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escal\Downloads\"/>
    </mc:Choice>
  </mc:AlternateContent>
  <xr:revisionPtr revIDLastSave="0" documentId="13_ncr:1_{EAECECEA-B9DB-4216-9EA1-7AEF005EE678}" xr6:coauthVersionLast="45" xr6:coauthVersionMax="45" xr10:uidLastSave="{00000000-0000-0000-0000-000000000000}"/>
  <bookViews>
    <workbookView xWindow="-108" yWindow="-108" windowWidth="23256" windowHeight="13176" tabRatio="829" firstSheet="18" activeTab="23" xr2:uid="{00000000-000D-0000-FFFF-FFFF00000000}"/>
  </bookViews>
  <sheets>
    <sheet name="Labor Metrics" sheetId="7" r:id="rId1"/>
    <sheet name="Boarding Packages" sheetId="2" r:id="rId2"/>
    <sheet name="Boarding Checkouts" sheetId="3" r:id="rId3"/>
    <sheet name="Daycare Packages" sheetId="5" r:id="rId4"/>
    <sheet name="Daycare Checkouts" sheetId="6" r:id="rId5"/>
    <sheet name="Weekend YoY" sheetId="21" r:id="rId6"/>
    <sheet name="Tues-Thurs YoY" sheetId="22" r:id="rId7"/>
    <sheet name="Mon_Fri YoY" sheetId="23" r:id="rId8"/>
    <sheet name="Total Occ YoY " sheetId="24" r:id="rId9"/>
    <sheet name="Weekly Occupancy Chart" sheetId="38" r:id="rId10"/>
    <sheet name="Boarding Total YoY" sheetId="27" r:id="rId11"/>
    <sheet name="Boarding Mon_Fri YoY" sheetId="28" r:id="rId12"/>
    <sheet name="Boarding Tues-Thurs YoY" sheetId="29" r:id="rId13"/>
    <sheet name="Boarding Weekend YoY" sheetId="30" r:id="rId14"/>
    <sheet name="Daycare Total YoY" sheetId="31" r:id="rId15"/>
    <sheet name="Daycare Mon_Fri YoY" sheetId="32" r:id="rId16"/>
    <sheet name="Daycare Tues-Thurs YoY" sheetId="33" r:id="rId17"/>
    <sheet name="Daycare Weekend YoY" sheetId="34" r:id="rId18"/>
    <sheet name="Boarding Tallies" sheetId="1" r:id="rId19"/>
    <sheet name="Daycare Tallies" sheetId="4" r:id="rId20"/>
    <sheet name="Occupancy" sheetId="15" r:id="rId21"/>
    <sheet name="Delightful Daycare Tallies" sheetId="18" r:id="rId22"/>
    <sheet name="Beautiful Boarding Tallies" sheetId="19" r:id="rId23"/>
    <sheet name="Orderly Occupancy Tables" sheetId="20" r:id="rId24"/>
  </sheets>
  <definedNames>
    <definedName name="_xlnm._FilterDatabase" localSheetId="2" hidden="1">'Boarding Checkouts'!$A$1:$J$2642</definedName>
    <definedName name="_xlnm._FilterDatabase" localSheetId="1" hidden="1">'Boarding Packages'!$A$1:$S$585</definedName>
    <definedName name="_xlnm._FilterDatabase" localSheetId="4" hidden="1">'Daycare Checkouts'!$A$1:$H$17075</definedName>
    <definedName name="_xlnm._FilterDatabase" localSheetId="3" hidden="1">'Daycare Packages'!$A$1:$R$595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3182" i="6" l="1"/>
  <c r="I13183" i="6"/>
  <c r="I13184" i="6"/>
  <c r="I13185" i="6"/>
  <c r="I13186" i="6"/>
  <c r="I13187" i="6"/>
  <c r="I13188" i="6"/>
  <c r="I13189" i="6"/>
  <c r="I13190" i="6"/>
  <c r="I13191" i="6"/>
  <c r="I13192" i="6"/>
  <c r="I13193" i="6"/>
  <c r="I13194" i="6"/>
  <c r="I13195" i="6"/>
  <c r="I13196" i="6"/>
  <c r="I13197" i="6"/>
  <c r="I13198" i="6"/>
  <c r="I13199" i="6"/>
  <c r="I13200" i="6"/>
  <c r="I13201" i="6"/>
  <c r="I13202" i="6"/>
  <c r="I13203" i="6"/>
  <c r="I13204" i="6"/>
  <c r="I13205" i="6"/>
  <c r="I13206" i="6"/>
  <c r="I13207" i="6"/>
  <c r="I13208" i="6"/>
  <c r="I13209" i="6"/>
  <c r="I13210" i="6"/>
  <c r="I13211" i="6"/>
  <c r="I13212" i="6"/>
  <c r="I13213" i="6"/>
  <c r="I13214" i="6"/>
  <c r="I13215" i="6"/>
  <c r="I13216" i="6"/>
  <c r="I13217" i="6"/>
  <c r="I13218" i="6"/>
  <c r="I13219" i="6"/>
  <c r="I13220" i="6"/>
  <c r="I13221" i="6"/>
  <c r="I13222" i="6"/>
  <c r="I13223" i="6"/>
  <c r="I13224" i="6"/>
  <c r="I13225" i="6"/>
  <c r="I13226" i="6"/>
  <c r="I13227" i="6"/>
  <c r="I13228" i="6"/>
  <c r="I13229" i="6"/>
  <c r="I13230" i="6"/>
  <c r="I13231" i="6"/>
  <c r="I13232" i="6"/>
  <c r="I13233" i="6"/>
  <c r="I13234" i="6"/>
  <c r="I13235" i="6"/>
  <c r="I13236" i="6"/>
  <c r="I13237" i="6"/>
  <c r="I13238" i="6"/>
  <c r="I13239" i="6"/>
  <c r="I13240" i="6"/>
  <c r="I13241" i="6"/>
  <c r="I13242" i="6"/>
  <c r="I13243" i="6"/>
  <c r="I13244" i="6"/>
  <c r="I13245" i="6"/>
  <c r="I13246" i="6"/>
  <c r="I13247" i="6"/>
  <c r="I13248" i="6"/>
  <c r="I13249" i="6"/>
  <c r="I13250" i="6"/>
  <c r="I13251" i="6"/>
  <c r="I13252" i="6"/>
  <c r="I13253" i="6"/>
  <c r="I13254" i="6"/>
  <c r="I13255" i="6"/>
  <c r="I13256" i="6"/>
  <c r="I13257" i="6"/>
  <c r="I13258" i="6"/>
  <c r="I13259" i="6"/>
  <c r="I13260" i="6"/>
  <c r="I13261" i="6"/>
  <c r="I13262" i="6"/>
  <c r="I13263" i="6"/>
  <c r="I13264" i="6"/>
  <c r="I13265" i="6"/>
  <c r="I13266" i="6"/>
  <c r="I13267" i="6"/>
  <c r="I13268" i="6"/>
  <c r="I13269" i="6"/>
  <c r="I13270" i="6"/>
  <c r="I13271" i="6"/>
  <c r="I13272" i="6"/>
  <c r="I13273" i="6"/>
  <c r="I13274" i="6"/>
  <c r="I13275" i="6"/>
  <c r="I13276" i="6"/>
  <c r="I13277" i="6"/>
  <c r="I13278" i="6"/>
  <c r="I13279" i="6"/>
  <c r="I13280" i="6"/>
  <c r="I13281" i="6"/>
  <c r="I13282" i="6"/>
  <c r="I13283" i="6"/>
  <c r="I13284" i="6"/>
  <c r="I13285" i="6"/>
  <c r="I13286" i="6"/>
  <c r="I13287" i="6"/>
  <c r="I13288" i="6"/>
  <c r="I13289" i="6"/>
  <c r="I13290" i="6"/>
  <c r="I13291" i="6"/>
  <c r="I13292" i="6"/>
  <c r="I13293" i="6"/>
  <c r="I13294" i="6"/>
  <c r="I13295" i="6"/>
  <c r="I13296" i="6"/>
  <c r="I13297" i="6"/>
  <c r="I13298" i="6"/>
  <c r="I13299" i="6"/>
  <c r="I13300" i="6"/>
  <c r="I13301" i="6"/>
  <c r="I13302" i="6"/>
  <c r="I13303" i="6"/>
  <c r="I13304" i="6"/>
  <c r="I13305" i="6"/>
  <c r="I13306" i="6"/>
  <c r="I13307" i="6"/>
  <c r="I13308" i="6"/>
  <c r="I13309" i="6"/>
  <c r="I13310" i="6"/>
  <c r="I13311" i="6"/>
  <c r="I13312" i="6"/>
  <c r="I13313" i="6"/>
  <c r="I13314" i="6"/>
  <c r="I13315" i="6"/>
  <c r="I13316" i="6"/>
  <c r="I13317" i="6"/>
  <c r="I13318" i="6"/>
  <c r="I13319" i="6"/>
  <c r="I13320" i="6"/>
  <c r="I13321" i="6"/>
  <c r="I13322" i="6"/>
  <c r="I13323" i="6"/>
  <c r="I13324" i="6"/>
  <c r="I13325" i="6"/>
  <c r="I13326" i="6"/>
  <c r="I13327" i="6"/>
  <c r="I13328" i="6"/>
  <c r="I13329" i="6"/>
  <c r="I13330" i="6"/>
  <c r="I13331" i="6"/>
  <c r="I13332" i="6"/>
  <c r="I13333" i="6"/>
  <c r="I13334" i="6"/>
  <c r="I13335" i="6"/>
  <c r="I13336" i="6"/>
  <c r="I13337" i="6"/>
  <c r="I13338" i="6"/>
  <c r="I13339" i="6"/>
  <c r="I13340" i="6"/>
  <c r="I13341" i="6"/>
  <c r="I13342" i="6"/>
  <c r="I13343" i="6"/>
  <c r="I13344" i="6"/>
  <c r="I13345" i="6"/>
  <c r="I13346" i="6"/>
  <c r="I13347" i="6"/>
  <c r="I13348" i="6"/>
  <c r="I13349" i="6"/>
  <c r="I13350" i="6"/>
  <c r="I13351" i="6"/>
  <c r="I13352" i="6"/>
  <c r="I13353" i="6"/>
  <c r="I13354" i="6"/>
  <c r="I13355" i="6"/>
  <c r="I13356" i="6"/>
  <c r="I13357" i="6"/>
  <c r="I13358" i="6"/>
  <c r="I13359" i="6"/>
  <c r="I13360" i="6"/>
  <c r="I13361" i="6"/>
  <c r="I13362" i="6"/>
  <c r="I13363" i="6"/>
  <c r="I13364" i="6"/>
  <c r="I13365" i="6"/>
  <c r="I13366" i="6"/>
  <c r="I13367" i="6"/>
  <c r="I13368" i="6"/>
  <c r="I13369" i="6"/>
  <c r="I13370" i="6"/>
  <c r="I13371" i="6"/>
  <c r="I13372" i="6"/>
  <c r="I13373" i="6"/>
  <c r="I13374" i="6"/>
  <c r="I13375" i="6"/>
  <c r="I13376" i="6"/>
  <c r="I13377" i="6"/>
  <c r="I13378" i="6"/>
  <c r="I13379" i="6"/>
  <c r="I13380" i="6"/>
  <c r="I13381" i="6"/>
  <c r="I13382" i="6"/>
  <c r="I13383" i="6"/>
  <c r="I13384" i="6"/>
  <c r="I13385" i="6"/>
  <c r="I13386" i="6"/>
  <c r="I13387" i="6"/>
  <c r="I13388" i="6"/>
  <c r="I13389" i="6"/>
  <c r="I13390" i="6"/>
  <c r="I13391" i="6"/>
  <c r="I13392" i="6"/>
  <c r="I13393" i="6"/>
  <c r="I13394" i="6"/>
  <c r="I13395" i="6"/>
  <c r="I13396" i="6"/>
  <c r="I13397" i="6"/>
  <c r="I13398" i="6"/>
  <c r="I13399" i="6"/>
  <c r="I13400" i="6"/>
  <c r="I13401" i="6"/>
  <c r="I13402" i="6"/>
  <c r="I13403" i="6"/>
  <c r="I13404" i="6"/>
  <c r="I13405" i="6"/>
  <c r="I13406" i="6"/>
  <c r="I13407" i="6"/>
  <c r="I13408" i="6"/>
  <c r="I13409" i="6"/>
  <c r="I13410" i="6"/>
  <c r="I13411" i="6"/>
  <c r="I13412" i="6"/>
  <c r="I13413" i="6"/>
  <c r="I13414" i="6"/>
  <c r="I13415" i="6"/>
  <c r="I13416" i="6"/>
  <c r="I13417" i="6"/>
  <c r="I13418" i="6"/>
  <c r="I13419" i="6"/>
  <c r="I13420" i="6"/>
  <c r="I13421" i="6"/>
  <c r="I13422" i="6"/>
  <c r="I13423" i="6"/>
  <c r="I13424" i="6"/>
  <c r="I13425" i="6"/>
  <c r="I13426" i="6"/>
  <c r="I13427" i="6"/>
  <c r="I13428" i="6"/>
  <c r="I13429" i="6"/>
  <c r="I13430" i="6"/>
  <c r="I13431" i="6"/>
  <c r="I13432" i="6"/>
  <c r="I13433" i="6"/>
  <c r="I13434" i="6"/>
  <c r="I13435" i="6"/>
  <c r="I13436" i="6"/>
  <c r="I13437" i="6"/>
  <c r="I13438" i="6"/>
  <c r="I13439" i="6"/>
  <c r="I13440" i="6"/>
  <c r="I13441" i="6"/>
  <c r="I13442" i="6"/>
  <c r="I13443" i="6"/>
  <c r="I13444" i="6"/>
  <c r="I13445" i="6"/>
  <c r="I13446" i="6"/>
  <c r="I13447" i="6"/>
  <c r="I13448" i="6"/>
  <c r="I13449" i="6"/>
  <c r="I13450" i="6"/>
  <c r="I13451" i="6"/>
  <c r="I13452" i="6"/>
  <c r="I13453" i="6"/>
  <c r="I13454" i="6"/>
  <c r="I13455" i="6"/>
  <c r="I13456" i="6"/>
  <c r="I13457" i="6"/>
  <c r="I13458" i="6"/>
  <c r="I13459" i="6"/>
  <c r="I13460" i="6"/>
  <c r="I13461" i="6"/>
  <c r="I13462" i="6"/>
  <c r="I13463" i="6"/>
  <c r="I13464" i="6"/>
  <c r="I13465" i="6"/>
  <c r="I13466" i="6"/>
  <c r="I13467" i="6"/>
  <c r="I13468" i="6"/>
  <c r="I13469" i="6"/>
  <c r="I13470" i="6"/>
  <c r="I13471" i="6"/>
  <c r="I13472" i="6"/>
  <c r="I13473" i="6"/>
  <c r="I13474" i="6"/>
  <c r="I13475" i="6"/>
  <c r="I13476" i="6"/>
  <c r="I13477" i="6"/>
  <c r="I13478" i="6"/>
  <c r="I13479" i="6"/>
  <c r="I13480" i="6"/>
  <c r="I13481" i="6"/>
  <c r="I13482" i="6"/>
  <c r="I13483" i="6"/>
  <c r="I13484" i="6"/>
  <c r="I13485" i="6"/>
  <c r="I13486" i="6"/>
  <c r="I13487" i="6"/>
  <c r="I13488" i="6"/>
  <c r="I13489" i="6"/>
  <c r="I13490" i="6"/>
  <c r="I13491" i="6"/>
  <c r="I13492" i="6"/>
  <c r="I13493" i="6"/>
  <c r="I13494" i="6"/>
  <c r="I13495" i="6"/>
  <c r="I13496" i="6"/>
  <c r="I13497" i="6"/>
  <c r="I13498" i="6"/>
  <c r="I13499" i="6"/>
  <c r="I13500" i="6"/>
  <c r="I13501" i="6"/>
  <c r="I13502" i="6"/>
  <c r="I13503" i="6"/>
  <c r="I13504" i="6"/>
  <c r="I13505" i="6"/>
  <c r="I13506" i="6"/>
  <c r="I13507" i="6"/>
  <c r="I13508" i="6"/>
  <c r="I13509" i="6"/>
  <c r="I13510" i="6"/>
  <c r="I13511" i="6"/>
  <c r="I13512" i="6"/>
  <c r="I13513" i="6"/>
  <c r="I13514" i="6"/>
  <c r="I13515" i="6"/>
  <c r="I13516" i="6"/>
  <c r="I13517" i="6"/>
  <c r="I13518" i="6"/>
  <c r="I13519" i="6"/>
  <c r="I13520" i="6"/>
  <c r="I13521" i="6"/>
  <c r="I13522" i="6"/>
  <c r="I13523" i="6"/>
  <c r="I13524" i="6"/>
  <c r="I13525" i="6"/>
  <c r="I13526" i="6"/>
  <c r="I13527" i="6"/>
  <c r="I13528" i="6"/>
  <c r="I13529" i="6"/>
  <c r="I13530" i="6"/>
  <c r="I13531" i="6"/>
  <c r="I13532" i="6"/>
  <c r="I13533" i="6"/>
  <c r="I13534" i="6"/>
  <c r="I13535" i="6"/>
  <c r="I13536" i="6"/>
  <c r="I13537" i="6"/>
  <c r="I13538" i="6"/>
  <c r="I13539" i="6"/>
  <c r="I13540" i="6"/>
  <c r="I13541" i="6"/>
  <c r="I13542" i="6"/>
  <c r="I13543" i="6"/>
  <c r="I13544" i="6"/>
  <c r="I13545" i="6"/>
  <c r="I13546" i="6"/>
  <c r="I13547" i="6"/>
  <c r="I13548" i="6"/>
  <c r="I13549" i="6"/>
  <c r="I13550" i="6"/>
  <c r="I13551" i="6"/>
  <c r="I13552" i="6"/>
  <c r="I13553" i="6"/>
  <c r="I13554" i="6"/>
  <c r="I13555" i="6"/>
  <c r="I13556" i="6"/>
  <c r="I13557" i="6"/>
  <c r="I13558" i="6"/>
  <c r="I13559" i="6"/>
  <c r="I13560" i="6"/>
  <c r="I13561" i="6"/>
  <c r="I13562" i="6"/>
  <c r="I13563" i="6"/>
  <c r="I13564" i="6"/>
  <c r="I13565" i="6"/>
  <c r="I13566" i="6"/>
  <c r="I13567" i="6"/>
  <c r="I13568" i="6"/>
  <c r="I13569" i="6"/>
  <c r="I13570" i="6"/>
  <c r="I13571" i="6"/>
  <c r="I13572" i="6"/>
  <c r="I13573" i="6"/>
  <c r="I13574" i="6"/>
  <c r="I13575" i="6"/>
  <c r="I13576" i="6"/>
  <c r="I13577" i="6"/>
  <c r="I13578" i="6"/>
  <c r="I13579" i="6"/>
  <c r="I13580" i="6"/>
  <c r="I13581" i="6"/>
  <c r="I13582" i="6"/>
  <c r="I13583" i="6"/>
  <c r="I13584" i="6"/>
  <c r="I13585" i="6"/>
  <c r="I13586" i="6"/>
  <c r="I13587" i="6"/>
  <c r="I13588" i="6"/>
  <c r="I13589" i="6"/>
  <c r="I13590" i="6"/>
  <c r="I13591" i="6"/>
  <c r="I13592" i="6"/>
  <c r="I13593" i="6"/>
  <c r="I13594" i="6"/>
  <c r="I13595" i="6"/>
  <c r="I13596" i="6"/>
  <c r="I13597" i="6"/>
  <c r="I13598" i="6"/>
  <c r="I13599" i="6"/>
  <c r="I13600" i="6"/>
  <c r="I13601" i="6"/>
  <c r="I13602" i="6"/>
  <c r="I13603" i="6"/>
  <c r="I13604" i="6"/>
  <c r="I13605" i="6"/>
  <c r="I13606" i="6"/>
  <c r="I13607" i="6"/>
  <c r="I13608" i="6"/>
  <c r="I13609" i="6"/>
  <c r="I13610" i="6"/>
  <c r="I13611" i="6"/>
  <c r="I13612" i="6"/>
  <c r="I13613" i="6"/>
  <c r="I13614" i="6"/>
  <c r="I13615" i="6"/>
  <c r="I13616" i="6"/>
  <c r="I13617" i="6"/>
  <c r="I13618" i="6"/>
  <c r="I13619" i="6"/>
  <c r="I13620" i="6"/>
  <c r="I13621" i="6"/>
  <c r="I13622" i="6"/>
  <c r="I13623" i="6"/>
  <c r="I13624" i="6"/>
  <c r="I13625" i="6"/>
  <c r="I13626" i="6"/>
  <c r="I13627" i="6"/>
  <c r="I13628" i="6"/>
  <c r="I13629" i="6"/>
  <c r="I13630" i="6"/>
  <c r="I13631" i="6"/>
  <c r="I13632" i="6"/>
  <c r="I13633" i="6"/>
  <c r="I13634" i="6"/>
  <c r="I13635" i="6"/>
  <c r="I13636" i="6"/>
  <c r="I13637" i="6"/>
  <c r="I13638" i="6"/>
  <c r="I13639" i="6"/>
  <c r="I13640" i="6"/>
  <c r="I13641" i="6"/>
  <c r="I13642" i="6"/>
  <c r="I13643" i="6"/>
  <c r="I13644" i="6"/>
  <c r="I13645" i="6"/>
  <c r="I13646" i="6"/>
  <c r="I13647" i="6"/>
  <c r="I13648" i="6"/>
  <c r="I13649" i="6"/>
  <c r="I13650" i="6"/>
  <c r="I13651" i="6"/>
  <c r="I13652" i="6"/>
  <c r="I13653" i="6"/>
  <c r="I13654" i="6"/>
  <c r="I13655" i="6"/>
  <c r="I13656" i="6"/>
  <c r="I13657" i="6"/>
  <c r="I13658" i="6"/>
  <c r="I13659" i="6"/>
  <c r="I13660" i="6"/>
  <c r="I13661" i="6"/>
  <c r="I13662" i="6"/>
  <c r="I13663" i="6"/>
  <c r="I13664" i="6"/>
  <c r="I13665" i="6"/>
  <c r="I13666" i="6"/>
  <c r="I13667" i="6"/>
  <c r="I13668" i="6"/>
  <c r="I13669" i="6"/>
  <c r="I13670" i="6"/>
  <c r="I13671" i="6"/>
  <c r="I13672" i="6"/>
  <c r="I13673" i="6"/>
  <c r="I13674" i="6"/>
  <c r="I13675" i="6"/>
  <c r="I13676" i="6"/>
  <c r="I13677" i="6"/>
  <c r="I13678" i="6"/>
  <c r="I13679" i="6"/>
  <c r="I13680" i="6"/>
  <c r="I13681" i="6"/>
  <c r="I13682" i="6"/>
  <c r="I13683" i="6"/>
  <c r="I13684" i="6"/>
  <c r="I13685" i="6"/>
  <c r="I13686" i="6"/>
  <c r="I13687" i="6"/>
  <c r="I13688" i="6"/>
  <c r="I13689" i="6"/>
  <c r="I13690" i="6"/>
  <c r="I13691" i="6"/>
  <c r="I13692" i="6"/>
  <c r="I13693" i="6"/>
  <c r="I13694" i="6"/>
  <c r="I13695" i="6"/>
  <c r="I13696" i="6"/>
  <c r="I13697" i="6"/>
  <c r="I13698" i="6"/>
  <c r="I13699" i="6"/>
  <c r="I13700" i="6"/>
  <c r="I13701" i="6"/>
  <c r="I13702" i="6"/>
  <c r="I13703" i="6"/>
  <c r="I13704" i="6"/>
  <c r="I13705" i="6"/>
  <c r="I13706" i="6"/>
  <c r="I13707" i="6"/>
  <c r="I13708" i="6"/>
  <c r="I13709" i="6"/>
  <c r="I13710" i="6"/>
  <c r="I13711" i="6"/>
  <c r="I13712" i="6"/>
  <c r="I13713" i="6"/>
  <c r="I13714" i="6"/>
  <c r="I13715" i="6"/>
  <c r="I13716" i="6"/>
  <c r="I13717" i="6"/>
  <c r="I13718" i="6"/>
  <c r="I13719" i="6"/>
  <c r="I13720" i="6"/>
  <c r="I13721" i="6"/>
  <c r="I13722" i="6"/>
  <c r="I13723" i="6"/>
  <c r="I13724" i="6"/>
  <c r="I13725" i="6"/>
  <c r="I13726" i="6"/>
  <c r="I13727" i="6"/>
  <c r="I13728" i="6"/>
  <c r="I13729" i="6"/>
  <c r="I13730" i="6"/>
  <c r="I13731" i="6"/>
  <c r="I13732" i="6"/>
  <c r="I13733" i="6"/>
  <c r="I13734" i="6"/>
  <c r="I13735" i="6"/>
  <c r="I13736" i="6"/>
  <c r="I13737" i="6"/>
  <c r="I13738" i="6"/>
  <c r="I13739" i="6"/>
  <c r="I13740" i="6"/>
  <c r="I13741" i="6"/>
  <c r="I13742" i="6"/>
  <c r="I13743" i="6"/>
  <c r="I13744" i="6"/>
  <c r="I13745" i="6"/>
  <c r="I13746" i="6"/>
  <c r="I13747" i="6"/>
  <c r="I13748" i="6"/>
  <c r="I13749" i="6"/>
  <c r="I13750" i="6"/>
  <c r="I13751" i="6"/>
  <c r="I13752" i="6"/>
  <c r="I13753" i="6"/>
  <c r="I13754" i="6"/>
  <c r="I13755" i="6"/>
  <c r="I13756" i="6"/>
  <c r="I13757" i="6"/>
  <c r="I13758" i="6"/>
  <c r="I13759" i="6"/>
  <c r="I13760" i="6"/>
  <c r="I13761" i="6"/>
  <c r="I13762" i="6"/>
  <c r="I13763" i="6"/>
  <c r="I13764" i="6"/>
  <c r="I13765" i="6"/>
  <c r="I13766" i="6"/>
  <c r="I13767" i="6"/>
  <c r="I13768" i="6"/>
  <c r="I13769" i="6"/>
  <c r="I13770" i="6"/>
  <c r="I13771" i="6"/>
  <c r="I13772" i="6"/>
  <c r="I13773" i="6"/>
  <c r="I13774" i="6"/>
  <c r="I13775" i="6"/>
  <c r="I13776" i="6"/>
  <c r="I13777" i="6"/>
  <c r="I13778" i="6"/>
  <c r="I13779" i="6"/>
  <c r="I13780" i="6"/>
  <c r="I13781" i="6"/>
  <c r="I13782" i="6"/>
  <c r="I13783" i="6"/>
  <c r="I13784" i="6"/>
  <c r="I13785" i="6"/>
  <c r="I13786" i="6"/>
  <c r="I13787" i="6"/>
  <c r="I13788" i="6"/>
  <c r="I13789" i="6"/>
  <c r="I13790" i="6"/>
  <c r="I13791" i="6"/>
  <c r="I13792" i="6"/>
  <c r="I13793" i="6"/>
  <c r="I13794" i="6"/>
  <c r="I13795" i="6"/>
  <c r="I13796" i="6"/>
  <c r="I13797" i="6"/>
  <c r="I13798" i="6"/>
  <c r="I13799" i="6"/>
  <c r="I13800" i="6"/>
  <c r="I13801" i="6"/>
  <c r="I13802" i="6"/>
  <c r="I13803" i="6"/>
  <c r="I13804" i="6"/>
  <c r="I13805" i="6"/>
  <c r="I13806" i="6"/>
  <c r="I13807" i="6"/>
  <c r="I13808" i="6"/>
  <c r="I13809" i="6"/>
  <c r="I13810" i="6"/>
  <c r="I13811" i="6"/>
  <c r="I13812" i="6"/>
  <c r="I13813" i="6"/>
  <c r="I13814" i="6"/>
  <c r="I13815" i="6"/>
  <c r="I13816" i="6"/>
  <c r="I13817" i="6"/>
  <c r="I13818" i="6"/>
  <c r="I13819" i="6"/>
  <c r="I13820" i="6"/>
  <c r="I13821" i="6"/>
  <c r="I13822" i="6"/>
  <c r="I13823" i="6"/>
  <c r="I13824" i="6"/>
  <c r="I13825" i="6"/>
  <c r="I13826" i="6"/>
  <c r="I13827" i="6"/>
  <c r="I13828" i="6"/>
  <c r="I13829" i="6"/>
  <c r="I13830" i="6"/>
  <c r="I13831" i="6"/>
  <c r="I13832" i="6"/>
  <c r="I13833" i="6"/>
  <c r="I13834" i="6"/>
  <c r="I13835" i="6"/>
  <c r="I13836" i="6"/>
  <c r="I13837" i="6"/>
  <c r="I13838" i="6"/>
  <c r="I13839" i="6"/>
  <c r="I13840" i="6"/>
  <c r="I13841" i="6"/>
  <c r="I13842" i="6"/>
  <c r="I13843" i="6"/>
  <c r="I13844" i="6"/>
  <c r="I13845" i="6"/>
  <c r="I13846" i="6"/>
  <c r="I13847" i="6"/>
  <c r="I13848" i="6"/>
  <c r="I13849" i="6"/>
  <c r="I13850" i="6"/>
  <c r="I13851" i="6"/>
  <c r="I13852" i="6"/>
  <c r="I13853" i="6"/>
  <c r="I13854" i="6"/>
  <c r="I13855" i="6"/>
  <c r="I13856" i="6"/>
  <c r="I13857" i="6"/>
  <c r="I13858" i="6"/>
  <c r="I13859" i="6"/>
  <c r="I13860" i="6"/>
  <c r="I13861" i="6"/>
  <c r="I13862" i="6"/>
  <c r="I13863" i="6"/>
  <c r="I13864" i="6"/>
  <c r="I13865" i="6"/>
  <c r="I13866" i="6"/>
  <c r="I13867" i="6"/>
  <c r="I13868" i="6"/>
  <c r="I13869" i="6"/>
  <c r="I13870" i="6"/>
  <c r="I13871" i="6"/>
  <c r="I13872" i="6"/>
  <c r="I13873" i="6"/>
  <c r="I13874" i="6"/>
  <c r="I13875" i="6"/>
  <c r="I13876" i="6"/>
  <c r="I13877" i="6"/>
  <c r="I13878" i="6"/>
  <c r="I13879" i="6"/>
  <c r="I13880" i="6"/>
  <c r="I13881" i="6"/>
  <c r="I13882" i="6"/>
  <c r="I13883" i="6"/>
  <c r="I13884" i="6"/>
  <c r="I13885" i="6"/>
  <c r="I13886" i="6"/>
  <c r="I13887" i="6"/>
  <c r="I13888" i="6"/>
  <c r="I13889" i="6"/>
  <c r="I13890" i="6"/>
  <c r="I13891" i="6"/>
  <c r="I13892" i="6"/>
  <c r="I13893" i="6"/>
  <c r="I13894" i="6"/>
  <c r="I13895" i="6"/>
  <c r="I13896" i="6"/>
  <c r="I13897" i="6"/>
  <c r="I13898" i="6"/>
  <c r="I13899" i="6"/>
  <c r="I13900" i="6"/>
  <c r="I13901" i="6"/>
  <c r="I13902" i="6"/>
  <c r="I13903" i="6"/>
  <c r="I13904" i="6"/>
  <c r="I13905" i="6"/>
  <c r="I13906" i="6"/>
  <c r="I13907" i="6"/>
  <c r="I13908" i="6"/>
  <c r="I13909" i="6"/>
  <c r="I13910" i="6"/>
  <c r="I13911" i="6"/>
  <c r="I13912" i="6"/>
  <c r="I13913" i="6"/>
  <c r="I13914" i="6"/>
  <c r="I13915" i="6"/>
  <c r="I13916" i="6"/>
  <c r="I13917" i="6"/>
  <c r="I13918" i="6"/>
  <c r="I13919" i="6"/>
  <c r="I13920" i="6"/>
  <c r="I13921" i="6"/>
  <c r="I13922" i="6"/>
  <c r="I13923" i="6"/>
  <c r="I13924" i="6"/>
  <c r="I13925" i="6"/>
  <c r="I13926" i="6"/>
  <c r="I13927" i="6"/>
  <c r="I13928" i="6"/>
  <c r="I13929" i="6"/>
  <c r="I13930" i="6"/>
  <c r="I13931" i="6"/>
  <c r="I13932" i="6"/>
  <c r="I13933" i="6"/>
  <c r="I13934" i="6"/>
  <c r="I13935" i="6"/>
  <c r="I13936" i="6"/>
  <c r="I13937" i="6"/>
  <c r="I13938" i="6"/>
  <c r="I13939" i="6"/>
  <c r="I13940" i="6"/>
  <c r="I13941" i="6"/>
  <c r="I13942" i="6"/>
  <c r="I13943" i="6"/>
  <c r="I13944" i="6"/>
  <c r="I13945" i="6"/>
  <c r="I13946" i="6"/>
  <c r="I13947" i="6"/>
  <c r="I13948" i="6"/>
  <c r="I13949" i="6"/>
  <c r="I13950" i="6"/>
  <c r="I13951" i="6"/>
  <c r="I13952" i="6"/>
  <c r="I13953" i="6"/>
  <c r="I13954" i="6"/>
  <c r="I13955" i="6"/>
  <c r="I13956" i="6"/>
  <c r="I13957" i="6"/>
  <c r="I13958" i="6"/>
  <c r="I13959" i="6"/>
  <c r="I13960" i="6"/>
  <c r="I13961" i="6"/>
  <c r="I13962" i="6"/>
  <c r="I13963" i="6"/>
  <c r="I13964" i="6"/>
  <c r="I13965" i="6"/>
  <c r="I13966" i="6"/>
  <c r="I13967" i="6"/>
  <c r="I13968" i="6"/>
  <c r="I13969" i="6"/>
  <c r="I13970" i="6"/>
  <c r="I13971" i="6"/>
  <c r="I13972" i="6"/>
  <c r="I13973" i="6"/>
  <c r="I13974" i="6"/>
  <c r="I13975" i="6"/>
  <c r="I13976" i="6"/>
  <c r="I13977" i="6"/>
  <c r="I13978" i="6"/>
  <c r="I13979" i="6"/>
  <c r="I13980" i="6"/>
  <c r="I13981" i="6"/>
  <c r="I13982" i="6"/>
  <c r="I13983" i="6"/>
  <c r="I13984" i="6"/>
  <c r="I13985" i="6"/>
  <c r="I13986" i="6"/>
  <c r="I13987" i="6"/>
  <c r="I13988" i="6"/>
  <c r="I13989" i="6"/>
  <c r="I13990" i="6"/>
  <c r="I13991" i="6"/>
  <c r="I13992" i="6"/>
  <c r="I13993" i="6"/>
  <c r="I13994" i="6"/>
  <c r="I13995" i="6"/>
  <c r="I13996" i="6"/>
  <c r="I13997" i="6"/>
  <c r="I13998" i="6"/>
  <c r="I13999" i="6"/>
  <c r="I14000" i="6"/>
  <c r="I14001" i="6"/>
  <c r="I14002" i="6"/>
  <c r="I14003" i="6"/>
  <c r="I14004" i="6"/>
  <c r="I14005" i="6"/>
  <c r="I14006" i="6"/>
  <c r="I14007" i="6"/>
  <c r="I14008" i="6"/>
  <c r="I14009" i="6"/>
  <c r="I14010" i="6"/>
  <c r="I14011" i="6"/>
  <c r="I14012" i="6"/>
  <c r="I14013" i="6"/>
  <c r="I14014" i="6"/>
  <c r="I14015" i="6"/>
  <c r="I14016" i="6"/>
  <c r="I14017" i="6"/>
  <c r="I14018" i="6"/>
  <c r="I14019" i="6"/>
  <c r="I14020" i="6"/>
  <c r="I14021" i="6"/>
  <c r="I14022" i="6"/>
  <c r="I14023" i="6"/>
  <c r="I14024" i="6"/>
  <c r="I14025" i="6"/>
  <c r="I14026" i="6"/>
  <c r="I14027" i="6"/>
  <c r="I14028" i="6"/>
  <c r="I14029" i="6"/>
  <c r="I14030" i="6"/>
  <c r="I14031" i="6"/>
  <c r="I14032" i="6"/>
  <c r="I14033" i="6"/>
  <c r="I14034" i="6"/>
  <c r="I14035" i="6"/>
  <c r="I14036" i="6"/>
  <c r="I14037" i="6"/>
  <c r="I14038" i="6"/>
  <c r="I14039" i="6"/>
  <c r="I14040" i="6"/>
  <c r="I14041" i="6"/>
  <c r="I14042" i="6"/>
  <c r="I14043" i="6"/>
  <c r="I14044" i="6"/>
  <c r="I14045" i="6"/>
  <c r="I14046" i="6"/>
  <c r="I14047" i="6"/>
  <c r="I14048" i="6"/>
  <c r="I14049" i="6"/>
  <c r="I14050" i="6"/>
  <c r="I14051" i="6"/>
  <c r="I14052" i="6"/>
  <c r="I14053" i="6"/>
  <c r="I14054" i="6"/>
  <c r="I14055" i="6"/>
  <c r="I14056" i="6"/>
  <c r="I14057" i="6"/>
  <c r="I14058" i="6"/>
  <c r="I14059" i="6"/>
  <c r="I14060" i="6"/>
  <c r="I14061" i="6"/>
  <c r="I14062" i="6"/>
  <c r="I14063" i="6"/>
  <c r="I14064" i="6"/>
  <c r="I14065" i="6"/>
  <c r="I14066" i="6"/>
  <c r="I14067" i="6"/>
  <c r="I14068" i="6"/>
  <c r="I14069" i="6"/>
  <c r="I14070" i="6"/>
  <c r="I14071" i="6"/>
  <c r="I14072" i="6"/>
  <c r="I14073" i="6"/>
  <c r="I14074" i="6"/>
  <c r="I14075" i="6"/>
  <c r="I14076" i="6"/>
  <c r="I14077" i="6"/>
  <c r="I14078" i="6"/>
  <c r="I14079" i="6"/>
  <c r="I14080" i="6"/>
  <c r="I14081" i="6"/>
  <c r="I14082" i="6"/>
  <c r="I14083" i="6"/>
  <c r="I14084" i="6"/>
  <c r="I14085" i="6"/>
  <c r="I14086" i="6"/>
  <c r="I14087" i="6"/>
  <c r="I14088" i="6"/>
  <c r="I14089" i="6"/>
  <c r="I14090" i="6"/>
  <c r="I14091" i="6"/>
  <c r="I14092" i="6"/>
  <c r="I14093" i="6"/>
  <c r="I14094" i="6"/>
  <c r="I14095" i="6"/>
  <c r="I14096" i="6"/>
  <c r="I14097" i="6"/>
  <c r="I14098" i="6"/>
  <c r="I14099" i="6"/>
  <c r="I14100" i="6"/>
  <c r="I14101" i="6"/>
  <c r="I14102" i="6"/>
  <c r="I14103" i="6"/>
  <c r="I14104" i="6"/>
  <c r="I14105" i="6"/>
  <c r="I14106" i="6"/>
  <c r="I14107" i="6"/>
  <c r="I14108" i="6"/>
  <c r="I14109" i="6"/>
  <c r="I14110" i="6"/>
  <c r="I14111" i="6"/>
  <c r="I14112" i="6"/>
  <c r="I14113" i="6"/>
  <c r="I14114" i="6"/>
  <c r="I14115" i="6"/>
  <c r="I14116" i="6"/>
  <c r="I14117" i="6"/>
  <c r="I14118" i="6"/>
  <c r="I14119" i="6"/>
  <c r="I14120" i="6"/>
  <c r="I14121" i="6"/>
  <c r="I14122" i="6"/>
  <c r="I14123" i="6"/>
  <c r="I14124" i="6"/>
  <c r="I14125" i="6"/>
  <c r="I14126" i="6"/>
  <c r="I14127" i="6"/>
  <c r="I14128" i="6"/>
  <c r="I14129" i="6"/>
  <c r="I14130" i="6"/>
  <c r="I14131" i="6"/>
  <c r="I14132" i="6"/>
  <c r="I14133" i="6"/>
  <c r="I14134" i="6"/>
  <c r="I14135" i="6"/>
  <c r="I14136" i="6"/>
  <c r="I14137" i="6"/>
  <c r="I14138" i="6"/>
  <c r="I14139" i="6"/>
  <c r="I14140" i="6"/>
  <c r="I14141" i="6"/>
  <c r="I14142" i="6"/>
  <c r="I14143" i="6"/>
  <c r="I14144" i="6"/>
  <c r="I14145" i="6"/>
  <c r="I14146" i="6"/>
  <c r="I14147" i="6"/>
  <c r="I14148" i="6"/>
  <c r="I14149" i="6"/>
  <c r="I14150" i="6"/>
  <c r="I14151" i="6"/>
  <c r="I14152" i="6"/>
  <c r="I14153" i="6"/>
  <c r="I14154" i="6"/>
  <c r="I14155" i="6"/>
  <c r="I14156" i="6"/>
  <c r="I14157" i="6"/>
  <c r="I14158" i="6"/>
  <c r="I14159" i="6"/>
  <c r="I14160" i="6"/>
  <c r="I14161" i="6"/>
  <c r="I14162" i="6"/>
  <c r="I14163" i="6"/>
  <c r="I14164" i="6"/>
  <c r="I14165" i="6"/>
  <c r="I14166" i="6"/>
  <c r="I14167" i="6"/>
  <c r="I14168" i="6"/>
  <c r="I14169" i="6"/>
  <c r="I14170" i="6"/>
  <c r="I14171" i="6"/>
  <c r="I14172" i="6"/>
  <c r="I14173" i="6"/>
  <c r="I14174" i="6"/>
  <c r="I14175" i="6"/>
  <c r="I14176" i="6"/>
  <c r="I14177" i="6"/>
  <c r="I14178" i="6"/>
  <c r="I14179" i="6"/>
  <c r="I14180" i="6"/>
  <c r="I14181" i="6"/>
  <c r="I14182" i="6"/>
  <c r="I14183" i="6"/>
  <c r="I14184" i="6"/>
  <c r="I14185" i="6"/>
  <c r="I14186" i="6"/>
  <c r="I14187" i="6"/>
  <c r="I14188" i="6"/>
  <c r="I14189" i="6"/>
  <c r="I14190" i="6"/>
  <c r="I14191" i="6"/>
  <c r="I14192" i="6"/>
  <c r="I14193" i="6"/>
  <c r="I14194" i="6"/>
  <c r="I14195" i="6"/>
  <c r="I14196" i="6"/>
  <c r="I14197" i="6"/>
  <c r="I14198" i="6"/>
  <c r="I14199" i="6"/>
  <c r="I14200" i="6"/>
  <c r="I14201" i="6"/>
  <c r="I14202" i="6"/>
  <c r="I14203" i="6"/>
  <c r="I14204" i="6"/>
  <c r="I14205" i="6"/>
  <c r="I14206" i="6"/>
  <c r="I14207" i="6"/>
  <c r="I14208" i="6"/>
  <c r="I14209" i="6"/>
  <c r="I14210" i="6"/>
  <c r="I14211" i="6"/>
  <c r="I14212" i="6"/>
  <c r="I14213" i="6"/>
  <c r="I14214" i="6"/>
  <c r="I14215" i="6"/>
  <c r="I14216" i="6"/>
  <c r="I14217" i="6"/>
  <c r="I14218" i="6"/>
  <c r="I14219" i="6"/>
  <c r="I14220" i="6"/>
  <c r="I14221" i="6"/>
  <c r="I14222" i="6"/>
  <c r="I14223" i="6"/>
  <c r="I14224" i="6"/>
  <c r="I14225" i="6"/>
  <c r="I14226" i="6"/>
  <c r="I14227" i="6"/>
  <c r="I14228" i="6"/>
  <c r="I14229" i="6"/>
  <c r="I14230" i="6"/>
  <c r="I14231" i="6"/>
  <c r="I14232" i="6"/>
  <c r="I14233" i="6"/>
  <c r="I14234" i="6"/>
  <c r="I14235" i="6"/>
  <c r="I14236" i="6"/>
  <c r="I14237" i="6"/>
  <c r="I14238" i="6"/>
  <c r="I14239" i="6"/>
  <c r="I14240" i="6"/>
  <c r="I14241" i="6"/>
  <c r="I14242" i="6"/>
  <c r="I14243" i="6"/>
  <c r="I14244" i="6"/>
  <c r="I14245" i="6"/>
  <c r="I14246" i="6"/>
  <c r="I14247" i="6"/>
  <c r="I14248" i="6"/>
  <c r="I14249" i="6"/>
  <c r="I14250" i="6"/>
  <c r="I14251" i="6"/>
  <c r="I14252" i="6"/>
  <c r="I14253" i="6"/>
  <c r="I14254" i="6"/>
  <c r="I14255" i="6"/>
  <c r="I14256" i="6"/>
  <c r="I14257" i="6"/>
  <c r="I14258" i="6"/>
  <c r="I14259" i="6"/>
  <c r="I14260" i="6"/>
  <c r="I14261" i="6"/>
  <c r="I14262" i="6"/>
  <c r="I14263" i="6"/>
  <c r="I14264" i="6"/>
  <c r="I14265" i="6"/>
  <c r="I14266" i="6"/>
  <c r="I14267" i="6"/>
  <c r="I14268" i="6"/>
  <c r="I14269" i="6"/>
  <c r="I14270" i="6"/>
  <c r="I14271" i="6"/>
  <c r="I14272" i="6"/>
  <c r="I14273" i="6"/>
  <c r="I14274" i="6"/>
  <c r="I14275" i="6"/>
  <c r="I14276" i="6"/>
  <c r="I14277" i="6"/>
  <c r="I14278" i="6"/>
  <c r="I14279" i="6"/>
  <c r="I14280" i="6"/>
  <c r="I14281" i="6"/>
  <c r="I14282" i="6"/>
  <c r="I14283" i="6"/>
  <c r="I14284" i="6"/>
  <c r="I14285" i="6"/>
  <c r="I14286" i="6"/>
  <c r="I14287" i="6"/>
  <c r="I14288" i="6"/>
  <c r="I14289" i="6"/>
  <c r="I14290" i="6"/>
  <c r="I14291" i="6"/>
  <c r="I14292" i="6"/>
  <c r="I14293" i="6"/>
  <c r="I14294" i="6"/>
  <c r="I14295" i="6"/>
  <c r="I14296" i="6"/>
  <c r="I14297" i="6"/>
  <c r="I14298" i="6"/>
  <c r="I14299" i="6"/>
  <c r="I14300" i="6"/>
  <c r="I14301" i="6"/>
  <c r="I14302" i="6"/>
  <c r="I14303" i="6"/>
  <c r="I14304" i="6"/>
  <c r="I14305" i="6"/>
  <c r="I14306" i="6"/>
  <c r="I14307" i="6"/>
  <c r="I14308" i="6"/>
  <c r="I14309" i="6"/>
  <c r="I14310" i="6"/>
  <c r="I14311" i="6"/>
  <c r="I14312" i="6"/>
  <c r="I14313" i="6"/>
  <c r="I14314" i="6"/>
  <c r="I14315" i="6"/>
  <c r="I14316" i="6"/>
  <c r="I14317" i="6"/>
  <c r="I14318" i="6"/>
  <c r="I14319" i="6"/>
  <c r="I14320" i="6"/>
  <c r="I14321" i="6"/>
  <c r="I14322" i="6"/>
  <c r="I14323" i="6"/>
  <c r="I14324" i="6"/>
  <c r="I14325" i="6"/>
  <c r="I14326" i="6"/>
  <c r="I14327" i="6"/>
  <c r="I14328" i="6"/>
  <c r="I14329" i="6"/>
  <c r="I14330" i="6"/>
  <c r="I14331" i="6"/>
  <c r="I14332" i="6"/>
  <c r="I14333" i="6"/>
  <c r="I14334" i="6"/>
  <c r="I14335" i="6"/>
  <c r="I14336" i="6"/>
  <c r="I14337" i="6"/>
  <c r="I14338" i="6"/>
  <c r="I14339" i="6"/>
  <c r="I14340" i="6"/>
  <c r="I14341" i="6"/>
  <c r="I14342" i="6"/>
  <c r="I14343" i="6"/>
  <c r="I14344" i="6"/>
  <c r="I14345" i="6"/>
  <c r="I14346" i="6"/>
  <c r="I14347" i="6"/>
  <c r="I14348" i="6"/>
  <c r="I14349" i="6"/>
  <c r="I14350" i="6"/>
  <c r="I14351" i="6"/>
  <c r="I14352" i="6"/>
  <c r="I14353" i="6"/>
  <c r="I14354" i="6"/>
  <c r="I14355" i="6"/>
  <c r="I14356" i="6"/>
  <c r="I14357" i="6"/>
  <c r="I14358" i="6"/>
  <c r="I14359" i="6"/>
  <c r="I14360" i="6"/>
  <c r="I14361" i="6"/>
  <c r="I14362" i="6"/>
  <c r="I14363" i="6"/>
  <c r="I14364" i="6"/>
  <c r="I14365" i="6"/>
  <c r="I14366" i="6"/>
  <c r="I14367" i="6"/>
  <c r="I14368" i="6"/>
  <c r="I14369" i="6"/>
  <c r="I14370" i="6"/>
  <c r="I14371" i="6"/>
  <c r="I14372" i="6"/>
  <c r="I14373" i="6"/>
  <c r="I14374" i="6"/>
  <c r="I14375" i="6"/>
  <c r="I14376" i="6"/>
  <c r="I14377" i="6"/>
  <c r="I14378" i="6"/>
  <c r="I14379" i="6"/>
  <c r="I14380" i="6"/>
  <c r="I14381" i="6"/>
  <c r="I14382" i="6"/>
  <c r="I14383" i="6"/>
  <c r="I14384" i="6"/>
  <c r="I14385" i="6"/>
  <c r="I14386" i="6"/>
  <c r="I14387" i="6"/>
  <c r="I14388" i="6"/>
  <c r="I14389" i="6"/>
  <c r="I14390" i="6"/>
  <c r="I14391" i="6"/>
  <c r="I14392" i="6"/>
  <c r="I14393" i="6"/>
  <c r="I14394" i="6"/>
  <c r="I14395" i="6"/>
  <c r="I14396" i="6"/>
  <c r="I14397" i="6"/>
  <c r="I14398" i="6"/>
  <c r="I14399" i="6"/>
  <c r="I14400" i="6"/>
  <c r="I14401" i="6"/>
  <c r="I14402" i="6"/>
  <c r="I14403" i="6"/>
  <c r="I14404" i="6"/>
  <c r="I14405" i="6"/>
  <c r="I14406" i="6"/>
  <c r="I14407" i="6"/>
  <c r="I14408" i="6"/>
  <c r="I14409" i="6"/>
  <c r="I14410" i="6"/>
  <c r="I14411" i="6"/>
  <c r="I14412" i="6"/>
  <c r="I14413" i="6"/>
  <c r="I14414" i="6"/>
  <c r="I14415" i="6"/>
  <c r="I14416" i="6"/>
  <c r="I14417" i="6"/>
  <c r="I14418" i="6"/>
  <c r="I14419" i="6"/>
  <c r="I14420" i="6"/>
  <c r="I14421" i="6"/>
  <c r="I14422" i="6"/>
  <c r="I14423" i="6"/>
  <c r="I14424" i="6"/>
  <c r="I14425" i="6"/>
  <c r="I14426" i="6"/>
  <c r="I14427" i="6"/>
  <c r="I14428" i="6"/>
  <c r="I14429" i="6"/>
  <c r="I14430" i="6"/>
  <c r="I14431" i="6"/>
  <c r="I14432" i="6"/>
  <c r="I14433" i="6"/>
  <c r="I14434" i="6"/>
  <c r="I14435" i="6"/>
  <c r="I14436" i="6"/>
  <c r="I14437" i="6"/>
  <c r="I14438" i="6"/>
  <c r="I14439" i="6"/>
  <c r="I14440" i="6"/>
  <c r="I14441" i="6"/>
  <c r="I14442" i="6"/>
  <c r="I14443" i="6"/>
  <c r="I14444" i="6"/>
  <c r="I14445" i="6"/>
  <c r="I14446" i="6"/>
  <c r="I14447" i="6"/>
  <c r="I14448" i="6"/>
  <c r="I14449" i="6"/>
  <c r="I14450" i="6"/>
  <c r="I14451" i="6"/>
  <c r="I14452" i="6"/>
  <c r="I14453" i="6"/>
  <c r="I14454" i="6"/>
  <c r="I14455" i="6"/>
  <c r="I14456" i="6"/>
  <c r="I14457" i="6"/>
  <c r="I14458" i="6"/>
  <c r="I14459" i="6"/>
  <c r="I14460" i="6"/>
  <c r="I14461" i="6"/>
  <c r="I14462" i="6"/>
  <c r="I14463" i="6"/>
  <c r="I14464" i="6"/>
  <c r="I14465" i="6"/>
  <c r="I14466" i="6"/>
  <c r="I14467" i="6"/>
  <c r="I14468" i="6"/>
  <c r="I14469" i="6"/>
  <c r="I14470" i="6"/>
  <c r="I14471" i="6"/>
  <c r="I14472" i="6"/>
  <c r="I14473" i="6"/>
  <c r="I14474" i="6"/>
  <c r="I14475" i="6"/>
  <c r="I14476" i="6"/>
  <c r="I14477" i="6"/>
  <c r="I14478" i="6"/>
  <c r="I14479" i="6"/>
  <c r="I14480" i="6"/>
  <c r="I14481" i="6"/>
  <c r="I14482" i="6"/>
  <c r="I14483" i="6"/>
  <c r="I14484" i="6"/>
  <c r="I14485" i="6"/>
  <c r="I14486" i="6"/>
  <c r="I14487" i="6"/>
  <c r="I14488" i="6"/>
  <c r="I14489" i="6"/>
  <c r="I14490" i="6"/>
  <c r="I14491" i="6"/>
  <c r="I14492" i="6"/>
  <c r="I14493" i="6"/>
  <c r="I14494" i="6"/>
  <c r="I14495" i="6"/>
  <c r="I14496" i="6"/>
  <c r="I14497" i="6"/>
  <c r="I14498" i="6"/>
  <c r="I14499" i="6"/>
  <c r="I14500" i="6"/>
  <c r="I14501" i="6"/>
  <c r="I14502" i="6"/>
  <c r="I14503" i="6"/>
  <c r="I14504" i="6"/>
  <c r="I14505" i="6"/>
  <c r="I14506" i="6"/>
  <c r="I14507" i="6"/>
  <c r="I14508" i="6"/>
  <c r="I14509" i="6"/>
  <c r="I14510" i="6"/>
  <c r="I14511" i="6"/>
  <c r="I14512" i="6"/>
  <c r="I14513" i="6"/>
  <c r="I14514" i="6"/>
  <c r="I14515" i="6"/>
  <c r="I14516" i="6"/>
  <c r="I14517" i="6"/>
  <c r="I14518" i="6"/>
  <c r="I14519" i="6"/>
  <c r="I14520" i="6"/>
  <c r="I14521" i="6"/>
  <c r="I14522" i="6"/>
  <c r="I14523" i="6"/>
  <c r="I14524" i="6"/>
  <c r="I14525" i="6"/>
  <c r="I14526" i="6"/>
  <c r="I14527" i="6"/>
  <c r="I14528" i="6"/>
  <c r="I14529" i="6"/>
  <c r="I14530" i="6"/>
  <c r="I14531" i="6"/>
  <c r="I14532" i="6"/>
  <c r="I14533" i="6"/>
  <c r="I14534" i="6"/>
  <c r="I14535" i="6"/>
  <c r="I14536" i="6"/>
  <c r="I14537" i="6"/>
  <c r="I14538" i="6"/>
  <c r="I14539" i="6"/>
  <c r="I14540" i="6"/>
  <c r="I14541" i="6"/>
  <c r="I14542" i="6"/>
  <c r="I14543" i="6"/>
  <c r="I14544" i="6"/>
  <c r="I14545" i="6"/>
  <c r="I14546" i="6"/>
  <c r="I14547" i="6"/>
  <c r="I14548" i="6"/>
  <c r="I14549" i="6"/>
  <c r="I14550" i="6"/>
  <c r="I14551" i="6"/>
  <c r="I14552" i="6"/>
  <c r="I14553" i="6"/>
  <c r="I14554" i="6"/>
  <c r="I14555" i="6"/>
  <c r="I14556" i="6"/>
  <c r="I14557" i="6"/>
  <c r="I14558" i="6"/>
  <c r="I14559" i="6"/>
  <c r="I14560" i="6"/>
  <c r="I14561" i="6"/>
  <c r="I14562" i="6"/>
  <c r="I14563" i="6"/>
  <c r="I14564" i="6"/>
  <c r="I14565" i="6"/>
  <c r="I14566" i="6"/>
  <c r="I14567" i="6"/>
  <c r="I14568" i="6"/>
  <c r="I14569" i="6"/>
  <c r="I14570" i="6"/>
  <c r="I14571" i="6"/>
  <c r="I14572" i="6"/>
  <c r="I14573" i="6"/>
  <c r="I14574" i="6"/>
  <c r="I14575" i="6"/>
  <c r="I14576" i="6"/>
  <c r="I14577" i="6"/>
  <c r="I14578" i="6"/>
  <c r="I14579" i="6"/>
  <c r="I14580" i="6"/>
  <c r="I14581" i="6"/>
  <c r="I14582" i="6"/>
  <c r="I14583" i="6"/>
  <c r="I14584" i="6"/>
  <c r="I14585" i="6"/>
  <c r="I14586" i="6"/>
  <c r="I14587" i="6"/>
  <c r="I14588" i="6"/>
  <c r="I14589" i="6"/>
  <c r="I14590" i="6"/>
  <c r="I14591" i="6"/>
  <c r="I14592" i="6"/>
  <c r="I14593" i="6"/>
  <c r="I14594" i="6"/>
  <c r="I14595" i="6"/>
  <c r="I14596" i="6"/>
  <c r="I14597" i="6"/>
  <c r="I14598" i="6"/>
  <c r="I14599" i="6"/>
  <c r="I14600" i="6"/>
  <c r="I14601" i="6"/>
  <c r="I14602" i="6"/>
  <c r="I14603" i="6"/>
  <c r="I14604" i="6"/>
  <c r="I14605" i="6"/>
  <c r="I14606" i="6"/>
  <c r="I14607" i="6"/>
  <c r="I14608" i="6"/>
  <c r="I14609" i="6"/>
  <c r="I14610" i="6"/>
  <c r="I14611" i="6"/>
  <c r="I14612" i="6"/>
  <c r="I14613" i="6"/>
  <c r="I14614" i="6"/>
  <c r="I14615" i="6"/>
  <c r="I14616" i="6"/>
  <c r="I14617" i="6"/>
  <c r="I14618" i="6"/>
  <c r="I14619" i="6"/>
  <c r="I14620" i="6"/>
  <c r="I14621" i="6"/>
  <c r="I14622" i="6"/>
  <c r="I14623" i="6"/>
  <c r="I14624" i="6"/>
  <c r="I14625" i="6"/>
  <c r="I14626" i="6"/>
  <c r="I14627" i="6"/>
  <c r="I14628" i="6"/>
  <c r="I14629" i="6"/>
  <c r="I14630" i="6"/>
  <c r="I14631" i="6"/>
  <c r="I14632" i="6"/>
  <c r="I14633" i="6"/>
  <c r="I14634" i="6"/>
  <c r="I14635" i="6"/>
  <c r="I14636" i="6"/>
  <c r="I14637" i="6"/>
  <c r="I14638" i="6"/>
  <c r="I14639" i="6"/>
  <c r="I14640" i="6"/>
  <c r="I14641" i="6"/>
  <c r="I14642" i="6"/>
  <c r="I14643" i="6"/>
  <c r="I14644" i="6"/>
  <c r="I14645" i="6"/>
  <c r="I14646" i="6"/>
  <c r="I14647" i="6"/>
  <c r="I14648" i="6"/>
  <c r="I14649" i="6"/>
  <c r="I14650" i="6"/>
  <c r="I14651" i="6"/>
  <c r="I14652" i="6"/>
  <c r="I14653" i="6"/>
  <c r="I14654" i="6"/>
  <c r="I14655" i="6"/>
  <c r="I14656" i="6"/>
  <c r="I14657" i="6"/>
  <c r="I14658" i="6"/>
  <c r="I14659" i="6"/>
  <c r="I14660" i="6"/>
  <c r="I14661" i="6"/>
  <c r="I14662" i="6"/>
  <c r="I14663" i="6"/>
  <c r="I14664" i="6"/>
  <c r="I14665" i="6"/>
  <c r="I14666" i="6"/>
  <c r="I14667" i="6"/>
  <c r="I14668" i="6"/>
  <c r="I14669" i="6"/>
  <c r="I14670" i="6"/>
  <c r="I14671" i="6"/>
  <c r="I14672" i="6"/>
  <c r="I14673" i="6"/>
  <c r="I14674" i="6"/>
  <c r="I14675" i="6"/>
  <c r="I14676" i="6"/>
  <c r="I14677" i="6"/>
  <c r="I14678" i="6"/>
  <c r="I14679" i="6"/>
  <c r="I14680" i="6"/>
  <c r="I14681" i="6"/>
  <c r="I14682" i="6"/>
  <c r="I14683" i="6"/>
  <c r="I14684" i="6"/>
  <c r="I14685" i="6"/>
  <c r="I14686" i="6"/>
  <c r="I14687" i="6"/>
  <c r="I14688" i="6"/>
  <c r="I14689" i="6"/>
  <c r="I14690" i="6"/>
  <c r="I14691" i="6"/>
  <c r="I14692" i="6"/>
  <c r="I14693" i="6"/>
  <c r="I14694" i="6"/>
  <c r="I14695" i="6"/>
  <c r="I14696" i="6"/>
  <c r="I14697" i="6"/>
  <c r="I14698" i="6"/>
  <c r="I14699" i="6"/>
  <c r="I14700" i="6"/>
  <c r="I14701" i="6"/>
  <c r="I14702" i="6"/>
  <c r="I14703" i="6"/>
  <c r="I14704" i="6"/>
  <c r="I14705" i="6"/>
  <c r="I14706" i="6"/>
  <c r="I14707" i="6"/>
  <c r="I14708" i="6"/>
  <c r="I14709" i="6"/>
  <c r="I14710" i="6"/>
  <c r="I14711" i="6"/>
  <c r="I14712" i="6"/>
  <c r="I14713" i="6"/>
  <c r="I14714" i="6"/>
  <c r="I14715" i="6"/>
  <c r="I14716" i="6"/>
  <c r="I14717" i="6"/>
  <c r="I14718" i="6"/>
  <c r="I14719" i="6"/>
  <c r="I14720" i="6"/>
  <c r="I14721" i="6"/>
  <c r="I14722" i="6"/>
  <c r="I14723" i="6"/>
  <c r="I14724" i="6"/>
  <c r="I14725" i="6"/>
  <c r="I14726" i="6"/>
  <c r="I14727" i="6"/>
  <c r="I14728" i="6"/>
  <c r="I14729" i="6"/>
  <c r="I14730" i="6"/>
  <c r="I14731" i="6"/>
  <c r="I14732" i="6"/>
  <c r="I14733" i="6"/>
  <c r="I14734" i="6"/>
  <c r="I14735" i="6"/>
  <c r="I14736" i="6"/>
  <c r="I14737" i="6"/>
  <c r="I14738" i="6"/>
  <c r="I14739" i="6"/>
  <c r="I14740" i="6"/>
  <c r="I14741" i="6"/>
  <c r="I14742" i="6"/>
  <c r="I14743" i="6"/>
  <c r="I14744" i="6"/>
  <c r="I14745" i="6"/>
  <c r="I14746" i="6"/>
  <c r="I14747" i="6"/>
  <c r="I14748" i="6"/>
  <c r="I14749" i="6"/>
  <c r="I14750" i="6"/>
  <c r="I14751" i="6"/>
  <c r="I14752" i="6"/>
  <c r="I14753" i="6"/>
  <c r="I14754" i="6"/>
  <c r="I14755" i="6"/>
  <c r="I14756" i="6"/>
  <c r="I14757" i="6"/>
  <c r="I14758" i="6"/>
  <c r="I14759" i="6"/>
  <c r="I14760" i="6"/>
  <c r="I14761" i="6"/>
  <c r="I14762" i="6"/>
  <c r="I14763" i="6"/>
  <c r="I14764" i="6"/>
  <c r="I14765" i="6"/>
  <c r="I14766" i="6"/>
  <c r="I14767" i="6"/>
  <c r="I14768" i="6"/>
  <c r="I14769" i="6"/>
  <c r="I14770" i="6"/>
  <c r="I14771" i="6"/>
  <c r="I14772" i="6"/>
  <c r="I14773" i="6"/>
  <c r="I14774" i="6"/>
  <c r="I14775" i="6"/>
  <c r="I14776" i="6"/>
  <c r="I14777" i="6"/>
  <c r="I14778" i="6"/>
  <c r="I14779" i="6"/>
  <c r="I14780" i="6"/>
  <c r="I14781" i="6"/>
  <c r="I14782" i="6"/>
  <c r="I14783" i="6"/>
  <c r="I14784" i="6"/>
  <c r="I14785" i="6"/>
  <c r="I14786" i="6"/>
  <c r="I14787" i="6"/>
  <c r="I14788" i="6"/>
  <c r="I14789" i="6"/>
  <c r="I14790" i="6"/>
  <c r="I14791" i="6"/>
  <c r="I14792" i="6"/>
  <c r="I14793" i="6"/>
  <c r="I14794" i="6"/>
  <c r="I14795" i="6"/>
  <c r="I14796" i="6"/>
  <c r="I14797" i="6"/>
  <c r="I14798" i="6"/>
  <c r="I14799" i="6"/>
  <c r="I14800" i="6"/>
  <c r="I14801" i="6"/>
  <c r="I14802" i="6"/>
  <c r="I14803" i="6"/>
  <c r="I14804" i="6"/>
  <c r="I14805" i="6"/>
  <c r="I14806" i="6"/>
  <c r="I14807" i="6"/>
  <c r="I14808" i="6"/>
  <c r="I14809" i="6"/>
  <c r="I14810" i="6"/>
  <c r="I14811" i="6"/>
  <c r="I14812" i="6"/>
  <c r="I14813" i="6"/>
  <c r="I14814" i="6"/>
  <c r="I14815" i="6"/>
  <c r="I14816" i="6"/>
  <c r="I14817" i="6"/>
  <c r="I14818" i="6"/>
  <c r="I14819" i="6"/>
  <c r="I14820" i="6"/>
  <c r="I14821" i="6"/>
  <c r="I14822" i="6"/>
  <c r="I14823" i="6"/>
  <c r="I14824" i="6"/>
  <c r="I14825" i="6"/>
  <c r="I14826" i="6"/>
  <c r="I14827" i="6"/>
  <c r="I14828" i="6"/>
  <c r="I14829" i="6"/>
  <c r="I14830" i="6"/>
  <c r="I14831" i="6"/>
  <c r="I14832" i="6"/>
  <c r="I14833" i="6"/>
  <c r="I14834" i="6"/>
  <c r="I14835" i="6"/>
  <c r="I14836" i="6"/>
  <c r="I14837" i="6"/>
  <c r="I14838" i="6"/>
  <c r="I14839" i="6"/>
  <c r="I14840" i="6"/>
  <c r="I14841" i="6"/>
  <c r="I14842" i="6"/>
  <c r="I14843" i="6"/>
  <c r="I14844" i="6"/>
  <c r="I14845" i="6"/>
  <c r="I14846" i="6"/>
  <c r="I14847" i="6"/>
  <c r="I14848" i="6"/>
  <c r="I14849" i="6"/>
  <c r="I14850" i="6"/>
  <c r="I14851" i="6"/>
  <c r="I14852" i="6"/>
  <c r="I14853" i="6"/>
  <c r="I14854" i="6"/>
  <c r="I14855" i="6"/>
  <c r="I14856" i="6"/>
  <c r="I14857" i="6"/>
  <c r="I14858" i="6"/>
  <c r="I14859" i="6"/>
  <c r="I14860" i="6"/>
  <c r="I14861" i="6"/>
  <c r="I14862" i="6"/>
  <c r="I14863" i="6"/>
  <c r="I14864" i="6"/>
  <c r="I14865" i="6"/>
  <c r="I14866" i="6"/>
  <c r="I14867" i="6"/>
  <c r="I14868" i="6"/>
  <c r="I14869" i="6"/>
  <c r="I14870" i="6"/>
  <c r="I14871" i="6"/>
  <c r="I14872" i="6"/>
  <c r="I14873" i="6"/>
  <c r="I14874" i="6"/>
  <c r="I14875" i="6"/>
  <c r="I14876" i="6"/>
  <c r="I14877" i="6"/>
  <c r="I14878" i="6"/>
  <c r="I14879" i="6"/>
  <c r="I14880" i="6"/>
  <c r="I14881" i="6"/>
  <c r="I14882" i="6"/>
  <c r="I14883" i="6"/>
  <c r="I14884" i="6"/>
  <c r="I14885" i="6"/>
  <c r="I14886" i="6"/>
  <c r="I14887" i="6"/>
  <c r="I14888" i="6"/>
  <c r="I14889" i="6"/>
  <c r="I14890" i="6"/>
  <c r="I14891" i="6"/>
  <c r="I14892" i="6"/>
  <c r="I14893" i="6"/>
  <c r="I14894" i="6"/>
  <c r="I14895" i="6"/>
  <c r="I14896" i="6"/>
  <c r="I14897" i="6"/>
  <c r="I14898" i="6"/>
  <c r="I14899" i="6"/>
  <c r="I14900" i="6"/>
  <c r="I14901" i="6"/>
  <c r="I14902" i="6"/>
  <c r="I14903" i="6"/>
  <c r="I14904" i="6"/>
  <c r="I14905" i="6"/>
  <c r="I14906" i="6"/>
  <c r="I14907" i="6"/>
  <c r="I14908" i="6"/>
  <c r="I14909" i="6"/>
  <c r="I14910" i="6"/>
  <c r="I14911" i="6"/>
  <c r="I14912" i="6"/>
  <c r="I14913" i="6"/>
  <c r="I14914" i="6"/>
  <c r="I14915" i="6"/>
  <c r="I14916" i="6"/>
  <c r="I14917" i="6"/>
  <c r="I14918" i="6"/>
  <c r="I14919" i="6"/>
  <c r="I14920" i="6"/>
  <c r="I14921" i="6"/>
  <c r="I14922" i="6"/>
  <c r="I14923" i="6"/>
  <c r="I14924" i="6"/>
  <c r="I14925" i="6"/>
  <c r="I14926" i="6"/>
  <c r="I14927" i="6"/>
  <c r="I14928" i="6"/>
  <c r="I14929" i="6"/>
  <c r="I14930" i="6"/>
  <c r="I14931" i="6"/>
  <c r="I14932" i="6"/>
  <c r="I14933" i="6"/>
  <c r="I14934" i="6"/>
  <c r="I14935" i="6"/>
  <c r="I14936" i="6"/>
  <c r="I14937" i="6"/>
  <c r="I14938" i="6"/>
  <c r="I14939" i="6"/>
  <c r="I14940" i="6"/>
  <c r="I14941" i="6"/>
  <c r="I14942" i="6"/>
  <c r="I14943" i="6"/>
  <c r="I14944" i="6"/>
  <c r="I14945" i="6"/>
  <c r="I14946" i="6"/>
  <c r="I14947" i="6"/>
  <c r="I14948" i="6"/>
  <c r="I14949" i="6"/>
  <c r="I14950" i="6"/>
  <c r="I14951" i="6"/>
  <c r="I14952" i="6"/>
  <c r="I14953" i="6"/>
  <c r="I14954" i="6"/>
  <c r="I14955" i="6"/>
  <c r="I14956" i="6"/>
  <c r="I14957" i="6"/>
  <c r="I14958" i="6"/>
  <c r="I14959" i="6"/>
  <c r="I14960" i="6"/>
  <c r="I14961" i="6"/>
  <c r="I14962" i="6"/>
  <c r="I14963" i="6"/>
  <c r="I14964" i="6"/>
  <c r="I14965" i="6"/>
  <c r="I14966" i="6"/>
  <c r="I14967" i="6"/>
  <c r="I14968" i="6"/>
  <c r="I14969" i="6"/>
  <c r="I14970" i="6"/>
  <c r="I14971" i="6"/>
  <c r="I14972" i="6"/>
  <c r="I14973" i="6"/>
  <c r="I14974" i="6"/>
  <c r="I14975" i="6"/>
  <c r="I14976" i="6"/>
  <c r="I14977" i="6"/>
  <c r="I14978" i="6"/>
  <c r="I14979" i="6"/>
  <c r="I14980" i="6"/>
  <c r="I14981" i="6"/>
  <c r="I14982" i="6"/>
  <c r="I14983" i="6"/>
  <c r="I14984" i="6"/>
  <c r="I14985" i="6"/>
  <c r="I14986" i="6"/>
  <c r="I14987" i="6"/>
  <c r="I14988" i="6"/>
  <c r="I14989" i="6"/>
  <c r="I14990" i="6"/>
  <c r="I14991" i="6"/>
  <c r="I14992" i="6"/>
  <c r="I14993" i="6"/>
  <c r="I14994" i="6"/>
  <c r="I14995" i="6"/>
  <c r="I14996" i="6"/>
  <c r="I14997" i="6"/>
  <c r="I14998" i="6"/>
  <c r="I14999" i="6"/>
  <c r="I15000" i="6"/>
  <c r="I15001" i="6"/>
  <c r="I15002" i="6"/>
  <c r="I15003" i="6"/>
  <c r="I15004" i="6"/>
  <c r="I15005" i="6"/>
  <c r="I15006" i="6"/>
  <c r="I15007" i="6"/>
  <c r="I15008" i="6"/>
  <c r="I15009" i="6"/>
  <c r="I15010" i="6"/>
  <c r="I15011" i="6"/>
  <c r="I15012" i="6"/>
  <c r="I15013" i="6"/>
  <c r="I15014" i="6"/>
  <c r="I15015" i="6"/>
  <c r="I15016" i="6"/>
  <c r="I15017" i="6"/>
  <c r="I15018" i="6"/>
  <c r="I15019" i="6"/>
  <c r="I15020" i="6"/>
  <c r="I15021" i="6"/>
  <c r="I15022" i="6"/>
  <c r="I15023" i="6"/>
  <c r="I15024" i="6"/>
  <c r="I15025" i="6"/>
  <c r="I15026" i="6"/>
  <c r="I15027" i="6"/>
  <c r="I15028" i="6"/>
  <c r="I15029" i="6"/>
  <c r="I15030" i="6"/>
  <c r="I15031" i="6"/>
  <c r="I15032" i="6"/>
  <c r="I15033" i="6"/>
  <c r="I15034" i="6"/>
  <c r="I15035" i="6"/>
  <c r="I15036" i="6"/>
  <c r="I15037" i="6"/>
  <c r="I15038" i="6"/>
  <c r="I15039" i="6"/>
  <c r="I15040" i="6"/>
  <c r="I15041" i="6"/>
  <c r="I15042" i="6"/>
  <c r="I15043" i="6"/>
  <c r="I15044" i="6"/>
  <c r="I15045" i="6"/>
  <c r="I15046" i="6"/>
  <c r="I15047" i="6"/>
  <c r="I15048" i="6"/>
  <c r="I15049" i="6"/>
  <c r="I15050" i="6"/>
  <c r="I15051" i="6"/>
  <c r="I15052" i="6"/>
  <c r="I15053" i="6"/>
  <c r="I15054" i="6"/>
  <c r="I15055" i="6"/>
  <c r="I15056" i="6"/>
  <c r="I15057" i="6"/>
  <c r="I15058" i="6"/>
  <c r="I15059" i="6"/>
  <c r="I15060" i="6"/>
  <c r="I15061" i="6"/>
  <c r="I15062" i="6"/>
  <c r="I15063" i="6"/>
  <c r="I15064" i="6"/>
  <c r="I15065" i="6"/>
  <c r="I15066" i="6"/>
  <c r="I15067" i="6"/>
  <c r="I15068" i="6"/>
  <c r="I15069" i="6"/>
  <c r="I15070" i="6"/>
  <c r="I15071" i="6"/>
  <c r="I15072" i="6"/>
  <c r="I15073" i="6"/>
  <c r="I15074" i="6"/>
  <c r="I15075" i="6"/>
  <c r="I15076" i="6"/>
  <c r="I15077" i="6"/>
  <c r="I15078" i="6"/>
  <c r="I15079" i="6"/>
  <c r="I15080" i="6"/>
  <c r="I15081" i="6"/>
  <c r="I15082" i="6"/>
  <c r="I15083" i="6"/>
  <c r="I15084" i="6"/>
  <c r="I15085" i="6"/>
  <c r="I15086" i="6"/>
  <c r="I15087" i="6"/>
  <c r="I15088" i="6"/>
  <c r="I15089" i="6"/>
  <c r="I15090" i="6"/>
  <c r="I15091" i="6"/>
  <c r="I15092" i="6"/>
  <c r="I15093" i="6"/>
  <c r="I15094" i="6"/>
  <c r="I15095" i="6"/>
  <c r="I15096" i="6"/>
  <c r="I15097" i="6"/>
  <c r="I15098" i="6"/>
  <c r="I15099" i="6"/>
  <c r="I15100" i="6"/>
  <c r="I15101" i="6"/>
  <c r="I15102" i="6"/>
  <c r="I15103" i="6"/>
  <c r="I15104" i="6"/>
  <c r="I15105" i="6"/>
  <c r="I15106" i="6"/>
  <c r="I15107" i="6"/>
  <c r="I15108" i="6"/>
  <c r="I15109" i="6"/>
  <c r="I15110" i="6"/>
  <c r="I15111" i="6"/>
  <c r="I15112" i="6"/>
  <c r="I15113" i="6"/>
  <c r="I15114" i="6"/>
  <c r="I15115" i="6"/>
  <c r="I15116" i="6"/>
  <c r="I15117" i="6"/>
  <c r="I15118" i="6"/>
  <c r="I15119" i="6"/>
  <c r="I15120" i="6"/>
  <c r="I15121" i="6"/>
  <c r="I15122" i="6"/>
  <c r="I15123" i="6"/>
  <c r="I15124" i="6"/>
  <c r="I15125" i="6"/>
  <c r="I15126" i="6"/>
  <c r="I15127" i="6"/>
  <c r="I15128" i="6"/>
  <c r="I15129" i="6"/>
  <c r="I15130" i="6"/>
  <c r="I15131" i="6"/>
  <c r="I15132" i="6"/>
  <c r="I15133" i="6"/>
  <c r="I15134" i="6"/>
  <c r="I15135" i="6"/>
  <c r="I15136" i="6"/>
  <c r="I15137" i="6"/>
  <c r="I15138" i="6"/>
  <c r="I15139" i="6"/>
  <c r="I15140" i="6"/>
  <c r="I15141" i="6"/>
  <c r="I15142" i="6"/>
  <c r="I15143" i="6"/>
  <c r="I15144" i="6"/>
  <c r="I15145" i="6"/>
  <c r="I15146" i="6"/>
  <c r="I15147" i="6"/>
  <c r="I15148" i="6"/>
  <c r="I15149" i="6"/>
  <c r="I15150" i="6"/>
  <c r="I15151" i="6"/>
  <c r="I15152" i="6"/>
  <c r="I15153" i="6"/>
  <c r="I15154" i="6"/>
  <c r="I15155" i="6"/>
  <c r="I15156" i="6"/>
  <c r="I15157" i="6"/>
  <c r="I15158" i="6"/>
  <c r="I15159" i="6"/>
  <c r="I15160" i="6"/>
  <c r="I15161" i="6"/>
  <c r="I15162" i="6"/>
  <c r="I15163" i="6"/>
  <c r="I15164" i="6"/>
  <c r="I15165" i="6"/>
  <c r="I15166" i="6"/>
  <c r="I15167" i="6"/>
  <c r="I15168" i="6"/>
  <c r="I15169" i="6"/>
  <c r="I15170" i="6"/>
  <c r="I15171" i="6"/>
  <c r="I15172" i="6"/>
  <c r="I15173" i="6"/>
  <c r="I15174" i="6"/>
  <c r="I15175" i="6"/>
  <c r="I15176" i="6"/>
  <c r="I15177" i="6"/>
  <c r="I15178" i="6"/>
  <c r="I15179" i="6"/>
  <c r="I15180" i="6"/>
  <c r="I15181" i="6"/>
  <c r="I15182" i="6"/>
  <c r="I15183" i="6"/>
  <c r="I15184" i="6"/>
  <c r="I15185" i="6"/>
  <c r="I15186" i="6"/>
  <c r="I15187" i="6"/>
  <c r="I15188" i="6"/>
  <c r="I15189" i="6"/>
  <c r="I15190" i="6"/>
  <c r="I15191" i="6"/>
  <c r="I15192" i="6"/>
  <c r="I15193" i="6"/>
  <c r="I15194" i="6"/>
  <c r="I15195" i="6"/>
  <c r="I15196" i="6"/>
  <c r="I15197" i="6"/>
  <c r="I15198" i="6"/>
  <c r="I15199" i="6"/>
  <c r="I15200" i="6"/>
  <c r="I15201" i="6"/>
  <c r="I15202" i="6"/>
  <c r="I15203" i="6"/>
  <c r="I15204" i="6"/>
  <c r="I15205" i="6"/>
  <c r="I15206" i="6"/>
  <c r="I15207" i="6"/>
  <c r="I15208" i="6"/>
  <c r="I15209" i="6"/>
  <c r="I15210" i="6"/>
  <c r="I15211" i="6"/>
  <c r="I15212" i="6"/>
  <c r="I15213" i="6"/>
  <c r="I15214" i="6"/>
  <c r="I15215" i="6"/>
  <c r="I15216" i="6"/>
  <c r="I15217" i="6"/>
  <c r="I15218" i="6"/>
  <c r="I15219" i="6"/>
  <c r="I15220" i="6"/>
  <c r="I15221" i="6"/>
  <c r="I15222" i="6"/>
  <c r="I15223" i="6"/>
  <c r="I15224" i="6"/>
  <c r="I15225" i="6"/>
  <c r="I15226" i="6"/>
  <c r="I15227" i="6"/>
  <c r="I15228" i="6"/>
  <c r="I15229" i="6"/>
  <c r="I15230" i="6"/>
  <c r="I15231" i="6"/>
  <c r="I15232" i="6"/>
  <c r="I15233" i="6"/>
  <c r="I15234" i="6"/>
  <c r="I15235" i="6"/>
  <c r="I15236" i="6"/>
  <c r="I15237" i="6"/>
  <c r="I15238" i="6"/>
  <c r="I15239" i="6"/>
  <c r="I15240" i="6"/>
  <c r="I15241" i="6"/>
  <c r="I15242" i="6"/>
  <c r="I15243" i="6"/>
  <c r="I15244" i="6"/>
  <c r="I15245" i="6"/>
  <c r="I15246" i="6"/>
  <c r="I15247" i="6"/>
  <c r="I15248" i="6"/>
  <c r="I15249" i="6"/>
  <c r="I15250" i="6"/>
  <c r="I15251" i="6"/>
  <c r="I15252" i="6"/>
  <c r="I15253" i="6"/>
  <c r="I15254" i="6"/>
  <c r="I15255" i="6"/>
  <c r="I15256" i="6"/>
  <c r="I15257" i="6"/>
  <c r="I15258" i="6"/>
  <c r="I15259" i="6"/>
  <c r="I15260" i="6"/>
  <c r="I15261" i="6"/>
  <c r="I15262" i="6"/>
  <c r="I15263" i="6"/>
  <c r="I15264" i="6"/>
  <c r="I15265" i="6"/>
  <c r="I15266" i="6"/>
  <c r="I15267" i="6"/>
  <c r="I15268" i="6"/>
  <c r="I15269" i="6"/>
  <c r="I15270" i="6"/>
  <c r="I15271" i="6"/>
  <c r="I15272" i="6"/>
  <c r="I15273" i="6"/>
  <c r="I15274" i="6"/>
  <c r="I15275" i="6"/>
  <c r="I15276" i="6"/>
  <c r="I15277" i="6"/>
  <c r="I15278" i="6"/>
  <c r="I15279" i="6"/>
  <c r="I15280" i="6"/>
  <c r="I15281" i="6"/>
  <c r="I15282" i="6"/>
  <c r="I15283" i="6"/>
  <c r="I15284" i="6"/>
  <c r="I15285" i="6"/>
  <c r="I15286" i="6"/>
  <c r="I15287" i="6"/>
  <c r="I15288" i="6"/>
  <c r="I15289" i="6"/>
  <c r="I15290" i="6"/>
  <c r="I15291" i="6"/>
  <c r="I15292" i="6"/>
  <c r="I15293" i="6"/>
  <c r="I15294" i="6"/>
  <c r="I15295" i="6"/>
  <c r="I15296" i="6"/>
  <c r="I15297" i="6"/>
  <c r="I15298" i="6"/>
  <c r="I15299" i="6"/>
  <c r="I15300" i="6"/>
  <c r="I15301" i="6"/>
  <c r="I15302" i="6"/>
  <c r="I15303" i="6"/>
  <c r="I15304" i="6"/>
  <c r="I15305" i="6"/>
  <c r="I15306" i="6"/>
  <c r="I15307" i="6"/>
  <c r="I15308" i="6"/>
  <c r="I15309" i="6"/>
  <c r="I15310" i="6"/>
  <c r="I15311" i="6"/>
  <c r="I15312" i="6"/>
  <c r="I15313" i="6"/>
  <c r="I15314" i="6"/>
  <c r="I15315" i="6"/>
  <c r="I15316" i="6"/>
  <c r="I15317" i="6"/>
  <c r="I15318" i="6"/>
  <c r="I15319" i="6"/>
  <c r="I15320" i="6"/>
  <c r="I15321" i="6"/>
  <c r="I15322" i="6"/>
  <c r="I15323" i="6"/>
  <c r="I15324" i="6"/>
  <c r="I15325" i="6"/>
  <c r="I15326" i="6"/>
  <c r="I15327" i="6"/>
  <c r="I15328" i="6"/>
  <c r="I15329" i="6"/>
  <c r="I15330" i="6"/>
  <c r="I15331" i="6"/>
  <c r="I15332" i="6"/>
  <c r="I15333" i="6"/>
  <c r="I15334" i="6"/>
  <c r="I15335" i="6"/>
  <c r="I15336" i="6"/>
  <c r="I15337" i="6"/>
  <c r="I15338" i="6"/>
  <c r="I15339" i="6"/>
  <c r="I15340" i="6"/>
  <c r="I15341" i="6"/>
  <c r="I15342" i="6"/>
  <c r="I15343" i="6"/>
  <c r="I15344" i="6"/>
  <c r="I15345" i="6"/>
  <c r="I15346" i="6"/>
  <c r="I15347" i="6"/>
  <c r="I15348" i="6"/>
  <c r="I15349" i="6"/>
  <c r="I15350" i="6"/>
  <c r="I15351" i="6"/>
  <c r="I15352" i="6"/>
  <c r="I15353" i="6"/>
  <c r="I15354" i="6"/>
  <c r="I15355" i="6"/>
  <c r="I15356" i="6"/>
  <c r="I15357" i="6"/>
  <c r="I15358" i="6"/>
  <c r="I15359" i="6"/>
  <c r="I15360" i="6"/>
  <c r="I15361" i="6"/>
  <c r="I15362" i="6"/>
  <c r="I15363" i="6"/>
  <c r="I15364" i="6"/>
  <c r="I15365" i="6"/>
  <c r="I15366" i="6"/>
  <c r="I15367" i="6"/>
  <c r="I15368" i="6"/>
  <c r="I15369" i="6"/>
  <c r="I15370" i="6"/>
  <c r="I15371" i="6"/>
  <c r="I15372" i="6"/>
  <c r="I15373" i="6"/>
  <c r="I15374" i="6"/>
  <c r="I15375" i="6"/>
  <c r="I15376" i="6"/>
  <c r="I15377" i="6"/>
  <c r="I15378" i="6"/>
  <c r="I15379" i="6"/>
  <c r="I15380" i="6"/>
  <c r="I15381" i="6"/>
  <c r="I15382" i="6"/>
  <c r="I15383" i="6"/>
  <c r="I15384" i="6"/>
  <c r="I15385" i="6"/>
  <c r="I15386" i="6"/>
  <c r="I15387" i="6"/>
  <c r="I15388" i="6"/>
  <c r="I15389" i="6"/>
  <c r="I15390" i="6"/>
  <c r="I15391" i="6"/>
  <c r="I15392" i="6"/>
  <c r="I15393" i="6"/>
  <c r="I15394" i="6"/>
  <c r="I15395" i="6"/>
  <c r="I15396" i="6"/>
  <c r="I15397" i="6"/>
  <c r="I15398" i="6"/>
  <c r="I15399" i="6"/>
  <c r="I15400" i="6"/>
  <c r="I15401" i="6"/>
  <c r="I15402" i="6"/>
  <c r="I15403" i="6"/>
  <c r="I15404" i="6"/>
  <c r="I15405" i="6"/>
  <c r="I15406" i="6"/>
  <c r="I15407" i="6"/>
  <c r="I15408" i="6"/>
  <c r="I15409" i="6"/>
  <c r="I15410" i="6"/>
  <c r="I15411" i="6"/>
  <c r="I15412" i="6"/>
  <c r="I15413" i="6"/>
  <c r="I15414" i="6"/>
  <c r="I15415" i="6"/>
  <c r="I15416" i="6"/>
  <c r="I15417" i="6"/>
  <c r="I15418" i="6"/>
  <c r="I15419" i="6"/>
  <c r="I15420" i="6"/>
  <c r="I15421" i="6"/>
  <c r="I15422" i="6"/>
  <c r="I15423" i="6"/>
  <c r="I15424" i="6"/>
  <c r="I15425" i="6"/>
  <c r="I15426" i="6"/>
  <c r="I15427" i="6"/>
  <c r="I15428" i="6"/>
  <c r="I15429" i="6"/>
  <c r="I15430" i="6"/>
  <c r="I15431" i="6"/>
  <c r="I15432" i="6"/>
  <c r="I15433" i="6"/>
  <c r="I15434" i="6"/>
  <c r="I15435" i="6"/>
  <c r="I15436" i="6"/>
  <c r="I15437" i="6"/>
  <c r="I15438" i="6"/>
  <c r="I15439" i="6"/>
  <c r="I15440" i="6"/>
  <c r="I15441" i="6"/>
  <c r="I15442" i="6"/>
  <c r="I15443" i="6"/>
  <c r="I15444" i="6"/>
  <c r="I15445" i="6"/>
  <c r="I15446" i="6"/>
  <c r="I15447" i="6"/>
  <c r="I15448" i="6"/>
  <c r="I15449" i="6"/>
  <c r="I15450" i="6"/>
  <c r="I15451" i="6"/>
  <c r="I15452" i="6"/>
  <c r="I15453" i="6"/>
  <c r="I15454" i="6"/>
  <c r="I15455" i="6"/>
  <c r="I15456" i="6"/>
  <c r="I15457" i="6"/>
  <c r="I15458" i="6"/>
  <c r="I15459" i="6"/>
  <c r="I15460" i="6"/>
  <c r="I15461" i="6"/>
  <c r="I15462" i="6"/>
  <c r="I15463" i="6"/>
  <c r="I15464" i="6"/>
  <c r="I15465" i="6"/>
  <c r="I15466" i="6"/>
  <c r="I15467" i="6"/>
  <c r="I15468" i="6"/>
  <c r="I15469" i="6"/>
  <c r="I15470" i="6"/>
  <c r="I15471" i="6"/>
  <c r="I15472" i="6"/>
  <c r="I15473" i="6"/>
  <c r="I15474" i="6"/>
  <c r="I15475" i="6"/>
  <c r="I15476" i="6"/>
  <c r="I15477" i="6"/>
  <c r="I15478" i="6"/>
  <c r="I15479" i="6"/>
  <c r="I15480" i="6"/>
  <c r="I15481" i="6"/>
  <c r="I15482" i="6"/>
  <c r="I15483" i="6"/>
  <c r="I15484" i="6"/>
  <c r="I15485" i="6"/>
  <c r="I15486" i="6"/>
  <c r="I15487" i="6"/>
  <c r="I15488" i="6"/>
  <c r="I15489" i="6"/>
  <c r="I15490" i="6"/>
  <c r="I15491" i="6"/>
  <c r="I15492" i="6"/>
  <c r="I15493" i="6"/>
  <c r="I15494" i="6"/>
  <c r="I15495" i="6"/>
  <c r="I15496" i="6"/>
  <c r="I15497" i="6"/>
  <c r="I15498" i="6"/>
  <c r="I15499" i="6"/>
  <c r="I15500" i="6"/>
  <c r="I15501" i="6"/>
  <c r="I15502" i="6"/>
  <c r="I15503" i="6"/>
  <c r="I15504" i="6"/>
  <c r="I15505" i="6"/>
  <c r="I15506" i="6"/>
  <c r="I15507" i="6"/>
  <c r="I15508" i="6"/>
  <c r="I15509" i="6"/>
  <c r="I15510" i="6"/>
  <c r="I15511" i="6"/>
  <c r="I15512" i="6"/>
  <c r="I15513" i="6"/>
  <c r="I15514" i="6"/>
  <c r="I15515" i="6"/>
  <c r="I15516" i="6"/>
  <c r="I15517" i="6"/>
  <c r="I15518" i="6"/>
  <c r="I15519" i="6"/>
  <c r="I15520" i="6"/>
  <c r="I15521" i="6"/>
  <c r="I15522" i="6"/>
  <c r="I15523" i="6"/>
  <c r="I15524" i="6"/>
  <c r="I15525" i="6"/>
  <c r="I15526" i="6"/>
  <c r="I15527" i="6"/>
  <c r="I15528" i="6"/>
  <c r="I15529" i="6"/>
  <c r="I15530" i="6"/>
  <c r="I15531" i="6"/>
  <c r="I15532" i="6"/>
  <c r="I15533" i="6"/>
  <c r="I15534" i="6"/>
  <c r="I15535" i="6"/>
  <c r="I15536" i="6"/>
  <c r="I15537" i="6"/>
  <c r="I15538" i="6"/>
  <c r="I15539" i="6"/>
  <c r="I15540" i="6"/>
  <c r="I15541" i="6"/>
  <c r="I15542" i="6"/>
  <c r="I15543" i="6"/>
  <c r="I15544" i="6"/>
  <c r="I15545" i="6"/>
  <c r="I15546" i="6"/>
  <c r="I15547" i="6"/>
  <c r="I15548" i="6"/>
  <c r="I15549" i="6"/>
  <c r="I15550" i="6"/>
  <c r="I15551" i="6"/>
  <c r="I15552" i="6"/>
  <c r="I15553" i="6"/>
  <c r="I15554" i="6"/>
  <c r="I15555" i="6"/>
  <c r="I15556" i="6"/>
  <c r="I15557" i="6"/>
  <c r="I15558" i="6"/>
  <c r="I15559" i="6"/>
  <c r="I15560" i="6"/>
  <c r="I15561" i="6"/>
  <c r="I15562" i="6"/>
  <c r="I15563" i="6"/>
  <c r="I15564" i="6"/>
  <c r="I15565" i="6"/>
  <c r="I15566" i="6"/>
  <c r="I15567" i="6"/>
  <c r="I15568" i="6"/>
  <c r="I15569" i="6"/>
  <c r="I15570" i="6"/>
  <c r="I15571" i="6"/>
  <c r="I15572" i="6"/>
  <c r="I15573" i="6"/>
  <c r="I15574" i="6"/>
  <c r="I15575" i="6"/>
  <c r="I15576" i="6"/>
  <c r="I15577" i="6"/>
  <c r="I15578" i="6"/>
  <c r="I15579" i="6"/>
  <c r="I15580" i="6"/>
  <c r="I15581" i="6"/>
  <c r="I15582" i="6"/>
  <c r="I15583" i="6"/>
  <c r="I15584" i="6"/>
  <c r="I15585" i="6"/>
  <c r="I15586" i="6"/>
  <c r="I15587" i="6"/>
  <c r="I15588" i="6"/>
  <c r="I15589" i="6"/>
  <c r="I15590" i="6"/>
  <c r="I15591" i="6"/>
  <c r="I15592" i="6"/>
  <c r="I15593" i="6"/>
  <c r="I15594" i="6"/>
  <c r="I15595" i="6"/>
  <c r="I15596" i="6"/>
  <c r="I15597" i="6"/>
  <c r="I15598" i="6"/>
  <c r="I15599" i="6"/>
  <c r="I15600" i="6"/>
  <c r="I15601" i="6"/>
  <c r="I15602" i="6"/>
  <c r="I15603" i="6"/>
  <c r="I15604" i="6"/>
  <c r="I15605" i="6"/>
  <c r="I15606" i="6"/>
  <c r="I15607" i="6"/>
  <c r="I15608" i="6"/>
  <c r="I15609" i="6"/>
  <c r="I15610" i="6"/>
  <c r="I15611" i="6"/>
  <c r="I15612" i="6"/>
  <c r="I15613" i="6"/>
  <c r="I15614" i="6"/>
  <c r="I15615" i="6"/>
  <c r="I15616" i="6"/>
  <c r="I15617" i="6"/>
  <c r="I15618" i="6"/>
  <c r="I15619" i="6"/>
  <c r="I15620" i="6"/>
  <c r="I15621" i="6"/>
  <c r="I15622" i="6"/>
  <c r="I15623" i="6"/>
  <c r="I15624" i="6"/>
  <c r="I15625" i="6"/>
  <c r="I15626" i="6"/>
  <c r="I15627" i="6"/>
  <c r="I15628" i="6"/>
  <c r="I15629" i="6"/>
  <c r="I15630" i="6"/>
  <c r="I15631" i="6"/>
  <c r="I15632" i="6"/>
  <c r="I15633" i="6"/>
  <c r="I15634" i="6"/>
  <c r="I15635" i="6"/>
  <c r="I15636" i="6"/>
  <c r="I15637" i="6"/>
  <c r="I15638" i="6"/>
  <c r="I15639" i="6"/>
  <c r="I15640" i="6"/>
  <c r="I15641" i="6"/>
  <c r="I15642" i="6"/>
  <c r="I15643" i="6"/>
  <c r="I15644" i="6"/>
  <c r="I15645" i="6"/>
  <c r="I15646" i="6"/>
  <c r="I15647" i="6"/>
  <c r="I15648" i="6"/>
  <c r="I15649" i="6"/>
  <c r="I15650" i="6"/>
  <c r="I15651" i="6"/>
  <c r="I15652" i="6"/>
  <c r="I15653" i="6"/>
  <c r="I15654" i="6"/>
  <c r="I15655" i="6"/>
  <c r="I15656" i="6"/>
  <c r="I15657" i="6"/>
  <c r="I15658" i="6"/>
  <c r="I15659" i="6"/>
  <c r="I15660" i="6"/>
  <c r="I15661" i="6"/>
  <c r="I15662" i="6"/>
  <c r="I15663" i="6"/>
  <c r="I15664" i="6"/>
  <c r="I15665" i="6"/>
  <c r="I15666" i="6"/>
  <c r="I15667" i="6"/>
  <c r="I15668" i="6"/>
  <c r="I15669" i="6"/>
  <c r="I15670" i="6"/>
  <c r="I15671" i="6"/>
  <c r="I15672" i="6"/>
  <c r="I15673" i="6"/>
  <c r="I15674" i="6"/>
  <c r="I15675" i="6"/>
  <c r="I15676" i="6"/>
  <c r="I15677" i="6"/>
  <c r="I15678" i="6"/>
  <c r="I15679" i="6"/>
  <c r="I15680" i="6"/>
  <c r="I15681" i="6"/>
  <c r="I15682" i="6"/>
  <c r="I15683" i="6"/>
  <c r="I15684" i="6"/>
  <c r="I15685" i="6"/>
  <c r="I15686" i="6"/>
  <c r="I15687" i="6"/>
  <c r="I15688" i="6"/>
  <c r="I15689" i="6"/>
  <c r="I15690" i="6"/>
  <c r="I15691" i="6"/>
  <c r="I15692" i="6"/>
  <c r="I15693" i="6"/>
  <c r="I15694" i="6"/>
  <c r="I15695" i="6"/>
  <c r="I15696" i="6"/>
  <c r="I15697" i="6"/>
  <c r="I15698" i="6"/>
  <c r="I15699" i="6"/>
  <c r="I15700" i="6"/>
  <c r="I15701" i="6"/>
  <c r="I15702" i="6"/>
  <c r="I15703" i="6"/>
  <c r="I15704" i="6"/>
  <c r="I15705" i="6"/>
  <c r="I15706" i="6"/>
  <c r="I15707" i="6"/>
  <c r="I15708" i="6"/>
  <c r="I15709" i="6"/>
  <c r="I15710" i="6"/>
  <c r="I15711" i="6"/>
  <c r="I15712" i="6"/>
  <c r="I15713" i="6"/>
  <c r="I15714" i="6"/>
  <c r="I15715" i="6"/>
  <c r="I15716" i="6"/>
  <c r="I15717" i="6"/>
  <c r="I15718" i="6"/>
  <c r="I15719" i="6"/>
  <c r="I15720" i="6"/>
  <c r="I15721" i="6"/>
  <c r="I15722" i="6"/>
  <c r="I15723" i="6"/>
  <c r="I15724" i="6"/>
  <c r="I15725" i="6"/>
  <c r="I15726" i="6"/>
  <c r="I15727" i="6"/>
  <c r="I15728" i="6"/>
  <c r="I15729" i="6"/>
  <c r="I15730" i="6"/>
  <c r="I15731" i="6"/>
  <c r="I15732" i="6"/>
  <c r="I15733" i="6"/>
  <c r="I15734" i="6"/>
  <c r="I15735" i="6"/>
  <c r="I15736" i="6"/>
  <c r="I15737" i="6"/>
  <c r="I15738" i="6"/>
  <c r="I15739" i="6"/>
  <c r="I15740" i="6"/>
  <c r="I15741" i="6"/>
  <c r="I15742" i="6"/>
  <c r="I15743" i="6"/>
  <c r="I15744" i="6"/>
  <c r="I15745" i="6"/>
  <c r="I15746" i="6"/>
  <c r="I15747" i="6"/>
  <c r="I15748" i="6"/>
  <c r="I15749" i="6"/>
  <c r="I15750" i="6"/>
  <c r="I15751" i="6"/>
  <c r="I15752" i="6"/>
  <c r="I15753" i="6"/>
  <c r="I15754" i="6"/>
  <c r="I15755" i="6"/>
  <c r="I15756" i="6"/>
  <c r="I15757" i="6"/>
  <c r="I15758" i="6"/>
  <c r="I15759" i="6"/>
  <c r="I15760" i="6"/>
  <c r="I15761" i="6"/>
  <c r="I15762" i="6"/>
  <c r="I15763" i="6"/>
  <c r="I15764" i="6"/>
  <c r="I15765" i="6"/>
  <c r="I15766" i="6"/>
  <c r="I15767" i="6"/>
  <c r="I15768" i="6"/>
  <c r="I15769" i="6"/>
  <c r="I15770" i="6"/>
  <c r="I15771" i="6"/>
  <c r="I15772" i="6"/>
  <c r="I15773" i="6"/>
  <c r="I15774" i="6"/>
  <c r="I15775" i="6"/>
  <c r="I15776" i="6"/>
  <c r="I15777" i="6"/>
  <c r="I15778" i="6"/>
  <c r="I15779" i="6"/>
  <c r="I15780" i="6"/>
  <c r="I15781" i="6"/>
  <c r="I15782" i="6"/>
  <c r="I15783" i="6"/>
  <c r="I15784" i="6"/>
  <c r="I15785" i="6"/>
  <c r="I15786" i="6"/>
  <c r="I15787" i="6"/>
  <c r="I15788" i="6"/>
  <c r="I15789" i="6"/>
  <c r="I15790" i="6"/>
  <c r="I15791" i="6"/>
  <c r="I15792" i="6"/>
  <c r="I15793" i="6"/>
  <c r="I15794" i="6"/>
  <c r="I15795" i="6"/>
  <c r="I15796" i="6"/>
  <c r="I15797" i="6"/>
  <c r="I15798" i="6"/>
  <c r="I15799" i="6"/>
  <c r="I15800" i="6"/>
  <c r="I15801" i="6"/>
  <c r="I15802" i="6"/>
  <c r="I15803" i="6"/>
  <c r="I15804" i="6"/>
  <c r="I15805" i="6"/>
  <c r="I15806" i="6"/>
  <c r="I15807" i="6"/>
  <c r="I15808" i="6"/>
  <c r="I15809" i="6"/>
  <c r="I15810" i="6"/>
  <c r="I15811" i="6"/>
  <c r="I15812" i="6"/>
  <c r="I15813" i="6"/>
  <c r="I15814" i="6"/>
  <c r="I15815" i="6"/>
  <c r="I15816" i="6"/>
  <c r="I15817" i="6"/>
  <c r="I15818" i="6"/>
  <c r="I15819" i="6"/>
  <c r="I15820" i="6"/>
  <c r="I15821" i="6"/>
  <c r="I15822" i="6"/>
  <c r="I15823" i="6"/>
  <c r="I15824" i="6"/>
  <c r="I15825" i="6"/>
  <c r="I15826" i="6"/>
  <c r="I15827" i="6"/>
  <c r="I15828" i="6"/>
  <c r="I15829" i="6"/>
  <c r="I15830" i="6"/>
  <c r="I15831" i="6"/>
  <c r="I15832" i="6"/>
  <c r="I15833" i="6"/>
  <c r="I15834" i="6"/>
  <c r="I15835" i="6"/>
  <c r="I15836" i="6"/>
  <c r="I15837" i="6"/>
  <c r="I15838" i="6"/>
  <c r="I15839" i="6"/>
  <c r="I15840" i="6"/>
  <c r="I15841" i="6"/>
  <c r="I15842" i="6"/>
  <c r="I15843" i="6"/>
  <c r="I15844" i="6"/>
  <c r="I15845" i="6"/>
  <c r="I15846" i="6"/>
  <c r="I15847" i="6"/>
  <c r="I15848" i="6"/>
  <c r="I15849" i="6"/>
  <c r="I15850" i="6"/>
  <c r="I15851" i="6"/>
  <c r="I15852" i="6"/>
  <c r="I15853" i="6"/>
  <c r="I15854" i="6"/>
  <c r="I15855" i="6"/>
  <c r="I15856" i="6"/>
  <c r="I15857" i="6"/>
  <c r="I15858" i="6"/>
  <c r="I15859" i="6"/>
  <c r="I15860" i="6"/>
  <c r="I15861" i="6"/>
  <c r="I15862" i="6"/>
  <c r="I15863" i="6"/>
  <c r="I15864" i="6"/>
  <c r="I15865" i="6"/>
  <c r="I15866" i="6"/>
  <c r="I15867" i="6"/>
  <c r="I15868" i="6"/>
  <c r="I15869" i="6"/>
  <c r="I15870" i="6"/>
  <c r="I15871" i="6"/>
  <c r="I15872" i="6"/>
  <c r="I15873" i="6"/>
  <c r="I15874" i="6"/>
  <c r="I15875" i="6"/>
  <c r="I15876" i="6"/>
  <c r="I15877" i="6"/>
  <c r="I15878" i="6"/>
  <c r="I15879" i="6"/>
  <c r="I15880" i="6"/>
  <c r="I15881" i="6"/>
  <c r="I15882" i="6"/>
  <c r="I15883" i="6"/>
  <c r="I15884" i="6"/>
  <c r="I15885" i="6"/>
  <c r="I15886" i="6"/>
  <c r="I15887" i="6"/>
  <c r="I15888" i="6"/>
  <c r="I15889" i="6"/>
  <c r="I15890" i="6"/>
  <c r="I15891" i="6"/>
  <c r="I15892" i="6"/>
  <c r="I15893" i="6"/>
  <c r="I15894" i="6"/>
  <c r="I15895" i="6"/>
  <c r="I15896" i="6"/>
  <c r="I15897" i="6"/>
  <c r="I15898" i="6"/>
  <c r="I15899" i="6"/>
  <c r="I15900" i="6"/>
  <c r="I15901" i="6"/>
  <c r="I15902" i="6"/>
  <c r="I15903" i="6"/>
  <c r="I15904" i="6"/>
  <c r="I15905" i="6"/>
  <c r="I15906" i="6"/>
  <c r="I15907" i="6"/>
  <c r="I15908" i="6"/>
  <c r="I15909" i="6"/>
  <c r="I15910" i="6"/>
  <c r="I15911" i="6"/>
  <c r="I15912" i="6"/>
  <c r="I15913" i="6"/>
  <c r="I15914" i="6"/>
  <c r="I15915" i="6"/>
  <c r="I15916" i="6"/>
  <c r="I15917" i="6"/>
  <c r="I15918" i="6"/>
  <c r="I15919" i="6"/>
  <c r="I15920" i="6"/>
  <c r="I15921" i="6"/>
  <c r="I15922" i="6"/>
  <c r="I15923" i="6"/>
  <c r="I15924" i="6"/>
  <c r="I15925" i="6"/>
  <c r="I15926" i="6"/>
  <c r="I15927" i="6"/>
  <c r="I15928" i="6"/>
  <c r="I15929" i="6"/>
  <c r="I15930" i="6"/>
  <c r="I15931" i="6"/>
  <c r="I15932" i="6"/>
  <c r="I15933" i="6"/>
  <c r="I15934" i="6"/>
  <c r="I15935" i="6"/>
  <c r="I15936" i="6"/>
  <c r="I15937" i="6"/>
  <c r="I15938" i="6"/>
  <c r="I15939" i="6"/>
  <c r="I15940" i="6"/>
  <c r="I15941" i="6"/>
  <c r="I15942" i="6"/>
  <c r="I15943" i="6"/>
  <c r="I15944" i="6"/>
  <c r="I15945" i="6"/>
  <c r="I15946" i="6"/>
  <c r="I15947" i="6"/>
  <c r="I15948" i="6"/>
  <c r="I15949" i="6"/>
  <c r="I15950" i="6"/>
  <c r="I15951" i="6"/>
  <c r="I15952" i="6"/>
  <c r="I15953" i="6"/>
  <c r="I15954" i="6"/>
  <c r="I15955" i="6"/>
  <c r="I15956" i="6"/>
  <c r="I15957" i="6"/>
  <c r="I15958" i="6"/>
  <c r="I15959" i="6"/>
  <c r="I15960" i="6"/>
  <c r="I15961" i="6"/>
  <c r="I15962" i="6"/>
  <c r="I15963" i="6"/>
  <c r="I15964" i="6"/>
  <c r="I15965" i="6"/>
  <c r="I15966" i="6"/>
  <c r="I15967" i="6"/>
  <c r="I15968" i="6"/>
  <c r="I15969" i="6"/>
  <c r="I15970" i="6"/>
  <c r="I15971" i="6"/>
  <c r="I15972" i="6"/>
  <c r="I15973" i="6"/>
  <c r="I15974" i="6"/>
  <c r="I15975" i="6"/>
  <c r="I15976" i="6"/>
  <c r="I15977" i="6"/>
  <c r="I15978" i="6"/>
  <c r="I15979" i="6"/>
  <c r="I15980" i="6"/>
  <c r="I15981" i="6"/>
  <c r="I15982" i="6"/>
  <c r="I15983" i="6"/>
  <c r="I15984" i="6"/>
  <c r="I15985" i="6"/>
  <c r="I15986" i="6"/>
  <c r="I15987" i="6"/>
  <c r="I15988" i="6"/>
  <c r="I15989" i="6"/>
  <c r="I15990" i="6"/>
  <c r="I15991" i="6"/>
  <c r="I15992" i="6"/>
  <c r="I15993" i="6"/>
  <c r="I15994" i="6"/>
  <c r="I15995" i="6"/>
  <c r="I15996" i="6"/>
  <c r="I15997" i="6"/>
  <c r="I15998" i="6"/>
  <c r="I15999" i="6"/>
  <c r="I16000" i="6"/>
  <c r="I16001" i="6"/>
  <c r="I16002" i="6"/>
  <c r="I16003" i="6"/>
  <c r="I16004" i="6"/>
  <c r="I16005" i="6"/>
  <c r="I16006" i="6"/>
  <c r="I16007" i="6"/>
  <c r="I16008" i="6"/>
  <c r="I16009" i="6"/>
  <c r="I16010" i="6"/>
  <c r="I16011" i="6"/>
  <c r="I16012" i="6"/>
  <c r="I16013" i="6"/>
  <c r="I16014" i="6"/>
  <c r="I16015" i="6"/>
  <c r="I16016" i="6"/>
  <c r="I16017" i="6"/>
  <c r="I16018" i="6"/>
  <c r="I16019" i="6"/>
  <c r="I16020" i="6"/>
  <c r="I16021" i="6"/>
  <c r="I16022" i="6"/>
  <c r="I16023" i="6"/>
  <c r="I16024" i="6"/>
  <c r="I16025" i="6"/>
  <c r="I16026" i="6"/>
  <c r="I16027" i="6"/>
  <c r="I16028" i="6"/>
  <c r="I16029" i="6"/>
  <c r="I16030" i="6"/>
  <c r="I16031" i="6"/>
  <c r="I16032" i="6"/>
  <c r="I16033" i="6"/>
  <c r="I16034" i="6"/>
  <c r="I16035" i="6"/>
  <c r="I16036" i="6"/>
  <c r="I16037" i="6"/>
  <c r="I16038" i="6"/>
  <c r="I16039" i="6"/>
  <c r="I16040" i="6"/>
  <c r="I16041" i="6"/>
  <c r="I16042" i="6"/>
  <c r="I16043" i="6"/>
  <c r="I16044" i="6"/>
  <c r="I16045" i="6"/>
  <c r="I16046" i="6"/>
  <c r="I16047" i="6"/>
  <c r="I16048" i="6"/>
  <c r="I16049" i="6"/>
  <c r="I16050" i="6"/>
  <c r="I16051" i="6"/>
  <c r="I16052" i="6"/>
  <c r="I16053" i="6"/>
  <c r="I16054" i="6"/>
  <c r="I16055" i="6"/>
  <c r="I16056" i="6"/>
  <c r="I16057" i="6"/>
  <c r="I16058" i="6"/>
  <c r="I16059" i="6"/>
  <c r="I16060" i="6"/>
  <c r="I16061" i="6"/>
  <c r="I16062" i="6"/>
  <c r="I16063" i="6"/>
  <c r="I16064" i="6"/>
  <c r="I16065" i="6"/>
  <c r="I16066" i="6"/>
  <c r="I16067" i="6"/>
  <c r="I16068" i="6"/>
  <c r="I16069" i="6"/>
  <c r="I16070" i="6"/>
  <c r="I16071" i="6"/>
  <c r="I16072" i="6"/>
  <c r="I16073" i="6"/>
  <c r="I16074" i="6"/>
  <c r="I16075" i="6"/>
  <c r="I16076" i="6"/>
  <c r="I16077" i="6"/>
  <c r="I16078" i="6"/>
  <c r="I16079" i="6"/>
  <c r="I16080" i="6"/>
  <c r="I16081" i="6"/>
  <c r="I16082" i="6"/>
  <c r="I16083" i="6"/>
  <c r="I16084" i="6"/>
  <c r="I16085" i="6"/>
  <c r="I16086" i="6"/>
  <c r="I16087" i="6"/>
  <c r="I16088" i="6"/>
  <c r="I16089" i="6"/>
  <c r="I16090" i="6"/>
  <c r="I16091" i="6"/>
  <c r="I16092" i="6"/>
  <c r="I16093" i="6"/>
  <c r="I16094" i="6"/>
  <c r="I16095" i="6"/>
  <c r="I16096" i="6"/>
  <c r="I16097" i="6"/>
  <c r="I16098" i="6"/>
  <c r="I16099" i="6"/>
  <c r="I16100" i="6"/>
  <c r="I16101" i="6"/>
  <c r="I16102" i="6"/>
  <c r="I16103" i="6"/>
  <c r="I16104" i="6"/>
  <c r="I16105" i="6"/>
  <c r="I16106" i="6"/>
  <c r="I16107" i="6"/>
  <c r="I16108" i="6"/>
  <c r="I16109" i="6"/>
  <c r="I16110" i="6"/>
  <c r="I16111" i="6"/>
  <c r="I16112" i="6"/>
  <c r="I16113" i="6"/>
  <c r="I16114" i="6"/>
  <c r="I16115" i="6"/>
  <c r="I16116" i="6"/>
  <c r="I16117" i="6"/>
  <c r="I16118" i="6"/>
  <c r="I16120" i="6"/>
  <c r="I17068" i="6"/>
  <c r="I17069" i="6"/>
  <c r="I17070" i="6"/>
  <c r="I17071" i="6"/>
  <c r="I17072" i="6"/>
  <c r="I17073" i="6"/>
  <c r="I17074" i="6"/>
  <c r="I17075" i="6"/>
  <c r="I13109" i="6"/>
  <c r="I13110" i="6"/>
  <c r="I13111" i="6"/>
  <c r="I13112" i="6"/>
  <c r="I13113" i="6"/>
  <c r="I13114" i="6"/>
  <c r="I13115" i="6"/>
  <c r="I13116" i="6"/>
  <c r="I13117" i="6"/>
  <c r="I13118" i="6"/>
  <c r="I13119" i="6"/>
  <c r="I13120" i="6"/>
  <c r="I13121" i="6"/>
  <c r="I13122" i="6"/>
  <c r="I13123" i="6"/>
  <c r="I13124" i="6"/>
  <c r="I13125" i="6"/>
  <c r="I13126" i="6"/>
  <c r="I13127" i="6"/>
  <c r="I13128" i="6"/>
  <c r="I13129" i="6"/>
  <c r="I13130" i="6"/>
  <c r="I13131" i="6"/>
  <c r="I13132" i="6"/>
  <c r="I13133" i="6"/>
  <c r="I13134" i="6"/>
  <c r="I13135" i="6"/>
  <c r="I13136" i="6"/>
  <c r="I13137" i="6"/>
  <c r="I13138" i="6"/>
  <c r="I13139" i="6"/>
  <c r="I13140" i="6"/>
  <c r="I13141" i="6"/>
  <c r="I13142" i="6"/>
  <c r="I13143" i="6"/>
  <c r="I13144" i="6"/>
  <c r="I13145" i="6"/>
  <c r="I13146" i="6"/>
  <c r="I13147" i="6"/>
  <c r="I13148" i="6"/>
  <c r="I13149" i="6"/>
  <c r="I13150" i="6"/>
  <c r="I13151" i="6"/>
  <c r="I13152" i="6"/>
  <c r="I13153" i="6"/>
  <c r="I13154" i="6"/>
  <c r="I13155" i="6"/>
  <c r="I13156" i="6"/>
  <c r="I13157" i="6"/>
  <c r="I13158" i="6"/>
  <c r="I13159" i="6"/>
  <c r="I13160" i="6"/>
  <c r="I13161" i="6"/>
  <c r="I13162" i="6"/>
  <c r="I13163" i="6"/>
  <c r="I13164" i="6"/>
  <c r="I13165" i="6"/>
  <c r="I13166" i="6"/>
  <c r="I13167" i="6"/>
  <c r="I13168" i="6"/>
  <c r="I13169" i="6"/>
  <c r="I13170" i="6"/>
  <c r="I13171" i="6"/>
  <c r="I13172" i="6"/>
  <c r="I13173" i="6"/>
  <c r="I13174" i="6"/>
  <c r="I13175" i="6"/>
  <c r="I13176" i="6"/>
  <c r="I13177" i="6"/>
  <c r="I13178" i="6"/>
  <c r="I13179" i="6"/>
  <c r="I13180" i="6"/>
  <c r="I13181" i="6"/>
  <c r="I13067" i="6"/>
  <c r="I13068" i="6"/>
  <c r="I13069" i="6"/>
  <c r="I13070" i="6"/>
  <c r="I13071" i="6"/>
  <c r="I13072" i="6"/>
  <c r="I13073" i="6"/>
  <c r="I13074" i="6"/>
  <c r="I13075" i="6"/>
  <c r="I13076" i="6"/>
  <c r="I13077" i="6"/>
  <c r="I13078" i="6"/>
  <c r="I13079" i="6"/>
  <c r="I13080" i="6"/>
  <c r="I13081" i="6"/>
  <c r="I13082" i="6"/>
  <c r="I13083" i="6"/>
  <c r="I13084" i="6"/>
  <c r="I13085" i="6"/>
  <c r="I13086" i="6"/>
  <c r="I13087" i="6"/>
  <c r="I13088" i="6"/>
  <c r="I13089" i="6"/>
  <c r="I13090" i="6"/>
  <c r="I13091" i="6"/>
  <c r="I13092" i="6"/>
  <c r="I13093" i="6"/>
  <c r="I13094" i="6"/>
  <c r="I13095" i="6"/>
  <c r="I13096" i="6"/>
  <c r="I13097" i="6"/>
  <c r="I13098" i="6"/>
  <c r="I13099" i="6"/>
  <c r="I13100" i="6"/>
  <c r="I13101" i="6"/>
  <c r="I13102" i="6"/>
  <c r="I13103" i="6"/>
  <c r="I13104" i="6"/>
  <c r="I13105" i="6"/>
  <c r="I13106" i="6"/>
  <c r="I13107" i="6"/>
  <c r="I13108" i="6"/>
  <c r="I12303" i="6"/>
  <c r="I12304" i="6"/>
  <c r="I12305" i="6"/>
  <c r="I12306" i="6"/>
  <c r="I12307" i="6"/>
  <c r="I12308" i="6"/>
  <c r="I12309" i="6"/>
  <c r="I12310" i="6"/>
  <c r="I12311" i="6"/>
  <c r="I12312" i="6"/>
  <c r="I12313" i="6"/>
  <c r="I12314" i="6"/>
  <c r="I12315" i="6"/>
  <c r="I12316" i="6"/>
  <c r="I12317" i="6"/>
  <c r="I12318" i="6"/>
  <c r="I12319" i="6"/>
  <c r="I12320" i="6"/>
  <c r="I12321" i="6"/>
  <c r="I12322" i="6"/>
  <c r="I12323" i="6"/>
  <c r="I12324" i="6"/>
  <c r="I12325" i="6"/>
  <c r="I12326" i="6"/>
  <c r="I12327" i="6"/>
  <c r="I12328" i="6"/>
  <c r="I12329" i="6"/>
  <c r="I12330" i="6"/>
  <c r="I12331" i="6"/>
  <c r="I12332" i="6"/>
  <c r="I12333" i="6"/>
  <c r="I12334" i="6"/>
  <c r="I12335" i="6"/>
  <c r="I12336" i="6"/>
  <c r="I12337" i="6"/>
  <c r="I12338" i="6"/>
  <c r="I12339" i="6"/>
  <c r="I12340" i="6"/>
  <c r="I12341" i="6"/>
  <c r="I12342" i="6"/>
  <c r="I12343" i="6"/>
  <c r="I12344" i="6"/>
  <c r="I12345" i="6"/>
  <c r="I12346" i="6"/>
  <c r="I12347" i="6"/>
  <c r="I12348" i="6"/>
  <c r="I12349" i="6"/>
  <c r="I12350" i="6"/>
  <c r="I12351" i="6"/>
  <c r="I12352" i="6"/>
  <c r="I12353" i="6"/>
  <c r="I12354" i="6"/>
  <c r="I12355" i="6"/>
  <c r="I12356" i="6"/>
  <c r="I12357" i="6"/>
  <c r="I12358" i="6"/>
  <c r="I12359" i="6"/>
  <c r="I12360" i="6"/>
  <c r="I12361" i="6"/>
  <c r="I12362" i="6"/>
  <c r="I12363" i="6"/>
  <c r="I12364" i="6"/>
  <c r="I12365" i="6"/>
  <c r="I12366" i="6"/>
  <c r="I12367" i="6"/>
  <c r="I12368" i="6"/>
  <c r="I12369" i="6"/>
  <c r="I12370" i="6"/>
  <c r="I12371" i="6"/>
  <c r="I12372" i="6"/>
  <c r="I12373" i="6"/>
  <c r="I12374" i="6"/>
  <c r="I12375" i="6"/>
  <c r="I12376" i="6"/>
  <c r="I12377" i="6"/>
  <c r="I12378" i="6"/>
  <c r="I12379" i="6"/>
  <c r="I12380" i="6"/>
  <c r="I12381" i="6"/>
  <c r="I12382" i="6"/>
  <c r="I12383" i="6"/>
  <c r="I12384" i="6"/>
  <c r="I12385" i="6"/>
  <c r="I12386" i="6"/>
  <c r="I12387" i="6"/>
  <c r="I12388" i="6"/>
  <c r="I12389" i="6"/>
  <c r="I12390" i="6"/>
  <c r="I12391" i="6"/>
  <c r="I12392" i="6"/>
  <c r="I12393" i="6"/>
  <c r="I12394" i="6"/>
  <c r="I12395" i="6"/>
  <c r="I12396" i="6"/>
  <c r="I12397" i="6"/>
  <c r="I12398" i="6"/>
  <c r="I12399" i="6"/>
  <c r="I12400" i="6"/>
  <c r="I12401" i="6"/>
  <c r="I12402" i="6"/>
  <c r="I12403" i="6"/>
  <c r="I12404" i="6"/>
  <c r="I12405" i="6"/>
  <c r="I12406" i="6"/>
  <c r="I12407" i="6"/>
  <c r="I12408" i="6"/>
  <c r="I12409" i="6"/>
  <c r="I12410" i="6"/>
  <c r="I12411" i="6"/>
  <c r="I12412" i="6"/>
  <c r="I12413" i="6"/>
  <c r="I12414" i="6"/>
  <c r="I12415" i="6"/>
  <c r="I12416" i="6"/>
  <c r="I12417" i="6"/>
  <c r="I12418" i="6"/>
  <c r="I12419" i="6"/>
  <c r="I12420" i="6"/>
  <c r="I12421" i="6"/>
  <c r="I12422" i="6"/>
  <c r="I12423" i="6"/>
  <c r="I12424" i="6"/>
  <c r="I12425" i="6"/>
  <c r="I12426" i="6"/>
  <c r="I12427" i="6"/>
  <c r="I12428" i="6"/>
  <c r="I12429" i="6"/>
  <c r="I12430" i="6"/>
  <c r="I12431" i="6"/>
  <c r="I12432" i="6"/>
  <c r="I12433" i="6"/>
  <c r="I12434" i="6"/>
  <c r="I12435" i="6"/>
  <c r="I12436" i="6"/>
  <c r="I12437" i="6"/>
  <c r="I12438" i="6"/>
  <c r="I12439" i="6"/>
  <c r="I12440" i="6"/>
  <c r="I12441" i="6"/>
  <c r="I12442" i="6"/>
  <c r="I12443" i="6"/>
  <c r="I12444" i="6"/>
  <c r="I12445" i="6"/>
  <c r="I12446" i="6"/>
  <c r="I12447" i="6"/>
  <c r="I12448" i="6"/>
  <c r="I12449" i="6"/>
  <c r="I12450" i="6"/>
  <c r="I12451" i="6"/>
  <c r="I12452" i="6"/>
  <c r="I12453" i="6"/>
  <c r="I12454" i="6"/>
  <c r="I12455" i="6"/>
  <c r="I12456" i="6"/>
  <c r="I12457" i="6"/>
  <c r="I12458" i="6"/>
  <c r="I12459" i="6"/>
  <c r="I12460" i="6"/>
  <c r="I12461" i="6"/>
  <c r="I12462" i="6"/>
  <c r="I12463" i="6"/>
  <c r="I12464" i="6"/>
  <c r="I12465" i="6"/>
  <c r="I12466" i="6"/>
  <c r="I12467" i="6"/>
  <c r="I12468" i="6"/>
  <c r="I12469" i="6"/>
  <c r="I12470" i="6"/>
  <c r="I12471" i="6"/>
  <c r="I12472" i="6"/>
  <c r="I12473" i="6"/>
  <c r="I12474" i="6"/>
  <c r="I12475" i="6"/>
  <c r="I12476" i="6"/>
  <c r="I12477" i="6"/>
  <c r="I12478" i="6"/>
  <c r="I12479" i="6"/>
  <c r="I12480" i="6"/>
  <c r="I12481" i="6"/>
  <c r="I12482" i="6"/>
  <c r="I12483" i="6"/>
  <c r="I12484" i="6"/>
  <c r="I12485" i="6"/>
  <c r="I12486" i="6"/>
  <c r="I12487" i="6"/>
  <c r="I12488" i="6"/>
  <c r="I12489" i="6"/>
  <c r="I12490" i="6"/>
  <c r="I12491" i="6"/>
  <c r="I12492" i="6"/>
  <c r="I12493" i="6"/>
  <c r="I12494" i="6"/>
  <c r="I12495" i="6"/>
  <c r="I12496" i="6"/>
  <c r="I12497" i="6"/>
  <c r="I12498" i="6"/>
  <c r="I12499" i="6"/>
  <c r="I12500" i="6"/>
  <c r="I12501" i="6"/>
  <c r="I12502" i="6"/>
  <c r="I12503" i="6"/>
  <c r="I12504" i="6"/>
  <c r="I12505" i="6"/>
  <c r="I12506" i="6"/>
  <c r="I12507" i="6"/>
  <c r="I12508" i="6"/>
  <c r="I12509" i="6"/>
  <c r="I12510" i="6"/>
  <c r="I12511" i="6"/>
  <c r="I12512" i="6"/>
  <c r="I12513" i="6"/>
  <c r="I12514" i="6"/>
  <c r="I12515" i="6"/>
  <c r="I12516" i="6"/>
  <c r="I12517" i="6"/>
  <c r="I12518" i="6"/>
  <c r="I12519" i="6"/>
  <c r="I12520" i="6"/>
  <c r="I12521" i="6"/>
  <c r="I12522" i="6"/>
  <c r="I12523" i="6"/>
  <c r="I12524" i="6"/>
  <c r="I12525" i="6"/>
  <c r="I12526" i="6"/>
  <c r="I12527" i="6"/>
  <c r="I12528" i="6"/>
  <c r="I12529" i="6"/>
  <c r="I12530" i="6"/>
  <c r="I12531" i="6"/>
  <c r="I12532" i="6"/>
  <c r="I12533" i="6"/>
  <c r="I12534" i="6"/>
  <c r="I12535" i="6"/>
  <c r="I12536" i="6"/>
  <c r="I12537" i="6"/>
  <c r="I12538" i="6"/>
  <c r="I12539" i="6"/>
  <c r="I12540" i="6"/>
  <c r="I12541" i="6"/>
  <c r="I12542" i="6"/>
  <c r="I12543" i="6"/>
  <c r="I12544" i="6"/>
  <c r="I12545" i="6"/>
  <c r="I12546" i="6"/>
  <c r="I12547" i="6"/>
  <c r="I12548" i="6"/>
  <c r="I12549" i="6"/>
  <c r="I12550" i="6"/>
  <c r="I12551" i="6"/>
  <c r="I12552" i="6"/>
  <c r="I12553" i="6"/>
  <c r="I12554" i="6"/>
  <c r="I12555" i="6"/>
  <c r="I12556" i="6"/>
  <c r="I12557" i="6"/>
  <c r="I12558" i="6"/>
  <c r="I12559" i="6"/>
  <c r="I12560" i="6"/>
  <c r="I12561" i="6"/>
  <c r="I12562" i="6"/>
  <c r="I12563" i="6"/>
  <c r="I12564" i="6"/>
  <c r="I12565" i="6"/>
  <c r="I12566" i="6"/>
  <c r="I12567" i="6"/>
  <c r="I12568" i="6"/>
  <c r="I12569" i="6"/>
  <c r="I12570" i="6"/>
  <c r="I12571" i="6"/>
  <c r="I12572" i="6"/>
  <c r="I12573" i="6"/>
  <c r="I12574" i="6"/>
  <c r="I12575" i="6"/>
  <c r="I12576" i="6"/>
  <c r="I12577" i="6"/>
  <c r="I12578" i="6"/>
  <c r="I12579" i="6"/>
  <c r="I12580" i="6"/>
  <c r="I12581" i="6"/>
  <c r="I12582" i="6"/>
  <c r="I12583" i="6"/>
  <c r="I12584" i="6"/>
  <c r="I12585" i="6"/>
  <c r="I12586" i="6"/>
  <c r="I12587" i="6"/>
  <c r="I12588" i="6"/>
  <c r="I12589" i="6"/>
  <c r="I12590" i="6"/>
  <c r="I12591" i="6"/>
  <c r="I12592" i="6"/>
  <c r="I12593" i="6"/>
  <c r="I12594" i="6"/>
  <c r="I12595" i="6"/>
  <c r="I12596" i="6"/>
  <c r="I12597" i="6"/>
  <c r="I12598" i="6"/>
  <c r="I12599" i="6"/>
  <c r="I12600" i="6"/>
  <c r="I12601" i="6"/>
  <c r="I12602" i="6"/>
  <c r="I12603" i="6"/>
  <c r="I12604" i="6"/>
  <c r="I12605" i="6"/>
  <c r="I12606" i="6"/>
  <c r="I12607" i="6"/>
  <c r="I12608" i="6"/>
  <c r="I12609" i="6"/>
  <c r="I12610" i="6"/>
  <c r="I12611" i="6"/>
  <c r="I12612" i="6"/>
  <c r="I12613" i="6"/>
  <c r="I12614" i="6"/>
  <c r="I12615" i="6"/>
  <c r="I12616" i="6"/>
  <c r="I12617" i="6"/>
  <c r="I12618" i="6"/>
  <c r="I12619" i="6"/>
  <c r="I12620" i="6"/>
  <c r="I12621" i="6"/>
  <c r="I12622" i="6"/>
  <c r="I12623" i="6"/>
  <c r="I12624" i="6"/>
  <c r="I12625" i="6"/>
  <c r="I12626" i="6"/>
  <c r="I12627" i="6"/>
  <c r="I12628" i="6"/>
  <c r="I12629" i="6"/>
  <c r="I12630" i="6"/>
  <c r="I12631" i="6"/>
  <c r="I12632" i="6"/>
  <c r="I12633" i="6"/>
  <c r="I12634" i="6"/>
  <c r="I12635" i="6"/>
  <c r="I12636" i="6"/>
  <c r="I12637" i="6"/>
  <c r="I12638" i="6"/>
  <c r="I12639" i="6"/>
  <c r="I12640" i="6"/>
  <c r="I12641" i="6"/>
  <c r="I12642" i="6"/>
  <c r="I12643" i="6"/>
  <c r="I12644" i="6"/>
  <c r="I12645" i="6"/>
  <c r="I12646" i="6"/>
  <c r="I12647" i="6"/>
  <c r="I12648" i="6"/>
  <c r="I12649" i="6"/>
  <c r="I12650" i="6"/>
  <c r="I12651" i="6"/>
  <c r="I12652" i="6"/>
  <c r="I12653" i="6"/>
  <c r="I12654" i="6"/>
  <c r="I12655" i="6"/>
  <c r="I12656" i="6"/>
  <c r="I12657" i="6"/>
  <c r="I12658" i="6"/>
  <c r="I12659" i="6"/>
  <c r="I12660" i="6"/>
  <c r="I12661" i="6"/>
  <c r="I12662" i="6"/>
  <c r="I12663" i="6"/>
  <c r="I12664" i="6"/>
  <c r="I12665" i="6"/>
  <c r="I12666" i="6"/>
  <c r="I12667" i="6"/>
  <c r="I12668" i="6"/>
  <c r="I12669" i="6"/>
  <c r="I12670" i="6"/>
  <c r="I12671" i="6"/>
  <c r="I12672" i="6"/>
  <c r="I12673" i="6"/>
  <c r="I12674" i="6"/>
  <c r="I12675" i="6"/>
  <c r="I12676" i="6"/>
  <c r="I12677" i="6"/>
  <c r="I12678" i="6"/>
  <c r="I12679" i="6"/>
  <c r="I12680" i="6"/>
  <c r="I12681" i="6"/>
  <c r="I12682" i="6"/>
  <c r="I12683" i="6"/>
  <c r="I12684" i="6"/>
  <c r="I12685" i="6"/>
  <c r="I12686" i="6"/>
  <c r="I12687" i="6"/>
  <c r="I12688" i="6"/>
  <c r="I12689" i="6"/>
  <c r="I12690" i="6"/>
  <c r="I12691" i="6"/>
  <c r="I12692" i="6"/>
  <c r="I12693" i="6"/>
  <c r="I12694" i="6"/>
  <c r="I12695" i="6"/>
  <c r="I12696" i="6"/>
  <c r="I12697" i="6"/>
  <c r="I12698" i="6"/>
  <c r="I12699" i="6"/>
  <c r="I12700" i="6"/>
  <c r="I12701" i="6"/>
  <c r="I12702" i="6"/>
  <c r="I12703" i="6"/>
  <c r="I12704" i="6"/>
  <c r="I12705" i="6"/>
  <c r="I12706" i="6"/>
  <c r="I12707" i="6"/>
  <c r="I12708" i="6"/>
  <c r="I12709" i="6"/>
  <c r="I12710" i="6"/>
  <c r="I12711" i="6"/>
  <c r="I12712" i="6"/>
  <c r="I12713" i="6"/>
  <c r="I12714" i="6"/>
  <c r="I12715" i="6"/>
  <c r="I12716" i="6"/>
  <c r="I12717" i="6"/>
  <c r="I12718" i="6"/>
  <c r="I12719" i="6"/>
  <c r="I12720" i="6"/>
  <c r="I12721" i="6"/>
  <c r="I12722" i="6"/>
  <c r="I12723" i="6"/>
  <c r="I12724" i="6"/>
  <c r="I12725" i="6"/>
  <c r="I12726" i="6"/>
  <c r="I12727" i="6"/>
  <c r="I12728" i="6"/>
  <c r="I12729" i="6"/>
  <c r="I12730" i="6"/>
  <c r="I12731" i="6"/>
  <c r="I12732" i="6"/>
  <c r="I12733" i="6"/>
  <c r="I12734" i="6"/>
  <c r="I12735" i="6"/>
  <c r="I12736" i="6"/>
  <c r="I12737" i="6"/>
  <c r="I12738" i="6"/>
  <c r="I12739" i="6"/>
  <c r="I12740" i="6"/>
  <c r="I12741" i="6"/>
  <c r="I12742" i="6"/>
  <c r="I12743" i="6"/>
  <c r="I12744" i="6"/>
  <c r="I12745" i="6"/>
  <c r="I12746" i="6"/>
  <c r="I12747" i="6"/>
  <c r="I12748" i="6"/>
  <c r="I12749" i="6"/>
  <c r="I12750" i="6"/>
  <c r="I12751" i="6"/>
  <c r="I12752" i="6"/>
  <c r="I12753" i="6"/>
  <c r="I12754" i="6"/>
  <c r="I12755" i="6"/>
  <c r="I12756" i="6"/>
  <c r="I12757" i="6"/>
  <c r="I12758" i="6"/>
  <c r="I12759" i="6"/>
  <c r="I12760" i="6"/>
  <c r="I12761" i="6"/>
  <c r="I12762" i="6"/>
  <c r="I12763" i="6"/>
  <c r="I12764" i="6"/>
  <c r="I12765" i="6"/>
  <c r="I12766" i="6"/>
  <c r="I12767" i="6"/>
  <c r="I12768" i="6"/>
  <c r="I12769" i="6"/>
  <c r="I12770" i="6"/>
  <c r="I12771" i="6"/>
  <c r="I12772" i="6"/>
  <c r="I12773" i="6"/>
  <c r="I12774" i="6"/>
  <c r="I12775" i="6"/>
  <c r="I12776" i="6"/>
  <c r="I12777" i="6"/>
  <c r="I12778" i="6"/>
  <c r="I12779" i="6"/>
  <c r="I12780" i="6"/>
  <c r="I12781" i="6"/>
  <c r="I12782" i="6"/>
  <c r="I12783" i="6"/>
  <c r="I12784" i="6"/>
  <c r="I12785" i="6"/>
  <c r="I12786" i="6"/>
  <c r="I12787" i="6"/>
  <c r="I12788" i="6"/>
  <c r="I12789" i="6"/>
  <c r="I12790" i="6"/>
  <c r="I12791" i="6"/>
  <c r="I12792" i="6"/>
  <c r="I12793" i="6"/>
  <c r="I12794" i="6"/>
  <c r="I12795" i="6"/>
  <c r="I12796" i="6"/>
  <c r="I12797" i="6"/>
  <c r="I12798" i="6"/>
  <c r="I12799" i="6"/>
  <c r="I12800" i="6"/>
  <c r="I12801" i="6"/>
  <c r="I12802" i="6"/>
  <c r="I12803" i="6"/>
  <c r="I12804" i="6"/>
  <c r="I12805" i="6"/>
  <c r="I12806" i="6"/>
  <c r="I12807" i="6"/>
  <c r="I12808" i="6"/>
  <c r="I12809" i="6"/>
  <c r="I12810" i="6"/>
  <c r="I12811" i="6"/>
  <c r="I12812" i="6"/>
  <c r="I12813" i="6"/>
  <c r="I12814" i="6"/>
  <c r="I12815" i="6"/>
  <c r="I12816" i="6"/>
  <c r="I12817" i="6"/>
  <c r="I12818" i="6"/>
  <c r="I12819" i="6"/>
  <c r="I12820" i="6"/>
  <c r="I12821" i="6"/>
  <c r="I12822" i="6"/>
  <c r="I12823" i="6"/>
  <c r="I12824" i="6"/>
  <c r="I12825" i="6"/>
  <c r="I12826" i="6"/>
  <c r="I12827" i="6"/>
  <c r="I12828" i="6"/>
  <c r="I12829" i="6"/>
  <c r="I12830" i="6"/>
  <c r="I12831" i="6"/>
  <c r="I12832" i="6"/>
  <c r="I12833" i="6"/>
  <c r="I12834" i="6"/>
  <c r="I12835" i="6"/>
  <c r="I12836" i="6"/>
  <c r="I12837" i="6"/>
  <c r="I12838" i="6"/>
  <c r="I12839" i="6"/>
  <c r="I12840" i="6"/>
  <c r="I12841" i="6"/>
  <c r="I12842" i="6"/>
  <c r="I12843" i="6"/>
  <c r="I12844" i="6"/>
  <c r="I12845" i="6"/>
  <c r="I12846" i="6"/>
  <c r="I12847" i="6"/>
  <c r="I12848" i="6"/>
  <c r="I12849" i="6"/>
  <c r="I12850" i="6"/>
  <c r="I12851" i="6"/>
  <c r="I12852" i="6"/>
  <c r="I12853" i="6"/>
  <c r="I12854" i="6"/>
  <c r="I12855" i="6"/>
  <c r="I12856" i="6"/>
  <c r="I12857" i="6"/>
  <c r="I12858" i="6"/>
  <c r="I12859" i="6"/>
  <c r="I12860" i="6"/>
  <c r="I12861" i="6"/>
  <c r="I12862" i="6"/>
  <c r="I12863" i="6"/>
  <c r="I12864" i="6"/>
  <c r="I12865" i="6"/>
  <c r="I12866" i="6"/>
  <c r="I12867" i="6"/>
  <c r="I12868" i="6"/>
  <c r="I12869" i="6"/>
  <c r="I12870" i="6"/>
  <c r="I12871" i="6"/>
  <c r="I12872" i="6"/>
  <c r="I12873" i="6"/>
  <c r="I12874" i="6"/>
  <c r="I12875" i="6"/>
  <c r="I12876" i="6"/>
  <c r="I12877" i="6"/>
  <c r="I12878" i="6"/>
  <c r="I12879" i="6"/>
  <c r="I12880" i="6"/>
  <c r="I12881" i="6"/>
  <c r="I12882" i="6"/>
  <c r="I12883" i="6"/>
  <c r="I12884" i="6"/>
  <c r="I12885" i="6"/>
  <c r="I12886" i="6"/>
  <c r="I12887" i="6"/>
  <c r="I12888" i="6"/>
  <c r="I12889" i="6"/>
  <c r="I12890" i="6"/>
  <c r="I12891" i="6"/>
  <c r="I12892" i="6"/>
  <c r="I12893" i="6"/>
  <c r="I12894" i="6"/>
  <c r="I12895" i="6"/>
  <c r="I12896" i="6"/>
  <c r="I12897" i="6"/>
  <c r="I12898" i="6"/>
  <c r="I12899" i="6"/>
  <c r="I12900" i="6"/>
  <c r="I12901" i="6"/>
  <c r="I12902" i="6"/>
  <c r="I12903" i="6"/>
  <c r="I12904" i="6"/>
  <c r="I12905" i="6"/>
  <c r="I12906" i="6"/>
  <c r="I12907" i="6"/>
  <c r="I12908" i="6"/>
  <c r="I12909" i="6"/>
  <c r="I12910" i="6"/>
  <c r="I12911" i="6"/>
  <c r="I12912" i="6"/>
  <c r="I12913" i="6"/>
  <c r="I12914" i="6"/>
  <c r="I12915" i="6"/>
  <c r="I12916" i="6"/>
  <c r="I12917" i="6"/>
  <c r="I12918" i="6"/>
  <c r="I12919" i="6"/>
  <c r="I12920" i="6"/>
  <c r="I12921" i="6"/>
  <c r="I12922" i="6"/>
  <c r="I12923" i="6"/>
  <c r="I12924" i="6"/>
  <c r="I12925" i="6"/>
  <c r="I12926" i="6"/>
  <c r="I12927" i="6"/>
  <c r="I12928" i="6"/>
  <c r="I12929" i="6"/>
  <c r="I12930" i="6"/>
  <c r="I12931" i="6"/>
  <c r="I12932" i="6"/>
  <c r="I12933" i="6"/>
  <c r="I12934" i="6"/>
  <c r="I12935" i="6"/>
  <c r="I12936" i="6"/>
  <c r="I12937" i="6"/>
  <c r="I12938" i="6"/>
  <c r="I12939" i="6"/>
  <c r="I12940" i="6"/>
  <c r="I12941" i="6"/>
  <c r="I12942" i="6"/>
  <c r="I12943" i="6"/>
  <c r="I12944" i="6"/>
  <c r="I12945" i="6"/>
  <c r="I12946" i="6"/>
  <c r="I12947" i="6"/>
  <c r="I12948" i="6"/>
  <c r="I12949" i="6"/>
  <c r="I12950" i="6"/>
  <c r="I12951" i="6"/>
  <c r="I12952" i="6"/>
  <c r="I12953" i="6"/>
  <c r="I12954" i="6"/>
  <c r="I12955" i="6"/>
  <c r="I12956" i="6"/>
  <c r="I12957" i="6"/>
  <c r="I12958" i="6"/>
  <c r="I12959" i="6"/>
  <c r="I12960" i="6"/>
  <c r="I12961" i="6"/>
  <c r="I12962" i="6"/>
  <c r="I12963" i="6"/>
  <c r="I12964" i="6"/>
  <c r="I12965" i="6"/>
  <c r="I12966" i="6"/>
  <c r="I12967" i="6"/>
  <c r="I12968" i="6"/>
  <c r="I12969" i="6"/>
  <c r="I12970" i="6"/>
  <c r="I12971" i="6"/>
  <c r="I12972" i="6"/>
  <c r="I12973" i="6"/>
  <c r="I12974" i="6"/>
  <c r="I12975" i="6"/>
  <c r="I12976" i="6"/>
  <c r="I12977" i="6"/>
  <c r="I12978" i="6"/>
  <c r="I12979" i="6"/>
  <c r="I12980" i="6"/>
  <c r="I12981" i="6"/>
  <c r="I12982" i="6"/>
  <c r="I12983" i="6"/>
  <c r="I12984" i="6"/>
  <c r="I12985" i="6"/>
  <c r="I12986" i="6"/>
  <c r="I12987" i="6"/>
  <c r="I12988" i="6"/>
  <c r="I12989" i="6"/>
  <c r="I12990" i="6"/>
  <c r="I12991" i="6"/>
  <c r="I12992" i="6"/>
  <c r="I12993" i="6"/>
  <c r="I12994" i="6"/>
  <c r="I12995" i="6"/>
  <c r="I12996" i="6"/>
  <c r="I12997" i="6"/>
  <c r="I12998" i="6"/>
  <c r="I12999" i="6"/>
  <c r="I13000" i="6"/>
  <c r="I13001" i="6"/>
  <c r="I13002" i="6"/>
  <c r="I13003" i="6"/>
  <c r="I13004" i="6"/>
  <c r="I13005" i="6"/>
  <c r="I13006" i="6"/>
  <c r="I13007" i="6"/>
  <c r="I13008" i="6"/>
  <c r="I13009" i="6"/>
  <c r="I13010" i="6"/>
  <c r="I13011" i="6"/>
  <c r="I13012" i="6"/>
  <c r="I13013" i="6"/>
  <c r="I13014" i="6"/>
  <c r="I13015" i="6"/>
  <c r="I13016" i="6"/>
  <c r="I13017" i="6"/>
  <c r="I13018" i="6"/>
  <c r="I13019" i="6"/>
  <c r="I13020" i="6"/>
  <c r="I13021" i="6"/>
  <c r="I13022" i="6"/>
  <c r="I13023" i="6"/>
  <c r="I13024" i="6"/>
  <c r="I13025" i="6"/>
  <c r="I13026" i="6"/>
  <c r="I13027" i="6"/>
  <c r="I13028" i="6"/>
  <c r="I13029" i="6"/>
  <c r="I13030" i="6"/>
  <c r="I13031" i="6"/>
  <c r="I13032" i="6"/>
  <c r="I13033" i="6"/>
  <c r="I13034" i="6"/>
  <c r="I13035" i="6"/>
  <c r="I13036" i="6"/>
  <c r="I13037" i="6"/>
  <c r="I13038" i="6"/>
  <c r="I13039" i="6"/>
  <c r="I13040" i="6"/>
  <c r="I13041" i="6"/>
  <c r="I13042" i="6"/>
  <c r="I13043" i="6"/>
  <c r="I13044" i="6"/>
  <c r="I13045" i="6"/>
  <c r="I13046" i="6"/>
  <c r="I13047" i="6"/>
  <c r="I13048" i="6"/>
  <c r="I13049" i="6"/>
  <c r="I13050" i="6"/>
  <c r="I13051" i="6"/>
  <c r="I13052" i="6"/>
  <c r="I13053" i="6"/>
  <c r="I13054" i="6"/>
  <c r="I13055" i="6"/>
  <c r="I13056" i="6"/>
  <c r="I13057" i="6"/>
  <c r="I13058" i="6"/>
  <c r="I13059" i="6"/>
  <c r="I13060" i="6"/>
  <c r="I13061" i="6"/>
  <c r="I13062" i="6"/>
  <c r="I13063" i="6"/>
  <c r="I13064" i="6"/>
  <c r="I13065" i="6"/>
  <c r="I13066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10002" i="6"/>
  <c r="I10003" i="6"/>
  <c r="I10004" i="6"/>
  <c r="I10005" i="6"/>
  <c r="I10006" i="6"/>
  <c r="I10007" i="6"/>
  <c r="I10008" i="6"/>
  <c r="I10009" i="6"/>
  <c r="I10010" i="6"/>
  <c r="I10011" i="6"/>
  <c r="I10012" i="6"/>
  <c r="I10013" i="6"/>
  <c r="I10014" i="6"/>
  <c r="I10015" i="6"/>
  <c r="I10016" i="6"/>
  <c r="I10017" i="6"/>
  <c r="I10018" i="6"/>
  <c r="I10019" i="6"/>
  <c r="I10020" i="6"/>
  <c r="I10021" i="6"/>
  <c r="I10022" i="6"/>
  <c r="I10023" i="6"/>
  <c r="I10024" i="6"/>
  <c r="I10025" i="6"/>
  <c r="I10026" i="6"/>
  <c r="I10027" i="6"/>
  <c r="I10028" i="6"/>
  <c r="I10029" i="6"/>
  <c r="I10030" i="6"/>
  <c r="I10031" i="6"/>
  <c r="I10032" i="6"/>
  <c r="I10033" i="6"/>
  <c r="I10034" i="6"/>
  <c r="I10035" i="6"/>
  <c r="I10036" i="6"/>
  <c r="I10037" i="6"/>
  <c r="I10038" i="6"/>
  <c r="I10039" i="6"/>
  <c r="I10040" i="6"/>
  <c r="I10041" i="6"/>
  <c r="I10042" i="6"/>
  <c r="I10043" i="6"/>
  <c r="I10044" i="6"/>
  <c r="I10045" i="6"/>
  <c r="I10046" i="6"/>
  <c r="I10047" i="6"/>
  <c r="I10048" i="6"/>
  <c r="I10049" i="6"/>
  <c r="I10050" i="6"/>
  <c r="I10051" i="6"/>
  <c r="I10052" i="6"/>
  <c r="I10053" i="6"/>
  <c r="I10054" i="6"/>
  <c r="I10055" i="6"/>
  <c r="I10056" i="6"/>
  <c r="I10057" i="6"/>
  <c r="I10058" i="6"/>
  <c r="I10059" i="6"/>
  <c r="I10060" i="6"/>
  <c r="I10061" i="6"/>
  <c r="I10062" i="6"/>
  <c r="I10063" i="6"/>
  <c r="I10064" i="6"/>
  <c r="I10065" i="6"/>
  <c r="I10066" i="6"/>
  <c r="I10067" i="6"/>
  <c r="I10068" i="6"/>
  <c r="I10069" i="6"/>
  <c r="I10070" i="6"/>
  <c r="I10071" i="6"/>
  <c r="I10072" i="6"/>
  <c r="I10073" i="6"/>
  <c r="I10074" i="6"/>
  <c r="I10075" i="6"/>
  <c r="I10076" i="6"/>
  <c r="I10077" i="6"/>
  <c r="I10078" i="6"/>
  <c r="I10079" i="6"/>
  <c r="I10080" i="6"/>
  <c r="I10081" i="6"/>
  <c r="I10082" i="6"/>
  <c r="I10083" i="6"/>
  <c r="I10084" i="6"/>
  <c r="I10085" i="6"/>
  <c r="I10086" i="6"/>
  <c r="I10087" i="6"/>
  <c r="I10088" i="6"/>
  <c r="I10089" i="6"/>
  <c r="I10090" i="6"/>
  <c r="I10091" i="6"/>
  <c r="I10092" i="6"/>
  <c r="I10093" i="6"/>
  <c r="I10094" i="6"/>
  <c r="I10095" i="6"/>
  <c r="I10096" i="6"/>
  <c r="I10097" i="6"/>
  <c r="I10098" i="6"/>
  <c r="I10099" i="6"/>
  <c r="I10100" i="6"/>
  <c r="I10101" i="6"/>
  <c r="I10102" i="6"/>
  <c r="I10103" i="6"/>
  <c r="I10104" i="6"/>
  <c r="I10105" i="6"/>
  <c r="I10106" i="6"/>
  <c r="I10107" i="6"/>
  <c r="I10108" i="6"/>
  <c r="I10109" i="6"/>
  <c r="I10110" i="6"/>
  <c r="I10111" i="6"/>
  <c r="I10112" i="6"/>
  <c r="I10113" i="6"/>
  <c r="I10114" i="6"/>
  <c r="I10115" i="6"/>
  <c r="I10116" i="6"/>
  <c r="I10117" i="6"/>
  <c r="I10118" i="6"/>
  <c r="I10119" i="6"/>
  <c r="I10120" i="6"/>
  <c r="I10121" i="6"/>
  <c r="I10122" i="6"/>
  <c r="I10123" i="6"/>
  <c r="I10124" i="6"/>
  <c r="I10125" i="6"/>
  <c r="I10126" i="6"/>
  <c r="I10127" i="6"/>
  <c r="I10128" i="6"/>
  <c r="I10129" i="6"/>
  <c r="I10130" i="6"/>
  <c r="I10131" i="6"/>
  <c r="I10132" i="6"/>
  <c r="I10133" i="6"/>
  <c r="I10134" i="6"/>
  <c r="I10135" i="6"/>
  <c r="I10136" i="6"/>
  <c r="I10137" i="6"/>
  <c r="I10138" i="6"/>
  <c r="I10139" i="6"/>
  <c r="I10140" i="6"/>
  <c r="I10141" i="6"/>
  <c r="I10142" i="6"/>
  <c r="I10143" i="6"/>
  <c r="I10144" i="6"/>
  <c r="I10145" i="6"/>
  <c r="I10146" i="6"/>
  <c r="I10147" i="6"/>
  <c r="I10148" i="6"/>
  <c r="I10149" i="6"/>
  <c r="I10150" i="6"/>
  <c r="I10151" i="6"/>
  <c r="I10152" i="6"/>
  <c r="I10153" i="6"/>
  <c r="I10154" i="6"/>
  <c r="I10155" i="6"/>
  <c r="I10156" i="6"/>
  <c r="I10157" i="6"/>
  <c r="I10158" i="6"/>
  <c r="I10159" i="6"/>
  <c r="I10160" i="6"/>
  <c r="I10161" i="6"/>
  <c r="I10162" i="6"/>
  <c r="I10163" i="6"/>
  <c r="I10164" i="6"/>
  <c r="I10165" i="6"/>
  <c r="I10166" i="6"/>
  <c r="I10167" i="6"/>
  <c r="I10168" i="6"/>
  <c r="I10169" i="6"/>
  <c r="I10170" i="6"/>
  <c r="I10171" i="6"/>
  <c r="I10172" i="6"/>
  <c r="I10173" i="6"/>
  <c r="I10174" i="6"/>
  <c r="I10175" i="6"/>
  <c r="I10176" i="6"/>
  <c r="I10177" i="6"/>
  <c r="I10178" i="6"/>
  <c r="I10179" i="6"/>
  <c r="I10180" i="6"/>
  <c r="I10181" i="6"/>
  <c r="I10182" i="6"/>
  <c r="I10183" i="6"/>
  <c r="I10184" i="6"/>
  <c r="I10185" i="6"/>
  <c r="I10186" i="6"/>
  <c r="I10187" i="6"/>
  <c r="I10188" i="6"/>
  <c r="I10189" i="6"/>
  <c r="I10190" i="6"/>
  <c r="I10191" i="6"/>
  <c r="I10192" i="6"/>
  <c r="I10193" i="6"/>
  <c r="I10194" i="6"/>
  <c r="I10195" i="6"/>
  <c r="I10196" i="6"/>
  <c r="I10197" i="6"/>
  <c r="I10198" i="6"/>
  <c r="I10199" i="6"/>
  <c r="I10200" i="6"/>
  <c r="I10201" i="6"/>
  <c r="I10202" i="6"/>
  <c r="I10203" i="6"/>
  <c r="I10204" i="6"/>
  <c r="I10205" i="6"/>
  <c r="I10206" i="6"/>
  <c r="I10207" i="6"/>
  <c r="I10208" i="6"/>
  <c r="I10209" i="6"/>
  <c r="I10210" i="6"/>
  <c r="I10211" i="6"/>
  <c r="I10212" i="6"/>
  <c r="I10213" i="6"/>
  <c r="I10214" i="6"/>
  <c r="I10215" i="6"/>
  <c r="I10216" i="6"/>
  <c r="I10217" i="6"/>
  <c r="I10218" i="6"/>
  <c r="I10219" i="6"/>
  <c r="I10220" i="6"/>
  <c r="I10221" i="6"/>
  <c r="I10222" i="6"/>
  <c r="I10223" i="6"/>
  <c r="I10224" i="6"/>
  <c r="I10225" i="6"/>
  <c r="I10226" i="6"/>
  <c r="I10227" i="6"/>
  <c r="I10228" i="6"/>
  <c r="I10229" i="6"/>
  <c r="I10230" i="6"/>
  <c r="I10231" i="6"/>
  <c r="I10232" i="6"/>
  <c r="I10233" i="6"/>
  <c r="I10234" i="6"/>
  <c r="I10235" i="6"/>
  <c r="I10236" i="6"/>
  <c r="I10237" i="6"/>
  <c r="I10238" i="6"/>
  <c r="I10239" i="6"/>
  <c r="I10240" i="6"/>
  <c r="I10241" i="6"/>
  <c r="I10242" i="6"/>
  <c r="I10243" i="6"/>
  <c r="I10244" i="6"/>
  <c r="I10245" i="6"/>
  <c r="I10246" i="6"/>
  <c r="I10247" i="6"/>
  <c r="I10248" i="6"/>
  <c r="I10249" i="6"/>
  <c r="I10250" i="6"/>
  <c r="I10251" i="6"/>
  <c r="I10252" i="6"/>
  <c r="I10253" i="6"/>
  <c r="I10254" i="6"/>
  <c r="I10255" i="6"/>
  <c r="I10256" i="6"/>
  <c r="I10257" i="6"/>
  <c r="I10258" i="6"/>
  <c r="I10259" i="6"/>
  <c r="I10260" i="6"/>
  <c r="I10261" i="6"/>
  <c r="I10262" i="6"/>
  <c r="I10263" i="6"/>
  <c r="I10264" i="6"/>
  <c r="I10265" i="6"/>
  <c r="I10266" i="6"/>
  <c r="I10267" i="6"/>
  <c r="I10268" i="6"/>
  <c r="I10269" i="6"/>
  <c r="I10270" i="6"/>
  <c r="I10271" i="6"/>
  <c r="I10272" i="6"/>
  <c r="I10273" i="6"/>
  <c r="I10274" i="6"/>
  <c r="I10275" i="6"/>
  <c r="I10276" i="6"/>
  <c r="I10277" i="6"/>
  <c r="I10278" i="6"/>
  <c r="I10279" i="6"/>
  <c r="I10280" i="6"/>
  <c r="I10281" i="6"/>
  <c r="I10282" i="6"/>
  <c r="I10283" i="6"/>
  <c r="I10284" i="6"/>
  <c r="I10285" i="6"/>
  <c r="I10286" i="6"/>
  <c r="I10287" i="6"/>
  <c r="I10288" i="6"/>
  <c r="I10289" i="6"/>
  <c r="I10290" i="6"/>
  <c r="I10291" i="6"/>
  <c r="I10292" i="6"/>
  <c r="I10293" i="6"/>
  <c r="I10294" i="6"/>
  <c r="I10295" i="6"/>
  <c r="I10296" i="6"/>
  <c r="I10297" i="6"/>
  <c r="I10298" i="6"/>
  <c r="I10299" i="6"/>
  <c r="I10300" i="6"/>
  <c r="I10301" i="6"/>
  <c r="I10302" i="6"/>
  <c r="I10303" i="6"/>
  <c r="I10304" i="6"/>
  <c r="I10305" i="6"/>
  <c r="I10306" i="6"/>
  <c r="I10307" i="6"/>
  <c r="I10308" i="6"/>
  <c r="I10309" i="6"/>
  <c r="I10310" i="6"/>
  <c r="I10311" i="6"/>
  <c r="I10312" i="6"/>
  <c r="I10313" i="6"/>
  <c r="I10314" i="6"/>
  <c r="I10315" i="6"/>
  <c r="I10316" i="6"/>
  <c r="I10317" i="6"/>
  <c r="I10318" i="6"/>
  <c r="I10319" i="6"/>
  <c r="I10320" i="6"/>
  <c r="I10321" i="6"/>
  <c r="I10322" i="6"/>
  <c r="I10323" i="6"/>
  <c r="I10324" i="6"/>
  <c r="I10325" i="6"/>
  <c r="I10326" i="6"/>
  <c r="I10327" i="6"/>
  <c r="I10328" i="6"/>
  <c r="I10329" i="6"/>
  <c r="I10330" i="6"/>
  <c r="I10331" i="6"/>
  <c r="I10332" i="6"/>
  <c r="I10333" i="6"/>
  <c r="I10334" i="6"/>
  <c r="I10335" i="6"/>
  <c r="I10336" i="6"/>
  <c r="I10337" i="6"/>
  <c r="I10338" i="6"/>
  <c r="I10339" i="6"/>
  <c r="I10340" i="6"/>
  <c r="I10341" i="6"/>
  <c r="I10342" i="6"/>
  <c r="I10343" i="6"/>
  <c r="I10344" i="6"/>
  <c r="I10345" i="6"/>
  <c r="I10346" i="6"/>
  <c r="I10347" i="6"/>
  <c r="I10348" i="6"/>
  <c r="I10349" i="6"/>
  <c r="I10350" i="6"/>
  <c r="I10351" i="6"/>
  <c r="I10352" i="6"/>
  <c r="I10353" i="6"/>
  <c r="I10354" i="6"/>
  <c r="I10355" i="6"/>
  <c r="I10356" i="6"/>
  <c r="I10357" i="6"/>
  <c r="I10358" i="6"/>
  <c r="I10359" i="6"/>
  <c r="I10360" i="6"/>
  <c r="I10361" i="6"/>
  <c r="I10362" i="6"/>
  <c r="I10363" i="6"/>
  <c r="I10364" i="6"/>
  <c r="I10365" i="6"/>
  <c r="I10366" i="6"/>
  <c r="I10367" i="6"/>
  <c r="I10368" i="6"/>
  <c r="I10369" i="6"/>
  <c r="I10370" i="6"/>
  <c r="I10371" i="6"/>
  <c r="I10372" i="6"/>
  <c r="I10373" i="6"/>
  <c r="I10374" i="6"/>
  <c r="I10375" i="6"/>
  <c r="I10376" i="6"/>
  <c r="I10377" i="6"/>
  <c r="I10378" i="6"/>
  <c r="I10379" i="6"/>
  <c r="I10380" i="6"/>
  <c r="I10381" i="6"/>
  <c r="I10382" i="6"/>
  <c r="I10383" i="6"/>
  <c r="I10384" i="6"/>
  <c r="I10385" i="6"/>
  <c r="I10386" i="6"/>
  <c r="I10387" i="6"/>
  <c r="I10388" i="6"/>
  <c r="I10389" i="6"/>
  <c r="I10390" i="6"/>
  <c r="I10391" i="6"/>
  <c r="I10392" i="6"/>
  <c r="I10393" i="6"/>
  <c r="I10394" i="6"/>
  <c r="I10395" i="6"/>
  <c r="I10396" i="6"/>
  <c r="I10397" i="6"/>
  <c r="I10398" i="6"/>
  <c r="I10399" i="6"/>
  <c r="I10400" i="6"/>
  <c r="I10401" i="6"/>
  <c r="I10402" i="6"/>
  <c r="I10403" i="6"/>
  <c r="I10404" i="6"/>
  <c r="I10405" i="6"/>
  <c r="I10406" i="6"/>
  <c r="I10407" i="6"/>
  <c r="I10408" i="6"/>
  <c r="I10409" i="6"/>
  <c r="I10410" i="6"/>
  <c r="I10411" i="6"/>
  <c r="I10412" i="6"/>
  <c r="I10413" i="6"/>
  <c r="I10414" i="6"/>
  <c r="I10415" i="6"/>
  <c r="I10416" i="6"/>
  <c r="I10417" i="6"/>
  <c r="I10418" i="6"/>
  <c r="I10419" i="6"/>
  <c r="I10420" i="6"/>
  <c r="I10421" i="6"/>
  <c r="I10422" i="6"/>
  <c r="I10423" i="6"/>
  <c r="I10424" i="6"/>
  <c r="I10425" i="6"/>
  <c r="I10426" i="6"/>
  <c r="I10427" i="6"/>
  <c r="I10428" i="6"/>
  <c r="I10429" i="6"/>
  <c r="I10430" i="6"/>
  <c r="I10431" i="6"/>
  <c r="I10432" i="6"/>
  <c r="I10433" i="6"/>
  <c r="I10434" i="6"/>
  <c r="I10435" i="6"/>
  <c r="I10436" i="6"/>
  <c r="I10437" i="6"/>
  <c r="I10438" i="6"/>
  <c r="I10439" i="6"/>
  <c r="I10440" i="6"/>
  <c r="I10441" i="6"/>
  <c r="I10442" i="6"/>
  <c r="I10443" i="6"/>
  <c r="I10444" i="6"/>
  <c r="I10445" i="6"/>
  <c r="I10446" i="6"/>
  <c r="I10447" i="6"/>
  <c r="I10448" i="6"/>
  <c r="I10449" i="6"/>
  <c r="I10450" i="6"/>
  <c r="I10451" i="6"/>
  <c r="I10452" i="6"/>
  <c r="I10453" i="6"/>
  <c r="I10454" i="6"/>
  <c r="I10455" i="6"/>
  <c r="I10456" i="6"/>
  <c r="I10457" i="6"/>
  <c r="I10458" i="6"/>
  <c r="I10459" i="6"/>
  <c r="I10460" i="6"/>
  <c r="I10461" i="6"/>
  <c r="I10462" i="6"/>
  <c r="I10463" i="6"/>
  <c r="I10464" i="6"/>
  <c r="I10465" i="6"/>
  <c r="I10466" i="6"/>
  <c r="I10467" i="6"/>
  <c r="I10468" i="6"/>
  <c r="I10469" i="6"/>
  <c r="I10470" i="6"/>
  <c r="I10471" i="6"/>
  <c r="I10472" i="6"/>
  <c r="I10473" i="6"/>
  <c r="I10474" i="6"/>
  <c r="I10475" i="6"/>
  <c r="I10476" i="6"/>
  <c r="I10477" i="6"/>
  <c r="I10478" i="6"/>
  <c r="I10479" i="6"/>
  <c r="I10480" i="6"/>
  <c r="I10481" i="6"/>
  <c r="I10482" i="6"/>
  <c r="I10483" i="6"/>
  <c r="I10484" i="6"/>
  <c r="I10485" i="6"/>
  <c r="I10486" i="6"/>
  <c r="I10487" i="6"/>
  <c r="I10488" i="6"/>
  <c r="I10489" i="6"/>
  <c r="I10490" i="6"/>
  <c r="I10491" i="6"/>
  <c r="I10492" i="6"/>
  <c r="I10493" i="6"/>
  <c r="I10494" i="6"/>
  <c r="I10495" i="6"/>
  <c r="I10496" i="6"/>
  <c r="I10497" i="6"/>
  <c r="I10498" i="6"/>
  <c r="I10499" i="6"/>
  <c r="I10500" i="6"/>
  <c r="I10501" i="6"/>
  <c r="I10502" i="6"/>
  <c r="I10503" i="6"/>
  <c r="I10504" i="6"/>
  <c r="I10505" i="6"/>
  <c r="I10506" i="6"/>
  <c r="I10507" i="6"/>
  <c r="I10508" i="6"/>
  <c r="I10509" i="6"/>
  <c r="I10510" i="6"/>
  <c r="I10511" i="6"/>
  <c r="I10512" i="6"/>
  <c r="I10513" i="6"/>
  <c r="I10514" i="6"/>
  <c r="I10515" i="6"/>
  <c r="I10516" i="6"/>
  <c r="I10517" i="6"/>
  <c r="I10518" i="6"/>
  <c r="I10519" i="6"/>
  <c r="I10520" i="6"/>
  <c r="I10521" i="6"/>
  <c r="I10522" i="6"/>
  <c r="I10523" i="6"/>
  <c r="I10524" i="6"/>
  <c r="I10525" i="6"/>
  <c r="I10526" i="6"/>
  <c r="I10527" i="6"/>
  <c r="I10528" i="6"/>
  <c r="I10529" i="6"/>
  <c r="I10530" i="6"/>
  <c r="I10531" i="6"/>
  <c r="I10532" i="6"/>
  <c r="I10533" i="6"/>
  <c r="I10534" i="6"/>
  <c r="I10535" i="6"/>
  <c r="I10536" i="6"/>
  <c r="I10537" i="6"/>
  <c r="I10538" i="6"/>
  <c r="I10539" i="6"/>
  <c r="I10540" i="6"/>
  <c r="I10541" i="6"/>
  <c r="I10542" i="6"/>
  <c r="I10543" i="6"/>
  <c r="I10544" i="6"/>
  <c r="I10545" i="6"/>
  <c r="I10546" i="6"/>
  <c r="I10547" i="6"/>
  <c r="I10548" i="6"/>
  <c r="I10549" i="6"/>
  <c r="I10550" i="6"/>
  <c r="I10551" i="6"/>
  <c r="I10552" i="6"/>
  <c r="I10553" i="6"/>
  <c r="I10554" i="6"/>
  <c r="I10555" i="6"/>
  <c r="I10556" i="6"/>
  <c r="I10557" i="6"/>
  <c r="I10558" i="6"/>
  <c r="I10559" i="6"/>
  <c r="I10560" i="6"/>
  <c r="I10561" i="6"/>
  <c r="I10562" i="6"/>
  <c r="I10563" i="6"/>
  <c r="I10564" i="6"/>
  <c r="I10565" i="6"/>
  <c r="I10566" i="6"/>
  <c r="I10567" i="6"/>
  <c r="I10568" i="6"/>
  <c r="I10569" i="6"/>
  <c r="I10570" i="6"/>
  <c r="I10571" i="6"/>
  <c r="I10572" i="6"/>
  <c r="I10573" i="6"/>
  <c r="I10574" i="6"/>
  <c r="I10575" i="6"/>
  <c r="I10576" i="6"/>
  <c r="I10577" i="6"/>
  <c r="I10578" i="6"/>
  <c r="I10579" i="6"/>
  <c r="I10580" i="6"/>
  <c r="I10581" i="6"/>
  <c r="I10582" i="6"/>
  <c r="I10583" i="6"/>
  <c r="I10584" i="6"/>
  <c r="I10585" i="6"/>
  <c r="I10586" i="6"/>
  <c r="I10587" i="6"/>
  <c r="I10588" i="6"/>
  <c r="I10589" i="6"/>
  <c r="I10590" i="6"/>
  <c r="I10591" i="6"/>
  <c r="I10592" i="6"/>
  <c r="I10593" i="6"/>
  <c r="I10594" i="6"/>
  <c r="I10595" i="6"/>
  <c r="I10596" i="6"/>
  <c r="I10597" i="6"/>
  <c r="I10598" i="6"/>
  <c r="I10599" i="6"/>
  <c r="I10600" i="6"/>
  <c r="I10601" i="6"/>
  <c r="I10602" i="6"/>
  <c r="I10603" i="6"/>
  <c r="I10604" i="6"/>
  <c r="I10605" i="6"/>
  <c r="I10606" i="6"/>
  <c r="I10607" i="6"/>
  <c r="I10608" i="6"/>
  <c r="I10609" i="6"/>
  <c r="I10610" i="6"/>
  <c r="I10611" i="6"/>
  <c r="I10612" i="6"/>
  <c r="I10613" i="6"/>
  <c r="I10614" i="6"/>
  <c r="I10615" i="6"/>
  <c r="I10616" i="6"/>
  <c r="I10617" i="6"/>
  <c r="I10618" i="6"/>
  <c r="I10619" i="6"/>
  <c r="I10620" i="6"/>
  <c r="I10621" i="6"/>
  <c r="I10622" i="6"/>
  <c r="I10623" i="6"/>
  <c r="I10624" i="6"/>
  <c r="I10625" i="6"/>
  <c r="I10626" i="6"/>
  <c r="I10627" i="6"/>
  <c r="I10628" i="6"/>
  <c r="I10629" i="6"/>
  <c r="I10630" i="6"/>
  <c r="I10631" i="6"/>
  <c r="I10632" i="6"/>
  <c r="I10633" i="6"/>
  <c r="I10634" i="6"/>
  <c r="I10635" i="6"/>
  <c r="I10636" i="6"/>
  <c r="I10637" i="6"/>
  <c r="I10638" i="6"/>
  <c r="I10639" i="6"/>
  <c r="I10640" i="6"/>
  <c r="I10641" i="6"/>
  <c r="I10642" i="6"/>
  <c r="I10643" i="6"/>
  <c r="I10644" i="6"/>
  <c r="I10645" i="6"/>
  <c r="I10646" i="6"/>
  <c r="I10647" i="6"/>
  <c r="I10648" i="6"/>
  <c r="I10649" i="6"/>
  <c r="I10650" i="6"/>
  <c r="I10651" i="6"/>
  <c r="I10652" i="6"/>
  <c r="I10653" i="6"/>
  <c r="I10654" i="6"/>
  <c r="I10655" i="6"/>
  <c r="I10656" i="6"/>
  <c r="I10657" i="6"/>
  <c r="I10658" i="6"/>
  <c r="I10659" i="6"/>
  <c r="I10660" i="6"/>
  <c r="I10661" i="6"/>
  <c r="I10662" i="6"/>
  <c r="I10663" i="6"/>
  <c r="I10664" i="6"/>
  <c r="I10665" i="6"/>
  <c r="I10666" i="6"/>
  <c r="I10667" i="6"/>
  <c r="I10668" i="6"/>
  <c r="I10669" i="6"/>
  <c r="I10670" i="6"/>
  <c r="I10671" i="6"/>
  <c r="I10672" i="6"/>
  <c r="I10673" i="6"/>
  <c r="I10674" i="6"/>
  <c r="I10675" i="6"/>
  <c r="I10676" i="6"/>
  <c r="I10677" i="6"/>
  <c r="I10678" i="6"/>
  <c r="I10679" i="6"/>
  <c r="I10680" i="6"/>
  <c r="I10681" i="6"/>
  <c r="I10682" i="6"/>
  <c r="I10683" i="6"/>
  <c r="I10684" i="6"/>
  <c r="I10685" i="6"/>
  <c r="I10686" i="6"/>
  <c r="I10687" i="6"/>
  <c r="I10688" i="6"/>
  <c r="I10689" i="6"/>
  <c r="I10690" i="6"/>
  <c r="I10691" i="6"/>
  <c r="I10692" i="6"/>
  <c r="I10693" i="6"/>
  <c r="I10694" i="6"/>
  <c r="I10695" i="6"/>
  <c r="I10696" i="6"/>
  <c r="I10697" i="6"/>
  <c r="I10698" i="6"/>
  <c r="I10699" i="6"/>
  <c r="I10700" i="6"/>
  <c r="I10701" i="6"/>
  <c r="I10702" i="6"/>
  <c r="I10703" i="6"/>
  <c r="I10704" i="6"/>
  <c r="I10705" i="6"/>
  <c r="I10706" i="6"/>
  <c r="I10707" i="6"/>
  <c r="I10708" i="6"/>
  <c r="I10709" i="6"/>
  <c r="I10710" i="6"/>
  <c r="I10711" i="6"/>
  <c r="I10712" i="6"/>
  <c r="I10713" i="6"/>
  <c r="I10714" i="6"/>
  <c r="I10715" i="6"/>
  <c r="I10716" i="6"/>
  <c r="I10717" i="6"/>
  <c r="I10718" i="6"/>
  <c r="I10719" i="6"/>
  <c r="I10720" i="6"/>
  <c r="I10721" i="6"/>
  <c r="I10722" i="6"/>
  <c r="I10723" i="6"/>
  <c r="I10724" i="6"/>
  <c r="I10725" i="6"/>
  <c r="I10726" i="6"/>
  <c r="I10727" i="6"/>
  <c r="I10728" i="6"/>
  <c r="I10729" i="6"/>
  <c r="I10730" i="6"/>
  <c r="I10731" i="6"/>
  <c r="I10732" i="6"/>
  <c r="I10733" i="6"/>
  <c r="I10734" i="6"/>
  <c r="I10735" i="6"/>
  <c r="I10736" i="6"/>
  <c r="I10737" i="6"/>
  <c r="I10738" i="6"/>
  <c r="I10739" i="6"/>
  <c r="I10740" i="6"/>
  <c r="I10741" i="6"/>
  <c r="I10742" i="6"/>
  <c r="I10743" i="6"/>
  <c r="I10744" i="6"/>
  <c r="I10745" i="6"/>
  <c r="I10746" i="6"/>
  <c r="I10747" i="6"/>
  <c r="I10748" i="6"/>
  <c r="I10749" i="6"/>
  <c r="I10750" i="6"/>
  <c r="I10751" i="6"/>
  <c r="I10752" i="6"/>
  <c r="I10753" i="6"/>
  <c r="I10754" i="6"/>
  <c r="I10755" i="6"/>
  <c r="I10756" i="6"/>
  <c r="I10757" i="6"/>
  <c r="I10758" i="6"/>
  <c r="I10759" i="6"/>
  <c r="I10760" i="6"/>
  <c r="I10761" i="6"/>
  <c r="I10762" i="6"/>
  <c r="I10763" i="6"/>
  <c r="I10764" i="6"/>
  <c r="I10765" i="6"/>
  <c r="I10766" i="6"/>
  <c r="I10767" i="6"/>
  <c r="I10768" i="6"/>
  <c r="I10769" i="6"/>
  <c r="I10770" i="6"/>
  <c r="I10771" i="6"/>
  <c r="I10772" i="6"/>
  <c r="I10773" i="6"/>
  <c r="I10774" i="6"/>
  <c r="I10775" i="6"/>
  <c r="I10776" i="6"/>
  <c r="I10777" i="6"/>
  <c r="I10778" i="6"/>
  <c r="I10779" i="6"/>
  <c r="I10780" i="6"/>
  <c r="I10781" i="6"/>
  <c r="I10782" i="6"/>
  <c r="I10783" i="6"/>
  <c r="I10784" i="6"/>
  <c r="I10785" i="6"/>
  <c r="I10786" i="6"/>
  <c r="I10787" i="6"/>
  <c r="I10788" i="6"/>
  <c r="I10789" i="6"/>
  <c r="I10790" i="6"/>
  <c r="I10791" i="6"/>
  <c r="I10792" i="6"/>
  <c r="I10793" i="6"/>
  <c r="I10794" i="6"/>
  <c r="I10795" i="6"/>
  <c r="I10796" i="6"/>
  <c r="I10797" i="6"/>
  <c r="I10798" i="6"/>
  <c r="I10799" i="6"/>
  <c r="I10800" i="6"/>
  <c r="I10801" i="6"/>
  <c r="I10802" i="6"/>
  <c r="I10803" i="6"/>
  <c r="I10804" i="6"/>
  <c r="I10805" i="6"/>
  <c r="I10806" i="6"/>
  <c r="I10807" i="6"/>
  <c r="I10808" i="6"/>
  <c r="I10809" i="6"/>
  <c r="I10810" i="6"/>
  <c r="I10811" i="6"/>
  <c r="I10812" i="6"/>
  <c r="I10813" i="6"/>
  <c r="I10814" i="6"/>
  <c r="I10815" i="6"/>
  <c r="I10816" i="6"/>
  <c r="I10817" i="6"/>
  <c r="I10818" i="6"/>
  <c r="I10819" i="6"/>
  <c r="I10820" i="6"/>
  <c r="I10821" i="6"/>
  <c r="I10822" i="6"/>
  <c r="I10823" i="6"/>
  <c r="I10824" i="6"/>
  <c r="I10825" i="6"/>
  <c r="I10826" i="6"/>
  <c r="I10827" i="6"/>
  <c r="I10828" i="6"/>
  <c r="I10829" i="6"/>
  <c r="I10830" i="6"/>
  <c r="I10831" i="6"/>
  <c r="I10832" i="6"/>
  <c r="I10833" i="6"/>
  <c r="I10834" i="6"/>
  <c r="I10835" i="6"/>
  <c r="I10836" i="6"/>
  <c r="I10837" i="6"/>
  <c r="I10838" i="6"/>
  <c r="I10839" i="6"/>
  <c r="I10840" i="6"/>
  <c r="I10841" i="6"/>
  <c r="I10842" i="6"/>
  <c r="I10843" i="6"/>
  <c r="I10844" i="6"/>
  <c r="I10845" i="6"/>
  <c r="I10846" i="6"/>
  <c r="I10847" i="6"/>
  <c r="I10848" i="6"/>
  <c r="I10849" i="6"/>
  <c r="I10850" i="6"/>
  <c r="I10851" i="6"/>
  <c r="I10852" i="6"/>
  <c r="I10853" i="6"/>
  <c r="I10854" i="6"/>
  <c r="I10855" i="6"/>
  <c r="I10856" i="6"/>
  <c r="I10857" i="6"/>
  <c r="I10858" i="6"/>
  <c r="I10859" i="6"/>
  <c r="I10860" i="6"/>
  <c r="I10861" i="6"/>
  <c r="I10862" i="6"/>
  <c r="I10863" i="6"/>
  <c r="I10864" i="6"/>
  <c r="I10865" i="6"/>
  <c r="I10866" i="6"/>
  <c r="I10867" i="6"/>
  <c r="I10868" i="6"/>
  <c r="I10869" i="6"/>
  <c r="I10870" i="6"/>
  <c r="I10871" i="6"/>
  <c r="I10872" i="6"/>
  <c r="I10873" i="6"/>
  <c r="I10874" i="6"/>
  <c r="I10875" i="6"/>
  <c r="I10876" i="6"/>
  <c r="I10877" i="6"/>
  <c r="I10878" i="6"/>
  <c r="I10879" i="6"/>
  <c r="I10880" i="6"/>
  <c r="I10881" i="6"/>
  <c r="I10882" i="6"/>
  <c r="I10883" i="6"/>
  <c r="I10884" i="6"/>
  <c r="I10885" i="6"/>
  <c r="I10886" i="6"/>
  <c r="I10887" i="6"/>
  <c r="I10888" i="6"/>
  <c r="I10889" i="6"/>
  <c r="I10890" i="6"/>
  <c r="I10891" i="6"/>
  <c r="I10892" i="6"/>
  <c r="I10893" i="6"/>
  <c r="I10894" i="6"/>
  <c r="I10895" i="6"/>
  <c r="I10896" i="6"/>
  <c r="I10897" i="6"/>
  <c r="I10898" i="6"/>
  <c r="I10899" i="6"/>
  <c r="I10900" i="6"/>
  <c r="I10901" i="6"/>
  <c r="I10902" i="6"/>
  <c r="I10903" i="6"/>
  <c r="I10904" i="6"/>
  <c r="I10905" i="6"/>
  <c r="I10906" i="6"/>
  <c r="I10907" i="6"/>
  <c r="I10908" i="6"/>
  <c r="I10909" i="6"/>
  <c r="I10910" i="6"/>
  <c r="I10911" i="6"/>
  <c r="I10912" i="6"/>
  <c r="I10913" i="6"/>
  <c r="I10914" i="6"/>
  <c r="I10915" i="6"/>
  <c r="I10916" i="6"/>
  <c r="I10917" i="6"/>
  <c r="I10918" i="6"/>
  <c r="I10919" i="6"/>
  <c r="I10920" i="6"/>
  <c r="I10921" i="6"/>
  <c r="I10922" i="6"/>
  <c r="I10923" i="6"/>
  <c r="I10924" i="6"/>
  <c r="I10925" i="6"/>
  <c r="I10926" i="6"/>
  <c r="I10927" i="6"/>
  <c r="I10928" i="6"/>
  <c r="I10929" i="6"/>
  <c r="I10930" i="6"/>
  <c r="I10931" i="6"/>
  <c r="I10932" i="6"/>
  <c r="I10933" i="6"/>
  <c r="I10934" i="6"/>
  <c r="I10935" i="6"/>
  <c r="I10936" i="6"/>
  <c r="I10937" i="6"/>
  <c r="I10938" i="6"/>
  <c r="I10939" i="6"/>
  <c r="I10940" i="6"/>
  <c r="I10941" i="6"/>
  <c r="I10942" i="6"/>
  <c r="I10943" i="6"/>
  <c r="I10944" i="6"/>
  <c r="I10945" i="6"/>
  <c r="I10946" i="6"/>
  <c r="I10947" i="6"/>
  <c r="I10948" i="6"/>
  <c r="I10949" i="6"/>
  <c r="I10950" i="6"/>
  <c r="I10951" i="6"/>
  <c r="I10952" i="6"/>
  <c r="I10953" i="6"/>
  <c r="I10954" i="6"/>
  <c r="I10955" i="6"/>
  <c r="I10956" i="6"/>
  <c r="I10957" i="6"/>
  <c r="I10958" i="6"/>
  <c r="I10959" i="6"/>
  <c r="I10960" i="6"/>
  <c r="I10961" i="6"/>
  <c r="I10962" i="6"/>
  <c r="I10963" i="6"/>
  <c r="I10964" i="6"/>
  <c r="I10965" i="6"/>
  <c r="I10966" i="6"/>
  <c r="I10967" i="6"/>
  <c r="I10968" i="6"/>
  <c r="I10969" i="6"/>
  <c r="I10970" i="6"/>
  <c r="I10971" i="6"/>
  <c r="I10972" i="6"/>
  <c r="I10973" i="6"/>
  <c r="I10974" i="6"/>
  <c r="I10975" i="6"/>
  <c r="I10976" i="6"/>
  <c r="I10977" i="6"/>
  <c r="I10978" i="6"/>
  <c r="I10979" i="6"/>
  <c r="I10980" i="6"/>
  <c r="I10981" i="6"/>
  <c r="I10982" i="6"/>
  <c r="I10983" i="6"/>
  <c r="I10984" i="6"/>
  <c r="I10985" i="6"/>
  <c r="I10986" i="6"/>
  <c r="I10987" i="6"/>
  <c r="I10988" i="6"/>
  <c r="I10989" i="6"/>
  <c r="I10990" i="6"/>
  <c r="I10991" i="6"/>
  <c r="I10992" i="6"/>
  <c r="I10993" i="6"/>
  <c r="I10994" i="6"/>
  <c r="I10995" i="6"/>
  <c r="I10996" i="6"/>
  <c r="I10997" i="6"/>
  <c r="I10998" i="6"/>
  <c r="I10999" i="6"/>
  <c r="I11000" i="6"/>
  <c r="I11001" i="6"/>
  <c r="I11002" i="6"/>
  <c r="I11003" i="6"/>
  <c r="I11004" i="6"/>
  <c r="I11005" i="6"/>
  <c r="I11006" i="6"/>
  <c r="I11007" i="6"/>
  <c r="I11008" i="6"/>
  <c r="I11009" i="6"/>
  <c r="I11010" i="6"/>
  <c r="I11011" i="6"/>
  <c r="I11012" i="6"/>
  <c r="I11013" i="6"/>
  <c r="I11014" i="6"/>
  <c r="I11015" i="6"/>
  <c r="I11016" i="6"/>
  <c r="I11017" i="6"/>
  <c r="I11018" i="6"/>
  <c r="I11019" i="6"/>
  <c r="I11020" i="6"/>
  <c r="I11021" i="6"/>
  <c r="I11022" i="6"/>
  <c r="I11023" i="6"/>
  <c r="I11024" i="6"/>
  <c r="I11025" i="6"/>
  <c r="I11026" i="6"/>
  <c r="I11027" i="6"/>
  <c r="I11028" i="6"/>
  <c r="I11029" i="6"/>
  <c r="I11030" i="6"/>
  <c r="I11031" i="6"/>
  <c r="I11032" i="6"/>
  <c r="I11033" i="6"/>
  <c r="I11034" i="6"/>
  <c r="I11035" i="6"/>
  <c r="I11036" i="6"/>
  <c r="I11037" i="6"/>
  <c r="I11038" i="6"/>
  <c r="I11039" i="6"/>
  <c r="I11040" i="6"/>
  <c r="I11041" i="6"/>
  <c r="I11042" i="6"/>
  <c r="I11043" i="6"/>
  <c r="I11044" i="6"/>
  <c r="I11045" i="6"/>
  <c r="I11046" i="6"/>
  <c r="I11047" i="6"/>
  <c r="I11048" i="6"/>
  <c r="I11049" i="6"/>
  <c r="I11050" i="6"/>
  <c r="I11051" i="6"/>
  <c r="I11052" i="6"/>
  <c r="I11053" i="6"/>
  <c r="I11054" i="6"/>
  <c r="I11055" i="6"/>
  <c r="I11056" i="6"/>
  <c r="I11057" i="6"/>
  <c r="I11058" i="6"/>
  <c r="I11059" i="6"/>
  <c r="I11060" i="6"/>
  <c r="I11061" i="6"/>
  <c r="I11062" i="6"/>
  <c r="I11063" i="6"/>
  <c r="I11064" i="6"/>
  <c r="I11065" i="6"/>
  <c r="I11066" i="6"/>
  <c r="I11067" i="6"/>
  <c r="I11068" i="6"/>
  <c r="I11069" i="6"/>
  <c r="I11070" i="6"/>
  <c r="I11071" i="6"/>
  <c r="I11072" i="6"/>
  <c r="I11073" i="6"/>
  <c r="I11074" i="6"/>
  <c r="I11075" i="6"/>
  <c r="I11076" i="6"/>
  <c r="I11077" i="6"/>
  <c r="I11078" i="6"/>
  <c r="I11079" i="6"/>
  <c r="I11080" i="6"/>
  <c r="I11081" i="6"/>
  <c r="I11082" i="6"/>
  <c r="I11083" i="6"/>
  <c r="I11084" i="6"/>
  <c r="I11085" i="6"/>
  <c r="I11086" i="6"/>
  <c r="I11087" i="6"/>
  <c r="I11088" i="6"/>
  <c r="I11089" i="6"/>
  <c r="I11090" i="6"/>
  <c r="I11091" i="6"/>
  <c r="I11092" i="6"/>
  <c r="I11093" i="6"/>
  <c r="I11094" i="6"/>
  <c r="I11095" i="6"/>
  <c r="I11096" i="6"/>
  <c r="I11097" i="6"/>
  <c r="I11098" i="6"/>
  <c r="I11099" i="6"/>
  <c r="I11100" i="6"/>
  <c r="I11101" i="6"/>
  <c r="I11102" i="6"/>
  <c r="I11103" i="6"/>
  <c r="I11104" i="6"/>
  <c r="I11105" i="6"/>
  <c r="I11106" i="6"/>
  <c r="I11107" i="6"/>
  <c r="I11108" i="6"/>
  <c r="I11109" i="6"/>
  <c r="I11110" i="6"/>
  <c r="I11111" i="6"/>
  <c r="I11112" i="6"/>
  <c r="I11113" i="6"/>
  <c r="I11114" i="6"/>
  <c r="I11115" i="6"/>
  <c r="I11116" i="6"/>
  <c r="I11117" i="6"/>
  <c r="I11118" i="6"/>
  <c r="I11119" i="6"/>
  <c r="I11120" i="6"/>
  <c r="I11121" i="6"/>
  <c r="I11122" i="6"/>
  <c r="I11123" i="6"/>
  <c r="I11124" i="6"/>
  <c r="I11125" i="6"/>
  <c r="I11126" i="6"/>
  <c r="I11127" i="6"/>
  <c r="I11128" i="6"/>
  <c r="I11129" i="6"/>
  <c r="I11130" i="6"/>
  <c r="I11131" i="6"/>
  <c r="I11132" i="6"/>
  <c r="I11133" i="6"/>
  <c r="I11134" i="6"/>
  <c r="I11135" i="6"/>
  <c r="I11136" i="6"/>
  <c r="I11137" i="6"/>
  <c r="I11138" i="6"/>
  <c r="I11139" i="6"/>
  <c r="I11140" i="6"/>
  <c r="I11141" i="6"/>
  <c r="I11142" i="6"/>
  <c r="I11143" i="6"/>
  <c r="I11144" i="6"/>
  <c r="I11145" i="6"/>
  <c r="I11146" i="6"/>
  <c r="I11147" i="6"/>
  <c r="I11148" i="6"/>
  <c r="I11149" i="6"/>
  <c r="I11150" i="6"/>
  <c r="I11151" i="6"/>
  <c r="I11152" i="6"/>
  <c r="I11153" i="6"/>
  <c r="I11154" i="6"/>
  <c r="I11155" i="6"/>
  <c r="I11156" i="6"/>
  <c r="I11157" i="6"/>
  <c r="I11158" i="6"/>
  <c r="I11159" i="6"/>
  <c r="I11160" i="6"/>
  <c r="I11161" i="6"/>
  <c r="I11162" i="6"/>
  <c r="I11163" i="6"/>
  <c r="I11164" i="6"/>
  <c r="I11165" i="6"/>
  <c r="I11166" i="6"/>
  <c r="I11167" i="6"/>
  <c r="I11168" i="6"/>
  <c r="I11169" i="6"/>
  <c r="I11170" i="6"/>
  <c r="I11171" i="6"/>
  <c r="I11172" i="6"/>
  <c r="I11173" i="6"/>
  <c r="I11174" i="6"/>
  <c r="I11175" i="6"/>
  <c r="I11176" i="6"/>
  <c r="I11177" i="6"/>
  <c r="I11178" i="6"/>
  <c r="I11179" i="6"/>
  <c r="I11180" i="6"/>
  <c r="I11181" i="6"/>
  <c r="I11182" i="6"/>
  <c r="I11183" i="6"/>
  <c r="I11184" i="6"/>
  <c r="I11185" i="6"/>
  <c r="I11186" i="6"/>
  <c r="I11187" i="6"/>
  <c r="I11188" i="6"/>
  <c r="I11189" i="6"/>
  <c r="I11190" i="6"/>
  <c r="I11191" i="6"/>
  <c r="I11192" i="6"/>
  <c r="I11193" i="6"/>
  <c r="I11194" i="6"/>
  <c r="I11195" i="6"/>
  <c r="I11196" i="6"/>
  <c r="I11197" i="6"/>
  <c r="I11198" i="6"/>
  <c r="I11199" i="6"/>
  <c r="I11200" i="6"/>
  <c r="I11201" i="6"/>
  <c r="I11202" i="6"/>
  <c r="I11203" i="6"/>
  <c r="I11204" i="6"/>
  <c r="I11205" i="6"/>
  <c r="I11206" i="6"/>
  <c r="I11207" i="6"/>
  <c r="I11208" i="6"/>
  <c r="I11209" i="6"/>
  <c r="I11210" i="6"/>
  <c r="I11211" i="6"/>
  <c r="I11212" i="6"/>
  <c r="I11213" i="6"/>
  <c r="I11214" i="6"/>
  <c r="I11215" i="6"/>
  <c r="I11216" i="6"/>
  <c r="I11217" i="6"/>
  <c r="I11218" i="6"/>
  <c r="I11219" i="6"/>
  <c r="I11220" i="6"/>
  <c r="I11221" i="6"/>
  <c r="I11222" i="6"/>
  <c r="I11223" i="6"/>
  <c r="I11224" i="6"/>
  <c r="I11225" i="6"/>
  <c r="I11226" i="6"/>
  <c r="I11227" i="6"/>
  <c r="I11228" i="6"/>
  <c r="I11229" i="6"/>
  <c r="I11230" i="6"/>
  <c r="I11231" i="6"/>
  <c r="I11232" i="6"/>
  <c r="I11233" i="6"/>
  <c r="I11234" i="6"/>
  <c r="I11235" i="6"/>
  <c r="I11236" i="6"/>
  <c r="I11237" i="6"/>
  <c r="I11238" i="6"/>
  <c r="I11239" i="6"/>
  <c r="I11240" i="6"/>
  <c r="I11241" i="6"/>
  <c r="I11242" i="6"/>
  <c r="I11243" i="6"/>
  <c r="I11244" i="6"/>
  <c r="I11245" i="6"/>
  <c r="I11246" i="6"/>
  <c r="I11247" i="6"/>
  <c r="I11248" i="6"/>
  <c r="I11249" i="6"/>
  <c r="I11250" i="6"/>
  <c r="I11251" i="6"/>
  <c r="I11252" i="6"/>
  <c r="I11253" i="6"/>
  <c r="I11254" i="6"/>
  <c r="I11255" i="6"/>
  <c r="I11256" i="6"/>
  <c r="I11257" i="6"/>
  <c r="I11258" i="6"/>
  <c r="I11259" i="6"/>
  <c r="I11260" i="6"/>
  <c r="I11261" i="6"/>
  <c r="I11262" i="6"/>
  <c r="I11263" i="6"/>
  <c r="I11264" i="6"/>
  <c r="I11265" i="6"/>
  <c r="I11266" i="6"/>
  <c r="I11267" i="6"/>
  <c r="I11268" i="6"/>
  <c r="I11269" i="6"/>
  <c r="I11270" i="6"/>
  <c r="I11271" i="6"/>
  <c r="I11272" i="6"/>
  <c r="I11273" i="6"/>
  <c r="I11274" i="6"/>
  <c r="I11275" i="6"/>
  <c r="I11276" i="6"/>
  <c r="I11277" i="6"/>
  <c r="I11278" i="6"/>
  <c r="I11279" i="6"/>
  <c r="I11280" i="6"/>
  <c r="I11281" i="6"/>
  <c r="I11282" i="6"/>
  <c r="I11283" i="6"/>
  <c r="I11284" i="6"/>
  <c r="I11285" i="6"/>
  <c r="I11286" i="6"/>
  <c r="I11287" i="6"/>
  <c r="I11288" i="6"/>
  <c r="I11289" i="6"/>
  <c r="I11290" i="6"/>
  <c r="I11291" i="6"/>
  <c r="I11292" i="6"/>
  <c r="I11293" i="6"/>
  <c r="I11294" i="6"/>
  <c r="I11295" i="6"/>
  <c r="I11296" i="6"/>
  <c r="I11297" i="6"/>
  <c r="I11298" i="6"/>
  <c r="I11299" i="6"/>
  <c r="I11300" i="6"/>
  <c r="I11301" i="6"/>
  <c r="I11302" i="6"/>
  <c r="I11303" i="6"/>
  <c r="I11304" i="6"/>
  <c r="I11305" i="6"/>
  <c r="I11306" i="6"/>
  <c r="I11307" i="6"/>
  <c r="I11308" i="6"/>
  <c r="I11309" i="6"/>
  <c r="I11310" i="6"/>
  <c r="I11311" i="6"/>
  <c r="I11312" i="6"/>
  <c r="I11313" i="6"/>
  <c r="I11314" i="6"/>
  <c r="I11315" i="6"/>
  <c r="I11316" i="6"/>
  <c r="I11317" i="6"/>
  <c r="I11318" i="6"/>
  <c r="I11319" i="6"/>
  <c r="I11320" i="6"/>
  <c r="I11321" i="6"/>
  <c r="I11322" i="6"/>
  <c r="I11323" i="6"/>
  <c r="I11324" i="6"/>
  <c r="I11325" i="6"/>
  <c r="I11326" i="6"/>
  <c r="I11327" i="6"/>
  <c r="I11328" i="6"/>
  <c r="I11329" i="6"/>
  <c r="I11330" i="6"/>
  <c r="I11331" i="6"/>
  <c r="I11332" i="6"/>
  <c r="I11333" i="6"/>
  <c r="I11334" i="6"/>
  <c r="I11335" i="6"/>
  <c r="I11336" i="6"/>
  <c r="I11337" i="6"/>
  <c r="I11338" i="6"/>
  <c r="I11339" i="6"/>
  <c r="I11340" i="6"/>
  <c r="I11341" i="6"/>
  <c r="I11342" i="6"/>
  <c r="I11343" i="6"/>
  <c r="I11344" i="6"/>
  <c r="I11345" i="6"/>
  <c r="I11346" i="6"/>
  <c r="I11347" i="6"/>
  <c r="I11348" i="6"/>
  <c r="I11349" i="6"/>
  <c r="I11350" i="6"/>
  <c r="I11351" i="6"/>
  <c r="I11352" i="6"/>
  <c r="I11353" i="6"/>
  <c r="I11354" i="6"/>
  <c r="I11355" i="6"/>
  <c r="I11356" i="6"/>
  <c r="I11357" i="6"/>
  <c r="I11358" i="6"/>
  <c r="I11359" i="6"/>
  <c r="I11360" i="6"/>
  <c r="I11361" i="6"/>
  <c r="I11362" i="6"/>
  <c r="I11363" i="6"/>
  <c r="I11364" i="6"/>
  <c r="I11365" i="6"/>
  <c r="I11366" i="6"/>
  <c r="I11367" i="6"/>
  <c r="I11368" i="6"/>
  <c r="I11369" i="6"/>
  <c r="I11370" i="6"/>
  <c r="I11371" i="6"/>
  <c r="I11372" i="6"/>
  <c r="I11373" i="6"/>
  <c r="I11374" i="6"/>
  <c r="I11375" i="6"/>
  <c r="I11376" i="6"/>
  <c r="I11377" i="6"/>
  <c r="I11378" i="6"/>
  <c r="I11379" i="6"/>
  <c r="I11380" i="6"/>
  <c r="I11381" i="6"/>
  <c r="I11382" i="6"/>
  <c r="I11383" i="6"/>
  <c r="I11384" i="6"/>
  <c r="I11385" i="6"/>
  <c r="I11386" i="6"/>
  <c r="I11387" i="6"/>
  <c r="I11388" i="6"/>
  <c r="I11389" i="6"/>
  <c r="I11390" i="6"/>
  <c r="I11391" i="6"/>
  <c r="I11392" i="6"/>
  <c r="I11393" i="6"/>
  <c r="I11394" i="6"/>
  <c r="I11395" i="6"/>
  <c r="I11396" i="6"/>
  <c r="I11397" i="6"/>
  <c r="I11398" i="6"/>
  <c r="I11399" i="6"/>
  <c r="I11400" i="6"/>
  <c r="I11401" i="6"/>
  <c r="I11402" i="6"/>
  <c r="I11403" i="6"/>
  <c r="I11404" i="6"/>
  <c r="I11405" i="6"/>
  <c r="I11406" i="6"/>
  <c r="I11407" i="6"/>
  <c r="I11408" i="6"/>
  <c r="I11409" i="6"/>
  <c r="I11410" i="6"/>
  <c r="I11411" i="6"/>
  <c r="I11412" i="6"/>
  <c r="I11413" i="6"/>
  <c r="I11414" i="6"/>
  <c r="I11415" i="6"/>
  <c r="I11416" i="6"/>
  <c r="I11417" i="6"/>
  <c r="I11418" i="6"/>
  <c r="I11419" i="6"/>
  <c r="I11420" i="6"/>
  <c r="I11421" i="6"/>
  <c r="I11422" i="6"/>
  <c r="I11423" i="6"/>
  <c r="I11424" i="6"/>
  <c r="I11425" i="6"/>
  <c r="I11426" i="6"/>
  <c r="I11427" i="6"/>
  <c r="I11428" i="6"/>
  <c r="I11429" i="6"/>
  <c r="I11430" i="6"/>
  <c r="I11431" i="6"/>
  <c r="I11432" i="6"/>
  <c r="I11433" i="6"/>
  <c r="I11434" i="6"/>
  <c r="I11435" i="6"/>
  <c r="I11436" i="6"/>
  <c r="I11437" i="6"/>
  <c r="I11438" i="6"/>
  <c r="I11439" i="6"/>
  <c r="I11440" i="6"/>
  <c r="I11441" i="6"/>
  <c r="I11442" i="6"/>
  <c r="I11443" i="6"/>
  <c r="I11444" i="6"/>
  <c r="I11445" i="6"/>
  <c r="I11446" i="6"/>
  <c r="I11447" i="6"/>
  <c r="I11448" i="6"/>
  <c r="I11449" i="6"/>
  <c r="I11450" i="6"/>
  <c r="I11451" i="6"/>
  <c r="I11452" i="6"/>
  <c r="I11453" i="6"/>
  <c r="I11454" i="6"/>
  <c r="I11455" i="6"/>
  <c r="I11456" i="6"/>
  <c r="I11457" i="6"/>
  <c r="I11458" i="6"/>
  <c r="I11459" i="6"/>
  <c r="I11460" i="6"/>
  <c r="I11461" i="6"/>
  <c r="I11462" i="6"/>
  <c r="I11463" i="6"/>
  <c r="I11464" i="6"/>
  <c r="I11465" i="6"/>
  <c r="I11466" i="6"/>
  <c r="I11467" i="6"/>
  <c r="I11468" i="6"/>
  <c r="I11469" i="6"/>
  <c r="I11470" i="6"/>
  <c r="I11471" i="6"/>
  <c r="I11472" i="6"/>
  <c r="I11473" i="6"/>
  <c r="I11474" i="6"/>
  <c r="I11475" i="6"/>
  <c r="I11476" i="6"/>
  <c r="I11477" i="6"/>
  <c r="I11478" i="6"/>
  <c r="I11479" i="6"/>
  <c r="I11480" i="6"/>
  <c r="I11481" i="6"/>
  <c r="I11482" i="6"/>
  <c r="I11483" i="6"/>
  <c r="I11484" i="6"/>
  <c r="I11485" i="6"/>
  <c r="I11486" i="6"/>
  <c r="I11487" i="6"/>
  <c r="I11488" i="6"/>
  <c r="I11489" i="6"/>
  <c r="I11490" i="6"/>
  <c r="I11491" i="6"/>
  <c r="I11492" i="6"/>
  <c r="I11493" i="6"/>
  <c r="I11494" i="6"/>
  <c r="I11495" i="6"/>
  <c r="I11496" i="6"/>
  <c r="I11497" i="6"/>
  <c r="I11498" i="6"/>
  <c r="I11499" i="6"/>
  <c r="I11500" i="6"/>
  <c r="I11501" i="6"/>
  <c r="I11502" i="6"/>
  <c r="I11503" i="6"/>
  <c r="I11504" i="6"/>
  <c r="I11505" i="6"/>
  <c r="I11506" i="6"/>
  <c r="I11507" i="6"/>
  <c r="I11508" i="6"/>
  <c r="I11509" i="6"/>
  <c r="I11510" i="6"/>
  <c r="I11511" i="6"/>
  <c r="I11512" i="6"/>
  <c r="I11513" i="6"/>
  <c r="I11514" i="6"/>
  <c r="I11515" i="6"/>
  <c r="I11516" i="6"/>
  <c r="I11517" i="6"/>
  <c r="I11518" i="6"/>
  <c r="I11519" i="6"/>
  <c r="I11520" i="6"/>
  <c r="I11521" i="6"/>
  <c r="I11522" i="6"/>
  <c r="I11523" i="6"/>
  <c r="I11524" i="6"/>
  <c r="I11525" i="6"/>
  <c r="I11526" i="6"/>
  <c r="I11527" i="6"/>
  <c r="I11528" i="6"/>
  <c r="I11529" i="6"/>
  <c r="I11530" i="6"/>
  <c r="I11531" i="6"/>
  <c r="I11532" i="6"/>
  <c r="I11533" i="6"/>
  <c r="I11534" i="6"/>
  <c r="I11535" i="6"/>
  <c r="I11536" i="6"/>
  <c r="I11537" i="6"/>
  <c r="I11538" i="6"/>
  <c r="I11539" i="6"/>
  <c r="I11540" i="6"/>
  <c r="I11541" i="6"/>
  <c r="I11542" i="6"/>
  <c r="I11543" i="6"/>
  <c r="I11544" i="6"/>
  <c r="I11545" i="6"/>
  <c r="I11546" i="6"/>
  <c r="I11547" i="6"/>
  <c r="I11548" i="6"/>
  <c r="I11549" i="6"/>
  <c r="I11550" i="6"/>
  <c r="I11551" i="6"/>
  <c r="I11552" i="6"/>
  <c r="I11553" i="6"/>
  <c r="I11554" i="6"/>
  <c r="I11555" i="6"/>
  <c r="I11556" i="6"/>
  <c r="I11557" i="6"/>
  <c r="I11558" i="6"/>
  <c r="I11559" i="6"/>
  <c r="I11560" i="6"/>
  <c r="I11561" i="6"/>
  <c r="I11562" i="6"/>
  <c r="I11563" i="6"/>
  <c r="I11564" i="6"/>
  <c r="I11565" i="6"/>
  <c r="I11566" i="6"/>
  <c r="I11567" i="6"/>
  <c r="I11568" i="6"/>
  <c r="I11569" i="6"/>
  <c r="I11570" i="6"/>
  <c r="I11571" i="6"/>
  <c r="I11572" i="6"/>
  <c r="I11573" i="6"/>
  <c r="I11574" i="6"/>
  <c r="I11575" i="6"/>
  <c r="I11576" i="6"/>
  <c r="I11577" i="6"/>
  <c r="I11578" i="6"/>
  <c r="I11579" i="6"/>
  <c r="I11580" i="6"/>
  <c r="I11581" i="6"/>
  <c r="I11582" i="6"/>
  <c r="I11583" i="6"/>
  <c r="I11584" i="6"/>
  <c r="I11585" i="6"/>
  <c r="I11586" i="6"/>
  <c r="I11587" i="6"/>
  <c r="I11588" i="6"/>
  <c r="I11589" i="6"/>
  <c r="I11590" i="6"/>
  <c r="I11591" i="6"/>
  <c r="I11592" i="6"/>
  <c r="I11593" i="6"/>
  <c r="I11594" i="6"/>
  <c r="I11595" i="6"/>
  <c r="I11596" i="6"/>
  <c r="I11597" i="6"/>
  <c r="I11598" i="6"/>
  <c r="I11599" i="6"/>
  <c r="I11600" i="6"/>
  <c r="I11601" i="6"/>
  <c r="I11602" i="6"/>
  <c r="I11603" i="6"/>
  <c r="I11604" i="6"/>
  <c r="I11605" i="6"/>
  <c r="I11606" i="6"/>
  <c r="I11607" i="6"/>
  <c r="I11608" i="6"/>
  <c r="I11609" i="6"/>
  <c r="I11610" i="6"/>
  <c r="I11611" i="6"/>
  <c r="I11612" i="6"/>
  <c r="I11613" i="6"/>
  <c r="I11614" i="6"/>
  <c r="I11615" i="6"/>
  <c r="I11616" i="6"/>
  <c r="I11617" i="6"/>
  <c r="I11618" i="6"/>
  <c r="I11619" i="6"/>
  <c r="I11620" i="6"/>
  <c r="I11621" i="6"/>
  <c r="I11622" i="6"/>
  <c r="I11623" i="6"/>
  <c r="I11624" i="6"/>
  <c r="I11625" i="6"/>
  <c r="I11626" i="6"/>
  <c r="I11627" i="6"/>
  <c r="I11628" i="6"/>
  <c r="I11629" i="6"/>
  <c r="I11630" i="6"/>
  <c r="I11631" i="6"/>
  <c r="I11632" i="6"/>
  <c r="I11633" i="6"/>
  <c r="I11634" i="6"/>
  <c r="I11635" i="6"/>
  <c r="I11636" i="6"/>
  <c r="I11637" i="6"/>
  <c r="I11638" i="6"/>
  <c r="I11639" i="6"/>
  <c r="I11640" i="6"/>
  <c r="I11641" i="6"/>
  <c r="I11642" i="6"/>
  <c r="I11643" i="6"/>
  <c r="I11644" i="6"/>
  <c r="I11645" i="6"/>
  <c r="I11646" i="6"/>
  <c r="I11647" i="6"/>
  <c r="I11648" i="6"/>
  <c r="I11649" i="6"/>
  <c r="I11650" i="6"/>
  <c r="I11651" i="6"/>
  <c r="I11652" i="6"/>
  <c r="I11653" i="6"/>
  <c r="I11654" i="6"/>
  <c r="I11655" i="6"/>
  <c r="I11656" i="6"/>
  <c r="I11657" i="6"/>
  <c r="I11658" i="6"/>
  <c r="I11659" i="6"/>
  <c r="I11660" i="6"/>
  <c r="I11661" i="6"/>
  <c r="I11662" i="6"/>
  <c r="I11663" i="6"/>
  <c r="I11664" i="6"/>
  <c r="I11665" i="6"/>
  <c r="I11666" i="6"/>
  <c r="I11667" i="6"/>
  <c r="I11668" i="6"/>
  <c r="I11669" i="6"/>
  <c r="I11670" i="6"/>
  <c r="I11671" i="6"/>
  <c r="I11672" i="6"/>
  <c r="I11673" i="6"/>
  <c r="I11674" i="6"/>
  <c r="I11675" i="6"/>
  <c r="I11676" i="6"/>
  <c r="I11677" i="6"/>
  <c r="I11678" i="6"/>
  <c r="I11679" i="6"/>
  <c r="I11680" i="6"/>
  <c r="I11681" i="6"/>
  <c r="I11682" i="6"/>
  <c r="I11683" i="6"/>
  <c r="I11684" i="6"/>
  <c r="I11685" i="6"/>
  <c r="I11686" i="6"/>
  <c r="I11687" i="6"/>
  <c r="I11688" i="6"/>
  <c r="I11689" i="6"/>
  <c r="I11690" i="6"/>
  <c r="I11691" i="6"/>
  <c r="I11692" i="6"/>
  <c r="I11693" i="6"/>
  <c r="I11694" i="6"/>
  <c r="I11695" i="6"/>
  <c r="I11696" i="6"/>
  <c r="I11697" i="6"/>
  <c r="I11698" i="6"/>
  <c r="I11699" i="6"/>
  <c r="I11700" i="6"/>
  <c r="I11701" i="6"/>
  <c r="I11702" i="6"/>
  <c r="I11703" i="6"/>
  <c r="I11704" i="6"/>
  <c r="I11705" i="6"/>
  <c r="I11706" i="6"/>
  <c r="I11707" i="6"/>
  <c r="I11708" i="6"/>
  <c r="I11709" i="6"/>
  <c r="I11710" i="6"/>
  <c r="I11711" i="6"/>
  <c r="I11712" i="6"/>
  <c r="I11713" i="6"/>
  <c r="I11714" i="6"/>
  <c r="I11715" i="6"/>
  <c r="I11716" i="6"/>
  <c r="I11717" i="6"/>
  <c r="I11718" i="6"/>
  <c r="I11719" i="6"/>
  <c r="I11720" i="6"/>
  <c r="I11721" i="6"/>
  <c r="I11722" i="6"/>
  <c r="I11723" i="6"/>
  <c r="I11724" i="6"/>
  <c r="I11725" i="6"/>
  <c r="I11726" i="6"/>
  <c r="I11727" i="6"/>
  <c r="I11728" i="6"/>
  <c r="I11729" i="6"/>
  <c r="I11730" i="6"/>
  <c r="I11731" i="6"/>
  <c r="I11732" i="6"/>
  <c r="I11733" i="6"/>
  <c r="I11734" i="6"/>
  <c r="I11735" i="6"/>
  <c r="I11736" i="6"/>
  <c r="I11737" i="6"/>
  <c r="I11738" i="6"/>
  <c r="I11739" i="6"/>
  <c r="I11740" i="6"/>
  <c r="I11741" i="6"/>
  <c r="I11742" i="6"/>
  <c r="I11743" i="6"/>
  <c r="I11744" i="6"/>
  <c r="I11745" i="6"/>
  <c r="I11746" i="6"/>
  <c r="I11747" i="6"/>
  <c r="I11748" i="6"/>
  <c r="I11749" i="6"/>
  <c r="I11750" i="6"/>
  <c r="I11751" i="6"/>
  <c r="I11752" i="6"/>
  <c r="I11753" i="6"/>
  <c r="I11754" i="6"/>
  <c r="I11755" i="6"/>
  <c r="I11756" i="6"/>
  <c r="I11757" i="6"/>
  <c r="I11758" i="6"/>
  <c r="I11759" i="6"/>
  <c r="I11760" i="6"/>
  <c r="I11761" i="6"/>
  <c r="I11762" i="6"/>
  <c r="I11763" i="6"/>
  <c r="I11764" i="6"/>
  <c r="I11765" i="6"/>
  <c r="I11766" i="6"/>
  <c r="I11767" i="6"/>
  <c r="I11768" i="6"/>
  <c r="I11769" i="6"/>
  <c r="I11770" i="6"/>
  <c r="I11771" i="6"/>
  <c r="I11772" i="6"/>
  <c r="I11773" i="6"/>
  <c r="I11774" i="6"/>
  <c r="I11775" i="6"/>
  <c r="I11776" i="6"/>
  <c r="I11777" i="6"/>
  <c r="I11778" i="6"/>
  <c r="I11779" i="6"/>
  <c r="I11780" i="6"/>
  <c r="I11781" i="6"/>
  <c r="I11782" i="6"/>
  <c r="I11783" i="6"/>
  <c r="I11784" i="6"/>
  <c r="I11785" i="6"/>
  <c r="I11786" i="6"/>
  <c r="I11787" i="6"/>
  <c r="I11788" i="6"/>
  <c r="I11789" i="6"/>
  <c r="I11790" i="6"/>
  <c r="I11791" i="6"/>
  <c r="I11792" i="6"/>
  <c r="I11793" i="6"/>
  <c r="I11794" i="6"/>
  <c r="I11795" i="6"/>
  <c r="I11796" i="6"/>
  <c r="I11797" i="6"/>
  <c r="I11798" i="6"/>
  <c r="I11799" i="6"/>
  <c r="I11800" i="6"/>
  <c r="I11801" i="6"/>
  <c r="I11802" i="6"/>
  <c r="I11803" i="6"/>
  <c r="I11804" i="6"/>
  <c r="I11805" i="6"/>
  <c r="I11806" i="6"/>
  <c r="I11807" i="6"/>
  <c r="I11808" i="6"/>
  <c r="I11809" i="6"/>
  <c r="I11810" i="6"/>
  <c r="I11811" i="6"/>
  <c r="I11812" i="6"/>
  <c r="I11813" i="6"/>
  <c r="I11814" i="6"/>
  <c r="I11815" i="6"/>
  <c r="I11816" i="6"/>
  <c r="I11817" i="6"/>
  <c r="I11818" i="6"/>
  <c r="I11819" i="6"/>
  <c r="I11820" i="6"/>
  <c r="I11821" i="6"/>
  <c r="I11822" i="6"/>
  <c r="I11823" i="6"/>
  <c r="I11824" i="6"/>
  <c r="I11825" i="6"/>
  <c r="I11826" i="6"/>
  <c r="I11827" i="6"/>
  <c r="I11828" i="6"/>
  <c r="I11829" i="6"/>
  <c r="I11830" i="6"/>
  <c r="I11831" i="6"/>
  <c r="I11832" i="6"/>
  <c r="I11833" i="6"/>
  <c r="I11834" i="6"/>
  <c r="I11835" i="6"/>
  <c r="I11836" i="6"/>
  <c r="I11837" i="6"/>
  <c r="I11838" i="6"/>
  <c r="I11839" i="6"/>
  <c r="I11840" i="6"/>
  <c r="I11841" i="6"/>
  <c r="I11842" i="6"/>
  <c r="I11843" i="6"/>
  <c r="I11844" i="6"/>
  <c r="I11845" i="6"/>
  <c r="I11846" i="6"/>
  <c r="I11847" i="6"/>
  <c r="I11848" i="6"/>
  <c r="I11849" i="6"/>
  <c r="I11850" i="6"/>
  <c r="I11851" i="6"/>
  <c r="I11852" i="6"/>
  <c r="I11853" i="6"/>
  <c r="I11854" i="6"/>
  <c r="I11855" i="6"/>
  <c r="I11856" i="6"/>
  <c r="I11857" i="6"/>
  <c r="I11858" i="6"/>
  <c r="I11859" i="6"/>
  <c r="I11860" i="6"/>
  <c r="I11861" i="6"/>
  <c r="I11862" i="6"/>
  <c r="I11863" i="6"/>
  <c r="I11864" i="6"/>
  <c r="I11865" i="6"/>
  <c r="I11866" i="6"/>
  <c r="I11867" i="6"/>
  <c r="I11868" i="6"/>
  <c r="I11869" i="6"/>
  <c r="I11870" i="6"/>
  <c r="I11871" i="6"/>
  <c r="I11872" i="6"/>
  <c r="I11873" i="6"/>
  <c r="I11874" i="6"/>
  <c r="I11875" i="6"/>
  <c r="I11876" i="6"/>
  <c r="I11877" i="6"/>
  <c r="I11878" i="6"/>
  <c r="I11879" i="6"/>
  <c r="I11880" i="6"/>
  <c r="I11881" i="6"/>
  <c r="I11882" i="6"/>
  <c r="I11883" i="6"/>
  <c r="I11884" i="6"/>
  <c r="I11885" i="6"/>
  <c r="I11886" i="6"/>
  <c r="I11887" i="6"/>
  <c r="I11888" i="6"/>
  <c r="I11889" i="6"/>
  <c r="I11890" i="6"/>
  <c r="I11891" i="6"/>
  <c r="I11892" i="6"/>
  <c r="I11893" i="6"/>
  <c r="I11894" i="6"/>
  <c r="I11895" i="6"/>
  <c r="I11896" i="6"/>
  <c r="I11897" i="6"/>
  <c r="I11898" i="6"/>
  <c r="I11899" i="6"/>
  <c r="I11900" i="6"/>
  <c r="I11901" i="6"/>
  <c r="I11902" i="6"/>
  <c r="I11903" i="6"/>
  <c r="I11904" i="6"/>
  <c r="I11905" i="6"/>
  <c r="I11906" i="6"/>
  <c r="I11907" i="6"/>
  <c r="I11908" i="6"/>
  <c r="I11909" i="6"/>
  <c r="I11910" i="6"/>
  <c r="I11911" i="6"/>
  <c r="I11912" i="6"/>
  <c r="I11913" i="6"/>
  <c r="I11914" i="6"/>
  <c r="I11915" i="6"/>
  <c r="I11916" i="6"/>
  <c r="I11917" i="6"/>
  <c r="I11918" i="6"/>
  <c r="I11919" i="6"/>
  <c r="I11920" i="6"/>
  <c r="I11921" i="6"/>
  <c r="I11922" i="6"/>
  <c r="I11923" i="6"/>
  <c r="I11924" i="6"/>
  <c r="I11925" i="6"/>
  <c r="I11926" i="6"/>
  <c r="I11927" i="6"/>
  <c r="I11928" i="6"/>
  <c r="I11929" i="6"/>
  <c r="I11930" i="6"/>
  <c r="I11931" i="6"/>
  <c r="I11932" i="6"/>
  <c r="I11933" i="6"/>
  <c r="I11934" i="6"/>
  <c r="I11935" i="6"/>
  <c r="I11936" i="6"/>
  <c r="I11937" i="6"/>
  <c r="I11938" i="6"/>
  <c r="I11939" i="6"/>
  <c r="I11940" i="6"/>
  <c r="I11941" i="6"/>
  <c r="I11942" i="6"/>
  <c r="I11943" i="6"/>
  <c r="I11944" i="6"/>
  <c r="I11945" i="6"/>
  <c r="I11946" i="6"/>
  <c r="I11947" i="6"/>
  <c r="I11948" i="6"/>
  <c r="I11949" i="6"/>
  <c r="I11950" i="6"/>
  <c r="I11951" i="6"/>
  <c r="I11952" i="6"/>
  <c r="I11953" i="6"/>
  <c r="I11954" i="6"/>
  <c r="I11955" i="6"/>
  <c r="I11956" i="6"/>
  <c r="I11957" i="6"/>
  <c r="I11958" i="6"/>
  <c r="I11959" i="6"/>
  <c r="I11960" i="6"/>
  <c r="I11961" i="6"/>
  <c r="I11962" i="6"/>
  <c r="I11963" i="6"/>
  <c r="I11964" i="6"/>
  <c r="I11965" i="6"/>
  <c r="I11966" i="6"/>
  <c r="I11967" i="6"/>
  <c r="I11968" i="6"/>
  <c r="I11969" i="6"/>
  <c r="I11970" i="6"/>
  <c r="I11971" i="6"/>
  <c r="I11972" i="6"/>
  <c r="I11973" i="6"/>
  <c r="I11974" i="6"/>
  <c r="I11975" i="6"/>
  <c r="I11976" i="6"/>
  <c r="I11977" i="6"/>
  <c r="I11978" i="6"/>
  <c r="I11979" i="6"/>
  <c r="I11980" i="6"/>
  <c r="I11981" i="6"/>
  <c r="I11982" i="6"/>
  <c r="I11983" i="6"/>
  <c r="I11984" i="6"/>
  <c r="I11985" i="6"/>
  <c r="I11986" i="6"/>
  <c r="I11987" i="6"/>
  <c r="I11988" i="6"/>
  <c r="I11989" i="6"/>
  <c r="I11990" i="6"/>
  <c r="I11991" i="6"/>
  <c r="I11992" i="6"/>
  <c r="I11993" i="6"/>
  <c r="I11994" i="6"/>
  <c r="I11995" i="6"/>
  <c r="I11996" i="6"/>
  <c r="I11997" i="6"/>
  <c r="I11998" i="6"/>
  <c r="I11999" i="6"/>
  <c r="I12000" i="6"/>
  <c r="I12001" i="6"/>
  <c r="I12002" i="6"/>
  <c r="I12003" i="6"/>
  <c r="I12004" i="6"/>
  <c r="I12005" i="6"/>
  <c r="I12006" i="6"/>
  <c r="I12007" i="6"/>
  <c r="I12008" i="6"/>
  <c r="I12009" i="6"/>
  <c r="I12010" i="6"/>
  <c r="I12011" i="6"/>
  <c r="I12012" i="6"/>
  <c r="I12013" i="6"/>
  <c r="I12014" i="6"/>
  <c r="I12015" i="6"/>
  <c r="I12016" i="6"/>
  <c r="I12017" i="6"/>
  <c r="I12018" i="6"/>
  <c r="I12019" i="6"/>
  <c r="I12020" i="6"/>
  <c r="I12021" i="6"/>
  <c r="I12022" i="6"/>
  <c r="I12023" i="6"/>
  <c r="I12024" i="6"/>
  <c r="I12025" i="6"/>
  <c r="I12026" i="6"/>
  <c r="I12027" i="6"/>
  <c r="I12028" i="6"/>
  <c r="I12029" i="6"/>
  <c r="I12030" i="6"/>
  <c r="I12031" i="6"/>
  <c r="I12032" i="6"/>
  <c r="I12033" i="6"/>
  <c r="I12034" i="6"/>
  <c r="I12035" i="6"/>
  <c r="I12036" i="6"/>
  <c r="I12037" i="6"/>
  <c r="I12038" i="6"/>
  <c r="I12039" i="6"/>
  <c r="I12040" i="6"/>
  <c r="I12041" i="6"/>
  <c r="I12042" i="6"/>
  <c r="I12043" i="6"/>
  <c r="I12044" i="6"/>
  <c r="I12045" i="6"/>
  <c r="I12046" i="6"/>
  <c r="I12047" i="6"/>
  <c r="I12048" i="6"/>
  <c r="I12049" i="6"/>
  <c r="I12050" i="6"/>
  <c r="I12051" i="6"/>
  <c r="I12052" i="6"/>
  <c r="I12053" i="6"/>
  <c r="I12054" i="6"/>
  <c r="I12055" i="6"/>
  <c r="I12056" i="6"/>
  <c r="I12057" i="6"/>
  <c r="I12058" i="6"/>
  <c r="I12059" i="6"/>
  <c r="I12060" i="6"/>
  <c r="I12061" i="6"/>
  <c r="I12062" i="6"/>
  <c r="I12063" i="6"/>
  <c r="I12064" i="6"/>
  <c r="I12065" i="6"/>
  <c r="I12066" i="6"/>
  <c r="I12067" i="6"/>
  <c r="I12068" i="6"/>
  <c r="I12069" i="6"/>
  <c r="I12070" i="6"/>
  <c r="I12071" i="6"/>
  <c r="I12072" i="6"/>
  <c r="I12073" i="6"/>
  <c r="I12074" i="6"/>
  <c r="I12075" i="6"/>
  <c r="I12076" i="6"/>
  <c r="I12077" i="6"/>
  <c r="I12078" i="6"/>
  <c r="I12079" i="6"/>
  <c r="I12080" i="6"/>
  <c r="I12081" i="6"/>
  <c r="I12082" i="6"/>
  <c r="I12083" i="6"/>
  <c r="I12084" i="6"/>
  <c r="I12085" i="6"/>
  <c r="I12086" i="6"/>
  <c r="I12087" i="6"/>
  <c r="I12088" i="6"/>
  <c r="I12089" i="6"/>
  <c r="I12090" i="6"/>
  <c r="I12091" i="6"/>
  <c r="I12092" i="6"/>
  <c r="I12093" i="6"/>
  <c r="I12094" i="6"/>
  <c r="I12095" i="6"/>
  <c r="I12096" i="6"/>
  <c r="I12097" i="6"/>
  <c r="I12098" i="6"/>
  <c r="I12099" i="6"/>
  <c r="I12100" i="6"/>
  <c r="I12101" i="6"/>
  <c r="I12102" i="6"/>
  <c r="I12103" i="6"/>
  <c r="I12104" i="6"/>
  <c r="I12105" i="6"/>
  <c r="I12106" i="6"/>
  <c r="I12107" i="6"/>
  <c r="I12108" i="6"/>
  <c r="I12109" i="6"/>
  <c r="I12110" i="6"/>
  <c r="I12111" i="6"/>
  <c r="I12112" i="6"/>
  <c r="I12113" i="6"/>
  <c r="I12114" i="6"/>
  <c r="I12115" i="6"/>
  <c r="I12116" i="6"/>
  <c r="I12117" i="6"/>
  <c r="I12118" i="6"/>
  <c r="I12119" i="6"/>
  <c r="I12120" i="6"/>
  <c r="I12121" i="6"/>
  <c r="I12122" i="6"/>
  <c r="I12123" i="6"/>
  <c r="I12124" i="6"/>
  <c r="I12125" i="6"/>
  <c r="I12126" i="6"/>
  <c r="I12127" i="6"/>
  <c r="I12128" i="6"/>
  <c r="I12129" i="6"/>
  <c r="I12130" i="6"/>
  <c r="I12131" i="6"/>
  <c r="I12132" i="6"/>
  <c r="I12133" i="6"/>
  <c r="I12134" i="6"/>
  <c r="I12135" i="6"/>
  <c r="I12136" i="6"/>
  <c r="I12137" i="6"/>
  <c r="I12138" i="6"/>
  <c r="I12139" i="6"/>
  <c r="I12140" i="6"/>
  <c r="I12141" i="6"/>
  <c r="I12142" i="6"/>
  <c r="I12143" i="6"/>
  <c r="I12144" i="6"/>
  <c r="I12145" i="6"/>
  <c r="I12146" i="6"/>
  <c r="I12147" i="6"/>
  <c r="I12148" i="6"/>
  <c r="I12149" i="6"/>
  <c r="I12150" i="6"/>
  <c r="I12151" i="6"/>
  <c r="I12152" i="6"/>
  <c r="I12153" i="6"/>
  <c r="I12154" i="6"/>
  <c r="I12155" i="6"/>
  <c r="I12156" i="6"/>
  <c r="I12157" i="6"/>
  <c r="I12158" i="6"/>
  <c r="I12159" i="6"/>
  <c r="I12160" i="6"/>
  <c r="I12161" i="6"/>
  <c r="I12162" i="6"/>
  <c r="I12163" i="6"/>
  <c r="I12164" i="6"/>
  <c r="I12165" i="6"/>
  <c r="I12166" i="6"/>
  <c r="I12167" i="6"/>
  <c r="I12168" i="6"/>
  <c r="I12169" i="6"/>
  <c r="I12170" i="6"/>
  <c r="I12171" i="6"/>
  <c r="I12172" i="6"/>
  <c r="I12173" i="6"/>
  <c r="I12174" i="6"/>
  <c r="I12175" i="6"/>
  <c r="I12176" i="6"/>
  <c r="I12177" i="6"/>
  <c r="I12178" i="6"/>
  <c r="I12179" i="6"/>
  <c r="I12180" i="6"/>
  <c r="I12181" i="6"/>
  <c r="I12182" i="6"/>
  <c r="I12183" i="6"/>
  <c r="I12184" i="6"/>
  <c r="I12185" i="6"/>
  <c r="I12186" i="6"/>
  <c r="I12187" i="6"/>
  <c r="I12188" i="6"/>
  <c r="I12189" i="6"/>
  <c r="I12190" i="6"/>
  <c r="I12191" i="6"/>
  <c r="I12192" i="6"/>
  <c r="I12193" i="6"/>
  <c r="I12194" i="6"/>
  <c r="I12195" i="6"/>
  <c r="I12196" i="6"/>
  <c r="I12197" i="6"/>
  <c r="I12198" i="6"/>
  <c r="I12199" i="6"/>
  <c r="I12200" i="6"/>
  <c r="I12201" i="6"/>
  <c r="I12202" i="6"/>
  <c r="I12203" i="6"/>
  <c r="I12204" i="6"/>
  <c r="I12205" i="6"/>
  <c r="I12206" i="6"/>
  <c r="I12207" i="6"/>
  <c r="I12208" i="6"/>
  <c r="I12209" i="6"/>
  <c r="I12210" i="6"/>
  <c r="I12211" i="6"/>
  <c r="I12212" i="6"/>
  <c r="I12213" i="6"/>
  <c r="I12214" i="6"/>
  <c r="I12215" i="6"/>
  <c r="I12216" i="6"/>
  <c r="I12217" i="6"/>
  <c r="I12218" i="6"/>
  <c r="I12219" i="6"/>
  <c r="I12220" i="6"/>
  <c r="I12221" i="6"/>
  <c r="I12222" i="6"/>
  <c r="I12223" i="6"/>
  <c r="I12224" i="6"/>
  <c r="I12225" i="6"/>
  <c r="I12226" i="6"/>
  <c r="I12227" i="6"/>
  <c r="I12228" i="6"/>
  <c r="I12229" i="6"/>
  <c r="I12230" i="6"/>
  <c r="I12231" i="6"/>
  <c r="I12232" i="6"/>
  <c r="I12233" i="6"/>
  <c r="I12234" i="6"/>
  <c r="I12235" i="6"/>
  <c r="I12236" i="6"/>
  <c r="I12237" i="6"/>
  <c r="I12238" i="6"/>
  <c r="I12239" i="6"/>
  <c r="I12240" i="6"/>
  <c r="I12241" i="6"/>
  <c r="I12242" i="6"/>
  <c r="I12243" i="6"/>
  <c r="I12244" i="6"/>
  <c r="I12245" i="6"/>
  <c r="I12246" i="6"/>
  <c r="I12247" i="6"/>
  <c r="I12248" i="6"/>
  <c r="I12249" i="6"/>
  <c r="I12250" i="6"/>
  <c r="I12251" i="6"/>
  <c r="I12252" i="6"/>
  <c r="I12253" i="6"/>
  <c r="I12254" i="6"/>
  <c r="I12255" i="6"/>
  <c r="I12256" i="6"/>
  <c r="I12257" i="6"/>
  <c r="I12258" i="6"/>
  <c r="I12259" i="6"/>
  <c r="I12260" i="6"/>
  <c r="I12261" i="6"/>
  <c r="I12262" i="6"/>
  <c r="I12263" i="6"/>
  <c r="I12264" i="6"/>
  <c r="I12265" i="6"/>
  <c r="I12266" i="6"/>
  <c r="I12267" i="6"/>
  <c r="I12268" i="6"/>
  <c r="I12269" i="6"/>
  <c r="I12270" i="6"/>
  <c r="I12271" i="6"/>
  <c r="I12272" i="6"/>
  <c r="I12273" i="6"/>
  <c r="I12274" i="6"/>
  <c r="I12275" i="6"/>
  <c r="I12276" i="6"/>
  <c r="I12277" i="6"/>
  <c r="I12278" i="6"/>
  <c r="I12279" i="6"/>
  <c r="I12280" i="6"/>
  <c r="I12281" i="6"/>
  <c r="I12282" i="6"/>
  <c r="I12283" i="6"/>
  <c r="I12284" i="6"/>
  <c r="I12285" i="6"/>
  <c r="I12286" i="6"/>
  <c r="I12287" i="6"/>
  <c r="I12288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12289" i="6"/>
  <c r="I12290" i="6"/>
  <c r="I12291" i="6"/>
  <c r="I12292" i="6"/>
  <c r="I12293" i="6"/>
  <c r="I12294" i="6"/>
  <c r="I12295" i="6"/>
  <c r="I12296" i="6"/>
  <c r="I12297" i="6"/>
  <c r="I12298" i="6"/>
  <c r="I12299" i="6"/>
  <c r="I12300" i="6"/>
  <c r="I12301" i="6"/>
  <c r="I12302" i="6"/>
  <c r="J2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AF5" i="6" a="1"/>
  <c r="AF5" i="6" s="1"/>
  <c r="K13" i="3"/>
  <c r="L13" i="3"/>
  <c r="N13" i="3"/>
  <c r="J5" i="3"/>
  <c r="I2" i="3"/>
  <c r="F2" i="6"/>
  <c r="AF6" i="6" a="1"/>
  <c r="AF6" i="6"/>
  <c r="AF7" i="6" a="1"/>
  <c r="AF7" i="6" s="1"/>
  <c r="AF8" i="6" a="1"/>
  <c r="AF8" i="6"/>
  <c r="AF9" i="6" a="1"/>
  <c r="AF9" i="6"/>
  <c r="AF10" i="6" a="1"/>
  <c r="AF10" i="6"/>
  <c r="AF11" i="6" a="1"/>
  <c r="AF11" i="6" s="1"/>
  <c r="AF12" i="6" a="1"/>
  <c r="AF12" i="6"/>
  <c r="AF13" i="6" a="1"/>
  <c r="AF13" i="6"/>
  <c r="AF14" i="6" a="1"/>
  <c r="AF14" i="6"/>
  <c r="AF15" i="6" a="1"/>
  <c r="AF15" i="6" s="1"/>
  <c r="AF16" i="6" a="1"/>
  <c r="AF16" i="6"/>
  <c r="AF17" i="6" a="1"/>
  <c r="AF17" i="6"/>
  <c r="AF18" i="6" a="1"/>
  <c r="AF18" i="6"/>
  <c r="AF19" i="6" a="1"/>
  <c r="AF19" i="6" s="1"/>
  <c r="AF20" i="6" a="1"/>
  <c r="AF20" i="6"/>
  <c r="AF21" i="6" a="1"/>
  <c r="AF21" i="6"/>
  <c r="AF22" i="6" a="1"/>
  <c r="AF22" i="6"/>
  <c r="AF23" i="6" a="1"/>
  <c r="AF23" i="6" s="1"/>
  <c r="AF24" i="6" a="1"/>
  <c r="AF24" i="6"/>
  <c r="AF25" i="6" a="1"/>
  <c r="AF25" i="6"/>
  <c r="AF26" i="6" a="1"/>
  <c r="AF26" i="6"/>
  <c r="AF27" i="6" a="1"/>
  <c r="AF27" i="6" s="1"/>
  <c r="AF28" i="6" a="1"/>
  <c r="AF28" i="6"/>
  <c r="AF29" i="6" a="1"/>
  <c r="AF29" i="6"/>
  <c r="AF30" i="6" a="1"/>
  <c r="AF30" i="6"/>
  <c r="AF31" i="6" a="1"/>
  <c r="AF31" i="6" s="1"/>
  <c r="AF32" i="6" a="1"/>
  <c r="AF32" i="6"/>
  <c r="AF33" i="6" a="1"/>
  <c r="AF33" i="6"/>
  <c r="AF34" i="6" a="1"/>
  <c r="AF34" i="6"/>
  <c r="AF35" i="6" a="1"/>
  <c r="AF35" i="6" s="1"/>
  <c r="AF36" i="6" a="1"/>
  <c r="AF36" i="6"/>
  <c r="AF37" i="6" a="1"/>
  <c r="AF37" i="6"/>
  <c r="AF38" i="6" a="1"/>
  <c r="AF38" i="6"/>
  <c r="AF39" i="6" a="1"/>
  <c r="AF39" i="6" s="1"/>
  <c r="AF40" i="6" a="1"/>
  <c r="AF40" i="6"/>
  <c r="AF41" i="6" a="1"/>
  <c r="AF41" i="6"/>
  <c r="AF42" i="6" a="1"/>
  <c r="AF42" i="6"/>
  <c r="AF43" i="6" a="1"/>
  <c r="AF43" i="6" s="1"/>
  <c r="AF44" i="6" a="1"/>
  <c r="AF44" i="6"/>
  <c r="AF45" i="6" a="1"/>
  <c r="AF45" i="6"/>
  <c r="AF46" i="6" a="1"/>
  <c r="AF46" i="6"/>
  <c r="AF47" i="6" a="1"/>
  <c r="AF47" i="6" s="1"/>
  <c r="AF48" i="6" a="1"/>
  <c r="AF48" i="6"/>
  <c r="AF49" i="6" a="1"/>
  <c r="AF49" i="6"/>
  <c r="AF50" i="6" a="1"/>
  <c r="AF50" i="6"/>
  <c r="AF51" i="6" a="1"/>
  <c r="AF51" i="6" s="1"/>
  <c r="AF52" i="6" a="1"/>
  <c r="AF52" i="6"/>
  <c r="AF53" i="6" a="1"/>
  <c r="AF53" i="6"/>
  <c r="AF54" i="6" a="1"/>
  <c r="AF54" i="6"/>
  <c r="AF55" i="6" a="1"/>
  <c r="AF55" i="6" s="1"/>
  <c r="AF56" i="6" a="1"/>
  <c r="AF56" i="6"/>
  <c r="AF57" i="6" a="1"/>
  <c r="AF57" i="6"/>
  <c r="AF58" i="6" a="1"/>
  <c r="AF58" i="6"/>
  <c r="AF59" i="6" a="1"/>
  <c r="AF59" i="6" s="1"/>
  <c r="AF60" i="6" a="1"/>
  <c r="AF60" i="6"/>
  <c r="AF61" i="6" a="1"/>
  <c r="AF61" i="6"/>
  <c r="AF62" i="6" a="1"/>
  <c r="AF62" i="6"/>
  <c r="AF63" i="6" a="1"/>
  <c r="AF63" i="6" s="1"/>
  <c r="AF64" i="6" a="1"/>
  <c r="AF64" i="6"/>
  <c r="AF65" i="6" a="1"/>
  <c r="AF65" i="6"/>
  <c r="AF66" i="6" a="1"/>
  <c r="AF66" i="6"/>
  <c r="AF67" i="6" a="1"/>
  <c r="AF67" i="6" s="1"/>
  <c r="AF68" i="6" a="1"/>
  <c r="AF68" i="6"/>
  <c r="AF69" i="6" a="1"/>
  <c r="AF69" i="6"/>
  <c r="AF70" i="6" a="1"/>
  <c r="AF70" i="6"/>
  <c r="AF71" i="6" a="1"/>
  <c r="AF71" i="6" s="1"/>
  <c r="AF72" i="6" a="1"/>
  <c r="AF72" i="6"/>
  <c r="AF73" i="6" a="1"/>
  <c r="AF73" i="6"/>
  <c r="AF74" i="6" a="1"/>
  <c r="AF74" i="6"/>
  <c r="AF75" i="6" a="1"/>
  <c r="AF75" i="6" s="1"/>
  <c r="AF76" i="6" a="1"/>
  <c r="AF76" i="6"/>
  <c r="AF77" i="6" a="1"/>
  <c r="AF77" i="6"/>
  <c r="AF78" i="6" a="1"/>
  <c r="AF78" i="6"/>
  <c r="AF79" i="6" a="1"/>
  <c r="AF79" i="6" s="1"/>
  <c r="AF80" i="6" a="1"/>
  <c r="AF80" i="6"/>
  <c r="AF81" i="6" a="1"/>
  <c r="AF81" i="6"/>
  <c r="AF82" i="6" a="1"/>
  <c r="AF82" i="6"/>
  <c r="AF83" i="6" a="1"/>
  <c r="AF83" i="6" s="1"/>
  <c r="AF84" i="6" a="1"/>
  <c r="AF84" i="6"/>
  <c r="AF85" i="6" a="1"/>
  <c r="AF85" i="6"/>
  <c r="AF86" i="6" a="1"/>
  <c r="AF86" i="6"/>
  <c r="AF87" i="6" a="1"/>
  <c r="AF87" i="6" s="1"/>
  <c r="AF88" i="6" a="1"/>
  <c r="AF88" i="6"/>
  <c r="AF89" i="6" a="1"/>
  <c r="AF89" i="6"/>
  <c r="AF90" i="6" a="1"/>
  <c r="AF90" i="6"/>
  <c r="AF91" i="6" a="1"/>
  <c r="AF91" i="6" s="1"/>
  <c r="AF92" i="6" a="1"/>
  <c r="AF92" i="6"/>
  <c r="AF93" i="6" a="1"/>
  <c r="AF93" i="6"/>
  <c r="AF94" i="6" a="1"/>
  <c r="AF94" i="6"/>
  <c r="AF95" i="6" a="1"/>
  <c r="AF95" i="6" s="1"/>
  <c r="AF96" i="6" a="1"/>
  <c r="AF96" i="6"/>
  <c r="AF97" i="6" a="1"/>
  <c r="AF97" i="6"/>
  <c r="AF98" i="6" a="1"/>
  <c r="AF98" i="6"/>
  <c r="AF99" i="6" a="1"/>
  <c r="AF99" i="6" s="1"/>
  <c r="AF100" i="6" a="1"/>
  <c r="AF100" i="6"/>
  <c r="AF101" i="6" a="1"/>
  <c r="AF101" i="6"/>
  <c r="AF102" i="6" a="1"/>
  <c r="AF102" i="6"/>
  <c r="AF103" i="6" a="1"/>
  <c r="AF103" i="6" s="1"/>
  <c r="AF104" i="6" a="1"/>
  <c r="AF104" i="6"/>
  <c r="AF105" i="6" a="1"/>
  <c r="AF105" i="6"/>
  <c r="AF106" i="6" a="1"/>
  <c r="AF106" i="6"/>
  <c r="AF107" i="6" a="1"/>
  <c r="AF107" i="6" s="1"/>
  <c r="AF108" i="6" a="1"/>
  <c r="AF108" i="6"/>
  <c r="AF109" i="6" a="1"/>
  <c r="AF109" i="6"/>
  <c r="AF110" i="6" a="1"/>
  <c r="AF110" i="6"/>
  <c r="AF111" i="6" a="1"/>
  <c r="AF111" i="6" s="1"/>
  <c r="AF112" i="6" a="1"/>
  <c r="AF112" i="6"/>
  <c r="AF113" i="6" a="1"/>
  <c r="AF113" i="6"/>
  <c r="AF114" i="6" a="1"/>
  <c r="AF114" i="6"/>
  <c r="AF115" i="6" a="1"/>
  <c r="AF115" i="6" s="1"/>
  <c r="AF116" i="6" a="1"/>
  <c r="AF116" i="6"/>
  <c r="AF117" i="6" a="1"/>
  <c r="AF117" i="6"/>
  <c r="AF118" i="6" a="1"/>
  <c r="AF118" i="6"/>
  <c r="AF119" i="6" a="1"/>
  <c r="AF119" i="6" s="1"/>
  <c r="AF120" i="6" a="1"/>
  <c r="AF120" i="6"/>
  <c r="AF121" i="6" a="1"/>
  <c r="AF121" i="6"/>
  <c r="AF122" i="6" a="1"/>
  <c r="AF122" i="6"/>
  <c r="AF123" i="6" a="1"/>
  <c r="AF123" i="6" s="1"/>
  <c r="AF124" i="6" a="1"/>
  <c r="AF124" i="6"/>
  <c r="AF125" i="6" a="1"/>
  <c r="AF125" i="6"/>
  <c r="AF126" i="6" a="1"/>
  <c r="AF126" i="6"/>
  <c r="AF127" i="6" a="1"/>
  <c r="AF127" i="6" s="1"/>
  <c r="AF128" i="6" a="1"/>
  <c r="AF128" i="6"/>
  <c r="AF129" i="6" a="1"/>
  <c r="AF129" i="6"/>
  <c r="AF130" i="6" a="1"/>
  <c r="AF130" i="6"/>
  <c r="AF131" i="6" a="1"/>
  <c r="AF131" i="6" s="1"/>
  <c r="AF132" i="6" a="1"/>
  <c r="AF132" i="6"/>
  <c r="AF133" i="6" a="1"/>
  <c r="AF133" i="6"/>
  <c r="AF134" i="6" a="1"/>
  <c r="AF134" i="6"/>
  <c r="AF135" i="6" a="1"/>
  <c r="AF135" i="6" s="1"/>
  <c r="AF136" i="6" a="1"/>
  <c r="AF136" i="6"/>
  <c r="AF137" i="6" a="1"/>
  <c r="AF137" i="6"/>
  <c r="AF138" i="6" a="1"/>
  <c r="AF138" i="6"/>
  <c r="AF139" i="6" a="1"/>
  <c r="AF139" i="6" s="1"/>
  <c r="AF140" i="6" a="1"/>
  <c r="AF140" i="6"/>
  <c r="AF141" i="6" a="1"/>
  <c r="AF141" i="6"/>
  <c r="AF142" i="6" a="1"/>
  <c r="AF142" i="6"/>
  <c r="AF143" i="6" a="1"/>
  <c r="AF143" i="6" s="1"/>
  <c r="AF144" i="6" a="1"/>
  <c r="AF144" i="6"/>
  <c r="AF145" i="6" a="1"/>
  <c r="AF145" i="6"/>
  <c r="AF146" i="6" a="1"/>
  <c r="AF146" i="6"/>
  <c r="AF147" i="6" a="1"/>
  <c r="AF147" i="6" s="1"/>
  <c r="AF148" i="6" a="1"/>
  <c r="AF148" i="6"/>
  <c r="AF149" i="6" a="1"/>
  <c r="AF149" i="6"/>
  <c r="AF150" i="6" a="1"/>
  <c r="AF150" i="6"/>
  <c r="AF151" i="6" a="1"/>
  <c r="AF151" i="6" s="1"/>
  <c r="AF152" i="6" a="1"/>
  <c r="AF152" i="6"/>
  <c r="AF153" i="6" a="1"/>
  <c r="AF153" i="6"/>
  <c r="AF154" i="6" a="1"/>
  <c r="AF154" i="6"/>
  <c r="AF155" i="6" a="1"/>
  <c r="AF155" i="6" s="1"/>
  <c r="AF156" i="6" a="1"/>
  <c r="AF156" i="6"/>
  <c r="AF157" i="6" a="1"/>
  <c r="AF157" i="6"/>
  <c r="AF158" i="6" a="1"/>
  <c r="AF158" i="6"/>
  <c r="AF159" i="6" a="1"/>
  <c r="AF159" i="6" s="1"/>
  <c r="AF160" i="6" a="1"/>
  <c r="AF160" i="6"/>
  <c r="AF161" i="6" a="1"/>
  <c r="AF161" i="6"/>
  <c r="AF162" i="6" a="1"/>
  <c r="AF162" i="6"/>
  <c r="AF163" i="6" a="1"/>
  <c r="AF163" i="6" s="1"/>
  <c r="AF164" i="6" a="1"/>
  <c r="AF164" i="6"/>
  <c r="AF165" i="6" a="1"/>
  <c r="AF165" i="6"/>
  <c r="AF166" i="6" a="1"/>
  <c r="AF166" i="6"/>
  <c r="AF167" i="6" a="1"/>
  <c r="AF167" i="6" s="1"/>
  <c r="AF168" i="6" a="1"/>
  <c r="AF168" i="6"/>
  <c r="AF169" i="6" a="1"/>
  <c r="AF169" i="6"/>
  <c r="AF170" i="6" a="1"/>
  <c r="AF170" i="6"/>
  <c r="AF171" i="6" a="1"/>
  <c r="AF171" i="6" s="1"/>
  <c r="AF172" i="6" a="1"/>
  <c r="AF172" i="6"/>
  <c r="AF173" i="6" a="1"/>
  <c r="AF173" i="6"/>
  <c r="AF174" i="6" a="1"/>
  <c r="AF174" i="6"/>
  <c r="AF175" i="6" a="1"/>
  <c r="AF175" i="6" s="1"/>
  <c r="AF176" i="6" a="1"/>
  <c r="AF176" i="6"/>
  <c r="AF177" i="6" a="1"/>
  <c r="AF177" i="6"/>
  <c r="AF178" i="6" a="1"/>
  <c r="AF178" i="6"/>
  <c r="AF179" i="6" a="1"/>
  <c r="AF179" i="6" s="1"/>
  <c r="AF180" i="6" a="1"/>
  <c r="AF180" i="6"/>
  <c r="AF181" i="6" a="1"/>
  <c r="AF181" i="6"/>
  <c r="AF182" i="6" a="1"/>
  <c r="AF182" i="6"/>
  <c r="AF183" i="6" a="1"/>
  <c r="AF183" i="6" s="1"/>
  <c r="AF184" i="6" a="1"/>
  <c r="AF184" i="6"/>
  <c r="AF185" i="6" a="1"/>
  <c r="AF185" i="6"/>
  <c r="AF186" i="6" a="1"/>
  <c r="AF186" i="6"/>
  <c r="AF187" i="6" a="1"/>
  <c r="AF187" i="6" s="1"/>
  <c r="AF188" i="6" a="1"/>
  <c r="AF188" i="6"/>
  <c r="AF189" i="6" a="1"/>
  <c r="AF189" i="6"/>
  <c r="AF190" i="6" a="1"/>
  <c r="AF190" i="6"/>
  <c r="AF191" i="6" a="1"/>
  <c r="AF191" i="6" s="1"/>
  <c r="AF192" i="6" a="1"/>
  <c r="AF192" i="6"/>
  <c r="AF193" i="6" a="1"/>
  <c r="AF193" i="6"/>
  <c r="AF194" i="6" a="1"/>
  <c r="AF194" i="6"/>
  <c r="AF195" i="6" a="1"/>
  <c r="AF195" i="6" s="1"/>
  <c r="AF196" i="6" a="1"/>
  <c r="AF196" i="6"/>
  <c r="AF197" i="6" a="1"/>
  <c r="AF197" i="6"/>
  <c r="AF198" i="6" a="1"/>
  <c r="AF198" i="6"/>
  <c r="AF199" i="6" a="1"/>
  <c r="AF199" i="6" s="1"/>
  <c r="AF200" i="6" a="1"/>
  <c r="AF200" i="6"/>
  <c r="AF201" i="6" a="1"/>
  <c r="AF201" i="6"/>
  <c r="AF202" i="6" a="1"/>
  <c r="AF202" i="6"/>
  <c r="AF203" i="6" a="1"/>
  <c r="AF203" i="6" s="1"/>
  <c r="AF204" i="6" a="1"/>
  <c r="AF204" i="6"/>
  <c r="AF205" i="6" a="1"/>
  <c r="AF205" i="6"/>
  <c r="AF206" i="6" a="1"/>
  <c r="AF206" i="6"/>
  <c r="AF207" i="6" a="1"/>
  <c r="AF207" i="6" s="1"/>
  <c r="AF208" i="6" a="1"/>
  <c r="AF208" i="6"/>
  <c r="AF209" i="6" a="1"/>
  <c r="AF209" i="6"/>
  <c r="AF210" i="6" a="1"/>
  <c r="AF210" i="6"/>
  <c r="AF211" i="6" a="1"/>
  <c r="AF211" i="6" s="1"/>
  <c r="AF212" i="6" a="1"/>
  <c r="AF212" i="6"/>
  <c r="AF213" i="6" a="1"/>
  <c r="AF213" i="6"/>
  <c r="AF214" i="6" a="1"/>
  <c r="AF214" i="6"/>
  <c r="AF215" i="6" a="1"/>
  <c r="AF215" i="6" s="1"/>
  <c r="AF216" i="6" a="1"/>
  <c r="AF216" i="6"/>
  <c r="AF217" i="6" a="1"/>
  <c r="AF217" i="6"/>
  <c r="AF218" i="6" a="1"/>
  <c r="AF218" i="6"/>
  <c r="AF219" i="6" a="1"/>
  <c r="AF219" i="6" s="1"/>
  <c r="AF220" i="6" a="1"/>
  <c r="AF220" i="6"/>
  <c r="AF221" i="6" a="1"/>
  <c r="AF221" i="6"/>
  <c r="AF222" i="6" a="1"/>
  <c r="AF222" i="6"/>
  <c r="AF223" i="6" a="1"/>
  <c r="AF223" i="6" s="1"/>
  <c r="AF224" i="6" a="1"/>
  <c r="AF224" i="6"/>
  <c r="AF225" i="6" a="1"/>
  <c r="AF225" i="6"/>
  <c r="AF226" i="6" a="1"/>
  <c r="AF226" i="6"/>
  <c r="AF227" i="6" a="1"/>
  <c r="AF227" i="6" s="1"/>
  <c r="AF228" i="6" a="1"/>
  <c r="AF228" i="6"/>
  <c r="AF229" i="6" a="1"/>
  <c r="AF229" i="6"/>
  <c r="AF230" i="6" a="1"/>
  <c r="AF230" i="6"/>
  <c r="AF231" i="6" a="1"/>
  <c r="AF231" i="6" s="1"/>
  <c r="AF232" i="6" a="1"/>
  <c r="AF232" i="6"/>
  <c r="AF233" i="6" a="1"/>
  <c r="AF233" i="6"/>
  <c r="AF234" i="6" a="1"/>
  <c r="AF234" i="6"/>
  <c r="AF235" i="6" a="1"/>
  <c r="AF235" i="6" s="1"/>
  <c r="AF236" i="6" a="1"/>
  <c r="AF236" i="6"/>
  <c r="AF237" i="6" a="1"/>
  <c r="AF237" i="6"/>
  <c r="AF238" i="6" a="1"/>
  <c r="AF238" i="6"/>
  <c r="AF239" i="6" a="1"/>
  <c r="AF239" i="6" s="1"/>
  <c r="AF240" i="6" a="1"/>
  <c r="AF240" i="6"/>
  <c r="AF241" i="6" a="1"/>
  <c r="AF241" i="6"/>
  <c r="AF242" i="6" a="1"/>
  <c r="AF242" i="6"/>
  <c r="AF243" i="6" a="1"/>
  <c r="AF243" i="6" s="1"/>
  <c r="AF244" i="6" a="1"/>
  <c r="AF244" i="6"/>
  <c r="AF245" i="6" a="1"/>
  <c r="AF245" i="6"/>
  <c r="AF246" i="6" a="1"/>
  <c r="AF246" i="6"/>
  <c r="AF247" i="6" a="1"/>
  <c r="AF247" i="6" s="1"/>
  <c r="AF248" i="6" a="1"/>
  <c r="AF248" i="6"/>
  <c r="AF249" i="6" a="1"/>
  <c r="AF249" i="6"/>
  <c r="AF250" i="6" a="1"/>
  <c r="AF250" i="6"/>
  <c r="AF251" i="6" a="1"/>
  <c r="AF251" i="6" s="1"/>
  <c r="AF252" i="6" a="1"/>
  <c r="AF252" i="6"/>
  <c r="AF253" i="6" a="1"/>
  <c r="AF253" i="6"/>
  <c r="AF254" i="6" a="1"/>
  <c r="AF254" i="6"/>
  <c r="AF255" i="6" a="1"/>
  <c r="AF255" i="6" s="1"/>
  <c r="AF256" i="6" a="1"/>
  <c r="AF256" i="6"/>
  <c r="AF257" i="6" a="1"/>
  <c r="AF257" i="6"/>
  <c r="AF258" i="6" a="1"/>
  <c r="AF258" i="6"/>
  <c r="AF259" i="6" a="1"/>
  <c r="AF259" i="6" s="1"/>
  <c r="AF260" i="6" a="1"/>
  <c r="AF260" i="6"/>
  <c r="AF261" i="6" a="1"/>
  <c r="AF261" i="6"/>
  <c r="AF262" i="6" a="1"/>
  <c r="AF262" i="6"/>
  <c r="AF263" i="6" a="1"/>
  <c r="AF263" i="6" s="1"/>
  <c r="AF264" i="6" a="1"/>
  <c r="AF264" i="6"/>
  <c r="AF265" i="6" a="1"/>
  <c r="AF265" i="6"/>
  <c r="AF266" i="6" a="1"/>
  <c r="AF266" i="6"/>
  <c r="AF267" i="6" a="1"/>
  <c r="AF267" i="6" s="1"/>
  <c r="AF268" i="6" a="1"/>
  <c r="AF268" i="6"/>
  <c r="AF269" i="6" a="1"/>
  <c r="AF269" i="6"/>
  <c r="AF270" i="6" a="1"/>
  <c r="AF270" i="6"/>
  <c r="AF271" i="6" a="1"/>
  <c r="AF271" i="6" s="1"/>
  <c r="AF272" i="6" a="1"/>
  <c r="AF272" i="6" s="1"/>
  <c r="AF273" i="6" a="1"/>
  <c r="AF273" i="6"/>
  <c r="AF274" i="6" a="1"/>
  <c r="AF274" i="6"/>
  <c r="AF275" i="6" a="1"/>
  <c r="AF275" i="6" s="1"/>
  <c r="AF276" i="6" a="1"/>
  <c r="AF276" i="6"/>
  <c r="AF277" i="6" a="1"/>
  <c r="AF277" i="6"/>
  <c r="AF278" i="6" a="1"/>
  <c r="AF278" i="6"/>
  <c r="AF279" i="6" a="1"/>
  <c r="AF279" i="6" s="1"/>
  <c r="AF280" i="6" a="1"/>
  <c r="AF280" i="6"/>
  <c r="AF281" i="6" a="1"/>
  <c r="AF281" i="6" s="1"/>
  <c r="AF282" i="6" a="1"/>
  <c r="AF282" i="6"/>
  <c r="AF283" i="6" a="1"/>
  <c r="AF283" i="6" s="1"/>
  <c r="AF284" i="6" a="1"/>
  <c r="AF284" i="6"/>
  <c r="AF285" i="6" a="1"/>
  <c r="AF285" i="6"/>
  <c r="AF286" i="6" a="1"/>
  <c r="AF286" i="6"/>
  <c r="AF287" i="6" a="1"/>
  <c r="AF287" i="6" s="1"/>
  <c r="AF288" i="6" a="1"/>
  <c r="AF288" i="6" s="1"/>
  <c r="AF289" i="6" a="1"/>
  <c r="AF289" i="6"/>
  <c r="AF290" i="6" a="1"/>
  <c r="AF290" i="6" s="1"/>
  <c r="AF291" i="6" a="1"/>
  <c r="AF291" i="6" s="1"/>
  <c r="AF292" i="6" a="1"/>
  <c r="AF292" i="6"/>
  <c r="AF293" i="6" a="1"/>
  <c r="AF293" i="6" s="1"/>
  <c r="AF294" i="6" a="1"/>
  <c r="AF294" i="6"/>
  <c r="AF295" i="6" a="1"/>
  <c r="AF295" i="6" s="1"/>
  <c r="AF296" i="6" a="1"/>
  <c r="AF296" i="6" s="1"/>
  <c r="AF297" i="6" a="1"/>
  <c r="AF297" i="6" s="1"/>
  <c r="AF298" i="6" a="1"/>
  <c r="AF298" i="6" s="1"/>
  <c r="AF299" i="6" a="1"/>
  <c r="AF299" i="6" s="1"/>
  <c r="AF300" i="6" a="1"/>
  <c r="AF300" i="6"/>
  <c r="AF301" i="6" a="1"/>
  <c r="AF301" i="6"/>
  <c r="AF302" i="6" a="1"/>
  <c r="AF302" i="6" s="1"/>
  <c r="AF303" i="6" a="1"/>
  <c r="AF303" i="6" s="1"/>
  <c r="AF304" i="6" a="1"/>
  <c r="AF304" i="6" s="1"/>
  <c r="AF305" i="6" a="1"/>
  <c r="AF305" i="6" s="1"/>
  <c r="AF306" i="6" a="1"/>
  <c r="AF306" i="6" s="1"/>
  <c r="AF307" i="6" a="1"/>
  <c r="AF307" i="6" s="1"/>
  <c r="AF308" i="6" a="1"/>
  <c r="AF308" i="6"/>
  <c r="AF309" i="6" a="1"/>
  <c r="AF309" i="6"/>
  <c r="AF310" i="6" a="1"/>
  <c r="AF310" i="6"/>
  <c r="AF311" i="6" a="1"/>
  <c r="AF311" i="6" s="1"/>
  <c r="AF312" i="6" a="1"/>
  <c r="AF312" i="6" s="1"/>
  <c r="AF313" i="6" a="1"/>
  <c r="AF313" i="6" s="1"/>
  <c r="AF314" i="6" a="1"/>
  <c r="AF314" i="6" s="1"/>
  <c r="AF315" i="6" a="1"/>
  <c r="AF315" i="6" s="1"/>
  <c r="AF316" i="6" a="1"/>
  <c r="AF316" i="6" s="1"/>
  <c r="AF317" i="6" a="1"/>
  <c r="AF317" i="6"/>
  <c r="AF318" i="6" a="1"/>
  <c r="AF318" i="6"/>
  <c r="AF319" i="6" a="1"/>
  <c r="AF319" i="6" s="1"/>
  <c r="AF320" i="6" a="1"/>
  <c r="AF320" i="6" s="1"/>
  <c r="AF321" i="6" a="1"/>
  <c r="AF321" i="6"/>
  <c r="AF322" i="6" a="1"/>
  <c r="AF322" i="6" s="1"/>
  <c r="AF323" i="6" a="1"/>
  <c r="AF323" i="6" s="1"/>
  <c r="AF324" i="6" a="1"/>
  <c r="AF324" i="6"/>
  <c r="AF325" i="6" a="1"/>
  <c r="AF325" i="6" s="1"/>
  <c r="AF326" i="6" a="1"/>
  <c r="AF326" i="6"/>
  <c r="AF327" i="6" a="1"/>
  <c r="AF327" i="6" s="1"/>
  <c r="AF328" i="6" a="1"/>
  <c r="AF328" i="6" s="1"/>
  <c r="AF329" i="6" a="1"/>
  <c r="AF329" i="6" s="1"/>
  <c r="AF330" i="6" a="1"/>
  <c r="AF330" i="6" s="1"/>
  <c r="AF331" i="6" a="1"/>
  <c r="AF331" i="6" s="1"/>
  <c r="AF332" i="6" a="1"/>
  <c r="AF332" i="6"/>
  <c r="AF333" i="6" a="1"/>
  <c r="AF333" i="6"/>
  <c r="AF334" i="6" a="1"/>
  <c r="AF334" i="6" s="1"/>
  <c r="AF335" i="6" a="1"/>
  <c r="AF335" i="6" s="1"/>
  <c r="AF336" i="6" a="1"/>
  <c r="AF336" i="6" s="1"/>
  <c r="AF337" i="6" a="1"/>
  <c r="AF337" i="6" s="1"/>
  <c r="AF338" i="6" a="1"/>
  <c r="AF338" i="6" s="1"/>
  <c r="AF339" i="6" a="1"/>
  <c r="AF339" i="6" s="1"/>
  <c r="AF340" i="6" a="1"/>
  <c r="AF340" i="6"/>
  <c r="AF341" i="6" a="1"/>
  <c r="AF341" i="6"/>
  <c r="AF342" i="6" a="1"/>
  <c r="AF342" i="6"/>
  <c r="AF343" i="6" a="1"/>
  <c r="AF343" i="6" s="1"/>
  <c r="AF344" i="6" a="1"/>
  <c r="AF344" i="6" s="1"/>
  <c r="AF345" i="6" a="1"/>
  <c r="AF345" i="6" s="1"/>
  <c r="AF346" i="6" a="1"/>
  <c r="AF346" i="6" s="1"/>
  <c r="AF347" i="6" a="1"/>
  <c r="AF347" i="6" s="1"/>
  <c r="AF348" i="6" a="1"/>
  <c r="AF348" i="6" s="1"/>
  <c r="AF349" i="6" a="1"/>
  <c r="AF349" i="6" s="1"/>
  <c r="AF350" i="6" a="1"/>
  <c r="AF350" i="6" s="1"/>
  <c r="AF351" i="6" a="1"/>
  <c r="AF351" i="6" s="1"/>
  <c r="AF352" i="6" a="1"/>
  <c r="AF352" i="6" s="1"/>
  <c r="AF353" i="6" a="1"/>
  <c r="AF353" i="6" s="1"/>
  <c r="AF354" i="6" a="1"/>
  <c r="AF354" i="6" s="1"/>
  <c r="AF355" i="6" a="1"/>
  <c r="AF355" i="6" s="1"/>
  <c r="AF356" i="6" a="1"/>
  <c r="AF356" i="6" s="1"/>
  <c r="AF357" i="6" a="1"/>
  <c r="AF357" i="6" s="1"/>
  <c r="AF358" i="6" a="1"/>
  <c r="AF358" i="6" s="1"/>
  <c r="AF359" i="6" a="1"/>
  <c r="AF359" i="6" s="1"/>
  <c r="AF360" i="6" a="1"/>
  <c r="AF360" i="6" s="1"/>
  <c r="AF361" i="6" a="1"/>
  <c r="AF361" i="6" s="1"/>
  <c r="AF362" i="6" a="1"/>
  <c r="AF362" i="6" s="1"/>
  <c r="AF363" i="6" a="1"/>
  <c r="AF363" i="6" s="1"/>
  <c r="AF364" i="6" a="1"/>
  <c r="AF364" i="6" s="1"/>
  <c r="AF365" i="6" a="1"/>
  <c r="AF365" i="6" s="1"/>
  <c r="AF366" i="6" a="1"/>
  <c r="AF366" i="6" s="1"/>
  <c r="AF367" i="6" a="1"/>
  <c r="AF367" i="6" s="1"/>
  <c r="AF368" i="6" a="1"/>
  <c r="AF368" i="6" s="1"/>
  <c r="C37" i="15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F3" i="4"/>
  <c r="AU7" i="15" s="1"/>
  <c r="BF4" i="4"/>
  <c r="AU8" i="15" s="1"/>
  <c r="BF5" i="4"/>
  <c r="AU9" i="15" s="1"/>
  <c r="BF6" i="4"/>
  <c r="AU10" i="15" s="1"/>
  <c r="BF7" i="4"/>
  <c r="AU11" i="15" s="1"/>
  <c r="BF8" i="4"/>
  <c r="AU12" i="15" s="1"/>
  <c r="BF9" i="4"/>
  <c r="AU13" i="15" s="1"/>
  <c r="BF10" i="4"/>
  <c r="AU14" i="15" s="1"/>
  <c r="BF11" i="4"/>
  <c r="AU15" i="15" s="1"/>
  <c r="BF12" i="4"/>
  <c r="AU16" i="15" s="1"/>
  <c r="BF13" i="4"/>
  <c r="AU17" i="15" s="1"/>
  <c r="BF14" i="4"/>
  <c r="AU18" i="15" s="1"/>
  <c r="BF15" i="4"/>
  <c r="AU19" i="15" s="1"/>
  <c r="BF16" i="4"/>
  <c r="AU20" i="15" s="1"/>
  <c r="BF17" i="4"/>
  <c r="AU21" i="15" s="1"/>
  <c r="BF18" i="4"/>
  <c r="AU22" i="15" s="1"/>
  <c r="BF19" i="4"/>
  <c r="AU23" i="15" s="1"/>
  <c r="BF20" i="4"/>
  <c r="AU24" i="15" s="1"/>
  <c r="BF21" i="4"/>
  <c r="AU25" i="15" s="1"/>
  <c r="BF22" i="4"/>
  <c r="AU26" i="15" s="1"/>
  <c r="BF23" i="4"/>
  <c r="AU27" i="15" s="1"/>
  <c r="BF24" i="4"/>
  <c r="AU28" i="15" s="1"/>
  <c r="BF25" i="4"/>
  <c r="AU29" i="15" s="1"/>
  <c r="BF26" i="4"/>
  <c r="AU30" i="15" s="1"/>
  <c r="BF27" i="4"/>
  <c r="AU31" i="15" s="1"/>
  <c r="BF28" i="4"/>
  <c r="AU32" i="15" s="1"/>
  <c r="BF29" i="4"/>
  <c r="AU33" i="15" s="1"/>
  <c r="BF30" i="4"/>
  <c r="AU34" i="15" s="1"/>
  <c r="BF31" i="4"/>
  <c r="AU35" i="15" s="1"/>
  <c r="BF32" i="4"/>
  <c r="AU36" i="15" s="1"/>
  <c r="BA6" i="4"/>
  <c r="AQ10" i="15" s="1"/>
  <c r="BA2" i="4"/>
  <c r="AQ6" i="15" s="1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A3" i="4"/>
  <c r="AQ7" i="15" s="1"/>
  <c r="BA4" i="4"/>
  <c r="AQ8" i="15" s="1"/>
  <c r="BA5" i="4"/>
  <c r="AQ9" i="15" s="1"/>
  <c r="BA7" i="4"/>
  <c r="AQ11" i="15" s="1"/>
  <c r="BA8" i="4"/>
  <c r="AQ12" i="15" s="1"/>
  <c r="BA9" i="4"/>
  <c r="AQ13" i="15" s="1"/>
  <c r="BA10" i="4"/>
  <c r="AQ14" i="15" s="1"/>
  <c r="BA11" i="4"/>
  <c r="AQ15" i="15" s="1"/>
  <c r="BA12" i="4"/>
  <c r="AQ16" i="15" s="1"/>
  <c r="BA13" i="4"/>
  <c r="AQ17" i="15" s="1"/>
  <c r="BA14" i="4"/>
  <c r="AQ18" i="15" s="1"/>
  <c r="BA15" i="4"/>
  <c r="AQ19" i="15" s="1"/>
  <c r="BA16" i="4"/>
  <c r="AQ20" i="15" s="1"/>
  <c r="BA17" i="4"/>
  <c r="AQ21" i="15" s="1"/>
  <c r="BA18" i="4"/>
  <c r="AQ22" i="15" s="1"/>
  <c r="BA19" i="4"/>
  <c r="AQ23" i="15" s="1"/>
  <c r="BA20" i="4"/>
  <c r="AQ24" i="15" s="1"/>
  <c r="BA21" i="4"/>
  <c r="AQ25" i="15" s="1"/>
  <c r="BA22" i="4"/>
  <c r="AQ26" i="15" s="1"/>
  <c r="BA23" i="4"/>
  <c r="AQ27" i="15" s="1"/>
  <c r="BA24" i="4"/>
  <c r="AQ28" i="15" s="1"/>
  <c r="BA25" i="4"/>
  <c r="AQ29" i="15" s="1"/>
  <c r="BA26" i="4"/>
  <c r="AQ30" i="15" s="1"/>
  <c r="BA27" i="4"/>
  <c r="AQ31" i="15" s="1"/>
  <c r="BA28" i="4"/>
  <c r="AQ32" i="15" s="1"/>
  <c r="BA29" i="4"/>
  <c r="AQ33" i="15" s="1"/>
  <c r="BA30" i="4"/>
  <c r="AQ34" i="15" s="1"/>
  <c r="BA31" i="4"/>
  <c r="AQ35" i="15" s="1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V3" i="4"/>
  <c r="AM7" i="15" s="1"/>
  <c r="AV4" i="4"/>
  <c r="AM8" i="15" s="1"/>
  <c r="AV5" i="4"/>
  <c r="AM9" i="15" s="1"/>
  <c r="AV6" i="4"/>
  <c r="AM10" i="15" s="1"/>
  <c r="AV7" i="4"/>
  <c r="AM11" i="15" s="1"/>
  <c r="AV8" i="4"/>
  <c r="AM12" i="15" s="1"/>
  <c r="AV9" i="4"/>
  <c r="AM13" i="15" s="1"/>
  <c r="AV10" i="4"/>
  <c r="AM14" i="15" s="1"/>
  <c r="AV11" i="4"/>
  <c r="AM15" i="15" s="1"/>
  <c r="AV12" i="4"/>
  <c r="AM16" i="15" s="1"/>
  <c r="AV13" i="4"/>
  <c r="AM17" i="15" s="1"/>
  <c r="AV14" i="4"/>
  <c r="AM18" i="15" s="1"/>
  <c r="AV15" i="4"/>
  <c r="AM19" i="15" s="1"/>
  <c r="AV16" i="4"/>
  <c r="AM20" i="15" s="1"/>
  <c r="AV17" i="4"/>
  <c r="AM21" i="15" s="1"/>
  <c r="AV18" i="4"/>
  <c r="AM22" i="15" s="1"/>
  <c r="AV19" i="4"/>
  <c r="AM23" i="15" s="1"/>
  <c r="AV20" i="4"/>
  <c r="AM24" i="15" s="1"/>
  <c r="AV21" i="4"/>
  <c r="AM25" i="15" s="1"/>
  <c r="AV22" i="4"/>
  <c r="AM26" i="15" s="1"/>
  <c r="AV23" i="4"/>
  <c r="AM27" i="15" s="1"/>
  <c r="AV24" i="4"/>
  <c r="AM28" i="15" s="1"/>
  <c r="AV25" i="4"/>
  <c r="AM29" i="15" s="1"/>
  <c r="AV26" i="4"/>
  <c r="AM30" i="15" s="1"/>
  <c r="AV27" i="4"/>
  <c r="AM31" i="15" s="1"/>
  <c r="AV28" i="4"/>
  <c r="AM32" i="15" s="1"/>
  <c r="AV29" i="4"/>
  <c r="AM33" i="15" s="1"/>
  <c r="AV30" i="4"/>
  <c r="AM34" i="15" s="1"/>
  <c r="AV31" i="4"/>
  <c r="AM35" i="15" s="1"/>
  <c r="AV32" i="4"/>
  <c r="AM36" i="15" s="1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Q3" i="4"/>
  <c r="AI7" i="15" s="1"/>
  <c r="AQ4" i="4"/>
  <c r="AI8" i="15" s="1"/>
  <c r="AQ5" i="4"/>
  <c r="AI9" i="15" s="1"/>
  <c r="AQ6" i="4"/>
  <c r="AI10" i="15" s="1"/>
  <c r="AQ7" i="4"/>
  <c r="AI11" i="15" s="1"/>
  <c r="AQ8" i="4"/>
  <c r="AI12" i="15" s="1"/>
  <c r="AQ9" i="4"/>
  <c r="AI13" i="15" s="1"/>
  <c r="AQ10" i="4"/>
  <c r="AI14" i="15" s="1"/>
  <c r="AQ11" i="4"/>
  <c r="AI15" i="15" s="1"/>
  <c r="AQ12" i="4"/>
  <c r="AI16" i="15" s="1"/>
  <c r="AQ13" i="4"/>
  <c r="AI17" i="15" s="1"/>
  <c r="AQ14" i="4"/>
  <c r="AI18" i="15" s="1"/>
  <c r="AQ15" i="4"/>
  <c r="AI19" i="15" s="1"/>
  <c r="AQ16" i="4"/>
  <c r="AI20" i="15" s="1"/>
  <c r="AQ17" i="4"/>
  <c r="AI21" i="15" s="1"/>
  <c r="AQ18" i="4"/>
  <c r="AI22" i="15" s="1"/>
  <c r="AQ19" i="4"/>
  <c r="AI23" i="15" s="1"/>
  <c r="AQ20" i="4"/>
  <c r="AI24" i="15" s="1"/>
  <c r="AQ21" i="4"/>
  <c r="AI25" i="15" s="1"/>
  <c r="AQ22" i="4"/>
  <c r="AI26" i="15" s="1"/>
  <c r="AQ23" i="4"/>
  <c r="AI27" i="15" s="1"/>
  <c r="AQ24" i="4"/>
  <c r="AI28" i="15" s="1"/>
  <c r="AQ25" i="4"/>
  <c r="AI29" i="15" s="1"/>
  <c r="AQ26" i="4"/>
  <c r="AI30" i="15" s="1"/>
  <c r="AQ27" i="4"/>
  <c r="AI31" i="15" s="1"/>
  <c r="AQ28" i="4"/>
  <c r="AI32" i="15" s="1"/>
  <c r="AQ29" i="4"/>
  <c r="AI33" i="15" s="1"/>
  <c r="AQ30" i="4"/>
  <c r="AI34" i="15" s="1"/>
  <c r="AQ31" i="4"/>
  <c r="AI35" i="15" s="1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L3" i="4"/>
  <c r="AE7" i="15" s="1"/>
  <c r="AL4" i="4"/>
  <c r="AE8" i="15" s="1"/>
  <c r="AL5" i="4"/>
  <c r="AE9" i="15" s="1"/>
  <c r="AL6" i="4"/>
  <c r="AE10" i="15" s="1"/>
  <c r="AL7" i="4"/>
  <c r="AE11" i="15" s="1"/>
  <c r="AL8" i="4"/>
  <c r="AE12" i="15" s="1"/>
  <c r="AL9" i="4"/>
  <c r="AE13" i="15" s="1"/>
  <c r="AL10" i="4"/>
  <c r="AE14" i="15" s="1"/>
  <c r="AL11" i="4"/>
  <c r="AE15" i="15" s="1"/>
  <c r="AL12" i="4"/>
  <c r="AE16" i="15" s="1"/>
  <c r="AL13" i="4"/>
  <c r="AE17" i="15" s="1"/>
  <c r="AL14" i="4"/>
  <c r="AE18" i="15" s="1"/>
  <c r="AL15" i="4"/>
  <c r="AE19" i="15" s="1"/>
  <c r="AL16" i="4"/>
  <c r="AE20" i="15" s="1"/>
  <c r="AL17" i="4"/>
  <c r="AE21" i="15" s="1"/>
  <c r="AL18" i="4"/>
  <c r="AE22" i="15" s="1"/>
  <c r="AL19" i="4"/>
  <c r="AE23" i="15" s="1"/>
  <c r="AL20" i="4"/>
  <c r="AE24" i="15" s="1"/>
  <c r="AL21" i="4"/>
  <c r="AE25" i="15" s="1"/>
  <c r="AL22" i="4"/>
  <c r="AE26" i="15" s="1"/>
  <c r="AL23" i="4"/>
  <c r="AE27" i="15" s="1"/>
  <c r="AL24" i="4"/>
  <c r="AE28" i="15" s="1"/>
  <c r="AL25" i="4"/>
  <c r="AE29" i="15" s="1"/>
  <c r="AL26" i="4"/>
  <c r="AE30" i="15" s="1"/>
  <c r="AL27" i="4"/>
  <c r="AE31" i="15" s="1"/>
  <c r="AL28" i="4"/>
  <c r="AE32" i="15" s="1"/>
  <c r="AL29" i="4"/>
  <c r="AE33" i="15" s="1"/>
  <c r="AL30" i="4"/>
  <c r="AE34" i="15" s="1"/>
  <c r="AL31" i="4"/>
  <c r="AE35" i="15" s="1"/>
  <c r="AL32" i="4"/>
  <c r="AE36" i="15" s="1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G3" i="4"/>
  <c r="AA7" i="15" s="1"/>
  <c r="AG4" i="4"/>
  <c r="AA8" i="15" s="1"/>
  <c r="AG5" i="4"/>
  <c r="AA9" i="15" s="1"/>
  <c r="AG6" i="4"/>
  <c r="AA10" i="15" s="1"/>
  <c r="AG7" i="4"/>
  <c r="AA11" i="15" s="1"/>
  <c r="AG8" i="4"/>
  <c r="AA12" i="15" s="1"/>
  <c r="AG9" i="4"/>
  <c r="AA13" i="15" s="1"/>
  <c r="AG10" i="4"/>
  <c r="AA14" i="15" s="1"/>
  <c r="AG11" i="4"/>
  <c r="AA15" i="15" s="1"/>
  <c r="AG12" i="4"/>
  <c r="AA16" i="15" s="1"/>
  <c r="AG13" i="4"/>
  <c r="AA17" i="15" s="1"/>
  <c r="AG14" i="4"/>
  <c r="AA18" i="15" s="1"/>
  <c r="AG15" i="4"/>
  <c r="AA19" i="15" s="1"/>
  <c r="AG16" i="4"/>
  <c r="AA20" i="15" s="1"/>
  <c r="AG17" i="4"/>
  <c r="AA21" i="15" s="1"/>
  <c r="AG18" i="4"/>
  <c r="AA22" i="15" s="1"/>
  <c r="AG19" i="4"/>
  <c r="AA23" i="15" s="1"/>
  <c r="AG20" i="4"/>
  <c r="AA24" i="15" s="1"/>
  <c r="AG21" i="4"/>
  <c r="AA25" i="15" s="1"/>
  <c r="AG22" i="4"/>
  <c r="AA26" i="15" s="1"/>
  <c r="AG23" i="4"/>
  <c r="AA27" i="15" s="1"/>
  <c r="AG24" i="4"/>
  <c r="AA28" i="15" s="1"/>
  <c r="AG25" i="4"/>
  <c r="AA29" i="15" s="1"/>
  <c r="AG26" i="4"/>
  <c r="AA30" i="15" s="1"/>
  <c r="AG27" i="4"/>
  <c r="AA31" i="15" s="1"/>
  <c r="AG28" i="4"/>
  <c r="AA32" i="15" s="1"/>
  <c r="AG29" i="4"/>
  <c r="AA33" i="15" s="1"/>
  <c r="AG30" i="4"/>
  <c r="AA34" i="15" s="1"/>
  <c r="AG31" i="4"/>
  <c r="AA35" i="15" s="1"/>
  <c r="AG32" i="4"/>
  <c r="AA36" i="15" s="1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B3" i="4"/>
  <c r="W7" i="15" s="1"/>
  <c r="AB4" i="4"/>
  <c r="W8" i="15" s="1"/>
  <c r="AB5" i="4"/>
  <c r="W9" i="15" s="1"/>
  <c r="AB6" i="4"/>
  <c r="W10" i="15" s="1"/>
  <c r="AB7" i="4"/>
  <c r="W11" i="15" s="1"/>
  <c r="AB8" i="4"/>
  <c r="W12" i="15" s="1"/>
  <c r="AB9" i="4"/>
  <c r="W13" i="15" s="1"/>
  <c r="AB10" i="4"/>
  <c r="W14" i="15" s="1"/>
  <c r="AB11" i="4"/>
  <c r="W15" i="15" s="1"/>
  <c r="AB12" i="4"/>
  <c r="W16" i="15" s="1"/>
  <c r="AB13" i="4"/>
  <c r="W17" i="15" s="1"/>
  <c r="AB14" i="4"/>
  <c r="W18" i="15" s="1"/>
  <c r="AB15" i="4"/>
  <c r="W19" i="15" s="1"/>
  <c r="AB16" i="4"/>
  <c r="W20" i="15" s="1"/>
  <c r="AB17" i="4"/>
  <c r="W21" i="15" s="1"/>
  <c r="AB18" i="4"/>
  <c r="W22" i="15" s="1"/>
  <c r="AB19" i="4"/>
  <c r="W23" i="15" s="1"/>
  <c r="AB20" i="4"/>
  <c r="W24" i="15" s="1"/>
  <c r="AB21" i="4"/>
  <c r="W25" i="15" s="1"/>
  <c r="AB22" i="4"/>
  <c r="W26" i="15" s="1"/>
  <c r="AB23" i="4"/>
  <c r="W27" i="15" s="1"/>
  <c r="AB24" i="4"/>
  <c r="W28" i="15" s="1"/>
  <c r="AB25" i="4"/>
  <c r="W29" i="15" s="1"/>
  <c r="AB26" i="4"/>
  <c r="W30" i="15" s="1"/>
  <c r="AB27" i="4"/>
  <c r="W31" i="15" s="1"/>
  <c r="AB28" i="4"/>
  <c r="W32" i="15" s="1"/>
  <c r="AB29" i="4"/>
  <c r="W33" i="15" s="1"/>
  <c r="AB30" i="4"/>
  <c r="W34" i="15" s="1"/>
  <c r="AB31" i="4"/>
  <c r="W35" i="15" s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W3" i="4"/>
  <c r="S7" i="15" s="1"/>
  <c r="W4" i="4"/>
  <c r="S8" i="15" s="1"/>
  <c r="W5" i="4"/>
  <c r="S9" i="15" s="1"/>
  <c r="W6" i="4"/>
  <c r="S10" i="15" s="1"/>
  <c r="W7" i="4"/>
  <c r="S11" i="15" s="1"/>
  <c r="W8" i="4"/>
  <c r="S12" i="15" s="1"/>
  <c r="W9" i="4"/>
  <c r="S13" i="15" s="1"/>
  <c r="W10" i="4"/>
  <c r="S14" i="15" s="1"/>
  <c r="W11" i="4"/>
  <c r="S15" i="15" s="1"/>
  <c r="W12" i="4"/>
  <c r="S16" i="15" s="1"/>
  <c r="W13" i="4"/>
  <c r="S17" i="15" s="1"/>
  <c r="W14" i="4"/>
  <c r="S18" i="15" s="1"/>
  <c r="W15" i="4"/>
  <c r="S19" i="15" s="1"/>
  <c r="W16" i="4"/>
  <c r="S20" i="15" s="1"/>
  <c r="W17" i="4"/>
  <c r="S21" i="15" s="1"/>
  <c r="W18" i="4"/>
  <c r="S22" i="15" s="1"/>
  <c r="W19" i="4"/>
  <c r="S23" i="15" s="1"/>
  <c r="W20" i="4"/>
  <c r="S24" i="15" s="1"/>
  <c r="W21" i="4"/>
  <c r="S25" i="15" s="1"/>
  <c r="W22" i="4"/>
  <c r="S26" i="15" s="1"/>
  <c r="W23" i="4"/>
  <c r="S27" i="15" s="1"/>
  <c r="W24" i="4"/>
  <c r="S28" i="15" s="1"/>
  <c r="W25" i="4"/>
  <c r="S29" i="15" s="1"/>
  <c r="W26" i="4"/>
  <c r="S30" i="15" s="1"/>
  <c r="W27" i="4"/>
  <c r="S31" i="15" s="1"/>
  <c r="W28" i="4"/>
  <c r="S32" i="15" s="1"/>
  <c r="W29" i="4"/>
  <c r="S33" i="15" s="1"/>
  <c r="W30" i="4"/>
  <c r="S34" i="15" s="1"/>
  <c r="W31" i="4"/>
  <c r="S35" i="15" s="1"/>
  <c r="W32" i="4"/>
  <c r="S36" i="15" s="1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R3" i="4"/>
  <c r="O7" i="15" s="1"/>
  <c r="R4" i="4"/>
  <c r="O8" i="15" s="1"/>
  <c r="R5" i="4"/>
  <c r="O9" i="15" s="1"/>
  <c r="R6" i="4"/>
  <c r="O10" i="15" s="1"/>
  <c r="R7" i="4"/>
  <c r="O11" i="15" s="1"/>
  <c r="R8" i="4"/>
  <c r="O12" i="15" s="1"/>
  <c r="R9" i="4"/>
  <c r="O13" i="15" s="1"/>
  <c r="R10" i="4"/>
  <c r="O14" i="15" s="1"/>
  <c r="R11" i="4"/>
  <c r="O15" i="15" s="1"/>
  <c r="R12" i="4"/>
  <c r="O16" i="15" s="1"/>
  <c r="R13" i="4"/>
  <c r="O17" i="15" s="1"/>
  <c r="R14" i="4"/>
  <c r="O18" i="15" s="1"/>
  <c r="R15" i="4"/>
  <c r="O19" i="15" s="1"/>
  <c r="R16" i="4"/>
  <c r="O20" i="15" s="1"/>
  <c r="R17" i="4"/>
  <c r="O21" i="15" s="1"/>
  <c r="R18" i="4"/>
  <c r="O22" i="15" s="1"/>
  <c r="R19" i="4"/>
  <c r="O23" i="15" s="1"/>
  <c r="R20" i="4"/>
  <c r="O24" i="15" s="1"/>
  <c r="R21" i="4"/>
  <c r="O25" i="15" s="1"/>
  <c r="R22" i="4"/>
  <c r="O26" i="15" s="1"/>
  <c r="R23" i="4"/>
  <c r="O27" i="15" s="1"/>
  <c r="R24" i="4"/>
  <c r="O28" i="15" s="1"/>
  <c r="R25" i="4"/>
  <c r="O29" i="15" s="1"/>
  <c r="R26" i="4"/>
  <c r="O30" i="15" s="1"/>
  <c r="R27" i="4"/>
  <c r="O31" i="15" s="1"/>
  <c r="R28" i="4"/>
  <c r="O32" i="15" s="1"/>
  <c r="R29" i="4"/>
  <c r="O33" i="15" s="1"/>
  <c r="R30" i="4"/>
  <c r="O34" i="15" s="1"/>
  <c r="R31" i="4"/>
  <c r="O35" i="15" s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M3" i="4"/>
  <c r="K7" i="15" s="1"/>
  <c r="M4" i="4"/>
  <c r="K8" i="15" s="1"/>
  <c r="M5" i="4"/>
  <c r="K9" i="15" s="1"/>
  <c r="M6" i="4"/>
  <c r="K10" i="15" s="1"/>
  <c r="M7" i="4"/>
  <c r="K11" i="15" s="1"/>
  <c r="M8" i="4"/>
  <c r="K12" i="15" s="1"/>
  <c r="M9" i="4"/>
  <c r="K13" i="15" s="1"/>
  <c r="M10" i="4"/>
  <c r="K14" i="15" s="1"/>
  <c r="M11" i="4"/>
  <c r="K15" i="15" s="1"/>
  <c r="M12" i="4"/>
  <c r="K16" i="15" s="1"/>
  <c r="M13" i="4"/>
  <c r="K17" i="15" s="1"/>
  <c r="M14" i="4"/>
  <c r="K18" i="15" s="1"/>
  <c r="M15" i="4"/>
  <c r="K19" i="15" s="1"/>
  <c r="M16" i="4"/>
  <c r="K20" i="15" s="1"/>
  <c r="M17" i="4"/>
  <c r="K21" i="15" s="1"/>
  <c r="M18" i="4"/>
  <c r="K22" i="15" s="1"/>
  <c r="M19" i="4"/>
  <c r="K23" i="15" s="1"/>
  <c r="M20" i="4"/>
  <c r="K24" i="15" s="1"/>
  <c r="M21" i="4"/>
  <c r="K25" i="15" s="1"/>
  <c r="M22" i="4"/>
  <c r="K26" i="15" s="1"/>
  <c r="M23" i="4"/>
  <c r="K27" i="15" s="1"/>
  <c r="M24" i="4"/>
  <c r="K28" i="15" s="1"/>
  <c r="M25" i="4"/>
  <c r="K29" i="15" s="1"/>
  <c r="M26" i="4"/>
  <c r="K30" i="15" s="1"/>
  <c r="M27" i="4"/>
  <c r="K31" i="15" s="1"/>
  <c r="M28" i="4"/>
  <c r="K32" i="15" s="1"/>
  <c r="M29" i="4"/>
  <c r="K33" i="15" s="1"/>
  <c r="M30" i="4"/>
  <c r="K34" i="15" s="1"/>
  <c r="M31" i="4"/>
  <c r="K35" i="15" s="1"/>
  <c r="M32" i="4"/>
  <c r="K36" i="15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H3" i="4"/>
  <c r="G7" i="15" s="1"/>
  <c r="H4" i="4"/>
  <c r="G8" i="15" s="1"/>
  <c r="H5" i="4"/>
  <c r="G9" i="15" s="1"/>
  <c r="H6" i="4"/>
  <c r="G10" i="15" s="1"/>
  <c r="H7" i="4"/>
  <c r="G11" i="15" s="1"/>
  <c r="H8" i="4"/>
  <c r="G12" i="15" s="1"/>
  <c r="H9" i="4"/>
  <c r="G13" i="15" s="1"/>
  <c r="H10" i="4"/>
  <c r="G14" i="15" s="1"/>
  <c r="H11" i="4"/>
  <c r="G15" i="15" s="1"/>
  <c r="H12" i="4"/>
  <c r="G16" i="15" s="1"/>
  <c r="H13" i="4"/>
  <c r="G17" i="15" s="1"/>
  <c r="H14" i="4"/>
  <c r="G18" i="15" s="1"/>
  <c r="H15" i="4"/>
  <c r="G19" i="15" s="1"/>
  <c r="H16" i="4"/>
  <c r="G20" i="15" s="1"/>
  <c r="H17" i="4"/>
  <c r="G21" i="15" s="1"/>
  <c r="H18" i="4"/>
  <c r="G22" i="15" s="1"/>
  <c r="H19" i="4"/>
  <c r="G23" i="15" s="1"/>
  <c r="H20" i="4"/>
  <c r="G24" i="15" s="1"/>
  <c r="H21" i="4"/>
  <c r="G25" i="15" s="1"/>
  <c r="H22" i="4"/>
  <c r="G26" i="15" s="1"/>
  <c r="H23" i="4"/>
  <c r="G27" i="15" s="1"/>
  <c r="H24" i="4"/>
  <c r="G28" i="15" s="1"/>
  <c r="H25" i="4"/>
  <c r="G29" i="15" s="1"/>
  <c r="H26" i="4"/>
  <c r="G30" i="15" s="1"/>
  <c r="H27" i="4"/>
  <c r="G31" i="15" s="1"/>
  <c r="H28" i="4"/>
  <c r="G32" i="15" s="1"/>
  <c r="H29" i="4"/>
  <c r="G33" i="15" s="1"/>
  <c r="H30" i="4"/>
  <c r="G34" i="1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C3" i="4"/>
  <c r="C7" i="15" s="1"/>
  <c r="C4" i="4"/>
  <c r="C8" i="15" s="1"/>
  <c r="C5" i="4"/>
  <c r="C9" i="15" s="1"/>
  <c r="C6" i="4"/>
  <c r="C10" i="15" s="1"/>
  <c r="C7" i="4"/>
  <c r="C11" i="15" s="1"/>
  <c r="C8" i="4"/>
  <c r="C12" i="15" s="1"/>
  <c r="C9" i="4"/>
  <c r="C13" i="15" s="1"/>
  <c r="C10" i="4"/>
  <c r="C14" i="15" s="1"/>
  <c r="C11" i="4"/>
  <c r="C15" i="15" s="1"/>
  <c r="C12" i="4"/>
  <c r="C16" i="15" s="1"/>
  <c r="C13" i="4"/>
  <c r="C17" i="15" s="1"/>
  <c r="C14" i="4"/>
  <c r="C18" i="15" s="1"/>
  <c r="C15" i="4"/>
  <c r="C19" i="15" s="1"/>
  <c r="C16" i="4"/>
  <c r="C20" i="15" s="1"/>
  <c r="C17" i="4"/>
  <c r="C21" i="15" s="1"/>
  <c r="C18" i="4"/>
  <c r="C22" i="15" s="1"/>
  <c r="C19" i="4"/>
  <c r="C23" i="15" s="1"/>
  <c r="C20" i="4"/>
  <c r="C24" i="15" s="1"/>
  <c r="C21" i="4"/>
  <c r="C25" i="15" s="1"/>
  <c r="C22" i="4"/>
  <c r="C26" i="15" s="1"/>
  <c r="C23" i="4"/>
  <c r="C27" i="15" s="1"/>
  <c r="C24" i="4"/>
  <c r="C28" i="15" s="1"/>
  <c r="C25" i="4"/>
  <c r="C29" i="15" s="1"/>
  <c r="C26" i="4"/>
  <c r="C30" i="15" s="1"/>
  <c r="C27" i="4"/>
  <c r="C31" i="15" s="1"/>
  <c r="C28" i="4"/>
  <c r="C32" i="15" s="1"/>
  <c r="C29" i="4"/>
  <c r="C33" i="15" s="1"/>
  <c r="C30" i="4"/>
  <c r="C34" i="15" s="1"/>
  <c r="C31" i="4"/>
  <c r="C35" i="15" s="1"/>
  <c r="C32" i="4"/>
  <c r="C36" i="15" s="1"/>
  <c r="C2" i="4"/>
  <c r="AY2" i="18" s="1"/>
  <c r="H2" i="4"/>
  <c r="G6" i="15" s="1"/>
  <c r="M2" i="4"/>
  <c r="K6" i="15" s="1"/>
  <c r="R2" i="4"/>
  <c r="O6" i="15" s="1"/>
  <c r="W2" i="4"/>
  <c r="S6" i="15" s="1"/>
  <c r="AB2" i="4"/>
  <c r="W6" i="15" s="1"/>
  <c r="AG2" i="4"/>
  <c r="AA6" i="15" s="1"/>
  <c r="AL2" i="4"/>
  <c r="AE6" i="15" s="1"/>
  <c r="AQ2" i="4"/>
  <c r="AI6" i="15" s="1"/>
  <c r="AV2" i="4"/>
  <c r="AM6" i="15" s="1"/>
  <c r="BF2" i="4"/>
  <c r="AU6" i="15" s="1"/>
  <c r="BG2" i="4"/>
  <c r="BB2" i="4"/>
  <c r="AW2" i="4"/>
  <c r="AR2" i="4"/>
  <c r="AM2" i="4"/>
  <c r="AH2" i="4"/>
  <c r="AC2" i="4"/>
  <c r="D2" i="4"/>
  <c r="I2" i="4"/>
  <c r="N2" i="4"/>
  <c r="S2" i="4"/>
  <c r="X2" i="4"/>
  <c r="AZ3" i="19"/>
  <c r="O3" i="6" l="1"/>
  <c r="C6" i="15"/>
  <c r="K2" i="3"/>
  <c r="AY7" i="18"/>
  <c r="AY5" i="18"/>
  <c r="AY4" i="18"/>
  <c r="AY338" i="18"/>
  <c r="AY339" i="18"/>
  <c r="AY340" i="18"/>
  <c r="AY341" i="18"/>
  <c r="AY342" i="18"/>
  <c r="AY343" i="18"/>
  <c r="AY344" i="18"/>
  <c r="AY345" i="18"/>
  <c r="AY346" i="18"/>
  <c r="AY347" i="18"/>
  <c r="AY348" i="18"/>
  <c r="AY349" i="18"/>
  <c r="AY350" i="18"/>
  <c r="AY351" i="18"/>
  <c r="AY352" i="18"/>
  <c r="AY353" i="18"/>
  <c r="AY354" i="18"/>
  <c r="AY355" i="18"/>
  <c r="AY356" i="18"/>
  <c r="AY357" i="18"/>
  <c r="AY358" i="18"/>
  <c r="AY359" i="18"/>
  <c r="AY360" i="18"/>
  <c r="AY361" i="18"/>
  <c r="AY362" i="18"/>
  <c r="AY363" i="18"/>
  <c r="AY364" i="18"/>
  <c r="AY365" i="18"/>
  <c r="AY366" i="18"/>
  <c r="AY367" i="18"/>
  <c r="AY337" i="18"/>
  <c r="AY308" i="18"/>
  <c r="AY309" i="18"/>
  <c r="AY310" i="18"/>
  <c r="AY311" i="18"/>
  <c r="AY312" i="18"/>
  <c r="AY313" i="18"/>
  <c r="AY314" i="18"/>
  <c r="AY315" i="18"/>
  <c r="AY316" i="18"/>
  <c r="AY317" i="18"/>
  <c r="AY318" i="18"/>
  <c r="AY319" i="18"/>
  <c r="AY320" i="18"/>
  <c r="AY321" i="18"/>
  <c r="AY322" i="18"/>
  <c r="AY323" i="18"/>
  <c r="AY324" i="18"/>
  <c r="AY325" i="18"/>
  <c r="AY326" i="18"/>
  <c r="AY327" i="18"/>
  <c r="AY328" i="18"/>
  <c r="AY329" i="18"/>
  <c r="AY330" i="18"/>
  <c r="AY331" i="18"/>
  <c r="AY332" i="18"/>
  <c r="AY333" i="18"/>
  <c r="AY334" i="18"/>
  <c r="AY335" i="18"/>
  <c r="AY336" i="18"/>
  <c r="AY307" i="18"/>
  <c r="AY277" i="18"/>
  <c r="AY278" i="18"/>
  <c r="AY279" i="18"/>
  <c r="AY280" i="18"/>
  <c r="AY281" i="18"/>
  <c r="AY282" i="18"/>
  <c r="AY283" i="18"/>
  <c r="AY284" i="18"/>
  <c r="AY285" i="18"/>
  <c r="AY286" i="18"/>
  <c r="AY287" i="18"/>
  <c r="AY288" i="18"/>
  <c r="AY289" i="18"/>
  <c r="AY290" i="18"/>
  <c r="AY291" i="18"/>
  <c r="AY292" i="18"/>
  <c r="AY293" i="18"/>
  <c r="AY294" i="18"/>
  <c r="AY295" i="18"/>
  <c r="AY296" i="18"/>
  <c r="AY297" i="18"/>
  <c r="AY298" i="18"/>
  <c r="AY299" i="18"/>
  <c r="AY300" i="18"/>
  <c r="AY301" i="18"/>
  <c r="AY302" i="18"/>
  <c r="AY303" i="18"/>
  <c r="AY304" i="18"/>
  <c r="AY305" i="18"/>
  <c r="AY306" i="18"/>
  <c r="AY276" i="18"/>
  <c r="AY247" i="18"/>
  <c r="AY248" i="18"/>
  <c r="AY249" i="18"/>
  <c r="AY250" i="18"/>
  <c r="AY251" i="18"/>
  <c r="AY252" i="18"/>
  <c r="AY253" i="18"/>
  <c r="AY254" i="18"/>
  <c r="AY255" i="18"/>
  <c r="AY256" i="18"/>
  <c r="AY257" i="18"/>
  <c r="AY258" i="18"/>
  <c r="AY259" i="18"/>
  <c r="AY260" i="18"/>
  <c r="AY261" i="18"/>
  <c r="AY262" i="18"/>
  <c r="AY263" i="18"/>
  <c r="AY264" i="18"/>
  <c r="AY265" i="18"/>
  <c r="AY266" i="18"/>
  <c r="AY267" i="18"/>
  <c r="AY268" i="18"/>
  <c r="AY269" i="18"/>
  <c r="AY270" i="18"/>
  <c r="AY271" i="18"/>
  <c r="AY272" i="18"/>
  <c r="AY273" i="18"/>
  <c r="AY274" i="18"/>
  <c r="AY275" i="18"/>
  <c r="AY246" i="18"/>
  <c r="AY216" i="18"/>
  <c r="AY217" i="18"/>
  <c r="AY218" i="18"/>
  <c r="AY219" i="18"/>
  <c r="AY220" i="18"/>
  <c r="AY221" i="18"/>
  <c r="AY222" i="18"/>
  <c r="AY223" i="18"/>
  <c r="AY224" i="18"/>
  <c r="AY225" i="18"/>
  <c r="AY226" i="18"/>
  <c r="AY227" i="18"/>
  <c r="AY228" i="18"/>
  <c r="AY229" i="18"/>
  <c r="AY230" i="18"/>
  <c r="AY231" i="18"/>
  <c r="AY232" i="18"/>
  <c r="AY233" i="18"/>
  <c r="AY234" i="18"/>
  <c r="AY235" i="18"/>
  <c r="AY236" i="18"/>
  <c r="AY237" i="18"/>
  <c r="AY238" i="18"/>
  <c r="AY239" i="18"/>
  <c r="AY240" i="18"/>
  <c r="AY241" i="18"/>
  <c r="AY242" i="18"/>
  <c r="AY243" i="18"/>
  <c r="AY244" i="18"/>
  <c r="AY245" i="18"/>
  <c r="AY215" i="18"/>
  <c r="AY185" i="18"/>
  <c r="AY186" i="18"/>
  <c r="AY187" i="18"/>
  <c r="AY188" i="18"/>
  <c r="AY189" i="18"/>
  <c r="AY190" i="18"/>
  <c r="AY191" i="18"/>
  <c r="AY192" i="18"/>
  <c r="AY193" i="18"/>
  <c r="AY194" i="18"/>
  <c r="AY195" i="18"/>
  <c r="AY196" i="18"/>
  <c r="AY197" i="18"/>
  <c r="AY198" i="18"/>
  <c r="AY199" i="18"/>
  <c r="AY200" i="18"/>
  <c r="AY201" i="18"/>
  <c r="AY202" i="18"/>
  <c r="AY203" i="18"/>
  <c r="AY204" i="18"/>
  <c r="AY205" i="18"/>
  <c r="AY206" i="18"/>
  <c r="AY207" i="18"/>
  <c r="AY208" i="18"/>
  <c r="AY209" i="18"/>
  <c r="AY210" i="18"/>
  <c r="AY211" i="18"/>
  <c r="AY212" i="18"/>
  <c r="AY213" i="18"/>
  <c r="AY214" i="18"/>
  <c r="AY184" i="18"/>
  <c r="AY155" i="18"/>
  <c r="AY156" i="18"/>
  <c r="AY157" i="18"/>
  <c r="AY158" i="18"/>
  <c r="AY159" i="18"/>
  <c r="AY160" i="18"/>
  <c r="AY161" i="18"/>
  <c r="AY162" i="18"/>
  <c r="AY163" i="18"/>
  <c r="AY164" i="18"/>
  <c r="AY165" i="18"/>
  <c r="AY166" i="18"/>
  <c r="AY167" i="18"/>
  <c r="AY168" i="18"/>
  <c r="AY169" i="18"/>
  <c r="AY170" i="18"/>
  <c r="AY171" i="18"/>
  <c r="AY172" i="18"/>
  <c r="AY173" i="18"/>
  <c r="AY174" i="18"/>
  <c r="AY175" i="18"/>
  <c r="AY176" i="18"/>
  <c r="AY177" i="18"/>
  <c r="AY178" i="18"/>
  <c r="AY179" i="18"/>
  <c r="AY180" i="18"/>
  <c r="AY181" i="18"/>
  <c r="AY182" i="18"/>
  <c r="AY183" i="18"/>
  <c r="AY154" i="18"/>
  <c r="AY124" i="18"/>
  <c r="AY125" i="18"/>
  <c r="AY126" i="18"/>
  <c r="AY127" i="18"/>
  <c r="AY128" i="18"/>
  <c r="AY129" i="18"/>
  <c r="AY130" i="18"/>
  <c r="AY131" i="18"/>
  <c r="AY132" i="18"/>
  <c r="AY133" i="18"/>
  <c r="AY134" i="18"/>
  <c r="AY135" i="18"/>
  <c r="AY136" i="18"/>
  <c r="AY137" i="18"/>
  <c r="AY138" i="18"/>
  <c r="AY139" i="18"/>
  <c r="AY140" i="18"/>
  <c r="AY141" i="18"/>
  <c r="AY142" i="18"/>
  <c r="AY143" i="18"/>
  <c r="AY144" i="18"/>
  <c r="AY145" i="18"/>
  <c r="AY146" i="18"/>
  <c r="AY147" i="18"/>
  <c r="AY148" i="18"/>
  <c r="AY149" i="18"/>
  <c r="AY150" i="18"/>
  <c r="AY151" i="18"/>
  <c r="AY152" i="18"/>
  <c r="AY153" i="18"/>
  <c r="AY123" i="18"/>
  <c r="AY94" i="18"/>
  <c r="AY95" i="18"/>
  <c r="AY96" i="18"/>
  <c r="AY97" i="18"/>
  <c r="AY98" i="18"/>
  <c r="AY99" i="18"/>
  <c r="AY100" i="18"/>
  <c r="AY101" i="18"/>
  <c r="AY102" i="18"/>
  <c r="AY103" i="18"/>
  <c r="AY104" i="18"/>
  <c r="AY105" i="18"/>
  <c r="AY106" i="18"/>
  <c r="AY107" i="18"/>
  <c r="AY108" i="18"/>
  <c r="AY109" i="18"/>
  <c r="AY110" i="18"/>
  <c r="AY111" i="18"/>
  <c r="AY112" i="18"/>
  <c r="AY113" i="18"/>
  <c r="AY114" i="18"/>
  <c r="AY115" i="18"/>
  <c r="AY116" i="18"/>
  <c r="AY117" i="18"/>
  <c r="AY118" i="18"/>
  <c r="AY119" i="18"/>
  <c r="AY120" i="18"/>
  <c r="AY121" i="18"/>
  <c r="AY122" i="18"/>
  <c r="AY93" i="18"/>
  <c r="AY63" i="18"/>
  <c r="AY64" i="18"/>
  <c r="AY65" i="18"/>
  <c r="AY66" i="18"/>
  <c r="AY67" i="18"/>
  <c r="AY68" i="18"/>
  <c r="AY69" i="18"/>
  <c r="AY70" i="18"/>
  <c r="AY71" i="18"/>
  <c r="AY72" i="18"/>
  <c r="AY73" i="18"/>
  <c r="AY74" i="18"/>
  <c r="AY75" i="18"/>
  <c r="AY76" i="18"/>
  <c r="AY77" i="18"/>
  <c r="AY78" i="18"/>
  <c r="AY79" i="18"/>
  <c r="AY80" i="18"/>
  <c r="AY81" i="18"/>
  <c r="AY82" i="18"/>
  <c r="AY83" i="18"/>
  <c r="AY84" i="18"/>
  <c r="AY85" i="18"/>
  <c r="AY86" i="18"/>
  <c r="AY87" i="18"/>
  <c r="AY88" i="18"/>
  <c r="AY89" i="18"/>
  <c r="AY90" i="18"/>
  <c r="AY91" i="18"/>
  <c r="AY92" i="18"/>
  <c r="AY62" i="18"/>
  <c r="AY34" i="18"/>
  <c r="AY35" i="18"/>
  <c r="AY36" i="18"/>
  <c r="AY37" i="18"/>
  <c r="AY38" i="18"/>
  <c r="AY39" i="18"/>
  <c r="AY40" i="18"/>
  <c r="AY41" i="18"/>
  <c r="AY42" i="18"/>
  <c r="AY43" i="18"/>
  <c r="AY44" i="18"/>
  <c r="AY45" i="18"/>
  <c r="AY46" i="18"/>
  <c r="AY47" i="18"/>
  <c r="AY48" i="18"/>
  <c r="AY49" i="18"/>
  <c r="AY50" i="18"/>
  <c r="AY51" i="18"/>
  <c r="AY52" i="18"/>
  <c r="AY53" i="18"/>
  <c r="AY54" i="18"/>
  <c r="AY55" i="18"/>
  <c r="AY56" i="18"/>
  <c r="AY57" i="18"/>
  <c r="AY58" i="18"/>
  <c r="AY59" i="18"/>
  <c r="AY60" i="18"/>
  <c r="AY61" i="18"/>
  <c r="AY33" i="18"/>
  <c r="AY3" i="18"/>
  <c r="AY6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Y30" i="18"/>
  <c r="AY31" i="18"/>
  <c r="AY32" i="18"/>
  <c r="E3" i="18" a="1"/>
  <c r="E3" i="18" s="1"/>
  <c r="E2" i="18" a="1"/>
  <c r="E2" i="18" s="1"/>
  <c r="AT38" i="15"/>
  <c r="AP38" i="15"/>
  <c r="Z38" i="15"/>
  <c r="Z39" i="15" s="1"/>
  <c r="F35" i="1"/>
  <c r="AT34" i="1"/>
  <c r="AP34" i="1"/>
  <c r="AL34" i="1"/>
  <c r="AH34" i="1"/>
  <c r="AD34" i="1"/>
  <c r="Z34" i="1"/>
  <c r="V34" i="1"/>
  <c r="R34" i="1"/>
  <c r="N34" i="1"/>
  <c r="J34" i="1"/>
  <c r="F34" i="1"/>
  <c r="B34" i="1"/>
  <c r="B76" i="1"/>
  <c r="AH38" i="15"/>
  <c r="BB34" i="4"/>
  <c r="BA34" i="4"/>
  <c r="BB37" i="4" s="1"/>
  <c r="AR34" i="4"/>
  <c r="AQ34" i="4"/>
  <c r="AQ37" i="4" s="1"/>
  <c r="AQ39" i="4" s="1"/>
  <c r="AC34" i="4"/>
  <c r="AB34" i="4"/>
  <c r="AC37" i="4" s="1"/>
  <c r="BG34" i="4"/>
  <c r="BF34" i="4"/>
  <c r="BG37" i="4" s="1"/>
  <c r="AW34" i="4"/>
  <c r="AV34" i="4"/>
  <c r="AW37" i="4" s="1"/>
  <c r="AM34" i="4"/>
  <c r="AL34" i="4"/>
  <c r="AM37" i="4" s="1"/>
  <c r="AH34" i="4"/>
  <c r="AG34" i="4"/>
  <c r="AH37" i="4" s="1"/>
  <c r="X34" i="4"/>
  <c r="W34" i="4"/>
  <c r="X35" i="4" s="1"/>
  <c r="AQ73" i="4"/>
  <c r="BA73" i="4"/>
  <c r="S34" i="4"/>
  <c r="R34" i="4"/>
  <c r="R37" i="4" s="1"/>
  <c r="N34" i="4"/>
  <c r="M34" i="4"/>
  <c r="M37" i="4" s="1"/>
  <c r="M39" i="4" s="1"/>
  <c r="I34" i="4"/>
  <c r="H34" i="4"/>
  <c r="H37" i="4" s="1"/>
  <c r="D34" i="4"/>
  <c r="D37" i="4" s="1"/>
  <c r="D15" i="19"/>
  <c r="D8" i="19"/>
  <c r="AB5" i="19"/>
  <c r="AM35" i="4" l="1"/>
  <c r="X37" i="4"/>
  <c r="AB35" i="4"/>
  <c r="BF35" i="4"/>
  <c r="BA35" i="4"/>
  <c r="AV35" i="4"/>
  <c r="AR35" i="4"/>
  <c r="AQ35" i="4"/>
  <c r="AR37" i="4"/>
  <c r="AL35" i="4"/>
  <c r="AG35" i="4"/>
  <c r="W35" i="4"/>
  <c r="R35" i="4"/>
  <c r="M35" i="4"/>
  <c r="J38" i="15"/>
  <c r="J39" i="15" s="1"/>
  <c r="H35" i="4"/>
  <c r="W37" i="4"/>
  <c r="W39" i="4" s="1"/>
  <c r="V38" i="15"/>
  <c r="V39" i="15" s="1"/>
  <c r="AC35" i="4"/>
  <c r="AH35" i="4"/>
  <c r="AG37" i="4"/>
  <c r="AG39" i="4" s="1"/>
  <c r="AL37" i="4"/>
  <c r="AL39" i="4" s="1"/>
  <c r="AD38" i="15"/>
  <c r="AD39" i="15" s="1"/>
  <c r="AL38" i="15"/>
  <c r="AW35" i="4"/>
  <c r="AV37" i="4"/>
  <c r="AV39" i="4" s="1"/>
  <c r="BB35" i="4"/>
  <c r="BF37" i="4"/>
  <c r="BF39" i="4" s="1"/>
  <c r="N35" i="4"/>
  <c r="N37" i="4"/>
  <c r="S35" i="4"/>
  <c r="N38" i="15"/>
  <c r="N39" i="15" s="1"/>
  <c r="S37" i="4"/>
  <c r="N38" i="4"/>
  <c r="R38" i="15"/>
  <c r="R39" i="15" s="1"/>
  <c r="C34" i="4"/>
  <c r="F38" i="15"/>
  <c r="F39" i="15" s="1"/>
  <c r="F40" i="15"/>
  <c r="B40" i="15"/>
  <c r="B38" i="15"/>
  <c r="B39" i="15" s="1"/>
  <c r="F37" i="1"/>
  <c r="BA37" i="4"/>
  <c r="AR38" i="4"/>
  <c r="AB37" i="4"/>
  <c r="BG35" i="4"/>
  <c r="R39" i="4"/>
  <c r="S38" i="4"/>
  <c r="I35" i="4"/>
  <c r="I37" i="4"/>
  <c r="F2864" i="3"/>
  <c r="J2864" i="3" s="1"/>
  <c r="Q608" i="2"/>
  <c r="S608" i="2" s="1"/>
  <c r="P608" i="2"/>
  <c r="M608" i="2"/>
  <c r="L608" i="2"/>
  <c r="H608" i="2"/>
  <c r="F2863" i="3"/>
  <c r="J2863" i="3" s="1"/>
  <c r="F2862" i="3"/>
  <c r="J2862" i="3" s="1"/>
  <c r="P688" i="5"/>
  <c r="O688" i="5"/>
  <c r="Q688" i="5" s="1"/>
  <c r="D688" i="5" s="1"/>
  <c r="L688" i="5"/>
  <c r="K688" i="5"/>
  <c r="G688" i="5"/>
  <c r="P607" i="2"/>
  <c r="M607" i="2"/>
  <c r="L607" i="2"/>
  <c r="H607" i="2"/>
  <c r="F2859" i="3"/>
  <c r="J2859" i="3" s="1"/>
  <c r="F2857" i="3"/>
  <c r="J2857" i="3" s="1"/>
  <c r="O687" i="5"/>
  <c r="Q687" i="5" s="1"/>
  <c r="D687" i="5" s="1"/>
  <c r="L687" i="5"/>
  <c r="K687" i="5"/>
  <c r="G687" i="5"/>
  <c r="F2855" i="3"/>
  <c r="J2855" i="3" s="1"/>
  <c r="F2854" i="3"/>
  <c r="J2854" i="3" s="1"/>
  <c r="P606" i="2"/>
  <c r="M606" i="2"/>
  <c r="L606" i="2"/>
  <c r="H606" i="2"/>
  <c r="G2852" i="3" s="1"/>
  <c r="I2852" i="3" s="1"/>
  <c r="F2852" i="3"/>
  <c r="J2852" i="3" s="1"/>
  <c r="F2851" i="3"/>
  <c r="J2851" i="3" s="1"/>
  <c r="O686" i="5"/>
  <c r="L686" i="5"/>
  <c r="K686" i="5"/>
  <c r="G686" i="5"/>
  <c r="O685" i="5"/>
  <c r="L685" i="5"/>
  <c r="K685" i="5"/>
  <c r="G685" i="5"/>
  <c r="F2848" i="3"/>
  <c r="J2848" i="3" s="1"/>
  <c r="O684" i="5"/>
  <c r="Q684" i="5" s="1"/>
  <c r="D684" i="5" s="1"/>
  <c r="L684" i="5"/>
  <c r="K684" i="5"/>
  <c r="G684" i="5"/>
  <c r="AH38" i="4" l="1"/>
  <c r="D35" i="4"/>
  <c r="C35" i="4"/>
  <c r="X38" i="4"/>
  <c r="AM38" i="4"/>
  <c r="AW38" i="4"/>
  <c r="BG38" i="4"/>
  <c r="C37" i="4"/>
  <c r="F42" i="15"/>
  <c r="B42" i="15"/>
  <c r="B41" i="15"/>
  <c r="F41" i="15" s="1"/>
  <c r="BA39" i="4"/>
  <c r="BB38" i="4"/>
  <c r="AB39" i="4"/>
  <c r="AC38" i="4"/>
  <c r="I38" i="4"/>
  <c r="H39" i="4"/>
  <c r="R607" i="2"/>
  <c r="E607" i="2" s="1"/>
  <c r="Q685" i="5"/>
  <c r="D685" i="5" s="1"/>
  <c r="Q686" i="5"/>
  <c r="D686" i="5" s="1"/>
  <c r="R688" i="5"/>
  <c r="R608" i="2"/>
  <c r="E608" i="2" s="1"/>
  <c r="R606" i="2"/>
  <c r="E606" i="2" s="1"/>
  <c r="F2845" i="3"/>
  <c r="J2845" i="3" s="1"/>
  <c r="F2844" i="3"/>
  <c r="J2844" i="3" s="1"/>
  <c r="P683" i="5"/>
  <c r="R683" i="5" s="1"/>
  <c r="O683" i="5"/>
  <c r="Q683" i="5" s="1"/>
  <c r="D683" i="5" s="1"/>
  <c r="L683" i="5"/>
  <c r="K683" i="5"/>
  <c r="G683" i="5"/>
  <c r="O682" i="5"/>
  <c r="Q682" i="5" s="1"/>
  <c r="D682" i="5" s="1"/>
  <c r="L682" i="5"/>
  <c r="K682" i="5"/>
  <c r="G682" i="5"/>
  <c r="F2843" i="3"/>
  <c r="J2843" i="3" s="1"/>
  <c r="O681" i="5"/>
  <c r="Q681" i="5" s="1"/>
  <c r="D681" i="5" s="1"/>
  <c r="L681" i="5"/>
  <c r="K681" i="5"/>
  <c r="G681" i="5"/>
  <c r="P605" i="2"/>
  <c r="M605" i="2"/>
  <c r="L605" i="2"/>
  <c r="H605" i="2"/>
  <c r="G2840" i="3"/>
  <c r="Q607" i="2" s="1"/>
  <c r="S607" i="2" s="1"/>
  <c r="F2840" i="3"/>
  <c r="J2840" i="3" s="1"/>
  <c r="F2839" i="3"/>
  <c r="J2839" i="3" s="1"/>
  <c r="O680" i="5"/>
  <c r="L680" i="5"/>
  <c r="K680" i="5"/>
  <c r="G680" i="5"/>
  <c r="P604" i="2"/>
  <c r="M604" i="2"/>
  <c r="L604" i="2"/>
  <c r="H604" i="2"/>
  <c r="G2834" i="3"/>
  <c r="I2834" i="3" s="1"/>
  <c r="F2834" i="3"/>
  <c r="J2834" i="3" s="1"/>
  <c r="F2833" i="3"/>
  <c r="J2833" i="3" s="1"/>
  <c r="O679" i="5"/>
  <c r="L679" i="5"/>
  <c r="K679" i="5"/>
  <c r="G679" i="5"/>
  <c r="Q603" i="2"/>
  <c r="P603" i="2"/>
  <c r="M603" i="2"/>
  <c r="L603" i="2"/>
  <c r="H603" i="2"/>
  <c r="F2832" i="3"/>
  <c r="J2832" i="3" s="1"/>
  <c r="F2830" i="3"/>
  <c r="J2830" i="3" s="1"/>
  <c r="F2821" i="3"/>
  <c r="J2821" i="3" s="1"/>
  <c r="F2820" i="3"/>
  <c r="J2820" i="3" s="1"/>
  <c r="F2818" i="3"/>
  <c r="J2818" i="3" s="1"/>
  <c r="F2817" i="3"/>
  <c r="J2817" i="3" s="1"/>
  <c r="F2815" i="3"/>
  <c r="J2815" i="3" s="1"/>
  <c r="P602" i="2"/>
  <c r="M602" i="2"/>
  <c r="L602" i="2"/>
  <c r="H602" i="2"/>
  <c r="G2814" i="3" s="1"/>
  <c r="I2814" i="3" s="1"/>
  <c r="F2814" i="3"/>
  <c r="J2814" i="3" s="1"/>
  <c r="O678" i="5"/>
  <c r="Q678" i="5" s="1"/>
  <c r="D678" i="5" s="1"/>
  <c r="L678" i="5"/>
  <c r="K678" i="5"/>
  <c r="G678" i="5"/>
  <c r="O677" i="5"/>
  <c r="Q677" i="5" s="1"/>
  <c r="D677" i="5" s="1"/>
  <c r="L677" i="5"/>
  <c r="K677" i="5"/>
  <c r="G677" i="5"/>
  <c r="F2807" i="3"/>
  <c r="J2807" i="3" s="1"/>
  <c r="P601" i="2"/>
  <c r="M601" i="2"/>
  <c r="L601" i="2"/>
  <c r="H601" i="2"/>
  <c r="G2818" i="3" s="1"/>
  <c r="I2818" i="3" s="1"/>
  <c r="O676" i="5"/>
  <c r="L676" i="5"/>
  <c r="K676" i="5"/>
  <c r="G676" i="5"/>
  <c r="O675" i="5"/>
  <c r="Q675" i="5" s="1"/>
  <c r="D675" i="5" s="1"/>
  <c r="L675" i="5"/>
  <c r="K675" i="5"/>
  <c r="G675" i="5"/>
  <c r="F2806" i="3"/>
  <c r="J2806" i="3" s="1"/>
  <c r="O674" i="5"/>
  <c r="L674" i="5"/>
  <c r="K674" i="5"/>
  <c r="G674" i="5"/>
  <c r="P600" i="2"/>
  <c r="M600" i="2"/>
  <c r="L600" i="2"/>
  <c r="H600" i="2"/>
  <c r="G2863" i="3" s="1"/>
  <c r="I2863" i="3" s="1"/>
  <c r="F2802" i="3"/>
  <c r="J2802" i="3" s="1"/>
  <c r="P599" i="2"/>
  <c r="R599" i="2" s="1"/>
  <c r="E599" i="2" s="1"/>
  <c r="M599" i="2"/>
  <c r="L599" i="2"/>
  <c r="H599" i="2"/>
  <c r="G2833" i="3" s="1"/>
  <c r="I2833" i="3" s="1"/>
  <c r="G15612" i="6"/>
  <c r="O673" i="5"/>
  <c r="Q673" i="5" s="1"/>
  <c r="D673" i="5" s="1"/>
  <c r="L673" i="5"/>
  <c r="K673" i="5"/>
  <c r="G673" i="5"/>
  <c r="P598" i="2"/>
  <c r="M598" i="2"/>
  <c r="L598" i="2"/>
  <c r="H598" i="2"/>
  <c r="F2799" i="3"/>
  <c r="J2799" i="3" s="1"/>
  <c r="O672" i="5"/>
  <c r="Q672" i="5" s="1"/>
  <c r="D672" i="5" s="1"/>
  <c r="L672" i="5"/>
  <c r="K672" i="5"/>
  <c r="G672" i="5"/>
  <c r="G2796" i="3"/>
  <c r="I2796" i="3" s="1"/>
  <c r="F2796" i="3"/>
  <c r="J2796" i="3" s="1"/>
  <c r="P597" i="2"/>
  <c r="M597" i="2"/>
  <c r="L597" i="2"/>
  <c r="H597" i="2"/>
  <c r="P596" i="2"/>
  <c r="M596" i="2"/>
  <c r="L596" i="2"/>
  <c r="H596" i="2"/>
  <c r="G2795" i="3" s="1"/>
  <c r="I2795" i="3" s="1"/>
  <c r="F2795" i="3"/>
  <c r="J2795" i="3" s="1"/>
  <c r="F2794" i="3"/>
  <c r="J2794" i="3" s="1"/>
  <c r="F2793" i="3"/>
  <c r="J2793" i="3" s="1"/>
  <c r="O671" i="5"/>
  <c r="L671" i="5"/>
  <c r="K671" i="5"/>
  <c r="G671" i="5"/>
  <c r="P595" i="2"/>
  <c r="M595" i="2"/>
  <c r="L595" i="2"/>
  <c r="H595" i="2"/>
  <c r="G2791" i="3" s="1"/>
  <c r="I2791" i="3" s="1"/>
  <c r="J2792" i="3"/>
  <c r="I2792" i="3"/>
  <c r="F2791" i="3"/>
  <c r="J2791" i="3" s="1"/>
  <c r="P594" i="2"/>
  <c r="M594" i="2"/>
  <c r="L594" i="2"/>
  <c r="H594" i="2"/>
  <c r="G2789" i="3" s="1"/>
  <c r="I2789" i="3" s="1"/>
  <c r="F2789" i="3"/>
  <c r="J2789" i="3" s="1"/>
  <c r="P593" i="2"/>
  <c r="M593" i="2"/>
  <c r="L593" i="2"/>
  <c r="H593" i="2"/>
  <c r="G2780" i="3" s="1"/>
  <c r="I2780" i="3" s="1"/>
  <c r="F2780" i="3"/>
  <c r="J2780" i="3" s="1"/>
  <c r="H2779" i="3"/>
  <c r="F2777" i="3"/>
  <c r="J2777" i="3" s="1"/>
  <c r="F2775" i="3"/>
  <c r="J2775" i="3" s="1"/>
  <c r="F2774" i="3"/>
  <c r="J2774" i="3" s="1"/>
  <c r="F2772" i="3"/>
  <c r="J2772" i="3" s="1"/>
  <c r="F2770" i="3"/>
  <c r="J2770" i="3" s="1"/>
  <c r="F2766" i="3"/>
  <c r="J2766" i="3" s="1"/>
  <c r="F2765" i="3"/>
  <c r="J2765" i="3" s="1"/>
  <c r="G2764" i="3"/>
  <c r="I2764" i="3" s="1"/>
  <c r="F2764" i="3"/>
  <c r="J2764" i="3" s="1"/>
  <c r="F2763" i="3"/>
  <c r="J2763" i="3" s="1"/>
  <c r="F2762" i="3"/>
  <c r="J2762" i="3" s="1"/>
  <c r="F2757" i="3"/>
  <c r="J2757" i="3" s="1"/>
  <c r="F2756" i="3"/>
  <c r="J2756" i="3" s="1"/>
  <c r="P592" i="2"/>
  <c r="M592" i="2"/>
  <c r="L592" i="2"/>
  <c r="H592" i="2"/>
  <c r="G2757" i="3" s="1"/>
  <c r="I2757" i="3" s="1"/>
  <c r="G2755" i="3"/>
  <c r="I2755" i="3" s="1"/>
  <c r="F2755" i="3"/>
  <c r="J2755" i="3" s="1"/>
  <c r="P591" i="2"/>
  <c r="M591" i="2"/>
  <c r="L591" i="2"/>
  <c r="H591" i="2"/>
  <c r="F2754" i="3"/>
  <c r="J2754" i="3" s="1"/>
  <c r="F2753" i="3"/>
  <c r="J2753" i="3" s="1"/>
  <c r="F2751" i="3"/>
  <c r="J2751" i="3" s="1"/>
  <c r="F2750" i="3"/>
  <c r="J2750" i="3" s="1"/>
  <c r="P590" i="2"/>
  <c r="M590" i="2"/>
  <c r="L590" i="2"/>
  <c r="H590" i="2"/>
  <c r="G2751" i="3" s="1"/>
  <c r="I2751" i="3" s="1"/>
  <c r="O670" i="5"/>
  <c r="Q670" i="5" s="1"/>
  <c r="D670" i="5" s="1"/>
  <c r="L670" i="5"/>
  <c r="K670" i="5"/>
  <c r="G670" i="5"/>
  <c r="P589" i="2"/>
  <c r="R589" i="2" s="1"/>
  <c r="E589" i="2" s="1"/>
  <c r="M589" i="2"/>
  <c r="L589" i="2"/>
  <c r="H589" i="2"/>
  <c r="G2748" i="3" s="1"/>
  <c r="I2748" i="3" s="1"/>
  <c r="F2748" i="3"/>
  <c r="J2748" i="3" s="1"/>
  <c r="F2747" i="3"/>
  <c r="J2747" i="3" s="1"/>
  <c r="F2746" i="3"/>
  <c r="J2746" i="3" s="1"/>
  <c r="F2743" i="3"/>
  <c r="J2743" i="3" s="1"/>
  <c r="F2742" i="3"/>
  <c r="J2742" i="3" s="1"/>
  <c r="P588" i="2"/>
  <c r="R588" i="2" s="1"/>
  <c r="E588" i="2" s="1"/>
  <c r="M588" i="2"/>
  <c r="L588" i="2"/>
  <c r="H588" i="2"/>
  <c r="G2741" i="3" s="1"/>
  <c r="I2741" i="3" s="1"/>
  <c r="F2741" i="3"/>
  <c r="J2741" i="3" s="1"/>
  <c r="F2740" i="3"/>
  <c r="J2740" i="3" s="1"/>
  <c r="F2738" i="3"/>
  <c r="J2738" i="3" s="1"/>
  <c r="F2737" i="3"/>
  <c r="J2737" i="3" s="1"/>
  <c r="P587" i="2"/>
  <c r="M587" i="2"/>
  <c r="L587" i="2"/>
  <c r="H587" i="2"/>
  <c r="G2777" i="3" s="1"/>
  <c r="F2729" i="3"/>
  <c r="J2729" i="3" s="1"/>
  <c r="P586" i="2"/>
  <c r="M586" i="2"/>
  <c r="L586" i="2"/>
  <c r="H586" i="2"/>
  <c r="G2725" i="3" s="1"/>
  <c r="I2725" i="3" s="1"/>
  <c r="F2725" i="3"/>
  <c r="J2725" i="3" s="1"/>
  <c r="F2720" i="3"/>
  <c r="J2720" i="3" s="1"/>
  <c r="F2717" i="3"/>
  <c r="J2717" i="3" s="1"/>
  <c r="F2715" i="3"/>
  <c r="J2715" i="3" s="1"/>
  <c r="P5" i="2"/>
  <c r="C41" i="15" l="1"/>
  <c r="C39" i="4"/>
  <c r="D38" i="4"/>
  <c r="G41" i="15"/>
  <c r="Q679" i="5"/>
  <c r="D679" i="5" s="1"/>
  <c r="R592" i="2"/>
  <c r="E592" i="2" s="1"/>
  <c r="R594" i="2"/>
  <c r="E594" i="2" s="1"/>
  <c r="Q600" i="2"/>
  <c r="S600" i="2" s="1"/>
  <c r="Q671" i="5"/>
  <c r="D671" i="5" s="1"/>
  <c r="S603" i="2"/>
  <c r="Q674" i="5"/>
  <c r="D674" i="5" s="1"/>
  <c r="R595" i="2"/>
  <c r="E595" i="2" s="1"/>
  <c r="R604" i="2"/>
  <c r="E604" i="2" s="1"/>
  <c r="R605" i="2"/>
  <c r="E605" i="2" s="1"/>
  <c r="R600" i="2"/>
  <c r="E600" i="2" s="1"/>
  <c r="Q676" i="5"/>
  <c r="D676" i="5" s="1"/>
  <c r="R601" i="2"/>
  <c r="E601" i="2" s="1"/>
  <c r="R602" i="2"/>
  <c r="E602" i="2" s="1"/>
  <c r="R586" i="2"/>
  <c r="E586" i="2" s="1"/>
  <c r="R596" i="2"/>
  <c r="E596" i="2" s="1"/>
  <c r="R597" i="2"/>
  <c r="E597" i="2" s="1"/>
  <c r="I2840" i="3"/>
  <c r="Q606" i="2"/>
  <c r="S606" i="2" s="1"/>
  <c r="Q605" i="2"/>
  <c r="S605" i="2" s="1"/>
  <c r="Q680" i="5"/>
  <c r="D680" i="5" s="1"/>
  <c r="Q604" i="2"/>
  <c r="S604" i="2" s="1"/>
  <c r="R603" i="2"/>
  <c r="E603" i="2" s="1"/>
  <c r="Q602" i="2"/>
  <c r="S602" i="2" s="1"/>
  <c r="Q599" i="2"/>
  <c r="S599" i="2" s="1"/>
  <c r="Q598" i="2"/>
  <c r="S598" i="2" s="1"/>
  <c r="R598" i="2"/>
  <c r="E598" i="2" s="1"/>
  <c r="Q597" i="2"/>
  <c r="S597" i="2" s="1"/>
  <c r="I2777" i="3"/>
  <c r="Q587" i="2"/>
  <c r="S587" i="2" s="1"/>
  <c r="R590" i="2"/>
  <c r="E590" i="2" s="1"/>
  <c r="R591" i="2"/>
  <c r="E591" i="2" s="1"/>
  <c r="R587" i="2"/>
  <c r="E587" i="2" s="1"/>
  <c r="R593" i="2"/>
  <c r="E593" i="2" s="1"/>
  <c r="Q596" i="2"/>
  <c r="S596" i="2" s="1"/>
  <c r="Q595" i="2"/>
  <c r="S595" i="2" s="1"/>
  <c r="Q594" i="2"/>
  <c r="S594" i="2" s="1"/>
  <c r="Q593" i="2"/>
  <c r="S593" i="2" s="1"/>
  <c r="Q591" i="2"/>
  <c r="S591" i="2" s="1"/>
  <c r="Q586" i="2"/>
  <c r="S586" i="2" s="1"/>
  <c r="F2711" i="3"/>
  <c r="J2711" i="3" s="1"/>
  <c r="F2710" i="3"/>
  <c r="J2710" i="3" s="1"/>
  <c r="F2708" i="3"/>
  <c r="J2708" i="3" s="1"/>
  <c r="F2707" i="3"/>
  <c r="J2707" i="3" s="1"/>
  <c r="F2700" i="3"/>
  <c r="J2700" i="3" s="1"/>
  <c r="F2699" i="3"/>
  <c r="J2699" i="3" s="1"/>
  <c r="P585" i="2"/>
  <c r="R585" i="2" s="1"/>
  <c r="E585" i="2" s="1"/>
  <c r="M585" i="2"/>
  <c r="L585" i="2"/>
  <c r="H585" i="2"/>
  <c r="G2844" i="3" s="1"/>
  <c r="I2844" i="3" s="1"/>
  <c r="F2694" i="3"/>
  <c r="J2694" i="3" s="1"/>
  <c r="Q584" i="2"/>
  <c r="P584" i="2"/>
  <c r="M584" i="2"/>
  <c r="L584" i="2"/>
  <c r="H584" i="2"/>
  <c r="O669" i="5"/>
  <c r="L669" i="5"/>
  <c r="K669" i="5"/>
  <c r="G669" i="5"/>
  <c r="H2693" i="3"/>
  <c r="F2693" i="3"/>
  <c r="J2693" i="3" s="1"/>
  <c r="P583" i="2"/>
  <c r="M583" i="2"/>
  <c r="L583" i="2"/>
  <c r="H583" i="2"/>
  <c r="G2738" i="3" s="1"/>
  <c r="I2738" i="3" s="1"/>
  <c r="O668" i="5"/>
  <c r="L668" i="5"/>
  <c r="K668" i="5"/>
  <c r="G668" i="5"/>
  <c r="F2692" i="3"/>
  <c r="J2692" i="3" s="1"/>
  <c r="P582" i="2"/>
  <c r="M582" i="2"/>
  <c r="L582" i="2"/>
  <c r="H582" i="2"/>
  <c r="G2692" i="3" s="1"/>
  <c r="I2692" i="3" s="1"/>
  <c r="F2689" i="3"/>
  <c r="J2689" i="3" s="1"/>
  <c r="P581" i="2"/>
  <c r="M581" i="2"/>
  <c r="L581" i="2"/>
  <c r="H581" i="2"/>
  <c r="G2689" i="3" s="1"/>
  <c r="I2689" i="3" s="1"/>
  <c r="F2688" i="3"/>
  <c r="J2688" i="3" s="1"/>
  <c r="F2685" i="3"/>
  <c r="J2685" i="3" s="1"/>
  <c r="F2682" i="3"/>
  <c r="J2682" i="3" s="1"/>
  <c r="F2681" i="3"/>
  <c r="J2681" i="3" s="1"/>
  <c r="F2679" i="3"/>
  <c r="J2679" i="3" s="1"/>
  <c r="P580" i="2"/>
  <c r="M580" i="2"/>
  <c r="L580" i="2"/>
  <c r="H580" i="2"/>
  <c r="G2673" i="3" s="1"/>
  <c r="I2673" i="3" s="1"/>
  <c r="F2673" i="3"/>
  <c r="J2673" i="3" s="1"/>
  <c r="F2672" i="3"/>
  <c r="J2672" i="3" s="1"/>
  <c r="F2668" i="3"/>
  <c r="J2668" i="3" s="1"/>
  <c r="O667" i="5"/>
  <c r="L667" i="5"/>
  <c r="K667" i="5"/>
  <c r="G667" i="5"/>
  <c r="P579" i="2"/>
  <c r="M579" i="2"/>
  <c r="L579" i="2"/>
  <c r="H579" i="2"/>
  <c r="G2799" i="3" s="1"/>
  <c r="I2799" i="3" s="1"/>
  <c r="F2660" i="3"/>
  <c r="J2660" i="3" s="1"/>
  <c r="F2659" i="3"/>
  <c r="J2659" i="3" s="1"/>
  <c r="P578" i="2"/>
  <c r="M578" i="2"/>
  <c r="L578" i="2"/>
  <c r="H578" i="2"/>
  <c r="O666" i="5"/>
  <c r="Q666" i="5" s="1"/>
  <c r="D666" i="5" s="1"/>
  <c r="L666" i="5"/>
  <c r="K666" i="5"/>
  <c r="G666" i="5"/>
  <c r="P577" i="2"/>
  <c r="M577" i="2"/>
  <c r="L577" i="2"/>
  <c r="H577" i="2"/>
  <c r="G2775" i="3" s="1"/>
  <c r="I2775" i="3" s="1"/>
  <c r="O665" i="5"/>
  <c r="Q665" i="5" s="1"/>
  <c r="D665" i="5" s="1"/>
  <c r="L665" i="5"/>
  <c r="K665" i="5"/>
  <c r="G665" i="5"/>
  <c r="O664" i="5"/>
  <c r="Q664" i="5" s="1"/>
  <c r="D664" i="5" s="1"/>
  <c r="L664" i="5"/>
  <c r="K664" i="5"/>
  <c r="G664" i="5"/>
  <c r="F2655" i="3"/>
  <c r="J2655" i="3" s="1"/>
  <c r="O663" i="5"/>
  <c r="Q663" i="5" s="1"/>
  <c r="D663" i="5" s="1"/>
  <c r="L663" i="5"/>
  <c r="K663" i="5"/>
  <c r="G663" i="5"/>
  <c r="F2653" i="3"/>
  <c r="J2653" i="3" s="1"/>
  <c r="P576" i="2"/>
  <c r="M576" i="2"/>
  <c r="L576" i="2"/>
  <c r="H576" i="2"/>
  <c r="G2763" i="3" s="1"/>
  <c r="O662" i="5"/>
  <c r="L662" i="5"/>
  <c r="K662" i="5"/>
  <c r="G662" i="5"/>
  <c r="F2651" i="3"/>
  <c r="J2651" i="3" s="1"/>
  <c r="F2650" i="3"/>
  <c r="J2650" i="3" s="1"/>
  <c r="P575" i="2"/>
  <c r="M575" i="2"/>
  <c r="L575" i="2"/>
  <c r="H575" i="2"/>
  <c r="G2720" i="3" s="1"/>
  <c r="I2720" i="3" s="1"/>
  <c r="F2649" i="3"/>
  <c r="J2649" i="3" s="1"/>
  <c r="O661" i="5"/>
  <c r="L661" i="5"/>
  <c r="K661" i="5"/>
  <c r="G661" i="5"/>
  <c r="F2648" i="3"/>
  <c r="J2648" i="3" s="1"/>
  <c r="O660" i="5"/>
  <c r="Q660" i="5" s="1"/>
  <c r="D660" i="5" s="1"/>
  <c r="L660" i="5"/>
  <c r="K660" i="5"/>
  <c r="G660" i="5"/>
  <c r="F2646" i="3"/>
  <c r="J2646" i="3" s="1"/>
  <c r="O659" i="5"/>
  <c r="L659" i="5"/>
  <c r="K659" i="5"/>
  <c r="G659" i="5"/>
  <c r="F2644" i="3"/>
  <c r="J2644" i="3" s="1"/>
  <c r="F2643" i="3"/>
  <c r="J2643" i="3" s="1"/>
  <c r="P574" i="2"/>
  <c r="M574" i="2"/>
  <c r="L574" i="2"/>
  <c r="H574" i="2"/>
  <c r="G2644" i="3" s="1"/>
  <c r="O658" i="5"/>
  <c r="L658" i="5"/>
  <c r="K658" i="5"/>
  <c r="G658" i="5"/>
  <c r="Q668" i="5" l="1"/>
  <c r="D668" i="5" s="1"/>
  <c r="Q659" i="5"/>
  <c r="D659" i="5" s="1"/>
  <c r="G2708" i="3"/>
  <c r="I2708" i="3" s="1"/>
  <c r="G2854" i="3"/>
  <c r="I2854" i="3" s="1"/>
  <c r="Q585" i="2"/>
  <c r="S585" i="2" s="1"/>
  <c r="Q661" i="5"/>
  <c r="D661" i="5" s="1"/>
  <c r="G2651" i="3"/>
  <c r="I2651" i="3" s="1"/>
  <c r="Q667" i="5"/>
  <c r="D667" i="5" s="1"/>
  <c r="Q669" i="5"/>
  <c r="D669" i="5" s="1"/>
  <c r="Q658" i="5"/>
  <c r="D658" i="5" s="1"/>
  <c r="Q662" i="5"/>
  <c r="D662" i="5" s="1"/>
  <c r="R576" i="2"/>
  <c r="E576" i="2" s="1"/>
  <c r="R582" i="2"/>
  <c r="E582" i="2" s="1"/>
  <c r="I2763" i="3"/>
  <c r="Q601" i="2"/>
  <c r="S601" i="2" s="1"/>
  <c r="Q583" i="2"/>
  <c r="S583" i="2" s="1"/>
  <c r="G2660" i="3"/>
  <c r="Q589" i="2" s="1"/>
  <c r="S589" i="2" s="1"/>
  <c r="G2753" i="3"/>
  <c r="I2753" i="3" s="1"/>
  <c r="R575" i="2"/>
  <c r="E575" i="2" s="1"/>
  <c r="I2644" i="3"/>
  <c r="Q592" i="2"/>
  <c r="S592" i="2" s="1"/>
  <c r="R580" i="2"/>
  <c r="E580" i="2" s="1"/>
  <c r="R584" i="2"/>
  <c r="E584" i="2" s="1"/>
  <c r="R583" i="2"/>
  <c r="E583" i="2" s="1"/>
  <c r="S584" i="2"/>
  <c r="R577" i="2"/>
  <c r="E577" i="2" s="1"/>
  <c r="R574" i="2"/>
  <c r="E574" i="2" s="1"/>
  <c r="R578" i="2"/>
  <c r="E578" i="2" s="1"/>
  <c r="R581" i="2"/>
  <c r="E581" i="2" s="1"/>
  <c r="Q582" i="2"/>
  <c r="S582" i="2" s="1"/>
  <c r="Q581" i="2"/>
  <c r="S581" i="2" s="1"/>
  <c r="Q580" i="2"/>
  <c r="S580" i="2" s="1"/>
  <c r="I2660" i="3"/>
  <c r="R579" i="2"/>
  <c r="E579" i="2" s="1"/>
  <c r="F2639" i="3"/>
  <c r="J2639" i="3" s="1"/>
  <c r="F2638" i="3"/>
  <c r="J2638" i="3" s="1"/>
  <c r="O657" i="5"/>
  <c r="Q657" i="5" s="1"/>
  <c r="D657" i="5" s="1"/>
  <c r="L657" i="5"/>
  <c r="K657" i="5"/>
  <c r="G657" i="5"/>
  <c r="O656" i="5"/>
  <c r="Q656" i="5" s="1"/>
  <c r="D656" i="5" s="1"/>
  <c r="L656" i="5"/>
  <c r="K656" i="5"/>
  <c r="G656" i="5"/>
  <c r="Q579" i="2" l="1"/>
  <c r="S579" i="2" s="1"/>
  <c r="P573" i="2"/>
  <c r="M573" i="2"/>
  <c r="L573" i="2"/>
  <c r="H573" i="2"/>
  <c r="G2766" i="3" s="1"/>
  <c r="I2766" i="3" s="1"/>
  <c r="F2637" i="3"/>
  <c r="J2637" i="3" s="1"/>
  <c r="P572" i="2"/>
  <c r="M572" i="2"/>
  <c r="L572" i="2"/>
  <c r="H572" i="2"/>
  <c r="G2635" i="3" s="1"/>
  <c r="F2635" i="3"/>
  <c r="J2635" i="3" s="1"/>
  <c r="F2634" i="3"/>
  <c r="J2634" i="3" s="1"/>
  <c r="F2633" i="3"/>
  <c r="J2633" i="3" s="1"/>
  <c r="F2632" i="3"/>
  <c r="J2632" i="3" s="1"/>
  <c r="O655" i="5"/>
  <c r="Q655" i="5" s="1"/>
  <c r="D655" i="5" s="1"/>
  <c r="L655" i="5"/>
  <c r="K655" i="5"/>
  <c r="G655" i="5"/>
  <c r="P571" i="2"/>
  <c r="M571" i="2"/>
  <c r="L571" i="2"/>
  <c r="H571" i="2"/>
  <c r="G2630" i="3" s="1"/>
  <c r="I2630" i="3" s="1"/>
  <c r="F2630" i="3"/>
  <c r="J2630" i="3" s="1"/>
  <c r="P570" i="2"/>
  <c r="M570" i="2"/>
  <c r="L570" i="2"/>
  <c r="H570" i="2"/>
  <c r="G2832" i="3" s="1"/>
  <c r="I2832" i="3" s="1"/>
  <c r="F2625" i="3"/>
  <c r="J2625" i="3" s="1"/>
  <c r="F2626" i="3"/>
  <c r="J2626" i="3" s="1"/>
  <c r="F2623" i="3"/>
  <c r="J2623" i="3" s="1"/>
  <c r="P569" i="2"/>
  <c r="M569" i="2"/>
  <c r="L569" i="2"/>
  <c r="H569" i="2"/>
  <c r="O654" i="5"/>
  <c r="Q654" i="5" s="1"/>
  <c r="D654" i="5" s="1"/>
  <c r="L654" i="5"/>
  <c r="K654" i="5"/>
  <c r="G654" i="5"/>
  <c r="F14913" i="6" s="1"/>
  <c r="O653" i="5"/>
  <c r="Q653" i="5" s="1"/>
  <c r="D653" i="5" s="1"/>
  <c r="L653" i="5"/>
  <c r="K653" i="5"/>
  <c r="G653" i="5"/>
  <c r="F15682" i="6" s="1"/>
  <c r="O652" i="5"/>
  <c r="Q652" i="5" s="1"/>
  <c r="D652" i="5" s="1"/>
  <c r="L652" i="5"/>
  <c r="K652" i="5"/>
  <c r="G652" i="5"/>
  <c r="O651" i="5"/>
  <c r="Q651" i="5" s="1"/>
  <c r="D651" i="5" s="1"/>
  <c r="L651" i="5"/>
  <c r="K651" i="5"/>
  <c r="G651" i="5"/>
  <c r="F2621" i="3"/>
  <c r="J2621" i="3" s="1"/>
  <c r="O650" i="5"/>
  <c r="Q650" i="5" s="1"/>
  <c r="D650" i="5" s="1"/>
  <c r="L650" i="5"/>
  <c r="K650" i="5"/>
  <c r="G650" i="5"/>
  <c r="F15800" i="6" s="1"/>
  <c r="H15800" i="6" s="1"/>
  <c r="O649" i="5"/>
  <c r="Q649" i="5" s="1"/>
  <c r="D649" i="5" s="1"/>
  <c r="L649" i="5"/>
  <c r="K649" i="5"/>
  <c r="G649" i="5"/>
  <c r="F16086" i="6" s="1"/>
  <c r="H16086" i="6" s="1"/>
  <c r="F2616" i="3"/>
  <c r="J2616" i="3" s="1"/>
  <c r="P568" i="2"/>
  <c r="M568" i="2"/>
  <c r="L568" i="2"/>
  <c r="H568" i="2"/>
  <c r="G2615" i="3" s="1"/>
  <c r="I2615" i="3" s="1"/>
  <c r="F2615" i="3"/>
  <c r="J2615" i="3" s="1"/>
  <c r="F2614" i="3"/>
  <c r="J2614" i="3" s="1"/>
  <c r="O648" i="5"/>
  <c r="L648" i="5"/>
  <c r="K648" i="5"/>
  <c r="G648" i="5"/>
  <c r="O647" i="5"/>
  <c r="L647" i="5"/>
  <c r="K647" i="5"/>
  <c r="G647" i="5"/>
  <c r="F14727" i="6" s="1"/>
  <c r="H2613" i="3"/>
  <c r="F2613" i="3"/>
  <c r="J2613" i="3" s="1"/>
  <c r="H2612" i="3"/>
  <c r="F2612" i="3"/>
  <c r="J2612" i="3" s="1"/>
  <c r="H17075" i="6"/>
  <c r="F17075" i="6"/>
  <c r="H17074" i="6"/>
  <c r="F17074" i="6"/>
  <c r="H17073" i="6"/>
  <c r="F17073" i="6"/>
  <c r="H17072" i="6"/>
  <c r="F17072" i="6"/>
  <c r="H17071" i="6"/>
  <c r="F17071" i="6"/>
  <c r="H17070" i="6"/>
  <c r="F17070" i="6"/>
  <c r="H17069" i="6"/>
  <c r="F17069" i="6"/>
  <c r="H17068" i="6"/>
  <c r="F17068" i="6"/>
  <c r="H17067" i="6"/>
  <c r="F17067" i="6"/>
  <c r="H17066" i="6"/>
  <c r="F17066" i="6"/>
  <c r="H17065" i="6"/>
  <c r="F17065" i="6"/>
  <c r="H17064" i="6"/>
  <c r="F17064" i="6"/>
  <c r="H17063" i="6"/>
  <c r="F17063" i="6"/>
  <c r="H17062" i="6"/>
  <c r="F17062" i="6"/>
  <c r="H17061" i="6"/>
  <c r="F17061" i="6"/>
  <c r="H17060" i="6"/>
  <c r="F17060" i="6"/>
  <c r="H17059" i="6"/>
  <c r="F17059" i="6"/>
  <c r="H17058" i="6"/>
  <c r="F17058" i="6"/>
  <c r="H17057" i="6"/>
  <c r="F17057" i="6"/>
  <c r="H17056" i="6"/>
  <c r="F17056" i="6"/>
  <c r="H17055" i="6"/>
  <c r="F17055" i="6"/>
  <c r="H17054" i="6"/>
  <c r="F17054" i="6"/>
  <c r="H17053" i="6"/>
  <c r="F17053" i="6"/>
  <c r="H17052" i="6"/>
  <c r="F17052" i="6"/>
  <c r="H17051" i="6"/>
  <c r="F17051" i="6"/>
  <c r="H17050" i="6"/>
  <c r="F17050" i="6"/>
  <c r="H17049" i="6"/>
  <c r="F17049" i="6"/>
  <c r="H17048" i="6"/>
  <c r="F17048" i="6"/>
  <c r="H17047" i="6"/>
  <c r="F17047" i="6"/>
  <c r="H17046" i="6"/>
  <c r="F17046" i="6"/>
  <c r="H17045" i="6"/>
  <c r="F17045" i="6"/>
  <c r="H17044" i="6"/>
  <c r="F17044" i="6"/>
  <c r="H17043" i="6"/>
  <c r="F17043" i="6"/>
  <c r="H17042" i="6"/>
  <c r="F17042" i="6"/>
  <c r="H17041" i="6"/>
  <c r="F17041" i="6"/>
  <c r="H17040" i="6"/>
  <c r="F17040" i="6"/>
  <c r="H17039" i="6"/>
  <c r="F17039" i="6"/>
  <c r="H17038" i="6"/>
  <c r="F17038" i="6"/>
  <c r="H17037" i="6"/>
  <c r="F17037" i="6"/>
  <c r="H17036" i="6"/>
  <c r="F17036" i="6"/>
  <c r="H17035" i="6"/>
  <c r="F17035" i="6"/>
  <c r="H17034" i="6"/>
  <c r="F17034" i="6"/>
  <c r="H17033" i="6"/>
  <c r="F17033" i="6"/>
  <c r="H17032" i="6"/>
  <c r="F17032" i="6"/>
  <c r="H17031" i="6"/>
  <c r="F17031" i="6"/>
  <c r="H17030" i="6"/>
  <c r="F17030" i="6"/>
  <c r="H17029" i="6"/>
  <c r="F17029" i="6"/>
  <c r="H17028" i="6"/>
  <c r="F17028" i="6"/>
  <c r="H17027" i="6"/>
  <c r="F17027" i="6"/>
  <c r="H17026" i="6"/>
  <c r="F17026" i="6"/>
  <c r="H17025" i="6"/>
  <c r="F17025" i="6"/>
  <c r="H17024" i="6"/>
  <c r="F17024" i="6"/>
  <c r="H17023" i="6"/>
  <c r="F17023" i="6"/>
  <c r="H17022" i="6"/>
  <c r="F17022" i="6"/>
  <c r="H17021" i="6"/>
  <c r="F17021" i="6"/>
  <c r="H17020" i="6"/>
  <c r="F17020" i="6"/>
  <c r="H17019" i="6"/>
  <c r="F17019" i="6"/>
  <c r="H17018" i="6"/>
  <c r="F17018" i="6"/>
  <c r="H17017" i="6"/>
  <c r="F17017" i="6"/>
  <c r="H17016" i="6"/>
  <c r="F17016" i="6"/>
  <c r="H17015" i="6"/>
  <c r="F17015" i="6"/>
  <c r="H17014" i="6"/>
  <c r="F17014" i="6"/>
  <c r="H17013" i="6"/>
  <c r="F17013" i="6"/>
  <c r="H17012" i="6"/>
  <c r="F17012" i="6"/>
  <c r="H17011" i="6"/>
  <c r="F17011" i="6"/>
  <c r="H17010" i="6"/>
  <c r="F17010" i="6"/>
  <c r="H17009" i="6"/>
  <c r="F17009" i="6"/>
  <c r="H17008" i="6"/>
  <c r="F17008" i="6"/>
  <c r="H17007" i="6"/>
  <c r="F17007" i="6"/>
  <c r="H17006" i="6"/>
  <c r="F17006" i="6"/>
  <c r="H17005" i="6"/>
  <c r="F17005" i="6"/>
  <c r="H17004" i="6"/>
  <c r="F17004" i="6"/>
  <c r="H17003" i="6"/>
  <c r="F17003" i="6"/>
  <c r="H17002" i="6"/>
  <c r="F17002" i="6"/>
  <c r="H17001" i="6"/>
  <c r="F17001" i="6"/>
  <c r="H17000" i="6"/>
  <c r="F17000" i="6"/>
  <c r="H16999" i="6"/>
  <c r="F16999" i="6"/>
  <c r="H16998" i="6"/>
  <c r="F16998" i="6"/>
  <c r="H16997" i="6"/>
  <c r="F16997" i="6"/>
  <c r="H16996" i="6"/>
  <c r="F16996" i="6"/>
  <c r="H16995" i="6"/>
  <c r="F16995" i="6"/>
  <c r="H16994" i="6"/>
  <c r="F16994" i="6"/>
  <c r="H16993" i="6"/>
  <c r="F16993" i="6"/>
  <c r="H16992" i="6"/>
  <c r="F16992" i="6"/>
  <c r="H16991" i="6"/>
  <c r="F16991" i="6"/>
  <c r="H16990" i="6"/>
  <c r="F16990" i="6"/>
  <c r="H16989" i="6"/>
  <c r="F16989" i="6"/>
  <c r="H16988" i="6"/>
  <c r="F16988" i="6"/>
  <c r="H16987" i="6"/>
  <c r="F16987" i="6"/>
  <c r="H16986" i="6"/>
  <c r="F16986" i="6"/>
  <c r="H16985" i="6"/>
  <c r="F16985" i="6"/>
  <c r="H16984" i="6"/>
  <c r="F16984" i="6"/>
  <c r="H16983" i="6"/>
  <c r="F16983" i="6"/>
  <c r="H16982" i="6"/>
  <c r="F16982" i="6"/>
  <c r="H16981" i="6"/>
  <c r="F16981" i="6"/>
  <c r="H16980" i="6"/>
  <c r="F16980" i="6"/>
  <c r="H16979" i="6"/>
  <c r="F16979" i="6"/>
  <c r="H16978" i="6"/>
  <c r="F16978" i="6"/>
  <c r="H16977" i="6"/>
  <c r="F16977" i="6"/>
  <c r="H16976" i="6"/>
  <c r="F16976" i="6"/>
  <c r="H16975" i="6"/>
  <c r="F16975" i="6"/>
  <c r="H16974" i="6"/>
  <c r="F16974" i="6"/>
  <c r="H16973" i="6"/>
  <c r="F16973" i="6"/>
  <c r="H16972" i="6"/>
  <c r="F16972" i="6"/>
  <c r="H16971" i="6"/>
  <c r="F16971" i="6"/>
  <c r="H16970" i="6"/>
  <c r="F16970" i="6"/>
  <c r="H16969" i="6"/>
  <c r="F16969" i="6"/>
  <c r="H16968" i="6"/>
  <c r="F16968" i="6"/>
  <c r="H16967" i="6"/>
  <c r="F16967" i="6"/>
  <c r="H16966" i="6"/>
  <c r="F16966" i="6"/>
  <c r="H16965" i="6"/>
  <c r="F16965" i="6"/>
  <c r="H16964" i="6"/>
  <c r="F16964" i="6"/>
  <c r="H16963" i="6"/>
  <c r="F16963" i="6"/>
  <c r="H16962" i="6"/>
  <c r="F16962" i="6"/>
  <c r="H16961" i="6"/>
  <c r="F16961" i="6"/>
  <c r="H16960" i="6"/>
  <c r="F16960" i="6"/>
  <c r="H16959" i="6"/>
  <c r="F16959" i="6"/>
  <c r="H16958" i="6"/>
  <c r="F16958" i="6"/>
  <c r="H16957" i="6"/>
  <c r="F16957" i="6"/>
  <c r="H16956" i="6"/>
  <c r="F16956" i="6"/>
  <c r="H16955" i="6"/>
  <c r="F16955" i="6"/>
  <c r="H16954" i="6"/>
  <c r="F16954" i="6"/>
  <c r="H16953" i="6"/>
  <c r="F16953" i="6"/>
  <c r="H16952" i="6"/>
  <c r="F16952" i="6"/>
  <c r="H16951" i="6"/>
  <c r="F16951" i="6"/>
  <c r="H16950" i="6"/>
  <c r="F16950" i="6"/>
  <c r="H16949" i="6"/>
  <c r="F16949" i="6"/>
  <c r="H16948" i="6"/>
  <c r="F16948" i="6"/>
  <c r="H16947" i="6"/>
  <c r="F16947" i="6"/>
  <c r="H16946" i="6"/>
  <c r="F16946" i="6"/>
  <c r="H16945" i="6"/>
  <c r="F16945" i="6"/>
  <c r="H16944" i="6"/>
  <c r="F16944" i="6"/>
  <c r="H16943" i="6"/>
  <c r="F16943" i="6"/>
  <c r="H16942" i="6"/>
  <c r="F16942" i="6"/>
  <c r="H16941" i="6"/>
  <c r="F16941" i="6"/>
  <c r="H16940" i="6"/>
  <c r="F16940" i="6"/>
  <c r="H16939" i="6"/>
  <c r="F16939" i="6"/>
  <c r="H16938" i="6"/>
  <c r="F16938" i="6"/>
  <c r="H16937" i="6"/>
  <c r="F16937" i="6"/>
  <c r="H16936" i="6"/>
  <c r="F16936" i="6"/>
  <c r="H16935" i="6"/>
  <c r="F16935" i="6"/>
  <c r="H16934" i="6"/>
  <c r="F16934" i="6"/>
  <c r="H16933" i="6"/>
  <c r="F16933" i="6"/>
  <c r="H16932" i="6"/>
  <c r="F16932" i="6"/>
  <c r="H16931" i="6"/>
  <c r="F16931" i="6"/>
  <c r="H16930" i="6"/>
  <c r="F16930" i="6"/>
  <c r="H16929" i="6"/>
  <c r="F16929" i="6"/>
  <c r="H16928" i="6"/>
  <c r="F16928" i="6"/>
  <c r="H16927" i="6"/>
  <c r="F16927" i="6"/>
  <c r="H16926" i="6"/>
  <c r="F16926" i="6"/>
  <c r="H16925" i="6"/>
  <c r="F16925" i="6"/>
  <c r="H16924" i="6"/>
  <c r="F16924" i="6"/>
  <c r="H16923" i="6"/>
  <c r="F16923" i="6"/>
  <c r="H16922" i="6"/>
  <c r="F16922" i="6"/>
  <c r="H16921" i="6"/>
  <c r="F16921" i="6"/>
  <c r="H16920" i="6"/>
  <c r="F16920" i="6"/>
  <c r="H16919" i="6"/>
  <c r="F16919" i="6"/>
  <c r="H16918" i="6"/>
  <c r="F16918" i="6"/>
  <c r="H16917" i="6"/>
  <c r="F16917" i="6"/>
  <c r="H16916" i="6"/>
  <c r="F16916" i="6"/>
  <c r="H16915" i="6"/>
  <c r="F16915" i="6"/>
  <c r="H16914" i="6"/>
  <c r="F16914" i="6"/>
  <c r="H16913" i="6"/>
  <c r="F16913" i="6"/>
  <c r="H16912" i="6"/>
  <c r="F16912" i="6"/>
  <c r="H16911" i="6"/>
  <c r="F16911" i="6"/>
  <c r="H16910" i="6"/>
  <c r="F16910" i="6"/>
  <c r="H16909" i="6"/>
  <c r="F16909" i="6"/>
  <c r="H16908" i="6"/>
  <c r="F16908" i="6"/>
  <c r="H16907" i="6"/>
  <c r="F16907" i="6"/>
  <c r="H16906" i="6"/>
  <c r="F16906" i="6"/>
  <c r="H16905" i="6"/>
  <c r="F16905" i="6"/>
  <c r="H16904" i="6"/>
  <c r="F16904" i="6"/>
  <c r="H16903" i="6"/>
  <c r="F16903" i="6"/>
  <c r="H16902" i="6"/>
  <c r="F16902" i="6"/>
  <c r="H16901" i="6"/>
  <c r="F16901" i="6"/>
  <c r="H16900" i="6"/>
  <c r="F16900" i="6"/>
  <c r="H16899" i="6"/>
  <c r="F16899" i="6"/>
  <c r="H16898" i="6"/>
  <c r="F16898" i="6"/>
  <c r="H16897" i="6"/>
  <c r="F16897" i="6"/>
  <c r="H16896" i="6"/>
  <c r="F16896" i="6"/>
  <c r="H16895" i="6"/>
  <c r="F16895" i="6"/>
  <c r="H16894" i="6"/>
  <c r="F16894" i="6"/>
  <c r="H16893" i="6"/>
  <c r="F16893" i="6"/>
  <c r="H16892" i="6"/>
  <c r="F16892" i="6"/>
  <c r="H16891" i="6"/>
  <c r="F16891" i="6"/>
  <c r="H16890" i="6"/>
  <c r="F16890" i="6"/>
  <c r="H16889" i="6"/>
  <c r="F16889" i="6"/>
  <c r="H16888" i="6"/>
  <c r="F16888" i="6"/>
  <c r="H16887" i="6"/>
  <c r="F16887" i="6"/>
  <c r="H16886" i="6"/>
  <c r="F16886" i="6"/>
  <c r="H16885" i="6"/>
  <c r="F16885" i="6"/>
  <c r="H16884" i="6"/>
  <c r="F16884" i="6"/>
  <c r="H16883" i="6"/>
  <c r="F16883" i="6"/>
  <c r="H16882" i="6"/>
  <c r="F16882" i="6"/>
  <c r="H16881" i="6"/>
  <c r="F16881" i="6"/>
  <c r="H16880" i="6"/>
  <c r="F16880" i="6"/>
  <c r="H16879" i="6"/>
  <c r="F16879" i="6"/>
  <c r="H16878" i="6"/>
  <c r="F16878" i="6"/>
  <c r="H16877" i="6"/>
  <c r="F16877" i="6"/>
  <c r="H16876" i="6"/>
  <c r="F16876" i="6"/>
  <c r="H16875" i="6"/>
  <c r="F16875" i="6"/>
  <c r="H16874" i="6"/>
  <c r="F16874" i="6"/>
  <c r="H16873" i="6"/>
  <c r="F16873" i="6"/>
  <c r="H16872" i="6"/>
  <c r="F16872" i="6"/>
  <c r="H16871" i="6"/>
  <c r="F16871" i="6"/>
  <c r="H16870" i="6"/>
  <c r="F16870" i="6"/>
  <c r="H16869" i="6"/>
  <c r="F16869" i="6"/>
  <c r="H16868" i="6"/>
  <c r="F16868" i="6"/>
  <c r="H16867" i="6"/>
  <c r="F16867" i="6"/>
  <c r="H16866" i="6"/>
  <c r="F16866" i="6"/>
  <c r="H16865" i="6"/>
  <c r="F16865" i="6"/>
  <c r="H16864" i="6"/>
  <c r="F16864" i="6"/>
  <c r="H16863" i="6"/>
  <c r="F16863" i="6"/>
  <c r="H16862" i="6"/>
  <c r="F16862" i="6"/>
  <c r="H16861" i="6"/>
  <c r="F16861" i="6"/>
  <c r="H16860" i="6"/>
  <c r="F16860" i="6"/>
  <c r="H16859" i="6"/>
  <c r="F16859" i="6"/>
  <c r="H16858" i="6"/>
  <c r="F16858" i="6"/>
  <c r="H16857" i="6"/>
  <c r="F16857" i="6"/>
  <c r="H16856" i="6"/>
  <c r="F16856" i="6"/>
  <c r="H16855" i="6"/>
  <c r="F16855" i="6"/>
  <c r="H16854" i="6"/>
  <c r="F16854" i="6"/>
  <c r="H16853" i="6"/>
  <c r="F16853" i="6"/>
  <c r="H16852" i="6"/>
  <c r="F16852" i="6"/>
  <c r="H16851" i="6"/>
  <c r="F16851" i="6"/>
  <c r="H16850" i="6"/>
  <c r="F16850" i="6"/>
  <c r="H16849" i="6"/>
  <c r="F16849" i="6"/>
  <c r="H16848" i="6"/>
  <c r="F16848" i="6"/>
  <c r="H16847" i="6"/>
  <c r="F16847" i="6"/>
  <c r="H16846" i="6"/>
  <c r="F16846" i="6"/>
  <c r="H16845" i="6"/>
  <c r="F16845" i="6"/>
  <c r="H16844" i="6"/>
  <c r="F16844" i="6"/>
  <c r="H16843" i="6"/>
  <c r="F16843" i="6"/>
  <c r="H16842" i="6"/>
  <c r="F16842" i="6"/>
  <c r="H16841" i="6"/>
  <c r="F16841" i="6"/>
  <c r="H16840" i="6"/>
  <c r="F16840" i="6"/>
  <c r="H16839" i="6"/>
  <c r="F16839" i="6"/>
  <c r="H16838" i="6"/>
  <c r="F16838" i="6"/>
  <c r="H16837" i="6"/>
  <c r="F16837" i="6"/>
  <c r="H16836" i="6"/>
  <c r="F16836" i="6"/>
  <c r="H16835" i="6"/>
  <c r="F16835" i="6"/>
  <c r="H16834" i="6"/>
  <c r="F16834" i="6"/>
  <c r="H16833" i="6"/>
  <c r="F16833" i="6"/>
  <c r="H16832" i="6"/>
  <c r="F16832" i="6"/>
  <c r="H16831" i="6"/>
  <c r="F16831" i="6"/>
  <c r="H16830" i="6"/>
  <c r="F16830" i="6"/>
  <c r="H16829" i="6"/>
  <c r="F16829" i="6"/>
  <c r="H16828" i="6"/>
  <c r="F16828" i="6"/>
  <c r="H16827" i="6"/>
  <c r="F16827" i="6"/>
  <c r="H16826" i="6"/>
  <c r="F16826" i="6"/>
  <c r="H16825" i="6"/>
  <c r="F16825" i="6"/>
  <c r="H16824" i="6"/>
  <c r="F16824" i="6"/>
  <c r="H16823" i="6"/>
  <c r="F16823" i="6"/>
  <c r="H16822" i="6"/>
  <c r="F16822" i="6"/>
  <c r="H16821" i="6"/>
  <c r="F16821" i="6"/>
  <c r="H16820" i="6"/>
  <c r="F16820" i="6"/>
  <c r="H16819" i="6"/>
  <c r="F16819" i="6"/>
  <c r="H16818" i="6"/>
  <c r="F16818" i="6"/>
  <c r="H16817" i="6"/>
  <c r="F16817" i="6"/>
  <c r="H16816" i="6"/>
  <c r="F16816" i="6"/>
  <c r="H16815" i="6"/>
  <c r="F16815" i="6"/>
  <c r="H16814" i="6"/>
  <c r="F16814" i="6"/>
  <c r="H16813" i="6"/>
  <c r="F16813" i="6"/>
  <c r="H16812" i="6"/>
  <c r="F16812" i="6"/>
  <c r="H16811" i="6"/>
  <c r="F16811" i="6"/>
  <c r="H16810" i="6"/>
  <c r="F16810" i="6"/>
  <c r="H16809" i="6"/>
  <c r="F16809" i="6"/>
  <c r="H16808" i="6"/>
  <c r="F16808" i="6"/>
  <c r="H16807" i="6"/>
  <c r="F16807" i="6"/>
  <c r="H16806" i="6"/>
  <c r="F16806" i="6"/>
  <c r="H16805" i="6"/>
  <c r="F16805" i="6"/>
  <c r="H16804" i="6"/>
  <c r="F16804" i="6"/>
  <c r="H16803" i="6"/>
  <c r="F16803" i="6"/>
  <c r="H16802" i="6"/>
  <c r="F16802" i="6"/>
  <c r="H16801" i="6"/>
  <c r="F16801" i="6"/>
  <c r="H16800" i="6"/>
  <c r="F16800" i="6"/>
  <c r="H16799" i="6"/>
  <c r="F16799" i="6"/>
  <c r="H16798" i="6"/>
  <c r="F16798" i="6"/>
  <c r="H16797" i="6"/>
  <c r="F16797" i="6"/>
  <c r="H16796" i="6"/>
  <c r="F16796" i="6"/>
  <c r="H16795" i="6"/>
  <c r="F16795" i="6"/>
  <c r="H16794" i="6"/>
  <c r="F16794" i="6"/>
  <c r="H16793" i="6"/>
  <c r="F16793" i="6"/>
  <c r="H16792" i="6"/>
  <c r="F16792" i="6"/>
  <c r="H16791" i="6"/>
  <c r="F16791" i="6"/>
  <c r="H16790" i="6"/>
  <c r="F16790" i="6"/>
  <c r="H16789" i="6"/>
  <c r="F16789" i="6"/>
  <c r="H16788" i="6"/>
  <c r="F16788" i="6"/>
  <c r="H16787" i="6"/>
  <c r="F16787" i="6"/>
  <c r="H16786" i="6"/>
  <c r="F16786" i="6"/>
  <c r="H16785" i="6"/>
  <c r="F16785" i="6"/>
  <c r="H16784" i="6"/>
  <c r="F16784" i="6"/>
  <c r="H16783" i="6"/>
  <c r="F16783" i="6"/>
  <c r="H16782" i="6"/>
  <c r="F16782" i="6"/>
  <c r="H16781" i="6"/>
  <c r="F16781" i="6"/>
  <c r="H16780" i="6"/>
  <c r="F16780" i="6"/>
  <c r="H16779" i="6"/>
  <c r="F16779" i="6"/>
  <c r="H16778" i="6"/>
  <c r="F16778" i="6"/>
  <c r="H16777" i="6"/>
  <c r="F16777" i="6"/>
  <c r="H16776" i="6"/>
  <c r="F16776" i="6"/>
  <c r="H16775" i="6"/>
  <c r="F16775" i="6"/>
  <c r="H16774" i="6"/>
  <c r="F16774" i="6"/>
  <c r="H16773" i="6"/>
  <c r="F16773" i="6"/>
  <c r="H16772" i="6"/>
  <c r="F16772" i="6"/>
  <c r="H16771" i="6"/>
  <c r="F16771" i="6"/>
  <c r="H16770" i="6"/>
  <c r="F16770" i="6"/>
  <c r="H16769" i="6"/>
  <c r="F16769" i="6"/>
  <c r="H16768" i="6"/>
  <c r="F16768" i="6"/>
  <c r="H16767" i="6"/>
  <c r="F16767" i="6"/>
  <c r="H16766" i="6"/>
  <c r="F16766" i="6"/>
  <c r="H16765" i="6"/>
  <c r="F16765" i="6"/>
  <c r="H16764" i="6"/>
  <c r="F16764" i="6"/>
  <c r="H16763" i="6"/>
  <c r="F16763" i="6"/>
  <c r="H16762" i="6"/>
  <c r="F16762" i="6"/>
  <c r="H16761" i="6"/>
  <c r="F16761" i="6"/>
  <c r="H16760" i="6"/>
  <c r="F16760" i="6"/>
  <c r="H16759" i="6"/>
  <c r="F16759" i="6"/>
  <c r="H16758" i="6"/>
  <c r="F16758" i="6"/>
  <c r="H16757" i="6"/>
  <c r="F16757" i="6"/>
  <c r="H16756" i="6"/>
  <c r="F16756" i="6"/>
  <c r="H16755" i="6"/>
  <c r="F16755" i="6"/>
  <c r="H16754" i="6"/>
  <c r="F16754" i="6"/>
  <c r="H16753" i="6"/>
  <c r="F16753" i="6"/>
  <c r="H16752" i="6"/>
  <c r="F16752" i="6"/>
  <c r="H16751" i="6"/>
  <c r="F16751" i="6"/>
  <c r="H16750" i="6"/>
  <c r="F16750" i="6"/>
  <c r="H16749" i="6"/>
  <c r="F16749" i="6"/>
  <c r="H16748" i="6"/>
  <c r="F16748" i="6"/>
  <c r="H16747" i="6"/>
  <c r="F16747" i="6"/>
  <c r="H16746" i="6"/>
  <c r="F16746" i="6"/>
  <c r="H16745" i="6"/>
  <c r="F16745" i="6"/>
  <c r="H16744" i="6"/>
  <c r="F16744" i="6"/>
  <c r="H16743" i="6"/>
  <c r="F16743" i="6"/>
  <c r="H16742" i="6"/>
  <c r="F16742" i="6"/>
  <c r="H16741" i="6"/>
  <c r="F16741" i="6"/>
  <c r="H16740" i="6"/>
  <c r="F16740" i="6"/>
  <c r="H16739" i="6"/>
  <c r="F16739" i="6"/>
  <c r="H16738" i="6"/>
  <c r="F16738" i="6"/>
  <c r="H16737" i="6"/>
  <c r="F16737" i="6"/>
  <c r="H16736" i="6"/>
  <c r="F16736" i="6"/>
  <c r="H16735" i="6"/>
  <c r="F16735" i="6"/>
  <c r="H16734" i="6"/>
  <c r="F16734" i="6"/>
  <c r="H16733" i="6"/>
  <c r="F16733" i="6"/>
  <c r="H16732" i="6"/>
  <c r="F16732" i="6"/>
  <c r="H16731" i="6"/>
  <c r="F16731" i="6"/>
  <c r="H16730" i="6"/>
  <c r="F16730" i="6"/>
  <c r="H16729" i="6"/>
  <c r="F16729" i="6"/>
  <c r="H16728" i="6"/>
  <c r="F16728" i="6"/>
  <c r="H16727" i="6"/>
  <c r="F16727" i="6"/>
  <c r="H16726" i="6"/>
  <c r="F16726" i="6"/>
  <c r="H16725" i="6"/>
  <c r="F16725" i="6"/>
  <c r="H16724" i="6"/>
  <c r="F16724" i="6"/>
  <c r="H16723" i="6"/>
  <c r="F16723" i="6"/>
  <c r="H16722" i="6"/>
  <c r="F16722" i="6"/>
  <c r="H16721" i="6"/>
  <c r="F16721" i="6"/>
  <c r="H16720" i="6"/>
  <c r="F16720" i="6"/>
  <c r="H16719" i="6"/>
  <c r="F16719" i="6"/>
  <c r="H16718" i="6"/>
  <c r="F16718" i="6"/>
  <c r="H16717" i="6"/>
  <c r="F16717" i="6"/>
  <c r="H16716" i="6"/>
  <c r="F16716" i="6"/>
  <c r="H16715" i="6"/>
  <c r="F16715" i="6"/>
  <c r="H16714" i="6"/>
  <c r="F16714" i="6"/>
  <c r="H16713" i="6"/>
  <c r="F16713" i="6"/>
  <c r="H16712" i="6"/>
  <c r="F16712" i="6"/>
  <c r="H16711" i="6"/>
  <c r="F16711" i="6"/>
  <c r="H16710" i="6"/>
  <c r="F16710" i="6"/>
  <c r="H16709" i="6"/>
  <c r="F16709" i="6"/>
  <c r="H16708" i="6"/>
  <c r="F16708" i="6"/>
  <c r="H16707" i="6"/>
  <c r="F16707" i="6"/>
  <c r="H16706" i="6"/>
  <c r="F16706" i="6"/>
  <c r="H16705" i="6"/>
  <c r="F16705" i="6"/>
  <c r="H16704" i="6"/>
  <c r="F16704" i="6"/>
  <c r="H16703" i="6"/>
  <c r="F16703" i="6"/>
  <c r="H16702" i="6"/>
  <c r="F16702" i="6"/>
  <c r="H16701" i="6"/>
  <c r="F16701" i="6"/>
  <c r="H16700" i="6"/>
  <c r="F16700" i="6"/>
  <c r="H16699" i="6"/>
  <c r="F16699" i="6"/>
  <c r="H16698" i="6"/>
  <c r="F16698" i="6"/>
  <c r="H16697" i="6"/>
  <c r="F16697" i="6"/>
  <c r="H16696" i="6"/>
  <c r="F16696" i="6"/>
  <c r="H16695" i="6"/>
  <c r="F16695" i="6"/>
  <c r="H16694" i="6"/>
  <c r="F16694" i="6"/>
  <c r="H16693" i="6"/>
  <c r="F16693" i="6"/>
  <c r="H16692" i="6"/>
  <c r="F16692" i="6"/>
  <c r="H16691" i="6"/>
  <c r="F16691" i="6"/>
  <c r="H16690" i="6"/>
  <c r="F16690" i="6"/>
  <c r="H16689" i="6"/>
  <c r="F16689" i="6"/>
  <c r="H16688" i="6"/>
  <c r="F16688" i="6"/>
  <c r="H16687" i="6"/>
  <c r="F16687" i="6"/>
  <c r="H16686" i="6"/>
  <c r="F16686" i="6"/>
  <c r="H16685" i="6"/>
  <c r="F16685" i="6"/>
  <c r="H16684" i="6"/>
  <c r="F16684" i="6"/>
  <c r="H16683" i="6"/>
  <c r="F16683" i="6"/>
  <c r="H16682" i="6"/>
  <c r="F16682" i="6"/>
  <c r="H16681" i="6"/>
  <c r="F16681" i="6"/>
  <c r="H16680" i="6"/>
  <c r="F16680" i="6"/>
  <c r="H16679" i="6"/>
  <c r="F16679" i="6"/>
  <c r="H16678" i="6"/>
  <c r="F16678" i="6"/>
  <c r="H16677" i="6"/>
  <c r="F16677" i="6"/>
  <c r="H16676" i="6"/>
  <c r="F16676" i="6"/>
  <c r="H16675" i="6"/>
  <c r="F16675" i="6"/>
  <c r="H16674" i="6"/>
  <c r="F16674" i="6"/>
  <c r="H16673" i="6"/>
  <c r="F16673" i="6"/>
  <c r="H16672" i="6"/>
  <c r="F16672" i="6"/>
  <c r="H16671" i="6"/>
  <c r="F16671" i="6"/>
  <c r="H16670" i="6"/>
  <c r="F16670" i="6"/>
  <c r="H16669" i="6"/>
  <c r="F16669" i="6"/>
  <c r="H16668" i="6"/>
  <c r="F16668" i="6"/>
  <c r="H16667" i="6"/>
  <c r="F16667" i="6"/>
  <c r="H16666" i="6"/>
  <c r="F16666" i="6"/>
  <c r="H16665" i="6"/>
  <c r="F16665" i="6"/>
  <c r="H16664" i="6"/>
  <c r="F16664" i="6"/>
  <c r="H16663" i="6"/>
  <c r="F16663" i="6"/>
  <c r="H16662" i="6"/>
  <c r="F16662" i="6"/>
  <c r="H16661" i="6"/>
  <c r="F16661" i="6"/>
  <c r="H16660" i="6"/>
  <c r="F16660" i="6"/>
  <c r="H16659" i="6"/>
  <c r="F16659" i="6"/>
  <c r="H16658" i="6"/>
  <c r="F16658" i="6"/>
  <c r="H16657" i="6"/>
  <c r="F16657" i="6"/>
  <c r="H16656" i="6"/>
  <c r="F16656" i="6"/>
  <c r="H16655" i="6"/>
  <c r="F16655" i="6"/>
  <c r="H16654" i="6"/>
  <c r="F16654" i="6"/>
  <c r="H16653" i="6"/>
  <c r="F16653" i="6"/>
  <c r="H16652" i="6"/>
  <c r="F16652" i="6"/>
  <c r="H16651" i="6"/>
  <c r="F16651" i="6"/>
  <c r="H16650" i="6"/>
  <c r="F16650" i="6"/>
  <c r="H16649" i="6"/>
  <c r="F16649" i="6"/>
  <c r="H16648" i="6"/>
  <c r="F16648" i="6"/>
  <c r="H16647" i="6"/>
  <c r="F16647" i="6"/>
  <c r="H16646" i="6"/>
  <c r="F16646" i="6"/>
  <c r="H16645" i="6"/>
  <c r="F16645" i="6"/>
  <c r="H16644" i="6"/>
  <c r="F16644" i="6"/>
  <c r="H16643" i="6"/>
  <c r="F16643" i="6"/>
  <c r="H16642" i="6"/>
  <c r="F16642" i="6"/>
  <c r="H16641" i="6"/>
  <c r="F16641" i="6"/>
  <c r="H16640" i="6"/>
  <c r="F16640" i="6"/>
  <c r="H16639" i="6"/>
  <c r="F16639" i="6"/>
  <c r="H16638" i="6"/>
  <c r="F16638" i="6"/>
  <c r="H16637" i="6"/>
  <c r="F16637" i="6"/>
  <c r="H16636" i="6"/>
  <c r="F16636" i="6"/>
  <c r="H16635" i="6"/>
  <c r="F16635" i="6"/>
  <c r="H16634" i="6"/>
  <c r="F16634" i="6"/>
  <c r="H16633" i="6"/>
  <c r="F16633" i="6"/>
  <c r="H16632" i="6"/>
  <c r="F16632" i="6"/>
  <c r="H16631" i="6"/>
  <c r="F16631" i="6"/>
  <c r="H16630" i="6"/>
  <c r="F16630" i="6"/>
  <c r="H16629" i="6"/>
  <c r="F16629" i="6"/>
  <c r="H16628" i="6"/>
  <c r="F16628" i="6"/>
  <c r="H16627" i="6"/>
  <c r="F16627" i="6"/>
  <c r="H16626" i="6"/>
  <c r="F16626" i="6"/>
  <c r="H16625" i="6"/>
  <c r="F16625" i="6"/>
  <c r="H16624" i="6"/>
  <c r="F16624" i="6"/>
  <c r="H16623" i="6"/>
  <c r="F16623" i="6"/>
  <c r="H16622" i="6"/>
  <c r="F16622" i="6"/>
  <c r="H16621" i="6"/>
  <c r="F16621" i="6"/>
  <c r="H16620" i="6"/>
  <c r="F16620" i="6"/>
  <c r="H16619" i="6"/>
  <c r="F16619" i="6"/>
  <c r="H16618" i="6"/>
  <c r="F16618" i="6"/>
  <c r="H16617" i="6"/>
  <c r="F16617" i="6"/>
  <c r="H16616" i="6"/>
  <c r="F16616" i="6"/>
  <c r="H16615" i="6"/>
  <c r="F16615" i="6"/>
  <c r="H16614" i="6"/>
  <c r="F16614" i="6"/>
  <c r="H16613" i="6"/>
  <c r="F16613" i="6"/>
  <c r="H16612" i="6"/>
  <c r="F16612" i="6"/>
  <c r="H16611" i="6"/>
  <c r="F16611" i="6"/>
  <c r="H16610" i="6"/>
  <c r="F16610" i="6"/>
  <c r="H16609" i="6"/>
  <c r="F16609" i="6"/>
  <c r="H16608" i="6"/>
  <c r="F16608" i="6"/>
  <c r="H16607" i="6"/>
  <c r="F16607" i="6"/>
  <c r="H16606" i="6"/>
  <c r="F16606" i="6"/>
  <c r="H16605" i="6"/>
  <c r="F16605" i="6"/>
  <c r="H16604" i="6"/>
  <c r="F16604" i="6"/>
  <c r="H16603" i="6"/>
  <c r="F16603" i="6"/>
  <c r="H16602" i="6"/>
  <c r="F16602" i="6"/>
  <c r="H16601" i="6"/>
  <c r="F16601" i="6"/>
  <c r="H16600" i="6"/>
  <c r="F16600" i="6"/>
  <c r="H16599" i="6"/>
  <c r="F16599" i="6"/>
  <c r="H16598" i="6"/>
  <c r="F16598" i="6"/>
  <c r="H16597" i="6"/>
  <c r="F16597" i="6"/>
  <c r="H16596" i="6"/>
  <c r="F16596" i="6"/>
  <c r="H16595" i="6"/>
  <c r="F16595" i="6"/>
  <c r="H16594" i="6"/>
  <c r="F16594" i="6"/>
  <c r="H16593" i="6"/>
  <c r="F16593" i="6"/>
  <c r="H16592" i="6"/>
  <c r="F16592" i="6"/>
  <c r="H16591" i="6"/>
  <c r="F16591" i="6"/>
  <c r="H16590" i="6"/>
  <c r="F16590" i="6"/>
  <c r="H16589" i="6"/>
  <c r="F16589" i="6"/>
  <c r="H16588" i="6"/>
  <c r="F16588" i="6"/>
  <c r="H16587" i="6"/>
  <c r="F16587" i="6"/>
  <c r="H16586" i="6"/>
  <c r="F16586" i="6"/>
  <c r="H16585" i="6"/>
  <c r="F16585" i="6"/>
  <c r="H16584" i="6"/>
  <c r="F16584" i="6"/>
  <c r="H16583" i="6"/>
  <c r="F16583" i="6"/>
  <c r="H16582" i="6"/>
  <c r="F16582" i="6"/>
  <c r="H16581" i="6"/>
  <c r="F16581" i="6"/>
  <c r="H16580" i="6"/>
  <c r="F16580" i="6"/>
  <c r="H16579" i="6"/>
  <c r="F16579" i="6"/>
  <c r="H16578" i="6"/>
  <c r="F16578" i="6"/>
  <c r="H16577" i="6"/>
  <c r="F16577" i="6"/>
  <c r="H16576" i="6"/>
  <c r="F16576" i="6"/>
  <c r="H16575" i="6"/>
  <c r="F16575" i="6"/>
  <c r="H16574" i="6"/>
  <c r="F16574" i="6"/>
  <c r="H16573" i="6"/>
  <c r="F16573" i="6"/>
  <c r="H16572" i="6"/>
  <c r="F16572" i="6"/>
  <c r="H16571" i="6"/>
  <c r="F16571" i="6"/>
  <c r="H16570" i="6"/>
  <c r="F16570" i="6"/>
  <c r="H16569" i="6"/>
  <c r="F16569" i="6"/>
  <c r="H16568" i="6"/>
  <c r="F16568" i="6"/>
  <c r="H16567" i="6"/>
  <c r="F16567" i="6"/>
  <c r="H16566" i="6"/>
  <c r="F16566" i="6"/>
  <c r="H16565" i="6"/>
  <c r="F16565" i="6"/>
  <c r="H16564" i="6"/>
  <c r="F16564" i="6"/>
  <c r="H16563" i="6"/>
  <c r="F16563" i="6"/>
  <c r="H16562" i="6"/>
  <c r="F16562" i="6"/>
  <c r="H16561" i="6"/>
  <c r="F16561" i="6"/>
  <c r="H16560" i="6"/>
  <c r="F16560" i="6"/>
  <c r="H16559" i="6"/>
  <c r="F16559" i="6"/>
  <c r="H16558" i="6"/>
  <c r="F16558" i="6"/>
  <c r="H16557" i="6"/>
  <c r="F16557" i="6"/>
  <c r="H16556" i="6"/>
  <c r="F16556" i="6"/>
  <c r="H16555" i="6"/>
  <c r="F16555" i="6"/>
  <c r="H16554" i="6"/>
  <c r="F16554" i="6"/>
  <c r="H16553" i="6"/>
  <c r="F16553" i="6"/>
  <c r="H16552" i="6"/>
  <c r="F16552" i="6"/>
  <c r="H16551" i="6"/>
  <c r="F16551" i="6"/>
  <c r="H16550" i="6"/>
  <c r="F16550" i="6"/>
  <c r="H16549" i="6"/>
  <c r="F16549" i="6"/>
  <c r="H16548" i="6"/>
  <c r="F16548" i="6"/>
  <c r="H16547" i="6"/>
  <c r="F16547" i="6"/>
  <c r="H16546" i="6"/>
  <c r="F16546" i="6"/>
  <c r="H16545" i="6"/>
  <c r="F16545" i="6"/>
  <c r="H16544" i="6"/>
  <c r="F16544" i="6"/>
  <c r="H16543" i="6"/>
  <c r="F16543" i="6"/>
  <c r="H16542" i="6"/>
  <c r="F16542" i="6"/>
  <c r="H16541" i="6"/>
  <c r="F16541" i="6"/>
  <c r="H16540" i="6"/>
  <c r="F16540" i="6"/>
  <c r="H16539" i="6"/>
  <c r="F16539" i="6"/>
  <c r="H16538" i="6"/>
  <c r="F16538" i="6"/>
  <c r="H16537" i="6"/>
  <c r="F16537" i="6"/>
  <c r="H16536" i="6"/>
  <c r="F16536" i="6"/>
  <c r="H16535" i="6"/>
  <c r="F16535" i="6"/>
  <c r="H16534" i="6"/>
  <c r="F16534" i="6"/>
  <c r="H16533" i="6"/>
  <c r="F16533" i="6"/>
  <c r="H16532" i="6"/>
  <c r="F16532" i="6"/>
  <c r="H16531" i="6"/>
  <c r="F16531" i="6"/>
  <c r="H16530" i="6"/>
  <c r="F16530" i="6"/>
  <c r="H16529" i="6"/>
  <c r="F16529" i="6"/>
  <c r="H16528" i="6"/>
  <c r="F16528" i="6"/>
  <c r="H16527" i="6"/>
  <c r="F16527" i="6"/>
  <c r="H16526" i="6"/>
  <c r="F16526" i="6"/>
  <c r="H16525" i="6"/>
  <c r="F16525" i="6"/>
  <c r="H16524" i="6"/>
  <c r="F16524" i="6"/>
  <c r="H16523" i="6"/>
  <c r="F16523" i="6"/>
  <c r="H16522" i="6"/>
  <c r="F16522" i="6"/>
  <c r="H16521" i="6"/>
  <c r="F16521" i="6"/>
  <c r="H16520" i="6"/>
  <c r="F16520" i="6"/>
  <c r="H16519" i="6"/>
  <c r="F16519" i="6"/>
  <c r="H16518" i="6"/>
  <c r="F16518" i="6"/>
  <c r="H16517" i="6"/>
  <c r="F16517" i="6"/>
  <c r="H16516" i="6"/>
  <c r="F16516" i="6"/>
  <c r="H16515" i="6"/>
  <c r="F16515" i="6"/>
  <c r="H16514" i="6"/>
  <c r="F16514" i="6"/>
  <c r="H16513" i="6"/>
  <c r="F16513" i="6"/>
  <c r="H16512" i="6"/>
  <c r="F16512" i="6"/>
  <c r="H16511" i="6"/>
  <c r="F16511" i="6"/>
  <c r="H16510" i="6"/>
  <c r="F16510" i="6"/>
  <c r="H16509" i="6"/>
  <c r="F16509" i="6"/>
  <c r="H16508" i="6"/>
  <c r="F16508" i="6"/>
  <c r="H16507" i="6"/>
  <c r="F16507" i="6"/>
  <c r="H16506" i="6"/>
  <c r="F16506" i="6"/>
  <c r="H16505" i="6"/>
  <c r="F16505" i="6"/>
  <c r="H16504" i="6"/>
  <c r="F16504" i="6"/>
  <c r="H16503" i="6"/>
  <c r="F16503" i="6"/>
  <c r="H16502" i="6"/>
  <c r="F16502" i="6"/>
  <c r="H16501" i="6"/>
  <c r="F16501" i="6"/>
  <c r="H16500" i="6"/>
  <c r="F16500" i="6"/>
  <c r="H16499" i="6"/>
  <c r="F16499" i="6"/>
  <c r="H16498" i="6"/>
  <c r="F16498" i="6"/>
  <c r="H16497" i="6"/>
  <c r="F16497" i="6"/>
  <c r="H16496" i="6"/>
  <c r="F16496" i="6"/>
  <c r="H16495" i="6"/>
  <c r="F16495" i="6"/>
  <c r="H16494" i="6"/>
  <c r="F16494" i="6"/>
  <c r="H16493" i="6"/>
  <c r="F16493" i="6"/>
  <c r="H16492" i="6"/>
  <c r="F16492" i="6"/>
  <c r="H16491" i="6"/>
  <c r="F16491" i="6"/>
  <c r="H16490" i="6"/>
  <c r="F16490" i="6"/>
  <c r="H16489" i="6"/>
  <c r="F16489" i="6"/>
  <c r="H16488" i="6"/>
  <c r="F16488" i="6"/>
  <c r="H16487" i="6"/>
  <c r="F16487" i="6"/>
  <c r="H16486" i="6"/>
  <c r="F16486" i="6"/>
  <c r="H16485" i="6"/>
  <c r="F16485" i="6"/>
  <c r="H16484" i="6"/>
  <c r="F16484" i="6"/>
  <c r="H16483" i="6"/>
  <c r="F16483" i="6"/>
  <c r="H16482" i="6"/>
  <c r="F16482" i="6"/>
  <c r="H16481" i="6"/>
  <c r="F16481" i="6"/>
  <c r="H16480" i="6"/>
  <c r="F16480" i="6"/>
  <c r="H16479" i="6"/>
  <c r="F16479" i="6"/>
  <c r="H16478" i="6"/>
  <c r="F16478" i="6"/>
  <c r="H16477" i="6"/>
  <c r="F16477" i="6"/>
  <c r="H16476" i="6"/>
  <c r="F16476" i="6"/>
  <c r="H16475" i="6"/>
  <c r="F16475" i="6"/>
  <c r="H16474" i="6"/>
  <c r="F16474" i="6"/>
  <c r="H16473" i="6"/>
  <c r="F16473" i="6"/>
  <c r="H16472" i="6"/>
  <c r="F16472" i="6"/>
  <c r="H16471" i="6"/>
  <c r="F16471" i="6"/>
  <c r="H16470" i="6"/>
  <c r="F16470" i="6"/>
  <c r="H16469" i="6"/>
  <c r="F16469" i="6"/>
  <c r="H16468" i="6"/>
  <c r="F16468" i="6"/>
  <c r="H16467" i="6"/>
  <c r="F16467" i="6"/>
  <c r="H16466" i="6"/>
  <c r="F16466" i="6"/>
  <c r="H16465" i="6"/>
  <c r="F16465" i="6"/>
  <c r="H16464" i="6"/>
  <c r="F16464" i="6"/>
  <c r="H16463" i="6"/>
  <c r="F16463" i="6"/>
  <c r="H16462" i="6"/>
  <c r="F16462" i="6"/>
  <c r="H16461" i="6"/>
  <c r="F16461" i="6"/>
  <c r="H16460" i="6"/>
  <c r="F16460" i="6"/>
  <c r="H16459" i="6"/>
  <c r="F16459" i="6"/>
  <c r="H16458" i="6"/>
  <c r="F16458" i="6"/>
  <c r="H16457" i="6"/>
  <c r="F16457" i="6"/>
  <c r="H16456" i="6"/>
  <c r="F16456" i="6"/>
  <c r="H16455" i="6"/>
  <c r="F16455" i="6"/>
  <c r="H16454" i="6"/>
  <c r="F16454" i="6"/>
  <c r="H16453" i="6"/>
  <c r="F16453" i="6"/>
  <c r="H16452" i="6"/>
  <c r="F16452" i="6"/>
  <c r="H16451" i="6"/>
  <c r="F16451" i="6"/>
  <c r="H16450" i="6"/>
  <c r="F16450" i="6"/>
  <c r="H16449" i="6"/>
  <c r="F16449" i="6"/>
  <c r="H16448" i="6"/>
  <c r="F16448" i="6"/>
  <c r="H16447" i="6"/>
  <c r="F16447" i="6"/>
  <c r="H16446" i="6"/>
  <c r="F16446" i="6"/>
  <c r="H16445" i="6"/>
  <c r="F16445" i="6"/>
  <c r="H16444" i="6"/>
  <c r="F16444" i="6"/>
  <c r="H16443" i="6"/>
  <c r="F16443" i="6"/>
  <c r="H16442" i="6"/>
  <c r="F16442" i="6"/>
  <c r="H16441" i="6"/>
  <c r="F16441" i="6"/>
  <c r="H16440" i="6"/>
  <c r="F16440" i="6"/>
  <c r="H16439" i="6"/>
  <c r="F16439" i="6"/>
  <c r="H16438" i="6"/>
  <c r="F16438" i="6"/>
  <c r="H16437" i="6"/>
  <c r="F16437" i="6"/>
  <c r="H16436" i="6"/>
  <c r="F16436" i="6"/>
  <c r="H16435" i="6"/>
  <c r="F16435" i="6"/>
  <c r="H16434" i="6"/>
  <c r="F16434" i="6"/>
  <c r="H16433" i="6"/>
  <c r="F16433" i="6"/>
  <c r="H16432" i="6"/>
  <c r="F16432" i="6"/>
  <c r="H16431" i="6"/>
  <c r="F16431" i="6"/>
  <c r="H16430" i="6"/>
  <c r="F16430" i="6"/>
  <c r="H16429" i="6"/>
  <c r="F16429" i="6"/>
  <c r="H16428" i="6"/>
  <c r="F16428" i="6"/>
  <c r="H16427" i="6"/>
  <c r="F16427" i="6"/>
  <c r="H16426" i="6"/>
  <c r="F16426" i="6"/>
  <c r="H16425" i="6"/>
  <c r="F16425" i="6"/>
  <c r="H16424" i="6"/>
  <c r="F16424" i="6"/>
  <c r="H16423" i="6"/>
  <c r="F16423" i="6"/>
  <c r="H16422" i="6"/>
  <c r="F16422" i="6"/>
  <c r="H16421" i="6"/>
  <c r="F16421" i="6"/>
  <c r="H16420" i="6"/>
  <c r="F16420" i="6"/>
  <c r="H16419" i="6"/>
  <c r="F16419" i="6"/>
  <c r="H16418" i="6"/>
  <c r="F16418" i="6"/>
  <c r="H16417" i="6"/>
  <c r="F16417" i="6"/>
  <c r="H16416" i="6"/>
  <c r="F16416" i="6"/>
  <c r="H16415" i="6"/>
  <c r="F16415" i="6"/>
  <c r="H16414" i="6"/>
  <c r="F16414" i="6"/>
  <c r="H16413" i="6"/>
  <c r="F16413" i="6"/>
  <c r="H16412" i="6"/>
  <c r="F16412" i="6"/>
  <c r="H16411" i="6"/>
  <c r="F16411" i="6"/>
  <c r="H16410" i="6"/>
  <c r="F16410" i="6"/>
  <c r="H16409" i="6"/>
  <c r="F16409" i="6"/>
  <c r="H16408" i="6"/>
  <c r="F16408" i="6"/>
  <c r="H16407" i="6"/>
  <c r="F16407" i="6"/>
  <c r="H16406" i="6"/>
  <c r="F16406" i="6"/>
  <c r="H16405" i="6"/>
  <c r="F16405" i="6"/>
  <c r="H16404" i="6"/>
  <c r="F16404" i="6"/>
  <c r="H16403" i="6"/>
  <c r="F16403" i="6"/>
  <c r="H16402" i="6"/>
  <c r="F16402" i="6"/>
  <c r="H16401" i="6"/>
  <c r="F16401" i="6"/>
  <c r="H16400" i="6"/>
  <c r="F16400" i="6"/>
  <c r="H16399" i="6"/>
  <c r="F16399" i="6"/>
  <c r="H16398" i="6"/>
  <c r="F16398" i="6"/>
  <c r="H16397" i="6"/>
  <c r="F16397" i="6"/>
  <c r="H16396" i="6"/>
  <c r="F16396" i="6"/>
  <c r="H16395" i="6"/>
  <c r="F16395" i="6"/>
  <c r="H16394" i="6"/>
  <c r="F16394" i="6"/>
  <c r="H16393" i="6"/>
  <c r="F16393" i="6"/>
  <c r="H16392" i="6"/>
  <c r="F16392" i="6"/>
  <c r="H16391" i="6"/>
  <c r="F16391" i="6"/>
  <c r="H16390" i="6"/>
  <c r="F16390" i="6"/>
  <c r="H16389" i="6"/>
  <c r="F16389" i="6"/>
  <c r="H16388" i="6"/>
  <c r="F16388" i="6"/>
  <c r="H16387" i="6"/>
  <c r="F16387" i="6"/>
  <c r="H16386" i="6"/>
  <c r="F16386" i="6"/>
  <c r="H16385" i="6"/>
  <c r="F16385" i="6"/>
  <c r="H16384" i="6"/>
  <c r="F16384" i="6"/>
  <c r="H16383" i="6"/>
  <c r="F16383" i="6"/>
  <c r="H16382" i="6"/>
  <c r="F16382" i="6"/>
  <c r="H16381" i="6"/>
  <c r="F16381" i="6"/>
  <c r="H16380" i="6"/>
  <c r="F16380" i="6"/>
  <c r="H16379" i="6"/>
  <c r="F16379" i="6"/>
  <c r="H16378" i="6"/>
  <c r="F16378" i="6"/>
  <c r="H16377" i="6"/>
  <c r="F16377" i="6"/>
  <c r="H16376" i="6"/>
  <c r="F16376" i="6"/>
  <c r="H16375" i="6"/>
  <c r="F16375" i="6"/>
  <c r="H16374" i="6"/>
  <c r="F16374" i="6"/>
  <c r="H16373" i="6"/>
  <c r="F16373" i="6"/>
  <c r="H16372" i="6"/>
  <c r="F16372" i="6"/>
  <c r="H16371" i="6"/>
  <c r="F16371" i="6"/>
  <c r="H16370" i="6"/>
  <c r="F16370" i="6"/>
  <c r="H16369" i="6"/>
  <c r="F16369" i="6"/>
  <c r="H16368" i="6"/>
  <c r="F16368" i="6"/>
  <c r="H16367" i="6"/>
  <c r="F16367" i="6"/>
  <c r="H16366" i="6"/>
  <c r="F16366" i="6"/>
  <c r="H16365" i="6"/>
  <c r="F16365" i="6"/>
  <c r="H16364" i="6"/>
  <c r="F16364" i="6"/>
  <c r="H16363" i="6"/>
  <c r="F16363" i="6"/>
  <c r="H16362" i="6"/>
  <c r="F16362" i="6"/>
  <c r="H16361" i="6"/>
  <c r="F16361" i="6"/>
  <c r="H16360" i="6"/>
  <c r="F16360" i="6"/>
  <c r="H16359" i="6"/>
  <c r="F16359" i="6"/>
  <c r="H16358" i="6"/>
  <c r="F16358" i="6"/>
  <c r="H16357" i="6"/>
  <c r="F16357" i="6"/>
  <c r="H16356" i="6"/>
  <c r="F16356" i="6"/>
  <c r="H16355" i="6"/>
  <c r="F16355" i="6"/>
  <c r="H16354" i="6"/>
  <c r="F16354" i="6"/>
  <c r="H16353" i="6"/>
  <c r="F16353" i="6"/>
  <c r="H16352" i="6"/>
  <c r="F16352" i="6"/>
  <c r="H16351" i="6"/>
  <c r="F16351" i="6"/>
  <c r="H16350" i="6"/>
  <c r="F16350" i="6"/>
  <c r="H16349" i="6"/>
  <c r="F16349" i="6"/>
  <c r="H16348" i="6"/>
  <c r="F16348" i="6"/>
  <c r="H16347" i="6"/>
  <c r="F16347" i="6"/>
  <c r="H16346" i="6"/>
  <c r="F16346" i="6"/>
  <c r="H16345" i="6"/>
  <c r="F16345" i="6"/>
  <c r="H16344" i="6"/>
  <c r="F16344" i="6"/>
  <c r="H16343" i="6"/>
  <c r="F16343" i="6"/>
  <c r="H16342" i="6"/>
  <c r="F16342" i="6"/>
  <c r="H16341" i="6"/>
  <c r="F16341" i="6"/>
  <c r="H16340" i="6"/>
  <c r="F16340" i="6"/>
  <c r="H16339" i="6"/>
  <c r="F16339" i="6"/>
  <c r="H16338" i="6"/>
  <c r="F16338" i="6"/>
  <c r="H16337" i="6"/>
  <c r="F16337" i="6"/>
  <c r="H16336" i="6"/>
  <c r="F16336" i="6"/>
  <c r="H16335" i="6"/>
  <c r="F16335" i="6"/>
  <c r="H16334" i="6"/>
  <c r="F16334" i="6"/>
  <c r="H16333" i="6"/>
  <c r="F16333" i="6"/>
  <c r="H16332" i="6"/>
  <c r="F16332" i="6"/>
  <c r="H16331" i="6"/>
  <c r="F16331" i="6"/>
  <c r="H16330" i="6"/>
  <c r="F16330" i="6"/>
  <c r="H16329" i="6"/>
  <c r="F16329" i="6"/>
  <c r="H16328" i="6"/>
  <c r="F16328" i="6"/>
  <c r="H16327" i="6"/>
  <c r="F16327" i="6"/>
  <c r="H16326" i="6"/>
  <c r="F16326" i="6"/>
  <c r="H16325" i="6"/>
  <c r="F16325" i="6"/>
  <c r="H16324" i="6"/>
  <c r="F16324" i="6"/>
  <c r="H16323" i="6"/>
  <c r="F16323" i="6"/>
  <c r="H16322" i="6"/>
  <c r="F16322" i="6"/>
  <c r="H16321" i="6"/>
  <c r="F16321" i="6"/>
  <c r="H16320" i="6"/>
  <c r="F16320" i="6"/>
  <c r="H16319" i="6"/>
  <c r="F16319" i="6"/>
  <c r="H16318" i="6"/>
  <c r="F16318" i="6"/>
  <c r="H16317" i="6"/>
  <c r="F16317" i="6"/>
  <c r="H16316" i="6"/>
  <c r="F16316" i="6"/>
  <c r="H16315" i="6"/>
  <c r="F16315" i="6"/>
  <c r="H16314" i="6"/>
  <c r="F16314" i="6"/>
  <c r="H16313" i="6"/>
  <c r="F16313" i="6"/>
  <c r="H16312" i="6"/>
  <c r="F16312" i="6"/>
  <c r="H16311" i="6"/>
  <c r="F16311" i="6"/>
  <c r="H16310" i="6"/>
  <c r="F16310" i="6"/>
  <c r="H16309" i="6"/>
  <c r="F16309" i="6"/>
  <c r="H16308" i="6"/>
  <c r="F16308" i="6"/>
  <c r="H16307" i="6"/>
  <c r="F16307" i="6"/>
  <c r="H16306" i="6"/>
  <c r="F16306" i="6"/>
  <c r="H16305" i="6"/>
  <c r="F16305" i="6"/>
  <c r="H16304" i="6"/>
  <c r="F16304" i="6"/>
  <c r="H16303" i="6"/>
  <c r="F16303" i="6"/>
  <c r="H16302" i="6"/>
  <c r="F16302" i="6"/>
  <c r="H16301" i="6"/>
  <c r="F16301" i="6"/>
  <c r="H16300" i="6"/>
  <c r="F16300" i="6"/>
  <c r="H16299" i="6"/>
  <c r="F16299" i="6"/>
  <c r="H16298" i="6"/>
  <c r="F16298" i="6"/>
  <c r="H16297" i="6"/>
  <c r="F16297" i="6"/>
  <c r="H16296" i="6"/>
  <c r="F16296" i="6"/>
  <c r="H16295" i="6"/>
  <c r="F16295" i="6"/>
  <c r="H16294" i="6"/>
  <c r="F16294" i="6"/>
  <c r="H16293" i="6"/>
  <c r="F16293" i="6"/>
  <c r="H16292" i="6"/>
  <c r="F16292" i="6"/>
  <c r="H16291" i="6"/>
  <c r="F16291" i="6"/>
  <c r="H16290" i="6"/>
  <c r="F16290" i="6"/>
  <c r="H16289" i="6"/>
  <c r="F16289" i="6"/>
  <c r="H16288" i="6"/>
  <c r="F16288" i="6"/>
  <c r="H16287" i="6"/>
  <c r="F16287" i="6"/>
  <c r="H16286" i="6"/>
  <c r="F16286" i="6"/>
  <c r="H16285" i="6"/>
  <c r="F16285" i="6"/>
  <c r="H16284" i="6"/>
  <c r="F16284" i="6"/>
  <c r="H16283" i="6"/>
  <c r="F16283" i="6"/>
  <c r="H16282" i="6"/>
  <c r="F16282" i="6"/>
  <c r="H16281" i="6"/>
  <c r="F16281" i="6"/>
  <c r="H16280" i="6"/>
  <c r="F16280" i="6"/>
  <c r="H16279" i="6"/>
  <c r="F16279" i="6"/>
  <c r="H16278" i="6"/>
  <c r="F16278" i="6"/>
  <c r="H16277" i="6"/>
  <c r="F16277" i="6"/>
  <c r="H16276" i="6"/>
  <c r="F16276" i="6"/>
  <c r="H16275" i="6"/>
  <c r="F16275" i="6"/>
  <c r="H16274" i="6"/>
  <c r="F16274" i="6"/>
  <c r="H16273" i="6"/>
  <c r="F16273" i="6"/>
  <c r="H16272" i="6"/>
  <c r="F16272" i="6"/>
  <c r="H16271" i="6"/>
  <c r="F16271" i="6"/>
  <c r="H16270" i="6"/>
  <c r="F16270" i="6"/>
  <c r="H16269" i="6"/>
  <c r="F16269" i="6"/>
  <c r="H16268" i="6"/>
  <c r="F16268" i="6"/>
  <c r="H16267" i="6"/>
  <c r="F16267" i="6"/>
  <c r="H16266" i="6"/>
  <c r="F16266" i="6"/>
  <c r="H16265" i="6"/>
  <c r="F16265" i="6"/>
  <c r="H16264" i="6"/>
  <c r="F16264" i="6"/>
  <c r="H16263" i="6"/>
  <c r="F16263" i="6"/>
  <c r="H16262" i="6"/>
  <c r="F16262" i="6"/>
  <c r="H16261" i="6"/>
  <c r="F16261" i="6"/>
  <c r="H16260" i="6"/>
  <c r="F16260" i="6"/>
  <c r="H16259" i="6"/>
  <c r="F16259" i="6"/>
  <c r="H16258" i="6"/>
  <c r="F16258" i="6"/>
  <c r="H16257" i="6"/>
  <c r="F16257" i="6"/>
  <c r="H16256" i="6"/>
  <c r="F16256" i="6"/>
  <c r="H16255" i="6"/>
  <c r="F16255" i="6"/>
  <c r="H16254" i="6"/>
  <c r="F16254" i="6"/>
  <c r="H16253" i="6"/>
  <c r="F16253" i="6"/>
  <c r="H16252" i="6"/>
  <c r="F16252" i="6"/>
  <c r="H16251" i="6"/>
  <c r="F16251" i="6"/>
  <c r="H16250" i="6"/>
  <c r="F16250" i="6"/>
  <c r="H16249" i="6"/>
  <c r="F16249" i="6"/>
  <c r="H16248" i="6"/>
  <c r="F16248" i="6"/>
  <c r="H16247" i="6"/>
  <c r="F16247" i="6"/>
  <c r="H16246" i="6"/>
  <c r="F16246" i="6"/>
  <c r="H16245" i="6"/>
  <c r="F16245" i="6"/>
  <c r="H16244" i="6"/>
  <c r="F16244" i="6"/>
  <c r="H16243" i="6"/>
  <c r="F16243" i="6"/>
  <c r="H16242" i="6"/>
  <c r="F16242" i="6"/>
  <c r="H16241" i="6"/>
  <c r="F16241" i="6"/>
  <c r="H16240" i="6"/>
  <c r="F16240" i="6"/>
  <c r="H16239" i="6"/>
  <c r="F16239" i="6"/>
  <c r="H16238" i="6"/>
  <c r="F16238" i="6"/>
  <c r="H16237" i="6"/>
  <c r="F16237" i="6"/>
  <c r="H16236" i="6"/>
  <c r="F16236" i="6"/>
  <c r="H16235" i="6"/>
  <c r="F16235" i="6"/>
  <c r="H16234" i="6"/>
  <c r="F16234" i="6"/>
  <c r="H16233" i="6"/>
  <c r="F16233" i="6"/>
  <c r="H16232" i="6"/>
  <c r="F16232" i="6"/>
  <c r="H16231" i="6"/>
  <c r="F16231" i="6"/>
  <c r="H16230" i="6"/>
  <c r="F16230" i="6"/>
  <c r="H16229" i="6"/>
  <c r="F16229" i="6"/>
  <c r="H16228" i="6"/>
  <c r="F16228" i="6"/>
  <c r="H16227" i="6"/>
  <c r="F16227" i="6"/>
  <c r="H16226" i="6"/>
  <c r="F16226" i="6"/>
  <c r="H16225" i="6"/>
  <c r="F16225" i="6"/>
  <c r="H16224" i="6"/>
  <c r="F16224" i="6"/>
  <c r="H16223" i="6"/>
  <c r="F16223" i="6"/>
  <c r="H16222" i="6"/>
  <c r="F16222" i="6"/>
  <c r="H16221" i="6"/>
  <c r="F16221" i="6"/>
  <c r="H16220" i="6"/>
  <c r="F16220" i="6"/>
  <c r="H16219" i="6"/>
  <c r="F16219" i="6"/>
  <c r="H16218" i="6"/>
  <c r="F16218" i="6"/>
  <c r="H16217" i="6"/>
  <c r="F16217" i="6"/>
  <c r="H16216" i="6"/>
  <c r="F16216" i="6"/>
  <c r="H16215" i="6"/>
  <c r="F16215" i="6"/>
  <c r="H16214" i="6"/>
  <c r="F16214" i="6"/>
  <c r="H16213" i="6"/>
  <c r="F16213" i="6"/>
  <c r="H16212" i="6"/>
  <c r="F16212" i="6"/>
  <c r="H16211" i="6"/>
  <c r="F16211" i="6"/>
  <c r="H16210" i="6"/>
  <c r="F16210" i="6"/>
  <c r="H16209" i="6"/>
  <c r="F16209" i="6"/>
  <c r="H16208" i="6"/>
  <c r="F16208" i="6"/>
  <c r="H16207" i="6"/>
  <c r="F16207" i="6"/>
  <c r="H16206" i="6"/>
  <c r="F16206" i="6"/>
  <c r="H16205" i="6"/>
  <c r="F16205" i="6"/>
  <c r="H16204" i="6"/>
  <c r="F16204" i="6"/>
  <c r="H16203" i="6"/>
  <c r="F16203" i="6"/>
  <c r="H16202" i="6"/>
  <c r="F16202" i="6"/>
  <c r="H16201" i="6"/>
  <c r="F16201" i="6"/>
  <c r="H16200" i="6"/>
  <c r="F16200" i="6"/>
  <c r="H16199" i="6"/>
  <c r="F16199" i="6"/>
  <c r="H16198" i="6"/>
  <c r="F16198" i="6"/>
  <c r="H16197" i="6"/>
  <c r="F16197" i="6"/>
  <c r="H16196" i="6"/>
  <c r="F16196" i="6"/>
  <c r="H16195" i="6"/>
  <c r="F16195" i="6"/>
  <c r="H16194" i="6"/>
  <c r="F16194" i="6"/>
  <c r="H16193" i="6"/>
  <c r="F16193" i="6"/>
  <c r="H16192" i="6"/>
  <c r="F16192" i="6"/>
  <c r="H16191" i="6"/>
  <c r="F16191" i="6"/>
  <c r="H16190" i="6"/>
  <c r="F16190" i="6"/>
  <c r="H16189" i="6"/>
  <c r="F16189" i="6"/>
  <c r="H16188" i="6"/>
  <c r="F16188" i="6"/>
  <c r="H16187" i="6"/>
  <c r="F16187" i="6"/>
  <c r="H16186" i="6"/>
  <c r="F16186" i="6"/>
  <c r="H16185" i="6"/>
  <c r="F16185" i="6"/>
  <c r="H16184" i="6"/>
  <c r="F16184" i="6"/>
  <c r="H16183" i="6"/>
  <c r="F16183" i="6"/>
  <c r="H16182" i="6"/>
  <c r="F16182" i="6"/>
  <c r="H16181" i="6"/>
  <c r="F16181" i="6"/>
  <c r="H16180" i="6"/>
  <c r="F16180" i="6"/>
  <c r="H16179" i="6"/>
  <c r="F16179" i="6"/>
  <c r="H16178" i="6"/>
  <c r="F16178" i="6"/>
  <c r="H16177" i="6"/>
  <c r="F16177" i="6"/>
  <c r="H16176" i="6"/>
  <c r="F16176" i="6"/>
  <c r="H16175" i="6"/>
  <c r="F16175" i="6"/>
  <c r="H16174" i="6"/>
  <c r="F16174" i="6"/>
  <c r="H16173" i="6"/>
  <c r="F16173" i="6"/>
  <c r="H16172" i="6"/>
  <c r="F16172" i="6"/>
  <c r="H16171" i="6"/>
  <c r="F16171" i="6"/>
  <c r="H16170" i="6"/>
  <c r="F16170" i="6"/>
  <c r="H16169" i="6"/>
  <c r="F16169" i="6"/>
  <c r="H16168" i="6"/>
  <c r="F16168" i="6"/>
  <c r="H16167" i="6"/>
  <c r="F16167" i="6"/>
  <c r="H16166" i="6"/>
  <c r="F16166" i="6"/>
  <c r="H16165" i="6"/>
  <c r="F16165" i="6"/>
  <c r="H16164" i="6"/>
  <c r="F16164" i="6"/>
  <c r="H16163" i="6"/>
  <c r="F16163" i="6"/>
  <c r="H16162" i="6"/>
  <c r="F16162" i="6"/>
  <c r="H16161" i="6"/>
  <c r="F16161" i="6"/>
  <c r="H16160" i="6"/>
  <c r="F16160" i="6"/>
  <c r="H16159" i="6"/>
  <c r="F16159" i="6"/>
  <c r="H16158" i="6"/>
  <c r="F16158" i="6"/>
  <c r="H16157" i="6"/>
  <c r="F16157" i="6"/>
  <c r="H16156" i="6"/>
  <c r="F16156" i="6"/>
  <c r="H16155" i="6"/>
  <c r="F16155" i="6"/>
  <c r="H16154" i="6"/>
  <c r="F16154" i="6"/>
  <c r="H16153" i="6"/>
  <c r="F16153" i="6"/>
  <c r="H16152" i="6"/>
  <c r="F16152" i="6"/>
  <c r="H16151" i="6"/>
  <c r="F16151" i="6"/>
  <c r="H16150" i="6"/>
  <c r="F16150" i="6"/>
  <c r="H16149" i="6"/>
  <c r="F16149" i="6"/>
  <c r="H16148" i="6"/>
  <c r="F16148" i="6"/>
  <c r="H16147" i="6"/>
  <c r="F16147" i="6"/>
  <c r="H16146" i="6"/>
  <c r="F16146" i="6"/>
  <c r="H16145" i="6"/>
  <c r="F16145" i="6"/>
  <c r="H16144" i="6"/>
  <c r="F16144" i="6"/>
  <c r="H16143" i="6"/>
  <c r="F16143" i="6"/>
  <c r="H16142" i="6"/>
  <c r="F16142" i="6"/>
  <c r="H16141" i="6"/>
  <c r="F16141" i="6"/>
  <c r="H16140" i="6"/>
  <c r="F16140" i="6"/>
  <c r="H16139" i="6"/>
  <c r="F16139" i="6"/>
  <c r="H16138" i="6"/>
  <c r="F16138" i="6"/>
  <c r="H16137" i="6"/>
  <c r="F16137" i="6"/>
  <c r="H16136" i="6"/>
  <c r="F16136" i="6"/>
  <c r="H16135" i="6"/>
  <c r="F16135" i="6"/>
  <c r="H16134" i="6"/>
  <c r="F16134" i="6"/>
  <c r="H16133" i="6"/>
  <c r="F16133" i="6"/>
  <c r="H16132" i="6"/>
  <c r="F16132" i="6"/>
  <c r="H16131" i="6"/>
  <c r="F16131" i="6"/>
  <c r="H16130" i="6"/>
  <c r="F16130" i="6"/>
  <c r="H16129" i="6"/>
  <c r="F16129" i="6"/>
  <c r="H16128" i="6"/>
  <c r="F16128" i="6"/>
  <c r="H16127" i="6"/>
  <c r="F16127" i="6"/>
  <c r="H16126" i="6"/>
  <c r="F16126" i="6"/>
  <c r="H16125" i="6"/>
  <c r="F16125" i="6"/>
  <c r="H16124" i="6"/>
  <c r="F16124" i="6"/>
  <c r="H16123" i="6"/>
  <c r="F16123" i="6"/>
  <c r="H16122" i="6"/>
  <c r="F16122" i="6"/>
  <c r="H16121" i="6"/>
  <c r="F16121" i="6"/>
  <c r="H16120" i="6"/>
  <c r="F16120" i="6"/>
  <c r="H16119" i="6"/>
  <c r="F16119" i="6"/>
  <c r="F16118" i="6"/>
  <c r="H16118" i="6" s="1"/>
  <c r="F16117" i="6"/>
  <c r="H16117" i="6" s="1"/>
  <c r="F16116" i="6"/>
  <c r="H16116" i="6" s="1"/>
  <c r="F16115" i="6"/>
  <c r="H16115" i="6" s="1"/>
  <c r="F16114" i="6"/>
  <c r="H16114" i="6" s="1"/>
  <c r="F16109" i="6"/>
  <c r="H16109" i="6" s="1"/>
  <c r="F16108" i="6"/>
  <c r="H16108" i="6" s="1"/>
  <c r="F16105" i="6"/>
  <c r="H16105" i="6" s="1"/>
  <c r="F16104" i="6"/>
  <c r="H16104" i="6" s="1"/>
  <c r="F16103" i="6"/>
  <c r="H16103" i="6" s="1"/>
  <c r="F16102" i="6"/>
  <c r="H16102" i="6" s="1"/>
  <c r="F16101" i="6"/>
  <c r="H16101" i="6" s="1"/>
  <c r="F16100" i="6"/>
  <c r="H16100" i="6" s="1"/>
  <c r="F16099" i="6"/>
  <c r="H16099" i="6" s="1"/>
  <c r="F16095" i="6"/>
  <c r="H16095" i="6" s="1"/>
  <c r="F16094" i="6"/>
  <c r="H16094" i="6" s="1"/>
  <c r="F16093" i="6"/>
  <c r="H16093" i="6" s="1"/>
  <c r="F16092" i="6"/>
  <c r="H16092" i="6" s="1"/>
  <c r="F16090" i="6"/>
  <c r="H16090" i="6" s="1"/>
  <c r="F16085" i="6"/>
  <c r="H16085" i="6" s="1"/>
  <c r="F16084" i="6"/>
  <c r="H16084" i="6" s="1"/>
  <c r="F16082" i="6"/>
  <c r="H16082" i="6" s="1"/>
  <c r="F16081" i="6"/>
  <c r="H16081" i="6" s="1"/>
  <c r="F16080" i="6"/>
  <c r="H16080" i="6" s="1"/>
  <c r="F16079" i="6"/>
  <c r="H16079" i="6" s="1"/>
  <c r="F16078" i="6"/>
  <c r="H16078" i="6" s="1"/>
  <c r="F16077" i="6"/>
  <c r="H16077" i="6" s="1"/>
  <c r="F16076" i="6"/>
  <c r="F16074" i="6"/>
  <c r="H16074" i="6" s="1"/>
  <c r="F16073" i="6"/>
  <c r="H16073" i="6" s="1"/>
  <c r="F16072" i="6"/>
  <c r="H16072" i="6" s="1"/>
  <c r="F16071" i="6"/>
  <c r="H16071" i="6" s="1"/>
  <c r="F16069" i="6"/>
  <c r="H16069" i="6" s="1"/>
  <c r="F16067" i="6"/>
  <c r="H16067" i="6" s="1"/>
  <c r="F16066" i="6"/>
  <c r="H16066" i="6" s="1"/>
  <c r="F16064" i="6"/>
  <c r="H16064" i="6" s="1"/>
  <c r="F16063" i="6"/>
  <c r="H16063" i="6" s="1"/>
  <c r="F16062" i="6"/>
  <c r="H16062" i="6" s="1"/>
  <c r="F16061" i="6"/>
  <c r="H16061" i="6" s="1"/>
  <c r="F16060" i="6"/>
  <c r="H16060" i="6" s="1"/>
  <c r="F16059" i="6"/>
  <c r="H16059" i="6" s="1"/>
  <c r="F16057" i="6"/>
  <c r="H16057" i="6" s="1"/>
  <c r="F16056" i="6"/>
  <c r="H16056" i="6" s="1"/>
  <c r="F16054" i="6"/>
  <c r="H16054" i="6" s="1"/>
  <c r="F16053" i="6"/>
  <c r="H16053" i="6" s="1"/>
  <c r="F16052" i="6"/>
  <c r="H16052" i="6" s="1"/>
  <c r="F16051" i="6"/>
  <c r="H16051" i="6" s="1"/>
  <c r="F16049" i="6"/>
  <c r="H16049" i="6" s="1"/>
  <c r="F16048" i="6"/>
  <c r="H16048" i="6" s="1"/>
  <c r="F16047" i="6"/>
  <c r="H16047" i="6" s="1"/>
  <c r="F16046" i="6"/>
  <c r="H16046" i="6" s="1"/>
  <c r="F16045" i="6"/>
  <c r="H16045" i="6" s="1"/>
  <c r="F16044" i="6"/>
  <c r="H16044" i="6" s="1"/>
  <c r="F16042" i="6"/>
  <c r="H16042" i="6" s="1"/>
  <c r="F16041" i="6"/>
  <c r="H16041" i="6" s="1"/>
  <c r="F16040" i="6"/>
  <c r="H16040" i="6" s="1"/>
  <c r="F16038" i="6"/>
  <c r="H16038" i="6" s="1"/>
  <c r="F16037" i="6"/>
  <c r="H16037" i="6" s="1"/>
  <c r="F16036" i="6"/>
  <c r="H16036" i="6" s="1"/>
  <c r="F16035" i="6"/>
  <c r="H16035" i="6" s="1"/>
  <c r="F16034" i="6"/>
  <c r="H16034" i="6" s="1"/>
  <c r="F16032" i="6"/>
  <c r="H16032" i="6" s="1"/>
  <c r="F16031" i="6"/>
  <c r="H16031" i="6" s="1"/>
  <c r="F16030" i="6"/>
  <c r="H16030" i="6" s="1"/>
  <c r="F16029" i="6"/>
  <c r="H16029" i="6" s="1"/>
  <c r="F16027" i="6"/>
  <c r="H16027" i="6" s="1"/>
  <c r="F16025" i="6"/>
  <c r="H16025" i="6" s="1"/>
  <c r="F16023" i="6"/>
  <c r="H16023" i="6" s="1"/>
  <c r="F16021" i="6"/>
  <c r="H16021" i="6" s="1"/>
  <c r="F16020" i="6"/>
  <c r="H16020" i="6" s="1"/>
  <c r="F16019" i="6"/>
  <c r="H16019" i="6" s="1"/>
  <c r="F16018" i="6"/>
  <c r="H16018" i="6" s="1"/>
  <c r="F16017" i="6"/>
  <c r="H16017" i="6" s="1"/>
  <c r="F16016" i="6"/>
  <c r="H16016" i="6" s="1"/>
  <c r="F16015" i="6"/>
  <c r="H16015" i="6" s="1"/>
  <c r="F16014" i="6"/>
  <c r="H16014" i="6" s="1"/>
  <c r="F16013" i="6"/>
  <c r="H16013" i="6" s="1"/>
  <c r="F16012" i="6"/>
  <c r="H16012" i="6" s="1"/>
  <c r="F16010" i="6"/>
  <c r="H16010" i="6" s="1"/>
  <c r="F16009" i="6"/>
  <c r="H16009" i="6" s="1"/>
  <c r="F16008" i="6"/>
  <c r="H16008" i="6" s="1"/>
  <c r="F16007" i="6"/>
  <c r="H16007" i="6" s="1"/>
  <c r="F16006" i="6"/>
  <c r="H16006" i="6" s="1"/>
  <c r="F16002" i="6"/>
  <c r="H16002" i="6" s="1"/>
  <c r="F16000" i="6"/>
  <c r="H16000" i="6" s="1"/>
  <c r="F15996" i="6"/>
  <c r="H15996" i="6" s="1"/>
  <c r="F15994" i="6"/>
  <c r="H15994" i="6" s="1"/>
  <c r="F15993" i="6"/>
  <c r="H15993" i="6" s="1"/>
  <c r="F15990" i="6"/>
  <c r="H15990" i="6" s="1"/>
  <c r="F15989" i="6"/>
  <c r="F15987" i="6"/>
  <c r="H15987" i="6" s="1"/>
  <c r="F15982" i="6"/>
  <c r="H15982" i="6" s="1"/>
  <c r="F15981" i="6"/>
  <c r="H15981" i="6" s="1"/>
  <c r="F15980" i="6"/>
  <c r="H15980" i="6" s="1"/>
  <c r="F15979" i="6"/>
  <c r="H15979" i="6" s="1"/>
  <c r="F15977" i="6"/>
  <c r="H15977" i="6" s="1"/>
  <c r="F15976" i="6"/>
  <c r="H15976" i="6" s="1"/>
  <c r="F15975" i="6"/>
  <c r="H15975" i="6" s="1"/>
  <c r="F15974" i="6"/>
  <c r="H15974" i="6" s="1"/>
  <c r="F15973" i="6"/>
  <c r="H15973" i="6" s="1"/>
  <c r="F15972" i="6"/>
  <c r="H15972" i="6" s="1"/>
  <c r="F15971" i="6"/>
  <c r="H15971" i="6" s="1"/>
  <c r="F15970" i="6"/>
  <c r="H15970" i="6" s="1"/>
  <c r="F15969" i="6"/>
  <c r="H15969" i="6" s="1"/>
  <c r="F15968" i="6"/>
  <c r="H15968" i="6" s="1"/>
  <c r="F15967" i="6"/>
  <c r="H15967" i="6" s="1"/>
  <c r="F15966" i="6"/>
  <c r="H15966" i="6" s="1"/>
  <c r="F15965" i="6"/>
  <c r="H15965" i="6" s="1"/>
  <c r="F15964" i="6"/>
  <c r="H15964" i="6" s="1"/>
  <c r="F15963" i="6"/>
  <c r="H15963" i="6" s="1"/>
  <c r="F15962" i="6"/>
  <c r="H15962" i="6" s="1"/>
  <c r="F15961" i="6"/>
  <c r="H15961" i="6" s="1"/>
  <c r="F15959" i="6"/>
  <c r="H15959" i="6" s="1"/>
  <c r="F15958" i="6"/>
  <c r="H15958" i="6" s="1"/>
  <c r="F15955" i="6"/>
  <c r="H15955" i="6" s="1"/>
  <c r="F15951" i="6"/>
  <c r="H15951" i="6" s="1"/>
  <c r="F15950" i="6"/>
  <c r="H15950" i="6" s="1"/>
  <c r="F15949" i="6"/>
  <c r="H15949" i="6" s="1"/>
  <c r="F15947" i="6"/>
  <c r="H15947" i="6" s="1"/>
  <c r="F15945" i="6"/>
  <c r="H15945" i="6" s="1"/>
  <c r="F15944" i="6"/>
  <c r="H15944" i="6" s="1"/>
  <c r="F15942" i="6"/>
  <c r="H15942" i="6" s="1"/>
  <c r="F15939" i="6"/>
  <c r="H15939" i="6" s="1"/>
  <c r="F15936" i="6"/>
  <c r="H15936" i="6" s="1"/>
  <c r="F15935" i="6"/>
  <c r="H15935" i="6" s="1"/>
  <c r="F15934" i="6"/>
  <c r="H15934" i="6" s="1"/>
  <c r="F15933" i="6"/>
  <c r="H15933" i="6" s="1"/>
  <c r="F15932" i="6"/>
  <c r="H15932" i="6" s="1"/>
  <c r="F15931" i="6"/>
  <c r="H15931" i="6" s="1"/>
  <c r="F15930" i="6"/>
  <c r="H15930" i="6" s="1"/>
  <c r="F15929" i="6"/>
  <c r="H15929" i="6" s="1"/>
  <c r="F15928" i="6"/>
  <c r="F15927" i="6"/>
  <c r="H15927" i="6" s="1"/>
  <c r="F15926" i="6"/>
  <c r="H15926" i="6" s="1"/>
  <c r="F15924" i="6"/>
  <c r="F15923" i="6"/>
  <c r="H15923" i="6" s="1"/>
  <c r="F15922" i="6"/>
  <c r="H15922" i="6" s="1"/>
  <c r="F15921" i="6"/>
  <c r="H15921" i="6" s="1"/>
  <c r="F15918" i="6"/>
  <c r="H15918" i="6" s="1"/>
  <c r="F15916" i="6"/>
  <c r="F15914" i="6"/>
  <c r="H15914" i="6" s="1"/>
  <c r="F15913" i="6"/>
  <c r="H15913" i="6" s="1"/>
  <c r="F15911" i="6"/>
  <c r="H15911" i="6" s="1"/>
  <c r="F15910" i="6"/>
  <c r="H15910" i="6" s="1"/>
  <c r="F15908" i="6"/>
  <c r="H15908" i="6" s="1"/>
  <c r="F15905" i="6"/>
  <c r="H15905" i="6" s="1"/>
  <c r="F15904" i="6"/>
  <c r="H15904" i="6" s="1"/>
  <c r="F15899" i="6"/>
  <c r="H15899" i="6" s="1"/>
  <c r="F15898" i="6"/>
  <c r="H15898" i="6" s="1"/>
  <c r="F15897" i="6"/>
  <c r="H15897" i="6" s="1"/>
  <c r="F15895" i="6"/>
  <c r="P686" i="5" s="1"/>
  <c r="R686" i="5" s="1"/>
  <c r="F15893" i="6"/>
  <c r="H15893" i="6" s="1"/>
  <c r="F15891" i="6"/>
  <c r="H15891" i="6" s="1"/>
  <c r="F15889" i="6"/>
  <c r="H15889" i="6" s="1"/>
  <c r="F15886" i="6"/>
  <c r="H15886" i="6" s="1"/>
  <c r="F15885" i="6"/>
  <c r="H15885" i="6" s="1"/>
  <c r="F15884" i="6"/>
  <c r="H15884" i="6" s="1"/>
  <c r="F15883" i="6"/>
  <c r="F15882" i="6"/>
  <c r="H15882" i="6" s="1"/>
  <c r="F15879" i="6"/>
  <c r="H15879" i="6" s="1"/>
  <c r="F15878" i="6"/>
  <c r="H15878" i="6" s="1"/>
  <c r="F15876" i="6"/>
  <c r="H15876" i="6" s="1"/>
  <c r="F15874" i="6"/>
  <c r="F15872" i="6"/>
  <c r="H15872" i="6" s="1"/>
  <c r="F15871" i="6"/>
  <c r="H15871" i="6" s="1"/>
  <c r="F15870" i="6"/>
  <c r="H15870" i="6" s="1"/>
  <c r="F15869" i="6"/>
  <c r="H15869" i="6" s="1"/>
  <c r="F15867" i="6"/>
  <c r="H15867" i="6" s="1"/>
  <c r="F15861" i="6"/>
  <c r="H15861" i="6" s="1"/>
  <c r="F15860" i="6"/>
  <c r="H15860" i="6" s="1"/>
  <c r="F15858" i="6"/>
  <c r="H15858" i="6" s="1"/>
  <c r="F15857" i="6"/>
  <c r="H15857" i="6" s="1"/>
  <c r="F15856" i="6"/>
  <c r="H15856" i="6" s="1"/>
  <c r="F15854" i="6"/>
  <c r="H15854" i="6" s="1"/>
  <c r="F15852" i="6"/>
  <c r="H15852" i="6" s="1"/>
  <c r="F15850" i="6"/>
  <c r="H15850" i="6" s="1"/>
  <c r="F15849" i="6"/>
  <c r="H15849" i="6" s="1"/>
  <c r="F15847" i="6"/>
  <c r="H15847" i="6" s="1"/>
  <c r="F15846" i="6"/>
  <c r="H15846" i="6" s="1"/>
  <c r="F15845" i="6"/>
  <c r="H15845" i="6" s="1"/>
  <c r="F15844" i="6"/>
  <c r="H15844" i="6" s="1"/>
  <c r="F15842" i="6"/>
  <c r="H15842" i="6" s="1"/>
  <c r="F15841" i="6"/>
  <c r="H15841" i="6" s="1"/>
  <c r="H15840" i="6"/>
  <c r="F15840" i="6"/>
  <c r="F15839" i="6"/>
  <c r="H15839" i="6" s="1"/>
  <c r="F15837" i="6"/>
  <c r="H15837" i="6" s="1"/>
  <c r="F15836" i="6"/>
  <c r="H15836" i="6" s="1"/>
  <c r="F15835" i="6"/>
  <c r="H15835" i="6" s="1"/>
  <c r="F15834" i="6"/>
  <c r="H15834" i="6" s="1"/>
  <c r="F15832" i="6"/>
  <c r="H15832" i="6" s="1"/>
  <c r="F15830" i="6"/>
  <c r="H15830" i="6" s="1"/>
  <c r="F15829" i="6"/>
  <c r="H15829" i="6" s="1"/>
  <c r="F15828" i="6"/>
  <c r="H15828" i="6" s="1"/>
  <c r="F15827" i="6"/>
  <c r="H15827" i="6" s="1"/>
  <c r="F15826" i="6"/>
  <c r="H15826" i="6" s="1"/>
  <c r="F15825" i="6"/>
  <c r="H15825" i="6" s="1"/>
  <c r="F15823" i="6"/>
  <c r="H15823" i="6" s="1"/>
  <c r="F15822" i="6"/>
  <c r="H15822" i="6" s="1"/>
  <c r="F15820" i="6"/>
  <c r="H15820" i="6" s="1"/>
  <c r="F15819" i="6"/>
  <c r="H15819" i="6" s="1"/>
  <c r="F15818" i="6"/>
  <c r="H15818" i="6" s="1"/>
  <c r="F15817" i="6"/>
  <c r="H15817" i="6" s="1"/>
  <c r="F15816" i="6"/>
  <c r="H15816" i="6" s="1"/>
  <c r="F15813" i="6"/>
  <c r="H15813" i="6" s="1"/>
  <c r="F15812" i="6"/>
  <c r="H15812" i="6" s="1"/>
  <c r="F15811" i="6"/>
  <c r="H15811" i="6" s="1"/>
  <c r="F15810" i="6"/>
  <c r="H15810" i="6" s="1"/>
  <c r="F15808" i="6"/>
  <c r="H15808" i="6" s="1"/>
  <c r="F15806" i="6"/>
  <c r="H15806" i="6" s="1"/>
  <c r="F15797" i="6"/>
  <c r="H15797" i="6" s="1"/>
  <c r="F15796" i="6"/>
  <c r="H15796" i="6" s="1"/>
  <c r="F15794" i="6"/>
  <c r="H15794" i="6" s="1"/>
  <c r="F15793" i="6"/>
  <c r="H15793" i="6" s="1"/>
  <c r="F15790" i="6"/>
  <c r="H15790" i="6" s="1"/>
  <c r="F15787" i="6"/>
  <c r="F15784" i="6"/>
  <c r="H15784" i="6" s="1"/>
  <c r="F15782" i="6"/>
  <c r="H15782" i="6" s="1"/>
  <c r="F15780" i="6"/>
  <c r="H15780" i="6" s="1"/>
  <c r="F15779" i="6"/>
  <c r="H15779" i="6" s="1"/>
  <c r="F15778" i="6"/>
  <c r="H15778" i="6" s="1"/>
  <c r="F15776" i="6"/>
  <c r="F15774" i="6"/>
  <c r="H15774" i="6" s="1"/>
  <c r="F15773" i="6"/>
  <c r="H15773" i="6" s="1"/>
  <c r="F15770" i="6"/>
  <c r="H15770" i="6" s="1"/>
  <c r="F15768" i="6"/>
  <c r="H15768" i="6" s="1"/>
  <c r="F15767" i="6"/>
  <c r="H15767" i="6" s="1"/>
  <c r="F15758" i="6"/>
  <c r="H15758" i="6" s="1"/>
  <c r="F15757" i="6"/>
  <c r="H15757" i="6" s="1"/>
  <c r="F15756" i="6"/>
  <c r="H15756" i="6" s="1"/>
  <c r="F15755" i="6"/>
  <c r="H15755" i="6" s="1"/>
  <c r="F15754" i="6"/>
  <c r="H15754" i="6" s="1"/>
  <c r="F15753" i="6"/>
  <c r="H15753" i="6" s="1"/>
  <c r="F15752" i="6"/>
  <c r="H15752" i="6" s="1"/>
  <c r="F15751" i="6"/>
  <c r="H15751" i="6" s="1"/>
  <c r="F15750" i="6"/>
  <c r="H15750" i="6" s="1"/>
  <c r="F15749" i="6"/>
  <c r="H15749" i="6" s="1"/>
  <c r="F15748" i="6"/>
  <c r="H15748" i="6" s="1"/>
  <c r="F15747" i="6"/>
  <c r="F15742" i="6"/>
  <c r="H15742" i="6" s="1"/>
  <c r="F15741" i="6"/>
  <c r="H15741" i="6" s="1"/>
  <c r="F15740" i="6"/>
  <c r="H15740" i="6" s="1"/>
  <c r="F15739" i="6"/>
  <c r="H15739" i="6" s="1"/>
  <c r="F15737" i="6"/>
  <c r="H15737" i="6" s="1"/>
  <c r="F15736" i="6"/>
  <c r="H15736" i="6" s="1"/>
  <c r="F15735" i="6"/>
  <c r="H15735" i="6" s="1"/>
  <c r="F15733" i="6"/>
  <c r="H15733" i="6" s="1"/>
  <c r="F15732" i="6"/>
  <c r="H15732" i="6" s="1"/>
  <c r="F15731" i="6"/>
  <c r="H15731" i="6" s="1"/>
  <c r="F15730" i="6"/>
  <c r="H15730" i="6" s="1"/>
  <c r="F15729" i="6"/>
  <c r="H15729" i="6" s="1"/>
  <c r="F15728" i="6"/>
  <c r="H15728" i="6" s="1"/>
  <c r="F15724" i="6"/>
  <c r="H15724" i="6" s="1"/>
  <c r="F15723" i="6"/>
  <c r="H15723" i="6" s="1"/>
  <c r="F15719" i="6"/>
  <c r="H15719" i="6" s="1"/>
  <c r="F15718" i="6"/>
  <c r="H15718" i="6" s="1"/>
  <c r="F15717" i="6"/>
  <c r="H15717" i="6" s="1"/>
  <c r="F15716" i="6"/>
  <c r="H15716" i="6" s="1"/>
  <c r="F15714" i="6"/>
  <c r="H15714" i="6" s="1"/>
  <c r="F15712" i="6"/>
  <c r="H15712" i="6" s="1"/>
  <c r="F15711" i="6"/>
  <c r="H15711" i="6" s="1"/>
  <c r="F15710" i="6"/>
  <c r="H15710" i="6" s="1"/>
  <c r="F15708" i="6"/>
  <c r="H15708" i="6" s="1"/>
  <c r="F15707" i="6"/>
  <c r="H15707" i="6" s="1"/>
  <c r="F15706" i="6"/>
  <c r="H15706" i="6" s="1"/>
  <c r="F15705" i="6"/>
  <c r="H15705" i="6" s="1"/>
  <c r="F15704" i="6"/>
  <c r="H15704" i="6" s="1"/>
  <c r="F15703" i="6"/>
  <c r="H15703" i="6" s="1"/>
  <c r="F15698" i="6"/>
  <c r="H15698" i="6" s="1"/>
  <c r="F15697" i="6"/>
  <c r="H15697" i="6" s="1"/>
  <c r="F15695" i="6"/>
  <c r="H15695" i="6" s="1"/>
  <c r="F15692" i="6"/>
  <c r="H15692" i="6" s="1"/>
  <c r="F15691" i="6"/>
  <c r="H15691" i="6" s="1"/>
  <c r="F15690" i="6"/>
  <c r="P664" i="5" s="1"/>
  <c r="R664" i="5" s="1"/>
  <c r="F15689" i="6"/>
  <c r="H15689" i="6" s="1"/>
  <c r="F15688" i="6"/>
  <c r="H15688" i="6" s="1"/>
  <c r="F15687" i="6"/>
  <c r="H15687" i="6" s="1"/>
  <c r="F15684" i="6"/>
  <c r="H15684" i="6" s="1"/>
  <c r="F15683" i="6"/>
  <c r="H15683" i="6" s="1"/>
  <c r="H15682" i="6"/>
  <c r="F15681" i="6"/>
  <c r="H15681" i="6" s="1"/>
  <c r="F15680" i="6"/>
  <c r="H15680" i="6" s="1"/>
  <c r="F15679" i="6"/>
  <c r="H15679" i="6" s="1"/>
  <c r="F15678" i="6"/>
  <c r="F15670" i="6"/>
  <c r="H15670" i="6" s="1"/>
  <c r="F15668" i="6"/>
  <c r="H15668" i="6" s="1"/>
  <c r="F15666" i="6"/>
  <c r="H15666" i="6" s="1"/>
  <c r="F15664" i="6"/>
  <c r="H15664" i="6" s="1"/>
  <c r="F15660" i="6"/>
  <c r="H15660" i="6" s="1"/>
  <c r="F15659" i="6"/>
  <c r="H15659" i="6" s="1"/>
  <c r="F15658" i="6"/>
  <c r="H15658" i="6" s="1"/>
  <c r="F15657" i="6"/>
  <c r="H15657" i="6" s="1"/>
  <c r="F15656" i="6"/>
  <c r="H15656" i="6" s="1"/>
  <c r="F15655" i="6"/>
  <c r="H15655" i="6" s="1"/>
  <c r="F15654" i="6"/>
  <c r="H15654" i="6" s="1"/>
  <c r="F15653" i="6"/>
  <c r="H15653" i="6" s="1"/>
  <c r="F15651" i="6"/>
  <c r="H15651" i="6" s="1"/>
  <c r="F15650" i="6"/>
  <c r="H15650" i="6" s="1"/>
  <c r="F15648" i="6"/>
  <c r="H15648" i="6" s="1"/>
  <c r="F15647" i="6"/>
  <c r="H15647" i="6" s="1"/>
  <c r="F15646" i="6"/>
  <c r="H15646" i="6" s="1"/>
  <c r="F15645" i="6"/>
  <c r="H15645" i="6" s="1"/>
  <c r="F15640" i="6"/>
  <c r="H15640" i="6" s="1"/>
  <c r="F15639" i="6"/>
  <c r="H15639" i="6" s="1"/>
  <c r="F15638" i="6"/>
  <c r="H15638" i="6" s="1"/>
  <c r="F15637" i="6"/>
  <c r="H15637" i="6" s="1"/>
  <c r="F15636" i="6"/>
  <c r="H15636" i="6" s="1"/>
  <c r="F15632" i="6"/>
  <c r="H15632" i="6" s="1"/>
  <c r="F15630" i="6"/>
  <c r="H15630" i="6" s="1"/>
  <c r="F15629" i="6"/>
  <c r="H15629" i="6" s="1"/>
  <c r="F15628" i="6"/>
  <c r="H15628" i="6" s="1"/>
  <c r="F15622" i="6"/>
  <c r="H15622" i="6" s="1"/>
  <c r="F15616" i="6"/>
  <c r="H15616" i="6" s="1"/>
  <c r="F15614" i="6"/>
  <c r="H15614" i="6" s="1"/>
  <c r="F15613" i="6"/>
  <c r="H15613" i="6" s="1"/>
  <c r="F15612" i="6"/>
  <c r="H15612" i="6" s="1"/>
  <c r="F15611" i="6"/>
  <c r="H15611" i="6" s="1"/>
  <c r="F15608" i="6"/>
  <c r="H15608" i="6" s="1"/>
  <c r="F15607" i="6"/>
  <c r="H15607" i="6" s="1"/>
  <c r="F15606" i="6"/>
  <c r="H15606" i="6" s="1"/>
  <c r="F15604" i="6"/>
  <c r="H15604" i="6" s="1"/>
  <c r="H15603" i="6"/>
  <c r="F15603" i="6"/>
  <c r="F15600" i="6"/>
  <c r="H15600" i="6" s="1"/>
  <c r="F15599" i="6"/>
  <c r="H15599" i="6" s="1"/>
  <c r="F15595" i="6"/>
  <c r="H15595" i="6" s="1"/>
  <c r="F15594" i="6"/>
  <c r="H15594" i="6" s="1"/>
  <c r="F15593" i="6"/>
  <c r="F15592" i="6"/>
  <c r="P676" i="5" s="1"/>
  <c r="R676" i="5" s="1"/>
  <c r="F15591" i="6"/>
  <c r="H15591" i="6" s="1"/>
  <c r="F15589" i="6"/>
  <c r="H15589" i="6" s="1"/>
  <c r="F15588" i="6"/>
  <c r="H15588" i="6" s="1"/>
  <c r="F15587" i="6"/>
  <c r="H15587" i="6" s="1"/>
  <c r="F15584" i="6"/>
  <c r="H15584" i="6" s="1"/>
  <c r="F15583" i="6"/>
  <c r="H15583" i="6" s="1"/>
  <c r="F15582" i="6"/>
  <c r="H15582" i="6" s="1"/>
  <c r="F15581" i="6"/>
  <c r="H15581" i="6" s="1"/>
  <c r="F15579" i="6"/>
  <c r="H15579" i="6" s="1"/>
  <c r="F15578" i="6"/>
  <c r="H15578" i="6" s="1"/>
  <c r="F15577" i="6"/>
  <c r="H15577" i="6" s="1"/>
  <c r="F15574" i="6"/>
  <c r="H15574" i="6" s="1"/>
  <c r="F15571" i="6"/>
  <c r="H15571" i="6" s="1"/>
  <c r="F15568" i="6"/>
  <c r="H15568" i="6" s="1"/>
  <c r="F15562" i="6"/>
  <c r="H15562" i="6" s="1"/>
  <c r="F15561" i="6"/>
  <c r="H15561" i="6" s="1"/>
  <c r="F15557" i="6"/>
  <c r="H15557" i="6" s="1"/>
  <c r="F15556" i="6"/>
  <c r="H15556" i="6" s="1"/>
  <c r="F15555" i="6"/>
  <c r="H15555" i="6" s="1"/>
  <c r="F15553" i="6"/>
  <c r="H15553" i="6" s="1"/>
  <c r="F15550" i="6"/>
  <c r="H15550" i="6" s="1"/>
  <c r="F15546" i="6"/>
  <c r="H15546" i="6" s="1"/>
  <c r="F15545" i="6"/>
  <c r="H15545" i="6" s="1"/>
  <c r="F15544" i="6"/>
  <c r="H15544" i="6" s="1"/>
  <c r="F15543" i="6"/>
  <c r="H15543" i="6" s="1"/>
  <c r="F15542" i="6"/>
  <c r="H15542" i="6" s="1"/>
  <c r="F15539" i="6"/>
  <c r="H15539" i="6" s="1"/>
  <c r="F15538" i="6"/>
  <c r="H15538" i="6" s="1"/>
  <c r="F15536" i="6"/>
  <c r="H15536" i="6" s="1"/>
  <c r="F15535" i="6"/>
  <c r="H15535" i="6" s="1"/>
  <c r="F15534" i="6"/>
  <c r="H15534" i="6" s="1"/>
  <c r="F15533" i="6"/>
  <c r="H15533" i="6" s="1"/>
  <c r="F15532" i="6"/>
  <c r="H15532" i="6" s="1"/>
  <c r="F15530" i="6"/>
  <c r="H15530" i="6" s="1"/>
  <c r="F15528" i="6"/>
  <c r="H15528" i="6" s="1"/>
  <c r="F15527" i="6"/>
  <c r="H15527" i="6" s="1"/>
  <c r="F15525" i="6"/>
  <c r="H15525" i="6" s="1"/>
  <c r="F15524" i="6"/>
  <c r="H15524" i="6" s="1"/>
  <c r="F15523" i="6"/>
  <c r="H15523" i="6" s="1"/>
  <c r="F15522" i="6"/>
  <c r="H15522" i="6" s="1"/>
  <c r="F15521" i="6"/>
  <c r="H15521" i="6" s="1"/>
  <c r="F15520" i="6"/>
  <c r="H15520" i="6" s="1"/>
  <c r="F15518" i="6"/>
  <c r="H15518" i="6" s="1"/>
  <c r="F15516" i="6"/>
  <c r="H15516" i="6" s="1"/>
  <c r="F15515" i="6"/>
  <c r="H15515" i="6" s="1"/>
  <c r="F15510" i="6"/>
  <c r="H15510" i="6" s="1"/>
  <c r="F15509" i="6"/>
  <c r="H15509" i="6" s="1"/>
  <c r="F15508" i="6"/>
  <c r="H15508" i="6" s="1"/>
  <c r="F15507" i="6"/>
  <c r="H15507" i="6" s="1"/>
  <c r="F15506" i="6"/>
  <c r="H15506" i="6" s="1"/>
  <c r="F15505" i="6"/>
  <c r="H15505" i="6" s="1"/>
  <c r="F15504" i="6"/>
  <c r="H15504" i="6" s="1"/>
  <c r="F15503" i="6"/>
  <c r="H15503" i="6" s="1"/>
  <c r="F15502" i="6"/>
  <c r="H15502" i="6" s="1"/>
  <c r="F15501" i="6"/>
  <c r="H15501" i="6" s="1"/>
  <c r="F15500" i="6"/>
  <c r="H15500" i="6" s="1"/>
  <c r="F15499" i="6"/>
  <c r="H15499" i="6" s="1"/>
  <c r="F15498" i="6"/>
  <c r="H15498" i="6" s="1"/>
  <c r="F15497" i="6"/>
  <c r="H15497" i="6" s="1"/>
  <c r="F15496" i="6"/>
  <c r="H15496" i="6" s="1"/>
  <c r="F15493" i="6"/>
  <c r="H15493" i="6" s="1"/>
  <c r="F15490" i="6"/>
  <c r="H15490" i="6" s="1"/>
  <c r="F15486" i="6"/>
  <c r="H15486" i="6" s="1"/>
  <c r="F15484" i="6"/>
  <c r="H15484" i="6" s="1"/>
  <c r="H15483" i="6"/>
  <c r="F15483" i="6"/>
  <c r="F15482" i="6"/>
  <c r="H15482" i="6" s="1"/>
  <c r="F15481" i="6"/>
  <c r="H15481" i="6" s="1"/>
  <c r="F15480" i="6"/>
  <c r="H15480" i="6" s="1"/>
  <c r="F15479" i="6"/>
  <c r="H15479" i="6" s="1"/>
  <c r="F15478" i="6"/>
  <c r="H15478" i="6" s="1"/>
  <c r="F15477" i="6"/>
  <c r="H15477" i="6" s="1"/>
  <c r="F15473" i="6"/>
  <c r="H15473" i="6" s="1"/>
  <c r="F15472" i="6"/>
  <c r="H15472" i="6" s="1"/>
  <c r="F15471" i="6"/>
  <c r="H15471" i="6" s="1"/>
  <c r="F15468" i="6"/>
  <c r="F15466" i="6"/>
  <c r="H15466" i="6" s="1"/>
  <c r="F15465" i="6"/>
  <c r="H15465" i="6" s="1"/>
  <c r="F15464" i="6"/>
  <c r="H15464" i="6" s="1"/>
  <c r="F15463" i="6"/>
  <c r="H15463" i="6" s="1"/>
  <c r="F15462" i="6"/>
  <c r="H15462" i="6" s="1"/>
  <c r="F15461" i="6"/>
  <c r="H15461" i="6" s="1"/>
  <c r="F15460" i="6"/>
  <c r="H15460" i="6" s="1"/>
  <c r="F15459" i="6"/>
  <c r="H15459" i="6" s="1"/>
  <c r="F15458" i="6"/>
  <c r="H15458" i="6" s="1"/>
  <c r="F15456" i="6"/>
  <c r="H15456" i="6" s="1"/>
  <c r="F15454" i="6"/>
  <c r="H15454" i="6" s="1"/>
  <c r="F15450" i="6"/>
  <c r="H15450" i="6" s="1"/>
  <c r="F15446" i="6"/>
  <c r="H15446" i="6" s="1"/>
  <c r="F15445" i="6"/>
  <c r="H15445" i="6" s="1"/>
  <c r="F15443" i="6"/>
  <c r="H15443" i="6" s="1"/>
  <c r="F15442" i="6"/>
  <c r="H15442" i="6" s="1"/>
  <c r="F15439" i="6"/>
  <c r="H15439" i="6" s="1"/>
  <c r="F15437" i="6"/>
  <c r="H15437" i="6" s="1"/>
  <c r="F15436" i="6"/>
  <c r="H15436" i="6" s="1"/>
  <c r="F15434" i="6"/>
  <c r="H15434" i="6" s="1"/>
  <c r="F15433" i="6"/>
  <c r="H15433" i="6" s="1"/>
  <c r="F15431" i="6"/>
  <c r="H15431" i="6" s="1"/>
  <c r="F15430" i="6"/>
  <c r="H15430" i="6" s="1"/>
  <c r="F15429" i="6"/>
  <c r="H15429" i="6" s="1"/>
  <c r="F15426" i="6"/>
  <c r="H15426" i="6" s="1"/>
  <c r="F15425" i="6"/>
  <c r="H15425" i="6" s="1"/>
  <c r="F15424" i="6"/>
  <c r="H15424" i="6" s="1"/>
  <c r="F15423" i="6"/>
  <c r="H15423" i="6" s="1"/>
  <c r="F15422" i="6"/>
  <c r="H15422" i="6" s="1"/>
  <c r="F15420" i="6"/>
  <c r="H15420" i="6" s="1"/>
  <c r="F15419" i="6"/>
  <c r="H15419" i="6" s="1"/>
  <c r="F15418" i="6"/>
  <c r="H15418" i="6" s="1"/>
  <c r="F15417" i="6"/>
  <c r="H15417" i="6" s="1"/>
  <c r="F15416" i="6"/>
  <c r="H15416" i="6" s="1"/>
  <c r="F15415" i="6"/>
  <c r="H15415" i="6" s="1"/>
  <c r="F15414" i="6"/>
  <c r="H15414" i="6" s="1"/>
  <c r="F15413" i="6"/>
  <c r="H15413" i="6" s="1"/>
  <c r="F15412" i="6"/>
  <c r="H15412" i="6" s="1"/>
  <c r="F15410" i="6"/>
  <c r="H15410" i="6" s="1"/>
  <c r="F15409" i="6"/>
  <c r="H15409" i="6" s="1"/>
  <c r="F15405" i="6"/>
  <c r="H15405" i="6" s="1"/>
  <c r="F15400" i="6"/>
  <c r="H15400" i="6" s="1"/>
  <c r="F15399" i="6"/>
  <c r="H15399" i="6" s="1"/>
  <c r="F15398" i="6"/>
  <c r="H15398" i="6" s="1"/>
  <c r="F15394" i="6"/>
  <c r="H15394" i="6" s="1"/>
  <c r="F15393" i="6"/>
  <c r="H15393" i="6" s="1"/>
  <c r="F15392" i="6"/>
  <c r="H15392" i="6" s="1"/>
  <c r="F15388" i="6"/>
  <c r="H15388" i="6" s="1"/>
  <c r="F15386" i="6"/>
  <c r="H15386" i="6" s="1"/>
  <c r="F15385" i="6"/>
  <c r="H15385" i="6" s="1"/>
  <c r="F15384" i="6"/>
  <c r="H15384" i="6" s="1"/>
  <c r="F15382" i="6"/>
  <c r="H15382" i="6" s="1"/>
  <c r="F15381" i="6"/>
  <c r="H15381" i="6" s="1"/>
  <c r="F15380" i="6"/>
  <c r="H15380" i="6" s="1"/>
  <c r="F15379" i="6"/>
  <c r="H15379" i="6" s="1"/>
  <c r="F15378" i="6"/>
  <c r="H15378" i="6" s="1"/>
  <c r="F15376" i="6"/>
  <c r="H15376" i="6" s="1"/>
  <c r="F15375" i="6"/>
  <c r="H15375" i="6" s="1"/>
  <c r="F15371" i="6"/>
  <c r="H15371" i="6" s="1"/>
  <c r="F15369" i="6"/>
  <c r="H15369" i="6" s="1"/>
  <c r="F15368" i="6"/>
  <c r="H15368" i="6" s="1"/>
  <c r="F15366" i="6"/>
  <c r="H15366" i="6" s="1"/>
  <c r="F15364" i="6"/>
  <c r="H15364" i="6" s="1"/>
  <c r="F15362" i="6"/>
  <c r="H15362" i="6" s="1"/>
  <c r="F15361" i="6"/>
  <c r="H15361" i="6" s="1"/>
  <c r="F15359" i="6"/>
  <c r="H15359" i="6" s="1"/>
  <c r="F15356" i="6"/>
  <c r="H15356" i="6" s="1"/>
  <c r="F15350" i="6"/>
  <c r="H15350" i="6" s="1"/>
  <c r="F15345" i="6"/>
  <c r="H15345" i="6" s="1"/>
  <c r="F15342" i="6"/>
  <c r="F15341" i="6"/>
  <c r="H15341" i="6" s="1"/>
  <c r="F15340" i="6"/>
  <c r="H15340" i="6" s="1"/>
  <c r="F15337" i="6"/>
  <c r="H15337" i="6" s="1"/>
  <c r="F15333" i="6"/>
  <c r="H15333" i="6" s="1"/>
  <c r="F15330" i="6"/>
  <c r="H15330" i="6" s="1"/>
  <c r="F15329" i="6"/>
  <c r="H15329" i="6" s="1"/>
  <c r="F15327" i="6"/>
  <c r="H15327" i="6" s="1"/>
  <c r="F15322" i="6"/>
  <c r="H15322" i="6" s="1"/>
  <c r="F15321" i="6"/>
  <c r="H15321" i="6" s="1"/>
  <c r="F15320" i="6"/>
  <c r="F15319" i="6"/>
  <c r="H15319" i="6" s="1"/>
  <c r="F15315" i="6"/>
  <c r="H15315" i="6" s="1"/>
  <c r="F15314" i="6"/>
  <c r="H15314" i="6" s="1"/>
  <c r="F15311" i="6"/>
  <c r="H15311" i="6" s="1"/>
  <c r="F15309" i="6"/>
  <c r="H15309" i="6" s="1"/>
  <c r="F15308" i="6"/>
  <c r="H15308" i="6" s="1"/>
  <c r="F15307" i="6"/>
  <c r="H15307" i="6" s="1"/>
  <c r="F15306" i="6"/>
  <c r="H15306" i="6" s="1"/>
  <c r="F15304" i="6"/>
  <c r="H15304" i="6" s="1"/>
  <c r="F15303" i="6"/>
  <c r="H15303" i="6" s="1"/>
  <c r="F15302" i="6"/>
  <c r="H15302" i="6" s="1"/>
  <c r="F15300" i="6"/>
  <c r="H15300" i="6" s="1"/>
  <c r="F15299" i="6"/>
  <c r="H15299" i="6" s="1"/>
  <c r="F15298" i="6"/>
  <c r="H15298" i="6" s="1"/>
  <c r="F15297" i="6"/>
  <c r="H15297" i="6" s="1"/>
  <c r="F15296" i="6"/>
  <c r="H15296" i="6" s="1"/>
  <c r="F15295" i="6"/>
  <c r="H15295" i="6" s="1"/>
  <c r="F15293" i="6"/>
  <c r="H15293" i="6" s="1"/>
  <c r="F15292" i="6"/>
  <c r="H15292" i="6" s="1"/>
  <c r="F15291" i="6"/>
  <c r="H15291" i="6" s="1"/>
  <c r="F15290" i="6"/>
  <c r="H15290" i="6" s="1"/>
  <c r="F15289" i="6"/>
  <c r="H15289" i="6" s="1"/>
  <c r="F15288" i="6"/>
  <c r="H15288" i="6" s="1"/>
  <c r="F15283" i="6"/>
  <c r="H15283" i="6" s="1"/>
  <c r="F15282" i="6"/>
  <c r="H15282" i="6" s="1"/>
  <c r="F15281" i="6"/>
  <c r="H15281" i="6" s="1"/>
  <c r="F15280" i="6"/>
  <c r="H15280" i="6" s="1"/>
  <c r="F15279" i="6"/>
  <c r="H15279" i="6" s="1"/>
  <c r="F15275" i="6"/>
  <c r="H15275" i="6" s="1"/>
  <c r="F15274" i="6"/>
  <c r="H15274" i="6" s="1"/>
  <c r="F15273" i="6"/>
  <c r="H15273" i="6" s="1"/>
  <c r="F15272" i="6"/>
  <c r="H15272" i="6" s="1"/>
  <c r="F15271" i="6"/>
  <c r="H15271" i="6" s="1"/>
  <c r="F15270" i="6"/>
  <c r="H15270" i="6" s="1"/>
  <c r="F15268" i="6"/>
  <c r="H15268" i="6" s="1"/>
  <c r="F15265" i="6"/>
  <c r="H15265" i="6" s="1"/>
  <c r="F15263" i="6"/>
  <c r="H15263" i="6" s="1"/>
  <c r="F15260" i="6"/>
  <c r="H15260" i="6" s="1"/>
  <c r="F15259" i="6"/>
  <c r="H15259" i="6" s="1"/>
  <c r="F15255" i="6"/>
  <c r="H15255" i="6" s="1"/>
  <c r="F15253" i="6"/>
  <c r="H15253" i="6" s="1"/>
  <c r="F15250" i="6"/>
  <c r="H15250" i="6" s="1"/>
  <c r="F15249" i="6"/>
  <c r="H15249" i="6" s="1"/>
  <c r="F15248" i="6"/>
  <c r="H15248" i="6" s="1"/>
  <c r="F15241" i="6"/>
  <c r="H15241" i="6" s="1"/>
  <c r="F15240" i="6"/>
  <c r="H15240" i="6" s="1"/>
  <c r="F15238" i="6"/>
  <c r="H15238" i="6" s="1"/>
  <c r="F15236" i="6"/>
  <c r="H15236" i="6" s="1"/>
  <c r="F15235" i="6"/>
  <c r="H15235" i="6" s="1"/>
  <c r="F15232" i="6"/>
  <c r="H15232" i="6" s="1"/>
  <c r="F15228" i="6"/>
  <c r="H15228" i="6" s="1"/>
  <c r="F15227" i="6"/>
  <c r="H15227" i="6" s="1"/>
  <c r="F15226" i="6"/>
  <c r="H15226" i="6" s="1"/>
  <c r="F15224" i="6"/>
  <c r="H15224" i="6" s="1"/>
  <c r="F15223" i="6"/>
  <c r="H15223" i="6" s="1"/>
  <c r="F15222" i="6"/>
  <c r="H15222" i="6" s="1"/>
  <c r="F15221" i="6"/>
  <c r="H15221" i="6" s="1"/>
  <c r="F15220" i="6"/>
  <c r="H15220" i="6" s="1"/>
  <c r="F15219" i="6"/>
  <c r="H15219" i="6" s="1"/>
  <c r="F15218" i="6"/>
  <c r="H15218" i="6" s="1"/>
  <c r="F15217" i="6"/>
  <c r="H15217" i="6" s="1"/>
  <c r="F15216" i="6"/>
  <c r="H15216" i="6" s="1"/>
  <c r="F15212" i="6"/>
  <c r="H15212" i="6" s="1"/>
  <c r="F15210" i="6"/>
  <c r="H15210" i="6" s="1"/>
  <c r="F15209" i="6"/>
  <c r="H15209" i="6" s="1"/>
  <c r="F15208" i="6"/>
  <c r="H15208" i="6" s="1"/>
  <c r="F15207" i="6"/>
  <c r="H15207" i="6" s="1"/>
  <c r="F15205" i="6"/>
  <c r="H15205" i="6" s="1"/>
  <c r="F15204" i="6"/>
  <c r="H15204" i="6" s="1"/>
  <c r="F15203" i="6"/>
  <c r="H15203" i="6" s="1"/>
  <c r="F15202" i="6"/>
  <c r="H15202" i="6" s="1"/>
  <c r="F15201" i="6"/>
  <c r="H15201" i="6" s="1"/>
  <c r="F15197" i="6"/>
  <c r="H15197" i="6" s="1"/>
  <c r="F15196" i="6"/>
  <c r="H15196" i="6" s="1"/>
  <c r="F15194" i="6"/>
  <c r="H15194" i="6" s="1"/>
  <c r="F15193" i="6"/>
  <c r="H15193" i="6" s="1"/>
  <c r="F15192" i="6"/>
  <c r="H15192" i="6" s="1"/>
  <c r="F15191" i="6"/>
  <c r="H15191" i="6" s="1"/>
  <c r="F15187" i="6"/>
  <c r="H15187" i="6" s="1"/>
  <c r="F15186" i="6"/>
  <c r="H15186" i="6" s="1"/>
  <c r="F15185" i="6"/>
  <c r="H15185" i="6" s="1"/>
  <c r="F15184" i="6"/>
  <c r="H15184" i="6" s="1"/>
  <c r="F15183" i="6"/>
  <c r="H15183" i="6" s="1"/>
  <c r="F15181" i="6"/>
  <c r="H15181" i="6" s="1"/>
  <c r="F15178" i="6"/>
  <c r="H15178" i="6" s="1"/>
  <c r="F15171" i="6"/>
  <c r="H15171" i="6" s="1"/>
  <c r="F15167" i="6"/>
  <c r="H15167" i="6" s="1"/>
  <c r="F15157" i="6"/>
  <c r="H15157" i="6" s="1"/>
  <c r="F15156" i="6"/>
  <c r="H15156" i="6" s="1"/>
  <c r="F15155" i="6"/>
  <c r="H15155" i="6" s="1"/>
  <c r="F15154" i="6"/>
  <c r="F15152" i="6"/>
  <c r="H15152" i="6" s="1"/>
  <c r="F15149" i="6"/>
  <c r="H15149" i="6" s="1"/>
  <c r="F15148" i="6"/>
  <c r="H15148" i="6" s="1"/>
  <c r="F15146" i="6"/>
  <c r="H15146" i="6" s="1"/>
  <c r="F15144" i="6"/>
  <c r="H15144" i="6" s="1"/>
  <c r="F15143" i="6"/>
  <c r="H15143" i="6" s="1"/>
  <c r="F15142" i="6"/>
  <c r="H15142" i="6" s="1"/>
  <c r="F15141" i="6"/>
  <c r="H15141" i="6" s="1"/>
  <c r="F15140" i="6"/>
  <c r="H15140" i="6" s="1"/>
  <c r="F15139" i="6"/>
  <c r="H15139" i="6" s="1"/>
  <c r="F15137" i="6"/>
  <c r="H15137" i="6" s="1"/>
  <c r="F15136" i="6"/>
  <c r="H15136" i="6" s="1"/>
  <c r="F15129" i="6"/>
  <c r="H15129" i="6" s="1"/>
  <c r="F15128" i="6"/>
  <c r="H15128" i="6" s="1"/>
  <c r="F15127" i="6"/>
  <c r="H15127" i="6" s="1"/>
  <c r="F15126" i="6"/>
  <c r="H15126" i="6" s="1"/>
  <c r="F15124" i="6"/>
  <c r="H15124" i="6" s="1"/>
  <c r="F15119" i="6"/>
  <c r="H15119" i="6" s="1"/>
  <c r="F15118" i="6"/>
  <c r="H15118" i="6" s="1"/>
  <c r="F15116" i="6"/>
  <c r="H15116" i="6" s="1"/>
  <c r="F15114" i="6"/>
  <c r="H15114" i="6" s="1"/>
  <c r="F15112" i="6"/>
  <c r="H15112" i="6" s="1"/>
  <c r="F15110" i="6"/>
  <c r="H15110" i="6" s="1"/>
  <c r="F15108" i="6"/>
  <c r="H15108" i="6" s="1"/>
  <c r="F15107" i="6"/>
  <c r="H15107" i="6" s="1"/>
  <c r="F15101" i="6"/>
  <c r="H15101" i="6" s="1"/>
  <c r="F15099" i="6"/>
  <c r="H15099" i="6" s="1"/>
  <c r="F15097" i="6"/>
  <c r="H15097" i="6" s="1"/>
  <c r="F15096" i="6"/>
  <c r="H15096" i="6" s="1"/>
  <c r="F15090" i="6"/>
  <c r="H15090" i="6" s="1"/>
  <c r="F15089" i="6"/>
  <c r="F15088" i="6"/>
  <c r="H15088" i="6" s="1"/>
  <c r="F15087" i="6"/>
  <c r="H15087" i="6" s="1"/>
  <c r="F15086" i="6"/>
  <c r="H15086" i="6" s="1"/>
  <c r="F15085" i="6"/>
  <c r="H15085" i="6" s="1"/>
  <c r="F15082" i="6"/>
  <c r="H15082" i="6" s="1"/>
  <c r="F15081" i="6"/>
  <c r="H15081" i="6" s="1"/>
  <c r="F15080" i="6"/>
  <c r="H15080" i="6" s="1"/>
  <c r="F15077" i="6"/>
  <c r="H15077" i="6" s="1"/>
  <c r="F15076" i="6"/>
  <c r="H15076" i="6" s="1"/>
  <c r="F15073" i="6"/>
  <c r="H15073" i="6" s="1"/>
  <c r="F15072" i="6"/>
  <c r="H15072" i="6" s="1"/>
  <c r="F15071" i="6"/>
  <c r="H15071" i="6" s="1"/>
  <c r="F15070" i="6"/>
  <c r="H15070" i="6" s="1"/>
  <c r="F15068" i="6"/>
  <c r="H15068" i="6" s="1"/>
  <c r="F15066" i="6"/>
  <c r="H15066" i="6" s="1"/>
  <c r="F15065" i="6"/>
  <c r="H15065" i="6" s="1"/>
  <c r="F15064" i="6"/>
  <c r="H15064" i="6" s="1"/>
  <c r="F15063" i="6"/>
  <c r="H15063" i="6" s="1"/>
  <c r="F15062" i="6"/>
  <c r="H15062" i="6" s="1"/>
  <c r="F15058" i="6"/>
  <c r="H15058" i="6" s="1"/>
  <c r="F15056" i="6"/>
  <c r="H15056" i="6" s="1"/>
  <c r="F15053" i="6"/>
  <c r="H15053" i="6" s="1"/>
  <c r="F15049" i="6"/>
  <c r="H15049" i="6" s="1"/>
  <c r="F15048" i="6"/>
  <c r="H15048" i="6" s="1"/>
  <c r="F15045" i="6"/>
  <c r="H15045" i="6" s="1"/>
  <c r="F15043" i="6"/>
  <c r="H15043" i="6" s="1"/>
  <c r="F15036" i="6"/>
  <c r="H15036" i="6" s="1"/>
  <c r="F15035" i="6"/>
  <c r="F15034" i="6"/>
  <c r="H15034" i="6" s="1"/>
  <c r="F15032" i="6"/>
  <c r="H15032" i="6" s="1"/>
  <c r="F15030" i="6"/>
  <c r="H15030" i="6" s="1"/>
  <c r="F15029" i="6"/>
  <c r="H15029" i="6" s="1"/>
  <c r="F15027" i="6"/>
  <c r="F15026" i="6"/>
  <c r="H15026" i="6" s="1"/>
  <c r="F15025" i="6"/>
  <c r="H15025" i="6" s="1"/>
  <c r="F15023" i="6"/>
  <c r="H15023" i="6" s="1"/>
  <c r="F15020" i="6"/>
  <c r="H15020" i="6" s="1"/>
  <c r="F15019" i="6"/>
  <c r="H15019" i="6" s="1"/>
  <c r="F15016" i="6"/>
  <c r="H15016" i="6" s="1"/>
  <c r="F15013" i="6"/>
  <c r="H15013" i="6" s="1"/>
  <c r="F15012" i="6"/>
  <c r="H15012" i="6" s="1"/>
  <c r="F15010" i="6"/>
  <c r="H15010" i="6" s="1"/>
  <c r="F15006" i="6"/>
  <c r="H15006" i="6" s="1"/>
  <c r="F15002" i="6"/>
  <c r="H15002" i="6" s="1"/>
  <c r="F15001" i="6"/>
  <c r="H15001" i="6" s="1"/>
  <c r="F14997" i="6"/>
  <c r="H14997" i="6" s="1"/>
  <c r="F14994" i="6"/>
  <c r="H14994" i="6" s="1"/>
  <c r="F14992" i="6"/>
  <c r="H14992" i="6" s="1"/>
  <c r="F14990" i="6"/>
  <c r="H14990" i="6" s="1"/>
  <c r="F14989" i="6"/>
  <c r="H14989" i="6" s="1"/>
  <c r="F14985" i="6"/>
  <c r="H14985" i="6" s="1"/>
  <c r="F14984" i="6"/>
  <c r="H14984" i="6" s="1"/>
  <c r="F14983" i="6"/>
  <c r="H14983" i="6" s="1"/>
  <c r="F14982" i="6"/>
  <c r="H14982" i="6" s="1"/>
  <c r="F14981" i="6"/>
  <c r="H14981" i="6" s="1"/>
  <c r="F14975" i="6"/>
  <c r="H14975" i="6" s="1"/>
  <c r="F14972" i="6"/>
  <c r="H14972" i="6" s="1"/>
  <c r="F14971" i="6"/>
  <c r="H14971" i="6" s="1"/>
  <c r="F14970" i="6"/>
  <c r="H14970" i="6" s="1"/>
  <c r="F14969" i="6"/>
  <c r="H14969" i="6" s="1"/>
  <c r="F14959" i="6"/>
  <c r="H14959" i="6" s="1"/>
  <c r="F14958" i="6"/>
  <c r="H14958" i="6" s="1"/>
  <c r="F14955" i="6"/>
  <c r="H14955" i="6" s="1"/>
  <c r="F14949" i="6"/>
  <c r="H14949" i="6" s="1"/>
  <c r="F14947" i="6"/>
  <c r="H14947" i="6" s="1"/>
  <c r="F14946" i="6"/>
  <c r="H14946" i="6" s="1"/>
  <c r="F14944" i="6"/>
  <c r="H14944" i="6" s="1"/>
  <c r="F14942" i="6"/>
  <c r="H14942" i="6" s="1"/>
  <c r="F14941" i="6"/>
  <c r="H14941" i="6" s="1"/>
  <c r="F14940" i="6"/>
  <c r="H14940" i="6" s="1"/>
  <c r="F14939" i="6"/>
  <c r="H14939" i="6" s="1"/>
  <c r="F14938" i="6"/>
  <c r="H14938" i="6" s="1"/>
  <c r="F14932" i="6"/>
  <c r="H14932" i="6" s="1"/>
  <c r="F14931" i="6"/>
  <c r="H14931" i="6" s="1"/>
  <c r="F14930" i="6"/>
  <c r="H14930" i="6" s="1"/>
  <c r="F14928" i="6"/>
  <c r="H14928" i="6" s="1"/>
  <c r="F14927" i="6"/>
  <c r="H14927" i="6" s="1"/>
  <c r="F14926" i="6"/>
  <c r="H14926" i="6" s="1"/>
  <c r="F14925" i="6"/>
  <c r="H14925" i="6" s="1"/>
  <c r="F14924" i="6"/>
  <c r="H14924" i="6" s="1"/>
  <c r="F14923" i="6"/>
  <c r="H14923" i="6" s="1"/>
  <c r="F14922" i="6"/>
  <c r="H14922" i="6" s="1"/>
  <c r="F14918" i="6"/>
  <c r="H14918" i="6" s="1"/>
  <c r="F14914" i="6"/>
  <c r="H14914" i="6" s="1"/>
  <c r="F14912" i="6"/>
  <c r="H14912" i="6" s="1"/>
  <c r="F14910" i="6"/>
  <c r="H14910" i="6" s="1"/>
  <c r="F14909" i="6"/>
  <c r="H14909" i="6" s="1"/>
  <c r="F14908" i="6"/>
  <c r="H14908" i="6" s="1"/>
  <c r="F14907" i="6"/>
  <c r="H14907" i="6" s="1"/>
  <c r="F14906" i="6"/>
  <c r="H14906" i="6" s="1"/>
  <c r="F14903" i="6"/>
  <c r="H14903" i="6" s="1"/>
  <c r="F14902" i="6"/>
  <c r="H14902" i="6" s="1"/>
  <c r="F14898" i="6"/>
  <c r="H14898" i="6" s="1"/>
  <c r="F14897" i="6"/>
  <c r="H14897" i="6" s="1"/>
  <c r="F14895" i="6"/>
  <c r="H14895" i="6" s="1"/>
  <c r="F14886" i="6"/>
  <c r="H14886" i="6" s="1"/>
  <c r="F14882" i="6"/>
  <c r="H14882" i="6" s="1"/>
  <c r="F14878" i="6"/>
  <c r="H14878" i="6" s="1"/>
  <c r="F14877" i="6"/>
  <c r="H14877" i="6" s="1"/>
  <c r="F14876" i="6"/>
  <c r="H14876" i="6" s="1"/>
  <c r="F14875" i="6"/>
  <c r="H14875" i="6" s="1"/>
  <c r="F14874" i="6"/>
  <c r="H14874" i="6" s="1"/>
  <c r="F14872" i="6"/>
  <c r="H14872" i="6" s="1"/>
  <c r="F14871" i="6"/>
  <c r="H14871" i="6" s="1"/>
  <c r="F14870" i="6"/>
  <c r="H14870" i="6" s="1"/>
  <c r="F14869" i="6"/>
  <c r="H14869" i="6" s="1"/>
  <c r="F14866" i="6"/>
  <c r="H14866" i="6" s="1"/>
  <c r="F14864" i="6"/>
  <c r="H14864" i="6" s="1"/>
  <c r="F14863" i="6"/>
  <c r="H14863" i="6" s="1"/>
  <c r="F14856" i="6"/>
  <c r="H14856" i="6" s="1"/>
  <c r="F14853" i="6"/>
  <c r="H14853" i="6" s="1"/>
  <c r="F14850" i="6"/>
  <c r="H14850" i="6" s="1"/>
  <c r="F14849" i="6"/>
  <c r="H14849" i="6" s="1"/>
  <c r="F14844" i="6"/>
  <c r="H14844" i="6" s="1"/>
  <c r="F14843" i="6"/>
  <c r="H14843" i="6" s="1"/>
  <c r="F14842" i="6"/>
  <c r="H14842" i="6" s="1"/>
  <c r="F14841" i="6"/>
  <c r="H14841" i="6" s="1"/>
  <c r="F14840" i="6"/>
  <c r="H14840" i="6" s="1"/>
  <c r="F14839" i="6"/>
  <c r="H14839" i="6" s="1"/>
  <c r="F14836" i="6"/>
  <c r="H14836" i="6" s="1"/>
  <c r="F14835" i="6"/>
  <c r="H14835" i="6" s="1"/>
  <c r="F14831" i="6"/>
  <c r="H14831" i="6" s="1"/>
  <c r="F14830" i="6"/>
  <c r="H14830" i="6" s="1"/>
  <c r="F14829" i="6"/>
  <c r="H14829" i="6" s="1"/>
  <c r="F14827" i="6"/>
  <c r="H14827" i="6" s="1"/>
  <c r="F14826" i="6"/>
  <c r="H14826" i="6" s="1"/>
  <c r="F14825" i="6"/>
  <c r="H14825" i="6" s="1"/>
  <c r="F14823" i="6"/>
  <c r="H14823" i="6" s="1"/>
  <c r="F14822" i="6"/>
  <c r="H14822" i="6" s="1"/>
  <c r="F14821" i="6"/>
  <c r="H14821" i="6" s="1"/>
  <c r="F14819" i="6"/>
  <c r="H14819" i="6" s="1"/>
  <c r="F14816" i="6"/>
  <c r="H14816" i="6" s="1"/>
  <c r="F14815" i="6"/>
  <c r="H14815" i="6" s="1"/>
  <c r="F14811" i="6"/>
  <c r="H14811" i="6" s="1"/>
  <c r="F14810" i="6"/>
  <c r="H14810" i="6" s="1"/>
  <c r="F14805" i="6"/>
  <c r="H14805" i="6" s="1"/>
  <c r="F14804" i="6"/>
  <c r="H14804" i="6" s="1"/>
  <c r="F14803" i="6"/>
  <c r="H14803" i="6" s="1"/>
  <c r="F14799" i="6"/>
  <c r="H14799" i="6" s="1"/>
  <c r="F14796" i="6"/>
  <c r="H14796" i="6" s="1"/>
  <c r="F14787" i="6"/>
  <c r="H14787" i="6" s="1"/>
  <c r="F14783" i="6"/>
  <c r="H14783" i="6" s="1"/>
  <c r="F14778" i="6"/>
  <c r="H14778" i="6" s="1"/>
  <c r="F14777" i="6"/>
  <c r="H14777" i="6" s="1"/>
  <c r="F14775" i="6"/>
  <c r="H14775" i="6" s="1"/>
  <c r="F14773" i="6"/>
  <c r="H14773" i="6" s="1"/>
  <c r="F14769" i="6"/>
  <c r="H14769" i="6" s="1"/>
  <c r="F14767" i="6"/>
  <c r="H14767" i="6" s="1"/>
  <c r="F14766" i="6"/>
  <c r="H14766" i="6" s="1"/>
  <c r="F14765" i="6"/>
  <c r="H14765" i="6" s="1"/>
  <c r="F14764" i="6"/>
  <c r="H14764" i="6" s="1"/>
  <c r="F14763" i="6"/>
  <c r="H14763" i="6" s="1"/>
  <c r="F14759" i="6"/>
  <c r="H14759" i="6" s="1"/>
  <c r="F14758" i="6"/>
  <c r="H14758" i="6" s="1"/>
  <c r="F14756" i="6"/>
  <c r="H14756" i="6" s="1"/>
  <c r="F14754" i="6"/>
  <c r="H14754" i="6" s="1"/>
  <c r="F14752" i="6"/>
  <c r="H14752" i="6" s="1"/>
  <c r="F14751" i="6"/>
  <c r="H14751" i="6" s="1"/>
  <c r="F14745" i="6"/>
  <c r="H14745" i="6" s="1"/>
  <c r="F14742" i="6"/>
  <c r="H14742" i="6" s="1"/>
  <c r="F14737" i="6"/>
  <c r="H14737" i="6" s="1"/>
  <c r="F14734" i="6"/>
  <c r="H14734" i="6" s="1"/>
  <c r="F14733" i="6"/>
  <c r="H14733" i="6" s="1"/>
  <c r="F14732" i="6"/>
  <c r="H14732" i="6" s="1"/>
  <c r="F14729" i="6"/>
  <c r="H14729" i="6" s="1"/>
  <c r="F14728" i="6"/>
  <c r="H14728" i="6" s="1"/>
  <c r="F14726" i="6"/>
  <c r="H14726" i="6" s="1"/>
  <c r="F14723" i="6"/>
  <c r="H14723" i="6" s="1"/>
  <c r="F14721" i="6"/>
  <c r="H14721" i="6" s="1"/>
  <c r="F14715" i="6"/>
  <c r="H14715" i="6" s="1"/>
  <c r="F14714" i="6"/>
  <c r="H14714" i="6" s="1"/>
  <c r="F14712" i="6"/>
  <c r="H14712" i="6" s="1"/>
  <c r="F14711" i="6"/>
  <c r="H14711" i="6" s="1"/>
  <c r="F14708" i="6"/>
  <c r="H14708" i="6" s="1"/>
  <c r="F14702" i="6"/>
  <c r="H14702" i="6" s="1"/>
  <c r="F14697" i="6"/>
  <c r="H14697" i="6" s="1"/>
  <c r="F14695" i="6"/>
  <c r="H14695" i="6" s="1"/>
  <c r="F14693" i="6"/>
  <c r="H14693" i="6" s="1"/>
  <c r="P567" i="2"/>
  <c r="M567" i="2"/>
  <c r="L567" i="2"/>
  <c r="H567" i="2"/>
  <c r="G2608" i="3" s="1"/>
  <c r="I2608" i="3" s="1"/>
  <c r="F2609" i="3"/>
  <c r="J2609" i="3" s="1"/>
  <c r="F2608" i="3"/>
  <c r="J2608" i="3" s="1"/>
  <c r="O646" i="5"/>
  <c r="Q646" i="5" s="1"/>
  <c r="D646" i="5" s="1"/>
  <c r="L646" i="5"/>
  <c r="K646" i="5"/>
  <c r="G646" i="5"/>
  <c r="F15269" i="6" s="1"/>
  <c r="H15269" i="6" s="1"/>
  <c r="F2606" i="3"/>
  <c r="J2606" i="3" s="1"/>
  <c r="F2605" i="3"/>
  <c r="J2605" i="3" s="1"/>
  <c r="F14813" i="6" l="1"/>
  <c r="H14813" i="6" s="1"/>
  <c r="F15700" i="6"/>
  <c r="H15700" i="6" s="1"/>
  <c r="F15331" i="6"/>
  <c r="H15331" i="6" s="1"/>
  <c r="F15267" i="6"/>
  <c r="H15267" i="6" s="1"/>
  <c r="G2743" i="3"/>
  <c r="I2743" i="3" s="1"/>
  <c r="G2855" i="3"/>
  <c r="I2855" i="3" s="1"/>
  <c r="G2815" i="3"/>
  <c r="I2815" i="3" s="1"/>
  <c r="H16076" i="6"/>
  <c r="P687" i="5"/>
  <c r="R687" i="5" s="1"/>
  <c r="H15989" i="6"/>
  <c r="P668" i="5"/>
  <c r="R668" i="5" s="1"/>
  <c r="P685" i="5"/>
  <c r="R685" i="5" s="1"/>
  <c r="H15928" i="6"/>
  <c r="P680" i="5"/>
  <c r="R680" i="5" s="1"/>
  <c r="H15924" i="6"/>
  <c r="P681" i="5"/>
  <c r="R681" i="5" s="1"/>
  <c r="H15916" i="6"/>
  <c r="P679" i="5"/>
  <c r="R679" i="5" s="1"/>
  <c r="H15895" i="6"/>
  <c r="H15883" i="6"/>
  <c r="P684" i="5"/>
  <c r="R684" i="5" s="1"/>
  <c r="P682" i="5"/>
  <c r="R682" i="5" s="1"/>
  <c r="H15874" i="6"/>
  <c r="P666" i="5"/>
  <c r="R666" i="5" s="1"/>
  <c r="H15787" i="6"/>
  <c r="P671" i="5"/>
  <c r="R671" i="5" s="1"/>
  <c r="H15776" i="6"/>
  <c r="P678" i="5"/>
  <c r="R678" i="5" s="1"/>
  <c r="H15747" i="6"/>
  <c r="P672" i="5"/>
  <c r="R672" i="5" s="1"/>
  <c r="H15678" i="6"/>
  <c r="P677" i="5"/>
  <c r="R677" i="5" s="1"/>
  <c r="H15690" i="6"/>
  <c r="H15468" i="6"/>
  <c r="P675" i="5"/>
  <c r="R675" i="5" s="1"/>
  <c r="P674" i="5"/>
  <c r="R674" i="5" s="1"/>
  <c r="H15593" i="6"/>
  <c r="P670" i="5"/>
  <c r="R670" i="5" s="1"/>
  <c r="H15592" i="6"/>
  <c r="P673" i="5"/>
  <c r="R673" i="5" s="1"/>
  <c r="G2625" i="3"/>
  <c r="I2625" i="3" s="1"/>
  <c r="G2774" i="3"/>
  <c r="I2774" i="3" s="1"/>
  <c r="Q573" i="2"/>
  <c r="S573" i="2" s="1"/>
  <c r="P669" i="5"/>
  <c r="R669" i="5" s="1"/>
  <c r="H15342" i="6"/>
  <c r="P663" i="5"/>
  <c r="R663" i="5" s="1"/>
  <c r="H15320" i="6"/>
  <c r="P667" i="5"/>
  <c r="R667" i="5" s="1"/>
  <c r="P650" i="5"/>
  <c r="R650" i="5" s="1"/>
  <c r="Q577" i="2"/>
  <c r="S577" i="2" s="1"/>
  <c r="H15154" i="6"/>
  <c r="P665" i="5"/>
  <c r="R665" i="5" s="1"/>
  <c r="P661" i="5"/>
  <c r="R661" i="5" s="1"/>
  <c r="P660" i="5"/>
  <c r="R660" i="5" s="1"/>
  <c r="P662" i="5"/>
  <c r="R662" i="5" s="1"/>
  <c r="I2635" i="3"/>
  <c r="Q575" i="2"/>
  <c r="S575" i="2" s="1"/>
  <c r="H15089" i="6"/>
  <c r="P657" i="5"/>
  <c r="R657" i="5" s="1"/>
  <c r="H15035" i="6"/>
  <c r="H15027" i="6"/>
  <c r="P651" i="5"/>
  <c r="R651" i="5" s="1"/>
  <c r="H14727" i="6"/>
  <c r="P659" i="5"/>
  <c r="R659" i="5" s="1"/>
  <c r="R567" i="2"/>
  <c r="E567" i="2" s="1"/>
  <c r="R573" i="2"/>
  <c r="E573" i="2" s="1"/>
  <c r="H14913" i="6"/>
  <c r="P656" i="5"/>
  <c r="R656" i="5" s="1"/>
  <c r="R569" i="2"/>
  <c r="E569" i="2" s="1"/>
  <c r="R570" i="2"/>
  <c r="E570" i="2" s="1"/>
  <c r="R571" i="2"/>
  <c r="E571" i="2" s="1"/>
  <c r="R572" i="2"/>
  <c r="E572" i="2" s="1"/>
  <c r="Q647" i="5"/>
  <c r="D647" i="5" s="1"/>
  <c r="Q648" i="5"/>
  <c r="D648" i="5" s="1"/>
  <c r="R568" i="2"/>
  <c r="E568" i="2" s="1"/>
  <c r="Q572" i="2"/>
  <c r="S572" i="2" s="1"/>
  <c r="Q571" i="2"/>
  <c r="S571" i="2" s="1"/>
  <c r="P654" i="5"/>
  <c r="R654" i="5" s="1"/>
  <c r="Q569" i="2"/>
  <c r="S569" i="2" s="1"/>
  <c r="P653" i="5"/>
  <c r="R653" i="5" s="1"/>
  <c r="P652" i="5"/>
  <c r="R652" i="5" s="1"/>
  <c r="P649" i="5"/>
  <c r="R649" i="5" s="1"/>
  <c r="O645" i="5"/>
  <c r="L645" i="5"/>
  <c r="K645" i="5"/>
  <c r="G645" i="5"/>
  <c r="P566" i="2"/>
  <c r="M566" i="2"/>
  <c r="L566" i="2"/>
  <c r="H566" i="2"/>
  <c r="G2601" i="3" s="1"/>
  <c r="F2602" i="3"/>
  <c r="J2602" i="3" s="1"/>
  <c r="F2601" i="3"/>
  <c r="J2601" i="3" s="1"/>
  <c r="K2600" i="3"/>
  <c r="F2600" i="3"/>
  <c r="J2600" i="3" s="1"/>
  <c r="F2597" i="3"/>
  <c r="J2597" i="3" s="1"/>
  <c r="P565" i="2"/>
  <c r="M565" i="2"/>
  <c r="L565" i="2"/>
  <c r="H565" i="2"/>
  <c r="G2595" i="3"/>
  <c r="I2595" i="3" s="1"/>
  <c r="F2595" i="3"/>
  <c r="J2595" i="3" s="1"/>
  <c r="F2594" i="3"/>
  <c r="J2594" i="3" s="1"/>
  <c r="F2590" i="3"/>
  <c r="J2590" i="3" s="1"/>
  <c r="F15336" i="6" l="1"/>
  <c r="H15336" i="6" s="1"/>
  <c r="F15624" i="6"/>
  <c r="H15624" i="6" s="1"/>
  <c r="F15565" i="6"/>
  <c r="H15565" i="6" s="1"/>
  <c r="F15051" i="6"/>
  <c r="H15051" i="6" s="1"/>
  <c r="F15395" i="6"/>
  <c r="H15395" i="6" s="1"/>
  <c r="F14968" i="6"/>
  <c r="H14968" i="6" s="1"/>
  <c r="Q645" i="5"/>
  <c r="D645" i="5" s="1"/>
  <c r="F14710" i="6"/>
  <c r="H14710" i="6" s="1"/>
  <c r="F14814" i="6"/>
  <c r="H14814" i="6" s="1"/>
  <c r="R565" i="2"/>
  <c r="E565" i="2" s="1"/>
  <c r="R566" i="2"/>
  <c r="E566" i="2" s="1"/>
  <c r="I2601" i="3"/>
  <c r="Q570" i="2"/>
  <c r="S570" i="2" s="1"/>
  <c r="Q566" i="2"/>
  <c r="S566" i="2" s="1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599" i="3"/>
  <c r="K2598" i="3"/>
  <c r="K2597" i="3"/>
  <c r="K2596" i="3"/>
  <c r="K2595" i="3"/>
  <c r="K2594" i="3"/>
  <c r="K2593" i="3"/>
  <c r="K2592" i="3"/>
  <c r="K2591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F2589" i="3" l="1"/>
  <c r="J2589" i="3" s="1"/>
  <c r="F2587" i="3"/>
  <c r="J2587" i="3" s="1"/>
  <c r="P564" i="2"/>
  <c r="R564" i="2" s="1"/>
  <c r="E564" i="2" s="1"/>
  <c r="M564" i="2"/>
  <c r="L564" i="2"/>
  <c r="H564" i="2"/>
  <c r="G2710" i="3" s="1"/>
  <c r="I2710" i="3" s="1"/>
  <c r="F2581" i="3"/>
  <c r="J2581" i="3" s="1"/>
  <c r="F2580" i="3"/>
  <c r="J2580" i="3" s="1"/>
  <c r="P563" i="2"/>
  <c r="M563" i="2"/>
  <c r="L563" i="2"/>
  <c r="H563" i="2"/>
  <c r="G2578" i="3" s="1"/>
  <c r="I2578" i="3" s="1"/>
  <c r="F2578" i="3"/>
  <c r="J2578" i="3" s="1"/>
  <c r="P562" i="2"/>
  <c r="M562" i="2"/>
  <c r="L562" i="2"/>
  <c r="H562" i="2"/>
  <c r="O644" i="5"/>
  <c r="Q644" i="5" s="1"/>
  <c r="D644" i="5" s="1"/>
  <c r="L644" i="5"/>
  <c r="K644" i="5"/>
  <c r="G644" i="5"/>
  <c r="O643" i="5"/>
  <c r="Q643" i="5" s="1"/>
  <c r="D643" i="5" s="1"/>
  <c r="L643" i="5"/>
  <c r="K643" i="5"/>
  <c r="G643" i="5"/>
  <c r="F2573" i="3"/>
  <c r="J2573" i="3" s="1"/>
  <c r="F2572" i="3"/>
  <c r="J2572" i="3" s="1"/>
  <c r="F2570" i="3"/>
  <c r="J2570" i="3" s="1"/>
  <c r="O642" i="5"/>
  <c r="L642" i="5"/>
  <c r="K642" i="5"/>
  <c r="G642" i="5"/>
  <c r="O641" i="5"/>
  <c r="Q641" i="5" s="1"/>
  <c r="D641" i="5" s="1"/>
  <c r="L641" i="5"/>
  <c r="K641" i="5"/>
  <c r="G641" i="5"/>
  <c r="O640" i="5"/>
  <c r="Q640" i="5" s="1"/>
  <c r="D640" i="5" s="1"/>
  <c r="L640" i="5"/>
  <c r="K640" i="5"/>
  <c r="G640" i="5"/>
  <c r="O639" i="5"/>
  <c r="Q639" i="5" s="1"/>
  <c r="D639" i="5" s="1"/>
  <c r="L639" i="5"/>
  <c r="K639" i="5"/>
  <c r="G639" i="5"/>
  <c r="O638" i="5"/>
  <c r="Q638" i="5" s="1"/>
  <c r="D638" i="5" s="1"/>
  <c r="L638" i="5"/>
  <c r="K638" i="5"/>
  <c r="G638" i="5"/>
  <c r="P561" i="2"/>
  <c r="M561" i="2"/>
  <c r="L561" i="2"/>
  <c r="H561" i="2"/>
  <c r="G2581" i="3" s="1"/>
  <c r="F2567" i="3"/>
  <c r="J2567" i="3" s="1"/>
  <c r="F2565" i="3"/>
  <c r="J2565" i="3" s="1"/>
  <c r="F2564" i="3"/>
  <c r="J2564" i="3" s="1"/>
  <c r="F2562" i="3"/>
  <c r="J2562" i="3" s="1"/>
  <c r="P560" i="2"/>
  <c r="M560" i="2"/>
  <c r="L560" i="2"/>
  <c r="H560" i="2"/>
  <c r="G2562" i="3" s="1"/>
  <c r="O637" i="5"/>
  <c r="Q637" i="5" s="1"/>
  <c r="D637" i="5" s="1"/>
  <c r="L637" i="5"/>
  <c r="K637" i="5"/>
  <c r="G637" i="5"/>
  <c r="F15547" i="6" l="1"/>
  <c r="H15547" i="6" s="1"/>
  <c r="F15091" i="6"/>
  <c r="H15091" i="6" s="1"/>
  <c r="F15015" i="6"/>
  <c r="H15015" i="6" s="1"/>
  <c r="F14961" i="6"/>
  <c r="H14961" i="6" s="1"/>
  <c r="F15383" i="6"/>
  <c r="H15383" i="6" s="1"/>
  <c r="F15344" i="6"/>
  <c r="H15344" i="6" s="1"/>
  <c r="F15564" i="6"/>
  <c r="H15564" i="6" s="1"/>
  <c r="F15261" i="6"/>
  <c r="H15261" i="6" s="1"/>
  <c r="F14980" i="6"/>
  <c r="H14980" i="6" s="1"/>
  <c r="F15673" i="6"/>
  <c r="H15673" i="6" s="1"/>
  <c r="F15407" i="6"/>
  <c r="H15407" i="6" s="1"/>
  <c r="F15100" i="6"/>
  <c r="H15100" i="6" s="1"/>
  <c r="F14792" i="6"/>
  <c r="H14792" i="6" s="1"/>
  <c r="F15511" i="6"/>
  <c r="H15511" i="6" s="1"/>
  <c r="F15351" i="6"/>
  <c r="H15351" i="6" s="1"/>
  <c r="F15868" i="6"/>
  <c r="H15868" i="6" s="1"/>
  <c r="F15050" i="6"/>
  <c r="H15050" i="6" s="1"/>
  <c r="F15427" i="6"/>
  <c r="H15427" i="6" s="1"/>
  <c r="F16091" i="6"/>
  <c r="H16091" i="6" s="1"/>
  <c r="F15512" i="6"/>
  <c r="H15512" i="6" s="1"/>
  <c r="F14979" i="6"/>
  <c r="H14979" i="6" s="1"/>
  <c r="F15246" i="6"/>
  <c r="H15246" i="6" s="1"/>
  <c r="F15093" i="6"/>
  <c r="H15093" i="6" s="1"/>
  <c r="F15018" i="6"/>
  <c r="H15018" i="6" s="1"/>
  <c r="F15161" i="6"/>
  <c r="H15161" i="6" s="1"/>
  <c r="F14954" i="6"/>
  <c r="H14954" i="6" s="1"/>
  <c r="F14884" i="6"/>
  <c r="H14884" i="6" s="1"/>
  <c r="F16022" i="6"/>
  <c r="H16022" i="6" s="1"/>
  <c r="F15631" i="6"/>
  <c r="H15631" i="6" s="1"/>
  <c r="F15432" i="6"/>
  <c r="H15432" i="6" s="1"/>
  <c r="F15467" i="6"/>
  <c r="H15467" i="6" s="1"/>
  <c r="F15915" i="6"/>
  <c r="H15915" i="6" s="1"/>
  <c r="F15848" i="6"/>
  <c r="H15848" i="6" s="1"/>
  <c r="F15580" i="6"/>
  <c r="H15580" i="6" s="1"/>
  <c r="F15354" i="6"/>
  <c r="H15354" i="6" s="1"/>
  <c r="F15113" i="6"/>
  <c r="H15113" i="6" s="1"/>
  <c r="F16068" i="6"/>
  <c r="H16068" i="6" s="1"/>
  <c r="F15052" i="6"/>
  <c r="H15052" i="6" s="1"/>
  <c r="F14974" i="6"/>
  <c r="H14974" i="6" s="1"/>
  <c r="F14706" i="6"/>
  <c r="H14706" i="6" s="1"/>
  <c r="F15843" i="6"/>
  <c r="H15843" i="6" s="1"/>
  <c r="F15031" i="6"/>
  <c r="H15031" i="6" s="1"/>
  <c r="F15548" i="6"/>
  <c r="H15548" i="6" s="1"/>
  <c r="F15389" i="6"/>
  <c r="H15389" i="6" s="1"/>
  <c r="F15115" i="6"/>
  <c r="H15115" i="6" s="1"/>
  <c r="F15054" i="6"/>
  <c r="H15054" i="6" s="1"/>
  <c r="F15211" i="6"/>
  <c r="H15211" i="6" s="1"/>
  <c r="F15954" i="6"/>
  <c r="H15954" i="6" s="1"/>
  <c r="F15807" i="6"/>
  <c r="H15807" i="6" s="1"/>
  <c r="F15663" i="6"/>
  <c r="H15663" i="6" s="1"/>
  <c r="F15738" i="6"/>
  <c r="H15738" i="6" s="1"/>
  <c r="F16024" i="6"/>
  <c r="H16024" i="6" s="1"/>
  <c r="F15358" i="6"/>
  <c r="H15358" i="6" s="1"/>
  <c r="F15132" i="6"/>
  <c r="H15132" i="6" s="1"/>
  <c r="F15485" i="6"/>
  <c r="H15485" i="6" s="1"/>
  <c r="F14996" i="6"/>
  <c r="H14996" i="6" s="1"/>
  <c r="F15585" i="6"/>
  <c r="H15585" i="6" s="1"/>
  <c r="F15301" i="6"/>
  <c r="H15301" i="6" s="1"/>
  <c r="F15206" i="6"/>
  <c r="H15206" i="6" s="1"/>
  <c r="F14934" i="6"/>
  <c r="H14934" i="6" s="1"/>
  <c r="F15513" i="6"/>
  <c r="H15513" i="6" s="1"/>
  <c r="P658" i="5"/>
  <c r="R658" i="5" s="1"/>
  <c r="R560" i="2"/>
  <c r="E560" i="2" s="1"/>
  <c r="F14786" i="6"/>
  <c r="H14786" i="6" s="1"/>
  <c r="F14862" i="6"/>
  <c r="H14862" i="6" s="1"/>
  <c r="F14707" i="6"/>
  <c r="H14707" i="6" s="1"/>
  <c r="F14785" i="6"/>
  <c r="H14785" i="6" s="1"/>
  <c r="F14694" i="6"/>
  <c r="H14694" i="6" s="1"/>
  <c r="F14753" i="6"/>
  <c r="H14753" i="6" s="1"/>
  <c r="F14832" i="6"/>
  <c r="H14832" i="6" s="1"/>
  <c r="Q642" i="5"/>
  <c r="D642" i="5" s="1"/>
  <c r="F14739" i="6"/>
  <c r="H14739" i="6" s="1"/>
  <c r="F14901" i="6"/>
  <c r="H14901" i="6" s="1"/>
  <c r="F14722" i="6"/>
  <c r="H14722" i="6" s="1"/>
  <c r="F14857" i="6"/>
  <c r="H14857" i="6" s="1"/>
  <c r="F14820" i="6"/>
  <c r="H14820" i="6" s="1"/>
  <c r="Q567" i="2"/>
  <c r="S567" i="2" s="1"/>
  <c r="Q568" i="2"/>
  <c r="S568" i="2" s="1"/>
  <c r="I2581" i="3"/>
  <c r="Q565" i="2"/>
  <c r="S565" i="2" s="1"/>
  <c r="R562" i="2"/>
  <c r="E562" i="2" s="1"/>
  <c r="R563" i="2"/>
  <c r="E563" i="2" s="1"/>
  <c r="R561" i="2"/>
  <c r="E561" i="2" s="1"/>
  <c r="I2562" i="3"/>
  <c r="Q560" i="2"/>
  <c r="S560" i="2" s="1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3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06" i="19"/>
  <c r="AU207" i="15" l="1"/>
  <c r="AM207" i="15"/>
  <c r="AE207" i="15"/>
  <c r="AA207" i="15"/>
  <c r="S207" i="15"/>
  <c r="K207" i="15"/>
  <c r="C207" i="15"/>
  <c r="AU206" i="15"/>
  <c r="AQ206" i="15"/>
  <c r="AM206" i="15"/>
  <c r="AI206" i="15"/>
  <c r="AE206" i="15"/>
  <c r="AA206" i="15"/>
  <c r="W206" i="15"/>
  <c r="S206" i="15"/>
  <c r="O206" i="15"/>
  <c r="K206" i="15"/>
  <c r="C206" i="15"/>
  <c r="AU205" i="15"/>
  <c r="AQ205" i="15"/>
  <c r="AM205" i="15"/>
  <c r="AI205" i="15"/>
  <c r="AE205" i="15"/>
  <c r="AA205" i="15"/>
  <c r="W205" i="15"/>
  <c r="S205" i="15"/>
  <c r="O205" i="15"/>
  <c r="K205" i="15"/>
  <c r="G205" i="15"/>
  <c r="C205" i="15"/>
  <c r="AU204" i="15"/>
  <c r="AQ204" i="15"/>
  <c r="AM204" i="15"/>
  <c r="AI204" i="15"/>
  <c r="AE204" i="15"/>
  <c r="AA204" i="15"/>
  <c r="W204" i="15"/>
  <c r="S204" i="15"/>
  <c r="O204" i="15"/>
  <c r="K204" i="15"/>
  <c r="G204" i="15"/>
  <c r="C204" i="15"/>
  <c r="AU203" i="15"/>
  <c r="AQ203" i="15"/>
  <c r="AM203" i="15"/>
  <c r="AI203" i="15"/>
  <c r="AE203" i="15"/>
  <c r="AA203" i="15"/>
  <c r="W203" i="15"/>
  <c r="S203" i="15"/>
  <c r="O203" i="15"/>
  <c r="K203" i="15"/>
  <c r="G203" i="15"/>
  <c r="C203" i="15"/>
  <c r="AU202" i="15"/>
  <c r="AQ202" i="15"/>
  <c r="AM202" i="15"/>
  <c r="AI202" i="15"/>
  <c r="AE202" i="15"/>
  <c r="AA202" i="15"/>
  <c r="W202" i="15"/>
  <c r="S202" i="15"/>
  <c r="O202" i="15"/>
  <c r="K202" i="15"/>
  <c r="G202" i="15"/>
  <c r="C202" i="15"/>
  <c r="AU201" i="15"/>
  <c r="AQ201" i="15"/>
  <c r="AM201" i="15"/>
  <c r="AI201" i="15"/>
  <c r="AE201" i="15"/>
  <c r="AA201" i="15"/>
  <c r="W201" i="15"/>
  <c r="S201" i="15"/>
  <c r="O201" i="15"/>
  <c r="K201" i="15"/>
  <c r="G201" i="15"/>
  <c r="C201" i="15"/>
  <c r="AU200" i="15"/>
  <c r="AQ200" i="15"/>
  <c r="AM200" i="15"/>
  <c r="AI200" i="15"/>
  <c r="AE200" i="15"/>
  <c r="AA200" i="15"/>
  <c r="W200" i="15"/>
  <c r="S200" i="15"/>
  <c r="O200" i="15"/>
  <c r="K200" i="15"/>
  <c r="G200" i="15"/>
  <c r="C200" i="15"/>
  <c r="AU199" i="15"/>
  <c r="AQ199" i="15"/>
  <c r="AM199" i="15"/>
  <c r="AI199" i="15"/>
  <c r="AE199" i="15"/>
  <c r="AA199" i="15"/>
  <c r="W199" i="15"/>
  <c r="S199" i="15"/>
  <c r="O199" i="15"/>
  <c r="K199" i="15"/>
  <c r="G199" i="15"/>
  <c r="C199" i="15"/>
  <c r="AU198" i="15"/>
  <c r="AQ198" i="15"/>
  <c r="AM198" i="15"/>
  <c r="AI198" i="15"/>
  <c r="AE198" i="15"/>
  <c r="AA198" i="15"/>
  <c r="W198" i="15"/>
  <c r="S198" i="15"/>
  <c r="O198" i="15"/>
  <c r="K198" i="15"/>
  <c r="G198" i="15"/>
  <c r="C198" i="15"/>
  <c r="AU197" i="15"/>
  <c r="AQ197" i="15"/>
  <c r="AM197" i="15"/>
  <c r="AI197" i="15"/>
  <c r="AE197" i="15"/>
  <c r="AA197" i="15"/>
  <c r="W197" i="15"/>
  <c r="S197" i="15"/>
  <c r="O197" i="15"/>
  <c r="K197" i="15"/>
  <c r="G197" i="15"/>
  <c r="C197" i="15"/>
  <c r="AU196" i="15"/>
  <c r="AQ196" i="15"/>
  <c r="AM196" i="15"/>
  <c r="AI196" i="15"/>
  <c r="AE196" i="15"/>
  <c r="AA196" i="15"/>
  <c r="W196" i="15"/>
  <c r="S196" i="15"/>
  <c r="O196" i="15"/>
  <c r="K196" i="15"/>
  <c r="G196" i="15"/>
  <c r="C196" i="15"/>
  <c r="AU195" i="15"/>
  <c r="AQ195" i="15"/>
  <c r="AM195" i="15"/>
  <c r="AI195" i="15"/>
  <c r="AE195" i="15"/>
  <c r="AA195" i="15"/>
  <c r="W195" i="15"/>
  <c r="S195" i="15"/>
  <c r="O195" i="15"/>
  <c r="K195" i="15"/>
  <c r="G195" i="15"/>
  <c r="C195" i="15"/>
  <c r="AU194" i="15"/>
  <c r="AQ194" i="15"/>
  <c r="AM194" i="15"/>
  <c r="AI194" i="15"/>
  <c r="AE194" i="15"/>
  <c r="AA194" i="15"/>
  <c r="W194" i="15"/>
  <c r="S194" i="15"/>
  <c r="O194" i="15"/>
  <c r="K194" i="15"/>
  <c r="G194" i="15"/>
  <c r="C194" i="15"/>
  <c r="AU193" i="15"/>
  <c r="AQ193" i="15"/>
  <c r="AM193" i="15"/>
  <c r="AI193" i="15"/>
  <c r="AE193" i="15"/>
  <c r="AA193" i="15"/>
  <c r="W193" i="15"/>
  <c r="S193" i="15"/>
  <c r="O193" i="15"/>
  <c r="K193" i="15"/>
  <c r="G193" i="15"/>
  <c r="C193" i="15"/>
  <c r="AU192" i="15"/>
  <c r="AQ192" i="15"/>
  <c r="AM192" i="15"/>
  <c r="AI192" i="15"/>
  <c r="AE192" i="15"/>
  <c r="AA192" i="15"/>
  <c r="W192" i="15"/>
  <c r="S192" i="15"/>
  <c r="O192" i="15"/>
  <c r="K192" i="15"/>
  <c r="G192" i="15"/>
  <c r="C192" i="15"/>
  <c r="AU191" i="15"/>
  <c r="AQ191" i="15"/>
  <c r="AM191" i="15"/>
  <c r="AI191" i="15"/>
  <c r="AE191" i="15"/>
  <c r="AA191" i="15"/>
  <c r="W191" i="15"/>
  <c r="S191" i="15"/>
  <c r="O191" i="15"/>
  <c r="K191" i="15"/>
  <c r="G191" i="15"/>
  <c r="C191" i="15"/>
  <c r="AU190" i="15"/>
  <c r="AQ190" i="15"/>
  <c r="AM190" i="15"/>
  <c r="AI190" i="15"/>
  <c r="AE190" i="15"/>
  <c r="AA190" i="15"/>
  <c r="W190" i="15"/>
  <c r="S190" i="15"/>
  <c r="O190" i="15"/>
  <c r="K190" i="15"/>
  <c r="G190" i="15"/>
  <c r="C190" i="15"/>
  <c r="AU189" i="15"/>
  <c r="AQ189" i="15"/>
  <c r="AM189" i="15"/>
  <c r="AI189" i="15"/>
  <c r="AE189" i="15"/>
  <c r="AA189" i="15"/>
  <c r="W189" i="15"/>
  <c r="S189" i="15"/>
  <c r="O189" i="15"/>
  <c r="K189" i="15"/>
  <c r="G189" i="15"/>
  <c r="C189" i="15"/>
  <c r="AU188" i="15"/>
  <c r="AQ188" i="15"/>
  <c r="AM188" i="15"/>
  <c r="AI188" i="15"/>
  <c r="AE188" i="15"/>
  <c r="AA188" i="15"/>
  <c r="W188" i="15"/>
  <c r="S188" i="15"/>
  <c r="O188" i="15"/>
  <c r="K188" i="15"/>
  <c r="G188" i="15"/>
  <c r="C188" i="15"/>
  <c r="AU187" i="15"/>
  <c r="AQ187" i="15"/>
  <c r="AM187" i="15"/>
  <c r="AI187" i="15"/>
  <c r="AE187" i="15"/>
  <c r="AA187" i="15"/>
  <c r="W187" i="15"/>
  <c r="S187" i="15"/>
  <c r="O187" i="15"/>
  <c r="K187" i="15"/>
  <c r="G187" i="15"/>
  <c r="C187" i="15"/>
  <c r="AU186" i="15"/>
  <c r="AQ186" i="15"/>
  <c r="AM186" i="15"/>
  <c r="AI186" i="15"/>
  <c r="AE186" i="15"/>
  <c r="AA186" i="15"/>
  <c r="W186" i="15"/>
  <c r="S186" i="15"/>
  <c r="O186" i="15"/>
  <c r="K186" i="15"/>
  <c r="G186" i="15"/>
  <c r="C186" i="15"/>
  <c r="AU185" i="15"/>
  <c r="AQ185" i="15"/>
  <c r="AM185" i="15"/>
  <c r="AI185" i="15"/>
  <c r="AE185" i="15"/>
  <c r="AA185" i="15"/>
  <c r="W185" i="15"/>
  <c r="S185" i="15"/>
  <c r="O185" i="15"/>
  <c r="K185" i="15"/>
  <c r="G185" i="15"/>
  <c r="C185" i="15"/>
  <c r="AU184" i="15"/>
  <c r="AQ184" i="15"/>
  <c r="AM184" i="15"/>
  <c r="AI184" i="15"/>
  <c r="AE184" i="15"/>
  <c r="AA184" i="15"/>
  <c r="W184" i="15"/>
  <c r="S184" i="15"/>
  <c r="O184" i="15"/>
  <c r="K184" i="15"/>
  <c r="G184" i="15"/>
  <c r="C184" i="15"/>
  <c r="AU183" i="15"/>
  <c r="AQ183" i="15"/>
  <c r="AM183" i="15"/>
  <c r="AI183" i="15"/>
  <c r="AE183" i="15"/>
  <c r="AA183" i="15"/>
  <c r="W183" i="15"/>
  <c r="S183" i="15"/>
  <c r="O183" i="15"/>
  <c r="K183" i="15"/>
  <c r="G183" i="15"/>
  <c r="C183" i="15"/>
  <c r="AU182" i="15"/>
  <c r="AQ182" i="15"/>
  <c r="AM182" i="15"/>
  <c r="AI182" i="15"/>
  <c r="AE182" i="15"/>
  <c r="AA182" i="15"/>
  <c r="W182" i="15"/>
  <c r="S182" i="15"/>
  <c r="O182" i="15"/>
  <c r="K182" i="15"/>
  <c r="G182" i="15"/>
  <c r="C182" i="15"/>
  <c r="AU181" i="15"/>
  <c r="AQ181" i="15"/>
  <c r="AM181" i="15"/>
  <c r="AI181" i="15"/>
  <c r="AE181" i="15"/>
  <c r="AA181" i="15"/>
  <c r="W181" i="15"/>
  <c r="S181" i="15"/>
  <c r="O181" i="15"/>
  <c r="K181" i="15"/>
  <c r="G181" i="15"/>
  <c r="C181" i="15"/>
  <c r="AU180" i="15"/>
  <c r="AQ180" i="15"/>
  <c r="AM180" i="15"/>
  <c r="AI180" i="15"/>
  <c r="AE180" i="15"/>
  <c r="AA180" i="15"/>
  <c r="W180" i="15"/>
  <c r="S180" i="15"/>
  <c r="O180" i="15"/>
  <c r="K180" i="15"/>
  <c r="G180" i="15"/>
  <c r="C180" i="15"/>
  <c r="AU179" i="15"/>
  <c r="AQ179" i="15"/>
  <c r="AM179" i="15"/>
  <c r="AI179" i="15"/>
  <c r="AE179" i="15"/>
  <c r="AA179" i="15"/>
  <c r="W179" i="15"/>
  <c r="S179" i="15"/>
  <c r="O179" i="15"/>
  <c r="K179" i="15"/>
  <c r="G179" i="15"/>
  <c r="C179" i="15"/>
  <c r="AU178" i="15"/>
  <c r="AQ178" i="15"/>
  <c r="AM178" i="15"/>
  <c r="AI178" i="15"/>
  <c r="AE178" i="15"/>
  <c r="AA178" i="15"/>
  <c r="W178" i="15"/>
  <c r="S178" i="15"/>
  <c r="O178" i="15"/>
  <c r="K178" i="15"/>
  <c r="G178" i="15"/>
  <c r="C178" i="15"/>
  <c r="AU177" i="15"/>
  <c r="AQ177" i="15"/>
  <c r="AM177" i="15"/>
  <c r="AI177" i="15"/>
  <c r="AE177" i="15"/>
  <c r="AA177" i="15"/>
  <c r="W177" i="15"/>
  <c r="S177" i="15"/>
  <c r="O177" i="15"/>
  <c r="K177" i="15"/>
  <c r="G177" i="15"/>
  <c r="C177" i="15"/>
  <c r="AU164" i="15"/>
  <c r="AM164" i="15"/>
  <c r="AE164" i="15"/>
  <c r="AA164" i="15"/>
  <c r="S164" i="15"/>
  <c r="K164" i="15"/>
  <c r="C164" i="15"/>
  <c r="AU163" i="15"/>
  <c r="AQ163" i="15"/>
  <c r="AM163" i="15"/>
  <c r="AI163" i="15"/>
  <c r="AE163" i="15"/>
  <c r="AA163" i="15"/>
  <c r="W163" i="15"/>
  <c r="S163" i="15"/>
  <c r="O163" i="15"/>
  <c r="K163" i="15"/>
  <c r="C163" i="15"/>
  <c r="AU162" i="15"/>
  <c r="AQ162" i="15"/>
  <c r="AM162" i="15"/>
  <c r="AI162" i="15"/>
  <c r="AE162" i="15"/>
  <c r="AA162" i="15"/>
  <c r="W162" i="15"/>
  <c r="S162" i="15"/>
  <c r="O162" i="15"/>
  <c r="K162" i="15"/>
  <c r="C162" i="15"/>
  <c r="AU161" i="15"/>
  <c r="AQ161" i="15"/>
  <c r="AM161" i="15"/>
  <c r="AI161" i="15"/>
  <c r="AE161" i="15"/>
  <c r="AA161" i="15"/>
  <c r="W161" i="15"/>
  <c r="S161" i="15"/>
  <c r="O161" i="15"/>
  <c r="K161" i="15"/>
  <c r="G161" i="15"/>
  <c r="C161" i="15"/>
  <c r="AU160" i="15"/>
  <c r="AQ160" i="15"/>
  <c r="AM160" i="15"/>
  <c r="AI160" i="15"/>
  <c r="AE160" i="15"/>
  <c r="AA160" i="15"/>
  <c r="W160" i="15"/>
  <c r="S160" i="15"/>
  <c r="O160" i="15"/>
  <c r="K160" i="15"/>
  <c r="G160" i="15"/>
  <c r="C160" i="15"/>
  <c r="AU159" i="15"/>
  <c r="AQ159" i="15"/>
  <c r="AM159" i="15"/>
  <c r="AI159" i="15"/>
  <c r="AE159" i="15"/>
  <c r="AA159" i="15"/>
  <c r="W159" i="15"/>
  <c r="S159" i="15"/>
  <c r="O159" i="15"/>
  <c r="K159" i="15"/>
  <c r="G159" i="15"/>
  <c r="C159" i="15"/>
  <c r="AU158" i="15"/>
  <c r="AQ158" i="15"/>
  <c r="AM158" i="15"/>
  <c r="AI158" i="15"/>
  <c r="AE158" i="15"/>
  <c r="AA158" i="15"/>
  <c r="W158" i="15"/>
  <c r="S158" i="15"/>
  <c r="O158" i="15"/>
  <c r="K158" i="15"/>
  <c r="G158" i="15"/>
  <c r="C158" i="15"/>
  <c r="AU157" i="15"/>
  <c r="AQ157" i="15"/>
  <c r="AM157" i="15"/>
  <c r="AI157" i="15"/>
  <c r="AE157" i="15"/>
  <c r="AA157" i="15"/>
  <c r="W157" i="15"/>
  <c r="S157" i="15"/>
  <c r="O157" i="15"/>
  <c r="K157" i="15"/>
  <c r="G157" i="15"/>
  <c r="C157" i="15"/>
  <c r="AU156" i="15"/>
  <c r="AQ156" i="15"/>
  <c r="AM156" i="15"/>
  <c r="AI156" i="15"/>
  <c r="AE156" i="15"/>
  <c r="AA156" i="15"/>
  <c r="W156" i="15"/>
  <c r="S156" i="15"/>
  <c r="O156" i="15"/>
  <c r="K156" i="15"/>
  <c r="G156" i="15"/>
  <c r="C156" i="15"/>
  <c r="AU155" i="15"/>
  <c r="AQ155" i="15"/>
  <c r="AM155" i="15"/>
  <c r="AI155" i="15"/>
  <c r="AE155" i="15"/>
  <c r="AA155" i="15"/>
  <c r="W155" i="15"/>
  <c r="S155" i="15"/>
  <c r="O155" i="15"/>
  <c r="K155" i="15"/>
  <c r="G155" i="15"/>
  <c r="C155" i="15"/>
  <c r="AU154" i="15"/>
  <c r="AQ154" i="15"/>
  <c r="AM154" i="15"/>
  <c r="AI154" i="15"/>
  <c r="AE154" i="15"/>
  <c r="AA154" i="15"/>
  <c r="W154" i="15"/>
  <c r="S154" i="15"/>
  <c r="O154" i="15"/>
  <c r="K154" i="15"/>
  <c r="G154" i="15"/>
  <c r="C154" i="15"/>
  <c r="AU153" i="15"/>
  <c r="AQ153" i="15"/>
  <c r="AM153" i="15"/>
  <c r="AI153" i="15"/>
  <c r="AE153" i="15"/>
  <c r="AA153" i="15"/>
  <c r="W153" i="15"/>
  <c r="S153" i="15"/>
  <c r="O153" i="15"/>
  <c r="K153" i="15"/>
  <c r="G153" i="15"/>
  <c r="C153" i="15"/>
  <c r="AU152" i="15"/>
  <c r="AQ152" i="15"/>
  <c r="AM152" i="15"/>
  <c r="AI152" i="15"/>
  <c r="AE152" i="15"/>
  <c r="AA152" i="15"/>
  <c r="W152" i="15"/>
  <c r="S152" i="15"/>
  <c r="O152" i="15"/>
  <c r="K152" i="15"/>
  <c r="G152" i="15"/>
  <c r="C152" i="15"/>
  <c r="AU151" i="15"/>
  <c r="AQ151" i="15"/>
  <c r="AM151" i="15"/>
  <c r="AI151" i="15"/>
  <c r="AE151" i="15"/>
  <c r="AA151" i="15"/>
  <c r="W151" i="15"/>
  <c r="S151" i="15"/>
  <c r="O151" i="15"/>
  <c r="K151" i="15"/>
  <c r="G151" i="15"/>
  <c r="C151" i="15"/>
  <c r="AU150" i="15"/>
  <c r="AQ150" i="15"/>
  <c r="AM150" i="15"/>
  <c r="AI150" i="15"/>
  <c r="AE150" i="15"/>
  <c r="AA150" i="15"/>
  <c r="W150" i="15"/>
  <c r="S150" i="15"/>
  <c r="O150" i="15"/>
  <c r="K150" i="15"/>
  <c r="G150" i="15"/>
  <c r="C150" i="15"/>
  <c r="AU149" i="15"/>
  <c r="AQ149" i="15"/>
  <c r="AM149" i="15"/>
  <c r="AI149" i="15"/>
  <c r="AE149" i="15"/>
  <c r="AA149" i="15"/>
  <c r="W149" i="15"/>
  <c r="S149" i="15"/>
  <c r="O149" i="15"/>
  <c r="K149" i="15"/>
  <c r="G149" i="15"/>
  <c r="C149" i="15"/>
  <c r="AU148" i="15"/>
  <c r="AQ148" i="15"/>
  <c r="AM148" i="15"/>
  <c r="AI148" i="15"/>
  <c r="AE148" i="15"/>
  <c r="AA148" i="15"/>
  <c r="W148" i="15"/>
  <c r="S148" i="15"/>
  <c r="O148" i="15"/>
  <c r="K148" i="15"/>
  <c r="G148" i="15"/>
  <c r="C148" i="15"/>
  <c r="AU147" i="15"/>
  <c r="AQ147" i="15"/>
  <c r="AM147" i="15"/>
  <c r="AI147" i="15"/>
  <c r="AE147" i="15"/>
  <c r="AA147" i="15"/>
  <c r="W147" i="15"/>
  <c r="S147" i="15"/>
  <c r="O147" i="15"/>
  <c r="K147" i="15"/>
  <c r="G147" i="15"/>
  <c r="C147" i="15"/>
  <c r="AU146" i="15"/>
  <c r="AQ146" i="15"/>
  <c r="AM146" i="15"/>
  <c r="AI146" i="15"/>
  <c r="AE146" i="15"/>
  <c r="AA146" i="15"/>
  <c r="W146" i="15"/>
  <c r="S146" i="15"/>
  <c r="O146" i="15"/>
  <c r="K146" i="15"/>
  <c r="G146" i="15"/>
  <c r="C146" i="15"/>
  <c r="AU145" i="15"/>
  <c r="AQ145" i="15"/>
  <c r="AM145" i="15"/>
  <c r="AI145" i="15"/>
  <c r="AE145" i="15"/>
  <c r="AA145" i="15"/>
  <c r="W145" i="15"/>
  <c r="S145" i="15"/>
  <c r="O145" i="15"/>
  <c r="K145" i="15"/>
  <c r="G145" i="15"/>
  <c r="C145" i="15"/>
  <c r="AU144" i="15"/>
  <c r="AQ144" i="15"/>
  <c r="AM144" i="15"/>
  <c r="AI144" i="15"/>
  <c r="AE144" i="15"/>
  <c r="AA144" i="15"/>
  <c r="W144" i="15"/>
  <c r="S144" i="15"/>
  <c r="O144" i="15"/>
  <c r="K144" i="15"/>
  <c r="G144" i="15"/>
  <c r="C144" i="15"/>
  <c r="AU143" i="15"/>
  <c r="AQ143" i="15"/>
  <c r="AM143" i="15"/>
  <c r="AI143" i="15"/>
  <c r="AE143" i="15"/>
  <c r="AA143" i="15"/>
  <c r="W143" i="15"/>
  <c r="S143" i="15"/>
  <c r="O143" i="15"/>
  <c r="K143" i="15"/>
  <c r="G143" i="15"/>
  <c r="C143" i="15"/>
  <c r="AU142" i="15"/>
  <c r="AQ142" i="15"/>
  <c r="AM142" i="15"/>
  <c r="AI142" i="15"/>
  <c r="AE142" i="15"/>
  <c r="AA142" i="15"/>
  <c r="W142" i="15"/>
  <c r="S142" i="15"/>
  <c r="O142" i="15"/>
  <c r="K142" i="15"/>
  <c r="G142" i="15"/>
  <c r="C142" i="15"/>
  <c r="AU141" i="15"/>
  <c r="AQ141" i="15"/>
  <c r="AM141" i="15"/>
  <c r="AI141" i="15"/>
  <c r="AE141" i="15"/>
  <c r="AA141" i="15"/>
  <c r="W141" i="15"/>
  <c r="S141" i="15"/>
  <c r="O141" i="15"/>
  <c r="K141" i="15"/>
  <c r="G141" i="15"/>
  <c r="C141" i="15"/>
  <c r="AU140" i="15"/>
  <c r="AQ140" i="15"/>
  <c r="AM140" i="15"/>
  <c r="AI140" i="15"/>
  <c r="AE140" i="15"/>
  <c r="AA140" i="15"/>
  <c r="W140" i="15"/>
  <c r="S140" i="15"/>
  <c r="O140" i="15"/>
  <c r="K140" i="15"/>
  <c r="G140" i="15"/>
  <c r="C140" i="15"/>
  <c r="AU139" i="15"/>
  <c r="AQ139" i="15"/>
  <c r="AM139" i="15"/>
  <c r="AI139" i="15"/>
  <c r="AE139" i="15"/>
  <c r="AA139" i="15"/>
  <c r="W139" i="15"/>
  <c r="S139" i="15"/>
  <c r="O139" i="15"/>
  <c r="K139" i="15"/>
  <c r="G139" i="15"/>
  <c r="C139" i="15"/>
  <c r="AU138" i="15"/>
  <c r="AQ138" i="15"/>
  <c r="AM138" i="15"/>
  <c r="AI138" i="15"/>
  <c r="AE138" i="15"/>
  <c r="AA138" i="15"/>
  <c r="W138" i="15"/>
  <c r="S138" i="15"/>
  <c r="O138" i="15"/>
  <c r="K138" i="15"/>
  <c r="G138" i="15"/>
  <c r="C138" i="15"/>
  <c r="AU137" i="15"/>
  <c r="AQ137" i="15"/>
  <c r="AM137" i="15"/>
  <c r="AI137" i="15"/>
  <c r="AE137" i="15"/>
  <c r="AA137" i="15"/>
  <c r="W137" i="15"/>
  <c r="S137" i="15"/>
  <c r="O137" i="15"/>
  <c r="K137" i="15"/>
  <c r="G137" i="15"/>
  <c r="C137" i="15"/>
  <c r="AU136" i="15"/>
  <c r="AQ136" i="15"/>
  <c r="AM136" i="15"/>
  <c r="AI136" i="15"/>
  <c r="AE136" i="15"/>
  <c r="AA136" i="15"/>
  <c r="W136" i="15"/>
  <c r="S136" i="15"/>
  <c r="O136" i="15"/>
  <c r="K136" i="15"/>
  <c r="G136" i="15"/>
  <c r="C136" i="15"/>
  <c r="AU135" i="15"/>
  <c r="AQ135" i="15"/>
  <c r="AM135" i="15"/>
  <c r="AI135" i="15"/>
  <c r="AE135" i="15"/>
  <c r="AA135" i="15"/>
  <c r="W135" i="15"/>
  <c r="S135" i="15"/>
  <c r="O135" i="15"/>
  <c r="K135" i="15"/>
  <c r="G135" i="15"/>
  <c r="C135" i="15"/>
  <c r="AU134" i="15"/>
  <c r="AQ134" i="15"/>
  <c r="AM134" i="15"/>
  <c r="AI134" i="15"/>
  <c r="AE134" i="15"/>
  <c r="AA134" i="15"/>
  <c r="W134" i="15"/>
  <c r="S134" i="15"/>
  <c r="O134" i="15"/>
  <c r="K134" i="15"/>
  <c r="G134" i="15"/>
  <c r="C134" i="15"/>
  <c r="AU120" i="15"/>
  <c r="AM120" i="15"/>
  <c r="AE120" i="15"/>
  <c r="AA120" i="15"/>
  <c r="S120" i="15"/>
  <c r="K120" i="15"/>
  <c r="C120" i="15"/>
  <c r="AU119" i="15"/>
  <c r="AQ119" i="15"/>
  <c r="AM119" i="15"/>
  <c r="AI119" i="15"/>
  <c r="AE119" i="15"/>
  <c r="AA119" i="15"/>
  <c r="W119" i="15"/>
  <c r="S119" i="15"/>
  <c r="O119" i="15"/>
  <c r="K119" i="15"/>
  <c r="C119" i="15"/>
  <c r="AU118" i="15"/>
  <c r="AQ118" i="15"/>
  <c r="AM118" i="15"/>
  <c r="AI118" i="15"/>
  <c r="AE118" i="15"/>
  <c r="AA118" i="15"/>
  <c r="W118" i="15"/>
  <c r="S118" i="15"/>
  <c r="O118" i="15"/>
  <c r="K118" i="15"/>
  <c r="C118" i="15"/>
  <c r="AU117" i="15"/>
  <c r="AQ117" i="15"/>
  <c r="AM117" i="15"/>
  <c r="AI117" i="15"/>
  <c r="AE117" i="15"/>
  <c r="AA117" i="15"/>
  <c r="W117" i="15"/>
  <c r="S117" i="15"/>
  <c r="O117" i="15"/>
  <c r="K117" i="15"/>
  <c r="G117" i="15"/>
  <c r="C117" i="15"/>
  <c r="AU116" i="15"/>
  <c r="AQ116" i="15"/>
  <c r="AM116" i="15"/>
  <c r="AI116" i="15"/>
  <c r="AE116" i="15"/>
  <c r="AA116" i="15"/>
  <c r="W116" i="15"/>
  <c r="S116" i="15"/>
  <c r="O116" i="15"/>
  <c r="K116" i="15"/>
  <c r="G116" i="15"/>
  <c r="C116" i="15"/>
  <c r="AU115" i="15"/>
  <c r="AQ115" i="15"/>
  <c r="AM115" i="15"/>
  <c r="AI115" i="15"/>
  <c r="AE115" i="15"/>
  <c r="AA115" i="15"/>
  <c r="W115" i="15"/>
  <c r="S115" i="15"/>
  <c r="O115" i="15"/>
  <c r="K115" i="15"/>
  <c r="G115" i="15"/>
  <c r="C115" i="15"/>
  <c r="AU114" i="15"/>
  <c r="AQ114" i="15"/>
  <c r="AM114" i="15"/>
  <c r="AI114" i="15"/>
  <c r="AE114" i="15"/>
  <c r="AA114" i="15"/>
  <c r="W114" i="15"/>
  <c r="S114" i="15"/>
  <c r="O114" i="15"/>
  <c r="K114" i="15"/>
  <c r="G114" i="15"/>
  <c r="C114" i="15"/>
  <c r="AU113" i="15"/>
  <c r="AQ113" i="15"/>
  <c r="AM113" i="15"/>
  <c r="AI113" i="15"/>
  <c r="AE113" i="15"/>
  <c r="AA113" i="15"/>
  <c r="W113" i="15"/>
  <c r="S113" i="15"/>
  <c r="O113" i="15"/>
  <c r="K113" i="15"/>
  <c r="G113" i="15"/>
  <c r="C113" i="15"/>
  <c r="AU112" i="15"/>
  <c r="AQ112" i="15"/>
  <c r="AM112" i="15"/>
  <c r="AI112" i="15"/>
  <c r="AE112" i="15"/>
  <c r="AA112" i="15"/>
  <c r="W112" i="15"/>
  <c r="S112" i="15"/>
  <c r="O112" i="15"/>
  <c r="K112" i="15"/>
  <c r="G112" i="15"/>
  <c r="C112" i="15"/>
  <c r="AU111" i="15"/>
  <c r="AQ111" i="15"/>
  <c r="AM111" i="15"/>
  <c r="AI111" i="15"/>
  <c r="AE111" i="15"/>
  <c r="AA111" i="15"/>
  <c r="W111" i="15"/>
  <c r="S111" i="15"/>
  <c r="O111" i="15"/>
  <c r="K111" i="15"/>
  <c r="G111" i="15"/>
  <c r="C111" i="15"/>
  <c r="AU110" i="15"/>
  <c r="AQ110" i="15"/>
  <c r="AM110" i="15"/>
  <c r="AI110" i="15"/>
  <c r="AE110" i="15"/>
  <c r="AA110" i="15"/>
  <c r="W110" i="15"/>
  <c r="S110" i="15"/>
  <c r="O110" i="15"/>
  <c r="K110" i="15"/>
  <c r="G110" i="15"/>
  <c r="C110" i="15"/>
  <c r="AU109" i="15"/>
  <c r="AQ109" i="15"/>
  <c r="AM109" i="15"/>
  <c r="AI109" i="15"/>
  <c r="AE109" i="15"/>
  <c r="AA109" i="15"/>
  <c r="W109" i="15"/>
  <c r="S109" i="15"/>
  <c r="O109" i="15"/>
  <c r="K109" i="15"/>
  <c r="G109" i="15"/>
  <c r="C109" i="15"/>
  <c r="AU108" i="15"/>
  <c r="AQ108" i="15"/>
  <c r="AM108" i="15"/>
  <c r="AI108" i="15"/>
  <c r="AE108" i="15"/>
  <c r="AA108" i="15"/>
  <c r="W108" i="15"/>
  <c r="S108" i="15"/>
  <c r="O108" i="15"/>
  <c r="K108" i="15"/>
  <c r="G108" i="15"/>
  <c r="C108" i="15"/>
  <c r="AU107" i="15"/>
  <c r="AQ107" i="15"/>
  <c r="AM107" i="15"/>
  <c r="AI107" i="15"/>
  <c r="AE107" i="15"/>
  <c r="AA107" i="15"/>
  <c r="W107" i="15"/>
  <c r="S107" i="15"/>
  <c r="O107" i="15"/>
  <c r="K107" i="15"/>
  <c r="G107" i="15"/>
  <c r="C107" i="15"/>
  <c r="AU106" i="15"/>
  <c r="AQ106" i="15"/>
  <c r="AM106" i="15"/>
  <c r="AI106" i="15"/>
  <c r="AE106" i="15"/>
  <c r="AA106" i="15"/>
  <c r="W106" i="15"/>
  <c r="S106" i="15"/>
  <c r="O106" i="15"/>
  <c r="K106" i="15"/>
  <c r="G106" i="15"/>
  <c r="C106" i="15"/>
  <c r="AU105" i="15"/>
  <c r="AQ105" i="15"/>
  <c r="AM105" i="15"/>
  <c r="AI105" i="15"/>
  <c r="AE105" i="15"/>
  <c r="AA105" i="15"/>
  <c r="W105" i="15"/>
  <c r="S105" i="15"/>
  <c r="O105" i="15"/>
  <c r="K105" i="15"/>
  <c r="G105" i="15"/>
  <c r="C105" i="15"/>
  <c r="AU104" i="15"/>
  <c r="AQ104" i="15"/>
  <c r="AM104" i="15"/>
  <c r="AI104" i="15"/>
  <c r="AE104" i="15"/>
  <c r="AA104" i="15"/>
  <c r="W104" i="15"/>
  <c r="S104" i="15"/>
  <c r="O104" i="15"/>
  <c r="K104" i="15"/>
  <c r="G104" i="15"/>
  <c r="C104" i="15"/>
  <c r="AU103" i="15"/>
  <c r="AQ103" i="15"/>
  <c r="AM103" i="15"/>
  <c r="AI103" i="15"/>
  <c r="AE103" i="15"/>
  <c r="AA103" i="15"/>
  <c r="W103" i="15"/>
  <c r="S103" i="15"/>
  <c r="O103" i="15"/>
  <c r="K103" i="15"/>
  <c r="G103" i="15"/>
  <c r="C103" i="15"/>
  <c r="AU102" i="15"/>
  <c r="AQ102" i="15"/>
  <c r="AM102" i="15"/>
  <c r="AI102" i="15"/>
  <c r="AE102" i="15"/>
  <c r="AA102" i="15"/>
  <c r="W102" i="15"/>
  <c r="S102" i="15"/>
  <c r="O102" i="15"/>
  <c r="K102" i="15"/>
  <c r="G102" i="15"/>
  <c r="C102" i="15"/>
  <c r="AU101" i="15"/>
  <c r="AQ101" i="15"/>
  <c r="AM101" i="15"/>
  <c r="AI101" i="15"/>
  <c r="AE101" i="15"/>
  <c r="AA101" i="15"/>
  <c r="W101" i="15"/>
  <c r="S101" i="15"/>
  <c r="O101" i="15"/>
  <c r="K101" i="15"/>
  <c r="G101" i="15"/>
  <c r="C101" i="15"/>
  <c r="AU100" i="15"/>
  <c r="AQ100" i="15"/>
  <c r="AM100" i="15"/>
  <c r="AI100" i="15"/>
  <c r="AE100" i="15"/>
  <c r="AA100" i="15"/>
  <c r="W100" i="15"/>
  <c r="S100" i="15"/>
  <c r="O100" i="15"/>
  <c r="K100" i="15"/>
  <c r="G100" i="15"/>
  <c r="C100" i="15"/>
  <c r="AU99" i="15"/>
  <c r="AQ99" i="15"/>
  <c r="AM99" i="15"/>
  <c r="AI99" i="15"/>
  <c r="AE99" i="15"/>
  <c r="AA99" i="15"/>
  <c r="W99" i="15"/>
  <c r="S99" i="15"/>
  <c r="O99" i="15"/>
  <c r="K99" i="15"/>
  <c r="G99" i="15"/>
  <c r="C99" i="15"/>
  <c r="AU98" i="15"/>
  <c r="AQ98" i="15"/>
  <c r="AM98" i="15"/>
  <c r="AI98" i="15"/>
  <c r="AE98" i="15"/>
  <c r="AA98" i="15"/>
  <c r="W98" i="15"/>
  <c r="S98" i="15"/>
  <c r="O98" i="15"/>
  <c r="K98" i="15"/>
  <c r="G98" i="15"/>
  <c r="C98" i="15"/>
  <c r="AU97" i="15"/>
  <c r="AQ97" i="15"/>
  <c r="AM97" i="15"/>
  <c r="AI97" i="15"/>
  <c r="AE97" i="15"/>
  <c r="AA97" i="15"/>
  <c r="W97" i="15"/>
  <c r="S97" i="15"/>
  <c r="O97" i="15"/>
  <c r="K97" i="15"/>
  <c r="G97" i="15"/>
  <c r="C97" i="15"/>
  <c r="AU96" i="15"/>
  <c r="AQ96" i="15"/>
  <c r="AM96" i="15"/>
  <c r="AI96" i="15"/>
  <c r="AE96" i="15"/>
  <c r="AA96" i="15"/>
  <c r="W96" i="15"/>
  <c r="S96" i="15"/>
  <c r="O96" i="15"/>
  <c r="K96" i="15"/>
  <c r="G96" i="15"/>
  <c r="C96" i="15"/>
  <c r="AU95" i="15"/>
  <c r="AQ95" i="15"/>
  <c r="AM95" i="15"/>
  <c r="AI95" i="15"/>
  <c r="AE95" i="15"/>
  <c r="AA95" i="15"/>
  <c r="W95" i="15"/>
  <c r="S95" i="15"/>
  <c r="O95" i="15"/>
  <c r="K95" i="15"/>
  <c r="G95" i="15"/>
  <c r="C95" i="15"/>
  <c r="AU94" i="15"/>
  <c r="AQ94" i="15"/>
  <c r="AM94" i="15"/>
  <c r="AI94" i="15"/>
  <c r="AE94" i="15"/>
  <c r="AA94" i="15"/>
  <c r="W94" i="15"/>
  <c r="S94" i="15"/>
  <c r="O94" i="15"/>
  <c r="K94" i="15"/>
  <c r="G94" i="15"/>
  <c r="C94" i="15"/>
  <c r="AU93" i="15"/>
  <c r="AQ93" i="15"/>
  <c r="AM93" i="15"/>
  <c r="AI93" i="15"/>
  <c r="AE93" i="15"/>
  <c r="AA93" i="15"/>
  <c r="W93" i="15"/>
  <c r="S93" i="15"/>
  <c r="O93" i="15"/>
  <c r="K93" i="15"/>
  <c r="G93" i="15"/>
  <c r="C93" i="15"/>
  <c r="AU92" i="15"/>
  <c r="AQ92" i="15"/>
  <c r="AM92" i="15"/>
  <c r="AI92" i="15"/>
  <c r="AE92" i="15"/>
  <c r="AA92" i="15"/>
  <c r="W92" i="15"/>
  <c r="S92" i="15"/>
  <c r="O92" i="15"/>
  <c r="K92" i="15"/>
  <c r="G92" i="15"/>
  <c r="C92" i="15"/>
  <c r="AU91" i="15"/>
  <c r="AQ91" i="15"/>
  <c r="AM91" i="15"/>
  <c r="AI91" i="15"/>
  <c r="AE91" i="15"/>
  <c r="AA91" i="15"/>
  <c r="W91" i="15"/>
  <c r="S91" i="15"/>
  <c r="O91" i="15"/>
  <c r="K91" i="15"/>
  <c r="G91" i="15"/>
  <c r="C91" i="15"/>
  <c r="AU90" i="15"/>
  <c r="AQ90" i="15"/>
  <c r="AM90" i="15"/>
  <c r="AI90" i="15"/>
  <c r="AE90" i="15"/>
  <c r="AA90" i="15"/>
  <c r="W90" i="15"/>
  <c r="S90" i="15"/>
  <c r="O90" i="15"/>
  <c r="K90" i="15"/>
  <c r="G90" i="15"/>
  <c r="C90" i="15"/>
  <c r="AN33" i="19" l="1"/>
  <c r="D2" i="19" l="1"/>
  <c r="F2" i="19"/>
  <c r="H2" i="19"/>
  <c r="J2" i="19"/>
  <c r="P2" i="19"/>
  <c r="R2" i="19"/>
  <c r="T2" i="19"/>
  <c r="V2" i="19"/>
  <c r="AB2" i="19"/>
  <c r="AD2" i="19"/>
  <c r="AF2" i="19"/>
  <c r="AH2" i="19"/>
  <c r="AN2" i="19"/>
  <c r="AP2" i="19"/>
  <c r="AR2" i="19"/>
  <c r="AT2" i="19"/>
  <c r="AZ2" i="19"/>
  <c r="BB2" i="19"/>
  <c r="BD2" i="19"/>
  <c r="BF2" i="19"/>
  <c r="D3" i="19"/>
  <c r="F3" i="19"/>
  <c r="H3" i="19"/>
  <c r="J3" i="19"/>
  <c r="P3" i="19"/>
  <c r="R3" i="19"/>
  <c r="T3" i="19"/>
  <c r="V3" i="19"/>
  <c r="AB3" i="19"/>
  <c r="AD3" i="19"/>
  <c r="AF3" i="19"/>
  <c r="AH3" i="19"/>
  <c r="AN3" i="19"/>
  <c r="AP3" i="19"/>
  <c r="AR3" i="19"/>
  <c r="AT3" i="19"/>
  <c r="BB3" i="19"/>
  <c r="BF3" i="19"/>
  <c r="D4" i="19"/>
  <c r="F4" i="19"/>
  <c r="H4" i="19"/>
  <c r="J4" i="19"/>
  <c r="P4" i="19"/>
  <c r="R4" i="19"/>
  <c r="T4" i="19"/>
  <c r="V4" i="19"/>
  <c r="AB4" i="19"/>
  <c r="AD4" i="19"/>
  <c r="AF4" i="19"/>
  <c r="AH4" i="19"/>
  <c r="AN4" i="19"/>
  <c r="AP4" i="19"/>
  <c r="AR4" i="19"/>
  <c r="AT4" i="19"/>
  <c r="AZ4" i="19"/>
  <c r="BD4" i="19"/>
  <c r="BF4" i="19"/>
  <c r="D5" i="19"/>
  <c r="F5" i="19"/>
  <c r="H5" i="19"/>
  <c r="J5" i="19"/>
  <c r="P5" i="19"/>
  <c r="R5" i="19"/>
  <c r="T5" i="19"/>
  <c r="V5" i="19"/>
  <c r="AD5" i="19"/>
  <c r="AF5" i="19"/>
  <c r="AH5" i="19"/>
  <c r="AN5" i="19"/>
  <c r="AP5" i="19"/>
  <c r="AR5" i="19"/>
  <c r="AT5" i="19"/>
  <c r="AZ5" i="19"/>
  <c r="BB5" i="19"/>
  <c r="BD5" i="19"/>
  <c r="BF5" i="19"/>
  <c r="D6" i="19"/>
  <c r="F6" i="19"/>
  <c r="H6" i="19"/>
  <c r="J6" i="19"/>
  <c r="P6" i="19"/>
  <c r="R6" i="19"/>
  <c r="T6" i="19"/>
  <c r="V6" i="19"/>
  <c r="AB6" i="19"/>
  <c r="AD6" i="19"/>
  <c r="AF6" i="19"/>
  <c r="AH6" i="19"/>
  <c r="AN6" i="19"/>
  <c r="AP6" i="19"/>
  <c r="AR6" i="19"/>
  <c r="AT6" i="19"/>
  <c r="AZ6" i="19"/>
  <c r="BB6" i="19"/>
  <c r="BD6" i="19"/>
  <c r="BF6" i="19"/>
  <c r="D7" i="19"/>
  <c r="F7" i="19"/>
  <c r="H7" i="19"/>
  <c r="J7" i="19"/>
  <c r="P7" i="19"/>
  <c r="R7" i="19"/>
  <c r="T7" i="19"/>
  <c r="V7" i="19"/>
  <c r="AB7" i="19"/>
  <c r="AD7" i="19"/>
  <c r="AF7" i="19"/>
  <c r="AH7" i="19"/>
  <c r="AN7" i="19"/>
  <c r="AP7" i="19"/>
  <c r="AR7" i="19"/>
  <c r="AT7" i="19"/>
  <c r="AZ7" i="19"/>
  <c r="BB7" i="19"/>
  <c r="BD7" i="19"/>
  <c r="BF7" i="19"/>
  <c r="F8" i="19"/>
  <c r="H8" i="19"/>
  <c r="J8" i="19"/>
  <c r="P8" i="19"/>
  <c r="R8" i="19"/>
  <c r="T8" i="19"/>
  <c r="V8" i="19"/>
  <c r="AB8" i="19"/>
  <c r="AD8" i="19"/>
  <c r="AF8" i="19"/>
  <c r="AH8" i="19"/>
  <c r="AN8" i="19"/>
  <c r="AP8" i="19"/>
  <c r="AR8" i="19"/>
  <c r="AT8" i="19"/>
  <c r="AZ8" i="19"/>
  <c r="BB8" i="19"/>
  <c r="BD8" i="19"/>
  <c r="BF8" i="19"/>
  <c r="D9" i="19"/>
  <c r="F9" i="19"/>
  <c r="H9" i="19"/>
  <c r="J9" i="19"/>
  <c r="P9" i="19"/>
  <c r="R9" i="19"/>
  <c r="T9" i="19"/>
  <c r="V9" i="19"/>
  <c r="AB9" i="19"/>
  <c r="AD9" i="19"/>
  <c r="AF9" i="19"/>
  <c r="AH9" i="19"/>
  <c r="AN9" i="19"/>
  <c r="AP9" i="19"/>
  <c r="AR9" i="19"/>
  <c r="AT9" i="19"/>
  <c r="AZ9" i="19"/>
  <c r="BB9" i="19"/>
  <c r="BD9" i="19"/>
  <c r="BF9" i="19"/>
  <c r="D10" i="19"/>
  <c r="F10" i="19"/>
  <c r="H10" i="19"/>
  <c r="J10" i="19"/>
  <c r="P10" i="19"/>
  <c r="R10" i="19"/>
  <c r="T10" i="19"/>
  <c r="V10" i="19"/>
  <c r="AB10" i="19"/>
  <c r="AD10" i="19"/>
  <c r="AF10" i="19"/>
  <c r="AH10" i="19"/>
  <c r="AN10" i="19"/>
  <c r="AP10" i="19"/>
  <c r="AR10" i="19"/>
  <c r="AT10" i="19"/>
  <c r="AZ10" i="19"/>
  <c r="BB10" i="19"/>
  <c r="BD10" i="19"/>
  <c r="BF10" i="19"/>
  <c r="D11" i="19"/>
  <c r="F11" i="19"/>
  <c r="H11" i="19"/>
  <c r="J11" i="19"/>
  <c r="P11" i="19"/>
  <c r="R11" i="19"/>
  <c r="T11" i="19"/>
  <c r="V11" i="19"/>
  <c r="AB11" i="19"/>
  <c r="AD11" i="19"/>
  <c r="AF11" i="19"/>
  <c r="AH11" i="19"/>
  <c r="AN11" i="19"/>
  <c r="AP11" i="19"/>
  <c r="AR11" i="19"/>
  <c r="AT11" i="19"/>
  <c r="AZ11" i="19"/>
  <c r="BB11" i="19"/>
  <c r="BD11" i="19"/>
  <c r="BF11" i="19"/>
  <c r="D12" i="19"/>
  <c r="F12" i="19"/>
  <c r="H12" i="19"/>
  <c r="J12" i="19"/>
  <c r="P12" i="19"/>
  <c r="R12" i="19"/>
  <c r="T12" i="19"/>
  <c r="V12" i="19"/>
  <c r="AB12" i="19"/>
  <c r="AD12" i="19"/>
  <c r="AF12" i="19"/>
  <c r="AH12" i="19"/>
  <c r="AN12" i="19"/>
  <c r="AP12" i="19"/>
  <c r="AR12" i="19"/>
  <c r="AT12" i="19"/>
  <c r="AZ12" i="19"/>
  <c r="BB12" i="19"/>
  <c r="BD12" i="19"/>
  <c r="BF12" i="19"/>
  <c r="D13" i="19"/>
  <c r="F13" i="19"/>
  <c r="H13" i="19"/>
  <c r="J13" i="19"/>
  <c r="P13" i="19"/>
  <c r="R13" i="19"/>
  <c r="T13" i="19"/>
  <c r="V13" i="19"/>
  <c r="AB13" i="19"/>
  <c r="AD13" i="19"/>
  <c r="AF13" i="19"/>
  <c r="AH13" i="19"/>
  <c r="AN13" i="19"/>
  <c r="AP13" i="19"/>
  <c r="AR13" i="19"/>
  <c r="AT13" i="19"/>
  <c r="AZ13" i="19"/>
  <c r="BB13" i="19"/>
  <c r="BD13" i="19"/>
  <c r="BF13" i="19"/>
  <c r="D14" i="19"/>
  <c r="F14" i="19"/>
  <c r="H14" i="19"/>
  <c r="J14" i="19"/>
  <c r="P14" i="19"/>
  <c r="R14" i="19"/>
  <c r="T14" i="19"/>
  <c r="V14" i="19"/>
  <c r="AB14" i="19"/>
  <c r="AD14" i="19"/>
  <c r="AF14" i="19"/>
  <c r="AH14" i="19"/>
  <c r="AN14" i="19"/>
  <c r="AP14" i="19"/>
  <c r="AR14" i="19"/>
  <c r="AT14" i="19"/>
  <c r="AZ14" i="19"/>
  <c r="BB14" i="19"/>
  <c r="BD14" i="19"/>
  <c r="BF14" i="19"/>
  <c r="F15" i="19"/>
  <c r="H15" i="19"/>
  <c r="J15" i="19"/>
  <c r="P15" i="19"/>
  <c r="R15" i="19"/>
  <c r="T15" i="19"/>
  <c r="V15" i="19"/>
  <c r="AB15" i="19"/>
  <c r="AD15" i="19"/>
  <c r="AF15" i="19"/>
  <c r="AH15" i="19"/>
  <c r="AN15" i="19"/>
  <c r="AP15" i="19"/>
  <c r="AR15" i="19"/>
  <c r="AT15" i="19"/>
  <c r="AZ15" i="19"/>
  <c r="BB15" i="19"/>
  <c r="BD15" i="19"/>
  <c r="BF15" i="19"/>
  <c r="D16" i="19"/>
  <c r="F16" i="19"/>
  <c r="H16" i="19"/>
  <c r="J16" i="19"/>
  <c r="P16" i="19"/>
  <c r="R16" i="19"/>
  <c r="T16" i="19"/>
  <c r="V16" i="19"/>
  <c r="AB16" i="19"/>
  <c r="AD16" i="19"/>
  <c r="AF16" i="19"/>
  <c r="AH16" i="19"/>
  <c r="AN16" i="19"/>
  <c r="AP16" i="19"/>
  <c r="AR16" i="19"/>
  <c r="AT16" i="19"/>
  <c r="AZ16" i="19"/>
  <c r="BB16" i="19"/>
  <c r="BD16" i="19"/>
  <c r="BF16" i="19"/>
  <c r="D17" i="19"/>
  <c r="F17" i="19"/>
  <c r="H17" i="19"/>
  <c r="J17" i="19"/>
  <c r="P17" i="19"/>
  <c r="R17" i="19"/>
  <c r="T17" i="19"/>
  <c r="V17" i="19"/>
  <c r="AB17" i="19"/>
  <c r="AD17" i="19"/>
  <c r="AF17" i="19"/>
  <c r="AH17" i="19"/>
  <c r="AN17" i="19"/>
  <c r="AP17" i="19"/>
  <c r="AR17" i="19"/>
  <c r="AT17" i="19"/>
  <c r="AZ17" i="19"/>
  <c r="BB17" i="19"/>
  <c r="BD17" i="19"/>
  <c r="BF17" i="19"/>
  <c r="D18" i="19"/>
  <c r="F18" i="19"/>
  <c r="H18" i="19"/>
  <c r="J18" i="19"/>
  <c r="P18" i="19"/>
  <c r="R18" i="19"/>
  <c r="T18" i="19"/>
  <c r="V18" i="19"/>
  <c r="AB18" i="19"/>
  <c r="AD18" i="19"/>
  <c r="AF18" i="19"/>
  <c r="AH18" i="19"/>
  <c r="AN18" i="19"/>
  <c r="AP18" i="19"/>
  <c r="AR18" i="19"/>
  <c r="AT18" i="19"/>
  <c r="AZ18" i="19"/>
  <c r="BB18" i="19"/>
  <c r="BD18" i="19"/>
  <c r="BF18" i="19"/>
  <c r="D19" i="19"/>
  <c r="F19" i="19"/>
  <c r="H19" i="19"/>
  <c r="J19" i="19"/>
  <c r="P19" i="19"/>
  <c r="R19" i="19"/>
  <c r="T19" i="19"/>
  <c r="V19" i="19"/>
  <c r="AB19" i="19"/>
  <c r="AD19" i="19"/>
  <c r="AF19" i="19"/>
  <c r="AH19" i="19"/>
  <c r="AN19" i="19"/>
  <c r="AP19" i="19"/>
  <c r="AR19" i="19"/>
  <c r="AT19" i="19"/>
  <c r="AZ19" i="19"/>
  <c r="BB19" i="19"/>
  <c r="BD19" i="19"/>
  <c r="BF19" i="19"/>
  <c r="D20" i="19"/>
  <c r="F20" i="19"/>
  <c r="H20" i="19"/>
  <c r="J20" i="19"/>
  <c r="P20" i="19"/>
  <c r="R20" i="19"/>
  <c r="T20" i="19"/>
  <c r="V20" i="19"/>
  <c r="AB20" i="19"/>
  <c r="AD20" i="19"/>
  <c r="AF20" i="19"/>
  <c r="AH20" i="19"/>
  <c r="AN20" i="19"/>
  <c r="AP20" i="19"/>
  <c r="AR20" i="19"/>
  <c r="AT20" i="19"/>
  <c r="AZ20" i="19"/>
  <c r="BB20" i="19"/>
  <c r="BD20" i="19"/>
  <c r="BF20" i="19"/>
  <c r="D21" i="19"/>
  <c r="F21" i="19"/>
  <c r="H21" i="19"/>
  <c r="J21" i="19"/>
  <c r="P21" i="19"/>
  <c r="R21" i="19"/>
  <c r="T21" i="19"/>
  <c r="V21" i="19"/>
  <c r="AB21" i="19"/>
  <c r="AD21" i="19"/>
  <c r="AF21" i="19"/>
  <c r="AH21" i="19"/>
  <c r="AN21" i="19"/>
  <c r="AP21" i="19"/>
  <c r="AR21" i="19"/>
  <c r="AT21" i="19"/>
  <c r="AZ21" i="19"/>
  <c r="BB21" i="19"/>
  <c r="BD21" i="19"/>
  <c r="BF21" i="19"/>
  <c r="D22" i="19"/>
  <c r="F22" i="19"/>
  <c r="H22" i="19"/>
  <c r="J22" i="19"/>
  <c r="P22" i="19"/>
  <c r="R22" i="19"/>
  <c r="T22" i="19"/>
  <c r="V22" i="19"/>
  <c r="AB22" i="19"/>
  <c r="AD22" i="19"/>
  <c r="AF22" i="19"/>
  <c r="AH22" i="19"/>
  <c r="AN22" i="19"/>
  <c r="AP22" i="19"/>
  <c r="AR22" i="19"/>
  <c r="AT22" i="19"/>
  <c r="AZ22" i="19"/>
  <c r="BB22" i="19"/>
  <c r="BD22" i="19"/>
  <c r="BF22" i="19"/>
  <c r="D23" i="19"/>
  <c r="F23" i="19"/>
  <c r="H23" i="19"/>
  <c r="J23" i="19"/>
  <c r="P23" i="19"/>
  <c r="R23" i="19"/>
  <c r="T23" i="19"/>
  <c r="V23" i="19"/>
  <c r="AB23" i="19"/>
  <c r="AD23" i="19"/>
  <c r="AF23" i="19"/>
  <c r="AH23" i="19"/>
  <c r="AN23" i="19"/>
  <c r="AP23" i="19"/>
  <c r="AR23" i="19"/>
  <c r="AT23" i="19"/>
  <c r="AZ23" i="19"/>
  <c r="BB23" i="19"/>
  <c r="BD23" i="19"/>
  <c r="BF23" i="19"/>
  <c r="D24" i="19"/>
  <c r="F24" i="19"/>
  <c r="H24" i="19"/>
  <c r="J24" i="19"/>
  <c r="P24" i="19"/>
  <c r="R24" i="19"/>
  <c r="T24" i="19"/>
  <c r="V24" i="19"/>
  <c r="AB24" i="19"/>
  <c r="AD24" i="19"/>
  <c r="AF24" i="19"/>
  <c r="AH24" i="19"/>
  <c r="AN24" i="19"/>
  <c r="AP24" i="19"/>
  <c r="AR24" i="19"/>
  <c r="AT24" i="19"/>
  <c r="AZ24" i="19"/>
  <c r="BB24" i="19"/>
  <c r="BD24" i="19"/>
  <c r="BF24" i="19"/>
  <c r="D25" i="19"/>
  <c r="F25" i="19"/>
  <c r="H25" i="19"/>
  <c r="J25" i="19"/>
  <c r="P25" i="19"/>
  <c r="R25" i="19"/>
  <c r="T25" i="19"/>
  <c r="V25" i="19"/>
  <c r="AB25" i="19"/>
  <c r="AD25" i="19"/>
  <c r="AF25" i="19"/>
  <c r="AH25" i="19"/>
  <c r="AN25" i="19"/>
  <c r="AP25" i="19"/>
  <c r="AR25" i="19"/>
  <c r="AT25" i="19"/>
  <c r="AZ25" i="19"/>
  <c r="BB25" i="19"/>
  <c r="BD25" i="19"/>
  <c r="BF25" i="19"/>
  <c r="D26" i="19"/>
  <c r="F26" i="19"/>
  <c r="H26" i="19"/>
  <c r="J26" i="19"/>
  <c r="P26" i="19"/>
  <c r="R26" i="19"/>
  <c r="T26" i="19"/>
  <c r="V26" i="19"/>
  <c r="AB26" i="19"/>
  <c r="AD26" i="19"/>
  <c r="AF26" i="19"/>
  <c r="AH26" i="19"/>
  <c r="AN26" i="19"/>
  <c r="AP26" i="19"/>
  <c r="AR26" i="19"/>
  <c r="AT26" i="19"/>
  <c r="AZ26" i="19"/>
  <c r="BB26" i="19"/>
  <c r="BD26" i="19"/>
  <c r="BF26" i="19"/>
  <c r="D27" i="19"/>
  <c r="F27" i="19"/>
  <c r="H27" i="19"/>
  <c r="J27" i="19"/>
  <c r="P27" i="19"/>
  <c r="R27" i="19"/>
  <c r="T27" i="19"/>
  <c r="V27" i="19"/>
  <c r="AB27" i="19"/>
  <c r="AD27" i="19"/>
  <c r="AF27" i="19"/>
  <c r="AH27" i="19"/>
  <c r="AN27" i="19"/>
  <c r="AP27" i="19"/>
  <c r="AR27" i="19"/>
  <c r="AT27" i="19"/>
  <c r="AZ27" i="19"/>
  <c r="BB27" i="19"/>
  <c r="BD27" i="19"/>
  <c r="BF27" i="19"/>
  <c r="D28" i="19"/>
  <c r="F28" i="19"/>
  <c r="H28" i="19"/>
  <c r="J28" i="19"/>
  <c r="P28" i="19"/>
  <c r="R28" i="19"/>
  <c r="T28" i="19"/>
  <c r="V28" i="19"/>
  <c r="AB28" i="19"/>
  <c r="AD28" i="19"/>
  <c r="AF28" i="19"/>
  <c r="AH28" i="19"/>
  <c r="AN28" i="19"/>
  <c r="AP28" i="19"/>
  <c r="AR28" i="19"/>
  <c r="AT28" i="19"/>
  <c r="AZ28" i="19"/>
  <c r="BB28" i="19"/>
  <c r="BD28" i="19"/>
  <c r="BF28" i="19"/>
  <c r="D29" i="19"/>
  <c r="F29" i="19"/>
  <c r="H29" i="19"/>
  <c r="J29" i="19"/>
  <c r="P29" i="19"/>
  <c r="R29" i="19"/>
  <c r="T29" i="19"/>
  <c r="V29" i="19"/>
  <c r="AB29" i="19"/>
  <c r="AD29" i="19"/>
  <c r="AF29" i="19"/>
  <c r="AH29" i="19"/>
  <c r="AN29" i="19"/>
  <c r="AP29" i="19"/>
  <c r="AR29" i="19"/>
  <c r="AT29" i="19"/>
  <c r="AZ29" i="19"/>
  <c r="BB29" i="19"/>
  <c r="BD29" i="19"/>
  <c r="BF29" i="19"/>
  <c r="D30" i="19"/>
  <c r="F30" i="19"/>
  <c r="H30" i="19"/>
  <c r="J30" i="19"/>
  <c r="P30" i="19"/>
  <c r="R30" i="19"/>
  <c r="T30" i="19"/>
  <c r="V30" i="19"/>
  <c r="AB30" i="19"/>
  <c r="AD30" i="19"/>
  <c r="AF30" i="19"/>
  <c r="AH30" i="19"/>
  <c r="AN30" i="19"/>
  <c r="AP30" i="19"/>
  <c r="AR30" i="19"/>
  <c r="AT30" i="19"/>
  <c r="AZ30" i="19"/>
  <c r="BB30" i="19"/>
  <c r="BD30" i="19"/>
  <c r="BF30" i="19"/>
  <c r="D31" i="19"/>
  <c r="F31" i="19"/>
  <c r="H31" i="19"/>
  <c r="J31" i="19"/>
  <c r="P31" i="19"/>
  <c r="R31" i="19"/>
  <c r="T31" i="19"/>
  <c r="V31" i="19"/>
  <c r="AB31" i="19"/>
  <c r="AD31" i="19"/>
  <c r="AF31" i="19"/>
  <c r="AH31" i="19"/>
  <c r="AN31" i="19"/>
  <c r="AP31" i="19"/>
  <c r="AR31" i="19"/>
  <c r="AT31" i="19"/>
  <c r="AZ31" i="19"/>
  <c r="BB31" i="19"/>
  <c r="BD31" i="19"/>
  <c r="BF31" i="19"/>
  <c r="D32" i="19"/>
  <c r="F32" i="19"/>
  <c r="H32" i="19"/>
  <c r="J32" i="19"/>
  <c r="P32" i="19"/>
  <c r="R32" i="19"/>
  <c r="T32" i="19"/>
  <c r="V32" i="19"/>
  <c r="AB32" i="19"/>
  <c r="AD32" i="19"/>
  <c r="AF32" i="19"/>
  <c r="AH32" i="19"/>
  <c r="AN32" i="19"/>
  <c r="AP32" i="19"/>
  <c r="AR32" i="19"/>
  <c r="AT32" i="19"/>
  <c r="AZ32" i="19"/>
  <c r="BB32" i="19"/>
  <c r="BD32" i="19"/>
  <c r="BF32" i="19"/>
  <c r="D33" i="19"/>
  <c r="F33" i="19"/>
  <c r="H33" i="19"/>
  <c r="J33" i="19"/>
  <c r="P33" i="19"/>
  <c r="R33" i="19"/>
  <c r="T33" i="19"/>
  <c r="V33" i="19"/>
  <c r="AB33" i="19"/>
  <c r="AD33" i="19"/>
  <c r="AF33" i="19"/>
  <c r="AH33" i="19"/>
  <c r="AP33" i="19"/>
  <c r="AR33" i="19"/>
  <c r="AT33" i="19"/>
  <c r="AZ33" i="19"/>
  <c r="BB33" i="19"/>
  <c r="BD33" i="19"/>
  <c r="BF33" i="19"/>
  <c r="D34" i="19"/>
  <c r="F34" i="19"/>
  <c r="H34" i="19"/>
  <c r="J34" i="19"/>
  <c r="P34" i="19"/>
  <c r="R34" i="19"/>
  <c r="T34" i="19"/>
  <c r="V34" i="19"/>
  <c r="AB34" i="19"/>
  <c r="AD34" i="19"/>
  <c r="AF34" i="19"/>
  <c r="AH34" i="19"/>
  <c r="AN34" i="19"/>
  <c r="AP34" i="19"/>
  <c r="AR34" i="19"/>
  <c r="AT34" i="19"/>
  <c r="AZ34" i="19"/>
  <c r="BB34" i="19"/>
  <c r="BD34" i="19"/>
  <c r="BF34" i="19"/>
  <c r="D35" i="19"/>
  <c r="F35" i="19"/>
  <c r="H35" i="19"/>
  <c r="J35" i="19"/>
  <c r="P35" i="19"/>
  <c r="R35" i="19"/>
  <c r="T35" i="19"/>
  <c r="V35" i="19"/>
  <c r="AB35" i="19"/>
  <c r="AD35" i="19"/>
  <c r="AF35" i="19"/>
  <c r="AH35" i="19"/>
  <c r="AN35" i="19"/>
  <c r="AP35" i="19"/>
  <c r="AR35" i="19"/>
  <c r="AT35" i="19"/>
  <c r="AZ35" i="19"/>
  <c r="BB35" i="19"/>
  <c r="BD35" i="19"/>
  <c r="BF35" i="19"/>
  <c r="D36" i="19"/>
  <c r="F36" i="19"/>
  <c r="H36" i="19"/>
  <c r="J36" i="19"/>
  <c r="P36" i="19"/>
  <c r="R36" i="19"/>
  <c r="T36" i="19"/>
  <c r="V36" i="19"/>
  <c r="AB36" i="19"/>
  <c r="AD36" i="19"/>
  <c r="AF36" i="19"/>
  <c r="AH36" i="19"/>
  <c r="AN36" i="19"/>
  <c r="AP36" i="19"/>
  <c r="AR36" i="19"/>
  <c r="AT36" i="19"/>
  <c r="AZ36" i="19"/>
  <c r="BB36" i="19"/>
  <c r="BD36" i="19"/>
  <c r="BF36" i="19"/>
  <c r="D37" i="19"/>
  <c r="F37" i="19"/>
  <c r="H37" i="19"/>
  <c r="J37" i="19"/>
  <c r="P37" i="19"/>
  <c r="R37" i="19"/>
  <c r="T37" i="19"/>
  <c r="V37" i="19"/>
  <c r="AB37" i="19"/>
  <c r="AD37" i="19"/>
  <c r="AF37" i="19"/>
  <c r="AH37" i="19"/>
  <c r="AN37" i="19"/>
  <c r="AP37" i="19"/>
  <c r="AR37" i="19"/>
  <c r="AT37" i="19"/>
  <c r="AZ37" i="19"/>
  <c r="BB37" i="19"/>
  <c r="BD37" i="19"/>
  <c r="BF37" i="19"/>
  <c r="D38" i="19"/>
  <c r="F38" i="19"/>
  <c r="H38" i="19"/>
  <c r="J38" i="19"/>
  <c r="P38" i="19"/>
  <c r="R38" i="19"/>
  <c r="T38" i="19"/>
  <c r="V38" i="19"/>
  <c r="AB38" i="19"/>
  <c r="AD38" i="19"/>
  <c r="AF38" i="19"/>
  <c r="AH38" i="19"/>
  <c r="AN38" i="19"/>
  <c r="AP38" i="19"/>
  <c r="AR38" i="19"/>
  <c r="AT38" i="19"/>
  <c r="AZ38" i="19"/>
  <c r="BB38" i="19"/>
  <c r="BD38" i="19"/>
  <c r="BF38" i="19"/>
  <c r="D39" i="19"/>
  <c r="F39" i="19"/>
  <c r="H39" i="19"/>
  <c r="J39" i="19"/>
  <c r="P39" i="19"/>
  <c r="R39" i="19"/>
  <c r="T39" i="19"/>
  <c r="V39" i="19"/>
  <c r="AB39" i="19"/>
  <c r="AD39" i="19"/>
  <c r="AF39" i="19"/>
  <c r="AH39" i="19"/>
  <c r="AN39" i="19"/>
  <c r="AP39" i="19"/>
  <c r="AR39" i="19"/>
  <c r="AT39" i="19"/>
  <c r="AZ39" i="19"/>
  <c r="BB39" i="19"/>
  <c r="BD39" i="19"/>
  <c r="BF39" i="19"/>
  <c r="D40" i="19"/>
  <c r="F40" i="19"/>
  <c r="H40" i="19"/>
  <c r="J40" i="19"/>
  <c r="P40" i="19"/>
  <c r="R40" i="19"/>
  <c r="T40" i="19"/>
  <c r="V40" i="19"/>
  <c r="AB40" i="19"/>
  <c r="AD40" i="19"/>
  <c r="AF40" i="19"/>
  <c r="AH40" i="19"/>
  <c r="AN40" i="19"/>
  <c r="AP40" i="19"/>
  <c r="AR40" i="19"/>
  <c r="AT40" i="19"/>
  <c r="AZ40" i="19"/>
  <c r="BB40" i="19"/>
  <c r="BD40" i="19"/>
  <c r="BF40" i="19"/>
  <c r="D41" i="19"/>
  <c r="F41" i="19"/>
  <c r="H41" i="19"/>
  <c r="J41" i="19"/>
  <c r="P41" i="19"/>
  <c r="R41" i="19"/>
  <c r="T41" i="19"/>
  <c r="V41" i="19"/>
  <c r="AB41" i="19"/>
  <c r="AD41" i="19"/>
  <c r="AF41" i="19"/>
  <c r="AH41" i="19"/>
  <c r="AN41" i="19"/>
  <c r="AP41" i="19"/>
  <c r="AR41" i="19"/>
  <c r="AT41" i="19"/>
  <c r="AZ41" i="19"/>
  <c r="BB41" i="19"/>
  <c r="BD41" i="19"/>
  <c r="BF41" i="19"/>
  <c r="D42" i="19"/>
  <c r="F42" i="19"/>
  <c r="H42" i="19"/>
  <c r="J42" i="19"/>
  <c r="P42" i="19"/>
  <c r="R42" i="19"/>
  <c r="T42" i="19"/>
  <c r="V42" i="19"/>
  <c r="AB42" i="19"/>
  <c r="AD42" i="19"/>
  <c r="AF42" i="19"/>
  <c r="AH42" i="19"/>
  <c r="AN42" i="19"/>
  <c r="AP42" i="19"/>
  <c r="AR42" i="19"/>
  <c r="AT42" i="19"/>
  <c r="AZ42" i="19"/>
  <c r="BB42" i="19"/>
  <c r="BD42" i="19"/>
  <c r="BF42" i="19"/>
  <c r="D43" i="19"/>
  <c r="F43" i="19"/>
  <c r="H43" i="19"/>
  <c r="J43" i="19"/>
  <c r="P43" i="19"/>
  <c r="R43" i="19"/>
  <c r="T43" i="19"/>
  <c r="V43" i="19"/>
  <c r="AB43" i="19"/>
  <c r="AD43" i="19"/>
  <c r="AF43" i="19"/>
  <c r="AH43" i="19"/>
  <c r="AN43" i="19"/>
  <c r="AP43" i="19"/>
  <c r="AR43" i="19"/>
  <c r="AT43" i="19"/>
  <c r="AZ43" i="19"/>
  <c r="BB43" i="19"/>
  <c r="BD43" i="19"/>
  <c r="BF43" i="19"/>
  <c r="D44" i="19"/>
  <c r="F44" i="19"/>
  <c r="H44" i="19"/>
  <c r="J44" i="19"/>
  <c r="P44" i="19"/>
  <c r="R44" i="19"/>
  <c r="T44" i="19"/>
  <c r="V44" i="19"/>
  <c r="AB44" i="19"/>
  <c r="AD44" i="19"/>
  <c r="AF44" i="19"/>
  <c r="AH44" i="19"/>
  <c r="AN44" i="19"/>
  <c r="AP44" i="19"/>
  <c r="AR44" i="19"/>
  <c r="AT44" i="19"/>
  <c r="AZ44" i="19"/>
  <c r="BB44" i="19"/>
  <c r="BD44" i="19"/>
  <c r="BF44" i="19"/>
  <c r="D45" i="19"/>
  <c r="F45" i="19"/>
  <c r="H45" i="19"/>
  <c r="J45" i="19"/>
  <c r="P45" i="19"/>
  <c r="R45" i="19"/>
  <c r="T45" i="19"/>
  <c r="V45" i="19"/>
  <c r="AB45" i="19"/>
  <c r="AD45" i="19"/>
  <c r="AF45" i="19"/>
  <c r="AH45" i="19"/>
  <c r="AN45" i="19"/>
  <c r="AP45" i="19"/>
  <c r="AR45" i="19"/>
  <c r="AT45" i="19"/>
  <c r="AZ45" i="19"/>
  <c r="BB45" i="19"/>
  <c r="BD45" i="19"/>
  <c r="BF45" i="19"/>
  <c r="D46" i="19"/>
  <c r="F46" i="19"/>
  <c r="H46" i="19"/>
  <c r="J46" i="19"/>
  <c r="P46" i="19"/>
  <c r="R46" i="19"/>
  <c r="T46" i="19"/>
  <c r="V46" i="19"/>
  <c r="AB46" i="19"/>
  <c r="AD46" i="19"/>
  <c r="AF46" i="19"/>
  <c r="AH46" i="19"/>
  <c r="AN46" i="19"/>
  <c r="AP46" i="19"/>
  <c r="AR46" i="19"/>
  <c r="AT46" i="19"/>
  <c r="AZ46" i="19"/>
  <c r="BB46" i="19"/>
  <c r="BD46" i="19"/>
  <c r="BF46" i="19"/>
  <c r="D47" i="19"/>
  <c r="F47" i="19"/>
  <c r="H47" i="19"/>
  <c r="J47" i="19"/>
  <c r="P47" i="19"/>
  <c r="R47" i="19"/>
  <c r="T47" i="19"/>
  <c r="V47" i="19"/>
  <c r="AB47" i="19"/>
  <c r="AD47" i="19"/>
  <c r="AF47" i="19"/>
  <c r="AH47" i="19"/>
  <c r="AN47" i="19"/>
  <c r="AP47" i="19"/>
  <c r="AR47" i="19"/>
  <c r="AT47" i="19"/>
  <c r="AZ47" i="19"/>
  <c r="BB47" i="19"/>
  <c r="BD47" i="19"/>
  <c r="BF47" i="19"/>
  <c r="D48" i="19"/>
  <c r="F48" i="19"/>
  <c r="H48" i="19"/>
  <c r="J48" i="19"/>
  <c r="P48" i="19"/>
  <c r="R48" i="19"/>
  <c r="T48" i="19"/>
  <c r="V48" i="19"/>
  <c r="AB48" i="19"/>
  <c r="AD48" i="19"/>
  <c r="AF48" i="19"/>
  <c r="AH48" i="19"/>
  <c r="AN48" i="19"/>
  <c r="AP48" i="19"/>
  <c r="AR48" i="19"/>
  <c r="AT48" i="19"/>
  <c r="AZ48" i="19"/>
  <c r="BB48" i="19"/>
  <c r="BD48" i="19"/>
  <c r="BF48" i="19"/>
  <c r="D49" i="19"/>
  <c r="F49" i="19"/>
  <c r="H49" i="19"/>
  <c r="J49" i="19"/>
  <c r="P49" i="19"/>
  <c r="R49" i="19"/>
  <c r="T49" i="19"/>
  <c r="V49" i="19"/>
  <c r="AB49" i="19"/>
  <c r="AD49" i="19"/>
  <c r="AF49" i="19"/>
  <c r="AH49" i="19"/>
  <c r="AN49" i="19"/>
  <c r="AP49" i="19"/>
  <c r="AR49" i="19"/>
  <c r="AT49" i="19"/>
  <c r="AZ49" i="19"/>
  <c r="BB49" i="19"/>
  <c r="BD49" i="19"/>
  <c r="BF49" i="19"/>
  <c r="D50" i="19"/>
  <c r="F50" i="19"/>
  <c r="H50" i="19"/>
  <c r="J50" i="19"/>
  <c r="P50" i="19"/>
  <c r="R50" i="19"/>
  <c r="T50" i="19"/>
  <c r="V50" i="19"/>
  <c r="AB50" i="19"/>
  <c r="AD50" i="19"/>
  <c r="AF50" i="19"/>
  <c r="AH50" i="19"/>
  <c r="AN50" i="19"/>
  <c r="AP50" i="19"/>
  <c r="AR50" i="19"/>
  <c r="AT50" i="19"/>
  <c r="AZ50" i="19"/>
  <c r="BB50" i="19"/>
  <c r="BD50" i="19"/>
  <c r="BF50" i="19"/>
  <c r="D51" i="19"/>
  <c r="F51" i="19"/>
  <c r="H51" i="19"/>
  <c r="J51" i="19"/>
  <c r="P51" i="19"/>
  <c r="R51" i="19"/>
  <c r="T51" i="19"/>
  <c r="V51" i="19"/>
  <c r="AB51" i="19"/>
  <c r="AD51" i="19"/>
  <c r="AF51" i="19"/>
  <c r="AH51" i="19"/>
  <c r="AN51" i="19"/>
  <c r="AP51" i="19"/>
  <c r="AR51" i="19"/>
  <c r="AT51" i="19"/>
  <c r="AZ51" i="19"/>
  <c r="BB51" i="19"/>
  <c r="BD51" i="19"/>
  <c r="BF51" i="19"/>
  <c r="D52" i="19"/>
  <c r="F52" i="19"/>
  <c r="H52" i="19"/>
  <c r="J52" i="19"/>
  <c r="P52" i="19"/>
  <c r="R52" i="19"/>
  <c r="T52" i="19"/>
  <c r="V52" i="19"/>
  <c r="AB52" i="19"/>
  <c r="AD52" i="19"/>
  <c r="AF52" i="19"/>
  <c r="AH52" i="19"/>
  <c r="AN52" i="19"/>
  <c r="AP52" i="19"/>
  <c r="AR52" i="19"/>
  <c r="AT52" i="19"/>
  <c r="AZ52" i="19"/>
  <c r="BB52" i="19"/>
  <c r="BD52" i="19"/>
  <c r="BF52" i="19"/>
  <c r="D53" i="19"/>
  <c r="F53" i="19"/>
  <c r="H53" i="19"/>
  <c r="J53" i="19"/>
  <c r="P53" i="19"/>
  <c r="R53" i="19"/>
  <c r="T53" i="19"/>
  <c r="V53" i="19"/>
  <c r="AB53" i="19"/>
  <c r="AD53" i="19"/>
  <c r="AF53" i="19"/>
  <c r="AH53" i="19"/>
  <c r="AN53" i="19"/>
  <c r="AP53" i="19"/>
  <c r="AR53" i="19"/>
  <c r="AT53" i="19"/>
  <c r="AZ53" i="19"/>
  <c r="BB53" i="19"/>
  <c r="BD53" i="19"/>
  <c r="BF53" i="19"/>
  <c r="D54" i="19"/>
  <c r="F54" i="19"/>
  <c r="H54" i="19"/>
  <c r="J54" i="19"/>
  <c r="P54" i="19"/>
  <c r="R54" i="19"/>
  <c r="T54" i="19"/>
  <c r="V54" i="19"/>
  <c r="AB54" i="19"/>
  <c r="AD54" i="19"/>
  <c r="AF54" i="19"/>
  <c r="AH54" i="19"/>
  <c r="AN54" i="19"/>
  <c r="AP54" i="19"/>
  <c r="AR54" i="19"/>
  <c r="AT54" i="19"/>
  <c r="AZ54" i="19"/>
  <c r="BB54" i="19"/>
  <c r="BD54" i="19"/>
  <c r="BF54" i="19"/>
  <c r="D55" i="19"/>
  <c r="F55" i="19"/>
  <c r="H55" i="19"/>
  <c r="J55" i="19"/>
  <c r="P55" i="19"/>
  <c r="R55" i="19"/>
  <c r="T55" i="19"/>
  <c r="V55" i="19"/>
  <c r="AB55" i="19"/>
  <c r="AD55" i="19"/>
  <c r="AF55" i="19"/>
  <c r="AH55" i="19"/>
  <c r="AN55" i="19"/>
  <c r="AP55" i="19"/>
  <c r="AR55" i="19"/>
  <c r="AT55" i="19"/>
  <c r="AZ55" i="19"/>
  <c r="BB55" i="19"/>
  <c r="BD55" i="19"/>
  <c r="BF55" i="19"/>
  <c r="D56" i="19"/>
  <c r="F56" i="19"/>
  <c r="H56" i="19"/>
  <c r="J56" i="19"/>
  <c r="P56" i="19"/>
  <c r="R56" i="19"/>
  <c r="T56" i="19"/>
  <c r="V56" i="19"/>
  <c r="AB56" i="19"/>
  <c r="AD56" i="19"/>
  <c r="AF56" i="19"/>
  <c r="AH56" i="19"/>
  <c r="AN56" i="19"/>
  <c r="AP56" i="19"/>
  <c r="AR56" i="19"/>
  <c r="AT56" i="19"/>
  <c r="AZ56" i="19"/>
  <c r="BB56" i="19"/>
  <c r="BD56" i="19"/>
  <c r="BF56" i="19"/>
  <c r="D57" i="19"/>
  <c r="F57" i="19"/>
  <c r="H57" i="19"/>
  <c r="J57" i="19"/>
  <c r="P57" i="19"/>
  <c r="R57" i="19"/>
  <c r="T57" i="19"/>
  <c r="V57" i="19"/>
  <c r="AB57" i="19"/>
  <c r="AD57" i="19"/>
  <c r="AF57" i="19"/>
  <c r="AH57" i="19"/>
  <c r="AN57" i="19"/>
  <c r="AP57" i="19"/>
  <c r="AR57" i="19"/>
  <c r="AT57" i="19"/>
  <c r="AZ57" i="19"/>
  <c r="BB57" i="19"/>
  <c r="BD57" i="19"/>
  <c r="BF57" i="19"/>
  <c r="D58" i="19"/>
  <c r="F58" i="19"/>
  <c r="H58" i="19"/>
  <c r="J58" i="19"/>
  <c r="P58" i="19"/>
  <c r="R58" i="19"/>
  <c r="T58" i="19"/>
  <c r="V58" i="19"/>
  <c r="AB58" i="19"/>
  <c r="AD58" i="19"/>
  <c r="AF58" i="19"/>
  <c r="AH58" i="19"/>
  <c r="AN58" i="19"/>
  <c r="AP58" i="19"/>
  <c r="AR58" i="19"/>
  <c r="AT58" i="19"/>
  <c r="AZ58" i="19"/>
  <c r="BB58" i="19"/>
  <c r="BD58" i="19"/>
  <c r="BF58" i="19"/>
  <c r="D59" i="19"/>
  <c r="F59" i="19"/>
  <c r="H59" i="19"/>
  <c r="J59" i="19"/>
  <c r="P59" i="19"/>
  <c r="R59" i="19"/>
  <c r="T59" i="19"/>
  <c r="V59" i="19"/>
  <c r="AB59" i="19"/>
  <c r="AD59" i="19"/>
  <c r="AF59" i="19"/>
  <c r="AH59" i="19"/>
  <c r="AN59" i="19"/>
  <c r="AP59" i="19"/>
  <c r="AR59" i="19"/>
  <c r="AT59" i="19"/>
  <c r="AZ59" i="19"/>
  <c r="BB59" i="19"/>
  <c r="BD59" i="19"/>
  <c r="BF59" i="19"/>
  <c r="D60" i="19"/>
  <c r="F60" i="19"/>
  <c r="H60" i="19"/>
  <c r="J60" i="19"/>
  <c r="P60" i="19"/>
  <c r="R60" i="19"/>
  <c r="T60" i="19"/>
  <c r="V60" i="19"/>
  <c r="AB60" i="19"/>
  <c r="AD60" i="19"/>
  <c r="AF60" i="19"/>
  <c r="AH60" i="19"/>
  <c r="AN60" i="19"/>
  <c r="AP60" i="19"/>
  <c r="AR60" i="19"/>
  <c r="AT60" i="19"/>
  <c r="AZ60" i="19"/>
  <c r="BB60" i="19"/>
  <c r="BD60" i="19"/>
  <c r="BF60" i="19"/>
  <c r="D61" i="19"/>
  <c r="F61" i="19"/>
  <c r="H61" i="19"/>
  <c r="J61" i="19"/>
  <c r="P61" i="19"/>
  <c r="R61" i="19"/>
  <c r="T61" i="19"/>
  <c r="V61" i="19"/>
  <c r="AB61" i="19"/>
  <c r="AD61" i="19"/>
  <c r="AF61" i="19"/>
  <c r="AH61" i="19"/>
  <c r="AN61" i="19"/>
  <c r="AP61" i="19"/>
  <c r="AR61" i="19"/>
  <c r="AT61" i="19"/>
  <c r="AZ61" i="19"/>
  <c r="BB61" i="19"/>
  <c r="BD61" i="19"/>
  <c r="BF61" i="19"/>
  <c r="D62" i="19"/>
  <c r="F62" i="19"/>
  <c r="H62" i="19"/>
  <c r="J62" i="19"/>
  <c r="P62" i="19"/>
  <c r="R62" i="19"/>
  <c r="T62" i="19"/>
  <c r="V62" i="19"/>
  <c r="AB62" i="19"/>
  <c r="AD62" i="19"/>
  <c r="AF62" i="19"/>
  <c r="AH62" i="19"/>
  <c r="AN62" i="19"/>
  <c r="AP62" i="19"/>
  <c r="AR62" i="19"/>
  <c r="AT62" i="19"/>
  <c r="AZ62" i="19"/>
  <c r="BB62" i="19"/>
  <c r="BD62" i="19"/>
  <c r="BF62" i="19"/>
  <c r="D63" i="19"/>
  <c r="F63" i="19"/>
  <c r="H63" i="19"/>
  <c r="J63" i="19"/>
  <c r="P63" i="19"/>
  <c r="R63" i="19"/>
  <c r="T63" i="19"/>
  <c r="V63" i="19"/>
  <c r="AB63" i="19"/>
  <c r="AD63" i="19"/>
  <c r="AF63" i="19"/>
  <c r="AH63" i="19"/>
  <c r="AN63" i="19"/>
  <c r="AP63" i="19"/>
  <c r="AR63" i="19"/>
  <c r="AT63" i="19"/>
  <c r="AZ63" i="19"/>
  <c r="BB63" i="19"/>
  <c r="BD63" i="19"/>
  <c r="BF63" i="19"/>
  <c r="D64" i="19"/>
  <c r="F64" i="19"/>
  <c r="H64" i="19"/>
  <c r="J64" i="19"/>
  <c r="P64" i="19"/>
  <c r="R64" i="19"/>
  <c r="T64" i="19"/>
  <c r="V64" i="19"/>
  <c r="AB64" i="19"/>
  <c r="AD64" i="19"/>
  <c r="AF64" i="19"/>
  <c r="AH64" i="19"/>
  <c r="AN64" i="19"/>
  <c r="AP64" i="19"/>
  <c r="AR64" i="19"/>
  <c r="AT64" i="19"/>
  <c r="AZ64" i="19"/>
  <c r="BB64" i="19"/>
  <c r="BD64" i="19"/>
  <c r="BF64" i="19"/>
  <c r="D65" i="19"/>
  <c r="F65" i="19"/>
  <c r="H65" i="19"/>
  <c r="J65" i="19"/>
  <c r="P65" i="19"/>
  <c r="R65" i="19"/>
  <c r="T65" i="19"/>
  <c r="V65" i="19"/>
  <c r="AB65" i="19"/>
  <c r="AD65" i="19"/>
  <c r="AF65" i="19"/>
  <c r="AH65" i="19"/>
  <c r="AN65" i="19"/>
  <c r="AP65" i="19"/>
  <c r="AR65" i="19"/>
  <c r="AT65" i="19"/>
  <c r="AZ65" i="19"/>
  <c r="BB65" i="19"/>
  <c r="BD65" i="19"/>
  <c r="BF65" i="19"/>
  <c r="D66" i="19"/>
  <c r="F66" i="19"/>
  <c r="H66" i="19"/>
  <c r="J66" i="19"/>
  <c r="P66" i="19"/>
  <c r="R66" i="19"/>
  <c r="T66" i="19"/>
  <c r="V66" i="19"/>
  <c r="AB66" i="19"/>
  <c r="AD66" i="19"/>
  <c r="AF66" i="19"/>
  <c r="AH66" i="19"/>
  <c r="AN66" i="19"/>
  <c r="AP66" i="19"/>
  <c r="AR66" i="19"/>
  <c r="AT66" i="19"/>
  <c r="AZ66" i="19"/>
  <c r="BB66" i="19"/>
  <c r="BD66" i="19"/>
  <c r="BF66" i="19"/>
  <c r="D67" i="19"/>
  <c r="F67" i="19"/>
  <c r="H67" i="19"/>
  <c r="J67" i="19"/>
  <c r="P67" i="19"/>
  <c r="R67" i="19"/>
  <c r="T67" i="19"/>
  <c r="V67" i="19"/>
  <c r="AB67" i="19"/>
  <c r="AD67" i="19"/>
  <c r="AF67" i="19"/>
  <c r="AH67" i="19"/>
  <c r="AN67" i="19"/>
  <c r="AP67" i="19"/>
  <c r="AR67" i="19"/>
  <c r="AT67" i="19"/>
  <c r="AZ67" i="19"/>
  <c r="BB67" i="19"/>
  <c r="BD67" i="19"/>
  <c r="BF67" i="19"/>
  <c r="D68" i="19"/>
  <c r="F68" i="19"/>
  <c r="H68" i="19"/>
  <c r="J68" i="19"/>
  <c r="P68" i="19"/>
  <c r="R68" i="19"/>
  <c r="T68" i="19"/>
  <c r="V68" i="19"/>
  <c r="AB68" i="19"/>
  <c r="AD68" i="19"/>
  <c r="AF68" i="19"/>
  <c r="AH68" i="19"/>
  <c r="AN68" i="19"/>
  <c r="AP68" i="19"/>
  <c r="AR68" i="19"/>
  <c r="AT68" i="19"/>
  <c r="AZ68" i="19"/>
  <c r="BB68" i="19"/>
  <c r="BD68" i="19"/>
  <c r="BF68" i="19"/>
  <c r="D69" i="19"/>
  <c r="F69" i="19"/>
  <c r="H69" i="19"/>
  <c r="J69" i="19"/>
  <c r="P69" i="19"/>
  <c r="R69" i="19"/>
  <c r="T69" i="19"/>
  <c r="V69" i="19"/>
  <c r="AB69" i="19"/>
  <c r="AD69" i="19"/>
  <c r="AF69" i="19"/>
  <c r="AH69" i="19"/>
  <c r="AN69" i="19"/>
  <c r="AP69" i="19"/>
  <c r="AR69" i="19"/>
  <c r="AT69" i="19"/>
  <c r="AZ69" i="19"/>
  <c r="BB69" i="19"/>
  <c r="BD69" i="19"/>
  <c r="BF69" i="19"/>
  <c r="D70" i="19"/>
  <c r="F70" i="19"/>
  <c r="H70" i="19"/>
  <c r="J70" i="19"/>
  <c r="P70" i="19"/>
  <c r="R70" i="19"/>
  <c r="T70" i="19"/>
  <c r="V70" i="19"/>
  <c r="AB70" i="19"/>
  <c r="AD70" i="19"/>
  <c r="AF70" i="19"/>
  <c r="AH70" i="19"/>
  <c r="AN70" i="19"/>
  <c r="AP70" i="19"/>
  <c r="AR70" i="19"/>
  <c r="AT70" i="19"/>
  <c r="AZ70" i="19"/>
  <c r="BB70" i="19"/>
  <c r="BD70" i="19"/>
  <c r="BF70" i="19"/>
  <c r="D71" i="19"/>
  <c r="F71" i="19"/>
  <c r="H71" i="19"/>
  <c r="J71" i="19"/>
  <c r="P71" i="19"/>
  <c r="R71" i="19"/>
  <c r="T71" i="19"/>
  <c r="V71" i="19"/>
  <c r="AB71" i="19"/>
  <c r="AD71" i="19"/>
  <c r="AF71" i="19"/>
  <c r="AH71" i="19"/>
  <c r="AN71" i="19"/>
  <c r="AP71" i="19"/>
  <c r="AR71" i="19"/>
  <c r="AT71" i="19"/>
  <c r="AZ71" i="19"/>
  <c r="BB71" i="19"/>
  <c r="BD71" i="19"/>
  <c r="BF71" i="19"/>
  <c r="D72" i="19"/>
  <c r="F72" i="19"/>
  <c r="H72" i="19"/>
  <c r="J72" i="19"/>
  <c r="P72" i="19"/>
  <c r="R72" i="19"/>
  <c r="T72" i="19"/>
  <c r="V72" i="19"/>
  <c r="AB72" i="19"/>
  <c r="AD72" i="19"/>
  <c r="AF72" i="19"/>
  <c r="AH72" i="19"/>
  <c r="AN72" i="19"/>
  <c r="AP72" i="19"/>
  <c r="AR72" i="19"/>
  <c r="AT72" i="19"/>
  <c r="AZ72" i="19"/>
  <c r="BB72" i="19"/>
  <c r="BD72" i="19"/>
  <c r="BF72" i="19"/>
  <c r="D73" i="19"/>
  <c r="F73" i="19"/>
  <c r="H73" i="19"/>
  <c r="J73" i="19"/>
  <c r="P73" i="19"/>
  <c r="R73" i="19"/>
  <c r="T73" i="19"/>
  <c r="V73" i="19"/>
  <c r="AB73" i="19"/>
  <c r="AD73" i="19"/>
  <c r="AF73" i="19"/>
  <c r="AH73" i="19"/>
  <c r="AN73" i="19"/>
  <c r="AP73" i="19"/>
  <c r="AR73" i="19"/>
  <c r="AT73" i="19"/>
  <c r="AZ73" i="19"/>
  <c r="BB73" i="19"/>
  <c r="BD73" i="19"/>
  <c r="BF73" i="19"/>
  <c r="D74" i="19"/>
  <c r="F74" i="19"/>
  <c r="H74" i="19"/>
  <c r="J74" i="19"/>
  <c r="P74" i="19"/>
  <c r="R74" i="19"/>
  <c r="T74" i="19"/>
  <c r="V74" i="19"/>
  <c r="AB74" i="19"/>
  <c r="AD74" i="19"/>
  <c r="AF74" i="19"/>
  <c r="AH74" i="19"/>
  <c r="AN74" i="19"/>
  <c r="AP74" i="19"/>
  <c r="AR74" i="19"/>
  <c r="AT74" i="19"/>
  <c r="AZ74" i="19"/>
  <c r="BB74" i="19"/>
  <c r="BD74" i="19"/>
  <c r="BF74" i="19"/>
  <c r="D75" i="19"/>
  <c r="F75" i="19"/>
  <c r="H75" i="19"/>
  <c r="J75" i="19"/>
  <c r="P75" i="19"/>
  <c r="R75" i="19"/>
  <c r="T75" i="19"/>
  <c r="V75" i="19"/>
  <c r="AB75" i="19"/>
  <c r="AD75" i="19"/>
  <c r="AF75" i="19"/>
  <c r="AH75" i="19"/>
  <c r="AN75" i="19"/>
  <c r="AP75" i="19"/>
  <c r="AR75" i="19"/>
  <c r="AT75" i="19"/>
  <c r="AZ75" i="19"/>
  <c r="BB75" i="19"/>
  <c r="BD75" i="19"/>
  <c r="BF75" i="19"/>
  <c r="D76" i="19"/>
  <c r="F76" i="19"/>
  <c r="H76" i="19"/>
  <c r="J76" i="19"/>
  <c r="P76" i="19"/>
  <c r="R76" i="19"/>
  <c r="T76" i="19"/>
  <c r="V76" i="19"/>
  <c r="AB76" i="19"/>
  <c r="AD76" i="19"/>
  <c r="AF76" i="19"/>
  <c r="AH76" i="19"/>
  <c r="AN76" i="19"/>
  <c r="AP76" i="19"/>
  <c r="AR76" i="19"/>
  <c r="AT76" i="19"/>
  <c r="AZ76" i="19"/>
  <c r="BB76" i="19"/>
  <c r="BD76" i="19"/>
  <c r="BF76" i="19"/>
  <c r="D77" i="19"/>
  <c r="F77" i="19"/>
  <c r="H77" i="19"/>
  <c r="J77" i="19"/>
  <c r="P77" i="19"/>
  <c r="R77" i="19"/>
  <c r="T77" i="19"/>
  <c r="V77" i="19"/>
  <c r="AB77" i="19"/>
  <c r="AD77" i="19"/>
  <c r="AF77" i="19"/>
  <c r="AH77" i="19"/>
  <c r="AN77" i="19"/>
  <c r="AP77" i="19"/>
  <c r="AR77" i="19"/>
  <c r="AT77" i="19"/>
  <c r="AZ77" i="19"/>
  <c r="BB77" i="19"/>
  <c r="BD77" i="19"/>
  <c r="BF77" i="19"/>
  <c r="D78" i="19"/>
  <c r="F78" i="19"/>
  <c r="H78" i="19"/>
  <c r="J78" i="19"/>
  <c r="P78" i="19"/>
  <c r="R78" i="19"/>
  <c r="T78" i="19"/>
  <c r="V78" i="19"/>
  <c r="AB78" i="19"/>
  <c r="AD78" i="19"/>
  <c r="AF78" i="19"/>
  <c r="AH78" i="19"/>
  <c r="AN78" i="19"/>
  <c r="AP78" i="19"/>
  <c r="AR78" i="19"/>
  <c r="AT78" i="19"/>
  <c r="AZ78" i="19"/>
  <c r="BB78" i="19"/>
  <c r="BD78" i="19"/>
  <c r="BF78" i="19"/>
  <c r="D79" i="19"/>
  <c r="F79" i="19"/>
  <c r="H79" i="19"/>
  <c r="J79" i="19"/>
  <c r="P79" i="19"/>
  <c r="R79" i="19"/>
  <c r="T79" i="19"/>
  <c r="V79" i="19"/>
  <c r="AB79" i="19"/>
  <c r="AD79" i="19"/>
  <c r="AF79" i="19"/>
  <c r="AH79" i="19"/>
  <c r="AN79" i="19"/>
  <c r="AP79" i="19"/>
  <c r="AR79" i="19"/>
  <c r="AT79" i="19"/>
  <c r="AZ79" i="19"/>
  <c r="BB79" i="19"/>
  <c r="BD79" i="19"/>
  <c r="BF79" i="19"/>
  <c r="D80" i="19"/>
  <c r="F80" i="19"/>
  <c r="H80" i="19"/>
  <c r="J80" i="19"/>
  <c r="P80" i="19"/>
  <c r="R80" i="19"/>
  <c r="T80" i="19"/>
  <c r="V80" i="19"/>
  <c r="AB80" i="19"/>
  <c r="AD80" i="19"/>
  <c r="AF80" i="19"/>
  <c r="AH80" i="19"/>
  <c r="AN80" i="19"/>
  <c r="AP80" i="19"/>
  <c r="AR80" i="19"/>
  <c r="AT80" i="19"/>
  <c r="AZ80" i="19"/>
  <c r="BB80" i="19"/>
  <c r="BD80" i="19"/>
  <c r="BF80" i="19"/>
  <c r="D81" i="19"/>
  <c r="F81" i="19"/>
  <c r="H81" i="19"/>
  <c r="J81" i="19"/>
  <c r="P81" i="19"/>
  <c r="R81" i="19"/>
  <c r="T81" i="19"/>
  <c r="V81" i="19"/>
  <c r="AB81" i="19"/>
  <c r="AD81" i="19"/>
  <c r="AF81" i="19"/>
  <c r="AH81" i="19"/>
  <c r="AN81" i="19"/>
  <c r="AP81" i="19"/>
  <c r="AR81" i="19"/>
  <c r="AT81" i="19"/>
  <c r="AZ81" i="19"/>
  <c r="BB81" i="19"/>
  <c r="BD81" i="19"/>
  <c r="BF81" i="19"/>
  <c r="D82" i="19"/>
  <c r="F82" i="19"/>
  <c r="H82" i="19"/>
  <c r="J82" i="19"/>
  <c r="P82" i="19"/>
  <c r="R82" i="19"/>
  <c r="T82" i="19"/>
  <c r="V82" i="19"/>
  <c r="AB82" i="19"/>
  <c r="AD82" i="19"/>
  <c r="AF82" i="19"/>
  <c r="AH82" i="19"/>
  <c r="AN82" i="19"/>
  <c r="AP82" i="19"/>
  <c r="AR82" i="19"/>
  <c r="AT82" i="19"/>
  <c r="AZ82" i="19"/>
  <c r="BB82" i="19"/>
  <c r="BD82" i="19"/>
  <c r="BF82" i="19"/>
  <c r="D83" i="19"/>
  <c r="F83" i="19"/>
  <c r="H83" i="19"/>
  <c r="J83" i="19"/>
  <c r="P83" i="19"/>
  <c r="R83" i="19"/>
  <c r="T83" i="19"/>
  <c r="V83" i="19"/>
  <c r="AB83" i="19"/>
  <c r="AD83" i="19"/>
  <c r="AF83" i="19"/>
  <c r="AH83" i="19"/>
  <c r="AN83" i="19"/>
  <c r="AP83" i="19"/>
  <c r="AR83" i="19"/>
  <c r="AT83" i="19"/>
  <c r="AZ83" i="19"/>
  <c r="BB83" i="19"/>
  <c r="BD83" i="19"/>
  <c r="BF83" i="19"/>
  <c r="D84" i="19"/>
  <c r="F84" i="19"/>
  <c r="H84" i="19"/>
  <c r="J84" i="19"/>
  <c r="P84" i="19"/>
  <c r="R84" i="19"/>
  <c r="T84" i="19"/>
  <c r="V84" i="19"/>
  <c r="AB84" i="19"/>
  <c r="AD84" i="19"/>
  <c r="AF84" i="19"/>
  <c r="AH84" i="19"/>
  <c r="AN84" i="19"/>
  <c r="AP84" i="19"/>
  <c r="AR84" i="19"/>
  <c r="AT84" i="19"/>
  <c r="AZ84" i="19"/>
  <c r="BB84" i="19"/>
  <c r="BD84" i="19"/>
  <c r="BF84" i="19"/>
  <c r="D85" i="19"/>
  <c r="F85" i="19"/>
  <c r="H85" i="19"/>
  <c r="J85" i="19"/>
  <c r="P85" i="19"/>
  <c r="R85" i="19"/>
  <c r="T85" i="19"/>
  <c r="V85" i="19"/>
  <c r="AB85" i="19"/>
  <c r="AD85" i="19"/>
  <c r="AF85" i="19"/>
  <c r="AH85" i="19"/>
  <c r="AN85" i="19"/>
  <c r="AP85" i="19"/>
  <c r="AR85" i="19"/>
  <c r="AT85" i="19"/>
  <c r="AZ85" i="19"/>
  <c r="BB85" i="19"/>
  <c r="BD85" i="19"/>
  <c r="BF85" i="19"/>
  <c r="D86" i="19"/>
  <c r="F86" i="19"/>
  <c r="H86" i="19"/>
  <c r="J86" i="19"/>
  <c r="P86" i="19"/>
  <c r="R86" i="19"/>
  <c r="T86" i="19"/>
  <c r="V86" i="19"/>
  <c r="AB86" i="19"/>
  <c r="AD86" i="19"/>
  <c r="AF86" i="19"/>
  <c r="AH86" i="19"/>
  <c r="AN86" i="19"/>
  <c r="AP86" i="19"/>
  <c r="AR86" i="19"/>
  <c r="AT86" i="19"/>
  <c r="AZ86" i="19"/>
  <c r="BB86" i="19"/>
  <c r="BD86" i="19"/>
  <c r="BF86" i="19"/>
  <c r="D87" i="19"/>
  <c r="F87" i="19"/>
  <c r="H87" i="19"/>
  <c r="J87" i="19"/>
  <c r="P87" i="19"/>
  <c r="R87" i="19"/>
  <c r="T87" i="19"/>
  <c r="V87" i="19"/>
  <c r="AB87" i="19"/>
  <c r="AD87" i="19"/>
  <c r="AF87" i="19"/>
  <c r="AH87" i="19"/>
  <c r="AN87" i="19"/>
  <c r="AP87" i="19"/>
  <c r="AR87" i="19"/>
  <c r="AT87" i="19"/>
  <c r="AZ87" i="19"/>
  <c r="BB87" i="19"/>
  <c r="BD87" i="19"/>
  <c r="BF87" i="19"/>
  <c r="D88" i="19"/>
  <c r="F88" i="19"/>
  <c r="H88" i="19"/>
  <c r="J88" i="19"/>
  <c r="P88" i="19"/>
  <c r="R88" i="19"/>
  <c r="T88" i="19"/>
  <c r="V88" i="19"/>
  <c r="AB88" i="19"/>
  <c r="AD88" i="19"/>
  <c r="AF88" i="19"/>
  <c r="AH88" i="19"/>
  <c r="AN88" i="19"/>
  <c r="AP88" i="19"/>
  <c r="AR88" i="19"/>
  <c r="AT88" i="19"/>
  <c r="AZ88" i="19"/>
  <c r="BB88" i="19"/>
  <c r="BD88" i="19"/>
  <c r="BF88" i="19"/>
  <c r="D89" i="19"/>
  <c r="F89" i="19"/>
  <c r="H89" i="19"/>
  <c r="J89" i="19"/>
  <c r="P89" i="19"/>
  <c r="R89" i="19"/>
  <c r="T89" i="19"/>
  <c r="V89" i="19"/>
  <c r="AB89" i="19"/>
  <c r="AD89" i="19"/>
  <c r="AF89" i="19"/>
  <c r="AH89" i="19"/>
  <c r="AN89" i="19"/>
  <c r="AP89" i="19"/>
  <c r="AR89" i="19"/>
  <c r="AT89" i="19"/>
  <c r="AZ89" i="19"/>
  <c r="BB89" i="19"/>
  <c r="BD89" i="19"/>
  <c r="BF89" i="19"/>
  <c r="D90" i="19"/>
  <c r="F90" i="19"/>
  <c r="H90" i="19"/>
  <c r="J90" i="19"/>
  <c r="P90" i="19"/>
  <c r="R90" i="19"/>
  <c r="T90" i="19"/>
  <c r="V90" i="19"/>
  <c r="AB90" i="19"/>
  <c r="AD90" i="19"/>
  <c r="AF90" i="19"/>
  <c r="AH90" i="19"/>
  <c r="AN90" i="19"/>
  <c r="AP90" i="19"/>
  <c r="AR90" i="19"/>
  <c r="AT90" i="19"/>
  <c r="AZ90" i="19"/>
  <c r="BB90" i="19"/>
  <c r="BD90" i="19"/>
  <c r="BF90" i="19"/>
  <c r="D91" i="19"/>
  <c r="F91" i="19"/>
  <c r="H91" i="19"/>
  <c r="J91" i="19"/>
  <c r="P91" i="19"/>
  <c r="R91" i="19"/>
  <c r="T91" i="19"/>
  <c r="V91" i="19"/>
  <c r="AB91" i="19"/>
  <c r="AD91" i="19"/>
  <c r="AF91" i="19"/>
  <c r="AH91" i="19"/>
  <c r="AN91" i="19"/>
  <c r="AP91" i="19"/>
  <c r="AR91" i="19"/>
  <c r="AT91" i="19"/>
  <c r="AZ91" i="19"/>
  <c r="BB91" i="19"/>
  <c r="BD91" i="19"/>
  <c r="BF91" i="19"/>
  <c r="D92" i="19"/>
  <c r="F92" i="19"/>
  <c r="H92" i="19"/>
  <c r="J92" i="19"/>
  <c r="P92" i="19"/>
  <c r="R92" i="19"/>
  <c r="T92" i="19"/>
  <c r="V92" i="19"/>
  <c r="AB92" i="19"/>
  <c r="AD92" i="19"/>
  <c r="AF92" i="19"/>
  <c r="AH92" i="19"/>
  <c r="AN92" i="19"/>
  <c r="AP92" i="19"/>
  <c r="AR92" i="19"/>
  <c r="AT92" i="19"/>
  <c r="AZ92" i="19"/>
  <c r="BB92" i="19"/>
  <c r="BD92" i="19"/>
  <c r="BF92" i="19"/>
  <c r="D93" i="19"/>
  <c r="F93" i="19"/>
  <c r="H93" i="19"/>
  <c r="J93" i="19"/>
  <c r="P93" i="19"/>
  <c r="R93" i="19"/>
  <c r="T93" i="19"/>
  <c r="V93" i="19"/>
  <c r="AB93" i="19"/>
  <c r="AD93" i="19"/>
  <c r="AF93" i="19"/>
  <c r="AH93" i="19"/>
  <c r="AN93" i="19"/>
  <c r="AP93" i="19"/>
  <c r="AR93" i="19"/>
  <c r="AT93" i="19"/>
  <c r="AZ93" i="19"/>
  <c r="BB93" i="19"/>
  <c r="BD93" i="19"/>
  <c r="BF93" i="19"/>
  <c r="D94" i="19"/>
  <c r="F94" i="19"/>
  <c r="H94" i="19"/>
  <c r="J94" i="19"/>
  <c r="P94" i="19"/>
  <c r="R94" i="19"/>
  <c r="T94" i="19"/>
  <c r="V94" i="19"/>
  <c r="AB94" i="19"/>
  <c r="AD94" i="19"/>
  <c r="AF94" i="19"/>
  <c r="AH94" i="19"/>
  <c r="AN94" i="19"/>
  <c r="AP94" i="19"/>
  <c r="AR94" i="19"/>
  <c r="AT94" i="19"/>
  <c r="AZ94" i="19"/>
  <c r="BB94" i="19"/>
  <c r="BD94" i="19"/>
  <c r="BF94" i="19"/>
  <c r="D95" i="19"/>
  <c r="F95" i="19"/>
  <c r="H95" i="19"/>
  <c r="J95" i="19"/>
  <c r="P95" i="19"/>
  <c r="R95" i="19"/>
  <c r="T95" i="19"/>
  <c r="V95" i="19"/>
  <c r="AB95" i="19"/>
  <c r="AD95" i="19"/>
  <c r="AF95" i="19"/>
  <c r="AH95" i="19"/>
  <c r="AN95" i="19"/>
  <c r="AP95" i="19"/>
  <c r="AR95" i="19"/>
  <c r="AT95" i="19"/>
  <c r="AZ95" i="19"/>
  <c r="BB95" i="19"/>
  <c r="BD95" i="19"/>
  <c r="BF95" i="19"/>
  <c r="D96" i="19"/>
  <c r="F96" i="19"/>
  <c r="H96" i="19"/>
  <c r="J96" i="19"/>
  <c r="P96" i="19"/>
  <c r="R96" i="19"/>
  <c r="T96" i="19"/>
  <c r="V96" i="19"/>
  <c r="AB96" i="19"/>
  <c r="AD96" i="19"/>
  <c r="AF96" i="19"/>
  <c r="AH96" i="19"/>
  <c r="AN96" i="19"/>
  <c r="AP96" i="19"/>
  <c r="AR96" i="19"/>
  <c r="AT96" i="19"/>
  <c r="AZ96" i="19"/>
  <c r="BB96" i="19"/>
  <c r="BD96" i="19"/>
  <c r="BF96" i="19"/>
  <c r="D97" i="19"/>
  <c r="F97" i="19"/>
  <c r="H97" i="19"/>
  <c r="J97" i="19"/>
  <c r="P97" i="19"/>
  <c r="R97" i="19"/>
  <c r="T97" i="19"/>
  <c r="V97" i="19"/>
  <c r="AB97" i="19"/>
  <c r="AD97" i="19"/>
  <c r="AF97" i="19"/>
  <c r="AH97" i="19"/>
  <c r="AN97" i="19"/>
  <c r="AP97" i="19"/>
  <c r="AR97" i="19"/>
  <c r="AT97" i="19"/>
  <c r="AZ97" i="19"/>
  <c r="BB97" i="19"/>
  <c r="BD97" i="19"/>
  <c r="BF97" i="19"/>
  <c r="D98" i="19"/>
  <c r="F98" i="19"/>
  <c r="H98" i="19"/>
  <c r="J98" i="19"/>
  <c r="P98" i="19"/>
  <c r="R98" i="19"/>
  <c r="T98" i="19"/>
  <c r="V98" i="19"/>
  <c r="AB98" i="19"/>
  <c r="AD98" i="19"/>
  <c r="AF98" i="19"/>
  <c r="AH98" i="19"/>
  <c r="AN98" i="19"/>
  <c r="AP98" i="19"/>
  <c r="AR98" i="19"/>
  <c r="AT98" i="19"/>
  <c r="AZ98" i="19"/>
  <c r="BB98" i="19"/>
  <c r="BD98" i="19"/>
  <c r="BF98" i="19"/>
  <c r="D99" i="19"/>
  <c r="F99" i="19"/>
  <c r="H99" i="19"/>
  <c r="J99" i="19"/>
  <c r="P99" i="19"/>
  <c r="R99" i="19"/>
  <c r="T99" i="19"/>
  <c r="V99" i="19"/>
  <c r="AB99" i="19"/>
  <c r="AD99" i="19"/>
  <c r="AF99" i="19"/>
  <c r="AH99" i="19"/>
  <c r="AN99" i="19"/>
  <c r="AP99" i="19"/>
  <c r="AR99" i="19"/>
  <c r="AT99" i="19"/>
  <c r="AZ99" i="19"/>
  <c r="BB99" i="19"/>
  <c r="BD99" i="19"/>
  <c r="BF99" i="19"/>
  <c r="D100" i="19"/>
  <c r="F100" i="19"/>
  <c r="H100" i="19"/>
  <c r="J100" i="19"/>
  <c r="P100" i="19"/>
  <c r="R100" i="19"/>
  <c r="T100" i="19"/>
  <c r="V100" i="19"/>
  <c r="AB100" i="19"/>
  <c r="AD100" i="19"/>
  <c r="AF100" i="19"/>
  <c r="AH100" i="19"/>
  <c r="AN100" i="19"/>
  <c r="AP100" i="19"/>
  <c r="AR100" i="19"/>
  <c r="AT100" i="19"/>
  <c r="AZ100" i="19"/>
  <c r="BB100" i="19"/>
  <c r="BD100" i="19"/>
  <c r="BF100" i="19"/>
  <c r="D101" i="19"/>
  <c r="F101" i="19"/>
  <c r="H101" i="19"/>
  <c r="J101" i="19"/>
  <c r="P101" i="19"/>
  <c r="R101" i="19"/>
  <c r="T101" i="19"/>
  <c r="V101" i="19"/>
  <c r="AB101" i="19"/>
  <c r="AD101" i="19"/>
  <c r="AF101" i="19"/>
  <c r="AH101" i="19"/>
  <c r="AN101" i="19"/>
  <c r="AP101" i="19"/>
  <c r="AR101" i="19"/>
  <c r="AT101" i="19"/>
  <c r="AZ101" i="19"/>
  <c r="BB101" i="19"/>
  <c r="BD101" i="19"/>
  <c r="BF101" i="19"/>
  <c r="D102" i="19"/>
  <c r="F102" i="19"/>
  <c r="H102" i="19"/>
  <c r="J102" i="19"/>
  <c r="P102" i="19"/>
  <c r="R102" i="19"/>
  <c r="T102" i="19"/>
  <c r="V102" i="19"/>
  <c r="AB102" i="19"/>
  <c r="AD102" i="19"/>
  <c r="AF102" i="19"/>
  <c r="AH102" i="19"/>
  <c r="AN102" i="19"/>
  <c r="AP102" i="19"/>
  <c r="AR102" i="19"/>
  <c r="AT102" i="19"/>
  <c r="AZ102" i="19"/>
  <c r="BB102" i="19"/>
  <c r="BD102" i="19"/>
  <c r="BF102" i="19"/>
  <c r="D103" i="19"/>
  <c r="F103" i="19"/>
  <c r="H103" i="19"/>
  <c r="J103" i="19"/>
  <c r="P103" i="19"/>
  <c r="R103" i="19"/>
  <c r="T103" i="19"/>
  <c r="V103" i="19"/>
  <c r="AB103" i="19"/>
  <c r="AD103" i="19"/>
  <c r="AF103" i="19"/>
  <c r="AH103" i="19"/>
  <c r="AN103" i="19"/>
  <c r="AP103" i="19"/>
  <c r="AR103" i="19"/>
  <c r="AT103" i="19"/>
  <c r="AZ103" i="19"/>
  <c r="BB103" i="19"/>
  <c r="BD103" i="19"/>
  <c r="BF103" i="19"/>
  <c r="D104" i="19"/>
  <c r="F104" i="19"/>
  <c r="H104" i="19"/>
  <c r="J104" i="19"/>
  <c r="P104" i="19"/>
  <c r="R104" i="19"/>
  <c r="T104" i="19"/>
  <c r="V104" i="19"/>
  <c r="AB104" i="19"/>
  <c r="AD104" i="19"/>
  <c r="AF104" i="19"/>
  <c r="AH104" i="19"/>
  <c r="AN104" i="19"/>
  <c r="AP104" i="19"/>
  <c r="AR104" i="19"/>
  <c r="AT104" i="19"/>
  <c r="AZ104" i="19"/>
  <c r="BB104" i="19"/>
  <c r="BD104" i="19"/>
  <c r="BF104" i="19"/>
  <c r="D105" i="19"/>
  <c r="F105" i="19"/>
  <c r="H105" i="19"/>
  <c r="J105" i="19"/>
  <c r="P105" i="19"/>
  <c r="R105" i="19"/>
  <c r="T105" i="19"/>
  <c r="V105" i="19"/>
  <c r="AB105" i="19"/>
  <c r="AD105" i="19"/>
  <c r="AF105" i="19"/>
  <c r="AH105" i="19"/>
  <c r="AN105" i="19"/>
  <c r="AP105" i="19"/>
  <c r="AR105" i="19"/>
  <c r="AT105" i="19"/>
  <c r="AZ105" i="19"/>
  <c r="BB105" i="19"/>
  <c r="BD105" i="19"/>
  <c r="BF105" i="19"/>
  <c r="D106" i="19"/>
  <c r="F106" i="19"/>
  <c r="H106" i="19"/>
  <c r="J106" i="19"/>
  <c r="P106" i="19"/>
  <c r="R106" i="19"/>
  <c r="T106" i="19"/>
  <c r="V106" i="19"/>
  <c r="AB106" i="19"/>
  <c r="AD106" i="19"/>
  <c r="AF106" i="19"/>
  <c r="AH106" i="19"/>
  <c r="AN106" i="19"/>
  <c r="AP106" i="19"/>
  <c r="AR106" i="19"/>
  <c r="AT106" i="19"/>
  <c r="AZ106" i="19"/>
  <c r="BB106" i="19"/>
  <c r="BD106" i="19"/>
  <c r="BF106" i="19"/>
  <c r="D107" i="19"/>
  <c r="F107" i="19"/>
  <c r="H107" i="19"/>
  <c r="J107" i="19"/>
  <c r="P107" i="19"/>
  <c r="R107" i="19"/>
  <c r="T107" i="19"/>
  <c r="V107" i="19"/>
  <c r="AB107" i="19"/>
  <c r="AD107" i="19"/>
  <c r="AF107" i="19"/>
  <c r="AH107" i="19"/>
  <c r="AN107" i="19"/>
  <c r="AP107" i="19"/>
  <c r="AR107" i="19"/>
  <c r="AT107" i="19"/>
  <c r="AZ107" i="19"/>
  <c r="BB107" i="19"/>
  <c r="BD107" i="19"/>
  <c r="BF107" i="19"/>
  <c r="D108" i="19"/>
  <c r="F108" i="19"/>
  <c r="H108" i="19"/>
  <c r="J108" i="19"/>
  <c r="P108" i="19"/>
  <c r="R108" i="19"/>
  <c r="T108" i="19"/>
  <c r="V108" i="19"/>
  <c r="AB108" i="19"/>
  <c r="AD108" i="19"/>
  <c r="AF108" i="19"/>
  <c r="AH108" i="19"/>
  <c r="AN108" i="19"/>
  <c r="AP108" i="19"/>
  <c r="AR108" i="19"/>
  <c r="AT108" i="19"/>
  <c r="AZ108" i="19"/>
  <c r="BB108" i="19"/>
  <c r="BD108" i="19"/>
  <c r="BF108" i="19"/>
  <c r="D109" i="19"/>
  <c r="F109" i="19"/>
  <c r="H109" i="19"/>
  <c r="J109" i="19"/>
  <c r="P109" i="19"/>
  <c r="R109" i="19"/>
  <c r="T109" i="19"/>
  <c r="V109" i="19"/>
  <c r="AB109" i="19"/>
  <c r="AD109" i="19"/>
  <c r="AF109" i="19"/>
  <c r="AH109" i="19"/>
  <c r="AN109" i="19"/>
  <c r="AP109" i="19"/>
  <c r="AR109" i="19"/>
  <c r="AT109" i="19"/>
  <c r="AZ109" i="19"/>
  <c r="BB109" i="19"/>
  <c r="BD109" i="19"/>
  <c r="BF109" i="19"/>
  <c r="D110" i="19"/>
  <c r="F110" i="19"/>
  <c r="H110" i="19"/>
  <c r="J110" i="19"/>
  <c r="P110" i="19"/>
  <c r="R110" i="19"/>
  <c r="T110" i="19"/>
  <c r="V110" i="19"/>
  <c r="AB110" i="19"/>
  <c r="AD110" i="19"/>
  <c r="AF110" i="19"/>
  <c r="AH110" i="19"/>
  <c r="AN110" i="19"/>
  <c r="AP110" i="19"/>
  <c r="AR110" i="19"/>
  <c r="AT110" i="19"/>
  <c r="AZ110" i="19"/>
  <c r="BB110" i="19"/>
  <c r="BD110" i="19"/>
  <c r="BF110" i="19"/>
  <c r="D111" i="19"/>
  <c r="F111" i="19"/>
  <c r="H111" i="19"/>
  <c r="J111" i="19"/>
  <c r="P111" i="19"/>
  <c r="R111" i="19"/>
  <c r="T111" i="19"/>
  <c r="V111" i="19"/>
  <c r="AB111" i="19"/>
  <c r="AD111" i="19"/>
  <c r="AF111" i="19"/>
  <c r="AH111" i="19"/>
  <c r="AN111" i="19"/>
  <c r="AP111" i="19"/>
  <c r="AR111" i="19"/>
  <c r="AT111" i="19"/>
  <c r="AZ111" i="19"/>
  <c r="BB111" i="19"/>
  <c r="BD111" i="19"/>
  <c r="BF111" i="19"/>
  <c r="D112" i="19"/>
  <c r="F112" i="19"/>
  <c r="H112" i="19"/>
  <c r="J112" i="19"/>
  <c r="P112" i="19"/>
  <c r="R112" i="19"/>
  <c r="T112" i="19"/>
  <c r="V112" i="19"/>
  <c r="AB112" i="19"/>
  <c r="AD112" i="19"/>
  <c r="AF112" i="19"/>
  <c r="AH112" i="19"/>
  <c r="AN112" i="19"/>
  <c r="AP112" i="19"/>
  <c r="AR112" i="19"/>
  <c r="AT112" i="19"/>
  <c r="AZ112" i="19"/>
  <c r="BB112" i="19"/>
  <c r="BD112" i="19"/>
  <c r="BF112" i="19"/>
  <c r="D113" i="19"/>
  <c r="F113" i="19"/>
  <c r="H113" i="19"/>
  <c r="J113" i="19"/>
  <c r="P113" i="19"/>
  <c r="R113" i="19"/>
  <c r="T113" i="19"/>
  <c r="V113" i="19"/>
  <c r="AB113" i="19"/>
  <c r="AD113" i="19"/>
  <c r="AF113" i="19"/>
  <c r="AH113" i="19"/>
  <c r="AN113" i="19"/>
  <c r="AP113" i="19"/>
  <c r="AR113" i="19"/>
  <c r="AT113" i="19"/>
  <c r="AZ113" i="19"/>
  <c r="BB113" i="19"/>
  <c r="BD113" i="19"/>
  <c r="BF113" i="19"/>
  <c r="D114" i="19"/>
  <c r="F114" i="19"/>
  <c r="H114" i="19"/>
  <c r="J114" i="19"/>
  <c r="P114" i="19"/>
  <c r="R114" i="19"/>
  <c r="T114" i="19"/>
  <c r="V114" i="19"/>
  <c r="AB114" i="19"/>
  <c r="AD114" i="19"/>
  <c r="AF114" i="19"/>
  <c r="AH114" i="19"/>
  <c r="AN114" i="19"/>
  <c r="AP114" i="19"/>
  <c r="AR114" i="19"/>
  <c r="AT114" i="19"/>
  <c r="AZ114" i="19"/>
  <c r="BB114" i="19"/>
  <c r="BD114" i="19"/>
  <c r="BF114" i="19"/>
  <c r="D115" i="19"/>
  <c r="F115" i="19"/>
  <c r="H115" i="19"/>
  <c r="J115" i="19"/>
  <c r="P115" i="19"/>
  <c r="R115" i="19"/>
  <c r="T115" i="19"/>
  <c r="V115" i="19"/>
  <c r="AB115" i="19"/>
  <c r="AD115" i="19"/>
  <c r="AF115" i="19"/>
  <c r="AH115" i="19"/>
  <c r="AN115" i="19"/>
  <c r="AP115" i="19"/>
  <c r="AR115" i="19"/>
  <c r="AT115" i="19"/>
  <c r="AZ115" i="19"/>
  <c r="BB115" i="19"/>
  <c r="BD115" i="19"/>
  <c r="BF115" i="19"/>
  <c r="D116" i="19"/>
  <c r="F116" i="19"/>
  <c r="H116" i="19"/>
  <c r="J116" i="19"/>
  <c r="P116" i="19"/>
  <c r="R116" i="19"/>
  <c r="T116" i="19"/>
  <c r="V116" i="19"/>
  <c r="AB116" i="19"/>
  <c r="AD116" i="19"/>
  <c r="AF116" i="19"/>
  <c r="AH116" i="19"/>
  <c r="AN116" i="19"/>
  <c r="AP116" i="19"/>
  <c r="AR116" i="19"/>
  <c r="AT116" i="19"/>
  <c r="AZ116" i="19"/>
  <c r="BB116" i="19"/>
  <c r="BD116" i="19"/>
  <c r="BF116" i="19"/>
  <c r="D117" i="19"/>
  <c r="F117" i="19"/>
  <c r="H117" i="19"/>
  <c r="J117" i="19"/>
  <c r="P117" i="19"/>
  <c r="R117" i="19"/>
  <c r="T117" i="19"/>
  <c r="V117" i="19"/>
  <c r="AB117" i="19"/>
  <c r="AD117" i="19"/>
  <c r="AF117" i="19"/>
  <c r="AH117" i="19"/>
  <c r="AN117" i="19"/>
  <c r="AP117" i="19"/>
  <c r="AR117" i="19"/>
  <c r="AT117" i="19"/>
  <c r="AZ117" i="19"/>
  <c r="BB117" i="19"/>
  <c r="BD117" i="19"/>
  <c r="BF117" i="19"/>
  <c r="D118" i="19"/>
  <c r="F118" i="19"/>
  <c r="H118" i="19"/>
  <c r="J118" i="19"/>
  <c r="P118" i="19"/>
  <c r="R118" i="19"/>
  <c r="T118" i="19"/>
  <c r="V118" i="19"/>
  <c r="AB118" i="19"/>
  <c r="AD118" i="19"/>
  <c r="AF118" i="19"/>
  <c r="AH118" i="19"/>
  <c r="AN118" i="19"/>
  <c r="AP118" i="19"/>
  <c r="AR118" i="19"/>
  <c r="AT118" i="19"/>
  <c r="AZ118" i="19"/>
  <c r="BB118" i="19"/>
  <c r="BD118" i="19"/>
  <c r="BF118" i="19"/>
  <c r="D119" i="19"/>
  <c r="F119" i="19"/>
  <c r="H119" i="19"/>
  <c r="J119" i="19"/>
  <c r="P119" i="19"/>
  <c r="R119" i="19"/>
  <c r="T119" i="19"/>
  <c r="V119" i="19"/>
  <c r="AB119" i="19"/>
  <c r="AD119" i="19"/>
  <c r="AF119" i="19"/>
  <c r="AH119" i="19"/>
  <c r="AN119" i="19"/>
  <c r="AP119" i="19"/>
  <c r="AR119" i="19"/>
  <c r="AT119" i="19"/>
  <c r="AZ119" i="19"/>
  <c r="BB119" i="19"/>
  <c r="BD119" i="19"/>
  <c r="BF119" i="19"/>
  <c r="D120" i="19"/>
  <c r="F120" i="19"/>
  <c r="H120" i="19"/>
  <c r="J120" i="19"/>
  <c r="P120" i="19"/>
  <c r="R120" i="19"/>
  <c r="T120" i="19"/>
  <c r="V120" i="19"/>
  <c r="AB120" i="19"/>
  <c r="AD120" i="19"/>
  <c r="AF120" i="19"/>
  <c r="AH120" i="19"/>
  <c r="AN120" i="19"/>
  <c r="AP120" i="19"/>
  <c r="AR120" i="19"/>
  <c r="AT120" i="19"/>
  <c r="AZ120" i="19"/>
  <c r="BB120" i="19"/>
  <c r="BD120" i="19"/>
  <c r="BF120" i="19"/>
  <c r="D121" i="19"/>
  <c r="F121" i="19"/>
  <c r="H121" i="19"/>
  <c r="J121" i="19"/>
  <c r="P121" i="19"/>
  <c r="R121" i="19"/>
  <c r="T121" i="19"/>
  <c r="V121" i="19"/>
  <c r="AB121" i="19"/>
  <c r="AD121" i="19"/>
  <c r="AF121" i="19"/>
  <c r="AH121" i="19"/>
  <c r="AN121" i="19"/>
  <c r="AP121" i="19"/>
  <c r="AR121" i="19"/>
  <c r="AT121" i="19"/>
  <c r="AZ121" i="19"/>
  <c r="BB121" i="19"/>
  <c r="BD121" i="19"/>
  <c r="BF121" i="19"/>
  <c r="D122" i="19"/>
  <c r="F122" i="19"/>
  <c r="H122" i="19"/>
  <c r="J122" i="19"/>
  <c r="P122" i="19"/>
  <c r="R122" i="19"/>
  <c r="T122" i="19"/>
  <c r="V122" i="19"/>
  <c r="AB122" i="19"/>
  <c r="AD122" i="19"/>
  <c r="AF122" i="19"/>
  <c r="AH122" i="19"/>
  <c r="AN122" i="19"/>
  <c r="AP122" i="19"/>
  <c r="AR122" i="19"/>
  <c r="AT122" i="19"/>
  <c r="AZ122" i="19"/>
  <c r="BB122" i="19"/>
  <c r="BD122" i="19"/>
  <c r="BF122" i="19"/>
  <c r="D123" i="19"/>
  <c r="F123" i="19"/>
  <c r="H123" i="19"/>
  <c r="J123" i="19"/>
  <c r="P123" i="19"/>
  <c r="R123" i="19"/>
  <c r="T123" i="19"/>
  <c r="V123" i="19"/>
  <c r="AB123" i="19"/>
  <c r="AD123" i="19"/>
  <c r="AF123" i="19"/>
  <c r="AH123" i="19"/>
  <c r="AN123" i="19"/>
  <c r="AP123" i="19"/>
  <c r="AR123" i="19"/>
  <c r="AT123" i="19"/>
  <c r="AZ123" i="19"/>
  <c r="BB123" i="19"/>
  <c r="BD123" i="19"/>
  <c r="BF123" i="19"/>
  <c r="D124" i="19"/>
  <c r="F124" i="19"/>
  <c r="H124" i="19"/>
  <c r="J124" i="19"/>
  <c r="P124" i="19"/>
  <c r="R124" i="19"/>
  <c r="T124" i="19"/>
  <c r="V124" i="19"/>
  <c r="AB124" i="19"/>
  <c r="AD124" i="19"/>
  <c r="AF124" i="19"/>
  <c r="AH124" i="19"/>
  <c r="AN124" i="19"/>
  <c r="AP124" i="19"/>
  <c r="AR124" i="19"/>
  <c r="AT124" i="19"/>
  <c r="AZ124" i="19"/>
  <c r="BB124" i="19"/>
  <c r="BD124" i="19"/>
  <c r="BF124" i="19"/>
  <c r="D125" i="19"/>
  <c r="F125" i="19"/>
  <c r="H125" i="19"/>
  <c r="J125" i="19"/>
  <c r="P125" i="19"/>
  <c r="R125" i="19"/>
  <c r="T125" i="19"/>
  <c r="V125" i="19"/>
  <c r="AB125" i="19"/>
  <c r="AD125" i="19"/>
  <c r="AF125" i="19"/>
  <c r="AH125" i="19"/>
  <c r="AN125" i="19"/>
  <c r="AP125" i="19"/>
  <c r="AR125" i="19"/>
  <c r="AT125" i="19"/>
  <c r="AZ125" i="19"/>
  <c r="BB125" i="19"/>
  <c r="BD125" i="19"/>
  <c r="BF125" i="19"/>
  <c r="D126" i="19"/>
  <c r="F126" i="19"/>
  <c r="H126" i="19"/>
  <c r="J126" i="19"/>
  <c r="P126" i="19"/>
  <c r="R126" i="19"/>
  <c r="T126" i="19"/>
  <c r="V126" i="19"/>
  <c r="AB126" i="19"/>
  <c r="AD126" i="19"/>
  <c r="AF126" i="19"/>
  <c r="AH126" i="19"/>
  <c r="AN126" i="19"/>
  <c r="AP126" i="19"/>
  <c r="AR126" i="19"/>
  <c r="AT126" i="19"/>
  <c r="AZ126" i="19"/>
  <c r="BB126" i="19"/>
  <c r="BD126" i="19"/>
  <c r="BF126" i="19"/>
  <c r="D127" i="19"/>
  <c r="F127" i="19"/>
  <c r="H127" i="19"/>
  <c r="J127" i="19"/>
  <c r="P127" i="19"/>
  <c r="R127" i="19"/>
  <c r="T127" i="19"/>
  <c r="V127" i="19"/>
  <c r="AB127" i="19"/>
  <c r="AD127" i="19"/>
  <c r="AF127" i="19"/>
  <c r="AH127" i="19"/>
  <c r="AN127" i="19"/>
  <c r="AP127" i="19"/>
  <c r="AR127" i="19"/>
  <c r="AT127" i="19"/>
  <c r="AZ127" i="19"/>
  <c r="BB127" i="19"/>
  <c r="BD127" i="19"/>
  <c r="BF127" i="19"/>
  <c r="D128" i="19"/>
  <c r="F128" i="19"/>
  <c r="H128" i="19"/>
  <c r="J128" i="19"/>
  <c r="P128" i="19"/>
  <c r="R128" i="19"/>
  <c r="T128" i="19"/>
  <c r="V128" i="19"/>
  <c r="AB128" i="19"/>
  <c r="AD128" i="19"/>
  <c r="AF128" i="19"/>
  <c r="AH128" i="19"/>
  <c r="AN128" i="19"/>
  <c r="AP128" i="19"/>
  <c r="AR128" i="19"/>
  <c r="AT128" i="19"/>
  <c r="AZ128" i="19"/>
  <c r="BB128" i="19"/>
  <c r="BD128" i="19"/>
  <c r="BF128" i="19"/>
  <c r="D129" i="19"/>
  <c r="F129" i="19"/>
  <c r="H129" i="19"/>
  <c r="J129" i="19"/>
  <c r="P129" i="19"/>
  <c r="R129" i="19"/>
  <c r="T129" i="19"/>
  <c r="V129" i="19"/>
  <c r="AB129" i="19"/>
  <c r="AD129" i="19"/>
  <c r="AF129" i="19"/>
  <c r="AH129" i="19"/>
  <c r="AN129" i="19"/>
  <c r="AP129" i="19"/>
  <c r="AR129" i="19"/>
  <c r="AT129" i="19"/>
  <c r="AZ129" i="19"/>
  <c r="BB129" i="19"/>
  <c r="BD129" i="19"/>
  <c r="BF129" i="19"/>
  <c r="D130" i="19"/>
  <c r="F130" i="19"/>
  <c r="H130" i="19"/>
  <c r="J130" i="19"/>
  <c r="P130" i="19"/>
  <c r="R130" i="19"/>
  <c r="T130" i="19"/>
  <c r="V130" i="19"/>
  <c r="AB130" i="19"/>
  <c r="AD130" i="19"/>
  <c r="AF130" i="19"/>
  <c r="AH130" i="19"/>
  <c r="AN130" i="19"/>
  <c r="AP130" i="19"/>
  <c r="AR130" i="19"/>
  <c r="AT130" i="19"/>
  <c r="AZ130" i="19"/>
  <c r="BB130" i="19"/>
  <c r="BD130" i="19"/>
  <c r="BF130" i="19"/>
  <c r="D131" i="19"/>
  <c r="F131" i="19"/>
  <c r="H131" i="19"/>
  <c r="J131" i="19"/>
  <c r="P131" i="19"/>
  <c r="R131" i="19"/>
  <c r="T131" i="19"/>
  <c r="V131" i="19"/>
  <c r="AB131" i="19"/>
  <c r="AD131" i="19"/>
  <c r="AF131" i="19"/>
  <c r="AH131" i="19"/>
  <c r="AN131" i="19"/>
  <c r="AP131" i="19"/>
  <c r="AR131" i="19"/>
  <c r="AT131" i="19"/>
  <c r="AZ131" i="19"/>
  <c r="BB131" i="19"/>
  <c r="BD131" i="19"/>
  <c r="BF131" i="19"/>
  <c r="D132" i="19"/>
  <c r="F132" i="19"/>
  <c r="H132" i="19"/>
  <c r="J132" i="19"/>
  <c r="P132" i="19"/>
  <c r="R132" i="19"/>
  <c r="T132" i="19"/>
  <c r="V132" i="19"/>
  <c r="AB132" i="19"/>
  <c r="AD132" i="19"/>
  <c r="AF132" i="19"/>
  <c r="AH132" i="19"/>
  <c r="AN132" i="19"/>
  <c r="AP132" i="19"/>
  <c r="AR132" i="19"/>
  <c r="AT132" i="19"/>
  <c r="AZ132" i="19"/>
  <c r="BB132" i="19"/>
  <c r="BD132" i="19"/>
  <c r="BF132" i="19"/>
  <c r="D133" i="19"/>
  <c r="F133" i="19"/>
  <c r="H133" i="19"/>
  <c r="J133" i="19"/>
  <c r="P133" i="19"/>
  <c r="R133" i="19"/>
  <c r="T133" i="19"/>
  <c r="V133" i="19"/>
  <c r="AB133" i="19"/>
  <c r="AD133" i="19"/>
  <c r="AF133" i="19"/>
  <c r="AH133" i="19"/>
  <c r="AN133" i="19"/>
  <c r="AP133" i="19"/>
  <c r="AR133" i="19"/>
  <c r="AT133" i="19"/>
  <c r="AZ133" i="19"/>
  <c r="BB133" i="19"/>
  <c r="BD133" i="19"/>
  <c r="BF133" i="19"/>
  <c r="D134" i="19"/>
  <c r="F134" i="19"/>
  <c r="H134" i="19"/>
  <c r="J134" i="19"/>
  <c r="P134" i="19"/>
  <c r="R134" i="19"/>
  <c r="T134" i="19"/>
  <c r="V134" i="19"/>
  <c r="AB134" i="19"/>
  <c r="AD134" i="19"/>
  <c r="AF134" i="19"/>
  <c r="AH134" i="19"/>
  <c r="AN134" i="19"/>
  <c r="AP134" i="19"/>
  <c r="AR134" i="19"/>
  <c r="AT134" i="19"/>
  <c r="AZ134" i="19"/>
  <c r="BB134" i="19"/>
  <c r="BD134" i="19"/>
  <c r="BF134" i="19"/>
  <c r="D135" i="19"/>
  <c r="F135" i="19"/>
  <c r="H135" i="19"/>
  <c r="J135" i="19"/>
  <c r="P135" i="19"/>
  <c r="R135" i="19"/>
  <c r="T135" i="19"/>
  <c r="V135" i="19"/>
  <c r="AB135" i="19"/>
  <c r="AD135" i="19"/>
  <c r="AF135" i="19"/>
  <c r="AH135" i="19"/>
  <c r="AN135" i="19"/>
  <c r="AP135" i="19"/>
  <c r="AR135" i="19"/>
  <c r="AT135" i="19"/>
  <c r="AZ135" i="19"/>
  <c r="BB135" i="19"/>
  <c r="BD135" i="19"/>
  <c r="BF135" i="19"/>
  <c r="D136" i="19"/>
  <c r="F136" i="19"/>
  <c r="H136" i="19"/>
  <c r="J136" i="19"/>
  <c r="P136" i="19"/>
  <c r="R136" i="19"/>
  <c r="T136" i="19"/>
  <c r="V136" i="19"/>
  <c r="AB136" i="19"/>
  <c r="AD136" i="19"/>
  <c r="AF136" i="19"/>
  <c r="AH136" i="19"/>
  <c r="AN136" i="19"/>
  <c r="AP136" i="19"/>
  <c r="AR136" i="19"/>
  <c r="AT136" i="19"/>
  <c r="AZ136" i="19"/>
  <c r="BB136" i="19"/>
  <c r="BD136" i="19"/>
  <c r="BF136" i="19"/>
  <c r="D137" i="19"/>
  <c r="F137" i="19"/>
  <c r="H137" i="19"/>
  <c r="J137" i="19"/>
  <c r="P137" i="19"/>
  <c r="R137" i="19"/>
  <c r="T137" i="19"/>
  <c r="V137" i="19"/>
  <c r="AB137" i="19"/>
  <c r="AD137" i="19"/>
  <c r="AF137" i="19"/>
  <c r="AH137" i="19"/>
  <c r="AN137" i="19"/>
  <c r="AP137" i="19"/>
  <c r="AR137" i="19"/>
  <c r="AT137" i="19"/>
  <c r="AZ137" i="19"/>
  <c r="BB137" i="19"/>
  <c r="BD137" i="19"/>
  <c r="BF137" i="19"/>
  <c r="D138" i="19"/>
  <c r="F138" i="19"/>
  <c r="H138" i="19"/>
  <c r="J138" i="19"/>
  <c r="P138" i="19"/>
  <c r="R138" i="19"/>
  <c r="T138" i="19"/>
  <c r="V138" i="19"/>
  <c r="AB138" i="19"/>
  <c r="AD138" i="19"/>
  <c r="AF138" i="19"/>
  <c r="AH138" i="19"/>
  <c r="AN138" i="19"/>
  <c r="AP138" i="19"/>
  <c r="AR138" i="19"/>
  <c r="AT138" i="19"/>
  <c r="AZ138" i="19"/>
  <c r="BB138" i="19"/>
  <c r="BD138" i="19"/>
  <c r="BF138" i="19"/>
  <c r="D139" i="19"/>
  <c r="F139" i="19"/>
  <c r="H139" i="19"/>
  <c r="J139" i="19"/>
  <c r="P139" i="19"/>
  <c r="R139" i="19"/>
  <c r="T139" i="19"/>
  <c r="V139" i="19"/>
  <c r="AB139" i="19"/>
  <c r="AD139" i="19"/>
  <c r="AF139" i="19"/>
  <c r="AH139" i="19"/>
  <c r="AN139" i="19"/>
  <c r="AP139" i="19"/>
  <c r="AR139" i="19"/>
  <c r="AT139" i="19"/>
  <c r="AZ139" i="19"/>
  <c r="BB139" i="19"/>
  <c r="BD139" i="19"/>
  <c r="BF139" i="19"/>
  <c r="D140" i="19"/>
  <c r="F140" i="19"/>
  <c r="H140" i="19"/>
  <c r="J140" i="19"/>
  <c r="P140" i="19"/>
  <c r="R140" i="19"/>
  <c r="T140" i="19"/>
  <c r="V140" i="19"/>
  <c r="AB140" i="19"/>
  <c r="AD140" i="19"/>
  <c r="AF140" i="19"/>
  <c r="AH140" i="19"/>
  <c r="AN140" i="19"/>
  <c r="AP140" i="19"/>
  <c r="AR140" i="19"/>
  <c r="AT140" i="19"/>
  <c r="AZ140" i="19"/>
  <c r="BB140" i="19"/>
  <c r="BD140" i="19"/>
  <c r="BF140" i="19"/>
  <c r="D141" i="19"/>
  <c r="F141" i="19"/>
  <c r="H141" i="19"/>
  <c r="J141" i="19"/>
  <c r="P141" i="19"/>
  <c r="R141" i="19"/>
  <c r="T141" i="19"/>
  <c r="V141" i="19"/>
  <c r="AB141" i="19"/>
  <c r="AD141" i="19"/>
  <c r="AF141" i="19"/>
  <c r="AH141" i="19"/>
  <c r="AN141" i="19"/>
  <c r="AP141" i="19"/>
  <c r="AR141" i="19"/>
  <c r="AT141" i="19"/>
  <c r="AZ141" i="19"/>
  <c r="BB141" i="19"/>
  <c r="BD141" i="19"/>
  <c r="BF141" i="19"/>
  <c r="D142" i="19"/>
  <c r="F142" i="19"/>
  <c r="H142" i="19"/>
  <c r="J142" i="19"/>
  <c r="P142" i="19"/>
  <c r="R142" i="19"/>
  <c r="T142" i="19"/>
  <c r="V142" i="19"/>
  <c r="AB142" i="19"/>
  <c r="AD142" i="19"/>
  <c r="AF142" i="19"/>
  <c r="AH142" i="19"/>
  <c r="AN142" i="19"/>
  <c r="AP142" i="19"/>
  <c r="AR142" i="19"/>
  <c r="AT142" i="19"/>
  <c r="AZ142" i="19"/>
  <c r="BB142" i="19"/>
  <c r="BD142" i="19"/>
  <c r="BF142" i="19"/>
  <c r="D143" i="19"/>
  <c r="F143" i="19"/>
  <c r="H143" i="19"/>
  <c r="J143" i="19"/>
  <c r="P143" i="19"/>
  <c r="R143" i="19"/>
  <c r="T143" i="19"/>
  <c r="V143" i="19"/>
  <c r="AB143" i="19"/>
  <c r="AD143" i="19"/>
  <c r="AF143" i="19"/>
  <c r="AH143" i="19"/>
  <c r="AN143" i="19"/>
  <c r="AP143" i="19"/>
  <c r="AR143" i="19"/>
  <c r="AT143" i="19"/>
  <c r="AZ143" i="19"/>
  <c r="BB143" i="19"/>
  <c r="BD143" i="19"/>
  <c r="BF143" i="19"/>
  <c r="D144" i="19"/>
  <c r="F144" i="19"/>
  <c r="H144" i="19"/>
  <c r="J144" i="19"/>
  <c r="P144" i="19"/>
  <c r="R144" i="19"/>
  <c r="T144" i="19"/>
  <c r="V144" i="19"/>
  <c r="AB144" i="19"/>
  <c r="AD144" i="19"/>
  <c r="AF144" i="19"/>
  <c r="AH144" i="19"/>
  <c r="AN144" i="19"/>
  <c r="AP144" i="19"/>
  <c r="AR144" i="19"/>
  <c r="AT144" i="19"/>
  <c r="AZ144" i="19"/>
  <c r="BB144" i="19"/>
  <c r="BD144" i="19"/>
  <c r="BF144" i="19"/>
  <c r="D145" i="19"/>
  <c r="F145" i="19"/>
  <c r="H145" i="19"/>
  <c r="J145" i="19"/>
  <c r="P145" i="19"/>
  <c r="R145" i="19"/>
  <c r="T145" i="19"/>
  <c r="V145" i="19"/>
  <c r="AB145" i="19"/>
  <c r="AD145" i="19"/>
  <c r="AF145" i="19"/>
  <c r="AH145" i="19"/>
  <c r="AN145" i="19"/>
  <c r="AP145" i="19"/>
  <c r="AR145" i="19"/>
  <c r="AT145" i="19"/>
  <c r="AZ145" i="19"/>
  <c r="BB145" i="19"/>
  <c r="BD145" i="19"/>
  <c r="BF145" i="19"/>
  <c r="D146" i="19"/>
  <c r="F146" i="19"/>
  <c r="H146" i="19"/>
  <c r="J146" i="19"/>
  <c r="P146" i="19"/>
  <c r="R146" i="19"/>
  <c r="T146" i="19"/>
  <c r="V146" i="19"/>
  <c r="AB146" i="19"/>
  <c r="AD146" i="19"/>
  <c r="AF146" i="19"/>
  <c r="AH146" i="19"/>
  <c r="AN146" i="19"/>
  <c r="AP146" i="19"/>
  <c r="AR146" i="19"/>
  <c r="AT146" i="19"/>
  <c r="AZ146" i="19"/>
  <c r="BB146" i="19"/>
  <c r="BD146" i="19"/>
  <c r="BF146" i="19"/>
  <c r="D147" i="19"/>
  <c r="F147" i="19"/>
  <c r="H147" i="19"/>
  <c r="J147" i="19"/>
  <c r="P147" i="19"/>
  <c r="R147" i="19"/>
  <c r="T147" i="19"/>
  <c r="V147" i="19"/>
  <c r="AB147" i="19"/>
  <c r="AD147" i="19"/>
  <c r="AF147" i="19"/>
  <c r="AH147" i="19"/>
  <c r="AN147" i="19"/>
  <c r="AP147" i="19"/>
  <c r="AR147" i="19"/>
  <c r="AT147" i="19"/>
  <c r="AZ147" i="19"/>
  <c r="BB147" i="19"/>
  <c r="BD147" i="19"/>
  <c r="BF147" i="19"/>
  <c r="D148" i="19"/>
  <c r="F148" i="19"/>
  <c r="H148" i="19"/>
  <c r="J148" i="19"/>
  <c r="P148" i="19"/>
  <c r="R148" i="19"/>
  <c r="T148" i="19"/>
  <c r="V148" i="19"/>
  <c r="AB148" i="19"/>
  <c r="AD148" i="19"/>
  <c r="AF148" i="19"/>
  <c r="AH148" i="19"/>
  <c r="AN148" i="19"/>
  <c r="AP148" i="19"/>
  <c r="AR148" i="19"/>
  <c r="AT148" i="19"/>
  <c r="AZ148" i="19"/>
  <c r="BB148" i="19"/>
  <c r="BD148" i="19"/>
  <c r="BF148" i="19"/>
  <c r="D149" i="19"/>
  <c r="F149" i="19"/>
  <c r="H149" i="19"/>
  <c r="J149" i="19"/>
  <c r="P149" i="19"/>
  <c r="R149" i="19"/>
  <c r="T149" i="19"/>
  <c r="V149" i="19"/>
  <c r="AB149" i="19"/>
  <c r="AD149" i="19"/>
  <c r="AF149" i="19"/>
  <c r="AH149" i="19"/>
  <c r="AN149" i="19"/>
  <c r="AP149" i="19"/>
  <c r="AR149" i="19"/>
  <c r="AT149" i="19"/>
  <c r="AZ149" i="19"/>
  <c r="BB149" i="19"/>
  <c r="BD149" i="19"/>
  <c r="BF149" i="19"/>
  <c r="D150" i="19"/>
  <c r="F150" i="19"/>
  <c r="H150" i="19"/>
  <c r="J150" i="19"/>
  <c r="P150" i="19"/>
  <c r="R150" i="19"/>
  <c r="T150" i="19"/>
  <c r="V150" i="19"/>
  <c r="AB150" i="19"/>
  <c r="AD150" i="19"/>
  <c r="AF150" i="19"/>
  <c r="AH150" i="19"/>
  <c r="AN150" i="19"/>
  <c r="AP150" i="19"/>
  <c r="AR150" i="19"/>
  <c r="AT150" i="19"/>
  <c r="AZ150" i="19"/>
  <c r="BB150" i="19"/>
  <c r="BD150" i="19"/>
  <c r="BF150" i="19"/>
  <c r="D151" i="19"/>
  <c r="F151" i="19"/>
  <c r="H151" i="19"/>
  <c r="J151" i="19"/>
  <c r="P151" i="19"/>
  <c r="R151" i="19"/>
  <c r="T151" i="19"/>
  <c r="V151" i="19"/>
  <c r="AB151" i="19"/>
  <c r="AD151" i="19"/>
  <c r="AF151" i="19"/>
  <c r="AH151" i="19"/>
  <c r="AN151" i="19"/>
  <c r="AP151" i="19"/>
  <c r="AR151" i="19"/>
  <c r="AT151" i="19"/>
  <c r="AZ151" i="19"/>
  <c r="BB151" i="19"/>
  <c r="BD151" i="19"/>
  <c r="BF151" i="19"/>
  <c r="D152" i="19"/>
  <c r="F152" i="19"/>
  <c r="H152" i="19"/>
  <c r="J152" i="19"/>
  <c r="P152" i="19"/>
  <c r="R152" i="19"/>
  <c r="T152" i="19"/>
  <c r="V152" i="19"/>
  <c r="AB152" i="19"/>
  <c r="AD152" i="19"/>
  <c r="AF152" i="19"/>
  <c r="AH152" i="19"/>
  <c r="AN152" i="19"/>
  <c r="AP152" i="19"/>
  <c r="AR152" i="19"/>
  <c r="AT152" i="19"/>
  <c r="AZ152" i="19"/>
  <c r="BB152" i="19"/>
  <c r="BD152" i="19"/>
  <c r="BF152" i="19"/>
  <c r="D153" i="19"/>
  <c r="F153" i="19"/>
  <c r="H153" i="19"/>
  <c r="J153" i="19"/>
  <c r="P153" i="19"/>
  <c r="R153" i="19"/>
  <c r="T153" i="19"/>
  <c r="V153" i="19"/>
  <c r="AB153" i="19"/>
  <c r="AD153" i="19"/>
  <c r="AF153" i="19"/>
  <c r="AH153" i="19"/>
  <c r="AN153" i="19"/>
  <c r="AP153" i="19"/>
  <c r="AR153" i="19"/>
  <c r="AT153" i="19"/>
  <c r="AZ153" i="19"/>
  <c r="BB153" i="19"/>
  <c r="BD153" i="19"/>
  <c r="BF153" i="19"/>
  <c r="D154" i="19"/>
  <c r="F154" i="19"/>
  <c r="H154" i="19"/>
  <c r="J154" i="19"/>
  <c r="P154" i="19"/>
  <c r="R154" i="19"/>
  <c r="T154" i="19"/>
  <c r="V154" i="19"/>
  <c r="AB154" i="19"/>
  <c r="AD154" i="19"/>
  <c r="AF154" i="19"/>
  <c r="AH154" i="19"/>
  <c r="AN154" i="19"/>
  <c r="AP154" i="19"/>
  <c r="AR154" i="19"/>
  <c r="AT154" i="19"/>
  <c r="AZ154" i="19"/>
  <c r="BB154" i="19"/>
  <c r="BD154" i="19"/>
  <c r="BF154" i="19"/>
  <c r="D155" i="19"/>
  <c r="F155" i="19"/>
  <c r="H155" i="19"/>
  <c r="J155" i="19"/>
  <c r="P155" i="19"/>
  <c r="R155" i="19"/>
  <c r="T155" i="19"/>
  <c r="V155" i="19"/>
  <c r="AB155" i="19"/>
  <c r="AD155" i="19"/>
  <c r="AF155" i="19"/>
  <c r="AH155" i="19"/>
  <c r="AN155" i="19"/>
  <c r="AP155" i="19"/>
  <c r="AR155" i="19"/>
  <c r="AT155" i="19"/>
  <c r="AZ155" i="19"/>
  <c r="BB155" i="19"/>
  <c r="BD155" i="19"/>
  <c r="BF155" i="19"/>
  <c r="D156" i="19"/>
  <c r="F156" i="19"/>
  <c r="H156" i="19"/>
  <c r="J156" i="19"/>
  <c r="P156" i="19"/>
  <c r="R156" i="19"/>
  <c r="T156" i="19"/>
  <c r="V156" i="19"/>
  <c r="AB156" i="19"/>
  <c r="AD156" i="19"/>
  <c r="AF156" i="19"/>
  <c r="AH156" i="19"/>
  <c r="AN156" i="19"/>
  <c r="AP156" i="19"/>
  <c r="AR156" i="19"/>
  <c r="AT156" i="19"/>
  <c r="AZ156" i="19"/>
  <c r="BB156" i="19"/>
  <c r="BD156" i="19"/>
  <c r="BF156" i="19"/>
  <c r="D157" i="19"/>
  <c r="F157" i="19"/>
  <c r="H157" i="19"/>
  <c r="J157" i="19"/>
  <c r="P157" i="19"/>
  <c r="R157" i="19"/>
  <c r="T157" i="19"/>
  <c r="V157" i="19"/>
  <c r="AB157" i="19"/>
  <c r="AD157" i="19"/>
  <c r="AF157" i="19"/>
  <c r="AH157" i="19"/>
  <c r="AN157" i="19"/>
  <c r="AP157" i="19"/>
  <c r="AR157" i="19"/>
  <c r="AT157" i="19"/>
  <c r="AZ157" i="19"/>
  <c r="BB157" i="19"/>
  <c r="BD157" i="19"/>
  <c r="BF157" i="19"/>
  <c r="D158" i="19"/>
  <c r="F158" i="19"/>
  <c r="H158" i="19"/>
  <c r="J158" i="19"/>
  <c r="P158" i="19"/>
  <c r="R158" i="19"/>
  <c r="T158" i="19"/>
  <c r="V158" i="19"/>
  <c r="AB158" i="19"/>
  <c r="AD158" i="19"/>
  <c r="AF158" i="19"/>
  <c r="AH158" i="19"/>
  <c r="AN158" i="19"/>
  <c r="AP158" i="19"/>
  <c r="AR158" i="19"/>
  <c r="AT158" i="19"/>
  <c r="AZ158" i="19"/>
  <c r="BB158" i="19"/>
  <c r="BD158" i="19"/>
  <c r="BF158" i="19"/>
  <c r="D159" i="19"/>
  <c r="F159" i="19"/>
  <c r="H159" i="19"/>
  <c r="J159" i="19"/>
  <c r="P159" i="19"/>
  <c r="R159" i="19"/>
  <c r="T159" i="19"/>
  <c r="V159" i="19"/>
  <c r="AB159" i="19"/>
  <c r="AD159" i="19"/>
  <c r="AF159" i="19"/>
  <c r="AH159" i="19"/>
  <c r="AN159" i="19"/>
  <c r="AP159" i="19"/>
  <c r="AR159" i="19"/>
  <c r="AT159" i="19"/>
  <c r="AZ159" i="19"/>
  <c r="BB159" i="19"/>
  <c r="BD159" i="19"/>
  <c r="BF159" i="19"/>
  <c r="D160" i="19"/>
  <c r="F160" i="19"/>
  <c r="H160" i="19"/>
  <c r="J160" i="19"/>
  <c r="P160" i="19"/>
  <c r="R160" i="19"/>
  <c r="T160" i="19"/>
  <c r="V160" i="19"/>
  <c r="AB160" i="19"/>
  <c r="AD160" i="19"/>
  <c r="AF160" i="19"/>
  <c r="AH160" i="19"/>
  <c r="AN160" i="19"/>
  <c r="AP160" i="19"/>
  <c r="AR160" i="19"/>
  <c r="AT160" i="19"/>
  <c r="AZ160" i="19"/>
  <c r="BB160" i="19"/>
  <c r="BD160" i="19"/>
  <c r="BF160" i="19"/>
  <c r="D161" i="19"/>
  <c r="F161" i="19"/>
  <c r="H161" i="19"/>
  <c r="J161" i="19"/>
  <c r="P161" i="19"/>
  <c r="R161" i="19"/>
  <c r="T161" i="19"/>
  <c r="V161" i="19"/>
  <c r="AB161" i="19"/>
  <c r="AD161" i="19"/>
  <c r="AF161" i="19"/>
  <c r="AH161" i="19"/>
  <c r="AN161" i="19"/>
  <c r="AP161" i="19"/>
  <c r="AR161" i="19"/>
  <c r="AT161" i="19"/>
  <c r="AZ161" i="19"/>
  <c r="BB161" i="19"/>
  <c r="BD161" i="19"/>
  <c r="BF161" i="19"/>
  <c r="D162" i="19"/>
  <c r="F162" i="19"/>
  <c r="H162" i="19"/>
  <c r="J162" i="19"/>
  <c r="P162" i="19"/>
  <c r="R162" i="19"/>
  <c r="T162" i="19"/>
  <c r="V162" i="19"/>
  <c r="AB162" i="19"/>
  <c r="AD162" i="19"/>
  <c r="AF162" i="19"/>
  <c r="AH162" i="19"/>
  <c r="AN162" i="19"/>
  <c r="AP162" i="19"/>
  <c r="AR162" i="19"/>
  <c r="AT162" i="19"/>
  <c r="AZ162" i="19"/>
  <c r="BB162" i="19"/>
  <c r="BD162" i="19"/>
  <c r="BF162" i="19"/>
  <c r="D163" i="19"/>
  <c r="F163" i="19"/>
  <c r="H163" i="19"/>
  <c r="J163" i="19"/>
  <c r="P163" i="19"/>
  <c r="R163" i="19"/>
  <c r="T163" i="19"/>
  <c r="V163" i="19"/>
  <c r="AB163" i="19"/>
  <c r="AD163" i="19"/>
  <c r="AF163" i="19"/>
  <c r="AH163" i="19"/>
  <c r="AN163" i="19"/>
  <c r="AP163" i="19"/>
  <c r="AR163" i="19"/>
  <c r="AT163" i="19"/>
  <c r="AZ163" i="19"/>
  <c r="BB163" i="19"/>
  <c r="BD163" i="19"/>
  <c r="BF163" i="19"/>
  <c r="D164" i="19"/>
  <c r="F164" i="19"/>
  <c r="H164" i="19"/>
  <c r="J164" i="19"/>
  <c r="P164" i="19"/>
  <c r="R164" i="19"/>
  <c r="T164" i="19"/>
  <c r="V164" i="19"/>
  <c r="AB164" i="19"/>
  <c r="AD164" i="19"/>
  <c r="AF164" i="19"/>
  <c r="AH164" i="19"/>
  <c r="AN164" i="19"/>
  <c r="AP164" i="19"/>
  <c r="AR164" i="19"/>
  <c r="AT164" i="19"/>
  <c r="AZ164" i="19"/>
  <c r="BB164" i="19"/>
  <c r="BD164" i="19"/>
  <c r="BF164" i="19"/>
  <c r="D165" i="19"/>
  <c r="F165" i="19"/>
  <c r="H165" i="19"/>
  <c r="J165" i="19"/>
  <c r="P165" i="19"/>
  <c r="R165" i="19"/>
  <c r="T165" i="19"/>
  <c r="V165" i="19"/>
  <c r="AB165" i="19"/>
  <c r="AD165" i="19"/>
  <c r="AF165" i="19"/>
  <c r="AH165" i="19"/>
  <c r="AN165" i="19"/>
  <c r="AP165" i="19"/>
  <c r="AR165" i="19"/>
  <c r="AT165" i="19"/>
  <c r="AZ165" i="19"/>
  <c r="BB165" i="19"/>
  <c r="BD165" i="19"/>
  <c r="BF165" i="19"/>
  <c r="D166" i="19"/>
  <c r="F166" i="19"/>
  <c r="H166" i="19"/>
  <c r="J166" i="19"/>
  <c r="P166" i="19"/>
  <c r="R166" i="19"/>
  <c r="T166" i="19"/>
  <c r="V166" i="19"/>
  <c r="AB166" i="19"/>
  <c r="AD166" i="19"/>
  <c r="AF166" i="19"/>
  <c r="AH166" i="19"/>
  <c r="AN166" i="19"/>
  <c r="AP166" i="19"/>
  <c r="AR166" i="19"/>
  <c r="AT166" i="19"/>
  <c r="AZ166" i="19"/>
  <c r="BB166" i="19"/>
  <c r="BD166" i="19"/>
  <c r="BF166" i="19"/>
  <c r="D167" i="19"/>
  <c r="F167" i="19"/>
  <c r="H167" i="19"/>
  <c r="J167" i="19"/>
  <c r="P167" i="19"/>
  <c r="R167" i="19"/>
  <c r="T167" i="19"/>
  <c r="V167" i="19"/>
  <c r="AB167" i="19"/>
  <c r="AD167" i="19"/>
  <c r="AF167" i="19"/>
  <c r="AH167" i="19"/>
  <c r="AN167" i="19"/>
  <c r="AP167" i="19"/>
  <c r="AR167" i="19"/>
  <c r="AT167" i="19"/>
  <c r="AZ167" i="19"/>
  <c r="BB167" i="19"/>
  <c r="BD167" i="19"/>
  <c r="BF167" i="19"/>
  <c r="D168" i="19"/>
  <c r="F168" i="19"/>
  <c r="H168" i="19"/>
  <c r="J168" i="19"/>
  <c r="P168" i="19"/>
  <c r="R168" i="19"/>
  <c r="T168" i="19"/>
  <c r="V168" i="19"/>
  <c r="AB168" i="19"/>
  <c r="AD168" i="19"/>
  <c r="AF168" i="19"/>
  <c r="AH168" i="19"/>
  <c r="AN168" i="19"/>
  <c r="AP168" i="19"/>
  <c r="AR168" i="19"/>
  <c r="AT168" i="19"/>
  <c r="AZ168" i="19"/>
  <c r="BB168" i="19"/>
  <c r="BD168" i="19"/>
  <c r="BF168" i="19"/>
  <c r="D169" i="19"/>
  <c r="F169" i="19"/>
  <c r="H169" i="19"/>
  <c r="J169" i="19"/>
  <c r="P169" i="19"/>
  <c r="R169" i="19"/>
  <c r="T169" i="19"/>
  <c r="V169" i="19"/>
  <c r="AB169" i="19"/>
  <c r="AD169" i="19"/>
  <c r="AF169" i="19"/>
  <c r="AH169" i="19"/>
  <c r="AN169" i="19"/>
  <c r="AP169" i="19"/>
  <c r="AR169" i="19"/>
  <c r="AT169" i="19"/>
  <c r="AZ169" i="19"/>
  <c r="BB169" i="19"/>
  <c r="BD169" i="19"/>
  <c r="BF169" i="19"/>
  <c r="D170" i="19"/>
  <c r="F170" i="19"/>
  <c r="H170" i="19"/>
  <c r="J170" i="19"/>
  <c r="P170" i="19"/>
  <c r="R170" i="19"/>
  <c r="T170" i="19"/>
  <c r="V170" i="19"/>
  <c r="AB170" i="19"/>
  <c r="AD170" i="19"/>
  <c r="AF170" i="19"/>
  <c r="AH170" i="19"/>
  <c r="AN170" i="19"/>
  <c r="AP170" i="19"/>
  <c r="AR170" i="19"/>
  <c r="AT170" i="19"/>
  <c r="AZ170" i="19"/>
  <c r="BB170" i="19"/>
  <c r="BD170" i="19"/>
  <c r="BF170" i="19"/>
  <c r="D171" i="19"/>
  <c r="F171" i="19"/>
  <c r="H171" i="19"/>
  <c r="J171" i="19"/>
  <c r="P171" i="19"/>
  <c r="R171" i="19"/>
  <c r="T171" i="19"/>
  <c r="V171" i="19"/>
  <c r="AB171" i="19"/>
  <c r="AD171" i="19"/>
  <c r="AF171" i="19"/>
  <c r="AH171" i="19"/>
  <c r="AN171" i="19"/>
  <c r="AP171" i="19"/>
  <c r="AR171" i="19"/>
  <c r="AT171" i="19"/>
  <c r="AZ171" i="19"/>
  <c r="BB171" i="19"/>
  <c r="BD171" i="19"/>
  <c r="BF171" i="19"/>
  <c r="D172" i="19"/>
  <c r="F172" i="19"/>
  <c r="H172" i="19"/>
  <c r="J172" i="19"/>
  <c r="P172" i="19"/>
  <c r="R172" i="19"/>
  <c r="T172" i="19"/>
  <c r="V172" i="19"/>
  <c r="AB172" i="19"/>
  <c r="AD172" i="19"/>
  <c r="AF172" i="19"/>
  <c r="AH172" i="19"/>
  <c r="AN172" i="19"/>
  <c r="AP172" i="19"/>
  <c r="AR172" i="19"/>
  <c r="AT172" i="19"/>
  <c r="AZ172" i="19"/>
  <c r="BB172" i="19"/>
  <c r="BD172" i="19"/>
  <c r="BF172" i="19"/>
  <c r="D173" i="19"/>
  <c r="F173" i="19"/>
  <c r="H173" i="19"/>
  <c r="J173" i="19"/>
  <c r="P173" i="19"/>
  <c r="R173" i="19"/>
  <c r="T173" i="19"/>
  <c r="V173" i="19"/>
  <c r="AB173" i="19"/>
  <c r="AD173" i="19"/>
  <c r="AF173" i="19"/>
  <c r="AH173" i="19"/>
  <c r="AN173" i="19"/>
  <c r="AP173" i="19"/>
  <c r="AR173" i="19"/>
  <c r="AT173" i="19"/>
  <c r="AZ173" i="19"/>
  <c r="BB173" i="19"/>
  <c r="BD173" i="19"/>
  <c r="BF173" i="19"/>
  <c r="D174" i="19"/>
  <c r="F174" i="19"/>
  <c r="H174" i="19"/>
  <c r="J174" i="19"/>
  <c r="P174" i="19"/>
  <c r="R174" i="19"/>
  <c r="T174" i="19"/>
  <c r="V174" i="19"/>
  <c r="AB174" i="19"/>
  <c r="AD174" i="19"/>
  <c r="AF174" i="19"/>
  <c r="AH174" i="19"/>
  <c r="AN174" i="19"/>
  <c r="AP174" i="19"/>
  <c r="AR174" i="19"/>
  <c r="AT174" i="19"/>
  <c r="AZ174" i="19"/>
  <c r="BB174" i="19"/>
  <c r="BD174" i="19"/>
  <c r="BF174" i="19"/>
  <c r="D175" i="19"/>
  <c r="F175" i="19"/>
  <c r="H175" i="19"/>
  <c r="J175" i="19"/>
  <c r="P175" i="19"/>
  <c r="R175" i="19"/>
  <c r="T175" i="19"/>
  <c r="V175" i="19"/>
  <c r="AB175" i="19"/>
  <c r="AD175" i="19"/>
  <c r="AF175" i="19"/>
  <c r="AH175" i="19"/>
  <c r="AN175" i="19"/>
  <c r="AP175" i="19"/>
  <c r="AR175" i="19"/>
  <c r="AT175" i="19"/>
  <c r="AZ175" i="19"/>
  <c r="BB175" i="19"/>
  <c r="BD175" i="19"/>
  <c r="BF175" i="19"/>
  <c r="D176" i="19"/>
  <c r="F176" i="19"/>
  <c r="H176" i="19"/>
  <c r="J176" i="19"/>
  <c r="P176" i="19"/>
  <c r="R176" i="19"/>
  <c r="T176" i="19"/>
  <c r="V176" i="19"/>
  <c r="AB176" i="19"/>
  <c r="AD176" i="19"/>
  <c r="AF176" i="19"/>
  <c r="AH176" i="19"/>
  <c r="AN176" i="19"/>
  <c r="AP176" i="19"/>
  <c r="AR176" i="19"/>
  <c r="AT176" i="19"/>
  <c r="AZ176" i="19"/>
  <c r="BB176" i="19"/>
  <c r="BD176" i="19"/>
  <c r="BF176" i="19"/>
  <c r="D177" i="19"/>
  <c r="F177" i="19"/>
  <c r="H177" i="19"/>
  <c r="J177" i="19"/>
  <c r="P177" i="19"/>
  <c r="R177" i="19"/>
  <c r="T177" i="19"/>
  <c r="V177" i="19"/>
  <c r="AB177" i="19"/>
  <c r="AD177" i="19"/>
  <c r="AF177" i="19"/>
  <c r="AH177" i="19"/>
  <c r="AN177" i="19"/>
  <c r="AP177" i="19"/>
  <c r="AR177" i="19"/>
  <c r="AT177" i="19"/>
  <c r="AZ177" i="19"/>
  <c r="BB177" i="19"/>
  <c r="BD177" i="19"/>
  <c r="BF177" i="19"/>
  <c r="D178" i="19"/>
  <c r="F178" i="19"/>
  <c r="H178" i="19"/>
  <c r="J178" i="19"/>
  <c r="P178" i="19"/>
  <c r="R178" i="19"/>
  <c r="T178" i="19"/>
  <c r="V178" i="19"/>
  <c r="AB178" i="19"/>
  <c r="AD178" i="19"/>
  <c r="AF178" i="19"/>
  <c r="AH178" i="19"/>
  <c r="AN178" i="19"/>
  <c r="AP178" i="19"/>
  <c r="AR178" i="19"/>
  <c r="AT178" i="19"/>
  <c r="AZ178" i="19"/>
  <c r="BB178" i="19"/>
  <c r="BD178" i="19"/>
  <c r="BF178" i="19"/>
  <c r="D179" i="19"/>
  <c r="F179" i="19"/>
  <c r="H179" i="19"/>
  <c r="J179" i="19"/>
  <c r="P179" i="19"/>
  <c r="R179" i="19"/>
  <c r="T179" i="19"/>
  <c r="V179" i="19"/>
  <c r="AB179" i="19"/>
  <c r="AD179" i="19"/>
  <c r="AF179" i="19"/>
  <c r="AH179" i="19"/>
  <c r="AN179" i="19"/>
  <c r="AP179" i="19"/>
  <c r="AR179" i="19"/>
  <c r="AT179" i="19"/>
  <c r="AZ179" i="19"/>
  <c r="BB179" i="19"/>
  <c r="BD179" i="19"/>
  <c r="BF179" i="19"/>
  <c r="D180" i="19"/>
  <c r="F180" i="19"/>
  <c r="H180" i="19"/>
  <c r="J180" i="19"/>
  <c r="P180" i="19"/>
  <c r="R180" i="19"/>
  <c r="T180" i="19"/>
  <c r="V180" i="19"/>
  <c r="AB180" i="19"/>
  <c r="AD180" i="19"/>
  <c r="AF180" i="19"/>
  <c r="AH180" i="19"/>
  <c r="AN180" i="19"/>
  <c r="AP180" i="19"/>
  <c r="AR180" i="19"/>
  <c r="AT180" i="19"/>
  <c r="AZ180" i="19"/>
  <c r="BB180" i="19"/>
  <c r="BD180" i="19"/>
  <c r="BF180" i="19"/>
  <c r="D181" i="19"/>
  <c r="F181" i="19"/>
  <c r="H181" i="19"/>
  <c r="J181" i="19"/>
  <c r="P181" i="19"/>
  <c r="R181" i="19"/>
  <c r="T181" i="19"/>
  <c r="V181" i="19"/>
  <c r="AB181" i="19"/>
  <c r="AD181" i="19"/>
  <c r="AF181" i="19"/>
  <c r="AH181" i="19"/>
  <c r="AN181" i="19"/>
  <c r="AP181" i="19"/>
  <c r="AR181" i="19"/>
  <c r="AT181" i="19"/>
  <c r="AZ181" i="19"/>
  <c r="BB181" i="19"/>
  <c r="BD181" i="19"/>
  <c r="BF181" i="19"/>
  <c r="D182" i="19"/>
  <c r="F182" i="19"/>
  <c r="H182" i="19"/>
  <c r="J182" i="19"/>
  <c r="P182" i="19"/>
  <c r="R182" i="19"/>
  <c r="T182" i="19"/>
  <c r="V182" i="19"/>
  <c r="AB182" i="19"/>
  <c r="AD182" i="19"/>
  <c r="AF182" i="19"/>
  <c r="AH182" i="19"/>
  <c r="AN182" i="19"/>
  <c r="AP182" i="19"/>
  <c r="AR182" i="19"/>
  <c r="AT182" i="19"/>
  <c r="AZ182" i="19"/>
  <c r="BB182" i="19"/>
  <c r="BD182" i="19"/>
  <c r="BF182" i="19"/>
  <c r="D183" i="19"/>
  <c r="F183" i="19"/>
  <c r="H183" i="19"/>
  <c r="J183" i="19"/>
  <c r="P183" i="19"/>
  <c r="R183" i="19"/>
  <c r="T183" i="19"/>
  <c r="V183" i="19"/>
  <c r="AB183" i="19"/>
  <c r="AD183" i="19"/>
  <c r="AF183" i="19"/>
  <c r="AH183" i="19"/>
  <c r="AN183" i="19"/>
  <c r="AP183" i="19"/>
  <c r="AR183" i="19"/>
  <c r="AT183" i="19"/>
  <c r="AZ183" i="19"/>
  <c r="BB183" i="19"/>
  <c r="BD183" i="19"/>
  <c r="BF183" i="19"/>
  <c r="D184" i="19"/>
  <c r="F184" i="19"/>
  <c r="H184" i="19"/>
  <c r="J184" i="19"/>
  <c r="P184" i="19"/>
  <c r="R184" i="19"/>
  <c r="T184" i="19"/>
  <c r="V184" i="19"/>
  <c r="AB184" i="19"/>
  <c r="AD184" i="19"/>
  <c r="AF184" i="19"/>
  <c r="AH184" i="19"/>
  <c r="AN184" i="19"/>
  <c r="AP184" i="19"/>
  <c r="AR184" i="19"/>
  <c r="AT184" i="19"/>
  <c r="AZ184" i="19"/>
  <c r="BB184" i="19"/>
  <c r="BD184" i="19"/>
  <c r="BF184" i="19"/>
  <c r="D185" i="19"/>
  <c r="F185" i="19"/>
  <c r="H185" i="19"/>
  <c r="J185" i="19"/>
  <c r="P185" i="19"/>
  <c r="R185" i="19"/>
  <c r="T185" i="19"/>
  <c r="V185" i="19"/>
  <c r="AB185" i="19"/>
  <c r="AD185" i="19"/>
  <c r="AF185" i="19"/>
  <c r="AH185" i="19"/>
  <c r="AN185" i="19"/>
  <c r="AP185" i="19"/>
  <c r="AR185" i="19"/>
  <c r="AT185" i="19"/>
  <c r="AZ185" i="19"/>
  <c r="BB185" i="19"/>
  <c r="BD185" i="19"/>
  <c r="BF185" i="19"/>
  <c r="D186" i="19"/>
  <c r="F186" i="19"/>
  <c r="H186" i="19"/>
  <c r="J186" i="19"/>
  <c r="P186" i="19"/>
  <c r="R186" i="19"/>
  <c r="T186" i="19"/>
  <c r="V186" i="19"/>
  <c r="AB186" i="19"/>
  <c r="AD186" i="19"/>
  <c r="AF186" i="19"/>
  <c r="AH186" i="19"/>
  <c r="AN186" i="19"/>
  <c r="AP186" i="19"/>
  <c r="AR186" i="19"/>
  <c r="AT186" i="19"/>
  <c r="AZ186" i="19"/>
  <c r="BB186" i="19"/>
  <c r="BD186" i="19"/>
  <c r="BF186" i="19"/>
  <c r="D187" i="19"/>
  <c r="F187" i="19"/>
  <c r="H187" i="19"/>
  <c r="J187" i="19"/>
  <c r="P187" i="19"/>
  <c r="R187" i="19"/>
  <c r="T187" i="19"/>
  <c r="V187" i="19"/>
  <c r="AB187" i="19"/>
  <c r="AD187" i="19"/>
  <c r="AF187" i="19"/>
  <c r="AH187" i="19"/>
  <c r="AN187" i="19"/>
  <c r="AP187" i="19"/>
  <c r="AR187" i="19"/>
  <c r="AT187" i="19"/>
  <c r="AZ187" i="19"/>
  <c r="BB187" i="19"/>
  <c r="BD187" i="19"/>
  <c r="BF187" i="19"/>
  <c r="D188" i="19"/>
  <c r="F188" i="19"/>
  <c r="H188" i="19"/>
  <c r="J188" i="19"/>
  <c r="P188" i="19"/>
  <c r="R188" i="19"/>
  <c r="T188" i="19"/>
  <c r="V188" i="19"/>
  <c r="AB188" i="19"/>
  <c r="AD188" i="19"/>
  <c r="AF188" i="19"/>
  <c r="AH188" i="19"/>
  <c r="AN188" i="19"/>
  <c r="AP188" i="19"/>
  <c r="AR188" i="19"/>
  <c r="AT188" i="19"/>
  <c r="AZ188" i="19"/>
  <c r="BB188" i="19"/>
  <c r="BD188" i="19"/>
  <c r="BF188" i="19"/>
  <c r="D189" i="19"/>
  <c r="F189" i="19"/>
  <c r="H189" i="19"/>
  <c r="J189" i="19"/>
  <c r="P189" i="19"/>
  <c r="R189" i="19"/>
  <c r="T189" i="19"/>
  <c r="V189" i="19"/>
  <c r="AB189" i="19"/>
  <c r="AD189" i="19"/>
  <c r="AF189" i="19"/>
  <c r="AH189" i="19"/>
  <c r="AN189" i="19"/>
  <c r="AP189" i="19"/>
  <c r="AR189" i="19"/>
  <c r="AT189" i="19"/>
  <c r="AZ189" i="19"/>
  <c r="BB189" i="19"/>
  <c r="BD189" i="19"/>
  <c r="BF189" i="19"/>
  <c r="D190" i="19"/>
  <c r="F190" i="19"/>
  <c r="H190" i="19"/>
  <c r="J190" i="19"/>
  <c r="P190" i="19"/>
  <c r="R190" i="19"/>
  <c r="T190" i="19"/>
  <c r="V190" i="19"/>
  <c r="AB190" i="19"/>
  <c r="AD190" i="19"/>
  <c r="AF190" i="19"/>
  <c r="AH190" i="19"/>
  <c r="AN190" i="19"/>
  <c r="AP190" i="19"/>
  <c r="AR190" i="19"/>
  <c r="AT190" i="19"/>
  <c r="AZ190" i="19"/>
  <c r="BB190" i="19"/>
  <c r="BD190" i="19"/>
  <c r="BF190" i="19"/>
  <c r="D191" i="19"/>
  <c r="F191" i="19"/>
  <c r="H191" i="19"/>
  <c r="J191" i="19"/>
  <c r="P191" i="19"/>
  <c r="R191" i="19"/>
  <c r="T191" i="19"/>
  <c r="V191" i="19"/>
  <c r="AB191" i="19"/>
  <c r="AD191" i="19"/>
  <c r="AF191" i="19"/>
  <c r="AH191" i="19"/>
  <c r="AN191" i="19"/>
  <c r="AP191" i="19"/>
  <c r="AR191" i="19"/>
  <c r="AT191" i="19"/>
  <c r="AZ191" i="19"/>
  <c r="BB191" i="19"/>
  <c r="BD191" i="19"/>
  <c r="BF191" i="19"/>
  <c r="D192" i="19"/>
  <c r="F192" i="19"/>
  <c r="H192" i="19"/>
  <c r="J192" i="19"/>
  <c r="P192" i="19"/>
  <c r="R192" i="19"/>
  <c r="T192" i="19"/>
  <c r="V192" i="19"/>
  <c r="AB192" i="19"/>
  <c r="AD192" i="19"/>
  <c r="AF192" i="19"/>
  <c r="AH192" i="19"/>
  <c r="AN192" i="19"/>
  <c r="AP192" i="19"/>
  <c r="AR192" i="19"/>
  <c r="AT192" i="19"/>
  <c r="AZ192" i="19"/>
  <c r="BB192" i="19"/>
  <c r="BD192" i="19"/>
  <c r="BF192" i="19"/>
  <c r="D193" i="19"/>
  <c r="F193" i="19"/>
  <c r="H193" i="19"/>
  <c r="J193" i="19"/>
  <c r="P193" i="19"/>
  <c r="R193" i="19"/>
  <c r="T193" i="19"/>
  <c r="V193" i="19"/>
  <c r="AB193" i="19"/>
  <c r="AD193" i="19"/>
  <c r="AF193" i="19"/>
  <c r="AH193" i="19"/>
  <c r="AN193" i="19"/>
  <c r="AP193" i="19"/>
  <c r="AR193" i="19"/>
  <c r="AT193" i="19"/>
  <c r="AZ193" i="19"/>
  <c r="BB193" i="19"/>
  <c r="BD193" i="19"/>
  <c r="BF193" i="19"/>
  <c r="D194" i="19"/>
  <c r="F194" i="19"/>
  <c r="H194" i="19"/>
  <c r="J194" i="19"/>
  <c r="P194" i="19"/>
  <c r="R194" i="19"/>
  <c r="T194" i="19"/>
  <c r="V194" i="19"/>
  <c r="AB194" i="19"/>
  <c r="AD194" i="19"/>
  <c r="AF194" i="19"/>
  <c r="AH194" i="19"/>
  <c r="AN194" i="19"/>
  <c r="AP194" i="19"/>
  <c r="AR194" i="19"/>
  <c r="AT194" i="19"/>
  <c r="AZ194" i="19"/>
  <c r="BB194" i="19"/>
  <c r="BD194" i="19"/>
  <c r="BF194" i="19"/>
  <c r="D195" i="19"/>
  <c r="F195" i="19"/>
  <c r="H195" i="19"/>
  <c r="J195" i="19"/>
  <c r="P195" i="19"/>
  <c r="R195" i="19"/>
  <c r="T195" i="19"/>
  <c r="V195" i="19"/>
  <c r="AB195" i="19"/>
  <c r="AD195" i="19"/>
  <c r="AF195" i="19"/>
  <c r="AH195" i="19"/>
  <c r="AN195" i="19"/>
  <c r="AP195" i="19"/>
  <c r="AR195" i="19"/>
  <c r="AT195" i="19"/>
  <c r="AZ195" i="19"/>
  <c r="BB195" i="19"/>
  <c r="BD195" i="19"/>
  <c r="BF195" i="19"/>
  <c r="D196" i="19"/>
  <c r="F196" i="19"/>
  <c r="H196" i="19"/>
  <c r="J196" i="19"/>
  <c r="P196" i="19"/>
  <c r="R196" i="19"/>
  <c r="T196" i="19"/>
  <c r="V196" i="19"/>
  <c r="AB196" i="19"/>
  <c r="AD196" i="19"/>
  <c r="AF196" i="19"/>
  <c r="AH196" i="19"/>
  <c r="AN196" i="19"/>
  <c r="AP196" i="19"/>
  <c r="AR196" i="19"/>
  <c r="AT196" i="19"/>
  <c r="AZ196" i="19"/>
  <c r="BB196" i="19"/>
  <c r="BD196" i="19"/>
  <c r="BF196" i="19"/>
  <c r="D197" i="19"/>
  <c r="F197" i="19"/>
  <c r="H197" i="19"/>
  <c r="J197" i="19"/>
  <c r="P197" i="19"/>
  <c r="R197" i="19"/>
  <c r="T197" i="19"/>
  <c r="V197" i="19"/>
  <c r="AB197" i="19"/>
  <c r="AD197" i="19"/>
  <c r="AF197" i="19"/>
  <c r="AH197" i="19"/>
  <c r="AN197" i="19"/>
  <c r="AP197" i="19"/>
  <c r="AR197" i="19"/>
  <c r="AT197" i="19"/>
  <c r="AZ197" i="19"/>
  <c r="BB197" i="19"/>
  <c r="BD197" i="19"/>
  <c r="BF197" i="19"/>
  <c r="D198" i="19"/>
  <c r="F198" i="19"/>
  <c r="H198" i="19"/>
  <c r="J198" i="19"/>
  <c r="P198" i="19"/>
  <c r="R198" i="19"/>
  <c r="T198" i="19"/>
  <c r="V198" i="19"/>
  <c r="AB198" i="19"/>
  <c r="AD198" i="19"/>
  <c r="AF198" i="19"/>
  <c r="AH198" i="19"/>
  <c r="AN198" i="19"/>
  <c r="AP198" i="19"/>
  <c r="AR198" i="19"/>
  <c r="AT198" i="19"/>
  <c r="AZ198" i="19"/>
  <c r="BB198" i="19"/>
  <c r="BD198" i="19"/>
  <c r="BF198" i="19"/>
  <c r="D199" i="19"/>
  <c r="F199" i="19"/>
  <c r="H199" i="19"/>
  <c r="J199" i="19"/>
  <c r="P199" i="19"/>
  <c r="R199" i="19"/>
  <c r="T199" i="19"/>
  <c r="V199" i="19"/>
  <c r="AB199" i="19"/>
  <c r="AD199" i="19"/>
  <c r="AF199" i="19"/>
  <c r="AH199" i="19"/>
  <c r="AN199" i="19"/>
  <c r="AP199" i="19"/>
  <c r="AR199" i="19"/>
  <c r="AT199" i="19"/>
  <c r="AZ199" i="19"/>
  <c r="BB199" i="19"/>
  <c r="BD199" i="19"/>
  <c r="BF199" i="19"/>
  <c r="D200" i="19"/>
  <c r="F200" i="19"/>
  <c r="H200" i="19"/>
  <c r="J200" i="19"/>
  <c r="P200" i="19"/>
  <c r="R200" i="19"/>
  <c r="T200" i="19"/>
  <c r="V200" i="19"/>
  <c r="AB200" i="19"/>
  <c r="AD200" i="19"/>
  <c r="AF200" i="19"/>
  <c r="AH200" i="19"/>
  <c r="AN200" i="19"/>
  <c r="AP200" i="19"/>
  <c r="AR200" i="19"/>
  <c r="AT200" i="19"/>
  <c r="AZ200" i="19"/>
  <c r="BB200" i="19"/>
  <c r="BD200" i="19"/>
  <c r="BF200" i="19"/>
  <c r="D201" i="19"/>
  <c r="F201" i="19"/>
  <c r="H201" i="19"/>
  <c r="J201" i="19"/>
  <c r="P201" i="19"/>
  <c r="R201" i="19"/>
  <c r="T201" i="19"/>
  <c r="V201" i="19"/>
  <c r="AB201" i="19"/>
  <c r="AD201" i="19"/>
  <c r="AF201" i="19"/>
  <c r="AH201" i="19"/>
  <c r="AN201" i="19"/>
  <c r="AP201" i="19"/>
  <c r="AR201" i="19"/>
  <c r="AT201" i="19"/>
  <c r="AZ201" i="19"/>
  <c r="BB201" i="19"/>
  <c r="BD201" i="19"/>
  <c r="BF201" i="19"/>
  <c r="D202" i="19"/>
  <c r="F202" i="19"/>
  <c r="H202" i="19"/>
  <c r="J202" i="19"/>
  <c r="P202" i="19"/>
  <c r="R202" i="19"/>
  <c r="T202" i="19"/>
  <c r="V202" i="19"/>
  <c r="AB202" i="19"/>
  <c r="AD202" i="19"/>
  <c r="AF202" i="19"/>
  <c r="AH202" i="19"/>
  <c r="AN202" i="19"/>
  <c r="AP202" i="19"/>
  <c r="AR202" i="19"/>
  <c r="AT202" i="19"/>
  <c r="AZ202" i="19"/>
  <c r="BB202" i="19"/>
  <c r="BD202" i="19"/>
  <c r="BF202" i="19"/>
  <c r="D203" i="19"/>
  <c r="F203" i="19"/>
  <c r="H203" i="19"/>
  <c r="J203" i="19"/>
  <c r="P203" i="19"/>
  <c r="R203" i="19"/>
  <c r="T203" i="19"/>
  <c r="V203" i="19"/>
  <c r="AB203" i="19"/>
  <c r="AD203" i="19"/>
  <c r="AF203" i="19"/>
  <c r="AH203" i="19"/>
  <c r="AN203" i="19"/>
  <c r="AP203" i="19"/>
  <c r="AR203" i="19"/>
  <c r="AT203" i="19"/>
  <c r="AZ203" i="19"/>
  <c r="BB203" i="19"/>
  <c r="BD203" i="19"/>
  <c r="BF203" i="19"/>
  <c r="D204" i="19"/>
  <c r="F204" i="19"/>
  <c r="H204" i="19"/>
  <c r="J204" i="19"/>
  <c r="P204" i="19"/>
  <c r="R204" i="19"/>
  <c r="T204" i="19"/>
  <c r="V204" i="19"/>
  <c r="AB204" i="19"/>
  <c r="AD204" i="19"/>
  <c r="AF204" i="19"/>
  <c r="AH204" i="19"/>
  <c r="AN204" i="19"/>
  <c r="AP204" i="19"/>
  <c r="AR204" i="19"/>
  <c r="AT204" i="19"/>
  <c r="AZ204" i="19"/>
  <c r="BB204" i="19"/>
  <c r="BD204" i="19"/>
  <c r="BF204" i="19"/>
  <c r="D205" i="19"/>
  <c r="F205" i="19"/>
  <c r="H205" i="19"/>
  <c r="J205" i="19"/>
  <c r="P205" i="19"/>
  <c r="R205" i="19"/>
  <c r="T205" i="19"/>
  <c r="V205" i="19"/>
  <c r="AB205" i="19"/>
  <c r="AD205" i="19"/>
  <c r="AF205" i="19"/>
  <c r="AH205" i="19"/>
  <c r="AN205" i="19"/>
  <c r="AP205" i="19"/>
  <c r="AR205" i="19"/>
  <c r="AT205" i="19"/>
  <c r="AZ205" i="19"/>
  <c r="BB205" i="19"/>
  <c r="BD205" i="19"/>
  <c r="BF205" i="19"/>
  <c r="D206" i="19"/>
  <c r="F206" i="19"/>
  <c r="H206" i="19"/>
  <c r="J206" i="19"/>
  <c r="P206" i="19"/>
  <c r="R206" i="19"/>
  <c r="T206" i="19"/>
  <c r="V206" i="19"/>
  <c r="AB206" i="19"/>
  <c r="AD206" i="19"/>
  <c r="AF206" i="19"/>
  <c r="AH206" i="19"/>
  <c r="AN206" i="19"/>
  <c r="AP206" i="19"/>
  <c r="AR206" i="19"/>
  <c r="AT206" i="19"/>
  <c r="AZ206" i="19"/>
  <c r="BB206" i="19"/>
  <c r="BD206" i="19"/>
  <c r="BF206" i="19"/>
  <c r="D207" i="19"/>
  <c r="F207" i="19"/>
  <c r="H207" i="19"/>
  <c r="J207" i="19"/>
  <c r="P207" i="19"/>
  <c r="R207" i="19"/>
  <c r="T207" i="19"/>
  <c r="V207" i="19"/>
  <c r="AB207" i="19"/>
  <c r="AD207" i="19"/>
  <c r="AF207" i="19"/>
  <c r="AH207" i="19"/>
  <c r="AN207" i="19"/>
  <c r="AP207" i="19"/>
  <c r="AR207" i="19"/>
  <c r="AT207" i="19"/>
  <c r="AZ207" i="19"/>
  <c r="BB207" i="19"/>
  <c r="BD207" i="19"/>
  <c r="BF207" i="19"/>
  <c r="D208" i="19"/>
  <c r="F208" i="19"/>
  <c r="H208" i="19"/>
  <c r="J208" i="19"/>
  <c r="P208" i="19"/>
  <c r="R208" i="19"/>
  <c r="T208" i="19"/>
  <c r="V208" i="19"/>
  <c r="AB208" i="19"/>
  <c r="AD208" i="19"/>
  <c r="AF208" i="19"/>
  <c r="AH208" i="19"/>
  <c r="AN208" i="19"/>
  <c r="AP208" i="19"/>
  <c r="AR208" i="19"/>
  <c r="AT208" i="19"/>
  <c r="AZ208" i="19"/>
  <c r="BB208" i="19"/>
  <c r="BD208" i="19"/>
  <c r="BF208" i="19"/>
  <c r="D209" i="19"/>
  <c r="F209" i="19"/>
  <c r="H209" i="19"/>
  <c r="J209" i="19"/>
  <c r="P209" i="19"/>
  <c r="R209" i="19"/>
  <c r="T209" i="19"/>
  <c r="V209" i="19"/>
  <c r="AB209" i="19"/>
  <c r="AD209" i="19"/>
  <c r="AF209" i="19"/>
  <c r="AH209" i="19"/>
  <c r="AN209" i="19"/>
  <c r="AP209" i="19"/>
  <c r="AR209" i="19"/>
  <c r="AT209" i="19"/>
  <c r="AZ209" i="19"/>
  <c r="BB209" i="19"/>
  <c r="BD209" i="19"/>
  <c r="BF209" i="19"/>
  <c r="D210" i="19"/>
  <c r="F210" i="19"/>
  <c r="H210" i="19"/>
  <c r="J210" i="19"/>
  <c r="P210" i="19"/>
  <c r="R210" i="19"/>
  <c r="T210" i="19"/>
  <c r="V210" i="19"/>
  <c r="AB210" i="19"/>
  <c r="AD210" i="19"/>
  <c r="AF210" i="19"/>
  <c r="AH210" i="19"/>
  <c r="AN210" i="19"/>
  <c r="AP210" i="19"/>
  <c r="AR210" i="19"/>
  <c r="AT210" i="19"/>
  <c r="AZ210" i="19"/>
  <c r="BB210" i="19"/>
  <c r="BD210" i="19"/>
  <c r="BF210" i="19"/>
  <c r="D211" i="19"/>
  <c r="F211" i="19"/>
  <c r="H211" i="19"/>
  <c r="J211" i="19"/>
  <c r="P211" i="19"/>
  <c r="R211" i="19"/>
  <c r="T211" i="19"/>
  <c r="V211" i="19"/>
  <c r="AB211" i="19"/>
  <c r="AD211" i="19"/>
  <c r="AF211" i="19"/>
  <c r="AH211" i="19"/>
  <c r="AN211" i="19"/>
  <c r="AP211" i="19"/>
  <c r="AR211" i="19"/>
  <c r="AT211" i="19"/>
  <c r="AZ211" i="19"/>
  <c r="BB211" i="19"/>
  <c r="BD211" i="19"/>
  <c r="BF211" i="19"/>
  <c r="D212" i="19"/>
  <c r="F212" i="19"/>
  <c r="H212" i="19"/>
  <c r="J212" i="19"/>
  <c r="P212" i="19"/>
  <c r="R212" i="19"/>
  <c r="T212" i="19"/>
  <c r="V212" i="19"/>
  <c r="AB212" i="19"/>
  <c r="AD212" i="19"/>
  <c r="AF212" i="19"/>
  <c r="AH212" i="19"/>
  <c r="AN212" i="19"/>
  <c r="AP212" i="19"/>
  <c r="AR212" i="19"/>
  <c r="AT212" i="19"/>
  <c r="AZ212" i="19"/>
  <c r="BB212" i="19"/>
  <c r="BD212" i="19"/>
  <c r="BF212" i="19"/>
  <c r="D213" i="19"/>
  <c r="F213" i="19"/>
  <c r="H213" i="19"/>
  <c r="J213" i="19"/>
  <c r="P213" i="19"/>
  <c r="R213" i="19"/>
  <c r="T213" i="19"/>
  <c r="V213" i="19"/>
  <c r="AB213" i="19"/>
  <c r="AD213" i="19"/>
  <c r="AF213" i="19"/>
  <c r="AH213" i="19"/>
  <c r="AN213" i="19"/>
  <c r="AP213" i="19"/>
  <c r="AR213" i="19"/>
  <c r="AT213" i="19"/>
  <c r="AZ213" i="19"/>
  <c r="BB213" i="19"/>
  <c r="BD213" i="19"/>
  <c r="BF213" i="19"/>
  <c r="D214" i="19"/>
  <c r="F214" i="19"/>
  <c r="H214" i="19"/>
  <c r="J214" i="19"/>
  <c r="P214" i="19"/>
  <c r="R214" i="19"/>
  <c r="T214" i="19"/>
  <c r="V214" i="19"/>
  <c r="AB214" i="19"/>
  <c r="AD214" i="19"/>
  <c r="AF214" i="19"/>
  <c r="AH214" i="19"/>
  <c r="AN214" i="19"/>
  <c r="AP214" i="19"/>
  <c r="AR214" i="19"/>
  <c r="AT214" i="19"/>
  <c r="AZ214" i="19"/>
  <c r="BB214" i="19"/>
  <c r="BD214" i="19"/>
  <c r="BF214" i="19"/>
  <c r="D215" i="19"/>
  <c r="F215" i="19"/>
  <c r="H215" i="19"/>
  <c r="J215" i="19"/>
  <c r="P215" i="19"/>
  <c r="R215" i="19"/>
  <c r="T215" i="19"/>
  <c r="V215" i="19"/>
  <c r="AB215" i="19"/>
  <c r="AD215" i="19"/>
  <c r="AF215" i="19"/>
  <c r="AH215" i="19"/>
  <c r="AN215" i="19"/>
  <c r="AP215" i="19"/>
  <c r="AR215" i="19"/>
  <c r="AT215" i="19"/>
  <c r="AZ215" i="19"/>
  <c r="BB215" i="19"/>
  <c r="BD215" i="19"/>
  <c r="BF215" i="19"/>
  <c r="D216" i="19"/>
  <c r="F216" i="19"/>
  <c r="H216" i="19"/>
  <c r="J216" i="19"/>
  <c r="P216" i="19"/>
  <c r="R216" i="19"/>
  <c r="T216" i="19"/>
  <c r="V216" i="19"/>
  <c r="AB216" i="19"/>
  <c r="AD216" i="19"/>
  <c r="AF216" i="19"/>
  <c r="AH216" i="19"/>
  <c r="AN216" i="19"/>
  <c r="AP216" i="19"/>
  <c r="AR216" i="19"/>
  <c r="AT216" i="19"/>
  <c r="AZ216" i="19"/>
  <c r="BB216" i="19"/>
  <c r="BD216" i="19"/>
  <c r="BF216" i="19"/>
  <c r="D217" i="19"/>
  <c r="F217" i="19"/>
  <c r="H217" i="19"/>
  <c r="J217" i="19"/>
  <c r="P217" i="19"/>
  <c r="R217" i="19"/>
  <c r="T217" i="19"/>
  <c r="V217" i="19"/>
  <c r="AB217" i="19"/>
  <c r="AD217" i="19"/>
  <c r="AF217" i="19"/>
  <c r="AH217" i="19"/>
  <c r="AN217" i="19"/>
  <c r="AP217" i="19"/>
  <c r="AR217" i="19"/>
  <c r="AT217" i="19"/>
  <c r="AZ217" i="19"/>
  <c r="BB217" i="19"/>
  <c r="BD217" i="19"/>
  <c r="BF217" i="19"/>
  <c r="D218" i="19"/>
  <c r="F218" i="19"/>
  <c r="H218" i="19"/>
  <c r="J218" i="19"/>
  <c r="P218" i="19"/>
  <c r="R218" i="19"/>
  <c r="T218" i="19"/>
  <c r="V218" i="19"/>
  <c r="AB218" i="19"/>
  <c r="AD218" i="19"/>
  <c r="AF218" i="19"/>
  <c r="AH218" i="19"/>
  <c r="AN218" i="19"/>
  <c r="AP218" i="19"/>
  <c r="AR218" i="19"/>
  <c r="AT218" i="19"/>
  <c r="AZ218" i="19"/>
  <c r="BB218" i="19"/>
  <c r="BD218" i="19"/>
  <c r="BF218" i="19"/>
  <c r="D219" i="19"/>
  <c r="F219" i="19"/>
  <c r="H219" i="19"/>
  <c r="J219" i="19"/>
  <c r="P219" i="19"/>
  <c r="R219" i="19"/>
  <c r="T219" i="19"/>
  <c r="V219" i="19"/>
  <c r="AB219" i="19"/>
  <c r="AD219" i="19"/>
  <c r="AF219" i="19"/>
  <c r="AH219" i="19"/>
  <c r="AN219" i="19"/>
  <c r="AP219" i="19"/>
  <c r="AR219" i="19"/>
  <c r="AT219" i="19"/>
  <c r="AZ219" i="19"/>
  <c r="BB219" i="19"/>
  <c r="BD219" i="19"/>
  <c r="BF219" i="19"/>
  <c r="D220" i="19"/>
  <c r="F220" i="19"/>
  <c r="H220" i="19"/>
  <c r="J220" i="19"/>
  <c r="P220" i="19"/>
  <c r="R220" i="19"/>
  <c r="T220" i="19"/>
  <c r="V220" i="19"/>
  <c r="AB220" i="19"/>
  <c r="AD220" i="19"/>
  <c r="AF220" i="19"/>
  <c r="AH220" i="19"/>
  <c r="AN220" i="19"/>
  <c r="AP220" i="19"/>
  <c r="AR220" i="19"/>
  <c r="AT220" i="19"/>
  <c r="AZ220" i="19"/>
  <c r="BB220" i="19"/>
  <c r="BD220" i="19"/>
  <c r="BF220" i="19"/>
  <c r="D221" i="19"/>
  <c r="F221" i="19"/>
  <c r="H221" i="19"/>
  <c r="J221" i="19"/>
  <c r="P221" i="19"/>
  <c r="R221" i="19"/>
  <c r="T221" i="19"/>
  <c r="V221" i="19"/>
  <c r="AB221" i="19"/>
  <c r="AD221" i="19"/>
  <c r="AF221" i="19"/>
  <c r="AH221" i="19"/>
  <c r="AN221" i="19"/>
  <c r="AP221" i="19"/>
  <c r="AR221" i="19"/>
  <c r="AT221" i="19"/>
  <c r="AZ221" i="19"/>
  <c r="BB221" i="19"/>
  <c r="BD221" i="19"/>
  <c r="BF221" i="19"/>
  <c r="D222" i="19"/>
  <c r="F222" i="19"/>
  <c r="H222" i="19"/>
  <c r="J222" i="19"/>
  <c r="P222" i="19"/>
  <c r="R222" i="19"/>
  <c r="T222" i="19"/>
  <c r="V222" i="19"/>
  <c r="AB222" i="19"/>
  <c r="AD222" i="19"/>
  <c r="AF222" i="19"/>
  <c r="AH222" i="19"/>
  <c r="AN222" i="19"/>
  <c r="AP222" i="19"/>
  <c r="AR222" i="19"/>
  <c r="AT222" i="19"/>
  <c r="AZ222" i="19"/>
  <c r="BB222" i="19"/>
  <c r="BD222" i="19"/>
  <c r="BF222" i="19"/>
  <c r="D223" i="19"/>
  <c r="F223" i="19"/>
  <c r="H223" i="19"/>
  <c r="J223" i="19"/>
  <c r="P223" i="19"/>
  <c r="R223" i="19"/>
  <c r="T223" i="19"/>
  <c r="V223" i="19"/>
  <c r="AB223" i="19"/>
  <c r="AD223" i="19"/>
  <c r="AF223" i="19"/>
  <c r="AH223" i="19"/>
  <c r="AN223" i="19"/>
  <c r="AP223" i="19"/>
  <c r="AR223" i="19"/>
  <c r="AT223" i="19"/>
  <c r="AZ223" i="19"/>
  <c r="BB223" i="19"/>
  <c r="BD223" i="19"/>
  <c r="BF223" i="19"/>
  <c r="D224" i="19"/>
  <c r="F224" i="19"/>
  <c r="H224" i="19"/>
  <c r="J224" i="19"/>
  <c r="P224" i="19"/>
  <c r="R224" i="19"/>
  <c r="T224" i="19"/>
  <c r="V224" i="19"/>
  <c r="AB224" i="19"/>
  <c r="AD224" i="19"/>
  <c r="AF224" i="19"/>
  <c r="AH224" i="19"/>
  <c r="AN224" i="19"/>
  <c r="AP224" i="19"/>
  <c r="AR224" i="19"/>
  <c r="AT224" i="19"/>
  <c r="AZ224" i="19"/>
  <c r="BB224" i="19"/>
  <c r="BD224" i="19"/>
  <c r="BF224" i="19"/>
  <c r="D225" i="19"/>
  <c r="F225" i="19"/>
  <c r="H225" i="19"/>
  <c r="J225" i="19"/>
  <c r="P225" i="19"/>
  <c r="R225" i="19"/>
  <c r="T225" i="19"/>
  <c r="V225" i="19"/>
  <c r="AB225" i="19"/>
  <c r="AD225" i="19"/>
  <c r="AF225" i="19"/>
  <c r="AH225" i="19"/>
  <c r="AN225" i="19"/>
  <c r="AP225" i="19"/>
  <c r="AR225" i="19"/>
  <c r="AT225" i="19"/>
  <c r="AZ225" i="19"/>
  <c r="BB225" i="19"/>
  <c r="BD225" i="19"/>
  <c r="BF225" i="19"/>
  <c r="D226" i="19"/>
  <c r="F226" i="19"/>
  <c r="H226" i="19"/>
  <c r="J226" i="19"/>
  <c r="P226" i="19"/>
  <c r="R226" i="19"/>
  <c r="T226" i="19"/>
  <c r="V226" i="19"/>
  <c r="AB226" i="19"/>
  <c r="AD226" i="19"/>
  <c r="AF226" i="19"/>
  <c r="AH226" i="19"/>
  <c r="AN226" i="19"/>
  <c r="AP226" i="19"/>
  <c r="AR226" i="19"/>
  <c r="AT226" i="19"/>
  <c r="AZ226" i="19"/>
  <c r="BB226" i="19"/>
  <c r="BD226" i="19"/>
  <c r="BF226" i="19"/>
  <c r="D227" i="19"/>
  <c r="F227" i="19"/>
  <c r="H227" i="19"/>
  <c r="J227" i="19"/>
  <c r="P227" i="19"/>
  <c r="R227" i="19"/>
  <c r="T227" i="19"/>
  <c r="V227" i="19"/>
  <c r="AB227" i="19"/>
  <c r="AD227" i="19"/>
  <c r="AF227" i="19"/>
  <c r="AH227" i="19"/>
  <c r="AN227" i="19"/>
  <c r="AP227" i="19"/>
  <c r="AR227" i="19"/>
  <c r="AT227" i="19"/>
  <c r="AZ227" i="19"/>
  <c r="BB227" i="19"/>
  <c r="BD227" i="19"/>
  <c r="BF227" i="19"/>
  <c r="D228" i="19"/>
  <c r="F228" i="19"/>
  <c r="H228" i="19"/>
  <c r="J228" i="19"/>
  <c r="P228" i="19"/>
  <c r="R228" i="19"/>
  <c r="T228" i="19"/>
  <c r="V228" i="19"/>
  <c r="AB228" i="19"/>
  <c r="AD228" i="19"/>
  <c r="AF228" i="19"/>
  <c r="AH228" i="19"/>
  <c r="AN228" i="19"/>
  <c r="AP228" i="19"/>
  <c r="AR228" i="19"/>
  <c r="AT228" i="19"/>
  <c r="AZ228" i="19"/>
  <c r="BB228" i="19"/>
  <c r="BD228" i="19"/>
  <c r="BF228" i="19"/>
  <c r="D229" i="19"/>
  <c r="F229" i="19"/>
  <c r="H229" i="19"/>
  <c r="J229" i="19"/>
  <c r="P229" i="19"/>
  <c r="R229" i="19"/>
  <c r="T229" i="19"/>
  <c r="V229" i="19"/>
  <c r="AB229" i="19"/>
  <c r="AD229" i="19"/>
  <c r="AF229" i="19"/>
  <c r="AH229" i="19"/>
  <c r="AN229" i="19"/>
  <c r="AP229" i="19"/>
  <c r="AR229" i="19"/>
  <c r="AT229" i="19"/>
  <c r="AZ229" i="19"/>
  <c r="BB229" i="19"/>
  <c r="BD229" i="19"/>
  <c r="BF229" i="19"/>
  <c r="D230" i="19"/>
  <c r="F230" i="19"/>
  <c r="H230" i="19"/>
  <c r="J230" i="19"/>
  <c r="P230" i="19"/>
  <c r="R230" i="19"/>
  <c r="T230" i="19"/>
  <c r="V230" i="19"/>
  <c r="AB230" i="19"/>
  <c r="AD230" i="19"/>
  <c r="AF230" i="19"/>
  <c r="AH230" i="19"/>
  <c r="AN230" i="19"/>
  <c r="AP230" i="19"/>
  <c r="AR230" i="19"/>
  <c r="AT230" i="19"/>
  <c r="AZ230" i="19"/>
  <c r="BB230" i="19"/>
  <c r="BD230" i="19"/>
  <c r="BF230" i="19"/>
  <c r="D231" i="19"/>
  <c r="F231" i="19"/>
  <c r="H231" i="19"/>
  <c r="J231" i="19"/>
  <c r="P231" i="19"/>
  <c r="R231" i="19"/>
  <c r="T231" i="19"/>
  <c r="V231" i="19"/>
  <c r="AB231" i="19"/>
  <c r="AD231" i="19"/>
  <c r="AF231" i="19"/>
  <c r="AH231" i="19"/>
  <c r="AN231" i="19"/>
  <c r="AP231" i="19"/>
  <c r="AR231" i="19"/>
  <c r="AT231" i="19"/>
  <c r="AZ231" i="19"/>
  <c r="BB231" i="19"/>
  <c r="BD231" i="19"/>
  <c r="BF231" i="19"/>
  <c r="D232" i="19"/>
  <c r="F232" i="19"/>
  <c r="H232" i="19"/>
  <c r="J232" i="19"/>
  <c r="P232" i="19"/>
  <c r="R232" i="19"/>
  <c r="T232" i="19"/>
  <c r="V232" i="19"/>
  <c r="AB232" i="19"/>
  <c r="AD232" i="19"/>
  <c r="AF232" i="19"/>
  <c r="AH232" i="19"/>
  <c r="AN232" i="19"/>
  <c r="AP232" i="19"/>
  <c r="AR232" i="19"/>
  <c r="AT232" i="19"/>
  <c r="AZ232" i="19"/>
  <c r="BB232" i="19"/>
  <c r="BD232" i="19"/>
  <c r="BF232" i="19"/>
  <c r="D233" i="19"/>
  <c r="F233" i="19"/>
  <c r="H233" i="19"/>
  <c r="J233" i="19"/>
  <c r="P233" i="19"/>
  <c r="R233" i="19"/>
  <c r="T233" i="19"/>
  <c r="V233" i="19"/>
  <c r="AB233" i="19"/>
  <c r="AD233" i="19"/>
  <c r="AF233" i="19"/>
  <c r="AH233" i="19"/>
  <c r="AN233" i="19"/>
  <c r="AP233" i="19"/>
  <c r="AR233" i="19"/>
  <c r="AT233" i="19"/>
  <c r="AZ233" i="19"/>
  <c r="BB233" i="19"/>
  <c r="BD233" i="19"/>
  <c r="BF233" i="19"/>
  <c r="D234" i="19"/>
  <c r="F234" i="19"/>
  <c r="H234" i="19"/>
  <c r="J234" i="19"/>
  <c r="P234" i="19"/>
  <c r="R234" i="19"/>
  <c r="T234" i="19"/>
  <c r="V234" i="19"/>
  <c r="AB234" i="19"/>
  <c r="AD234" i="19"/>
  <c r="AF234" i="19"/>
  <c r="AH234" i="19"/>
  <c r="AN234" i="19"/>
  <c r="AP234" i="19"/>
  <c r="AR234" i="19"/>
  <c r="AT234" i="19"/>
  <c r="AZ234" i="19"/>
  <c r="BB234" i="19"/>
  <c r="BD234" i="19"/>
  <c r="BF234" i="19"/>
  <c r="D235" i="19"/>
  <c r="F235" i="19"/>
  <c r="H235" i="19"/>
  <c r="J235" i="19"/>
  <c r="P235" i="19"/>
  <c r="R235" i="19"/>
  <c r="T235" i="19"/>
  <c r="V235" i="19"/>
  <c r="AB235" i="19"/>
  <c r="AD235" i="19"/>
  <c r="AF235" i="19"/>
  <c r="AH235" i="19"/>
  <c r="AN235" i="19"/>
  <c r="AP235" i="19"/>
  <c r="AR235" i="19"/>
  <c r="AT235" i="19"/>
  <c r="AZ235" i="19"/>
  <c r="BB235" i="19"/>
  <c r="BD235" i="19"/>
  <c r="BF235" i="19"/>
  <c r="D236" i="19"/>
  <c r="F236" i="19"/>
  <c r="H236" i="19"/>
  <c r="J236" i="19"/>
  <c r="P236" i="19"/>
  <c r="R236" i="19"/>
  <c r="T236" i="19"/>
  <c r="V236" i="19"/>
  <c r="AB236" i="19"/>
  <c r="AD236" i="19"/>
  <c r="AF236" i="19"/>
  <c r="AH236" i="19"/>
  <c r="AN236" i="19"/>
  <c r="AP236" i="19"/>
  <c r="AR236" i="19"/>
  <c r="AT236" i="19"/>
  <c r="AZ236" i="19"/>
  <c r="BB236" i="19"/>
  <c r="BD236" i="19"/>
  <c r="BF236" i="19"/>
  <c r="D237" i="19"/>
  <c r="F237" i="19"/>
  <c r="H237" i="19"/>
  <c r="J237" i="19"/>
  <c r="P237" i="19"/>
  <c r="R237" i="19"/>
  <c r="T237" i="19"/>
  <c r="V237" i="19"/>
  <c r="AB237" i="19"/>
  <c r="AD237" i="19"/>
  <c r="AF237" i="19"/>
  <c r="AH237" i="19"/>
  <c r="AN237" i="19"/>
  <c r="AP237" i="19"/>
  <c r="AR237" i="19"/>
  <c r="AT237" i="19"/>
  <c r="AZ237" i="19"/>
  <c r="BB237" i="19"/>
  <c r="BD237" i="19"/>
  <c r="BF237" i="19"/>
  <c r="D238" i="19"/>
  <c r="F238" i="19"/>
  <c r="H238" i="19"/>
  <c r="J238" i="19"/>
  <c r="P238" i="19"/>
  <c r="R238" i="19"/>
  <c r="T238" i="19"/>
  <c r="V238" i="19"/>
  <c r="AB238" i="19"/>
  <c r="AD238" i="19"/>
  <c r="AF238" i="19"/>
  <c r="AH238" i="19"/>
  <c r="AN238" i="19"/>
  <c r="AP238" i="19"/>
  <c r="AR238" i="19"/>
  <c r="AT238" i="19"/>
  <c r="AZ238" i="19"/>
  <c r="BB238" i="19"/>
  <c r="BD238" i="19"/>
  <c r="BF238" i="19"/>
  <c r="D239" i="19"/>
  <c r="F239" i="19"/>
  <c r="H239" i="19"/>
  <c r="J239" i="19"/>
  <c r="P239" i="19"/>
  <c r="R239" i="19"/>
  <c r="T239" i="19"/>
  <c r="V239" i="19"/>
  <c r="AB239" i="19"/>
  <c r="AD239" i="19"/>
  <c r="AF239" i="19"/>
  <c r="AH239" i="19"/>
  <c r="AN239" i="19"/>
  <c r="AP239" i="19"/>
  <c r="AR239" i="19"/>
  <c r="AT239" i="19"/>
  <c r="AZ239" i="19"/>
  <c r="BB239" i="19"/>
  <c r="BD239" i="19"/>
  <c r="BF239" i="19"/>
  <c r="D240" i="19"/>
  <c r="F240" i="19"/>
  <c r="H240" i="19"/>
  <c r="J240" i="19"/>
  <c r="P240" i="19"/>
  <c r="R240" i="19"/>
  <c r="T240" i="19"/>
  <c r="V240" i="19"/>
  <c r="AB240" i="19"/>
  <c r="AD240" i="19"/>
  <c r="AF240" i="19"/>
  <c r="AH240" i="19"/>
  <c r="AN240" i="19"/>
  <c r="AP240" i="19"/>
  <c r="AR240" i="19"/>
  <c r="AT240" i="19"/>
  <c r="AZ240" i="19"/>
  <c r="BB240" i="19"/>
  <c r="BD240" i="19"/>
  <c r="BF240" i="19"/>
  <c r="D241" i="19"/>
  <c r="F241" i="19"/>
  <c r="H241" i="19"/>
  <c r="J241" i="19"/>
  <c r="P241" i="19"/>
  <c r="R241" i="19"/>
  <c r="T241" i="19"/>
  <c r="V241" i="19"/>
  <c r="AB241" i="19"/>
  <c r="AD241" i="19"/>
  <c r="AF241" i="19"/>
  <c r="AH241" i="19"/>
  <c r="AN241" i="19"/>
  <c r="AP241" i="19"/>
  <c r="AR241" i="19"/>
  <c r="AT241" i="19"/>
  <c r="AZ241" i="19"/>
  <c r="BB241" i="19"/>
  <c r="BD241" i="19"/>
  <c r="BF241" i="19"/>
  <c r="D242" i="19"/>
  <c r="F242" i="19"/>
  <c r="H242" i="19"/>
  <c r="J242" i="19"/>
  <c r="P242" i="19"/>
  <c r="R242" i="19"/>
  <c r="T242" i="19"/>
  <c r="V242" i="19"/>
  <c r="AB242" i="19"/>
  <c r="AD242" i="19"/>
  <c r="AF242" i="19"/>
  <c r="AH242" i="19"/>
  <c r="AN242" i="19"/>
  <c r="AP242" i="19"/>
  <c r="AR242" i="19"/>
  <c r="AT242" i="19"/>
  <c r="AZ242" i="19"/>
  <c r="BB242" i="19"/>
  <c r="BD242" i="19"/>
  <c r="BF242" i="19"/>
  <c r="D243" i="19"/>
  <c r="F243" i="19"/>
  <c r="H243" i="19"/>
  <c r="J243" i="19"/>
  <c r="P243" i="19"/>
  <c r="R243" i="19"/>
  <c r="T243" i="19"/>
  <c r="V243" i="19"/>
  <c r="AB243" i="19"/>
  <c r="AD243" i="19"/>
  <c r="AF243" i="19"/>
  <c r="AH243" i="19"/>
  <c r="AN243" i="19"/>
  <c r="AP243" i="19"/>
  <c r="AR243" i="19"/>
  <c r="AT243" i="19"/>
  <c r="AZ243" i="19"/>
  <c r="BB243" i="19"/>
  <c r="BD243" i="19"/>
  <c r="BF243" i="19"/>
  <c r="D244" i="19"/>
  <c r="F244" i="19"/>
  <c r="H244" i="19"/>
  <c r="J244" i="19"/>
  <c r="P244" i="19"/>
  <c r="R244" i="19"/>
  <c r="T244" i="19"/>
  <c r="V244" i="19"/>
  <c r="AB244" i="19"/>
  <c r="AD244" i="19"/>
  <c r="AF244" i="19"/>
  <c r="AH244" i="19"/>
  <c r="AN244" i="19"/>
  <c r="AP244" i="19"/>
  <c r="AR244" i="19"/>
  <c r="AT244" i="19"/>
  <c r="AZ244" i="19"/>
  <c r="BB244" i="19"/>
  <c r="BD244" i="19"/>
  <c r="BF244" i="19"/>
  <c r="D245" i="19"/>
  <c r="F245" i="19"/>
  <c r="H245" i="19"/>
  <c r="J245" i="19"/>
  <c r="P245" i="19"/>
  <c r="R245" i="19"/>
  <c r="T245" i="19"/>
  <c r="V245" i="19"/>
  <c r="AB245" i="19"/>
  <c r="AD245" i="19"/>
  <c r="AF245" i="19"/>
  <c r="AH245" i="19"/>
  <c r="AN245" i="19"/>
  <c r="AP245" i="19"/>
  <c r="AR245" i="19"/>
  <c r="AT245" i="19"/>
  <c r="AZ245" i="19"/>
  <c r="BB245" i="19"/>
  <c r="BD245" i="19"/>
  <c r="BF245" i="19"/>
  <c r="D246" i="19"/>
  <c r="F246" i="19"/>
  <c r="H246" i="19"/>
  <c r="J246" i="19"/>
  <c r="P246" i="19"/>
  <c r="R246" i="19"/>
  <c r="T246" i="19"/>
  <c r="V246" i="19"/>
  <c r="AB246" i="19"/>
  <c r="AD246" i="19"/>
  <c r="AF246" i="19"/>
  <c r="AH246" i="19"/>
  <c r="AN246" i="19"/>
  <c r="AP246" i="19"/>
  <c r="AR246" i="19"/>
  <c r="AT246" i="19"/>
  <c r="AZ246" i="19"/>
  <c r="BB246" i="19"/>
  <c r="BD246" i="19"/>
  <c r="BF246" i="19"/>
  <c r="D247" i="19"/>
  <c r="F247" i="19"/>
  <c r="H247" i="19"/>
  <c r="J247" i="19"/>
  <c r="P247" i="19"/>
  <c r="R247" i="19"/>
  <c r="T247" i="19"/>
  <c r="V247" i="19"/>
  <c r="AB247" i="19"/>
  <c r="AD247" i="19"/>
  <c r="AF247" i="19"/>
  <c r="AH247" i="19"/>
  <c r="AN247" i="19"/>
  <c r="AP247" i="19"/>
  <c r="AR247" i="19"/>
  <c r="AT247" i="19"/>
  <c r="AZ247" i="19"/>
  <c r="BB247" i="19"/>
  <c r="BD247" i="19"/>
  <c r="BF247" i="19"/>
  <c r="D248" i="19"/>
  <c r="F248" i="19"/>
  <c r="H248" i="19"/>
  <c r="J248" i="19"/>
  <c r="P248" i="19"/>
  <c r="R248" i="19"/>
  <c r="T248" i="19"/>
  <c r="V248" i="19"/>
  <c r="AB248" i="19"/>
  <c r="AD248" i="19"/>
  <c r="AF248" i="19"/>
  <c r="AH248" i="19"/>
  <c r="AN248" i="19"/>
  <c r="AP248" i="19"/>
  <c r="AR248" i="19"/>
  <c r="AT248" i="19"/>
  <c r="AZ248" i="19"/>
  <c r="BB248" i="19"/>
  <c r="BD248" i="19"/>
  <c r="BF248" i="19"/>
  <c r="D249" i="19"/>
  <c r="F249" i="19"/>
  <c r="H249" i="19"/>
  <c r="J249" i="19"/>
  <c r="P249" i="19"/>
  <c r="R249" i="19"/>
  <c r="T249" i="19"/>
  <c r="V249" i="19"/>
  <c r="AB249" i="19"/>
  <c r="AD249" i="19"/>
  <c r="AF249" i="19"/>
  <c r="AH249" i="19"/>
  <c r="AN249" i="19"/>
  <c r="AP249" i="19"/>
  <c r="AR249" i="19"/>
  <c r="AT249" i="19"/>
  <c r="AZ249" i="19"/>
  <c r="BB249" i="19"/>
  <c r="BD249" i="19"/>
  <c r="BF249" i="19"/>
  <c r="D250" i="19"/>
  <c r="F250" i="19"/>
  <c r="H250" i="19"/>
  <c r="J250" i="19"/>
  <c r="P250" i="19"/>
  <c r="R250" i="19"/>
  <c r="T250" i="19"/>
  <c r="V250" i="19"/>
  <c r="AB250" i="19"/>
  <c r="AD250" i="19"/>
  <c r="AF250" i="19"/>
  <c r="AH250" i="19"/>
  <c r="AN250" i="19"/>
  <c r="AP250" i="19"/>
  <c r="AR250" i="19"/>
  <c r="AT250" i="19"/>
  <c r="AZ250" i="19"/>
  <c r="BB250" i="19"/>
  <c r="BD250" i="19"/>
  <c r="BF250" i="19"/>
  <c r="D251" i="19"/>
  <c r="F251" i="19"/>
  <c r="H251" i="19"/>
  <c r="J251" i="19"/>
  <c r="P251" i="19"/>
  <c r="R251" i="19"/>
  <c r="T251" i="19"/>
  <c r="V251" i="19"/>
  <c r="AB251" i="19"/>
  <c r="AD251" i="19"/>
  <c r="AF251" i="19"/>
  <c r="AH251" i="19"/>
  <c r="AN251" i="19"/>
  <c r="AP251" i="19"/>
  <c r="AR251" i="19"/>
  <c r="AT251" i="19"/>
  <c r="AZ251" i="19"/>
  <c r="BB251" i="19"/>
  <c r="BD251" i="19"/>
  <c r="BF251" i="19"/>
  <c r="D252" i="19"/>
  <c r="F252" i="19"/>
  <c r="H252" i="19"/>
  <c r="J252" i="19"/>
  <c r="P252" i="19"/>
  <c r="R252" i="19"/>
  <c r="T252" i="19"/>
  <c r="V252" i="19"/>
  <c r="AB252" i="19"/>
  <c r="AD252" i="19"/>
  <c r="AF252" i="19"/>
  <c r="AH252" i="19"/>
  <c r="AN252" i="19"/>
  <c r="AP252" i="19"/>
  <c r="AR252" i="19"/>
  <c r="AT252" i="19"/>
  <c r="AZ252" i="19"/>
  <c r="BB252" i="19"/>
  <c r="BD252" i="19"/>
  <c r="BF252" i="19"/>
  <c r="D253" i="19"/>
  <c r="F253" i="19"/>
  <c r="H253" i="19"/>
  <c r="J253" i="19"/>
  <c r="P253" i="19"/>
  <c r="R253" i="19"/>
  <c r="T253" i="19"/>
  <c r="V253" i="19"/>
  <c r="AB253" i="19"/>
  <c r="AD253" i="19"/>
  <c r="AF253" i="19"/>
  <c r="AH253" i="19"/>
  <c r="AN253" i="19"/>
  <c r="AP253" i="19"/>
  <c r="AR253" i="19"/>
  <c r="AT253" i="19"/>
  <c r="AZ253" i="19"/>
  <c r="BB253" i="19"/>
  <c r="BD253" i="19"/>
  <c r="BF253" i="19"/>
  <c r="D254" i="19"/>
  <c r="F254" i="19"/>
  <c r="H254" i="19"/>
  <c r="J254" i="19"/>
  <c r="P254" i="19"/>
  <c r="R254" i="19"/>
  <c r="T254" i="19"/>
  <c r="V254" i="19"/>
  <c r="AB254" i="19"/>
  <c r="AD254" i="19"/>
  <c r="AF254" i="19"/>
  <c r="AH254" i="19"/>
  <c r="AN254" i="19"/>
  <c r="AP254" i="19"/>
  <c r="AR254" i="19"/>
  <c r="AT254" i="19"/>
  <c r="AZ254" i="19"/>
  <c r="BB254" i="19"/>
  <c r="BD254" i="19"/>
  <c r="BF254" i="19"/>
  <c r="D255" i="19"/>
  <c r="F255" i="19"/>
  <c r="H255" i="19"/>
  <c r="J255" i="19"/>
  <c r="P255" i="19"/>
  <c r="R255" i="19"/>
  <c r="T255" i="19"/>
  <c r="V255" i="19"/>
  <c r="AB255" i="19"/>
  <c r="AD255" i="19"/>
  <c r="AF255" i="19"/>
  <c r="AH255" i="19"/>
  <c r="AN255" i="19"/>
  <c r="AP255" i="19"/>
  <c r="AR255" i="19"/>
  <c r="AT255" i="19"/>
  <c r="AZ255" i="19"/>
  <c r="BB255" i="19"/>
  <c r="BD255" i="19"/>
  <c r="BF255" i="19"/>
  <c r="D256" i="19"/>
  <c r="F256" i="19"/>
  <c r="H256" i="19"/>
  <c r="J256" i="19"/>
  <c r="P256" i="19"/>
  <c r="R256" i="19"/>
  <c r="T256" i="19"/>
  <c r="V256" i="19"/>
  <c r="AB256" i="19"/>
  <c r="AD256" i="19"/>
  <c r="AF256" i="19"/>
  <c r="AH256" i="19"/>
  <c r="AN256" i="19"/>
  <c r="AP256" i="19"/>
  <c r="AR256" i="19"/>
  <c r="AT256" i="19"/>
  <c r="AZ256" i="19"/>
  <c r="BB256" i="19"/>
  <c r="BD256" i="19"/>
  <c r="BF256" i="19"/>
  <c r="D257" i="19"/>
  <c r="F257" i="19"/>
  <c r="H257" i="19"/>
  <c r="J257" i="19"/>
  <c r="P257" i="19"/>
  <c r="R257" i="19"/>
  <c r="T257" i="19"/>
  <c r="V257" i="19"/>
  <c r="AB257" i="19"/>
  <c r="AD257" i="19"/>
  <c r="AF257" i="19"/>
  <c r="AH257" i="19"/>
  <c r="AN257" i="19"/>
  <c r="AP257" i="19"/>
  <c r="AR257" i="19"/>
  <c r="AT257" i="19"/>
  <c r="AZ257" i="19"/>
  <c r="BB257" i="19"/>
  <c r="BD257" i="19"/>
  <c r="BF257" i="19"/>
  <c r="D258" i="19"/>
  <c r="F258" i="19"/>
  <c r="H258" i="19"/>
  <c r="J258" i="19"/>
  <c r="P258" i="19"/>
  <c r="R258" i="19"/>
  <c r="T258" i="19"/>
  <c r="V258" i="19"/>
  <c r="AB258" i="19"/>
  <c r="AD258" i="19"/>
  <c r="AF258" i="19"/>
  <c r="AH258" i="19"/>
  <c r="AN258" i="19"/>
  <c r="AP258" i="19"/>
  <c r="AR258" i="19"/>
  <c r="AT258" i="19"/>
  <c r="AZ258" i="19"/>
  <c r="BB258" i="19"/>
  <c r="BD258" i="19"/>
  <c r="BF258" i="19"/>
  <c r="D259" i="19"/>
  <c r="F259" i="19"/>
  <c r="H259" i="19"/>
  <c r="J259" i="19"/>
  <c r="P259" i="19"/>
  <c r="R259" i="19"/>
  <c r="T259" i="19"/>
  <c r="V259" i="19"/>
  <c r="AB259" i="19"/>
  <c r="AD259" i="19"/>
  <c r="AF259" i="19"/>
  <c r="AH259" i="19"/>
  <c r="AN259" i="19"/>
  <c r="AP259" i="19"/>
  <c r="AR259" i="19"/>
  <c r="AT259" i="19"/>
  <c r="AZ259" i="19"/>
  <c r="BB259" i="19"/>
  <c r="BD259" i="19"/>
  <c r="BF259" i="19"/>
  <c r="D260" i="19"/>
  <c r="F260" i="19"/>
  <c r="H260" i="19"/>
  <c r="J260" i="19"/>
  <c r="P260" i="19"/>
  <c r="R260" i="19"/>
  <c r="T260" i="19"/>
  <c r="V260" i="19"/>
  <c r="AB260" i="19"/>
  <c r="AD260" i="19"/>
  <c r="AF260" i="19"/>
  <c r="AH260" i="19"/>
  <c r="AN260" i="19"/>
  <c r="AP260" i="19"/>
  <c r="AR260" i="19"/>
  <c r="AT260" i="19"/>
  <c r="AZ260" i="19"/>
  <c r="BB260" i="19"/>
  <c r="BD260" i="19"/>
  <c r="BF260" i="19"/>
  <c r="D261" i="19"/>
  <c r="F261" i="19"/>
  <c r="H261" i="19"/>
  <c r="J261" i="19"/>
  <c r="P261" i="19"/>
  <c r="R261" i="19"/>
  <c r="T261" i="19"/>
  <c r="V261" i="19"/>
  <c r="AB261" i="19"/>
  <c r="AD261" i="19"/>
  <c r="AF261" i="19"/>
  <c r="AH261" i="19"/>
  <c r="AN261" i="19"/>
  <c r="AP261" i="19"/>
  <c r="AR261" i="19"/>
  <c r="AT261" i="19"/>
  <c r="AZ261" i="19"/>
  <c r="BB261" i="19"/>
  <c r="BD261" i="19"/>
  <c r="BF261" i="19"/>
  <c r="D262" i="19"/>
  <c r="F262" i="19"/>
  <c r="H262" i="19"/>
  <c r="J262" i="19"/>
  <c r="P262" i="19"/>
  <c r="R262" i="19"/>
  <c r="T262" i="19"/>
  <c r="V262" i="19"/>
  <c r="AB262" i="19"/>
  <c r="AD262" i="19"/>
  <c r="AF262" i="19"/>
  <c r="AH262" i="19"/>
  <c r="AN262" i="19"/>
  <c r="AP262" i="19"/>
  <c r="AR262" i="19"/>
  <c r="AT262" i="19"/>
  <c r="AZ262" i="19"/>
  <c r="BB262" i="19"/>
  <c r="BD262" i="19"/>
  <c r="BF262" i="19"/>
  <c r="D263" i="19"/>
  <c r="F263" i="19"/>
  <c r="H263" i="19"/>
  <c r="J263" i="19"/>
  <c r="P263" i="19"/>
  <c r="R263" i="19"/>
  <c r="T263" i="19"/>
  <c r="V263" i="19"/>
  <c r="AB263" i="19"/>
  <c r="AD263" i="19"/>
  <c r="AF263" i="19"/>
  <c r="AH263" i="19"/>
  <c r="AN263" i="19"/>
  <c r="AP263" i="19"/>
  <c r="AR263" i="19"/>
  <c r="AT263" i="19"/>
  <c r="AZ263" i="19"/>
  <c r="BB263" i="19"/>
  <c r="BD263" i="19"/>
  <c r="BF263" i="19"/>
  <c r="D264" i="19"/>
  <c r="F264" i="19"/>
  <c r="H264" i="19"/>
  <c r="J264" i="19"/>
  <c r="P264" i="19"/>
  <c r="R264" i="19"/>
  <c r="T264" i="19"/>
  <c r="V264" i="19"/>
  <c r="AB264" i="19"/>
  <c r="AD264" i="19"/>
  <c r="AF264" i="19"/>
  <c r="AH264" i="19"/>
  <c r="AN264" i="19"/>
  <c r="AP264" i="19"/>
  <c r="AR264" i="19"/>
  <c r="AT264" i="19"/>
  <c r="AZ264" i="19"/>
  <c r="BB264" i="19"/>
  <c r="BD264" i="19"/>
  <c r="BF264" i="19"/>
  <c r="D265" i="19"/>
  <c r="F265" i="19"/>
  <c r="H265" i="19"/>
  <c r="J265" i="19"/>
  <c r="P265" i="19"/>
  <c r="R265" i="19"/>
  <c r="T265" i="19"/>
  <c r="V265" i="19"/>
  <c r="AB265" i="19"/>
  <c r="AD265" i="19"/>
  <c r="AF265" i="19"/>
  <c r="AH265" i="19"/>
  <c r="AN265" i="19"/>
  <c r="AP265" i="19"/>
  <c r="AR265" i="19"/>
  <c r="AT265" i="19"/>
  <c r="AZ265" i="19"/>
  <c r="BB265" i="19"/>
  <c r="BD265" i="19"/>
  <c r="BF265" i="19"/>
  <c r="D266" i="19"/>
  <c r="F266" i="19"/>
  <c r="H266" i="19"/>
  <c r="J266" i="19"/>
  <c r="P266" i="19"/>
  <c r="R266" i="19"/>
  <c r="T266" i="19"/>
  <c r="V266" i="19"/>
  <c r="AB266" i="19"/>
  <c r="AD266" i="19"/>
  <c r="AF266" i="19"/>
  <c r="AH266" i="19"/>
  <c r="AN266" i="19"/>
  <c r="AP266" i="19"/>
  <c r="AR266" i="19"/>
  <c r="AT266" i="19"/>
  <c r="AZ266" i="19"/>
  <c r="BB266" i="19"/>
  <c r="BD266" i="19"/>
  <c r="BF266" i="19"/>
  <c r="D267" i="19"/>
  <c r="F267" i="19"/>
  <c r="H267" i="19"/>
  <c r="J267" i="19"/>
  <c r="P267" i="19"/>
  <c r="R267" i="19"/>
  <c r="T267" i="19"/>
  <c r="V267" i="19"/>
  <c r="AB267" i="19"/>
  <c r="AD267" i="19"/>
  <c r="AF267" i="19"/>
  <c r="AH267" i="19"/>
  <c r="AN267" i="19"/>
  <c r="AP267" i="19"/>
  <c r="AR267" i="19"/>
  <c r="AT267" i="19"/>
  <c r="AZ267" i="19"/>
  <c r="BB267" i="19"/>
  <c r="BD267" i="19"/>
  <c r="BF267" i="19"/>
  <c r="D268" i="19"/>
  <c r="F268" i="19"/>
  <c r="H268" i="19"/>
  <c r="J268" i="19"/>
  <c r="P268" i="19"/>
  <c r="R268" i="19"/>
  <c r="T268" i="19"/>
  <c r="V268" i="19"/>
  <c r="AB268" i="19"/>
  <c r="AD268" i="19"/>
  <c r="AF268" i="19"/>
  <c r="AH268" i="19"/>
  <c r="AN268" i="19"/>
  <c r="AP268" i="19"/>
  <c r="AR268" i="19"/>
  <c r="AT268" i="19"/>
  <c r="AZ268" i="19"/>
  <c r="BB268" i="19"/>
  <c r="BD268" i="19"/>
  <c r="BF268" i="19"/>
  <c r="D269" i="19"/>
  <c r="F269" i="19"/>
  <c r="H269" i="19"/>
  <c r="J269" i="19"/>
  <c r="P269" i="19"/>
  <c r="R269" i="19"/>
  <c r="T269" i="19"/>
  <c r="V269" i="19"/>
  <c r="AB269" i="19"/>
  <c r="AD269" i="19"/>
  <c r="AF269" i="19"/>
  <c r="AH269" i="19"/>
  <c r="AN269" i="19"/>
  <c r="AP269" i="19"/>
  <c r="AR269" i="19"/>
  <c r="AT269" i="19"/>
  <c r="AZ269" i="19"/>
  <c r="BB269" i="19"/>
  <c r="BD269" i="19"/>
  <c r="BF269" i="19"/>
  <c r="D270" i="19"/>
  <c r="F270" i="19"/>
  <c r="H270" i="19"/>
  <c r="J270" i="19"/>
  <c r="P270" i="19"/>
  <c r="R270" i="19"/>
  <c r="T270" i="19"/>
  <c r="V270" i="19"/>
  <c r="AB270" i="19"/>
  <c r="AD270" i="19"/>
  <c r="AF270" i="19"/>
  <c r="AH270" i="19"/>
  <c r="AN270" i="19"/>
  <c r="AP270" i="19"/>
  <c r="AR270" i="19"/>
  <c r="AT270" i="19"/>
  <c r="AZ270" i="19"/>
  <c r="BB270" i="19"/>
  <c r="BD270" i="19"/>
  <c r="BF270" i="19"/>
  <c r="D271" i="19"/>
  <c r="F271" i="19"/>
  <c r="H271" i="19"/>
  <c r="J271" i="19"/>
  <c r="P271" i="19"/>
  <c r="R271" i="19"/>
  <c r="T271" i="19"/>
  <c r="V271" i="19"/>
  <c r="AB271" i="19"/>
  <c r="AD271" i="19"/>
  <c r="AF271" i="19"/>
  <c r="AH271" i="19"/>
  <c r="AN271" i="19"/>
  <c r="AP271" i="19"/>
  <c r="AR271" i="19"/>
  <c r="AT271" i="19"/>
  <c r="AZ271" i="19"/>
  <c r="BB271" i="19"/>
  <c r="BD271" i="19"/>
  <c r="BF271" i="19"/>
  <c r="D272" i="19"/>
  <c r="F272" i="19"/>
  <c r="H272" i="19"/>
  <c r="J272" i="19"/>
  <c r="P272" i="19"/>
  <c r="R272" i="19"/>
  <c r="T272" i="19"/>
  <c r="V272" i="19"/>
  <c r="AB272" i="19"/>
  <c r="AD272" i="19"/>
  <c r="AF272" i="19"/>
  <c r="AH272" i="19"/>
  <c r="AN272" i="19"/>
  <c r="AP272" i="19"/>
  <c r="AR272" i="19"/>
  <c r="AT272" i="19"/>
  <c r="AZ272" i="19"/>
  <c r="BB272" i="19"/>
  <c r="BD272" i="19"/>
  <c r="BF272" i="19"/>
  <c r="D273" i="19"/>
  <c r="F273" i="19"/>
  <c r="H273" i="19"/>
  <c r="J273" i="19"/>
  <c r="P273" i="19"/>
  <c r="R273" i="19"/>
  <c r="T273" i="19"/>
  <c r="V273" i="19"/>
  <c r="AB273" i="19"/>
  <c r="AD273" i="19"/>
  <c r="AF273" i="19"/>
  <c r="AH273" i="19"/>
  <c r="AN273" i="19"/>
  <c r="AP273" i="19"/>
  <c r="AR273" i="19"/>
  <c r="AT273" i="19"/>
  <c r="AZ273" i="19"/>
  <c r="BB273" i="19"/>
  <c r="BD273" i="19"/>
  <c r="BF273" i="19"/>
  <c r="D274" i="19"/>
  <c r="F274" i="19"/>
  <c r="H274" i="19"/>
  <c r="J274" i="19"/>
  <c r="P274" i="19"/>
  <c r="R274" i="19"/>
  <c r="T274" i="19"/>
  <c r="V274" i="19"/>
  <c r="AB274" i="19"/>
  <c r="AD274" i="19"/>
  <c r="AF274" i="19"/>
  <c r="AH274" i="19"/>
  <c r="AN274" i="19"/>
  <c r="AP274" i="19"/>
  <c r="AR274" i="19"/>
  <c r="AT274" i="19"/>
  <c r="AZ274" i="19"/>
  <c r="BB274" i="19"/>
  <c r="BD274" i="19"/>
  <c r="BF274" i="19"/>
  <c r="D275" i="19"/>
  <c r="F275" i="19"/>
  <c r="H275" i="19"/>
  <c r="J275" i="19"/>
  <c r="P275" i="19"/>
  <c r="R275" i="19"/>
  <c r="T275" i="19"/>
  <c r="V275" i="19"/>
  <c r="AB275" i="19"/>
  <c r="AD275" i="19"/>
  <c r="AF275" i="19"/>
  <c r="AH275" i="19"/>
  <c r="AN275" i="19"/>
  <c r="AP275" i="19"/>
  <c r="AR275" i="19"/>
  <c r="AT275" i="19"/>
  <c r="AZ275" i="19"/>
  <c r="BB275" i="19"/>
  <c r="BD275" i="19"/>
  <c r="BF275" i="19"/>
  <c r="D276" i="19"/>
  <c r="F276" i="19"/>
  <c r="H276" i="19"/>
  <c r="J276" i="19"/>
  <c r="P276" i="19"/>
  <c r="R276" i="19"/>
  <c r="T276" i="19"/>
  <c r="V276" i="19"/>
  <c r="AB276" i="19"/>
  <c r="AD276" i="19"/>
  <c r="AF276" i="19"/>
  <c r="AH276" i="19"/>
  <c r="AN276" i="19"/>
  <c r="AP276" i="19"/>
  <c r="AR276" i="19"/>
  <c r="AT276" i="19"/>
  <c r="AZ276" i="19"/>
  <c r="BB276" i="19"/>
  <c r="BD276" i="19"/>
  <c r="BF276" i="19"/>
  <c r="D277" i="19"/>
  <c r="F277" i="19"/>
  <c r="H277" i="19"/>
  <c r="J277" i="19"/>
  <c r="P277" i="19"/>
  <c r="R277" i="19"/>
  <c r="T277" i="19"/>
  <c r="V277" i="19"/>
  <c r="AB277" i="19"/>
  <c r="AD277" i="19"/>
  <c r="AF277" i="19"/>
  <c r="AH277" i="19"/>
  <c r="AN277" i="19"/>
  <c r="AP277" i="19"/>
  <c r="AR277" i="19"/>
  <c r="AT277" i="19"/>
  <c r="AZ277" i="19"/>
  <c r="BB277" i="19"/>
  <c r="BD277" i="19"/>
  <c r="BF277" i="19"/>
  <c r="D278" i="19"/>
  <c r="F278" i="19"/>
  <c r="H278" i="19"/>
  <c r="J278" i="19"/>
  <c r="P278" i="19"/>
  <c r="R278" i="19"/>
  <c r="T278" i="19"/>
  <c r="V278" i="19"/>
  <c r="AB278" i="19"/>
  <c r="AD278" i="19"/>
  <c r="AF278" i="19"/>
  <c r="AH278" i="19"/>
  <c r="AN278" i="19"/>
  <c r="AP278" i="19"/>
  <c r="AR278" i="19"/>
  <c r="AT278" i="19"/>
  <c r="AZ278" i="19"/>
  <c r="BB278" i="19"/>
  <c r="BD278" i="19"/>
  <c r="BF278" i="19"/>
  <c r="D279" i="19"/>
  <c r="F279" i="19"/>
  <c r="H279" i="19"/>
  <c r="J279" i="19"/>
  <c r="P279" i="19"/>
  <c r="R279" i="19"/>
  <c r="T279" i="19"/>
  <c r="V279" i="19"/>
  <c r="AB279" i="19"/>
  <c r="AD279" i="19"/>
  <c r="AF279" i="19"/>
  <c r="AH279" i="19"/>
  <c r="AN279" i="19"/>
  <c r="AP279" i="19"/>
  <c r="AR279" i="19"/>
  <c r="AT279" i="19"/>
  <c r="AZ279" i="19"/>
  <c r="BB279" i="19"/>
  <c r="BD279" i="19"/>
  <c r="BF279" i="19"/>
  <c r="D280" i="19"/>
  <c r="F280" i="19"/>
  <c r="H280" i="19"/>
  <c r="J280" i="19"/>
  <c r="P280" i="19"/>
  <c r="R280" i="19"/>
  <c r="T280" i="19"/>
  <c r="V280" i="19"/>
  <c r="AB280" i="19"/>
  <c r="AD280" i="19"/>
  <c r="AF280" i="19"/>
  <c r="AH280" i="19"/>
  <c r="AN280" i="19"/>
  <c r="AP280" i="19"/>
  <c r="AR280" i="19"/>
  <c r="AT280" i="19"/>
  <c r="AZ280" i="19"/>
  <c r="BB280" i="19"/>
  <c r="BD280" i="19"/>
  <c r="BF280" i="19"/>
  <c r="D281" i="19"/>
  <c r="F281" i="19"/>
  <c r="H281" i="19"/>
  <c r="J281" i="19"/>
  <c r="P281" i="19"/>
  <c r="R281" i="19"/>
  <c r="T281" i="19"/>
  <c r="V281" i="19"/>
  <c r="AB281" i="19"/>
  <c r="AD281" i="19"/>
  <c r="AF281" i="19"/>
  <c r="AH281" i="19"/>
  <c r="AN281" i="19"/>
  <c r="AP281" i="19"/>
  <c r="AR281" i="19"/>
  <c r="AT281" i="19"/>
  <c r="AZ281" i="19"/>
  <c r="BB281" i="19"/>
  <c r="BD281" i="19"/>
  <c r="BF281" i="19"/>
  <c r="D282" i="19"/>
  <c r="F282" i="19"/>
  <c r="H282" i="19"/>
  <c r="J282" i="19"/>
  <c r="P282" i="19"/>
  <c r="R282" i="19"/>
  <c r="T282" i="19"/>
  <c r="V282" i="19"/>
  <c r="AB282" i="19"/>
  <c r="AD282" i="19"/>
  <c r="AF282" i="19"/>
  <c r="AH282" i="19"/>
  <c r="AN282" i="19"/>
  <c r="AP282" i="19"/>
  <c r="AR282" i="19"/>
  <c r="AT282" i="19"/>
  <c r="AZ282" i="19"/>
  <c r="BB282" i="19"/>
  <c r="BD282" i="19"/>
  <c r="BF282" i="19"/>
  <c r="D283" i="19"/>
  <c r="F283" i="19"/>
  <c r="H283" i="19"/>
  <c r="J283" i="19"/>
  <c r="P283" i="19"/>
  <c r="R283" i="19"/>
  <c r="T283" i="19"/>
  <c r="V283" i="19"/>
  <c r="AB283" i="19"/>
  <c r="AD283" i="19"/>
  <c r="AF283" i="19"/>
  <c r="AH283" i="19"/>
  <c r="AN283" i="19"/>
  <c r="AP283" i="19"/>
  <c r="AR283" i="19"/>
  <c r="AT283" i="19"/>
  <c r="AZ283" i="19"/>
  <c r="BB283" i="19"/>
  <c r="BD283" i="19"/>
  <c r="BF283" i="19"/>
  <c r="D284" i="19"/>
  <c r="F284" i="19"/>
  <c r="H284" i="19"/>
  <c r="J284" i="19"/>
  <c r="P284" i="19"/>
  <c r="R284" i="19"/>
  <c r="T284" i="19"/>
  <c r="V284" i="19"/>
  <c r="AB284" i="19"/>
  <c r="AD284" i="19"/>
  <c r="AF284" i="19"/>
  <c r="AH284" i="19"/>
  <c r="AN284" i="19"/>
  <c r="AP284" i="19"/>
  <c r="AR284" i="19"/>
  <c r="AT284" i="19"/>
  <c r="AZ284" i="19"/>
  <c r="BB284" i="19"/>
  <c r="BD284" i="19"/>
  <c r="BF284" i="19"/>
  <c r="D285" i="19"/>
  <c r="F285" i="19"/>
  <c r="H285" i="19"/>
  <c r="J285" i="19"/>
  <c r="P285" i="19"/>
  <c r="R285" i="19"/>
  <c r="T285" i="19"/>
  <c r="V285" i="19"/>
  <c r="AB285" i="19"/>
  <c r="AD285" i="19"/>
  <c r="AF285" i="19"/>
  <c r="AH285" i="19"/>
  <c r="AN285" i="19"/>
  <c r="AP285" i="19"/>
  <c r="AR285" i="19"/>
  <c r="AT285" i="19"/>
  <c r="AZ285" i="19"/>
  <c r="BB285" i="19"/>
  <c r="BD285" i="19"/>
  <c r="BF285" i="19"/>
  <c r="D286" i="19"/>
  <c r="F286" i="19"/>
  <c r="H286" i="19"/>
  <c r="J286" i="19"/>
  <c r="P286" i="19"/>
  <c r="R286" i="19"/>
  <c r="T286" i="19"/>
  <c r="V286" i="19"/>
  <c r="AB286" i="19"/>
  <c r="AD286" i="19"/>
  <c r="AF286" i="19"/>
  <c r="AH286" i="19"/>
  <c r="AN286" i="19"/>
  <c r="AP286" i="19"/>
  <c r="AR286" i="19"/>
  <c r="AT286" i="19"/>
  <c r="AZ286" i="19"/>
  <c r="BB286" i="19"/>
  <c r="BD286" i="19"/>
  <c r="BF286" i="19"/>
  <c r="D287" i="19"/>
  <c r="F287" i="19"/>
  <c r="H287" i="19"/>
  <c r="J287" i="19"/>
  <c r="P287" i="19"/>
  <c r="R287" i="19"/>
  <c r="T287" i="19"/>
  <c r="V287" i="19"/>
  <c r="AB287" i="19"/>
  <c r="AD287" i="19"/>
  <c r="AF287" i="19"/>
  <c r="AH287" i="19"/>
  <c r="AN287" i="19"/>
  <c r="AP287" i="19"/>
  <c r="AR287" i="19"/>
  <c r="AT287" i="19"/>
  <c r="AZ287" i="19"/>
  <c r="BB287" i="19"/>
  <c r="BD287" i="19"/>
  <c r="BF287" i="19"/>
  <c r="D288" i="19"/>
  <c r="F288" i="19"/>
  <c r="H288" i="19"/>
  <c r="J288" i="19"/>
  <c r="P288" i="19"/>
  <c r="R288" i="19"/>
  <c r="T288" i="19"/>
  <c r="V288" i="19"/>
  <c r="AB288" i="19"/>
  <c r="AD288" i="19"/>
  <c r="AF288" i="19"/>
  <c r="AH288" i="19"/>
  <c r="AN288" i="19"/>
  <c r="AP288" i="19"/>
  <c r="AR288" i="19"/>
  <c r="AT288" i="19"/>
  <c r="AZ288" i="19"/>
  <c r="BB288" i="19"/>
  <c r="BD288" i="19"/>
  <c r="BF288" i="19"/>
  <c r="D289" i="19"/>
  <c r="F289" i="19"/>
  <c r="H289" i="19"/>
  <c r="J289" i="19"/>
  <c r="P289" i="19"/>
  <c r="R289" i="19"/>
  <c r="T289" i="19"/>
  <c r="V289" i="19"/>
  <c r="AB289" i="19"/>
  <c r="AD289" i="19"/>
  <c r="AF289" i="19"/>
  <c r="AH289" i="19"/>
  <c r="AN289" i="19"/>
  <c r="AP289" i="19"/>
  <c r="AR289" i="19"/>
  <c r="AT289" i="19"/>
  <c r="AZ289" i="19"/>
  <c r="BB289" i="19"/>
  <c r="BD289" i="19"/>
  <c r="BF289" i="19"/>
  <c r="D290" i="19"/>
  <c r="F290" i="19"/>
  <c r="H290" i="19"/>
  <c r="J290" i="19"/>
  <c r="P290" i="19"/>
  <c r="R290" i="19"/>
  <c r="T290" i="19"/>
  <c r="V290" i="19"/>
  <c r="AB290" i="19"/>
  <c r="AD290" i="19"/>
  <c r="AF290" i="19"/>
  <c r="AH290" i="19"/>
  <c r="AN290" i="19"/>
  <c r="AP290" i="19"/>
  <c r="AR290" i="19"/>
  <c r="AT290" i="19"/>
  <c r="AZ290" i="19"/>
  <c r="BB290" i="19"/>
  <c r="BD290" i="19"/>
  <c r="BF290" i="19"/>
  <c r="D291" i="19"/>
  <c r="F291" i="19"/>
  <c r="H291" i="19"/>
  <c r="J291" i="19"/>
  <c r="P291" i="19"/>
  <c r="R291" i="19"/>
  <c r="T291" i="19"/>
  <c r="V291" i="19"/>
  <c r="AB291" i="19"/>
  <c r="AD291" i="19"/>
  <c r="AF291" i="19"/>
  <c r="AH291" i="19"/>
  <c r="AN291" i="19"/>
  <c r="AP291" i="19"/>
  <c r="AR291" i="19"/>
  <c r="AT291" i="19"/>
  <c r="AZ291" i="19"/>
  <c r="BB291" i="19"/>
  <c r="BD291" i="19"/>
  <c r="BF291" i="19"/>
  <c r="D292" i="19"/>
  <c r="F292" i="19"/>
  <c r="H292" i="19"/>
  <c r="J292" i="19"/>
  <c r="P292" i="19"/>
  <c r="R292" i="19"/>
  <c r="T292" i="19"/>
  <c r="V292" i="19"/>
  <c r="AB292" i="19"/>
  <c r="AD292" i="19"/>
  <c r="AF292" i="19"/>
  <c r="AH292" i="19"/>
  <c r="AN292" i="19"/>
  <c r="AP292" i="19"/>
  <c r="AR292" i="19"/>
  <c r="AT292" i="19"/>
  <c r="AZ292" i="19"/>
  <c r="BB292" i="19"/>
  <c r="BD292" i="19"/>
  <c r="BF292" i="19"/>
  <c r="D293" i="19"/>
  <c r="F293" i="19"/>
  <c r="H293" i="19"/>
  <c r="J293" i="19"/>
  <c r="P293" i="19"/>
  <c r="R293" i="19"/>
  <c r="T293" i="19"/>
  <c r="V293" i="19"/>
  <c r="AB293" i="19"/>
  <c r="AD293" i="19"/>
  <c r="AF293" i="19"/>
  <c r="AH293" i="19"/>
  <c r="AN293" i="19"/>
  <c r="AP293" i="19"/>
  <c r="AR293" i="19"/>
  <c r="AT293" i="19"/>
  <c r="AZ293" i="19"/>
  <c r="BB293" i="19"/>
  <c r="BD293" i="19"/>
  <c r="BF293" i="19"/>
  <c r="D294" i="19"/>
  <c r="F294" i="19"/>
  <c r="H294" i="19"/>
  <c r="J294" i="19"/>
  <c r="P294" i="19"/>
  <c r="R294" i="19"/>
  <c r="T294" i="19"/>
  <c r="V294" i="19"/>
  <c r="AB294" i="19"/>
  <c r="AD294" i="19"/>
  <c r="AF294" i="19"/>
  <c r="AH294" i="19"/>
  <c r="AN294" i="19"/>
  <c r="AP294" i="19"/>
  <c r="AR294" i="19"/>
  <c r="AT294" i="19"/>
  <c r="AZ294" i="19"/>
  <c r="BB294" i="19"/>
  <c r="BD294" i="19"/>
  <c r="BF294" i="19"/>
  <c r="D295" i="19"/>
  <c r="F295" i="19"/>
  <c r="H295" i="19"/>
  <c r="J295" i="19"/>
  <c r="P295" i="19"/>
  <c r="R295" i="19"/>
  <c r="T295" i="19"/>
  <c r="V295" i="19"/>
  <c r="AB295" i="19"/>
  <c r="AD295" i="19"/>
  <c r="AF295" i="19"/>
  <c r="AH295" i="19"/>
  <c r="AN295" i="19"/>
  <c r="AP295" i="19"/>
  <c r="AR295" i="19"/>
  <c r="AT295" i="19"/>
  <c r="AZ295" i="19"/>
  <c r="BB295" i="19"/>
  <c r="BD295" i="19"/>
  <c r="BF295" i="19"/>
  <c r="D296" i="19"/>
  <c r="F296" i="19"/>
  <c r="H296" i="19"/>
  <c r="J296" i="19"/>
  <c r="P296" i="19"/>
  <c r="R296" i="19"/>
  <c r="T296" i="19"/>
  <c r="V296" i="19"/>
  <c r="AB296" i="19"/>
  <c r="AD296" i="19"/>
  <c r="AF296" i="19"/>
  <c r="AH296" i="19"/>
  <c r="AN296" i="19"/>
  <c r="AP296" i="19"/>
  <c r="AR296" i="19"/>
  <c r="AT296" i="19"/>
  <c r="AZ296" i="19"/>
  <c r="BB296" i="19"/>
  <c r="BD296" i="19"/>
  <c r="BF296" i="19"/>
  <c r="D297" i="19"/>
  <c r="F297" i="19"/>
  <c r="H297" i="19"/>
  <c r="J297" i="19"/>
  <c r="P297" i="19"/>
  <c r="R297" i="19"/>
  <c r="T297" i="19"/>
  <c r="V297" i="19"/>
  <c r="AB297" i="19"/>
  <c r="AD297" i="19"/>
  <c r="AF297" i="19"/>
  <c r="AH297" i="19"/>
  <c r="AN297" i="19"/>
  <c r="AP297" i="19"/>
  <c r="AR297" i="19"/>
  <c r="AT297" i="19"/>
  <c r="AZ297" i="19"/>
  <c r="BB297" i="19"/>
  <c r="BD297" i="19"/>
  <c r="BF297" i="19"/>
  <c r="D298" i="19"/>
  <c r="F298" i="19"/>
  <c r="H298" i="19"/>
  <c r="J298" i="19"/>
  <c r="P298" i="19"/>
  <c r="R298" i="19"/>
  <c r="T298" i="19"/>
  <c r="V298" i="19"/>
  <c r="AB298" i="19"/>
  <c r="AD298" i="19"/>
  <c r="AF298" i="19"/>
  <c r="AH298" i="19"/>
  <c r="AN298" i="19"/>
  <c r="AP298" i="19"/>
  <c r="AR298" i="19"/>
  <c r="AT298" i="19"/>
  <c r="AZ298" i="19"/>
  <c r="BB298" i="19"/>
  <c r="BD298" i="19"/>
  <c r="BF298" i="19"/>
  <c r="D299" i="19"/>
  <c r="F299" i="19"/>
  <c r="H299" i="19"/>
  <c r="J299" i="19"/>
  <c r="P299" i="19"/>
  <c r="R299" i="19"/>
  <c r="T299" i="19"/>
  <c r="V299" i="19"/>
  <c r="AB299" i="19"/>
  <c r="AD299" i="19"/>
  <c r="AF299" i="19"/>
  <c r="AH299" i="19"/>
  <c r="AN299" i="19"/>
  <c r="AP299" i="19"/>
  <c r="AR299" i="19"/>
  <c r="AT299" i="19"/>
  <c r="AZ299" i="19"/>
  <c r="BB299" i="19"/>
  <c r="BD299" i="19"/>
  <c r="BF299" i="19"/>
  <c r="D300" i="19"/>
  <c r="F300" i="19"/>
  <c r="H300" i="19"/>
  <c r="J300" i="19"/>
  <c r="P300" i="19"/>
  <c r="R300" i="19"/>
  <c r="T300" i="19"/>
  <c r="V300" i="19"/>
  <c r="AB300" i="19"/>
  <c r="AD300" i="19"/>
  <c r="AF300" i="19"/>
  <c r="AH300" i="19"/>
  <c r="AN300" i="19"/>
  <c r="AP300" i="19"/>
  <c r="AR300" i="19"/>
  <c r="AT300" i="19"/>
  <c r="AZ300" i="19"/>
  <c r="BB300" i="19"/>
  <c r="BD300" i="19"/>
  <c r="BF300" i="19"/>
  <c r="D301" i="19"/>
  <c r="F301" i="19"/>
  <c r="H301" i="19"/>
  <c r="J301" i="19"/>
  <c r="P301" i="19"/>
  <c r="R301" i="19"/>
  <c r="T301" i="19"/>
  <c r="V301" i="19"/>
  <c r="AB301" i="19"/>
  <c r="AD301" i="19"/>
  <c r="AF301" i="19"/>
  <c r="AH301" i="19"/>
  <c r="AN301" i="19"/>
  <c r="AP301" i="19"/>
  <c r="AR301" i="19"/>
  <c r="AT301" i="19"/>
  <c r="AZ301" i="19"/>
  <c r="BB301" i="19"/>
  <c r="BD301" i="19"/>
  <c r="BF301" i="19"/>
  <c r="D302" i="19"/>
  <c r="F302" i="19"/>
  <c r="H302" i="19"/>
  <c r="J302" i="19"/>
  <c r="P302" i="19"/>
  <c r="R302" i="19"/>
  <c r="T302" i="19"/>
  <c r="V302" i="19"/>
  <c r="AB302" i="19"/>
  <c r="AD302" i="19"/>
  <c r="AF302" i="19"/>
  <c r="AH302" i="19"/>
  <c r="AN302" i="19"/>
  <c r="AP302" i="19"/>
  <c r="AR302" i="19"/>
  <c r="AT302" i="19"/>
  <c r="AZ302" i="19"/>
  <c r="BB302" i="19"/>
  <c r="BD302" i="19"/>
  <c r="BF302" i="19"/>
  <c r="D303" i="19"/>
  <c r="F303" i="19"/>
  <c r="H303" i="19"/>
  <c r="J303" i="19"/>
  <c r="P303" i="19"/>
  <c r="R303" i="19"/>
  <c r="T303" i="19"/>
  <c r="V303" i="19"/>
  <c r="AB303" i="19"/>
  <c r="AD303" i="19"/>
  <c r="AF303" i="19"/>
  <c r="AH303" i="19"/>
  <c r="AN303" i="19"/>
  <c r="AP303" i="19"/>
  <c r="AR303" i="19"/>
  <c r="AT303" i="19"/>
  <c r="AZ303" i="19"/>
  <c r="BB303" i="19"/>
  <c r="BD303" i="19"/>
  <c r="BF303" i="19"/>
  <c r="D304" i="19"/>
  <c r="F304" i="19"/>
  <c r="H304" i="19"/>
  <c r="J304" i="19"/>
  <c r="P304" i="19"/>
  <c r="R304" i="19"/>
  <c r="T304" i="19"/>
  <c r="V304" i="19"/>
  <c r="AB304" i="19"/>
  <c r="AD304" i="19"/>
  <c r="AF304" i="19"/>
  <c r="AH304" i="19"/>
  <c r="AN304" i="19"/>
  <c r="AP304" i="19"/>
  <c r="AR304" i="19"/>
  <c r="AT304" i="19"/>
  <c r="AZ304" i="19"/>
  <c r="BB304" i="19"/>
  <c r="BD304" i="19"/>
  <c r="BF304" i="19"/>
  <c r="D305" i="19"/>
  <c r="F305" i="19"/>
  <c r="H305" i="19"/>
  <c r="J305" i="19"/>
  <c r="P305" i="19"/>
  <c r="R305" i="19"/>
  <c r="T305" i="19"/>
  <c r="V305" i="19"/>
  <c r="AB305" i="19"/>
  <c r="AD305" i="19"/>
  <c r="AF305" i="19"/>
  <c r="AH305" i="19"/>
  <c r="AN305" i="19"/>
  <c r="AP305" i="19"/>
  <c r="AR305" i="19"/>
  <c r="AT305" i="19"/>
  <c r="AZ305" i="19"/>
  <c r="BB305" i="19"/>
  <c r="BD305" i="19"/>
  <c r="BF305" i="19"/>
  <c r="D306" i="19"/>
  <c r="F306" i="19"/>
  <c r="H306" i="19"/>
  <c r="J306" i="19"/>
  <c r="P306" i="19"/>
  <c r="R306" i="19"/>
  <c r="T306" i="19"/>
  <c r="V306" i="19"/>
  <c r="AB306" i="19"/>
  <c r="AD306" i="19"/>
  <c r="AF306" i="19"/>
  <c r="AH306" i="19"/>
  <c r="AN306" i="19"/>
  <c r="AP306" i="19"/>
  <c r="AR306" i="19"/>
  <c r="AT306" i="19"/>
  <c r="AZ306" i="19"/>
  <c r="BB306" i="19"/>
  <c r="BD306" i="19"/>
  <c r="BF306" i="19"/>
  <c r="D307" i="19"/>
  <c r="F307" i="19"/>
  <c r="H307" i="19"/>
  <c r="J307" i="19"/>
  <c r="P307" i="19"/>
  <c r="R307" i="19"/>
  <c r="T307" i="19"/>
  <c r="V307" i="19"/>
  <c r="AB307" i="19"/>
  <c r="AD307" i="19"/>
  <c r="AF307" i="19"/>
  <c r="AH307" i="19"/>
  <c r="AN307" i="19"/>
  <c r="AP307" i="19"/>
  <c r="AR307" i="19"/>
  <c r="AT307" i="19"/>
  <c r="AZ307" i="19"/>
  <c r="BB307" i="19"/>
  <c r="BD307" i="19"/>
  <c r="BF307" i="19"/>
  <c r="D308" i="19"/>
  <c r="F308" i="19"/>
  <c r="H308" i="19"/>
  <c r="J308" i="19"/>
  <c r="P308" i="19"/>
  <c r="R308" i="19"/>
  <c r="T308" i="19"/>
  <c r="V308" i="19"/>
  <c r="AB308" i="19"/>
  <c r="AD308" i="19"/>
  <c r="AF308" i="19"/>
  <c r="AH308" i="19"/>
  <c r="AN308" i="19"/>
  <c r="AP308" i="19"/>
  <c r="AR308" i="19"/>
  <c r="AZ308" i="19"/>
  <c r="BB308" i="19"/>
  <c r="BD308" i="19"/>
  <c r="BF308" i="19"/>
  <c r="D309" i="19"/>
  <c r="F309" i="19"/>
  <c r="H309" i="19"/>
  <c r="J309" i="19"/>
  <c r="P309" i="19"/>
  <c r="R309" i="19"/>
  <c r="T309" i="19"/>
  <c r="V309" i="19"/>
  <c r="AB309" i="19"/>
  <c r="AD309" i="19"/>
  <c r="AF309" i="19"/>
  <c r="AH309" i="19"/>
  <c r="AN309" i="19"/>
  <c r="AP309" i="19"/>
  <c r="AR309" i="19"/>
  <c r="AT309" i="19"/>
  <c r="AZ309" i="19"/>
  <c r="BB309" i="19"/>
  <c r="BD309" i="19"/>
  <c r="BF309" i="19"/>
  <c r="D310" i="19"/>
  <c r="F310" i="19"/>
  <c r="H310" i="19"/>
  <c r="J310" i="19"/>
  <c r="P310" i="19"/>
  <c r="R310" i="19"/>
  <c r="T310" i="19"/>
  <c r="V310" i="19"/>
  <c r="AB310" i="19"/>
  <c r="AD310" i="19"/>
  <c r="AF310" i="19"/>
  <c r="AH310" i="19"/>
  <c r="AN310" i="19"/>
  <c r="AP310" i="19"/>
  <c r="AR310" i="19"/>
  <c r="AT310" i="19"/>
  <c r="AZ310" i="19"/>
  <c r="BB310" i="19"/>
  <c r="BD310" i="19"/>
  <c r="BF310" i="19"/>
  <c r="D311" i="19"/>
  <c r="F311" i="19"/>
  <c r="H311" i="19"/>
  <c r="J311" i="19"/>
  <c r="P311" i="19"/>
  <c r="R311" i="19"/>
  <c r="T311" i="19"/>
  <c r="V311" i="19"/>
  <c r="AB311" i="19"/>
  <c r="AD311" i="19"/>
  <c r="AF311" i="19"/>
  <c r="AH311" i="19"/>
  <c r="AN311" i="19"/>
  <c r="AP311" i="19"/>
  <c r="AR311" i="19"/>
  <c r="AT311" i="19"/>
  <c r="AZ311" i="19"/>
  <c r="BB311" i="19"/>
  <c r="BD311" i="19"/>
  <c r="BF311" i="19"/>
  <c r="D312" i="19"/>
  <c r="F312" i="19"/>
  <c r="H312" i="19"/>
  <c r="J312" i="19"/>
  <c r="P312" i="19"/>
  <c r="R312" i="19"/>
  <c r="T312" i="19"/>
  <c r="V312" i="19"/>
  <c r="AB312" i="19"/>
  <c r="AD312" i="19"/>
  <c r="AF312" i="19"/>
  <c r="AH312" i="19"/>
  <c r="AP312" i="19"/>
  <c r="AT312" i="19"/>
  <c r="AZ312" i="19"/>
  <c r="BB312" i="19"/>
  <c r="BD312" i="19"/>
  <c r="BF312" i="19"/>
  <c r="D313" i="19"/>
  <c r="F313" i="19"/>
  <c r="H313" i="19"/>
  <c r="J313" i="19"/>
  <c r="P313" i="19"/>
  <c r="R313" i="19"/>
  <c r="T313" i="19"/>
  <c r="V313" i="19"/>
  <c r="AB313" i="19"/>
  <c r="AD313" i="19"/>
  <c r="AF313" i="19"/>
  <c r="AH313" i="19"/>
  <c r="AN313" i="19"/>
  <c r="AP313" i="19"/>
  <c r="AR313" i="19"/>
  <c r="AT313" i="19"/>
  <c r="AZ313" i="19"/>
  <c r="BB313" i="19"/>
  <c r="BD313" i="19"/>
  <c r="BF313" i="19"/>
  <c r="D314" i="19"/>
  <c r="F314" i="19"/>
  <c r="H314" i="19"/>
  <c r="J314" i="19"/>
  <c r="P314" i="19"/>
  <c r="R314" i="19"/>
  <c r="T314" i="19"/>
  <c r="V314" i="19"/>
  <c r="AB314" i="19"/>
  <c r="AD314" i="19"/>
  <c r="AF314" i="19"/>
  <c r="AH314" i="19"/>
  <c r="AN314" i="19"/>
  <c r="AP314" i="19"/>
  <c r="AR314" i="19"/>
  <c r="AT314" i="19"/>
  <c r="AZ314" i="19"/>
  <c r="BB314" i="19"/>
  <c r="BD314" i="19"/>
  <c r="BF314" i="19"/>
  <c r="D315" i="19"/>
  <c r="F315" i="19"/>
  <c r="H315" i="19"/>
  <c r="J315" i="19"/>
  <c r="P315" i="19"/>
  <c r="R315" i="19"/>
  <c r="T315" i="19"/>
  <c r="V315" i="19"/>
  <c r="AB315" i="19"/>
  <c r="AD315" i="19"/>
  <c r="AF315" i="19"/>
  <c r="AH315" i="19"/>
  <c r="AN315" i="19"/>
  <c r="AP315" i="19"/>
  <c r="AR315" i="19"/>
  <c r="AZ315" i="19"/>
  <c r="BB315" i="19"/>
  <c r="BD315" i="19"/>
  <c r="BF315" i="19"/>
  <c r="D316" i="19"/>
  <c r="F316" i="19"/>
  <c r="H316" i="19"/>
  <c r="J316" i="19"/>
  <c r="P316" i="19"/>
  <c r="R316" i="19"/>
  <c r="T316" i="19"/>
  <c r="V316" i="19"/>
  <c r="AB316" i="19"/>
  <c r="AD316" i="19"/>
  <c r="AF316" i="19"/>
  <c r="AH316" i="19"/>
  <c r="AN316" i="19"/>
  <c r="AP316" i="19"/>
  <c r="AR316" i="19"/>
  <c r="AT316" i="19"/>
  <c r="AZ316" i="19"/>
  <c r="BB316" i="19"/>
  <c r="BD316" i="19"/>
  <c r="BF316" i="19"/>
  <c r="D317" i="19"/>
  <c r="F317" i="19"/>
  <c r="H317" i="19"/>
  <c r="J317" i="19"/>
  <c r="P317" i="19"/>
  <c r="R317" i="19"/>
  <c r="T317" i="19"/>
  <c r="V317" i="19"/>
  <c r="AB317" i="19"/>
  <c r="AD317" i="19"/>
  <c r="AF317" i="19"/>
  <c r="AH317" i="19"/>
  <c r="AN317" i="19"/>
  <c r="AP317" i="19"/>
  <c r="AR317" i="19"/>
  <c r="AT317" i="19"/>
  <c r="AZ317" i="19"/>
  <c r="BB317" i="19"/>
  <c r="BD317" i="19"/>
  <c r="BF317" i="19"/>
  <c r="D318" i="19"/>
  <c r="F318" i="19"/>
  <c r="H318" i="19"/>
  <c r="J318" i="19"/>
  <c r="P318" i="19"/>
  <c r="R318" i="19"/>
  <c r="T318" i="19"/>
  <c r="V318" i="19"/>
  <c r="AB318" i="19"/>
  <c r="AD318" i="19"/>
  <c r="AF318" i="19"/>
  <c r="AH318" i="19"/>
  <c r="AN318" i="19"/>
  <c r="AP318" i="19"/>
  <c r="AR318" i="19"/>
  <c r="AT318" i="19"/>
  <c r="AZ318" i="19"/>
  <c r="BB318" i="19"/>
  <c r="BD318" i="19"/>
  <c r="BF318" i="19"/>
  <c r="D319" i="19"/>
  <c r="F319" i="19"/>
  <c r="H319" i="19"/>
  <c r="J319" i="19"/>
  <c r="P319" i="19"/>
  <c r="R319" i="19"/>
  <c r="T319" i="19"/>
  <c r="V319" i="19"/>
  <c r="AB319" i="19"/>
  <c r="AD319" i="19"/>
  <c r="AF319" i="19"/>
  <c r="AH319" i="19"/>
  <c r="AP319" i="19"/>
  <c r="AT319" i="19"/>
  <c r="AZ319" i="19"/>
  <c r="BB319" i="19"/>
  <c r="BD319" i="19"/>
  <c r="BF319" i="19"/>
  <c r="D320" i="19"/>
  <c r="F320" i="19"/>
  <c r="H320" i="19"/>
  <c r="J320" i="19"/>
  <c r="P320" i="19"/>
  <c r="R320" i="19"/>
  <c r="T320" i="19"/>
  <c r="V320" i="19"/>
  <c r="AB320" i="19"/>
  <c r="AD320" i="19"/>
  <c r="AF320" i="19"/>
  <c r="AH320" i="19"/>
  <c r="AN320" i="19"/>
  <c r="AR320" i="19"/>
  <c r="AT320" i="19"/>
  <c r="AZ320" i="19"/>
  <c r="BB320" i="19"/>
  <c r="BD320" i="19"/>
  <c r="BF320" i="19"/>
  <c r="D321" i="19"/>
  <c r="F321" i="19"/>
  <c r="H321" i="19"/>
  <c r="J321" i="19"/>
  <c r="P321" i="19"/>
  <c r="R321" i="19"/>
  <c r="T321" i="19"/>
  <c r="V321" i="19"/>
  <c r="AB321" i="19"/>
  <c r="AD321" i="19"/>
  <c r="AF321" i="19"/>
  <c r="AH321" i="19"/>
  <c r="AN321" i="19"/>
  <c r="AP321" i="19"/>
  <c r="AR321" i="19"/>
  <c r="AT321" i="19"/>
  <c r="AZ321" i="19"/>
  <c r="BB321" i="19"/>
  <c r="BD321" i="19"/>
  <c r="BF321" i="19"/>
  <c r="D322" i="19"/>
  <c r="F322" i="19"/>
  <c r="H322" i="19"/>
  <c r="J322" i="19"/>
  <c r="P322" i="19"/>
  <c r="R322" i="19"/>
  <c r="T322" i="19"/>
  <c r="V322" i="19"/>
  <c r="AB322" i="19"/>
  <c r="AD322" i="19"/>
  <c r="AF322" i="19"/>
  <c r="AH322" i="19"/>
  <c r="AN322" i="19"/>
  <c r="AP322" i="19"/>
  <c r="AR322" i="19"/>
  <c r="AZ322" i="19"/>
  <c r="BB322" i="19"/>
  <c r="BD322" i="19"/>
  <c r="BF322" i="19"/>
  <c r="D323" i="19"/>
  <c r="F323" i="19"/>
  <c r="H323" i="19"/>
  <c r="J323" i="19"/>
  <c r="P323" i="19"/>
  <c r="R323" i="19"/>
  <c r="T323" i="19"/>
  <c r="V323" i="19"/>
  <c r="AB323" i="19"/>
  <c r="AD323" i="19"/>
  <c r="AF323" i="19"/>
  <c r="AH323" i="19"/>
  <c r="AN323" i="19"/>
  <c r="AP323" i="19"/>
  <c r="AR323" i="19"/>
  <c r="AT323" i="19"/>
  <c r="AZ323" i="19"/>
  <c r="BB323" i="19"/>
  <c r="BD323" i="19"/>
  <c r="BF323" i="19"/>
  <c r="D324" i="19"/>
  <c r="F324" i="19"/>
  <c r="H324" i="19"/>
  <c r="J324" i="19"/>
  <c r="P324" i="19"/>
  <c r="R324" i="19"/>
  <c r="T324" i="19"/>
  <c r="V324" i="19"/>
  <c r="AB324" i="19"/>
  <c r="AD324" i="19"/>
  <c r="AF324" i="19"/>
  <c r="AH324" i="19"/>
  <c r="AN324" i="19"/>
  <c r="AP324" i="19"/>
  <c r="AR324" i="19"/>
  <c r="AT324" i="19"/>
  <c r="AZ324" i="19"/>
  <c r="BB324" i="19"/>
  <c r="BD324" i="19"/>
  <c r="BF324" i="19"/>
  <c r="D325" i="19"/>
  <c r="F325" i="19"/>
  <c r="H325" i="19"/>
  <c r="J325" i="19"/>
  <c r="P325" i="19"/>
  <c r="R325" i="19"/>
  <c r="T325" i="19"/>
  <c r="V325" i="19"/>
  <c r="AB325" i="19"/>
  <c r="AD325" i="19"/>
  <c r="AF325" i="19"/>
  <c r="AH325" i="19"/>
  <c r="AN325" i="19"/>
  <c r="AP325" i="19"/>
  <c r="AR325" i="19"/>
  <c r="AT325" i="19"/>
  <c r="AZ325" i="19"/>
  <c r="BB325" i="19"/>
  <c r="BD325" i="19"/>
  <c r="BF325" i="19"/>
  <c r="D326" i="19"/>
  <c r="F326" i="19"/>
  <c r="H326" i="19"/>
  <c r="J326" i="19"/>
  <c r="P326" i="19"/>
  <c r="R326" i="19"/>
  <c r="T326" i="19"/>
  <c r="V326" i="19"/>
  <c r="AB326" i="19"/>
  <c r="AD326" i="19"/>
  <c r="AF326" i="19"/>
  <c r="AH326" i="19"/>
  <c r="AP326" i="19"/>
  <c r="AT326" i="19"/>
  <c r="AZ326" i="19"/>
  <c r="BB326" i="19"/>
  <c r="BD326" i="19"/>
  <c r="BF326" i="19"/>
  <c r="D327" i="19"/>
  <c r="F327" i="19"/>
  <c r="H327" i="19"/>
  <c r="J327" i="19"/>
  <c r="P327" i="19"/>
  <c r="R327" i="19"/>
  <c r="T327" i="19"/>
  <c r="V327" i="19"/>
  <c r="AB327" i="19"/>
  <c r="AD327" i="19"/>
  <c r="AF327" i="19"/>
  <c r="AH327" i="19"/>
  <c r="AP327" i="19"/>
  <c r="AN327" i="19"/>
  <c r="AR327" i="19"/>
  <c r="AT327" i="19"/>
  <c r="AZ327" i="19"/>
  <c r="BB327" i="19"/>
  <c r="BD327" i="19"/>
  <c r="BF327" i="19"/>
  <c r="D328" i="19"/>
  <c r="F328" i="19"/>
  <c r="H328" i="19"/>
  <c r="J328" i="19"/>
  <c r="P328" i="19"/>
  <c r="R328" i="19"/>
  <c r="T328" i="19"/>
  <c r="V328" i="19"/>
  <c r="AB328" i="19"/>
  <c r="AD328" i="19"/>
  <c r="AF328" i="19"/>
  <c r="AH328" i="19"/>
  <c r="AN328" i="19"/>
  <c r="AP328" i="19"/>
  <c r="AR328" i="19"/>
  <c r="AT328" i="19"/>
  <c r="AZ328" i="19"/>
  <c r="BB328" i="19"/>
  <c r="BD328" i="19"/>
  <c r="BF328" i="19"/>
  <c r="D329" i="19"/>
  <c r="F329" i="19"/>
  <c r="H329" i="19"/>
  <c r="J329" i="19"/>
  <c r="P329" i="19"/>
  <c r="R329" i="19"/>
  <c r="T329" i="19"/>
  <c r="V329" i="19"/>
  <c r="AB329" i="19"/>
  <c r="AD329" i="19"/>
  <c r="AF329" i="19"/>
  <c r="AH329" i="19"/>
  <c r="AN329" i="19"/>
  <c r="AP329" i="19"/>
  <c r="AR329" i="19"/>
  <c r="AZ329" i="19"/>
  <c r="BB329" i="19"/>
  <c r="BD329" i="19"/>
  <c r="BF329" i="19"/>
  <c r="D330" i="19"/>
  <c r="F330" i="19"/>
  <c r="H330" i="19"/>
  <c r="J330" i="19"/>
  <c r="P330" i="19"/>
  <c r="R330" i="19"/>
  <c r="T330" i="19"/>
  <c r="V330" i="19"/>
  <c r="AB330" i="19"/>
  <c r="AD330" i="19"/>
  <c r="AF330" i="19"/>
  <c r="AH330" i="19"/>
  <c r="AN330" i="19"/>
  <c r="AP330" i="19"/>
  <c r="AR330" i="19"/>
  <c r="AT330" i="19"/>
  <c r="AZ330" i="19"/>
  <c r="BB330" i="19"/>
  <c r="BD330" i="19"/>
  <c r="BF330" i="19"/>
  <c r="D331" i="19"/>
  <c r="F331" i="19"/>
  <c r="H331" i="19"/>
  <c r="J331" i="19"/>
  <c r="P331" i="19"/>
  <c r="R331" i="19"/>
  <c r="T331" i="19"/>
  <c r="V331" i="19"/>
  <c r="AB331" i="19"/>
  <c r="AD331" i="19"/>
  <c r="AF331" i="19"/>
  <c r="AH331" i="19"/>
  <c r="AN331" i="19"/>
  <c r="AP331" i="19"/>
  <c r="AR331" i="19"/>
  <c r="AT331" i="19"/>
  <c r="AZ331" i="19"/>
  <c r="BB331" i="19"/>
  <c r="BD331" i="19"/>
  <c r="BF331" i="19"/>
  <c r="D332" i="19"/>
  <c r="F332" i="19"/>
  <c r="H332" i="19"/>
  <c r="J332" i="19"/>
  <c r="P332" i="19"/>
  <c r="R332" i="19"/>
  <c r="T332" i="19"/>
  <c r="V332" i="19"/>
  <c r="AB332" i="19"/>
  <c r="AD332" i="19"/>
  <c r="AF332" i="19"/>
  <c r="AH332" i="19"/>
  <c r="AN332" i="19"/>
  <c r="AP332" i="19"/>
  <c r="AR332" i="19"/>
  <c r="AT332" i="19"/>
  <c r="AZ332" i="19"/>
  <c r="BB332" i="19"/>
  <c r="BD332" i="19"/>
  <c r="BF332" i="19"/>
  <c r="D333" i="19"/>
  <c r="F333" i="19"/>
  <c r="H333" i="19"/>
  <c r="J333" i="19"/>
  <c r="P333" i="19"/>
  <c r="R333" i="19"/>
  <c r="T333" i="19"/>
  <c r="V333" i="19"/>
  <c r="AB333" i="19"/>
  <c r="AD333" i="19"/>
  <c r="AF333" i="19"/>
  <c r="AH333" i="19"/>
  <c r="AP333" i="19"/>
  <c r="AT333" i="19"/>
  <c r="AZ333" i="19"/>
  <c r="BB333" i="19"/>
  <c r="BD333" i="19"/>
  <c r="BF333" i="19"/>
  <c r="D334" i="19"/>
  <c r="F334" i="19"/>
  <c r="H334" i="19"/>
  <c r="J334" i="19"/>
  <c r="P334" i="19"/>
  <c r="R334" i="19"/>
  <c r="T334" i="19"/>
  <c r="V334" i="19"/>
  <c r="AB334" i="19"/>
  <c r="AD334" i="19"/>
  <c r="AF334" i="19"/>
  <c r="AH334" i="19"/>
  <c r="AP334" i="19"/>
  <c r="AN334" i="19"/>
  <c r="AR334" i="19"/>
  <c r="AT334" i="19"/>
  <c r="AZ334" i="19"/>
  <c r="BB334" i="19"/>
  <c r="BD334" i="19"/>
  <c r="BF334" i="19"/>
  <c r="D335" i="19"/>
  <c r="F335" i="19"/>
  <c r="H335" i="19"/>
  <c r="J335" i="19"/>
  <c r="P335" i="19"/>
  <c r="R335" i="19"/>
  <c r="T335" i="19"/>
  <c r="V335" i="19"/>
  <c r="AB335" i="19"/>
  <c r="AD335" i="19"/>
  <c r="AF335" i="19"/>
  <c r="AH335" i="19"/>
  <c r="AN335" i="19"/>
  <c r="AP335" i="19"/>
  <c r="AR335" i="19"/>
  <c r="AT335" i="19"/>
  <c r="AZ335" i="19"/>
  <c r="BB335" i="19"/>
  <c r="BD335" i="19"/>
  <c r="BF335" i="19"/>
  <c r="D336" i="19"/>
  <c r="F336" i="19"/>
  <c r="H336" i="19"/>
  <c r="J336" i="19"/>
  <c r="P336" i="19"/>
  <c r="R336" i="19"/>
  <c r="T336" i="19"/>
  <c r="V336" i="19"/>
  <c r="AB336" i="19"/>
  <c r="AD336" i="19"/>
  <c r="AF336" i="19"/>
  <c r="AH336" i="19"/>
  <c r="AN336" i="19"/>
  <c r="AP336" i="19"/>
  <c r="AR336" i="19"/>
  <c r="AZ336" i="19"/>
  <c r="BB336" i="19"/>
  <c r="BD336" i="19"/>
  <c r="BF336" i="19"/>
  <c r="D337" i="19"/>
  <c r="F337" i="19"/>
  <c r="H337" i="19"/>
  <c r="J337" i="19"/>
  <c r="P337" i="19"/>
  <c r="R337" i="19"/>
  <c r="T337" i="19"/>
  <c r="V337" i="19"/>
  <c r="AB337" i="19"/>
  <c r="AD337" i="19"/>
  <c r="AF337" i="19"/>
  <c r="AH337" i="19"/>
  <c r="AN337" i="19"/>
  <c r="AP337" i="19"/>
  <c r="AR337" i="19"/>
  <c r="AT337" i="19"/>
  <c r="AZ337" i="19"/>
  <c r="BB337" i="19"/>
  <c r="BD337" i="19"/>
  <c r="BF337" i="19"/>
  <c r="D338" i="19"/>
  <c r="F338" i="19"/>
  <c r="H338" i="19"/>
  <c r="J338" i="19"/>
  <c r="P338" i="19"/>
  <c r="R338" i="19"/>
  <c r="T338" i="19"/>
  <c r="V338" i="19"/>
  <c r="AB338" i="19"/>
  <c r="AD338" i="19"/>
  <c r="AF338" i="19"/>
  <c r="AH338" i="19"/>
  <c r="AN338" i="19"/>
  <c r="AP338" i="19"/>
  <c r="AR338" i="19"/>
  <c r="AT338" i="19"/>
  <c r="AZ338" i="19"/>
  <c r="BB338" i="19"/>
  <c r="BD338" i="19"/>
  <c r="BF338" i="19"/>
  <c r="D339" i="19"/>
  <c r="F339" i="19"/>
  <c r="H339" i="19"/>
  <c r="J339" i="19"/>
  <c r="P339" i="19"/>
  <c r="R339" i="19"/>
  <c r="T339" i="19"/>
  <c r="V339" i="19"/>
  <c r="AB339" i="19"/>
  <c r="AD339" i="19"/>
  <c r="AF339" i="19"/>
  <c r="AH339" i="19"/>
  <c r="AN339" i="19"/>
  <c r="AP339" i="19"/>
  <c r="AR339" i="19"/>
  <c r="AT339" i="19"/>
  <c r="AZ339" i="19"/>
  <c r="BB339" i="19"/>
  <c r="BD339" i="19"/>
  <c r="BF339" i="19"/>
  <c r="D340" i="19"/>
  <c r="F340" i="19"/>
  <c r="H340" i="19"/>
  <c r="J340" i="19"/>
  <c r="P340" i="19"/>
  <c r="R340" i="19"/>
  <c r="T340" i="19"/>
  <c r="V340" i="19"/>
  <c r="AB340" i="19"/>
  <c r="AD340" i="19"/>
  <c r="AF340" i="19"/>
  <c r="AH340" i="19"/>
  <c r="AP340" i="19"/>
  <c r="AT340" i="19"/>
  <c r="AZ340" i="19"/>
  <c r="BB340" i="19"/>
  <c r="BD340" i="19"/>
  <c r="BF340" i="19"/>
  <c r="D341" i="19"/>
  <c r="F341" i="19"/>
  <c r="H341" i="19"/>
  <c r="J341" i="19"/>
  <c r="P341" i="19"/>
  <c r="R341" i="19"/>
  <c r="T341" i="19"/>
  <c r="V341" i="19"/>
  <c r="AB341" i="19"/>
  <c r="AD341" i="19"/>
  <c r="AF341" i="19"/>
  <c r="AH341" i="19"/>
  <c r="AN341" i="19"/>
  <c r="AR341" i="19"/>
  <c r="AT341" i="19"/>
  <c r="AZ341" i="19"/>
  <c r="BB341" i="19"/>
  <c r="BD341" i="19"/>
  <c r="BF341" i="19"/>
  <c r="D342" i="19"/>
  <c r="F342" i="19"/>
  <c r="H342" i="19"/>
  <c r="J342" i="19"/>
  <c r="P342" i="19"/>
  <c r="R342" i="19"/>
  <c r="T342" i="19"/>
  <c r="V342" i="19"/>
  <c r="AB342" i="19"/>
  <c r="AD342" i="19"/>
  <c r="AF342" i="19"/>
  <c r="AH342" i="19"/>
  <c r="AN342" i="19"/>
  <c r="AP342" i="19"/>
  <c r="AR342" i="19"/>
  <c r="AT342" i="19"/>
  <c r="AZ342" i="19"/>
  <c r="BB342" i="19"/>
  <c r="BD342" i="19"/>
  <c r="BF342" i="19"/>
  <c r="D343" i="19"/>
  <c r="F343" i="19"/>
  <c r="H343" i="19"/>
  <c r="J343" i="19"/>
  <c r="P343" i="19"/>
  <c r="R343" i="19"/>
  <c r="T343" i="19"/>
  <c r="V343" i="19"/>
  <c r="AB343" i="19"/>
  <c r="AD343" i="19"/>
  <c r="AF343" i="19"/>
  <c r="AH343" i="19"/>
  <c r="AN343" i="19"/>
  <c r="AP343" i="19"/>
  <c r="AR343" i="19"/>
  <c r="AZ343" i="19"/>
  <c r="BB343" i="19"/>
  <c r="BD343" i="19"/>
  <c r="BF343" i="19"/>
  <c r="D344" i="19"/>
  <c r="F344" i="19"/>
  <c r="H344" i="19"/>
  <c r="J344" i="19"/>
  <c r="P344" i="19"/>
  <c r="R344" i="19"/>
  <c r="T344" i="19"/>
  <c r="V344" i="19"/>
  <c r="AB344" i="19"/>
  <c r="AD344" i="19"/>
  <c r="AF344" i="19"/>
  <c r="AH344" i="19"/>
  <c r="AN344" i="19"/>
  <c r="AP344" i="19"/>
  <c r="AR344" i="19"/>
  <c r="AT344" i="19"/>
  <c r="AZ344" i="19"/>
  <c r="BB344" i="19"/>
  <c r="BD344" i="19"/>
  <c r="BF344" i="19"/>
  <c r="D345" i="19"/>
  <c r="F345" i="19"/>
  <c r="H345" i="19"/>
  <c r="J345" i="19"/>
  <c r="P345" i="19"/>
  <c r="R345" i="19"/>
  <c r="T345" i="19"/>
  <c r="V345" i="19"/>
  <c r="AB345" i="19"/>
  <c r="AD345" i="19"/>
  <c r="AF345" i="19"/>
  <c r="AH345" i="19"/>
  <c r="AN345" i="19"/>
  <c r="AP345" i="19"/>
  <c r="AR345" i="19"/>
  <c r="AT345" i="19"/>
  <c r="AZ345" i="19"/>
  <c r="BB345" i="19"/>
  <c r="BD345" i="19"/>
  <c r="BF345" i="19"/>
  <c r="D346" i="19"/>
  <c r="F346" i="19"/>
  <c r="H346" i="19"/>
  <c r="J346" i="19"/>
  <c r="P346" i="19"/>
  <c r="R346" i="19"/>
  <c r="T346" i="19"/>
  <c r="V346" i="19"/>
  <c r="AB346" i="19"/>
  <c r="AD346" i="19"/>
  <c r="AF346" i="19"/>
  <c r="AH346" i="19"/>
  <c r="AN346" i="19"/>
  <c r="AP346" i="19"/>
  <c r="AR346" i="19"/>
  <c r="AT346" i="19"/>
  <c r="AZ346" i="19"/>
  <c r="BB346" i="19"/>
  <c r="BD346" i="19"/>
  <c r="BF346" i="19"/>
  <c r="D347" i="19"/>
  <c r="F347" i="19"/>
  <c r="H347" i="19"/>
  <c r="J347" i="19"/>
  <c r="P347" i="19"/>
  <c r="R347" i="19"/>
  <c r="T347" i="19"/>
  <c r="V347" i="19"/>
  <c r="AB347" i="19"/>
  <c r="AD347" i="19"/>
  <c r="AF347" i="19"/>
  <c r="AH347" i="19"/>
  <c r="AP347" i="19"/>
  <c r="AT347" i="19"/>
  <c r="AZ347" i="19"/>
  <c r="BB347" i="19"/>
  <c r="BD347" i="19"/>
  <c r="BF347" i="19"/>
  <c r="D348" i="19"/>
  <c r="F348" i="19"/>
  <c r="H348" i="19"/>
  <c r="J348" i="19"/>
  <c r="P348" i="19"/>
  <c r="R348" i="19"/>
  <c r="T348" i="19"/>
  <c r="V348" i="19"/>
  <c r="AB348" i="19"/>
  <c r="AD348" i="19"/>
  <c r="AF348" i="19"/>
  <c r="AH348" i="19"/>
  <c r="AN348" i="19"/>
  <c r="AR348" i="19"/>
  <c r="AT348" i="19"/>
  <c r="AZ348" i="19"/>
  <c r="BB348" i="19"/>
  <c r="BD348" i="19"/>
  <c r="BF348" i="19"/>
  <c r="D349" i="19"/>
  <c r="F349" i="19"/>
  <c r="H349" i="19"/>
  <c r="J349" i="19"/>
  <c r="P349" i="19"/>
  <c r="R349" i="19"/>
  <c r="T349" i="19"/>
  <c r="V349" i="19"/>
  <c r="AB349" i="19"/>
  <c r="AD349" i="19"/>
  <c r="AF349" i="19"/>
  <c r="AH349" i="19"/>
  <c r="AN349" i="19"/>
  <c r="AP349" i="19"/>
  <c r="AR349" i="19"/>
  <c r="AT349" i="19"/>
  <c r="AZ349" i="19"/>
  <c r="BB349" i="19"/>
  <c r="BD349" i="19"/>
  <c r="BF349" i="19"/>
  <c r="D350" i="19"/>
  <c r="F350" i="19"/>
  <c r="H350" i="19"/>
  <c r="J350" i="19"/>
  <c r="P350" i="19"/>
  <c r="R350" i="19"/>
  <c r="T350" i="19"/>
  <c r="V350" i="19"/>
  <c r="AB350" i="19"/>
  <c r="AD350" i="19"/>
  <c r="AF350" i="19"/>
  <c r="AH350" i="19"/>
  <c r="AN350" i="19"/>
  <c r="AP350" i="19"/>
  <c r="AR350" i="19"/>
  <c r="AZ350" i="19"/>
  <c r="BB350" i="19"/>
  <c r="BD350" i="19"/>
  <c r="BF350" i="19"/>
  <c r="D351" i="19"/>
  <c r="F351" i="19"/>
  <c r="H351" i="19"/>
  <c r="J351" i="19"/>
  <c r="P351" i="19"/>
  <c r="R351" i="19"/>
  <c r="T351" i="19"/>
  <c r="V351" i="19"/>
  <c r="AB351" i="19"/>
  <c r="AD351" i="19"/>
  <c r="AF351" i="19"/>
  <c r="AH351" i="19"/>
  <c r="AN351" i="19"/>
  <c r="AP351" i="19"/>
  <c r="AR351" i="19"/>
  <c r="AT351" i="19"/>
  <c r="AZ351" i="19"/>
  <c r="BB351" i="19"/>
  <c r="BD351" i="19"/>
  <c r="BF351" i="19"/>
  <c r="D352" i="19"/>
  <c r="F352" i="19"/>
  <c r="H352" i="19"/>
  <c r="J352" i="19"/>
  <c r="P352" i="19"/>
  <c r="R352" i="19"/>
  <c r="T352" i="19"/>
  <c r="V352" i="19"/>
  <c r="AB352" i="19"/>
  <c r="AD352" i="19"/>
  <c r="AF352" i="19"/>
  <c r="AH352" i="19"/>
  <c r="AN352" i="19"/>
  <c r="AP352" i="19"/>
  <c r="AR352" i="19"/>
  <c r="AT352" i="19"/>
  <c r="AZ352" i="19"/>
  <c r="BB352" i="19"/>
  <c r="BD352" i="19"/>
  <c r="BF352" i="19"/>
  <c r="D353" i="19"/>
  <c r="F353" i="19"/>
  <c r="H353" i="19"/>
  <c r="J353" i="19"/>
  <c r="P353" i="19"/>
  <c r="R353" i="19"/>
  <c r="T353" i="19"/>
  <c r="V353" i="19"/>
  <c r="AB353" i="19"/>
  <c r="AD353" i="19"/>
  <c r="AF353" i="19"/>
  <c r="AH353" i="19"/>
  <c r="AN353" i="19"/>
  <c r="AP353" i="19"/>
  <c r="AR353" i="19"/>
  <c r="AT353" i="19"/>
  <c r="AZ353" i="19"/>
  <c r="BB353" i="19"/>
  <c r="BD353" i="19"/>
  <c r="BF353" i="19"/>
  <c r="D354" i="19"/>
  <c r="F354" i="19"/>
  <c r="H354" i="19"/>
  <c r="J354" i="19"/>
  <c r="P354" i="19"/>
  <c r="R354" i="19"/>
  <c r="T354" i="19"/>
  <c r="V354" i="19"/>
  <c r="AB354" i="19"/>
  <c r="AD354" i="19"/>
  <c r="AF354" i="19"/>
  <c r="AH354" i="19"/>
  <c r="AP354" i="19"/>
  <c r="AT354" i="19"/>
  <c r="AZ354" i="19"/>
  <c r="BB354" i="19"/>
  <c r="BD354" i="19"/>
  <c r="BF354" i="19"/>
  <c r="D355" i="19"/>
  <c r="F355" i="19"/>
  <c r="H355" i="19"/>
  <c r="J355" i="19"/>
  <c r="P355" i="19"/>
  <c r="R355" i="19"/>
  <c r="T355" i="19"/>
  <c r="V355" i="19"/>
  <c r="AB355" i="19"/>
  <c r="AD355" i="19"/>
  <c r="AF355" i="19"/>
  <c r="AH355" i="19"/>
  <c r="AN355" i="19"/>
  <c r="AR355" i="19"/>
  <c r="AT355" i="19"/>
  <c r="AZ355" i="19"/>
  <c r="BB355" i="19"/>
  <c r="BD355" i="19"/>
  <c r="BF355" i="19"/>
  <c r="D356" i="19"/>
  <c r="F356" i="19"/>
  <c r="H356" i="19"/>
  <c r="J356" i="19"/>
  <c r="P356" i="19"/>
  <c r="R356" i="19"/>
  <c r="T356" i="19"/>
  <c r="V356" i="19"/>
  <c r="AB356" i="19"/>
  <c r="AD356" i="19"/>
  <c r="AF356" i="19"/>
  <c r="AH356" i="19"/>
  <c r="AN356" i="19"/>
  <c r="AP356" i="19"/>
  <c r="AR356" i="19"/>
  <c r="AT356" i="19"/>
  <c r="AZ356" i="19"/>
  <c r="BB356" i="19"/>
  <c r="BD356" i="19"/>
  <c r="BF356" i="19"/>
  <c r="D357" i="19"/>
  <c r="F357" i="19"/>
  <c r="H357" i="19"/>
  <c r="J357" i="19"/>
  <c r="P357" i="19"/>
  <c r="R357" i="19"/>
  <c r="T357" i="19"/>
  <c r="V357" i="19"/>
  <c r="AB357" i="19"/>
  <c r="AD357" i="19"/>
  <c r="AF357" i="19"/>
  <c r="AH357" i="19"/>
  <c r="AN357" i="19"/>
  <c r="AP357" i="19"/>
  <c r="AR357" i="19"/>
  <c r="AZ357" i="19"/>
  <c r="BB357" i="19"/>
  <c r="BD357" i="19"/>
  <c r="BF357" i="19"/>
  <c r="D358" i="19"/>
  <c r="F358" i="19"/>
  <c r="H358" i="19"/>
  <c r="J358" i="19"/>
  <c r="P358" i="19"/>
  <c r="R358" i="19"/>
  <c r="T358" i="19"/>
  <c r="V358" i="19"/>
  <c r="AB358" i="19"/>
  <c r="AD358" i="19"/>
  <c r="AF358" i="19"/>
  <c r="AH358" i="19"/>
  <c r="AN358" i="19"/>
  <c r="AP358" i="19"/>
  <c r="AR358" i="19"/>
  <c r="AT358" i="19"/>
  <c r="AZ358" i="19"/>
  <c r="BB358" i="19"/>
  <c r="BD358" i="19"/>
  <c r="BF358" i="19"/>
  <c r="D359" i="19"/>
  <c r="F359" i="19"/>
  <c r="H359" i="19"/>
  <c r="J359" i="19"/>
  <c r="P359" i="19"/>
  <c r="R359" i="19"/>
  <c r="T359" i="19"/>
  <c r="V359" i="19"/>
  <c r="AB359" i="19"/>
  <c r="AD359" i="19"/>
  <c r="AF359" i="19"/>
  <c r="AH359" i="19"/>
  <c r="AN359" i="19"/>
  <c r="AP359" i="19"/>
  <c r="AR359" i="19"/>
  <c r="AT359" i="19"/>
  <c r="AZ359" i="19"/>
  <c r="BB359" i="19"/>
  <c r="BD359" i="19"/>
  <c r="BF359" i="19"/>
  <c r="D360" i="19"/>
  <c r="F360" i="19"/>
  <c r="H360" i="19"/>
  <c r="J360" i="19"/>
  <c r="P360" i="19"/>
  <c r="R360" i="19"/>
  <c r="T360" i="19"/>
  <c r="V360" i="19"/>
  <c r="AB360" i="19"/>
  <c r="AD360" i="19"/>
  <c r="AF360" i="19"/>
  <c r="AH360" i="19"/>
  <c r="AR361" i="19"/>
  <c r="AN360" i="19"/>
  <c r="AP360" i="19"/>
  <c r="AR360" i="19"/>
  <c r="AT360" i="19"/>
  <c r="AZ360" i="19"/>
  <c r="BB360" i="19"/>
  <c r="BD360" i="19"/>
  <c r="BF360" i="19"/>
  <c r="D361" i="19"/>
  <c r="F361" i="19"/>
  <c r="H361" i="19"/>
  <c r="J361" i="19"/>
  <c r="P361" i="19"/>
  <c r="R361" i="19"/>
  <c r="T361" i="19"/>
  <c r="V361" i="19"/>
  <c r="AB361" i="19"/>
  <c r="AD361" i="19"/>
  <c r="AF361" i="19"/>
  <c r="AH361" i="19"/>
  <c r="AP361" i="19"/>
  <c r="AT361" i="19"/>
  <c r="AZ361" i="19"/>
  <c r="BB361" i="19"/>
  <c r="BD361" i="19"/>
  <c r="BF361" i="19"/>
  <c r="D362" i="19"/>
  <c r="F362" i="19"/>
  <c r="H362" i="19"/>
  <c r="J362" i="19"/>
  <c r="P362" i="19"/>
  <c r="R362" i="19"/>
  <c r="T362" i="19"/>
  <c r="V362" i="19"/>
  <c r="AB362" i="19"/>
  <c r="AD362" i="19"/>
  <c r="AF362" i="19"/>
  <c r="AH362" i="19"/>
  <c r="AP362" i="19"/>
  <c r="AN362" i="19"/>
  <c r="AR362" i="19"/>
  <c r="AT362" i="19"/>
  <c r="AZ362" i="19"/>
  <c r="BB362" i="19"/>
  <c r="BD362" i="19"/>
  <c r="BF362" i="19"/>
  <c r="D363" i="19"/>
  <c r="F363" i="19"/>
  <c r="H363" i="19"/>
  <c r="J363" i="19"/>
  <c r="P363" i="19"/>
  <c r="R363" i="19"/>
  <c r="T363" i="19"/>
  <c r="V363" i="19"/>
  <c r="AB363" i="19"/>
  <c r="AD363" i="19"/>
  <c r="AF363" i="19"/>
  <c r="AH363" i="19"/>
  <c r="AN363" i="19"/>
  <c r="AP363" i="19"/>
  <c r="AR363" i="19"/>
  <c r="AT363" i="19"/>
  <c r="AZ363" i="19"/>
  <c r="BB363" i="19"/>
  <c r="BD363" i="19"/>
  <c r="BF363" i="19"/>
  <c r="D364" i="19"/>
  <c r="F364" i="19"/>
  <c r="H364" i="19"/>
  <c r="J364" i="19"/>
  <c r="P364" i="19"/>
  <c r="R364" i="19"/>
  <c r="T364" i="19"/>
  <c r="V364" i="19"/>
  <c r="AB364" i="19"/>
  <c r="AD364" i="19"/>
  <c r="AF364" i="19"/>
  <c r="AH364" i="19"/>
  <c r="AN364" i="19"/>
  <c r="AP364" i="19"/>
  <c r="AR364" i="19"/>
  <c r="AZ364" i="19"/>
  <c r="BB364" i="19"/>
  <c r="BD364" i="19"/>
  <c r="BF364" i="19"/>
  <c r="D365" i="19"/>
  <c r="F365" i="19"/>
  <c r="H365" i="19"/>
  <c r="J365" i="19"/>
  <c r="P365" i="19"/>
  <c r="R365" i="19"/>
  <c r="T365" i="19"/>
  <c r="V365" i="19"/>
  <c r="AB365" i="19"/>
  <c r="AD365" i="19"/>
  <c r="AF365" i="19"/>
  <c r="AH365" i="19"/>
  <c r="BB4" i="19"/>
  <c r="AN365" i="19"/>
  <c r="AP365" i="19"/>
  <c r="AR365" i="19"/>
  <c r="AT365" i="19"/>
  <c r="AZ365" i="19"/>
  <c r="BB365" i="19"/>
  <c r="BD365" i="19"/>
  <c r="BF365" i="19"/>
  <c r="D366" i="19"/>
  <c r="F366" i="19"/>
  <c r="H366" i="19"/>
  <c r="J366" i="19"/>
  <c r="P366" i="19"/>
  <c r="R366" i="19"/>
  <c r="T366" i="19"/>
  <c r="V366" i="19"/>
  <c r="AB366" i="19"/>
  <c r="AD366" i="19"/>
  <c r="AF366" i="19"/>
  <c r="AH366" i="19"/>
  <c r="BD3" i="19"/>
  <c r="AN366" i="19"/>
  <c r="AP366" i="19"/>
  <c r="AR366" i="19"/>
  <c r="AT366" i="19"/>
  <c r="AZ366" i="19"/>
  <c r="BB366" i="19"/>
  <c r="BD366" i="19"/>
  <c r="BF366" i="19"/>
  <c r="D367" i="19"/>
  <c r="F367" i="19"/>
  <c r="H367" i="19"/>
  <c r="J367" i="19"/>
  <c r="P367" i="19"/>
  <c r="R367" i="19"/>
  <c r="T367" i="19"/>
  <c r="V367" i="19"/>
  <c r="AB367" i="19"/>
  <c r="AD367" i="19"/>
  <c r="AF367" i="19"/>
  <c r="AH367" i="19"/>
  <c r="AN367" i="19"/>
  <c r="AP367" i="19"/>
  <c r="AR367" i="19"/>
  <c r="AT367" i="19"/>
  <c r="AZ367" i="19"/>
  <c r="BB367" i="19"/>
  <c r="BD367" i="19"/>
  <c r="BF367" i="19"/>
  <c r="D2" i="18"/>
  <c r="F2" i="18"/>
  <c r="H2" i="18"/>
  <c r="J2" i="18"/>
  <c r="P2" i="18"/>
  <c r="R2" i="18"/>
  <c r="T2" i="18"/>
  <c r="V2" i="18"/>
  <c r="AB2" i="18"/>
  <c r="AD2" i="18"/>
  <c r="AF2" i="18"/>
  <c r="AH2" i="18"/>
  <c r="AN2" i="18"/>
  <c r="AP2" i="18"/>
  <c r="AR2" i="18"/>
  <c r="AT2" i="18"/>
  <c r="AZ2" i="18"/>
  <c r="BB2" i="18"/>
  <c r="BD2" i="18"/>
  <c r="BF2" i="18"/>
  <c r="D3" i="18"/>
  <c r="F3" i="18"/>
  <c r="H3" i="18"/>
  <c r="J3" i="18"/>
  <c r="P3" i="18"/>
  <c r="R3" i="18"/>
  <c r="T3" i="18"/>
  <c r="V3" i="18"/>
  <c r="AB3" i="18"/>
  <c r="AD3" i="18"/>
  <c r="AF3" i="18"/>
  <c r="AH3" i="18"/>
  <c r="AN3" i="18"/>
  <c r="AP3" i="18"/>
  <c r="AR3" i="18"/>
  <c r="AT3" i="18"/>
  <c r="BB3" i="18"/>
  <c r="BF3" i="18"/>
  <c r="D4" i="18"/>
  <c r="F4" i="18"/>
  <c r="H4" i="18"/>
  <c r="J4" i="18"/>
  <c r="P4" i="18"/>
  <c r="R4" i="18"/>
  <c r="T4" i="18"/>
  <c r="V4" i="18"/>
  <c r="AB4" i="18"/>
  <c r="AD4" i="18"/>
  <c r="AF4" i="18"/>
  <c r="AH4" i="18"/>
  <c r="AN4" i="18"/>
  <c r="AP4" i="18"/>
  <c r="AR4" i="18"/>
  <c r="AT4" i="18"/>
  <c r="AZ4" i="18"/>
  <c r="BD4" i="18"/>
  <c r="BF4" i="18"/>
  <c r="D5" i="18"/>
  <c r="F5" i="18"/>
  <c r="H5" i="18"/>
  <c r="J5" i="18"/>
  <c r="P5" i="18"/>
  <c r="R5" i="18"/>
  <c r="T5" i="18"/>
  <c r="V5" i="18"/>
  <c r="AB5" i="18"/>
  <c r="AD5" i="18"/>
  <c r="AF5" i="18"/>
  <c r="AH5" i="18"/>
  <c r="AN5" i="18"/>
  <c r="AP5" i="18"/>
  <c r="AR5" i="18"/>
  <c r="AT5" i="18"/>
  <c r="AZ5" i="18"/>
  <c r="BB5" i="18"/>
  <c r="BD5" i="18"/>
  <c r="BF5" i="18"/>
  <c r="D6" i="18"/>
  <c r="F6" i="18"/>
  <c r="H6" i="18"/>
  <c r="J6" i="18"/>
  <c r="P6" i="18"/>
  <c r="R6" i="18"/>
  <c r="T6" i="18"/>
  <c r="V6" i="18"/>
  <c r="AB6" i="18"/>
  <c r="AD6" i="18"/>
  <c r="AF6" i="18"/>
  <c r="AH6" i="18"/>
  <c r="AN6" i="18"/>
  <c r="AP6" i="18"/>
  <c r="AR6" i="18"/>
  <c r="AT6" i="18"/>
  <c r="AZ6" i="18"/>
  <c r="BB6" i="18"/>
  <c r="BD6" i="18"/>
  <c r="BF6" i="18"/>
  <c r="D7" i="18"/>
  <c r="F7" i="18"/>
  <c r="H7" i="18"/>
  <c r="J7" i="18"/>
  <c r="P7" i="18"/>
  <c r="R7" i="18"/>
  <c r="T7" i="18"/>
  <c r="V7" i="18"/>
  <c r="AB7" i="18"/>
  <c r="AD7" i="18"/>
  <c r="AF7" i="18"/>
  <c r="AH7" i="18"/>
  <c r="AN7" i="18"/>
  <c r="AP7" i="18"/>
  <c r="AR7" i="18"/>
  <c r="AT7" i="18"/>
  <c r="AZ7" i="18"/>
  <c r="BB7" i="18"/>
  <c r="BD7" i="18"/>
  <c r="BF7" i="18"/>
  <c r="D8" i="18"/>
  <c r="F8" i="18"/>
  <c r="H8" i="18"/>
  <c r="J8" i="18"/>
  <c r="P8" i="18"/>
  <c r="R8" i="18"/>
  <c r="T8" i="18"/>
  <c r="V8" i="18"/>
  <c r="AB8" i="18"/>
  <c r="AD8" i="18"/>
  <c r="AF8" i="18"/>
  <c r="AH8" i="18"/>
  <c r="AN8" i="18"/>
  <c r="AP8" i="18"/>
  <c r="AR8" i="18"/>
  <c r="AT8" i="18"/>
  <c r="AZ8" i="18"/>
  <c r="BB8" i="18"/>
  <c r="BD8" i="18"/>
  <c r="BF8" i="18"/>
  <c r="D9" i="18"/>
  <c r="F9" i="18"/>
  <c r="H9" i="18"/>
  <c r="J9" i="18"/>
  <c r="P9" i="18"/>
  <c r="R9" i="18"/>
  <c r="T9" i="18"/>
  <c r="V9" i="18"/>
  <c r="AB9" i="18"/>
  <c r="AD9" i="18"/>
  <c r="AF9" i="18"/>
  <c r="AH9" i="18"/>
  <c r="AN9" i="18"/>
  <c r="AP9" i="18"/>
  <c r="AR9" i="18"/>
  <c r="AT9" i="18"/>
  <c r="AZ9" i="18"/>
  <c r="BB9" i="18"/>
  <c r="BD9" i="18"/>
  <c r="BF9" i="18"/>
  <c r="D10" i="18"/>
  <c r="F10" i="18"/>
  <c r="H10" i="18"/>
  <c r="J10" i="18"/>
  <c r="P10" i="18"/>
  <c r="R10" i="18"/>
  <c r="T10" i="18"/>
  <c r="V10" i="18"/>
  <c r="AB10" i="18"/>
  <c r="AD10" i="18"/>
  <c r="AF10" i="18"/>
  <c r="AH10" i="18"/>
  <c r="AN10" i="18"/>
  <c r="AP10" i="18"/>
  <c r="AR10" i="18"/>
  <c r="AT10" i="18"/>
  <c r="AZ10" i="18"/>
  <c r="BB10" i="18"/>
  <c r="BD10" i="18"/>
  <c r="BF10" i="18"/>
  <c r="D11" i="18"/>
  <c r="F11" i="18"/>
  <c r="H11" i="18"/>
  <c r="J11" i="18"/>
  <c r="P11" i="18"/>
  <c r="R11" i="18"/>
  <c r="T11" i="18"/>
  <c r="V11" i="18"/>
  <c r="AB11" i="18"/>
  <c r="AD11" i="18"/>
  <c r="AF11" i="18"/>
  <c r="AH11" i="18"/>
  <c r="AN11" i="18"/>
  <c r="AP11" i="18"/>
  <c r="AR11" i="18"/>
  <c r="AT11" i="18"/>
  <c r="AZ11" i="18"/>
  <c r="BB11" i="18"/>
  <c r="BD11" i="18"/>
  <c r="BF11" i="18"/>
  <c r="D12" i="18"/>
  <c r="F12" i="18"/>
  <c r="H12" i="18"/>
  <c r="J12" i="18"/>
  <c r="P12" i="18"/>
  <c r="R12" i="18"/>
  <c r="T12" i="18"/>
  <c r="V12" i="18"/>
  <c r="AB12" i="18"/>
  <c r="AD12" i="18"/>
  <c r="AF12" i="18"/>
  <c r="AH12" i="18"/>
  <c r="AN12" i="18"/>
  <c r="AP12" i="18"/>
  <c r="AR12" i="18"/>
  <c r="AT12" i="18"/>
  <c r="AZ12" i="18"/>
  <c r="BB12" i="18"/>
  <c r="BD12" i="18"/>
  <c r="BF12" i="18"/>
  <c r="D13" i="18"/>
  <c r="F13" i="18"/>
  <c r="H13" i="18"/>
  <c r="J13" i="18"/>
  <c r="P13" i="18"/>
  <c r="R13" i="18"/>
  <c r="T13" i="18"/>
  <c r="V13" i="18"/>
  <c r="AB13" i="18"/>
  <c r="AD13" i="18"/>
  <c r="AF13" i="18"/>
  <c r="AH13" i="18"/>
  <c r="AN13" i="18"/>
  <c r="AP13" i="18"/>
  <c r="AR13" i="18"/>
  <c r="AT13" i="18"/>
  <c r="AZ13" i="18"/>
  <c r="BB13" i="18"/>
  <c r="BD13" i="18"/>
  <c r="BF13" i="18"/>
  <c r="D14" i="18"/>
  <c r="F14" i="18"/>
  <c r="H14" i="18"/>
  <c r="J14" i="18"/>
  <c r="P14" i="18"/>
  <c r="R14" i="18"/>
  <c r="T14" i="18"/>
  <c r="V14" i="18"/>
  <c r="AB14" i="18"/>
  <c r="AD14" i="18"/>
  <c r="AF14" i="18"/>
  <c r="AH14" i="18"/>
  <c r="AN14" i="18"/>
  <c r="AP14" i="18"/>
  <c r="AR14" i="18"/>
  <c r="AT14" i="18"/>
  <c r="AZ14" i="18"/>
  <c r="BB14" i="18"/>
  <c r="BD14" i="18"/>
  <c r="BF14" i="18"/>
  <c r="D15" i="18"/>
  <c r="F15" i="18"/>
  <c r="H15" i="18"/>
  <c r="J15" i="18"/>
  <c r="P15" i="18"/>
  <c r="R15" i="18"/>
  <c r="T15" i="18"/>
  <c r="V15" i="18"/>
  <c r="AB15" i="18"/>
  <c r="AD15" i="18"/>
  <c r="AF15" i="18"/>
  <c r="AH15" i="18"/>
  <c r="AN15" i="18"/>
  <c r="AP15" i="18"/>
  <c r="AR15" i="18"/>
  <c r="AT15" i="18"/>
  <c r="AZ15" i="18"/>
  <c r="BB15" i="18"/>
  <c r="BD15" i="18"/>
  <c r="BF15" i="18"/>
  <c r="D16" i="18"/>
  <c r="F16" i="18"/>
  <c r="H16" i="18"/>
  <c r="J16" i="18"/>
  <c r="P16" i="18"/>
  <c r="R16" i="18"/>
  <c r="T16" i="18"/>
  <c r="V16" i="18"/>
  <c r="AB16" i="18"/>
  <c r="AD16" i="18"/>
  <c r="AF16" i="18"/>
  <c r="AH16" i="18"/>
  <c r="AN16" i="18"/>
  <c r="AP16" i="18"/>
  <c r="AR16" i="18"/>
  <c r="AT16" i="18"/>
  <c r="AZ16" i="18"/>
  <c r="BB16" i="18"/>
  <c r="BD16" i="18"/>
  <c r="BF16" i="18"/>
  <c r="D17" i="18"/>
  <c r="F17" i="18"/>
  <c r="H17" i="18"/>
  <c r="J17" i="18"/>
  <c r="P17" i="18"/>
  <c r="R17" i="18"/>
  <c r="T17" i="18"/>
  <c r="V17" i="18"/>
  <c r="AB17" i="18"/>
  <c r="AD17" i="18"/>
  <c r="AF17" i="18"/>
  <c r="AH17" i="18"/>
  <c r="AN17" i="18"/>
  <c r="AP17" i="18"/>
  <c r="AR17" i="18"/>
  <c r="AT17" i="18"/>
  <c r="AZ17" i="18"/>
  <c r="BB17" i="18"/>
  <c r="BD17" i="18"/>
  <c r="BF17" i="18"/>
  <c r="D18" i="18"/>
  <c r="F18" i="18"/>
  <c r="H18" i="18"/>
  <c r="J18" i="18"/>
  <c r="P18" i="18"/>
  <c r="R18" i="18"/>
  <c r="T18" i="18"/>
  <c r="V18" i="18"/>
  <c r="AB18" i="18"/>
  <c r="AD18" i="18"/>
  <c r="AF18" i="18"/>
  <c r="AH18" i="18"/>
  <c r="AN18" i="18"/>
  <c r="AP18" i="18"/>
  <c r="AR18" i="18"/>
  <c r="AT18" i="18"/>
  <c r="AZ18" i="18"/>
  <c r="BB18" i="18"/>
  <c r="BD18" i="18"/>
  <c r="BF18" i="18"/>
  <c r="D19" i="18"/>
  <c r="F19" i="18"/>
  <c r="H19" i="18"/>
  <c r="J19" i="18"/>
  <c r="P19" i="18"/>
  <c r="R19" i="18"/>
  <c r="T19" i="18"/>
  <c r="V19" i="18"/>
  <c r="AB19" i="18"/>
  <c r="AD19" i="18"/>
  <c r="AF19" i="18"/>
  <c r="AH19" i="18"/>
  <c r="AN19" i="18"/>
  <c r="AP19" i="18"/>
  <c r="AR19" i="18"/>
  <c r="AT19" i="18"/>
  <c r="AZ19" i="18"/>
  <c r="BB19" i="18"/>
  <c r="BD19" i="18"/>
  <c r="BF19" i="18"/>
  <c r="D20" i="18"/>
  <c r="F20" i="18"/>
  <c r="H20" i="18"/>
  <c r="J20" i="18"/>
  <c r="P20" i="18"/>
  <c r="R20" i="18"/>
  <c r="T20" i="18"/>
  <c r="V20" i="18"/>
  <c r="AB20" i="18"/>
  <c r="AD20" i="18"/>
  <c r="AF20" i="18"/>
  <c r="AH20" i="18"/>
  <c r="AN20" i="18"/>
  <c r="AP20" i="18"/>
  <c r="AR20" i="18"/>
  <c r="AT20" i="18"/>
  <c r="AZ20" i="18"/>
  <c r="BB20" i="18"/>
  <c r="BD20" i="18"/>
  <c r="BF20" i="18"/>
  <c r="D21" i="18"/>
  <c r="F21" i="18"/>
  <c r="H21" i="18"/>
  <c r="J21" i="18"/>
  <c r="P21" i="18"/>
  <c r="R21" i="18"/>
  <c r="T21" i="18"/>
  <c r="V21" i="18"/>
  <c r="AB21" i="18"/>
  <c r="AD21" i="18"/>
  <c r="AF21" i="18"/>
  <c r="AH21" i="18"/>
  <c r="AN21" i="18"/>
  <c r="AP21" i="18"/>
  <c r="AR21" i="18"/>
  <c r="AT21" i="18"/>
  <c r="AZ21" i="18"/>
  <c r="BB21" i="18"/>
  <c r="BD21" i="18"/>
  <c r="BF21" i="18"/>
  <c r="D22" i="18"/>
  <c r="F22" i="18"/>
  <c r="H22" i="18"/>
  <c r="J22" i="18"/>
  <c r="P22" i="18"/>
  <c r="R22" i="18"/>
  <c r="T22" i="18"/>
  <c r="V22" i="18"/>
  <c r="AB22" i="18"/>
  <c r="AD22" i="18"/>
  <c r="AF22" i="18"/>
  <c r="AH22" i="18"/>
  <c r="AN22" i="18"/>
  <c r="AP22" i="18"/>
  <c r="AR22" i="18"/>
  <c r="AT22" i="18"/>
  <c r="AZ22" i="18"/>
  <c r="BB22" i="18"/>
  <c r="BD22" i="18"/>
  <c r="BF22" i="18"/>
  <c r="D23" i="18"/>
  <c r="F23" i="18"/>
  <c r="H23" i="18"/>
  <c r="J23" i="18"/>
  <c r="P23" i="18"/>
  <c r="R23" i="18"/>
  <c r="T23" i="18"/>
  <c r="V23" i="18"/>
  <c r="AB23" i="18"/>
  <c r="AD23" i="18"/>
  <c r="AF23" i="18"/>
  <c r="AH23" i="18"/>
  <c r="AN23" i="18"/>
  <c r="AP23" i="18"/>
  <c r="AR23" i="18"/>
  <c r="AT23" i="18"/>
  <c r="AZ23" i="18"/>
  <c r="BB23" i="18"/>
  <c r="BD23" i="18"/>
  <c r="BF23" i="18"/>
  <c r="D24" i="18"/>
  <c r="F24" i="18"/>
  <c r="H24" i="18"/>
  <c r="J24" i="18"/>
  <c r="P24" i="18"/>
  <c r="R24" i="18"/>
  <c r="T24" i="18"/>
  <c r="V24" i="18"/>
  <c r="AB24" i="18"/>
  <c r="AD24" i="18"/>
  <c r="AF24" i="18"/>
  <c r="AH24" i="18"/>
  <c r="AN24" i="18"/>
  <c r="AP24" i="18"/>
  <c r="AR24" i="18"/>
  <c r="AT24" i="18"/>
  <c r="AZ24" i="18"/>
  <c r="BB24" i="18"/>
  <c r="BD24" i="18"/>
  <c r="BF24" i="18"/>
  <c r="D25" i="18"/>
  <c r="F25" i="18"/>
  <c r="H25" i="18"/>
  <c r="J25" i="18"/>
  <c r="P25" i="18"/>
  <c r="R25" i="18"/>
  <c r="T25" i="18"/>
  <c r="V25" i="18"/>
  <c r="AB25" i="18"/>
  <c r="AD25" i="18"/>
  <c r="AF25" i="18"/>
  <c r="AH25" i="18"/>
  <c r="AN25" i="18"/>
  <c r="AP25" i="18"/>
  <c r="AR25" i="18"/>
  <c r="AT25" i="18"/>
  <c r="AZ25" i="18"/>
  <c r="BB25" i="18"/>
  <c r="BD25" i="18"/>
  <c r="BF25" i="18"/>
  <c r="D26" i="18"/>
  <c r="F26" i="18"/>
  <c r="H26" i="18"/>
  <c r="J26" i="18"/>
  <c r="P26" i="18"/>
  <c r="R26" i="18"/>
  <c r="T26" i="18"/>
  <c r="V26" i="18"/>
  <c r="AB26" i="18"/>
  <c r="AD26" i="18"/>
  <c r="AF26" i="18"/>
  <c r="AH26" i="18"/>
  <c r="AN26" i="18"/>
  <c r="AP26" i="18"/>
  <c r="AR26" i="18"/>
  <c r="AT26" i="18"/>
  <c r="AZ26" i="18"/>
  <c r="BB26" i="18"/>
  <c r="BD26" i="18"/>
  <c r="BF26" i="18"/>
  <c r="D27" i="18"/>
  <c r="F27" i="18"/>
  <c r="H27" i="18"/>
  <c r="J27" i="18"/>
  <c r="P27" i="18"/>
  <c r="R27" i="18"/>
  <c r="T27" i="18"/>
  <c r="V27" i="18"/>
  <c r="AB27" i="18"/>
  <c r="AD27" i="18"/>
  <c r="AF27" i="18"/>
  <c r="AH27" i="18"/>
  <c r="AN27" i="18"/>
  <c r="AP27" i="18"/>
  <c r="AR27" i="18"/>
  <c r="AT27" i="18"/>
  <c r="AZ27" i="18"/>
  <c r="BB27" i="18"/>
  <c r="BD27" i="18"/>
  <c r="BF27" i="18"/>
  <c r="D28" i="18"/>
  <c r="F28" i="18"/>
  <c r="H28" i="18"/>
  <c r="J28" i="18"/>
  <c r="P28" i="18"/>
  <c r="R28" i="18"/>
  <c r="T28" i="18"/>
  <c r="V28" i="18"/>
  <c r="AB28" i="18"/>
  <c r="AD28" i="18"/>
  <c r="AF28" i="18"/>
  <c r="AH28" i="18"/>
  <c r="AN28" i="18"/>
  <c r="AP28" i="18"/>
  <c r="AR28" i="18"/>
  <c r="AT28" i="18"/>
  <c r="AZ28" i="18"/>
  <c r="BB28" i="18"/>
  <c r="BD28" i="18"/>
  <c r="BF28" i="18"/>
  <c r="D29" i="18"/>
  <c r="F29" i="18"/>
  <c r="H29" i="18"/>
  <c r="J29" i="18"/>
  <c r="P29" i="18"/>
  <c r="R29" i="18"/>
  <c r="T29" i="18"/>
  <c r="V29" i="18"/>
  <c r="AB29" i="18"/>
  <c r="AD29" i="18"/>
  <c r="AF29" i="18"/>
  <c r="AH29" i="18"/>
  <c r="AN29" i="18"/>
  <c r="AP29" i="18"/>
  <c r="AR29" i="18"/>
  <c r="AT29" i="18"/>
  <c r="AZ29" i="18"/>
  <c r="BB29" i="18"/>
  <c r="BD29" i="18"/>
  <c r="BF29" i="18"/>
  <c r="D30" i="18"/>
  <c r="F30" i="18"/>
  <c r="H30" i="18"/>
  <c r="J30" i="18"/>
  <c r="P30" i="18"/>
  <c r="R30" i="18"/>
  <c r="T30" i="18"/>
  <c r="V30" i="18"/>
  <c r="AB30" i="18"/>
  <c r="AD30" i="18"/>
  <c r="AF30" i="18"/>
  <c r="AH30" i="18"/>
  <c r="AN30" i="18"/>
  <c r="AP30" i="18"/>
  <c r="AR30" i="18"/>
  <c r="AT30" i="18"/>
  <c r="AZ30" i="18"/>
  <c r="BB30" i="18"/>
  <c r="BD30" i="18"/>
  <c r="BF30" i="18"/>
  <c r="D31" i="18"/>
  <c r="F31" i="18"/>
  <c r="H31" i="18"/>
  <c r="J31" i="18"/>
  <c r="P31" i="18"/>
  <c r="R31" i="18"/>
  <c r="T31" i="18"/>
  <c r="V31" i="18"/>
  <c r="AB31" i="18"/>
  <c r="AD31" i="18"/>
  <c r="AF31" i="18"/>
  <c r="AH31" i="18"/>
  <c r="AN31" i="18"/>
  <c r="AP31" i="18"/>
  <c r="AR31" i="18"/>
  <c r="AT31" i="18"/>
  <c r="AZ31" i="18"/>
  <c r="BB31" i="18"/>
  <c r="BD31" i="18"/>
  <c r="BF31" i="18"/>
  <c r="D32" i="18"/>
  <c r="F32" i="18"/>
  <c r="H32" i="18"/>
  <c r="J32" i="18"/>
  <c r="P32" i="18"/>
  <c r="R32" i="18"/>
  <c r="T32" i="18"/>
  <c r="V32" i="18"/>
  <c r="AB32" i="18"/>
  <c r="AD32" i="18"/>
  <c r="AF32" i="18"/>
  <c r="AH32" i="18"/>
  <c r="AN32" i="18"/>
  <c r="AP32" i="18"/>
  <c r="AR32" i="18"/>
  <c r="AT32" i="18"/>
  <c r="AZ32" i="18"/>
  <c r="BB32" i="18"/>
  <c r="BD32" i="18"/>
  <c r="BF32" i="18"/>
  <c r="D33" i="18"/>
  <c r="F33" i="18"/>
  <c r="H33" i="18"/>
  <c r="J33" i="18"/>
  <c r="P33" i="18"/>
  <c r="R33" i="18"/>
  <c r="T33" i="18"/>
  <c r="V33" i="18"/>
  <c r="AB33" i="18"/>
  <c r="AD33" i="18"/>
  <c r="AF33" i="18"/>
  <c r="AH33" i="18"/>
  <c r="AN33" i="18"/>
  <c r="AP33" i="18"/>
  <c r="AR33" i="18"/>
  <c r="AT33" i="18"/>
  <c r="AZ33" i="18"/>
  <c r="BB33" i="18"/>
  <c r="BD33" i="18"/>
  <c r="BF33" i="18"/>
  <c r="D34" i="18"/>
  <c r="F34" i="18"/>
  <c r="H34" i="18"/>
  <c r="J34" i="18"/>
  <c r="P34" i="18"/>
  <c r="R34" i="18"/>
  <c r="T34" i="18"/>
  <c r="V34" i="18"/>
  <c r="AB34" i="18"/>
  <c r="AD34" i="18"/>
  <c r="AF34" i="18"/>
  <c r="AH34" i="18"/>
  <c r="AN34" i="18"/>
  <c r="AP34" i="18"/>
  <c r="AR34" i="18"/>
  <c r="AT34" i="18"/>
  <c r="AZ34" i="18"/>
  <c r="BB34" i="18"/>
  <c r="BD34" i="18"/>
  <c r="BF34" i="18"/>
  <c r="D35" i="18"/>
  <c r="F35" i="18"/>
  <c r="H35" i="18"/>
  <c r="J35" i="18"/>
  <c r="P35" i="18"/>
  <c r="R35" i="18"/>
  <c r="T35" i="18"/>
  <c r="V35" i="18"/>
  <c r="AB35" i="18"/>
  <c r="AD35" i="18"/>
  <c r="AF35" i="18"/>
  <c r="AH35" i="18"/>
  <c r="AN35" i="18"/>
  <c r="AP35" i="18"/>
  <c r="AR35" i="18"/>
  <c r="AT35" i="18"/>
  <c r="AZ35" i="18"/>
  <c r="BB35" i="18"/>
  <c r="BD35" i="18"/>
  <c r="BF35" i="18"/>
  <c r="D36" i="18"/>
  <c r="F36" i="18"/>
  <c r="H36" i="18"/>
  <c r="J36" i="18"/>
  <c r="P36" i="18"/>
  <c r="R36" i="18"/>
  <c r="T36" i="18"/>
  <c r="V36" i="18"/>
  <c r="AB36" i="18"/>
  <c r="AD36" i="18"/>
  <c r="AF36" i="18"/>
  <c r="AH36" i="18"/>
  <c r="AN36" i="18"/>
  <c r="AP36" i="18"/>
  <c r="AR36" i="18"/>
  <c r="AT36" i="18"/>
  <c r="AZ36" i="18"/>
  <c r="BB36" i="18"/>
  <c r="BD36" i="18"/>
  <c r="BF36" i="18"/>
  <c r="D37" i="18"/>
  <c r="F37" i="18"/>
  <c r="H37" i="18"/>
  <c r="J37" i="18"/>
  <c r="P37" i="18"/>
  <c r="R37" i="18"/>
  <c r="T37" i="18"/>
  <c r="V37" i="18"/>
  <c r="AB37" i="18"/>
  <c r="AD37" i="18"/>
  <c r="AF37" i="18"/>
  <c r="AH37" i="18"/>
  <c r="AN37" i="18"/>
  <c r="AP37" i="18"/>
  <c r="AR37" i="18"/>
  <c r="AT37" i="18"/>
  <c r="AZ37" i="18"/>
  <c r="BB37" i="18"/>
  <c r="BD37" i="18"/>
  <c r="BF37" i="18"/>
  <c r="D38" i="18"/>
  <c r="F38" i="18"/>
  <c r="H38" i="18"/>
  <c r="J38" i="18"/>
  <c r="P38" i="18"/>
  <c r="R38" i="18"/>
  <c r="T38" i="18"/>
  <c r="V38" i="18"/>
  <c r="AB38" i="18"/>
  <c r="AD38" i="18"/>
  <c r="AF38" i="18"/>
  <c r="AH38" i="18"/>
  <c r="AN38" i="18"/>
  <c r="AP38" i="18"/>
  <c r="AR38" i="18"/>
  <c r="AT38" i="18"/>
  <c r="AZ38" i="18"/>
  <c r="BB38" i="18"/>
  <c r="BD38" i="18"/>
  <c r="BF38" i="18"/>
  <c r="D39" i="18"/>
  <c r="F39" i="18"/>
  <c r="H39" i="18"/>
  <c r="J39" i="18"/>
  <c r="P39" i="18"/>
  <c r="R39" i="18"/>
  <c r="T39" i="18"/>
  <c r="V39" i="18"/>
  <c r="AB39" i="18"/>
  <c r="AD39" i="18"/>
  <c r="AF39" i="18"/>
  <c r="AH39" i="18"/>
  <c r="AN39" i="18"/>
  <c r="AP39" i="18"/>
  <c r="AR39" i="18"/>
  <c r="AT39" i="18"/>
  <c r="AZ39" i="18"/>
  <c r="BB39" i="18"/>
  <c r="BD39" i="18"/>
  <c r="BF39" i="18"/>
  <c r="D40" i="18"/>
  <c r="F40" i="18"/>
  <c r="H40" i="18"/>
  <c r="J40" i="18"/>
  <c r="P40" i="18"/>
  <c r="R40" i="18"/>
  <c r="T40" i="18"/>
  <c r="V40" i="18"/>
  <c r="AB40" i="18"/>
  <c r="AD40" i="18"/>
  <c r="AF40" i="18"/>
  <c r="AH40" i="18"/>
  <c r="AN40" i="18"/>
  <c r="AP40" i="18"/>
  <c r="AR40" i="18"/>
  <c r="AT40" i="18"/>
  <c r="AZ40" i="18"/>
  <c r="BB40" i="18"/>
  <c r="BD40" i="18"/>
  <c r="BF40" i="18"/>
  <c r="D41" i="18"/>
  <c r="F41" i="18"/>
  <c r="H41" i="18"/>
  <c r="J41" i="18"/>
  <c r="P41" i="18"/>
  <c r="R41" i="18"/>
  <c r="T41" i="18"/>
  <c r="V41" i="18"/>
  <c r="AB41" i="18"/>
  <c r="AD41" i="18"/>
  <c r="AF41" i="18"/>
  <c r="AH41" i="18"/>
  <c r="AN41" i="18"/>
  <c r="AP41" i="18"/>
  <c r="AR41" i="18"/>
  <c r="AT41" i="18"/>
  <c r="AZ41" i="18"/>
  <c r="BB41" i="18"/>
  <c r="BD41" i="18"/>
  <c r="BF41" i="18"/>
  <c r="D42" i="18"/>
  <c r="F42" i="18"/>
  <c r="H42" i="18"/>
  <c r="J42" i="18"/>
  <c r="P42" i="18"/>
  <c r="R42" i="18"/>
  <c r="T42" i="18"/>
  <c r="V42" i="18"/>
  <c r="AB42" i="18"/>
  <c r="AD42" i="18"/>
  <c r="AF42" i="18"/>
  <c r="AH42" i="18"/>
  <c r="AN42" i="18"/>
  <c r="AP42" i="18"/>
  <c r="AR42" i="18"/>
  <c r="AT42" i="18"/>
  <c r="AZ42" i="18"/>
  <c r="BB42" i="18"/>
  <c r="BD42" i="18"/>
  <c r="BF42" i="18"/>
  <c r="D43" i="18"/>
  <c r="F43" i="18"/>
  <c r="H43" i="18"/>
  <c r="J43" i="18"/>
  <c r="P43" i="18"/>
  <c r="R43" i="18"/>
  <c r="T43" i="18"/>
  <c r="V43" i="18"/>
  <c r="AB43" i="18"/>
  <c r="AD43" i="18"/>
  <c r="AF43" i="18"/>
  <c r="AH43" i="18"/>
  <c r="AN43" i="18"/>
  <c r="AP43" i="18"/>
  <c r="AR43" i="18"/>
  <c r="AT43" i="18"/>
  <c r="AZ43" i="18"/>
  <c r="BB43" i="18"/>
  <c r="BD43" i="18"/>
  <c r="BF43" i="18"/>
  <c r="D44" i="18"/>
  <c r="F44" i="18"/>
  <c r="H44" i="18"/>
  <c r="J44" i="18"/>
  <c r="P44" i="18"/>
  <c r="R44" i="18"/>
  <c r="T44" i="18"/>
  <c r="V44" i="18"/>
  <c r="AB44" i="18"/>
  <c r="AD44" i="18"/>
  <c r="AF44" i="18"/>
  <c r="AH44" i="18"/>
  <c r="AN44" i="18"/>
  <c r="AP44" i="18"/>
  <c r="AR44" i="18"/>
  <c r="AT44" i="18"/>
  <c r="AZ44" i="18"/>
  <c r="BB44" i="18"/>
  <c r="BD44" i="18"/>
  <c r="BF44" i="18"/>
  <c r="D45" i="18"/>
  <c r="F45" i="18"/>
  <c r="H45" i="18"/>
  <c r="J45" i="18"/>
  <c r="P45" i="18"/>
  <c r="R45" i="18"/>
  <c r="T45" i="18"/>
  <c r="V45" i="18"/>
  <c r="AB45" i="18"/>
  <c r="AD45" i="18"/>
  <c r="AF45" i="18"/>
  <c r="AH45" i="18"/>
  <c r="AN45" i="18"/>
  <c r="AP45" i="18"/>
  <c r="AR45" i="18"/>
  <c r="AT45" i="18"/>
  <c r="AZ45" i="18"/>
  <c r="BB45" i="18"/>
  <c r="BD45" i="18"/>
  <c r="BF45" i="18"/>
  <c r="D46" i="18"/>
  <c r="F46" i="18"/>
  <c r="H46" i="18"/>
  <c r="J46" i="18"/>
  <c r="P46" i="18"/>
  <c r="R46" i="18"/>
  <c r="T46" i="18"/>
  <c r="V46" i="18"/>
  <c r="AB46" i="18"/>
  <c r="AD46" i="18"/>
  <c r="AF46" i="18"/>
  <c r="AH46" i="18"/>
  <c r="AN46" i="18"/>
  <c r="AP46" i="18"/>
  <c r="AR46" i="18"/>
  <c r="AT46" i="18"/>
  <c r="AZ46" i="18"/>
  <c r="BB46" i="18"/>
  <c r="BD46" i="18"/>
  <c r="BF46" i="18"/>
  <c r="D47" i="18"/>
  <c r="F47" i="18"/>
  <c r="H47" i="18"/>
  <c r="J47" i="18"/>
  <c r="P47" i="18"/>
  <c r="R47" i="18"/>
  <c r="T47" i="18"/>
  <c r="V47" i="18"/>
  <c r="AB47" i="18"/>
  <c r="AD47" i="18"/>
  <c r="AF47" i="18"/>
  <c r="AH47" i="18"/>
  <c r="AN47" i="18"/>
  <c r="AP47" i="18"/>
  <c r="AR47" i="18"/>
  <c r="AT47" i="18"/>
  <c r="AZ47" i="18"/>
  <c r="BB47" i="18"/>
  <c r="BD47" i="18"/>
  <c r="BF47" i="18"/>
  <c r="D48" i="18"/>
  <c r="F48" i="18"/>
  <c r="H48" i="18"/>
  <c r="J48" i="18"/>
  <c r="P48" i="18"/>
  <c r="R48" i="18"/>
  <c r="T48" i="18"/>
  <c r="V48" i="18"/>
  <c r="AB48" i="18"/>
  <c r="AD48" i="18"/>
  <c r="AF48" i="18"/>
  <c r="AH48" i="18"/>
  <c r="AN48" i="18"/>
  <c r="AP48" i="18"/>
  <c r="AR48" i="18"/>
  <c r="AT48" i="18"/>
  <c r="AZ48" i="18"/>
  <c r="BB48" i="18"/>
  <c r="BD48" i="18"/>
  <c r="BF48" i="18"/>
  <c r="D49" i="18"/>
  <c r="F49" i="18"/>
  <c r="H49" i="18"/>
  <c r="J49" i="18"/>
  <c r="P49" i="18"/>
  <c r="R49" i="18"/>
  <c r="T49" i="18"/>
  <c r="V49" i="18"/>
  <c r="AB49" i="18"/>
  <c r="AD49" i="18"/>
  <c r="AF49" i="18"/>
  <c r="AH49" i="18"/>
  <c r="AN49" i="18"/>
  <c r="AP49" i="18"/>
  <c r="AR49" i="18"/>
  <c r="AT49" i="18"/>
  <c r="AZ49" i="18"/>
  <c r="BB49" i="18"/>
  <c r="BD49" i="18"/>
  <c r="BF49" i="18"/>
  <c r="D50" i="18"/>
  <c r="F50" i="18"/>
  <c r="H50" i="18"/>
  <c r="J50" i="18"/>
  <c r="P50" i="18"/>
  <c r="R50" i="18"/>
  <c r="T50" i="18"/>
  <c r="V50" i="18"/>
  <c r="AB50" i="18"/>
  <c r="AD50" i="18"/>
  <c r="AF50" i="18"/>
  <c r="AH50" i="18"/>
  <c r="AN50" i="18"/>
  <c r="AP50" i="18"/>
  <c r="AR50" i="18"/>
  <c r="AT50" i="18"/>
  <c r="AZ50" i="18"/>
  <c r="BB50" i="18"/>
  <c r="BD50" i="18"/>
  <c r="BF50" i="18"/>
  <c r="D51" i="18"/>
  <c r="F51" i="18"/>
  <c r="H51" i="18"/>
  <c r="J51" i="18"/>
  <c r="P51" i="18"/>
  <c r="R51" i="18"/>
  <c r="T51" i="18"/>
  <c r="V51" i="18"/>
  <c r="AB51" i="18"/>
  <c r="AD51" i="18"/>
  <c r="AF51" i="18"/>
  <c r="AH51" i="18"/>
  <c r="AN51" i="18"/>
  <c r="AP51" i="18"/>
  <c r="AR51" i="18"/>
  <c r="AT51" i="18"/>
  <c r="AZ51" i="18"/>
  <c r="BB51" i="18"/>
  <c r="BD51" i="18"/>
  <c r="BF51" i="18"/>
  <c r="D52" i="18"/>
  <c r="F52" i="18"/>
  <c r="H52" i="18"/>
  <c r="J52" i="18"/>
  <c r="P52" i="18"/>
  <c r="R52" i="18"/>
  <c r="T52" i="18"/>
  <c r="V52" i="18"/>
  <c r="AB52" i="18"/>
  <c r="AD52" i="18"/>
  <c r="AF52" i="18"/>
  <c r="AH52" i="18"/>
  <c r="AN52" i="18"/>
  <c r="AP52" i="18"/>
  <c r="AR52" i="18"/>
  <c r="AT52" i="18"/>
  <c r="AZ52" i="18"/>
  <c r="BB52" i="18"/>
  <c r="BD52" i="18"/>
  <c r="BF52" i="18"/>
  <c r="D53" i="18"/>
  <c r="F53" i="18"/>
  <c r="H53" i="18"/>
  <c r="J53" i="18"/>
  <c r="P53" i="18"/>
  <c r="R53" i="18"/>
  <c r="T53" i="18"/>
  <c r="V53" i="18"/>
  <c r="AB53" i="18"/>
  <c r="AD53" i="18"/>
  <c r="AF53" i="18"/>
  <c r="AH53" i="18"/>
  <c r="AN53" i="18"/>
  <c r="AP53" i="18"/>
  <c r="AR53" i="18"/>
  <c r="AT53" i="18"/>
  <c r="AZ53" i="18"/>
  <c r="BB53" i="18"/>
  <c r="BD53" i="18"/>
  <c r="BF53" i="18"/>
  <c r="D54" i="18"/>
  <c r="F54" i="18"/>
  <c r="H54" i="18"/>
  <c r="J54" i="18"/>
  <c r="P54" i="18"/>
  <c r="R54" i="18"/>
  <c r="T54" i="18"/>
  <c r="V54" i="18"/>
  <c r="AB54" i="18"/>
  <c r="AD54" i="18"/>
  <c r="AF54" i="18"/>
  <c r="AH54" i="18"/>
  <c r="AN54" i="18"/>
  <c r="AP54" i="18"/>
  <c r="AR54" i="18"/>
  <c r="AT54" i="18"/>
  <c r="AZ54" i="18"/>
  <c r="BB54" i="18"/>
  <c r="BD54" i="18"/>
  <c r="BF54" i="18"/>
  <c r="D55" i="18"/>
  <c r="F55" i="18"/>
  <c r="H55" i="18"/>
  <c r="J55" i="18"/>
  <c r="P55" i="18"/>
  <c r="R55" i="18"/>
  <c r="T55" i="18"/>
  <c r="V55" i="18"/>
  <c r="AB55" i="18"/>
  <c r="AD55" i="18"/>
  <c r="AF55" i="18"/>
  <c r="AH55" i="18"/>
  <c r="AN55" i="18"/>
  <c r="AP55" i="18"/>
  <c r="AR55" i="18"/>
  <c r="AT55" i="18"/>
  <c r="AZ55" i="18"/>
  <c r="BB55" i="18"/>
  <c r="BD55" i="18"/>
  <c r="BF55" i="18"/>
  <c r="D56" i="18"/>
  <c r="F56" i="18"/>
  <c r="H56" i="18"/>
  <c r="J56" i="18"/>
  <c r="P56" i="18"/>
  <c r="R56" i="18"/>
  <c r="T56" i="18"/>
  <c r="V56" i="18"/>
  <c r="AB56" i="18"/>
  <c r="AD56" i="18"/>
  <c r="AF56" i="18"/>
  <c r="AH56" i="18"/>
  <c r="AN56" i="18"/>
  <c r="AP56" i="18"/>
  <c r="AR56" i="18"/>
  <c r="AT56" i="18"/>
  <c r="AZ56" i="18"/>
  <c r="BB56" i="18"/>
  <c r="BD56" i="18"/>
  <c r="BF56" i="18"/>
  <c r="D57" i="18"/>
  <c r="F57" i="18"/>
  <c r="H57" i="18"/>
  <c r="J57" i="18"/>
  <c r="P57" i="18"/>
  <c r="R57" i="18"/>
  <c r="T57" i="18"/>
  <c r="V57" i="18"/>
  <c r="AB57" i="18"/>
  <c r="AD57" i="18"/>
  <c r="AF57" i="18"/>
  <c r="AH57" i="18"/>
  <c r="AN57" i="18"/>
  <c r="AP57" i="18"/>
  <c r="AR57" i="18"/>
  <c r="AT57" i="18"/>
  <c r="AZ57" i="18"/>
  <c r="BB57" i="18"/>
  <c r="BD57" i="18"/>
  <c r="BF57" i="18"/>
  <c r="D58" i="18"/>
  <c r="F58" i="18"/>
  <c r="H58" i="18"/>
  <c r="J58" i="18"/>
  <c r="P58" i="18"/>
  <c r="R58" i="18"/>
  <c r="T58" i="18"/>
  <c r="V58" i="18"/>
  <c r="AB58" i="18"/>
  <c r="AD58" i="18"/>
  <c r="AF58" i="18"/>
  <c r="AH58" i="18"/>
  <c r="AN58" i="18"/>
  <c r="AP58" i="18"/>
  <c r="AR58" i="18"/>
  <c r="AT58" i="18"/>
  <c r="AZ58" i="18"/>
  <c r="BB58" i="18"/>
  <c r="BD58" i="18"/>
  <c r="BF58" i="18"/>
  <c r="D59" i="18"/>
  <c r="F59" i="18"/>
  <c r="H59" i="18"/>
  <c r="J59" i="18"/>
  <c r="P59" i="18"/>
  <c r="R59" i="18"/>
  <c r="T59" i="18"/>
  <c r="V59" i="18"/>
  <c r="AB59" i="18"/>
  <c r="AD59" i="18"/>
  <c r="AF59" i="18"/>
  <c r="AH59" i="18"/>
  <c r="AN59" i="18"/>
  <c r="AP59" i="18"/>
  <c r="AR59" i="18"/>
  <c r="AT59" i="18"/>
  <c r="AZ59" i="18"/>
  <c r="BB59" i="18"/>
  <c r="BD59" i="18"/>
  <c r="BF59" i="18"/>
  <c r="D60" i="18"/>
  <c r="F60" i="18"/>
  <c r="H60" i="18"/>
  <c r="J60" i="18"/>
  <c r="P60" i="18"/>
  <c r="R60" i="18"/>
  <c r="T60" i="18"/>
  <c r="V60" i="18"/>
  <c r="AB60" i="18"/>
  <c r="AD60" i="18"/>
  <c r="AF60" i="18"/>
  <c r="AH60" i="18"/>
  <c r="AN60" i="18"/>
  <c r="AP60" i="18"/>
  <c r="AR60" i="18"/>
  <c r="AT60" i="18"/>
  <c r="AZ60" i="18"/>
  <c r="BB60" i="18"/>
  <c r="BD60" i="18"/>
  <c r="BF60" i="18"/>
  <c r="D61" i="18"/>
  <c r="F61" i="18"/>
  <c r="H61" i="18"/>
  <c r="J61" i="18"/>
  <c r="P61" i="18"/>
  <c r="R61" i="18"/>
  <c r="T61" i="18"/>
  <c r="V61" i="18"/>
  <c r="AB61" i="18"/>
  <c r="AD61" i="18"/>
  <c r="AF61" i="18"/>
  <c r="AH61" i="18"/>
  <c r="AN61" i="18"/>
  <c r="AP61" i="18"/>
  <c r="AR61" i="18"/>
  <c r="AT61" i="18"/>
  <c r="AZ61" i="18"/>
  <c r="BB61" i="18"/>
  <c r="BD61" i="18"/>
  <c r="BF61" i="18"/>
  <c r="D62" i="18"/>
  <c r="F62" i="18"/>
  <c r="H62" i="18"/>
  <c r="J62" i="18"/>
  <c r="P62" i="18"/>
  <c r="R62" i="18"/>
  <c r="T62" i="18"/>
  <c r="V62" i="18"/>
  <c r="AB62" i="18"/>
  <c r="AD62" i="18"/>
  <c r="AF62" i="18"/>
  <c r="AH62" i="18"/>
  <c r="AN62" i="18"/>
  <c r="AP62" i="18"/>
  <c r="AR62" i="18"/>
  <c r="AT62" i="18"/>
  <c r="AZ62" i="18"/>
  <c r="BB62" i="18"/>
  <c r="BD62" i="18"/>
  <c r="BF62" i="18"/>
  <c r="D63" i="18"/>
  <c r="F63" i="18"/>
  <c r="H63" i="18"/>
  <c r="J63" i="18"/>
  <c r="P63" i="18"/>
  <c r="R63" i="18"/>
  <c r="T63" i="18"/>
  <c r="V63" i="18"/>
  <c r="AB63" i="18"/>
  <c r="AD63" i="18"/>
  <c r="AF63" i="18"/>
  <c r="AH63" i="18"/>
  <c r="AN63" i="18"/>
  <c r="AP63" i="18"/>
  <c r="AR63" i="18"/>
  <c r="AT63" i="18"/>
  <c r="AZ63" i="18"/>
  <c r="BB63" i="18"/>
  <c r="BD63" i="18"/>
  <c r="BF63" i="18"/>
  <c r="D64" i="18"/>
  <c r="F64" i="18"/>
  <c r="H64" i="18"/>
  <c r="J64" i="18"/>
  <c r="P64" i="18"/>
  <c r="R64" i="18"/>
  <c r="T64" i="18"/>
  <c r="V64" i="18"/>
  <c r="AB64" i="18"/>
  <c r="AD64" i="18"/>
  <c r="AF64" i="18"/>
  <c r="AH64" i="18"/>
  <c r="AN64" i="18"/>
  <c r="AP64" i="18"/>
  <c r="AR64" i="18"/>
  <c r="AT64" i="18"/>
  <c r="AZ64" i="18"/>
  <c r="BB64" i="18"/>
  <c r="BD64" i="18"/>
  <c r="BF64" i="18"/>
  <c r="D65" i="18"/>
  <c r="F65" i="18"/>
  <c r="H65" i="18"/>
  <c r="J65" i="18"/>
  <c r="P65" i="18"/>
  <c r="R65" i="18"/>
  <c r="T65" i="18"/>
  <c r="V65" i="18"/>
  <c r="AB65" i="18"/>
  <c r="AD65" i="18"/>
  <c r="AF65" i="18"/>
  <c r="AH65" i="18"/>
  <c r="AN65" i="18"/>
  <c r="AP65" i="18"/>
  <c r="AR65" i="18"/>
  <c r="AT65" i="18"/>
  <c r="AZ65" i="18"/>
  <c r="BB65" i="18"/>
  <c r="BD65" i="18"/>
  <c r="BF65" i="18"/>
  <c r="D66" i="18"/>
  <c r="F66" i="18"/>
  <c r="H66" i="18"/>
  <c r="J66" i="18"/>
  <c r="P66" i="18"/>
  <c r="R66" i="18"/>
  <c r="T66" i="18"/>
  <c r="V66" i="18"/>
  <c r="AB66" i="18"/>
  <c r="AD66" i="18"/>
  <c r="AF66" i="18"/>
  <c r="AH66" i="18"/>
  <c r="AN66" i="18"/>
  <c r="AP66" i="18"/>
  <c r="AR66" i="18"/>
  <c r="AT66" i="18"/>
  <c r="AZ66" i="18"/>
  <c r="BB66" i="18"/>
  <c r="BD66" i="18"/>
  <c r="BF66" i="18"/>
  <c r="D67" i="18"/>
  <c r="F67" i="18"/>
  <c r="H67" i="18"/>
  <c r="J67" i="18"/>
  <c r="P67" i="18"/>
  <c r="R67" i="18"/>
  <c r="T67" i="18"/>
  <c r="V67" i="18"/>
  <c r="AB67" i="18"/>
  <c r="AD67" i="18"/>
  <c r="AF67" i="18"/>
  <c r="AH67" i="18"/>
  <c r="AN67" i="18"/>
  <c r="AP67" i="18"/>
  <c r="AR67" i="18"/>
  <c r="AT67" i="18"/>
  <c r="AZ67" i="18"/>
  <c r="BB67" i="18"/>
  <c r="BD67" i="18"/>
  <c r="BF67" i="18"/>
  <c r="D68" i="18"/>
  <c r="F68" i="18"/>
  <c r="H68" i="18"/>
  <c r="J68" i="18"/>
  <c r="P68" i="18"/>
  <c r="R68" i="18"/>
  <c r="T68" i="18"/>
  <c r="V68" i="18"/>
  <c r="AB68" i="18"/>
  <c r="AD68" i="18"/>
  <c r="AF68" i="18"/>
  <c r="AH68" i="18"/>
  <c r="AN68" i="18"/>
  <c r="AP68" i="18"/>
  <c r="AR68" i="18"/>
  <c r="AT68" i="18"/>
  <c r="AZ68" i="18"/>
  <c r="BB68" i="18"/>
  <c r="BD68" i="18"/>
  <c r="BF68" i="18"/>
  <c r="D69" i="18"/>
  <c r="F69" i="18"/>
  <c r="H69" i="18"/>
  <c r="J69" i="18"/>
  <c r="P69" i="18"/>
  <c r="R69" i="18"/>
  <c r="T69" i="18"/>
  <c r="V69" i="18"/>
  <c r="AB69" i="18"/>
  <c r="AD69" i="18"/>
  <c r="AF69" i="18"/>
  <c r="AH69" i="18"/>
  <c r="AN69" i="18"/>
  <c r="AP69" i="18"/>
  <c r="AR69" i="18"/>
  <c r="AT69" i="18"/>
  <c r="AZ69" i="18"/>
  <c r="BB69" i="18"/>
  <c r="BD69" i="18"/>
  <c r="BF69" i="18"/>
  <c r="D70" i="18"/>
  <c r="F70" i="18"/>
  <c r="H70" i="18"/>
  <c r="J70" i="18"/>
  <c r="P70" i="18"/>
  <c r="R70" i="18"/>
  <c r="T70" i="18"/>
  <c r="V70" i="18"/>
  <c r="AB70" i="18"/>
  <c r="AD70" i="18"/>
  <c r="AF70" i="18"/>
  <c r="AH70" i="18"/>
  <c r="AN70" i="18"/>
  <c r="AP70" i="18"/>
  <c r="AR70" i="18"/>
  <c r="AT70" i="18"/>
  <c r="AZ70" i="18"/>
  <c r="BB70" i="18"/>
  <c r="BD70" i="18"/>
  <c r="BF70" i="18"/>
  <c r="D71" i="18"/>
  <c r="F71" i="18"/>
  <c r="H71" i="18"/>
  <c r="J71" i="18"/>
  <c r="P71" i="18"/>
  <c r="R71" i="18"/>
  <c r="T71" i="18"/>
  <c r="V71" i="18"/>
  <c r="AB71" i="18"/>
  <c r="AD71" i="18"/>
  <c r="AF71" i="18"/>
  <c r="AH71" i="18"/>
  <c r="AN71" i="18"/>
  <c r="AP71" i="18"/>
  <c r="AR71" i="18"/>
  <c r="AT71" i="18"/>
  <c r="AZ71" i="18"/>
  <c r="BB71" i="18"/>
  <c r="BD71" i="18"/>
  <c r="BF71" i="18"/>
  <c r="D72" i="18"/>
  <c r="F72" i="18"/>
  <c r="H72" i="18"/>
  <c r="J72" i="18"/>
  <c r="P72" i="18"/>
  <c r="R72" i="18"/>
  <c r="T72" i="18"/>
  <c r="V72" i="18"/>
  <c r="AB72" i="18"/>
  <c r="AD72" i="18"/>
  <c r="AF72" i="18"/>
  <c r="AH72" i="18"/>
  <c r="AN72" i="18"/>
  <c r="AP72" i="18"/>
  <c r="AR72" i="18"/>
  <c r="AT72" i="18"/>
  <c r="AZ72" i="18"/>
  <c r="BB72" i="18"/>
  <c r="BD72" i="18"/>
  <c r="BF72" i="18"/>
  <c r="D73" i="18"/>
  <c r="F73" i="18"/>
  <c r="H73" i="18"/>
  <c r="J73" i="18"/>
  <c r="P73" i="18"/>
  <c r="R73" i="18"/>
  <c r="T73" i="18"/>
  <c r="V73" i="18"/>
  <c r="AB73" i="18"/>
  <c r="AD73" i="18"/>
  <c r="AF73" i="18"/>
  <c r="AH73" i="18"/>
  <c r="AN73" i="18"/>
  <c r="AP73" i="18"/>
  <c r="AR73" i="18"/>
  <c r="AT73" i="18"/>
  <c r="AZ73" i="18"/>
  <c r="BB73" i="18"/>
  <c r="BD73" i="18"/>
  <c r="BF73" i="18"/>
  <c r="D74" i="18"/>
  <c r="F74" i="18"/>
  <c r="H74" i="18"/>
  <c r="J74" i="18"/>
  <c r="P74" i="18"/>
  <c r="R74" i="18"/>
  <c r="T74" i="18"/>
  <c r="V74" i="18"/>
  <c r="AB74" i="18"/>
  <c r="AD74" i="18"/>
  <c r="AF74" i="18"/>
  <c r="AH74" i="18"/>
  <c r="AN74" i="18"/>
  <c r="AP74" i="18"/>
  <c r="AR74" i="18"/>
  <c r="AT74" i="18"/>
  <c r="AZ74" i="18"/>
  <c r="BB74" i="18"/>
  <c r="BD74" i="18"/>
  <c r="BF74" i="18"/>
  <c r="D75" i="18"/>
  <c r="F75" i="18"/>
  <c r="H75" i="18"/>
  <c r="J75" i="18"/>
  <c r="P75" i="18"/>
  <c r="R75" i="18"/>
  <c r="T75" i="18"/>
  <c r="V75" i="18"/>
  <c r="AB75" i="18"/>
  <c r="AD75" i="18"/>
  <c r="AF75" i="18"/>
  <c r="AH75" i="18"/>
  <c r="AN75" i="18"/>
  <c r="AP75" i="18"/>
  <c r="AR75" i="18"/>
  <c r="AT75" i="18"/>
  <c r="AZ75" i="18"/>
  <c r="BB75" i="18"/>
  <c r="BD75" i="18"/>
  <c r="BF75" i="18"/>
  <c r="D76" i="18"/>
  <c r="F76" i="18"/>
  <c r="H76" i="18"/>
  <c r="J76" i="18"/>
  <c r="P76" i="18"/>
  <c r="R76" i="18"/>
  <c r="T76" i="18"/>
  <c r="V76" i="18"/>
  <c r="AB76" i="18"/>
  <c r="AD76" i="18"/>
  <c r="AF76" i="18"/>
  <c r="AH76" i="18"/>
  <c r="AN76" i="18"/>
  <c r="AP76" i="18"/>
  <c r="AR76" i="18"/>
  <c r="AT76" i="18"/>
  <c r="AZ76" i="18"/>
  <c r="BB76" i="18"/>
  <c r="BD76" i="18"/>
  <c r="BF76" i="18"/>
  <c r="D77" i="18"/>
  <c r="F77" i="18"/>
  <c r="H77" i="18"/>
  <c r="J77" i="18"/>
  <c r="P77" i="18"/>
  <c r="R77" i="18"/>
  <c r="T77" i="18"/>
  <c r="V77" i="18"/>
  <c r="AB77" i="18"/>
  <c r="AD77" i="18"/>
  <c r="AF77" i="18"/>
  <c r="AH77" i="18"/>
  <c r="AN77" i="18"/>
  <c r="AP77" i="18"/>
  <c r="AR77" i="18"/>
  <c r="AT77" i="18"/>
  <c r="AZ77" i="18"/>
  <c r="BB77" i="18"/>
  <c r="BD77" i="18"/>
  <c r="BF77" i="18"/>
  <c r="D78" i="18"/>
  <c r="F78" i="18"/>
  <c r="H78" i="18"/>
  <c r="J78" i="18"/>
  <c r="P78" i="18"/>
  <c r="R78" i="18"/>
  <c r="T78" i="18"/>
  <c r="V78" i="18"/>
  <c r="AB78" i="18"/>
  <c r="AD78" i="18"/>
  <c r="AF78" i="18"/>
  <c r="AH78" i="18"/>
  <c r="AN78" i="18"/>
  <c r="AP78" i="18"/>
  <c r="AR78" i="18"/>
  <c r="AT78" i="18"/>
  <c r="AZ78" i="18"/>
  <c r="BB78" i="18"/>
  <c r="BD78" i="18"/>
  <c r="BF78" i="18"/>
  <c r="D79" i="18"/>
  <c r="F79" i="18"/>
  <c r="H79" i="18"/>
  <c r="J79" i="18"/>
  <c r="P79" i="18"/>
  <c r="R79" i="18"/>
  <c r="T79" i="18"/>
  <c r="V79" i="18"/>
  <c r="AB79" i="18"/>
  <c r="AD79" i="18"/>
  <c r="AF79" i="18"/>
  <c r="AH79" i="18"/>
  <c r="AN79" i="18"/>
  <c r="AP79" i="18"/>
  <c r="AR79" i="18"/>
  <c r="AT79" i="18"/>
  <c r="AZ79" i="18"/>
  <c r="BB79" i="18"/>
  <c r="BD79" i="18"/>
  <c r="BF79" i="18"/>
  <c r="D80" i="18"/>
  <c r="F80" i="18"/>
  <c r="H80" i="18"/>
  <c r="J80" i="18"/>
  <c r="P80" i="18"/>
  <c r="R80" i="18"/>
  <c r="T80" i="18"/>
  <c r="V80" i="18"/>
  <c r="AB80" i="18"/>
  <c r="AD80" i="18"/>
  <c r="AF80" i="18"/>
  <c r="AH80" i="18"/>
  <c r="AN80" i="18"/>
  <c r="AP80" i="18"/>
  <c r="AR80" i="18"/>
  <c r="AT80" i="18"/>
  <c r="AZ80" i="18"/>
  <c r="BB80" i="18"/>
  <c r="BD80" i="18"/>
  <c r="BF80" i="18"/>
  <c r="D81" i="18"/>
  <c r="F81" i="18"/>
  <c r="H81" i="18"/>
  <c r="J81" i="18"/>
  <c r="P81" i="18"/>
  <c r="R81" i="18"/>
  <c r="T81" i="18"/>
  <c r="V81" i="18"/>
  <c r="AB81" i="18"/>
  <c r="AD81" i="18"/>
  <c r="AF81" i="18"/>
  <c r="AH81" i="18"/>
  <c r="AN81" i="18"/>
  <c r="AP81" i="18"/>
  <c r="AR81" i="18"/>
  <c r="AT81" i="18"/>
  <c r="AZ81" i="18"/>
  <c r="BB81" i="18"/>
  <c r="BD81" i="18"/>
  <c r="BF81" i="18"/>
  <c r="D82" i="18"/>
  <c r="F82" i="18"/>
  <c r="H82" i="18"/>
  <c r="J82" i="18"/>
  <c r="P82" i="18"/>
  <c r="R82" i="18"/>
  <c r="T82" i="18"/>
  <c r="V82" i="18"/>
  <c r="AB82" i="18"/>
  <c r="AD82" i="18"/>
  <c r="AF82" i="18"/>
  <c r="AH82" i="18"/>
  <c r="AN82" i="18"/>
  <c r="AP82" i="18"/>
  <c r="AR82" i="18"/>
  <c r="AT82" i="18"/>
  <c r="AZ82" i="18"/>
  <c r="BB82" i="18"/>
  <c r="BD82" i="18"/>
  <c r="BF82" i="18"/>
  <c r="D83" i="18"/>
  <c r="F83" i="18"/>
  <c r="H83" i="18"/>
  <c r="J83" i="18"/>
  <c r="P83" i="18"/>
  <c r="R83" i="18"/>
  <c r="T83" i="18"/>
  <c r="V83" i="18"/>
  <c r="AB83" i="18"/>
  <c r="AD83" i="18"/>
  <c r="AF83" i="18"/>
  <c r="AH83" i="18"/>
  <c r="AN83" i="18"/>
  <c r="AP83" i="18"/>
  <c r="AR83" i="18"/>
  <c r="AT83" i="18"/>
  <c r="AZ83" i="18"/>
  <c r="BB83" i="18"/>
  <c r="BD83" i="18"/>
  <c r="BF83" i="18"/>
  <c r="D84" i="18"/>
  <c r="F84" i="18"/>
  <c r="H84" i="18"/>
  <c r="J84" i="18"/>
  <c r="P84" i="18"/>
  <c r="R84" i="18"/>
  <c r="T84" i="18"/>
  <c r="V84" i="18"/>
  <c r="AB84" i="18"/>
  <c r="AD84" i="18"/>
  <c r="AF84" i="18"/>
  <c r="AH84" i="18"/>
  <c r="AN84" i="18"/>
  <c r="AP84" i="18"/>
  <c r="AR84" i="18"/>
  <c r="AT84" i="18"/>
  <c r="AZ84" i="18"/>
  <c r="BB84" i="18"/>
  <c r="BD84" i="18"/>
  <c r="BF84" i="18"/>
  <c r="D85" i="18"/>
  <c r="F85" i="18"/>
  <c r="H85" i="18"/>
  <c r="J85" i="18"/>
  <c r="P85" i="18"/>
  <c r="R85" i="18"/>
  <c r="T85" i="18"/>
  <c r="V85" i="18"/>
  <c r="AB85" i="18"/>
  <c r="AD85" i="18"/>
  <c r="AF85" i="18"/>
  <c r="AH85" i="18"/>
  <c r="AN85" i="18"/>
  <c r="AP85" i="18"/>
  <c r="AR85" i="18"/>
  <c r="AT85" i="18"/>
  <c r="AZ85" i="18"/>
  <c r="BB85" i="18"/>
  <c r="BD85" i="18"/>
  <c r="BF85" i="18"/>
  <c r="D86" i="18"/>
  <c r="F86" i="18"/>
  <c r="H86" i="18"/>
  <c r="J86" i="18"/>
  <c r="P86" i="18"/>
  <c r="R86" i="18"/>
  <c r="T86" i="18"/>
  <c r="V86" i="18"/>
  <c r="AB86" i="18"/>
  <c r="AD86" i="18"/>
  <c r="AF86" i="18"/>
  <c r="AH86" i="18"/>
  <c r="AN86" i="18"/>
  <c r="AP86" i="18"/>
  <c r="AR86" i="18"/>
  <c r="AT86" i="18"/>
  <c r="AZ86" i="18"/>
  <c r="BB86" i="18"/>
  <c r="BD86" i="18"/>
  <c r="BF86" i="18"/>
  <c r="D87" i="18"/>
  <c r="F87" i="18"/>
  <c r="H87" i="18"/>
  <c r="J87" i="18"/>
  <c r="P87" i="18"/>
  <c r="R87" i="18"/>
  <c r="T87" i="18"/>
  <c r="V87" i="18"/>
  <c r="AB87" i="18"/>
  <c r="AD87" i="18"/>
  <c r="AF87" i="18"/>
  <c r="AH87" i="18"/>
  <c r="AN87" i="18"/>
  <c r="AP87" i="18"/>
  <c r="AR87" i="18"/>
  <c r="AT87" i="18"/>
  <c r="AZ87" i="18"/>
  <c r="BB87" i="18"/>
  <c r="BD87" i="18"/>
  <c r="BF87" i="18"/>
  <c r="D88" i="18"/>
  <c r="F88" i="18"/>
  <c r="H88" i="18"/>
  <c r="J88" i="18"/>
  <c r="P88" i="18"/>
  <c r="R88" i="18"/>
  <c r="T88" i="18"/>
  <c r="V88" i="18"/>
  <c r="AB88" i="18"/>
  <c r="AD88" i="18"/>
  <c r="AF88" i="18"/>
  <c r="AH88" i="18"/>
  <c r="AN88" i="18"/>
  <c r="AP88" i="18"/>
  <c r="AR88" i="18"/>
  <c r="AT88" i="18"/>
  <c r="AZ88" i="18"/>
  <c r="BB88" i="18"/>
  <c r="BD88" i="18"/>
  <c r="BF88" i="18"/>
  <c r="D89" i="18"/>
  <c r="F89" i="18"/>
  <c r="H89" i="18"/>
  <c r="J89" i="18"/>
  <c r="P89" i="18"/>
  <c r="R89" i="18"/>
  <c r="T89" i="18"/>
  <c r="V89" i="18"/>
  <c r="AB89" i="18"/>
  <c r="AD89" i="18"/>
  <c r="AF89" i="18"/>
  <c r="AH89" i="18"/>
  <c r="AN89" i="18"/>
  <c r="AP89" i="18"/>
  <c r="AR89" i="18"/>
  <c r="AT89" i="18"/>
  <c r="AZ89" i="18"/>
  <c r="BB89" i="18"/>
  <c r="BD89" i="18"/>
  <c r="BF89" i="18"/>
  <c r="D90" i="18"/>
  <c r="F90" i="18"/>
  <c r="H90" i="18"/>
  <c r="J90" i="18"/>
  <c r="P90" i="18"/>
  <c r="R90" i="18"/>
  <c r="T90" i="18"/>
  <c r="V90" i="18"/>
  <c r="AB90" i="18"/>
  <c r="AD90" i="18"/>
  <c r="AF90" i="18"/>
  <c r="AH90" i="18"/>
  <c r="AN90" i="18"/>
  <c r="AP90" i="18"/>
  <c r="AR90" i="18"/>
  <c r="AT90" i="18"/>
  <c r="AZ90" i="18"/>
  <c r="BB90" i="18"/>
  <c r="BD90" i="18"/>
  <c r="BF90" i="18"/>
  <c r="D91" i="18"/>
  <c r="F91" i="18"/>
  <c r="H91" i="18"/>
  <c r="J91" i="18"/>
  <c r="P91" i="18"/>
  <c r="R91" i="18"/>
  <c r="T91" i="18"/>
  <c r="V91" i="18"/>
  <c r="AB91" i="18"/>
  <c r="AD91" i="18"/>
  <c r="AF91" i="18"/>
  <c r="AH91" i="18"/>
  <c r="AN91" i="18"/>
  <c r="AP91" i="18"/>
  <c r="AR91" i="18"/>
  <c r="AT91" i="18"/>
  <c r="AZ91" i="18"/>
  <c r="BB91" i="18"/>
  <c r="BD91" i="18"/>
  <c r="BF91" i="18"/>
  <c r="D92" i="18"/>
  <c r="F92" i="18"/>
  <c r="H92" i="18"/>
  <c r="J92" i="18"/>
  <c r="P92" i="18"/>
  <c r="R92" i="18"/>
  <c r="T92" i="18"/>
  <c r="V92" i="18"/>
  <c r="AB92" i="18"/>
  <c r="AD92" i="18"/>
  <c r="AF92" i="18"/>
  <c r="AH92" i="18"/>
  <c r="AN92" i="18"/>
  <c r="AP92" i="18"/>
  <c r="AR92" i="18"/>
  <c r="AT92" i="18"/>
  <c r="AZ92" i="18"/>
  <c r="BB92" i="18"/>
  <c r="BD92" i="18"/>
  <c r="BF92" i="18"/>
  <c r="D93" i="18"/>
  <c r="F93" i="18"/>
  <c r="H93" i="18"/>
  <c r="J93" i="18"/>
  <c r="P93" i="18"/>
  <c r="R93" i="18"/>
  <c r="T93" i="18"/>
  <c r="V93" i="18"/>
  <c r="AB93" i="18"/>
  <c r="AD93" i="18"/>
  <c r="AF93" i="18"/>
  <c r="AH93" i="18"/>
  <c r="AN93" i="18"/>
  <c r="AP93" i="18"/>
  <c r="AR93" i="18"/>
  <c r="AT93" i="18"/>
  <c r="AZ93" i="18"/>
  <c r="BB93" i="18"/>
  <c r="BD93" i="18"/>
  <c r="BF93" i="18"/>
  <c r="D94" i="18"/>
  <c r="F94" i="18"/>
  <c r="H94" i="18"/>
  <c r="J94" i="18"/>
  <c r="P94" i="18"/>
  <c r="R94" i="18"/>
  <c r="T94" i="18"/>
  <c r="V94" i="18"/>
  <c r="AB94" i="18"/>
  <c r="AD94" i="18"/>
  <c r="AF94" i="18"/>
  <c r="AH94" i="18"/>
  <c r="AN94" i="18"/>
  <c r="AP94" i="18"/>
  <c r="AR94" i="18"/>
  <c r="AT94" i="18"/>
  <c r="AZ94" i="18"/>
  <c r="BB94" i="18"/>
  <c r="BD94" i="18"/>
  <c r="BF94" i="18"/>
  <c r="D95" i="18"/>
  <c r="F95" i="18"/>
  <c r="H95" i="18"/>
  <c r="J95" i="18"/>
  <c r="P95" i="18"/>
  <c r="R95" i="18"/>
  <c r="T95" i="18"/>
  <c r="V95" i="18"/>
  <c r="AB95" i="18"/>
  <c r="AD95" i="18"/>
  <c r="AF95" i="18"/>
  <c r="AH95" i="18"/>
  <c r="AN95" i="18"/>
  <c r="AP95" i="18"/>
  <c r="AR95" i="18"/>
  <c r="AT95" i="18"/>
  <c r="AZ95" i="18"/>
  <c r="BB95" i="18"/>
  <c r="BD95" i="18"/>
  <c r="BF95" i="18"/>
  <c r="D96" i="18"/>
  <c r="F96" i="18"/>
  <c r="H96" i="18"/>
  <c r="J96" i="18"/>
  <c r="P96" i="18"/>
  <c r="R96" i="18"/>
  <c r="T96" i="18"/>
  <c r="V96" i="18"/>
  <c r="AB96" i="18"/>
  <c r="AD96" i="18"/>
  <c r="AF96" i="18"/>
  <c r="AH96" i="18"/>
  <c r="AN96" i="18"/>
  <c r="AP96" i="18"/>
  <c r="AR96" i="18"/>
  <c r="AT96" i="18"/>
  <c r="AZ96" i="18"/>
  <c r="BB96" i="18"/>
  <c r="BD96" i="18"/>
  <c r="BF96" i="18"/>
  <c r="D97" i="18"/>
  <c r="F97" i="18"/>
  <c r="H97" i="18"/>
  <c r="J97" i="18"/>
  <c r="P97" i="18"/>
  <c r="R97" i="18"/>
  <c r="T97" i="18"/>
  <c r="V97" i="18"/>
  <c r="AB97" i="18"/>
  <c r="AD97" i="18"/>
  <c r="AF97" i="18"/>
  <c r="AH97" i="18"/>
  <c r="AN97" i="18"/>
  <c r="AP97" i="18"/>
  <c r="AR97" i="18"/>
  <c r="AT97" i="18"/>
  <c r="AZ97" i="18"/>
  <c r="BB97" i="18"/>
  <c r="BD97" i="18"/>
  <c r="BF97" i="18"/>
  <c r="D98" i="18"/>
  <c r="F98" i="18"/>
  <c r="H98" i="18"/>
  <c r="J98" i="18"/>
  <c r="P98" i="18"/>
  <c r="R98" i="18"/>
  <c r="T98" i="18"/>
  <c r="V98" i="18"/>
  <c r="AB98" i="18"/>
  <c r="AD98" i="18"/>
  <c r="AF98" i="18"/>
  <c r="AH98" i="18"/>
  <c r="AN98" i="18"/>
  <c r="AP98" i="18"/>
  <c r="AR98" i="18"/>
  <c r="AT98" i="18"/>
  <c r="AZ98" i="18"/>
  <c r="BB98" i="18"/>
  <c r="BD98" i="18"/>
  <c r="BF98" i="18"/>
  <c r="D99" i="18"/>
  <c r="F99" i="18"/>
  <c r="H99" i="18"/>
  <c r="J99" i="18"/>
  <c r="P99" i="18"/>
  <c r="R99" i="18"/>
  <c r="T99" i="18"/>
  <c r="V99" i="18"/>
  <c r="AB99" i="18"/>
  <c r="AD99" i="18"/>
  <c r="AF99" i="18"/>
  <c r="AH99" i="18"/>
  <c r="AN99" i="18"/>
  <c r="AP99" i="18"/>
  <c r="AR99" i="18"/>
  <c r="AT99" i="18"/>
  <c r="AZ99" i="18"/>
  <c r="BB99" i="18"/>
  <c r="BD99" i="18"/>
  <c r="BF99" i="18"/>
  <c r="D100" i="18"/>
  <c r="F100" i="18"/>
  <c r="H100" i="18"/>
  <c r="J100" i="18"/>
  <c r="P100" i="18"/>
  <c r="R100" i="18"/>
  <c r="T100" i="18"/>
  <c r="V100" i="18"/>
  <c r="AB100" i="18"/>
  <c r="AD100" i="18"/>
  <c r="AF100" i="18"/>
  <c r="AH100" i="18"/>
  <c r="AN100" i="18"/>
  <c r="AP100" i="18"/>
  <c r="AR100" i="18"/>
  <c r="AT100" i="18"/>
  <c r="AZ100" i="18"/>
  <c r="BB100" i="18"/>
  <c r="BD100" i="18"/>
  <c r="BF100" i="18"/>
  <c r="D101" i="18"/>
  <c r="F101" i="18"/>
  <c r="H101" i="18"/>
  <c r="J101" i="18"/>
  <c r="P101" i="18"/>
  <c r="R101" i="18"/>
  <c r="T101" i="18"/>
  <c r="V101" i="18"/>
  <c r="AB101" i="18"/>
  <c r="AD101" i="18"/>
  <c r="AF101" i="18"/>
  <c r="AH101" i="18"/>
  <c r="AN101" i="18"/>
  <c r="AP101" i="18"/>
  <c r="AR101" i="18"/>
  <c r="AT101" i="18"/>
  <c r="AZ101" i="18"/>
  <c r="BB101" i="18"/>
  <c r="BD101" i="18"/>
  <c r="BF101" i="18"/>
  <c r="D102" i="18"/>
  <c r="F102" i="18"/>
  <c r="H102" i="18"/>
  <c r="J102" i="18"/>
  <c r="P102" i="18"/>
  <c r="R102" i="18"/>
  <c r="T102" i="18"/>
  <c r="V102" i="18"/>
  <c r="AB102" i="18"/>
  <c r="AD102" i="18"/>
  <c r="AF102" i="18"/>
  <c r="AH102" i="18"/>
  <c r="AN102" i="18"/>
  <c r="AP102" i="18"/>
  <c r="AR102" i="18"/>
  <c r="AT102" i="18"/>
  <c r="AZ102" i="18"/>
  <c r="BB102" i="18"/>
  <c r="BD102" i="18"/>
  <c r="BF102" i="18"/>
  <c r="D103" i="18"/>
  <c r="F103" i="18"/>
  <c r="H103" i="18"/>
  <c r="J103" i="18"/>
  <c r="P103" i="18"/>
  <c r="R103" i="18"/>
  <c r="T103" i="18"/>
  <c r="V103" i="18"/>
  <c r="AB103" i="18"/>
  <c r="AD103" i="18"/>
  <c r="AF103" i="18"/>
  <c r="AH103" i="18"/>
  <c r="AN103" i="18"/>
  <c r="AP103" i="18"/>
  <c r="AR103" i="18"/>
  <c r="AT103" i="18"/>
  <c r="AZ103" i="18"/>
  <c r="BB103" i="18"/>
  <c r="BD103" i="18"/>
  <c r="BF103" i="18"/>
  <c r="D104" i="18"/>
  <c r="F104" i="18"/>
  <c r="H104" i="18"/>
  <c r="J104" i="18"/>
  <c r="P104" i="18"/>
  <c r="R104" i="18"/>
  <c r="T104" i="18"/>
  <c r="V104" i="18"/>
  <c r="AB104" i="18"/>
  <c r="AD104" i="18"/>
  <c r="AF104" i="18"/>
  <c r="AH104" i="18"/>
  <c r="AN104" i="18"/>
  <c r="AP104" i="18"/>
  <c r="AR104" i="18"/>
  <c r="AT104" i="18"/>
  <c r="AZ104" i="18"/>
  <c r="BB104" i="18"/>
  <c r="BD104" i="18"/>
  <c r="BF104" i="18"/>
  <c r="D105" i="18"/>
  <c r="F105" i="18"/>
  <c r="H105" i="18"/>
  <c r="J105" i="18"/>
  <c r="P105" i="18"/>
  <c r="R105" i="18"/>
  <c r="T105" i="18"/>
  <c r="V105" i="18"/>
  <c r="AB105" i="18"/>
  <c r="AD105" i="18"/>
  <c r="AF105" i="18"/>
  <c r="AH105" i="18"/>
  <c r="AN105" i="18"/>
  <c r="AP105" i="18"/>
  <c r="AR105" i="18"/>
  <c r="AT105" i="18"/>
  <c r="AZ105" i="18"/>
  <c r="BB105" i="18"/>
  <c r="BD105" i="18"/>
  <c r="BF105" i="18"/>
  <c r="D106" i="18"/>
  <c r="F106" i="18"/>
  <c r="H106" i="18"/>
  <c r="J106" i="18"/>
  <c r="P106" i="18"/>
  <c r="R106" i="18"/>
  <c r="T106" i="18"/>
  <c r="V106" i="18"/>
  <c r="AB106" i="18"/>
  <c r="AD106" i="18"/>
  <c r="AF106" i="18"/>
  <c r="AH106" i="18"/>
  <c r="AN106" i="18"/>
  <c r="AP106" i="18"/>
  <c r="AR106" i="18"/>
  <c r="AT106" i="18"/>
  <c r="AZ106" i="18"/>
  <c r="BB106" i="18"/>
  <c r="BD106" i="18"/>
  <c r="BF106" i="18"/>
  <c r="D107" i="18"/>
  <c r="F107" i="18"/>
  <c r="H107" i="18"/>
  <c r="J107" i="18"/>
  <c r="P107" i="18"/>
  <c r="R107" i="18"/>
  <c r="T107" i="18"/>
  <c r="V107" i="18"/>
  <c r="AB107" i="18"/>
  <c r="AD107" i="18"/>
  <c r="AF107" i="18"/>
  <c r="AH107" i="18"/>
  <c r="AN107" i="18"/>
  <c r="AP107" i="18"/>
  <c r="AR107" i="18"/>
  <c r="AT107" i="18"/>
  <c r="AZ107" i="18"/>
  <c r="BB107" i="18"/>
  <c r="BD107" i="18"/>
  <c r="BF107" i="18"/>
  <c r="D108" i="18"/>
  <c r="F108" i="18"/>
  <c r="H108" i="18"/>
  <c r="J108" i="18"/>
  <c r="P108" i="18"/>
  <c r="R108" i="18"/>
  <c r="T108" i="18"/>
  <c r="V108" i="18"/>
  <c r="AB108" i="18"/>
  <c r="AD108" i="18"/>
  <c r="AF108" i="18"/>
  <c r="AH108" i="18"/>
  <c r="AN108" i="18"/>
  <c r="AP108" i="18"/>
  <c r="AR108" i="18"/>
  <c r="AT108" i="18"/>
  <c r="AZ108" i="18"/>
  <c r="BB108" i="18"/>
  <c r="BD108" i="18"/>
  <c r="BF108" i="18"/>
  <c r="D109" i="18"/>
  <c r="F109" i="18"/>
  <c r="H109" i="18"/>
  <c r="J109" i="18"/>
  <c r="P109" i="18"/>
  <c r="R109" i="18"/>
  <c r="T109" i="18"/>
  <c r="V109" i="18"/>
  <c r="AB109" i="18"/>
  <c r="AD109" i="18"/>
  <c r="AF109" i="18"/>
  <c r="AH109" i="18"/>
  <c r="AN109" i="18"/>
  <c r="AP109" i="18"/>
  <c r="AR109" i="18"/>
  <c r="AT109" i="18"/>
  <c r="AZ109" i="18"/>
  <c r="BB109" i="18"/>
  <c r="BD109" i="18"/>
  <c r="BF109" i="18"/>
  <c r="D110" i="18"/>
  <c r="F110" i="18"/>
  <c r="H110" i="18"/>
  <c r="J110" i="18"/>
  <c r="P110" i="18"/>
  <c r="R110" i="18"/>
  <c r="T110" i="18"/>
  <c r="V110" i="18"/>
  <c r="AB110" i="18"/>
  <c r="AD110" i="18"/>
  <c r="AF110" i="18"/>
  <c r="AH110" i="18"/>
  <c r="AN110" i="18"/>
  <c r="AP110" i="18"/>
  <c r="AR110" i="18"/>
  <c r="AT110" i="18"/>
  <c r="AZ110" i="18"/>
  <c r="BB110" i="18"/>
  <c r="BD110" i="18"/>
  <c r="BF110" i="18"/>
  <c r="D111" i="18"/>
  <c r="F111" i="18"/>
  <c r="H111" i="18"/>
  <c r="J111" i="18"/>
  <c r="P111" i="18"/>
  <c r="R111" i="18"/>
  <c r="T111" i="18"/>
  <c r="V111" i="18"/>
  <c r="AB111" i="18"/>
  <c r="AD111" i="18"/>
  <c r="AF111" i="18"/>
  <c r="AH111" i="18"/>
  <c r="AN111" i="18"/>
  <c r="AP111" i="18"/>
  <c r="AR111" i="18"/>
  <c r="AT111" i="18"/>
  <c r="AZ111" i="18"/>
  <c r="BB111" i="18"/>
  <c r="BD111" i="18"/>
  <c r="BF111" i="18"/>
  <c r="D112" i="18"/>
  <c r="F112" i="18"/>
  <c r="H112" i="18"/>
  <c r="J112" i="18"/>
  <c r="P112" i="18"/>
  <c r="R112" i="18"/>
  <c r="T112" i="18"/>
  <c r="V112" i="18"/>
  <c r="AB112" i="18"/>
  <c r="AD112" i="18"/>
  <c r="AF112" i="18"/>
  <c r="AH112" i="18"/>
  <c r="AN112" i="18"/>
  <c r="AP112" i="18"/>
  <c r="AR112" i="18"/>
  <c r="AT112" i="18"/>
  <c r="AZ112" i="18"/>
  <c r="BB112" i="18"/>
  <c r="BD112" i="18"/>
  <c r="BF112" i="18"/>
  <c r="D113" i="18"/>
  <c r="F113" i="18"/>
  <c r="H113" i="18"/>
  <c r="J113" i="18"/>
  <c r="P113" i="18"/>
  <c r="R113" i="18"/>
  <c r="T113" i="18"/>
  <c r="V113" i="18"/>
  <c r="AB113" i="18"/>
  <c r="AD113" i="18"/>
  <c r="AF113" i="18"/>
  <c r="AH113" i="18"/>
  <c r="AN113" i="18"/>
  <c r="AP113" i="18"/>
  <c r="AR113" i="18"/>
  <c r="AT113" i="18"/>
  <c r="AZ113" i="18"/>
  <c r="BB113" i="18"/>
  <c r="BD113" i="18"/>
  <c r="BF113" i="18"/>
  <c r="D114" i="18"/>
  <c r="F114" i="18"/>
  <c r="H114" i="18"/>
  <c r="J114" i="18"/>
  <c r="P114" i="18"/>
  <c r="R114" i="18"/>
  <c r="T114" i="18"/>
  <c r="V114" i="18"/>
  <c r="AB114" i="18"/>
  <c r="AD114" i="18"/>
  <c r="AF114" i="18"/>
  <c r="AH114" i="18"/>
  <c r="AN114" i="18"/>
  <c r="AP114" i="18"/>
  <c r="AR114" i="18"/>
  <c r="AT114" i="18"/>
  <c r="AZ114" i="18"/>
  <c r="BB114" i="18"/>
  <c r="BD114" i="18"/>
  <c r="BF114" i="18"/>
  <c r="D115" i="18"/>
  <c r="F115" i="18"/>
  <c r="H115" i="18"/>
  <c r="J115" i="18"/>
  <c r="P115" i="18"/>
  <c r="R115" i="18"/>
  <c r="T115" i="18"/>
  <c r="V115" i="18"/>
  <c r="AB115" i="18"/>
  <c r="AD115" i="18"/>
  <c r="AF115" i="18"/>
  <c r="AH115" i="18"/>
  <c r="AN115" i="18"/>
  <c r="AP115" i="18"/>
  <c r="AR115" i="18"/>
  <c r="AT115" i="18"/>
  <c r="AZ115" i="18"/>
  <c r="BB115" i="18"/>
  <c r="BD115" i="18"/>
  <c r="BF115" i="18"/>
  <c r="D116" i="18"/>
  <c r="F116" i="18"/>
  <c r="H116" i="18"/>
  <c r="J116" i="18"/>
  <c r="P116" i="18"/>
  <c r="R116" i="18"/>
  <c r="T116" i="18"/>
  <c r="V116" i="18"/>
  <c r="AB116" i="18"/>
  <c r="AD116" i="18"/>
  <c r="AF116" i="18"/>
  <c r="AH116" i="18"/>
  <c r="AN116" i="18"/>
  <c r="AP116" i="18"/>
  <c r="AR116" i="18"/>
  <c r="AT116" i="18"/>
  <c r="AZ116" i="18"/>
  <c r="BB116" i="18"/>
  <c r="BD116" i="18"/>
  <c r="BF116" i="18"/>
  <c r="D117" i="18"/>
  <c r="F117" i="18"/>
  <c r="H117" i="18"/>
  <c r="J117" i="18"/>
  <c r="P117" i="18"/>
  <c r="R117" i="18"/>
  <c r="T117" i="18"/>
  <c r="V117" i="18"/>
  <c r="AB117" i="18"/>
  <c r="AD117" i="18"/>
  <c r="AF117" i="18"/>
  <c r="AH117" i="18"/>
  <c r="AN117" i="18"/>
  <c r="AP117" i="18"/>
  <c r="AR117" i="18"/>
  <c r="AT117" i="18"/>
  <c r="AZ117" i="18"/>
  <c r="BB117" i="18"/>
  <c r="BD117" i="18"/>
  <c r="BF117" i="18"/>
  <c r="D118" i="18"/>
  <c r="F118" i="18"/>
  <c r="H118" i="18"/>
  <c r="J118" i="18"/>
  <c r="P118" i="18"/>
  <c r="R118" i="18"/>
  <c r="T118" i="18"/>
  <c r="V118" i="18"/>
  <c r="AB118" i="18"/>
  <c r="AD118" i="18"/>
  <c r="AF118" i="18"/>
  <c r="AH118" i="18"/>
  <c r="AN118" i="18"/>
  <c r="AP118" i="18"/>
  <c r="AR118" i="18"/>
  <c r="AT118" i="18"/>
  <c r="AZ118" i="18"/>
  <c r="BB118" i="18"/>
  <c r="BD118" i="18"/>
  <c r="BF118" i="18"/>
  <c r="D119" i="18"/>
  <c r="F119" i="18"/>
  <c r="H119" i="18"/>
  <c r="J119" i="18"/>
  <c r="P119" i="18"/>
  <c r="R119" i="18"/>
  <c r="T119" i="18"/>
  <c r="V119" i="18"/>
  <c r="AB119" i="18"/>
  <c r="AD119" i="18"/>
  <c r="AF119" i="18"/>
  <c r="AH119" i="18"/>
  <c r="AN119" i="18"/>
  <c r="AP119" i="18"/>
  <c r="AR119" i="18"/>
  <c r="AT119" i="18"/>
  <c r="AZ119" i="18"/>
  <c r="BB119" i="18"/>
  <c r="BD119" i="18"/>
  <c r="BF119" i="18"/>
  <c r="D120" i="18"/>
  <c r="F120" i="18"/>
  <c r="H120" i="18"/>
  <c r="J120" i="18"/>
  <c r="P120" i="18"/>
  <c r="R120" i="18"/>
  <c r="T120" i="18"/>
  <c r="V120" i="18"/>
  <c r="AB120" i="18"/>
  <c r="AD120" i="18"/>
  <c r="AF120" i="18"/>
  <c r="AH120" i="18"/>
  <c r="AN120" i="18"/>
  <c r="AP120" i="18"/>
  <c r="AR120" i="18"/>
  <c r="AT120" i="18"/>
  <c r="AZ120" i="18"/>
  <c r="BB120" i="18"/>
  <c r="BD120" i="18"/>
  <c r="BF120" i="18"/>
  <c r="D121" i="18"/>
  <c r="F121" i="18"/>
  <c r="H121" i="18"/>
  <c r="J121" i="18"/>
  <c r="P121" i="18"/>
  <c r="R121" i="18"/>
  <c r="T121" i="18"/>
  <c r="V121" i="18"/>
  <c r="AB121" i="18"/>
  <c r="AD121" i="18"/>
  <c r="AF121" i="18"/>
  <c r="AH121" i="18"/>
  <c r="AN121" i="18"/>
  <c r="AP121" i="18"/>
  <c r="AR121" i="18"/>
  <c r="AT121" i="18"/>
  <c r="AZ121" i="18"/>
  <c r="BB121" i="18"/>
  <c r="BD121" i="18"/>
  <c r="BF121" i="18"/>
  <c r="D122" i="18"/>
  <c r="F122" i="18"/>
  <c r="H122" i="18"/>
  <c r="J122" i="18"/>
  <c r="P122" i="18"/>
  <c r="R122" i="18"/>
  <c r="T122" i="18"/>
  <c r="V122" i="18"/>
  <c r="AB122" i="18"/>
  <c r="AD122" i="18"/>
  <c r="AF122" i="18"/>
  <c r="AH122" i="18"/>
  <c r="AN122" i="18"/>
  <c r="AP122" i="18"/>
  <c r="AR122" i="18"/>
  <c r="AT122" i="18"/>
  <c r="AZ122" i="18"/>
  <c r="BB122" i="18"/>
  <c r="BD122" i="18"/>
  <c r="BF122" i="18"/>
  <c r="D123" i="18"/>
  <c r="F123" i="18"/>
  <c r="H123" i="18"/>
  <c r="J123" i="18"/>
  <c r="P123" i="18"/>
  <c r="R123" i="18"/>
  <c r="T123" i="18"/>
  <c r="V123" i="18"/>
  <c r="AB123" i="18"/>
  <c r="AD123" i="18"/>
  <c r="AF123" i="18"/>
  <c r="AH123" i="18"/>
  <c r="AN123" i="18"/>
  <c r="AP123" i="18"/>
  <c r="AR123" i="18"/>
  <c r="AT123" i="18"/>
  <c r="AZ123" i="18"/>
  <c r="BB123" i="18"/>
  <c r="BD123" i="18"/>
  <c r="BF123" i="18"/>
  <c r="D124" i="18"/>
  <c r="F124" i="18"/>
  <c r="H124" i="18"/>
  <c r="J124" i="18"/>
  <c r="P124" i="18"/>
  <c r="R124" i="18"/>
  <c r="T124" i="18"/>
  <c r="V124" i="18"/>
  <c r="AB124" i="18"/>
  <c r="AD124" i="18"/>
  <c r="AF124" i="18"/>
  <c r="AH124" i="18"/>
  <c r="AN124" i="18"/>
  <c r="AP124" i="18"/>
  <c r="AR124" i="18"/>
  <c r="AT124" i="18"/>
  <c r="AZ124" i="18"/>
  <c r="BB124" i="18"/>
  <c r="BD124" i="18"/>
  <c r="BF124" i="18"/>
  <c r="D125" i="18"/>
  <c r="F125" i="18"/>
  <c r="H125" i="18"/>
  <c r="J125" i="18"/>
  <c r="P125" i="18"/>
  <c r="R125" i="18"/>
  <c r="T125" i="18"/>
  <c r="V125" i="18"/>
  <c r="AB125" i="18"/>
  <c r="AD125" i="18"/>
  <c r="AF125" i="18"/>
  <c r="AH125" i="18"/>
  <c r="AN125" i="18"/>
  <c r="AP125" i="18"/>
  <c r="AR125" i="18"/>
  <c r="AT125" i="18"/>
  <c r="AZ125" i="18"/>
  <c r="BB125" i="18"/>
  <c r="BD125" i="18"/>
  <c r="BF125" i="18"/>
  <c r="D126" i="18"/>
  <c r="F126" i="18"/>
  <c r="H126" i="18"/>
  <c r="J126" i="18"/>
  <c r="P126" i="18"/>
  <c r="R126" i="18"/>
  <c r="T126" i="18"/>
  <c r="V126" i="18"/>
  <c r="AB126" i="18"/>
  <c r="AD126" i="18"/>
  <c r="AF126" i="18"/>
  <c r="AH126" i="18"/>
  <c r="AN126" i="18"/>
  <c r="AP126" i="18"/>
  <c r="AR126" i="18"/>
  <c r="AT126" i="18"/>
  <c r="AZ126" i="18"/>
  <c r="BB126" i="18"/>
  <c r="BD126" i="18"/>
  <c r="BF126" i="18"/>
  <c r="D127" i="18"/>
  <c r="F127" i="18"/>
  <c r="H127" i="18"/>
  <c r="J127" i="18"/>
  <c r="P127" i="18"/>
  <c r="R127" i="18"/>
  <c r="T127" i="18"/>
  <c r="V127" i="18"/>
  <c r="AB127" i="18"/>
  <c r="AD127" i="18"/>
  <c r="AF127" i="18"/>
  <c r="AH127" i="18"/>
  <c r="AN127" i="18"/>
  <c r="AP127" i="18"/>
  <c r="AR127" i="18"/>
  <c r="AT127" i="18"/>
  <c r="AZ127" i="18"/>
  <c r="BB127" i="18"/>
  <c r="BD127" i="18"/>
  <c r="BF127" i="18"/>
  <c r="D128" i="18"/>
  <c r="F128" i="18"/>
  <c r="H128" i="18"/>
  <c r="J128" i="18"/>
  <c r="P128" i="18"/>
  <c r="R128" i="18"/>
  <c r="T128" i="18"/>
  <c r="V128" i="18"/>
  <c r="AB128" i="18"/>
  <c r="AD128" i="18"/>
  <c r="AF128" i="18"/>
  <c r="AH128" i="18"/>
  <c r="AN128" i="18"/>
  <c r="AP128" i="18"/>
  <c r="AR128" i="18"/>
  <c r="AT128" i="18"/>
  <c r="AZ128" i="18"/>
  <c r="BB128" i="18"/>
  <c r="BD128" i="18"/>
  <c r="BF128" i="18"/>
  <c r="D129" i="18"/>
  <c r="F129" i="18"/>
  <c r="H129" i="18"/>
  <c r="J129" i="18"/>
  <c r="P129" i="18"/>
  <c r="R129" i="18"/>
  <c r="T129" i="18"/>
  <c r="V129" i="18"/>
  <c r="AB129" i="18"/>
  <c r="AD129" i="18"/>
  <c r="AF129" i="18"/>
  <c r="AH129" i="18"/>
  <c r="AN129" i="18"/>
  <c r="AP129" i="18"/>
  <c r="AR129" i="18"/>
  <c r="AT129" i="18"/>
  <c r="AZ129" i="18"/>
  <c r="BB129" i="18"/>
  <c r="BD129" i="18"/>
  <c r="BF129" i="18"/>
  <c r="D130" i="18"/>
  <c r="F130" i="18"/>
  <c r="H130" i="18"/>
  <c r="J130" i="18"/>
  <c r="P130" i="18"/>
  <c r="R130" i="18"/>
  <c r="T130" i="18"/>
  <c r="V130" i="18"/>
  <c r="AB130" i="18"/>
  <c r="AD130" i="18"/>
  <c r="AF130" i="18"/>
  <c r="AH130" i="18"/>
  <c r="AN130" i="18"/>
  <c r="AP130" i="18"/>
  <c r="AR130" i="18"/>
  <c r="AT130" i="18"/>
  <c r="AZ130" i="18"/>
  <c r="BB130" i="18"/>
  <c r="BD130" i="18"/>
  <c r="BF130" i="18"/>
  <c r="D131" i="18"/>
  <c r="F131" i="18"/>
  <c r="H131" i="18"/>
  <c r="J131" i="18"/>
  <c r="P131" i="18"/>
  <c r="R131" i="18"/>
  <c r="T131" i="18"/>
  <c r="V131" i="18"/>
  <c r="AB131" i="18"/>
  <c r="AD131" i="18"/>
  <c r="AF131" i="18"/>
  <c r="AH131" i="18"/>
  <c r="AN131" i="18"/>
  <c r="AP131" i="18"/>
  <c r="AR131" i="18"/>
  <c r="AT131" i="18"/>
  <c r="AZ131" i="18"/>
  <c r="BB131" i="18"/>
  <c r="BD131" i="18"/>
  <c r="BF131" i="18"/>
  <c r="D132" i="18"/>
  <c r="F132" i="18"/>
  <c r="H132" i="18"/>
  <c r="J132" i="18"/>
  <c r="P132" i="18"/>
  <c r="R132" i="18"/>
  <c r="T132" i="18"/>
  <c r="V132" i="18"/>
  <c r="AB132" i="18"/>
  <c r="AD132" i="18"/>
  <c r="AF132" i="18"/>
  <c r="AH132" i="18"/>
  <c r="AN132" i="18"/>
  <c r="AP132" i="18"/>
  <c r="AR132" i="18"/>
  <c r="AT132" i="18"/>
  <c r="AZ132" i="18"/>
  <c r="BB132" i="18"/>
  <c r="BD132" i="18"/>
  <c r="BF132" i="18"/>
  <c r="D133" i="18"/>
  <c r="F133" i="18"/>
  <c r="H133" i="18"/>
  <c r="J133" i="18"/>
  <c r="P133" i="18"/>
  <c r="R133" i="18"/>
  <c r="T133" i="18"/>
  <c r="V133" i="18"/>
  <c r="AB133" i="18"/>
  <c r="AD133" i="18"/>
  <c r="AF133" i="18"/>
  <c r="AH133" i="18"/>
  <c r="AN133" i="18"/>
  <c r="AP133" i="18"/>
  <c r="AR133" i="18"/>
  <c r="AT133" i="18"/>
  <c r="AZ133" i="18"/>
  <c r="BB133" i="18"/>
  <c r="BD133" i="18"/>
  <c r="BF133" i="18"/>
  <c r="D134" i="18"/>
  <c r="F134" i="18"/>
  <c r="H134" i="18"/>
  <c r="J134" i="18"/>
  <c r="P134" i="18"/>
  <c r="R134" i="18"/>
  <c r="T134" i="18"/>
  <c r="V134" i="18"/>
  <c r="AB134" i="18"/>
  <c r="AD134" i="18"/>
  <c r="AF134" i="18"/>
  <c r="AH134" i="18"/>
  <c r="AN134" i="18"/>
  <c r="AP134" i="18"/>
  <c r="AR134" i="18"/>
  <c r="AT134" i="18"/>
  <c r="AZ134" i="18"/>
  <c r="BB134" i="18"/>
  <c r="BD134" i="18"/>
  <c r="BF134" i="18"/>
  <c r="D135" i="18"/>
  <c r="F135" i="18"/>
  <c r="H135" i="18"/>
  <c r="J135" i="18"/>
  <c r="P135" i="18"/>
  <c r="R135" i="18"/>
  <c r="T135" i="18"/>
  <c r="V135" i="18"/>
  <c r="AB135" i="18"/>
  <c r="AD135" i="18"/>
  <c r="AF135" i="18"/>
  <c r="AH135" i="18"/>
  <c r="AN135" i="18"/>
  <c r="AP135" i="18"/>
  <c r="AR135" i="18"/>
  <c r="AT135" i="18"/>
  <c r="AZ135" i="18"/>
  <c r="BB135" i="18"/>
  <c r="BD135" i="18"/>
  <c r="BF135" i="18"/>
  <c r="D136" i="18"/>
  <c r="F136" i="18"/>
  <c r="H136" i="18"/>
  <c r="J136" i="18"/>
  <c r="P136" i="18"/>
  <c r="R136" i="18"/>
  <c r="T136" i="18"/>
  <c r="V136" i="18"/>
  <c r="AB136" i="18"/>
  <c r="AD136" i="18"/>
  <c r="AF136" i="18"/>
  <c r="AH136" i="18"/>
  <c r="AN136" i="18"/>
  <c r="AP136" i="18"/>
  <c r="AR136" i="18"/>
  <c r="AT136" i="18"/>
  <c r="AZ136" i="18"/>
  <c r="BB136" i="18"/>
  <c r="BD136" i="18"/>
  <c r="BF136" i="18"/>
  <c r="D137" i="18"/>
  <c r="F137" i="18"/>
  <c r="H137" i="18"/>
  <c r="J137" i="18"/>
  <c r="P137" i="18"/>
  <c r="R137" i="18"/>
  <c r="T137" i="18"/>
  <c r="V137" i="18"/>
  <c r="AB137" i="18"/>
  <c r="AD137" i="18"/>
  <c r="AF137" i="18"/>
  <c r="AH137" i="18"/>
  <c r="AN137" i="18"/>
  <c r="AP137" i="18"/>
  <c r="AR137" i="18"/>
  <c r="AT137" i="18"/>
  <c r="AZ137" i="18"/>
  <c r="BB137" i="18"/>
  <c r="BD137" i="18"/>
  <c r="BF137" i="18"/>
  <c r="D138" i="18"/>
  <c r="F138" i="18"/>
  <c r="H138" i="18"/>
  <c r="J138" i="18"/>
  <c r="P138" i="18"/>
  <c r="R138" i="18"/>
  <c r="T138" i="18"/>
  <c r="V138" i="18"/>
  <c r="AB138" i="18"/>
  <c r="AD138" i="18"/>
  <c r="AF138" i="18"/>
  <c r="AH138" i="18"/>
  <c r="AN138" i="18"/>
  <c r="AP138" i="18"/>
  <c r="AR138" i="18"/>
  <c r="AT138" i="18"/>
  <c r="AZ138" i="18"/>
  <c r="BB138" i="18"/>
  <c r="BD138" i="18"/>
  <c r="BF138" i="18"/>
  <c r="D139" i="18"/>
  <c r="F139" i="18"/>
  <c r="H139" i="18"/>
  <c r="J139" i="18"/>
  <c r="P139" i="18"/>
  <c r="R139" i="18"/>
  <c r="T139" i="18"/>
  <c r="V139" i="18"/>
  <c r="AB139" i="18"/>
  <c r="AD139" i="18"/>
  <c r="AF139" i="18"/>
  <c r="AH139" i="18"/>
  <c r="AN139" i="18"/>
  <c r="AP139" i="18"/>
  <c r="AR139" i="18"/>
  <c r="AT139" i="18"/>
  <c r="AZ139" i="18"/>
  <c r="BB139" i="18"/>
  <c r="BD139" i="18"/>
  <c r="BF139" i="18"/>
  <c r="D140" i="18"/>
  <c r="F140" i="18"/>
  <c r="H140" i="18"/>
  <c r="J140" i="18"/>
  <c r="P140" i="18"/>
  <c r="R140" i="18"/>
  <c r="T140" i="18"/>
  <c r="V140" i="18"/>
  <c r="AB140" i="18"/>
  <c r="AD140" i="18"/>
  <c r="AF140" i="18"/>
  <c r="AH140" i="18"/>
  <c r="AN140" i="18"/>
  <c r="AP140" i="18"/>
  <c r="AR140" i="18"/>
  <c r="AT140" i="18"/>
  <c r="AZ140" i="18"/>
  <c r="BB140" i="18"/>
  <c r="BD140" i="18"/>
  <c r="BF140" i="18"/>
  <c r="D141" i="18"/>
  <c r="F141" i="18"/>
  <c r="H141" i="18"/>
  <c r="J141" i="18"/>
  <c r="P141" i="18"/>
  <c r="R141" i="18"/>
  <c r="T141" i="18"/>
  <c r="V141" i="18"/>
  <c r="AB141" i="18"/>
  <c r="AD141" i="18"/>
  <c r="AF141" i="18"/>
  <c r="AH141" i="18"/>
  <c r="AN141" i="18"/>
  <c r="AP141" i="18"/>
  <c r="AR141" i="18"/>
  <c r="AT141" i="18"/>
  <c r="AZ141" i="18"/>
  <c r="BB141" i="18"/>
  <c r="BD141" i="18"/>
  <c r="BF141" i="18"/>
  <c r="D142" i="18"/>
  <c r="F142" i="18"/>
  <c r="H142" i="18"/>
  <c r="J142" i="18"/>
  <c r="P142" i="18"/>
  <c r="R142" i="18"/>
  <c r="T142" i="18"/>
  <c r="V142" i="18"/>
  <c r="AB142" i="18"/>
  <c r="AD142" i="18"/>
  <c r="AF142" i="18"/>
  <c r="AH142" i="18"/>
  <c r="AN142" i="18"/>
  <c r="AP142" i="18"/>
  <c r="AR142" i="18"/>
  <c r="AT142" i="18"/>
  <c r="AZ142" i="18"/>
  <c r="BB142" i="18"/>
  <c r="BD142" i="18"/>
  <c r="BF142" i="18"/>
  <c r="D143" i="18"/>
  <c r="F143" i="18"/>
  <c r="H143" i="18"/>
  <c r="J143" i="18"/>
  <c r="P143" i="18"/>
  <c r="R143" i="18"/>
  <c r="T143" i="18"/>
  <c r="V143" i="18"/>
  <c r="AB143" i="18"/>
  <c r="AD143" i="18"/>
  <c r="AF143" i="18"/>
  <c r="AH143" i="18"/>
  <c r="AN143" i="18"/>
  <c r="AP143" i="18"/>
  <c r="AR143" i="18"/>
  <c r="AT143" i="18"/>
  <c r="AZ143" i="18"/>
  <c r="BB143" i="18"/>
  <c r="BD143" i="18"/>
  <c r="BF143" i="18"/>
  <c r="D144" i="18"/>
  <c r="F144" i="18"/>
  <c r="H144" i="18"/>
  <c r="J144" i="18"/>
  <c r="P144" i="18"/>
  <c r="R144" i="18"/>
  <c r="T144" i="18"/>
  <c r="V144" i="18"/>
  <c r="AB144" i="18"/>
  <c r="AD144" i="18"/>
  <c r="AF144" i="18"/>
  <c r="AH144" i="18"/>
  <c r="AN144" i="18"/>
  <c r="AP144" i="18"/>
  <c r="AR144" i="18"/>
  <c r="AT144" i="18"/>
  <c r="AZ144" i="18"/>
  <c r="BB144" i="18"/>
  <c r="BD144" i="18"/>
  <c r="BF144" i="18"/>
  <c r="D145" i="18"/>
  <c r="F145" i="18"/>
  <c r="H145" i="18"/>
  <c r="J145" i="18"/>
  <c r="P145" i="18"/>
  <c r="R145" i="18"/>
  <c r="T145" i="18"/>
  <c r="V145" i="18"/>
  <c r="AB145" i="18"/>
  <c r="AD145" i="18"/>
  <c r="AF145" i="18"/>
  <c r="AH145" i="18"/>
  <c r="AN145" i="18"/>
  <c r="AP145" i="18"/>
  <c r="AR145" i="18"/>
  <c r="AT145" i="18"/>
  <c r="AZ145" i="18"/>
  <c r="BB145" i="18"/>
  <c r="BD145" i="18"/>
  <c r="BF145" i="18"/>
  <c r="D146" i="18"/>
  <c r="F146" i="18"/>
  <c r="H146" i="18"/>
  <c r="J146" i="18"/>
  <c r="P146" i="18"/>
  <c r="R146" i="18"/>
  <c r="T146" i="18"/>
  <c r="V146" i="18"/>
  <c r="AB146" i="18"/>
  <c r="AD146" i="18"/>
  <c r="AF146" i="18"/>
  <c r="AH146" i="18"/>
  <c r="AN146" i="18"/>
  <c r="AP146" i="18"/>
  <c r="AR146" i="18"/>
  <c r="AT146" i="18"/>
  <c r="AZ146" i="18"/>
  <c r="BB146" i="18"/>
  <c r="BD146" i="18"/>
  <c r="BF146" i="18"/>
  <c r="D147" i="18"/>
  <c r="F147" i="18"/>
  <c r="H147" i="18"/>
  <c r="J147" i="18"/>
  <c r="P147" i="18"/>
  <c r="R147" i="18"/>
  <c r="T147" i="18"/>
  <c r="V147" i="18"/>
  <c r="AB147" i="18"/>
  <c r="AD147" i="18"/>
  <c r="AF147" i="18"/>
  <c r="AH147" i="18"/>
  <c r="AN147" i="18"/>
  <c r="AP147" i="18"/>
  <c r="AR147" i="18"/>
  <c r="AT147" i="18"/>
  <c r="AZ147" i="18"/>
  <c r="BB147" i="18"/>
  <c r="BD147" i="18"/>
  <c r="BF147" i="18"/>
  <c r="D148" i="18"/>
  <c r="F148" i="18"/>
  <c r="H148" i="18"/>
  <c r="J148" i="18"/>
  <c r="P148" i="18"/>
  <c r="R148" i="18"/>
  <c r="T148" i="18"/>
  <c r="V148" i="18"/>
  <c r="AB148" i="18"/>
  <c r="AD148" i="18"/>
  <c r="AF148" i="18"/>
  <c r="AH148" i="18"/>
  <c r="AN148" i="18"/>
  <c r="AP148" i="18"/>
  <c r="AR148" i="18"/>
  <c r="AT148" i="18"/>
  <c r="AZ148" i="18"/>
  <c r="BB148" i="18"/>
  <c r="BD148" i="18"/>
  <c r="BF148" i="18"/>
  <c r="D149" i="18"/>
  <c r="F149" i="18"/>
  <c r="H149" i="18"/>
  <c r="J149" i="18"/>
  <c r="P149" i="18"/>
  <c r="R149" i="18"/>
  <c r="T149" i="18"/>
  <c r="V149" i="18"/>
  <c r="AB149" i="18"/>
  <c r="AD149" i="18"/>
  <c r="AF149" i="18"/>
  <c r="AH149" i="18"/>
  <c r="AN149" i="18"/>
  <c r="AP149" i="18"/>
  <c r="AR149" i="18"/>
  <c r="AT149" i="18"/>
  <c r="AZ149" i="18"/>
  <c r="BB149" i="18"/>
  <c r="BD149" i="18"/>
  <c r="BF149" i="18"/>
  <c r="D150" i="18"/>
  <c r="F150" i="18"/>
  <c r="H150" i="18"/>
  <c r="J150" i="18"/>
  <c r="P150" i="18"/>
  <c r="R150" i="18"/>
  <c r="T150" i="18"/>
  <c r="V150" i="18"/>
  <c r="AB150" i="18"/>
  <c r="AD150" i="18"/>
  <c r="AF150" i="18"/>
  <c r="AH150" i="18"/>
  <c r="AN150" i="18"/>
  <c r="AP150" i="18"/>
  <c r="AR150" i="18"/>
  <c r="AT150" i="18"/>
  <c r="AZ150" i="18"/>
  <c r="BB150" i="18"/>
  <c r="BD150" i="18"/>
  <c r="BF150" i="18"/>
  <c r="D151" i="18"/>
  <c r="F151" i="18"/>
  <c r="H151" i="18"/>
  <c r="J151" i="18"/>
  <c r="P151" i="18"/>
  <c r="R151" i="18"/>
  <c r="T151" i="18"/>
  <c r="V151" i="18"/>
  <c r="AB151" i="18"/>
  <c r="AD151" i="18"/>
  <c r="AF151" i="18"/>
  <c r="AH151" i="18"/>
  <c r="AN151" i="18"/>
  <c r="AP151" i="18"/>
  <c r="AR151" i="18"/>
  <c r="AT151" i="18"/>
  <c r="AZ151" i="18"/>
  <c r="BB151" i="18"/>
  <c r="BD151" i="18"/>
  <c r="BF151" i="18"/>
  <c r="D152" i="18"/>
  <c r="F152" i="18"/>
  <c r="H152" i="18"/>
  <c r="J152" i="18"/>
  <c r="P152" i="18"/>
  <c r="R152" i="18"/>
  <c r="T152" i="18"/>
  <c r="V152" i="18"/>
  <c r="AB152" i="18"/>
  <c r="AD152" i="18"/>
  <c r="AF152" i="18"/>
  <c r="AH152" i="18"/>
  <c r="AN152" i="18"/>
  <c r="AP152" i="18"/>
  <c r="AR152" i="18"/>
  <c r="AT152" i="18"/>
  <c r="AZ152" i="18"/>
  <c r="BB152" i="18"/>
  <c r="BD152" i="18"/>
  <c r="BF152" i="18"/>
  <c r="D153" i="18"/>
  <c r="F153" i="18"/>
  <c r="H153" i="18"/>
  <c r="J153" i="18"/>
  <c r="P153" i="18"/>
  <c r="R153" i="18"/>
  <c r="T153" i="18"/>
  <c r="V153" i="18"/>
  <c r="AB153" i="18"/>
  <c r="AD153" i="18"/>
  <c r="AF153" i="18"/>
  <c r="AH153" i="18"/>
  <c r="AN153" i="18"/>
  <c r="AP153" i="18"/>
  <c r="AR153" i="18"/>
  <c r="AT153" i="18"/>
  <c r="AZ153" i="18"/>
  <c r="BB153" i="18"/>
  <c r="BD153" i="18"/>
  <c r="BF153" i="18"/>
  <c r="D154" i="18"/>
  <c r="F154" i="18"/>
  <c r="H154" i="18"/>
  <c r="J154" i="18"/>
  <c r="P154" i="18"/>
  <c r="R154" i="18"/>
  <c r="T154" i="18"/>
  <c r="V154" i="18"/>
  <c r="AB154" i="18"/>
  <c r="AD154" i="18"/>
  <c r="AF154" i="18"/>
  <c r="AH154" i="18"/>
  <c r="AN154" i="18"/>
  <c r="AP154" i="18"/>
  <c r="AR154" i="18"/>
  <c r="AT154" i="18"/>
  <c r="AZ154" i="18"/>
  <c r="BB154" i="18"/>
  <c r="BD154" i="18"/>
  <c r="BF154" i="18"/>
  <c r="D155" i="18"/>
  <c r="F155" i="18"/>
  <c r="H155" i="18"/>
  <c r="J155" i="18"/>
  <c r="P155" i="18"/>
  <c r="R155" i="18"/>
  <c r="T155" i="18"/>
  <c r="V155" i="18"/>
  <c r="AB155" i="18"/>
  <c r="AD155" i="18"/>
  <c r="AF155" i="18"/>
  <c r="AH155" i="18"/>
  <c r="AN155" i="18"/>
  <c r="AP155" i="18"/>
  <c r="AR155" i="18"/>
  <c r="AT155" i="18"/>
  <c r="AZ155" i="18"/>
  <c r="BB155" i="18"/>
  <c r="BD155" i="18"/>
  <c r="BF155" i="18"/>
  <c r="D156" i="18"/>
  <c r="F156" i="18"/>
  <c r="H156" i="18"/>
  <c r="J156" i="18"/>
  <c r="P156" i="18"/>
  <c r="R156" i="18"/>
  <c r="T156" i="18"/>
  <c r="V156" i="18"/>
  <c r="AB156" i="18"/>
  <c r="AD156" i="18"/>
  <c r="AF156" i="18"/>
  <c r="AH156" i="18"/>
  <c r="AN156" i="18"/>
  <c r="AP156" i="18"/>
  <c r="AR156" i="18"/>
  <c r="AT156" i="18"/>
  <c r="AZ156" i="18"/>
  <c r="BB156" i="18"/>
  <c r="BD156" i="18"/>
  <c r="BF156" i="18"/>
  <c r="D157" i="18"/>
  <c r="F157" i="18"/>
  <c r="H157" i="18"/>
  <c r="J157" i="18"/>
  <c r="P157" i="18"/>
  <c r="R157" i="18"/>
  <c r="T157" i="18"/>
  <c r="V157" i="18"/>
  <c r="AB157" i="18"/>
  <c r="AD157" i="18"/>
  <c r="AF157" i="18"/>
  <c r="AH157" i="18"/>
  <c r="AN157" i="18"/>
  <c r="AP157" i="18"/>
  <c r="AR157" i="18"/>
  <c r="AT157" i="18"/>
  <c r="AZ157" i="18"/>
  <c r="BB157" i="18"/>
  <c r="BD157" i="18"/>
  <c r="BF157" i="18"/>
  <c r="D158" i="18"/>
  <c r="F158" i="18"/>
  <c r="H158" i="18"/>
  <c r="J158" i="18"/>
  <c r="P158" i="18"/>
  <c r="R158" i="18"/>
  <c r="T158" i="18"/>
  <c r="V158" i="18"/>
  <c r="AB158" i="18"/>
  <c r="AD158" i="18"/>
  <c r="AF158" i="18"/>
  <c r="AH158" i="18"/>
  <c r="AN158" i="18"/>
  <c r="AP158" i="18"/>
  <c r="AR158" i="18"/>
  <c r="AT158" i="18"/>
  <c r="AZ158" i="18"/>
  <c r="BB158" i="18"/>
  <c r="BD158" i="18"/>
  <c r="BF158" i="18"/>
  <c r="D159" i="18"/>
  <c r="F159" i="18"/>
  <c r="H159" i="18"/>
  <c r="J159" i="18"/>
  <c r="P159" i="18"/>
  <c r="R159" i="18"/>
  <c r="T159" i="18"/>
  <c r="V159" i="18"/>
  <c r="AB159" i="18"/>
  <c r="AD159" i="18"/>
  <c r="AF159" i="18"/>
  <c r="AH159" i="18"/>
  <c r="AN159" i="18"/>
  <c r="AP159" i="18"/>
  <c r="AR159" i="18"/>
  <c r="AT159" i="18"/>
  <c r="AZ159" i="18"/>
  <c r="BB159" i="18"/>
  <c r="BD159" i="18"/>
  <c r="BF159" i="18"/>
  <c r="D160" i="18"/>
  <c r="F160" i="18"/>
  <c r="H160" i="18"/>
  <c r="J160" i="18"/>
  <c r="P160" i="18"/>
  <c r="R160" i="18"/>
  <c r="T160" i="18"/>
  <c r="V160" i="18"/>
  <c r="AB160" i="18"/>
  <c r="AD160" i="18"/>
  <c r="AF160" i="18"/>
  <c r="AH160" i="18"/>
  <c r="AN160" i="18"/>
  <c r="AP160" i="18"/>
  <c r="AR160" i="18"/>
  <c r="AT160" i="18"/>
  <c r="AZ160" i="18"/>
  <c r="BB160" i="18"/>
  <c r="BD160" i="18"/>
  <c r="BF160" i="18"/>
  <c r="D161" i="18"/>
  <c r="F161" i="18"/>
  <c r="H161" i="18"/>
  <c r="J161" i="18"/>
  <c r="P161" i="18"/>
  <c r="R161" i="18"/>
  <c r="T161" i="18"/>
  <c r="V161" i="18"/>
  <c r="AB161" i="18"/>
  <c r="AD161" i="18"/>
  <c r="AF161" i="18"/>
  <c r="AH161" i="18"/>
  <c r="AN161" i="18"/>
  <c r="AP161" i="18"/>
  <c r="AR161" i="18"/>
  <c r="AT161" i="18"/>
  <c r="AZ161" i="18"/>
  <c r="BB161" i="18"/>
  <c r="BD161" i="18"/>
  <c r="BF161" i="18"/>
  <c r="D162" i="18"/>
  <c r="F162" i="18"/>
  <c r="H162" i="18"/>
  <c r="J162" i="18"/>
  <c r="P162" i="18"/>
  <c r="R162" i="18"/>
  <c r="T162" i="18"/>
  <c r="V162" i="18"/>
  <c r="AB162" i="18"/>
  <c r="AD162" i="18"/>
  <c r="AF162" i="18"/>
  <c r="AH162" i="18"/>
  <c r="AN162" i="18"/>
  <c r="AP162" i="18"/>
  <c r="AR162" i="18"/>
  <c r="AT162" i="18"/>
  <c r="AZ162" i="18"/>
  <c r="BB162" i="18"/>
  <c r="BD162" i="18"/>
  <c r="BF162" i="18"/>
  <c r="D163" i="18"/>
  <c r="F163" i="18"/>
  <c r="H163" i="18"/>
  <c r="J163" i="18"/>
  <c r="P163" i="18"/>
  <c r="R163" i="18"/>
  <c r="T163" i="18"/>
  <c r="V163" i="18"/>
  <c r="AB163" i="18"/>
  <c r="AD163" i="18"/>
  <c r="AF163" i="18"/>
  <c r="AH163" i="18"/>
  <c r="AN163" i="18"/>
  <c r="AP163" i="18"/>
  <c r="AR163" i="18"/>
  <c r="AT163" i="18"/>
  <c r="AZ163" i="18"/>
  <c r="BB163" i="18"/>
  <c r="BD163" i="18"/>
  <c r="BF163" i="18"/>
  <c r="D164" i="18"/>
  <c r="F164" i="18"/>
  <c r="H164" i="18"/>
  <c r="J164" i="18"/>
  <c r="P164" i="18"/>
  <c r="R164" i="18"/>
  <c r="T164" i="18"/>
  <c r="V164" i="18"/>
  <c r="AB164" i="18"/>
  <c r="AD164" i="18"/>
  <c r="AF164" i="18"/>
  <c r="AH164" i="18"/>
  <c r="AN164" i="18"/>
  <c r="AP164" i="18"/>
  <c r="AR164" i="18"/>
  <c r="AT164" i="18"/>
  <c r="AZ164" i="18"/>
  <c r="BB164" i="18"/>
  <c r="BD164" i="18"/>
  <c r="BF164" i="18"/>
  <c r="D165" i="18"/>
  <c r="F165" i="18"/>
  <c r="H165" i="18"/>
  <c r="J165" i="18"/>
  <c r="P165" i="18"/>
  <c r="R165" i="18"/>
  <c r="T165" i="18"/>
  <c r="V165" i="18"/>
  <c r="AB165" i="18"/>
  <c r="AD165" i="18"/>
  <c r="AF165" i="18"/>
  <c r="AH165" i="18"/>
  <c r="AN165" i="18"/>
  <c r="AP165" i="18"/>
  <c r="AR165" i="18"/>
  <c r="AT165" i="18"/>
  <c r="AZ165" i="18"/>
  <c r="BB165" i="18"/>
  <c r="BD165" i="18"/>
  <c r="BF165" i="18"/>
  <c r="D166" i="18"/>
  <c r="F166" i="18"/>
  <c r="H166" i="18"/>
  <c r="J166" i="18"/>
  <c r="P166" i="18"/>
  <c r="R166" i="18"/>
  <c r="T166" i="18"/>
  <c r="V166" i="18"/>
  <c r="AB166" i="18"/>
  <c r="AD166" i="18"/>
  <c r="AF166" i="18"/>
  <c r="AH166" i="18"/>
  <c r="AN166" i="18"/>
  <c r="AP166" i="18"/>
  <c r="AR166" i="18"/>
  <c r="AT166" i="18"/>
  <c r="AZ166" i="18"/>
  <c r="BB166" i="18"/>
  <c r="BD166" i="18"/>
  <c r="BF166" i="18"/>
  <c r="D167" i="18"/>
  <c r="F167" i="18"/>
  <c r="H167" i="18"/>
  <c r="J167" i="18"/>
  <c r="P167" i="18"/>
  <c r="R167" i="18"/>
  <c r="T167" i="18"/>
  <c r="V167" i="18"/>
  <c r="AB167" i="18"/>
  <c r="AD167" i="18"/>
  <c r="AF167" i="18"/>
  <c r="AH167" i="18"/>
  <c r="AN167" i="18"/>
  <c r="AP167" i="18"/>
  <c r="AR167" i="18"/>
  <c r="AT167" i="18"/>
  <c r="AZ167" i="18"/>
  <c r="BB167" i="18"/>
  <c r="BD167" i="18"/>
  <c r="BF167" i="18"/>
  <c r="D168" i="18"/>
  <c r="F168" i="18"/>
  <c r="H168" i="18"/>
  <c r="J168" i="18"/>
  <c r="P168" i="18"/>
  <c r="R168" i="18"/>
  <c r="T168" i="18"/>
  <c r="V168" i="18"/>
  <c r="AB168" i="18"/>
  <c r="AD168" i="18"/>
  <c r="AF168" i="18"/>
  <c r="AH168" i="18"/>
  <c r="AN168" i="18"/>
  <c r="AP168" i="18"/>
  <c r="AR168" i="18"/>
  <c r="AT168" i="18"/>
  <c r="AZ168" i="18"/>
  <c r="BB168" i="18"/>
  <c r="BD168" i="18"/>
  <c r="BF168" i="18"/>
  <c r="D169" i="18"/>
  <c r="F169" i="18"/>
  <c r="H169" i="18"/>
  <c r="J169" i="18"/>
  <c r="P169" i="18"/>
  <c r="R169" i="18"/>
  <c r="T169" i="18"/>
  <c r="V169" i="18"/>
  <c r="AB169" i="18"/>
  <c r="AD169" i="18"/>
  <c r="AF169" i="18"/>
  <c r="AH169" i="18"/>
  <c r="AN169" i="18"/>
  <c r="AP169" i="18"/>
  <c r="AR169" i="18"/>
  <c r="AT169" i="18"/>
  <c r="AZ169" i="18"/>
  <c r="BB169" i="18"/>
  <c r="BD169" i="18"/>
  <c r="BF169" i="18"/>
  <c r="D170" i="18"/>
  <c r="F170" i="18"/>
  <c r="H170" i="18"/>
  <c r="J170" i="18"/>
  <c r="P170" i="18"/>
  <c r="R170" i="18"/>
  <c r="T170" i="18"/>
  <c r="V170" i="18"/>
  <c r="AB170" i="18"/>
  <c r="AD170" i="18"/>
  <c r="AF170" i="18"/>
  <c r="AH170" i="18"/>
  <c r="AN170" i="18"/>
  <c r="AP170" i="18"/>
  <c r="AR170" i="18"/>
  <c r="AT170" i="18"/>
  <c r="AZ170" i="18"/>
  <c r="BB170" i="18"/>
  <c r="BD170" i="18"/>
  <c r="BF170" i="18"/>
  <c r="D171" i="18"/>
  <c r="F171" i="18"/>
  <c r="H171" i="18"/>
  <c r="J171" i="18"/>
  <c r="P171" i="18"/>
  <c r="R171" i="18"/>
  <c r="T171" i="18"/>
  <c r="V171" i="18"/>
  <c r="AB171" i="18"/>
  <c r="AD171" i="18"/>
  <c r="AF171" i="18"/>
  <c r="AH171" i="18"/>
  <c r="AN171" i="18"/>
  <c r="AP171" i="18"/>
  <c r="AR171" i="18"/>
  <c r="AT171" i="18"/>
  <c r="AZ171" i="18"/>
  <c r="BB171" i="18"/>
  <c r="BD171" i="18"/>
  <c r="BF171" i="18"/>
  <c r="D172" i="18"/>
  <c r="F172" i="18"/>
  <c r="H172" i="18"/>
  <c r="J172" i="18"/>
  <c r="P172" i="18"/>
  <c r="R172" i="18"/>
  <c r="T172" i="18"/>
  <c r="V172" i="18"/>
  <c r="AB172" i="18"/>
  <c r="AD172" i="18"/>
  <c r="AF172" i="18"/>
  <c r="AH172" i="18"/>
  <c r="AN172" i="18"/>
  <c r="AP172" i="18"/>
  <c r="AR172" i="18"/>
  <c r="AT172" i="18"/>
  <c r="AZ172" i="18"/>
  <c r="BB172" i="18"/>
  <c r="BD172" i="18"/>
  <c r="BF172" i="18"/>
  <c r="D173" i="18"/>
  <c r="F173" i="18"/>
  <c r="H173" i="18"/>
  <c r="J173" i="18"/>
  <c r="P173" i="18"/>
  <c r="R173" i="18"/>
  <c r="T173" i="18"/>
  <c r="V173" i="18"/>
  <c r="AB173" i="18"/>
  <c r="AD173" i="18"/>
  <c r="AF173" i="18"/>
  <c r="AH173" i="18"/>
  <c r="AN173" i="18"/>
  <c r="AP173" i="18"/>
  <c r="AR173" i="18"/>
  <c r="AT173" i="18"/>
  <c r="AZ173" i="18"/>
  <c r="BB173" i="18"/>
  <c r="BD173" i="18"/>
  <c r="BF173" i="18"/>
  <c r="D174" i="18"/>
  <c r="F174" i="18"/>
  <c r="H174" i="18"/>
  <c r="J174" i="18"/>
  <c r="P174" i="18"/>
  <c r="R174" i="18"/>
  <c r="T174" i="18"/>
  <c r="V174" i="18"/>
  <c r="AB174" i="18"/>
  <c r="AD174" i="18"/>
  <c r="AF174" i="18"/>
  <c r="AH174" i="18"/>
  <c r="AN174" i="18"/>
  <c r="AP174" i="18"/>
  <c r="AR174" i="18"/>
  <c r="AT174" i="18"/>
  <c r="AZ174" i="18"/>
  <c r="BB174" i="18"/>
  <c r="BD174" i="18"/>
  <c r="BF174" i="18"/>
  <c r="D175" i="18"/>
  <c r="F175" i="18"/>
  <c r="H175" i="18"/>
  <c r="J175" i="18"/>
  <c r="P175" i="18"/>
  <c r="R175" i="18"/>
  <c r="T175" i="18"/>
  <c r="V175" i="18"/>
  <c r="AB175" i="18"/>
  <c r="AD175" i="18"/>
  <c r="AF175" i="18"/>
  <c r="AH175" i="18"/>
  <c r="AN175" i="18"/>
  <c r="AP175" i="18"/>
  <c r="AR175" i="18"/>
  <c r="AT175" i="18"/>
  <c r="AZ175" i="18"/>
  <c r="BB175" i="18"/>
  <c r="BD175" i="18"/>
  <c r="BF175" i="18"/>
  <c r="D176" i="18"/>
  <c r="F176" i="18"/>
  <c r="H176" i="18"/>
  <c r="J176" i="18"/>
  <c r="P176" i="18"/>
  <c r="R176" i="18"/>
  <c r="T176" i="18"/>
  <c r="V176" i="18"/>
  <c r="AB176" i="18"/>
  <c r="AD176" i="18"/>
  <c r="AF176" i="18"/>
  <c r="AH176" i="18"/>
  <c r="AN176" i="18"/>
  <c r="AP176" i="18"/>
  <c r="AR176" i="18"/>
  <c r="AT176" i="18"/>
  <c r="AZ176" i="18"/>
  <c r="BB176" i="18"/>
  <c r="BD176" i="18"/>
  <c r="BF176" i="18"/>
  <c r="D177" i="18"/>
  <c r="F177" i="18"/>
  <c r="H177" i="18"/>
  <c r="J177" i="18"/>
  <c r="P177" i="18"/>
  <c r="R177" i="18"/>
  <c r="T177" i="18"/>
  <c r="V177" i="18"/>
  <c r="AB177" i="18"/>
  <c r="AD177" i="18"/>
  <c r="AF177" i="18"/>
  <c r="AH177" i="18"/>
  <c r="AN177" i="18"/>
  <c r="AP177" i="18"/>
  <c r="AR177" i="18"/>
  <c r="AT177" i="18"/>
  <c r="AZ177" i="18"/>
  <c r="BB177" i="18"/>
  <c r="BD177" i="18"/>
  <c r="BF177" i="18"/>
  <c r="D178" i="18"/>
  <c r="F178" i="18"/>
  <c r="H178" i="18"/>
  <c r="J178" i="18"/>
  <c r="P178" i="18"/>
  <c r="R178" i="18"/>
  <c r="T178" i="18"/>
  <c r="V178" i="18"/>
  <c r="AB178" i="18"/>
  <c r="AD178" i="18"/>
  <c r="AF178" i="18"/>
  <c r="AH178" i="18"/>
  <c r="AN178" i="18"/>
  <c r="AP178" i="18"/>
  <c r="AR178" i="18"/>
  <c r="AT178" i="18"/>
  <c r="AZ178" i="18"/>
  <c r="BB178" i="18"/>
  <c r="BD178" i="18"/>
  <c r="BF178" i="18"/>
  <c r="D179" i="18"/>
  <c r="F179" i="18"/>
  <c r="H179" i="18"/>
  <c r="J179" i="18"/>
  <c r="P179" i="18"/>
  <c r="R179" i="18"/>
  <c r="T179" i="18"/>
  <c r="V179" i="18"/>
  <c r="AB179" i="18"/>
  <c r="AD179" i="18"/>
  <c r="AF179" i="18"/>
  <c r="AH179" i="18"/>
  <c r="AN179" i="18"/>
  <c r="AP179" i="18"/>
  <c r="AR179" i="18"/>
  <c r="AT179" i="18"/>
  <c r="AZ179" i="18"/>
  <c r="BB179" i="18"/>
  <c r="BD179" i="18"/>
  <c r="BF179" i="18"/>
  <c r="D180" i="18"/>
  <c r="F180" i="18"/>
  <c r="H180" i="18"/>
  <c r="J180" i="18"/>
  <c r="P180" i="18"/>
  <c r="R180" i="18"/>
  <c r="T180" i="18"/>
  <c r="V180" i="18"/>
  <c r="AB180" i="18"/>
  <c r="AD180" i="18"/>
  <c r="AF180" i="18"/>
  <c r="AH180" i="18"/>
  <c r="AN180" i="18"/>
  <c r="AP180" i="18"/>
  <c r="AR180" i="18"/>
  <c r="AT180" i="18"/>
  <c r="AZ180" i="18"/>
  <c r="BB180" i="18"/>
  <c r="BD180" i="18"/>
  <c r="BF180" i="18"/>
  <c r="D181" i="18"/>
  <c r="F181" i="18"/>
  <c r="H181" i="18"/>
  <c r="J181" i="18"/>
  <c r="P181" i="18"/>
  <c r="R181" i="18"/>
  <c r="T181" i="18"/>
  <c r="V181" i="18"/>
  <c r="AB181" i="18"/>
  <c r="AD181" i="18"/>
  <c r="AF181" i="18"/>
  <c r="AH181" i="18"/>
  <c r="AN181" i="18"/>
  <c r="AP181" i="18"/>
  <c r="AR181" i="18"/>
  <c r="AT181" i="18"/>
  <c r="AZ181" i="18"/>
  <c r="BB181" i="18"/>
  <c r="BD181" i="18"/>
  <c r="BF181" i="18"/>
  <c r="D182" i="18"/>
  <c r="F182" i="18"/>
  <c r="H182" i="18"/>
  <c r="J182" i="18"/>
  <c r="P182" i="18"/>
  <c r="R182" i="18"/>
  <c r="T182" i="18"/>
  <c r="V182" i="18"/>
  <c r="AB182" i="18"/>
  <c r="AD182" i="18"/>
  <c r="AF182" i="18"/>
  <c r="AH182" i="18"/>
  <c r="AN182" i="18"/>
  <c r="AP182" i="18"/>
  <c r="AR182" i="18"/>
  <c r="AT182" i="18"/>
  <c r="AZ182" i="18"/>
  <c r="BB182" i="18"/>
  <c r="BD182" i="18"/>
  <c r="BF182" i="18"/>
  <c r="D183" i="18"/>
  <c r="F183" i="18"/>
  <c r="H183" i="18"/>
  <c r="J183" i="18"/>
  <c r="P183" i="18"/>
  <c r="R183" i="18"/>
  <c r="T183" i="18"/>
  <c r="V183" i="18"/>
  <c r="AB183" i="18"/>
  <c r="AD183" i="18"/>
  <c r="AF183" i="18"/>
  <c r="AH183" i="18"/>
  <c r="AN183" i="18"/>
  <c r="AP183" i="18"/>
  <c r="AR183" i="18"/>
  <c r="AT183" i="18"/>
  <c r="AZ183" i="18"/>
  <c r="BB183" i="18"/>
  <c r="BD183" i="18"/>
  <c r="BF183" i="18"/>
  <c r="D184" i="18"/>
  <c r="F184" i="18"/>
  <c r="H184" i="18"/>
  <c r="J184" i="18"/>
  <c r="P184" i="18"/>
  <c r="R184" i="18"/>
  <c r="T184" i="18"/>
  <c r="V184" i="18"/>
  <c r="AB184" i="18"/>
  <c r="AD184" i="18"/>
  <c r="AF184" i="18"/>
  <c r="AH184" i="18"/>
  <c r="AN184" i="18"/>
  <c r="AP184" i="18"/>
  <c r="AR184" i="18"/>
  <c r="AT184" i="18"/>
  <c r="AZ184" i="18"/>
  <c r="BB184" i="18"/>
  <c r="BD184" i="18"/>
  <c r="BF184" i="18"/>
  <c r="D185" i="18"/>
  <c r="F185" i="18"/>
  <c r="H185" i="18"/>
  <c r="J185" i="18"/>
  <c r="P185" i="18"/>
  <c r="R185" i="18"/>
  <c r="T185" i="18"/>
  <c r="V185" i="18"/>
  <c r="AB185" i="18"/>
  <c r="AD185" i="18"/>
  <c r="AF185" i="18"/>
  <c r="AH185" i="18"/>
  <c r="AN185" i="18"/>
  <c r="AP185" i="18"/>
  <c r="AR185" i="18"/>
  <c r="AT185" i="18"/>
  <c r="AZ185" i="18"/>
  <c r="BB185" i="18"/>
  <c r="BD185" i="18"/>
  <c r="BF185" i="18"/>
  <c r="D186" i="18"/>
  <c r="F186" i="18"/>
  <c r="H186" i="18"/>
  <c r="J186" i="18"/>
  <c r="P186" i="18"/>
  <c r="R186" i="18"/>
  <c r="T186" i="18"/>
  <c r="V186" i="18"/>
  <c r="AB186" i="18"/>
  <c r="AD186" i="18"/>
  <c r="AF186" i="18"/>
  <c r="AH186" i="18"/>
  <c r="AN186" i="18"/>
  <c r="AP186" i="18"/>
  <c r="AR186" i="18"/>
  <c r="AT186" i="18"/>
  <c r="AZ186" i="18"/>
  <c r="BB186" i="18"/>
  <c r="BD186" i="18"/>
  <c r="BF186" i="18"/>
  <c r="D187" i="18"/>
  <c r="F187" i="18"/>
  <c r="H187" i="18"/>
  <c r="J187" i="18"/>
  <c r="P187" i="18"/>
  <c r="R187" i="18"/>
  <c r="T187" i="18"/>
  <c r="V187" i="18"/>
  <c r="AB187" i="18"/>
  <c r="AD187" i="18"/>
  <c r="AF187" i="18"/>
  <c r="AH187" i="18"/>
  <c r="AN187" i="18"/>
  <c r="AP187" i="18"/>
  <c r="AR187" i="18"/>
  <c r="AT187" i="18"/>
  <c r="AZ187" i="18"/>
  <c r="BB187" i="18"/>
  <c r="BD187" i="18"/>
  <c r="BF187" i="18"/>
  <c r="D188" i="18"/>
  <c r="F188" i="18"/>
  <c r="H188" i="18"/>
  <c r="J188" i="18"/>
  <c r="P188" i="18"/>
  <c r="R188" i="18"/>
  <c r="T188" i="18"/>
  <c r="V188" i="18"/>
  <c r="AB188" i="18"/>
  <c r="AD188" i="18"/>
  <c r="AF188" i="18"/>
  <c r="AH188" i="18"/>
  <c r="AN188" i="18"/>
  <c r="AP188" i="18"/>
  <c r="AR188" i="18"/>
  <c r="AT188" i="18"/>
  <c r="AZ188" i="18"/>
  <c r="BB188" i="18"/>
  <c r="BD188" i="18"/>
  <c r="BF188" i="18"/>
  <c r="D189" i="18"/>
  <c r="F189" i="18"/>
  <c r="H189" i="18"/>
  <c r="J189" i="18"/>
  <c r="P189" i="18"/>
  <c r="R189" i="18"/>
  <c r="T189" i="18"/>
  <c r="V189" i="18"/>
  <c r="AB189" i="18"/>
  <c r="AD189" i="18"/>
  <c r="AF189" i="18"/>
  <c r="AH189" i="18"/>
  <c r="AN189" i="18"/>
  <c r="AP189" i="18"/>
  <c r="AR189" i="18"/>
  <c r="AT189" i="18"/>
  <c r="AZ189" i="18"/>
  <c r="BB189" i="18"/>
  <c r="BD189" i="18"/>
  <c r="BF189" i="18"/>
  <c r="D190" i="18"/>
  <c r="F190" i="18"/>
  <c r="H190" i="18"/>
  <c r="J190" i="18"/>
  <c r="P190" i="18"/>
  <c r="R190" i="18"/>
  <c r="T190" i="18"/>
  <c r="V190" i="18"/>
  <c r="AB190" i="18"/>
  <c r="AD190" i="18"/>
  <c r="AF190" i="18"/>
  <c r="AH190" i="18"/>
  <c r="AN190" i="18"/>
  <c r="AP190" i="18"/>
  <c r="AR190" i="18"/>
  <c r="AT190" i="18"/>
  <c r="AZ190" i="18"/>
  <c r="BB190" i="18"/>
  <c r="BD190" i="18"/>
  <c r="BF190" i="18"/>
  <c r="D191" i="18"/>
  <c r="F191" i="18"/>
  <c r="H191" i="18"/>
  <c r="J191" i="18"/>
  <c r="P191" i="18"/>
  <c r="R191" i="18"/>
  <c r="T191" i="18"/>
  <c r="V191" i="18"/>
  <c r="AB191" i="18"/>
  <c r="AD191" i="18"/>
  <c r="AF191" i="18"/>
  <c r="AH191" i="18"/>
  <c r="AN191" i="18"/>
  <c r="AP191" i="18"/>
  <c r="AR191" i="18"/>
  <c r="AT191" i="18"/>
  <c r="AZ191" i="18"/>
  <c r="BB191" i="18"/>
  <c r="BD191" i="18"/>
  <c r="BF191" i="18"/>
  <c r="D192" i="18"/>
  <c r="F192" i="18"/>
  <c r="H192" i="18"/>
  <c r="J192" i="18"/>
  <c r="P192" i="18"/>
  <c r="R192" i="18"/>
  <c r="T192" i="18"/>
  <c r="V192" i="18"/>
  <c r="AB192" i="18"/>
  <c r="AD192" i="18"/>
  <c r="AF192" i="18"/>
  <c r="AH192" i="18"/>
  <c r="AN192" i="18"/>
  <c r="AP192" i="18"/>
  <c r="AR192" i="18"/>
  <c r="AT192" i="18"/>
  <c r="AZ192" i="18"/>
  <c r="BB192" i="18"/>
  <c r="BD192" i="18"/>
  <c r="BF192" i="18"/>
  <c r="D193" i="18"/>
  <c r="F193" i="18"/>
  <c r="H193" i="18"/>
  <c r="J193" i="18"/>
  <c r="P193" i="18"/>
  <c r="R193" i="18"/>
  <c r="T193" i="18"/>
  <c r="V193" i="18"/>
  <c r="AB193" i="18"/>
  <c r="AD193" i="18"/>
  <c r="AF193" i="18"/>
  <c r="AH193" i="18"/>
  <c r="AN193" i="18"/>
  <c r="AP193" i="18"/>
  <c r="AR193" i="18"/>
  <c r="AT193" i="18"/>
  <c r="AZ193" i="18"/>
  <c r="BB193" i="18"/>
  <c r="BD193" i="18"/>
  <c r="BF193" i="18"/>
  <c r="D194" i="18"/>
  <c r="F194" i="18"/>
  <c r="H194" i="18"/>
  <c r="J194" i="18"/>
  <c r="P194" i="18"/>
  <c r="R194" i="18"/>
  <c r="T194" i="18"/>
  <c r="V194" i="18"/>
  <c r="AB194" i="18"/>
  <c r="AD194" i="18"/>
  <c r="AF194" i="18"/>
  <c r="AH194" i="18"/>
  <c r="AN194" i="18"/>
  <c r="AP194" i="18"/>
  <c r="AR194" i="18"/>
  <c r="AT194" i="18"/>
  <c r="AZ194" i="18"/>
  <c r="BB194" i="18"/>
  <c r="BD194" i="18"/>
  <c r="BF194" i="18"/>
  <c r="D195" i="18"/>
  <c r="F195" i="18"/>
  <c r="H195" i="18"/>
  <c r="J195" i="18"/>
  <c r="P195" i="18"/>
  <c r="R195" i="18"/>
  <c r="T195" i="18"/>
  <c r="V195" i="18"/>
  <c r="AB195" i="18"/>
  <c r="AD195" i="18"/>
  <c r="AF195" i="18"/>
  <c r="AH195" i="18"/>
  <c r="AN195" i="18"/>
  <c r="AP195" i="18"/>
  <c r="AR195" i="18"/>
  <c r="AT195" i="18"/>
  <c r="AZ195" i="18"/>
  <c r="BB195" i="18"/>
  <c r="BD195" i="18"/>
  <c r="BF195" i="18"/>
  <c r="D196" i="18"/>
  <c r="F196" i="18"/>
  <c r="H196" i="18"/>
  <c r="J196" i="18"/>
  <c r="P196" i="18"/>
  <c r="R196" i="18"/>
  <c r="T196" i="18"/>
  <c r="V196" i="18"/>
  <c r="AB196" i="18"/>
  <c r="AD196" i="18"/>
  <c r="AF196" i="18"/>
  <c r="AH196" i="18"/>
  <c r="AN196" i="18"/>
  <c r="AP196" i="18"/>
  <c r="AR196" i="18"/>
  <c r="AT196" i="18"/>
  <c r="AZ196" i="18"/>
  <c r="BB196" i="18"/>
  <c r="BD196" i="18"/>
  <c r="BF196" i="18"/>
  <c r="D197" i="18"/>
  <c r="F197" i="18"/>
  <c r="H197" i="18"/>
  <c r="J197" i="18"/>
  <c r="P197" i="18"/>
  <c r="R197" i="18"/>
  <c r="T197" i="18"/>
  <c r="V197" i="18"/>
  <c r="AB197" i="18"/>
  <c r="AD197" i="18"/>
  <c r="AF197" i="18"/>
  <c r="AH197" i="18"/>
  <c r="AN197" i="18"/>
  <c r="AP197" i="18"/>
  <c r="AR197" i="18"/>
  <c r="AT197" i="18"/>
  <c r="AZ197" i="18"/>
  <c r="BB197" i="18"/>
  <c r="BD197" i="18"/>
  <c r="BF197" i="18"/>
  <c r="D198" i="18"/>
  <c r="F198" i="18"/>
  <c r="H198" i="18"/>
  <c r="J198" i="18"/>
  <c r="P198" i="18"/>
  <c r="R198" i="18"/>
  <c r="T198" i="18"/>
  <c r="V198" i="18"/>
  <c r="AB198" i="18"/>
  <c r="AD198" i="18"/>
  <c r="AF198" i="18"/>
  <c r="AH198" i="18"/>
  <c r="AN198" i="18"/>
  <c r="AP198" i="18"/>
  <c r="AR198" i="18"/>
  <c r="AT198" i="18"/>
  <c r="AZ198" i="18"/>
  <c r="BB198" i="18"/>
  <c r="BD198" i="18"/>
  <c r="BF198" i="18"/>
  <c r="D199" i="18"/>
  <c r="F199" i="18"/>
  <c r="H199" i="18"/>
  <c r="J199" i="18"/>
  <c r="P199" i="18"/>
  <c r="R199" i="18"/>
  <c r="T199" i="18"/>
  <c r="V199" i="18"/>
  <c r="AB199" i="18"/>
  <c r="AD199" i="18"/>
  <c r="AF199" i="18"/>
  <c r="AH199" i="18"/>
  <c r="AN199" i="18"/>
  <c r="AP199" i="18"/>
  <c r="AR199" i="18"/>
  <c r="AT199" i="18"/>
  <c r="AZ199" i="18"/>
  <c r="BB199" i="18"/>
  <c r="BD199" i="18"/>
  <c r="BF199" i="18"/>
  <c r="D200" i="18"/>
  <c r="F200" i="18"/>
  <c r="H200" i="18"/>
  <c r="J200" i="18"/>
  <c r="P200" i="18"/>
  <c r="R200" i="18"/>
  <c r="T200" i="18"/>
  <c r="V200" i="18"/>
  <c r="AB200" i="18"/>
  <c r="AD200" i="18"/>
  <c r="AF200" i="18"/>
  <c r="AH200" i="18"/>
  <c r="AN200" i="18"/>
  <c r="AP200" i="18"/>
  <c r="AR200" i="18"/>
  <c r="AT200" i="18"/>
  <c r="AZ200" i="18"/>
  <c r="BB200" i="18"/>
  <c r="BD200" i="18"/>
  <c r="BF200" i="18"/>
  <c r="D201" i="18"/>
  <c r="F201" i="18"/>
  <c r="H201" i="18"/>
  <c r="J201" i="18"/>
  <c r="P201" i="18"/>
  <c r="R201" i="18"/>
  <c r="T201" i="18"/>
  <c r="V201" i="18"/>
  <c r="AB201" i="18"/>
  <c r="AD201" i="18"/>
  <c r="AF201" i="18"/>
  <c r="AH201" i="18"/>
  <c r="AN201" i="18"/>
  <c r="AP201" i="18"/>
  <c r="AR201" i="18"/>
  <c r="AT201" i="18"/>
  <c r="AZ201" i="18"/>
  <c r="BB201" i="18"/>
  <c r="BD201" i="18"/>
  <c r="BF201" i="18"/>
  <c r="D202" i="18"/>
  <c r="F202" i="18"/>
  <c r="H202" i="18"/>
  <c r="J202" i="18"/>
  <c r="P202" i="18"/>
  <c r="R202" i="18"/>
  <c r="T202" i="18"/>
  <c r="V202" i="18"/>
  <c r="AB202" i="18"/>
  <c r="AD202" i="18"/>
  <c r="AF202" i="18"/>
  <c r="AH202" i="18"/>
  <c r="AN202" i="18"/>
  <c r="AP202" i="18"/>
  <c r="AR202" i="18"/>
  <c r="AT202" i="18"/>
  <c r="AZ202" i="18"/>
  <c r="BB202" i="18"/>
  <c r="BD202" i="18"/>
  <c r="BF202" i="18"/>
  <c r="D203" i="18"/>
  <c r="F203" i="18"/>
  <c r="H203" i="18"/>
  <c r="J203" i="18"/>
  <c r="P203" i="18"/>
  <c r="R203" i="18"/>
  <c r="T203" i="18"/>
  <c r="V203" i="18"/>
  <c r="AB203" i="18"/>
  <c r="AD203" i="18"/>
  <c r="AF203" i="18"/>
  <c r="AH203" i="18"/>
  <c r="AN203" i="18"/>
  <c r="AP203" i="18"/>
  <c r="AR203" i="18"/>
  <c r="AT203" i="18"/>
  <c r="AZ203" i="18"/>
  <c r="BB203" i="18"/>
  <c r="BD203" i="18"/>
  <c r="BF203" i="18"/>
  <c r="D204" i="18"/>
  <c r="F204" i="18"/>
  <c r="H204" i="18"/>
  <c r="J204" i="18"/>
  <c r="P204" i="18"/>
  <c r="R204" i="18"/>
  <c r="T204" i="18"/>
  <c r="V204" i="18"/>
  <c r="AB204" i="18"/>
  <c r="AD204" i="18"/>
  <c r="AF204" i="18"/>
  <c r="AH204" i="18"/>
  <c r="AN204" i="18"/>
  <c r="AP204" i="18"/>
  <c r="AR204" i="18"/>
  <c r="AT204" i="18"/>
  <c r="AZ204" i="18"/>
  <c r="BB204" i="18"/>
  <c r="BD204" i="18"/>
  <c r="BF204" i="18"/>
  <c r="D205" i="18"/>
  <c r="F205" i="18"/>
  <c r="H205" i="18"/>
  <c r="J205" i="18"/>
  <c r="P205" i="18"/>
  <c r="R205" i="18"/>
  <c r="T205" i="18"/>
  <c r="V205" i="18"/>
  <c r="AB205" i="18"/>
  <c r="AD205" i="18"/>
  <c r="AF205" i="18"/>
  <c r="AH205" i="18"/>
  <c r="AN205" i="18"/>
  <c r="AP205" i="18"/>
  <c r="AR205" i="18"/>
  <c r="AT205" i="18"/>
  <c r="AZ205" i="18"/>
  <c r="BB205" i="18"/>
  <c r="BD205" i="18"/>
  <c r="BF205" i="18"/>
  <c r="D206" i="18"/>
  <c r="F206" i="18"/>
  <c r="H206" i="18"/>
  <c r="J206" i="18"/>
  <c r="P206" i="18"/>
  <c r="R206" i="18"/>
  <c r="T206" i="18"/>
  <c r="V206" i="18"/>
  <c r="AB206" i="18"/>
  <c r="AD206" i="18"/>
  <c r="AF206" i="18"/>
  <c r="AH206" i="18"/>
  <c r="AN206" i="18"/>
  <c r="AP206" i="18"/>
  <c r="AR206" i="18"/>
  <c r="AT206" i="18"/>
  <c r="AZ206" i="18"/>
  <c r="BB206" i="18"/>
  <c r="BD206" i="18"/>
  <c r="BF206" i="18"/>
  <c r="D207" i="18"/>
  <c r="F207" i="18"/>
  <c r="H207" i="18"/>
  <c r="J207" i="18"/>
  <c r="P207" i="18"/>
  <c r="R207" i="18"/>
  <c r="T207" i="18"/>
  <c r="V207" i="18"/>
  <c r="AB207" i="18"/>
  <c r="AD207" i="18"/>
  <c r="AF207" i="18"/>
  <c r="AH207" i="18"/>
  <c r="AN207" i="18"/>
  <c r="AP207" i="18"/>
  <c r="AR207" i="18"/>
  <c r="AT207" i="18"/>
  <c r="AZ207" i="18"/>
  <c r="BB207" i="18"/>
  <c r="BD207" i="18"/>
  <c r="BF207" i="18"/>
  <c r="D208" i="18"/>
  <c r="F208" i="18"/>
  <c r="H208" i="18"/>
  <c r="J208" i="18"/>
  <c r="P208" i="18"/>
  <c r="R208" i="18"/>
  <c r="T208" i="18"/>
  <c r="V208" i="18"/>
  <c r="AB208" i="18"/>
  <c r="AD208" i="18"/>
  <c r="AF208" i="18"/>
  <c r="AH208" i="18"/>
  <c r="AN208" i="18"/>
  <c r="AP208" i="18"/>
  <c r="AR208" i="18"/>
  <c r="AT208" i="18"/>
  <c r="AZ208" i="18"/>
  <c r="BB208" i="18"/>
  <c r="BD208" i="18"/>
  <c r="BF208" i="18"/>
  <c r="D209" i="18"/>
  <c r="F209" i="18"/>
  <c r="H209" i="18"/>
  <c r="J209" i="18"/>
  <c r="P209" i="18"/>
  <c r="R209" i="18"/>
  <c r="T209" i="18"/>
  <c r="V209" i="18"/>
  <c r="AB209" i="18"/>
  <c r="AD209" i="18"/>
  <c r="AF209" i="18"/>
  <c r="AH209" i="18"/>
  <c r="AN209" i="18"/>
  <c r="AP209" i="18"/>
  <c r="AR209" i="18"/>
  <c r="AT209" i="18"/>
  <c r="AZ209" i="18"/>
  <c r="BB209" i="18"/>
  <c r="BD209" i="18"/>
  <c r="BF209" i="18"/>
  <c r="D210" i="18"/>
  <c r="F210" i="18"/>
  <c r="H210" i="18"/>
  <c r="J210" i="18"/>
  <c r="P210" i="18"/>
  <c r="R210" i="18"/>
  <c r="T210" i="18"/>
  <c r="V210" i="18"/>
  <c r="AB210" i="18"/>
  <c r="AD210" i="18"/>
  <c r="AF210" i="18"/>
  <c r="AH210" i="18"/>
  <c r="AN210" i="18"/>
  <c r="AP210" i="18"/>
  <c r="AR210" i="18"/>
  <c r="AT210" i="18"/>
  <c r="AZ210" i="18"/>
  <c r="BB210" i="18"/>
  <c r="BD210" i="18"/>
  <c r="BF210" i="18"/>
  <c r="D211" i="18"/>
  <c r="F211" i="18"/>
  <c r="H211" i="18"/>
  <c r="J211" i="18"/>
  <c r="P211" i="18"/>
  <c r="R211" i="18"/>
  <c r="T211" i="18"/>
  <c r="V211" i="18"/>
  <c r="AB211" i="18"/>
  <c r="AD211" i="18"/>
  <c r="AF211" i="18"/>
  <c r="AH211" i="18"/>
  <c r="AN211" i="18"/>
  <c r="AP211" i="18"/>
  <c r="AR211" i="18"/>
  <c r="AT211" i="18"/>
  <c r="AZ211" i="18"/>
  <c r="BB211" i="18"/>
  <c r="BD211" i="18"/>
  <c r="BF211" i="18"/>
  <c r="D212" i="18"/>
  <c r="F212" i="18"/>
  <c r="H212" i="18"/>
  <c r="J212" i="18"/>
  <c r="P212" i="18"/>
  <c r="R212" i="18"/>
  <c r="T212" i="18"/>
  <c r="V212" i="18"/>
  <c r="AB212" i="18"/>
  <c r="AD212" i="18"/>
  <c r="AF212" i="18"/>
  <c r="AH212" i="18"/>
  <c r="AN212" i="18"/>
  <c r="AP212" i="18"/>
  <c r="AR212" i="18"/>
  <c r="AT212" i="18"/>
  <c r="AZ212" i="18"/>
  <c r="BB212" i="18"/>
  <c r="BD212" i="18"/>
  <c r="BF212" i="18"/>
  <c r="D213" i="18"/>
  <c r="F213" i="18"/>
  <c r="H213" i="18"/>
  <c r="J213" i="18"/>
  <c r="P213" i="18"/>
  <c r="R213" i="18"/>
  <c r="T213" i="18"/>
  <c r="V213" i="18"/>
  <c r="AB213" i="18"/>
  <c r="AD213" i="18"/>
  <c r="AF213" i="18"/>
  <c r="AH213" i="18"/>
  <c r="AN213" i="18"/>
  <c r="AP213" i="18"/>
  <c r="AR213" i="18"/>
  <c r="AT213" i="18"/>
  <c r="AZ213" i="18"/>
  <c r="BB213" i="18"/>
  <c r="BD213" i="18"/>
  <c r="BF213" i="18"/>
  <c r="D214" i="18"/>
  <c r="F214" i="18"/>
  <c r="H214" i="18"/>
  <c r="J214" i="18"/>
  <c r="P214" i="18"/>
  <c r="R214" i="18"/>
  <c r="T214" i="18"/>
  <c r="V214" i="18"/>
  <c r="AB214" i="18"/>
  <c r="AD214" i="18"/>
  <c r="AF214" i="18"/>
  <c r="AH214" i="18"/>
  <c r="AN214" i="18"/>
  <c r="AP214" i="18"/>
  <c r="AR214" i="18"/>
  <c r="AT214" i="18"/>
  <c r="AZ214" i="18"/>
  <c r="BB214" i="18"/>
  <c r="BD214" i="18"/>
  <c r="BF214" i="18"/>
  <c r="D215" i="18"/>
  <c r="F215" i="18"/>
  <c r="H215" i="18"/>
  <c r="J215" i="18"/>
  <c r="P215" i="18"/>
  <c r="R215" i="18"/>
  <c r="T215" i="18"/>
  <c r="V215" i="18"/>
  <c r="AB215" i="18"/>
  <c r="AD215" i="18"/>
  <c r="AF215" i="18"/>
  <c r="AH215" i="18"/>
  <c r="AN215" i="18"/>
  <c r="AP215" i="18"/>
  <c r="AR215" i="18"/>
  <c r="AT215" i="18"/>
  <c r="AZ215" i="18"/>
  <c r="BB215" i="18"/>
  <c r="BD215" i="18"/>
  <c r="BF215" i="18"/>
  <c r="D216" i="18"/>
  <c r="F216" i="18"/>
  <c r="H216" i="18"/>
  <c r="J216" i="18"/>
  <c r="P216" i="18"/>
  <c r="R216" i="18"/>
  <c r="T216" i="18"/>
  <c r="V216" i="18"/>
  <c r="AB216" i="18"/>
  <c r="AD216" i="18"/>
  <c r="AF216" i="18"/>
  <c r="AH216" i="18"/>
  <c r="AN216" i="18"/>
  <c r="AP216" i="18"/>
  <c r="AR216" i="18"/>
  <c r="AT216" i="18"/>
  <c r="AZ216" i="18"/>
  <c r="BB216" i="18"/>
  <c r="BD216" i="18"/>
  <c r="BF216" i="18"/>
  <c r="D217" i="18"/>
  <c r="F217" i="18"/>
  <c r="H217" i="18"/>
  <c r="J217" i="18"/>
  <c r="P217" i="18"/>
  <c r="R217" i="18"/>
  <c r="T217" i="18"/>
  <c r="V217" i="18"/>
  <c r="AB217" i="18"/>
  <c r="AD217" i="18"/>
  <c r="AF217" i="18"/>
  <c r="AH217" i="18"/>
  <c r="AN217" i="18"/>
  <c r="AP217" i="18"/>
  <c r="AR217" i="18"/>
  <c r="AT217" i="18"/>
  <c r="AZ217" i="18"/>
  <c r="BB217" i="18"/>
  <c r="BD217" i="18"/>
  <c r="BF217" i="18"/>
  <c r="D218" i="18"/>
  <c r="F218" i="18"/>
  <c r="H218" i="18"/>
  <c r="J218" i="18"/>
  <c r="P218" i="18"/>
  <c r="R218" i="18"/>
  <c r="T218" i="18"/>
  <c r="V218" i="18"/>
  <c r="AB218" i="18"/>
  <c r="AD218" i="18"/>
  <c r="AF218" i="18"/>
  <c r="AH218" i="18"/>
  <c r="AN218" i="18"/>
  <c r="AP218" i="18"/>
  <c r="AR218" i="18"/>
  <c r="AT218" i="18"/>
  <c r="AZ218" i="18"/>
  <c r="BB218" i="18"/>
  <c r="BD218" i="18"/>
  <c r="BF218" i="18"/>
  <c r="D219" i="18"/>
  <c r="F219" i="18"/>
  <c r="H219" i="18"/>
  <c r="J219" i="18"/>
  <c r="P219" i="18"/>
  <c r="R219" i="18"/>
  <c r="T219" i="18"/>
  <c r="V219" i="18"/>
  <c r="AB219" i="18"/>
  <c r="AD219" i="18"/>
  <c r="AF219" i="18"/>
  <c r="AH219" i="18"/>
  <c r="AN219" i="18"/>
  <c r="AP219" i="18"/>
  <c r="AR219" i="18"/>
  <c r="AT219" i="18"/>
  <c r="AZ219" i="18"/>
  <c r="BB219" i="18"/>
  <c r="BD219" i="18"/>
  <c r="BF219" i="18"/>
  <c r="D220" i="18"/>
  <c r="F220" i="18"/>
  <c r="H220" i="18"/>
  <c r="J220" i="18"/>
  <c r="P220" i="18"/>
  <c r="R220" i="18"/>
  <c r="T220" i="18"/>
  <c r="V220" i="18"/>
  <c r="AB220" i="18"/>
  <c r="AD220" i="18"/>
  <c r="AF220" i="18"/>
  <c r="AH220" i="18"/>
  <c r="AN220" i="18"/>
  <c r="AP220" i="18"/>
  <c r="AR220" i="18"/>
  <c r="AT220" i="18"/>
  <c r="AZ220" i="18"/>
  <c r="BB220" i="18"/>
  <c r="BD220" i="18"/>
  <c r="BF220" i="18"/>
  <c r="D221" i="18"/>
  <c r="F221" i="18"/>
  <c r="H221" i="18"/>
  <c r="J221" i="18"/>
  <c r="P221" i="18"/>
  <c r="R221" i="18"/>
  <c r="T221" i="18"/>
  <c r="V221" i="18"/>
  <c r="AB221" i="18"/>
  <c r="AD221" i="18"/>
  <c r="AF221" i="18"/>
  <c r="AH221" i="18"/>
  <c r="AN221" i="18"/>
  <c r="AP221" i="18"/>
  <c r="AR221" i="18"/>
  <c r="AT221" i="18"/>
  <c r="AZ221" i="18"/>
  <c r="BB221" i="18"/>
  <c r="BD221" i="18"/>
  <c r="BF221" i="18"/>
  <c r="D222" i="18"/>
  <c r="F222" i="18"/>
  <c r="H222" i="18"/>
  <c r="J222" i="18"/>
  <c r="P222" i="18"/>
  <c r="R222" i="18"/>
  <c r="T222" i="18"/>
  <c r="V222" i="18"/>
  <c r="AB222" i="18"/>
  <c r="AD222" i="18"/>
  <c r="AF222" i="18"/>
  <c r="AH222" i="18"/>
  <c r="AN222" i="18"/>
  <c r="AP222" i="18"/>
  <c r="AR222" i="18"/>
  <c r="AT222" i="18"/>
  <c r="AZ222" i="18"/>
  <c r="BB222" i="18"/>
  <c r="BD222" i="18"/>
  <c r="BF222" i="18"/>
  <c r="D223" i="18"/>
  <c r="F223" i="18"/>
  <c r="H223" i="18"/>
  <c r="J223" i="18"/>
  <c r="P223" i="18"/>
  <c r="R223" i="18"/>
  <c r="T223" i="18"/>
  <c r="V223" i="18"/>
  <c r="AB223" i="18"/>
  <c r="AD223" i="18"/>
  <c r="AF223" i="18"/>
  <c r="AH223" i="18"/>
  <c r="AN223" i="18"/>
  <c r="AP223" i="18"/>
  <c r="AR223" i="18"/>
  <c r="AT223" i="18"/>
  <c r="AZ223" i="18"/>
  <c r="BB223" i="18"/>
  <c r="BD223" i="18"/>
  <c r="BF223" i="18"/>
  <c r="D224" i="18"/>
  <c r="F224" i="18"/>
  <c r="H224" i="18"/>
  <c r="J224" i="18"/>
  <c r="P224" i="18"/>
  <c r="R224" i="18"/>
  <c r="T224" i="18"/>
  <c r="V224" i="18"/>
  <c r="AB224" i="18"/>
  <c r="AD224" i="18"/>
  <c r="AF224" i="18"/>
  <c r="AH224" i="18"/>
  <c r="AN224" i="18"/>
  <c r="AP224" i="18"/>
  <c r="AR224" i="18"/>
  <c r="AT224" i="18"/>
  <c r="AZ224" i="18"/>
  <c r="BB224" i="18"/>
  <c r="BD224" i="18"/>
  <c r="BF224" i="18"/>
  <c r="D225" i="18"/>
  <c r="F225" i="18"/>
  <c r="H225" i="18"/>
  <c r="J225" i="18"/>
  <c r="P225" i="18"/>
  <c r="R225" i="18"/>
  <c r="T225" i="18"/>
  <c r="V225" i="18"/>
  <c r="AB225" i="18"/>
  <c r="AD225" i="18"/>
  <c r="AF225" i="18"/>
  <c r="AH225" i="18"/>
  <c r="AN225" i="18"/>
  <c r="AP225" i="18"/>
  <c r="AR225" i="18"/>
  <c r="AT225" i="18"/>
  <c r="AZ225" i="18"/>
  <c r="BB225" i="18"/>
  <c r="BD225" i="18"/>
  <c r="BF225" i="18"/>
  <c r="D226" i="18"/>
  <c r="F226" i="18"/>
  <c r="H226" i="18"/>
  <c r="J226" i="18"/>
  <c r="P226" i="18"/>
  <c r="R226" i="18"/>
  <c r="T226" i="18"/>
  <c r="V226" i="18"/>
  <c r="AB226" i="18"/>
  <c r="AD226" i="18"/>
  <c r="AF226" i="18"/>
  <c r="AH226" i="18"/>
  <c r="AN226" i="18"/>
  <c r="AP226" i="18"/>
  <c r="AR226" i="18"/>
  <c r="AT226" i="18"/>
  <c r="AZ226" i="18"/>
  <c r="BB226" i="18"/>
  <c r="BD226" i="18"/>
  <c r="BF226" i="18"/>
  <c r="D227" i="18"/>
  <c r="F227" i="18"/>
  <c r="H227" i="18"/>
  <c r="J227" i="18"/>
  <c r="P227" i="18"/>
  <c r="R227" i="18"/>
  <c r="T227" i="18"/>
  <c r="V227" i="18"/>
  <c r="AB227" i="18"/>
  <c r="AD227" i="18"/>
  <c r="AF227" i="18"/>
  <c r="AH227" i="18"/>
  <c r="AN227" i="18"/>
  <c r="AP227" i="18"/>
  <c r="AR227" i="18"/>
  <c r="AT227" i="18"/>
  <c r="AZ227" i="18"/>
  <c r="BB227" i="18"/>
  <c r="BD227" i="18"/>
  <c r="BF227" i="18"/>
  <c r="D228" i="18"/>
  <c r="F228" i="18"/>
  <c r="H228" i="18"/>
  <c r="J228" i="18"/>
  <c r="P228" i="18"/>
  <c r="R228" i="18"/>
  <c r="T228" i="18"/>
  <c r="V228" i="18"/>
  <c r="AB228" i="18"/>
  <c r="AD228" i="18"/>
  <c r="AF228" i="18"/>
  <c r="AH228" i="18"/>
  <c r="AN228" i="18"/>
  <c r="AP228" i="18"/>
  <c r="AR228" i="18"/>
  <c r="AT228" i="18"/>
  <c r="AZ228" i="18"/>
  <c r="BB228" i="18"/>
  <c r="BD228" i="18"/>
  <c r="BF228" i="18"/>
  <c r="D229" i="18"/>
  <c r="F229" i="18"/>
  <c r="H229" i="18"/>
  <c r="J229" i="18"/>
  <c r="P229" i="18"/>
  <c r="R229" i="18"/>
  <c r="T229" i="18"/>
  <c r="V229" i="18"/>
  <c r="AB229" i="18"/>
  <c r="AD229" i="18"/>
  <c r="AF229" i="18"/>
  <c r="AH229" i="18"/>
  <c r="AN229" i="18"/>
  <c r="AP229" i="18"/>
  <c r="AR229" i="18"/>
  <c r="AT229" i="18"/>
  <c r="AZ229" i="18"/>
  <c r="BB229" i="18"/>
  <c r="BD229" i="18"/>
  <c r="BF229" i="18"/>
  <c r="D230" i="18"/>
  <c r="F230" i="18"/>
  <c r="H230" i="18"/>
  <c r="J230" i="18"/>
  <c r="P230" i="18"/>
  <c r="R230" i="18"/>
  <c r="T230" i="18"/>
  <c r="V230" i="18"/>
  <c r="AB230" i="18"/>
  <c r="AD230" i="18"/>
  <c r="AF230" i="18"/>
  <c r="AH230" i="18"/>
  <c r="AN230" i="18"/>
  <c r="AP230" i="18"/>
  <c r="AR230" i="18"/>
  <c r="AT230" i="18"/>
  <c r="AZ230" i="18"/>
  <c r="BB230" i="18"/>
  <c r="BD230" i="18"/>
  <c r="BF230" i="18"/>
  <c r="D231" i="18"/>
  <c r="F231" i="18"/>
  <c r="H231" i="18"/>
  <c r="J231" i="18"/>
  <c r="P231" i="18"/>
  <c r="R231" i="18"/>
  <c r="T231" i="18"/>
  <c r="V231" i="18"/>
  <c r="AB231" i="18"/>
  <c r="AD231" i="18"/>
  <c r="AF231" i="18"/>
  <c r="AH231" i="18"/>
  <c r="AN231" i="18"/>
  <c r="AP231" i="18"/>
  <c r="AR231" i="18"/>
  <c r="AT231" i="18"/>
  <c r="AZ231" i="18"/>
  <c r="BB231" i="18"/>
  <c r="BD231" i="18"/>
  <c r="BF231" i="18"/>
  <c r="D232" i="18"/>
  <c r="F232" i="18"/>
  <c r="H232" i="18"/>
  <c r="J232" i="18"/>
  <c r="P232" i="18"/>
  <c r="R232" i="18"/>
  <c r="T232" i="18"/>
  <c r="V232" i="18"/>
  <c r="AB232" i="18"/>
  <c r="AD232" i="18"/>
  <c r="AF232" i="18"/>
  <c r="AH232" i="18"/>
  <c r="AN232" i="18"/>
  <c r="AP232" i="18"/>
  <c r="AR232" i="18"/>
  <c r="AT232" i="18"/>
  <c r="AZ232" i="18"/>
  <c r="BB232" i="18"/>
  <c r="BD232" i="18"/>
  <c r="BF232" i="18"/>
  <c r="D233" i="18"/>
  <c r="F233" i="18"/>
  <c r="H233" i="18"/>
  <c r="J233" i="18"/>
  <c r="P233" i="18"/>
  <c r="R233" i="18"/>
  <c r="T233" i="18"/>
  <c r="V233" i="18"/>
  <c r="AB233" i="18"/>
  <c r="AD233" i="18"/>
  <c r="AF233" i="18"/>
  <c r="AH233" i="18"/>
  <c r="AN233" i="18"/>
  <c r="AP233" i="18"/>
  <c r="AR233" i="18"/>
  <c r="AT233" i="18"/>
  <c r="AZ233" i="18"/>
  <c r="BB233" i="18"/>
  <c r="BD233" i="18"/>
  <c r="BF233" i="18"/>
  <c r="D234" i="18"/>
  <c r="F234" i="18"/>
  <c r="H234" i="18"/>
  <c r="J234" i="18"/>
  <c r="P234" i="18"/>
  <c r="R234" i="18"/>
  <c r="T234" i="18"/>
  <c r="V234" i="18"/>
  <c r="AB234" i="18"/>
  <c r="AD234" i="18"/>
  <c r="AF234" i="18"/>
  <c r="AH234" i="18"/>
  <c r="AN234" i="18"/>
  <c r="AP234" i="18"/>
  <c r="AR234" i="18"/>
  <c r="AT234" i="18"/>
  <c r="AZ234" i="18"/>
  <c r="BB234" i="18"/>
  <c r="BD234" i="18"/>
  <c r="BF234" i="18"/>
  <c r="D235" i="18"/>
  <c r="F235" i="18"/>
  <c r="H235" i="18"/>
  <c r="J235" i="18"/>
  <c r="P235" i="18"/>
  <c r="R235" i="18"/>
  <c r="T235" i="18"/>
  <c r="V235" i="18"/>
  <c r="AB235" i="18"/>
  <c r="AD235" i="18"/>
  <c r="AF235" i="18"/>
  <c r="AH235" i="18"/>
  <c r="AN235" i="18"/>
  <c r="AP235" i="18"/>
  <c r="AR235" i="18"/>
  <c r="AT235" i="18"/>
  <c r="AZ235" i="18"/>
  <c r="BB235" i="18"/>
  <c r="BD235" i="18"/>
  <c r="BF235" i="18"/>
  <c r="D236" i="18"/>
  <c r="F236" i="18"/>
  <c r="H236" i="18"/>
  <c r="J236" i="18"/>
  <c r="P236" i="18"/>
  <c r="R236" i="18"/>
  <c r="T236" i="18"/>
  <c r="V236" i="18"/>
  <c r="AB236" i="18"/>
  <c r="AD236" i="18"/>
  <c r="AF236" i="18"/>
  <c r="AH236" i="18"/>
  <c r="AN236" i="18"/>
  <c r="AP236" i="18"/>
  <c r="AR236" i="18"/>
  <c r="AT236" i="18"/>
  <c r="AZ236" i="18"/>
  <c r="BB236" i="18"/>
  <c r="BD236" i="18"/>
  <c r="BF236" i="18"/>
  <c r="D237" i="18"/>
  <c r="F237" i="18"/>
  <c r="H237" i="18"/>
  <c r="J237" i="18"/>
  <c r="P237" i="18"/>
  <c r="R237" i="18"/>
  <c r="T237" i="18"/>
  <c r="V237" i="18"/>
  <c r="AB237" i="18"/>
  <c r="AD237" i="18"/>
  <c r="AF237" i="18"/>
  <c r="AH237" i="18"/>
  <c r="AN237" i="18"/>
  <c r="AP237" i="18"/>
  <c r="AR237" i="18"/>
  <c r="AT237" i="18"/>
  <c r="AZ237" i="18"/>
  <c r="BB237" i="18"/>
  <c r="BD237" i="18"/>
  <c r="BF237" i="18"/>
  <c r="D238" i="18"/>
  <c r="F238" i="18"/>
  <c r="H238" i="18"/>
  <c r="J238" i="18"/>
  <c r="P238" i="18"/>
  <c r="R238" i="18"/>
  <c r="T238" i="18"/>
  <c r="V238" i="18"/>
  <c r="AB238" i="18"/>
  <c r="AD238" i="18"/>
  <c r="AF238" i="18"/>
  <c r="AH238" i="18"/>
  <c r="AN238" i="18"/>
  <c r="AP238" i="18"/>
  <c r="AR238" i="18"/>
  <c r="AT238" i="18"/>
  <c r="AZ238" i="18"/>
  <c r="BB238" i="18"/>
  <c r="BD238" i="18"/>
  <c r="BF238" i="18"/>
  <c r="D239" i="18"/>
  <c r="F239" i="18"/>
  <c r="H239" i="18"/>
  <c r="J239" i="18"/>
  <c r="P239" i="18"/>
  <c r="R239" i="18"/>
  <c r="T239" i="18"/>
  <c r="V239" i="18"/>
  <c r="AB239" i="18"/>
  <c r="AD239" i="18"/>
  <c r="AF239" i="18"/>
  <c r="AH239" i="18"/>
  <c r="AN239" i="18"/>
  <c r="AP239" i="18"/>
  <c r="AR239" i="18"/>
  <c r="AT239" i="18"/>
  <c r="AZ239" i="18"/>
  <c r="BB239" i="18"/>
  <c r="BD239" i="18"/>
  <c r="BF239" i="18"/>
  <c r="D240" i="18"/>
  <c r="F240" i="18"/>
  <c r="H240" i="18"/>
  <c r="J240" i="18"/>
  <c r="P240" i="18"/>
  <c r="R240" i="18"/>
  <c r="T240" i="18"/>
  <c r="V240" i="18"/>
  <c r="AB240" i="18"/>
  <c r="AD240" i="18"/>
  <c r="AF240" i="18"/>
  <c r="AH240" i="18"/>
  <c r="AN240" i="18"/>
  <c r="AP240" i="18"/>
  <c r="AR240" i="18"/>
  <c r="AT240" i="18"/>
  <c r="AZ240" i="18"/>
  <c r="BB240" i="18"/>
  <c r="BD240" i="18"/>
  <c r="BF240" i="18"/>
  <c r="D241" i="18"/>
  <c r="F241" i="18"/>
  <c r="H241" i="18"/>
  <c r="J241" i="18"/>
  <c r="P241" i="18"/>
  <c r="R241" i="18"/>
  <c r="T241" i="18"/>
  <c r="V241" i="18"/>
  <c r="AB241" i="18"/>
  <c r="AD241" i="18"/>
  <c r="AF241" i="18"/>
  <c r="AH241" i="18"/>
  <c r="AN241" i="18"/>
  <c r="AP241" i="18"/>
  <c r="AR241" i="18"/>
  <c r="AT241" i="18"/>
  <c r="AZ241" i="18"/>
  <c r="BB241" i="18"/>
  <c r="BD241" i="18"/>
  <c r="BF241" i="18"/>
  <c r="D242" i="18"/>
  <c r="F242" i="18"/>
  <c r="H242" i="18"/>
  <c r="J242" i="18"/>
  <c r="P242" i="18"/>
  <c r="R242" i="18"/>
  <c r="T242" i="18"/>
  <c r="V242" i="18"/>
  <c r="AB242" i="18"/>
  <c r="AD242" i="18"/>
  <c r="AF242" i="18"/>
  <c r="AH242" i="18"/>
  <c r="AN242" i="18"/>
  <c r="AP242" i="18"/>
  <c r="AR242" i="18"/>
  <c r="AT242" i="18"/>
  <c r="AZ242" i="18"/>
  <c r="BB242" i="18"/>
  <c r="BD242" i="18"/>
  <c r="BF242" i="18"/>
  <c r="D243" i="18"/>
  <c r="F243" i="18"/>
  <c r="H243" i="18"/>
  <c r="J243" i="18"/>
  <c r="P243" i="18"/>
  <c r="R243" i="18"/>
  <c r="T243" i="18"/>
  <c r="V243" i="18"/>
  <c r="AB243" i="18"/>
  <c r="AD243" i="18"/>
  <c r="AF243" i="18"/>
  <c r="AH243" i="18"/>
  <c r="AN243" i="18"/>
  <c r="AP243" i="18"/>
  <c r="AR243" i="18"/>
  <c r="AT243" i="18"/>
  <c r="AZ243" i="18"/>
  <c r="BB243" i="18"/>
  <c r="BD243" i="18"/>
  <c r="BF243" i="18"/>
  <c r="D244" i="18"/>
  <c r="F244" i="18"/>
  <c r="H244" i="18"/>
  <c r="J244" i="18"/>
  <c r="P244" i="18"/>
  <c r="R244" i="18"/>
  <c r="T244" i="18"/>
  <c r="V244" i="18"/>
  <c r="AB244" i="18"/>
  <c r="AD244" i="18"/>
  <c r="AF244" i="18"/>
  <c r="AH244" i="18"/>
  <c r="AN244" i="18"/>
  <c r="AP244" i="18"/>
  <c r="AR244" i="18"/>
  <c r="AT244" i="18"/>
  <c r="AZ244" i="18"/>
  <c r="BB244" i="18"/>
  <c r="BD244" i="18"/>
  <c r="BF244" i="18"/>
  <c r="D245" i="18"/>
  <c r="F245" i="18"/>
  <c r="H245" i="18"/>
  <c r="J245" i="18"/>
  <c r="P245" i="18"/>
  <c r="R245" i="18"/>
  <c r="T245" i="18"/>
  <c r="V245" i="18"/>
  <c r="AB245" i="18"/>
  <c r="AD245" i="18"/>
  <c r="AF245" i="18"/>
  <c r="AH245" i="18"/>
  <c r="AN245" i="18"/>
  <c r="AP245" i="18"/>
  <c r="AR245" i="18"/>
  <c r="AT245" i="18"/>
  <c r="AZ245" i="18"/>
  <c r="BB245" i="18"/>
  <c r="BD245" i="18"/>
  <c r="BF245" i="18"/>
  <c r="D246" i="18"/>
  <c r="F246" i="18"/>
  <c r="H246" i="18"/>
  <c r="J246" i="18"/>
  <c r="P246" i="18"/>
  <c r="R246" i="18"/>
  <c r="T246" i="18"/>
  <c r="V246" i="18"/>
  <c r="AB246" i="18"/>
  <c r="AD246" i="18"/>
  <c r="AF246" i="18"/>
  <c r="AH246" i="18"/>
  <c r="AN246" i="18"/>
  <c r="AP246" i="18"/>
  <c r="AR246" i="18"/>
  <c r="AT246" i="18"/>
  <c r="AZ246" i="18"/>
  <c r="BB246" i="18"/>
  <c r="BD246" i="18"/>
  <c r="BF246" i="18"/>
  <c r="D247" i="18"/>
  <c r="F247" i="18"/>
  <c r="H247" i="18"/>
  <c r="J247" i="18"/>
  <c r="P247" i="18"/>
  <c r="R247" i="18"/>
  <c r="T247" i="18"/>
  <c r="V247" i="18"/>
  <c r="AB247" i="18"/>
  <c r="AD247" i="18"/>
  <c r="AF247" i="18"/>
  <c r="AH247" i="18"/>
  <c r="AN247" i="18"/>
  <c r="AP247" i="18"/>
  <c r="AR247" i="18"/>
  <c r="AT247" i="18"/>
  <c r="AZ247" i="18"/>
  <c r="BB247" i="18"/>
  <c r="BD247" i="18"/>
  <c r="BF247" i="18"/>
  <c r="D248" i="18"/>
  <c r="F248" i="18"/>
  <c r="H248" i="18"/>
  <c r="J248" i="18"/>
  <c r="P248" i="18"/>
  <c r="R248" i="18"/>
  <c r="T248" i="18"/>
  <c r="V248" i="18"/>
  <c r="AB248" i="18"/>
  <c r="AD248" i="18"/>
  <c r="AF248" i="18"/>
  <c r="AH248" i="18"/>
  <c r="AN248" i="18"/>
  <c r="AP248" i="18"/>
  <c r="AR248" i="18"/>
  <c r="AT248" i="18"/>
  <c r="AZ248" i="18"/>
  <c r="BB248" i="18"/>
  <c r="BD248" i="18"/>
  <c r="BF248" i="18"/>
  <c r="D249" i="18"/>
  <c r="F249" i="18"/>
  <c r="H249" i="18"/>
  <c r="J249" i="18"/>
  <c r="P249" i="18"/>
  <c r="R249" i="18"/>
  <c r="T249" i="18"/>
  <c r="V249" i="18"/>
  <c r="AB249" i="18"/>
  <c r="AD249" i="18"/>
  <c r="AF249" i="18"/>
  <c r="AH249" i="18"/>
  <c r="AN249" i="18"/>
  <c r="AP249" i="18"/>
  <c r="AR249" i="18"/>
  <c r="AT249" i="18"/>
  <c r="AZ249" i="18"/>
  <c r="BB249" i="18"/>
  <c r="BD249" i="18"/>
  <c r="BF249" i="18"/>
  <c r="D250" i="18"/>
  <c r="F250" i="18"/>
  <c r="H250" i="18"/>
  <c r="J250" i="18"/>
  <c r="P250" i="18"/>
  <c r="R250" i="18"/>
  <c r="T250" i="18"/>
  <c r="V250" i="18"/>
  <c r="AB250" i="18"/>
  <c r="AD250" i="18"/>
  <c r="AF250" i="18"/>
  <c r="AH250" i="18"/>
  <c r="AN250" i="18"/>
  <c r="AP250" i="18"/>
  <c r="AR250" i="18"/>
  <c r="AT250" i="18"/>
  <c r="AZ250" i="18"/>
  <c r="BB250" i="18"/>
  <c r="BD250" i="18"/>
  <c r="BF250" i="18"/>
  <c r="D251" i="18"/>
  <c r="F251" i="18"/>
  <c r="H251" i="18"/>
  <c r="J251" i="18"/>
  <c r="P251" i="18"/>
  <c r="R251" i="18"/>
  <c r="T251" i="18"/>
  <c r="V251" i="18"/>
  <c r="AB251" i="18"/>
  <c r="AD251" i="18"/>
  <c r="AF251" i="18"/>
  <c r="AH251" i="18"/>
  <c r="AN251" i="18"/>
  <c r="AP251" i="18"/>
  <c r="AR251" i="18"/>
  <c r="AT251" i="18"/>
  <c r="AZ251" i="18"/>
  <c r="BB251" i="18"/>
  <c r="BD251" i="18"/>
  <c r="BF251" i="18"/>
  <c r="D252" i="18"/>
  <c r="F252" i="18"/>
  <c r="H252" i="18"/>
  <c r="J252" i="18"/>
  <c r="P252" i="18"/>
  <c r="R252" i="18"/>
  <c r="T252" i="18"/>
  <c r="V252" i="18"/>
  <c r="AB252" i="18"/>
  <c r="AD252" i="18"/>
  <c r="AF252" i="18"/>
  <c r="AH252" i="18"/>
  <c r="AN252" i="18"/>
  <c r="AP252" i="18"/>
  <c r="AR252" i="18"/>
  <c r="AT252" i="18"/>
  <c r="AZ252" i="18"/>
  <c r="BB252" i="18"/>
  <c r="BD252" i="18"/>
  <c r="BF252" i="18"/>
  <c r="D253" i="18"/>
  <c r="F253" i="18"/>
  <c r="H253" i="18"/>
  <c r="J253" i="18"/>
  <c r="P253" i="18"/>
  <c r="R253" i="18"/>
  <c r="T253" i="18"/>
  <c r="V253" i="18"/>
  <c r="AB253" i="18"/>
  <c r="AD253" i="18"/>
  <c r="AF253" i="18"/>
  <c r="AH253" i="18"/>
  <c r="AN253" i="18"/>
  <c r="AP253" i="18"/>
  <c r="AR253" i="18"/>
  <c r="AT253" i="18"/>
  <c r="AZ253" i="18"/>
  <c r="BB253" i="18"/>
  <c r="BD253" i="18"/>
  <c r="BF253" i="18"/>
  <c r="D254" i="18"/>
  <c r="F254" i="18"/>
  <c r="H254" i="18"/>
  <c r="J254" i="18"/>
  <c r="P254" i="18"/>
  <c r="R254" i="18"/>
  <c r="T254" i="18"/>
  <c r="V254" i="18"/>
  <c r="AB254" i="18"/>
  <c r="AD254" i="18"/>
  <c r="AF254" i="18"/>
  <c r="AH254" i="18"/>
  <c r="AN254" i="18"/>
  <c r="AP254" i="18"/>
  <c r="AR254" i="18"/>
  <c r="AT254" i="18"/>
  <c r="AZ254" i="18"/>
  <c r="BB254" i="18"/>
  <c r="BD254" i="18"/>
  <c r="BF254" i="18"/>
  <c r="D255" i="18"/>
  <c r="F255" i="18"/>
  <c r="H255" i="18"/>
  <c r="J255" i="18"/>
  <c r="P255" i="18"/>
  <c r="R255" i="18"/>
  <c r="T255" i="18"/>
  <c r="V255" i="18"/>
  <c r="AB255" i="18"/>
  <c r="AD255" i="18"/>
  <c r="AF255" i="18"/>
  <c r="AH255" i="18"/>
  <c r="AN255" i="18"/>
  <c r="AP255" i="18"/>
  <c r="AR255" i="18"/>
  <c r="AT255" i="18"/>
  <c r="AZ255" i="18"/>
  <c r="BB255" i="18"/>
  <c r="BD255" i="18"/>
  <c r="BF255" i="18"/>
  <c r="D256" i="18"/>
  <c r="F256" i="18"/>
  <c r="H256" i="18"/>
  <c r="J256" i="18"/>
  <c r="P256" i="18"/>
  <c r="R256" i="18"/>
  <c r="T256" i="18"/>
  <c r="V256" i="18"/>
  <c r="AB256" i="18"/>
  <c r="AD256" i="18"/>
  <c r="AF256" i="18"/>
  <c r="AH256" i="18"/>
  <c r="AN256" i="18"/>
  <c r="AP256" i="18"/>
  <c r="AR256" i="18"/>
  <c r="AT256" i="18"/>
  <c r="AZ256" i="18"/>
  <c r="BB256" i="18"/>
  <c r="BD256" i="18"/>
  <c r="BF256" i="18"/>
  <c r="D257" i="18"/>
  <c r="F257" i="18"/>
  <c r="H257" i="18"/>
  <c r="J257" i="18"/>
  <c r="P257" i="18"/>
  <c r="R257" i="18"/>
  <c r="T257" i="18"/>
  <c r="V257" i="18"/>
  <c r="AB257" i="18"/>
  <c r="AD257" i="18"/>
  <c r="AF257" i="18"/>
  <c r="AH257" i="18"/>
  <c r="AN257" i="18"/>
  <c r="AP257" i="18"/>
  <c r="AR257" i="18"/>
  <c r="AT257" i="18"/>
  <c r="AZ257" i="18"/>
  <c r="BB257" i="18"/>
  <c r="BD257" i="18"/>
  <c r="BF257" i="18"/>
  <c r="D258" i="18"/>
  <c r="F258" i="18"/>
  <c r="H258" i="18"/>
  <c r="J258" i="18"/>
  <c r="P258" i="18"/>
  <c r="R258" i="18"/>
  <c r="T258" i="18"/>
  <c r="V258" i="18"/>
  <c r="AB258" i="18"/>
  <c r="AD258" i="18"/>
  <c r="AF258" i="18"/>
  <c r="AH258" i="18"/>
  <c r="AN258" i="18"/>
  <c r="AP258" i="18"/>
  <c r="AR258" i="18"/>
  <c r="AT258" i="18"/>
  <c r="AZ258" i="18"/>
  <c r="BB258" i="18"/>
  <c r="BD258" i="18"/>
  <c r="BF258" i="18"/>
  <c r="D259" i="18"/>
  <c r="F259" i="18"/>
  <c r="H259" i="18"/>
  <c r="J259" i="18"/>
  <c r="P259" i="18"/>
  <c r="R259" i="18"/>
  <c r="T259" i="18"/>
  <c r="V259" i="18"/>
  <c r="AB259" i="18"/>
  <c r="AD259" i="18"/>
  <c r="AF259" i="18"/>
  <c r="AH259" i="18"/>
  <c r="AN259" i="18"/>
  <c r="AP259" i="18"/>
  <c r="AR259" i="18"/>
  <c r="AT259" i="18"/>
  <c r="AZ259" i="18"/>
  <c r="BB259" i="18"/>
  <c r="BD259" i="18"/>
  <c r="BF259" i="18"/>
  <c r="D260" i="18"/>
  <c r="F260" i="18"/>
  <c r="H260" i="18"/>
  <c r="J260" i="18"/>
  <c r="P260" i="18"/>
  <c r="R260" i="18"/>
  <c r="T260" i="18"/>
  <c r="V260" i="18"/>
  <c r="AB260" i="18"/>
  <c r="AD260" i="18"/>
  <c r="AF260" i="18"/>
  <c r="AH260" i="18"/>
  <c r="AN260" i="18"/>
  <c r="AP260" i="18"/>
  <c r="AR260" i="18"/>
  <c r="AT260" i="18"/>
  <c r="AZ260" i="18"/>
  <c r="BB260" i="18"/>
  <c r="BD260" i="18"/>
  <c r="BF260" i="18"/>
  <c r="D261" i="18"/>
  <c r="F261" i="18"/>
  <c r="H261" i="18"/>
  <c r="J261" i="18"/>
  <c r="P261" i="18"/>
  <c r="R261" i="18"/>
  <c r="T261" i="18"/>
  <c r="V261" i="18"/>
  <c r="AB261" i="18"/>
  <c r="AD261" i="18"/>
  <c r="AF261" i="18"/>
  <c r="AH261" i="18"/>
  <c r="AN261" i="18"/>
  <c r="AP261" i="18"/>
  <c r="AR261" i="18"/>
  <c r="AT261" i="18"/>
  <c r="AZ261" i="18"/>
  <c r="BB261" i="18"/>
  <c r="BD261" i="18"/>
  <c r="BF261" i="18"/>
  <c r="D262" i="18"/>
  <c r="F262" i="18"/>
  <c r="H262" i="18"/>
  <c r="J262" i="18"/>
  <c r="P262" i="18"/>
  <c r="R262" i="18"/>
  <c r="T262" i="18"/>
  <c r="V262" i="18"/>
  <c r="AB262" i="18"/>
  <c r="AD262" i="18"/>
  <c r="AF262" i="18"/>
  <c r="AH262" i="18"/>
  <c r="AN262" i="18"/>
  <c r="AP262" i="18"/>
  <c r="AR262" i="18"/>
  <c r="AT262" i="18"/>
  <c r="AZ262" i="18"/>
  <c r="BB262" i="18"/>
  <c r="BD262" i="18"/>
  <c r="BF262" i="18"/>
  <c r="D263" i="18"/>
  <c r="F263" i="18"/>
  <c r="H263" i="18"/>
  <c r="J263" i="18"/>
  <c r="P263" i="18"/>
  <c r="R263" i="18"/>
  <c r="T263" i="18"/>
  <c r="V263" i="18"/>
  <c r="AB263" i="18"/>
  <c r="AD263" i="18"/>
  <c r="AF263" i="18"/>
  <c r="AH263" i="18"/>
  <c r="AN263" i="18"/>
  <c r="AP263" i="18"/>
  <c r="AR263" i="18"/>
  <c r="AT263" i="18"/>
  <c r="AZ263" i="18"/>
  <c r="BB263" i="18"/>
  <c r="BD263" i="18"/>
  <c r="BF263" i="18"/>
  <c r="D264" i="18"/>
  <c r="F264" i="18"/>
  <c r="H264" i="18"/>
  <c r="J264" i="18"/>
  <c r="P264" i="18"/>
  <c r="R264" i="18"/>
  <c r="T264" i="18"/>
  <c r="V264" i="18"/>
  <c r="AB264" i="18"/>
  <c r="AD264" i="18"/>
  <c r="AF264" i="18"/>
  <c r="AH264" i="18"/>
  <c r="AN264" i="18"/>
  <c r="AP264" i="18"/>
  <c r="AR264" i="18"/>
  <c r="AT264" i="18"/>
  <c r="AZ264" i="18"/>
  <c r="BB264" i="18"/>
  <c r="BD264" i="18"/>
  <c r="BF264" i="18"/>
  <c r="D265" i="18"/>
  <c r="F265" i="18"/>
  <c r="H265" i="18"/>
  <c r="J265" i="18"/>
  <c r="P265" i="18"/>
  <c r="R265" i="18"/>
  <c r="T265" i="18"/>
  <c r="V265" i="18"/>
  <c r="AB265" i="18"/>
  <c r="AD265" i="18"/>
  <c r="AF265" i="18"/>
  <c r="AH265" i="18"/>
  <c r="AN265" i="18"/>
  <c r="AP265" i="18"/>
  <c r="AR265" i="18"/>
  <c r="AT265" i="18"/>
  <c r="AZ265" i="18"/>
  <c r="BB265" i="18"/>
  <c r="BD265" i="18"/>
  <c r="BF265" i="18"/>
  <c r="D266" i="18"/>
  <c r="F266" i="18"/>
  <c r="H266" i="18"/>
  <c r="J266" i="18"/>
  <c r="P266" i="18"/>
  <c r="R266" i="18"/>
  <c r="T266" i="18"/>
  <c r="V266" i="18"/>
  <c r="AB266" i="18"/>
  <c r="AD266" i="18"/>
  <c r="AF266" i="18"/>
  <c r="AH266" i="18"/>
  <c r="AN266" i="18"/>
  <c r="AP266" i="18"/>
  <c r="AR266" i="18"/>
  <c r="AT266" i="18"/>
  <c r="AZ266" i="18"/>
  <c r="BB266" i="18"/>
  <c r="BD266" i="18"/>
  <c r="BF266" i="18"/>
  <c r="D267" i="18"/>
  <c r="F267" i="18"/>
  <c r="H267" i="18"/>
  <c r="J267" i="18"/>
  <c r="P267" i="18"/>
  <c r="R267" i="18"/>
  <c r="T267" i="18"/>
  <c r="V267" i="18"/>
  <c r="AB267" i="18"/>
  <c r="AD267" i="18"/>
  <c r="AF267" i="18"/>
  <c r="AH267" i="18"/>
  <c r="AN267" i="18"/>
  <c r="AP267" i="18"/>
  <c r="AR267" i="18"/>
  <c r="AT267" i="18"/>
  <c r="AZ267" i="18"/>
  <c r="BB267" i="18"/>
  <c r="BD267" i="18"/>
  <c r="BF267" i="18"/>
  <c r="D268" i="18"/>
  <c r="F268" i="18"/>
  <c r="H268" i="18"/>
  <c r="J268" i="18"/>
  <c r="P268" i="18"/>
  <c r="R268" i="18"/>
  <c r="T268" i="18"/>
  <c r="V268" i="18"/>
  <c r="AB268" i="18"/>
  <c r="AD268" i="18"/>
  <c r="AF268" i="18"/>
  <c r="AH268" i="18"/>
  <c r="AN268" i="18"/>
  <c r="AP268" i="18"/>
  <c r="AR268" i="18"/>
  <c r="AT268" i="18"/>
  <c r="AZ268" i="18"/>
  <c r="BB268" i="18"/>
  <c r="BD268" i="18"/>
  <c r="BF268" i="18"/>
  <c r="D269" i="18"/>
  <c r="F269" i="18"/>
  <c r="H269" i="18"/>
  <c r="J269" i="18"/>
  <c r="P269" i="18"/>
  <c r="R269" i="18"/>
  <c r="T269" i="18"/>
  <c r="V269" i="18"/>
  <c r="AB269" i="18"/>
  <c r="AD269" i="18"/>
  <c r="AF269" i="18"/>
  <c r="AH269" i="18"/>
  <c r="AN269" i="18"/>
  <c r="AP269" i="18"/>
  <c r="AR269" i="18"/>
  <c r="AT269" i="18"/>
  <c r="AZ269" i="18"/>
  <c r="BB269" i="18"/>
  <c r="BD269" i="18"/>
  <c r="BF269" i="18"/>
  <c r="D270" i="18"/>
  <c r="F270" i="18"/>
  <c r="H270" i="18"/>
  <c r="J270" i="18"/>
  <c r="P270" i="18"/>
  <c r="R270" i="18"/>
  <c r="T270" i="18"/>
  <c r="V270" i="18"/>
  <c r="AB270" i="18"/>
  <c r="AD270" i="18"/>
  <c r="AF270" i="18"/>
  <c r="AH270" i="18"/>
  <c r="AN270" i="18"/>
  <c r="AP270" i="18"/>
  <c r="AR270" i="18"/>
  <c r="AT270" i="18"/>
  <c r="AZ270" i="18"/>
  <c r="BB270" i="18"/>
  <c r="BD270" i="18"/>
  <c r="BF270" i="18"/>
  <c r="D271" i="18"/>
  <c r="F271" i="18"/>
  <c r="H271" i="18"/>
  <c r="J271" i="18"/>
  <c r="P271" i="18"/>
  <c r="R271" i="18"/>
  <c r="T271" i="18"/>
  <c r="V271" i="18"/>
  <c r="AB271" i="18"/>
  <c r="AD271" i="18"/>
  <c r="AF271" i="18"/>
  <c r="AH271" i="18"/>
  <c r="AN271" i="18"/>
  <c r="AP271" i="18"/>
  <c r="AR271" i="18"/>
  <c r="AT271" i="18"/>
  <c r="AZ271" i="18"/>
  <c r="BB271" i="18"/>
  <c r="BD271" i="18"/>
  <c r="BF271" i="18"/>
  <c r="D272" i="18"/>
  <c r="F272" i="18"/>
  <c r="H272" i="18"/>
  <c r="J272" i="18"/>
  <c r="P272" i="18"/>
  <c r="R272" i="18"/>
  <c r="T272" i="18"/>
  <c r="V272" i="18"/>
  <c r="AB272" i="18"/>
  <c r="AD272" i="18"/>
  <c r="AF272" i="18"/>
  <c r="AH272" i="18"/>
  <c r="AN272" i="18"/>
  <c r="AP272" i="18"/>
  <c r="AR272" i="18"/>
  <c r="AT272" i="18"/>
  <c r="AZ272" i="18"/>
  <c r="BB272" i="18"/>
  <c r="BD272" i="18"/>
  <c r="BF272" i="18"/>
  <c r="D273" i="18"/>
  <c r="F273" i="18"/>
  <c r="H273" i="18"/>
  <c r="J273" i="18"/>
  <c r="P273" i="18"/>
  <c r="R273" i="18"/>
  <c r="T273" i="18"/>
  <c r="V273" i="18"/>
  <c r="AB273" i="18"/>
  <c r="AD273" i="18"/>
  <c r="AF273" i="18"/>
  <c r="AH273" i="18"/>
  <c r="AN273" i="18"/>
  <c r="AP273" i="18"/>
  <c r="AR273" i="18"/>
  <c r="AT273" i="18"/>
  <c r="AZ273" i="18"/>
  <c r="BB273" i="18"/>
  <c r="BD273" i="18"/>
  <c r="BF273" i="18"/>
  <c r="D274" i="18"/>
  <c r="F274" i="18"/>
  <c r="H274" i="18"/>
  <c r="J274" i="18"/>
  <c r="P274" i="18"/>
  <c r="R274" i="18"/>
  <c r="T274" i="18"/>
  <c r="V274" i="18"/>
  <c r="AB274" i="18"/>
  <c r="AD274" i="18"/>
  <c r="AF274" i="18"/>
  <c r="AH274" i="18"/>
  <c r="AN274" i="18"/>
  <c r="AP274" i="18"/>
  <c r="AR274" i="18"/>
  <c r="AT274" i="18"/>
  <c r="AZ274" i="18"/>
  <c r="BB274" i="18"/>
  <c r="BD274" i="18"/>
  <c r="BF274" i="18"/>
  <c r="D275" i="18"/>
  <c r="F275" i="18"/>
  <c r="H275" i="18"/>
  <c r="J275" i="18"/>
  <c r="P275" i="18"/>
  <c r="R275" i="18"/>
  <c r="T275" i="18"/>
  <c r="V275" i="18"/>
  <c r="AB275" i="18"/>
  <c r="AD275" i="18"/>
  <c r="AF275" i="18"/>
  <c r="AH275" i="18"/>
  <c r="AN275" i="18"/>
  <c r="AP275" i="18"/>
  <c r="AR275" i="18"/>
  <c r="AT275" i="18"/>
  <c r="AZ275" i="18"/>
  <c r="BB275" i="18"/>
  <c r="BD275" i="18"/>
  <c r="BF275" i="18"/>
  <c r="D276" i="18"/>
  <c r="F276" i="18"/>
  <c r="H276" i="18"/>
  <c r="J276" i="18"/>
  <c r="P276" i="18"/>
  <c r="R276" i="18"/>
  <c r="T276" i="18"/>
  <c r="V276" i="18"/>
  <c r="AB276" i="18"/>
  <c r="AD276" i="18"/>
  <c r="AF276" i="18"/>
  <c r="AH276" i="18"/>
  <c r="AN276" i="18"/>
  <c r="AP276" i="18"/>
  <c r="AR276" i="18"/>
  <c r="AT276" i="18"/>
  <c r="AZ276" i="18"/>
  <c r="BB276" i="18"/>
  <c r="BD276" i="18"/>
  <c r="BF276" i="18"/>
  <c r="D277" i="18"/>
  <c r="F277" i="18"/>
  <c r="H277" i="18"/>
  <c r="J277" i="18"/>
  <c r="P277" i="18"/>
  <c r="R277" i="18"/>
  <c r="T277" i="18"/>
  <c r="V277" i="18"/>
  <c r="AB277" i="18"/>
  <c r="AD277" i="18"/>
  <c r="AF277" i="18"/>
  <c r="AH277" i="18"/>
  <c r="AN277" i="18"/>
  <c r="AP277" i="18"/>
  <c r="AR277" i="18"/>
  <c r="AT277" i="18"/>
  <c r="AZ277" i="18"/>
  <c r="BB277" i="18"/>
  <c r="BD277" i="18"/>
  <c r="BF277" i="18"/>
  <c r="D278" i="18"/>
  <c r="F278" i="18"/>
  <c r="H278" i="18"/>
  <c r="J278" i="18"/>
  <c r="P278" i="18"/>
  <c r="R278" i="18"/>
  <c r="T278" i="18"/>
  <c r="V278" i="18"/>
  <c r="AB278" i="18"/>
  <c r="AD278" i="18"/>
  <c r="AF278" i="18"/>
  <c r="AH278" i="18"/>
  <c r="AN278" i="18"/>
  <c r="AP278" i="18"/>
  <c r="AR278" i="18"/>
  <c r="AT278" i="18"/>
  <c r="AZ278" i="18"/>
  <c r="BB278" i="18"/>
  <c r="BD278" i="18"/>
  <c r="BF278" i="18"/>
  <c r="D279" i="18"/>
  <c r="F279" i="18"/>
  <c r="H279" i="18"/>
  <c r="J279" i="18"/>
  <c r="P279" i="18"/>
  <c r="R279" i="18"/>
  <c r="T279" i="18"/>
  <c r="V279" i="18"/>
  <c r="AB279" i="18"/>
  <c r="AD279" i="18"/>
  <c r="AF279" i="18"/>
  <c r="AH279" i="18"/>
  <c r="AN279" i="18"/>
  <c r="AP279" i="18"/>
  <c r="AR279" i="18"/>
  <c r="AT279" i="18"/>
  <c r="AZ279" i="18"/>
  <c r="BB279" i="18"/>
  <c r="BD279" i="18"/>
  <c r="BF279" i="18"/>
  <c r="D280" i="18"/>
  <c r="F280" i="18"/>
  <c r="H280" i="18"/>
  <c r="J280" i="18"/>
  <c r="P280" i="18"/>
  <c r="R280" i="18"/>
  <c r="T280" i="18"/>
  <c r="V280" i="18"/>
  <c r="AB280" i="18"/>
  <c r="AD280" i="18"/>
  <c r="AF280" i="18"/>
  <c r="AH280" i="18"/>
  <c r="AN280" i="18"/>
  <c r="AP280" i="18"/>
  <c r="AR280" i="18"/>
  <c r="AT280" i="18"/>
  <c r="AZ280" i="18"/>
  <c r="BB280" i="18"/>
  <c r="BD280" i="18"/>
  <c r="BF280" i="18"/>
  <c r="D281" i="18"/>
  <c r="F281" i="18"/>
  <c r="H281" i="18"/>
  <c r="J281" i="18"/>
  <c r="P281" i="18"/>
  <c r="R281" i="18"/>
  <c r="T281" i="18"/>
  <c r="V281" i="18"/>
  <c r="AB281" i="18"/>
  <c r="AD281" i="18"/>
  <c r="AF281" i="18"/>
  <c r="AH281" i="18"/>
  <c r="AN281" i="18"/>
  <c r="AP281" i="18"/>
  <c r="AR281" i="18"/>
  <c r="AT281" i="18"/>
  <c r="AZ281" i="18"/>
  <c r="BB281" i="18"/>
  <c r="BD281" i="18"/>
  <c r="BF281" i="18"/>
  <c r="D282" i="18"/>
  <c r="F282" i="18"/>
  <c r="H282" i="18"/>
  <c r="J282" i="18"/>
  <c r="P282" i="18"/>
  <c r="R282" i="18"/>
  <c r="T282" i="18"/>
  <c r="V282" i="18"/>
  <c r="AB282" i="18"/>
  <c r="AD282" i="18"/>
  <c r="AF282" i="18"/>
  <c r="AH282" i="18"/>
  <c r="AN282" i="18"/>
  <c r="AP282" i="18"/>
  <c r="AR282" i="18"/>
  <c r="AT282" i="18"/>
  <c r="AZ282" i="18"/>
  <c r="BB282" i="18"/>
  <c r="BD282" i="18"/>
  <c r="BF282" i="18"/>
  <c r="D283" i="18"/>
  <c r="F283" i="18"/>
  <c r="H283" i="18"/>
  <c r="J283" i="18"/>
  <c r="P283" i="18"/>
  <c r="R283" i="18"/>
  <c r="T283" i="18"/>
  <c r="V283" i="18"/>
  <c r="AB283" i="18"/>
  <c r="AD283" i="18"/>
  <c r="AF283" i="18"/>
  <c r="AH283" i="18"/>
  <c r="AN283" i="18"/>
  <c r="AP283" i="18"/>
  <c r="AR283" i="18"/>
  <c r="AT283" i="18"/>
  <c r="AZ283" i="18"/>
  <c r="BB283" i="18"/>
  <c r="BD283" i="18"/>
  <c r="BF283" i="18"/>
  <c r="D284" i="18"/>
  <c r="F284" i="18"/>
  <c r="H284" i="18"/>
  <c r="J284" i="18"/>
  <c r="P284" i="18"/>
  <c r="R284" i="18"/>
  <c r="T284" i="18"/>
  <c r="V284" i="18"/>
  <c r="AB284" i="18"/>
  <c r="AD284" i="18"/>
  <c r="AF284" i="18"/>
  <c r="AH284" i="18"/>
  <c r="AN284" i="18"/>
  <c r="AP284" i="18"/>
  <c r="AR284" i="18"/>
  <c r="AT284" i="18"/>
  <c r="AZ284" i="18"/>
  <c r="BB284" i="18"/>
  <c r="BD284" i="18"/>
  <c r="BF284" i="18"/>
  <c r="D285" i="18"/>
  <c r="F285" i="18"/>
  <c r="H285" i="18"/>
  <c r="J285" i="18"/>
  <c r="P285" i="18"/>
  <c r="R285" i="18"/>
  <c r="T285" i="18"/>
  <c r="V285" i="18"/>
  <c r="AB285" i="18"/>
  <c r="AD285" i="18"/>
  <c r="AF285" i="18"/>
  <c r="AH285" i="18"/>
  <c r="AN285" i="18"/>
  <c r="AP285" i="18"/>
  <c r="AR285" i="18"/>
  <c r="AT285" i="18"/>
  <c r="AZ285" i="18"/>
  <c r="BB285" i="18"/>
  <c r="BD285" i="18"/>
  <c r="BF285" i="18"/>
  <c r="D286" i="18"/>
  <c r="F286" i="18"/>
  <c r="H286" i="18"/>
  <c r="J286" i="18"/>
  <c r="P286" i="18"/>
  <c r="R286" i="18"/>
  <c r="T286" i="18"/>
  <c r="V286" i="18"/>
  <c r="AB286" i="18"/>
  <c r="AD286" i="18"/>
  <c r="AF286" i="18"/>
  <c r="AH286" i="18"/>
  <c r="AN286" i="18"/>
  <c r="AP286" i="18"/>
  <c r="AR286" i="18"/>
  <c r="AT286" i="18"/>
  <c r="AZ286" i="18"/>
  <c r="BB286" i="18"/>
  <c r="BD286" i="18"/>
  <c r="BF286" i="18"/>
  <c r="D287" i="18"/>
  <c r="F287" i="18"/>
  <c r="H287" i="18"/>
  <c r="J287" i="18"/>
  <c r="P287" i="18"/>
  <c r="R287" i="18"/>
  <c r="T287" i="18"/>
  <c r="V287" i="18"/>
  <c r="AB287" i="18"/>
  <c r="AD287" i="18"/>
  <c r="AF287" i="18"/>
  <c r="AH287" i="18"/>
  <c r="AN287" i="18"/>
  <c r="AP287" i="18"/>
  <c r="AR287" i="18"/>
  <c r="AT287" i="18"/>
  <c r="AZ287" i="18"/>
  <c r="BB287" i="18"/>
  <c r="BD287" i="18"/>
  <c r="BF287" i="18"/>
  <c r="D288" i="18"/>
  <c r="F288" i="18"/>
  <c r="H288" i="18"/>
  <c r="J288" i="18"/>
  <c r="P288" i="18"/>
  <c r="R288" i="18"/>
  <c r="T288" i="18"/>
  <c r="V288" i="18"/>
  <c r="AB288" i="18"/>
  <c r="AD288" i="18"/>
  <c r="AF288" i="18"/>
  <c r="AH288" i="18"/>
  <c r="AN288" i="18"/>
  <c r="AP288" i="18"/>
  <c r="AR288" i="18"/>
  <c r="AT288" i="18"/>
  <c r="AZ288" i="18"/>
  <c r="BB288" i="18"/>
  <c r="BD288" i="18"/>
  <c r="BF288" i="18"/>
  <c r="D289" i="18"/>
  <c r="F289" i="18"/>
  <c r="H289" i="18"/>
  <c r="J289" i="18"/>
  <c r="P289" i="18"/>
  <c r="R289" i="18"/>
  <c r="T289" i="18"/>
  <c r="V289" i="18"/>
  <c r="AB289" i="18"/>
  <c r="AD289" i="18"/>
  <c r="AF289" i="18"/>
  <c r="AH289" i="18"/>
  <c r="AN289" i="18"/>
  <c r="AP289" i="18"/>
  <c r="AR289" i="18"/>
  <c r="AT289" i="18"/>
  <c r="AZ289" i="18"/>
  <c r="BB289" i="18"/>
  <c r="BD289" i="18"/>
  <c r="BF289" i="18"/>
  <c r="D290" i="18"/>
  <c r="F290" i="18"/>
  <c r="H290" i="18"/>
  <c r="J290" i="18"/>
  <c r="P290" i="18"/>
  <c r="R290" i="18"/>
  <c r="T290" i="18"/>
  <c r="V290" i="18"/>
  <c r="AB290" i="18"/>
  <c r="AD290" i="18"/>
  <c r="AF290" i="18"/>
  <c r="AH290" i="18"/>
  <c r="AN290" i="18"/>
  <c r="AP290" i="18"/>
  <c r="AR290" i="18"/>
  <c r="AT290" i="18"/>
  <c r="AZ290" i="18"/>
  <c r="BB290" i="18"/>
  <c r="BD290" i="18"/>
  <c r="BF290" i="18"/>
  <c r="D291" i="18"/>
  <c r="F291" i="18"/>
  <c r="H291" i="18"/>
  <c r="J291" i="18"/>
  <c r="P291" i="18"/>
  <c r="R291" i="18"/>
  <c r="T291" i="18"/>
  <c r="V291" i="18"/>
  <c r="AB291" i="18"/>
  <c r="AD291" i="18"/>
  <c r="AF291" i="18"/>
  <c r="AH291" i="18"/>
  <c r="AN291" i="18"/>
  <c r="AP291" i="18"/>
  <c r="AR291" i="18"/>
  <c r="AT291" i="18"/>
  <c r="AZ291" i="18"/>
  <c r="BB291" i="18"/>
  <c r="BD291" i="18"/>
  <c r="BF291" i="18"/>
  <c r="D292" i="18"/>
  <c r="F292" i="18"/>
  <c r="H292" i="18"/>
  <c r="J292" i="18"/>
  <c r="P292" i="18"/>
  <c r="R292" i="18"/>
  <c r="T292" i="18"/>
  <c r="V292" i="18"/>
  <c r="AB292" i="18"/>
  <c r="AD292" i="18"/>
  <c r="AF292" i="18"/>
  <c r="AH292" i="18"/>
  <c r="AN292" i="18"/>
  <c r="AP292" i="18"/>
  <c r="AR292" i="18"/>
  <c r="AT292" i="18"/>
  <c r="AZ292" i="18"/>
  <c r="BB292" i="18"/>
  <c r="BD292" i="18"/>
  <c r="BF292" i="18"/>
  <c r="D293" i="18"/>
  <c r="F293" i="18"/>
  <c r="H293" i="18"/>
  <c r="J293" i="18"/>
  <c r="P293" i="18"/>
  <c r="R293" i="18"/>
  <c r="T293" i="18"/>
  <c r="V293" i="18"/>
  <c r="AB293" i="18"/>
  <c r="AD293" i="18"/>
  <c r="AF293" i="18"/>
  <c r="AH293" i="18"/>
  <c r="AN293" i="18"/>
  <c r="AP293" i="18"/>
  <c r="AR293" i="18"/>
  <c r="AT293" i="18"/>
  <c r="AZ293" i="18"/>
  <c r="BB293" i="18"/>
  <c r="BD293" i="18"/>
  <c r="BF293" i="18"/>
  <c r="D294" i="18"/>
  <c r="F294" i="18"/>
  <c r="H294" i="18"/>
  <c r="J294" i="18"/>
  <c r="P294" i="18"/>
  <c r="R294" i="18"/>
  <c r="T294" i="18"/>
  <c r="V294" i="18"/>
  <c r="AB294" i="18"/>
  <c r="AD294" i="18"/>
  <c r="AF294" i="18"/>
  <c r="AH294" i="18"/>
  <c r="AN294" i="18"/>
  <c r="AP294" i="18"/>
  <c r="AR294" i="18"/>
  <c r="AT294" i="18"/>
  <c r="AZ294" i="18"/>
  <c r="BB294" i="18"/>
  <c r="BD294" i="18"/>
  <c r="BF294" i="18"/>
  <c r="D295" i="18"/>
  <c r="F295" i="18"/>
  <c r="H295" i="18"/>
  <c r="J295" i="18"/>
  <c r="P295" i="18"/>
  <c r="R295" i="18"/>
  <c r="T295" i="18"/>
  <c r="V295" i="18"/>
  <c r="AB295" i="18"/>
  <c r="AD295" i="18"/>
  <c r="AF295" i="18"/>
  <c r="AH295" i="18"/>
  <c r="AN295" i="18"/>
  <c r="AP295" i="18"/>
  <c r="AR295" i="18"/>
  <c r="AT295" i="18"/>
  <c r="AZ295" i="18"/>
  <c r="BB295" i="18"/>
  <c r="BD295" i="18"/>
  <c r="BF295" i="18"/>
  <c r="D296" i="18"/>
  <c r="F296" i="18"/>
  <c r="H296" i="18"/>
  <c r="J296" i="18"/>
  <c r="P296" i="18"/>
  <c r="R296" i="18"/>
  <c r="T296" i="18"/>
  <c r="V296" i="18"/>
  <c r="AB296" i="18"/>
  <c r="AD296" i="18"/>
  <c r="AF296" i="18"/>
  <c r="AH296" i="18"/>
  <c r="AN296" i="18"/>
  <c r="AP296" i="18"/>
  <c r="AR296" i="18"/>
  <c r="AT296" i="18"/>
  <c r="AZ296" i="18"/>
  <c r="BB296" i="18"/>
  <c r="BD296" i="18"/>
  <c r="BF296" i="18"/>
  <c r="D297" i="18"/>
  <c r="F297" i="18"/>
  <c r="H297" i="18"/>
  <c r="J297" i="18"/>
  <c r="P297" i="18"/>
  <c r="R297" i="18"/>
  <c r="T297" i="18"/>
  <c r="V297" i="18"/>
  <c r="AB297" i="18"/>
  <c r="AD297" i="18"/>
  <c r="AF297" i="18"/>
  <c r="AH297" i="18"/>
  <c r="AN297" i="18"/>
  <c r="AP297" i="18"/>
  <c r="AR297" i="18"/>
  <c r="AT297" i="18"/>
  <c r="AZ297" i="18"/>
  <c r="BB297" i="18"/>
  <c r="BD297" i="18"/>
  <c r="BF297" i="18"/>
  <c r="D298" i="18"/>
  <c r="F298" i="18"/>
  <c r="H298" i="18"/>
  <c r="J298" i="18"/>
  <c r="P298" i="18"/>
  <c r="R298" i="18"/>
  <c r="T298" i="18"/>
  <c r="V298" i="18"/>
  <c r="AB298" i="18"/>
  <c r="AD298" i="18"/>
  <c r="AF298" i="18"/>
  <c r="AH298" i="18"/>
  <c r="AN298" i="18"/>
  <c r="AP298" i="18"/>
  <c r="AR298" i="18"/>
  <c r="AT298" i="18"/>
  <c r="AZ298" i="18"/>
  <c r="BB298" i="18"/>
  <c r="BD298" i="18"/>
  <c r="BF298" i="18"/>
  <c r="D299" i="18"/>
  <c r="F299" i="18"/>
  <c r="H299" i="18"/>
  <c r="J299" i="18"/>
  <c r="P299" i="18"/>
  <c r="R299" i="18"/>
  <c r="T299" i="18"/>
  <c r="V299" i="18"/>
  <c r="AB299" i="18"/>
  <c r="AD299" i="18"/>
  <c r="AF299" i="18"/>
  <c r="AH299" i="18"/>
  <c r="AN299" i="18"/>
  <c r="AP299" i="18"/>
  <c r="AR299" i="18"/>
  <c r="AT299" i="18"/>
  <c r="AZ299" i="18"/>
  <c r="BB299" i="18"/>
  <c r="BD299" i="18"/>
  <c r="BF299" i="18"/>
  <c r="D300" i="18"/>
  <c r="F300" i="18"/>
  <c r="H300" i="18"/>
  <c r="J300" i="18"/>
  <c r="P300" i="18"/>
  <c r="R300" i="18"/>
  <c r="T300" i="18"/>
  <c r="V300" i="18"/>
  <c r="AB300" i="18"/>
  <c r="AD300" i="18"/>
  <c r="AF300" i="18"/>
  <c r="AH300" i="18"/>
  <c r="AN300" i="18"/>
  <c r="AP300" i="18"/>
  <c r="AR300" i="18"/>
  <c r="AT300" i="18"/>
  <c r="AZ300" i="18"/>
  <c r="BB300" i="18"/>
  <c r="BD300" i="18"/>
  <c r="BF300" i="18"/>
  <c r="D301" i="18"/>
  <c r="F301" i="18"/>
  <c r="H301" i="18"/>
  <c r="J301" i="18"/>
  <c r="P301" i="18"/>
  <c r="R301" i="18"/>
  <c r="T301" i="18"/>
  <c r="V301" i="18"/>
  <c r="AB301" i="18"/>
  <c r="AD301" i="18"/>
  <c r="AF301" i="18"/>
  <c r="AH301" i="18"/>
  <c r="AN301" i="18"/>
  <c r="AP301" i="18"/>
  <c r="AR301" i="18"/>
  <c r="AT301" i="18"/>
  <c r="AZ301" i="18"/>
  <c r="BB301" i="18"/>
  <c r="BD301" i="18"/>
  <c r="BF301" i="18"/>
  <c r="D302" i="18"/>
  <c r="F302" i="18"/>
  <c r="H302" i="18"/>
  <c r="J302" i="18"/>
  <c r="P302" i="18"/>
  <c r="R302" i="18"/>
  <c r="T302" i="18"/>
  <c r="V302" i="18"/>
  <c r="AB302" i="18"/>
  <c r="AD302" i="18"/>
  <c r="AF302" i="18"/>
  <c r="AH302" i="18"/>
  <c r="AN302" i="18"/>
  <c r="AP302" i="18"/>
  <c r="AR302" i="18"/>
  <c r="AT302" i="18"/>
  <c r="AZ302" i="18"/>
  <c r="BB302" i="18"/>
  <c r="BD302" i="18"/>
  <c r="BF302" i="18"/>
  <c r="D303" i="18"/>
  <c r="F303" i="18"/>
  <c r="H303" i="18"/>
  <c r="J303" i="18"/>
  <c r="P303" i="18"/>
  <c r="R303" i="18"/>
  <c r="T303" i="18"/>
  <c r="V303" i="18"/>
  <c r="AB303" i="18"/>
  <c r="AD303" i="18"/>
  <c r="AF303" i="18"/>
  <c r="AH303" i="18"/>
  <c r="AN303" i="18"/>
  <c r="AP303" i="18"/>
  <c r="AR303" i="18"/>
  <c r="AT303" i="18"/>
  <c r="AZ303" i="18"/>
  <c r="BB303" i="18"/>
  <c r="BD303" i="18"/>
  <c r="BF303" i="18"/>
  <c r="D304" i="18"/>
  <c r="F304" i="18"/>
  <c r="H304" i="18"/>
  <c r="J304" i="18"/>
  <c r="P304" i="18"/>
  <c r="R304" i="18"/>
  <c r="T304" i="18"/>
  <c r="V304" i="18"/>
  <c r="AB304" i="18"/>
  <c r="AD304" i="18"/>
  <c r="AF304" i="18"/>
  <c r="AH304" i="18"/>
  <c r="AN304" i="18"/>
  <c r="AP304" i="18"/>
  <c r="AR304" i="18"/>
  <c r="AT304" i="18"/>
  <c r="AZ304" i="18"/>
  <c r="BB304" i="18"/>
  <c r="BD304" i="18"/>
  <c r="BF304" i="18"/>
  <c r="D305" i="18"/>
  <c r="F305" i="18"/>
  <c r="H305" i="18"/>
  <c r="J305" i="18"/>
  <c r="P305" i="18"/>
  <c r="R305" i="18"/>
  <c r="T305" i="18"/>
  <c r="V305" i="18"/>
  <c r="AB305" i="18"/>
  <c r="AD305" i="18"/>
  <c r="AF305" i="18"/>
  <c r="AH305" i="18"/>
  <c r="AN305" i="18"/>
  <c r="AP305" i="18"/>
  <c r="AR305" i="18"/>
  <c r="AT305" i="18"/>
  <c r="AZ305" i="18"/>
  <c r="BB305" i="18"/>
  <c r="BD305" i="18"/>
  <c r="BF305" i="18"/>
  <c r="D306" i="18"/>
  <c r="F306" i="18"/>
  <c r="H306" i="18"/>
  <c r="J306" i="18"/>
  <c r="P306" i="18"/>
  <c r="R306" i="18"/>
  <c r="T306" i="18"/>
  <c r="V306" i="18"/>
  <c r="AB306" i="18"/>
  <c r="AD306" i="18"/>
  <c r="AF306" i="18"/>
  <c r="AH306" i="18"/>
  <c r="AN306" i="18"/>
  <c r="AR306" i="18"/>
  <c r="AT306" i="18"/>
  <c r="AZ306" i="18"/>
  <c r="BB306" i="18"/>
  <c r="BD306" i="18"/>
  <c r="BF306" i="18"/>
  <c r="D307" i="18"/>
  <c r="F307" i="18"/>
  <c r="H307" i="18"/>
  <c r="J307" i="18"/>
  <c r="P307" i="18"/>
  <c r="R307" i="18"/>
  <c r="T307" i="18"/>
  <c r="V307" i="18"/>
  <c r="AB307" i="18"/>
  <c r="AD307" i="18"/>
  <c r="AF307" i="18"/>
  <c r="AH307" i="18"/>
  <c r="AN307" i="18"/>
  <c r="AP307" i="18"/>
  <c r="AR307" i="18"/>
  <c r="AT307" i="18"/>
  <c r="AZ307" i="18"/>
  <c r="BB307" i="18"/>
  <c r="BD307" i="18"/>
  <c r="BF307" i="18"/>
  <c r="D308" i="18"/>
  <c r="F308" i="18"/>
  <c r="H308" i="18"/>
  <c r="J308" i="18"/>
  <c r="P308" i="18"/>
  <c r="R308" i="18"/>
  <c r="T308" i="18"/>
  <c r="V308" i="18"/>
  <c r="AB308" i="18"/>
  <c r="AD308" i="18"/>
  <c r="AF308" i="18"/>
  <c r="AH308" i="18"/>
  <c r="AN308" i="18"/>
  <c r="AP308" i="18"/>
  <c r="AR308" i="18"/>
  <c r="AZ308" i="18"/>
  <c r="BB308" i="18"/>
  <c r="BD308" i="18"/>
  <c r="BF308" i="18"/>
  <c r="D309" i="18"/>
  <c r="F309" i="18"/>
  <c r="H309" i="18"/>
  <c r="J309" i="18"/>
  <c r="P309" i="18"/>
  <c r="R309" i="18"/>
  <c r="T309" i="18"/>
  <c r="V309" i="18"/>
  <c r="AB309" i="18"/>
  <c r="AD309" i="18"/>
  <c r="AF309" i="18"/>
  <c r="AH309" i="18"/>
  <c r="AN309" i="18"/>
  <c r="AP309" i="18"/>
  <c r="AR309" i="18"/>
  <c r="AT309" i="18"/>
  <c r="AZ309" i="18"/>
  <c r="BB309" i="18"/>
  <c r="BD309" i="18"/>
  <c r="BF309" i="18"/>
  <c r="D310" i="18"/>
  <c r="F310" i="18"/>
  <c r="H310" i="18"/>
  <c r="J310" i="18"/>
  <c r="P310" i="18"/>
  <c r="R310" i="18"/>
  <c r="T310" i="18"/>
  <c r="V310" i="18"/>
  <c r="AB310" i="18"/>
  <c r="AD310" i="18"/>
  <c r="AF310" i="18"/>
  <c r="AH310" i="18"/>
  <c r="AN310" i="18"/>
  <c r="AP310" i="18"/>
  <c r="AR310" i="18"/>
  <c r="AT310" i="18"/>
  <c r="AZ310" i="18"/>
  <c r="BB310" i="18"/>
  <c r="BD310" i="18"/>
  <c r="BF310" i="18"/>
  <c r="D311" i="18"/>
  <c r="F311" i="18"/>
  <c r="H311" i="18"/>
  <c r="J311" i="18"/>
  <c r="P311" i="18"/>
  <c r="R311" i="18"/>
  <c r="T311" i="18"/>
  <c r="V311" i="18"/>
  <c r="AB311" i="18"/>
  <c r="AD311" i="18"/>
  <c r="AF311" i="18"/>
  <c r="AH311" i="18"/>
  <c r="AN311" i="18"/>
  <c r="AP311" i="18"/>
  <c r="AR311" i="18"/>
  <c r="AT311" i="18"/>
  <c r="AZ311" i="18"/>
  <c r="BB311" i="18"/>
  <c r="BD311" i="18"/>
  <c r="BF311" i="18"/>
  <c r="D312" i="18"/>
  <c r="F312" i="18"/>
  <c r="H312" i="18"/>
  <c r="J312" i="18"/>
  <c r="P312" i="18"/>
  <c r="R312" i="18"/>
  <c r="T312" i="18"/>
  <c r="V312" i="18"/>
  <c r="AB312" i="18"/>
  <c r="AD312" i="18"/>
  <c r="AF312" i="18"/>
  <c r="AH312" i="18"/>
  <c r="AP312" i="18"/>
  <c r="AT312" i="18"/>
  <c r="AZ312" i="18"/>
  <c r="BB312" i="18"/>
  <c r="BD312" i="18"/>
  <c r="BF312" i="18"/>
  <c r="D313" i="18"/>
  <c r="F313" i="18"/>
  <c r="H313" i="18"/>
  <c r="J313" i="18"/>
  <c r="P313" i="18"/>
  <c r="R313" i="18"/>
  <c r="T313" i="18"/>
  <c r="V313" i="18"/>
  <c r="AB313" i="18"/>
  <c r="AD313" i="18"/>
  <c r="AF313" i="18"/>
  <c r="AH313" i="18"/>
  <c r="AN313" i="18"/>
  <c r="AR313" i="18"/>
  <c r="AT313" i="18"/>
  <c r="AZ313" i="18"/>
  <c r="BB313" i="18"/>
  <c r="BD313" i="18"/>
  <c r="BF313" i="18"/>
  <c r="D314" i="18"/>
  <c r="F314" i="18"/>
  <c r="H314" i="18"/>
  <c r="J314" i="18"/>
  <c r="P314" i="18"/>
  <c r="R314" i="18"/>
  <c r="T314" i="18"/>
  <c r="V314" i="18"/>
  <c r="AB314" i="18"/>
  <c r="AD314" i="18"/>
  <c r="AF314" i="18"/>
  <c r="AH314" i="18"/>
  <c r="AN314" i="18"/>
  <c r="AP314" i="18"/>
  <c r="AR314" i="18"/>
  <c r="AT314" i="18"/>
  <c r="AZ314" i="18"/>
  <c r="BB314" i="18"/>
  <c r="BD314" i="18"/>
  <c r="BF314" i="18"/>
  <c r="D315" i="18"/>
  <c r="F315" i="18"/>
  <c r="H315" i="18"/>
  <c r="J315" i="18"/>
  <c r="P315" i="18"/>
  <c r="R315" i="18"/>
  <c r="T315" i="18"/>
  <c r="V315" i="18"/>
  <c r="AB315" i="18"/>
  <c r="AD315" i="18"/>
  <c r="AF315" i="18"/>
  <c r="AH315" i="18"/>
  <c r="AN315" i="18"/>
  <c r="AP315" i="18"/>
  <c r="AR315" i="18"/>
  <c r="AZ315" i="18"/>
  <c r="BB315" i="18"/>
  <c r="BD315" i="18"/>
  <c r="BF315" i="18"/>
  <c r="D316" i="18"/>
  <c r="F316" i="18"/>
  <c r="H316" i="18"/>
  <c r="J316" i="18"/>
  <c r="P316" i="18"/>
  <c r="R316" i="18"/>
  <c r="T316" i="18"/>
  <c r="V316" i="18"/>
  <c r="AB316" i="18"/>
  <c r="AD316" i="18"/>
  <c r="AF316" i="18"/>
  <c r="AH316" i="18"/>
  <c r="AN316" i="18"/>
  <c r="AP316" i="18"/>
  <c r="AR316" i="18"/>
  <c r="AT316" i="18"/>
  <c r="AZ316" i="18"/>
  <c r="BB316" i="18"/>
  <c r="BD316" i="18"/>
  <c r="BF316" i="18"/>
  <c r="D317" i="18"/>
  <c r="F317" i="18"/>
  <c r="H317" i="18"/>
  <c r="J317" i="18"/>
  <c r="P317" i="18"/>
  <c r="R317" i="18"/>
  <c r="T317" i="18"/>
  <c r="V317" i="18"/>
  <c r="AB317" i="18"/>
  <c r="AD317" i="18"/>
  <c r="AF317" i="18"/>
  <c r="AH317" i="18"/>
  <c r="AN317" i="18"/>
  <c r="AP317" i="18"/>
  <c r="AR317" i="18"/>
  <c r="AT317" i="18"/>
  <c r="AZ317" i="18"/>
  <c r="BB317" i="18"/>
  <c r="BD317" i="18"/>
  <c r="BF317" i="18"/>
  <c r="D318" i="18"/>
  <c r="F318" i="18"/>
  <c r="H318" i="18"/>
  <c r="J318" i="18"/>
  <c r="P318" i="18"/>
  <c r="R318" i="18"/>
  <c r="T318" i="18"/>
  <c r="V318" i="18"/>
  <c r="AB318" i="18"/>
  <c r="AD318" i="18"/>
  <c r="AF318" i="18"/>
  <c r="AH318" i="18"/>
  <c r="AN318" i="18"/>
  <c r="AP318" i="18"/>
  <c r="AR318" i="18"/>
  <c r="AT318" i="18"/>
  <c r="AZ318" i="18"/>
  <c r="BB318" i="18"/>
  <c r="BD318" i="18"/>
  <c r="BF318" i="18"/>
  <c r="D319" i="18"/>
  <c r="F319" i="18"/>
  <c r="H319" i="18"/>
  <c r="J319" i="18"/>
  <c r="P319" i="18"/>
  <c r="R319" i="18"/>
  <c r="T319" i="18"/>
  <c r="V319" i="18"/>
  <c r="AB319" i="18"/>
  <c r="AD319" i="18"/>
  <c r="AF319" i="18"/>
  <c r="AH319" i="18"/>
  <c r="AP319" i="18"/>
  <c r="AT319" i="18"/>
  <c r="AZ319" i="18"/>
  <c r="BB319" i="18"/>
  <c r="BD319" i="18"/>
  <c r="BF319" i="18"/>
  <c r="D320" i="18"/>
  <c r="F320" i="18"/>
  <c r="H320" i="18"/>
  <c r="J320" i="18"/>
  <c r="P320" i="18"/>
  <c r="R320" i="18"/>
  <c r="T320" i="18"/>
  <c r="V320" i="18"/>
  <c r="AB320" i="18"/>
  <c r="AD320" i="18"/>
  <c r="AF320" i="18"/>
  <c r="AH320" i="18"/>
  <c r="AN320" i="18"/>
  <c r="AR320" i="18"/>
  <c r="AT320" i="18"/>
  <c r="AZ320" i="18"/>
  <c r="BB320" i="18"/>
  <c r="BD320" i="18"/>
  <c r="BF320" i="18"/>
  <c r="D321" i="18"/>
  <c r="F321" i="18"/>
  <c r="H321" i="18"/>
  <c r="J321" i="18"/>
  <c r="P321" i="18"/>
  <c r="R321" i="18"/>
  <c r="T321" i="18"/>
  <c r="V321" i="18"/>
  <c r="AB321" i="18"/>
  <c r="AD321" i="18"/>
  <c r="AF321" i="18"/>
  <c r="AH321" i="18"/>
  <c r="AN321" i="18"/>
  <c r="AP321" i="18"/>
  <c r="AR321" i="18"/>
  <c r="AT321" i="18"/>
  <c r="AZ321" i="18"/>
  <c r="BB321" i="18"/>
  <c r="BD321" i="18"/>
  <c r="BF321" i="18"/>
  <c r="D322" i="18"/>
  <c r="F322" i="18"/>
  <c r="H322" i="18"/>
  <c r="J322" i="18"/>
  <c r="P322" i="18"/>
  <c r="R322" i="18"/>
  <c r="T322" i="18"/>
  <c r="V322" i="18"/>
  <c r="AB322" i="18"/>
  <c r="AD322" i="18"/>
  <c r="AF322" i="18"/>
  <c r="AH322" i="18"/>
  <c r="AN322" i="18"/>
  <c r="AP322" i="18"/>
  <c r="AR322" i="18"/>
  <c r="AZ322" i="18"/>
  <c r="BB322" i="18"/>
  <c r="BD322" i="18"/>
  <c r="BF322" i="18"/>
  <c r="D323" i="18"/>
  <c r="F323" i="18"/>
  <c r="H323" i="18"/>
  <c r="J323" i="18"/>
  <c r="P323" i="18"/>
  <c r="R323" i="18"/>
  <c r="T323" i="18"/>
  <c r="V323" i="18"/>
  <c r="AB323" i="18"/>
  <c r="AD323" i="18"/>
  <c r="AF323" i="18"/>
  <c r="AH323" i="18"/>
  <c r="AN323" i="18"/>
  <c r="AP323" i="18"/>
  <c r="AR323" i="18"/>
  <c r="AT323" i="18"/>
  <c r="AZ323" i="18"/>
  <c r="BB323" i="18"/>
  <c r="BD323" i="18"/>
  <c r="BF323" i="18"/>
  <c r="D324" i="18"/>
  <c r="F324" i="18"/>
  <c r="H324" i="18"/>
  <c r="J324" i="18"/>
  <c r="P324" i="18"/>
  <c r="R324" i="18"/>
  <c r="T324" i="18"/>
  <c r="V324" i="18"/>
  <c r="AB324" i="18"/>
  <c r="AD324" i="18"/>
  <c r="AF324" i="18"/>
  <c r="AH324" i="18"/>
  <c r="AN324" i="18"/>
  <c r="AP324" i="18"/>
  <c r="AR324" i="18"/>
  <c r="AT324" i="18"/>
  <c r="AZ324" i="18"/>
  <c r="BB324" i="18"/>
  <c r="BD324" i="18"/>
  <c r="BF324" i="18"/>
  <c r="D325" i="18"/>
  <c r="F325" i="18"/>
  <c r="H325" i="18"/>
  <c r="J325" i="18"/>
  <c r="P325" i="18"/>
  <c r="R325" i="18"/>
  <c r="T325" i="18"/>
  <c r="V325" i="18"/>
  <c r="AB325" i="18"/>
  <c r="AD325" i="18"/>
  <c r="AF325" i="18"/>
  <c r="AH325" i="18"/>
  <c r="AN325" i="18"/>
  <c r="AP325" i="18"/>
  <c r="AR325" i="18"/>
  <c r="AT325" i="18"/>
  <c r="AZ325" i="18"/>
  <c r="BB325" i="18"/>
  <c r="BD325" i="18"/>
  <c r="BF325" i="18"/>
  <c r="D326" i="18"/>
  <c r="F326" i="18"/>
  <c r="H326" i="18"/>
  <c r="J326" i="18"/>
  <c r="P326" i="18"/>
  <c r="R326" i="18"/>
  <c r="T326" i="18"/>
  <c r="V326" i="18"/>
  <c r="AB326" i="18"/>
  <c r="AD326" i="18"/>
  <c r="AF326" i="18"/>
  <c r="AH326" i="18"/>
  <c r="AP326" i="18"/>
  <c r="AT326" i="18"/>
  <c r="AZ326" i="18"/>
  <c r="BB326" i="18"/>
  <c r="BD326" i="18"/>
  <c r="BF326" i="18"/>
  <c r="D327" i="18"/>
  <c r="F327" i="18"/>
  <c r="H327" i="18"/>
  <c r="J327" i="18"/>
  <c r="P327" i="18"/>
  <c r="R327" i="18"/>
  <c r="T327" i="18"/>
  <c r="V327" i="18"/>
  <c r="AB327" i="18"/>
  <c r="AD327" i="18"/>
  <c r="AF327" i="18"/>
  <c r="AH327" i="18"/>
  <c r="AN327" i="18"/>
  <c r="AR327" i="18"/>
  <c r="AT327" i="18"/>
  <c r="AZ327" i="18"/>
  <c r="BB327" i="18"/>
  <c r="BD327" i="18"/>
  <c r="BF327" i="18"/>
  <c r="D328" i="18"/>
  <c r="F328" i="18"/>
  <c r="H328" i="18"/>
  <c r="J328" i="18"/>
  <c r="P328" i="18"/>
  <c r="R328" i="18"/>
  <c r="T328" i="18"/>
  <c r="V328" i="18"/>
  <c r="AB328" i="18"/>
  <c r="AD328" i="18"/>
  <c r="AF328" i="18"/>
  <c r="AH328" i="18"/>
  <c r="AN328" i="18"/>
  <c r="AP328" i="18"/>
  <c r="AR328" i="18"/>
  <c r="AT328" i="18"/>
  <c r="AZ328" i="18"/>
  <c r="BB328" i="18"/>
  <c r="BD328" i="18"/>
  <c r="BF328" i="18"/>
  <c r="D329" i="18"/>
  <c r="F329" i="18"/>
  <c r="H329" i="18"/>
  <c r="J329" i="18"/>
  <c r="P329" i="18"/>
  <c r="R329" i="18"/>
  <c r="T329" i="18"/>
  <c r="V329" i="18"/>
  <c r="AB329" i="18"/>
  <c r="AD329" i="18"/>
  <c r="AF329" i="18"/>
  <c r="AH329" i="18"/>
  <c r="AN329" i="18"/>
  <c r="AP329" i="18"/>
  <c r="AR329" i="18"/>
  <c r="AZ329" i="18"/>
  <c r="BB329" i="18"/>
  <c r="BD329" i="18"/>
  <c r="BF329" i="18"/>
  <c r="D330" i="18"/>
  <c r="F330" i="18"/>
  <c r="H330" i="18"/>
  <c r="J330" i="18"/>
  <c r="P330" i="18"/>
  <c r="R330" i="18"/>
  <c r="T330" i="18"/>
  <c r="V330" i="18"/>
  <c r="AB330" i="18"/>
  <c r="AD330" i="18"/>
  <c r="AF330" i="18"/>
  <c r="AH330" i="18"/>
  <c r="AN330" i="18"/>
  <c r="AP330" i="18"/>
  <c r="AR330" i="18"/>
  <c r="AT330" i="18"/>
  <c r="AZ330" i="18"/>
  <c r="BB330" i="18"/>
  <c r="BD330" i="18"/>
  <c r="BF330" i="18"/>
  <c r="D331" i="18"/>
  <c r="F331" i="18"/>
  <c r="H331" i="18"/>
  <c r="J331" i="18"/>
  <c r="P331" i="18"/>
  <c r="R331" i="18"/>
  <c r="T331" i="18"/>
  <c r="V331" i="18"/>
  <c r="AB331" i="18"/>
  <c r="AD331" i="18"/>
  <c r="AF331" i="18"/>
  <c r="AH331" i="18"/>
  <c r="AN331" i="18"/>
  <c r="AP331" i="18"/>
  <c r="AR331" i="18"/>
  <c r="AT331" i="18"/>
  <c r="AZ331" i="18"/>
  <c r="BB331" i="18"/>
  <c r="BD331" i="18"/>
  <c r="BF331" i="18"/>
  <c r="D332" i="18"/>
  <c r="F332" i="18"/>
  <c r="H332" i="18"/>
  <c r="J332" i="18"/>
  <c r="P332" i="18"/>
  <c r="R332" i="18"/>
  <c r="T332" i="18"/>
  <c r="V332" i="18"/>
  <c r="AB332" i="18"/>
  <c r="AD332" i="18"/>
  <c r="AF332" i="18"/>
  <c r="AH332" i="18"/>
  <c r="AN332" i="18"/>
  <c r="AP332" i="18"/>
  <c r="AR332" i="18"/>
  <c r="AT332" i="18"/>
  <c r="AZ332" i="18"/>
  <c r="BB332" i="18"/>
  <c r="BD332" i="18"/>
  <c r="BF332" i="18"/>
  <c r="D333" i="18"/>
  <c r="F333" i="18"/>
  <c r="H333" i="18"/>
  <c r="J333" i="18"/>
  <c r="P333" i="18"/>
  <c r="R333" i="18"/>
  <c r="T333" i="18"/>
  <c r="V333" i="18"/>
  <c r="AB333" i="18"/>
  <c r="AD333" i="18"/>
  <c r="AF333" i="18"/>
  <c r="AH333" i="18"/>
  <c r="AP333" i="18"/>
  <c r="AT333" i="18"/>
  <c r="AZ333" i="18"/>
  <c r="BB333" i="18"/>
  <c r="BD333" i="18"/>
  <c r="BF333" i="18"/>
  <c r="D334" i="18"/>
  <c r="F334" i="18"/>
  <c r="H334" i="18"/>
  <c r="J334" i="18"/>
  <c r="P334" i="18"/>
  <c r="R334" i="18"/>
  <c r="T334" i="18"/>
  <c r="V334" i="18"/>
  <c r="AB334" i="18"/>
  <c r="AD334" i="18"/>
  <c r="AF334" i="18"/>
  <c r="AH334" i="18"/>
  <c r="AN334" i="18"/>
  <c r="AR334" i="18"/>
  <c r="AT334" i="18"/>
  <c r="AZ334" i="18"/>
  <c r="BB334" i="18"/>
  <c r="BD334" i="18"/>
  <c r="BF334" i="18"/>
  <c r="D335" i="18"/>
  <c r="F335" i="18"/>
  <c r="H335" i="18"/>
  <c r="J335" i="18"/>
  <c r="P335" i="18"/>
  <c r="R335" i="18"/>
  <c r="T335" i="18"/>
  <c r="V335" i="18"/>
  <c r="AB335" i="18"/>
  <c r="AD335" i="18"/>
  <c r="AF335" i="18"/>
  <c r="AH335" i="18"/>
  <c r="AN335" i="18"/>
  <c r="AP335" i="18"/>
  <c r="AR335" i="18"/>
  <c r="AT335" i="18"/>
  <c r="AZ335" i="18"/>
  <c r="BB335" i="18"/>
  <c r="BD335" i="18"/>
  <c r="BF335" i="18"/>
  <c r="D336" i="18"/>
  <c r="F336" i="18"/>
  <c r="H336" i="18"/>
  <c r="J336" i="18"/>
  <c r="P336" i="18"/>
  <c r="R336" i="18"/>
  <c r="T336" i="18"/>
  <c r="V336" i="18"/>
  <c r="AB336" i="18"/>
  <c r="AD336" i="18"/>
  <c r="AF336" i="18"/>
  <c r="AH336" i="18"/>
  <c r="AN336" i="18"/>
  <c r="AP336" i="18"/>
  <c r="AR336" i="18"/>
  <c r="AZ336" i="18"/>
  <c r="BB336" i="18"/>
  <c r="BD336" i="18"/>
  <c r="BF336" i="18"/>
  <c r="D337" i="18"/>
  <c r="F337" i="18"/>
  <c r="H337" i="18"/>
  <c r="J337" i="18"/>
  <c r="P337" i="18"/>
  <c r="R337" i="18"/>
  <c r="T337" i="18"/>
  <c r="V337" i="18"/>
  <c r="AB337" i="18"/>
  <c r="AD337" i="18"/>
  <c r="AF337" i="18"/>
  <c r="AH337" i="18"/>
  <c r="AN337" i="18"/>
  <c r="AP337" i="18"/>
  <c r="AR337" i="18"/>
  <c r="AT337" i="18"/>
  <c r="AZ337" i="18"/>
  <c r="BB337" i="18"/>
  <c r="BD337" i="18"/>
  <c r="BF337" i="18"/>
  <c r="D338" i="18"/>
  <c r="F338" i="18"/>
  <c r="H338" i="18"/>
  <c r="J338" i="18"/>
  <c r="P338" i="18"/>
  <c r="R338" i="18"/>
  <c r="T338" i="18"/>
  <c r="V338" i="18"/>
  <c r="AB338" i="18"/>
  <c r="AD338" i="18"/>
  <c r="AF338" i="18"/>
  <c r="AH338" i="18"/>
  <c r="AN338" i="18"/>
  <c r="AP338" i="18"/>
  <c r="AR338" i="18"/>
  <c r="AT338" i="18"/>
  <c r="AZ338" i="18"/>
  <c r="BB338" i="18"/>
  <c r="BD338" i="18"/>
  <c r="BF338" i="18"/>
  <c r="D339" i="18"/>
  <c r="F339" i="18"/>
  <c r="H339" i="18"/>
  <c r="J339" i="18"/>
  <c r="P339" i="18"/>
  <c r="R339" i="18"/>
  <c r="T339" i="18"/>
  <c r="V339" i="18"/>
  <c r="AB339" i="18"/>
  <c r="AD339" i="18"/>
  <c r="AF339" i="18"/>
  <c r="AH339" i="18"/>
  <c r="AN339" i="18"/>
  <c r="AP339" i="18"/>
  <c r="AR339" i="18"/>
  <c r="AT339" i="18"/>
  <c r="AZ339" i="18"/>
  <c r="BB339" i="18"/>
  <c r="BD339" i="18"/>
  <c r="BF339" i="18"/>
  <c r="D340" i="18"/>
  <c r="F340" i="18"/>
  <c r="H340" i="18"/>
  <c r="J340" i="18"/>
  <c r="P340" i="18"/>
  <c r="R340" i="18"/>
  <c r="T340" i="18"/>
  <c r="V340" i="18"/>
  <c r="AB340" i="18"/>
  <c r="AD340" i="18"/>
  <c r="AF340" i="18"/>
  <c r="AH340" i="18"/>
  <c r="AP340" i="18"/>
  <c r="AT340" i="18"/>
  <c r="AZ340" i="18"/>
  <c r="BB340" i="18"/>
  <c r="BD340" i="18"/>
  <c r="BF340" i="18"/>
  <c r="D341" i="18"/>
  <c r="F341" i="18"/>
  <c r="H341" i="18"/>
  <c r="J341" i="18"/>
  <c r="P341" i="18"/>
  <c r="R341" i="18"/>
  <c r="T341" i="18"/>
  <c r="V341" i="18"/>
  <c r="AB341" i="18"/>
  <c r="AD341" i="18"/>
  <c r="AF341" i="18"/>
  <c r="AH341" i="18"/>
  <c r="AN341" i="18"/>
  <c r="AR341" i="18"/>
  <c r="AT341" i="18"/>
  <c r="AZ341" i="18"/>
  <c r="BB341" i="18"/>
  <c r="BD341" i="18"/>
  <c r="BF341" i="18"/>
  <c r="D342" i="18"/>
  <c r="F342" i="18"/>
  <c r="H342" i="18"/>
  <c r="J342" i="18"/>
  <c r="P342" i="18"/>
  <c r="R342" i="18"/>
  <c r="T342" i="18"/>
  <c r="V342" i="18"/>
  <c r="AB342" i="18"/>
  <c r="AD342" i="18"/>
  <c r="AF342" i="18"/>
  <c r="AH342" i="18"/>
  <c r="AN342" i="18"/>
  <c r="AP342" i="18"/>
  <c r="AR342" i="18"/>
  <c r="AT342" i="18"/>
  <c r="AZ342" i="18"/>
  <c r="BB342" i="18"/>
  <c r="BD342" i="18"/>
  <c r="BF342" i="18"/>
  <c r="D343" i="18"/>
  <c r="F343" i="18"/>
  <c r="H343" i="18"/>
  <c r="J343" i="18"/>
  <c r="P343" i="18"/>
  <c r="R343" i="18"/>
  <c r="T343" i="18"/>
  <c r="V343" i="18"/>
  <c r="AB343" i="18"/>
  <c r="AD343" i="18"/>
  <c r="AF343" i="18"/>
  <c r="AH343" i="18"/>
  <c r="AN343" i="18"/>
  <c r="AP343" i="18"/>
  <c r="AR343" i="18"/>
  <c r="AZ343" i="18"/>
  <c r="BB343" i="18"/>
  <c r="BD343" i="18"/>
  <c r="BF343" i="18"/>
  <c r="D344" i="18"/>
  <c r="F344" i="18"/>
  <c r="H344" i="18"/>
  <c r="J344" i="18"/>
  <c r="P344" i="18"/>
  <c r="R344" i="18"/>
  <c r="T344" i="18"/>
  <c r="V344" i="18"/>
  <c r="AB344" i="18"/>
  <c r="AD344" i="18"/>
  <c r="AF344" i="18"/>
  <c r="AH344" i="18"/>
  <c r="AN344" i="18"/>
  <c r="AP344" i="18"/>
  <c r="AR344" i="18"/>
  <c r="AT344" i="18"/>
  <c r="AZ344" i="18"/>
  <c r="BB344" i="18"/>
  <c r="BD344" i="18"/>
  <c r="BF344" i="18"/>
  <c r="D345" i="18"/>
  <c r="F345" i="18"/>
  <c r="H345" i="18"/>
  <c r="J345" i="18"/>
  <c r="P345" i="18"/>
  <c r="R345" i="18"/>
  <c r="T345" i="18"/>
  <c r="V345" i="18"/>
  <c r="AB345" i="18"/>
  <c r="AD345" i="18"/>
  <c r="AF345" i="18"/>
  <c r="AH345" i="18"/>
  <c r="AN345" i="18"/>
  <c r="AP345" i="18"/>
  <c r="AR345" i="18"/>
  <c r="AT345" i="18"/>
  <c r="AZ345" i="18"/>
  <c r="BB345" i="18"/>
  <c r="BD345" i="18"/>
  <c r="BF345" i="18"/>
  <c r="D346" i="18"/>
  <c r="F346" i="18"/>
  <c r="H346" i="18"/>
  <c r="J346" i="18"/>
  <c r="P346" i="18"/>
  <c r="R346" i="18"/>
  <c r="T346" i="18"/>
  <c r="V346" i="18"/>
  <c r="AB346" i="18"/>
  <c r="AD346" i="18"/>
  <c r="AF346" i="18"/>
  <c r="AH346" i="18"/>
  <c r="AN346" i="18"/>
  <c r="AP346" i="18"/>
  <c r="AR346" i="18"/>
  <c r="AT346" i="18"/>
  <c r="AZ346" i="18"/>
  <c r="BB346" i="18"/>
  <c r="BD346" i="18"/>
  <c r="BF346" i="18"/>
  <c r="D347" i="18"/>
  <c r="F347" i="18"/>
  <c r="H347" i="18"/>
  <c r="J347" i="18"/>
  <c r="P347" i="18"/>
  <c r="R347" i="18"/>
  <c r="T347" i="18"/>
  <c r="V347" i="18"/>
  <c r="AB347" i="18"/>
  <c r="AD347" i="18"/>
  <c r="AF347" i="18"/>
  <c r="AH347" i="18"/>
  <c r="AP347" i="18"/>
  <c r="AT347" i="18"/>
  <c r="AZ347" i="18"/>
  <c r="BB347" i="18"/>
  <c r="BD347" i="18"/>
  <c r="BF347" i="18"/>
  <c r="D348" i="18"/>
  <c r="F348" i="18"/>
  <c r="H348" i="18"/>
  <c r="J348" i="18"/>
  <c r="P348" i="18"/>
  <c r="R348" i="18"/>
  <c r="T348" i="18"/>
  <c r="V348" i="18"/>
  <c r="AB348" i="18"/>
  <c r="AD348" i="18"/>
  <c r="AF348" i="18"/>
  <c r="AH348" i="18"/>
  <c r="AN348" i="18"/>
  <c r="AR348" i="18"/>
  <c r="AT348" i="18"/>
  <c r="AZ348" i="18"/>
  <c r="BB348" i="18"/>
  <c r="BD348" i="18"/>
  <c r="BF348" i="18"/>
  <c r="D349" i="18"/>
  <c r="F349" i="18"/>
  <c r="H349" i="18"/>
  <c r="J349" i="18"/>
  <c r="P349" i="18"/>
  <c r="R349" i="18"/>
  <c r="T349" i="18"/>
  <c r="V349" i="18"/>
  <c r="AB349" i="18"/>
  <c r="AD349" i="18"/>
  <c r="AF349" i="18"/>
  <c r="AH349" i="18"/>
  <c r="AN349" i="18"/>
  <c r="AP349" i="18"/>
  <c r="AR349" i="18"/>
  <c r="AT349" i="18"/>
  <c r="AZ349" i="18"/>
  <c r="BB349" i="18"/>
  <c r="BD349" i="18"/>
  <c r="BF349" i="18"/>
  <c r="D350" i="18"/>
  <c r="F350" i="18"/>
  <c r="H350" i="18"/>
  <c r="J350" i="18"/>
  <c r="P350" i="18"/>
  <c r="R350" i="18"/>
  <c r="T350" i="18"/>
  <c r="V350" i="18"/>
  <c r="AB350" i="18"/>
  <c r="AD350" i="18"/>
  <c r="AF350" i="18"/>
  <c r="AH350" i="18"/>
  <c r="AN350" i="18"/>
  <c r="AP350" i="18"/>
  <c r="AR350" i="18"/>
  <c r="AZ350" i="18"/>
  <c r="BB350" i="18"/>
  <c r="BD350" i="18"/>
  <c r="BF350" i="18"/>
  <c r="D351" i="18"/>
  <c r="F351" i="18"/>
  <c r="H351" i="18"/>
  <c r="J351" i="18"/>
  <c r="P351" i="18"/>
  <c r="R351" i="18"/>
  <c r="T351" i="18"/>
  <c r="V351" i="18"/>
  <c r="AB351" i="18"/>
  <c r="AD351" i="18"/>
  <c r="AF351" i="18"/>
  <c r="AH351" i="18"/>
  <c r="AN351" i="18"/>
  <c r="AP351" i="18"/>
  <c r="AR351" i="18"/>
  <c r="AT351" i="18"/>
  <c r="AZ351" i="18"/>
  <c r="BB351" i="18"/>
  <c r="BD351" i="18"/>
  <c r="BF351" i="18"/>
  <c r="D352" i="18"/>
  <c r="F352" i="18"/>
  <c r="H352" i="18"/>
  <c r="J352" i="18"/>
  <c r="P352" i="18"/>
  <c r="R352" i="18"/>
  <c r="T352" i="18"/>
  <c r="V352" i="18"/>
  <c r="AB352" i="18"/>
  <c r="AD352" i="18"/>
  <c r="AF352" i="18"/>
  <c r="AH352" i="18"/>
  <c r="AN352" i="18"/>
  <c r="AP352" i="18"/>
  <c r="AR352" i="18"/>
  <c r="AT352" i="18"/>
  <c r="AZ352" i="18"/>
  <c r="BB352" i="18"/>
  <c r="BD352" i="18"/>
  <c r="BF352" i="18"/>
  <c r="D353" i="18"/>
  <c r="F353" i="18"/>
  <c r="H353" i="18"/>
  <c r="J353" i="18"/>
  <c r="P353" i="18"/>
  <c r="R353" i="18"/>
  <c r="T353" i="18"/>
  <c r="V353" i="18"/>
  <c r="AB353" i="18"/>
  <c r="AD353" i="18"/>
  <c r="AF353" i="18"/>
  <c r="AH353" i="18"/>
  <c r="AN353" i="18"/>
  <c r="AP353" i="18"/>
  <c r="AR353" i="18"/>
  <c r="AT353" i="18"/>
  <c r="AZ353" i="18"/>
  <c r="BB353" i="18"/>
  <c r="BD353" i="18"/>
  <c r="BF353" i="18"/>
  <c r="D354" i="18"/>
  <c r="F354" i="18"/>
  <c r="H354" i="18"/>
  <c r="J354" i="18"/>
  <c r="P354" i="18"/>
  <c r="R354" i="18"/>
  <c r="T354" i="18"/>
  <c r="V354" i="18"/>
  <c r="AB354" i="18"/>
  <c r="AD354" i="18"/>
  <c r="AF354" i="18"/>
  <c r="AH354" i="18"/>
  <c r="AP354" i="18"/>
  <c r="AT354" i="18"/>
  <c r="AZ354" i="18"/>
  <c r="BB354" i="18"/>
  <c r="BD354" i="18"/>
  <c r="BF354" i="18"/>
  <c r="D355" i="18"/>
  <c r="F355" i="18"/>
  <c r="H355" i="18"/>
  <c r="J355" i="18"/>
  <c r="P355" i="18"/>
  <c r="R355" i="18"/>
  <c r="T355" i="18"/>
  <c r="V355" i="18"/>
  <c r="AB355" i="18"/>
  <c r="AD355" i="18"/>
  <c r="AF355" i="18"/>
  <c r="AH355" i="18"/>
  <c r="AN355" i="18"/>
  <c r="AR355" i="18"/>
  <c r="AT355" i="18"/>
  <c r="AZ355" i="18"/>
  <c r="BB355" i="18"/>
  <c r="BD355" i="18"/>
  <c r="BF355" i="18"/>
  <c r="D356" i="18"/>
  <c r="F356" i="18"/>
  <c r="H356" i="18"/>
  <c r="J356" i="18"/>
  <c r="P356" i="18"/>
  <c r="R356" i="18"/>
  <c r="T356" i="18"/>
  <c r="V356" i="18"/>
  <c r="AB356" i="18"/>
  <c r="AD356" i="18"/>
  <c r="AF356" i="18"/>
  <c r="AH356" i="18"/>
  <c r="AN356" i="18"/>
  <c r="AP356" i="18"/>
  <c r="AR356" i="18"/>
  <c r="AT356" i="18"/>
  <c r="AZ356" i="18"/>
  <c r="BB356" i="18"/>
  <c r="BD356" i="18"/>
  <c r="BF356" i="18"/>
  <c r="D357" i="18"/>
  <c r="F357" i="18"/>
  <c r="H357" i="18"/>
  <c r="J357" i="18"/>
  <c r="P357" i="18"/>
  <c r="R357" i="18"/>
  <c r="T357" i="18"/>
  <c r="V357" i="18"/>
  <c r="AB357" i="18"/>
  <c r="AD357" i="18"/>
  <c r="AF357" i="18"/>
  <c r="AH357" i="18"/>
  <c r="AN357" i="18"/>
  <c r="AP357" i="18"/>
  <c r="AR357" i="18"/>
  <c r="AZ357" i="18"/>
  <c r="BB357" i="18"/>
  <c r="BD357" i="18"/>
  <c r="BF357" i="18"/>
  <c r="D358" i="18"/>
  <c r="F358" i="18"/>
  <c r="H358" i="18"/>
  <c r="J358" i="18"/>
  <c r="P358" i="18"/>
  <c r="R358" i="18"/>
  <c r="T358" i="18"/>
  <c r="V358" i="18"/>
  <c r="AB358" i="18"/>
  <c r="AD358" i="18"/>
  <c r="AF358" i="18"/>
  <c r="AH358" i="18"/>
  <c r="AN358" i="18"/>
  <c r="AP358" i="18"/>
  <c r="AR358" i="18"/>
  <c r="AT358" i="18"/>
  <c r="AZ358" i="18"/>
  <c r="BB358" i="18"/>
  <c r="BD358" i="18"/>
  <c r="BF358" i="18"/>
  <c r="D359" i="18"/>
  <c r="F359" i="18"/>
  <c r="H359" i="18"/>
  <c r="J359" i="18"/>
  <c r="P359" i="18"/>
  <c r="R359" i="18"/>
  <c r="T359" i="18"/>
  <c r="V359" i="18"/>
  <c r="AB359" i="18"/>
  <c r="AD359" i="18"/>
  <c r="AF359" i="18"/>
  <c r="AH359" i="18"/>
  <c r="AN359" i="18"/>
  <c r="AP359" i="18"/>
  <c r="AR359" i="18"/>
  <c r="AT359" i="18"/>
  <c r="AZ359" i="18"/>
  <c r="BB359" i="18"/>
  <c r="BD359" i="18"/>
  <c r="BF359" i="18"/>
  <c r="D360" i="18"/>
  <c r="F360" i="18"/>
  <c r="H360" i="18"/>
  <c r="J360" i="18"/>
  <c r="P360" i="18"/>
  <c r="R360" i="18"/>
  <c r="T360" i="18"/>
  <c r="V360" i="18"/>
  <c r="AB360" i="18"/>
  <c r="AD360" i="18"/>
  <c r="AF360" i="18"/>
  <c r="AH360" i="18"/>
  <c r="AN360" i="18"/>
  <c r="AP360" i="18"/>
  <c r="AR360" i="18"/>
  <c r="AT360" i="18"/>
  <c r="AZ360" i="18"/>
  <c r="BB360" i="18"/>
  <c r="BD360" i="18"/>
  <c r="BF360" i="18"/>
  <c r="D361" i="18"/>
  <c r="F361" i="18"/>
  <c r="H361" i="18"/>
  <c r="J361" i="18"/>
  <c r="P361" i="18"/>
  <c r="R361" i="18"/>
  <c r="T361" i="18"/>
  <c r="V361" i="18"/>
  <c r="AB361" i="18"/>
  <c r="AD361" i="18"/>
  <c r="AF361" i="18"/>
  <c r="AH361" i="18"/>
  <c r="AP361" i="18"/>
  <c r="AT361" i="18"/>
  <c r="AZ361" i="18"/>
  <c r="BB361" i="18"/>
  <c r="BD361" i="18"/>
  <c r="BF361" i="18"/>
  <c r="D362" i="18"/>
  <c r="F362" i="18"/>
  <c r="H362" i="18"/>
  <c r="J362" i="18"/>
  <c r="P362" i="18"/>
  <c r="R362" i="18"/>
  <c r="T362" i="18"/>
  <c r="V362" i="18"/>
  <c r="AB362" i="18"/>
  <c r="AD362" i="18"/>
  <c r="AF362" i="18"/>
  <c r="AH362" i="18"/>
  <c r="AN362" i="18"/>
  <c r="AR362" i="18"/>
  <c r="AT362" i="18"/>
  <c r="AZ362" i="18"/>
  <c r="BB362" i="18"/>
  <c r="BD362" i="18"/>
  <c r="BF362" i="18"/>
  <c r="D363" i="18"/>
  <c r="F363" i="18"/>
  <c r="H363" i="18"/>
  <c r="J363" i="18"/>
  <c r="P363" i="18"/>
  <c r="R363" i="18"/>
  <c r="T363" i="18"/>
  <c r="V363" i="18"/>
  <c r="AB363" i="18"/>
  <c r="AD363" i="18"/>
  <c r="AF363" i="18"/>
  <c r="AH363" i="18"/>
  <c r="AN363" i="18"/>
  <c r="AP363" i="18"/>
  <c r="AR363" i="18"/>
  <c r="AT363" i="18"/>
  <c r="AZ363" i="18"/>
  <c r="BB363" i="18"/>
  <c r="BD363" i="18"/>
  <c r="BF363" i="18"/>
  <c r="D364" i="18"/>
  <c r="F364" i="18"/>
  <c r="H364" i="18"/>
  <c r="J364" i="18"/>
  <c r="P364" i="18"/>
  <c r="R364" i="18"/>
  <c r="T364" i="18"/>
  <c r="V364" i="18"/>
  <c r="AB364" i="18"/>
  <c r="AD364" i="18"/>
  <c r="AF364" i="18"/>
  <c r="AH364" i="18"/>
  <c r="AN364" i="18"/>
  <c r="AP364" i="18"/>
  <c r="AR364" i="18"/>
  <c r="AZ364" i="18"/>
  <c r="BB364" i="18"/>
  <c r="BD364" i="18"/>
  <c r="BF364" i="18"/>
  <c r="D365" i="18"/>
  <c r="F365" i="18"/>
  <c r="H365" i="18"/>
  <c r="J365" i="18"/>
  <c r="P365" i="18"/>
  <c r="R365" i="18"/>
  <c r="T365" i="18"/>
  <c r="V365" i="18"/>
  <c r="AB365" i="18"/>
  <c r="AD365" i="18"/>
  <c r="AF365" i="18"/>
  <c r="AH365" i="18"/>
  <c r="AN365" i="18"/>
  <c r="AP365" i="18"/>
  <c r="AR365" i="18"/>
  <c r="AT365" i="18"/>
  <c r="AZ365" i="18"/>
  <c r="BB365" i="18"/>
  <c r="BD365" i="18"/>
  <c r="BF365" i="18"/>
  <c r="D366" i="18"/>
  <c r="F366" i="18"/>
  <c r="H366" i="18"/>
  <c r="J366" i="18"/>
  <c r="P366" i="18"/>
  <c r="R366" i="18"/>
  <c r="T366" i="18"/>
  <c r="V366" i="18"/>
  <c r="AB366" i="18"/>
  <c r="AD366" i="18"/>
  <c r="AF366" i="18"/>
  <c r="AH366" i="18"/>
  <c r="AN366" i="18"/>
  <c r="AP366" i="18"/>
  <c r="AR366" i="18"/>
  <c r="AT366" i="18"/>
  <c r="AZ366" i="18"/>
  <c r="BB366" i="18"/>
  <c r="BD366" i="18"/>
  <c r="BF366" i="18"/>
  <c r="D367" i="18"/>
  <c r="F367" i="18"/>
  <c r="H367" i="18"/>
  <c r="J367" i="18"/>
  <c r="P367" i="18"/>
  <c r="R367" i="18"/>
  <c r="T367" i="18"/>
  <c r="V367" i="18"/>
  <c r="AB367" i="18"/>
  <c r="AD367" i="18"/>
  <c r="AF367" i="18"/>
  <c r="AH367" i="18"/>
  <c r="AN367" i="18"/>
  <c r="AP367" i="18"/>
  <c r="AR367" i="18"/>
  <c r="AT367" i="18"/>
  <c r="AZ367" i="18"/>
  <c r="BB367" i="18"/>
  <c r="BD367" i="18"/>
  <c r="BF367" i="18"/>
  <c r="E58" i="18" l="1" a="1"/>
  <c r="E58" i="18" s="1"/>
  <c r="Q42" i="18" a="1"/>
  <c r="Q42" i="18" s="1"/>
  <c r="AC42" i="18" a="1"/>
  <c r="AC42" i="18" s="1"/>
  <c r="E41" i="18" a="1"/>
  <c r="E41" i="18" s="1"/>
  <c r="BG54" i="18" a="1"/>
  <c r="BG54" i="18" s="1"/>
  <c r="W53" i="18" a="1"/>
  <c r="W53" i="18" s="1"/>
  <c r="BG52" i="18" a="1"/>
  <c r="BG52" i="18" s="1"/>
  <c r="W52" i="18" a="1"/>
  <c r="W52" i="18" s="1"/>
  <c r="K52" i="18" a="1"/>
  <c r="K52" i="18" s="1"/>
  <c r="AI51" i="18" a="1"/>
  <c r="AI51" i="18" s="1"/>
  <c r="K51" i="18" a="1"/>
  <c r="K51" i="18" s="1"/>
  <c r="U44" i="18" a="1"/>
  <c r="U44" i="18" s="1"/>
  <c r="AG43" i="18" a="1"/>
  <c r="AG43" i="18" s="1"/>
  <c r="U38" i="18" a="1"/>
  <c r="U38" i="18" s="1"/>
  <c r="AE54" i="18" a="1"/>
  <c r="AE54" i="18" s="1"/>
  <c r="AE50" i="18" a="1"/>
  <c r="AE50" i="18" s="1"/>
  <c r="G50" i="18" a="1"/>
  <c r="G50" i="18" s="1"/>
  <c r="S50" i="18" a="1"/>
  <c r="S50" i="18" s="1"/>
  <c r="AE47" i="18" a="1"/>
  <c r="AE47" i="18" s="1"/>
  <c r="AO56" i="19" a="1"/>
  <c r="AO56" i="19" s="1"/>
  <c r="AC54" i="19" a="1"/>
  <c r="AC54" i="19" s="1"/>
  <c r="Q43" i="18" a="1"/>
  <c r="Q43" i="18" s="1"/>
  <c r="AI53" i="18" a="1"/>
  <c r="AI53" i="18" s="1"/>
  <c r="AI52" i="18" a="1"/>
  <c r="AI52" i="18" s="1"/>
  <c r="AI49" i="18" a="1"/>
  <c r="AI49" i="18" s="1"/>
  <c r="W48" i="18" a="1"/>
  <c r="W48" i="18" s="1"/>
  <c r="AI47" i="18" a="1"/>
  <c r="AI47" i="18" s="1"/>
  <c r="K54" i="18" a="1"/>
  <c r="K54" i="18" s="1"/>
  <c r="K53" i="18" a="1"/>
  <c r="K53" i="18" s="1"/>
  <c r="W51" i="18" a="1"/>
  <c r="W51" i="18" s="1"/>
  <c r="K48" i="18" a="1"/>
  <c r="K48" i="18" s="1"/>
  <c r="BG48" i="18" a="1"/>
  <c r="BG48" i="18" s="1"/>
  <c r="I46" i="18" a="1"/>
  <c r="I46" i="18" s="1"/>
  <c r="U47" i="18" a="1"/>
  <c r="U47" i="18" s="1"/>
  <c r="AG37" i="18" a="1"/>
  <c r="AG37" i="18" s="1"/>
  <c r="AI54" i="18" a="1"/>
  <c r="AI54" i="18" s="1"/>
  <c r="BG53" i="18" a="1"/>
  <c r="BG53" i="18" s="1"/>
  <c r="BG49" i="18" a="1"/>
  <c r="BG49" i="18" s="1"/>
  <c r="AQ55" i="18" a="1"/>
  <c r="AQ55" i="18" s="1"/>
  <c r="AE52" i="18" a="1"/>
  <c r="AE52" i="18" s="1"/>
  <c r="E54" i="19" a="1"/>
  <c r="E54" i="19" s="1"/>
  <c r="AR340" i="19"/>
  <c r="AT315" i="19"/>
  <c r="AT308" i="19"/>
  <c r="AT329" i="19"/>
  <c r="AT357" i="19"/>
  <c r="AR354" i="19"/>
  <c r="AR347" i="19"/>
  <c r="AP355" i="19"/>
  <c r="AP341" i="19"/>
  <c r="AR333" i="19"/>
  <c r="AN319" i="19"/>
  <c r="AR312" i="19"/>
  <c r="AT364" i="19"/>
  <c r="AN340" i="19"/>
  <c r="AR326" i="19"/>
  <c r="AR319" i="19"/>
  <c r="AN354" i="19"/>
  <c r="AT336" i="19"/>
  <c r="BA59" i="19" a="1"/>
  <c r="BA59" i="19" s="1"/>
  <c r="Q58" i="19" a="1"/>
  <c r="Q58" i="19" s="1"/>
  <c r="AG48" i="19" a="1"/>
  <c r="AG48" i="19" s="1"/>
  <c r="U47" i="19" a="1"/>
  <c r="U47" i="19" s="1"/>
  <c r="I46" i="19" a="1"/>
  <c r="I46" i="19" s="1"/>
  <c r="AG46" i="19" a="1"/>
  <c r="AG46" i="19" s="1"/>
  <c r="U45" i="19" a="1"/>
  <c r="U45" i="19" s="1"/>
  <c r="U54" i="19" a="1"/>
  <c r="U54" i="19" s="1"/>
  <c r="AG44" i="19" a="1"/>
  <c r="AG44" i="19" s="1"/>
  <c r="U44" i="19" a="1"/>
  <c r="U44" i="19" s="1"/>
  <c r="I54" i="19" a="1"/>
  <c r="I54" i="19" s="1"/>
  <c r="AG52" i="19" a="1"/>
  <c r="AG52" i="19" s="1"/>
  <c r="U52" i="19" a="1"/>
  <c r="U52" i="19" s="1"/>
  <c r="I44" i="19" a="1"/>
  <c r="I44" i="19" s="1"/>
  <c r="AG45" i="19" a="1"/>
  <c r="AG45" i="19" s="1"/>
  <c r="U46" i="19" a="1"/>
  <c r="U46" i="19" s="1"/>
  <c r="I45" i="19" a="1"/>
  <c r="I45" i="19" s="1"/>
  <c r="BC9" i="19" a="1"/>
  <c r="BC9" i="19" s="1"/>
  <c r="BC10" i="19" a="1"/>
  <c r="BC10" i="19" s="1"/>
  <c r="BC11" i="19" a="1"/>
  <c r="BC11" i="19" s="1"/>
  <c r="BC12" i="19" a="1"/>
  <c r="BC12" i="19" s="1"/>
  <c r="BC13" i="19" a="1"/>
  <c r="BC13" i="19" s="1"/>
  <c r="BC14" i="19" a="1"/>
  <c r="BC14" i="19" s="1"/>
  <c r="BC15" i="19" a="1"/>
  <c r="BC15" i="19" s="1"/>
  <c r="BC16" i="19" a="1"/>
  <c r="BC16" i="19" s="1"/>
  <c r="BC17" i="19" a="1"/>
  <c r="BC17" i="19" s="1"/>
  <c r="BC18" i="19" a="1"/>
  <c r="BC18" i="19" s="1"/>
  <c r="BC19" i="19" a="1"/>
  <c r="BC19" i="19" s="1"/>
  <c r="BC20" i="19" a="1"/>
  <c r="BC20" i="19" s="1"/>
  <c r="BC21" i="19" a="1"/>
  <c r="BC21" i="19" s="1"/>
  <c r="BC25" i="19" a="1"/>
  <c r="BC25" i="19" s="1"/>
  <c r="BC22" i="19" a="1"/>
  <c r="BC22" i="19" s="1"/>
  <c r="BC23" i="19" a="1"/>
  <c r="BC23" i="19" s="1"/>
  <c r="BC27" i="19" a="1"/>
  <c r="BC27" i="19" s="1"/>
  <c r="BC28" i="19" a="1"/>
  <c r="BC28" i="19" s="1"/>
  <c r="BC29" i="19" a="1"/>
  <c r="BC29" i="19" s="1"/>
  <c r="BC30" i="19" a="1"/>
  <c r="BC30" i="19" s="1"/>
  <c r="BC31" i="19" a="1"/>
  <c r="BC31" i="19" s="1"/>
  <c r="BC32" i="19" a="1"/>
  <c r="BC32" i="19" s="1"/>
  <c r="BC33" i="19" a="1"/>
  <c r="BC33" i="19" s="1"/>
  <c r="BC34" i="19" a="1"/>
  <c r="BC34" i="19" s="1"/>
  <c r="BC24" i="19" a="1"/>
  <c r="BC24" i="19" s="1"/>
  <c r="BC26" i="19" a="1"/>
  <c r="BC26" i="19" s="1"/>
  <c r="BC35" i="19" a="1"/>
  <c r="BC35" i="19" s="1"/>
  <c r="BC36" i="19" a="1"/>
  <c r="BC36" i="19" s="1"/>
  <c r="BC37" i="19" a="1"/>
  <c r="BC37" i="19" s="1"/>
  <c r="BC38" i="19" a="1"/>
  <c r="BC38" i="19" s="1"/>
  <c r="BC39" i="19" a="1"/>
  <c r="BC39" i="19" s="1"/>
  <c r="BC40" i="19" a="1"/>
  <c r="BC40" i="19" s="1"/>
  <c r="BC41" i="19" a="1"/>
  <c r="BC41" i="19" s="1"/>
  <c r="BC42" i="19" a="1"/>
  <c r="BC42" i="19" s="1"/>
  <c r="BC43" i="19" a="1"/>
  <c r="BC43" i="19" s="1"/>
  <c r="BC44" i="19" a="1"/>
  <c r="BC44" i="19" s="1"/>
  <c r="BC46" i="19" a="1"/>
  <c r="BC46" i="19" s="1"/>
  <c r="BC45" i="19" a="1"/>
  <c r="BC45" i="19" s="1"/>
  <c r="BC47" i="19" a="1"/>
  <c r="BC47" i="19" s="1"/>
  <c r="BC48" i="19" a="1"/>
  <c r="BC48" i="19" s="1"/>
  <c r="BC49" i="19" a="1"/>
  <c r="BC49" i="19" s="1"/>
  <c r="BC50" i="19" a="1"/>
  <c r="BC50" i="19" s="1"/>
  <c r="BC51" i="19" a="1"/>
  <c r="BC51" i="19" s="1"/>
  <c r="BC52" i="19" a="1"/>
  <c r="BC52" i="19" s="1"/>
  <c r="BC53" i="19" a="1"/>
  <c r="BC53" i="19" s="1"/>
  <c r="BC54" i="19" a="1"/>
  <c r="BC54" i="19" s="1"/>
  <c r="AN326" i="19"/>
  <c r="AC52" i="19" a="1"/>
  <c r="AC52" i="19" s="1"/>
  <c r="AC53" i="19" a="1"/>
  <c r="AC53" i="19" s="1"/>
  <c r="E52" i="19" a="1"/>
  <c r="E52" i="19" s="1"/>
  <c r="E53" i="19" a="1"/>
  <c r="E53" i="19" s="1"/>
  <c r="AC59" i="19" a="1"/>
  <c r="AC59" i="19" s="1"/>
  <c r="BA57" i="19" a="1"/>
  <c r="BA57" i="19" s="1"/>
  <c r="Q56" i="19" a="1"/>
  <c r="Q56" i="19" s="1"/>
  <c r="S55" i="19" a="1"/>
  <c r="S55" i="19" s="1"/>
  <c r="AE55" i="19" a="1"/>
  <c r="AE55" i="19" s="1"/>
  <c r="AQ55" i="19" a="1"/>
  <c r="AQ55" i="19" s="1"/>
  <c r="BC55" i="19" a="1"/>
  <c r="BC55" i="19" s="1"/>
  <c r="S54" i="19" a="1"/>
  <c r="S54" i="19" s="1"/>
  <c r="I48" i="19" a="1"/>
  <c r="I48" i="19" s="1"/>
  <c r="AE54" i="19" a="1"/>
  <c r="AE54" i="19" s="1"/>
  <c r="G54" i="19" a="1"/>
  <c r="G54" i="19" s="1"/>
  <c r="S53" i="19" a="1"/>
  <c r="S53" i="19" s="1"/>
  <c r="AE46" i="19" a="1"/>
  <c r="AE46" i="19" s="1"/>
  <c r="G46" i="19" a="1"/>
  <c r="G46" i="19" s="1"/>
  <c r="AE45" i="19" a="1"/>
  <c r="AE45" i="19" s="1"/>
  <c r="S45" i="19" a="1"/>
  <c r="S45" i="19" s="1"/>
  <c r="G45" i="19" a="1"/>
  <c r="G45" i="19" s="1"/>
  <c r="AN312" i="19"/>
  <c r="Q52" i="19" a="1"/>
  <c r="Q52" i="19" s="1"/>
  <c r="Q53" i="19" a="1"/>
  <c r="Q53" i="19" s="1"/>
  <c r="AN361" i="19"/>
  <c r="AN347" i="19"/>
  <c r="AN333" i="19"/>
  <c r="AP320" i="19"/>
  <c r="AT322" i="19"/>
  <c r="AC51" i="19" a="1"/>
  <c r="AC51" i="19" s="1"/>
  <c r="AO60" i="19" a="1"/>
  <c r="AO60" i="19" s="1"/>
  <c r="Q51" i="19" a="1"/>
  <c r="Q51" i="19" s="1"/>
  <c r="E59" i="19" a="1"/>
  <c r="E59" i="19" s="1"/>
  <c r="AC57" i="19" a="1"/>
  <c r="AC57" i="19" s="1"/>
  <c r="E49" i="19" a="1"/>
  <c r="E49" i="19" s="1"/>
  <c r="AC49" i="19" a="1"/>
  <c r="AC49" i="19" s="1"/>
  <c r="Q49" i="19" a="1"/>
  <c r="Q49" i="19" s="1"/>
  <c r="E55" i="19" a="1"/>
  <c r="E55" i="19" s="1"/>
  <c r="Q54" i="19" a="1"/>
  <c r="Q54" i="19" s="1"/>
  <c r="Q55" i="19" a="1"/>
  <c r="Q55" i="19" s="1"/>
  <c r="Q42" i="19" a="1"/>
  <c r="Q42" i="19" s="1"/>
  <c r="AC41" i="19" a="1"/>
  <c r="AC41" i="19" s="1"/>
  <c r="Q45" i="19" a="1"/>
  <c r="Q45" i="19" s="1"/>
  <c r="E45" i="19" a="1"/>
  <c r="E45" i="19" s="1"/>
  <c r="AP348" i="19"/>
  <c r="AT350" i="19"/>
  <c r="AT343" i="19"/>
  <c r="Q60" i="19" a="1"/>
  <c r="Q60" i="19" s="1"/>
  <c r="AO58" i="19" a="1"/>
  <c r="AO58" i="19" s="1"/>
  <c r="E57" i="19" a="1"/>
  <c r="E57" i="19" s="1"/>
  <c r="AC56" i="19" a="1"/>
  <c r="AC56" i="19" s="1"/>
  <c r="BG54" i="19" a="1"/>
  <c r="BG54" i="19" s="1"/>
  <c r="AI54" i="19" a="1"/>
  <c r="AI54" i="19" s="1"/>
  <c r="K54" i="19" a="1"/>
  <c r="K54" i="19" s="1"/>
  <c r="BG53" i="19" a="1"/>
  <c r="BG53" i="19" s="1"/>
  <c r="AI53" i="19" a="1"/>
  <c r="AI53" i="19" s="1"/>
  <c r="K53" i="19" a="1"/>
  <c r="K53" i="19" s="1"/>
  <c r="W53" i="19" a="1"/>
  <c r="W53" i="19" s="1"/>
  <c r="BG52" i="19" a="1"/>
  <c r="BG52" i="19" s="1"/>
  <c r="AI52" i="19" a="1"/>
  <c r="AI52" i="19" s="1"/>
  <c r="K52" i="19" a="1"/>
  <c r="K52" i="19" s="1"/>
  <c r="W49" i="19" a="1"/>
  <c r="W49" i="19" s="1"/>
  <c r="BG48" i="19" a="1"/>
  <c r="BG48" i="19" s="1"/>
  <c r="AI49" i="19" a="1"/>
  <c r="AI49" i="19" s="1"/>
  <c r="K49" i="19" a="1"/>
  <c r="K49" i="19" s="1"/>
  <c r="BE4" i="19" a="1"/>
  <c r="BE4" i="19" s="1"/>
  <c r="BE10" i="19" a="1"/>
  <c r="BE10" i="19" s="1"/>
  <c r="BE11" i="19" a="1"/>
  <c r="BE11" i="19" s="1"/>
  <c r="BE12" i="19" a="1"/>
  <c r="BE12" i="19" s="1"/>
  <c r="BE13" i="19" a="1"/>
  <c r="BE13" i="19" s="1"/>
  <c r="BE14" i="19" a="1"/>
  <c r="BE14" i="19" s="1"/>
  <c r="BE15" i="19" a="1"/>
  <c r="BE15" i="19" s="1"/>
  <c r="BE5" i="19" a="1"/>
  <c r="BE5" i="19" s="1"/>
  <c r="BE6" i="19" a="1"/>
  <c r="BE6" i="19" s="1"/>
  <c r="BE7" i="19" a="1"/>
  <c r="BE7" i="19" s="1"/>
  <c r="BE8" i="19" a="1"/>
  <c r="BE8" i="19" s="1"/>
  <c r="BE9" i="19" a="1"/>
  <c r="BE9" i="19" s="1"/>
  <c r="BE2" i="19" a="1"/>
  <c r="BE2" i="19" s="1"/>
  <c r="BE3" i="19" a="1"/>
  <c r="BE3" i="19" s="1"/>
  <c r="BE16" i="19" a="1"/>
  <c r="BE16" i="19" s="1"/>
  <c r="BE17" i="19" a="1"/>
  <c r="BE17" i="19" s="1"/>
  <c r="BE18" i="19" a="1"/>
  <c r="BE18" i="19" s="1"/>
  <c r="BE19" i="19" a="1"/>
  <c r="BE19" i="19" s="1"/>
  <c r="BE20" i="19" a="1"/>
  <c r="BE20" i="19" s="1"/>
  <c r="BE21" i="19" a="1"/>
  <c r="BE21" i="19" s="1"/>
  <c r="BE22" i="19" a="1"/>
  <c r="BE22" i="19" s="1"/>
  <c r="BE23" i="19" a="1"/>
  <c r="BE23" i="19" s="1"/>
  <c r="BE24" i="19" a="1"/>
  <c r="BE24" i="19" s="1"/>
  <c r="BE25" i="19" a="1"/>
  <c r="BE25" i="19" s="1"/>
  <c r="BE26" i="19" a="1"/>
  <c r="BE26" i="19" s="1"/>
  <c r="BE27" i="19" a="1"/>
  <c r="BE27" i="19" s="1"/>
  <c r="BE28" i="19" a="1"/>
  <c r="BE28" i="19" s="1"/>
  <c r="BE29" i="19" a="1"/>
  <c r="BE29" i="19" s="1"/>
  <c r="BE30" i="19" a="1"/>
  <c r="BE30" i="19" s="1"/>
  <c r="BE31" i="19" a="1"/>
  <c r="BE31" i="19" s="1"/>
  <c r="BE32" i="19" a="1"/>
  <c r="BE32" i="19" s="1"/>
  <c r="BE33" i="19" a="1"/>
  <c r="BE33" i="19" s="1"/>
  <c r="BE34" i="19" a="1"/>
  <c r="BE34" i="19" s="1"/>
  <c r="BE35" i="19" a="1"/>
  <c r="BE35" i="19" s="1"/>
  <c r="BE36" i="19" a="1"/>
  <c r="BE36" i="19" s="1"/>
  <c r="BE37" i="19" a="1"/>
  <c r="BE37" i="19" s="1"/>
  <c r="BE38" i="19" a="1"/>
  <c r="BE38" i="19" s="1"/>
  <c r="BE39" i="19" a="1"/>
  <c r="BE39" i="19" s="1"/>
  <c r="AE53" i="19" a="1"/>
  <c r="AE53" i="19" s="1"/>
  <c r="G53" i="19" a="1"/>
  <c r="G53" i="19" s="1"/>
  <c r="AE52" i="19" a="1"/>
  <c r="AE52" i="19" s="1"/>
  <c r="S52" i="19" a="1"/>
  <c r="S52" i="19" s="1"/>
  <c r="G52" i="19" a="1"/>
  <c r="G52" i="19" s="1"/>
  <c r="AE51" i="19" a="1"/>
  <c r="AE51" i="19" s="1"/>
  <c r="S51" i="19" a="1"/>
  <c r="S51" i="19" s="1"/>
  <c r="G51" i="19" a="1"/>
  <c r="G51" i="19" s="1"/>
  <c r="AE50" i="19" a="1"/>
  <c r="AE50" i="19" s="1"/>
  <c r="S50" i="19" a="1"/>
  <c r="S50" i="19" s="1"/>
  <c r="G50" i="19" a="1"/>
  <c r="G50" i="19" s="1"/>
  <c r="AE49" i="19" a="1"/>
  <c r="AE49" i="19" s="1"/>
  <c r="S49" i="19" a="1"/>
  <c r="S49" i="19" s="1"/>
  <c r="G49" i="19" a="1"/>
  <c r="G49" i="19" s="1"/>
  <c r="AG39" i="19" a="1"/>
  <c r="AG39" i="19" s="1"/>
  <c r="AC48" i="19" a="1"/>
  <c r="AC48" i="19" s="1"/>
  <c r="S48" i="19" a="1"/>
  <c r="S48" i="19" s="1"/>
  <c r="I39" i="19" a="1"/>
  <c r="I39" i="19" s="1"/>
  <c r="E48" i="19" a="1"/>
  <c r="E48" i="19" s="1"/>
  <c r="AE47" i="19" a="1"/>
  <c r="AE47" i="19" s="1"/>
  <c r="U38" i="19" a="1"/>
  <c r="U38" i="19" s="1"/>
  <c r="Q47" i="19" a="1"/>
  <c r="Q47" i="19" s="1"/>
  <c r="G47" i="19" a="1"/>
  <c r="G47" i="19" s="1"/>
  <c r="AG37" i="19" a="1"/>
  <c r="AG37" i="19" s="1"/>
  <c r="AC46" i="19" a="1"/>
  <c r="AC46" i="19" s="1"/>
  <c r="S46" i="19" a="1"/>
  <c r="S46" i="19" s="1"/>
  <c r="I37" i="19" a="1"/>
  <c r="I37" i="19" s="1"/>
  <c r="E46" i="19" a="1"/>
  <c r="E46" i="19" s="1"/>
  <c r="U36" i="19" a="1"/>
  <c r="U36" i="19" s="1"/>
  <c r="AG35" i="19" a="1"/>
  <c r="AG35" i="19" s="1"/>
  <c r="AC40" i="19" a="1"/>
  <c r="AC40" i="19" s="1"/>
  <c r="U35" i="19" a="1"/>
  <c r="U35" i="19" s="1"/>
  <c r="Q40" i="19" a="1"/>
  <c r="Q40" i="19" s="1"/>
  <c r="I35" i="19" a="1"/>
  <c r="I35" i="19" s="1"/>
  <c r="E40" i="19" a="1"/>
  <c r="E40" i="19" s="1"/>
  <c r="AC39" i="19" a="1"/>
  <c r="AC39" i="19" s="1"/>
  <c r="Q39" i="19" a="1"/>
  <c r="Q39" i="19" s="1"/>
  <c r="E39" i="19" a="1"/>
  <c r="E39" i="19" s="1"/>
  <c r="AG34" i="19" a="1"/>
  <c r="AG34" i="19" s="1"/>
  <c r="AC38" i="19" a="1"/>
  <c r="AC38" i="19" s="1"/>
  <c r="Q38" i="19" a="1"/>
  <c r="Q38" i="19" s="1"/>
  <c r="E38" i="19" a="1"/>
  <c r="E38" i="19" s="1"/>
  <c r="AC37" i="19" a="1"/>
  <c r="AC37" i="19" s="1"/>
  <c r="BE40" i="19" a="1"/>
  <c r="BE40" i="19" s="1"/>
  <c r="BA60" i="19" a="1"/>
  <c r="BA60" i="19" s="1"/>
  <c r="AC60" i="19" a="1"/>
  <c r="AC60" i="19" s="1"/>
  <c r="E60" i="19" a="1"/>
  <c r="E60" i="19" s="1"/>
  <c r="AO59" i="19" a="1"/>
  <c r="AO59" i="19" s="1"/>
  <c r="Q59" i="19" a="1"/>
  <c r="Q59" i="19" s="1"/>
  <c r="BA58" i="19" a="1"/>
  <c r="BA58" i="19" s="1"/>
  <c r="AC58" i="19" a="1"/>
  <c r="AC58" i="19" s="1"/>
  <c r="E58" i="19" a="1"/>
  <c r="E58" i="19" s="1"/>
  <c r="AO57" i="19" a="1"/>
  <c r="AO57" i="19" s="1"/>
  <c r="Q57" i="19" a="1"/>
  <c r="Q57" i="19" s="1"/>
  <c r="BA56" i="19" a="1"/>
  <c r="BA56" i="19" s="1"/>
  <c r="E56" i="19" a="1"/>
  <c r="E56" i="19" s="1"/>
  <c r="BA55" i="19" a="1"/>
  <c r="BA55" i="19" s="1"/>
  <c r="AO55" i="19" a="1"/>
  <c r="AO55" i="19" s="1"/>
  <c r="AC55" i="19" a="1"/>
  <c r="AC55" i="19" s="1"/>
  <c r="BE54" i="19" a="1"/>
  <c r="BE54" i="19" s="1"/>
  <c r="AG54" i="19" a="1"/>
  <c r="AG54" i="19" s="1"/>
  <c r="BE53" i="19" a="1"/>
  <c r="BE53" i="19" s="1"/>
  <c r="AG53" i="19" a="1"/>
  <c r="AG53" i="19" s="1"/>
  <c r="U53" i="19" a="1"/>
  <c r="U53" i="19" s="1"/>
  <c r="I53" i="19" a="1"/>
  <c r="I53" i="19" s="1"/>
  <c r="BE52" i="19" a="1"/>
  <c r="BE52" i="19" s="1"/>
  <c r="I52" i="19" a="1"/>
  <c r="I52" i="19" s="1"/>
  <c r="BE51" i="19" a="1"/>
  <c r="BE51" i="19" s="1"/>
  <c r="AG51" i="19" a="1"/>
  <c r="AG51" i="19" s="1"/>
  <c r="U51" i="19" a="1"/>
  <c r="U51" i="19" s="1"/>
  <c r="I51" i="19" a="1"/>
  <c r="I51" i="19" s="1"/>
  <c r="BE50" i="19" a="1"/>
  <c r="BE50" i="19" s="1"/>
  <c r="AG50" i="19" a="1"/>
  <c r="AG50" i="19" s="1"/>
  <c r="U50" i="19" a="1"/>
  <c r="U50" i="19" s="1"/>
  <c r="I50" i="19" a="1"/>
  <c r="I50" i="19" s="1"/>
  <c r="BE49" i="19" a="1"/>
  <c r="BE49" i="19" s="1"/>
  <c r="AG49" i="19" a="1"/>
  <c r="AG49" i="19" s="1"/>
  <c r="U49" i="19" a="1"/>
  <c r="U49" i="19" s="1"/>
  <c r="I49" i="19" a="1"/>
  <c r="I49" i="19" s="1"/>
  <c r="BE48" i="19" a="1"/>
  <c r="BE48" i="19" s="1"/>
  <c r="U48" i="19" a="1"/>
  <c r="U48" i="19" s="1"/>
  <c r="BE47" i="19" a="1"/>
  <c r="BE47" i="19" s="1"/>
  <c r="AG47" i="19" a="1"/>
  <c r="AG47" i="19" s="1"/>
  <c r="I47" i="19" a="1"/>
  <c r="I47" i="19" s="1"/>
  <c r="BE45" i="19" a="1"/>
  <c r="BE45" i="19" s="1"/>
  <c r="Q41" i="19" a="1"/>
  <c r="Q41" i="19" s="1"/>
  <c r="K48" i="19" a="1"/>
  <c r="K48" i="19" s="1"/>
  <c r="E37" i="19" a="1"/>
  <c r="E37" i="19" s="1"/>
  <c r="AE44" i="19" a="1"/>
  <c r="AE44" i="19" s="1"/>
  <c r="S44" i="19" a="1"/>
  <c r="S44" i="19" s="1"/>
  <c r="G44" i="19" a="1"/>
  <c r="G44" i="19" s="1"/>
  <c r="AE43" i="19" a="1"/>
  <c r="AE43" i="19" s="1"/>
  <c r="S43" i="19" a="1"/>
  <c r="S43" i="19" s="1"/>
  <c r="G43" i="19" a="1"/>
  <c r="G43" i="19" s="1"/>
  <c r="AE42" i="19" a="1"/>
  <c r="AE42" i="19" s="1"/>
  <c r="S42" i="19" a="1"/>
  <c r="S42" i="19" s="1"/>
  <c r="G42" i="19" a="1"/>
  <c r="G42" i="19" s="1"/>
  <c r="AE41" i="19" a="1"/>
  <c r="AE41" i="19" s="1"/>
  <c r="S41" i="19" a="1"/>
  <c r="S41" i="19" s="1"/>
  <c r="G41" i="19" a="1"/>
  <c r="G41" i="19" s="1"/>
  <c r="AE40" i="19" a="1"/>
  <c r="AE40" i="19" s="1"/>
  <c r="S40" i="19" a="1"/>
  <c r="S40" i="19" s="1"/>
  <c r="G40" i="19" a="1"/>
  <c r="G40" i="19" s="1"/>
  <c r="AE35" i="19" a="1"/>
  <c r="AE35" i="19" s="1"/>
  <c r="S35" i="19" a="1"/>
  <c r="S35" i="19" s="1"/>
  <c r="G35" i="19" a="1"/>
  <c r="G35" i="19" s="1"/>
  <c r="W54" i="19" a="1"/>
  <c r="W54" i="19" s="1"/>
  <c r="W52" i="19" a="1"/>
  <c r="W52" i="19" s="1"/>
  <c r="BG51" i="19" a="1"/>
  <c r="BG51" i="19" s="1"/>
  <c r="AI51" i="19" a="1"/>
  <c r="AI51" i="19" s="1"/>
  <c r="W51" i="19" a="1"/>
  <c r="W51" i="19" s="1"/>
  <c r="K51" i="19" a="1"/>
  <c r="K51" i="19" s="1"/>
  <c r="BG50" i="19" a="1"/>
  <c r="BG50" i="19" s="1"/>
  <c r="AI50" i="19" a="1"/>
  <c r="AI50" i="19" s="1"/>
  <c r="W50" i="19" a="1"/>
  <c r="W50" i="19" s="1"/>
  <c r="K50" i="19" a="1"/>
  <c r="K50" i="19" s="1"/>
  <c r="BG49" i="19" a="1"/>
  <c r="BG49" i="19" s="1"/>
  <c r="AG40" i="19" a="1"/>
  <c r="AG40" i="19" s="1"/>
  <c r="U40" i="19" a="1"/>
  <c r="U40" i="19" s="1"/>
  <c r="I40" i="19" a="1"/>
  <c r="I40" i="19" s="1"/>
  <c r="AE48" i="19" a="1"/>
  <c r="AE48" i="19" s="1"/>
  <c r="U39" i="19" a="1"/>
  <c r="U39" i="19" s="1"/>
  <c r="Q48" i="19" a="1"/>
  <c r="Q48" i="19" s="1"/>
  <c r="G48" i="19" a="1"/>
  <c r="G48" i="19" s="1"/>
  <c r="AG38" i="19" a="1"/>
  <c r="AG38" i="19" s="1"/>
  <c r="AC47" i="19" a="1"/>
  <c r="AC47" i="19" s="1"/>
  <c r="S47" i="19" a="1"/>
  <c r="S47" i="19" s="1"/>
  <c r="I38" i="19" a="1"/>
  <c r="I38" i="19" s="1"/>
  <c r="E47" i="19" a="1"/>
  <c r="E47" i="19" s="1"/>
  <c r="U37" i="19" a="1"/>
  <c r="U37" i="19" s="1"/>
  <c r="Q46" i="19" a="1"/>
  <c r="Q46" i="19" s="1"/>
  <c r="AG36" i="19" a="1"/>
  <c r="AG36" i="19" s="1"/>
  <c r="AC45" i="19" a="1"/>
  <c r="AC45" i="19" s="1"/>
  <c r="I36" i="19" a="1"/>
  <c r="I36" i="19" s="1"/>
  <c r="AI48" i="19" a="1"/>
  <c r="AI48" i="19" s="1"/>
  <c r="W48" i="19" a="1"/>
  <c r="W48" i="19" s="1"/>
  <c r="I41" i="19" a="1"/>
  <c r="I41" i="19" s="1"/>
  <c r="AC36" i="19" a="1"/>
  <c r="AC36" i="19" s="1"/>
  <c r="Q36" i="19" a="1"/>
  <c r="Q36" i="19" s="1"/>
  <c r="E36" i="19" a="1"/>
  <c r="E36" i="19" s="1"/>
  <c r="AC35" i="19" a="1"/>
  <c r="AC35" i="19" s="1"/>
  <c r="Q35" i="19" a="1"/>
  <c r="Q35" i="19" s="1"/>
  <c r="E35" i="19" a="1"/>
  <c r="E35" i="19" s="1"/>
  <c r="Q34" i="19" a="1"/>
  <c r="Q34" i="19" s="1"/>
  <c r="E34" i="19" a="1"/>
  <c r="E34" i="19" s="1"/>
  <c r="AC33" i="19" a="1"/>
  <c r="AC33" i="19" s="1"/>
  <c r="Q33" i="19" a="1"/>
  <c r="Q33" i="19" s="1"/>
  <c r="E33" i="19" a="1"/>
  <c r="E33" i="19" s="1"/>
  <c r="AC32" i="19" a="1"/>
  <c r="AC32" i="19" s="1"/>
  <c r="Q32" i="19" a="1"/>
  <c r="Q32" i="19" s="1"/>
  <c r="E32" i="19" a="1"/>
  <c r="E32" i="19" s="1"/>
  <c r="E51" i="19" a="1"/>
  <c r="E51" i="19" s="1"/>
  <c r="AC50" i="19" a="1"/>
  <c r="AC50" i="19" s="1"/>
  <c r="Q50" i="19" a="1"/>
  <c r="Q50" i="19" s="1"/>
  <c r="E50" i="19" a="1"/>
  <c r="E50" i="19" s="1"/>
  <c r="BE46" i="19" a="1"/>
  <c r="BE46" i="19" s="1"/>
  <c r="E41" i="19" a="1"/>
  <c r="E41" i="19" s="1"/>
  <c r="B41" i="20" s="1"/>
  <c r="G41" i="20" s="1"/>
  <c r="BE44" i="19" a="1"/>
  <c r="BE44" i="19" s="1"/>
  <c r="AC44" i="19" a="1"/>
  <c r="AC44" i="19" s="1"/>
  <c r="Q44" i="19" a="1"/>
  <c r="Q44" i="19" s="1"/>
  <c r="E44" i="19" a="1"/>
  <c r="E44" i="19" s="1"/>
  <c r="BE43" i="19" a="1"/>
  <c r="BE43" i="19" s="1"/>
  <c r="AG43" i="19" a="1"/>
  <c r="AG43" i="19" s="1"/>
  <c r="AC43" i="19" a="1"/>
  <c r="AC43" i="19" s="1"/>
  <c r="U43" i="19" a="1"/>
  <c r="U43" i="19" s="1"/>
  <c r="Q43" i="19" a="1"/>
  <c r="Q43" i="19" s="1"/>
  <c r="I43" i="19" a="1"/>
  <c r="I43" i="19" s="1"/>
  <c r="E43" i="19" a="1"/>
  <c r="E43" i="19" s="1"/>
  <c r="BE42" i="19" a="1"/>
  <c r="BE42" i="19" s="1"/>
  <c r="AG42" i="19" a="1"/>
  <c r="AG42" i="19" s="1"/>
  <c r="AC42" i="19" a="1"/>
  <c r="AC42" i="19" s="1"/>
  <c r="U42" i="19" a="1"/>
  <c r="U42" i="19" s="1"/>
  <c r="I42" i="19" a="1"/>
  <c r="I42" i="19" s="1"/>
  <c r="E42" i="19" a="1"/>
  <c r="E42" i="19" s="1"/>
  <c r="BE41" i="19" a="1"/>
  <c r="BE41" i="19" s="1"/>
  <c r="AG41" i="19" a="1"/>
  <c r="AG41" i="19" s="1"/>
  <c r="U41" i="19" a="1"/>
  <c r="U41" i="19" s="1"/>
  <c r="Q37" i="19" a="1"/>
  <c r="Q37" i="19" s="1"/>
  <c r="BG47" i="19" a="1"/>
  <c r="BG47" i="19" s="1"/>
  <c r="AI47" i="19" a="1"/>
  <c r="AI47" i="19" s="1"/>
  <c r="W47" i="19" a="1"/>
  <c r="W47" i="19" s="1"/>
  <c r="K47" i="19" a="1"/>
  <c r="K47" i="19" s="1"/>
  <c r="BG46" i="19" a="1"/>
  <c r="BG46" i="19" s="1"/>
  <c r="AI46" i="19" a="1"/>
  <c r="AI46" i="19" s="1"/>
  <c r="W46" i="19" a="1"/>
  <c r="W46" i="19" s="1"/>
  <c r="K46" i="19" a="1"/>
  <c r="K46" i="19" s="1"/>
  <c r="BG45" i="19" a="1"/>
  <c r="BG45" i="19" s="1"/>
  <c r="AI45" i="19" a="1"/>
  <c r="AI45" i="19" s="1"/>
  <c r="W45" i="19" a="1"/>
  <c r="W45" i="19" s="1"/>
  <c r="K45" i="19" a="1"/>
  <c r="K45" i="19" s="1"/>
  <c r="BG44" i="19" a="1"/>
  <c r="BG44" i="19" s="1"/>
  <c r="AI44" i="19" a="1"/>
  <c r="AI44" i="19" s="1"/>
  <c r="W44" i="19" a="1"/>
  <c r="W44" i="19" s="1"/>
  <c r="K44" i="19" a="1"/>
  <c r="K44" i="19" s="1"/>
  <c r="BG43" i="19" a="1"/>
  <c r="BG43" i="19" s="1"/>
  <c r="AI43" i="19" a="1"/>
  <c r="AI43" i="19" s="1"/>
  <c r="W43" i="19" a="1"/>
  <c r="W43" i="19" s="1"/>
  <c r="K43" i="19" a="1"/>
  <c r="K43" i="19" s="1"/>
  <c r="BG42" i="19" a="1"/>
  <c r="BG42" i="19" s="1"/>
  <c r="AI34" i="19" a="1"/>
  <c r="AI34" i="19" s="1"/>
  <c r="W35" i="19" a="1"/>
  <c r="W35" i="19" s="1"/>
  <c r="K35" i="19" a="1"/>
  <c r="K35" i="19" s="1"/>
  <c r="BG34" i="19" a="1"/>
  <c r="BG34" i="19" s="1"/>
  <c r="AI35" i="19" a="1"/>
  <c r="AI35" i="19" s="1"/>
  <c r="AE39" i="19" a="1"/>
  <c r="AE39" i="19" s="1"/>
  <c r="S39" i="19" a="1"/>
  <c r="S39" i="19" s="1"/>
  <c r="G39" i="19" a="1"/>
  <c r="G39" i="19" s="1"/>
  <c r="AE38" i="19" a="1"/>
  <c r="AE38" i="19" s="1"/>
  <c r="S38" i="19" a="1"/>
  <c r="S38" i="19" s="1"/>
  <c r="G38" i="19" a="1"/>
  <c r="G38" i="19" s="1"/>
  <c r="AE37" i="19" a="1"/>
  <c r="AE37" i="19" s="1"/>
  <c r="S37" i="19" a="1"/>
  <c r="S37" i="19" s="1"/>
  <c r="G37" i="19" a="1"/>
  <c r="G37" i="19" s="1"/>
  <c r="AE36" i="19" a="1"/>
  <c r="AE36" i="19" s="1"/>
  <c r="S36" i="19" a="1"/>
  <c r="S36" i="19" s="1"/>
  <c r="G36" i="19" a="1"/>
  <c r="G36" i="19" s="1"/>
  <c r="AC30" i="19" a="1"/>
  <c r="AC30" i="19" s="1"/>
  <c r="Q30" i="19" a="1"/>
  <c r="Q30" i="19" s="1"/>
  <c r="E30" i="19" a="1"/>
  <c r="E30" i="19" s="1"/>
  <c r="AE34" i="19" a="1"/>
  <c r="AE34" i="19" s="1"/>
  <c r="Q29" i="19" a="1"/>
  <c r="Q29" i="19" s="1"/>
  <c r="E29" i="19" a="1"/>
  <c r="E29" i="19" s="1"/>
  <c r="AC28" i="19" a="1"/>
  <c r="AC28" i="19" s="1"/>
  <c r="Q28" i="19" a="1"/>
  <c r="Q28" i="19" s="1"/>
  <c r="E28" i="19" a="1"/>
  <c r="E28" i="19" s="1"/>
  <c r="AC27" i="19" a="1"/>
  <c r="AC27" i="19" s="1"/>
  <c r="Q27" i="19" a="1"/>
  <c r="Q27" i="19" s="1"/>
  <c r="E27" i="19" a="1"/>
  <c r="E27" i="19" s="1"/>
  <c r="U33" i="19" a="1"/>
  <c r="U33" i="19" s="1"/>
  <c r="I33" i="19" a="1"/>
  <c r="I33" i="19" s="1"/>
  <c r="AG32" i="19" a="1"/>
  <c r="AG32" i="19" s="1"/>
  <c r="U32" i="19" a="1"/>
  <c r="U32" i="19" s="1"/>
  <c r="I32" i="19" a="1"/>
  <c r="I32" i="19" s="1"/>
  <c r="AG31" i="19" a="1"/>
  <c r="AG31" i="19" s="1"/>
  <c r="U31" i="19" a="1"/>
  <c r="U31" i="19" s="1"/>
  <c r="I31" i="19" a="1"/>
  <c r="I31" i="19" s="1"/>
  <c r="AG30" i="19" a="1"/>
  <c r="AG30" i="19" s="1"/>
  <c r="I30" i="19" a="1"/>
  <c r="I30" i="19" s="1"/>
  <c r="U29" i="19" a="1"/>
  <c r="U29" i="19" s="1"/>
  <c r="AG27" i="19" a="1"/>
  <c r="AG27" i="19" s="1"/>
  <c r="I27" i="19" a="1"/>
  <c r="I27" i="19" s="1"/>
  <c r="W34" i="19" a="1"/>
  <c r="W34" i="19" s="1"/>
  <c r="S34" i="19" a="1"/>
  <c r="S34" i="19" s="1"/>
  <c r="K34" i="19" a="1"/>
  <c r="K34" i="19" s="1"/>
  <c r="G34" i="19" a="1"/>
  <c r="G34" i="19" s="1"/>
  <c r="BG33" i="19" a="1"/>
  <c r="BG33" i="19" s="1"/>
  <c r="AI33" i="19" a="1"/>
  <c r="AI33" i="19" s="1"/>
  <c r="AE33" i="19" a="1"/>
  <c r="AE33" i="19" s="1"/>
  <c r="W33" i="19" a="1"/>
  <c r="W33" i="19" s="1"/>
  <c r="S33" i="19" a="1"/>
  <c r="S33" i="19" s="1"/>
  <c r="K33" i="19" a="1"/>
  <c r="K33" i="19" s="1"/>
  <c r="G33" i="19" a="1"/>
  <c r="G33" i="19" s="1"/>
  <c r="BG32" i="19" a="1"/>
  <c r="BG32" i="19" s="1"/>
  <c r="AI32" i="19" a="1"/>
  <c r="AI32" i="19" s="1"/>
  <c r="AE32" i="19" a="1"/>
  <c r="AE32" i="19" s="1"/>
  <c r="W32" i="19" a="1"/>
  <c r="W32" i="19" s="1"/>
  <c r="S32" i="19" a="1"/>
  <c r="S32" i="19" s="1"/>
  <c r="K32" i="19" a="1"/>
  <c r="K32" i="19" s="1"/>
  <c r="G32" i="19" a="1"/>
  <c r="G32" i="19" s="1"/>
  <c r="BG31" i="19" a="1"/>
  <c r="BG31" i="19" s="1"/>
  <c r="AI31" i="19" a="1"/>
  <c r="AI31" i="19" s="1"/>
  <c r="AE31" i="19" a="1"/>
  <c r="AE31" i="19" s="1"/>
  <c r="W31" i="19" a="1"/>
  <c r="W31" i="19" s="1"/>
  <c r="S31" i="19" a="1"/>
  <c r="S31" i="19" s="1"/>
  <c r="K31" i="19" a="1"/>
  <c r="K31" i="19" s="1"/>
  <c r="G31" i="19" a="1"/>
  <c r="G31" i="19" s="1"/>
  <c r="BG30" i="19" a="1"/>
  <c r="BG30" i="19" s="1"/>
  <c r="AI30" i="19" a="1"/>
  <c r="AI30" i="19" s="1"/>
  <c r="AE30" i="19" a="1"/>
  <c r="AE30" i="19" s="1"/>
  <c r="S25" i="19" a="1"/>
  <c r="S25" i="19" s="1"/>
  <c r="G30" i="19" a="1"/>
  <c r="G30" i="19" s="1"/>
  <c r="AE24" i="19" a="1"/>
  <c r="AE24" i="19" s="1"/>
  <c r="S29" i="19" a="1"/>
  <c r="S29" i="19" s="1"/>
  <c r="G29" i="19" a="1"/>
  <c r="G29" i="19" s="1"/>
  <c r="AE28" i="19" a="1"/>
  <c r="AE28" i="19" s="1"/>
  <c r="S28" i="19" a="1"/>
  <c r="S28" i="19" s="1"/>
  <c r="G28" i="19" a="1"/>
  <c r="G28" i="19" s="1"/>
  <c r="AE25" i="19" a="1"/>
  <c r="AE25" i="19" s="1"/>
  <c r="S24" i="19" a="1"/>
  <c r="S24" i="19" s="1"/>
  <c r="G23" i="19" a="1"/>
  <c r="G23" i="19" s="1"/>
  <c r="AI42" i="19" a="1"/>
  <c r="AI42" i="19" s="1"/>
  <c r="W42" i="19" a="1"/>
  <c r="W42" i="19" s="1"/>
  <c r="K42" i="19" a="1"/>
  <c r="K42" i="19" s="1"/>
  <c r="BG41" i="19" a="1"/>
  <c r="BG41" i="19" s="1"/>
  <c r="AI41" i="19" a="1"/>
  <c r="AI41" i="19" s="1"/>
  <c r="W41" i="19" a="1"/>
  <c r="W41" i="19" s="1"/>
  <c r="K41" i="19" a="1"/>
  <c r="K41" i="19" s="1"/>
  <c r="BG40" i="19" a="1"/>
  <c r="BG40" i="19" s="1"/>
  <c r="AI40" i="19" a="1"/>
  <c r="AI40" i="19" s="1"/>
  <c r="W40" i="19" a="1"/>
  <c r="W40" i="19" s="1"/>
  <c r="K40" i="19" a="1"/>
  <c r="K40" i="19" s="1"/>
  <c r="BG39" i="19" a="1"/>
  <c r="BG39" i="19" s="1"/>
  <c r="AI39" i="19" a="1"/>
  <c r="AI39" i="19" s="1"/>
  <c r="W39" i="19" a="1"/>
  <c r="W39" i="19" s="1"/>
  <c r="K39" i="19" a="1"/>
  <c r="K39" i="19" s="1"/>
  <c r="BG38" i="19" a="1"/>
  <c r="BG38" i="19" s="1"/>
  <c r="AI38" i="19" a="1"/>
  <c r="AI38" i="19" s="1"/>
  <c r="W38" i="19" a="1"/>
  <c r="W38" i="19" s="1"/>
  <c r="K38" i="19" a="1"/>
  <c r="K38" i="19" s="1"/>
  <c r="BG37" i="19" a="1"/>
  <c r="BG37" i="19" s="1"/>
  <c r="AI37" i="19" a="1"/>
  <c r="AI37" i="19" s="1"/>
  <c r="W37" i="19" a="1"/>
  <c r="W37" i="19" s="1"/>
  <c r="K37" i="19" a="1"/>
  <c r="K37" i="19" s="1"/>
  <c r="BG36" i="19" a="1"/>
  <c r="BG36" i="19" s="1"/>
  <c r="AI36" i="19" a="1"/>
  <c r="AI36" i="19" s="1"/>
  <c r="W36" i="19" a="1"/>
  <c r="W36" i="19" s="1"/>
  <c r="K36" i="19" a="1"/>
  <c r="K36" i="19" s="1"/>
  <c r="BG35" i="19" a="1"/>
  <c r="BG35" i="19" s="1"/>
  <c r="AC34" i="19" a="1"/>
  <c r="AC34" i="19" s="1"/>
  <c r="W30" i="19" a="1"/>
  <c r="W30" i="19" s="1"/>
  <c r="K30" i="19" a="1"/>
  <c r="K30" i="19" s="1"/>
  <c r="BG29" i="19" a="1"/>
  <c r="BG29" i="19" s="1"/>
  <c r="AI29" i="19" a="1"/>
  <c r="AI29" i="19" s="1"/>
  <c r="AC26" i="19" a="1"/>
  <c r="AC26" i="19" s="1"/>
  <c r="E26" i="19" a="1"/>
  <c r="E26" i="19" s="1"/>
  <c r="Q25" i="19" a="1"/>
  <c r="Q25" i="19" s="1"/>
  <c r="AC29" i="19" a="1"/>
  <c r="AC29" i="19" s="1"/>
  <c r="AC31" i="19" a="1"/>
  <c r="AC31" i="19" s="1"/>
  <c r="U34" i="19" a="1"/>
  <c r="U34" i="19" s="1"/>
  <c r="Q31" i="19" a="1"/>
  <c r="Q31" i="19" s="1"/>
  <c r="I34" i="19" a="1"/>
  <c r="I34" i="19" s="1"/>
  <c r="E31" i="19" a="1"/>
  <c r="E31" i="19" s="1"/>
  <c r="AG33" i="19" a="1"/>
  <c r="AG33" i="19" s="1"/>
  <c r="W29" i="19" a="1"/>
  <c r="W29" i="19" s="1"/>
  <c r="K29" i="19" a="1"/>
  <c r="K29" i="19" s="1"/>
  <c r="BG28" i="19" a="1"/>
  <c r="BG28" i="19" s="1"/>
  <c r="AI28" i="19" a="1"/>
  <c r="AI28" i="19" s="1"/>
  <c r="W28" i="19" a="1"/>
  <c r="W28" i="19" s="1"/>
  <c r="K28" i="19" a="1"/>
  <c r="K28" i="19" s="1"/>
  <c r="BG27" i="19" a="1"/>
  <c r="BG27" i="19" s="1"/>
  <c r="AI27" i="19" a="1"/>
  <c r="AI27" i="19" s="1"/>
  <c r="W27" i="19" a="1"/>
  <c r="W27" i="19" s="1"/>
  <c r="K27" i="19" a="1"/>
  <c r="K27" i="19" s="1"/>
  <c r="BG26" i="19" a="1"/>
  <c r="BG26" i="19" s="1"/>
  <c r="AI26" i="19" a="1"/>
  <c r="AI26" i="19" s="1"/>
  <c r="K26" i="19" a="1"/>
  <c r="K26" i="19" s="1"/>
  <c r="W25" i="19" a="1"/>
  <c r="W25" i="19" s="1"/>
  <c r="BG24" i="19" a="1"/>
  <c r="BG24" i="19" s="1"/>
  <c r="AI24" i="19" a="1"/>
  <c r="AI24" i="19" s="1"/>
  <c r="W24" i="19" a="1"/>
  <c r="W24" i="19" s="1"/>
  <c r="K24" i="19" a="1"/>
  <c r="K24" i="19" s="1"/>
  <c r="BG25" i="19" a="1"/>
  <c r="BG25" i="19" s="1"/>
  <c r="AI25" i="19" a="1"/>
  <c r="AI25" i="19" s="1"/>
  <c r="AE26" i="19" a="1"/>
  <c r="AE26" i="19" s="1"/>
  <c r="G26" i="19" a="1"/>
  <c r="G26" i="19" s="1"/>
  <c r="U26" i="19" a="1"/>
  <c r="U26" i="19" s="1"/>
  <c r="G24" i="19" a="1"/>
  <c r="G24" i="19" s="1"/>
  <c r="E21" i="19" a="1"/>
  <c r="E21" i="19" s="1"/>
  <c r="AC20" i="19" a="1"/>
  <c r="AC20" i="19" s="1"/>
  <c r="Q20" i="19" a="1"/>
  <c r="Q20" i="19" s="1"/>
  <c r="G17" i="19" a="1"/>
  <c r="G17" i="19" s="1"/>
  <c r="AG23" i="19" a="1"/>
  <c r="AG23" i="19" s="1"/>
  <c r="AC19" i="19" a="1"/>
  <c r="AC19" i="19" s="1"/>
  <c r="S16" i="19" a="1"/>
  <c r="S16" i="19" s="1"/>
  <c r="I23" i="19" a="1"/>
  <c r="I23" i="19" s="1"/>
  <c r="AG22" i="19" a="1"/>
  <c r="AG22" i="19" s="1"/>
  <c r="U22" i="19" a="1"/>
  <c r="U22" i="19" s="1"/>
  <c r="I22" i="19" a="1"/>
  <c r="I22" i="19" s="1"/>
  <c r="U21" i="19" a="1"/>
  <c r="U21" i="19" s="1"/>
  <c r="U20" i="19" a="1"/>
  <c r="U20" i="19" s="1"/>
  <c r="U19" i="19" a="1"/>
  <c r="U19" i="19" s="1"/>
  <c r="U16" i="19" a="1"/>
  <c r="U16" i="19" s="1"/>
  <c r="AG16" i="19" a="1"/>
  <c r="AG16" i="19" s="1"/>
  <c r="I17" i="19" a="1"/>
  <c r="I17" i="19" s="1"/>
  <c r="S30" i="19" a="1"/>
  <c r="S30" i="19" s="1"/>
  <c r="AE29" i="19" a="1"/>
  <c r="AE29" i="19" s="1"/>
  <c r="AE27" i="19" a="1"/>
  <c r="AE27" i="19" s="1"/>
  <c r="S27" i="19" a="1"/>
  <c r="S27" i="19" s="1"/>
  <c r="G27" i="19" a="1"/>
  <c r="G27" i="19" s="1"/>
  <c r="AE21" i="19" a="1"/>
  <c r="AE21" i="19" s="1"/>
  <c r="W26" i="19" a="1"/>
  <c r="W26" i="19" s="1"/>
  <c r="Q26" i="19" a="1"/>
  <c r="Q26" i="19" s="1"/>
  <c r="G21" i="19" a="1"/>
  <c r="G21" i="19" s="1"/>
  <c r="AC25" i="19" a="1"/>
  <c r="AC25" i="19" s="1"/>
  <c r="S20" i="19" a="1"/>
  <c r="S20" i="19" s="1"/>
  <c r="K25" i="19" a="1"/>
  <c r="K25" i="19" s="1"/>
  <c r="E25" i="19" a="1"/>
  <c r="E25" i="19" s="1"/>
  <c r="AE19" i="19" a="1"/>
  <c r="AE19" i="19" s="1"/>
  <c r="Q24" i="19" a="1"/>
  <c r="Q24" i="19" s="1"/>
  <c r="G19" i="19" a="1"/>
  <c r="G19" i="19" s="1"/>
  <c r="AE23" i="19" a="1"/>
  <c r="AE23" i="19" s="1"/>
  <c r="S23" i="19" a="1"/>
  <c r="S23" i="19" s="1"/>
  <c r="AE22" i="19" a="1"/>
  <c r="AE22" i="19" s="1"/>
  <c r="S22" i="19" a="1"/>
  <c r="S22" i="19" s="1"/>
  <c r="E22" i="19" a="1"/>
  <c r="E22" i="19" s="1"/>
  <c r="W23" i="19" a="1"/>
  <c r="W23" i="19" s="1"/>
  <c r="Q21" i="19" a="1"/>
  <c r="Q21" i="19" s="1"/>
  <c r="AE14" i="19" a="1"/>
  <c r="AE14" i="19" s="1"/>
  <c r="S14" i="19" a="1"/>
  <c r="S14" i="19" s="1"/>
  <c r="G14" i="19" a="1"/>
  <c r="G14" i="19" s="1"/>
  <c r="U30" i="19" a="1"/>
  <c r="U30" i="19" s="1"/>
  <c r="AG29" i="19" a="1"/>
  <c r="AG29" i="19" s="1"/>
  <c r="I29" i="19" a="1"/>
  <c r="I29" i="19" s="1"/>
  <c r="AG28" i="19" a="1"/>
  <c r="AG28" i="19" s="1"/>
  <c r="U28" i="19" a="1"/>
  <c r="U28" i="19" s="1"/>
  <c r="I28" i="19" a="1"/>
  <c r="I28" i="19" s="1"/>
  <c r="U27" i="19" a="1"/>
  <c r="U27" i="19" s="1"/>
  <c r="G22" i="19" a="1"/>
  <c r="G22" i="19" s="1"/>
  <c r="S26" i="19" a="1"/>
  <c r="S26" i="19" s="1"/>
  <c r="G25" i="19" a="1"/>
  <c r="G25" i="19" s="1"/>
  <c r="I26" i="19" a="1"/>
  <c r="I26" i="19" s="1"/>
  <c r="AE18" i="19" a="1"/>
  <c r="AE18" i="19" s="1"/>
  <c r="S18" i="19" a="1"/>
  <c r="S18" i="19" s="1"/>
  <c r="G18" i="19" a="1"/>
  <c r="G18" i="19" s="1"/>
  <c r="AE17" i="19" a="1"/>
  <c r="AE17" i="19" s="1"/>
  <c r="S17" i="19" a="1"/>
  <c r="S17" i="19" s="1"/>
  <c r="I24" i="19" a="1"/>
  <c r="I24" i="19" s="1"/>
  <c r="E20" i="19" a="1"/>
  <c r="E20" i="19" s="1"/>
  <c r="AE16" i="19" a="1"/>
  <c r="AE16" i="19" s="1"/>
  <c r="U23" i="19" a="1"/>
  <c r="U23" i="19" s="1"/>
  <c r="Q19" i="19" a="1"/>
  <c r="Q19" i="19" s="1"/>
  <c r="E19" i="19" a="1"/>
  <c r="E19" i="19" s="1"/>
  <c r="AC18" i="19" a="1"/>
  <c r="AC18" i="19" s="1"/>
  <c r="Q18" i="19" a="1"/>
  <c r="Q18" i="19" s="1"/>
  <c r="E18" i="19" a="1"/>
  <c r="E18" i="19" s="1"/>
  <c r="AC17" i="19" a="1"/>
  <c r="AC17" i="19" s="1"/>
  <c r="Q17" i="19" a="1"/>
  <c r="Q17" i="19" s="1"/>
  <c r="E17" i="19" a="1"/>
  <c r="E17" i="19" s="1"/>
  <c r="AC16" i="19" a="1"/>
  <c r="AC16" i="19" s="1"/>
  <c r="Q16" i="19" a="1"/>
  <c r="Q16" i="19" s="1"/>
  <c r="AC13" i="19" a="1"/>
  <c r="AC13" i="19" s="1"/>
  <c r="E16" i="19" a="1"/>
  <c r="E16" i="19" s="1"/>
  <c r="Q15" i="19" a="1"/>
  <c r="Q15" i="19" s="1"/>
  <c r="Q13" i="19" a="1"/>
  <c r="Q13" i="19" s="1"/>
  <c r="S21" i="19" a="1"/>
  <c r="S21" i="19" s="1"/>
  <c r="AE20" i="19" a="1"/>
  <c r="AE20" i="19" s="1"/>
  <c r="G20" i="19" a="1"/>
  <c r="G20" i="19" s="1"/>
  <c r="AC24" i="19" a="1"/>
  <c r="AC24" i="19" s="1"/>
  <c r="S19" i="19" a="1"/>
  <c r="S19" i="19" s="1"/>
  <c r="E24" i="19" a="1"/>
  <c r="E24" i="19" s="1"/>
  <c r="AG25" i="19" a="1"/>
  <c r="AG25" i="19" s="1"/>
  <c r="AC23" i="19" a="1"/>
  <c r="AC23" i="19" s="1"/>
  <c r="U25" i="19" a="1"/>
  <c r="U25" i="19" s="1"/>
  <c r="Q23" i="19" a="1"/>
  <c r="Q23" i="19" s="1"/>
  <c r="I25" i="19" a="1"/>
  <c r="I25" i="19" s="1"/>
  <c r="E23" i="19" a="1"/>
  <c r="E23" i="19" s="1"/>
  <c r="AG24" i="19" a="1"/>
  <c r="AG24" i="19" s="1"/>
  <c r="AC22" i="19" a="1"/>
  <c r="AC22" i="19" s="1"/>
  <c r="U24" i="19" a="1"/>
  <c r="U24" i="19" s="1"/>
  <c r="Q22" i="19" a="1"/>
  <c r="Q22" i="19" s="1"/>
  <c r="BG23" i="19" a="1"/>
  <c r="BG23" i="19" s="1"/>
  <c r="AI23" i="19" a="1"/>
  <c r="AI23" i="19" s="1"/>
  <c r="AC21" i="19" a="1"/>
  <c r="AC21" i="19" s="1"/>
  <c r="K23" i="19" a="1"/>
  <c r="K23" i="19" s="1"/>
  <c r="BG22" i="19" a="1"/>
  <c r="BG22" i="19" s="1"/>
  <c r="AI22" i="19" a="1"/>
  <c r="AI22" i="19" s="1"/>
  <c r="W22" i="19" a="1"/>
  <c r="W22" i="19" s="1"/>
  <c r="K22" i="19" a="1"/>
  <c r="K22" i="19" s="1"/>
  <c r="BG21" i="19" a="1"/>
  <c r="BG21" i="19" s="1"/>
  <c r="AI21" i="19" a="1"/>
  <c r="AI21" i="19" s="1"/>
  <c r="W21" i="19" a="1"/>
  <c r="W21" i="19" s="1"/>
  <c r="K21" i="19" a="1"/>
  <c r="K21" i="19" s="1"/>
  <c r="BG20" i="19" a="1"/>
  <c r="BG20" i="19" s="1"/>
  <c r="AI20" i="19" a="1"/>
  <c r="AI20" i="19" s="1"/>
  <c r="W20" i="19" a="1"/>
  <c r="W20" i="19" s="1"/>
  <c r="K20" i="19" a="1"/>
  <c r="K20" i="19" s="1"/>
  <c r="BG19" i="19" a="1"/>
  <c r="BG19" i="19" s="1"/>
  <c r="AI19" i="19" a="1"/>
  <c r="AI19" i="19" s="1"/>
  <c r="W19" i="19" a="1"/>
  <c r="W19" i="19" s="1"/>
  <c r="K19" i="19" a="1"/>
  <c r="K19" i="19" s="1"/>
  <c r="BG16" i="19" a="1"/>
  <c r="BG16" i="19" s="1"/>
  <c r="AI16" i="19" a="1"/>
  <c r="AI16" i="19" s="1"/>
  <c r="K16" i="19" a="1"/>
  <c r="K16" i="19" s="1"/>
  <c r="W15" i="19" a="1"/>
  <c r="W15" i="19" s="1"/>
  <c r="G16" i="19" a="1"/>
  <c r="G16" i="19" s="1"/>
  <c r="S15" i="19" a="1"/>
  <c r="S15" i="19" s="1"/>
  <c r="I16" i="19" a="1"/>
  <c r="I16" i="19" s="1"/>
  <c r="AG15" i="19" a="1"/>
  <c r="AG15" i="19" s="1"/>
  <c r="U11" i="19" a="1"/>
  <c r="U11" i="19" s="1"/>
  <c r="I10" i="19" a="1"/>
  <c r="I10" i="19" s="1"/>
  <c r="AG10" i="19" a="1"/>
  <c r="AG10" i="19" s="1"/>
  <c r="U3" i="19" a="1"/>
  <c r="U3" i="19" s="1"/>
  <c r="I11" i="19" a="1"/>
  <c r="I11" i="19" s="1"/>
  <c r="I3" i="19" a="1"/>
  <c r="I3" i="19" s="1"/>
  <c r="AG3" i="19" a="1"/>
  <c r="AG3" i="19" s="1"/>
  <c r="U2" i="19" a="1"/>
  <c r="U2" i="19" s="1"/>
  <c r="BG15" i="19" a="1"/>
  <c r="BG15" i="19" s="1"/>
  <c r="AI15" i="19" a="1"/>
  <c r="AI15" i="19" s="1"/>
  <c r="AC15" i="19" a="1"/>
  <c r="AC15" i="19" s="1"/>
  <c r="S10" i="19" a="1"/>
  <c r="S10" i="19" s="1"/>
  <c r="K15" i="19" a="1"/>
  <c r="K15" i="19" s="1"/>
  <c r="E15" i="19" a="1"/>
  <c r="E15" i="19" s="1"/>
  <c r="AC14" i="19" a="1"/>
  <c r="AC14" i="19" s="1"/>
  <c r="Q14" i="19" a="1"/>
  <c r="Q14" i="19" s="1"/>
  <c r="E14" i="19" a="1"/>
  <c r="E14" i="19" s="1"/>
  <c r="U10" i="19" a="1"/>
  <c r="U10" i="19" s="1"/>
  <c r="E13" i="19" a="1"/>
  <c r="E13" i="19" s="1"/>
  <c r="AG26" i="19" a="1"/>
  <c r="AG26" i="19" s="1"/>
  <c r="AG21" i="19" a="1"/>
  <c r="AG21" i="19" s="1"/>
  <c r="I21" i="19" a="1"/>
  <c r="I21" i="19" s="1"/>
  <c r="AG20" i="19" a="1"/>
  <c r="AG20" i="19" s="1"/>
  <c r="I20" i="19" a="1"/>
  <c r="I20" i="19" s="1"/>
  <c r="AG19" i="19" a="1"/>
  <c r="AG19" i="19" s="1"/>
  <c r="I19" i="19" a="1"/>
  <c r="I19" i="19" s="1"/>
  <c r="AG18" i="19" a="1"/>
  <c r="AG18" i="19" s="1"/>
  <c r="U18" i="19" a="1"/>
  <c r="U18" i="19" s="1"/>
  <c r="I18" i="19" a="1"/>
  <c r="I18" i="19" s="1"/>
  <c r="AG17" i="19" a="1"/>
  <c r="AG17" i="19" s="1"/>
  <c r="U17" i="19" a="1"/>
  <c r="U17" i="19" s="1"/>
  <c r="G10" i="19" a="1"/>
  <c r="G10" i="19" s="1"/>
  <c r="G11" i="19" a="1"/>
  <c r="G11" i="19" s="1"/>
  <c r="G12" i="19" a="1"/>
  <c r="G12" i="19" s="1"/>
  <c r="AE10" i="19" a="1"/>
  <c r="AE10" i="19" s="1"/>
  <c r="AE11" i="19" a="1"/>
  <c r="AE11" i="19" s="1"/>
  <c r="AE12" i="19" a="1"/>
  <c r="AE12" i="19" s="1"/>
  <c r="S11" i="19" a="1"/>
  <c r="S11" i="19" s="1"/>
  <c r="S12" i="19" a="1"/>
  <c r="S12" i="19" s="1"/>
  <c r="AE15" i="19" a="1"/>
  <c r="AE15" i="19" s="1"/>
  <c r="G15" i="19" a="1"/>
  <c r="G15" i="19" s="1"/>
  <c r="BG12" i="19" a="1"/>
  <c r="BG12" i="19" s="1"/>
  <c r="AC11" i="19" a="1"/>
  <c r="AC11" i="19" s="1"/>
  <c r="Q11" i="19" a="1"/>
  <c r="Q11" i="19" s="1"/>
  <c r="E11" i="19" a="1"/>
  <c r="E11" i="19" s="1"/>
  <c r="BG18" i="19" a="1"/>
  <c r="BG18" i="19" s="1"/>
  <c r="AI18" i="19" a="1"/>
  <c r="AI18" i="19" s="1"/>
  <c r="W18" i="19" a="1"/>
  <c r="W18" i="19" s="1"/>
  <c r="K18" i="19" a="1"/>
  <c r="K18" i="19" s="1"/>
  <c r="BG17" i="19" a="1"/>
  <c r="BG17" i="19" s="1"/>
  <c r="AI17" i="19" a="1"/>
  <c r="AI17" i="19" s="1"/>
  <c r="W17" i="19" a="1"/>
  <c r="W17" i="19" s="1"/>
  <c r="K17" i="19" a="1"/>
  <c r="K17" i="19" s="1"/>
  <c r="W16" i="19" a="1"/>
  <c r="W16" i="19" s="1"/>
  <c r="AI13" i="19" a="1"/>
  <c r="AI13" i="19" s="1"/>
  <c r="AI14" i="19" a="1"/>
  <c r="AI14" i="19" s="1"/>
  <c r="AE13" i="19" a="1"/>
  <c r="AE13" i="19" s="1"/>
  <c r="W13" i="19" a="1"/>
  <c r="W13" i="19" s="1"/>
  <c r="W14" i="19" a="1"/>
  <c r="W14" i="19" s="1"/>
  <c r="S13" i="19" a="1"/>
  <c r="S13" i="19" s="1"/>
  <c r="K13" i="19" a="1"/>
  <c r="K13" i="19" s="1"/>
  <c r="K14" i="19" a="1"/>
  <c r="K14" i="19" s="1"/>
  <c r="G13" i="19" a="1"/>
  <c r="G13" i="19" s="1"/>
  <c r="AI12" i="19" a="1"/>
  <c r="AI12" i="19" s="1"/>
  <c r="W12" i="19" a="1"/>
  <c r="W12" i="19" s="1"/>
  <c r="K11" i="19" a="1"/>
  <c r="K11" i="19" s="1"/>
  <c r="BG10" i="19" a="1"/>
  <c r="BG10" i="19" s="1"/>
  <c r="AI10" i="19" a="1"/>
  <c r="AI10" i="19" s="1"/>
  <c r="W5" i="19" a="1"/>
  <c r="W5" i="19" s="1"/>
  <c r="AC12" i="19" a="1"/>
  <c r="AC12" i="19" s="1"/>
  <c r="Q12" i="19" a="1"/>
  <c r="Q12" i="19" s="1"/>
  <c r="E12" i="19" a="1"/>
  <c r="E12" i="19" s="1"/>
  <c r="K5" i="19" a="1"/>
  <c r="K5" i="19" s="1"/>
  <c r="BG4" i="19" a="1"/>
  <c r="BG4" i="19" s="1"/>
  <c r="AI4" i="19" a="1"/>
  <c r="AI4" i="19" s="1"/>
  <c r="AC10" i="19" a="1"/>
  <c r="AC10" i="19" s="1"/>
  <c r="K10" i="19" a="1"/>
  <c r="K10" i="19" s="1"/>
  <c r="E10" i="19" a="1"/>
  <c r="E10" i="19" s="1"/>
  <c r="W3" i="19" a="1"/>
  <c r="W3" i="19" s="1"/>
  <c r="K3" i="19" a="1"/>
  <c r="K3" i="19" s="1"/>
  <c r="BG2" i="19" a="1"/>
  <c r="BG2" i="19" s="1"/>
  <c r="AI2" i="19" a="1"/>
  <c r="AI2" i="19" s="1"/>
  <c r="W2" i="19" a="1"/>
  <c r="W2" i="19" s="1"/>
  <c r="K2" i="19" a="1"/>
  <c r="K2" i="19" s="1"/>
  <c r="I5" i="19" a="1"/>
  <c r="I5" i="19" s="1"/>
  <c r="U4" i="19" a="1"/>
  <c r="U4" i="19" s="1"/>
  <c r="AG2" i="19" a="1"/>
  <c r="AG2" i="19" s="1"/>
  <c r="S2" i="19" a="1"/>
  <c r="S2" i="19" s="1"/>
  <c r="S3" i="19" a="1"/>
  <c r="S3" i="19" s="1"/>
  <c r="S4" i="19" a="1"/>
  <c r="S4" i="19" s="1"/>
  <c r="S5" i="19" a="1"/>
  <c r="S5" i="19" s="1"/>
  <c r="S6" i="19" a="1"/>
  <c r="S6" i="19" s="1"/>
  <c r="S7" i="19" a="1"/>
  <c r="S7" i="19" s="1"/>
  <c r="S8" i="19" a="1"/>
  <c r="S8" i="19" s="1"/>
  <c r="S9" i="19" a="1"/>
  <c r="S9" i="19" s="1"/>
  <c r="I2" i="19" a="1"/>
  <c r="I2" i="19" s="1"/>
  <c r="K4" i="19" a="1"/>
  <c r="K4" i="19" s="1"/>
  <c r="AG9" i="19" a="1"/>
  <c r="AG9" i="19" s="1"/>
  <c r="AC9" i="19" a="1"/>
  <c r="AC9" i="19" s="1"/>
  <c r="U9" i="19" a="1"/>
  <c r="U9" i="19" s="1"/>
  <c r="Q9" i="19" a="1"/>
  <c r="Q9" i="19" s="1"/>
  <c r="I9" i="19" a="1"/>
  <c r="I9" i="19" s="1"/>
  <c r="E9" i="19" a="1"/>
  <c r="E9" i="19" s="1"/>
  <c r="AG8" i="19" a="1"/>
  <c r="AG8" i="19" s="1"/>
  <c r="AC8" i="19" a="1"/>
  <c r="AC8" i="19" s="1"/>
  <c r="U8" i="19" a="1"/>
  <c r="U8" i="19" s="1"/>
  <c r="Q8" i="19" a="1"/>
  <c r="Q8" i="19" s="1"/>
  <c r="I8" i="19" a="1"/>
  <c r="I8" i="19" s="1"/>
  <c r="E8" i="19" a="1"/>
  <c r="E8" i="19" s="1"/>
  <c r="AG7" i="19" a="1"/>
  <c r="AG7" i="19" s="1"/>
  <c r="AC7" i="19" a="1"/>
  <c r="AC7" i="19" s="1"/>
  <c r="U7" i="19" a="1"/>
  <c r="U7" i="19" s="1"/>
  <c r="Q7" i="19" a="1"/>
  <c r="Q7" i="19" s="1"/>
  <c r="I7" i="19" a="1"/>
  <c r="I7" i="19" s="1"/>
  <c r="E7" i="19" a="1"/>
  <c r="E7" i="19" s="1"/>
  <c r="AG6" i="19" a="1"/>
  <c r="AG6" i="19" s="1"/>
  <c r="AC6" i="19" a="1"/>
  <c r="AC6" i="19" s="1"/>
  <c r="U6" i="19" a="1"/>
  <c r="U6" i="19" s="1"/>
  <c r="Q6" i="19" a="1"/>
  <c r="Q6" i="19" s="1"/>
  <c r="I6" i="19" a="1"/>
  <c r="I6" i="19" s="1"/>
  <c r="E6" i="19" a="1"/>
  <c r="E6" i="19" s="1"/>
  <c r="AG5" i="19" a="1"/>
  <c r="AG5" i="19" s="1"/>
  <c r="AC4" i="19" a="1"/>
  <c r="AC4" i="19" s="1"/>
  <c r="U5" i="19" a="1"/>
  <c r="U5" i="19" s="1"/>
  <c r="Q4" i="19" a="1"/>
  <c r="Q4" i="19" s="1"/>
  <c r="AC3" i="19" a="1"/>
  <c r="AC3" i="19" s="1"/>
  <c r="E3" i="19" a="1"/>
  <c r="E3" i="19" s="1"/>
  <c r="U15" i="19" a="1"/>
  <c r="U15" i="19" s="1"/>
  <c r="I15" i="19" a="1"/>
  <c r="I15" i="19" s="1"/>
  <c r="AG14" i="19" a="1"/>
  <c r="AG14" i="19" s="1"/>
  <c r="U14" i="19" a="1"/>
  <c r="U14" i="19" s="1"/>
  <c r="I14" i="19" a="1"/>
  <c r="I14" i="19" s="1"/>
  <c r="AG13" i="19" a="1"/>
  <c r="AG13" i="19" s="1"/>
  <c r="U13" i="19" a="1"/>
  <c r="U13" i="19" s="1"/>
  <c r="I13" i="19" a="1"/>
  <c r="I13" i="19" s="1"/>
  <c r="AG12" i="19" a="1"/>
  <c r="AG12" i="19" s="1"/>
  <c r="U12" i="19" a="1"/>
  <c r="U12" i="19" s="1"/>
  <c r="I12" i="19" a="1"/>
  <c r="I12" i="19" s="1"/>
  <c r="AG11" i="19" a="1"/>
  <c r="AG11" i="19" s="1"/>
  <c r="W10" i="19" a="1"/>
  <c r="W10" i="19" s="1"/>
  <c r="Q10" i="19" a="1"/>
  <c r="Q10" i="19" s="1"/>
  <c r="BG9" i="19" a="1"/>
  <c r="BG9" i="19" s="1"/>
  <c r="AI9" i="19" a="1"/>
  <c r="AI9" i="19" s="1"/>
  <c r="AG4" i="19" a="1"/>
  <c r="AG4" i="19" s="1"/>
  <c r="I4" i="19" a="1"/>
  <c r="I4" i="19" s="1"/>
  <c r="BC2" i="19" a="1"/>
  <c r="BC2" i="19" s="1"/>
  <c r="BC3" i="19" a="1"/>
  <c r="BC3" i="19" s="1"/>
  <c r="BC4" i="19" a="1"/>
  <c r="BC4" i="19" s="1"/>
  <c r="BC5" i="19" a="1"/>
  <c r="BC5" i="19" s="1"/>
  <c r="BC6" i="19" a="1"/>
  <c r="BC6" i="19" s="1"/>
  <c r="BC7" i="19" a="1"/>
  <c r="BC7" i="19" s="1"/>
  <c r="BC8" i="19" a="1"/>
  <c r="BC8" i="19" s="1"/>
  <c r="AE2" i="19" a="1"/>
  <c r="AE2" i="19" s="1"/>
  <c r="AE3" i="19" a="1"/>
  <c r="AE3" i="19" s="1"/>
  <c r="AE4" i="19" a="1"/>
  <c r="AE4" i="19" s="1"/>
  <c r="AE5" i="19" a="1"/>
  <c r="AE5" i="19" s="1"/>
  <c r="AE6" i="19" a="1"/>
  <c r="AE6" i="19" s="1"/>
  <c r="AE7" i="19" a="1"/>
  <c r="AE7" i="19" s="1"/>
  <c r="AE8" i="19" a="1"/>
  <c r="AE8" i="19" s="1"/>
  <c r="AE9" i="19" a="1"/>
  <c r="AE9" i="19" s="1"/>
  <c r="G2" i="19" a="1"/>
  <c r="G2" i="19" s="1"/>
  <c r="G3" i="19" a="1"/>
  <c r="G3" i="19" s="1"/>
  <c r="G4" i="19" a="1"/>
  <c r="G4" i="19" s="1"/>
  <c r="G5" i="19" a="1"/>
  <c r="G5" i="19" s="1"/>
  <c r="G6" i="19" a="1"/>
  <c r="G6" i="19" s="1"/>
  <c r="G7" i="19" a="1"/>
  <c r="G7" i="19" s="1"/>
  <c r="G8" i="19" a="1"/>
  <c r="G8" i="19" s="1"/>
  <c r="G9" i="19" a="1"/>
  <c r="G9" i="19" s="1"/>
  <c r="BG14" i="19" a="1"/>
  <c r="BG14" i="19" s="1"/>
  <c r="BG13" i="19" a="1"/>
  <c r="BG13" i="19" s="1"/>
  <c r="K12" i="19" a="1"/>
  <c r="K12" i="19" s="1"/>
  <c r="BG11" i="19" a="1"/>
  <c r="BG11" i="19" s="1"/>
  <c r="AI11" i="19" a="1"/>
  <c r="AI11" i="19" s="1"/>
  <c r="W11" i="19" a="1"/>
  <c r="W11" i="19" s="1"/>
  <c r="W4" i="19" a="1"/>
  <c r="W4" i="19" s="1"/>
  <c r="BG3" i="19" a="1"/>
  <c r="BG3" i="19" s="1"/>
  <c r="AI3" i="19" a="1"/>
  <c r="AI3" i="19" s="1"/>
  <c r="W9" i="19" a="1"/>
  <c r="W9" i="19" s="1"/>
  <c r="K9" i="19" a="1"/>
  <c r="K9" i="19" s="1"/>
  <c r="BG8" i="19" a="1"/>
  <c r="BG8" i="19" s="1"/>
  <c r="AI8" i="19" a="1"/>
  <c r="AI8" i="19" s="1"/>
  <c r="W8" i="19" a="1"/>
  <c r="W8" i="19" s="1"/>
  <c r="K8" i="19" a="1"/>
  <c r="K8" i="19" s="1"/>
  <c r="BG7" i="19" a="1"/>
  <c r="BG7" i="19" s="1"/>
  <c r="AI7" i="19" a="1"/>
  <c r="AI7" i="19" s="1"/>
  <c r="W7" i="19" a="1"/>
  <c r="W7" i="19" s="1"/>
  <c r="K7" i="19" a="1"/>
  <c r="K7" i="19" s="1"/>
  <c r="BG6" i="19" a="1"/>
  <c r="BG6" i="19" s="1"/>
  <c r="AI6" i="19" a="1"/>
  <c r="AI6" i="19" s="1"/>
  <c r="W6" i="19" a="1"/>
  <c r="W6" i="19" s="1"/>
  <c r="K6" i="19" a="1"/>
  <c r="K6" i="19" s="1"/>
  <c r="BG5" i="19" a="1"/>
  <c r="BG5" i="19" s="1"/>
  <c r="AI5" i="19" a="1"/>
  <c r="AI5" i="19" s="1"/>
  <c r="E4" i="19" a="1"/>
  <c r="E4" i="19" s="1"/>
  <c r="Q3" i="19" a="1"/>
  <c r="Q3" i="19" s="1"/>
  <c r="Q2" i="19" a="1"/>
  <c r="Q2" i="19" s="1"/>
  <c r="BA2" i="19" a="1"/>
  <c r="BA2" i="19" s="1"/>
  <c r="AC2" i="19" a="1"/>
  <c r="AC2" i="19" s="1"/>
  <c r="E2" i="19" a="1"/>
  <c r="E2" i="19" s="1"/>
  <c r="AC5" i="19" a="1"/>
  <c r="AC5" i="19" s="1"/>
  <c r="Q5" i="19" a="1"/>
  <c r="Q5" i="19" s="1"/>
  <c r="E5" i="19" a="1"/>
  <c r="E5" i="19" s="1"/>
  <c r="BA60" i="18" a="1"/>
  <c r="BA60" i="18" s="1"/>
  <c r="AC60" i="18" a="1"/>
  <c r="AC60" i="18" s="1"/>
  <c r="E60" i="18" a="1"/>
  <c r="E60" i="18" s="1"/>
  <c r="AO59" i="18" a="1"/>
  <c r="AO59" i="18" s="1"/>
  <c r="Q59" i="18" a="1"/>
  <c r="Q59" i="18" s="1"/>
  <c r="BA58" i="18" a="1"/>
  <c r="BA58" i="18" s="1"/>
  <c r="AC58" i="18" a="1"/>
  <c r="AC58" i="18" s="1"/>
  <c r="AO57" i="18" a="1"/>
  <c r="AO57" i="18" s="1"/>
  <c r="Q57" i="18" a="1"/>
  <c r="Q57" i="18" s="1"/>
  <c r="BA56" i="18" a="1"/>
  <c r="BA56" i="18" s="1"/>
  <c r="AC56" i="18" a="1"/>
  <c r="AC56" i="18" s="1"/>
  <c r="E56" i="18" a="1"/>
  <c r="E56" i="18" s="1"/>
  <c r="BA55" i="18" a="1"/>
  <c r="BA55" i="18" s="1"/>
  <c r="AO55" i="18" a="1"/>
  <c r="AO55" i="18" s="1"/>
  <c r="AC55" i="18" a="1"/>
  <c r="AC55" i="18" s="1"/>
  <c r="Q55" i="18" a="1"/>
  <c r="Q55" i="18" s="1"/>
  <c r="AG54" i="18" a="1"/>
  <c r="AG54" i="18" s="1"/>
  <c r="U54" i="18" a="1"/>
  <c r="U54" i="18" s="1"/>
  <c r="I54" i="18" a="1"/>
  <c r="I54" i="18" s="1"/>
  <c r="AG53" i="18" a="1"/>
  <c r="AG53" i="18" s="1"/>
  <c r="U53" i="18" a="1"/>
  <c r="U53" i="18" s="1"/>
  <c r="I53" i="18" a="1"/>
  <c r="I53" i="18" s="1"/>
  <c r="AG52" i="18" a="1"/>
  <c r="AG52" i="18" s="1"/>
  <c r="U52" i="18" a="1"/>
  <c r="U52" i="18" s="1"/>
  <c r="I52" i="18" a="1"/>
  <c r="I52" i="18" s="1"/>
  <c r="AG51" i="18" a="1"/>
  <c r="AG51" i="18" s="1"/>
  <c r="U51" i="18" a="1"/>
  <c r="U51" i="18" s="1"/>
  <c r="I51" i="18" a="1"/>
  <c r="I51" i="18" s="1"/>
  <c r="AG50" i="18" a="1"/>
  <c r="AG50" i="18" s="1"/>
  <c r="U50" i="18" a="1"/>
  <c r="U50" i="18" s="1"/>
  <c r="I50" i="18" a="1"/>
  <c r="I50" i="18" s="1"/>
  <c r="AG49" i="18" a="1"/>
  <c r="AG49" i="18" s="1"/>
  <c r="U49" i="18" a="1"/>
  <c r="U49" i="18" s="1"/>
  <c r="I49" i="18" a="1"/>
  <c r="I49" i="18" s="1"/>
  <c r="AG48" i="18" a="1"/>
  <c r="AG48" i="18" s="1"/>
  <c r="U48" i="18" a="1"/>
  <c r="U48" i="18" s="1"/>
  <c r="I48" i="18" a="1"/>
  <c r="I48" i="18" s="1"/>
  <c r="AG47" i="18" a="1"/>
  <c r="AG47" i="18" s="1"/>
  <c r="Q47" i="18" a="1"/>
  <c r="Q47" i="18" s="1"/>
  <c r="G47" i="18" a="1"/>
  <c r="G47" i="18" s="1"/>
  <c r="AC46" i="18" a="1"/>
  <c r="AC46" i="18" s="1"/>
  <c r="S46" i="18" a="1"/>
  <c r="S46" i="18" s="1"/>
  <c r="E46" i="18" a="1"/>
  <c r="E46" i="18" s="1"/>
  <c r="G44" i="18" a="1"/>
  <c r="G44" i="18" s="1"/>
  <c r="G45" i="18" a="1"/>
  <c r="G45" i="18" s="1"/>
  <c r="BG42" i="18" a="1"/>
  <c r="BG42" i="18" s="1"/>
  <c r="BG43" i="18" a="1"/>
  <c r="BG43" i="18" s="1"/>
  <c r="BG44" i="18" a="1"/>
  <c r="BG44" i="18" s="1"/>
  <c r="BG45" i="18" a="1"/>
  <c r="BG45" i="18" s="1"/>
  <c r="BG46" i="18" a="1"/>
  <c r="BG46" i="18" s="1"/>
  <c r="AI42" i="18" a="1"/>
  <c r="AI42" i="18" s="1"/>
  <c r="AI43" i="18" a="1"/>
  <c r="AI43" i="18" s="1"/>
  <c r="AI44" i="18" a="1"/>
  <c r="AI44" i="18" s="1"/>
  <c r="AI45" i="18" a="1"/>
  <c r="AI45" i="18" s="1"/>
  <c r="AI46" i="18" a="1"/>
  <c r="AI46" i="18" s="1"/>
  <c r="S44" i="18" a="1"/>
  <c r="S44" i="18" s="1"/>
  <c r="S45" i="18" a="1"/>
  <c r="S45" i="18" s="1"/>
  <c r="AC39" i="18" a="1"/>
  <c r="AC39" i="18" s="1"/>
  <c r="E39" i="18" a="1"/>
  <c r="E39" i="18" s="1"/>
  <c r="Q38" i="18" a="1"/>
  <c r="Q38" i="18" s="1"/>
  <c r="AC37" i="18" a="1"/>
  <c r="AC37" i="18" s="1"/>
  <c r="BC55" i="18" a="1"/>
  <c r="BC55" i="18" s="1"/>
  <c r="S55" i="18" a="1"/>
  <c r="S55" i="18" s="1"/>
  <c r="BG50" i="18" a="1"/>
  <c r="BG50" i="18" s="1"/>
  <c r="W50" i="18" a="1"/>
  <c r="W50" i="18" s="1"/>
  <c r="K49" i="18" a="1"/>
  <c r="K49" i="18" s="1"/>
  <c r="AI48" i="18" a="1"/>
  <c r="AI48" i="18" s="1"/>
  <c r="BG47" i="18" a="1"/>
  <c r="BG47" i="18" s="1"/>
  <c r="I47" i="18" a="1"/>
  <c r="I47" i="18" s="1"/>
  <c r="U45" i="18" a="1"/>
  <c r="U45" i="18" s="1"/>
  <c r="AG44" i="18" a="1"/>
  <c r="AG44" i="18" s="1"/>
  <c r="Q44" i="18" a="1"/>
  <c r="Q44" i="18" s="1"/>
  <c r="E43" i="18" a="1"/>
  <c r="E43" i="18" s="1"/>
  <c r="I42" i="18" a="1"/>
  <c r="I42" i="18" s="1"/>
  <c r="AG41" i="18" a="1"/>
  <c r="AG41" i="18" s="1"/>
  <c r="Q41" i="18" a="1"/>
  <c r="Q41" i="18" s="1"/>
  <c r="AG40" i="18" a="1"/>
  <c r="AG40" i="18" s="1"/>
  <c r="Q40" i="18" a="1"/>
  <c r="Q40" i="18" s="1"/>
  <c r="I40" i="18" a="1"/>
  <c r="I40" i="18" s="1"/>
  <c r="E40" i="18" a="1"/>
  <c r="E40" i="18" s="1"/>
  <c r="AG39" i="18" a="1"/>
  <c r="AG39" i="18" s="1"/>
  <c r="I39" i="18" a="1"/>
  <c r="I39" i="18" s="1"/>
  <c r="AE27" i="18" a="1"/>
  <c r="AE27" i="18" s="1"/>
  <c r="G27" i="18" a="1"/>
  <c r="G27" i="18" s="1"/>
  <c r="AE55" i="18" a="1"/>
  <c r="AE55" i="18" s="1"/>
  <c r="W54" i="18" a="1"/>
  <c r="W54" i="18" s="1"/>
  <c r="BG51" i="18" a="1"/>
  <c r="BG51" i="18" s="1"/>
  <c r="K50" i="18" a="1"/>
  <c r="K50" i="18" s="1"/>
  <c r="W49" i="18" a="1"/>
  <c r="W49" i="18" s="1"/>
  <c r="U46" i="18" a="1"/>
  <c r="U46" i="18" s="1"/>
  <c r="AG45" i="18" a="1"/>
  <c r="AG45" i="18" s="1"/>
  <c r="I45" i="18" a="1"/>
  <c r="I45" i="18" s="1"/>
  <c r="AC44" i="18" a="1"/>
  <c r="AC44" i="18" s="1"/>
  <c r="E44" i="18" a="1"/>
  <c r="E44" i="18" s="1"/>
  <c r="AC43" i="18" a="1"/>
  <c r="AC43" i="18" s="1"/>
  <c r="AG25" i="18" a="1"/>
  <c r="AG25" i="18" s="1"/>
  <c r="AG42" i="18" a="1"/>
  <c r="AG42" i="18" s="1"/>
  <c r="AG34" i="18" a="1"/>
  <c r="AG34" i="18" s="1"/>
  <c r="AG35" i="18" a="1"/>
  <c r="AG35" i="18" s="1"/>
  <c r="AG36" i="18" a="1"/>
  <c r="AG36" i="18" s="1"/>
  <c r="AG33" i="18" a="1"/>
  <c r="AG33" i="18" s="1"/>
  <c r="E42" i="18" a="1"/>
  <c r="E42" i="18" s="1"/>
  <c r="U41" i="18" a="1"/>
  <c r="U41" i="18" s="1"/>
  <c r="I41" i="18" a="1"/>
  <c r="I41" i="18" s="1"/>
  <c r="AC40" i="18" a="1"/>
  <c r="AC40" i="18" s="1"/>
  <c r="AO60" i="18" a="1"/>
  <c r="AO60" i="18" s="1"/>
  <c r="Q60" i="18" a="1"/>
  <c r="Q60" i="18" s="1"/>
  <c r="BA59" i="18" a="1"/>
  <c r="BA59" i="18" s="1"/>
  <c r="AC59" i="18" a="1"/>
  <c r="AC59" i="18" s="1"/>
  <c r="E59" i="18" a="1"/>
  <c r="E59" i="18" s="1"/>
  <c r="AO58" i="18" a="1"/>
  <c r="AO58" i="18" s="1"/>
  <c r="Q58" i="18" a="1"/>
  <c r="Q58" i="18" s="1"/>
  <c r="BA57" i="18" a="1"/>
  <c r="BA57" i="18" s="1"/>
  <c r="AC57" i="18" a="1"/>
  <c r="AC57" i="18" s="1"/>
  <c r="E57" i="18" a="1"/>
  <c r="E57" i="18" s="1"/>
  <c r="AO56" i="18" a="1"/>
  <c r="AO56" i="18" s="1"/>
  <c r="Q56" i="18" a="1"/>
  <c r="Q56" i="18" s="1"/>
  <c r="E55" i="18" a="1"/>
  <c r="E55" i="18" s="1"/>
  <c r="AC54" i="18" a="1"/>
  <c r="AC54" i="18" s="1"/>
  <c r="Q54" i="18" a="1"/>
  <c r="Q54" i="18" s="1"/>
  <c r="E54" i="18" a="1"/>
  <c r="E54" i="18" s="1"/>
  <c r="AC53" i="18" a="1"/>
  <c r="AC53" i="18" s="1"/>
  <c r="Q53" i="18" a="1"/>
  <c r="Q53" i="18" s="1"/>
  <c r="E53" i="18" a="1"/>
  <c r="E53" i="18" s="1"/>
  <c r="AC52" i="18" a="1"/>
  <c r="AC52" i="18" s="1"/>
  <c r="Q52" i="18" a="1"/>
  <c r="Q52" i="18" s="1"/>
  <c r="E52" i="18" a="1"/>
  <c r="E52" i="18" s="1"/>
  <c r="AC51" i="18" a="1"/>
  <c r="AC51" i="18" s="1"/>
  <c r="Q51" i="18" a="1"/>
  <c r="Q51" i="18" s="1"/>
  <c r="E51" i="18" a="1"/>
  <c r="E51" i="18" s="1"/>
  <c r="AC50" i="18" a="1"/>
  <c r="AC50" i="18" s="1"/>
  <c r="Q50" i="18" a="1"/>
  <c r="Q50" i="18" s="1"/>
  <c r="E50" i="18" a="1"/>
  <c r="E50" i="18" s="1"/>
  <c r="AC49" i="18" a="1"/>
  <c r="AC49" i="18" s="1"/>
  <c r="Q49" i="18" a="1"/>
  <c r="Q49" i="18" s="1"/>
  <c r="E49" i="18" a="1"/>
  <c r="E49" i="18" s="1"/>
  <c r="AC48" i="18" a="1"/>
  <c r="AC48" i="18" s="1"/>
  <c r="Q48" i="18" a="1"/>
  <c r="Q48" i="18" s="1"/>
  <c r="E48" i="18" a="1"/>
  <c r="E48" i="18" s="1"/>
  <c r="AC47" i="18" a="1"/>
  <c r="AC47" i="18" s="1"/>
  <c r="S47" i="18" a="1"/>
  <c r="S47" i="18" s="1"/>
  <c r="E47" i="18" a="1"/>
  <c r="E47" i="18" s="1"/>
  <c r="AE46" i="18" a="1"/>
  <c r="AE46" i="18" s="1"/>
  <c r="Q46" i="18" a="1"/>
  <c r="Q46" i="18" s="1"/>
  <c r="G46" i="18" a="1"/>
  <c r="G46" i="18" s="1"/>
  <c r="Q34" i="18" a="1"/>
  <c r="Q34" i="18" s="1"/>
  <c r="E34" i="18" a="1"/>
  <c r="E34" i="18" s="1"/>
  <c r="AC34" i="18" a="1"/>
  <c r="AC34" i="18" s="1"/>
  <c r="K43" i="18" a="1"/>
  <c r="K43" i="18" s="1"/>
  <c r="K44" i="18" a="1"/>
  <c r="K44" i="18" s="1"/>
  <c r="K45" i="18" a="1"/>
  <c r="K45" i="18" s="1"/>
  <c r="K46" i="18" a="1"/>
  <c r="K46" i="18" s="1"/>
  <c r="K47" i="18" a="1"/>
  <c r="K47" i="18" s="1"/>
  <c r="AE43" i="18" a="1"/>
  <c r="AE43" i="18" s="1"/>
  <c r="AE44" i="18" a="1"/>
  <c r="AE44" i="18" s="1"/>
  <c r="AE45" i="18" a="1"/>
  <c r="AE45" i="18" s="1"/>
  <c r="W42" i="18" a="1"/>
  <c r="W42" i="18" s="1"/>
  <c r="W43" i="18" a="1"/>
  <c r="W43" i="18" s="1"/>
  <c r="W44" i="18" a="1"/>
  <c r="W44" i="18" s="1"/>
  <c r="W45" i="18" a="1"/>
  <c r="W45" i="18" s="1"/>
  <c r="W46" i="18" a="1"/>
  <c r="W46" i="18" s="1"/>
  <c r="W47" i="18" a="1"/>
  <c r="W47" i="18" s="1"/>
  <c r="Q39" i="18" a="1"/>
  <c r="Q39" i="18" s="1"/>
  <c r="AC38" i="18" a="1"/>
  <c r="AC38" i="18" s="1"/>
  <c r="E38" i="18" a="1"/>
  <c r="E38" i="18" s="1"/>
  <c r="AI50" i="18" a="1"/>
  <c r="AI50" i="18" s="1"/>
  <c r="AC45" i="18" a="1"/>
  <c r="AC45" i="18" s="1"/>
  <c r="Q45" i="18" a="1"/>
  <c r="Q45" i="18" s="1"/>
  <c r="E45" i="18" a="1"/>
  <c r="E45" i="18" s="1"/>
  <c r="I44" i="18" a="1"/>
  <c r="I44" i="18" s="1"/>
  <c r="AC41" i="18" a="1"/>
  <c r="AC41" i="18" s="1"/>
  <c r="U40" i="18" a="1"/>
  <c r="U40" i="18" s="1"/>
  <c r="S54" i="18" a="1"/>
  <c r="S54" i="18" s="1"/>
  <c r="G54" i="18" a="1"/>
  <c r="G54" i="18" s="1"/>
  <c r="AE53" i="18" a="1"/>
  <c r="AE53" i="18" s="1"/>
  <c r="S53" i="18" a="1"/>
  <c r="S53" i="18" s="1"/>
  <c r="G53" i="18" a="1"/>
  <c r="G53" i="18" s="1"/>
  <c r="S52" i="18" a="1"/>
  <c r="S52" i="18" s="1"/>
  <c r="G52" i="18" a="1"/>
  <c r="G52" i="18" s="1"/>
  <c r="AE51" i="18" a="1"/>
  <c r="AE51" i="18" s="1"/>
  <c r="S51" i="18" a="1"/>
  <c r="S51" i="18" s="1"/>
  <c r="G51" i="18" a="1"/>
  <c r="G51" i="18" s="1"/>
  <c r="AE49" i="18" a="1"/>
  <c r="AE49" i="18" s="1"/>
  <c r="S49" i="18" a="1"/>
  <c r="S49" i="18" s="1"/>
  <c r="G49" i="18" a="1"/>
  <c r="G49" i="18" s="1"/>
  <c r="AE48" i="18" a="1"/>
  <c r="AE48" i="18" s="1"/>
  <c r="S48" i="18" a="1"/>
  <c r="S48" i="18" s="1"/>
  <c r="G48" i="18" a="1"/>
  <c r="G48" i="18" s="1"/>
  <c r="AG46" i="18" a="1"/>
  <c r="AG46" i="18" s="1"/>
  <c r="I34" i="18" a="1"/>
  <c r="I34" i="18" s="1"/>
  <c r="I35" i="18" a="1"/>
  <c r="I35" i="18" s="1"/>
  <c r="I36" i="18" a="1"/>
  <c r="I36" i="18" s="1"/>
  <c r="I37" i="18" a="1"/>
  <c r="I37" i="18" s="1"/>
  <c r="I33" i="18" a="1"/>
  <c r="I33" i="18" s="1"/>
  <c r="I43" i="18" a="1"/>
  <c r="I43" i="18" s="1"/>
  <c r="U33" i="18" a="1"/>
  <c r="U33" i="18" s="1"/>
  <c r="U43" i="18" a="1"/>
  <c r="U43" i="18" s="1"/>
  <c r="U34" i="18" a="1"/>
  <c r="U34" i="18" s="1"/>
  <c r="U35" i="18" a="1"/>
  <c r="U35" i="18" s="1"/>
  <c r="U36" i="18" a="1"/>
  <c r="U36" i="18" s="1"/>
  <c r="U42" i="18" a="1"/>
  <c r="U42" i="18" s="1"/>
  <c r="U39" i="18" a="1"/>
  <c r="U39" i="18" s="1"/>
  <c r="AG38" i="18" a="1"/>
  <c r="AG38" i="18" s="1"/>
  <c r="I38" i="18" a="1"/>
  <c r="I38" i="18" s="1"/>
  <c r="U37" i="18" a="1"/>
  <c r="U37" i="18" s="1"/>
  <c r="AI33" i="18" a="1"/>
  <c r="AI33" i="18" s="1"/>
  <c r="K33" i="18" a="1"/>
  <c r="K33" i="18" s="1"/>
  <c r="E27" i="18" a="1"/>
  <c r="E27" i="18" s="1"/>
  <c r="AE26" i="18" a="1"/>
  <c r="AE26" i="18" s="1"/>
  <c r="Q26" i="18" a="1"/>
  <c r="Q26" i="18" s="1"/>
  <c r="G26" i="18" a="1"/>
  <c r="G26" i="18" s="1"/>
  <c r="AE25" i="18" a="1"/>
  <c r="AE25" i="18" s="1"/>
  <c r="Q33" i="18" a="1"/>
  <c r="Q33" i="18" s="1"/>
  <c r="BG33" i="18" a="1"/>
  <c r="BG33" i="18" s="1"/>
  <c r="BG34" i="18" a="1"/>
  <c r="BG34" i="18" s="1"/>
  <c r="BG35" i="18" a="1"/>
  <c r="BG35" i="18" s="1"/>
  <c r="BG36" i="18" a="1"/>
  <c r="BG36" i="18" s="1"/>
  <c r="BG37" i="18" a="1"/>
  <c r="BG37" i="18" s="1"/>
  <c r="BG38" i="18" a="1"/>
  <c r="BG38" i="18" s="1"/>
  <c r="BG39" i="18" a="1"/>
  <c r="BG39" i="18" s="1"/>
  <c r="BG40" i="18" a="1"/>
  <c r="BG40" i="18" s="1"/>
  <c r="BG41" i="18" a="1"/>
  <c r="BG41" i="18" s="1"/>
  <c r="S33" i="18" a="1"/>
  <c r="S33" i="18" s="1"/>
  <c r="S34" i="18" a="1"/>
  <c r="S34" i="18" s="1"/>
  <c r="S35" i="18" a="1"/>
  <c r="S35" i="18" s="1"/>
  <c r="S36" i="18" a="1"/>
  <c r="S36" i="18" s="1"/>
  <c r="S37" i="18" a="1"/>
  <c r="S37" i="18" s="1"/>
  <c r="S38" i="18" a="1"/>
  <c r="S38" i="18" s="1"/>
  <c r="S39" i="18" a="1"/>
  <c r="S39" i="18" s="1"/>
  <c r="S40" i="18" a="1"/>
  <c r="S40" i="18" s="1"/>
  <c r="S41" i="18" a="1"/>
  <c r="S41" i="18" s="1"/>
  <c r="S42" i="18" a="1"/>
  <c r="S42" i="18" s="1"/>
  <c r="S43" i="18" a="1"/>
  <c r="S43" i="18" s="1"/>
  <c r="S27" i="18" a="1"/>
  <c r="S27" i="18" s="1"/>
  <c r="S29" i="18" a="1"/>
  <c r="S29" i="18" s="1"/>
  <c r="S31" i="18" a="1"/>
  <c r="S31" i="18" s="1"/>
  <c r="AC32" i="18" a="1"/>
  <c r="AC32" i="18" s="1"/>
  <c r="E32" i="18" a="1"/>
  <c r="E32" i="18" s="1"/>
  <c r="Q31" i="18" a="1"/>
  <c r="Q31" i="18" s="1"/>
  <c r="AC30" i="18" a="1"/>
  <c r="AC30" i="18" s="1"/>
  <c r="E30" i="18" a="1"/>
  <c r="E30" i="18" s="1"/>
  <c r="Q29" i="18" a="1"/>
  <c r="Q29" i="18" s="1"/>
  <c r="AC28" i="18" a="1"/>
  <c r="AC28" i="18" s="1"/>
  <c r="E28" i="18" a="1"/>
  <c r="E28" i="18" s="1"/>
  <c r="Q27" i="18" a="1"/>
  <c r="Q27" i="18" s="1"/>
  <c r="AC26" i="18" a="1"/>
  <c r="AC26" i="18" s="1"/>
  <c r="E26" i="18" a="1"/>
  <c r="E26" i="18" s="1"/>
  <c r="AE24" i="18" a="1"/>
  <c r="AE24" i="18" s="1"/>
  <c r="G23" i="18" a="1"/>
  <c r="G23" i="18" s="1"/>
  <c r="Q37" i="18" a="1"/>
  <c r="Q37" i="18" s="1"/>
  <c r="E37" i="18" a="1"/>
  <c r="E37" i="18" s="1"/>
  <c r="AC36" i="18" a="1"/>
  <c r="AC36" i="18" s="1"/>
  <c r="Q36" i="18" a="1"/>
  <c r="Q36" i="18" s="1"/>
  <c r="E36" i="18" a="1"/>
  <c r="E36" i="18" s="1"/>
  <c r="AC35" i="18" a="1"/>
  <c r="AC35" i="18" s="1"/>
  <c r="Q35" i="18" a="1"/>
  <c r="Q35" i="18" s="1"/>
  <c r="E35" i="18" a="1"/>
  <c r="E35" i="18" s="1"/>
  <c r="AG26" i="18" a="1"/>
  <c r="AG26" i="18" s="1"/>
  <c r="W33" i="18" a="1"/>
  <c r="W33" i="18" s="1"/>
  <c r="S32" i="18" a="1"/>
  <c r="S32" i="18" s="1"/>
  <c r="AE31" i="18" a="1"/>
  <c r="AE31" i="18" s="1"/>
  <c r="G31" i="18" a="1"/>
  <c r="G31" i="18" s="1"/>
  <c r="S30" i="18" a="1"/>
  <c r="S30" i="18" s="1"/>
  <c r="AE29" i="18" a="1"/>
  <c r="AE29" i="18" s="1"/>
  <c r="G29" i="18" a="1"/>
  <c r="G29" i="18" s="1"/>
  <c r="S28" i="18" a="1"/>
  <c r="S28" i="18" s="1"/>
  <c r="S26" i="18" a="1"/>
  <c r="S26" i="18" s="1"/>
  <c r="AC27" i="18" a="1"/>
  <c r="AC27" i="18" s="1"/>
  <c r="AC29" i="18" a="1"/>
  <c r="AC29" i="18" s="1"/>
  <c r="AC31" i="18" a="1"/>
  <c r="AC31" i="18" s="1"/>
  <c r="AC33" i="18" a="1"/>
  <c r="AC33" i="18" s="1"/>
  <c r="E33" i="18" a="1"/>
  <c r="E33" i="18" s="1"/>
  <c r="Q32" i="18" a="1"/>
  <c r="Q32" i="18" s="1"/>
  <c r="E31" i="18" a="1"/>
  <c r="E31" i="18" s="1"/>
  <c r="Q30" i="18" a="1"/>
  <c r="Q30" i="18" s="1"/>
  <c r="E29" i="18" a="1"/>
  <c r="E29" i="18" s="1"/>
  <c r="Q28" i="18" a="1"/>
  <c r="Q28" i="18" s="1"/>
  <c r="I32" i="18" a="1"/>
  <c r="I32" i="18" s="1"/>
  <c r="AE33" i="18" a="1"/>
  <c r="AE33" i="18" s="1"/>
  <c r="AE34" i="18" a="1"/>
  <c r="AE34" i="18" s="1"/>
  <c r="AE35" i="18" a="1"/>
  <c r="AE35" i="18" s="1"/>
  <c r="AE36" i="18" a="1"/>
  <c r="AE36" i="18" s="1"/>
  <c r="AE37" i="18" a="1"/>
  <c r="AE37" i="18" s="1"/>
  <c r="AE38" i="18" a="1"/>
  <c r="AE38" i="18" s="1"/>
  <c r="AE39" i="18" a="1"/>
  <c r="AE39" i="18" s="1"/>
  <c r="AE40" i="18" a="1"/>
  <c r="AE40" i="18" s="1"/>
  <c r="AE41" i="18" a="1"/>
  <c r="AE41" i="18" s="1"/>
  <c r="AE42" i="18" a="1"/>
  <c r="AE42" i="18" s="1"/>
  <c r="AE28" i="18" a="1"/>
  <c r="AE28" i="18" s="1"/>
  <c r="AE30" i="18" a="1"/>
  <c r="AE30" i="18" s="1"/>
  <c r="AE32" i="18" a="1"/>
  <c r="AE32" i="18" s="1"/>
  <c r="G33" i="18" a="1"/>
  <c r="G33" i="18" s="1"/>
  <c r="G34" i="18" a="1"/>
  <c r="G34" i="18" s="1"/>
  <c r="G35" i="18" a="1"/>
  <c r="G35" i="18" s="1"/>
  <c r="G36" i="18" a="1"/>
  <c r="G36" i="18" s="1"/>
  <c r="G37" i="18" a="1"/>
  <c r="G37" i="18" s="1"/>
  <c r="G38" i="18" a="1"/>
  <c r="G38" i="18" s="1"/>
  <c r="G39" i="18" a="1"/>
  <c r="G39" i="18" s="1"/>
  <c r="G40" i="18" a="1"/>
  <c r="G40" i="18" s="1"/>
  <c r="G41" i="18" a="1"/>
  <c r="G41" i="18" s="1"/>
  <c r="G42" i="18" a="1"/>
  <c r="G42" i="18" s="1"/>
  <c r="G43" i="18" a="1"/>
  <c r="G43" i="18" s="1"/>
  <c r="G28" i="18" a="1"/>
  <c r="G28" i="18" s="1"/>
  <c r="G30" i="18" a="1"/>
  <c r="G30" i="18" s="1"/>
  <c r="G32" i="18" a="1"/>
  <c r="G32" i="18" s="1"/>
  <c r="AG24" i="18" a="1"/>
  <c r="AG24" i="18" s="1"/>
  <c r="I24" i="18" a="1"/>
  <c r="I24" i="18" s="1"/>
  <c r="U23" i="18" a="1"/>
  <c r="U23" i="18" s="1"/>
  <c r="AG22" i="18" a="1"/>
  <c r="AG22" i="18" s="1"/>
  <c r="I22" i="18" a="1"/>
  <c r="I22" i="18" s="1"/>
  <c r="U21" i="18" a="1"/>
  <c r="U21" i="18" s="1"/>
  <c r="AG20" i="18" a="1"/>
  <c r="AG20" i="18" s="1"/>
  <c r="I20" i="18" a="1"/>
  <c r="I20" i="18" s="1"/>
  <c r="U16" i="18" a="1"/>
  <c r="U16" i="18" s="1"/>
  <c r="AG15" i="18" a="1"/>
  <c r="AG15" i="18" s="1"/>
  <c r="S24" i="18" a="1"/>
  <c r="S24" i="18" s="1"/>
  <c r="K32" i="18" a="1"/>
  <c r="K32" i="18" s="1"/>
  <c r="W29" i="18" a="1"/>
  <c r="W29" i="18" s="1"/>
  <c r="S22" i="18" a="1"/>
  <c r="S22" i="18" s="1"/>
  <c r="I5" i="18" a="1"/>
  <c r="I5" i="18" s="1"/>
  <c r="I4" i="18" a="1"/>
  <c r="I4" i="18" s="1"/>
  <c r="AG16" i="18" a="1"/>
  <c r="AG16" i="18" s="1"/>
  <c r="U17" i="18" a="1"/>
  <c r="U17" i="18" s="1"/>
  <c r="K42" i="18" a="1"/>
  <c r="K42" i="18" s="1"/>
  <c r="AI41" i="18" a="1"/>
  <c r="AI41" i="18" s="1"/>
  <c r="W41" i="18" a="1"/>
  <c r="W41" i="18" s="1"/>
  <c r="K41" i="18" a="1"/>
  <c r="K41" i="18" s="1"/>
  <c r="AI40" i="18" a="1"/>
  <c r="AI40" i="18" s="1"/>
  <c r="W40" i="18" a="1"/>
  <c r="W40" i="18" s="1"/>
  <c r="K40" i="18" a="1"/>
  <c r="K40" i="18" s="1"/>
  <c r="AI39" i="18" a="1"/>
  <c r="AI39" i="18" s="1"/>
  <c r="W39" i="18" a="1"/>
  <c r="W39" i="18" s="1"/>
  <c r="K39" i="18" a="1"/>
  <c r="K39" i="18" s="1"/>
  <c r="AI38" i="18" a="1"/>
  <c r="AI38" i="18" s="1"/>
  <c r="W38" i="18" a="1"/>
  <c r="W38" i="18" s="1"/>
  <c r="K38" i="18" a="1"/>
  <c r="K38" i="18" s="1"/>
  <c r="AI37" i="18" a="1"/>
  <c r="AI37" i="18" s="1"/>
  <c r="W37" i="18" a="1"/>
  <c r="W37" i="18" s="1"/>
  <c r="K37" i="18" a="1"/>
  <c r="K37" i="18" s="1"/>
  <c r="AI36" i="18" a="1"/>
  <c r="AI36" i="18" s="1"/>
  <c r="W36" i="18" a="1"/>
  <c r="W36" i="18" s="1"/>
  <c r="K36" i="18" a="1"/>
  <c r="K36" i="18" s="1"/>
  <c r="AI35" i="18" a="1"/>
  <c r="AI35" i="18" s="1"/>
  <c r="W35" i="18" a="1"/>
  <c r="W35" i="18" s="1"/>
  <c r="K35" i="18" a="1"/>
  <c r="K35" i="18" s="1"/>
  <c r="AI34" i="18" a="1"/>
  <c r="AI34" i="18" s="1"/>
  <c r="W34" i="18" a="1"/>
  <c r="W34" i="18" s="1"/>
  <c r="K34" i="18" a="1"/>
  <c r="K34" i="18" s="1"/>
  <c r="U25" i="18" a="1"/>
  <c r="U25" i="18" s="1"/>
  <c r="I25" i="18" a="1"/>
  <c r="I25" i="18" s="1"/>
  <c r="U32" i="18" a="1"/>
  <c r="U32" i="18" s="1"/>
  <c r="AG31" i="18" a="1"/>
  <c r="AG31" i="18" s="1"/>
  <c r="I31" i="18" a="1"/>
  <c r="I31" i="18" s="1"/>
  <c r="U30" i="18" a="1"/>
  <c r="U30" i="18" s="1"/>
  <c r="AG29" i="18" a="1"/>
  <c r="AG29" i="18" s="1"/>
  <c r="I29" i="18" a="1"/>
  <c r="I29" i="18" s="1"/>
  <c r="U28" i="18" a="1"/>
  <c r="U28" i="18" s="1"/>
  <c r="AG27" i="18" a="1"/>
  <c r="AG27" i="18" s="1"/>
  <c r="I27" i="18" a="1"/>
  <c r="I27" i="18" s="1"/>
  <c r="U26" i="18" a="1"/>
  <c r="U26" i="18" s="1"/>
  <c r="S25" i="18" a="1"/>
  <c r="S25" i="18" s="1"/>
  <c r="Q25" i="18" a="1"/>
  <c r="Q25" i="18" s="1"/>
  <c r="G22" i="18" a="1"/>
  <c r="G22" i="18" s="1"/>
  <c r="AE21" i="18" a="1"/>
  <c r="AE21" i="18" s="1"/>
  <c r="S21" i="18" a="1"/>
  <c r="S21" i="18" s="1"/>
  <c r="G21" i="18" a="1"/>
  <c r="G21" i="18" s="1"/>
  <c r="AE20" i="18" a="1"/>
  <c r="AE20" i="18" s="1"/>
  <c r="S20" i="18" a="1"/>
  <c r="S20" i="18" s="1"/>
  <c r="G20" i="18" a="1"/>
  <c r="G20" i="18" s="1"/>
  <c r="S19" i="18" a="1"/>
  <c r="S19" i="18" s="1"/>
  <c r="AE18" i="18" a="1"/>
  <c r="AE18" i="18" s="1"/>
  <c r="G17" i="18" a="1"/>
  <c r="G17" i="18" s="1"/>
  <c r="S16" i="18" a="1"/>
  <c r="S16" i="18" s="1"/>
  <c r="AE15" i="18" a="1"/>
  <c r="AE15" i="18" s="1"/>
  <c r="U24" i="18" a="1"/>
  <c r="U24" i="18" s="1"/>
  <c r="AG23" i="18" a="1"/>
  <c r="AG23" i="18" s="1"/>
  <c r="I23" i="18" a="1"/>
  <c r="I23" i="18" s="1"/>
  <c r="U22" i="18" a="1"/>
  <c r="U22" i="18" s="1"/>
  <c r="AG21" i="18" a="1"/>
  <c r="AG21" i="18" s="1"/>
  <c r="I21" i="18" a="1"/>
  <c r="I21" i="18" s="1"/>
  <c r="U20" i="18" a="1"/>
  <c r="U20" i="18" s="1"/>
  <c r="AG17" i="18" a="1"/>
  <c r="AG17" i="18" s="1"/>
  <c r="I17" i="18" a="1"/>
  <c r="I17" i="18" s="1"/>
  <c r="AI32" i="18" a="1"/>
  <c r="AI32" i="18" s="1"/>
  <c r="W32" i="18" a="1"/>
  <c r="W32" i="18" s="1"/>
  <c r="S23" i="18" a="1"/>
  <c r="S23" i="18" s="1"/>
  <c r="BG31" i="18" a="1"/>
  <c r="BG31" i="18" s="1"/>
  <c r="AI31" i="18" a="1"/>
  <c r="AI31" i="18" s="1"/>
  <c r="AE22" i="18" a="1"/>
  <c r="AE22" i="18" s="1"/>
  <c r="U8" i="18" a="1"/>
  <c r="U8" i="18" s="1"/>
  <c r="K29" i="18" a="1"/>
  <c r="K29" i="18" s="1"/>
  <c r="E25" i="18" a="1"/>
  <c r="E25" i="18" s="1"/>
  <c r="AC24" i="18" a="1"/>
  <c r="AC24" i="18" s="1"/>
  <c r="Q24" i="18" a="1"/>
  <c r="Q24" i="18" s="1"/>
  <c r="E24" i="18" a="1"/>
  <c r="E24" i="18" s="1"/>
  <c r="AC22" i="18" a="1"/>
  <c r="AC22" i="18" s="1"/>
  <c r="Q23" i="18" a="1"/>
  <c r="Q23" i="18" s="1"/>
  <c r="E22" i="18" a="1"/>
  <c r="E22" i="18" s="1"/>
  <c r="Q22" i="18" a="1"/>
  <c r="Q22" i="18" s="1"/>
  <c r="AC21" i="18" a="1"/>
  <c r="AC21" i="18" s="1"/>
  <c r="E19" i="18" a="1"/>
  <c r="E19" i="18" s="1"/>
  <c r="Q20" i="18" a="1"/>
  <c r="Q20" i="18" s="1"/>
  <c r="AC18" i="18" a="1"/>
  <c r="AC18" i="18" s="1"/>
  <c r="E16" i="18" a="1"/>
  <c r="E16" i="18" s="1"/>
  <c r="AG32" i="18" a="1"/>
  <c r="AG32" i="18" s="1"/>
  <c r="U31" i="18" a="1"/>
  <c r="U31" i="18" s="1"/>
  <c r="AG30" i="18" a="1"/>
  <c r="AG30" i="18" s="1"/>
  <c r="I30" i="18" a="1"/>
  <c r="I30" i="18" s="1"/>
  <c r="U29" i="18" a="1"/>
  <c r="U29" i="18" s="1"/>
  <c r="AG28" i="18" a="1"/>
  <c r="AG28" i="18" s="1"/>
  <c r="I28" i="18" a="1"/>
  <c r="I28" i="18" s="1"/>
  <c r="U27" i="18" a="1"/>
  <c r="U27" i="18" s="1"/>
  <c r="I26" i="18" a="1"/>
  <c r="I26" i="18" s="1"/>
  <c r="G24" i="18" a="1"/>
  <c r="G24" i="18" s="1"/>
  <c r="BG32" i="18" a="1"/>
  <c r="BG32" i="18" s="1"/>
  <c r="AE23" i="18" a="1"/>
  <c r="AE23" i="18" s="1"/>
  <c r="G25" i="18" a="1"/>
  <c r="G25" i="18" s="1"/>
  <c r="AC25" i="18" a="1"/>
  <c r="AC25" i="18" s="1"/>
  <c r="BG28" i="18" a="1"/>
  <c r="BG28" i="18" s="1"/>
  <c r="AI28" i="18" a="1"/>
  <c r="AI28" i="18" s="1"/>
  <c r="W28" i="18" a="1"/>
  <c r="W28" i="18" s="1"/>
  <c r="K28" i="18" a="1"/>
  <c r="K28" i="18" s="1"/>
  <c r="BG27" i="18" a="1"/>
  <c r="BG27" i="18" s="1"/>
  <c r="W27" i="18" a="1"/>
  <c r="W27" i="18" s="1"/>
  <c r="BG26" i="18" a="1"/>
  <c r="BG26" i="18" s="1"/>
  <c r="AI27" i="18" a="1"/>
  <c r="AI27" i="18" s="1"/>
  <c r="K27" i="18" a="1"/>
  <c r="K27" i="18" s="1"/>
  <c r="W20" i="18" a="1"/>
  <c r="W20" i="18" s="1"/>
  <c r="BG19" i="18" a="1"/>
  <c r="BG19" i="18" s="1"/>
  <c r="AI20" i="18" a="1"/>
  <c r="AI20" i="18" s="1"/>
  <c r="K20" i="18" a="1"/>
  <c r="K20" i="18" s="1"/>
  <c r="AG19" i="18" a="1"/>
  <c r="AG19" i="18" s="1"/>
  <c r="I19" i="18" a="1"/>
  <c r="I19" i="18" s="1"/>
  <c r="U18" i="18" a="1"/>
  <c r="U18" i="18" s="1"/>
  <c r="Q15" i="18" a="1"/>
  <c r="Q15" i="18" s="1"/>
  <c r="G15" i="18" a="1"/>
  <c r="G15" i="18" s="1"/>
  <c r="W14" i="18" a="1"/>
  <c r="W14" i="18" s="1"/>
  <c r="Q13" i="18" a="1"/>
  <c r="Q13" i="18" s="1"/>
  <c r="AC11" i="18" a="1"/>
  <c r="AC11" i="18" s="1"/>
  <c r="E11" i="18" a="1"/>
  <c r="E11" i="18" s="1"/>
  <c r="Q6" i="18" a="1"/>
  <c r="Q6" i="18" s="1"/>
  <c r="I6" i="18" a="1"/>
  <c r="I6" i="18" s="1"/>
  <c r="I10" i="18" a="1"/>
  <c r="I10" i="18" s="1"/>
  <c r="I11" i="18" a="1"/>
  <c r="I11" i="18" s="1"/>
  <c r="I13" i="18" a="1"/>
  <c r="I13" i="18" s="1"/>
  <c r="I14" i="18" a="1"/>
  <c r="I14" i="18" s="1"/>
  <c r="I7" i="18" a="1"/>
  <c r="I7" i="18" s="1"/>
  <c r="I8" i="18" a="1"/>
  <c r="I8" i="18" s="1"/>
  <c r="I12" i="18" a="1"/>
  <c r="I12" i="18" s="1"/>
  <c r="I15" i="18" a="1"/>
  <c r="I15" i="18" s="1"/>
  <c r="AC19" i="18" a="1"/>
  <c r="AC19" i="18" s="1"/>
  <c r="Q18" i="18" a="1"/>
  <c r="Q18" i="18" s="1"/>
  <c r="G18" i="18" a="1"/>
  <c r="G18" i="18" s="1"/>
  <c r="AC17" i="18" a="1"/>
  <c r="AC17" i="18" s="1"/>
  <c r="S17" i="18" a="1"/>
  <c r="S17" i="18" s="1"/>
  <c r="E17" i="18" a="1"/>
  <c r="E17" i="18" s="1"/>
  <c r="AE16" i="18" a="1"/>
  <c r="AE16" i="18" s="1"/>
  <c r="Q16" i="18" a="1"/>
  <c r="Q16" i="18" s="1"/>
  <c r="G16" i="18" a="1"/>
  <c r="G16" i="18" s="1"/>
  <c r="AG11" i="18" a="1"/>
  <c r="AG11" i="18" s="1"/>
  <c r="AC15" i="18" a="1"/>
  <c r="AC15" i="18" s="1"/>
  <c r="K15" i="18" a="1"/>
  <c r="K15" i="18" s="1"/>
  <c r="G14" i="18" a="1"/>
  <c r="G14" i="18" s="1"/>
  <c r="AG8" i="18" a="1"/>
  <c r="AG8" i="18" s="1"/>
  <c r="W12" i="18" a="1"/>
  <c r="W12" i="18" s="1"/>
  <c r="BG11" i="18" a="1"/>
  <c r="BG11" i="18" s="1"/>
  <c r="AI11" i="18" a="1"/>
  <c r="AI11" i="18" s="1"/>
  <c r="K11" i="18" a="1"/>
  <c r="K11" i="18" s="1"/>
  <c r="W10" i="18" a="1"/>
  <c r="W10" i="18" s="1"/>
  <c r="BG3" i="18" a="1"/>
  <c r="BG3" i="18" s="1"/>
  <c r="AI4" i="18" a="1"/>
  <c r="AI4" i="18" s="1"/>
  <c r="AG7" i="18" a="1"/>
  <c r="AG7" i="18" s="1"/>
  <c r="U2" i="18" a="1"/>
  <c r="U2" i="18" s="1"/>
  <c r="U3" i="18" a="1"/>
  <c r="U3" i="18" s="1"/>
  <c r="U10" i="18" a="1"/>
  <c r="U10" i="18" s="1"/>
  <c r="U4" i="18" a="1"/>
  <c r="U4" i="18" s="1"/>
  <c r="U5" i="18" a="1"/>
  <c r="U5" i="18" s="1"/>
  <c r="U9" i="18" a="1"/>
  <c r="U9" i="18" s="1"/>
  <c r="U12" i="18" a="1"/>
  <c r="U12" i="18" s="1"/>
  <c r="U14" i="18" a="1"/>
  <c r="U14" i="18" s="1"/>
  <c r="U6" i="18" a="1"/>
  <c r="U6" i="18" s="1"/>
  <c r="U7" i="18" a="1"/>
  <c r="U7" i="18" s="1"/>
  <c r="U11" i="18" a="1"/>
  <c r="U11" i="18" s="1"/>
  <c r="U13" i="18" a="1"/>
  <c r="U13" i="18" s="1"/>
  <c r="U15" i="18" a="1"/>
  <c r="U15" i="18" s="1"/>
  <c r="W31" i="18" a="1"/>
  <c r="W31" i="18" s="1"/>
  <c r="K31" i="18" a="1"/>
  <c r="K31" i="18" s="1"/>
  <c r="BG30" i="18" a="1"/>
  <c r="BG30" i="18" s="1"/>
  <c r="AI30" i="18" a="1"/>
  <c r="AI30" i="18" s="1"/>
  <c r="W30" i="18" a="1"/>
  <c r="W30" i="18" s="1"/>
  <c r="K30" i="18" a="1"/>
  <c r="K30" i="18" s="1"/>
  <c r="BG29" i="18" a="1"/>
  <c r="BG29" i="18" s="1"/>
  <c r="AI29" i="18" a="1"/>
  <c r="AI29" i="18" s="1"/>
  <c r="AI26" i="18" a="1"/>
  <c r="AI26" i="18" s="1"/>
  <c r="W26" i="18" a="1"/>
  <c r="W26" i="18" s="1"/>
  <c r="K26" i="18" a="1"/>
  <c r="K26" i="18" s="1"/>
  <c r="BG25" i="18" a="1"/>
  <c r="BG25" i="18" s="1"/>
  <c r="AI25" i="18" a="1"/>
  <c r="AI25" i="18" s="1"/>
  <c r="W25" i="18" a="1"/>
  <c r="W25" i="18" s="1"/>
  <c r="K25" i="18" a="1"/>
  <c r="K25" i="18" s="1"/>
  <c r="BG24" i="18" a="1"/>
  <c r="BG24" i="18" s="1"/>
  <c r="AI24" i="18" a="1"/>
  <c r="AI24" i="18" s="1"/>
  <c r="W24" i="18" a="1"/>
  <c r="W24" i="18" s="1"/>
  <c r="K24" i="18" a="1"/>
  <c r="K24" i="18" s="1"/>
  <c r="BG23" i="18" a="1"/>
  <c r="BG23" i="18" s="1"/>
  <c r="AI23" i="18" a="1"/>
  <c r="AI23" i="18" s="1"/>
  <c r="W23" i="18" a="1"/>
  <c r="W23" i="18" s="1"/>
  <c r="K23" i="18" a="1"/>
  <c r="K23" i="18" s="1"/>
  <c r="BG22" i="18" a="1"/>
  <c r="BG22" i="18" s="1"/>
  <c r="AI22" i="18" a="1"/>
  <c r="AI22" i="18" s="1"/>
  <c r="W22" i="18" a="1"/>
  <c r="W22" i="18" s="1"/>
  <c r="K22" i="18" a="1"/>
  <c r="K22" i="18" s="1"/>
  <c r="BG21" i="18" a="1"/>
  <c r="BG21" i="18" s="1"/>
  <c r="AI21" i="18" a="1"/>
  <c r="AI21" i="18" s="1"/>
  <c r="W21" i="18" a="1"/>
  <c r="W21" i="18" s="1"/>
  <c r="K21" i="18" a="1"/>
  <c r="K21" i="18" s="1"/>
  <c r="BG20" i="18" a="1"/>
  <c r="BG20" i="18" s="1"/>
  <c r="U19" i="18" a="1"/>
  <c r="U19" i="18" s="1"/>
  <c r="AG18" i="18" a="1"/>
  <c r="AG18" i="18" s="1"/>
  <c r="I18" i="18" a="1"/>
  <c r="I18" i="18" s="1"/>
  <c r="I16" i="18" a="1"/>
  <c r="I16" i="18" s="1"/>
  <c r="BG18" i="18" a="1"/>
  <c r="BG18" i="18" s="1"/>
  <c r="AI17" i="18" a="1"/>
  <c r="AI17" i="18" s="1"/>
  <c r="AI18" i="18" a="1"/>
  <c r="AI18" i="18" s="1"/>
  <c r="AI19" i="18" a="1"/>
  <c r="AI19" i="18" s="1"/>
  <c r="S15" i="18" a="1"/>
  <c r="S15" i="18" s="1"/>
  <c r="E15" i="18" a="1"/>
  <c r="E15" i="18" s="1"/>
  <c r="AE14" i="18" a="1"/>
  <c r="AE14" i="18" s="1"/>
  <c r="AC23" i="18" a="1"/>
  <c r="AC23" i="18" s="1"/>
  <c r="E23" i="18" a="1"/>
  <c r="E23" i="18" s="1"/>
  <c r="Q21" i="18" a="1"/>
  <c r="Q21" i="18" s="1"/>
  <c r="E21" i="18" a="1"/>
  <c r="E21" i="18" s="1"/>
  <c r="AC20" i="18" a="1"/>
  <c r="AC20" i="18" s="1"/>
  <c r="E20" i="18" a="1"/>
  <c r="E20" i="18" s="1"/>
  <c r="AE19" i="18" a="1"/>
  <c r="AE19" i="18" s="1"/>
  <c r="Q19" i="18" a="1"/>
  <c r="Q19" i="18" s="1"/>
  <c r="G19" i="18" a="1"/>
  <c r="G19" i="18" s="1"/>
  <c r="AG14" i="18" a="1"/>
  <c r="AG14" i="18" s="1"/>
  <c r="S18" i="18" a="1"/>
  <c r="S18" i="18" s="1"/>
  <c r="E18" i="18" a="1"/>
  <c r="E18" i="18" s="1"/>
  <c r="AE17" i="18" a="1"/>
  <c r="AE17" i="18" s="1"/>
  <c r="Q17" i="18" a="1"/>
  <c r="Q17" i="18" s="1"/>
  <c r="AG13" i="18" a="1"/>
  <c r="AG13" i="18" s="1"/>
  <c r="AC16" i="18" a="1"/>
  <c r="AC16" i="18" s="1"/>
  <c r="W15" i="18" a="1"/>
  <c r="W15" i="18" s="1"/>
  <c r="S14" i="18" a="1"/>
  <c r="S14" i="18" s="1"/>
  <c r="BG14" i="18" a="1"/>
  <c r="BG14" i="18" s="1"/>
  <c r="AI14" i="18" a="1"/>
  <c r="AI14" i="18" s="1"/>
  <c r="I9" i="18" a="1"/>
  <c r="I9" i="18" s="1"/>
  <c r="E7" i="18" a="1"/>
  <c r="E7" i="18" s="1"/>
  <c r="W13" i="18" a="1"/>
  <c r="W13" i="18" s="1"/>
  <c r="K13" i="18" a="1"/>
  <c r="K13" i="18" s="1"/>
  <c r="BG12" i="18" a="1"/>
  <c r="BG12" i="18" s="1"/>
  <c r="AI12" i="18" a="1"/>
  <c r="AI12" i="18" s="1"/>
  <c r="AG12" i="18" a="1"/>
  <c r="AG12" i="18" s="1"/>
  <c r="G12" i="18" a="1"/>
  <c r="G12" i="18" s="1"/>
  <c r="G13" i="18" a="1"/>
  <c r="G13" i="18" s="1"/>
  <c r="AG10" i="18" a="1"/>
  <c r="AG10" i="18" s="1"/>
  <c r="Q9" i="18" a="1"/>
  <c r="Q9" i="18" s="1"/>
  <c r="AC8" i="18" a="1"/>
  <c r="AC8" i="18" s="1"/>
  <c r="E6" i="18" a="1"/>
  <c r="E6" i="18" s="1"/>
  <c r="AG6" i="18" a="1"/>
  <c r="AG6" i="18" s="1"/>
  <c r="Q5" i="18" a="1"/>
  <c r="Q5" i="18" s="1"/>
  <c r="AC4" i="18" a="1"/>
  <c r="AC4" i="18" s="1"/>
  <c r="AC3" i="18" a="1"/>
  <c r="AC3" i="18" s="1"/>
  <c r="G11" i="18" a="1"/>
  <c r="G11" i="18" s="1"/>
  <c r="I2" i="18" a="1"/>
  <c r="I2" i="18" s="1"/>
  <c r="I3" i="18" a="1"/>
  <c r="I3" i="18" s="1"/>
  <c r="W19" i="18" a="1"/>
  <c r="W19" i="18" s="1"/>
  <c r="K19" i="18" a="1"/>
  <c r="K19" i="18" s="1"/>
  <c r="W18" i="18" a="1"/>
  <c r="W18" i="18" s="1"/>
  <c r="K18" i="18" a="1"/>
  <c r="K18" i="18" s="1"/>
  <c r="BG17" i="18" a="1"/>
  <c r="BG17" i="18" s="1"/>
  <c r="W17" i="18" a="1"/>
  <c r="W17" i="18" s="1"/>
  <c r="K17" i="18" a="1"/>
  <c r="K17" i="18" s="1"/>
  <c r="BG16" i="18" a="1"/>
  <c r="BG16" i="18" s="1"/>
  <c r="AI16" i="18" a="1"/>
  <c r="AI16" i="18" s="1"/>
  <c r="W16" i="18" a="1"/>
  <c r="W16" i="18" s="1"/>
  <c r="K16" i="18" a="1"/>
  <c r="K16" i="18" s="1"/>
  <c r="BG15" i="18" a="1"/>
  <c r="BG15" i="18" s="1"/>
  <c r="AI15" i="18" a="1"/>
  <c r="AI15" i="18" s="1"/>
  <c r="AC13" i="18" a="1"/>
  <c r="AC13" i="18" s="1"/>
  <c r="K12" i="18" a="1"/>
  <c r="K12" i="18" s="1"/>
  <c r="E12" i="18" a="1"/>
  <c r="E12" i="18" s="1"/>
  <c r="W11" i="18" a="1"/>
  <c r="W11" i="18" s="1"/>
  <c r="Q11" i="18" a="1"/>
  <c r="Q11" i="18" s="1"/>
  <c r="BG10" i="18" a="1"/>
  <c r="BG10" i="18" s="1"/>
  <c r="AI10" i="18" a="1"/>
  <c r="AI10" i="18" s="1"/>
  <c r="AC10" i="18" a="1"/>
  <c r="AC10" i="18" s="1"/>
  <c r="K4" i="18" a="1"/>
  <c r="K4" i="18" s="1"/>
  <c r="W4" i="18" a="1"/>
  <c r="W4" i="18" s="1"/>
  <c r="E9" i="18" a="1"/>
  <c r="E9" i="18" s="1"/>
  <c r="AG9" i="18" a="1"/>
  <c r="AG9" i="18" s="1"/>
  <c r="Q8" i="18" a="1"/>
  <c r="Q8" i="18" s="1"/>
  <c r="AC7" i="18" a="1"/>
  <c r="AC7" i="18" s="1"/>
  <c r="E5" i="18" a="1"/>
  <c r="E5" i="18" s="1"/>
  <c r="AG5" i="18" a="1"/>
  <c r="AG5" i="18" s="1"/>
  <c r="Q4" i="18" a="1"/>
  <c r="Q4" i="18" s="1"/>
  <c r="AG4" i="18" a="1"/>
  <c r="AG4" i="18" s="1"/>
  <c r="Q3" i="18" a="1"/>
  <c r="Q3" i="18" s="1"/>
  <c r="K14" i="18" a="1"/>
  <c r="K14" i="18" s="1"/>
  <c r="BG13" i="18" a="1"/>
  <c r="BG13" i="18" s="1"/>
  <c r="AI13" i="18" a="1"/>
  <c r="AI13" i="18" s="1"/>
  <c r="E14" i="18" a="1"/>
  <c r="E14" i="18" s="1"/>
  <c r="S11" i="18" a="1"/>
  <c r="S11" i="18" s="1"/>
  <c r="S12" i="18" a="1"/>
  <c r="S12" i="18" s="1"/>
  <c r="S13" i="18" a="1"/>
  <c r="S13" i="18" s="1"/>
  <c r="AE11" i="18" a="1"/>
  <c r="AE11" i="18" s="1"/>
  <c r="AE12" i="18" a="1"/>
  <c r="AE12" i="18" s="1"/>
  <c r="AE13" i="18" a="1"/>
  <c r="AE13" i="18" s="1"/>
  <c r="E8" i="18" a="1"/>
  <c r="E8" i="18" s="1"/>
  <c r="Q7" i="18" a="1"/>
  <c r="Q7" i="18" s="1"/>
  <c r="AC6" i="18" a="1"/>
  <c r="AC6" i="18" s="1"/>
  <c r="E4" i="18" a="1"/>
  <c r="E4" i="18" s="1"/>
  <c r="AG2" i="18" a="1"/>
  <c r="AG2" i="18" s="1"/>
  <c r="AG3" i="18" a="1"/>
  <c r="AG3" i="18" s="1"/>
  <c r="AI3" i="18" a="1"/>
  <c r="AI3" i="18" s="1"/>
  <c r="W3" i="18" a="1"/>
  <c r="W3" i="18" s="1"/>
  <c r="K3" i="18" a="1"/>
  <c r="K3" i="18" s="1"/>
  <c r="BG2" i="18" a="1"/>
  <c r="BG2" i="18" s="1"/>
  <c r="AI2" i="18" a="1"/>
  <c r="AI2" i="18" s="1"/>
  <c r="AE2" i="18" a="1"/>
  <c r="AE2" i="18" s="1"/>
  <c r="AE3" i="18" a="1"/>
  <c r="AE3" i="18" s="1"/>
  <c r="AE4" i="18" a="1"/>
  <c r="AE4" i="18" s="1"/>
  <c r="AE5" i="18" a="1"/>
  <c r="AE5" i="18" s="1"/>
  <c r="AE6" i="18" a="1"/>
  <c r="AE6" i="18" s="1"/>
  <c r="AE7" i="18" a="1"/>
  <c r="AE7" i="18" s="1"/>
  <c r="AE8" i="18" a="1"/>
  <c r="AE8" i="18" s="1"/>
  <c r="AE9" i="18" a="1"/>
  <c r="AE9" i="18" s="1"/>
  <c r="W2" i="18" a="1"/>
  <c r="W2" i="18" s="1"/>
  <c r="S2" i="18" a="1"/>
  <c r="S2" i="18" s="1"/>
  <c r="S3" i="18" a="1"/>
  <c r="S3" i="18" s="1"/>
  <c r="S4" i="18" a="1"/>
  <c r="S4" i="18" s="1"/>
  <c r="S5" i="18" a="1"/>
  <c r="S5" i="18" s="1"/>
  <c r="S6" i="18" a="1"/>
  <c r="S6" i="18" s="1"/>
  <c r="S7" i="18" a="1"/>
  <c r="S7" i="18" s="1"/>
  <c r="S8" i="18" a="1"/>
  <c r="S8" i="18" s="1"/>
  <c r="S9" i="18" a="1"/>
  <c r="S9" i="18" s="1"/>
  <c r="S10" i="18" a="1"/>
  <c r="S10" i="18" s="1"/>
  <c r="K2" i="18" a="1"/>
  <c r="K2" i="18" s="1"/>
  <c r="G2" i="18" a="1"/>
  <c r="G2" i="18" s="1"/>
  <c r="G3" i="18" a="1"/>
  <c r="G3" i="18" s="1"/>
  <c r="G4" i="18" a="1"/>
  <c r="G4" i="18" s="1"/>
  <c r="G5" i="18" a="1"/>
  <c r="G5" i="18" s="1"/>
  <c r="G6" i="18" a="1"/>
  <c r="G6" i="18" s="1"/>
  <c r="G7" i="18" a="1"/>
  <c r="G7" i="18" s="1"/>
  <c r="G8" i="18" a="1"/>
  <c r="G8" i="18" s="1"/>
  <c r="G9" i="18" a="1"/>
  <c r="G9" i="18" s="1"/>
  <c r="G10" i="18" a="1"/>
  <c r="G10" i="18" s="1"/>
  <c r="AC14" i="18" a="1"/>
  <c r="AC14" i="18" s="1"/>
  <c r="Q14" i="18" a="1"/>
  <c r="Q14" i="18" s="1"/>
  <c r="E13" i="18" a="1"/>
  <c r="E13" i="18" s="1"/>
  <c r="AC12" i="18" a="1"/>
  <c r="AC12" i="18" s="1"/>
  <c r="Q12" i="18" a="1"/>
  <c r="Q12" i="18" s="1"/>
  <c r="K10" i="18" a="1"/>
  <c r="K10" i="18" s="1"/>
  <c r="BG9" i="18" a="1"/>
  <c r="BG9" i="18" s="1"/>
  <c r="AI9" i="18" a="1"/>
  <c r="AI9" i="18" s="1"/>
  <c r="W9" i="18" a="1"/>
  <c r="W9" i="18" s="1"/>
  <c r="K9" i="18" a="1"/>
  <c r="K9" i="18" s="1"/>
  <c r="BG8" i="18" a="1"/>
  <c r="BG8" i="18" s="1"/>
  <c r="AI8" i="18" a="1"/>
  <c r="AI8" i="18" s="1"/>
  <c r="W8" i="18" a="1"/>
  <c r="W8" i="18" s="1"/>
  <c r="K8" i="18" a="1"/>
  <c r="K8" i="18" s="1"/>
  <c r="BG7" i="18" a="1"/>
  <c r="BG7" i="18" s="1"/>
  <c r="AI7" i="18" a="1"/>
  <c r="AI7" i="18" s="1"/>
  <c r="W7" i="18" a="1"/>
  <c r="W7" i="18" s="1"/>
  <c r="K7" i="18" a="1"/>
  <c r="K7" i="18" s="1"/>
  <c r="BG6" i="18" a="1"/>
  <c r="BG6" i="18" s="1"/>
  <c r="AI6" i="18" a="1"/>
  <c r="AI6" i="18" s="1"/>
  <c r="W6" i="18" a="1"/>
  <c r="W6" i="18" s="1"/>
  <c r="K6" i="18" a="1"/>
  <c r="K6" i="18" s="1"/>
  <c r="BG5" i="18" a="1"/>
  <c r="BG5" i="18" s="1"/>
  <c r="AI5" i="18" a="1"/>
  <c r="AI5" i="18" s="1"/>
  <c r="W5" i="18" a="1"/>
  <c r="W5" i="18" s="1"/>
  <c r="K5" i="18" a="1"/>
  <c r="K5" i="18" s="1"/>
  <c r="BG4" i="18" a="1"/>
  <c r="BG4" i="18" s="1"/>
  <c r="Q10" i="18" a="1"/>
  <c r="Q10" i="18" s="1"/>
  <c r="E10" i="18" a="1"/>
  <c r="E10" i="18" s="1"/>
  <c r="AE10" i="18" a="1"/>
  <c r="AE10" i="18" s="1"/>
  <c r="AC9" i="18" a="1"/>
  <c r="AC9" i="18" s="1"/>
  <c r="AC2" i="18" a="1"/>
  <c r="AC2" i="18" s="1"/>
  <c r="Q2" i="18" a="1"/>
  <c r="Q2" i="18" s="1"/>
  <c r="AC5" i="18" a="1"/>
  <c r="AC5" i="18" s="1"/>
  <c r="F2557" i="3"/>
  <c r="J2557" i="3" s="1"/>
  <c r="F2556" i="3"/>
  <c r="J2556" i="3" s="1"/>
  <c r="P559" i="2"/>
  <c r="M559" i="2"/>
  <c r="L559" i="2"/>
  <c r="H559" i="2"/>
  <c r="G2556" i="3" s="1"/>
  <c r="Q564" i="2" s="1"/>
  <c r="S564" i="2" s="1"/>
  <c r="F2555" i="3"/>
  <c r="J2555" i="3" s="1"/>
  <c r="P558" i="2"/>
  <c r="M558" i="2"/>
  <c r="L558" i="2"/>
  <c r="H558" i="2"/>
  <c r="P557" i="2"/>
  <c r="M557" i="2"/>
  <c r="L557" i="2"/>
  <c r="H557" i="2"/>
  <c r="F2553" i="3"/>
  <c r="J2553" i="3" s="1"/>
  <c r="F2552" i="3"/>
  <c r="J2552" i="3" s="1"/>
  <c r="F2547" i="3"/>
  <c r="J2547" i="3" s="1"/>
  <c r="F2545" i="3"/>
  <c r="J2545" i="3" s="1"/>
  <c r="F2544" i="3"/>
  <c r="J2544" i="3" s="1"/>
  <c r="O636" i="5"/>
  <c r="Q636" i="5" s="1"/>
  <c r="D636" i="5" s="1"/>
  <c r="L636" i="5"/>
  <c r="K636" i="5"/>
  <c r="G636" i="5"/>
  <c r="F2543" i="3"/>
  <c r="J2543" i="3" s="1"/>
  <c r="AA129" i="15"/>
  <c r="Z250" i="15"/>
  <c r="AD250" i="15"/>
  <c r="AH250" i="15"/>
  <c r="AL250" i="15"/>
  <c r="AP250" i="15"/>
  <c r="AT250" i="15"/>
  <c r="F14696" i="6" l="1"/>
  <c r="H14696" i="6" s="1"/>
  <c r="F15667" i="6"/>
  <c r="H15667" i="6" s="1"/>
  <c r="F15103" i="6"/>
  <c r="H15103" i="6" s="1"/>
  <c r="F15169" i="6"/>
  <c r="H15169" i="6" s="1"/>
  <c r="F15449" i="6"/>
  <c r="H15449" i="6" s="1"/>
  <c r="F15549" i="6"/>
  <c r="H15549" i="6" s="1"/>
  <c r="G2553" i="3"/>
  <c r="I2553" i="3" s="1"/>
  <c r="G2830" i="3"/>
  <c r="I2830" i="3" s="1"/>
  <c r="G2772" i="3"/>
  <c r="I2772" i="3" s="1"/>
  <c r="G2859" i="3"/>
  <c r="I2859" i="3" s="1"/>
  <c r="G2821" i="3"/>
  <c r="I2821" i="3" s="1"/>
  <c r="G2807" i="3"/>
  <c r="I2807" i="3" s="1"/>
  <c r="AS3" i="19" a="1"/>
  <c r="AS3" i="19" s="1"/>
  <c r="G2623" i="3"/>
  <c r="I2623" i="3" s="1"/>
  <c r="G2681" i="3"/>
  <c r="I2681" i="3" s="1"/>
  <c r="AU12" i="19" a="1"/>
  <c r="AU12" i="19" s="1"/>
  <c r="AU6" i="19" a="1"/>
  <c r="AU6" i="19" s="1"/>
  <c r="AQ33" i="19" a="1"/>
  <c r="AQ33" i="19" s="1"/>
  <c r="AS47" i="19" a="1"/>
  <c r="AS47" i="19" s="1"/>
  <c r="I2556" i="3"/>
  <c r="Q563" i="2"/>
  <c r="S563" i="2" s="1"/>
  <c r="W43" i="20"/>
  <c r="C42" i="20"/>
  <c r="H42" i="20" s="1"/>
  <c r="AB53" i="20"/>
  <c r="AC48" i="20"/>
  <c r="V44" i="20"/>
  <c r="AD51" i="20"/>
  <c r="AU32" i="19" a="1"/>
  <c r="AU32" i="19" s="1"/>
  <c r="AU40" i="19" a="1"/>
  <c r="AU40" i="19" s="1"/>
  <c r="AU28" i="19" a="1"/>
  <c r="AU28" i="19" s="1"/>
  <c r="AU16" i="19" a="1"/>
  <c r="AU16" i="19" s="1"/>
  <c r="AU3" i="19" a="1"/>
  <c r="AU3" i="19" s="1"/>
  <c r="AU19" i="19" a="1"/>
  <c r="AU19" i="19" s="1"/>
  <c r="AU23" i="19" a="1"/>
  <c r="AU23" i="19" s="1"/>
  <c r="AU17" i="19" a="1"/>
  <c r="AU17" i="19" s="1"/>
  <c r="AU30" i="19" a="1"/>
  <c r="AU30" i="19" s="1"/>
  <c r="AU31" i="19" a="1"/>
  <c r="AU31" i="19" s="1"/>
  <c r="AO52" i="19" a="1"/>
  <c r="AO52" i="19" s="1"/>
  <c r="AS45" i="19" a="1"/>
  <c r="AS45" i="19" s="1"/>
  <c r="AO54" i="19" a="1"/>
  <c r="AO54" i="19" s="1"/>
  <c r="AF52" i="20"/>
  <c r="V38" i="20"/>
  <c r="C43" i="20"/>
  <c r="H43" i="20" s="1"/>
  <c r="AD53" i="20"/>
  <c r="AC51" i="20"/>
  <c r="AB48" i="20"/>
  <c r="AF53" i="20"/>
  <c r="AF49" i="20"/>
  <c r="AB52" i="20"/>
  <c r="U46" i="20"/>
  <c r="AD47" i="20"/>
  <c r="P47" i="20"/>
  <c r="V47" i="20"/>
  <c r="D42" i="20"/>
  <c r="I42" i="20" s="1"/>
  <c r="N50" i="20"/>
  <c r="P52" i="20"/>
  <c r="O50" i="20"/>
  <c r="AB51" i="20"/>
  <c r="W37" i="20"/>
  <c r="AD49" i="20"/>
  <c r="AC52" i="20"/>
  <c r="AD52" i="20"/>
  <c r="AC53" i="20"/>
  <c r="AO49" i="19" a="1"/>
  <c r="AO49" i="19" s="1"/>
  <c r="AS43" i="19" a="1"/>
  <c r="AS43" i="19" s="1"/>
  <c r="AS44" i="19" a="1"/>
  <c r="AS44" i="19" s="1"/>
  <c r="P50" i="20"/>
  <c r="R559" i="2"/>
  <c r="E559" i="2" s="1"/>
  <c r="R557" i="2"/>
  <c r="E557" i="2" s="1"/>
  <c r="AF48" i="20"/>
  <c r="AU51" i="19" a="1"/>
  <c r="AU51" i="19" s="1"/>
  <c r="AS46" i="19" a="1"/>
  <c r="AS46" i="19" s="1"/>
  <c r="AS53" i="19" a="1"/>
  <c r="AS53" i="19" s="1"/>
  <c r="AU25" i="19" a="1"/>
  <c r="AU25" i="19" s="1"/>
  <c r="AU44" i="19" a="1"/>
  <c r="AU44" i="19" s="1"/>
  <c r="AU36" i="19" a="1"/>
  <c r="AU36" i="19" s="1"/>
  <c r="C51" i="20"/>
  <c r="H51" i="20" s="1"/>
  <c r="C53" i="20"/>
  <c r="H53" i="20" s="1"/>
  <c r="O45" i="20"/>
  <c r="D52" i="20"/>
  <c r="I52" i="20" s="1"/>
  <c r="C14" i="20"/>
  <c r="H14" i="20" s="1"/>
  <c r="O21" i="20"/>
  <c r="B4" i="20"/>
  <c r="G4" i="20" s="1"/>
  <c r="AB6" i="20"/>
  <c r="AF6" i="20"/>
  <c r="AU7" i="19" a="1"/>
  <c r="AU7" i="19" s="1"/>
  <c r="AD8" i="20"/>
  <c r="AC9" i="20"/>
  <c r="N9" i="20"/>
  <c r="N5" i="20"/>
  <c r="W4" i="20"/>
  <c r="AC10" i="20"/>
  <c r="V15" i="20"/>
  <c r="U6" i="20"/>
  <c r="W6" i="20"/>
  <c r="U8" i="20"/>
  <c r="W8" i="20"/>
  <c r="AU18" i="19" a="1"/>
  <c r="AU18" i="19" s="1"/>
  <c r="AU15" i="19" a="1"/>
  <c r="AU15" i="19" s="1"/>
  <c r="AU20" i="19" a="1"/>
  <c r="AU20" i="19" s="1"/>
  <c r="AU26" i="19" a="1"/>
  <c r="AU26" i="19" s="1"/>
  <c r="AU24" i="19" a="1"/>
  <c r="AU24" i="19" s="1"/>
  <c r="AU37" i="19" a="1"/>
  <c r="AU37" i="19" s="1"/>
  <c r="AU41" i="19" a="1"/>
  <c r="AU41" i="19" s="1"/>
  <c r="AU33" i="19" a="1"/>
  <c r="AU33" i="19" s="1"/>
  <c r="AU45" i="19" a="1"/>
  <c r="AU45" i="19" s="1"/>
  <c r="AU49" i="19" a="1"/>
  <c r="AU49" i="19" s="1"/>
  <c r="AU47" i="19" a="1"/>
  <c r="AU47" i="19" s="1"/>
  <c r="AU8" i="19" a="1"/>
  <c r="AU8" i="19" s="1"/>
  <c r="AU13" i="19" a="1"/>
  <c r="AU13" i="19" s="1"/>
  <c r="V14" i="20"/>
  <c r="AU2" i="19" a="1"/>
  <c r="AU2" i="19" s="1"/>
  <c r="AU9" i="19" a="1"/>
  <c r="AU9" i="19" s="1"/>
  <c r="AU14" i="19" a="1"/>
  <c r="AU14" i="19" s="1"/>
  <c r="O15" i="20"/>
  <c r="AU21" i="19" a="1"/>
  <c r="AU21" i="19" s="1"/>
  <c r="AU38" i="19" a="1"/>
  <c r="AU38" i="19" s="1"/>
  <c r="AU42" i="19" a="1"/>
  <c r="AU42" i="19" s="1"/>
  <c r="AU35" i="19" a="1"/>
  <c r="AU35" i="19" s="1"/>
  <c r="AU46" i="19" a="1"/>
  <c r="AU46" i="19" s="1"/>
  <c r="AU50" i="19" a="1"/>
  <c r="AU50" i="19" s="1"/>
  <c r="F122" i="15"/>
  <c r="F123" i="15" s="1"/>
  <c r="N209" i="15"/>
  <c r="AU5" i="19" a="1"/>
  <c r="AU5" i="19" s="1"/>
  <c r="AU11" i="19" a="1"/>
  <c r="AU11" i="19" s="1"/>
  <c r="V13" i="20"/>
  <c r="AU4" i="19" a="1"/>
  <c r="AU4" i="19" s="1"/>
  <c r="AU10" i="19" a="1"/>
  <c r="AU10" i="19" s="1"/>
  <c r="B11" i="20"/>
  <c r="G11" i="20" s="1"/>
  <c r="AU22" i="19" a="1"/>
  <c r="AU22" i="19" s="1"/>
  <c r="AU27" i="19" a="1"/>
  <c r="AU27" i="19" s="1"/>
  <c r="AU29" i="19" a="1"/>
  <c r="AU29" i="19" s="1"/>
  <c r="AU39" i="19" a="1"/>
  <c r="AU39" i="19" s="1"/>
  <c r="AU34" i="19" a="1"/>
  <c r="AU34" i="19" s="1"/>
  <c r="AU43" i="19" a="1"/>
  <c r="AU43" i="19" s="1"/>
  <c r="AU54" i="19" a="1"/>
  <c r="AU54" i="19" s="1"/>
  <c r="AB12" i="20"/>
  <c r="P5" i="20"/>
  <c r="AQ54" i="19" a="1"/>
  <c r="AQ54" i="19" s="1"/>
  <c r="AQ44" i="19" a="1"/>
  <c r="AQ44" i="19" s="1"/>
  <c r="AQ43" i="19" a="1"/>
  <c r="AQ43" i="19" s="1"/>
  <c r="AQ42" i="19" a="1"/>
  <c r="AQ42" i="19" s="1"/>
  <c r="AQ41" i="19" a="1"/>
  <c r="AQ41" i="19" s="1"/>
  <c r="AQ40" i="19" a="1"/>
  <c r="AQ40" i="19" s="1"/>
  <c r="AQ35" i="19" a="1"/>
  <c r="AQ35" i="19" s="1"/>
  <c r="AQ32" i="19" a="1"/>
  <c r="AQ32" i="19" s="1"/>
  <c r="AQ25" i="19" a="1"/>
  <c r="AQ25" i="19" s="1"/>
  <c r="AQ20" i="19" a="1"/>
  <c r="AQ20" i="19" s="1"/>
  <c r="AQ22" i="19" a="1"/>
  <c r="AQ22" i="19" s="1"/>
  <c r="AQ14" i="19" a="1"/>
  <c r="AQ14" i="19" s="1"/>
  <c r="AQ31" i="19" a="1"/>
  <c r="AQ31" i="19" s="1"/>
  <c r="AQ16" i="19" a="1"/>
  <c r="AQ16" i="19" s="1"/>
  <c r="AQ30" i="19" a="1"/>
  <c r="AQ30" i="19" s="1"/>
  <c r="AQ34" i="19" a="1"/>
  <c r="AQ34" i="19" s="1"/>
  <c r="AQ27" i="19" a="1"/>
  <c r="AQ27" i="19" s="1"/>
  <c r="AQ26" i="19" a="1"/>
  <c r="AQ26" i="19" s="1"/>
  <c r="AQ18" i="19" a="1"/>
  <c r="AQ18" i="19" s="1"/>
  <c r="AQ17" i="19" a="1"/>
  <c r="AQ17" i="19" s="1"/>
  <c r="AQ47" i="19" a="1"/>
  <c r="AQ47" i="19" s="1"/>
  <c r="AQ29" i="19" a="1"/>
  <c r="AQ29" i="19" s="1"/>
  <c r="AQ28" i="19" a="1"/>
  <c r="AQ28" i="19" s="1"/>
  <c r="AQ24" i="19" a="1"/>
  <c r="AQ24" i="19" s="1"/>
  <c r="AQ23" i="19" a="1"/>
  <c r="AQ23" i="19" s="1"/>
  <c r="AQ2" i="19" a="1"/>
  <c r="AQ2" i="19" s="1"/>
  <c r="AQ6" i="19" a="1"/>
  <c r="AQ6" i="19" s="1"/>
  <c r="AQ10" i="19" a="1"/>
  <c r="AQ10" i="19" s="1"/>
  <c r="AQ3" i="19" a="1"/>
  <c r="AQ3" i="19" s="1"/>
  <c r="AQ7" i="19" a="1"/>
  <c r="AQ7" i="19" s="1"/>
  <c r="AQ39" i="19" a="1"/>
  <c r="AQ39" i="19" s="1"/>
  <c r="AQ38" i="19" a="1"/>
  <c r="AQ38" i="19" s="1"/>
  <c r="AQ37" i="19" a="1"/>
  <c r="AQ37" i="19" s="1"/>
  <c r="AQ36" i="19" a="1"/>
  <c r="AQ36" i="19" s="1"/>
  <c r="AQ21" i="19" a="1"/>
  <c r="AQ21" i="19" s="1"/>
  <c r="AQ19" i="19" a="1"/>
  <c r="AQ19" i="19" s="1"/>
  <c r="AQ15" i="19" a="1"/>
  <c r="AQ15" i="19" s="1"/>
  <c r="AQ11" i="19" a="1"/>
  <c r="AQ11" i="19" s="1"/>
  <c r="AQ13" i="19" a="1"/>
  <c r="AQ13" i="19" s="1"/>
  <c r="AQ4" i="19" a="1"/>
  <c r="AQ4" i="19" s="1"/>
  <c r="AQ8" i="19" a="1"/>
  <c r="AQ8" i="19" s="1"/>
  <c r="O53" i="20"/>
  <c r="AO40" i="19" a="1"/>
  <c r="AO40" i="19" s="1"/>
  <c r="AO38" i="19" a="1"/>
  <c r="AO38" i="19" s="1"/>
  <c r="AO36" i="19" a="1"/>
  <c r="AO36" i="19" s="1"/>
  <c r="AO42" i="19" a="1"/>
  <c r="AO42" i="19" s="1"/>
  <c r="AO37" i="19" a="1"/>
  <c r="AO37" i="19" s="1"/>
  <c r="AO33" i="19" a="1"/>
  <c r="AO33" i="19" s="1"/>
  <c r="AO32" i="19" a="1"/>
  <c r="AO32" i="19" s="1"/>
  <c r="AO30" i="19" a="1"/>
  <c r="AO30" i="19" s="1"/>
  <c r="AO41" i="19" a="1"/>
  <c r="AO41" i="19" s="1"/>
  <c r="AO48" i="19" a="1"/>
  <c r="AO48" i="19" s="1"/>
  <c r="AO46" i="19" a="1"/>
  <c r="AO46" i="19" s="1"/>
  <c r="AO44" i="19" a="1"/>
  <c r="AO44" i="19" s="1"/>
  <c r="AO29" i="19" a="1"/>
  <c r="AO29" i="19" s="1"/>
  <c r="AO19" i="19" a="1"/>
  <c r="AO19" i="19" s="1"/>
  <c r="AO35" i="19" a="1"/>
  <c r="AO35" i="19" s="1"/>
  <c r="AO43" i="19" a="1"/>
  <c r="AO43" i="19" s="1"/>
  <c r="AO20" i="19" a="1"/>
  <c r="AO20" i="19" s="1"/>
  <c r="AO50" i="19" a="1"/>
  <c r="AO50" i="19" s="1"/>
  <c r="AO34" i="19" a="1"/>
  <c r="AO34" i="19" s="1"/>
  <c r="AO28" i="19" a="1"/>
  <c r="AO28" i="19" s="1"/>
  <c r="AO27" i="19" a="1"/>
  <c r="AO27" i="19" s="1"/>
  <c r="AO31" i="19" a="1"/>
  <c r="AO31" i="19" s="1"/>
  <c r="AO24" i="19" a="1"/>
  <c r="AO24" i="19" s="1"/>
  <c r="AO12" i="19" a="1"/>
  <c r="AO12" i="19" s="1"/>
  <c r="AO10" i="19" a="1"/>
  <c r="AO10" i="19" s="1"/>
  <c r="AO9" i="19" a="1"/>
  <c r="AO9" i="19" s="1"/>
  <c r="AO39" i="19" a="1"/>
  <c r="AO39" i="19" s="1"/>
  <c r="AO14" i="19" a="1"/>
  <c r="AO14" i="19" s="1"/>
  <c r="AO13" i="19" a="1"/>
  <c r="AO13" i="19" s="1"/>
  <c r="AO2" i="19" a="1"/>
  <c r="AO2" i="19" s="1"/>
  <c r="AO18" i="19" a="1"/>
  <c r="AO18" i="19" s="1"/>
  <c r="AO17" i="19" a="1"/>
  <c r="AO17" i="19" s="1"/>
  <c r="AO16" i="19" a="1"/>
  <c r="AO16" i="19" s="1"/>
  <c r="AO8" i="19" a="1"/>
  <c r="AO8" i="19" s="1"/>
  <c r="AO7" i="19" a="1"/>
  <c r="AO7" i="19" s="1"/>
  <c r="AO6" i="19" a="1"/>
  <c r="AO6" i="19" s="1"/>
  <c r="AO4" i="19" a="1"/>
  <c r="AO4" i="19" s="1"/>
  <c r="AS52" i="19" a="1"/>
  <c r="AS52" i="19" s="1"/>
  <c r="AS50" i="19" a="1"/>
  <c r="AS50" i="19" s="1"/>
  <c r="AS36" i="19" a="1"/>
  <c r="AS36" i="19" s="1"/>
  <c r="AS54" i="19" a="1"/>
  <c r="AS54" i="19" s="1"/>
  <c r="AS49" i="19" a="1"/>
  <c r="AS49" i="19" s="1"/>
  <c r="AS39" i="19" a="1"/>
  <c r="AS39" i="19" s="1"/>
  <c r="AS37" i="19" a="1"/>
  <c r="AS37" i="19" s="1"/>
  <c r="AS48" i="19" a="1"/>
  <c r="AS48" i="19" s="1"/>
  <c r="AS35" i="19" a="1"/>
  <c r="AS35" i="19" s="1"/>
  <c r="AS41" i="19" a="1"/>
  <c r="AS41" i="19" s="1"/>
  <c r="AS32" i="19" a="1"/>
  <c r="AS32" i="19" s="1"/>
  <c r="AS31" i="19" a="1"/>
  <c r="AS31" i="19" s="1"/>
  <c r="AS30" i="19" a="1"/>
  <c r="AS30" i="19" s="1"/>
  <c r="AS33" i="19" a="1"/>
  <c r="AS33" i="19" s="1"/>
  <c r="AS20" i="19" a="1"/>
  <c r="AS20" i="19" s="1"/>
  <c r="AS16" i="19" a="1"/>
  <c r="AS16" i="19" s="1"/>
  <c r="AS38" i="19" a="1"/>
  <c r="AS38" i="19" s="1"/>
  <c r="AS40" i="19" a="1"/>
  <c r="AS40" i="19" s="1"/>
  <c r="AS42" i="19" a="1"/>
  <c r="AS42" i="19" s="1"/>
  <c r="AS26" i="19" a="1"/>
  <c r="AS26" i="19" s="1"/>
  <c r="AS51" i="19" a="1"/>
  <c r="AS51" i="19" s="1"/>
  <c r="AS22" i="19" a="1"/>
  <c r="AS22" i="19" s="1"/>
  <c r="AS21" i="19" a="1"/>
  <c r="AS21" i="19" s="1"/>
  <c r="AS19" i="19" a="1"/>
  <c r="AS19" i="19" s="1"/>
  <c r="AS29" i="19" a="1"/>
  <c r="AS29" i="19" s="1"/>
  <c r="AS28" i="19" a="1"/>
  <c r="AS28" i="19" s="1"/>
  <c r="AS27" i="19" a="1"/>
  <c r="AS27" i="19" s="1"/>
  <c r="AS34" i="19" a="1"/>
  <c r="AS34" i="19" s="1"/>
  <c r="AS23" i="19" a="1"/>
  <c r="AS23" i="19" s="1"/>
  <c r="AS15" i="19" a="1"/>
  <c r="AS15" i="19" s="1"/>
  <c r="AS9" i="19" a="1"/>
  <c r="AS9" i="19" s="1"/>
  <c r="AS10" i="19" a="1"/>
  <c r="AS10" i="19" s="1"/>
  <c r="AS4" i="19" a="1"/>
  <c r="AS4" i="19" s="1"/>
  <c r="AS8" i="19" a="1"/>
  <c r="AS8" i="19" s="1"/>
  <c r="AS7" i="19" a="1"/>
  <c r="AS7" i="19" s="1"/>
  <c r="AS6" i="19" a="1"/>
  <c r="AS6" i="19" s="1"/>
  <c r="AS5" i="19" a="1"/>
  <c r="AS5" i="19" s="1"/>
  <c r="AS25" i="19" a="1"/>
  <c r="AS25" i="19" s="1"/>
  <c r="AS24" i="19" a="1"/>
  <c r="AS24" i="19" s="1"/>
  <c r="D5" i="20"/>
  <c r="I5" i="20" s="1"/>
  <c r="AC11" i="20"/>
  <c r="P9" i="20"/>
  <c r="V12" i="20"/>
  <c r="O33" i="20"/>
  <c r="AB34" i="20"/>
  <c r="AT122" i="15"/>
  <c r="AT123" i="15" s="1"/>
  <c r="AO5" i="19" a="1"/>
  <c r="AO5" i="19" s="1"/>
  <c r="C2" i="20"/>
  <c r="H2" i="20" s="1"/>
  <c r="AD5" i="20"/>
  <c r="AC6" i="20"/>
  <c r="AB7" i="20"/>
  <c r="AF7" i="20"/>
  <c r="AD3" i="20"/>
  <c r="AD11" i="20"/>
  <c r="N8" i="20"/>
  <c r="N4" i="20"/>
  <c r="P8" i="20"/>
  <c r="B3" i="20"/>
  <c r="G3" i="20" s="1"/>
  <c r="D4" i="20"/>
  <c r="I4" i="20" s="1"/>
  <c r="B7" i="20"/>
  <c r="G7" i="20" s="1"/>
  <c r="D7" i="20"/>
  <c r="I7" i="20" s="1"/>
  <c r="B9" i="20"/>
  <c r="G9" i="20" s="1"/>
  <c r="D9" i="20"/>
  <c r="I9" i="20" s="1"/>
  <c r="U2" i="20"/>
  <c r="O6" i="20"/>
  <c r="O2" i="20"/>
  <c r="AD18" i="20"/>
  <c r="N11" i="20"/>
  <c r="AS17" i="19" a="1"/>
  <c r="AS17" i="19" s="1"/>
  <c r="AS18" i="19" a="1"/>
  <c r="AS18" i="19" s="1"/>
  <c r="W20" i="20"/>
  <c r="B13" i="20"/>
  <c r="G13" i="20" s="1"/>
  <c r="V11" i="20"/>
  <c r="D24" i="20"/>
  <c r="I24" i="20" s="1"/>
  <c r="AO21" i="19" a="1"/>
  <c r="AO21" i="19" s="1"/>
  <c r="P22" i="20"/>
  <c r="AL166" i="15"/>
  <c r="AH166" i="15"/>
  <c r="B5" i="20"/>
  <c r="G5" i="20" s="1"/>
  <c r="B2" i="20"/>
  <c r="G2" i="20" s="1"/>
  <c r="C3" i="20"/>
  <c r="H3" i="20" s="1"/>
  <c r="AD6" i="20"/>
  <c r="AC7" i="20"/>
  <c r="AB8" i="20"/>
  <c r="AF8" i="20"/>
  <c r="AF3" i="20"/>
  <c r="AF13" i="20"/>
  <c r="N7" i="20"/>
  <c r="N3" i="20"/>
  <c r="P7" i="20"/>
  <c r="P3" i="20"/>
  <c r="AF9" i="20"/>
  <c r="AS11" i="19" a="1"/>
  <c r="AS11" i="19" s="1"/>
  <c r="AS12" i="19" a="1"/>
  <c r="AS12" i="19" s="1"/>
  <c r="AS13" i="19" a="1"/>
  <c r="AS13" i="19" s="1"/>
  <c r="AS14" i="19" a="1"/>
  <c r="AS14" i="19" s="1"/>
  <c r="D3" i="20"/>
  <c r="I3" i="20" s="1"/>
  <c r="W5" i="20"/>
  <c r="U7" i="20"/>
  <c r="W7" i="20"/>
  <c r="U9" i="20"/>
  <c r="W9" i="20"/>
  <c r="O9" i="20"/>
  <c r="O5" i="20"/>
  <c r="W2" i="20"/>
  <c r="AD4" i="20"/>
  <c r="AO11" i="19" a="1"/>
  <c r="AO11" i="19" s="1"/>
  <c r="AC5" i="20"/>
  <c r="AB11" i="20"/>
  <c r="N13" i="20"/>
  <c r="AC14" i="20"/>
  <c r="AD13" i="20"/>
  <c r="V3" i="20"/>
  <c r="C23" i="20"/>
  <c r="H23" i="20" s="1"/>
  <c r="AO23" i="19" a="1"/>
  <c r="AO23" i="19" s="1"/>
  <c r="V166" i="15"/>
  <c r="C5" i="20"/>
  <c r="H5" i="20" s="1"/>
  <c r="D2" i="20"/>
  <c r="I2" i="20" s="1"/>
  <c r="AO3" i="19" a="1"/>
  <c r="AO3" i="19" s="1"/>
  <c r="AF5" i="20"/>
  <c r="AD7" i="20"/>
  <c r="AC8" i="20"/>
  <c r="AB9" i="20"/>
  <c r="AC4" i="20"/>
  <c r="AF11" i="20"/>
  <c r="AF14" i="20"/>
  <c r="N6" i="20"/>
  <c r="N2" i="20"/>
  <c r="P6" i="20"/>
  <c r="P2" i="20"/>
  <c r="U4" i="20"/>
  <c r="C10" i="20"/>
  <c r="H10" i="20" s="1"/>
  <c r="U12" i="20"/>
  <c r="U13" i="20"/>
  <c r="U14" i="20"/>
  <c r="U15" i="20"/>
  <c r="C4" i="20"/>
  <c r="H4" i="20" s="1"/>
  <c r="B6" i="20"/>
  <c r="G6" i="20" s="1"/>
  <c r="D6" i="20"/>
  <c r="I6" i="20" s="1"/>
  <c r="B8" i="20"/>
  <c r="G8" i="20" s="1"/>
  <c r="D8" i="20"/>
  <c r="I8" i="20" s="1"/>
  <c r="AQ5" i="19" a="1"/>
  <c r="AQ5" i="19" s="1"/>
  <c r="AB2" i="20"/>
  <c r="AF2" i="20"/>
  <c r="AF12" i="20"/>
  <c r="O11" i="20"/>
  <c r="AQ12" i="19" a="1"/>
  <c r="AQ12" i="19" s="1"/>
  <c r="AB15" i="20"/>
  <c r="AQ9" i="19" a="1"/>
  <c r="AQ9" i="19" s="1"/>
  <c r="AS2" i="19" a="1"/>
  <c r="AS2" i="19" s="1"/>
  <c r="AB19" i="20"/>
  <c r="AF19" i="20"/>
  <c r="AD21" i="20"/>
  <c r="AC22" i="20"/>
  <c r="AB23" i="20"/>
  <c r="C22" i="20"/>
  <c r="H22" i="20" s="1"/>
  <c r="AO22" i="19" a="1"/>
  <c r="AO22" i="19" s="1"/>
  <c r="AO15" i="19" a="1"/>
  <c r="AO15" i="19" s="1"/>
  <c r="U24" i="20"/>
  <c r="O26" i="20"/>
  <c r="N21" i="20"/>
  <c r="AO26" i="19" a="1"/>
  <c r="AO26" i="19" s="1"/>
  <c r="P27" i="20"/>
  <c r="V21" i="20"/>
  <c r="N24" i="20"/>
  <c r="AO25" i="19" a="1"/>
  <c r="AO25" i="19" s="1"/>
  <c r="D34" i="20"/>
  <c r="I34" i="20" s="1"/>
  <c r="U33" i="20"/>
  <c r="D27" i="20"/>
  <c r="I27" i="20" s="1"/>
  <c r="C6" i="20"/>
  <c r="H6" i="20" s="1"/>
  <c r="C7" i="20"/>
  <c r="H7" i="20" s="1"/>
  <c r="C8" i="20"/>
  <c r="H8" i="20" s="1"/>
  <c r="C9" i="20"/>
  <c r="H9" i="20" s="1"/>
  <c r="O8" i="20"/>
  <c r="O4" i="20"/>
  <c r="V4" i="20"/>
  <c r="AC2" i="20"/>
  <c r="AB3" i="20"/>
  <c r="B10" i="20"/>
  <c r="G10" i="20" s="1"/>
  <c r="B12" i="20"/>
  <c r="G12" i="20" s="1"/>
  <c r="AD10" i="20"/>
  <c r="AC12" i="20"/>
  <c r="AB14" i="20"/>
  <c r="AC13" i="20"/>
  <c r="AB17" i="20"/>
  <c r="AF17" i="20"/>
  <c r="C11" i="20"/>
  <c r="H11" i="20" s="1"/>
  <c r="N15" i="20"/>
  <c r="P12" i="20"/>
  <c r="N10" i="20"/>
  <c r="U18" i="20"/>
  <c r="U19" i="20"/>
  <c r="U21" i="20"/>
  <c r="V10" i="20"/>
  <c r="D14" i="20"/>
  <c r="I14" i="20" s="1"/>
  <c r="O10" i="20"/>
  <c r="AF15" i="20"/>
  <c r="U3" i="20"/>
  <c r="W10" i="20"/>
  <c r="W15" i="20"/>
  <c r="AB16" i="20"/>
  <c r="AC19" i="20"/>
  <c r="AB20" i="20"/>
  <c r="AF20" i="20"/>
  <c r="AD22" i="20"/>
  <c r="D21" i="20"/>
  <c r="I21" i="20" s="1"/>
  <c r="V24" i="20"/>
  <c r="V25" i="20"/>
  <c r="B16" i="20"/>
  <c r="G16" i="20" s="1"/>
  <c r="P16" i="20"/>
  <c r="P18" i="20"/>
  <c r="N22" i="20"/>
  <c r="V28" i="20"/>
  <c r="W29" i="20"/>
  <c r="P14" i="20"/>
  <c r="O23" i="20"/>
  <c r="C24" i="20"/>
  <c r="H24" i="20" s="1"/>
  <c r="AB25" i="20"/>
  <c r="C20" i="20"/>
  <c r="H20" i="20" s="1"/>
  <c r="B31" i="20"/>
  <c r="G31" i="20" s="1"/>
  <c r="D31" i="20"/>
  <c r="I31" i="20" s="1"/>
  <c r="AF31" i="20"/>
  <c r="AC32" i="20"/>
  <c r="U32" i="20"/>
  <c r="D30" i="20"/>
  <c r="I30" i="20" s="1"/>
  <c r="AC35" i="20"/>
  <c r="AB43" i="20"/>
  <c r="AF43" i="20"/>
  <c r="C32" i="20"/>
  <c r="H32" i="20" s="1"/>
  <c r="P4" i="20"/>
  <c r="AD9" i="20"/>
  <c r="W11" i="20"/>
  <c r="W12" i="20"/>
  <c r="W13" i="20"/>
  <c r="W14" i="20"/>
  <c r="V5" i="20"/>
  <c r="V6" i="20"/>
  <c r="V7" i="20"/>
  <c r="V8" i="20"/>
  <c r="V9" i="20"/>
  <c r="AB4" i="20"/>
  <c r="O7" i="20"/>
  <c r="O3" i="20"/>
  <c r="AD2" i="20"/>
  <c r="AC3" i="20"/>
  <c r="AB10" i="20"/>
  <c r="AF4" i="20"/>
  <c r="C12" i="20"/>
  <c r="H12" i="20" s="1"/>
  <c r="AD12" i="20"/>
  <c r="AB13" i="20"/>
  <c r="P13" i="20"/>
  <c r="AC17" i="20"/>
  <c r="AB18" i="20"/>
  <c r="AF18" i="20"/>
  <c r="D11" i="20"/>
  <c r="I11" i="20" s="1"/>
  <c r="P15" i="20"/>
  <c r="P11" i="20"/>
  <c r="V17" i="20"/>
  <c r="V18" i="20"/>
  <c r="W19" i="20"/>
  <c r="W21" i="20"/>
  <c r="D15" i="20"/>
  <c r="I15" i="20" s="1"/>
  <c r="V2" i="20"/>
  <c r="N16" i="20"/>
  <c r="AD16" i="20"/>
  <c r="AD19" i="20"/>
  <c r="AC20" i="20"/>
  <c r="AB21" i="20"/>
  <c r="AF21" i="20"/>
  <c r="AD23" i="20"/>
  <c r="D22" i="20"/>
  <c r="I22" i="20" s="1"/>
  <c r="B23" i="20"/>
  <c r="G23" i="20" s="1"/>
  <c r="D23" i="20"/>
  <c r="I23" i="20" s="1"/>
  <c r="P17" i="20"/>
  <c r="U26" i="20"/>
  <c r="C21" i="20"/>
  <c r="H21" i="20" s="1"/>
  <c r="B22" i="20"/>
  <c r="G22" i="20" s="1"/>
  <c r="V19" i="20"/>
  <c r="D19" i="20"/>
  <c r="I19" i="20" s="1"/>
  <c r="N26" i="20"/>
  <c r="AB24" i="20"/>
  <c r="AF24" i="20"/>
  <c r="AD26" i="20"/>
  <c r="AD27" i="20"/>
  <c r="AC28" i="20"/>
  <c r="AB29" i="20"/>
  <c r="N31" i="20"/>
  <c r="P31" i="20"/>
  <c r="U31" i="20"/>
  <c r="P34" i="20"/>
  <c r="V35" i="20"/>
  <c r="U5" i="20"/>
  <c r="D10" i="20"/>
  <c r="I10" i="20" s="1"/>
  <c r="AB5" i="20"/>
  <c r="D12" i="20"/>
  <c r="I12" i="20" s="1"/>
  <c r="AF10" i="20"/>
  <c r="O13" i="20"/>
  <c r="AD14" i="20"/>
  <c r="AC16" i="20"/>
  <c r="AD17" i="20"/>
  <c r="AC18" i="20"/>
  <c r="O12" i="20"/>
  <c r="P10" i="20"/>
  <c r="N12" i="20"/>
  <c r="W17" i="20"/>
  <c r="W18" i="20"/>
  <c r="U20" i="20"/>
  <c r="W26" i="20"/>
  <c r="B14" i="20"/>
  <c r="G14" i="20" s="1"/>
  <c r="B15" i="20"/>
  <c r="G15" i="20" s="1"/>
  <c r="AD15" i="20"/>
  <c r="W3" i="20"/>
  <c r="U11" i="20"/>
  <c r="U10" i="20"/>
  <c r="U16" i="20"/>
  <c r="AC15" i="20"/>
  <c r="AF16" i="20"/>
  <c r="AD20" i="20"/>
  <c r="AC21" i="20"/>
  <c r="AB22" i="20"/>
  <c r="AF22" i="20"/>
  <c r="AF23" i="20"/>
  <c r="W24" i="20"/>
  <c r="U25" i="20"/>
  <c r="W25" i="20"/>
  <c r="O19" i="20"/>
  <c r="P20" i="20"/>
  <c r="C15" i="20"/>
  <c r="H15" i="20" s="1"/>
  <c r="C16" i="20"/>
  <c r="H16" i="20" s="1"/>
  <c r="C17" i="20"/>
  <c r="H17" i="20" s="1"/>
  <c r="C18" i="20"/>
  <c r="H18" i="20" s="1"/>
  <c r="C19" i="20"/>
  <c r="H19" i="20" s="1"/>
  <c r="N18" i="20"/>
  <c r="N14" i="20"/>
  <c r="D25" i="20"/>
  <c r="I25" i="20" s="1"/>
  <c r="U17" i="20"/>
  <c r="W22" i="20"/>
  <c r="AC36" i="20"/>
  <c r="AB37" i="20"/>
  <c r="AF37" i="20"/>
  <c r="AD39" i="20"/>
  <c r="AC40" i="20"/>
  <c r="AB41" i="20"/>
  <c r="AF41" i="20"/>
  <c r="AD30" i="20"/>
  <c r="D28" i="20"/>
  <c r="I28" i="20" s="1"/>
  <c r="U38" i="20"/>
  <c r="P48" i="20"/>
  <c r="N41" i="20"/>
  <c r="V48" i="20"/>
  <c r="D16" i="20"/>
  <c r="I16" i="20" s="1"/>
  <c r="D17" i="20"/>
  <c r="I17" i="20" s="1"/>
  <c r="D18" i="20"/>
  <c r="I18" i="20" s="1"/>
  <c r="V23" i="20"/>
  <c r="B20" i="20"/>
  <c r="G20" i="20" s="1"/>
  <c r="U28" i="20"/>
  <c r="U29" i="20"/>
  <c r="O14" i="20"/>
  <c r="AC23" i="20"/>
  <c r="O22" i="20"/>
  <c r="P23" i="20"/>
  <c r="P19" i="20"/>
  <c r="O20" i="20"/>
  <c r="C26" i="20"/>
  <c r="H26" i="20" s="1"/>
  <c r="W16" i="20"/>
  <c r="W23" i="20"/>
  <c r="D20" i="20"/>
  <c r="I20" i="20" s="1"/>
  <c r="V26" i="20"/>
  <c r="P26" i="20"/>
  <c r="AC24" i="20"/>
  <c r="AC25" i="20"/>
  <c r="AF26" i="20"/>
  <c r="AD28" i="20"/>
  <c r="AC29" i="20"/>
  <c r="U34" i="20"/>
  <c r="B26" i="20"/>
  <c r="G26" i="20" s="1"/>
  <c r="AF29" i="20"/>
  <c r="AD36" i="20"/>
  <c r="AC37" i="20"/>
  <c r="AB38" i="20"/>
  <c r="AF38" i="20"/>
  <c r="AD40" i="20"/>
  <c r="AC41" i="20"/>
  <c r="AB42" i="20"/>
  <c r="N23" i="20"/>
  <c r="N28" i="20"/>
  <c r="N29" i="20"/>
  <c r="N30" i="20"/>
  <c r="AB31" i="20"/>
  <c r="AD31" i="20"/>
  <c r="N32" i="20"/>
  <c r="P32" i="20"/>
  <c r="AF32" i="20"/>
  <c r="AC33" i="20"/>
  <c r="O34" i="20"/>
  <c r="U27" i="20"/>
  <c r="U30" i="20"/>
  <c r="V31" i="20"/>
  <c r="V32" i="20"/>
  <c r="V33" i="20"/>
  <c r="N36" i="20"/>
  <c r="N37" i="20"/>
  <c r="N38" i="20"/>
  <c r="N40" i="20"/>
  <c r="N44" i="20"/>
  <c r="C38" i="20"/>
  <c r="H38" i="20" s="1"/>
  <c r="AC26" i="20"/>
  <c r="N27" i="20"/>
  <c r="P29" i="20"/>
  <c r="V16" i="20"/>
  <c r="V20" i="20"/>
  <c r="U22" i="20"/>
  <c r="U23" i="20"/>
  <c r="AD25" i="20"/>
  <c r="AD24" i="20"/>
  <c r="AB27" i="20"/>
  <c r="AF27" i="20"/>
  <c r="W33" i="20"/>
  <c r="C31" i="20"/>
  <c r="H31" i="20" s="1"/>
  <c r="D29" i="20"/>
  <c r="I29" i="20" s="1"/>
  <c r="D26" i="20"/>
  <c r="I26" i="20" s="1"/>
  <c r="AB30" i="20"/>
  <c r="AF35" i="20"/>
  <c r="AD37" i="20"/>
  <c r="AC38" i="20"/>
  <c r="AB39" i="20"/>
  <c r="AF39" i="20"/>
  <c r="AD41" i="20"/>
  <c r="AC42" i="20"/>
  <c r="O24" i="20"/>
  <c r="O28" i="20"/>
  <c r="O29" i="20"/>
  <c r="O25" i="20"/>
  <c r="O31" i="20"/>
  <c r="AB32" i="20"/>
  <c r="AD32" i="20"/>
  <c r="N33" i="20"/>
  <c r="P33" i="20"/>
  <c r="AF33" i="20"/>
  <c r="AC34" i="20"/>
  <c r="W27" i="20"/>
  <c r="W30" i="20"/>
  <c r="W31" i="20"/>
  <c r="W32" i="20"/>
  <c r="B27" i="20"/>
  <c r="G27" i="20" s="1"/>
  <c r="B28" i="20"/>
  <c r="G28" i="20" s="1"/>
  <c r="B29" i="20"/>
  <c r="G29" i="20" s="1"/>
  <c r="B30" i="20"/>
  <c r="G30" i="20" s="1"/>
  <c r="O36" i="20"/>
  <c r="O37" i="20"/>
  <c r="D44" i="20"/>
  <c r="I44" i="20" s="1"/>
  <c r="C34" i="20"/>
  <c r="H34" i="20" s="1"/>
  <c r="U36" i="20"/>
  <c r="V37" i="20"/>
  <c r="V40" i="20"/>
  <c r="AB50" i="20"/>
  <c r="AF50" i="20"/>
  <c r="N35" i="20"/>
  <c r="N43" i="20"/>
  <c r="U50" i="20"/>
  <c r="U37" i="20"/>
  <c r="N47" i="20"/>
  <c r="D48" i="20"/>
  <c r="I48" i="20" s="1"/>
  <c r="P49" i="20"/>
  <c r="N51" i="20"/>
  <c r="O52" i="20"/>
  <c r="B24" i="20"/>
  <c r="G24" i="20" s="1"/>
  <c r="N20" i="20"/>
  <c r="C13" i="20"/>
  <c r="H13" i="20" s="1"/>
  <c r="D13" i="20"/>
  <c r="I13" i="20" s="1"/>
  <c r="B17" i="20"/>
  <c r="G17" i="20" s="1"/>
  <c r="B18" i="20"/>
  <c r="G18" i="20" s="1"/>
  <c r="B19" i="20"/>
  <c r="G19" i="20" s="1"/>
  <c r="O17" i="20"/>
  <c r="O18" i="20"/>
  <c r="N25" i="20"/>
  <c r="V27" i="20"/>
  <c r="W28" i="20"/>
  <c r="V30" i="20"/>
  <c r="N19" i="20"/>
  <c r="B25" i="20"/>
  <c r="G25" i="20" s="1"/>
  <c r="P21" i="20"/>
  <c r="O27" i="20"/>
  <c r="O30" i="20"/>
  <c r="V22" i="20"/>
  <c r="O16" i="20"/>
  <c r="N17" i="20"/>
  <c r="B21" i="20"/>
  <c r="G21" i="20" s="1"/>
  <c r="AF25" i="20"/>
  <c r="AB26" i="20"/>
  <c r="AC27" i="20"/>
  <c r="AB28" i="20"/>
  <c r="AF28" i="20"/>
  <c r="V34" i="20"/>
  <c r="C25" i="20"/>
  <c r="H25" i="20" s="1"/>
  <c r="AD29" i="20"/>
  <c r="AC30" i="20"/>
  <c r="AB36" i="20"/>
  <c r="AF36" i="20"/>
  <c r="AD38" i="20"/>
  <c r="AC39" i="20"/>
  <c r="AB40" i="20"/>
  <c r="AF40" i="20"/>
  <c r="AD42" i="20"/>
  <c r="P25" i="20"/>
  <c r="P28" i="20"/>
  <c r="P24" i="20"/>
  <c r="P30" i="20"/>
  <c r="AF30" i="20"/>
  <c r="AC31" i="20"/>
  <c r="O32" i="20"/>
  <c r="AB33" i="20"/>
  <c r="AD33" i="20"/>
  <c r="N34" i="20"/>
  <c r="V29" i="20"/>
  <c r="C27" i="20"/>
  <c r="H27" i="20" s="1"/>
  <c r="C28" i="20"/>
  <c r="H28" i="20" s="1"/>
  <c r="C29" i="20"/>
  <c r="H29" i="20" s="1"/>
  <c r="C30" i="20"/>
  <c r="H30" i="20" s="1"/>
  <c r="P36" i="20"/>
  <c r="P37" i="20"/>
  <c r="P38" i="20"/>
  <c r="P39" i="20"/>
  <c r="AB35" i="20"/>
  <c r="AF42" i="20"/>
  <c r="AD44" i="20"/>
  <c r="AC45" i="20"/>
  <c r="AB46" i="20"/>
  <c r="AF46" i="20"/>
  <c r="AF47" i="20"/>
  <c r="V42" i="20"/>
  <c r="C33" i="20"/>
  <c r="H33" i="20" s="1"/>
  <c r="N42" i="20"/>
  <c r="V49" i="20"/>
  <c r="AD45" i="20"/>
  <c r="AC46" i="20"/>
  <c r="AB47" i="20"/>
  <c r="C37" i="20"/>
  <c r="H37" i="20" s="1"/>
  <c r="V43" i="20"/>
  <c r="B50" i="20"/>
  <c r="G50" i="20" s="1"/>
  <c r="B51" i="20"/>
  <c r="G51" i="20" s="1"/>
  <c r="D32" i="20"/>
  <c r="I32" i="20" s="1"/>
  <c r="D33" i="20"/>
  <c r="I33" i="20" s="1"/>
  <c r="B35" i="20"/>
  <c r="G35" i="20" s="1"/>
  <c r="B36" i="20"/>
  <c r="G36" i="20" s="1"/>
  <c r="U41" i="20"/>
  <c r="D45" i="20"/>
  <c r="I45" i="20" s="1"/>
  <c r="O47" i="20"/>
  <c r="N48" i="20"/>
  <c r="W40" i="20"/>
  <c r="AC50" i="20"/>
  <c r="AF51" i="20"/>
  <c r="O35" i="20"/>
  <c r="O40" i="20"/>
  <c r="O41" i="20"/>
  <c r="O42" i="20"/>
  <c r="O43" i="20"/>
  <c r="O44" i="20"/>
  <c r="B37" i="20"/>
  <c r="G37" i="20" s="1"/>
  <c r="U47" i="20"/>
  <c r="W49" i="20"/>
  <c r="V50" i="20"/>
  <c r="U51" i="20"/>
  <c r="U53" i="20"/>
  <c r="D37" i="20"/>
  <c r="I37" i="20" s="1"/>
  <c r="D38" i="20"/>
  <c r="I38" i="20" s="1"/>
  <c r="B39" i="20"/>
  <c r="G39" i="20" s="1"/>
  <c r="B40" i="20"/>
  <c r="G40" i="20" s="1"/>
  <c r="D40" i="20"/>
  <c r="I40" i="20" s="1"/>
  <c r="V36" i="20"/>
  <c r="O46" i="20"/>
  <c r="C47" i="20"/>
  <c r="H47" i="20" s="1"/>
  <c r="B48" i="20"/>
  <c r="G48" i="20" s="1"/>
  <c r="W39" i="20"/>
  <c r="O51" i="20"/>
  <c r="B45" i="20"/>
  <c r="G45" i="20" s="1"/>
  <c r="B49" i="20"/>
  <c r="G49" i="20" s="1"/>
  <c r="AO45" i="19" a="1"/>
  <c r="AO45" i="19" s="1"/>
  <c r="C52" i="20"/>
  <c r="H52" i="20" s="1"/>
  <c r="P45" i="20"/>
  <c r="N54" i="20"/>
  <c r="B53" i="20"/>
  <c r="G53" i="20" s="1"/>
  <c r="U45" i="20"/>
  <c r="U44" i="20"/>
  <c r="N39" i="20"/>
  <c r="AD35" i="20"/>
  <c r="AD34" i="20"/>
  <c r="AC43" i="20"/>
  <c r="AB44" i="20"/>
  <c r="AF44" i="20"/>
  <c r="AD46" i="20"/>
  <c r="AC47" i="20"/>
  <c r="V41" i="20"/>
  <c r="B42" i="20"/>
  <c r="G42" i="20" s="1"/>
  <c r="W42" i="20"/>
  <c r="B43" i="20"/>
  <c r="G43" i="20" s="1"/>
  <c r="D43" i="20"/>
  <c r="I43" i="20" s="1"/>
  <c r="B44" i="20"/>
  <c r="G44" i="20" s="1"/>
  <c r="C50" i="20"/>
  <c r="H50" i="20" s="1"/>
  <c r="C35" i="20"/>
  <c r="H35" i="20" s="1"/>
  <c r="C36" i="20"/>
  <c r="H36" i="20" s="1"/>
  <c r="W36" i="20"/>
  <c r="D47" i="20"/>
  <c r="I47" i="20" s="1"/>
  <c r="C48" i="20"/>
  <c r="H48" i="20" s="1"/>
  <c r="AD50" i="20"/>
  <c r="P35" i="20"/>
  <c r="P40" i="20"/>
  <c r="P41" i="20"/>
  <c r="P42" i="20"/>
  <c r="P43" i="20"/>
  <c r="P44" i="20"/>
  <c r="W47" i="20"/>
  <c r="W50" i="20"/>
  <c r="V51" i="20"/>
  <c r="U52" i="20"/>
  <c r="V53" i="20"/>
  <c r="W34" i="20"/>
  <c r="C39" i="20"/>
  <c r="H39" i="20" s="1"/>
  <c r="U35" i="20"/>
  <c r="W35" i="20"/>
  <c r="D46" i="20"/>
  <c r="I46" i="20" s="1"/>
  <c r="U39" i="20"/>
  <c r="N49" i="20"/>
  <c r="P51" i="20"/>
  <c r="N53" i="20"/>
  <c r="AC49" i="20"/>
  <c r="C45" i="20"/>
  <c r="H45" i="20" s="1"/>
  <c r="C49" i="20"/>
  <c r="H49" i="20" s="1"/>
  <c r="D51" i="20"/>
  <c r="I51" i="20" s="1"/>
  <c r="AO53" i="19" a="1"/>
  <c r="AO53" i="19" s="1"/>
  <c r="N46" i="20"/>
  <c r="B52" i="20"/>
  <c r="G52" i="20" s="1"/>
  <c r="V46" i="20"/>
  <c r="V52" i="20"/>
  <c r="V45" i="20"/>
  <c r="O38" i="20"/>
  <c r="O39" i="20"/>
  <c r="AF34" i="20"/>
  <c r="AD43" i="20"/>
  <c r="AC44" i="20"/>
  <c r="AB45" i="20"/>
  <c r="AF45" i="20"/>
  <c r="W41" i="20"/>
  <c r="U42" i="20"/>
  <c r="U43" i="20"/>
  <c r="C44" i="20"/>
  <c r="H44" i="20" s="1"/>
  <c r="D50" i="20"/>
  <c r="I50" i="20" s="1"/>
  <c r="B32" i="20"/>
  <c r="G32" i="20" s="1"/>
  <c r="B33" i="20"/>
  <c r="G33" i="20" s="1"/>
  <c r="B34" i="20"/>
  <c r="G34" i="20" s="1"/>
  <c r="D35" i="20"/>
  <c r="I35" i="20" s="1"/>
  <c r="D36" i="20"/>
  <c r="I36" i="20" s="1"/>
  <c r="AD48" i="20"/>
  <c r="C46" i="20"/>
  <c r="H46" i="20" s="1"/>
  <c r="B47" i="20"/>
  <c r="G47" i="20" s="1"/>
  <c r="W38" i="20"/>
  <c r="V39" i="20"/>
  <c r="U40" i="20"/>
  <c r="C41" i="20"/>
  <c r="H41" i="20" s="1"/>
  <c r="U49" i="20"/>
  <c r="W51" i="20"/>
  <c r="W53" i="20"/>
  <c r="B38" i="20"/>
  <c r="G38" i="20" s="1"/>
  <c r="D39" i="20"/>
  <c r="I39" i="20" s="1"/>
  <c r="C40" i="20"/>
  <c r="H40" i="20" s="1"/>
  <c r="B46" i="20"/>
  <c r="G46" i="20" s="1"/>
  <c r="O48" i="20"/>
  <c r="O49" i="20"/>
  <c r="N52" i="20"/>
  <c r="P53" i="20"/>
  <c r="AB49" i="20"/>
  <c r="AU52" i="19" a="1"/>
  <c r="AU52" i="19" s="1"/>
  <c r="D41" i="20"/>
  <c r="I41" i="20" s="1"/>
  <c r="D49" i="20"/>
  <c r="I49" i="20" s="1"/>
  <c r="N45" i="20"/>
  <c r="P46" i="20"/>
  <c r="U48" i="20"/>
  <c r="D53" i="20"/>
  <c r="I53" i="20" s="1"/>
  <c r="W45" i="20"/>
  <c r="W52" i="20"/>
  <c r="W44" i="20"/>
  <c r="W46" i="20"/>
  <c r="W48" i="20"/>
  <c r="BA3" i="19" a="1"/>
  <c r="BA3" i="19" s="1"/>
  <c r="BA4" i="19" a="1"/>
  <c r="BA4" i="19" s="1"/>
  <c r="BA5" i="19" a="1"/>
  <c r="BA5" i="19" s="1"/>
  <c r="BA6" i="19" a="1"/>
  <c r="BA6" i="19" s="1"/>
  <c r="BA7" i="19" a="1"/>
  <c r="BA7" i="19" s="1"/>
  <c r="BA8" i="19" a="1"/>
  <c r="BA8" i="19" s="1"/>
  <c r="BA9" i="19" a="1"/>
  <c r="BA9" i="19" s="1"/>
  <c r="BA10" i="19" a="1"/>
  <c r="BA10" i="19" s="1"/>
  <c r="BA11" i="19" a="1"/>
  <c r="BA11" i="19" s="1"/>
  <c r="BA12" i="19" a="1"/>
  <c r="BA12" i="19" s="1"/>
  <c r="BA13" i="19" a="1"/>
  <c r="BA13" i="19" s="1"/>
  <c r="BA14" i="19" a="1"/>
  <c r="BA14" i="19" s="1"/>
  <c r="BA15" i="19" a="1"/>
  <c r="BA15" i="19" s="1"/>
  <c r="BA16" i="19" a="1"/>
  <c r="BA16" i="19" s="1"/>
  <c r="BA17" i="19" a="1"/>
  <c r="BA17" i="19" s="1"/>
  <c r="BA18" i="19" a="1"/>
  <c r="BA18" i="19" s="1"/>
  <c r="BA19" i="19" a="1"/>
  <c r="BA19" i="19" s="1"/>
  <c r="BA20" i="19" a="1"/>
  <c r="BA20" i="19" s="1"/>
  <c r="BA21" i="19" a="1"/>
  <c r="BA21" i="19" s="1"/>
  <c r="BA22" i="19" a="1"/>
  <c r="BA22" i="19" s="1"/>
  <c r="BA23" i="19" a="1"/>
  <c r="BA23" i="19" s="1"/>
  <c r="BA24" i="19" a="1"/>
  <c r="BA24" i="19" s="1"/>
  <c r="BA26" i="19" a="1"/>
  <c r="BA26" i="19" s="1"/>
  <c r="BA25" i="19" a="1"/>
  <c r="BA25" i="19" s="1"/>
  <c r="BA27" i="19" a="1"/>
  <c r="BA27" i="19" s="1"/>
  <c r="BA28" i="19" a="1"/>
  <c r="BA28" i="19" s="1"/>
  <c r="BA29" i="19" a="1"/>
  <c r="BA29" i="19" s="1"/>
  <c r="BA30" i="19" a="1"/>
  <c r="BA30" i="19" s="1"/>
  <c r="BA31" i="19" a="1"/>
  <c r="BA31" i="19" s="1"/>
  <c r="BA32" i="19" a="1"/>
  <c r="BA32" i="19" s="1"/>
  <c r="BA33" i="19" a="1"/>
  <c r="BA33" i="19" s="1"/>
  <c r="BA35" i="19" a="1"/>
  <c r="BA35" i="19" s="1"/>
  <c r="BA36" i="19" a="1"/>
  <c r="BA36" i="19" s="1"/>
  <c r="BA37" i="19" a="1"/>
  <c r="BA37" i="19" s="1"/>
  <c r="BA38" i="19" a="1"/>
  <c r="BA38" i="19" s="1"/>
  <c r="BA39" i="19" a="1"/>
  <c r="BA39" i="19" s="1"/>
  <c r="BA40" i="19" a="1"/>
  <c r="BA40" i="19" s="1"/>
  <c r="BA34" i="19" a="1"/>
  <c r="BA34" i="19" s="1"/>
  <c r="BA41" i="19" a="1"/>
  <c r="BA41" i="19" s="1"/>
  <c r="BA42" i="19" a="1"/>
  <c r="BA42" i="19" s="1"/>
  <c r="BA43" i="19" a="1"/>
  <c r="BA43" i="19" s="1"/>
  <c r="BA44" i="19" a="1"/>
  <c r="BA44" i="19" s="1"/>
  <c r="BA48" i="19" a="1"/>
  <c r="BA48" i="19" s="1"/>
  <c r="BA49" i="19" a="1"/>
  <c r="BA49" i="19" s="1"/>
  <c r="BA50" i="19" a="1"/>
  <c r="BA50" i="19" s="1"/>
  <c r="BA51" i="19" a="1"/>
  <c r="BA51" i="19" s="1"/>
  <c r="BA52" i="19" a="1"/>
  <c r="BA52" i="19" s="1"/>
  <c r="BA45" i="19" a="1"/>
  <c r="BA45" i="19" s="1"/>
  <c r="BA47" i="19" a="1"/>
  <c r="BA47" i="19" s="1"/>
  <c r="BA46" i="19" a="1"/>
  <c r="BA46" i="19" s="1"/>
  <c r="BA53" i="19" a="1"/>
  <c r="BA53" i="19" s="1"/>
  <c r="BA54" i="19" a="1"/>
  <c r="BA54" i="19" s="1"/>
  <c r="AQ46" i="19" a="1"/>
  <c r="AQ46" i="19" s="1"/>
  <c r="AQ48" i="19" a="1"/>
  <c r="AQ48" i="19" s="1"/>
  <c r="AQ49" i="19" a="1"/>
  <c r="AQ49" i="19" s="1"/>
  <c r="AQ50" i="19" a="1"/>
  <c r="AQ50" i="19" s="1"/>
  <c r="AQ51" i="19" a="1"/>
  <c r="AQ51" i="19" s="1"/>
  <c r="AQ52" i="19" a="1"/>
  <c r="AQ52" i="19" s="1"/>
  <c r="AO51" i="19" a="1"/>
  <c r="AO51" i="19" s="1"/>
  <c r="AO47" i="19" a="1"/>
  <c r="AO47" i="19" s="1"/>
  <c r="AQ45" i="19" a="1"/>
  <c r="AQ45" i="19" s="1"/>
  <c r="AQ53" i="19" a="1"/>
  <c r="AQ53" i="19" s="1"/>
  <c r="AU48" i="19" a="1"/>
  <c r="AU48" i="19" s="1"/>
  <c r="AU53" i="19" a="1"/>
  <c r="AU53" i="19" s="1"/>
  <c r="AL209" i="15"/>
  <c r="AM209" i="15" s="1"/>
  <c r="Z166" i="15"/>
  <c r="N166" i="15"/>
  <c r="AD122" i="15"/>
  <c r="AD123" i="15" s="1"/>
  <c r="V122" i="15"/>
  <c r="V123" i="15" s="1"/>
  <c r="N122" i="15"/>
  <c r="N123" i="15" s="1"/>
  <c r="AL122" i="15"/>
  <c r="AT209" i="15"/>
  <c r="AU209" i="15" s="1"/>
  <c r="AD209" i="15"/>
  <c r="AE209" i="15" s="1"/>
  <c r="AP209" i="15"/>
  <c r="AQ209" i="15" s="1"/>
  <c r="AH209" i="15"/>
  <c r="AI209" i="15" s="1"/>
  <c r="R166" i="15"/>
  <c r="F166" i="15"/>
  <c r="AD166" i="15"/>
  <c r="AP166" i="15"/>
  <c r="B166" i="15"/>
  <c r="AT166" i="15"/>
  <c r="R558" i="2"/>
  <c r="E558" i="2" s="1"/>
  <c r="R209" i="15"/>
  <c r="Z209" i="15"/>
  <c r="AA209" i="15" s="1"/>
  <c r="V209" i="15"/>
  <c r="AP122" i="15"/>
  <c r="AH122" i="15"/>
  <c r="Z122" i="15"/>
  <c r="R122" i="15"/>
  <c r="J122" i="15"/>
  <c r="B122" i="15"/>
  <c r="J209" i="15"/>
  <c r="B209" i="15"/>
  <c r="F209" i="15"/>
  <c r="J166" i="15"/>
  <c r="O633" i="5"/>
  <c r="Q633" i="5" s="1"/>
  <c r="D633" i="5" s="1"/>
  <c r="L633" i="5"/>
  <c r="K633" i="5"/>
  <c r="G633" i="5"/>
  <c r="O635" i="5"/>
  <c r="Q635" i="5" s="1"/>
  <c r="D635" i="5" s="1"/>
  <c r="L635" i="5"/>
  <c r="K635" i="5"/>
  <c r="G635" i="5"/>
  <c r="F2542" i="3"/>
  <c r="J2542" i="3" s="1"/>
  <c r="Q556" i="2"/>
  <c r="P556" i="2"/>
  <c r="M556" i="2"/>
  <c r="L556" i="2"/>
  <c r="H556" i="2"/>
  <c r="P555" i="2"/>
  <c r="M555" i="2"/>
  <c r="L555" i="2"/>
  <c r="H555" i="2"/>
  <c r="G2851" i="3" s="1"/>
  <c r="I2851" i="3" s="1"/>
  <c r="O634" i="5"/>
  <c r="L634" i="5"/>
  <c r="K634" i="5"/>
  <c r="G634" i="5"/>
  <c r="F2540" i="3"/>
  <c r="J2540" i="3" s="1"/>
  <c r="F2539" i="3"/>
  <c r="J2539" i="3" s="1"/>
  <c r="O632" i="5"/>
  <c r="Q632" i="5" s="1"/>
  <c r="D632" i="5" s="1"/>
  <c r="L632" i="5"/>
  <c r="K632" i="5"/>
  <c r="G632" i="5"/>
  <c r="O631" i="5"/>
  <c r="Q631" i="5" s="1"/>
  <c r="D631" i="5" s="1"/>
  <c r="L631" i="5"/>
  <c r="K631" i="5"/>
  <c r="G631" i="5"/>
  <c r="G122" i="15" l="1"/>
  <c r="AM122" i="15"/>
  <c r="W166" i="15"/>
  <c r="O166" i="15"/>
  <c r="AM166" i="15"/>
  <c r="AU122" i="15"/>
  <c r="G166" i="15"/>
  <c r="C166" i="15"/>
  <c r="F14817" i="6"/>
  <c r="H14817" i="6" s="1"/>
  <c r="F15803" i="6"/>
  <c r="H15803" i="6" s="1"/>
  <c r="F15284" i="6"/>
  <c r="H15284" i="6" s="1"/>
  <c r="F15903" i="6"/>
  <c r="H15903" i="6" s="1"/>
  <c r="F15649" i="6"/>
  <c r="H15649" i="6" s="1"/>
  <c r="F15572" i="6"/>
  <c r="H15572" i="6" s="1"/>
  <c r="F14962" i="6"/>
  <c r="H14962" i="6" s="1"/>
  <c r="F15106" i="6"/>
  <c r="H15106" i="6" s="1"/>
  <c r="F14755" i="6"/>
  <c r="H14755" i="6" s="1"/>
  <c r="F15953" i="6"/>
  <c r="H15953" i="6" s="1"/>
  <c r="F15131" i="6"/>
  <c r="H15131" i="6" s="1"/>
  <c r="F15805" i="6"/>
  <c r="H15805" i="6" s="1"/>
  <c r="F15888" i="6"/>
  <c r="H15888" i="6" s="1"/>
  <c r="F15661" i="6"/>
  <c r="H15661" i="6" s="1"/>
  <c r="F15586" i="6"/>
  <c r="H15586" i="6" s="1"/>
  <c r="F15567" i="6"/>
  <c r="H15567" i="6" s="1"/>
  <c r="F15188" i="6"/>
  <c r="H15188" i="6" s="1"/>
  <c r="F15988" i="6"/>
  <c r="H15988" i="6" s="1"/>
  <c r="F15851" i="6"/>
  <c r="H15851" i="6" s="1"/>
  <c r="F15785" i="6"/>
  <c r="H15785" i="6" s="1"/>
  <c r="F15406" i="6"/>
  <c r="H15406" i="6" s="1"/>
  <c r="F15061" i="6"/>
  <c r="H15061" i="6" s="1"/>
  <c r="F15266" i="6"/>
  <c r="H15266" i="6" s="1"/>
  <c r="F15623" i="6"/>
  <c r="H15623" i="6" s="1"/>
  <c r="F15575" i="6"/>
  <c r="H15575" i="6" s="1"/>
  <c r="F15352" i="6"/>
  <c r="H15352" i="6" s="1"/>
  <c r="F16088" i="6"/>
  <c r="H16088" i="6" s="1"/>
  <c r="F15992" i="6"/>
  <c r="H15992" i="6" s="1"/>
  <c r="F15713" i="6"/>
  <c r="H15713" i="6" s="1"/>
  <c r="F15040" i="6"/>
  <c r="H15040" i="6" s="1"/>
  <c r="F15180" i="6"/>
  <c r="H15180" i="6" s="1"/>
  <c r="Q634" i="5"/>
  <c r="D634" i="5" s="1"/>
  <c r="F14667" i="6"/>
  <c r="F15428" i="6"/>
  <c r="H15428" i="6" s="1"/>
  <c r="F15059" i="6"/>
  <c r="H15059" i="6" s="1"/>
  <c r="F15875" i="6"/>
  <c r="H15875" i="6" s="1"/>
  <c r="AU166" i="15"/>
  <c r="G2613" i="3"/>
  <c r="I2613" i="3" s="1"/>
  <c r="G2693" i="3"/>
  <c r="I2693" i="3" s="1"/>
  <c r="F14873" i="6"/>
  <c r="H14873" i="6" s="1"/>
  <c r="F14904" i="6"/>
  <c r="H14904" i="6" s="1"/>
  <c r="F14808" i="6"/>
  <c r="H14808" i="6" s="1"/>
  <c r="F14861" i="6"/>
  <c r="H14861" i="6" s="1"/>
  <c r="F14725" i="6"/>
  <c r="H14725" i="6" s="1"/>
  <c r="AI166" i="15"/>
  <c r="R555" i="2"/>
  <c r="E555" i="2" s="1"/>
  <c r="K166" i="15"/>
  <c r="S166" i="15"/>
  <c r="R556" i="2"/>
  <c r="E556" i="2" s="1"/>
  <c r="AQ166" i="15"/>
  <c r="S556" i="2"/>
  <c r="AL123" i="15"/>
  <c r="W122" i="15"/>
  <c r="AE166" i="15"/>
  <c r="O122" i="15"/>
  <c r="AE122" i="15"/>
  <c r="J123" i="15"/>
  <c r="K122" i="15"/>
  <c r="AP123" i="15"/>
  <c r="AQ122" i="15"/>
  <c r="R123" i="15"/>
  <c r="S122" i="15"/>
  <c r="AA122" i="15"/>
  <c r="Z123" i="15"/>
  <c r="B123" i="15"/>
  <c r="C122" i="15"/>
  <c r="AH123" i="15"/>
  <c r="AI122" i="15"/>
  <c r="AA166" i="15"/>
  <c r="O630" i="5"/>
  <c r="Q630" i="5" s="1"/>
  <c r="D630" i="5" s="1"/>
  <c r="L630" i="5"/>
  <c r="K630" i="5"/>
  <c r="G630" i="5"/>
  <c r="F15775" i="6" s="1"/>
  <c r="H15775" i="6" s="1"/>
  <c r="F2534" i="3"/>
  <c r="J2534" i="3" s="1"/>
  <c r="F2533" i="3"/>
  <c r="J2533" i="3" s="1"/>
  <c r="O629" i="5"/>
  <c r="Q629" i="5" s="1"/>
  <c r="D629" i="5" s="1"/>
  <c r="L629" i="5"/>
  <c r="K629" i="5"/>
  <c r="G629" i="5"/>
  <c r="P554" i="2"/>
  <c r="R554" i="2" s="1"/>
  <c r="E554" i="2" s="1"/>
  <c r="M554" i="2"/>
  <c r="L554" i="2"/>
  <c r="H554" i="2"/>
  <c r="G2532" i="3" s="1"/>
  <c r="I2532" i="3" s="1"/>
  <c r="P553" i="2"/>
  <c r="R553" i="2" s="1"/>
  <c r="E553" i="2" s="1"/>
  <c r="M553" i="2"/>
  <c r="L553" i="2"/>
  <c r="H553" i="2"/>
  <c r="G2531" i="3" s="1"/>
  <c r="Q559" i="2" s="1"/>
  <c r="S559" i="2" s="1"/>
  <c r="F2532" i="3"/>
  <c r="J2532" i="3" s="1"/>
  <c r="F2531" i="3"/>
  <c r="J2531" i="3" s="1"/>
  <c r="O628" i="5"/>
  <c r="Q628" i="5" s="1"/>
  <c r="D628" i="5" s="1"/>
  <c r="L628" i="5"/>
  <c r="K628" i="5"/>
  <c r="G628" i="5"/>
  <c r="F16026" i="6" l="1"/>
  <c r="H16026" i="6" s="1"/>
  <c r="F15759" i="6"/>
  <c r="H15759" i="6" s="1"/>
  <c r="F15444" i="6"/>
  <c r="H15444" i="6" s="1"/>
  <c r="F15360" i="6"/>
  <c r="H15360" i="6" s="1"/>
  <c r="F15313" i="6"/>
  <c r="H15313" i="6" s="1"/>
  <c r="F15069" i="6"/>
  <c r="H15069" i="6" s="1"/>
  <c r="F14952" i="6"/>
  <c r="H14952" i="6" s="1"/>
  <c r="F15540" i="6"/>
  <c r="H15540" i="6" s="1"/>
  <c r="F15285" i="6"/>
  <c r="H15285" i="6" s="1"/>
  <c r="F15092" i="6"/>
  <c r="H15092" i="6" s="1"/>
  <c r="F15985" i="6"/>
  <c r="H15985" i="6" s="1"/>
  <c r="F15984" i="6"/>
  <c r="H15984" i="6" s="1"/>
  <c r="F15338" i="6"/>
  <c r="H15338" i="6" s="1"/>
  <c r="F15339" i="6"/>
  <c r="H15339" i="6" s="1"/>
  <c r="F14834" i="6"/>
  <c r="H14834" i="6" s="1"/>
  <c r="F14692" i="6"/>
  <c r="H14692" i="6" s="1"/>
  <c r="F14771" i="6"/>
  <c r="H14771" i="6" s="1"/>
  <c r="F14772" i="6"/>
  <c r="H14772" i="6" s="1"/>
  <c r="I2531" i="3"/>
  <c r="Q558" i="2"/>
  <c r="S558" i="2" s="1"/>
  <c r="O627" i="5"/>
  <c r="Q627" i="5" s="1"/>
  <c r="D627" i="5" s="1"/>
  <c r="L627" i="5"/>
  <c r="K627" i="5"/>
  <c r="G627" i="5"/>
  <c r="F2527" i="3"/>
  <c r="J2527" i="3" s="1"/>
  <c r="P552" i="2"/>
  <c r="M552" i="2"/>
  <c r="L552" i="2"/>
  <c r="H552" i="2"/>
  <c r="F2526" i="3"/>
  <c r="J2526" i="3" s="1"/>
  <c r="F2521" i="3"/>
  <c r="J2521" i="3" s="1"/>
  <c r="F2518" i="3"/>
  <c r="J2518" i="3" s="1"/>
  <c r="O626" i="5"/>
  <c r="L626" i="5"/>
  <c r="K626" i="5"/>
  <c r="G626" i="5"/>
  <c r="Q551" i="2"/>
  <c r="S551" i="2" s="1"/>
  <c r="P551" i="2"/>
  <c r="M551" i="2"/>
  <c r="L551" i="2"/>
  <c r="H551" i="2"/>
  <c r="F2513" i="3"/>
  <c r="J2513" i="3" s="1"/>
  <c r="F2512" i="3"/>
  <c r="J2512" i="3" s="1"/>
  <c r="F2511" i="3"/>
  <c r="J2511" i="3" s="1"/>
  <c r="F2510" i="3"/>
  <c r="J2510" i="3" s="1"/>
  <c r="P550" i="2"/>
  <c r="M550" i="2"/>
  <c r="L550" i="2"/>
  <c r="H550" i="2"/>
  <c r="G2845" i="3" s="1"/>
  <c r="I2845" i="3" s="1"/>
  <c r="F2506" i="3"/>
  <c r="J2506" i="3" s="1"/>
  <c r="F2505" i="3"/>
  <c r="J2505" i="3" s="1"/>
  <c r="P549" i="2"/>
  <c r="M549" i="2"/>
  <c r="L549" i="2"/>
  <c r="H549" i="2"/>
  <c r="G2502" i="3" s="1"/>
  <c r="F2502" i="3"/>
  <c r="J2502" i="3" s="1"/>
  <c r="F2500" i="3"/>
  <c r="J2500" i="3" s="1"/>
  <c r="O625" i="5"/>
  <c r="L625" i="5"/>
  <c r="K625" i="5"/>
  <c r="G625" i="5"/>
  <c r="O624" i="5"/>
  <c r="L624" i="5"/>
  <c r="K624" i="5"/>
  <c r="G624" i="5"/>
  <c r="O623" i="5"/>
  <c r="L623" i="5"/>
  <c r="K623" i="5"/>
  <c r="G623" i="5"/>
  <c r="F15746" i="6" s="1"/>
  <c r="H15746" i="6" s="1"/>
  <c r="O622" i="5"/>
  <c r="L622" i="5"/>
  <c r="K622" i="5"/>
  <c r="G622" i="5"/>
  <c r="F15172" i="6" s="1"/>
  <c r="H15172" i="6" s="1"/>
  <c r="O621" i="5"/>
  <c r="Q621" i="5" s="1"/>
  <c r="D621" i="5" s="1"/>
  <c r="L621" i="5"/>
  <c r="K621" i="5"/>
  <c r="G621" i="5"/>
  <c r="Q548" i="2"/>
  <c r="P548" i="2"/>
  <c r="M548" i="2"/>
  <c r="L548" i="2"/>
  <c r="H548" i="2"/>
  <c r="O620" i="5"/>
  <c r="L620" i="5"/>
  <c r="K620" i="5"/>
  <c r="G620" i="5"/>
  <c r="F2495" i="3"/>
  <c r="J2495" i="3" s="1"/>
  <c r="F2494" i="3"/>
  <c r="J2494" i="3" s="1"/>
  <c r="O619" i="5"/>
  <c r="L619" i="5"/>
  <c r="K619" i="5"/>
  <c r="G619" i="5"/>
  <c r="O618" i="5"/>
  <c r="L618" i="5"/>
  <c r="K618" i="5"/>
  <c r="G618" i="5"/>
  <c r="F2493" i="3"/>
  <c r="J2493" i="3" s="1"/>
  <c r="P623" i="5" l="1"/>
  <c r="R623" i="5" s="1"/>
  <c r="R551" i="2"/>
  <c r="E551" i="2" s="1"/>
  <c r="F15662" i="6"/>
  <c r="H15662" i="6" s="1"/>
  <c r="F15744" i="6"/>
  <c r="H15744" i="6" s="1"/>
  <c r="F15887" i="6"/>
  <c r="H15887" i="6" s="1"/>
  <c r="F14993" i="6"/>
  <c r="H14993" i="6" s="1"/>
  <c r="F15357" i="6"/>
  <c r="H15357" i="6" s="1"/>
  <c r="F15862" i="6"/>
  <c r="H15862" i="6" s="1"/>
  <c r="F15901" i="6"/>
  <c r="H15901" i="6" s="1"/>
  <c r="F15702" i="6"/>
  <c r="H15702" i="6" s="1"/>
  <c r="F15372" i="6"/>
  <c r="H15372" i="6" s="1"/>
  <c r="F15801" i="6"/>
  <c r="H15801" i="6" s="1"/>
  <c r="F15373" i="6"/>
  <c r="H15373" i="6" s="1"/>
  <c r="F15633" i="6"/>
  <c r="H15633" i="6" s="1"/>
  <c r="F15349" i="6"/>
  <c r="H15349" i="6" s="1"/>
  <c r="F15937" i="6"/>
  <c r="H15937" i="6" s="1"/>
  <c r="F15563" i="6"/>
  <c r="H15563" i="6" s="1"/>
  <c r="F15470" i="6"/>
  <c r="H15470" i="6" s="1"/>
  <c r="F15254" i="6"/>
  <c r="H15254" i="6" s="1"/>
  <c r="F15190" i="6"/>
  <c r="H15190" i="6" s="1"/>
  <c r="F15771" i="6"/>
  <c r="H15771" i="6" s="1"/>
  <c r="F16004" i="6"/>
  <c r="H16004" i="6" s="1"/>
  <c r="F15880" i="6"/>
  <c r="H15880" i="6" s="1"/>
  <c r="F15569" i="6"/>
  <c r="H15569" i="6" s="1"/>
  <c r="F15335" i="6"/>
  <c r="H15335" i="6" s="1"/>
  <c r="F15195" i="6"/>
  <c r="H15195" i="6" s="1"/>
  <c r="F15652" i="6"/>
  <c r="H15652" i="6" s="1"/>
  <c r="F15120" i="6"/>
  <c r="H15120" i="6" s="1"/>
  <c r="F14991" i="6"/>
  <c r="H14991" i="6" s="1"/>
  <c r="F15699" i="6"/>
  <c r="H15699" i="6" s="1"/>
  <c r="F15643" i="6"/>
  <c r="H15643" i="6" s="1"/>
  <c r="F15766" i="6"/>
  <c r="H15766" i="6" s="1"/>
  <c r="F15559" i="6"/>
  <c r="H15559" i="6" s="1"/>
  <c r="F15560" i="6"/>
  <c r="H15560" i="6" s="1"/>
  <c r="F15233" i="6"/>
  <c r="H15233" i="6" s="1"/>
  <c r="F15864" i="6"/>
  <c r="H15864" i="6" s="1"/>
  <c r="F15104" i="6"/>
  <c r="H15104" i="6" s="1"/>
  <c r="F15005" i="6"/>
  <c r="H15005" i="6" s="1"/>
  <c r="F14957" i="6"/>
  <c r="H14957" i="6" s="1"/>
  <c r="F15863" i="6"/>
  <c r="H15863" i="6" s="1"/>
  <c r="F15177" i="6"/>
  <c r="H15177" i="6" s="1"/>
  <c r="F15004" i="6"/>
  <c r="H15004" i="6" s="1"/>
  <c r="F14956" i="6"/>
  <c r="H14956" i="6" s="1"/>
  <c r="F15765" i="6"/>
  <c r="H15765" i="6" s="1"/>
  <c r="F15644" i="6"/>
  <c r="H15644" i="6" s="1"/>
  <c r="F15105" i="6"/>
  <c r="H15105" i="6" s="1"/>
  <c r="F15176" i="6"/>
  <c r="H15176" i="6" s="1"/>
  <c r="F16070" i="6"/>
  <c r="H16070" i="6" s="1"/>
  <c r="F15615" i="6"/>
  <c r="H15615" i="6" s="1"/>
  <c r="F15674" i="6"/>
  <c r="H15674" i="6" s="1"/>
  <c r="F15123" i="6"/>
  <c r="H15123" i="6" s="1"/>
  <c r="F15995" i="6"/>
  <c r="H15995" i="6" s="1"/>
  <c r="F15948" i="6"/>
  <c r="H15948" i="6" s="1"/>
  <c r="F15262" i="6"/>
  <c r="H15262" i="6" s="1"/>
  <c r="F15552" i="6"/>
  <c r="H15552" i="6" s="1"/>
  <c r="F15182" i="6"/>
  <c r="H15182" i="6" s="1"/>
  <c r="F14988" i="6"/>
  <c r="H14988" i="6" s="1"/>
  <c r="F15781" i="6"/>
  <c r="H15781" i="6" s="1"/>
  <c r="F15021" i="6"/>
  <c r="H15021" i="6" s="1"/>
  <c r="F15214" i="6"/>
  <c r="H15214" i="6" s="1"/>
  <c r="F15041" i="6"/>
  <c r="H15041" i="6" s="1"/>
  <c r="F15529" i="6"/>
  <c r="H15529" i="6" s="1"/>
  <c r="F14828" i="6"/>
  <c r="H14828" i="6" s="1"/>
  <c r="F14900" i="6"/>
  <c r="H14900" i="6" s="1"/>
  <c r="F14717" i="6"/>
  <c r="H14717" i="6" s="1"/>
  <c r="F14896" i="6"/>
  <c r="H14896" i="6" s="1"/>
  <c r="F14798" i="6"/>
  <c r="H14798" i="6" s="1"/>
  <c r="F14797" i="6"/>
  <c r="H14797" i="6" s="1"/>
  <c r="F14741" i="6"/>
  <c r="H14741" i="6" s="1"/>
  <c r="F14782" i="6"/>
  <c r="H14782" i="6" s="1"/>
  <c r="F14781" i="6"/>
  <c r="H14781" i="6" s="1"/>
  <c r="G2632" i="3"/>
  <c r="I2632" i="3" s="1"/>
  <c r="G2606" i="3"/>
  <c r="F14881" i="6"/>
  <c r="H14881" i="6" s="1"/>
  <c r="F14807" i="6"/>
  <c r="H14807" i="6" s="1"/>
  <c r="F14701" i="6"/>
  <c r="H14701" i="6" s="1"/>
  <c r="F14731" i="6"/>
  <c r="H14731" i="6" s="1"/>
  <c r="F14794" i="6"/>
  <c r="H14794" i="6" s="1"/>
  <c r="F14730" i="6"/>
  <c r="H14730" i="6" s="1"/>
  <c r="F14793" i="6"/>
  <c r="H14793" i="6" s="1"/>
  <c r="F14880" i="6"/>
  <c r="H14880" i="6" s="1"/>
  <c r="F14879" i="6"/>
  <c r="H14879" i="6" s="1"/>
  <c r="Q625" i="5"/>
  <c r="D625" i="5" s="1"/>
  <c r="I2502" i="3"/>
  <c r="Q562" i="2"/>
  <c r="S562" i="2" s="1"/>
  <c r="G2527" i="3"/>
  <c r="Q554" i="2" s="1"/>
  <c r="S554" i="2" s="1"/>
  <c r="G2567" i="3"/>
  <c r="I2567" i="3" s="1"/>
  <c r="S548" i="2"/>
  <c r="R549" i="2"/>
  <c r="E549" i="2" s="1"/>
  <c r="R550" i="2"/>
  <c r="E550" i="2" s="1"/>
  <c r="R548" i="2"/>
  <c r="E548" i="2" s="1"/>
  <c r="Q626" i="5"/>
  <c r="D626" i="5" s="1"/>
  <c r="Q553" i="2"/>
  <c r="S553" i="2" s="1"/>
  <c r="R552" i="2"/>
  <c r="E552" i="2" s="1"/>
  <c r="Q549" i="2"/>
  <c r="S549" i="2" s="1"/>
  <c r="Q624" i="5"/>
  <c r="D624" i="5" s="1"/>
  <c r="Q622" i="5"/>
  <c r="D622" i="5" s="1"/>
  <c r="Q623" i="5"/>
  <c r="D623" i="5" s="1"/>
  <c r="Q619" i="5"/>
  <c r="D619" i="5" s="1"/>
  <c r="Q620" i="5"/>
  <c r="D620" i="5" s="1"/>
  <c r="Q618" i="5"/>
  <c r="D618" i="5" s="1"/>
  <c r="F2492" i="3"/>
  <c r="J2492" i="3" s="1"/>
  <c r="F2491" i="3"/>
  <c r="J2491" i="3" s="1"/>
  <c r="O617" i="5"/>
  <c r="L617" i="5"/>
  <c r="K617" i="5"/>
  <c r="G617" i="5"/>
  <c r="F14149" i="6" s="1"/>
  <c r="H14149" i="6" s="1"/>
  <c r="O616" i="5"/>
  <c r="L616" i="5"/>
  <c r="K616" i="5"/>
  <c r="G616" i="5"/>
  <c r="O615" i="5"/>
  <c r="Q615" i="5" s="1"/>
  <c r="D615" i="5" s="1"/>
  <c r="L615" i="5"/>
  <c r="K615" i="5"/>
  <c r="G615" i="5"/>
  <c r="O614" i="5"/>
  <c r="L614" i="5"/>
  <c r="K614" i="5"/>
  <c r="G614" i="5"/>
  <c r="F2488" i="3"/>
  <c r="J2488" i="3" s="1"/>
  <c r="O613" i="5"/>
  <c r="L613" i="5"/>
  <c r="K613" i="5"/>
  <c r="G613" i="5"/>
  <c r="O612" i="5"/>
  <c r="L612" i="5"/>
  <c r="K612" i="5"/>
  <c r="G612" i="5"/>
  <c r="O611" i="5"/>
  <c r="Q611" i="5" s="1"/>
  <c r="D611" i="5" s="1"/>
  <c r="L611" i="5"/>
  <c r="K611" i="5"/>
  <c r="G611" i="5"/>
  <c r="O610" i="5"/>
  <c r="L610" i="5"/>
  <c r="K610" i="5"/>
  <c r="G610" i="5"/>
  <c r="Q617" i="5" l="1"/>
  <c r="D617" i="5" s="1"/>
  <c r="F15799" i="6"/>
  <c r="H15799" i="6" s="1"/>
  <c r="F16089" i="6"/>
  <c r="H16089" i="6" s="1"/>
  <c r="F15925" i="6"/>
  <c r="H15925" i="6" s="1"/>
  <c r="F15798" i="6"/>
  <c r="H15798" i="6" s="1"/>
  <c r="F14965" i="6"/>
  <c r="H14965" i="6" s="1"/>
  <c r="F14964" i="6"/>
  <c r="H14964" i="6" s="1"/>
  <c r="F15109" i="6"/>
  <c r="H15109" i="6" s="1"/>
  <c r="F14802" i="6"/>
  <c r="H14802" i="6" s="1"/>
  <c r="F16106" i="6"/>
  <c r="H16106" i="6" s="1"/>
  <c r="F15986" i="6"/>
  <c r="H15986" i="6" s="1"/>
  <c r="F15946" i="6"/>
  <c r="H15946" i="6" s="1"/>
  <c r="F15448" i="6"/>
  <c r="H15448" i="6" s="1"/>
  <c r="F15374" i="6"/>
  <c r="H15374" i="6" s="1"/>
  <c r="F15033" i="6"/>
  <c r="H15033" i="6" s="1"/>
  <c r="F14966" i="6"/>
  <c r="H14966" i="6" s="1"/>
  <c r="F15287" i="6"/>
  <c r="H15287" i="6" s="1"/>
  <c r="F15135" i="6"/>
  <c r="H15135" i="6" s="1"/>
  <c r="F15060" i="6"/>
  <c r="H15060" i="6" s="1"/>
  <c r="F15537" i="6"/>
  <c r="H15537" i="6" s="1"/>
  <c r="F15469" i="6"/>
  <c r="H15469" i="6" s="1"/>
  <c r="F15022" i="6"/>
  <c r="H15022" i="6" s="1"/>
  <c r="F15166" i="6"/>
  <c r="H15166" i="6" s="1"/>
  <c r="F15596" i="6"/>
  <c r="H15596" i="6" s="1"/>
  <c r="F15960" i="6"/>
  <c r="H15960" i="6" s="1"/>
  <c r="F15138" i="6"/>
  <c r="H15138" i="6" s="1"/>
  <c r="F15745" i="6"/>
  <c r="H15745" i="6" s="1"/>
  <c r="F15007" i="6"/>
  <c r="H15007" i="6" s="1"/>
  <c r="F14795" i="6"/>
  <c r="H14795" i="6" s="1"/>
  <c r="F14833" i="6"/>
  <c r="H14833" i="6" s="1"/>
  <c r="I2606" i="3"/>
  <c r="Q550" i="2"/>
  <c r="S550" i="2" s="1"/>
  <c r="F14747" i="6"/>
  <c r="H14747" i="6" s="1"/>
  <c r="F14748" i="6"/>
  <c r="H14748" i="6" s="1"/>
  <c r="F14768" i="6"/>
  <c r="H14768" i="6" s="1"/>
  <c r="F14838" i="6"/>
  <c r="H14838" i="6" s="1"/>
  <c r="F14492" i="6"/>
  <c r="F14761" i="6"/>
  <c r="H14761" i="6" s="1"/>
  <c r="I2527" i="3"/>
  <c r="Q612" i="5"/>
  <c r="D612" i="5" s="1"/>
  <c r="Q613" i="5"/>
  <c r="D613" i="5" s="1"/>
  <c r="Q610" i="5"/>
  <c r="D610" i="5" s="1"/>
  <c r="Q616" i="5"/>
  <c r="D616" i="5" s="1"/>
  <c r="Q614" i="5"/>
  <c r="D614" i="5" s="1"/>
  <c r="O609" i="5"/>
  <c r="Q609" i="5" s="1"/>
  <c r="D609" i="5" s="1"/>
  <c r="L609" i="5"/>
  <c r="K609" i="5"/>
  <c r="G609" i="5"/>
  <c r="F14716" i="6" s="1"/>
  <c r="H14716" i="6" s="1"/>
  <c r="P547" i="2"/>
  <c r="M547" i="2"/>
  <c r="L547" i="2"/>
  <c r="H547" i="2"/>
  <c r="G2485" i="3" s="1"/>
  <c r="F2485" i="3"/>
  <c r="J2485" i="3" s="1"/>
  <c r="F2484" i="3"/>
  <c r="J2484" i="3" s="1"/>
  <c r="O608" i="5"/>
  <c r="L608" i="5"/>
  <c r="K608" i="5"/>
  <c r="G608" i="5"/>
  <c r="O607" i="5"/>
  <c r="Q607" i="5" s="1"/>
  <c r="D607" i="5" s="1"/>
  <c r="L607" i="5"/>
  <c r="K607" i="5"/>
  <c r="G607" i="5"/>
  <c r="F2475" i="3"/>
  <c r="J2475" i="3" s="1"/>
  <c r="F2474" i="3"/>
  <c r="J2474" i="3" s="1"/>
  <c r="F2471" i="3"/>
  <c r="J2471" i="3" s="1"/>
  <c r="F2468" i="3"/>
  <c r="J2468" i="3" s="1"/>
  <c r="P546" i="2"/>
  <c r="M546" i="2"/>
  <c r="L546" i="2"/>
  <c r="H546" i="2"/>
  <c r="G2466" i="3" s="1"/>
  <c r="F2466" i="3"/>
  <c r="J2466" i="3" s="1"/>
  <c r="F2464" i="3"/>
  <c r="J2464" i="3" s="1"/>
  <c r="P545" i="2"/>
  <c r="M545" i="2"/>
  <c r="L545" i="2"/>
  <c r="H545" i="2"/>
  <c r="G2463" i="3" s="1"/>
  <c r="F2463" i="3"/>
  <c r="J2463" i="3" s="1"/>
  <c r="F2462" i="3"/>
  <c r="J2462" i="3" s="1"/>
  <c r="P544" i="2"/>
  <c r="M544" i="2"/>
  <c r="L544" i="2"/>
  <c r="H544" i="2"/>
  <c r="G2707" i="3" s="1"/>
  <c r="I2707" i="3" s="1"/>
  <c r="F2458" i="3"/>
  <c r="J2458" i="3" s="1"/>
  <c r="F2457" i="3"/>
  <c r="J2457" i="3" s="1"/>
  <c r="F2456" i="3"/>
  <c r="J2456" i="3" s="1"/>
  <c r="P543" i="2"/>
  <c r="M543" i="2"/>
  <c r="L543" i="2"/>
  <c r="H543" i="2"/>
  <c r="G2456" i="3" s="1"/>
  <c r="I2456" i="3" s="1"/>
  <c r="P542" i="2"/>
  <c r="M542" i="2"/>
  <c r="L542" i="2"/>
  <c r="H542" i="2"/>
  <c r="G2455" i="3" s="1"/>
  <c r="F2455" i="3"/>
  <c r="J2455" i="3" s="1"/>
  <c r="F2454" i="3"/>
  <c r="J2454" i="3" s="1"/>
  <c r="P606" i="5"/>
  <c r="O606" i="5"/>
  <c r="L606" i="5"/>
  <c r="K606" i="5"/>
  <c r="G606" i="5"/>
  <c r="O605" i="5"/>
  <c r="L605" i="5"/>
  <c r="K605" i="5"/>
  <c r="G605" i="5"/>
  <c r="F2452" i="3"/>
  <c r="J2452" i="3" s="1"/>
  <c r="P541" i="2"/>
  <c r="M541" i="2"/>
  <c r="L541" i="2"/>
  <c r="H541" i="2"/>
  <c r="G2655" i="3" s="1"/>
  <c r="I2655" i="3" s="1"/>
  <c r="F2449" i="3"/>
  <c r="J2449" i="3" s="1"/>
  <c r="P540" i="2"/>
  <c r="M540" i="2"/>
  <c r="L540" i="2"/>
  <c r="H540" i="2"/>
  <c r="F2443" i="3"/>
  <c r="J2443" i="3" s="1"/>
  <c r="O604" i="5"/>
  <c r="L604" i="5"/>
  <c r="K604" i="5"/>
  <c r="G604" i="5"/>
  <c r="P539" i="2"/>
  <c r="M539" i="2"/>
  <c r="L539" i="2"/>
  <c r="H539" i="2"/>
  <c r="G2440" i="3" s="1"/>
  <c r="F2440" i="3"/>
  <c r="J2440" i="3" s="1"/>
  <c r="F2439" i="3"/>
  <c r="J2439" i="3" s="1"/>
  <c r="O603" i="5"/>
  <c r="L603" i="5"/>
  <c r="K603" i="5"/>
  <c r="G603" i="5"/>
  <c r="O602" i="5"/>
  <c r="L602" i="5"/>
  <c r="K602" i="5"/>
  <c r="G602" i="5"/>
  <c r="F14945" i="6" s="1"/>
  <c r="H14945" i="6" s="1"/>
  <c r="F14812" i="6" l="1"/>
  <c r="H14812" i="6" s="1"/>
  <c r="F15795" i="6"/>
  <c r="H15795" i="6" s="1"/>
  <c r="F16005" i="6"/>
  <c r="H16005" i="6" s="1"/>
  <c r="F15551" i="6"/>
  <c r="H15551" i="6" s="1"/>
  <c r="F15200" i="6"/>
  <c r="H15200" i="6" s="1"/>
  <c r="F15355" i="6"/>
  <c r="H15355" i="6" s="1"/>
  <c r="F14784" i="6"/>
  <c r="H14784" i="6" s="1"/>
  <c r="F15978" i="6"/>
  <c r="H15978" i="6" s="1"/>
  <c r="F15627" i="6"/>
  <c r="H15627" i="6" s="1"/>
  <c r="F15387" i="6"/>
  <c r="H15387" i="6" s="1"/>
  <c r="F14995" i="6"/>
  <c r="H14995" i="6" s="1"/>
  <c r="F16001" i="6"/>
  <c r="H16001" i="6" s="1"/>
  <c r="F15452" i="6"/>
  <c r="H15452" i="6" s="1"/>
  <c r="F16107" i="6"/>
  <c r="H16107" i="6" s="1"/>
  <c r="F15792" i="6"/>
  <c r="H15792" i="6" s="1"/>
  <c r="F15323" i="6"/>
  <c r="H15323" i="6" s="1"/>
  <c r="F15231" i="6"/>
  <c r="H15231" i="6" s="1"/>
  <c r="F15701" i="6"/>
  <c r="H15701" i="6" s="1"/>
  <c r="F15554" i="6"/>
  <c r="H15554" i="6" s="1"/>
  <c r="F15494" i="6"/>
  <c r="H15494" i="6" s="1"/>
  <c r="F14978" i="6"/>
  <c r="H14978" i="6" s="1"/>
  <c r="Q608" i="5"/>
  <c r="D608" i="5" s="1"/>
  <c r="Q602" i="5"/>
  <c r="D602" i="5" s="1"/>
  <c r="F15074" i="6"/>
  <c r="H15074" i="6" s="1"/>
  <c r="F15489" i="6"/>
  <c r="H15489" i="6" s="1"/>
  <c r="G2443" i="3"/>
  <c r="I2443" i="3" s="1"/>
  <c r="G2746" i="3"/>
  <c r="I2746" i="3" s="1"/>
  <c r="I2455" i="3"/>
  <c r="Q578" i="2"/>
  <c r="S578" i="2" s="1"/>
  <c r="I2463" i="3"/>
  <c r="Q576" i="2"/>
  <c r="S576" i="2" s="1"/>
  <c r="F14920" i="6"/>
  <c r="H14920" i="6" s="1"/>
  <c r="F14700" i="6"/>
  <c r="H14700" i="6" s="1"/>
  <c r="F14760" i="6"/>
  <c r="H14760" i="6" s="1"/>
  <c r="F14885" i="6"/>
  <c r="H14885" i="6" s="1"/>
  <c r="G2565" i="3"/>
  <c r="I2565" i="3" s="1"/>
  <c r="G2616" i="3"/>
  <c r="I2616" i="3" s="1"/>
  <c r="G2458" i="3"/>
  <c r="G2594" i="3"/>
  <c r="I2594" i="3" s="1"/>
  <c r="R546" i="2"/>
  <c r="E546" i="2" s="1"/>
  <c r="R539" i="2"/>
  <c r="E539" i="2" s="1"/>
  <c r="R540" i="2"/>
  <c r="E540" i="2" s="1"/>
  <c r="I2466" i="3"/>
  <c r="Q561" i="2"/>
  <c r="S561" i="2" s="1"/>
  <c r="R543" i="2"/>
  <c r="E543" i="2" s="1"/>
  <c r="I2485" i="3"/>
  <c r="Q557" i="2"/>
  <c r="S557" i="2" s="1"/>
  <c r="Q603" i="5"/>
  <c r="D603" i="5" s="1"/>
  <c r="Q606" i="5"/>
  <c r="D606" i="5" s="1"/>
  <c r="Q605" i="5"/>
  <c r="D605" i="5" s="1"/>
  <c r="R545" i="2"/>
  <c r="E545" i="2" s="1"/>
  <c r="R544" i="2"/>
  <c r="E544" i="2" s="1"/>
  <c r="R541" i="2"/>
  <c r="E541" i="2" s="1"/>
  <c r="R547" i="2"/>
  <c r="E547" i="2" s="1"/>
  <c r="Q604" i="5"/>
  <c r="D604" i="5" s="1"/>
  <c r="R542" i="2"/>
  <c r="E542" i="2" s="1"/>
  <c r="R606" i="5"/>
  <c r="Q547" i="2"/>
  <c r="S547" i="2" s="1"/>
  <c r="Q546" i="2"/>
  <c r="S546" i="2" s="1"/>
  <c r="Q543" i="2"/>
  <c r="S543" i="2" s="1"/>
  <c r="I2440" i="3"/>
  <c r="Q539" i="2"/>
  <c r="S539" i="2" s="1"/>
  <c r="O601" i="5"/>
  <c r="Q601" i="5" s="1"/>
  <c r="D601" i="5" s="1"/>
  <c r="L601" i="5"/>
  <c r="K601" i="5"/>
  <c r="G601" i="5"/>
  <c r="H2437" i="3"/>
  <c r="H2436" i="3"/>
  <c r="H2435" i="3"/>
  <c r="P538" i="2"/>
  <c r="M538" i="2"/>
  <c r="L538" i="2"/>
  <c r="H538" i="2"/>
  <c r="G2437" i="3" s="1"/>
  <c r="P537" i="2"/>
  <c r="M537" i="2"/>
  <c r="L537" i="2"/>
  <c r="H537" i="2"/>
  <c r="F2437" i="3"/>
  <c r="J2437" i="3" s="1"/>
  <c r="F2436" i="3"/>
  <c r="J2436" i="3" s="1"/>
  <c r="F2435" i="3"/>
  <c r="J2435" i="3" s="1"/>
  <c r="O600" i="5"/>
  <c r="L600" i="5"/>
  <c r="K600" i="5"/>
  <c r="G600" i="5"/>
  <c r="O599" i="5"/>
  <c r="Q599" i="5" s="1"/>
  <c r="D599" i="5" s="1"/>
  <c r="L599" i="5"/>
  <c r="K599" i="5"/>
  <c r="G599" i="5"/>
  <c r="P536" i="2"/>
  <c r="M536" i="2"/>
  <c r="L536" i="2"/>
  <c r="H536" i="2"/>
  <c r="O598" i="5"/>
  <c r="Q598" i="5" s="1"/>
  <c r="D598" i="5" s="1"/>
  <c r="L598" i="5"/>
  <c r="K598" i="5"/>
  <c r="G598" i="5"/>
  <c r="F2430" i="3"/>
  <c r="J2430" i="3" s="1"/>
  <c r="P535" i="2"/>
  <c r="M535" i="2"/>
  <c r="L535" i="2"/>
  <c r="H535" i="2"/>
  <c r="G2428" i="3" s="1"/>
  <c r="I2428" i="3" s="1"/>
  <c r="F2428" i="3"/>
  <c r="J2428" i="3" s="1"/>
  <c r="P534" i="2"/>
  <c r="M534" i="2"/>
  <c r="L534" i="2"/>
  <c r="H534" i="2"/>
  <c r="G2426" i="3" s="1"/>
  <c r="I2426" i="3" s="1"/>
  <c r="F2426" i="3"/>
  <c r="J2426" i="3" s="1"/>
  <c r="F2425" i="3"/>
  <c r="J2425" i="3" s="1"/>
  <c r="F15727" i="6" l="1"/>
  <c r="H15727" i="6" s="1"/>
  <c r="F15348" i="6"/>
  <c r="H15348" i="6" s="1"/>
  <c r="F15789" i="6"/>
  <c r="H15789" i="6" s="1"/>
  <c r="F15669" i="6"/>
  <c r="H15669" i="6" s="1"/>
  <c r="F15590" i="6"/>
  <c r="H15590" i="6" s="1"/>
  <c r="Q600" i="5"/>
  <c r="D600" i="5" s="1"/>
  <c r="Q590" i="2"/>
  <c r="S590" i="2" s="1"/>
  <c r="I2458" i="3"/>
  <c r="Q588" i="2"/>
  <c r="S588" i="2" s="1"/>
  <c r="G2540" i="3"/>
  <c r="I2540" i="3" s="1"/>
  <c r="G2694" i="3"/>
  <c r="I2694" i="3" s="1"/>
  <c r="R535" i="2"/>
  <c r="E535" i="2" s="1"/>
  <c r="G2436" i="3"/>
  <c r="Q555" i="2" s="1"/>
  <c r="S555" i="2" s="1"/>
  <c r="G2612" i="3"/>
  <c r="I2612" i="3" s="1"/>
  <c r="Q544" i="2"/>
  <c r="S544" i="2" s="1"/>
  <c r="R536" i="2"/>
  <c r="E536" i="2" s="1"/>
  <c r="I2437" i="3"/>
  <c r="R534" i="2"/>
  <c r="E534" i="2" s="1"/>
  <c r="R538" i="2"/>
  <c r="E538" i="2" s="1"/>
  <c r="R537" i="2"/>
  <c r="E537" i="2" s="1"/>
  <c r="Q535" i="2"/>
  <c r="S535" i="2" s="1"/>
  <c r="F2421" i="3"/>
  <c r="F2422" i="3"/>
  <c r="F2420" i="3"/>
  <c r="O597" i="5"/>
  <c r="Q597" i="5" s="1"/>
  <c r="D597" i="5" s="1"/>
  <c r="L597" i="5"/>
  <c r="K597" i="5"/>
  <c r="G597" i="5"/>
  <c r="P533" i="2"/>
  <c r="R533" i="2" s="1"/>
  <c r="E533" i="2" s="1"/>
  <c r="M533" i="2"/>
  <c r="L533" i="2"/>
  <c r="H533" i="2"/>
  <c r="G2420" i="3" s="1"/>
  <c r="O596" i="5"/>
  <c r="Q596" i="5" s="1"/>
  <c r="D596" i="5" s="1"/>
  <c r="L596" i="5"/>
  <c r="K596" i="5"/>
  <c r="G596" i="5"/>
  <c r="F14705" i="6" l="1"/>
  <c r="H14705" i="6" s="1"/>
  <c r="F16033" i="6"/>
  <c r="H16033" i="6" s="1"/>
  <c r="F15328" i="6"/>
  <c r="H15328" i="6" s="1"/>
  <c r="F14953" i="6"/>
  <c r="H14953" i="6" s="1"/>
  <c r="F15438" i="6"/>
  <c r="H15438" i="6" s="1"/>
  <c r="F15824" i="6"/>
  <c r="H15824" i="6" s="1"/>
  <c r="F15598" i="6"/>
  <c r="H15598" i="6" s="1"/>
  <c r="F15170" i="6"/>
  <c r="H15170" i="6" s="1"/>
  <c r="F14998" i="6"/>
  <c r="H14998" i="6" s="1"/>
  <c r="F15125" i="6"/>
  <c r="H15125" i="6" s="1"/>
  <c r="F14854" i="6"/>
  <c r="H14854" i="6" s="1"/>
  <c r="F14967" i="6"/>
  <c r="H14967" i="6" s="1"/>
  <c r="I2436" i="3"/>
  <c r="Q533" i="2"/>
  <c r="S533" i="2" s="1"/>
  <c r="Q540" i="2"/>
  <c r="S540" i="2" s="1"/>
  <c r="F2419" i="3"/>
  <c r="F2418" i="3"/>
  <c r="F2417" i="3"/>
  <c r="F2416" i="3" l="1"/>
  <c r="F2411" i="3"/>
  <c r="F2410" i="3"/>
  <c r="P532" i="2"/>
  <c r="R532" i="2" s="1"/>
  <c r="E532" i="2" s="1"/>
  <c r="M532" i="2"/>
  <c r="L532" i="2"/>
  <c r="H532" i="2"/>
  <c r="F2407" i="3"/>
  <c r="F2406" i="3"/>
  <c r="G2511" i="3" l="1"/>
  <c r="I2511" i="3" s="1"/>
  <c r="G2737" i="3"/>
  <c r="I2737" i="3" s="1"/>
  <c r="G2407" i="3"/>
  <c r="G2468" i="3"/>
  <c r="I2468" i="3" s="1"/>
  <c r="P531" i="2"/>
  <c r="M531" i="2"/>
  <c r="L531" i="2"/>
  <c r="H531" i="2"/>
  <c r="P530" i="2"/>
  <c r="M530" i="2"/>
  <c r="L530" i="2"/>
  <c r="H530" i="2"/>
  <c r="G2384" i="3" s="1"/>
  <c r="F2401" i="3"/>
  <c r="F2400" i="3"/>
  <c r="F2395" i="3"/>
  <c r="J2395" i="3" s="1"/>
  <c r="F2394" i="3"/>
  <c r="J2394" i="3" s="1"/>
  <c r="J2393" i="3"/>
  <c r="I2393" i="3"/>
  <c r="J2392" i="3"/>
  <c r="I2392" i="3"/>
  <c r="J2391" i="3"/>
  <c r="I2391" i="3"/>
  <c r="J2390" i="3"/>
  <c r="I2390" i="3"/>
  <c r="J2389" i="3"/>
  <c r="I2389" i="3"/>
  <c r="J2388" i="3"/>
  <c r="I2388" i="3"/>
  <c r="F2387" i="3"/>
  <c r="J2387" i="3" s="1"/>
  <c r="J2386" i="3"/>
  <c r="I2386" i="3"/>
  <c r="J2385" i="3"/>
  <c r="I2385" i="3"/>
  <c r="F2384" i="3"/>
  <c r="J2384" i="3" s="1"/>
  <c r="F2383" i="3"/>
  <c r="J2383" i="3" s="1"/>
  <c r="J2382" i="3"/>
  <c r="I2382" i="3"/>
  <c r="J2381" i="3"/>
  <c r="I2381" i="3"/>
  <c r="F2376" i="3"/>
  <c r="F2374" i="3"/>
  <c r="O595" i="5"/>
  <c r="L595" i="5"/>
  <c r="K595" i="5"/>
  <c r="G595" i="5"/>
  <c r="F14779" i="6" s="1"/>
  <c r="H14779" i="6" s="1"/>
  <c r="O594" i="5"/>
  <c r="L594" i="5"/>
  <c r="K594" i="5"/>
  <c r="G594" i="5"/>
  <c r="F12980" i="6"/>
  <c r="H12980" i="6" s="1"/>
  <c r="F12981" i="6"/>
  <c r="H12981" i="6" s="1"/>
  <c r="F12983" i="6"/>
  <c r="H12983" i="6" s="1"/>
  <c r="F12984" i="6"/>
  <c r="H12984" i="6" s="1"/>
  <c r="F12987" i="6"/>
  <c r="H12987" i="6" s="1"/>
  <c r="F12989" i="6"/>
  <c r="H12989" i="6" s="1"/>
  <c r="F12990" i="6"/>
  <c r="H12990" i="6" s="1"/>
  <c r="F12991" i="6"/>
  <c r="H12991" i="6" s="1"/>
  <c r="F12992" i="6"/>
  <c r="H12992" i="6" s="1"/>
  <c r="F12993" i="6"/>
  <c r="H12993" i="6" s="1"/>
  <c r="F12994" i="6"/>
  <c r="H12994" i="6" s="1"/>
  <c r="F13001" i="6"/>
  <c r="H13001" i="6" s="1"/>
  <c r="F13002" i="6"/>
  <c r="H13002" i="6" s="1"/>
  <c r="F13009" i="6"/>
  <c r="H13009" i="6" s="1"/>
  <c r="F13010" i="6"/>
  <c r="H13010" i="6" s="1"/>
  <c r="F13012" i="6"/>
  <c r="H13012" i="6" s="1"/>
  <c r="F13013" i="6"/>
  <c r="H13013" i="6" s="1"/>
  <c r="F13014" i="6"/>
  <c r="H13014" i="6" s="1"/>
  <c r="F13017" i="6"/>
  <c r="H13017" i="6" s="1"/>
  <c r="F13023" i="6"/>
  <c r="H13023" i="6" s="1"/>
  <c r="F13026" i="6"/>
  <c r="H13026" i="6" s="1"/>
  <c r="F13028" i="6"/>
  <c r="H13028" i="6" s="1"/>
  <c r="F13033" i="6"/>
  <c r="H13033" i="6" s="1"/>
  <c r="F13038" i="6"/>
  <c r="H13038" i="6" s="1"/>
  <c r="F13042" i="6"/>
  <c r="H13042" i="6" s="1"/>
  <c r="F13043" i="6"/>
  <c r="H13043" i="6" s="1"/>
  <c r="F13044" i="6"/>
  <c r="H13044" i="6" s="1"/>
  <c r="F13045" i="6"/>
  <c r="H13045" i="6" s="1"/>
  <c r="F13046" i="6"/>
  <c r="H13046" i="6" s="1"/>
  <c r="O593" i="5"/>
  <c r="L593" i="5"/>
  <c r="K593" i="5"/>
  <c r="G593" i="5"/>
  <c r="O592" i="5"/>
  <c r="L592" i="5"/>
  <c r="K592" i="5"/>
  <c r="G592" i="5"/>
  <c r="F2371" i="3"/>
  <c r="F2370" i="3"/>
  <c r="F2369" i="3"/>
  <c r="F12922" i="6"/>
  <c r="H12922" i="6" s="1"/>
  <c r="F12923" i="6"/>
  <c r="H12923" i="6" s="1"/>
  <c r="F12926" i="6"/>
  <c r="H12926" i="6" s="1"/>
  <c r="F12927" i="6"/>
  <c r="H12927" i="6" s="1"/>
  <c r="F12937" i="6"/>
  <c r="H12937" i="6" s="1"/>
  <c r="F12940" i="6"/>
  <c r="H12940" i="6" s="1"/>
  <c r="F12942" i="6"/>
  <c r="H12942" i="6" s="1"/>
  <c r="F12945" i="6"/>
  <c r="H12945" i="6" s="1"/>
  <c r="F12946" i="6"/>
  <c r="H12946" i="6" s="1"/>
  <c r="F12947" i="6"/>
  <c r="H12947" i="6" s="1"/>
  <c r="F12949" i="6"/>
  <c r="H12949" i="6" s="1"/>
  <c r="F12950" i="6"/>
  <c r="H12950" i="6" s="1"/>
  <c r="F12951" i="6"/>
  <c r="H12951" i="6" s="1"/>
  <c r="F12952" i="6"/>
  <c r="H12952" i="6" s="1"/>
  <c r="F12955" i="6"/>
  <c r="H12955" i="6" s="1"/>
  <c r="F12957" i="6"/>
  <c r="H12957" i="6" s="1"/>
  <c r="F2368" i="3"/>
  <c r="F2366" i="3"/>
  <c r="F2364" i="3"/>
  <c r="O591" i="5"/>
  <c r="Q591" i="5" s="1"/>
  <c r="D591" i="5" s="1"/>
  <c r="L591" i="5"/>
  <c r="K591" i="5"/>
  <c r="G591" i="5"/>
  <c r="O590" i="5"/>
  <c r="L590" i="5"/>
  <c r="K590" i="5"/>
  <c r="G590" i="5"/>
  <c r="F12935" i="6" s="1"/>
  <c r="H12935" i="6" s="1"/>
  <c r="I2357" i="3"/>
  <c r="J2357" i="3"/>
  <c r="I2358" i="3"/>
  <c r="J2358" i="3"/>
  <c r="F2359" i="3"/>
  <c r="J2359" i="3" s="1"/>
  <c r="F2360" i="3"/>
  <c r="J2360" i="3" s="1"/>
  <c r="F2361" i="3"/>
  <c r="J2361" i="3" s="1"/>
  <c r="O589" i="5"/>
  <c r="L589" i="5"/>
  <c r="K589" i="5"/>
  <c r="G589" i="5"/>
  <c r="F2350" i="3"/>
  <c r="F2347" i="3"/>
  <c r="F2345" i="3"/>
  <c r="O587" i="5"/>
  <c r="L587" i="5"/>
  <c r="K587" i="5"/>
  <c r="G587" i="5"/>
  <c r="O588" i="5"/>
  <c r="L588" i="5"/>
  <c r="K588" i="5"/>
  <c r="G588" i="5"/>
  <c r="P529" i="2"/>
  <c r="M529" i="2"/>
  <c r="L529" i="2"/>
  <c r="H529" i="2"/>
  <c r="G2374" i="3" s="1"/>
  <c r="Q529" i="2" s="1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F2336" i="3"/>
  <c r="I2337" i="3"/>
  <c r="J2337" i="3"/>
  <c r="I2338" i="3"/>
  <c r="J2338" i="3"/>
  <c r="I2339" i="3"/>
  <c r="J2339" i="3"/>
  <c r="I2340" i="3"/>
  <c r="J2340" i="3"/>
  <c r="F2341" i="3"/>
  <c r="J2341" i="3" s="1"/>
  <c r="F2342" i="3"/>
  <c r="J2342" i="3" s="1"/>
  <c r="I2343" i="3"/>
  <c r="J2343" i="3"/>
  <c r="F2333" i="3"/>
  <c r="F2328" i="3"/>
  <c r="F2327" i="3"/>
  <c r="F2326" i="3"/>
  <c r="F2317" i="3"/>
  <c r="F2314" i="3"/>
  <c r="J2611" i="3"/>
  <c r="I2611" i="3"/>
  <c r="J2610" i="3"/>
  <c r="I2610" i="3"/>
  <c r="J2607" i="3"/>
  <c r="I2607" i="3"/>
  <c r="I2604" i="3"/>
  <c r="J2604" i="3"/>
  <c r="J2603" i="3"/>
  <c r="I2603" i="3"/>
  <c r="P528" i="2"/>
  <c r="M528" i="2"/>
  <c r="L528" i="2"/>
  <c r="H528" i="2"/>
  <c r="F14905" i="6" l="1"/>
  <c r="H14905" i="6" s="1"/>
  <c r="F15734" i="6"/>
  <c r="H15734" i="6" s="1"/>
  <c r="F15225" i="6"/>
  <c r="H15225" i="6" s="1"/>
  <c r="F15009" i="6"/>
  <c r="H15009" i="6" s="1"/>
  <c r="F15517" i="6"/>
  <c r="H15517" i="6" s="1"/>
  <c r="F14774" i="6"/>
  <c r="H14774" i="6" s="1"/>
  <c r="F15147" i="6"/>
  <c r="H15147" i="6" s="1"/>
  <c r="F15111" i="6"/>
  <c r="H15111" i="6" s="1"/>
  <c r="F15318" i="6"/>
  <c r="H15318" i="6" s="1"/>
  <c r="F15675" i="6"/>
  <c r="H15675" i="6" s="1"/>
  <c r="F15252" i="6"/>
  <c r="F15999" i="6"/>
  <c r="H15999" i="6" s="1"/>
  <c r="F14893" i="6"/>
  <c r="H14893" i="6" s="1"/>
  <c r="F14963" i="6"/>
  <c r="H14963" i="6" s="1"/>
  <c r="F12960" i="6"/>
  <c r="H12960" i="6" s="1"/>
  <c r="F15907" i="6"/>
  <c r="H15907" i="6" s="1"/>
  <c r="F15078" i="6"/>
  <c r="H15078" i="6" s="1"/>
  <c r="F15008" i="6"/>
  <c r="H15008" i="6" s="1"/>
  <c r="F15721" i="6"/>
  <c r="H15721" i="6" s="1"/>
  <c r="F14852" i="6"/>
  <c r="H14852" i="6" s="1"/>
  <c r="F15890" i="6"/>
  <c r="H15890" i="6" s="1"/>
  <c r="F15865" i="6"/>
  <c r="H15865" i="6" s="1"/>
  <c r="F15694" i="6"/>
  <c r="H15694" i="6" s="1"/>
  <c r="F15769" i="6"/>
  <c r="H15769" i="6" s="1"/>
  <c r="F15488" i="6"/>
  <c r="H15488" i="6" s="1"/>
  <c r="F15455" i="6"/>
  <c r="H15455" i="6" s="1"/>
  <c r="F16055" i="6"/>
  <c r="H16055" i="6" s="1"/>
  <c r="F15160" i="6"/>
  <c r="H15160" i="6" s="1"/>
  <c r="F15305" i="6"/>
  <c r="H15305" i="6" s="1"/>
  <c r="F15234" i="6"/>
  <c r="H15234" i="6" s="1"/>
  <c r="F15625" i="6"/>
  <c r="H15625" i="6" s="1"/>
  <c r="F15003" i="6"/>
  <c r="H15003" i="6" s="1"/>
  <c r="G2605" i="3"/>
  <c r="I2605" i="3" s="1"/>
  <c r="G2639" i="3"/>
  <c r="I2639" i="3" s="1"/>
  <c r="P593" i="5"/>
  <c r="R593" i="5" s="1"/>
  <c r="G2327" i="3"/>
  <c r="G2587" i="3"/>
  <c r="I2587" i="3" s="1"/>
  <c r="G2547" i="3"/>
  <c r="I2547" i="3" s="1"/>
  <c r="G2495" i="3"/>
  <c r="Q592" i="5"/>
  <c r="D592" i="5" s="1"/>
  <c r="Q593" i="5"/>
  <c r="D593" i="5" s="1"/>
  <c r="Q532" i="2"/>
  <c r="S532" i="2" s="1"/>
  <c r="Q594" i="5"/>
  <c r="D594" i="5" s="1"/>
  <c r="F13019" i="6"/>
  <c r="H13019" i="6" s="1"/>
  <c r="Q534" i="2"/>
  <c r="S534" i="2" s="1"/>
  <c r="R528" i="2"/>
  <c r="E528" i="2" s="1"/>
  <c r="Q587" i="5"/>
  <c r="D587" i="5" s="1"/>
  <c r="F13003" i="6"/>
  <c r="H13003" i="6" s="1"/>
  <c r="R531" i="2"/>
  <c r="E531" i="2" s="1"/>
  <c r="S529" i="2"/>
  <c r="I2384" i="3"/>
  <c r="Q530" i="2"/>
  <c r="S530" i="2" s="1"/>
  <c r="R530" i="2"/>
  <c r="E530" i="2" s="1"/>
  <c r="Q595" i="5"/>
  <c r="D595" i="5" s="1"/>
  <c r="Q590" i="5"/>
  <c r="D590" i="5" s="1"/>
  <c r="Q588" i="5"/>
  <c r="D588" i="5" s="1"/>
  <c r="Q589" i="5"/>
  <c r="D589" i="5" s="1"/>
  <c r="R529" i="2"/>
  <c r="E529" i="2" s="1"/>
  <c r="P527" i="2"/>
  <c r="M527" i="2"/>
  <c r="L527" i="2"/>
  <c r="H527" i="2"/>
  <c r="G2688" i="3" s="1"/>
  <c r="I2688" i="3" s="1"/>
  <c r="O586" i="5"/>
  <c r="Q586" i="5" s="1"/>
  <c r="D586" i="5" s="1"/>
  <c r="L586" i="5"/>
  <c r="K586" i="5"/>
  <c r="G586" i="5"/>
  <c r="F12982" i="6" s="1"/>
  <c r="H12982" i="6" s="1"/>
  <c r="H15252" i="6" l="1"/>
  <c r="P588" i="5"/>
  <c r="R588" i="5" s="1"/>
  <c r="R527" i="2"/>
  <c r="E527" i="2" s="1"/>
  <c r="Q528" i="2"/>
  <c r="S528" i="2" s="1"/>
  <c r="G2314" i="3"/>
  <c r="G2493" i="3"/>
  <c r="I2493" i="3" s="1"/>
  <c r="I2495" i="3"/>
  <c r="Q531" i="2"/>
  <c r="S531" i="2" s="1"/>
  <c r="F2310" i="3"/>
  <c r="O585" i="5"/>
  <c r="Q585" i="5" s="1"/>
  <c r="D585" i="5" s="1"/>
  <c r="L585" i="5"/>
  <c r="K585" i="5"/>
  <c r="G585" i="5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F2307" i="3"/>
  <c r="F2308" i="3"/>
  <c r="O584" i="5"/>
  <c r="Q584" i="5" s="1"/>
  <c r="D584" i="5" s="1"/>
  <c r="L584" i="5"/>
  <c r="K584" i="5"/>
  <c r="G584" i="5"/>
  <c r="P526" i="2"/>
  <c r="R526" i="2" s="1"/>
  <c r="E526" i="2" s="1"/>
  <c r="M526" i="2"/>
  <c r="L526" i="2"/>
  <c r="H526" i="2"/>
  <c r="G2806" i="3" s="1"/>
  <c r="I2806" i="3" s="1"/>
  <c r="F2305" i="3"/>
  <c r="F15686" i="6" l="1"/>
  <c r="H15686" i="6" s="1"/>
  <c r="F15685" i="6"/>
  <c r="H15685" i="6" s="1"/>
  <c r="F15618" i="6"/>
  <c r="H15618" i="6" s="1"/>
  <c r="F15440" i="6"/>
  <c r="H15440" i="6" s="1"/>
  <c r="F15396" i="6"/>
  <c r="H15396" i="6" s="1"/>
  <c r="F15316" i="6"/>
  <c r="H15316" i="6" s="1"/>
  <c r="F15617" i="6"/>
  <c r="H15617" i="6" s="1"/>
  <c r="F15317" i="6"/>
  <c r="H15317" i="6" s="1"/>
  <c r="F15163" i="6"/>
  <c r="H15163" i="6" s="1"/>
  <c r="F15095" i="6"/>
  <c r="H15095" i="6" s="1"/>
  <c r="F15094" i="6"/>
  <c r="H15094" i="6" s="1"/>
  <c r="F15164" i="6"/>
  <c r="H15164" i="6" s="1"/>
  <c r="F15441" i="6"/>
  <c r="H15441" i="6" s="1"/>
  <c r="F15397" i="6"/>
  <c r="H15397" i="6" s="1"/>
  <c r="F14859" i="6"/>
  <c r="H14859" i="6" s="1"/>
  <c r="F14860" i="6"/>
  <c r="H14860" i="6" s="1"/>
  <c r="G2543" i="3"/>
  <c r="I2543" i="3" s="1"/>
  <c r="G2621" i="3"/>
  <c r="I2621" i="3" s="1"/>
  <c r="F14690" i="6"/>
  <c r="H14690" i="6" s="1"/>
  <c r="F14846" i="6"/>
  <c r="H14846" i="6" s="1"/>
  <c r="F14845" i="6"/>
  <c r="H14845" i="6" s="1"/>
  <c r="F14691" i="6"/>
  <c r="H14691" i="6" s="1"/>
  <c r="Q527" i="2"/>
  <c r="S527" i="2" s="1"/>
  <c r="G2342" i="3"/>
  <c r="Q541" i="2" s="1"/>
  <c r="S541" i="2" s="1"/>
  <c r="G2492" i="3"/>
  <c r="I2492" i="3" s="1"/>
  <c r="G2491" i="3"/>
  <c r="I2491" i="3" s="1"/>
  <c r="Q536" i="2"/>
  <c r="S536" i="2" s="1"/>
  <c r="F13035" i="6"/>
  <c r="H13035" i="6" s="1"/>
  <c r="F13036" i="6"/>
  <c r="H13036" i="6" s="1"/>
  <c r="F2304" i="3"/>
  <c r="F2303" i="3"/>
  <c r="O583" i="5"/>
  <c r="Q583" i="5" s="1"/>
  <c r="D583" i="5" s="1"/>
  <c r="L583" i="5"/>
  <c r="K583" i="5"/>
  <c r="G583" i="5"/>
  <c r="F15391" i="6" s="1"/>
  <c r="H15391" i="6" s="1"/>
  <c r="K2295" i="3"/>
  <c r="K2294" i="3"/>
  <c r="K2293" i="3"/>
  <c r="K2292" i="3"/>
  <c r="K2291" i="3"/>
  <c r="K2290" i="3"/>
  <c r="K2289" i="3"/>
  <c r="K2288" i="3"/>
  <c r="K2287" i="3"/>
  <c r="F2302" i="3"/>
  <c r="F2301" i="3"/>
  <c r="F2300" i="3"/>
  <c r="F2299" i="3"/>
  <c r="P525" i="2"/>
  <c r="M525" i="2"/>
  <c r="L525" i="2"/>
  <c r="H525" i="2"/>
  <c r="G2488" i="3" s="1"/>
  <c r="I2488" i="3" s="1"/>
  <c r="P524" i="2"/>
  <c r="M524" i="2"/>
  <c r="L524" i="2"/>
  <c r="H524" i="2"/>
  <c r="G2756" i="3" s="1"/>
  <c r="I2756" i="3" s="1"/>
  <c r="F2297" i="3"/>
  <c r="F2296" i="3"/>
  <c r="Q523" i="2"/>
  <c r="P523" i="2"/>
  <c r="M523" i="2"/>
  <c r="L523" i="2"/>
  <c r="H523" i="2"/>
  <c r="O581" i="5"/>
  <c r="Q581" i="5" s="1"/>
  <c r="D581" i="5" s="1"/>
  <c r="L581" i="5"/>
  <c r="K581" i="5"/>
  <c r="G581" i="5"/>
  <c r="O582" i="5"/>
  <c r="L582" i="5"/>
  <c r="K582" i="5"/>
  <c r="G582" i="5"/>
  <c r="O580" i="5"/>
  <c r="L580" i="5"/>
  <c r="K580" i="5"/>
  <c r="G580" i="5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P522" i="2"/>
  <c r="M522" i="2"/>
  <c r="L522" i="2"/>
  <c r="H522" i="2"/>
  <c r="G2817" i="3" s="1"/>
  <c r="I2817" i="3" s="1"/>
  <c r="F2293" i="3"/>
  <c r="F2292" i="3"/>
  <c r="P521" i="2"/>
  <c r="M521" i="2"/>
  <c r="L521" i="2"/>
  <c r="H521" i="2"/>
  <c r="G2602" i="3" s="1"/>
  <c r="I2602" i="3" s="1"/>
  <c r="F2291" i="3"/>
  <c r="F2290" i="3"/>
  <c r="F2288" i="3"/>
  <c r="P520" i="2"/>
  <c r="M520" i="2"/>
  <c r="L520" i="2"/>
  <c r="H520" i="2"/>
  <c r="F2286" i="3"/>
  <c r="F2285" i="3"/>
  <c r="F2284" i="3"/>
  <c r="F2283" i="3"/>
  <c r="F2280" i="3"/>
  <c r="O579" i="5"/>
  <c r="L579" i="5"/>
  <c r="K579" i="5"/>
  <c r="G579" i="5"/>
  <c r="G2597" i="3" l="1"/>
  <c r="I2597" i="3" s="1"/>
  <c r="G2765" i="3"/>
  <c r="I2765" i="3" s="1"/>
  <c r="G2564" i="3"/>
  <c r="I2564" i="3" s="1"/>
  <c r="G2600" i="3"/>
  <c r="I2600" i="3" s="1"/>
  <c r="R524" i="2"/>
  <c r="E524" i="2" s="1"/>
  <c r="Q526" i="2"/>
  <c r="S526" i="2" s="1"/>
  <c r="Q579" i="5"/>
  <c r="D579" i="5" s="1"/>
  <c r="I2342" i="3"/>
  <c r="G2288" i="3"/>
  <c r="Q538" i="2" s="1"/>
  <c r="S538" i="2" s="1"/>
  <c r="G2454" i="3"/>
  <c r="I2454" i="3" s="1"/>
  <c r="G2297" i="3"/>
  <c r="G2471" i="3"/>
  <c r="I2471" i="3" s="1"/>
  <c r="Q537" i="2"/>
  <c r="S537" i="2" s="1"/>
  <c r="G2291" i="3"/>
  <c r="G2430" i="3"/>
  <c r="I2430" i="3" s="1"/>
  <c r="R522" i="2"/>
  <c r="E522" i="2" s="1"/>
  <c r="R523" i="2"/>
  <c r="E523" i="2" s="1"/>
  <c r="G2300" i="3"/>
  <c r="G2417" i="3"/>
  <c r="S523" i="2"/>
  <c r="R521" i="2"/>
  <c r="E521" i="2" s="1"/>
  <c r="G2293" i="3"/>
  <c r="G2411" i="3"/>
  <c r="G2364" i="3"/>
  <c r="Q580" i="5"/>
  <c r="D580" i="5" s="1"/>
  <c r="R525" i="2"/>
  <c r="E525" i="2" s="1"/>
  <c r="R520" i="2"/>
  <c r="E520" i="2" s="1"/>
  <c r="Q582" i="5"/>
  <c r="D582" i="5" s="1"/>
  <c r="F2272" i="3"/>
  <c r="J2272" i="3" s="1"/>
  <c r="J2276" i="3"/>
  <c r="I2276" i="3"/>
  <c r="J2275" i="3"/>
  <c r="I2275" i="3"/>
  <c r="J2274" i="3"/>
  <c r="I2274" i="3"/>
  <c r="F2268" i="3"/>
  <c r="J2268" i="3" s="1"/>
  <c r="F2267" i="3"/>
  <c r="J2267" i="3" s="1"/>
  <c r="J2271" i="3"/>
  <c r="I2271" i="3"/>
  <c r="J2270" i="3"/>
  <c r="I2270" i="3"/>
  <c r="J2269" i="3"/>
  <c r="I2269" i="3"/>
  <c r="J2273" i="3"/>
  <c r="I2273" i="3"/>
  <c r="J2266" i="3"/>
  <c r="I2266" i="3"/>
  <c r="J2265" i="3"/>
  <c r="I2265" i="3"/>
  <c r="O578" i="5"/>
  <c r="Q578" i="5" s="1"/>
  <c r="D578" i="5" s="1"/>
  <c r="L578" i="5"/>
  <c r="K578" i="5"/>
  <c r="G578" i="5"/>
  <c r="F2264" i="3"/>
  <c r="J2264" i="3" s="1"/>
  <c r="J2263" i="3"/>
  <c r="I2263" i="3"/>
  <c r="J2262" i="3"/>
  <c r="I2262" i="3"/>
  <c r="P519" i="2"/>
  <c r="M519" i="2"/>
  <c r="L519" i="2"/>
  <c r="H519" i="2"/>
  <c r="F2261" i="3"/>
  <c r="J2261" i="3" s="1"/>
  <c r="F2260" i="3"/>
  <c r="J2260" i="3" s="1"/>
  <c r="F2259" i="3"/>
  <c r="J2259" i="3" s="1"/>
  <c r="F16113" i="6" l="1"/>
  <c r="H16113" i="6" s="1"/>
  <c r="F15726" i="6"/>
  <c r="H15726" i="6" s="1"/>
  <c r="F15475" i="6"/>
  <c r="H15475" i="6" s="1"/>
  <c r="F15229" i="6"/>
  <c r="H15229" i="6" s="1"/>
  <c r="F16112" i="6"/>
  <c r="H16112" i="6" s="1"/>
  <c r="F15725" i="6"/>
  <c r="H15725" i="6" s="1"/>
  <c r="F15199" i="6"/>
  <c r="H15199" i="6" s="1"/>
  <c r="F15474" i="6"/>
  <c r="H15474" i="6" s="1"/>
  <c r="F15230" i="6"/>
  <c r="H15230" i="6" s="1"/>
  <c r="F15198" i="6"/>
  <c r="H15198" i="6" s="1"/>
  <c r="F14916" i="6"/>
  <c r="H14916" i="6" s="1"/>
  <c r="F14917" i="6"/>
  <c r="H14917" i="6" s="1"/>
  <c r="Q520" i="2"/>
  <c r="S520" i="2" s="1"/>
  <c r="Q524" i="2"/>
  <c r="S524" i="2" s="1"/>
  <c r="G2261" i="3"/>
  <c r="I2261" i="3" s="1"/>
  <c r="G2484" i="3"/>
  <c r="I2484" i="3" s="1"/>
  <c r="Q521" i="2"/>
  <c r="S521" i="2" s="1"/>
  <c r="Q522" i="2"/>
  <c r="S522" i="2" s="1"/>
  <c r="R519" i="2"/>
  <c r="E519" i="2" s="1"/>
  <c r="Q525" i="2"/>
  <c r="S525" i="2" s="1"/>
  <c r="F13021" i="6"/>
  <c r="H13021" i="6" s="1"/>
  <c r="F13022" i="6"/>
  <c r="H13022" i="6" s="1"/>
  <c r="J2258" i="3"/>
  <c r="I2258" i="3"/>
  <c r="F14688" i="6"/>
  <c r="H14688" i="6" s="1"/>
  <c r="F14687" i="6"/>
  <c r="H14687" i="6" s="1"/>
  <c r="F14686" i="6"/>
  <c r="H14686" i="6" s="1"/>
  <c r="F14685" i="6"/>
  <c r="H14685" i="6" s="1"/>
  <c r="F14684" i="6"/>
  <c r="H14684" i="6" s="1"/>
  <c r="F14683" i="6"/>
  <c r="H14683" i="6" s="1"/>
  <c r="F14682" i="6"/>
  <c r="H14682" i="6" s="1"/>
  <c r="F14681" i="6"/>
  <c r="H14681" i="6" s="1"/>
  <c r="F14679" i="6"/>
  <c r="H14679" i="6" s="1"/>
  <c r="F14678" i="6"/>
  <c r="H14678" i="6" s="1"/>
  <c r="F14677" i="6"/>
  <c r="H14677" i="6" s="1"/>
  <c r="F14676" i="6"/>
  <c r="H14676" i="6" s="1"/>
  <c r="F14675" i="6"/>
  <c r="H14675" i="6" s="1"/>
  <c r="F14674" i="6"/>
  <c r="H14674" i="6" s="1"/>
  <c r="F14673" i="6"/>
  <c r="H14673" i="6" s="1"/>
  <c r="F14672" i="6"/>
  <c r="F14669" i="6"/>
  <c r="H14669" i="6" s="1"/>
  <c r="F14668" i="6"/>
  <c r="H14668" i="6" s="1"/>
  <c r="H14667" i="6"/>
  <c r="F14666" i="6"/>
  <c r="H14666" i="6" s="1"/>
  <c r="F14665" i="6"/>
  <c r="H14665" i="6" s="1"/>
  <c r="F14664" i="6"/>
  <c r="H14664" i="6" s="1"/>
  <c r="F14663" i="6"/>
  <c r="H14663" i="6" s="1"/>
  <c r="F14662" i="6"/>
  <c r="H14662" i="6" s="1"/>
  <c r="F14661" i="6"/>
  <c r="H14661" i="6" s="1"/>
  <c r="F14660" i="6"/>
  <c r="H14660" i="6" s="1"/>
  <c r="F14659" i="6"/>
  <c r="H14659" i="6" s="1"/>
  <c r="F14656" i="6"/>
  <c r="H14656" i="6" s="1"/>
  <c r="F14654" i="6"/>
  <c r="H14654" i="6" s="1"/>
  <c r="F14653" i="6"/>
  <c r="H14653" i="6" s="1"/>
  <c r="F14652" i="6"/>
  <c r="H14652" i="6" s="1"/>
  <c r="F14650" i="6"/>
  <c r="H14650" i="6" s="1"/>
  <c r="F14649" i="6"/>
  <c r="H14649" i="6" s="1"/>
  <c r="F14648" i="6"/>
  <c r="H14648" i="6" s="1"/>
  <c r="F14647" i="6"/>
  <c r="H14647" i="6" s="1"/>
  <c r="F14646" i="6"/>
  <c r="H14646" i="6" s="1"/>
  <c r="F14645" i="6"/>
  <c r="H14645" i="6" s="1"/>
  <c r="F14642" i="6"/>
  <c r="H14642" i="6" s="1"/>
  <c r="F14641" i="6"/>
  <c r="H14641" i="6" s="1"/>
  <c r="F14640" i="6"/>
  <c r="H14640" i="6" s="1"/>
  <c r="F14638" i="6"/>
  <c r="H14638" i="6" s="1"/>
  <c r="F14637" i="6"/>
  <c r="H14637" i="6" s="1"/>
  <c r="F14636" i="6"/>
  <c r="H14636" i="6" s="1"/>
  <c r="F14635" i="6"/>
  <c r="H14635" i="6" s="1"/>
  <c r="F14632" i="6"/>
  <c r="H14632" i="6" s="1"/>
  <c r="F14631" i="6"/>
  <c r="H14631" i="6" s="1"/>
  <c r="F14628" i="6"/>
  <c r="H14628" i="6" s="1"/>
  <c r="F14626" i="6"/>
  <c r="H14626" i="6" s="1"/>
  <c r="F14624" i="6"/>
  <c r="H14624" i="6" s="1"/>
  <c r="F14623" i="6"/>
  <c r="H14623" i="6" s="1"/>
  <c r="F14622" i="6"/>
  <c r="H14622" i="6" s="1"/>
  <c r="F14620" i="6"/>
  <c r="H14620" i="6" s="1"/>
  <c r="F14618" i="6"/>
  <c r="H14618" i="6" s="1"/>
  <c r="F14617" i="6"/>
  <c r="H14617" i="6" s="1"/>
  <c r="F14616" i="6"/>
  <c r="H14616" i="6" s="1"/>
  <c r="F14615" i="6"/>
  <c r="H14615" i="6" s="1"/>
  <c r="F14614" i="6"/>
  <c r="H14614" i="6" s="1"/>
  <c r="F14613" i="6"/>
  <c r="H14613" i="6" s="1"/>
  <c r="F14611" i="6"/>
  <c r="H14611" i="6" s="1"/>
  <c r="F14609" i="6"/>
  <c r="H14609" i="6" s="1"/>
  <c r="F14608" i="6"/>
  <c r="H14608" i="6" s="1"/>
  <c r="F14607" i="6"/>
  <c r="H14607" i="6" s="1"/>
  <c r="F14606" i="6"/>
  <c r="H14606" i="6" s="1"/>
  <c r="F14604" i="6"/>
  <c r="H14604" i="6" s="1"/>
  <c r="F14603" i="6"/>
  <c r="H14603" i="6" s="1"/>
  <c r="F14600" i="6"/>
  <c r="H14600" i="6" s="1"/>
  <c r="F14599" i="6"/>
  <c r="H14599" i="6" s="1"/>
  <c r="F14596" i="6"/>
  <c r="H14596" i="6" s="1"/>
  <c r="F14595" i="6"/>
  <c r="H14595" i="6" s="1"/>
  <c r="F14594" i="6"/>
  <c r="H14594" i="6" s="1"/>
  <c r="F14592" i="6"/>
  <c r="H14592" i="6" s="1"/>
  <c r="F14591" i="6"/>
  <c r="H14591" i="6" s="1"/>
  <c r="F14590" i="6"/>
  <c r="F14589" i="6"/>
  <c r="H14589" i="6" s="1"/>
  <c r="F14587" i="6"/>
  <c r="H14587" i="6" s="1"/>
  <c r="F14584" i="6"/>
  <c r="H14584" i="6" s="1"/>
  <c r="F14583" i="6"/>
  <c r="H14583" i="6" s="1"/>
  <c r="F14582" i="6"/>
  <c r="H14582" i="6" s="1"/>
  <c r="F14581" i="6"/>
  <c r="H14581" i="6" s="1"/>
  <c r="F14580" i="6"/>
  <c r="H14580" i="6" s="1"/>
  <c r="F14578" i="6"/>
  <c r="H14578" i="6" s="1"/>
  <c r="F14577" i="6"/>
  <c r="H14577" i="6" s="1"/>
  <c r="F14575" i="6"/>
  <c r="H14575" i="6" s="1"/>
  <c r="F14574" i="6"/>
  <c r="H14574" i="6" s="1"/>
  <c r="F14571" i="6"/>
  <c r="H14571" i="6" s="1"/>
  <c r="F14570" i="6"/>
  <c r="H14570" i="6" s="1"/>
  <c r="F14569" i="6"/>
  <c r="H14569" i="6" s="1"/>
  <c r="F14568" i="6"/>
  <c r="H14568" i="6" s="1"/>
  <c r="F14567" i="6"/>
  <c r="H14567" i="6" s="1"/>
  <c r="F14566" i="6"/>
  <c r="H14566" i="6" s="1"/>
  <c r="F14564" i="6"/>
  <c r="H14564" i="6" s="1"/>
  <c r="F14562" i="6"/>
  <c r="H14562" i="6" s="1"/>
  <c r="F14561" i="6"/>
  <c r="H14561" i="6" s="1"/>
  <c r="F14559" i="6"/>
  <c r="H14559" i="6" s="1"/>
  <c r="F14558" i="6"/>
  <c r="H14558" i="6" s="1"/>
  <c r="F14557" i="6"/>
  <c r="H14557" i="6" s="1"/>
  <c r="F14556" i="6"/>
  <c r="H14556" i="6" s="1"/>
  <c r="F14555" i="6"/>
  <c r="H14555" i="6" s="1"/>
  <c r="F14554" i="6"/>
  <c r="H14554" i="6" s="1"/>
  <c r="F14552" i="6"/>
  <c r="H14552" i="6" s="1"/>
  <c r="F14551" i="6"/>
  <c r="H14551" i="6" s="1"/>
  <c r="F14550" i="6"/>
  <c r="H14550" i="6" s="1"/>
  <c r="F14549" i="6"/>
  <c r="H14549" i="6" s="1"/>
  <c r="F14548" i="6"/>
  <c r="H14548" i="6" s="1"/>
  <c r="F14547" i="6"/>
  <c r="H14547" i="6" s="1"/>
  <c r="F14546" i="6"/>
  <c r="H14546" i="6" s="1"/>
  <c r="F14544" i="6"/>
  <c r="H14544" i="6" s="1"/>
  <c r="F14541" i="6"/>
  <c r="H14541" i="6" s="1"/>
  <c r="F14540" i="6"/>
  <c r="H14540" i="6" s="1"/>
  <c r="F14539" i="6"/>
  <c r="H14539" i="6" s="1"/>
  <c r="F14538" i="6"/>
  <c r="H14538" i="6" s="1"/>
  <c r="F14537" i="6"/>
  <c r="H14537" i="6" s="1"/>
  <c r="F14536" i="6"/>
  <c r="H14536" i="6" s="1"/>
  <c r="F14534" i="6"/>
  <c r="F14533" i="6"/>
  <c r="H14533" i="6" s="1"/>
  <c r="F14530" i="6"/>
  <c r="H14530" i="6" s="1"/>
  <c r="F14529" i="6"/>
  <c r="H14529" i="6" s="1"/>
  <c r="F14528" i="6"/>
  <c r="H14528" i="6" s="1"/>
  <c r="F14527" i="6"/>
  <c r="H14527" i="6" s="1"/>
  <c r="F14525" i="6"/>
  <c r="H14525" i="6" s="1"/>
  <c r="F14524" i="6"/>
  <c r="H14524" i="6" s="1"/>
  <c r="F14523" i="6"/>
  <c r="H14523" i="6" s="1"/>
  <c r="F14522" i="6"/>
  <c r="H14522" i="6" s="1"/>
  <c r="F14521" i="6"/>
  <c r="H14521" i="6" s="1"/>
  <c r="F14520" i="6"/>
  <c r="H14520" i="6" s="1"/>
  <c r="F14519" i="6"/>
  <c r="H14519" i="6" s="1"/>
  <c r="F14518" i="6"/>
  <c r="H14518" i="6" s="1"/>
  <c r="F14517" i="6"/>
  <c r="H14517" i="6" s="1"/>
  <c r="F14515" i="6"/>
  <c r="H14515" i="6" s="1"/>
  <c r="F14514" i="6"/>
  <c r="H14514" i="6" s="1"/>
  <c r="F14513" i="6"/>
  <c r="H14513" i="6" s="1"/>
  <c r="F14510" i="6"/>
  <c r="H14510" i="6" s="1"/>
  <c r="F14509" i="6"/>
  <c r="H14509" i="6" s="1"/>
  <c r="F14508" i="6"/>
  <c r="H14508" i="6" s="1"/>
  <c r="F14504" i="6"/>
  <c r="H14504" i="6" s="1"/>
  <c r="F14502" i="6"/>
  <c r="H14502" i="6" s="1"/>
  <c r="F14501" i="6"/>
  <c r="H14501" i="6" s="1"/>
  <c r="F14500" i="6"/>
  <c r="H14500" i="6" s="1"/>
  <c r="F14499" i="6"/>
  <c r="H14499" i="6" s="1"/>
  <c r="F14498" i="6"/>
  <c r="H14498" i="6" s="1"/>
  <c r="F14495" i="6"/>
  <c r="H14495" i="6" s="1"/>
  <c r="F14494" i="6"/>
  <c r="H14494" i="6" s="1"/>
  <c r="H14492" i="6"/>
  <c r="F14491" i="6"/>
  <c r="H14491" i="6" s="1"/>
  <c r="F14490" i="6"/>
  <c r="H14490" i="6" s="1"/>
  <c r="F14489" i="6"/>
  <c r="H14489" i="6" s="1"/>
  <c r="F14488" i="6"/>
  <c r="H14488" i="6" s="1"/>
  <c r="F14487" i="6"/>
  <c r="H14487" i="6" s="1"/>
  <c r="F14486" i="6"/>
  <c r="H14486" i="6" s="1"/>
  <c r="F14485" i="6"/>
  <c r="H14485" i="6" s="1"/>
  <c r="F14484" i="6"/>
  <c r="H14484" i="6" s="1"/>
  <c r="F14483" i="6"/>
  <c r="H14483" i="6" s="1"/>
  <c r="F14482" i="6"/>
  <c r="H14482" i="6" s="1"/>
  <c r="F14481" i="6"/>
  <c r="H14481" i="6" s="1"/>
  <c r="F14479" i="6"/>
  <c r="H14479" i="6" s="1"/>
  <c r="F14478" i="6"/>
  <c r="H14478" i="6" s="1"/>
  <c r="F14477" i="6"/>
  <c r="H14477" i="6" s="1"/>
  <c r="F14476" i="6"/>
  <c r="H14476" i="6" s="1"/>
  <c r="F14475" i="6"/>
  <c r="H14475" i="6" s="1"/>
  <c r="F14473" i="6"/>
  <c r="H14473" i="6" s="1"/>
  <c r="F14472" i="6"/>
  <c r="H14472" i="6" s="1"/>
  <c r="F14471" i="6"/>
  <c r="H14471" i="6" s="1"/>
  <c r="F14470" i="6"/>
  <c r="H14470" i="6" s="1"/>
  <c r="F14469" i="6"/>
  <c r="F14468" i="6"/>
  <c r="H14468" i="6" s="1"/>
  <c r="F14467" i="6"/>
  <c r="H14467" i="6" s="1"/>
  <c r="F14463" i="6"/>
  <c r="H14463" i="6" s="1"/>
  <c r="F14462" i="6"/>
  <c r="H14462" i="6" s="1"/>
  <c r="F14461" i="6"/>
  <c r="H14461" i="6" s="1"/>
  <c r="F14458" i="6"/>
  <c r="H14458" i="6" s="1"/>
  <c r="F14454" i="6"/>
  <c r="H14454" i="6" s="1"/>
  <c r="F14453" i="6"/>
  <c r="H14453" i="6" s="1"/>
  <c r="F14452" i="6"/>
  <c r="H14452" i="6" s="1"/>
  <c r="F14451" i="6"/>
  <c r="H14451" i="6" s="1"/>
  <c r="F14448" i="6"/>
  <c r="H14448" i="6" s="1"/>
  <c r="F14447" i="6"/>
  <c r="H14447" i="6" s="1"/>
  <c r="F14446" i="6"/>
  <c r="H14446" i="6" s="1"/>
  <c r="F14445" i="6"/>
  <c r="H14445" i="6" s="1"/>
  <c r="F14442" i="6"/>
  <c r="H14442" i="6" s="1"/>
  <c r="F14440" i="6"/>
  <c r="H14440" i="6" s="1"/>
  <c r="F14439" i="6"/>
  <c r="H14439" i="6" s="1"/>
  <c r="F14438" i="6"/>
  <c r="H14438" i="6" s="1"/>
  <c r="F14434" i="6"/>
  <c r="H14434" i="6" s="1"/>
  <c r="F14433" i="6"/>
  <c r="H14433" i="6" s="1"/>
  <c r="F14432" i="6"/>
  <c r="H14432" i="6" s="1"/>
  <c r="F14431" i="6"/>
  <c r="H14431" i="6" s="1"/>
  <c r="F14430" i="6"/>
  <c r="H14430" i="6" s="1"/>
  <c r="F14429" i="6"/>
  <c r="H14429" i="6" s="1"/>
  <c r="F14428" i="6"/>
  <c r="H14428" i="6" s="1"/>
  <c r="F14426" i="6"/>
  <c r="H14426" i="6" s="1"/>
  <c r="F14424" i="6"/>
  <c r="H14424" i="6" s="1"/>
  <c r="F14421" i="6"/>
  <c r="H14421" i="6" s="1"/>
  <c r="F14420" i="6"/>
  <c r="H14420" i="6" s="1"/>
  <c r="F14419" i="6"/>
  <c r="H14419" i="6" s="1"/>
  <c r="F14418" i="6"/>
  <c r="H14418" i="6" s="1"/>
  <c r="F14417" i="6"/>
  <c r="H14417" i="6" s="1"/>
  <c r="F14416" i="6"/>
  <c r="H14416" i="6" s="1"/>
  <c r="F14415" i="6"/>
  <c r="H14415" i="6" s="1"/>
  <c r="F14414" i="6"/>
  <c r="H14414" i="6" s="1"/>
  <c r="F14413" i="6"/>
  <c r="H14413" i="6" s="1"/>
  <c r="F14412" i="6"/>
  <c r="H14412" i="6" s="1"/>
  <c r="F14409" i="6"/>
  <c r="F14408" i="6"/>
  <c r="H14408" i="6" s="1"/>
  <c r="F14407" i="6"/>
  <c r="H14407" i="6" s="1"/>
  <c r="F14406" i="6"/>
  <c r="H14406" i="6" s="1"/>
  <c r="F14405" i="6"/>
  <c r="H14405" i="6" s="1"/>
  <c r="F14404" i="6"/>
  <c r="H14404" i="6" s="1"/>
  <c r="F14403" i="6"/>
  <c r="H14403" i="6" s="1"/>
  <c r="F14401" i="6"/>
  <c r="H14401" i="6" s="1"/>
  <c r="F14399" i="6"/>
  <c r="H14399" i="6" s="1"/>
  <c r="F14398" i="6"/>
  <c r="H14398" i="6" s="1"/>
  <c r="F14396" i="6"/>
  <c r="H14396" i="6" s="1"/>
  <c r="F14394" i="6"/>
  <c r="H14394" i="6" s="1"/>
  <c r="F14393" i="6"/>
  <c r="H14393" i="6" s="1"/>
  <c r="F14392" i="6"/>
  <c r="H14392" i="6" s="1"/>
  <c r="F14389" i="6"/>
  <c r="H14389" i="6" s="1"/>
  <c r="F14388" i="6"/>
  <c r="H14388" i="6" s="1"/>
  <c r="F14387" i="6"/>
  <c r="H14387" i="6" s="1"/>
  <c r="F14385" i="6"/>
  <c r="H14385" i="6" s="1"/>
  <c r="F14384" i="6"/>
  <c r="H14384" i="6" s="1"/>
  <c r="F14383" i="6"/>
  <c r="H14383" i="6" s="1"/>
  <c r="F14382" i="6"/>
  <c r="H14382" i="6" s="1"/>
  <c r="F14381" i="6"/>
  <c r="H14381" i="6" s="1"/>
  <c r="F14380" i="6"/>
  <c r="H14380" i="6" s="1"/>
  <c r="F14379" i="6"/>
  <c r="H14379" i="6" s="1"/>
  <c r="F14378" i="6"/>
  <c r="H14378" i="6" s="1"/>
  <c r="F14377" i="6"/>
  <c r="H14377" i="6" s="1"/>
  <c r="F14375" i="6"/>
  <c r="H14375" i="6" s="1"/>
  <c r="F14374" i="6"/>
  <c r="H14374" i="6" s="1"/>
  <c r="F14371" i="6"/>
  <c r="H14371" i="6" s="1"/>
  <c r="F14369" i="6"/>
  <c r="H14369" i="6" s="1"/>
  <c r="F14368" i="6"/>
  <c r="H14368" i="6" s="1"/>
  <c r="F14367" i="6"/>
  <c r="H14367" i="6" s="1"/>
  <c r="F14365" i="6"/>
  <c r="H14365" i="6" s="1"/>
  <c r="F14364" i="6"/>
  <c r="H14364" i="6" s="1"/>
  <c r="F14362" i="6"/>
  <c r="H14362" i="6" s="1"/>
  <c r="F14360" i="6"/>
  <c r="H14360" i="6" s="1"/>
  <c r="F14359" i="6"/>
  <c r="H14359" i="6" s="1"/>
  <c r="F14358" i="6"/>
  <c r="H14358" i="6" s="1"/>
  <c r="F14357" i="6"/>
  <c r="H14357" i="6" s="1"/>
  <c r="F14356" i="6"/>
  <c r="H14356" i="6" s="1"/>
  <c r="F14355" i="6"/>
  <c r="H14355" i="6" s="1"/>
  <c r="F14354" i="6"/>
  <c r="H14354" i="6" s="1"/>
  <c r="F14351" i="6"/>
  <c r="F14350" i="6"/>
  <c r="H14350" i="6" s="1"/>
  <c r="F14348" i="6"/>
  <c r="H14348" i="6" s="1"/>
  <c r="F14345" i="6"/>
  <c r="H14345" i="6" s="1"/>
  <c r="F14344" i="6"/>
  <c r="H14344" i="6" s="1"/>
  <c r="F14343" i="6"/>
  <c r="H14343" i="6" s="1"/>
  <c r="F14342" i="6"/>
  <c r="H14342" i="6" s="1"/>
  <c r="F14341" i="6"/>
  <c r="H14341" i="6" s="1"/>
  <c r="F14340" i="6"/>
  <c r="H14340" i="6" s="1"/>
  <c r="F14337" i="6"/>
  <c r="H14337" i="6" s="1"/>
  <c r="F14336" i="6"/>
  <c r="H14336" i="6" s="1"/>
  <c r="F14335" i="6"/>
  <c r="H14335" i="6" s="1"/>
  <c r="F14334" i="6"/>
  <c r="H14334" i="6" s="1"/>
  <c r="F14333" i="6"/>
  <c r="H14333" i="6" s="1"/>
  <c r="F14332" i="6"/>
  <c r="H14332" i="6" s="1"/>
  <c r="F14331" i="6"/>
  <c r="H14331" i="6" s="1"/>
  <c r="F14330" i="6"/>
  <c r="H14330" i="6" s="1"/>
  <c r="F14329" i="6"/>
  <c r="H14329" i="6" s="1"/>
  <c r="F14328" i="6"/>
  <c r="H14328" i="6" s="1"/>
  <c r="F14327" i="6"/>
  <c r="H14327" i="6" s="1"/>
  <c r="F14323" i="6"/>
  <c r="H14323" i="6" s="1"/>
  <c r="F14319" i="6"/>
  <c r="H14319" i="6" s="1"/>
  <c r="F14318" i="6"/>
  <c r="H14318" i="6" s="1"/>
  <c r="F14317" i="6"/>
  <c r="H14317" i="6" s="1"/>
  <c r="F14316" i="6"/>
  <c r="H14316" i="6" s="1"/>
  <c r="F14315" i="6"/>
  <c r="H14315" i="6" s="1"/>
  <c r="F14314" i="6"/>
  <c r="H14314" i="6" s="1"/>
  <c r="F14311" i="6"/>
  <c r="H14311" i="6" s="1"/>
  <c r="F14310" i="6"/>
  <c r="H14310" i="6" s="1"/>
  <c r="F14309" i="6"/>
  <c r="H14309" i="6" s="1"/>
  <c r="F14308" i="6"/>
  <c r="H14308" i="6" s="1"/>
  <c r="F14304" i="6"/>
  <c r="H14304" i="6" s="1"/>
  <c r="F14303" i="6"/>
  <c r="H14303" i="6" s="1"/>
  <c r="F14301" i="6"/>
  <c r="H14301" i="6" s="1"/>
  <c r="F14300" i="6"/>
  <c r="H14300" i="6" s="1"/>
  <c r="F14299" i="6"/>
  <c r="H14299" i="6" s="1"/>
  <c r="F14298" i="6"/>
  <c r="H14298" i="6" s="1"/>
  <c r="F14297" i="6"/>
  <c r="H14297" i="6" s="1"/>
  <c r="F14296" i="6"/>
  <c r="H14296" i="6" s="1"/>
  <c r="F14295" i="6"/>
  <c r="H14295" i="6" s="1"/>
  <c r="F14294" i="6"/>
  <c r="H14294" i="6" s="1"/>
  <c r="F14292" i="6"/>
  <c r="H14292" i="6" s="1"/>
  <c r="F14290" i="6"/>
  <c r="H14290" i="6" s="1"/>
  <c r="F14289" i="6"/>
  <c r="H14289" i="6" s="1"/>
  <c r="F14288" i="6"/>
  <c r="H14288" i="6" s="1"/>
  <c r="F14285" i="6"/>
  <c r="H14285" i="6" s="1"/>
  <c r="F14284" i="6"/>
  <c r="H14284" i="6" s="1"/>
  <c r="F14282" i="6"/>
  <c r="H14282" i="6" s="1"/>
  <c r="F14281" i="6"/>
  <c r="H14281" i="6" s="1"/>
  <c r="F14280" i="6"/>
  <c r="H14280" i="6" s="1"/>
  <c r="F14279" i="6"/>
  <c r="H14279" i="6" s="1"/>
  <c r="F14278" i="6"/>
  <c r="H14278" i="6" s="1"/>
  <c r="F14277" i="6"/>
  <c r="H14277" i="6" s="1"/>
  <c r="F14276" i="6"/>
  <c r="H14276" i="6" s="1"/>
  <c r="F14275" i="6"/>
  <c r="H14275" i="6" s="1"/>
  <c r="F14274" i="6"/>
  <c r="H14274" i="6" s="1"/>
  <c r="F14271" i="6"/>
  <c r="H14271" i="6" s="1"/>
  <c r="F14269" i="6"/>
  <c r="H14269" i="6" s="1"/>
  <c r="F14268" i="6"/>
  <c r="H14268" i="6" s="1"/>
  <c r="F14267" i="6"/>
  <c r="H14267" i="6" s="1"/>
  <c r="F14266" i="6"/>
  <c r="H14266" i="6" s="1"/>
  <c r="F14265" i="6"/>
  <c r="H14265" i="6" s="1"/>
  <c r="F14264" i="6"/>
  <c r="H14264" i="6" s="1"/>
  <c r="F14263" i="6"/>
  <c r="H14263" i="6" s="1"/>
  <c r="F14262" i="6"/>
  <c r="H14262" i="6" s="1"/>
  <c r="F14261" i="6"/>
  <c r="H14261" i="6" s="1"/>
  <c r="F14260" i="6"/>
  <c r="H14260" i="6" s="1"/>
  <c r="F14259" i="6"/>
  <c r="H14259" i="6" s="1"/>
  <c r="F14258" i="6"/>
  <c r="H14258" i="6" s="1"/>
  <c r="F14257" i="6"/>
  <c r="H14257" i="6" s="1"/>
  <c r="F14256" i="6"/>
  <c r="H14256" i="6" s="1"/>
  <c r="F14255" i="6"/>
  <c r="H14255" i="6" s="1"/>
  <c r="F14254" i="6"/>
  <c r="H14254" i="6" s="1"/>
  <c r="F14253" i="6"/>
  <c r="H14253" i="6" s="1"/>
  <c r="F14252" i="6"/>
  <c r="H14252" i="6" s="1"/>
  <c r="F14248" i="6"/>
  <c r="H14248" i="6" s="1"/>
  <c r="F14245" i="6"/>
  <c r="H14245" i="6" s="1"/>
  <c r="F14244" i="6"/>
  <c r="H14244" i="6" s="1"/>
  <c r="F14243" i="6"/>
  <c r="H14243" i="6" s="1"/>
  <c r="F14241" i="6"/>
  <c r="H14241" i="6" s="1"/>
  <c r="F14239" i="6"/>
  <c r="H14239" i="6" s="1"/>
  <c r="F14237" i="6"/>
  <c r="H14237" i="6" s="1"/>
  <c r="F14236" i="6"/>
  <c r="H14236" i="6" s="1"/>
  <c r="F14235" i="6"/>
  <c r="H14235" i="6" s="1"/>
  <c r="F14233" i="6"/>
  <c r="H14233" i="6" s="1"/>
  <c r="F14230" i="6"/>
  <c r="H14230" i="6" s="1"/>
  <c r="F14228" i="6"/>
  <c r="H14228" i="6" s="1"/>
  <c r="F14227" i="6"/>
  <c r="H14227" i="6" s="1"/>
  <c r="F14226" i="6"/>
  <c r="H14226" i="6" s="1"/>
  <c r="F14225" i="6"/>
  <c r="H14225" i="6" s="1"/>
  <c r="F14224" i="6"/>
  <c r="H14224" i="6" s="1"/>
  <c r="F14223" i="6"/>
  <c r="H14223" i="6" s="1"/>
  <c r="F14220" i="6"/>
  <c r="H14220" i="6" s="1"/>
  <c r="F14219" i="6"/>
  <c r="H14219" i="6" s="1"/>
  <c r="F14218" i="6"/>
  <c r="H14218" i="6" s="1"/>
  <c r="F14217" i="6"/>
  <c r="H14217" i="6" s="1"/>
  <c r="F14214" i="6"/>
  <c r="H14214" i="6" s="1"/>
  <c r="F14213" i="6"/>
  <c r="H14213" i="6" s="1"/>
  <c r="F14211" i="6"/>
  <c r="H14211" i="6" s="1"/>
  <c r="F14209" i="6"/>
  <c r="H14209" i="6" s="1"/>
  <c r="F14208" i="6"/>
  <c r="H14208" i="6" s="1"/>
  <c r="F14207" i="6"/>
  <c r="H14207" i="6" s="1"/>
  <c r="F14206" i="6"/>
  <c r="H14206" i="6" s="1"/>
  <c r="F14205" i="6"/>
  <c r="H14205" i="6" s="1"/>
  <c r="F14204" i="6"/>
  <c r="H14204" i="6" s="1"/>
  <c r="F14203" i="6"/>
  <c r="H14203" i="6" s="1"/>
  <c r="F14202" i="6"/>
  <c r="H14202" i="6" s="1"/>
  <c r="F14201" i="6"/>
  <c r="H14201" i="6" s="1"/>
  <c r="F14200" i="6"/>
  <c r="F14193" i="6"/>
  <c r="H14193" i="6" s="1"/>
  <c r="F14192" i="6"/>
  <c r="H14192" i="6" s="1"/>
  <c r="F14191" i="6"/>
  <c r="H14191" i="6" s="1"/>
  <c r="F14190" i="6"/>
  <c r="H14190" i="6" s="1"/>
  <c r="F14189" i="6"/>
  <c r="H14189" i="6" s="1"/>
  <c r="F14188" i="6"/>
  <c r="H14188" i="6" s="1"/>
  <c r="F14186" i="6"/>
  <c r="H14186" i="6" s="1"/>
  <c r="F14185" i="6"/>
  <c r="H14185" i="6" s="1"/>
  <c r="F14184" i="6"/>
  <c r="H14184" i="6" s="1"/>
  <c r="F14183" i="6"/>
  <c r="H14183" i="6" s="1"/>
  <c r="F14182" i="6"/>
  <c r="H14182" i="6" s="1"/>
  <c r="F14181" i="6"/>
  <c r="H14181" i="6" s="1"/>
  <c r="F14180" i="6"/>
  <c r="H14180" i="6" s="1"/>
  <c r="F14179" i="6"/>
  <c r="H14179" i="6" s="1"/>
  <c r="F14178" i="6"/>
  <c r="H14178" i="6" s="1"/>
  <c r="F14176" i="6"/>
  <c r="H14176" i="6" s="1"/>
  <c r="F14175" i="6"/>
  <c r="H14175" i="6" s="1"/>
  <c r="F14174" i="6"/>
  <c r="H14174" i="6" s="1"/>
  <c r="F14173" i="6"/>
  <c r="H14173" i="6" s="1"/>
  <c r="F14172" i="6"/>
  <c r="H14172" i="6" s="1"/>
  <c r="F14171" i="6"/>
  <c r="H14171" i="6" s="1"/>
  <c r="F14170" i="6"/>
  <c r="H14170" i="6" s="1"/>
  <c r="F14169" i="6"/>
  <c r="H14169" i="6" s="1"/>
  <c r="F14168" i="6"/>
  <c r="H14168" i="6" s="1"/>
  <c r="F14165" i="6"/>
  <c r="H14165" i="6" s="1"/>
  <c r="F14164" i="6"/>
  <c r="H14164" i="6" s="1"/>
  <c r="F14163" i="6"/>
  <c r="H14163" i="6" s="1"/>
  <c r="F14162" i="6"/>
  <c r="H14162" i="6" s="1"/>
  <c r="F14161" i="6"/>
  <c r="H14161" i="6" s="1"/>
  <c r="F14160" i="6"/>
  <c r="H14160" i="6" s="1"/>
  <c r="F14159" i="6"/>
  <c r="H14159" i="6" s="1"/>
  <c r="F14157" i="6"/>
  <c r="H14157" i="6" s="1"/>
  <c r="F14156" i="6"/>
  <c r="H14156" i="6" s="1"/>
  <c r="F14154" i="6"/>
  <c r="H14154" i="6" s="1"/>
  <c r="F14153" i="6"/>
  <c r="H14153" i="6" s="1"/>
  <c r="F14152" i="6"/>
  <c r="H14152" i="6" s="1"/>
  <c r="F14151" i="6"/>
  <c r="H14151" i="6" s="1"/>
  <c r="F14150" i="6"/>
  <c r="H14150" i="6" s="1"/>
  <c r="F14148" i="6"/>
  <c r="H14148" i="6" s="1"/>
  <c r="F14147" i="6"/>
  <c r="H14147" i="6" s="1"/>
  <c r="F14143" i="6"/>
  <c r="H14143" i="6" s="1"/>
  <c r="F14142" i="6"/>
  <c r="H14142" i="6" s="1"/>
  <c r="F14140" i="6"/>
  <c r="H14140" i="6" s="1"/>
  <c r="F14139" i="6"/>
  <c r="F14138" i="6"/>
  <c r="H14138" i="6" s="1"/>
  <c r="F14137" i="6"/>
  <c r="H14137" i="6" s="1"/>
  <c r="F14135" i="6"/>
  <c r="H14135" i="6" s="1"/>
  <c r="F14134" i="6"/>
  <c r="H14134" i="6" s="1"/>
  <c r="F14133" i="6"/>
  <c r="H14133" i="6" s="1"/>
  <c r="F14132" i="6"/>
  <c r="H14132" i="6" s="1"/>
  <c r="F14131" i="6"/>
  <c r="H14131" i="6" s="1"/>
  <c r="F14130" i="6"/>
  <c r="H14130" i="6" s="1"/>
  <c r="F14128" i="6"/>
  <c r="H14128" i="6" s="1"/>
  <c r="F14127" i="6"/>
  <c r="H14127" i="6" s="1"/>
  <c r="F14123" i="6"/>
  <c r="H14123" i="6" s="1"/>
  <c r="F14122" i="6"/>
  <c r="H14122" i="6" s="1"/>
  <c r="F14121" i="6"/>
  <c r="H14121" i="6" s="1"/>
  <c r="F14120" i="6"/>
  <c r="H14120" i="6" s="1"/>
  <c r="F14119" i="6"/>
  <c r="H14119" i="6" s="1"/>
  <c r="F14118" i="6"/>
  <c r="H14118" i="6" s="1"/>
  <c r="F14115" i="6"/>
  <c r="H14115" i="6" s="1"/>
  <c r="F14114" i="6"/>
  <c r="H14114" i="6" s="1"/>
  <c r="F14113" i="6"/>
  <c r="H14113" i="6" s="1"/>
  <c r="F14112" i="6"/>
  <c r="H14112" i="6" s="1"/>
  <c r="F14111" i="6"/>
  <c r="H14111" i="6" s="1"/>
  <c r="F14110" i="6"/>
  <c r="F14109" i="6"/>
  <c r="H14109" i="6" s="1"/>
  <c r="F14108" i="6"/>
  <c r="H14108" i="6" s="1"/>
  <c r="F14107" i="6"/>
  <c r="H14107" i="6" s="1"/>
  <c r="F14104" i="6"/>
  <c r="H14104" i="6" s="1"/>
  <c r="F14102" i="6"/>
  <c r="H14102" i="6" s="1"/>
  <c r="F14100" i="6"/>
  <c r="H14100" i="6" s="1"/>
  <c r="F14099" i="6"/>
  <c r="H14099" i="6" s="1"/>
  <c r="F14097" i="6"/>
  <c r="H14097" i="6" s="1"/>
  <c r="F14096" i="6"/>
  <c r="H14096" i="6" s="1"/>
  <c r="F14095" i="6"/>
  <c r="H14095" i="6" s="1"/>
  <c r="F14094" i="6"/>
  <c r="H14094" i="6" s="1"/>
  <c r="F14093" i="6"/>
  <c r="H14093" i="6" s="1"/>
  <c r="F14092" i="6"/>
  <c r="H14092" i="6" s="1"/>
  <c r="F14090" i="6"/>
  <c r="H14090" i="6" s="1"/>
  <c r="F14089" i="6"/>
  <c r="H14089" i="6" s="1"/>
  <c r="F14088" i="6"/>
  <c r="H14088" i="6" s="1"/>
  <c r="F14086" i="6"/>
  <c r="H14086" i="6" s="1"/>
  <c r="F14085" i="6"/>
  <c r="H14085" i="6" s="1"/>
  <c r="F14084" i="6"/>
  <c r="H14084" i="6" s="1"/>
  <c r="F14083" i="6"/>
  <c r="H14083" i="6" s="1"/>
  <c r="F14080" i="6"/>
  <c r="H14080" i="6" s="1"/>
  <c r="F14078" i="6"/>
  <c r="H14078" i="6" s="1"/>
  <c r="F14077" i="6"/>
  <c r="H14077" i="6" s="1"/>
  <c r="F14076" i="6"/>
  <c r="H14076" i="6" s="1"/>
  <c r="F14073" i="6"/>
  <c r="H14073" i="6" s="1"/>
  <c r="F14072" i="6"/>
  <c r="H14072" i="6" s="1"/>
  <c r="F14070" i="6"/>
  <c r="H14070" i="6" s="1"/>
  <c r="F14069" i="6"/>
  <c r="H14069" i="6" s="1"/>
  <c r="F14068" i="6"/>
  <c r="H14068" i="6" s="1"/>
  <c r="F14067" i="6"/>
  <c r="H14067" i="6" s="1"/>
  <c r="F14064" i="6"/>
  <c r="H14064" i="6" s="1"/>
  <c r="F14063" i="6"/>
  <c r="F14062" i="6"/>
  <c r="H14062" i="6" s="1"/>
  <c r="F14061" i="6"/>
  <c r="H14061" i="6" s="1"/>
  <c r="F14060" i="6"/>
  <c r="H14060" i="6" s="1"/>
  <c r="F14057" i="6"/>
  <c r="H14057" i="6" s="1"/>
  <c r="F14054" i="6"/>
  <c r="H14054" i="6" s="1"/>
  <c r="F14053" i="6"/>
  <c r="H14053" i="6" s="1"/>
  <c r="F14052" i="6"/>
  <c r="H14052" i="6" s="1"/>
  <c r="F14049" i="6"/>
  <c r="H14049" i="6" s="1"/>
  <c r="F14048" i="6"/>
  <c r="H14048" i="6" s="1"/>
  <c r="F14046" i="6"/>
  <c r="H14046" i="6" s="1"/>
  <c r="F14045" i="6"/>
  <c r="H14045" i="6" s="1"/>
  <c r="F14044" i="6"/>
  <c r="H14044" i="6" s="1"/>
  <c r="F14043" i="6"/>
  <c r="H14043" i="6" s="1"/>
  <c r="F14042" i="6"/>
  <c r="H14042" i="6" s="1"/>
  <c r="F14041" i="6"/>
  <c r="H14041" i="6" s="1"/>
  <c r="F14039" i="6"/>
  <c r="H14039" i="6" s="1"/>
  <c r="F14038" i="6"/>
  <c r="H14038" i="6" s="1"/>
  <c r="F14037" i="6"/>
  <c r="H14037" i="6" s="1"/>
  <c r="F14036" i="6"/>
  <c r="H14036" i="6" s="1"/>
  <c r="F14035" i="6"/>
  <c r="H14035" i="6" s="1"/>
  <c r="F14032" i="6"/>
  <c r="H14032" i="6" s="1"/>
  <c r="F14031" i="6"/>
  <c r="H14031" i="6" s="1"/>
  <c r="F14030" i="6"/>
  <c r="H14030" i="6" s="1"/>
  <c r="F14029" i="6"/>
  <c r="H14029" i="6" s="1"/>
  <c r="F14028" i="6"/>
  <c r="F14027" i="6"/>
  <c r="H14027" i="6" s="1"/>
  <c r="F14026" i="6"/>
  <c r="H14026" i="6" s="1"/>
  <c r="F14025" i="6"/>
  <c r="H14025" i="6" s="1"/>
  <c r="F14024" i="6"/>
  <c r="H14024" i="6" s="1"/>
  <c r="F14021" i="6"/>
  <c r="H14021" i="6" s="1"/>
  <c r="F14020" i="6"/>
  <c r="H14020" i="6" s="1"/>
  <c r="F14019" i="6"/>
  <c r="H14019" i="6" s="1"/>
  <c r="F14016" i="6"/>
  <c r="H14016" i="6" s="1"/>
  <c r="F14015" i="6"/>
  <c r="H14015" i="6" s="1"/>
  <c r="F14013" i="6"/>
  <c r="H14013" i="6" s="1"/>
  <c r="F14012" i="6"/>
  <c r="H14012" i="6" s="1"/>
  <c r="F14009" i="6"/>
  <c r="H14009" i="6" s="1"/>
  <c r="F14008" i="6"/>
  <c r="H14008" i="6" s="1"/>
  <c r="F14007" i="6"/>
  <c r="F14006" i="6"/>
  <c r="H14006" i="6" s="1"/>
  <c r="F14004" i="6"/>
  <c r="H14004" i="6" s="1"/>
  <c r="F14003" i="6"/>
  <c r="H14003" i="6" s="1"/>
  <c r="F13999" i="6"/>
  <c r="H13999" i="6" s="1"/>
  <c r="F13998" i="6"/>
  <c r="H13998" i="6" s="1"/>
  <c r="F13997" i="6"/>
  <c r="H13997" i="6" s="1"/>
  <c r="F13996" i="6"/>
  <c r="H13996" i="6" s="1"/>
  <c r="F13995" i="6"/>
  <c r="H13995" i="6" s="1"/>
  <c r="F13994" i="6"/>
  <c r="H13994" i="6" s="1"/>
  <c r="F13993" i="6"/>
  <c r="H13993" i="6" s="1"/>
  <c r="F13990" i="6"/>
  <c r="H13990" i="6" s="1"/>
  <c r="F13989" i="6"/>
  <c r="H13989" i="6" s="1"/>
  <c r="F13988" i="6"/>
  <c r="H13988" i="6" s="1"/>
  <c r="F13987" i="6"/>
  <c r="H13987" i="6" s="1"/>
  <c r="F13986" i="6"/>
  <c r="H13986" i="6" s="1"/>
  <c r="F13985" i="6"/>
  <c r="H13985" i="6" s="1"/>
  <c r="F13984" i="6"/>
  <c r="H13984" i="6" s="1"/>
  <c r="F13981" i="6"/>
  <c r="H13981" i="6" s="1"/>
  <c r="F13980" i="6"/>
  <c r="F13979" i="6"/>
  <c r="H13979" i="6" s="1"/>
  <c r="F13978" i="6"/>
  <c r="H13978" i="6" s="1"/>
  <c r="F13977" i="6"/>
  <c r="H13977" i="6" s="1"/>
  <c r="F13976" i="6"/>
  <c r="H13976" i="6" s="1"/>
  <c r="F13974" i="6"/>
  <c r="H13974" i="6" s="1"/>
  <c r="F13973" i="6"/>
  <c r="H13973" i="6" s="1"/>
  <c r="F13972" i="6"/>
  <c r="H13972" i="6" s="1"/>
  <c r="F13970" i="6"/>
  <c r="H13970" i="6" s="1"/>
  <c r="F13967" i="6"/>
  <c r="H13967" i="6" s="1"/>
  <c r="F13966" i="6"/>
  <c r="H13966" i="6" s="1"/>
  <c r="F13965" i="6"/>
  <c r="H13965" i="6" s="1"/>
  <c r="F13964" i="6"/>
  <c r="H13964" i="6" s="1"/>
  <c r="F13962" i="6"/>
  <c r="H13962" i="6" s="1"/>
  <c r="F13961" i="6"/>
  <c r="H13961" i="6" s="1"/>
  <c r="F13960" i="6"/>
  <c r="H13960" i="6" s="1"/>
  <c r="F13959" i="6"/>
  <c r="H13959" i="6" s="1"/>
  <c r="F13958" i="6"/>
  <c r="H13958" i="6" s="1"/>
  <c r="F13957" i="6"/>
  <c r="H13957" i="6" s="1"/>
  <c r="F13956" i="6"/>
  <c r="H13956" i="6" s="1"/>
  <c r="F13955" i="6"/>
  <c r="H13955" i="6" s="1"/>
  <c r="F13954" i="6"/>
  <c r="H13954" i="6" s="1"/>
  <c r="F13953" i="6"/>
  <c r="H13953" i="6" s="1"/>
  <c r="F13952" i="6"/>
  <c r="H13952" i="6" s="1"/>
  <c r="F13951" i="6"/>
  <c r="H13951" i="6" s="1"/>
  <c r="F13950" i="6"/>
  <c r="H13950" i="6" s="1"/>
  <c r="F13947" i="6"/>
  <c r="H13947" i="6" s="1"/>
  <c r="F13943" i="6"/>
  <c r="H13943" i="6" s="1"/>
  <c r="F13942" i="6"/>
  <c r="F13941" i="6"/>
  <c r="H13941" i="6" s="1"/>
  <c r="F13940" i="6"/>
  <c r="H13940" i="6" s="1"/>
  <c r="F13939" i="6"/>
  <c r="H13939" i="6" s="1"/>
  <c r="F13931" i="6"/>
  <c r="H13931" i="6" s="1"/>
  <c r="F13930" i="6"/>
  <c r="H13930" i="6" s="1"/>
  <c r="F13929" i="6"/>
  <c r="H13929" i="6" s="1"/>
  <c r="F13926" i="6"/>
  <c r="H13926" i="6" s="1"/>
  <c r="F13923" i="6"/>
  <c r="H13923" i="6" s="1"/>
  <c r="F13922" i="6"/>
  <c r="H13922" i="6" s="1"/>
  <c r="F13921" i="6"/>
  <c r="H13921" i="6" s="1"/>
  <c r="F13920" i="6"/>
  <c r="H13920" i="6" s="1"/>
  <c r="F13918" i="6"/>
  <c r="H13918" i="6" s="1"/>
  <c r="F13916" i="6"/>
  <c r="H13916" i="6" s="1"/>
  <c r="F13915" i="6"/>
  <c r="H13915" i="6" s="1"/>
  <c r="F13910" i="6"/>
  <c r="H13910" i="6" s="1"/>
  <c r="F13909" i="6"/>
  <c r="H13909" i="6" s="1"/>
  <c r="F13908" i="6"/>
  <c r="H13908" i="6" s="1"/>
  <c r="F13907" i="6"/>
  <c r="H13907" i="6" s="1"/>
  <c r="F13904" i="6"/>
  <c r="H13904" i="6" s="1"/>
  <c r="F13901" i="6"/>
  <c r="H13901" i="6" s="1"/>
  <c r="F13899" i="6"/>
  <c r="H13899" i="6" s="1"/>
  <c r="F13898" i="6"/>
  <c r="H13898" i="6" s="1"/>
  <c r="F13897" i="6"/>
  <c r="H13897" i="6" s="1"/>
  <c r="F13896" i="6"/>
  <c r="H13896" i="6" s="1"/>
  <c r="F13895" i="6"/>
  <c r="H13895" i="6" s="1"/>
  <c r="F13894" i="6"/>
  <c r="H13894" i="6" s="1"/>
  <c r="F13893" i="6"/>
  <c r="H13893" i="6" s="1"/>
  <c r="F13892" i="6"/>
  <c r="H13892" i="6" s="1"/>
  <c r="F13891" i="6"/>
  <c r="H13891" i="6" s="1"/>
  <c r="F13890" i="6"/>
  <c r="H13890" i="6" s="1"/>
  <c r="F13889" i="6"/>
  <c r="H13889" i="6" s="1"/>
  <c r="F13888" i="6"/>
  <c r="H13888" i="6" s="1"/>
  <c r="F13887" i="6"/>
  <c r="H13887" i="6" s="1"/>
  <c r="F13886" i="6"/>
  <c r="H13886" i="6" s="1"/>
  <c r="F13885" i="6"/>
  <c r="H13885" i="6" s="1"/>
  <c r="F13884" i="6"/>
  <c r="F13882" i="6"/>
  <c r="H13882" i="6" s="1"/>
  <c r="F13881" i="6"/>
  <c r="H13881" i="6" s="1"/>
  <c r="F13880" i="6"/>
  <c r="H13880" i="6" s="1"/>
  <c r="F13877" i="6"/>
  <c r="H13877" i="6" s="1"/>
  <c r="F13876" i="6"/>
  <c r="H13876" i="6" s="1"/>
  <c r="F13875" i="6"/>
  <c r="H13875" i="6" s="1"/>
  <c r="F13873" i="6"/>
  <c r="H13873" i="6" s="1"/>
  <c r="F13872" i="6"/>
  <c r="H13872" i="6" s="1"/>
  <c r="F13871" i="6"/>
  <c r="H13871" i="6" s="1"/>
  <c r="F13869" i="6"/>
  <c r="H13869" i="6" s="1"/>
  <c r="F13868" i="6"/>
  <c r="H13868" i="6" s="1"/>
  <c r="F13867" i="6"/>
  <c r="H13867" i="6" s="1"/>
  <c r="F13865" i="6"/>
  <c r="F13864" i="6"/>
  <c r="H13864" i="6" s="1"/>
  <c r="F13863" i="6"/>
  <c r="H13863" i="6" s="1"/>
  <c r="F13860" i="6"/>
  <c r="H13860" i="6" s="1"/>
  <c r="F13855" i="6"/>
  <c r="H13855" i="6" s="1"/>
  <c r="F13853" i="6"/>
  <c r="H13853" i="6" s="1"/>
  <c r="F13851" i="6"/>
  <c r="F13850" i="6"/>
  <c r="H13850" i="6" s="1"/>
  <c r="F13849" i="6"/>
  <c r="H13849" i="6" s="1"/>
  <c r="F13848" i="6"/>
  <c r="F13844" i="6"/>
  <c r="H13844" i="6" s="1"/>
  <c r="F13843" i="6"/>
  <c r="H13843" i="6" s="1"/>
  <c r="F13842" i="6"/>
  <c r="H13842" i="6" s="1"/>
  <c r="F13840" i="6"/>
  <c r="H13840" i="6" s="1"/>
  <c r="F13838" i="6"/>
  <c r="H13838" i="6" s="1"/>
  <c r="F13834" i="6"/>
  <c r="H13834" i="6" s="1"/>
  <c r="F13832" i="6"/>
  <c r="H13832" i="6" s="1"/>
  <c r="F13831" i="6"/>
  <c r="H13831" i="6" s="1"/>
  <c r="F13830" i="6"/>
  <c r="H13830" i="6" s="1"/>
  <c r="F13828" i="6"/>
  <c r="H13828" i="6" s="1"/>
  <c r="F13827" i="6"/>
  <c r="H13827" i="6" s="1"/>
  <c r="F13826" i="6"/>
  <c r="H13826" i="6" s="1"/>
  <c r="F13825" i="6"/>
  <c r="H13825" i="6" s="1"/>
  <c r="F13822" i="6"/>
  <c r="H13822" i="6" s="1"/>
  <c r="F13821" i="6"/>
  <c r="H13821" i="6" s="1"/>
  <c r="F13820" i="6"/>
  <c r="H13820" i="6" s="1"/>
  <c r="F13818" i="6"/>
  <c r="H13818" i="6" s="1"/>
  <c r="F13817" i="6"/>
  <c r="H13817" i="6" s="1"/>
  <c r="F13816" i="6"/>
  <c r="H13816" i="6" s="1"/>
  <c r="F13815" i="6"/>
  <c r="H13815" i="6" s="1"/>
  <c r="F13814" i="6"/>
  <c r="H13814" i="6" s="1"/>
  <c r="F13813" i="6"/>
  <c r="H13813" i="6" s="1"/>
  <c r="F13812" i="6"/>
  <c r="H13812" i="6" s="1"/>
  <c r="F13811" i="6"/>
  <c r="H13811" i="6" s="1"/>
  <c r="F13810" i="6"/>
  <c r="H13810" i="6" s="1"/>
  <c r="F13808" i="6"/>
  <c r="H13808" i="6" s="1"/>
  <c r="F13807" i="6"/>
  <c r="H13807" i="6" s="1"/>
  <c r="F13806" i="6"/>
  <c r="H13806" i="6" s="1"/>
  <c r="F13805" i="6"/>
  <c r="H13805" i="6" s="1"/>
  <c r="F13804" i="6"/>
  <c r="H13804" i="6" s="1"/>
  <c r="F13803" i="6"/>
  <c r="H13803" i="6" s="1"/>
  <c r="F13801" i="6"/>
  <c r="H13801" i="6" s="1"/>
  <c r="F13800" i="6"/>
  <c r="H13800" i="6" s="1"/>
  <c r="F13799" i="6"/>
  <c r="H13799" i="6" s="1"/>
  <c r="F13798" i="6"/>
  <c r="H13798" i="6" s="1"/>
  <c r="F13797" i="6"/>
  <c r="H13797" i="6" s="1"/>
  <c r="F13795" i="6"/>
  <c r="H13795" i="6" s="1"/>
  <c r="F13793" i="6"/>
  <c r="H13793" i="6" s="1"/>
  <c r="F13792" i="6"/>
  <c r="H13792" i="6" s="1"/>
  <c r="F13791" i="6"/>
  <c r="H13791" i="6" s="1"/>
  <c r="F13790" i="6"/>
  <c r="H13790" i="6" s="1"/>
  <c r="F13789" i="6"/>
  <c r="F13788" i="6"/>
  <c r="H13788" i="6" s="1"/>
  <c r="F13787" i="6"/>
  <c r="H13787" i="6" s="1"/>
  <c r="F13786" i="6"/>
  <c r="H13786" i="6" s="1"/>
  <c r="F13785" i="6"/>
  <c r="H13785" i="6" s="1"/>
  <c r="F13784" i="6"/>
  <c r="H13784" i="6" s="1"/>
  <c r="F13783" i="6"/>
  <c r="H13783" i="6" s="1"/>
  <c r="F13782" i="6"/>
  <c r="H13782" i="6" s="1"/>
  <c r="F13781" i="6"/>
  <c r="H13781" i="6" s="1"/>
  <c r="F13778" i="6"/>
  <c r="H13778" i="6" s="1"/>
  <c r="F13777" i="6"/>
  <c r="H13777" i="6" s="1"/>
  <c r="F13774" i="6"/>
  <c r="H13774" i="6" s="1"/>
  <c r="F13773" i="6"/>
  <c r="H13773" i="6" s="1"/>
  <c r="F13772" i="6"/>
  <c r="H13772" i="6" s="1"/>
  <c r="F13770" i="6"/>
  <c r="H13770" i="6" s="1"/>
  <c r="F13769" i="6"/>
  <c r="H13769" i="6" s="1"/>
  <c r="F13768" i="6"/>
  <c r="H13768" i="6" s="1"/>
  <c r="F13766" i="6"/>
  <c r="H13766" i="6" s="1"/>
  <c r="F13764" i="6"/>
  <c r="H13764" i="6" s="1"/>
  <c r="F13763" i="6"/>
  <c r="H13763" i="6" s="1"/>
  <c r="F13762" i="6"/>
  <c r="H13762" i="6" s="1"/>
  <c r="F13761" i="6"/>
  <c r="H13761" i="6" s="1"/>
  <c r="F13757" i="6"/>
  <c r="H13757" i="6" s="1"/>
  <c r="F13756" i="6"/>
  <c r="H13756" i="6" s="1"/>
  <c r="F13754" i="6"/>
  <c r="H13754" i="6" s="1"/>
  <c r="F13753" i="6"/>
  <c r="H13753" i="6" s="1"/>
  <c r="F13751" i="6"/>
  <c r="H13751" i="6" s="1"/>
  <c r="F13749" i="6"/>
  <c r="H13749" i="6" s="1"/>
  <c r="F13748" i="6"/>
  <c r="H13748" i="6" s="1"/>
  <c r="F13747" i="6"/>
  <c r="H13747" i="6" s="1"/>
  <c r="F13745" i="6"/>
  <c r="H13745" i="6" s="1"/>
  <c r="F13744" i="6"/>
  <c r="H13744" i="6" s="1"/>
  <c r="F13743" i="6"/>
  <c r="H13743" i="6" s="1"/>
  <c r="F13742" i="6"/>
  <c r="H13742" i="6" s="1"/>
  <c r="F13741" i="6"/>
  <c r="H13741" i="6" s="1"/>
  <c r="F13740" i="6"/>
  <c r="H13740" i="6" s="1"/>
  <c r="F13739" i="6"/>
  <c r="H13739" i="6" s="1"/>
  <c r="F13738" i="6"/>
  <c r="H13738" i="6" s="1"/>
  <c r="F13737" i="6"/>
  <c r="H13737" i="6" s="1"/>
  <c r="F13736" i="6"/>
  <c r="H13736" i="6" s="1"/>
  <c r="F13735" i="6"/>
  <c r="H13735" i="6" s="1"/>
  <c r="F13733" i="6"/>
  <c r="F13730" i="6"/>
  <c r="H13730" i="6" s="1"/>
  <c r="F13729" i="6"/>
  <c r="H13729" i="6" s="1"/>
  <c r="F13728" i="6"/>
  <c r="H13728" i="6" s="1"/>
  <c r="F13727" i="6"/>
  <c r="H13727" i="6" s="1"/>
  <c r="F13726" i="6"/>
  <c r="H13726" i="6" s="1"/>
  <c r="F13722" i="6"/>
  <c r="F13719" i="6"/>
  <c r="H13719" i="6" s="1"/>
  <c r="F13717" i="6"/>
  <c r="H13717" i="6" s="1"/>
  <c r="F13716" i="6"/>
  <c r="H13716" i="6" s="1"/>
  <c r="F13715" i="6"/>
  <c r="H13715" i="6" s="1"/>
  <c r="F13714" i="6"/>
  <c r="H13714" i="6" s="1"/>
  <c r="F13713" i="6"/>
  <c r="H13713" i="6" s="1"/>
  <c r="F13712" i="6"/>
  <c r="H13712" i="6" s="1"/>
  <c r="F13710" i="6"/>
  <c r="H13710" i="6" s="1"/>
  <c r="F13705" i="6"/>
  <c r="H13705" i="6" s="1"/>
  <c r="F13704" i="6"/>
  <c r="H13704" i="6" s="1"/>
  <c r="F13702" i="6"/>
  <c r="H13702" i="6" s="1"/>
  <c r="F13699" i="6"/>
  <c r="H13699" i="6" s="1"/>
  <c r="F13697" i="6"/>
  <c r="H13697" i="6" s="1"/>
  <c r="F13696" i="6"/>
  <c r="H13696" i="6" s="1"/>
  <c r="F13695" i="6"/>
  <c r="H13695" i="6" s="1"/>
  <c r="F13694" i="6"/>
  <c r="H13694" i="6" s="1"/>
  <c r="F13693" i="6"/>
  <c r="H13693" i="6" s="1"/>
  <c r="F13692" i="6"/>
  <c r="H13692" i="6" s="1"/>
  <c r="F13690" i="6"/>
  <c r="F13688" i="6"/>
  <c r="H13688" i="6" s="1"/>
  <c r="F13687" i="6"/>
  <c r="H13687" i="6" s="1"/>
  <c r="F13685" i="6"/>
  <c r="H13685" i="6" s="1"/>
  <c r="F13684" i="6"/>
  <c r="F13683" i="6"/>
  <c r="H13683" i="6" s="1"/>
  <c r="F13682" i="6"/>
  <c r="H13682" i="6" s="1"/>
  <c r="F13681" i="6"/>
  <c r="F13680" i="6"/>
  <c r="H13680" i="6" s="1"/>
  <c r="F13679" i="6"/>
  <c r="H13679" i="6" s="1"/>
  <c r="F13678" i="6"/>
  <c r="H13678" i="6" s="1"/>
  <c r="F13677" i="6"/>
  <c r="H13677" i="6" s="1"/>
  <c r="F13676" i="6"/>
  <c r="H13676" i="6" s="1"/>
  <c r="F13675" i="6"/>
  <c r="H13675" i="6" s="1"/>
  <c r="F13674" i="6"/>
  <c r="H13674" i="6" s="1"/>
  <c r="F13673" i="6"/>
  <c r="H13673" i="6" s="1"/>
  <c r="F13667" i="6"/>
  <c r="H13667" i="6" s="1"/>
  <c r="F13664" i="6"/>
  <c r="H13664" i="6" s="1"/>
  <c r="F13663" i="6"/>
  <c r="H13663" i="6" s="1"/>
  <c r="F13662" i="6"/>
  <c r="H13662" i="6" s="1"/>
  <c r="F13661" i="6"/>
  <c r="H13661" i="6" s="1"/>
  <c r="F13660" i="6"/>
  <c r="H13660" i="6" s="1"/>
  <c r="F13659" i="6"/>
  <c r="H13659" i="6" s="1"/>
  <c r="F13656" i="6"/>
  <c r="H13656" i="6" s="1"/>
  <c r="F13655" i="6"/>
  <c r="H13655" i="6" s="1"/>
  <c r="F13654" i="6"/>
  <c r="H13654" i="6" s="1"/>
  <c r="F13653" i="6"/>
  <c r="H13653" i="6" s="1"/>
  <c r="F13652" i="6"/>
  <c r="H13652" i="6" s="1"/>
  <c r="F13651" i="6"/>
  <c r="H13651" i="6" s="1"/>
  <c r="F13650" i="6"/>
  <c r="F13647" i="6"/>
  <c r="H13647" i="6" s="1"/>
  <c r="F13646" i="6"/>
  <c r="H13646" i="6" s="1"/>
  <c r="F13645" i="6"/>
  <c r="H13645" i="6" s="1"/>
  <c r="F13642" i="6"/>
  <c r="H13642" i="6" s="1"/>
  <c r="F13638" i="6"/>
  <c r="H13638" i="6" s="1"/>
  <c r="F13637" i="6"/>
  <c r="H13637" i="6" s="1"/>
  <c r="F13635" i="6"/>
  <c r="H13635" i="6" s="1"/>
  <c r="F13633" i="6"/>
  <c r="H13633" i="6" s="1"/>
  <c r="F13632" i="6"/>
  <c r="H13632" i="6" s="1"/>
  <c r="F13631" i="6"/>
  <c r="H13631" i="6" s="1"/>
  <c r="F13626" i="6"/>
  <c r="H13626" i="6" s="1"/>
  <c r="F13625" i="6"/>
  <c r="H13625" i="6" s="1"/>
  <c r="F13624" i="6"/>
  <c r="H13624" i="6" s="1"/>
  <c r="F13623" i="6"/>
  <c r="H13623" i="6" s="1"/>
  <c r="F13622" i="6"/>
  <c r="H13622" i="6" s="1"/>
  <c r="F13621" i="6"/>
  <c r="H13621" i="6" s="1"/>
  <c r="F13620" i="6"/>
  <c r="H13620" i="6" s="1"/>
  <c r="F13617" i="6"/>
  <c r="H13617" i="6" s="1"/>
  <c r="F13616" i="6"/>
  <c r="H13616" i="6" s="1"/>
  <c r="F13615" i="6"/>
  <c r="H13615" i="6" s="1"/>
  <c r="F13614" i="6"/>
  <c r="H13614" i="6" s="1"/>
  <c r="F13613" i="6"/>
  <c r="H13613" i="6" s="1"/>
  <c r="F13610" i="6"/>
  <c r="H13610" i="6" s="1"/>
  <c r="F13609" i="6"/>
  <c r="H13609" i="6" s="1"/>
  <c r="F13608" i="6"/>
  <c r="H13608" i="6" s="1"/>
  <c r="F13607" i="6"/>
  <c r="H13607" i="6" s="1"/>
  <c r="F13606" i="6"/>
  <c r="H13606" i="6" s="1"/>
  <c r="F13605" i="6"/>
  <c r="H13605" i="6" s="1"/>
  <c r="F13604" i="6"/>
  <c r="H13604" i="6" s="1"/>
  <c r="F13603" i="6"/>
  <c r="H13603" i="6" s="1"/>
  <c r="F13602" i="6"/>
  <c r="F13598" i="6"/>
  <c r="H13598" i="6" s="1"/>
  <c r="F13596" i="6"/>
  <c r="H13596" i="6" s="1"/>
  <c r="F13593" i="6"/>
  <c r="H13593" i="6" s="1"/>
  <c r="F13592" i="6"/>
  <c r="H13592" i="6" s="1"/>
  <c r="F13591" i="6"/>
  <c r="H13591" i="6" s="1"/>
  <c r="F13590" i="6"/>
  <c r="H13590" i="6" s="1"/>
  <c r="F13588" i="6"/>
  <c r="H13588" i="6" s="1"/>
  <c r="F13587" i="6"/>
  <c r="H13587" i="6" s="1"/>
  <c r="F13580" i="6"/>
  <c r="H13580" i="6" s="1"/>
  <c r="F13578" i="6"/>
  <c r="H13578" i="6" s="1"/>
  <c r="F13576" i="6"/>
  <c r="H13576" i="6" s="1"/>
  <c r="F13572" i="6"/>
  <c r="H13572" i="6" s="1"/>
  <c r="F13571" i="6"/>
  <c r="H13571" i="6" s="1"/>
  <c r="F13567" i="6"/>
  <c r="H13567" i="6" s="1"/>
  <c r="F13564" i="6"/>
  <c r="H13564" i="6" s="1"/>
  <c r="F13563" i="6"/>
  <c r="H13563" i="6" s="1"/>
  <c r="F13560" i="6"/>
  <c r="H13560" i="6" s="1"/>
  <c r="F13558" i="6"/>
  <c r="H13558" i="6" s="1"/>
  <c r="F13557" i="6"/>
  <c r="H13557" i="6" s="1"/>
  <c r="F13556" i="6"/>
  <c r="H13556" i="6" s="1"/>
  <c r="F13555" i="6"/>
  <c r="H13555" i="6" s="1"/>
  <c r="F13553" i="6"/>
  <c r="H13553" i="6" s="1"/>
  <c r="F13552" i="6"/>
  <c r="H13552" i="6" s="1"/>
  <c r="F13551" i="6"/>
  <c r="H13551" i="6" s="1"/>
  <c r="F13550" i="6"/>
  <c r="H13550" i="6" s="1"/>
  <c r="F13549" i="6"/>
  <c r="H13549" i="6" s="1"/>
  <c r="F13548" i="6"/>
  <c r="H13548" i="6" s="1"/>
  <c r="F13547" i="6"/>
  <c r="H13547" i="6" s="1"/>
  <c r="F13546" i="6"/>
  <c r="H13546" i="6" s="1"/>
  <c r="F13545" i="6"/>
  <c r="H13545" i="6" s="1"/>
  <c r="F13544" i="6"/>
  <c r="H13544" i="6" s="1"/>
  <c r="F13543" i="6"/>
  <c r="H13543" i="6" s="1"/>
  <c r="F13542" i="6"/>
  <c r="H13542" i="6" s="1"/>
  <c r="F13537" i="6"/>
  <c r="H13537" i="6" s="1"/>
  <c r="F13534" i="6"/>
  <c r="H13534" i="6" s="1"/>
  <c r="F13533" i="6"/>
  <c r="H13533" i="6" s="1"/>
  <c r="F13532" i="6"/>
  <c r="H13532" i="6" s="1"/>
  <c r="F13531" i="6"/>
  <c r="H13531" i="6" s="1"/>
  <c r="F13530" i="6"/>
  <c r="H13530" i="6" s="1"/>
  <c r="F13529" i="6"/>
  <c r="H13529" i="6" s="1"/>
  <c r="F13527" i="6"/>
  <c r="H13527" i="6" s="1"/>
  <c r="F13525" i="6"/>
  <c r="H13525" i="6" s="1"/>
  <c r="F13524" i="6"/>
  <c r="H13524" i="6" s="1"/>
  <c r="F13523" i="6"/>
  <c r="F13522" i="6"/>
  <c r="H13522" i="6" s="1"/>
  <c r="F13521" i="6"/>
  <c r="H13521" i="6" s="1"/>
  <c r="F13519" i="6"/>
  <c r="H13519" i="6" s="1"/>
  <c r="F13518" i="6"/>
  <c r="H13518" i="6" s="1"/>
  <c r="F13516" i="6"/>
  <c r="H13516" i="6" s="1"/>
  <c r="F13513" i="6"/>
  <c r="H13513" i="6" s="1"/>
  <c r="F13512" i="6"/>
  <c r="H13512" i="6" s="1"/>
  <c r="F13511" i="6"/>
  <c r="H13511" i="6" s="1"/>
  <c r="F13508" i="6"/>
  <c r="H13508" i="6" s="1"/>
  <c r="F13506" i="6"/>
  <c r="H13506" i="6" s="1"/>
  <c r="F13503" i="6"/>
  <c r="H13503" i="6" s="1"/>
  <c r="F13501" i="6"/>
  <c r="H13501" i="6" s="1"/>
  <c r="F13498" i="6"/>
  <c r="H13498" i="6" s="1"/>
  <c r="F13497" i="6"/>
  <c r="H13497" i="6" s="1"/>
  <c r="F13495" i="6"/>
  <c r="H13495" i="6" s="1"/>
  <c r="F13494" i="6"/>
  <c r="H13494" i="6" s="1"/>
  <c r="F13493" i="6"/>
  <c r="H13493" i="6" s="1"/>
  <c r="F13492" i="6"/>
  <c r="H13492" i="6" s="1"/>
  <c r="F13488" i="6"/>
  <c r="H13488" i="6" s="1"/>
  <c r="F13487" i="6"/>
  <c r="H13487" i="6" s="1"/>
  <c r="F13483" i="6"/>
  <c r="H13483" i="6" s="1"/>
  <c r="F13482" i="6"/>
  <c r="H13482" i="6" s="1"/>
  <c r="F13481" i="6"/>
  <c r="H13481" i="6" s="1"/>
  <c r="F13479" i="6"/>
  <c r="F13476" i="6"/>
  <c r="H13476" i="6" s="1"/>
  <c r="F13471" i="6"/>
  <c r="H13471" i="6" s="1"/>
  <c r="F13470" i="6"/>
  <c r="H13470" i="6" s="1"/>
  <c r="F13464" i="6"/>
  <c r="H13464" i="6" s="1"/>
  <c r="F13463" i="6"/>
  <c r="H13463" i="6" s="1"/>
  <c r="F13462" i="6"/>
  <c r="H13462" i="6" s="1"/>
  <c r="F13461" i="6"/>
  <c r="F13460" i="6"/>
  <c r="H13460" i="6" s="1"/>
  <c r="F13459" i="6"/>
  <c r="H13459" i="6" s="1"/>
  <c r="F13458" i="6"/>
  <c r="H13458" i="6" s="1"/>
  <c r="F13456" i="6"/>
  <c r="H13456" i="6" s="1"/>
  <c r="F13455" i="6"/>
  <c r="H13455" i="6" s="1"/>
  <c r="F13453" i="6"/>
  <c r="H13453" i="6" s="1"/>
  <c r="F13452" i="6"/>
  <c r="H13452" i="6" s="1"/>
  <c r="F13451" i="6"/>
  <c r="H13451" i="6" s="1"/>
  <c r="F13450" i="6"/>
  <c r="H13450" i="6" s="1"/>
  <c r="F13449" i="6"/>
  <c r="F13447" i="6"/>
  <c r="H13447" i="6" s="1"/>
  <c r="F13446" i="6"/>
  <c r="H13446" i="6" s="1"/>
  <c r="F13445" i="6"/>
  <c r="H13445" i="6" s="1"/>
  <c r="F13444" i="6"/>
  <c r="H13444" i="6" s="1"/>
  <c r="F13441" i="6"/>
  <c r="H13441" i="6" s="1"/>
  <c r="F13439" i="6"/>
  <c r="H13439" i="6" s="1"/>
  <c r="F13438" i="6"/>
  <c r="H13438" i="6" s="1"/>
  <c r="F13436" i="6"/>
  <c r="H13436" i="6" s="1"/>
  <c r="F13434" i="6"/>
  <c r="H13434" i="6" s="1"/>
  <c r="F13431" i="6"/>
  <c r="H13431" i="6" s="1"/>
  <c r="F13430" i="6"/>
  <c r="H13430" i="6" s="1"/>
  <c r="F13429" i="6"/>
  <c r="H13429" i="6" s="1"/>
  <c r="F13426" i="6"/>
  <c r="H13426" i="6" s="1"/>
  <c r="F13425" i="6"/>
  <c r="H13425" i="6" s="1"/>
  <c r="F13424" i="6"/>
  <c r="H13424" i="6" s="1"/>
  <c r="F13423" i="6"/>
  <c r="H13423" i="6" s="1"/>
  <c r="F13422" i="6"/>
  <c r="H13422" i="6" s="1"/>
  <c r="F13421" i="6"/>
  <c r="H13421" i="6" s="1"/>
  <c r="F13420" i="6"/>
  <c r="H13420" i="6" s="1"/>
  <c r="F13419" i="6"/>
  <c r="H13419" i="6" s="1"/>
  <c r="F13418" i="6"/>
  <c r="H13418" i="6" s="1"/>
  <c r="F13414" i="6"/>
  <c r="H13414" i="6" s="1"/>
  <c r="F13413" i="6"/>
  <c r="H13413" i="6" s="1"/>
  <c r="F13412" i="6"/>
  <c r="H13412" i="6" s="1"/>
  <c r="F13410" i="6"/>
  <c r="H13410" i="6" s="1"/>
  <c r="F13409" i="6"/>
  <c r="H13409" i="6" s="1"/>
  <c r="F13408" i="6"/>
  <c r="H13408" i="6" s="1"/>
  <c r="F13400" i="6"/>
  <c r="H13400" i="6" s="1"/>
  <c r="F13399" i="6"/>
  <c r="H13399" i="6" s="1"/>
  <c r="F13397" i="6"/>
  <c r="H13397" i="6" s="1"/>
  <c r="F13395" i="6"/>
  <c r="H13395" i="6" s="1"/>
  <c r="F13394" i="6"/>
  <c r="H13394" i="6" s="1"/>
  <c r="F13393" i="6"/>
  <c r="H13393" i="6" s="1"/>
  <c r="F13389" i="6"/>
  <c r="F13388" i="6"/>
  <c r="H13388" i="6" s="1"/>
  <c r="F13387" i="6"/>
  <c r="H13387" i="6" s="1"/>
  <c r="F13384" i="6"/>
  <c r="H13384" i="6" s="1"/>
  <c r="F13382" i="6"/>
  <c r="H13382" i="6" s="1"/>
  <c r="F13381" i="6"/>
  <c r="H13381" i="6" s="1"/>
  <c r="F13380" i="6"/>
  <c r="F13378" i="6"/>
  <c r="H13378" i="6" s="1"/>
  <c r="F13376" i="6"/>
  <c r="H13376" i="6" s="1"/>
  <c r="F13375" i="6"/>
  <c r="H13375" i="6" s="1"/>
  <c r="F13371" i="6"/>
  <c r="H13371" i="6" s="1"/>
  <c r="F13370" i="6"/>
  <c r="H13370" i="6" s="1"/>
  <c r="F13368" i="6"/>
  <c r="H13368" i="6" s="1"/>
  <c r="F13366" i="6"/>
  <c r="H13366" i="6" s="1"/>
  <c r="F13365" i="6"/>
  <c r="H13365" i="6" s="1"/>
  <c r="F13361" i="6"/>
  <c r="H13361" i="6" s="1"/>
  <c r="F13354" i="6"/>
  <c r="H13354" i="6" s="1"/>
  <c r="F13352" i="6"/>
  <c r="H13352" i="6" s="1"/>
  <c r="F13351" i="6"/>
  <c r="H13351" i="6" s="1"/>
  <c r="F13349" i="6"/>
  <c r="H13349" i="6" s="1"/>
  <c r="F13348" i="6"/>
  <c r="H13348" i="6" s="1"/>
  <c r="F13347" i="6"/>
  <c r="H13347" i="6" s="1"/>
  <c r="F13344" i="6"/>
  <c r="H13344" i="6" s="1"/>
  <c r="F13342" i="6"/>
  <c r="H13342" i="6" s="1"/>
  <c r="F13338" i="6"/>
  <c r="H13338" i="6" s="1"/>
  <c r="F13336" i="6"/>
  <c r="H13336" i="6" s="1"/>
  <c r="F13335" i="6"/>
  <c r="H13335" i="6" s="1"/>
  <c r="F13334" i="6"/>
  <c r="H13334" i="6" s="1"/>
  <c r="F13333" i="6"/>
  <c r="H13333" i="6" s="1"/>
  <c r="F13330" i="6"/>
  <c r="H13330" i="6" s="1"/>
  <c r="F13328" i="6"/>
  <c r="H13328" i="6" s="1"/>
  <c r="F13327" i="6"/>
  <c r="H13327" i="6" s="1"/>
  <c r="F13326" i="6"/>
  <c r="H13326" i="6" s="1"/>
  <c r="F13324" i="6"/>
  <c r="H13324" i="6" s="1"/>
  <c r="F13323" i="6"/>
  <c r="H13323" i="6" s="1"/>
  <c r="F13321" i="6"/>
  <c r="H13321" i="6" s="1"/>
  <c r="F13319" i="6"/>
  <c r="H13319" i="6" s="1"/>
  <c r="F13316" i="6"/>
  <c r="H13316" i="6" s="1"/>
  <c r="F13315" i="6"/>
  <c r="H13315" i="6" s="1"/>
  <c r="F13310" i="6"/>
  <c r="H13310" i="6" s="1"/>
  <c r="F13309" i="6"/>
  <c r="H13309" i="6" s="1"/>
  <c r="F13308" i="6"/>
  <c r="H13308" i="6" s="1"/>
  <c r="F13306" i="6"/>
  <c r="H13306" i="6" s="1"/>
  <c r="F13305" i="6"/>
  <c r="H13305" i="6" s="1"/>
  <c r="F13304" i="6"/>
  <c r="H13304" i="6" s="1"/>
  <c r="F13302" i="6"/>
  <c r="H13302" i="6" s="1"/>
  <c r="F13298" i="6"/>
  <c r="H13298" i="6" s="1"/>
  <c r="F13297" i="6"/>
  <c r="H13297" i="6" s="1"/>
  <c r="F13295" i="6"/>
  <c r="H13295" i="6" s="1"/>
  <c r="F13294" i="6"/>
  <c r="H13294" i="6" s="1"/>
  <c r="F13293" i="6"/>
  <c r="H13293" i="6" s="1"/>
  <c r="F13289" i="6"/>
  <c r="H13289" i="6" s="1"/>
  <c r="F13288" i="6"/>
  <c r="H13288" i="6" s="1"/>
  <c r="F13287" i="6"/>
  <c r="H13287" i="6" s="1"/>
  <c r="F13286" i="6"/>
  <c r="H13286" i="6" s="1"/>
  <c r="F13285" i="6"/>
  <c r="H13285" i="6" s="1"/>
  <c r="F13284" i="6"/>
  <c r="H13284" i="6" s="1"/>
  <c r="F13276" i="6"/>
  <c r="H13276" i="6" s="1"/>
  <c r="F13275" i="6"/>
  <c r="H13275" i="6" s="1"/>
  <c r="F13274" i="6"/>
  <c r="F13273" i="6"/>
  <c r="H13273" i="6" s="1"/>
  <c r="F13272" i="6"/>
  <c r="H13272" i="6" s="1"/>
  <c r="F13271" i="6"/>
  <c r="H13271" i="6" s="1"/>
  <c r="F13270" i="6"/>
  <c r="H13270" i="6" s="1"/>
  <c r="F13268" i="6"/>
  <c r="H13268" i="6" s="1"/>
  <c r="F13267" i="6"/>
  <c r="H13267" i="6" s="1"/>
  <c r="F13265" i="6"/>
  <c r="H13265" i="6" s="1"/>
  <c r="F13263" i="6"/>
  <c r="H13263" i="6" s="1"/>
  <c r="F13261" i="6"/>
  <c r="H13261" i="6" s="1"/>
  <c r="F13260" i="6"/>
  <c r="H13260" i="6" s="1"/>
  <c r="F13254" i="6"/>
  <c r="H13254" i="6" s="1"/>
  <c r="F13253" i="6"/>
  <c r="H13253" i="6" s="1"/>
  <c r="F13252" i="6"/>
  <c r="H13252" i="6" s="1"/>
  <c r="F13251" i="6"/>
  <c r="H13251" i="6" s="1"/>
  <c r="F13250" i="6"/>
  <c r="H13250" i="6" s="1"/>
  <c r="F13245" i="6"/>
  <c r="H13245" i="6" s="1"/>
  <c r="F13244" i="6"/>
  <c r="H13244" i="6" s="1"/>
  <c r="F13243" i="6"/>
  <c r="H13243" i="6" s="1"/>
  <c r="F13235" i="6"/>
  <c r="H13235" i="6" s="1"/>
  <c r="F13234" i="6"/>
  <c r="H13234" i="6" s="1"/>
  <c r="F13233" i="6"/>
  <c r="H13233" i="6" s="1"/>
  <c r="F13232" i="6"/>
  <c r="H13232" i="6" s="1"/>
  <c r="F13231" i="6"/>
  <c r="H13231" i="6" s="1"/>
  <c r="F13230" i="6"/>
  <c r="H13230" i="6" s="1"/>
  <c r="F13228" i="6"/>
  <c r="H13228" i="6" s="1"/>
  <c r="F13225" i="6"/>
  <c r="H13225" i="6" s="1"/>
  <c r="F13224" i="6"/>
  <c r="H13224" i="6" s="1"/>
  <c r="F13223" i="6"/>
  <c r="H13223" i="6" s="1"/>
  <c r="F13222" i="6"/>
  <c r="H13222" i="6" s="1"/>
  <c r="F13216" i="6"/>
  <c r="H13216" i="6" s="1"/>
  <c r="F13215" i="6"/>
  <c r="H13215" i="6" s="1"/>
  <c r="F13213" i="6"/>
  <c r="H13213" i="6" s="1"/>
  <c r="F13212" i="6"/>
  <c r="H13212" i="6" s="1"/>
  <c r="F13208" i="6"/>
  <c r="H13208" i="6" s="1"/>
  <c r="F13206" i="6"/>
  <c r="H13206" i="6" s="1"/>
  <c r="F13202" i="6"/>
  <c r="H13202" i="6" s="1"/>
  <c r="F13201" i="6"/>
  <c r="H13201" i="6" s="1"/>
  <c r="F13199" i="6"/>
  <c r="H13199" i="6" s="1"/>
  <c r="F13198" i="6"/>
  <c r="H13198" i="6" s="1"/>
  <c r="F13197" i="6"/>
  <c r="H13197" i="6" s="1"/>
  <c r="F13196" i="6"/>
  <c r="H13196" i="6" s="1"/>
  <c r="F13191" i="6"/>
  <c r="H13191" i="6" s="1"/>
  <c r="F13190" i="6"/>
  <c r="H13190" i="6" s="1"/>
  <c r="F13188" i="6"/>
  <c r="H13188" i="6" s="1"/>
  <c r="F13186" i="6"/>
  <c r="F13183" i="6"/>
  <c r="H13183" i="6" s="1"/>
  <c r="F13182" i="6"/>
  <c r="H13182" i="6" s="1"/>
  <c r="F13180" i="6"/>
  <c r="H13180" i="6" s="1"/>
  <c r="F13176" i="6"/>
  <c r="H13176" i="6" s="1"/>
  <c r="F13175" i="6"/>
  <c r="H13175" i="6" s="1"/>
  <c r="F13174" i="6"/>
  <c r="H13174" i="6" s="1"/>
  <c r="F13171" i="6"/>
  <c r="H13171" i="6" s="1"/>
  <c r="F13170" i="6"/>
  <c r="H13170" i="6" s="1"/>
  <c r="F13169" i="6"/>
  <c r="F13168" i="6"/>
  <c r="H13168" i="6" s="1"/>
  <c r="F13166" i="6"/>
  <c r="H13166" i="6" s="1"/>
  <c r="F13163" i="6"/>
  <c r="H13163" i="6" s="1"/>
  <c r="F13162" i="6"/>
  <c r="H13162" i="6" s="1"/>
  <c r="F13153" i="6"/>
  <c r="H13153" i="6" s="1"/>
  <c r="F13150" i="6"/>
  <c r="H13150" i="6" s="1"/>
  <c r="F13149" i="6"/>
  <c r="H13149" i="6" s="1"/>
  <c r="F13147" i="6"/>
  <c r="H13147" i="6" s="1"/>
  <c r="F13146" i="6"/>
  <c r="H13146" i="6" s="1"/>
  <c r="F13145" i="6"/>
  <c r="H13145" i="6" s="1"/>
  <c r="F13144" i="6"/>
  <c r="H13144" i="6" s="1"/>
  <c r="F13143" i="6"/>
  <c r="H13143" i="6" s="1"/>
  <c r="F13137" i="6"/>
  <c r="F13132" i="6"/>
  <c r="H13132" i="6" s="1"/>
  <c r="F13126" i="6"/>
  <c r="H13126" i="6" s="1"/>
  <c r="F13124" i="6"/>
  <c r="H13124" i="6" s="1"/>
  <c r="F13123" i="6"/>
  <c r="H13123" i="6" s="1"/>
  <c r="F13120" i="6"/>
  <c r="H13120" i="6" s="1"/>
  <c r="F13118" i="6"/>
  <c r="H13118" i="6" s="1"/>
  <c r="F13117" i="6"/>
  <c r="H13117" i="6" s="1"/>
  <c r="F13116" i="6"/>
  <c r="H13116" i="6" s="1"/>
  <c r="F13114" i="6"/>
  <c r="H13114" i="6" s="1"/>
  <c r="F13111" i="6"/>
  <c r="H13111" i="6" s="1"/>
  <c r="F13110" i="6"/>
  <c r="H13110" i="6" s="1"/>
  <c r="F13109" i="6"/>
  <c r="H13109" i="6" s="1"/>
  <c r="F13107" i="6"/>
  <c r="H13107" i="6" s="1"/>
  <c r="F13106" i="6"/>
  <c r="H13106" i="6" s="1"/>
  <c r="F13104" i="6"/>
  <c r="H13104" i="6" s="1"/>
  <c r="F13102" i="6"/>
  <c r="H13102" i="6" s="1"/>
  <c r="F13101" i="6"/>
  <c r="H13101" i="6" s="1"/>
  <c r="F13100" i="6"/>
  <c r="H13100" i="6" s="1"/>
  <c r="F13098" i="6"/>
  <c r="H13098" i="6" s="1"/>
  <c r="F13097" i="6"/>
  <c r="H13097" i="6" s="1"/>
  <c r="F13094" i="6"/>
  <c r="H13094" i="6" s="1"/>
  <c r="F13093" i="6"/>
  <c r="H13093" i="6" s="1"/>
  <c r="F13092" i="6"/>
  <c r="H13092" i="6" s="1"/>
  <c r="F13091" i="6"/>
  <c r="H13091" i="6" s="1"/>
  <c r="F13090" i="6"/>
  <c r="H13090" i="6" s="1"/>
  <c r="F13089" i="6"/>
  <c r="H13089" i="6" s="1"/>
  <c r="F13088" i="6"/>
  <c r="H13088" i="6" s="1"/>
  <c r="F13087" i="6"/>
  <c r="H13087" i="6" s="1"/>
  <c r="F13086" i="6"/>
  <c r="H13086" i="6" s="1"/>
  <c r="F13085" i="6"/>
  <c r="H13085" i="6" s="1"/>
  <c r="F13082" i="6"/>
  <c r="H13082" i="6" s="1"/>
  <c r="F13081" i="6"/>
  <c r="H13081" i="6" s="1"/>
  <c r="F13080" i="6"/>
  <c r="H13080" i="6" s="1"/>
  <c r="F13079" i="6"/>
  <c r="H13079" i="6" s="1"/>
  <c r="F13074" i="6"/>
  <c r="H13074" i="6" s="1"/>
  <c r="F13069" i="6"/>
  <c r="H13069" i="6" s="1"/>
  <c r="F13068" i="6"/>
  <c r="H13068" i="6" s="1"/>
  <c r="F13067" i="6"/>
  <c r="H13067" i="6" s="1"/>
  <c r="F13065" i="6"/>
  <c r="H13065" i="6" s="1"/>
  <c r="F13062" i="6"/>
  <c r="H13062" i="6" s="1"/>
  <c r="F13061" i="6"/>
  <c r="H13061" i="6" s="1"/>
  <c r="F13059" i="6"/>
  <c r="H13059" i="6" s="1"/>
  <c r="F13058" i="6"/>
  <c r="H13058" i="6" s="1"/>
  <c r="F13057" i="6"/>
  <c r="H13057" i="6" s="1"/>
  <c r="F13055" i="6"/>
  <c r="H13055" i="6" s="1"/>
  <c r="F13052" i="6"/>
  <c r="H13052" i="6" s="1"/>
  <c r="F13050" i="6"/>
  <c r="H13050" i="6" s="1"/>
  <c r="F13047" i="6"/>
  <c r="H13047" i="6" s="1"/>
  <c r="F12979" i="6"/>
  <c r="H12979" i="6" s="1"/>
  <c r="F12976" i="6"/>
  <c r="H12976" i="6" s="1"/>
  <c r="F12975" i="6"/>
  <c r="H12975" i="6" s="1"/>
  <c r="F12973" i="6"/>
  <c r="H12973" i="6" s="1"/>
  <c r="F12972" i="6"/>
  <c r="H12972" i="6" s="1"/>
  <c r="F12971" i="6"/>
  <c r="H12971" i="6" s="1"/>
  <c r="F12969" i="6"/>
  <c r="H12969" i="6" s="1"/>
  <c r="F12966" i="6"/>
  <c r="H12966" i="6" s="1"/>
  <c r="F12965" i="6"/>
  <c r="H12965" i="6" s="1"/>
  <c r="F12964" i="6"/>
  <c r="H12964" i="6" s="1"/>
  <c r="F12963" i="6"/>
  <c r="H12963" i="6" s="1"/>
  <c r="F12921" i="6"/>
  <c r="H12921" i="6" s="1"/>
  <c r="F12919" i="6"/>
  <c r="H12919" i="6" s="1"/>
  <c r="F12918" i="6"/>
  <c r="H12918" i="6" s="1"/>
  <c r="F12917" i="6"/>
  <c r="H12917" i="6" s="1"/>
  <c r="F12915" i="6"/>
  <c r="H12915" i="6" s="1"/>
  <c r="F12914" i="6"/>
  <c r="H12914" i="6" s="1"/>
  <c r="F12912" i="6"/>
  <c r="H12912" i="6" s="1"/>
  <c r="F12911" i="6"/>
  <c r="H12911" i="6" s="1"/>
  <c r="F12910" i="6"/>
  <c r="H12910" i="6" s="1"/>
  <c r="F12909" i="6"/>
  <c r="H12909" i="6" s="1"/>
  <c r="F12902" i="6"/>
  <c r="H12902" i="6" s="1"/>
  <c r="F12901" i="6"/>
  <c r="H12901" i="6" s="1"/>
  <c r="F12894" i="6"/>
  <c r="H12894" i="6" s="1"/>
  <c r="F12892" i="6"/>
  <c r="H12892" i="6" s="1"/>
  <c r="F12890" i="6"/>
  <c r="H12890" i="6" s="1"/>
  <c r="F12889" i="6"/>
  <c r="H12889" i="6" s="1"/>
  <c r="F12887" i="6"/>
  <c r="H12887" i="6" s="1"/>
  <c r="F12884" i="6"/>
  <c r="H12884" i="6" s="1"/>
  <c r="F12881" i="6"/>
  <c r="H12881" i="6" s="1"/>
  <c r="F12880" i="6"/>
  <c r="H12880" i="6" s="1"/>
  <c r="F12879" i="6"/>
  <c r="H12879" i="6" s="1"/>
  <c r="F12877" i="6"/>
  <c r="H12877" i="6" s="1"/>
  <c r="F12876" i="6"/>
  <c r="H12876" i="6" s="1"/>
  <c r="F12875" i="6"/>
  <c r="H12875" i="6" s="1"/>
  <c r="F12874" i="6"/>
  <c r="H12874" i="6" s="1"/>
  <c r="F12872" i="6"/>
  <c r="H12872" i="6" s="1"/>
  <c r="F12871" i="6"/>
  <c r="H12871" i="6" s="1"/>
  <c r="F12858" i="6"/>
  <c r="H12858" i="6" s="1"/>
  <c r="F12857" i="6"/>
  <c r="H12857" i="6" s="1"/>
  <c r="F12856" i="6"/>
  <c r="H12856" i="6" s="1"/>
  <c r="F12855" i="6"/>
  <c r="H12855" i="6" s="1"/>
  <c r="F12854" i="6"/>
  <c r="H12854" i="6" s="1"/>
  <c r="F12853" i="6"/>
  <c r="H12853" i="6" s="1"/>
  <c r="F12850" i="6"/>
  <c r="H12850" i="6" s="1"/>
  <c r="F12849" i="6"/>
  <c r="H12849" i="6" s="1"/>
  <c r="F12848" i="6"/>
  <c r="H12848" i="6" s="1"/>
  <c r="F12845" i="6"/>
  <c r="H12845" i="6" s="1"/>
  <c r="F12844" i="6"/>
  <c r="H12844" i="6" s="1"/>
  <c r="F12842" i="6"/>
  <c r="H12842" i="6" s="1"/>
  <c r="F12841" i="6"/>
  <c r="H12841" i="6" s="1"/>
  <c r="F12839" i="6"/>
  <c r="H12839" i="6" s="1"/>
  <c r="F12838" i="6"/>
  <c r="H12838" i="6" s="1"/>
  <c r="F12835" i="6"/>
  <c r="H12835" i="6" s="1"/>
  <c r="F12832" i="6"/>
  <c r="H12832" i="6" s="1"/>
  <c r="F12831" i="6"/>
  <c r="H12831" i="6" s="1"/>
  <c r="F12826" i="6"/>
  <c r="H12826" i="6" s="1"/>
  <c r="F12825" i="6"/>
  <c r="H12825" i="6" s="1"/>
  <c r="F12823" i="6"/>
  <c r="H12823" i="6" s="1"/>
  <c r="F12821" i="6"/>
  <c r="H12821" i="6" s="1"/>
  <c r="F12819" i="6"/>
  <c r="H12819" i="6" s="1"/>
  <c r="F12817" i="6"/>
  <c r="H12817" i="6" s="1"/>
  <c r="F12816" i="6"/>
  <c r="H12816" i="6" s="1"/>
  <c r="F12813" i="6"/>
  <c r="H12813" i="6" s="1"/>
  <c r="F12807" i="6"/>
  <c r="H12807" i="6" s="1"/>
  <c r="F12802" i="6"/>
  <c r="H12802" i="6" s="1"/>
  <c r="F12799" i="6"/>
  <c r="H12799" i="6" s="1"/>
  <c r="F12796" i="6"/>
  <c r="H12796" i="6" s="1"/>
  <c r="F12795" i="6"/>
  <c r="H12795" i="6" s="1"/>
  <c r="F12794" i="6"/>
  <c r="H12794" i="6" s="1"/>
  <c r="F12793" i="6"/>
  <c r="H12793" i="6" s="1"/>
  <c r="F12792" i="6"/>
  <c r="H12792" i="6" s="1"/>
  <c r="F12787" i="6"/>
  <c r="H12787" i="6" s="1"/>
  <c r="F12786" i="6"/>
  <c r="H12786" i="6" s="1"/>
  <c r="F12785" i="6"/>
  <c r="H12785" i="6" s="1"/>
  <c r="F12784" i="6"/>
  <c r="H12784" i="6" s="1"/>
  <c r="F12780" i="6"/>
  <c r="H12780" i="6" s="1"/>
  <c r="F12779" i="6"/>
  <c r="H12779" i="6" s="1"/>
  <c r="F12778" i="6"/>
  <c r="H12778" i="6" s="1"/>
  <c r="F12776" i="6"/>
  <c r="H12776" i="6" s="1"/>
  <c r="F12774" i="6"/>
  <c r="H12774" i="6" s="1"/>
  <c r="F12773" i="6"/>
  <c r="H12773" i="6" s="1"/>
  <c r="F12771" i="6"/>
  <c r="H12771" i="6" s="1"/>
  <c r="F12767" i="6"/>
  <c r="H12767" i="6" s="1"/>
  <c r="F12764" i="6"/>
  <c r="H12764" i="6" s="1"/>
  <c r="F12763" i="6"/>
  <c r="H12763" i="6" s="1"/>
  <c r="F12759" i="6"/>
  <c r="H12759" i="6" s="1"/>
  <c r="F12755" i="6"/>
  <c r="H12755" i="6" s="1"/>
  <c r="F12753" i="6"/>
  <c r="H12753" i="6" s="1"/>
  <c r="F12751" i="6"/>
  <c r="H12751" i="6" s="1"/>
  <c r="F12750" i="6"/>
  <c r="H12750" i="6" s="1"/>
  <c r="F12748" i="6"/>
  <c r="H12748" i="6" s="1"/>
  <c r="F12747" i="6"/>
  <c r="H12747" i="6" s="1"/>
  <c r="F12744" i="6"/>
  <c r="H12744" i="6" s="1"/>
  <c r="F12743" i="6"/>
  <c r="H12743" i="6" s="1"/>
  <c r="F12741" i="6"/>
  <c r="H12741" i="6" s="1"/>
  <c r="F12739" i="6"/>
  <c r="H12739" i="6" s="1"/>
  <c r="F12738" i="6"/>
  <c r="H12738" i="6" s="1"/>
  <c r="F12737" i="6"/>
  <c r="H12737" i="6" s="1"/>
  <c r="F12735" i="6"/>
  <c r="H12735" i="6" s="1"/>
  <c r="F12734" i="6"/>
  <c r="H12734" i="6" s="1"/>
  <c r="F12730" i="6"/>
  <c r="H12730" i="6" s="1"/>
  <c r="F12729" i="6"/>
  <c r="F12728" i="6"/>
  <c r="H12728" i="6" s="1"/>
  <c r="F12727" i="6"/>
  <c r="H12727" i="6" s="1"/>
  <c r="F12726" i="6"/>
  <c r="H12726" i="6" s="1"/>
  <c r="F12725" i="6"/>
  <c r="H12725" i="6" s="1"/>
  <c r="F12724" i="6"/>
  <c r="H12724" i="6" s="1"/>
  <c r="F12721" i="6"/>
  <c r="H12721" i="6" s="1"/>
  <c r="F12720" i="6"/>
  <c r="H12720" i="6" s="1"/>
  <c r="F12719" i="6"/>
  <c r="H12719" i="6" s="1"/>
  <c r="F12714" i="6"/>
  <c r="H12714" i="6" s="1"/>
  <c r="F12713" i="6"/>
  <c r="H12713" i="6" s="1"/>
  <c r="F12712" i="6"/>
  <c r="H12712" i="6" s="1"/>
  <c r="F12711" i="6"/>
  <c r="H12711" i="6" s="1"/>
  <c r="F12710" i="6"/>
  <c r="H12710" i="6" s="1"/>
  <c r="F12709" i="6"/>
  <c r="H12709" i="6" s="1"/>
  <c r="F12703" i="6"/>
  <c r="H12703" i="6" s="1"/>
  <c r="F12702" i="6"/>
  <c r="H12702" i="6" s="1"/>
  <c r="F12697" i="6"/>
  <c r="H12697" i="6" s="1"/>
  <c r="F12695" i="6"/>
  <c r="H12695" i="6" s="1"/>
  <c r="F12694" i="6"/>
  <c r="H12694" i="6" s="1"/>
  <c r="F12693" i="6"/>
  <c r="H12693" i="6" s="1"/>
  <c r="F12690" i="6"/>
  <c r="H12690" i="6" s="1"/>
  <c r="F12689" i="6"/>
  <c r="H12689" i="6" s="1"/>
  <c r="F12687" i="6"/>
  <c r="H12687" i="6" s="1"/>
  <c r="F12685" i="6"/>
  <c r="H12685" i="6" s="1"/>
  <c r="F12684" i="6"/>
  <c r="H12684" i="6" s="1"/>
  <c r="F12682" i="6"/>
  <c r="H12682" i="6" s="1"/>
  <c r="F12681" i="6"/>
  <c r="H12681" i="6" s="1"/>
  <c r="F12680" i="6"/>
  <c r="H12680" i="6" s="1"/>
  <c r="F12679" i="6"/>
  <c r="H12679" i="6" s="1"/>
  <c r="F12678" i="6"/>
  <c r="H12678" i="6" s="1"/>
  <c r="F12677" i="6"/>
  <c r="P599" i="5" s="1"/>
  <c r="R599" i="5" s="1"/>
  <c r="F12676" i="6"/>
  <c r="H12676" i="6" s="1"/>
  <c r="F12675" i="6"/>
  <c r="H12675" i="6" s="1"/>
  <c r="F12668" i="6"/>
  <c r="H12668" i="6" s="1"/>
  <c r="F12666" i="6"/>
  <c r="H12666" i="6" s="1"/>
  <c r="F12663" i="6"/>
  <c r="H12663" i="6" s="1"/>
  <c r="F12660" i="6"/>
  <c r="H12660" i="6" s="1"/>
  <c r="F12659" i="6"/>
  <c r="H12659" i="6" s="1"/>
  <c r="F12656" i="6"/>
  <c r="H12656" i="6" s="1"/>
  <c r="F12654" i="6"/>
  <c r="H12654" i="6" s="1"/>
  <c r="F12649" i="6"/>
  <c r="H12649" i="6" s="1"/>
  <c r="F12647" i="6"/>
  <c r="H12647" i="6" s="1"/>
  <c r="F12646" i="6"/>
  <c r="H12646" i="6" s="1"/>
  <c r="F12645" i="6"/>
  <c r="H12645" i="6" s="1"/>
  <c r="F12641" i="6"/>
  <c r="H12641" i="6" s="1"/>
  <c r="F12640" i="6"/>
  <c r="H12640" i="6" s="1"/>
  <c r="F12639" i="6"/>
  <c r="H12639" i="6" s="1"/>
  <c r="F12634" i="6"/>
  <c r="H12634" i="6" s="1"/>
  <c r="F12629" i="6"/>
  <c r="H12629" i="6" s="1"/>
  <c r="F12628" i="6"/>
  <c r="H12628" i="6" s="1"/>
  <c r="F12626" i="6"/>
  <c r="H12626" i="6" s="1"/>
  <c r="F12625" i="6"/>
  <c r="H12625" i="6" s="1"/>
  <c r="F12624" i="6"/>
  <c r="H12624" i="6" s="1"/>
  <c r="F12622" i="6"/>
  <c r="H12622" i="6" s="1"/>
  <c r="F12621" i="6"/>
  <c r="H12621" i="6" s="1"/>
  <c r="F12620" i="6"/>
  <c r="H12620" i="6" s="1"/>
  <c r="F12619" i="6"/>
  <c r="H12619" i="6" s="1"/>
  <c r="F12617" i="6"/>
  <c r="H12617" i="6" s="1"/>
  <c r="F12615" i="6"/>
  <c r="H12615" i="6" s="1"/>
  <c r="F12614" i="6"/>
  <c r="H12614" i="6" s="1"/>
  <c r="F12611" i="6"/>
  <c r="H12611" i="6" s="1"/>
  <c r="F12609" i="6"/>
  <c r="H12609" i="6" s="1"/>
  <c r="F12602" i="6"/>
  <c r="H12602" i="6" s="1"/>
  <c r="F12601" i="6"/>
  <c r="H12601" i="6" s="1"/>
  <c r="F12599" i="6"/>
  <c r="H12599" i="6" s="1"/>
  <c r="F12598" i="6"/>
  <c r="H12598" i="6" s="1"/>
  <c r="F12594" i="6"/>
  <c r="H12594" i="6" s="1"/>
  <c r="F12593" i="6"/>
  <c r="H12593" i="6" s="1"/>
  <c r="F12587" i="6"/>
  <c r="H12587" i="6" s="1"/>
  <c r="F12586" i="6"/>
  <c r="H12586" i="6" s="1"/>
  <c r="F12584" i="6"/>
  <c r="H12584" i="6" s="1"/>
  <c r="F12574" i="6"/>
  <c r="H12574" i="6" s="1"/>
  <c r="F12572" i="6"/>
  <c r="H12572" i="6" s="1"/>
  <c r="F12568" i="6"/>
  <c r="H12568" i="6" s="1"/>
  <c r="F12567" i="6"/>
  <c r="H12567" i="6" s="1"/>
  <c r="F12562" i="6"/>
  <c r="F12551" i="6"/>
  <c r="H12551" i="6" s="1"/>
  <c r="F12550" i="6"/>
  <c r="H12550" i="6" s="1"/>
  <c r="F12549" i="6"/>
  <c r="H12549" i="6" s="1"/>
  <c r="F12547" i="6"/>
  <c r="H12547" i="6" s="1"/>
  <c r="F12546" i="6"/>
  <c r="H12546" i="6" s="1"/>
  <c r="F12545" i="6"/>
  <c r="H12545" i="6" s="1"/>
  <c r="F12542" i="6"/>
  <c r="H12542" i="6" s="1"/>
  <c r="F12539" i="6"/>
  <c r="H12539" i="6" s="1"/>
  <c r="F12538" i="6"/>
  <c r="H12538" i="6" s="1"/>
  <c r="F12535" i="6"/>
  <c r="H12535" i="6" s="1"/>
  <c r="F12534" i="6"/>
  <c r="H12534" i="6" s="1"/>
  <c r="F12533" i="6"/>
  <c r="H12533" i="6" s="1"/>
  <c r="F12532" i="6"/>
  <c r="H12532" i="6" s="1"/>
  <c r="F12531" i="6"/>
  <c r="H12531" i="6" s="1"/>
  <c r="F12529" i="6"/>
  <c r="H12529" i="6" s="1"/>
  <c r="F12528" i="6"/>
  <c r="H12528" i="6" s="1"/>
  <c r="F12527" i="6"/>
  <c r="H12527" i="6" s="1"/>
  <c r="F12525" i="6"/>
  <c r="H12525" i="6" s="1"/>
  <c r="F12523" i="6"/>
  <c r="H12523" i="6" s="1"/>
  <c r="F12522" i="6"/>
  <c r="H12522" i="6" s="1"/>
  <c r="F12521" i="6"/>
  <c r="H12521" i="6" s="1"/>
  <c r="F12516" i="6"/>
  <c r="H12516" i="6" s="1"/>
  <c r="F12515" i="6"/>
  <c r="H12515" i="6" s="1"/>
  <c r="F12512" i="6"/>
  <c r="H12512" i="6" s="1"/>
  <c r="F12511" i="6"/>
  <c r="H12511" i="6" s="1"/>
  <c r="F12510" i="6"/>
  <c r="H12510" i="6" s="1"/>
  <c r="F12509" i="6"/>
  <c r="H12509" i="6" s="1"/>
  <c r="F12508" i="6"/>
  <c r="H12508" i="6" s="1"/>
  <c r="F12507" i="6"/>
  <c r="H12507" i="6" s="1"/>
  <c r="F12506" i="6"/>
  <c r="H12506" i="6" s="1"/>
  <c r="F12505" i="6"/>
  <c r="H12505" i="6" s="1"/>
  <c r="F12503" i="6"/>
  <c r="H12503" i="6" s="1"/>
  <c r="F12501" i="6"/>
  <c r="H12501" i="6" s="1"/>
  <c r="F12500" i="6"/>
  <c r="H12500" i="6" s="1"/>
  <c r="F12497" i="6"/>
  <c r="H12497" i="6" s="1"/>
  <c r="F12494" i="6"/>
  <c r="H12494" i="6" s="1"/>
  <c r="F12492" i="6"/>
  <c r="H12492" i="6" s="1"/>
  <c r="F12491" i="6"/>
  <c r="H12491" i="6" s="1"/>
  <c r="F12487" i="6"/>
  <c r="H12487" i="6" s="1"/>
  <c r="F12485" i="6"/>
  <c r="H12485" i="6" s="1"/>
  <c r="F12484" i="6"/>
  <c r="H12484" i="6" s="1"/>
  <c r="F12478" i="6"/>
  <c r="H12478" i="6" s="1"/>
  <c r="F12475" i="6"/>
  <c r="H12475" i="6" s="1"/>
  <c r="F12474" i="6"/>
  <c r="H12474" i="6" s="1"/>
  <c r="F12469" i="6"/>
  <c r="H12469" i="6" s="1"/>
  <c r="F12466" i="6"/>
  <c r="H12466" i="6" s="1"/>
  <c r="F12465" i="6"/>
  <c r="H12465" i="6" s="1"/>
  <c r="F12463" i="6"/>
  <c r="H12463" i="6" s="1"/>
  <c r="F12455" i="6"/>
  <c r="H12455" i="6" s="1"/>
  <c r="F12451" i="6"/>
  <c r="H12451" i="6" s="1"/>
  <c r="F12450" i="6"/>
  <c r="H12450" i="6" s="1"/>
  <c r="F12446" i="6"/>
  <c r="H12446" i="6" s="1"/>
  <c r="F12445" i="6"/>
  <c r="H12445" i="6" s="1"/>
  <c r="F12443" i="6"/>
  <c r="H12443" i="6" s="1"/>
  <c r="F12434" i="6"/>
  <c r="H12434" i="6" s="1"/>
  <c r="F12431" i="6"/>
  <c r="H12431" i="6" s="1"/>
  <c r="F12426" i="6"/>
  <c r="H12426" i="6" s="1"/>
  <c r="F12423" i="6"/>
  <c r="H12423" i="6" s="1"/>
  <c r="F12422" i="6"/>
  <c r="H12422" i="6" s="1"/>
  <c r="F12416" i="6"/>
  <c r="H12416" i="6" s="1"/>
  <c r="F12413" i="6"/>
  <c r="H12413" i="6" s="1"/>
  <c r="F12412" i="6"/>
  <c r="H12412" i="6" s="1"/>
  <c r="F12407" i="6"/>
  <c r="H12407" i="6" s="1"/>
  <c r="F12400" i="6"/>
  <c r="H12400" i="6" s="1"/>
  <c r="F12398" i="6"/>
  <c r="H12398" i="6" s="1"/>
  <c r="F12390" i="6"/>
  <c r="H12390" i="6" s="1"/>
  <c r="F12389" i="6"/>
  <c r="H12389" i="6" s="1"/>
  <c r="F12384" i="6"/>
  <c r="H12384" i="6" s="1"/>
  <c r="F12383" i="6"/>
  <c r="H12383" i="6" s="1"/>
  <c r="F12381" i="6"/>
  <c r="H12381" i="6" s="1"/>
  <c r="F12380" i="6"/>
  <c r="H12380" i="6" s="1"/>
  <c r="F12376" i="6"/>
  <c r="H12376" i="6" s="1"/>
  <c r="F12375" i="6"/>
  <c r="H12375" i="6" s="1"/>
  <c r="F12373" i="6"/>
  <c r="H12373" i="6" s="1"/>
  <c r="F12371" i="6"/>
  <c r="H12371" i="6" s="1"/>
  <c r="F12370" i="6"/>
  <c r="H12370" i="6" s="1"/>
  <c r="F12369" i="6"/>
  <c r="H12369" i="6" s="1"/>
  <c r="F12368" i="6"/>
  <c r="H12368" i="6" s="1"/>
  <c r="F12367" i="6"/>
  <c r="H12367" i="6" s="1"/>
  <c r="F12366" i="6"/>
  <c r="H12366" i="6" s="1"/>
  <c r="F12365" i="6"/>
  <c r="H12365" i="6" s="1"/>
  <c r="F12364" i="6"/>
  <c r="F12363" i="6"/>
  <c r="H12363" i="6" s="1"/>
  <c r="F12361" i="6"/>
  <c r="H12361" i="6" s="1"/>
  <c r="F12360" i="6"/>
  <c r="H12360" i="6" s="1"/>
  <c r="F12358" i="6"/>
  <c r="H12358" i="6" s="1"/>
  <c r="F12357" i="6"/>
  <c r="H12357" i="6" s="1"/>
  <c r="F12356" i="6"/>
  <c r="H12356" i="6" s="1"/>
  <c r="F12355" i="6"/>
  <c r="H12355" i="6" s="1"/>
  <c r="F12354" i="6"/>
  <c r="H12354" i="6" s="1"/>
  <c r="F12353" i="6"/>
  <c r="H12353" i="6" s="1"/>
  <c r="F12352" i="6"/>
  <c r="H12352" i="6" s="1"/>
  <c r="F12350" i="6"/>
  <c r="H12350" i="6" s="1"/>
  <c r="F12349" i="6"/>
  <c r="H12349" i="6" s="1"/>
  <c r="F12348" i="6"/>
  <c r="F12344" i="6"/>
  <c r="H12344" i="6" s="1"/>
  <c r="F12341" i="6"/>
  <c r="H12341" i="6" s="1"/>
  <c r="F12340" i="6"/>
  <c r="H12340" i="6" s="1"/>
  <c r="F12337" i="6"/>
  <c r="H12337" i="6" s="1"/>
  <c r="F12335" i="6"/>
  <c r="H12335" i="6" s="1"/>
  <c r="F12334" i="6"/>
  <c r="H12334" i="6" s="1"/>
  <c r="F12333" i="6"/>
  <c r="H12333" i="6" s="1"/>
  <c r="F12332" i="6"/>
  <c r="H12332" i="6" s="1"/>
  <c r="F12331" i="6"/>
  <c r="H12331" i="6" s="1"/>
  <c r="F12330" i="6"/>
  <c r="H12330" i="6" s="1"/>
  <c r="F12328" i="6"/>
  <c r="H12328" i="6" s="1"/>
  <c r="F12327" i="6"/>
  <c r="H12327" i="6" s="1"/>
  <c r="F12326" i="6"/>
  <c r="H12326" i="6" s="1"/>
  <c r="F12325" i="6"/>
  <c r="H12325" i="6" s="1"/>
  <c r="F12319" i="6"/>
  <c r="H12319" i="6" s="1"/>
  <c r="F12318" i="6"/>
  <c r="H12318" i="6" s="1"/>
  <c r="F12317" i="6"/>
  <c r="H12317" i="6" s="1"/>
  <c r="F12316" i="6"/>
  <c r="H12316" i="6" s="1"/>
  <c r="F12310" i="6"/>
  <c r="H12310" i="6" s="1"/>
  <c r="F12309" i="6"/>
  <c r="H12309" i="6" s="1"/>
  <c r="F12305" i="6"/>
  <c r="H12305" i="6" s="1"/>
  <c r="F12304" i="6"/>
  <c r="H12304" i="6" s="1"/>
  <c r="F12303" i="6"/>
  <c r="H12303" i="6" s="1"/>
  <c r="F12300" i="6"/>
  <c r="H12300" i="6" s="1"/>
  <c r="F12297" i="6"/>
  <c r="H12297" i="6" s="1"/>
  <c r="F12291" i="6"/>
  <c r="H12291" i="6" s="1"/>
  <c r="F2257" i="3"/>
  <c r="J2257" i="3" s="1"/>
  <c r="F2256" i="3"/>
  <c r="J2256" i="3" s="1"/>
  <c r="P639" i="5" l="1"/>
  <c r="R639" i="5" s="1"/>
  <c r="P655" i="5"/>
  <c r="R655" i="5" s="1"/>
  <c r="H14672" i="6"/>
  <c r="P648" i="5"/>
  <c r="R648" i="5" s="1"/>
  <c r="H14007" i="6"/>
  <c r="P647" i="5"/>
  <c r="R647" i="5" s="1"/>
  <c r="H14590" i="6"/>
  <c r="P646" i="5"/>
  <c r="R646" i="5" s="1"/>
  <c r="P641" i="5"/>
  <c r="R641" i="5" s="1"/>
  <c r="P644" i="5"/>
  <c r="R644" i="5" s="1"/>
  <c r="P645" i="5"/>
  <c r="R645" i="5" s="1"/>
  <c r="H14534" i="6"/>
  <c r="P638" i="5"/>
  <c r="R638" i="5" s="1"/>
  <c r="H14469" i="6"/>
  <c r="P643" i="5"/>
  <c r="R643" i="5" s="1"/>
  <c r="H14409" i="6"/>
  <c r="P642" i="5"/>
  <c r="R642" i="5" s="1"/>
  <c r="H14351" i="6"/>
  <c r="P640" i="5"/>
  <c r="R640" i="5" s="1"/>
  <c r="P633" i="5"/>
  <c r="R633" i="5" s="1"/>
  <c r="P631" i="5"/>
  <c r="R631" i="5" s="1"/>
  <c r="H13980" i="6"/>
  <c r="P637" i="5"/>
  <c r="R637" i="5" s="1"/>
  <c r="H14200" i="6"/>
  <c r="P602" i="5"/>
  <c r="R602" i="5" s="1"/>
  <c r="H14139" i="6"/>
  <c r="P636" i="5"/>
  <c r="R636" i="5" s="1"/>
  <c r="H14110" i="6"/>
  <c r="P603" i="5"/>
  <c r="R603" i="5" s="1"/>
  <c r="P627" i="5"/>
  <c r="R627" i="5" s="1"/>
  <c r="P635" i="5"/>
  <c r="R635" i="5" s="1"/>
  <c r="P616" i="5"/>
  <c r="R616" i="5" s="1"/>
  <c r="H14063" i="6"/>
  <c r="P628" i="5"/>
  <c r="R628" i="5" s="1"/>
  <c r="P604" i="5"/>
  <c r="R604" i="5" s="1"/>
  <c r="H14028" i="6"/>
  <c r="P580" i="5"/>
  <c r="R580" i="5" s="1"/>
  <c r="H13942" i="6"/>
  <c r="P634" i="5"/>
  <c r="R634" i="5" s="1"/>
  <c r="H13884" i="6"/>
  <c r="P632" i="5"/>
  <c r="R632" i="5" s="1"/>
  <c r="P612" i="5"/>
  <c r="R612" i="5" s="1"/>
  <c r="H13865" i="6"/>
  <c r="P624" i="5"/>
  <c r="R624" i="5" s="1"/>
  <c r="H13851" i="6"/>
  <c r="P629" i="5"/>
  <c r="R629" i="5" s="1"/>
  <c r="H13848" i="6"/>
  <c r="P630" i="5"/>
  <c r="R630" i="5" s="1"/>
  <c r="P626" i="5"/>
  <c r="R626" i="5" s="1"/>
  <c r="H13789" i="6"/>
  <c r="P611" i="5"/>
  <c r="R611" i="5" s="1"/>
  <c r="H13733" i="6"/>
  <c r="P618" i="5"/>
  <c r="R618" i="5" s="1"/>
  <c r="H13722" i="6"/>
  <c r="P622" i="5"/>
  <c r="R622" i="5" s="1"/>
  <c r="P625" i="5"/>
  <c r="R625" i="5" s="1"/>
  <c r="H13690" i="6"/>
  <c r="H13684" i="6"/>
  <c r="P605" i="5"/>
  <c r="R605" i="5" s="1"/>
  <c r="H13681" i="6"/>
  <c r="P614" i="5"/>
  <c r="R614" i="5" s="1"/>
  <c r="P619" i="5"/>
  <c r="R619" i="5" s="1"/>
  <c r="P621" i="5"/>
  <c r="R621" i="5" s="1"/>
  <c r="H13650" i="6"/>
  <c r="H13602" i="6"/>
  <c r="P620" i="5"/>
  <c r="R620" i="5" s="1"/>
  <c r="P607" i="5"/>
  <c r="R607" i="5" s="1"/>
  <c r="H13389" i="6"/>
  <c r="P617" i="5"/>
  <c r="R617" i="5" s="1"/>
  <c r="H13523" i="6"/>
  <c r="P615" i="5"/>
  <c r="R615" i="5" s="1"/>
  <c r="Q519" i="2"/>
  <c r="S519" i="2" s="1"/>
  <c r="P610" i="5"/>
  <c r="R610" i="5" s="1"/>
  <c r="P613" i="5"/>
  <c r="R613" i="5" s="1"/>
  <c r="P609" i="5"/>
  <c r="R609" i="5" s="1"/>
  <c r="P594" i="5"/>
  <c r="R594" i="5" s="1"/>
  <c r="H13479" i="6"/>
  <c r="P600" i="5"/>
  <c r="R600" i="5" s="1"/>
  <c r="H13461" i="6"/>
  <c r="P608" i="5"/>
  <c r="R608" i="5" s="1"/>
  <c r="H13449" i="6"/>
  <c r="H13274" i="6"/>
  <c r="P601" i="5"/>
  <c r="R601" i="5" s="1"/>
  <c r="H13380" i="6"/>
  <c r="P589" i="5"/>
  <c r="R589" i="5" s="1"/>
  <c r="P598" i="5"/>
  <c r="R598" i="5" s="1"/>
  <c r="H13186" i="6"/>
  <c r="P582" i="5"/>
  <c r="R582" i="5" s="1"/>
  <c r="P596" i="5"/>
  <c r="R596" i="5" s="1"/>
  <c r="P581" i="5"/>
  <c r="R581" i="5" s="1"/>
  <c r="H13169" i="6"/>
  <c r="P597" i="5"/>
  <c r="R597" i="5" s="1"/>
  <c r="H13137" i="6"/>
  <c r="P595" i="5"/>
  <c r="R595" i="5" s="1"/>
  <c r="P590" i="5"/>
  <c r="R590" i="5" s="1"/>
  <c r="P587" i="5"/>
  <c r="R587" i="5" s="1"/>
  <c r="P592" i="5"/>
  <c r="R592" i="5" s="1"/>
  <c r="P586" i="5"/>
  <c r="R586" i="5" s="1"/>
  <c r="P591" i="5"/>
  <c r="R591" i="5" s="1"/>
  <c r="H12729" i="6"/>
  <c r="P583" i="5"/>
  <c r="R583" i="5" s="1"/>
  <c r="H12677" i="6"/>
  <c r="P585" i="5"/>
  <c r="R585" i="5" s="1"/>
  <c r="H12562" i="6"/>
  <c r="P584" i="5"/>
  <c r="R584" i="5" s="1"/>
  <c r="H12364" i="6"/>
  <c r="P579" i="5"/>
  <c r="R579" i="5" s="1"/>
  <c r="H12348" i="6"/>
  <c r="P578" i="5"/>
  <c r="R578" i="5" s="1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2" i="3"/>
  <c r="K11" i="3"/>
  <c r="K10" i="3"/>
  <c r="K9" i="3"/>
  <c r="K8" i="3"/>
  <c r="K7" i="3"/>
  <c r="K6" i="3"/>
  <c r="K5" i="3"/>
  <c r="K4" i="3"/>
  <c r="K3" i="3"/>
  <c r="O577" i="5" l="1"/>
  <c r="Q577" i="5" s="1"/>
  <c r="D577" i="5" s="1"/>
  <c r="L577" i="5"/>
  <c r="K577" i="5"/>
  <c r="G577" i="5"/>
  <c r="F2254" i="3"/>
  <c r="F2253" i="3"/>
  <c r="F13355" i="6" l="1"/>
  <c r="H13355" i="6" s="1"/>
  <c r="F13262" i="6"/>
  <c r="H13262" i="6" s="1"/>
  <c r="F13148" i="6"/>
  <c r="H13148" i="6" s="1"/>
  <c r="F13194" i="6"/>
  <c r="H13194" i="6" s="1"/>
  <c r="F12924" i="6"/>
  <c r="H12924" i="6" s="1"/>
  <c r="F13024" i="6"/>
  <c r="H13024" i="6" s="1"/>
  <c r="F13070" i="6"/>
  <c r="H13070" i="6" s="1"/>
  <c r="F12815" i="6"/>
  <c r="H12815" i="6" s="1"/>
  <c r="F12324" i="6"/>
  <c r="H12324" i="6" s="1"/>
  <c r="F12537" i="6"/>
  <c r="H12537" i="6" s="1"/>
  <c r="F12409" i="6"/>
  <c r="H12409" i="6" s="1"/>
  <c r="F12648" i="6"/>
  <c r="H12648" i="6" s="1"/>
  <c r="F12701" i="6"/>
  <c r="H12701" i="6" s="1"/>
  <c r="F12476" i="6"/>
  <c r="H12476" i="6" s="1"/>
  <c r="O576" i="5"/>
  <c r="Q576" i="5" s="1"/>
  <c r="D576" i="5" s="1"/>
  <c r="L576" i="5"/>
  <c r="K576" i="5"/>
  <c r="G576" i="5"/>
  <c r="F13317" i="6" s="1"/>
  <c r="H13317" i="6" s="1"/>
  <c r="F12284" i="6"/>
  <c r="H12284" i="6" s="1"/>
  <c r="F12283" i="6"/>
  <c r="H12283" i="6" s="1"/>
  <c r="F13159" i="6" l="1"/>
  <c r="H13159" i="6" s="1"/>
  <c r="F13122" i="6"/>
  <c r="H13122" i="6" s="1"/>
  <c r="F12970" i="6"/>
  <c r="H12970" i="6" s="1"/>
  <c r="F13048" i="6"/>
  <c r="H13048" i="6" s="1"/>
  <c r="F12287" i="6"/>
  <c r="H12287" i="6" s="1"/>
  <c r="F12581" i="6"/>
  <c r="H12581" i="6" s="1"/>
  <c r="F12435" i="6"/>
  <c r="H12435" i="6" s="1"/>
  <c r="F12662" i="6"/>
  <c r="H12662" i="6" s="1"/>
  <c r="F12282" i="6"/>
  <c r="H12282" i="6" s="1"/>
  <c r="F12277" i="6"/>
  <c r="H12277" i="6" s="1"/>
  <c r="F12276" i="6"/>
  <c r="H12276" i="6" s="1"/>
  <c r="F12274" i="6"/>
  <c r="H12274" i="6" s="1"/>
  <c r="F12266" i="6"/>
  <c r="H12266" i="6" s="1"/>
  <c r="F12265" i="6"/>
  <c r="H12265" i="6" s="1"/>
  <c r="F12263" i="6"/>
  <c r="H12263" i="6" s="1"/>
  <c r="F12262" i="6"/>
  <c r="H12262" i="6" s="1"/>
  <c r="F12259" i="6"/>
  <c r="F12257" i="6"/>
  <c r="H12257" i="6" s="1"/>
  <c r="F12256" i="6"/>
  <c r="H12256" i="6" s="1"/>
  <c r="F12249" i="6"/>
  <c r="H12249" i="6" s="1"/>
  <c r="F12248" i="6"/>
  <c r="H12248" i="6" s="1"/>
  <c r="F12247" i="6"/>
  <c r="H12247" i="6" s="1"/>
  <c r="F12245" i="6"/>
  <c r="H12245" i="6" s="1"/>
  <c r="F12244" i="6"/>
  <c r="H12244" i="6" s="1"/>
  <c r="F12239" i="6"/>
  <c r="H12239" i="6" s="1"/>
  <c r="F12238" i="6"/>
  <c r="H12238" i="6" s="1"/>
  <c r="F12237" i="6"/>
  <c r="H12237" i="6" s="1"/>
  <c r="F12236" i="6"/>
  <c r="H12236" i="6" s="1"/>
  <c r="F12233" i="6"/>
  <c r="H12233" i="6" s="1"/>
  <c r="F12230" i="6"/>
  <c r="H12230" i="6" s="1"/>
  <c r="F12227" i="6"/>
  <c r="H12227" i="6" s="1"/>
  <c r="F12226" i="6"/>
  <c r="H12226" i="6" s="1"/>
  <c r="F12221" i="6"/>
  <c r="H12221" i="6" s="1"/>
  <c r="F12220" i="6"/>
  <c r="H12220" i="6" s="1"/>
  <c r="F12219" i="6"/>
  <c r="H12219" i="6" s="1"/>
  <c r="F12217" i="6"/>
  <c r="H12217" i="6" s="1"/>
  <c r="F12216" i="6"/>
  <c r="H12216" i="6" s="1"/>
  <c r="F12215" i="6"/>
  <c r="H12215" i="6" s="1"/>
  <c r="F12214" i="6"/>
  <c r="H12214" i="6" s="1"/>
  <c r="F12212" i="6"/>
  <c r="H12212" i="6" s="1"/>
  <c r="F12205" i="6"/>
  <c r="H12205" i="6" s="1"/>
  <c r="F12203" i="6"/>
  <c r="F12202" i="6"/>
  <c r="H12202" i="6" s="1"/>
  <c r="F12201" i="6"/>
  <c r="H12201" i="6" s="1"/>
  <c r="F12200" i="6"/>
  <c r="H12200" i="6" s="1"/>
  <c r="F12196" i="6"/>
  <c r="H12196" i="6" s="1"/>
  <c r="F12194" i="6"/>
  <c r="H12194" i="6" s="1"/>
  <c r="F12193" i="6"/>
  <c r="H12193" i="6" s="1"/>
  <c r="F2249" i="3"/>
  <c r="P518" i="2"/>
  <c r="R518" i="2" s="1"/>
  <c r="E518" i="2" s="1"/>
  <c r="M518" i="2"/>
  <c r="L518" i="2"/>
  <c r="H518" i="2"/>
  <c r="F2248" i="3"/>
  <c r="O575" i="5"/>
  <c r="Q575" i="5" s="1"/>
  <c r="D575" i="5" s="1"/>
  <c r="L575" i="5"/>
  <c r="K575" i="5"/>
  <c r="G575" i="5"/>
  <c r="G2371" i="3" l="1"/>
  <c r="Q518" i="2" s="1"/>
  <c r="S518" i="2" s="1"/>
  <c r="G2843" i="3"/>
  <c r="I2843" i="3" s="1"/>
  <c r="F13634" i="6"/>
  <c r="H13634" i="6" s="1"/>
  <c r="F14059" i="6"/>
  <c r="H14059" i="6" s="1"/>
  <c r="F13991" i="6"/>
  <c r="H13991" i="6" s="1"/>
  <c r="F13847" i="6"/>
  <c r="H13847" i="6" s="1"/>
  <c r="F13759" i="6"/>
  <c r="H13759" i="6" s="1"/>
  <c r="F13846" i="6"/>
  <c r="H13846" i="6" s="1"/>
  <c r="F13925" i="6"/>
  <c r="H13925" i="6" s="1"/>
  <c r="F13760" i="6"/>
  <c r="H13760" i="6" s="1"/>
  <c r="F13992" i="6"/>
  <c r="H13992" i="6" s="1"/>
  <c r="F13924" i="6"/>
  <c r="H13924" i="6" s="1"/>
  <c r="F13491" i="6"/>
  <c r="H13491" i="6" s="1"/>
  <c r="F13490" i="6"/>
  <c r="H13490" i="6" s="1"/>
  <c r="F13403" i="6"/>
  <c r="H13403" i="6" s="1"/>
  <c r="F13283" i="6"/>
  <c r="H13283" i="6" s="1"/>
  <c r="F13402" i="6"/>
  <c r="H13402" i="6" s="1"/>
  <c r="F13282" i="6"/>
  <c r="H13282" i="6" s="1"/>
  <c r="F13135" i="6"/>
  <c r="H13135" i="6" s="1"/>
  <c r="F13134" i="6"/>
  <c r="H13134" i="6" s="1"/>
  <c r="F12929" i="6"/>
  <c r="H12929" i="6" s="1"/>
  <c r="F12867" i="6"/>
  <c r="H12867" i="6" s="1"/>
  <c r="F12866" i="6"/>
  <c r="H12866" i="6" s="1"/>
  <c r="F12791" i="6"/>
  <c r="H12791" i="6" s="1"/>
  <c r="F12705" i="6"/>
  <c r="H12705" i="6" s="1"/>
  <c r="F12633" i="6"/>
  <c r="H12633" i="6" s="1"/>
  <c r="F12415" i="6"/>
  <c r="H12415" i="6" s="1"/>
  <c r="F12559" i="6"/>
  <c r="H12559" i="6" s="1"/>
  <c r="F12414" i="6"/>
  <c r="H12414" i="6" s="1"/>
  <c r="F12255" i="6"/>
  <c r="H12255" i="6" s="1"/>
  <c r="F12301" i="6"/>
  <c r="H12301" i="6" s="1"/>
  <c r="F12254" i="6"/>
  <c r="H12259" i="6"/>
  <c r="P577" i="5"/>
  <c r="R577" i="5" s="1"/>
  <c r="H12203" i="6"/>
  <c r="P576" i="5"/>
  <c r="R576" i="5" s="1"/>
  <c r="H12254" i="6" l="1"/>
  <c r="P575" i="5"/>
  <c r="R575" i="5" s="1"/>
  <c r="O574" i="5"/>
  <c r="Q574" i="5" s="1"/>
  <c r="D574" i="5" s="1"/>
  <c r="L574" i="5"/>
  <c r="K574" i="5"/>
  <c r="G574" i="5"/>
  <c r="F12192" i="6"/>
  <c r="H12192" i="6" s="1"/>
  <c r="F12191" i="6"/>
  <c r="H12191" i="6" s="1"/>
  <c r="F12189" i="6"/>
  <c r="H12189" i="6" s="1"/>
  <c r="F12181" i="6"/>
  <c r="H12181" i="6" s="1"/>
  <c r="F12178" i="6"/>
  <c r="H12178" i="6" s="1"/>
  <c r="F12177" i="6"/>
  <c r="H12177" i="6" s="1"/>
  <c r="F12174" i="6"/>
  <c r="H12174" i="6" s="1"/>
  <c r="F12172" i="6"/>
  <c r="H12172" i="6" s="1"/>
  <c r="F12171" i="6"/>
  <c r="H12171" i="6" s="1"/>
  <c r="F12170" i="6"/>
  <c r="H12170" i="6" s="1"/>
  <c r="F12168" i="6"/>
  <c r="H12168" i="6" s="1"/>
  <c r="F12163" i="6"/>
  <c r="H12163" i="6" s="1"/>
  <c r="F12160" i="6"/>
  <c r="H12160" i="6" s="1"/>
  <c r="F12157" i="6"/>
  <c r="H12157" i="6" s="1"/>
  <c r="F12154" i="6"/>
  <c r="H12154" i="6" s="1"/>
  <c r="F12153" i="6"/>
  <c r="H12153" i="6" s="1"/>
  <c r="F12152" i="6"/>
  <c r="H12152" i="6" s="1"/>
  <c r="F12150" i="6"/>
  <c r="H12150" i="6" s="1"/>
  <c r="F12146" i="6"/>
  <c r="H12146" i="6" s="1"/>
  <c r="F12144" i="6"/>
  <c r="H12144" i="6" s="1"/>
  <c r="F12143" i="6"/>
  <c r="H12143" i="6" s="1"/>
  <c r="F12142" i="6"/>
  <c r="H12142" i="6" s="1"/>
  <c r="F12139" i="6"/>
  <c r="H12139" i="6" s="1"/>
  <c r="F12137" i="6"/>
  <c r="H12137" i="6" s="1"/>
  <c r="F12135" i="6"/>
  <c r="H12135" i="6" s="1"/>
  <c r="F12134" i="6"/>
  <c r="H12134" i="6" s="1"/>
  <c r="F12133" i="6"/>
  <c r="H12133" i="6" s="1"/>
  <c r="F12132" i="6"/>
  <c r="H12132" i="6" s="1"/>
  <c r="F12130" i="6"/>
  <c r="H12130" i="6" s="1"/>
  <c r="F12125" i="6"/>
  <c r="H12125" i="6" s="1"/>
  <c r="F12123" i="6"/>
  <c r="H12123" i="6" s="1"/>
  <c r="F12122" i="6"/>
  <c r="H12122" i="6" s="1"/>
  <c r="F12121" i="6"/>
  <c r="H12121" i="6" s="1"/>
  <c r="F12120" i="6"/>
  <c r="H12120" i="6" s="1"/>
  <c r="F12118" i="6"/>
  <c r="H12118" i="6" s="1"/>
  <c r="F12115" i="6"/>
  <c r="H12115" i="6" s="1"/>
  <c r="F12114" i="6"/>
  <c r="H12114" i="6" s="1"/>
  <c r="F12110" i="6"/>
  <c r="H12110" i="6" s="1"/>
  <c r="F12108" i="6"/>
  <c r="H12108" i="6" s="1"/>
  <c r="F12103" i="6"/>
  <c r="H12103" i="6" s="1"/>
  <c r="F12097" i="6"/>
  <c r="H12097" i="6" s="1"/>
  <c r="F12095" i="6"/>
  <c r="H12095" i="6" s="1"/>
  <c r="F12094" i="6"/>
  <c r="H12094" i="6" s="1"/>
  <c r="F12093" i="6"/>
  <c r="H12093" i="6" s="1"/>
  <c r="F12091" i="6"/>
  <c r="H12091" i="6" s="1"/>
  <c r="F12090" i="6"/>
  <c r="H12090" i="6" s="1"/>
  <c r="F12085" i="6"/>
  <c r="H12085" i="6" s="1"/>
  <c r="F15873" i="6" l="1"/>
  <c r="H15873" i="6" s="1"/>
  <c r="F15042" i="6"/>
  <c r="H15042" i="6" s="1"/>
  <c r="F14305" i="6"/>
  <c r="H14305" i="6" s="1"/>
  <c r="F14644" i="6"/>
  <c r="H14644" i="6" s="1"/>
  <c r="F13584" i="6"/>
  <c r="H13584" i="6" s="1"/>
  <c r="F13905" i="6"/>
  <c r="H13905" i="6" s="1"/>
  <c r="F13227" i="6"/>
  <c r="H13227" i="6" s="1"/>
  <c r="F13226" i="6"/>
  <c r="H13226" i="6" s="1"/>
  <c r="F12101" i="6"/>
  <c r="P574" i="5" s="1"/>
  <c r="R574" i="5" s="1"/>
  <c r="F12462" i="6"/>
  <c r="H12462" i="6" s="1"/>
  <c r="O573" i="5"/>
  <c r="Q573" i="5" s="1"/>
  <c r="D573" i="5" s="1"/>
  <c r="L573" i="5"/>
  <c r="K573" i="5"/>
  <c r="G573" i="5"/>
  <c r="F15541" i="6" l="1"/>
  <c r="H15541" i="6" s="1"/>
  <c r="F15150" i="6"/>
  <c r="H15150" i="6" s="1"/>
  <c r="F14506" i="6"/>
  <c r="H14506" i="6" s="1"/>
  <c r="F14858" i="6"/>
  <c r="H14858" i="6" s="1"/>
  <c r="F12903" i="6"/>
  <c r="H12903" i="6" s="1"/>
  <c r="F14005" i="6"/>
  <c r="H14005" i="6" s="1"/>
  <c r="H12101" i="6"/>
  <c r="P431" i="5"/>
  <c r="R431" i="5" s="1"/>
  <c r="O431" i="5"/>
  <c r="Q431" i="5" s="1"/>
  <c r="D431" i="5" s="1"/>
  <c r="L431" i="5"/>
  <c r="K431" i="5"/>
  <c r="G431" i="5"/>
  <c r="G434" i="5"/>
  <c r="K434" i="5"/>
  <c r="L434" i="5"/>
  <c r="O434" i="5"/>
  <c r="Q434" i="5" s="1"/>
  <c r="D434" i="5" s="1"/>
  <c r="P30" i="5"/>
  <c r="R30" i="5" s="1"/>
  <c r="O30" i="5"/>
  <c r="Q30" i="5" s="1"/>
  <c r="P573" i="5" l="1"/>
  <c r="R573" i="5" s="1"/>
  <c r="O572" i="5"/>
  <c r="Q572" i="5" s="1"/>
  <c r="L572" i="5"/>
  <c r="K572" i="5"/>
  <c r="G572" i="5"/>
  <c r="O571" i="5"/>
  <c r="L571" i="5"/>
  <c r="K571" i="5"/>
  <c r="G571" i="5"/>
  <c r="F2240" i="3"/>
  <c r="F2239" i="3"/>
  <c r="O570" i="5"/>
  <c r="L570" i="5"/>
  <c r="K570" i="5"/>
  <c r="G570" i="5"/>
  <c r="F15777" i="6" s="1"/>
  <c r="H15777" i="6" s="1"/>
  <c r="P569" i="5"/>
  <c r="O569" i="5"/>
  <c r="L569" i="5"/>
  <c r="K569" i="5"/>
  <c r="G569" i="5"/>
  <c r="F2238" i="3"/>
  <c r="P517" i="2"/>
  <c r="M517" i="2"/>
  <c r="L517" i="2"/>
  <c r="H517" i="2"/>
  <c r="G2742" i="3" s="1"/>
  <c r="I2742" i="3" s="1"/>
  <c r="F11997" i="6"/>
  <c r="H11997" i="6" s="1"/>
  <c r="F2235" i="3"/>
  <c r="F11994" i="6"/>
  <c r="H11994" i="6" s="1"/>
  <c r="F2234" i="3"/>
  <c r="Q516" i="2"/>
  <c r="P516" i="2"/>
  <c r="M516" i="2"/>
  <c r="L516" i="2"/>
  <c r="H516" i="2"/>
  <c r="F2231" i="3"/>
  <c r="F2230" i="3"/>
  <c r="F2229" i="3"/>
  <c r="F2220" i="3"/>
  <c r="F2211" i="3"/>
  <c r="O568" i="5"/>
  <c r="L568" i="5"/>
  <c r="K568" i="5"/>
  <c r="G568" i="5"/>
  <c r="F15014" i="6" s="1"/>
  <c r="H15014" i="6" s="1"/>
  <c r="O567" i="5"/>
  <c r="L567" i="5"/>
  <c r="K567" i="5"/>
  <c r="G567" i="5"/>
  <c r="F2202" i="3"/>
  <c r="F2201" i="3"/>
  <c r="F2200" i="3"/>
  <c r="O566" i="5"/>
  <c r="L566" i="5"/>
  <c r="K566" i="5"/>
  <c r="G566" i="5"/>
  <c r="O565" i="5"/>
  <c r="L565" i="5"/>
  <c r="K565" i="5"/>
  <c r="G565" i="5"/>
  <c r="O564" i="5"/>
  <c r="Q564" i="5" s="1"/>
  <c r="L564" i="5"/>
  <c r="K564" i="5"/>
  <c r="G564" i="5"/>
  <c r="F15671" i="6" l="1"/>
  <c r="H15671" i="6" s="1"/>
  <c r="F15909" i="6"/>
  <c r="H15909" i="6" s="1"/>
  <c r="F15487" i="6"/>
  <c r="H15487" i="6" s="1"/>
  <c r="F15764" i="6"/>
  <c r="H15764" i="6" s="1"/>
  <c r="F15451" i="6"/>
  <c r="H15451" i="6" s="1"/>
  <c r="F15325" i="6"/>
  <c r="H15325" i="6" s="1"/>
  <c r="F15162" i="6"/>
  <c r="H15162" i="6" s="1"/>
  <c r="F13161" i="6"/>
  <c r="H13161" i="6" s="1"/>
  <c r="F15743" i="6"/>
  <c r="H15743" i="6" s="1"/>
  <c r="F15332" i="6"/>
  <c r="H15332" i="6" s="1"/>
  <c r="F15215" i="6"/>
  <c r="H15215" i="6" s="1"/>
  <c r="F14809" i="6"/>
  <c r="H14809" i="6" s="1"/>
  <c r="F15998" i="6"/>
  <c r="H15998" i="6" s="1"/>
  <c r="F15677" i="6"/>
  <c r="H15677" i="6" s="1"/>
  <c r="F15855" i="6"/>
  <c r="H15855" i="6" s="1"/>
  <c r="F15786" i="6"/>
  <c r="H15786" i="6" s="1"/>
  <c r="F15570" i="6"/>
  <c r="H15570" i="6" s="1"/>
  <c r="F15122" i="6"/>
  <c r="H15122" i="6" s="1"/>
  <c r="F14973" i="6"/>
  <c r="H14973" i="6" s="1"/>
  <c r="F15402" i="6"/>
  <c r="H15402" i="6" s="1"/>
  <c r="F14441" i="6"/>
  <c r="H14441" i="6" s="1"/>
  <c r="F14780" i="6"/>
  <c r="H14780" i="6" s="1"/>
  <c r="F14579" i="6"/>
  <c r="H14579" i="6" s="1"/>
  <c r="F14720" i="6"/>
  <c r="H14720" i="6" s="1"/>
  <c r="F14593" i="6"/>
  <c r="H14593" i="6" s="1"/>
  <c r="F14738" i="6"/>
  <c r="H14738" i="6" s="1"/>
  <c r="F14929" i="6"/>
  <c r="H14929" i="6" s="1"/>
  <c r="F14921" i="6"/>
  <c r="H14921" i="6" s="1"/>
  <c r="F14855" i="6"/>
  <c r="H14855" i="6" s="1"/>
  <c r="F14789" i="6"/>
  <c r="H14789" i="6" s="1"/>
  <c r="F14630" i="6"/>
  <c r="H14630" i="6" s="1"/>
  <c r="F14565" i="6"/>
  <c r="H14565" i="6" s="1"/>
  <c r="F14602" i="6"/>
  <c r="H14602" i="6" s="1"/>
  <c r="F13767" i="6"/>
  <c r="H13767" i="6" s="1"/>
  <c r="F14234" i="6"/>
  <c r="H14234" i="6" s="1"/>
  <c r="F14511" i="6"/>
  <c r="H14511" i="6" s="1"/>
  <c r="F13837" i="6"/>
  <c r="H13837" i="6" s="1"/>
  <c r="F14283" i="6"/>
  <c r="H14283" i="6" s="1"/>
  <c r="F14402" i="6"/>
  <c r="H14402" i="6" s="1"/>
  <c r="F14240" i="6"/>
  <c r="H14240" i="6" s="1"/>
  <c r="F14474" i="6"/>
  <c r="H14474" i="6" s="1"/>
  <c r="F14273" i="6"/>
  <c r="H14273" i="6" s="1"/>
  <c r="F14249" i="6"/>
  <c r="H14249" i="6" s="1"/>
  <c r="F14560" i="6"/>
  <c r="H14560" i="6" s="1"/>
  <c r="F14352" i="6"/>
  <c r="H14352" i="6" s="1"/>
  <c r="F14507" i="6"/>
  <c r="H14507" i="6" s="1"/>
  <c r="F14177" i="6"/>
  <c r="H14177" i="6" s="1"/>
  <c r="F14167" i="6"/>
  <c r="H14167" i="6" s="1"/>
  <c r="F14116" i="6"/>
  <c r="H14116" i="6" s="1"/>
  <c r="F13484" i="6"/>
  <c r="H13484" i="6" s="1"/>
  <c r="F13829" i="6"/>
  <c r="H13829" i="6" s="1"/>
  <c r="F13672" i="6"/>
  <c r="H13672" i="6" s="1"/>
  <c r="F13879" i="6"/>
  <c r="H13879" i="6" s="1"/>
  <c r="F14014" i="6"/>
  <c r="H14014" i="6" s="1"/>
  <c r="F14087" i="6"/>
  <c r="H14087" i="6" s="1"/>
  <c r="F13971" i="6"/>
  <c r="H13971" i="6" s="1"/>
  <c r="F13809" i="6"/>
  <c r="H13809" i="6" s="1"/>
  <c r="F13752" i="6"/>
  <c r="H13752" i="6" s="1"/>
  <c r="F13720" i="6"/>
  <c r="H13720" i="6" s="1"/>
  <c r="F13900" i="6"/>
  <c r="H13900" i="6" s="1"/>
  <c r="F13510" i="6"/>
  <c r="H13510" i="6" s="1"/>
  <c r="F13628" i="6"/>
  <c r="H13628" i="6" s="1"/>
  <c r="F13559" i="6"/>
  <c r="H13559" i="6" s="1"/>
  <c r="F13640" i="6"/>
  <c r="H13640" i="6" s="1"/>
  <c r="F13129" i="6"/>
  <c r="H13129" i="6" s="1"/>
  <c r="F13411" i="6"/>
  <c r="H13411" i="6" s="1"/>
  <c r="F13313" i="6"/>
  <c r="H13313" i="6" s="1"/>
  <c r="F13432" i="6"/>
  <c r="H13432" i="6" s="1"/>
  <c r="F13428" i="6"/>
  <c r="H13428" i="6" s="1"/>
  <c r="F13281" i="6"/>
  <c r="H13281" i="6" s="1"/>
  <c r="F13181" i="6"/>
  <c r="H13181" i="6" s="1"/>
  <c r="F13257" i="6"/>
  <c r="H13257" i="6" s="1"/>
  <c r="F13448" i="6"/>
  <c r="H13448" i="6" s="1"/>
  <c r="F13392" i="6"/>
  <c r="H13392" i="6" s="1"/>
  <c r="F13478" i="6"/>
  <c r="H13478" i="6" s="1"/>
  <c r="F13454" i="6"/>
  <c r="H13454" i="6" s="1"/>
  <c r="R516" i="2"/>
  <c r="E516" i="2" s="1"/>
  <c r="G2304" i="3"/>
  <c r="G2376" i="3"/>
  <c r="F12391" i="6"/>
  <c r="F12988" i="6"/>
  <c r="H12988" i="6" s="1"/>
  <c r="F12768" i="6"/>
  <c r="H12768" i="6" s="1"/>
  <c r="F12916" i="6"/>
  <c r="H12916" i="6" s="1"/>
  <c r="F12762" i="6"/>
  <c r="H12762" i="6" s="1"/>
  <c r="F12829" i="6"/>
  <c r="H12829" i="6" s="1"/>
  <c r="F12954" i="6"/>
  <c r="H12954" i="6" s="1"/>
  <c r="F12820" i="6"/>
  <c r="H12820" i="6" s="1"/>
  <c r="F12294" i="6"/>
  <c r="H12294" i="6" s="1"/>
  <c r="F13066" i="6"/>
  <c r="H13066" i="6" s="1"/>
  <c r="F12575" i="6"/>
  <c r="F12948" i="6"/>
  <c r="H12948" i="6" s="1"/>
  <c r="F12800" i="6"/>
  <c r="H12800" i="6" s="1"/>
  <c r="F13030" i="6"/>
  <c r="H13030" i="6" s="1"/>
  <c r="F12843" i="6"/>
  <c r="H12843" i="6" s="1"/>
  <c r="F13115" i="6"/>
  <c r="H13115" i="6" s="1"/>
  <c r="F13108" i="6"/>
  <c r="H13108" i="6" s="1"/>
  <c r="F13060" i="6"/>
  <c r="H13060" i="6" s="1"/>
  <c r="F12913" i="6"/>
  <c r="H12913" i="6" s="1"/>
  <c r="F12809" i="6"/>
  <c r="H12809" i="6" s="1"/>
  <c r="F12752" i="6"/>
  <c r="H12752" i="6" s="1"/>
  <c r="F12828" i="6"/>
  <c r="H12828" i="6" s="1"/>
  <c r="F12905" i="6"/>
  <c r="H12905" i="6" s="1"/>
  <c r="F12269" i="6"/>
  <c r="H12269" i="6" s="1"/>
  <c r="F12433" i="6"/>
  <c r="H12433" i="6" s="1"/>
  <c r="F12536" i="6"/>
  <c r="H12536" i="6" s="1"/>
  <c r="F12717" i="6"/>
  <c r="H12717" i="6" s="1"/>
  <c r="S516" i="2"/>
  <c r="F12715" i="6"/>
  <c r="H12715" i="6" s="1"/>
  <c r="F12651" i="6"/>
  <c r="H12651" i="6" s="1"/>
  <c r="F12374" i="6"/>
  <c r="H12374" i="6" s="1"/>
  <c r="F12470" i="6"/>
  <c r="H12470" i="6" s="1"/>
  <c r="F12742" i="6"/>
  <c r="H12742" i="6" s="1"/>
  <c r="F12428" i="6"/>
  <c r="H12428" i="6" s="1"/>
  <c r="F12311" i="6"/>
  <c r="H12311" i="6" s="1"/>
  <c r="F12394" i="6"/>
  <c r="H12394" i="6" s="1"/>
  <c r="F12513" i="6"/>
  <c r="H12513" i="6" s="1"/>
  <c r="F12592" i="6"/>
  <c r="H12592" i="6" s="1"/>
  <c r="F12488" i="6"/>
  <c r="H12488" i="6" s="1"/>
  <c r="F12329" i="6"/>
  <c r="H12329" i="6" s="1"/>
  <c r="F12362" i="6"/>
  <c r="H12362" i="6" s="1"/>
  <c r="F12264" i="6"/>
  <c r="H12264" i="6" s="1"/>
  <c r="F12343" i="6"/>
  <c r="H12343" i="6" s="1"/>
  <c r="R517" i="2"/>
  <c r="E517" i="2" s="1"/>
  <c r="Q566" i="5"/>
  <c r="D566" i="5" s="1"/>
  <c r="Q565" i="5"/>
  <c r="D565" i="5" s="1"/>
  <c r="R569" i="5"/>
  <c r="F12218" i="6"/>
  <c r="H12218" i="6" s="1"/>
  <c r="F12148" i="6"/>
  <c r="F12096" i="6"/>
  <c r="F12187" i="6"/>
  <c r="H12187" i="6" s="1"/>
  <c r="Q567" i="5"/>
  <c r="D564" i="5"/>
  <c r="D572" i="5"/>
  <c r="Q570" i="5"/>
  <c r="Q571" i="5"/>
  <c r="Q568" i="5"/>
  <c r="Q569" i="5"/>
  <c r="F2197" i="3"/>
  <c r="J2197" i="3" s="1"/>
  <c r="O563" i="5"/>
  <c r="L563" i="5"/>
  <c r="K563" i="5"/>
  <c r="G563" i="5"/>
  <c r="O562" i="5"/>
  <c r="Q562" i="5" s="1"/>
  <c r="L562" i="5"/>
  <c r="K562" i="5"/>
  <c r="G562" i="5"/>
  <c r="O561" i="5"/>
  <c r="Q561" i="5" s="1"/>
  <c r="L561" i="5"/>
  <c r="K561" i="5"/>
  <c r="G561" i="5"/>
  <c r="F13586" i="6" s="1"/>
  <c r="H13586" i="6" s="1"/>
  <c r="F15906" i="6" l="1"/>
  <c r="H15906" i="6" s="1"/>
  <c r="F15763" i="6"/>
  <c r="H15763" i="6" s="1"/>
  <c r="F15531" i="6"/>
  <c r="H15531" i="6" s="1"/>
  <c r="F15312" i="6"/>
  <c r="H15312" i="6" s="1"/>
  <c r="F15011" i="6"/>
  <c r="H15011" i="6" s="1"/>
  <c r="F16096" i="6"/>
  <c r="H16096" i="6" s="1"/>
  <c r="F15158" i="6"/>
  <c r="H15158" i="6" s="1"/>
  <c r="F14689" i="6"/>
  <c r="H14689" i="6" s="1"/>
  <c r="F14889" i="6"/>
  <c r="H14889" i="6" s="1"/>
  <c r="F14563" i="6"/>
  <c r="H14563" i="6" s="1"/>
  <c r="F14166" i="6"/>
  <c r="H14166" i="6" s="1"/>
  <c r="F14101" i="6"/>
  <c r="H14101" i="6" s="1"/>
  <c r="F13538" i="6"/>
  <c r="H13538" i="6" s="1"/>
  <c r="F13833" i="6"/>
  <c r="H13833" i="6" s="1"/>
  <c r="F13669" i="6"/>
  <c r="H13669" i="6" s="1"/>
  <c r="F13300" i="6"/>
  <c r="H13300" i="6" s="1"/>
  <c r="F13509" i="6"/>
  <c r="H13509" i="6" s="1"/>
  <c r="F13442" i="6"/>
  <c r="H13442" i="6" s="1"/>
  <c r="F13248" i="6"/>
  <c r="H13248" i="6" s="1"/>
  <c r="F13236" i="6"/>
  <c r="H13236" i="6" s="1"/>
  <c r="F13457" i="6"/>
  <c r="H13457" i="6" s="1"/>
  <c r="Q517" i="2"/>
  <c r="S517" i="2" s="1"/>
  <c r="F12830" i="6"/>
  <c r="H12830" i="6" s="1"/>
  <c r="F13158" i="6"/>
  <c r="H13158" i="6" s="1"/>
  <c r="F12941" i="6"/>
  <c r="H12941" i="6" s="1"/>
  <c r="F12818" i="6"/>
  <c r="H12818" i="6" s="1"/>
  <c r="F12934" i="6"/>
  <c r="H12934" i="6" s="1"/>
  <c r="F12777" i="6"/>
  <c r="H12777" i="6" s="1"/>
  <c r="F13083" i="6"/>
  <c r="H13083" i="6" s="1"/>
  <c r="H12575" i="6"/>
  <c r="P572" i="5"/>
  <c r="R572" i="5" s="1"/>
  <c r="H12391" i="6"/>
  <c r="P564" i="5"/>
  <c r="R564" i="5" s="1"/>
  <c r="P570" i="5"/>
  <c r="R570" i="5" s="1"/>
  <c r="F12204" i="6"/>
  <c r="H12204" i="6" s="1"/>
  <c r="F12437" i="6"/>
  <c r="H12437" i="6" s="1"/>
  <c r="F12580" i="6"/>
  <c r="H12580" i="6" s="1"/>
  <c r="F12289" i="6"/>
  <c r="H12289" i="6" s="1"/>
  <c r="F12658" i="6"/>
  <c r="H12658" i="6" s="1"/>
  <c r="F12486" i="6"/>
  <c r="H12486" i="6" s="1"/>
  <c r="F12526" i="6"/>
  <c r="H12526" i="6" s="1"/>
  <c r="F12387" i="6"/>
  <c r="H12387" i="6" s="1"/>
  <c r="F12119" i="6"/>
  <c r="H12119" i="6" s="1"/>
  <c r="F12293" i="6"/>
  <c r="H12293" i="6" s="1"/>
  <c r="P568" i="5"/>
  <c r="R568" i="5" s="1"/>
  <c r="H12096" i="6"/>
  <c r="Q563" i="5"/>
  <c r="D563" i="5" s="1"/>
  <c r="H12148" i="6"/>
  <c r="D567" i="5"/>
  <c r="D561" i="5"/>
  <c r="D569" i="5"/>
  <c r="D570" i="5"/>
  <c r="D562" i="5"/>
  <c r="D568" i="5"/>
  <c r="D571" i="5"/>
  <c r="O177" i="5"/>
  <c r="O166" i="5"/>
  <c r="D30" i="5"/>
  <c r="R3" i="5"/>
  <c r="O553" i="5"/>
  <c r="L553" i="5"/>
  <c r="K553" i="5"/>
  <c r="G553" i="5"/>
  <c r="O560" i="5"/>
  <c r="L560" i="5"/>
  <c r="K560" i="5"/>
  <c r="G560" i="5"/>
  <c r="F13691" i="6" s="1"/>
  <c r="H13691" i="6" s="1"/>
  <c r="F2195" i="3"/>
  <c r="J2195" i="3" s="1"/>
  <c r="O559" i="5"/>
  <c r="L559" i="5"/>
  <c r="K559" i="5"/>
  <c r="G559" i="5"/>
  <c r="F2194" i="3"/>
  <c r="J2194" i="3" s="1"/>
  <c r="F2193" i="3"/>
  <c r="J2193" i="3" s="1"/>
  <c r="O558" i="5"/>
  <c r="L558" i="5"/>
  <c r="K558" i="5"/>
  <c r="G558" i="5"/>
  <c r="J2170" i="3"/>
  <c r="I2170" i="3"/>
  <c r="F2191" i="3"/>
  <c r="J2191" i="3" s="1"/>
  <c r="F15853" i="6" l="1"/>
  <c r="H15853" i="6" s="1"/>
  <c r="F15626" i="6"/>
  <c r="H15626" i="6" s="1"/>
  <c r="F15991" i="6"/>
  <c r="H15991" i="6" s="1"/>
  <c r="F15401" i="6"/>
  <c r="H15401" i="6" s="1"/>
  <c r="F15017" i="6"/>
  <c r="H15017" i="6" s="1"/>
  <c r="F14865" i="6"/>
  <c r="H14865" i="6" s="1"/>
  <c r="F14704" i="6"/>
  <c r="H14704" i="6" s="1"/>
  <c r="F14302" i="6"/>
  <c r="H14302" i="6" s="1"/>
  <c r="F14455" i="6"/>
  <c r="H14455" i="6" s="1"/>
  <c r="F14001" i="6"/>
  <c r="H14001" i="6" s="1"/>
  <c r="F14129" i="6"/>
  <c r="H14129" i="6" s="1"/>
  <c r="F13239" i="6"/>
  <c r="H13239" i="6" s="1"/>
  <c r="F13240" i="6"/>
  <c r="H13240" i="6" s="1"/>
  <c r="F13203" i="6"/>
  <c r="H13203" i="6" s="1"/>
  <c r="F13340" i="6"/>
  <c r="H13340" i="6" s="1"/>
  <c r="F13214" i="6"/>
  <c r="H13214" i="6" s="1"/>
  <c r="F13141" i="6"/>
  <c r="H13141" i="6" s="1"/>
  <c r="F12999" i="6"/>
  <c r="H12999" i="6" s="1"/>
  <c r="F13000" i="6"/>
  <c r="H13000" i="6" s="1"/>
  <c r="F12632" i="6"/>
  <c r="H12632" i="6" s="1"/>
  <c r="F12938" i="6"/>
  <c r="H12938" i="6" s="1"/>
  <c r="F13018" i="6"/>
  <c r="H13018" i="6" s="1"/>
  <c r="F12863" i="6"/>
  <c r="H12863" i="6" s="1"/>
  <c r="F12788" i="6"/>
  <c r="H12788" i="6" s="1"/>
  <c r="F12861" i="6"/>
  <c r="H12861" i="6" s="1"/>
  <c r="F12116" i="6"/>
  <c r="H12116" i="6" s="1"/>
  <c r="F12477" i="6"/>
  <c r="H12477" i="6" s="1"/>
  <c r="F12540" i="6"/>
  <c r="H12540" i="6" s="1"/>
  <c r="F12442" i="6"/>
  <c r="H12442" i="6" s="1"/>
  <c r="F12441" i="6"/>
  <c r="H12441" i="6" s="1"/>
  <c r="F12608" i="6"/>
  <c r="H12608" i="6" s="1"/>
  <c r="F12607" i="6"/>
  <c r="H12607" i="6" s="1"/>
  <c r="F12605" i="6"/>
  <c r="H12605" i="6" s="1"/>
  <c r="F12604" i="6"/>
  <c r="H12604" i="6" s="1"/>
  <c r="F12229" i="6"/>
  <c r="H12229" i="6" s="1"/>
  <c r="F12228" i="6"/>
  <c r="H12228" i="6" s="1"/>
  <c r="F12235" i="6"/>
  <c r="H12235" i="6" s="1"/>
  <c r="F12234" i="6"/>
  <c r="H12234" i="6" s="1"/>
  <c r="F12112" i="6"/>
  <c r="H12112" i="6" s="1"/>
  <c r="F12113" i="6"/>
  <c r="H12113" i="6" s="1"/>
  <c r="Q560" i="5"/>
  <c r="Q553" i="5"/>
  <c r="Q558" i="5"/>
  <c r="Q559" i="5"/>
  <c r="P515" i="2"/>
  <c r="M515" i="2"/>
  <c r="L515" i="2"/>
  <c r="H515" i="2"/>
  <c r="G2864" i="3" s="1"/>
  <c r="I2864" i="3" s="1"/>
  <c r="J3680" i="3"/>
  <c r="I3680" i="3"/>
  <c r="J3679" i="3"/>
  <c r="I3679" i="3"/>
  <c r="J3678" i="3"/>
  <c r="I3678" i="3"/>
  <c r="J3677" i="3"/>
  <c r="I3677" i="3"/>
  <c r="J3676" i="3"/>
  <c r="I3676" i="3"/>
  <c r="J3675" i="3"/>
  <c r="I3675" i="3"/>
  <c r="J3674" i="3"/>
  <c r="I3674" i="3"/>
  <c r="J3673" i="3"/>
  <c r="I3673" i="3"/>
  <c r="J3672" i="3"/>
  <c r="I3672" i="3"/>
  <c r="J3671" i="3"/>
  <c r="I3671" i="3"/>
  <c r="J3670" i="3"/>
  <c r="I3670" i="3"/>
  <c r="J3669" i="3"/>
  <c r="I3669" i="3"/>
  <c r="J3668" i="3"/>
  <c r="I3668" i="3"/>
  <c r="J3667" i="3"/>
  <c r="I3667" i="3"/>
  <c r="J3666" i="3"/>
  <c r="I3666" i="3"/>
  <c r="J3665" i="3"/>
  <c r="I3665" i="3"/>
  <c r="J3664" i="3"/>
  <c r="I3664" i="3"/>
  <c r="J3663" i="3"/>
  <c r="I3663" i="3"/>
  <c r="J3662" i="3"/>
  <c r="I3662" i="3"/>
  <c r="J3661" i="3"/>
  <c r="I3661" i="3"/>
  <c r="J3660" i="3"/>
  <c r="I3660" i="3"/>
  <c r="J3659" i="3"/>
  <c r="I3659" i="3"/>
  <c r="J3658" i="3"/>
  <c r="I3658" i="3"/>
  <c r="J3657" i="3"/>
  <c r="I3657" i="3"/>
  <c r="J3656" i="3"/>
  <c r="I3656" i="3"/>
  <c r="J3655" i="3"/>
  <c r="I3655" i="3"/>
  <c r="J3654" i="3"/>
  <c r="I3654" i="3"/>
  <c r="J3653" i="3"/>
  <c r="I3653" i="3"/>
  <c r="J3652" i="3"/>
  <c r="I3652" i="3"/>
  <c r="J3651" i="3"/>
  <c r="I3651" i="3"/>
  <c r="J3650" i="3"/>
  <c r="I3650" i="3"/>
  <c r="J3649" i="3"/>
  <c r="I3649" i="3"/>
  <c r="J3648" i="3"/>
  <c r="I3648" i="3"/>
  <c r="J3647" i="3"/>
  <c r="I3647" i="3"/>
  <c r="J3646" i="3"/>
  <c r="I3646" i="3"/>
  <c r="J3645" i="3"/>
  <c r="I3645" i="3"/>
  <c r="J3644" i="3"/>
  <c r="I3644" i="3"/>
  <c r="J3643" i="3"/>
  <c r="I3643" i="3"/>
  <c r="J3642" i="3"/>
  <c r="I3642" i="3"/>
  <c r="J3641" i="3"/>
  <c r="I3641" i="3"/>
  <c r="J3640" i="3"/>
  <c r="I3640" i="3"/>
  <c r="J3639" i="3"/>
  <c r="I3639" i="3"/>
  <c r="J3638" i="3"/>
  <c r="I3638" i="3"/>
  <c r="J3637" i="3"/>
  <c r="I3637" i="3"/>
  <c r="J3636" i="3"/>
  <c r="I3636" i="3"/>
  <c r="J3635" i="3"/>
  <c r="I3635" i="3"/>
  <c r="J3634" i="3"/>
  <c r="I3634" i="3"/>
  <c r="J3633" i="3"/>
  <c r="I3633" i="3"/>
  <c r="J3632" i="3"/>
  <c r="I3632" i="3"/>
  <c r="J3631" i="3"/>
  <c r="I3631" i="3"/>
  <c r="J3630" i="3"/>
  <c r="I3630" i="3"/>
  <c r="J3629" i="3"/>
  <c r="I3629" i="3"/>
  <c r="J3628" i="3"/>
  <c r="I3628" i="3"/>
  <c r="J3627" i="3"/>
  <c r="I3627" i="3"/>
  <c r="J3626" i="3"/>
  <c r="I3626" i="3"/>
  <c r="J3625" i="3"/>
  <c r="I3625" i="3"/>
  <c r="J3624" i="3"/>
  <c r="I3624" i="3"/>
  <c r="J3623" i="3"/>
  <c r="I3623" i="3"/>
  <c r="J3622" i="3"/>
  <c r="I3622" i="3"/>
  <c r="J3621" i="3"/>
  <c r="I3621" i="3"/>
  <c r="J3620" i="3"/>
  <c r="I3620" i="3"/>
  <c r="J3619" i="3"/>
  <c r="I3619" i="3"/>
  <c r="J3618" i="3"/>
  <c r="I3618" i="3"/>
  <c r="J3617" i="3"/>
  <c r="I3617" i="3"/>
  <c r="J3616" i="3"/>
  <c r="I3616" i="3"/>
  <c r="J3615" i="3"/>
  <c r="I3615" i="3"/>
  <c r="J3614" i="3"/>
  <c r="I3614" i="3"/>
  <c r="J3613" i="3"/>
  <c r="I3613" i="3"/>
  <c r="J3612" i="3"/>
  <c r="I3612" i="3"/>
  <c r="J3611" i="3"/>
  <c r="I3611" i="3"/>
  <c r="J3610" i="3"/>
  <c r="I3610" i="3"/>
  <c r="J3609" i="3"/>
  <c r="I3609" i="3"/>
  <c r="J3608" i="3"/>
  <c r="I3608" i="3"/>
  <c r="J3607" i="3"/>
  <c r="I3607" i="3"/>
  <c r="J3606" i="3"/>
  <c r="I3606" i="3"/>
  <c r="J3605" i="3"/>
  <c r="I3605" i="3"/>
  <c r="J3604" i="3"/>
  <c r="I3604" i="3"/>
  <c r="J3603" i="3"/>
  <c r="I3603" i="3"/>
  <c r="J3602" i="3"/>
  <c r="I3602" i="3"/>
  <c r="J3601" i="3"/>
  <c r="I3601" i="3"/>
  <c r="J3600" i="3"/>
  <c r="I3600" i="3"/>
  <c r="J3599" i="3"/>
  <c r="I3599" i="3"/>
  <c r="J3598" i="3"/>
  <c r="I3598" i="3"/>
  <c r="J3597" i="3"/>
  <c r="I3597" i="3"/>
  <c r="J3596" i="3"/>
  <c r="I3596" i="3"/>
  <c r="J3595" i="3"/>
  <c r="I3595" i="3"/>
  <c r="J3594" i="3"/>
  <c r="I3594" i="3"/>
  <c r="J3593" i="3"/>
  <c r="I3593" i="3"/>
  <c r="J3592" i="3"/>
  <c r="I3592" i="3"/>
  <c r="J3591" i="3"/>
  <c r="I3591" i="3"/>
  <c r="J3590" i="3"/>
  <c r="I3590" i="3"/>
  <c r="J3589" i="3"/>
  <c r="I3589" i="3"/>
  <c r="J3588" i="3"/>
  <c r="I3588" i="3"/>
  <c r="J3587" i="3"/>
  <c r="I3587" i="3"/>
  <c r="J3586" i="3"/>
  <c r="I3586" i="3"/>
  <c r="J3585" i="3"/>
  <c r="I3585" i="3"/>
  <c r="J3584" i="3"/>
  <c r="I3584" i="3"/>
  <c r="J3583" i="3"/>
  <c r="I3583" i="3"/>
  <c r="J3582" i="3"/>
  <c r="I3582" i="3"/>
  <c r="J3581" i="3"/>
  <c r="I3581" i="3"/>
  <c r="J3580" i="3"/>
  <c r="I3580" i="3"/>
  <c r="J3579" i="3"/>
  <c r="I3579" i="3"/>
  <c r="J3578" i="3"/>
  <c r="I3578" i="3"/>
  <c r="J3577" i="3"/>
  <c r="I3577" i="3"/>
  <c r="J3576" i="3"/>
  <c r="I3576" i="3"/>
  <c r="J3575" i="3"/>
  <c r="I3575" i="3"/>
  <c r="J3574" i="3"/>
  <c r="I3574" i="3"/>
  <c r="J3573" i="3"/>
  <c r="I3573" i="3"/>
  <c r="J3572" i="3"/>
  <c r="I3572" i="3"/>
  <c r="J3571" i="3"/>
  <c r="I3571" i="3"/>
  <c r="J3570" i="3"/>
  <c r="I3570" i="3"/>
  <c r="J3569" i="3"/>
  <c r="I3569" i="3"/>
  <c r="J3568" i="3"/>
  <c r="I3568" i="3"/>
  <c r="J3567" i="3"/>
  <c r="I3567" i="3"/>
  <c r="J3566" i="3"/>
  <c r="I3566" i="3"/>
  <c r="J3565" i="3"/>
  <c r="I3565" i="3"/>
  <c r="J3564" i="3"/>
  <c r="I3564" i="3"/>
  <c r="J3563" i="3"/>
  <c r="I3563" i="3"/>
  <c r="J3562" i="3"/>
  <c r="I3562" i="3"/>
  <c r="J3561" i="3"/>
  <c r="I3561" i="3"/>
  <c r="J3560" i="3"/>
  <c r="I3560" i="3"/>
  <c r="J3559" i="3"/>
  <c r="I3559" i="3"/>
  <c r="J3558" i="3"/>
  <c r="I3558" i="3"/>
  <c r="J3557" i="3"/>
  <c r="I3557" i="3"/>
  <c r="J3556" i="3"/>
  <c r="I3556" i="3"/>
  <c r="J3555" i="3"/>
  <c r="I3555" i="3"/>
  <c r="J3554" i="3"/>
  <c r="I3554" i="3"/>
  <c r="J3553" i="3"/>
  <c r="I3553" i="3"/>
  <c r="J3552" i="3"/>
  <c r="I3552" i="3"/>
  <c r="J3551" i="3"/>
  <c r="I3551" i="3"/>
  <c r="J3550" i="3"/>
  <c r="I3550" i="3"/>
  <c r="J3549" i="3"/>
  <c r="I3549" i="3"/>
  <c r="J3548" i="3"/>
  <c r="I3548" i="3"/>
  <c r="J3547" i="3"/>
  <c r="I3547" i="3"/>
  <c r="J3546" i="3"/>
  <c r="I3546" i="3"/>
  <c r="J3545" i="3"/>
  <c r="I3545" i="3"/>
  <c r="J3544" i="3"/>
  <c r="I3544" i="3"/>
  <c r="J3543" i="3"/>
  <c r="I3543" i="3"/>
  <c r="J3542" i="3"/>
  <c r="I3542" i="3"/>
  <c r="J3541" i="3"/>
  <c r="I3541" i="3"/>
  <c r="J3540" i="3"/>
  <c r="I3540" i="3"/>
  <c r="J3539" i="3"/>
  <c r="I3539" i="3"/>
  <c r="J3538" i="3"/>
  <c r="I3538" i="3"/>
  <c r="J3537" i="3"/>
  <c r="I3537" i="3"/>
  <c r="J3536" i="3"/>
  <c r="I3536" i="3"/>
  <c r="J3535" i="3"/>
  <c r="I3535" i="3"/>
  <c r="J3534" i="3"/>
  <c r="I3534" i="3"/>
  <c r="J3533" i="3"/>
  <c r="I3533" i="3"/>
  <c r="J3532" i="3"/>
  <c r="I3532" i="3"/>
  <c r="J3531" i="3"/>
  <c r="I3531" i="3"/>
  <c r="J3530" i="3"/>
  <c r="I3530" i="3"/>
  <c r="J3529" i="3"/>
  <c r="I3529" i="3"/>
  <c r="J3528" i="3"/>
  <c r="I3528" i="3"/>
  <c r="J3527" i="3"/>
  <c r="I3527" i="3"/>
  <c r="J3526" i="3"/>
  <c r="I3526" i="3"/>
  <c r="J3525" i="3"/>
  <c r="I3525" i="3"/>
  <c r="J3524" i="3"/>
  <c r="I3524" i="3"/>
  <c r="J3523" i="3"/>
  <c r="I3523" i="3"/>
  <c r="J3522" i="3"/>
  <c r="I3522" i="3"/>
  <c r="J3521" i="3"/>
  <c r="I3521" i="3"/>
  <c r="J3520" i="3"/>
  <c r="I3520" i="3"/>
  <c r="J3519" i="3"/>
  <c r="I3519" i="3"/>
  <c r="J3518" i="3"/>
  <c r="I3518" i="3"/>
  <c r="J3517" i="3"/>
  <c r="I3517" i="3"/>
  <c r="J3516" i="3"/>
  <c r="I3516" i="3"/>
  <c r="J3515" i="3"/>
  <c r="I3515" i="3"/>
  <c r="J3514" i="3"/>
  <c r="I3514" i="3"/>
  <c r="J3513" i="3"/>
  <c r="I3513" i="3"/>
  <c r="J3512" i="3"/>
  <c r="I3512" i="3"/>
  <c r="J3511" i="3"/>
  <c r="I3511" i="3"/>
  <c r="J3510" i="3"/>
  <c r="I3510" i="3"/>
  <c r="J3509" i="3"/>
  <c r="I3509" i="3"/>
  <c r="J3508" i="3"/>
  <c r="I3508" i="3"/>
  <c r="J3507" i="3"/>
  <c r="I3507" i="3"/>
  <c r="J3506" i="3"/>
  <c r="I3506" i="3"/>
  <c r="J3505" i="3"/>
  <c r="I3505" i="3"/>
  <c r="J3504" i="3"/>
  <c r="I3504" i="3"/>
  <c r="J3503" i="3"/>
  <c r="I3503" i="3"/>
  <c r="J3502" i="3"/>
  <c r="I3502" i="3"/>
  <c r="J3501" i="3"/>
  <c r="I3501" i="3"/>
  <c r="J3500" i="3"/>
  <c r="I3500" i="3"/>
  <c r="J3499" i="3"/>
  <c r="I3499" i="3"/>
  <c r="J3498" i="3"/>
  <c r="I3498" i="3"/>
  <c r="J3497" i="3"/>
  <c r="I3497" i="3"/>
  <c r="J3496" i="3"/>
  <c r="I3496" i="3"/>
  <c r="J3495" i="3"/>
  <c r="I3495" i="3"/>
  <c r="J3494" i="3"/>
  <c r="I3494" i="3"/>
  <c r="J3493" i="3"/>
  <c r="I3493" i="3"/>
  <c r="J3492" i="3"/>
  <c r="I3492" i="3"/>
  <c r="J3491" i="3"/>
  <c r="I3491" i="3"/>
  <c r="J3490" i="3"/>
  <c r="I3490" i="3"/>
  <c r="J3489" i="3"/>
  <c r="I3489" i="3"/>
  <c r="J3488" i="3"/>
  <c r="I3488" i="3"/>
  <c r="J3487" i="3"/>
  <c r="I3487" i="3"/>
  <c r="J3486" i="3"/>
  <c r="I3486" i="3"/>
  <c r="J3485" i="3"/>
  <c r="I3485" i="3"/>
  <c r="J3484" i="3"/>
  <c r="I3484" i="3"/>
  <c r="J3483" i="3"/>
  <c r="I3483" i="3"/>
  <c r="J3482" i="3"/>
  <c r="I3482" i="3"/>
  <c r="J3481" i="3"/>
  <c r="I3481" i="3"/>
  <c r="J3480" i="3"/>
  <c r="I3480" i="3"/>
  <c r="J3479" i="3"/>
  <c r="I3479" i="3"/>
  <c r="J3478" i="3"/>
  <c r="I3478" i="3"/>
  <c r="J3477" i="3"/>
  <c r="I3477" i="3"/>
  <c r="J3476" i="3"/>
  <c r="I3476" i="3"/>
  <c r="J3475" i="3"/>
  <c r="I3475" i="3"/>
  <c r="J3474" i="3"/>
  <c r="I3474" i="3"/>
  <c r="J3473" i="3"/>
  <c r="I3473" i="3"/>
  <c r="J3472" i="3"/>
  <c r="I3472" i="3"/>
  <c r="J3471" i="3"/>
  <c r="I3471" i="3"/>
  <c r="J3470" i="3"/>
  <c r="I3470" i="3"/>
  <c r="J3469" i="3"/>
  <c r="I3469" i="3"/>
  <c r="J3468" i="3"/>
  <c r="I3468" i="3"/>
  <c r="J3467" i="3"/>
  <c r="I3467" i="3"/>
  <c r="J3466" i="3"/>
  <c r="I3466" i="3"/>
  <c r="J3465" i="3"/>
  <c r="I3465" i="3"/>
  <c r="J3464" i="3"/>
  <c r="I3464" i="3"/>
  <c r="J3463" i="3"/>
  <c r="I3463" i="3"/>
  <c r="J3462" i="3"/>
  <c r="I3462" i="3"/>
  <c r="J3461" i="3"/>
  <c r="I3461" i="3"/>
  <c r="J3460" i="3"/>
  <c r="I3460" i="3"/>
  <c r="J3459" i="3"/>
  <c r="I3459" i="3"/>
  <c r="J3458" i="3"/>
  <c r="I3458" i="3"/>
  <c r="J3457" i="3"/>
  <c r="I3457" i="3"/>
  <c r="J3456" i="3"/>
  <c r="I3456" i="3"/>
  <c r="J3455" i="3"/>
  <c r="I3455" i="3"/>
  <c r="J3454" i="3"/>
  <c r="I3454" i="3"/>
  <c r="J3453" i="3"/>
  <c r="I3453" i="3"/>
  <c r="J3452" i="3"/>
  <c r="I3452" i="3"/>
  <c r="J3451" i="3"/>
  <c r="I3451" i="3"/>
  <c r="J3450" i="3"/>
  <c r="I3450" i="3"/>
  <c r="J3449" i="3"/>
  <c r="I3449" i="3"/>
  <c r="J3448" i="3"/>
  <c r="I3448" i="3"/>
  <c r="J3447" i="3"/>
  <c r="I3447" i="3"/>
  <c r="J3446" i="3"/>
  <c r="I3446" i="3"/>
  <c r="J3445" i="3"/>
  <c r="I3445" i="3"/>
  <c r="J3444" i="3"/>
  <c r="I3444" i="3"/>
  <c r="J3443" i="3"/>
  <c r="I3443" i="3"/>
  <c r="J3442" i="3"/>
  <c r="I3442" i="3"/>
  <c r="J3441" i="3"/>
  <c r="I3441" i="3"/>
  <c r="J3440" i="3"/>
  <c r="I3440" i="3"/>
  <c r="J3439" i="3"/>
  <c r="I3439" i="3"/>
  <c r="J3438" i="3"/>
  <c r="I3438" i="3"/>
  <c r="J3437" i="3"/>
  <c r="I3437" i="3"/>
  <c r="J3436" i="3"/>
  <c r="I3436" i="3"/>
  <c r="J3435" i="3"/>
  <c r="I3435" i="3"/>
  <c r="J3434" i="3"/>
  <c r="I3434" i="3"/>
  <c r="J3433" i="3"/>
  <c r="I3433" i="3"/>
  <c r="J3432" i="3"/>
  <c r="I3432" i="3"/>
  <c r="J3431" i="3"/>
  <c r="I3431" i="3"/>
  <c r="J3430" i="3"/>
  <c r="I3430" i="3"/>
  <c r="J3429" i="3"/>
  <c r="I3429" i="3"/>
  <c r="J3428" i="3"/>
  <c r="I3428" i="3"/>
  <c r="J3427" i="3"/>
  <c r="I3427" i="3"/>
  <c r="J3426" i="3"/>
  <c r="I3426" i="3"/>
  <c r="J3425" i="3"/>
  <c r="I3425" i="3"/>
  <c r="J3424" i="3"/>
  <c r="I3424" i="3"/>
  <c r="J3423" i="3"/>
  <c r="I3423" i="3"/>
  <c r="J3422" i="3"/>
  <c r="I3422" i="3"/>
  <c r="J3421" i="3"/>
  <c r="I3421" i="3"/>
  <c r="J3420" i="3"/>
  <c r="I3420" i="3"/>
  <c r="J3419" i="3"/>
  <c r="I3419" i="3"/>
  <c r="J3418" i="3"/>
  <c r="I3418" i="3"/>
  <c r="J3417" i="3"/>
  <c r="I3417" i="3"/>
  <c r="J3416" i="3"/>
  <c r="I3416" i="3"/>
  <c r="J3415" i="3"/>
  <c r="I3415" i="3"/>
  <c r="J3414" i="3"/>
  <c r="I3414" i="3"/>
  <c r="J3413" i="3"/>
  <c r="I3413" i="3"/>
  <c r="J3412" i="3"/>
  <c r="I3412" i="3"/>
  <c r="J3411" i="3"/>
  <c r="I3411" i="3"/>
  <c r="J3410" i="3"/>
  <c r="I3410" i="3"/>
  <c r="J3409" i="3"/>
  <c r="I3409" i="3"/>
  <c r="J3408" i="3"/>
  <c r="I3408" i="3"/>
  <c r="J3407" i="3"/>
  <c r="I3407" i="3"/>
  <c r="J3406" i="3"/>
  <c r="I3406" i="3"/>
  <c r="J3405" i="3"/>
  <c r="I3405" i="3"/>
  <c r="J3404" i="3"/>
  <c r="I3404" i="3"/>
  <c r="J3403" i="3"/>
  <c r="I3403" i="3"/>
  <c r="J3402" i="3"/>
  <c r="I3402" i="3"/>
  <c r="J3401" i="3"/>
  <c r="I3401" i="3"/>
  <c r="J3400" i="3"/>
  <c r="I3400" i="3"/>
  <c r="J3399" i="3"/>
  <c r="I3399" i="3"/>
  <c r="J3398" i="3"/>
  <c r="I3398" i="3"/>
  <c r="J3397" i="3"/>
  <c r="I3397" i="3"/>
  <c r="J3396" i="3"/>
  <c r="I3396" i="3"/>
  <c r="J3395" i="3"/>
  <c r="I3395" i="3"/>
  <c r="J3394" i="3"/>
  <c r="I3394" i="3"/>
  <c r="J3393" i="3"/>
  <c r="I3393" i="3"/>
  <c r="J3392" i="3"/>
  <c r="I3392" i="3"/>
  <c r="J3391" i="3"/>
  <c r="I3391" i="3"/>
  <c r="J3390" i="3"/>
  <c r="I3390" i="3"/>
  <c r="J3389" i="3"/>
  <c r="I3389" i="3"/>
  <c r="J3388" i="3"/>
  <c r="I3388" i="3"/>
  <c r="J3387" i="3"/>
  <c r="I3387" i="3"/>
  <c r="J3386" i="3"/>
  <c r="I3386" i="3"/>
  <c r="J3385" i="3"/>
  <c r="I3385" i="3"/>
  <c r="J3384" i="3"/>
  <c r="I3384" i="3"/>
  <c r="J3383" i="3"/>
  <c r="I3383" i="3"/>
  <c r="J3382" i="3"/>
  <c r="I3382" i="3"/>
  <c r="J3381" i="3"/>
  <c r="I3381" i="3"/>
  <c r="J3380" i="3"/>
  <c r="I3380" i="3"/>
  <c r="J3379" i="3"/>
  <c r="I3379" i="3"/>
  <c r="J3378" i="3"/>
  <c r="I3378" i="3"/>
  <c r="J3377" i="3"/>
  <c r="I3377" i="3"/>
  <c r="J3376" i="3"/>
  <c r="I3376" i="3"/>
  <c r="J3375" i="3"/>
  <c r="I3375" i="3"/>
  <c r="J3374" i="3"/>
  <c r="I3374" i="3"/>
  <c r="J3373" i="3"/>
  <c r="I3373" i="3"/>
  <c r="J3372" i="3"/>
  <c r="I3372" i="3"/>
  <c r="J3371" i="3"/>
  <c r="I3371" i="3"/>
  <c r="J3370" i="3"/>
  <c r="I3370" i="3"/>
  <c r="J3369" i="3"/>
  <c r="I3369" i="3"/>
  <c r="J3368" i="3"/>
  <c r="I3368" i="3"/>
  <c r="J3367" i="3"/>
  <c r="I3367" i="3"/>
  <c r="J3366" i="3"/>
  <c r="I3366" i="3"/>
  <c r="J3365" i="3"/>
  <c r="I3365" i="3"/>
  <c r="J3364" i="3"/>
  <c r="I3364" i="3"/>
  <c r="J3363" i="3"/>
  <c r="I3363" i="3"/>
  <c r="J3362" i="3"/>
  <c r="I3362" i="3"/>
  <c r="J3361" i="3"/>
  <c r="I3361" i="3"/>
  <c r="J3360" i="3"/>
  <c r="I3360" i="3"/>
  <c r="J3359" i="3"/>
  <c r="I3359" i="3"/>
  <c r="J3358" i="3"/>
  <c r="I3358" i="3"/>
  <c r="J3357" i="3"/>
  <c r="I3357" i="3"/>
  <c r="J3356" i="3"/>
  <c r="I3356" i="3"/>
  <c r="J3355" i="3"/>
  <c r="I3355" i="3"/>
  <c r="J3354" i="3"/>
  <c r="I3354" i="3"/>
  <c r="J3353" i="3"/>
  <c r="I3353" i="3"/>
  <c r="J3352" i="3"/>
  <c r="I3352" i="3"/>
  <c r="J3351" i="3"/>
  <c r="I3351" i="3"/>
  <c r="J3350" i="3"/>
  <c r="I3350" i="3"/>
  <c r="J3349" i="3"/>
  <c r="I3349" i="3"/>
  <c r="J3348" i="3"/>
  <c r="I3348" i="3"/>
  <c r="J3347" i="3"/>
  <c r="I3347" i="3"/>
  <c r="J3346" i="3"/>
  <c r="I3346" i="3"/>
  <c r="J3345" i="3"/>
  <c r="I3345" i="3"/>
  <c r="J3344" i="3"/>
  <c r="I3344" i="3"/>
  <c r="J3343" i="3"/>
  <c r="I3343" i="3"/>
  <c r="J3342" i="3"/>
  <c r="I3342" i="3"/>
  <c r="J3341" i="3"/>
  <c r="I3341" i="3"/>
  <c r="J3340" i="3"/>
  <c r="I3340" i="3"/>
  <c r="J3339" i="3"/>
  <c r="I3339" i="3"/>
  <c r="J3338" i="3"/>
  <c r="I3338" i="3"/>
  <c r="J3337" i="3"/>
  <c r="I3337" i="3"/>
  <c r="J3336" i="3"/>
  <c r="I3336" i="3"/>
  <c r="J3335" i="3"/>
  <c r="I3335" i="3"/>
  <c r="J3334" i="3"/>
  <c r="I3334" i="3"/>
  <c r="J3333" i="3"/>
  <c r="I3333" i="3"/>
  <c r="J3332" i="3"/>
  <c r="I3332" i="3"/>
  <c r="J3331" i="3"/>
  <c r="I3331" i="3"/>
  <c r="J3330" i="3"/>
  <c r="I3330" i="3"/>
  <c r="J3329" i="3"/>
  <c r="I3329" i="3"/>
  <c r="J3328" i="3"/>
  <c r="I3328" i="3"/>
  <c r="J3327" i="3"/>
  <c r="I3327" i="3"/>
  <c r="J3326" i="3"/>
  <c r="I3326" i="3"/>
  <c r="J3325" i="3"/>
  <c r="I3325" i="3"/>
  <c r="J3324" i="3"/>
  <c r="I3324" i="3"/>
  <c r="J3323" i="3"/>
  <c r="I3323" i="3"/>
  <c r="J3322" i="3"/>
  <c r="I3322" i="3"/>
  <c r="J3321" i="3"/>
  <c r="I3321" i="3"/>
  <c r="J3320" i="3"/>
  <c r="I3320" i="3"/>
  <c r="J3319" i="3"/>
  <c r="I3319" i="3"/>
  <c r="J3318" i="3"/>
  <c r="I3318" i="3"/>
  <c r="J3317" i="3"/>
  <c r="I3317" i="3"/>
  <c r="J3316" i="3"/>
  <c r="I3316" i="3"/>
  <c r="J3315" i="3"/>
  <c r="I3315" i="3"/>
  <c r="J3314" i="3"/>
  <c r="I3314" i="3"/>
  <c r="J3313" i="3"/>
  <c r="I3313" i="3"/>
  <c r="J3312" i="3"/>
  <c r="I3312" i="3"/>
  <c r="J3311" i="3"/>
  <c r="I3311" i="3"/>
  <c r="J3310" i="3"/>
  <c r="I3310" i="3"/>
  <c r="J3309" i="3"/>
  <c r="I3309" i="3"/>
  <c r="J3308" i="3"/>
  <c r="I3308" i="3"/>
  <c r="J3307" i="3"/>
  <c r="I3307" i="3"/>
  <c r="J3306" i="3"/>
  <c r="I3306" i="3"/>
  <c r="J3305" i="3"/>
  <c r="I3305" i="3"/>
  <c r="J3304" i="3"/>
  <c r="I3304" i="3"/>
  <c r="J3303" i="3"/>
  <c r="I3303" i="3"/>
  <c r="J3302" i="3"/>
  <c r="I3302" i="3"/>
  <c r="J3301" i="3"/>
  <c r="I3301" i="3"/>
  <c r="J3300" i="3"/>
  <c r="I3300" i="3"/>
  <c r="J3299" i="3"/>
  <c r="I3299" i="3"/>
  <c r="J3298" i="3"/>
  <c r="I3298" i="3"/>
  <c r="J3297" i="3"/>
  <c r="I3297" i="3"/>
  <c r="J3296" i="3"/>
  <c r="I3296" i="3"/>
  <c r="J3295" i="3"/>
  <c r="I3295" i="3"/>
  <c r="J3294" i="3"/>
  <c r="I3294" i="3"/>
  <c r="J3293" i="3"/>
  <c r="I3293" i="3"/>
  <c r="J3292" i="3"/>
  <c r="I3292" i="3"/>
  <c r="J3291" i="3"/>
  <c r="I3291" i="3"/>
  <c r="J3290" i="3"/>
  <c r="I3290" i="3"/>
  <c r="J3289" i="3"/>
  <c r="I3289" i="3"/>
  <c r="J3288" i="3"/>
  <c r="I3288" i="3"/>
  <c r="J3287" i="3"/>
  <c r="I3287" i="3"/>
  <c r="J3286" i="3"/>
  <c r="I3286" i="3"/>
  <c r="J3285" i="3"/>
  <c r="I3285" i="3"/>
  <c r="J3284" i="3"/>
  <c r="I3284" i="3"/>
  <c r="J3283" i="3"/>
  <c r="I3283" i="3"/>
  <c r="J3282" i="3"/>
  <c r="I3282" i="3"/>
  <c r="J3281" i="3"/>
  <c r="I3281" i="3"/>
  <c r="J3280" i="3"/>
  <c r="I3280" i="3"/>
  <c r="J3279" i="3"/>
  <c r="I3279" i="3"/>
  <c r="J3278" i="3"/>
  <c r="I3278" i="3"/>
  <c r="J3277" i="3"/>
  <c r="I3277" i="3"/>
  <c r="J3276" i="3"/>
  <c r="I3276" i="3"/>
  <c r="J3275" i="3"/>
  <c r="I3275" i="3"/>
  <c r="J3274" i="3"/>
  <c r="I3274" i="3"/>
  <c r="J3273" i="3"/>
  <c r="I3273" i="3"/>
  <c r="J3272" i="3"/>
  <c r="I3272" i="3"/>
  <c r="J3271" i="3"/>
  <c r="I3271" i="3"/>
  <c r="J3270" i="3"/>
  <c r="I3270" i="3"/>
  <c r="J3269" i="3"/>
  <c r="I3269" i="3"/>
  <c r="J3268" i="3"/>
  <c r="I3268" i="3"/>
  <c r="J3267" i="3"/>
  <c r="I3267" i="3"/>
  <c r="J3266" i="3"/>
  <c r="I3266" i="3"/>
  <c r="J3265" i="3"/>
  <c r="I3265" i="3"/>
  <c r="J3264" i="3"/>
  <c r="I3264" i="3"/>
  <c r="J3263" i="3"/>
  <c r="I3263" i="3"/>
  <c r="J3262" i="3"/>
  <c r="I3262" i="3"/>
  <c r="J3261" i="3"/>
  <c r="I3261" i="3"/>
  <c r="J3260" i="3"/>
  <c r="I3260" i="3"/>
  <c r="J3259" i="3"/>
  <c r="I3259" i="3"/>
  <c r="J3258" i="3"/>
  <c r="I3258" i="3"/>
  <c r="J3257" i="3"/>
  <c r="I3257" i="3"/>
  <c r="J3256" i="3"/>
  <c r="I3256" i="3"/>
  <c r="J3255" i="3"/>
  <c r="I3255" i="3"/>
  <c r="J3254" i="3"/>
  <c r="I3254" i="3"/>
  <c r="J3253" i="3"/>
  <c r="I3253" i="3"/>
  <c r="J3252" i="3"/>
  <c r="I3252" i="3"/>
  <c r="J3251" i="3"/>
  <c r="I3251" i="3"/>
  <c r="J3250" i="3"/>
  <c r="I3250" i="3"/>
  <c r="J3249" i="3"/>
  <c r="I3249" i="3"/>
  <c r="J3248" i="3"/>
  <c r="I3248" i="3"/>
  <c r="J3247" i="3"/>
  <c r="I3247" i="3"/>
  <c r="J3246" i="3"/>
  <c r="I3246" i="3"/>
  <c r="J3245" i="3"/>
  <c r="I3245" i="3"/>
  <c r="J3244" i="3"/>
  <c r="I3244" i="3"/>
  <c r="J3243" i="3"/>
  <c r="I3243" i="3"/>
  <c r="J3242" i="3"/>
  <c r="I3242" i="3"/>
  <c r="J3241" i="3"/>
  <c r="I3241" i="3"/>
  <c r="J3240" i="3"/>
  <c r="I3240" i="3"/>
  <c r="J3239" i="3"/>
  <c r="I3239" i="3"/>
  <c r="J3238" i="3"/>
  <c r="I3238" i="3"/>
  <c r="J3237" i="3"/>
  <c r="I3237" i="3"/>
  <c r="J3236" i="3"/>
  <c r="I3236" i="3"/>
  <c r="J3235" i="3"/>
  <c r="I3235" i="3"/>
  <c r="J3234" i="3"/>
  <c r="I3234" i="3"/>
  <c r="J3233" i="3"/>
  <c r="I3233" i="3"/>
  <c r="J3232" i="3"/>
  <c r="I3232" i="3"/>
  <c r="J3231" i="3"/>
  <c r="I3231" i="3"/>
  <c r="J3230" i="3"/>
  <c r="I3230" i="3"/>
  <c r="J3229" i="3"/>
  <c r="I3229" i="3"/>
  <c r="J3228" i="3"/>
  <c r="I3228" i="3"/>
  <c r="J3227" i="3"/>
  <c r="I3227" i="3"/>
  <c r="J3226" i="3"/>
  <c r="I3226" i="3"/>
  <c r="J3225" i="3"/>
  <c r="I3225" i="3"/>
  <c r="J3224" i="3"/>
  <c r="I3224" i="3"/>
  <c r="J3223" i="3"/>
  <c r="I3223" i="3"/>
  <c r="J3222" i="3"/>
  <c r="I3222" i="3"/>
  <c r="J3221" i="3"/>
  <c r="I3221" i="3"/>
  <c r="J3220" i="3"/>
  <c r="I3220" i="3"/>
  <c r="J3219" i="3"/>
  <c r="I3219" i="3"/>
  <c r="J3218" i="3"/>
  <c r="I3218" i="3"/>
  <c r="J3217" i="3"/>
  <c r="I3217" i="3"/>
  <c r="J3216" i="3"/>
  <c r="I3216" i="3"/>
  <c r="J3215" i="3"/>
  <c r="I3215" i="3"/>
  <c r="J3214" i="3"/>
  <c r="I3214" i="3"/>
  <c r="J3213" i="3"/>
  <c r="I3213" i="3"/>
  <c r="J3212" i="3"/>
  <c r="I3212" i="3"/>
  <c r="J3211" i="3"/>
  <c r="I3211" i="3"/>
  <c r="J3210" i="3"/>
  <c r="I3210" i="3"/>
  <c r="J3209" i="3"/>
  <c r="I3209" i="3"/>
  <c r="J3208" i="3"/>
  <c r="I3208" i="3"/>
  <c r="J3207" i="3"/>
  <c r="I3207" i="3"/>
  <c r="J3206" i="3"/>
  <c r="I3206" i="3"/>
  <c r="J3205" i="3"/>
  <c r="I3205" i="3"/>
  <c r="J3204" i="3"/>
  <c r="I3204" i="3"/>
  <c r="J3203" i="3"/>
  <c r="I3203" i="3"/>
  <c r="J3202" i="3"/>
  <c r="I3202" i="3"/>
  <c r="J3201" i="3"/>
  <c r="I3201" i="3"/>
  <c r="J3200" i="3"/>
  <c r="I3200" i="3"/>
  <c r="J3199" i="3"/>
  <c r="I3199" i="3"/>
  <c r="J3198" i="3"/>
  <c r="I3198" i="3"/>
  <c r="J3197" i="3"/>
  <c r="I3197" i="3"/>
  <c r="J3196" i="3"/>
  <c r="I3196" i="3"/>
  <c r="J3195" i="3"/>
  <c r="I3195" i="3"/>
  <c r="J3194" i="3"/>
  <c r="I3194" i="3"/>
  <c r="J3193" i="3"/>
  <c r="I3193" i="3"/>
  <c r="J3192" i="3"/>
  <c r="I3192" i="3"/>
  <c r="J3191" i="3"/>
  <c r="I3191" i="3"/>
  <c r="J3190" i="3"/>
  <c r="I3190" i="3"/>
  <c r="J3189" i="3"/>
  <c r="I3189" i="3"/>
  <c r="J3188" i="3"/>
  <c r="I3188" i="3"/>
  <c r="J3187" i="3"/>
  <c r="I3187" i="3"/>
  <c r="J3186" i="3"/>
  <c r="I3186" i="3"/>
  <c r="J3185" i="3"/>
  <c r="I3185" i="3"/>
  <c r="J3184" i="3"/>
  <c r="I3184" i="3"/>
  <c r="J3183" i="3"/>
  <c r="I3183" i="3"/>
  <c r="J3182" i="3"/>
  <c r="I3182" i="3"/>
  <c r="J3181" i="3"/>
  <c r="I3181" i="3"/>
  <c r="J3180" i="3"/>
  <c r="I3180" i="3"/>
  <c r="J3179" i="3"/>
  <c r="I3179" i="3"/>
  <c r="J3178" i="3"/>
  <c r="I3178" i="3"/>
  <c r="J3177" i="3"/>
  <c r="I3177" i="3"/>
  <c r="J3176" i="3"/>
  <c r="I3176" i="3"/>
  <c r="J3175" i="3"/>
  <c r="I3175" i="3"/>
  <c r="J3174" i="3"/>
  <c r="I3174" i="3"/>
  <c r="J3173" i="3"/>
  <c r="I3173" i="3"/>
  <c r="J3172" i="3"/>
  <c r="I3172" i="3"/>
  <c r="J3171" i="3"/>
  <c r="I3171" i="3"/>
  <c r="J3170" i="3"/>
  <c r="I3170" i="3"/>
  <c r="J3169" i="3"/>
  <c r="I3169" i="3"/>
  <c r="J3168" i="3"/>
  <c r="I3168" i="3"/>
  <c r="J3167" i="3"/>
  <c r="I3167" i="3"/>
  <c r="J3166" i="3"/>
  <c r="I3166" i="3"/>
  <c r="J3165" i="3"/>
  <c r="I3165" i="3"/>
  <c r="J3164" i="3"/>
  <c r="I3164" i="3"/>
  <c r="J3163" i="3"/>
  <c r="I3163" i="3"/>
  <c r="J3162" i="3"/>
  <c r="I3162" i="3"/>
  <c r="J3161" i="3"/>
  <c r="I3161" i="3"/>
  <c r="J3160" i="3"/>
  <c r="I3160" i="3"/>
  <c r="J3159" i="3"/>
  <c r="I3159" i="3"/>
  <c r="J3158" i="3"/>
  <c r="I3158" i="3"/>
  <c r="J3157" i="3"/>
  <c r="I3157" i="3"/>
  <c r="J3156" i="3"/>
  <c r="I3156" i="3"/>
  <c r="J3155" i="3"/>
  <c r="I3155" i="3"/>
  <c r="J3154" i="3"/>
  <c r="I3154" i="3"/>
  <c r="J3153" i="3"/>
  <c r="I3153" i="3"/>
  <c r="J3152" i="3"/>
  <c r="I3152" i="3"/>
  <c r="J3151" i="3"/>
  <c r="I3151" i="3"/>
  <c r="J3150" i="3"/>
  <c r="I3150" i="3"/>
  <c r="J3149" i="3"/>
  <c r="I3149" i="3"/>
  <c r="J3148" i="3"/>
  <c r="I3148" i="3"/>
  <c r="J3147" i="3"/>
  <c r="I3147" i="3"/>
  <c r="J3146" i="3"/>
  <c r="I3146" i="3"/>
  <c r="J3145" i="3"/>
  <c r="I3145" i="3"/>
  <c r="J3144" i="3"/>
  <c r="I3144" i="3"/>
  <c r="J3143" i="3"/>
  <c r="I3143" i="3"/>
  <c r="J3142" i="3"/>
  <c r="I3142" i="3"/>
  <c r="J3141" i="3"/>
  <c r="I3141" i="3"/>
  <c r="J3140" i="3"/>
  <c r="I3140" i="3"/>
  <c r="J3139" i="3"/>
  <c r="I3139" i="3"/>
  <c r="J3138" i="3"/>
  <c r="I3138" i="3"/>
  <c r="J3137" i="3"/>
  <c r="I3137" i="3"/>
  <c r="J3136" i="3"/>
  <c r="I3136" i="3"/>
  <c r="J3135" i="3"/>
  <c r="I3135" i="3"/>
  <c r="J3134" i="3"/>
  <c r="I3134" i="3"/>
  <c r="J3133" i="3"/>
  <c r="I3133" i="3"/>
  <c r="J3132" i="3"/>
  <c r="I3132" i="3"/>
  <c r="J3131" i="3"/>
  <c r="I3131" i="3"/>
  <c r="J3130" i="3"/>
  <c r="I3130" i="3"/>
  <c r="J3129" i="3"/>
  <c r="I3129" i="3"/>
  <c r="J3128" i="3"/>
  <c r="I3128" i="3"/>
  <c r="J3127" i="3"/>
  <c r="I3127" i="3"/>
  <c r="J3126" i="3"/>
  <c r="I3126" i="3"/>
  <c r="J3125" i="3"/>
  <c r="I3125" i="3"/>
  <c r="J3124" i="3"/>
  <c r="I3124" i="3"/>
  <c r="J3123" i="3"/>
  <c r="I3123" i="3"/>
  <c r="J3122" i="3"/>
  <c r="I3122" i="3"/>
  <c r="J3121" i="3"/>
  <c r="I3121" i="3"/>
  <c r="J3120" i="3"/>
  <c r="I3120" i="3"/>
  <c r="J3119" i="3"/>
  <c r="I3119" i="3"/>
  <c r="J3118" i="3"/>
  <c r="I3118" i="3"/>
  <c r="J3117" i="3"/>
  <c r="I3117" i="3"/>
  <c r="J3116" i="3"/>
  <c r="I3116" i="3"/>
  <c r="J3115" i="3"/>
  <c r="I3115" i="3"/>
  <c r="J3114" i="3"/>
  <c r="I3114" i="3"/>
  <c r="J3113" i="3"/>
  <c r="I3113" i="3"/>
  <c r="J3112" i="3"/>
  <c r="I3112" i="3"/>
  <c r="J3111" i="3"/>
  <c r="I3111" i="3"/>
  <c r="J3110" i="3"/>
  <c r="I3110" i="3"/>
  <c r="J3109" i="3"/>
  <c r="I3109" i="3"/>
  <c r="J3108" i="3"/>
  <c r="I3108" i="3"/>
  <c r="J3107" i="3"/>
  <c r="I3107" i="3"/>
  <c r="J3106" i="3"/>
  <c r="I3106" i="3"/>
  <c r="J3105" i="3"/>
  <c r="I3105" i="3"/>
  <c r="J3104" i="3"/>
  <c r="I3104" i="3"/>
  <c r="J3103" i="3"/>
  <c r="I3103" i="3"/>
  <c r="J3102" i="3"/>
  <c r="I3102" i="3"/>
  <c r="J3101" i="3"/>
  <c r="I3101" i="3"/>
  <c r="J3100" i="3"/>
  <c r="I3100" i="3"/>
  <c r="J3099" i="3"/>
  <c r="I3099" i="3"/>
  <c r="J3098" i="3"/>
  <c r="I3098" i="3"/>
  <c r="J3097" i="3"/>
  <c r="I3097" i="3"/>
  <c r="J3096" i="3"/>
  <c r="I3096" i="3"/>
  <c r="J3095" i="3"/>
  <c r="I3095" i="3"/>
  <c r="J3094" i="3"/>
  <c r="I3094" i="3"/>
  <c r="J3093" i="3"/>
  <c r="I3093" i="3"/>
  <c r="J3092" i="3"/>
  <c r="I3092" i="3"/>
  <c r="J3091" i="3"/>
  <c r="I3091" i="3"/>
  <c r="J3090" i="3"/>
  <c r="I3090" i="3"/>
  <c r="J3089" i="3"/>
  <c r="I3089" i="3"/>
  <c r="J3088" i="3"/>
  <c r="I3088" i="3"/>
  <c r="J3087" i="3"/>
  <c r="I3087" i="3"/>
  <c r="J3086" i="3"/>
  <c r="I3086" i="3"/>
  <c r="J3085" i="3"/>
  <c r="I3085" i="3"/>
  <c r="J3084" i="3"/>
  <c r="I3084" i="3"/>
  <c r="J3083" i="3"/>
  <c r="I3083" i="3"/>
  <c r="J3082" i="3"/>
  <c r="I3082" i="3"/>
  <c r="J3081" i="3"/>
  <c r="I3081" i="3"/>
  <c r="J3080" i="3"/>
  <c r="I3080" i="3"/>
  <c r="J3079" i="3"/>
  <c r="I3079" i="3"/>
  <c r="J3078" i="3"/>
  <c r="I3078" i="3"/>
  <c r="J3077" i="3"/>
  <c r="I3077" i="3"/>
  <c r="J3076" i="3"/>
  <c r="I3076" i="3"/>
  <c r="J3075" i="3"/>
  <c r="I3075" i="3"/>
  <c r="J3074" i="3"/>
  <c r="I3074" i="3"/>
  <c r="J3073" i="3"/>
  <c r="I3073" i="3"/>
  <c r="J3072" i="3"/>
  <c r="I3072" i="3"/>
  <c r="J3071" i="3"/>
  <c r="I3071" i="3"/>
  <c r="J3070" i="3"/>
  <c r="I3070" i="3"/>
  <c r="J3069" i="3"/>
  <c r="I3069" i="3"/>
  <c r="J3068" i="3"/>
  <c r="I3068" i="3"/>
  <c r="J3067" i="3"/>
  <c r="I3067" i="3"/>
  <c r="J3066" i="3"/>
  <c r="I3066" i="3"/>
  <c r="J3065" i="3"/>
  <c r="I3065" i="3"/>
  <c r="J3064" i="3"/>
  <c r="I3064" i="3"/>
  <c r="J3063" i="3"/>
  <c r="I3063" i="3"/>
  <c r="J3062" i="3"/>
  <c r="I3062" i="3"/>
  <c r="J3061" i="3"/>
  <c r="I3061" i="3"/>
  <c r="J3060" i="3"/>
  <c r="I3060" i="3"/>
  <c r="J3059" i="3"/>
  <c r="I3059" i="3"/>
  <c r="J3058" i="3"/>
  <c r="I3058" i="3"/>
  <c r="J3057" i="3"/>
  <c r="I3057" i="3"/>
  <c r="J3056" i="3"/>
  <c r="I3056" i="3"/>
  <c r="J3055" i="3"/>
  <c r="I3055" i="3"/>
  <c r="J3054" i="3"/>
  <c r="I3054" i="3"/>
  <c r="J3053" i="3"/>
  <c r="I3053" i="3"/>
  <c r="J3052" i="3"/>
  <c r="I3052" i="3"/>
  <c r="J3051" i="3"/>
  <c r="I3051" i="3"/>
  <c r="J3050" i="3"/>
  <c r="I3050" i="3"/>
  <c r="J3049" i="3"/>
  <c r="I3049" i="3"/>
  <c r="J3048" i="3"/>
  <c r="I3048" i="3"/>
  <c r="J3047" i="3"/>
  <c r="I3047" i="3"/>
  <c r="J3046" i="3"/>
  <c r="I3046" i="3"/>
  <c r="J3045" i="3"/>
  <c r="I3045" i="3"/>
  <c r="J3044" i="3"/>
  <c r="I3044" i="3"/>
  <c r="J3043" i="3"/>
  <c r="I3043" i="3"/>
  <c r="J3042" i="3"/>
  <c r="I3042" i="3"/>
  <c r="J3041" i="3"/>
  <c r="I3041" i="3"/>
  <c r="J3040" i="3"/>
  <c r="I3040" i="3"/>
  <c r="J3039" i="3"/>
  <c r="I3039" i="3"/>
  <c r="J3038" i="3"/>
  <c r="I3038" i="3"/>
  <c r="J3037" i="3"/>
  <c r="I3037" i="3"/>
  <c r="J3036" i="3"/>
  <c r="I3036" i="3"/>
  <c r="J3035" i="3"/>
  <c r="I3035" i="3"/>
  <c r="J3034" i="3"/>
  <c r="I3034" i="3"/>
  <c r="J3033" i="3"/>
  <c r="I3033" i="3"/>
  <c r="J3032" i="3"/>
  <c r="I3032" i="3"/>
  <c r="J3031" i="3"/>
  <c r="I3031" i="3"/>
  <c r="J3030" i="3"/>
  <c r="I3030" i="3"/>
  <c r="J3029" i="3"/>
  <c r="I3029" i="3"/>
  <c r="J3028" i="3"/>
  <c r="I3028" i="3"/>
  <c r="J3027" i="3"/>
  <c r="I3027" i="3"/>
  <c r="J3026" i="3"/>
  <c r="I3026" i="3"/>
  <c r="J3025" i="3"/>
  <c r="I3025" i="3"/>
  <c r="J3024" i="3"/>
  <c r="I3024" i="3"/>
  <c r="J3023" i="3"/>
  <c r="I3023" i="3"/>
  <c r="J3022" i="3"/>
  <c r="I3022" i="3"/>
  <c r="J3021" i="3"/>
  <c r="I3021" i="3"/>
  <c r="J3020" i="3"/>
  <c r="I3020" i="3"/>
  <c r="J3019" i="3"/>
  <c r="I3019" i="3"/>
  <c r="J3018" i="3"/>
  <c r="I3018" i="3"/>
  <c r="J3017" i="3"/>
  <c r="I3017" i="3"/>
  <c r="J3016" i="3"/>
  <c r="I3016" i="3"/>
  <c r="J3015" i="3"/>
  <c r="I3015" i="3"/>
  <c r="J3014" i="3"/>
  <c r="I3014" i="3"/>
  <c r="J3013" i="3"/>
  <c r="I3013" i="3"/>
  <c r="J3012" i="3"/>
  <c r="I3012" i="3"/>
  <c r="J3011" i="3"/>
  <c r="I3011" i="3"/>
  <c r="J3010" i="3"/>
  <c r="I3010" i="3"/>
  <c r="J3009" i="3"/>
  <c r="I3009" i="3"/>
  <c r="J3008" i="3"/>
  <c r="I3008" i="3"/>
  <c r="J3007" i="3"/>
  <c r="I3007" i="3"/>
  <c r="J3006" i="3"/>
  <c r="I3006" i="3"/>
  <c r="J3005" i="3"/>
  <c r="I3005" i="3"/>
  <c r="J3004" i="3"/>
  <c r="I3004" i="3"/>
  <c r="J3003" i="3"/>
  <c r="I3003" i="3"/>
  <c r="J3002" i="3"/>
  <c r="I3002" i="3"/>
  <c r="J3001" i="3"/>
  <c r="I3001" i="3"/>
  <c r="J3000" i="3"/>
  <c r="I3000" i="3"/>
  <c r="J2999" i="3"/>
  <c r="I2999" i="3"/>
  <c r="J2998" i="3"/>
  <c r="I2998" i="3"/>
  <c r="J2997" i="3"/>
  <c r="I2997" i="3"/>
  <c r="J2996" i="3"/>
  <c r="I2996" i="3"/>
  <c r="J2995" i="3"/>
  <c r="I2995" i="3"/>
  <c r="J2994" i="3"/>
  <c r="I2994" i="3"/>
  <c r="J2993" i="3"/>
  <c r="I2993" i="3"/>
  <c r="J2992" i="3"/>
  <c r="I2992" i="3"/>
  <c r="J2991" i="3"/>
  <c r="I2991" i="3"/>
  <c r="J2990" i="3"/>
  <c r="I2990" i="3"/>
  <c r="J2989" i="3"/>
  <c r="I2989" i="3"/>
  <c r="J2988" i="3"/>
  <c r="I2988" i="3"/>
  <c r="J2987" i="3"/>
  <c r="I2987" i="3"/>
  <c r="J2986" i="3"/>
  <c r="I2986" i="3"/>
  <c r="J2985" i="3"/>
  <c r="I2985" i="3"/>
  <c r="J2984" i="3"/>
  <c r="I2984" i="3"/>
  <c r="J2983" i="3"/>
  <c r="I2983" i="3"/>
  <c r="J2982" i="3"/>
  <c r="I2982" i="3"/>
  <c r="J2981" i="3"/>
  <c r="I2981" i="3"/>
  <c r="J2980" i="3"/>
  <c r="I2980" i="3"/>
  <c r="J2979" i="3"/>
  <c r="I2979" i="3"/>
  <c r="J2978" i="3"/>
  <c r="I2978" i="3"/>
  <c r="J2977" i="3"/>
  <c r="I2977" i="3"/>
  <c r="J2976" i="3"/>
  <c r="I2976" i="3"/>
  <c r="J2975" i="3"/>
  <c r="I2975" i="3"/>
  <c r="J2974" i="3"/>
  <c r="I2974" i="3"/>
  <c r="J2973" i="3"/>
  <c r="I2973" i="3"/>
  <c r="J2972" i="3"/>
  <c r="I2972" i="3"/>
  <c r="J2971" i="3"/>
  <c r="I2971" i="3"/>
  <c r="J2970" i="3"/>
  <c r="I2970" i="3"/>
  <c r="J2969" i="3"/>
  <c r="I2969" i="3"/>
  <c r="J2968" i="3"/>
  <c r="I2968" i="3"/>
  <c r="J2967" i="3"/>
  <c r="I2967" i="3"/>
  <c r="J2966" i="3"/>
  <c r="I2966" i="3"/>
  <c r="J2965" i="3"/>
  <c r="I2965" i="3"/>
  <c r="J2964" i="3"/>
  <c r="I2964" i="3"/>
  <c r="J2963" i="3"/>
  <c r="I2963" i="3"/>
  <c r="J2962" i="3"/>
  <c r="I2962" i="3"/>
  <c r="J2961" i="3"/>
  <c r="I2961" i="3"/>
  <c r="J2960" i="3"/>
  <c r="I2960" i="3"/>
  <c r="J2959" i="3"/>
  <c r="I2959" i="3"/>
  <c r="J2958" i="3"/>
  <c r="I2958" i="3"/>
  <c r="J2957" i="3"/>
  <c r="I2957" i="3"/>
  <c r="J2956" i="3"/>
  <c r="I2956" i="3"/>
  <c r="J2955" i="3"/>
  <c r="I2955" i="3"/>
  <c r="J2954" i="3"/>
  <c r="I2954" i="3"/>
  <c r="J2953" i="3"/>
  <c r="I2953" i="3"/>
  <c r="J2952" i="3"/>
  <c r="I2952" i="3"/>
  <c r="J2951" i="3"/>
  <c r="I2951" i="3"/>
  <c r="J2950" i="3"/>
  <c r="I2950" i="3"/>
  <c r="J2949" i="3"/>
  <c r="I2949" i="3"/>
  <c r="J2948" i="3"/>
  <c r="I2948" i="3"/>
  <c r="J2947" i="3"/>
  <c r="I2947" i="3"/>
  <c r="J2946" i="3"/>
  <c r="I2946" i="3"/>
  <c r="J2945" i="3"/>
  <c r="I2945" i="3"/>
  <c r="J2944" i="3"/>
  <c r="I2944" i="3"/>
  <c r="J2943" i="3"/>
  <c r="I2943" i="3"/>
  <c r="J2942" i="3"/>
  <c r="I2942" i="3"/>
  <c r="J2941" i="3"/>
  <c r="I2941" i="3"/>
  <c r="J2940" i="3"/>
  <c r="I2940" i="3"/>
  <c r="J2939" i="3"/>
  <c r="I2939" i="3"/>
  <c r="J2938" i="3"/>
  <c r="I2938" i="3"/>
  <c r="J2937" i="3"/>
  <c r="I2937" i="3"/>
  <c r="J2936" i="3"/>
  <c r="I2936" i="3"/>
  <c r="J2935" i="3"/>
  <c r="I2935" i="3"/>
  <c r="J2934" i="3"/>
  <c r="I2934" i="3"/>
  <c r="J2933" i="3"/>
  <c r="I2933" i="3"/>
  <c r="J2932" i="3"/>
  <c r="I2932" i="3"/>
  <c r="J2931" i="3"/>
  <c r="I2931" i="3"/>
  <c r="J2930" i="3"/>
  <c r="I2930" i="3"/>
  <c r="J2929" i="3"/>
  <c r="I2929" i="3"/>
  <c r="J2928" i="3"/>
  <c r="I2928" i="3"/>
  <c r="J2927" i="3"/>
  <c r="I2927" i="3"/>
  <c r="J2926" i="3"/>
  <c r="I2926" i="3"/>
  <c r="J2925" i="3"/>
  <c r="I2925" i="3"/>
  <c r="J2924" i="3"/>
  <c r="I2924" i="3"/>
  <c r="J2923" i="3"/>
  <c r="I2923" i="3"/>
  <c r="J2922" i="3"/>
  <c r="I2922" i="3"/>
  <c r="J2921" i="3"/>
  <c r="I2921" i="3"/>
  <c r="J2920" i="3"/>
  <c r="I2920" i="3"/>
  <c r="J2919" i="3"/>
  <c r="I2919" i="3"/>
  <c r="J2918" i="3"/>
  <c r="I2918" i="3"/>
  <c r="J2917" i="3"/>
  <c r="I2917" i="3"/>
  <c r="J2916" i="3"/>
  <c r="I2916" i="3"/>
  <c r="J2915" i="3"/>
  <c r="I2915" i="3"/>
  <c r="J2914" i="3"/>
  <c r="I2914" i="3"/>
  <c r="J2913" i="3"/>
  <c r="I2913" i="3"/>
  <c r="J2912" i="3"/>
  <c r="I2912" i="3"/>
  <c r="J2911" i="3"/>
  <c r="I2911" i="3"/>
  <c r="J2910" i="3"/>
  <c r="I2910" i="3"/>
  <c r="J2909" i="3"/>
  <c r="I2909" i="3"/>
  <c r="J2908" i="3"/>
  <c r="I2908" i="3"/>
  <c r="J2907" i="3"/>
  <c r="I2907" i="3"/>
  <c r="J2906" i="3"/>
  <c r="I2906" i="3"/>
  <c r="J2905" i="3"/>
  <c r="I2905" i="3"/>
  <c r="J2904" i="3"/>
  <c r="I2904" i="3"/>
  <c r="J2903" i="3"/>
  <c r="I2903" i="3"/>
  <c r="J2902" i="3"/>
  <c r="I2902" i="3"/>
  <c r="J2901" i="3"/>
  <c r="I2901" i="3"/>
  <c r="J2900" i="3"/>
  <c r="I2900" i="3"/>
  <c r="J2899" i="3"/>
  <c r="I2899" i="3"/>
  <c r="J2898" i="3"/>
  <c r="I2898" i="3"/>
  <c r="J2897" i="3"/>
  <c r="I2897" i="3"/>
  <c r="J2896" i="3"/>
  <c r="I2896" i="3"/>
  <c r="J2895" i="3"/>
  <c r="I2895" i="3"/>
  <c r="J2894" i="3"/>
  <c r="I2894" i="3"/>
  <c r="J2893" i="3"/>
  <c r="I2893" i="3"/>
  <c r="J2892" i="3"/>
  <c r="I2892" i="3"/>
  <c r="J2891" i="3"/>
  <c r="I2891" i="3"/>
  <c r="J2890" i="3"/>
  <c r="I2890" i="3"/>
  <c r="J2889" i="3"/>
  <c r="I2889" i="3"/>
  <c r="J2888" i="3"/>
  <c r="I2888" i="3"/>
  <c r="J2887" i="3"/>
  <c r="I2887" i="3"/>
  <c r="J2886" i="3"/>
  <c r="I2886" i="3"/>
  <c r="J2885" i="3"/>
  <c r="I2885" i="3"/>
  <c r="J2884" i="3"/>
  <c r="I2884" i="3"/>
  <c r="J2883" i="3"/>
  <c r="I2883" i="3"/>
  <c r="J2882" i="3"/>
  <c r="I2882" i="3"/>
  <c r="J2881" i="3"/>
  <c r="I2881" i="3"/>
  <c r="J2880" i="3"/>
  <c r="I2880" i="3"/>
  <c r="J2879" i="3"/>
  <c r="I2879" i="3"/>
  <c r="J2878" i="3"/>
  <c r="I2878" i="3"/>
  <c r="J2877" i="3"/>
  <c r="I2877" i="3"/>
  <c r="J2876" i="3"/>
  <c r="I2876" i="3"/>
  <c r="J2875" i="3"/>
  <c r="I2875" i="3"/>
  <c r="J2874" i="3"/>
  <c r="I2874" i="3"/>
  <c r="J2873" i="3"/>
  <c r="I2873" i="3"/>
  <c r="J2872" i="3"/>
  <c r="I2872" i="3"/>
  <c r="J2871" i="3"/>
  <c r="I2871" i="3"/>
  <c r="J2870" i="3"/>
  <c r="I2870" i="3"/>
  <c r="J2869" i="3"/>
  <c r="I2869" i="3"/>
  <c r="J2868" i="3"/>
  <c r="I2868" i="3"/>
  <c r="J2867" i="3"/>
  <c r="I2867" i="3"/>
  <c r="J2866" i="3"/>
  <c r="I2866" i="3"/>
  <c r="J2865" i="3"/>
  <c r="I2865" i="3"/>
  <c r="J2861" i="3"/>
  <c r="I2861" i="3"/>
  <c r="J2860" i="3"/>
  <c r="I2860" i="3"/>
  <c r="J2858" i="3"/>
  <c r="I2858" i="3"/>
  <c r="J2856" i="3"/>
  <c r="I2856" i="3"/>
  <c r="J2853" i="3"/>
  <c r="I2853" i="3"/>
  <c r="J2850" i="3"/>
  <c r="I2850" i="3"/>
  <c r="J2849" i="3"/>
  <c r="I2849" i="3"/>
  <c r="J2847" i="3"/>
  <c r="I2847" i="3"/>
  <c r="J2846" i="3"/>
  <c r="I2846" i="3"/>
  <c r="J2842" i="3"/>
  <c r="I2842" i="3"/>
  <c r="J2841" i="3"/>
  <c r="I2841" i="3"/>
  <c r="J2838" i="3"/>
  <c r="I2838" i="3"/>
  <c r="J2837" i="3"/>
  <c r="I2837" i="3"/>
  <c r="J2836" i="3"/>
  <c r="I2836" i="3"/>
  <c r="J2835" i="3"/>
  <c r="I2835" i="3"/>
  <c r="J2831" i="3"/>
  <c r="I2831" i="3"/>
  <c r="J2829" i="3"/>
  <c r="I2829" i="3"/>
  <c r="J2828" i="3"/>
  <c r="I2828" i="3"/>
  <c r="J2827" i="3"/>
  <c r="I2827" i="3"/>
  <c r="J2826" i="3"/>
  <c r="I2826" i="3"/>
  <c r="J2825" i="3"/>
  <c r="I2825" i="3"/>
  <c r="J2824" i="3"/>
  <c r="I2824" i="3"/>
  <c r="J2823" i="3"/>
  <c r="I2823" i="3"/>
  <c r="J2822" i="3"/>
  <c r="I2822" i="3"/>
  <c r="J2819" i="3"/>
  <c r="I2819" i="3"/>
  <c r="J2816" i="3"/>
  <c r="I2816" i="3"/>
  <c r="J2813" i="3"/>
  <c r="I2813" i="3"/>
  <c r="J2812" i="3"/>
  <c r="I2812" i="3"/>
  <c r="J2811" i="3"/>
  <c r="I2811" i="3"/>
  <c r="J2810" i="3"/>
  <c r="I2810" i="3"/>
  <c r="J2809" i="3"/>
  <c r="I2809" i="3"/>
  <c r="J2808" i="3"/>
  <c r="I2808" i="3"/>
  <c r="J2805" i="3"/>
  <c r="I2805" i="3"/>
  <c r="J2804" i="3"/>
  <c r="I2804" i="3"/>
  <c r="J2803" i="3"/>
  <c r="I2803" i="3"/>
  <c r="J2801" i="3"/>
  <c r="I2801" i="3"/>
  <c r="J2800" i="3"/>
  <c r="I2800" i="3"/>
  <c r="J2798" i="3"/>
  <c r="I2798" i="3"/>
  <c r="J2797" i="3"/>
  <c r="I2797" i="3"/>
  <c r="J2790" i="3"/>
  <c r="I2790" i="3"/>
  <c r="J2788" i="3"/>
  <c r="I2788" i="3"/>
  <c r="J2787" i="3"/>
  <c r="I2787" i="3"/>
  <c r="J2786" i="3"/>
  <c r="I2786" i="3"/>
  <c r="J2785" i="3"/>
  <c r="I2785" i="3"/>
  <c r="J2784" i="3"/>
  <c r="I2784" i="3"/>
  <c r="J2783" i="3"/>
  <c r="I2783" i="3"/>
  <c r="J2782" i="3"/>
  <c r="I2782" i="3"/>
  <c r="J2781" i="3"/>
  <c r="I2781" i="3"/>
  <c r="J2779" i="3"/>
  <c r="I2779" i="3"/>
  <c r="J2778" i="3"/>
  <c r="I2778" i="3"/>
  <c r="J2776" i="3"/>
  <c r="I2776" i="3"/>
  <c r="J2773" i="3"/>
  <c r="I2773" i="3"/>
  <c r="J2771" i="3"/>
  <c r="I2771" i="3"/>
  <c r="J2769" i="3"/>
  <c r="I2769" i="3"/>
  <c r="J2768" i="3"/>
  <c r="I2768" i="3"/>
  <c r="J2767" i="3"/>
  <c r="I2767" i="3"/>
  <c r="J2761" i="3"/>
  <c r="I2761" i="3"/>
  <c r="J2760" i="3"/>
  <c r="I2760" i="3"/>
  <c r="J2759" i="3"/>
  <c r="I2759" i="3"/>
  <c r="J2758" i="3"/>
  <c r="I2758" i="3"/>
  <c r="J2752" i="3"/>
  <c r="I2752" i="3"/>
  <c r="J2749" i="3"/>
  <c r="I2749" i="3"/>
  <c r="J2745" i="3"/>
  <c r="I2745" i="3"/>
  <c r="J2744" i="3"/>
  <c r="I2744" i="3"/>
  <c r="J2739" i="3"/>
  <c r="I2739" i="3"/>
  <c r="J2736" i="3"/>
  <c r="I2736" i="3"/>
  <c r="J2735" i="3"/>
  <c r="I2735" i="3"/>
  <c r="J2734" i="3"/>
  <c r="I2734" i="3"/>
  <c r="J2733" i="3"/>
  <c r="I2733" i="3"/>
  <c r="J2732" i="3"/>
  <c r="I2732" i="3"/>
  <c r="J2731" i="3"/>
  <c r="I2731" i="3"/>
  <c r="J2730" i="3"/>
  <c r="I2730" i="3"/>
  <c r="J2728" i="3"/>
  <c r="I2728" i="3"/>
  <c r="J2727" i="3"/>
  <c r="I2727" i="3"/>
  <c r="J2726" i="3"/>
  <c r="I2726" i="3"/>
  <c r="J2724" i="3"/>
  <c r="I2724" i="3"/>
  <c r="J2723" i="3"/>
  <c r="I2723" i="3"/>
  <c r="J2722" i="3"/>
  <c r="I2722" i="3"/>
  <c r="J2721" i="3"/>
  <c r="I2721" i="3"/>
  <c r="J2719" i="3"/>
  <c r="I2719" i="3"/>
  <c r="J2718" i="3"/>
  <c r="I2718" i="3"/>
  <c r="J2716" i="3"/>
  <c r="I2716" i="3"/>
  <c r="J2714" i="3"/>
  <c r="I2714" i="3"/>
  <c r="J2713" i="3"/>
  <c r="I2713" i="3"/>
  <c r="J2712" i="3"/>
  <c r="I2712" i="3"/>
  <c r="J2709" i="3"/>
  <c r="I2709" i="3"/>
  <c r="J2706" i="3"/>
  <c r="I2706" i="3"/>
  <c r="J2705" i="3"/>
  <c r="I2705" i="3"/>
  <c r="J2704" i="3"/>
  <c r="I2704" i="3"/>
  <c r="J2703" i="3"/>
  <c r="I2703" i="3"/>
  <c r="J2702" i="3"/>
  <c r="I2702" i="3"/>
  <c r="J2701" i="3"/>
  <c r="I2701" i="3"/>
  <c r="J2698" i="3"/>
  <c r="I2698" i="3"/>
  <c r="J2697" i="3"/>
  <c r="I2697" i="3"/>
  <c r="J2696" i="3"/>
  <c r="I2696" i="3"/>
  <c r="J2695" i="3"/>
  <c r="I2695" i="3"/>
  <c r="J2691" i="3"/>
  <c r="I2691" i="3"/>
  <c r="J2690" i="3"/>
  <c r="I2690" i="3"/>
  <c r="J2687" i="3"/>
  <c r="I2687" i="3"/>
  <c r="J2686" i="3"/>
  <c r="I2686" i="3"/>
  <c r="J2684" i="3"/>
  <c r="I2684" i="3"/>
  <c r="J2683" i="3"/>
  <c r="I2683" i="3"/>
  <c r="J2680" i="3"/>
  <c r="I2680" i="3"/>
  <c r="J2678" i="3"/>
  <c r="I2678" i="3"/>
  <c r="J2677" i="3"/>
  <c r="I2677" i="3"/>
  <c r="J2676" i="3"/>
  <c r="I2676" i="3"/>
  <c r="J2675" i="3"/>
  <c r="I2675" i="3"/>
  <c r="J2674" i="3"/>
  <c r="I2674" i="3"/>
  <c r="J2671" i="3"/>
  <c r="I2671" i="3"/>
  <c r="J2670" i="3"/>
  <c r="I2670" i="3"/>
  <c r="J2669" i="3"/>
  <c r="I2669" i="3"/>
  <c r="J2667" i="3"/>
  <c r="I2667" i="3"/>
  <c r="J2666" i="3"/>
  <c r="I2666" i="3"/>
  <c r="J2665" i="3"/>
  <c r="I2665" i="3"/>
  <c r="J2664" i="3"/>
  <c r="I2664" i="3"/>
  <c r="J2663" i="3"/>
  <c r="I2663" i="3"/>
  <c r="J2662" i="3"/>
  <c r="I2662" i="3"/>
  <c r="J2661" i="3"/>
  <c r="I2661" i="3"/>
  <c r="J2658" i="3"/>
  <c r="I2658" i="3"/>
  <c r="J2657" i="3"/>
  <c r="I2657" i="3"/>
  <c r="J2656" i="3"/>
  <c r="I2656" i="3"/>
  <c r="J2654" i="3"/>
  <c r="I2654" i="3"/>
  <c r="J2652" i="3"/>
  <c r="I2652" i="3"/>
  <c r="J2647" i="3"/>
  <c r="I2647" i="3"/>
  <c r="J2645" i="3"/>
  <c r="I2645" i="3"/>
  <c r="J2642" i="3"/>
  <c r="I2642" i="3"/>
  <c r="J2641" i="3"/>
  <c r="I2641" i="3"/>
  <c r="J2640" i="3"/>
  <c r="I2640" i="3"/>
  <c r="J2636" i="3"/>
  <c r="I2636" i="3"/>
  <c r="J2631" i="3"/>
  <c r="I2631" i="3"/>
  <c r="J2629" i="3"/>
  <c r="I2629" i="3"/>
  <c r="J2628" i="3"/>
  <c r="I2628" i="3"/>
  <c r="J2627" i="3"/>
  <c r="I2627" i="3"/>
  <c r="J2624" i="3"/>
  <c r="I2624" i="3"/>
  <c r="J2622" i="3"/>
  <c r="I2622" i="3"/>
  <c r="J2620" i="3"/>
  <c r="I2620" i="3"/>
  <c r="J2619" i="3"/>
  <c r="I2619" i="3"/>
  <c r="J2618" i="3"/>
  <c r="I2618" i="3"/>
  <c r="J2617" i="3"/>
  <c r="I2617" i="3"/>
  <c r="J2599" i="3"/>
  <c r="I2599" i="3"/>
  <c r="J2598" i="3"/>
  <c r="I2598" i="3"/>
  <c r="J2596" i="3"/>
  <c r="I2596" i="3"/>
  <c r="J2593" i="3"/>
  <c r="I2593" i="3"/>
  <c r="J2592" i="3"/>
  <c r="I2592" i="3"/>
  <c r="J2591" i="3"/>
  <c r="I2591" i="3"/>
  <c r="J2588" i="3"/>
  <c r="I2588" i="3"/>
  <c r="J2586" i="3"/>
  <c r="I2586" i="3"/>
  <c r="J2585" i="3"/>
  <c r="I2585" i="3"/>
  <c r="J2584" i="3"/>
  <c r="I2584" i="3"/>
  <c r="J2583" i="3"/>
  <c r="I2583" i="3"/>
  <c r="J2582" i="3"/>
  <c r="I2582" i="3"/>
  <c r="J2579" i="3"/>
  <c r="I2579" i="3"/>
  <c r="J2577" i="3"/>
  <c r="I2577" i="3"/>
  <c r="J2576" i="3"/>
  <c r="I2576" i="3"/>
  <c r="J2575" i="3"/>
  <c r="I2575" i="3"/>
  <c r="J2574" i="3"/>
  <c r="I2574" i="3"/>
  <c r="J2571" i="3"/>
  <c r="I2571" i="3"/>
  <c r="J2569" i="3"/>
  <c r="I2569" i="3"/>
  <c r="J2568" i="3"/>
  <c r="I2568" i="3"/>
  <c r="J2566" i="3"/>
  <c r="I2566" i="3"/>
  <c r="J2563" i="3"/>
  <c r="I2563" i="3"/>
  <c r="J2561" i="3"/>
  <c r="I2561" i="3"/>
  <c r="J2560" i="3"/>
  <c r="I2560" i="3"/>
  <c r="J2559" i="3"/>
  <c r="I2559" i="3"/>
  <c r="J2558" i="3"/>
  <c r="I2558" i="3"/>
  <c r="J2554" i="3"/>
  <c r="I2554" i="3"/>
  <c r="J2551" i="3"/>
  <c r="I2551" i="3"/>
  <c r="J2550" i="3"/>
  <c r="I2550" i="3"/>
  <c r="J2549" i="3"/>
  <c r="I2549" i="3"/>
  <c r="J2548" i="3"/>
  <c r="I2548" i="3"/>
  <c r="J2546" i="3"/>
  <c r="I2546" i="3"/>
  <c r="J2541" i="3"/>
  <c r="I2541" i="3"/>
  <c r="J2538" i="3"/>
  <c r="I2538" i="3"/>
  <c r="J2537" i="3"/>
  <c r="I2537" i="3"/>
  <c r="J2536" i="3"/>
  <c r="I2536" i="3"/>
  <c r="J2535" i="3"/>
  <c r="I2535" i="3"/>
  <c r="J2530" i="3"/>
  <c r="I2530" i="3"/>
  <c r="J2529" i="3"/>
  <c r="I2529" i="3"/>
  <c r="J2528" i="3"/>
  <c r="I2528" i="3"/>
  <c r="J2525" i="3"/>
  <c r="I2525" i="3"/>
  <c r="J2524" i="3"/>
  <c r="I2524" i="3"/>
  <c r="J2523" i="3"/>
  <c r="I2523" i="3"/>
  <c r="J2522" i="3"/>
  <c r="I2522" i="3"/>
  <c r="J2520" i="3"/>
  <c r="I2520" i="3"/>
  <c r="J2519" i="3"/>
  <c r="I2519" i="3"/>
  <c r="J2517" i="3"/>
  <c r="I2517" i="3"/>
  <c r="J2516" i="3"/>
  <c r="I2516" i="3"/>
  <c r="J2515" i="3"/>
  <c r="I2515" i="3"/>
  <c r="J2514" i="3"/>
  <c r="I2514" i="3"/>
  <c r="J2509" i="3"/>
  <c r="I2509" i="3"/>
  <c r="J2508" i="3"/>
  <c r="I2508" i="3"/>
  <c r="J2507" i="3"/>
  <c r="I2507" i="3"/>
  <c r="J2504" i="3"/>
  <c r="I2504" i="3"/>
  <c r="J2503" i="3"/>
  <c r="I2503" i="3"/>
  <c r="J2501" i="3"/>
  <c r="I2501" i="3"/>
  <c r="J2499" i="3"/>
  <c r="I2499" i="3"/>
  <c r="J2498" i="3"/>
  <c r="I2498" i="3"/>
  <c r="J2497" i="3"/>
  <c r="I2497" i="3"/>
  <c r="J2496" i="3"/>
  <c r="I2496" i="3"/>
  <c r="J2490" i="3"/>
  <c r="I2490" i="3"/>
  <c r="J2489" i="3"/>
  <c r="I2489" i="3"/>
  <c r="J2487" i="3"/>
  <c r="I2487" i="3"/>
  <c r="J2486" i="3"/>
  <c r="I2486" i="3"/>
  <c r="J2483" i="3"/>
  <c r="I2483" i="3"/>
  <c r="J2482" i="3"/>
  <c r="I2482" i="3"/>
  <c r="J2481" i="3"/>
  <c r="I2481" i="3"/>
  <c r="J2480" i="3"/>
  <c r="I2480" i="3"/>
  <c r="J2479" i="3"/>
  <c r="I2479" i="3"/>
  <c r="J2478" i="3"/>
  <c r="I2478" i="3"/>
  <c r="J2477" i="3"/>
  <c r="I2477" i="3"/>
  <c r="J2476" i="3"/>
  <c r="I2476" i="3"/>
  <c r="J2473" i="3"/>
  <c r="I2473" i="3"/>
  <c r="J2472" i="3"/>
  <c r="I2472" i="3"/>
  <c r="J2470" i="3"/>
  <c r="I2470" i="3"/>
  <c r="J2469" i="3"/>
  <c r="I2469" i="3"/>
  <c r="J2467" i="3"/>
  <c r="I2467" i="3"/>
  <c r="J2465" i="3"/>
  <c r="I2465" i="3"/>
  <c r="J2461" i="3"/>
  <c r="I2461" i="3"/>
  <c r="J2460" i="3"/>
  <c r="I2460" i="3"/>
  <c r="J2459" i="3"/>
  <c r="I2459" i="3"/>
  <c r="J2453" i="3"/>
  <c r="I2453" i="3"/>
  <c r="J2451" i="3"/>
  <c r="I2451" i="3"/>
  <c r="J2450" i="3"/>
  <c r="I2450" i="3"/>
  <c r="J2448" i="3"/>
  <c r="I2448" i="3"/>
  <c r="J2447" i="3"/>
  <c r="I2447" i="3"/>
  <c r="J2446" i="3"/>
  <c r="I2446" i="3"/>
  <c r="J2445" i="3"/>
  <c r="I2445" i="3"/>
  <c r="J2444" i="3"/>
  <c r="I2444" i="3"/>
  <c r="J2442" i="3"/>
  <c r="I2442" i="3"/>
  <c r="J2441" i="3"/>
  <c r="I2441" i="3"/>
  <c r="J2438" i="3"/>
  <c r="I2438" i="3"/>
  <c r="J2434" i="3"/>
  <c r="I2434" i="3"/>
  <c r="J2433" i="3"/>
  <c r="I2433" i="3"/>
  <c r="J2432" i="3"/>
  <c r="I2432" i="3"/>
  <c r="J2431" i="3"/>
  <c r="I2431" i="3"/>
  <c r="J2429" i="3"/>
  <c r="I2429" i="3"/>
  <c r="J2427" i="3"/>
  <c r="I2427" i="3"/>
  <c r="J2424" i="3"/>
  <c r="I2424" i="3"/>
  <c r="J2423" i="3"/>
  <c r="I2423" i="3"/>
  <c r="J2422" i="3"/>
  <c r="J2421" i="3"/>
  <c r="J2420" i="3"/>
  <c r="I2420" i="3"/>
  <c r="J2419" i="3"/>
  <c r="J2418" i="3"/>
  <c r="J2417" i="3"/>
  <c r="I2417" i="3"/>
  <c r="J2416" i="3"/>
  <c r="J2415" i="3"/>
  <c r="I2415" i="3"/>
  <c r="J2414" i="3"/>
  <c r="I2414" i="3"/>
  <c r="J2413" i="3"/>
  <c r="I2413" i="3"/>
  <c r="J2412" i="3"/>
  <c r="I2412" i="3"/>
  <c r="J2411" i="3"/>
  <c r="I2411" i="3"/>
  <c r="J2410" i="3"/>
  <c r="J2409" i="3"/>
  <c r="I2409" i="3"/>
  <c r="J2408" i="3"/>
  <c r="I2408" i="3"/>
  <c r="J2407" i="3"/>
  <c r="I2407" i="3"/>
  <c r="J2406" i="3"/>
  <c r="J2405" i="3"/>
  <c r="I2405" i="3"/>
  <c r="J2404" i="3"/>
  <c r="I2404" i="3"/>
  <c r="J2403" i="3"/>
  <c r="I2403" i="3"/>
  <c r="J2402" i="3"/>
  <c r="I2402" i="3"/>
  <c r="J2401" i="3"/>
  <c r="J2400" i="3"/>
  <c r="J2399" i="3"/>
  <c r="I2399" i="3"/>
  <c r="J2398" i="3"/>
  <c r="I2398" i="3"/>
  <c r="J2397" i="3"/>
  <c r="I2397" i="3"/>
  <c r="J2396" i="3"/>
  <c r="I2396" i="3"/>
  <c r="J2380" i="3"/>
  <c r="I2380" i="3"/>
  <c r="J2379" i="3"/>
  <c r="I2379" i="3"/>
  <c r="J2378" i="3"/>
  <c r="I2378" i="3"/>
  <c r="J2377" i="3"/>
  <c r="I2377" i="3"/>
  <c r="J2376" i="3"/>
  <c r="I2376" i="3"/>
  <c r="J2375" i="3"/>
  <c r="I2375" i="3"/>
  <c r="J2374" i="3"/>
  <c r="I2374" i="3"/>
  <c r="J2373" i="3"/>
  <c r="I2373" i="3"/>
  <c r="J2372" i="3"/>
  <c r="I2372" i="3"/>
  <c r="J2371" i="3"/>
  <c r="I2371" i="3"/>
  <c r="J2370" i="3"/>
  <c r="J2369" i="3"/>
  <c r="J2368" i="3"/>
  <c r="J2367" i="3"/>
  <c r="I2367" i="3"/>
  <c r="J2366" i="3"/>
  <c r="J2365" i="3"/>
  <c r="I2365" i="3"/>
  <c r="J2364" i="3"/>
  <c r="I2364" i="3"/>
  <c r="J2363" i="3"/>
  <c r="I2363" i="3"/>
  <c r="J2362" i="3"/>
  <c r="I2362" i="3"/>
  <c r="J2356" i="3"/>
  <c r="I2356" i="3"/>
  <c r="J2355" i="3"/>
  <c r="I2355" i="3"/>
  <c r="J2354" i="3"/>
  <c r="I2354" i="3"/>
  <c r="J2353" i="3"/>
  <c r="I2353" i="3"/>
  <c r="J2352" i="3"/>
  <c r="I2352" i="3"/>
  <c r="J2351" i="3"/>
  <c r="I2351" i="3"/>
  <c r="J2350" i="3"/>
  <c r="J2349" i="3"/>
  <c r="I2349" i="3"/>
  <c r="J2348" i="3"/>
  <c r="I2348" i="3"/>
  <c r="J2347" i="3"/>
  <c r="J2346" i="3"/>
  <c r="I2346" i="3"/>
  <c r="J2345" i="3"/>
  <c r="J2344" i="3"/>
  <c r="I2344" i="3"/>
  <c r="J2336" i="3"/>
  <c r="J2335" i="3"/>
  <c r="I2335" i="3"/>
  <c r="J2334" i="3"/>
  <c r="I2334" i="3"/>
  <c r="J2333" i="3"/>
  <c r="J2332" i="3"/>
  <c r="I2332" i="3"/>
  <c r="J2331" i="3"/>
  <c r="I2331" i="3"/>
  <c r="J2330" i="3"/>
  <c r="I2330" i="3"/>
  <c r="J2329" i="3"/>
  <c r="I2329" i="3"/>
  <c r="J2328" i="3"/>
  <c r="J2327" i="3"/>
  <c r="I2327" i="3"/>
  <c r="J2326" i="3"/>
  <c r="J2325" i="3"/>
  <c r="I2325" i="3"/>
  <c r="J2324" i="3"/>
  <c r="I2324" i="3"/>
  <c r="J2323" i="3"/>
  <c r="I2323" i="3"/>
  <c r="J2322" i="3"/>
  <c r="I2322" i="3"/>
  <c r="J2321" i="3"/>
  <c r="I2321" i="3"/>
  <c r="J2320" i="3"/>
  <c r="I2320" i="3"/>
  <c r="J2319" i="3"/>
  <c r="I2319" i="3"/>
  <c r="J2318" i="3"/>
  <c r="I2318" i="3"/>
  <c r="J2317" i="3"/>
  <c r="J2316" i="3"/>
  <c r="I2316" i="3"/>
  <c r="J2315" i="3"/>
  <c r="I2315" i="3"/>
  <c r="J2314" i="3"/>
  <c r="I2314" i="3"/>
  <c r="J2313" i="3"/>
  <c r="I2313" i="3"/>
  <c r="J2312" i="3"/>
  <c r="I2312" i="3"/>
  <c r="J2311" i="3"/>
  <c r="I2311" i="3"/>
  <c r="J2310" i="3"/>
  <c r="J2309" i="3"/>
  <c r="I2309" i="3"/>
  <c r="J2308" i="3"/>
  <c r="J2307" i="3"/>
  <c r="J2306" i="3"/>
  <c r="I2306" i="3"/>
  <c r="J2305" i="3"/>
  <c r="J2304" i="3"/>
  <c r="I2304" i="3"/>
  <c r="J2303" i="3"/>
  <c r="J2302" i="3"/>
  <c r="J2301" i="3"/>
  <c r="J2300" i="3"/>
  <c r="I2300" i="3"/>
  <c r="J2299" i="3"/>
  <c r="J2298" i="3"/>
  <c r="I2298" i="3"/>
  <c r="J2297" i="3"/>
  <c r="I2297" i="3"/>
  <c r="J2296" i="3"/>
  <c r="J2295" i="3"/>
  <c r="I2295" i="3"/>
  <c r="J2294" i="3"/>
  <c r="I2294" i="3"/>
  <c r="J2293" i="3"/>
  <c r="I2293" i="3"/>
  <c r="J2292" i="3"/>
  <c r="J2291" i="3"/>
  <c r="I2291" i="3"/>
  <c r="J2290" i="3"/>
  <c r="J2289" i="3"/>
  <c r="I2289" i="3"/>
  <c r="J2288" i="3"/>
  <c r="I2288" i="3"/>
  <c r="J2287" i="3"/>
  <c r="I2287" i="3"/>
  <c r="J2286" i="3"/>
  <c r="J2285" i="3"/>
  <c r="J2284" i="3"/>
  <c r="J2283" i="3"/>
  <c r="J2282" i="3"/>
  <c r="I2282" i="3"/>
  <c r="J2281" i="3"/>
  <c r="I2281" i="3"/>
  <c r="J2280" i="3"/>
  <c r="J2279" i="3"/>
  <c r="I2279" i="3"/>
  <c r="J2278" i="3"/>
  <c r="I2278" i="3"/>
  <c r="J2277" i="3"/>
  <c r="I2277" i="3"/>
  <c r="J2255" i="3"/>
  <c r="I2255" i="3"/>
  <c r="J2254" i="3"/>
  <c r="J2253" i="3"/>
  <c r="J2252" i="3"/>
  <c r="I2252" i="3"/>
  <c r="J2251" i="3"/>
  <c r="I2251" i="3"/>
  <c r="J2250" i="3"/>
  <c r="I2250" i="3"/>
  <c r="J2249" i="3"/>
  <c r="J2248" i="3"/>
  <c r="J2247" i="3"/>
  <c r="I2247" i="3"/>
  <c r="J2246" i="3"/>
  <c r="I2246" i="3"/>
  <c r="J2245" i="3"/>
  <c r="I2245" i="3"/>
  <c r="J2244" i="3"/>
  <c r="I2244" i="3"/>
  <c r="J2243" i="3"/>
  <c r="I2243" i="3"/>
  <c r="J2242" i="3"/>
  <c r="I2242" i="3"/>
  <c r="J2241" i="3"/>
  <c r="I2241" i="3"/>
  <c r="J2240" i="3"/>
  <c r="J2239" i="3"/>
  <c r="J2238" i="3"/>
  <c r="J2237" i="3"/>
  <c r="I2237" i="3"/>
  <c r="J2236" i="3"/>
  <c r="I2236" i="3"/>
  <c r="J2235" i="3"/>
  <c r="J2234" i="3"/>
  <c r="J2233" i="3"/>
  <c r="I2233" i="3"/>
  <c r="J2232" i="3"/>
  <c r="I2232" i="3"/>
  <c r="J2231" i="3"/>
  <c r="J2230" i="3"/>
  <c r="J2229" i="3"/>
  <c r="J2228" i="3"/>
  <c r="I2228" i="3"/>
  <c r="J2227" i="3"/>
  <c r="I2227" i="3"/>
  <c r="J2226" i="3"/>
  <c r="I2226" i="3"/>
  <c r="J2225" i="3"/>
  <c r="I2225" i="3"/>
  <c r="J2224" i="3"/>
  <c r="I2224" i="3"/>
  <c r="J2223" i="3"/>
  <c r="I2223" i="3"/>
  <c r="J2222" i="3"/>
  <c r="I2222" i="3"/>
  <c r="J2221" i="3"/>
  <c r="I2221" i="3"/>
  <c r="J2220" i="3"/>
  <c r="J2219" i="3"/>
  <c r="I2219" i="3"/>
  <c r="J2218" i="3"/>
  <c r="I2218" i="3"/>
  <c r="J2217" i="3"/>
  <c r="I2217" i="3"/>
  <c r="J2216" i="3"/>
  <c r="I2216" i="3"/>
  <c r="J2215" i="3"/>
  <c r="I2215" i="3"/>
  <c r="J2214" i="3"/>
  <c r="I2214" i="3"/>
  <c r="J2213" i="3"/>
  <c r="I2213" i="3"/>
  <c r="J2212" i="3"/>
  <c r="I2212" i="3"/>
  <c r="J2211" i="3"/>
  <c r="J2210" i="3"/>
  <c r="I2210" i="3"/>
  <c r="J2209" i="3"/>
  <c r="I2209" i="3"/>
  <c r="J2208" i="3"/>
  <c r="I2208" i="3"/>
  <c r="J2207" i="3"/>
  <c r="I2207" i="3"/>
  <c r="J2206" i="3"/>
  <c r="I2206" i="3"/>
  <c r="J2205" i="3"/>
  <c r="I2205" i="3"/>
  <c r="J2204" i="3"/>
  <c r="I2204" i="3"/>
  <c r="J2203" i="3"/>
  <c r="I2203" i="3"/>
  <c r="J2202" i="3"/>
  <c r="J2201" i="3"/>
  <c r="J2200" i="3"/>
  <c r="J2199" i="3"/>
  <c r="I2199" i="3"/>
  <c r="J2198" i="3"/>
  <c r="I2198" i="3"/>
  <c r="J2196" i="3"/>
  <c r="I2196" i="3"/>
  <c r="J2192" i="3"/>
  <c r="I2192" i="3"/>
  <c r="J2190" i="3"/>
  <c r="I2190" i="3"/>
  <c r="I2189" i="3"/>
  <c r="J2189" i="3"/>
  <c r="O557" i="5"/>
  <c r="L557" i="5"/>
  <c r="K557" i="5"/>
  <c r="G557" i="5"/>
  <c r="G2201" i="3" l="1"/>
  <c r="I2201" i="3" s="1"/>
  <c r="G2699" i="3"/>
  <c r="I2699" i="3" s="1"/>
  <c r="P558" i="5"/>
  <c r="R558" i="5" s="1"/>
  <c r="F12757" i="6"/>
  <c r="H12757" i="6" s="1"/>
  <c r="F12756" i="6"/>
  <c r="H12756" i="6" s="1"/>
  <c r="D559" i="5"/>
  <c r="D558" i="5"/>
  <c r="D553" i="5"/>
  <c r="D560" i="5"/>
  <c r="R515" i="2"/>
  <c r="E515" i="2" s="1"/>
  <c r="Q557" i="5"/>
  <c r="P507" i="2"/>
  <c r="M507" i="2"/>
  <c r="L507" i="2"/>
  <c r="H507" i="2"/>
  <c r="G2188" i="3" s="1"/>
  <c r="F2188" i="3"/>
  <c r="J2188" i="3" s="1"/>
  <c r="F2187" i="3"/>
  <c r="J2187" i="3" s="1"/>
  <c r="F2186" i="3"/>
  <c r="J2186" i="3" s="1"/>
  <c r="F2185" i="3"/>
  <c r="J2185" i="3" s="1"/>
  <c r="P491" i="2"/>
  <c r="M491" i="2"/>
  <c r="L491" i="2"/>
  <c r="H491" i="2"/>
  <c r="P490" i="2"/>
  <c r="M490" i="2"/>
  <c r="L490" i="2"/>
  <c r="H490" i="2"/>
  <c r="G2185" i="3" s="1"/>
  <c r="I2185" i="3" s="1"/>
  <c r="F2184" i="3"/>
  <c r="J2184" i="3" s="1"/>
  <c r="F2183" i="3"/>
  <c r="J2183" i="3" s="1"/>
  <c r="F2180" i="3"/>
  <c r="J2180" i="3" s="1"/>
  <c r="P514" i="2"/>
  <c r="M514" i="2"/>
  <c r="L514" i="2"/>
  <c r="H514" i="2"/>
  <c r="F2179" i="3"/>
  <c r="J2179" i="3" s="1"/>
  <c r="F2176" i="3"/>
  <c r="J2176" i="3" s="1"/>
  <c r="F2175" i="3"/>
  <c r="J2175" i="3" s="1"/>
  <c r="Q515" i="2" l="1"/>
  <c r="S515" i="2" s="1"/>
  <c r="G2186" i="3"/>
  <c r="I2186" i="3" s="1"/>
  <c r="G2634" i="3"/>
  <c r="I2634" i="3" s="1"/>
  <c r="G2464" i="3"/>
  <c r="I2464" i="3" s="1"/>
  <c r="G2526" i="3"/>
  <c r="I2526" i="3" s="1"/>
  <c r="G2286" i="3"/>
  <c r="I2286" i="3" s="1"/>
  <c r="G2347" i="3"/>
  <c r="I2347" i="3" s="1"/>
  <c r="I2188" i="3"/>
  <c r="D557" i="5"/>
  <c r="R491" i="2"/>
  <c r="E491" i="2" s="1"/>
  <c r="Q491" i="2"/>
  <c r="S491" i="2" s="1"/>
  <c r="R514" i="2"/>
  <c r="E514" i="2" s="1"/>
  <c r="R507" i="2"/>
  <c r="E507" i="2" s="1"/>
  <c r="Q490" i="2"/>
  <c r="S490" i="2" s="1"/>
  <c r="Q507" i="2"/>
  <c r="S507" i="2" s="1"/>
  <c r="R490" i="2"/>
  <c r="E490" i="2" s="1"/>
  <c r="O556" i="5"/>
  <c r="L556" i="5"/>
  <c r="K556" i="5"/>
  <c r="G556" i="5"/>
  <c r="F2171" i="3"/>
  <c r="J2171" i="3" s="1"/>
  <c r="O555" i="5"/>
  <c r="L555" i="5"/>
  <c r="K555" i="5"/>
  <c r="G555" i="5"/>
  <c r="P513" i="2"/>
  <c r="M513" i="2"/>
  <c r="L513" i="2"/>
  <c r="H513" i="2"/>
  <c r="G2231" i="3" s="1"/>
  <c r="F15881" i="6" l="1"/>
  <c r="H15881" i="6" s="1"/>
  <c r="F15802" i="6"/>
  <c r="H15802" i="6" s="1"/>
  <c r="F15130" i="6"/>
  <c r="H15130" i="6" s="1"/>
  <c r="F15334" i="6"/>
  <c r="H15334" i="6" s="1"/>
  <c r="F14987" i="6"/>
  <c r="H14987" i="6" s="1"/>
  <c r="F14699" i="6"/>
  <c r="H14699" i="6" s="1"/>
  <c r="F14655" i="6"/>
  <c r="H14655" i="6" s="1"/>
  <c r="F14117" i="6"/>
  <c r="H14117" i="6" s="1"/>
  <c r="F14437" i="6"/>
  <c r="H14437" i="6" s="1"/>
  <c r="F14251" i="6"/>
  <c r="H14251" i="6" s="1"/>
  <c r="F13583" i="6"/>
  <c r="H13583" i="6" s="1"/>
  <c r="F14075" i="6"/>
  <c r="H14075" i="6" s="1"/>
  <c r="F13919" i="6"/>
  <c r="H13919" i="6" s="1"/>
  <c r="F13854" i="6"/>
  <c r="H13854" i="6" s="1"/>
  <c r="F13982" i="6"/>
  <c r="H13982" i="6" s="1"/>
  <c r="F13386" i="6"/>
  <c r="H13386" i="6" s="1"/>
  <c r="F13539" i="6"/>
  <c r="H13539" i="6" s="1"/>
  <c r="F12869" i="6"/>
  <c r="H12869" i="6" s="1"/>
  <c r="F13504" i="6"/>
  <c r="H13504" i="6" s="1"/>
  <c r="R513" i="2"/>
  <c r="E513" i="2" s="1"/>
  <c r="Q514" i="2"/>
  <c r="S514" i="2" s="1"/>
  <c r="F12770" i="6"/>
  <c r="H12770" i="6" s="1"/>
  <c r="F13164" i="6"/>
  <c r="H13164" i="6" s="1"/>
  <c r="F12298" i="6"/>
  <c r="H12298" i="6" s="1"/>
  <c r="F12667" i="6"/>
  <c r="H12667" i="6" s="1"/>
  <c r="F12514" i="6"/>
  <c r="H12514" i="6" s="1"/>
  <c r="F12449" i="6"/>
  <c r="H12449" i="6" s="1"/>
  <c r="F12566" i="6"/>
  <c r="H12566" i="6" s="1"/>
  <c r="I2231" i="3"/>
  <c r="Q555" i="5"/>
  <c r="Q556" i="5"/>
  <c r="P506" i="2"/>
  <c r="M506" i="2"/>
  <c r="L506" i="2"/>
  <c r="H506" i="2"/>
  <c r="G2462" i="3" s="1"/>
  <c r="I2462" i="3" s="1"/>
  <c r="P508" i="2"/>
  <c r="M508" i="2"/>
  <c r="L508" i="2"/>
  <c r="H508" i="2"/>
  <c r="G2253" i="3" s="1"/>
  <c r="I2253" i="3" s="1"/>
  <c r="F2163" i="3"/>
  <c r="J2163" i="3" s="1"/>
  <c r="F2145" i="3"/>
  <c r="J2145" i="3" s="1"/>
  <c r="F2165" i="3"/>
  <c r="J2165" i="3" s="1"/>
  <c r="F2164" i="3"/>
  <c r="J2164" i="3" s="1"/>
  <c r="R506" i="2" l="1"/>
  <c r="E506" i="2" s="1"/>
  <c r="G2176" i="3"/>
  <c r="Q545" i="2" s="1"/>
  <c r="S545" i="2" s="1"/>
  <c r="G2235" i="3"/>
  <c r="I2235" i="3" s="1"/>
  <c r="G2191" i="3"/>
  <c r="G2229" i="3"/>
  <c r="I2229" i="3" s="1"/>
  <c r="D556" i="5"/>
  <c r="D555" i="5"/>
  <c r="R508" i="2"/>
  <c r="E508" i="2" s="1"/>
  <c r="J2182" i="3"/>
  <c r="I2182" i="3"/>
  <c r="J2181" i="3"/>
  <c r="I2181" i="3"/>
  <c r="J2178" i="3"/>
  <c r="I2178" i="3"/>
  <c r="J2177" i="3"/>
  <c r="I2177" i="3"/>
  <c r="J2174" i="3"/>
  <c r="I2174" i="3"/>
  <c r="J2173" i="3"/>
  <c r="I2173" i="3"/>
  <c r="J2172" i="3"/>
  <c r="I2172" i="3"/>
  <c r="J2169" i="3"/>
  <c r="I2169" i="3"/>
  <c r="F2152" i="3"/>
  <c r="J2152" i="3" s="1"/>
  <c r="P504" i="2"/>
  <c r="M504" i="2"/>
  <c r="L504" i="2"/>
  <c r="H504" i="2"/>
  <c r="G2152" i="3" s="1"/>
  <c r="I2152" i="3" s="1"/>
  <c r="J2168" i="3"/>
  <c r="I2168" i="3"/>
  <c r="J2167" i="3"/>
  <c r="I2167" i="3"/>
  <c r="J2166" i="3"/>
  <c r="I2166" i="3"/>
  <c r="J2162" i="3"/>
  <c r="I2162" i="3"/>
  <c r="J2161" i="3"/>
  <c r="I2161" i="3"/>
  <c r="J2160" i="3"/>
  <c r="I2160" i="3"/>
  <c r="J2159" i="3"/>
  <c r="I2159" i="3"/>
  <c r="J2158" i="3"/>
  <c r="I2158" i="3"/>
  <c r="J2157" i="3"/>
  <c r="I2157" i="3"/>
  <c r="J2156" i="3"/>
  <c r="I2156" i="3"/>
  <c r="J2155" i="3"/>
  <c r="I2155" i="3"/>
  <c r="J2154" i="3"/>
  <c r="I2154" i="3"/>
  <c r="J2153" i="3"/>
  <c r="I2153" i="3"/>
  <c r="Q508" i="2" l="1"/>
  <c r="S508" i="2" s="1"/>
  <c r="I2176" i="3"/>
  <c r="I2191" i="3"/>
  <c r="R504" i="2"/>
  <c r="E504" i="2" s="1"/>
  <c r="Q504" i="2"/>
  <c r="S504" i="2" s="1"/>
  <c r="F2151" i="3"/>
  <c r="J2151" i="3" s="1"/>
  <c r="P509" i="2"/>
  <c r="M509" i="2"/>
  <c r="L509" i="2"/>
  <c r="H509" i="2"/>
  <c r="G2638" i="3" s="1"/>
  <c r="I2638" i="3" s="1"/>
  <c r="F2150" i="3"/>
  <c r="J2150" i="3" s="1"/>
  <c r="F2149" i="3"/>
  <c r="J2149" i="3" s="1"/>
  <c r="P512" i="2"/>
  <c r="M512" i="2"/>
  <c r="L512" i="2"/>
  <c r="H512" i="2"/>
  <c r="G2422" i="3" s="1"/>
  <c r="I2422" i="3" s="1"/>
  <c r="O526" i="5"/>
  <c r="L526" i="5"/>
  <c r="K526" i="5"/>
  <c r="G526" i="5"/>
  <c r="O554" i="5"/>
  <c r="L554" i="5"/>
  <c r="K554" i="5"/>
  <c r="G554" i="5"/>
  <c r="O552" i="5"/>
  <c r="L552" i="5"/>
  <c r="K552" i="5"/>
  <c r="G552" i="5"/>
  <c r="P511" i="2"/>
  <c r="M511" i="2"/>
  <c r="L511" i="2"/>
  <c r="H511" i="2"/>
  <c r="G2449" i="3" s="1"/>
  <c r="I2449" i="3" s="1"/>
  <c r="F12081" i="6"/>
  <c r="H12081" i="6" s="1"/>
  <c r="F12077" i="6"/>
  <c r="H12077" i="6" s="1"/>
  <c r="F12076" i="6"/>
  <c r="H12076" i="6" s="1"/>
  <c r="F12075" i="6"/>
  <c r="H12075" i="6" s="1"/>
  <c r="F12073" i="6"/>
  <c r="H12073" i="6" s="1"/>
  <c r="F12066" i="6"/>
  <c r="H12066" i="6" s="1"/>
  <c r="F12059" i="6"/>
  <c r="H12059" i="6" s="1"/>
  <c r="F12058" i="6"/>
  <c r="H12058" i="6" s="1"/>
  <c r="F12054" i="6"/>
  <c r="H12054" i="6" s="1"/>
  <c r="F12053" i="6"/>
  <c r="F12052" i="6"/>
  <c r="H12052" i="6" s="1"/>
  <c r="F12049" i="6"/>
  <c r="H12049" i="6" s="1"/>
  <c r="F12045" i="6"/>
  <c r="H12045" i="6" s="1"/>
  <c r="F12043" i="6"/>
  <c r="H12043" i="6" s="1"/>
  <c r="F12040" i="6"/>
  <c r="F12037" i="6"/>
  <c r="H12037" i="6" s="1"/>
  <c r="F12036" i="6"/>
  <c r="H12036" i="6" s="1"/>
  <c r="F12032" i="6"/>
  <c r="H12032" i="6" s="1"/>
  <c r="F12028" i="6"/>
  <c r="H12028" i="6" s="1"/>
  <c r="F12027" i="6"/>
  <c r="H12027" i="6" s="1"/>
  <c r="F12023" i="6"/>
  <c r="H12023" i="6" s="1"/>
  <c r="F12020" i="6"/>
  <c r="H12020" i="6" s="1"/>
  <c r="F12011" i="6"/>
  <c r="H12011" i="6" s="1"/>
  <c r="F12010" i="6"/>
  <c r="H12010" i="6" s="1"/>
  <c r="F12005" i="6"/>
  <c r="H12005" i="6" s="1"/>
  <c r="F12002" i="6"/>
  <c r="H12002" i="6" s="1"/>
  <c r="F12000" i="6"/>
  <c r="H12000" i="6" s="1"/>
  <c r="F11999" i="6"/>
  <c r="H11999" i="6" s="1"/>
  <c r="F11996" i="6"/>
  <c r="H11996" i="6" s="1"/>
  <c r="F11995" i="6"/>
  <c r="H11995" i="6" s="1"/>
  <c r="F11992" i="6"/>
  <c r="H11992" i="6" s="1"/>
  <c r="F11990" i="6"/>
  <c r="H11990" i="6" s="1"/>
  <c r="F11988" i="6"/>
  <c r="H11988" i="6" s="1"/>
  <c r="F11987" i="6"/>
  <c r="H11987" i="6" s="1"/>
  <c r="F11986" i="6"/>
  <c r="H11986" i="6" s="1"/>
  <c r="F11983" i="6"/>
  <c r="H11983" i="6" s="1"/>
  <c r="F11981" i="6"/>
  <c r="H11981" i="6" s="1"/>
  <c r="F11980" i="6"/>
  <c r="H11980" i="6" s="1"/>
  <c r="F11979" i="6"/>
  <c r="H11979" i="6" s="1"/>
  <c r="F11977" i="6"/>
  <c r="H11977" i="6" s="1"/>
  <c r="F11972" i="6"/>
  <c r="H11972" i="6" s="1"/>
  <c r="F11969" i="6"/>
  <c r="H11969" i="6" s="1"/>
  <c r="F11968" i="6"/>
  <c r="H11968" i="6" s="1"/>
  <c r="F11967" i="6"/>
  <c r="H11967" i="6" s="1"/>
  <c r="F11966" i="6"/>
  <c r="H11966" i="6" s="1"/>
  <c r="F11963" i="6"/>
  <c r="H11963" i="6" s="1"/>
  <c r="F11954" i="6"/>
  <c r="H11954" i="6" s="1"/>
  <c r="F11951" i="6"/>
  <c r="H11951" i="6" s="1"/>
  <c r="F11950" i="6"/>
  <c r="H11950" i="6" s="1"/>
  <c r="F11948" i="6"/>
  <c r="H11948" i="6" s="1"/>
  <c r="F11947" i="6"/>
  <c r="H11947" i="6" s="1"/>
  <c r="F11946" i="6"/>
  <c r="H11946" i="6" s="1"/>
  <c r="F11942" i="6"/>
  <c r="H11942" i="6" s="1"/>
  <c r="F11941" i="6"/>
  <c r="F11939" i="6"/>
  <c r="H11939" i="6" s="1"/>
  <c r="F11937" i="6"/>
  <c r="H11937" i="6" s="1"/>
  <c r="F11935" i="6"/>
  <c r="H11935" i="6" s="1"/>
  <c r="F11934" i="6"/>
  <c r="H11934" i="6" s="1"/>
  <c r="F11932" i="6"/>
  <c r="H11932" i="6" s="1"/>
  <c r="F11931" i="6"/>
  <c r="H11931" i="6" s="1"/>
  <c r="F11928" i="6"/>
  <c r="H11928" i="6" s="1"/>
  <c r="F11927" i="6"/>
  <c r="H11927" i="6" s="1"/>
  <c r="F11926" i="6"/>
  <c r="H11926" i="6" s="1"/>
  <c r="F11925" i="6"/>
  <c r="H11925" i="6" s="1"/>
  <c r="F11924" i="6"/>
  <c r="H11924" i="6" s="1"/>
  <c r="F11923" i="6"/>
  <c r="H11923" i="6" s="1"/>
  <c r="F11922" i="6"/>
  <c r="H11922" i="6" s="1"/>
  <c r="F11920" i="6"/>
  <c r="H11920" i="6" s="1"/>
  <c r="F11918" i="6"/>
  <c r="H11918" i="6" s="1"/>
  <c r="F11914" i="6"/>
  <c r="H11914" i="6" s="1"/>
  <c r="F11913" i="6"/>
  <c r="H11913" i="6" s="1"/>
  <c r="F11912" i="6"/>
  <c r="H11912" i="6" s="1"/>
  <c r="F11910" i="6"/>
  <c r="H11910" i="6" s="1"/>
  <c r="F11902" i="6"/>
  <c r="H11902" i="6" s="1"/>
  <c r="F11898" i="6"/>
  <c r="F11897" i="6"/>
  <c r="H11897" i="6" s="1"/>
  <c r="F11896" i="6"/>
  <c r="H11896" i="6" s="1"/>
  <c r="F11895" i="6"/>
  <c r="H11895" i="6" s="1"/>
  <c r="F11891" i="6"/>
  <c r="H11891" i="6" s="1"/>
  <c r="F11883" i="6"/>
  <c r="H11883" i="6" s="1"/>
  <c r="F11876" i="6"/>
  <c r="H11876" i="6" s="1"/>
  <c r="F11871" i="6"/>
  <c r="H11871" i="6" s="1"/>
  <c r="F11870" i="6"/>
  <c r="H11870" i="6" s="1"/>
  <c r="F11869" i="6"/>
  <c r="H11869" i="6" s="1"/>
  <c r="F11868" i="6"/>
  <c r="H11868" i="6" s="1"/>
  <c r="F11867" i="6"/>
  <c r="H11867" i="6" s="1"/>
  <c r="F11866" i="6"/>
  <c r="H11866" i="6" s="1"/>
  <c r="F11864" i="6"/>
  <c r="H11864" i="6" s="1"/>
  <c r="F11859" i="6"/>
  <c r="H11859" i="6" s="1"/>
  <c r="F11857" i="6"/>
  <c r="F11856" i="6"/>
  <c r="H11856" i="6" s="1"/>
  <c r="F11855" i="6"/>
  <c r="H11855" i="6" s="1"/>
  <c r="F11854" i="6"/>
  <c r="F11853" i="6"/>
  <c r="H11853" i="6" s="1"/>
  <c r="F11852" i="6"/>
  <c r="F11850" i="6"/>
  <c r="H11850" i="6" s="1"/>
  <c r="F11844" i="6"/>
  <c r="H11844" i="6" s="1"/>
  <c r="F11843" i="6"/>
  <c r="F11841" i="6"/>
  <c r="H11841" i="6" s="1"/>
  <c r="F11836" i="6"/>
  <c r="H11836" i="6" s="1"/>
  <c r="F11832" i="6"/>
  <c r="H11832" i="6" s="1"/>
  <c r="F11828" i="6"/>
  <c r="H11828" i="6" s="1"/>
  <c r="F11827" i="6"/>
  <c r="H11827" i="6" s="1"/>
  <c r="F11826" i="6"/>
  <c r="H11826" i="6" s="1"/>
  <c r="F11824" i="6"/>
  <c r="H11824" i="6" s="1"/>
  <c r="F11822" i="6"/>
  <c r="H11822" i="6" s="1"/>
  <c r="F11818" i="6"/>
  <c r="H11818" i="6" s="1"/>
  <c r="F11817" i="6"/>
  <c r="H11817" i="6" s="1"/>
  <c r="F11816" i="6"/>
  <c r="H11816" i="6" s="1"/>
  <c r="F11815" i="6"/>
  <c r="H11815" i="6" s="1"/>
  <c r="F11811" i="6"/>
  <c r="H11811" i="6" s="1"/>
  <c r="F11809" i="6"/>
  <c r="H11809" i="6" s="1"/>
  <c r="F11808" i="6"/>
  <c r="H11808" i="6" s="1"/>
  <c r="F11807" i="6"/>
  <c r="H11807" i="6" s="1"/>
  <c r="F11806" i="6"/>
  <c r="F11798" i="6"/>
  <c r="H11798" i="6" s="1"/>
  <c r="F11797" i="6"/>
  <c r="H11797" i="6" s="1"/>
  <c r="F11796" i="6"/>
  <c r="H11796" i="6" s="1"/>
  <c r="F11795" i="6"/>
  <c r="H11795" i="6" s="1"/>
  <c r="F11794" i="6"/>
  <c r="H11794" i="6" s="1"/>
  <c r="F11793" i="6"/>
  <c r="H11793" i="6" s="1"/>
  <c r="F11791" i="6"/>
  <c r="H11791" i="6" s="1"/>
  <c r="F11788" i="6"/>
  <c r="H11788" i="6" s="1"/>
  <c r="F11787" i="6"/>
  <c r="H11787" i="6" s="1"/>
  <c r="F11786" i="6"/>
  <c r="H11786" i="6" s="1"/>
  <c r="F11785" i="6"/>
  <c r="H11785" i="6" s="1"/>
  <c r="F11783" i="6"/>
  <c r="H11783" i="6" s="1"/>
  <c r="F11779" i="6"/>
  <c r="H11779" i="6" s="1"/>
  <c r="F11778" i="6"/>
  <c r="H11778" i="6" s="1"/>
  <c r="F11777" i="6"/>
  <c r="H11777" i="6" s="1"/>
  <c r="F11776" i="6"/>
  <c r="H11776" i="6" s="1"/>
  <c r="F11774" i="6"/>
  <c r="H11774" i="6" s="1"/>
  <c r="F11773" i="6"/>
  <c r="H11773" i="6" s="1"/>
  <c r="F11772" i="6"/>
  <c r="H11772" i="6" s="1"/>
  <c r="F11768" i="6"/>
  <c r="H11768" i="6" s="1"/>
  <c r="F11765" i="6"/>
  <c r="H11765" i="6" s="1"/>
  <c r="F11760" i="6"/>
  <c r="H11760" i="6" s="1"/>
  <c r="F11757" i="6"/>
  <c r="H11757" i="6" s="1"/>
  <c r="F11754" i="6"/>
  <c r="H11754" i="6" s="1"/>
  <c r="F11753" i="6"/>
  <c r="H11753" i="6" s="1"/>
  <c r="F11752" i="6"/>
  <c r="H11752" i="6" s="1"/>
  <c r="F11751" i="6"/>
  <c r="H11751" i="6" s="1"/>
  <c r="F11750" i="6"/>
  <c r="H11750" i="6" s="1"/>
  <c r="F11748" i="6"/>
  <c r="H11748" i="6" s="1"/>
  <c r="F11747" i="6"/>
  <c r="H11747" i="6" s="1"/>
  <c r="F11746" i="6"/>
  <c r="F11745" i="6"/>
  <c r="H11745" i="6" s="1"/>
  <c r="F11744" i="6"/>
  <c r="H11744" i="6" s="1"/>
  <c r="F11743" i="6"/>
  <c r="H11743" i="6" s="1"/>
  <c r="F11742" i="6"/>
  <c r="H11742" i="6" s="1"/>
  <c r="F11738" i="6"/>
  <c r="H11738" i="6" s="1"/>
  <c r="F11737" i="6"/>
  <c r="H11737" i="6" s="1"/>
  <c r="F11733" i="6"/>
  <c r="H11733" i="6" s="1"/>
  <c r="F11723" i="6"/>
  <c r="H11723" i="6" s="1"/>
  <c r="F11722" i="6"/>
  <c r="H11722" i="6" s="1"/>
  <c r="F11721" i="6"/>
  <c r="H11721" i="6" s="1"/>
  <c r="F11719" i="6"/>
  <c r="H11719" i="6" s="1"/>
  <c r="F11718" i="6"/>
  <c r="H11718" i="6" s="1"/>
  <c r="F11717" i="6"/>
  <c r="H11717" i="6" s="1"/>
  <c r="F11714" i="6"/>
  <c r="H11714" i="6" s="1"/>
  <c r="F11711" i="6"/>
  <c r="H11711" i="6" s="1"/>
  <c r="F11708" i="6"/>
  <c r="H11708" i="6" s="1"/>
  <c r="F11701" i="6"/>
  <c r="H11701" i="6" s="1"/>
  <c r="F11700" i="6"/>
  <c r="H11700" i="6" s="1"/>
  <c r="F11697" i="6"/>
  <c r="H11697" i="6" s="1"/>
  <c r="F11696" i="6"/>
  <c r="H11696" i="6" s="1"/>
  <c r="F11695" i="6"/>
  <c r="H11695" i="6" s="1"/>
  <c r="F11690" i="6"/>
  <c r="H11690" i="6" s="1"/>
  <c r="F11688" i="6"/>
  <c r="H11688" i="6" s="1"/>
  <c r="F11687" i="6"/>
  <c r="F11686" i="6"/>
  <c r="H11686" i="6" s="1"/>
  <c r="F11680" i="6"/>
  <c r="H11680" i="6" s="1"/>
  <c r="F11679" i="6"/>
  <c r="H11679" i="6" s="1"/>
  <c r="F11678" i="6"/>
  <c r="H11678" i="6" s="1"/>
  <c r="F11674" i="6"/>
  <c r="H11674" i="6" s="1"/>
  <c r="F11671" i="6"/>
  <c r="H11671" i="6" s="1"/>
  <c r="F11670" i="6"/>
  <c r="H11670" i="6" s="1"/>
  <c r="F11666" i="6"/>
  <c r="H11666" i="6" s="1"/>
  <c r="F11664" i="6"/>
  <c r="H11664" i="6" s="1"/>
  <c r="F11660" i="6"/>
  <c r="H11660" i="6" s="1"/>
  <c r="F11659" i="6"/>
  <c r="H11659" i="6" s="1"/>
  <c r="F11648" i="6"/>
  <c r="H11648" i="6" s="1"/>
  <c r="F11644" i="6"/>
  <c r="H11644" i="6" s="1"/>
  <c r="F11639" i="6"/>
  <c r="H11639" i="6" s="1"/>
  <c r="F11637" i="6"/>
  <c r="H11637" i="6" s="1"/>
  <c r="F11636" i="6"/>
  <c r="H11636" i="6" s="1"/>
  <c r="F11633" i="6"/>
  <c r="H11633" i="6" s="1"/>
  <c r="F11632" i="6"/>
  <c r="H11632" i="6" s="1"/>
  <c r="F11631" i="6"/>
  <c r="F11628" i="6"/>
  <c r="H11628" i="6" s="1"/>
  <c r="F11624" i="6"/>
  <c r="H11624" i="6" s="1"/>
  <c r="F11623" i="6"/>
  <c r="H11623" i="6" s="1"/>
  <c r="F11621" i="6"/>
  <c r="H11621" i="6" s="1"/>
  <c r="F11620" i="6"/>
  <c r="H11620" i="6" s="1"/>
  <c r="F11619" i="6"/>
  <c r="H11619" i="6" s="1"/>
  <c r="F11617" i="6"/>
  <c r="H11617" i="6" s="1"/>
  <c r="F11613" i="6"/>
  <c r="H11613" i="6" s="1"/>
  <c r="F11612" i="6"/>
  <c r="H11612" i="6" s="1"/>
  <c r="F11608" i="6"/>
  <c r="H11608" i="6" s="1"/>
  <c r="F11607" i="6"/>
  <c r="H11607" i="6" s="1"/>
  <c r="F11604" i="6"/>
  <c r="H11604" i="6" s="1"/>
  <c r="F11602" i="6"/>
  <c r="H11602" i="6" s="1"/>
  <c r="F11601" i="6"/>
  <c r="H11601" i="6" s="1"/>
  <c r="F11599" i="6"/>
  <c r="H11599" i="6" s="1"/>
  <c r="F11596" i="6"/>
  <c r="H11596" i="6" s="1"/>
  <c r="F11595" i="6"/>
  <c r="H11595" i="6" s="1"/>
  <c r="F11594" i="6"/>
  <c r="H11594" i="6" s="1"/>
  <c r="F11592" i="6"/>
  <c r="H11592" i="6" s="1"/>
  <c r="F11590" i="6"/>
  <c r="H11590" i="6" s="1"/>
  <c r="F11589" i="6"/>
  <c r="H11589" i="6" s="1"/>
  <c r="F11588" i="6"/>
  <c r="H11588" i="6" s="1"/>
  <c r="F11587" i="6"/>
  <c r="H11587" i="6" s="1"/>
  <c r="F11586" i="6"/>
  <c r="H11586" i="6" s="1"/>
  <c r="F11585" i="6"/>
  <c r="H11585" i="6" s="1"/>
  <c r="F11583" i="6"/>
  <c r="H11583" i="6" s="1"/>
  <c r="F11582" i="6"/>
  <c r="H11582" i="6" s="1"/>
  <c r="F11579" i="6"/>
  <c r="H11579" i="6" s="1"/>
  <c r="F11577" i="6"/>
  <c r="H11577" i="6" s="1"/>
  <c r="F11567" i="6"/>
  <c r="H11567" i="6" s="1"/>
  <c r="F11565" i="6"/>
  <c r="H11565" i="6" s="1"/>
  <c r="F11564" i="6"/>
  <c r="H11564" i="6" s="1"/>
  <c r="F11563" i="6"/>
  <c r="H11563" i="6" s="1"/>
  <c r="F11562" i="6"/>
  <c r="H11562" i="6" s="1"/>
  <c r="F11561" i="6"/>
  <c r="H11561" i="6" s="1"/>
  <c r="F11559" i="6"/>
  <c r="H11559" i="6" s="1"/>
  <c r="F11556" i="6"/>
  <c r="H11556" i="6" s="1"/>
  <c r="F11550" i="6"/>
  <c r="H11550" i="6" s="1"/>
  <c r="F11548" i="6"/>
  <c r="H11548" i="6" s="1"/>
  <c r="F11544" i="6"/>
  <c r="H11544" i="6" s="1"/>
  <c r="F11543" i="6"/>
  <c r="H11543" i="6" s="1"/>
  <c r="F11542" i="6"/>
  <c r="H11542" i="6" s="1"/>
  <c r="F11541" i="6"/>
  <c r="H11541" i="6" s="1"/>
  <c r="F11537" i="6"/>
  <c r="H11537" i="6" s="1"/>
  <c r="F11536" i="6"/>
  <c r="H11536" i="6" s="1"/>
  <c r="F11533" i="6"/>
  <c r="H11533" i="6" s="1"/>
  <c r="F11531" i="6"/>
  <c r="H11531" i="6" s="1"/>
  <c r="P510" i="2"/>
  <c r="M510" i="2"/>
  <c r="L510" i="2"/>
  <c r="H510" i="2"/>
  <c r="G2533" i="3" s="1"/>
  <c r="I2533" i="3" s="1"/>
  <c r="O551" i="5"/>
  <c r="L551" i="5"/>
  <c r="K551" i="5"/>
  <c r="G551" i="5"/>
  <c r="O550" i="5"/>
  <c r="L550" i="5"/>
  <c r="K550" i="5"/>
  <c r="G550" i="5"/>
  <c r="O549" i="5"/>
  <c r="L549" i="5"/>
  <c r="K549" i="5"/>
  <c r="G549" i="5"/>
  <c r="O529" i="5"/>
  <c r="L529" i="5"/>
  <c r="K529" i="5"/>
  <c r="G529" i="5"/>
  <c r="F14948" i="6" s="1"/>
  <c r="H14948" i="6" s="1"/>
  <c r="O548" i="5"/>
  <c r="L548" i="5"/>
  <c r="K548" i="5"/>
  <c r="G548" i="5"/>
  <c r="O547" i="5"/>
  <c r="L547" i="5"/>
  <c r="K547" i="5"/>
  <c r="G547" i="5"/>
  <c r="P505" i="2"/>
  <c r="M505" i="2"/>
  <c r="L505" i="2"/>
  <c r="H505" i="2"/>
  <c r="G2410" i="3" s="1"/>
  <c r="I2410" i="3" s="1"/>
  <c r="F2137" i="3"/>
  <c r="J2137" i="3" s="1"/>
  <c r="F2136" i="3"/>
  <c r="J2136" i="3" s="1"/>
  <c r="O546" i="5"/>
  <c r="L546" i="5"/>
  <c r="K546" i="5"/>
  <c r="G546" i="5"/>
  <c r="F13639" i="6" s="1"/>
  <c r="H13639" i="6" s="1"/>
  <c r="F15075" i="6" l="1"/>
  <c r="H15075" i="6" s="1"/>
  <c r="F15892" i="6"/>
  <c r="H15892" i="6" s="1"/>
  <c r="F15809" i="6"/>
  <c r="H15809" i="6" s="1"/>
  <c r="F16111" i="6"/>
  <c r="H16111" i="6" s="1"/>
  <c r="F15526" i="6"/>
  <c r="H15526" i="6" s="1"/>
  <c r="F14999" i="6"/>
  <c r="H14999" i="6" s="1"/>
  <c r="F15179" i="6"/>
  <c r="H15179" i="6" s="1"/>
  <c r="F15055" i="6"/>
  <c r="H15055" i="6" s="1"/>
  <c r="F15621" i="6"/>
  <c r="H15621" i="6" s="1"/>
  <c r="F14977" i="6"/>
  <c r="H14977" i="6" s="1"/>
  <c r="F15257" i="6"/>
  <c r="H15257" i="6" s="1"/>
  <c r="F15573" i="6"/>
  <c r="H15573" i="6" s="1"/>
  <c r="F15343" i="6"/>
  <c r="H15343" i="6" s="1"/>
  <c r="F14353" i="6"/>
  <c r="H14353" i="6" s="1"/>
  <c r="F14572" i="6"/>
  <c r="H14572" i="6" s="1"/>
  <c r="F14373" i="6"/>
  <c r="H14373" i="6" s="1"/>
  <c r="F14824" i="6"/>
  <c r="H14824" i="6" s="1"/>
  <c r="F14887" i="6"/>
  <c r="H14887" i="6" s="1"/>
  <c r="F14740" i="6"/>
  <c r="H14740" i="6" s="1"/>
  <c r="F14573" i="6"/>
  <c r="H14573" i="6" s="1"/>
  <c r="F14671" i="6"/>
  <c r="H14671" i="6" s="1"/>
  <c r="F14713" i="6"/>
  <c r="H14713" i="6" s="1"/>
  <c r="F14757" i="6"/>
  <c r="H14757" i="6" s="1"/>
  <c r="F14545" i="6"/>
  <c r="H14545" i="6" s="1"/>
  <c r="F14423" i="6"/>
  <c r="H14423" i="6" s="1"/>
  <c r="F14397" i="6"/>
  <c r="H14397" i="6" s="1"/>
  <c r="F14553" i="6"/>
  <c r="H14553" i="6" s="1"/>
  <c r="F14457" i="6"/>
  <c r="H14457" i="6" s="1"/>
  <c r="F14210" i="6"/>
  <c r="H14210" i="6" s="1"/>
  <c r="F14425" i="6"/>
  <c r="H14425" i="6" s="1"/>
  <c r="F14503" i="6"/>
  <c r="H14503" i="6" s="1"/>
  <c r="F14339" i="6"/>
  <c r="H14339" i="6" s="1"/>
  <c r="F14199" i="6"/>
  <c r="H14199" i="6" s="1"/>
  <c r="F14198" i="6"/>
  <c r="H14198" i="6" s="1"/>
  <c r="G2150" i="3"/>
  <c r="I2150" i="3" s="1"/>
  <c r="G2570" i="3"/>
  <c r="I2570" i="3" s="1"/>
  <c r="F13127" i="6"/>
  <c r="H13127" i="6" s="1"/>
  <c r="F13824" i="6"/>
  <c r="H13824" i="6" s="1"/>
  <c r="F13934" i="6"/>
  <c r="H13934" i="6" s="1"/>
  <c r="F13861" i="6"/>
  <c r="H13861" i="6" s="1"/>
  <c r="F13369" i="6"/>
  <c r="H13369" i="6" s="1"/>
  <c r="F14051" i="6"/>
  <c r="H14051" i="6" s="1"/>
  <c r="F13721" i="6"/>
  <c r="H13721" i="6" s="1"/>
  <c r="F13975" i="6"/>
  <c r="H13975" i="6" s="1"/>
  <c r="F13658" i="6"/>
  <c r="H13658" i="6" s="1"/>
  <c r="F14034" i="6"/>
  <c r="H14034" i="6" s="1"/>
  <c r="F13852" i="6"/>
  <c r="H13852" i="6" s="1"/>
  <c r="F13644" i="6"/>
  <c r="H13644" i="6" s="1"/>
  <c r="F13755" i="6"/>
  <c r="H13755" i="6" s="1"/>
  <c r="F13709" i="6"/>
  <c r="H13709" i="6" s="1"/>
  <c r="F13969" i="6"/>
  <c r="H13969" i="6" s="1"/>
  <c r="F13968" i="6"/>
  <c r="H13968" i="6" s="1"/>
  <c r="F13595" i="6"/>
  <c r="H13595" i="6" s="1"/>
  <c r="F13594" i="6"/>
  <c r="H13594" i="6" s="1"/>
  <c r="F13142" i="6"/>
  <c r="H13142" i="6" s="1"/>
  <c r="F13515" i="6"/>
  <c r="H13515" i="6" s="1"/>
  <c r="F12801" i="6"/>
  <c r="H12801" i="6" s="1"/>
  <c r="F13528" i="6"/>
  <c r="H13528" i="6" s="1"/>
  <c r="F13489" i="6"/>
  <c r="H13489" i="6" s="1"/>
  <c r="F13540" i="6"/>
  <c r="H13540" i="6" s="1"/>
  <c r="F11675" i="6"/>
  <c r="H11675" i="6" s="1"/>
  <c r="F13209" i="6"/>
  <c r="H13209" i="6" s="1"/>
  <c r="F13359" i="6"/>
  <c r="H13359" i="6" s="1"/>
  <c r="F13027" i="6"/>
  <c r="H13027" i="6" s="1"/>
  <c r="F13362" i="6"/>
  <c r="H13362" i="6" s="1"/>
  <c r="F13204" i="6"/>
  <c r="H13204" i="6" s="1"/>
  <c r="F13417" i="6"/>
  <c r="H13417" i="6" s="1"/>
  <c r="F13391" i="6"/>
  <c r="H13391" i="6" s="1"/>
  <c r="F13390" i="6"/>
  <c r="H13390" i="6" s="1"/>
  <c r="F13217" i="6"/>
  <c r="H13217" i="6" s="1"/>
  <c r="F13343" i="6"/>
  <c r="H13343" i="6" s="1"/>
  <c r="F11812" i="6"/>
  <c r="H11812" i="6" s="1"/>
  <c r="F11960" i="6"/>
  <c r="H11960" i="6" s="1"/>
  <c r="F13184" i="6"/>
  <c r="H13184" i="6" s="1"/>
  <c r="F13185" i="6"/>
  <c r="H13185" i="6" s="1"/>
  <c r="G2187" i="3"/>
  <c r="I2187" i="3" s="1"/>
  <c r="G2345" i="3"/>
  <c r="I2345" i="3" s="1"/>
  <c r="G2211" i="3"/>
  <c r="I2211" i="3" s="1"/>
  <c r="G2328" i="3"/>
  <c r="I2328" i="3" s="1"/>
  <c r="F12812" i="6"/>
  <c r="H12812" i="6" s="1"/>
  <c r="F13072" i="6"/>
  <c r="H13072" i="6" s="1"/>
  <c r="F12399" i="6"/>
  <c r="H12399" i="6" s="1"/>
  <c r="F12996" i="6"/>
  <c r="H12996" i="6" s="1"/>
  <c r="F12837" i="6"/>
  <c r="H12837" i="6" s="1"/>
  <c r="F12897" i="6"/>
  <c r="H12897" i="6" s="1"/>
  <c r="F12896" i="6"/>
  <c r="H12896" i="6" s="1"/>
  <c r="F13029" i="6"/>
  <c r="H13029" i="6" s="1"/>
  <c r="F12811" i="6"/>
  <c r="H12811" i="6" s="1"/>
  <c r="F12878" i="6"/>
  <c r="H12878" i="6" s="1"/>
  <c r="F12997" i="6"/>
  <c r="H12997" i="6" s="1"/>
  <c r="F12865" i="6"/>
  <c r="H12865" i="6" s="1"/>
  <c r="F13004" i="6"/>
  <c r="H13004" i="6" s="1"/>
  <c r="F12775" i="6"/>
  <c r="H12775" i="6" s="1"/>
  <c r="F12425" i="6"/>
  <c r="H12425" i="6" s="1"/>
  <c r="F13037" i="6"/>
  <c r="H13037" i="6" s="1"/>
  <c r="F12886" i="6"/>
  <c r="H12886" i="6" s="1"/>
  <c r="F12307" i="6"/>
  <c r="H12307" i="6" s="1"/>
  <c r="F12543" i="6"/>
  <c r="H12543" i="6" s="1"/>
  <c r="F12483" i="6"/>
  <c r="H12483" i="6" s="1"/>
  <c r="F11982" i="6"/>
  <c r="H11982" i="6" s="1"/>
  <c r="F12740" i="6"/>
  <c r="H12740" i="6" s="1"/>
  <c r="F12644" i="6"/>
  <c r="H12644" i="6" s="1"/>
  <c r="F12308" i="6"/>
  <c r="H12308" i="6" s="1"/>
  <c r="F12698" i="6"/>
  <c r="H12698" i="6" s="1"/>
  <c r="F12552" i="6"/>
  <c r="H12552" i="6" s="1"/>
  <c r="F12424" i="6"/>
  <c r="H12424" i="6" s="1"/>
  <c r="F12427" i="6"/>
  <c r="H12427" i="6" s="1"/>
  <c r="F12560" i="6"/>
  <c r="H12560" i="6" s="1"/>
  <c r="F12496" i="6"/>
  <c r="H12496" i="6" s="1"/>
  <c r="F12655" i="6"/>
  <c r="H12655" i="6" s="1"/>
  <c r="F12222" i="6"/>
  <c r="H12222" i="6" s="1"/>
  <c r="F12456" i="6"/>
  <c r="H12456" i="6" s="1"/>
  <c r="F12595" i="6"/>
  <c r="H12595" i="6" s="1"/>
  <c r="F12746" i="6"/>
  <c r="H12746" i="6" s="1"/>
  <c r="F12402" i="6"/>
  <c r="H12402" i="6" s="1"/>
  <c r="F11789" i="6"/>
  <c r="H11789" i="6" s="1"/>
  <c r="F12392" i="6"/>
  <c r="H12392" i="6" s="1"/>
  <c r="F12674" i="6"/>
  <c r="H12674" i="6" s="1"/>
  <c r="F12673" i="6"/>
  <c r="H12673" i="6" s="1"/>
  <c r="F11575" i="6"/>
  <c r="H11575" i="6" s="1"/>
  <c r="F12339" i="6"/>
  <c r="H12339" i="6" s="1"/>
  <c r="F12338" i="6"/>
  <c r="H12338" i="6" s="1"/>
  <c r="F11830" i="6"/>
  <c r="H11830" i="6" s="1"/>
  <c r="F12275" i="6"/>
  <c r="H12275" i="6" s="1"/>
  <c r="F12186" i="6"/>
  <c r="H12186" i="6" s="1"/>
  <c r="F11649" i="6"/>
  <c r="H11649" i="6" s="1"/>
  <c r="F12243" i="6"/>
  <c r="H12243" i="6" s="1"/>
  <c r="F11538" i="6"/>
  <c r="H11538" i="6" s="1"/>
  <c r="F12258" i="6"/>
  <c r="H12258" i="6" s="1"/>
  <c r="F11766" i="6"/>
  <c r="H11766" i="6" s="1"/>
  <c r="F12185" i="6"/>
  <c r="H12185" i="6" s="1"/>
  <c r="F11569" i="6"/>
  <c r="H11569" i="6" s="1"/>
  <c r="F12270" i="6"/>
  <c r="H12270" i="6" s="1"/>
  <c r="F12048" i="6"/>
  <c r="H12048" i="6" s="1"/>
  <c r="F12182" i="6"/>
  <c r="H12182" i="6" s="1"/>
  <c r="Q506" i="2"/>
  <c r="S506" i="2" s="1"/>
  <c r="H11852" i="6"/>
  <c r="H11854" i="6"/>
  <c r="H11898" i="6"/>
  <c r="P561" i="5"/>
  <c r="R561" i="5" s="1"/>
  <c r="F11767" i="6"/>
  <c r="H11767" i="6" s="1"/>
  <c r="F11656" i="6"/>
  <c r="H11656" i="6" s="1"/>
  <c r="F11657" i="6"/>
  <c r="H11657" i="6" s="1"/>
  <c r="F11574" i="6"/>
  <c r="F11905" i="6"/>
  <c r="H11905" i="6" s="1"/>
  <c r="F12026" i="6"/>
  <c r="H12026" i="6" s="1"/>
  <c r="F12069" i="6"/>
  <c r="H12069" i="6" s="1"/>
  <c r="F12030" i="6"/>
  <c r="H12030" i="6" s="1"/>
  <c r="H12053" i="6"/>
  <c r="P566" i="5"/>
  <c r="R566" i="5" s="1"/>
  <c r="H12040" i="6"/>
  <c r="P571" i="5"/>
  <c r="R571" i="5" s="1"/>
  <c r="P567" i="5"/>
  <c r="R567" i="5" s="1"/>
  <c r="H11941" i="6"/>
  <c r="P565" i="5"/>
  <c r="R565" i="5" s="1"/>
  <c r="F11888" i="6"/>
  <c r="H11888" i="6" s="1"/>
  <c r="F11875" i="6"/>
  <c r="H11875" i="6" s="1"/>
  <c r="F11901" i="6"/>
  <c r="H11901" i="6" s="1"/>
  <c r="P562" i="5"/>
  <c r="R562" i="5" s="1"/>
  <c r="H11857" i="6"/>
  <c r="P563" i="5"/>
  <c r="R563" i="5" s="1"/>
  <c r="H11843" i="6"/>
  <c r="F11821" i="6"/>
  <c r="H11821" i="6" s="1"/>
  <c r="F11736" i="6"/>
  <c r="H11736" i="6" s="1"/>
  <c r="Q547" i="5"/>
  <c r="Q548" i="5"/>
  <c r="Q529" i="5"/>
  <c r="Q550" i="5"/>
  <c r="Q549" i="5"/>
  <c r="F11681" i="6"/>
  <c r="H11681" i="6" s="1"/>
  <c r="H11746" i="6"/>
  <c r="P553" i="5"/>
  <c r="R553" i="5" s="1"/>
  <c r="H11806" i="6"/>
  <c r="P560" i="5"/>
  <c r="R560" i="5" s="1"/>
  <c r="P559" i="5"/>
  <c r="R559" i="5" s="1"/>
  <c r="H11631" i="6"/>
  <c r="P557" i="5"/>
  <c r="R557" i="5" s="1"/>
  <c r="H11687" i="6"/>
  <c r="P555" i="5"/>
  <c r="R555" i="5" s="1"/>
  <c r="Q526" i="5"/>
  <c r="G2137" i="3"/>
  <c r="R512" i="2"/>
  <c r="E512" i="2" s="1"/>
  <c r="R505" i="2"/>
  <c r="E505" i="2" s="1"/>
  <c r="R509" i="2"/>
  <c r="E509" i="2" s="1"/>
  <c r="R510" i="2"/>
  <c r="E510" i="2" s="1"/>
  <c r="Q551" i="5"/>
  <c r="R511" i="2"/>
  <c r="E511" i="2" s="1"/>
  <c r="Q552" i="5"/>
  <c r="Q554" i="5"/>
  <c r="Q546" i="5"/>
  <c r="F2135" i="3"/>
  <c r="J2135" i="3" s="1"/>
  <c r="O545" i="5"/>
  <c r="L545" i="5"/>
  <c r="K545" i="5"/>
  <c r="G545" i="5"/>
  <c r="F14242" i="6" s="1"/>
  <c r="H14242" i="6" s="1"/>
  <c r="H2132" i="3"/>
  <c r="F2130" i="3"/>
  <c r="J2130" i="3" s="1"/>
  <c r="Q509" i="2" l="1"/>
  <c r="S509" i="2" s="1"/>
  <c r="F13582" i="6"/>
  <c r="H13582" i="6" s="1"/>
  <c r="F13927" i="6"/>
  <c r="H13927" i="6" s="1"/>
  <c r="F13862" i="6"/>
  <c r="H13862" i="6" s="1"/>
  <c r="F13698" i="6"/>
  <c r="H13698" i="6" s="1"/>
  <c r="Q545" i="5"/>
  <c r="D545" i="5" s="1"/>
  <c r="F13220" i="6"/>
  <c r="H13220" i="6" s="1"/>
  <c r="F13373" i="6"/>
  <c r="H13373" i="6" s="1"/>
  <c r="F13277" i="6"/>
  <c r="H13277" i="6" s="1"/>
  <c r="P554" i="5"/>
  <c r="R554" i="5" s="1"/>
  <c r="F13016" i="6"/>
  <c r="H13016" i="6" s="1"/>
  <c r="F13095" i="6"/>
  <c r="H13095" i="6" s="1"/>
  <c r="F12803" i="6"/>
  <c r="H12803" i="6" s="1"/>
  <c r="P552" i="5"/>
  <c r="R552" i="5" s="1"/>
  <c r="F12731" i="6"/>
  <c r="H12731" i="6" s="1"/>
  <c r="F12482" i="6"/>
  <c r="H12482" i="6" s="1"/>
  <c r="F12417" i="6"/>
  <c r="H12417" i="6" s="1"/>
  <c r="F12638" i="6"/>
  <c r="H12638" i="6" s="1"/>
  <c r="F12246" i="6"/>
  <c r="H12246" i="6" s="1"/>
  <c r="F12175" i="6"/>
  <c r="H12175" i="6" s="1"/>
  <c r="I2137" i="3"/>
  <c r="H11574" i="6"/>
  <c r="D546" i="5"/>
  <c r="D554" i="5"/>
  <c r="D549" i="5"/>
  <c r="D552" i="5"/>
  <c r="D550" i="5"/>
  <c r="D551" i="5"/>
  <c r="D526" i="5"/>
  <c r="D529" i="5"/>
  <c r="D548" i="5"/>
  <c r="D547" i="5"/>
  <c r="P551" i="5"/>
  <c r="R551" i="5" s="1"/>
  <c r="F11894" i="6"/>
  <c r="F12038" i="6"/>
  <c r="H12038" i="6" s="1"/>
  <c r="F11335" i="6"/>
  <c r="H11335" i="6" s="1"/>
  <c r="F11316" i="6"/>
  <c r="H11316" i="6" s="1"/>
  <c r="H2128" i="3"/>
  <c r="O544" i="5"/>
  <c r="L544" i="5"/>
  <c r="K544" i="5"/>
  <c r="G544" i="5"/>
  <c r="F12084" i="6" s="1"/>
  <c r="H12084" i="6" s="1"/>
  <c r="F2126" i="3"/>
  <c r="J2126" i="3" s="1"/>
  <c r="O543" i="5"/>
  <c r="L543" i="5"/>
  <c r="K543" i="5"/>
  <c r="G543" i="5"/>
  <c r="F2125" i="3"/>
  <c r="J2125" i="3" s="1"/>
  <c r="O542" i="5"/>
  <c r="L542" i="5"/>
  <c r="K542" i="5"/>
  <c r="G542" i="5"/>
  <c r="O541" i="5"/>
  <c r="L541" i="5"/>
  <c r="K541" i="5"/>
  <c r="G541" i="5"/>
  <c r="O540" i="5"/>
  <c r="L540" i="5"/>
  <c r="K540" i="5"/>
  <c r="G540" i="5"/>
  <c r="F2123" i="3"/>
  <c r="J2123" i="3" s="1"/>
  <c r="F2122" i="3"/>
  <c r="J2122" i="3" s="1"/>
  <c r="H806" i="3"/>
  <c r="F13051" i="6" l="1"/>
  <c r="H13051" i="6" s="1"/>
  <c r="F15693" i="6"/>
  <c r="H15693" i="6" s="1"/>
  <c r="F15597" i="6"/>
  <c r="H15597" i="6" s="1"/>
  <c r="F15696" i="6"/>
  <c r="H15696" i="6" s="1"/>
  <c r="F14155" i="6"/>
  <c r="H14155" i="6" s="1"/>
  <c r="F14851" i="6"/>
  <c r="H14851" i="6" s="1"/>
  <c r="F14911" i="6"/>
  <c r="H14911" i="6" s="1"/>
  <c r="F14625" i="6"/>
  <c r="H14625" i="6" s="1"/>
  <c r="F14017" i="6"/>
  <c r="H14017" i="6" s="1"/>
  <c r="F13796" i="6"/>
  <c r="H13796" i="6" s="1"/>
  <c r="F14040" i="6"/>
  <c r="H14040" i="6" s="1"/>
  <c r="F13172" i="6"/>
  <c r="H13172" i="6" s="1"/>
  <c r="F13802" i="6"/>
  <c r="H13802" i="6" s="1"/>
  <c r="F13944" i="6"/>
  <c r="H13944" i="6" s="1"/>
  <c r="F13649" i="6"/>
  <c r="H13649" i="6" s="1"/>
  <c r="F13648" i="6"/>
  <c r="H13648" i="6" s="1"/>
  <c r="F13561" i="6"/>
  <c r="H13561" i="6" s="1"/>
  <c r="F13643" i="6"/>
  <c r="H13643" i="6" s="1"/>
  <c r="F13486" i="6"/>
  <c r="H13486" i="6" s="1"/>
  <c r="F13485" i="6"/>
  <c r="H13485" i="6" s="1"/>
  <c r="F13280" i="6"/>
  <c r="H13280" i="6" s="1"/>
  <c r="F13279" i="6"/>
  <c r="H13279" i="6" s="1"/>
  <c r="F12569" i="6"/>
  <c r="H12569" i="6" s="1"/>
  <c r="F13358" i="6"/>
  <c r="H13358" i="6" s="1"/>
  <c r="F13025" i="6"/>
  <c r="H13025" i="6" s="1"/>
  <c r="F12790" i="6"/>
  <c r="H12790" i="6" s="1"/>
  <c r="F12862" i="6"/>
  <c r="H12862" i="6" s="1"/>
  <c r="F12578" i="6"/>
  <c r="H12578" i="6" s="1"/>
  <c r="F12577" i="6"/>
  <c r="H12577" i="6" s="1"/>
  <c r="F12653" i="6"/>
  <c r="H12653" i="6" s="1"/>
  <c r="F12652" i="6"/>
  <c r="H12652" i="6" s="1"/>
  <c r="F12670" i="6"/>
  <c r="H12670" i="6" s="1"/>
  <c r="F12452" i="6"/>
  <c r="H12452" i="6" s="1"/>
  <c r="F12723" i="6"/>
  <c r="H12723" i="6" s="1"/>
  <c r="F12635" i="6"/>
  <c r="H12635" i="6" s="1"/>
  <c r="F12558" i="6"/>
  <c r="H12558" i="6" s="1"/>
  <c r="F12267" i="6"/>
  <c r="H12267" i="6" s="1"/>
  <c r="F12347" i="6"/>
  <c r="H12347" i="6" s="1"/>
  <c r="F12166" i="6"/>
  <c r="H12166" i="6" s="1"/>
  <c r="F12167" i="6"/>
  <c r="H12167" i="6" s="1"/>
  <c r="F12102" i="6"/>
  <c r="H12102" i="6" s="1"/>
  <c r="F12251" i="6"/>
  <c r="H12251" i="6" s="1"/>
  <c r="F12162" i="6"/>
  <c r="H12162" i="6" s="1"/>
  <c r="Q544" i="5"/>
  <c r="D544" i="5" s="1"/>
  <c r="H11894" i="6"/>
  <c r="F11881" i="6"/>
  <c r="H11881" i="6" s="1"/>
  <c r="F12009" i="6"/>
  <c r="H12009" i="6" s="1"/>
  <c r="F11863" i="6"/>
  <c r="H11863" i="6" s="1"/>
  <c r="F11959" i="6"/>
  <c r="H11959" i="6" s="1"/>
  <c r="F11756" i="6"/>
  <c r="H11756" i="6" s="1"/>
  <c r="F12024" i="6"/>
  <c r="H12024" i="6" s="1"/>
  <c r="F12016" i="6"/>
  <c r="H12016" i="6" s="1"/>
  <c r="F12015" i="6"/>
  <c r="H12015" i="6" s="1"/>
  <c r="F11887" i="6"/>
  <c r="H11887" i="6" s="1"/>
  <c r="F12007" i="6"/>
  <c r="H12007" i="6" s="1"/>
  <c r="F11971" i="6"/>
  <c r="H11971" i="6" s="1"/>
  <c r="F11938" i="6"/>
  <c r="H11938" i="6" s="1"/>
  <c r="F11991" i="6"/>
  <c r="H11991" i="6" s="1"/>
  <c r="F11819" i="6"/>
  <c r="H11819" i="6" s="1"/>
  <c r="F11662" i="6"/>
  <c r="H11662" i="6" s="1"/>
  <c r="F11661" i="6"/>
  <c r="H11661" i="6" s="1"/>
  <c r="F11820" i="6"/>
  <c r="H11820" i="6" s="1"/>
  <c r="F11597" i="6"/>
  <c r="H11597" i="6" s="1"/>
  <c r="F11650" i="6"/>
  <c r="H11650" i="6" s="1"/>
  <c r="F11741" i="6"/>
  <c r="H11741" i="6" s="1"/>
  <c r="F11553" i="6"/>
  <c r="H11553" i="6" s="1"/>
  <c r="F11799" i="6"/>
  <c r="H11799" i="6" s="1"/>
  <c r="F11710" i="6"/>
  <c r="H11710" i="6" s="1"/>
  <c r="F11638" i="6"/>
  <c r="H11638" i="6" s="1"/>
  <c r="Q541" i="5"/>
  <c r="Q540" i="5"/>
  <c r="Q543" i="5"/>
  <c r="Q542" i="5"/>
  <c r="F2121" i="3"/>
  <c r="J2121" i="3" s="1"/>
  <c r="F2120" i="3"/>
  <c r="J2120" i="3" s="1"/>
  <c r="F2114" i="3"/>
  <c r="J2114" i="3" s="1"/>
  <c r="F2113" i="3"/>
  <c r="J2113" i="3" s="1"/>
  <c r="F2112" i="3"/>
  <c r="J2112" i="3" s="1"/>
  <c r="O539" i="5"/>
  <c r="Q539" i="5" s="1"/>
  <c r="L539" i="5"/>
  <c r="K539" i="5"/>
  <c r="G539" i="5"/>
  <c r="F2110" i="3"/>
  <c r="J2110" i="3" s="1"/>
  <c r="P499" i="2"/>
  <c r="M499" i="2"/>
  <c r="L499" i="2"/>
  <c r="H499" i="2"/>
  <c r="F2104" i="3"/>
  <c r="J2104" i="3" s="1"/>
  <c r="F2103" i="3"/>
  <c r="J2103" i="3" s="1"/>
  <c r="O538" i="5"/>
  <c r="L538" i="5"/>
  <c r="K538" i="5"/>
  <c r="G538" i="5"/>
  <c r="F2096" i="3"/>
  <c r="J2096" i="3" s="1"/>
  <c r="F11529" i="6"/>
  <c r="H11529" i="6" s="1"/>
  <c r="F11528" i="6"/>
  <c r="H11528" i="6" s="1"/>
  <c r="F11527" i="6"/>
  <c r="H11527" i="6" s="1"/>
  <c r="F11526" i="6"/>
  <c r="H11526" i="6" s="1"/>
  <c r="F11525" i="6"/>
  <c r="H11525" i="6" s="1"/>
  <c r="F11524" i="6"/>
  <c r="H11524" i="6" s="1"/>
  <c r="F11522" i="6"/>
  <c r="H11522" i="6" s="1"/>
  <c r="F11521" i="6"/>
  <c r="H11521" i="6" s="1"/>
  <c r="F11518" i="6"/>
  <c r="H11518" i="6" s="1"/>
  <c r="F11517" i="6"/>
  <c r="H11517" i="6" s="1"/>
  <c r="F11513" i="6"/>
  <c r="H11513" i="6" s="1"/>
  <c r="F11512" i="6"/>
  <c r="H11512" i="6" s="1"/>
  <c r="F11511" i="6"/>
  <c r="H11511" i="6" s="1"/>
  <c r="F11503" i="6"/>
  <c r="H11503" i="6" s="1"/>
  <c r="F11502" i="6"/>
  <c r="H11502" i="6" s="1"/>
  <c r="F11500" i="6"/>
  <c r="H11500" i="6" s="1"/>
  <c r="F11499" i="6"/>
  <c r="H11499" i="6" s="1"/>
  <c r="F11498" i="6"/>
  <c r="H11498" i="6" s="1"/>
  <c r="F11496" i="6"/>
  <c r="H11496" i="6" s="1"/>
  <c r="F11495" i="6"/>
  <c r="H11495" i="6" s="1"/>
  <c r="F11491" i="6"/>
  <c r="H11491" i="6" s="1"/>
  <c r="F11490" i="6"/>
  <c r="H11490" i="6" s="1"/>
  <c r="F11487" i="6"/>
  <c r="H11487" i="6" s="1"/>
  <c r="F11485" i="6"/>
  <c r="H11485" i="6" s="1"/>
  <c r="F11483" i="6"/>
  <c r="F11480" i="6"/>
  <c r="H11480" i="6" s="1"/>
  <c r="F11479" i="6"/>
  <c r="F11478" i="6"/>
  <c r="H11478" i="6" s="1"/>
  <c r="F11474" i="6"/>
  <c r="F11473" i="6"/>
  <c r="H11473" i="6" s="1"/>
  <c r="F11472" i="6"/>
  <c r="H11472" i="6" s="1"/>
  <c r="F11470" i="6"/>
  <c r="H11470" i="6" s="1"/>
  <c r="F11469" i="6"/>
  <c r="H11469" i="6" s="1"/>
  <c r="F11468" i="6"/>
  <c r="H11468" i="6" s="1"/>
  <c r="F11467" i="6"/>
  <c r="F11460" i="6"/>
  <c r="H11460" i="6" s="1"/>
  <c r="F11459" i="6"/>
  <c r="H11459" i="6" s="1"/>
  <c r="F11457" i="6"/>
  <c r="H11457" i="6" s="1"/>
  <c r="F11453" i="6"/>
  <c r="H11453" i="6" s="1"/>
  <c r="F11451" i="6"/>
  <c r="H11451" i="6" s="1"/>
  <c r="F11450" i="6"/>
  <c r="H11450" i="6" s="1"/>
  <c r="F11449" i="6"/>
  <c r="H11449" i="6" s="1"/>
  <c r="F11448" i="6"/>
  <c r="F11447" i="6"/>
  <c r="H11447" i="6" s="1"/>
  <c r="F11446" i="6"/>
  <c r="H11446" i="6" s="1"/>
  <c r="F11445" i="6"/>
  <c r="F11443" i="6"/>
  <c r="H11443" i="6" s="1"/>
  <c r="F11438" i="6"/>
  <c r="H11438" i="6" s="1"/>
  <c r="F11437" i="6"/>
  <c r="H11437" i="6" s="1"/>
  <c r="F11434" i="6"/>
  <c r="H11434" i="6" s="1"/>
  <c r="F11432" i="6"/>
  <c r="H11432" i="6" s="1"/>
  <c r="F11431" i="6"/>
  <c r="H11431" i="6" s="1"/>
  <c r="F11430" i="6"/>
  <c r="H11430" i="6" s="1"/>
  <c r="F11429" i="6"/>
  <c r="F11427" i="6"/>
  <c r="H11427" i="6" s="1"/>
  <c r="F11425" i="6"/>
  <c r="H11425" i="6" s="1"/>
  <c r="F11412" i="6"/>
  <c r="H11412" i="6" s="1"/>
  <c r="F11410" i="6"/>
  <c r="H11410" i="6" s="1"/>
  <c r="F11407" i="6"/>
  <c r="H11407" i="6" s="1"/>
  <c r="F11406" i="6"/>
  <c r="H11406" i="6" s="1"/>
  <c r="F11405" i="6"/>
  <c r="H11405" i="6" s="1"/>
  <c r="F11404" i="6"/>
  <c r="H11404" i="6" s="1"/>
  <c r="F11403" i="6"/>
  <c r="H11403" i="6" s="1"/>
  <c r="F11401" i="6"/>
  <c r="H11401" i="6" s="1"/>
  <c r="F11399" i="6"/>
  <c r="H11399" i="6" s="1"/>
  <c r="F11398" i="6"/>
  <c r="H11398" i="6" s="1"/>
  <c r="F11395" i="6"/>
  <c r="H11395" i="6" s="1"/>
  <c r="F11392" i="6"/>
  <c r="H11392" i="6" s="1"/>
  <c r="F11391" i="6"/>
  <c r="H11391" i="6" s="1"/>
  <c r="F11389" i="6"/>
  <c r="H11389" i="6" s="1"/>
  <c r="F11388" i="6"/>
  <c r="H11388" i="6" s="1"/>
  <c r="F11387" i="6"/>
  <c r="H11387" i="6" s="1"/>
  <c r="F11385" i="6"/>
  <c r="H11385" i="6" s="1"/>
  <c r="F11384" i="6"/>
  <c r="H11384" i="6" s="1"/>
  <c r="F11380" i="6"/>
  <c r="H11380" i="6" s="1"/>
  <c r="F11373" i="6"/>
  <c r="H11373" i="6" s="1"/>
  <c r="F11371" i="6"/>
  <c r="H11371" i="6" s="1"/>
  <c r="F11368" i="6"/>
  <c r="H11368" i="6" s="1"/>
  <c r="F11367" i="6"/>
  <c r="H11367" i="6" s="1"/>
  <c r="F11365" i="6"/>
  <c r="H11365" i="6" s="1"/>
  <c r="F11364" i="6"/>
  <c r="H11364" i="6" s="1"/>
  <c r="F11360" i="6"/>
  <c r="H11360" i="6" s="1"/>
  <c r="F11359" i="6"/>
  <c r="H11359" i="6" s="1"/>
  <c r="F11355" i="6"/>
  <c r="H11355" i="6" s="1"/>
  <c r="F11349" i="6"/>
  <c r="H11349" i="6" s="1"/>
  <c r="F11347" i="6"/>
  <c r="H11347" i="6" s="1"/>
  <c r="F11343" i="6"/>
  <c r="H11343" i="6" s="1"/>
  <c r="F11342" i="6"/>
  <c r="H11342" i="6" s="1"/>
  <c r="F11341" i="6"/>
  <c r="H11341" i="6" s="1"/>
  <c r="F11337" i="6"/>
  <c r="H11337" i="6" s="1"/>
  <c r="F11334" i="6"/>
  <c r="H11334" i="6" s="1"/>
  <c r="F11333" i="6"/>
  <c r="H11333" i="6" s="1"/>
  <c r="F11331" i="6"/>
  <c r="H11331" i="6" s="1"/>
  <c r="F11329" i="6"/>
  <c r="H11329" i="6" s="1"/>
  <c r="F11328" i="6"/>
  <c r="H11328" i="6" s="1"/>
  <c r="F11327" i="6"/>
  <c r="H11327" i="6" s="1"/>
  <c r="F11326" i="6"/>
  <c r="H11326" i="6" s="1"/>
  <c r="F11325" i="6"/>
  <c r="H11325" i="6" s="1"/>
  <c r="F11324" i="6"/>
  <c r="H11324" i="6" s="1"/>
  <c r="F11323" i="6"/>
  <c r="H11323" i="6" s="1"/>
  <c r="F11321" i="6"/>
  <c r="F11318" i="6"/>
  <c r="H11318" i="6" s="1"/>
  <c r="F11314" i="6"/>
  <c r="H11314" i="6" s="1"/>
  <c r="F11313" i="6"/>
  <c r="H11313" i="6" s="1"/>
  <c r="F11311" i="6"/>
  <c r="H11311" i="6" s="1"/>
  <c r="F11307" i="6"/>
  <c r="H11307" i="6" s="1"/>
  <c r="F11305" i="6"/>
  <c r="H11305" i="6" s="1"/>
  <c r="F11304" i="6"/>
  <c r="H11304" i="6" s="1"/>
  <c r="F11294" i="6"/>
  <c r="F11288" i="6"/>
  <c r="H11288" i="6" s="1"/>
  <c r="F11287" i="6"/>
  <c r="H11287" i="6" s="1"/>
  <c r="F11286" i="6"/>
  <c r="H11286" i="6" s="1"/>
  <c r="F11285" i="6"/>
  <c r="H11285" i="6" s="1"/>
  <c r="F11284" i="6"/>
  <c r="H11284" i="6" s="1"/>
  <c r="F11282" i="6"/>
  <c r="H11282" i="6" s="1"/>
  <c r="F11280" i="6"/>
  <c r="H11280" i="6" s="1"/>
  <c r="F11279" i="6"/>
  <c r="H11279" i="6" s="1"/>
  <c r="F11278" i="6"/>
  <c r="H11278" i="6" s="1"/>
  <c r="F11273" i="6"/>
  <c r="H11273" i="6" s="1"/>
  <c r="F11271" i="6"/>
  <c r="H11271" i="6" s="1"/>
  <c r="F11269" i="6"/>
  <c r="H11269" i="6" s="1"/>
  <c r="F11266" i="6"/>
  <c r="H11266" i="6" s="1"/>
  <c r="F11262" i="6"/>
  <c r="H11262" i="6" s="1"/>
  <c r="F11257" i="6"/>
  <c r="H11257" i="6" s="1"/>
  <c r="F11252" i="6"/>
  <c r="F11251" i="6"/>
  <c r="H11251" i="6" s="1"/>
  <c r="F11250" i="6"/>
  <c r="H11250" i="6" s="1"/>
  <c r="F11243" i="6"/>
  <c r="H11243" i="6" s="1"/>
  <c r="F11239" i="6"/>
  <c r="H11239" i="6" s="1"/>
  <c r="F11235" i="6"/>
  <c r="H11235" i="6" s="1"/>
  <c r="F11234" i="6"/>
  <c r="H11234" i="6" s="1"/>
  <c r="F11231" i="6"/>
  <c r="H11231" i="6" s="1"/>
  <c r="F11230" i="6"/>
  <c r="H11230" i="6" s="1"/>
  <c r="F11228" i="6"/>
  <c r="H11228" i="6" s="1"/>
  <c r="F11227" i="6"/>
  <c r="H11227" i="6" s="1"/>
  <c r="F11226" i="6"/>
  <c r="H11226" i="6" s="1"/>
  <c r="F11223" i="6"/>
  <c r="H11223" i="6" s="1"/>
  <c r="F11221" i="6"/>
  <c r="H11221" i="6" s="1"/>
  <c r="F11216" i="6"/>
  <c r="H11216" i="6" s="1"/>
  <c r="F11214" i="6"/>
  <c r="H11214" i="6" s="1"/>
  <c r="F11213" i="6"/>
  <c r="H11213" i="6" s="1"/>
  <c r="F11211" i="6"/>
  <c r="H11211" i="6" s="1"/>
  <c r="F11210" i="6"/>
  <c r="H11210" i="6" s="1"/>
  <c r="O537" i="5"/>
  <c r="L537" i="5"/>
  <c r="K537" i="5"/>
  <c r="G537" i="5"/>
  <c r="O536" i="5"/>
  <c r="L536" i="5"/>
  <c r="K536" i="5"/>
  <c r="G536" i="5"/>
  <c r="F12079" i="6" s="1"/>
  <c r="H12079" i="6" s="1"/>
  <c r="P503" i="2"/>
  <c r="M503" i="2"/>
  <c r="L503" i="2"/>
  <c r="H503" i="2"/>
  <c r="G2307" i="3" s="1"/>
  <c r="I2307" i="3" s="1"/>
  <c r="O535" i="5"/>
  <c r="Q535" i="5" s="1"/>
  <c r="L535" i="5"/>
  <c r="K535" i="5"/>
  <c r="G535" i="5"/>
  <c r="F13415" i="6" s="1"/>
  <c r="H13415" i="6" s="1"/>
  <c r="O534" i="5"/>
  <c r="Q534" i="5" s="1"/>
  <c r="L534" i="5"/>
  <c r="K534" i="5"/>
  <c r="G534" i="5"/>
  <c r="F15558" i="6" s="1"/>
  <c r="H15558" i="6" s="1"/>
  <c r="F15902" i="6" l="1"/>
  <c r="H15902" i="6" s="1"/>
  <c r="F15831" i="6"/>
  <c r="H15831" i="6" s="1"/>
  <c r="F15619" i="6"/>
  <c r="H15619" i="6" s="1"/>
  <c r="F15957" i="6"/>
  <c r="H15957" i="6" s="1"/>
  <c r="F15665" i="6"/>
  <c r="H15665" i="6" s="1"/>
  <c r="F15213" i="6"/>
  <c r="H15213" i="6" s="1"/>
  <c r="F15079" i="6"/>
  <c r="H15079" i="6" s="1"/>
  <c r="F15145" i="6"/>
  <c r="H15145" i="6" s="1"/>
  <c r="F15367" i="6"/>
  <c r="H15367" i="6" s="1"/>
  <c r="F15044" i="6"/>
  <c r="H15044" i="6" s="1"/>
  <c r="F15772" i="6"/>
  <c r="H15772" i="6" s="1"/>
  <c r="F15447" i="6"/>
  <c r="H15447" i="6" s="1"/>
  <c r="F15310" i="6"/>
  <c r="H15310" i="6" s="1"/>
  <c r="F14935" i="6"/>
  <c r="H14935" i="6" s="1"/>
  <c r="F16043" i="6"/>
  <c r="H16043" i="6" s="1"/>
  <c r="F15151" i="6"/>
  <c r="H15151" i="6" s="1"/>
  <c r="F14943" i="6"/>
  <c r="H14943" i="6" s="1"/>
  <c r="F14800" i="6"/>
  <c r="H14800" i="6" s="1"/>
  <c r="F14892" i="6"/>
  <c r="H14892" i="6" s="1"/>
  <c r="F14627" i="6"/>
  <c r="H14627" i="6" s="1"/>
  <c r="F14680" i="6"/>
  <c r="H14680" i="6" s="1"/>
  <c r="F14576" i="6"/>
  <c r="H14576" i="6" s="1"/>
  <c r="F14106" i="6"/>
  <c r="H14106" i="6" s="1"/>
  <c r="F14194" i="6"/>
  <c r="H14194" i="6" s="1"/>
  <c r="F14422" i="6"/>
  <c r="H14422" i="6" s="1"/>
  <c r="F14313" i="6"/>
  <c r="H14313" i="6" s="1"/>
  <c r="F14496" i="6"/>
  <c r="H14496" i="6" s="1"/>
  <c r="F14349" i="6"/>
  <c r="H14349" i="6" s="1"/>
  <c r="F13601" i="6"/>
  <c r="H13601" i="6" s="1"/>
  <c r="F14047" i="6"/>
  <c r="H14047" i="6" s="1"/>
  <c r="F13823" i="6"/>
  <c r="H13823" i="6" s="1"/>
  <c r="F13711" i="6"/>
  <c r="H13711" i="6" s="1"/>
  <c r="F13750" i="6"/>
  <c r="H13750" i="6" s="1"/>
  <c r="F14010" i="6"/>
  <c r="H14010" i="6" s="1"/>
  <c r="F13467" i="6"/>
  <c r="F13566" i="6"/>
  <c r="H13566" i="6" s="1"/>
  <c r="G2135" i="3"/>
  <c r="I2135" i="3" s="1"/>
  <c r="G2326" i="3"/>
  <c r="I2326" i="3" s="1"/>
  <c r="F13054" i="6"/>
  <c r="H13054" i="6" s="1"/>
  <c r="F12754" i="6"/>
  <c r="H12754" i="6" s="1"/>
  <c r="F12429" i="6"/>
  <c r="H12429" i="6" s="1"/>
  <c r="F12700" i="6"/>
  <c r="H12700" i="6" s="1"/>
  <c r="F12564" i="6"/>
  <c r="H12564" i="6" s="1"/>
  <c r="F12403" i="6"/>
  <c r="H12403" i="6" s="1"/>
  <c r="F12665" i="6"/>
  <c r="H12665" i="6" s="1"/>
  <c r="R499" i="2"/>
  <c r="E499" i="2" s="1"/>
  <c r="F12184" i="6"/>
  <c r="H12184" i="6" s="1"/>
  <c r="F12342" i="6"/>
  <c r="H12342" i="6" s="1"/>
  <c r="H11474" i="6"/>
  <c r="H11467" i="6"/>
  <c r="H11483" i="6"/>
  <c r="H11445" i="6"/>
  <c r="D535" i="5"/>
  <c r="D542" i="5"/>
  <c r="D539" i="5"/>
  <c r="D543" i="5"/>
  <c r="D540" i="5"/>
  <c r="D534" i="5"/>
  <c r="D541" i="5"/>
  <c r="F11658" i="6"/>
  <c r="H11658" i="6" s="1"/>
  <c r="F12022" i="6"/>
  <c r="H12022" i="6" s="1"/>
  <c r="F11929" i="6"/>
  <c r="H11929" i="6" s="1"/>
  <c r="F11651" i="6"/>
  <c r="H11651" i="6" s="1"/>
  <c r="F11945" i="6"/>
  <c r="H11945" i="6" s="1"/>
  <c r="F12034" i="6"/>
  <c r="H12034" i="6" s="1"/>
  <c r="F11845" i="6"/>
  <c r="H11845" i="6" s="1"/>
  <c r="F11915" i="6"/>
  <c r="H11915" i="6" s="1"/>
  <c r="F11965" i="6"/>
  <c r="H11965" i="6" s="1"/>
  <c r="F12047" i="6"/>
  <c r="H12047" i="6" s="1"/>
  <c r="F11530" i="6"/>
  <c r="H11530" i="6" s="1"/>
  <c r="F11625" i="6"/>
  <c r="H11625" i="6" s="1"/>
  <c r="F11699" i="6"/>
  <c r="H11699" i="6" s="1"/>
  <c r="F11510" i="6"/>
  <c r="F11834" i="6"/>
  <c r="H11834" i="6" s="1"/>
  <c r="F11669" i="6"/>
  <c r="H11669" i="6" s="1"/>
  <c r="P550" i="5"/>
  <c r="R550" i="5" s="1"/>
  <c r="P556" i="5"/>
  <c r="R556" i="5" s="1"/>
  <c r="G2104" i="3"/>
  <c r="F11265" i="6"/>
  <c r="F11576" i="6"/>
  <c r="H11576" i="6" s="1"/>
  <c r="Q512" i="2"/>
  <c r="S512" i="2" s="1"/>
  <c r="F11263" i="6"/>
  <c r="H11263" i="6" s="1"/>
  <c r="F11539" i="6"/>
  <c r="H11539" i="6" s="1"/>
  <c r="H11479" i="6"/>
  <c r="P549" i="5"/>
  <c r="R549" i="5" s="1"/>
  <c r="P548" i="5"/>
  <c r="R548" i="5" s="1"/>
  <c r="P529" i="5"/>
  <c r="R529" i="5" s="1"/>
  <c r="F11452" i="6"/>
  <c r="H11452" i="6" s="1"/>
  <c r="F11245" i="6"/>
  <c r="H11245" i="6" s="1"/>
  <c r="F11386" i="6"/>
  <c r="H11386" i="6" s="1"/>
  <c r="F11222" i="6"/>
  <c r="H11321" i="6"/>
  <c r="P547" i="5"/>
  <c r="R547" i="5" s="1"/>
  <c r="P540" i="5"/>
  <c r="R540" i="5" s="1"/>
  <c r="P545" i="5"/>
  <c r="R545" i="5" s="1"/>
  <c r="P546" i="5"/>
  <c r="R546" i="5" s="1"/>
  <c r="H11448" i="6"/>
  <c r="H11429" i="6"/>
  <c r="P542" i="5"/>
  <c r="R542" i="5" s="1"/>
  <c r="P543" i="5"/>
  <c r="R543" i="5" s="1"/>
  <c r="H11252" i="6"/>
  <c r="R503" i="2"/>
  <c r="E503" i="2" s="1"/>
  <c r="H11294" i="6"/>
  <c r="P541" i="5"/>
  <c r="R541" i="5" s="1"/>
  <c r="Q536" i="5"/>
  <c r="Q537" i="5"/>
  <c r="Q538" i="5"/>
  <c r="F2091" i="3"/>
  <c r="J2091" i="3" s="1"/>
  <c r="O533" i="5"/>
  <c r="L533" i="5"/>
  <c r="K533" i="5"/>
  <c r="G533" i="5"/>
  <c r="O532" i="5"/>
  <c r="L532" i="5"/>
  <c r="K532" i="5"/>
  <c r="G532" i="5"/>
  <c r="F12378" i="6" s="1"/>
  <c r="H12378" i="6" s="1"/>
  <c r="O531" i="5"/>
  <c r="L531" i="5"/>
  <c r="K531" i="5"/>
  <c r="G531" i="5"/>
  <c r="O530" i="5"/>
  <c r="L530" i="5"/>
  <c r="K530" i="5"/>
  <c r="G530" i="5"/>
  <c r="P502" i="2"/>
  <c r="M502" i="2"/>
  <c r="L502" i="2"/>
  <c r="H502" i="2"/>
  <c r="G2740" i="3" s="1"/>
  <c r="I2740" i="3" s="1"/>
  <c r="O528" i="5"/>
  <c r="L528" i="5"/>
  <c r="K528" i="5"/>
  <c r="G528" i="5"/>
  <c r="O527" i="5"/>
  <c r="L527" i="5"/>
  <c r="K527" i="5"/>
  <c r="G527" i="5"/>
  <c r="F2089" i="3"/>
  <c r="J2089" i="3" s="1"/>
  <c r="P500" i="2"/>
  <c r="M500" i="2"/>
  <c r="L500" i="2"/>
  <c r="H500" i="2"/>
  <c r="G2643" i="3" s="1"/>
  <c r="I2643" i="3" s="1"/>
  <c r="P501" i="2"/>
  <c r="M501" i="2"/>
  <c r="L501" i="2"/>
  <c r="H501" i="2"/>
  <c r="G2257" i="3" s="1"/>
  <c r="I2257" i="3" s="1"/>
  <c r="F2087" i="3"/>
  <c r="J2087" i="3" s="1"/>
  <c r="F15159" i="6" l="1"/>
  <c r="H15159" i="6" s="1"/>
  <c r="F15258" i="6"/>
  <c r="H15258" i="6" s="1"/>
  <c r="F15121" i="6"/>
  <c r="H15121" i="6" s="1"/>
  <c r="F15057" i="6"/>
  <c r="H15057" i="6" s="1"/>
  <c r="F15941" i="6"/>
  <c r="H15941" i="6" s="1"/>
  <c r="F15940" i="6"/>
  <c r="H15940" i="6" s="1"/>
  <c r="F15435" i="6"/>
  <c r="H15435" i="6" s="1"/>
  <c r="F14933" i="6"/>
  <c r="H14933" i="6" s="1"/>
  <c r="F14770" i="6"/>
  <c r="H14770" i="6" s="1"/>
  <c r="F14736" i="6"/>
  <c r="H14736" i="6" s="1"/>
  <c r="F14643" i="6"/>
  <c r="H14643" i="6" s="1"/>
  <c r="F14848" i="6"/>
  <c r="H14848" i="6" s="1"/>
  <c r="F14744" i="6"/>
  <c r="H14744" i="6" s="1"/>
  <c r="F14847" i="6"/>
  <c r="H14847" i="6" s="1"/>
  <c r="F14743" i="6"/>
  <c r="H14743" i="6" s="1"/>
  <c r="F14586" i="6"/>
  <c r="H14586" i="6" s="1"/>
  <c r="F14585" i="6"/>
  <c r="H14585" i="6" s="1"/>
  <c r="F14456" i="6"/>
  <c r="H14456" i="6" s="1"/>
  <c r="F14216" i="6"/>
  <c r="H14216" i="6" s="1"/>
  <c r="F14215" i="6"/>
  <c r="H14215" i="6" s="1"/>
  <c r="F14390" i="6"/>
  <c r="H14390" i="6" s="1"/>
  <c r="F14326" i="6"/>
  <c r="H14326" i="6" s="1"/>
  <c r="F14543" i="6"/>
  <c r="H14543" i="6" s="1"/>
  <c r="F14391" i="6"/>
  <c r="H14391" i="6" s="1"/>
  <c r="F14542" i="6"/>
  <c r="H14542" i="6" s="1"/>
  <c r="F14325" i="6"/>
  <c r="H14325" i="6" s="1"/>
  <c r="F14144" i="6"/>
  <c r="H14144" i="6" s="1"/>
  <c r="F14464" i="6"/>
  <c r="H14464" i="6" s="1"/>
  <c r="F14535" i="6"/>
  <c r="H14535" i="6" s="1"/>
  <c r="F14293" i="6"/>
  <c r="H14293" i="6" s="1"/>
  <c r="F14212" i="6"/>
  <c r="H14212" i="6" s="1"/>
  <c r="G2416" i="3"/>
  <c r="I2416" i="3" s="1"/>
  <c r="G2557" i="3"/>
  <c r="I2557" i="3" s="1"/>
  <c r="F13983" i="6"/>
  <c r="H13983" i="6" s="1"/>
  <c r="F13706" i="6"/>
  <c r="H13706" i="6" s="1"/>
  <c r="F13765" i="6"/>
  <c r="H13765" i="6" s="1"/>
  <c r="F13928" i="6"/>
  <c r="H13928" i="6" s="1"/>
  <c r="F14033" i="6"/>
  <c r="H14033" i="6" s="1"/>
  <c r="F13732" i="6"/>
  <c r="H13732" i="6" s="1"/>
  <c r="F14023" i="6"/>
  <c r="H14023" i="6" s="1"/>
  <c r="F14022" i="6"/>
  <c r="H14022" i="6" s="1"/>
  <c r="F13949" i="6"/>
  <c r="H13949" i="6" s="1"/>
  <c r="F13948" i="6"/>
  <c r="H13948" i="6" s="1"/>
  <c r="F13819" i="6"/>
  <c r="H13819" i="6" s="1"/>
  <c r="F13671" i="6"/>
  <c r="H13671" i="6" s="1"/>
  <c r="F13496" i="6"/>
  <c r="H13496" i="6" s="1"/>
  <c r="F13570" i="6"/>
  <c r="H13570" i="6" s="1"/>
  <c r="H13467" i="6"/>
  <c r="P539" i="5"/>
  <c r="R539" i="5" s="1"/>
  <c r="F13312" i="6"/>
  <c r="H13312" i="6" s="1"/>
  <c r="F13311" i="6"/>
  <c r="H13311" i="6" s="1"/>
  <c r="F13437" i="6"/>
  <c r="H13437" i="6" s="1"/>
  <c r="F13211" i="6"/>
  <c r="H13211" i="6" s="1"/>
  <c r="F13357" i="6"/>
  <c r="H13357" i="6" s="1"/>
  <c r="F13128" i="6"/>
  <c r="H13128" i="6" s="1"/>
  <c r="F13468" i="6"/>
  <c r="H13468" i="6" s="1"/>
  <c r="F13443" i="6"/>
  <c r="H13443" i="6" s="1"/>
  <c r="F13249" i="6"/>
  <c r="H13249" i="6" s="1"/>
  <c r="F12379" i="6"/>
  <c r="H12379" i="6" s="1"/>
  <c r="F13374" i="6"/>
  <c r="H13374" i="6" s="1"/>
  <c r="F13318" i="6"/>
  <c r="H13318" i="6" s="1"/>
  <c r="G2256" i="3"/>
  <c r="I2256" i="3" s="1"/>
  <c r="G2317" i="3"/>
  <c r="I2317" i="3" s="1"/>
  <c r="F13053" i="6"/>
  <c r="H13053" i="6" s="1"/>
  <c r="F12833" i="6"/>
  <c r="H12833" i="6" s="1"/>
  <c r="F12888" i="6"/>
  <c r="H12888" i="6" s="1"/>
  <c r="F12760" i="6"/>
  <c r="H12760" i="6" s="1"/>
  <c r="F12944" i="6"/>
  <c r="H12944" i="6" s="1"/>
  <c r="F12789" i="6"/>
  <c r="H12789" i="6" s="1"/>
  <c r="F13084" i="6"/>
  <c r="H13084" i="6" s="1"/>
  <c r="F12213" i="6"/>
  <c r="H12213" i="6" s="1"/>
  <c r="F12766" i="6"/>
  <c r="H12766" i="6" s="1"/>
  <c r="F12571" i="6"/>
  <c r="H12571" i="6" s="1"/>
  <c r="F12570" i="6"/>
  <c r="H12570" i="6" s="1"/>
  <c r="F12582" i="6"/>
  <c r="H12582" i="6" s="1"/>
  <c r="F12385" i="6"/>
  <c r="H12385" i="6" s="1"/>
  <c r="F12520" i="6"/>
  <c r="H12520" i="6" s="1"/>
  <c r="F12671" i="6"/>
  <c r="H12671" i="6" s="1"/>
  <c r="F12706" i="6"/>
  <c r="H12706" i="6" s="1"/>
  <c r="F12637" i="6"/>
  <c r="H12637" i="6" s="1"/>
  <c r="F12313" i="6"/>
  <c r="H12313" i="6" s="1"/>
  <c r="F12312" i="6"/>
  <c r="H12312" i="6" s="1"/>
  <c r="F12206" i="6"/>
  <c r="H12206" i="6" s="1"/>
  <c r="F12296" i="6"/>
  <c r="H12296" i="6" s="1"/>
  <c r="F11241" i="6"/>
  <c r="H11241" i="6" s="1"/>
  <c r="F12285" i="6"/>
  <c r="H12285" i="6" s="1"/>
  <c r="F12092" i="6"/>
  <c r="H12092" i="6" s="1"/>
  <c r="F12176" i="6"/>
  <c r="H12176" i="6" s="1"/>
  <c r="F12281" i="6"/>
  <c r="H12281" i="6" s="1"/>
  <c r="F12280" i="6"/>
  <c r="H12280" i="6" s="1"/>
  <c r="I2104" i="3"/>
  <c r="H11222" i="6"/>
  <c r="H11510" i="6"/>
  <c r="H11265" i="6"/>
  <c r="F11840" i="6"/>
  <c r="F12141" i="6"/>
  <c r="H12141" i="6" s="1"/>
  <c r="F12140" i="6"/>
  <c r="H12140" i="6" s="1"/>
  <c r="D538" i="5"/>
  <c r="D537" i="5"/>
  <c r="D536" i="5"/>
  <c r="F11814" i="6"/>
  <c r="H11814" i="6" s="1"/>
  <c r="F11956" i="6"/>
  <c r="H11956" i="6" s="1"/>
  <c r="F12003" i="6"/>
  <c r="F12004" i="6"/>
  <c r="H12004" i="6" s="1"/>
  <c r="F11849" i="6"/>
  <c r="H11849" i="6" s="1"/>
  <c r="F11917" i="6"/>
  <c r="H11917" i="6" s="1"/>
  <c r="F12014" i="6"/>
  <c r="H12014" i="6" s="1"/>
  <c r="F12001" i="6"/>
  <c r="H12001" i="6" s="1"/>
  <c r="P537" i="5"/>
  <c r="R537" i="5" s="1"/>
  <c r="F11634" i="6"/>
  <c r="H11634" i="6" s="1"/>
  <c r="F11790" i="6"/>
  <c r="H11790" i="6" s="1"/>
  <c r="Q499" i="2"/>
  <c r="S499" i="2" s="1"/>
  <c r="R502" i="2"/>
  <c r="E502" i="2" s="1"/>
  <c r="F11532" i="6"/>
  <c r="H11532" i="6" s="1"/>
  <c r="F11593" i="6"/>
  <c r="H11593" i="6" s="1"/>
  <c r="F11256" i="6"/>
  <c r="F11482" i="6"/>
  <c r="H11482" i="6" s="1"/>
  <c r="Q530" i="5"/>
  <c r="Q532" i="5"/>
  <c r="P538" i="5"/>
  <c r="R538" i="5" s="1"/>
  <c r="Q528" i="5"/>
  <c r="Q531" i="5"/>
  <c r="F11454" i="6"/>
  <c r="H11454" i="6" s="1"/>
  <c r="F11394" i="6"/>
  <c r="R500" i="2"/>
  <c r="E500" i="2" s="1"/>
  <c r="R501" i="2"/>
  <c r="E501" i="2" s="1"/>
  <c r="Q533" i="5"/>
  <c r="Q527" i="5"/>
  <c r="F2084" i="3"/>
  <c r="J2084" i="3" s="1"/>
  <c r="O525" i="5"/>
  <c r="L525" i="5"/>
  <c r="K525" i="5"/>
  <c r="G525" i="5"/>
  <c r="F14250" i="6" s="1"/>
  <c r="H14250" i="6" s="1"/>
  <c r="F2078" i="3"/>
  <c r="J2078" i="3" s="1"/>
  <c r="P494" i="2"/>
  <c r="M494" i="2"/>
  <c r="L494" i="2"/>
  <c r="H494" i="2"/>
  <c r="O524" i="5"/>
  <c r="L524" i="5"/>
  <c r="K524" i="5"/>
  <c r="G524" i="5"/>
  <c r="P495" i="2"/>
  <c r="M495" i="2"/>
  <c r="L495" i="2"/>
  <c r="H495" i="2"/>
  <c r="G2406" i="3" s="1"/>
  <c r="I2406" i="3" s="1"/>
  <c r="F2077" i="3"/>
  <c r="J2077" i="3" s="1"/>
  <c r="F2076" i="3"/>
  <c r="J2076" i="3" s="1"/>
  <c r="F2074" i="3"/>
  <c r="J2074" i="3" s="1"/>
  <c r="F2073" i="3"/>
  <c r="J2073" i="3" s="1"/>
  <c r="F2072" i="3"/>
  <c r="J2072" i="3" s="1"/>
  <c r="F2068" i="3"/>
  <c r="J2068" i="3" s="1"/>
  <c r="F2066" i="3"/>
  <c r="J2066" i="3" s="1"/>
  <c r="F2064" i="3"/>
  <c r="J2064" i="3" s="1"/>
  <c r="F2063" i="3"/>
  <c r="J2063" i="3" s="1"/>
  <c r="P498" i="2"/>
  <c r="M498" i="2"/>
  <c r="L498" i="2"/>
  <c r="H498" i="2"/>
  <c r="F2058" i="3"/>
  <c r="J2058" i="3" s="1"/>
  <c r="O523" i="5"/>
  <c r="L523" i="5"/>
  <c r="K523" i="5"/>
  <c r="G523" i="5"/>
  <c r="F13526" i="6" s="1"/>
  <c r="H13526" i="6" s="1"/>
  <c r="F2049" i="3"/>
  <c r="J2049" i="3" s="1"/>
  <c r="F2048" i="3"/>
  <c r="J2048" i="3" s="1"/>
  <c r="O522" i="5"/>
  <c r="L522" i="5"/>
  <c r="K522" i="5"/>
  <c r="G522" i="5"/>
  <c r="F14229" i="6" s="1"/>
  <c r="H14229" i="6" s="1"/>
  <c r="F2045" i="3"/>
  <c r="J2045" i="3" s="1"/>
  <c r="P489" i="2"/>
  <c r="M489" i="2"/>
  <c r="L489" i="2"/>
  <c r="H489" i="2"/>
  <c r="F2037" i="3"/>
  <c r="J2037" i="3" s="1"/>
  <c r="H2036" i="3"/>
  <c r="I2036" i="3" s="1"/>
  <c r="F2033" i="3"/>
  <c r="J2033" i="3" s="1"/>
  <c r="F2031" i="3"/>
  <c r="J2031" i="3" s="1"/>
  <c r="P497" i="2"/>
  <c r="M497" i="2"/>
  <c r="L497" i="2"/>
  <c r="H497" i="2"/>
  <c r="G2668" i="3" s="1"/>
  <c r="I2668" i="3" s="1"/>
  <c r="F2029" i="3"/>
  <c r="J2029" i="3" s="1"/>
  <c r="F2027" i="3"/>
  <c r="J2027" i="3" s="1"/>
  <c r="F2021" i="3"/>
  <c r="J2021" i="3" s="1"/>
  <c r="O521" i="5"/>
  <c r="L521" i="5"/>
  <c r="K521" i="5"/>
  <c r="G521" i="5"/>
  <c r="F2011" i="3"/>
  <c r="J2011" i="3" s="1"/>
  <c r="J2148" i="3"/>
  <c r="I2148" i="3"/>
  <c r="J2147" i="3"/>
  <c r="I2147" i="3"/>
  <c r="J2146" i="3"/>
  <c r="I2146" i="3"/>
  <c r="J2144" i="3"/>
  <c r="I2144" i="3"/>
  <c r="J2143" i="3"/>
  <c r="I2143" i="3"/>
  <c r="J2142" i="3"/>
  <c r="I2142" i="3"/>
  <c r="J2141" i="3"/>
  <c r="I2141" i="3"/>
  <c r="J2140" i="3"/>
  <c r="I2140" i="3"/>
  <c r="J2139" i="3"/>
  <c r="I2139" i="3"/>
  <c r="J2138" i="3"/>
  <c r="I2138" i="3"/>
  <c r="J2134" i="3"/>
  <c r="I2134" i="3"/>
  <c r="J2133" i="3"/>
  <c r="I2133" i="3"/>
  <c r="J2132" i="3"/>
  <c r="I2132" i="3"/>
  <c r="J2131" i="3"/>
  <c r="I2131" i="3"/>
  <c r="J2129" i="3"/>
  <c r="I2129" i="3"/>
  <c r="J2128" i="3"/>
  <c r="I2128" i="3"/>
  <c r="J2127" i="3"/>
  <c r="I2127" i="3"/>
  <c r="J2124" i="3"/>
  <c r="I2124" i="3"/>
  <c r="J2119" i="3"/>
  <c r="I2119" i="3"/>
  <c r="J2118" i="3"/>
  <c r="I2118" i="3"/>
  <c r="J2117" i="3"/>
  <c r="I2117" i="3"/>
  <c r="J2116" i="3"/>
  <c r="I2116" i="3"/>
  <c r="J2115" i="3"/>
  <c r="I2115" i="3"/>
  <c r="J2111" i="3"/>
  <c r="I2111" i="3"/>
  <c r="J2109" i="3"/>
  <c r="I2109" i="3"/>
  <c r="J2108" i="3"/>
  <c r="I2108" i="3"/>
  <c r="J2107" i="3"/>
  <c r="I2107" i="3"/>
  <c r="J2106" i="3"/>
  <c r="I2106" i="3"/>
  <c r="J2105" i="3"/>
  <c r="I2105" i="3"/>
  <c r="J2102" i="3"/>
  <c r="I2102" i="3"/>
  <c r="J2101" i="3"/>
  <c r="I2101" i="3"/>
  <c r="J2100" i="3"/>
  <c r="I2100" i="3"/>
  <c r="J2099" i="3"/>
  <c r="I2099" i="3"/>
  <c r="J2098" i="3"/>
  <c r="I2098" i="3"/>
  <c r="J2097" i="3"/>
  <c r="I2097" i="3"/>
  <c r="J2095" i="3"/>
  <c r="I2095" i="3"/>
  <c r="J2094" i="3"/>
  <c r="I2094" i="3"/>
  <c r="J2093" i="3"/>
  <c r="I2093" i="3"/>
  <c r="J2092" i="3"/>
  <c r="I2092" i="3"/>
  <c r="J2090" i="3"/>
  <c r="I2090" i="3"/>
  <c r="J2088" i="3"/>
  <c r="I2088" i="3"/>
  <c r="J2086" i="3"/>
  <c r="I2086" i="3"/>
  <c r="J2085" i="3"/>
  <c r="I2085" i="3"/>
  <c r="J2083" i="3"/>
  <c r="I2083" i="3"/>
  <c r="J2082" i="3"/>
  <c r="I2082" i="3"/>
  <c r="J2081" i="3"/>
  <c r="I2081" i="3"/>
  <c r="J2080" i="3"/>
  <c r="I2080" i="3"/>
  <c r="J2079" i="3"/>
  <c r="I2079" i="3"/>
  <c r="J2075" i="3"/>
  <c r="I2075" i="3"/>
  <c r="J2071" i="3"/>
  <c r="I2071" i="3"/>
  <c r="J2070" i="3"/>
  <c r="I2070" i="3"/>
  <c r="J2069" i="3"/>
  <c r="I2069" i="3"/>
  <c r="J2067" i="3"/>
  <c r="I2067" i="3"/>
  <c r="J2065" i="3"/>
  <c r="I2065" i="3"/>
  <c r="J2062" i="3"/>
  <c r="I2062" i="3"/>
  <c r="J2061" i="3"/>
  <c r="I2061" i="3"/>
  <c r="J2060" i="3"/>
  <c r="I2060" i="3"/>
  <c r="J2059" i="3"/>
  <c r="I2059" i="3"/>
  <c r="J2057" i="3"/>
  <c r="I2057" i="3"/>
  <c r="J2056" i="3"/>
  <c r="I2056" i="3"/>
  <c r="J2055" i="3"/>
  <c r="I2055" i="3"/>
  <c r="J2054" i="3"/>
  <c r="I2054" i="3"/>
  <c r="J2053" i="3"/>
  <c r="I2053" i="3"/>
  <c r="J2052" i="3"/>
  <c r="I2052" i="3"/>
  <c r="J2051" i="3"/>
  <c r="I2051" i="3"/>
  <c r="J2050" i="3"/>
  <c r="I2050" i="3"/>
  <c r="J2047" i="3"/>
  <c r="I2047" i="3"/>
  <c r="J2046" i="3"/>
  <c r="I2046" i="3"/>
  <c r="J2044" i="3"/>
  <c r="I2044" i="3"/>
  <c r="J2043" i="3"/>
  <c r="I2043" i="3"/>
  <c r="J2042" i="3"/>
  <c r="I2042" i="3"/>
  <c r="J2041" i="3"/>
  <c r="I2041" i="3"/>
  <c r="J2040" i="3"/>
  <c r="I2040" i="3"/>
  <c r="J2039" i="3"/>
  <c r="I2039" i="3"/>
  <c r="J2038" i="3"/>
  <c r="I2038" i="3"/>
  <c r="J2036" i="3"/>
  <c r="J2035" i="3"/>
  <c r="I2035" i="3"/>
  <c r="J2034" i="3"/>
  <c r="I2034" i="3"/>
  <c r="J2032" i="3"/>
  <c r="I2032" i="3"/>
  <c r="J2030" i="3"/>
  <c r="I2030" i="3"/>
  <c r="J2028" i="3"/>
  <c r="I2028" i="3"/>
  <c r="J2026" i="3"/>
  <c r="I2026" i="3"/>
  <c r="J2025" i="3"/>
  <c r="I2025" i="3"/>
  <c r="J2024" i="3"/>
  <c r="I2024" i="3"/>
  <c r="J2023" i="3"/>
  <c r="I2023" i="3"/>
  <c r="J2022" i="3"/>
  <c r="I2022" i="3"/>
  <c r="J2020" i="3"/>
  <c r="I2020" i="3"/>
  <c r="J2019" i="3"/>
  <c r="I2019" i="3"/>
  <c r="J2018" i="3"/>
  <c r="I2018" i="3"/>
  <c r="J2017" i="3"/>
  <c r="I2017" i="3"/>
  <c r="J2016" i="3"/>
  <c r="I2016" i="3"/>
  <c r="J2015" i="3"/>
  <c r="I2015" i="3"/>
  <c r="J2014" i="3"/>
  <c r="I2014" i="3"/>
  <c r="J2013" i="3"/>
  <c r="I2013" i="3"/>
  <c r="J2012" i="3"/>
  <c r="I2012" i="3"/>
  <c r="F2010" i="3"/>
  <c r="J2010" i="3" s="1"/>
  <c r="F2009" i="3"/>
  <c r="J2009" i="3" s="1"/>
  <c r="P496" i="2"/>
  <c r="M496" i="2"/>
  <c r="L496" i="2"/>
  <c r="H496" i="2"/>
  <c r="F2007" i="3"/>
  <c r="J2007" i="3" s="1"/>
  <c r="F2006" i="3"/>
  <c r="J2006" i="3" s="1"/>
  <c r="F2005" i="3"/>
  <c r="J2005" i="3" s="1"/>
  <c r="O520" i="5"/>
  <c r="L520" i="5"/>
  <c r="K520" i="5"/>
  <c r="G520" i="5"/>
  <c r="F2000" i="3"/>
  <c r="J2000" i="3" s="1"/>
  <c r="F1999" i="3"/>
  <c r="J1999" i="3" s="1"/>
  <c r="P493" i="2"/>
  <c r="L493" i="2"/>
  <c r="M493" i="2"/>
  <c r="F1996" i="3"/>
  <c r="J1996" i="3" s="1"/>
  <c r="F1995" i="3"/>
  <c r="J1995" i="3" s="1"/>
  <c r="P485" i="2"/>
  <c r="M485" i="2"/>
  <c r="L485" i="2"/>
  <c r="H485" i="2"/>
  <c r="G2609" i="3" s="1"/>
  <c r="I2609" i="3" s="1"/>
  <c r="F16058" i="6" l="1"/>
  <c r="H16058" i="6" s="1"/>
  <c r="F15709" i="6"/>
  <c r="H15709" i="6" s="1"/>
  <c r="F15102" i="6"/>
  <c r="H15102" i="6" s="1"/>
  <c r="F15245" i="6"/>
  <c r="H15245" i="6" s="1"/>
  <c r="G2058" i="3"/>
  <c r="I2058" i="3" s="1"/>
  <c r="G2717" i="3"/>
  <c r="I2717" i="3" s="1"/>
  <c r="G2045" i="3"/>
  <c r="I2045" i="3" s="1"/>
  <c r="G2659" i="3"/>
  <c r="I2659" i="3" s="1"/>
  <c r="F14890" i="6"/>
  <c r="H14890" i="6" s="1"/>
  <c r="F14709" i="6"/>
  <c r="H14709" i="6" s="1"/>
  <c r="P532" i="5"/>
  <c r="R532" i="5" s="1"/>
  <c r="F14221" i="6"/>
  <c r="H14221" i="6" s="1"/>
  <c r="F14307" i="6"/>
  <c r="H14307" i="6" s="1"/>
  <c r="F14124" i="6"/>
  <c r="H14124" i="6" s="1"/>
  <c r="F14505" i="6"/>
  <c r="H14505" i="6" s="1"/>
  <c r="F14372" i="6"/>
  <c r="H14372" i="6" s="1"/>
  <c r="G2452" i="3"/>
  <c r="I2452" i="3" s="1"/>
  <c r="G2580" i="3"/>
  <c r="I2580" i="3" s="1"/>
  <c r="G2029" i="3"/>
  <c r="I2029" i="3" s="1"/>
  <c r="G2505" i="3"/>
  <c r="I2505" i="3" s="1"/>
  <c r="F12783" i="6"/>
  <c r="H12783" i="6" s="1"/>
  <c r="F13859" i="6"/>
  <c r="H13859" i="6" s="1"/>
  <c r="F12958" i="6"/>
  <c r="H12958" i="6" s="1"/>
  <c r="F13938" i="6"/>
  <c r="H13938" i="6" s="1"/>
  <c r="F13627" i="6"/>
  <c r="H13627" i="6" s="1"/>
  <c r="F13758" i="6"/>
  <c r="H13758" i="6" s="1"/>
  <c r="F14002" i="6"/>
  <c r="H14002" i="6" s="1"/>
  <c r="F14079" i="6"/>
  <c r="H14079" i="6" s="1"/>
  <c r="F13878" i="6"/>
  <c r="H13878" i="6" s="1"/>
  <c r="F13725" i="6"/>
  <c r="H13725" i="6" s="1"/>
  <c r="F13269" i="6"/>
  <c r="H13269" i="6" s="1"/>
  <c r="F13406" i="6"/>
  <c r="H13406" i="6" s="1"/>
  <c r="F13156" i="6"/>
  <c r="H13156" i="6" s="1"/>
  <c r="F13247" i="6"/>
  <c r="H13247" i="6" s="1"/>
  <c r="F13466" i="6"/>
  <c r="H13466" i="6" s="1"/>
  <c r="G1996" i="3"/>
  <c r="I1996" i="3" s="1"/>
  <c r="G2359" i="3"/>
  <c r="I2359" i="3" s="1"/>
  <c r="F12372" i="6"/>
  <c r="H12372" i="6" s="1"/>
  <c r="F13112" i="6"/>
  <c r="H13112" i="6" s="1"/>
  <c r="F12959" i="6"/>
  <c r="H12959" i="6" s="1"/>
  <c r="F13073" i="6"/>
  <c r="H13073" i="6" s="1"/>
  <c r="F12925" i="6"/>
  <c r="H12925" i="6" s="1"/>
  <c r="F12977" i="6"/>
  <c r="H12977" i="6" s="1"/>
  <c r="F12769" i="6"/>
  <c r="H12769" i="6" s="1"/>
  <c r="F13056" i="6"/>
  <c r="H13056" i="6" s="1"/>
  <c r="F12931" i="6"/>
  <c r="H12931" i="6" s="1"/>
  <c r="F13063" i="6"/>
  <c r="H13063" i="6" s="1"/>
  <c r="F12299" i="6"/>
  <c r="H12299" i="6" s="1"/>
  <c r="F12393" i="6"/>
  <c r="H12393" i="6" s="1"/>
  <c r="F12518" i="6"/>
  <c r="H12518" i="6" s="1"/>
  <c r="F12438" i="6"/>
  <c r="H12438" i="6" s="1"/>
  <c r="F12672" i="6"/>
  <c r="H12672" i="6" s="1"/>
  <c r="F12590" i="6"/>
  <c r="H12590" i="6" s="1"/>
  <c r="F12198" i="6"/>
  <c r="H12198" i="6" s="1"/>
  <c r="F12696" i="6"/>
  <c r="H12696" i="6" s="1"/>
  <c r="F12683" i="6"/>
  <c r="H12683" i="6" s="1"/>
  <c r="F12554" i="6"/>
  <c r="H12554" i="6" s="1"/>
  <c r="F12155" i="6"/>
  <c r="H12155" i="6" s="1"/>
  <c r="F12315" i="6"/>
  <c r="H12315" i="6" s="1"/>
  <c r="F12074" i="6"/>
  <c r="H12074" i="6" s="1"/>
  <c r="F12208" i="6"/>
  <c r="H12208" i="6" s="1"/>
  <c r="F12156" i="6"/>
  <c r="H12156" i="6" s="1"/>
  <c r="P536" i="5"/>
  <c r="R536" i="5" s="1"/>
  <c r="H11256" i="6"/>
  <c r="H11394" i="6"/>
  <c r="H11840" i="6"/>
  <c r="G2077" i="3"/>
  <c r="G2239" i="3"/>
  <c r="I2239" i="3" s="1"/>
  <c r="G2078" i="3"/>
  <c r="I2078" i="3" s="1"/>
  <c r="G2234" i="3"/>
  <c r="I2234" i="3" s="1"/>
  <c r="D531" i="5"/>
  <c r="D527" i="5"/>
  <c r="D528" i="5"/>
  <c r="D533" i="5"/>
  <c r="D532" i="5"/>
  <c r="D530" i="5"/>
  <c r="F11813" i="6"/>
  <c r="F11930" i="6"/>
  <c r="H11930" i="6" s="1"/>
  <c r="F11618" i="6"/>
  <c r="F11974" i="6"/>
  <c r="H11974" i="6" s="1"/>
  <c r="F11381" i="6"/>
  <c r="F11985" i="6"/>
  <c r="H11985" i="6" s="1"/>
  <c r="F12068" i="6"/>
  <c r="H12068" i="6" s="1"/>
  <c r="F11961" i="6"/>
  <c r="H11961" i="6" s="1"/>
  <c r="F11846" i="6"/>
  <c r="H11846" i="6" s="1"/>
  <c r="F12013" i="6"/>
  <c r="H12013" i="6" s="1"/>
  <c r="H12003" i="6"/>
  <c r="P533" i="5"/>
  <c r="R533" i="5" s="1"/>
  <c r="F11916" i="6"/>
  <c r="H11916" i="6" s="1"/>
  <c r="F12021" i="6"/>
  <c r="H12021" i="6" s="1"/>
  <c r="F11274" i="6"/>
  <c r="H11274" i="6" s="1"/>
  <c r="F11672" i="6"/>
  <c r="H11672" i="6" s="1"/>
  <c r="F11609" i="6"/>
  <c r="H11609" i="6" s="1"/>
  <c r="F11771" i="6"/>
  <c r="H11771" i="6" s="1"/>
  <c r="F11691" i="6"/>
  <c r="H11691" i="6" s="1"/>
  <c r="F11535" i="6"/>
  <c r="H11535" i="6" s="1"/>
  <c r="F11645" i="6"/>
  <c r="H11645" i="6" s="1"/>
  <c r="F11781" i="6"/>
  <c r="H11781" i="6" s="1"/>
  <c r="Q513" i="2"/>
  <c r="S513" i="2" s="1"/>
  <c r="F11229" i="6"/>
  <c r="H11229" i="6" s="1"/>
  <c r="F11366" i="6"/>
  <c r="H11366" i="6" s="1"/>
  <c r="F11465" i="6"/>
  <c r="H11465" i="6" s="1"/>
  <c r="F11249" i="6"/>
  <c r="H11249" i="6" s="1"/>
  <c r="F11390" i="6"/>
  <c r="H11390" i="6" s="1"/>
  <c r="Q524" i="5"/>
  <c r="Q522" i="5"/>
  <c r="R497" i="2"/>
  <c r="E497" i="2" s="1"/>
  <c r="G2021" i="3"/>
  <c r="G2123" i="3"/>
  <c r="I2123" i="3" s="1"/>
  <c r="R495" i="2"/>
  <c r="E495" i="2" s="1"/>
  <c r="Q520" i="5"/>
  <c r="Q525" i="5"/>
  <c r="Q503" i="2"/>
  <c r="S503" i="2" s="1"/>
  <c r="Q521" i="5"/>
  <c r="R493" i="2"/>
  <c r="E493" i="2" s="1"/>
  <c r="R496" i="2"/>
  <c r="E496" i="2" s="1"/>
  <c r="R485" i="2"/>
  <c r="E485" i="2" s="1"/>
  <c r="R489" i="2"/>
  <c r="E489" i="2" s="1"/>
  <c r="R494" i="2"/>
  <c r="E494" i="2" s="1"/>
  <c r="R498" i="2"/>
  <c r="E498" i="2" s="1"/>
  <c r="Q523" i="5"/>
  <c r="H493" i="2"/>
  <c r="O518" i="5"/>
  <c r="L518" i="5"/>
  <c r="K518" i="5"/>
  <c r="G518" i="5"/>
  <c r="O519" i="5"/>
  <c r="L519" i="5"/>
  <c r="K519" i="5"/>
  <c r="G519" i="5"/>
  <c r="F1993" i="3"/>
  <c r="J1993" i="3" s="1"/>
  <c r="O517" i="5"/>
  <c r="L517" i="5"/>
  <c r="K517" i="5"/>
  <c r="G517" i="5"/>
  <c r="O516" i="5"/>
  <c r="L516" i="5"/>
  <c r="K516" i="5"/>
  <c r="G516" i="5"/>
  <c r="F1989" i="3"/>
  <c r="J1989" i="3" s="1"/>
  <c r="F1988" i="3"/>
  <c r="J1988" i="3" s="1"/>
  <c r="F1987" i="3"/>
  <c r="J1987" i="3" s="1"/>
  <c r="P492" i="2"/>
  <c r="M492" i="2"/>
  <c r="L492" i="2"/>
  <c r="H492" i="2"/>
  <c r="F1985" i="3"/>
  <c r="J1985" i="3" s="1"/>
  <c r="O515" i="5"/>
  <c r="L515" i="5"/>
  <c r="K515" i="5"/>
  <c r="G515" i="5"/>
  <c r="G10602" i="6"/>
  <c r="F11206" i="6"/>
  <c r="H11206" i="6" s="1"/>
  <c r="F11205" i="6"/>
  <c r="H11205" i="6" s="1"/>
  <c r="F11204" i="6"/>
  <c r="H11204" i="6" s="1"/>
  <c r="F11203" i="6"/>
  <c r="H11203" i="6" s="1"/>
  <c r="F11202" i="6"/>
  <c r="H11202" i="6" s="1"/>
  <c r="F11200" i="6"/>
  <c r="H11200" i="6" s="1"/>
  <c r="F11197" i="6"/>
  <c r="H11197" i="6" s="1"/>
  <c r="F11195" i="6"/>
  <c r="H11195" i="6" s="1"/>
  <c r="F11194" i="6"/>
  <c r="H11194" i="6" s="1"/>
  <c r="F11193" i="6"/>
  <c r="H11193" i="6" s="1"/>
  <c r="F11192" i="6"/>
  <c r="H11192" i="6" s="1"/>
  <c r="F11191" i="6"/>
  <c r="H11191" i="6" s="1"/>
  <c r="F11189" i="6"/>
  <c r="H11189" i="6" s="1"/>
  <c r="F11185" i="6"/>
  <c r="H11185" i="6" s="1"/>
  <c r="F11184" i="6"/>
  <c r="H11184" i="6" s="1"/>
  <c r="F11180" i="6"/>
  <c r="H11180" i="6" s="1"/>
  <c r="F11179" i="6"/>
  <c r="H11179" i="6" s="1"/>
  <c r="F11178" i="6"/>
  <c r="H11178" i="6" s="1"/>
  <c r="F11176" i="6"/>
  <c r="H11176" i="6" s="1"/>
  <c r="F11175" i="6"/>
  <c r="H11175" i="6" s="1"/>
  <c r="F11168" i="6"/>
  <c r="H11168" i="6" s="1"/>
  <c r="F11166" i="6"/>
  <c r="H11166" i="6" s="1"/>
  <c r="F11163" i="6"/>
  <c r="H11163" i="6" s="1"/>
  <c r="F11160" i="6"/>
  <c r="H11160" i="6" s="1"/>
  <c r="F11159" i="6"/>
  <c r="H11159" i="6" s="1"/>
  <c r="F11158" i="6"/>
  <c r="F11155" i="6"/>
  <c r="F11154" i="6"/>
  <c r="H11154" i="6" s="1"/>
  <c r="F11153" i="6"/>
  <c r="H11153" i="6" s="1"/>
  <c r="F11152" i="6"/>
  <c r="H11152" i="6" s="1"/>
  <c r="F11151" i="6"/>
  <c r="H11151" i="6" s="1"/>
  <c r="F11147" i="6"/>
  <c r="H11147" i="6" s="1"/>
  <c r="F11145" i="6"/>
  <c r="H11145" i="6" s="1"/>
  <c r="F11144" i="6"/>
  <c r="H11144" i="6" s="1"/>
  <c r="F11141" i="6"/>
  <c r="H11141" i="6" s="1"/>
  <c r="F11132" i="6"/>
  <c r="H11132" i="6" s="1"/>
  <c r="F11131" i="6"/>
  <c r="H11131" i="6" s="1"/>
  <c r="F11130" i="6"/>
  <c r="H11130" i="6" s="1"/>
  <c r="F11129" i="6"/>
  <c r="H11129" i="6" s="1"/>
  <c r="F11127" i="6"/>
  <c r="H11127" i="6" s="1"/>
  <c r="F11120" i="6"/>
  <c r="H11120" i="6" s="1"/>
  <c r="F11119" i="6"/>
  <c r="H11119" i="6" s="1"/>
  <c r="F11117" i="6"/>
  <c r="H11117" i="6" s="1"/>
  <c r="F11114" i="6"/>
  <c r="H11114" i="6" s="1"/>
  <c r="F11113" i="6"/>
  <c r="H11113" i="6" s="1"/>
  <c r="F11110" i="6"/>
  <c r="H11110" i="6" s="1"/>
  <c r="F11108" i="6"/>
  <c r="H11108" i="6" s="1"/>
  <c r="F11105" i="6"/>
  <c r="H11105" i="6" s="1"/>
  <c r="F11104" i="6"/>
  <c r="H11104" i="6" s="1"/>
  <c r="F11099" i="6"/>
  <c r="H11099" i="6" s="1"/>
  <c r="F11097" i="6"/>
  <c r="H11097" i="6" s="1"/>
  <c r="F11092" i="6"/>
  <c r="H11092" i="6" s="1"/>
  <c r="F11090" i="6"/>
  <c r="H11090" i="6" s="1"/>
  <c r="F11089" i="6"/>
  <c r="H11089" i="6" s="1"/>
  <c r="F11086" i="6"/>
  <c r="H11086" i="6" s="1"/>
  <c r="F11082" i="6"/>
  <c r="H11082" i="6" s="1"/>
  <c r="F11077" i="6"/>
  <c r="H11077" i="6" s="1"/>
  <c r="F11076" i="6"/>
  <c r="H11076" i="6" s="1"/>
  <c r="F11074" i="6"/>
  <c r="H11074" i="6" s="1"/>
  <c r="F11068" i="6"/>
  <c r="H11068" i="6" s="1"/>
  <c r="F11065" i="6"/>
  <c r="H11065" i="6" s="1"/>
  <c r="F11064" i="6"/>
  <c r="H11064" i="6" s="1"/>
  <c r="F11061" i="6"/>
  <c r="H11061" i="6" s="1"/>
  <c r="F11056" i="6"/>
  <c r="H11056" i="6" s="1"/>
  <c r="F11055" i="6"/>
  <c r="H11055" i="6" s="1"/>
  <c r="F11054" i="6"/>
  <c r="H11054" i="6" s="1"/>
  <c r="F11047" i="6"/>
  <c r="H11047" i="6" s="1"/>
  <c r="F11046" i="6"/>
  <c r="H11046" i="6" s="1"/>
  <c r="F11045" i="6"/>
  <c r="H11045" i="6" s="1"/>
  <c r="F11044" i="6"/>
  <c r="H11044" i="6" s="1"/>
  <c r="F11039" i="6"/>
  <c r="H11039" i="6" s="1"/>
  <c r="F11037" i="6"/>
  <c r="H11037" i="6" s="1"/>
  <c r="F11036" i="6"/>
  <c r="H11036" i="6" s="1"/>
  <c r="F11031" i="6"/>
  <c r="H11031" i="6" s="1"/>
  <c r="F11030" i="6"/>
  <c r="H11030" i="6" s="1"/>
  <c r="F11028" i="6"/>
  <c r="H11028" i="6" s="1"/>
  <c r="F11027" i="6"/>
  <c r="H11027" i="6" s="1"/>
  <c r="F11023" i="6"/>
  <c r="H11023" i="6" s="1"/>
  <c r="F11021" i="6"/>
  <c r="H11021" i="6" s="1"/>
  <c r="F11017" i="6"/>
  <c r="H11017" i="6" s="1"/>
  <c r="F11016" i="6"/>
  <c r="H11016" i="6" s="1"/>
  <c r="F11015" i="6"/>
  <c r="H11015" i="6" s="1"/>
  <c r="F11013" i="6"/>
  <c r="H11013" i="6" s="1"/>
  <c r="F11012" i="6"/>
  <c r="H11012" i="6" s="1"/>
  <c r="F11010" i="6"/>
  <c r="H11010" i="6" s="1"/>
  <c r="F11009" i="6"/>
  <c r="H11009" i="6" s="1"/>
  <c r="F11005" i="6"/>
  <c r="H11005" i="6" s="1"/>
  <c r="F11001" i="6"/>
  <c r="H11001" i="6" s="1"/>
  <c r="F11000" i="6"/>
  <c r="H11000" i="6" s="1"/>
  <c r="F10999" i="6"/>
  <c r="H10999" i="6" s="1"/>
  <c r="F10997" i="6"/>
  <c r="H10997" i="6" s="1"/>
  <c r="F10995" i="6"/>
  <c r="H10995" i="6" s="1"/>
  <c r="F10994" i="6"/>
  <c r="H10994" i="6" s="1"/>
  <c r="F10990" i="6"/>
  <c r="H10990" i="6" s="1"/>
  <c r="F10989" i="6"/>
  <c r="H10989" i="6" s="1"/>
  <c r="F10988" i="6"/>
  <c r="H10988" i="6" s="1"/>
  <c r="F10986" i="6"/>
  <c r="H10986" i="6" s="1"/>
  <c r="F10985" i="6"/>
  <c r="H10985" i="6" s="1"/>
  <c r="F10983" i="6"/>
  <c r="H10983" i="6" s="1"/>
  <c r="F10982" i="6"/>
  <c r="H10982" i="6" s="1"/>
  <c r="F10981" i="6"/>
  <c r="H10981" i="6" s="1"/>
  <c r="F10977" i="6"/>
  <c r="H10977" i="6" s="1"/>
  <c r="F10976" i="6"/>
  <c r="H10976" i="6" s="1"/>
  <c r="F10970" i="6"/>
  <c r="H10970" i="6" s="1"/>
  <c r="F10968" i="6"/>
  <c r="H10968" i="6" s="1"/>
  <c r="F10961" i="6"/>
  <c r="H10961" i="6" s="1"/>
  <c r="F10960" i="6"/>
  <c r="H10960" i="6" s="1"/>
  <c r="F10956" i="6"/>
  <c r="H10956" i="6" s="1"/>
  <c r="F10955" i="6"/>
  <c r="H10955" i="6" s="1"/>
  <c r="F10954" i="6"/>
  <c r="H10954" i="6" s="1"/>
  <c r="F10953" i="6"/>
  <c r="H10953" i="6" s="1"/>
  <c r="F10952" i="6"/>
  <c r="H10952" i="6" s="1"/>
  <c r="F10951" i="6"/>
  <c r="H10951" i="6" s="1"/>
  <c r="F10949" i="6"/>
  <c r="H10949" i="6" s="1"/>
  <c r="F10944" i="6"/>
  <c r="H10944" i="6" s="1"/>
  <c r="F10943" i="6"/>
  <c r="H10943" i="6" s="1"/>
  <c r="F10942" i="6"/>
  <c r="H10942" i="6" s="1"/>
  <c r="F10939" i="6"/>
  <c r="H10939" i="6" s="1"/>
  <c r="F10937" i="6"/>
  <c r="H10937" i="6" s="1"/>
  <c r="F10934" i="6"/>
  <c r="H10934" i="6" s="1"/>
  <c r="F10931" i="6"/>
  <c r="H10931" i="6" s="1"/>
  <c r="F10927" i="6"/>
  <c r="H10927" i="6" s="1"/>
  <c r="F10926" i="6"/>
  <c r="H10926" i="6" s="1"/>
  <c r="F10925" i="6"/>
  <c r="H10925" i="6" s="1"/>
  <c r="F10919" i="6"/>
  <c r="H10919" i="6" s="1"/>
  <c r="F10916" i="6"/>
  <c r="H10916" i="6" s="1"/>
  <c r="F10912" i="6"/>
  <c r="H10912" i="6" s="1"/>
  <c r="F10911" i="6"/>
  <c r="H10911" i="6" s="1"/>
  <c r="F10910" i="6"/>
  <c r="H10910" i="6" s="1"/>
  <c r="F10908" i="6"/>
  <c r="H10908" i="6" s="1"/>
  <c r="F10904" i="6"/>
  <c r="F10903" i="6"/>
  <c r="H10903" i="6" s="1"/>
  <c r="F10902" i="6"/>
  <c r="H10902" i="6" s="1"/>
  <c r="F10899" i="6"/>
  <c r="H10899" i="6" s="1"/>
  <c r="F10897" i="6"/>
  <c r="H10897" i="6" s="1"/>
  <c r="F10894" i="6"/>
  <c r="H10894" i="6" s="1"/>
  <c r="F10893" i="6"/>
  <c r="H10893" i="6" s="1"/>
  <c r="F10892" i="6"/>
  <c r="H10892" i="6" s="1"/>
  <c r="F10891" i="6"/>
  <c r="H10891" i="6" s="1"/>
  <c r="F10885" i="6"/>
  <c r="H10885" i="6" s="1"/>
  <c r="F10883" i="6"/>
  <c r="H10883" i="6" s="1"/>
  <c r="F10882" i="6"/>
  <c r="H10882" i="6" s="1"/>
  <c r="F10878" i="6"/>
  <c r="H10878" i="6" s="1"/>
  <c r="F10877" i="6"/>
  <c r="H10877" i="6" s="1"/>
  <c r="F10874" i="6"/>
  <c r="H10874" i="6" s="1"/>
  <c r="F10872" i="6"/>
  <c r="H10872" i="6" s="1"/>
  <c r="F10871" i="6"/>
  <c r="H10871" i="6" s="1"/>
  <c r="F10869" i="6"/>
  <c r="H10869" i="6" s="1"/>
  <c r="F10868" i="6"/>
  <c r="H10868" i="6" s="1"/>
  <c r="F10866" i="6"/>
  <c r="H10866" i="6" s="1"/>
  <c r="F10862" i="6"/>
  <c r="H10862" i="6" s="1"/>
  <c r="F10861" i="6"/>
  <c r="H10861" i="6" s="1"/>
  <c r="F10860" i="6"/>
  <c r="H10860" i="6" s="1"/>
  <c r="F10859" i="6"/>
  <c r="H10859" i="6" s="1"/>
  <c r="F10857" i="6"/>
  <c r="H10857" i="6" s="1"/>
  <c r="F10856" i="6"/>
  <c r="H10856" i="6" s="1"/>
  <c r="F10855" i="6"/>
  <c r="H10855" i="6" s="1"/>
  <c r="F10853" i="6"/>
  <c r="H10853" i="6" s="1"/>
  <c r="F10851" i="6"/>
  <c r="H10851" i="6" s="1"/>
  <c r="F10844" i="6"/>
  <c r="H10844" i="6" s="1"/>
  <c r="F10843" i="6"/>
  <c r="H10843" i="6" s="1"/>
  <c r="F10841" i="6"/>
  <c r="H10841" i="6" s="1"/>
  <c r="F10839" i="6"/>
  <c r="H10839" i="6" s="1"/>
  <c r="F10832" i="6"/>
  <c r="H10832" i="6" s="1"/>
  <c r="F10831" i="6"/>
  <c r="H10831" i="6" s="1"/>
  <c r="F10830" i="6"/>
  <c r="H10830" i="6" s="1"/>
  <c r="F10827" i="6"/>
  <c r="H10827" i="6" s="1"/>
  <c r="F10824" i="6"/>
  <c r="H10824" i="6" s="1"/>
  <c r="F10815" i="6"/>
  <c r="H10815" i="6" s="1"/>
  <c r="F10812" i="6"/>
  <c r="H10812" i="6" s="1"/>
  <c r="F10811" i="6"/>
  <c r="H10811" i="6" s="1"/>
  <c r="F10810" i="6"/>
  <c r="H10810" i="6" s="1"/>
  <c r="F10808" i="6"/>
  <c r="H10808" i="6" s="1"/>
  <c r="F10807" i="6"/>
  <c r="H10807" i="6" s="1"/>
  <c r="F10806" i="6"/>
  <c r="H10806" i="6" s="1"/>
  <c r="F10805" i="6"/>
  <c r="H10805" i="6" s="1"/>
  <c r="F10804" i="6"/>
  <c r="H10804" i="6" s="1"/>
  <c r="F10797" i="6"/>
  <c r="H10797" i="6" s="1"/>
  <c r="F10788" i="6"/>
  <c r="H10788" i="6" s="1"/>
  <c r="F10787" i="6"/>
  <c r="H10787" i="6" s="1"/>
  <c r="F10784" i="6"/>
  <c r="H10784" i="6" s="1"/>
  <c r="F10774" i="6"/>
  <c r="H10774" i="6" s="1"/>
  <c r="F10773" i="6"/>
  <c r="H10773" i="6" s="1"/>
  <c r="F10772" i="6"/>
  <c r="H10772" i="6" s="1"/>
  <c r="F10771" i="6"/>
  <c r="H10771" i="6" s="1"/>
  <c r="F10770" i="6"/>
  <c r="H10770" i="6" s="1"/>
  <c r="F10769" i="6"/>
  <c r="H10769" i="6" s="1"/>
  <c r="F10764" i="6"/>
  <c r="H10764" i="6" s="1"/>
  <c r="F10763" i="6"/>
  <c r="H10763" i="6" s="1"/>
  <c r="F10762" i="6"/>
  <c r="H10762" i="6" s="1"/>
  <c r="F10761" i="6"/>
  <c r="H10761" i="6" s="1"/>
  <c r="F10760" i="6"/>
  <c r="H10760" i="6" s="1"/>
  <c r="F10757" i="6"/>
  <c r="H10757" i="6" s="1"/>
  <c r="F10756" i="6"/>
  <c r="H10756" i="6" s="1"/>
  <c r="F10755" i="6"/>
  <c r="H10755" i="6" s="1"/>
  <c r="F10754" i="6"/>
  <c r="H10754" i="6" s="1"/>
  <c r="F10752" i="6"/>
  <c r="F10750" i="6"/>
  <c r="H10750" i="6" s="1"/>
  <c r="F10748" i="6"/>
  <c r="H10748" i="6" s="1"/>
  <c r="F10743" i="6"/>
  <c r="H10743" i="6" s="1"/>
  <c r="F10737" i="6"/>
  <c r="H10737" i="6" s="1"/>
  <c r="F10736" i="6"/>
  <c r="H10736" i="6" s="1"/>
  <c r="F10734" i="6"/>
  <c r="H10734" i="6" s="1"/>
  <c r="F10732" i="6"/>
  <c r="H10732" i="6" s="1"/>
  <c r="F10724" i="6"/>
  <c r="H10724" i="6" s="1"/>
  <c r="F10723" i="6"/>
  <c r="H10723" i="6" s="1"/>
  <c r="F10717" i="6"/>
  <c r="H10717" i="6" s="1"/>
  <c r="F10711" i="6"/>
  <c r="H10711" i="6" s="1"/>
  <c r="F10707" i="6"/>
  <c r="H10707" i="6" s="1"/>
  <c r="F10705" i="6"/>
  <c r="H10705" i="6" s="1"/>
  <c r="F10704" i="6"/>
  <c r="H10704" i="6" s="1"/>
  <c r="F10703" i="6"/>
  <c r="H10703" i="6" s="1"/>
  <c r="F10702" i="6"/>
  <c r="H10702" i="6" s="1"/>
  <c r="F10699" i="6"/>
  <c r="H10699" i="6" s="1"/>
  <c r="F10698" i="6"/>
  <c r="H10698" i="6" s="1"/>
  <c r="F10692" i="6"/>
  <c r="H10692" i="6" s="1"/>
  <c r="F10689" i="6"/>
  <c r="H10689" i="6" s="1"/>
  <c r="F10685" i="6"/>
  <c r="H10685" i="6" s="1"/>
  <c r="F10683" i="6"/>
  <c r="H10683" i="6" s="1"/>
  <c r="F10681" i="6"/>
  <c r="H10681" i="6" s="1"/>
  <c r="F10679" i="6"/>
  <c r="H10679" i="6" s="1"/>
  <c r="F10674" i="6"/>
  <c r="H10674" i="6" s="1"/>
  <c r="F10672" i="6"/>
  <c r="H10672" i="6" s="1"/>
  <c r="F10671" i="6"/>
  <c r="H10671" i="6" s="1"/>
  <c r="F10668" i="6"/>
  <c r="H10668" i="6" s="1"/>
  <c r="F10665" i="6"/>
  <c r="H10665" i="6" s="1"/>
  <c r="F10664" i="6"/>
  <c r="H10664" i="6" s="1"/>
  <c r="F10660" i="6"/>
  <c r="H10660" i="6" s="1"/>
  <c r="F10656" i="6"/>
  <c r="H10656" i="6" s="1"/>
  <c r="F10655" i="6"/>
  <c r="H10655" i="6" s="1"/>
  <c r="F10653" i="6"/>
  <c r="H10653" i="6" s="1"/>
  <c r="F10644" i="6"/>
  <c r="H10644" i="6" s="1"/>
  <c r="F10643" i="6"/>
  <c r="H10643" i="6" s="1"/>
  <c r="F10642" i="6"/>
  <c r="H10642" i="6" s="1"/>
  <c r="F10641" i="6"/>
  <c r="H10641" i="6" s="1"/>
  <c r="F10640" i="6"/>
  <c r="H10640" i="6" s="1"/>
  <c r="F10639" i="6"/>
  <c r="H10639" i="6" s="1"/>
  <c r="F10637" i="6"/>
  <c r="H10637" i="6" s="1"/>
  <c r="F10634" i="6"/>
  <c r="H10634" i="6" s="1"/>
  <c r="F10633" i="6"/>
  <c r="H10633" i="6" s="1"/>
  <c r="F10631" i="6"/>
  <c r="H10631" i="6" s="1"/>
  <c r="F10629" i="6"/>
  <c r="H10629" i="6" s="1"/>
  <c r="F10627" i="6"/>
  <c r="H10627" i="6" s="1"/>
  <c r="F10626" i="6"/>
  <c r="H10626" i="6" s="1"/>
  <c r="F10625" i="6"/>
  <c r="H10625" i="6" s="1"/>
  <c r="F10624" i="6"/>
  <c r="H10624" i="6" s="1"/>
  <c r="F10620" i="6"/>
  <c r="H10620" i="6" s="1"/>
  <c r="F10619" i="6"/>
  <c r="H10619" i="6" s="1"/>
  <c r="F10618" i="6"/>
  <c r="H10618" i="6" s="1"/>
  <c r="F10617" i="6"/>
  <c r="H10617" i="6" s="1"/>
  <c r="F10616" i="6"/>
  <c r="H10616" i="6" s="1"/>
  <c r="F10614" i="6"/>
  <c r="H10614" i="6" s="1"/>
  <c r="F10611" i="6"/>
  <c r="H10611" i="6" s="1"/>
  <c r="F10610" i="6"/>
  <c r="H10610" i="6" s="1"/>
  <c r="F10609" i="6"/>
  <c r="H10609" i="6" s="1"/>
  <c r="F10604" i="6"/>
  <c r="H10604" i="6" s="1"/>
  <c r="F10602" i="6"/>
  <c r="F10601" i="6"/>
  <c r="H10601" i="6" s="1"/>
  <c r="F10600" i="6"/>
  <c r="H10600" i="6" s="1"/>
  <c r="F1984" i="3"/>
  <c r="J1984" i="3" s="1"/>
  <c r="F1983" i="3"/>
  <c r="J1983" i="3" s="1"/>
  <c r="O514" i="5"/>
  <c r="L514" i="5"/>
  <c r="K514" i="5"/>
  <c r="G514" i="5"/>
  <c r="F15938" i="6" l="1"/>
  <c r="H15938" i="6" s="1"/>
  <c r="F15326" i="6"/>
  <c r="H15326" i="6" s="1"/>
  <c r="F15620" i="6"/>
  <c r="H15620" i="6" s="1"/>
  <c r="F15247" i="6"/>
  <c r="H15247" i="6" s="1"/>
  <c r="F15783" i="6"/>
  <c r="H15783" i="6" s="1"/>
  <c r="F15919" i="6"/>
  <c r="H15919" i="6" s="1"/>
  <c r="F15492" i="6"/>
  <c r="H15492" i="6" s="1"/>
  <c r="F15286" i="6"/>
  <c r="H15286" i="6" s="1"/>
  <c r="Q498" i="2"/>
  <c r="S498" i="2" s="1"/>
  <c r="F14065" i="6"/>
  <c r="H14065" i="6" s="1"/>
  <c r="F14718" i="6"/>
  <c r="H14718" i="6" s="1"/>
  <c r="F14639" i="6"/>
  <c r="H14639" i="6" s="1"/>
  <c r="F14465" i="6"/>
  <c r="H14465" i="6" s="1"/>
  <c r="F14899" i="6"/>
  <c r="H14899" i="6" s="1"/>
  <c r="F14724" i="6"/>
  <c r="H14724" i="6" s="1"/>
  <c r="F12736" i="6"/>
  <c r="H12736" i="6" s="1"/>
  <c r="F14915" i="6"/>
  <c r="H14915" i="6" s="1"/>
  <c r="Q497" i="2"/>
  <c r="S497" i="2" s="1"/>
  <c r="F13707" i="6"/>
  <c r="H13707" i="6" s="1"/>
  <c r="F14098" i="6"/>
  <c r="H14098" i="6" s="1"/>
  <c r="F13229" i="6"/>
  <c r="H13229" i="6" s="1"/>
  <c r="F13427" i="6"/>
  <c r="H13427" i="6" s="1"/>
  <c r="F13078" i="6"/>
  <c r="H13078" i="6" s="1"/>
  <c r="F13345" i="6"/>
  <c r="H13345" i="6" s="1"/>
  <c r="F12928" i="6"/>
  <c r="H12928" i="6" s="1"/>
  <c r="F13299" i="6"/>
  <c r="H13299" i="6" s="1"/>
  <c r="F12033" i="6"/>
  <c r="H12033" i="6" s="1"/>
  <c r="F13246" i="6"/>
  <c r="H13246" i="6" s="1"/>
  <c r="Q542" i="2"/>
  <c r="S542" i="2" s="1"/>
  <c r="F12852" i="6"/>
  <c r="H12852" i="6" s="1"/>
  <c r="F12974" i="6"/>
  <c r="H12974" i="6" s="1"/>
  <c r="F12165" i="6"/>
  <c r="H12165" i="6" s="1"/>
  <c r="F12557" i="6"/>
  <c r="H12557" i="6" s="1"/>
  <c r="F12320" i="6"/>
  <c r="H12320" i="6" s="1"/>
  <c r="F12576" i="6"/>
  <c r="H12576" i="6" s="1"/>
  <c r="F12421" i="6"/>
  <c r="H12421" i="6" s="1"/>
  <c r="F11616" i="6"/>
  <c r="H11616" i="6" s="1"/>
  <c r="F12359" i="6"/>
  <c r="H12359" i="6" s="1"/>
  <c r="F11026" i="6"/>
  <c r="H11026" i="6" s="1"/>
  <c r="F12273" i="6"/>
  <c r="H12273" i="6" s="1"/>
  <c r="F10688" i="6"/>
  <c r="H10688" i="6" s="1"/>
  <c r="F12199" i="6"/>
  <c r="H12199" i="6" s="1"/>
  <c r="G2193" i="3"/>
  <c r="I2193" i="3" s="1"/>
  <c r="G2248" i="3"/>
  <c r="I2248" i="3" s="1"/>
  <c r="I2021" i="3"/>
  <c r="I2077" i="3"/>
  <c r="P531" i="5"/>
  <c r="R531" i="5" s="1"/>
  <c r="P535" i="5"/>
  <c r="R535" i="5" s="1"/>
  <c r="H11381" i="6"/>
  <c r="H11618" i="6"/>
  <c r="H11813" i="6"/>
  <c r="Q495" i="2"/>
  <c r="S495" i="2" s="1"/>
  <c r="D520" i="5"/>
  <c r="D523" i="5"/>
  <c r="D521" i="5"/>
  <c r="D522" i="5"/>
  <c r="D524" i="5"/>
  <c r="D525" i="5"/>
  <c r="F11889" i="6"/>
  <c r="H11889" i="6" s="1"/>
  <c r="F11933" i="6"/>
  <c r="H11933" i="6" s="1"/>
  <c r="F12025" i="6"/>
  <c r="H12025" i="6" s="1"/>
  <c r="F11667" i="6"/>
  <c r="H11667" i="6" s="1"/>
  <c r="F11882" i="6"/>
  <c r="H11882" i="6" s="1"/>
  <c r="F11489" i="6"/>
  <c r="H11489" i="6" s="1"/>
  <c r="F11734" i="6"/>
  <c r="H11734" i="6" s="1"/>
  <c r="F11640" i="6"/>
  <c r="H11640" i="6" s="1"/>
  <c r="G2027" i="3"/>
  <c r="G2183" i="3"/>
  <c r="I2183" i="3" s="1"/>
  <c r="Q496" i="2"/>
  <c r="S496" i="2" s="1"/>
  <c r="H11158" i="6"/>
  <c r="P526" i="5"/>
  <c r="R526" i="5" s="1"/>
  <c r="F10708" i="6"/>
  <c r="F11303" i="6"/>
  <c r="H11303" i="6" s="1"/>
  <c r="F11309" i="6"/>
  <c r="H11309" i="6" s="1"/>
  <c r="F10709" i="6"/>
  <c r="F11415" i="6"/>
  <c r="H11415" i="6" s="1"/>
  <c r="F11292" i="6"/>
  <c r="H11292" i="6" s="1"/>
  <c r="F10803" i="6"/>
  <c r="H10803" i="6" s="1"/>
  <c r="F11433" i="6"/>
  <c r="H11433" i="6" s="1"/>
  <c r="Q505" i="2"/>
  <c r="S505" i="2" s="1"/>
  <c r="F11041" i="6"/>
  <c r="H11041" i="6" s="1"/>
  <c r="R492" i="2"/>
  <c r="E492" i="2" s="1"/>
  <c r="F11115" i="6"/>
  <c r="H11115" i="6" s="1"/>
  <c r="Q518" i="5"/>
  <c r="Q519" i="5"/>
  <c r="F10971" i="6"/>
  <c r="H10971" i="6" s="1"/>
  <c r="F10900" i="6"/>
  <c r="H10900" i="6" s="1"/>
  <c r="F11240" i="6"/>
  <c r="H11240" i="6" s="1"/>
  <c r="H11155" i="6"/>
  <c r="P534" i="5"/>
  <c r="R534" i="5" s="1"/>
  <c r="F10963" i="6"/>
  <c r="H10963" i="6" s="1"/>
  <c r="F10794" i="6"/>
  <c r="H10794" i="6" s="1"/>
  <c r="F10873" i="6"/>
  <c r="H10873" i="6" s="1"/>
  <c r="H10904" i="6"/>
  <c r="P524" i="5"/>
  <c r="R524" i="5" s="1"/>
  <c r="H10752" i="6"/>
  <c r="P522" i="5"/>
  <c r="R522" i="5" s="1"/>
  <c r="P521" i="5"/>
  <c r="R521" i="5" s="1"/>
  <c r="P520" i="5"/>
  <c r="R520" i="5" s="1"/>
  <c r="Q516" i="5"/>
  <c r="Q517" i="5"/>
  <c r="Q514" i="5"/>
  <c r="Q515" i="5"/>
  <c r="H10602" i="6"/>
  <c r="F1979" i="3"/>
  <c r="J1979" i="3" s="1"/>
  <c r="F1975" i="3"/>
  <c r="J1975" i="3" s="1"/>
  <c r="O513" i="5"/>
  <c r="L513" i="5"/>
  <c r="K513" i="5"/>
  <c r="G513" i="5"/>
  <c r="F1959" i="3"/>
  <c r="J1959" i="3" s="1"/>
  <c r="F14612" i="6" l="1"/>
  <c r="H14612" i="6" s="1"/>
  <c r="F15815" i="6"/>
  <c r="H15815" i="6" s="1"/>
  <c r="F15365" i="6"/>
  <c r="H15365" i="6" s="1"/>
  <c r="F15000" i="6"/>
  <c r="H15000" i="6" s="1"/>
  <c r="F12489" i="6"/>
  <c r="H12489" i="6" s="1"/>
  <c r="F12827" i="6"/>
  <c r="H12827" i="6" s="1"/>
  <c r="I2027" i="3"/>
  <c r="H10708" i="6"/>
  <c r="H10709" i="6"/>
  <c r="F11707" i="6"/>
  <c r="H11707" i="6" s="1"/>
  <c r="F12080" i="6"/>
  <c r="H12080" i="6" s="1"/>
  <c r="D516" i="5"/>
  <c r="D519" i="5"/>
  <c r="D518" i="5"/>
  <c r="D515" i="5"/>
  <c r="D514" i="5"/>
  <c r="D517" i="5"/>
  <c r="P517" i="5"/>
  <c r="R517" i="5" s="1"/>
  <c r="F10921" i="6"/>
  <c r="F11317" i="6"/>
  <c r="H11317" i="6" s="1"/>
  <c r="Q513" i="5"/>
  <c r="P530" i="5"/>
  <c r="R530" i="5" s="1"/>
  <c r="C122" i="1"/>
  <c r="G122" i="1" s="1"/>
  <c r="K122" i="1" s="1"/>
  <c r="O122" i="1" s="1"/>
  <c r="S122" i="1" s="1"/>
  <c r="W122" i="1" s="1"/>
  <c r="AA122" i="1"/>
  <c r="AE122" i="1" s="1"/>
  <c r="AI122" i="1" s="1"/>
  <c r="AM122" i="1" s="1"/>
  <c r="AQ122" i="1" s="1"/>
  <c r="AU122" i="1" s="1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H10921" i="6" l="1"/>
  <c r="D513" i="5"/>
  <c r="P513" i="5"/>
  <c r="R513" i="5" s="1"/>
  <c r="P478" i="2"/>
  <c r="M478" i="2"/>
  <c r="L478" i="2"/>
  <c r="H478" i="2"/>
  <c r="G1958" i="3" s="1"/>
  <c r="F1958" i="3"/>
  <c r="J1958" i="3" s="1"/>
  <c r="F1956" i="3"/>
  <c r="J1956" i="3" s="1"/>
  <c r="F1953" i="3"/>
  <c r="J1953" i="3" s="1"/>
  <c r="F1952" i="3"/>
  <c r="J1952" i="3" s="1"/>
  <c r="F1949" i="3"/>
  <c r="J1949" i="3" s="1"/>
  <c r="F1946" i="3"/>
  <c r="J1946" i="3" s="1"/>
  <c r="F1945" i="3"/>
  <c r="J1945" i="3" s="1"/>
  <c r="P488" i="2"/>
  <c r="M488" i="2"/>
  <c r="L488" i="2"/>
  <c r="H488" i="2"/>
  <c r="G2000" i="3" s="1"/>
  <c r="F1943" i="3"/>
  <c r="J1943" i="3" s="1"/>
  <c r="F1940" i="3"/>
  <c r="J1940" i="3" s="1"/>
  <c r="P477" i="2"/>
  <c r="M477" i="2"/>
  <c r="L477" i="2"/>
  <c r="H477" i="2"/>
  <c r="G1940" i="3" s="1"/>
  <c r="I1940" i="3" s="1"/>
  <c r="P483" i="2"/>
  <c r="M483" i="2"/>
  <c r="L483" i="2"/>
  <c r="H483" i="2"/>
  <c r="G2284" i="3" l="1"/>
  <c r="I2284" i="3" s="1"/>
  <c r="G2820" i="3"/>
  <c r="I2820" i="3" s="1"/>
  <c r="I2000" i="3"/>
  <c r="R488" i="2"/>
  <c r="E488" i="2" s="1"/>
  <c r="R478" i="2"/>
  <c r="E478" i="2" s="1"/>
  <c r="R477" i="2"/>
  <c r="E477" i="2" s="1"/>
  <c r="R483" i="2"/>
  <c r="E483" i="2" s="1"/>
  <c r="Q478" i="2"/>
  <c r="S478" i="2" s="1"/>
  <c r="Q494" i="2"/>
  <c r="S494" i="2" s="1"/>
  <c r="I1958" i="3"/>
  <c r="Q485" i="2"/>
  <c r="S485" i="2" s="1"/>
  <c r="G1939" i="3"/>
  <c r="F1939" i="3"/>
  <c r="J1939" i="3" s="1"/>
  <c r="F1938" i="3"/>
  <c r="J1938" i="3" s="1"/>
  <c r="P487" i="2"/>
  <c r="M487" i="2"/>
  <c r="L487" i="2"/>
  <c r="H487" i="2"/>
  <c r="G1937" i="3" s="1"/>
  <c r="F1937" i="3"/>
  <c r="J1937" i="3" s="1"/>
  <c r="P476" i="2"/>
  <c r="M476" i="2"/>
  <c r="L476" i="2"/>
  <c r="H476" i="2"/>
  <c r="Q489" i="2" l="1"/>
  <c r="S489" i="2" s="1"/>
  <c r="G2073" i="3"/>
  <c r="Q500" i="2" s="1"/>
  <c r="S500" i="2" s="1"/>
  <c r="I1937" i="3"/>
  <c r="Q510" i="2"/>
  <c r="S510" i="2" s="1"/>
  <c r="Q501" i="2"/>
  <c r="S501" i="2" s="1"/>
  <c r="R487" i="2"/>
  <c r="E487" i="2" s="1"/>
  <c r="I1939" i="3"/>
  <c r="Q477" i="2"/>
  <c r="S477" i="2" s="1"/>
  <c r="R476" i="2"/>
  <c r="E476" i="2" s="1"/>
  <c r="P475" i="2"/>
  <c r="M475" i="2"/>
  <c r="L475" i="2"/>
  <c r="H475" i="2"/>
  <c r="G1935" i="3"/>
  <c r="F1935" i="3"/>
  <c r="J1935" i="3" s="1"/>
  <c r="Q487" i="2" l="1"/>
  <c r="S487" i="2" s="1"/>
  <c r="I2073" i="3"/>
  <c r="I1935" i="3"/>
  <c r="Q488" i="2"/>
  <c r="S488" i="2" s="1"/>
  <c r="R475" i="2"/>
  <c r="E475" i="2" s="1"/>
  <c r="F1929" i="3" l="1"/>
  <c r="J1929" i="3" s="1"/>
  <c r="P482" i="2"/>
  <c r="M482" i="2"/>
  <c r="L482" i="2"/>
  <c r="H482" i="2"/>
  <c r="F1928" i="3"/>
  <c r="J1928" i="3" s="1"/>
  <c r="O512" i="5"/>
  <c r="Q512" i="5" s="1"/>
  <c r="D512" i="5" s="1"/>
  <c r="L512" i="5"/>
  <c r="K512" i="5"/>
  <c r="G512" i="5"/>
  <c r="F11255" i="6" s="1"/>
  <c r="H11255" i="6" s="1"/>
  <c r="P486" i="2"/>
  <c r="M486" i="2"/>
  <c r="L486" i="2"/>
  <c r="H486" i="2"/>
  <c r="O511" i="5"/>
  <c r="Q511" i="5" s="1"/>
  <c r="L511" i="5"/>
  <c r="K511" i="5"/>
  <c r="G511" i="5"/>
  <c r="P479" i="2"/>
  <c r="M479" i="2"/>
  <c r="L479" i="2"/>
  <c r="H479" i="2"/>
  <c r="G2649" i="3" s="1"/>
  <c r="I2649" i="3" s="1"/>
  <c r="F1925" i="3"/>
  <c r="J1925" i="3" s="1"/>
  <c r="F1924" i="3"/>
  <c r="J1924" i="3" s="1"/>
  <c r="O510" i="5"/>
  <c r="L510" i="5"/>
  <c r="K510" i="5"/>
  <c r="G510" i="5"/>
  <c r="F1922" i="3"/>
  <c r="J1922" i="3" s="1"/>
  <c r="P455" i="2"/>
  <c r="M455" i="2"/>
  <c r="L455" i="2"/>
  <c r="H455" i="2"/>
  <c r="G1921" i="3" s="1"/>
  <c r="I1921" i="3" s="1"/>
  <c r="F1921" i="3"/>
  <c r="J1921" i="3" s="1"/>
  <c r="O509" i="5"/>
  <c r="L509" i="5"/>
  <c r="K509" i="5"/>
  <c r="G509" i="5"/>
  <c r="F1920" i="3"/>
  <c r="J1920" i="3" s="1"/>
  <c r="P484" i="2"/>
  <c r="M484" i="2"/>
  <c r="L484" i="2"/>
  <c r="H484" i="2"/>
  <c r="G2063" i="3" s="1"/>
  <c r="I2063" i="3" s="1"/>
  <c r="J10132" i="6"/>
  <c r="P473" i="2"/>
  <c r="M473" i="2"/>
  <c r="L473" i="2"/>
  <c r="H473" i="2"/>
  <c r="G2626" i="3" s="1"/>
  <c r="I2626" i="3" s="1"/>
  <c r="F1912" i="3"/>
  <c r="J1912" i="3" s="1"/>
  <c r="F1911" i="3"/>
  <c r="J1911" i="3" s="1"/>
  <c r="F1910" i="3"/>
  <c r="J1910" i="3" s="1"/>
  <c r="F1908" i="3"/>
  <c r="J1908" i="3" s="1"/>
  <c r="O508" i="5"/>
  <c r="L508" i="5"/>
  <c r="K508" i="5"/>
  <c r="G508" i="5"/>
  <c r="J1913" i="3"/>
  <c r="I1913" i="3"/>
  <c r="J1909" i="3"/>
  <c r="I1909" i="3"/>
  <c r="J1907" i="3"/>
  <c r="I1907" i="3"/>
  <c r="J1906" i="3"/>
  <c r="I1906" i="3"/>
  <c r="F1905" i="3"/>
  <c r="J1905" i="3" s="1"/>
  <c r="F1904" i="3"/>
  <c r="J1904" i="3" s="1"/>
  <c r="F1903" i="3"/>
  <c r="J1903" i="3" s="1"/>
  <c r="O507" i="5"/>
  <c r="L507" i="5"/>
  <c r="K507" i="5"/>
  <c r="G507" i="5"/>
  <c r="F1900" i="3"/>
  <c r="J1900" i="3" s="1"/>
  <c r="O506" i="5"/>
  <c r="Q506" i="5" s="1"/>
  <c r="L506" i="5"/>
  <c r="K506" i="5"/>
  <c r="G506" i="5"/>
  <c r="F1899" i="3"/>
  <c r="J1899" i="3" s="1"/>
  <c r="J1902" i="3"/>
  <c r="I1902" i="3"/>
  <c r="P470" i="2"/>
  <c r="M470" i="2"/>
  <c r="L470" i="2"/>
  <c r="H470" i="2"/>
  <c r="G2614" i="3" s="1"/>
  <c r="I2614" i="3" s="1"/>
  <c r="F1898" i="3"/>
  <c r="J1898" i="3" s="1"/>
  <c r="F13619" i="6" l="1"/>
  <c r="H13619" i="6" s="1"/>
  <c r="F13731" i="6"/>
  <c r="H13731" i="6" s="1"/>
  <c r="F13708" i="6"/>
  <c r="H13708" i="6" s="1"/>
  <c r="F13379" i="6"/>
  <c r="H13379" i="6" s="1"/>
  <c r="F13505" i="6"/>
  <c r="H13505" i="6" s="1"/>
  <c r="F13535" i="6"/>
  <c r="H13535" i="6" s="1"/>
  <c r="G1946" i="3"/>
  <c r="I1946" i="3" s="1"/>
  <c r="G2435" i="3"/>
  <c r="I2435" i="3" s="1"/>
  <c r="F13200" i="6"/>
  <c r="H13200" i="6" s="1"/>
  <c r="F13477" i="6"/>
  <c r="H13477" i="6" s="1"/>
  <c r="F13258" i="6"/>
  <c r="H13258" i="6" s="1"/>
  <c r="F13367" i="6"/>
  <c r="H13367" i="6" s="1"/>
  <c r="G1928" i="3"/>
  <c r="I1928" i="3" s="1"/>
  <c r="G2336" i="3"/>
  <c r="I2336" i="3" s="1"/>
  <c r="F12891" i="6"/>
  <c r="H12891" i="6" s="1"/>
  <c r="F13049" i="6"/>
  <c r="H13049" i="6" s="1"/>
  <c r="F12968" i="6"/>
  <c r="H12968" i="6" s="1"/>
  <c r="F12846" i="6"/>
  <c r="H12846" i="6" s="1"/>
  <c r="F12806" i="6"/>
  <c r="H12806" i="6" s="1"/>
  <c r="F12209" i="6"/>
  <c r="H12209" i="6" s="1"/>
  <c r="F12822" i="6"/>
  <c r="H12822" i="6" s="1"/>
  <c r="F12895" i="6"/>
  <c r="H12895" i="6" s="1"/>
  <c r="G1925" i="3"/>
  <c r="I1925" i="3" s="1"/>
  <c r="G2283" i="3"/>
  <c r="I2283" i="3" s="1"/>
  <c r="F12382" i="6"/>
  <c r="H12382" i="6" s="1"/>
  <c r="F12439" i="6"/>
  <c r="H12439" i="6" s="1"/>
  <c r="F12504" i="6"/>
  <c r="H12504" i="6" s="1"/>
  <c r="F12661" i="6"/>
  <c r="H12661" i="6" s="1"/>
  <c r="F12589" i="6"/>
  <c r="H12589" i="6" s="1"/>
  <c r="G1898" i="3"/>
  <c r="G2238" i="3"/>
  <c r="I2238" i="3" s="1"/>
  <c r="F11970" i="6"/>
  <c r="H11970" i="6" s="1"/>
  <c r="F10901" i="6"/>
  <c r="H10901" i="6" s="1"/>
  <c r="D506" i="5"/>
  <c r="D511" i="5"/>
  <c r="F11842" i="6"/>
  <c r="H11842" i="6" s="1"/>
  <c r="F11989" i="6"/>
  <c r="H11989" i="6" s="1"/>
  <c r="F11702" i="6"/>
  <c r="H11702" i="6" s="1"/>
  <c r="F11782" i="6"/>
  <c r="H11782" i="6" s="1"/>
  <c r="F11627" i="6"/>
  <c r="H11627" i="6" s="1"/>
  <c r="F11598" i="6"/>
  <c r="H11598" i="6" s="1"/>
  <c r="F11716" i="6"/>
  <c r="H11716" i="6" s="1"/>
  <c r="F11652" i="6"/>
  <c r="H11652" i="6" s="1"/>
  <c r="F11547" i="6"/>
  <c r="H11547" i="6" s="1"/>
  <c r="F11546" i="6"/>
  <c r="H11546" i="6" s="1"/>
  <c r="Q511" i="2"/>
  <c r="S511" i="2" s="1"/>
  <c r="F11164" i="6"/>
  <c r="H11164" i="6" s="1"/>
  <c r="F11315" i="6"/>
  <c r="H11315" i="6" s="1"/>
  <c r="F11253" i="6"/>
  <c r="H11253" i="6" s="1"/>
  <c r="F11339" i="6"/>
  <c r="H11339" i="6" s="1"/>
  <c r="F11338" i="6"/>
  <c r="H11338" i="6" s="1"/>
  <c r="F11336" i="6"/>
  <c r="H11336" i="6" s="1"/>
  <c r="F11458" i="6"/>
  <c r="H11458" i="6" s="1"/>
  <c r="F11201" i="6"/>
  <c r="H11201" i="6" s="1"/>
  <c r="F11272" i="6"/>
  <c r="H11272" i="6" s="1"/>
  <c r="F11417" i="6"/>
  <c r="H11417" i="6" s="1"/>
  <c r="F11356" i="6"/>
  <c r="H11356" i="6" s="1"/>
  <c r="F11080" i="6"/>
  <c r="H11080" i="6" s="1"/>
  <c r="F11165" i="6"/>
  <c r="H11165" i="6" s="1"/>
  <c r="Q510" i="5"/>
  <c r="D510" i="5" s="1"/>
  <c r="F11084" i="6"/>
  <c r="H11084" i="6" s="1"/>
  <c r="F11233" i="6"/>
  <c r="H11233" i="6" s="1"/>
  <c r="F11220" i="6"/>
  <c r="H11220" i="6" s="1"/>
  <c r="F11008" i="6"/>
  <c r="H11008" i="6" s="1"/>
  <c r="F11100" i="6"/>
  <c r="H11100" i="6" s="1"/>
  <c r="F11196" i="6"/>
  <c r="H11196" i="6" s="1"/>
  <c r="F11140" i="6"/>
  <c r="H11140" i="6" s="1"/>
  <c r="F11172" i="6"/>
  <c r="H11172" i="6" s="1"/>
  <c r="Q508" i="5"/>
  <c r="D508" i="5" s="1"/>
  <c r="F10947" i="6"/>
  <c r="H10947" i="6" s="1"/>
  <c r="F11040" i="6"/>
  <c r="H11040" i="6" s="1"/>
  <c r="F10998" i="6"/>
  <c r="H10998" i="6" s="1"/>
  <c r="F11081" i="6"/>
  <c r="H11081" i="6" s="1"/>
  <c r="F11038" i="6"/>
  <c r="H11038" i="6" s="1"/>
  <c r="F10948" i="6"/>
  <c r="H10948" i="6" s="1"/>
  <c r="F10907" i="6"/>
  <c r="H10907" i="6" s="1"/>
  <c r="F10744" i="6"/>
  <c r="H10744" i="6" s="1"/>
  <c r="F10751" i="6"/>
  <c r="H10751" i="6" s="1"/>
  <c r="F10922" i="6"/>
  <c r="H10922" i="6" s="1"/>
  <c r="F10826" i="6"/>
  <c r="H10826" i="6" s="1"/>
  <c r="F10825" i="6"/>
  <c r="H10825" i="6" s="1"/>
  <c r="F10710" i="6"/>
  <c r="H10710" i="6" s="1"/>
  <c r="F10865" i="6"/>
  <c r="H10865" i="6" s="1"/>
  <c r="G1912" i="3"/>
  <c r="G2074" i="3"/>
  <c r="I2074" i="3" s="1"/>
  <c r="F10842" i="6"/>
  <c r="H10842" i="6" s="1"/>
  <c r="F10800" i="6"/>
  <c r="H10800" i="6" s="1"/>
  <c r="F10675" i="6"/>
  <c r="H10675" i="6" s="1"/>
  <c r="F10914" i="6"/>
  <c r="H10914" i="6" s="1"/>
  <c r="F10820" i="6"/>
  <c r="H10820" i="6" s="1"/>
  <c r="F10746" i="6"/>
  <c r="H10746" i="6" s="1"/>
  <c r="F10818" i="6"/>
  <c r="H10818" i="6" s="1"/>
  <c r="F10741" i="6"/>
  <c r="H10741" i="6" s="1"/>
  <c r="F10917" i="6"/>
  <c r="H10917" i="6" s="1"/>
  <c r="R484" i="2"/>
  <c r="E484" i="2" s="1"/>
  <c r="Q507" i="5"/>
  <c r="D507" i="5" s="1"/>
  <c r="F10740" i="6"/>
  <c r="H10740" i="6" s="1"/>
  <c r="F10652" i="6"/>
  <c r="F10684" i="6"/>
  <c r="H10684" i="6" s="1"/>
  <c r="F10598" i="6"/>
  <c r="H10598" i="6" s="1"/>
  <c r="F10622" i="6"/>
  <c r="H10622" i="6" s="1"/>
  <c r="F10621" i="6"/>
  <c r="H10621" i="6" s="1"/>
  <c r="R482" i="2"/>
  <c r="E482" i="2" s="1"/>
  <c r="Q509" i="5"/>
  <c r="D509" i="5" s="1"/>
  <c r="R470" i="2"/>
  <c r="E470" i="2" s="1"/>
  <c r="R479" i="2"/>
  <c r="E479" i="2" s="1"/>
  <c r="R486" i="2"/>
  <c r="E486" i="2" s="1"/>
  <c r="R473" i="2"/>
  <c r="E473" i="2" s="1"/>
  <c r="R455" i="2"/>
  <c r="E455" i="2" s="1"/>
  <c r="Q455" i="2"/>
  <c r="S455" i="2" s="1"/>
  <c r="F1897" i="3"/>
  <c r="J1897" i="3" s="1"/>
  <c r="P480" i="2"/>
  <c r="M480" i="2"/>
  <c r="L480" i="2"/>
  <c r="H480" i="2"/>
  <c r="G2573" i="3" s="1"/>
  <c r="I2573" i="3" s="1"/>
  <c r="P481" i="2"/>
  <c r="M481" i="2"/>
  <c r="L481" i="2"/>
  <c r="H481" i="2"/>
  <c r="G2267" i="3" s="1"/>
  <c r="I2267" i="3" s="1"/>
  <c r="F1895" i="3"/>
  <c r="J1895" i="3" s="1"/>
  <c r="F1894" i="3"/>
  <c r="J1894" i="3" s="1"/>
  <c r="J1901" i="3"/>
  <c r="I1901" i="3"/>
  <c r="J1896" i="3"/>
  <c r="I1896" i="3"/>
  <c r="J1892" i="3"/>
  <c r="I1892" i="3"/>
  <c r="J1891" i="3"/>
  <c r="I1891" i="3"/>
  <c r="F1890" i="3"/>
  <c r="J1890" i="3" s="1"/>
  <c r="F1886" i="3"/>
  <c r="J1886" i="3" s="1"/>
  <c r="J1893" i="3"/>
  <c r="I1893" i="3"/>
  <c r="J1889" i="3"/>
  <c r="I1889" i="3"/>
  <c r="J1888" i="3"/>
  <c r="I1888" i="3"/>
  <c r="J1887" i="3"/>
  <c r="I1887" i="3"/>
  <c r="J1883" i="3"/>
  <c r="I1883" i="3"/>
  <c r="J1882" i="3"/>
  <c r="I1882" i="3"/>
  <c r="J1884" i="3"/>
  <c r="I1884" i="3"/>
  <c r="F1874" i="3"/>
  <c r="J1874" i="3" s="1"/>
  <c r="F1873" i="3"/>
  <c r="J1873" i="3" s="1"/>
  <c r="P466" i="2"/>
  <c r="M466" i="2"/>
  <c r="L466" i="2"/>
  <c r="H466" i="2"/>
  <c r="G2474" i="3" s="1"/>
  <c r="I2474" i="3" s="1"/>
  <c r="F1871" i="3"/>
  <c r="J1871" i="3" s="1"/>
  <c r="F1869" i="3"/>
  <c r="J1869" i="3" s="1"/>
  <c r="P474" i="2"/>
  <c r="M474" i="2"/>
  <c r="L474" i="2"/>
  <c r="H474" i="2"/>
  <c r="J1885" i="3"/>
  <c r="I1885" i="3"/>
  <c r="J1881" i="3"/>
  <c r="I1881" i="3"/>
  <c r="J1880" i="3"/>
  <c r="I1880" i="3"/>
  <c r="J1879" i="3"/>
  <c r="I1879" i="3"/>
  <c r="J1878" i="3"/>
  <c r="I1878" i="3"/>
  <c r="J1877" i="3"/>
  <c r="I1877" i="3"/>
  <c r="J1876" i="3"/>
  <c r="I1876" i="3"/>
  <c r="J1875" i="3"/>
  <c r="I1875" i="3"/>
  <c r="J1872" i="3"/>
  <c r="I1872" i="3"/>
  <c r="J1870" i="3"/>
  <c r="I1870" i="3"/>
  <c r="F1868" i="3"/>
  <c r="J1868" i="3" s="1"/>
  <c r="P462" i="2"/>
  <c r="M462" i="2"/>
  <c r="L462" i="2"/>
  <c r="H462" i="2"/>
  <c r="G1868" i="3" s="1"/>
  <c r="J1867" i="3"/>
  <c r="I1867" i="3"/>
  <c r="J1866" i="3"/>
  <c r="I1866" i="3"/>
  <c r="J1865" i="3"/>
  <c r="I1865" i="3"/>
  <c r="J1864" i="3"/>
  <c r="I1864" i="3"/>
  <c r="J1863" i="3"/>
  <c r="I1863" i="3"/>
  <c r="J1862" i="3"/>
  <c r="I1862" i="3"/>
  <c r="F1861" i="3"/>
  <c r="J1861" i="3" s="1"/>
  <c r="F1860" i="3"/>
  <c r="J1860" i="3" s="1"/>
  <c r="H1859" i="3"/>
  <c r="I1859" i="3" s="1"/>
  <c r="F1856" i="3"/>
  <c r="J1856" i="3" s="1"/>
  <c r="F1855" i="3"/>
  <c r="J1855" i="3" s="1"/>
  <c r="J1859" i="3"/>
  <c r="J1858" i="3"/>
  <c r="I1858" i="3"/>
  <c r="J1857" i="3"/>
  <c r="I1857" i="3"/>
  <c r="J1854" i="3"/>
  <c r="I1854" i="3"/>
  <c r="J1853" i="3"/>
  <c r="I1853" i="3"/>
  <c r="P461" i="2"/>
  <c r="M461" i="2"/>
  <c r="L461" i="2"/>
  <c r="H461" i="2"/>
  <c r="F1852" i="3"/>
  <c r="J1852" i="3" s="1"/>
  <c r="O505" i="5"/>
  <c r="Q505" i="5" s="1"/>
  <c r="L505" i="5"/>
  <c r="K505" i="5"/>
  <c r="G505" i="5"/>
  <c r="F12288" i="6" s="1"/>
  <c r="H12288" i="6" s="1"/>
  <c r="O504" i="5"/>
  <c r="Q504" i="5" s="1"/>
  <c r="D504" i="5" s="1"/>
  <c r="L504" i="5"/>
  <c r="K504" i="5"/>
  <c r="G504" i="5"/>
  <c r="O503" i="5"/>
  <c r="Q503" i="5" s="1"/>
  <c r="L503" i="5"/>
  <c r="K503" i="5"/>
  <c r="G503" i="5"/>
  <c r="F1851" i="3"/>
  <c r="J1851" i="3" s="1"/>
  <c r="J1850" i="3"/>
  <c r="I1850" i="3"/>
  <c r="P471" i="2"/>
  <c r="M471" i="2"/>
  <c r="L471" i="2"/>
  <c r="H471" i="2"/>
  <c r="G2457" i="3" s="1"/>
  <c r="I2457" i="3" s="1"/>
  <c r="P472" i="2"/>
  <c r="M472" i="2"/>
  <c r="L472" i="2"/>
  <c r="H472" i="2"/>
  <c r="O502" i="5"/>
  <c r="L502" i="5"/>
  <c r="K502" i="5"/>
  <c r="G502" i="5"/>
  <c r="P463" i="2"/>
  <c r="M463" i="2"/>
  <c r="L463" i="2"/>
  <c r="H463" i="2"/>
  <c r="F1849" i="3"/>
  <c r="J1849" i="3" s="1"/>
  <c r="F15791" i="6" l="1"/>
  <c r="H15791" i="6" s="1"/>
  <c r="F16065" i="6"/>
  <c r="H16065" i="6" s="1"/>
  <c r="F15722" i="6"/>
  <c r="H15722" i="6" s="1"/>
  <c r="F15642" i="6"/>
  <c r="H15642" i="6" s="1"/>
  <c r="F15421" i="6"/>
  <c r="H15421" i="6" s="1"/>
  <c r="F15346" i="6"/>
  <c r="H15346" i="6" s="1"/>
  <c r="F14976" i="6"/>
  <c r="H14976" i="6" s="1"/>
  <c r="G1852" i="3"/>
  <c r="I1852" i="3" s="1"/>
  <c r="G2839" i="3"/>
  <c r="I2839" i="3" s="1"/>
  <c r="G1849" i="3"/>
  <c r="I1849" i="3" s="1"/>
  <c r="G2747" i="3"/>
  <c r="I2747" i="3" s="1"/>
  <c r="F14246" i="6"/>
  <c r="H14246" i="6" s="1"/>
  <c r="F14605" i="6"/>
  <c r="H14605" i="6" s="1"/>
  <c r="G2383" i="3"/>
  <c r="I2383" i="3" s="1"/>
  <c r="G2542" i="3"/>
  <c r="I2542" i="3" s="1"/>
  <c r="F14091" i="6"/>
  <c r="H14091" i="6" s="1"/>
  <c r="F13723" i="6"/>
  <c r="H13723" i="6" s="1"/>
  <c r="F13870" i="6"/>
  <c r="H13870" i="6" s="1"/>
  <c r="F13475" i="6"/>
  <c r="H13475" i="6" s="1"/>
  <c r="F13577" i="6"/>
  <c r="H13577" i="6" s="1"/>
  <c r="F13363" i="6"/>
  <c r="H13363" i="6" s="1"/>
  <c r="F13520" i="6"/>
  <c r="H13520" i="6" s="1"/>
  <c r="Q482" i="2"/>
  <c r="S482" i="2" s="1"/>
  <c r="G1874" i="3"/>
  <c r="I1874" i="3" s="1"/>
  <c r="G2400" i="3"/>
  <c r="I2400" i="3" s="1"/>
  <c r="F12961" i="6"/>
  <c r="H12961" i="6" s="1"/>
  <c r="F12962" i="6"/>
  <c r="H12962" i="6" s="1"/>
  <c r="F12804" i="6"/>
  <c r="H12804" i="6" s="1"/>
  <c r="F12805" i="6"/>
  <c r="H12805" i="6" s="1"/>
  <c r="F13041" i="6"/>
  <c r="H13041" i="6" s="1"/>
  <c r="F12810" i="6"/>
  <c r="H12810" i="6" s="1"/>
  <c r="F13096" i="6"/>
  <c r="H13096" i="6" s="1"/>
  <c r="Q479" i="2"/>
  <c r="S479" i="2" s="1"/>
  <c r="F12279" i="6"/>
  <c r="H12279" i="6" s="1"/>
  <c r="F12498" i="6"/>
  <c r="H12498" i="6" s="1"/>
  <c r="F12432" i="6"/>
  <c r="H12432" i="6" s="1"/>
  <c r="G2272" i="3"/>
  <c r="I2272" i="3" s="1"/>
  <c r="G2268" i="3"/>
  <c r="I2268" i="3" s="1"/>
  <c r="F12346" i="6"/>
  <c r="H12346" i="6" s="1"/>
  <c r="F12345" i="6"/>
  <c r="H12345" i="6" s="1"/>
  <c r="F12241" i="6"/>
  <c r="H12241" i="6" s="1"/>
  <c r="F12240" i="6"/>
  <c r="H12240" i="6" s="1"/>
  <c r="I1898" i="3"/>
  <c r="I1912" i="3"/>
  <c r="F12089" i="6"/>
  <c r="H12089" i="6" s="1"/>
  <c r="F12088" i="6"/>
  <c r="H12088" i="6" s="1"/>
  <c r="D503" i="5"/>
  <c r="D505" i="5"/>
  <c r="F11519" i="6"/>
  <c r="H11519" i="6" s="1"/>
  <c r="F12070" i="6"/>
  <c r="H12070" i="6" s="1"/>
  <c r="F12061" i="6"/>
  <c r="H12061" i="6" s="1"/>
  <c r="F12060" i="6"/>
  <c r="H12060" i="6" s="1"/>
  <c r="F11886" i="6"/>
  <c r="H11886" i="6" s="1"/>
  <c r="F11885" i="6"/>
  <c r="H11885" i="6" s="1"/>
  <c r="F11630" i="6"/>
  <c r="H11630" i="6" s="1"/>
  <c r="F11802" i="6"/>
  <c r="H11802" i="6" s="1"/>
  <c r="F11713" i="6"/>
  <c r="H11713" i="6" s="1"/>
  <c r="F11629" i="6"/>
  <c r="H11629" i="6" s="1"/>
  <c r="F11801" i="6"/>
  <c r="H11801" i="6" s="1"/>
  <c r="F11712" i="6"/>
  <c r="H11712" i="6" s="1"/>
  <c r="F11002" i="6"/>
  <c r="H11002" i="6" s="1"/>
  <c r="F11626" i="6"/>
  <c r="H11626" i="6" s="1"/>
  <c r="F11780" i="6"/>
  <c r="H11780" i="6" s="1"/>
  <c r="G2130" i="3"/>
  <c r="I2130" i="3" s="1"/>
  <c r="F11295" i="6"/>
  <c r="H11295" i="6" s="1"/>
  <c r="F11456" i="6"/>
  <c r="H11456" i="6" s="1"/>
  <c r="F11436" i="6"/>
  <c r="H11436" i="6" s="1"/>
  <c r="F11376" i="6"/>
  <c r="H11376" i="6" s="1"/>
  <c r="F11455" i="6"/>
  <c r="H11455" i="6" s="1"/>
  <c r="F11435" i="6"/>
  <c r="H11435" i="6" s="1"/>
  <c r="F11375" i="6"/>
  <c r="H11375" i="6" s="1"/>
  <c r="F11296" i="6"/>
  <c r="H11296" i="6" s="1"/>
  <c r="F11424" i="6"/>
  <c r="H11424" i="6" s="1"/>
  <c r="F11264" i="6"/>
  <c r="H11264" i="6" s="1"/>
  <c r="F11301" i="6"/>
  <c r="H11301" i="6" s="1"/>
  <c r="F11378" i="6"/>
  <c r="H11378" i="6" s="1"/>
  <c r="G1904" i="3"/>
  <c r="I1904" i="3" s="1"/>
  <c r="G2122" i="3"/>
  <c r="I2122" i="3" s="1"/>
  <c r="G1869" i="3"/>
  <c r="I1869" i="3" s="1"/>
  <c r="G2103" i="3"/>
  <c r="I2103" i="3" s="1"/>
  <c r="G1903" i="3"/>
  <c r="G2113" i="3"/>
  <c r="I2113" i="3" s="1"/>
  <c r="F11143" i="6"/>
  <c r="H11143" i="6" s="1"/>
  <c r="F11142" i="6"/>
  <c r="H11142" i="6" s="1"/>
  <c r="F10946" i="6"/>
  <c r="H10946" i="6" s="1"/>
  <c r="F11126" i="6"/>
  <c r="H11126" i="6" s="1"/>
  <c r="F11186" i="6"/>
  <c r="H11186" i="6" s="1"/>
  <c r="F11125" i="6"/>
  <c r="F10666" i="6"/>
  <c r="H10666" i="6" s="1"/>
  <c r="F11146" i="6"/>
  <c r="H11146" i="6" s="1"/>
  <c r="F10967" i="6"/>
  <c r="H10967" i="6" s="1"/>
  <c r="F10966" i="6"/>
  <c r="H10966" i="6" s="1"/>
  <c r="G1920" i="3"/>
  <c r="Q552" i="2" s="1"/>
  <c r="S552" i="2" s="1"/>
  <c r="G2091" i="3"/>
  <c r="I2091" i="3" s="1"/>
  <c r="F10880" i="6"/>
  <c r="H10880" i="6" s="1"/>
  <c r="F10879" i="6"/>
  <c r="H10879" i="6" s="1"/>
  <c r="F10630" i="6"/>
  <c r="H10630" i="6" s="1"/>
  <c r="F10795" i="6"/>
  <c r="H10795" i="6" s="1"/>
  <c r="F10677" i="6"/>
  <c r="H10677" i="6" s="1"/>
  <c r="F10747" i="6"/>
  <c r="H10747" i="6" s="1"/>
  <c r="Q502" i="5"/>
  <c r="H10652" i="6"/>
  <c r="P510" i="5"/>
  <c r="R510" i="5" s="1"/>
  <c r="I1868" i="3"/>
  <c r="Q483" i="2"/>
  <c r="S483" i="2" s="1"/>
  <c r="R466" i="2"/>
  <c r="E466" i="2" s="1"/>
  <c r="R480" i="2"/>
  <c r="E480" i="2" s="1"/>
  <c r="Q476" i="2"/>
  <c r="S476" i="2" s="1"/>
  <c r="R463" i="2"/>
  <c r="E463" i="2" s="1"/>
  <c r="R471" i="2"/>
  <c r="E471" i="2" s="1"/>
  <c r="R461" i="2"/>
  <c r="E461" i="2" s="1"/>
  <c r="R474" i="2"/>
  <c r="E474" i="2" s="1"/>
  <c r="R462" i="2"/>
  <c r="E462" i="2" s="1"/>
  <c r="Q473" i="2"/>
  <c r="S473" i="2" s="1"/>
  <c r="R481" i="2"/>
  <c r="E481" i="2" s="1"/>
  <c r="Q462" i="2"/>
  <c r="S462" i="2" s="1"/>
  <c r="Q461" i="2"/>
  <c r="S461" i="2" s="1"/>
  <c r="R472" i="2"/>
  <c r="E472" i="2" s="1"/>
  <c r="F1848" i="3"/>
  <c r="J1848" i="3" s="1"/>
  <c r="I1847" i="3"/>
  <c r="J1847" i="3"/>
  <c r="P465" i="2"/>
  <c r="M465" i="2"/>
  <c r="L465" i="2"/>
  <c r="H465" i="2"/>
  <c r="F1915" i="3"/>
  <c r="J1915" i="3" s="1"/>
  <c r="F1914" i="3"/>
  <c r="J1914" i="3" s="1"/>
  <c r="P452" i="2"/>
  <c r="M452" i="2"/>
  <c r="L452" i="2"/>
  <c r="H452" i="2"/>
  <c r="G1915" i="3" s="1"/>
  <c r="F1845" i="3"/>
  <c r="J1845" i="3" s="1"/>
  <c r="O501" i="5"/>
  <c r="L501" i="5"/>
  <c r="K501" i="5"/>
  <c r="G501" i="5"/>
  <c r="O500" i="5"/>
  <c r="L500" i="5"/>
  <c r="K500" i="5"/>
  <c r="G500" i="5"/>
  <c r="O499" i="5"/>
  <c r="L499" i="5"/>
  <c r="K499" i="5"/>
  <c r="G499" i="5"/>
  <c r="F11899" i="6" s="1"/>
  <c r="H11899" i="6" s="1"/>
  <c r="F12588" i="6" l="1"/>
  <c r="H12588" i="6" s="1"/>
  <c r="F16098" i="6"/>
  <c r="H16098" i="6" s="1"/>
  <c r="F15900" i="6"/>
  <c r="H15900" i="6" s="1"/>
  <c r="F14459" i="6"/>
  <c r="H14459" i="6" s="1"/>
  <c r="F15635" i="6"/>
  <c r="H15635" i="6" s="1"/>
  <c r="Q466" i="2"/>
  <c r="S466" i="2" s="1"/>
  <c r="Q480" i="2"/>
  <c r="S480" i="2" s="1"/>
  <c r="F12936" i="6"/>
  <c r="H12936" i="6" s="1"/>
  <c r="F13207" i="6"/>
  <c r="H13207" i="6" s="1"/>
  <c r="F12336" i="6"/>
  <c r="H12336" i="6" s="1"/>
  <c r="F12716" i="6"/>
  <c r="H12716" i="6" s="1"/>
  <c r="F12636" i="6"/>
  <c r="H12636" i="6" s="1"/>
  <c r="F10687" i="6"/>
  <c r="H10687" i="6" s="1"/>
  <c r="F12302" i="6"/>
  <c r="H12302" i="6" s="1"/>
  <c r="F11763" i="6"/>
  <c r="H11763" i="6" s="1"/>
  <c r="F12195" i="6"/>
  <c r="H12195" i="6" s="1"/>
  <c r="I1903" i="3"/>
  <c r="I1920" i="3"/>
  <c r="P527" i="5"/>
  <c r="R527" i="5" s="1"/>
  <c r="D502" i="5"/>
  <c r="F11764" i="6"/>
  <c r="H11764" i="6" s="1"/>
  <c r="F11890" i="6"/>
  <c r="H11890" i="6" s="1"/>
  <c r="H11125" i="6"/>
  <c r="P523" i="5"/>
  <c r="R523" i="5" s="1"/>
  <c r="Q475" i="2"/>
  <c r="S475" i="2" s="1"/>
  <c r="Q474" i="2"/>
  <c r="S474" i="2" s="1"/>
  <c r="F11493" i="6"/>
  <c r="H11493" i="6" s="1"/>
  <c r="F11492" i="6"/>
  <c r="H11492" i="6" s="1"/>
  <c r="F11439" i="6"/>
  <c r="H11439" i="6" s="1"/>
  <c r="F11520" i="6"/>
  <c r="H11520" i="6" s="1"/>
  <c r="Q471" i="2"/>
  <c r="S471" i="2" s="1"/>
  <c r="F11188" i="6"/>
  <c r="H11188" i="6" s="1"/>
  <c r="F11187" i="6"/>
  <c r="H11187" i="6" s="1"/>
  <c r="Q481" i="2"/>
  <c r="S481" i="2" s="1"/>
  <c r="F10779" i="6"/>
  <c r="H10779" i="6" s="1"/>
  <c r="F10778" i="6"/>
  <c r="H10778" i="6" s="1"/>
  <c r="Q499" i="5"/>
  <c r="D499" i="5" s="1"/>
  <c r="Q501" i="5"/>
  <c r="Q500" i="5"/>
  <c r="F10735" i="6"/>
  <c r="H10735" i="6" s="1"/>
  <c r="F10662" i="6"/>
  <c r="H10662" i="6" s="1"/>
  <c r="R465" i="2"/>
  <c r="E465" i="2" s="1"/>
  <c r="R452" i="2"/>
  <c r="E452" i="2" s="1"/>
  <c r="I1915" i="3"/>
  <c r="Q452" i="2"/>
  <c r="S452" i="2" s="1"/>
  <c r="P500" i="5" l="1"/>
  <c r="R500" i="5" s="1"/>
  <c r="D500" i="5"/>
  <c r="D501" i="5"/>
  <c r="O498" i="5"/>
  <c r="Q498" i="5" s="1"/>
  <c r="L498" i="5"/>
  <c r="K498" i="5"/>
  <c r="G498" i="5"/>
  <c r="F1841" i="3"/>
  <c r="J1841" i="3" s="1"/>
  <c r="O497" i="5"/>
  <c r="Q497" i="5" s="1"/>
  <c r="L497" i="5"/>
  <c r="K497" i="5"/>
  <c r="G497" i="5"/>
  <c r="F12555" i="6" s="1"/>
  <c r="H12555" i="6" s="1"/>
  <c r="F15866" i="6" l="1"/>
  <c r="H15866" i="6" s="1"/>
  <c r="F15408" i="6"/>
  <c r="H15408" i="6" s="1"/>
  <c r="F15956" i="6"/>
  <c r="H15956" i="6" s="1"/>
  <c r="F15237" i="6"/>
  <c r="H15237" i="6" s="1"/>
  <c r="F15720" i="6"/>
  <c r="H15720" i="6" s="1"/>
  <c r="F15676" i="6"/>
  <c r="H15676" i="6" s="1"/>
  <c r="F14883" i="6"/>
  <c r="H14883" i="6" s="1"/>
  <c r="F14698" i="6"/>
  <c r="H14698" i="6" s="1"/>
  <c r="F14125" i="6"/>
  <c r="H14125" i="6" s="1"/>
  <c r="F14306" i="6"/>
  <c r="H14306" i="6" s="1"/>
  <c r="F14480" i="6"/>
  <c r="H14480" i="6" s="1"/>
  <c r="F13554" i="6"/>
  <c r="H13554" i="6" s="1"/>
  <c r="F13935" i="6"/>
  <c r="H13935" i="6" s="1"/>
  <c r="F13372" i="6"/>
  <c r="H13372" i="6" s="1"/>
  <c r="F13303" i="6"/>
  <c r="H13303" i="6" s="1"/>
  <c r="F12295" i="6"/>
  <c r="H12295" i="6" s="1"/>
  <c r="F12627" i="6"/>
  <c r="H12627" i="6" s="1"/>
  <c r="F12686" i="6"/>
  <c r="H12686" i="6" s="1"/>
  <c r="F12541" i="6"/>
  <c r="H12541" i="6" s="1"/>
  <c r="F12242" i="6"/>
  <c r="H12242" i="6" s="1"/>
  <c r="F12351" i="6"/>
  <c r="H12351" i="6" s="1"/>
  <c r="F11156" i="6"/>
  <c r="H11156" i="6" s="1"/>
  <c r="F12197" i="6"/>
  <c r="H12197" i="6" s="1"/>
  <c r="D497" i="5"/>
  <c r="D498" i="5"/>
  <c r="F11557" i="6"/>
  <c r="H11557" i="6" s="1"/>
  <c r="F11838" i="6"/>
  <c r="H11838" i="6" s="1"/>
  <c r="F11735" i="6"/>
  <c r="H11735" i="6" s="1"/>
  <c r="F10649" i="6"/>
  <c r="H10649" i="6" s="1"/>
  <c r="F11063" i="6"/>
  <c r="H11063" i="6" s="1"/>
  <c r="F10638" i="6"/>
  <c r="H10638" i="6" s="1"/>
  <c r="F10987" i="6"/>
  <c r="H10987" i="6" s="1"/>
  <c r="F1840" i="3"/>
  <c r="J1840" i="3" s="1"/>
  <c r="O496" i="5"/>
  <c r="Q496" i="5" s="1"/>
  <c r="L496" i="5"/>
  <c r="K496" i="5"/>
  <c r="G496" i="5"/>
  <c r="P469" i="2"/>
  <c r="M469" i="2"/>
  <c r="L469" i="2"/>
  <c r="H469" i="2"/>
  <c r="G2512" i="3" s="1"/>
  <c r="I2512" i="3" s="1"/>
  <c r="P468" i="2"/>
  <c r="M468" i="2"/>
  <c r="L468" i="2"/>
  <c r="H468" i="2"/>
  <c r="G2005" i="3" s="1"/>
  <c r="I2005" i="3" s="1"/>
  <c r="F1839" i="3"/>
  <c r="J1839" i="3" s="1"/>
  <c r="F1838" i="3"/>
  <c r="J1838" i="3" s="1"/>
  <c r="F1837" i="3"/>
  <c r="J1837" i="3" s="1"/>
  <c r="F1836" i="3"/>
  <c r="J1836" i="3" s="1"/>
  <c r="O495" i="5"/>
  <c r="Q495" i="5" s="1"/>
  <c r="L495" i="5"/>
  <c r="K495" i="5"/>
  <c r="G495" i="5"/>
  <c r="P467" i="2"/>
  <c r="R467" i="2" s="1"/>
  <c r="E467" i="2" s="1"/>
  <c r="M467" i="2"/>
  <c r="L467" i="2"/>
  <c r="H467" i="2"/>
  <c r="O494" i="5"/>
  <c r="Q494" i="5" s="1"/>
  <c r="L494" i="5"/>
  <c r="K494" i="5"/>
  <c r="G494" i="5"/>
  <c r="F1833" i="3"/>
  <c r="J1833" i="3" s="1"/>
  <c r="F1831" i="3"/>
  <c r="J1831" i="3" s="1"/>
  <c r="P459" i="2"/>
  <c r="M459" i="2"/>
  <c r="L459" i="2"/>
  <c r="H459" i="2"/>
  <c r="F1829" i="3"/>
  <c r="J1829" i="3" s="1"/>
  <c r="F15894" i="6" l="1"/>
  <c r="H15894" i="6" s="1"/>
  <c r="F15519" i="6"/>
  <c r="H15519" i="6" s="1"/>
  <c r="F15324" i="6"/>
  <c r="H15324" i="6" s="1"/>
  <c r="F15821" i="6"/>
  <c r="H15821" i="6" s="1"/>
  <c r="F14960" i="6"/>
  <c r="H14960" i="6" s="1"/>
  <c r="F15609" i="6"/>
  <c r="H15609" i="6" s="1"/>
  <c r="F15189" i="6"/>
  <c r="H15189" i="6" s="1"/>
  <c r="F15370" i="6"/>
  <c r="H15370" i="6" s="1"/>
  <c r="F16050" i="6"/>
  <c r="H16050" i="6" s="1"/>
  <c r="F15634" i="6"/>
  <c r="H15634" i="6" s="1"/>
  <c r="F15174" i="6"/>
  <c r="H15174" i="6" s="1"/>
  <c r="F15453" i="6"/>
  <c r="H15453" i="6" s="1"/>
  <c r="F14516" i="6"/>
  <c r="H14516" i="6" s="1"/>
  <c r="F14601" i="6"/>
  <c r="H14601" i="6" s="1"/>
  <c r="F14762" i="6"/>
  <c r="H14762" i="6" s="1"/>
  <c r="F14703" i="6"/>
  <c r="H14703" i="6" s="1"/>
  <c r="F14270" i="6"/>
  <c r="H14270" i="6" s="1"/>
  <c r="F14427" i="6"/>
  <c r="H14427" i="6" s="1"/>
  <c r="F14347" i="6"/>
  <c r="H14347" i="6" s="1"/>
  <c r="F13562" i="6"/>
  <c r="H13562" i="6" s="1"/>
  <c r="F13903" i="6"/>
  <c r="H13903" i="6" s="1"/>
  <c r="F14050" i="6"/>
  <c r="H14050" i="6" s="1"/>
  <c r="F14055" i="6"/>
  <c r="H14055" i="6" s="1"/>
  <c r="F13963" i="6"/>
  <c r="H13963" i="6" s="1"/>
  <c r="F13914" i="6"/>
  <c r="H13914" i="6" s="1"/>
  <c r="F13668" i="6"/>
  <c r="H13668" i="6" s="1"/>
  <c r="F13641" i="6"/>
  <c r="H13641" i="6" s="1"/>
  <c r="F13841" i="6"/>
  <c r="H13841" i="6" s="1"/>
  <c r="F13536" i="6"/>
  <c r="H13536" i="6" s="1"/>
  <c r="F13589" i="6"/>
  <c r="H13589" i="6" s="1"/>
  <c r="F13205" i="6"/>
  <c r="H13205" i="6" s="1"/>
  <c r="F13360" i="6"/>
  <c r="H13360" i="6" s="1"/>
  <c r="F13173" i="6"/>
  <c r="H13173" i="6" s="1"/>
  <c r="F13329" i="6"/>
  <c r="H13329" i="6" s="1"/>
  <c r="F13238" i="6"/>
  <c r="H13238" i="6" s="1"/>
  <c r="F13133" i="6"/>
  <c r="H13133" i="6" s="1"/>
  <c r="F13193" i="6"/>
  <c r="H13193" i="6" s="1"/>
  <c r="F13040" i="6"/>
  <c r="H13040" i="6" s="1"/>
  <c r="F12870" i="6"/>
  <c r="H12870" i="6" s="1"/>
  <c r="F12985" i="6"/>
  <c r="H12985" i="6" s="1"/>
  <c r="F12900" i="6"/>
  <c r="H12900" i="6" s="1"/>
  <c r="F12836" i="6"/>
  <c r="H12836" i="6" s="1"/>
  <c r="F13011" i="6"/>
  <c r="H13011" i="6" s="1"/>
  <c r="F12908" i="6"/>
  <c r="H12908" i="6" s="1"/>
  <c r="F12600" i="6"/>
  <c r="H12600" i="6" s="1"/>
  <c r="F12448" i="6"/>
  <c r="H12448" i="6" s="1"/>
  <c r="F12519" i="6"/>
  <c r="H12519" i="6" s="1"/>
  <c r="F12613" i="6"/>
  <c r="H12613" i="6" s="1"/>
  <c r="F12453" i="6"/>
  <c r="H12453" i="6" s="1"/>
  <c r="F12699" i="6"/>
  <c r="H12699" i="6" s="1"/>
  <c r="F12458" i="6"/>
  <c r="H12458" i="6" s="1"/>
  <c r="F12565" i="6"/>
  <c r="H12565" i="6" s="1"/>
  <c r="F12411" i="6"/>
  <c r="H12411" i="6" s="1"/>
  <c r="G2006" i="3"/>
  <c r="I2006" i="3" s="1"/>
  <c r="G2308" i="3"/>
  <c r="I2308" i="3" s="1"/>
  <c r="F12100" i="6"/>
  <c r="H12100" i="6" s="1"/>
  <c r="F12292" i="6"/>
  <c r="H12292" i="6" s="1"/>
  <c r="F12161" i="6"/>
  <c r="H12161" i="6" s="1"/>
  <c r="F12323" i="6"/>
  <c r="H12323" i="6" s="1"/>
  <c r="F12224" i="6"/>
  <c r="H12224" i="6" s="1"/>
  <c r="F12147" i="6"/>
  <c r="H12147" i="6" s="1"/>
  <c r="D495" i="5"/>
  <c r="D496" i="5"/>
  <c r="D494" i="5"/>
  <c r="F11727" i="6"/>
  <c r="H11727" i="6" s="1"/>
  <c r="F11964" i="6"/>
  <c r="H11964" i="6" s="1"/>
  <c r="F11861" i="6"/>
  <c r="H11861" i="6" s="1"/>
  <c r="F12012" i="6"/>
  <c r="H12012" i="6" s="1"/>
  <c r="F11909" i="6"/>
  <c r="H11909" i="6" s="1"/>
  <c r="F12029" i="6"/>
  <c r="H12029" i="6" s="1"/>
  <c r="F11726" i="6"/>
  <c r="H11726" i="6" s="1"/>
  <c r="F11784" i="6"/>
  <c r="H11784" i="6" s="1"/>
  <c r="F11665" i="6"/>
  <c r="H11665" i="6" s="1"/>
  <c r="F11805" i="6"/>
  <c r="H11805" i="6" s="1"/>
  <c r="F11560" i="6"/>
  <c r="H11560" i="6" s="1"/>
  <c r="F11494" i="6"/>
  <c r="H11494" i="6" s="1"/>
  <c r="F11348" i="6"/>
  <c r="H11348" i="6" s="1"/>
  <c r="F11471" i="6"/>
  <c r="H11471" i="6" s="1"/>
  <c r="F11103" i="6"/>
  <c r="H11103" i="6" s="1"/>
  <c r="F11397" i="6"/>
  <c r="F11320" i="6"/>
  <c r="H11320" i="6" s="1"/>
  <c r="F11396" i="6"/>
  <c r="H11396" i="6" s="1"/>
  <c r="F11199" i="6"/>
  <c r="H11199" i="6" s="1"/>
  <c r="F11340" i="6"/>
  <c r="H11340" i="6" s="1"/>
  <c r="F11277" i="6"/>
  <c r="H11277" i="6" s="1"/>
  <c r="F10791" i="6"/>
  <c r="H10791" i="6" s="1"/>
  <c r="F11198" i="6"/>
  <c r="H11198" i="6" s="1"/>
  <c r="F10875" i="6"/>
  <c r="F10936" i="6"/>
  <c r="H10936" i="6" s="1"/>
  <c r="G1831" i="3"/>
  <c r="G2072" i="3"/>
  <c r="I2072" i="3" s="1"/>
  <c r="F10721" i="6"/>
  <c r="H10721" i="6" s="1"/>
  <c r="F10876" i="6"/>
  <c r="H10876" i="6" s="1"/>
  <c r="F10898" i="6"/>
  <c r="H10898" i="6" s="1"/>
  <c r="F10909" i="6"/>
  <c r="H10909" i="6" s="1"/>
  <c r="F10780" i="6"/>
  <c r="H10780" i="6" s="1"/>
  <c r="R459" i="2"/>
  <c r="E459" i="2" s="1"/>
  <c r="R468" i="2"/>
  <c r="E468" i="2" s="1"/>
  <c r="R469" i="2"/>
  <c r="E469" i="2" s="1"/>
  <c r="F1828" i="3"/>
  <c r="J1828" i="3" s="1"/>
  <c r="P454" i="2"/>
  <c r="M454" i="2"/>
  <c r="L454" i="2"/>
  <c r="H454" i="2"/>
  <c r="F1827" i="3"/>
  <c r="J1827" i="3" s="1"/>
  <c r="F1826" i="3"/>
  <c r="J1826" i="3" s="1"/>
  <c r="P456" i="2"/>
  <c r="M456" i="2"/>
  <c r="L456" i="2"/>
  <c r="H456" i="2"/>
  <c r="O493" i="5"/>
  <c r="Q493" i="5" s="1"/>
  <c r="L493" i="5"/>
  <c r="K493" i="5"/>
  <c r="G493" i="5"/>
  <c r="F15514" i="6" s="1"/>
  <c r="H15514" i="6" s="1"/>
  <c r="F1824" i="3"/>
  <c r="J1824" i="3" s="1"/>
  <c r="F1823" i="3"/>
  <c r="J1823" i="3" s="1"/>
  <c r="F1819" i="3"/>
  <c r="J1819" i="3" s="1"/>
  <c r="F1818" i="3"/>
  <c r="J1818" i="3" s="1"/>
  <c r="P464" i="2"/>
  <c r="M464" i="2"/>
  <c r="L464" i="2"/>
  <c r="H464" i="2"/>
  <c r="H32" i="3"/>
  <c r="G2521" i="3" l="1"/>
  <c r="I2521" i="3" s="1"/>
  <c r="G2685" i="3"/>
  <c r="I2685" i="3" s="1"/>
  <c r="F11102" i="6"/>
  <c r="H11102" i="6" s="1"/>
  <c r="F14105" i="6"/>
  <c r="H14105" i="6" s="1"/>
  <c r="G1827" i="3"/>
  <c r="I1827" i="3" s="1"/>
  <c r="G2418" i="3"/>
  <c r="I2418" i="3" s="1"/>
  <c r="G2151" i="3"/>
  <c r="I2151" i="3" s="1"/>
  <c r="G2290" i="3"/>
  <c r="I2290" i="3" s="1"/>
  <c r="I1831" i="3"/>
  <c r="H10875" i="6"/>
  <c r="H11397" i="6"/>
  <c r="P544" i="5"/>
  <c r="R544" i="5" s="1"/>
  <c r="D493" i="5"/>
  <c r="Q459" i="2"/>
  <c r="S459" i="2" s="1"/>
  <c r="G1819" i="3"/>
  <c r="G2087" i="3"/>
  <c r="I2087" i="3" s="1"/>
  <c r="G1829" i="3"/>
  <c r="G1911" i="3"/>
  <c r="I1911" i="3" s="1"/>
  <c r="Q470" i="2"/>
  <c r="S470" i="2" s="1"/>
  <c r="Q463" i="2"/>
  <c r="S463" i="2" s="1"/>
  <c r="R464" i="2"/>
  <c r="E464" i="2" s="1"/>
  <c r="R456" i="2"/>
  <c r="E456" i="2" s="1"/>
  <c r="R454" i="2"/>
  <c r="E454" i="2" s="1"/>
  <c r="O17" i="3"/>
  <c r="O16" i="3"/>
  <c r="O15" i="3"/>
  <c r="BC42" i="7"/>
  <c r="BC43" i="7"/>
  <c r="I1819" i="3" l="1"/>
  <c r="I1829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F1812" i="3" l="1"/>
  <c r="J1812" i="3" s="1"/>
  <c r="F1809" i="3"/>
  <c r="J1809" i="3" s="1"/>
  <c r="F1807" i="3"/>
  <c r="J1807" i="3" s="1"/>
  <c r="O492" i="5"/>
  <c r="L492" i="5"/>
  <c r="K492" i="5"/>
  <c r="G492" i="5"/>
  <c r="F1802" i="3"/>
  <c r="J1802" i="3" s="1"/>
  <c r="F1801" i="3"/>
  <c r="J1801" i="3" s="1"/>
  <c r="F1800" i="3"/>
  <c r="J1800" i="3" s="1"/>
  <c r="F1796" i="3"/>
  <c r="J1796" i="3" s="1"/>
  <c r="P458" i="2"/>
  <c r="M458" i="2"/>
  <c r="L458" i="2"/>
  <c r="H458" i="2"/>
  <c r="G1796" i="3" s="1"/>
  <c r="F1793" i="3"/>
  <c r="J1793" i="3" s="1"/>
  <c r="F1787" i="3"/>
  <c r="J1787" i="3" s="1"/>
  <c r="F1779" i="3"/>
  <c r="J1779" i="3" s="1"/>
  <c r="P448" i="2"/>
  <c r="R448" i="2" s="1"/>
  <c r="E448" i="2" s="1"/>
  <c r="M448" i="2"/>
  <c r="L448" i="2"/>
  <c r="H448" i="2"/>
  <c r="G1779" i="3" s="1"/>
  <c r="Q465" i="2" s="1"/>
  <c r="S465" i="2" s="1"/>
  <c r="F1778" i="3"/>
  <c r="J1778" i="3" s="1"/>
  <c r="F1775" i="3"/>
  <c r="J1775" i="3" s="1"/>
  <c r="F1774" i="3"/>
  <c r="J1774" i="3" s="1"/>
  <c r="F1772" i="3"/>
  <c r="J1772" i="3" s="1"/>
  <c r="F1771" i="3"/>
  <c r="J1771" i="3" s="1"/>
  <c r="P460" i="2"/>
  <c r="M460" i="2"/>
  <c r="L460" i="2"/>
  <c r="H460" i="2"/>
  <c r="G2421" i="3" s="1"/>
  <c r="I2421" i="3" s="1"/>
  <c r="F1768" i="3"/>
  <c r="J1768" i="3" s="1"/>
  <c r="F1767" i="3"/>
  <c r="J1767" i="3" s="1"/>
  <c r="P450" i="2"/>
  <c r="M450" i="2"/>
  <c r="L450" i="2"/>
  <c r="H450" i="2"/>
  <c r="G1768" i="3" s="1"/>
  <c r="F11209" i="6"/>
  <c r="H11209" i="6" s="1"/>
  <c r="F10597" i="6"/>
  <c r="F10596" i="6"/>
  <c r="H10596" i="6" s="1"/>
  <c r="F10595" i="6"/>
  <c r="H10595" i="6" s="1"/>
  <c r="F10591" i="6"/>
  <c r="H10591" i="6" s="1"/>
  <c r="F10590" i="6"/>
  <c r="H10590" i="6" s="1"/>
  <c r="F10588" i="6"/>
  <c r="H10588" i="6" s="1"/>
  <c r="F10587" i="6"/>
  <c r="H10587" i="6" s="1"/>
  <c r="F10580" i="6"/>
  <c r="H10580" i="6" s="1"/>
  <c r="F10572" i="6"/>
  <c r="H10572" i="6" s="1"/>
  <c r="F10570" i="6"/>
  <c r="H10570" i="6" s="1"/>
  <c r="F10568" i="6"/>
  <c r="H10568" i="6" s="1"/>
  <c r="F10567" i="6"/>
  <c r="H10567" i="6" s="1"/>
  <c r="F10566" i="6"/>
  <c r="H10566" i="6" s="1"/>
  <c r="F10563" i="6"/>
  <c r="H10563" i="6" s="1"/>
  <c r="F10562" i="6"/>
  <c r="H10562" i="6" s="1"/>
  <c r="F10561" i="6"/>
  <c r="H10561" i="6" s="1"/>
  <c r="F10560" i="6"/>
  <c r="H10560" i="6" s="1"/>
  <c r="F10558" i="6"/>
  <c r="H10558" i="6" s="1"/>
  <c r="F10557" i="6"/>
  <c r="H10557" i="6" s="1"/>
  <c r="F10555" i="6"/>
  <c r="H10555" i="6" s="1"/>
  <c r="F10547" i="6"/>
  <c r="H10547" i="6" s="1"/>
  <c r="F10544" i="6"/>
  <c r="H10544" i="6" s="1"/>
  <c r="F10543" i="6"/>
  <c r="H10543" i="6" s="1"/>
  <c r="F10542" i="6"/>
  <c r="H10542" i="6" s="1"/>
  <c r="F10541" i="6"/>
  <c r="H10541" i="6" s="1"/>
  <c r="F10540" i="6"/>
  <c r="H10540" i="6" s="1"/>
  <c r="F10539" i="6"/>
  <c r="H10539" i="6" s="1"/>
  <c r="F10538" i="6"/>
  <c r="H10538" i="6" s="1"/>
  <c r="F10536" i="6"/>
  <c r="H10536" i="6" s="1"/>
  <c r="F10535" i="6"/>
  <c r="H10535" i="6" s="1"/>
  <c r="F10533" i="6"/>
  <c r="H10533" i="6" s="1"/>
  <c r="F10532" i="6"/>
  <c r="H10532" i="6" s="1"/>
  <c r="F10531" i="6"/>
  <c r="H10531" i="6" s="1"/>
  <c r="F10530" i="6"/>
  <c r="H10530" i="6" s="1"/>
  <c r="F10527" i="6"/>
  <c r="H10527" i="6" s="1"/>
  <c r="F10522" i="6"/>
  <c r="F10521" i="6"/>
  <c r="H10521" i="6" s="1"/>
  <c r="F10520" i="6"/>
  <c r="H10520" i="6" s="1"/>
  <c r="F10514" i="6"/>
  <c r="H10514" i="6" s="1"/>
  <c r="F10513" i="6"/>
  <c r="H10513" i="6" s="1"/>
  <c r="F10511" i="6"/>
  <c r="H10511" i="6" s="1"/>
  <c r="F10506" i="6"/>
  <c r="H10506" i="6" s="1"/>
  <c r="F10505" i="6"/>
  <c r="H10505" i="6" s="1"/>
  <c r="F10504" i="6"/>
  <c r="H10504" i="6" s="1"/>
  <c r="F10503" i="6"/>
  <c r="H10503" i="6" s="1"/>
  <c r="F10502" i="6"/>
  <c r="H10502" i="6" s="1"/>
  <c r="F10501" i="6"/>
  <c r="H10501" i="6" s="1"/>
  <c r="F10500" i="6"/>
  <c r="H10500" i="6" s="1"/>
  <c r="F10494" i="6"/>
  <c r="H10494" i="6" s="1"/>
  <c r="F10493" i="6"/>
  <c r="H10493" i="6" s="1"/>
  <c r="F10491" i="6"/>
  <c r="H10491" i="6" s="1"/>
  <c r="F10487" i="6"/>
  <c r="H10487" i="6" s="1"/>
  <c r="F10486" i="6"/>
  <c r="H10486" i="6" s="1"/>
  <c r="F10485" i="6"/>
  <c r="H10485" i="6" s="1"/>
  <c r="F10483" i="6"/>
  <c r="H10483" i="6" s="1"/>
  <c r="F10482" i="6"/>
  <c r="H10482" i="6" s="1"/>
  <c r="F10481" i="6"/>
  <c r="H10481" i="6" s="1"/>
  <c r="F10479" i="6"/>
  <c r="H10479" i="6" s="1"/>
  <c r="F10477" i="6"/>
  <c r="H10477" i="6" s="1"/>
  <c r="F10472" i="6"/>
  <c r="H10472" i="6" s="1"/>
  <c r="F10471" i="6"/>
  <c r="H10471" i="6" s="1"/>
  <c r="F10470" i="6"/>
  <c r="H10470" i="6" s="1"/>
  <c r="F10464" i="6"/>
  <c r="H10464" i="6" s="1"/>
  <c r="F10463" i="6"/>
  <c r="H10463" i="6" s="1"/>
  <c r="F10462" i="6"/>
  <c r="H10462" i="6" s="1"/>
  <c r="F10461" i="6"/>
  <c r="H10461" i="6" s="1"/>
  <c r="F10458" i="6"/>
  <c r="H10458" i="6" s="1"/>
  <c r="F10457" i="6"/>
  <c r="H10457" i="6" s="1"/>
  <c r="F10455" i="6"/>
  <c r="H10455" i="6" s="1"/>
  <c r="F10454" i="6"/>
  <c r="H10454" i="6" s="1"/>
  <c r="F10453" i="6"/>
  <c r="H10453" i="6" s="1"/>
  <c r="F10452" i="6"/>
  <c r="H10452" i="6" s="1"/>
  <c r="F10450" i="6"/>
  <c r="H10450" i="6" s="1"/>
  <c r="F10449" i="6"/>
  <c r="H10449" i="6" s="1"/>
  <c r="F10448" i="6"/>
  <c r="F10447" i="6"/>
  <c r="H10447" i="6" s="1"/>
  <c r="F10446" i="6"/>
  <c r="H10446" i="6" s="1"/>
  <c r="F10445" i="6"/>
  <c r="H10445" i="6" s="1"/>
  <c r="F10442" i="6"/>
  <c r="H10442" i="6" s="1"/>
  <c r="F10440" i="6"/>
  <c r="H10440" i="6" s="1"/>
  <c r="F10435" i="6"/>
  <c r="H10435" i="6" s="1"/>
  <c r="F10434" i="6"/>
  <c r="H10434" i="6" s="1"/>
  <c r="F10433" i="6"/>
  <c r="H10433" i="6" s="1"/>
  <c r="F10432" i="6"/>
  <c r="H10432" i="6" s="1"/>
  <c r="F10431" i="6"/>
  <c r="H10431" i="6" s="1"/>
  <c r="F10426" i="6"/>
  <c r="H10426" i="6" s="1"/>
  <c r="F10425" i="6"/>
  <c r="H10425" i="6" s="1"/>
  <c r="F10424" i="6"/>
  <c r="H10424" i="6" s="1"/>
  <c r="F10423" i="6"/>
  <c r="H10423" i="6" s="1"/>
  <c r="F10421" i="6"/>
  <c r="H10421" i="6" s="1"/>
  <c r="F10418" i="6"/>
  <c r="F10417" i="6"/>
  <c r="H10417" i="6" s="1"/>
  <c r="F10415" i="6"/>
  <c r="H10415" i="6" s="1"/>
  <c r="F10414" i="6"/>
  <c r="H10414" i="6" s="1"/>
  <c r="F10413" i="6"/>
  <c r="H10413" i="6" s="1"/>
  <c r="F10412" i="6"/>
  <c r="H10412" i="6" s="1"/>
  <c r="F10408" i="6"/>
  <c r="H10408" i="6" s="1"/>
  <c r="F10404" i="6"/>
  <c r="H10404" i="6" s="1"/>
  <c r="F10402" i="6"/>
  <c r="H10402" i="6" s="1"/>
  <c r="F10401" i="6"/>
  <c r="H10401" i="6" s="1"/>
  <c r="F10400" i="6"/>
  <c r="H10400" i="6" s="1"/>
  <c r="F10394" i="6"/>
  <c r="H10394" i="6" s="1"/>
  <c r="F10393" i="6"/>
  <c r="H10393" i="6" s="1"/>
  <c r="F10389" i="6"/>
  <c r="H10389" i="6" s="1"/>
  <c r="F10388" i="6"/>
  <c r="H10388" i="6" s="1"/>
  <c r="F10384" i="6"/>
  <c r="H10384" i="6" s="1"/>
  <c r="F10382" i="6"/>
  <c r="H10382" i="6" s="1"/>
  <c r="F10381" i="6"/>
  <c r="H10381" i="6" s="1"/>
  <c r="F10380" i="6"/>
  <c r="H10380" i="6" s="1"/>
  <c r="F10379" i="6"/>
  <c r="H10379" i="6" s="1"/>
  <c r="F10377" i="6"/>
  <c r="H10377" i="6" s="1"/>
  <c r="F10376" i="6"/>
  <c r="H10376" i="6" s="1"/>
  <c r="F10375" i="6"/>
  <c r="H10375" i="6" s="1"/>
  <c r="F10374" i="6"/>
  <c r="F10372" i="6"/>
  <c r="H10372" i="6" s="1"/>
  <c r="F10371" i="6"/>
  <c r="H10371" i="6" s="1"/>
  <c r="F10368" i="6"/>
  <c r="H10368" i="6" s="1"/>
  <c r="F10367" i="6"/>
  <c r="H10367" i="6" s="1"/>
  <c r="F10366" i="6"/>
  <c r="H10366" i="6" s="1"/>
  <c r="F10365" i="6"/>
  <c r="H10365" i="6" s="1"/>
  <c r="F10364" i="6"/>
  <c r="H10364" i="6" s="1"/>
  <c r="F10363" i="6"/>
  <c r="H10363" i="6" s="1"/>
  <c r="F10362" i="6"/>
  <c r="H10362" i="6" s="1"/>
  <c r="F10360" i="6"/>
  <c r="H10360" i="6" s="1"/>
  <c r="F10359" i="6"/>
  <c r="H10359" i="6" s="1"/>
  <c r="F10356" i="6"/>
  <c r="H10356" i="6" s="1"/>
  <c r="F10355" i="6"/>
  <c r="H10355" i="6" s="1"/>
  <c r="F10349" i="6"/>
  <c r="H10349" i="6" s="1"/>
  <c r="F10347" i="6"/>
  <c r="H10347" i="6" s="1"/>
  <c r="F10346" i="6"/>
  <c r="H10346" i="6" s="1"/>
  <c r="F10345" i="6"/>
  <c r="H10345" i="6" s="1"/>
  <c r="F10344" i="6"/>
  <c r="H10344" i="6" s="1"/>
  <c r="F10343" i="6"/>
  <c r="H10343" i="6" s="1"/>
  <c r="F10338" i="6"/>
  <c r="H10338" i="6" s="1"/>
  <c r="F10337" i="6"/>
  <c r="H10337" i="6" s="1"/>
  <c r="F10335" i="6"/>
  <c r="H10335" i="6" s="1"/>
  <c r="F10334" i="6"/>
  <c r="H10334" i="6" s="1"/>
  <c r="F10333" i="6"/>
  <c r="H10333" i="6" s="1"/>
  <c r="F10329" i="6"/>
  <c r="H10329" i="6" s="1"/>
  <c r="F10328" i="6"/>
  <c r="H10328" i="6" s="1"/>
  <c r="F10327" i="6"/>
  <c r="H10327" i="6" s="1"/>
  <c r="F10326" i="6"/>
  <c r="H10326" i="6" s="1"/>
  <c r="F10319" i="6"/>
  <c r="H10319" i="6" s="1"/>
  <c r="F10317" i="6"/>
  <c r="H10317" i="6" s="1"/>
  <c r="F10312" i="6"/>
  <c r="H10312" i="6" s="1"/>
  <c r="F10311" i="6"/>
  <c r="H10311" i="6" s="1"/>
  <c r="F10309" i="6"/>
  <c r="H10309" i="6" s="1"/>
  <c r="F10307" i="6"/>
  <c r="H10307" i="6" s="1"/>
  <c r="F10306" i="6"/>
  <c r="H10306" i="6" s="1"/>
  <c r="F10305" i="6"/>
  <c r="H10305" i="6" s="1"/>
  <c r="F10304" i="6"/>
  <c r="H10304" i="6" s="1"/>
  <c r="F10303" i="6"/>
  <c r="H10303" i="6" s="1"/>
  <c r="F10302" i="6"/>
  <c r="H10302" i="6" s="1"/>
  <c r="F10301" i="6"/>
  <c r="H10301" i="6" s="1"/>
  <c r="F10300" i="6"/>
  <c r="H10300" i="6" s="1"/>
  <c r="F10299" i="6"/>
  <c r="H10299" i="6" s="1"/>
  <c r="F10296" i="6"/>
  <c r="H10296" i="6" s="1"/>
  <c r="F10295" i="6"/>
  <c r="H10295" i="6" s="1"/>
  <c r="F10294" i="6"/>
  <c r="H10294" i="6" s="1"/>
  <c r="F10290" i="6"/>
  <c r="H10290" i="6" s="1"/>
  <c r="F10289" i="6"/>
  <c r="H10289" i="6" s="1"/>
  <c r="F10287" i="6"/>
  <c r="H10287" i="6" s="1"/>
  <c r="F10286" i="6"/>
  <c r="H10286" i="6" s="1"/>
  <c r="F10285" i="6"/>
  <c r="H10285" i="6" s="1"/>
  <c r="F10283" i="6"/>
  <c r="H10283" i="6" s="1"/>
  <c r="F10282" i="6"/>
  <c r="H10282" i="6" s="1"/>
  <c r="F10280" i="6"/>
  <c r="H10280" i="6" s="1"/>
  <c r="F10273" i="6"/>
  <c r="H10273" i="6" s="1"/>
  <c r="F10272" i="6"/>
  <c r="H10272" i="6" s="1"/>
  <c r="F10271" i="6"/>
  <c r="H10271" i="6" s="1"/>
  <c r="F10265" i="6"/>
  <c r="H10265" i="6" s="1"/>
  <c r="F10264" i="6"/>
  <c r="H10264" i="6" s="1"/>
  <c r="F10261" i="6"/>
  <c r="H10261" i="6" s="1"/>
  <c r="F10260" i="6"/>
  <c r="H10260" i="6" s="1"/>
  <c r="F10257" i="6"/>
  <c r="H10257" i="6" s="1"/>
  <c r="F10255" i="6"/>
  <c r="H10255" i="6" s="1"/>
  <c r="F10254" i="6"/>
  <c r="H10254" i="6" s="1"/>
  <c r="F10253" i="6"/>
  <c r="H10253" i="6" s="1"/>
  <c r="F10252" i="6"/>
  <c r="H10252" i="6" s="1"/>
  <c r="F10251" i="6"/>
  <c r="H10251" i="6" s="1"/>
  <c r="F10249" i="6"/>
  <c r="H10249" i="6" s="1"/>
  <c r="F10248" i="6"/>
  <c r="H10248" i="6" s="1"/>
  <c r="F10247" i="6"/>
  <c r="H10247" i="6" s="1"/>
  <c r="F10244" i="6"/>
  <c r="H10244" i="6" s="1"/>
  <c r="F10241" i="6"/>
  <c r="H10241" i="6" s="1"/>
  <c r="F10238" i="6"/>
  <c r="H10238" i="6" s="1"/>
  <c r="F10236" i="6"/>
  <c r="H10236" i="6" s="1"/>
  <c r="F10235" i="6"/>
  <c r="H10235" i="6" s="1"/>
  <c r="F10234" i="6"/>
  <c r="H10234" i="6" s="1"/>
  <c r="F10233" i="6"/>
  <c r="H10233" i="6" s="1"/>
  <c r="F10232" i="6"/>
  <c r="H10232" i="6" s="1"/>
  <c r="F10231" i="6"/>
  <c r="H10231" i="6" s="1"/>
  <c r="F10230" i="6"/>
  <c r="H10230" i="6" s="1"/>
  <c r="F10226" i="6"/>
  <c r="H10226" i="6" s="1"/>
  <c r="F10225" i="6"/>
  <c r="H10225" i="6" s="1"/>
  <c r="F10223" i="6"/>
  <c r="H10223" i="6" s="1"/>
  <c r="F10221" i="6"/>
  <c r="H10221" i="6" s="1"/>
  <c r="F10220" i="6"/>
  <c r="H10220" i="6" s="1"/>
  <c r="F10219" i="6"/>
  <c r="H10219" i="6" s="1"/>
  <c r="F10217" i="6"/>
  <c r="H10217" i="6" s="1"/>
  <c r="F10214" i="6"/>
  <c r="H10214" i="6" s="1"/>
  <c r="F10213" i="6"/>
  <c r="H10213" i="6" s="1"/>
  <c r="F10208" i="6"/>
  <c r="H10208" i="6" s="1"/>
  <c r="F10201" i="6"/>
  <c r="H10201" i="6" s="1"/>
  <c r="F10200" i="6"/>
  <c r="H10200" i="6" s="1"/>
  <c r="F10199" i="6"/>
  <c r="H10199" i="6" s="1"/>
  <c r="F10198" i="6"/>
  <c r="H10198" i="6" s="1"/>
  <c r="F10197" i="6"/>
  <c r="H10197" i="6" s="1"/>
  <c r="F10196" i="6"/>
  <c r="H10196" i="6" s="1"/>
  <c r="F10191" i="6"/>
  <c r="H10191" i="6" s="1"/>
  <c r="F10190" i="6"/>
  <c r="H10190" i="6" s="1"/>
  <c r="F10189" i="6"/>
  <c r="H10189" i="6" s="1"/>
  <c r="F10184" i="6"/>
  <c r="H10184" i="6" s="1"/>
  <c r="F10181" i="6"/>
  <c r="H10181" i="6" s="1"/>
  <c r="F10179" i="6"/>
  <c r="H10179" i="6" s="1"/>
  <c r="F10177" i="6"/>
  <c r="H10177" i="6" s="1"/>
  <c r="F10176" i="6"/>
  <c r="H10176" i="6" s="1"/>
  <c r="F10175" i="6"/>
  <c r="H10175" i="6" s="1"/>
  <c r="F10172" i="6"/>
  <c r="F10170" i="6"/>
  <c r="H10170" i="6" s="1"/>
  <c r="F10168" i="6"/>
  <c r="H10168" i="6" s="1"/>
  <c r="F10165" i="6"/>
  <c r="H10165" i="6" s="1"/>
  <c r="F10164" i="6"/>
  <c r="H10164" i="6" s="1"/>
  <c r="F10163" i="6"/>
  <c r="H10163" i="6" s="1"/>
  <c r="F10162" i="6"/>
  <c r="H10162" i="6" s="1"/>
  <c r="F10158" i="6"/>
  <c r="F10157" i="6"/>
  <c r="H10157" i="6" s="1"/>
  <c r="F10156" i="6"/>
  <c r="H10156" i="6" s="1"/>
  <c r="F10153" i="6"/>
  <c r="H10153" i="6" s="1"/>
  <c r="F10150" i="6"/>
  <c r="H10150" i="6" s="1"/>
  <c r="F10149" i="6"/>
  <c r="H10149" i="6" s="1"/>
  <c r="F10147" i="6"/>
  <c r="H10147" i="6" s="1"/>
  <c r="F10146" i="6"/>
  <c r="H10146" i="6" s="1"/>
  <c r="F10145" i="6"/>
  <c r="H10145" i="6" s="1"/>
  <c r="F10144" i="6"/>
  <c r="H10144" i="6" s="1"/>
  <c r="F10141" i="6"/>
  <c r="H10141" i="6" s="1"/>
  <c r="F10140" i="6"/>
  <c r="H10140" i="6" s="1"/>
  <c r="F10138" i="6"/>
  <c r="H10138" i="6" s="1"/>
  <c r="F10137" i="6"/>
  <c r="H10137" i="6" s="1"/>
  <c r="F10135" i="6"/>
  <c r="H10135" i="6" s="1"/>
  <c r="F10128" i="6"/>
  <c r="H10128" i="6" s="1"/>
  <c r="F10127" i="6"/>
  <c r="H10127" i="6" s="1"/>
  <c r="F10126" i="6"/>
  <c r="H10126" i="6" s="1"/>
  <c r="F10125" i="6"/>
  <c r="H10125" i="6" s="1"/>
  <c r="F10124" i="6"/>
  <c r="H10124" i="6" s="1"/>
  <c r="F10122" i="6"/>
  <c r="H10122" i="6" s="1"/>
  <c r="F10121" i="6"/>
  <c r="H10121" i="6" s="1"/>
  <c r="F10120" i="6"/>
  <c r="H10120" i="6" s="1"/>
  <c r="F10119" i="6"/>
  <c r="H10119" i="6" s="1"/>
  <c r="F10118" i="6"/>
  <c r="H10118" i="6" s="1"/>
  <c r="F10117" i="6"/>
  <c r="H10117" i="6" s="1"/>
  <c r="F10116" i="6"/>
  <c r="H10116" i="6" s="1"/>
  <c r="F10112" i="6"/>
  <c r="F10109" i="6"/>
  <c r="H10109" i="6" s="1"/>
  <c r="F10107" i="6"/>
  <c r="H10107" i="6" s="1"/>
  <c r="F10106" i="6"/>
  <c r="H10106" i="6" s="1"/>
  <c r="F10103" i="6"/>
  <c r="H10103" i="6" s="1"/>
  <c r="F10097" i="6"/>
  <c r="H10097" i="6" s="1"/>
  <c r="F10096" i="6"/>
  <c r="H10096" i="6" s="1"/>
  <c r="F10093" i="6"/>
  <c r="H10093" i="6" s="1"/>
  <c r="F10092" i="6"/>
  <c r="F10090" i="6"/>
  <c r="H10090" i="6" s="1"/>
  <c r="F10089" i="6"/>
  <c r="H10089" i="6" s="1"/>
  <c r="F10088" i="6"/>
  <c r="H10088" i="6" s="1"/>
  <c r="F10087" i="6"/>
  <c r="H10087" i="6" s="1"/>
  <c r="F10086" i="6"/>
  <c r="H10086" i="6" s="1"/>
  <c r="F10085" i="6"/>
  <c r="H10085" i="6" s="1"/>
  <c r="F10082" i="6"/>
  <c r="H10082" i="6" s="1"/>
  <c r="F10081" i="6"/>
  <c r="H10081" i="6" s="1"/>
  <c r="F10080" i="6"/>
  <c r="H10080" i="6" s="1"/>
  <c r="F10077" i="6"/>
  <c r="H10077" i="6" s="1"/>
  <c r="F10076" i="6"/>
  <c r="H10076" i="6" s="1"/>
  <c r="F10071" i="6"/>
  <c r="H10071" i="6" s="1"/>
  <c r="F10067" i="6"/>
  <c r="H10067" i="6" s="1"/>
  <c r="F10066" i="6"/>
  <c r="H10066" i="6" s="1"/>
  <c r="F10064" i="6"/>
  <c r="H10064" i="6" s="1"/>
  <c r="F10063" i="6"/>
  <c r="H10063" i="6" s="1"/>
  <c r="F10061" i="6"/>
  <c r="H10061" i="6" s="1"/>
  <c r="F10058" i="6"/>
  <c r="H10058" i="6" s="1"/>
  <c r="F10057" i="6"/>
  <c r="H10057" i="6" s="1"/>
  <c r="F10052" i="6"/>
  <c r="H10052" i="6" s="1"/>
  <c r="F10050" i="6"/>
  <c r="H10050" i="6" s="1"/>
  <c r="F10049" i="6"/>
  <c r="H10049" i="6" s="1"/>
  <c r="F10048" i="6"/>
  <c r="H10048" i="6" s="1"/>
  <c r="F10047" i="6"/>
  <c r="F10045" i="6"/>
  <c r="H10045" i="6" s="1"/>
  <c r="F10043" i="6"/>
  <c r="H10043" i="6" s="1"/>
  <c r="F10037" i="6"/>
  <c r="H10037" i="6" s="1"/>
  <c r="F10036" i="6"/>
  <c r="H10036" i="6" s="1"/>
  <c r="F10035" i="6"/>
  <c r="H10035" i="6" s="1"/>
  <c r="F10033" i="6"/>
  <c r="H10033" i="6" s="1"/>
  <c r="F10032" i="6"/>
  <c r="H10032" i="6" s="1"/>
  <c r="F10031" i="6"/>
  <c r="H10031" i="6" s="1"/>
  <c r="F10030" i="6"/>
  <c r="H10030" i="6" s="1"/>
  <c r="F10027" i="6"/>
  <c r="H10027" i="6" s="1"/>
  <c r="F10026" i="6"/>
  <c r="H10026" i="6" s="1"/>
  <c r="F10025" i="6"/>
  <c r="H10025" i="6" s="1"/>
  <c r="F10024" i="6"/>
  <c r="H10024" i="6" s="1"/>
  <c r="F10022" i="6"/>
  <c r="H10022" i="6" s="1"/>
  <c r="F10020" i="6"/>
  <c r="H10020" i="6" s="1"/>
  <c r="F10018" i="6"/>
  <c r="H10018" i="6" s="1"/>
  <c r="F10017" i="6"/>
  <c r="H10017" i="6" s="1"/>
  <c r="F10016" i="6"/>
  <c r="H10016" i="6" s="1"/>
  <c r="F10015" i="6"/>
  <c r="H10015" i="6" s="1"/>
  <c r="F10014" i="6"/>
  <c r="H10014" i="6" s="1"/>
  <c r="F10012" i="6"/>
  <c r="H10012" i="6" s="1"/>
  <c r="F10010" i="6"/>
  <c r="H10010" i="6" s="1"/>
  <c r="F10008" i="6"/>
  <c r="H10008" i="6" s="1"/>
  <c r="F10007" i="6"/>
  <c r="H10007" i="6" s="1"/>
  <c r="F10003" i="6"/>
  <c r="H10003" i="6" s="1"/>
  <c r="F10000" i="6"/>
  <c r="H10000" i="6" s="1"/>
  <c r="F9995" i="6"/>
  <c r="H9995" i="6" s="1"/>
  <c r="F9993" i="6"/>
  <c r="H9993" i="6" s="1"/>
  <c r="F9992" i="6"/>
  <c r="H9992" i="6" s="1"/>
  <c r="F9991" i="6"/>
  <c r="H9991" i="6" s="1"/>
  <c r="F9988" i="6"/>
  <c r="H9988" i="6" s="1"/>
  <c r="F9984" i="6"/>
  <c r="H9984" i="6" s="1"/>
  <c r="F9983" i="6"/>
  <c r="H9983" i="6" s="1"/>
  <c r="F9978" i="6"/>
  <c r="H9978" i="6" s="1"/>
  <c r="F9977" i="6"/>
  <c r="H9977" i="6" s="1"/>
  <c r="F9976" i="6"/>
  <c r="H9976" i="6" s="1"/>
  <c r="F9975" i="6"/>
  <c r="H9975" i="6" s="1"/>
  <c r="F9974" i="6"/>
  <c r="H9974" i="6" s="1"/>
  <c r="F9969" i="6"/>
  <c r="H9969" i="6" s="1"/>
  <c r="F9968" i="6"/>
  <c r="H9968" i="6" s="1"/>
  <c r="F9965" i="6"/>
  <c r="H9965" i="6" s="1"/>
  <c r="F9964" i="6"/>
  <c r="H9964" i="6" s="1"/>
  <c r="F9963" i="6"/>
  <c r="H9963" i="6" s="1"/>
  <c r="F9962" i="6"/>
  <c r="H9962" i="6" s="1"/>
  <c r="F9960" i="6"/>
  <c r="H9960" i="6" s="1"/>
  <c r="F9958" i="6"/>
  <c r="H9958" i="6" s="1"/>
  <c r="F9957" i="6"/>
  <c r="H9957" i="6" s="1"/>
  <c r="F9956" i="6"/>
  <c r="H9956" i="6" s="1"/>
  <c r="F9953" i="6"/>
  <c r="H9953" i="6" s="1"/>
  <c r="F9951" i="6"/>
  <c r="H9951" i="6" s="1"/>
  <c r="F9950" i="6"/>
  <c r="H9950" i="6" s="1"/>
  <c r="F9949" i="6"/>
  <c r="H9949" i="6" s="1"/>
  <c r="F9948" i="6"/>
  <c r="H9948" i="6" s="1"/>
  <c r="F9947" i="6"/>
  <c r="H9947" i="6" s="1"/>
  <c r="F9946" i="6"/>
  <c r="H9946" i="6" s="1"/>
  <c r="F9945" i="6"/>
  <c r="H9945" i="6" s="1"/>
  <c r="F9944" i="6"/>
  <c r="H9944" i="6" s="1"/>
  <c r="F9938" i="6"/>
  <c r="H9938" i="6" s="1"/>
  <c r="F9937" i="6"/>
  <c r="H9937" i="6" s="1"/>
  <c r="F9934" i="6"/>
  <c r="F9933" i="6"/>
  <c r="H9933" i="6" s="1"/>
  <c r="F9924" i="6"/>
  <c r="H9924" i="6" s="1"/>
  <c r="F9920" i="6"/>
  <c r="H9920" i="6" s="1"/>
  <c r="F9917" i="6"/>
  <c r="H9917" i="6" s="1"/>
  <c r="F9916" i="6"/>
  <c r="H9916" i="6" s="1"/>
  <c r="F9913" i="6"/>
  <c r="H9913" i="6" s="1"/>
  <c r="F9912" i="6"/>
  <c r="H9912" i="6" s="1"/>
  <c r="F9910" i="6"/>
  <c r="H9910" i="6" s="1"/>
  <c r="F9909" i="6"/>
  <c r="H9909" i="6" s="1"/>
  <c r="F9903" i="6"/>
  <c r="H9903" i="6" s="1"/>
  <c r="F9902" i="6"/>
  <c r="H9902" i="6" s="1"/>
  <c r="F9901" i="6"/>
  <c r="H9901" i="6" s="1"/>
  <c r="F9900" i="6"/>
  <c r="F9899" i="6"/>
  <c r="H9899" i="6" s="1"/>
  <c r="F9898" i="6"/>
  <c r="H9898" i="6" s="1"/>
  <c r="F9897" i="6"/>
  <c r="H9897" i="6" s="1"/>
  <c r="F9896" i="6"/>
  <c r="H9896" i="6" s="1"/>
  <c r="F9894" i="6"/>
  <c r="F9893" i="6"/>
  <c r="H9893" i="6" s="1"/>
  <c r="F9892" i="6"/>
  <c r="H9892" i="6" s="1"/>
  <c r="F9891" i="6"/>
  <c r="H9891" i="6" s="1"/>
  <c r="F9889" i="6"/>
  <c r="H9889" i="6" s="1"/>
  <c r="F9888" i="6"/>
  <c r="H9888" i="6" s="1"/>
  <c r="F9887" i="6"/>
  <c r="H9887" i="6" s="1"/>
  <c r="F9886" i="6"/>
  <c r="H9886" i="6" s="1"/>
  <c r="F9885" i="6"/>
  <c r="H9885" i="6" s="1"/>
  <c r="F9884" i="6"/>
  <c r="H9884" i="6" s="1"/>
  <c r="F9883" i="6"/>
  <c r="H9883" i="6" s="1"/>
  <c r="F9882" i="6"/>
  <c r="H9882" i="6" s="1"/>
  <c r="F9881" i="6"/>
  <c r="H9881" i="6" s="1"/>
  <c r="F9880" i="6"/>
  <c r="H9880" i="6" s="1"/>
  <c r="F9879" i="6"/>
  <c r="H9879" i="6" s="1"/>
  <c r="F9877" i="6"/>
  <c r="H9877" i="6" s="1"/>
  <c r="F9876" i="6"/>
  <c r="H9876" i="6" s="1"/>
  <c r="F9875" i="6"/>
  <c r="H9875" i="6" s="1"/>
  <c r="F9874" i="6"/>
  <c r="H9874" i="6" s="1"/>
  <c r="F9873" i="6"/>
  <c r="H9873" i="6" s="1"/>
  <c r="F9869" i="6"/>
  <c r="H9869" i="6" s="1"/>
  <c r="F9864" i="6"/>
  <c r="H9864" i="6" s="1"/>
  <c r="F9863" i="6"/>
  <c r="H9863" i="6" s="1"/>
  <c r="F9862" i="6"/>
  <c r="H9862" i="6" s="1"/>
  <c r="F9849" i="6"/>
  <c r="H9849" i="6" s="1"/>
  <c r="H9846" i="6"/>
  <c r="H9845" i="6"/>
  <c r="F9844" i="6"/>
  <c r="H9844" i="6" s="1"/>
  <c r="F9838" i="6"/>
  <c r="H9838" i="6" s="1"/>
  <c r="F9834" i="6"/>
  <c r="H9834" i="6" s="1"/>
  <c r="F9833" i="6"/>
  <c r="H9833" i="6" s="1"/>
  <c r="F9832" i="6"/>
  <c r="H9832" i="6" s="1"/>
  <c r="F9826" i="6"/>
  <c r="F9825" i="6"/>
  <c r="H9825" i="6" s="1"/>
  <c r="F9824" i="6"/>
  <c r="H9824" i="6" s="1"/>
  <c r="F9823" i="6"/>
  <c r="H9823" i="6" s="1"/>
  <c r="F9822" i="6"/>
  <c r="H9822" i="6" s="1"/>
  <c r="F9821" i="6"/>
  <c r="H9821" i="6" s="1"/>
  <c r="F9820" i="6"/>
  <c r="H9820" i="6" s="1"/>
  <c r="F9813" i="6"/>
  <c r="H9813" i="6" s="1"/>
  <c r="F9812" i="6"/>
  <c r="H9812" i="6" s="1"/>
  <c r="F9811" i="6"/>
  <c r="H9811" i="6" s="1"/>
  <c r="F9810" i="6"/>
  <c r="H9810" i="6" s="1"/>
  <c r="F9806" i="6"/>
  <c r="H9806" i="6" s="1"/>
  <c r="F9802" i="6"/>
  <c r="H9802" i="6" s="1"/>
  <c r="F9801" i="6"/>
  <c r="H9801" i="6" s="1"/>
  <c r="F9800" i="6"/>
  <c r="H9800" i="6" s="1"/>
  <c r="F9799" i="6"/>
  <c r="H9799" i="6" s="1"/>
  <c r="F9798" i="6"/>
  <c r="H9798" i="6" s="1"/>
  <c r="F9793" i="6"/>
  <c r="H9793" i="6" s="1"/>
  <c r="F9790" i="6"/>
  <c r="H9790" i="6" s="1"/>
  <c r="F9789" i="6"/>
  <c r="H9789" i="6" s="1"/>
  <c r="F9786" i="6"/>
  <c r="H9786" i="6" s="1"/>
  <c r="F9783" i="6"/>
  <c r="H9783" i="6" s="1"/>
  <c r="F9782" i="6"/>
  <c r="H9782" i="6" s="1"/>
  <c r="F9781" i="6"/>
  <c r="H9781" i="6" s="1"/>
  <c r="F9780" i="6"/>
  <c r="H9780" i="6" s="1"/>
  <c r="F9779" i="6"/>
  <c r="F9773" i="6"/>
  <c r="H9773" i="6" s="1"/>
  <c r="F9772" i="6"/>
  <c r="H9772" i="6" s="1"/>
  <c r="F9771" i="6"/>
  <c r="H9771" i="6" s="1"/>
  <c r="F9769" i="6"/>
  <c r="H9769" i="6" s="1"/>
  <c r="F9764" i="6"/>
  <c r="H9764" i="6" s="1"/>
  <c r="F9763" i="6"/>
  <c r="H9763" i="6" s="1"/>
  <c r="F9762" i="6"/>
  <c r="H9762" i="6" s="1"/>
  <c r="F9761" i="6"/>
  <c r="H9761" i="6" s="1"/>
  <c r="F9760" i="6"/>
  <c r="H9760" i="6" s="1"/>
  <c r="F9759" i="6"/>
  <c r="H9759" i="6" s="1"/>
  <c r="F9758" i="6"/>
  <c r="H9758" i="6" s="1"/>
  <c r="F9756" i="6"/>
  <c r="H9756" i="6" s="1"/>
  <c r="F9751" i="6"/>
  <c r="H9751" i="6" s="1"/>
  <c r="F9750" i="6"/>
  <c r="H9750" i="6" s="1"/>
  <c r="F9748" i="6"/>
  <c r="H9748" i="6" s="1"/>
  <c r="F9745" i="6"/>
  <c r="H9745" i="6" s="1"/>
  <c r="F9744" i="6"/>
  <c r="H9744" i="6" s="1"/>
  <c r="F9743" i="6"/>
  <c r="H9743" i="6" s="1"/>
  <c r="F9742" i="6"/>
  <c r="H9742" i="6" s="1"/>
  <c r="F9741" i="6"/>
  <c r="H9741" i="6" s="1"/>
  <c r="F9737" i="6"/>
  <c r="H9737" i="6" s="1"/>
  <c r="F9736" i="6"/>
  <c r="H9736" i="6" s="1"/>
  <c r="F9735" i="6"/>
  <c r="H9735" i="6" s="1"/>
  <c r="F9734" i="6"/>
  <c r="H9734" i="6" s="1"/>
  <c r="F9733" i="6"/>
  <c r="H9733" i="6" s="1"/>
  <c r="F9732" i="6"/>
  <c r="H9732" i="6" s="1"/>
  <c r="F9730" i="6"/>
  <c r="H9730" i="6" s="1"/>
  <c r="F9729" i="6"/>
  <c r="H9729" i="6" s="1"/>
  <c r="F9726" i="6"/>
  <c r="H9726" i="6" s="1"/>
  <c r="F9725" i="6"/>
  <c r="H9725" i="6" s="1"/>
  <c r="F9724" i="6"/>
  <c r="H9724" i="6" s="1"/>
  <c r="F9721" i="6"/>
  <c r="H9721" i="6" s="1"/>
  <c r="F9720" i="6"/>
  <c r="H9720" i="6" s="1"/>
  <c r="F9719" i="6"/>
  <c r="H9719" i="6" s="1"/>
  <c r="F9718" i="6"/>
  <c r="H9718" i="6" s="1"/>
  <c r="F9717" i="6"/>
  <c r="H9717" i="6" s="1"/>
  <c r="F9714" i="6"/>
  <c r="H9714" i="6" s="1"/>
  <c r="F9713" i="6"/>
  <c r="H9713" i="6" s="1"/>
  <c r="F9711" i="6"/>
  <c r="H9711" i="6" s="1"/>
  <c r="F9706" i="6"/>
  <c r="H9706" i="6" s="1"/>
  <c r="F9705" i="6"/>
  <c r="H9705" i="6" s="1"/>
  <c r="F9704" i="6"/>
  <c r="H9704" i="6" s="1"/>
  <c r="F9703" i="6"/>
  <c r="H9703" i="6" s="1"/>
  <c r="F9699" i="6"/>
  <c r="H9699" i="6" s="1"/>
  <c r="F9698" i="6"/>
  <c r="H9698" i="6" s="1"/>
  <c r="F9697" i="6"/>
  <c r="H9697" i="6" s="1"/>
  <c r="F9693" i="6"/>
  <c r="H9693" i="6" s="1"/>
  <c r="O491" i="5"/>
  <c r="L491" i="5"/>
  <c r="K491" i="5"/>
  <c r="G491" i="5"/>
  <c r="P457" i="2"/>
  <c r="M457" i="2"/>
  <c r="L457" i="2"/>
  <c r="H457" i="2"/>
  <c r="G1837" i="3" s="1"/>
  <c r="O490" i="5"/>
  <c r="Q490" i="5" s="1"/>
  <c r="D490" i="5" s="1"/>
  <c r="L490" i="5"/>
  <c r="K490" i="5"/>
  <c r="G490" i="5"/>
  <c r="F1755" i="3"/>
  <c r="J1755" i="3" s="1"/>
  <c r="F1754" i="3"/>
  <c r="J1754" i="3" s="1"/>
  <c r="P453" i="2"/>
  <c r="M453" i="2"/>
  <c r="L453" i="2"/>
  <c r="H453" i="2"/>
  <c r="O489" i="5"/>
  <c r="L489" i="5"/>
  <c r="K489" i="5"/>
  <c r="G489" i="5"/>
  <c r="F9939" i="6" s="1"/>
  <c r="H9939" i="6" s="1"/>
  <c r="O488" i="5"/>
  <c r="L488" i="5"/>
  <c r="K488" i="5"/>
  <c r="G488" i="5"/>
  <c r="F11955" i="6" s="1"/>
  <c r="H11955" i="6" s="1"/>
  <c r="O487" i="5"/>
  <c r="L487" i="5"/>
  <c r="K487" i="5"/>
  <c r="G487" i="5"/>
  <c r="O486" i="5"/>
  <c r="L486" i="5"/>
  <c r="K486" i="5"/>
  <c r="G486" i="5"/>
  <c r="F14346" i="6" s="1"/>
  <c r="H14346" i="6" s="1"/>
  <c r="O485" i="5"/>
  <c r="L485" i="5"/>
  <c r="K485" i="5"/>
  <c r="G485" i="5"/>
  <c r="F1752" i="3"/>
  <c r="J1752" i="3" s="1"/>
  <c r="P444" i="2"/>
  <c r="M444" i="2"/>
  <c r="L444" i="2"/>
  <c r="H444" i="2"/>
  <c r="G2164" i="3" s="1"/>
  <c r="I2164" i="3" s="1"/>
  <c r="O484" i="5"/>
  <c r="L484" i="5"/>
  <c r="K484" i="5"/>
  <c r="G484" i="5"/>
  <c r="F11260" i="6" s="1"/>
  <c r="H11260" i="6" s="1"/>
  <c r="F1749" i="3"/>
  <c r="J1749" i="3" s="1"/>
  <c r="G2729" i="3" l="1"/>
  <c r="I2729" i="3" s="1"/>
  <c r="G2857" i="3"/>
  <c r="I2857" i="3" s="1"/>
  <c r="Q492" i="5"/>
  <c r="D492" i="5" s="1"/>
  <c r="F13746" i="6"/>
  <c r="H13746" i="6" s="1"/>
  <c r="F13686" i="6"/>
  <c r="H13686" i="6" s="1"/>
  <c r="F13241" i="6"/>
  <c r="H13241" i="6" s="1"/>
  <c r="F13636" i="6"/>
  <c r="H13636" i="6" s="1"/>
  <c r="F13507" i="6"/>
  <c r="H13507" i="6" s="1"/>
  <c r="F13629" i="6"/>
  <c r="H13629" i="6" s="1"/>
  <c r="F13581" i="6"/>
  <c r="H13581" i="6" s="1"/>
  <c r="F13259" i="6"/>
  <c r="H13259" i="6" s="1"/>
  <c r="F13325" i="6"/>
  <c r="H13325" i="6" s="1"/>
  <c r="F13407" i="6"/>
  <c r="H13407" i="6" s="1"/>
  <c r="F13167" i="6"/>
  <c r="H13167" i="6" s="1"/>
  <c r="F13138" i="6"/>
  <c r="H13138" i="6" s="1"/>
  <c r="F13006" i="6"/>
  <c r="H13006" i="6" s="1"/>
  <c r="F12943" i="6"/>
  <c r="H12943" i="6" s="1"/>
  <c r="F12772" i="6"/>
  <c r="H12772" i="6" s="1"/>
  <c r="F12840" i="6"/>
  <c r="H12840" i="6" s="1"/>
  <c r="F12745" i="6"/>
  <c r="H12745" i="6" s="1"/>
  <c r="F12851" i="6"/>
  <c r="H12851" i="6" s="1"/>
  <c r="F13099" i="6"/>
  <c r="H13099" i="6" s="1"/>
  <c r="F12606" i="6"/>
  <c r="H12606" i="6" s="1"/>
  <c r="F12920" i="6"/>
  <c r="H12920" i="6" s="1"/>
  <c r="F12603" i="6"/>
  <c r="H12603" i="6" s="1"/>
  <c r="F12573" i="6"/>
  <c r="H12573" i="6" s="1"/>
  <c r="F12467" i="6"/>
  <c r="H12467" i="6" s="1"/>
  <c r="F12420" i="6"/>
  <c r="H12420" i="6" s="1"/>
  <c r="F11032" i="6"/>
  <c r="H11032" i="6" s="1"/>
  <c r="F12306" i="6"/>
  <c r="H12306" i="6" s="1"/>
  <c r="F12124" i="6"/>
  <c r="H12124" i="6" s="1"/>
  <c r="F12261" i="6"/>
  <c r="H12261" i="6" s="1"/>
  <c r="F12188" i="6"/>
  <c r="H12188" i="6" s="1"/>
  <c r="I1768" i="3"/>
  <c r="I1837" i="3"/>
  <c r="H10047" i="6"/>
  <c r="H10448" i="6"/>
  <c r="F12046" i="6"/>
  <c r="H12046" i="6" s="1"/>
  <c r="F11958" i="6"/>
  <c r="H11958" i="6" s="1"/>
  <c r="F11903" i="6"/>
  <c r="H11903" i="6" s="1"/>
  <c r="F12006" i="6"/>
  <c r="H12006" i="6" s="1"/>
  <c r="F11984" i="6"/>
  <c r="H11984" i="6" s="1"/>
  <c r="G1774" i="3"/>
  <c r="G2197" i="3"/>
  <c r="I2197" i="3" s="1"/>
  <c r="F11299" i="6"/>
  <c r="H11299" i="6" s="1"/>
  <c r="F11685" i="6"/>
  <c r="H11685" i="6" s="1"/>
  <c r="F10798" i="6"/>
  <c r="H10798" i="6" s="1"/>
  <c r="F11831" i="6"/>
  <c r="H11831" i="6" s="1"/>
  <c r="F11706" i="6"/>
  <c r="H11706" i="6" s="1"/>
  <c r="F11663" i="6"/>
  <c r="H11663" i="6" s="1"/>
  <c r="F11581" i="6"/>
  <c r="H11581" i="6" s="1"/>
  <c r="F11580" i="6"/>
  <c r="H11580" i="6" s="1"/>
  <c r="F9835" i="6"/>
  <c r="F11508" i="6"/>
  <c r="H11508" i="6" s="1"/>
  <c r="F11208" i="6"/>
  <c r="H11208" i="6" s="1"/>
  <c r="F11283" i="6"/>
  <c r="H11283" i="6" s="1"/>
  <c r="F11247" i="6"/>
  <c r="H11247" i="6" s="1"/>
  <c r="F11248" i="6"/>
  <c r="H11248" i="6" s="1"/>
  <c r="F10957" i="6"/>
  <c r="H10957" i="6" s="1"/>
  <c r="F11122" i="6"/>
  <c r="H11122" i="6" s="1"/>
  <c r="F10945" i="6"/>
  <c r="H10945" i="6" s="1"/>
  <c r="F11212" i="6"/>
  <c r="H11212" i="6" s="1"/>
  <c r="F10545" i="6"/>
  <c r="H10545" i="6" s="1"/>
  <c r="F11071" i="6"/>
  <c r="H11071" i="6" s="1"/>
  <c r="F11070" i="6"/>
  <c r="H11070" i="6" s="1"/>
  <c r="F11020" i="6"/>
  <c r="H11020" i="6" s="1"/>
  <c r="F11019" i="6"/>
  <c r="H11019" i="6" s="1"/>
  <c r="F10959" i="6"/>
  <c r="H10959" i="6" s="1"/>
  <c r="F10958" i="6"/>
  <c r="H10958" i="6" s="1"/>
  <c r="F9839" i="6"/>
  <c r="H9839" i="6" s="1"/>
  <c r="F10775" i="6"/>
  <c r="H10775" i="6" s="1"/>
  <c r="G1752" i="3"/>
  <c r="G2048" i="3"/>
  <c r="I2048" i="3" s="1"/>
  <c r="F10577" i="6"/>
  <c r="H10577" i="6" s="1"/>
  <c r="F10854" i="6"/>
  <c r="H10854" i="6" s="1"/>
  <c r="F10786" i="6"/>
  <c r="H10786" i="6" s="1"/>
  <c r="F9710" i="6"/>
  <c r="H9710" i="6" s="1"/>
  <c r="F10796" i="6"/>
  <c r="H10796" i="6" s="1"/>
  <c r="G1772" i="3"/>
  <c r="G2084" i="3"/>
  <c r="I2084" i="3" s="1"/>
  <c r="F10802" i="6"/>
  <c r="H10802" i="6" s="1"/>
  <c r="F10801" i="6"/>
  <c r="H10801" i="6" s="1"/>
  <c r="P518" i="5"/>
  <c r="R518" i="5" s="1"/>
  <c r="P525" i="5"/>
  <c r="R525" i="5" s="1"/>
  <c r="F10546" i="6"/>
  <c r="H10546" i="6" s="1"/>
  <c r="Q484" i="5"/>
  <c r="D484" i="5" s="1"/>
  <c r="F10583" i="6"/>
  <c r="H10583" i="6" s="1"/>
  <c r="F9961" i="6"/>
  <c r="H9961" i="6" s="1"/>
  <c r="F10697" i="6"/>
  <c r="H10697" i="6" s="1"/>
  <c r="F10645" i="6"/>
  <c r="H10645" i="6" s="1"/>
  <c r="F10726" i="6"/>
  <c r="H10726" i="6" s="1"/>
  <c r="F10569" i="6"/>
  <c r="H10569" i="6" s="1"/>
  <c r="F9776" i="6"/>
  <c r="H9776" i="6" s="1"/>
  <c r="F10719" i="6"/>
  <c r="H10719" i="6" s="1"/>
  <c r="F9854" i="6"/>
  <c r="H9854" i="6" s="1"/>
  <c r="F10739" i="6"/>
  <c r="H10739" i="6" s="1"/>
  <c r="F10738" i="6"/>
  <c r="H10738" i="6" s="1"/>
  <c r="F10478" i="6"/>
  <c r="F10556" i="6"/>
  <c r="H10556" i="6" s="1"/>
  <c r="F10160" i="6"/>
  <c r="H10160" i="6" s="1"/>
  <c r="F10659" i="6"/>
  <c r="H10659" i="6" s="1"/>
  <c r="F10658" i="6"/>
  <c r="H10658" i="6" s="1"/>
  <c r="H9779" i="6"/>
  <c r="P519" i="5"/>
  <c r="R519" i="5" s="1"/>
  <c r="H10522" i="6"/>
  <c r="P516" i="5"/>
  <c r="R516" i="5" s="1"/>
  <c r="H10597" i="6"/>
  <c r="P515" i="5"/>
  <c r="R515" i="5" s="1"/>
  <c r="P514" i="5"/>
  <c r="R514" i="5" s="1"/>
  <c r="Q486" i="5"/>
  <c r="Q489" i="5"/>
  <c r="D489" i="5" s="1"/>
  <c r="F10497" i="6"/>
  <c r="H10497" i="6" s="1"/>
  <c r="F10507" i="6"/>
  <c r="H10507" i="6" s="1"/>
  <c r="F10488" i="6"/>
  <c r="H10488" i="6" s="1"/>
  <c r="F10496" i="6"/>
  <c r="H10496" i="6" s="1"/>
  <c r="P509" i="5"/>
  <c r="R509" i="5" s="1"/>
  <c r="F10293" i="6"/>
  <c r="H10293" i="6" s="1"/>
  <c r="F9692" i="6"/>
  <c r="H9692" i="6" s="1"/>
  <c r="F10357" i="6"/>
  <c r="H10357" i="6" s="1"/>
  <c r="F9999" i="6"/>
  <c r="H9999" i="6" s="1"/>
  <c r="F10186" i="6"/>
  <c r="H10186" i="6" s="1"/>
  <c r="F10210" i="6"/>
  <c r="H10210" i="6" s="1"/>
  <c r="F10266" i="6"/>
  <c r="H10266" i="6" s="1"/>
  <c r="F10074" i="6"/>
  <c r="H10074" i="6" s="1"/>
  <c r="F10139" i="6"/>
  <c r="H10139" i="6" s="1"/>
  <c r="F10195" i="6"/>
  <c r="H10195" i="6" s="1"/>
  <c r="F10267" i="6"/>
  <c r="H10267" i="6" s="1"/>
  <c r="F10291" i="6"/>
  <c r="H10291" i="6" s="1"/>
  <c r="F10339" i="6"/>
  <c r="H10339" i="6" s="1"/>
  <c r="F10075" i="6"/>
  <c r="H10075" i="6" s="1"/>
  <c r="F10204" i="6"/>
  <c r="H10204" i="6" s="1"/>
  <c r="F10292" i="6"/>
  <c r="H10292" i="6" s="1"/>
  <c r="F10436" i="6"/>
  <c r="H10436" i="6" s="1"/>
  <c r="F10405" i="6"/>
  <c r="H10405" i="6" s="1"/>
  <c r="F10437" i="6"/>
  <c r="H10437" i="6" s="1"/>
  <c r="F10358" i="6"/>
  <c r="H10358" i="6" s="1"/>
  <c r="F10406" i="6"/>
  <c r="H10406" i="6" s="1"/>
  <c r="F10422" i="6"/>
  <c r="H10422" i="6" s="1"/>
  <c r="Q491" i="5"/>
  <c r="F10159" i="6"/>
  <c r="H10159" i="6" s="1"/>
  <c r="F10407" i="6"/>
  <c r="H10407" i="6" s="1"/>
  <c r="F10392" i="6"/>
  <c r="H10392" i="6" s="1"/>
  <c r="Q488" i="5"/>
  <c r="D488" i="5" s="1"/>
  <c r="F10185" i="6"/>
  <c r="H10185" i="6" s="1"/>
  <c r="H10418" i="6"/>
  <c r="P502" i="5"/>
  <c r="R502" i="5" s="1"/>
  <c r="H10374" i="6"/>
  <c r="P512" i="5"/>
  <c r="R512" i="5" s="1"/>
  <c r="H9894" i="6"/>
  <c r="P511" i="5"/>
  <c r="R511" i="5" s="1"/>
  <c r="P507" i="5"/>
  <c r="R507" i="5" s="1"/>
  <c r="P508" i="5"/>
  <c r="R508" i="5" s="1"/>
  <c r="H10172" i="6"/>
  <c r="P506" i="5"/>
  <c r="R506" i="5" s="1"/>
  <c r="H10158" i="6"/>
  <c r="P505" i="5"/>
  <c r="R505" i="5" s="1"/>
  <c r="H10112" i="6"/>
  <c r="P504" i="5"/>
  <c r="R504" i="5" s="1"/>
  <c r="H10092" i="6"/>
  <c r="P503" i="5"/>
  <c r="R503" i="5" s="1"/>
  <c r="F9860" i="6"/>
  <c r="H9860" i="6" s="1"/>
  <c r="F10029" i="6"/>
  <c r="H10029" i="6" s="1"/>
  <c r="F10006" i="6"/>
  <c r="H10006" i="6" s="1"/>
  <c r="P498" i="5"/>
  <c r="R498" i="5" s="1"/>
  <c r="P501" i="5"/>
  <c r="R501" i="5" s="1"/>
  <c r="H9934" i="6"/>
  <c r="P499" i="5"/>
  <c r="R499" i="5" s="1"/>
  <c r="F9731" i="6"/>
  <c r="H9731" i="6" s="1"/>
  <c r="F9853" i="6"/>
  <c r="H9853" i="6" s="1"/>
  <c r="R457" i="2"/>
  <c r="E457" i="2" s="1"/>
  <c r="R453" i="2"/>
  <c r="E453" i="2" s="1"/>
  <c r="H9826" i="6"/>
  <c r="P497" i="5"/>
  <c r="R497" i="5" s="1"/>
  <c r="H9900" i="6"/>
  <c r="P496" i="5"/>
  <c r="R496" i="5" s="1"/>
  <c r="Q468" i="2"/>
  <c r="S468" i="2" s="1"/>
  <c r="Q469" i="2"/>
  <c r="S469" i="2" s="1"/>
  <c r="P494" i="5"/>
  <c r="R494" i="5" s="1"/>
  <c r="Q454" i="2"/>
  <c r="S454" i="2" s="1"/>
  <c r="I1779" i="3"/>
  <c r="Q456" i="2"/>
  <c r="S456" i="2" s="1"/>
  <c r="Q464" i="2"/>
  <c r="S464" i="2" s="1"/>
  <c r="I1796" i="3"/>
  <c r="Q458" i="2"/>
  <c r="S458" i="2" s="1"/>
  <c r="Q485" i="5"/>
  <c r="D485" i="5" s="1"/>
  <c r="R450" i="2"/>
  <c r="E450" i="2" s="1"/>
  <c r="R460" i="2"/>
  <c r="E460" i="2" s="1"/>
  <c r="R458" i="2"/>
  <c r="E458" i="2" s="1"/>
  <c r="Q487" i="5"/>
  <c r="D487" i="5" s="1"/>
  <c r="R444" i="2"/>
  <c r="E444" i="2" s="1"/>
  <c r="Q450" i="2"/>
  <c r="S450" i="2" s="1"/>
  <c r="O483" i="5"/>
  <c r="L483" i="5"/>
  <c r="K483" i="5"/>
  <c r="G483" i="5"/>
  <c r="O482" i="5"/>
  <c r="L482" i="5"/>
  <c r="K482" i="5"/>
  <c r="G482" i="5"/>
  <c r="P446" i="2"/>
  <c r="M446" i="2"/>
  <c r="L446" i="2"/>
  <c r="H446" i="2"/>
  <c r="F1748" i="3"/>
  <c r="J1748" i="3" s="1"/>
  <c r="F1747" i="3"/>
  <c r="J1747" i="3" s="1"/>
  <c r="F1746" i="3"/>
  <c r="J1746" i="3" s="1"/>
  <c r="F1744" i="3"/>
  <c r="J1744" i="3" s="1"/>
  <c r="P445" i="2"/>
  <c r="M445" i="2"/>
  <c r="L445" i="2"/>
  <c r="H445" i="2"/>
  <c r="F1743" i="3"/>
  <c r="J1743" i="3" s="1"/>
  <c r="F1742" i="3"/>
  <c r="J1742" i="3" s="1"/>
  <c r="P451" i="2"/>
  <c r="M451" i="2"/>
  <c r="L451" i="2"/>
  <c r="H451" i="2"/>
  <c r="G1989" i="3" s="1"/>
  <c r="I1989" i="3" s="1"/>
  <c r="F1728" i="3"/>
  <c r="J1728" i="3" s="1"/>
  <c r="F15715" i="6" l="1"/>
  <c r="H15715" i="6" s="1"/>
  <c r="F15838" i="6"/>
  <c r="H15838" i="6" s="1"/>
  <c r="F15476" i="6"/>
  <c r="H15476" i="6" s="1"/>
  <c r="F15256" i="6"/>
  <c r="H15256" i="6" s="1"/>
  <c r="F15912" i="6"/>
  <c r="H15912" i="6" s="1"/>
  <c r="F15390" i="6"/>
  <c r="H15390" i="6" s="1"/>
  <c r="F16087" i="6"/>
  <c r="H16087" i="6" s="1"/>
  <c r="F15347" i="6"/>
  <c r="H15347" i="6" s="1"/>
  <c r="F15566" i="6"/>
  <c r="H15566" i="6" s="1"/>
  <c r="F15046" i="6"/>
  <c r="H15046" i="6" s="1"/>
  <c r="F14951" i="6"/>
  <c r="H14951" i="6" s="1"/>
  <c r="F14735" i="6"/>
  <c r="H14735" i="6" s="1"/>
  <c r="F14629" i="6"/>
  <c r="H14629" i="6" s="1"/>
  <c r="F14322" i="6"/>
  <c r="H14322" i="6" s="1"/>
  <c r="F14321" i="6"/>
  <c r="H14321" i="6" s="1"/>
  <c r="F14512" i="6"/>
  <c r="H14512" i="6" s="1"/>
  <c r="F14395" i="6"/>
  <c r="H14395" i="6" s="1"/>
  <c r="F13630" i="6"/>
  <c r="H13630" i="6" s="1"/>
  <c r="F14011" i="6"/>
  <c r="H14011" i="6" s="1"/>
  <c r="F13917" i="6"/>
  <c r="H13917" i="6" s="1"/>
  <c r="F13574" i="6"/>
  <c r="H13574" i="6" s="1"/>
  <c r="F13502" i="6"/>
  <c r="H13502" i="6" s="1"/>
  <c r="F13187" i="6"/>
  <c r="H13187" i="6" s="1"/>
  <c r="F13264" i="6"/>
  <c r="H13264" i="6" s="1"/>
  <c r="F13350" i="6"/>
  <c r="H13350" i="6" s="1"/>
  <c r="F12956" i="6"/>
  <c r="H12956" i="6" s="1"/>
  <c r="F12808" i="6"/>
  <c r="H12808" i="6" s="1"/>
  <c r="F12314" i="6"/>
  <c r="H12314" i="6" s="1"/>
  <c r="F12657" i="6"/>
  <c r="H12657" i="6" s="1"/>
  <c r="F12461" i="6"/>
  <c r="H12461" i="6" s="1"/>
  <c r="F12397" i="6"/>
  <c r="H12397" i="6" s="1"/>
  <c r="F12556" i="6"/>
  <c r="H12556" i="6" s="1"/>
  <c r="F12131" i="6"/>
  <c r="H12131" i="6" s="1"/>
  <c r="F12268" i="6"/>
  <c r="H12268" i="6" s="1"/>
  <c r="I1774" i="3"/>
  <c r="I1752" i="3"/>
  <c r="I1772" i="3"/>
  <c r="H9835" i="6"/>
  <c r="H10478" i="6"/>
  <c r="Q460" i="2"/>
  <c r="S460" i="2" s="1"/>
  <c r="D491" i="5"/>
  <c r="D486" i="5"/>
  <c r="F11507" i="6"/>
  <c r="H11507" i="6" s="1"/>
  <c r="F12055" i="6"/>
  <c r="H12055" i="6" s="1"/>
  <c r="Q453" i="2"/>
  <c r="S453" i="2" s="1"/>
  <c r="F11361" i="6"/>
  <c r="H11361" i="6" s="1"/>
  <c r="F11300" i="6"/>
  <c r="H11300" i="6" s="1"/>
  <c r="P492" i="5"/>
  <c r="R492" i="5" s="1"/>
  <c r="F10980" i="6"/>
  <c r="H10980" i="6" s="1"/>
  <c r="F11033" i="6"/>
  <c r="H11033" i="6" s="1"/>
  <c r="G1823" i="3"/>
  <c r="I1823" i="3" s="1"/>
  <c r="G2076" i="3"/>
  <c r="I2076" i="3" s="1"/>
  <c r="Q451" i="2"/>
  <c r="S451" i="2" s="1"/>
  <c r="Q483" i="5"/>
  <c r="F10484" i="6"/>
  <c r="H10484" i="6" s="1"/>
  <c r="F10725" i="6"/>
  <c r="H10725" i="6" s="1"/>
  <c r="F10648" i="6"/>
  <c r="H10648" i="6" s="1"/>
  <c r="F10581" i="6"/>
  <c r="H10581" i="6" s="1"/>
  <c r="Q482" i="5"/>
  <c r="D482" i="5" s="1"/>
  <c r="P488" i="5"/>
  <c r="R488" i="5" s="1"/>
  <c r="F10001" i="6"/>
  <c r="H10001" i="6" s="1"/>
  <c r="F10427" i="6"/>
  <c r="H10427" i="6" s="1"/>
  <c r="F10354" i="6"/>
  <c r="H10354" i="6" s="1"/>
  <c r="F10321" i="6"/>
  <c r="H10321" i="6" s="1"/>
  <c r="F10320" i="6"/>
  <c r="H10320" i="6" s="1"/>
  <c r="F10102" i="6"/>
  <c r="H10102" i="6" s="1"/>
  <c r="F10101" i="6"/>
  <c r="H10101" i="6" s="1"/>
  <c r="G1793" i="3"/>
  <c r="I1793" i="3" s="1"/>
  <c r="G1890" i="3"/>
  <c r="I1890" i="3" s="1"/>
  <c r="G1748" i="3"/>
  <c r="I1748" i="3" s="1"/>
  <c r="P487" i="5"/>
  <c r="R487" i="5" s="1"/>
  <c r="P485" i="5"/>
  <c r="R485" i="5" s="1"/>
  <c r="F9966" i="6"/>
  <c r="H9966" i="6" s="1"/>
  <c r="F9967" i="6"/>
  <c r="H9967" i="6" s="1"/>
  <c r="G1743" i="3"/>
  <c r="I1743" i="3" s="1"/>
  <c r="F9808" i="6"/>
  <c r="H9808" i="6" s="1"/>
  <c r="F9923" i="6"/>
  <c r="H9923" i="6" s="1"/>
  <c r="F9857" i="6"/>
  <c r="H9857" i="6" s="1"/>
  <c r="R451" i="2"/>
  <c r="E451" i="2" s="1"/>
  <c r="R446" i="2"/>
  <c r="E446" i="2" s="1"/>
  <c r="R445" i="2"/>
  <c r="E445" i="2" s="1"/>
  <c r="F9739" i="6"/>
  <c r="H9739" i="6" s="1"/>
  <c r="F9738" i="6"/>
  <c r="H9738" i="6" s="1"/>
  <c r="Q457" i="2"/>
  <c r="S457" i="2" s="1"/>
  <c r="F1723" i="3"/>
  <c r="J1723" i="3" s="1"/>
  <c r="F1721" i="3"/>
  <c r="J1721" i="3" s="1"/>
  <c r="F1716" i="3"/>
  <c r="J1716" i="3" s="1"/>
  <c r="F1715" i="3"/>
  <c r="J1715" i="3" s="1"/>
  <c r="F1710" i="3"/>
  <c r="J1710" i="3" s="1"/>
  <c r="F1709" i="3"/>
  <c r="J1709" i="3" s="1"/>
  <c r="F1708" i="3"/>
  <c r="J1708" i="3" s="1"/>
  <c r="F1707" i="3"/>
  <c r="J1707" i="3" s="1"/>
  <c r="F1705" i="3"/>
  <c r="J1705" i="3" s="1"/>
  <c r="F1704" i="3"/>
  <c r="J1704" i="3" s="1"/>
  <c r="F1702" i="3"/>
  <c r="J1702" i="3" s="1"/>
  <c r="F1701" i="3"/>
  <c r="J1701" i="3" s="1"/>
  <c r="F1700" i="3"/>
  <c r="J1700" i="3" s="1"/>
  <c r="F1699" i="3"/>
  <c r="J1699" i="3" s="1"/>
  <c r="P449" i="2"/>
  <c r="M449" i="2"/>
  <c r="L449" i="2"/>
  <c r="H449" i="2"/>
  <c r="G1699" i="3" s="1"/>
  <c r="F1698" i="3"/>
  <c r="J1698" i="3" s="1"/>
  <c r="F1697" i="3"/>
  <c r="J1697" i="3" s="1"/>
  <c r="F1696" i="3"/>
  <c r="J1696" i="3" s="1"/>
  <c r="P447" i="2"/>
  <c r="M447" i="2"/>
  <c r="L447" i="2"/>
  <c r="H447" i="2"/>
  <c r="G1801" i="3" s="1"/>
  <c r="F1695" i="3"/>
  <c r="J1695" i="3" s="1"/>
  <c r="O481" i="5"/>
  <c r="L481" i="5"/>
  <c r="K481" i="5"/>
  <c r="G481" i="5"/>
  <c r="F13883" i="6" s="1"/>
  <c r="H13883" i="6" s="1"/>
  <c r="O480" i="5"/>
  <c r="Q480" i="5" s="1"/>
  <c r="L480" i="5"/>
  <c r="K480" i="5"/>
  <c r="G480" i="5"/>
  <c r="P443" i="2"/>
  <c r="M443" i="2"/>
  <c r="L443" i="2"/>
  <c r="H443" i="2"/>
  <c r="G2646" i="3" s="1"/>
  <c r="I2646" i="3" s="1"/>
  <c r="F13155" i="6" l="1"/>
  <c r="H13155" i="6" s="1"/>
  <c r="F13401" i="6"/>
  <c r="H13401" i="6" s="1"/>
  <c r="F12618" i="6"/>
  <c r="H12618" i="6" s="1"/>
  <c r="F13005" i="6"/>
  <c r="H13005" i="6" s="1"/>
  <c r="F12180" i="6"/>
  <c r="H12180" i="6" s="1"/>
  <c r="F12436" i="6"/>
  <c r="H12436" i="6" s="1"/>
  <c r="I1801" i="3"/>
  <c r="D483" i="5"/>
  <c r="D480" i="5"/>
  <c r="F11484" i="6"/>
  <c r="H11484" i="6" s="1"/>
  <c r="F11877" i="6"/>
  <c r="H11877" i="6" s="1"/>
  <c r="F11312" i="6"/>
  <c r="H11312" i="6" s="1"/>
  <c r="F11698" i="6"/>
  <c r="H11698" i="6" s="1"/>
  <c r="Q481" i="5"/>
  <c r="F10765" i="6"/>
  <c r="H10765" i="6" s="1"/>
  <c r="F11118" i="6"/>
  <c r="H11118" i="6" s="1"/>
  <c r="F10594" i="6"/>
  <c r="H10594" i="6" s="1"/>
  <c r="F10915" i="6"/>
  <c r="H10915" i="6" s="1"/>
  <c r="R449" i="2"/>
  <c r="E449" i="2" s="1"/>
  <c r="F9878" i="6"/>
  <c r="H9878" i="6" s="1"/>
  <c r="F10224" i="6"/>
  <c r="H10224" i="6" s="1"/>
  <c r="F10034" i="6"/>
  <c r="F10403" i="6"/>
  <c r="H10403" i="6" s="1"/>
  <c r="Q445" i="2"/>
  <c r="S445" i="2" s="1"/>
  <c r="G1848" i="3"/>
  <c r="R443" i="2"/>
  <c r="E443" i="2" s="1"/>
  <c r="Q447" i="2"/>
  <c r="S447" i="2" s="1"/>
  <c r="I1699" i="3"/>
  <c r="Q444" i="2"/>
  <c r="S444" i="2" s="1"/>
  <c r="Q449" i="2"/>
  <c r="S449" i="2" s="1"/>
  <c r="R447" i="2"/>
  <c r="E447" i="2" s="1"/>
  <c r="O479" i="5"/>
  <c r="Q479" i="5" s="1"/>
  <c r="L479" i="5"/>
  <c r="K479" i="5"/>
  <c r="G479" i="5"/>
  <c r="O478" i="5"/>
  <c r="L478" i="5"/>
  <c r="K478" i="5"/>
  <c r="G478" i="5"/>
  <c r="P442" i="2"/>
  <c r="M442" i="2"/>
  <c r="L442" i="2"/>
  <c r="H442" i="2"/>
  <c r="O477" i="5"/>
  <c r="L477" i="5"/>
  <c r="K477" i="5"/>
  <c r="G477" i="5"/>
  <c r="F1691" i="3"/>
  <c r="J1691" i="3" s="1"/>
  <c r="P433" i="2"/>
  <c r="M433" i="2"/>
  <c r="L433" i="2"/>
  <c r="H433" i="2"/>
  <c r="G2395" i="3" s="1"/>
  <c r="I2395" i="3" s="1"/>
  <c r="P441" i="2"/>
  <c r="M441" i="2"/>
  <c r="L441" i="2"/>
  <c r="H441" i="2"/>
  <c r="O476" i="5"/>
  <c r="L476" i="5"/>
  <c r="K476" i="5"/>
  <c r="G476" i="5"/>
  <c r="F14312" i="6" s="1"/>
  <c r="H14312" i="6" s="1"/>
  <c r="P440" i="2"/>
  <c r="M440" i="2"/>
  <c r="L440" i="2"/>
  <c r="H440" i="2"/>
  <c r="G2700" i="3" s="1"/>
  <c r="I2700" i="3" s="1"/>
  <c r="O475" i="5"/>
  <c r="Q475" i="5" s="1"/>
  <c r="L475" i="5"/>
  <c r="K475" i="5"/>
  <c r="G475" i="5"/>
  <c r="O474" i="5"/>
  <c r="Q474" i="5" s="1"/>
  <c r="D474" i="5" s="1"/>
  <c r="L474" i="5"/>
  <c r="K474" i="5"/>
  <c r="G474" i="5"/>
  <c r="O473" i="5"/>
  <c r="Q473" i="5" s="1"/>
  <c r="L473" i="5"/>
  <c r="K473" i="5"/>
  <c r="G473" i="5"/>
  <c r="F12873" i="6" s="1"/>
  <c r="H12873" i="6" s="1"/>
  <c r="H1686" i="3"/>
  <c r="F1685" i="3"/>
  <c r="J1685" i="3" s="1"/>
  <c r="F1683" i="3"/>
  <c r="J1683" i="3" s="1"/>
  <c r="O472" i="5"/>
  <c r="L472" i="5"/>
  <c r="K472" i="5"/>
  <c r="G472" i="5"/>
  <c r="O471" i="5"/>
  <c r="L471" i="5"/>
  <c r="K471" i="5"/>
  <c r="G471" i="5"/>
  <c r="F14719" i="6" l="1"/>
  <c r="H14719" i="6" s="1"/>
  <c r="F15997" i="6"/>
  <c r="H15997" i="6" s="1"/>
  <c r="F15610" i="6"/>
  <c r="H15610" i="6" s="1"/>
  <c r="F15153" i="6"/>
  <c r="H15153" i="6" s="1"/>
  <c r="F15165" i="6"/>
  <c r="H15165" i="6" s="1"/>
  <c r="F15024" i="6"/>
  <c r="H15024" i="6" s="1"/>
  <c r="G1839" i="3"/>
  <c r="I1839" i="3" s="1"/>
  <c r="G2633" i="3"/>
  <c r="I2633" i="3" s="1"/>
  <c r="F14788" i="6"/>
  <c r="H14788" i="6" s="1"/>
  <c r="F14919" i="6"/>
  <c r="H14919" i="6" s="1"/>
  <c r="F14443" i="6"/>
  <c r="H14443" i="6" s="1"/>
  <c r="F14187" i="6"/>
  <c r="H14187" i="6" s="1"/>
  <c r="G1696" i="3"/>
  <c r="I1696" i="3" s="1"/>
  <c r="G2555" i="3"/>
  <c r="I2555" i="3" s="1"/>
  <c r="F13611" i="6"/>
  <c r="H13611" i="6" s="1"/>
  <c r="F14071" i="6"/>
  <c r="H14071" i="6" s="1"/>
  <c r="F13703" i="6"/>
  <c r="H13703" i="6" s="1"/>
  <c r="F14018" i="6"/>
  <c r="H14018" i="6" s="1"/>
  <c r="F13165" i="6"/>
  <c r="H13165" i="6" s="1"/>
  <c r="F13337" i="6"/>
  <c r="H13337" i="6" s="1"/>
  <c r="G1775" i="3"/>
  <c r="I1775" i="3" s="1"/>
  <c r="G2360" i="3"/>
  <c r="I2360" i="3" s="1"/>
  <c r="F12986" i="6"/>
  <c r="H12986" i="6" s="1"/>
  <c r="F12749" i="6"/>
  <c r="H12749" i="6" s="1"/>
  <c r="F12859" i="6"/>
  <c r="H12859" i="6" s="1"/>
  <c r="F12250" i="6"/>
  <c r="H12250" i="6" s="1"/>
  <c r="F12481" i="6"/>
  <c r="H12481" i="6" s="1"/>
  <c r="F12145" i="6"/>
  <c r="H12145" i="6" s="1"/>
  <c r="F12464" i="6"/>
  <c r="H12464" i="6" s="1"/>
  <c r="F12631" i="6"/>
  <c r="H12631" i="6" s="1"/>
  <c r="F12169" i="6"/>
  <c r="H12169" i="6" s="1"/>
  <c r="F12704" i="6"/>
  <c r="H12704" i="6" s="1"/>
  <c r="F12548" i="6"/>
  <c r="H12548" i="6" s="1"/>
  <c r="F11481" i="6"/>
  <c r="H11481" i="6" s="1"/>
  <c r="F12207" i="6"/>
  <c r="H12207" i="6" s="1"/>
  <c r="I1848" i="3"/>
  <c r="H10034" i="6"/>
  <c r="F11476" i="6"/>
  <c r="H11476" i="6" s="1"/>
  <c r="F12106" i="6"/>
  <c r="H12106" i="6" s="1"/>
  <c r="F12104" i="6"/>
  <c r="H12104" i="6" s="1"/>
  <c r="F12105" i="6"/>
  <c r="H12105" i="6" s="1"/>
  <c r="D473" i="5"/>
  <c r="D479" i="5"/>
  <c r="D475" i="5"/>
  <c r="D481" i="5"/>
  <c r="F12042" i="6"/>
  <c r="H12042" i="6" s="1"/>
  <c r="F12041" i="6"/>
  <c r="H12041" i="6" s="1"/>
  <c r="F11906" i="6"/>
  <c r="H11906" i="6" s="1"/>
  <c r="F11998" i="6"/>
  <c r="H11998" i="6" s="1"/>
  <c r="F11973" i="6"/>
  <c r="H11973" i="6" s="1"/>
  <c r="F12063" i="6"/>
  <c r="H12063" i="6" s="1"/>
  <c r="F11962" i="6"/>
  <c r="H11962" i="6" s="1"/>
  <c r="F11893" i="6"/>
  <c r="H11893" i="6" s="1"/>
  <c r="F11892" i="6"/>
  <c r="H11892" i="6" s="1"/>
  <c r="F11730" i="6"/>
  <c r="H11730" i="6" s="1"/>
  <c r="F11865" i="6"/>
  <c r="H11865" i="6" s="1"/>
  <c r="F11558" i="6"/>
  <c r="H11558" i="6" s="1"/>
  <c r="F11724" i="6"/>
  <c r="H11724" i="6" s="1"/>
  <c r="F11668" i="6"/>
  <c r="H11668" i="6" s="1"/>
  <c r="F11622" i="6"/>
  <c r="H11622" i="6" s="1"/>
  <c r="F11682" i="6"/>
  <c r="H11682" i="6" s="1"/>
  <c r="F11829" i="6"/>
  <c r="H11829" i="6" s="1"/>
  <c r="F11728" i="6"/>
  <c r="H11728" i="6" s="1"/>
  <c r="F11654" i="6"/>
  <c r="H11654" i="6" s="1"/>
  <c r="F11761" i="6"/>
  <c r="H11761" i="6" s="1"/>
  <c r="F11653" i="6"/>
  <c r="H11653" i="6" s="1"/>
  <c r="F11552" i="6"/>
  <c r="H11552" i="6" s="1"/>
  <c r="F11603" i="6"/>
  <c r="H11603" i="6" s="1"/>
  <c r="F11352" i="6"/>
  <c r="H11352" i="6" s="1"/>
  <c r="F11488" i="6"/>
  <c r="H11488" i="6" s="1"/>
  <c r="F11383" i="6"/>
  <c r="H11383" i="6" s="1"/>
  <c r="F11506" i="6"/>
  <c r="H11506" i="6" s="1"/>
  <c r="F11571" i="6"/>
  <c r="H11571" i="6" s="1"/>
  <c r="F11570" i="6"/>
  <c r="H11570" i="6" s="1"/>
  <c r="F11322" i="6"/>
  <c r="H11322" i="6" s="1"/>
  <c r="F11475" i="6"/>
  <c r="F11413" i="6"/>
  <c r="H11413" i="6" s="1"/>
  <c r="F11345" i="6"/>
  <c r="H11345" i="6" s="1"/>
  <c r="F11400" i="6"/>
  <c r="H11400" i="6" s="1"/>
  <c r="F11298" i="6"/>
  <c r="H11298" i="6" s="1"/>
  <c r="F11330" i="6"/>
  <c r="H11330" i="6" s="1"/>
  <c r="F11372" i="6"/>
  <c r="H11372" i="6" s="1"/>
  <c r="F11270" i="6"/>
  <c r="H11270" i="6" s="1"/>
  <c r="F11225" i="6"/>
  <c r="H11225" i="6" s="1"/>
  <c r="F11238" i="6"/>
  <c r="H11238" i="6" s="1"/>
  <c r="F11139" i="6"/>
  <c r="H11139" i="6" s="1"/>
  <c r="F11181" i="6"/>
  <c r="H11181" i="6" s="1"/>
  <c r="F10846" i="6"/>
  <c r="H10846" i="6" s="1"/>
  <c r="F11190" i="6"/>
  <c r="H11190" i="6" s="1"/>
  <c r="F10256" i="6"/>
  <c r="H10256" i="6" s="1"/>
  <c r="F11096" i="6"/>
  <c r="H11096" i="6" s="1"/>
  <c r="F11135" i="6"/>
  <c r="H11135" i="6" s="1"/>
  <c r="F11207" i="6"/>
  <c r="H11207" i="6" s="1"/>
  <c r="F10858" i="6"/>
  <c r="H10858" i="6" s="1"/>
  <c r="F11062" i="6"/>
  <c r="H11062" i="6" s="1"/>
  <c r="F10720" i="6"/>
  <c r="H10720" i="6" s="1"/>
  <c r="F11043" i="6"/>
  <c r="H11043" i="6" s="1"/>
  <c r="F10799" i="6"/>
  <c r="H10799" i="6" s="1"/>
  <c r="F11067" i="6"/>
  <c r="H11067" i="6" s="1"/>
  <c r="F10974" i="6"/>
  <c r="H10974" i="6" s="1"/>
  <c r="F11018" i="6"/>
  <c r="H11018" i="6" s="1"/>
  <c r="F11025" i="6"/>
  <c r="H11025" i="6" s="1"/>
  <c r="F11024" i="6"/>
  <c r="H11024" i="6" s="1"/>
  <c r="Q472" i="5"/>
  <c r="D472" i="5" s="1"/>
  <c r="F10623" i="6"/>
  <c r="H10623" i="6" s="1"/>
  <c r="F10768" i="6"/>
  <c r="H10768" i="6" s="1"/>
  <c r="Q477" i="5"/>
  <c r="D477" i="5" s="1"/>
  <c r="F10884" i="6"/>
  <c r="H10884" i="6" s="1"/>
  <c r="F10895" i="6"/>
  <c r="H10895" i="6" s="1"/>
  <c r="F10836" i="6"/>
  <c r="H10836" i="6" s="1"/>
  <c r="F10823" i="6"/>
  <c r="H10823" i="6" s="1"/>
  <c r="F10782" i="6"/>
  <c r="H10782" i="6" s="1"/>
  <c r="F10822" i="6"/>
  <c r="H10822" i="6" s="1"/>
  <c r="F10781" i="6"/>
  <c r="H10781" i="6" s="1"/>
  <c r="F10691" i="6"/>
  <c r="H10691" i="6" s="1"/>
  <c r="F10613" i="6"/>
  <c r="H10613" i="6" s="1"/>
  <c r="F10584" i="6"/>
  <c r="H10584" i="6" s="1"/>
  <c r="F10528" i="6"/>
  <c r="H10528" i="6" s="1"/>
  <c r="F10480" i="6"/>
  <c r="H10480" i="6" s="1"/>
  <c r="F10579" i="6"/>
  <c r="H10579" i="6" s="1"/>
  <c r="F10716" i="6"/>
  <c r="H10716" i="6" s="1"/>
  <c r="F10647" i="6"/>
  <c r="H10647" i="6" s="1"/>
  <c r="F10646" i="6"/>
  <c r="H10646" i="6" s="1"/>
  <c r="F10489" i="6"/>
  <c r="H10489" i="6" s="1"/>
  <c r="F10715" i="6"/>
  <c r="H10715" i="6" s="1"/>
  <c r="F10632" i="6"/>
  <c r="H10632" i="6" s="1"/>
  <c r="F10353" i="6"/>
  <c r="H10353" i="6" s="1"/>
  <c r="F10661" i="6"/>
  <c r="H10661" i="6" s="1"/>
  <c r="Q492" i="2"/>
  <c r="S492" i="2" s="1"/>
  <c r="F10474" i="6"/>
  <c r="H10474" i="6" s="1"/>
  <c r="F10515" i="6"/>
  <c r="H10515" i="6" s="1"/>
  <c r="F10476" i="6"/>
  <c r="H10476" i="6" s="1"/>
  <c r="F10475" i="6"/>
  <c r="H10475" i="6" s="1"/>
  <c r="P480" i="5"/>
  <c r="R480" i="5" s="1"/>
  <c r="F10134" i="6"/>
  <c r="H10134" i="6" s="1"/>
  <c r="F10387" i="6"/>
  <c r="H10387" i="6" s="1"/>
  <c r="F10042" i="6"/>
  <c r="H10042" i="6" s="1"/>
  <c r="F10314" i="6"/>
  <c r="H10314" i="6" s="1"/>
  <c r="F10441" i="6"/>
  <c r="H10441" i="6" s="1"/>
  <c r="F10215" i="6"/>
  <c r="H10215" i="6" s="1"/>
  <c r="F10167" i="6"/>
  <c r="H10167" i="6" s="1"/>
  <c r="F10151" i="6"/>
  <c r="H10151" i="6" s="1"/>
  <c r="F10070" i="6"/>
  <c r="H10070" i="6" s="1"/>
  <c r="F10318" i="6"/>
  <c r="H10318" i="6" s="1"/>
  <c r="F10276" i="6"/>
  <c r="H10276" i="6" s="1"/>
  <c r="F10123" i="6"/>
  <c r="H10123" i="6" s="1"/>
  <c r="F10409" i="6"/>
  <c r="H10409" i="6" s="1"/>
  <c r="F10207" i="6"/>
  <c r="H10207" i="6" s="1"/>
  <c r="F10111" i="6"/>
  <c r="H10111" i="6" s="1"/>
  <c r="F10331" i="6"/>
  <c r="H10331" i="6" s="1"/>
  <c r="F10203" i="6"/>
  <c r="H10203" i="6" s="1"/>
  <c r="F10115" i="6"/>
  <c r="H10115" i="6" s="1"/>
  <c r="F10410" i="6"/>
  <c r="H10410" i="6" s="1"/>
  <c r="F10330" i="6"/>
  <c r="H10330" i="6" s="1"/>
  <c r="F10202" i="6"/>
  <c r="H10202" i="6" s="1"/>
  <c r="F9911" i="6"/>
  <c r="F10073" i="6"/>
  <c r="H10073" i="6" s="1"/>
  <c r="F9890" i="6"/>
  <c r="H9890" i="6" s="1"/>
  <c r="F10397" i="6"/>
  <c r="H10397" i="6" s="1"/>
  <c r="F10245" i="6"/>
  <c r="H10245" i="6" s="1"/>
  <c r="F10051" i="6"/>
  <c r="H10051" i="6" s="1"/>
  <c r="Q478" i="5"/>
  <c r="F9927" i="6"/>
  <c r="H9927" i="6" s="1"/>
  <c r="F10011" i="6"/>
  <c r="H10011" i="6" s="1"/>
  <c r="F9904" i="6"/>
  <c r="H9904" i="6" s="1"/>
  <c r="F9814" i="6"/>
  <c r="H9814" i="6" s="1"/>
  <c r="F9865" i="6"/>
  <c r="H9865" i="6" s="1"/>
  <c r="F9770" i="6"/>
  <c r="H9770" i="6" s="1"/>
  <c r="F9850" i="6"/>
  <c r="H9850" i="6" s="1"/>
  <c r="F9775" i="6"/>
  <c r="H9775" i="6" s="1"/>
  <c r="F9922" i="6"/>
  <c r="H9922" i="6" s="1"/>
  <c r="F9712" i="6"/>
  <c r="H9712" i="6" s="1"/>
  <c r="F9928" i="6"/>
  <c r="H9928" i="6" s="1"/>
  <c r="F9855" i="6"/>
  <c r="H9855" i="6" s="1"/>
  <c r="R442" i="2"/>
  <c r="E442" i="2" s="1"/>
  <c r="F9792" i="6"/>
  <c r="H9792" i="6" s="1"/>
  <c r="F9694" i="6"/>
  <c r="H9694" i="6" s="1"/>
  <c r="F9747" i="6"/>
  <c r="H9747" i="6" s="1"/>
  <c r="Q476" i="5"/>
  <c r="Q471" i="5"/>
  <c r="D471" i="5" s="1"/>
  <c r="R440" i="2"/>
  <c r="E440" i="2" s="1"/>
  <c r="R441" i="2"/>
  <c r="E441" i="2" s="1"/>
  <c r="R433" i="2"/>
  <c r="E433" i="2" s="1"/>
  <c r="AD73" i="1"/>
  <c r="AE73" i="1" s="1"/>
  <c r="Q442" i="2" l="1"/>
  <c r="S442" i="2" s="1"/>
  <c r="Q441" i="2"/>
  <c r="S441" i="2" s="1"/>
  <c r="H11475" i="6"/>
  <c r="D478" i="5"/>
  <c r="D476" i="5"/>
  <c r="H9911" i="6"/>
  <c r="P479" i="5"/>
  <c r="R479" i="5" s="1"/>
  <c r="P438" i="2" l="1"/>
  <c r="M438" i="2"/>
  <c r="L438" i="2"/>
  <c r="H438" i="2"/>
  <c r="G2475" i="3" s="1"/>
  <c r="I2475" i="3" s="1"/>
  <c r="T739" i="3"/>
  <c r="R739" i="3"/>
  <c r="F1627" i="3"/>
  <c r="J1627" i="3" s="1"/>
  <c r="O470" i="5"/>
  <c r="Q470" i="5" s="1"/>
  <c r="L470" i="5"/>
  <c r="K470" i="5"/>
  <c r="G470" i="5"/>
  <c r="F10526" i="6" s="1"/>
  <c r="H10526" i="6" s="1"/>
  <c r="F1679" i="3"/>
  <c r="J1679" i="3" s="1"/>
  <c r="P439" i="2"/>
  <c r="M439" i="2"/>
  <c r="L439" i="2"/>
  <c r="H439" i="2"/>
  <c r="G2230" i="3" s="1"/>
  <c r="I2230" i="3" s="1"/>
  <c r="J3359" i="6"/>
  <c r="J4078" i="6"/>
  <c r="J5741" i="6"/>
  <c r="J6401" i="6"/>
  <c r="F1678" i="3"/>
  <c r="J1678" i="3" s="1"/>
  <c r="F1677" i="3"/>
  <c r="J1677" i="3" s="1"/>
  <c r="O469" i="5"/>
  <c r="L469" i="5"/>
  <c r="K469" i="5"/>
  <c r="G468" i="5"/>
  <c r="F1675" i="3"/>
  <c r="J1675" i="3" s="1"/>
  <c r="P437" i="2"/>
  <c r="M437" i="2"/>
  <c r="L437" i="2"/>
  <c r="H437" i="2"/>
  <c r="O468" i="5"/>
  <c r="Q468" i="5" s="1"/>
  <c r="L468" i="5"/>
  <c r="K468" i="5"/>
  <c r="G469" i="5"/>
  <c r="F1673" i="3"/>
  <c r="J1673" i="3" s="1"/>
  <c r="F1668" i="3"/>
  <c r="J1668" i="3" s="1"/>
  <c r="O467" i="5"/>
  <c r="L467" i="5"/>
  <c r="K467" i="5"/>
  <c r="G467" i="5"/>
  <c r="F10933" i="6" s="1"/>
  <c r="H10933" i="6" s="1"/>
  <c r="F1666" i="3"/>
  <c r="J1666" i="3" s="1"/>
  <c r="F1662" i="3"/>
  <c r="J1662" i="3" s="1"/>
  <c r="P436" i="2"/>
  <c r="M436" i="2"/>
  <c r="L436" i="2"/>
  <c r="H436" i="2"/>
  <c r="G1861" i="3" s="1"/>
  <c r="P435" i="2"/>
  <c r="M435" i="2"/>
  <c r="L435" i="2"/>
  <c r="H435" i="2"/>
  <c r="G1860" i="3" s="1"/>
  <c r="I1860" i="3" s="1"/>
  <c r="F1646" i="3"/>
  <c r="J1646" i="3" s="1"/>
  <c r="F1645" i="3"/>
  <c r="J1645" i="3" s="1"/>
  <c r="F1644" i="3"/>
  <c r="J1644" i="3" s="1"/>
  <c r="F15605" i="6" l="1"/>
  <c r="H15605" i="6" s="1"/>
  <c r="F15028" i="6"/>
  <c r="H15028" i="6" s="1"/>
  <c r="G1900" i="3"/>
  <c r="I1900" i="3" s="1"/>
  <c r="G2672" i="3"/>
  <c r="I2672" i="3" s="1"/>
  <c r="F13866" i="6"/>
  <c r="H13866" i="6" s="1"/>
  <c r="F14247" i="6"/>
  <c r="H14247" i="6" s="1"/>
  <c r="F13218" i="6"/>
  <c r="H13218" i="6" s="1"/>
  <c r="F13154" i="6"/>
  <c r="H13154" i="6" s="1"/>
  <c r="G2249" i="3"/>
  <c r="I2249" i="3" s="1"/>
  <c r="G2361" i="3"/>
  <c r="I2361" i="3" s="1"/>
  <c r="F12064" i="6"/>
  <c r="H12064" i="6" s="1"/>
  <c r="F12544" i="6"/>
  <c r="H12544" i="6" s="1"/>
  <c r="I1861" i="3"/>
  <c r="D470" i="5"/>
  <c r="D468" i="5"/>
  <c r="G1700" i="3"/>
  <c r="G2194" i="3"/>
  <c r="I2194" i="3" s="1"/>
  <c r="G1856" i="3"/>
  <c r="I1856" i="3" s="1"/>
  <c r="G2145" i="3"/>
  <c r="I2145" i="3" s="1"/>
  <c r="F11057" i="6"/>
  <c r="H11057" i="6" s="1"/>
  <c r="F11428" i="6"/>
  <c r="H11428" i="6" s="1"/>
  <c r="F11219" i="6"/>
  <c r="H11219" i="6" s="1"/>
  <c r="F11177" i="6"/>
  <c r="H11177" i="6" s="1"/>
  <c r="F11106" i="6"/>
  <c r="H11106" i="6" s="1"/>
  <c r="F11014" i="6"/>
  <c r="H11014" i="6" s="1"/>
  <c r="F10938" i="6"/>
  <c r="H10938" i="6" s="1"/>
  <c r="F10700" i="6"/>
  <c r="H10700" i="6" s="1"/>
  <c r="F10845" i="6"/>
  <c r="H10845" i="6" s="1"/>
  <c r="F10890" i="6"/>
  <c r="H10890" i="6" s="1"/>
  <c r="F10745" i="6"/>
  <c r="H10745" i="6" s="1"/>
  <c r="F10559" i="6"/>
  <c r="H10559" i="6" s="1"/>
  <c r="F10848" i="6"/>
  <c r="H10848" i="6" s="1"/>
  <c r="F10517" i="6"/>
  <c r="H10517" i="6" s="1"/>
  <c r="F10690" i="6"/>
  <c r="H10690" i="6" s="1"/>
  <c r="F10529" i="6"/>
  <c r="H10529" i="6" s="1"/>
  <c r="F10551" i="6"/>
  <c r="H10551" i="6" s="1"/>
  <c r="F10246" i="6"/>
  <c r="H10246" i="6" s="1"/>
  <c r="F10473" i="6"/>
  <c r="H10473" i="6" s="1"/>
  <c r="Q435" i="2"/>
  <c r="S435" i="2" s="1"/>
  <c r="Q436" i="2"/>
  <c r="S436" i="2" s="1"/>
  <c r="F9831" i="6"/>
  <c r="H9831" i="6" s="1"/>
  <c r="F9972" i="6"/>
  <c r="H9972" i="6" s="1"/>
  <c r="F9791" i="6"/>
  <c r="H9791" i="6" s="1"/>
  <c r="F9866" i="6"/>
  <c r="H9866" i="6" s="1"/>
  <c r="F9809" i="6"/>
  <c r="H9809" i="6" s="1"/>
  <c r="F9765" i="6"/>
  <c r="H9765" i="6" s="1"/>
  <c r="F9906" i="6"/>
  <c r="H9906" i="6" s="1"/>
  <c r="F9787" i="6"/>
  <c r="H9787" i="6" s="1"/>
  <c r="F9803" i="6"/>
  <c r="H9803" i="6" s="1"/>
  <c r="F9842" i="6"/>
  <c r="H9842" i="6" s="1"/>
  <c r="G1675" i="3"/>
  <c r="G1728" i="3"/>
  <c r="I1728" i="3" s="1"/>
  <c r="R438" i="2"/>
  <c r="E438" i="2" s="1"/>
  <c r="Q469" i="5"/>
  <c r="D469" i="5" s="1"/>
  <c r="Q467" i="5"/>
  <c r="D467" i="5" s="1"/>
  <c r="R439" i="2"/>
  <c r="E439" i="2" s="1"/>
  <c r="R435" i="2"/>
  <c r="E435" i="2" s="1"/>
  <c r="R437" i="2"/>
  <c r="E437" i="2" s="1"/>
  <c r="R436" i="2"/>
  <c r="E436" i="2" s="1"/>
  <c r="Q438" i="2" l="1"/>
  <c r="S438" i="2" s="1"/>
  <c r="I1675" i="3"/>
  <c r="I1700" i="3"/>
  <c r="Q439" i="2"/>
  <c r="S439" i="2" s="1"/>
  <c r="Q437" i="2"/>
  <c r="S437" i="2" s="1"/>
  <c r="G1691" i="3"/>
  <c r="P434" i="2"/>
  <c r="M434" i="2"/>
  <c r="L434" i="2"/>
  <c r="H434" i="2"/>
  <c r="O466" i="5"/>
  <c r="Q466" i="5" s="1"/>
  <c r="D466" i="5" s="1"/>
  <c r="L466" i="5"/>
  <c r="K466" i="5"/>
  <c r="G466" i="5"/>
  <c r="F1636" i="3"/>
  <c r="J1636" i="3" s="1"/>
  <c r="F1631" i="3"/>
  <c r="J1631" i="3" s="1"/>
  <c r="F1630" i="3"/>
  <c r="J1630" i="3" s="1"/>
  <c r="F1626" i="3"/>
  <c r="J1626" i="3" s="1"/>
  <c r="F1620" i="3"/>
  <c r="J1620" i="3" s="1"/>
  <c r="F1619" i="3"/>
  <c r="J1619" i="3" s="1"/>
  <c r="O465" i="5"/>
  <c r="Q465" i="5" s="1"/>
  <c r="L465" i="5"/>
  <c r="K465" i="5"/>
  <c r="G465" i="5"/>
  <c r="F1616" i="3"/>
  <c r="J1616" i="3" s="1"/>
  <c r="F16097" i="6" l="1"/>
  <c r="H16097" i="6" s="1"/>
  <c r="F16075" i="6"/>
  <c r="H16075" i="6" s="1"/>
  <c r="F15641" i="6"/>
  <c r="H15641" i="6" s="1"/>
  <c r="F16011" i="6"/>
  <c r="H16011" i="6" s="1"/>
  <c r="F15576" i="6"/>
  <c r="H15576" i="6" s="1"/>
  <c r="F15353" i="6"/>
  <c r="H15353" i="6" s="1"/>
  <c r="F15251" i="6"/>
  <c r="H15251" i="6" s="1"/>
  <c r="F15117" i="6"/>
  <c r="H15117" i="6" s="1"/>
  <c r="F15804" i="6"/>
  <c r="H15804" i="6" s="1"/>
  <c r="F14986" i="6"/>
  <c r="H14986" i="6" s="1"/>
  <c r="G2518" i="3"/>
  <c r="I2518" i="3" s="1"/>
  <c r="G2682" i="3"/>
  <c r="I2682" i="3" s="1"/>
  <c r="F14801" i="6"/>
  <c r="H14801" i="6" s="1"/>
  <c r="F14651" i="6"/>
  <c r="H14651" i="6" s="1"/>
  <c r="F14136" i="6"/>
  <c r="H14136" i="6" s="1"/>
  <c r="F14466" i="6"/>
  <c r="H14466" i="6" s="1"/>
  <c r="F14287" i="6"/>
  <c r="H14287" i="6" s="1"/>
  <c r="F14222" i="6"/>
  <c r="H14222" i="6" s="1"/>
  <c r="F13597" i="6"/>
  <c r="H13597" i="6" s="1"/>
  <c r="F13771" i="6"/>
  <c r="H13771" i="6" s="1"/>
  <c r="F14066" i="6"/>
  <c r="H14066" i="6" s="1"/>
  <c r="F13945" i="6"/>
  <c r="H13945" i="6" s="1"/>
  <c r="F13136" i="6"/>
  <c r="H13136" i="6" s="1"/>
  <c r="F13469" i="6"/>
  <c r="H13469" i="6" s="1"/>
  <c r="F13433" i="6"/>
  <c r="H13433" i="6" s="1"/>
  <c r="F13278" i="6"/>
  <c r="H13278" i="6" s="1"/>
  <c r="F13007" i="6"/>
  <c r="H13007" i="6" s="1"/>
  <c r="F12868" i="6"/>
  <c r="H12868" i="6" s="1"/>
  <c r="F12126" i="6"/>
  <c r="H12126" i="6" s="1"/>
  <c r="F12253" i="6"/>
  <c r="H12253" i="6" s="1"/>
  <c r="Q448" i="2"/>
  <c r="S448" i="2" s="1"/>
  <c r="G1697" i="3"/>
  <c r="G2240" i="3"/>
  <c r="I2240" i="3" s="1"/>
  <c r="D465" i="5"/>
  <c r="F11642" i="6"/>
  <c r="H11642" i="6" s="1"/>
  <c r="F11952" i="6"/>
  <c r="H11952" i="6" s="1"/>
  <c r="F12044" i="6"/>
  <c r="H12044" i="6" s="1"/>
  <c r="F11379" i="6"/>
  <c r="H11379" i="6" s="1"/>
  <c r="F11703" i="6"/>
  <c r="H11703" i="6" s="1"/>
  <c r="F10940" i="6"/>
  <c r="H10940" i="6" s="1"/>
  <c r="F11232" i="6"/>
  <c r="H11232" i="6" s="1"/>
  <c r="F10571" i="6"/>
  <c r="H10571" i="6" s="1"/>
  <c r="F10833" i="6"/>
  <c r="H10833" i="6" s="1"/>
  <c r="F10789" i="6"/>
  <c r="H10789" i="6" s="1"/>
  <c r="F10298" i="6"/>
  <c r="H10298" i="6" s="1"/>
  <c r="F10663" i="6"/>
  <c r="H10663" i="6" s="1"/>
  <c r="F10564" i="6"/>
  <c r="H10564" i="6" s="1"/>
  <c r="F10361" i="6"/>
  <c r="H10361" i="6" s="1"/>
  <c r="F10193" i="6"/>
  <c r="H10193" i="6" s="1"/>
  <c r="F10444" i="6"/>
  <c r="H10444" i="6" s="1"/>
  <c r="F9805" i="6"/>
  <c r="H9805" i="6" s="1"/>
  <c r="F9921" i="6"/>
  <c r="H9921" i="6" s="1"/>
  <c r="F9746" i="6"/>
  <c r="H9746" i="6" s="1"/>
  <c r="F9895" i="6"/>
  <c r="H9895" i="6" s="1"/>
  <c r="F9837" i="6"/>
  <c r="H9837" i="6" s="1"/>
  <c r="I1691" i="3"/>
  <c r="Q446" i="2"/>
  <c r="S446" i="2" s="1"/>
  <c r="R434" i="2"/>
  <c r="E434" i="2" s="1"/>
  <c r="F1153" i="3"/>
  <c r="J1153" i="3" s="1"/>
  <c r="F1611" i="3"/>
  <c r="J1611" i="3" s="1"/>
  <c r="F1610" i="3"/>
  <c r="J1610" i="3" s="1"/>
  <c r="F431" i="3"/>
  <c r="J431" i="3" s="1"/>
  <c r="P431" i="2"/>
  <c r="M431" i="2"/>
  <c r="L431" i="2"/>
  <c r="H431" i="2"/>
  <c r="G1707" i="3" s="1"/>
  <c r="G432" i="2"/>
  <c r="M432" i="2" s="1"/>
  <c r="P432" i="2"/>
  <c r="L432" i="2"/>
  <c r="P425" i="2"/>
  <c r="M425" i="2"/>
  <c r="L425" i="2"/>
  <c r="H425" i="2"/>
  <c r="G1666" i="3" s="1"/>
  <c r="I1666" i="3" s="1"/>
  <c r="P430" i="2"/>
  <c r="M430" i="2"/>
  <c r="L430" i="2"/>
  <c r="H430" i="2"/>
  <c r="P427" i="2"/>
  <c r="M427" i="2"/>
  <c r="L427" i="2"/>
  <c r="H427" i="2"/>
  <c r="G2011" i="3" s="1"/>
  <c r="P424" i="2"/>
  <c r="M424" i="2"/>
  <c r="L424" i="2"/>
  <c r="H424" i="2"/>
  <c r="G1627" i="3" s="1"/>
  <c r="I1627" i="3" s="1"/>
  <c r="O464" i="5"/>
  <c r="Q464" i="5" s="1"/>
  <c r="L464" i="5"/>
  <c r="K464" i="5"/>
  <c r="G464" i="5"/>
  <c r="F1602" i="3"/>
  <c r="J1602" i="3" s="1"/>
  <c r="F14888" i="6" l="1"/>
  <c r="H14888" i="6" s="1"/>
  <c r="F16039" i="6"/>
  <c r="H16039" i="6" s="1"/>
  <c r="F15896" i="6"/>
  <c r="H15896" i="6" s="1"/>
  <c r="F15098" i="6"/>
  <c r="H15098" i="6" s="1"/>
  <c r="F15833" i="6"/>
  <c r="H15833" i="6" s="1"/>
  <c r="F15457" i="6"/>
  <c r="H15457" i="6" s="1"/>
  <c r="F13210" i="6"/>
  <c r="H13210" i="6" s="1"/>
  <c r="F13291" i="6"/>
  <c r="H13291" i="6" s="1"/>
  <c r="F13322" i="6"/>
  <c r="H13322" i="6" s="1"/>
  <c r="F11860" i="6"/>
  <c r="H11860" i="6" s="1"/>
  <c r="F12669" i="6"/>
  <c r="H12669" i="6" s="1"/>
  <c r="F12524" i="6"/>
  <c r="H12524" i="6" s="1"/>
  <c r="Q434" i="2"/>
  <c r="S434" i="2" s="1"/>
  <c r="I1707" i="3"/>
  <c r="I2011" i="3"/>
  <c r="I1697" i="3"/>
  <c r="D464" i="5"/>
  <c r="F11275" i="6"/>
  <c r="H11275" i="6" s="1"/>
  <c r="F11810" i="6"/>
  <c r="H11810" i="6" s="1"/>
  <c r="F11740" i="6"/>
  <c r="H11740" i="6" s="1"/>
  <c r="G1646" i="3"/>
  <c r="I1646" i="3" s="1"/>
  <c r="G1826" i="3"/>
  <c r="I1826" i="3" s="1"/>
  <c r="R432" i="2"/>
  <c r="E432" i="2" s="1"/>
  <c r="Q433" i="2"/>
  <c r="S433" i="2" s="1"/>
  <c r="R427" i="2"/>
  <c r="E427" i="2" s="1"/>
  <c r="R424" i="2"/>
  <c r="E424" i="2" s="1"/>
  <c r="R430" i="2"/>
  <c r="E430" i="2" s="1"/>
  <c r="Q425" i="2"/>
  <c r="S425" i="2" s="1"/>
  <c r="H432" i="2"/>
  <c r="R425" i="2"/>
  <c r="E425" i="2" s="1"/>
  <c r="R431" i="2"/>
  <c r="E431" i="2" s="1"/>
  <c r="F1601" i="3"/>
  <c r="J1601" i="3" s="1"/>
  <c r="F1598" i="3"/>
  <c r="J1598" i="3" s="1"/>
  <c r="P429" i="2"/>
  <c r="M429" i="2"/>
  <c r="L429" i="2"/>
  <c r="H429" i="2"/>
  <c r="G2513" i="3" s="1"/>
  <c r="I2513" i="3" s="1"/>
  <c r="O463" i="5"/>
  <c r="Q463" i="5" s="1"/>
  <c r="L463" i="5"/>
  <c r="K463" i="5"/>
  <c r="G463" i="5"/>
  <c r="P428" i="2"/>
  <c r="M428" i="2"/>
  <c r="L428" i="2"/>
  <c r="H428" i="2"/>
  <c r="G2711" i="3" s="1"/>
  <c r="I2711" i="3" s="1"/>
  <c r="O462" i="5"/>
  <c r="Q462" i="5" s="1"/>
  <c r="D462" i="5" s="1"/>
  <c r="L462" i="5"/>
  <c r="K462" i="5"/>
  <c r="G462" i="5"/>
  <c r="F1594" i="3"/>
  <c r="J1594" i="3" s="1"/>
  <c r="P420" i="2"/>
  <c r="M420" i="2"/>
  <c r="L420" i="2"/>
  <c r="H420" i="2"/>
  <c r="G1594" i="3" s="1"/>
  <c r="I1594" i="3" s="1"/>
  <c r="D463" i="5" l="1"/>
  <c r="G1678" i="3"/>
  <c r="I1678" i="3" s="1"/>
  <c r="G2175" i="3"/>
  <c r="I2175" i="3" s="1"/>
  <c r="F11157" i="6"/>
  <c r="H11157" i="6" s="1"/>
  <c r="F11369" i="6"/>
  <c r="H11369" i="6" s="1"/>
  <c r="F11293" i="6"/>
  <c r="H11293" i="6" s="1"/>
  <c r="F11066" i="6"/>
  <c r="H11066" i="6" s="1"/>
  <c r="F10969" i="6"/>
  <c r="H10969" i="6" s="1"/>
  <c r="F10680" i="6"/>
  <c r="H10680" i="6" s="1"/>
  <c r="F10924" i="6"/>
  <c r="H10924" i="6" s="1"/>
  <c r="F11091" i="6"/>
  <c r="H11091" i="6" s="1"/>
  <c r="Q493" i="2"/>
  <c r="S493" i="2" s="1"/>
  <c r="F10654" i="6"/>
  <c r="H10654" i="6" s="1"/>
  <c r="F10549" i="6"/>
  <c r="H10549" i="6" s="1"/>
  <c r="F9998" i="6"/>
  <c r="H9998" i="6" s="1"/>
  <c r="F10350" i="6"/>
  <c r="H10350" i="6" s="1"/>
  <c r="F10275" i="6"/>
  <c r="H10275" i="6" s="1"/>
  <c r="F10065" i="6"/>
  <c r="H10065" i="6" s="1"/>
  <c r="F10411" i="6"/>
  <c r="H10411" i="6" s="1"/>
  <c r="F10194" i="6"/>
  <c r="H10194" i="6" s="1"/>
  <c r="G1747" i="3"/>
  <c r="G1845" i="3"/>
  <c r="I1845" i="3" s="1"/>
  <c r="F9935" i="6"/>
  <c r="H9935" i="6" s="1"/>
  <c r="F9870" i="6"/>
  <c r="H9870" i="6" s="1"/>
  <c r="Q467" i="2"/>
  <c r="S467" i="2" s="1"/>
  <c r="G1645" i="3"/>
  <c r="G1708" i="3"/>
  <c r="I1708" i="3" s="1"/>
  <c r="Q443" i="2"/>
  <c r="S443" i="2" s="1"/>
  <c r="R428" i="2"/>
  <c r="E428" i="2" s="1"/>
  <c r="R420" i="2"/>
  <c r="E420" i="2" s="1"/>
  <c r="R429" i="2"/>
  <c r="E429" i="2" s="1"/>
  <c r="Q420" i="2"/>
  <c r="S420" i="2" s="1"/>
  <c r="F1459" i="3"/>
  <c r="J1459" i="3" s="1"/>
  <c r="F852" i="3"/>
  <c r="J852" i="3" s="1"/>
  <c r="F400" i="3"/>
  <c r="J400" i="3" s="1"/>
  <c r="F769" i="3"/>
  <c r="J769" i="3" s="1"/>
  <c r="R337" i="3"/>
  <c r="F337" i="3"/>
  <c r="J337" i="3" s="1"/>
  <c r="I1046" i="3"/>
  <c r="J1046" i="3"/>
  <c r="F1549" i="3"/>
  <c r="J1549" i="3" s="1"/>
  <c r="F1217" i="3"/>
  <c r="J1217" i="3" s="1"/>
  <c r="F548" i="3"/>
  <c r="J548" i="3" s="1"/>
  <c r="F147" i="3"/>
  <c r="J147" i="3" s="1"/>
  <c r="R147" i="3"/>
  <c r="T147" i="3"/>
  <c r="I1645" i="3" l="1"/>
  <c r="Q429" i="2"/>
  <c r="S429" i="2" s="1"/>
  <c r="I1747" i="3"/>
  <c r="Q472" i="2"/>
  <c r="S472" i="2" s="1"/>
  <c r="O461" i="5"/>
  <c r="Q461" i="5" s="1"/>
  <c r="D461" i="5" s="1"/>
  <c r="L461" i="5"/>
  <c r="K461" i="5"/>
  <c r="G461" i="5"/>
  <c r="O460" i="5"/>
  <c r="L460" i="5"/>
  <c r="K460" i="5"/>
  <c r="G460" i="5"/>
  <c r="F9959" i="6" s="1"/>
  <c r="H9959" i="6" s="1"/>
  <c r="F1591" i="3"/>
  <c r="J1591" i="3" s="1"/>
  <c r="F1581" i="3"/>
  <c r="J1581" i="3" s="1"/>
  <c r="F1580" i="3"/>
  <c r="J1580" i="3" s="1"/>
  <c r="F1579" i="3"/>
  <c r="J1579" i="3" s="1"/>
  <c r="P418" i="2"/>
  <c r="M418" i="2"/>
  <c r="L418" i="2"/>
  <c r="H418" i="2"/>
  <c r="P417" i="2"/>
  <c r="M417" i="2"/>
  <c r="L417" i="2"/>
  <c r="H417" i="2"/>
  <c r="G1580" i="3" s="1"/>
  <c r="I1580" i="3" s="1"/>
  <c r="F1578" i="3"/>
  <c r="J1578" i="3" s="1"/>
  <c r="O459" i="5"/>
  <c r="L459" i="5"/>
  <c r="K459" i="5"/>
  <c r="G459" i="5"/>
  <c r="F11078" i="6" s="1"/>
  <c r="H11078" i="6" s="1"/>
  <c r="F1573" i="3"/>
  <c r="J1573" i="3" s="1"/>
  <c r="F1572" i="3"/>
  <c r="J1572" i="3" s="1"/>
  <c r="F1571" i="3"/>
  <c r="J1571" i="3" s="1"/>
  <c r="F1570" i="3"/>
  <c r="J1570" i="3" s="1"/>
  <c r="F1563" i="3"/>
  <c r="J1563" i="3" s="1"/>
  <c r="O458" i="5"/>
  <c r="L458" i="5"/>
  <c r="K458" i="5"/>
  <c r="G458" i="5"/>
  <c r="P426" i="2"/>
  <c r="M426" i="2"/>
  <c r="L426" i="2"/>
  <c r="H426" i="2"/>
  <c r="F1555" i="3"/>
  <c r="J1555" i="3" s="1"/>
  <c r="P423" i="2"/>
  <c r="M423" i="2"/>
  <c r="L423" i="2"/>
  <c r="H423" i="2"/>
  <c r="F1552" i="3"/>
  <c r="J1552" i="3" s="1"/>
  <c r="F1551" i="3"/>
  <c r="J1551" i="3" s="1"/>
  <c r="F1548" i="3"/>
  <c r="J1548" i="3" s="1"/>
  <c r="F1547" i="3"/>
  <c r="J1547" i="3" s="1"/>
  <c r="F1546" i="3"/>
  <c r="J1546" i="3" s="1"/>
  <c r="F1545" i="3"/>
  <c r="J1545" i="3" s="1"/>
  <c r="F1544" i="3"/>
  <c r="J1544" i="3" s="1"/>
  <c r="F1542" i="3"/>
  <c r="J1542" i="3" s="1"/>
  <c r="F1540" i="3"/>
  <c r="J1540" i="3" s="1"/>
  <c r="F1538" i="3"/>
  <c r="J1538" i="3" s="1"/>
  <c r="F1537" i="3"/>
  <c r="J1537" i="3" s="1"/>
  <c r="O457" i="5"/>
  <c r="Q457" i="5" s="1"/>
  <c r="D457" i="5" s="1"/>
  <c r="L457" i="5"/>
  <c r="K457" i="5"/>
  <c r="G457" i="5"/>
  <c r="F10973" i="6" s="1"/>
  <c r="H10973" i="6" s="1"/>
  <c r="F1535" i="3"/>
  <c r="J1535" i="3" s="1"/>
  <c r="G2648" i="3" l="1"/>
  <c r="I2648" i="3" s="1"/>
  <c r="G2862" i="3"/>
  <c r="I2862" i="3" s="1"/>
  <c r="G1552" i="3"/>
  <c r="I1552" i="3" s="1"/>
  <c r="G2572" i="3"/>
  <c r="I2572" i="3" s="1"/>
  <c r="F13473" i="6"/>
  <c r="H13473" i="6" s="1"/>
  <c r="F13472" i="6"/>
  <c r="H13472" i="6" s="1"/>
  <c r="Q460" i="5"/>
  <c r="D460" i="5" s="1"/>
  <c r="G1742" i="3"/>
  <c r="G2112" i="3"/>
  <c r="I2112" i="3" s="1"/>
  <c r="F10509" i="6"/>
  <c r="H10509" i="6" s="1"/>
  <c r="F10852" i="6"/>
  <c r="H10852" i="6" s="1"/>
  <c r="F10534" i="6"/>
  <c r="H10534" i="6" s="1"/>
  <c r="F10742" i="6"/>
  <c r="H10742" i="6" s="1"/>
  <c r="G1579" i="3"/>
  <c r="I1579" i="3" s="1"/>
  <c r="G1945" i="3"/>
  <c r="I1945" i="3" s="1"/>
  <c r="F10297" i="6"/>
  <c r="H10297" i="6" s="1"/>
  <c r="F10152" i="6"/>
  <c r="H10152" i="6" s="1"/>
  <c r="F10131" i="6"/>
  <c r="H10131" i="6" s="1"/>
  <c r="F9819" i="6"/>
  <c r="H9819" i="6" s="1"/>
  <c r="F10169" i="6"/>
  <c r="H10169" i="6" s="1"/>
  <c r="R423" i="2"/>
  <c r="E423" i="2" s="1"/>
  <c r="F9905" i="6"/>
  <c r="H9905" i="6" s="1"/>
  <c r="F9986" i="6"/>
  <c r="H9986" i="6" s="1"/>
  <c r="F9702" i="6"/>
  <c r="H9702" i="6" s="1"/>
  <c r="F9841" i="6"/>
  <c r="H9841" i="6" s="1"/>
  <c r="F9749" i="6"/>
  <c r="H9749" i="6" s="1"/>
  <c r="F9788" i="6"/>
  <c r="H9788" i="6" s="1"/>
  <c r="Q458" i="5"/>
  <c r="Q459" i="5"/>
  <c r="D459" i="5" s="1"/>
  <c r="R417" i="2"/>
  <c r="E417" i="2" s="1"/>
  <c r="R418" i="2"/>
  <c r="E418" i="2" s="1"/>
  <c r="R426" i="2"/>
  <c r="E426" i="2" s="1"/>
  <c r="F1533" i="3"/>
  <c r="J1533" i="3" s="1"/>
  <c r="O456" i="5"/>
  <c r="Q456" i="5" s="1"/>
  <c r="L456" i="5"/>
  <c r="K456" i="5"/>
  <c r="G456" i="5"/>
  <c r="F16083" i="6" s="1"/>
  <c r="H16083" i="6" s="1"/>
  <c r="F1527" i="3"/>
  <c r="J1527" i="3" s="1"/>
  <c r="F1525" i="3"/>
  <c r="J1525" i="3" s="1"/>
  <c r="O455" i="5"/>
  <c r="L455" i="5"/>
  <c r="K455" i="5"/>
  <c r="G455" i="5"/>
  <c r="O454" i="5"/>
  <c r="L454" i="5"/>
  <c r="K454" i="5"/>
  <c r="G454" i="5"/>
  <c r="F1522" i="3"/>
  <c r="J1522" i="3" s="1"/>
  <c r="P419" i="2"/>
  <c r="M419" i="2"/>
  <c r="L419" i="2"/>
  <c r="H419" i="2"/>
  <c r="G2260" i="3" s="1"/>
  <c r="I2260" i="3" s="1"/>
  <c r="P453" i="5"/>
  <c r="O453" i="5"/>
  <c r="L453" i="5"/>
  <c r="K453" i="5"/>
  <c r="G453" i="5"/>
  <c r="H1521" i="3"/>
  <c r="Q423" i="2" l="1"/>
  <c r="S423" i="2" s="1"/>
  <c r="F14493" i="6"/>
  <c r="H14493" i="6" s="1"/>
  <c r="F14291" i="6"/>
  <c r="H14291" i="6" s="1"/>
  <c r="F13290" i="6"/>
  <c r="H13290" i="6" s="1"/>
  <c r="F13670" i="6"/>
  <c r="H13670" i="6" s="1"/>
  <c r="F13008" i="6"/>
  <c r="H13008" i="6" s="1"/>
  <c r="F13192" i="6"/>
  <c r="H13192" i="6" s="1"/>
  <c r="F12995" i="6"/>
  <c r="H12995" i="6" s="1"/>
  <c r="F12834" i="6"/>
  <c r="H12834" i="6" s="1"/>
  <c r="F12083" i="6"/>
  <c r="H12083" i="6" s="1"/>
  <c r="F12610" i="6"/>
  <c r="H12610" i="6" s="1"/>
  <c r="I1742" i="3"/>
  <c r="F11242" i="6"/>
  <c r="H11242" i="6" s="1"/>
  <c r="F10013" i="6"/>
  <c r="H10013" i="6" s="1"/>
  <c r="D458" i="5"/>
  <c r="D456" i="5"/>
  <c r="F11673" i="6"/>
  <c r="H11673" i="6" s="1"/>
  <c r="F11833" i="6"/>
  <c r="H11833" i="6" s="1"/>
  <c r="F11011" i="6"/>
  <c r="F11792" i="6"/>
  <c r="H11792" i="6" s="1"/>
  <c r="G1522" i="3"/>
  <c r="G2184" i="3"/>
  <c r="I2184" i="3" s="1"/>
  <c r="F11079" i="6"/>
  <c r="H11079" i="6" s="1"/>
  <c r="F10991" i="6"/>
  <c r="H10991" i="6" s="1"/>
  <c r="F9716" i="6"/>
  <c r="H9716" i="6" s="1"/>
  <c r="F10813" i="6"/>
  <c r="H10813" i="6" s="1"/>
  <c r="Q454" i="5"/>
  <c r="F9757" i="6"/>
  <c r="H9757" i="6" s="1"/>
  <c r="F9971" i="6"/>
  <c r="H9971" i="6" s="1"/>
  <c r="Q428" i="2"/>
  <c r="S428" i="2" s="1"/>
  <c r="Q424" i="2"/>
  <c r="S424" i="2" s="1"/>
  <c r="Q455" i="5"/>
  <c r="Q453" i="5"/>
  <c r="R453" i="5"/>
  <c r="R419" i="2"/>
  <c r="E419" i="2" s="1"/>
  <c r="Q426" i="2"/>
  <c r="S426" i="2" s="1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I1522" i="3" l="1"/>
  <c r="H11011" i="6"/>
  <c r="D453" i="5"/>
  <c r="D455" i="5"/>
  <c r="D454" i="5"/>
  <c r="O435" i="5"/>
  <c r="Q435" i="5" s="1"/>
  <c r="D435" i="5" s="1"/>
  <c r="L435" i="5"/>
  <c r="K435" i="5"/>
  <c r="F8618" i="6"/>
  <c r="H8618" i="6" s="1"/>
  <c r="F1520" i="3"/>
  <c r="J1520" i="3" s="1"/>
  <c r="J2008" i="3"/>
  <c r="I2008" i="3"/>
  <c r="J2004" i="3"/>
  <c r="I2004" i="3"/>
  <c r="J2003" i="3"/>
  <c r="I2003" i="3"/>
  <c r="J2002" i="3"/>
  <c r="I2002" i="3"/>
  <c r="J2001" i="3"/>
  <c r="I2001" i="3"/>
  <c r="J1998" i="3"/>
  <c r="I1998" i="3"/>
  <c r="J1997" i="3"/>
  <c r="I1997" i="3"/>
  <c r="J1994" i="3"/>
  <c r="I1994" i="3"/>
  <c r="J1992" i="3"/>
  <c r="I1992" i="3"/>
  <c r="J1991" i="3"/>
  <c r="I1991" i="3"/>
  <c r="J1990" i="3"/>
  <c r="I1990" i="3"/>
  <c r="J1986" i="3"/>
  <c r="I1986" i="3"/>
  <c r="J1982" i="3"/>
  <c r="I1982" i="3"/>
  <c r="J1981" i="3"/>
  <c r="I1981" i="3"/>
  <c r="J1980" i="3"/>
  <c r="I1980" i="3"/>
  <c r="J1978" i="3"/>
  <c r="I1978" i="3"/>
  <c r="J1977" i="3"/>
  <c r="I1977" i="3"/>
  <c r="J1976" i="3"/>
  <c r="I1976" i="3"/>
  <c r="J1974" i="3"/>
  <c r="I1974" i="3"/>
  <c r="J1973" i="3"/>
  <c r="I1973" i="3"/>
  <c r="J1972" i="3"/>
  <c r="I1972" i="3"/>
  <c r="J1971" i="3"/>
  <c r="I1971" i="3"/>
  <c r="J1970" i="3"/>
  <c r="I1970" i="3"/>
  <c r="J1969" i="3"/>
  <c r="I1969" i="3"/>
  <c r="J1968" i="3"/>
  <c r="I1968" i="3"/>
  <c r="J1967" i="3"/>
  <c r="I1967" i="3"/>
  <c r="J1966" i="3"/>
  <c r="I1966" i="3"/>
  <c r="J1965" i="3"/>
  <c r="I1965" i="3"/>
  <c r="J1964" i="3"/>
  <c r="I1964" i="3"/>
  <c r="J1963" i="3"/>
  <c r="I1963" i="3"/>
  <c r="J1962" i="3"/>
  <c r="I1962" i="3"/>
  <c r="J1961" i="3"/>
  <c r="I1961" i="3"/>
  <c r="J1960" i="3"/>
  <c r="I1960" i="3"/>
  <c r="J1957" i="3"/>
  <c r="I1957" i="3"/>
  <c r="J1955" i="3"/>
  <c r="I1955" i="3"/>
  <c r="J1954" i="3"/>
  <c r="I1954" i="3"/>
  <c r="J1951" i="3"/>
  <c r="I1951" i="3"/>
  <c r="J1950" i="3"/>
  <c r="I1950" i="3"/>
  <c r="J1948" i="3"/>
  <c r="I1948" i="3"/>
  <c r="J1947" i="3"/>
  <c r="I1947" i="3"/>
  <c r="J1944" i="3"/>
  <c r="I1944" i="3"/>
  <c r="J1942" i="3"/>
  <c r="I1942" i="3"/>
  <c r="J1941" i="3"/>
  <c r="I1941" i="3"/>
  <c r="J1936" i="3"/>
  <c r="I1936" i="3"/>
  <c r="J1934" i="3"/>
  <c r="I1934" i="3"/>
  <c r="J1933" i="3"/>
  <c r="I1933" i="3"/>
  <c r="J1932" i="3"/>
  <c r="I1932" i="3"/>
  <c r="J1931" i="3"/>
  <c r="I1931" i="3"/>
  <c r="J1930" i="3"/>
  <c r="I1930" i="3"/>
  <c r="J1927" i="3"/>
  <c r="I1927" i="3"/>
  <c r="J1926" i="3"/>
  <c r="I1926" i="3"/>
  <c r="J1923" i="3"/>
  <c r="I1923" i="3"/>
  <c r="J1919" i="3"/>
  <c r="I1919" i="3"/>
  <c r="J1918" i="3"/>
  <c r="I1918" i="3"/>
  <c r="J1917" i="3"/>
  <c r="I1917" i="3"/>
  <c r="J1916" i="3"/>
  <c r="I1916" i="3"/>
  <c r="J1846" i="3"/>
  <c r="I1846" i="3"/>
  <c r="J1844" i="3"/>
  <c r="I1844" i="3"/>
  <c r="J1843" i="3"/>
  <c r="I1843" i="3"/>
  <c r="J1842" i="3"/>
  <c r="I1842" i="3"/>
  <c r="J1835" i="3"/>
  <c r="I1835" i="3"/>
  <c r="J1834" i="3"/>
  <c r="I1834" i="3"/>
  <c r="J1832" i="3"/>
  <c r="I1832" i="3"/>
  <c r="J1830" i="3"/>
  <c r="I1830" i="3"/>
  <c r="J1825" i="3"/>
  <c r="I1825" i="3"/>
  <c r="J1822" i="3"/>
  <c r="I1822" i="3"/>
  <c r="J1821" i="3"/>
  <c r="I1821" i="3"/>
  <c r="J1820" i="3"/>
  <c r="I1820" i="3"/>
  <c r="J1817" i="3"/>
  <c r="I1817" i="3"/>
  <c r="J1816" i="3"/>
  <c r="I1816" i="3"/>
  <c r="J1815" i="3"/>
  <c r="I1815" i="3"/>
  <c r="J1814" i="3"/>
  <c r="I1814" i="3"/>
  <c r="J1813" i="3"/>
  <c r="I1813" i="3"/>
  <c r="J1811" i="3"/>
  <c r="I1811" i="3"/>
  <c r="J1810" i="3"/>
  <c r="I1810" i="3"/>
  <c r="J1808" i="3"/>
  <c r="I1808" i="3"/>
  <c r="J1806" i="3"/>
  <c r="I1806" i="3"/>
  <c r="J1805" i="3"/>
  <c r="I1805" i="3"/>
  <c r="J1804" i="3"/>
  <c r="I1804" i="3"/>
  <c r="J1803" i="3"/>
  <c r="I1803" i="3"/>
  <c r="J1799" i="3"/>
  <c r="I1799" i="3"/>
  <c r="J1798" i="3"/>
  <c r="I1798" i="3"/>
  <c r="J1797" i="3"/>
  <c r="I1797" i="3"/>
  <c r="J1795" i="3"/>
  <c r="I1795" i="3"/>
  <c r="J1794" i="3"/>
  <c r="I1794" i="3"/>
  <c r="J1792" i="3"/>
  <c r="I1792" i="3"/>
  <c r="J1791" i="3"/>
  <c r="I1791" i="3"/>
  <c r="J1790" i="3"/>
  <c r="I1790" i="3"/>
  <c r="J1789" i="3"/>
  <c r="I1789" i="3"/>
  <c r="J1788" i="3"/>
  <c r="I1788" i="3"/>
  <c r="J1786" i="3"/>
  <c r="I1786" i="3"/>
  <c r="J1785" i="3"/>
  <c r="I1785" i="3"/>
  <c r="J1784" i="3"/>
  <c r="I1784" i="3"/>
  <c r="J1783" i="3"/>
  <c r="I1783" i="3"/>
  <c r="J1782" i="3"/>
  <c r="I1782" i="3"/>
  <c r="J1781" i="3"/>
  <c r="I1781" i="3"/>
  <c r="J1780" i="3"/>
  <c r="I1780" i="3"/>
  <c r="J1777" i="3"/>
  <c r="I1777" i="3"/>
  <c r="J1776" i="3"/>
  <c r="I1776" i="3"/>
  <c r="J1773" i="3"/>
  <c r="I1773" i="3"/>
  <c r="J1770" i="3"/>
  <c r="I1770" i="3"/>
  <c r="J1769" i="3"/>
  <c r="I1769" i="3"/>
  <c r="J1766" i="3"/>
  <c r="I1766" i="3"/>
  <c r="J1765" i="3"/>
  <c r="I1765" i="3"/>
  <c r="J1764" i="3"/>
  <c r="I1764" i="3"/>
  <c r="J1763" i="3"/>
  <c r="I1763" i="3"/>
  <c r="J1762" i="3"/>
  <c r="I1762" i="3"/>
  <c r="J1761" i="3"/>
  <c r="I1761" i="3"/>
  <c r="J1760" i="3"/>
  <c r="I1760" i="3"/>
  <c r="J1759" i="3"/>
  <c r="I1759" i="3"/>
  <c r="J1758" i="3"/>
  <c r="I1758" i="3"/>
  <c r="J1757" i="3"/>
  <c r="I1757" i="3"/>
  <c r="J1756" i="3"/>
  <c r="I1756" i="3"/>
  <c r="J1753" i="3"/>
  <c r="I1753" i="3"/>
  <c r="J1751" i="3"/>
  <c r="I1751" i="3"/>
  <c r="J1750" i="3"/>
  <c r="I1750" i="3"/>
  <c r="J1745" i="3"/>
  <c r="I1745" i="3"/>
  <c r="J1741" i="3"/>
  <c r="I1741" i="3"/>
  <c r="J1740" i="3"/>
  <c r="I1740" i="3"/>
  <c r="J1739" i="3"/>
  <c r="I1739" i="3"/>
  <c r="J1738" i="3"/>
  <c r="I1738" i="3"/>
  <c r="J1737" i="3"/>
  <c r="I1737" i="3"/>
  <c r="J1736" i="3"/>
  <c r="I1736" i="3"/>
  <c r="J1735" i="3"/>
  <c r="I1735" i="3"/>
  <c r="J1734" i="3"/>
  <c r="I1734" i="3"/>
  <c r="J1733" i="3"/>
  <c r="I1733" i="3"/>
  <c r="J1732" i="3"/>
  <c r="I1732" i="3"/>
  <c r="J1731" i="3"/>
  <c r="I1731" i="3"/>
  <c r="J1730" i="3"/>
  <c r="I1730" i="3"/>
  <c r="J1729" i="3"/>
  <c r="I1729" i="3"/>
  <c r="J1727" i="3"/>
  <c r="I1727" i="3"/>
  <c r="J1726" i="3"/>
  <c r="I1726" i="3"/>
  <c r="J1725" i="3"/>
  <c r="I1725" i="3"/>
  <c r="J1724" i="3"/>
  <c r="I1724" i="3"/>
  <c r="J1722" i="3"/>
  <c r="I1722" i="3"/>
  <c r="J1720" i="3"/>
  <c r="I1720" i="3"/>
  <c r="J1719" i="3"/>
  <c r="I1719" i="3"/>
  <c r="J1718" i="3"/>
  <c r="I1718" i="3"/>
  <c r="J1717" i="3"/>
  <c r="I1717" i="3"/>
  <c r="J1714" i="3"/>
  <c r="I1714" i="3"/>
  <c r="J1713" i="3"/>
  <c r="I1713" i="3"/>
  <c r="J1712" i="3"/>
  <c r="I1712" i="3"/>
  <c r="J1711" i="3"/>
  <c r="I1711" i="3"/>
  <c r="J1706" i="3"/>
  <c r="I1706" i="3"/>
  <c r="J1703" i="3"/>
  <c r="I1703" i="3"/>
  <c r="J1694" i="3"/>
  <c r="I1694" i="3"/>
  <c r="J1693" i="3"/>
  <c r="I1693" i="3"/>
  <c r="J1692" i="3"/>
  <c r="I1692" i="3"/>
  <c r="J1690" i="3"/>
  <c r="I1690" i="3"/>
  <c r="J1689" i="3"/>
  <c r="I1689" i="3"/>
  <c r="J1688" i="3"/>
  <c r="I1688" i="3"/>
  <c r="J1687" i="3"/>
  <c r="I1687" i="3"/>
  <c r="J1686" i="3"/>
  <c r="I1686" i="3"/>
  <c r="J1684" i="3"/>
  <c r="I1684" i="3"/>
  <c r="J1682" i="3"/>
  <c r="I1682" i="3"/>
  <c r="J1681" i="3"/>
  <c r="I1681" i="3"/>
  <c r="J1680" i="3"/>
  <c r="I1680" i="3"/>
  <c r="J1676" i="3"/>
  <c r="I1676" i="3"/>
  <c r="J1674" i="3"/>
  <c r="I1674" i="3"/>
  <c r="J1672" i="3"/>
  <c r="I1672" i="3"/>
  <c r="J1671" i="3"/>
  <c r="I1671" i="3"/>
  <c r="J1670" i="3"/>
  <c r="I1670" i="3"/>
  <c r="J1669" i="3"/>
  <c r="I1669" i="3"/>
  <c r="J1667" i="3"/>
  <c r="I1667" i="3"/>
  <c r="J1665" i="3"/>
  <c r="I1665" i="3"/>
  <c r="J1664" i="3"/>
  <c r="I1664" i="3"/>
  <c r="J1663" i="3"/>
  <c r="I1663" i="3"/>
  <c r="J1661" i="3"/>
  <c r="I1661" i="3"/>
  <c r="J1660" i="3"/>
  <c r="I1660" i="3"/>
  <c r="J1659" i="3"/>
  <c r="I1659" i="3"/>
  <c r="J1658" i="3"/>
  <c r="I1658" i="3"/>
  <c r="J1657" i="3"/>
  <c r="I1657" i="3"/>
  <c r="J1656" i="3"/>
  <c r="I1656" i="3"/>
  <c r="J1655" i="3"/>
  <c r="I1655" i="3"/>
  <c r="J1654" i="3"/>
  <c r="I1654" i="3"/>
  <c r="J1653" i="3"/>
  <c r="I1653" i="3"/>
  <c r="J1652" i="3"/>
  <c r="I1652" i="3"/>
  <c r="J1651" i="3"/>
  <c r="I1651" i="3"/>
  <c r="J1650" i="3"/>
  <c r="I1650" i="3"/>
  <c r="J1649" i="3"/>
  <c r="I1649" i="3"/>
  <c r="J1648" i="3"/>
  <c r="I1648" i="3"/>
  <c r="J1647" i="3"/>
  <c r="I1647" i="3"/>
  <c r="J1643" i="3"/>
  <c r="I1643" i="3"/>
  <c r="J1642" i="3"/>
  <c r="I1642" i="3"/>
  <c r="J1641" i="3"/>
  <c r="I1641" i="3"/>
  <c r="J1640" i="3"/>
  <c r="I1640" i="3"/>
  <c r="J1639" i="3"/>
  <c r="I1639" i="3"/>
  <c r="J1638" i="3"/>
  <c r="I1638" i="3"/>
  <c r="J1637" i="3"/>
  <c r="I1637" i="3"/>
  <c r="J1635" i="3"/>
  <c r="I1635" i="3"/>
  <c r="J1634" i="3"/>
  <c r="I1634" i="3"/>
  <c r="J1633" i="3"/>
  <c r="I1633" i="3"/>
  <c r="J1632" i="3"/>
  <c r="I1632" i="3"/>
  <c r="J1629" i="3"/>
  <c r="I1629" i="3"/>
  <c r="J1628" i="3"/>
  <c r="I1628" i="3"/>
  <c r="J1625" i="3"/>
  <c r="I1625" i="3"/>
  <c r="J1624" i="3"/>
  <c r="I1624" i="3"/>
  <c r="J1623" i="3"/>
  <c r="I1623" i="3"/>
  <c r="J1622" i="3"/>
  <c r="I1622" i="3"/>
  <c r="J1621" i="3"/>
  <c r="I1621" i="3"/>
  <c r="J1618" i="3"/>
  <c r="I1618" i="3"/>
  <c r="J1617" i="3"/>
  <c r="I1617" i="3"/>
  <c r="J1615" i="3"/>
  <c r="I1615" i="3"/>
  <c r="J1614" i="3"/>
  <c r="I1614" i="3"/>
  <c r="J1613" i="3"/>
  <c r="I1613" i="3"/>
  <c r="J1612" i="3"/>
  <c r="I1612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0" i="3"/>
  <c r="I1600" i="3"/>
  <c r="J1599" i="3"/>
  <c r="I1599" i="3"/>
  <c r="J1597" i="3"/>
  <c r="I1597" i="3"/>
  <c r="J1596" i="3"/>
  <c r="I1596" i="3"/>
  <c r="J1595" i="3"/>
  <c r="I1595" i="3"/>
  <c r="J1593" i="3"/>
  <c r="I1593" i="3"/>
  <c r="J1592" i="3"/>
  <c r="I1592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77" i="3"/>
  <c r="I1577" i="3"/>
  <c r="J1576" i="3"/>
  <c r="I1576" i="3"/>
  <c r="J1575" i="3"/>
  <c r="I1575" i="3"/>
  <c r="J1574" i="3"/>
  <c r="I1574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4" i="3"/>
  <c r="I1554" i="3"/>
  <c r="J1553" i="3"/>
  <c r="I1553" i="3"/>
  <c r="J1550" i="3"/>
  <c r="I1550" i="3"/>
  <c r="J1543" i="3"/>
  <c r="I1543" i="3"/>
  <c r="J1541" i="3"/>
  <c r="I1541" i="3"/>
  <c r="J1539" i="3"/>
  <c r="I1539" i="3"/>
  <c r="J1536" i="3"/>
  <c r="I1536" i="3"/>
  <c r="J1534" i="3"/>
  <c r="I1534" i="3"/>
  <c r="J1532" i="3"/>
  <c r="I1532" i="3"/>
  <c r="J1531" i="3"/>
  <c r="I1531" i="3"/>
  <c r="J1530" i="3"/>
  <c r="I1530" i="3"/>
  <c r="J1529" i="3"/>
  <c r="I1529" i="3"/>
  <c r="J1528" i="3"/>
  <c r="I1528" i="3"/>
  <c r="J1526" i="3"/>
  <c r="I1526" i="3"/>
  <c r="J1524" i="3"/>
  <c r="I1524" i="3"/>
  <c r="J1523" i="3"/>
  <c r="I1523" i="3"/>
  <c r="O452" i="5"/>
  <c r="L452" i="5"/>
  <c r="K452" i="5"/>
  <c r="G452" i="5"/>
  <c r="F12953" i="6" s="1"/>
  <c r="H12953" i="6" s="1"/>
  <c r="O451" i="5"/>
  <c r="L451" i="5"/>
  <c r="K451" i="5"/>
  <c r="G451" i="5"/>
  <c r="F14400" i="6" s="1"/>
  <c r="H14400" i="6" s="1"/>
  <c r="F9691" i="6"/>
  <c r="H9691" i="6" s="1"/>
  <c r="F9688" i="6"/>
  <c r="H9688" i="6" s="1"/>
  <c r="F9682" i="6"/>
  <c r="H9682" i="6" s="1"/>
  <c r="F9680" i="6"/>
  <c r="H9680" i="6" s="1"/>
  <c r="F9679" i="6"/>
  <c r="H9679" i="6" s="1"/>
  <c r="F9678" i="6"/>
  <c r="H9678" i="6" s="1"/>
  <c r="F9677" i="6"/>
  <c r="H9677" i="6" s="1"/>
  <c r="F9676" i="6"/>
  <c r="H9676" i="6" s="1"/>
  <c r="F9675" i="6"/>
  <c r="H9675" i="6" s="1"/>
  <c r="F9674" i="6"/>
  <c r="H9674" i="6" s="1"/>
  <c r="F9673" i="6"/>
  <c r="H9673" i="6" s="1"/>
  <c r="F9672" i="6"/>
  <c r="H9672" i="6" s="1"/>
  <c r="F9671" i="6"/>
  <c r="H9671" i="6" s="1"/>
  <c r="F9669" i="6"/>
  <c r="H9669" i="6" s="1"/>
  <c r="F9668" i="6"/>
  <c r="H9668" i="6" s="1"/>
  <c r="F9667" i="6"/>
  <c r="H9667" i="6" s="1"/>
  <c r="F9664" i="6"/>
  <c r="F9663" i="6"/>
  <c r="H9663" i="6" s="1"/>
  <c r="F9661" i="6"/>
  <c r="H9661" i="6" s="1"/>
  <c r="F9660" i="6"/>
  <c r="H9660" i="6" s="1"/>
  <c r="F9658" i="6"/>
  <c r="H9658" i="6" s="1"/>
  <c r="F9654" i="6"/>
  <c r="H9654" i="6" s="1"/>
  <c r="F9653" i="6"/>
  <c r="H9653" i="6" s="1"/>
  <c r="F9650" i="6"/>
  <c r="H9650" i="6" s="1"/>
  <c r="F9649" i="6"/>
  <c r="H9649" i="6" s="1"/>
  <c r="F9648" i="6"/>
  <c r="H9648" i="6" s="1"/>
  <c r="F9647" i="6"/>
  <c r="H9647" i="6" s="1"/>
  <c r="F9643" i="6"/>
  <c r="H9643" i="6" s="1"/>
  <c r="F9642" i="6"/>
  <c r="H9642" i="6" s="1"/>
  <c r="F9641" i="6"/>
  <c r="H9641" i="6" s="1"/>
  <c r="F9640" i="6"/>
  <c r="H9640" i="6" s="1"/>
  <c r="F9638" i="6"/>
  <c r="H9638" i="6" s="1"/>
  <c r="F9637" i="6"/>
  <c r="H9637" i="6" s="1"/>
  <c r="F9633" i="6"/>
  <c r="H9633" i="6" s="1"/>
  <c r="F9632" i="6"/>
  <c r="H9632" i="6" s="1"/>
  <c r="F9631" i="6"/>
  <c r="H9631" i="6" s="1"/>
  <c r="F9628" i="6"/>
  <c r="F9625" i="6"/>
  <c r="P493" i="5" s="1"/>
  <c r="R493" i="5" s="1"/>
  <c r="F9623" i="6"/>
  <c r="H9623" i="6" s="1"/>
  <c r="F9619" i="6"/>
  <c r="F9618" i="6"/>
  <c r="H9618" i="6" s="1"/>
  <c r="F9617" i="6"/>
  <c r="H9617" i="6" s="1"/>
  <c r="F9614" i="6"/>
  <c r="H9614" i="6" s="1"/>
  <c r="F9613" i="6"/>
  <c r="H9613" i="6" s="1"/>
  <c r="F9612" i="6"/>
  <c r="H9612" i="6" s="1"/>
  <c r="F9610" i="6"/>
  <c r="H9610" i="6" s="1"/>
  <c r="F9609" i="6"/>
  <c r="H9609" i="6" s="1"/>
  <c r="F9604" i="6"/>
  <c r="H9604" i="6" s="1"/>
  <c r="F9603" i="6"/>
  <c r="H9603" i="6" s="1"/>
  <c r="F9602" i="6"/>
  <c r="H9602" i="6" s="1"/>
  <c r="F9600" i="6"/>
  <c r="H9600" i="6" s="1"/>
  <c r="F9599" i="6"/>
  <c r="H9599" i="6" s="1"/>
  <c r="F9594" i="6"/>
  <c r="H9594" i="6" s="1"/>
  <c r="F9593" i="6"/>
  <c r="H9593" i="6" s="1"/>
  <c r="F9592" i="6"/>
  <c r="H9592" i="6" s="1"/>
  <c r="F9591" i="6"/>
  <c r="H9591" i="6" s="1"/>
  <c r="F9589" i="6"/>
  <c r="H9589" i="6" s="1"/>
  <c r="F9588" i="6"/>
  <c r="H9588" i="6" s="1"/>
  <c r="F9587" i="6"/>
  <c r="H9587" i="6" s="1"/>
  <c r="F9586" i="6"/>
  <c r="H9586" i="6" s="1"/>
  <c r="F9585" i="6"/>
  <c r="H9585" i="6" s="1"/>
  <c r="F9583" i="6"/>
  <c r="H9583" i="6" s="1"/>
  <c r="F9582" i="6"/>
  <c r="H9582" i="6" s="1"/>
  <c r="F9581" i="6"/>
  <c r="H9581" i="6" s="1"/>
  <c r="F9579" i="6"/>
  <c r="H9579" i="6" s="1"/>
  <c r="F9578" i="6"/>
  <c r="H9578" i="6" s="1"/>
  <c r="F9577" i="6"/>
  <c r="H9577" i="6" s="1"/>
  <c r="F9576" i="6"/>
  <c r="H9576" i="6" s="1"/>
  <c r="F9575" i="6"/>
  <c r="H9575" i="6" s="1"/>
  <c r="F9573" i="6"/>
  <c r="H9573" i="6" s="1"/>
  <c r="F9570" i="6"/>
  <c r="H9570" i="6" s="1"/>
  <c r="F9567" i="6"/>
  <c r="F9564" i="6"/>
  <c r="H9564" i="6" s="1"/>
  <c r="F9562" i="6"/>
  <c r="H9562" i="6" s="1"/>
  <c r="F9559" i="6"/>
  <c r="H9559" i="6" s="1"/>
  <c r="F9551" i="6"/>
  <c r="H9551" i="6" s="1"/>
  <c r="F9550" i="6"/>
  <c r="H9550" i="6" s="1"/>
  <c r="F9549" i="6"/>
  <c r="H9549" i="6" s="1"/>
  <c r="F9548" i="6"/>
  <c r="H9548" i="6" s="1"/>
  <c r="F9545" i="6"/>
  <c r="H9545" i="6" s="1"/>
  <c r="F9544" i="6"/>
  <c r="H9544" i="6" s="1"/>
  <c r="F9543" i="6"/>
  <c r="H9543" i="6" s="1"/>
  <c r="F9542" i="6"/>
  <c r="H9542" i="6" s="1"/>
  <c r="F9541" i="6"/>
  <c r="H9541" i="6" s="1"/>
  <c r="F9540" i="6"/>
  <c r="H9540" i="6" s="1"/>
  <c r="F9539" i="6"/>
  <c r="H9539" i="6" s="1"/>
  <c r="F9538" i="6"/>
  <c r="H9538" i="6" s="1"/>
  <c r="F9537" i="6"/>
  <c r="H9537" i="6" s="1"/>
  <c r="F9534" i="6"/>
  <c r="H9534" i="6" s="1"/>
  <c r="F9533" i="6"/>
  <c r="H9533" i="6" s="1"/>
  <c r="F9532" i="6"/>
  <c r="H9532" i="6" s="1"/>
  <c r="F9531" i="6"/>
  <c r="H9531" i="6" s="1"/>
  <c r="F9530" i="6"/>
  <c r="H9530" i="6" s="1"/>
  <c r="F9529" i="6"/>
  <c r="F9528" i="6"/>
  <c r="H9528" i="6" s="1"/>
  <c r="F9527" i="6"/>
  <c r="H9527" i="6" s="1"/>
  <c r="F9526" i="6"/>
  <c r="H9526" i="6" s="1"/>
  <c r="F9525" i="6"/>
  <c r="F9522" i="6"/>
  <c r="H9522" i="6" s="1"/>
  <c r="F9521" i="6"/>
  <c r="H9521" i="6" s="1"/>
  <c r="F9517" i="6"/>
  <c r="H9517" i="6" s="1"/>
  <c r="F9516" i="6"/>
  <c r="H9516" i="6" s="1"/>
  <c r="F9514" i="6"/>
  <c r="H9514" i="6" s="1"/>
  <c r="F9512" i="6"/>
  <c r="H9512" i="6" s="1"/>
  <c r="F9511" i="6"/>
  <c r="H9511" i="6" s="1"/>
  <c r="F9510" i="6"/>
  <c r="H9510" i="6" s="1"/>
  <c r="F9509" i="6"/>
  <c r="F9507" i="6"/>
  <c r="F9504" i="6"/>
  <c r="H9504" i="6" s="1"/>
  <c r="F9503" i="6"/>
  <c r="H9503" i="6" s="1"/>
  <c r="F9502" i="6"/>
  <c r="H9502" i="6" s="1"/>
  <c r="F9500" i="6"/>
  <c r="H9500" i="6" s="1"/>
  <c r="F9497" i="6"/>
  <c r="H9497" i="6" s="1"/>
  <c r="F9496" i="6"/>
  <c r="H9496" i="6" s="1"/>
  <c r="F9495" i="6"/>
  <c r="H9495" i="6" s="1"/>
  <c r="F9492" i="6"/>
  <c r="H9492" i="6" s="1"/>
  <c r="F9491" i="6"/>
  <c r="H9491" i="6" s="1"/>
  <c r="F9489" i="6"/>
  <c r="H9489" i="6" s="1"/>
  <c r="F9487" i="6"/>
  <c r="H9487" i="6" s="1"/>
  <c r="F9485" i="6"/>
  <c r="H9485" i="6" s="1"/>
  <c r="F9483" i="6"/>
  <c r="H9483" i="6" s="1"/>
  <c r="F9482" i="6"/>
  <c r="H9482" i="6" s="1"/>
  <c r="F9481" i="6"/>
  <c r="H9481" i="6" s="1"/>
  <c r="F9480" i="6"/>
  <c r="H9480" i="6" s="1"/>
  <c r="F9479" i="6"/>
  <c r="H9479" i="6" s="1"/>
  <c r="F9478" i="6"/>
  <c r="H9478" i="6" s="1"/>
  <c r="F9477" i="6"/>
  <c r="H9477" i="6" s="1"/>
  <c r="F9475" i="6"/>
  <c r="H9475" i="6" s="1"/>
  <c r="F9474" i="6"/>
  <c r="H9474" i="6" s="1"/>
  <c r="F9473" i="6"/>
  <c r="H9473" i="6" s="1"/>
  <c r="F9472" i="6"/>
  <c r="H9472" i="6" s="1"/>
  <c r="F9470" i="6"/>
  <c r="H9470" i="6" s="1"/>
  <c r="F9469" i="6"/>
  <c r="H9469" i="6" s="1"/>
  <c r="F9467" i="6"/>
  <c r="H9467" i="6" s="1"/>
  <c r="F9466" i="6"/>
  <c r="H9466" i="6" s="1"/>
  <c r="F9465" i="6"/>
  <c r="H9465" i="6" s="1"/>
  <c r="F9464" i="6"/>
  <c r="F9463" i="6"/>
  <c r="H9463" i="6" s="1"/>
  <c r="F9461" i="6"/>
  <c r="H9461" i="6" s="1"/>
  <c r="F9458" i="6"/>
  <c r="H9458" i="6" s="1"/>
  <c r="F9457" i="6"/>
  <c r="H9457" i="6" s="1"/>
  <c r="F9456" i="6"/>
  <c r="H9456" i="6" s="1"/>
  <c r="F9454" i="6"/>
  <c r="H9454" i="6" s="1"/>
  <c r="F9453" i="6"/>
  <c r="H9453" i="6" s="1"/>
  <c r="F9451" i="6"/>
  <c r="H9451" i="6" s="1"/>
  <c r="F9450" i="6"/>
  <c r="H9450" i="6" s="1"/>
  <c r="F9449" i="6"/>
  <c r="H9449" i="6" s="1"/>
  <c r="F9448" i="6"/>
  <c r="H9448" i="6" s="1"/>
  <c r="F9447" i="6"/>
  <c r="H9447" i="6" s="1"/>
  <c r="F9445" i="6"/>
  <c r="H9445" i="6" s="1"/>
  <c r="F9443" i="6"/>
  <c r="H9443" i="6" s="1"/>
  <c r="F9441" i="6"/>
  <c r="H9441" i="6" s="1"/>
  <c r="F9440" i="6"/>
  <c r="H9440" i="6" s="1"/>
  <c r="F9439" i="6"/>
  <c r="H9439" i="6" s="1"/>
  <c r="F9438" i="6"/>
  <c r="H9438" i="6" s="1"/>
  <c r="F9437" i="6"/>
  <c r="H9437" i="6" s="1"/>
  <c r="F9434" i="6"/>
  <c r="H9434" i="6" s="1"/>
  <c r="F9430" i="6"/>
  <c r="H9430" i="6" s="1"/>
  <c r="F9429" i="6"/>
  <c r="H9429" i="6" s="1"/>
  <c r="F9428" i="6"/>
  <c r="H9428" i="6" s="1"/>
  <c r="F9427" i="6"/>
  <c r="H9427" i="6" s="1"/>
  <c r="F9426" i="6"/>
  <c r="H9426" i="6" s="1"/>
  <c r="F9423" i="6"/>
  <c r="H9423" i="6" s="1"/>
  <c r="F9422" i="6"/>
  <c r="H9422" i="6" s="1"/>
  <c r="F9421" i="6"/>
  <c r="H9421" i="6" s="1"/>
  <c r="F9420" i="6"/>
  <c r="H9420" i="6" s="1"/>
  <c r="F9419" i="6"/>
  <c r="H9419" i="6" s="1"/>
  <c r="F9415" i="6"/>
  <c r="H9415" i="6" s="1"/>
  <c r="F9405" i="6"/>
  <c r="H9405" i="6" s="1"/>
  <c r="F9404" i="6"/>
  <c r="H9404" i="6" s="1"/>
  <c r="F9403" i="6"/>
  <c r="H9403" i="6" s="1"/>
  <c r="F9402" i="6"/>
  <c r="H9402" i="6" s="1"/>
  <c r="F9401" i="6"/>
  <c r="H9401" i="6" s="1"/>
  <c r="F9398" i="6"/>
  <c r="H9398" i="6" s="1"/>
  <c r="F9397" i="6"/>
  <c r="H9397" i="6" s="1"/>
  <c r="F9394" i="6"/>
  <c r="H9394" i="6" s="1"/>
  <c r="F9392" i="6"/>
  <c r="H9392" i="6" s="1"/>
  <c r="F9391" i="6"/>
  <c r="H9391" i="6" s="1"/>
  <c r="F9389" i="6"/>
  <c r="H9389" i="6" s="1"/>
  <c r="F9388" i="6"/>
  <c r="H9388" i="6" s="1"/>
  <c r="F9387" i="6"/>
  <c r="H9387" i="6" s="1"/>
  <c r="F9386" i="6"/>
  <c r="H9386" i="6" s="1"/>
  <c r="F9385" i="6"/>
  <c r="H9385" i="6" s="1"/>
  <c r="F9383" i="6"/>
  <c r="H9383" i="6" s="1"/>
  <c r="F9380" i="6"/>
  <c r="H9380" i="6" s="1"/>
  <c r="F9378" i="6"/>
  <c r="H9378" i="6" s="1"/>
  <c r="F9375" i="6"/>
  <c r="H9375" i="6" s="1"/>
  <c r="F9373" i="6"/>
  <c r="H9373" i="6" s="1"/>
  <c r="F9372" i="6"/>
  <c r="H9372" i="6" s="1"/>
  <c r="F9370" i="6"/>
  <c r="H9370" i="6" s="1"/>
  <c r="F9369" i="6"/>
  <c r="H9369" i="6" s="1"/>
  <c r="F9368" i="6"/>
  <c r="H9368" i="6" s="1"/>
  <c r="F9365" i="6"/>
  <c r="H9365" i="6" s="1"/>
  <c r="F9364" i="6"/>
  <c r="H9364" i="6" s="1"/>
  <c r="F9363" i="6"/>
  <c r="H9363" i="6" s="1"/>
  <c r="F9362" i="6"/>
  <c r="H9362" i="6" s="1"/>
  <c r="F9360" i="6"/>
  <c r="H9360" i="6" s="1"/>
  <c r="F9359" i="6"/>
  <c r="H9359" i="6" s="1"/>
  <c r="F9356" i="6"/>
  <c r="H9356" i="6" s="1"/>
  <c r="F9355" i="6"/>
  <c r="H9355" i="6" s="1"/>
  <c r="F9354" i="6"/>
  <c r="H9354" i="6" s="1"/>
  <c r="F9352" i="6"/>
  <c r="H9352" i="6" s="1"/>
  <c r="F9351" i="6"/>
  <c r="H9351" i="6" s="1"/>
  <c r="F9350" i="6"/>
  <c r="H9350" i="6" s="1"/>
  <c r="F9349" i="6"/>
  <c r="H9349" i="6" s="1"/>
  <c r="F9345" i="6"/>
  <c r="H9345" i="6" s="1"/>
  <c r="F9344" i="6"/>
  <c r="H9344" i="6" s="1"/>
  <c r="F9343" i="6"/>
  <c r="H9343" i="6" s="1"/>
  <c r="F9342" i="6"/>
  <c r="H9342" i="6" s="1"/>
  <c r="F9336" i="6"/>
  <c r="F9333" i="6"/>
  <c r="H9333" i="6" s="1"/>
  <c r="F9332" i="6"/>
  <c r="H9332" i="6" s="1"/>
  <c r="F9330" i="6"/>
  <c r="H9330" i="6" s="1"/>
  <c r="F9329" i="6"/>
  <c r="H9329" i="6" s="1"/>
  <c r="F9325" i="6"/>
  <c r="H9325" i="6" s="1"/>
  <c r="F9324" i="6"/>
  <c r="H9324" i="6" s="1"/>
  <c r="F9323" i="6"/>
  <c r="H9323" i="6" s="1"/>
  <c r="F9322" i="6"/>
  <c r="H9322" i="6" s="1"/>
  <c r="F9321" i="6"/>
  <c r="H9321" i="6" s="1"/>
  <c r="F9320" i="6"/>
  <c r="H9320" i="6" s="1"/>
  <c r="F9315" i="6"/>
  <c r="H9315" i="6" s="1"/>
  <c r="F9314" i="6"/>
  <c r="H9314" i="6" s="1"/>
  <c r="F9313" i="6"/>
  <c r="H9313" i="6" s="1"/>
  <c r="F9311" i="6"/>
  <c r="H9311" i="6" s="1"/>
  <c r="F9310" i="6"/>
  <c r="H9310" i="6" s="1"/>
  <c r="F9309" i="6"/>
  <c r="H9309" i="6" s="1"/>
  <c r="F9308" i="6"/>
  <c r="H9308" i="6" s="1"/>
  <c r="F9307" i="6"/>
  <c r="H9307" i="6" s="1"/>
  <c r="F9306" i="6"/>
  <c r="H9306" i="6" s="1"/>
  <c r="F9305" i="6"/>
  <c r="H9305" i="6" s="1"/>
  <c r="F9304" i="6"/>
  <c r="H9304" i="6" s="1"/>
  <c r="F9303" i="6"/>
  <c r="H9303" i="6" s="1"/>
  <c r="F9302" i="6"/>
  <c r="H9302" i="6" s="1"/>
  <c r="F9301" i="6"/>
  <c r="H9301" i="6" s="1"/>
  <c r="F9300" i="6"/>
  <c r="H9300" i="6" s="1"/>
  <c r="F9298" i="6"/>
  <c r="H9298" i="6" s="1"/>
  <c r="F9297" i="6"/>
  <c r="H9297" i="6" s="1"/>
  <c r="F9296" i="6"/>
  <c r="H9296" i="6" s="1"/>
  <c r="F9295" i="6"/>
  <c r="H9295" i="6" s="1"/>
  <c r="F9294" i="6"/>
  <c r="H9294" i="6" s="1"/>
  <c r="F9293" i="6"/>
  <c r="H9293" i="6" s="1"/>
  <c r="F9292" i="6"/>
  <c r="H9292" i="6" s="1"/>
  <c r="F9290" i="6"/>
  <c r="H9290" i="6" s="1"/>
  <c r="F9286" i="6"/>
  <c r="H9286" i="6" s="1"/>
  <c r="F9285" i="6"/>
  <c r="H9285" i="6" s="1"/>
  <c r="F9284" i="6"/>
  <c r="H9284" i="6" s="1"/>
  <c r="F9281" i="6"/>
  <c r="F9278" i="6"/>
  <c r="H9278" i="6" s="1"/>
  <c r="F9277" i="6"/>
  <c r="H9277" i="6" s="1"/>
  <c r="F9276" i="6"/>
  <c r="H9276" i="6" s="1"/>
  <c r="F9275" i="6"/>
  <c r="H9275" i="6" s="1"/>
  <c r="F9272" i="6"/>
  <c r="F9267" i="6"/>
  <c r="H9267" i="6" s="1"/>
  <c r="F9266" i="6"/>
  <c r="H9266" i="6" s="1"/>
  <c r="F9265" i="6"/>
  <c r="H9265" i="6" s="1"/>
  <c r="F9264" i="6"/>
  <c r="H9264" i="6" s="1"/>
  <c r="F9263" i="6"/>
  <c r="H9263" i="6" s="1"/>
  <c r="F9262" i="6"/>
  <c r="H9262" i="6" s="1"/>
  <c r="F9261" i="6"/>
  <c r="H9261" i="6" s="1"/>
  <c r="F9259" i="6"/>
  <c r="H9259" i="6" s="1"/>
  <c r="F9258" i="6"/>
  <c r="H9258" i="6" s="1"/>
  <c r="F9257" i="6"/>
  <c r="H9257" i="6" s="1"/>
  <c r="F9256" i="6"/>
  <c r="H9256" i="6" s="1"/>
  <c r="F9255" i="6"/>
  <c r="H9255" i="6" s="1"/>
  <c r="F9254" i="6"/>
  <c r="F9253" i="6"/>
  <c r="F9252" i="6"/>
  <c r="H9252" i="6" s="1"/>
  <c r="F9251" i="6"/>
  <c r="H9251" i="6" s="1"/>
  <c r="F9250" i="6"/>
  <c r="H9250" i="6" s="1"/>
  <c r="F9249" i="6"/>
  <c r="H9249" i="6" s="1"/>
  <c r="F9248" i="6"/>
  <c r="H9248" i="6" s="1"/>
  <c r="F9247" i="6"/>
  <c r="H9247" i="6" s="1"/>
  <c r="F9246" i="6"/>
  <c r="H9246" i="6" s="1"/>
  <c r="F9245" i="6"/>
  <c r="H9245" i="6" s="1"/>
  <c r="F9244" i="6"/>
  <c r="H9244" i="6" s="1"/>
  <c r="F9242" i="6"/>
  <c r="H9242" i="6" s="1"/>
  <c r="F9241" i="6"/>
  <c r="H9241" i="6" s="1"/>
  <c r="F9240" i="6"/>
  <c r="F9239" i="6"/>
  <c r="H9239" i="6" s="1"/>
  <c r="F9238" i="6"/>
  <c r="H9238" i="6" s="1"/>
  <c r="F9237" i="6"/>
  <c r="H9237" i="6" s="1"/>
  <c r="F9236" i="6"/>
  <c r="H9236" i="6" s="1"/>
  <c r="F9235" i="6"/>
  <c r="H9235" i="6" s="1"/>
  <c r="F9231" i="6"/>
  <c r="H9231" i="6" s="1"/>
  <c r="F9224" i="6"/>
  <c r="H9224" i="6" s="1"/>
  <c r="F9221" i="6"/>
  <c r="H9221" i="6" s="1"/>
  <c r="F9219" i="6"/>
  <c r="H9219" i="6" s="1"/>
  <c r="F9218" i="6"/>
  <c r="H9218" i="6" s="1"/>
  <c r="F9216" i="6"/>
  <c r="H9216" i="6" s="1"/>
  <c r="F9215" i="6"/>
  <c r="H9215" i="6" s="1"/>
  <c r="F9214" i="6"/>
  <c r="H9214" i="6" s="1"/>
  <c r="F9213" i="6"/>
  <c r="H9213" i="6" s="1"/>
  <c r="F9212" i="6"/>
  <c r="H9212" i="6" s="1"/>
  <c r="F9211" i="6"/>
  <c r="H9211" i="6" s="1"/>
  <c r="F9204" i="6"/>
  <c r="H9204" i="6" s="1"/>
  <c r="F9203" i="6"/>
  <c r="H9203" i="6" s="1"/>
  <c r="F9202" i="6"/>
  <c r="H9202" i="6" s="1"/>
  <c r="F9201" i="6"/>
  <c r="H9201" i="6" s="1"/>
  <c r="F9198" i="6"/>
  <c r="H9198" i="6" s="1"/>
  <c r="F9195" i="6"/>
  <c r="H9195" i="6" s="1"/>
  <c r="F9194" i="6"/>
  <c r="H9194" i="6" s="1"/>
  <c r="F9193" i="6"/>
  <c r="H9193" i="6" s="1"/>
  <c r="F9192" i="6"/>
  <c r="H9192" i="6" s="1"/>
  <c r="F9191" i="6"/>
  <c r="H9191" i="6" s="1"/>
  <c r="F9190" i="6"/>
  <c r="H9190" i="6" s="1"/>
  <c r="F9189" i="6"/>
  <c r="H9189" i="6" s="1"/>
  <c r="F9188" i="6"/>
  <c r="H9188" i="6" s="1"/>
  <c r="F9187" i="6"/>
  <c r="H9187" i="6" s="1"/>
  <c r="F9186" i="6"/>
  <c r="H9186" i="6" s="1"/>
  <c r="F9185" i="6"/>
  <c r="H9185" i="6" s="1"/>
  <c r="F9182" i="6"/>
  <c r="H9182" i="6" s="1"/>
  <c r="F9181" i="6"/>
  <c r="H9181" i="6" s="1"/>
  <c r="F9177" i="6"/>
  <c r="H9177" i="6" s="1"/>
  <c r="F9172" i="6"/>
  <c r="H9172" i="6" s="1"/>
  <c r="F9166" i="6"/>
  <c r="H9166" i="6" s="1"/>
  <c r="F9163" i="6"/>
  <c r="H9163" i="6" s="1"/>
  <c r="F9160" i="6"/>
  <c r="H9160" i="6" s="1"/>
  <c r="F9156" i="6"/>
  <c r="H9156" i="6" s="1"/>
  <c r="F9155" i="6"/>
  <c r="H9155" i="6" s="1"/>
  <c r="F9154" i="6"/>
  <c r="H9154" i="6" s="1"/>
  <c r="F9153" i="6"/>
  <c r="H9153" i="6" s="1"/>
  <c r="F9151" i="6"/>
  <c r="H9151" i="6" s="1"/>
  <c r="F9150" i="6"/>
  <c r="H9150" i="6" s="1"/>
  <c r="F9149" i="6"/>
  <c r="H9149" i="6" s="1"/>
  <c r="F9148" i="6"/>
  <c r="H9148" i="6" s="1"/>
  <c r="F9144" i="6"/>
  <c r="H9144" i="6" s="1"/>
  <c r="F9143" i="6"/>
  <c r="F9140" i="6"/>
  <c r="H9140" i="6" s="1"/>
  <c r="F9139" i="6"/>
  <c r="H9139" i="6" s="1"/>
  <c r="F9137" i="6"/>
  <c r="H9137" i="6" s="1"/>
  <c r="F9136" i="6"/>
  <c r="H9136" i="6" s="1"/>
  <c r="F9135" i="6"/>
  <c r="H9135" i="6" s="1"/>
  <c r="F9132" i="6"/>
  <c r="H9132" i="6" s="1"/>
  <c r="F9131" i="6"/>
  <c r="H9131" i="6" s="1"/>
  <c r="F9130" i="6"/>
  <c r="H9130" i="6" s="1"/>
  <c r="F9129" i="6"/>
  <c r="F9127" i="6"/>
  <c r="H9127" i="6" s="1"/>
  <c r="F9126" i="6"/>
  <c r="H9126" i="6" s="1"/>
  <c r="F9125" i="6"/>
  <c r="H9125" i="6" s="1"/>
  <c r="F9123" i="6"/>
  <c r="H9123" i="6" s="1"/>
  <c r="F9122" i="6"/>
  <c r="H9122" i="6" s="1"/>
  <c r="F9121" i="6"/>
  <c r="H9121" i="6" s="1"/>
  <c r="F9120" i="6"/>
  <c r="H9120" i="6" s="1"/>
  <c r="F9119" i="6"/>
  <c r="H9119" i="6" s="1"/>
  <c r="F9118" i="6"/>
  <c r="H9118" i="6" s="1"/>
  <c r="F9117" i="6"/>
  <c r="H9117" i="6" s="1"/>
  <c r="F9116" i="6"/>
  <c r="H9116" i="6" s="1"/>
  <c r="F9114" i="6"/>
  <c r="H9114" i="6" s="1"/>
  <c r="F9113" i="6"/>
  <c r="H9113" i="6" s="1"/>
  <c r="F9111" i="6"/>
  <c r="H9111" i="6" s="1"/>
  <c r="F9110" i="6"/>
  <c r="H9110" i="6" s="1"/>
  <c r="F9108" i="6"/>
  <c r="H9108" i="6" s="1"/>
  <c r="F9107" i="6"/>
  <c r="H9107" i="6" s="1"/>
  <c r="F9106" i="6"/>
  <c r="H9106" i="6" s="1"/>
  <c r="F9105" i="6"/>
  <c r="H9105" i="6" s="1"/>
  <c r="F9104" i="6"/>
  <c r="H9104" i="6" s="1"/>
  <c r="F9101" i="6"/>
  <c r="H9101" i="6" s="1"/>
  <c r="F9099" i="6"/>
  <c r="H9099" i="6" s="1"/>
  <c r="F9098" i="6"/>
  <c r="H9098" i="6" s="1"/>
  <c r="F9097" i="6"/>
  <c r="F9094" i="6"/>
  <c r="H9094" i="6" s="1"/>
  <c r="F9093" i="6"/>
  <c r="H9093" i="6" s="1"/>
  <c r="F9092" i="6"/>
  <c r="H9092" i="6" s="1"/>
  <c r="F9091" i="6"/>
  <c r="H9091" i="6" s="1"/>
  <c r="F9089" i="6"/>
  <c r="H9089" i="6" s="1"/>
  <c r="F9086" i="6"/>
  <c r="H9086" i="6" s="1"/>
  <c r="F9085" i="6"/>
  <c r="H9085" i="6" s="1"/>
  <c r="F9084" i="6"/>
  <c r="H9084" i="6" s="1"/>
  <c r="F9080" i="6"/>
  <c r="H9080" i="6" s="1"/>
  <c r="F9077" i="6"/>
  <c r="H9077" i="6" s="1"/>
  <c r="F9075" i="6"/>
  <c r="H9075" i="6" s="1"/>
  <c r="F9068" i="6"/>
  <c r="H9068" i="6" s="1"/>
  <c r="F9067" i="6"/>
  <c r="H9067" i="6" s="1"/>
  <c r="F9066" i="6"/>
  <c r="H9066" i="6" s="1"/>
  <c r="F9065" i="6"/>
  <c r="H9065" i="6" s="1"/>
  <c r="F9060" i="6"/>
  <c r="H9060" i="6" s="1"/>
  <c r="F9059" i="6"/>
  <c r="H9059" i="6" s="1"/>
  <c r="F9057" i="6"/>
  <c r="H9057" i="6" s="1"/>
  <c r="F9055" i="6"/>
  <c r="H9055" i="6" s="1"/>
  <c r="F9054" i="6"/>
  <c r="H9054" i="6" s="1"/>
  <c r="F9053" i="6"/>
  <c r="H9053" i="6" s="1"/>
  <c r="F9052" i="6"/>
  <c r="H9052" i="6" s="1"/>
  <c r="F9046" i="6"/>
  <c r="H9046" i="6" s="1"/>
  <c r="F9045" i="6"/>
  <c r="H9045" i="6" s="1"/>
  <c r="F9044" i="6"/>
  <c r="H9044" i="6" s="1"/>
  <c r="F9043" i="6"/>
  <c r="H9043" i="6" s="1"/>
  <c r="F9040" i="6"/>
  <c r="H9040" i="6" s="1"/>
  <c r="F9039" i="6"/>
  <c r="H9039" i="6" s="1"/>
  <c r="F9036" i="6"/>
  <c r="H9036" i="6" s="1"/>
  <c r="F9034" i="6"/>
  <c r="H9034" i="6" s="1"/>
  <c r="F9032" i="6"/>
  <c r="H9032" i="6" s="1"/>
  <c r="F9031" i="6"/>
  <c r="H9031" i="6" s="1"/>
  <c r="F9030" i="6"/>
  <c r="H9030" i="6" s="1"/>
  <c r="F9029" i="6"/>
  <c r="H9029" i="6" s="1"/>
  <c r="F9028" i="6"/>
  <c r="H9028" i="6" s="1"/>
  <c r="F9027" i="6"/>
  <c r="H9027" i="6" s="1"/>
  <c r="F9025" i="6"/>
  <c r="H9025" i="6" s="1"/>
  <c r="F9024" i="6"/>
  <c r="H9024" i="6" s="1"/>
  <c r="F9023" i="6"/>
  <c r="H9023" i="6" s="1"/>
  <c r="F9022" i="6"/>
  <c r="H9022" i="6" s="1"/>
  <c r="F9021" i="6"/>
  <c r="H9021" i="6" s="1"/>
  <c r="F9013" i="6"/>
  <c r="H9013" i="6" s="1"/>
  <c r="F9011" i="6"/>
  <c r="H9011" i="6" s="1"/>
  <c r="F9009" i="6"/>
  <c r="H9009" i="6" s="1"/>
  <c r="F9008" i="6"/>
  <c r="H9008" i="6" s="1"/>
  <c r="F9005" i="6"/>
  <c r="H9005" i="6" s="1"/>
  <c r="F9004" i="6"/>
  <c r="H9004" i="6" s="1"/>
  <c r="F9000" i="6"/>
  <c r="H9000" i="6" s="1"/>
  <c r="F8999" i="6"/>
  <c r="H8999" i="6" s="1"/>
  <c r="F8996" i="6"/>
  <c r="H8996" i="6" s="1"/>
  <c r="F8995" i="6"/>
  <c r="H8995" i="6" s="1"/>
  <c r="F8994" i="6"/>
  <c r="H8994" i="6" s="1"/>
  <c r="F8988" i="6"/>
  <c r="H8988" i="6" s="1"/>
  <c r="F8987" i="6"/>
  <c r="H8987" i="6" s="1"/>
  <c r="F8984" i="6"/>
  <c r="H8984" i="6" s="1"/>
  <c r="F8981" i="6"/>
  <c r="H8981" i="6" s="1"/>
  <c r="F8979" i="6"/>
  <c r="H8979" i="6" s="1"/>
  <c r="F8978" i="6"/>
  <c r="H8978" i="6" s="1"/>
  <c r="F8976" i="6"/>
  <c r="H8976" i="6" s="1"/>
  <c r="F8975" i="6"/>
  <c r="H8975" i="6" s="1"/>
  <c r="F8974" i="6"/>
  <c r="H8974" i="6" s="1"/>
  <c r="F8972" i="6"/>
  <c r="H8972" i="6" s="1"/>
  <c r="F8971" i="6"/>
  <c r="H8971" i="6" s="1"/>
  <c r="F8969" i="6"/>
  <c r="H8969" i="6" s="1"/>
  <c r="F8968" i="6"/>
  <c r="H8968" i="6" s="1"/>
  <c r="F8967" i="6"/>
  <c r="H8967" i="6" s="1"/>
  <c r="F8966" i="6"/>
  <c r="H8966" i="6" s="1"/>
  <c r="F8965" i="6"/>
  <c r="F8964" i="6"/>
  <c r="H8964" i="6" s="1"/>
  <c r="F8961" i="6"/>
  <c r="H8961" i="6" s="1"/>
  <c r="F8959" i="6"/>
  <c r="H8959" i="6" s="1"/>
  <c r="F8958" i="6"/>
  <c r="H8958" i="6" s="1"/>
  <c r="F8957" i="6"/>
  <c r="H8957" i="6" s="1"/>
  <c r="F8956" i="6"/>
  <c r="H8956" i="6" s="1"/>
  <c r="F8953" i="6"/>
  <c r="H8953" i="6" s="1"/>
  <c r="F8952" i="6"/>
  <c r="H8952" i="6" s="1"/>
  <c r="F8948" i="6"/>
  <c r="H8948" i="6" s="1"/>
  <c r="F8947" i="6"/>
  <c r="H8947" i="6" s="1"/>
  <c r="F8944" i="6"/>
  <c r="H8944" i="6" s="1"/>
  <c r="F8943" i="6"/>
  <c r="H8943" i="6" s="1"/>
  <c r="F8939" i="6"/>
  <c r="H8939" i="6" s="1"/>
  <c r="F8938" i="6"/>
  <c r="H8938" i="6" s="1"/>
  <c r="F8937" i="6"/>
  <c r="H8937" i="6" s="1"/>
  <c r="F8936" i="6"/>
  <c r="H8936" i="6" s="1"/>
  <c r="F8935" i="6"/>
  <c r="H8935" i="6" s="1"/>
  <c r="F8932" i="6"/>
  <c r="H8932" i="6" s="1"/>
  <c r="F8930" i="6"/>
  <c r="H8930" i="6" s="1"/>
  <c r="F8929" i="6"/>
  <c r="H8929" i="6" s="1"/>
  <c r="F8928" i="6"/>
  <c r="H8928" i="6" s="1"/>
  <c r="F8927" i="6"/>
  <c r="H8927" i="6" s="1"/>
  <c r="F8925" i="6"/>
  <c r="H8925" i="6" s="1"/>
  <c r="F8924" i="6"/>
  <c r="H8924" i="6" s="1"/>
  <c r="F8923" i="6"/>
  <c r="H8923" i="6" s="1"/>
  <c r="F8919" i="6"/>
  <c r="H8919" i="6" s="1"/>
  <c r="F8915" i="6"/>
  <c r="H8915" i="6" s="1"/>
  <c r="F8914" i="6"/>
  <c r="H8914" i="6" s="1"/>
  <c r="F8913" i="6"/>
  <c r="H8913" i="6" s="1"/>
  <c r="F8912" i="6"/>
  <c r="H8912" i="6" s="1"/>
  <c r="F8911" i="6"/>
  <c r="H8911" i="6" s="1"/>
  <c r="F8910" i="6"/>
  <c r="H8910" i="6" s="1"/>
  <c r="F8909" i="6"/>
  <c r="H8909" i="6" s="1"/>
  <c r="F8908" i="6"/>
  <c r="H8908" i="6" s="1"/>
  <c r="F8902" i="6"/>
  <c r="H8902" i="6" s="1"/>
  <c r="F8899" i="6"/>
  <c r="H8899" i="6" s="1"/>
  <c r="F8898" i="6"/>
  <c r="H8898" i="6" s="1"/>
  <c r="F8897" i="6"/>
  <c r="H8897" i="6" s="1"/>
  <c r="F8893" i="6"/>
  <c r="F8891" i="6"/>
  <c r="H8891" i="6" s="1"/>
  <c r="F8890" i="6"/>
  <c r="H8890" i="6" s="1"/>
  <c r="F8889" i="6"/>
  <c r="H8889" i="6" s="1"/>
  <c r="F8888" i="6"/>
  <c r="H8888" i="6" s="1"/>
  <c r="F8887" i="6"/>
  <c r="H8887" i="6" s="1"/>
  <c r="F8886" i="6"/>
  <c r="H8886" i="6" s="1"/>
  <c r="F8885" i="6"/>
  <c r="H8885" i="6" s="1"/>
  <c r="F8884" i="6"/>
  <c r="H8884" i="6" s="1"/>
  <c r="F8883" i="6"/>
  <c r="H8883" i="6" s="1"/>
  <c r="F8880" i="6"/>
  <c r="H8880" i="6" s="1"/>
  <c r="F8878" i="6"/>
  <c r="H8878" i="6" s="1"/>
  <c r="F8876" i="6"/>
  <c r="H8876" i="6" s="1"/>
  <c r="F8874" i="6"/>
  <c r="H8874" i="6" s="1"/>
  <c r="F8872" i="6"/>
  <c r="F8865" i="6"/>
  <c r="H8865" i="6" s="1"/>
  <c r="F8864" i="6"/>
  <c r="H8864" i="6" s="1"/>
  <c r="F8863" i="6"/>
  <c r="H8863" i="6" s="1"/>
  <c r="F8862" i="6"/>
  <c r="H8862" i="6" s="1"/>
  <c r="F8861" i="6"/>
  <c r="H8861" i="6" s="1"/>
  <c r="F8860" i="6"/>
  <c r="H8860" i="6" s="1"/>
  <c r="F8858" i="6"/>
  <c r="H8858" i="6" s="1"/>
  <c r="F8856" i="6"/>
  <c r="H8856" i="6" s="1"/>
  <c r="F8850" i="6"/>
  <c r="H8850" i="6" s="1"/>
  <c r="F8849" i="6"/>
  <c r="H8849" i="6" s="1"/>
  <c r="F8848" i="6"/>
  <c r="H8848" i="6" s="1"/>
  <c r="F8845" i="6"/>
  <c r="H8845" i="6" s="1"/>
  <c r="F8844" i="6"/>
  <c r="H8844" i="6" s="1"/>
  <c r="F8843" i="6"/>
  <c r="H8843" i="6" s="1"/>
  <c r="F8842" i="6"/>
  <c r="H8842" i="6" s="1"/>
  <c r="F8841" i="6"/>
  <c r="H8841" i="6" s="1"/>
  <c r="F8835" i="6"/>
  <c r="H8835" i="6" s="1"/>
  <c r="F8834" i="6"/>
  <c r="H8834" i="6" s="1"/>
  <c r="F8832" i="6"/>
  <c r="H8832" i="6" s="1"/>
  <c r="F8831" i="6"/>
  <c r="H8831" i="6" s="1"/>
  <c r="F8829" i="6"/>
  <c r="H8829" i="6" s="1"/>
  <c r="F8828" i="6"/>
  <c r="H8828" i="6" s="1"/>
  <c r="F8827" i="6"/>
  <c r="H8827" i="6" s="1"/>
  <c r="F8817" i="6"/>
  <c r="H8817" i="6" s="1"/>
  <c r="F8815" i="6"/>
  <c r="H8815" i="6" s="1"/>
  <c r="F8809" i="6"/>
  <c r="H8809" i="6" s="1"/>
  <c r="F8808" i="6"/>
  <c r="H8808" i="6" s="1"/>
  <c r="F8807" i="6"/>
  <c r="H8807" i="6" s="1"/>
  <c r="F8806" i="6"/>
  <c r="H8806" i="6" s="1"/>
  <c r="F8803" i="6"/>
  <c r="H8803" i="6" s="1"/>
  <c r="F8800" i="6"/>
  <c r="H8800" i="6" s="1"/>
  <c r="F8799" i="6"/>
  <c r="F8797" i="6"/>
  <c r="H8797" i="6" s="1"/>
  <c r="F8796" i="6"/>
  <c r="F8795" i="6"/>
  <c r="H8795" i="6" s="1"/>
  <c r="F8792" i="6"/>
  <c r="H8792" i="6" s="1"/>
  <c r="F8791" i="6"/>
  <c r="H8791" i="6" s="1"/>
  <c r="F8788" i="6"/>
  <c r="H8788" i="6" s="1"/>
  <c r="F8787" i="6"/>
  <c r="H8787" i="6" s="1"/>
  <c r="F8786" i="6"/>
  <c r="H8786" i="6" s="1"/>
  <c r="F8785" i="6"/>
  <c r="H8785" i="6" s="1"/>
  <c r="F8783" i="6"/>
  <c r="H8783" i="6" s="1"/>
  <c r="F8782" i="6"/>
  <c r="H8782" i="6" s="1"/>
  <c r="F8777" i="6"/>
  <c r="H8777" i="6" s="1"/>
  <c r="F8776" i="6"/>
  <c r="H8776" i="6" s="1"/>
  <c r="F8775" i="6"/>
  <c r="F8773" i="6"/>
  <c r="H8773" i="6" s="1"/>
  <c r="F8772" i="6"/>
  <c r="H8772" i="6" s="1"/>
  <c r="F8771" i="6"/>
  <c r="H8771" i="6" s="1"/>
  <c r="F8767" i="6"/>
  <c r="H8767" i="6" s="1"/>
  <c r="F8765" i="6"/>
  <c r="H8765" i="6" s="1"/>
  <c r="F8764" i="6"/>
  <c r="H8764" i="6" s="1"/>
  <c r="F8763" i="6"/>
  <c r="H8763" i="6" s="1"/>
  <c r="F8761" i="6"/>
  <c r="H8761" i="6" s="1"/>
  <c r="F8760" i="6"/>
  <c r="H8760" i="6" s="1"/>
  <c r="F8759" i="6"/>
  <c r="H8759" i="6" s="1"/>
  <c r="F8757" i="6"/>
  <c r="H8757" i="6" s="1"/>
  <c r="F8756" i="6"/>
  <c r="H8756" i="6" s="1"/>
  <c r="F8754" i="6"/>
  <c r="H8754" i="6" s="1"/>
  <c r="F8753" i="6"/>
  <c r="H8753" i="6" s="1"/>
  <c r="F8751" i="6"/>
  <c r="H8751" i="6" s="1"/>
  <c r="F8750" i="6"/>
  <c r="H8750" i="6" s="1"/>
  <c r="F8748" i="6"/>
  <c r="H8748" i="6" s="1"/>
  <c r="F8747" i="6"/>
  <c r="H8747" i="6" s="1"/>
  <c r="F8746" i="6"/>
  <c r="H8746" i="6" s="1"/>
  <c r="F8744" i="6"/>
  <c r="H8744" i="6" s="1"/>
  <c r="F8743" i="6"/>
  <c r="H8743" i="6" s="1"/>
  <c r="F8741" i="6"/>
  <c r="H8741" i="6" s="1"/>
  <c r="F8735" i="6"/>
  <c r="H8735" i="6" s="1"/>
  <c r="F8731" i="6"/>
  <c r="H8731" i="6" s="1"/>
  <c r="F8730" i="6"/>
  <c r="H8730" i="6" s="1"/>
  <c r="F8729" i="6"/>
  <c r="H8729" i="6" s="1"/>
  <c r="F8728" i="6"/>
  <c r="H8728" i="6" s="1"/>
  <c r="F8724" i="6"/>
  <c r="H8724" i="6" s="1"/>
  <c r="F8723" i="6"/>
  <c r="H8723" i="6" s="1"/>
  <c r="F8719" i="6"/>
  <c r="H8719" i="6" s="1"/>
  <c r="F8718" i="6"/>
  <c r="H8718" i="6" s="1"/>
  <c r="F8717" i="6"/>
  <c r="H8717" i="6" s="1"/>
  <c r="F8716" i="6"/>
  <c r="H8716" i="6" s="1"/>
  <c r="F8712" i="6"/>
  <c r="F8711" i="6"/>
  <c r="H8711" i="6" s="1"/>
  <c r="F8707" i="6"/>
  <c r="H8707" i="6" s="1"/>
  <c r="F8704" i="6"/>
  <c r="H8704" i="6" s="1"/>
  <c r="F8703" i="6"/>
  <c r="H8703" i="6" s="1"/>
  <c r="F8700" i="6"/>
  <c r="H8700" i="6" s="1"/>
  <c r="F8699" i="6"/>
  <c r="H8699" i="6" s="1"/>
  <c r="F8698" i="6"/>
  <c r="H8698" i="6" s="1"/>
  <c r="F8697" i="6"/>
  <c r="H8697" i="6" s="1"/>
  <c r="F8696" i="6"/>
  <c r="H8696" i="6" s="1"/>
  <c r="F8694" i="6"/>
  <c r="H8694" i="6" s="1"/>
  <c r="F8691" i="6"/>
  <c r="H8691" i="6" s="1"/>
  <c r="F8690" i="6"/>
  <c r="H8690" i="6" s="1"/>
  <c r="F8689" i="6"/>
  <c r="H8689" i="6" s="1"/>
  <c r="F8688" i="6"/>
  <c r="H8688" i="6" s="1"/>
  <c r="F8684" i="6"/>
  <c r="H8684" i="6" s="1"/>
  <c r="F8676" i="6"/>
  <c r="H8676" i="6" s="1"/>
  <c r="F8675" i="6"/>
  <c r="H8675" i="6" s="1"/>
  <c r="F8674" i="6"/>
  <c r="H8674" i="6" s="1"/>
  <c r="F8673" i="6"/>
  <c r="H8673" i="6" s="1"/>
  <c r="F8669" i="6"/>
  <c r="H8669" i="6" s="1"/>
  <c r="F8667" i="6"/>
  <c r="H8667" i="6" s="1"/>
  <c r="F8666" i="6"/>
  <c r="H8666" i="6" s="1"/>
  <c r="F8665" i="6"/>
  <c r="H8665" i="6" s="1"/>
  <c r="F8661" i="6"/>
  <c r="H8661" i="6" s="1"/>
  <c r="F8655" i="6"/>
  <c r="H8655" i="6" s="1"/>
  <c r="F8654" i="6"/>
  <c r="H8654" i="6" s="1"/>
  <c r="F8651" i="6"/>
  <c r="H8651" i="6" s="1"/>
  <c r="F8650" i="6"/>
  <c r="H8650" i="6" s="1"/>
  <c r="F8648" i="6"/>
  <c r="H8648" i="6" s="1"/>
  <c r="F8647" i="6"/>
  <c r="H8647" i="6" s="1"/>
  <c r="F8644" i="6"/>
  <c r="H8644" i="6" s="1"/>
  <c r="F8643" i="6"/>
  <c r="H8643" i="6" s="1"/>
  <c r="F8642" i="6"/>
  <c r="H8642" i="6" s="1"/>
  <c r="F8638" i="6"/>
  <c r="H8638" i="6" s="1"/>
  <c r="F8634" i="6"/>
  <c r="H8634" i="6" s="1"/>
  <c r="F8632" i="6"/>
  <c r="H8632" i="6" s="1"/>
  <c r="F8627" i="6"/>
  <c r="H8627" i="6" s="1"/>
  <c r="F8626" i="6"/>
  <c r="H8626" i="6" s="1"/>
  <c r="F8622" i="6"/>
  <c r="H8622" i="6" s="1"/>
  <c r="F8621" i="6"/>
  <c r="H8621" i="6" s="1"/>
  <c r="F8620" i="6"/>
  <c r="H8620" i="6" s="1"/>
  <c r="F8619" i="6"/>
  <c r="H8619" i="6" s="1"/>
  <c r="F8617" i="6"/>
  <c r="H8617" i="6" s="1"/>
  <c r="F8615" i="6"/>
  <c r="H8615" i="6" s="1"/>
  <c r="F8614" i="6"/>
  <c r="H8614" i="6" s="1"/>
  <c r="F8612" i="6"/>
  <c r="H8612" i="6" s="1"/>
  <c r="F8611" i="6"/>
  <c r="H8611" i="6" s="1"/>
  <c r="F8608" i="6"/>
  <c r="H8608" i="6" s="1"/>
  <c r="F8607" i="6"/>
  <c r="H8607" i="6" s="1"/>
  <c r="F8605" i="6"/>
  <c r="H8605" i="6" s="1"/>
  <c r="F8602" i="6"/>
  <c r="H8602" i="6" s="1"/>
  <c r="F8598" i="6"/>
  <c r="H8598" i="6" s="1"/>
  <c r="F8592" i="6"/>
  <c r="H8592" i="6" s="1"/>
  <c r="F8591" i="6"/>
  <c r="H8591" i="6" s="1"/>
  <c r="F8590" i="6"/>
  <c r="H8590" i="6" s="1"/>
  <c r="F8589" i="6"/>
  <c r="H8589" i="6" s="1"/>
  <c r="F8581" i="6"/>
  <c r="H8581" i="6" s="1"/>
  <c r="F8577" i="6"/>
  <c r="H8577" i="6" s="1"/>
  <c r="F8576" i="6"/>
  <c r="H8576" i="6" s="1"/>
  <c r="F8575" i="6"/>
  <c r="H8575" i="6" s="1"/>
  <c r="F8574" i="6"/>
  <c r="H8574" i="6" s="1"/>
  <c r="F8570" i="6"/>
  <c r="H8570" i="6" s="1"/>
  <c r="F8569" i="6"/>
  <c r="H8569" i="6" s="1"/>
  <c r="F8568" i="6"/>
  <c r="H8568" i="6" s="1"/>
  <c r="F8567" i="6"/>
  <c r="H8567" i="6" s="1"/>
  <c r="F8565" i="6"/>
  <c r="H8565" i="6" s="1"/>
  <c r="F8563" i="6"/>
  <c r="H8563" i="6" s="1"/>
  <c r="F8561" i="6"/>
  <c r="H8561" i="6" s="1"/>
  <c r="F8560" i="6"/>
  <c r="H8560" i="6" s="1"/>
  <c r="F8559" i="6"/>
  <c r="H8559" i="6" s="1"/>
  <c r="O450" i="5"/>
  <c r="L450" i="5"/>
  <c r="K450" i="5"/>
  <c r="G450" i="5"/>
  <c r="F8740" i="6" s="1"/>
  <c r="H8740" i="6" s="1"/>
  <c r="F1519" i="3"/>
  <c r="J1519" i="3" s="1"/>
  <c r="F1518" i="3"/>
  <c r="J1518" i="3" s="1"/>
  <c r="J1521" i="3"/>
  <c r="I1521" i="3"/>
  <c r="J1517" i="3"/>
  <c r="I1517" i="3"/>
  <c r="F1514" i="3"/>
  <c r="J1514" i="3" s="1"/>
  <c r="F1513" i="3"/>
  <c r="J1513" i="3" s="1"/>
  <c r="O449" i="5"/>
  <c r="L449" i="5"/>
  <c r="K449" i="5"/>
  <c r="G449" i="5"/>
  <c r="P422" i="2"/>
  <c r="M422" i="2"/>
  <c r="L422" i="2"/>
  <c r="H422" i="2"/>
  <c r="G2494" i="3" s="1"/>
  <c r="I2494" i="3" s="1"/>
  <c r="F1512" i="3"/>
  <c r="J1512" i="3" s="1"/>
  <c r="P421" i="2"/>
  <c r="M421" i="2"/>
  <c r="L421" i="2"/>
  <c r="H421" i="2"/>
  <c r="J1516" i="3"/>
  <c r="I1516" i="3"/>
  <c r="J1515" i="3"/>
  <c r="I1515" i="3"/>
  <c r="J1511" i="3"/>
  <c r="I1511" i="3"/>
  <c r="J1510" i="3"/>
  <c r="I1510" i="3"/>
  <c r="J1509" i="3"/>
  <c r="I1509" i="3"/>
  <c r="J1508" i="3"/>
  <c r="I1508" i="3"/>
  <c r="F1505" i="3"/>
  <c r="J1505" i="3" s="1"/>
  <c r="F1500" i="3"/>
  <c r="J1500" i="3" s="1"/>
  <c r="F1499" i="3"/>
  <c r="J1499" i="3" s="1"/>
  <c r="P403" i="2"/>
  <c r="M403" i="2"/>
  <c r="L403" i="2"/>
  <c r="H403" i="2"/>
  <c r="G1498" i="3" s="1"/>
  <c r="I1498" i="3" s="1"/>
  <c r="F1498" i="3"/>
  <c r="J1498" i="3" s="1"/>
  <c r="F1495" i="3"/>
  <c r="J1495" i="3" s="1"/>
  <c r="F1493" i="3"/>
  <c r="J1493" i="3" s="1"/>
  <c r="F1492" i="3"/>
  <c r="J1492" i="3" s="1"/>
  <c r="O448" i="5"/>
  <c r="L448" i="5"/>
  <c r="K448" i="5"/>
  <c r="G448" i="5"/>
  <c r="O447" i="5"/>
  <c r="L447" i="5"/>
  <c r="K447" i="5"/>
  <c r="G447" i="5"/>
  <c r="O446" i="5"/>
  <c r="L446" i="5"/>
  <c r="K446" i="5"/>
  <c r="G446" i="5"/>
  <c r="O445" i="5"/>
  <c r="L445" i="5"/>
  <c r="K445" i="5"/>
  <c r="G445" i="5"/>
  <c r="J1507" i="3"/>
  <c r="I1507" i="3"/>
  <c r="J1506" i="3"/>
  <c r="I1506" i="3"/>
  <c r="J1504" i="3"/>
  <c r="I1504" i="3"/>
  <c r="J1503" i="3"/>
  <c r="I1503" i="3"/>
  <c r="J1502" i="3"/>
  <c r="I1502" i="3"/>
  <c r="J1501" i="3"/>
  <c r="I1501" i="3"/>
  <c r="J1497" i="3"/>
  <c r="I1497" i="3"/>
  <c r="J1496" i="3"/>
  <c r="I1496" i="3"/>
  <c r="J1494" i="3"/>
  <c r="I1494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F1485" i="3"/>
  <c r="J1485" i="3" s="1"/>
  <c r="F1484" i="3"/>
  <c r="J1484" i="3" s="1"/>
  <c r="P407" i="2"/>
  <c r="M407" i="2"/>
  <c r="L407" i="2"/>
  <c r="H407" i="2"/>
  <c r="G2296" i="3" s="1"/>
  <c r="I2296" i="3" s="1"/>
  <c r="J1483" i="3"/>
  <c r="I1483" i="3"/>
  <c r="F1482" i="3"/>
  <c r="J1482" i="3" s="1"/>
  <c r="F1481" i="3"/>
  <c r="J1481" i="3" s="1"/>
  <c r="I1480" i="3"/>
  <c r="F1477" i="3"/>
  <c r="J1477" i="3" s="1"/>
  <c r="P414" i="2"/>
  <c r="M414" i="2"/>
  <c r="L414" i="2"/>
  <c r="H414" i="2"/>
  <c r="G1698" i="3" s="1"/>
  <c r="I1698" i="3" s="1"/>
  <c r="F1474" i="3"/>
  <c r="J1474" i="3" s="1"/>
  <c r="F8368" i="6"/>
  <c r="H8368" i="6" s="1"/>
  <c r="F8555" i="6"/>
  <c r="H8555" i="6" s="1"/>
  <c r="F8554" i="6"/>
  <c r="H8554" i="6" s="1"/>
  <c r="F8553" i="6"/>
  <c r="H8553" i="6" s="1"/>
  <c r="F8550" i="6"/>
  <c r="H8550" i="6" s="1"/>
  <c r="F8549" i="6"/>
  <c r="H8549" i="6" s="1"/>
  <c r="F8547" i="6"/>
  <c r="H8547" i="6" s="1"/>
  <c r="F8539" i="6"/>
  <c r="H8539" i="6" s="1"/>
  <c r="F8538" i="6"/>
  <c r="H8538" i="6" s="1"/>
  <c r="F8536" i="6"/>
  <c r="H8536" i="6" s="1"/>
  <c r="F8534" i="6"/>
  <c r="H8534" i="6" s="1"/>
  <c r="F8528" i="6"/>
  <c r="H8528" i="6" s="1"/>
  <c r="F8525" i="6"/>
  <c r="H8525" i="6" s="1"/>
  <c r="F8520" i="6"/>
  <c r="H8520" i="6" s="1"/>
  <c r="F8519" i="6"/>
  <c r="H8519" i="6" s="1"/>
  <c r="F8518" i="6"/>
  <c r="H8518" i="6" s="1"/>
  <c r="F8515" i="6"/>
  <c r="H8515" i="6" s="1"/>
  <c r="F8514" i="6"/>
  <c r="H8514" i="6" s="1"/>
  <c r="F8513" i="6"/>
  <c r="H8513" i="6" s="1"/>
  <c r="F8511" i="6"/>
  <c r="H8511" i="6" s="1"/>
  <c r="F8510" i="6"/>
  <c r="H8510" i="6" s="1"/>
  <c r="F8509" i="6"/>
  <c r="H8509" i="6" s="1"/>
  <c r="F8508" i="6"/>
  <c r="H8508" i="6" s="1"/>
  <c r="F8507" i="6"/>
  <c r="H8507" i="6" s="1"/>
  <c r="F8503" i="6"/>
  <c r="H8503" i="6" s="1"/>
  <c r="F8500" i="6"/>
  <c r="H8500" i="6" s="1"/>
  <c r="F8496" i="6"/>
  <c r="H8496" i="6" s="1"/>
  <c r="F8495" i="6"/>
  <c r="H8495" i="6" s="1"/>
  <c r="F8494" i="6"/>
  <c r="H8494" i="6" s="1"/>
  <c r="F8493" i="6"/>
  <c r="H8493" i="6" s="1"/>
  <c r="F8492" i="6"/>
  <c r="H8492" i="6" s="1"/>
  <c r="F8491" i="6"/>
  <c r="H8491" i="6" s="1"/>
  <c r="F8482" i="6"/>
  <c r="H8482" i="6" s="1"/>
  <c r="F8481" i="6"/>
  <c r="H8481" i="6" s="1"/>
  <c r="F8478" i="6"/>
  <c r="H8478" i="6" s="1"/>
  <c r="F8476" i="6"/>
  <c r="H8476" i="6" s="1"/>
  <c r="F8475" i="6"/>
  <c r="H8475" i="6" s="1"/>
  <c r="F8472" i="6"/>
  <c r="H8472" i="6" s="1"/>
  <c r="F8471" i="6"/>
  <c r="H8471" i="6" s="1"/>
  <c r="F8468" i="6"/>
  <c r="H8468" i="6" s="1"/>
  <c r="F8467" i="6"/>
  <c r="H8467" i="6" s="1"/>
  <c r="F8462" i="6"/>
  <c r="H8462" i="6" s="1"/>
  <c r="F8460" i="6"/>
  <c r="H8460" i="6" s="1"/>
  <c r="F8457" i="6"/>
  <c r="H8457" i="6" s="1"/>
  <c r="F8456" i="6"/>
  <c r="H8456" i="6" s="1"/>
  <c r="F8454" i="6"/>
  <c r="H8454" i="6" s="1"/>
  <c r="F8450" i="6"/>
  <c r="H8450" i="6" s="1"/>
  <c r="F8447" i="6"/>
  <c r="H8447" i="6" s="1"/>
  <c r="F8446" i="6"/>
  <c r="H8446" i="6" s="1"/>
  <c r="F8444" i="6"/>
  <c r="H8444" i="6" s="1"/>
  <c r="F8441" i="6"/>
  <c r="H8441" i="6" s="1"/>
  <c r="F8438" i="6"/>
  <c r="H8438" i="6" s="1"/>
  <c r="F8436" i="6"/>
  <c r="H8436" i="6" s="1"/>
  <c r="F8434" i="6"/>
  <c r="H8434" i="6" s="1"/>
  <c r="F8433" i="6"/>
  <c r="H8433" i="6" s="1"/>
  <c r="F8432" i="6"/>
  <c r="H8432" i="6" s="1"/>
  <c r="F8431" i="6"/>
  <c r="H8431" i="6" s="1"/>
  <c r="F8429" i="6"/>
  <c r="H8429" i="6" s="1"/>
  <c r="F8427" i="6"/>
  <c r="H8427" i="6" s="1"/>
  <c r="F8426" i="6"/>
  <c r="H8426" i="6" s="1"/>
  <c r="F8425" i="6"/>
  <c r="H8425" i="6" s="1"/>
  <c r="F8424" i="6"/>
  <c r="H8424" i="6" s="1"/>
  <c r="F8418" i="6"/>
  <c r="H8418" i="6" s="1"/>
  <c r="F8416" i="6"/>
  <c r="H8416" i="6" s="1"/>
  <c r="F8415" i="6"/>
  <c r="H8415" i="6" s="1"/>
  <c r="F8414" i="6"/>
  <c r="H8414" i="6" s="1"/>
  <c r="F8410" i="6"/>
  <c r="H8410" i="6" s="1"/>
  <c r="F8407" i="6"/>
  <c r="H8407" i="6" s="1"/>
  <c r="F8405" i="6"/>
  <c r="H8405" i="6" s="1"/>
  <c r="F8403" i="6"/>
  <c r="H8403" i="6" s="1"/>
  <c r="F8402" i="6"/>
  <c r="H8402" i="6" s="1"/>
  <c r="F8401" i="6"/>
  <c r="H8401" i="6" s="1"/>
  <c r="F8400" i="6"/>
  <c r="H8400" i="6" s="1"/>
  <c r="F8399" i="6"/>
  <c r="H8399" i="6" s="1"/>
  <c r="F8395" i="6"/>
  <c r="H8395" i="6" s="1"/>
  <c r="F8393" i="6"/>
  <c r="H8393" i="6" s="1"/>
  <c r="F8387" i="6"/>
  <c r="H8387" i="6" s="1"/>
  <c r="O444" i="5"/>
  <c r="L444" i="5"/>
  <c r="K444" i="5"/>
  <c r="G444" i="5"/>
  <c r="P415" i="2"/>
  <c r="M415" i="2"/>
  <c r="L415" i="2"/>
  <c r="H415" i="2"/>
  <c r="F1465" i="3"/>
  <c r="J1465" i="3" s="1"/>
  <c r="F1464" i="3"/>
  <c r="J1464" i="3" s="1"/>
  <c r="P413" i="2"/>
  <c r="M413" i="2"/>
  <c r="L413" i="2"/>
  <c r="H413" i="2"/>
  <c r="G2341" i="3" s="1"/>
  <c r="I2341" i="3" s="1"/>
  <c r="F1457" i="3"/>
  <c r="J1457" i="3" s="1"/>
  <c r="F1456" i="3"/>
  <c r="J1456" i="3" s="1"/>
  <c r="P416" i="2"/>
  <c r="M416" i="2"/>
  <c r="L416" i="2"/>
  <c r="H416" i="2"/>
  <c r="O443" i="5"/>
  <c r="L443" i="5"/>
  <c r="K443" i="5"/>
  <c r="G443" i="5"/>
  <c r="F9041" i="6" s="1"/>
  <c r="P443" i="5" s="1"/>
  <c r="O442" i="5"/>
  <c r="L442" i="5"/>
  <c r="K442" i="5"/>
  <c r="G442" i="5"/>
  <c r="P412" i="2"/>
  <c r="M412" i="2"/>
  <c r="L412" i="2"/>
  <c r="H412" i="2"/>
  <c r="O441" i="5"/>
  <c r="L441" i="5"/>
  <c r="K441" i="5"/>
  <c r="G441" i="5"/>
  <c r="O440" i="5"/>
  <c r="L440" i="5"/>
  <c r="K440" i="5"/>
  <c r="G440" i="5"/>
  <c r="F13839" i="6" s="1"/>
  <c r="H13839" i="6" s="1"/>
  <c r="F1451" i="3"/>
  <c r="J1451" i="3" s="1"/>
  <c r="O439" i="5"/>
  <c r="L439" i="5"/>
  <c r="K439" i="5"/>
  <c r="G439" i="5"/>
  <c r="F1449" i="3"/>
  <c r="J1449" i="3" s="1"/>
  <c r="P390" i="2"/>
  <c r="M390" i="2"/>
  <c r="L390" i="2"/>
  <c r="H390" i="2"/>
  <c r="G1449" i="3" s="1"/>
  <c r="I1449" i="3" s="1"/>
  <c r="P411" i="2"/>
  <c r="M411" i="2"/>
  <c r="L411" i="2"/>
  <c r="H411" i="2"/>
  <c r="F1448" i="3"/>
  <c r="J1448" i="3" s="1"/>
  <c r="P410" i="2"/>
  <c r="M410" i="2"/>
  <c r="L410" i="2"/>
  <c r="H410" i="2"/>
  <c r="F1447" i="3"/>
  <c r="J1447" i="3" s="1"/>
  <c r="P406" i="2"/>
  <c r="M406" i="2"/>
  <c r="L406" i="2"/>
  <c r="H406" i="2"/>
  <c r="G2179" i="3" s="1"/>
  <c r="I2179" i="3" s="1"/>
  <c r="P409" i="2"/>
  <c r="M409" i="2"/>
  <c r="L409" i="2"/>
  <c r="H409" i="2"/>
  <c r="G1924" i="3" s="1"/>
  <c r="I1924" i="3" s="1"/>
  <c r="P408" i="2"/>
  <c r="M408" i="2"/>
  <c r="L408" i="2"/>
  <c r="H408" i="2"/>
  <c r="O438" i="5"/>
  <c r="L438" i="5"/>
  <c r="K438" i="5"/>
  <c r="G438" i="5"/>
  <c r="F13353" i="6" s="1"/>
  <c r="H13353" i="6" s="1"/>
  <c r="F8219" i="6"/>
  <c r="H8219" i="6" s="1"/>
  <c r="O437" i="5"/>
  <c r="L437" i="5"/>
  <c r="K437" i="5"/>
  <c r="G437" i="5"/>
  <c r="F1445" i="3"/>
  <c r="J1445" i="3" s="1"/>
  <c r="F1444" i="3"/>
  <c r="J1444" i="3" s="1"/>
  <c r="F1442" i="3"/>
  <c r="J1442" i="3" s="1"/>
  <c r="F15917" i="6" l="1"/>
  <c r="H15917" i="6" s="1"/>
  <c r="F15404" i="6"/>
  <c r="H15404" i="6" s="1"/>
  <c r="F15403" i="6"/>
  <c r="H15403" i="6" s="1"/>
  <c r="F15039" i="6"/>
  <c r="H15039" i="6" s="1"/>
  <c r="F15038" i="6"/>
  <c r="H15038" i="6" s="1"/>
  <c r="F15244" i="6"/>
  <c r="H15244" i="6" s="1"/>
  <c r="F15243" i="6"/>
  <c r="H15243" i="6" s="1"/>
  <c r="G2439" i="3"/>
  <c r="I2439" i="3" s="1"/>
  <c r="G2679" i="3"/>
  <c r="I2679" i="3" s="1"/>
  <c r="F8391" i="6"/>
  <c r="F14867" i="6"/>
  <c r="H14867" i="6" s="1"/>
  <c r="F14868" i="6"/>
  <c r="H14868" i="6" s="1"/>
  <c r="F14750" i="6"/>
  <c r="H14750" i="6" s="1"/>
  <c r="F14749" i="6"/>
  <c r="H14749" i="6" s="1"/>
  <c r="F14598" i="6"/>
  <c r="H14598" i="6" s="1"/>
  <c r="F14597" i="6"/>
  <c r="H14597" i="6" s="1"/>
  <c r="F14658" i="6"/>
  <c r="H14658" i="6" s="1"/>
  <c r="F14657" i="6"/>
  <c r="H14657" i="6" s="1"/>
  <c r="F14746" i="6"/>
  <c r="H14746" i="6" s="1"/>
  <c r="F14670" i="6"/>
  <c r="H14670" i="6" s="1"/>
  <c r="F14588" i="6"/>
  <c r="H14588" i="6" s="1"/>
  <c r="F14366" i="6"/>
  <c r="H14366" i="6" s="1"/>
  <c r="F14238" i="6"/>
  <c r="H14238" i="6" s="1"/>
  <c r="F14320" i="6"/>
  <c r="H14320" i="6" s="1"/>
  <c r="F14410" i="6"/>
  <c r="H14410" i="6" s="1"/>
  <c r="F14232" i="6"/>
  <c r="H14232" i="6" s="1"/>
  <c r="F14231" i="6"/>
  <c r="H14231" i="6" s="1"/>
  <c r="F14532" i="6"/>
  <c r="H14532" i="6" s="1"/>
  <c r="F14531" i="6"/>
  <c r="H14531" i="6" s="1"/>
  <c r="F14411" i="6"/>
  <c r="H14411" i="6" s="1"/>
  <c r="F13933" i="6"/>
  <c r="H13933" i="6" s="1"/>
  <c r="F13932" i="6"/>
  <c r="H13932" i="6" s="1"/>
  <c r="F13775" i="6"/>
  <c r="H13775" i="6" s="1"/>
  <c r="F13858" i="6"/>
  <c r="H13858" i="6" s="1"/>
  <c r="F13666" i="6"/>
  <c r="H13666" i="6" s="1"/>
  <c r="F14082" i="6"/>
  <c r="H14082" i="6" s="1"/>
  <c r="F14081" i="6"/>
  <c r="H14081" i="6" s="1"/>
  <c r="F13913" i="6"/>
  <c r="H13913" i="6" s="1"/>
  <c r="F13857" i="6"/>
  <c r="H13857" i="6" s="1"/>
  <c r="F13665" i="6"/>
  <c r="H13665" i="6" s="1"/>
  <c r="F13776" i="6"/>
  <c r="H13776" i="6" s="1"/>
  <c r="F13912" i="6"/>
  <c r="H13912" i="6" s="1"/>
  <c r="F13612" i="6"/>
  <c r="H13612" i="6" s="1"/>
  <c r="F14074" i="6"/>
  <c r="H14074" i="6" s="1"/>
  <c r="F13701" i="6"/>
  <c r="H13701" i="6" s="1"/>
  <c r="F14000" i="6"/>
  <c r="H14000" i="6" s="1"/>
  <c r="F13856" i="6"/>
  <c r="H13856" i="6" s="1"/>
  <c r="F13440" i="6"/>
  <c r="H13440" i="6" s="1"/>
  <c r="F13618" i="6"/>
  <c r="H13618" i="6" s="1"/>
  <c r="F13569" i="6"/>
  <c r="H13569" i="6" s="1"/>
  <c r="F13568" i="6"/>
  <c r="H13568" i="6" s="1"/>
  <c r="F13356" i="6"/>
  <c r="H13356" i="6" s="1"/>
  <c r="F13573" i="6"/>
  <c r="H13573" i="6" s="1"/>
  <c r="F13517" i="6"/>
  <c r="H13517" i="6" s="1"/>
  <c r="F13500" i="6"/>
  <c r="H13500" i="6" s="1"/>
  <c r="F13499" i="6"/>
  <c r="H13499" i="6" s="1"/>
  <c r="F13332" i="6"/>
  <c r="H13332" i="6" s="1"/>
  <c r="F13404" i="6"/>
  <c r="H13404" i="6" s="1"/>
  <c r="F13331" i="6"/>
  <c r="H13331" i="6" s="1"/>
  <c r="F13405" i="6"/>
  <c r="H13405" i="6" s="1"/>
  <c r="F13152" i="6"/>
  <c r="H13152" i="6" s="1"/>
  <c r="F13195" i="6"/>
  <c r="H13195" i="6" s="1"/>
  <c r="F13139" i="6"/>
  <c r="H13139" i="6" s="1"/>
  <c r="F13140" i="6"/>
  <c r="H13140" i="6" s="1"/>
  <c r="G2310" i="3"/>
  <c r="I2310" i="3" s="1"/>
  <c r="G2401" i="3"/>
  <c r="I2401" i="3" s="1"/>
  <c r="G1894" i="3"/>
  <c r="I1894" i="3" s="1"/>
  <c r="G2394" i="3"/>
  <c r="I2394" i="3" s="1"/>
  <c r="G1611" i="3"/>
  <c r="I1611" i="3" s="1"/>
  <c r="G2370" i="3"/>
  <c r="I2370" i="3" s="1"/>
  <c r="G1983" i="3"/>
  <c r="I1983" i="3" s="1"/>
  <c r="G2366" i="3"/>
  <c r="I2366" i="3" s="1"/>
  <c r="F12271" i="6"/>
  <c r="H12271" i="6" s="1"/>
  <c r="F13113" i="6"/>
  <c r="H13113" i="6" s="1"/>
  <c r="F12782" i="6"/>
  <c r="H12782" i="6" s="1"/>
  <c r="F12183" i="6"/>
  <c r="H12183" i="6" s="1"/>
  <c r="F12814" i="6"/>
  <c r="H12814" i="6" s="1"/>
  <c r="F13032" i="6"/>
  <c r="H13032" i="6" s="1"/>
  <c r="F13077" i="6"/>
  <c r="H13077" i="6" s="1"/>
  <c r="F12797" i="6"/>
  <c r="H12797" i="6" s="1"/>
  <c r="F13076" i="6"/>
  <c r="H13076" i="6" s="1"/>
  <c r="F13075" i="6"/>
  <c r="H13075" i="6" s="1"/>
  <c r="F12798" i="6"/>
  <c r="H12798" i="6" s="1"/>
  <c r="F12893" i="6"/>
  <c r="H12893" i="6" s="1"/>
  <c r="F12758" i="6"/>
  <c r="H12758" i="6" s="1"/>
  <c r="F11835" i="6"/>
  <c r="H11835" i="6" s="1"/>
  <c r="F12664" i="6"/>
  <c r="H12664" i="6" s="1"/>
  <c r="F12495" i="6"/>
  <c r="H12495" i="6" s="1"/>
  <c r="G2195" i="3"/>
  <c r="I2195" i="3" s="1"/>
  <c r="G2305" i="3"/>
  <c r="I2305" i="3" s="1"/>
  <c r="F12643" i="6"/>
  <c r="H12643" i="6" s="1"/>
  <c r="F12642" i="6"/>
  <c r="H12642" i="6" s="1"/>
  <c r="F12179" i="6"/>
  <c r="H12179" i="6" s="1"/>
  <c r="F12502" i="6"/>
  <c r="H12502" i="6" s="1"/>
  <c r="F12707" i="6"/>
  <c r="H12707" i="6" s="1"/>
  <c r="F12480" i="6"/>
  <c r="H12480" i="6" s="1"/>
  <c r="F12479" i="6"/>
  <c r="H12479" i="6" s="1"/>
  <c r="F12405" i="6"/>
  <c r="H12405" i="6" s="1"/>
  <c r="F12708" i="6"/>
  <c r="H12708" i="6" s="1"/>
  <c r="F12404" i="6"/>
  <c r="H12404" i="6" s="1"/>
  <c r="F11610" i="6"/>
  <c r="H11610" i="6" s="1"/>
  <c r="F12732" i="6"/>
  <c r="H12732" i="6" s="1"/>
  <c r="G2064" i="3"/>
  <c r="I2064" i="3" s="1"/>
  <c r="G2264" i="3"/>
  <c r="I2264" i="3" s="1"/>
  <c r="F12321" i="6"/>
  <c r="H12321" i="6" s="1"/>
  <c r="F12322" i="6"/>
  <c r="H12322" i="6" s="1"/>
  <c r="H9272" i="6"/>
  <c r="H9464" i="6"/>
  <c r="P486" i="5"/>
  <c r="R486" i="5" s="1"/>
  <c r="H8391" i="6"/>
  <c r="P491" i="5"/>
  <c r="R491" i="5" s="1"/>
  <c r="P481" i="5"/>
  <c r="R481" i="5" s="1"/>
  <c r="F12099" i="6"/>
  <c r="H12099" i="6" s="1"/>
  <c r="F12098" i="6"/>
  <c r="H12098" i="6" s="1"/>
  <c r="F11911" i="6"/>
  <c r="H11911" i="6" s="1"/>
  <c r="F12107" i="6"/>
  <c r="H12107" i="6" s="1"/>
  <c r="F11377" i="6"/>
  <c r="H11377" i="6" s="1"/>
  <c r="F12035" i="6"/>
  <c r="H12035" i="6" s="1"/>
  <c r="F11370" i="6"/>
  <c r="H11370" i="6" s="1"/>
  <c r="F11957" i="6"/>
  <c r="H11957" i="6" s="1"/>
  <c r="F11611" i="6"/>
  <c r="H11611" i="6" s="1"/>
  <c r="F12031" i="6"/>
  <c r="H12031" i="6" s="1"/>
  <c r="F12056" i="6"/>
  <c r="H12056" i="6" s="1"/>
  <c r="F11976" i="6"/>
  <c r="H11976" i="6" s="1"/>
  <c r="F11944" i="6"/>
  <c r="H11944" i="6" s="1"/>
  <c r="F11975" i="6"/>
  <c r="H11975" i="6" s="1"/>
  <c r="F11943" i="6"/>
  <c r="H11943" i="6" s="1"/>
  <c r="F12057" i="6"/>
  <c r="H12057" i="6" s="1"/>
  <c r="F11879" i="6"/>
  <c r="H11879" i="6" s="1"/>
  <c r="F11880" i="6"/>
  <c r="H11880" i="6" s="1"/>
  <c r="F11908" i="6"/>
  <c r="H11908" i="6" s="1"/>
  <c r="F11907" i="6"/>
  <c r="H11907" i="6" s="1"/>
  <c r="F11705" i="6"/>
  <c r="H11705" i="6" s="1"/>
  <c r="F11704" i="6"/>
  <c r="H11704" i="6" s="1"/>
  <c r="F11693" i="6"/>
  <c r="H11693" i="6" s="1"/>
  <c r="F11769" i="6"/>
  <c r="H11769" i="6" s="1"/>
  <c r="F11306" i="6"/>
  <c r="H11306" i="6" s="1"/>
  <c r="F11635" i="6"/>
  <c r="H11635" i="6" s="1"/>
  <c r="G2171" i="3"/>
  <c r="I2171" i="3" s="1"/>
  <c r="F11615" i="6"/>
  <c r="H11615" i="6" s="1"/>
  <c r="F11614" i="6"/>
  <c r="H11614" i="6" s="1"/>
  <c r="F11523" i="6"/>
  <c r="H11523" i="6" s="1"/>
  <c r="F11584" i="6"/>
  <c r="H11584" i="6" s="1"/>
  <c r="F11555" i="6"/>
  <c r="H11555" i="6" s="1"/>
  <c r="F11554" i="6"/>
  <c r="F11161" i="6"/>
  <c r="H11161" i="6" s="1"/>
  <c r="F11408" i="6"/>
  <c r="H11408" i="6" s="1"/>
  <c r="F11297" i="6"/>
  <c r="H11297" i="6" s="1"/>
  <c r="F11358" i="6"/>
  <c r="H11358" i="6" s="1"/>
  <c r="G1721" i="3"/>
  <c r="I1721" i="3" s="1"/>
  <c r="G2120" i="3"/>
  <c r="I2120" i="3" s="1"/>
  <c r="F11237" i="6"/>
  <c r="H11237" i="6" s="1"/>
  <c r="F11236" i="6"/>
  <c r="H11236" i="6" s="1"/>
  <c r="F11138" i="6"/>
  <c r="H11138" i="6" s="1"/>
  <c r="F11137" i="6"/>
  <c r="H11137" i="6" s="1"/>
  <c r="F11095" i="6"/>
  <c r="H11095" i="6" s="1"/>
  <c r="F11094" i="6"/>
  <c r="H11094" i="6" s="1"/>
  <c r="F10790" i="6"/>
  <c r="H10790" i="6" s="1"/>
  <c r="F11053" i="6"/>
  <c r="H11053" i="6" s="1"/>
  <c r="F11004" i="6"/>
  <c r="H11004" i="6" s="1"/>
  <c r="F11003" i="6"/>
  <c r="H11003" i="6" s="1"/>
  <c r="F10930" i="6"/>
  <c r="H10930" i="6" s="1"/>
  <c r="F10929" i="6"/>
  <c r="H10929" i="6" s="1"/>
  <c r="F11059" i="6"/>
  <c r="H11059" i="6" s="1"/>
  <c r="F10965" i="6"/>
  <c r="H10965" i="6" s="1"/>
  <c r="F10964" i="6"/>
  <c r="H10964" i="6" s="1"/>
  <c r="F11060" i="6"/>
  <c r="H11060" i="6" s="1"/>
  <c r="F10972" i="6"/>
  <c r="H10972" i="6" s="1"/>
  <c r="F11049" i="6"/>
  <c r="H11049" i="6" s="1"/>
  <c r="F11052" i="6"/>
  <c r="H11052" i="6" s="1"/>
  <c r="F10984" i="6"/>
  <c r="H10984" i="6" s="1"/>
  <c r="G1953" i="3"/>
  <c r="I1953" i="3" s="1"/>
  <c r="G2037" i="3"/>
  <c r="I2037" i="3" s="1"/>
  <c r="F9635" i="6"/>
  <c r="H9635" i="6" s="1"/>
  <c r="G1514" i="3"/>
  <c r="G2031" i="3"/>
  <c r="I2031" i="3" s="1"/>
  <c r="F9636" i="6"/>
  <c r="H9636" i="6" s="1"/>
  <c r="G1979" i="3"/>
  <c r="I1979" i="3" s="1"/>
  <c r="G2066" i="3"/>
  <c r="I2066" i="3" s="1"/>
  <c r="G1709" i="3"/>
  <c r="G2049" i="3"/>
  <c r="I2049" i="3" s="1"/>
  <c r="F10906" i="6"/>
  <c r="H10906" i="6" s="1"/>
  <c r="F10850" i="6"/>
  <c r="H10850" i="6" s="1"/>
  <c r="F10777" i="6"/>
  <c r="H10777" i="6" s="1"/>
  <c r="F10905" i="6"/>
  <c r="H10905" i="6" s="1"/>
  <c r="F10849" i="6"/>
  <c r="H10849" i="6" s="1"/>
  <c r="F10776" i="6"/>
  <c r="H10776" i="6" s="1"/>
  <c r="F8749" i="6"/>
  <c r="F10888" i="6"/>
  <c r="H10888" i="6" s="1"/>
  <c r="F10819" i="6"/>
  <c r="H10819" i="6" s="1"/>
  <c r="G1895" i="3"/>
  <c r="I1895" i="3" s="1"/>
  <c r="G1985" i="3"/>
  <c r="I1985" i="3" s="1"/>
  <c r="F10636" i="6"/>
  <c r="H10636" i="6" s="1"/>
  <c r="F10727" i="6"/>
  <c r="H10727" i="6" s="1"/>
  <c r="F10607" i="6"/>
  <c r="H10607" i="6" s="1"/>
  <c r="F10606" i="6"/>
  <c r="H10606" i="6" s="1"/>
  <c r="F10554" i="6"/>
  <c r="H10554" i="6" s="1"/>
  <c r="F10553" i="6"/>
  <c r="H10553" i="6" s="1"/>
  <c r="F10490" i="6"/>
  <c r="H10490" i="6" s="1"/>
  <c r="F10669" i="6"/>
  <c r="H10669" i="6" s="1"/>
  <c r="F10574" i="6"/>
  <c r="H10574" i="6" s="1"/>
  <c r="F9208" i="6"/>
  <c r="H9208" i="6" s="1"/>
  <c r="F10733" i="6"/>
  <c r="H10733" i="6" s="1"/>
  <c r="F9696" i="6"/>
  <c r="F10325" i="6"/>
  <c r="H10325" i="6" s="1"/>
  <c r="F10132" i="6"/>
  <c r="H10132" i="6" s="1"/>
  <c r="F10009" i="6"/>
  <c r="H10009" i="6" s="1"/>
  <c r="F10206" i="6"/>
  <c r="H10206" i="6" s="1"/>
  <c r="F10142" i="6"/>
  <c r="H10142" i="6" s="1"/>
  <c r="F10242" i="6"/>
  <c r="H10242" i="6" s="1"/>
  <c r="F8986" i="6"/>
  <c r="F10396" i="6"/>
  <c r="H10396" i="6" s="1"/>
  <c r="F10395" i="6"/>
  <c r="H10395" i="6" s="1"/>
  <c r="F8678" i="6"/>
  <c r="H8678" i="6" s="1"/>
  <c r="F10259" i="6"/>
  <c r="H10259" i="6" s="1"/>
  <c r="F10258" i="6"/>
  <c r="H10258" i="6" s="1"/>
  <c r="F8532" i="6"/>
  <c r="F10069" i="6"/>
  <c r="H10069" i="6" s="1"/>
  <c r="F10084" i="6"/>
  <c r="H10084" i="6" s="1"/>
  <c r="F10083" i="6"/>
  <c r="H10083" i="6" s="1"/>
  <c r="F10188" i="6"/>
  <c r="H10188" i="6" s="1"/>
  <c r="F10187" i="6"/>
  <c r="H10187" i="6" s="1"/>
  <c r="F10129" i="6"/>
  <c r="H10129" i="6" s="1"/>
  <c r="F10279" i="6"/>
  <c r="H10279" i="6" s="1"/>
  <c r="F10183" i="6"/>
  <c r="H10183" i="6" s="1"/>
  <c r="F10430" i="6"/>
  <c r="H10430" i="6" s="1"/>
  <c r="F10278" i="6"/>
  <c r="H10278" i="6" s="1"/>
  <c r="F10182" i="6"/>
  <c r="H10182" i="6" s="1"/>
  <c r="F10429" i="6"/>
  <c r="H10429" i="6" s="1"/>
  <c r="F10060" i="6"/>
  <c r="H10060" i="6" s="1"/>
  <c r="F10059" i="6"/>
  <c r="H10059" i="6" s="1"/>
  <c r="F10130" i="6"/>
  <c r="H10130" i="6" s="1"/>
  <c r="F10216" i="6"/>
  <c r="H10216" i="6" s="1"/>
  <c r="F10451" i="6"/>
  <c r="H10451" i="6" s="1"/>
  <c r="F10041" i="6"/>
  <c r="H10041" i="6" s="1"/>
  <c r="F10040" i="6"/>
  <c r="H10040" i="6" s="1"/>
  <c r="F10211" i="6"/>
  <c r="H10211" i="6" s="1"/>
  <c r="G1812" i="3"/>
  <c r="I1812" i="3" s="1"/>
  <c r="G1871" i="3"/>
  <c r="I1871" i="3" s="1"/>
  <c r="G1533" i="3"/>
  <c r="G1910" i="3"/>
  <c r="I1910" i="3" s="1"/>
  <c r="F9435" i="6"/>
  <c r="H9435" i="6" s="1"/>
  <c r="F9955" i="6"/>
  <c r="H9955" i="6" s="1"/>
  <c r="F9954" i="6"/>
  <c r="H9954" i="6" s="1"/>
  <c r="F9980" i="6"/>
  <c r="H9980" i="6" s="1"/>
  <c r="F9979" i="6"/>
  <c r="H9979" i="6" s="1"/>
  <c r="F9338" i="6"/>
  <c r="H9338" i="6" s="1"/>
  <c r="F9997" i="6"/>
  <c r="H9997" i="6" s="1"/>
  <c r="F8687" i="6"/>
  <c r="H8687" i="6" s="1"/>
  <c r="F9840" i="6"/>
  <c r="H9840" i="6" s="1"/>
  <c r="F9690" i="6"/>
  <c r="H9690" i="6" s="1"/>
  <c r="F9852" i="6"/>
  <c r="H9852" i="6" s="1"/>
  <c r="F9851" i="6"/>
  <c r="H9851" i="6" s="1"/>
  <c r="F9930" i="6"/>
  <c r="H9930" i="6" s="1"/>
  <c r="F9929" i="6"/>
  <c r="H9929" i="6" s="1"/>
  <c r="F8397" i="6"/>
  <c r="H8397" i="6" s="1"/>
  <c r="F9848" i="6"/>
  <c r="H9848" i="6" s="1"/>
  <c r="F9847" i="6"/>
  <c r="H9847" i="6" s="1"/>
  <c r="F9499" i="6"/>
  <c r="H9499" i="6" s="1"/>
  <c r="F9816" i="6"/>
  <c r="H9816" i="6" s="1"/>
  <c r="F9829" i="6"/>
  <c r="H9829" i="6" s="1"/>
  <c r="F9828" i="6"/>
  <c r="H9828" i="6" s="1"/>
  <c r="F9817" i="6"/>
  <c r="H9817" i="6" s="1"/>
  <c r="F8805" i="6"/>
  <c r="H8805" i="6" s="1"/>
  <c r="F9915" i="6"/>
  <c r="H9915" i="6" s="1"/>
  <c r="F9484" i="6"/>
  <c r="H9484" i="6" s="1"/>
  <c r="F8601" i="6"/>
  <c r="H8601" i="6" s="1"/>
  <c r="F9871" i="6"/>
  <c r="H9871" i="6" s="1"/>
  <c r="F9941" i="6"/>
  <c r="H9941" i="6" s="1"/>
  <c r="G1485" i="3"/>
  <c r="G1833" i="3"/>
  <c r="I1833" i="3" s="1"/>
  <c r="H9628" i="6"/>
  <c r="P495" i="5"/>
  <c r="R495" i="5" s="1"/>
  <c r="F9689" i="6"/>
  <c r="H9689" i="6" s="1"/>
  <c r="F9561" i="6"/>
  <c r="H9561" i="6" s="1"/>
  <c r="G1716" i="3"/>
  <c r="I1716" i="3" s="1"/>
  <c r="G1800" i="3"/>
  <c r="I1800" i="3" s="1"/>
  <c r="F9498" i="6"/>
  <c r="H9498" i="6" s="1"/>
  <c r="F9572" i="6"/>
  <c r="H9572" i="6" s="1"/>
  <c r="F9629" i="6"/>
  <c r="H9629" i="6" s="1"/>
  <c r="F8530" i="6"/>
  <c r="H8530" i="6" s="1"/>
  <c r="F9784" i="6"/>
  <c r="H9784" i="6" s="1"/>
  <c r="F9778" i="6"/>
  <c r="H9778" i="6" s="1"/>
  <c r="F9785" i="6"/>
  <c r="H9785" i="6" s="1"/>
  <c r="F9777" i="6"/>
  <c r="H9777" i="6" s="1"/>
  <c r="F8488" i="6"/>
  <c r="H8488" i="6" s="1"/>
  <c r="F9755" i="6"/>
  <c r="H9755" i="6" s="1"/>
  <c r="F9754" i="6"/>
  <c r="H9754" i="6" s="1"/>
  <c r="F9412" i="6"/>
  <c r="H9412" i="6" s="1"/>
  <c r="F9462" i="6"/>
  <c r="H9462" i="6" s="1"/>
  <c r="F9535" i="6"/>
  <c r="H9535" i="6" s="1"/>
  <c r="F9607" i="6"/>
  <c r="H9607" i="6" s="1"/>
  <c r="F9536" i="6"/>
  <c r="H9536" i="6" s="1"/>
  <c r="F9560" i="6"/>
  <c r="H9560" i="6" s="1"/>
  <c r="F9608" i="6"/>
  <c r="H9608" i="6" s="1"/>
  <c r="P489" i="5"/>
  <c r="R489" i="5" s="1"/>
  <c r="H9664" i="6"/>
  <c r="P484" i="5"/>
  <c r="R484" i="5" s="1"/>
  <c r="H9567" i="6"/>
  <c r="P490" i="5"/>
  <c r="R490" i="5" s="1"/>
  <c r="H9625" i="6"/>
  <c r="H9619" i="6"/>
  <c r="P455" i="5"/>
  <c r="R455" i="5" s="1"/>
  <c r="H9529" i="6"/>
  <c r="P475" i="5"/>
  <c r="R475" i="5" s="1"/>
  <c r="H9525" i="6"/>
  <c r="P482" i="5"/>
  <c r="R482" i="5" s="1"/>
  <c r="H9509" i="6"/>
  <c r="H9507" i="6"/>
  <c r="H9097" i="6"/>
  <c r="P483" i="5"/>
  <c r="R483" i="5" s="1"/>
  <c r="P477" i="5"/>
  <c r="R477" i="5" s="1"/>
  <c r="F9413" i="6"/>
  <c r="H9413" i="6" s="1"/>
  <c r="F9406" i="6"/>
  <c r="H9406" i="6" s="1"/>
  <c r="F9407" i="6"/>
  <c r="H9407" i="6" s="1"/>
  <c r="F9425" i="6"/>
  <c r="H9425" i="6" s="1"/>
  <c r="F9346" i="6"/>
  <c r="H9346" i="6" s="1"/>
  <c r="F9411" i="6"/>
  <c r="H9411" i="6" s="1"/>
  <c r="F8955" i="6"/>
  <c r="H8955" i="6" s="1"/>
  <c r="F9270" i="6"/>
  <c r="H9270" i="6" s="1"/>
  <c r="F9271" i="6"/>
  <c r="H9271" i="6" s="1"/>
  <c r="F9289" i="6"/>
  <c r="H9289" i="6" s="1"/>
  <c r="F9273" i="6"/>
  <c r="H9273" i="6" s="1"/>
  <c r="F9339" i="6"/>
  <c r="H9339" i="6" s="1"/>
  <c r="F9274" i="6"/>
  <c r="H9274" i="6" s="1"/>
  <c r="H9281" i="6"/>
  <c r="P478" i="5"/>
  <c r="R478" i="5" s="1"/>
  <c r="H9336" i="6"/>
  <c r="P476" i="5"/>
  <c r="R476" i="5" s="1"/>
  <c r="H8872" i="6"/>
  <c r="P474" i="5"/>
  <c r="R474" i="5" s="1"/>
  <c r="H9254" i="6"/>
  <c r="P473" i="5"/>
  <c r="R473" i="5" s="1"/>
  <c r="P465" i="5"/>
  <c r="R465" i="5" s="1"/>
  <c r="H9240" i="6"/>
  <c r="P472" i="5"/>
  <c r="R472" i="5" s="1"/>
  <c r="H9253" i="6"/>
  <c r="P471" i="5"/>
  <c r="R471" i="5" s="1"/>
  <c r="F8609" i="6"/>
  <c r="R443" i="5"/>
  <c r="F8455" i="6"/>
  <c r="H8455" i="6" s="1"/>
  <c r="F8881" i="6"/>
  <c r="H8881" i="6" s="1"/>
  <c r="F9159" i="6"/>
  <c r="H9159" i="6" s="1"/>
  <c r="Q451" i="5"/>
  <c r="F9158" i="6"/>
  <c r="H9158" i="6" s="1"/>
  <c r="F9174" i="6"/>
  <c r="H9174" i="6" s="1"/>
  <c r="F8866" i="6"/>
  <c r="H8866" i="6" s="1"/>
  <c r="F8992" i="6"/>
  <c r="H8992" i="6" s="1"/>
  <c r="F9073" i="6"/>
  <c r="H9073" i="6" s="1"/>
  <c r="F9168" i="6"/>
  <c r="H9168" i="6" s="1"/>
  <c r="F9184" i="6"/>
  <c r="H9184" i="6" s="1"/>
  <c r="F9232" i="6"/>
  <c r="H9232" i="6" s="1"/>
  <c r="F9173" i="6"/>
  <c r="H9173" i="6" s="1"/>
  <c r="F9205" i="6"/>
  <c r="H9205" i="6" s="1"/>
  <c r="F9217" i="6"/>
  <c r="H9217" i="6" s="1"/>
  <c r="F9206" i="6"/>
  <c r="H9206" i="6" s="1"/>
  <c r="F9072" i="6"/>
  <c r="H9072" i="6" s="1"/>
  <c r="F9167" i="6"/>
  <c r="H9167" i="6" s="1"/>
  <c r="F9183" i="6"/>
  <c r="H9183" i="6" s="1"/>
  <c r="F9207" i="6"/>
  <c r="H9207" i="6" s="1"/>
  <c r="G1619" i="3"/>
  <c r="I1619" i="3" s="1"/>
  <c r="G1679" i="3"/>
  <c r="I1679" i="3" s="1"/>
  <c r="H9143" i="6"/>
  <c r="P470" i="5"/>
  <c r="R470" i="5" s="1"/>
  <c r="P467" i="5"/>
  <c r="R467" i="5" s="1"/>
  <c r="H9129" i="6"/>
  <c r="F8873" i="6"/>
  <c r="H8873" i="6" s="1"/>
  <c r="F8962" i="6"/>
  <c r="H8962" i="6" s="1"/>
  <c r="F9002" i="6"/>
  <c r="H9002" i="6" s="1"/>
  <c r="F9010" i="6"/>
  <c r="H9010" i="6" s="1"/>
  <c r="F8963" i="6"/>
  <c r="H8963" i="6" s="1"/>
  <c r="F9019" i="6"/>
  <c r="H9019" i="6" s="1"/>
  <c r="F8941" i="6"/>
  <c r="H8941" i="6" s="1"/>
  <c r="F9014" i="6"/>
  <c r="H9014" i="6" s="1"/>
  <c r="F9070" i="6"/>
  <c r="H9070" i="6" s="1"/>
  <c r="F9102" i="6"/>
  <c r="H9102" i="6" s="1"/>
  <c r="F9063" i="6"/>
  <c r="H9063" i="6" s="1"/>
  <c r="F9071" i="6"/>
  <c r="H9071" i="6" s="1"/>
  <c r="F9087" i="6"/>
  <c r="H9087" i="6" s="1"/>
  <c r="F9103" i="6"/>
  <c r="H9103" i="6" s="1"/>
  <c r="H8893" i="6"/>
  <c r="P466" i="5"/>
  <c r="R466" i="5" s="1"/>
  <c r="H9041" i="6"/>
  <c r="H8965" i="6"/>
  <c r="P458" i="5"/>
  <c r="R458" i="5" s="1"/>
  <c r="F8934" i="6"/>
  <c r="H8934" i="6" s="1"/>
  <c r="F8869" i="6"/>
  <c r="H8869" i="6" s="1"/>
  <c r="Q439" i="5"/>
  <c r="F8838" i="6"/>
  <c r="H8838" i="6" s="1"/>
  <c r="F8870" i="6"/>
  <c r="H8870" i="6" s="1"/>
  <c r="Q438" i="5"/>
  <c r="F8905" i="6"/>
  <c r="H8905" i="6" s="1"/>
  <c r="F8921" i="6"/>
  <c r="H8921" i="6" s="1"/>
  <c r="F8945" i="6"/>
  <c r="H8945" i="6" s="1"/>
  <c r="F8906" i="6"/>
  <c r="H8906" i="6" s="1"/>
  <c r="F8922" i="6"/>
  <c r="H8922" i="6" s="1"/>
  <c r="F8946" i="6"/>
  <c r="H8946" i="6" s="1"/>
  <c r="Q444" i="5"/>
  <c r="D444" i="5" s="1"/>
  <c r="F8933" i="6"/>
  <c r="H8933" i="6" s="1"/>
  <c r="Q427" i="2"/>
  <c r="S427" i="2" s="1"/>
  <c r="H8799" i="6"/>
  <c r="P463" i="5"/>
  <c r="R463" i="5" s="1"/>
  <c r="Q446" i="5"/>
  <c r="Q448" i="5"/>
  <c r="F8392" i="6"/>
  <c r="H8392" i="6" s="1"/>
  <c r="F8593" i="6"/>
  <c r="R409" i="2"/>
  <c r="E409" i="2" s="1"/>
  <c r="R415" i="2"/>
  <c r="E415" i="2" s="1"/>
  <c r="R403" i="2"/>
  <c r="E403" i="2" s="1"/>
  <c r="G1518" i="3"/>
  <c r="I1518" i="3" s="1"/>
  <c r="G1538" i="3"/>
  <c r="I1538" i="3" s="1"/>
  <c r="G1447" i="3"/>
  <c r="I1447" i="3" s="1"/>
  <c r="G1581" i="3"/>
  <c r="I1581" i="3" s="1"/>
  <c r="R413" i="2"/>
  <c r="E413" i="2" s="1"/>
  <c r="Q450" i="5"/>
  <c r="D450" i="5" s="1"/>
  <c r="F8616" i="6"/>
  <c r="H8616" i="6" s="1"/>
  <c r="F8672" i="6"/>
  <c r="H8672" i="6" s="1"/>
  <c r="F8816" i="6"/>
  <c r="H8816" i="6" s="1"/>
  <c r="R408" i="2"/>
  <c r="E408" i="2" s="1"/>
  <c r="R390" i="2"/>
  <c r="E390" i="2" s="1"/>
  <c r="Q441" i="5"/>
  <c r="Q442" i="5"/>
  <c r="D442" i="5" s="1"/>
  <c r="F8398" i="6"/>
  <c r="H8398" i="6" s="1"/>
  <c r="F8548" i="6"/>
  <c r="G1474" i="3"/>
  <c r="G1542" i="3"/>
  <c r="I1542" i="3" s="1"/>
  <c r="F8825" i="6"/>
  <c r="H8825" i="6" s="1"/>
  <c r="F8738" i="6"/>
  <c r="H8738" i="6" s="1"/>
  <c r="F8531" i="6"/>
  <c r="H8531" i="6" s="1"/>
  <c r="F8587" i="6"/>
  <c r="H8587" i="6" s="1"/>
  <c r="F8659" i="6"/>
  <c r="H8659" i="6" s="1"/>
  <c r="F8739" i="6"/>
  <c r="H8739" i="6" s="1"/>
  <c r="F8826" i="6"/>
  <c r="H8826" i="6" s="1"/>
  <c r="G1457" i="3"/>
  <c r="G1535" i="3"/>
  <c r="I1535" i="3" s="1"/>
  <c r="R411" i="2"/>
  <c r="E411" i="2" s="1"/>
  <c r="R414" i="2"/>
  <c r="E414" i="2" s="1"/>
  <c r="Q449" i="5"/>
  <c r="F8588" i="6"/>
  <c r="H8588" i="6" s="1"/>
  <c r="Q443" i="5"/>
  <c r="D443" i="5" s="1"/>
  <c r="F8449" i="6"/>
  <c r="H8449" i="6" s="1"/>
  <c r="F8564" i="6"/>
  <c r="F8677" i="6"/>
  <c r="H8677" i="6" s="1"/>
  <c r="F8726" i="6"/>
  <c r="H8726" i="6" s="1"/>
  <c r="F8822" i="6"/>
  <c r="H8822" i="6" s="1"/>
  <c r="F8671" i="6"/>
  <c r="H8671" i="6" s="1"/>
  <c r="F8727" i="6"/>
  <c r="H8727" i="6" s="1"/>
  <c r="F8823" i="6"/>
  <c r="H8823" i="6" s="1"/>
  <c r="P461" i="5"/>
  <c r="R461" i="5" s="1"/>
  <c r="H8796" i="6"/>
  <c r="P460" i="5"/>
  <c r="R460" i="5" s="1"/>
  <c r="H8775" i="6"/>
  <c r="P459" i="5"/>
  <c r="R459" i="5" s="1"/>
  <c r="P456" i="5"/>
  <c r="R456" i="5" s="1"/>
  <c r="P457" i="5"/>
  <c r="R457" i="5" s="1"/>
  <c r="H8712" i="6"/>
  <c r="P454" i="5"/>
  <c r="R454" i="5" s="1"/>
  <c r="Q419" i="2"/>
  <c r="S419" i="2" s="1"/>
  <c r="R410" i="2"/>
  <c r="E410" i="2" s="1"/>
  <c r="Q440" i="5"/>
  <c r="Q437" i="5"/>
  <c r="R412" i="2"/>
  <c r="E412" i="2" s="1"/>
  <c r="R422" i="2"/>
  <c r="E422" i="2" s="1"/>
  <c r="Q452" i="5"/>
  <c r="Q445" i="5"/>
  <c r="D445" i="5" s="1"/>
  <c r="R406" i="2"/>
  <c r="E406" i="2" s="1"/>
  <c r="F8487" i="6"/>
  <c r="H8487" i="6" s="1"/>
  <c r="Q447" i="5"/>
  <c r="F8448" i="6"/>
  <c r="H8448" i="6" s="1"/>
  <c r="R421" i="2"/>
  <c r="E421" i="2" s="1"/>
  <c r="Q403" i="2"/>
  <c r="S403" i="2" s="1"/>
  <c r="R407" i="2"/>
  <c r="E407" i="2" s="1"/>
  <c r="R416" i="2"/>
  <c r="E416" i="2" s="1"/>
  <c r="Q390" i="2"/>
  <c r="S390" i="2" s="1"/>
  <c r="O436" i="5"/>
  <c r="L436" i="5"/>
  <c r="K436" i="5"/>
  <c r="G436" i="5"/>
  <c r="F12149" i="6" s="1"/>
  <c r="H12149" i="6" s="1"/>
  <c r="F1441" i="3"/>
  <c r="J1441" i="3" s="1"/>
  <c r="Q410" i="2" l="1"/>
  <c r="S410" i="2" s="1"/>
  <c r="Q422" i="2"/>
  <c r="S422" i="2" s="1"/>
  <c r="Q421" i="2"/>
  <c r="S421" i="2" s="1"/>
  <c r="Q411" i="2"/>
  <c r="S411" i="2" s="1"/>
  <c r="I1533" i="3"/>
  <c r="I1485" i="3"/>
  <c r="I1709" i="3"/>
  <c r="P468" i="5"/>
  <c r="R468" i="5" s="1"/>
  <c r="H8609" i="6"/>
  <c r="H9696" i="6"/>
  <c r="H8749" i="6"/>
  <c r="H8986" i="6"/>
  <c r="H8532" i="6"/>
  <c r="D452" i="5"/>
  <c r="D449" i="5"/>
  <c r="D451" i="5"/>
  <c r="D438" i="5"/>
  <c r="D437" i="5"/>
  <c r="D441" i="5"/>
  <c r="D447" i="5"/>
  <c r="D440" i="5"/>
  <c r="D448" i="5"/>
  <c r="D446" i="5"/>
  <c r="D439" i="5"/>
  <c r="F11858" i="6"/>
  <c r="H11858" i="6" s="1"/>
  <c r="F11993" i="6"/>
  <c r="H11993" i="6" s="1"/>
  <c r="F12018" i="6"/>
  <c r="H12018" i="6" s="1"/>
  <c r="F11259" i="6"/>
  <c r="H11259" i="6" s="1"/>
  <c r="F11643" i="6"/>
  <c r="H11643" i="6" s="1"/>
  <c r="H11554" i="6"/>
  <c r="P446" i="5"/>
  <c r="R446" i="5" s="1"/>
  <c r="Q412" i="2"/>
  <c r="S412" i="2" s="1"/>
  <c r="Q415" i="2"/>
  <c r="S415" i="2" s="1"/>
  <c r="F10935" i="6"/>
  <c r="H10935" i="6" s="1"/>
  <c r="F11109" i="6"/>
  <c r="H11109" i="6" s="1"/>
  <c r="I1514" i="3"/>
  <c r="I1457" i="3"/>
  <c r="Q502" i="2"/>
  <c r="S502" i="2" s="1"/>
  <c r="F10383" i="6"/>
  <c r="F10766" i="6"/>
  <c r="H10766" i="6" s="1"/>
  <c r="Q407" i="2"/>
  <c r="S407" i="2" s="1"/>
  <c r="P448" i="5"/>
  <c r="R448" i="5" s="1"/>
  <c r="P451" i="5"/>
  <c r="R451" i="5" s="1"/>
  <c r="P441" i="5"/>
  <c r="R441" i="5" s="1"/>
  <c r="P447" i="5"/>
  <c r="R447" i="5" s="1"/>
  <c r="P444" i="5"/>
  <c r="R444" i="5" s="1"/>
  <c r="P450" i="5"/>
  <c r="R450" i="5" s="1"/>
  <c r="H8593" i="6"/>
  <c r="H8564" i="6"/>
  <c r="P464" i="5"/>
  <c r="R464" i="5" s="1"/>
  <c r="P452" i="5"/>
  <c r="R452" i="5" s="1"/>
  <c r="H8548" i="6"/>
  <c r="P462" i="5"/>
  <c r="R462" i="5" s="1"/>
  <c r="Q436" i="5"/>
  <c r="Q414" i="2"/>
  <c r="S414" i="2" s="1"/>
  <c r="I1474" i="3"/>
  <c r="F1440" i="3"/>
  <c r="J1440" i="3" s="1"/>
  <c r="G435" i="5"/>
  <c r="H1437" i="3"/>
  <c r="F1436" i="3"/>
  <c r="J1436" i="3" s="1"/>
  <c r="O433" i="5"/>
  <c r="L433" i="5"/>
  <c r="K433" i="5"/>
  <c r="G433" i="5"/>
  <c r="O432" i="5"/>
  <c r="L432" i="5"/>
  <c r="K432" i="5"/>
  <c r="G432" i="5"/>
  <c r="F1432" i="3"/>
  <c r="J1432" i="3" s="1"/>
  <c r="F1429" i="3"/>
  <c r="J1429" i="3" s="1"/>
  <c r="P404" i="2"/>
  <c r="M404" i="2"/>
  <c r="L404" i="2"/>
  <c r="H404" i="2"/>
  <c r="G1818" i="3" s="1"/>
  <c r="I1818" i="3" s="1"/>
  <c r="F1426" i="3"/>
  <c r="J1426" i="3" s="1"/>
  <c r="F1425" i="3"/>
  <c r="J1425" i="3" s="1"/>
  <c r="P405" i="2"/>
  <c r="M405" i="2"/>
  <c r="L405" i="2"/>
  <c r="H405" i="2"/>
  <c r="F1422" i="3"/>
  <c r="J1422" i="3" s="1"/>
  <c r="F1419" i="3"/>
  <c r="J1419" i="3" s="1"/>
  <c r="F1409" i="3"/>
  <c r="J1409" i="3" s="1"/>
  <c r="F15761" i="6" l="1"/>
  <c r="H15761" i="6" s="1"/>
  <c r="F15601" i="6"/>
  <c r="H15601" i="6" s="1"/>
  <c r="F14937" i="6"/>
  <c r="H14937" i="6" s="1"/>
  <c r="F15760" i="6"/>
  <c r="H15760" i="6" s="1"/>
  <c r="F14936" i="6"/>
  <c r="H14936" i="6" s="1"/>
  <c r="F15602" i="6"/>
  <c r="H15602" i="6" s="1"/>
  <c r="F15133" i="6"/>
  <c r="H15133" i="6" s="1"/>
  <c r="F15134" i="6"/>
  <c r="H15134" i="6" s="1"/>
  <c r="F14791" i="6"/>
  <c r="H14791" i="6" s="1"/>
  <c r="F14790" i="6"/>
  <c r="H14790" i="6" s="1"/>
  <c r="F14197" i="6"/>
  <c r="H14197" i="6" s="1"/>
  <c r="F14196" i="6"/>
  <c r="H14196" i="6" s="1"/>
  <c r="G2033" i="3"/>
  <c r="I2033" i="3" s="1"/>
  <c r="G2552" i="3"/>
  <c r="I2552" i="3" s="1"/>
  <c r="F13835" i="6"/>
  <c r="H13835" i="6" s="1"/>
  <c r="F13836" i="6"/>
  <c r="H13836" i="6" s="1"/>
  <c r="F13600" i="6"/>
  <c r="H13600" i="6" s="1"/>
  <c r="F13599" i="6"/>
  <c r="H13599" i="6" s="1"/>
  <c r="F13256" i="6"/>
  <c r="H13256" i="6" s="1"/>
  <c r="F13255" i="6"/>
  <c r="H13255" i="6" s="1"/>
  <c r="F12932" i="6"/>
  <c r="H12932" i="6" s="1"/>
  <c r="F12933" i="6"/>
  <c r="H12933" i="6" s="1"/>
  <c r="F12597" i="6"/>
  <c r="H12597" i="6" s="1"/>
  <c r="F12596" i="6"/>
  <c r="H12596" i="6" s="1"/>
  <c r="F12231" i="6"/>
  <c r="H12231" i="6" s="1"/>
  <c r="F12232" i="6"/>
  <c r="H12232" i="6" s="1"/>
  <c r="H10383" i="6"/>
  <c r="D436" i="5"/>
  <c r="F11873" i="6"/>
  <c r="H11873" i="6" s="1"/>
  <c r="F11872" i="6"/>
  <c r="H11872" i="6" s="1"/>
  <c r="F11464" i="6"/>
  <c r="H11464" i="6" s="1"/>
  <c r="F11463" i="6"/>
  <c r="H11463" i="6" s="1"/>
  <c r="F11088" i="6"/>
  <c r="H11088" i="6" s="1"/>
  <c r="F11087" i="6"/>
  <c r="H11087" i="6" s="1"/>
  <c r="F10694" i="6"/>
  <c r="H10694" i="6" s="1"/>
  <c r="F10693" i="6"/>
  <c r="H10693" i="6" s="1"/>
  <c r="F10391" i="6"/>
  <c r="H10391" i="6" s="1"/>
  <c r="F10390" i="6"/>
  <c r="H10390" i="6" s="1"/>
  <c r="F10054" i="6"/>
  <c r="H10054" i="6" s="1"/>
  <c r="F10053" i="6"/>
  <c r="H10053" i="6" s="1"/>
  <c r="F10110" i="6"/>
  <c r="H10110" i="6" s="1"/>
  <c r="F10332" i="6"/>
  <c r="H10332" i="6" s="1"/>
  <c r="F9622" i="6"/>
  <c r="H9622" i="6" s="1"/>
  <c r="F9990" i="6"/>
  <c r="H9990" i="6" s="1"/>
  <c r="F9868" i="6"/>
  <c r="H9868" i="6" s="1"/>
  <c r="F9867" i="6"/>
  <c r="H9867" i="6" s="1"/>
  <c r="F9752" i="6"/>
  <c r="H9752" i="6" s="1"/>
  <c r="F9753" i="6"/>
  <c r="H9753" i="6" s="1"/>
  <c r="F9684" i="6"/>
  <c r="H9684" i="6" s="1"/>
  <c r="F9683" i="6"/>
  <c r="H9683" i="6" s="1"/>
  <c r="F9571" i="6"/>
  <c r="H9571" i="6" s="1"/>
  <c r="F9064" i="6"/>
  <c r="H9064" i="6" s="1"/>
  <c r="F9416" i="6"/>
  <c r="H9416" i="6" s="1"/>
  <c r="F9283" i="6"/>
  <c r="H9283" i="6" s="1"/>
  <c r="F9348" i="6"/>
  <c r="H9348" i="6" s="1"/>
  <c r="F9282" i="6"/>
  <c r="H9282" i="6" s="1"/>
  <c r="F9347" i="6"/>
  <c r="H9347" i="6" s="1"/>
  <c r="G1519" i="3"/>
  <c r="I1519" i="3" s="1"/>
  <c r="G1683" i="3"/>
  <c r="I1683" i="3" s="1"/>
  <c r="F9074" i="6"/>
  <c r="H9074" i="6" s="1"/>
  <c r="F9165" i="6"/>
  <c r="H9165" i="6" s="1"/>
  <c r="G1422" i="3"/>
  <c r="G1636" i="3"/>
  <c r="I1636" i="3" s="1"/>
  <c r="R404" i="2"/>
  <c r="E404" i="2" s="1"/>
  <c r="R405" i="2"/>
  <c r="E405" i="2" s="1"/>
  <c r="F8670" i="6"/>
  <c r="H8670" i="6" s="1"/>
  <c r="F8813" i="6"/>
  <c r="H8813" i="6" s="1"/>
  <c r="F8812" i="6"/>
  <c r="H8812" i="6" s="1"/>
  <c r="F8652" i="6"/>
  <c r="H8652" i="6" s="1"/>
  <c r="F8389" i="6"/>
  <c r="H8389" i="6" s="1"/>
  <c r="F8733" i="6"/>
  <c r="H8733" i="6" s="1"/>
  <c r="G1512" i="3"/>
  <c r="I1512" i="3" s="1"/>
  <c r="G1591" i="3"/>
  <c r="I1591" i="3" s="1"/>
  <c r="G1426" i="3"/>
  <c r="I1426" i="3" s="1"/>
  <c r="Q406" i="2"/>
  <c r="S406" i="2" s="1"/>
  <c r="Q433" i="5"/>
  <c r="Q432" i="5"/>
  <c r="D432" i="5" s="1"/>
  <c r="I1479" i="3"/>
  <c r="I1478" i="3"/>
  <c r="I1476" i="3"/>
  <c r="I1475" i="3"/>
  <c r="I1473" i="3"/>
  <c r="I1472" i="3"/>
  <c r="I1471" i="3"/>
  <c r="I1470" i="3"/>
  <c r="I1469" i="3"/>
  <c r="I1468" i="3"/>
  <c r="I1467" i="3"/>
  <c r="I1466" i="3"/>
  <c r="I1463" i="3"/>
  <c r="I1462" i="3"/>
  <c r="I1461" i="3"/>
  <c r="I1460" i="3"/>
  <c r="I1458" i="3"/>
  <c r="I1455" i="3"/>
  <c r="I1454" i="3"/>
  <c r="I1453" i="3"/>
  <c r="I1452" i="3"/>
  <c r="I1450" i="3"/>
  <c r="I1446" i="3"/>
  <c r="I1443" i="3"/>
  <c r="I1439" i="3"/>
  <c r="I1438" i="3"/>
  <c r="I1437" i="3"/>
  <c r="I1435" i="3"/>
  <c r="I1434" i="3"/>
  <c r="I1433" i="3"/>
  <c r="I1431" i="3"/>
  <c r="I1430" i="3"/>
  <c r="I1428" i="3"/>
  <c r="I1427" i="3"/>
  <c r="I1424" i="3"/>
  <c r="I1423" i="3"/>
  <c r="I1421" i="3"/>
  <c r="I1420" i="3"/>
  <c r="I1418" i="3"/>
  <c r="I1417" i="3"/>
  <c r="I1416" i="3"/>
  <c r="I1415" i="3"/>
  <c r="I1414" i="3"/>
  <c r="I1413" i="3"/>
  <c r="I1412" i="3"/>
  <c r="I1411" i="3"/>
  <c r="I1410" i="3"/>
  <c r="I1408" i="3"/>
  <c r="I1407" i="3"/>
  <c r="I1406" i="3"/>
  <c r="I1405" i="3"/>
  <c r="I1404" i="3"/>
  <c r="I1403" i="3"/>
  <c r="I1402" i="3"/>
  <c r="I1401" i="3"/>
  <c r="I1400" i="3"/>
  <c r="F1399" i="3"/>
  <c r="J1399" i="3" s="1"/>
  <c r="F1398" i="3"/>
  <c r="J1398" i="3" s="1"/>
  <c r="F1397" i="3"/>
  <c r="J1397" i="3" s="1"/>
  <c r="P399" i="2"/>
  <c r="M399" i="2"/>
  <c r="L399" i="2"/>
  <c r="H399" i="2"/>
  <c r="G1959" i="3" s="1"/>
  <c r="I1959" i="3" s="1"/>
  <c r="F1396" i="3"/>
  <c r="J1396" i="3" s="1"/>
  <c r="P394" i="2"/>
  <c r="M394" i="2"/>
  <c r="L394" i="2"/>
  <c r="H394" i="2"/>
  <c r="G1396" i="3" s="1"/>
  <c r="Q416" i="2" s="1"/>
  <c r="S416" i="2" s="1"/>
  <c r="F1392" i="3"/>
  <c r="J1392" i="3" s="1"/>
  <c r="F1391" i="3"/>
  <c r="J1391" i="3" s="1"/>
  <c r="P397" i="2"/>
  <c r="M397" i="2"/>
  <c r="L397" i="2"/>
  <c r="H397" i="2"/>
  <c r="G1444" i="3" s="1"/>
  <c r="I1444" i="3" s="1"/>
  <c r="P389" i="2"/>
  <c r="M389" i="2"/>
  <c r="L389" i="2"/>
  <c r="H389" i="2"/>
  <c r="G1749" i="3" s="1"/>
  <c r="I1749" i="3" s="1"/>
  <c r="P391" i="2"/>
  <c r="M391" i="2"/>
  <c r="L391" i="2"/>
  <c r="H391" i="2"/>
  <c r="G1385" i="3" s="1"/>
  <c r="F1385" i="3"/>
  <c r="J1385" i="3" s="1"/>
  <c r="F1383" i="3"/>
  <c r="J1383" i="3" s="1"/>
  <c r="F1378" i="3"/>
  <c r="J1378" i="3" s="1"/>
  <c r="F1376" i="3"/>
  <c r="J1376" i="3" s="1"/>
  <c r="P401" i="2"/>
  <c r="M401" i="2"/>
  <c r="L401" i="2"/>
  <c r="H401" i="2"/>
  <c r="G1547" i="3" s="1"/>
  <c r="P402" i="2"/>
  <c r="M402" i="2"/>
  <c r="L402" i="2"/>
  <c r="H402" i="2"/>
  <c r="G1544" i="3" s="1"/>
  <c r="P400" i="2"/>
  <c r="M400" i="2"/>
  <c r="L400" i="2"/>
  <c r="H400" i="2"/>
  <c r="P398" i="2"/>
  <c r="M398" i="2"/>
  <c r="L398" i="2"/>
  <c r="H398" i="2"/>
  <c r="P384" i="2"/>
  <c r="M384" i="2"/>
  <c r="L384" i="2"/>
  <c r="H384" i="2"/>
  <c r="G1365" i="3" s="1"/>
  <c r="I1365" i="3" s="1"/>
  <c r="F1365" i="3"/>
  <c r="J1365" i="3" s="1"/>
  <c r="I1547" i="3" l="1"/>
  <c r="Q413" i="2"/>
  <c r="S413" i="2" s="1"/>
  <c r="I1544" i="3"/>
  <c r="D433" i="5"/>
  <c r="G1695" i="3"/>
  <c r="I1695" i="3" s="1"/>
  <c r="G1897" i="3"/>
  <c r="I1897" i="3" s="1"/>
  <c r="G1398" i="3"/>
  <c r="G1807" i="3"/>
  <c r="I1807" i="3" s="1"/>
  <c r="G1429" i="3"/>
  <c r="I1429" i="3" s="1"/>
  <c r="G1767" i="3"/>
  <c r="I1767" i="3" s="1"/>
  <c r="I1422" i="3"/>
  <c r="R398" i="2"/>
  <c r="E398" i="2" s="1"/>
  <c r="Q404" i="2"/>
  <c r="S404" i="2" s="1"/>
  <c r="Q401" i="2"/>
  <c r="S401" i="2" s="1"/>
  <c r="R394" i="2"/>
  <c r="E394" i="2" s="1"/>
  <c r="Q402" i="2"/>
  <c r="S402" i="2" s="1"/>
  <c r="Q405" i="2"/>
  <c r="S405" i="2" s="1"/>
  <c r="G1376" i="3"/>
  <c r="I1376" i="3" s="1"/>
  <c r="G1563" i="3"/>
  <c r="I1563" i="3" s="1"/>
  <c r="G1445" i="3"/>
  <c r="I1445" i="3" s="1"/>
  <c r="G1548" i="3"/>
  <c r="I1548" i="3" s="1"/>
  <c r="Q397" i="2"/>
  <c r="S397" i="2" s="1"/>
  <c r="I1396" i="3"/>
  <c r="Q409" i="2"/>
  <c r="S409" i="2" s="1"/>
  <c r="R399" i="2"/>
  <c r="E399" i="2" s="1"/>
  <c r="R400" i="2"/>
  <c r="E400" i="2" s="1"/>
  <c r="R402" i="2"/>
  <c r="E402" i="2" s="1"/>
  <c r="R389" i="2"/>
  <c r="E389" i="2" s="1"/>
  <c r="R397" i="2"/>
  <c r="E397" i="2" s="1"/>
  <c r="R401" i="2"/>
  <c r="E401" i="2" s="1"/>
  <c r="I1385" i="3"/>
  <c r="Q391" i="2"/>
  <c r="S391" i="2" s="1"/>
  <c r="R391" i="2"/>
  <c r="E391" i="2" s="1"/>
  <c r="R384" i="2"/>
  <c r="E384" i="2" s="1"/>
  <c r="P396" i="2"/>
  <c r="M396" i="2"/>
  <c r="L396" i="2"/>
  <c r="H396" i="2"/>
  <c r="G1493" i="3" s="1"/>
  <c r="I1493" i="3" s="1"/>
  <c r="O430" i="5"/>
  <c r="Q430" i="5" s="1"/>
  <c r="L430" i="5"/>
  <c r="K430" i="5"/>
  <c r="G430" i="5"/>
  <c r="F14776" i="6" s="1"/>
  <c r="H14776" i="6" s="1"/>
  <c r="F1360" i="3"/>
  <c r="J1360" i="3" s="1"/>
  <c r="F1359" i="3"/>
  <c r="J1359" i="3" s="1"/>
  <c r="O429" i="5"/>
  <c r="Q429" i="5" s="1"/>
  <c r="D429" i="5" s="1"/>
  <c r="L429" i="5"/>
  <c r="K429" i="5"/>
  <c r="G429" i="5"/>
  <c r="F9970" i="6" s="1"/>
  <c r="H9970" i="6" s="1"/>
  <c r="P395" i="2"/>
  <c r="M395" i="2"/>
  <c r="L395" i="2"/>
  <c r="H395" i="2"/>
  <c r="G1481" i="3" s="1"/>
  <c r="Q408" i="2" l="1"/>
  <c r="S408" i="2" s="1"/>
  <c r="D430" i="5"/>
  <c r="Q399" i="2"/>
  <c r="S399" i="2" s="1"/>
  <c r="I1481" i="3"/>
  <c r="Q484" i="2"/>
  <c r="S484" i="2" s="1"/>
  <c r="I1398" i="3"/>
  <c r="F9179" i="6"/>
  <c r="H9179" i="6" s="1"/>
  <c r="F9180" i="6"/>
  <c r="H9180" i="6" s="1"/>
  <c r="F8998" i="6"/>
  <c r="H8998" i="6" s="1"/>
  <c r="F8997" i="6"/>
  <c r="H8997" i="6" s="1"/>
  <c r="R395" i="2"/>
  <c r="E395" i="2" s="1"/>
  <c r="R396" i="2"/>
  <c r="E396" i="2" s="1"/>
  <c r="Q398" i="2"/>
  <c r="S398" i="2" s="1"/>
  <c r="F8583" i="6"/>
  <c r="H8583" i="6" s="1"/>
  <c r="F8584" i="6"/>
  <c r="H8584" i="6" s="1"/>
  <c r="Q389" i="2"/>
  <c r="S389" i="2" s="1"/>
  <c r="Q384" i="2"/>
  <c r="S384" i="2" s="1"/>
  <c r="BC21" i="7"/>
  <c r="BC18" i="7"/>
  <c r="F1358" i="3" l="1"/>
  <c r="J1358" i="3" s="1"/>
  <c r="F1356" i="3"/>
  <c r="J1356" i="3" s="1"/>
  <c r="F1354" i="3"/>
  <c r="J1354" i="3" s="1"/>
  <c r="P387" i="2"/>
  <c r="M387" i="2"/>
  <c r="L387" i="2"/>
  <c r="H387" i="2"/>
  <c r="F1353" i="3"/>
  <c r="J1353" i="3" s="1"/>
  <c r="O428" i="5"/>
  <c r="L428" i="5"/>
  <c r="K428" i="5"/>
  <c r="G428" i="5"/>
  <c r="F15037" i="6" s="1"/>
  <c r="H15037" i="6" s="1"/>
  <c r="O427" i="5"/>
  <c r="L427" i="5"/>
  <c r="K427" i="5"/>
  <c r="G427" i="5"/>
  <c r="F1347" i="3"/>
  <c r="J1347" i="3" s="1"/>
  <c r="P383" i="2"/>
  <c r="M383" i="2"/>
  <c r="L383" i="2"/>
  <c r="H383" i="2"/>
  <c r="G2589" i="3" s="1"/>
  <c r="I2589" i="3" s="1"/>
  <c r="F1346" i="3"/>
  <c r="J1346" i="3" s="1"/>
  <c r="O426" i="5"/>
  <c r="L426" i="5"/>
  <c r="K426" i="5"/>
  <c r="G426" i="5"/>
  <c r="F11246" i="6" s="1"/>
  <c r="H11246" i="6" s="1"/>
  <c r="F1344" i="3"/>
  <c r="J1344" i="3" s="1"/>
  <c r="F1343" i="3"/>
  <c r="J1343" i="3" s="1"/>
  <c r="F1338" i="3"/>
  <c r="J1338" i="3" s="1"/>
  <c r="F1324" i="3"/>
  <c r="J1324" i="3" s="1"/>
  <c r="F1321" i="3"/>
  <c r="J1321" i="3" s="1"/>
  <c r="P393" i="2"/>
  <c r="M393" i="2"/>
  <c r="L393" i="2"/>
  <c r="H393" i="2"/>
  <c r="G1359" i="3" s="1"/>
  <c r="I1359" i="3" s="1"/>
  <c r="P392" i="2"/>
  <c r="M392" i="2"/>
  <c r="L392" i="2"/>
  <c r="H392" i="2"/>
  <c r="O425" i="5"/>
  <c r="L425" i="5"/>
  <c r="K425" i="5"/>
  <c r="G425" i="5"/>
  <c r="F1318" i="3"/>
  <c r="J1318" i="3" s="1"/>
  <c r="O424" i="5"/>
  <c r="L424" i="5"/>
  <c r="K424" i="5"/>
  <c r="G424" i="5"/>
  <c r="O423" i="5"/>
  <c r="L423" i="5"/>
  <c r="K423" i="5"/>
  <c r="G423" i="5"/>
  <c r="F9393" i="6" s="1"/>
  <c r="H9393" i="6" s="1"/>
  <c r="O422" i="5"/>
  <c r="L422" i="5"/>
  <c r="K422" i="5"/>
  <c r="G422" i="5"/>
  <c r="O421" i="5"/>
  <c r="Q421" i="5" s="1"/>
  <c r="L421" i="5"/>
  <c r="K421" i="5"/>
  <c r="G421" i="5"/>
  <c r="F7722" i="6"/>
  <c r="H7722" i="6" s="1"/>
  <c r="F1315" i="3"/>
  <c r="J1315" i="3" s="1"/>
  <c r="F1314" i="3"/>
  <c r="J1314" i="3" s="1"/>
  <c r="O420" i="5"/>
  <c r="L420" i="5"/>
  <c r="K420" i="5"/>
  <c r="G420" i="5"/>
  <c r="F9319" i="6" s="1"/>
  <c r="H9319" i="6" s="1"/>
  <c r="J1395" i="3"/>
  <c r="I1395" i="3"/>
  <c r="J1394" i="3"/>
  <c r="I1394" i="3"/>
  <c r="J1393" i="3"/>
  <c r="I1393" i="3"/>
  <c r="J1390" i="3"/>
  <c r="I1390" i="3"/>
  <c r="J1389" i="3"/>
  <c r="I1389" i="3"/>
  <c r="J1388" i="3"/>
  <c r="I1388" i="3"/>
  <c r="J1387" i="3"/>
  <c r="I1387" i="3"/>
  <c r="J1386" i="3"/>
  <c r="I1386" i="3"/>
  <c r="J1384" i="3"/>
  <c r="I1384" i="3"/>
  <c r="J1382" i="3"/>
  <c r="I1382" i="3"/>
  <c r="J1381" i="3"/>
  <c r="I1381" i="3"/>
  <c r="J1380" i="3"/>
  <c r="I1380" i="3"/>
  <c r="J1379" i="3"/>
  <c r="I1379" i="3"/>
  <c r="J1377" i="3"/>
  <c r="I1377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4" i="3"/>
  <c r="I1364" i="3"/>
  <c r="J1363" i="3"/>
  <c r="I1363" i="3"/>
  <c r="J1362" i="3"/>
  <c r="I1362" i="3"/>
  <c r="J1361" i="3"/>
  <c r="I1361" i="3"/>
  <c r="J1357" i="3"/>
  <c r="I1357" i="3"/>
  <c r="J1355" i="3"/>
  <c r="I1355" i="3"/>
  <c r="J1352" i="3"/>
  <c r="I1352" i="3"/>
  <c r="J1351" i="3"/>
  <c r="I1351" i="3"/>
  <c r="J1350" i="3"/>
  <c r="I1350" i="3"/>
  <c r="J1349" i="3"/>
  <c r="I1349" i="3"/>
  <c r="J1348" i="3"/>
  <c r="I1348" i="3"/>
  <c r="J1345" i="3"/>
  <c r="I1345" i="3"/>
  <c r="J1342" i="3"/>
  <c r="I1342" i="3"/>
  <c r="J1341" i="3"/>
  <c r="I1341" i="3"/>
  <c r="J1340" i="3"/>
  <c r="I1340" i="3"/>
  <c r="J1339" i="3"/>
  <c r="I1339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3" i="3"/>
  <c r="I1323" i="3"/>
  <c r="J1322" i="3"/>
  <c r="I1322" i="3"/>
  <c r="J1320" i="3"/>
  <c r="I1320" i="3"/>
  <c r="J1319" i="3"/>
  <c r="I1319" i="3"/>
  <c r="J1317" i="3"/>
  <c r="I1317" i="3"/>
  <c r="J1316" i="3"/>
  <c r="I1316" i="3"/>
  <c r="J1313" i="3"/>
  <c r="I1313" i="3"/>
  <c r="J1312" i="3"/>
  <c r="I1312" i="3"/>
  <c r="J1400" i="3"/>
  <c r="J1401" i="3"/>
  <c r="J1402" i="3"/>
  <c r="J1403" i="3"/>
  <c r="J1404" i="3"/>
  <c r="J1405" i="3"/>
  <c r="J1406" i="3"/>
  <c r="J1407" i="3"/>
  <c r="J1408" i="3"/>
  <c r="J1410" i="3"/>
  <c r="J1411" i="3"/>
  <c r="J1412" i="3"/>
  <c r="J1413" i="3"/>
  <c r="J1414" i="3"/>
  <c r="J1415" i="3"/>
  <c r="J1416" i="3"/>
  <c r="J1417" i="3"/>
  <c r="J1418" i="3"/>
  <c r="J1420" i="3"/>
  <c r="J1421" i="3"/>
  <c r="J1423" i="3"/>
  <c r="J1424" i="3"/>
  <c r="J1427" i="3"/>
  <c r="J1428" i="3"/>
  <c r="J1430" i="3"/>
  <c r="J1431" i="3"/>
  <c r="J1433" i="3"/>
  <c r="J1434" i="3"/>
  <c r="J1435" i="3"/>
  <c r="J1437" i="3"/>
  <c r="J1438" i="3"/>
  <c r="J1439" i="3"/>
  <c r="J1443" i="3"/>
  <c r="J1446" i="3"/>
  <c r="J1450" i="3"/>
  <c r="J1452" i="3"/>
  <c r="J1453" i="3"/>
  <c r="J1454" i="3"/>
  <c r="J1455" i="3"/>
  <c r="J1458" i="3"/>
  <c r="J1460" i="3"/>
  <c r="J1461" i="3"/>
  <c r="J1462" i="3"/>
  <c r="J1463" i="3"/>
  <c r="J1466" i="3"/>
  <c r="J1467" i="3"/>
  <c r="J1468" i="3"/>
  <c r="J1469" i="3"/>
  <c r="J1470" i="3"/>
  <c r="J1471" i="3"/>
  <c r="J1472" i="3"/>
  <c r="J1473" i="3"/>
  <c r="J1475" i="3"/>
  <c r="J1476" i="3"/>
  <c r="J1478" i="3"/>
  <c r="J1479" i="3"/>
  <c r="J1480" i="3"/>
  <c r="P382" i="2"/>
  <c r="M382" i="2"/>
  <c r="L382" i="2"/>
  <c r="H382" i="2"/>
  <c r="F1311" i="3"/>
  <c r="J1311" i="3" s="1"/>
  <c r="F1310" i="3"/>
  <c r="J1310" i="3" s="1"/>
  <c r="P386" i="2"/>
  <c r="M386" i="2"/>
  <c r="L386" i="2"/>
  <c r="H386" i="2"/>
  <c r="F1308" i="3"/>
  <c r="J1308" i="3" s="1"/>
  <c r="J1309" i="3"/>
  <c r="J1307" i="3"/>
  <c r="F1306" i="3"/>
  <c r="J1306" i="3" s="1"/>
  <c r="F1305" i="3"/>
  <c r="J1305" i="3" s="1"/>
  <c r="F1304" i="3"/>
  <c r="J1304" i="3" s="1"/>
  <c r="F1303" i="3"/>
  <c r="J1303" i="3" s="1"/>
  <c r="F1301" i="3"/>
  <c r="J1301" i="3" s="1"/>
  <c r="G2754" i="3" l="1"/>
  <c r="I2754" i="3" s="1"/>
  <c r="G2802" i="3"/>
  <c r="I2802" i="3" s="1"/>
  <c r="F14891" i="6"/>
  <c r="H14891" i="6" s="1"/>
  <c r="F15491" i="6"/>
  <c r="H15491" i="6" s="1"/>
  <c r="F15983" i="6"/>
  <c r="H15983" i="6" s="1"/>
  <c r="F16028" i="6"/>
  <c r="H16028" i="6" s="1"/>
  <c r="F15168" i="6"/>
  <c r="H15168" i="6" s="1"/>
  <c r="F13700" i="6"/>
  <c r="H13700" i="6" s="1"/>
  <c r="F14818" i="6"/>
  <c r="H14818" i="6" s="1"/>
  <c r="F14103" i="6"/>
  <c r="H14103" i="6" s="1"/>
  <c r="F14370" i="6"/>
  <c r="H14370" i="6" s="1"/>
  <c r="F14141" i="6"/>
  <c r="H14141" i="6" s="1"/>
  <c r="F14444" i="6"/>
  <c r="H14444" i="6" s="1"/>
  <c r="F13565" i="6"/>
  <c r="H13565" i="6" s="1"/>
  <c r="F13902" i="6"/>
  <c r="H13902" i="6" s="1"/>
  <c r="F13718" i="6"/>
  <c r="H13718" i="6" s="1"/>
  <c r="F13131" i="6"/>
  <c r="H13131" i="6" s="1"/>
  <c r="F13385" i="6"/>
  <c r="H13385" i="6" s="1"/>
  <c r="F13314" i="6"/>
  <c r="H13314" i="6" s="1"/>
  <c r="F13465" i="6"/>
  <c r="H13465" i="6" s="1"/>
  <c r="F13039" i="6"/>
  <c r="H13039" i="6" s="1"/>
  <c r="F12781" i="6"/>
  <c r="H12781" i="6" s="1"/>
  <c r="F12907" i="6"/>
  <c r="H12907" i="6" s="1"/>
  <c r="F12082" i="6"/>
  <c r="H12082" i="6" s="1"/>
  <c r="F13071" i="6"/>
  <c r="H13071" i="6" s="1"/>
  <c r="F12406" i="6"/>
  <c r="H12406" i="6" s="1"/>
  <c r="F13020" i="6"/>
  <c r="H13020" i="6" s="1"/>
  <c r="F9836" i="6"/>
  <c r="H9836" i="6" s="1"/>
  <c r="F13119" i="6"/>
  <c r="H13119" i="6" s="1"/>
  <c r="F12722" i="6"/>
  <c r="H12722" i="6" s="1"/>
  <c r="F12585" i="6"/>
  <c r="H12585" i="6" s="1"/>
  <c r="G1347" i="3"/>
  <c r="I1347" i="3" s="1"/>
  <c r="G2302" i="3"/>
  <c r="I2302" i="3" s="1"/>
  <c r="G1311" i="3"/>
  <c r="I1311" i="3" s="1"/>
  <c r="G2285" i="3"/>
  <c r="I2285" i="3" s="1"/>
  <c r="F12225" i="6"/>
  <c r="H12225" i="6" s="1"/>
  <c r="F12190" i="6"/>
  <c r="H12190" i="6" s="1"/>
  <c r="F11851" i="6"/>
  <c r="H11851" i="6" s="1"/>
  <c r="F12138" i="6"/>
  <c r="H12138" i="6" s="1"/>
  <c r="D421" i="5"/>
  <c r="F11731" i="6"/>
  <c r="H11731" i="6" s="1"/>
  <c r="F11949" i="6"/>
  <c r="H11949" i="6" s="1"/>
  <c r="F9007" i="6"/>
  <c r="H9007" i="6" s="1"/>
  <c r="F12062" i="6"/>
  <c r="H12062" i="6" s="1"/>
  <c r="F11545" i="6"/>
  <c r="H11545" i="6" s="1"/>
  <c r="F11878" i="6"/>
  <c r="H11878" i="6" s="1"/>
  <c r="F11572" i="6"/>
  <c r="H11572" i="6" s="1"/>
  <c r="F11775" i="6"/>
  <c r="H11775" i="6" s="1"/>
  <c r="F11677" i="6"/>
  <c r="H11677" i="6" s="1"/>
  <c r="F11416" i="6"/>
  <c r="H11416" i="6" s="1"/>
  <c r="F11351" i="6"/>
  <c r="H11351" i="6" s="1"/>
  <c r="F11308" i="6"/>
  <c r="H11308" i="6" s="1"/>
  <c r="F10468" i="6"/>
  <c r="H10468" i="6" s="1"/>
  <c r="F11418" i="6"/>
  <c r="H11418" i="6" s="1"/>
  <c r="G2007" i="3"/>
  <c r="I2007" i="3" s="1"/>
  <c r="G2110" i="3"/>
  <c r="I2110" i="3" s="1"/>
  <c r="F11073" i="6"/>
  <c r="H11073" i="6" s="1"/>
  <c r="F11162" i="6"/>
  <c r="H11162" i="6" s="1"/>
  <c r="F11173" i="6"/>
  <c r="H11173" i="6" s="1"/>
  <c r="F11029" i="6"/>
  <c r="H11029" i="6" s="1"/>
  <c r="F11218" i="6"/>
  <c r="H11218" i="6" s="1"/>
  <c r="F11167" i="6"/>
  <c r="H11167" i="6" s="1"/>
  <c r="F10863" i="6"/>
  <c r="H10863" i="6" s="1"/>
  <c r="F10809" i="6"/>
  <c r="H10809" i="6" s="1"/>
  <c r="F10867" i="6"/>
  <c r="H10867" i="6" s="1"/>
  <c r="F10837" i="6"/>
  <c r="H10837" i="6" s="1"/>
  <c r="F10492" i="6"/>
  <c r="H10492" i="6" s="1"/>
  <c r="F10729" i="6"/>
  <c r="H10729" i="6" s="1"/>
  <c r="F10582" i="6"/>
  <c r="H10582" i="6" s="1"/>
  <c r="F10222" i="6"/>
  <c r="H10222" i="6" s="1"/>
  <c r="F10420" i="6"/>
  <c r="H10420" i="6" s="1"/>
  <c r="G1723" i="3"/>
  <c r="I1723" i="3" s="1"/>
  <c r="G1851" i="3"/>
  <c r="I1851" i="3" s="1"/>
  <c r="G1360" i="3"/>
  <c r="I1360" i="3" s="1"/>
  <c r="G1905" i="3"/>
  <c r="I1905" i="3" s="1"/>
  <c r="F9859" i="6"/>
  <c r="H9859" i="6" s="1"/>
  <c r="F10023" i="6"/>
  <c r="H10023" i="6" s="1"/>
  <c r="F10002" i="6"/>
  <c r="H10002" i="6" s="1"/>
  <c r="F9728" i="6"/>
  <c r="H9728" i="6" s="1"/>
  <c r="F9985" i="6"/>
  <c r="H9985" i="6" s="1"/>
  <c r="F9357" i="6"/>
  <c r="H9357" i="6" s="1"/>
  <c r="F9547" i="6"/>
  <c r="H9547" i="6" s="1"/>
  <c r="F9501" i="6"/>
  <c r="H9501" i="6" s="1"/>
  <c r="F9634" i="6"/>
  <c r="H9634" i="6" s="1"/>
  <c r="F9657" i="6"/>
  <c r="H9657" i="6" s="1"/>
  <c r="F9331" i="6"/>
  <c r="H9331" i="6" s="1"/>
  <c r="F9408" i="6"/>
  <c r="H9408" i="6" s="1"/>
  <c r="F8680" i="6"/>
  <c r="H8680" i="6" s="1"/>
  <c r="F9395" i="6"/>
  <c r="H9395" i="6" s="1"/>
  <c r="F9100" i="6"/>
  <c r="H9100" i="6" s="1"/>
  <c r="F9417" i="6"/>
  <c r="H9417" i="6" s="1"/>
  <c r="F9056" i="6"/>
  <c r="H9056" i="6" s="1"/>
  <c r="F9128" i="6"/>
  <c r="H9128" i="6" s="1"/>
  <c r="F8973" i="6"/>
  <c r="H8973" i="6" s="1"/>
  <c r="F9147" i="6"/>
  <c r="H9147" i="6" s="1"/>
  <c r="F8388" i="6"/>
  <c r="F8977" i="6"/>
  <c r="H8977" i="6" s="1"/>
  <c r="F8877" i="6"/>
  <c r="H8877" i="6" s="1"/>
  <c r="F9020" i="6"/>
  <c r="H9020" i="6" s="1"/>
  <c r="Q430" i="2"/>
  <c r="S430" i="2" s="1"/>
  <c r="F8469" i="6"/>
  <c r="H8469" i="6" s="1"/>
  <c r="F8794" i="6"/>
  <c r="H8794" i="6" s="1"/>
  <c r="F8737" i="6"/>
  <c r="H8737" i="6" s="1"/>
  <c r="R393" i="2"/>
  <c r="E393" i="2" s="1"/>
  <c r="R383" i="2"/>
  <c r="E383" i="2" s="1"/>
  <c r="F8464" i="6"/>
  <c r="H8464" i="6" s="1"/>
  <c r="F8603" i="6"/>
  <c r="H8603" i="6" s="1"/>
  <c r="F8722" i="6"/>
  <c r="H8722" i="6" s="1"/>
  <c r="F8801" i="6"/>
  <c r="H8801" i="6" s="1"/>
  <c r="G1354" i="3"/>
  <c r="G1578" i="3"/>
  <c r="I1578" i="3" s="1"/>
  <c r="F8526" i="6"/>
  <c r="H8526" i="6" s="1"/>
  <c r="F8742" i="6"/>
  <c r="H8742" i="6" s="1"/>
  <c r="F8683" i="6"/>
  <c r="H8683" i="6" s="1"/>
  <c r="F8422" i="6"/>
  <c r="H8422" i="6" s="1"/>
  <c r="F8623" i="6"/>
  <c r="H8623" i="6" s="1"/>
  <c r="G1358" i="3"/>
  <c r="G1499" i="3"/>
  <c r="I1499" i="3" s="1"/>
  <c r="R392" i="2"/>
  <c r="E392" i="2" s="1"/>
  <c r="Q424" i="5"/>
  <c r="Q393" i="2"/>
  <c r="S393" i="2" s="1"/>
  <c r="R386" i="2"/>
  <c r="E386" i="2" s="1"/>
  <c r="Q420" i="5"/>
  <c r="D420" i="5" s="1"/>
  <c r="Q425" i="5"/>
  <c r="Q396" i="2"/>
  <c r="S396" i="2" s="1"/>
  <c r="Q422" i="5"/>
  <c r="Q423" i="5"/>
  <c r="D423" i="5" s="1"/>
  <c r="Q427" i="5"/>
  <c r="Q428" i="5"/>
  <c r="Q426" i="5"/>
  <c r="D426" i="5" s="1"/>
  <c r="R387" i="2"/>
  <c r="E387" i="2" s="1"/>
  <c r="R382" i="2"/>
  <c r="E382" i="2" s="1"/>
  <c r="O419" i="5"/>
  <c r="Q419" i="5" s="1"/>
  <c r="L419" i="5"/>
  <c r="K419" i="5"/>
  <c r="G419" i="5"/>
  <c r="O418" i="5"/>
  <c r="L418" i="5"/>
  <c r="K418" i="5"/>
  <c r="G418" i="5"/>
  <c r="F9366" i="6" s="1"/>
  <c r="H9366" i="6" s="1"/>
  <c r="O417" i="5"/>
  <c r="Q417" i="5" s="1"/>
  <c r="L417" i="5"/>
  <c r="K417" i="5"/>
  <c r="G417" i="5"/>
  <c r="O416" i="5"/>
  <c r="Q416" i="5" s="1"/>
  <c r="L416" i="5"/>
  <c r="K416" i="5"/>
  <c r="G416" i="5"/>
  <c r="F1297" i="3"/>
  <c r="J1297" i="3" s="1"/>
  <c r="P388" i="2"/>
  <c r="M388" i="2"/>
  <c r="L388" i="2"/>
  <c r="H388" i="2"/>
  <c r="G1391" i="3" s="1"/>
  <c r="I1391" i="3" s="1"/>
  <c r="F1295" i="3"/>
  <c r="J1295" i="3" s="1"/>
  <c r="F1294" i="3"/>
  <c r="J1294" i="3" s="1"/>
  <c r="F1293" i="3"/>
  <c r="J1293" i="3" s="1"/>
  <c r="P380" i="2"/>
  <c r="M380" i="2"/>
  <c r="L380" i="2"/>
  <c r="H380" i="2"/>
  <c r="G1293" i="3" s="1"/>
  <c r="O415" i="5"/>
  <c r="L415" i="5"/>
  <c r="K415" i="5"/>
  <c r="G415" i="5"/>
  <c r="F1290" i="3"/>
  <c r="J1290" i="3" s="1"/>
  <c r="F1289" i="3"/>
  <c r="J1289" i="3" s="1"/>
  <c r="P372" i="2"/>
  <c r="M372" i="2"/>
  <c r="L372" i="2"/>
  <c r="H372" i="2"/>
  <c r="G2794" i="3" s="1"/>
  <c r="I2794" i="3" s="1"/>
  <c r="P373" i="2"/>
  <c r="M373" i="2"/>
  <c r="L373" i="2"/>
  <c r="H373" i="2"/>
  <c r="G1289" i="3" s="1"/>
  <c r="I1289" i="3" s="1"/>
  <c r="F1287" i="3"/>
  <c r="J1287" i="3" s="1"/>
  <c r="O414" i="5"/>
  <c r="L414" i="5"/>
  <c r="K414" i="5"/>
  <c r="G414" i="5"/>
  <c r="F14621" i="6" s="1"/>
  <c r="H14621" i="6" s="1"/>
  <c r="F1285" i="3"/>
  <c r="J1285" i="3" s="1"/>
  <c r="F1284" i="3"/>
  <c r="J1284" i="3" s="1"/>
  <c r="F1281" i="3"/>
  <c r="J1281" i="3" s="1"/>
  <c r="F1280" i="3"/>
  <c r="J1280" i="3" s="1"/>
  <c r="F1272" i="3"/>
  <c r="J1272" i="3" s="1"/>
  <c r="P385" i="2"/>
  <c r="M385" i="2"/>
  <c r="L385" i="2"/>
  <c r="H385" i="2"/>
  <c r="O413" i="5"/>
  <c r="L413" i="5"/>
  <c r="K413" i="5"/>
  <c r="G413" i="5"/>
  <c r="F10978" i="6" s="1"/>
  <c r="H10978" i="6" s="1"/>
  <c r="F1263" i="3"/>
  <c r="J1263" i="3" s="1"/>
  <c r="P379" i="2"/>
  <c r="M379" i="2"/>
  <c r="L379" i="2"/>
  <c r="H379" i="2"/>
  <c r="G1263" i="3" s="1"/>
  <c r="I1263" i="3" s="1"/>
  <c r="F1261" i="3"/>
  <c r="J1261" i="3" s="1"/>
  <c r="F1259" i="3"/>
  <c r="J1259" i="3" s="1"/>
  <c r="F14146" i="6" l="1"/>
  <c r="H14146" i="6" s="1"/>
  <c r="F15264" i="6"/>
  <c r="H15264" i="6" s="1"/>
  <c r="F16003" i="6"/>
  <c r="H16003" i="6" s="1"/>
  <c r="F15067" i="6"/>
  <c r="H15067" i="6" s="1"/>
  <c r="F14436" i="6"/>
  <c r="H14436" i="6" s="1"/>
  <c r="F14324" i="6"/>
  <c r="H14324" i="6" s="1"/>
  <c r="F14435" i="6"/>
  <c r="H14435" i="6" s="1"/>
  <c r="F13579" i="6"/>
  <c r="H13579" i="6" s="1"/>
  <c r="F13946" i="6"/>
  <c r="H13946" i="6" s="1"/>
  <c r="F13689" i="6"/>
  <c r="H13689" i="6" s="1"/>
  <c r="Q383" i="2"/>
  <c r="S383" i="2" s="1"/>
  <c r="F12864" i="6"/>
  <c r="H12864" i="6" s="1"/>
  <c r="F13307" i="6"/>
  <c r="H13307" i="6" s="1"/>
  <c r="Q382" i="2"/>
  <c r="S382" i="2" s="1"/>
  <c r="F13031" i="6"/>
  <c r="H13031" i="6" s="1"/>
  <c r="F13151" i="6"/>
  <c r="H13151" i="6" s="1"/>
  <c r="G1952" i="3"/>
  <c r="I1952" i="3" s="1"/>
  <c r="G2333" i="3"/>
  <c r="I2333" i="3" s="1"/>
  <c r="F12650" i="6"/>
  <c r="H12650" i="6" s="1"/>
  <c r="F12430" i="6"/>
  <c r="H12430" i="6" s="1"/>
  <c r="F12691" i="6"/>
  <c r="H12691" i="6" s="1"/>
  <c r="F12692" i="6"/>
  <c r="H12692" i="6" s="1"/>
  <c r="F11072" i="6"/>
  <c r="H11072" i="6" s="1"/>
  <c r="F12260" i="6"/>
  <c r="H12260" i="6" s="1"/>
  <c r="I1358" i="3"/>
  <c r="H8388" i="6"/>
  <c r="F8896" i="6"/>
  <c r="H8896" i="6" s="1"/>
  <c r="F12129" i="6"/>
  <c r="H12129" i="6" s="1"/>
  <c r="D416" i="5"/>
  <c r="D425" i="5"/>
  <c r="D428" i="5"/>
  <c r="D427" i="5"/>
  <c r="D417" i="5"/>
  <c r="D424" i="5"/>
  <c r="D419" i="5"/>
  <c r="D422" i="5"/>
  <c r="F11904" i="6"/>
  <c r="H11904" i="6" s="1"/>
  <c r="F12072" i="6"/>
  <c r="H12072" i="6" s="1"/>
  <c r="F12071" i="6"/>
  <c r="H12071" i="6" s="1"/>
  <c r="F11486" i="6"/>
  <c r="H11486" i="6" s="1"/>
  <c r="F11676" i="6"/>
  <c r="H11676" i="6" s="1"/>
  <c r="F11357" i="6"/>
  <c r="H11357" i="6" s="1"/>
  <c r="F11515" i="6"/>
  <c r="H11515" i="6" s="1"/>
  <c r="F11514" i="6"/>
  <c r="H11514" i="6" s="1"/>
  <c r="F11136" i="6"/>
  <c r="H11136" i="6" s="1"/>
  <c r="F11362" i="6"/>
  <c r="H11362" i="6" s="1"/>
  <c r="F10695" i="6"/>
  <c r="H10695" i="6" s="1"/>
  <c r="F11007" i="6"/>
  <c r="H11007" i="6" s="1"/>
  <c r="F9925" i="6"/>
  <c r="H9925" i="6" s="1"/>
  <c r="F10578" i="6"/>
  <c r="H10578" i="6" s="1"/>
  <c r="F9565" i="6"/>
  <c r="H9565" i="6" s="1"/>
  <c r="F10322" i="6"/>
  <c r="H10322" i="6" s="1"/>
  <c r="F10079" i="6"/>
  <c r="H10079" i="6" s="1"/>
  <c r="F10078" i="6"/>
  <c r="H10078" i="6" s="1"/>
  <c r="I1354" i="3"/>
  <c r="Q486" i="2"/>
  <c r="S486" i="2" s="1"/>
  <c r="P427" i="5"/>
  <c r="R427" i="5" s="1"/>
  <c r="F9171" i="6"/>
  <c r="H9171" i="6" s="1"/>
  <c r="F9621" i="6"/>
  <c r="H9621" i="6" s="1"/>
  <c r="F9620" i="6"/>
  <c r="H9620" i="6" s="1"/>
  <c r="F9666" i="6"/>
  <c r="H9666" i="6" s="1"/>
  <c r="F9665" i="6"/>
  <c r="H9665" i="6" s="1"/>
  <c r="F9225" i="6"/>
  <c r="H9225" i="6" s="1"/>
  <c r="F9553" i="6"/>
  <c r="H9553" i="6" s="1"/>
  <c r="G1294" i="3"/>
  <c r="G1701" i="3"/>
  <c r="I1701" i="3" s="1"/>
  <c r="F8597" i="6"/>
  <c r="H8597" i="6" s="1"/>
  <c r="F9291" i="6"/>
  <c r="H9291" i="6" s="1"/>
  <c r="F8907" i="6"/>
  <c r="H8907" i="6" s="1"/>
  <c r="F8990" i="6"/>
  <c r="H8990" i="6" s="1"/>
  <c r="F8596" i="6"/>
  <c r="H8596" i="6" s="1"/>
  <c r="F8853" i="6"/>
  <c r="H8853" i="6" s="1"/>
  <c r="R372" i="2"/>
  <c r="E372" i="2" s="1"/>
  <c r="Q387" i="2"/>
  <c r="S387" i="2" s="1"/>
  <c r="F8498" i="6"/>
  <c r="H8498" i="6" s="1"/>
  <c r="F8630" i="6"/>
  <c r="H8630" i="6" s="1"/>
  <c r="G1290" i="3"/>
  <c r="G1525" i="3"/>
  <c r="I1525" i="3" s="1"/>
  <c r="F8766" i="6"/>
  <c r="H8766" i="6" s="1"/>
  <c r="F8789" i="6"/>
  <c r="H8789" i="6" s="1"/>
  <c r="F8573" i="6"/>
  <c r="H8573" i="6" s="1"/>
  <c r="F8755" i="6"/>
  <c r="H8755" i="6" s="1"/>
  <c r="F8706" i="6"/>
  <c r="H8706" i="6" s="1"/>
  <c r="R373" i="2"/>
  <c r="E373" i="2" s="1"/>
  <c r="F8458" i="6"/>
  <c r="H8458" i="6" s="1"/>
  <c r="F8459" i="6"/>
  <c r="H8459" i="6" s="1"/>
  <c r="F8442" i="6"/>
  <c r="H8442" i="6" s="1"/>
  <c r="F8423" i="6"/>
  <c r="H8423" i="6" s="1"/>
  <c r="F8516" i="6"/>
  <c r="H8516" i="6" s="1"/>
  <c r="R388" i="2"/>
  <c r="E388" i="2" s="1"/>
  <c r="Q388" i="2"/>
  <c r="S388" i="2" s="1"/>
  <c r="I1293" i="3"/>
  <c r="Q392" i="2"/>
  <c r="S392" i="2" s="1"/>
  <c r="Q386" i="2"/>
  <c r="S386" i="2" s="1"/>
  <c r="Q413" i="5"/>
  <c r="D413" i="5" s="1"/>
  <c r="R385" i="2"/>
  <c r="E385" i="2" s="1"/>
  <c r="R379" i="2"/>
  <c r="E379" i="2" s="1"/>
  <c r="Q415" i="5"/>
  <c r="D415" i="5" s="1"/>
  <c r="Q418" i="5"/>
  <c r="D418" i="5" s="1"/>
  <c r="Q380" i="2"/>
  <c r="S380" i="2" s="1"/>
  <c r="R380" i="2"/>
  <c r="E380" i="2" s="1"/>
  <c r="Q373" i="2"/>
  <c r="S373" i="2" s="1"/>
  <c r="Q414" i="5"/>
  <c r="F1255" i="3"/>
  <c r="J1255" i="3" s="1"/>
  <c r="F1254" i="3"/>
  <c r="J1254" i="3" s="1"/>
  <c r="O412" i="5"/>
  <c r="Q412" i="5" s="1"/>
  <c r="D412" i="5" s="1"/>
  <c r="L412" i="5"/>
  <c r="K412" i="5"/>
  <c r="G412" i="5"/>
  <c r="O411" i="5"/>
  <c r="Q411" i="5" s="1"/>
  <c r="D411" i="5" s="1"/>
  <c r="L411" i="5"/>
  <c r="K411" i="5"/>
  <c r="G411" i="5"/>
  <c r="O410" i="5"/>
  <c r="Q410" i="5" s="1"/>
  <c r="D410" i="5" s="1"/>
  <c r="L410" i="5"/>
  <c r="K410" i="5"/>
  <c r="G410" i="5"/>
  <c r="O409" i="5"/>
  <c r="Q409" i="5" s="1"/>
  <c r="D409" i="5" s="1"/>
  <c r="L409" i="5"/>
  <c r="K409" i="5"/>
  <c r="G409" i="5"/>
  <c r="F10240" i="6" s="1"/>
  <c r="H10240" i="6" s="1"/>
  <c r="I1294" i="3" l="1"/>
  <c r="D414" i="5"/>
  <c r="F9197" i="6"/>
  <c r="H9197" i="6" s="1"/>
  <c r="F9520" i="6"/>
  <c r="H9520" i="6" s="1"/>
  <c r="F9651" i="6"/>
  <c r="H9651" i="6" s="1"/>
  <c r="Q385" i="2"/>
  <c r="S385" i="2" s="1"/>
  <c r="F8847" i="6"/>
  <c r="H8847" i="6" s="1"/>
  <c r="F8980" i="6"/>
  <c r="H8980" i="6" s="1"/>
  <c r="I1290" i="3"/>
  <c r="Q431" i="2"/>
  <c r="S431" i="2" s="1"/>
  <c r="Q372" i="2"/>
  <c r="S372" i="2" s="1"/>
  <c r="F8517" i="6"/>
  <c r="H8517" i="6" s="1"/>
  <c r="F8649" i="6"/>
  <c r="H8649" i="6" s="1"/>
  <c r="F8543" i="6"/>
  <c r="H8543" i="6" s="1"/>
  <c r="F8386" i="6"/>
  <c r="H8386" i="6" s="1"/>
  <c r="O408" i="5" l="1"/>
  <c r="Q408" i="5" s="1"/>
  <c r="L408" i="5"/>
  <c r="K408" i="5"/>
  <c r="G408" i="5"/>
  <c r="O407" i="5"/>
  <c r="Q407" i="5" s="1"/>
  <c r="D407" i="5" s="1"/>
  <c r="L407" i="5"/>
  <c r="K407" i="5"/>
  <c r="G407" i="5"/>
  <c r="F1252" i="3"/>
  <c r="J1252" i="3" s="1"/>
  <c r="F7295" i="6"/>
  <c r="H7295" i="6" s="1"/>
  <c r="O406" i="5"/>
  <c r="L406" i="5"/>
  <c r="K406" i="5"/>
  <c r="G406" i="5"/>
  <c r="F1249" i="3"/>
  <c r="J1249" i="3" s="1"/>
  <c r="P364" i="2"/>
  <c r="M364" i="2"/>
  <c r="L364" i="2"/>
  <c r="H364" i="2"/>
  <c r="G1247" i="3" s="1"/>
  <c r="F1248" i="3"/>
  <c r="J1248" i="3" s="1"/>
  <c r="F1247" i="3"/>
  <c r="J1247" i="3" s="1"/>
  <c r="F1246" i="3"/>
  <c r="J1246" i="3" s="1"/>
  <c r="P381" i="2"/>
  <c r="M381" i="2"/>
  <c r="L381" i="2"/>
  <c r="H381" i="2"/>
  <c r="F1244" i="3"/>
  <c r="J1244" i="3" s="1"/>
  <c r="P376" i="2"/>
  <c r="M376" i="2"/>
  <c r="L376" i="2"/>
  <c r="H376" i="2"/>
  <c r="G1239" i="3" s="1"/>
  <c r="F1239" i="3"/>
  <c r="J1239" i="3" s="1"/>
  <c r="H1238" i="3"/>
  <c r="H1237" i="3"/>
  <c r="O405" i="5"/>
  <c r="L405" i="5"/>
  <c r="K405" i="5"/>
  <c r="G405" i="5"/>
  <c r="F14526" i="6" s="1"/>
  <c r="H14526" i="6" s="1"/>
  <c r="F1232" i="3"/>
  <c r="J1232" i="3" s="1"/>
  <c r="F1229" i="3"/>
  <c r="J1229" i="3" s="1"/>
  <c r="F13339" i="6" l="1"/>
  <c r="H13339" i="6" s="1"/>
  <c r="F13301" i="6"/>
  <c r="H13301" i="6" s="1"/>
  <c r="F13189" i="6"/>
  <c r="H13189" i="6" s="1"/>
  <c r="F13125" i="6"/>
  <c r="H13125" i="6" s="1"/>
  <c r="F12765" i="6"/>
  <c r="H12765" i="6" s="1"/>
  <c r="F12978" i="6"/>
  <c r="H12978" i="6" s="1"/>
  <c r="F12847" i="6"/>
  <c r="H12847" i="6" s="1"/>
  <c r="F12904" i="6"/>
  <c r="H12904" i="6" s="1"/>
  <c r="F12386" i="6"/>
  <c r="H12386" i="6" s="1"/>
  <c r="F12447" i="6"/>
  <c r="H12447" i="6" s="1"/>
  <c r="F12733" i="6"/>
  <c r="H12733" i="6" s="1"/>
  <c r="F12612" i="6"/>
  <c r="H12612" i="6" s="1"/>
  <c r="F12223" i="6"/>
  <c r="H12223" i="6" s="1"/>
  <c r="F12158" i="6"/>
  <c r="H12158" i="6" s="1"/>
  <c r="I1239" i="3"/>
  <c r="F11862" i="6"/>
  <c r="H11862" i="6" s="1"/>
  <c r="F12086" i="6"/>
  <c r="H12086" i="6" s="1"/>
  <c r="D408" i="5"/>
  <c r="F11725" i="6"/>
  <c r="H11725" i="6" s="1"/>
  <c r="F11800" i="6"/>
  <c r="H11800" i="6" s="1"/>
  <c r="F11116" i="6"/>
  <c r="H11116" i="6" s="1"/>
  <c r="F11254" i="6"/>
  <c r="H11254" i="6" s="1"/>
  <c r="F11462" i="6"/>
  <c r="H11462" i="6" s="1"/>
  <c r="F11402" i="6"/>
  <c r="H11402" i="6" s="1"/>
  <c r="F11006" i="6"/>
  <c r="H11006" i="6" s="1"/>
  <c r="F10932" i="6"/>
  <c r="H10932" i="6" s="1"/>
  <c r="F10753" i="6"/>
  <c r="H10753" i="6" s="1"/>
  <c r="F10828" i="6"/>
  <c r="H10828" i="6" s="1"/>
  <c r="G1255" i="3"/>
  <c r="Q400" i="2" s="1"/>
  <c r="S400" i="2" s="1"/>
  <c r="G1995" i="3"/>
  <c r="I1995" i="3" s="1"/>
  <c r="F10466" i="6"/>
  <c r="H10466" i="6" s="1"/>
  <c r="F10605" i="6"/>
  <c r="H10605" i="6" s="1"/>
  <c r="F10682" i="6"/>
  <c r="H10682" i="6" s="1"/>
  <c r="F10565" i="6"/>
  <c r="H10565" i="6" s="1"/>
  <c r="F10310" i="6"/>
  <c r="H10310" i="6" s="1"/>
  <c r="F10237" i="6"/>
  <c r="H10237" i="6" s="1"/>
  <c r="F10180" i="6"/>
  <c r="H10180" i="6" s="1"/>
  <c r="F10098" i="6"/>
  <c r="H10098" i="6" s="1"/>
  <c r="F10378" i="6"/>
  <c r="H10378" i="6" s="1"/>
  <c r="F9872" i="6"/>
  <c r="H9872" i="6" s="1"/>
  <c r="F10021" i="6"/>
  <c r="H10021" i="6" s="1"/>
  <c r="F9952" i="6"/>
  <c r="H9952" i="6" s="1"/>
  <c r="F9519" i="6"/>
  <c r="H9519" i="6" s="1"/>
  <c r="F9652" i="6"/>
  <c r="H9652" i="6" s="1"/>
  <c r="F9596" i="6"/>
  <c r="H9596" i="6" s="1"/>
  <c r="F9468" i="6"/>
  <c r="H9468" i="6" s="1"/>
  <c r="F9316" i="6"/>
  <c r="H9316" i="6" s="1"/>
  <c r="F9379" i="6"/>
  <c r="H9379" i="6" s="1"/>
  <c r="F9222" i="6"/>
  <c r="H9222" i="6" s="1"/>
  <c r="F9337" i="6"/>
  <c r="H9337" i="6" s="1"/>
  <c r="F9178" i="6"/>
  <c r="H9178" i="6" s="1"/>
  <c r="F9142" i="6"/>
  <c r="H9142" i="6" s="1"/>
  <c r="F8875" i="6"/>
  <c r="H8875" i="6" s="1"/>
  <c r="F9050" i="6"/>
  <c r="H9050" i="6" s="1"/>
  <c r="F9003" i="6"/>
  <c r="H9003" i="6" s="1"/>
  <c r="F9049" i="6"/>
  <c r="H9049" i="6" s="1"/>
  <c r="F8793" i="6"/>
  <c r="F8904" i="6"/>
  <c r="H8904" i="6" s="1"/>
  <c r="F8629" i="6"/>
  <c r="H8629" i="6" s="1"/>
  <c r="F8628" i="6"/>
  <c r="H8628" i="6" s="1"/>
  <c r="F8545" i="6"/>
  <c r="H8545" i="6" s="1"/>
  <c r="F8679" i="6"/>
  <c r="H8679" i="6" s="1"/>
  <c r="F8529" i="6"/>
  <c r="H8529" i="6" s="1"/>
  <c r="F8461" i="6"/>
  <c r="H8461" i="6" s="1"/>
  <c r="Q379" i="2"/>
  <c r="S379" i="2" s="1"/>
  <c r="Q406" i="5"/>
  <c r="D406" i="5" s="1"/>
  <c r="Q405" i="5"/>
  <c r="R381" i="2"/>
  <c r="E381" i="2" s="1"/>
  <c r="R376" i="2"/>
  <c r="E376" i="2" s="1"/>
  <c r="I1247" i="3"/>
  <c r="Q364" i="2"/>
  <c r="S364" i="2" s="1"/>
  <c r="R364" i="2"/>
  <c r="E364" i="2" s="1"/>
  <c r="F1222" i="3"/>
  <c r="J1222" i="3" s="1"/>
  <c r="F1221" i="3"/>
  <c r="J1221" i="3" s="1"/>
  <c r="F1216" i="3"/>
  <c r="J1216" i="3" s="1"/>
  <c r="P378" i="2"/>
  <c r="M378" i="2"/>
  <c r="L378" i="2"/>
  <c r="H378" i="2"/>
  <c r="G1216" i="3" s="1"/>
  <c r="O404" i="5"/>
  <c r="Q404" i="5" s="1"/>
  <c r="D404" i="5" s="1"/>
  <c r="L404" i="5"/>
  <c r="K404" i="5"/>
  <c r="G404" i="5"/>
  <c r="P370" i="2"/>
  <c r="M370" i="2"/>
  <c r="L370" i="2"/>
  <c r="H370" i="2"/>
  <c r="G1620" i="3" s="1"/>
  <c r="I1620" i="3" s="1"/>
  <c r="F1214" i="3"/>
  <c r="J1214" i="3" s="1"/>
  <c r="F1210" i="3"/>
  <c r="J1210" i="3" s="1"/>
  <c r="P377" i="2"/>
  <c r="M377" i="2"/>
  <c r="L377" i="2"/>
  <c r="H377" i="2"/>
  <c r="G1208" i="3" s="1"/>
  <c r="F1208" i="3"/>
  <c r="J1208" i="3" s="1"/>
  <c r="F1207" i="3"/>
  <c r="J1207" i="3" s="1"/>
  <c r="F1205" i="3"/>
  <c r="J1205" i="3" s="1"/>
  <c r="I1208" i="3" l="1"/>
  <c r="H8793" i="6"/>
  <c r="D405" i="5"/>
  <c r="I1255" i="3"/>
  <c r="F9361" i="6"/>
  <c r="H9361" i="6" s="1"/>
  <c r="F9442" i="6"/>
  <c r="H9442" i="6" s="1"/>
  <c r="F8931" i="6"/>
  <c r="H8931" i="6" s="1"/>
  <c r="F9199" i="6"/>
  <c r="H9199" i="6" s="1"/>
  <c r="F9141" i="6"/>
  <c r="H9141" i="6" s="1"/>
  <c r="R370" i="2"/>
  <c r="E370" i="2" s="1"/>
  <c r="G1214" i="3"/>
  <c r="F8625" i="6"/>
  <c r="H8625" i="6" s="1"/>
  <c r="F8656" i="6"/>
  <c r="H8656" i="6" s="1"/>
  <c r="F8470" i="6"/>
  <c r="H8470" i="6" s="1"/>
  <c r="F8394" i="6"/>
  <c r="H8394" i="6" s="1"/>
  <c r="R377" i="2"/>
  <c r="E377" i="2" s="1"/>
  <c r="Q376" i="2"/>
  <c r="S376" i="2" s="1"/>
  <c r="I1216" i="3"/>
  <c r="Q378" i="2"/>
  <c r="S378" i="2" s="1"/>
  <c r="R378" i="2"/>
  <c r="E378" i="2" s="1"/>
  <c r="I1214" i="3" l="1"/>
  <c r="F1203" i="3"/>
  <c r="J1203" i="3" s="1"/>
  <c r="O403" i="5"/>
  <c r="Q403" i="5" s="1"/>
  <c r="D403" i="5" s="1"/>
  <c r="L403" i="5"/>
  <c r="K403" i="5"/>
  <c r="G403" i="5"/>
  <c r="F10552" i="6" s="1"/>
  <c r="H10552" i="6" s="1"/>
  <c r="F1200" i="3"/>
  <c r="J1200" i="3" s="1"/>
  <c r="F1199" i="3"/>
  <c r="J1199" i="3" s="1"/>
  <c r="P374" i="2"/>
  <c r="M374" i="2"/>
  <c r="L374" i="2"/>
  <c r="H374" i="2"/>
  <c r="G1199" i="3" s="1"/>
  <c r="O402" i="5"/>
  <c r="Q402" i="5" s="1"/>
  <c r="D402" i="5" s="1"/>
  <c r="L402" i="5"/>
  <c r="K402" i="5"/>
  <c r="G402" i="5"/>
  <c r="F10104" i="6" s="1"/>
  <c r="O401" i="5"/>
  <c r="Q401" i="5" s="1"/>
  <c r="L401" i="5"/>
  <c r="K401" i="5"/>
  <c r="G401" i="5"/>
  <c r="F15672" i="6" s="1"/>
  <c r="H15672" i="6" s="1"/>
  <c r="O400" i="5"/>
  <c r="Q400" i="5" s="1"/>
  <c r="D400" i="5" s="1"/>
  <c r="L400" i="5"/>
  <c r="K400" i="5"/>
  <c r="G400" i="5"/>
  <c r="F8734" i="6" s="1"/>
  <c r="H8734" i="6" s="1"/>
  <c r="F1195" i="3"/>
  <c r="J1195" i="3" s="1"/>
  <c r="F1194" i="3"/>
  <c r="J1194" i="3" s="1"/>
  <c r="F1193" i="3"/>
  <c r="J1193" i="3" s="1"/>
  <c r="F1192" i="3"/>
  <c r="J1192" i="3" s="1"/>
  <c r="O399" i="5"/>
  <c r="Q399" i="5" s="1"/>
  <c r="L399" i="5"/>
  <c r="K399" i="5"/>
  <c r="G398" i="5"/>
  <c r="F8840" i="6" s="1"/>
  <c r="H8840" i="6" s="1"/>
  <c r="F13911" i="6" l="1"/>
  <c r="H13911" i="6" s="1"/>
  <c r="F14126" i="6"/>
  <c r="H14126" i="6" s="1"/>
  <c r="H10104" i="6"/>
  <c r="P440" i="5"/>
  <c r="R440" i="5" s="1"/>
  <c r="D401" i="5"/>
  <c r="D399" i="5"/>
  <c r="F11501" i="6"/>
  <c r="H11501" i="6" s="1"/>
  <c r="F11953" i="6"/>
  <c r="H11953" i="6" s="1"/>
  <c r="F11121" i="6"/>
  <c r="H11121" i="6" s="1"/>
  <c r="F11346" i="6"/>
  <c r="H11346" i="6" s="1"/>
  <c r="F8713" i="6"/>
  <c r="H8713" i="6" s="1"/>
  <c r="F10783" i="6"/>
  <c r="H10783" i="6" s="1"/>
  <c r="F9981" i="6"/>
  <c r="H9981" i="6" s="1"/>
  <c r="F10105" i="6"/>
  <c r="H10105" i="6" s="1"/>
  <c r="F10072" i="6"/>
  <c r="H10072" i="6" s="1"/>
  <c r="F10277" i="6"/>
  <c r="H10277" i="6" s="1"/>
  <c r="F10348" i="6"/>
  <c r="H10348" i="6" s="1"/>
  <c r="F10212" i="6"/>
  <c r="H10212" i="6" s="1"/>
  <c r="F10019" i="6"/>
  <c r="H10019" i="6" s="1"/>
  <c r="F10229" i="6"/>
  <c r="H10229" i="6" s="1"/>
  <c r="F10100" i="6"/>
  <c r="H10100" i="6" s="1"/>
  <c r="F10148" i="6"/>
  <c r="H10148" i="6" s="1"/>
  <c r="F10370" i="6"/>
  <c r="H10370" i="6" s="1"/>
  <c r="F9936" i="6"/>
  <c r="H9936" i="6" s="1"/>
  <c r="F9843" i="6"/>
  <c r="H9843" i="6" s="1"/>
  <c r="F9815" i="6"/>
  <c r="H9815" i="6" s="1"/>
  <c r="F9907" i="6"/>
  <c r="H9907" i="6" s="1"/>
  <c r="F9414" i="6"/>
  <c r="H9414" i="6" s="1"/>
  <c r="F9552" i="6"/>
  <c r="H9552" i="6" s="1"/>
  <c r="F9459" i="6"/>
  <c r="H9459" i="6" s="1"/>
  <c r="F9601" i="6"/>
  <c r="H9601" i="6" s="1"/>
  <c r="F9424" i="6"/>
  <c r="H9424" i="6" s="1"/>
  <c r="F9518" i="6"/>
  <c r="H9518" i="6" s="1"/>
  <c r="F9644" i="6"/>
  <c r="H9644" i="6" s="1"/>
  <c r="F9611" i="6"/>
  <c r="H9611" i="6" s="1"/>
  <c r="F9353" i="6"/>
  <c r="H9353" i="6" s="1"/>
  <c r="F9287" i="6"/>
  <c r="H9287" i="6" s="1"/>
  <c r="F9196" i="6"/>
  <c r="H9196" i="6" s="1"/>
  <c r="F9312" i="6"/>
  <c r="H9312" i="6" s="1"/>
  <c r="F9133" i="6"/>
  <c r="H9133" i="6" s="1"/>
  <c r="F9220" i="6"/>
  <c r="H9220" i="6" s="1"/>
  <c r="F8512" i="6"/>
  <c r="H8512" i="6" s="1"/>
  <c r="F8637" i="6"/>
  <c r="H8637" i="6" s="1"/>
  <c r="F8599" i="6"/>
  <c r="H8599" i="6" s="1"/>
  <c r="F8784" i="6"/>
  <c r="H8784" i="6" s="1"/>
  <c r="F8720" i="6"/>
  <c r="H8720" i="6" s="1"/>
  <c r="F8640" i="6"/>
  <c r="H8640" i="6" s="1"/>
  <c r="F8535" i="6"/>
  <c r="H8535" i="6" s="1"/>
  <c r="F8758" i="6"/>
  <c r="H8758" i="6" s="1"/>
  <c r="F8770" i="6"/>
  <c r="H8770" i="6" s="1"/>
  <c r="F8641" i="6"/>
  <c r="H8641" i="6" s="1"/>
  <c r="F8417" i="6"/>
  <c r="H8417" i="6" s="1"/>
  <c r="F8558" i="6"/>
  <c r="H8558" i="6" s="1"/>
  <c r="F8541" i="6"/>
  <c r="H8541" i="6" s="1"/>
  <c r="F8477" i="6"/>
  <c r="H8477" i="6" s="1"/>
  <c r="R374" i="2"/>
  <c r="E374" i="2" s="1"/>
  <c r="I1199" i="3"/>
  <c r="Q377" i="2"/>
  <c r="S377" i="2" s="1"/>
  <c r="O398" i="5"/>
  <c r="Q398" i="5" s="1"/>
  <c r="D398" i="5" s="1"/>
  <c r="L398" i="5"/>
  <c r="K398" i="5"/>
  <c r="G399" i="5"/>
  <c r="F1191" i="3"/>
  <c r="J1191" i="3" s="1"/>
  <c r="P375" i="2"/>
  <c r="M375" i="2"/>
  <c r="L375" i="2"/>
  <c r="H375" i="2"/>
  <c r="G1425" i="3" s="1"/>
  <c r="I1425" i="3" s="1"/>
  <c r="F1190" i="3"/>
  <c r="J1190" i="3" s="1"/>
  <c r="F1188" i="3"/>
  <c r="J1188" i="3" s="1"/>
  <c r="P369" i="2"/>
  <c r="M369" i="2"/>
  <c r="L369" i="2"/>
  <c r="H369" i="2"/>
  <c r="G1188" i="3" s="1"/>
  <c r="F1187" i="3"/>
  <c r="J1187" i="3" s="1"/>
  <c r="F14610" i="6" l="1"/>
  <c r="H14610" i="6" s="1"/>
  <c r="F15175" i="6"/>
  <c r="H15175" i="6" s="1"/>
  <c r="F15859" i="6"/>
  <c r="H15859" i="6" s="1"/>
  <c r="F15173" i="6"/>
  <c r="H15173" i="6" s="1"/>
  <c r="F15377" i="6"/>
  <c r="H15377" i="6" s="1"/>
  <c r="F13936" i="6"/>
  <c r="H13936" i="6" s="1"/>
  <c r="F14286" i="6"/>
  <c r="H14286" i="6" s="1"/>
  <c r="F12454" i="6"/>
  <c r="H12454" i="6" s="1"/>
  <c r="F13266" i="6"/>
  <c r="H13266" i="6" s="1"/>
  <c r="F13416" i="6"/>
  <c r="H13416" i="6" s="1"/>
  <c r="I1188" i="3"/>
  <c r="F10918" i="6"/>
  <c r="H10918" i="6" s="1"/>
  <c r="F11729" i="6"/>
  <c r="H11729" i="6" s="1"/>
  <c r="F9557" i="6"/>
  <c r="H9557" i="6" s="1"/>
  <c r="F10038" i="6"/>
  <c r="H10038" i="6" s="1"/>
  <c r="F10243" i="6"/>
  <c r="H10243" i="6" s="1"/>
  <c r="G1191" i="3"/>
  <c r="I1191" i="3" s="1"/>
  <c r="G1338" i="3"/>
  <c r="I1338" i="3" s="1"/>
  <c r="R369" i="2"/>
  <c r="E369" i="2" s="1"/>
  <c r="Q381" i="2"/>
  <c r="S381" i="2" s="1"/>
  <c r="Q374" i="2"/>
  <c r="S374" i="2" s="1"/>
  <c r="R375" i="2"/>
  <c r="E375" i="2" s="1"/>
  <c r="O397" i="5"/>
  <c r="Q397" i="5" s="1"/>
  <c r="D397" i="5" s="1"/>
  <c r="L397" i="5"/>
  <c r="K397" i="5"/>
  <c r="G397" i="5"/>
  <c r="F9299" i="6" l="1"/>
  <c r="H9299" i="6" s="1"/>
  <c r="F9371" i="6"/>
  <c r="H9371" i="6" s="1"/>
  <c r="F9243" i="6"/>
  <c r="H9243" i="6" s="1"/>
  <c r="F9115" i="6"/>
  <c r="H9115" i="6" s="1"/>
  <c r="F8892" i="6"/>
  <c r="H8892" i="6" s="1"/>
  <c r="F8960" i="6"/>
  <c r="H8960" i="6" s="1"/>
  <c r="F9026" i="6"/>
  <c r="H9026" i="6" s="1"/>
  <c r="F8702" i="6"/>
  <c r="H8702" i="6" s="1"/>
  <c r="F8778" i="6"/>
  <c r="H8778" i="6" s="1"/>
  <c r="F8633" i="6"/>
  <c r="H8633" i="6" s="1"/>
  <c r="F8439" i="6"/>
  <c r="H8439" i="6" s="1"/>
  <c r="F8502" i="6"/>
  <c r="H8502" i="6" s="1"/>
  <c r="Q375" i="2"/>
  <c r="S375" i="2" s="1"/>
  <c r="F1185" i="3"/>
  <c r="J1185" i="3" s="1"/>
  <c r="F1184" i="3"/>
  <c r="J1184" i="3" s="1"/>
  <c r="F1183" i="3"/>
  <c r="J1183" i="3" s="1"/>
  <c r="O396" i="5"/>
  <c r="L396" i="5"/>
  <c r="K396" i="5"/>
  <c r="G396" i="5"/>
  <c r="F1179" i="3"/>
  <c r="J1179" i="3" s="1"/>
  <c r="F1178" i="3"/>
  <c r="J1178" i="3" s="1"/>
  <c r="O395" i="5"/>
  <c r="L395" i="5"/>
  <c r="K395" i="5"/>
  <c r="G395" i="5"/>
  <c r="F1170" i="3"/>
  <c r="J1170" i="3" s="1"/>
  <c r="F1169" i="3"/>
  <c r="J1169" i="3" s="1"/>
  <c r="O394" i="5"/>
  <c r="L394" i="5"/>
  <c r="K394" i="5"/>
  <c r="G394" i="5"/>
  <c r="F9170" i="6" s="1"/>
  <c r="H9170" i="6" s="1"/>
  <c r="F1165" i="3"/>
  <c r="J1165" i="3" s="1"/>
  <c r="O393" i="5"/>
  <c r="L393" i="5"/>
  <c r="K393" i="5"/>
  <c r="G393" i="5"/>
  <c r="F1164" i="3"/>
  <c r="J1164" i="3" s="1"/>
  <c r="F1160" i="3"/>
  <c r="J1160" i="3" s="1"/>
  <c r="P356" i="2"/>
  <c r="M356" i="2"/>
  <c r="L356" i="2"/>
  <c r="H356" i="2"/>
  <c r="G1160" i="3" s="1"/>
  <c r="F1159" i="3"/>
  <c r="J1159" i="3" s="1"/>
  <c r="F1158" i="3"/>
  <c r="J1158" i="3" s="1"/>
  <c r="P360" i="2"/>
  <c r="M360" i="2"/>
  <c r="L360" i="2"/>
  <c r="H360" i="2"/>
  <c r="G1158" i="3" s="1"/>
  <c r="I1158" i="3" s="1"/>
  <c r="F1155" i="3"/>
  <c r="J1155" i="3" s="1"/>
  <c r="O392" i="5"/>
  <c r="L392" i="5"/>
  <c r="K392" i="5"/>
  <c r="G392" i="5"/>
  <c r="F8382" i="6"/>
  <c r="H8382" i="6" s="1"/>
  <c r="F8381" i="6"/>
  <c r="H8381" i="6" s="1"/>
  <c r="F8377" i="6"/>
  <c r="H8377" i="6" s="1"/>
  <c r="F8375" i="6"/>
  <c r="H8375" i="6" s="1"/>
  <c r="F8372" i="6"/>
  <c r="H8372" i="6" s="1"/>
  <c r="F8370" i="6"/>
  <c r="H8370" i="6" s="1"/>
  <c r="F8369" i="6"/>
  <c r="H8369" i="6" s="1"/>
  <c r="F8367" i="6"/>
  <c r="H8367" i="6" s="1"/>
  <c r="F8366" i="6"/>
  <c r="H8366" i="6" s="1"/>
  <c r="F8363" i="6"/>
  <c r="H8363" i="6" s="1"/>
  <c r="F8362" i="6"/>
  <c r="H8362" i="6" s="1"/>
  <c r="F8358" i="6"/>
  <c r="H8358" i="6" s="1"/>
  <c r="F8357" i="6"/>
  <c r="H8357" i="6" s="1"/>
  <c r="F8356" i="6"/>
  <c r="H8356" i="6" s="1"/>
  <c r="F8355" i="6"/>
  <c r="H8355" i="6" s="1"/>
  <c r="F8353" i="6"/>
  <c r="H8353" i="6" s="1"/>
  <c r="F8352" i="6"/>
  <c r="H8352" i="6" s="1"/>
  <c r="F8351" i="6"/>
  <c r="H8351" i="6" s="1"/>
  <c r="F8350" i="6"/>
  <c r="H8350" i="6" s="1"/>
  <c r="F8349" i="6"/>
  <c r="H8349" i="6" s="1"/>
  <c r="F8343" i="6"/>
  <c r="H8343" i="6" s="1"/>
  <c r="F8342" i="6"/>
  <c r="H8342" i="6" s="1"/>
  <c r="F8341" i="6"/>
  <c r="H8341" i="6" s="1"/>
  <c r="F8340" i="6"/>
  <c r="H8340" i="6" s="1"/>
  <c r="F8338" i="6"/>
  <c r="H8338" i="6" s="1"/>
  <c r="F8336" i="6"/>
  <c r="H8336" i="6" s="1"/>
  <c r="F8335" i="6"/>
  <c r="H8335" i="6" s="1"/>
  <c r="F8333" i="6"/>
  <c r="H8333" i="6" s="1"/>
  <c r="F8332" i="6"/>
  <c r="H8332" i="6" s="1"/>
  <c r="F8331" i="6"/>
  <c r="H8331" i="6" s="1"/>
  <c r="F8329" i="6"/>
  <c r="H8329" i="6" s="1"/>
  <c r="F8327" i="6"/>
  <c r="P449" i="5" s="1"/>
  <c r="R449" i="5" s="1"/>
  <c r="F8324" i="6"/>
  <c r="H8324" i="6" s="1"/>
  <c r="F8323" i="6"/>
  <c r="H8323" i="6" s="1"/>
  <c r="F8320" i="6"/>
  <c r="H8320" i="6" s="1"/>
  <c r="F8319" i="6"/>
  <c r="H8319" i="6" s="1"/>
  <c r="F8317" i="6"/>
  <c r="H8317" i="6" s="1"/>
  <c r="F8315" i="6"/>
  <c r="H8315" i="6" s="1"/>
  <c r="F8314" i="6"/>
  <c r="H8314" i="6" s="1"/>
  <c r="F8310" i="6"/>
  <c r="H8310" i="6" s="1"/>
  <c r="F8309" i="6"/>
  <c r="H8309" i="6" s="1"/>
  <c r="F8307" i="6"/>
  <c r="H8307" i="6" s="1"/>
  <c r="F8306" i="6"/>
  <c r="H8306" i="6" s="1"/>
  <c r="F8304" i="6"/>
  <c r="H8304" i="6" s="1"/>
  <c r="F8303" i="6"/>
  <c r="H8303" i="6" s="1"/>
  <c r="F8302" i="6"/>
  <c r="H8302" i="6" s="1"/>
  <c r="F8299" i="6"/>
  <c r="H8299" i="6" s="1"/>
  <c r="F8298" i="6"/>
  <c r="H8298" i="6" s="1"/>
  <c r="F8297" i="6"/>
  <c r="H8297" i="6" s="1"/>
  <c r="F8296" i="6"/>
  <c r="H8296" i="6" s="1"/>
  <c r="F8295" i="6"/>
  <c r="H8295" i="6" s="1"/>
  <c r="F8293" i="6"/>
  <c r="H8293" i="6" s="1"/>
  <c r="F8292" i="6"/>
  <c r="H8292" i="6" s="1"/>
  <c r="F8291" i="6"/>
  <c r="H8291" i="6" s="1"/>
  <c r="F8290" i="6"/>
  <c r="H8290" i="6" s="1"/>
  <c r="F8288" i="6"/>
  <c r="H8288" i="6" s="1"/>
  <c r="F8287" i="6"/>
  <c r="H8287" i="6" s="1"/>
  <c r="F8286" i="6"/>
  <c r="H8286" i="6" s="1"/>
  <c r="F8285" i="6"/>
  <c r="H8285" i="6" s="1"/>
  <c r="F8284" i="6"/>
  <c r="H8284" i="6" s="1"/>
  <c r="F8283" i="6"/>
  <c r="H8283" i="6" s="1"/>
  <c r="F8280" i="6"/>
  <c r="H8280" i="6" s="1"/>
  <c r="F8279" i="6"/>
  <c r="H8279" i="6" s="1"/>
  <c r="F8278" i="6"/>
  <c r="H8278" i="6" s="1"/>
  <c r="F8276" i="6"/>
  <c r="H8276" i="6" s="1"/>
  <c r="F8275" i="6"/>
  <c r="H8275" i="6" s="1"/>
  <c r="F8273" i="6"/>
  <c r="H8273" i="6" s="1"/>
  <c r="F8268" i="6"/>
  <c r="H8268" i="6" s="1"/>
  <c r="F8266" i="6"/>
  <c r="H8266" i="6" s="1"/>
  <c r="F8263" i="6"/>
  <c r="H8263" i="6" s="1"/>
  <c r="F8262" i="6"/>
  <c r="H8262" i="6" s="1"/>
  <c r="F8261" i="6"/>
  <c r="H8261" i="6" s="1"/>
  <c r="F8260" i="6"/>
  <c r="H8260" i="6" s="1"/>
  <c r="F8258" i="6"/>
  <c r="H8258" i="6" s="1"/>
  <c r="F8257" i="6"/>
  <c r="H8257" i="6" s="1"/>
  <c r="F8254" i="6"/>
  <c r="H8254" i="6" s="1"/>
  <c r="F8253" i="6"/>
  <c r="H8253" i="6" s="1"/>
  <c r="F8252" i="6"/>
  <c r="H8252" i="6" s="1"/>
  <c r="F8250" i="6"/>
  <c r="H8250" i="6" s="1"/>
  <c r="F8249" i="6"/>
  <c r="H8249" i="6" s="1"/>
  <c r="F8248" i="6"/>
  <c r="H8248" i="6" s="1"/>
  <c r="F8247" i="6"/>
  <c r="F8246" i="6"/>
  <c r="H8246" i="6" s="1"/>
  <c r="F8245" i="6"/>
  <c r="H8245" i="6" s="1"/>
  <c r="F8244" i="6"/>
  <c r="H8244" i="6" s="1"/>
  <c r="F8241" i="6"/>
  <c r="H8241" i="6" s="1"/>
  <c r="F8240" i="6"/>
  <c r="H8240" i="6" s="1"/>
  <c r="F8238" i="6"/>
  <c r="H8238" i="6" s="1"/>
  <c r="F8237" i="6"/>
  <c r="H8237" i="6" s="1"/>
  <c r="F8236" i="6"/>
  <c r="H8236" i="6" s="1"/>
  <c r="F8235" i="6"/>
  <c r="H8235" i="6" s="1"/>
  <c r="F8234" i="6"/>
  <c r="H8234" i="6" s="1"/>
  <c r="F8233" i="6"/>
  <c r="H8233" i="6" s="1"/>
  <c r="F8232" i="6"/>
  <c r="H8232" i="6" s="1"/>
  <c r="F8231" i="6"/>
  <c r="H8231" i="6" s="1"/>
  <c r="F8230" i="6"/>
  <c r="H8230" i="6" s="1"/>
  <c r="F8229" i="6"/>
  <c r="H8229" i="6" s="1"/>
  <c r="F8228" i="6"/>
  <c r="H8228" i="6" s="1"/>
  <c r="F8227" i="6"/>
  <c r="H8227" i="6" s="1"/>
  <c r="F8225" i="6"/>
  <c r="H8225" i="6" s="1"/>
  <c r="F8224" i="6"/>
  <c r="H8224" i="6" s="1"/>
  <c r="F8223" i="6"/>
  <c r="H8223" i="6" s="1"/>
  <c r="F8222" i="6"/>
  <c r="H8222" i="6" s="1"/>
  <c r="F8221" i="6"/>
  <c r="H8221" i="6" s="1"/>
  <c r="F8220" i="6"/>
  <c r="H8220" i="6" s="1"/>
  <c r="F8218" i="6"/>
  <c r="H8218" i="6" s="1"/>
  <c r="F8217" i="6"/>
  <c r="H8217" i="6" s="1"/>
  <c r="F8216" i="6"/>
  <c r="H8216" i="6" s="1"/>
  <c r="F8215" i="6"/>
  <c r="F8214" i="6"/>
  <c r="H8214" i="6" s="1"/>
  <c r="F8212" i="6"/>
  <c r="H8212" i="6" s="1"/>
  <c r="F8209" i="6"/>
  <c r="H8209" i="6" s="1"/>
  <c r="F8206" i="6"/>
  <c r="H8206" i="6" s="1"/>
  <c r="F8204" i="6"/>
  <c r="H8204" i="6" s="1"/>
  <c r="F8203" i="6"/>
  <c r="H8203" i="6" s="1"/>
  <c r="F8201" i="6"/>
  <c r="H8201" i="6" s="1"/>
  <c r="F8199" i="6"/>
  <c r="H8199" i="6" s="1"/>
  <c r="F8197" i="6"/>
  <c r="F8195" i="6"/>
  <c r="H8195" i="6" s="1"/>
  <c r="F8192" i="6"/>
  <c r="H8192" i="6" s="1"/>
  <c r="F8191" i="6"/>
  <c r="H8191" i="6" s="1"/>
  <c r="F8190" i="6"/>
  <c r="H8190" i="6" s="1"/>
  <c r="F8189" i="6"/>
  <c r="H8189" i="6" s="1"/>
  <c r="F8188" i="6"/>
  <c r="H8188" i="6" s="1"/>
  <c r="F8187" i="6"/>
  <c r="H8187" i="6" s="1"/>
  <c r="F8186" i="6"/>
  <c r="H8186" i="6" s="1"/>
  <c r="F8185" i="6"/>
  <c r="H8185" i="6" s="1"/>
  <c r="F8184" i="6"/>
  <c r="H8184" i="6" s="1"/>
  <c r="F8183" i="6"/>
  <c r="H8183" i="6" s="1"/>
  <c r="F8180" i="6"/>
  <c r="H8180" i="6" s="1"/>
  <c r="F8178" i="6"/>
  <c r="H8178" i="6" s="1"/>
  <c r="F8177" i="6"/>
  <c r="H8177" i="6" s="1"/>
  <c r="F8175" i="6"/>
  <c r="H8175" i="6" s="1"/>
  <c r="F8174" i="6"/>
  <c r="H8174" i="6" s="1"/>
  <c r="F8172" i="6"/>
  <c r="H8172" i="6" s="1"/>
  <c r="F8170" i="6"/>
  <c r="H8170" i="6" s="1"/>
  <c r="F8166" i="6"/>
  <c r="H8166" i="6" s="1"/>
  <c r="F8165" i="6"/>
  <c r="H8165" i="6" s="1"/>
  <c r="F8164" i="6"/>
  <c r="F8163" i="6"/>
  <c r="H8163" i="6" s="1"/>
  <c r="F8162" i="6"/>
  <c r="H8162" i="6" s="1"/>
  <c r="F8160" i="6"/>
  <c r="H8160" i="6" s="1"/>
  <c r="F8159" i="6"/>
  <c r="H8159" i="6" s="1"/>
  <c r="F8154" i="6"/>
  <c r="H8154" i="6" s="1"/>
  <c r="F8153" i="6"/>
  <c r="H8153" i="6" s="1"/>
  <c r="F8151" i="6"/>
  <c r="H8151" i="6" s="1"/>
  <c r="F8150" i="6"/>
  <c r="H8150" i="6" s="1"/>
  <c r="F8149" i="6"/>
  <c r="H8149" i="6" s="1"/>
  <c r="F8148" i="6"/>
  <c r="H8148" i="6" s="1"/>
  <c r="F8147" i="6"/>
  <c r="H8147" i="6" s="1"/>
  <c r="F8145" i="6"/>
  <c r="H8145" i="6" s="1"/>
  <c r="F8144" i="6"/>
  <c r="H8144" i="6" s="1"/>
  <c r="F8143" i="6"/>
  <c r="H8143" i="6" s="1"/>
  <c r="F8142" i="6"/>
  <c r="H8142" i="6" s="1"/>
  <c r="F8141" i="6"/>
  <c r="H8141" i="6" s="1"/>
  <c r="F8133" i="6"/>
  <c r="F8132" i="6"/>
  <c r="H8132" i="6" s="1"/>
  <c r="F8131" i="6"/>
  <c r="H8131" i="6" s="1"/>
  <c r="F8128" i="6"/>
  <c r="H8128" i="6" s="1"/>
  <c r="F8127" i="6"/>
  <c r="H8127" i="6" s="1"/>
  <c r="F8126" i="6"/>
  <c r="H8126" i="6" s="1"/>
  <c r="F8124" i="6"/>
  <c r="H8124" i="6" s="1"/>
  <c r="F8121" i="6"/>
  <c r="H8121" i="6" s="1"/>
  <c r="F8120" i="6"/>
  <c r="H8120" i="6" s="1"/>
  <c r="F8119" i="6"/>
  <c r="H8119" i="6" s="1"/>
  <c r="F8116" i="6"/>
  <c r="H8116" i="6" s="1"/>
  <c r="F8115" i="6"/>
  <c r="H8115" i="6" s="1"/>
  <c r="F8114" i="6"/>
  <c r="H8114" i="6" s="1"/>
  <c r="F8113" i="6"/>
  <c r="H8113" i="6" s="1"/>
  <c r="F8111" i="6"/>
  <c r="H8111" i="6" s="1"/>
  <c r="F8110" i="6"/>
  <c r="H8110" i="6" s="1"/>
  <c r="F8107" i="6"/>
  <c r="H8107" i="6" s="1"/>
  <c r="F8106" i="6"/>
  <c r="H8106" i="6" s="1"/>
  <c r="F8105" i="6"/>
  <c r="H8105" i="6" s="1"/>
  <c r="F8104" i="6"/>
  <c r="H8104" i="6" s="1"/>
  <c r="F8103" i="6"/>
  <c r="H8103" i="6" s="1"/>
  <c r="F8102" i="6"/>
  <c r="H8102" i="6" s="1"/>
  <c r="F8101" i="6"/>
  <c r="H8101" i="6" s="1"/>
  <c r="F8100" i="6"/>
  <c r="H8100" i="6" s="1"/>
  <c r="F8099" i="6"/>
  <c r="H8099" i="6" s="1"/>
  <c r="F8097" i="6"/>
  <c r="H8097" i="6" s="1"/>
  <c r="F8095" i="6"/>
  <c r="H8095" i="6" s="1"/>
  <c r="F8093" i="6"/>
  <c r="H8093" i="6" s="1"/>
  <c r="F8092" i="6"/>
  <c r="H8092" i="6" s="1"/>
  <c r="F8090" i="6"/>
  <c r="H8090" i="6" s="1"/>
  <c r="F8088" i="6"/>
  <c r="H8088" i="6" s="1"/>
  <c r="F8086" i="6"/>
  <c r="H8086" i="6" s="1"/>
  <c r="F8085" i="6"/>
  <c r="H8085" i="6" s="1"/>
  <c r="F8084" i="6"/>
  <c r="H8084" i="6" s="1"/>
  <c r="F8083" i="6"/>
  <c r="H8083" i="6" s="1"/>
  <c r="F8081" i="6"/>
  <c r="H8081" i="6" s="1"/>
  <c r="F8076" i="6"/>
  <c r="H8076" i="6" s="1"/>
  <c r="F8075" i="6"/>
  <c r="H8075" i="6" s="1"/>
  <c r="F8074" i="6"/>
  <c r="H8074" i="6" s="1"/>
  <c r="F8073" i="6"/>
  <c r="H8073" i="6" s="1"/>
  <c r="F8072" i="6"/>
  <c r="H8072" i="6" s="1"/>
  <c r="F8069" i="6"/>
  <c r="H8069" i="6" s="1"/>
  <c r="F8068" i="6"/>
  <c r="H8068" i="6" s="1"/>
  <c r="F8065" i="6"/>
  <c r="H8065" i="6" s="1"/>
  <c r="F8063" i="6"/>
  <c r="H8063" i="6" s="1"/>
  <c r="F8058" i="6"/>
  <c r="H8058" i="6" s="1"/>
  <c r="F8054" i="6"/>
  <c r="H8054" i="6" s="1"/>
  <c r="F8053" i="6"/>
  <c r="H8053" i="6" s="1"/>
  <c r="F8052" i="6"/>
  <c r="H8052" i="6" s="1"/>
  <c r="F8051" i="6"/>
  <c r="H8051" i="6" s="1"/>
  <c r="F8050" i="6"/>
  <c r="H8050" i="6" s="1"/>
  <c r="F8049" i="6"/>
  <c r="H8049" i="6" s="1"/>
  <c r="F8047" i="6"/>
  <c r="H8047" i="6" s="1"/>
  <c r="F8045" i="6"/>
  <c r="H8045" i="6" s="1"/>
  <c r="F8043" i="6"/>
  <c r="H8043" i="6" s="1"/>
  <c r="F8041" i="6"/>
  <c r="H8041" i="6" s="1"/>
  <c r="F8038" i="6"/>
  <c r="H8038" i="6" s="1"/>
  <c r="F8037" i="6"/>
  <c r="H8037" i="6" s="1"/>
  <c r="F8036" i="6"/>
  <c r="H8036" i="6" s="1"/>
  <c r="F8035" i="6"/>
  <c r="H8035" i="6" s="1"/>
  <c r="F8034" i="6"/>
  <c r="H8034" i="6" s="1"/>
  <c r="F8033" i="6"/>
  <c r="H8033" i="6" s="1"/>
  <c r="F8032" i="6"/>
  <c r="H8032" i="6" s="1"/>
  <c r="F8031" i="6"/>
  <c r="H8031" i="6" s="1"/>
  <c r="F8029" i="6"/>
  <c r="H8029" i="6" s="1"/>
  <c r="F8028" i="6"/>
  <c r="H8028" i="6" s="1"/>
  <c r="F8027" i="6"/>
  <c r="H8027" i="6" s="1"/>
  <c r="F8026" i="6"/>
  <c r="H8026" i="6" s="1"/>
  <c r="F8024" i="6"/>
  <c r="H8024" i="6" s="1"/>
  <c r="F8023" i="6"/>
  <c r="H8023" i="6" s="1"/>
  <c r="F8021" i="6"/>
  <c r="H8021" i="6" s="1"/>
  <c r="F8020" i="6"/>
  <c r="H8020" i="6" s="1"/>
  <c r="F8019" i="6"/>
  <c r="H8019" i="6" s="1"/>
  <c r="F8018" i="6"/>
  <c r="H8018" i="6" s="1"/>
  <c r="F8017" i="6"/>
  <c r="H8017" i="6" s="1"/>
  <c r="F8014" i="6"/>
  <c r="H8014" i="6" s="1"/>
  <c r="F8013" i="6"/>
  <c r="H8013" i="6" s="1"/>
  <c r="F8012" i="6"/>
  <c r="H8012" i="6" s="1"/>
  <c r="F8010" i="6"/>
  <c r="H8010" i="6" s="1"/>
  <c r="F8009" i="6"/>
  <c r="H8009" i="6" s="1"/>
  <c r="F8007" i="6"/>
  <c r="H8007" i="6" s="1"/>
  <c r="F8006" i="6"/>
  <c r="H8006" i="6" s="1"/>
  <c r="F8003" i="6"/>
  <c r="H8003" i="6" s="1"/>
  <c r="F8002" i="6"/>
  <c r="H8002" i="6" s="1"/>
  <c r="F8001" i="6"/>
  <c r="H8001" i="6" s="1"/>
  <c r="F8000" i="6"/>
  <c r="H8000" i="6" s="1"/>
  <c r="F7999" i="6"/>
  <c r="H7999" i="6" s="1"/>
  <c r="F7998" i="6"/>
  <c r="H7998" i="6" s="1"/>
  <c r="F7997" i="6"/>
  <c r="H7997" i="6" s="1"/>
  <c r="F7996" i="6"/>
  <c r="H7996" i="6" s="1"/>
  <c r="F7995" i="6"/>
  <c r="H7995" i="6" s="1"/>
  <c r="F7991" i="6"/>
  <c r="H7991" i="6" s="1"/>
  <c r="F7989" i="6"/>
  <c r="H7989" i="6" s="1"/>
  <c r="F7988" i="6"/>
  <c r="H7988" i="6" s="1"/>
  <c r="F7987" i="6"/>
  <c r="H7987" i="6" s="1"/>
  <c r="F7984" i="6"/>
  <c r="H7984" i="6" s="1"/>
  <c r="F7983" i="6"/>
  <c r="H7983" i="6" s="1"/>
  <c r="F7982" i="6"/>
  <c r="H7982" i="6" s="1"/>
  <c r="F7981" i="6"/>
  <c r="H7981" i="6" s="1"/>
  <c r="F7980" i="6"/>
  <c r="H7980" i="6" s="1"/>
  <c r="F7979" i="6"/>
  <c r="H7979" i="6" s="1"/>
  <c r="F7978" i="6"/>
  <c r="H7978" i="6" s="1"/>
  <c r="F7977" i="6"/>
  <c r="H7977" i="6" s="1"/>
  <c r="F7976" i="6"/>
  <c r="H7976" i="6" s="1"/>
  <c r="F7975" i="6"/>
  <c r="H7975" i="6" s="1"/>
  <c r="F7973" i="6"/>
  <c r="F7972" i="6"/>
  <c r="H7972" i="6" s="1"/>
  <c r="F7970" i="6"/>
  <c r="H7970" i="6" s="1"/>
  <c r="F7969" i="6"/>
  <c r="H7969" i="6" s="1"/>
  <c r="F7967" i="6"/>
  <c r="H7967" i="6" s="1"/>
  <c r="F7966" i="6"/>
  <c r="H7966" i="6" s="1"/>
  <c r="F7965" i="6"/>
  <c r="H7965" i="6" s="1"/>
  <c r="F7964" i="6"/>
  <c r="H7964" i="6" s="1"/>
  <c r="F7962" i="6"/>
  <c r="H7962" i="6" s="1"/>
  <c r="F7961" i="6"/>
  <c r="H7961" i="6" s="1"/>
  <c r="F7960" i="6"/>
  <c r="H7960" i="6" s="1"/>
  <c r="F7958" i="6"/>
  <c r="H7958" i="6" s="1"/>
  <c r="F7957" i="6"/>
  <c r="H7957" i="6" s="1"/>
  <c r="F7954" i="6"/>
  <c r="H7954" i="6" s="1"/>
  <c r="F7953" i="6"/>
  <c r="H7953" i="6" s="1"/>
  <c r="F7952" i="6"/>
  <c r="H7952" i="6" s="1"/>
  <c r="F7951" i="6"/>
  <c r="H7951" i="6" s="1"/>
  <c r="F7950" i="6"/>
  <c r="H7950" i="6" s="1"/>
  <c r="F7949" i="6"/>
  <c r="F7948" i="6"/>
  <c r="H7948" i="6" s="1"/>
  <c r="F7947" i="6"/>
  <c r="F7946" i="6"/>
  <c r="H7946" i="6" s="1"/>
  <c r="F7945" i="6"/>
  <c r="H7945" i="6" s="1"/>
  <c r="F7944" i="6"/>
  <c r="H7944" i="6" s="1"/>
  <c r="F7942" i="6"/>
  <c r="H7942" i="6" s="1"/>
  <c r="F7941" i="6"/>
  <c r="H7941" i="6" s="1"/>
  <c r="F7940" i="6"/>
  <c r="H7940" i="6" s="1"/>
  <c r="F7938" i="6"/>
  <c r="H7938" i="6" s="1"/>
  <c r="F7937" i="6"/>
  <c r="H7937" i="6" s="1"/>
  <c r="F7935" i="6"/>
  <c r="H7935" i="6" s="1"/>
  <c r="F7934" i="6"/>
  <c r="H7934" i="6" s="1"/>
  <c r="F7929" i="6"/>
  <c r="H7929" i="6" s="1"/>
  <c r="F7925" i="6"/>
  <c r="H7925" i="6" s="1"/>
  <c r="F7924" i="6"/>
  <c r="H7924" i="6" s="1"/>
  <c r="F7922" i="6"/>
  <c r="H7922" i="6" s="1"/>
  <c r="F7921" i="6"/>
  <c r="H7921" i="6" s="1"/>
  <c r="F7920" i="6"/>
  <c r="H7920" i="6" s="1"/>
  <c r="F7918" i="6"/>
  <c r="H7918" i="6" s="1"/>
  <c r="F7917" i="6"/>
  <c r="H7917" i="6" s="1"/>
  <c r="F7915" i="6"/>
  <c r="H7915" i="6" s="1"/>
  <c r="F7914" i="6"/>
  <c r="H7914" i="6" s="1"/>
  <c r="F7913" i="6"/>
  <c r="H7913" i="6" s="1"/>
  <c r="F7912" i="6"/>
  <c r="H7912" i="6" s="1"/>
  <c r="F7911" i="6"/>
  <c r="H7911" i="6" s="1"/>
  <c r="F7909" i="6"/>
  <c r="H7909" i="6" s="1"/>
  <c r="F7908" i="6"/>
  <c r="H7908" i="6" s="1"/>
  <c r="F7905" i="6"/>
  <c r="H7905" i="6" s="1"/>
  <c r="F7904" i="6"/>
  <c r="H7904" i="6" s="1"/>
  <c r="F7903" i="6"/>
  <c r="H7903" i="6" s="1"/>
  <c r="F7902" i="6"/>
  <c r="H7902" i="6" s="1"/>
  <c r="F7900" i="6"/>
  <c r="F7892" i="6"/>
  <c r="H7892" i="6" s="1"/>
  <c r="F7891" i="6"/>
  <c r="H7891" i="6" s="1"/>
  <c r="F7890" i="6"/>
  <c r="H7890" i="6" s="1"/>
  <c r="F7889" i="6"/>
  <c r="H7889" i="6" s="1"/>
  <c r="F7888" i="6"/>
  <c r="H7888" i="6" s="1"/>
  <c r="F7887" i="6"/>
  <c r="H7887" i="6" s="1"/>
  <c r="F7883" i="6"/>
  <c r="H7883" i="6" s="1"/>
  <c r="F7882" i="6"/>
  <c r="H7882" i="6" s="1"/>
  <c r="F7881" i="6"/>
  <c r="H7881" i="6" s="1"/>
  <c r="F7879" i="6"/>
  <c r="H7879" i="6" s="1"/>
  <c r="F7878" i="6"/>
  <c r="H7878" i="6" s="1"/>
  <c r="F7877" i="6"/>
  <c r="H7877" i="6" s="1"/>
  <c r="F7875" i="6"/>
  <c r="H7875" i="6" s="1"/>
  <c r="F7874" i="6"/>
  <c r="H7874" i="6" s="1"/>
  <c r="F7872" i="6"/>
  <c r="H7872" i="6" s="1"/>
  <c r="F7868" i="6"/>
  <c r="H7868" i="6" s="1"/>
  <c r="F7866" i="6"/>
  <c r="H7866" i="6" s="1"/>
  <c r="F7864" i="6"/>
  <c r="F7862" i="6"/>
  <c r="H7862" i="6" s="1"/>
  <c r="F7861" i="6"/>
  <c r="H7861" i="6" s="1"/>
  <c r="F7858" i="6"/>
  <c r="H7858" i="6" s="1"/>
  <c r="F7857" i="6"/>
  <c r="H7857" i="6" s="1"/>
  <c r="F7856" i="6"/>
  <c r="H7856" i="6" s="1"/>
  <c r="F7855" i="6"/>
  <c r="H7855" i="6" s="1"/>
  <c r="F7854" i="6"/>
  <c r="H7854" i="6" s="1"/>
  <c r="F7853" i="6"/>
  <c r="H7853" i="6" s="1"/>
  <c r="F7852" i="6"/>
  <c r="H7852" i="6" s="1"/>
  <c r="F7851" i="6"/>
  <c r="H7851" i="6" s="1"/>
  <c r="F7849" i="6"/>
  <c r="H7849" i="6" s="1"/>
  <c r="F7848" i="6"/>
  <c r="H7848" i="6" s="1"/>
  <c r="F7847" i="6"/>
  <c r="H7847" i="6" s="1"/>
  <c r="F7845" i="6"/>
  <c r="H7845" i="6" s="1"/>
  <c r="F7844" i="6"/>
  <c r="H7844" i="6" s="1"/>
  <c r="F7841" i="6"/>
  <c r="H7841" i="6" s="1"/>
  <c r="F7840" i="6"/>
  <c r="H7840" i="6" s="1"/>
  <c r="F7834" i="6"/>
  <c r="H7834" i="6" s="1"/>
  <c r="F7833" i="6"/>
  <c r="H7833" i="6" s="1"/>
  <c r="F7832" i="6"/>
  <c r="H7832" i="6" s="1"/>
  <c r="F7831" i="6"/>
  <c r="H7831" i="6" s="1"/>
  <c r="F7830" i="6"/>
  <c r="H7830" i="6" s="1"/>
  <c r="F7827" i="6"/>
  <c r="H7827" i="6" s="1"/>
  <c r="F7826" i="6"/>
  <c r="H7826" i="6" s="1"/>
  <c r="F7825" i="6"/>
  <c r="H7825" i="6" s="1"/>
  <c r="F7824" i="6"/>
  <c r="H7824" i="6" s="1"/>
  <c r="F7823" i="6"/>
  <c r="H7823" i="6" s="1"/>
  <c r="F7822" i="6"/>
  <c r="H7822" i="6" s="1"/>
  <c r="F7821" i="6"/>
  <c r="H7821" i="6" s="1"/>
  <c r="F7820" i="6"/>
  <c r="H7820" i="6" s="1"/>
  <c r="F7819" i="6"/>
  <c r="H7819" i="6" s="1"/>
  <c r="F7818" i="6"/>
  <c r="F7817" i="6"/>
  <c r="H7817" i="6" s="1"/>
  <c r="F7816" i="6"/>
  <c r="F7815" i="6"/>
  <c r="F7813" i="6"/>
  <c r="H7813" i="6" s="1"/>
  <c r="F7812" i="6"/>
  <c r="H7812" i="6" s="1"/>
  <c r="F7810" i="6"/>
  <c r="H7810" i="6" s="1"/>
  <c r="F7809" i="6"/>
  <c r="H7809" i="6" s="1"/>
  <c r="F7808" i="6"/>
  <c r="F7806" i="6"/>
  <c r="H7806" i="6" s="1"/>
  <c r="F7805" i="6"/>
  <c r="H7805" i="6" s="1"/>
  <c r="F7803" i="6"/>
  <c r="H7803" i="6" s="1"/>
  <c r="F7799" i="6"/>
  <c r="H7799" i="6" s="1"/>
  <c r="F7798" i="6"/>
  <c r="H7798" i="6" s="1"/>
  <c r="F7797" i="6"/>
  <c r="H7797" i="6" s="1"/>
  <c r="F7796" i="6"/>
  <c r="H7796" i="6" s="1"/>
  <c r="F7793" i="6"/>
  <c r="H7793" i="6" s="1"/>
  <c r="F7791" i="6"/>
  <c r="H7791" i="6" s="1"/>
  <c r="F7788" i="6"/>
  <c r="H7788" i="6" s="1"/>
  <c r="F7786" i="6"/>
  <c r="H7786" i="6" s="1"/>
  <c r="F7783" i="6"/>
  <c r="H7783" i="6" s="1"/>
  <c r="F7782" i="6"/>
  <c r="H7782" i="6" s="1"/>
  <c r="F7779" i="6"/>
  <c r="H7779" i="6" s="1"/>
  <c r="F7778" i="6"/>
  <c r="H7778" i="6" s="1"/>
  <c r="F7777" i="6"/>
  <c r="H7777" i="6" s="1"/>
  <c r="F7775" i="6"/>
  <c r="H7775" i="6" s="1"/>
  <c r="F7774" i="6"/>
  <c r="H7774" i="6" s="1"/>
  <c r="F7773" i="6"/>
  <c r="H7773" i="6" s="1"/>
  <c r="F7770" i="6"/>
  <c r="H7770" i="6" s="1"/>
  <c r="F7769" i="6"/>
  <c r="H7769" i="6" s="1"/>
  <c r="F7768" i="6"/>
  <c r="H7768" i="6" s="1"/>
  <c r="F7766" i="6"/>
  <c r="H7766" i="6" s="1"/>
  <c r="F7765" i="6"/>
  <c r="H7765" i="6" s="1"/>
  <c r="F7763" i="6"/>
  <c r="H7763" i="6" s="1"/>
  <c r="F7762" i="6"/>
  <c r="H7762" i="6" s="1"/>
  <c r="F7761" i="6"/>
  <c r="H7761" i="6" s="1"/>
  <c r="F7760" i="6"/>
  <c r="H7760" i="6" s="1"/>
  <c r="F7759" i="6"/>
  <c r="H7759" i="6" s="1"/>
  <c r="F7758" i="6"/>
  <c r="H7758" i="6" s="1"/>
  <c r="F7755" i="6"/>
  <c r="F7752" i="6"/>
  <c r="H7752" i="6" s="1"/>
  <c r="F7751" i="6"/>
  <c r="H7751" i="6" s="1"/>
  <c r="F7750" i="6"/>
  <c r="H7750" i="6" s="1"/>
  <c r="F7749" i="6"/>
  <c r="H7749" i="6" s="1"/>
  <c r="F7748" i="6"/>
  <c r="H7748" i="6" s="1"/>
  <c r="F7741" i="6"/>
  <c r="H7741" i="6" s="1"/>
  <c r="F7740" i="6"/>
  <c r="H7740" i="6" s="1"/>
  <c r="F7737" i="6"/>
  <c r="H7737" i="6" s="1"/>
  <c r="F7736" i="6"/>
  <c r="H7736" i="6" s="1"/>
  <c r="F7735" i="6"/>
  <c r="F7733" i="6"/>
  <c r="H7733" i="6" s="1"/>
  <c r="F7732" i="6"/>
  <c r="H7732" i="6" s="1"/>
  <c r="F7731" i="6"/>
  <c r="H7731" i="6" s="1"/>
  <c r="F7730" i="6"/>
  <c r="H7730" i="6" s="1"/>
  <c r="F7727" i="6"/>
  <c r="H7727" i="6" s="1"/>
  <c r="F7725" i="6"/>
  <c r="H7725" i="6" s="1"/>
  <c r="F7720" i="6"/>
  <c r="H7720" i="6" s="1"/>
  <c r="F7715" i="6"/>
  <c r="H7715" i="6" s="1"/>
  <c r="F7714" i="6"/>
  <c r="H7714" i="6" s="1"/>
  <c r="F7713" i="6"/>
  <c r="H7713" i="6" s="1"/>
  <c r="F7708" i="6"/>
  <c r="H7708" i="6" s="1"/>
  <c r="F7707" i="6"/>
  <c r="H7707" i="6" s="1"/>
  <c r="F7705" i="6"/>
  <c r="H7705" i="6" s="1"/>
  <c r="F7704" i="6"/>
  <c r="H7704" i="6" s="1"/>
  <c r="F7703" i="6"/>
  <c r="H7703" i="6" s="1"/>
  <c r="F7702" i="6"/>
  <c r="H7702" i="6" s="1"/>
  <c r="F7701" i="6"/>
  <c r="H7701" i="6" s="1"/>
  <c r="F7700" i="6"/>
  <c r="H7700" i="6" s="1"/>
  <c r="F7699" i="6"/>
  <c r="H7699" i="6" s="1"/>
  <c r="F7698" i="6"/>
  <c r="H7698" i="6" s="1"/>
  <c r="F7697" i="6"/>
  <c r="H7697" i="6" s="1"/>
  <c r="F7696" i="6"/>
  <c r="H7696" i="6" s="1"/>
  <c r="F7694" i="6"/>
  <c r="H7694" i="6" s="1"/>
  <c r="F7693" i="6"/>
  <c r="H7693" i="6" s="1"/>
  <c r="F7691" i="6"/>
  <c r="H7691" i="6" s="1"/>
  <c r="F7689" i="6"/>
  <c r="H7689" i="6" s="1"/>
  <c r="F7688" i="6"/>
  <c r="H7688" i="6" s="1"/>
  <c r="F7687" i="6"/>
  <c r="H7687" i="6" s="1"/>
  <c r="F7686" i="6"/>
  <c r="H7686" i="6" s="1"/>
  <c r="F7684" i="6"/>
  <c r="H7684" i="6" s="1"/>
  <c r="F7683" i="6"/>
  <c r="H7683" i="6" s="1"/>
  <c r="F7680" i="6"/>
  <c r="H7680" i="6" s="1"/>
  <c r="F7679" i="6"/>
  <c r="H7679" i="6" s="1"/>
  <c r="F7678" i="6"/>
  <c r="H7678" i="6" s="1"/>
  <c r="F7677" i="6"/>
  <c r="H7677" i="6" s="1"/>
  <c r="F7676" i="6"/>
  <c r="H7676" i="6" s="1"/>
  <c r="F7668" i="6"/>
  <c r="H7668" i="6" s="1"/>
  <c r="F7667" i="6"/>
  <c r="H7667" i="6" s="1"/>
  <c r="F7666" i="6"/>
  <c r="H7666" i="6" s="1"/>
  <c r="F7665" i="6"/>
  <c r="H7665" i="6" s="1"/>
  <c r="F7663" i="6"/>
  <c r="H7663" i="6" s="1"/>
  <c r="F7659" i="6"/>
  <c r="H7659" i="6" s="1"/>
  <c r="F7658" i="6"/>
  <c r="H7658" i="6" s="1"/>
  <c r="F7657" i="6"/>
  <c r="H7657" i="6" s="1"/>
  <c r="F7655" i="6"/>
  <c r="H7655" i="6" s="1"/>
  <c r="F7654" i="6"/>
  <c r="H7654" i="6" s="1"/>
  <c r="F7653" i="6"/>
  <c r="H7653" i="6" s="1"/>
  <c r="F7651" i="6"/>
  <c r="H7651" i="6" s="1"/>
  <c r="F7650" i="6"/>
  <c r="H7650" i="6" s="1"/>
  <c r="F7649" i="6"/>
  <c r="H7649" i="6" s="1"/>
  <c r="F7648" i="6"/>
  <c r="H7648" i="6" s="1"/>
  <c r="F7647" i="6"/>
  <c r="H7647" i="6" s="1"/>
  <c r="F7646" i="6"/>
  <c r="H7646" i="6" s="1"/>
  <c r="F7645" i="6"/>
  <c r="H7645" i="6" s="1"/>
  <c r="F7644" i="6"/>
  <c r="H7644" i="6" s="1"/>
  <c r="F7641" i="6"/>
  <c r="H7641" i="6" s="1"/>
  <c r="F7640" i="6"/>
  <c r="H7640" i="6" s="1"/>
  <c r="F7639" i="6"/>
  <c r="H7639" i="6" s="1"/>
  <c r="F7638" i="6"/>
  <c r="H7638" i="6" s="1"/>
  <c r="F7632" i="6"/>
  <c r="H7632" i="6" s="1"/>
  <c r="F7631" i="6"/>
  <c r="H7631" i="6" s="1"/>
  <c r="F7630" i="6"/>
  <c r="H7630" i="6" s="1"/>
  <c r="F7628" i="6"/>
  <c r="H7628" i="6" s="1"/>
  <c r="F7625" i="6"/>
  <c r="H7625" i="6" s="1"/>
  <c r="F7624" i="6"/>
  <c r="H7624" i="6" s="1"/>
  <c r="F7622" i="6"/>
  <c r="H7622" i="6" s="1"/>
  <c r="F7620" i="6"/>
  <c r="H7620" i="6" s="1"/>
  <c r="F7619" i="6"/>
  <c r="H7619" i="6" s="1"/>
  <c r="F7618" i="6"/>
  <c r="H7618" i="6" s="1"/>
  <c r="F7617" i="6"/>
  <c r="H7617" i="6" s="1"/>
  <c r="F7615" i="6"/>
  <c r="H7615" i="6" s="1"/>
  <c r="F7614" i="6"/>
  <c r="H7614" i="6" s="1"/>
  <c r="F7613" i="6"/>
  <c r="H7613" i="6" s="1"/>
  <c r="F7612" i="6"/>
  <c r="H7612" i="6" s="1"/>
  <c r="F7602" i="6"/>
  <c r="H7602" i="6" s="1"/>
  <c r="F7599" i="6"/>
  <c r="H7599" i="6" s="1"/>
  <c r="F7598" i="6"/>
  <c r="H7598" i="6" s="1"/>
  <c r="F7597" i="6"/>
  <c r="H7597" i="6" s="1"/>
  <c r="F7593" i="6"/>
  <c r="H7593" i="6" s="1"/>
  <c r="F7589" i="6"/>
  <c r="H7589" i="6" s="1"/>
  <c r="F7587" i="6"/>
  <c r="H7587" i="6" s="1"/>
  <c r="F7585" i="6"/>
  <c r="H7585" i="6" s="1"/>
  <c r="F7583" i="6"/>
  <c r="H7583" i="6" s="1"/>
  <c r="F7579" i="6"/>
  <c r="H7579" i="6" s="1"/>
  <c r="F7578" i="6"/>
  <c r="H7578" i="6" s="1"/>
  <c r="F7577" i="6"/>
  <c r="H7577" i="6" s="1"/>
  <c r="F7576" i="6"/>
  <c r="H7576" i="6" s="1"/>
  <c r="F7575" i="6"/>
  <c r="H7575" i="6" s="1"/>
  <c r="F7572" i="6"/>
  <c r="H7572" i="6" s="1"/>
  <c r="F7571" i="6"/>
  <c r="H7571" i="6" s="1"/>
  <c r="F7570" i="6"/>
  <c r="H7570" i="6" s="1"/>
  <c r="F7568" i="6"/>
  <c r="H7568" i="6" s="1"/>
  <c r="F7566" i="6"/>
  <c r="H7566" i="6" s="1"/>
  <c r="F7565" i="6"/>
  <c r="H7565" i="6" s="1"/>
  <c r="F7562" i="6"/>
  <c r="H7562" i="6" s="1"/>
  <c r="F7561" i="6"/>
  <c r="H7561" i="6" s="1"/>
  <c r="F7560" i="6"/>
  <c r="H7560" i="6" s="1"/>
  <c r="F7559" i="6"/>
  <c r="H7559" i="6" s="1"/>
  <c r="F7558" i="6"/>
  <c r="H7558" i="6" s="1"/>
  <c r="F7557" i="6"/>
  <c r="F7555" i="6"/>
  <c r="H7555" i="6" s="1"/>
  <c r="F7554" i="6"/>
  <c r="H7554" i="6" s="1"/>
  <c r="F7553" i="6"/>
  <c r="H7553" i="6" s="1"/>
  <c r="F7552" i="6"/>
  <c r="F7551" i="6"/>
  <c r="H7551" i="6" s="1"/>
  <c r="F7548" i="6"/>
  <c r="H7548" i="6" s="1"/>
  <c r="F7547" i="6"/>
  <c r="H7547" i="6" s="1"/>
  <c r="F7546" i="6"/>
  <c r="H7546" i="6" s="1"/>
  <c r="F7542" i="6"/>
  <c r="H7542" i="6" s="1"/>
  <c r="F7541" i="6"/>
  <c r="H7541" i="6" s="1"/>
  <c r="F7540" i="6"/>
  <c r="H7540" i="6" s="1"/>
  <c r="F7538" i="6"/>
  <c r="H7538" i="6" s="1"/>
  <c r="F7537" i="6"/>
  <c r="H7537" i="6" s="1"/>
  <c r="F7533" i="6"/>
  <c r="H7533" i="6" s="1"/>
  <c r="F7531" i="6"/>
  <c r="H7531" i="6" s="1"/>
  <c r="F7529" i="6"/>
  <c r="H7529" i="6" s="1"/>
  <c r="F7528" i="6"/>
  <c r="H7528" i="6" s="1"/>
  <c r="F7523" i="6"/>
  <c r="H7523" i="6" s="1"/>
  <c r="F7522" i="6"/>
  <c r="H7522" i="6" s="1"/>
  <c r="F7517" i="6"/>
  <c r="H7517" i="6" s="1"/>
  <c r="F7516" i="6"/>
  <c r="H7516" i="6" s="1"/>
  <c r="F7515" i="6"/>
  <c r="H7515" i="6" s="1"/>
  <c r="F7514" i="6"/>
  <c r="H7514" i="6" s="1"/>
  <c r="F7513" i="6"/>
  <c r="H7513" i="6" s="1"/>
  <c r="F7511" i="6"/>
  <c r="H7511" i="6" s="1"/>
  <c r="F7509" i="6"/>
  <c r="H7509" i="6" s="1"/>
  <c r="F7505" i="6"/>
  <c r="H7505" i="6" s="1"/>
  <c r="F7504" i="6"/>
  <c r="H7504" i="6" s="1"/>
  <c r="F7503" i="6"/>
  <c r="H7503" i="6" s="1"/>
  <c r="F7502" i="6"/>
  <c r="H7502" i="6" s="1"/>
  <c r="F7501" i="6"/>
  <c r="H7501" i="6" s="1"/>
  <c r="F7499" i="6"/>
  <c r="H7499" i="6" s="1"/>
  <c r="F7498" i="6"/>
  <c r="H7498" i="6" s="1"/>
  <c r="F7497" i="6"/>
  <c r="H7497" i="6" s="1"/>
  <c r="F7494" i="6"/>
  <c r="H7494" i="6" s="1"/>
  <c r="F7487" i="6"/>
  <c r="H7487" i="6" s="1"/>
  <c r="F7486" i="6"/>
  <c r="H7486" i="6" s="1"/>
  <c r="F7485" i="6"/>
  <c r="H7485" i="6" s="1"/>
  <c r="F7484" i="6"/>
  <c r="H7484" i="6" s="1"/>
  <c r="F7483" i="6"/>
  <c r="H7483" i="6" s="1"/>
  <c r="F7482" i="6"/>
  <c r="H7482" i="6" s="1"/>
  <c r="F7481" i="6"/>
  <c r="F7480" i="6"/>
  <c r="H7480" i="6" s="1"/>
  <c r="F7479" i="6"/>
  <c r="H7479" i="6" s="1"/>
  <c r="F7478" i="6"/>
  <c r="H7478" i="6" s="1"/>
  <c r="F7474" i="6"/>
  <c r="H7474" i="6" s="1"/>
  <c r="F7473" i="6"/>
  <c r="H7473" i="6" s="1"/>
  <c r="F7472" i="6"/>
  <c r="H7472" i="6" s="1"/>
  <c r="F7469" i="6"/>
  <c r="H7469" i="6" s="1"/>
  <c r="F7468" i="6"/>
  <c r="H7468" i="6" s="1"/>
  <c r="F7466" i="6"/>
  <c r="H7466" i="6" s="1"/>
  <c r="F7465" i="6"/>
  <c r="H7465" i="6" s="1"/>
  <c r="F7464" i="6"/>
  <c r="H7464" i="6" s="1"/>
  <c r="F7463" i="6"/>
  <c r="H7463" i="6" s="1"/>
  <c r="F7462" i="6"/>
  <c r="H7462" i="6" s="1"/>
  <c r="F7461" i="6"/>
  <c r="H7461" i="6" s="1"/>
  <c r="F7457" i="6"/>
  <c r="H7457" i="6" s="1"/>
  <c r="F7456" i="6"/>
  <c r="H7456" i="6" s="1"/>
  <c r="F7455" i="6"/>
  <c r="H7455" i="6" s="1"/>
  <c r="F7454" i="6"/>
  <c r="H7454" i="6" s="1"/>
  <c r="F7453" i="6"/>
  <c r="H7453" i="6" s="1"/>
  <c r="F7452" i="6"/>
  <c r="H7452" i="6" s="1"/>
  <c r="F7450" i="6"/>
  <c r="H7450" i="6" s="1"/>
  <c r="F7445" i="6"/>
  <c r="H7445" i="6" s="1"/>
  <c r="F7444" i="6"/>
  <c r="H7444" i="6" s="1"/>
  <c r="F7443" i="6"/>
  <c r="H7443" i="6" s="1"/>
  <c r="F7439" i="6"/>
  <c r="H7439" i="6" s="1"/>
  <c r="F7430" i="6"/>
  <c r="H7430" i="6" s="1"/>
  <c r="F7429" i="6"/>
  <c r="H7429" i="6" s="1"/>
  <c r="F7428" i="6"/>
  <c r="H7428" i="6" s="1"/>
  <c r="F7427" i="6"/>
  <c r="H7427" i="6" s="1"/>
  <c r="F7426" i="6"/>
  <c r="H7426" i="6" s="1"/>
  <c r="F7425" i="6"/>
  <c r="H7425" i="6" s="1"/>
  <c r="F7422" i="6"/>
  <c r="H7422" i="6" s="1"/>
  <c r="F7420" i="6"/>
  <c r="H7420" i="6" s="1"/>
  <c r="F7419" i="6"/>
  <c r="H7419" i="6" s="1"/>
  <c r="F7418" i="6"/>
  <c r="H7418" i="6" s="1"/>
  <c r="F7417" i="6"/>
  <c r="H7417" i="6" s="1"/>
  <c r="F7416" i="6"/>
  <c r="H7416" i="6" s="1"/>
  <c r="F7414" i="6"/>
  <c r="H7414" i="6" s="1"/>
  <c r="F7413" i="6"/>
  <c r="H7413" i="6" s="1"/>
  <c r="F7409" i="6"/>
  <c r="H7409" i="6" s="1"/>
  <c r="F7408" i="6"/>
  <c r="H7408" i="6" s="1"/>
  <c r="F7407" i="6"/>
  <c r="H7407" i="6" s="1"/>
  <c r="F7406" i="6"/>
  <c r="H7406" i="6" s="1"/>
  <c r="F7405" i="6"/>
  <c r="H7405" i="6" s="1"/>
  <c r="F7404" i="6"/>
  <c r="H7404" i="6" s="1"/>
  <c r="F7396" i="6"/>
  <c r="H7396" i="6" s="1"/>
  <c r="F7395" i="6"/>
  <c r="H7395" i="6" s="1"/>
  <c r="F7393" i="6"/>
  <c r="H7393" i="6" s="1"/>
  <c r="F7388" i="6"/>
  <c r="H7388" i="6" s="1"/>
  <c r="F7387" i="6"/>
  <c r="H7387" i="6" s="1"/>
  <c r="F7382" i="6"/>
  <c r="H7382" i="6" s="1"/>
  <c r="F7379" i="6"/>
  <c r="H7379" i="6" s="1"/>
  <c r="F7375" i="6"/>
  <c r="H7375" i="6" s="1"/>
  <c r="F7374" i="6"/>
  <c r="H7374" i="6" s="1"/>
  <c r="F7373" i="6"/>
  <c r="H7373" i="6" s="1"/>
  <c r="F7371" i="6"/>
  <c r="H7371" i="6" s="1"/>
  <c r="F7368" i="6"/>
  <c r="H7368" i="6" s="1"/>
  <c r="F7367" i="6"/>
  <c r="H7367" i="6" s="1"/>
  <c r="F7365" i="6"/>
  <c r="H7365" i="6" s="1"/>
  <c r="F7364" i="6"/>
  <c r="H7364" i="6" s="1"/>
  <c r="F7362" i="6"/>
  <c r="H7362" i="6" s="1"/>
  <c r="F7360" i="6"/>
  <c r="H7360" i="6" s="1"/>
  <c r="F7359" i="6"/>
  <c r="H7359" i="6" s="1"/>
  <c r="F7357" i="6"/>
  <c r="H7357" i="6" s="1"/>
  <c r="F7355" i="6"/>
  <c r="H7355" i="6" s="1"/>
  <c r="F7354" i="6"/>
  <c r="H7354" i="6" s="1"/>
  <c r="F7352" i="6"/>
  <c r="H7352" i="6" s="1"/>
  <c r="F7351" i="6"/>
  <c r="H7351" i="6" s="1"/>
  <c r="F7349" i="6"/>
  <c r="H7349" i="6" s="1"/>
  <c r="F7348" i="6"/>
  <c r="H7348" i="6" s="1"/>
  <c r="F7346" i="6"/>
  <c r="H7346" i="6" s="1"/>
  <c r="F7343" i="6"/>
  <c r="H7343" i="6" s="1"/>
  <c r="F7340" i="6"/>
  <c r="H7340" i="6" s="1"/>
  <c r="F7335" i="6"/>
  <c r="F7334" i="6"/>
  <c r="H7334" i="6" s="1"/>
  <c r="F7324" i="6"/>
  <c r="H7324" i="6" s="1"/>
  <c r="F7323" i="6"/>
  <c r="H7323" i="6" s="1"/>
  <c r="F7322" i="6"/>
  <c r="F7321" i="6"/>
  <c r="H7321" i="6" s="1"/>
  <c r="F7320" i="6"/>
  <c r="H7320" i="6" s="1"/>
  <c r="F7319" i="6"/>
  <c r="H7319" i="6" s="1"/>
  <c r="F7318" i="6"/>
  <c r="H7318" i="6" s="1"/>
  <c r="F7317" i="6"/>
  <c r="H7317" i="6" s="1"/>
  <c r="F7316" i="6"/>
  <c r="H7316" i="6" s="1"/>
  <c r="F7315" i="6"/>
  <c r="H7315" i="6" s="1"/>
  <c r="F7312" i="6"/>
  <c r="H7312" i="6" s="1"/>
  <c r="F7311" i="6"/>
  <c r="H7311" i="6" s="1"/>
  <c r="F7310" i="6"/>
  <c r="H7310" i="6" s="1"/>
  <c r="F7309" i="6"/>
  <c r="H7309" i="6" s="1"/>
  <c r="F7306" i="6"/>
  <c r="H7306" i="6" s="1"/>
  <c r="F7304" i="6"/>
  <c r="H7304" i="6" s="1"/>
  <c r="F7303" i="6"/>
  <c r="H7303" i="6" s="1"/>
  <c r="F7297" i="6"/>
  <c r="H7297" i="6" s="1"/>
  <c r="F7294" i="6"/>
  <c r="H7294" i="6" s="1"/>
  <c r="F7293" i="6"/>
  <c r="H7293" i="6" s="1"/>
  <c r="F7292" i="6"/>
  <c r="H7292" i="6" s="1"/>
  <c r="F7290" i="6"/>
  <c r="H7290" i="6" s="1"/>
  <c r="F7289" i="6"/>
  <c r="H7289" i="6" s="1"/>
  <c r="F7283" i="6"/>
  <c r="H7283" i="6" s="1"/>
  <c r="F7279" i="6"/>
  <c r="H7279" i="6" s="1"/>
  <c r="F7277" i="6"/>
  <c r="H7277" i="6" s="1"/>
  <c r="F7270" i="6"/>
  <c r="H7270" i="6" s="1"/>
  <c r="F7269" i="6"/>
  <c r="H7269" i="6" s="1"/>
  <c r="F7268" i="6"/>
  <c r="H7268" i="6" s="1"/>
  <c r="F7267" i="6"/>
  <c r="H7267" i="6" s="1"/>
  <c r="F7266" i="6"/>
  <c r="H7266" i="6" s="1"/>
  <c r="F7265" i="6"/>
  <c r="H7265" i="6" s="1"/>
  <c r="F7261" i="6"/>
  <c r="H7261" i="6" s="1"/>
  <c r="F7260" i="6"/>
  <c r="H7260" i="6" s="1"/>
  <c r="F7258" i="6"/>
  <c r="H7258" i="6" s="1"/>
  <c r="F7257" i="6"/>
  <c r="H7257" i="6" s="1"/>
  <c r="F7253" i="6"/>
  <c r="H7253" i="6" s="1"/>
  <c r="F7249" i="6"/>
  <c r="H7249" i="6" s="1"/>
  <c r="F7246" i="6"/>
  <c r="H7246" i="6" s="1"/>
  <c r="F7245" i="6"/>
  <c r="H7245" i="6" s="1"/>
  <c r="F7244" i="6"/>
  <c r="H7244" i="6" s="1"/>
  <c r="F7243" i="6"/>
  <c r="H7243" i="6" s="1"/>
  <c r="F7241" i="6"/>
  <c r="H7241" i="6" s="1"/>
  <c r="F7238" i="6"/>
  <c r="H7238" i="6" s="1"/>
  <c r="F7237" i="6"/>
  <c r="H7237" i="6" s="1"/>
  <c r="F7235" i="6"/>
  <c r="H7235" i="6" s="1"/>
  <c r="F7234" i="6"/>
  <c r="H7234" i="6" s="1"/>
  <c r="F7233" i="6"/>
  <c r="H7233" i="6" s="1"/>
  <c r="F7232" i="6"/>
  <c r="H7232" i="6" s="1"/>
  <c r="F7231" i="6"/>
  <c r="H7231" i="6" s="1"/>
  <c r="F7230" i="6"/>
  <c r="H7230" i="6" s="1"/>
  <c r="F7228" i="6"/>
  <c r="H7228" i="6" s="1"/>
  <c r="F7227" i="6"/>
  <c r="H7227" i="6" s="1"/>
  <c r="F7226" i="6"/>
  <c r="H7226" i="6" s="1"/>
  <c r="F7225" i="6"/>
  <c r="H7225" i="6" s="1"/>
  <c r="F7222" i="6"/>
  <c r="H7222" i="6" s="1"/>
  <c r="F7220" i="6"/>
  <c r="H7220" i="6" s="1"/>
  <c r="F7218" i="6"/>
  <c r="H7218" i="6" s="1"/>
  <c r="F7215" i="6"/>
  <c r="H7215" i="6" s="1"/>
  <c r="F7213" i="6"/>
  <c r="H7213" i="6" s="1"/>
  <c r="F7212" i="6"/>
  <c r="F7210" i="6"/>
  <c r="H7210" i="6" s="1"/>
  <c r="F7209" i="6"/>
  <c r="H7209" i="6" s="1"/>
  <c r="F7204" i="6"/>
  <c r="H7204" i="6" s="1"/>
  <c r="F7193" i="6"/>
  <c r="H7193" i="6" s="1"/>
  <c r="F7188" i="6"/>
  <c r="H7188" i="6" s="1"/>
  <c r="F7183" i="6"/>
  <c r="H7183" i="6" s="1"/>
  <c r="F7182" i="6"/>
  <c r="H7182" i="6" s="1"/>
  <c r="F7181" i="6"/>
  <c r="H7181" i="6" s="1"/>
  <c r="F7177" i="6"/>
  <c r="H7177" i="6" s="1"/>
  <c r="F7176" i="6"/>
  <c r="H7176" i="6" s="1"/>
  <c r="F7175" i="6"/>
  <c r="H7175" i="6" s="1"/>
  <c r="F7174" i="6"/>
  <c r="H7174" i="6" s="1"/>
  <c r="F7173" i="6"/>
  <c r="H7173" i="6" s="1"/>
  <c r="F7172" i="6"/>
  <c r="H7172" i="6" s="1"/>
  <c r="F7169" i="6"/>
  <c r="H7169" i="6" s="1"/>
  <c r="F7166" i="6"/>
  <c r="H7166" i="6" s="1"/>
  <c r="F7164" i="6"/>
  <c r="H7164" i="6" s="1"/>
  <c r="F7163" i="6"/>
  <c r="H7163" i="6" s="1"/>
  <c r="F7162" i="6"/>
  <c r="H7162" i="6" s="1"/>
  <c r="F7161" i="6"/>
  <c r="H7161" i="6" s="1"/>
  <c r="F7159" i="6"/>
  <c r="H7159" i="6" s="1"/>
  <c r="F7158" i="6"/>
  <c r="H7158" i="6" s="1"/>
  <c r="F7157" i="6"/>
  <c r="H7157" i="6" s="1"/>
  <c r="F7156" i="6"/>
  <c r="H7156" i="6" s="1"/>
  <c r="F7154" i="6"/>
  <c r="H7154" i="6" s="1"/>
  <c r="F7151" i="6"/>
  <c r="H7151" i="6" s="1"/>
  <c r="F7149" i="6"/>
  <c r="H7149" i="6" s="1"/>
  <c r="F7147" i="6"/>
  <c r="H7147" i="6" s="1"/>
  <c r="F7145" i="6"/>
  <c r="H7145" i="6" s="1"/>
  <c r="F7143" i="6"/>
  <c r="H7143" i="6" s="1"/>
  <c r="F7142" i="6"/>
  <c r="H7142" i="6" s="1"/>
  <c r="F7141" i="6"/>
  <c r="H7141" i="6" s="1"/>
  <c r="F7138" i="6"/>
  <c r="H7138" i="6" s="1"/>
  <c r="F7134" i="6"/>
  <c r="H7134" i="6" s="1"/>
  <c r="F7130" i="6"/>
  <c r="H7130" i="6" s="1"/>
  <c r="F7129" i="6"/>
  <c r="H7129" i="6" s="1"/>
  <c r="F7128" i="6"/>
  <c r="H7128" i="6" s="1"/>
  <c r="F7124" i="6"/>
  <c r="H7124" i="6" s="1"/>
  <c r="F7123" i="6"/>
  <c r="F7120" i="6"/>
  <c r="H7120" i="6" s="1"/>
  <c r="F7119" i="6"/>
  <c r="H7119" i="6" s="1"/>
  <c r="F7118" i="6"/>
  <c r="H7118" i="6" s="1"/>
  <c r="F7117" i="6"/>
  <c r="H7117" i="6" s="1"/>
  <c r="F7114" i="6"/>
  <c r="H7114" i="6" s="1"/>
  <c r="F7112" i="6"/>
  <c r="H7112" i="6" s="1"/>
  <c r="F7111" i="6"/>
  <c r="F7110" i="6"/>
  <c r="H7110" i="6" s="1"/>
  <c r="F7109" i="6"/>
  <c r="H7109" i="6" s="1"/>
  <c r="F7106" i="6"/>
  <c r="H7106" i="6" s="1"/>
  <c r="F7105" i="6"/>
  <c r="H7105" i="6" s="1"/>
  <c r="F7104" i="6"/>
  <c r="H7104" i="6" s="1"/>
  <c r="F7101" i="6"/>
  <c r="H7101" i="6" s="1"/>
  <c r="F7099" i="6"/>
  <c r="H7099" i="6" s="1"/>
  <c r="F7098" i="6"/>
  <c r="H7098" i="6" s="1"/>
  <c r="F7096" i="6"/>
  <c r="H7096" i="6" s="1"/>
  <c r="F7095" i="6"/>
  <c r="H7095" i="6" s="1"/>
  <c r="F7094" i="6"/>
  <c r="H7094" i="6" s="1"/>
  <c r="F7089" i="6"/>
  <c r="H7089" i="6" s="1"/>
  <c r="F7087" i="6"/>
  <c r="H7087" i="6" s="1"/>
  <c r="F7086" i="6"/>
  <c r="H7086" i="6" s="1"/>
  <c r="F7081" i="6"/>
  <c r="H7081" i="6" s="1"/>
  <c r="F7074" i="6"/>
  <c r="H7074" i="6" s="1"/>
  <c r="F7068" i="6"/>
  <c r="H7068" i="6" s="1"/>
  <c r="F7067" i="6"/>
  <c r="H7067" i="6" s="1"/>
  <c r="F7063" i="6"/>
  <c r="H7063" i="6" s="1"/>
  <c r="F7060" i="6"/>
  <c r="H7060" i="6" s="1"/>
  <c r="F7058" i="6"/>
  <c r="H7058" i="6" s="1"/>
  <c r="F7057" i="6"/>
  <c r="F7053" i="6"/>
  <c r="H7053" i="6" s="1"/>
  <c r="F7052" i="6"/>
  <c r="H7052" i="6" s="1"/>
  <c r="F7051" i="6"/>
  <c r="H7051" i="6" s="1"/>
  <c r="F7049" i="6"/>
  <c r="H7049" i="6" s="1"/>
  <c r="F7047" i="6"/>
  <c r="H7047" i="6" s="1"/>
  <c r="F7046" i="6"/>
  <c r="H7046" i="6" s="1"/>
  <c r="F7041" i="6"/>
  <c r="H7041" i="6" s="1"/>
  <c r="F7040" i="6"/>
  <c r="H7040" i="6" s="1"/>
  <c r="F7039" i="6"/>
  <c r="H7039" i="6" s="1"/>
  <c r="F7038" i="6"/>
  <c r="H7038" i="6" s="1"/>
  <c r="F7037" i="6"/>
  <c r="H7037" i="6" s="1"/>
  <c r="F7036" i="6"/>
  <c r="H7036" i="6" s="1"/>
  <c r="F7035" i="6"/>
  <c r="H7035" i="6" s="1"/>
  <c r="F7034" i="6"/>
  <c r="H7034" i="6" s="1"/>
  <c r="F7033" i="6"/>
  <c r="H7033" i="6" s="1"/>
  <c r="F7031" i="6"/>
  <c r="H7031" i="6" s="1"/>
  <c r="F7030" i="6"/>
  <c r="H7030" i="6" s="1"/>
  <c r="F7023" i="6"/>
  <c r="H7023" i="6" s="1"/>
  <c r="F7022" i="6"/>
  <c r="H7022" i="6" s="1"/>
  <c r="F7019" i="6"/>
  <c r="H7019" i="6" s="1"/>
  <c r="F7018" i="6"/>
  <c r="H7018" i="6" s="1"/>
  <c r="F7007" i="6"/>
  <c r="H7007" i="6" s="1"/>
  <c r="F7006" i="6"/>
  <c r="H7006" i="6" s="1"/>
  <c r="F7005" i="6"/>
  <c r="H7005" i="6" s="1"/>
  <c r="F7004" i="6"/>
  <c r="H7004" i="6" s="1"/>
  <c r="F7003" i="6"/>
  <c r="H7003" i="6" s="1"/>
  <c r="F7001" i="6"/>
  <c r="H7001" i="6" s="1"/>
  <c r="F7000" i="6"/>
  <c r="H7000" i="6" s="1"/>
  <c r="F6995" i="6"/>
  <c r="H6995" i="6" s="1"/>
  <c r="F6994" i="6"/>
  <c r="H6994" i="6" s="1"/>
  <c r="F6992" i="6"/>
  <c r="H6992" i="6" s="1"/>
  <c r="F6988" i="6"/>
  <c r="H6988" i="6" s="1"/>
  <c r="F6986" i="6"/>
  <c r="H6986" i="6" s="1"/>
  <c r="F6985" i="6"/>
  <c r="H6985" i="6" s="1"/>
  <c r="F6983" i="6"/>
  <c r="H6983" i="6" s="1"/>
  <c r="F6979" i="6"/>
  <c r="H6979" i="6" s="1"/>
  <c r="F6978" i="6"/>
  <c r="H6978" i="6" s="1"/>
  <c r="F6974" i="6"/>
  <c r="H6974" i="6" s="1"/>
  <c r="F6972" i="6"/>
  <c r="H6972" i="6" s="1"/>
  <c r="F6971" i="6"/>
  <c r="H6971" i="6" s="1"/>
  <c r="F6970" i="6"/>
  <c r="H6970" i="6" s="1"/>
  <c r="F6968" i="6"/>
  <c r="H6968" i="6" s="1"/>
  <c r="F6967" i="6"/>
  <c r="H6967" i="6" s="1"/>
  <c r="F6966" i="6"/>
  <c r="H6966" i="6" s="1"/>
  <c r="F6965" i="6"/>
  <c r="H6965" i="6" s="1"/>
  <c r="F6964" i="6"/>
  <c r="H6964" i="6" s="1"/>
  <c r="F6963" i="6"/>
  <c r="H6963" i="6" s="1"/>
  <c r="F6962" i="6"/>
  <c r="H6962" i="6" s="1"/>
  <c r="F6961" i="6"/>
  <c r="H6961" i="6" s="1"/>
  <c r="F6960" i="6"/>
  <c r="H6960" i="6" s="1"/>
  <c r="F6959" i="6"/>
  <c r="H6959" i="6" s="1"/>
  <c r="F6954" i="6"/>
  <c r="H6954" i="6" s="1"/>
  <c r="F6953" i="6"/>
  <c r="H6953" i="6" s="1"/>
  <c r="F6952" i="6"/>
  <c r="H6952" i="6" s="1"/>
  <c r="F6948" i="6"/>
  <c r="H6948" i="6" s="1"/>
  <c r="F6946" i="6"/>
  <c r="H6946" i="6" s="1"/>
  <c r="F6945" i="6"/>
  <c r="H6945" i="6" s="1"/>
  <c r="F6943" i="6"/>
  <c r="H6943" i="6" s="1"/>
  <c r="F6942" i="6"/>
  <c r="H6942" i="6" s="1"/>
  <c r="F6935" i="6"/>
  <c r="H6935" i="6" s="1"/>
  <c r="F6927" i="6"/>
  <c r="H6927" i="6" s="1"/>
  <c r="F6917" i="6"/>
  <c r="H6917" i="6" s="1"/>
  <c r="F6916" i="6"/>
  <c r="H6916" i="6" s="1"/>
  <c r="F6915" i="6"/>
  <c r="H6915" i="6" s="1"/>
  <c r="F6912" i="6"/>
  <c r="H6912" i="6" s="1"/>
  <c r="F6908" i="6"/>
  <c r="F6907" i="6"/>
  <c r="H6907" i="6" s="1"/>
  <c r="F6903" i="6"/>
  <c r="H6903" i="6" s="1"/>
  <c r="F6898" i="6"/>
  <c r="H6898" i="6" s="1"/>
  <c r="F6897" i="6"/>
  <c r="H6897" i="6" s="1"/>
  <c r="F6896" i="6"/>
  <c r="H6896" i="6" s="1"/>
  <c r="F6894" i="6"/>
  <c r="H6894" i="6" s="1"/>
  <c r="F6893" i="6"/>
  <c r="H6893" i="6" s="1"/>
  <c r="F6892" i="6"/>
  <c r="H6892" i="6" s="1"/>
  <c r="F6891" i="6"/>
  <c r="H6891" i="6" s="1"/>
  <c r="F6890" i="6"/>
  <c r="H6890" i="6" s="1"/>
  <c r="F6888" i="6"/>
  <c r="H6888" i="6" s="1"/>
  <c r="F6875" i="6"/>
  <c r="H6875" i="6" s="1"/>
  <c r="F6867" i="6"/>
  <c r="H6867" i="6" s="1"/>
  <c r="F6863" i="6"/>
  <c r="H6863" i="6" s="1"/>
  <c r="F6862" i="6"/>
  <c r="H6862" i="6" s="1"/>
  <c r="F6861" i="6"/>
  <c r="H6861" i="6" s="1"/>
  <c r="F6860" i="6"/>
  <c r="H6860" i="6" s="1"/>
  <c r="F6854" i="6"/>
  <c r="H6854" i="6" s="1"/>
  <c r="F6851" i="6"/>
  <c r="H6851" i="6" s="1"/>
  <c r="F6849" i="6"/>
  <c r="H6849" i="6" s="1"/>
  <c r="F6845" i="6"/>
  <c r="H6845" i="6" s="1"/>
  <c r="F6844" i="6"/>
  <c r="H6844" i="6" s="1"/>
  <c r="F6838" i="6"/>
  <c r="H6838" i="6" s="1"/>
  <c r="F6836" i="6"/>
  <c r="H6836" i="6" s="1"/>
  <c r="F6834" i="6"/>
  <c r="H6834" i="6" s="1"/>
  <c r="F6831" i="6"/>
  <c r="H6831" i="6" s="1"/>
  <c r="F6830" i="6"/>
  <c r="H6830" i="6" s="1"/>
  <c r="F6827" i="6"/>
  <c r="H6827" i="6" s="1"/>
  <c r="F6826" i="6"/>
  <c r="H6826" i="6" s="1"/>
  <c r="F6825" i="6"/>
  <c r="H6825" i="6" s="1"/>
  <c r="F6820" i="6"/>
  <c r="H6820" i="6" s="1"/>
  <c r="F6819" i="6"/>
  <c r="H6819" i="6" s="1"/>
  <c r="F6818" i="6"/>
  <c r="H6818" i="6" s="1"/>
  <c r="F6817" i="6"/>
  <c r="H6817" i="6" s="1"/>
  <c r="F6816" i="6"/>
  <c r="H6816" i="6" s="1"/>
  <c r="F6812" i="6"/>
  <c r="H6812" i="6" s="1"/>
  <c r="F6810" i="6"/>
  <c r="H6810" i="6" s="1"/>
  <c r="F6808" i="6"/>
  <c r="H6808" i="6" s="1"/>
  <c r="F6807" i="6"/>
  <c r="H6807" i="6" s="1"/>
  <c r="F6806" i="6"/>
  <c r="H6806" i="6" s="1"/>
  <c r="F6805" i="6"/>
  <c r="H6805" i="6" s="1"/>
  <c r="F6803" i="6"/>
  <c r="H6803" i="6" s="1"/>
  <c r="F6802" i="6"/>
  <c r="H6802" i="6" s="1"/>
  <c r="F6801" i="6"/>
  <c r="H6801" i="6" s="1"/>
  <c r="F6799" i="6"/>
  <c r="H6799" i="6" s="1"/>
  <c r="F6794" i="6"/>
  <c r="H6794" i="6" s="1"/>
  <c r="F6793" i="6"/>
  <c r="H6793" i="6" s="1"/>
  <c r="F6792" i="6"/>
  <c r="H6792" i="6" s="1"/>
  <c r="F6790" i="6"/>
  <c r="H6790" i="6" s="1"/>
  <c r="F6788" i="6"/>
  <c r="H6788" i="6" s="1"/>
  <c r="F6787" i="6"/>
  <c r="H6787" i="6" s="1"/>
  <c r="F6786" i="6"/>
  <c r="H6786" i="6" s="1"/>
  <c r="F6785" i="6"/>
  <c r="H6785" i="6" s="1"/>
  <c r="F6784" i="6"/>
  <c r="H6784" i="6" s="1"/>
  <c r="F6783" i="6"/>
  <c r="H6783" i="6" s="1"/>
  <c r="F6782" i="6"/>
  <c r="H6782" i="6" s="1"/>
  <c r="F6781" i="6"/>
  <c r="H6781" i="6" s="1"/>
  <c r="F6776" i="6"/>
  <c r="H6776" i="6" s="1"/>
  <c r="F6772" i="6"/>
  <c r="H6772" i="6" s="1"/>
  <c r="F6767" i="6"/>
  <c r="H6767" i="6" s="1"/>
  <c r="F6765" i="6"/>
  <c r="H6765" i="6" s="1"/>
  <c r="F6763" i="6"/>
  <c r="H6763" i="6" s="1"/>
  <c r="F6762" i="6"/>
  <c r="H6762" i="6" s="1"/>
  <c r="F6761" i="6"/>
  <c r="H6761" i="6" s="1"/>
  <c r="F6760" i="6"/>
  <c r="H6760" i="6" s="1"/>
  <c r="F6759" i="6"/>
  <c r="H6759" i="6" s="1"/>
  <c r="F6756" i="6"/>
  <c r="H6756" i="6" s="1"/>
  <c r="F6755" i="6"/>
  <c r="H6755" i="6" s="1"/>
  <c r="F6754" i="6"/>
  <c r="H6754" i="6" s="1"/>
  <c r="F6753" i="6"/>
  <c r="H6753" i="6" s="1"/>
  <c r="F6752" i="6"/>
  <c r="H6752" i="6" s="1"/>
  <c r="F6751" i="6"/>
  <c r="H6751" i="6" s="1"/>
  <c r="F6749" i="6"/>
  <c r="H6749" i="6" s="1"/>
  <c r="F6748" i="6"/>
  <c r="H6748" i="6" s="1"/>
  <c r="F6747" i="6"/>
  <c r="H6747" i="6" s="1"/>
  <c r="F6746" i="6"/>
  <c r="H6746" i="6" s="1"/>
  <c r="F6745" i="6"/>
  <c r="H6745" i="6" s="1"/>
  <c r="F6743" i="6"/>
  <c r="H6743" i="6" s="1"/>
  <c r="F6742" i="6"/>
  <c r="H6742" i="6" s="1"/>
  <c r="F6741" i="6"/>
  <c r="H6741" i="6" s="1"/>
  <c r="F6739" i="6"/>
  <c r="H6739" i="6" s="1"/>
  <c r="F6736" i="6"/>
  <c r="H6736" i="6" s="1"/>
  <c r="F6735" i="6"/>
  <c r="H6735" i="6" s="1"/>
  <c r="F6733" i="6"/>
  <c r="H6733" i="6" s="1"/>
  <c r="F6732" i="6"/>
  <c r="H6732" i="6" s="1"/>
  <c r="F6731" i="6"/>
  <c r="H6731" i="6" s="1"/>
  <c r="F6730" i="6"/>
  <c r="H6730" i="6" s="1"/>
  <c r="F6729" i="6"/>
  <c r="H6729" i="6" s="1"/>
  <c r="F6728" i="6"/>
  <c r="H6728" i="6" s="1"/>
  <c r="F6721" i="6"/>
  <c r="H6721" i="6" s="1"/>
  <c r="F6716" i="6"/>
  <c r="H6716" i="6" s="1"/>
  <c r="F6715" i="6"/>
  <c r="H6715" i="6" s="1"/>
  <c r="F6713" i="6"/>
  <c r="H6713" i="6" s="1"/>
  <c r="F6712" i="6"/>
  <c r="H6712" i="6" s="1"/>
  <c r="F6710" i="6"/>
  <c r="H6710" i="6" s="1"/>
  <c r="F6708" i="6"/>
  <c r="H6708" i="6" s="1"/>
  <c r="P371" i="2"/>
  <c r="M371" i="2"/>
  <c r="L371" i="2"/>
  <c r="H371" i="2"/>
  <c r="F1151" i="3"/>
  <c r="J1151" i="3" s="1"/>
  <c r="F1149" i="3"/>
  <c r="J1149" i="3" s="1"/>
  <c r="O391" i="5"/>
  <c r="L391" i="5"/>
  <c r="K391" i="5"/>
  <c r="G391" i="5"/>
  <c r="F1147" i="3"/>
  <c r="J1147" i="3" s="1"/>
  <c r="O390" i="5"/>
  <c r="L390" i="5"/>
  <c r="K390" i="5"/>
  <c r="G390" i="5"/>
  <c r="F11123" i="6" s="1"/>
  <c r="H11123" i="6" s="1"/>
  <c r="O389" i="5"/>
  <c r="L389" i="5"/>
  <c r="K389" i="5"/>
  <c r="G389" i="5"/>
  <c r="F9804" i="6" s="1"/>
  <c r="H9804" i="6" s="1"/>
  <c r="F10673" i="6" l="1"/>
  <c r="H10673" i="6" s="1"/>
  <c r="F13121" i="6"/>
  <c r="H13121" i="6" s="1"/>
  <c r="G2301" i="3"/>
  <c r="I2301" i="3" s="1"/>
  <c r="G2369" i="3"/>
  <c r="I2369" i="3" s="1"/>
  <c r="F12939" i="6"/>
  <c r="H12939" i="6" s="1"/>
  <c r="F12761" i="6"/>
  <c r="H12761" i="6" s="1"/>
  <c r="F12159" i="6"/>
  <c r="H12159" i="6" s="1"/>
  <c r="F12530" i="6"/>
  <c r="H12530" i="6" s="1"/>
  <c r="F12401" i="6"/>
  <c r="H12401" i="6" s="1"/>
  <c r="F12583" i="6"/>
  <c r="H12583" i="6" s="1"/>
  <c r="H7808" i="6"/>
  <c r="H7212" i="6"/>
  <c r="H7755" i="6"/>
  <c r="H7816" i="6"/>
  <c r="F12039" i="6"/>
  <c r="H12039" i="6" s="1"/>
  <c r="F12111" i="6"/>
  <c r="H12111" i="6" s="1"/>
  <c r="H8215" i="6"/>
  <c r="P434" i="5"/>
  <c r="R434" i="5" s="1"/>
  <c r="F8096" i="6"/>
  <c r="H8096" i="6" s="1"/>
  <c r="F7792" i="6"/>
  <c r="H7792" i="6" s="1"/>
  <c r="F7415" i="6"/>
  <c r="H7415" i="6" s="1"/>
  <c r="F11803" i="6"/>
  <c r="H11803" i="6" s="1"/>
  <c r="F11709" i="6"/>
  <c r="H11709" i="6" s="1"/>
  <c r="F11641" i="6"/>
  <c r="H11641" i="6" s="1"/>
  <c r="F6832" i="6"/>
  <c r="H6832" i="6" s="1"/>
  <c r="F11409" i="6"/>
  <c r="H11409" i="6" s="1"/>
  <c r="F11591" i="6"/>
  <c r="H11591" i="6" s="1"/>
  <c r="F10838" i="6"/>
  <c r="H10838" i="6" s="1"/>
  <c r="F11551" i="6"/>
  <c r="H11551" i="6" s="1"/>
  <c r="F10928" i="6"/>
  <c r="H10928" i="6" s="1"/>
  <c r="F11112" i="6"/>
  <c r="H11112" i="6" s="1"/>
  <c r="F10881" i="6"/>
  <c r="H10881" i="6" s="1"/>
  <c r="F11224" i="6"/>
  <c r="H11224" i="6" s="1"/>
  <c r="F10465" i="6"/>
  <c r="H10465" i="6" s="1"/>
  <c r="F10821" i="6"/>
  <c r="H10821" i="6" s="1"/>
  <c r="F10161" i="6"/>
  <c r="H10161" i="6" s="1"/>
  <c r="F10525" i="6"/>
  <c r="H10525" i="6" s="1"/>
  <c r="F9708" i="6"/>
  <c r="H9708" i="6" s="1"/>
  <c r="F10039" i="6"/>
  <c r="H10039" i="6" s="1"/>
  <c r="F9460" i="6"/>
  <c r="H9460" i="6" s="1"/>
  <c r="F10091" i="6"/>
  <c r="H10091" i="6" s="1"/>
  <c r="G1465" i="3"/>
  <c r="G1899" i="3"/>
  <c r="I1899" i="3" s="1"/>
  <c r="F9096" i="6"/>
  <c r="H9096" i="6" s="1"/>
  <c r="F9444" i="6"/>
  <c r="H9444" i="6" s="1"/>
  <c r="F7180" i="6"/>
  <c r="H7180" i="6" s="1"/>
  <c r="F7337" i="6"/>
  <c r="H7337" i="6" s="1"/>
  <c r="F8802" i="6"/>
  <c r="H8802" i="6" s="1"/>
  <c r="F9377" i="6"/>
  <c r="H9377" i="6" s="1"/>
  <c r="F8264" i="6"/>
  <c r="H8264" i="6" s="1"/>
  <c r="F8316" i="6"/>
  <c r="H8316" i="6" s="1"/>
  <c r="F7754" i="6"/>
  <c r="H7754" i="6" s="1"/>
  <c r="F8940" i="6"/>
  <c r="H8940" i="6" s="1"/>
  <c r="F9382" i="6"/>
  <c r="H9382" i="6" s="1"/>
  <c r="F7896" i="6"/>
  <c r="H7896" i="6" s="1"/>
  <c r="F9038" i="6"/>
  <c r="H9038" i="6" s="1"/>
  <c r="F9124" i="6"/>
  <c r="H9124" i="6" s="1"/>
  <c r="H7111" i="6"/>
  <c r="P469" i="5"/>
  <c r="R469" i="5" s="1"/>
  <c r="F6769" i="6"/>
  <c r="H6769" i="6" s="1"/>
  <c r="F9051" i="6"/>
  <c r="H9051" i="6" s="1"/>
  <c r="F6874" i="6"/>
  <c r="H6874" i="6" s="1"/>
  <c r="F8882" i="6"/>
  <c r="H8882" i="6" s="1"/>
  <c r="F8662" i="6"/>
  <c r="H8662" i="6" s="1"/>
  <c r="F8580" i="6"/>
  <c r="H8580" i="6" s="1"/>
  <c r="F6853" i="6"/>
  <c r="F8572" i="6"/>
  <c r="H8572" i="6" s="1"/>
  <c r="F8779" i="6"/>
  <c r="H8779" i="6" s="1"/>
  <c r="F6877" i="6"/>
  <c r="H6877" i="6" s="1"/>
  <c r="F8705" i="6"/>
  <c r="H8705" i="6" s="1"/>
  <c r="F7510" i="6"/>
  <c r="H7510" i="6" s="1"/>
  <c r="F8440" i="6"/>
  <c r="H8440" i="6" s="1"/>
  <c r="F7850" i="6"/>
  <c r="H7850" i="6" s="1"/>
  <c r="F8437" i="6"/>
  <c r="H8437" i="6" s="1"/>
  <c r="F8077" i="6"/>
  <c r="H8077" i="6" s="1"/>
  <c r="F8419" i="6"/>
  <c r="H8419" i="6" s="1"/>
  <c r="F7305" i="6"/>
  <c r="H7305" i="6" s="1"/>
  <c r="F8453" i="6"/>
  <c r="H8453" i="6" s="1"/>
  <c r="F8312" i="6"/>
  <c r="H8312" i="6" s="1"/>
  <c r="F6824" i="6"/>
  <c r="H6824" i="6" s="1"/>
  <c r="F8421" i="6"/>
  <c r="H8421" i="6" s="1"/>
  <c r="F8411" i="6"/>
  <c r="H8411" i="6" s="1"/>
  <c r="F8200" i="6"/>
  <c r="H8200" i="6" s="1"/>
  <c r="P435" i="5"/>
  <c r="R435" i="5" s="1"/>
  <c r="H8327" i="6"/>
  <c r="P445" i="5"/>
  <c r="R445" i="5" s="1"/>
  <c r="H8164" i="6"/>
  <c r="P442" i="5"/>
  <c r="R442" i="5" s="1"/>
  <c r="H8247" i="6"/>
  <c r="P439" i="5"/>
  <c r="R439" i="5" s="1"/>
  <c r="P437" i="5"/>
  <c r="R437" i="5" s="1"/>
  <c r="P438" i="5"/>
  <c r="R438" i="5" s="1"/>
  <c r="H8197" i="6"/>
  <c r="R371" i="2"/>
  <c r="E371" i="2" s="1"/>
  <c r="F7460" i="6"/>
  <c r="H7460" i="6" s="1"/>
  <c r="F7506" i="6"/>
  <c r="H7506" i="6" s="1"/>
  <c r="F7838" i="6"/>
  <c r="H7838" i="6" s="1"/>
  <c r="F8152" i="6"/>
  <c r="H8152" i="6" s="1"/>
  <c r="H8133" i="6"/>
  <c r="P436" i="5"/>
  <c r="R436" i="5" s="1"/>
  <c r="P433" i="5"/>
  <c r="R433" i="5" s="1"/>
  <c r="H7949" i="6"/>
  <c r="F8008" i="6"/>
  <c r="H8008" i="6" s="1"/>
  <c r="F8022" i="6"/>
  <c r="H8022" i="6" s="1"/>
  <c r="H7973" i="6"/>
  <c r="P430" i="5"/>
  <c r="R430" i="5" s="1"/>
  <c r="P428" i="5"/>
  <c r="R428" i="5" s="1"/>
  <c r="P429" i="5"/>
  <c r="R429" i="5" s="1"/>
  <c r="F7859" i="6"/>
  <c r="H7859" i="6" s="1"/>
  <c r="F7919" i="6"/>
  <c r="H7919" i="6" s="1"/>
  <c r="P424" i="5"/>
  <c r="R424" i="5" s="1"/>
  <c r="H7947" i="6"/>
  <c r="P421" i="5"/>
  <c r="R421" i="5" s="1"/>
  <c r="F7729" i="6"/>
  <c r="H7729" i="6" s="1"/>
  <c r="H7900" i="6"/>
  <c r="P422" i="5"/>
  <c r="R422" i="5" s="1"/>
  <c r="H7864" i="6"/>
  <c r="P423" i="5"/>
  <c r="R423" i="5" s="1"/>
  <c r="P425" i="5"/>
  <c r="R425" i="5" s="1"/>
  <c r="P426" i="5"/>
  <c r="R426" i="5" s="1"/>
  <c r="H7818" i="6"/>
  <c r="P416" i="5"/>
  <c r="R416" i="5" s="1"/>
  <c r="H7815" i="6"/>
  <c r="P402" i="5"/>
  <c r="R402" i="5" s="1"/>
  <c r="H7735" i="6"/>
  <c r="P420" i="5"/>
  <c r="R420" i="5" s="1"/>
  <c r="P404" i="5"/>
  <c r="R404" i="5" s="1"/>
  <c r="F7308" i="6"/>
  <c r="H7308" i="6" s="1"/>
  <c r="F7489" i="6"/>
  <c r="H7489" i="6" s="1"/>
  <c r="H7557" i="6"/>
  <c r="P419" i="5"/>
  <c r="R419" i="5" s="1"/>
  <c r="P418" i="5"/>
  <c r="R418" i="5" s="1"/>
  <c r="H7552" i="6"/>
  <c r="P417" i="5"/>
  <c r="R417" i="5" s="1"/>
  <c r="P415" i="5"/>
  <c r="R415" i="5" s="1"/>
  <c r="P414" i="5"/>
  <c r="R414" i="5" s="1"/>
  <c r="H7481" i="6"/>
  <c r="P413" i="5"/>
  <c r="R413" i="5" s="1"/>
  <c r="P406" i="5"/>
  <c r="R406" i="5" s="1"/>
  <c r="P411" i="5"/>
  <c r="R411" i="5" s="1"/>
  <c r="P412" i="5"/>
  <c r="R412" i="5" s="1"/>
  <c r="H7057" i="6"/>
  <c r="P410" i="5"/>
  <c r="R410" i="5" s="1"/>
  <c r="P408" i="5"/>
  <c r="R408" i="5" s="1"/>
  <c r="H7335" i="6"/>
  <c r="H7322" i="6"/>
  <c r="P407" i="5"/>
  <c r="R407" i="5" s="1"/>
  <c r="P405" i="5"/>
  <c r="R405" i="5" s="1"/>
  <c r="Q392" i="5"/>
  <c r="D392" i="5" s="1"/>
  <c r="F7144" i="6"/>
  <c r="H7144" i="6" s="1"/>
  <c r="Q391" i="5"/>
  <c r="D391" i="5" s="1"/>
  <c r="H7123" i="6"/>
  <c r="P401" i="5"/>
  <c r="R401" i="5" s="1"/>
  <c r="P403" i="5"/>
  <c r="R403" i="5" s="1"/>
  <c r="H6908" i="6"/>
  <c r="P399" i="5"/>
  <c r="R399" i="5" s="1"/>
  <c r="I1160" i="3"/>
  <c r="Q369" i="2"/>
  <c r="S369" i="2" s="1"/>
  <c r="Q394" i="5"/>
  <c r="D394" i="5" s="1"/>
  <c r="H6853" i="6"/>
  <c r="P397" i="5"/>
  <c r="R397" i="5" s="1"/>
  <c r="Q389" i="5"/>
  <c r="D389" i="5" s="1"/>
  <c r="Q390" i="5"/>
  <c r="D390" i="5" s="1"/>
  <c r="R360" i="2"/>
  <c r="E360" i="2" s="1"/>
  <c r="R356" i="2"/>
  <c r="E356" i="2" s="1"/>
  <c r="Q393" i="5"/>
  <c r="D393" i="5" s="1"/>
  <c r="Q396" i="5"/>
  <c r="Q395" i="5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P394" i="5" l="1"/>
  <c r="R394" i="5" s="1"/>
  <c r="I1465" i="3"/>
  <c r="P396" i="5"/>
  <c r="R396" i="5" s="1"/>
  <c r="D395" i="5"/>
  <c r="D396" i="5"/>
  <c r="Q371" i="2"/>
  <c r="S371" i="2" s="1"/>
  <c r="P390" i="5"/>
  <c r="R390" i="5" s="1"/>
  <c r="P395" i="5"/>
  <c r="R395" i="5" s="1"/>
  <c r="P393" i="5"/>
  <c r="R393" i="5" s="1"/>
  <c r="P368" i="2"/>
  <c r="M368" i="2"/>
  <c r="L368" i="2"/>
  <c r="H368" i="2"/>
  <c r="F1142" i="3"/>
  <c r="J1142" i="3" s="1"/>
  <c r="O388" i="5"/>
  <c r="L388" i="5"/>
  <c r="K388" i="5"/>
  <c r="G388" i="5"/>
  <c r="F13480" i="6" s="1"/>
  <c r="H13480" i="6" s="1"/>
  <c r="F1141" i="3"/>
  <c r="J1141" i="3" s="1"/>
  <c r="F1140" i="3"/>
  <c r="J1140" i="3" s="1"/>
  <c r="F1138" i="3"/>
  <c r="J1138" i="3" s="1"/>
  <c r="O387" i="5"/>
  <c r="L387" i="5"/>
  <c r="K387" i="5"/>
  <c r="G387" i="5"/>
  <c r="F7447" i="6" s="1"/>
  <c r="H7447" i="6" s="1"/>
  <c r="O386" i="5"/>
  <c r="L386" i="5"/>
  <c r="K386" i="5"/>
  <c r="G386" i="5"/>
  <c r="F10205" i="6" s="1"/>
  <c r="H10205" i="6" s="1"/>
  <c r="F1136" i="3"/>
  <c r="J1136" i="3" s="1"/>
  <c r="F1131" i="3"/>
  <c r="J1131" i="3" s="1"/>
  <c r="F1130" i="3"/>
  <c r="J1130" i="3" s="1"/>
  <c r="F1126" i="3"/>
  <c r="J1126" i="3" s="1"/>
  <c r="P359" i="2"/>
  <c r="M359" i="2"/>
  <c r="L359" i="2"/>
  <c r="H359" i="2"/>
  <c r="G1126" i="3" s="1"/>
  <c r="O385" i="5"/>
  <c r="L385" i="5"/>
  <c r="K385" i="5"/>
  <c r="G385" i="5"/>
  <c r="F1118" i="3"/>
  <c r="J1118" i="3" s="1"/>
  <c r="F1117" i="3"/>
  <c r="J1117" i="3" s="1"/>
  <c r="O370" i="5"/>
  <c r="L370" i="5"/>
  <c r="K370" i="5"/>
  <c r="G370" i="5"/>
  <c r="F14950" i="6" s="1"/>
  <c r="H14950" i="6" s="1"/>
  <c r="P367" i="2"/>
  <c r="M367" i="2"/>
  <c r="L367" i="2"/>
  <c r="H367" i="2"/>
  <c r="G2220" i="3" s="1"/>
  <c r="I2220" i="3" s="1"/>
  <c r="O384" i="5"/>
  <c r="L384" i="5"/>
  <c r="K384" i="5"/>
  <c r="G384" i="5"/>
  <c r="O383" i="5"/>
  <c r="L383" i="5"/>
  <c r="K383" i="5"/>
  <c r="G383" i="5"/>
  <c r="O382" i="5"/>
  <c r="L382" i="5"/>
  <c r="K382" i="5"/>
  <c r="G382" i="5"/>
  <c r="O381" i="5"/>
  <c r="L381" i="5"/>
  <c r="K381" i="5"/>
  <c r="G381" i="5"/>
  <c r="O380" i="5"/>
  <c r="L380" i="5"/>
  <c r="K380" i="5"/>
  <c r="G380" i="5"/>
  <c r="F1113" i="3"/>
  <c r="J1113" i="3" s="1"/>
  <c r="P358" i="2"/>
  <c r="M358" i="2"/>
  <c r="L358" i="2"/>
  <c r="H358" i="2"/>
  <c r="P366" i="2"/>
  <c r="M366" i="2"/>
  <c r="L366" i="2"/>
  <c r="H366" i="2"/>
  <c r="G1546" i="3" s="1"/>
  <c r="I1546" i="3" s="1"/>
  <c r="P365" i="2"/>
  <c r="M365" i="2"/>
  <c r="L365" i="2"/>
  <c r="H365" i="2"/>
  <c r="G1545" i="3" s="1"/>
  <c r="I1545" i="3" s="1"/>
  <c r="F1112" i="3"/>
  <c r="J1112" i="3" s="1"/>
  <c r="P363" i="2"/>
  <c r="M363" i="2"/>
  <c r="L363" i="2"/>
  <c r="H363" i="2"/>
  <c r="O379" i="5"/>
  <c r="L379" i="5"/>
  <c r="K379" i="5"/>
  <c r="G379" i="5"/>
  <c r="O378" i="5"/>
  <c r="L378" i="5"/>
  <c r="K378" i="5"/>
  <c r="G378" i="5"/>
  <c r="F9327" i="6" s="1"/>
  <c r="O377" i="5"/>
  <c r="L377" i="5"/>
  <c r="K377" i="5"/>
  <c r="G377" i="5"/>
  <c r="F1110" i="3"/>
  <c r="J1110" i="3" s="1"/>
  <c r="F13105" i="6" l="1"/>
  <c r="H13105" i="6" s="1"/>
  <c r="F15495" i="6"/>
  <c r="H15495" i="6" s="1"/>
  <c r="G1841" i="3"/>
  <c r="I1841" i="3" s="1"/>
  <c r="G2750" i="3"/>
  <c r="I2750" i="3" s="1"/>
  <c r="F14634" i="6"/>
  <c r="H14634" i="6" s="1"/>
  <c r="F14633" i="6"/>
  <c r="H14633" i="6" s="1"/>
  <c r="F14450" i="6"/>
  <c r="H14450" i="6" s="1"/>
  <c r="F14449" i="6"/>
  <c r="H14449" i="6" s="1"/>
  <c r="F14195" i="6"/>
  <c r="H14195" i="6" s="1"/>
  <c r="G2545" i="3"/>
  <c r="I2545" i="3" s="1"/>
  <c r="G2539" i="3"/>
  <c r="I2539" i="3" s="1"/>
  <c r="F13779" i="6"/>
  <c r="H13779" i="6" s="1"/>
  <c r="F13780" i="6"/>
  <c r="H13780" i="6" s="1"/>
  <c r="F14056" i="6"/>
  <c r="H14056" i="6" s="1"/>
  <c r="F13396" i="6"/>
  <c r="H13396" i="6" s="1"/>
  <c r="F13474" i="6"/>
  <c r="H13474" i="6" s="1"/>
  <c r="F13346" i="6"/>
  <c r="H13346" i="6" s="1"/>
  <c r="F13341" i="6"/>
  <c r="H13341" i="6" s="1"/>
  <c r="F13383" i="6"/>
  <c r="H13383" i="6" s="1"/>
  <c r="F13179" i="6"/>
  <c r="H13179" i="6" s="1"/>
  <c r="F13178" i="6"/>
  <c r="H13178" i="6" s="1"/>
  <c r="F12017" i="6"/>
  <c r="H12017" i="6" s="1"/>
  <c r="F12459" i="6"/>
  <c r="H12459" i="6" s="1"/>
  <c r="F12623" i="6"/>
  <c r="H12623" i="6" s="1"/>
  <c r="F12395" i="6"/>
  <c r="H12395" i="6" s="1"/>
  <c r="F12460" i="6"/>
  <c r="H12460" i="6" s="1"/>
  <c r="F12396" i="6"/>
  <c r="H12396" i="6" s="1"/>
  <c r="F10228" i="6"/>
  <c r="H10228" i="6" s="1"/>
  <c r="F12688" i="6"/>
  <c r="H12688" i="6" s="1"/>
  <c r="F12408" i="6"/>
  <c r="H12408" i="6" s="1"/>
  <c r="F12630" i="6"/>
  <c r="H12630" i="6" s="1"/>
  <c r="F12067" i="6"/>
  <c r="H12067" i="6" s="1"/>
  <c r="F12136" i="6"/>
  <c r="H12136" i="6" s="1"/>
  <c r="H9327" i="6"/>
  <c r="P409" i="5"/>
  <c r="R409" i="5" s="1"/>
  <c r="F11600" i="6"/>
  <c r="H11600" i="6" s="1"/>
  <c r="F11978" i="6"/>
  <c r="H11978" i="6" s="1"/>
  <c r="F11646" i="6"/>
  <c r="H11646" i="6" s="1"/>
  <c r="F11647" i="6"/>
  <c r="H11647" i="6" s="1"/>
  <c r="F11566" i="6"/>
  <c r="H11566" i="6" s="1"/>
  <c r="F11516" i="6"/>
  <c r="H11516" i="6" s="1"/>
  <c r="F11150" i="6"/>
  <c r="H11150" i="6" s="1"/>
  <c r="F11444" i="6"/>
  <c r="H11444" i="6" s="1"/>
  <c r="F11290" i="6"/>
  <c r="H11290" i="6" s="1"/>
  <c r="F11382" i="6"/>
  <c r="H11382" i="6" s="1"/>
  <c r="F11421" i="6"/>
  <c r="H11421" i="6" s="1"/>
  <c r="F11332" i="6"/>
  <c r="H11332" i="6" s="1"/>
  <c r="F11261" i="6"/>
  <c r="H11261" i="6" s="1"/>
  <c r="G1185" i="3"/>
  <c r="G2121" i="3"/>
  <c r="I2121" i="3" s="1"/>
  <c r="F11182" i="6"/>
  <c r="H11182" i="6" s="1"/>
  <c r="F10792" i="6"/>
  <c r="H10792" i="6" s="1"/>
  <c r="F10993" i="6"/>
  <c r="H10993" i="6" s="1"/>
  <c r="F10975" i="6"/>
  <c r="H10975" i="6" s="1"/>
  <c r="F10816" i="6"/>
  <c r="H10816" i="6" s="1"/>
  <c r="F11042" i="6"/>
  <c r="H11042" i="6" s="1"/>
  <c r="G1113" i="3"/>
  <c r="I1113" i="3" s="1"/>
  <c r="G2068" i="3"/>
  <c r="I2068" i="3" s="1"/>
  <c r="F10696" i="6"/>
  <c r="H10696" i="6" s="1"/>
  <c r="F10550" i="6"/>
  <c r="H10550" i="6" s="1"/>
  <c r="F10495" i="6"/>
  <c r="H10495" i="6" s="1"/>
  <c r="F10712" i="6"/>
  <c r="H10712" i="6" s="1"/>
  <c r="F10469" i="6"/>
  <c r="H10469" i="6" s="1"/>
  <c r="F10612" i="6"/>
  <c r="H10612" i="6" s="1"/>
  <c r="F10722" i="6"/>
  <c r="H10722" i="6" s="1"/>
  <c r="F10467" i="6"/>
  <c r="H10467" i="6" s="1"/>
  <c r="F10512" i="6"/>
  <c r="H10512" i="6" s="1"/>
  <c r="F9858" i="6"/>
  <c r="H9858" i="6" s="1"/>
  <c r="F10336" i="6"/>
  <c r="H10336" i="6" s="1"/>
  <c r="F10262" i="6"/>
  <c r="H10262" i="6" s="1"/>
  <c r="F10178" i="6"/>
  <c r="H10178" i="6" s="1"/>
  <c r="F9973" i="6"/>
  <c r="H9973" i="6" s="1"/>
  <c r="F10095" i="6"/>
  <c r="H10095" i="6" s="1"/>
  <c r="F9794" i="6"/>
  <c r="H9794" i="6" s="1"/>
  <c r="F10056" i="6"/>
  <c r="H10056" i="6" s="1"/>
  <c r="F10192" i="6"/>
  <c r="H10192" i="6" s="1"/>
  <c r="F10143" i="6"/>
  <c r="H10143" i="6" s="1"/>
  <c r="F10270" i="6"/>
  <c r="H10270" i="6" s="1"/>
  <c r="F10315" i="6"/>
  <c r="H10315" i="6" s="1"/>
  <c r="F10399" i="6"/>
  <c r="H10399" i="6" s="1"/>
  <c r="F10398" i="6"/>
  <c r="H10398" i="6" s="1"/>
  <c r="F10324" i="6"/>
  <c r="H10324" i="6" s="1"/>
  <c r="F10323" i="6"/>
  <c r="H10323" i="6" s="1"/>
  <c r="F9856" i="6"/>
  <c r="H9856" i="6" s="1"/>
  <c r="F9807" i="6"/>
  <c r="H9807" i="6" s="1"/>
  <c r="F9931" i="6"/>
  <c r="H9931" i="6" s="1"/>
  <c r="F9795" i="6"/>
  <c r="H9795" i="6" s="1"/>
  <c r="F9630" i="6"/>
  <c r="H9630" i="6" s="1"/>
  <c r="F9524" i="6"/>
  <c r="H9524" i="6" s="1"/>
  <c r="F9523" i="6"/>
  <c r="H9523" i="6" s="1"/>
  <c r="F9566" i="6"/>
  <c r="H9566" i="6" s="1"/>
  <c r="F9659" i="6"/>
  <c r="H9659" i="6" s="1"/>
  <c r="F9627" i="6"/>
  <c r="H9627" i="6" s="1"/>
  <c r="F8989" i="6"/>
  <c r="H8989" i="6" s="1"/>
  <c r="F9476" i="6"/>
  <c r="H9476" i="6" s="1"/>
  <c r="F9400" i="6"/>
  <c r="H9400" i="6" s="1"/>
  <c r="F9766" i="6"/>
  <c r="H9766" i="6" s="1"/>
  <c r="F9606" i="6"/>
  <c r="H9606" i="6" s="1"/>
  <c r="F9328" i="6"/>
  <c r="H9328" i="6" s="1"/>
  <c r="F9662" i="6"/>
  <c r="H9662" i="6" s="1"/>
  <c r="F9410" i="6"/>
  <c r="H9410" i="6" s="1"/>
  <c r="F9409" i="6"/>
  <c r="H9409" i="6" s="1"/>
  <c r="F9318" i="6"/>
  <c r="H9318" i="6" s="1"/>
  <c r="F9317" i="6"/>
  <c r="H9317" i="6" s="1"/>
  <c r="F9061" i="6"/>
  <c r="H9061" i="6" s="1"/>
  <c r="F9335" i="6"/>
  <c r="H9335" i="6" s="1"/>
  <c r="F8917" i="6"/>
  <c r="H8917" i="6" s="1"/>
  <c r="F9280" i="6"/>
  <c r="H9280" i="6" s="1"/>
  <c r="Q377" i="5"/>
  <c r="D377" i="5" s="1"/>
  <c r="Q378" i="5"/>
  <c r="D378" i="5" s="1"/>
  <c r="F7662" i="6"/>
  <c r="H7662" i="6" s="1"/>
  <c r="F9083" i="6"/>
  <c r="H9083" i="6" s="1"/>
  <c r="F9016" i="6"/>
  <c r="H9016" i="6" s="1"/>
  <c r="F9079" i="6"/>
  <c r="H9079" i="6" s="1"/>
  <c r="F9015" i="6"/>
  <c r="H9015" i="6" s="1"/>
  <c r="F9078" i="6"/>
  <c r="H9078" i="6" s="1"/>
  <c r="G1131" i="3"/>
  <c r="G1631" i="3"/>
  <c r="I1631" i="3" s="1"/>
  <c r="F8657" i="6"/>
  <c r="H8657" i="6" s="1"/>
  <c r="F8970" i="6"/>
  <c r="H8970" i="6" s="1"/>
  <c r="F8918" i="6"/>
  <c r="H8918" i="6" s="1"/>
  <c r="F8868" i="6"/>
  <c r="H8868" i="6" s="1"/>
  <c r="F8798" i="6"/>
  <c r="H8798" i="6" s="1"/>
  <c r="F8710" i="6"/>
  <c r="H8710" i="6" s="1"/>
  <c r="F8685" i="6"/>
  <c r="H8685" i="6" s="1"/>
  <c r="F8579" i="6"/>
  <c r="H8579" i="6" s="1"/>
  <c r="Q366" i="2"/>
  <c r="S366" i="2" s="1"/>
  <c r="F8725" i="6"/>
  <c r="H8725" i="6" s="1"/>
  <c r="F8780" i="6"/>
  <c r="H8780" i="6" s="1"/>
  <c r="F8595" i="6"/>
  <c r="H8595" i="6" s="1"/>
  <c r="F8736" i="6"/>
  <c r="H8736" i="6" s="1"/>
  <c r="F8660" i="6"/>
  <c r="H8660" i="6" s="1"/>
  <c r="F8715" i="6"/>
  <c r="H8715" i="6" s="1"/>
  <c r="F8578" i="6"/>
  <c r="H8578" i="6" s="1"/>
  <c r="F8118" i="6"/>
  <c r="H8118" i="6" s="1"/>
  <c r="F8480" i="6"/>
  <c r="H8480" i="6" s="1"/>
  <c r="F8540" i="6"/>
  <c r="H8540" i="6" s="1"/>
  <c r="F8179" i="6"/>
  <c r="H8179" i="6" s="1"/>
  <c r="F8267" i="6"/>
  <c r="H8267" i="6" s="1"/>
  <c r="Q380" i="5"/>
  <c r="D380" i="5" s="1"/>
  <c r="F7709" i="6"/>
  <c r="H7709" i="6" s="1"/>
  <c r="F8308" i="6"/>
  <c r="H8308" i="6" s="1"/>
  <c r="G1248" i="3"/>
  <c r="G1448" i="3"/>
  <c r="I1448" i="3" s="1"/>
  <c r="F7990" i="6"/>
  <c r="H7990" i="6" s="1"/>
  <c r="F8265" i="6"/>
  <c r="H8265" i="6" s="1"/>
  <c r="F8374" i="6"/>
  <c r="H8374" i="6" s="1"/>
  <c r="F8242" i="6"/>
  <c r="H8242" i="6" s="1"/>
  <c r="F8328" i="6"/>
  <c r="H8328" i="6" s="1"/>
  <c r="F8243" i="6"/>
  <c r="H8243" i="6" s="1"/>
  <c r="F8521" i="6"/>
  <c r="H8521" i="6" s="1"/>
  <c r="F8406" i="6"/>
  <c r="H8406" i="6" s="1"/>
  <c r="F8157" i="6"/>
  <c r="H8157" i="6" s="1"/>
  <c r="F8158" i="6"/>
  <c r="H8158" i="6" s="1"/>
  <c r="F7627" i="6"/>
  <c r="H7627" i="6" s="1"/>
  <c r="F8094" i="6"/>
  <c r="H8094" i="6" s="1"/>
  <c r="F8070" i="6"/>
  <c r="H8070" i="6" s="1"/>
  <c r="F8071" i="6"/>
  <c r="H8071" i="6" s="1"/>
  <c r="F7955" i="6"/>
  <c r="H7955" i="6" s="1"/>
  <c r="F8016" i="6"/>
  <c r="H8016" i="6" s="1"/>
  <c r="F7930" i="6"/>
  <c r="H7930" i="6" s="1"/>
  <c r="F7986" i="6"/>
  <c r="H7986" i="6" s="1"/>
  <c r="F8064" i="6"/>
  <c r="H8064" i="6" s="1"/>
  <c r="F8044" i="6"/>
  <c r="H8044" i="6" s="1"/>
  <c r="F7721" i="6"/>
  <c r="H7721" i="6" s="1"/>
  <c r="F7901" i="6"/>
  <c r="H7901" i="6" s="1"/>
  <c r="F7635" i="6"/>
  <c r="H7635" i="6" s="1"/>
  <c r="F7448" i="6"/>
  <c r="H7448" i="6" s="1"/>
  <c r="F7795" i="6"/>
  <c r="H7795" i="6" s="1"/>
  <c r="F7652" i="6"/>
  <c r="H7652" i="6" s="1"/>
  <c r="F7202" i="6"/>
  <c r="H7202" i="6" s="1"/>
  <c r="F7757" i="6"/>
  <c r="H7757" i="6" s="1"/>
  <c r="F7591" i="6"/>
  <c r="H7591" i="6" s="1"/>
  <c r="F7590" i="6"/>
  <c r="H7590" i="6" s="1"/>
  <c r="F7835" i="6"/>
  <c r="H7835" i="6" s="1"/>
  <c r="F7870" i="6"/>
  <c r="H7870" i="6" s="1"/>
  <c r="F7785" i="6"/>
  <c r="H7785" i="6" s="1"/>
  <c r="F7836" i="6"/>
  <c r="H7836" i="6" s="1"/>
  <c r="F7869" i="6"/>
  <c r="H7869" i="6" s="1"/>
  <c r="F7784" i="6"/>
  <c r="H7784" i="6" s="1"/>
  <c r="F7719" i="6"/>
  <c r="H7719" i="6" s="1"/>
  <c r="F7643" i="6"/>
  <c r="H7643" i="6" s="1"/>
  <c r="F7718" i="6"/>
  <c r="H7718" i="6" s="1"/>
  <c r="F7642" i="6"/>
  <c r="H7642" i="6" s="1"/>
  <c r="F7488" i="6"/>
  <c r="F7637" i="6"/>
  <c r="H7637" i="6" s="1"/>
  <c r="F7781" i="6"/>
  <c r="H7781" i="6" s="1"/>
  <c r="F7865" i="6"/>
  <c r="H7865" i="6" s="1"/>
  <c r="F7837" i="6"/>
  <c r="H7837" i="6" s="1"/>
  <c r="F7829" i="6"/>
  <c r="H7829" i="6" s="1"/>
  <c r="F7706" i="6"/>
  <c r="H7706" i="6" s="1"/>
  <c r="R365" i="2"/>
  <c r="E365" i="2" s="1"/>
  <c r="R366" i="2"/>
  <c r="E366" i="2" s="1"/>
  <c r="Q381" i="5"/>
  <c r="D381" i="5" s="1"/>
  <c r="F7519" i="6"/>
  <c r="H7519" i="6" s="1"/>
  <c r="F7492" i="6"/>
  <c r="H7492" i="6" s="1"/>
  <c r="F7582" i="6"/>
  <c r="H7582" i="6" s="1"/>
  <c r="F7397" i="6"/>
  <c r="H7397" i="6" s="1"/>
  <c r="F7549" i="6"/>
  <c r="H7549" i="6" s="1"/>
  <c r="F7386" i="6"/>
  <c r="H7386" i="6" s="1"/>
  <c r="F7526" i="6"/>
  <c r="H7526" i="6" s="1"/>
  <c r="F7385" i="6"/>
  <c r="H7385" i="6" s="1"/>
  <c r="F7581" i="6"/>
  <c r="H7581" i="6" s="1"/>
  <c r="F7525" i="6"/>
  <c r="H7525" i="6" s="1"/>
  <c r="F7441" i="6"/>
  <c r="H7441" i="6" s="1"/>
  <c r="F7580" i="6"/>
  <c r="H7580" i="6" s="1"/>
  <c r="F7440" i="6"/>
  <c r="H7440" i="6" s="1"/>
  <c r="F7069" i="6"/>
  <c r="H7069" i="6" s="1"/>
  <c r="F7507" i="6"/>
  <c r="H7507" i="6" s="1"/>
  <c r="F7584" i="6"/>
  <c r="H7584" i="6" s="1"/>
  <c r="F7042" i="6"/>
  <c r="H7042" i="6" s="1"/>
  <c r="F7366" i="6"/>
  <c r="H7366" i="6" s="1"/>
  <c r="F7184" i="6"/>
  <c r="H7184" i="6" s="1"/>
  <c r="F7350" i="6"/>
  <c r="H7350" i="6" s="1"/>
  <c r="F7247" i="6"/>
  <c r="H7247" i="6" s="1"/>
  <c r="F7187" i="6"/>
  <c r="H7187" i="6" s="1"/>
  <c r="F7328" i="6"/>
  <c r="H7328" i="6" s="1"/>
  <c r="F6955" i="6"/>
  <c r="H6955" i="6" s="1"/>
  <c r="F7302" i="6"/>
  <c r="H7302" i="6" s="1"/>
  <c r="Q388" i="5"/>
  <c r="R359" i="2"/>
  <c r="E359" i="2" s="1"/>
  <c r="Q386" i="5"/>
  <c r="D386" i="5" s="1"/>
  <c r="Q387" i="5"/>
  <c r="D387" i="5" s="1"/>
  <c r="R368" i="2"/>
  <c r="E368" i="2" s="1"/>
  <c r="F7331" i="6"/>
  <c r="H7331" i="6" s="1"/>
  <c r="F7200" i="6"/>
  <c r="H7200" i="6" s="1"/>
  <c r="F7330" i="6"/>
  <c r="H7330" i="6" s="1"/>
  <c r="F7199" i="6"/>
  <c r="H7199" i="6" s="1"/>
  <c r="F7282" i="6"/>
  <c r="H7282" i="6" s="1"/>
  <c r="F7197" i="6"/>
  <c r="H7197" i="6" s="1"/>
  <c r="F7338" i="6"/>
  <c r="H7338" i="6" s="1"/>
  <c r="F7278" i="6"/>
  <c r="H7278" i="6" s="1"/>
  <c r="Q356" i="2"/>
  <c r="S356" i="2" s="1"/>
  <c r="Q370" i="2"/>
  <c r="S370" i="2" s="1"/>
  <c r="F6775" i="6"/>
  <c r="H6775" i="6" s="1"/>
  <c r="F7132" i="6"/>
  <c r="H7132" i="6" s="1"/>
  <c r="F7024" i="6"/>
  <c r="H7024" i="6" s="1"/>
  <c r="F6925" i="6"/>
  <c r="H6925" i="6" s="1"/>
  <c r="F7131" i="6"/>
  <c r="H7131" i="6" s="1"/>
  <c r="F6989" i="6"/>
  <c r="H6989" i="6" s="1"/>
  <c r="F6984" i="6"/>
  <c r="H6984" i="6" s="1"/>
  <c r="F7082" i="6"/>
  <c r="H7082" i="6" s="1"/>
  <c r="F6929" i="6"/>
  <c r="H6929" i="6" s="1"/>
  <c r="F6928" i="6"/>
  <c r="H6928" i="6" s="1"/>
  <c r="F6856" i="6"/>
  <c r="H6856" i="6" s="1"/>
  <c r="F7048" i="6"/>
  <c r="H7048" i="6" s="1"/>
  <c r="F6913" i="6"/>
  <c r="H6913" i="6" s="1"/>
  <c r="F6958" i="6"/>
  <c r="H6958" i="6" s="1"/>
  <c r="F7108" i="6"/>
  <c r="H7108" i="6" s="1"/>
  <c r="F7016" i="6"/>
  <c r="H7016" i="6" s="1"/>
  <c r="F6931" i="6"/>
  <c r="H6931" i="6" s="1"/>
  <c r="F7017" i="6"/>
  <c r="H7017" i="6" s="1"/>
  <c r="F6932" i="6"/>
  <c r="H6932" i="6" s="1"/>
  <c r="F7107" i="6"/>
  <c r="H7107" i="6" s="1"/>
  <c r="F7077" i="6"/>
  <c r="H7077" i="6" s="1"/>
  <c r="F7078" i="6"/>
  <c r="H7078" i="6" s="1"/>
  <c r="F6866" i="6"/>
  <c r="H6866" i="6" s="1"/>
  <c r="F6865" i="6"/>
  <c r="H6865" i="6" s="1"/>
  <c r="F6727" i="6"/>
  <c r="H6727" i="6" s="1"/>
  <c r="F6726" i="6"/>
  <c r="H6726" i="6" s="1"/>
  <c r="F6850" i="6"/>
  <c r="H6850" i="6" s="1"/>
  <c r="F6764" i="6"/>
  <c r="H6764" i="6" s="1"/>
  <c r="F6876" i="6"/>
  <c r="H6876" i="6" s="1"/>
  <c r="F6811" i="6"/>
  <c r="H6811" i="6" s="1"/>
  <c r="F6842" i="6"/>
  <c r="H6842" i="6" s="1"/>
  <c r="F6758" i="6"/>
  <c r="H6758" i="6" s="1"/>
  <c r="I1126" i="3"/>
  <c r="Q383" i="5"/>
  <c r="D383" i="5" s="1"/>
  <c r="Q384" i="5"/>
  <c r="D384" i="5" s="1"/>
  <c r="R367" i="2"/>
  <c r="E367" i="2" s="1"/>
  <c r="Q379" i="5"/>
  <c r="R358" i="2"/>
  <c r="E358" i="2" s="1"/>
  <c r="Q370" i="5"/>
  <c r="Q359" i="2"/>
  <c r="S359" i="2" s="1"/>
  <c r="Q385" i="5"/>
  <c r="Q382" i="5"/>
  <c r="D382" i="5" s="1"/>
  <c r="R363" i="2"/>
  <c r="E363" i="2" s="1"/>
  <c r="F1107" i="3"/>
  <c r="J1107" i="3" s="1"/>
  <c r="F1106" i="3"/>
  <c r="J1106" i="3" s="1"/>
  <c r="O376" i="5"/>
  <c r="Q376" i="5" s="1"/>
  <c r="D376" i="5" s="1"/>
  <c r="L376" i="5"/>
  <c r="K376" i="5"/>
  <c r="G376" i="5"/>
  <c r="F1102" i="3"/>
  <c r="J1102" i="3" s="1"/>
  <c r="O375" i="5"/>
  <c r="Q375" i="5" s="1"/>
  <c r="D375" i="5" s="1"/>
  <c r="L375" i="5"/>
  <c r="K375" i="5"/>
  <c r="G375" i="5"/>
  <c r="F1101" i="3"/>
  <c r="J1101" i="3" s="1"/>
  <c r="F1100" i="3"/>
  <c r="J1100" i="3" s="1"/>
  <c r="F1099" i="3"/>
  <c r="J1099" i="3" s="1"/>
  <c r="I1248" i="3" l="1"/>
  <c r="I1131" i="3"/>
  <c r="I1185" i="3"/>
  <c r="H7488" i="6"/>
  <c r="F8413" i="6"/>
  <c r="H8413" i="6" s="1"/>
  <c r="F8900" i="6"/>
  <c r="H8900" i="6" s="1"/>
  <c r="D370" i="5"/>
  <c r="D379" i="5"/>
  <c r="D388" i="5"/>
  <c r="D385" i="5"/>
  <c r="Q367" i="2"/>
  <c r="S367" i="2" s="1"/>
  <c r="Q368" i="2"/>
  <c r="S368" i="2" s="1"/>
  <c r="F9164" i="6"/>
  <c r="H9164" i="6" s="1"/>
  <c r="F9112" i="6"/>
  <c r="H9112" i="6" s="1"/>
  <c r="F9095" i="6"/>
  <c r="H9095" i="6" s="1"/>
  <c r="F9047" i="6"/>
  <c r="H9047" i="6" s="1"/>
  <c r="F9001" i="6"/>
  <c r="H9001" i="6" s="1"/>
  <c r="F8901" i="6"/>
  <c r="H8901" i="6" s="1"/>
  <c r="F8846" i="6"/>
  <c r="H8846" i="6" s="1"/>
  <c r="F8714" i="6"/>
  <c r="H8714" i="6" s="1"/>
  <c r="F8585" i="6"/>
  <c r="H8585" i="6" s="1"/>
  <c r="F8824" i="6"/>
  <c r="H8824" i="6" s="1"/>
  <c r="F8522" i="6"/>
  <c r="H8522" i="6" s="1"/>
  <c r="F8428" i="6"/>
  <c r="H8428" i="6" s="1"/>
  <c r="F8483" i="6"/>
  <c r="H8483" i="6" s="1"/>
  <c r="F8346" i="6"/>
  <c r="H8346" i="6" s="1"/>
  <c r="F8383" i="6"/>
  <c r="H8383" i="6" s="1"/>
  <c r="F8277" i="6"/>
  <c r="H8277" i="6" s="1"/>
  <c r="F8202" i="6"/>
  <c r="H8202" i="6" s="1"/>
  <c r="F8138" i="6"/>
  <c r="H8138" i="6" s="1"/>
  <c r="F8078" i="6"/>
  <c r="H8078" i="6" s="1"/>
  <c r="F7928" i="6"/>
  <c r="H7928" i="6" s="1"/>
  <c r="F8062" i="6"/>
  <c r="H8062" i="6" s="1"/>
  <c r="F8042" i="6"/>
  <c r="H8042" i="6" s="1"/>
  <c r="F8025" i="6"/>
  <c r="H8025" i="6" s="1"/>
  <c r="P385" i="5"/>
  <c r="R385" i="5" s="1"/>
  <c r="F7843" i="6"/>
  <c r="H7843" i="6" s="1"/>
  <c r="F7633" i="6"/>
  <c r="H7633" i="6" s="1"/>
  <c r="F7787" i="6"/>
  <c r="H7787" i="6" s="1"/>
  <c r="F7897" i="6"/>
  <c r="H7897" i="6" s="1"/>
  <c r="F7607" i="6"/>
  <c r="H7607" i="6" s="1"/>
  <c r="F7495" i="6"/>
  <c r="H7495" i="6" s="1"/>
  <c r="F7431" i="6"/>
  <c r="H7431" i="6" s="1"/>
  <c r="F7532" i="6"/>
  <c r="H7532" i="6" s="1"/>
  <c r="F7477" i="6"/>
  <c r="H7477" i="6" s="1"/>
  <c r="F7248" i="6"/>
  <c r="H7248" i="6" s="1"/>
  <c r="F7313" i="6"/>
  <c r="H7313" i="6" s="1"/>
  <c r="F7207" i="6"/>
  <c r="H7207" i="6" s="1"/>
  <c r="F7185" i="6"/>
  <c r="H7185" i="6" s="1"/>
  <c r="F7250" i="6"/>
  <c r="H7250" i="6" s="1"/>
  <c r="F7153" i="6"/>
  <c r="H7153" i="6" s="1"/>
  <c r="F7160" i="6"/>
  <c r="H7160" i="6" s="1"/>
  <c r="F6869" i="6"/>
  <c r="H6869" i="6" s="1"/>
  <c r="F6991" i="6"/>
  <c r="H6991" i="6" s="1"/>
  <c r="F6920" i="6"/>
  <c r="H6920" i="6" s="1"/>
  <c r="F7140" i="6"/>
  <c r="H7140" i="6" s="1"/>
  <c r="F6910" i="6"/>
  <c r="H6910" i="6" s="1"/>
  <c r="F7021" i="6"/>
  <c r="H7021" i="6" s="1"/>
  <c r="F6852" i="6"/>
  <c r="H6852" i="6" s="1"/>
  <c r="F6835" i="6"/>
  <c r="H6835" i="6" s="1"/>
  <c r="F6771" i="6"/>
  <c r="H6771" i="6" s="1"/>
  <c r="O374" i="5"/>
  <c r="L374" i="5"/>
  <c r="K374" i="5"/>
  <c r="G374" i="5"/>
  <c r="P362" i="2"/>
  <c r="M362" i="2"/>
  <c r="L362" i="2"/>
  <c r="H362" i="2"/>
  <c r="G2762" i="3" s="1"/>
  <c r="I2762" i="3" s="1"/>
  <c r="J1302" i="3"/>
  <c r="J1300" i="3"/>
  <c r="J1299" i="3"/>
  <c r="J1298" i="3"/>
  <c r="J1296" i="3"/>
  <c r="J1292" i="3"/>
  <c r="J1291" i="3"/>
  <c r="J1288" i="3"/>
  <c r="J1286" i="3"/>
  <c r="J1283" i="3"/>
  <c r="J1282" i="3"/>
  <c r="J1279" i="3"/>
  <c r="J1278" i="3"/>
  <c r="J1277" i="3"/>
  <c r="J1276" i="3"/>
  <c r="J1275" i="3"/>
  <c r="J1274" i="3"/>
  <c r="J1273" i="3"/>
  <c r="J1271" i="3"/>
  <c r="J1270" i="3"/>
  <c r="J1269" i="3"/>
  <c r="J1268" i="3"/>
  <c r="J1267" i="3"/>
  <c r="J1266" i="3"/>
  <c r="J1265" i="3"/>
  <c r="J1264" i="3"/>
  <c r="J1262" i="3"/>
  <c r="J1260" i="3"/>
  <c r="J1258" i="3"/>
  <c r="J1257" i="3"/>
  <c r="J1256" i="3"/>
  <c r="J1253" i="3"/>
  <c r="J1251" i="3"/>
  <c r="J1250" i="3"/>
  <c r="J1245" i="3"/>
  <c r="J1243" i="3"/>
  <c r="J1242" i="3"/>
  <c r="J1241" i="3"/>
  <c r="J1240" i="3"/>
  <c r="J1238" i="3"/>
  <c r="J1237" i="3"/>
  <c r="J1236" i="3"/>
  <c r="J1235" i="3"/>
  <c r="J1234" i="3"/>
  <c r="J1233" i="3"/>
  <c r="J1231" i="3"/>
  <c r="J1230" i="3"/>
  <c r="J1228" i="3"/>
  <c r="J1227" i="3"/>
  <c r="J1226" i="3"/>
  <c r="J1225" i="3"/>
  <c r="J1224" i="3"/>
  <c r="J1223" i="3"/>
  <c r="J1220" i="3"/>
  <c r="J1219" i="3"/>
  <c r="J1218" i="3"/>
  <c r="J1215" i="3"/>
  <c r="J1213" i="3"/>
  <c r="J1212" i="3"/>
  <c r="J1211" i="3"/>
  <c r="J1209" i="3"/>
  <c r="J1206" i="3"/>
  <c r="J1204" i="3"/>
  <c r="J1202" i="3"/>
  <c r="J1201" i="3"/>
  <c r="J1198" i="3"/>
  <c r="J1197" i="3"/>
  <c r="J1196" i="3"/>
  <c r="J1189" i="3"/>
  <c r="J1186" i="3"/>
  <c r="J1182" i="3"/>
  <c r="J1181" i="3"/>
  <c r="J1180" i="3"/>
  <c r="J1177" i="3"/>
  <c r="J1176" i="3"/>
  <c r="J1175" i="3"/>
  <c r="J1174" i="3"/>
  <c r="J1173" i="3"/>
  <c r="J1172" i="3"/>
  <c r="J1171" i="3"/>
  <c r="J1168" i="3"/>
  <c r="J1167" i="3"/>
  <c r="J1166" i="3"/>
  <c r="J1163" i="3"/>
  <c r="J1162" i="3"/>
  <c r="J1161" i="3"/>
  <c r="J1157" i="3"/>
  <c r="J1156" i="3"/>
  <c r="J1154" i="3"/>
  <c r="J1152" i="3"/>
  <c r="J1150" i="3"/>
  <c r="J1148" i="3"/>
  <c r="J1146" i="3"/>
  <c r="J1145" i="3"/>
  <c r="J1144" i="3"/>
  <c r="J1143" i="3"/>
  <c r="J1139" i="3"/>
  <c r="J1137" i="3"/>
  <c r="J1135" i="3"/>
  <c r="J1134" i="3"/>
  <c r="J1133" i="3"/>
  <c r="J1132" i="3"/>
  <c r="J1129" i="3"/>
  <c r="J1128" i="3"/>
  <c r="J1127" i="3"/>
  <c r="J1125" i="3"/>
  <c r="J1124" i="3"/>
  <c r="J1123" i="3"/>
  <c r="J1122" i="3"/>
  <c r="J1121" i="3"/>
  <c r="J1120" i="3"/>
  <c r="J1119" i="3"/>
  <c r="J1116" i="3"/>
  <c r="J1115" i="3"/>
  <c r="J1114" i="3"/>
  <c r="J1111" i="3"/>
  <c r="J1109" i="3"/>
  <c r="J1108" i="3"/>
  <c r="J1105" i="3"/>
  <c r="J1104" i="3"/>
  <c r="J1103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P361" i="2"/>
  <c r="M361" i="2"/>
  <c r="L361" i="2"/>
  <c r="H361" i="2"/>
  <c r="G1644" i="3" s="1"/>
  <c r="I1644" i="3" s="1"/>
  <c r="F1084" i="3"/>
  <c r="J1084" i="3" s="1"/>
  <c r="F1079" i="3"/>
  <c r="J1079" i="3" s="1"/>
  <c r="F1078" i="3"/>
  <c r="J1078" i="3" s="1"/>
  <c r="F1071" i="3"/>
  <c r="J1071" i="3" s="1"/>
  <c r="F1070" i="3"/>
  <c r="J1070" i="3" s="1"/>
  <c r="H1068" i="3"/>
  <c r="F1059" i="3"/>
  <c r="J1059" i="3" s="1"/>
  <c r="O373" i="5"/>
  <c r="L373" i="5"/>
  <c r="K373" i="5"/>
  <c r="G373" i="5"/>
  <c r="F10518" i="6" s="1"/>
  <c r="H10518" i="6" s="1"/>
  <c r="O372" i="5"/>
  <c r="L372" i="5"/>
  <c r="K372" i="5"/>
  <c r="G372" i="5"/>
  <c r="F8168" i="6" s="1"/>
  <c r="H8168" i="6" s="1"/>
  <c r="F1058" i="3"/>
  <c r="J1058" i="3" s="1"/>
  <c r="F9818" i="6" l="1"/>
  <c r="H9818" i="6" s="1"/>
  <c r="F10136" i="6"/>
  <c r="H10136" i="6" s="1"/>
  <c r="F10166" i="6"/>
  <c r="H10166" i="6" s="1"/>
  <c r="F10108" i="6"/>
  <c r="H10108" i="6" s="1"/>
  <c r="F9727" i="6"/>
  <c r="H9727" i="6" s="1"/>
  <c r="F9568" i="6"/>
  <c r="H9568" i="6" s="1"/>
  <c r="F9455" i="6"/>
  <c r="H9455" i="6" s="1"/>
  <c r="F9646" i="6"/>
  <c r="H9646" i="6" s="1"/>
  <c r="F9590" i="6"/>
  <c r="H9590" i="6" s="1"/>
  <c r="F9797" i="6"/>
  <c r="H9797" i="6" s="1"/>
  <c r="F9446" i="6"/>
  <c r="H9446" i="6" s="1"/>
  <c r="F9090" i="6"/>
  <c r="H9090" i="6" s="1"/>
  <c r="F9109" i="6"/>
  <c r="H9109" i="6" s="1"/>
  <c r="F9176" i="6"/>
  <c r="H9176" i="6" s="1"/>
  <c r="F9152" i="6"/>
  <c r="H9152" i="6" s="1"/>
  <c r="F8774" i="6"/>
  <c r="H8774" i="6" s="1"/>
  <c r="F8833" i="6"/>
  <c r="H8833" i="6" s="1"/>
  <c r="F8920" i="6"/>
  <c r="H8920" i="6" s="1"/>
  <c r="F8762" i="6"/>
  <c r="H8762" i="6" s="1"/>
  <c r="F8769" i="6"/>
  <c r="H8769" i="6" s="1"/>
  <c r="F8079" i="6"/>
  <c r="H8079" i="6" s="1"/>
  <c r="F8408" i="6"/>
  <c r="H8408" i="6" s="1"/>
  <c r="F8430" i="6"/>
  <c r="H8430" i="6" s="1"/>
  <c r="R362" i="2"/>
  <c r="E362" i="2" s="1"/>
  <c r="Q374" i="5"/>
  <c r="D374" i="5" s="1"/>
  <c r="F7155" i="6"/>
  <c r="H7155" i="6" s="1"/>
  <c r="F8061" i="6"/>
  <c r="H8061" i="6" s="1"/>
  <c r="F7710" i="6"/>
  <c r="H7710" i="6" s="1"/>
  <c r="F7926" i="6"/>
  <c r="H7926" i="6" s="1"/>
  <c r="G1107" i="3"/>
  <c r="I1107" i="3" s="1"/>
  <c r="G1272" i="3"/>
  <c r="I1272" i="3" s="1"/>
  <c r="F7148" i="6"/>
  <c r="H7148" i="6" s="1"/>
  <c r="F7363" i="6"/>
  <c r="H7363" i="6" s="1"/>
  <c r="G1118" i="3"/>
  <c r="G1249" i="3"/>
  <c r="I1249" i="3" s="1"/>
  <c r="Q373" i="5"/>
  <c r="D373" i="5" s="1"/>
  <c r="Q372" i="5"/>
  <c r="D372" i="5" s="1"/>
  <c r="F6804" i="6"/>
  <c r="H6804" i="6" s="1"/>
  <c r="F7054" i="6"/>
  <c r="H7054" i="6" s="1"/>
  <c r="F6833" i="6"/>
  <c r="H6833" i="6" s="1"/>
  <c r="F6823" i="6"/>
  <c r="H6823" i="6" s="1"/>
  <c r="Q365" i="2"/>
  <c r="S365" i="2" s="1"/>
  <c r="R361" i="2"/>
  <c r="E361" i="2" s="1"/>
  <c r="O371" i="5"/>
  <c r="L371" i="5"/>
  <c r="K371" i="5"/>
  <c r="G371" i="5"/>
  <c r="F1056" i="3"/>
  <c r="J1056" i="3" s="1"/>
  <c r="I1309" i="3"/>
  <c r="I1307" i="3"/>
  <c r="I1302" i="3"/>
  <c r="I1300" i="3"/>
  <c r="I1299" i="3"/>
  <c r="I1298" i="3"/>
  <c r="I1296" i="3"/>
  <c r="I1292" i="3"/>
  <c r="I1291" i="3"/>
  <c r="I1288" i="3"/>
  <c r="I1286" i="3"/>
  <c r="I1283" i="3"/>
  <c r="I1282" i="3"/>
  <c r="I1279" i="3"/>
  <c r="I1278" i="3"/>
  <c r="I1277" i="3"/>
  <c r="I1276" i="3"/>
  <c r="I1275" i="3"/>
  <c r="I1274" i="3"/>
  <c r="I1273" i="3"/>
  <c r="I1271" i="3"/>
  <c r="I1270" i="3"/>
  <c r="I1269" i="3"/>
  <c r="I1268" i="3"/>
  <c r="I1267" i="3"/>
  <c r="I1266" i="3"/>
  <c r="I1265" i="3"/>
  <c r="I1264" i="3"/>
  <c r="I1262" i="3"/>
  <c r="I1260" i="3"/>
  <c r="I1258" i="3"/>
  <c r="I1257" i="3"/>
  <c r="I1256" i="3"/>
  <c r="I1253" i="3"/>
  <c r="I1251" i="3"/>
  <c r="I1250" i="3"/>
  <c r="I1245" i="3"/>
  <c r="I1243" i="3"/>
  <c r="I1242" i="3"/>
  <c r="I1241" i="3"/>
  <c r="I1240" i="3"/>
  <c r="I1238" i="3"/>
  <c r="I1237" i="3"/>
  <c r="I1236" i="3"/>
  <c r="I1235" i="3"/>
  <c r="I1234" i="3"/>
  <c r="I1233" i="3"/>
  <c r="I1231" i="3"/>
  <c r="I1230" i="3"/>
  <c r="I1228" i="3"/>
  <c r="I1227" i="3"/>
  <c r="I1226" i="3"/>
  <c r="I1225" i="3"/>
  <c r="I1224" i="3"/>
  <c r="I1223" i="3"/>
  <c r="I1220" i="3"/>
  <c r="I1219" i="3"/>
  <c r="I1218" i="3"/>
  <c r="I1215" i="3"/>
  <c r="I1213" i="3"/>
  <c r="I1212" i="3"/>
  <c r="I1211" i="3"/>
  <c r="I1209" i="3"/>
  <c r="I1206" i="3"/>
  <c r="I1204" i="3"/>
  <c r="I1202" i="3"/>
  <c r="I1201" i="3"/>
  <c r="I1198" i="3"/>
  <c r="I1197" i="3"/>
  <c r="I1196" i="3"/>
  <c r="I1189" i="3"/>
  <c r="I1186" i="3"/>
  <c r="I1182" i="3"/>
  <c r="I1181" i="3"/>
  <c r="I1180" i="3"/>
  <c r="I1177" i="3"/>
  <c r="I1176" i="3"/>
  <c r="I1175" i="3"/>
  <c r="I1174" i="3"/>
  <c r="I1173" i="3"/>
  <c r="I1172" i="3"/>
  <c r="I1171" i="3"/>
  <c r="I1168" i="3"/>
  <c r="I1167" i="3"/>
  <c r="I1166" i="3"/>
  <c r="I1163" i="3"/>
  <c r="I1162" i="3"/>
  <c r="I1161" i="3"/>
  <c r="I1157" i="3"/>
  <c r="I1156" i="3"/>
  <c r="I1154" i="3"/>
  <c r="I1152" i="3"/>
  <c r="I1150" i="3"/>
  <c r="I1148" i="3"/>
  <c r="I1146" i="3"/>
  <c r="I1145" i="3"/>
  <c r="I1144" i="3"/>
  <c r="I1143" i="3"/>
  <c r="I1139" i="3"/>
  <c r="I1137" i="3"/>
  <c r="I1135" i="3"/>
  <c r="I1134" i="3"/>
  <c r="I1133" i="3"/>
  <c r="I1132" i="3"/>
  <c r="I1129" i="3"/>
  <c r="I1128" i="3"/>
  <c r="I1127" i="3"/>
  <c r="I1125" i="3"/>
  <c r="I1124" i="3"/>
  <c r="I1123" i="3"/>
  <c r="I1122" i="3"/>
  <c r="I1121" i="3"/>
  <c r="I1120" i="3"/>
  <c r="I1119" i="3"/>
  <c r="I1116" i="3"/>
  <c r="I1115" i="3"/>
  <c r="I1114" i="3"/>
  <c r="I1111" i="3"/>
  <c r="I1109" i="3"/>
  <c r="I1108" i="3"/>
  <c r="I1105" i="3"/>
  <c r="I1104" i="3"/>
  <c r="I1103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3" i="3"/>
  <c r="I1082" i="3"/>
  <c r="I1081" i="3"/>
  <c r="I1080" i="3"/>
  <c r="I1077" i="3"/>
  <c r="I1076" i="3"/>
  <c r="I1075" i="3"/>
  <c r="I1074" i="3"/>
  <c r="I1073" i="3"/>
  <c r="I1072" i="3"/>
  <c r="I1069" i="3"/>
  <c r="I1068" i="3"/>
  <c r="I1067" i="3"/>
  <c r="I1066" i="3"/>
  <c r="I1065" i="3"/>
  <c r="I1064" i="3"/>
  <c r="I1063" i="3"/>
  <c r="I1062" i="3"/>
  <c r="I1061" i="3"/>
  <c r="I1060" i="3"/>
  <c r="I1057" i="3"/>
  <c r="I1055" i="3"/>
  <c r="P357" i="2"/>
  <c r="M357" i="2"/>
  <c r="L357" i="2"/>
  <c r="H357" i="2"/>
  <c r="G1195" i="3" s="1"/>
  <c r="I1195" i="3" s="1"/>
  <c r="F1054" i="3"/>
  <c r="J1054" i="3" s="1"/>
  <c r="F1053" i="3"/>
  <c r="J1053" i="3" s="1"/>
  <c r="F1052" i="3"/>
  <c r="J1052" i="3" s="1"/>
  <c r="F1051" i="3"/>
  <c r="J1051" i="3" s="1"/>
  <c r="A1051" i="3"/>
  <c r="K1051" i="3" s="1"/>
  <c r="P1051" i="3"/>
  <c r="P1052" i="3" s="1"/>
  <c r="P1053" i="3" s="1"/>
  <c r="P1054" i="3" s="1"/>
  <c r="P349" i="2"/>
  <c r="M349" i="2"/>
  <c r="L349" i="2"/>
  <c r="H349" i="2"/>
  <c r="G2292" i="3" s="1"/>
  <c r="I2292" i="3" s="1"/>
  <c r="F1050" i="3"/>
  <c r="J1050" i="3" s="1"/>
  <c r="F1049" i="3"/>
  <c r="J1049" i="3" s="1"/>
  <c r="F1048" i="3"/>
  <c r="J1048" i="3" s="1"/>
  <c r="P348" i="2"/>
  <c r="M348" i="2"/>
  <c r="L348" i="2"/>
  <c r="H348" i="2"/>
  <c r="O369" i="5"/>
  <c r="L369" i="5"/>
  <c r="K369" i="5"/>
  <c r="G369" i="5"/>
  <c r="F13575" i="6" s="1"/>
  <c r="H13575" i="6" s="1"/>
  <c r="O368" i="5"/>
  <c r="Q368" i="5" s="1"/>
  <c r="D368" i="5" s="1"/>
  <c r="L368" i="5"/>
  <c r="K368" i="5"/>
  <c r="G368" i="5"/>
  <c r="O367" i="5"/>
  <c r="L367" i="5"/>
  <c r="K367" i="5"/>
  <c r="G367" i="5"/>
  <c r="O366" i="5"/>
  <c r="Q366" i="5" s="1"/>
  <c r="D366" i="5" s="1"/>
  <c r="L366" i="5"/>
  <c r="K366" i="5"/>
  <c r="G366" i="5"/>
  <c r="F11715" i="6" s="1"/>
  <c r="H11715" i="6" s="1"/>
  <c r="I1047" i="3"/>
  <c r="F1045" i="3"/>
  <c r="J1045" i="3" s="1"/>
  <c r="I1044" i="3"/>
  <c r="P355" i="2"/>
  <c r="M355" i="2"/>
  <c r="L355" i="2"/>
  <c r="H355" i="2"/>
  <c r="J1083" i="3"/>
  <c r="J1082" i="3"/>
  <c r="J1081" i="3"/>
  <c r="J1080" i="3"/>
  <c r="J1077" i="3"/>
  <c r="J1076" i="3"/>
  <c r="J1075" i="3"/>
  <c r="J1074" i="3"/>
  <c r="J1073" i="3"/>
  <c r="J1072" i="3"/>
  <c r="J1069" i="3"/>
  <c r="J1068" i="3"/>
  <c r="J1067" i="3"/>
  <c r="J1066" i="3"/>
  <c r="J1065" i="3"/>
  <c r="J1064" i="3"/>
  <c r="J1063" i="3"/>
  <c r="J1062" i="3"/>
  <c r="J1061" i="3"/>
  <c r="J1060" i="3"/>
  <c r="J1057" i="3"/>
  <c r="J1055" i="3"/>
  <c r="J1047" i="3"/>
  <c r="J1044" i="3"/>
  <c r="J1043" i="3"/>
  <c r="J1042" i="3"/>
  <c r="I1043" i="3"/>
  <c r="O365" i="5"/>
  <c r="L365" i="5"/>
  <c r="K365" i="5"/>
  <c r="G365" i="5"/>
  <c r="F7794" i="6" s="1"/>
  <c r="H7794" i="6" s="1"/>
  <c r="I1042" i="3"/>
  <c r="O364" i="5"/>
  <c r="L364" i="5"/>
  <c r="K364" i="5"/>
  <c r="G364" i="5"/>
  <c r="F1040" i="3"/>
  <c r="J1040" i="3" s="1"/>
  <c r="F1039" i="3"/>
  <c r="J1039" i="3" s="1"/>
  <c r="F1038" i="3"/>
  <c r="J1038" i="3" s="1"/>
  <c r="O363" i="5"/>
  <c r="L363" i="5"/>
  <c r="K363" i="5"/>
  <c r="G363" i="5"/>
  <c r="P344" i="2"/>
  <c r="M344" i="2"/>
  <c r="L344" i="2"/>
  <c r="H344" i="2"/>
  <c r="F1036" i="3"/>
  <c r="J1036" i="3" s="1"/>
  <c r="O362" i="5"/>
  <c r="L362" i="5"/>
  <c r="K362" i="5"/>
  <c r="G362" i="5"/>
  <c r="F1034" i="3"/>
  <c r="J1034" i="3" s="1"/>
  <c r="P350" i="2"/>
  <c r="M350" i="2"/>
  <c r="L350" i="2"/>
  <c r="H350" i="2"/>
  <c r="G1746" i="3" s="1"/>
  <c r="I1746" i="3" s="1"/>
  <c r="F1031" i="3"/>
  <c r="J1031" i="3" s="1"/>
  <c r="F1030" i="3"/>
  <c r="J1030" i="3" s="1"/>
  <c r="F13221" i="6" l="1"/>
  <c r="H13221" i="6" s="1"/>
  <c r="F13435" i="6"/>
  <c r="H13435" i="6" s="1"/>
  <c r="F13292" i="6"/>
  <c r="H13292" i="6" s="1"/>
  <c r="F12883" i="6"/>
  <c r="H12883" i="6" s="1"/>
  <c r="F13219" i="6"/>
  <c r="H13219" i="6" s="1"/>
  <c r="F12930" i="6"/>
  <c r="H12930" i="6" s="1"/>
  <c r="F12860" i="6"/>
  <c r="H12860" i="6" s="1"/>
  <c r="F12591" i="6"/>
  <c r="H12591" i="6" s="1"/>
  <c r="F12517" i="6"/>
  <c r="H12517" i="6" s="1"/>
  <c r="F12468" i="6"/>
  <c r="H12468" i="6" s="1"/>
  <c r="F12388" i="6"/>
  <c r="H12388" i="6" s="1"/>
  <c r="F12127" i="6"/>
  <c r="H12127" i="6" s="1"/>
  <c r="F12499" i="6"/>
  <c r="H12499" i="6" s="1"/>
  <c r="F12278" i="6"/>
  <c r="H12278" i="6" s="1"/>
  <c r="F12151" i="6"/>
  <c r="H12151" i="6" s="1"/>
  <c r="I1118" i="3"/>
  <c r="F12008" i="6"/>
  <c r="H12008" i="6" s="1"/>
  <c r="F12087" i="6"/>
  <c r="H12087" i="6" s="1"/>
  <c r="F11170" i="6"/>
  <c r="H11170" i="6" s="1"/>
  <c r="F11900" i="6"/>
  <c r="H11900" i="6" s="1"/>
  <c r="F11573" i="6"/>
  <c r="H11573" i="6" s="1"/>
  <c r="F11837" i="6"/>
  <c r="H11837" i="6" s="1"/>
  <c r="F11732" i="6"/>
  <c r="H11732" i="6" s="1"/>
  <c r="F11655" i="6"/>
  <c r="H11655" i="6" s="1"/>
  <c r="F11374" i="6"/>
  <c r="H11374" i="6" s="1"/>
  <c r="F11759" i="6"/>
  <c r="H11759" i="6" s="1"/>
  <c r="G2114" i="3"/>
  <c r="I2114" i="3" s="1"/>
  <c r="G2149" i="3"/>
  <c r="I2149" i="3" s="1"/>
  <c r="F9670" i="6"/>
  <c r="H9670" i="6" s="1"/>
  <c r="F11540" i="6"/>
  <c r="H11540" i="6" s="1"/>
  <c r="F11411" i="6"/>
  <c r="H11411" i="6" s="1"/>
  <c r="F11466" i="6"/>
  <c r="H11466" i="6" s="1"/>
  <c r="F11069" i="6"/>
  <c r="H11069" i="6" s="1"/>
  <c r="F11128" i="6"/>
  <c r="H11128" i="6" s="1"/>
  <c r="F9989" i="6"/>
  <c r="H9989" i="6" s="1"/>
  <c r="F10870" i="6"/>
  <c r="H10870" i="6" s="1"/>
  <c r="F10896" i="6"/>
  <c r="H10896" i="6" s="1"/>
  <c r="F10767" i="6"/>
  <c r="H10767" i="6" s="1"/>
  <c r="F10923" i="6"/>
  <c r="H10923" i="6" s="1"/>
  <c r="F10603" i="6"/>
  <c r="H10603" i="6" s="1"/>
  <c r="F10701" i="6"/>
  <c r="H10701" i="6" s="1"/>
  <c r="F10586" i="6"/>
  <c r="H10586" i="6" s="1"/>
  <c r="F10099" i="6"/>
  <c r="H10099" i="6" s="1"/>
  <c r="F10443" i="6"/>
  <c r="H10443" i="6" s="1"/>
  <c r="F9942" i="6"/>
  <c r="H9942" i="6" s="1"/>
  <c r="F10288" i="6"/>
  <c r="H10288" i="6" s="1"/>
  <c r="G1754" i="3"/>
  <c r="I1754" i="3" s="1"/>
  <c r="G1886" i="3"/>
  <c r="I1886" i="3" s="1"/>
  <c r="F9488" i="6"/>
  <c r="H9488" i="6" s="1"/>
  <c r="F9595" i="6"/>
  <c r="H9595" i="6" s="1"/>
  <c r="F9223" i="6"/>
  <c r="H9223" i="6" s="1"/>
  <c r="F9436" i="6"/>
  <c r="H9436" i="6" s="1"/>
  <c r="F9234" i="6"/>
  <c r="H9234" i="6" s="1"/>
  <c r="F9574" i="6"/>
  <c r="H9574" i="6" s="1"/>
  <c r="F9326" i="6"/>
  <c r="H9326" i="6" s="1"/>
  <c r="F9656" i="6"/>
  <c r="H9656" i="6" s="1"/>
  <c r="F9598" i="6"/>
  <c r="H9598" i="6" s="1"/>
  <c r="F8087" i="6"/>
  <c r="H8087" i="6" s="1"/>
  <c r="F9515" i="6"/>
  <c r="H9515" i="6" s="1"/>
  <c r="F8942" i="6"/>
  <c r="H8942" i="6" s="1"/>
  <c r="F9146" i="6"/>
  <c r="H9146" i="6" s="1"/>
  <c r="F8811" i="6"/>
  <c r="H8811" i="6" s="1"/>
  <c r="F9062" i="6"/>
  <c r="H9062" i="6" s="1"/>
  <c r="F9017" i="6"/>
  <c r="H9017" i="6" s="1"/>
  <c r="F8790" i="6"/>
  <c r="H8790" i="6" s="1"/>
  <c r="F8636" i="6"/>
  <c r="H8636" i="6" s="1"/>
  <c r="F8600" i="6"/>
  <c r="H8600" i="6" s="1"/>
  <c r="G1344" i="3"/>
  <c r="I1344" i="3" s="1"/>
  <c r="G1537" i="3"/>
  <c r="I1537" i="3" s="1"/>
  <c r="G1573" i="3"/>
  <c r="I1573" i="3" s="1"/>
  <c r="F8819" i="6"/>
  <c r="H8819" i="6" s="1"/>
  <c r="F8681" i="6"/>
  <c r="H8681" i="6" s="1"/>
  <c r="F8489" i="6"/>
  <c r="H8489" i="6" s="1"/>
  <c r="F8274" i="6"/>
  <c r="H8274" i="6" s="1"/>
  <c r="F8210" i="6"/>
  <c r="H8210" i="6" s="1"/>
  <c r="F8451" i="6"/>
  <c r="H8451" i="6" s="1"/>
  <c r="F8330" i="6"/>
  <c r="H8330" i="6" s="1"/>
  <c r="F8566" i="6"/>
  <c r="H8566" i="6" s="1"/>
  <c r="F8211" i="6"/>
  <c r="H8211" i="6" s="1"/>
  <c r="G1205" i="3"/>
  <c r="I1205" i="3" s="1"/>
  <c r="G1500" i="3"/>
  <c r="I1500" i="3" s="1"/>
  <c r="F7895" i="6"/>
  <c r="H7895" i="6" s="1"/>
  <c r="F8479" i="6"/>
  <c r="H8479" i="6" s="1"/>
  <c r="F7956" i="6"/>
  <c r="H7956" i="6" s="1"/>
  <c r="F8161" i="6"/>
  <c r="H8161" i="6" s="1"/>
  <c r="F8134" i="6"/>
  <c r="H8134" i="6" s="1"/>
  <c r="F7963" i="6"/>
  <c r="H7963" i="6" s="1"/>
  <c r="F8135" i="6"/>
  <c r="H8135" i="6" s="1"/>
  <c r="F7839" i="6"/>
  <c r="H7839" i="6" s="1"/>
  <c r="F7985" i="6"/>
  <c r="H7985" i="6" s="1"/>
  <c r="G1049" i="3"/>
  <c r="I1049" i="3" s="1"/>
  <c r="G1353" i="3"/>
  <c r="I1353" i="3" s="1"/>
  <c r="G1281" i="3"/>
  <c r="I1281" i="3" s="1"/>
  <c r="G1346" i="3"/>
  <c r="I1346" i="3" s="1"/>
  <c r="G1315" i="3"/>
  <c r="I1315" i="3" s="1"/>
  <c r="F7400" i="6"/>
  <c r="H7400" i="6" s="1"/>
  <c r="F7876" i="6"/>
  <c r="H7876" i="6" s="1"/>
  <c r="F7512" i="6"/>
  <c r="H7512" i="6" s="1"/>
  <c r="F7871" i="6"/>
  <c r="H7871" i="6" s="1"/>
  <c r="F7656" i="6"/>
  <c r="H7656" i="6" s="1"/>
  <c r="F6950" i="6"/>
  <c r="H6950" i="6" s="1"/>
  <c r="F7616" i="6"/>
  <c r="H7616" i="6" s="1"/>
  <c r="F7767" i="6"/>
  <c r="H7767" i="6" s="1"/>
  <c r="F7103" i="6"/>
  <c r="H7103" i="6" s="1"/>
  <c r="F7567" i="6"/>
  <c r="H7567" i="6" s="1"/>
  <c r="F7421" i="6"/>
  <c r="H7421" i="6" s="1"/>
  <c r="F7539" i="6"/>
  <c r="H7539" i="6" s="1"/>
  <c r="F7442" i="6"/>
  <c r="H7442" i="6" s="1"/>
  <c r="F7191" i="6"/>
  <c r="H7191" i="6" s="1"/>
  <c r="F7381" i="6"/>
  <c r="H7381" i="6" s="1"/>
  <c r="F7272" i="6"/>
  <c r="H7272" i="6" s="1"/>
  <c r="F7206" i="6"/>
  <c r="H7206" i="6" s="1"/>
  <c r="F7291" i="6"/>
  <c r="H7291" i="6" s="1"/>
  <c r="F7195" i="6"/>
  <c r="H7195" i="6" s="1"/>
  <c r="F7125" i="6"/>
  <c r="H7125" i="6" s="1"/>
  <c r="F7194" i="6"/>
  <c r="H7194" i="6" s="1"/>
  <c r="G1164" i="3"/>
  <c r="I1164" i="3" s="1"/>
  <c r="G1232" i="3"/>
  <c r="I1232" i="3" s="1"/>
  <c r="F6796" i="6"/>
  <c r="H6796" i="6" s="1"/>
  <c r="F7113" i="6"/>
  <c r="H7113" i="6" s="1"/>
  <c r="F6909" i="6"/>
  <c r="H6909" i="6" s="1"/>
  <c r="Q362" i="5"/>
  <c r="D362" i="5" s="1"/>
  <c r="F6855" i="6"/>
  <c r="H6855" i="6" s="1"/>
  <c r="F6918" i="6"/>
  <c r="H6918" i="6" s="1"/>
  <c r="F7045" i="6"/>
  <c r="H7045" i="6" s="1"/>
  <c r="F6997" i="6"/>
  <c r="H6997" i="6" s="1"/>
  <c r="F6857" i="6"/>
  <c r="H6857" i="6" s="1"/>
  <c r="F6924" i="6"/>
  <c r="H6924" i="6" s="1"/>
  <c r="F7059" i="6"/>
  <c r="H7059" i="6" s="1"/>
  <c r="F7029" i="6"/>
  <c r="H7029" i="6" s="1"/>
  <c r="F7025" i="6"/>
  <c r="H7025" i="6" s="1"/>
  <c r="F6944" i="6"/>
  <c r="H6944" i="6" s="1"/>
  <c r="F7122" i="6"/>
  <c r="H7122" i="6" s="1"/>
  <c r="F6337" i="6"/>
  <c r="H6337" i="6" s="1"/>
  <c r="F6791" i="6"/>
  <c r="H6791" i="6" s="1"/>
  <c r="F6780" i="6"/>
  <c r="H6780" i="6" s="1"/>
  <c r="F6873" i="6"/>
  <c r="H6873" i="6" s="1"/>
  <c r="G1052" i="3"/>
  <c r="G1147" i="3"/>
  <c r="I1147" i="3" s="1"/>
  <c r="Q365" i="5"/>
  <c r="D365" i="5" s="1"/>
  <c r="R349" i="2"/>
  <c r="E349" i="2" s="1"/>
  <c r="Q363" i="5"/>
  <c r="D363" i="5" s="1"/>
  <c r="G1036" i="3"/>
  <c r="G1110" i="3"/>
  <c r="I1110" i="3" s="1"/>
  <c r="Q358" i="2"/>
  <c r="S358" i="2" s="1"/>
  <c r="Q369" i="5"/>
  <c r="R348" i="2"/>
  <c r="E348" i="2" s="1"/>
  <c r="Q364" i="5"/>
  <c r="D364" i="5" s="1"/>
  <c r="A1052" i="3"/>
  <c r="K1052" i="3" s="1"/>
  <c r="G1031" i="3"/>
  <c r="I1031" i="3" s="1"/>
  <c r="G1078" i="3"/>
  <c r="I1078" i="3" s="1"/>
  <c r="Q371" i="5"/>
  <c r="D371" i="5" s="1"/>
  <c r="R357" i="2"/>
  <c r="E357" i="2" s="1"/>
  <c r="Q367" i="5"/>
  <c r="R355" i="2"/>
  <c r="E355" i="2" s="1"/>
  <c r="R344" i="2"/>
  <c r="E344" i="2" s="1"/>
  <c r="R350" i="2"/>
  <c r="E350" i="2" s="1"/>
  <c r="O232" i="5"/>
  <c r="L232" i="5"/>
  <c r="K232" i="5"/>
  <c r="G233" i="5"/>
  <c r="P353" i="2"/>
  <c r="M353" i="2"/>
  <c r="L353" i="2"/>
  <c r="H353" i="2"/>
  <c r="P354" i="2"/>
  <c r="M354" i="2"/>
  <c r="L354" i="2"/>
  <c r="H354" i="2"/>
  <c r="G1484" i="3" s="1"/>
  <c r="I1484" i="3" s="1"/>
  <c r="F1029" i="3"/>
  <c r="F1025" i="3"/>
  <c r="F1015" i="3"/>
  <c r="F1017" i="3"/>
  <c r="F1016" i="3"/>
  <c r="F1014" i="3"/>
  <c r="F1013" i="3"/>
  <c r="P347" i="2"/>
  <c r="M347" i="2"/>
  <c r="L347" i="2"/>
  <c r="H347" i="2"/>
  <c r="F1011" i="3"/>
  <c r="F5863" i="6"/>
  <c r="F5862" i="6"/>
  <c r="I1052" i="3" l="1"/>
  <c r="D367" i="5"/>
  <c r="D369" i="5"/>
  <c r="I1036" i="3"/>
  <c r="Q440" i="2"/>
  <c r="S440" i="2" s="1"/>
  <c r="G1527" i="3"/>
  <c r="I1527" i="3" s="1"/>
  <c r="G1677" i="3"/>
  <c r="I1677" i="3" s="1"/>
  <c r="Q232" i="5"/>
  <c r="D232" i="5" s="1"/>
  <c r="Q348" i="2"/>
  <c r="S348" i="2" s="1"/>
  <c r="Q355" i="2"/>
  <c r="S355" i="2" s="1"/>
  <c r="G1011" i="3"/>
  <c r="G1295" i="3"/>
  <c r="I1295" i="3" s="1"/>
  <c r="G1025" i="3"/>
  <c r="Q395" i="2" s="1"/>
  <c r="S395" i="2" s="1"/>
  <c r="G1261" i="3"/>
  <c r="I1261" i="3" s="1"/>
  <c r="R353" i="2"/>
  <c r="E353" i="2" s="1"/>
  <c r="Q362" i="2"/>
  <c r="S362" i="2" s="1"/>
  <c r="G1054" i="3"/>
  <c r="I1054" i="3" s="1"/>
  <c r="G1034" i="3"/>
  <c r="A1053" i="3"/>
  <c r="K1053" i="3" s="1"/>
  <c r="Q349" i="2"/>
  <c r="S349" i="2" s="1"/>
  <c r="R354" i="2"/>
  <c r="E354" i="2" s="1"/>
  <c r="R347" i="2"/>
  <c r="E347" i="2" s="1"/>
  <c r="P352" i="2"/>
  <c r="M352" i="2"/>
  <c r="L352" i="2"/>
  <c r="H352" i="2"/>
  <c r="P351" i="2"/>
  <c r="M351" i="2"/>
  <c r="L351" i="2"/>
  <c r="H351" i="2"/>
  <c r="G1039" i="3" l="1"/>
  <c r="I1039" i="3" s="1"/>
  <c r="G1602" i="3"/>
  <c r="I1602" i="3" s="1"/>
  <c r="G1287" i="3"/>
  <c r="I1287" i="3" s="1"/>
  <c r="G1601" i="3"/>
  <c r="I1601" i="3" s="1"/>
  <c r="I1034" i="3"/>
  <c r="Q432" i="2"/>
  <c r="S432" i="2" s="1"/>
  <c r="Q347" i="2"/>
  <c r="S347" i="2" s="1"/>
  <c r="Q354" i="2"/>
  <c r="S354" i="2" s="1"/>
  <c r="Q353" i="2"/>
  <c r="S353" i="2" s="1"/>
  <c r="R352" i="2"/>
  <c r="E352" i="2" s="1"/>
  <c r="G1056" i="3"/>
  <c r="I1056" i="3" s="1"/>
  <c r="G1040" i="3"/>
  <c r="R351" i="2"/>
  <c r="E351" i="2" s="1"/>
  <c r="F1005" i="3"/>
  <c r="J1005" i="3" s="1"/>
  <c r="O361" i="5"/>
  <c r="L361" i="5"/>
  <c r="K361" i="5"/>
  <c r="G361" i="5"/>
  <c r="F7974" i="6" s="1"/>
  <c r="H7974" i="6" s="1"/>
  <c r="O360" i="5"/>
  <c r="L360" i="5"/>
  <c r="K360" i="5"/>
  <c r="G360" i="5"/>
  <c r="F1002" i="3"/>
  <c r="J1002" i="3" s="1"/>
  <c r="F1001" i="3"/>
  <c r="J1001" i="3" s="1"/>
  <c r="F1000" i="3"/>
  <c r="J1000" i="3" s="1"/>
  <c r="O359" i="5"/>
  <c r="L359" i="5"/>
  <c r="K359" i="5"/>
  <c r="G359" i="5"/>
  <c r="O358" i="5"/>
  <c r="L358" i="5"/>
  <c r="K358" i="5"/>
  <c r="G358" i="5"/>
  <c r="F13734" i="6" s="1"/>
  <c r="H13734" i="6" s="1"/>
  <c r="O357" i="5"/>
  <c r="L357" i="5"/>
  <c r="K357" i="5"/>
  <c r="G357" i="5"/>
  <c r="O356" i="5"/>
  <c r="L356" i="5"/>
  <c r="K356" i="5"/>
  <c r="G356" i="5"/>
  <c r="F994" i="3"/>
  <c r="J994" i="3" s="1"/>
  <c r="P341" i="2"/>
  <c r="M341" i="2"/>
  <c r="L341" i="2"/>
  <c r="H341" i="2"/>
  <c r="G994" i="3" s="1"/>
  <c r="I994" i="3" s="1"/>
  <c r="O355" i="5"/>
  <c r="L355" i="5"/>
  <c r="K355" i="5"/>
  <c r="G355" i="5"/>
  <c r="O354" i="5"/>
  <c r="L354" i="5"/>
  <c r="K354" i="5"/>
  <c r="G354" i="5"/>
  <c r="F7842" i="6" s="1"/>
  <c r="H7842" i="6" s="1"/>
  <c r="F992" i="3"/>
  <c r="J992" i="3" s="1"/>
  <c r="F991" i="3"/>
  <c r="J991" i="3" s="1"/>
  <c r="P346" i="2"/>
  <c r="M346" i="2"/>
  <c r="L346" i="2"/>
  <c r="H346" i="2"/>
  <c r="O353" i="5"/>
  <c r="L353" i="5"/>
  <c r="K353" i="5"/>
  <c r="G353" i="5"/>
  <c r="F984" i="3"/>
  <c r="J984" i="3" s="1"/>
  <c r="P342" i="2"/>
  <c r="M342" i="2"/>
  <c r="L342" i="2"/>
  <c r="H342" i="2"/>
  <c r="F983" i="3"/>
  <c r="J983" i="3" s="1"/>
  <c r="P343" i="2"/>
  <c r="M343" i="2"/>
  <c r="L343" i="2"/>
  <c r="H343" i="2"/>
  <c r="G1630" i="3" s="1"/>
  <c r="I1630" i="3" s="1"/>
  <c r="P345" i="2"/>
  <c r="M345" i="2"/>
  <c r="L345" i="2"/>
  <c r="H345" i="2"/>
  <c r="G1999" i="3" s="1"/>
  <c r="I1999" i="3" s="1"/>
  <c r="F977" i="3"/>
  <c r="J977" i="3" s="1"/>
  <c r="O352" i="5"/>
  <c r="L352" i="5"/>
  <c r="K352" i="5"/>
  <c r="G352" i="5"/>
  <c r="F12457" i="6" s="1"/>
  <c r="H12457" i="6" s="1"/>
  <c r="F966" i="3"/>
  <c r="J966" i="3" s="1"/>
  <c r="F965" i="3"/>
  <c r="J965" i="3" s="1"/>
  <c r="P337" i="2"/>
  <c r="M337" i="2"/>
  <c r="L337" i="2"/>
  <c r="H337" i="2"/>
  <c r="G966" i="3" s="1"/>
  <c r="F963" i="3"/>
  <c r="J963" i="3" s="1"/>
  <c r="I966" i="3" l="1"/>
  <c r="F11874" i="6"/>
  <c r="H11874" i="6" s="1"/>
  <c r="F12109" i="6"/>
  <c r="H12109" i="6" s="1"/>
  <c r="F11549" i="6"/>
  <c r="H11549" i="6" s="1"/>
  <c r="F11183" i="6"/>
  <c r="H11183" i="6" s="1"/>
  <c r="F11419" i="6"/>
  <c r="H11419" i="6" s="1"/>
  <c r="F11823" i="6"/>
  <c r="H11823" i="6" s="1"/>
  <c r="F10676" i="6"/>
  <c r="H10676" i="6" s="1"/>
  <c r="F11083" i="6"/>
  <c r="H11083" i="6" s="1"/>
  <c r="F6839" i="6"/>
  <c r="H6839" i="6" s="1"/>
  <c r="F10847" i="6"/>
  <c r="H10847" i="6" s="1"/>
  <c r="F10456" i="6"/>
  <c r="H10456" i="6" s="1"/>
  <c r="F10678" i="6"/>
  <c r="H10678" i="6" s="1"/>
  <c r="F10174" i="6"/>
  <c r="H10174" i="6" s="1"/>
  <c r="F10628" i="6"/>
  <c r="H10628" i="6" s="1"/>
  <c r="F9827" i="6"/>
  <c r="H9827" i="6" s="1"/>
  <c r="F10173" i="6"/>
  <c r="H10173" i="6" s="1"/>
  <c r="F10133" i="6"/>
  <c r="H10133" i="6" s="1"/>
  <c r="F10308" i="6"/>
  <c r="H10308" i="6" s="1"/>
  <c r="F10250" i="6"/>
  <c r="H10250" i="6" s="1"/>
  <c r="F9639" i="6"/>
  <c r="H9639" i="6" s="1"/>
  <c r="F9645" i="6"/>
  <c r="H9645" i="6" s="1"/>
  <c r="F9376" i="6"/>
  <c r="H9376" i="6" s="1"/>
  <c r="F9597" i="6"/>
  <c r="H9597" i="6" s="1"/>
  <c r="F9048" i="6"/>
  <c r="H9048" i="6" s="1"/>
  <c r="F9134" i="6"/>
  <c r="H9134" i="6" s="1"/>
  <c r="F8646" i="6"/>
  <c r="H8646" i="6" s="1"/>
  <c r="F9088" i="6"/>
  <c r="H9088" i="6" s="1"/>
  <c r="Q351" i="2"/>
  <c r="S351" i="2" s="1"/>
  <c r="F8409" i="6"/>
  <c r="H8409" i="6" s="1"/>
  <c r="F8653" i="6"/>
  <c r="H8653" i="6" s="1"/>
  <c r="G984" i="3"/>
  <c r="I984" i="3" s="1"/>
  <c r="G1551" i="3"/>
  <c r="I1551" i="3" s="1"/>
  <c r="F6914" i="6"/>
  <c r="H6914" i="6" s="1"/>
  <c r="F8562" i="6"/>
  <c r="H8562" i="6" s="1"/>
  <c r="F8089" i="6"/>
  <c r="H8089" i="6" s="1"/>
  <c r="F8364" i="6"/>
  <c r="H8364" i="6" s="1"/>
  <c r="G1016" i="3"/>
  <c r="G1301" i="3"/>
  <c r="I1301" i="3" s="1"/>
  <c r="Q356" i="5"/>
  <c r="D356" i="5" s="1"/>
  <c r="F7629" i="6"/>
  <c r="H7629" i="6" s="1"/>
  <c r="F7932" i="6"/>
  <c r="H7932" i="6" s="1"/>
  <c r="F7712" i="6"/>
  <c r="H7712" i="6" s="1"/>
  <c r="F7711" i="6"/>
  <c r="H7711" i="6" s="1"/>
  <c r="F7121" i="6"/>
  <c r="H7121" i="6" s="1"/>
  <c r="F7434" i="6"/>
  <c r="H7434" i="6" s="1"/>
  <c r="F7384" i="6"/>
  <c r="H7384" i="6" s="1"/>
  <c r="F7544" i="6"/>
  <c r="H7544" i="6" s="1"/>
  <c r="F7471" i="6"/>
  <c r="H7471" i="6" s="1"/>
  <c r="F7588" i="6"/>
  <c r="H7588" i="6" s="1"/>
  <c r="F7437" i="6"/>
  <c r="H7437" i="6" s="1"/>
  <c r="F7436" i="6"/>
  <c r="H7436" i="6" s="1"/>
  <c r="F6998" i="6"/>
  <c r="H6998" i="6" s="1"/>
  <c r="F7341" i="6"/>
  <c r="H7341" i="6" s="1"/>
  <c r="F7198" i="6"/>
  <c r="H7198" i="6" s="1"/>
  <c r="G983" i="3"/>
  <c r="I983" i="3" s="1"/>
  <c r="G1244" i="3"/>
  <c r="I1244" i="3" s="1"/>
  <c r="G992" i="3"/>
  <c r="Q344" i="2" s="1"/>
  <c r="S344" i="2" s="1"/>
  <c r="G1246" i="3"/>
  <c r="I1246" i="3" s="1"/>
  <c r="F6878" i="6"/>
  <c r="H6878" i="6" s="1"/>
  <c r="F7203" i="6"/>
  <c r="H7203" i="6" s="1"/>
  <c r="F7342" i="6"/>
  <c r="H7342" i="6" s="1"/>
  <c r="F7242" i="6"/>
  <c r="H7242" i="6" s="1"/>
  <c r="F6843" i="6"/>
  <c r="H6843" i="6" s="1"/>
  <c r="F7050" i="6"/>
  <c r="H7050" i="6" s="1"/>
  <c r="F6899" i="6"/>
  <c r="H6899" i="6" s="1"/>
  <c r="F6969" i="6"/>
  <c r="H6969" i="6" s="1"/>
  <c r="F7071" i="6"/>
  <c r="H7071" i="6" s="1"/>
  <c r="F7070" i="6"/>
  <c r="H7070" i="6" s="1"/>
  <c r="F6872" i="6"/>
  <c r="H6872" i="6" s="1"/>
  <c r="F6779" i="6"/>
  <c r="H6779" i="6" s="1"/>
  <c r="Q354" i="5"/>
  <c r="D354" i="5" s="1"/>
  <c r="R345" i="2"/>
  <c r="E345" i="2" s="1"/>
  <c r="Q360" i="5"/>
  <c r="D360" i="5" s="1"/>
  <c r="F6774" i="6"/>
  <c r="H6774" i="6" s="1"/>
  <c r="F6773" i="6"/>
  <c r="H6773" i="6" s="1"/>
  <c r="R341" i="2"/>
  <c r="E341" i="2" s="1"/>
  <c r="Q352" i="5"/>
  <c r="R342" i="2"/>
  <c r="E342" i="2" s="1"/>
  <c r="I1040" i="3"/>
  <c r="Q352" i="2"/>
  <c r="S352" i="2" s="1"/>
  <c r="Q361" i="2"/>
  <c r="S361" i="2" s="1"/>
  <c r="Q357" i="2"/>
  <c r="S357" i="2" s="1"/>
  <c r="Q350" i="2"/>
  <c r="S350" i="2" s="1"/>
  <c r="R337" i="2"/>
  <c r="E337" i="2" s="1"/>
  <c r="R346" i="2"/>
  <c r="E346" i="2" s="1"/>
  <c r="Q353" i="5"/>
  <c r="D353" i="5" s="1"/>
  <c r="Q357" i="5"/>
  <c r="D357" i="5" s="1"/>
  <c r="Q361" i="5"/>
  <c r="D361" i="5" s="1"/>
  <c r="Q355" i="5"/>
  <c r="Q359" i="5"/>
  <c r="D359" i="5" s="1"/>
  <c r="Q358" i="5"/>
  <c r="Q341" i="2"/>
  <c r="S341" i="2" s="1"/>
  <c r="R343" i="2"/>
  <c r="E343" i="2" s="1"/>
  <c r="Q337" i="2"/>
  <c r="S337" i="2" s="1"/>
  <c r="T155" i="3"/>
  <c r="T154" i="3"/>
  <c r="T153" i="3"/>
  <c r="T152" i="3"/>
  <c r="T151" i="3"/>
  <c r="T150" i="3"/>
  <c r="T149" i="3"/>
  <c r="T148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D355" i="5" l="1"/>
  <c r="D352" i="5"/>
  <c r="D358" i="5"/>
  <c r="Q345" i="2"/>
  <c r="S345" i="2" s="1"/>
  <c r="Q342" i="2"/>
  <c r="S342" i="2" s="1"/>
  <c r="I992" i="3"/>
  <c r="O351" i="5"/>
  <c r="L351" i="5"/>
  <c r="K351" i="5"/>
  <c r="G351" i="5"/>
  <c r="F8916" i="6" s="1"/>
  <c r="H8916" i="6" s="1"/>
  <c r="F6706" i="6"/>
  <c r="H6706" i="6" s="1"/>
  <c r="F6705" i="6"/>
  <c r="H6705" i="6" s="1"/>
  <c r="F6704" i="6"/>
  <c r="H6704" i="6" s="1"/>
  <c r="F6703" i="6"/>
  <c r="H6703" i="6" s="1"/>
  <c r="F6702" i="6"/>
  <c r="H6702" i="6" s="1"/>
  <c r="F6700" i="6"/>
  <c r="H6700" i="6" s="1"/>
  <c r="F6699" i="6"/>
  <c r="H6699" i="6" s="1"/>
  <c r="F6698" i="6"/>
  <c r="H6698" i="6" s="1"/>
  <c r="F6697" i="6"/>
  <c r="H6697" i="6" s="1"/>
  <c r="F6693" i="6"/>
  <c r="H6693" i="6" s="1"/>
  <c r="F6692" i="6"/>
  <c r="H6692" i="6" s="1"/>
  <c r="F6691" i="6"/>
  <c r="H6691" i="6" s="1"/>
  <c r="F6690" i="6"/>
  <c r="H6690" i="6" s="1"/>
  <c r="F6689" i="6"/>
  <c r="H6689" i="6" s="1"/>
  <c r="F6687" i="6"/>
  <c r="H6687" i="6" s="1"/>
  <c r="F6686" i="6"/>
  <c r="H6686" i="6" s="1"/>
  <c r="F6683" i="6"/>
  <c r="H6683" i="6" s="1"/>
  <c r="F6682" i="6"/>
  <c r="H6682" i="6" s="1"/>
  <c r="F6681" i="6"/>
  <c r="H6681" i="6" s="1"/>
  <c r="F6679" i="6"/>
  <c r="H6679" i="6" s="1"/>
  <c r="F6678" i="6"/>
  <c r="H6678" i="6" s="1"/>
  <c r="F6677" i="6"/>
  <c r="H6677" i="6" s="1"/>
  <c r="F6676" i="6"/>
  <c r="H6676" i="6" s="1"/>
  <c r="F6675" i="6"/>
  <c r="H6675" i="6" s="1"/>
  <c r="F6674" i="6"/>
  <c r="H6674" i="6" s="1"/>
  <c r="F6673" i="6"/>
  <c r="H6673" i="6" s="1"/>
  <c r="F6672" i="6"/>
  <c r="H6672" i="6" s="1"/>
  <c r="F6671" i="6"/>
  <c r="H6671" i="6" s="1"/>
  <c r="F6667" i="6"/>
  <c r="H6667" i="6" s="1"/>
  <c r="F6662" i="6"/>
  <c r="H6662" i="6" s="1"/>
  <c r="F6660" i="6"/>
  <c r="H6660" i="6" s="1"/>
  <c r="F6659" i="6"/>
  <c r="H6659" i="6" s="1"/>
  <c r="F6658" i="6"/>
  <c r="H6658" i="6" s="1"/>
  <c r="F6656" i="6"/>
  <c r="P392" i="5" s="1"/>
  <c r="R392" i="5" s="1"/>
  <c r="F6651" i="6"/>
  <c r="H6651" i="6" s="1"/>
  <c r="F6650" i="6"/>
  <c r="H6650" i="6" s="1"/>
  <c r="F6649" i="6"/>
  <c r="H6649" i="6" s="1"/>
  <c r="F6647" i="6"/>
  <c r="H6647" i="6" s="1"/>
  <c r="F6646" i="6"/>
  <c r="H6646" i="6" s="1"/>
  <c r="F6643" i="6"/>
  <c r="H6643" i="6" s="1"/>
  <c r="F6642" i="6"/>
  <c r="H6642" i="6" s="1"/>
  <c r="F6640" i="6"/>
  <c r="H6640" i="6" s="1"/>
  <c r="F6639" i="6"/>
  <c r="H6639" i="6" s="1"/>
  <c r="F6638" i="6"/>
  <c r="H6638" i="6" s="1"/>
  <c r="F6637" i="6"/>
  <c r="H6637" i="6" s="1"/>
  <c r="F6634" i="6"/>
  <c r="H6634" i="6" s="1"/>
  <c r="F6631" i="6"/>
  <c r="H6631" i="6" s="1"/>
  <c r="F6630" i="6"/>
  <c r="H6630" i="6" s="1"/>
  <c r="F6629" i="6"/>
  <c r="H6629" i="6" s="1"/>
  <c r="F6628" i="6"/>
  <c r="H6628" i="6" s="1"/>
  <c r="F6624" i="6"/>
  <c r="H6624" i="6" s="1"/>
  <c r="F6623" i="6"/>
  <c r="H6623" i="6" s="1"/>
  <c r="F6622" i="6"/>
  <c r="H6622" i="6" s="1"/>
  <c r="F6621" i="6"/>
  <c r="H6621" i="6" s="1"/>
  <c r="F6620" i="6"/>
  <c r="H6620" i="6" s="1"/>
  <c r="F6619" i="6"/>
  <c r="H6619" i="6" s="1"/>
  <c r="F6618" i="6"/>
  <c r="H6618" i="6" s="1"/>
  <c r="F6616" i="6"/>
  <c r="H6616" i="6" s="1"/>
  <c r="F6614" i="6"/>
  <c r="H6614" i="6" s="1"/>
  <c r="F6613" i="6"/>
  <c r="H6613" i="6" s="1"/>
  <c r="F6612" i="6"/>
  <c r="H6612" i="6" s="1"/>
  <c r="F6611" i="6"/>
  <c r="H6611" i="6" s="1"/>
  <c r="F6609" i="6"/>
  <c r="H6609" i="6" s="1"/>
  <c r="F6608" i="6"/>
  <c r="H6608" i="6" s="1"/>
  <c r="F6607" i="6"/>
  <c r="H6607" i="6" s="1"/>
  <c r="F6598" i="6"/>
  <c r="H6598" i="6" s="1"/>
  <c r="F6597" i="6"/>
  <c r="H6597" i="6" s="1"/>
  <c r="F6596" i="6"/>
  <c r="H6596" i="6" s="1"/>
  <c r="F6594" i="6"/>
  <c r="H6594" i="6" s="1"/>
  <c r="F6593" i="6"/>
  <c r="H6593" i="6" s="1"/>
  <c r="F6591" i="6"/>
  <c r="H6591" i="6" s="1"/>
  <c r="F6589" i="6"/>
  <c r="H6589" i="6" s="1"/>
  <c r="F6588" i="6"/>
  <c r="H6588" i="6" s="1"/>
  <c r="F6587" i="6"/>
  <c r="H6587" i="6" s="1"/>
  <c r="F6586" i="6"/>
  <c r="H6586" i="6" s="1"/>
  <c r="F6585" i="6"/>
  <c r="H6585" i="6" s="1"/>
  <c r="F6584" i="6"/>
  <c r="P398" i="5" s="1"/>
  <c r="R398" i="5" s="1"/>
  <c r="F6583" i="6"/>
  <c r="H6583" i="6" s="1"/>
  <c r="F6582" i="6"/>
  <c r="H6582" i="6" s="1"/>
  <c r="F6578" i="6"/>
  <c r="H6578" i="6" s="1"/>
  <c r="F6575" i="6"/>
  <c r="H6575" i="6" s="1"/>
  <c r="F6574" i="6"/>
  <c r="H6574" i="6" s="1"/>
  <c r="F6573" i="6"/>
  <c r="H6573" i="6" s="1"/>
  <c r="F6572" i="6"/>
  <c r="H6572" i="6" s="1"/>
  <c r="F6571" i="6"/>
  <c r="F6568" i="6"/>
  <c r="H6568" i="6" s="1"/>
  <c r="F6567" i="6"/>
  <c r="H6567" i="6" s="1"/>
  <c r="F6566" i="6"/>
  <c r="H6566" i="6" s="1"/>
  <c r="F6564" i="6"/>
  <c r="H6564" i="6" s="1"/>
  <c r="F6563" i="6"/>
  <c r="F6562" i="6"/>
  <c r="H6562" i="6" s="1"/>
  <c r="F6561" i="6"/>
  <c r="H6561" i="6" s="1"/>
  <c r="F6560" i="6"/>
  <c r="H6560" i="6" s="1"/>
  <c r="F6558" i="6"/>
  <c r="H6558" i="6" s="1"/>
  <c r="F6555" i="6"/>
  <c r="H6555" i="6" s="1"/>
  <c r="F6554" i="6"/>
  <c r="H6554" i="6" s="1"/>
  <c r="F6553" i="6"/>
  <c r="H6553" i="6" s="1"/>
  <c r="F6551" i="6"/>
  <c r="H6551" i="6" s="1"/>
  <c r="F6550" i="6"/>
  <c r="H6550" i="6" s="1"/>
  <c r="F6549" i="6"/>
  <c r="H6549" i="6" s="1"/>
  <c r="F6547" i="6"/>
  <c r="H6547" i="6" s="1"/>
  <c r="F6545" i="6"/>
  <c r="H6545" i="6" s="1"/>
  <c r="F6544" i="6"/>
  <c r="H6544" i="6" s="1"/>
  <c r="F6543" i="6"/>
  <c r="H6543" i="6" s="1"/>
  <c r="F6542" i="6"/>
  <c r="H6542" i="6" s="1"/>
  <c r="F6541" i="6"/>
  <c r="H6541" i="6" s="1"/>
  <c r="F6540" i="6"/>
  <c r="H6540" i="6" s="1"/>
  <c r="F6539" i="6"/>
  <c r="H6539" i="6" s="1"/>
  <c r="F6538" i="6"/>
  <c r="H6538" i="6" s="1"/>
  <c r="F6534" i="6"/>
  <c r="H6534" i="6" s="1"/>
  <c r="F6532" i="6"/>
  <c r="H6532" i="6" s="1"/>
  <c r="F6531" i="6"/>
  <c r="H6531" i="6" s="1"/>
  <c r="F6525" i="6"/>
  <c r="H6525" i="6" s="1"/>
  <c r="F6524" i="6"/>
  <c r="H6524" i="6" s="1"/>
  <c r="F6523" i="6"/>
  <c r="H6523" i="6" s="1"/>
  <c r="F6522" i="6"/>
  <c r="H6522" i="6" s="1"/>
  <c r="F6521" i="6"/>
  <c r="H6521" i="6" s="1"/>
  <c r="F6520" i="6"/>
  <c r="P400" i="5" s="1"/>
  <c r="R400" i="5" s="1"/>
  <c r="F6519" i="6"/>
  <c r="H6519" i="6" s="1"/>
  <c r="F6516" i="6"/>
  <c r="H6516" i="6" s="1"/>
  <c r="F6515" i="6"/>
  <c r="H6515" i="6" s="1"/>
  <c r="F6514" i="6"/>
  <c r="H6514" i="6" s="1"/>
  <c r="F6513" i="6"/>
  <c r="H6513" i="6" s="1"/>
  <c r="F6512" i="6"/>
  <c r="H6512" i="6" s="1"/>
  <c r="F6511" i="6"/>
  <c r="H6511" i="6" s="1"/>
  <c r="F6510" i="6"/>
  <c r="F6509" i="6"/>
  <c r="H6509" i="6" s="1"/>
  <c r="F6508" i="6"/>
  <c r="F6507" i="6"/>
  <c r="H6507" i="6" s="1"/>
  <c r="F6506" i="6"/>
  <c r="H6506" i="6" s="1"/>
  <c r="F6504" i="6"/>
  <c r="H6504" i="6" s="1"/>
  <c r="F6503" i="6"/>
  <c r="H6503" i="6" s="1"/>
  <c r="F6501" i="6"/>
  <c r="H6501" i="6" s="1"/>
  <c r="F6500" i="6"/>
  <c r="H6500" i="6" s="1"/>
  <c r="F6498" i="6"/>
  <c r="H6498" i="6" s="1"/>
  <c r="F6497" i="6"/>
  <c r="H6497" i="6" s="1"/>
  <c r="F6496" i="6"/>
  <c r="H6496" i="6" s="1"/>
  <c r="F6493" i="6"/>
  <c r="H6493" i="6" s="1"/>
  <c r="F6492" i="6"/>
  <c r="H6492" i="6" s="1"/>
  <c r="F6491" i="6"/>
  <c r="H6491" i="6" s="1"/>
  <c r="F6489" i="6"/>
  <c r="H6489" i="6" s="1"/>
  <c r="F6488" i="6"/>
  <c r="H6488" i="6" s="1"/>
  <c r="F6487" i="6"/>
  <c r="H6487" i="6" s="1"/>
  <c r="F6486" i="6"/>
  <c r="H6486" i="6" s="1"/>
  <c r="F6484" i="6"/>
  <c r="H6484" i="6" s="1"/>
  <c r="F6482" i="6"/>
  <c r="H6482" i="6" s="1"/>
  <c r="F6481" i="6"/>
  <c r="H6481" i="6" s="1"/>
  <c r="F6480" i="6"/>
  <c r="H6480" i="6" s="1"/>
  <c r="F6479" i="6"/>
  <c r="H6479" i="6" s="1"/>
  <c r="F6477" i="6"/>
  <c r="H6477" i="6" s="1"/>
  <c r="F6476" i="6"/>
  <c r="H6476" i="6" s="1"/>
  <c r="F6475" i="6"/>
  <c r="H6475" i="6" s="1"/>
  <c r="F6473" i="6"/>
  <c r="H6473" i="6" s="1"/>
  <c r="F6472" i="6"/>
  <c r="H6472" i="6" s="1"/>
  <c r="F6471" i="6"/>
  <c r="H6471" i="6" s="1"/>
  <c r="F6468" i="6"/>
  <c r="H6468" i="6" s="1"/>
  <c r="F6466" i="6"/>
  <c r="H6466" i="6" s="1"/>
  <c r="F6465" i="6"/>
  <c r="H6465" i="6" s="1"/>
  <c r="F6464" i="6"/>
  <c r="H6464" i="6" s="1"/>
  <c r="F6463" i="6"/>
  <c r="H6463" i="6" s="1"/>
  <c r="F6462" i="6"/>
  <c r="F6457" i="6"/>
  <c r="H6457" i="6" s="1"/>
  <c r="F6456" i="6"/>
  <c r="H6456" i="6" s="1"/>
  <c r="F6455" i="6"/>
  <c r="H6455" i="6" s="1"/>
  <c r="F6454" i="6"/>
  <c r="H6454" i="6" s="1"/>
  <c r="F6453" i="6"/>
  <c r="H6453" i="6" s="1"/>
  <c r="F6452" i="6"/>
  <c r="H6452" i="6" s="1"/>
  <c r="F6451" i="6"/>
  <c r="H6451" i="6" s="1"/>
  <c r="F6450" i="6"/>
  <c r="H6450" i="6" s="1"/>
  <c r="F6449" i="6"/>
  <c r="H6449" i="6" s="1"/>
  <c r="F6446" i="6"/>
  <c r="H6446" i="6" s="1"/>
  <c r="F6444" i="6"/>
  <c r="H6444" i="6" s="1"/>
  <c r="F6443" i="6"/>
  <c r="F6441" i="6"/>
  <c r="H6441" i="6" s="1"/>
  <c r="F6440" i="6"/>
  <c r="H6440" i="6" s="1"/>
  <c r="F6439" i="6"/>
  <c r="H6439" i="6" s="1"/>
  <c r="F6438" i="6"/>
  <c r="H6438" i="6" s="1"/>
  <c r="F6434" i="6"/>
  <c r="H6434" i="6" s="1"/>
  <c r="F6430" i="6"/>
  <c r="H6430" i="6" s="1"/>
  <c r="F6429" i="6"/>
  <c r="H6429" i="6" s="1"/>
  <c r="F6425" i="6"/>
  <c r="H6425" i="6" s="1"/>
  <c r="F6424" i="6"/>
  <c r="H6424" i="6" s="1"/>
  <c r="F6423" i="6"/>
  <c r="H6423" i="6" s="1"/>
  <c r="F6420" i="6"/>
  <c r="F6419" i="6"/>
  <c r="P386" i="5" s="1"/>
  <c r="R386" i="5" s="1"/>
  <c r="F6418" i="6"/>
  <c r="H6418" i="6" s="1"/>
  <c r="F6417" i="6"/>
  <c r="H6417" i="6" s="1"/>
  <c r="F6416" i="6"/>
  <c r="H6416" i="6" s="1"/>
  <c r="F6415" i="6"/>
  <c r="H6415" i="6" s="1"/>
  <c r="F6414" i="6"/>
  <c r="H6414" i="6" s="1"/>
  <c r="F6413" i="6"/>
  <c r="H6413" i="6" s="1"/>
  <c r="F6412" i="6"/>
  <c r="H6412" i="6" s="1"/>
  <c r="F6411" i="6"/>
  <c r="H6411" i="6" s="1"/>
  <c r="F6409" i="6"/>
  <c r="H6409" i="6" s="1"/>
  <c r="F6407" i="6"/>
  <c r="H6407" i="6" s="1"/>
  <c r="F6405" i="6"/>
  <c r="H6405" i="6" s="1"/>
  <c r="F6404" i="6"/>
  <c r="H6404" i="6" s="1"/>
  <c r="F6402" i="6"/>
  <c r="H6402" i="6" s="1"/>
  <c r="F6401" i="6"/>
  <c r="H6401" i="6" s="1"/>
  <c r="F6397" i="6"/>
  <c r="H6397" i="6" s="1"/>
  <c r="F6390" i="6"/>
  <c r="H6390" i="6" s="1"/>
  <c r="F6382" i="6"/>
  <c r="H6382" i="6" s="1"/>
  <c r="F6381" i="6"/>
  <c r="H6381" i="6" s="1"/>
  <c r="F6380" i="6"/>
  <c r="H6380" i="6" s="1"/>
  <c r="F6379" i="6"/>
  <c r="H6379" i="6" s="1"/>
  <c r="F6376" i="6"/>
  <c r="H6376" i="6" s="1"/>
  <c r="F6372" i="6"/>
  <c r="H6372" i="6" s="1"/>
  <c r="F6371" i="6"/>
  <c r="H6371" i="6" s="1"/>
  <c r="F6370" i="6"/>
  <c r="H6370" i="6" s="1"/>
  <c r="F6369" i="6"/>
  <c r="H6369" i="6" s="1"/>
  <c r="F6367" i="6"/>
  <c r="H6367" i="6" s="1"/>
  <c r="F6365" i="6"/>
  <c r="H6365" i="6" s="1"/>
  <c r="F6364" i="6"/>
  <c r="H6364" i="6" s="1"/>
  <c r="F6363" i="6"/>
  <c r="F6362" i="6"/>
  <c r="H6362" i="6" s="1"/>
  <c r="F6361" i="6"/>
  <c r="H6361" i="6" s="1"/>
  <c r="F6360" i="6"/>
  <c r="H6360" i="6" s="1"/>
  <c r="F6359" i="6"/>
  <c r="H6359" i="6" s="1"/>
  <c r="F6358" i="6"/>
  <c r="H6358" i="6" s="1"/>
  <c r="F6357" i="6"/>
  <c r="H6357" i="6" s="1"/>
  <c r="F6356" i="6"/>
  <c r="H6356" i="6" s="1"/>
  <c r="F6355" i="6"/>
  <c r="H6355" i="6" s="1"/>
  <c r="F6354" i="6"/>
  <c r="H6354" i="6" s="1"/>
  <c r="F6353" i="6"/>
  <c r="H6353" i="6" s="1"/>
  <c r="F6352" i="6"/>
  <c r="H6352" i="6" s="1"/>
  <c r="F6350" i="6"/>
  <c r="H6350" i="6" s="1"/>
  <c r="F6344" i="6"/>
  <c r="H6344" i="6" s="1"/>
  <c r="F6343" i="6"/>
  <c r="H6343" i="6" s="1"/>
  <c r="F6342" i="6"/>
  <c r="H6342" i="6" s="1"/>
  <c r="F6339" i="6"/>
  <c r="H6339" i="6" s="1"/>
  <c r="F6334" i="6"/>
  <c r="H6334" i="6" s="1"/>
  <c r="F6328" i="6"/>
  <c r="H6328" i="6" s="1"/>
  <c r="F6325" i="6"/>
  <c r="H6325" i="6" s="1"/>
  <c r="F6324" i="6"/>
  <c r="H6324" i="6" s="1"/>
  <c r="F6323" i="6"/>
  <c r="H6323" i="6" s="1"/>
  <c r="F6321" i="6"/>
  <c r="H6321" i="6" s="1"/>
  <c r="F6318" i="6"/>
  <c r="H6318" i="6" s="1"/>
  <c r="F6316" i="6"/>
  <c r="H6316" i="6" s="1"/>
  <c r="F6315" i="6"/>
  <c r="H6315" i="6" s="1"/>
  <c r="F6314" i="6"/>
  <c r="H6314" i="6" s="1"/>
  <c r="F6313" i="6"/>
  <c r="H6313" i="6" s="1"/>
  <c r="F6310" i="6"/>
  <c r="H6310" i="6" s="1"/>
  <c r="F6309" i="6"/>
  <c r="H6309" i="6" s="1"/>
  <c r="F6302" i="6"/>
  <c r="H6302" i="6" s="1"/>
  <c r="F6300" i="6"/>
  <c r="H6300" i="6" s="1"/>
  <c r="F6297" i="6"/>
  <c r="H6297" i="6" s="1"/>
  <c r="F6296" i="6"/>
  <c r="H6296" i="6" s="1"/>
  <c r="F6295" i="6"/>
  <c r="H6295" i="6" s="1"/>
  <c r="F6294" i="6"/>
  <c r="H6294" i="6" s="1"/>
  <c r="F6291" i="6"/>
  <c r="H6291" i="6" s="1"/>
  <c r="F6290" i="6"/>
  <c r="H6290" i="6" s="1"/>
  <c r="F6289" i="6"/>
  <c r="H6289" i="6" s="1"/>
  <c r="F6288" i="6"/>
  <c r="H6288" i="6" s="1"/>
  <c r="F6287" i="6"/>
  <c r="H6287" i="6" s="1"/>
  <c r="F6285" i="6"/>
  <c r="H6285" i="6" s="1"/>
  <c r="F6283" i="6"/>
  <c r="H6283" i="6" s="1"/>
  <c r="F6282" i="6"/>
  <c r="H6282" i="6" s="1"/>
  <c r="F6280" i="6"/>
  <c r="H6280" i="6" s="1"/>
  <c r="F6279" i="6"/>
  <c r="H6279" i="6" s="1"/>
  <c r="F6278" i="6"/>
  <c r="H6278" i="6" s="1"/>
  <c r="F6275" i="6"/>
  <c r="H6275" i="6" s="1"/>
  <c r="F6273" i="6"/>
  <c r="H6273" i="6" s="1"/>
  <c r="F6272" i="6"/>
  <c r="H6272" i="6" s="1"/>
  <c r="F6271" i="6"/>
  <c r="H6271" i="6" s="1"/>
  <c r="F6268" i="6"/>
  <c r="H6268" i="6" s="1"/>
  <c r="F6267" i="6"/>
  <c r="H6267" i="6" s="1"/>
  <c r="F6266" i="6"/>
  <c r="H6266" i="6" s="1"/>
  <c r="F6264" i="6"/>
  <c r="H6264" i="6" s="1"/>
  <c r="F6263" i="6"/>
  <c r="H6263" i="6" s="1"/>
  <c r="F6260" i="6"/>
  <c r="H6260" i="6" s="1"/>
  <c r="F6257" i="6"/>
  <c r="H6257" i="6" s="1"/>
  <c r="F6254" i="6"/>
  <c r="H6254" i="6" s="1"/>
  <c r="F6251" i="6"/>
  <c r="H6251" i="6" s="1"/>
  <c r="F6248" i="6"/>
  <c r="H6248" i="6" s="1"/>
  <c r="F6247" i="6"/>
  <c r="H6247" i="6" s="1"/>
  <c r="F6246" i="6"/>
  <c r="H6246" i="6" s="1"/>
  <c r="F6243" i="6"/>
  <c r="H6243" i="6" s="1"/>
  <c r="F6239" i="6"/>
  <c r="H6239" i="6" s="1"/>
  <c r="F6237" i="6"/>
  <c r="H6237" i="6" s="1"/>
  <c r="F6236" i="6"/>
  <c r="H6236" i="6" s="1"/>
  <c r="F6234" i="6"/>
  <c r="H6234" i="6" s="1"/>
  <c r="F6232" i="6"/>
  <c r="H6232" i="6" s="1"/>
  <c r="F6231" i="6"/>
  <c r="H6231" i="6" s="1"/>
  <c r="F6229" i="6"/>
  <c r="H6229" i="6" s="1"/>
  <c r="F6225" i="6"/>
  <c r="H6225" i="6" s="1"/>
  <c r="F6223" i="6"/>
  <c r="H6223" i="6" s="1"/>
  <c r="F6222" i="6"/>
  <c r="H6222" i="6" s="1"/>
  <c r="F6221" i="6"/>
  <c r="H6221" i="6" s="1"/>
  <c r="F6218" i="6"/>
  <c r="H6218" i="6" s="1"/>
  <c r="F6217" i="6"/>
  <c r="H6217" i="6" s="1"/>
  <c r="F6214" i="6"/>
  <c r="H6214" i="6" s="1"/>
  <c r="F6213" i="6"/>
  <c r="H6213" i="6" s="1"/>
  <c r="F6211" i="6"/>
  <c r="H6211" i="6" s="1"/>
  <c r="F6209" i="6"/>
  <c r="H6209" i="6" s="1"/>
  <c r="F6208" i="6"/>
  <c r="H6208" i="6" s="1"/>
  <c r="F6206" i="6"/>
  <c r="H6206" i="6" s="1"/>
  <c r="F6204" i="6"/>
  <c r="H6204" i="6" s="1"/>
  <c r="F6199" i="6"/>
  <c r="H6199" i="6" s="1"/>
  <c r="F6198" i="6"/>
  <c r="H6198" i="6" s="1"/>
  <c r="F6197" i="6"/>
  <c r="H6197" i="6" s="1"/>
  <c r="F6195" i="6"/>
  <c r="H6195" i="6" s="1"/>
  <c r="F6194" i="6"/>
  <c r="H6194" i="6" s="1"/>
  <c r="F6193" i="6"/>
  <c r="H6193" i="6" s="1"/>
  <c r="F6192" i="6"/>
  <c r="H6192" i="6" s="1"/>
  <c r="F6191" i="6"/>
  <c r="F6190" i="6"/>
  <c r="H6190" i="6" s="1"/>
  <c r="F6189" i="6"/>
  <c r="H6189" i="6" s="1"/>
  <c r="F6187" i="6"/>
  <c r="H6187" i="6" s="1"/>
  <c r="F6186" i="6"/>
  <c r="H6186" i="6" s="1"/>
  <c r="F6185" i="6"/>
  <c r="H6185" i="6" s="1"/>
  <c r="F6184" i="6"/>
  <c r="H6184" i="6" s="1"/>
  <c r="F6182" i="6"/>
  <c r="H6182" i="6" s="1"/>
  <c r="F6181" i="6"/>
  <c r="H6181" i="6" s="1"/>
  <c r="F6180" i="6"/>
  <c r="H6180" i="6" s="1"/>
  <c r="F6179" i="6"/>
  <c r="H6179" i="6" s="1"/>
  <c r="F6177" i="6"/>
  <c r="H6177" i="6" s="1"/>
  <c r="F6176" i="6"/>
  <c r="H6176" i="6" s="1"/>
  <c r="F6175" i="6"/>
  <c r="H6175" i="6" s="1"/>
  <c r="F6174" i="6"/>
  <c r="H6174" i="6" s="1"/>
  <c r="F6173" i="6"/>
  <c r="H6173" i="6" s="1"/>
  <c r="F6172" i="6"/>
  <c r="H6172" i="6" s="1"/>
  <c r="F6171" i="6"/>
  <c r="F6169" i="6"/>
  <c r="H6169" i="6" s="1"/>
  <c r="F6168" i="6"/>
  <c r="H6168" i="6" s="1"/>
  <c r="F6167" i="6"/>
  <c r="H6167" i="6" s="1"/>
  <c r="F6166" i="6"/>
  <c r="H6166" i="6" s="1"/>
  <c r="F6165" i="6"/>
  <c r="H6165" i="6" s="1"/>
  <c r="F6163" i="6"/>
  <c r="H6163" i="6" s="1"/>
  <c r="F6162" i="6"/>
  <c r="H6162" i="6" s="1"/>
  <c r="F6161" i="6"/>
  <c r="H6161" i="6" s="1"/>
  <c r="F6160" i="6"/>
  <c r="H6160" i="6" s="1"/>
  <c r="F6158" i="6"/>
  <c r="H6158" i="6" s="1"/>
  <c r="F6157" i="6"/>
  <c r="H6157" i="6" s="1"/>
  <c r="F6155" i="6"/>
  <c r="H6155" i="6" s="1"/>
  <c r="F6154" i="6"/>
  <c r="H6154" i="6" s="1"/>
  <c r="F6153" i="6"/>
  <c r="H6153" i="6" s="1"/>
  <c r="F6152" i="6"/>
  <c r="H6152" i="6" s="1"/>
  <c r="F6151" i="6"/>
  <c r="H6151" i="6" s="1"/>
  <c r="F6149" i="6"/>
  <c r="H6149" i="6" s="1"/>
  <c r="F6148" i="6"/>
  <c r="H6148" i="6" s="1"/>
  <c r="F6147" i="6"/>
  <c r="H6147" i="6" s="1"/>
  <c r="F6146" i="6"/>
  <c r="H6146" i="6" s="1"/>
  <c r="F6145" i="6"/>
  <c r="H6145" i="6" s="1"/>
  <c r="F6137" i="6"/>
  <c r="H6137" i="6" s="1"/>
  <c r="F6131" i="6"/>
  <c r="H6131" i="6" s="1"/>
  <c r="F6130" i="6"/>
  <c r="H6130" i="6" s="1"/>
  <c r="F6129" i="6"/>
  <c r="H6129" i="6" s="1"/>
  <c r="F6128" i="6"/>
  <c r="H6128" i="6" s="1"/>
  <c r="F6125" i="6"/>
  <c r="H6125" i="6" s="1"/>
  <c r="F6119" i="6"/>
  <c r="H6119" i="6" s="1"/>
  <c r="F6118" i="6"/>
  <c r="H6118" i="6" s="1"/>
  <c r="F6117" i="6"/>
  <c r="H6117" i="6" s="1"/>
  <c r="F6116" i="6"/>
  <c r="H6116" i="6" s="1"/>
  <c r="F6114" i="6"/>
  <c r="H6114" i="6" s="1"/>
  <c r="F6113" i="6"/>
  <c r="H6113" i="6" s="1"/>
  <c r="F6112" i="6"/>
  <c r="H6112" i="6" s="1"/>
  <c r="F6111" i="6"/>
  <c r="H6111" i="6" s="1"/>
  <c r="F6110" i="6"/>
  <c r="H6110" i="6" s="1"/>
  <c r="F6107" i="6"/>
  <c r="H6107" i="6" s="1"/>
  <c r="F6105" i="6"/>
  <c r="H6105" i="6" s="1"/>
  <c r="F6102" i="6"/>
  <c r="H6102" i="6" s="1"/>
  <c r="F6099" i="6"/>
  <c r="H6099" i="6" s="1"/>
  <c r="F6097" i="6"/>
  <c r="H6097" i="6" s="1"/>
  <c r="F6096" i="6"/>
  <c r="H6096" i="6" s="1"/>
  <c r="F6094" i="6"/>
  <c r="H6094" i="6" s="1"/>
  <c r="F6093" i="6"/>
  <c r="H6093" i="6" s="1"/>
  <c r="F6092" i="6"/>
  <c r="H6092" i="6" s="1"/>
  <c r="F6091" i="6"/>
  <c r="H6091" i="6" s="1"/>
  <c r="F6090" i="6"/>
  <c r="H6090" i="6" s="1"/>
  <c r="F6086" i="6"/>
  <c r="H6086" i="6" s="1"/>
  <c r="F6085" i="6"/>
  <c r="H6085" i="6" s="1"/>
  <c r="F6083" i="6"/>
  <c r="H6083" i="6" s="1"/>
  <c r="F6082" i="6"/>
  <c r="H6082" i="6" s="1"/>
  <c r="F6081" i="6"/>
  <c r="H6081" i="6" s="1"/>
  <c r="F6079" i="6"/>
  <c r="H6079" i="6" s="1"/>
  <c r="F6078" i="6"/>
  <c r="H6078" i="6" s="1"/>
  <c r="F6077" i="6"/>
  <c r="H6077" i="6" s="1"/>
  <c r="F6076" i="6"/>
  <c r="H6076" i="6" s="1"/>
  <c r="F6070" i="6"/>
  <c r="H6070" i="6" s="1"/>
  <c r="F6068" i="6"/>
  <c r="H6068" i="6" s="1"/>
  <c r="F6066" i="6"/>
  <c r="H6066" i="6" s="1"/>
  <c r="F6065" i="6"/>
  <c r="H6065" i="6" s="1"/>
  <c r="F6063" i="6"/>
  <c r="H6063" i="6" s="1"/>
  <c r="F6059" i="6"/>
  <c r="H6059" i="6" s="1"/>
  <c r="F6055" i="6"/>
  <c r="H6055" i="6" s="1"/>
  <c r="F6053" i="6"/>
  <c r="H6053" i="6" s="1"/>
  <c r="F6052" i="6"/>
  <c r="H6052" i="6" s="1"/>
  <c r="F6051" i="6"/>
  <c r="H6051" i="6" s="1"/>
  <c r="F6050" i="6"/>
  <c r="H6050" i="6" s="1"/>
  <c r="F6047" i="6"/>
  <c r="H6047" i="6" s="1"/>
  <c r="F6046" i="6"/>
  <c r="H6046" i="6" s="1"/>
  <c r="F6045" i="6"/>
  <c r="P371" i="5" s="1"/>
  <c r="R371" i="5" s="1"/>
  <c r="F6043" i="6"/>
  <c r="H6043" i="6" s="1"/>
  <c r="F6042" i="6"/>
  <c r="H6042" i="6" s="1"/>
  <c r="F6041" i="6"/>
  <c r="H6041" i="6" s="1"/>
  <c r="F6040" i="6"/>
  <c r="H6040" i="6" s="1"/>
  <c r="F6039" i="6"/>
  <c r="H6039" i="6" s="1"/>
  <c r="F6038" i="6"/>
  <c r="H6038" i="6" s="1"/>
  <c r="F6034" i="6"/>
  <c r="H6034" i="6" s="1"/>
  <c r="F6033" i="6"/>
  <c r="H6033" i="6" s="1"/>
  <c r="F6032" i="6"/>
  <c r="H6032" i="6" s="1"/>
  <c r="F6031" i="6"/>
  <c r="H6031" i="6" s="1"/>
  <c r="F6029" i="6"/>
  <c r="H6029" i="6" s="1"/>
  <c r="F6028" i="6"/>
  <c r="H6028" i="6" s="1"/>
  <c r="F6027" i="6"/>
  <c r="H6027" i="6" s="1"/>
  <c r="F6026" i="6"/>
  <c r="H6026" i="6" s="1"/>
  <c r="F6025" i="6"/>
  <c r="H6025" i="6" s="1"/>
  <c r="F6023" i="6"/>
  <c r="F6022" i="6"/>
  <c r="H6022" i="6" s="1"/>
  <c r="F6021" i="6"/>
  <c r="H6021" i="6" s="1"/>
  <c r="F6019" i="6"/>
  <c r="F6018" i="6"/>
  <c r="H6018" i="6" s="1"/>
  <c r="F6011" i="6"/>
  <c r="H6011" i="6" s="1"/>
  <c r="F6007" i="6"/>
  <c r="H6007" i="6" s="1"/>
  <c r="F6004" i="6"/>
  <c r="H6004" i="6" s="1"/>
  <c r="F6003" i="6"/>
  <c r="H6003" i="6" s="1"/>
  <c r="F5997" i="6"/>
  <c r="H5997" i="6" s="1"/>
  <c r="F5996" i="6"/>
  <c r="H5996" i="6" s="1"/>
  <c r="F5994" i="6"/>
  <c r="H5994" i="6" s="1"/>
  <c r="F5993" i="6"/>
  <c r="H5993" i="6" s="1"/>
  <c r="F5992" i="6"/>
  <c r="H5992" i="6" s="1"/>
  <c r="F5991" i="6"/>
  <c r="H5991" i="6" s="1"/>
  <c r="F5990" i="6"/>
  <c r="H5990" i="6" s="1"/>
  <c r="F5989" i="6"/>
  <c r="H5989" i="6" s="1"/>
  <c r="F5985" i="6"/>
  <c r="H5985" i="6" s="1"/>
  <c r="F5984" i="6"/>
  <c r="H5984" i="6" s="1"/>
  <c r="F5980" i="6"/>
  <c r="H5980" i="6" s="1"/>
  <c r="F5979" i="6"/>
  <c r="H5979" i="6" s="1"/>
  <c r="F5978" i="6"/>
  <c r="H5978" i="6" s="1"/>
  <c r="F5977" i="6"/>
  <c r="F5975" i="6"/>
  <c r="H5975" i="6" s="1"/>
  <c r="F5974" i="6"/>
  <c r="H5974" i="6" s="1"/>
  <c r="F5973" i="6"/>
  <c r="H5973" i="6" s="1"/>
  <c r="F5971" i="6"/>
  <c r="H5971" i="6" s="1"/>
  <c r="F5968" i="6"/>
  <c r="H5968" i="6" s="1"/>
  <c r="F5967" i="6"/>
  <c r="H5967" i="6" s="1"/>
  <c r="F5966" i="6"/>
  <c r="H5966" i="6" s="1"/>
  <c r="F5965" i="6"/>
  <c r="H5965" i="6" s="1"/>
  <c r="F5964" i="6"/>
  <c r="H5964" i="6" s="1"/>
  <c r="F5963" i="6"/>
  <c r="H5963" i="6" s="1"/>
  <c r="F5962" i="6"/>
  <c r="F5960" i="6"/>
  <c r="H5960" i="6" s="1"/>
  <c r="F5959" i="6"/>
  <c r="H5959" i="6" s="1"/>
  <c r="F5958" i="6"/>
  <c r="H5958" i="6" s="1"/>
  <c r="F5951" i="6"/>
  <c r="H5951" i="6" s="1"/>
  <c r="F5950" i="6"/>
  <c r="H5950" i="6" s="1"/>
  <c r="F5949" i="6"/>
  <c r="H5949" i="6" s="1"/>
  <c r="F5948" i="6"/>
  <c r="H5948" i="6" s="1"/>
  <c r="F5947" i="6"/>
  <c r="H5947" i="6" s="1"/>
  <c r="F5946" i="6"/>
  <c r="H5946" i="6" s="1"/>
  <c r="F5942" i="6"/>
  <c r="H5942" i="6" s="1"/>
  <c r="F5935" i="6"/>
  <c r="H5935" i="6" s="1"/>
  <c r="F5928" i="6"/>
  <c r="H5928" i="6" s="1"/>
  <c r="F5924" i="6"/>
  <c r="H5924" i="6" s="1"/>
  <c r="F5921" i="6"/>
  <c r="H5921" i="6" s="1"/>
  <c r="F5914" i="6"/>
  <c r="H5914" i="6" s="1"/>
  <c r="F5912" i="6"/>
  <c r="H5912" i="6" s="1"/>
  <c r="F5911" i="6"/>
  <c r="H5911" i="6" s="1"/>
  <c r="F5910" i="6"/>
  <c r="H5910" i="6" s="1"/>
  <c r="F5908" i="6"/>
  <c r="H5908" i="6" s="1"/>
  <c r="F5907" i="6"/>
  <c r="H5907" i="6" s="1"/>
  <c r="F5906" i="6"/>
  <c r="H5906" i="6" s="1"/>
  <c r="F5905" i="6"/>
  <c r="H5905" i="6" s="1"/>
  <c r="F5904" i="6"/>
  <c r="H5904" i="6" s="1"/>
  <c r="F5903" i="6"/>
  <c r="H5903" i="6" s="1"/>
  <c r="F5902" i="6"/>
  <c r="H5902" i="6" s="1"/>
  <c r="F5900" i="6"/>
  <c r="H5900" i="6" s="1"/>
  <c r="F5899" i="6"/>
  <c r="H5899" i="6" s="1"/>
  <c r="F5898" i="6"/>
  <c r="H5898" i="6" s="1"/>
  <c r="F5897" i="6"/>
  <c r="H5897" i="6" s="1"/>
  <c r="F5895" i="6"/>
  <c r="H5895" i="6" s="1"/>
  <c r="F5892" i="6"/>
  <c r="H5892" i="6" s="1"/>
  <c r="F5891" i="6"/>
  <c r="H5891" i="6" s="1"/>
  <c r="F5889" i="6"/>
  <c r="H5889" i="6" s="1"/>
  <c r="F5888" i="6"/>
  <c r="H5888" i="6" s="1"/>
  <c r="F5887" i="6"/>
  <c r="H5887" i="6" s="1"/>
  <c r="F5883" i="6"/>
  <c r="H5883" i="6" s="1"/>
  <c r="F5881" i="6"/>
  <c r="H5881" i="6" s="1"/>
  <c r="F5880" i="6"/>
  <c r="H5880" i="6" s="1"/>
  <c r="F5879" i="6"/>
  <c r="H5879" i="6" s="1"/>
  <c r="F5877" i="6"/>
  <c r="H5877" i="6" s="1"/>
  <c r="F5876" i="6"/>
  <c r="H5876" i="6" s="1"/>
  <c r="F5875" i="6"/>
  <c r="H5875" i="6" s="1"/>
  <c r="F5874" i="6"/>
  <c r="H5874" i="6" s="1"/>
  <c r="F5873" i="6"/>
  <c r="H5873" i="6" s="1"/>
  <c r="F5872" i="6"/>
  <c r="H5872" i="6" s="1"/>
  <c r="F5871" i="6"/>
  <c r="H5871" i="6" s="1"/>
  <c r="F5869" i="6"/>
  <c r="H5869" i="6" s="1"/>
  <c r="F5868" i="6"/>
  <c r="H5868" i="6" s="1"/>
  <c r="F5867" i="6"/>
  <c r="H5867" i="6" s="1"/>
  <c r="F5866" i="6"/>
  <c r="H5866" i="6" s="1"/>
  <c r="F5865" i="6"/>
  <c r="H5865" i="6" s="1"/>
  <c r="H5863" i="6"/>
  <c r="H5862" i="6"/>
  <c r="F5860" i="6"/>
  <c r="H5860" i="6" s="1"/>
  <c r="F5859" i="6"/>
  <c r="H5859" i="6" s="1"/>
  <c r="F5858" i="6"/>
  <c r="H5858" i="6" s="1"/>
  <c r="F5854" i="6"/>
  <c r="H5854" i="6" s="1"/>
  <c r="F5853" i="6"/>
  <c r="H5853" i="6" s="1"/>
  <c r="F5847" i="6"/>
  <c r="H5847" i="6" s="1"/>
  <c r="F5846" i="6"/>
  <c r="H5846" i="6" s="1"/>
  <c r="F5843" i="6"/>
  <c r="H5843" i="6" s="1"/>
  <c r="F5841" i="6"/>
  <c r="H5841" i="6" s="1"/>
  <c r="F5839" i="6"/>
  <c r="H5839" i="6" s="1"/>
  <c r="F5838" i="6"/>
  <c r="H5838" i="6" s="1"/>
  <c r="F5836" i="6"/>
  <c r="H5836" i="6" s="1"/>
  <c r="F5835" i="6"/>
  <c r="H5835" i="6" s="1"/>
  <c r="F5834" i="6"/>
  <c r="H5834" i="6" s="1"/>
  <c r="F5833" i="6"/>
  <c r="H5833" i="6" s="1"/>
  <c r="F5832" i="6"/>
  <c r="H5832" i="6" s="1"/>
  <c r="F5831" i="6"/>
  <c r="H5831" i="6" s="1"/>
  <c r="F5830" i="6"/>
  <c r="H5830" i="6" s="1"/>
  <c r="F5829" i="6"/>
  <c r="H5829" i="6" s="1"/>
  <c r="F5828" i="6"/>
  <c r="H5828" i="6" s="1"/>
  <c r="F5827" i="6"/>
  <c r="H5827" i="6" s="1"/>
  <c r="F5826" i="6"/>
  <c r="H5826" i="6" s="1"/>
  <c r="F5824" i="6"/>
  <c r="H5824" i="6" s="1"/>
  <c r="F5823" i="6"/>
  <c r="H5823" i="6" s="1"/>
  <c r="F5822" i="6"/>
  <c r="H5822" i="6" s="1"/>
  <c r="F5820" i="6"/>
  <c r="H5820" i="6" s="1"/>
  <c r="F5819" i="6"/>
  <c r="H5819" i="6" s="1"/>
  <c r="F5818" i="6"/>
  <c r="H5818" i="6" s="1"/>
  <c r="F5817" i="6"/>
  <c r="H5817" i="6" s="1"/>
  <c r="F5816" i="6"/>
  <c r="H5816" i="6" s="1"/>
  <c r="F5815" i="6"/>
  <c r="H5815" i="6" s="1"/>
  <c r="F5810" i="6"/>
  <c r="H5810" i="6" s="1"/>
  <c r="F5808" i="6"/>
  <c r="H5808" i="6" s="1"/>
  <c r="F5802" i="6"/>
  <c r="H5802" i="6" s="1"/>
  <c r="F5801" i="6"/>
  <c r="H5801" i="6" s="1"/>
  <c r="F5795" i="6"/>
  <c r="H5795" i="6" s="1"/>
  <c r="F5794" i="6"/>
  <c r="H5794" i="6" s="1"/>
  <c r="F5793" i="6"/>
  <c r="H5793" i="6" s="1"/>
  <c r="F5790" i="6"/>
  <c r="H5790" i="6" s="1"/>
  <c r="F5789" i="6"/>
  <c r="H5789" i="6" s="1"/>
  <c r="F5788" i="6"/>
  <c r="H5788" i="6" s="1"/>
  <c r="F5785" i="6"/>
  <c r="F5782" i="6"/>
  <c r="H5782" i="6" s="1"/>
  <c r="F5781" i="6"/>
  <c r="H5781" i="6" s="1"/>
  <c r="F5769" i="6"/>
  <c r="H5769" i="6" s="1"/>
  <c r="F5768" i="6"/>
  <c r="H5768" i="6" s="1"/>
  <c r="F5767" i="6"/>
  <c r="H5767" i="6" s="1"/>
  <c r="F5766" i="6"/>
  <c r="H5766" i="6" s="1"/>
  <c r="F5765" i="6"/>
  <c r="H5765" i="6" s="1"/>
  <c r="F5764" i="6"/>
  <c r="H5764" i="6" s="1"/>
  <c r="F5763" i="6"/>
  <c r="H5763" i="6" s="1"/>
  <c r="F5761" i="6"/>
  <c r="H5761" i="6" s="1"/>
  <c r="F5760" i="6"/>
  <c r="H5760" i="6" s="1"/>
  <c r="F5759" i="6"/>
  <c r="H5759" i="6" s="1"/>
  <c r="F5758" i="6"/>
  <c r="H5758" i="6" s="1"/>
  <c r="F5757" i="6"/>
  <c r="H5757" i="6" s="1"/>
  <c r="F5753" i="6"/>
  <c r="H5753" i="6" s="1"/>
  <c r="F5752" i="6"/>
  <c r="H5752" i="6" s="1"/>
  <c r="F5751" i="6"/>
  <c r="H5751" i="6" s="1"/>
  <c r="F5750" i="6"/>
  <c r="H5750" i="6" s="1"/>
  <c r="F5749" i="6"/>
  <c r="H5749" i="6" s="1"/>
  <c r="F5742" i="6"/>
  <c r="H5742" i="6" s="1"/>
  <c r="F5741" i="6"/>
  <c r="H5741" i="6" s="1"/>
  <c r="F5738" i="6"/>
  <c r="H5738" i="6" s="1"/>
  <c r="F5733" i="6"/>
  <c r="H5733" i="6" s="1"/>
  <c r="F5732" i="6"/>
  <c r="H5732" i="6" s="1"/>
  <c r="F5723" i="6"/>
  <c r="H5723" i="6" s="1"/>
  <c r="F5722" i="6"/>
  <c r="H5722" i="6" s="1"/>
  <c r="F5721" i="6"/>
  <c r="H5721" i="6" s="1"/>
  <c r="F5720" i="6"/>
  <c r="H5720" i="6" s="1"/>
  <c r="F5714" i="6"/>
  <c r="H5714" i="6" s="1"/>
  <c r="F5713" i="6"/>
  <c r="H5713" i="6" s="1"/>
  <c r="F5712" i="6"/>
  <c r="H5712" i="6" s="1"/>
  <c r="F5711" i="6"/>
  <c r="H5711" i="6" s="1"/>
  <c r="F5710" i="6"/>
  <c r="H5710" i="6" s="1"/>
  <c r="F5709" i="6"/>
  <c r="H5709" i="6" s="1"/>
  <c r="F5707" i="6"/>
  <c r="H5707" i="6" s="1"/>
  <c r="F5700" i="6"/>
  <c r="H5700" i="6" s="1"/>
  <c r="F5699" i="6"/>
  <c r="H5699" i="6" s="1"/>
  <c r="F5697" i="6"/>
  <c r="H5697" i="6" s="1"/>
  <c r="F5696" i="6"/>
  <c r="H5696" i="6" s="1"/>
  <c r="F5695" i="6"/>
  <c r="H5695" i="6" s="1"/>
  <c r="F5692" i="6"/>
  <c r="H5692" i="6" s="1"/>
  <c r="F5691" i="6"/>
  <c r="H5691" i="6" s="1"/>
  <c r="F5690" i="6"/>
  <c r="H5690" i="6" s="1"/>
  <c r="F5688" i="6"/>
  <c r="H5688" i="6" s="1"/>
  <c r="F5687" i="6"/>
  <c r="H5687" i="6" s="1"/>
  <c r="F5686" i="6"/>
  <c r="H5686" i="6" s="1"/>
  <c r="F5685" i="6"/>
  <c r="H5685" i="6" s="1"/>
  <c r="F5684" i="6"/>
  <c r="H5684" i="6" s="1"/>
  <c r="F5683" i="6"/>
  <c r="H5683" i="6" s="1"/>
  <c r="F5681" i="6"/>
  <c r="H5681" i="6" s="1"/>
  <c r="F5680" i="6"/>
  <c r="H5680" i="6" s="1"/>
  <c r="F5679" i="6"/>
  <c r="H5679" i="6" s="1"/>
  <c r="F5678" i="6"/>
  <c r="H5678" i="6" s="1"/>
  <c r="F5677" i="6"/>
  <c r="F5675" i="6"/>
  <c r="H5675" i="6" s="1"/>
  <c r="F5674" i="6"/>
  <c r="H5674" i="6" s="1"/>
  <c r="F5669" i="6"/>
  <c r="H5669" i="6" s="1"/>
  <c r="F5668" i="6"/>
  <c r="H5668" i="6" s="1"/>
  <c r="F5664" i="6"/>
  <c r="H5664" i="6" s="1"/>
  <c r="F5663" i="6"/>
  <c r="H5663" i="6" s="1"/>
  <c r="F5662" i="6"/>
  <c r="H5662" i="6" s="1"/>
  <c r="F5658" i="6"/>
  <c r="H5658" i="6" s="1"/>
  <c r="F5657" i="6"/>
  <c r="H5657" i="6" s="1"/>
  <c r="F5656" i="6"/>
  <c r="F5655" i="6"/>
  <c r="H5655" i="6" s="1"/>
  <c r="F5650" i="6"/>
  <c r="F5649" i="6"/>
  <c r="H5649" i="6" s="1"/>
  <c r="F5647" i="6"/>
  <c r="H5647" i="6" s="1"/>
  <c r="F5645" i="6"/>
  <c r="H5645" i="6" s="1"/>
  <c r="F5638" i="6"/>
  <c r="H5638" i="6" s="1"/>
  <c r="F5637" i="6"/>
  <c r="H5637" i="6" s="1"/>
  <c r="F5636" i="6"/>
  <c r="H5636" i="6" s="1"/>
  <c r="F5634" i="6"/>
  <c r="H5634" i="6" s="1"/>
  <c r="F5623" i="6"/>
  <c r="H5623" i="6" s="1"/>
  <c r="F5622" i="6"/>
  <c r="H5622" i="6" s="1"/>
  <c r="F5621" i="6"/>
  <c r="H5621" i="6" s="1"/>
  <c r="F5620" i="6"/>
  <c r="H5620" i="6" s="1"/>
  <c r="F5617" i="6"/>
  <c r="H5617" i="6" s="1"/>
  <c r="F5615" i="6"/>
  <c r="H5615" i="6" s="1"/>
  <c r="F5614" i="6"/>
  <c r="H5614" i="6" s="1"/>
  <c r="F5613" i="6"/>
  <c r="H5613" i="6" s="1"/>
  <c r="F5611" i="6"/>
  <c r="H5611" i="6" s="1"/>
  <c r="F5608" i="6"/>
  <c r="H5608" i="6" s="1"/>
  <c r="F5607" i="6"/>
  <c r="H5607" i="6" s="1"/>
  <c r="F5595" i="6"/>
  <c r="H5595" i="6" s="1"/>
  <c r="F5590" i="6"/>
  <c r="H5590" i="6" s="1"/>
  <c r="F5589" i="6"/>
  <c r="H5589" i="6" s="1"/>
  <c r="F5584" i="6"/>
  <c r="H5584" i="6" s="1"/>
  <c r="F5582" i="6"/>
  <c r="F5576" i="6"/>
  <c r="H5576" i="6" s="1"/>
  <c r="F5575" i="6"/>
  <c r="H5575" i="6" s="1"/>
  <c r="F5574" i="6"/>
  <c r="H5574" i="6" s="1"/>
  <c r="F5573" i="6"/>
  <c r="H5573" i="6" s="1"/>
  <c r="F5570" i="6"/>
  <c r="H5570" i="6" s="1"/>
  <c r="F5569" i="6"/>
  <c r="H5569" i="6" s="1"/>
  <c r="F5568" i="6"/>
  <c r="H5568" i="6" s="1"/>
  <c r="F5567" i="6"/>
  <c r="H5567" i="6" s="1"/>
  <c r="F5564" i="6"/>
  <c r="H5564" i="6" s="1"/>
  <c r="F5563" i="6"/>
  <c r="H5563" i="6" s="1"/>
  <c r="F5562" i="6"/>
  <c r="H5562" i="6" s="1"/>
  <c r="F5560" i="6"/>
  <c r="H5560" i="6" s="1"/>
  <c r="F5559" i="6"/>
  <c r="H5559" i="6" s="1"/>
  <c r="F5558" i="6"/>
  <c r="H5558" i="6" s="1"/>
  <c r="F5556" i="6"/>
  <c r="H5556" i="6" s="1"/>
  <c r="F5555" i="6"/>
  <c r="H5555" i="6" s="1"/>
  <c r="F5553" i="6"/>
  <c r="H5553" i="6" s="1"/>
  <c r="F5552" i="6"/>
  <c r="H5552" i="6" s="1"/>
  <c r="F5551" i="6"/>
  <c r="H5551" i="6" s="1"/>
  <c r="F5548" i="6"/>
  <c r="H5548" i="6" s="1"/>
  <c r="F5547" i="6"/>
  <c r="H5547" i="6" s="1"/>
  <c r="F5546" i="6"/>
  <c r="H5546" i="6" s="1"/>
  <c r="F5543" i="6"/>
  <c r="H5543" i="6" s="1"/>
  <c r="F5542" i="6"/>
  <c r="H5542" i="6" s="1"/>
  <c r="F5539" i="6"/>
  <c r="H5539" i="6" s="1"/>
  <c r="F5537" i="6"/>
  <c r="H5537" i="6" s="1"/>
  <c r="F5536" i="6"/>
  <c r="H5536" i="6" s="1"/>
  <c r="F5532" i="6"/>
  <c r="H5532" i="6" s="1"/>
  <c r="F5531" i="6"/>
  <c r="H5531" i="6" s="1"/>
  <c r="F5523" i="6"/>
  <c r="H5523" i="6" s="1"/>
  <c r="F5522" i="6"/>
  <c r="H5522" i="6" s="1"/>
  <c r="F5519" i="6"/>
  <c r="H5519" i="6" s="1"/>
  <c r="F5515" i="6"/>
  <c r="H5515" i="6" s="1"/>
  <c r="F5514" i="6"/>
  <c r="H5514" i="6" s="1"/>
  <c r="F5511" i="6"/>
  <c r="H5511" i="6" s="1"/>
  <c r="F5510" i="6"/>
  <c r="H5510" i="6" s="1"/>
  <c r="F5503" i="6"/>
  <c r="H5503" i="6" s="1"/>
  <c r="F5500" i="6"/>
  <c r="H5500" i="6" s="1"/>
  <c r="F5498" i="6"/>
  <c r="H5498" i="6" s="1"/>
  <c r="F5497" i="6"/>
  <c r="H5497" i="6" s="1"/>
  <c r="F5496" i="6"/>
  <c r="H5496" i="6" s="1"/>
  <c r="F5494" i="6"/>
  <c r="H5494" i="6" s="1"/>
  <c r="F5493" i="6"/>
  <c r="H5493" i="6" s="1"/>
  <c r="F5492" i="6"/>
  <c r="H5492" i="6" s="1"/>
  <c r="F5489" i="6"/>
  <c r="H5489" i="6" s="1"/>
  <c r="F5488" i="6"/>
  <c r="H5488" i="6" s="1"/>
  <c r="F5487" i="6"/>
  <c r="H5487" i="6" s="1"/>
  <c r="F5486" i="6"/>
  <c r="H5486" i="6" s="1"/>
  <c r="F5485" i="6"/>
  <c r="H5485" i="6" s="1"/>
  <c r="F5484" i="6"/>
  <c r="H5484" i="6" s="1"/>
  <c r="F5482" i="6"/>
  <c r="H5482" i="6" s="1"/>
  <c r="F5481" i="6"/>
  <c r="H5481" i="6" s="1"/>
  <c r="F5480" i="6"/>
  <c r="H5480" i="6" s="1"/>
  <c r="F5478" i="6"/>
  <c r="H5478" i="6" s="1"/>
  <c r="F5468" i="6"/>
  <c r="H5468" i="6" s="1"/>
  <c r="F5467" i="6"/>
  <c r="H5467" i="6" s="1"/>
  <c r="F5466" i="6"/>
  <c r="H5466" i="6" s="1"/>
  <c r="F5463" i="6"/>
  <c r="H5463" i="6" s="1"/>
  <c r="F5462" i="6"/>
  <c r="H5462" i="6" s="1"/>
  <c r="F5460" i="6"/>
  <c r="H5460" i="6" s="1"/>
  <c r="F5459" i="6"/>
  <c r="H5459" i="6" s="1"/>
  <c r="F5453" i="6"/>
  <c r="H5453" i="6" s="1"/>
  <c r="F5452" i="6"/>
  <c r="H5452" i="6" s="1"/>
  <c r="F5450" i="6"/>
  <c r="H5450" i="6" s="1"/>
  <c r="F5442" i="6"/>
  <c r="H5442" i="6" s="1"/>
  <c r="F5438" i="6"/>
  <c r="H5438" i="6" s="1"/>
  <c r="F5437" i="6"/>
  <c r="H5437" i="6" s="1"/>
  <c r="F5436" i="6"/>
  <c r="H5436" i="6" s="1"/>
  <c r="F5434" i="6"/>
  <c r="H5434" i="6" s="1"/>
  <c r="F5431" i="6"/>
  <c r="H5431" i="6" s="1"/>
  <c r="F5430" i="6"/>
  <c r="H5430" i="6" s="1"/>
  <c r="F5427" i="6"/>
  <c r="H5427" i="6" s="1"/>
  <c r="F5424" i="6"/>
  <c r="H5424" i="6" s="1"/>
  <c r="F5423" i="6"/>
  <c r="H5423" i="6" s="1"/>
  <c r="F5420" i="6"/>
  <c r="H5420" i="6" s="1"/>
  <c r="F5419" i="6"/>
  <c r="H5419" i="6" s="1"/>
  <c r="F5418" i="6"/>
  <c r="H5418" i="6" s="1"/>
  <c r="F5416" i="6"/>
  <c r="H5416" i="6" s="1"/>
  <c r="F5415" i="6"/>
  <c r="H5415" i="6" s="1"/>
  <c r="F5414" i="6"/>
  <c r="H5414" i="6" s="1"/>
  <c r="F5413" i="6"/>
  <c r="H5413" i="6" s="1"/>
  <c r="F5409" i="6"/>
  <c r="H5409" i="6" s="1"/>
  <c r="F5400" i="6"/>
  <c r="H5400" i="6" s="1"/>
  <c r="F5399" i="6"/>
  <c r="H5399" i="6" s="1"/>
  <c r="F5396" i="6"/>
  <c r="H5396" i="6" s="1"/>
  <c r="F5393" i="6"/>
  <c r="H5393" i="6" s="1"/>
  <c r="F5392" i="6"/>
  <c r="H5392" i="6" s="1"/>
  <c r="F960" i="3"/>
  <c r="J960" i="3" s="1"/>
  <c r="P332" i="2"/>
  <c r="M332" i="2"/>
  <c r="L332" i="2"/>
  <c r="H332" i="2"/>
  <c r="G960" i="3" s="1"/>
  <c r="F958" i="3"/>
  <c r="J958" i="3" s="1"/>
  <c r="J1041" i="3"/>
  <c r="I1041" i="3"/>
  <c r="J1037" i="3"/>
  <c r="I1037" i="3"/>
  <c r="J1035" i="3"/>
  <c r="I1035" i="3"/>
  <c r="J1033" i="3"/>
  <c r="I1033" i="3"/>
  <c r="J1032" i="3"/>
  <c r="I1032" i="3"/>
  <c r="J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J1016" i="3"/>
  <c r="I1016" i="3"/>
  <c r="J1015" i="3"/>
  <c r="J1014" i="3"/>
  <c r="J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4" i="3"/>
  <c r="I1004" i="3"/>
  <c r="J1003" i="3"/>
  <c r="I1003" i="3"/>
  <c r="J999" i="3"/>
  <c r="I999" i="3"/>
  <c r="J998" i="3"/>
  <c r="I998" i="3"/>
  <c r="J997" i="3"/>
  <c r="I997" i="3"/>
  <c r="J996" i="3"/>
  <c r="I996" i="3"/>
  <c r="J995" i="3"/>
  <c r="I995" i="3"/>
  <c r="J993" i="3"/>
  <c r="I993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2" i="3"/>
  <c r="I982" i="3"/>
  <c r="J981" i="3"/>
  <c r="I981" i="3"/>
  <c r="J980" i="3"/>
  <c r="I980" i="3"/>
  <c r="J979" i="3"/>
  <c r="I979" i="3"/>
  <c r="J978" i="3"/>
  <c r="I978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4" i="3"/>
  <c r="I964" i="3"/>
  <c r="J962" i="3"/>
  <c r="I962" i="3"/>
  <c r="J961" i="3"/>
  <c r="I961" i="3"/>
  <c r="J959" i="3"/>
  <c r="I959" i="3"/>
  <c r="O350" i="5"/>
  <c r="L350" i="5"/>
  <c r="K350" i="5"/>
  <c r="G350" i="5"/>
  <c r="F5389" i="6" s="1"/>
  <c r="H5389" i="6" s="1"/>
  <c r="F955" i="3"/>
  <c r="J955" i="3" s="1"/>
  <c r="F953" i="3"/>
  <c r="J953" i="3" s="1"/>
  <c r="P340" i="2"/>
  <c r="M340" i="2"/>
  <c r="L340" i="2"/>
  <c r="H340" i="2"/>
  <c r="F950" i="3"/>
  <c r="J950" i="3" s="1"/>
  <c r="F948" i="3"/>
  <c r="J948" i="3" s="1"/>
  <c r="F944" i="3"/>
  <c r="J944" i="3" s="1"/>
  <c r="F942" i="3"/>
  <c r="J942" i="3" s="1"/>
  <c r="P339" i="2"/>
  <c r="M339" i="2"/>
  <c r="L339" i="2"/>
  <c r="H339" i="2"/>
  <c r="G1001" i="3" s="1"/>
  <c r="I1001" i="3" s="1"/>
  <c r="P338" i="2"/>
  <c r="M338" i="2"/>
  <c r="L338" i="2"/>
  <c r="H338" i="2"/>
  <c r="G1002" i="3" s="1"/>
  <c r="F939" i="3"/>
  <c r="J939" i="3" s="1"/>
  <c r="O349" i="5"/>
  <c r="L349" i="5"/>
  <c r="K349" i="5"/>
  <c r="G349" i="5"/>
  <c r="O348" i="5"/>
  <c r="L348" i="5"/>
  <c r="K348" i="5"/>
  <c r="G348" i="5"/>
  <c r="F5886" i="6" s="1"/>
  <c r="H5886" i="6" s="1"/>
  <c r="P336" i="2"/>
  <c r="M336" i="2"/>
  <c r="L336" i="2"/>
  <c r="H336" i="2"/>
  <c r="O347" i="5"/>
  <c r="L347" i="5"/>
  <c r="K347" i="5"/>
  <c r="G347" i="5"/>
  <c r="F7284" i="6" s="1"/>
  <c r="H7284" i="6" s="1"/>
  <c r="O346" i="5"/>
  <c r="L346" i="5"/>
  <c r="K346" i="5"/>
  <c r="G346" i="5"/>
  <c r="O345" i="5"/>
  <c r="L345" i="5"/>
  <c r="K345" i="5"/>
  <c r="G345" i="5"/>
  <c r="F937" i="3"/>
  <c r="J937" i="3" s="1"/>
  <c r="O341" i="5"/>
  <c r="L341" i="5"/>
  <c r="K341" i="5"/>
  <c r="O344" i="5"/>
  <c r="Q344" i="5" s="1"/>
  <c r="D344" i="5" s="1"/>
  <c r="L344" i="5"/>
  <c r="K344" i="5"/>
  <c r="G344" i="5"/>
  <c r="F8993" i="6" s="1"/>
  <c r="H8993" i="6" s="1"/>
  <c r="F934" i="3"/>
  <c r="J934" i="3" s="1"/>
  <c r="P335" i="2"/>
  <c r="M335" i="2"/>
  <c r="L335" i="2"/>
  <c r="H335" i="2"/>
  <c r="P334" i="2"/>
  <c r="M334" i="2"/>
  <c r="L334" i="2"/>
  <c r="H334" i="2"/>
  <c r="G1436" i="3" s="1"/>
  <c r="I1436" i="3" s="1"/>
  <c r="O343" i="5"/>
  <c r="L343" i="5"/>
  <c r="K343" i="5"/>
  <c r="G343" i="5"/>
  <c r="P333" i="2"/>
  <c r="M333" i="2"/>
  <c r="L333" i="2"/>
  <c r="H333" i="2"/>
  <c r="O342" i="5"/>
  <c r="L342" i="5"/>
  <c r="K342" i="5"/>
  <c r="G342" i="5"/>
  <c r="F5439" i="6" s="1"/>
  <c r="H5439" i="6" s="1"/>
  <c r="F930" i="3"/>
  <c r="J930" i="3" s="1"/>
  <c r="F929" i="3"/>
  <c r="J929" i="3" s="1"/>
  <c r="F927" i="3"/>
  <c r="J927" i="3" s="1"/>
  <c r="P329" i="2"/>
  <c r="M329" i="2"/>
  <c r="L329" i="2"/>
  <c r="H329" i="2"/>
  <c r="G927" i="3" s="1"/>
  <c r="I927" i="3" s="1"/>
  <c r="F926" i="3"/>
  <c r="J926" i="3" s="1"/>
  <c r="F925" i="3"/>
  <c r="J925" i="3" s="1"/>
  <c r="F923" i="3"/>
  <c r="J923" i="3" s="1"/>
  <c r="P328" i="2"/>
  <c r="M328" i="2"/>
  <c r="L328" i="2"/>
  <c r="H328" i="2"/>
  <c r="G923" i="3" s="1"/>
  <c r="I923" i="3" s="1"/>
  <c r="F920" i="3"/>
  <c r="J920" i="3" s="1"/>
  <c r="P323" i="2"/>
  <c r="M323" i="2"/>
  <c r="L323" i="2"/>
  <c r="H323" i="2"/>
  <c r="F919" i="3"/>
  <c r="J919" i="3" s="1"/>
  <c r="F918" i="3"/>
  <c r="J918" i="3" s="1"/>
  <c r="G341" i="5"/>
  <c r="F7756" i="6" s="1"/>
  <c r="H7756" i="6" s="1"/>
  <c r="G1956" i="3" l="1"/>
  <c r="I1956" i="3" s="1"/>
  <c r="G2350" i="3"/>
  <c r="I2350" i="3" s="1"/>
  <c r="H6462" i="6"/>
  <c r="H6420" i="6"/>
  <c r="P389" i="5"/>
  <c r="R389" i="5" s="1"/>
  <c r="P383" i="5"/>
  <c r="R383" i="5" s="1"/>
  <c r="G1193" i="3"/>
  <c r="I1193" i="3" s="1"/>
  <c r="G1984" i="3"/>
  <c r="I1984" i="3" s="1"/>
  <c r="G1685" i="3"/>
  <c r="I1685" i="3" s="1"/>
  <c r="G1993" i="3"/>
  <c r="I1993" i="3" s="1"/>
  <c r="G1314" i="3"/>
  <c r="I1314" i="3" s="1"/>
  <c r="G1949" i="3"/>
  <c r="I1949" i="3" s="1"/>
  <c r="F8857" i="6"/>
  <c r="H8857" i="6" s="1"/>
  <c r="F9796" i="6"/>
  <c r="H9796" i="6" s="1"/>
  <c r="F9740" i="6"/>
  <c r="H9740" i="6" s="1"/>
  <c r="F9700" i="6"/>
  <c r="H9700" i="6" s="1"/>
  <c r="F9556" i="6"/>
  <c r="H9556" i="6" s="1"/>
  <c r="G1598" i="3"/>
  <c r="G1705" i="3"/>
  <c r="I1705" i="3" s="1"/>
  <c r="F8251" i="6"/>
  <c r="H8251" i="6" s="1"/>
  <c r="F8594" i="6"/>
  <c r="H8594" i="6" s="1"/>
  <c r="G1304" i="3"/>
  <c r="I1304" i="3" s="1"/>
  <c r="G1451" i="3"/>
  <c r="I1451" i="3" s="1"/>
  <c r="F8474" i="6"/>
  <c r="F8473" i="6"/>
  <c r="H8473" i="6" s="1"/>
  <c r="F8379" i="6"/>
  <c r="H8379" i="6" s="1"/>
  <c r="F8256" i="6"/>
  <c r="H8256" i="6" s="1"/>
  <c r="F8255" i="6"/>
  <c r="H8255" i="6" s="1"/>
  <c r="F8380" i="6"/>
  <c r="H8380" i="6" s="1"/>
  <c r="F7301" i="6"/>
  <c r="H7301" i="6" s="1"/>
  <c r="F8226" i="6"/>
  <c r="H8226" i="6" s="1"/>
  <c r="F8123" i="6"/>
  <c r="H8123" i="6" s="1"/>
  <c r="F8122" i="6"/>
  <c r="H8122" i="6" s="1"/>
  <c r="F7804" i="6"/>
  <c r="H7804" i="6" s="1"/>
  <c r="F8048" i="6"/>
  <c r="H8048" i="6" s="1"/>
  <c r="Q345" i="5"/>
  <c r="D345" i="5" s="1"/>
  <c r="F7800" i="6"/>
  <c r="H7800" i="6" s="1"/>
  <c r="F7801" i="6"/>
  <c r="H7801" i="6" s="1"/>
  <c r="F7543" i="6"/>
  <c r="H7543" i="6" s="1"/>
  <c r="F7586" i="6"/>
  <c r="H7586" i="6" s="1"/>
  <c r="F7377" i="6"/>
  <c r="H7377" i="6" s="1"/>
  <c r="F7378" i="6"/>
  <c r="H7378" i="6" s="1"/>
  <c r="F7285" i="6"/>
  <c r="H7285" i="6" s="1"/>
  <c r="F7201" i="6"/>
  <c r="H7201" i="6" s="1"/>
  <c r="F7256" i="6"/>
  <c r="H7256" i="6" s="1"/>
  <c r="F7255" i="6"/>
  <c r="H7255" i="6" s="1"/>
  <c r="F7178" i="6"/>
  <c r="H7178" i="6" s="1"/>
  <c r="F6982" i="6"/>
  <c r="H6982" i="6" s="1"/>
  <c r="F7327" i="6"/>
  <c r="H7327" i="6" s="1"/>
  <c r="F5778" i="6"/>
  <c r="H5778" i="6" s="1"/>
  <c r="F6934" i="6"/>
  <c r="H6934" i="6" s="1"/>
  <c r="F6933" i="6"/>
  <c r="H6933" i="6" s="1"/>
  <c r="F5715" i="6"/>
  <c r="H5715" i="6" s="1"/>
  <c r="F6902" i="6"/>
  <c r="H6902" i="6" s="1"/>
  <c r="F5422" i="6"/>
  <c r="H5422" i="6" s="1"/>
  <c r="F7092" i="6"/>
  <c r="H7092" i="6" s="1"/>
  <c r="F6941" i="6"/>
  <c r="H6941" i="6" s="1"/>
  <c r="F7139" i="6"/>
  <c r="H7139" i="6" s="1"/>
  <c r="F7079" i="6"/>
  <c r="H7079" i="6" s="1"/>
  <c r="F6652" i="6"/>
  <c r="H6652" i="6" s="1"/>
  <c r="F7080" i="6"/>
  <c r="H7080" i="6" s="1"/>
  <c r="F7115" i="6"/>
  <c r="H7115" i="6" s="1"/>
  <c r="F5571" i="6"/>
  <c r="H5571" i="6" s="1"/>
  <c r="F6973" i="6"/>
  <c r="H6973" i="6" s="1"/>
  <c r="F6684" i="6"/>
  <c r="H6684" i="6" s="1"/>
  <c r="F5698" i="6"/>
  <c r="H5698" i="6" s="1"/>
  <c r="F6815" i="6"/>
  <c r="H6815" i="6" s="1"/>
  <c r="G948" i="3"/>
  <c r="I948" i="3" s="1"/>
  <c r="G1149" i="3"/>
  <c r="I1149" i="3" s="1"/>
  <c r="F5524" i="6"/>
  <c r="F6795" i="6"/>
  <c r="H6795" i="6" s="1"/>
  <c r="F6569" i="6"/>
  <c r="H6569" i="6" s="1"/>
  <c r="F6645" i="6"/>
  <c r="H6645" i="6" s="1"/>
  <c r="F6546" i="6"/>
  <c r="H6546" i="6" s="1"/>
  <c r="F6570" i="6"/>
  <c r="H6570" i="6" s="1"/>
  <c r="F6694" i="6"/>
  <c r="H6694" i="6" s="1"/>
  <c r="F6595" i="6"/>
  <c r="H6595" i="6" s="1"/>
  <c r="F6695" i="6"/>
  <c r="H6695" i="6" s="1"/>
  <c r="F5461" i="6"/>
  <c r="H5461" i="6" s="1"/>
  <c r="F6778" i="6"/>
  <c r="H6778" i="6" s="1"/>
  <c r="H6656" i="6"/>
  <c r="P391" i="5"/>
  <c r="R391" i="5" s="1"/>
  <c r="P382" i="5"/>
  <c r="R382" i="5" s="1"/>
  <c r="H6584" i="6"/>
  <c r="P379" i="5"/>
  <c r="R379" i="5" s="1"/>
  <c r="H6571" i="6"/>
  <c r="P377" i="5"/>
  <c r="R377" i="5" s="1"/>
  <c r="H6563" i="6"/>
  <c r="F6395" i="6"/>
  <c r="H6395" i="6" s="1"/>
  <c r="F6427" i="6"/>
  <c r="H6427" i="6" s="1"/>
  <c r="F6435" i="6"/>
  <c r="H6435" i="6" s="1"/>
  <c r="F6447" i="6"/>
  <c r="H6447" i="6" s="1"/>
  <c r="F6335" i="6"/>
  <c r="H6335" i="6" s="1"/>
  <c r="F6384" i="6"/>
  <c r="H6384" i="6" s="1"/>
  <c r="F6396" i="6"/>
  <c r="H6396" i="6" s="1"/>
  <c r="F6517" i="6"/>
  <c r="H6517" i="6" s="1"/>
  <c r="G944" i="3"/>
  <c r="G1136" i="3"/>
  <c r="I1136" i="3" s="1"/>
  <c r="F6336" i="6"/>
  <c r="H6336" i="6" s="1"/>
  <c r="F6349" i="6"/>
  <c r="H6349" i="6" s="1"/>
  <c r="F6518" i="6"/>
  <c r="H6518" i="6" s="1"/>
  <c r="F6293" i="6"/>
  <c r="H6293" i="6" s="1"/>
  <c r="F6346" i="6"/>
  <c r="H6346" i="6" s="1"/>
  <c r="H6520" i="6"/>
  <c r="P387" i="5"/>
  <c r="R387" i="5" s="1"/>
  <c r="H6510" i="6"/>
  <c r="P381" i="5"/>
  <c r="R381" i="5" s="1"/>
  <c r="H6508" i="6"/>
  <c r="P388" i="5"/>
  <c r="R388" i="5" s="1"/>
  <c r="P365" i="5"/>
  <c r="R365" i="5" s="1"/>
  <c r="P370" i="5"/>
  <c r="R370" i="5" s="1"/>
  <c r="H6443" i="6"/>
  <c r="P380" i="5"/>
  <c r="R380" i="5" s="1"/>
  <c r="H6419" i="6"/>
  <c r="P384" i="5"/>
  <c r="R384" i="5" s="1"/>
  <c r="H6363" i="6"/>
  <c r="P378" i="5"/>
  <c r="R378" i="5" s="1"/>
  <c r="I1002" i="3"/>
  <c r="Q363" i="2"/>
  <c r="S363" i="2" s="1"/>
  <c r="F6255" i="6"/>
  <c r="H6255" i="6" s="1"/>
  <c r="F6252" i="6"/>
  <c r="H6252" i="6" s="1"/>
  <c r="F6261" i="6"/>
  <c r="H6261" i="6" s="1"/>
  <c r="P375" i="5"/>
  <c r="R375" i="5" s="1"/>
  <c r="F5981" i="6"/>
  <c r="H5981" i="6" s="1"/>
  <c r="F6009" i="6"/>
  <c r="H6009" i="6" s="1"/>
  <c r="F5982" i="6"/>
  <c r="H5982" i="6" s="1"/>
  <c r="F6010" i="6"/>
  <c r="H6010" i="6" s="1"/>
  <c r="F6035" i="6"/>
  <c r="H6035" i="6" s="1"/>
  <c r="F5918" i="6"/>
  <c r="H5918" i="6" s="1"/>
  <c r="F5983" i="6"/>
  <c r="H5983" i="6" s="1"/>
  <c r="F6115" i="6"/>
  <c r="H6115" i="6" s="1"/>
  <c r="R323" i="2"/>
  <c r="E323" i="2" s="1"/>
  <c r="R336" i="2"/>
  <c r="E336" i="2" s="1"/>
  <c r="G919" i="3"/>
  <c r="I919" i="3" s="1"/>
  <c r="G1045" i="3"/>
  <c r="I1045" i="3" s="1"/>
  <c r="R332" i="2"/>
  <c r="E332" i="2" s="1"/>
  <c r="F5916" i="6"/>
  <c r="H5916" i="6" s="1"/>
  <c r="F6084" i="6"/>
  <c r="H6084" i="6" s="1"/>
  <c r="F6188" i="6"/>
  <c r="H6188" i="6" s="1"/>
  <c r="F6200" i="6"/>
  <c r="H6200" i="6" s="1"/>
  <c r="F6216" i="6"/>
  <c r="H6216" i="6" s="1"/>
  <c r="F5909" i="6"/>
  <c r="H5909" i="6" s="1"/>
  <c r="F5925" i="6"/>
  <c r="H5925" i="6" s="1"/>
  <c r="F6109" i="6"/>
  <c r="H6109" i="6" s="1"/>
  <c r="G1000" i="3"/>
  <c r="G1059" i="3"/>
  <c r="I1059" i="3" s="1"/>
  <c r="F6062" i="6"/>
  <c r="H6062" i="6" s="1"/>
  <c r="F6098" i="6"/>
  <c r="H6098" i="6" s="1"/>
  <c r="F6134" i="6"/>
  <c r="H6134" i="6" s="1"/>
  <c r="F6150" i="6"/>
  <c r="H6150" i="6" s="1"/>
  <c r="R329" i="2"/>
  <c r="E329" i="2" s="1"/>
  <c r="F6135" i="6"/>
  <c r="H6135" i="6" s="1"/>
  <c r="P372" i="5"/>
  <c r="R372" i="5" s="1"/>
  <c r="P374" i="5"/>
  <c r="R374" i="5" s="1"/>
  <c r="H6191" i="6"/>
  <c r="H6023" i="6"/>
  <c r="P373" i="5"/>
  <c r="R373" i="5" s="1"/>
  <c r="H6171" i="6"/>
  <c r="P363" i="5"/>
  <c r="R363" i="5" s="1"/>
  <c r="P364" i="5"/>
  <c r="R364" i="5" s="1"/>
  <c r="H6045" i="6"/>
  <c r="P366" i="5"/>
  <c r="R366" i="5" s="1"/>
  <c r="H6019" i="6"/>
  <c r="P369" i="5"/>
  <c r="R369" i="5" s="1"/>
  <c r="H5977" i="6"/>
  <c r="H5962" i="6"/>
  <c r="P367" i="5"/>
  <c r="R367" i="5" s="1"/>
  <c r="H5785" i="6"/>
  <c r="P362" i="5"/>
  <c r="R362" i="5" s="1"/>
  <c r="Q338" i="2"/>
  <c r="S338" i="2" s="1"/>
  <c r="R339" i="2"/>
  <c r="E339" i="2" s="1"/>
  <c r="R340" i="2"/>
  <c r="E340" i="2" s="1"/>
  <c r="Q351" i="5"/>
  <c r="D351" i="5" s="1"/>
  <c r="F5747" i="6"/>
  <c r="H5747" i="6" s="1"/>
  <c r="F5516" i="6"/>
  <c r="H5516" i="6" s="1"/>
  <c r="Q348" i="5"/>
  <c r="D348" i="5" s="1"/>
  <c r="Q347" i="5"/>
  <c r="D347" i="5" s="1"/>
  <c r="Q346" i="5"/>
  <c r="F5534" i="6"/>
  <c r="H5534" i="6" s="1"/>
  <c r="F5454" i="6"/>
  <c r="H5454" i="6" s="1"/>
  <c r="F5653" i="6"/>
  <c r="H5653" i="6" s="1"/>
  <c r="F5525" i="6"/>
  <c r="H5525" i="6" s="1"/>
  <c r="F5495" i="6"/>
  <c r="H5495" i="6" s="1"/>
  <c r="F5646" i="6"/>
  <c r="H5646" i="6" s="1"/>
  <c r="F5654" i="6"/>
  <c r="H5654" i="6" s="1"/>
  <c r="F5773" i="6"/>
  <c r="H5773" i="6" s="1"/>
  <c r="F5837" i="6"/>
  <c r="H5837" i="6" s="1"/>
  <c r="F5504" i="6"/>
  <c r="H5504" i="6" s="1"/>
  <c r="F5727" i="6"/>
  <c r="H5727" i="6" s="1"/>
  <c r="F5774" i="6"/>
  <c r="H5774" i="6" s="1"/>
  <c r="F5870" i="6"/>
  <c r="H5870" i="6" s="1"/>
  <c r="F5878" i="6"/>
  <c r="H5878" i="6" s="1"/>
  <c r="F5600" i="6"/>
  <c r="H5600" i="6" s="1"/>
  <c r="F5624" i="6"/>
  <c r="H5624" i="6" s="1"/>
  <c r="F5640" i="6"/>
  <c r="H5640" i="6" s="1"/>
  <c r="F5744" i="6"/>
  <c r="H5744" i="6" s="1"/>
  <c r="F5855" i="6"/>
  <c r="H5855" i="6" s="1"/>
  <c r="F5538" i="6"/>
  <c r="H5538" i="6" s="1"/>
  <c r="F5601" i="6"/>
  <c r="H5601" i="6" s="1"/>
  <c r="F5625" i="6"/>
  <c r="H5625" i="6" s="1"/>
  <c r="F5776" i="6"/>
  <c r="H5776" i="6" s="1"/>
  <c r="F5856" i="6"/>
  <c r="H5856" i="6" s="1"/>
  <c r="F5666" i="6"/>
  <c r="H5666" i="6" s="1"/>
  <c r="F5777" i="6"/>
  <c r="H5777" i="6" s="1"/>
  <c r="F5572" i="6"/>
  <c r="H5572" i="6" s="1"/>
  <c r="F5667" i="6"/>
  <c r="H5667" i="6" s="1"/>
  <c r="H5650" i="6"/>
  <c r="P361" i="5"/>
  <c r="R361" i="5" s="1"/>
  <c r="P357" i="5"/>
  <c r="R357" i="5" s="1"/>
  <c r="P358" i="5"/>
  <c r="R358" i="5" s="1"/>
  <c r="P359" i="5"/>
  <c r="R359" i="5" s="1"/>
  <c r="H5677" i="6"/>
  <c r="P355" i="5"/>
  <c r="R355" i="5" s="1"/>
  <c r="P356" i="5"/>
  <c r="R356" i="5" s="1"/>
  <c r="H5656" i="6"/>
  <c r="H5582" i="6"/>
  <c r="P354" i="5"/>
  <c r="R354" i="5" s="1"/>
  <c r="P353" i="5"/>
  <c r="R353" i="5" s="1"/>
  <c r="I960" i="3"/>
  <c r="Q343" i="2"/>
  <c r="S343" i="2" s="1"/>
  <c r="Q349" i="5"/>
  <c r="D349" i="5" s="1"/>
  <c r="Q350" i="5"/>
  <c r="D350" i="5" s="1"/>
  <c r="R328" i="2"/>
  <c r="E328" i="2" s="1"/>
  <c r="Q342" i="5"/>
  <c r="D342" i="5" s="1"/>
  <c r="Q343" i="5"/>
  <c r="D343" i="5" s="1"/>
  <c r="R334" i="2"/>
  <c r="E334" i="2" s="1"/>
  <c r="R335" i="2"/>
  <c r="E335" i="2" s="1"/>
  <c r="Q341" i="5"/>
  <c r="D341" i="5" s="1"/>
  <c r="Q332" i="2"/>
  <c r="S332" i="2" s="1"/>
  <c r="R333" i="2"/>
  <c r="E333" i="2" s="1"/>
  <c r="R338" i="2"/>
  <c r="E338" i="2" s="1"/>
  <c r="R73" i="1"/>
  <c r="S73" i="1" s="1"/>
  <c r="Q335" i="2" l="1"/>
  <c r="S335" i="2" s="1"/>
  <c r="I1598" i="3"/>
  <c r="I1000" i="3"/>
  <c r="I944" i="3"/>
  <c r="D346" i="5"/>
  <c r="H8474" i="6"/>
  <c r="P432" i="5"/>
  <c r="R432" i="5" s="1"/>
  <c r="H5524" i="6"/>
  <c r="P342" i="5"/>
  <c r="R342" i="5" s="1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BC94" i="7"/>
  <c r="BC93" i="7"/>
  <c r="BC92" i="7"/>
  <c r="BC95" i="7" l="1"/>
  <c r="F917" i="3" l="1"/>
  <c r="J917" i="3" s="1"/>
  <c r="F5386" i="6"/>
  <c r="H5386" i="6" s="1"/>
  <c r="F5385" i="6"/>
  <c r="H5385" i="6" s="1"/>
  <c r="F5381" i="6"/>
  <c r="H5381" i="6" s="1"/>
  <c r="F5378" i="6"/>
  <c r="H5378" i="6" s="1"/>
  <c r="F5377" i="6"/>
  <c r="F5375" i="6"/>
  <c r="H5375" i="6" s="1"/>
  <c r="F5374" i="6"/>
  <c r="H5374" i="6" s="1"/>
  <c r="F5373" i="6"/>
  <c r="H5373" i="6" s="1"/>
  <c r="F5372" i="6"/>
  <c r="H5372" i="6" s="1"/>
  <c r="F5371" i="6"/>
  <c r="H5371" i="6" s="1"/>
  <c r="F5370" i="6"/>
  <c r="H5370" i="6" s="1"/>
  <c r="F5369" i="6"/>
  <c r="H5369" i="6" s="1"/>
  <c r="F5368" i="6"/>
  <c r="H5368" i="6" s="1"/>
  <c r="F5367" i="6"/>
  <c r="H5367" i="6" s="1"/>
  <c r="F5366" i="6"/>
  <c r="H5366" i="6" s="1"/>
  <c r="F5365" i="6"/>
  <c r="H5365" i="6" s="1"/>
  <c r="F5362" i="6"/>
  <c r="H5362" i="6" s="1"/>
  <c r="F5361" i="6"/>
  <c r="H5361" i="6" s="1"/>
  <c r="F5358" i="6"/>
  <c r="H5358" i="6" s="1"/>
  <c r="F5356" i="6"/>
  <c r="H5356" i="6" s="1"/>
  <c r="F5355" i="6"/>
  <c r="H5355" i="6" s="1"/>
  <c r="F5354" i="6"/>
  <c r="H5354" i="6" s="1"/>
  <c r="F5353" i="6"/>
  <c r="H5353" i="6" s="1"/>
  <c r="F5351" i="6"/>
  <c r="H5351" i="6" s="1"/>
  <c r="F5350" i="6"/>
  <c r="H5350" i="6" s="1"/>
  <c r="F5346" i="6"/>
  <c r="H5346" i="6" s="1"/>
  <c r="F5345" i="6"/>
  <c r="H5345" i="6" s="1"/>
  <c r="F5344" i="6"/>
  <c r="H5344" i="6" s="1"/>
  <c r="F5343" i="6"/>
  <c r="H5343" i="6" s="1"/>
  <c r="F5342" i="6"/>
  <c r="H5342" i="6" s="1"/>
  <c r="F5335" i="6"/>
  <c r="H5335" i="6" s="1"/>
  <c r="F5334" i="6"/>
  <c r="H5334" i="6" s="1"/>
  <c r="F5329" i="6"/>
  <c r="H5329" i="6" s="1"/>
  <c r="F5327" i="6"/>
  <c r="H5327" i="6" s="1"/>
  <c r="F5326" i="6"/>
  <c r="H5326" i="6" s="1"/>
  <c r="F5322" i="6"/>
  <c r="H5322" i="6" s="1"/>
  <c r="F5315" i="6"/>
  <c r="H5315" i="6" s="1"/>
  <c r="F5314" i="6"/>
  <c r="H5314" i="6" s="1"/>
  <c r="F5307" i="6"/>
  <c r="H5307" i="6" s="1"/>
  <c r="F5306" i="6"/>
  <c r="H5306" i="6" s="1"/>
  <c r="F5305" i="6"/>
  <c r="H5305" i="6" s="1"/>
  <c r="F5304" i="6"/>
  <c r="H5304" i="6" s="1"/>
  <c r="F5301" i="6"/>
  <c r="H5301" i="6" s="1"/>
  <c r="F5300" i="6"/>
  <c r="H5300" i="6" s="1"/>
  <c r="F5298" i="6"/>
  <c r="H5298" i="6" s="1"/>
  <c r="F5297" i="6"/>
  <c r="H5297" i="6" s="1"/>
  <c r="F5296" i="6"/>
  <c r="H5296" i="6" s="1"/>
  <c r="F5294" i="6"/>
  <c r="H5294" i="6" s="1"/>
  <c r="F5293" i="6"/>
  <c r="H5293" i="6" s="1"/>
  <c r="F5292" i="6"/>
  <c r="H5292" i="6" s="1"/>
  <c r="F5291" i="6"/>
  <c r="H5291" i="6" s="1"/>
  <c r="F5290" i="6"/>
  <c r="H5290" i="6" s="1"/>
  <c r="F5286" i="6"/>
  <c r="H5286" i="6" s="1"/>
  <c r="F5284" i="6"/>
  <c r="H5284" i="6" s="1"/>
  <c r="F5281" i="6"/>
  <c r="H5281" i="6" s="1"/>
  <c r="F5278" i="6"/>
  <c r="H5278" i="6" s="1"/>
  <c r="F5277" i="6"/>
  <c r="H5277" i="6" s="1"/>
  <c r="F5275" i="6"/>
  <c r="P351" i="5" s="1"/>
  <c r="R351" i="5" s="1"/>
  <c r="F5273" i="6"/>
  <c r="H5273" i="6" s="1"/>
  <c r="F5268" i="6"/>
  <c r="H5268" i="6" s="1"/>
  <c r="F5266" i="6"/>
  <c r="H5266" i="6" s="1"/>
  <c r="F5265" i="6"/>
  <c r="H5265" i="6" s="1"/>
  <c r="F5260" i="6"/>
  <c r="H5260" i="6" s="1"/>
  <c r="F5259" i="6"/>
  <c r="H5259" i="6" s="1"/>
  <c r="F5258" i="6"/>
  <c r="H5258" i="6" s="1"/>
  <c r="F5256" i="6"/>
  <c r="H5256" i="6" s="1"/>
  <c r="F5253" i="6"/>
  <c r="H5253" i="6" s="1"/>
  <c r="F5252" i="6"/>
  <c r="H5252" i="6" s="1"/>
  <c r="F5251" i="6"/>
  <c r="H5251" i="6" s="1"/>
  <c r="F5250" i="6"/>
  <c r="H5250" i="6" s="1"/>
  <c r="F5249" i="6"/>
  <c r="H5249" i="6" s="1"/>
  <c r="F5248" i="6"/>
  <c r="H5248" i="6" s="1"/>
  <c r="F5246" i="6"/>
  <c r="H5246" i="6" s="1"/>
  <c r="F5245" i="6"/>
  <c r="H5245" i="6" s="1"/>
  <c r="F5244" i="6"/>
  <c r="H5244" i="6" s="1"/>
  <c r="F5243" i="6"/>
  <c r="H5243" i="6" s="1"/>
  <c r="F5242" i="6"/>
  <c r="H5242" i="6" s="1"/>
  <c r="F5240" i="6"/>
  <c r="H5240" i="6" s="1"/>
  <c r="F5237" i="6"/>
  <c r="H5237" i="6" s="1"/>
  <c r="F5235" i="6"/>
  <c r="H5235" i="6" s="1"/>
  <c r="F5234" i="6"/>
  <c r="H5234" i="6" s="1"/>
  <c r="F5233" i="6"/>
  <c r="H5233" i="6" s="1"/>
  <c r="F5229" i="6"/>
  <c r="H5229" i="6" s="1"/>
  <c r="F5227" i="6"/>
  <c r="H5227" i="6" s="1"/>
  <c r="F5226" i="6"/>
  <c r="H5226" i="6" s="1"/>
  <c r="F5224" i="6"/>
  <c r="H5224" i="6" s="1"/>
  <c r="F5222" i="6"/>
  <c r="H5222" i="6" s="1"/>
  <c r="F5216" i="6"/>
  <c r="H5216" i="6" s="1"/>
  <c r="F5215" i="6"/>
  <c r="H5215" i="6" s="1"/>
  <c r="F5214" i="6"/>
  <c r="H5214" i="6" s="1"/>
  <c r="F5213" i="6"/>
  <c r="H5213" i="6" s="1"/>
  <c r="F5212" i="6"/>
  <c r="H5212" i="6" s="1"/>
  <c r="F5211" i="6"/>
  <c r="H5211" i="6" s="1"/>
  <c r="F5210" i="6"/>
  <c r="H5210" i="6" s="1"/>
  <c r="F5209" i="6"/>
  <c r="H5209" i="6" s="1"/>
  <c r="F5207" i="6"/>
  <c r="H5207" i="6" s="1"/>
  <c r="F5204" i="6"/>
  <c r="F5203" i="6"/>
  <c r="H5203" i="6" s="1"/>
  <c r="F5200" i="6"/>
  <c r="H5200" i="6" s="1"/>
  <c r="F5199" i="6"/>
  <c r="F5198" i="6"/>
  <c r="H5198" i="6" s="1"/>
  <c r="F5197" i="6"/>
  <c r="H5197" i="6" s="1"/>
  <c r="F5196" i="6"/>
  <c r="H5196" i="6" s="1"/>
  <c r="F5195" i="6"/>
  <c r="H5195" i="6" s="1"/>
  <c r="F5194" i="6"/>
  <c r="H5194" i="6" s="1"/>
  <c r="F5192" i="6"/>
  <c r="H5192" i="6" s="1"/>
  <c r="F5186" i="6"/>
  <c r="H5186" i="6" s="1"/>
  <c r="F5184" i="6"/>
  <c r="H5184" i="6" s="1"/>
  <c r="F5183" i="6"/>
  <c r="H5183" i="6" s="1"/>
  <c r="F5180" i="6"/>
  <c r="H5180" i="6" s="1"/>
  <c r="F5179" i="6"/>
  <c r="H5179" i="6" s="1"/>
  <c r="F5178" i="6"/>
  <c r="H5178" i="6" s="1"/>
  <c r="F5175" i="6"/>
  <c r="H5175" i="6" s="1"/>
  <c r="F5174" i="6"/>
  <c r="H5174" i="6" s="1"/>
  <c r="F5172" i="6"/>
  <c r="H5172" i="6" s="1"/>
  <c r="F5169" i="6"/>
  <c r="H5169" i="6" s="1"/>
  <c r="F5168" i="6"/>
  <c r="H5168" i="6" s="1"/>
  <c r="F5167" i="6"/>
  <c r="H5167" i="6" s="1"/>
  <c r="F5163" i="6"/>
  <c r="H5163" i="6" s="1"/>
  <c r="F5161" i="6"/>
  <c r="H5161" i="6" s="1"/>
  <c r="F5160" i="6"/>
  <c r="H5160" i="6" s="1"/>
  <c r="F5159" i="6"/>
  <c r="H5159" i="6" s="1"/>
  <c r="F5156" i="6"/>
  <c r="H5156" i="6" s="1"/>
  <c r="F5155" i="6"/>
  <c r="H5155" i="6" s="1"/>
  <c r="F5152" i="6"/>
  <c r="H5152" i="6" s="1"/>
  <c r="F5144" i="6"/>
  <c r="F5139" i="6"/>
  <c r="H5139" i="6" s="1"/>
  <c r="F5131" i="6"/>
  <c r="H5131" i="6" s="1"/>
  <c r="F5126" i="6"/>
  <c r="H5126" i="6" s="1"/>
  <c r="F5123" i="6"/>
  <c r="H5123" i="6" s="1"/>
  <c r="F5121" i="6"/>
  <c r="H5121" i="6" s="1"/>
  <c r="F5119" i="6"/>
  <c r="H5119" i="6" s="1"/>
  <c r="F5118" i="6"/>
  <c r="H5118" i="6" s="1"/>
  <c r="F5117" i="6"/>
  <c r="H5117" i="6" s="1"/>
  <c r="F5114" i="6"/>
  <c r="H5114" i="6" s="1"/>
  <c r="F5113" i="6"/>
  <c r="F5112" i="6"/>
  <c r="H5112" i="6" s="1"/>
  <c r="F5111" i="6"/>
  <c r="H5111" i="6" s="1"/>
  <c r="F5109" i="6"/>
  <c r="H5109" i="6" s="1"/>
  <c r="F5106" i="6"/>
  <c r="H5106" i="6" s="1"/>
  <c r="F5105" i="6"/>
  <c r="H5105" i="6" s="1"/>
  <c r="F5103" i="6"/>
  <c r="P345" i="5" s="1"/>
  <c r="R345" i="5" s="1"/>
  <c r="F5102" i="6"/>
  <c r="H5102" i="6" s="1"/>
  <c r="F5101" i="6"/>
  <c r="H5101" i="6" s="1"/>
  <c r="F5098" i="6"/>
  <c r="H5098" i="6" s="1"/>
  <c r="F5092" i="6"/>
  <c r="H5092" i="6" s="1"/>
  <c r="F5090" i="6"/>
  <c r="H5090" i="6" s="1"/>
  <c r="F5089" i="6"/>
  <c r="H5089" i="6" s="1"/>
  <c r="F5088" i="6"/>
  <c r="H5088" i="6" s="1"/>
  <c r="F5087" i="6"/>
  <c r="H5087" i="6" s="1"/>
  <c r="F5086" i="6"/>
  <c r="H5086" i="6" s="1"/>
  <c r="F5082" i="6"/>
  <c r="H5082" i="6" s="1"/>
  <c r="F5078" i="6"/>
  <c r="H5078" i="6" s="1"/>
  <c r="F5075" i="6"/>
  <c r="H5075" i="6" s="1"/>
  <c r="F5074" i="6"/>
  <c r="H5074" i="6" s="1"/>
  <c r="F5066" i="6"/>
  <c r="H5066" i="6" s="1"/>
  <c r="F5064" i="6"/>
  <c r="H5064" i="6" s="1"/>
  <c r="F5063" i="6"/>
  <c r="H5063" i="6" s="1"/>
  <c r="F5060" i="6"/>
  <c r="H5060" i="6" s="1"/>
  <c r="F5054" i="6"/>
  <c r="H5054" i="6" s="1"/>
  <c r="F5049" i="6"/>
  <c r="H5049" i="6" s="1"/>
  <c r="F5044" i="6"/>
  <c r="H5044" i="6" s="1"/>
  <c r="F5043" i="6"/>
  <c r="H5043" i="6" s="1"/>
  <c r="F5042" i="6"/>
  <c r="H5042" i="6" s="1"/>
  <c r="F5040" i="6"/>
  <c r="H5040" i="6" s="1"/>
  <c r="F5037" i="6"/>
  <c r="H5037" i="6" s="1"/>
  <c r="F5036" i="6"/>
  <c r="H5036" i="6" s="1"/>
  <c r="F5035" i="6"/>
  <c r="H5035" i="6" s="1"/>
  <c r="F5034" i="6"/>
  <c r="H5034" i="6" s="1"/>
  <c r="F5031" i="6"/>
  <c r="H5031" i="6" s="1"/>
  <c r="F5030" i="6"/>
  <c r="H5030" i="6" s="1"/>
  <c r="F5029" i="6"/>
  <c r="H5029" i="6" s="1"/>
  <c r="F5027" i="6"/>
  <c r="H5027" i="6" s="1"/>
  <c r="F5026" i="6"/>
  <c r="H5026" i="6" s="1"/>
  <c r="F5016" i="6"/>
  <c r="H5016" i="6" s="1"/>
  <c r="F5015" i="6"/>
  <c r="H5015" i="6" s="1"/>
  <c r="F5014" i="6"/>
  <c r="H5014" i="6" s="1"/>
  <c r="F5010" i="6"/>
  <c r="H5010" i="6" s="1"/>
  <c r="F5001" i="6"/>
  <c r="H5001" i="6" s="1"/>
  <c r="F5000" i="6"/>
  <c r="H5000" i="6" s="1"/>
  <c r="F4998" i="6"/>
  <c r="H4998" i="6" s="1"/>
  <c r="F4997" i="6"/>
  <c r="H4997" i="6" s="1"/>
  <c r="O340" i="5"/>
  <c r="Q340" i="5" s="1"/>
  <c r="D340" i="5" s="1"/>
  <c r="L340" i="5"/>
  <c r="K340" i="5"/>
  <c r="G340" i="5"/>
  <c r="F9226" i="6" s="1"/>
  <c r="H9226" i="6" s="1"/>
  <c r="F910" i="3"/>
  <c r="J910" i="3" s="1"/>
  <c r="F908" i="3"/>
  <c r="J908" i="3" s="1"/>
  <c r="F907" i="3"/>
  <c r="J907" i="3" s="1"/>
  <c r="F903" i="3"/>
  <c r="J903" i="3" s="1"/>
  <c r="F902" i="3"/>
  <c r="J902" i="3" s="1"/>
  <c r="F899" i="3"/>
  <c r="J899" i="3" s="1"/>
  <c r="F893" i="3"/>
  <c r="J893" i="3" s="1"/>
  <c r="F892" i="3"/>
  <c r="J892" i="3" s="1"/>
  <c r="P327" i="2"/>
  <c r="M327" i="2"/>
  <c r="L327" i="2"/>
  <c r="H327" i="2"/>
  <c r="F889" i="3"/>
  <c r="J889" i="3" s="1"/>
  <c r="F888" i="3"/>
  <c r="J888" i="3" s="1"/>
  <c r="F886" i="3"/>
  <c r="J886" i="3" s="1"/>
  <c r="P314" i="2"/>
  <c r="M314" i="2"/>
  <c r="L314" i="2"/>
  <c r="H314" i="2"/>
  <c r="G886" i="3" s="1"/>
  <c r="F885" i="3"/>
  <c r="J885" i="3" s="1"/>
  <c r="P299" i="2"/>
  <c r="M299" i="2"/>
  <c r="L299" i="2"/>
  <c r="H299" i="2"/>
  <c r="F883" i="3"/>
  <c r="J883" i="3" s="1"/>
  <c r="P311" i="2"/>
  <c r="M311" i="2"/>
  <c r="L311" i="2"/>
  <c r="H311" i="2"/>
  <c r="G883" i="3" s="1"/>
  <c r="I883" i="3" s="1"/>
  <c r="F881" i="3"/>
  <c r="J881" i="3" s="1"/>
  <c r="P331" i="2"/>
  <c r="M331" i="2"/>
  <c r="L331" i="2"/>
  <c r="H331" i="2"/>
  <c r="F879" i="3"/>
  <c r="J879" i="3" s="1"/>
  <c r="F876" i="3"/>
  <c r="J876" i="3" s="1"/>
  <c r="F875" i="3"/>
  <c r="J875" i="3" s="1"/>
  <c r="P313" i="2"/>
  <c r="M313" i="2"/>
  <c r="L313" i="2"/>
  <c r="H313" i="2"/>
  <c r="G1190" i="3" s="1"/>
  <c r="I1190" i="3" s="1"/>
  <c r="F873" i="3"/>
  <c r="J873" i="3" s="1"/>
  <c r="F871" i="3"/>
  <c r="J871" i="3" s="1"/>
  <c r="F870" i="3"/>
  <c r="J870" i="3" s="1"/>
  <c r="P315" i="2"/>
  <c r="M315" i="2"/>
  <c r="L315" i="2"/>
  <c r="H315" i="2"/>
  <c r="F868" i="3"/>
  <c r="J868" i="3" s="1"/>
  <c r="F867" i="3"/>
  <c r="J867" i="3" s="1"/>
  <c r="F866" i="3"/>
  <c r="J866" i="3" s="1"/>
  <c r="P326" i="2"/>
  <c r="M326" i="2"/>
  <c r="L326" i="2"/>
  <c r="H326" i="2"/>
  <c r="F864" i="3"/>
  <c r="J864" i="3" s="1"/>
  <c r="P308" i="2"/>
  <c r="M308" i="2"/>
  <c r="L308" i="2"/>
  <c r="H308" i="2"/>
  <c r="G864" i="3" s="1"/>
  <c r="I864" i="3" s="1"/>
  <c r="F863" i="3"/>
  <c r="J863" i="3" s="1"/>
  <c r="F860" i="3"/>
  <c r="J860" i="3" s="1"/>
  <c r="F857" i="3"/>
  <c r="J857" i="3" s="1"/>
  <c r="F854" i="3"/>
  <c r="J854" i="3" s="1"/>
  <c r="F853" i="3"/>
  <c r="J853" i="3" s="1"/>
  <c r="P312" i="2"/>
  <c r="M312" i="2"/>
  <c r="L312" i="2"/>
  <c r="H312" i="2"/>
  <c r="G853" i="3" s="1"/>
  <c r="I853" i="3" s="1"/>
  <c r="F851" i="3"/>
  <c r="J851" i="3" s="1"/>
  <c r="P320" i="2"/>
  <c r="M320" i="2"/>
  <c r="L320" i="2"/>
  <c r="H320" i="2"/>
  <c r="G1943" i="3" s="1"/>
  <c r="I1943" i="3" s="1"/>
  <c r="F849" i="3"/>
  <c r="J849" i="3" s="1"/>
  <c r="F848" i="3"/>
  <c r="J848" i="3" s="1"/>
  <c r="P318" i="2"/>
  <c r="M318" i="2"/>
  <c r="L318" i="2"/>
  <c r="H318" i="2"/>
  <c r="G848" i="3" s="1"/>
  <c r="I848" i="3" s="1"/>
  <c r="F843" i="3"/>
  <c r="J843" i="3" s="1"/>
  <c r="P304" i="2"/>
  <c r="M304" i="2"/>
  <c r="L304" i="2"/>
  <c r="H304" i="2"/>
  <c r="G843" i="3" s="1"/>
  <c r="I843" i="3" s="1"/>
  <c r="F841" i="3"/>
  <c r="J841" i="3" s="1"/>
  <c r="P303" i="2"/>
  <c r="M303" i="2"/>
  <c r="L303" i="2"/>
  <c r="H303" i="2"/>
  <c r="G841" i="3" s="1"/>
  <c r="F839" i="3"/>
  <c r="J839" i="3" s="1"/>
  <c r="P317" i="2"/>
  <c r="M317" i="2"/>
  <c r="L317" i="2"/>
  <c r="H317" i="2"/>
  <c r="G839" i="3" s="1"/>
  <c r="I839" i="3" s="1"/>
  <c r="O339" i="5"/>
  <c r="L339" i="5"/>
  <c r="K339" i="5"/>
  <c r="G339" i="5"/>
  <c r="O338" i="5"/>
  <c r="Q338" i="5" s="1"/>
  <c r="D338" i="5" s="1"/>
  <c r="L338" i="5"/>
  <c r="K338" i="5"/>
  <c r="G338" i="5"/>
  <c r="F7179" i="6" s="1"/>
  <c r="H7179" i="6" s="1"/>
  <c r="O337" i="5"/>
  <c r="Q337" i="5" s="1"/>
  <c r="D337" i="5" s="1"/>
  <c r="L337" i="5"/>
  <c r="K337" i="5"/>
  <c r="G337" i="5"/>
  <c r="G867" i="3" l="1"/>
  <c r="I867" i="3" s="1"/>
  <c r="G2770" i="3"/>
  <c r="I2770" i="3" s="1"/>
  <c r="G893" i="3"/>
  <c r="I893" i="3" s="1"/>
  <c r="G2419" i="3"/>
  <c r="I2419" i="3" s="1"/>
  <c r="Q339" i="2"/>
  <c r="S339" i="2" s="1"/>
  <c r="F11276" i="6"/>
  <c r="H11276" i="6" s="1"/>
  <c r="F11477" i="6"/>
  <c r="H11477" i="6" s="1"/>
  <c r="F10941" i="6"/>
  <c r="H10941" i="6" s="1"/>
  <c r="F11124" i="6"/>
  <c r="H11124" i="6" s="1"/>
  <c r="F10548" i="6"/>
  <c r="H10548" i="6" s="1"/>
  <c r="F10759" i="6"/>
  <c r="H10759" i="6" s="1"/>
  <c r="F9334" i="6"/>
  <c r="H9334" i="6" s="1"/>
  <c r="F10239" i="6"/>
  <c r="H10239" i="6" s="1"/>
  <c r="G885" i="3"/>
  <c r="G1802" i="3"/>
  <c r="I1802" i="3" s="1"/>
  <c r="G1409" i="3"/>
  <c r="I1409" i="3" s="1"/>
  <c r="G1702" i="3"/>
  <c r="I1702" i="3" s="1"/>
  <c r="F9037" i="6"/>
  <c r="H9037" i="6" s="1"/>
  <c r="F9138" i="6"/>
  <c r="H9138" i="6" s="1"/>
  <c r="F8982" i="6"/>
  <c r="H8982" i="6" s="1"/>
  <c r="F9035" i="6"/>
  <c r="H9035" i="6" s="1"/>
  <c r="F8867" i="6"/>
  <c r="H8867" i="6" s="1"/>
  <c r="F8926" i="6"/>
  <c r="H8926" i="6" s="1"/>
  <c r="F8664" i="6"/>
  <c r="H8664" i="6" s="1"/>
  <c r="F8903" i="6"/>
  <c r="H8903" i="6" s="1"/>
  <c r="Q339" i="5"/>
  <c r="D339" i="5" s="1"/>
  <c r="G871" i="3"/>
  <c r="I871" i="3" s="1"/>
  <c r="G1570" i="3"/>
  <c r="I1570" i="3" s="1"/>
  <c r="F8709" i="6"/>
  <c r="H8709" i="6" s="1"/>
  <c r="F8804" i="6"/>
  <c r="H8804" i="6" s="1"/>
  <c r="F8624" i="6"/>
  <c r="H8624" i="6" s="1"/>
  <c r="F7608" i="6"/>
  <c r="H7608" i="6" s="1"/>
  <c r="F8322" i="6"/>
  <c r="H8322" i="6" s="1"/>
  <c r="F8527" i="6"/>
  <c r="H8527" i="6" s="1"/>
  <c r="F8305" i="6"/>
  <c r="H8305" i="6" s="1"/>
  <c r="F8129" i="6"/>
  <c r="H8129" i="6" s="1"/>
  <c r="F8537" i="6"/>
  <c r="H8537" i="6" s="1"/>
  <c r="F8465" i="6"/>
  <c r="H8465" i="6" s="1"/>
  <c r="F8337" i="6"/>
  <c r="H8337" i="6" s="1"/>
  <c r="F8281" i="6"/>
  <c r="H8281" i="6" s="1"/>
  <c r="F8194" i="6"/>
  <c r="H8194" i="6" s="1"/>
  <c r="G1303" i="3"/>
  <c r="I1303" i="3" s="1"/>
  <c r="G1495" i="3"/>
  <c r="I1495" i="3" s="1"/>
  <c r="G1442" i="3"/>
  <c r="I1442" i="3" s="1"/>
  <c r="F7927" i="6"/>
  <c r="H7927" i="6" s="1"/>
  <c r="F8130" i="6"/>
  <c r="H8130" i="6" s="1"/>
  <c r="F7936" i="6"/>
  <c r="H7936" i="6" s="1"/>
  <c r="F7993" i="6"/>
  <c r="H7993" i="6" s="1"/>
  <c r="F7524" i="6"/>
  <c r="H7524" i="6" s="1"/>
  <c r="F7802" i="6"/>
  <c r="H7802" i="6" s="1"/>
  <c r="F7745" i="6"/>
  <c r="H7745" i="6" s="1"/>
  <c r="F7884" i="6"/>
  <c r="H7884" i="6" s="1"/>
  <c r="F7780" i="6"/>
  <c r="H7780" i="6" s="1"/>
  <c r="F7606" i="6"/>
  <c r="H7606" i="6" s="1"/>
  <c r="G930" i="3"/>
  <c r="I930" i="3" s="1"/>
  <c r="G1284" i="3"/>
  <c r="I1284" i="3" s="1"/>
  <c r="F7530" i="6"/>
  <c r="H7530" i="6" s="1"/>
  <c r="F7490" i="6"/>
  <c r="H7490" i="6" s="1"/>
  <c r="F7449" i="6"/>
  <c r="H7449" i="6" s="1"/>
  <c r="F7392" i="6"/>
  <c r="H7392" i="6" s="1"/>
  <c r="F6977" i="6"/>
  <c r="H6977" i="6" s="1"/>
  <c r="F7372" i="6"/>
  <c r="H7372" i="6" s="1"/>
  <c r="F7076" i="6"/>
  <c r="H7076" i="6" s="1"/>
  <c r="F7333" i="6"/>
  <c r="H7333" i="6" s="1"/>
  <c r="F7280" i="6"/>
  <c r="H7280" i="6" s="1"/>
  <c r="F7219" i="6"/>
  <c r="H7219" i="6" s="1"/>
  <c r="F7344" i="6"/>
  <c r="H7344" i="6" s="1"/>
  <c r="G1252" i="3"/>
  <c r="I1252" i="3" s="1"/>
  <c r="F6923" i="6"/>
  <c r="H6923" i="6" s="1"/>
  <c r="F7075" i="6"/>
  <c r="H7075" i="6" s="1"/>
  <c r="F6999" i="6"/>
  <c r="H6999" i="6" s="1"/>
  <c r="F6020" i="6"/>
  <c r="H6020" i="6" s="1"/>
  <c r="F6770" i="6"/>
  <c r="H6770" i="6" s="1"/>
  <c r="F6351" i="6"/>
  <c r="H6351" i="6" s="1"/>
  <c r="F6777" i="6"/>
  <c r="H6777" i="6" s="1"/>
  <c r="F6565" i="6"/>
  <c r="H6565" i="6" s="1"/>
  <c r="F6881" i="6"/>
  <c r="H6881" i="6" s="1"/>
  <c r="F6768" i="6"/>
  <c r="H6768" i="6" s="1"/>
  <c r="F6663" i="6"/>
  <c r="H6663" i="6" s="1"/>
  <c r="F6592" i="6"/>
  <c r="H6592" i="6" s="1"/>
  <c r="F6269" i="6"/>
  <c r="H6269" i="6" s="1"/>
  <c r="F6366" i="6"/>
  <c r="H6366" i="6" s="1"/>
  <c r="F6502" i="6"/>
  <c r="H6502" i="6" s="1"/>
  <c r="F6432" i="6"/>
  <c r="H6432" i="6" s="1"/>
  <c r="F6327" i="6"/>
  <c r="H6327" i="6" s="1"/>
  <c r="F6103" i="6"/>
  <c r="H6103" i="6" s="1"/>
  <c r="F6253" i="6"/>
  <c r="H6253" i="6" s="1"/>
  <c r="R317" i="2"/>
  <c r="E317" i="2" s="1"/>
  <c r="F6017" i="6"/>
  <c r="H6017" i="6" s="1"/>
  <c r="F5917" i="6"/>
  <c r="H5917" i="6" s="1"/>
  <c r="H5144" i="6"/>
  <c r="P368" i="5"/>
  <c r="R368" i="5" s="1"/>
  <c r="R304" i="2"/>
  <c r="E304" i="2" s="1"/>
  <c r="G876" i="3"/>
  <c r="I876" i="3" s="1"/>
  <c r="G1029" i="3"/>
  <c r="I1029" i="3" s="1"/>
  <c r="F5594" i="6"/>
  <c r="H5594" i="6" s="1"/>
  <c r="F5735" i="6"/>
  <c r="H5735" i="6" s="1"/>
  <c r="F5737" i="6"/>
  <c r="H5737" i="6" s="1"/>
  <c r="F5597" i="6"/>
  <c r="H5597" i="6" s="1"/>
  <c r="F5804" i="6"/>
  <c r="H5804" i="6" s="1"/>
  <c r="F5527" i="6"/>
  <c r="H5527" i="6" s="1"/>
  <c r="F5851" i="6"/>
  <c r="H5851" i="6" s="1"/>
  <c r="F5660" i="6"/>
  <c r="H5660" i="6" s="1"/>
  <c r="F5406" i="6"/>
  <c r="H5406" i="6" s="1"/>
  <c r="F5435" i="6"/>
  <c r="H5435" i="6" s="1"/>
  <c r="F5279" i="6"/>
  <c r="H5279" i="6" s="1"/>
  <c r="F5472" i="6"/>
  <c r="H5472" i="6" s="1"/>
  <c r="F5312" i="6"/>
  <c r="H5312" i="6" s="1"/>
  <c r="F5426" i="6"/>
  <c r="H5426" i="6" s="1"/>
  <c r="R318" i="2"/>
  <c r="E318" i="2" s="1"/>
  <c r="F5122" i="6"/>
  <c r="H5122" i="6" s="1"/>
  <c r="F5341" i="6"/>
  <c r="H5275" i="6"/>
  <c r="H5377" i="6"/>
  <c r="P343" i="5"/>
  <c r="R343" i="5" s="1"/>
  <c r="H5204" i="6"/>
  <c r="P350" i="5"/>
  <c r="R350" i="5" s="1"/>
  <c r="R308" i="2"/>
  <c r="E308" i="2" s="1"/>
  <c r="R299" i="2"/>
  <c r="E299" i="2" s="1"/>
  <c r="R312" i="2"/>
  <c r="E312" i="2" s="1"/>
  <c r="R313" i="2"/>
  <c r="E313" i="2" s="1"/>
  <c r="R311" i="2"/>
  <c r="E311" i="2" s="1"/>
  <c r="P348" i="5"/>
  <c r="R348" i="5" s="1"/>
  <c r="H5199" i="6"/>
  <c r="Q323" i="2"/>
  <c r="S323" i="2" s="1"/>
  <c r="Q336" i="2"/>
  <c r="S336" i="2" s="1"/>
  <c r="H5113" i="6"/>
  <c r="P346" i="5"/>
  <c r="R346" i="5" s="1"/>
  <c r="H5103" i="6"/>
  <c r="P344" i="5"/>
  <c r="R344" i="5" s="1"/>
  <c r="Q334" i="2"/>
  <c r="S334" i="2" s="1"/>
  <c r="Q333" i="2"/>
  <c r="S333" i="2" s="1"/>
  <c r="I886" i="3"/>
  <c r="Q329" i="2"/>
  <c r="S329" i="2" s="1"/>
  <c r="I841" i="3"/>
  <c r="Q328" i="2"/>
  <c r="S328" i="2" s="1"/>
  <c r="R303" i="2"/>
  <c r="E303" i="2" s="1"/>
  <c r="R326" i="2"/>
  <c r="E326" i="2" s="1"/>
  <c r="R314" i="2"/>
  <c r="E314" i="2" s="1"/>
  <c r="R320" i="2"/>
  <c r="E320" i="2" s="1"/>
  <c r="R315" i="2"/>
  <c r="E315" i="2" s="1"/>
  <c r="R327" i="2"/>
  <c r="E327" i="2" s="1"/>
  <c r="Q311" i="2"/>
  <c r="S311" i="2" s="1"/>
  <c r="R331" i="2"/>
  <c r="E331" i="2" s="1"/>
  <c r="Q312" i="2"/>
  <c r="S312" i="2" s="1"/>
  <c r="Q326" i="2"/>
  <c r="S326" i="2" s="1"/>
  <c r="Q308" i="2"/>
  <c r="S308" i="2" s="1"/>
  <c r="Q304" i="2"/>
  <c r="S304" i="2" s="1"/>
  <c r="Q318" i="2"/>
  <c r="S318" i="2" s="1"/>
  <c r="F833" i="3"/>
  <c r="J833" i="3" s="1"/>
  <c r="P322" i="2"/>
  <c r="M322" i="2"/>
  <c r="L322" i="2"/>
  <c r="H322" i="2"/>
  <c r="F831" i="3"/>
  <c r="J831" i="3" s="1"/>
  <c r="F828" i="3"/>
  <c r="J828" i="3" s="1"/>
  <c r="F826" i="3"/>
  <c r="J826" i="3" s="1"/>
  <c r="P307" i="2"/>
  <c r="M307" i="2"/>
  <c r="L307" i="2"/>
  <c r="H307" i="2"/>
  <c r="G826" i="3" s="1"/>
  <c r="I826" i="3" s="1"/>
  <c r="F825" i="3"/>
  <c r="J825" i="3" s="1"/>
  <c r="P316" i="2"/>
  <c r="M316" i="2"/>
  <c r="L316" i="2"/>
  <c r="H316" i="2"/>
  <c r="O336" i="5"/>
  <c r="L336" i="5"/>
  <c r="K336" i="5"/>
  <c r="G336" i="5"/>
  <c r="F822" i="3"/>
  <c r="J822" i="3" s="1"/>
  <c r="F821" i="3"/>
  <c r="J821" i="3" s="1"/>
  <c r="P319" i="2"/>
  <c r="M319" i="2"/>
  <c r="L319" i="2"/>
  <c r="H319" i="2"/>
  <c r="G1668" i="3" s="1"/>
  <c r="I1668" i="3" s="1"/>
  <c r="O335" i="5"/>
  <c r="L335" i="5"/>
  <c r="K335" i="5"/>
  <c r="G335" i="5"/>
  <c r="F816" i="3"/>
  <c r="J816" i="3" s="1"/>
  <c r="F815" i="3"/>
  <c r="J815" i="3" s="1"/>
  <c r="P306" i="2"/>
  <c r="M306" i="2"/>
  <c r="L306" i="2"/>
  <c r="H306" i="2"/>
  <c r="G815" i="3" s="1"/>
  <c r="Q314" i="2" s="1"/>
  <c r="S314" i="2" s="1"/>
  <c r="F814" i="3"/>
  <c r="J814" i="3" s="1"/>
  <c r="P302" i="2"/>
  <c r="M302" i="2"/>
  <c r="L302" i="2"/>
  <c r="H302" i="2"/>
  <c r="G814" i="3" s="1"/>
  <c r="I814" i="3" s="1"/>
  <c r="F812" i="3"/>
  <c r="J812" i="3" s="1"/>
  <c r="F811" i="3"/>
  <c r="J811" i="3" s="1"/>
  <c r="O334" i="5"/>
  <c r="L334" i="5"/>
  <c r="K334" i="5"/>
  <c r="G334" i="5"/>
  <c r="F804" i="3"/>
  <c r="J804" i="3" s="1"/>
  <c r="P330" i="2"/>
  <c r="M330" i="2"/>
  <c r="L330" i="2"/>
  <c r="H330" i="2"/>
  <c r="O333" i="5"/>
  <c r="L333" i="5"/>
  <c r="K333" i="5"/>
  <c r="G333" i="5"/>
  <c r="P325" i="2"/>
  <c r="M325" i="2"/>
  <c r="L325" i="2"/>
  <c r="H325" i="2"/>
  <c r="P324" i="2"/>
  <c r="M324" i="2"/>
  <c r="L324" i="2"/>
  <c r="H324" i="2"/>
  <c r="G1482" i="3" s="1"/>
  <c r="I1482" i="3" s="1"/>
  <c r="F794" i="3"/>
  <c r="J794" i="3" s="1"/>
  <c r="G332" i="5"/>
  <c r="G331" i="5"/>
  <c r="L331" i="5"/>
  <c r="L332" i="5"/>
  <c r="O332" i="5"/>
  <c r="K332" i="5"/>
  <c r="F793" i="3"/>
  <c r="J793" i="3" s="1"/>
  <c r="F789" i="3"/>
  <c r="J789" i="3" s="1"/>
  <c r="F785" i="3"/>
  <c r="J785" i="3" s="1"/>
  <c r="F786" i="3"/>
  <c r="J786" i="3" s="1"/>
  <c r="P291" i="2"/>
  <c r="M291" i="2"/>
  <c r="L291" i="2"/>
  <c r="H291" i="2"/>
  <c r="G786" i="3" s="1"/>
  <c r="Q327" i="2" l="1"/>
  <c r="S327" i="2" s="1"/>
  <c r="I786" i="3"/>
  <c r="I885" i="3"/>
  <c r="H5341" i="6"/>
  <c r="P528" i="5"/>
  <c r="R528" i="5" s="1"/>
  <c r="G825" i="3"/>
  <c r="I825" i="3" s="1"/>
  <c r="G1975" i="3"/>
  <c r="I1975" i="3" s="1"/>
  <c r="Q299" i="2"/>
  <c r="S299" i="2" s="1"/>
  <c r="G1440" i="3"/>
  <c r="I1440" i="3" s="1"/>
  <c r="G1549" i="3"/>
  <c r="I1549" i="3" s="1"/>
  <c r="F8004" i="6"/>
  <c r="H8004" i="6" s="1"/>
  <c r="F8198" i="6"/>
  <c r="H8198" i="6" s="1"/>
  <c r="F8325" i="6"/>
  <c r="H8325" i="6" s="1"/>
  <c r="F7717" i="6"/>
  <c r="H7717" i="6" s="1"/>
  <c r="F7609" i="6"/>
  <c r="H7609" i="6" s="1"/>
  <c r="F7329" i="6"/>
  <c r="H7329" i="6" s="1"/>
  <c r="F7424" i="6"/>
  <c r="H7424" i="6" s="1"/>
  <c r="Q331" i="2"/>
  <c r="S331" i="2" s="1"/>
  <c r="F7288" i="6"/>
  <c r="H7288" i="6" s="1"/>
  <c r="F7287" i="6"/>
  <c r="H7287" i="6" s="1"/>
  <c r="G822" i="3"/>
  <c r="I822" i="3" s="1"/>
  <c r="G1210" i="3"/>
  <c r="I1210" i="3" s="1"/>
  <c r="F7073" i="6"/>
  <c r="H7073" i="6" s="1"/>
  <c r="F6921" i="6"/>
  <c r="H6921" i="6" s="1"/>
  <c r="F7011" i="6"/>
  <c r="H7011" i="6" s="1"/>
  <c r="F7010" i="6"/>
  <c r="H7010" i="6" s="1"/>
  <c r="F6848" i="6"/>
  <c r="H6848" i="6" s="1"/>
  <c r="F6847" i="6"/>
  <c r="H6847" i="6" s="1"/>
  <c r="G1014" i="3"/>
  <c r="I1014" i="3" s="1"/>
  <c r="G1179" i="3"/>
  <c r="I1179" i="3" s="1"/>
  <c r="G833" i="3"/>
  <c r="Q346" i="2" s="1"/>
  <c r="S346" i="2" s="1"/>
  <c r="G1178" i="3"/>
  <c r="I1178" i="3" s="1"/>
  <c r="F6744" i="6"/>
  <c r="H6744" i="6" s="1"/>
  <c r="F6610" i="6"/>
  <c r="H6610" i="6" s="1"/>
  <c r="F6864" i="6"/>
  <c r="H6864" i="6" s="1"/>
  <c r="F6657" i="6"/>
  <c r="H6657" i="6" s="1"/>
  <c r="F6388" i="6"/>
  <c r="H6388" i="6" s="1"/>
  <c r="F6387" i="6"/>
  <c r="H6387" i="6" s="1"/>
  <c r="F6054" i="6"/>
  <c r="H6054" i="6" s="1"/>
  <c r="F6431" i="6"/>
  <c r="H6431" i="6" s="1"/>
  <c r="F6326" i="6"/>
  <c r="H6326" i="6" s="1"/>
  <c r="F6133" i="6"/>
  <c r="H6133" i="6" s="1"/>
  <c r="F6389" i="6"/>
  <c r="H6389" i="6" s="1"/>
  <c r="R322" i="2"/>
  <c r="E322" i="2" s="1"/>
  <c r="G934" i="3"/>
  <c r="I934" i="3" s="1"/>
  <c r="G1106" i="3"/>
  <c r="I1106" i="3" s="1"/>
  <c r="F5939" i="6"/>
  <c r="H5939" i="6" s="1"/>
  <c r="F5938" i="6"/>
  <c r="H5938" i="6" s="1"/>
  <c r="Q313" i="2"/>
  <c r="S313" i="2" s="1"/>
  <c r="Q335" i="5"/>
  <c r="D335" i="5" s="1"/>
  <c r="Q332" i="5"/>
  <c r="D332" i="5" s="1"/>
  <c r="F5464" i="6"/>
  <c r="H5464" i="6" s="1"/>
  <c r="F5813" i="6"/>
  <c r="H5813" i="6" s="1"/>
  <c r="F5440" i="6"/>
  <c r="H5440" i="6" s="1"/>
  <c r="F5643" i="6"/>
  <c r="H5643" i="6" s="1"/>
  <c r="F5787" i="6"/>
  <c r="H5787" i="6" s="1"/>
  <c r="F5792" i="6"/>
  <c r="H5792" i="6" s="1"/>
  <c r="F5791" i="6"/>
  <c r="H5791" i="6" s="1"/>
  <c r="F5457" i="6"/>
  <c r="H5457" i="6" s="1"/>
  <c r="F5458" i="6"/>
  <c r="H5458" i="6" s="1"/>
  <c r="G804" i="3"/>
  <c r="I804" i="3" s="1"/>
  <c r="G955" i="3"/>
  <c r="I955" i="3" s="1"/>
  <c r="Q333" i="5"/>
  <c r="D333" i="5" s="1"/>
  <c r="F5104" i="6"/>
  <c r="H5104" i="6" s="1"/>
  <c r="F5280" i="6"/>
  <c r="H5280" i="6" s="1"/>
  <c r="F5208" i="6"/>
  <c r="H5208" i="6" s="1"/>
  <c r="F5083" i="6"/>
  <c r="H5083" i="6" s="1"/>
  <c r="F5238" i="6"/>
  <c r="H5238" i="6" s="1"/>
  <c r="F5398" i="6"/>
  <c r="H5398" i="6" s="1"/>
  <c r="F5132" i="6"/>
  <c r="H5132" i="6" s="1"/>
  <c r="F5138" i="6"/>
  <c r="H5138" i="6" s="1"/>
  <c r="F5137" i="6"/>
  <c r="H5137" i="6" s="1"/>
  <c r="F5055" i="6"/>
  <c r="H5055" i="6" s="1"/>
  <c r="F5319" i="6"/>
  <c r="H5319" i="6" s="1"/>
  <c r="R325" i="2"/>
  <c r="E325" i="2" s="1"/>
  <c r="R307" i="2"/>
  <c r="E307" i="2" s="1"/>
  <c r="I815" i="3"/>
  <c r="Q303" i="2"/>
  <c r="S303" i="2" s="1"/>
  <c r="Q317" i="2"/>
  <c r="S317" i="2" s="1"/>
  <c r="R291" i="2"/>
  <c r="E291" i="2" s="1"/>
  <c r="R306" i="2"/>
  <c r="E306" i="2" s="1"/>
  <c r="R316" i="2"/>
  <c r="E316" i="2" s="1"/>
  <c r="Q334" i="5"/>
  <c r="D334" i="5" s="1"/>
  <c r="R319" i="2"/>
  <c r="E319" i="2" s="1"/>
  <c r="Q307" i="2"/>
  <c r="S307" i="2" s="1"/>
  <c r="Q336" i="5"/>
  <c r="D336" i="5" s="1"/>
  <c r="Q306" i="2"/>
  <c r="S306" i="2" s="1"/>
  <c r="Q302" i="2"/>
  <c r="S302" i="2" s="1"/>
  <c r="R302" i="2"/>
  <c r="E302" i="2" s="1"/>
  <c r="R330" i="2"/>
  <c r="E330" i="2" s="1"/>
  <c r="R324" i="2"/>
  <c r="E324" i="2" s="1"/>
  <c r="Q291" i="2"/>
  <c r="S291" i="2" s="1"/>
  <c r="Q324" i="2"/>
  <c r="S324" i="2" s="1"/>
  <c r="F783" i="3"/>
  <c r="J783" i="3" s="1"/>
  <c r="O331" i="5"/>
  <c r="K331" i="5"/>
  <c r="P321" i="2"/>
  <c r="M321" i="2"/>
  <c r="L321" i="2"/>
  <c r="H321" i="2"/>
  <c r="F780" i="3"/>
  <c r="J780" i="3" s="1"/>
  <c r="F779" i="3"/>
  <c r="J779" i="3" s="1"/>
  <c r="F776" i="3"/>
  <c r="J776" i="3" s="1"/>
  <c r="I775" i="3"/>
  <c r="J775" i="3"/>
  <c r="H768" i="3"/>
  <c r="F768" i="3"/>
  <c r="J768" i="3" s="1"/>
  <c r="F767" i="3"/>
  <c r="J767" i="3" s="1"/>
  <c r="P305" i="2"/>
  <c r="M305" i="2"/>
  <c r="L305" i="2"/>
  <c r="H305" i="2"/>
  <c r="G767" i="3" s="1"/>
  <c r="Q418" i="2" s="1"/>
  <c r="S418" i="2" s="1"/>
  <c r="O330" i="5"/>
  <c r="L330" i="5"/>
  <c r="K330" i="5"/>
  <c r="G330" i="5"/>
  <c r="F762" i="3"/>
  <c r="J762" i="3" s="1"/>
  <c r="P310" i="2"/>
  <c r="M310" i="2"/>
  <c r="L310" i="2"/>
  <c r="H310" i="2"/>
  <c r="G849" i="3" s="1"/>
  <c r="I849" i="3" s="1"/>
  <c r="P309" i="2"/>
  <c r="M309" i="2"/>
  <c r="L309" i="2"/>
  <c r="H309" i="2"/>
  <c r="F759" i="3"/>
  <c r="J759" i="3" s="1"/>
  <c r="O329" i="5"/>
  <c r="L329" i="5"/>
  <c r="K329" i="5"/>
  <c r="G329" i="5"/>
  <c r="F758" i="3"/>
  <c r="J758" i="3" s="1"/>
  <c r="P292" i="2"/>
  <c r="M292" i="2"/>
  <c r="L292" i="2"/>
  <c r="H292" i="2"/>
  <c r="G758" i="3" s="1"/>
  <c r="I758" i="3" s="1"/>
  <c r="G2506" i="3" l="1"/>
  <c r="I2506" i="3" s="1"/>
  <c r="G2715" i="3"/>
  <c r="I2715" i="3" s="1"/>
  <c r="G1572" i="3"/>
  <c r="I1572" i="3" s="1"/>
  <c r="G2590" i="3"/>
  <c r="I2590" i="3" s="1"/>
  <c r="Q316" i="2"/>
  <c r="S316" i="2" s="1"/>
  <c r="G1787" i="3"/>
  <c r="I1787" i="3" s="1"/>
  <c r="G2303" i="3"/>
  <c r="I2303" i="3" s="1"/>
  <c r="G860" i="3"/>
  <c r="G1673" i="3"/>
  <c r="I1673" i="3" s="1"/>
  <c r="I767" i="3"/>
  <c r="Q417" i="2"/>
  <c r="S417" i="2" s="1"/>
  <c r="F8080" i="6"/>
  <c r="H8080" i="6" s="1"/>
  <c r="F8420" i="6"/>
  <c r="H8420" i="6" s="1"/>
  <c r="F8354" i="6"/>
  <c r="H8354" i="6" s="1"/>
  <c r="F8282" i="6"/>
  <c r="H8282" i="6" s="1"/>
  <c r="F8213" i="6"/>
  <c r="H8213" i="6" s="1"/>
  <c r="F8057" i="6"/>
  <c r="H8057" i="6" s="1"/>
  <c r="F8067" i="6"/>
  <c r="H8067" i="6" s="1"/>
  <c r="F8015" i="6"/>
  <c r="H8015" i="6" s="1"/>
  <c r="F7664" i="6"/>
  <c r="H7664" i="6" s="1"/>
  <c r="F7592" i="6"/>
  <c r="H7592" i="6" s="1"/>
  <c r="F7150" i="6"/>
  <c r="H7150" i="6" s="1"/>
  <c r="F7636" i="6"/>
  <c r="H7636" i="6" s="1"/>
  <c r="F7423" i="6"/>
  <c r="H7423" i="6" s="1"/>
  <c r="F7389" i="6"/>
  <c r="H7389" i="6" s="1"/>
  <c r="F7196" i="6"/>
  <c r="H7196" i="6" s="1"/>
  <c r="F7345" i="6"/>
  <c r="H7345" i="6" s="1"/>
  <c r="F7271" i="6"/>
  <c r="H7271" i="6" s="1"/>
  <c r="Q319" i="2"/>
  <c r="S319" i="2" s="1"/>
  <c r="I833" i="3"/>
  <c r="F7088" i="6"/>
  <c r="H7088" i="6" s="1"/>
  <c r="F7015" i="6"/>
  <c r="H7015" i="6" s="1"/>
  <c r="F6926" i="6"/>
  <c r="H6926" i="6" s="1"/>
  <c r="Q322" i="2"/>
  <c r="S322" i="2" s="1"/>
  <c r="Q330" i="5"/>
  <c r="D330" i="5" s="1"/>
  <c r="F6797" i="6"/>
  <c r="H6797" i="6" s="1"/>
  <c r="F6884" i="6"/>
  <c r="H6884" i="6" s="1"/>
  <c r="F6685" i="6"/>
  <c r="H6685" i="6" s="1"/>
  <c r="F6600" i="6"/>
  <c r="H6600" i="6" s="1"/>
  <c r="F6265" i="6"/>
  <c r="H6265" i="6" s="1"/>
  <c r="F6448" i="6"/>
  <c r="H6448" i="6" s="1"/>
  <c r="F6347" i="6"/>
  <c r="H6347" i="6" s="1"/>
  <c r="Q330" i="2"/>
  <c r="S330" i="2" s="1"/>
  <c r="F6015" i="6"/>
  <c r="H6015" i="6" s="1"/>
  <c r="F6100" i="6"/>
  <c r="H6100" i="6" s="1"/>
  <c r="F5632" i="6"/>
  <c r="H5632" i="6" s="1"/>
  <c r="F6141" i="6"/>
  <c r="H6141" i="6" s="1"/>
  <c r="F5443" i="6"/>
  <c r="H5443" i="6" s="1"/>
  <c r="F5661" i="6"/>
  <c r="H5661" i="6" s="1"/>
  <c r="F5748" i="6"/>
  <c r="H5748" i="6" s="1"/>
  <c r="R310" i="2"/>
  <c r="E310" i="2" s="1"/>
  <c r="R309" i="2"/>
  <c r="E309" i="2" s="1"/>
  <c r="R292" i="2"/>
  <c r="E292" i="2" s="1"/>
  <c r="Q325" i="2"/>
  <c r="S325" i="2" s="1"/>
  <c r="F5018" i="6"/>
  <c r="H5018" i="6" s="1"/>
  <c r="F5148" i="6"/>
  <c r="H5148" i="6" s="1"/>
  <c r="F5218" i="6"/>
  <c r="H5218" i="6" s="1"/>
  <c r="F5085" i="6"/>
  <c r="H5085" i="6" s="1"/>
  <c r="Q310" i="2"/>
  <c r="S310" i="2" s="1"/>
  <c r="Q329" i="5"/>
  <c r="D329" i="5" s="1"/>
  <c r="R305" i="2"/>
  <c r="E305" i="2" s="1"/>
  <c r="Q331" i="5"/>
  <c r="D331" i="5" s="1"/>
  <c r="R321" i="2"/>
  <c r="E321" i="2" s="1"/>
  <c r="Q292" i="2"/>
  <c r="S292" i="2" s="1"/>
  <c r="P301" i="2"/>
  <c r="M301" i="2"/>
  <c r="L301" i="2"/>
  <c r="H301" i="2"/>
  <c r="P300" i="2"/>
  <c r="M300" i="2"/>
  <c r="L300" i="2"/>
  <c r="H300" i="2"/>
  <c r="G889" i="3" s="1"/>
  <c r="I889" i="3" s="1"/>
  <c r="P298" i="2"/>
  <c r="M298" i="2"/>
  <c r="L298" i="2"/>
  <c r="H298" i="2"/>
  <c r="G881" i="3" s="1"/>
  <c r="I881" i="3" s="1"/>
  <c r="F755" i="3"/>
  <c r="J755" i="3" s="1"/>
  <c r="P297" i="2"/>
  <c r="M297" i="2"/>
  <c r="L297" i="2"/>
  <c r="H297" i="2"/>
  <c r="G2425" i="3" s="1"/>
  <c r="I2425" i="3" s="1"/>
  <c r="O328" i="5"/>
  <c r="L328" i="5"/>
  <c r="K328" i="5"/>
  <c r="G328" i="5"/>
  <c r="P296" i="2"/>
  <c r="M296" i="2"/>
  <c r="L296" i="2"/>
  <c r="H296" i="2"/>
  <c r="G863" i="3" s="1"/>
  <c r="I863" i="3" s="1"/>
  <c r="F752" i="3"/>
  <c r="J752" i="3" s="1"/>
  <c r="P295" i="2"/>
  <c r="M295" i="2"/>
  <c r="L295" i="2"/>
  <c r="H295" i="2"/>
  <c r="G854" i="3" s="1"/>
  <c r="I854" i="3" s="1"/>
  <c r="O327" i="5"/>
  <c r="L327" i="5"/>
  <c r="K327" i="5"/>
  <c r="G327" i="5"/>
  <c r="F14619" i="6" l="1"/>
  <c r="H14619" i="6" s="1"/>
  <c r="F15814" i="6"/>
  <c r="H15814" i="6" s="1"/>
  <c r="F15363" i="6"/>
  <c r="H15363" i="6" s="1"/>
  <c r="F13160" i="6"/>
  <c r="H13160" i="6" s="1"/>
  <c r="F13657" i="6"/>
  <c r="H13657" i="6" s="1"/>
  <c r="F11720" i="6"/>
  <c r="H11720" i="6" s="1"/>
  <c r="F12440" i="6"/>
  <c r="H12440" i="6" s="1"/>
  <c r="G1099" i="3"/>
  <c r="I1099" i="3" s="1"/>
  <c r="G2254" i="3"/>
  <c r="I2254" i="3" s="1"/>
  <c r="I860" i="3"/>
  <c r="F11085" i="6"/>
  <c r="H11085" i="6" s="1"/>
  <c r="F11461" i="6"/>
  <c r="H11461" i="6" s="1"/>
  <c r="F10373" i="6"/>
  <c r="H10373" i="6" s="1"/>
  <c r="F10615" i="6"/>
  <c r="H10615" i="6" s="1"/>
  <c r="F9723" i="6"/>
  <c r="H9723" i="6" s="1"/>
  <c r="F10227" i="6"/>
  <c r="H10227" i="6" s="1"/>
  <c r="Q321" i="2"/>
  <c r="S321" i="2" s="1"/>
  <c r="F8155" i="6"/>
  <c r="H8155" i="6" s="1"/>
  <c r="F8837" i="6"/>
  <c r="F8836" i="6"/>
  <c r="H8836" i="6" s="1"/>
  <c r="F6957" i="6"/>
  <c r="H6957" i="6" s="1"/>
  <c r="F8582" i="6"/>
  <c r="H8582" i="6" s="1"/>
  <c r="F6900" i="6"/>
  <c r="H6900" i="6" s="1"/>
  <c r="F7564" i="6"/>
  <c r="H7564" i="6" s="1"/>
  <c r="F6345" i="6"/>
  <c r="H6345" i="6" s="1"/>
  <c r="F6617" i="6"/>
  <c r="H6617" i="6" s="1"/>
  <c r="F6159" i="6"/>
  <c r="H6159" i="6" s="1"/>
  <c r="F6036" i="6"/>
  <c r="H6036" i="6" s="1"/>
  <c r="F5173" i="6"/>
  <c r="H5173" i="6" s="1"/>
  <c r="F6224" i="6"/>
  <c r="H6224" i="6" s="1"/>
  <c r="G793" i="3"/>
  <c r="I793" i="3" s="1"/>
  <c r="G1038" i="3"/>
  <c r="I1038" i="3" s="1"/>
  <c r="F5619" i="6"/>
  <c r="H5619" i="6" s="1"/>
  <c r="F5754" i="6"/>
  <c r="H5754" i="6" s="1"/>
  <c r="Q296" i="2"/>
  <c r="S296" i="2" s="1"/>
  <c r="Q295" i="2"/>
  <c r="S295" i="2" s="1"/>
  <c r="Q300" i="2"/>
  <c r="S300" i="2" s="1"/>
  <c r="Q298" i="2"/>
  <c r="S298" i="2" s="1"/>
  <c r="Q315" i="2"/>
  <c r="S315" i="2" s="1"/>
  <c r="Q328" i="5"/>
  <c r="D328" i="5" s="1"/>
  <c r="R301" i="2"/>
  <c r="E301" i="2" s="1"/>
  <c r="Q327" i="5"/>
  <c r="R296" i="2"/>
  <c r="E296" i="2" s="1"/>
  <c r="R298" i="2"/>
  <c r="E298" i="2" s="1"/>
  <c r="R297" i="2"/>
  <c r="E297" i="2" s="1"/>
  <c r="R300" i="2"/>
  <c r="E300" i="2" s="1"/>
  <c r="R295" i="2"/>
  <c r="E295" i="2" s="1"/>
  <c r="O326" i="5"/>
  <c r="L326" i="5"/>
  <c r="K326" i="5"/>
  <c r="G326" i="5"/>
  <c r="O325" i="5"/>
  <c r="Q325" i="5" s="1"/>
  <c r="D325" i="5" s="1"/>
  <c r="L325" i="5"/>
  <c r="K325" i="5"/>
  <c r="G325" i="5"/>
  <c r="F5972" i="6" s="1"/>
  <c r="H5972" i="6" s="1"/>
  <c r="F750" i="3"/>
  <c r="J750" i="3" s="1"/>
  <c r="H747" i="3"/>
  <c r="F746" i="3"/>
  <c r="J746" i="3" s="1"/>
  <c r="P294" i="2"/>
  <c r="M294" i="2"/>
  <c r="L294" i="2"/>
  <c r="H294" i="2"/>
  <c r="G1399" i="3" s="1"/>
  <c r="I1399" i="3" s="1"/>
  <c r="O324" i="5"/>
  <c r="L324" i="5"/>
  <c r="K324" i="5"/>
  <c r="G324" i="5"/>
  <c r="F7262" i="6" s="1"/>
  <c r="H7262" i="6" s="1"/>
  <c r="H742" i="3"/>
  <c r="F742" i="3"/>
  <c r="J742" i="3" s="1"/>
  <c r="F739" i="3"/>
  <c r="J739" i="3" s="1"/>
  <c r="P290" i="2"/>
  <c r="M290" i="2"/>
  <c r="L290" i="2"/>
  <c r="H290" i="2"/>
  <c r="F734" i="3"/>
  <c r="J734" i="3" s="1"/>
  <c r="F733" i="3"/>
  <c r="J733" i="3" s="1"/>
  <c r="F731" i="3"/>
  <c r="J731" i="3" s="1"/>
  <c r="P287" i="2"/>
  <c r="M287" i="2"/>
  <c r="L287" i="2"/>
  <c r="H287" i="2"/>
  <c r="G731" i="3" s="1"/>
  <c r="I731" i="3" s="1"/>
  <c r="F730" i="3"/>
  <c r="J730" i="3" s="1"/>
  <c r="F729" i="3"/>
  <c r="J729" i="3" s="1"/>
  <c r="F728" i="3"/>
  <c r="J728" i="3" s="1"/>
  <c r="P293" i="2"/>
  <c r="M293" i="2"/>
  <c r="L293" i="2"/>
  <c r="H293" i="2"/>
  <c r="G1838" i="3" s="1"/>
  <c r="I1838" i="3" s="1"/>
  <c r="F724" i="3"/>
  <c r="J724" i="3" s="1"/>
  <c r="O323" i="5"/>
  <c r="L323" i="5"/>
  <c r="K323" i="5"/>
  <c r="G323" i="5"/>
  <c r="F5957" i="6" s="1"/>
  <c r="H5957" i="6" s="1"/>
  <c r="F722" i="3"/>
  <c r="J722" i="3" s="1"/>
  <c r="Q297" i="2" l="1"/>
  <c r="S297" i="2" s="1"/>
  <c r="D327" i="5"/>
  <c r="H8837" i="6"/>
  <c r="P360" i="5"/>
  <c r="R360" i="5" s="1"/>
  <c r="G739" i="3"/>
  <c r="I739" i="3" s="1"/>
  <c r="G1828" i="3"/>
  <c r="I1828" i="3" s="1"/>
  <c r="R290" i="2"/>
  <c r="E290" i="2" s="1"/>
  <c r="G1280" i="3"/>
  <c r="I1280" i="3" s="1"/>
  <c r="G1419" i="3"/>
  <c r="I1419" i="3" s="1"/>
  <c r="G1259" i="3"/>
  <c r="I1259" i="3" s="1"/>
  <c r="G1318" i="3"/>
  <c r="I1318" i="3" s="1"/>
  <c r="F7133" i="6"/>
  <c r="H7133" i="6" s="1"/>
  <c r="F6990" i="6"/>
  <c r="H6990" i="6" s="1"/>
  <c r="Q323" i="5"/>
  <c r="D323" i="5" s="1"/>
  <c r="F6400" i="6"/>
  <c r="H6400" i="6" s="1"/>
  <c r="F6723" i="6"/>
  <c r="H6723" i="6" s="1"/>
  <c r="F6590" i="6"/>
  <c r="H6590" i="6" s="1"/>
  <c r="G1100" i="3"/>
  <c r="I1100" i="3" s="1"/>
  <c r="G1138" i="3"/>
  <c r="I1138" i="3" s="1"/>
  <c r="Q301" i="2"/>
  <c r="S301" i="2" s="1"/>
  <c r="G811" i="3"/>
  <c r="I811" i="3" s="1"/>
  <c r="G1084" i="3"/>
  <c r="I1084" i="3" s="1"/>
  <c r="F5533" i="6"/>
  <c r="H5533" i="6" s="1"/>
  <c r="F5995" i="6"/>
  <c r="H5995" i="6" s="1"/>
  <c r="G794" i="3"/>
  <c r="I794" i="3" s="1"/>
  <c r="G1013" i="3"/>
  <c r="I1013" i="3" s="1"/>
  <c r="G977" i="3"/>
  <c r="I977" i="3" s="1"/>
  <c r="F5491" i="6"/>
  <c r="H5491" i="6" s="1"/>
  <c r="F5565" i="6"/>
  <c r="H5565" i="6" s="1"/>
  <c r="F5445" i="6"/>
  <c r="H5445" i="6" s="1"/>
  <c r="F5648" i="6"/>
  <c r="H5648" i="6" s="1"/>
  <c r="F5520" i="6"/>
  <c r="H5520" i="6" s="1"/>
  <c r="F5142" i="6"/>
  <c r="H5142" i="6" s="1"/>
  <c r="F5456" i="6"/>
  <c r="H5456" i="6" s="1"/>
  <c r="F5323" i="6"/>
  <c r="H5323" i="6" s="1"/>
  <c r="F5206" i="6"/>
  <c r="H5206" i="6" s="1"/>
  <c r="F5004" i="6"/>
  <c r="H5004" i="6" s="1"/>
  <c r="F5308" i="6"/>
  <c r="H5308" i="6" s="1"/>
  <c r="Q324" i="5"/>
  <c r="D324" i="5" s="1"/>
  <c r="Q326" i="5"/>
  <c r="R294" i="2"/>
  <c r="E294" i="2" s="1"/>
  <c r="Q287" i="2"/>
  <c r="S287" i="2" s="1"/>
  <c r="R287" i="2"/>
  <c r="E287" i="2" s="1"/>
  <c r="R293" i="2"/>
  <c r="E293" i="2" s="1"/>
  <c r="O322" i="5"/>
  <c r="Q322" i="5" s="1"/>
  <c r="D322" i="5" s="1"/>
  <c r="L322" i="5"/>
  <c r="K322" i="5"/>
  <c r="G322" i="5"/>
  <c r="F5145" i="6" s="1"/>
  <c r="H5145" i="6" s="1"/>
  <c r="O321" i="5"/>
  <c r="Q321" i="5" s="1"/>
  <c r="D321" i="5" s="1"/>
  <c r="L321" i="5"/>
  <c r="K321" i="5"/>
  <c r="G321" i="5"/>
  <c r="F721" i="3"/>
  <c r="J721" i="3" s="1"/>
  <c r="F720" i="3"/>
  <c r="J720" i="3" s="1"/>
  <c r="D326" i="5" l="1"/>
  <c r="Q293" i="2"/>
  <c r="S293" i="2" s="1"/>
  <c r="Q294" i="2"/>
  <c r="S294" i="2" s="1"/>
  <c r="F5508" i="6"/>
  <c r="H5508" i="6" s="1"/>
  <c r="F5507" i="6"/>
  <c r="H5507" i="6" s="1"/>
  <c r="F5784" i="6"/>
  <c r="H5784" i="6" s="1"/>
  <c r="F5659" i="6"/>
  <c r="H5659" i="6" s="1"/>
  <c r="F5501" i="6"/>
  <c r="H5501" i="6" s="1"/>
  <c r="F5188" i="6"/>
  <c r="H5188" i="6" s="1"/>
  <c r="F5455" i="6"/>
  <c r="H5455" i="6" s="1"/>
  <c r="F5189" i="6"/>
  <c r="H5189" i="6" s="1"/>
  <c r="F5041" i="6"/>
  <c r="H5041" i="6" s="1"/>
  <c r="P289" i="2"/>
  <c r="M289" i="2"/>
  <c r="L289" i="2"/>
  <c r="H289" i="2"/>
  <c r="O320" i="5"/>
  <c r="L320" i="5"/>
  <c r="K320" i="5"/>
  <c r="G320" i="5"/>
  <c r="F5477" i="6" s="1"/>
  <c r="H5477" i="6" s="1"/>
  <c r="O319" i="5"/>
  <c r="L319" i="5"/>
  <c r="K319" i="5"/>
  <c r="G319" i="5"/>
  <c r="O318" i="5"/>
  <c r="L318" i="5"/>
  <c r="K318" i="5"/>
  <c r="G318" i="5"/>
  <c r="O317" i="5"/>
  <c r="L317" i="5"/>
  <c r="K317" i="5"/>
  <c r="G317" i="5"/>
  <c r="F719" i="3"/>
  <c r="J719" i="3" s="1"/>
  <c r="F718" i="3"/>
  <c r="J718" i="3" s="1"/>
  <c r="F717" i="3"/>
  <c r="J717" i="3" s="1"/>
  <c r="O316" i="5"/>
  <c r="L316" i="5"/>
  <c r="K316" i="5"/>
  <c r="G316" i="5"/>
  <c r="F714" i="3"/>
  <c r="J714" i="3" s="1"/>
  <c r="F713" i="3"/>
  <c r="J713" i="3" s="1"/>
  <c r="P282" i="2"/>
  <c r="M282" i="2"/>
  <c r="L282" i="2"/>
  <c r="H282" i="2"/>
  <c r="G714" i="3" s="1"/>
  <c r="I714" i="3" s="1"/>
  <c r="O315" i="5"/>
  <c r="L315" i="5"/>
  <c r="K315" i="5"/>
  <c r="G315" i="5"/>
  <c r="O314" i="5"/>
  <c r="L314" i="5"/>
  <c r="K314" i="5"/>
  <c r="G314" i="5"/>
  <c r="F5930" i="6" s="1"/>
  <c r="H5930" i="6" s="1"/>
  <c r="F12290" i="6" l="1"/>
  <c r="H12290" i="6" s="1"/>
  <c r="F13237" i="6"/>
  <c r="H13237" i="6" s="1"/>
  <c r="F13398" i="6"/>
  <c r="H13398" i="6" s="1"/>
  <c r="F11534" i="6"/>
  <c r="H11534" i="6" s="1"/>
  <c r="F11921" i="6"/>
  <c r="H11921" i="6" s="1"/>
  <c r="F7028" i="6"/>
  <c r="H7028" i="6" s="1"/>
  <c r="F11762" i="6"/>
  <c r="H11762" i="6" s="1"/>
  <c r="F11215" i="6"/>
  <c r="H11215" i="6" s="1"/>
  <c r="F11258" i="6"/>
  <c r="H11258" i="6" s="1"/>
  <c r="F11363" i="6"/>
  <c r="H11363" i="6" s="1"/>
  <c r="F10829" i="6"/>
  <c r="H10829" i="6" s="1"/>
  <c r="F11171" i="6"/>
  <c r="H11171" i="6" s="1"/>
  <c r="F10460" i="6"/>
  <c r="H10460" i="6" s="1"/>
  <c r="F10758" i="6"/>
  <c r="H10758" i="6" s="1"/>
  <c r="F10516" i="6"/>
  <c r="H10516" i="6" s="1"/>
  <c r="F10686" i="6"/>
  <c r="H10686" i="6" s="1"/>
  <c r="F10608" i="6"/>
  <c r="H10608" i="6" s="1"/>
  <c r="F10114" i="6"/>
  <c r="H10114" i="6" s="1"/>
  <c r="F10459" i="6"/>
  <c r="H10459" i="6" s="1"/>
  <c r="F9486" i="6"/>
  <c r="H9486" i="6" s="1"/>
  <c r="F10316" i="6"/>
  <c r="H10316" i="6" s="1"/>
  <c r="F10386" i="6"/>
  <c r="H10386" i="6" s="1"/>
  <c r="F9908" i="6"/>
  <c r="H9908" i="6" s="1"/>
  <c r="F10428" i="6"/>
  <c r="H10428" i="6" s="1"/>
  <c r="F10171" i="6"/>
  <c r="H10171" i="6" s="1"/>
  <c r="F9082" i="6"/>
  <c r="H9082" i="6" s="1"/>
  <c r="F9655" i="6"/>
  <c r="H9655" i="6" s="1"/>
  <c r="F9033" i="6"/>
  <c r="H9033" i="6" s="1"/>
  <c r="F9722" i="6"/>
  <c r="H9722" i="6" s="1"/>
  <c r="F9260" i="6"/>
  <c r="H9260" i="6" s="1"/>
  <c r="F9433" i="6"/>
  <c r="H9433" i="6" s="1"/>
  <c r="F9396" i="6"/>
  <c r="H9396" i="6" s="1"/>
  <c r="F8983" i="6"/>
  <c r="H8983" i="6" s="1"/>
  <c r="F9042" i="6"/>
  <c r="H9042" i="6" s="1"/>
  <c r="F8708" i="6"/>
  <c r="H8708" i="6" s="1"/>
  <c r="F8586" i="6"/>
  <c r="H8586" i="6" s="1"/>
  <c r="F8066" i="6"/>
  <c r="H8066" i="6" s="1"/>
  <c r="F8523" i="6"/>
  <c r="H8523" i="6" s="1"/>
  <c r="F8404" i="6"/>
  <c r="H8404" i="6" s="1"/>
  <c r="F8361" i="6"/>
  <c r="H8361" i="6" s="1"/>
  <c r="F8321" i="6"/>
  <c r="H8321" i="6" s="1"/>
  <c r="F8445" i="6"/>
  <c r="H8445" i="6" s="1"/>
  <c r="F8360" i="6"/>
  <c r="H8360" i="6" s="1"/>
  <c r="F7789" i="6"/>
  <c r="H7789" i="6" s="1"/>
  <c r="F7716" i="6"/>
  <c r="H7716" i="6" s="1"/>
  <c r="F7660" i="6"/>
  <c r="H7660" i="6" s="1"/>
  <c r="F7594" i="6"/>
  <c r="H7594" i="6" s="1"/>
  <c r="F7358" i="6"/>
  <c r="H7358" i="6" s="1"/>
  <c r="F7790" i="6"/>
  <c r="H7790" i="6" s="1"/>
  <c r="F7370" i="6"/>
  <c r="H7370" i="6" s="1"/>
  <c r="F7508" i="6"/>
  <c r="H7508" i="6" s="1"/>
  <c r="F7229" i="6"/>
  <c r="H7229" i="6" s="1"/>
  <c r="F7314" i="6"/>
  <c r="H7314" i="6" s="1"/>
  <c r="F7026" i="6"/>
  <c r="H7026" i="6" s="1"/>
  <c r="F7286" i="6"/>
  <c r="H7286" i="6" s="1"/>
  <c r="F6548" i="6"/>
  <c r="H6548" i="6" s="1"/>
  <c r="F7056" i="6"/>
  <c r="H7056" i="6" s="1"/>
  <c r="F6905" i="6"/>
  <c r="H6905" i="6" s="1"/>
  <c r="F6766" i="6"/>
  <c r="H6766" i="6" s="1"/>
  <c r="F6740" i="6"/>
  <c r="H6740" i="6" s="1"/>
  <c r="F6410" i="6"/>
  <c r="H6410" i="6" s="1"/>
  <c r="F6846" i="6"/>
  <c r="H6846" i="6" s="1"/>
  <c r="F6378" i="6"/>
  <c r="H6378" i="6" s="1"/>
  <c r="F6303" i="6"/>
  <c r="H6303" i="6" s="1"/>
  <c r="F6233" i="6"/>
  <c r="H6233" i="6" s="1"/>
  <c r="F6495" i="6"/>
  <c r="H6495" i="6" s="1"/>
  <c r="F6483" i="6"/>
  <c r="H6483" i="6" s="1"/>
  <c r="F6428" i="6"/>
  <c r="H6428" i="6" s="1"/>
  <c r="F6348" i="6"/>
  <c r="H6348" i="6" s="1"/>
  <c r="F6286" i="6"/>
  <c r="H6286" i="6" s="1"/>
  <c r="F6122" i="6"/>
  <c r="H6122" i="6" s="1"/>
  <c r="F6058" i="6"/>
  <c r="H6058" i="6" s="1"/>
  <c r="F5779" i="6"/>
  <c r="H5779" i="6" s="1"/>
  <c r="F6143" i="6"/>
  <c r="H6143" i="6" s="1"/>
  <c r="F6002" i="6"/>
  <c r="H6002" i="6" s="1"/>
  <c r="F5587" i="6"/>
  <c r="H5587" i="6" s="1"/>
  <c r="F5852" i="6"/>
  <c r="H5852" i="6" s="1"/>
  <c r="F5530" i="6"/>
  <c r="H5530" i="6" s="1"/>
  <c r="F5421" i="6"/>
  <c r="H5421" i="6" s="1"/>
  <c r="F5755" i="6"/>
  <c r="H5755" i="6" s="1"/>
  <c r="F5627" i="6"/>
  <c r="H5627" i="6" s="1"/>
  <c r="F5708" i="6"/>
  <c r="H5708" i="6" s="1"/>
  <c r="F5052" i="6"/>
  <c r="H5052" i="6" s="1"/>
  <c r="F5299" i="6"/>
  <c r="H5299" i="6" s="1"/>
  <c r="Q314" i="5"/>
  <c r="D314" i="5" s="1"/>
  <c r="F5022" i="6"/>
  <c r="H5022" i="6" s="1"/>
  <c r="F5321" i="6"/>
  <c r="H5321" i="6" s="1"/>
  <c r="F5187" i="6"/>
  <c r="H5187" i="6" s="1"/>
  <c r="F5061" i="6"/>
  <c r="H5061" i="6" s="1"/>
  <c r="F5267" i="6"/>
  <c r="H5267" i="6" s="1"/>
  <c r="F5097" i="6"/>
  <c r="H5097" i="6" s="1"/>
  <c r="F5269" i="6"/>
  <c r="H5269" i="6" s="1"/>
  <c r="F5165" i="6"/>
  <c r="H5165" i="6" s="1"/>
  <c r="G724" i="3"/>
  <c r="I724" i="3" s="1"/>
  <c r="G783" i="3"/>
  <c r="I783" i="3" s="1"/>
  <c r="Q316" i="5"/>
  <c r="R289" i="2"/>
  <c r="E289" i="2" s="1"/>
  <c r="Q315" i="5"/>
  <c r="R282" i="2"/>
  <c r="E282" i="2" s="1"/>
  <c r="Q318" i="5"/>
  <c r="D318" i="5" s="1"/>
  <c r="Q319" i="5"/>
  <c r="Q320" i="5"/>
  <c r="D320" i="5" s="1"/>
  <c r="Q317" i="5"/>
  <c r="D317" i="5" s="1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D319" i="5" l="1"/>
  <c r="D315" i="5"/>
  <c r="D316" i="5"/>
  <c r="Q289" i="2"/>
  <c r="S289" i="2" s="1"/>
  <c r="F709" i="3"/>
  <c r="J709" i="3" s="1"/>
  <c r="F707" i="3"/>
  <c r="J707" i="3" s="1"/>
  <c r="F705" i="3"/>
  <c r="J705" i="3" s="1"/>
  <c r="F701" i="3"/>
  <c r="J701" i="3" s="1"/>
  <c r="P288" i="2"/>
  <c r="M288" i="2"/>
  <c r="L288" i="2"/>
  <c r="H288" i="2"/>
  <c r="F699" i="3"/>
  <c r="J699" i="3" s="1"/>
  <c r="F698" i="3"/>
  <c r="J698" i="3" s="1"/>
  <c r="F697" i="3"/>
  <c r="J697" i="3" s="1"/>
  <c r="F696" i="3"/>
  <c r="J696" i="3" s="1"/>
  <c r="P283" i="2"/>
  <c r="M283" i="2"/>
  <c r="L283" i="2"/>
  <c r="H283" i="2"/>
  <c r="G1051" i="3" s="1"/>
  <c r="I1051" i="3" s="1"/>
  <c r="J695" i="3"/>
  <c r="I695" i="3"/>
  <c r="F694" i="3"/>
  <c r="J694" i="3" s="1"/>
  <c r="P285" i="2"/>
  <c r="M285" i="2"/>
  <c r="L285" i="2"/>
  <c r="H285" i="2"/>
  <c r="G694" i="3" s="1"/>
  <c r="I694" i="3" s="1"/>
  <c r="O313" i="5"/>
  <c r="Q313" i="5" s="1"/>
  <c r="D313" i="5" s="1"/>
  <c r="L313" i="5"/>
  <c r="K313" i="5"/>
  <c r="G313" i="5"/>
  <c r="N312" i="5"/>
  <c r="O312" i="5"/>
  <c r="L312" i="5"/>
  <c r="K312" i="5"/>
  <c r="G312" i="5"/>
  <c r="P286" i="2"/>
  <c r="M286" i="2"/>
  <c r="L286" i="2"/>
  <c r="H286" i="2"/>
  <c r="O311" i="5"/>
  <c r="L311" i="5"/>
  <c r="K311" i="5"/>
  <c r="G311" i="5"/>
  <c r="O310" i="5"/>
  <c r="L310" i="5"/>
  <c r="K310" i="5"/>
  <c r="G310" i="5"/>
  <c r="F691" i="3"/>
  <c r="J691" i="3" s="1"/>
  <c r="O309" i="5"/>
  <c r="L309" i="5"/>
  <c r="K309" i="5"/>
  <c r="G309" i="5"/>
  <c r="F689" i="3"/>
  <c r="J689" i="3" s="1"/>
  <c r="J687" i="3"/>
  <c r="I687" i="3"/>
  <c r="F686" i="3"/>
  <c r="J686" i="3" s="1"/>
  <c r="P278" i="2"/>
  <c r="M278" i="2"/>
  <c r="L278" i="2"/>
  <c r="H278" i="2"/>
  <c r="G686" i="3" s="1"/>
  <c r="I686" i="3" s="1"/>
  <c r="F684" i="3"/>
  <c r="J684" i="3" s="1"/>
  <c r="P279" i="2"/>
  <c r="M279" i="2"/>
  <c r="L279" i="2"/>
  <c r="H279" i="2"/>
  <c r="G684" i="3" s="1"/>
  <c r="I684" i="3" s="1"/>
  <c r="O308" i="5"/>
  <c r="L308" i="5"/>
  <c r="K308" i="5"/>
  <c r="G308" i="5"/>
  <c r="O307" i="5"/>
  <c r="L307" i="5"/>
  <c r="K307" i="5"/>
  <c r="G307" i="5"/>
  <c r="F7467" i="6" s="1"/>
  <c r="H7467" i="6" s="1"/>
  <c r="O306" i="5"/>
  <c r="L306" i="5"/>
  <c r="K306" i="5"/>
  <c r="G306" i="5"/>
  <c r="F679" i="3"/>
  <c r="J679" i="3" s="1"/>
  <c r="F678" i="3"/>
  <c r="J678" i="3" s="1"/>
  <c r="P284" i="2"/>
  <c r="M284" i="2"/>
  <c r="L284" i="2"/>
  <c r="H284" i="2"/>
  <c r="G1297" i="3" s="1"/>
  <c r="I1297" i="3" s="1"/>
  <c r="F677" i="3"/>
  <c r="J677" i="3" s="1"/>
  <c r="O305" i="5"/>
  <c r="L305" i="5"/>
  <c r="K305" i="5"/>
  <c r="G305" i="5"/>
  <c r="F5920" i="6" s="1"/>
  <c r="H5920" i="6" s="1"/>
  <c r="F13242" i="6" l="1"/>
  <c r="H13242" i="6" s="1"/>
  <c r="F14460" i="6"/>
  <c r="H14460" i="6" s="1"/>
  <c r="F11414" i="6"/>
  <c r="H11414" i="6" s="1"/>
  <c r="F13064" i="6"/>
  <c r="H13064" i="6" s="1"/>
  <c r="F12616" i="6"/>
  <c r="H12616" i="6" s="1"/>
  <c r="F12906" i="6"/>
  <c r="H12906" i="6" s="1"/>
  <c r="F11420" i="6"/>
  <c r="H11420" i="6" s="1"/>
  <c r="F11739" i="6"/>
  <c r="H11739" i="6" s="1"/>
  <c r="F11098" i="6"/>
  <c r="H11098" i="6" s="1"/>
  <c r="F11344" i="6"/>
  <c r="H11344" i="6" s="1"/>
  <c r="F11281" i="6"/>
  <c r="H11281" i="6" s="1"/>
  <c r="F10864" i="6"/>
  <c r="H10864" i="6" s="1"/>
  <c r="F10889" i="6"/>
  <c r="H10889" i="6" s="1"/>
  <c r="F10519" i="6"/>
  <c r="H10519" i="6" s="1"/>
  <c r="F10667" i="6"/>
  <c r="H10667" i="6" s="1"/>
  <c r="F10728" i="6"/>
  <c r="H10728" i="6" s="1"/>
  <c r="F9058" i="6"/>
  <c r="H9058" i="6" s="1"/>
  <c r="F9982" i="6"/>
  <c r="H9982" i="6" s="1"/>
  <c r="F8176" i="6"/>
  <c r="H8176" i="6" s="1"/>
  <c r="F9987" i="6"/>
  <c r="H9987" i="6" s="1"/>
  <c r="G1520" i="3"/>
  <c r="I1520" i="3" s="1"/>
  <c r="G1715" i="3"/>
  <c r="I1715" i="3" s="1"/>
  <c r="F8701" i="6"/>
  <c r="H8701" i="6" s="1"/>
  <c r="F8752" i="6"/>
  <c r="H8752" i="6" s="1"/>
  <c r="F8082" i="6"/>
  <c r="H8082" i="6" s="1"/>
  <c r="F8443" i="6"/>
  <c r="H8443" i="6" s="1"/>
  <c r="F6987" i="6"/>
  <c r="H6987" i="6" s="1"/>
  <c r="F7971" i="6"/>
  <c r="H7971" i="6" s="1"/>
  <c r="F6809" i="6"/>
  <c r="H6809" i="6" s="1"/>
  <c r="F7165" i="6"/>
  <c r="H7165" i="6" s="1"/>
  <c r="G717" i="3"/>
  <c r="I717" i="3" s="1"/>
  <c r="G1151" i="3"/>
  <c r="I1151" i="3" s="1"/>
  <c r="F5058" i="6"/>
  <c r="H5058" i="6" s="1"/>
  <c r="F6635" i="6"/>
  <c r="H6635" i="6" s="1"/>
  <c r="F6210" i="6"/>
  <c r="H6210" i="6" s="1"/>
  <c r="F6469" i="6"/>
  <c r="H6469" i="6" s="1"/>
  <c r="G679" i="3"/>
  <c r="Q290" i="2" s="1"/>
  <c r="S290" i="2" s="1"/>
  <c r="G1102" i="3"/>
  <c r="I1102" i="3" s="1"/>
  <c r="F5578" i="6"/>
  <c r="H5578" i="6" s="1"/>
  <c r="F6256" i="6"/>
  <c r="H6256" i="6" s="1"/>
  <c r="F6215" i="6"/>
  <c r="H6215" i="6" s="1"/>
  <c r="F6196" i="6"/>
  <c r="H6196" i="6" s="1"/>
  <c r="F5731" i="6"/>
  <c r="H5731" i="6" s="1"/>
  <c r="F6044" i="6"/>
  <c r="H6044" i="6" s="1"/>
  <c r="F5956" i="6"/>
  <c r="H5956" i="6" s="1"/>
  <c r="Q311" i="5"/>
  <c r="R286" i="2"/>
  <c r="E286" i="2" s="1"/>
  <c r="Q312" i="5"/>
  <c r="D312" i="5" s="1"/>
  <c r="Q306" i="5"/>
  <c r="Q310" i="5"/>
  <c r="D310" i="5" s="1"/>
  <c r="Q309" i="5"/>
  <c r="D309" i="5" s="1"/>
  <c r="F5447" i="6"/>
  <c r="H5447" i="6" s="1"/>
  <c r="F5635" i="6"/>
  <c r="H5635" i="6" s="1"/>
  <c r="F5762" i="6"/>
  <c r="H5762" i="6" s="1"/>
  <c r="F5706" i="6"/>
  <c r="H5706" i="6" s="1"/>
  <c r="F5585" i="6"/>
  <c r="H5585" i="6" s="1"/>
  <c r="F5550" i="6"/>
  <c r="H5550" i="6" s="1"/>
  <c r="F5885" i="6"/>
  <c r="H5885" i="6" s="1"/>
  <c r="F5228" i="6"/>
  <c r="H5228" i="6" s="1"/>
  <c r="F5882" i="6"/>
  <c r="H5882" i="6" s="1"/>
  <c r="F5394" i="6"/>
  <c r="H5394" i="6" s="1"/>
  <c r="F5316" i="6"/>
  <c r="H5316" i="6" s="1"/>
  <c r="F5276" i="6"/>
  <c r="H5276" i="6" s="1"/>
  <c r="F5130" i="6"/>
  <c r="H5130" i="6" s="1"/>
  <c r="F5053" i="6"/>
  <c r="H5053" i="6" s="1"/>
  <c r="F4629" i="6"/>
  <c r="H4629" i="6" s="1"/>
  <c r="F5236" i="6"/>
  <c r="H5236" i="6" s="1"/>
  <c r="R288" i="2"/>
  <c r="E288" i="2" s="1"/>
  <c r="G779" i="3"/>
  <c r="I779" i="3" s="1"/>
  <c r="G939" i="3"/>
  <c r="I939" i="3" s="1"/>
  <c r="G734" i="3"/>
  <c r="I734" i="3" s="1"/>
  <c r="G816" i="3"/>
  <c r="I816" i="3" s="1"/>
  <c r="G697" i="3"/>
  <c r="I697" i="3" s="1"/>
  <c r="G752" i="3"/>
  <c r="I752" i="3" s="1"/>
  <c r="R279" i="2"/>
  <c r="E279" i="2" s="1"/>
  <c r="Q282" i="2"/>
  <c r="S282" i="2" s="1"/>
  <c r="Q305" i="5"/>
  <c r="D305" i="5" s="1"/>
  <c r="R283" i="2"/>
  <c r="E283" i="2" s="1"/>
  <c r="R285" i="2"/>
  <c r="E285" i="2" s="1"/>
  <c r="R284" i="2"/>
  <c r="E284" i="2" s="1"/>
  <c r="R278" i="2"/>
  <c r="E278" i="2" s="1"/>
  <c r="Q278" i="2"/>
  <c r="S278" i="2" s="1"/>
  <c r="Q308" i="5"/>
  <c r="D308" i="5" s="1"/>
  <c r="Q307" i="5"/>
  <c r="D307" i="5" s="1"/>
  <c r="BB73" i="4"/>
  <c r="BA78" i="4"/>
  <c r="D306" i="5" l="1"/>
  <c r="D311" i="5"/>
  <c r="I679" i="3"/>
  <c r="BB78" i="4"/>
  <c r="BB74" i="4"/>
  <c r="BB36" i="4" s="1"/>
  <c r="BA75" i="4"/>
  <c r="BB75" i="4"/>
  <c r="BA76" i="4"/>
  <c r="BB77" i="4" s="1"/>
  <c r="BB39" i="4" s="1"/>
  <c r="BA74" i="4"/>
  <c r="BA36" i="4" s="1"/>
  <c r="BB76" i="4"/>
  <c r="O304" i="5"/>
  <c r="L304" i="5"/>
  <c r="K304" i="5"/>
  <c r="G304" i="5"/>
  <c r="F5926" i="6" s="1"/>
  <c r="H5926" i="6" s="1"/>
  <c r="F674" i="3"/>
  <c r="J674" i="3" s="1"/>
  <c r="P281" i="2"/>
  <c r="M281" i="2"/>
  <c r="L281" i="2"/>
  <c r="H281" i="2"/>
  <c r="F672" i="3"/>
  <c r="J672" i="3" s="1"/>
  <c r="O303" i="5"/>
  <c r="L303" i="5"/>
  <c r="K303" i="5"/>
  <c r="G303" i="5"/>
  <c r="F3734" i="6"/>
  <c r="H3734" i="6" s="1"/>
  <c r="F3733" i="6"/>
  <c r="H3733" i="6" s="1"/>
  <c r="F3731" i="6"/>
  <c r="H3731" i="6" s="1"/>
  <c r="F3730" i="6"/>
  <c r="H3730" i="6" s="1"/>
  <c r="O301" i="5"/>
  <c r="L301" i="5"/>
  <c r="K301" i="5"/>
  <c r="G301" i="5"/>
  <c r="F655" i="3"/>
  <c r="J655" i="3" s="1"/>
  <c r="F654" i="3"/>
  <c r="J654" i="3" s="1"/>
  <c r="I653" i="3"/>
  <c r="I652" i="3"/>
  <c r="J653" i="3"/>
  <c r="J652" i="3"/>
  <c r="F669" i="3"/>
  <c r="J669" i="3" s="1"/>
  <c r="O302" i="5"/>
  <c r="Q302" i="5" s="1"/>
  <c r="D302" i="5" s="1"/>
  <c r="L302" i="5"/>
  <c r="K302" i="5"/>
  <c r="G302" i="5"/>
  <c r="F662" i="3"/>
  <c r="J662" i="3" s="1"/>
  <c r="F661" i="3"/>
  <c r="J661" i="3" s="1"/>
  <c r="P280" i="2"/>
  <c r="M280" i="2"/>
  <c r="L280" i="2"/>
  <c r="H280" i="2"/>
  <c r="G1229" i="3" s="1"/>
  <c r="I1229" i="3" s="1"/>
  <c r="F7886" i="6" l="1"/>
  <c r="H7886" i="6" s="1"/>
  <c r="F7744" i="6"/>
  <c r="H7744" i="6" s="1"/>
  <c r="F6332" i="6"/>
  <c r="H6332" i="6" s="1"/>
  <c r="F7252" i="6"/>
  <c r="H7252" i="6" s="1"/>
  <c r="F5756" i="6"/>
  <c r="H5756" i="6" s="1"/>
  <c r="F6373" i="6"/>
  <c r="H6373" i="6" s="1"/>
  <c r="F6426" i="6"/>
  <c r="H6426" i="6" s="1"/>
  <c r="F6301" i="6"/>
  <c r="H6301" i="6" s="1"/>
  <c r="F6474" i="6"/>
  <c r="H6474" i="6" s="1"/>
  <c r="F6391" i="6"/>
  <c r="H6391" i="6" s="1"/>
  <c r="F6219" i="6"/>
  <c r="H6219" i="6" s="1"/>
  <c r="F6170" i="6"/>
  <c r="H6170" i="6" s="1"/>
  <c r="F5934" i="6"/>
  <c r="H5934" i="6" s="1"/>
  <c r="F6205" i="6"/>
  <c r="H6205" i="6" s="1"/>
  <c r="F6001" i="6"/>
  <c r="H6001" i="6" s="1"/>
  <c r="F6212" i="6"/>
  <c r="H6212" i="6" s="1"/>
  <c r="F6048" i="6"/>
  <c r="H6048" i="6" s="1"/>
  <c r="G662" i="3"/>
  <c r="I662" i="3" s="1"/>
  <c r="G1050" i="3"/>
  <c r="I1050" i="3" s="1"/>
  <c r="F5603" i="6"/>
  <c r="H5603" i="6" s="1"/>
  <c r="F6138" i="6"/>
  <c r="H6138" i="6" s="1"/>
  <c r="F5884" i="6"/>
  <c r="H5884" i="6" s="1"/>
  <c r="F5896" i="6"/>
  <c r="H5896" i="6" s="1"/>
  <c r="F5840" i="6"/>
  <c r="H5840" i="6" s="1"/>
  <c r="F5554" i="6"/>
  <c r="H5554" i="6" s="1"/>
  <c r="F5693" i="6"/>
  <c r="H5693" i="6" s="1"/>
  <c r="F5814" i="6"/>
  <c r="H5814" i="6" s="1"/>
  <c r="F5502" i="6"/>
  <c r="H5502" i="6" s="1"/>
  <c r="F5604" i="6"/>
  <c r="H5604" i="6" s="1"/>
  <c r="F5549" i="6"/>
  <c r="H5549" i="6" s="1"/>
  <c r="F5609" i="6"/>
  <c r="H5609" i="6" s="1"/>
  <c r="F5734" i="6"/>
  <c r="H5734" i="6" s="1"/>
  <c r="F5003" i="6"/>
  <c r="H5003" i="6" s="1"/>
  <c r="F5397" i="6"/>
  <c r="H5397" i="6" s="1"/>
  <c r="F5241" i="6"/>
  <c r="H5241" i="6" s="1"/>
  <c r="F5225" i="6"/>
  <c r="H5225" i="6" s="1"/>
  <c r="F5220" i="6"/>
  <c r="H5220" i="6" s="1"/>
  <c r="F5303" i="6"/>
  <c r="H5303" i="6" s="1"/>
  <c r="F5263" i="6"/>
  <c r="H5263" i="6" s="1"/>
  <c r="F5094" i="6"/>
  <c r="H5094" i="6" s="1"/>
  <c r="F3724" i="6"/>
  <c r="H3724" i="6" s="1"/>
  <c r="F5317" i="6"/>
  <c r="H5317" i="6" s="1"/>
  <c r="F5193" i="6"/>
  <c r="H5193" i="6" s="1"/>
  <c r="F5011" i="6"/>
  <c r="H5011" i="6" s="1"/>
  <c r="F5395" i="6"/>
  <c r="H5395" i="6" s="1"/>
  <c r="F5349" i="6"/>
  <c r="H5349" i="6" s="1"/>
  <c r="F5125" i="6"/>
  <c r="H5125" i="6" s="1"/>
  <c r="F5039" i="6"/>
  <c r="H5039" i="6" s="1"/>
  <c r="G674" i="3"/>
  <c r="Q288" i="2" s="1"/>
  <c r="S288" i="2" s="1"/>
  <c r="G910" i="3"/>
  <c r="I910" i="3" s="1"/>
  <c r="Q279" i="2"/>
  <c r="S279" i="2" s="1"/>
  <c r="Q283" i="2"/>
  <c r="S283" i="2" s="1"/>
  <c r="R280" i="2"/>
  <c r="E280" i="2" s="1"/>
  <c r="R281" i="2"/>
  <c r="E281" i="2" s="1"/>
  <c r="Q301" i="5"/>
  <c r="D301" i="5" s="1"/>
  <c r="Q304" i="5"/>
  <c r="D304" i="5" s="1"/>
  <c r="Q303" i="5"/>
  <c r="D303" i="5" s="1"/>
  <c r="O300" i="5"/>
  <c r="L300" i="5"/>
  <c r="K300" i="5"/>
  <c r="G300" i="5"/>
  <c r="O299" i="5"/>
  <c r="L299" i="5"/>
  <c r="K299" i="5"/>
  <c r="G299" i="5"/>
  <c r="F13377" i="6" s="1"/>
  <c r="H13377" i="6" s="1"/>
  <c r="F649" i="3"/>
  <c r="J649" i="3" s="1"/>
  <c r="F11694" i="6" l="1"/>
  <c r="H11694" i="6" s="1"/>
  <c r="F12824" i="6"/>
  <c r="H12824" i="6" s="1"/>
  <c r="F11217" i="6"/>
  <c r="H11217" i="6" s="1"/>
  <c r="F11310" i="6"/>
  <c r="H11310" i="6" s="1"/>
  <c r="F10508" i="6"/>
  <c r="H10508" i="6" s="1"/>
  <c r="F10537" i="6"/>
  <c r="H10537" i="6" s="1"/>
  <c r="F10593" i="6"/>
  <c r="H10593" i="6" s="1"/>
  <c r="F8745" i="6"/>
  <c r="H8745" i="6" s="1"/>
  <c r="F10369" i="6"/>
  <c r="H10369" i="6" s="1"/>
  <c r="F7623" i="6"/>
  <c r="H7623" i="6" s="1"/>
  <c r="F8499" i="6"/>
  <c r="H8499" i="6" s="1"/>
  <c r="F7167" i="6"/>
  <c r="H7167" i="6" s="1"/>
  <c r="F7496" i="6"/>
  <c r="H7496" i="6" s="1"/>
  <c r="F6030" i="6"/>
  <c r="H6030" i="6" s="1"/>
  <c r="F7170" i="6"/>
  <c r="H7170" i="6" s="1"/>
  <c r="F5412" i="6"/>
  <c r="H5412" i="6" s="1"/>
  <c r="F6095" i="6"/>
  <c r="H6095" i="6" s="1"/>
  <c r="F5357" i="6"/>
  <c r="H5357" i="6" s="1"/>
  <c r="F5247" i="6"/>
  <c r="H5247" i="6" s="1"/>
  <c r="F5033" i="6"/>
  <c r="H5033" i="6" s="1"/>
  <c r="I674" i="3"/>
  <c r="Q281" i="2"/>
  <c r="S281" i="2" s="1"/>
  <c r="Q300" i="5"/>
  <c r="D300" i="5" s="1"/>
  <c r="Q299" i="5"/>
  <c r="I602" i="3"/>
  <c r="I598" i="3"/>
  <c r="O298" i="5"/>
  <c r="Q298" i="5" s="1"/>
  <c r="D298" i="5" s="1"/>
  <c r="L298" i="5"/>
  <c r="K298" i="5"/>
  <c r="G298" i="5"/>
  <c r="F4126" i="6" s="1"/>
  <c r="H4126" i="6" s="1"/>
  <c r="F647" i="3"/>
  <c r="J647" i="3" s="1"/>
  <c r="F645" i="3"/>
  <c r="J645" i="3" s="1"/>
  <c r="F644" i="3"/>
  <c r="J644" i="3" s="1"/>
  <c r="F643" i="3"/>
  <c r="J643" i="3" s="1"/>
  <c r="P277" i="2"/>
  <c r="M277" i="2"/>
  <c r="L277" i="2"/>
  <c r="H277" i="2"/>
  <c r="G963" i="3" s="1"/>
  <c r="I963" i="3" s="1"/>
  <c r="F642" i="3"/>
  <c r="J642" i="3" s="1"/>
  <c r="O297" i="5"/>
  <c r="L297" i="5"/>
  <c r="K297" i="5"/>
  <c r="G297" i="5"/>
  <c r="F5528" i="6" s="1"/>
  <c r="H5528" i="6" s="1"/>
  <c r="O295" i="5"/>
  <c r="L295" i="5"/>
  <c r="K295" i="5"/>
  <c r="G295" i="5"/>
  <c r="O296" i="5"/>
  <c r="L296" i="5"/>
  <c r="K296" i="5"/>
  <c r="G296" i="5"/>
  <c r="F641" i="3"/>
  <c r="J641" i="3" s="1"/>
  <c r="P275" i="2"/>
  <c r="M275" i="2"/>
  <c r="L275" i="2"/>
  <c r="H275" i="2"/>
  <c r="O294" i="5"/>
  <c r="L294" i="5"/>
  <c r="K294" i="5"/>
  <c r="G294" i="5"/>
  <c r="F3723" i="6" s="1"/>
  <c r="H3723" i="6" s="1"/>
  <c r="O293" i="5"/>
  <c r="L293" i="5"/>
  <c r="K293" i="5"/>
  <c r="G293" i="5"/>
  <c r="F5067" i="6" s="1"/>
  <c r="H5067" i="6" s="1"/>
  <c r="F639" i="3"/>
  <c r="J639" i="3" s="1"/>
  <c r="P276" i="2"/>
  <c r="M276" i="2"/>
  <c r="L276" i="2"/>
  <c r="H276" i="2"/>
  <c r="D299" i="5" l="1"/>
  <c r="R277" i="2"/>
  <c r="E277" i="2" s="1"/>
  <c r="F5483" i="6"/>
  <c r="H5483" i="6" s="1"/>
  <c r="F5561" i="6"/>
  <c r="H5561" i="6" s="1"/>
  <c r="F5612" i="6"/>
  <c r="H5612" i="6" s="1"/>
  <c r="F5359" i="6"/>
  <c r="H5359" i="6" s="1"/>
  <c r="F5295" i="6"/>
  <c r="H5295" i="6" s="1"/>
  <c r="F5162" i="6"/>
  <c r="H5162" i="6" s="1"/>
  <c r="F5136" i="6"/>
  <c r="H5136" i="6" s="1"/>
  <c r="F5347" i="6"/>
  <c r="H5347" i="6" s="1"/>
  <c r="G641" i="3"/>
  <c r="I641" i="3" s="1"/>
  <c r="G926" i="3"/>
  <c r="I926" i="3" s="1"/>
  <c r="G644" i="3"/>
  <c r="Q284" i="2" s="1"/>
  <c r="S284" i="2" s="1"/>
  <c r="G920" i="3"/>
  <c r="I920" i="3" s="1"/>
  <c r="G639" i="3"/>
  <c r="I639" i="3" s="1"/>
  <c r="G718" i="3"/>
  <c r="I718" i="3" s="1"/>
  <c r="Q285" i="2"/>
  <c r="S285" i="2" s="1"/>
  <c r="Q286" i="2"/>
  <c r="S286" i="2" s="1"/>
  <c r="Q293" i="5"/>
  <c r="D293" i="5" s="1"/>
  <c r="Q296" i="5"/>
  <c r="D296" i="5" s="1"/>
  <c r="Q280" i="2"/>
  <c r="S280" i="2" s="1"/>
  <c r="Q294" i="5"/>
  <c r="D294" i="5" s="1"/>
  <c r="Q297" i="5"/>
  <c r="D297" i="5" s="1"/>
  <c r="Q295" i="5"/>
  <c r="D295" i="5" s="1"/>
  <c r="R275" i="2"/>
  <c r="E275" i="2" s="1"/>
  <c r="R276" i="2"/>
  <c r="E276" i="2" s="1"/>
  <c r="O290" i="5"/>
  <c r="L290" i="5"/>
  <c r="K290" i="5"/>
  <c r="G290" i="5"/>
  <c r="O292" i="5"/>
  <c r="Q292" i="5" s="1"/>
  <c r="D292" i="5" s="1"/>
  <c r="L292" i="5"/>
  <c r="K292" i="5"/>
  <c r="G292" i="5"/>
  <c r="F9288" i="6" s="1"/>
  <c r="H9288" i="6" s="1"/>
  <c r="P269" i="2"/>
  <c r="M269" i="2"/>
  <c r="L269" i="2"/>
  <c r="H269" i="2"/>
  <c r="F638" i="3"/>
  <c r="J638" i="3" s="1"/>
  <c r="F635" i="3"/>
  <c r="J635" i="3" s="1"/>
  <c r="F634" i="3"/>
  <c r="J634" i="3" s="1"/>
  <c r="P273" i="2"/>
  <c r="M273" i="2"/>
  <c r="L273" i="2"/>
  <c r="H273" i="2"/>
  <c r="O291" i="5"/>
  <c r="L291" i="5"/>
  <c r="K291" i="5"/>
  <c r="G291" i="5"/>
  <c r="H627" i="3"/>
  <c r="F621" i="3"/>
  <c r="J621" i="3" s="1"/>
  <c r="P270" i="2"/>
  <c r="M270" i="2"/>
  <c r="L270" i="2"/>
  <c r="H270" i="2"/>
  <c r="G621" i="3" s="1"/>
  <c r="I621" i="3" s="1"/>
  <c r="O289" i="5"/>
  <c r="L289" i="5"/>
  <c r="K289" i="5"/>
  <c r="G289" i="5"/>
  <c r="F8830" i="6" s="1"/>
  <c r="H8830" i="6" s="1"/>
  <c r="O288" i="5"/>
  <c r="L288" i="5"/>
  <c r="K288" i="5"/>
  <c r="G288" i="5"/>
  <c r="F618" i="3"/>
  <c r="J618" i="3" s="1"/>
  <c r="F617" i="3"/>
  <c r="J617" i="3" s="1"/>
  <c r="F614" i="3"/>
  <c r="J614" i="3" s="1"/>
  <c r="F611" i="3"/>
  <c r="J611" i="3" s="1"/>
  <c r="F609" i="3"/>
  <c r="J609" i="3" s="1"/>
  <c r="P267" i="2"/>
  <c r="M267" i="2"/>
  <c r="L267" i="2"/>
  <c r="H267" i="2"/>
  <c r="G609" i="3" s="1"/>
  <c r="I609" i="3" s="1"/>
  <c r="F3431" i="6"/>
  <c r="H3431" i="6" s="1"/>
  <c r="F3430" i="6"/>
  <c r="H3430" i="6" s="1"/>
  <c r="F3426" i="6"/>
  <c r="H3426" i="6" s="1"/>
  <c r="F3425" i="6"/>
  <c r="H3425" i="6" s="1"/>
  <c r="F3424" i="6"/>
  <c r="H3424" i="6" s="1"/>
  <c r="F3422" i="6"/>
  <c r="H3422" i="6" s="1"/>
  <c r="F3421" i="6"/>
  <c r="H3421" i="6" s="1"/>
  <c r="F3418" i="6"/>
  <c r="H3418" i="6" s="1"/>
  <c r="F3417" i="6"/>
  <c r="H3417" i="6" s="1"/>
  <c r="F3415" i="6"/>
  <c r="H3415" i="6" s="1"/>
  <c r="F3413" i="6"/>
  <c r="H3413" i="6" s="1"/>
  <c r="F3412" i="6"/>
  <c r="H3412" i="6" s="1"/>
  <c r="F3411" i="6"/>
  <c r="H3411" i="6" s="1"/>
  <c r="F3410" i="6"/>
  <c r="H3410" i="6" s="1"/>
  <c r="F3409" i="6"/>
  <c r="H3409" i="6" s="1"/>
  <c r="O271" i="5"/>
  <c r="L271" i="5"/>
  <c r="K271" i="5"/>
  <c r="G271" i="5"/>
  <c r="F13794" i="6" l="1"/>
  <c r="H13794" i="6" s="1"/>
  <c r="F13937" i="6"/>
  <c r="H13937" i="6" s="1"/>
  <c r="F13320" i="6"/>
  <c r="H13320" i="6" s="1"/>
  <c r="F13585" i="6"/>
  <c r="H13585" i="6" s="1"/>
  <c r="F13034" i="6"/>
  <c r="H13034" i="6" s="1"/>
  <c r="F12882" i="6"/>
  <c r="H12882" i="6" s="1"/>
  <c r="F12272" i="6"/>
  <c r="H12272" i="6" s="1"/>
  <c r="F12410" i="6"/>
  <c r="H12410" i="6" s="1"/>
  <c r="F12493" i="6"/>
  <c r="H12493" i="6" s="1"/>
  <c r="F11940" i="6"/>
  <c r="H11940" i="6" s="1"/>
  <c r="F12128" i="6"/>
  <c r="H12128" i="6" s="1"/>
  <c r="Q271" i="5"/>
  <c r="F10657" i="6"/>
  <c r="H10657" i="6" s="1"/>
  <c r="F11174" i="6"/>
  <c r="H11174" i="6" s="1"/>
  <c r="F10068" i="6"/>
  <c r="H10068" i="6" s="1"/>
  <c r="F10419" i="6"/>
  <c r="H10419" i="6" s="1"/>
  <c r="F10274" i="6"/>
  <c r="H10274" i="6" s="1"/>
  <c r="F9563" i="6"/>
  <c r="H9563" i="6" s="1"/>
  <c r="F9681" i="6"/>
  <c r="H9681" i="6" s="1"/>
  <c r="G1555" i="3"/>
  <c r="I1555" i="3" s="1"/>
  <c r="G1809" i="3"/>
  <c r="I1809" i="3" s="1"/>
  <c r="F9546" i="6"/>
  <c r="H9546" i="6" s="1"/>
  <c r="F9490" i="6"/>
  <c r="H9490" i="6" s="1"/>
  <c r="F9227" i="6"/>
  <c r="H9227" i="6" s="1"/>
  <c r="F9390" i="6"/>
  <c r="H9390" i="6" s="1"/>
  <c r="F8879" i="6"/>
  <c r="H8879" i="6" s="1"/>
  <c r="F9209" i="6"/>
  <c r="H9209" i="6" s="1"/>
  <c r="F8871" i="6"/>
  <c r="H8871" i="6" s="1"/>
  <c r="F9076" i="6"/>
  <c r="H9076" i="6" s="1"/>
  <c r="F8818" i="6"/>
  <c r="H8818" i="6" s="1"/>
  <c r="F8682" i="6"/>
  <c r="H8682" i="6" s="1"/>
  <c r="F8466" i="6"/>
  <c r="H8466" i="6" s="1"/>
  <c r="F8557" i="6"/>
  <c r="H8557" i="6" s="1"/>
  <c r="F8371" i="6"/>
  <c r="H8371" i="6" s="1"/>
  <c r="F8205" i="6"/>
  <c r="H8205" i="6" s="1"/>
  <c r="F8146" i="6"/>
  <c r="H8146" i="6" s="1"/>
  <c r="F8501" i="6"/>
  <c r="H8501" i="6" s="1"/>
  <c r="F8463" i="6"/>
  <c r="H8463" i="6" s="1"/>
  <c r="F8542" i="6"/>
  <c r="H8542" i="6" s="1"/>
  <c r="F8396" i="6"/>
  <c r="H8396" i="6" s="1"/>
  <c r="F8193" i="6"/>
  <c r="H8193" i="6" s="1"/>
  <c r="F8339" i="6"/>
  <c r="H8339" i="6" s="1"/>
  <c r="G1017" i="3"/>
  <c r="I1017" i="3" s="1"/>
  <c r="G1441" i="3"/>
  <c r="I1441" i="3" s="1"/>
  <c r="F7491" i="6"/>
  <c r="H7491" i="6" s="1"/>
  <c r="F7992" i="6"/>
  <c r="H7992" i="6" s="1"/>
  <c r="F7739" i="6"/>
  <c r="H7739" i="6" s="1"/>
  <c r="F7885" i="6"/>
  <c r="H7885" i="6" s="1"/>
  <c r="F6536" i="6"/>
  <c r="H6536" i="6" s="1"/>
  <c r="F7224" i="6"/>
  <c r="H7224" i="6" s="1"/>
  <c r="F6938" i="6"/>
  <c r="H6938" i="6" s="1"/>
  <c r="F7274" i="6"/>
  <c r="H7274" i="6" s="1"/>
  <c r="F7347" i="6"/>
  <c r="H7347" i="6" s="1"/>
  <c r="F7192" i="6"/>
  <c r="H7192" i="6" s="1"/>
  <c r="F7263" i="6"/>
  <c r="H7263" i="6" s="1"/>
  <c r="R269" i="2"/>
  <c r="E269" i="2" s="1"/>
  <c r="F7027" i="6"/>
  <c r="H7027" i="6" s="1"/>
  <c r="F6930" i="6"/>
  <c r="H6930" i="6" s="1"/>
  <c r="F6603" i="6"/>
  <c r="H6603" i="6" s="1"/>
  <c r="F6644" i="6"/>
  <c r="H6644" i="6" s="1"/>
  <c r="G638" i="3"/>
  <c r="I638" i="3" s="1"/>
  <c r="G1184" i="3"/>
  <c r="I1184" i="3" s="1"/>
  <c r="F6882" i="6"/>
  <c r="H6882" i="6" s="1"/>
  <c r="F6648" i="6"/>
  <c r="H6648" i="6" s="1"/>
  <c r="F6580" i="6"/>
  <c r="H6580" i="6" s="1"/>
  <c r="F6164" i="6"/>
  <c r="H6164" i="6" s="1"/>
  <c r="F6393" i="6"/>
  <c r="H6393" i="6" s="1"/>
  <c r="F6262" i="6"/>
  <c r="H6262" i="6" s="1"/>
  <c r="F6338" i="6"/>
  <c r="H6338" i="6" s="1"/>
  <c r="F6459" i="6"/>
  <c r="H6459" i="6" s="1"/>
  <c r="F6106" i="6"/>
  <c r="H6106" i="6" s="1"/>
  <c r="F5944" i="6"/>
  <c r="H5944" i="6" s="1"/>
  <c r="F6075" i="6"/>
  <c r="H6075" i="6" s="1"/>
  <c r="F5927" i="6"/>
  <c r="H5927" i="6" s="1"/>
  <c r="F6016" i="6"/>
  <c r="H6016" i="6" s="1"/>
  <c r="F5844" i="6"/>
  <c r="H5844" i="6" s="1"/>
  <c r="F5672" i="6"/>
  <c r="H5672" i="6" s="1"/>
  <c r="F5726" i="6"/>
  <c r="H5726" i="6" s="1"/>
  <c r="F5894" i="6"/>
  <c r="H5894" i="6" s="1"/>
  <c r="F5703" i="6"/>
  <c r="H5703" i="6" s="1"/>
  <c r="F5893" i="6"/>
  <c r="H5893" i="6" s="1"/>
  <c r="F5702" i="6"/>
  <c r="H5702" i="6" s="1"/>
  <c r="F5842" i="6"/>
  <c r="H5842" i="6" s="1"/>
  <c r="F5670" i="6"/>
  <c r="H5670" i="6" s="1"/>
  <c r="F5509" i="6"/>
  <c r="H5509" i="6" s="1"/>
  <c r="F5770" i="6"/>
  <c r="H5770" i="6" s="1"/>
  <c r="F5626" i="6"/>
  <c r="H5626" i="6" s="1"/>
  <c r="F5120" i="6"/>
  <c r="H5120" i="6" s="1"/>
  <c r="F5428" i="6"/>
  <c r="H5428" i="6" s="1"/>
  <c r="G908" i="3"/>
  <c r="I908" i="3" s="1"/>
  <c r="G958" i="3"/>
  <c r="I958" i="3" s="1"/>
  <c r="I644" i="3"/>
  <c r="F5140" i="6"/>
  <c r="H5140" i="6" s="1"/>
  <c r="F5339" i="6"/>
  <c r="H5339" i="6" s="1"/>
  <c r="F5410" i="6"/>
  <c r="H5410" i="6" s="1"/>
  <c r="F5313" i="6"/>
  <c r="H5313" i="6" s="1"/>
  <c r="F5221" i="6"/>
  <c r="H5221" i="6" s="1"/>
  <c r="F5079" i="6"/>
  <c r="H5079" i="6" s="1"/>
  <c r="Q277" i="2"/>
  <c r="S277" i="2" s="1"/>
  <c r="F3736" i="6"/>
  <c r="H3736" i="6" s="1"/>
  <c r="F5008" i="6"/>
  <c r="H5008" i="6" s="1"/>
  <c r="G698" i="3"/>
  <c r="I698" i="3" s="1"/>
  <c r="G728" i="3"/>
  <c r="I728" i="3" s="1"/>
  <c r="G635" i="3"/>
  <c r="I635" i="3" s="1"/>
  <c r="G654" i="3"/>
  <c r="I654" i="3" s="1"/>
  <c r="Q289" i="5"/>
  <c r="D289" i="5" s="1"/>
  <c r="R267" i="2"/>
  <c r="E267" i="2" s="1"/>
  <c r="Q276" i="2"/>
  <c r="S276" i="2" s="1"/>
  <c r="Q291" i="5"/>
  <c r="D291" i="5" s="1"/>
  <c r="R270" i="2"/>
  <c r="E270" i="2" s="1"/>
  <c r="Q290" i="5"/>
  <c r="D290" i="5" s="1"/>
  <c r="R273" i="2"/>
  <c r="E273" i="2" s="1"/>
  <c r="Q270" i="2"/>
  <c r="S270" i="2" s="1"/>
  <c r="Q288" i="5"/>
  <c r="D288" i="5" s="1"/>
  <c r="D271" i="5" l="1"/>
  <c r="Q269" i="2"/>
  <c r="S269" i="2" s="1"/>
  <c r="Q273" i="2"/>
  <c r="S273" i="2" s="1"/>
  <c r="O287" i="5"/>
  <c r="Q287" i="5" s="1"/>
  <c r="D287" i="5" s="1"/>
  <c r="L287" i="5"/>
  <c r="K287" i="5"/>
  <c r="G287" i="5"/>
  <c r="F3004" i="6"/>
  <c r="H3004" i="6" s="1"/>
  <c r="F3005" i="6"/>
  <c r="H3005" i="6" s="1"/>
  <c r="F605" i="3"/>
  <c r="J605" i="3" s="1"/>
  <c r="F5633" i="6" l="1"/>
  <c r="H5633" i="6" s="1"/>
  <c r="F5529" i="6"/>
  <c r="H5529" i="6" s="1"/>
  <c r="F5581" i="6"/>
  <c r="H5581" i="6" s="1"/>
  <c r="F5401" i="6"/>
  <c r="H5401" i="6" s="1"/>
  <c r="F5153" i="6"/>
  <c r="H5153" i="6" s="1"/>
  <c r="F5091" i="6"/>
  <c r="H5091" i="6" s="1"/>
  <c r="F5302" i="6"/>
  <c r="H5302" i="6" s="1"/>
  <c r="F5282" i="6"/>
  <c r="H5282" i="6" s="1"/>
  <c r="F5166" i="6"/>
  <c r="H5166" i="6" s="1"/>
  <c r="F604" i="3"/>
  <c r="J604" i="3" s="1"/>
  <c r="F603" i="3"/>
  <c r="J603" i="3" s="1"/>
  <c r="F601" i="3"/>
  <c r="J601" i="3" s="1"/>
  <c r="P274" i="2"/>
  <c r="M274" i="2"/>
  <c r="L274" i="2"/>
  <c r="H274" i="2"/>
  <c r="F600" i="3"/>
  <c r="J600" i="3" s="1"/>
  <c r="F599" i="3"/>
  <c r="J599" i="3" s="1"/>
  <c r="O286" i="5"/>
  <c r="L286" i="5"/>
  <c r="K286" i="5"/>
  <c r="G286" i="5"/>
  <c r="F5107" i="6" s="1"/>
  <c r="H5107" i="6" s="1"/>
  <c r="F597" i="3"/>
  <c r="J597" i="3" s="1"/>
  <c r="O285" i="5"/>
  <c r="L285" i="5"/>
  <c r="K285" i="5"/>
  <c r="G285" i="5"/>
  <c r="F596" i="3"/>
  <c r="J596" i="3" s="1"/>
  <c r="F595" i="3"/>
  <c r="J595" i="3" s="1"/>
  <c r="P258" i="2"/>
  <c r="M258" i="2"/>
  <c r="L258" i="2"/>
  <c r="H258" i="2"/>
  <c r="G595" i="3" s="1"/>
  <c r="I595" i="3" s="1"/>
  <c r="G1159" i="3" l="1"/>
  <c r="I1159" i="3" s="1"/>
  <c r="G1778" i="3"/>
  <c r="I1778" i="3" s="1"/>
  <c r="R274" i="2"/>
  <c r="E274" i="2" s="1"/>
  <c r="F7326" i="6"/>
  <c r="H7326" i="6" s="1"/>
  <c r="F7325" i="6"/>
  <c r="H7325" i="6" s="1"/>
  <c r="F6980" i="6"/>
  <c r="H6980" i="6" s="1"/>
  <c r="F6981" i="6"/>
  <c r="H6981" i="6" s="1"/>
  <c r="F6557" i="6"/>
  <c r="H6557" i="6" s="1"/>
  <c r="F6556" i="6"/>
  <c r="H6556" i="6" s="1"/>
  <c r="F5988" i="6"/>
  <c r="H5988" i="6" s="1"/>
  <c r="F5987" i="6"/>
  <c r="H5987" i="6" s="1"/>
  <c r="F5705" i="6"/>
  <c r="H5705" i="6" s="1"/>
  <c r="F5704" i="6"/>
  <c r="H5704" i="6" s="1"/>
  <c r="F5384" i="6"/>
  <c r="H5384" i="6" s="1"/>
  <c r="F5071" i="6"/>
  <c r="H5071" i="6" s="1"/>
  <c r="F5383" i="6"/>
  <c r="H5383" i="6" s="1"/>
  <c r="F5070" i="6"/>
  <c r="H5070" i="6" s="1"/>
  <c r="G601" i="3"/>
  <c r="G705" i="3"/>
  <c r="I705" i="3" s="1"/>
  <c r="Q286" i="5"/>
  <c r="D286" i="5" s="1"/>
  <c r="Q285" i="5"/>
  <c r="D285" i="5" s="1"/>
  <c r="R258" i="2"/>
  <c r="E258" i="2" s="1"/>
  <c r="O284" i="5"/>
  <c r="L284" i="5"/>
  <c r="K284" i="5"/>
  <c r="G284" i="5"/>
  <c r="F594" i="3"/>
  <c r="J594" i="3" s="1"/>
  <c r="F593" i="3"/>
  <c r="J593" i="3" s="1"/>
  <c r="P265" i="2"/>
  <c r="M265" i="2"/>
  <c r="L265" i="2"/>
  <c r="H265" i="2"/>
  <c r="F588" i="3"/>
  <c r="J588" i="3" s="1"/>
  <c r="P266" i="2"/>
  <c r="M266" i="2"/>
  <c r="L266" i="2"/>
  <c r="H266" i="2"/>
  <c r="G588" i="3" s="1"/>
  <c r="I588" i="3" s="1"/>
  <c r="F586" i="3"/>
  <c r="J586" i="3" s="1"/>
  <c r="F585" i="3"/>
  <c r="J585" i="3" s="1"/>
  <c r="F583" i="3"/>
  <c r="J583" i="3" s="1"/>
  <c r="P263" i="2"/>
  <c r="M263" i="2"/>
  <c r="L263" i="2"/>
  <c r="H263" i="2"/>
  <c r="G583" i="3" s="1"/>
  <c r="I583" i="3" s="1"/>
  <c r="F582" i="3"/>
  <c r="J582" i="3" s="1"/>
  <c r="P272" i="2"/>
  <c r="M272" i="2"/>
  <c r="L272" i="2"/>
  <c r="H272" i="2"/>
  <c r="G750" i="3" s="1"/>
  <c r="I750" i="3" s="1"/>
  <c r="F581" i="3"/>
  <c r="J581" i="3" s="1"/>
  <c r="F580" i="3"/>
  <c r="J580" i="3" s="1"/>
  <c r="P268" i="2"/>
  <c r="M268" i="2"/>
  <c r="L268" i="2"/>
  <c r="H268" i="2"/>
  <c r="F579" i="3"/>
  <c r="J579" i="3" s="1"/>
  <c r="F575" i="3"/>
  <c r="J575" i="3" s="1"/>
  <c r="P264" i="2"/>
  <c r="M264" i="2"/>
  <c r="L264" i="2"/>
  <c r="H264" i="2"/>
  <c r="G575" i="3" s="1"/>
  <c r="I575" i="3" s="1"/>
  <c r="F10670" i="6" l="1"/>
  <c r="H10670" i="6" s="1"/>
  <c r="F10913" i="6"/>
  <c r="H10913" i="6" s="1"/>
  <c r="F9508" i="6"/>
  <c r="H9508" i="6" s="1"/>
  <c r="F9452" i="6"/>
  <c r="H9452" i="6" s="1"/>
  <c r="G1048" i="3"/>
  <c r="I1048" i="3" s="1"/>
  <c r="F6535" i="6"/>
  <c r="H6535" i="6" s="1"/>
  <c r="F7223" i="6"/>
  <c r="H7223" i="6" s="1"/>
  <c r="G1101" i="3"/>
  <c r="I1101" i="3" s="1"/>
  <c r="G1222" i="3"/>
  <c r="I1222" i="3" s="1"/>
  <c r="Q267" i="2"/>
  <c r="S267" i="2" s="1"/>
  <c r="Q360" i="2"/>
  <c r="S360" i="2" s="1"/>
  <c r="G594" i="3"/>
  <c r="Q305" i="2" s="1"/>
  <c r="S305" i="2" s="1"/>
  <c r="G768" i="3"/>
  <c r="I768" i="3" s="1"/>
  <c r="Q272" i="2"/>
  <c r="S272" i="2" s="1"/>
  <c r="G581" i="3"/>
  <c r="I581" i="3" s="1"/>
  <c r="G720" i="3"/>
  <c r="I720" i="3" s="1"/>
  <c r="Q284" i="5"/>
  <c r="D284" i="5" s="1"/>
  <c r="Q274" i="2"/>
  <c r="S274" i="2" s="1"/>
  <c r="I601" i="3"/>
  <c r="R264" i="2"/>
  <c r="E264" i="2" s="1"/>
  <c r="R263" i="2"/>
  <c r="E263" i="2" s="1"/>
  <c r="R265" i="2"/>
  <c r="E265" i="2" s="1"/>
  <c r="R266" i="2"/>
  <c r="E266" i="2" s="1"/>
  <c r="Q263" i="2"/>
  <c r="S263" i="2" s="1"/>
  <c r="Q266" i="2"/>
  <c r="S266" i="2" s="1"/>
  <c r="R272" i="2"/>
  <c r="E272" i="2" s="1"/>
  <c r="R268" i="2"/>
  <c r="E268" i="2" s="1"/>
  <c r="O283" i="5"/>
  <c r="L283" i="5"/>
  <c r="K283" i="5"/>
  <c r="G283" i="5"/>
  <c r="O282" i="5"/>
  <c r="L282" i="5"/>
  <c r="K282" i="5"/>
  <c r="G282" i="5"/>
  <c r="O281" i="5"/>
  <c r="L281" i="5"/>
  <c r="K281" i="5"/>
  <c r="G281" i="5"/>
  <c r="F572" i="3"/>
  <c r="J572" i="3" s="1"/>
  <c r="F571" i="3"/>
  <c r="J571" i="3" s="1"/>
  <c r="O280" i="5"/>
  <c r="L280" i="5"/>
  <c r="K280" i="5"/>
  <c r="G280" i="5"/>
  <c r="F566" i="3"/>
  <c r="J566" i="3" s="1"/>
  <c r="F565" i="3"/>
  <c r="J565" i="3" s="1"/>
  <c r="P260" i="2"/>
  <c r="M260" i="2"/>
  <c r="L260" i="2"/>
  <c r="H260" i="2"/>
  <c r="F564" i="3"/>
  <c r="J564" i="3" s="1"/>
  <c r="F563" i="3"/>
  <c r="J563" i="3" s="1"/>
  <c r="F562" i="3"/>
  <c r="J562" i="3" s="1"/>
  <c r="F559" i="3"/>
  <c r="J559" i="3" s="1"/>
  <c r="P261" i="2"/>
  <c r="M261" i="2"/>
  <c r="L261" i="2"/>
  <c r="H261" i="2"/>
  <c r="G559" i="3" s="1"/>
  <c r="I559" i="3" s="1"/>
  <c r="P271" i="2"/>
  <c r="M271" i="2"/>
  <c r="L271" i="2"/>
  <c r="H271" i="2"/>
  <c r="J957" i="3"/>
  <c r="I957" i="3"/>
  <c r="J956" i="3"/>
  <c r="I956" i="3"/>
  <c r="J954" i="3"/>
  <c r="I954" i="3"/>
  <c r="J952" i="3"/>
  <c r="I952" i="3"/>
  <c r="J951" i="3"/>
  <c r="I951" i="3"/>
  <c r="J949" i="3"/>
  <c r="I949" i="3"/>
  <c r="J947" i="3"/>
  <c r="I947" i="3"/>
  <c r="J946" i="3"/>
  <c r="I946" i="3"/>
  <c r="J945" i="3"/>
  <c r="I945" i="3"/>
  <c r="J943" i="3"/>
  <c r="I943" i="3"/>
  <c r="J941" i="3"/>
  <c r="I941" i="3"/>
  <c r="J940" i="3"/>
  <c r="I940" i="3"/>
  <c r="J938" i="3"/>
  <c r="I938" i="3"/>
  <c r="J936" i="3"/>
  <c r="I936" i="3"/>
  <c r="J935" i="3"/>
  <c r="I935" i="3"/>
  <c r="J933" i="3"/>
  <c r="I933" i="3"/>
  <c r="J932" i="3"/>
  <c r="I932" i="3"/>
  <c r="J931" i="3"/>
  <c r="I931" i="3"/>
  <c r="J928" i="3"/>
  <c r="I928" i="3"/>
  <c r="J924" i="3"/>
  <c r="I924" i="3"/>
  <c r="J922" i="3"/>
  <c r="I922" i="3"/>
  <c r="J921" i="3"/>
  <c r="I921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09" i="3"/>
  <c r="I909" i="3"/>
  <c r="J906" i="3"/>
  <c r="I906" i="3"/>
  <c r="J905" i="3"/>
  <c r="I905" i="3"/>
  <c r="J904" i="3"/>
  <c r="I904" i="3"/>
  <c r="J901" i="3"/>
  <c r="I901" i="3"/>
  <c r="J900" i="3"/>
  <c r="I900" i="3"/>
  <c r="J898" i="3"/>
  <c r="I898" i="3"/>
  <c r="J897" i="3"/>
  <c r="I897" i="3"/>
  <c r="J896" i="3"/>
  <c r="I896" i="3"/>
  <c r="J895" i="3"/>
  <c r="I895" i="3"/>
  <c r="J894" i="3"/>
  <c r="I894" i="3"/>
  <c r="J891" i="3"/>
  <c r="I891" i="3"/>
  <c r="J890" i="3"/>
  <c r="I890" i="3"/>
  <c r="J887" i="3"/>
  <c r="I887" i="3"/>
  <c r="J884" i="3"/>
  <c r="I884" i="3"/>
  <c r="J882" i="3"/>
  <c r="I882" i="3"/>
  <c r="J880" i="3"/>
  <c r="I880" i="3"/>
  <c r="J878" i="3"/>
  <c r="I878" i="3"/>
  <c r="J877" i="3"/>
  <c r="I877" i="3"/>
  <c r="J874" i="3"/>
  <c r="I874" i="3"/>
  <c r="J872" i="3"/>
  <c r="I872" i="3"/>
  <c r="J869" i="3"/>
  <c r="I869" i="3"/>
  <c r="J865" i="3"/>
  <c r="I865" i="3"/>
  <c r="J862" i="3"/>
  <c r="I862" i="3"/>
  <c r="J861" i="3"/>
  <c r="I861" i="3"/>
  <c r="J859" i="3"/>
  <c r="I859" i="3"/>
  <c r="J858" i="3"/>
  <c r="I858" i="3"/>
  <c r="J856" i="3"/>
  <c r="I856" i="3"/>
  <c r="J855" i="3"/>
  <c r="I855" i="3"/>
  <c r="J850" i="3"/>
  <c r="I850" i="3"/>
  <c r="J847" i="3"/>
  <c r="I847" i="3"/>
  <c r="J846" i="3"/>
  <c r="I846" i="3"/>
  <c r="J845" i="3"/>
  <c r="I845" i="3"/>
  <c r="J844" i="3"/>
  <c r="I844" i="3"/>
  <c r="J842" i="3"/>
  <c r="I842" i="3"/>
  <c r="J840" i="3"/>
  <c r="I840" i="3"/>
  <c r="J838" i="3"/>
  <c r="I838" i="3"/>
  <c r="J837" i="3"/>
  <c r="I837" i="3"/>
  <c r="J836" i="3"/>
  <c r="I836" i="3"/>
  <c r="J835" i="3"/>
  <c r="I835" i="3"/>
  <c r="J834" i="3"/>
  <c r="I834" i="3"/>
  <c r="J832" i="3"/>
  <c r="I832" i="3"/>
  <c r="J830" i="3"/>
  <c r="I830" i="3"/>
  <c r="J829" i="3"/>
  <c r="I829" i="3"/>
  <c r="J827" i="3"/>
  <c r="I827" i="3"/>
  <c r="J824" i="3"/>
  <c r="I824" i="3"/>
  <c r="J823" i="3"/>
  <c r="I823" i="3"/>
  <c r="J820" i="3"/>
  <c r="I820" i="3"/>
  <c r="J819" i="3"/>
  <c r="I819" i="3"/>
  <c r="J818" i="3"/>
  <c r="I818" i="3"/>
  <c r="J817" i="3"/>
  <c r="I817" i="3"/>
  <c r="J813" i="3"/>
  <c r="I813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2" i="3"/>
  <c r="I792" i="3"/>
  <c r="J791" i="3"/>
  <c r="I791" i="3"/>
  <c r="J790" i="3"/>
  <c r="I790" i="3"/>
  <c r="J788" i="3"/>
  <c r="I788" i="3"/>
  <c r="J787" i="3"/>
  <c r="I787" i="3"/>
  <c r="J784" i="3"/>
  <c r="I784" i="3"/>
  <c r="J782" i="3"/>
  <c r="I782" i="3"/>
  <c r="J781" i="3"/>
  <c r="I781" i="3"/>
  <c r="J778" i="3"/>
  <c r="I778" i="3"/>
  <c r="J777" i="3"/>
  <c r="I777" i="3"/>
  <c r="J774" i="3"/>
  <c r="I774" i="3"/>
  <c r="J773" i="3"/>
  <c r="I773" i="3"/>
  <c r="J772" i="3"/>
  <c r="I772" i="3"/>
  <c r="J771" i="3"/>
  <c r="I771" i="3"/>
  <c r="J770" i="3"/>
  <c r="I770" i="3"/>
  <c r="J766" i="3"/>
  <c r="I766" i="3"/>
  <c r="J765" i="3"/>
  <c r="I765" i="3"/>
  <c r="J764" i="3"/>
  <c r="I764" i="3"/>
  <c r="J763" i="3"/>
  <c r="I763" i="3"/>
  <c r="J761" i="3"/>
  <c r="I761" i="3"/>
  <c r="J760" i="3"/>
  <c r="I760" i="3"/>
  <c r="J757" i="3"/>
  <c r="I757" i="3"/>
  <c r="J756" i="3"/>
  <c r="I756" i="3"/>
  <c r="J754" i="3"/>
  <c r="I754" i="3"/>
  <c r="J753" i="3"/>
  <c r="I753" i="3"/>
  <c r="J751" i="3"/>
  <c r="I751" i="3"/>
  <c r="J749" i="3"/>
  <c r="I749" i="3"/>
  <c r="J748" i="3"/>
  <c r="I748" i="3"/>
  <c r="J747" i="3"/>
  <c r="I747" i="3"/>
  <c r="J745" i="3"/>
  <c r="I745" i="3"/>
  <c r="J744" i="3"/>
  <c r="I744" i="3"/>
  <c r="J743" i="3"/>
  <c r="I743" i="3"/>
  <c r="J741" i="3"/>
  <c r="I741" i="3"/>
  <c r="J740" i="3"/>
  <c r="I740" i="3"/>
  <c r="J738" i="3"/>
  <c r="I738" i="3"/>
  <c r="J737" i="3"/>
  <c r="I737" i="3"/>
  <c r="J736" i="3"/>
  <c r="I736" i="3"/>
  <c r="J735" i="3"/>
  <c r="I735" i="3"/>
  <c r="J732" i="3"/>
  <c r="I732" i="3"/>
  <c r="J727" i="3"/>
  <c r="I727" i="3"/>
  <c r="J726" i="3"/>
  <c r="I726" i="3"/>
  <c r="J725" i="3"/>
  <c r="I725" i="3"/>
  <c r="J723" i="3"/>
  <c r="I723" i="3"/>
  <c r="J716" i="3"/>
  <c r="I716" i="3"/>
  <c r="J715" i="3"/>
  <c r="I715" i="3"/>
  <c r="J712" i="3"/>
  <c r="I712" i="3"/>
  <c r="J711" i="3"/>
  <c r="I711" i="3"/>
  <c r="J710" i="3"/>
  <c r="I710" i="3"/>
  <c r="J708" i="3"/>
  <c r="I708" i="3"/>
  <c r="J706" i="3"/>
  <c r="I706" i="3"/>
  <c r="J704" i="3"/>
  <c r="I704" i="3"/>
  <c r="J703" i="3"/>
  <c r="I703" i="3"/>
  <c r="J702" i="3"/>
  <c r="I702" i="3"/>
  <c r="J700" i="3"/>
  <c r="I700" i="3"/>
  <c r="J693" i="3"/>
  <c r="I693" i="3"/>
  <c r="J692" i="3"/>
  <c r="I692" i="3"/>
  <c r="J690" i="3"/>
  <c r="I690" i="3"/>
  <c r="J688" i="3"/>
  <c r="I688" i="3"/>
  <c r="J685" i="3"/>
  <c r="I685" i="3"/>
  <c r="J683" i="3"/>
  <c r="I683" i="3"/>
  <c r="J682" i="3"/>
  <c r="I682" i="3"/>
  <c r="J681" i="3"/>
  <c r="I681" i="3"/>
  <c r="J680" i="3"/>
  <c r="I680" i="3"/>
  <c r="J676" i="3"/>
  <c r="I676" i="3"/>
  <c r="J675" i="3"/>
  <c r="I675" i="3"/>
  <c r="J673" i="3"/>
  <c r="I673" i="3"/>
  <c r="J671" i="3"/>
  <c r="I671" i="3"/>
  <c r="J670" i="3"/>
  <c r="I670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0" i="3"/>
  <c r="I660" i="3"/>
  <c r="J659" i="3"/>
  <c r="I659" i="3"/>
  <c r="J658" i="3"/>
  <c r="I658" i="3"/>
  <c r="J657" i="3"/>
  <c r="I657" i="3"/>
  <c r="J656" i="3"/>
  <c r="I656" i="3"/>
  <c r="J651" i="3"/>
  <c r="I651" i="3"/>
  <c r="J650" i="3"/>
  <c r="I650" i="3"/>
  <c r="J648" i="3"/>
  <c r="I648" i="3"/>
  <c r="J646" i="3"/>
  <c r="I646" i="3"/>
  <c r="J640" i="3"/>
  <c r="I640" i="3"/>
  <c r="J637" i="3"/>
  <c r="I637" i="3"/>
  <c r="J636" i="3"/>
  <c r="I636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0" i="3"/>
  <c r="I620" i="3"/>
  <c r="J619" i="3"/>
  <c r="I619" i="3"/>
  <c r="J616" i="3"/>
  <c r="I616" i="3"/>
  <c r="J615" i="3"/>
  <c r="I615" i="3"/>
  <c r="J613" i="3"/>
  <c r="I613" i="3"/>
  <c r="J612" i="3"/>
  <c r="I612" i="3"/>
  <c r="J610" i="3"/>
  <c r="I610" i="3"/>
  <c r="J608" i="3"/>
  <c r="I608" i="3"/>
  <c r="J607" i="3"/>
  <c r="I607" i="3"/>
  <c r="J606" i="3"/>
  <c r="I606" i="3"/>
  <c r="J602" i="3"/>
  <c r="J598" i="3"/>
  <c r="J592" i="3"/>
  <c r="I592" i="3"/>
  <c r="J591" i="3"/>
  <c r="I591" i="3"/>
  <c r="J590" i="3"/>
  <c r="I590" i="3"/>
  <c r="J589" i="3"/>
  <c r="I589" i="3"/>
  <c r="J587" i="3"/>
  <c r="I587" i="3"/>
  <c r="J584" i="3"/>
  <c r="I584" i="3"/>
  <c r="J578" i="3"/>
  <c r="I578" i="3"/>
  <c r="J577" i="3"/>
  <c r="I577" i="3"/>
  <c r="J576" i="3"/>
  <c r="I576" i="3"/>
  <c r="J574" i="3"/>
  <c r="I574" i="3"/>
  <c r="J573" i="3"/>
  <c r="I573" i="3"/>
  <c r="J570" i="3"/>
  <c r="I570" i="3"/>
  <c r="J569" i="3"/>
  <c r="I569" i="3"/>
  <c r="J568" i="3"/>
  <c r="I568" i="3"/>
  <c r="J567" i="3"/>
  <c r="I567" i="3"/>
  <c r="J561" i="3"/>
  <c r="I561" i="3"/>
  <c r="J560" i="3"/>
  <c r="I560" i="3"/>
  <c r="J558" i="3"/>
  <c r="I558" i="3"/>
  <c r="J557" i="3"/>
  <c r="I557" i="3"/>
  <c r="J556" i="3"/>
  <c r="I556" i="3"/>
  <c r="J555" i="3"/>
  <c r="I555" i="3"/>
  <c r="J554" i="3"/>
  <c r="I554" i="3"/>
  <c r="O278" i="5"/>
  <c r="L278" i="5"/>
  <c r="K278" i="5"/>
  <c r="G278" i="5"/>
  <c r="F5913" i="6" s="1"/>
  <c r="H5913" i="6" s="1"/>
  <c r="J553" i="3"/>
  <c r="I553" i="3"/>
  <c r="F552" i="3"/>
  <c r="J552" i="3" s="1"/>
  <c r="O279" i="5"/>
  <c r="L279" i="5"/>
  <c r="K279" i="5"/>
  <c r="G279" i="5"/>
  <c r="F11578" i="6" s="1"/>
  <c r="H11578" i="6" s="1"/>
  <c r="O277" i="5"/>
  <c r="L277" i="5"/>
  <c r="K277" i="5"/>
  <c r="G277" i="5"/>
  <c r="O276" i="5"/>
  <c r="L276" i="5"/>
  <c r="K276" i="5"/>
  <c r="G276" i="5"/>
  <c r="F7402" i="6" s="1"/>
  <c r="H7402" i="6" s="1"/>
  <c r="F549" i="3"/>
  <c r="J549" i="3" s="1"/>
  <c r="O274" i="5"/>
  <c r="L274" i="5"/>
  <c r="K274" i="5"/>
  <c r="G274" i="5"/>
  <c r="F7020" i="6" s="1"/>
  <c r="H7020" i="6" s="1"/>
  <c r="O273" i="5"/>
  <c r="L273" i="5"/>
  <c r="K273" i="5"/>
  <c r="G273" i="5"/>
  <c r="O272" i="5"/>
  <c r="L272" i="5"/>
  <c r="K272" i="5"/>
  <c r="G272" i="5"/>
  <c r="F544" i="3"/>
  <c r="J544" i="3" s="1"/>
  <c r="P259" i="2"/>
  <c r="M259" i="2"/>
  <c r="L259" i="2"/>
  <c r="H259" i="2"/>
  <c r="G544" i="3" s="1"/>
  <c r="F540" i="3"/>
  <c r="J540" i="3" s="1"/>
  <c r="P251" i="2"/>
  <c r="M251" i="2"/>
  <c r="L251" i="2"/>
  <c r="H251" i="2"/>
  <c r="G540" i="3" s="1"/>
  <c r="O270" i="5"/>
  <c r="L270" i="5"/>
  <c r="K270" i="5"/>
  <c r="G270" i="5"/>
  <c r="F7573" i="6" l="1"/>
  <c r="H7573" i="6" s="1"/>
  <c r="F13541" i="6"/>
  <c r="H13541" i="6" s="1"/>
  <c r="I544" i="3"/>
  <c r="Q251" i="2"/>
  <c r="S251" i="2" s="1"/>
  <c r="G562" i="3"/>
  <c r="I562" i="3" s="1"/>
  <c r="G2136" i="3"/>
  <c r="I2136" i="3" s="1"/>
  <c r="F11149" i="6"/>
  <c r="H11149" i="6" s="1"/>
  <c r="F11509" i="6"/>
  <c r="H11509" i="6" s="1"/>
  <c r="F10793" i="6"/>
  <c r="H10793" i="6" s="1"/>
  <c r="F11022" i="6"/>
  <c r="H11022" i="6" s="1"/>
  <c r="F10962" i="6"/>
  <c r="H10962" i="6" s="1"/>
  <c r="F9932" i="6"/>
  <c r="H9932" i="6" s="1"/>
  <c r="F10055" i="6"/>
  <c r="H10055" i="6" s="1"/>
  <c r="F10269" i="6"/>
  <c r="H10269" i="6" s="1"/>
  <c r="F8851" i="6"/>
  <c r="H8851" i="6" s="1"/>
  <c r="F9709" i="6"/>
  <c r="H9709" i="6" s="1"/>
  <c r="F8635" i="6"/>
  <c r="H8635" i="6" s="1"/>
  <c r="F8571" i="6"/>
  <c r="H8571" i="6" s="1"/>
  <c r="F8686" i="6"/>
  <c r="H8686" i="6" s="1"/>
  <c r="F8613" i="6"/>
  <c r="H8613" i="6" s="1"/>
  <c r="F8721" i="6"/>
  <c r="H8721" i="6" s="1"/>
  <c r="F8005" i="6"/>
  <c r="H8005" i="6" s="1"/>
  <c r="F8504" i="6"/>
  <c r="H8504" i="6" s="1"/>
  <c r="F8435" i="6"/>
  <c r="H8435" i="6" s="1"/>
  <c r="F8011" i="6"/>
  <c r="H8011" i="6" s="1"/>
  <c r="F8544" i="6"/>
  <c r="H8544" i="6" s="1"/>
  <c r="F8390" i="6"/>
  <c r="H8390" i="6" s="1"/>
  <c r="F8196" i="6"/>
  <c r="H8196" i="6" s="1"/>
  <c r="F8259" i="6"/>
  <c r="H8259" i="6" s="1"/>
  <c r="F7332" i="6"/>
  <c r="H7332" i="6" s="1"/>
  <c r="F7923" i="6"/>
  <c r="H7923" i="6" s="1"/>
  <c r="F7563" i="6"/>
  <c r="H7563" i="6" s="1"/>
  <c r="F7500" i="6"/>
  <c r="H7500" i="6" s="1"/>
  <c r="F6601" i="6"/>
  <c r="H6601" i="6" s="1"/>
  <c r="F7307" i="6"/>
  <c r="H7307" i="6" s="1"/>
  <c r="F7298" i="6"/>
  <c r="H7298" i="6" s="1"/>
  <c r="F7236" i="6"/>
  <c r="H7236" i="6" s="1"/>
  <c r="F7168" i="6"/>
  <c r="H7168" i="6" s="1"/>
  <c r="F6655" i="6"/>
  <c r="H6655" i="6" s="1"/>
  <c r="F6996" i="6"/>
  <c r="H6996" i="6" s="1"/>
  <c r="F6895" i="6"/>
  <c r="H6895" i="6" s="1"/>
  <c r="F7093" i="6"/>
  <c r="H7093" i="6" s="1"/>
  <c r="F7002" i="6"/>
  <c r="H7002" i="6" s="1"/>
  <c r="F6837" i="6"/>
  <c r="H6837" i="6" s="1"/>
  <c r="F6615" i="6"/>
  <c r="H6615" i="6" s="1"/>
  <c r="F6537" i="6"/>
  <c r="H6537" i="6" s="1"/>
  <c r="F6680" i="6"/>
  <c r="H6680" i="6" s="1"/>
  <c r="F6868" i="6"/>
  <c r="H6868" i="6" s="1"/>
  <c r="F6653" i="6"/>
  <c r="H6653" i="6" s="1"/>
  <c r="F6688" i="6"/>
  <c r="H6688" i="6" s="1"/>
  <c r="F6385" i="6"/>
  <c r="H6385" i="6" s="1"/>
  <c r="F6725" i="6"/>
  <c r="H6725" i="6" s="1"/>
  <c r="F6841" i="6"/>
  <c r="H6841" i="6" s="1"/>
  <c r="F6829" i="6"/>
  <c r="H6829" i="6" s="1"/>
  <c r="F6840" i="6"/>
  <c r="H6840" i="6" s="1"/>
  <c r="F6828" i="6"/>
  <c r="H6828" i="6" s="1"/>
  <c r="F6277" i="6"/>
  <c r="H6277" i="6" s="1"/>
  <c r="F6485" i="6"/>
  <c r="H6485" i="6" s="1"/>
  <c r="F6340" i="6"/>
  <c r="H6340" i="6" s="1"/>
  <c r="F6000" i="6"/>
  <c r="F6478" i="6"/>
  <c r="H6478" i="6" s="1"/>
  <c r="F6230" i="6"/>
  <c r="H6230" i="6" s="1"/>
  <c r="F6499" i="6"/>
  <c r="H6499" i="6" s="1"/>
  <c r="F6433" i="6"/>
  <c r="H6433" i="6" s="1"/>
  <c r="F6024" i="6"/>
  <c r="H6024" i="6" s="1"/>
  <c r="F6270" i="6"/>
  <c r="H6270" i="6" s="1"/>
  <c r="F6071" i="6"/>
  <c r="H6071" i="6" s="1"/>
  <c r="F5945" i="6"/>
  <c r="H5945" i="6" s="1"/>
  <c r="F6220" i="6"/>
  <c r="H6220" i="6" s="1"/>
  <c r="F6120" i="6"/>
  <c r="H6120" i="6" s="1"/>
  <c r="F5809" i="6"/>
  <c r="H5809" i="6" s="1"/>
  <c r="F6178" i="6"/>
  <c r="H6178" i="6" s="1"/>
  <c r="F6101" i="6"/>
  <c r="H6101" i="6" s="1"/>
  <c r="F6049" i="6"/>
  <c r="H6049" i="6" s="1"/>
  <c r="F5062" i="6"/>
  <c r="H5062" i="6" s="1"/>
  <c r="F5864" i="6"/>
  <c r="H5864" i="6" s="1"/>
  <c r="F5682" i="6"/>
  <c r="H5682" i="6" s="1"/>
  <c r="F5557" i="6"/>
  <c r="H5557" i="6" s="1"/>
  <c r="F5602" i="6"/>
  <c r="H5602" i="6" s="1"/>
  <c r="F5811" i="6"/>
  <c r="H5811" i="6" s="1"/>
  <c r="F5441" i="6"/>
  <c r="H5441" i="6" s="1"/>
  <c r="F5593" i="6"/>
  <c r="H5593" i="6" s="1"/>
  <c r="F5775" i="6"/>
  <c r="H5775" i="6" s="1"/>
  <c r="F5333" i="6"/>
  <c r="H5333" i="6" s="1"/>
  <c r="F5473" i="6"/>
  <c r="H5473" i="6" s="1"/>
  <c r="F5124" i="6"/>
  <c r="H5124" i="6" s="1"/>
  <c r="F5324" i="6"/>
  <c r="H5324" i="6" s="1"/>
  <c r="F5257" i="6"/>
  <c r="H5257" i="6" s="1"/>
  <c r="F5051" i="6"/>
  <c r="H5051" i="6" s="1"/>
  <c r="F5002" i="6"/>
  <c r="H5002" i="6" s="1"/>
  <c r="F5154" i="6"/>
  <c r="H5154" i="6" s="1"/>
  <c r="F5048" i="6"/>
  <c r="H5048" i="6" s="1"/>
  <c r="F5379" i="6"/>
  <c r="H5379" i="6" s="1"/>
  <c r="F5100" i="6"/>
  <c r="H5100" i="6" s="1"/>
  <c r="F5032" i="6"/>
  <c r="H5032" i="6" s="1"/>
  <c r="F5017" i="6"/>
  <c r="H5017" i="6" s="1"/>
  <c r="F5402" i="6"/>
  <c r="H5402" i="6" s="1"/>
  <c r="F5185" i="6"/>
  <c r="H5185" i="6" s="1"/>
  <c r="F5133" i="6"/>
  <c r="H5133" i="6" s="1"/>
  <c r="G566" i="3"/>
  <c r="I566" i="3" s="1"/>
  <c r="G925" i="3"/>
  <c r="I925" i="3" s="1"/>
  <c r="I594" i="3"/>
  <c r="Q265" i="2"/>
  <c r="S265" i="2" s="1"/>
  <c r="Q268" i="2"/>
  <c r="S268" i="2" s="1"/>
  <c r="Q272" i="5"/>
  <c r="D272" i="5" s="1"/>
  <c r="Q273" i="5"/>
  <c r="D273" i="5" s="1"/>
  <c r="Q282" i="5"/>
  <c r="D282" i="5" s="1"/>
  <c r="Q283" i="5"/>
  <c r="D283" i="5" s="1"/>
  <c r="Q270" i="5"/>
  <c r="D270" i="5" s="1"/>
  <c r="Q278" i="5"/>
  <c r="D278" i="5" s="1"/>
  <c r="Q264" i="2"/>
  <c r="S264" i="2" s="1"/>
  <c r="Q281" i="5"/>
  <c r="D281" i="5" s="1"/>
  <c r="R271" i="2"/>
  <c r="E271" i="2" s="1"/>
  <c r="Q280" i="5"/>
  <c r="R260" i="2"/>
  <c r="E260" i="2" s="1"/>
  <c r="Q261" i="2"/>
  <c r="S261" i="2" s="1"/>
  <c r="R261" i="2"/>
  <c r="E261" i="2" s="1"/>
  <c r="Q279" i="5"/>
  <c r="D279" i="5" s="1"/>
  <c r="Q277" i="5"/>
  <c r="D277" i="5" s="1"/>
  <c r="Q276" i="5"/>
  <c r="D276" i="5" s="1"/>
  <c r="Q274" i="5"/>
  <c r="D274" i="5" s="1"/>
  <c r="R259" i="2"/>
  <c r="E259" i="2" s="1"/>
  <c r="I540" i="3"/>
  <c r="R251" i="2"/>
  <c r="E251" i="2" s="1"/>
  <c r="F538" i="3"/>
  <c r="J538" i="3" s="1"/>
  <c r="P250" i="2"/>
  <c r="M250" i="2"/>
  <c r="L250" i="2"/>
  <c r="H250" i="2"/>
  <c r="G538" i="3" s="1"/>
  <c r="F536" i="3"/>
  <c r="J536" i="3" s="1"/>
  <c r="P255" i="2"/>
  <c r="M255" i="2"/>
  <c r="L255" i="2"/>
  <c r="H255" i="2"/>
  <c r="G536" i="3" s="1"/>
  <c r="O275" i="5"/>
  <c r="L275" i="5"/>
  <c r="K275" i="5"/>
  <c r="G275" i="5"/>
  <c r="O269" i="5"/>
  <c r="Q269" i="5" s="1"/>
  <c r="D269" i="5" s="1"/>
  <c r="L269" i="5"/>
  <c r="K269" i="5"/>
  <c r="G269" i="5"/>
  <c r="O268" i="5"/>
  <c r="Q268" i="5" s="1"/>
  <c r="D268" i="5" s="1"/>
  <c r="L268" i="5"/>
  <c r="K268" i="5"/>
  <c r="G268" i="5"/>
  <c r="F533" i="3"/>
  <c r="J533" i="3" s="1"/>
  <c r="F529" i="3"/>
  <c r="J529" i="3" s="1"/>
  <c r="F526" i="3"/>
  <c r="J526" i="3" s="1"/>
  <c r="F522" i="3"/>
  <c r="J522" i="3" s="1"/>
  <c r="F517" i="3"/>
  <c r="J517" i="3" s="1"/>
  <c r="P262" i="2"/>
  <c r="M262" i="2"/>
  <c r="L262" i="2"/>
  <c r="H262" i="2"/>
  <c r="F515" i="3"/>
  <c r="J515" i="3" s="1"/>
  <c r="F511" i="3"/>
  <c r="J511" i="3" s="1"/>
  <c r="F507" i="3"/>
  <c r="J507" i="3" s="1"/>
  <c r="Q271" i="2" l="1"/>
  <c r="S271" i="2" s="1"/>
  <c r="H6000" i="6"/>
  <c r="D280" i="5"/>
  <c r="F7907" i="6"/>
  <c r="H7907" i="6" s="1"/>
  <c r="F7906" i="6"/>
  <c r="H7906" i="6" s="1"/>
  <c r="F7521" i="6"/>
  <c r="H7521" i="6" s="1"/>
  <c r="F7520" i="6"/>
  <c r="H7520" i="6" s="1"/>
  <c r="Q275" i="5"/>
  <c r="D275" i="5" s="1"/>
  <c r="F6976" i="6"/>
  <c r="H6976" i="6" s="1"/>
  <c r="F6975" i="6"/>
  <c r="H6975" i="6" s="1"/>
  <c r="F6859" i="6"/>
  <c r="H6859" i="6" s="1"/>
  <c r="F6858" i="6"/>
  <c r="H6858" i="6" s="1"/>
  <c r="G907" i="3"/>
  <c r="I907" i="3" s="1"/>
  <c r="G1079" i="3"/>
  <c r="I1079" i="3" s="1"/>
  <c r="F5725" i="6"/>
  <c r="H5725" i="6" s="1"/>
  <c r="F5724" i="6"/>
  <c r="H5724" i="6" s="1"/>
  <c r="Q260" i="2"/>
  <c r="S260" i="2" s="1"/>
  <c r="F5364" i="6"/>
  <c r="H5364" i="6" s="1"/>
  <c r="F5363" i="6"/>
  <c r="H5363" i="6" s="1"/>
  <c r="F5255" i="6"/>
  <c r="H5255" i="6" s="1"/>
  <c r="F5254" i="6"/>
  <c r="H5254" i="6" s="1"/>
  <c r="G517" i="3"/>
  <c r="I517" i="3" s="1"/>
  <c r="G699" i="3"/>
  <c r="I699" i="3" s="1"/>
  <c r="R250" i="2"/>
  <c r="E250" i="2" s="1"/>
  <c r="I538" i="3"/>
  <c r="Q258" i="2"/>
  <c r="S258" i="2" s="1"/>
  <c r="R255" i="2"/>
  <c r="E255" i="2" s="1"/>
  <c r="R262" i="2"/>
  <c r="E262" i="2" s="1"/>
  <c r="I536" i="3"/>
  <c r="Q259" i="2"/>
  <c r="S259" i="2" s="1"/>
  <c r="J551" i="3"/>
  <c r="J550" i="3"/>
  <c r="J547" i="3"/>
  <c r="J546" i="3"/>
  <c r="J545" i="3"/>
  <c r="J543" i="3"/>
  <c r="J542" i="3"/>
  <c r="J541" i="3"/>
  <c r="J539" i="3"/>
  <c r="J537" i="3"/>
  <c r="J535" i="3"/>
  <c r="J534" i="3"/>
  <c r="J532" i="3"/>
  <c r="J531" i="3"/>
  <c r="J530" i="3"/>
  <c r="J528" i="3"/>
  <c r="J527" i="3"/>
  <c r="J525" i="3"/>
  <c r="J524" i="3"/>
  <c r="J523" i="3"/>
  <c r="J521" i="3"/>
  <c r="J520" i="3"/>
  <c r="J519" i="3"/>
  <c r="J518" i="3"/>
  <c r="J516" i="3"/>
  <c r="J514" i="3"/>
  <c r="J513" i="3"/>
  <c r="J512" i="3"/>
  <c r="J510" i="3"/>
  <c r="J509" i="3"/>
  <c r="J508" i="3"/>
  <c r="I551" i="3"/>
  <c r="I550" i="3"/>
  <c r="I547" i="3"/>
  <c r="I546" i="3"/>
  <c r="I545" i="3"/>
  <c r="I543" i="3"/>
  <c r="I542" i="3"/>
  <c r="I541" i="3"/>
  <c r="I539" i="3"/>
  <c r="I537" i="3"/>
  <c r="I535" i="3"/>
  <c r="I534" i="3"/>
  <c r="I532" i="3"/>
  <c r="I531" i="3"/>
  <c r="I530" i="3"/>
  <c r="I528" i="3"/>
  <c r="I527" i="3"/>
  <c r="I525" i="3"/>
  <c r="I524" i="3"/>
  <c r="I523" i="3"/>
  <c r="I521" i="3"/>
  <c r="I520" i="3"/>
  <c r="I519" i="3"/>
  <c r="I518" i="3"/>
  <c r="I516" i="3"/>
  <c r="I514" i="3"/>
  <c r="I513" i="3"/>
  <c r="I512" i="3"/>
  <c r="I510" i="3"/>
  <c r="I509" i="3"/>
  <c r="I508" i="3"/>
  <c r="J506" i="3"/>
  <c r="F505" i="3"/>
  <c r="J505" i="3" s="1"/>
  <c r="I506" i="3"/>
  <c r="I504" i="3"/>
  <c r="J504" i="3"/>
  <c r="O267" i="5"/>
  <c r="L267" i="5"/>
  <c r="K267" i="5"/>
  <c r="G267" i="5"/>
  <c r="J503" i="3"/>
  <c r="I503" i="3"/>
  <c r="F501" i="3"/>
  <c r="J501" i="3" s="1"/>
  <c r="P242" i="2"/>
  <c r="M242" i="2"/>
  <c r="L242" i="2"/>
  <c r="H242" i="2"/>
  <c r="P243" i="2"/>
  <c r="M243" i="2"/>
  <c r="L243" i="2"/>
  <c r="H243" i="2"/>
  <c r="G603" i="3" s="1"/>
  <c r="I603" i="3" s="1"/>
  <c r="F499" i="3"/>
  <c r="J499" i="3" s="1"/>
  <c r="F498" i="3"/>
  <c r="J498" i="3" s="1"/>
  <c r="P240" i="2"/>
  <c r="M240" i="2"/>
  <c r="L240" i="2"/>
  <c r="H240" i="2"/>
  <c r="O266" i="5"/>
  <c r="L266" i="5"/>
  <c r="K266" i="5"/>
  <c r="G266" i="5"/>
  <c r="F2613" i="6"/>
  <c r="H2613" i="6" s="1"/>
  <c r="O265" i="5"/>
  <c r="L265" i="5"/>
  <c r="K265" i="5"/>
  <c r="G265" i="5"/>
  <c r="F5177" i="6" s="1"/>
  <c r="H5177" i="6" s="1"/>
  <c r="O264" i="5"/>
  <c r="L264" i="5"/>
  <c r="K264" i="5"/>
  <c r="G264" i="5"/>
  <c r="F496" i="3"/>
  <c r="J496" i="3" s="1"/>
  <c r="P257" i="2"/>
  <c r="M257" i="2"/>
  <c r="L257" i="2"/>
  <c r="H257" i="2"/>
  <c r="G496" i="3" s="1"/>
  <c r="F495" i="3"/>
  <c r="J495" i="3" s="1"/>
  <c r="F494" i="3"/>
  <c r="J494" i="3" s="1"/>
  <c r="F493" i="3"/>
  <c r="J493" i="3" s="1"/>
  <c r="P249" i="2"/>
  <c r="M249" i="2"/>
  <c r="L249" i="2"/>
  <c r="H249" i="2"/>
  <c r="G493" i="3" s="1"/>
  <c r="O263" i="5"/>
  <c r="L263" i="5"/>
  <c r="K263" i="5"/>
  <c r="G263" i="5"/>
  <c r="F2555" i="6"/>
  <c r="F8125" i="6" l="1"/>
  <c r="H8125" i="6" s="1"/>
  <c r="F8486" i="6"/>
  <c r="H8486" i="6" s="1"/>
  <c r="F8311" i="6"/>
  <c r="H8311" i="6" s="1"/>
  <c r="F8181" i="6"/>
  <c r="H8181" i="6" s="1"/>
  <c r="F8373" i="6"/>
  <c r="H8373" i="6" s="1"/>
  <c r="F7807" i="6"/>
  <c r="H7807" i="6" s="1"/>
  <c r="F7746" i="6"/>
  <c r="H7746" i="6" s="1"/>
  <c r="F7596" i="6"/>
  <c r="H7596" i="6" s="1"/>
  <c r="F7747" i="6"/>
  <c r="H7747" i="6" s="1"/>
  <c r="F7873" i="6"/>
  <c r="H7873" i="6" s="1"/>
  <c r="F7380" i="6"/>
  <c r="H7380" i="6" s="1"/>
  <c r="F7545" i="6"/>
  <c r="H7545" i="6" s="1"/>
  <c r="F7273" i="6"/>
  <c r="H7273" i="6" s="1"/>
  <c r="F7214" i="6"/>
  <c r="H7214" i="6" s="1"/>
  <c r="F6127" i="6"/>
  <c r="H6127" i="6" s="1"/>
  <c r="F6722" i="6"/>
  <c r="H6722" i="6" s="1"/>
  <c r="F6006" i="6"/>
  <c r="H6006" i="6" s="1"/>
  <c r="F6136" i="6"/>
  <c r="H6136" i="6" s="1"/>
  <c r="F5940" i="6"/>
  <c r="H5940" i="6" s="1"/>
  <c r="F5518" i="6"/>
  <c r="H5518" i="6" s="1"/>
  <c r="F5665" i="6"/>
  <c r="H5665" i="6" s="1"/>
  <c r="F5586" i="6"/>
  <c r="H5586" i="6" s="1"/>
  <c r="F5701" i="6"/>
  <c r="H5701" i="6" s="1"/>
  <c r="F5821" i="6"/>
  <c r="H5821" i="6" s="1"/>
  <c r="F5065" i="6"/>
  <c r="H5065" i="6" s="1"/>
  <c r="F5471" i="6"/>
  <c r="H5471" i="6" s="1"/>
  <c r="F5021" i="6"/>
  <c r="H5021" i="6" s="1"/>
  <c r="F5388" i="6"/>
  <c r="H5388" i="6" s="1"/>
  <c r="F5289" i="6"/>
  <c r="H5289" i="6" s="1"/>
  <c r="F5336" i="6"/>
  <c r="H5336" i="6" s="1"/>
  <c r="F5158" i="6"/>
  <c r="H5158" i="6" s="1"/>
  <c r="G604" i="3"/>
  <c r="I604" i="3" s="1"/>
  <c r="G888" i="3"/>
  <c r="I888" i="3" s="1"/>
  <c r="G499" i="3"/>
  <c r="I499" i="3" s="1"/>
  <c r="G828" i="3"/>
  <c r="I828" i="3" s="1"/>
  <c r="Q262" i="2"/>
  <c r="S262" i="2" s="1"/>
  <c r="Q264" i="5"/>
  <c r="D264" i="5" s="1"/>
  <c r="I496" i="3"/>
  <c r="Q275" i="2"/>
  <c r="S275" i="2" s="1"/>
  <c r="Q265" i="5"/>
  <c r="D265" i="5" s="1"/>
  <c r="I493" i="3"/>
  <c r="Q255" i="2"/>
  <c r="S255" i="2" s="1"/>
  <c r="R257" i="2"/>
  <c r="E257" i="2" s="1"/>
  <c r="Q267" i="5"/>
  <c r="D267" i="5" s="1"/>
  <c r="Q263" i="5"/>
  <c r="D263" i="5" s="1"/>
  <c r="R249" i="2"/>
  <c r="E249" i="2" s="1"/>
  <c r="R242" i="2"/>
  <c r="E242" i="2" s="1"/>
  <c r="R243" i="2"/>
  <c r="E243" i="2" s="1"/>
  <c r="R240" i="2"/>
  <c r="E240" i="2" s="1"/>
  <c r="Q266" i="5"/>
  <c r="D266" i="5" s="1"/>
  <c r="P237" i="2"/>
  <c r="M237" i="2"/>
  <c r="L237" i="2"/>
  <c r="H237" i="2"/>
  <c r="G488" i="3" s="1"/>
  <c r="F488" i="3"/>
  <c r="J488" i="3" s="1"/>
  <c r="F486" i="3"/>
  <c r="J486" i="3" s="1"/>
  <c r="P239" i="2"/>
  <c r="M239" i="2"/>
  <c r="L239" i="2"/>
  <c r="H239" i="2"/>
  <c r="G875" i="3" s="1"/>
  <c r="I875" i="3" s="1"/>
  <c r="F485" i="3"/>
  <c r="J485" i="3" s="1"/>
  <c r="F484" i="3"/>
  <c r="J484" i="3" s="1"/>
  <c r="F483" i="3"/>
  <c r="J483" i="3" s="1"/>
  <c r="P230" i="2"/>
  <c r="M230" i="2"/>
  <c r="L230" i="2"/>
  <c r="H230" i="2"/>
  <c r="G2165" i="3" s="1"/>
  <c r="I2165" i="3" s="1"/>
  <c r="F482" i="3"/>
  <c r="J482" i="3" s="1"/>
  <c r="F480" i="3"/>
  <c r="J480" i="3" s="1"/>
  <c r="P226" i="2"/>
  <c r="M226" i="2"/>
  <c r="L226" i="2"/>
  <c r="H226" i="2"/>
  <c r="G480" i="3" s="1"/>
  <c r="I480" i="3" s="1"/>
  <c r="F474" i="3"/>
  <c r="J474" i="3" s="1"/>
  <c r="F472" i="3"/>
  <c r="J472" i="3" s="1"/>
  <c r="F471" i="3"/>
  <c r="J471" i="3" s="1"/>
  <c r="F470" i="3"/>
  <c r="J470" i="3" s="1"/>
  <c r="F468" i="3"/>
  <c r="J468" i="3" s="1"/>
  <c r="P256" i="2"/>
  <c r="M256" i="2"/>
  <c r="L256" i="2"/>
  <c r="H256" i="2"/>
  <c r="G579" i="3" s="1"/>
  <c r="I579" i="3" s="1"/>
  <c r="F466" i="3"/>
  <c r="J466" i="3" s="1"/>
  <c r="P241" i="2"/>
  <c r="M241" i="2"/>
  <c r="L241" i="2"/>
  <c r="H241" i="2"/>
  <c r="G466" i="3" s="1"/>
  <c r="I466" i="3" s="1"/>
  <c r="F465" i="3"/>
  <c r="J465" i="3" s="1"/>
  <c r="F464" i="3"/>
  <c r="J464" i="3" s="1"/>
  <c r="F463" i="3"/>
  <c r="J463" i="3" s="1"/>
  <c r="F462" i="3"/>
  <c r="J462" i="3" s="1"/>
  <c r="F459" i="3"/>
  <c r="J459" i="3" s="1"/>
  <c r="F458" i="3"/>
  <c r="J458" i="3" s="1"/>
  <c r="F456" i="3"/>
  <c r="J456" i="3" s="1"/>
  <c r="F455" i="3"/>
  <c r="J455" i="3" s="1"/>
  <c r="P227" i="2"/>
  <c r="M227" i="2"/>
  <c r="L227" i="2"/>
  <c r="H227" i="2"/>
  <c r="G953" i="3" s="1"/>
  <c r="I953" i="3" s="1"/>
  <c r="F452" i="3"/>
  <c r="J452" i="3" s="1"/>
  <c r="P235" i="2"/>
  <c r="M235" i="2"/>
  <c r="L235" i="2"/>
  <c r="H235" i="2"/>
  <c r="G452" i="3" s="1"/>
  <c r="I452" i="3" s="1"/>
  <c r="F451" i="3"/>
  <c r="J451" i="3" s="1"/>
  <c r="P224" i="2"/>
  <c r="M224" i="2"/>
  <c r="L224" i="2"/>
  <c r="H224" i="2"/>
  <c r="G451" i="3" s="1"/>
  <c r="I451" i="3" s="1"/>
  <c r="F450" i="3"/>
  <c r="J450" i="3" s="1"/>
  <c r="F449" i="3"/>
  <c r="J449" i="3" s="1"/>
  <c r="P220" i="2"/>
  <c r="M220" i="2"/>
  <c r="L220" i="2"/>
  <c r="H220" i="2"/>
  <c r="F448" i="3"/>
  <c r="J448" i="3" s="1"/>
  <c r="P228" i="2"/>
  <c r="M228" i="2"/>
  <c r="L228" i="2"/>
  <c r="H228" i="2"/>
  <c r="G1840" i="3" s="1"/>
  <c r="I1840" i="3" s="1"/>
  <c r="F447" i="3"/>
  <c r="J447" i="3" s="1"/>
  <c r="F444" i="3"/>
  <c r="J444" i="3" s="1"/>
  <c r="F443" i="3"/>
  <c r="J443" i="3" s="1"/>
  <c r="F441" i="3"/>
  <c r="J441" i="3" s="1"/>
  <c r="P229" i="2"/>
  <c r="M229" i="2"/>
  <c r="L229" i="2"/>
  <c r="H229" i="2"/>
  <c r="G441" i="3" s="1"/>
  <c r="I441" i="3" s="1"/>
  <c r="F439" i="3"/>
  <c r="J439" i="3" s="1"/>
  <c r="P246" i="2"/>
  <c r="M246" i="2"/>
  <c r="L246" i="2"/>
  <c r="H246" i="2"/>
  <c r="F438" i="3"/>
  <c r="J438" i="3" s="1"/>
  <c r="F437" i="3"/>
  <c r="J437" i="3" s="1"/>
  <c r="P225" i="2"/>
  <c r="M225" i="2"/>
  <c r="L225" i="2"/>
  <c r="H225" i="2"/>
  <c r="G929" i="3" s="1"/>
  <c r="I929" i="3" s="1"/>
  <c r="F436" i="3"/>
  <c r="J436" i="3" s="1"/>
  <c r="F435" i="3"/>
  <c r="J435" i="3" s="1"/>
  <c r="P219" i="2"/>
  <c r="M219" i="2"/>
  <c r="L219" i="2"/>
  <c r="H219" i="2"/>
  <c r="F434" i="3"/>
  <c r="J434" i="3" s="1"/>
  <c r="P236" i="2"/>
  <c r="M236" i="2"/>
  <c r="L236" i="2"/>
  <c r="H236" i="2"/>
  <c r="G434" i="3" s="1"/>
  <c r="F428" i="3"/>
  <c r="J428" i="3" s="1"/>
  <c r="F422" i="3"/>
  <c r="J422" i="3" s="1"/>
  <c r="F421" i="3"/>
  <c r="J421" i="3" s="1"/>
  <c r="P244" i="2"/>
  <c r="M244" i="2"/>
  <c r="L244" i="2"/>
  <c r="H244" i="2"/>
  <c r="G821" i="3" s="1"/>
  <c r="I821" i="3" s="1"/>
  <c r="P254" i="2"/>
  <c r="M254" i="2"/>
  <c r="L254" i="2"/>
  <c r="H254" i="2"/>
  <c r="F420" i="3"/>
  <c r="J420" i="3" s="1"/>
  <c r="P222" i="2"/>
  <c r="M222" i="2"/>
  <c r="L222" i="2"/>
  <c r="H222" i="2"/>
  <c r="O262" i="5"/>
  <c r="L262" i="5"/>
  <c r="K262" i="5"/>
  <c r="G262" i="5"/>
  <c r="F419" i="3"/>
  <c r="J419" i="3" s="1"/>
  <c r="F418" i="3"/>
  <c r="J418" i="3" s="1"/>
  <c r="F416" i="3"/>
  <c r="J416" i="3" s="1"/>
  <c r="F414" i="3"/>
  <c r="J414" i="3" s="1"/>
  <c r="P238" i="2"/>
  <c r="M238" i="2"/>
  <c r="L238" i="2"/>
  <c r="H238" i="2"/>
  <c r="G483" i="3" l="1"/>
  <c r="G1744" i="3"/>
  <c r="I1744" i="3" s="1"/>
  <c r="G414" i="3"/>
  <c r="I414" i="3" s="1"/>
  <c r="G1217" i="3"/>
  <c r="I1217" i="3" s="1"/>
  <c r="G776" i="3"/>
  <c r="I776" i="3" s="1"/>
  <c r="G1492" i="3"/>
  <c r="I1492" i="3" s="1"/>
  <c r="G1324" i="3"/>
  <c r="I1324" i="3" s="1"/>
  <c r="G1308" i="3"/>
  <c r="I1308" i="3" s="1"/>
  <c r="G1170" i="3"/>
  <c r="I1170" i="3" s="1"/>
  <c r="G1343" i="3"/>
  <c r="I1343" i="3" s="1"/>
  <c r="G420" i="3"/>
  <c r="I420" i="3" s="1"/>
  <c r="G1165" i="3"/>
  <c r="I1165" i="3" s="1"/>
  <c r="G448" i="3"/>
  <c r="I448" i="3" s="1"/>
  <c r="G1071" i="3"/>
  <c r="I1071" i="3" s="1"/>
  <c r="Q240" i="2"/>
  <c r="S240" i="2" s="1"/>
  <c r="G439" i="3"/>
  <c r="I439" i="3" s="1"/>
  <c r="G831" i="3"/>
  <c r="I831" i="3" s="1"/>
  <c r="G689" i="3"/>
  <c r="I689" i="3" s="1"/>
  <c r="G759" i="3"/>
  <c r="I759" i="3" s="1"/>
  <c r="G470" i="3"/>
  <c r="I470" i="3" s="1"/>
  <c r="G729" i="3"/>
  <c r="I729" i="3" s="1"/>
  <c r="G450" i="3"/>
  <c r="I450" i="3" s="1"/>
  <c r="G678" i="3"/>
  <c r="I678" i="3" s="1"/>
  <c r="G596" i="3"/>
  <c r="I596" i="3" s="1"/>
  <c r="G649" i="3"/>
  <c r="I649" i="3" s="1"/>
  <c r="G456" i="3"/>
  <c r="I456" i="3" s="1"/>
  <c r="G614" i="3"/>
  <c r="I614" i="3" s="1"/>
  <c r="G486" i="3"/>
  <c r="I486" i="3" s="1"/>
  <c r="G571" i="3"/>
  <c r="I571" i="3" s="1"/>
  <c r="G422" i="3"/>
  <c r="Q242" i="2" s="1"/>
  <c r="S242" i="2" s="1"/>
  <c r="G572" i="3"/>
  <c r="I572" i="3" s="1"/>
  <c r="R219" i="2"/>
  <c r="E219" i="2" s="1"/>
  <c r="G468" i="3"/>
  <c r="I468" i="3" s="1"/>
  <c r="G526" i="3"/>
  <c r="I526" i="3" s="1"/>
  <c r="G436" i="3"/>
  <c r="I436" i="3" s="1"/>
  <c r="G507" i="3"/>
  <c r="I507" i="3" s="1"/>
  <c r="R238" i="2"/>
  <c r="E238" i="2" s="1"/>
  <c r="G438" i="3"/>
  <c r="G522" i="3"/>
  <c r="I522" i="3" s="1"/>
  <c r="R220" i="2"/>
  <c r="E220" i="2" s="1"/>
  <c r="R227" i="2"/>
  <c r="E227" i="2" s="1"/>
  <c r="R239" i="2"/>
  <c r="E239" i="2" s="1"/>
  <c r="Q243" i="2"/>
  <c r="S243" i="2" s="1"/>
  <c r="I434" i="3"/>
  <c r="Q257" i="2"/>
  <c r="S257" i="2" s="1"/>
  <c r="I488" i="3"/>
  <c r="Q249" i="2"/>
  <c r="S249" i="2" s="1"/>
  <c r="R226" i="2"/>
  <c r="E226" i="2" s="1"/>
  <c r="R244" i="2"/>
  <c r="E244" i="2" s="1"/>
  <c r="R229" i="2"/>
  <c r="E229" i="2" s="1"/>
  <c r="R235" i="2"/>
  <c r="E235" i="2" s="1"/>
  <c r="R237" i="2"/>
  <c r="E237" i="2" s="1"/>
  <c r="Q237" i="2"/>
  <c r="S237" i="2" s="1"/>
  <c r="R230" i="2"/>
  <c r="E230" i="2" s="1"/>
  <c r="Q226" i="2"/>
  <c r="S226" i="2" s="1"/>
  <c r="R256" i="2"/>
  <c r="E256" i="2" s="1"/>
  <c r="R241" i="2"/>
  <c r="E241" i="2" s="1"/>
  <c r="Q241" i="2"/>
  <c r="S241" i="2" s="1"/>
  <c r="Q235" i="2"/>
  <c r="S235" i="2" s="1"/>
  <c r="Q224" i="2"/>
  <c r="S224" i="2" s="1"/>
  <c r="R224" i="2"/>
  <c r="E224" i="2" s="1"/>
  <c r="R228" i="2"/>
  <c r="E228" i="2" s="1"/>
  <c r="Q229" i="2"/>
  <c r="S229" i="2" s="1"/>
  <c r="R246" i="2"/>
  <c r="E246" i="2" s="1"/>
  <c r="R225" i="2"/>
  <c r="E225" i="2" s="1"/>
  <c r="R236" i="2"/>
  <c r="E236" i="2" s="1"/>
  <c r="R254" i="2"/>
  <c r="E254" i="2" s="1"/>
  <c r="R222" i="2"/>
  <c r="E222" i="2" s="1"/>
  <c r="Q262" i="5"/>
  <c r="D262" i="5" s="1"/>
  <c r="F408" i="3"/>
  <c r="J408" i="3" s="1"/>
  <c r="F407" i="3"/>
  <c r="J407" i="3" s="1"/>
  <c r="F405" i="3"/>
  <c r="J405" i="3" s="1"/>
  <c r="P247" i="2"/>
  <c r="M247" i="2"/>
  <c r="L247" i="2"/>
  <c r="H247" i="2"/>
  <c r="P252" i="2"/>
  <c r="M252" i="2"/>
  <c r="L252" i="2"/>
  <c r="H252" i="2"/>
  <c r="G1117" i="3" s="1"/>
  <c r="I1117" i="3" s="1"/>
  <c r="P253" i="2"/>
  <c r="M253" i="2"/>
  <c r="L253" i="2"/>
  <c r="H253" i="2"/>
  <c r="O261" i="5"/>
  <c r="L261" i="5"/>
  <c r="K261" i="5"/>
  <c r="G261" i="5"/>
  <c r="O260" i="5"/>
  <c r="L260" i="5"/>
  <c r="K260" i="5"/>
  <c r="G260" i="5"/>
  <c r="F9994" i="6" s="1"/>
  <c r="H9994" i="6" s="1"/>
  <c r="Q230" i="2" l="1"/>
  <c r="S230" i="2" s="1"/>
  <c r="I483" i="3"/>
  <c r="F9774" i="6"/>
  <c r="H9774" i="6" s="1"/>
  <c r="F9624" i="6"/>
  <c r="H9624" i="6" s="1"/>
  <c r="F9269" i="6"/>
  <c r="H9269" i="6" s="1"/>
  <c r="F9399" i="6"/>
  <c r="H9399" i="6" s="1"/>
  <c r="F7943" i="6"/>
  <c r="H7943" i="6" s="1"/>
  <c r="F8556" i="6"/>
  <c r="H8556" i="6" s="1"/>
  <c r="F8318" i="6"/>
  <c r="H8318" i="6" s="1"/>
  <c r="F7446" i="6"/>
  <c r="H7446" i="6" s="1"/>
  <c r="F7726" i="6"/>
  <c r="H7726" i="6" s="1"/>
  <c r="F7670" i="6"/>
  <c r="H7670" i="6" s="1"/>
  <c r="F6319" i="6"/>
  <c r="H6319" i="6" s="1"/>
  <c r="F7259" i="6"/>
  <c r="H7259" i="6" s="1"/>
  <c r="Q228" i="2"/>
  <c r="S228" i="2" s="1"/>
  <c r="F5999" i="6"/>
  <c r="H5999" i="6" s="1"/>
  <c r="F6074" i="6"/>
  <c r="H6074" i="6" s="1"/>
  <c r="F6124" i="6"/>
  <c r="H6124" i="6" s="1"/>
  <c r="F5444" i="6"/>
  <c r="H5444" i="6" s="1"/>
  <c r="F5786" i="6"/>
  <c r="H5786" i="6" s="1"/>
  <c r="F5080" i="6"/>
  <c r="H5080" i="6" s="1"/>
  <c r="F5147" i="6"/>
  <c r="F5146" i="6"/>
  <c r="H5146" i="6" s="1"/>
  <c r="F5081" i="6"/>
  <c r="H5081" i="6" s="1"/>
  <c r="F4999" i="6"/>
  <c r="H4999" i="6" s="1"/>
  <c r="F5382" i="6"/>
  <c r="H5382" i="6" s="1"/>
  <c r="F5069" i="6"/>
  <c r="H5069" i="6" s="1"/>
  <c r="Q246" i="2"/>
  <c r="S246" i="2" s="1"/>
  <c r="F5025" i="6"/>
  <c r="H5025" i="6" s="1"/>
  <c r="F5024" i="6"/>
  <c r="H5024" i="6" s="1"/>
  <c r="G408" i="3"/>
  <c r="I408" i="3" s="1"/>
  <c r="G903" i="3"/>
  <c r="I903" i="3" s="1"/>
  <c r="Q254" i="2"/>
  <c r="S254" i="2" s="1"/>
  <c r="G529" i="3"/>
  <c r="I529" i="3" s="1"/>
  <c r="G722" i="3"/>
  <c r="I722" i="3" s="1"/>
  <c r="Q220" i="2"/>
  <c r="S220" i="2" s="1"/>
  <c r="Q227" i="2"/>
  <c r="S227" i="2" s="1"/>
  <c r="G552" i="3"/>
  <c r="I552" i="3" s="1"/>
  <c r="G634" i="3"/>
  <c r="I634" i="3" s="1"/>
  <c r="Q260" i="5"/>
  <c r="D260" i="5" s="1"/>
  <c r="Q261" i="5"/>
  <c r="D261" i="5" s="1"/>
  <c r="Q239" i="2"/>
  <c r="S239" i="2" s="1"/>
  <c r="I422" i="3"/>
  <c r="Q225" i="2"/>
  <c r="S225" i="2" s="1"/>
  <c r="I438" i="3"/>
  <c r="Q236" i="2"/>
  <c r="S236" i="2" s="1"/>
  <c r="R253" i="2"/>
  <c r="E253" i="2" s="1"/>
  <c r="R247" i="2"/>
  <c r="E247" i="2" s="1"/>
  <c r="R252" i="2"/>
  <c r="E252" i="2" s="1"/>
  <c r="F399" i="3"/>
  <c r="J399" i="3" s="1"/>
  <c r="P248" i="2"/>
  <c r="M248" i="2"/>
  <c r="L248" i="2"/>
  <c r="H248" i="2"/>
  <c r="G1836" i="3" s="1"/>
  <c r="I1836" i="3" s="1"/>
  <c r="F398" i="3"/>
  <c r="J398" i="3" s="1"/>
  <c r="P221" i="2"/>
  <c r="M221" i="2"/>
  <c r="L221" i="2"/>
  <c r="H221" i="2"/>
  <c r="G398" i="3" s="1"/>
  <c r="I398" i="3" s="1"/>
  <c r="F397" i="3"/>
  <c r="J397" i="3" s="1"/>
  <c r="F396" i="3"/>
  <c r="J396" i="3" s="1"/>
  <c r="P223" i="2"/>
  <c r="M223" i="2"/>
  <c r="L223" i="2"/>
  <c r="H223" i="2"/>
  <c r="G396" i="3" s="1"/>
  <c r="Q256" i="2" s="1"/>
  <c r="S256" i="2" s="1"/>
  <c r="F392" i="3"/>
  <c r="J392" i="3" s="1"/>
  <c r="P233" i="2"/>
  <c r="M233" i="2"/>
  <c r="L233" i="2"/>
  <c r="H233" i="2"/>
  <c r="G392" i="3" s="1"/>
  <c r="F391" i="3"/>
  <c r="J391" i="3" s="1"/>
  <c r="O259" i="5"/>
  <c r="L259" i="5"/>
  <c r="K259" i="5"/>
  <c r="G259" i="5"/>
  <c r="F384" i="3"/>
  <c r="J384" i="3" s="1"/>
  <c r="O258" i="5"/>
  <c r="L258" i="5"/>
  <c r="K258" i="5"/>
  <c r="G258" i="5"/>
  <c r="G399" i="3" l="1"/>
  <c r="I399" i="3" s="1"/>
  <c r="G1383" i="3"/>
  <c r="I1383" i="3" s="1"/>
  <c r="H5147" i="6"/>
  <c r="P341" i="5"/>
  <c r="R341" i="5" s="1"/>
  <c r="F5433" i="6"/>
  <c r="H5433" i="6" s="1"/>
  <c r="F5432" i="6"/>
  <c r="H5432" i="6" s="1"/>
  <c r="F5201" i="6"/>
  <c r="H5201" i="6" s="1"/>
  <c r="F5332" i="6"/>
  <c r="H5332" i="6" s="1"/>
  <c r="F5331" i="6"/>
  <c r="H5331" i="6" s="1"/>
  <c r="F5202" i="6"/>
  <c r="H5202" i="6" s="1"/>
  <c r="Q259" i="5"/>
  <c r="D259" i="5" s="1"/>
  <c r="R248" i="2"/>
  <c r="E248" i="2" s="1"/>
  <c r="I396" i="3"/>
  <c r="Q219" i="2"/>
  <c r="S219" i="2" s="1"/>
  <c r="R221" i="2"/>
  <c r="E221" i="2" s="1"/>
  <c r="I392" i="3"/>
  <c r="Q258" i="5"/>
  <c r="D258" i="5" s="1"/>
  <c r="R233" i="2"/>
  <c r="E233" i="2" s="1"/>
  <c r="R223" i="2"/>
  <c r="E223" i="2" s="1"/>
  <c r="F378" i="3"/>
  <c r="J378" i="3" s="1"/>
  <c r="F377" i="3"/>
  <c r="J377" i="3" s="1"/>
  <c r="P232" i="2"/>
  <c r="M232" i="2"/>
  <c r="L232" i="2"/>
  <c r="H232" i="2"/>
  <c r="G1571" i="3" s="1"/>
  <c r="I1571" i="3" s="1"/>
  <c r="R375" i="3"/>
  <c r="F375" i="3"/>
  <c r="J375" i="3" s="1"/>
  <c r="F373" i="3"/>
  <c r="J373" i="3" s="1"/>
  <c r="P214" i="2"/>
  <c r="M214" i="2"/>
  <c r="L214" i="2"/>
  <c r="H214" i="2"/>
  <c r="G373" i="3" s="1"/>
  <c r="F370" i="3"/>
  <c r="J370" i="3" s="1"/>
  <c r="O257" i="5"/>
  <c r="L257" i="5"/>
  <c r="K257" i="5"/>
  <c r="G257" i="5"/>
  <c r="Q248" i="2" l="1"/>
  <c r="S248" i="2" s="1"/>
  <c r="G377" i="3"/>
  <c r="G1378" i="3"/>
  <c r="I1378" i="3" s="1"/>
  <c r="Q244" i="2"/>
  <c r="S244" i="2" s="1"/>
  <c r="I373" i="3"/>
  <c r="Q222" i="2"/>
  <c r="S222" i="2" s="1"/>
  <c r="R214" i="2"/>
  <c r="E214" i="2" s="1"/>
  <c r="Q257" i="5"/>
  <c r="D257" i="5" s="1"/>
  <c r="R232" i="2"/>
  <c r="E232" i="2" s="1"/>
  <c r="Q214" i="2"/>
  <c r="S214" i="2" s="1"/>
  <c r="F365" i="3"/>
  <c r="J365" i="3" s="1"/>
  <c r="F361" i="3"/>
  <c r="J361" i="3" s="1"/>
  <c r="P245" i="2"/>
  <c r="M245" i="2"/>
  <c r="L245" i="2"/>
  <c r="H245" i="2"/>
  <c r="F359" i="3"/>
  <c r="J359" i="3" s="1"/>
  <c r="O256" i="5"/>
  <c r="Q256" i="5" s="1"/>
  <c r="D256" i="5" s="1"/>
  <c r="L256" i="5"/>
  <c r="K256" i="5"/>
  <c r="G256" i="5"/>
  <c r="F354" i="3"/>
  <c r="J354" i="3" s="1"/>
  <c r="J355" i="3"/>
  <c r="I355" i="3"/>
  <c r="P218" i="2"/>
  <c r="M218" i="2"/>
  <c r="L218" i="2"/>
  <c r="H218" i="2"/>
  <c r="G354" i="3" s="1"/>
  <c r="J353" i="3"/>
  <c r="I353" i="3"/>
  <c r="F352" i="3"/>
  <c r="J352" i="3" s="1"/>
  <c r="J351" i="3"/>
  <c r="I351" i="3"/>
  <c r="F350" i="3"/>
  <c r="J350" i="3" s="1"/>
  <c r="R349" i="3"/>
  <c r="J349" i="3"/>
  <c r="I349" i="3"/>
  <c r="R348" i="3"/>
  <c r="J348" i="3"/>
  <c r="I348" i="3"/>
  <c r="R347" i="3"/>
  <c r="F347" i="3"/>
  <c r="J347" i="3" s="1"/>
  <c r="P215" i="2"/>
  <c r="M215" i="2"/>
  <c r="L215" i="2"/>
  <c r="H215" i="2"/>
  <c r="G347" i="3" s="1"/>
  <c r="Q215" i="2" s="1"/>
  <c r="R346" i="3"/>
  <c r="F346" i="3"/>
  <c r="J346" i="3" s="1"/>
  <c r="F345" i="3"/>
  <c r="J345" i="3" s="1"/>
  <c r="R345" i="3"/>
  <c r="R344" i="3"/>
  <c r="F344" i="3"/>
  <c r="J344" i="3" s="1"/>
  <c r="F343" i="3"/>
  <c r="J343" i="3" s="1"/>
  <c r="F342" i="3"/>
  <c r="J342" i="3" s="1"/>
  <c r="R341" i="3"/>
  <c r="J341" i="3"/>
  <c r="I341" i="3"/>
  <c r="J340" i="3"/>
  <c r="I340" i="3"/>
  <c r="P213" i="2"/>
  <c r="M213" i="2"/>
  <c r="L213" i="2"/>
  <c r="H213" i="2"/>
  <c r="G344" i="3" s="1"/>
  <c r="I344" i="3" s="1"/>
  <c r="P209" i="2"/>
  <c r="M209" i="2"/>
  <c r="L209" i="2"/>
  <c r="H209" i="2"/>
  <c r="O255" i="5"/>
  <c r="L255" i="5"/>
  <c r="K255" i="5"/>
  <c r="G255" i="5"/>
  <c r="G444" i="3" l="1"/>
  <c r="I444" i="3" s="1"/>
  <c r="G1908" i="3"/>
  <c r="I1908" i="3" s="1"/>
  <c r="R215" i="2"/>
  <c r="E215" i="2" s="1"/>
  <c r="Q309" i="2"/>
  <c r="S309" i="2" s="1"/>
  <c r="Q232" i="2"/>
  <c r="S232" i="2" s="1"/>
  <c r="I377" i="3"/>
  <c r="G785" i="3"/>
  <c r="I785" i="3" s="1"/>
  <c r="G1130" i="3"/>
  <c r="I1130" i="3" s="1"/>
  <c r="F5577" i="6"/>
  <c r="H5577" i="6" s="1"/>
  <c r="F5806" i="6"/>
  <c r="H5806" i="6" s="1"/>
  <c r="F5719" i="6"/>
  <c r="H5719" i="6" s="1"/>
  <c r="F5805" i="6"/>
  <c r="H5805" i="6" s="1"/>
  <c r="F5718" i="6"/>
  <c r="H5718" i="6" s="1"/>
  <c r="F5116" i="6"/>
  <c r="H5116" i="6" s="1"/>
  <c r="F5115" i="6"/>
  <c r="H5115" i="6" s="1"/>
  <c r="G343" i="3"/>
  <c r="I343" i="3" s="1"/>
  <c r="G645" i="3"/>
  <c r="I645" i="3" s="1"/>
  <c r="Q255" i="5"/>
  <c r="D255" i="5" s="1"/>
  <c r="R209" i="2"/>
  <c r="E209" i="2" s="1"/>
  <c r="S215" i="2"/>
  <c r="R218" i="2"/>
  <c r="E218" i="2" s="1"/>
  <c r="R245" i="2"/>
  <c r="E245" i="2" s="1"/>
  <c r="I354" i="3"/>
  <c r="Q218" i="2"/>
  <c r="S218" i="2" s="1"/>
  <c r="Q213" i="2"/>
  <c r="S213" i="2" s="1"/>
  <c r="I347" i="3"/>
  <c r="R213" i="2"/>
  <c r="E213" i="2" s="1"/>
  <c r="O254" i="5"/>
  <c r="L254" i="5"/>
  <c r="K254" i="5"/>
  <c r="G254" i="5"/>
  <c r="P234" i="2"/>
  <c r="M234" i="2"/>
  <c r="L234" i="2"/>
  <c r="H234" i="2"/>
  <c r="G1310" i="3" s="1"/>
  <c r="I1310" i="3" s="1"/>
  <c r="P231" i="2"/>
  <c r="M231" i="2"/>
  <c r="L231" i="2"/>
  <c r="H231" i="2"/>
  <c r="G1855" i="3" s="1"/>
  <c r="I1855" i="3" s="1"/>
  <c r="O253" i="5"/>
  <c r="L253" i="5"/>
  <c r="K253" i="5"/>
  <c r="G253" i="5"/>
  <c r="O252" i="5"/>
  <c r="L252" i="5"/>
  <c r="K252" i="5"/>
  <c r="G252" i="5"/>
  <c r="O251" i="5"/>
  <c r="Q251" i="5" s="1"/>
  <c r="D251" i="5" s="1"/>
  <c r="L251" i="5"/>
  <c r="K251" i="5"/>
  <c r="G251" i="5"/>
  <c r="O250" i="5"/>
  <c r="Q250" i="5" s="1"/>
  <c r="D250" i="5" s="1"/>
  <c r="L250" i="5"/>
  <c r="K250" i="5"/>
  <c r="O247" i="5"/>
  <c r="O246" i="5"/>
  <c r="G250" i="5"/>
  <c r="Q245" i="2" l="1"/>
  <c r="S245" i="2" s="1"/>
  <c r="G564" i="3"/>
  <c r="I564" i="3" s="1"/>
  <c r="G1070" i="3"/>
  <c r="I1070" i="3" s="1"/>
  <c r="G378" i="3"/>
  <c r="I378" i="3" s="1"/>
  <c r="G471" i="3"/>
  <c r="I471" i="3" s="1"/>
  <c r="Q252" i="5"/>
  <c r="D252" i="5" s="1"/>
  <c r="R234" i="2"/>
  <c r="E234" i="2" s="1"/>
  <c r="Q254" i="5"/>
  <c r="D254" i="5" s="1"/>
  <c r="R231" i="2"/>
  <c r="E231" i="2" s="1"/>
  <c r="Q253" i="5"/>
  <c r="D253" i="5" s="1"/>
  <c r="L247" i="5"/>
  <c r="K247" i="5"/>
  <c r="Q247" i="5" s="1"/>
  <c r="D247" i="5" s="1"/>
  <c r="G248" i="5"/>
  <c r="G247" i="5"/>
  <c r="L246" i="5"/>
  <c r="K246" i="5"/>
  <c r="Q246" i="5" s="1"/>
  <c r="D246" i="5" l="1"/>
  <c r="Q234" i="2"/>
  <c r="S234" i="2" s="1"/>
  <c r="F6641" i="6"/>
  <c r="H6641" i="6" s="1"/>
  <c r="F6993" i="6"/>
  <c r="H6993" i="6" s="1"/>
  <c r="F6073" i="6"/>
  <c r="H6073" i="6" s="1"/>
  <c r="F6445" i="6"/>
  <c r="H6445" i="6" s="1"/>
  <c r="F6312" i="6"/>
  <c r="H6312" i="6" s="1"/>
  <c r="F5190" i="6"/>
  <c r="H5190" i="6" s="1"/>
  <c r="F5857" i="6"/>
  <c r="H5857" i="6" s="1"/>
  <c r="F5526" i="6"/>
  <c r="H5526" i="6" s="1"/>
  <c r="O245" i="5"/>
  <c r="Q245" i="5" s="1"/>
  <c r="D245" i="5" s="1"/>
  <c r="L245" i="5"/>
  <c r="K245" i="5"/>
  <c r="G246" i="5"/>
  <c r="F326" i="3"/>
  <c r="J326" i="3" s="1"/>
  <c r="F320" i="3"/>
  <c r="J320" i="3" s="1"/>
  <c r="P211" i="2"/>
  <c r="M211" i="2"/>
  <c r="L211" i="2"/>
  <c r="H211" i="2"/>
  <c r="G696" i="3" s="1"/>
  <c r="I696" i="3" s="1"/>
  <c r="P217" i="2"/>
  <c r="M217" i="2"/>
  <c r="L217" i="2"/>
  <c r="H217" i="2"/>
  <c r="G370" i="3" s="1"/>
  <c r="I370" i="3" s="1"/>
  <c r="O244" i="5"/>
  <c r="L244" i="5"/>
  <c r="K244" i="5"/>
  <c r="G245" i="5"/>
  <c r="F6306" i="6" s="1"/>
  <c r="H6306" i="6" s="1"/>
  <c r="O243" i="5"/>
  <c r="L243" i="5"/>
  <c r="K243" i="5"/>
  <c r="G244" i="5"/>
  <c r="O242" i="5"/>
  <c r="L242" i="5"/>
  <c r="K242" i="5"/>
  <c r="G243" i="5"/>
  <c r="F316" i="3"/>
  <c r="J316" i="3" s="1"/>
  <c r="H212" i="2"/>
  <c r="G769" i="3" s="1"/>
  <c r="I769" i="3" s="1"/>
  <c r="M212" i="2"/>
  <c r="L212" i="2"/>
  <c r="P212" i="2"/>
  <c r="P208" i="2"/>
  <c r="P216" i="2"/>
  <c r="F315" i="3"/>
  <c r="J315" i="3" s="1"/>
  <c r="F314" i="3"/>
  <c r="J314" i="3" s="1"/>
  <c r="F313" i="3"/>
  <c r="J313" i="3" s="1"/>
  <c r="F312" i="3"/>
  <c r="J312" i="3" s="1"/>
  <c r="F307" i="3"/>
  <c r="J307" i="3" s="1"/>
  <c r="F306" i="3"/>
  <c r="J306" i="3" s="1"/>
  <c r="F305" i="3"/>
  <c r="J305" i="3" s="1"/>
  <c r="H208" i="2"/>
  <c r="M208" i="2"/>
  <c r="L208" i="2"/>
  <c r="H216" i="2"/>
  <c r="G352" i="3" s="1"/>
  <c r="I352" i="3" s="1"/>
  <c r="M216" i="2"/>
  <c r="L216" i="2"/>
  <c r="F7458" i="6" l="1"/>
  <c r="H7458" i="6" s="1"/>
  <c r="F7692" i="6"/>
  <c r="H7692" i="6" s="1"/>
  <c r="F7772" i="6"/>
  <c r="H7772" i="6" s="1"/>
  <c r="F7300" i="6"/>
  <c r="H7300" i="6" s="1"/>
  <c r="F7361" i="6"/>
  <c r="H7361" i="6" s="1"/>
  <c r="F6284" i="6"/>
  <c r="H6284" i="6" s="1"/>
  <c r="F6906" i="6"/>
  <c r="H6906" i="6" s="1"/>
  <c r="F5566" i="6"/>
  <c r="H5566" i="6" s="1"/>
  <c r="F6227" i="6"/>
  <c r="H6227" i="6" s="1"/>
  <c r="F5425" i="6"/>
  <c r="H5425" i="6" s="1"/>
  <c r="F5642" i="6"/>
  <c r="H5642" i="6" s="1"/>
  <c r="G709" i="3"/>
  <c r="I709" i="3" s="1"/>
  <c r="G730" i="3"/>
  <c r="I730" i="3" s="1"/>
  <c r="G501" i="3"/>
  <c r="I501" i="3" s="1"/>
  <c r="G642" i="3"/>
  <c r="I642" i="3" s="1"/>
  <c r="G315" i="3"/>
  <c r="I315" i="3" s="1"/>
  <c r="G549" i="3"/>
  <c r="I549" i="3" s="1"/>
  <c r="Q244" i="5"/>
  <c r="D244" i="5" s="1"/>
  <c r="Q243" i="5"/>
  <c r="D243" i="5" s="1"/>
  <c r="G326" i="3"/>
  <c r="I326" i="3" s="1"/>
  <c r="G416" i="3"/>
  <c r="I416" i="3" s="1"/>
  <c r="G306" i="3"/>
  <c r="I306" i="3" s="1"/>
  <c r="G384" i="3"/>
  <c r="I384" i="3" s="1"/>
  <c r="Q223" i="2"/>
  <c r="S223" i="2" s="1"/>
  <c r="Q216" i="2"/>
  <c r="S216" i="2" s="1"/>
  <c r="R217" i="2"/>
  <c r="E217" i="2" s="1"/>
  <c r="R216" i="2"/>
  <c r="E216" i="2" s="1"/>
  <c r="R208" i="2"/>
  <c r="E208" i="2" s="1"/>
  <c r="Q231" i="2"/>
  <c r="S231" i="2" s="1"/>
  <c r="R212" i="2"/>
  <c r="E212" i="2" s="1"/>
  <c r="R211" i="2"/>
  <c r="E211" i="2" s="1"/>
  <c r="Q217" i="2"/>
  <c r="S217" i="2" s="1"/>
  <c r="Q242" i="5"/>
  <c r="D242" i="5" s="1"/>
  <c r="AP73" i="1"/>
  <c r="AQ73" i="1" s="1"/>
  <c r="AH73" i="1"/>
  <c r="AI73" i="1" s="1"/>
  <c r="V73" i="1"/>
  <c r="W73" i="1" s="1"/>
  <c r="N73" i="1"/>
  <c r="O73" i="1" s="1"/>
  <c r="AT73" i="1"/>
  <c r="AU73" i="1" s="1"/>
  <c r="AL73" i="1"/>
  <c r="AM73" i="1" s="1"/>
  <c r="Z73" i="1"/>
  <c r="AA73" i="1" s="1"/>
  <c r="J73" i="1"/>
  <c r="K73" i="1" s="1"/>
  <c r="Q212" i="2" l="1"/>
  <c r="S212" i="2" s="1"/>
  <c r="Q208" i="2"/>
  <c r="S208" i="2" s="1"/>
  <c r="O241" i="5"/>
  <c r="Q241" i="5" s="1"/>
  <c r="D241" i="5" s="1"/>
  <c r="L241" i="5"/>
  <c r="K241" i="5"/>
  <c r="G242" i="5"/>
  <c r="F301" i="3"/>
  <c r="J301" i="3" s="1"/>
  <c r="F299" i="3"/>
  <c r="J299" i="3" s="1"/>
  <c r="F298" i="3"/>
  <c r="J298" i="3" s="1"/>
  <c r="A3" i="6" l="1"/>
  <c r="A4" i="6" l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R297" i="3"/>
  <c r="F297" i="3"/>
  <c r="J297" i="3" s="1"/>
  <c r="R296" i="3"/>
  <c r="F296" i="3"/>
  <c r="J296" i="3" s="1"/>
  <c r="O240" i="5"/>
  <c r="Q240" i="5" s="1"/>
  <c r="D240" i="5" s="1"/>
  <c r="L240" i="5"/>
  <c r="K240" i="5"/>
  <c r="G241" i="5"/>
  <c r="O239" i="5"/>
  <c r="Q239" i="5" s="1"/>
  <c r="D239" i="5" s="1"/>
  <c r="L239" i="5"/>
  <c r="K239" i="5"/>
  <c r="G240" i="5"/>
  <c r="O238" i="5"/>
  <c r="L238" i="5"/>
  <c r="K238" i="5"/>
  <c r="G239" i="5"/>
  <c r="F5961" i="6" s="1"/>
  <c r="H5961" i="6" s="1"/>
  <c r="O237" i="5"/>
  <c r="L237" i="5"/>
  <c r="K237" i="5"/>
  <c r="G238" i="5"/>
  <c r="F295" i="3"/>
  <c r="J295" i="3" s="1"/>
  <c r="O236" i="5"/>
  <c r="G237" i="5"/>
  <c r="L236" i="5"/>
  <c r="K236" i="5"/>
  <c r="F5309" i="6" l="1"/>
  <c r="H5309" i="6" s="1"/>
  <c r="F5360" i="6"/>
  <c r="H5360" i="6" s="1"/>
  <c r="F5093" i="6"/>
  <c r="H5093" i="6" s="1"/>
  <c r="Q236" i="5"/>
  <c r="Q238" i="5"/>
  <c r="D238" i="5" s="1"/>
  <c r="Q237" i="5"/>
  <c r="D237" i="5" s="1"/>
  <c r="F293" i="3"/>
  <c r="J293" i="3" s="1"/>
  <c r="D236" i="5" l="1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C1" i="7" l="1"/>
  <c r="D1" i="7" s="1"/>
  <c r="BC2" i="7"/>
  <c r="B3" i="7"/>
  <c r="C2" i="7" s="1"/>
  <c r="C3" i="7" s="1"/>
  <c r="D2" i="7" s="1"/>
  <c r="D3" i="7" s="1"/>
  <c r="E2" i="7" s="1"/>
  <c r="E3" i="7" s="1"/>
  <c r="F2" i="7" s="1"/>
  <c r="F3" i="7" s="1"/>
  <c r="G2" i="7" s="1"/>
  <c r="G3" i="7" s="1"/>
  <c r="H2" i="7" s="1"/>
  <c r="H3" i="7" s="1"/>
  <c r="I2" i="7" s="1"/>
  <c r="I3" i="7" s="1"/>
  <c r="J2" i="7" s="1"/>
  <c r="J3" i="7" s="1"/>
  <c r="K2" i="7" s="1"/>
  <c r="K3" i="7" s="1"/>
  <c r="L2" i="7" s="1"/>
  <c r="L3" i="7" s="1"/>
  <c r="M2" i="7" s="1"/>
  <c r="M3" i="7" s="1"/>
  <c r="N2" i="7" s="1"/>
  <c r="N3" i="7" s="1"/>
  <c r="O2" i="7" s="1"/>
  <c r="O3" i="7" s="1"/>
  <c r="P2" i="7" s="1"/>
  <c r="P3" i="7" s="1"/>
  <c r="Q2" i="7" s="1"/>
  <c r="Q3" i="7" s="1"/>
  <c r="R2" i="7" s="1"/>
  <c r="R3" i="7" s="1"/>
  <c r="S2" i="7" s="1"/>
  <c r="S3" i="7" s="1"/>
  <c r="T2" i="7" s="1"/>
  <c r="T3" i="7" s="1"/>
  <c r="U2" i="7" s="1"/>
  <c r="U3" i="7" s="1"/>
  <c r="V2" i="7" s="1"/>
  <c r="V3" i="7" s="1"/>
  <c r="W2" i="7" s="1"/>
  <c r="W3" i="7" s="1"/>
  <c r="X2" i="7" s="1"/>
  <c r="X3" i="7" s="1"/>
  <c r="Y2" i="7" s="1"/>
  <c r="Y3" i="7" s="1"/>
  <c r="Z2" i="7" s="1"/>
  <c r="Z3" i="7" s="1"/>
  <c r="AA2" i="7" s="1"/>
  <c r="AA3" i="7" s="1"/>
  <c r="AB2" i="7" s="1"/>
  <c r="AB3" i="7" s="1"/>
  <c r="AC2" i="7" s="1"/>
  <c r="AC3" i="7" s="1"/>
  <c r="AD2" i="7" s="1"/>
  <c r="AD3" i="7" s="1"/>
  <c r="AE2" i="7" s="1"/>
  <c r="AE3" i="7" s="1"/>
  <c r="AF2" i="7" s="1"/>
  <c r="AF3" i="7" s="1"/>
  <c r="AG2" i="7" s="1"/>
  <c r="AG3" i="7" s="1"/>
  <c r="AH2" i="7" s="1"/>
  <c r="AH3" i="7" s="1"/>
  <c r="AI2" i="7" s="1"/>
  <c r="AI3" i="7" s="1"/>
  <c r="AJ2" i="7" s="1"/>
  <c r="AJ3" i="7" s="1"/>
  <c r="AK2" i="7" s="1"/>
  <c r="AK3" i="7" s="1"/>
  <c r="AL2" i="7" s="1"/>
  <c r="AL3" i="7" s="1"/>
  <c r="AM2" i="7" s="1"/>
  <c r="AM3" i="7" s="1"/>
  <c r="AN2" i="7" s="1"/>
  <c r="AN3" i="7" s="1"/>
  <c r="AO2" i="7" s="1"/>
  <c r="AO3" i="7" s="1"/>
  <c r="AP2" i="7" s="1"/>
  <c r="AP3" i="7" s="1"/>
  <c r="AQ2" i="7" s="1"/>
  <c r="AQ3" i="7" s="1"/>
  <c r="AR2" i="7" s="1"/>
  <c r="AR3" i="7" s="1"/>
  <c r="AS2" i="7" s="1"/>
  <c r="AS3" i="7" s="1"/>
  <c r="AT2" i="7" s="1"/>
  <c r="AT3" i="7" s="1"/>
  <c r="AU2" i="7" s="1"/>
  <c r="AU3" i="7" s="1"/>
  <c r="AV2" i="7" s="1"/>
  <c r="AV3" i="7" s="1"/>
  <c r="AW2" i="7" s="1"/>
  <c r="AW3" i="7" s="1"/>
  <c r="AX2" i="7" s="1"/>
  <c r="AX3" i="7" s="1"/>
  <c r="AY2" i="7" s="1"/>
  <c r="AY3" i="7" s="1"/>
  <c r="AZ2" i="7" s="1"/>
  <c r="AZ3" i="7" s="1"/>
  <c r="BA2" i="7" s="1"/>
  <c r="BA3" i="7" s="1"/>
  <c r="BC3" i="7" s="1"/>
  <c r="BC8" i="7"/>
  <c r="BC7" i="7"/>
  <c r="BC6" i="7"/>
  <c r="BC5" i="7"/>
  <c r="BC15" i="7"/>
  <c r="BC14" i="7"/>
  <c r="BC13" i="7"/>
  <c r="BC12" i="7"/>
  <c r="BC11" i="7"/>
  <c r="BC10" i="7"/>
  <c r="BC35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BA27" i="7"/>
  <c r="BA30" i="7" s="1"/>
  <c r="AZ27" i="7"/>
  <c r="AZ30" i="7" s="1"/>
  <c r="AY27" i="7"/>
  <c r="AY30" i="7" s="1"/>
  <c r="AX27" i="7"/>
  <c r="AX30" i="7" s="1"/>
  <c r="AW27" i="7"/>
  <c r="AW30" i="7" s="1"/>
  <c r="AV27" i="7"/>
  <c r="AV30" i="7" s="1"/>
  <c r="AU27" i="7"/>
  <c r="AU30" i="7" s="1"/>
  <c r="AT27" i="7"/>
  <c r="AT30" i="7" s="1"/>
  <c r="AS27" i="7"/>
  <c r="AS30" i="7" s="1"/>
  <c r="AR27" i="7"/>
  <c r="AR30" i="7" s="1"/>
  <c r="AQ27" i="7"/>
  <c r="AQ30" i="7" s="1"/>
  <c r="AP27" i="7"/>
  <c r="AP30" i="7" s="1"/>
  <c r="AO27" i="7"/>
  <c r="AO30" i="7" s="1"/>
  <c r="AN27" i="7"/>
  <c r="AN30" i="7" s="1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BA24" i="7"/>
  <c r="BA34" i="7" s="1"/>
  <c r="BA49" i="7" s="1"/>
  <c r="AZ24" i="7"/>
  <c r="AZ34" i="7" s="1"/>
  <c r="AZ49" i="7" s="1"/>
  <c r="AY24" i="7"/>
  <c r="AX24" i="7"/>
  <c r="AX34" i="7" s="1"/>
  <c r="AX48" i="7" s="1"/>
  <c r="AW24" i="7"/>
  <c r="AW34" i="7" s="1"/>
  <c r="AW49" i="7" s="1"/>
  <c r="AV24" i="7"/>
  <c r="AV34" i="7" s="1"/>
  <c r="AV49" i="7" s="1"/>
  <c r="AU24" i="7"/>
  <c r="AT24" i="7"/>
  <c r="AT34" i="7" s="1"/>
  <c r="AT49" i="7" s="1"/>
  <c r="AS24" i="7"/>
  <c r="AS34" i="7" s="1"/>
  <c r="AS49" i="7" s="1"/>
  <c r="AR24" i="7"/>
  <c r="AR34" i="7" s="1"/>
  <c r="AR49" i="7" s="1"/>
  <c r="AQ24" i="7"/>
  <c r="AP24" i="7"/>
  <c r="AP34" i="7" s="1"/>
  <c r="AP48" i="7" s="1"/>
  <c r="AO24" i="7"/>
  <c r="AO34" i="7" s="1"/>
  <c r="AO49" i="7" s="1"/>
  <c r="AN24" i="7"/>
  <c r="AN34" i="7" s="1"/>
  <c r="AN49" i="7" s="1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M24" i="7" s="1"/>
  <c r="AL16" i="7"/>
  <c r="AL24" i="7" s="1"/>
  <c r="AK16" i="7"/>
  <c r="AK24" i="7" s="1"/>
  <c r="AJ16" i="7"/>
  <c r="AJ24" i="7" s="1"/>
  <c r="AI16" i="7"/>
  <c r="AI24" i="7" s="1"/>
  <c r="AH16" i="7"/>
  <c r="AH24" i="7" s="1"/>
  <c r="AG16" i="7"/>
  <c r="AG24" i="7" s="1"/>
  <c r="AF16" i="7"/>
  <c r="AF24" i="7" s="1"/>
  <c r="AE16" i="7"/>
  <c r="AE24" i="7" s="1"/>
  <c r="AD16" i="7"/>
  <c r="AD24" i="7" s="1"/>
  <c r="AC16" i="7"/>
  <c r="AC24" i="7" s="1"/>
  <c r="AB16" i="7"/>
  <c r="AB24" i="7" s="1"/>
  <c r="AA16" i="7"/>
  <c r="AA24" i="7" s="1"/>
  <c r="Z16" i="7"/>
  <c r="Z24" i="7" s="1"/>
  <c r="Y16" i="7"/>
  <c r="Y24" i="7" s="1"/>
  <c r="X16" i="7"/>
  <c r="X24" i="7" s="1"/>
  <c r="W16" i="7"/>
  <c r="W24" i="7" s="1"/>
  <c r="V16" i="7"/>
  <c r="V24" i="7" s="1"/>
  <c r="U16" i="7"/>
  <c r="U24" i="7" s="1"/>
  <c r="T16" i="7"/>
  <c r="T24" i="7" s="1"/>
  <c r="S16" i="7"/>
  <c r="S24" i="7" s="1"/>
  <c r="R16" i="7"/>
  <c r="R24" i="7" s="1"/>
  <c r="Q16" i="7"/>
  <c r="Q24" i="7" s="1"/>
  <c r="P16" i="7"/>
  <c r="P24" i="7" s="1"/>
  <c r="O16" i="7"/>
  <c r="O24" i="7" s="1"/>
  <c r="N16" i="7"/>
  <c r="N24" i="7" s="1"/>
  <c r="M16" i="7"/>
  <c r="M24" i="7" s="1"/>
  <c r="L16" i="7"/>
  <c r="K16" i="7"/>
  <c r="K19" i="7" s="1"/>
  <c r="K22" i="7" s="1"/>
  <c r="J16" i="7"/>
  <c r="J19" i="7" s="1"/>
  <c r="J22" i="7" s="1"/>
  <c r="I16" i="7"/>
  <c r="I19" i="7" s="1"/>
  <c r="I22" i="7" s="1"/>
  <c r="H16" i="7"/>
  <c r="H19" i="7" s="1"/>
  <c r="H22" i="7" s="1"/>
  <c r="G16" i="7"/>
  <c r="G24" i="7" s="1"/>
  <c r="F16" i="7"/>
  <c r="F19" i="7" s="1"/>
  <c r="F22" i="7" s="1"/>
  <c r="E16" i="7"/>
  <c r="E19" i="7" s="1"/>
  <c r="E22" i="7" s="1"/>
  <c r="D16" i="7"/>
  <c r="D24" i="7" s="1"/>
  <c r="C16" i="7"/>
  <c r="C19" i="7" s="1"/>
  <c r="C22" i="7" s="1"/>
  <c r="B16" i="7"/>
  <c r="B19" i="7" s="1"/>
  <c r="B22" i="7" s="1"/>
  <c r="G200" i="5"/>
  <c r="F6249" i="6" s="1"/>
  <c r="H6249" i="6" s="1"/>
  <c r="G199" i="5"/>
  <c r="G198" i="5"/>
  <c r="G197" i="5"/>
  <c r="F2043" i="6" s="1"/>
  <c r="H2043" i="6" s="1"/>
  <c r="G196" i="5"/>
  <c r="F311" i="6" s="1"/>
  <c r="H311" i="6" s="1"/>
  <c r="G195" i="5"/>
  <c r="G194" i="5"/>
  <c r="G193" i="5"/>
  <c r="F7776" i="6" s="1"/>
  <c r="H7776" i="6" s="1"/>
  <c r="G192" i="5"/>
  <c r="F2117" i="6" s="1"/>
  <c r="H2117" i="6" s="1"/>
  <c r="G191" i="5"/>
  <c r="F11839" i="6" s="1"/>
  <c r="H11839" i="6" s="1"/>
  <c r="G190" i="5"/>
  <c r="F14272" i="6" s="1"/>
  <c r="H14272" i="6" s="1"/>
  <c r="G189" i="5"/>
  <c r="G188" i="5"/>
  <c r="G187" i="5"/>
  <c r="G186" i="5"/>
  <c r="G185" i="5"/>
  <c r="G184" i="5"/>
  <c r="F1419" i="6" s="1"/>
  <c r="H1419" i="6" s="1"/>
  <c r="G182" i="5"/>
  <c r="G181" i="5"/>
  <c r="G180" i="5"/>
  <c r="F37" i="6" s="1"/>
  <c r="G179" i="5"/>
  <c r="F4694" i="6" s="1"/>
  <c r="H4694" i="6" s="1"/>
  <c r="G178" i="5"/>
  <c r="G177" i="5"/>
  <c r="F12418" i="6" s="1"/>
  <c r="H12418" i="6" s="1"/>
  <c r="G176" i="5"/>
  <c r="G175" i="5"/>
  <c r="F2461" i="6" s="1"/>
  <c r="H2461" i="6" s="1"/>
  <c r="G174" i="5"/>
  <c r="G173" i="5"/>
  <c r="G172" i="5"/>
  <c r="F1885" i="6" s="1"/>
  <c r="H1885" i="6" s="1"/>
  <c r="G171" i="5"/>
  <c r="F10599" i="6" s="1"/>
  <c r="H10599" i="6" s="1"/>
  <c r="G170" i="5"/>
  <c r="G169" i="5"/>
  <c r="G168" i="5"/>
  <c r="F6311" i="6" s="1"/>
  <c r="H6311" i="6" s="1"/>
  <c r="G167" i="5"/>
  <c r="F3423" i="6" s="1"/>
  <c r="H3423" i="6" s="1"/>
  <c r="G166" i="5"/>
  <c r="G165" i="5"/>
  <c r="F5915" i="6" s="1"/>
  <c r="H5915" i="6" s="1"/>
  <c r="G164" i="5"/>
  <c r="G163" i="5"/>
  <c r="F671" i="6" s="1"/>
  <c r="H671" i="6" s="1"/>
  <c r="G162" i="5"/>
  <c r="G161" i="5"/>
  <c r="G160" i="5"/>
  <c r="G159" i="5"/>
  <c r="G158" i="5"/>
  <c r="G157" i="5"/>
  <c r="G156" i="5"/>
  <c r="F3937" i="6" s="1"/>
  <c r="H3937" i="6" s="1"/>
  <c r="G155" i="5"/>
  <c r="F62" i="6" s="1"/>
  <c r="G154" i="5"/>
  <c r="G153" i="5"/>
  <c r="G152" i="5"/>
  <c r="G151" i="5"/>
  <c r="F5057" i="6" s="1"/>
  <c r="H5057" i="6" s="1"/>
  <c r="G150" i="5"/>
  <c r="G149" i="5"/>
  <c r="G148" i="5"/>
  <c r="F785" i="6" s="1"/>
  <c r="H785" i="6" s="1"/>
  <c r="G147" i="5"/>
  <c r="F1822" i="6" s="1"/>
  <c r="H1822" i="6" s="1"/>
  <c r="G146" i="5"/>
  <c r="G145" i="5"/>
  <c r="G144" i="5"/>
  <c r="G143" i="5"/>
  <c r="G142" i="5"/>
  <c r="G141" i="5"/>
  <c r="G140" i="5"/>
  <c r="F2106" i="6" s="1"/>
  <c r="H2106" i="6" s="1"/>
  <c r="G139" i="5"/>
  <c r="F13724" i="6" s="1"/>
  <c r="H13724" i="6" s="1"/>
  <c r="G138" i="5"/>
  <c r="F12561" i="6" s="1"/>
  <c r="H12561" i="6" s="1"/>
  <c r="G137" i="5"/>
  <c r="G136" i="5"/>
  <c r="G135" i="5"/>
  <c r="F8091" i="6" s="1"/>
  <c r="H8091" i="6" s="1"/>
  <c r="G134" i="5"/>
  <c r="G133" i="5"/>
  <c r="F12078" i="6" s="1"/>
  <c r="H12078" i="6" s="1"/>
  <c r="G132" i="5"/>
  <c r="F1962" i="6" s="1"/>
  <c r="H1962" i="6" s="1"/>
  <c r="G131" i="5"/>
  <c r="F1461" i="6" s="1"/>
  <c r="H1461" i="6" s="1"/>
  <c r="G130" i="5"/>
  <c r="G129" i="5"/>
  <c r="G128" i="5"/>
  <c r="G127" i="5"/>
  <c r="F596" i="6" s="1"/>
  <c r="H596" i="6" s="1"/>
  <c r="G126" i="5"/>
  <c r="G125" i="5"/>
  <c r="G124" i="5"/>
  <c r="F142" i="6" s="1"/>
  <c r="H142" i="6" s="1"/>
  <c r="G123" i="5"/>
  <c r="F1043" i="6" s="1"/>
  <c r="H1043" i="6" s="1"/>
  <c r="G122" i="5"/>
  <c r="F12718" i="6" s="1"/>
  <c r="H12718" i="6" s="1"/>
  <c r="G121" i="5"/>
  <c r="G120" i="5"/>
  <c r="G119" i="5"/>
  <c r="F445" i="6" s="1"/>
  <c r="G118" i="5"/>
  <c r="G117" i="5"/>
  <c r="G116" i="5"/>
  <c r="F513" i="6" s="1"/>
  <c r="H513" i="6" s="1"/>
  <c r="G115" i="5"/>
  <c r="F15242" i="6" s="1"/>
  <c r="H15242" i="6" s="1"/>
  <c r="G114" i="5"/>
  <c r="G113" i="5"/>
  <c r="G112" i="5"/>
  <c r="F3128" i="6" s="1"/>
  <c r="H3128" i="6" s="1"/>
  <c r="G111" i="5"/>
  <c r="G110" i="5"/>
  <c r="G109" i="5"/>
  <c r="G108" i="5"/>
  <c r="F3934" i="6" s="1"/>
  <c r="H3934" i="6" s="1"/>
  <c r="G107" i="5"/>
  <c r="F2182" i="6" s="1"/>
  <c r="H2182" i="6" s="1"/>
  <c r="G106" i="5"/>
  <c r="F16110" i="6" s="1"/>
  <c r="H16110" i="6" s="1"/>
  <c r="G105" i="5"/>
  <c r="G104" i="5"/>
  <c r="G103" i="5"/>
  <c r="F937" i="6" s="1"/>
  <c r="H937" i="6" s="1"/>
  <c r="G102" i="5"/>
  <c r="G101" i="5"/>
  <c r="G100" i="5"/>
  <c r="F1247" i="6" s="1"/>
  <c r="H1247" i="6" s="1"/>
  <c r="G99" i="5"/>
  <c r="F217" i="6" s="1"/>
  <c r="G98" i="5"/>
  <c r="G97" i="5"/>
  <c r="G96" i="5"/>
  <c r="G95" i="5"/>
  <c r="F1228" i="6" s="1"/>
  <c r="H1228" i="6" s="1"/>
  <c r="G94" i="5"/>
  <c r="G93" i="5"/>
  <c r="G92" i="5"/>
  <c r="F2932" i="6" s="1"/>
  <c r="H2932" i="6" s="1"/>
  <c r="G91" i="5"/>
  <c r="F654" i="6" s="1"/>
  <c r="H654" i="6" s="1"/>
  <c r="G90" i="5"/>
  <c r="G89" i="5"/>
  <c r="G88" i="5"/>
  <c r="G87" i="5"/>
  <c r="F601" i="6" s="1"/>
  <c r="H601" i="6" s="1"/>
  <c r="G86" i="5"/>
  <c r="G85" i="5"/>
  <c r="G84" i="5"/>
  <c r="F2342" i="6" s="1"/>
  <c r="H2342" i="6" s="1"/>
  <c r="G83" i="5"/>
  <c r="F1196" i="6" s="1"/>
  <c r="G82" i="5"/>
  <c r="F13177" i="6" s="1"/>
  <c r="H13177" i="6" s="1"/>
  <c r="G81" i="5"/>
  <c r="G80" i="5"/>
  <c r="G79" i="5"/>
  <c r="F2082" i="6" s="1"/>
  <c r="H2082" i="6" s="1"/>
  <c r="G78" i="5"/>
  <c r="G77" i="5"/>
  <c r="G76" i="5"/>
  <c r="G75" i="5"/>
  <c r="F2245" i="6" s="1"/>
  <c r="H2245" i="6" s="1"/>
  <c r="G74" i="5"/>
  <c r="G73" i="5"/>
  <c r="F11244" i="6" s="1"/>
  <c r="H11244" i="6" s="1"/>
  <c r="G72" i="5"/>
  <c r="G71" i="5"/>
  <c r="G70" i="5"/>
  <c r="F7459" i="6" s="1"/>
  <c r="H7459" i="6" s="1"/>
  <c r="G69" i="5"/>
  <c r="G68" i="5"/>
  <c r="F3123" i="6" s="1"/>
  <c r="H3123" i="6" s="1"/>
  <c r="G67" i="5"/>
  <c r="F981" i="6" s="1"/>
  <c r="H981" i="6" s="1"/>
  <c r="G66" i="5"/>
  <c r="G65" i="5"/>
  <c r="F12211" i="6" s="1"/>
  <c r="H12211" i="6" s="1"/>
  <c r="G64" i="5"/>
  <c r="F8985" i="6" s="1"/>
  <c r="H8985" i="6" s="1"/>
  <c r="G63" i="5"/>
  <c r="G62" i="5"/>
  <c r="G61" i="5"/>
  <c r="G60" i="5"/>
  <c r="F3513" i="6" s="1"/>
  <c r="H3513" i="6" s="1"/>
  <c r="G59" i="5"/>
  <c r="G58" i="5"/>
  <c r="G57" i="5"/>
  <c r="G56" i="5"/>
  <c r="G55" i="5"/>
  <c r="F5108" i="6" s="1"/>
  <c r="G54" i="5"/>
  <c r="G53" i="5"/>
  <c r="G52" i="5"/>
  <c r="G51" i="5"/>
  <c r="G50" i="5"/>
  <c r="G49" i="5"/>
  <c r="F5038" i="6" s="1"/>
  <c r="G48" i="5"/>
  <c r="G47" i="5"/>
  <c r="F2940" i="6" s="1"/>
  <c r="H2940" i="6" s="1"/>
  <c r="G46" i="5"/>
  <c r="F5417" i="6" s="1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F3381" i="6" s="1"/>
  <c r="H3381" i="6" s="1"/>
  <c r="G27" i="5"/>
  <c r="G26" i="5"/>
  <c r="G25" i="5"/>
  <c r="G24" i="5"/>
  <c r="G23" i="5"/>
  <c r="G22" i="5"/>
  <c r="G21" i="5"/>
  <c r="G20" i="5"/>
  <c r="G19" i="5"/>
  <c r="G18" i="5"/>
  <c r="G17" i="5"/>
  <c r="G16" i="5"/>
  <c r="F14363" i="6" s="1"/>
  <c r="H14363" i="6" s="1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83" i="5"/>
  <c r="BE71" i="4"/>
  <c r="BE70" i="4"/>
  <c r="BE69" i="4"/>
  <c r="BE68" i="4"/>
  <c r="BE67" i="4"/>
  <c r="BE66" i="4"/>
  <c r="BE65" i="4"/>
  <c r="BE64" i="4"/>
  <c r="BE63" i="4"/>
  <c r="BE62" i="4"/>
  <c r="BE61" i="4"/>
  <c r="BE60" i="4"/>
  <c r="BE59" i="4"/>
  <c r="BE58" i="4"/>
  <c r="BE57" i="4"/>
  <c r="BE56" i="4"/>
  <c r="BE55" i="4"/>
  <c r="BE54" i="4"/>
  <c r="BE53" i="4"/>
  <c r="BE52" i="4"/>
  <c r="BE51" i="4"/>
  <c r="BE50" i="4"/>
  <c r="BE49" i="4"/>
  <c r="BE48" i="4"/>
  <c r="BE47" i="4"/>
  <c r="BE46" i="4"/>
  <c r="BE45" i="4"/>
  <c r="BE44" i="4"/>
  <c r="BE43" i="4"/>
  <c r="BE42" i="4"/>
  <c r="BE41" i="4"/>
  <c r="AZ70" i="4"/>
  <c r="AZ69" i="4"/>
  <c r="AZ68" i="4"/>
  <c r="AZ67" i="4"/>
  <c r="AZ66" i="4"/>
  <c r="AZ65" i="4"/>
  <c r="AZ64" i="4"/>
  <c r="AZ63" i="4"/>
  <c r="AZ62" i="4"/>
  <c r="AZ61" i="4"/>
  <c r="AZ60" i="4"/>
  <c r="AZ59" i="4"/>
  <c r="AZ58" i="4"/>
  <c r="AZ57" i="4"/>
  <c r="AZ56" i="4"/>
  <c r="AZ55" i="4"/>
  <c r="AZ54" i="4"/>
  <c r="AZ53" i="4"/>
  <c r="AZ52" i="4"/>
  <c r="AZ51" i="4"/>
  <c r="AZ50" i="4"/>
  <c r="AZ49" i="4"/>
  <c r="AZ48" i="4"/>
  <c r="AZ47" i="4"/>
  <c r="AZ46" i="4"/>
  <c r="AZ45" i="4"/>
  <c r="AZ44" i="4"/>
  <c r="AZ43" i="4"/>
  <c r="AZ42" i="4"/>
  <c r="AZ41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U57" i="4"/>
  <c r="AU56" i="4"/>
  <c r="AU55" i="4"/>
  <c r="AU54" i="4"/>
  <c r="AU53" i="4"/>
  <c r="AU52" i="4"/>
  <c r="AU51" i="4"/>
  <c r="AU50" i="4"/>
  <c r="AU49" i="4"/>
  <c r="AU48" i="4"/>
  <c r="AU47" i="4"/>
  <c r="AU46" i="4"/>
  <c r="AU45" i="4"/>
  <c r="AU44" i="4"/>
  <c r="AU43" i="4"/>
  <c r="AU42" i="4"/>
  <c r="AU4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AB1" i="6"/>
  <c r="Z2" i="6"/>
  <c r="Z6" i="6" s="1"/>
  <c r="Y2" i="6"/>
  <c r="Y6" i="6" s="1"/>
  <c r="X2" i="6"/>
  <c r="X6" i="6" s="1"/>
  <c r="W2" i="6"/>
  <c r="V2" i="6"/>
  <c r="V6" i="6" s="1"/>
  <c r="U2" i="6"/>
  <c r="U6" i="6" s="1"/>
  <c r="T2" i="6"/>
  <c r="T6" i="6" s="1"/>
  <c r="S2" i="6"/>
  <c r="R2" i="6"/>
  <c r="R6" i="6" s="1"/>
  <c r="Q2" i="6"/>
  <c r="Q6" i="6" s="1"/>
  <c r="P2" i="6"/>
  <c r="P14" i="6" s="1"/>
  <c r="O2" i="6"/>
  <c r="O14" i="6" s="1"/>
  <c r="O235" i="5"/>
  <c r="O234" i="5"/>
  <c r="O233" i="5"/>
  <c r="O231" i="5"/>
  <c r="O249" i="5"/>
  <c r="O248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Q203" i="5"/>
  <c r="D203" i="5" s="1"/>
  <c r="O202" i="5"/>
  <c r="O201" i="5"/>
  <c r="O200" i="5"/>
  <c r="Q200" i="5" s="1"/>
  <c r="D200" i="5" s="1"/>
  <c r="O199" i="5"/>
  <c r="Q199" i="5" s="1"/>
  <c r="D199" i="5" s="1"/>
  <c r="O198" i="5"/>
  <c r="Q198" i="5" s="1"/>
  <c r="O197" i="5"/>
  <c r="Q197" i="5" s="1"/>
  <c r="D197" i="5" s="1"/>
  <c r="O196" i="5"/>
  <c r="Q196" i="5" s="1"/>
  <c r="D196" i="5" s="1"/>
  <c r="O195" i="5"/>
  <c r="Q195" i="5" s="1"/>
  <c r="D195" i="5" s="1"/>
  <c r="O194" i="5"/>
  <c r="Q194" i="5" s="1"/>
  <c r="D194" i="5" s="1"/>
  <c r="O193" i="5"/>
  <c r="Q193" i="5" s="1"/>
  <c r="D193" i="5" s="1"/>
  <c r="O192" i="5"/>
  <c r="Q192" i="5" s="1"/>
  <c r="D192" i="5" s="1"/>
  <c r="O191" i="5"/>
  <c r="Q191" i="5" s="1"/>
  <c r="D191" i="5" s="1"/>
  <c r="O190" i="5"/>
  <c r="Q190" i="5" s="1"/>
  <c r="O189" i="5"/>
  <c r="Q189" i="5" s="1"/>
  <c r="D189" i="5" s="1"/>
  <c r="O188" i="5"/>
  <c r="Q188" i="5" s="1"/>
  <c r="D188" i="5" s="1"/>
  <c r="O187" i="5"/>
  <c r="Q187" i="5" s="1"/>
  <c r="D187" i="5" s="1"/>
  <c r="O186" i="5"/>
  <c r="Q186" i="5" s="1"/>
  <c r="D186" i="5" s="1"/>
  <c r="O185" i="5"/>
  <c r="Q185" i="5" s="1"/>
  <c r="O184" i="5"/>
  <c r="Q184" i="5" s="1"/>
  <c r="D184" i="5" s="1"/>
  <c r="O183" i="5"/>
  <c r="Q183" i="5" s="1"/>
  <c r="D183" i="5" s="1"/>
  <c r="O182" i="5"/>
  <c r="Q182" i="5" s="1"/>
  <c r="D182" i="5" s="1"/>
  <c r="O181" i="5"/>
  <c r="Q181" i="5" s="1"/>
  <c r="D181" i="5" s="1"/>
  <c r="O180" i="5"/>
  <c r="Q180" i="5" s="1"/>
  <c r="D180" i="5" s="1"/>
  <c r="O179" i="5"/>
  <c r="Q179" i="5" s="1"/>
  <c r="D179" i="5" s="1"/>
  <c r="O178" i="5"/>
  <c r="Q178" i="5" s="1"/>
  <c r="Q177" i="5"/>
  <c r="O176" i="5"/>
  <c r="Q176" i="5" s="1"/>
  <c r="D176" i="5" s="1"/>
  <c r="O175" i="5"/>
  <c r="Q175" i="5" s="1"/>
  <c r="D175" i="5" s="1"/>
  <c r="O174" i="5"/>
  <c r="Q174" i="5" s="1"/>
  <c r="D174" i="5" s="1"/>
  <c r="O173" i="5"/>
  <c r="Q173" i="5" s="1"/>
  <c r="D173" i="5" s="1"/>
  <c r="O172" i="5"/>
  <c r="Q172" i="5" s="1"/>
  <c r="D172" i="5" s="1"/>
  <c r="O171" i="5"/>
  <c r="Q171" i="5" s="1"/>
  <c r="D171" i="5" s="1"/>
  <c r="O170" i="5"/>
  <c r="Q170" i="5" s="1"/>
  <c r="D170" i="5" s="1"/>
  <c r="O169" i="5"/>
  <c r="Q169" i="5" s="1"/>
  <c r="D169" i="5" s="1"/>
  <c r="O168" i="5"/>
  <c r="Q168" i="5" s="1"/>
  <c r="D168" i="5" s="1"/>
  <c r="O167" i="5"/>
  <c r="Q167" i="5" s="1"/>
  <c r="D167" i="5" s="1"/>
  <c r="Q166" i="5"/>
  <c r="D166" i="5" s="1"/>
  <c r="O165" i="5"/>
  <c r="Q165" i="5" s="1"/>
  <c r="D165" i="5" s="1"/>
  <c r="P164" i="5"/>
  <c r="R164" i="5" s="1"/>
  <c r="O164" i="5"/>
  <c r="Q164" i="5" s="1"/>
  <c r="O163" i="5"/>
  <c r="Q163" i="5" s="1"/>
  <c r="D163" i="5" s="1"/>
  <c r="O162" i="5"/>
  <c r="Q162" i="5" s="1"/>
  <c r="D162" i="5" s="1"/>
  <c r="O161" i="5"/>
  <c r="Q161" i="5" s="1"/>
  <c r="D161" i="5" s="1"/>
  <c r="O160" i="5"/>
  <c r="Q160" i="5" s="1"/>
  <c r="D160" i="5" s="1"/>
  <c r="O159" i="5"/>
  <c r="Q159" i="5" s="1"/>
  <c r="D159" i="5" s="1"/>
  <c r="O158" i="5"/>
  <c r="Q158" i="5" s="1"/>
  <c r="D158" i="5" s="1"/>
  <c r="O157" i="5"/>
  <c r="Q157" i="5" s="1"/>
  <c r="O156" i="5"/>
  <c r="Q156" i="5" s="1"/>
  <c r="D156" i="5" s="1"/>
  <c r="O155" i="5"/>
  <c r="Q155" i="5" s="1"/>
  <c r="D155" i="5" s="1"/>
  <c r="O154" i="5"/>
  <c r="Q154" i="5" s="1"/>
  <c r="D154" i="5" s="1"/>
  <c r="O153" i="5"/>
  <c r="Q153" i="5" s="1"/>
  <c r="D153" i="5" s="1"/>
  <c r="O152" i="5"/>
  <c r="Q152" i="5" s="1"/>
  <c r="O151" i="5"/>
  <c r="Q151" i="5" s="1"/>
  <c r="D151" i="5" s="1"/>
  <c r="O150" i="5"/>
  <c r="Q150" i="5" s="1"/>
  <c r="D150" i="5" s="1"/>
  <c r="O149" i="5"/>
  <c r="Q149" i="5" s="1"/>
  <c r="D149" i="5" s="1"/>
  <c r="O148" i="5"/>
  <c r="Q148" i="5" s="1"/>
  <c r="D148" i="5" s="1"/>
  <c r="O147" i="5"/>
  <c r="Q147" i="5" s="1"/>
  <c r="D147" i="5" s="1"/>
  <c r="O146" i="5"/>
  <c r="Q146" i="5" s="1"/>
  <c r="D146" i="5" s="1"/>
  <c r="O145" i="5"/>
  <c r="Q145" i="5" s="1"/>
  <c r="D145" i="5" s="1"/>
  <c r="O144" i="5"/>
  <c r="Q144" i="5" s="1"/>
  <c r="O143" i="5"/>
  <c r="Q143" i="5" s="1"/>
  <c r="O142" i="5"/>
  <c r="Q142" i="5" s="1"/>
  <c r="D142" i="5" s="1"/>
  <c r="O141" i="5"/>
  <c r="Q141" i="5" s="1"/>
  <c r="D141" i="5" s="1"/>
  <c r="O140" i="5"/>
  <c r="Q140" i="5" s="1"/>
  <c r="D140" i="5" s="1"/>
  <c r="O139" i="5"/>
  <c r="Q139" i="5" s="1"/>
  <c r="O138" i="5"/>
  <c r="Q138" i="5" s="1"/>
  <c r="O137" i="5"/>
  <c r="Q137" i="5" s="1"/>
  <c r="O136" i="5"/>
  <c r="Q136" i="5" s="1"/>
  <c r="D136" i="5" s="1"/>
  <c r="O135" i="5"/>
  <c r="Q135" i="5" s="1"/>
  <c r="D135" i="5" s="1"/>
  <c r="P134" i="5"/>
  <c r="R134" i="5" s="1"/>
  <c r="O134" i="5"/>
  <c r="Q134" i="5" s="1"/>
  <c r="O133" i="5"/>
  <c r="Q133" i="5" s="1"/>
  <c r="O132" i="5"/>
  <c r="Q132" i="5" s="1"/>
  <c r="D132" i="5" s="1"/>
  <c r="O131" i="5"/>
  <c r="Q131" i="5" s="1"/>
  <c r="D131" i="5" s="1"/>
  <c r="O130" i="5"/>
  <c r="Q130" i="5" s="1"/>
  <c r="D130" i="5" s="1"/>
  <c r="O129" i="5"/>
  <c r="Q129" i="5" s="1"/>
  <c r="D129" i="5" s="1"/>
  <c r="O128" i="5"/>
  <c r="Q128" i="5" s="1"/>
  <c r="D128" i="5" s="1"/>
  <c r="O127" i="5"/>
  <c r="Q127" i="5" s="1"/>
  <c r="D127" i="5" s="1"/>
  <c r="O126" i="5"/>
  <c r="Q126" i="5" s="1"/>
  <c r="D126" i="5" s="1"/>
  <c r="O125" i="5"/>
  <c r="Q125" i="5" s="1"/>
  <c r="D125" i="5" s="1"/>
  <c r="O124" i="5"/>
  <c r="Q124" i="5" s="1"/>
  <c r="D124" i="5" s="1"/>
  <c r="O123" i="5"/>
  <c r="Q123" i="5" s="1"/>
  <c r="D123" i="5" s="1"/>
  <c r="O122" i="5"/>
  <c r="Q122" i="5" s="1"/>
  <c r="O121" i="5"/>
  <c r="Q121" i="5" s="1"/>
  <c r="D121" i="5" s="1"/>
  <c r="O120" i="5"/>
  <c r="Q120" i="5" s="1"/>
  <c r="D120" i="5" s="1"/>
  <c r="O119" i="5"/>
  <c r="Q119" i="5" s="1"/>
  <c r="D119" i="5" s="1"/>
  <c r="O118" i="5"/>
  <c r="Q118" i="5" s="1"/>
  <c r="O117" i="5"/>
  <c r="Q117" i="5" s="1"/>
  <c r="D117" i="5" s="1"/>
  <c r="O116" i="5"/>
  <c r="Q116" i="5" s="1"/>
  <c r="D116" i="5" s="1"/>
  <c r="O115" i="5"/>
  <c r="Q115" i="5" s="1"/>
  <c r="O114" i="5"/>
  <c r="Q114" i="5" s="1"/>
  <c r="D114" i="5" s="1"/>
  <c r="O113" i="5"/>
  <c r="Q113" i="5" s="1"/>
  <c r="D113" i="5" s="1"/>
  <c r="O112" i="5"/>
  <c r="Q112" i="5" s="1"/>
  <c r="D112" i="5" s="1"/>
  <c r="O111" i="5"/>
  <c r="Q111" i="5" s="1"/>
  <c r="O110" i="5"/>
  <c r="Q110" i="5" s="1"/>
  <c r="D110" i="5" s="1"/>
  <c r="O109" i="5"/>
  <c r="Q109" i="5" s="1"/>
  <c r="D109" i="5" s="1"/>
  <c r="O108" i="5"/>
  <c r="Q108" i="5" s="1"/>
  <c r="D108" i="5" s="1"/>
  <c r="O107" i="5"/>
  <c r="Q107" i="5" s="1"/>
  <c r="D107" i="5" s="1"/>
  <c r="O106" i="5"/>
  <c r="Q106" i="5" s="1"/>
  <c r="O105" i="5"/>
  <c r="Q105" i="5" s="1"/>
  <c r="D105" i="5" s="1"/>
  <c r="O104" i="5"/>
  <c r="Q104" i="5" s="1"/>
  <c r="D104" i="5" s="1"/>
  <c r="O103" i="5"/>
  <c r="Q103" i="5" s="1"/>
  <c r="D103" i="5" s="1"/>
  <c r="O102" i="5"/>
  <c r="Q102" i="5" s="1"/>
  <c r="D102" i="5" s="1"/>
  <c r="O101" i="5"/>
  <c r="Q101" i="5" s="1"/>
  <c r="D101" i="5" s="1"/>
  <c r="O100" i="5"/>
  <c r="Q100" i="5" s="1"/>
  <c r="D100" i="5" s="1"/>
  <c r="O99" i="5"/>
  <c r="Q99" i="5" s="1"/>
  <c r="D99" i="5" s="1"/>
  <c r="O98" i="5"/>
  <c r="Q98" i="5" s="1"/>
  <c r="D98" i="5" s="1"/>
  <c r="O97" i="5"/>
  <c r="Q97" i="5" s="1"/>
  <c r="D97" i="5" s="1"/>
  <c r="O96" i="5"/>
  <c r="Q96" i="5" s="1"/>
  <c r="D96" i="5" s="1"/>
  <c r="O95" i="5"/>
  <c r="Q95" i="5" s="1"/>
  <c r="D95" i="5" s="1"/>
  <c r="O94" i="5"/>
  <c r="Q94" i="5" s="1"/>
  <c r="D94" i="5" s="1"/>
  <c r="P93" i="5"/>
  <c r="R93" i="5" s="1"/>
  <c r="O93" i="5"/>
  <c r="Q93" i="5" s="1"/>
  <c r="O92" i="5"/>
  <c r="Q92" i="5" s="1"/>
  <c r="D92" i="5" s="1"/>
  <c r="O91" i="5"/>
  <c r="Q91" i="5" s="1"/>
  <c r="D91" i="5" s="1"/>
  <c r="O90" i="5"/>
  <c r="Q90" i="5" s="1"/>
  <c r="D90" i="5" s="1"/>
  <c r="O89" i="5"/>
  <c r="Q89" i="5" s="1"/>
  <c r="D89" i="5" s="1"/>
  <c r="O88" i="5"/>
  <c r="Q88" i="5" s="1"/>
  <c r="D88" i="5" s="1"/>
  <c r="O87" i="5"/>
  <c r="Q87" i="5" s="1"/>
  <c r="D87" i="5" s="1"/>
  <c r="O86" i="5"/>
  <c r="Q86" i="5" s="1"/>
  <c r="D86" i="5" s="1"/>
  <c r="O85" i="5"/>
  <c r="Q85" i="5" s="1"/>
  <c r="D85" i="5" s="1"/>
  <c r="O84" i="5"/>
  <c r="Q84" i="5" s="1"/>
  <c r="D84" i="5" s="1"/>
  <c r="O83" i="5"/>
  <c r="Q83" i="5" s="1"/>
  <c r="D83" i="5" s="1"/>
  <c r="O82" i="5"/>
  <c r="Q82" i="5" s="1"/>
  <c r="O81" i="5"/>
  <c r="Q81" i="5" s="1"/>
  <c r="D81" i="5" s="1"/>
  <c r="O80" i="5"/>
  <c r="Q80" i="5" s="1"/>
  <c r="D80" i="5" s="1"/>
  <c r="O79" i="5"/>
  <c r="Q79" i="5" s="1"/>
  <c r="O78" i="5"/>
  <c r="Q78" i="5" s="1"/>
  <c r="D78" i="5" s="1"/>
  <c r="O77" i="5"/>
  <c r="Q77" i="5" s="1"/>
  <c r="D77" i="5" s="1"/>
  <c r="O76" i="5"/>
  <c r="Q76" i="5" s="1"/>
  <c r="D76" i="5" s="1"/>
  <c r="O75" i="5"/>
  <c r="Q75" i="5" s="1"/>
  <c r="D75" i="5" s="1"/>
  <c r="O74" i="5"/>
  <c r="Q74" i="5" s="1"/>
  <c r="O73" i="5"/>
  <c r="Q73" i="5" s="1"/>
  <c r="O72" i="5"/>
  <c r="Q72" i="5" s="1"/>
  <c r="D72" i="5" s="1"/>
  <c r="O71" i="5"/>
  <c r="Q71" i="5" s="1"/>
  <c r="D71" i="5" s="1"/>
  <c r="O70" i="5"/>
  <c r="Q70" i="5" s="1"/>
  <c r="D70" i="5" s="1"/>
  <c r="O69" i="5"/>
  <c r="Q69" i="5" s="1"/>
  <c r="D69" i="5" s="1"/>
  <c r="O68" i="5"/>
  <c r="Q68" i="5" s="1"/>
  <c r="D68" i="5" s="1"/>
  <c r="O67" i="5"/>
  <c r="Q67" i="5" s="1"/>
  <c r="D67" i="5" s="1"/>
  <c r="P66" i="5"/>
  <c r="R66" i="5" s="1"/>
  <c r="O66" i="5"/>
  <c r="Q66" i="5" s="1"/>
  <c r="O65" i="5"/>
  <c r="Q65" i="5" s="1"/>
  <c r="O64" i="5"/>
  <c r="Q64" i="5" s="1"/>
  <c r="D64" i="5" s="1"/>
  <c r="O63" i="5"/>
  <c r="Q63" i="5" s="1"/>
  <c r="D63" i="5" s="1"/>
  <c r="O62" i="5"/>
  <c r="Q62" i="5" s="1"/>
  <c r="D62" i="5" s="1"/>
  <c r="O61" i="5"/>
  <c r="Q61" i="5" s="1"/>
  <c r="D61" i="5" s="1"/>
  <c r="O60" i="5"/>
  <c r="Q60" i="5" s="1"/>
  <c r="D60" i="5" s="1"/>
  <c r="P59" i="5"/>
  <c r="R59" i="5" s="1"/>
  <c r="O59" i="5"/>
  <c r="Q59" i="5" s="1"/>
  <c r="O58" i="5"/>
  <c r="Q58" i="5" s="1"/>
  <c r="P57" i="5"/>
  <c r="R57" i="5" s="1"/>
  <c r="O57" i="5"/>
  <c r="Q57" i="5" s="1"/>
  <c r="O56" i="5"/>
  <c r="Q56" i="5" s="1"/>
  <c r="D56" i="5" s="1"/>
  <c r="O55" i="5"/>
  <c r="Q55" i="5" s="1"/>
  <c r="P54" i="5"/>
  <c r="R54" i="5" s="1"/>
  <c r="O54" i="5"/>
  <c r="Q54" i="5" s="1"/>
  <c r="P53" i="5"/>
  <c r="R53" i="5" s="1"/>
  <c r="O53" i="5"/>
  <c r="Q53" i="5" s="1"/>
  <c r="P52" i="5"/>
  <c r="R52" i="5" s="1"/>
  <c r="O52" i="5"/>
  <c r="Q52" i="5" s="1"/>
  <c r="D52" i="5" s="1"/>
  <c r="O51" i="5"/>
  <c r="Q51" i="5" s="1"/>
  <c r="P50" i="5"/>
  <c r="R50" i="5" s="1"/>
  <c r="O50" i="5"/>
  <c r="Q50" i="5" s="1"/>
  <c r="D50" i="5" s="1"/>
  <c r="P49" i="5"/>
  <c r="R49" i="5" s="1"/>
  <c r="O49" i="5"/>
  <c r="Q49" i="5" s="1"/>
  <c r="P48" i="5"/>
  <c r="R48" i="5" s="1"/>
  <c r="O48" i="5"/>
  <c r="Q48" i="5" s="1"/>
  <c r="O47" i="5"/>
  <c r="Q47" i="5" s="1"/>
  <c r="D47" i="5" s="1"/>
  <c r="O46" i="5"/>
  <c r="Q46" i="5" s="1"/>
  <c r="P45" i="5"/>
  <c r="R45" i="5" s="1"/>
  <c r="O45" i="5"/>
  <c r="Q45" i="5" s="1"/>
  <c r="D45" i="5" s="1"/>
  <c r="P44" i="5"/>
  <c r="R44" i="5" s="1"/>
  <c r="O44" i="5"/>
  <c r="Q44" i="5" s="1"/>
  <c r="Q43" i="5"/>
  <c r="D43" i="5" s="1"/>
  <c r="O42" i="5"/>
  <c r="Q42" i="5" s="1"/>
  <c r="P41" i="5"/>
  <c r="R41" i="5" s="1"/>
  <c r="O41" i="5"/>
  <c r="Q41" i="5" s="1"/>
  <c r="D41" i="5" s="1"/>
  <c r="P40" i="5"/>
  <c r="R40" i="5" s="1"/>
  <c r="O40" i="5"/>
  <c r="Q40" i="5" s="1"/>
  <c r="D40" i="5" s="1"/>
  <c r="O39" i="5"/>
  <c r="Q39" i="5" s="1"/>
  <c r="O38" i="5"/>
  <c r="Q38" i="5" s="1"/>
  <c r="P37" i="5"/>
  <c r="R37" i="5" s="1"/>
  <c r="O37" i="5"/>
  <c r="Q37" i="5" s="1"/>
  <c r="P36" i="5"/>
  <c r="R36" i="5" s="1"/>
  <c r="O36" i="5"/>
  <c r="Q36" i="5" s="1"/>
  <c r="D36" i="5" s="1"/>
  <c r="P35" i="5"/>
  <c r="R35" i="5" s="1"/>
  <c r="O35" i="5"/>
  <c r="Q35" i="5" s="1"/>
  <c r="P34" i="5"/>
  <c r="R34" i="5" s="1"/>
  <c r="O34" i="5"/>
  <c r="Q34" i="5" s="1"/>
  <c r="D34" i="5" s="1"/>
  <c r="O33" i="5"/>
  <c r="Q33" i="5" s="1"/>
  <c r="D33" i="5" s="1"/>
  <c r="P32" i="5"/>
  <c r="R32" i="5" s="1"/>
  <c r="O32" i="5"/>
  <c r="Q32" i="5" s="1"/>
  <c r="O31" i="5"/>
  <c r="Q31" i="5" s="1"/>
  <c r="D31" i="5" s="1"/>
  <c r="P29" i="5"/>
  <c r="R29" i="5" s="1"/>
  <c r="O29" i="5"/>
  <c r="Q29" i="5" s="1"/>
  <c r="O28" i="5"/>
  <c r="Q28" i="5" s="1"/>
  <c r="P27" i="5"/>
  <c r="R27" i="5" s="1"/>
  <c r="O27" i="5"/>
  <c r="Q27" i="5" s="1"/>
  <c r="P26" i="5"/>
  <c r="R26" i="5" s="1"/>
  <c r="O26" i="5"/>
  <c r="Q26" i="5" s="1"/>
  <c r="D26" i="5" s="1"/>
  <c r="P25" i="5"/>
  <c r="R25" i="5" s="1"/>
  <c r="O25" i="5"/>
  <c r="Q25" i="5" s="1"/>
  <c r="P24" i="5"/>
  <c r="R24" i="5" s="1"/>
  <c r="O24" i="5"/>
  <c r="Q24" i="5" s="1"/>
  <c r="P23" i="5"/>
  <c r="R23" i="5" s="1"/>
  <c r="O23" i="5"/>
  <c r="Q23" i="5" s="1"/>
  <c r="O22" i="5"/>
  <c r="Q22" i="5" s="1"/>
  <c r="P21" i="5"/>
  <c r="R21" i="5" s="1"/>
  <c r="O21" i="5"/>
  <c r="Q21" i="5" s="1"/>
  <c r="O20" i="5"/>
  <c r="Q20" i="5" s="1"/>
  <c r="P19" i="5"/>
  <c r="R19" i="5" s="1"/>
  <c r="O19" i="5"/>
  <c r="Q19" i="5" s="1"/>
  <c r="P18" i="5"/>
  <c r="R18" i="5" s="1"/>
  <c r="O18" i="5"/>
  <c r="Q18" i="5" s="1"/>
  <c r="D18" i="5" s="1"/>
  <c r="P17" i="5"/>
  <c r="R17" i="5" s="1"/>
  <c r="O17" i="5"/>
  <c r="Q17" i="5" s="1"/>
  <c r="D17" i="5" s="1"/>
  <c r="O16" i="5"/>
  <c r="Q16" i="5" s="1"/>
  <c r="O15" i="5"/>
  <c r="Q15" i="5" s="1"/>
  <c r="P14" i="5"/>
  <c r="R14" i="5" s="1"/>
  <c r="O14" i="5"/>
  <c r="Q14" i="5" s="1"/>
  <c r="P13" i="5"/>
  <c r="R13" i="5" s="1"/>
  <c r="O13" i="5"/>
  <c r="Q13" i="5" s="1"/>
  <c r="D13" i="5" s="1"/>
  <c r="P12" i="5"/>
  <c r="R12" i="5" s="1"/>
  <c r="O12" i="5"/>
  <c r="Q12" i="5" s="1"/>
  <c r="P11" i="5"/>
  <c r="R11" i="5" s="1"/>
  <c r="O11" i="5"/>
  <c r="Q11" i="5" s="1"/>
  <c r="P10" i="5"/>
  <c r="R10" i="5" s="1"/>
  <c r="O10" i="5"/>
  <c r="Q10" i="5" s="1"/>
  <c r="P9" i="5"/>
  <c r="R9" i="5" s="1"/>
  <c r="O9" i="5"/>
  <c r="Q9" i="5" s="1"/>
  <c r="D9" i="5" s="1"/>
  <c r="P8" i="5"/>
  <c r="R8" i="5" s="1"/>
  <c r="O8" i="5"/>
  <c r="Q8" i="5" s="1"/>
  <c r="P7" i="5"/>
  <c r="R7" i="5" s="1"/>
  <c r="O7" i="5"/>
  <c r="Q7" i="5" s="1"/>
  <c r="P6" i="5"/>
  <c r="R6" i="5" s="1"/>
  <c r="O6" i="5"/>
  <c r="Q6" i="5" s="1"/>
  <c r="P5" i="5"/>
  <c r="R5" i="5" s="1"/>
  <c r="O5" i="5"/>
  <c r="Q5" i="5" s="1"/>
  <c r="O4" i="5"/>
  <c r="Q4" i="5" s="1"/>
  <c r="O3" i="5"/>
  <c r="Q3" i="5" s="1"/>
  <c r="O2" i="5"/>
  <c r="Q2" i="5" s="1"/>
  <c r="L235" i="5"/>
  <c r="K235" i="5"/>
  <c r="G236" i="5"/>
  <c r="F4993" i="6"/>
  <c r="H4993" i="6" s="1"/>
  <c r="F4992" i="6"/>
  <c r="H4992" i="6" s="1"/>
  <c r="F4991" i="6"/>
  <c r="F4990" i="6"/>
  <c r="H4990" i="6" s="1"/>
  <c r="F4989" i="6"/>
  <c r="H4989" i="6" s="1"/>
  <c r="F4988" i="6"/>
  <c r="H4988" i="6" s="1"/>
  <c r="F4987" i="6"/>
  <c r="H4987" i="6" s="1"/>
  <c r="F4985" i="6"/>
  <c r="H4985" i="6" s="1"/>
  <c r="F4984" i="6"/>
  <c r="H4984" i="6" s="1"/>
  <c r="F4983" i="6"/>
  <c r="H4983" i="6" s="1"/>
  <c r="F4982" i="6"/>
  <c r="H4982" i="6" s="1"/>
  <c r="F4981" i="6"/>
  <c r="H4981" i="6" s="1"/>
  <c r="F4980" i="6"/>
  <c r="H4980" i="6" s="1"/>
  <c r="F4979" i="6"/>
  <c r="H4979" i="6" s="1"/>
  <c r="F4978" i="6"/>
  <c r="H4978" i="6" s="1"/>
  <c r="F4977" i="6"/>
  <c r="H4977" i="6" s="1"/>
  <c r="F4976" i="6"/>
  <c r="H4976" i="6" s="1"/>
  <c r="F4975" i="6"/>
  <c r="H4975" i="6" s="1"/>
  <c r="F4974" i="6"/>
  <c r="H4974" i="6" s="1"/>
  <c r="F4973" i="6"/>
  <c r="H4973" i="6" s="1"/>
  <c r="F4972" i="6"/>
  <c r="H4972" i="6" s="1"/>
  <c r="F4971" i="6"/>
  <c r="H4971" i="6" s="1"/>
  <c r="F4970" i="6"/>
  <c r="H4970" i="6" s="1"/>
  <c r="F4969" i="6"/>
  <c r="H4969" i="6" s="1"/>
  <c r="F4968" i="6"/>
  <c r="H4968" i="6" s="1"/>
  <c r="F4967" i="6"/>
  <c r="H4967" i="6" s="1"/>
  <c r="F4966" i="6"/>
  <c r="H4966" i="6" s="1"/>
  <c r="F4965" i="6"/>
  <c r="H4965" i="6" s="1"/>
  <c r="F4964" i="6"/>
  <c r="H4964" i="6" s="1"/>
  <c r="F4963" i="6"/>
  <c r="H4963" i="6" s="1"/>
  <c r="F4962" i="6"/>
  <c r="H4962" i="6" s="1"/>
  <c r="F4961" i="6"/>
  <c r="H4961" i="6" s="1"/>
  <c r="F4960" i="6"/>
  <c r="H4960" i="6" s="1"/>
  <c r="F4959" i="6"/>
  <c r="H4959" i="6" s="1"/>
  <c r="F4957" i="6"/>
  <c r="H4957" i="6" s="1"/>
  <c r="F4956" i="6"/>
  <c r="H4956" i="6" s="1"/>
  <c r="F4954" i="6"/>
  <c r="H4954" i="6" s="1"/>
  <c r="F4953" i="6"/>
  <c r="H4953" i="6" s="1"/>
  <c r="F4952" i="6"/>
  <c r="H4952" i="6" s="1"/>
  <c r="F4951" i="6"/>
  <c r="H4951" i="6" s="1"/>
  <c r="F4950" i="6"/>
  <c r="H4950" i="6" s="1"/>
  <c r="F4949" i="6"/>
  <c r="H4949" i="6" s="1"/>
  <c r="F4948" i="6"/>
  <c r="H4948" i="6" s="1"/>
  <c r="F4947" i="6"/>
  <c r="H4947" i="6" s="1"/>
  <c r="F4946" i="6"/>
  <c r="H4946" i="6" s="1"/>
  <c r="F4945" i="6"/>
  <c r="H4945" i="6" s="1"/>
  <c r="F4944" i="6"/>
  <c r="H4944" i="6" s="1"/>
  <c r="F4943" i="6"/>
  <c r="H4943" i="6" s="1"/>
  <c r="F4942" i="6"/>
  <c r="H4942" i="6" s="1"/>
  <c r="F4941" i="6"/>
  <c r="H4941" i="6" s="1"/>
  <c r="F4940" i="6"/>
  <c r="H4940" i="6" s="1"/>
  <c r="F4938" i="6"/>
  <c r="H4938" i="6" s="1"/>
  <c r="F4937" i="6"/>
  <c r="H4937" i="6" s="1"/>
  <c r="F4936" i="6"/>
  <c r="H4936" i="6" s="1"/>
  <c r="F4935" i="6"/>
  <c r="H4935" i="6" s="1"/>
  <c r="F4934" i="6"/>
  <c r="H4934" i="6" s="1"/>
  <c r="F4933" i="6"/>
  <c r="H4933" i="6" s="1"/>
  <c r="F4932" i="6"/>
  <c r="H4932" i="6" s="1"/>
  <c r="F4931" i="6"/>
  <c r="H4931" i="6" s="1"/>
  <c r="F4930" i="6"/>
  <c r="H4930" i="6" s="1"/>
  <c r="F4929" i="6"/>
  <c r="H4929" i="6" s="1"/>
  <c r="F4928" i="6"/>
  <c r="H4928" i="6" s="1"/>
  <c r="F4927" i="6"/>
  <c r="H4927" i="6" s="1"/>
  <c r="F4926" i="6"/>
  <c r="P339" i="5" s="1"/>
  <c r="R339" i="5" s="1"/>
  <c r="F4925" i="6"/>
  <c r="H4925" i="6" s="1"/>
  <c r="F4924" i="6"/>
  <c r="H4924" i="6" s="1"/>
  <c r="F4923" i="6"/>
  <c r="H4923" i="6" s="1"/>
  <c r="F4922" i="6"/>
  <c r="H4922" i="6" s="1"/>
  <c r="F4921" i="6"/>
  <c r="H4921" i="6" s="1"/>
  <c r="F4920" i="6"/>
  <c r="H4920" i="6" s="1"/>
  <c r="F4919" i="6"/>
  <c r="H4919" i="6" s="1"/>
  <c r="F4918" i="6"/>
  <c r="H4918" i="6" s="1"/>
  <c r="F4917" i="6"/>
  <c r="H4917" i="6" s="1"/>
  <c r="F4916" i="6"/>
  <c r="H4916" i="6" s="1"/>
  <c r="F4915" i="6"/>
  <c r="H4915" i="6" s="1"/>
  <c r="F4914" i="6"/>
  <c r="H4914" i="6" s="1"/>
  <c r="F4913" i="6"/>
  <c r="H4913" i="6" s="1"/>
  <c r="F4912" i="6"/>
  <c r="H4912" i="6" s="1"/>
  <c r="F4911" i="6"/>
  <c r="H4911" i="6" s="1"/>
  <c r="F4910" i="6"/>
  <c r="H4910" i="6" s="1"/>
  <c r="F4909" i="6"/>
  <c r="H4909" i="6" s="1"/>
  <c r="F4908" i="6"/>
  <c r="H4908" i="6" s="1"/>
  <c r="F4907" i="6"/>
  <c r="H4907" i="6" s="1"/>
  <c r="F4906" i="6"/>
  <c r="H4906" i="6" s="1"/>
  <c r="F4905" i="6"/>
  <c r="H4905" i="6" s="1"/>
  <c r="F4904" i="6"/>
  <c r="H4904" i="6" s="1"/>
  <c r="F4902" i="6"/>
  <c r="H4902" i="6" s="1"/>
  <c r="F4901" i="6"/>
  <c r="H4901" i="6" s="1"/>
  <c r="F4900" i="6"/>
  <c r="H4900" i="6" s="1"/>
  <c r="F4899" i="6"/>
  <c r="H4899" i="6" s="1"/>
  <c r="F4898" i="6"/>
  <c r="H4898" i="6" s="1"/>
  <c r="F4897" i="6"/>
  <c r="H4897" i="6" s="1"/>
  <c r="F4896" i="6"/>
  <c r="H4896" i="6" s="1"/>
  <c r="F4895" i="6"/>
  <c r="H4895" i="6" s="1"/>
  <c r="F4894" i="6"/>
  <c r="H4894" i="6" s="1"/>
  <c r="F4893" i="6"/>
  <c r="H4893" i="6" s="1"/>
  <c r="F4892" i="6"/>
  <c r="H4892" i="6" s="1"/>
  <c r="F4891" i="6"/>
  <c r="H4891" i="6" s="1"/>
  <c r="F4890" i="6"/>
  <c r="H4890" i="6" s="1"/>
  <c r="F4889" i="6"/>
  <c r="H4889" i="6" s="1"/>
  <c r="F4887" i="6"/>
  <c r="H4887" i="6" s="1"/>
  <c r="F4886" i="6"/>
  <c r="H4886" i="6" s="1"/>
  <c r="F4885" i="6"/>
  <c r="H4885" i="6" s="1"/>
  <c r="F4884" i="6"/>
  <c r="H4884" i="6" s="1"/>
  <c r="F4883" i="6"/>
  <c r="H4883" i="6" s="1"/>
  <c r="F4882" i="6"/>
  <c r="H4882" i="6" s="1"/>
  <c r="F4881" i="6"/>
  <c r="H4881" i="6" s="1"/>
  <c r="F4880" i="6"/>
  <c r="H4880" i="6" s="1"/>
  <c r="F4879" i="6"/>
  <c r="H4879" i="6" s="1"/>
  <c r="F4878" i="6"/>
  <c r="H4878" i="6" s="1"/>
  <c r="F4876" i="6"/>
  <c r="H4876" i="6" s="1"/>
  <c r="F4875" i="6"/>
  <c r="H4875" i="6" s="1"/>
  <c r="F4874" i="6"/>
  <c r="H4874" i="6" s="1"/>
  <c r="F4873" i="6"/>
  <c r="F4872" i="6"/>
  <c r="H4872" i="6" s="1"/>
  <c r="F4871" i="6"/>
  <c r="H4871" i="6" s="1"/>
  <c r="F4870" i="6"/>
  <c r="H4870" i="6" s="1"/>
  <c r="F4867" i="6"/>
  <c r="H4867" i="6" s="1"/>
  <c r="F4866" i="6"/>
  <c r="H4866" i="6" s="1"/>
  <c r="F4865" i="6"/>
  <c r="H4865" i="6" s="1"/>
  <c r="F4864" i="6"/>
  <c r="H4864" i="6" s="1"/>
  <c r="F4863" i="6"/>
  <c r="H4863" i="6" s="1"/>
  <c r="F4862" i="6"/>
  <c r="H4862" i="6" s="1"/>
  <c r="F4861" i="6"/>
  <c r="H4861" i="6" s="1"/>
  <c r="F4860" i="6"/>
  <c r="H4860" i="6" s="1"/>
  <c r="F4859" i="6"/>
  <c r="H4859" i="6" s="1"/>
  <c r="F4858" i="6"/>
  <c r="H4858" i="6" s="1"/>
  <c r="F4857" i="6"/>
  <c r="H4857" i="6" s="1"/>
  <c r="F4856" i="6"/>
  <c r="H4856" i="6" s="1"/>
  <c r="F4855" i="6"/>
  <c r="H4855" i="6" s="1"/>
  <c r="F4854" i="6"/>
  <c r="H4854" i="6" s="1"/>
  <c r="F4853" i="6"/>
  <c r="H4853" i="6" s="1"/>
  <c r="F4852" i="6"/>
  <c r="H4852" i="6" s="1"/>
  <c r="F4851" i="6"/>
  <c r="H4851" i="6" s="1"/>
  <c r="F4850" i="6"/>
  <c r="H4850" i="6" s="1"/>
  <c r="F4849" i="6"/>
  <c r="H4849" i="6" s="1"/>
  <c r="F4848" i="6"/>
  <c r="H4848" i="6" s="1"/>
  <c r="F4847" i="6"/>
  <c r="H4847" i="6" s="1"/>
  <c r="F4846" i="6"/>
  <c r="H4846" i="6" s="1"/>
  <c r="F4845" i="6"/>
  <c r="H4845" i="6" s="1"/>
  <c r="F4844" i="6"/>
  <c r="H4844" i="6" s="1"/>
  <c r="F4843" i="6"/>
  <c r="H4843" i="6" s="1"/>
  <c r="F4842" i="6"/>
  <c r="H4842" i="6" s="1"/>
  <c r="F4841" i="6"/>
  <c r="H4841" i="6" s="1"/>
  <c r="F4840" i="6"/>
  <c r="H4840" i="6" s="1"/>
  <c r="F4839" i="6"/>
  <c r="H4839" i="6" s="1"/>
  <c r="F4838" i="6"/>
  <c r="H4838" i="6" s="1"/>
  <c r="F4836" i="6"/>
  <c r="H4836" i="6" s="1"/>
  <c r="F4835" i="6"/>
  <c r="H4835" i="6" s="1"/>
  <c r="F4834" i="6"/>
  <c r="H4834" i="6" s="1"/>
  <c r="F4833" i="6"/>
  <c r="H4833" i="6" s="1"/>
  <c r="F4832" i="6"/>
  <c r="H4832" i="6" s="1"/>
  <c r="F4831" i="6"/>
  <c r="H4831" i="6" s="1"/>
  <c r="F4830" i="6"/>
  <c r="H4830" i="6" s="1"/>
  <c r="F4829" i="6"/>
  <c r="H4829" i="6" s="1"/>
  <c r="F4828" i="6"/>
  <c r="H4828" i="6" s="1"/>
  <c r="F4827" i="6"/>
  <c r="H4827" i="6" s="1"/>
  <c r="F4826" i="6"/>
  <c r="H4826" i="6" s="1"/>
  <c r="F4825" i="6"/>
  <c r="H4825" i="6" s="1"/>
  <c r="F4824" i="6"/>
  <c r="H4824" i="6" s="1"/>
  <c r="F4823" i="6"/>
  <c r="H4823" i="6" s="1"/>
  <c r="F4822" i="6"/>
  <c r="H4822" i="6" s="1"/>
  <c r="F4821" i="6"/>
  <c r="H4821" i="6" s="1"/>
  <c r="F4820" i="6"/>
  <c r="H4820" i="6" s="1"/>
  <c r="F4819" i="6"/>
  <c r="H4819" i="6" s="1"/>
  <c r="F4818" i="6"/>
  <c r="H4818" i="6" s="1"/>
  <c r="F4817" i="6"/>
  <c r="H4817" i="6" s="1"/>
  <c r="F4816" i="6"/>
  <c r="H4816" i="6" s="1"/>
  <c r="F4815" i="6"/>
  <c r="H4815" i="6" s="1"/>
  <c r="F4814" i="6"/>
  <c r="H4814" i="6" s="1"/>
  <c r="F4813" i="6"/>
  <c r="H4813" i="6" s="1"/>
  <c r="F4811" i="6"/>
  <c r="H4811" i="6" s="1"/>
  <c r="F4810" i="6"/>
  <c r="H4810" i="6" s="1"/>
  <c r="F4809" i="6"/>
  <c r="H4809" i="6" s="1"/>
  <c r="F4808" i="6"/>
  <c r="H4808" i="6" s="1"/>
  <c r="F4806" i="6"/>
  <c r="H4806" i="6" s="1"/>
  <c r="F4805" i="6"/>
  <c r="H4805" i="6" s="1"/>
  <c r="F4804" i="6"/>
  <c r="H4804" i="6" s="1"/>
  <c r="F4803" i="6"/>
  <c r="H4803" i="6" s="1"/>
  <c r="F4802" i="6"/>
  <c r="H4802" i="6" s="1"/>
  <c r="F4801" i="6"/>
  <c r="H4801" i="6" s="1"/>
  <c r="F4800" i="6"/>
  <c r="H4800" i="6" s="1"/>
  <c r="F4799" i="6"/>
  <c r="H4799" i="6" s="1"/>
  <c r="F4798" i="6"/>
  <c r="H4798" i="6" s="1"/>
  <c r="F4797" i="6"/>
  <c r="H4797" i="6" s="1"/>
  <c r="F4796" i="6"/>
  <c r="H4796" i="6" s="1"/>
  <c r="F4795" i="6"/>
  <c r="H4795" i="6" s="1"/>
  <c r="F4794" i="6"/>
  <c r="H4794" i="6" s="1"/>
  <c r="F4793" i="6"/>
  <c r="P337" i="5" s="1"/>
  <c r="R337" i="5" s="1"/>
  <c r="F4792" i="6"/>
  <c r="H4792" i="6" s="1"/>
  <c r="F4791" i="6"/>
  <c r="H4791" i="6" s="1"/>
  <c r="F4790" i="6"/>
  <c r="H4790" i="6" s="1"/>
  <c r="F4789" i="6"/>
  <c r="H4789" i="6" s="1"/>
  <c r="F4788" i="6"/>
  <c r="H4788" i="6" s="1"/>
  <c r="F4787" i="6"/>
  <c r="H4787" i="6" s="1"/>
  <c r="F4786" i="6"/>
  <c r="H4786" i="6" s="1"/>
  <c r="F4785" i="6"/>
  <c r="H4785" i="6" s="1"/>
  <c r="F4784" i="6"/>
  <c r="F4783" i="6"/>
  <c r="H4783" i="6" s="1"/>
  <c r="F4782" i="6"/>
  <c r="H4782" i="6" s="1"/>
  <c r="F4781" i="6"/>
  <c r="H4781" i="6" s="1"/>
  <c r="F4780" i="6"/>
  <c r="H4780" i="6" s="1"/>
  <c r="F4779" i="6"/>
  <c r="H4779" i="6" s="1"/>
  <c r="F4778" i="6"/>
  <c r="H4778" i="6" s="1"/>
  <c r="F4777" i="6"/>
  <c r="H4777" i="6" s="1"/>
  <c r="F4776" i="6"/>
  <c r="H4776" i="6" s="1"/>
  <c r="F4775" i="6"/>
  <c r="H4775" i="6" s="1"/>
  <c r="F4774" i="6"/>
  <c r="H4774" i="6" s="1"/>
  <c r="F4772" i="6"/>
  <c r="H4772" i="6" s="1"/>
  <c r="F4771" i="6"/>
  <c r="H4771" i="6" s="1"/>
  <c r="F4770" i="6"/>
  <c r="H4770" i="6" s="1"/>
  <c r="F4769" i="6"/>
  <c r="H4769" i="6" s="1"/>
  <c r="F4768" i="6"/>
  <c r="H4768" i="6" s="1"/>
  <c r="F4767" i="6"/>
  <c r="H4767" i="6" s="1"/>
  <c r="F4766" i="6"/>
  <c r="H4766" i="6" s="1"/>
  <c r="F4765" i="6"/>
  <c r="H4765" i="6" s="1"/>
  <c r="F4763" i="6"/>
  <c r="H4763" i="6" s="1"/>
  <c r="F4762" i="6"/>
  <c r="H4762" i="6" s="1"/>
  <c r="F4761" i="6"/>
  <c r="H4761" i="6" s="1"/>
  <c r="F4760" i="6"/>
  <c r="H4760" i="6" s="1"/>
  <c r="F4759" i="6"/>
  <c r="H4759" i="6" s="1"/>
  <c r="F4758" i="6"/>
  <c r="H4758" i="6" s="1"/>
  <c r="F4757" i="6"/>
  <c r="H4757" i="6" s="1"/>
  <c r="F4756" i="6"/>
  <c r="H4756" i="6" s="1"/>
  <c r="F4755" i="6"/>
  <c r="H4755" i="6" s="1"/>
  <c r="F4754" i="6"/>
  <c r="H4754" i="6" s="1"/>
  <c r="F4753" i="6"/>
  <c r="H4753" i="6" s="1"/>
  <c r="F4752" i="6"/>
  <c r="H4752" i="6" s="1"/>
  <c r="F4751" i="6"/>
  <c r="H4751" i="6" s="1"/>
  <c r="F4750" i="6"/>
  <c r="H4750" i="6" s="1"/>
  <c r="F4749" i="6"/>
  <c r="H4749" i="6" s="1"/>
  <c r="F4748" i="6"/>
  <c r="H4748" i="6" s="1"/>
  <c r="F4747" i="6"/>
  <c r="H4747" i="6" s="1"/>
  <c r="F4746" i="6"/>
  <c r="H4746" i="6" s="1"/>
  <c r="F4744" i="6"/>
  <c r="H4744" i="6" s="1"/>
  <c r="F4743" i="6"/>
  <c r="H4743" i="6" s="1"/>
  <c r="F4742" i="6"/>
  <c r="H4742" i="6" s="1"/>
  <c r="F4741" i="6"/>
  <c r="H4741" i="6" s="1"/>
  <c r="F4740" i="6"/>
  <c r="H4740" i="6" s="1"/>
  <c r="F4739" i="6"/>
  <c r="H4739" i="6" s="1"/>
  <c r="F4738" i="6"/>
  <c r="H4738" i="6" s="1"/>
  <c r="F4737" i="6"/>
  <c r="H4737" i="6" s="1"/>
  <c r="F4736" i="6"/>
  <c r="H4736" i="6" s="1"/>
  <c r="F4735" i="6"/>
  <c r="H4735" i="6" s="1"/>
  <c r="F4734" i="6"/>
  <c r="H4734" i="6" s="1"/>
  <c r="F4733" i="6"/>
  <c r="H4733" i="6" s="1"/>
  <c r="F4731" i="6"/>
  <c r="H4731" i="6" s="1"/>
  <c r="F4730" i="6"/>
  <c r="H4730" i="6" s="1"/>
  <c r="F4729" i="6"/>
  <c r="H4729" i="6" s="1"/>
  <c r="F4728" i="6"/>
  <c r="F4727" i="6"/>
  <c r="H4727" i="6" s="1"/>
  <c r="F4725" i="6"/>
  <c r="H4725" i="6" s="1"/>
  <c r="F4724" i="6"/>
  <c r="H4724" i="6" s="1"/>
  <c r="F4723" i="6"/>
  <c r="H4723" i="6" s="1"/>
  <c r="F4722" i="6"/>
  <c r="H4722" i="6" s="1"/>
  <c r="F4721" i="6"/>
  <c r="H4721" i="6" s="1"/>
  <c r="F4720" i="6"/>
  <c r="H4720" i="6" s="1"/>
  <c r="F4719" i="6"/>
  <c r="H4719" i="6" s="1"/>
  <c r="F4718" i="6"/>
  <c r="H4718" i="6" s="1"/>
  <c r="F4717" i="6"/>
  <c r="H4717" i="6" s="1"/>
  <c r="F4716" i="6"/>
  <c r="H4716" i="6" s="1"/>
  <c r="F4715" i="6"/>
  <c r="H4715" i="6" s="1"/>
  <c r="F4714" i="6"/>
  <c r="H4714" i="6" s="1"/>
  <c r="F4713" i="6"/>
  <c r="H4713" i="6" s="1"/>
  <c r="F4712" i="6"/>
  <c r="H4712" i="6" s="1"/>
  <c r="F4711" i="6"/>
  <c r="H4711" i="6" s="1"/>
  <c r="F4710" i="6"/>
  <c r="H4710" i="6" s="1"/>
  <c r="F4709" i="6"/>
  <c r="H4709" i="6" s="1"/>
  <c r="F4708" i="6"/>
  <c r="H4708" i="6" s="1"/>
  <c r="F4706" i="6"/>
  <c r="H4706" i="6" s="1"/>
  <c r="F4705" i="6"/>
  <c r="H4705" i="6" s="1"/>
  <c r="F4704" i="6"/>
  <c r="H4704" i="6" s="1"/>
  <c r="F4703" i="6"/>
  <c r="H4703" i="6" s="1"/>
  <c r="F4702" i="6"/>
  <c r="F4701" i="6"/>
  <c r="H4701" i="6" s="1"/>
  <c r="F4700" i="6"/>
  <c r="H4700" i="6" s="1"/>
  <c r="F4699" i="6"/>
  <c r="H4699" i="6" s="1"/>
  <c r="F4698" i="6"/>
  <c r="H4698" i="6" s="1"/>
  <c r="F4697" i="6"/>
  <c r="H4697" i="6" s="1"/>
  <c r="F4696" i="6"/>
  <c r="H4696" i="6" s="1"/>
  <c r="F4695" i="6"/>
  <c r="H4695" i="6" s="1"/>
  <c r="F4693" i="6"/>
  <c r="H4693" i="6" s="1"/>
  <c r="F4692" i="6"/>
  <c r="H4692" i="6" s="1"/>
  <c r="F4691" i="6"/>
  <c r="H4691" i="6" s="1"/>
  <c r="F4690" i="6"/>
  <c r="H4690" i="6" s="1"/>
  <c r="F4689" i="6"/>
  <c r="H4689" i="6" s="1"/>
  <c r="F4688" i="6"/>
  <c r="H4688" i="6" s="1"/>
  <c r="F4687" i="6"/>
  <c r="H4687" i="6" s="1"/>
  <c r="F4686" i="6"/>
  <c r="H4686" i="6" s="1"/>
  <c r="F4685" i="6"/>
  <c r="H4685" i="6" s="1"/>
  <c r="F4684" i="6"/>
  <c r="H4684" i="6" s="1"/>
  <c r="F4683" i="6"/>
  <c r="H4683" i="6" s="1"/>
  <c r="F4682" i="6"/>
  <c r="H4682" i="6" s="1"/>
  <c r="F4681" i="6"/>
  <c r="H4681" i="6" s="1"/>
  <c r="F4680" i="6"/>
  <c r="H4680" i="6" s="1"/>
  <c r="F4679" i="6"/>
  <c r="H4679" i="6" s="1"/>
  <c r="F4677" i="6"/>
  <c r="H4677" i="6" s="1"/>
  <c r="F4676" i="6"/>
  <c r="H4676" i="6" s="1"/>
  <c r="F4675" i="6"/>
  <c r="H4675" i="6" s="1"/>
  <c r="F4674" i="6"/>
  <c r="H4674" i="6" s="1"/>
  <c r="F4673" i="6"/>
  <c r="H4673" i="6" s="1"/>
  <c r="F4672" i="6"/>
  <c r="H4672" i="6" s="1"/>
  <c r="F4671" i="6"/>
  <c r="H4671" i="6" s="1"/>
  <c r="F4667" i="6"/>
  <c r="H4667" i="6" s="1"/>
  <c r="F4666" i="6"/>
  <c r="H4666" i="6" s="1"/>
  <c r="F4665" i="6"/>
  <c r="H4665" i="6" s="1"/>
  <c r="F4663" i="6"/>
  <c r="H4663" i="6" s="1"/>
  <c r="F4662" i="6"/>
  <c r="H4662" i="6" s="1"/>
  <c r="F4661" i="6"/>
  <c r="H4661" i="6" s="1"/>
  <c r="F4660" i="6"/>
  <c r="F4659" i="6"/>
  <c r="H4659" i="6" s="1"/>
  <c r="F4658" i="6"/>
  <c r="H4658" i="6" s="1"/>
  <c r="F4657" i="6"/>
  <c r="H4657" i="6" s="1"/>
  <c r="F4656" i="6"/>
  <c r="H4656" i="6" s="1"/>
  <c r="F4655" i="6"/>
  <c r="H4655" i="6" s="1"/>
  <c r="F4654" i="6"/>
  <c r="F4653" i="6"/>
  <c r="H4653" i="6" s="1"/>
  <c r="F4652" i="6"/>
  <c r="H4652" i="6" s="1"/>
  <c r="F4651" i="6"/>
  <c r="H4651" i="6" s="1"/>
  <c r="F4650" i="6"/>
  <c r="H4650" i="6" s="1"/>
  <c r="F4649" i="6"/>
  <c r="H4649" i="6" s="1"/>
  <c r="F4648" i="6"/>
  <c r="H4648" i="6" s="1"/>
  <c r="F4647" i="6"/>
  <c r="F4646" i="6"/>
  <c r="H4646" i="6" s="1"/>
  <c r="F4645" i="6"/>
  <c r="H4645" i="6" s="1"/>
  <c r="F4644" i="6"/>
  <c r="H4644" i="6" s="1"/>
  <c r="F4643" i="6"/>
  <c r="H4643" i="6" s="1"/>
  <c r="F4642" i="6"/>
  <c r="H4642" i="6" s="1"/>
  <c r="F4638" i="6"/>
  <c r="H4638" i="6" s="1"/>
  <c r="F4637" i="6"/>
  <c r="H4637" i="6" s="1"/>
  <c r="F4636" i="6"/>
  <c r="H4636" i="6" s="1"/>
  <c r="F4634" i="6"/>
  <c r="H4634" i="6" s="1"/>
  <c r="F4633" i="6"/>
  <c r="F4632" i="6"/>
  <c r="H4632" i="6" s="1"/>
  <c r="F4631" i="6"/>
  <c r="H4631" i="6" s="1"/>
  <c r="F4630" i="6"/>
  <c r="H4630" i="6" s="1"/>
  <c r="F4628" i="6"/>
  <c r="H4628" i="6" s="1"/>
  <c r="F4627" i="6"/>
  <c r="H4627" i="6" s="1"/>
  <c r="F4626" i="6"/>
  <c r="H4626" i="6" s="1"/>
  <c r="F4625" i="6"/>
  <c r="H4625" i="6" s="1"/>
  <c r="F4624" i="6"/>
  <c r="H4624" i="6" s="1"/>
  <c r="F4623" i="6"/>
  <c r="H4623" i="6" s="1"/>
  <c r="F4622" i="6"/>
  <c r="H4622" i="6" s="1"/>
  <c r="F4621" i="6"/>
  <c r="H4621" i="6" s="1"/>
  <c r="F4620" i="6"/>
  <c r="H4620" i="6" s="1"/>
  <c r="F4619" i="6"/>
  <c r="H4619" i="6" s="1"/>
  <c r="F4618" i="6"/>
  <c r="H4618" i="6" s="1"/>
  <c r="F4617" i="6"/>
  <c r="H4617" i="6" s="1"/>
  <c r="F4616" i="6"/>
  <c r="H4616" i="6" s="1"/>
  <c r="F4615" i="6"/>
  <c r="H4615" i="6" s="1"/>
  <c r="F4614" i="6"/>
  <c r="H4614" i="6" s="1"/>
  <c r="F4613" i="6"/>
  <c r="H4613" i="6" s="1"/>
  <c r="F4612" i="6"/>
  <c r="H4612" i="6" s="1"/>
  <c r="F4611" i="6"/>
  <c r="H4611" i="6" s="1"/>
  <c r="F4610" i="6"/>
  <c r="H4610" i="6" s="1"/>
  <c r="F4609" i="6"/>
  <c r="H4609" i="6" s="1"/>
  <c r="F4608" i="6"/>
  <c r="H4608" i="6" s="1"/>
  <c r="F4607" i="6"/>
  <c r="H4607" i="6" s="1"/>
  <c r="F4606" i="6"/>
  <c r="H4606" i="6" s="1"/>
  <c r="F4605" i="6"/>
  <c r="H4605" i="6" s="1"/>
  <c r="F4603" i="6"/>
  <c r="H4603" i="6" s="1"/>
  <c r="F4602" i="6"/>
  <c r="H4602" i="6" s="1"/>
  <c r="F4601" i="6"/>
  <c r="H4601" i="6" s="1"/>
  <c r="F4600" i="6"/>
  <c r="H4600" i="6" s="1"/>
  <c r="F4599" i="6"/>
  <c r="H4599" i="6" s="1"/>
  <c r="F4598" i="6"/>
  <c r="H4598" i="6" s="1"/>
  <c r="F4597" i="6"/>
  <c r="H4597" i="6" s="1"/>
  <c r="F4596" i="6"/>
  <c r="H4596" i="6" s="1"/>
  <c r="F4595" i="6"/>
  <c r="H4595" i="6" s="1"/>
  <c r="F4594" i="6"/>
  <c r="H4594" i="6" s="1"/>
  <c r="F4593" i="6"/>
  <c r="H4593" i="6" s="1"/>
  <c r="F4592" i="6"/>
  <c r="H4592" i="6" s="1"/>
  <c r="F4591" i="6"/>
  <c r="H4591" i="6" s="1"/>
  <c r="F4590" i="6"/>
  <c r="H4590" i="6" s="1"/>
  <c r="F4589" i="6"/>
  <c r="H4589" i="6" s="1"/>
  <c r="F4588" i="6"/>
  <c r="H4588" i="6" s="1"/>
  <c r="F4587" i="6"/>
  <c r="H4587" i="6" s="1"/>
  <c r="F4586" i="6"/>
  <c r="H4586" i="6" s="1"/>
  <c r="F4585" i="6"/>
  <c r="H4585" i="6" s="1"/>
  <c r="F4584" i="6"/>
  <c r="H4584" i="6" s="1"/>
  <c r="F4583" i="6"/>
  <c r="H4583" i="6" s="1"/>
  <c r="F4582" i="6"/>
  <c r="H4582" i="6" s="1"/>
  <c r="F4581" i="6"/>
  <c r="H4581" i="6" s="1"/>
  <c r="F4580" i="6"/>
  <c r="H4580" i="6" s="1"/>
  <c r="F4579" i="6"/>
  <c r="H4579" i="6" s="1"/>
  <c r="F4578" i="6"/>
  <c r="H4578" i="6" s="1"/>
  <c r="F4577" i="6"/>
  <c r="H4577" i="6" s="1"/>
  <c r="F4576" i="6"/>
  <c r="H4576" i="6" s="1"/>
  <c r="F4575" i="6"/>
  <c r="H4575" i="6" s="1"/>
  <c r="F4574" i="6"/>
  <c r="H4574" i="6" s="1"/>
  <c r="F4573" i="6"/>
  <c r="H4573" i="6" s="1"/>
  <c r="F4572" i="6"/>
  <c r="H4572" i="6" s="1"/>
  <c r="F4571" i="6"/>
  <c r="H4571" i="6" s="1"/>
  <c r="F4570" i="6"/>
  <c r="F4569" i="6"/>
  <c r="H4569" i="6" s="1"/>
  <c r="F4568" i="6"/>
  <c r="H4568" i="6" s="1"/>
  <c r="F4566" i="6"/>
  <c r="H4566" i="6" s="1"/>
  <c r="F4563" i="6"/>
  <c r="H4563" i="6" s="1"/>
  <c r="F4562" i="6"/>
  <c r="H4562" i="6" s="1"/>
  <c r="F4561" i="6"/>
  <c r="H4561" i="6" s="1"/>
  <c r="F4560" i="6"/>
  <c r="H4560" i="6" s="1"/>
  <c r="F4559" i="6"/>
  <c r="H4559" i="6" s="1"/>
  <c r="F4558" i="6"/>
  <c r="H4558" i="6" s="1"/>
  <c r="F4557" i="6"/>
  <c r="H4557" i="6" s="1"/>
  <c r="F4556" i="6"/>
  <c r="H4556" i="6" s="1"/>
  <c r="F4555" i="6"/>
  <c r="H4555" i="6" s="1"/>
  <c r="F4554" i="6"/>
  <c r="H4554" i="6" s="1"/>
  <c r="F4553" i="6"/>
  <c r="H4553" i="6" s="1"/>
  <c r="F4552" i="6"/>
  <c r="H4552" i="6" s="1"/>
  <c r="F4551" i="6"/>
  <c r="H4551" i="6" s="1"/>
  <c r="F4550" i="6"/>
  <c r="H4550" i="6" s="1"/>
  <c r="F4549" i="6"/>
  <c r="H4549" i="6" s="1"/>
  <c r="F4548" i="6"/>
  <c r="H4548" i="6" s="1"/>
  <c r="F4547" i="6"/>
  <c r="H4547" i="6" s="1"/>
  <c r="F4546" i="6"/>
  <c r="H4546" i="6" s="1"/>
  <c r="F4545" i="6"/>
  <c r="H4545" i="6" s="1"/>
  <c r="F4544" i="6"/>
  <c r="H4544" i="6" s="1"/>
  <c r="F4543" i="6"/>
  <c r="H4543" i="6" s="1"/>
  <c r="F4541" i="6"/>
  <c r="H4541" i="6" s="1"/>
  <c r="F4540" i="6"/>
  <c r="H4540" i="6" s="1"/>
  <c r="F4539" i="6"/>
  <c r="H4539" i="6" s="1"/>
  <c r="F4538" i="6"/>
  <c r="H4538" i="6" s="1"/>
  <c r="F4537" i="6"/>
  <c r="H4537" i="6" s="1"/>
  <c r="F4536" i="6"/>
  <c r="H4536" i="6" s="1"/>
  <c r="F4534" i="6"/>
  <c r="H4534" i="6" s="1"/>
  <c r="F4533" i="6"/>
  <c r="H4533" i="6" s="1"/>
  <c r="F4532" i="6"/>
  <c r="H4532" i="6" s="1"/>
  <c r="F4531" i="6"/>
  <c r="H4531" i="6" s="1"/>
  <c r="F4530" i="6"/>
  <c r="H4530" i="6" s="1"/>
  <c r="F4528" i="6"/>
  <c r="H4528" i="6" s="1"/>
  <c r="F4527" i="6"/>
  <c r="H4527" i="6" s="1"/>
  <c r="F4526" i="6"/>
  <c r="H4526" i="6" s="1"/>
  <c r="F4525" i="6"/>
  <c r="H4525" i="6" s="1"/>
  <c r="F4524" i="6"/>
  <c r="H4524" i="6" s="1"/>
  <c r="F4523" i="6"/>
  <c r="H4523" i="6" s="1"/>
  <c r="F4522" i="6"/>
  <c r="H4522" i="6" s="1"/>
  <c r="F4521" i="6"/>
  <c r="H4521" i="6" s="1"/>
  <c r="F4520" i="6"/>
  <c r="H4520" i="6" s="1"/>
  <c r="F4519" i="6"/>
  <c r="H4519" i="6" s="1"/>
  <c r="F4518" i="6"/>
  <c r="H4518" i="6" s="1"/>
  <c r="F4517" i="6"/>
  <c r="H4517" i="6" s="1"/>
  <c r="F4516" i="6"/>
  <c r="H4516" i="6" s="1"/>
  <c r="F4515" i="6"/>
  <c r="H4515" i="6" s="1"/>
  <c r="F4514" i="6"/>
  <c r="H4514" i="6" s="1"/>
  <c r="F4513" i="6"/>
  <c r="H4513" i="6" s="1"/>
  <c r="F4512" i="6"/>
  <c r="H4512" i="6" s="1"/>
  <c r="F4511" i="6"/>
  <c r="H4511" i="6" s="1"/>
  <c r="F4509" i="6"/>
  <c r="H4509" i="6" s="1"/>
  <c r="F4508" i="6"/>
  <c r="H4508" i="6" s="1"/>
  <c r="F4507" i="6"/>
  <c r="H4507" i="6" s="1"/>
  <c r="F4506" i="6"/>
  <c r="H4506" i="6" s="1"/>
  <c r="F4505" i="6"/>
  <c r="H4505" i="6" s="1"/>
  <c r="F4504" i="6"/>
  <c r="H4504" i="6" s="1"/>
  <c r="F4503" i="6"/>
  <c r="H4503" i="6" s="1"/>
  <c r="F4502" i="6"/>
  <c r="H4502" i="6" s="1"/>
  <c r="F4501" i="6"/>
  <c r="H4501" i="6" s="1"/>
  <c r="F4500" i="6"/>
  <c r="H4500" i="6" s="1"/>
  <c r="F4499" i="6"/>
  <c r="H4499" i="6" s="1"/>
  <c r="F4498" i="6"/>
  <c r="H4498" i="6" s="1"/>
  <c r="F4497" i="6"/>
  <c r="H4497" i="6" s="1"/>
  <c r="F4496" i="6"/>
  <c r="H4496" i="6" s="1"/>
  <c r="F4495" i="6"/>
  <c r="H4495" i="6" s="1"/>
  <c r="F4494" i="6"/>
  <c r="H4494" i="6" s="1"/>
  <c r="F4492" i="6"/>
  <c r="H4492" i="6" s="1"/>
  <c r="F4491" i="6"/>
  <c r="H4491" i="6" s="1"/>
  <c r="F4490" i="6"/>
  <c r="H4490" i="6" s="1"/>
  <c r="F4489" i="6"/>
  <c r="H4489" i="6" s="1"/>
  <c r="F4488" i="6"/>
  <c r="H4488" i="6" s="1"/>
  <c r="F4487" i="6"/>
  <c r="H4487" i="6" s="1"/>
  <c r="F4485" i="6"/>
  <c r="H4485" i="6" s="1"/>
  <c r="F4484" i="6"/>
  <c r="H4484" i="6" s="1"/>
  <c r="F4482" i="6"/>
  <c r="H4482" i="6" s="1"/>
  <c r="F4481" i="6"/>
  <c r="H4481" i="6" s="1"/>
  <c r="F4480" i="6"/>
  <c r="H4480" i="6" s="1"/>
  <c r="F4477" i="6"/>
  <c r="H4477" i="6" s="1"/>
  <c r="F4476" i="6"/>
  <c r="H4476" i="6" s="1"/>
  <c r="F4475" i="6"/>
  <c r="H4475" i="6" s="1"/>
  <c r="F4474" i="6"/>
  <c r="H4474" i="6" s="1"/>
  <c r="F4473" i="6"/>
  <c r="H4473" i="6" s="1"/>
  <c r="F4472" i="6"/>
  <c r="H4472" i="6" s="1"/>
  <c r="F4471" i="6"/>
  <c r="H4471" i="6" s="1"/>
  <c r="F4470" i="6"/>
  <c r="H4470" i="6" s="1"/>
  <c r="F4469" i="6"/>
  <c r="H4469" i="6" s="1"/>
  <c r="F4468" i="6"/>
  <c r="H4468" i="6" s="1"/>
  <c r="F4467" i="6"/>
  <c r="H4467" i="6" s="1"/>
  <c r="F4466" i="6"/>
  <c r="H4466" i="6" s="1"/>
  <c r="F4464" i="6"/>
  <c r="H4464" i="6" s="1"/>
  <c r="F4463" i="6"/>
  <c r="H4463" i="6" s="1"/>
  <c r="F4462" i="6"/>
  <c r="H4462" i="6" s="1"/>
  <c r="F4461" i="6"/>
  <c r="H4461" i="6" s="1"/>
  <c r="F4460" i="6"/>
  <c r="H4460" i="6" s="1"/>
  <c r="F4459" i="6"/>
  <c r="H4459" i="6" s="1"/>
  <c r="F4458" i="6"/>
  <c r="H4458" i="6" s="1"/>
  <c r="F4457" i="6"/>
  <c r="H4457" i="6" s="1"/>
  <c r="F4456" i="6"/>
  <c r="H4456" i="6" s="1"/>
  <c r="F4455" i="6"/>
  <c r="H4455" i="6" s="1"/>
  <c r="F4454" i="6"/>
  <c r="H4454" i="6" s="1"/>
  <c r="F4453" i="6"/>
  <c r="H4453" i="6" s="1"/>
  <c r="F4452" i="6"/>
  <c r="H4452" i="6" s="1"/>
  <c r="F4451" i="6"/>
  <c r="H4451" i="6" s="1"/>
  <c r="F4449" i="6"/>
  <c r="H4449" i="6" s="1"/>
  <c r="F4448" i="6"/>
  <c r="H4448" i="6" s="1"/>
  <c r="F4447" i="6"/>
  <c r="H4447" i="6" s="1"/>
  <c r="F4446" i="6"/>
  <c r="H4446" i="6" s="1"/>
  <c r="F4445" i="6"/>
  <c r="H4445" i="6" s="1"/>
  <c r="F4444" i="6"/>
  <c r="H4444" i="6" s="1"/>
  <c r="F4443" i="6"/>
  <c r="H4443" i="6" s="1"/>
  <c r="F4442" i="6"/>
  <c r="H4442" i="6" s="1"/>
  <c r="F4441" i="6"/>
  <c r="H4441" i="6" s="1"/>
  <c r="F4440" i="6"/>
  <c r="H4440" i="6" s="1"/>
  <c r="F4439" i="6"/>
  <c r="H4439" i="6" s="1"/>
  <c r="F4438" i="6"/>
  <c r="H4438" i="6" s="1"/>
  <c r="F4437" i="6"/>
  <c r="H4437" i="6" s="1"/>
  <c r="F4436" i="6"/>
  <c r="H4436" i="6" s="1"/>
  <c r="F4435" i="6"/>
  <c r="H4435" i="6" s="1"/>
  <c r="F4434" i="6"/>
  <c r="H4434" i="6" s="1"/>
  <c r="F4433" i="6"/>
  <c r="H4433" i="6" s="1"/>
  <c r="F4432" i="6"/>
  <c r="H4432" i="6" s="1"/>
  <c r="F4431" i="6"/>
  <c r="H4431" i="6" s="1"/>
  <c r="F4430" i="6"/>
  <c r="H4430" i="6" s="1"/>
  <c r="F4429" i="6"/>
  <c r="H4429" i="6" s="1"/>
  <c r="F4428" i="6"/>
  <c r="H4428" i="6" s="1"/>
  <c r="F4427" i="6"/>
  <c r="H4427" i="6" s="1"/>
  <c r="F4426" i="6"/>
  <c r="H4426" i="6" s="1"/>
  <c r="F4425" i="6"/>
  <c r="H4425" i="6" s="1"/>
  <c r="F4424" i="6"/>
  <c r="H4424" i="6" s="1"/>
  <c r="F4423" i="6"/>
  <c r="H4423" i="6" s="1"/>
  <c r="F4422" i="6"/>
  <c r="H4422" i="6" s="1"/>
  <c r="F4421" i="6"/>
  <c r="H4421" i="6" s="1"/>
  <c r="F4420" i="6"/>
  <c r="H4420" i="6" s="1"/>
  <c r="F4419" i="6"/>
  <c r="H4419" i="6" s="1"/>
  <c r="F4418" i="6"/>
  <c r="H4418" i="6" s="1"/>
  <c r="F4417" i="6"/>
  <c r="H4417" i="6" s="1"/>
  <c r="F4416" i="6"/>
  <c r="H4416" i="6" s="1"/>
  <c r="F4415" i="6"/>
  <c r="H4415" i="6" s="1"/>
  <c r="F4414" i="6"/>
  <c r="H4414" i="6" s="1"/>
  <c r="F4413" i="6"/>
  <c r="H4413" i="6" s="1"/>
  <c r="F4412" i="6"/>
  <c r="H4412" i="6" s="1"/>
  <c r="F4411" i="6"/>
  <c r="H4411" i="6" s="1"/>
  <c r="F4410" i="6"/>
  <c r="H4410" i="6" s="1"/>
  <c r="F4409" i="6"/>
  <c r="H4409" i="6" s="1"/>
  <c r="F4408" i="6"/>
  <c r="H4408" i="6" s="1"/>
  <c r="F4407" i="6"/>
  <c r="H4407" i="6" s="1"/>
  <c r="F4406" i="6"/>
  <c r="H4406" i="6" s="1"/>
  <c r="F4404" i="6"/>
  <c r="H4404" i="6" s="1"/>
  <c r="F4403" i="6"/>
  <c r="H4403" i="6" s="1"/>
  <c r="F4400" i="6"/>
  <c r="H4400" i="6" s="1"/>
  <c r="F4399" i="6"/>
  <c r="F4398" i="6"/>
  <c r="H4398" i="6" s="1"/>
  <c r="F4397" i="6"/>
  <c r="H4397" i="6" s="1"/>
  <c r="F4396" i="6"/>
  <c r="H4396" i="6" s="1"/>
  <c r="F4395" i="6"/>
  <c r="H4395" i="6" s="1"/>
  <c r="F4394" i="6"/>
  <c r="H4394" i="6" s="1"/>
  <c r="F4393" i="6"/>
  <c r="H4393" i="6" s="1"/>
  <c r="F4392" i="6"/>
  <c r="H4392" i="6" s="1"/>
  <c r="F4391" i="6"/>
  <c r="H4391" i="6" s="1"/>
  <c r="F4390" i="6"/>
  <c r="H4390" i="6" s="1"/>
  <c r="F4389" i="6"/>
  <c r="H4389" i="6" s="1"/>
  <c r="F4388" i="6"/>
  <c r="H4388" i="6" s="1"/>
  <c r="F4387" i="6"/>
  <c r="H4387" i="6" s="1"/>
  <c r="F4386" i="6"/>
  <c r="H4386" i="6" s="1"/>
  <c r="F4385" i="6"/>
  <c r="H4385" i="6" s="1"/>
  <c r="F4384" i="6"/>
  <c r="H4384" i="6" s="1"/>
  <c r="F4383" i="6"/>
  <c r="H4383" i="6" s="1"/>
  <c r="F4382" i="6"/>
  <c r="H4382" i="6" s="1"/>
  <c r="F4381" i="6"/>
  <c r="H4381" i="6" s="1"/>
  <c r="F4380" i="6"/>
  <c r="H4380" i="6" s="1"/>
  <c r="F4379" i="6"/>
  <c r="H4379" i="6" s="1"/>
  <c r="F4378" i="6"/>
  <c r="H4378" i="6" s="1"/>
  <c r="F4377" i="6"/>
  <c r="H4377" i="6" s="1"/>
  <c r="F4376" i="6"/>
  <c r="H4376" i="6" s="1"/>
  <c r="F4375" i="6"/>
  <c r="H4375" i="6" s="1"/>
  <c r="F4374" i="6"/>
  <c r="H4374" i="6" s="1"/>
  <c r="F4373" i="6"/>
  <c r="H4373" i="6" s="1"/>
  <c r="F4372" i="6"/>
  <c r="H4372" i="6" s="1"/>
  <c r="F4371" i="6"/>
  <c r="H4371" i="6" s="1"/>
  <c r="F4367" i="6"/>
  <c r="H4367" i="6" s="1"/>
  <c r="F4365" i="6"/>
  <c r="H4365" i="6" s="1"/>
  <c r="F4363" i="6"/>
  <c r="H4363" i="6" s="1"/>
  <c r="F4362" i="6"/>
  <c r="H4362" i="6" s="1"/>
  <c r="F4361" i="6"/>
  <c r="H4361" i="6" s="1"/>
  <c r="F4360" i="6"/>
  <c r="F4359" i="6"/>
  <c r="H4359" i="6" s="1"/>
  <c r="F4358" i="6"/>
  <c r="H4358" i="6" s="1"/>
  <c r="F4357" i="6"/>
  <c r="H4357" i="6" s="1"/>
  <c r="F4356" i="6"/>
  <c r="H4356" i="6" s="1"/>
  <c r="F4355" i="6"/>
  <c r="H4355" i="6" s="1"/>
  <c r="F4354" i="6"/>
  <c r="H4354" i="6" s="1"/>
  <c r="F4353" i="6"/>
  <c r="H4353" i="6" s="1"/>
  <c r="F4352" i="6"/>
  <c r="H4352" i="6" s="1"/>
  <c r="F4351" i="6"/>
  <c r="H4351" i="6" s="1"/>
  <c r="F4350" i="6"/>
  <c r="H4350" i="6" s="1"/>
  <c r="F4349" i="6"/>
  <c r="H4349" i="6" s="1"/>
  <c r="F4348" i="6"/>
  <c r="H4348" i="6" s="1"/>
  <c r="F4347" i="6"/>
  <c r="H4347" i="6" s="1"/>
  <c r="F4346" i="6"/>
  <c r="H4346" i="6" s="1"/>
  <c r="F4345" i="6"/>
  <c r="H4345" i="6" s="1"/>
  <c r="F4344" i="6"/>
  <c r="H4344" i="6" s="1"/>
  <c r="F4343" i="6"/>
  <c r="H4343" i="6" s="1"/>
  <c r="F4342" i="6"/>
  <c r="H4342" i="6" s="1"/>
  <c r="F4341" i="6"/>
  <c r="H4341" i="6" s="1"/>
  <c r="F4340" i="6"/>
  <c r="H4340" i="6" s="1"/>
  <c r="F4339" i="6"/>
  <c r="H4339" i="6" s="1"/>
  <c r="F4338" i="6"/>
  <c r="H4338" i="6" s="1"/>
  <c r="F4337" i="6"/>
  <c r="H4337" i="6" s="1"/>
  <c r="F4336" i="6"/>
  <c r="H4336" i="6" s="1"/>
  <c r="F4335" i="6"/>
  <c r="H4335" i="6" s="1"/>
  <c r="F4334" i="6"/>
  <c r="H4334" i="6" s="1"/>
  <c r="F4333" i="6"/>
  <c r="H4333" i="6" s="1"/>
  <c r="F4332" i="6"/>
  <c r="H4332" i="6" s="1"/>
  <c r="F4331" i="6"/>
  <c r="H4331" i="6" s="1"/>
  <c r="F4330" i="6"/>
  <c r="H4330" i="6" s="1"/>
  <c r="F4329" i="6"/>
  <c r="H4329" i="6" s="1"/>
  <c r="F4328" i="6"/>
  <c r="H4328" i="6" s="1"/>
  <c r="F4327" i="6"/>
  <c r="H4327" i="6" s="1"/>
  <c r="F4326" i="6"/>
  <c r="H4326" i="6" s="1"/>
  <c r="F4324" i="6"/>
  <c r="H4324" i="6" s="1"/>
  <c r="F4323" i="6"/>
  <c r="H4323" i="6" s="1"/>
  <c r="F4322" i="6"/>
  <c r="H4322" i="6" s="1"/>
  <c r="F4321" i="6"/>
  <c r="H4321" i="6" s="1"/>
  <c r="F4320" i="6"/>
  <c r="H4320" i="6" s="1"/>
  <c r="F4319" i="6"/>
  <c r="H4319" i="6" s="1"/>
  <c r="F4316" i="6"/>
  <c r="H4316" i="6" s="1"/>
  <c r="F4315" i="6"/>
  <c r="H4315" i="6" s="1"/>
  <c r="F4314" i="6"/>
  <c r="H4314" i="6" s="1"/>
  <c r="F4313" i="6"/>
  <c r="H4313" i="6" s="1"/>
  <c r="F4312" i="6"/>
  <c r="H4312" i="6" s="1"/>
  <c r="F4311" i="6"/>
  <c r="H4311" i="6" s="1"/>
  <c r="F4310" i="6"/>
  <c r="H4310" i="6" s="1"/>
  <c r="F4309" i="6"/>
  <c r="H4309" i="6" s="1"/>
  <c r="F4306" i="6"/>
  <c r="H4306" i="6" s="1"/>
  <c r="F4305" i="6"/>
  <c r="H4305" i="6" s="1"/>
  <c r="F4303" i="6"/>
  <c r="H4303" i="6" s="1"/>
  <c r="F4302" i="6"/>
  <c r="H4302" i="6" s="1"/>
  <c r="F4301" i="6"/>
  <c r="H4301" i="6" s="1"/>
  <c r="F4300" i="6"/>
  <c r="H4300" i="6" s="1"/>
  <c r="F4299" i="6"/>
  <c r="H4299" i="6" s="1"/>
  <c r="F4298" i="6"/>
  <c r="H4298" i="6" s="1"/>
  <c r="F4297" i="6"/>
  <c r="H4297" i="6" s="1"/>
  <c r="F4296" i="6"/>
  <c r="H4296" i="6" s="1"/>
  <c r="F4295" i="6"/>
  <c r="H4295" i="6" s="1"/>
  <c r="F4294" i="6"/>
  <c r="H4294" i="6" s="1"/>
  <c r="F4293" i="6"/>
  <c r="H4293" i="6" s="1"/>
  <c r="F4292" i="6"/>
  <c r="H4292" i="6" s="1"/>
  <c r="F4291" i="6"/>
  <c r="H4291" i="6" s="1"/>
  <c r="F4290" i="6"/>
  <c r="H4290" i="6" s="1"/>
  <c r="F4289" i="6"/>
  <c r="F4288" i="6"/>
  <c r="H4288" i="6" s="1"/>
  <c r="F4287" i="6"/>
  <c r="H4287" i="6" s="1"/>
  <c r="F4286" i="6"/>
  <c r="H4286" i="6" s="1"/>
  <c r="F4285" i="6"/>
  <c r="H4285" i="6" s="1"/>
  <c r="F4284" i="6"/>
  <c r="H4284" i="6" s="1"/>
  <c r="F4283" i="6"/>
  <c r="H4283" i="6" s="1"/>
  <c r="F4282" i="6"/>
  <c r="H4282" i="6" s="1"/>
  <c r="F4281" i="6"/>
  <c r="H4281" i="6" s="1"/>
  <c r="F4280" i="6"/>
  <c r="H4280" i="6" s="1"/>
  <c r="F4279" i="6"/>
  <c r="H4279" i="6" s="1"/>
  <c r="F4278" i="6"/>
  <c r="H4278" i="6" s="1"/>
  <c r="F4277" i="6"/>
  <c r="H4277" i="6" s="1"/>
  <c r="F4276" i="6"/>
  <c r="H4276" i="6" s="1"/>
  <c r="F4274" i="6"/>
  <c r="H4274" i="6" s="1"/>
  <c r="F4273" i="6"/>
  <c r="F4272" i="6"/>
  <c r="H4272" i="6" s="1"/>
  <c r="F4271" i="6"/>
  <c r="H4271" i="6" s="1"/>
  <c r="F4270" i="6"/>
  <c r="H4270" i="6" s="1"/>
  <c r="F4269" i="6"/>
  <c r="H4269" i="6" s="1"/>
  <c r="F4268" i="6"/>
  <c r="H4268" i="6" s="1"/>
  <c r="F4267" i="6"/>
  <c r="H4267" i="6" s="1"/>
  <c r="F4266" i="6"/>
  <c r="H4266" i="6" s="1"/>
  <c r="F4265" i="6"/>
  <c r="H4265" i="6" s="1"/>
  <c r="F4264" i="6"/>
  <c r="H4264" i="6" s="1"/>
  <c r="F4263" i="6"/>
  <c r="H4263" i="6" s="1"/>
  <c r="F4262" i="6"/>
  <c r="H4262" i="6" s="1"/>
  <c r="F4260" i="6"/>
  <c r="H4260" i="6" s="1"/>
  <c r="F4259" i="6"/>
  <c r="H4259" i="6" s="1"/>
  <c r="F4258" i="6"/>
  <c r="H4258" i="6" s="1"/>
  <c r="F4257" i="6"/>
  <c r="H4257" i="6" s="1"/>
  <c r="F4256" i="6"/>
  <c r="H4256" i="6" s="1"/>
  <c r="F4255" i="6"/>
  <c r="H4255" i="6" s="1"/>
  <c r="F4254" i="6"/>
  <c r="H4254" i="6" s="1"/>
  <c r="F4253" i="6"/>
  <c r="H4253" i="6" s="1"/>
  <c r="F4252" i="6"/>
  <c r="H4252" i="6" s="1"/>
  <c r="F4251" i="6"/>
  <c r="H4251" i="6" s="1"/>
  <c r="F4250" i="6"/>
  <c r="H4250" i="6" s="1"/>
  <c r="F4249" i="6"/>
  <c r="H4249" i="6" s="1"/>
  <c r="F4248" i="6"/>
  <c r="H4248" i="6" s="1"/>
  <c r="F4247" i="6"/>
  <c r="H4247" i="6" s="1"/>
  <c r="F4246" i="6"/>
  <c r="H4246" i="6" s="1"/>
  <c r="F4245" i="6"/>
  <c r="H4245" i="6" s="1"/>
  <c r="F4244" i="6"/>
  <c r="H4244" i="6" s="1"/>
  <c r="F4243" i="6"/>
  <c r="H4243" i="6" s="1"/>
  <c r="F4242" i="6"/>
  <c r="H4242" i="6" s="1"/>
  <c r="F4241" i="6"/>
  <c r="H4241" i="6" s="1"/>
  <c r="F4240" i="6"/>
  <c r="H4240" i="6" s="1"/>
  <c r="F4239" i="6"/>
  <c r="F4238" i="6"/>
  <c r="H4238" i="6" s="1"/>
  <c r="F4237" i="6"/>
  <c r="H4237" i="6" s="1"/>
  <c r="F4236" i="6"/>
  <c r="H4236" i="6" s="1"/>
  <c r="F4235" i="6"/>
  <c r="H4235" i="6" s="1"/>
  <c r="F4234" i="6"/>
  <c r="H4234" i="6" s="1"/>
  <c r="F4233" i="6"/>
  <c r="H4233" i="6" s="1"/>
  <c r="F4232" i="6"/>
  <c r="H4232" i="6" s="1"/>
  <c r="F4231" i="6"/>
  <c r="H4231" i="6" s="1"/>
  <c r="F4230" i="6"/>
  <c r="H4230" i="6" s="1"/>
  <c r="F4229" i="6"/>
  <c r="H4229" i="6" s="1"/>
  <c r="F4228" i="6"/>
  <c r="H4228" i="6" s="1"/>
  <c r="F4227" i="6"/>
  <c r="H4227" i="6" s="1"/>
  <c r="F4226" i="6"/>
  <c r="F4225" i="6"/>
  <c r="H4225" i="6" s="1"/>
  <c r="F4224" i="6"/>
  <c r="H4224" i="6" s="1"/>
  <c r="F4222" i="6"/>
  <c r="H4222" i="6" s="1"/>
  <c r="F4219" i="6"/>
  <c r="H4219" i="6" s="1"/>
  <c r="F4217" i="6"/>
  <c r="H4217" i="6" s="1"/>
  <c r="F4216" i="6"/>
  <c r="H4216" i="6" s="1"/>
  <c r="F4215" i="6"/>
  <c r="H4215" i="6" s="1"/>
  <c r="F4214" i="6"/>
  <c r="H4214" i="6" s="1"/>
  <c r="F4213" i="6"/>
  <c r="H4213" i="6" s="1"/>
  <c r="F4212" i="6"/>
  <c r="P324" i="5" s="1"/>
  <c r="R324" i="5" s="1"/>
  <c r="F4211" i="6"/>
  <c r="H4211" i="6" s="1"/>
  <c r="F4210" i="6"/>
  <c r="H4210" i="6" s="1"/>
  <c r="F4208" i="6"/>
  <c r="H4208" i="6" s="1"/>
  <c r="F4207" i="6"/>
  <c r="H4207" i="6" s="1"/>
  <c r="F4206" i="6"/>
  <c r="H4206" i="6" s="1"/>
  <c r="F4205" i="6"/>
  <c r="H4205" i="6" s="1"/>
  <c r="F4204" i="6"/>
  <c r="H4204" i="6" s="1"/>
  <c r="F4203" i="6"/>
  <c r="H4203" i="6" s="1"/>
  <c r="F4202" i="6"/>
  <c r="H4202" i="6" s="1"/>
  <c r="F4201" i="6"/>
  <c r="H4201" i="6" s="1"/>
  <c r="F4200" i="6"/>
  <c r="H4200" i="6" s="1"/>
  <c r="F4198" i="6"/>
  <c r="H4198" i="6" s="1"/>
  <c r="F4197" i="6"/>
  <c r="H4197" i="6" s="1"/>
  <c r="F4196" i="6"/>
  <c r="H4196" i="6" s="1"/>
  <c r="F4195" i="6"/>
  <c r="H4195" i="6" s="1"/>
  <c r="F4194" i="6"/>
  <c r="H4194" i="6" s="1"/>
  <c r="F4193" i="6"/>
  <c r="H4193" i="6" s="1"/>
  <c r="F4192" i="6"/>
  <c r="H4192" i="6" s="1"/>
  <c r="F4191" i="6"/>
  <c r="H4191" i="6" s="1"/>
  <c r="F4190" i="6"/>
  <c r="H4190" i="6" s="1"/>
  <c r="F4189" i="6"/>
  <c r="H4189" i="6" s="1"/>
  <c r="F4188" i="6"/>
  <c r="H4188" i="6" s="1"/>
  <c r="F4187" i="6"/>
  <c r="H4187" i="6" s="1"/>
  <c r="F4186" i="6"/>
  <c r="H4186" i="6" s="1"/>
  <c r="F4184" i="6"/>
  <c r="H4184" i="6" s="1"/>
  <c r="F4183" i="6"/>
  <c r="H4183" i="6" s="1"/>
  <c r="F4182" i="6"/>
  <c r="H4182" i="6" s="1"/>
  <c r="F4181" i="6"/>
  <c r="H4181" i="6" s="1"/>
  <c r="F4180" i="6"/>
  <c r="H4180" i="6" s="1"/>
  <c r="F4179" i="6"/>
  <c r="H4179" i="6" s="1"/>
  <c r="F4178" i="6"/>
  <c r="H4178" i="6" s="1"/>
  <c r="F4177" i="6"/>
  <c r="H4177" i="6" s="1"/>
  <c r="F4176" i="6"/>
  <c r="H4176" i="6" s="1"/>
  <c r="F4175" i="6"/>
  <c r="F4174" i="6"/>
  <c r="H4174" i="6" s="1"/>
  <c r="F4173" i="6"/>
  <c r="H4173" i="6" s="1"/>
  <c r="F4172" i="6"/>
  <c r="H4172" i="6" s="1"/>
  <c r="F4171" i="6"/>
  <c r="H4171" i="6" s="1"/>
  <c r="F4170" i="6"/>
  <c r="H4170" i="6" s="1"/>
  <c r="F4168" i="6"/>
  <c r="H4168" i="6" s="1"/>
  <c r="F4167" i="6"/>
  <c r="H4167" i="6" s="1"/>
  <c r="F4166" i="6"/>
  <c r="H4166" i="6" s="1"/>
  <c r="F4164" i="6"/>
  <c r="H4164" i="6" s="1"/>
  <c r="F4163" i="6"/>
  <c r="H4163" i="6" s="1"/>
  <c r="F4162" i="6"/>
  <c r="H4162" i="6" s="1"/>
  <c r="F4160" i="6"/>
  <c r="H4160" i="6" s="1"/>
  <c r="F4159" i="6"/>
  <c r="H4159" i="6" s="1"/>
  <c r="F4158" i="6"/>
  <c r="H4158" i="6" s="1"/>
  <c r="F4157" i="6"/>
  <c r="H4157" i="6" s="1"/>
  <c r="F4156" i="6"/>
  <c r="H4156" i="6" s="1"/>
  <c r="F4155" i="6"/>
  <c r="H4155" i="6" s="1"/>
  <c r="F4154" i="6"/>
  <c r="H4154" i="6" s="1"/>
  <c r="F4153" i="6"/>
  <c r="H4153" i="6" s="1"/>
  <c r="F4152" i="6"/>
  <c r="H4152" i="6" s="1"/>
  <c r="F4150" i="6"/>
  <c r="F4149" i="6"/>
  <c r="H4149" i="6" s="1"/>
  <c r="F4148" i="6"/>
  <c r="H4148" i="6" s="1"/>
  <c r="F4146" i="6"/>
  <c r="H4146" i="6" s="1"/>
  <c r="F4145" i="6"/>
  <c r="H4145" i="6" s="1"/>
  <c r="F4144" i="6"/>
  <c r="H4144" i="6" s="1"/>
  <c r="F4143" i="6"/>
  <c r="H4143" i="6" s="1"/>
  <c r="F4142" i="6"/>
  <c r="H4142" i="6" s="1"/>
  <c r="F4141" i="6"/>
  <c r="H4141" i="6" s="1"/>
  <c r="F4140" i="6"/>
  <c r="H4140" i="6" s="1"/>
  <c r="F4139" i="6"/>
  <c r="H4139" i="6" s="1"/>
  <c r="F4138" i="6"/>
  <c r="H4138" i="6" s="1"/>
  <c r="F4137" i="6"/>
  <c r="H4137" i="6" s="1"/>
  <c r="F4136" i="6"/>
  <c r="H4136" i="6" s="1"/>
  <c r="F4135" i="6"/>
  <c r="H4135" i="6" s="1"/>
  <c r="F4134" i="6"/>
  <c r="H4134" i="6" s="1"/>
  <c r="F4133" i="6"/>
  <c r="H4133" i="6" s="1"/>
  <c r="F4132" i="6"/>
  <c r="H4132" i="6" s="1"/>
  <c r="F4131" i="6"/>
  <c r="H4131" i="6" s="1"/>
  <c r="F4129" i="6"/>
  <c r="H4129" i="6" s="1"/>
  <c r="F4128" i="6"/>
  <c r="H4128" i="6" s="1"/>
  <c r="F4127" i="6"/>
  <c r="H4127" i="6" s="1"/>
  <c r="F4125" i="6"/>
  <c r="H4125" i="6" s="1"/>
  <c r="F4124" i="6"/>
  <c r="H4124" i="6" s="1"/>
  <c r="F4123" i="6"/>
  <c r="H4123" i="6" s="1"/>
  <c r="F4122" i="6"/>
  <c r="H4122" i="6" s="1"/>
  <c r="F4121" i="6"/>
  <c r="H4121" i="6" s="1"/>
  <c r="F4120" i="6"/>
  <c r="H4120" i="6" s="1"/>
  <c r="F4119" i="6"/>
  <c r="H4119" i="6" s="1"/>
  <c r="F4118" i="6"/>
  <c r="H4118" i="6" s="1"/>
  <c r="F4117" i="6"/>
  <c r="H4117" i="6" s="1"/>
  <c r="F4116" i="6"/>
  <c r="H4116" i="6" s="1"/>
  <c r="F4115" i="6"/>
  <c r="H4115" i="6" s="1"/>
  <c r="F4114" i="6"/>
  <c r="H4114" i="6" s="1"/>
  <c r="F4113" i="6"/>
  <c r="H4113" i="6" s="1"/>
  <c r="F4112" i="6"/>
  <c r="F4111" i="6"/>
  <c r="H4111" i="6" s="1"/>
  <c r="F4110" i="6"/>
  <c r="H4110" i="6" s="1"/>
  <c r="F4109" i="6"/>
  <c r="H4109" i="6" s="1"/>
  <c r="F4108" i="6"/>
  <c r="H4108" i="6" s="1"/>
  <c r="F4107" i="6"/>
  <c r="H4107" i="6" s="1"/>
  <c r="F4106" i="6"/>
  <c r="H4106" i="6" s="1"/>
  <c r="F4105" i="6"/>
  <c r="H4105" i="6" s="1"/>
  <c r="F4104" i="6"/>
  <c r="H4104" i="6" s="1"/>
  <c r="F4103" i="6"/>
  <c r="H4103" i="6" s="1"/>
  <c r="F4102" i="6"/>
  <c r="H4102" i="6" s="1"/>
  <c r="F4101" i="6"/>
  <c r="H4101" i="6" s="1"/>
  <c r="F4100" i="6"/>
  <c r="H4100" i="6" s="1"/>
  <c r="F4099" i="6"/>
  <c r="H4099" i="6" s="1"/>
  <c r="F4098" i="6"/>
  <c r="H4098" i="6" s="1"/>
  <c r="F4097" i="6"/>
  <c r="H4097" i="6" s="1"/>
  <c r="F4096" i="6"/>
  <c r="F4095" i="6"/>
  <c r="H4095" i="6" s="1"/>
  <c r="F4094" i="6"/>
  <c r="H4094" i="6" s="1"/>
  <c r="F4092" i="6"/>
  <c r="H4092" i="6" s="1"/>
  <c r="F4091" i="6"/>
  <c r="H4091" i="6" s="1"/>
  <c r="F4090" i="6"/>
  <c r="H4090" i="6" s="1"/>
  <c r="F4088" i="6"/>
  <c r="H4088" i="6" s="1"/>
  <c r="F4087" i="6"/>
  <c r="H4087" i="6" s="1"/>
  <c r="F4086" i="6"/>
  <c r="H4086" i="6" s="1"/>
  <c r="F4085" i="6"/>
  <c r="H4085" i="6" s="1"/>
  <c r="F4084" i="6"/>
  <c r="H4084" i="6" s="1"/>
  <c r="F4083" i="6"/>
  <c r="H4083" i="6" s="1"/>
  <c r="F4082" i="6"/>
  <c r="H4082" i="6" s="1"/>
  <c r="F4081" i="6"/>
  <c r="H4081" i="6" s="1"/>
  <c r="F4080" i="6"/>
  <c r="H4080" i="6" s="1"/>
  <c r="F4079" i="6"/>
  <c r="H4079" i="6" s="1"/>
  <c r="F4078" i="6"/>
  <c r="H4078" i="6" s="1"/>
  <c r="F4077" i="6"/>
  <c r="H4077" i="6" s="1"/>
  <c r="H4076" i="6"/>
  <c r="F4076" i="6"/>
  <c r="F4075" i="6"/>
  <c r="H4075" i="6" s="1"/>
  <c r="F4074" i="6"/>
  <c r="H4074" i="6" s="1"/>
  <c r="F4073" i="6"/>
  <c r="H4073" i="6" s="1"/>
  <c r="F4072" i="6"/>
  <c r="H4072" i="6" s="1"/>
  <c r="F4071" i="6"/>
  <c r="H4071" i="6" s="1"/>
  <c r="F4070" i="6"/>
  <c r="H4070" i="6" s="1"/>
  <c r="F4069" i="6"/>
  <c r="H4069" i="6" s="1"/>
  <c r="F4068" i="6"/>
  <c r="H4068" i="6" s="1"/>
  <c r="F4067" i="6"/>
  <c r="H4067" i="6" s="1"/>
  <c r="F4065" i="6"/>
  <c r="H4065" i="6" s="1"/>
  <c r="F4064" i="6"/>
  <c r="H4064" i="6" s="1"/>
  <c r="F4063" i="6"/>
  <c r="H4063" i="6" s="1"/>
  <c r="F4062" i="6"/>
  <c r="H4062" i="6" s="1"/>
  <c r="F4061" i="6"/>
  <c r="H4061" i="6" s="1"/>
  <c r="F4060" i="6"/>
  <c r="H4060" i="6" s="1"/>
  <c r="F4059" i="6"/>
  <c r="H4059" i="6" s="1"/>
  <c r="F4056" i="6"/>
  <c r="H4056" i="6" s="1"/>
  <c r="F4055" i="6"/>
  <c r="H4055" i="6" s="1"/>
  <c r="F4054" i="6"/>
  <c r="H4054" i="6" s="1"/>
  <c r="F4053" i="6"/>
  <c r="H4053" i="6" s="1"/>
  <c r="F4052" i="6"/>
  <c r="H4052" i="6" s="1"/>
  <c r="F4051" i="6"/>
  <c r="H4051" i="6" s="1"/>
  <c r="F4050" i="6"/>
  <c r="H4050" i="6" s="1"/>
  <c r="F4049" i="6"/>
  <c r="H4049" i="6" s="1"/>
  <c r="F4048" i="6"/>
  <c r="H4048" i="6" s="1"/>
  <c r="F4047" i="6"/>
  <c r="H4047" i="6" s="1"/>
  <c r="F4046" i="6"/>
  <c r="H4046" i="6" s="1"/>
  <c r="F4045" i="6"/>
  <c r="H4045" i="6" s="1"/>
  <c r="F4043" i="6"/>
  <c r="H4043" i="6" s="1"/>
  <c r="F4042" i="6"/>
  <c r="H4042" i="6" s="1"/>
  <c r="F4041" i="6"/>
  <c r="H4041" i="6" s="1"/>
  <c r="F4040" i="6"/>
  <c r="H4040" i="6" s="1"/>
  <c r="F4039" i="6"/>
  <c r="H4039" i="6" s="1"/>
  <c r="F4038" i="6"/>
  <c r="H4038" i="6" s="1"/>
  <c r="F4037" i="6"/>
  <c r="H4037" i="6" s="1"/>
  <c r="H4036" i="6"/>
  <c r="F4036" i="6"/>
  <c r="F4035" i="6"/>
  <c r="H4035" i="6" s="1"/>
  <c r="F4034" i="6"/>
  <c r="H4034" i="6" s="1"/>
  <c r="F4033" i="6"/>
  <c r="H4033" i="6" s="1"/>
  <c r="F4032" i="6"/>
  <c r="H4032" i="6" s="1"/>
  <c r="F4031" i="6"/>
  <c r="H4031" i="6" s="1"/>
  <c r="F4030" i="6"/>
  <c r="H4030" i="6" s="1"/>
  <c r="F4029" i="6"/>
  <c r="F4028" i="6"/>
  <c r="H4028" i="6" s="1"/>
  <c r="F4027" i="6"/>
  <c r="H4027" i="6" s="1"/>
  <c r="F4026" i="6"/>
  <c r="H4026" i="6" s="1"/>
  <c r="F4025" i="6"/>
  <c r="H4025" i="6" s="1"/>
  <c r="F4024" i="6"/>
  <c r="H4024" i="6" s="1"/>
  <c r="F4023" i="6"/>
  <c r="H4023" i="6" s="1"/>
  <c r="F4022" i="6"/>
  <c r="H4022" i="6" s="1"/>
  <c r="F4020" i="6"/>
  <c r="H4020" i="6" s="1"/>
  <c r="F4019" i="6"/>
  <c r="H4019" i="6" s="1"/>
  <c r="F4018" i="6"/>
  <c r="H4018" i="6" s="1"/>
  <c r="F4017" i="6"/>
  <c r="H4017" i="6" s="1"/>
  <c r="F4016" i="6"/>
  <c r="H4016" i="6" s="1"/>
  <c r="F4015" i="6"/>
  <c r="H4015" i="6" s="1"/>
  <c r="F4014" i="6"/>
  <c r="H4014" i="6" s="1"/>
  <c r="F4013" i="6"/>
  <c r="H4013" i="6" s="1"/>
  <c r="F4012" i="6"/>
  <c r="H4012" i="6" s="1"/>
  <c r="F4011" i="6"/>
  <c r="H4011" i="6" s="1"/>
  <c r="F4010" i="6"/>
  <c r="H4010" i="6" s="1"/>
  <c r="F4009" i="6"/>
  <c r="P312" i="5" s="1"/>
  <c r="R312" i="5" s="1"/>
  <c r="F4008" i="6"/>
  <c r="H4008" i="6" s="1"/>
  <c r="F4007" i="6"/>
  <c r="F4006" i="6"/>
  <c r="H4006" i="6" s="1"/>
  <c r="F4005" i="6"/>
  <c r="H4005" i="6" s="1"/>
  <c r="F4004" i="6"/>
  <c r="H4004" i="6" s="1"/>
  <c r="F4003" i="6"/>
  <c r="H4003" i="6" s="1"/>
  <c r="F4002" i="6"/>
  <c r="H4002" i="6" s="1"/>
  <c r="F4000" i="6"/>
  <c r="H4000" i="6" s="1"/>
  <c r="F3998" i="6"/>
  <c r="H3998" i="6" s="1"/>
  <c r="F3997" i="6"/>
  <c r="H3997" i="6" s="1"/>
  <c r="F3996" i="6"/>
  <c r="H3996" i="6" s="1"/>
  <c r="F3992" i="6"/>
  <c r="H3992" i="6" s="1"/>
  <c r="F3991" i="6"/>
  <c r="H3991" i="6" s="1"/>
  <c r="F3990" i="6"/>
  <c r="H3990" i="6" s="1"/>
  <c r="F3988" i="6"/>
  <c r="H3988" i="6" s="1"/>
  <c r="F3987" i="6"/>
  <c r="H3987" i="6" s="1"/>
  <c r="F3986" i="6"/>
  <c r="H3986" i="6" s="1"/>
  <c r="F3985" i="6"/>
  <c r="H3985" i="6" s="1"/>
  <c r="F3984" i="6"/>
  <c r="H3984" i="6" s="1"/>
  <c r="F3983" i="6"/>
  <c r="H3983" i="6" s="1"/>
  <c r="F3982" i="6"/>
  <c r="H3982" i="6" s="1"/>
  <c r="F3981" i="6"/>
  <c r="H3981" i="6" s="1"/>
  <c r="F3980" i="6"/>
  <c r="H3980" i="6" s="1"/>
  <c r="F3979" i="6"/>
  <c r="H3979" i="6" s="1"/>
  <c r="F3978" i="6"/>
  <c r="H3978" i="6" s="1"/>
  <c r="F3977" i="6"/>
  <c r="H3977" i="6" s="1"/>
  <c r="F3976" i="6"/>
  <c r="H3976" i="6" s="1"/>
  <c r="F3975" i="6"/>
  <c r="H3975" i="6" s="1"/>
  <c r="F3974" i="6"/>
  <c r="H3974" i="6" s="1"/>
  <c r="F3973" i="6"/>
  <c r="F3972" i="6"/>
  <c r="H3972" i="6" s="1"/>
  <c r="F3971" i="6"/>
  <c r="H3971" i="6" s="1"/>
  <c r="F3970" i="6"/>
  <c r="H3970" i="6" s="1"/>
  <c r="F3969" i="6"/>
  <c r="H3969" i="6" s="1"/>
  <c r="F3968" i="6"/>
  <c r="H3968" i="6" s="1"/>
  <c r="F3967" i="6"/>
  <c r="H3967" i="6" s="1"/>
  <c r="F3966" i="6"/>
  <c r="H3966" i="6" s="1"/>
  <c r="F3965" i="6"/>
  <c r="H3965" i="6" s="1"/>
  <c r="F3963" i="6"/>
  <c r="H3963" i="6" s="1"/>
  <c r="F3962" i="6"/>
  <c r="H3962" i="6" s="1"/>
  <c r="F3961" i="6"/>
  <c r="H3961" i="6" s="1"/>
  <c r="F3960" i="6"/>
  <c r="H3960" i="6" s="1"/>
  <c r="F3959" i="6"/>
  <c r="H3959" i="6" s="1"/>
  <c r="F3958" i="6"/>
  <c r="H3958" i="6" s="1"/>
  <c r="F3957" i="6"/>
  <c r="H3957" i="6" s="1"/>
  <c r="F3956" i="6"/>
  <c r="H3956" i="6" s="1"/>
  <c r="F3955" i="6"/>
  <c r="H3955" i="6" s="1"/>
  <c r="F3954" i="6"/>
  <c r="H3954" i="6" s="1"/>
  <c r="F3953" i="6"/>
  <c r="H3953" i="6" s="1"/>
  <c r="F3952" i="6"/>
  <c r="H3952" i="6" s="1"/>
  <c r="F3951" i="6"/>
  <c r="H3951" i="6" s="1"/>
  <c r="F3950" i="6"/>
  <c r="H3950" i="6" s="1"/>
  <c r="F3949" i="6"/>
  <c r="H3949" i="6" s="1"/>
  <c r="F3948" i="6"/>
  <c r="H3948" i="6" s="1"/>
  <c r="F3947" i="6"/>
  <c r="H3947" i="6" s="1"/>
  <c r="F3946" i="6"/>
  <c r="H3946" i="6" s="1"/>
  <c r="F3945" i="6"/>
  <c r="H3945" i="6" s="1"/>
  <c r="F3944" i="6"/>
  <c r="H3944" i="6" s="1"/>
  <c r="F3943" i="6"/>
  <c r="H3943" i="6" s="1"/>
  <c r="F3942" i="6"/>
  <c r="H3942" i="6" s="1"/>
  <c r="F3941" i="6"/>
  <c r="H3941" i="6" s="1"/>
  <c r="F3940" i="6"/>
  <c r="H3940" i="6" s="1"/>
  <c r="F3939" i="6"/>
  <c r="H3939" i="6" s="1"/>
  <c r="F3938" i="6"/>
  <c r="H3938" i="6" s="1"/>
  <c r="F3936" i="6"/>
  <c r="H3936" i="6" s="1"/>
  <c r="F3935" i="6"/>
  <c r="H3935" i="6" s="1"/>
  <c r="F3933" i="6"/>
  <c r="H3933" i="6" s="1"/>
  <c r="F3932" i="6"/>
  <c r="H3932" i="6" s="1"/>
  <c r="F3931" i="6"/>
  <c r="H3931" i="6" s="1"/>
  <c r="F3930" i="6"/>
  <c r="H3930" i="6" s="1"/>
  <c r="F3929" i="6"/>
  <c r="H3929" i="6" s="1"/>
  <c r="F3928" i="6"/>
  <c r="H3928" i="6" s="1"/>
  <c r="F3927" i="6"/>
  <c r="H3927" i="6" s="1"/>
  <c r="F3926" i="6"/>
  <c r="H3926" i="6" s="1"/>
  <c r="F3925" i="6"/>
  <c r="H3925" i="6" s="1"/>
  <c r="F3924" i="6"/>
  <c r="H3924" i="6" s="1"/>
  <c r="F3923" i="6"/>
  <c r="H3923" i="6" s="1"/>
  <c r="F3920" i="6"/>
  <c r="H3920" i="6" s="1"/>
  <c r="F3919" i="6"/>
  <c r="H3919" i="6" s="1"/>
  <c r="F3917" i="6"/>
  <c r="H3917" i="6" s="1"/>
  <c r="F3915" i="6"/>
  <c r="H3915" i="6" s="1"/>
  <c r="F3914" i="6"/>
  <c r="H3914" i="6" s="1"/>
  <c r="F3913" i="6"/>
  <c r="H3913" i="6" s="1"/>
  <c r="F3911" i="6"/>
  <c r="H3911" i="6" s="1"/>
  <c r="F3910" i="6"/>
  <c r="H3910" i="6" s="1"/>
  <c r="F3909" i="6"/>
  <c r="H3909" i="6" s="1"/>
  <c r="F3908" i="6"/>
  <c r="H3908" i="6" s="1"/>
  <c r="F3907" i="6"/>
  <c r="H3907" i="6" s="1"/>
  <c r="F3906" i="6"/>
  <c r="H3906" i="6" s="1"/>
  <c r="F3905" i="6"/>
  <c r="H3905" i="6" s="1"/>
  <c r="F3904" i="6"/>
  <c r="H3904" i="6" s="1"/>
  <c r="F3903" i="6"/>
  <c r="F3902" i="6"/>
  <c r="H3902" i="6" s="1"/>
  <c r="F3901" i="6"/>
  <c r="H3901" i="6" s="1"/>
  <c r="F3900" i="6"/>
  <c r="F3898" i="6"/>
  <c r="H3898" i="6" s="1"/>
  <c r="F3897" i="6"/>
  <c r="H3897" i="6" s="1"/>
  <c r="F3896" i="6"/>
  <c r="H3896" i="6" s="1"/>
  <c r="F3895" i="6"/>
  <c r="H3895" i="6" s="1"/>
  <c r="F3894" i="6"/>
  <c r="H3894" i="6" s="1"/>
  <c r="F3893" i="6"/>
  <c r="H3893" i="6" s="1"/>
  <c r="F3892" i="6"/>
  <c r="H3892" i="6" s="1"/>
  <c r="F3891" i="6"/>
  <c r="F3890" i="6"/>
  <c r="H3890" i="6" s="1"/>
  <c r="F3889" i="6"/>
  <c r="H3889" i="6" s="1"/>
  <c r="F3888" i="6"/>
  <c r="H3888" i="6" s="1"/>
  <c r="F3887" i="6"/>
  <c r="H3887" i="6" s="1"/>
  <c r="F3886" i="6"/>
  <c r="H3886" i="6" s="1"/>
  <c r="F3884" i="6"/>
  <c r="H3884" i="6" s="1"/>
  <c r="F3882" i="6"/>
  <c r="H3882" i="6" s="1"/>
  <c r="F3881" i="6"/>
  <c r="H3881" i="6" s="1"/>
  <c r="F3880" i="6"/>
  <c r="H3880" i="6" s="1"/>
  <c r="F3878" i="6"/>
  <c r="H3878" i="6" s="1"/>
  <c r="F3877" i="6"/>
  <c r="H3877" i="6" s="1"/>
  <c r="F3876" i="6"/>
  <c r="H3876" i="6" s="1"/>
  <c r="F3875" i="6"/>
  <c r="H3875" i="6" s="1"/>
  <c r="F3874" i="6"/>
  <c r="H3874" i="6" s="1"/>
  <c r="F3873" i="6"/>
  <c r="H3873" i="6" s="1"/>
  <c r="F3872" i="6"/>
  <c r="H3872" i="6" s="1"/>
  <c r="F3871" i="6"/>
  <c r="H3871" i="6" s="1"/>
  <c r="F3870" i="6"/>
  <c r="H3870" i="6" s="1"/>
  <c r="F3869" i="6"/>
  <c r="H3869" i="6" s="1"/>
  <c r="F3868" i="6"/>
  <c r="H3868" i="6" s="1"/>
  <c r="F3867" i="6"/>
  <c r="H3867" i="6" s="1"/>
  <c r="F3866" i="6"/>
  <c r="H3866" i="6" s="1"/>
  <c r="F3865" i="6"/>
  <c r="H3865" i="6" s="1"/>
  <c r="F3864" i="6"/>
  <c r="H3864" i="6" s="1"/>
  <c r="F3862" i="6"/>
  <c r="H3862" i="6" s="1"/>
  <c r="F3861" i="6"/>
  <c r="H3861" i="6" s="1"/>
  <c r="F3860" i="6"/>
  <c r="H3860" i="6" s="1"/>
  <c r="F3859" i="6"/>
  <c r="H3859" i="6" s="1"/>
  <c r="F3858" i="6"/>
  <c r="H3858" i="6" s="1"/>
  <c r="F3857" i="6"/>
  <c r="H3857" i="6" s="1"/>
  <c r="F3856" i="6"/>
  <c r="H3856" i="6" s="1"/>
  <c r="F3855" i="6"/>
  <c r="H3855" i="6" s="1"/>
  <c r="F3854" i="6"/>
  <c r="H3854" i="6" s="1"/>
  <c r="F3853" i="6"/>
  <c r="H3853" i="6" s="1"/>
  <c r="F3852" i="6"/>
  <c r="H3852" i="6" s="1"/>
  <c r="F3850" i="6"/>
  <c r="H3850" i="6" s="1"/>
  <c r="F3849" i="6"/>
  <c r="H3849" i="6" s="1"/>
  <c r="F3848" i="6"/>
  <c r="H3848" i="6" s="1"/>
  <c r="F3847" i="6"/>
  <c r="H3847" i="6" s="1"/>
  <c r="F3846" i="6"/>
  <c r="H3846" i="6" s="1"/>
  <c r="F3845" i="6"/>
  <c r="H3845" i="6" s="1"/>
  <c r="F3844" i="6"/>
  <c r="H3844" i="6" s="1"/>
  <c r="F3843" i="6"/>
  <c r="H3843" i="6" s="1"/>
  <c r="F3840" i="6"/>
  <c r="H3840" i="6" s="1"/>
  <c r="F3839" i="6"/>
  <c r="H3839" i="6" s="1"/>
  <c r="F3838" i="6"/>
  <c r="H3838" i="6" s="1"/>
  <c r="F3837" i="6"/>
  <c r="H3837" i="6" s="1"/>
  <c r="F3836" i="6"/>
  <c r="H3836" i="6" s="1"/>
  <c r="F3835" i="6"/>
  <c r="F3834" i="6"/>
  <c r="H3834" i="6" s="1"/>
  <c r="F3833" i="6"/>
  <c r="H3833" i="6" s="1"/>
  <c r="F3832" i="6"/>
  <c r="H3832" i="6" s="1"/>
  <c r="F3831" i="6"/>
  <c r="H3831" i="6" s="1"/>
  <c r="F3830" i="6"/>
  <c r="H3830" i="6" s="1"/>
  <c r="F3829" i="6"/>
  <c r="H3829" i="6" s="1"/>
  <c r="F3828" i="6"/>
  <c r="H3828" i="6" s="1"/>
  <c r="F3827" i="6"/>
  <c r="H3827" i="6" s="1"/>
  <c r="F3826" i="6"/>
  <c r="H3826" i="6" s="1"/>
  <c r="F3825" i="6"/>
  <c r="H3825" i="6" s="1"/>
  <c r="F3824" i="6"/>
  <c r="H3824" i="6" s="1"/>
  <c r="F3823" i="6"/>
  <c r="H3823" i="6" s="1"/>
  <c r="F3822" i="6"/>
  <c r="F3821" i="6"/>
  <c r="H3821" i="6" s="1"/>
  <c r="F3820" i="6"/>
  <c r="H3820" i="6" s="1"/>
  <c r="F3818" i="6"/>
  <c r="H3818" i="6" s="1"/>
  <c r="F3816" i="6"/>
  <c r="H3816" i="6" s="1"/>
  <c r="F3815" i="6"/>
  <c r="H3815" i="6" s="1"/>
  <c r="F3814" i="6"/>
  <c r="H3814" i="6" s="1"/>
  <c r="F3813" i="6"/>
  <c r="F3812" i="6"/>
  <c r="H3812" i="6" s="1"/>
  <c r="F3811" i="6"/>
  <c r="H3811" i="6" s="1"/>
  <c r="F3810" i="6"/>
  <c r="H3810" i="6" s="1"/>
  <c r="F3809" i="6"/>
  <c r="H3809" i="6" s="1"/>
  <c r="F3808" i="6"/>
  <c r="H3808" i="6" s="1"/>
  <c r="F3806" i="6"/>
  <c r="H3806" i="6" s="1"/>
  <c r="F3805" i="6"/>
  <c r="H3805" i="6" s="1"/>
  <c r="F3804" i="6"/>
  <c r="H3804" i="6" s="1"/>
  <c r="F3803" i="6"/>
  <c r="H3803" i="6" s="1"/>
  <c r="F3801" i="6"/>
  <c r="H3801" i="6" s="1"/>
  <c r="F3800" i="6"/>
  <c r="H3800" i="6" s="1"/>
  <c r="F3799" i="6"/>
  <c r="H3799" i="6" s="1"/>
  <c r="F3798" i="6"/>
  <c r="H3798" i="6" s="1"/>
  <c r="F3797" i="6"/>
  <c r="H3797" i="6" s="1"/>
  <c r="F3796" i="6"/>
  <c r="H3796" i="6" s="1"/>
  <c r="F3795" i="6"/>
  <c r="H3795" i="6" s="1"/>
  <c r="F3794" i="6"/>
  <c r="H3794" i="6" s="1"/>
  <c r="F3793" i="6"/>
  <c r="H3793" i="6" s="1"/>
  <c r="F3792" i="6"/>
  <c r="F3791" i="6"/>
  <c r="H3791" i="6" s="1"/>
  <c r="F3790" i="6"/>
  <c r="H3790" i="6" s="1"/>
  <c r="F3789" i="6"/>
  <c r="H3789" i="6" s="1"/>
  <c r="F3788" i="6"/>
  <c r="H3788" i="6" s="1"/>
  <c r="F3787" i="6"/>
  <c r="H3787" i="6" s="1"/>
  <c r="F3784" i="6"/>
  <c r="H3784" i="6" s="1"/>
  <c r="F3782" i="6"/>
  <c r="H3782" i="6" s="1"/>
  <c r="F3781" i="6"/>
  <c r="H3781" i="6" s="1"/>
  <c r="F3780" i="6"/>
  <c r="H3780" i="6" s="1"/>
  <c r="F3779" i="6"/>
  <c r="H3779" i="6" s="1"/>
  <c r="F3778" i="6"/>
  <c r="H3778" i="6" s="1"/>
  <c r="F3777" i="6"/>
  <c r="H3777" i="6" s="1"/>
  <c r="F3775" i="6"/>
  <c r="H3775" i="6" s="1"/>
  <c r="F3774" i="6"/>
  <c r="H3774" i="6" s="1"/>
  <c r="F3773" i="6"/>
  <c r="H3773" i="6" s="1"/>
  <c r="F3772" i="6"/>
  <c r="H3772" i="6" s="1"/>
  <c r="F3771" i="6"/>
  <c r="H3771" i="6" s="1"/>
  <c r="F3770" i="6"/>
  <c r="H3770" i="6" s="1"/>
  <c r="F3769" i="6"/>
  <c r="H3769" i="6" s="1"/>
  <c r="F3768" i="6"/>
  <c r="H3768" i="6" s="1"/>
  <c r="F3767" i="6"/>
  <c r="H3767" i="6" s="1"/>
  <c r="F3766" i="6"/>
  <c r="H3766" i="6" s="1"/>
  <c r="F3765" i="6"/>
  <c r="H3765" i="6" s="1"/>
  <c r="F3764" i="6"/>
  <c r="H3764" i="6" s="1"/>
  <c r="F3763" i="6"/>
  <c r="H3763" i="6" s="1"/>
  <c r="F3762" i="6"/>
  <c r="H3762" i="6" s="1"/>
  <c r="F3761" i="6"/>
  <c r="H3761" i="6" s="1"/>
  <c r="F3760" i="6"/>
  <c r="H3760" i="6" s="1"/>
  <c r="F3759" i="6"/>
  <c r="H3759" i="6" s="1"/>
  <c r="F3758" i="6"/>
  <c r="H3758" i="6" s="1"/>
  <c r="F3757" i="6"/>
  <c r="H3757" i="6" s="1"/>
  <c r="F3756" i="6"/>
  <c r="H3756" i="6" s="1"/>
  <c r="F3755" i="6"/>
  <c r="H3755" i="6" s="1"/>
  <c r="F3754" i="6"/>
  <c r="H3754" i="6" s="1"/>
  <c r="F3753" i="6"/>
  <c r="H3753" i="6" s="1"/>
  <c r="F3752" i="6"/>
  <c r="H3752" i="6" s="1"/>
  <c r="F3751" i="6"/>
  <c r="H3751" i="6" s="1"/>
  <c r="F3750" i="6"/>
  <c r="H3750" i="6" s="1"/>
  <c r="F3749" i="6"/>
  <c r="H3749" i="6" s="1"/>
  <c r="F3748" i="6"/>
  <c r="H3748" i="6" s="1"/>
  <c r="F3747" i="6"/>
  <c r="H3747" i="6" s="1"/>
  <c r="F3746" i="6"/>
  <c r="H3746" i="6" s="1"/>
  <c r="F3745" i="6"/>
  <c r="H3745" i="6" s="1"/>
  <c r="F3744" i="6"/>
  <c r="H3744" i="6" s="1"/>
  <c r="F3743" i="6"/>
  <c r="H3743" i="6" s="1"/>
  <c r="F3742" i="6"/>
  <c r="H3742" i="6" s="1"/>
  <c r="F3741" i="6"/>
  <c r="H3741" i="6" s="1"/>
  <c r="F3740" i="6"/>
  <c r="H3740" i="6" s="1"/>
  <c r="F3738" i="6"/>
  <c r="H3738" i="6" s="1"/>
  <c r="F3737" i="6"/>
  <c r="F3721" i="6"/>
  <c r="H3721" i="6" s="1"/>
  <c r="F3720" i="6"/>
  <c r="H3720" i="6" s="1"/>
  <c r="F3718" i="6"/>
  <c r="H3718" i="6" s="1"/>
  <c r="F3717" i="6"/>
  <c r="H3717" i="6" s="1"/>
  <c r="F3716" i="6"/>
  <c r="H3716" i="6" s="1"/>
  <c r="F3715" i="6"/>
  <c r="H3715" i="6" s="1"/>
  <c r="F3713" i="6"/>
  <c r="F3712" i="6"/>
  <c r="H3712" i="6" s="1"/>
  <c r="F3711" i="6"/>
  <c r="H3711" i="6" s="1"/>
  <c r="F3710" i="6"/>
  <c r="H3710" i="6" s="1"/>
  <c r="F3709" i="6"/>
  <c r="H3709" i="6" s="1"/>
  <c r="F3706" i="6"/>
  <c r="H3706" i="6" s="1"/>
  <c r="F3704" i="6"/>
  <c r="H3704" i="6" s="1"/>
  <c r="F3703" i="6"/>
  <c r="H3703" i="6" s="1"/>
  <c r="F3702" i="6"/>
  <c r="H3702" i="6" s="1"/>
  <c r="F3701" i="6"/>
  <c r="H3701" i="6" s="1"/>
  <c r="F3700" i="6"/>
  <c r="H3700" i="6" s="1"/>
  <c r="F3699" i="6"/>
  <c r="H3699" i="6" s="1"/>
  <c r="F3698" i="6"/>
  <c r="H3698" i="6" s="1"/>
  <c r="F3697" i="6"/>
  <c r="H3697" i="6" s="1"/>
  <c r="F3696" i="6"/>
  <c r="H3696" i="6" s="1"/>
  <c r="F3695" i="6"/>
  <c r="H3695" i="6" s="1"/>
  <c r="F3694" i="6"/>
  <c r="H3694" i="6" s="1"/>
  <c r="F3693" i="6"/>
  <c r="H3693" i="6" s="1"/>
  <c r="F3692" i="6"/>
  <c r="H3692" i="6" s="1"/>
  <c r="F3691" i="6"/>
  <c r="H3691" i="6" s="1"/>
  <c r="F3690" i="6"/>
  <c r="H3690" i="6" s="1"/>
  <c r="F3689" i="6"/>
  <c r="H3689" i="6" s="1"/>
  <c r="F3687" i="6"/>
  <c r="H3687" i="6" s="1"/>
  <c r="F3685" i="6"/>
  <c r="H3685" i="6" s="1"/>
  <c r="F3684" i="6"/>
  <c r="H3684" i="6" s="1"/>
  <c r="F3683" i="6"/>
  <c r="H3683" i="6" s="1"/>
  <c r="F3682" i="6"/>
  <c r="H3682" i="6" s="1"/>
  <c r="F3681" i="6"/>
  <c r="H3681" i="6" s="1"/>
  <c r="F3680" i="6"/>
  <c r="H3680" i="6" s="1"/>
  <c r="F3679" i="6"/>
  <c r="H3679" i="6" s="1"/>
  <c r="F3678" i="6"/>
  <c r="H3678" i="6" s="1"/>
  <c r="F3677" i="6"/>
  <c r="H3677" i="6" s="1"/>
  <c r="F3676" i="6"/>
  <c r="H3676" i="6" s="1"/>
  <c r="F3675" i="6"/>
  <c r="H3675" i="6" s="1"/>
  <c r="F3674" i="6"/>
  <c r="H3674" i="6" s="1"/>
  <c r="F3673" i="6"/>
  <c r="H3673" i="6" s="1"/>
  <c r="F3672" i="6"/>
  <c r="H3672" i="6" s="1"/>
  <c r="F3671" i="6"/>
  <c r="H3671" i="6" s="1"/>
  <c r="F3670" i="6"/>
  <c r="H3670" i="6" s="1"/>
  <c r="F3669" i="6"/>
  <c r="F3668" i="6"/>
  <c r="H3668" i="6" s="1"/>
  <c r="F3667" i="6"/>
  <c r="H3667" i="6" s="1"/>
  <c r="F3666" i="6"/>
  <c r="H3666" i="6" s="1"/>
  <c r="F3665" i="6"/>
  <c r="H3665" i="6" s="1"/>
  <c r="F3664" i="6"/>
  <c r="H3664" i="6" s="1"/>
  <c r="F3663" i="6"/>
  <c r="H3663" i="6" s="1"/>
  <c r="F3662" i="6"/>
  <c r="H3662" i="6" s="1"/>
  <c r="F3661" i="6"/>
  <c r="H3661" i="6" s="1"/>
  <c r="F3660" i="6"/>
  <c r="H3660" i="6" s="1"/>
  <c r="F3659" i="6"/>
  <c r="H3659" i="6" s="1"/>
  <c r="F3658" i="6"/>
  <c r="H3658" i="6" s="1"/>
  <c r="F3656" i="6"/>
  <c r="H3656" i="6" s="1"/>
  <c r="F3655" i="6"/>
  <c r="H3655" i="6" s="1"/>
  <c r="F3654" i="6"/>
  <c r="H3654" i="6" s="1"/>
  <c r="F3653" i="6"/>
  <c r="H3653" i="6" s="1"/>
  <c r="F3651" i="6"/>
  <c r="H3651" i="6" s="1"/>
  <c r="F3650" i="6"/>
  <c r="H3650" i="6" s="1"/>
  <c r="F3649" i="6"/>
  <c r="H3649" i="6" s="1"/>
  <c r="F3648" i="6"/>
  <c r="H3648" i="6" s="1"/>
  <c r="F3647" i="6"/>
  <c r="H3647" i="6" s="1"/>
  <c r="F3646" i="6"/>
  <c r="H3646" i="6" s="1"/>
  <c r="F3645" i="6"/>
  <c r="H3645" i="6" s="1"/>
  <c r="F3644" i="6"/>
  <c r="H3644" i="6" s="1"/>
  <c r="F3643" i="6"/>
  <c r="H3643" i="6" s="1"/>
  <c r="F3642" i="6"/>
  <c r="H3642" i="6" s="1"/>
  <c r="F3641" i="6"/>
  <c r="H3641" i="6" s="1"/>
  <c r="F3640" i="6"/>
  <c r="H3640" i="6" s="1"/>
  <c r="F3639" i="6"/>
  <c r="H3639" i="6" s="1"/>
  <c r="F3638" i="6"/>
  <c r="H3638" i="6" s="1"/>
  <c r="F3637" i="6"/>
  <c r="H3637" i="6" s="1"/>
  <c r="F3636" i="6"/>
  <c r="H3636" i="6" s="1"/>
  <c r="F3635" i="6"/>
  <c r="H3635" i="6" s="1"/>
  <c r="F3634" i="6"/>
  <c r="H3634" i="6" s="1"/>
  <c r="F3633" i="6"/>
  <c r="H3633" i="6" s="1"/>
  <c r="F3632" i="6"/>
  <c r="H3632" i="6" s="1"/>
  <c r="F3630" i="6"/>
  <c r="H3630" i="6" s="1"/>
  <c r="F3629" i="6"/>
  <c r="H3629" i="6" s="1"/>
  <c r="F3628" i="6"/>
  <c r="H3628" i="6" s="1"/>
  <c r="F3627" i="6"/>
  <c r="H3627" i="6" s="1"/>
  <c r="F3626" i="6"/>
  <c r="H3626" i="6" s="1"/>
  <c r="F3625" i="6"/>
  <c r="H3625" i="6" s="1"/>
  <c r="F3624" i="6"/>
  <c r="H3624" i="6" s="1"/>
  <c r="F3623" i="6"/>
  <c r="H3623" i="6" s="1"/>
  <c r="F3622" i="6"/>
  <c r="H3622" i="6" s="1"/>
  <c r="F3621" i="6"/>
  <c r="H3621" i="6" s="1"/>
  <c r="F3620" i="6"/>
  <c r="H3620" i="6" s="1"/>
  <c r="F3619" i="6"/>
  <c r="H3619" i="6" s="1"/>
  <c r="F3618" i="6"/>
  <c r="H3618" i="6" s="1"/>
  <c r="F3617" i="6"/>
  <c r="H3617" i="6" s="1"/>
  <c r="F3616" i="6"/>
  <c r="H3616" i="6" s="1"/>
  <c r="F3615" i="6"/>
  <c r="H3615" i="6" s="1"/>
  <c r="F3614" i="6"/>
  <c r="H3614" i="6" s="1"/>
  <c r="F3613" i="6"/>
  <c r="H3613" i="6" s="1"/>
  <c r="F3612" i="6"/>
  <c r="H3612" i="6" s="1"/>
  <c r="F3611" i="6"/>
  <c r="H3611" i="6" s="1"/>
  <c r="F3609" i="6"/>
  <c r="H3609" i="6" s="1"/>
  <c r="F3608" i="6"/>
  <c r="H3608" i="6" s="1"/>
  <c r="F3607" i="6"/>
  <c r="H3607" i="6" s="1"/>
  <c r="F3605" i="6"/>
  <c r="H3605" i="6" s="1"/>
  <c r="F3604" i="6"/>
  <c r="H3604" i="6" s="1"/>
  <c r="F3603" i="6"/>
  <c r="H3603" i="6" s="1"/>
  <c r="F3602" i="6"/>
  <c r="F3601" i="6"/>
  <c r="H3601" i="6" s="1"/>
  <c r="F3600" i="6"/>
  <c r="H3600" i="6" s="1"/>
  <c r="F3597" i="6"/>
  <c r="H3597" i="6" s="1"/>
  <c r="F3596" i="6"/>
  <c r="H3596" i="6" s="1"/>
  <c r="F3595" i="6"/>
  <c r="H3595" i="6" s="1"/>
  <c r="F3593" i="6"/>
  <c r="H3593" i="6" s="1"/>
  <c r="F3592" i="6"/>
  <c r="H3592" i="6" s="1"/>
  <c r="F3591" i="6"/>
  <c r="H3591" i="6" s="1"/>
  <c r="F3590" i="6"/>
  <c r="F3589" i="6"/>
  <c r="H3589" i="6" s="1"/>
  <c r="F3588" i="6"/>
  <c r="H3588" i="6" s="1"/>
  <c r="F3587" i="6"/>
  <c r="H3587" i="6" s="1"/>
  <c r="F3586" i="6"/>
  <c r="H3586" i="6" s="1"/>
  <c r="F3585" i="6"/>
  <c r="H3585" i="6" s="1"/>
  <c r="F3584" i="6"/>
  <c r="H3584" i="6" s="1"/>
  <c r="F3583" i="6"/>
  <c r="H3583" i="6" s="1"/>
  <c r="F3582" i="6"/>
  <c r="H3582" i="6" s="1"/>
  <c r="F3581" i="6"/>
  <c r="H3581" i="6" s="1"/>
  <c r="F3579" i="6"/>
  <c r="H3579" i="6" s="1"/>
  <c r="F3578" i="6"/>
  <c r="H3578" i="6" s="1"/>
  <c r="F3577" i="6"/>
  <c r="H3577" i="6" s="1"/>
  <c r="F3576" i="6"/>
  <c r="H3576" i="6" s="1"/>
  <c r="F3575" i="6"/>
  <c r="H3575" i="6" s="1"/>
  <c r="F3574" i="6"/>
  <c r="H3574" i="6" s="1"/>
  <c r="F3571" i="6"/>
  <c r="H3571" i="6" s="1"/>
  <c r="F3570" i="6"/>
  <c r="H3570" i="6" s="1"/>
  <c r="F3569" i="6"/>
  <c r="F3568" i="6"/>
  <c r="H3568" i="6" s="1"/>
  <c r="F3567" i="6"/>
  <c r="H3567" i="6" s="1"/>
  <c r="F3566" i="6"/>
  <c r="H3566" i="6" s="1"/>
  <c r="F3565" i="6"/>
  <c r="H3565" i="6" s="1"/>
  <c r="F3564" i="6"/>
  <c r="H3564" i="6" s="1"/>
  <c r="F3563" i="6"/>
  <c r="H3563" i="6" s="1"/>
  <c r="F3562" i="6"/>
  <c r="H3562" i="6" s="1"/>
  <c r="F3561" i="6"/>
  <c r="H3561" i="6" s="1"/>
  <c r="F3560" i="6"/>
  <c r="H3560" i="6" s="1"/>
  <c r="F3559" i="6"/>
  <c r="H3559" i="6" s="1"/>
  <c r="F3558" i="6"/>
  <c r="H3558" i="6" s="1"/>
  <c r="F3557" i="6"/>
  <c r="H3557" i="6" s="1"/>
  <c r="F3556" i="6"/>
  <c r="H3556" i="6" s="1"/>
  <c r="F3555" i="6"/>
  <c r="H3555" i="6" s="1"/>
  <c r="F3554" i="6"/>
  <c r="H3554" i="6" s="1"/>
  <c r="F3553" i="6"/>
  <c r="H3553" i="6" s="1"/>
  <c r="F3552" i="6"/>
  <c r="F3551" i="6"/>
  <c r="H3551" i="6" s="1"/>
  <c r="F3550" i="6"/>
  <c r="H3550" i="6" s="1"/>
  <c r="F3549" i="6"/>
  <c r="H3549" i="6" s="1"/>
  <c r="F3548" i="6"/>
  <c r="H3548" i="6" s="1"/>
  <c r="F3544" i="6"/>
  <c r="H3544" i="6" s="1"/>
  <c r="F3543" i="6"/>
  <c r="H3543" i="6" s="1"/>
  <c r="F3542" i="6"/>
  <c r="H3542" i="6" s="1"/>
  <c r="F3541" i="6"/>
  <c r="H3541" i="6" s="1"/>
  <c r="F3540" i="6"/>
  <c r="H3540" i="6" s="1"/>
  <c r="F3539" i="6"/>
  <c r="H3539" i="6" s="1"/>
  <c r="F3538" i="6"/>
  <c r="H3538" i="6" s="1"/>
  <c r="F3537" i="6"/>
  <c r="H3537" i="6" s="1"/>
  <c r="F3535" i="6"/>
  <c r="H3535" i="6" s="1"/>
  <c r="F3533" i="6"/>
  <c r="H3533" i="6" s="1"/>
  <c r="F3531" i="6"/>
  <c r="H3531" i="6" s="1"/>
  <c r="F3530" i="6"/>
  <c r="H3530" i="6" s="1"/>
  <c r="F3529" i="6"/>
  <c r="H3529" i="6" s="1"/>
  <c r="F3528" i="6"/>
  <c r="H3528" i="6" s="1"/>
  <c r="F3527" i="6"/>
  <c r="H3527" i="6" s="1"/>
  <c r="F3526" i="6"/>
  <c r="H3526" i="6" s="1"/>
  <c r="F3525" i="6"/>
  <c r="H3525" i="6" s="1"/>
  <c r="F3524" i="6"/>
  <c r="H3524" i="6" s="1"/>
  <c r="F3523" i="6"/>
  <c r="H3523" i="6" s="1"/>
  <c r="F3522" i="6"/>
  <c r="H3522" i="6" s="1"/>
  <c r="F3521" i="6"/>
  <c r="H3521" i="6" s="1"/>
  <c r="F3520" i="6"/>
  <c r="H3520" i="6" s="1"/>
  <c r="F3519" i="6"/>
  <c r="H3519" i="6" s="1"/>
  <c r="F3518" i="6"/>
  <c r="H3518" i="6" s="1"/>
  <c r="F3517" i="6"/>
  <c r="H3517" i="6" s="1"/>
  <c r="F3514" i="6"/>
  <c r="H3514" i="6" s="1"/>
  <c r="F3512" i="6"/>
  <c r="H3512" i="6" s="1"/>
  <c r="F3511" i="6"/>
  <c r="H3511" i="6" s="1"/>
  <c r="F3510" i="6"/>
  <c r="H3510" i="6" s="1"/>
  <c r="F3509" i="6"/>
  <c r="H3509" i="6" s="1"/>
  <c r="F3508" i="6"/>
  <c r="H3508" i="6" s="1"/>
  <c r="F3507" i="6"/>
  <c r="H3507" i="6" s="1"/>
  <c r="F3506" i="6"/>
  <c r="H3506" i="6" s="1"/>
  <c r="F3504" i="6"/>
  <c r="H3504" i="6" s="1"/>
  <c r="F3503" i="6"/>
  <c r="H3503" i="6" s="1"/>
  <c r="F3501" i="6"/>
  <c r="H3501" i="6" s="1"/>
  <c r="F3500" i="6"/>
  <c r="H3500" i="6" s="1"/>
  <c r="F3499" i="6"/>
  <c r="H3499" i="6" s="1"/>
  <c r="F3497" i="6"/>
  <c r="H3497" i="6" s="1"/>
  <c r="F3496" i="6"/>
  <c r="H3496" i="6" s="1"/>
  <c r="F3495" i="6"/>
  <c r="H3495" i="6" s="1"/>
  <c r="F3494" i="6"/>
  <c r="H3494" i="6" s="1"/>
  <c r="F3493" i="6"/>
  <c r="H3493" i="6" s="1"/>
  <c r="F3492" i="6"/>
  <c r="H3492" i="6" s="1"/>
  <c r="F3491" i="6"/>
  <c r="H3491" i="6" s="1"/>
  <c r="F3490" i="6"/>
  <c r="H3490" i="6" s="1"/>
  <c r="F3489" i="6"/>
  <c r="H3489" i="6" s="1"/>
  <c r="F3488" i="6"/>
  <c r="H3488" i="6" s="1"/>
  <c r="F3487" i="6"/>
  <c r="H3487" i="6" s="1"/>
  <c r="F3486" i="6"/>
  <c r="H3486" i="6" s="1"/>
  <c r="F3485" i="6"/>
  <c r="H3485" i="6" s="1"/>
  <c r="F3484" i="6"/>
  <c r="H3484" i="6" s="1"/>
  <c r="F3482" i="6"/>
  <c r="H3482" i="6" s="1"/>
  <c r="F3481" i="6"/>
  <c r="H3481" i="6" s="1"/>
  <c r="F3480" i="6"/>
  <c r="H3480" i="6" s="1"/>
  <c r="F3478" i="6"/>
  <c r="H3478" i="6" s="1"/>
  <c r="F3477" i="6"/>
  <c r="H3477" i="6" s="1"/>
  <c r="F3474" i="6"/>
  <c r="H3474" i="6" s="1"/>
  <c r="F3473" i="6"/>
  <c r="H3473" i="6" s="1"/>
  <c r="F3472" i="6"/>
  <c r="H3472" i="6" s="1"/>
  <c r="F3471" i="6"/>
  <c r="H3471" i="6" s="1"/>
  <c r="F3470" i="6"/>
  <c r="H3470" i="6" s="1"/>
  <c r="F3469" i="6"/>
  <c r="H3469" i="6" s="1"/>
  <c r="F3468" i="6"/>
  <c r="H3468" i="6" s="1"/>
  <c r="F3467" i="6"/>
  <c r="H3467" i="6" s="1"/>
  <c r="F3466" i="6"/>
  <c r="H3466" i="6" s="1"/>
  <c r="F3465" i="6"/>
  <c r="H3465" i="6" s="1"/>
  <c r="F3461" i="6"/>
  <c r="H3461" i="6" s="1"/>
  <c r="F3460" i="6"/>
  <c r="H3460" i="6" s="1"/>
  <c r="F3458" i="6"/>
  <c r="H3458" i="6" s="1"/>
  <c r="F3457" i="6"/>
  <c r="H3457" i="6" s="1"/>
  <c r="F3456" i="6"/>
  <c r="H3456" i="6" s="1"/>
  <c r="F3453" i="6"/>
  <c r="H3453" i="6" s="1"/>
  <c r="F3452" i="6"/>
  <c r="H3452" i="6" s="1"/>
  <c r="F3451" i="6"/>
  <c r="F3450" i="6"/>
  <c r="H3450" i="6" s="1"/>
  <c r="F3449" i="6"/>
  <c r="H3449" i="6" s="1"/>
  <c r="F3448" i="6"/>
  <c r="H3448" i="6" s="1"/>
  <c r="F3447" i="6"/>
  <c r="H3447" i="6" s="1"/>
  <c r="F3446" i="6"/>
  <c r="H3446" i="6" s="1"/>
  <c r="F3445" i="6"/>
  <c r="F3444" i="6"/>
  <c r="H3444" i="6" s="1"/>
  <c r="F3443" i="6"/>
  <c r="H3443" i="6" s="1"/>
  <c r="F3442" i="6"/>
  <c r="H3442" i="6" s="1"/>
  <c r="F3441" i="6"/>
  <c r="H3441" i="6" s="1"/>
  <c r="F3440" i="6"/>
  <c r="H3440" i="6" s="1"/>
  <c r="F3439" i="6"/>
  <c r="H3439" i="6" s="1"/>
  <c r="F3438" i="6"/>
  <c r="F3437" i="6"/>
  <c r="H3437" i="6" s="1"/>
  <c r="F3436" i="6"/>
  <c r="H3436" i="6" s="1"/>
  <c r="F3435" i="6"/>
  <c r="H3435" i="6" s="1"/>
  <c r="F3434" i="6"/>
  <c r="F3433" i="6"/>
  <c r="H3433" i="6" s="1"/>
  <c r="F3432" i="6"/>
  <c r="H3432" i="6" s="1"/>
  <c r="F3408" i="6"/>
  <c r="H3408" i="6" s="1"/>
  <c r="F3407" i="6"/>
  <c r="H3407" i="6" s="1"/>
  <c r="F3406" i="6"/>
  <c r="H3406" i="6" s="1"/>
  <c r="F3405" i="6"/>
  <c r="H3405" i="6" s="1"/>
  <c r="F3403" i="6"/>
  <c r="H3403" i="6" s="1"/>
  <c r="F3402" i="6"/>
  <c r="H3402" i="6" s="1"/>
  <c r="H3400" i="6"/>
  <c r="F3400" i="6"/>
  <c r="F3399" i="6"/>
  <c r="H3399" i="6" s="1"/>
  <c r="F3398" i="6"/>
  <c r="H3398" i="6" s="1"/>
  <c r="F3397" i="6"/>
  <c r="H3397" i="6" s="1"/>
  <c r="F3396" i="6"/>
  <c r="H3396" i="6" s="1"/>
  <c r="F3395" i="6"/>
  <c r="H3395" i="6" s="1"/>
  <c r="F3394" i="6"/>
  <c r="H3394" i="6" s="1"/>
  <c r="F3393" i="6"/>
  <c r="H3393" i="6" s="1"/>
  <c r="F3392" i="6"/>
  <c r="H3392" i="6" s="1"/>
  <c r="F3391" i="6"/>
  <c r="H3391" i="6" s="1"/>
  <c r="F3390" i="6"/>
  <c r="H3390" i="6" s="1"/>
  <c r="F3389" i="6"/>
  <c r="H3389" i="6" s="1"/>
  <c r="F3388" i="6"/>
  <c r="H3388" i="6" s="1"/>
  <c r="F3387" i="6"/>
  <c r="H3387" i="6" s="1"/>
  <c r="F3386" i="6"/>
  <c r="H3386" i="6" s="1"/>
  <c r="F3385" i="6"/>
  <c r="H3385" i="6" s="1"/>
  <c r="F3384" i="6"/>
  <c r="H3384" i="6" s="1"/>
  <c r="F3383" i="6"/>
  <c r="H3383" i="6" s="1"/>
  <c r="F3382" i="6"/>
  <c r="F3379" i="6"/>
  <c r="H3379" i="6" s="1"/>
  <c r="F3378" i="6"/>
  <c r="H3378" i="6" s="1"/>
  <c r="F3377" i="6"/>
  <c r="H3377" i="6" s="1"/>
  <c r="F3376" i="6"/>
  <c r="H3376" i="6" s="1"/>
  <c r="F3375" i="6"/>
  <c r="H3375" i="6" s="1"/>
  <c r="F3374" i="6"/>
  <c r="H3374" i="6" s="1"/>
  <c r="F3373" i="6"/>
  <c r="H3373" i="6" s="1"/>
  <c r="F3372" i="6"/>
  <c r="F3371" i="6"/>
  <c r="H3371" i="6" s="1"/>
  <c r="F3370" i="6"/>
  <c r="H3370" i="6" s="1"/>
  <c r="F3368" i="6"/>
  <c r="H3368" i="6" s="1"/>
  <c r="F3367" i="6"/>
  <c r="H3367" i="6" s="1"/>
  <c r="F3366" i="6"/>
  <c r="H3366" i="6" s="1"/>
  <c r="F3365" i="6"/>
  <c r="H3365" i="6" s="1"/>
  <c r="F3363" i="6"/>
  <c r="H3363" i="6" s="1"/>
  <c r="F3362" i="6"/>
  <c r="H3362" i="6" s="1"/>
  <c r="F3361" i="6"/>
  <c r="H3361" i="6" s="1"/>
  <c r="F3360" i="6"/>
  <c r="H3360" i="6" s="1"/>
  <c r="F3359" i="6"/>
  <c r="H3359" i="6" s="1"/>
  <c r="F3357" i="6"/>
  <c r="H3357" i="6" s="1"/>
  <c r="F3356" i="6"/>
  <c r="H3356" i="6" s="1"/>
  <c r="F3355" i="6"/>
  <c r="H3355" i="6" s="1"/>
  <c r="F3354" i="6"/>
  <c r="H3354" i="6" s="1"/>
  <c r="F3353" i="6"/>
  <c r="H3353" i="6" s="1"/>
  <c r="F3352" i="6"/>
  <c r="H3352" i="6" s="1"/>
  <c r="F3351" i="6"/>
  <c r="H3351" i="6" s="1"/>
  <c r="F3350" i="6"/>
  <c r="H3350" i="6" s="1"/>
  <c r="F3349" i="6"/>
  <c r="H3349" i="6" s="1"/>
  <c r="F3348" i="6"/>
  <c r="H3348" i="6" s="1"/>
  <c r="F3347" i="6"/>
  <c r="H3347" i="6" s="1"/>
  <c r="F3346" i="6"/>
  <c r="H3346" i="6" s="1"/>
  <c r="F3345" i="6"/>
  <c r="H3345" i="6" s="1"/>
  <c r="F3344" i="6"/>
  <c r="H3344" i="6" s="1"/>
  <c r="F3342" i="6"/>
  <c r="H3342" i="6" s="1"/>
  <c r="F3340" i="6"/>
  <c r="H3340" i="6" s="1"/>
  <c r="F3339" i="6"/>
  <c r="H3339" i="6" s="1"/>
  <c r="F3338" i="6"/>
  <c r="H3338" i="6" s="1"/>
  <c r="F3337" i="6"/>
  <c r="H3337" i="6" s="1"/>
  <c r="F3336" i="6"/>
  <c r="H3336" i="6" s="1"/>
  <c r="F3334" i="6"/>
  <c r="H3334" i="6" s="1"/>
  <c r="F3333" i="6"/>
  <c r="H3333" i="6" s="1"/>
  <c r="F3332" i="6"/>
  <c r="H3332" i="6" s="1"/>
  <c r="F3331" i="6"/>
  <c r="H3331" i="6" s="1"/>
  <c r="F3330" i="6"/>
  <c r="H3330" i="6" s="1"/>
  <c r="F3328" i="6"/>
  <c r="H3328" i="6" s="1"/>
  <c r="F3327" i="6"/>
  <c r="H3327" i="6" s="1"/>
  <c r="F3326" i="6"/>
  <c r="H3326" i="6" s="1"/>
  <c r="F3324" i="6"/>
  <c r="H3324" i="6" s="1"/>
  <c r="F3323" i="6"/>
  <c r="H3323" i="6" s="1"/>
  <c r="F3322" i="6"/>
  <c r="H3322" i="6" s="1"/>
  <c r="F3321" i="6"/>
  <c r="H3321" i="6" s="1"/>
  <c r="F3319" i="6"/>
  <c r="H3319" i="6" s="1"/>
  <c r="F3318" i="6"/>
  <c r="H3318" i="6" s="1"/>
  <c r="F3317" i="6"/>
  <c r="H3317" i="6" s="1"/>
  <c r="F3316" i="6"/>
  <c r="H3316" i="6" s="1"/>
  <c r="F3315" i="6"/>
  <c r="H3315" i="6" s="1"/>
  <c r="F3314" i="6"/>
  <c r="H3314" i="6" s="1"/>
  <c r="F3313" i="6"/>
  <c r="H3313" i="6" s="1"/>
  <c r="F3312" i="6"/>
  <c r="H3312" i="6" s="1"/>
  <c r="F3310" i="6"/>
  <c r="H3310" i="6" s="1"/>
  <c r="F3309" i="6"/>
  <c r="H3309" i="6" s="1"/>
  <c r="F3308" i="6"/>
  <c r="H3308" i="6" s="1"/>
  <c r="F3307" i="6"/>
  <c r="H3307" i="6" s="1"/>
  <c r="F3306" i="6"/>
  <c r="H3306" i="6" s="1"/>
  <c r="F3305" i="6"/>
  <c r="H3305" i="6" s="1"/>
  <c r="F3304" i="6"/>
  <c r="H3304" i="6" s="1"/>
  <c r="F3303" i="6"/>
  <c r="H3303" i="6" s="1"/>
  <c r="F3302" i="6"/>
  <c r="H3302" i="6" s="1"/>
  <c r="F3300" i="6"/>
  <c r="H3300" i="6" s="1"/>
  <c r="F3299" i="6"/>
  <c r="H3299" i="6" s="1"/>
  <c r="F3297" i="6"/>
  <c r="H3297" i="6" s="1"/>
  <c r="F3296" i="6"/>
  <c r="H3296" i="6" s="1"/>
  <c r="F3295" i="6"/>
  <c r="H3295" i="6" s="1"/>
  <c r="F3294" i="6"/>
  <c r="H3294" i="6" s="1"/>
  <c r="F3293" i="6"/>
  <c r="H3293" i="6" s="1"/>
  <c r="F3292" i="6"/>
  <c r="H3292" i="6" s="1"/>
  <c r="F3291" i="6"/>
  <c r="H3291" i="6" s="1"/>
  <c r="F3289" i="6"/>
  <c r="H3289" i="6" s="1"/>
  <c r="F3288" i="6"/>
  <c r="H3288" i="6" s="1"/>
  <c r="F3287" i="6"/>
  <c r="H3287" i="6" s="1"/>
  <c r="F3286" i="6"/>
  <c r="H3286" i="6" s="1"/>
  <c r="F3285" i="6"/>
  <c r="H3285" i="6" s="1"/>
  <c r="F3284" i="6"/>
  <c r="H3284" i="6" s="1"/>
  <c r="F3283" i="6"/>
  <c r="H3283" i="6" s="1"/>
  <c r="F3282" i="6"/>
  <c r="H3282" i="6" s="1"/>
  <c r="F3281" i="6"/>
  <c r="H3281" i="6" s="1"/>
  <c r="F3280" i="6"/>
  <c r="H3280" i="6" s="1"/>
  <c r="F3279" i="6"/>
  <c r="H3279" i="6" s="1"/>
  <c r="F3278" i="6"/>
  <c r="H3278" i="6" s="1"/>
  <c r="F3276" i="6"/>
  <c r="H3276" i="6" s="1"/>
  <c r="F3275" i="6"/>
  <c r="H3275" i="6" s="1"/>
  <c r="F3274" i="6"/>
  <c r="H3274" i="6" s="1"/>
  <c r="F3273" i="6"/>
  <c r="H3273" i="6" s="1"/>
  <c r="F3272" i="6"/>
  <c r="H3272" i="6" s="1"/>
  <c r="F3271" i="6"/>
  <c r="H3271" i="6" s="1"/>
  <c r="F3269" i="6"/>
  <c r="H3269" i="6" s="1"/>
  <c r="F3268" i="6"/>
  <c r="H3268" i="6" s="1"/>
  <c r="F3267" i="6"/>
  <c r="H3267" i="6" s="1"/>
  <c r="F3266" i="6"/>
  <c r="H3266" i="6" s="1"/>
  <c r="F3265" i="6"/>
  <c r="H3265" i="6" s="1"/>
  <c r="F3261" i="6"/>
  <c r="H3261" i="6" s="1"/>
  <c r="F3260" i="6"/>
  <c r="H3260" i="6" s="1"/>
  <c r="F3259" i="6"/>
  <c r="H3259" i="6" s="1"/>
  <c r="F3258" i="6"/>
  <c r="H3258" i="6" s="1"/>
  <c r="F3257" i="6"/>
  <c r="H3257" i="6" s="1"/>
  <c r="F3256" i="6"/>
  <c r="H3256" i="6" s="1"/>
  <c r="F3255" i="6"/>
  <c r="H3255" i="6" s="1"/>
  <c r="F3254" i="6"/>
  <c r="H3254" i="6" s="1"/>
  <c r="F3253" i="6"/>
  <c r="H3253" i="6" s="1"/>
  <c r="F3252" i="6"/>
  <c r="H3252" i="6" s="1"/>
  <c r="F3251" i="6"/>
  <c r="H3251" i="6" s="1"/>
  <c r="F3250" i="6"/>
  <c r="F3249" i="6"/>
  <c r="H3249" i="6" s="1"/>
  <c r="F3248" i="6"/>
  <c r="H3248" i="6" s="1"/>
  <c r="F3247" i="6"/>
  <c r="H3247" i="6" s="1"/>
  <c r="F3246" i="6"/>
  <c r="H3246" i="6" s="1"/>
  <c r="F3245" i="6"/>
  <c r="H3245" i="6" s="1"/>
  <c r="F3244" i="6"/>
  <c r="H3244" i="6" s="1"/>
  <c r="F3243" i="6"/>
  <c r="H3243" i="6" s="1"/>
  <c r="F3242" i="6"/>
  <c r="H3242" i="6" s="1"/>
  <c r="F3241" i="6"/>
  <c r="H3241" i="6" s="1"/>
  <c r="F3240" i="6"/>
  <c r="H3240" i="6" s="1"/>
  <c r="F3237" i="6"/>
  <c r="H3237" i="6" s="1"/>
  <c r="F3236" i="6"/>
  <c r="H3236" i="6" s="1"/>
  <c r="F3235" i="6"/>
  <c r="H3235" i="6" s="1"/>
  <c r="F3234" i="6"/>
  <c r="H3234" i="6" s="1"/>
  <c r="F3233" i="6"/>
  <c r="H3233" i="6" s="1"/>
  <c r="F3231" i="6"/>
  <c r="H3231" i="6" s="1"/>
  <c r="F3230" i="6"/>
  <c r="H3230" i="6" s="1"/>
  <c r="F3229" i="6"/>
  <c r="H3229" i="6" s="1"/>
  <c r="F3228" i="6"/>
  <c r="H3228" i="6" s="1"/>
  <c r="F3227" i="6"/>
  <c r="H3227" i="6" s="1"/>
  <c r="F3224" i="6"/>
  <c r="H3224" i="6" s="1"/>
  <c r="F3223" i="6"/>
  <c r="H3223" i="6" s="1"/>
  <c r="F3222" i="6"/>
  <c r="H3222" i="6" s="1"/>
  <c r="F3220" i="6"/>
  <c r="H3220" i="6" s="1"/>
  <c r="F3219" i="6"/>
  <c r="H3219" i="6" s="1"/>
  <c r="F3217" i="6"/>
  <c r="H3217" i="6" s="1"/>
  <c r="F3216" i="6"/>
  <c r="F3214" i="6"/>
  <c r="H3214" i="6" s="1"/>
  <c r="F3213" i="6"/>
  <c r="H3213" i="6" s="1"/>
  <c r="F3212" i="6"/>
  <c r="H3212" i="6" s="1"/>
  <c r="F3211" i="6"/>
  <c r="H3211" i="6" s="1"/>
  <c r="F3210" i="6"/>
  <c r="H3210" i="6" s="1"/>
  <c r="F3208" i="6"/>
  <c r="H3208" i="6" s="1"/>
  <c r="F3207" i="6"/>
  <c r="H3207" i="6" s="1"/>
  <c r="F3206" i="6"/>
  <c r="H3206" i="6" s="1"/>
  <c r="F3205" i="6"/>
  <c r="H3205" i="6" s="1"/>
  <c r="F3204" i="6"/>
  <c r="H3204" i="6" s="1"/>
  <c r="F3199" i="6"/>
  <c r="H3199" i="6" s="1"/>
  <c r="F3197" i="6"/>
  <c r="H3197" i="6" s="1"/>
  <c r="F3196" i="6"/>
  <c r="H3196" i="6" s="1"/>
  <c r="F3195" i="6"/>
  <c r="H3195" i="6" s="1"/>
  <c r="F3194" i="6"/>
  <c r="H3194" i="6" s="1"/>
  <c r="F3193" i="6"/>
  <c r="H3193" i="6" s="1"/>
  <c r="F3192" i="6"/>
  <c r="H3192" i="6" s="1"/>
  <c r="F3191" i="6"/>
  <c r="H3191" i="6" s="1"/>
  <c r="F3190" i="6"/>
  <c r="H3190" i="6" s="1"/>
  <c r="F3189" i="6"/>
  <c r="H3189" i="6" s="1"/>
  <c r="F3188" i="6"/>
  <c r="H3188" i="6" s="1"/>
  <c r="F3187" i="6"/>
  <c r="H3187" i="6" s="1"/>
  <c r="F3186" i="6"/>
  <c r="H3186" i="6" s="1"/>
  <c r="F3185" i="6"/>
  <c r="H3185" i="6" s="1"/>
  <c r="F3184" i="6"/>
  <c r="H3184" i="6" s="1"/>
  <c r="F3181" i="6"/>
  <c r="H3181" i="6" s="1"/>
  <c r="F3180" i="6"/>
  <c r="H3180" i="6" s="1"/>
  <c r="F3179" i="6"/>
  <c r="H3179" i="6" s="1"/>
  <c r="F3178" i="6"/>
  <c r="H3178" i="6" s="1"/>
  <c r="F3176" i="6"/>
  <c r="H3176" i="6" s="1"/>
  <c r="F3175" i="6"/>
  <c r="H3175" i="6" s="1"/>
  <c r="F3174" i="6"/>
  <c r="H3174" i="6" s="1"/>
  <c r="F3173" i="6"/>
  <c r="H3173" i="6" s="1"/>
  <c r="F3172" i="6"/>
  <c r="H3172" i="6" s="1"/>
  <c r="F3171" i="6"/>
  <c r="H3171" i="6" s="1"/>
  <c r="F3170" i="6"/>
  <c r="H3170" i="6" s="1"/>
  <c r="F3169" i="6"/>
  <c r="H3169" i="6" s="1"/>
  <c r="F3168" i="6"/>
  <c r="F3167" i="6"/>
  <c r="H3167" i="6" s="1"/>
  <c r="F3166" i="6"/>
  <c r="H3166" i="6" s="1"/>
  <c r="F3163" i="6"/>
  <c r="H3163" i="6" s="1"/>
  <c r="F3162" i="6"/>
  <c r="H3162" i="6" s="1"/>
  <c r="F3161" i="6"/>
  <c r="H3161" i="6" s="1"/>
  <c r="F3160" i="6"/>
  <c r="H3160" i="6" s="1"/>
  <c r="F3159" i="6"/>
  <c r="H3159" i="6" s="1"/>
  <c r="F3157" i="6"/>
  <c r="H3157" i="6" s="1"/>
  <c r="F3156" i="6"/>
  <c r="H3156" i="6" s="1"/>
  <c r="F3155" i="6"/>
  <c r="H3155" i="6" s="1"/>
  <c r="F3154" i="6"/>
  <c r="H3154" i="6" s="1"/>
  <c r="F3153" i="6"/>
  <c r="H3153" i="6" s="1"/>
  <c r="F3152" i="6"/>
  <c r="H3152" i="6" s="1"/>
  <c r="F3150" i="6"/>
  <c r="H3150" i="6" s="1"/>
  <c r="F3148" i="6"/>
  <c r="H3148" i="6" s="1"/>
  <c r="F3147" i="6"/>
  <c r="H3147" i="6" s="1"/>
  <c r="F3146" i="6"/>
  <c r="H3146" i="6" s="1"/>
  <c r="F3143" i="6"/>
  <c r="H3143" i="6" s="1"/>
  <c r="F3142" i="6"/>
  <c r="H3142" i="6" s="1"/>
  <c r="F3141" i="6"/>
  <c r="H3141" i="6" s="1"/>
  <c r="F3139" i="6"/>
  <c r="H3139" i="6" s="1"/>
  <c r="F3138" i="6"/>
  <c r="H3138" i="6" s="1"/>
  <c r="F3137" i="6"/>
  <c r="H3137" i="6" s="1"/>
  <c r="F3136" i="6"/>
  <c r="H3136" i="6" s="1"/>
  <c r="F3135" i="6"/>
  <c r="H3135" i="6" s="1"/>
  <c r="F3134" i="6"/>
  <c r="H3134" i="6" s="1"/>
  <c r="F3133" i="6"/>
  <c r="H3133" i="6" s="1"/>
  <c r="F3132" i="6"/>
  <c r="H3132" i="6" s="1"/>
  <c r="F3131" i="6"/>
  <c r="H3131" i="6" s="1"/>
  <c r="F3130" i="6"/>
  <c r="H3130" i="6" s="1"/>
  <c r="F3129" i="6"/>
  <c r="H3129" i="6" s="1"/>
  <c r="F3127" i="6"/>
  <c r="H3127" i="6" s="1"/>
  <c r="F3126" i="6"/>
  <c r="H3126" i="6" s="1"/>
  <c r="F3124" i="6"/>
  <c r="H3124" i="6" s="1"/>
  <c r="F3122" i="6"/>
  <c r="H3122" i="6" s="1"/>
  <c r="F3120" i="6"/>
  <c r="H3120" i="6" s="1"/>
  <c r="F3119" i="6"/>
  <c r="H3119" i="6" s="1"/>
  <c r="F3117" i="6"/>
  <c r="H3117" i="6" s="1"/>
  <c r="F3116" i="6"/>
  <c r="H3116" i="6" s="1"/>
  <c r="F3114" i="6"/>
  <c r="H3114" i="6" s="1"/>
  <c r="F3113" i="6"/>
  <c r="H3113" i="6" s="1"/>
  <c r="F3112" i="6"/>
  <c r="H3112" i="6" s="1"/>
  <c r="F3111" i="6"/>
  <c r="H3111" i="6" s="1"/>
  <c r="F3109" i="6"/>
  <c r="H3109" i="6" s="1"/>
  <c r="F3108" i="6"/>
  <c r="H3108" i="6" s="1"/>
  <c r="F3107" i="6"/>
  <c r="H3107" i="6" s="1"/>
  <c r="F3106" i="6"/>
  <c r="H3106" i="6" s="1"/>
  <c r="F3104" i="6"/>
  <c r="H3104" i="6" s="1"/>
  <c r="F3103" i="6"/>
  <c r="H3103" i="6" s="1"/>
  <c r="F3102" i="6"/>
  <c r="H3102" i="6" s="1"/>
  <c r="F3101" i="6"/>
  <c r="H3101" i="6" s="1"/>
  <c r="F3100" i="6"/>
  <c r="H3100" i="6" s="1"/>
  <c r="F3099" i="6"/>
  <c r="H3099" i="6" s="1"/>
  <c r="F3098" i="6"/>
  <c r="H3098" i="6" s="1"/>
  <c r="F3097" i="6"/>
  <c r="H3097" i="6" s="1"/>
  <c r="F3095" i="6"/>
  <c r="H3095" i="6" s="1"/>
  <c r="F3094" i="6"/>
  <c r="H3094" i="6" s="1"/>
  <c r="F3093" i="6"/>
  <c r="H3093" i="6" s="1"/>
  <c r="F3092" i="6"/>
  <c r="H3092" i="6" s="1"/>
  <c r="F3091" i="6"/>
  <c r="H3091" i="6" s="1"/>
  <c r="F3090" i="6"/>
  <c r="H3090" i="6" s="1"/>
  <c r="F3089" i="6"/>
  <c r="H3089" i="6" s="1"/>
  <c r="F3088" i="6"/>
  <c r="H3088" i="6" s="1"/>
  <c r="F3087" i="6"/>
  <c r="H3087" i="6" s="1"/>
  <c r="F3086" i="6"/>
  <c r="H3086" i="6" s="1"/>
  <c r="F3085" i="6"/>
  <c r="H3085" i="6" s="1"/>
  <c r="F3084" i="6"/>
  <c r="H3084" i="6" s="1"/>
  <c r="F3083" i="6"/>
  <c r="H3083" i="6" s="1"/>
  <c r="F3082" i="6"/>
  <c r="H3082" i="6" s="1"/>
  <c r="F3081" i="6"/>
  <c r="H3081" i="6" s="1"/>
  <c r="F3080" i="6"/>
  <c r="H3080" i="6" s="1"/>
  <c r="F3079" i="6"/>
  <c r="H3079" i="6" s="1"/>
  <c r="F3078" i="6"/>
  <c r="H3078" i="6" s="1"/>
  <c r="F3077" i="6"/>
  <c r="H3077" i="6" s="1"/>
  <c r="F3076" i="6"/>
  <c r="H3076" i="6" s="1"/>
  <c r="F3075" i="6"/>
  <c r="H3075" i="6" s="1"/>
  <c r="F3074" i="6"/>
  <c r="H3074" i="6" s="1"/>
  <c r="F3073" i="6"/>
  <c r="H3073" i="6" s="1"/>
  <c r="F3071" i="6"/>
  <c r="H3071" i="6" s="1"/>
  <c r="F3069" i="6"/>
  <c r="H3069" i="6" s="1"/>
  <c r="F3068" i="6"/>
  <c r="H3068" i="6" s="1"/>
  <c r="F3067" i="6"/>
  <c r="H3067" i="6" s="1"/>
  <c r="F3066" i="6"/>
  <c r="H3066" i="6" s="1"/>
  <c r="F3065" i="6"/>
  <c r="H3065" i="6" s="1"/>
  <c r="F3064" i="6"/>
  <c r="H3064" i="6" s="1"/>
  <c r="F3063" i="6"/>
  <c r="H3063" i="6" s="1"/>
  <c r="F3062" i="6"/>
  <c r="H3062" i="6" s="1"/>
  <c r="F3061" i="6"/>
  <c r="H3061" i="6" s="1"/>
  <c r="F3060" i="6"/>
  <c r="H3060" i="6" s="1"/>
  <c r="F3059" i="6"/>
  <c r="H3059" i="6" s="1"/>
  <c r="F3058" i="6"/>
  <c r="H3058" i="6" s="1"/>
  <c r="F3057" i="6"/>
  <c r="H3057" i="6" s="1"/>
  <c r="F3056" i="6"/>
  <c r="H3056" i="6" s="1"/>
  <c r="F3055" i="6"/>
  <c r="H3055" i="6" s="1"/>
  <c r="F3054" i="6"/>
  <c r="H3054" i="6" s="1"/>
  <c r="F3053" i="6"/>
  <c r="H3053" i="6" s="1"/>
  <c r="F3052" i="6"/>
  <c r="H3052" i="6" s="1"/>
  <c r="F3051" i="6"/>
  <c r="H3051" i="6" s="1"/>
  <c r="F3050" i="6"/>
  <c r="H3050" i="6" s="1"/>
  <c r="F3049" i="6"/>
  <c r="H3049" i="6" s="1"/>
  <c r="F3048" i="6"/>
  <c r="H3048" i="6" s="1"/>
  <c r="F3047" i="6"/>
  <c r="H3047" i="6" s="1"/>
  <c r="F3044" i="6"/>
  <c r="H3044" i="6" s="1"/>
  <c r="F3043" i="6"/>
  <c r="H3043" i="6" s="1"/>
  <c r="F3042" i="6"/>
  <c r="H3042" i="6" s="1"/>
  <c r="F3041" i="6"/>
  <c r="H3041" i="6" s="1"/>
  <c r="F3039" i="6"/>
  <c r="H3039" i="6" s="1"/>
  <c r="F3038" i="6"/>
  <c r="H3038" i="6" s="1"/>
  <c r="F3037" i="6"/>
  <c r="H3037" i="6" s="1"/>
  <c r="F3036" i="6"/>
  <c r="H3036" i="6" s="1"/>
  <c r="F3035" i="6"/>
  <c r="H3035" i="6" s="1"/>
  <c r="F3034" i="6"/>
  <c r="H3034" i="6" s="1"/>
  <c r="F3033" i="6"/>
  <c r="H3033" i="6" s="1"/>
  <c r="F3032" i="6"/>
  <c r="H3032" i="6" s="1"/>
  <c r="F3031" i="6"/>
  <c r="H3031" i="6" s="1"/>
  <c r="F3030" i="6"/>
  <c r="H3030" i="6" s="1"/>
  <c r="F3029" i="6"/>
  <c r="H3029" i="6" s="1"/>
  <c r="F3028" i="6"/>
  <c r="H3028" i="6" s="1"/>
  <c r="F3027" i="6"/>
  <c r="H3027" i="6" s="1"/>
  <c r="F3026" i="6"/>
  <c r="H3026" i="6" s="1"/>
  <c r="F3025" i="6"/>
  <c r="H3025" i="6" s="1"/>
  <c r="F3024" i="6"/>
  <c r="H3024" i="6" s="1"/>
  <c r="F3023" i="6"/>
  <c r="H3023" i="6" s="1"/>
  <c r="F3022" i="6"/>
  <c r="H3022" i="6" s="1"/>
  <c r="F3017" i="6"/>
  <c r="H3017" i="6" s="1"/>
  <c r="F3016" i="6"/>
  <c r="H3016" i="6" s="1"/>
  <c r="F3015" i="6"/>
  <c r="P280" i="5" s="1"/>
  <c r="R280" i="5" s="1"/>
  <c r="F3012" i="6"/>
  <c r="H3012" i="6" s="1"/>
  <c r="F3011" i="6"/>
  <c r="H3011" i="6" s="1"/>
  <c r="F3010" i="6"/>
  <c r="H3010" i="6" s="1"/>
  <c r="F3009" i="6"/>
  <c r="F3008" i="6"/>
  <c r="H3008" i="6" s="1"/>
  <c r="F3007" i="6"/>
  <c r="H3007" i="6" s="1"/>
  <c r="F3006" i="6"/>
  <c r="H3006" i="6" s="1"/>
  <c r="F3003" i="6"/>
  <c r="H3003" i="6" s="1"/>
  <c r="F3001" i="6"/>
  <c r="H3001" i="6" s="1"/>
  <c r="F3000" i="6"/>
  <c r="H3000" i="6" s="1"/>
  <c r="F2999" i="6"/>
  <c r="H2999" i="6" s="1"/>
  <c r="F2998" i="6"/>
  <c r="H2998" i="6" s="1"/>
  <c r="F2997" i="6"/>
  <c r="H2997" i="6" s="1"/>
  <c r="F2996" i="6"/>
  <c r="H2996" i="6" s="1"/>
  <c r="F2995" i="6"/>
  <c r="H2995" i="6" s="1"/>
  <c r="F2994" i="6"/>
  <c r="H2994" i="6" s="1"/>
  <c r="F2993" i="6"/>
  <c r="H2993" i="6" s="1"/>
  <c r="F2992" i="6"/>
  <c r="H2992" i="6" s="1"/>
  <c r="F2991" i="6"/>
  <c r="H2991" i="6" s="1"/>
  <c r="F2990" i="6"/>
  <c r="H2990" i="6" s="1"/>
  <c r="F2989" i="6"/>
  <c r="H2989" i="6" s="1"/>
  <c r="F2988" i="6"/>
  <c r="H2988" i="6" s="1"/>
  <c r="F2987" i="6"/>
  <c r="H2987" i="6" s="1"/>
  <c r="F2986" i="6"/>
  <c r="H2986" i="6" s="1"/>
  <c r="F2985" i="6"/>
  <c r="H2985" i="6" s="1"/>
  <c r="F2984" i="6"/>
  <c r="H2984" i="6" s="1"/>
  <c r="F2982" i="6"/>
  <c r="H2982" i="6" s="1"/>
  <c r="F2981" i="6"/>
  <c r="H2981" i="6" s="1"/>
  <c r="F2980" i="6"/>
  <c r="H2980" i="6" s="1"/>
  <c r="F2979" i="6"/>
  <c r="H2979" i="6" s="1"/>
  <c r="F2978" i="6"/>
  <c r="H2978" i="6" s="1"/>
  <c r="F2977" i="6"/>
  <c r="H2977" i="6" s="1"/>
  <c r="F2976" i="6"/>
  <c r="H2976" i="6" s="1"/>
  <c r="F2975" i="6"/>
  <c r="H2975" i="6" s="1"/>
  <c r="F2974" i="6"/>
  <c r="H2974" i="6" s="1"/>
  <c r="F2973" i="6"/>
  <c r="H2973" i="6" s="1"/>
  <c r="F2972" i="6"/>
  <c r="H2972" i="6" s="1"/>
  <c r="F2971" i="6"/>
  <c r="H2971" i="6" s="1"/>
  <c r="F2969" i="6"/>
  <c r="H2969" i="6" s="1"/>
  <c r="F2968" i="6"/>
  <c r="H2968" i="6" s="1"/>
  <c r="F2967" i="6"/>
  <c r="H2967" i="6" s="1"/>
  <c r="F2966" i="6"/>
  <c r="H2966" i="6" s="1"/>
  <c r="F2965" i="6"/>
  <c r="H2965" i="6" s="1"/>
  <c r="F2964" i="6"/>
  <c r="F2963" i="6"/>
  <c r="H2963" i="6" s="1"/>
  <c r="F2962" i="6"/>
  <c r="H2962" i="6" s="1"/>
  <c r="F2961" i="6"/>
  <c r="H2961" i="6" s="1"/>
  <c r="F2958" i="6"/>
  <c r="H2958" i="6" s="1"/>
  <c r="F2957" i="6"/>
  <c r="H2957" i="6" s="1"/>
  <c r="F2955" i="6"/>
  <c r="H2955" i="6" s="1"/>
  <c r="F2954" i="6"/>
  <c r="H2954" i="6" s="1"/>
  <c r="F2953" i="6"/>
  <c r="F2952" i="6"/>
  <c r="H2952" i="6" s="1"/>
  <c r="F2951" i="6"/>
  <c r="H2951" i="6" s="1"/>
  <c r="F2950" i="6"/>
  <c r="H2950" i="6" s="1"/>
  <c r="F2949" i="6"/>
  <c r="H2949" i="6" s="1"/>
  <c r="F2948" i="6"/>
  <c r="H2948" i="6" s="1"/>
  <c r="F2947" i="6"/>
  <c r="H2947" i="6" s="1"/>
  <c r="F2945" i="6"/>
  <c r="H2945" i="6" s="1"/>
  <c r="F2943" i="6"/>
  <c r="H2943" i="6" s="1"/>
  <c r="F2941" i="6"/>
  <c r="H2941" i="6" s="1"/>
  <c r="F2939" i="6"/>
  <c r="H2939" i="6" s="1"/>
  <c r="F2938" i="6"/>
  <c r="H2938" i="6" s="1"/>
  <c r="F2937" i="6"/>
  <c r="H2937" i="6" s="1"/>
  <c r="F2936" i="6"/>
  <c r="H2936" i="6" s="1"/>
  <c r="F2935" i="6"/>
  <c r="H2935" i="6" s="1"/>
  <c r="F2934" i="6"/>
  <c r="H2934" i="6" s="1"/>
  <c r="F2931" i="6"/>
  <c r="H2931" i="6" s="1"/>
  <c r="F2930" i="6"/>
  <c r="H2930" i="6" s="1"/>
  <c r="F2929" i="6"/>
  <c r="H2929" i="6" s="1"/>
  <c r="F2928" i="6"/>
  <c r="H2928" i="6" s="1"/>
  <c r="F2927" i="6"/>
  <c r="H2927" i="6" s="1"/>
  <c r="F2924" i="6"/>
  <c r="H2924" i="6" s="1"/>
  <c r="F2923" i="6"/>
  <c r="H2923" i="6" s="1"/>
  <c r="F2922" i="6"/>
  <c r="H2922" i="6" s="1"/>
  <c r="F2921" i="6"/>
  <c r="H2921" i="6" s="1"/>
  <c r="F2920" i="6"/>
  <c r="H2920" i="6" s="1"/>
  <c r="F2918" i="6"/>
  <c r="H2918" i="6" s="1"/>
  <c r="F2917" i="6"/>
  <c r="H2917" i="6" s="1"/>
  <c r="F2915" i="6"/>
  <c r="H2915" i="6" s="1"/>
  <c r="F2914" i="6"/>
  <c r="H2914" i="6" s="1"/>
  <c r="F2913" i="6"/>
  <c r="H2913" i="6" s="1"/>
  <c r="F2912" i="6"/>
  <c r="H2912" i="6" s="1"/>
  <c r="F2911" i="6"/>
  <c r="H2911" i="6" s="1"/>
  <c r="F2910" i="6"/>
  <c r="H2910" i="6" s="1"/>
  <c r="F2907" i="6"/>
  <c r="H2907" i="6" s="1"/>
  <c r="F2905" i="6"/>
  <c r="H2905" i="6" s="1"/>
  <c r="F2904" i="6"/>
  <c r="H2904" i="6" s="1"/>
  <c r="F2903" i="6"/>
  <c r="H2903" i="6" s="1"/>
  <c r="F2902" i="6"/>
  <c r="F2901" i="6"/>
  <c r="H2901" i="6" s="1"/>
  <c r="F2899" i="6"/>
  <c r="H2899" i="6" s="1"/>
  <c r="F2897" i="6"/>
  <c r="H2897" i="6" s="1"/>
  <c r="F2895" i="6"/>
  <c r="H2895" i="6" s="1"/>
  <c r="F2894" i="6"/>
  <c r="H2894" i="6" s="1"/>
  <c r="F2893" i="6"/>
  <c r="H2893" i="6" s="1"/>
  <c r="F2892" i="6"/>
  <c r="H2892" i="6" s="1"/>
  <c r="F2891" i="6"/>
  <c r="H2891" i="6" s="1"/>
  <c r="F2890" i="6"/>
  <c r="H2890" i="6" s="1"/>
  <c r="F2889" i="6"/>
  <c r="H2889" i="6" s="1"/>
  <c r="F2888" i="6"/>
  <c r="H2888" i="6" s="1"/>
  <c r="F2887" i="6"/>
  <c r="H2887" i="6" s="1"/>
  <c r="F2886" i="6"/>
  <c r="H2886" i="6" s="1"/>
  <c r="F2884" i="6"/>
  <c r="H2884" i="6" s="1"/>
  <c r="F2883" i="6"/>
  <c r="H2883" i="6" s="1"/>
  <c r="F2882" i="6"/>
  <c r="H2882" i="6" s="1"/>
  <c r="F2879" i="6"/>
  <c r="H2879" i="6" s="1"/>
  <c r="F2878" i="6"/>
  <c r="H2878" i="6" s="1"/>
  <c r="F2877" i="6"/>
  <c r="H2877" i="6" s="1"/>
  <c r="F2876" i="6"/>
  <c r="H2876" i="6" s="1"/>
  <c r="F2875" i="6"/>
  <c r="H2875" i="6" s="1"/>
  <c r="F2874" i="6"/>
  <c r="H2874" i="6" s="1"/>
  <c r="F2873" i="6"/>
  <c r="H2873" i="6" s="1"/>
  <c r="F2872" i="6"/>
  <c r="H2872" i="6" s="1"/>
  <c r="F2871" i="6"/>
  <c r="H2871" i="6" s="1"/>
  <c r="F2870" i="6"/>
  <c r="H2870" i="6" s="1"/>
  <c r="F2869" i="6"/>
  <c r="H2869" i="6" s="1"/>
  <c r="F2868" i="6"/>
  <c r="H2868" i="6" s="1"/>
  <c r="F2866" i="6"/>
  <c r="H2866" i="6" s="1"/>
  <c r="F2865" i="6"/>
  <c r="H2865" i="6" s="1"/>
  <c r="F2864" i="6"/>
  <c r="H2864" i="6" s="1"/>
  <c r="F2863" i="6"/>
  <c r="H2863" i="6" s="1"/>
  <c r="F2862" i="6"/>
  <c r="H2862" i="6" s="1"/>
  <c r="F2861" i="6"/>
  <c r="H2861" i="6" s="1"/>
  <c r="F2860" i="6"/>
  <c r="H2860" i="6" s="1"/>
  <c r="F2859" i="6"/>
  <c r="H2859" i="6" s="1"/>
  <c r="F2858" i="6"/>
  <c r="H2858" i="6" s="1"/>
  <c r="F2857" i="6"/>
  <c r="H2857" i="6" s="1"/>
  <c r="F2856" i="6"/>
  <c r="H2856" i="6" s="1"/>
  <c r="F2855" i="6"/>
  <c r="H2855" i="6" s="1"/>
  <c r="F2854" i="6"/>
  <c r="H2854" i="6" s="1"/>
  <c r="F2853" i="6"/>
  <c r="H2853" i="6" s="1"/>
  <c r="F2852" i="6"/>
  <c r="H2852" i="6" s="1"/>
  <c r="F2851" i="6"/>
  <c r="H2851" i="6" s="1"/>
  <c r="F2850" i="6"/>
  <c r="H2850" i="6" s="1"/>
  <c r="F2849" i="6"/>
  <c r="H2849" i="6" s="1"/>
  <c r="F2848" i="6"/>
  <c r="H2848" i="6" s="1"/>
  <c r="F2847" i="6"/>
  <c r="H2847" i="6" s="1"/>
  <c r="F2846" i="6"/>
  <c r="H2846" i="6" s="1"/>
  <c r="F2845" i="6"/>
  <c r="H2845" i="6" s="1"/>
  <c r="F2844" i="6"/>
  <c r="H2844" i="6" s="1"/>
  <c r="F2843" i="6"/>
  <c r="H2843" i="6" s="1"/>
  <c r="F2842" i="6"/>
  <c r="F2837" i="6"/>
  <c r="H2837" i="6" s="1"/>
  <c r="F2835" i="6"/>
  <c r="H2835" i="6" s="1"/>
  <c r="F2834" i="6"/>
  <c r="H2834" i="6" s="1"/>
  <c r="F2832" i="6"/>
  <c r="H2832" i="6" s="1"/>
  <c r="F2831" i="6"/>
  <c r="H2831" i="6" s="1"/>
  <c r="F2830" i="6"/>
  <c r="H2830" i="6" s="1"/>
  <c r="F2829" i="6"/>
  <c r="H2829" i="6" s="1"/>
  <c r="F2828" i="6"/>
  <c r="H2828" i="6" s="1"/>
  <c r="F2827" i="6"/>
  <c r="H2827" i="6" s="1"/>
  <c r="F2826" i="6"/>
  <c r="F2825" i="6"/>
  <c r="H2825" i="6" s="1"/>
  <c r="F2824" i="6"/>
  <c r="H2824" i="6" s="1"/>
  <c r="F2823" i="6"/>
  <c r="H2823" i="6" s="1"/>
  <c r="F2822" i="6"/>
  <c r="H2822" i="6" s="1"/>
  <c r="F2821" i="6"/>
  <c r="H2821" i="6" s="1"/>
  <c r="F2819" i="6"/>
  <c r="H2819" i="6" s="1"/>
  <c r="F2818" i="6"/>
  <c r="H2818" i="6" s="1"/>
  <c r="F2817" i="6"/>
  <c r="H2817" i="6" s="1"/>
  <c r="F2816" i="6"/>
  <c r="H2816" i="6" s="1"/>
  <c r="F2815" i="6"/>
  <c r="H2815" i="6" s="1"/>
  <c r="F2813" i="6"/>
  <c r="H2813" i="6" s="1"/>
  <c r="F2812" i="6"/>
  <c r="H2812" i="6" s="1"/>
  <c r="F2811" i="6"/>
  <c r="H2811" i="6" s="1"/>
  <c r="F2810" i="6"/>
  <c r="H2810" i="6" s="1"/>
  <c r="F2807" i="6"/>
  <c r="H2807" i="6" s="1"/>
  <c r="F2806" i="6"/>
  <c r="H2806" i="6" s="1"/>
  <c r="F2805" i="6"/>
  <c r="H2805" i="6" s="1"/>
  <c r="F2804" i="6"/>
  <c r="H2804" i="6" s="1"/>
  <c r="F2803" i="6"/>
  <c r="H2803" i="6" s="1"/>
  <c r="F2801" i="6"/>
  <c r="F2799" i="6"/>
  <c r="H2799" i="6" s="1"/>
  <c r="F2798" i="6"/>
  <c r="H2798" i="6" s="1"/>
  <c r="F2797" i="6"/>
  <c r="H2797" i="6" s="1"/>
  <c r="F2796" i="6"/>
  <c r="H2796" i="6" s="1"/>
  <c r="F2795" i="6"/>
  <c r="H2795" i="6" s="1"/>
  <c r="F2792" i="6"/>
  <c r="H2792" i="6" s="1"/>
  <c r="F2791" i="6"/>
  <c r="H2791" i="6" s="1"/>
  <c r="F2788" i="6"/>
  <c r="H2788" i="6" s="1"/>
  <c r="F2787" i="6"/>
  <c r="H2787" i="6" s="1"/>
  <c r="F2786" i="6"/>
  <c r="H2786" i="6" s="1"/>
  <c r="F2785" i="6"/>
  <c r="F2783" i="6"/>
  <c r="H2783" i="6" s="1"/>
  <c r="F2782" i="6"/>
  <c r="H2782" i="6" s="1"/>
  <c r="F2781" i="6"/>
  <c r="H2781" i="6" s="1"/>
  <c r="F2779" i="6"/>
  <c r="H2779" i="6" s="1"/>
  <c r="F2776" i="6"/>
  <c r="H2776" i="6" s="1"/>
  <c r="F2775" i="6"/>
  <c r="H2775" i="6" s="1"/>
  <c r="F2774" i="6"/>
  <c r="H2774" i="6" s="1"/>
  <c r="F2773" i="6"/>
  <c r="H2773" i="6" s="1"/>
  <c r="F2772" i="6"/>
  <c r="H2772" i="6" s="1"/>
  <c r="F2771" i="6"/>
  <c r="H2771" i="6" s="1"/>
  <c r="F2770" i="6"/>
  <c r="H2770" i="6" s="1"/>
  <c r="F2769" i="6"/>
  <c r="H2769" i="6" s="1"/>
  <c r="F2768" i="6"/>
  <c r="H2768" i="6" s="1"/>
  <c r="F2767" i="6"/>
  <c r="H2767" i="6" s="1"/>
  <c r="F2766" i="6"/>
  <c r="H2766" i="6" s="1"/>
  <c r="F2765" i="6"/>
  <c r="H2765" i="6" s="1"/>
  <c r="F2764" i="6"/>
  <c r="H2764" i="6" s="1"/>
  <c r="F2762" i="6"/>
  <c r="H2762" i="6" s="1"/>
  <c r="F2761" i="6"/>
  <c r="H2761" i="6" s="1"/>
  <c r="F2760" i="6"/>
  <c r="H2760" i="6" s="1"/>
  <c r="F2759" i="6"/>
  <c r="H2759" i="6" s="1"/>
  <c r="F2758" i="6"/>
  <c r="H2758" i="6" s="1"/>
  <c r="F2757" i="6"/>
  <c r="H2757" i="6" s="1"/>
  <c r="F2756" i="6"/>
  <c r="H2756" i="6" s="1"/>
  <c r="F2755" i="6"/>
  <c r="H2755" i="6" s="1"/>
  <c r="F2754" i="6"/>
  <c r="H2754" i="6" s="1"/>
  <c r="F2752" i="6"/>
  <c r="H2752" i="6" s="1"/>
  <c r="F2751" i="6"/>
  <c r="H2751" i="6" s="1"/>
  <c r="F2750" i="6"/>
  <c r="H2750" i="6" s="1"/>
  <c r="F2749" i="6"/>
  <c r="H2749" i="6" s="1"/>
  <c r="F2747" i="6"/>
  <c r="H2747" i="6" s="1"/>
  <c r="F2746" i="6"/>
  <c r="H2746" i="6" s="1"/>
  <c r="F2745" i="6"/>
  <c r="H2745" i="6" s="1"/>
  <c r="F2744" i="6"/>
  <c r="H2744" i="6" s="1"/>
  <c r="F2743" i="6"/>
  <c r="H2743" i="6" s="1"/>
  <c r="F2741" i="6"/>
  <c r="H2741" i="6" s="1"/>
  <c r="F2739" i="6"/>
  <c r="H2739" i="6" s="1"/>
  <c r="F2738" i="6"/>
  <c r="F2737" i="6"/>
  <c r="H2737" i="6" s="1"/>
  <c r="F2736" i="6"/>
  <c r="H2736" i="6" s="1"/>
  <c r="F2735" i="6"/>
  <c r="H2735" i="6" s="1"/>
  <c r="F2734" i="6"/>
  <c r="H2734" i="6" s="1"/>
  <c r="F2733" i="6"/>
  <c r="H2733" i="6" s="1"/>
  <c r="F2731" i="6"/>
  <c r="H2731" i="6" s="1"/>
  <c r="F2730" i="6"/>
  <c r="H2730" i="6" s="1"/>
  <c r="F2729" i="6"/>
  <c r="H2729" i="6" s="1"/>
  <c r="F2728" i="6"/>
  <c r="H2728" i="6" s="1"/>
  <c r="F2725" i="6"/>
  <c r="H2725" i="6" s="1"/>
  <c r="F2724" i="6"/>
  <c r="H2724" i="6" s="1"/>
  <c r="F2723" i="6"/>
  <c r="H2723" i="6" s="1"/>
  <c r="F2722" i="6"/>
  <c r="H2722" i="6" s="1"/>
  <c r="F2720" i="6"/>
  <c r="H2720" i="6" s="1"/>
  <c r="F2719" i="6"/>
  <c r="H2719" i="6" s="1"/>
  <c r="F2718" i="6"/>
  <c r="H2718" i="6" s="1"/>
  <c r="F2717" i="6"/>
  <c r="H2717" i="6" s="1"/>
  <c r="F2716" i="6"/>
  <c r="H2716" i="6" s="1"/>
  <c r="F2715" i="6"/>
  <c r="H2715" i="6" s="1"/>
  <c r="F2714" i="6"/>
  <c r="H2714" i="6" s="1"/>
  <c r="F2713" i="6"/>
  <c r="H2713" i="6" s="1"/>
  <c r="F2712" i="6"/>
  <c r="H2712" i="6" s="1"/>
  <c r="F2711" i="6"/>
  <c r="H2711" i="6" s="1"/>
  <c r="F2710" i="6"/>
  <c r="H2710" i="6" s="1"/>
  <c r="F2707" i="6"/>
  <c r="H2707" i="6" s="1"/>
  <c r="F2706" i="6"/>
  <c r="H2706" i="6" s="1"/>
  <c r="F2705" i="6"/>
  <c r="H2705" i="6" s="1"/>
  <c r="F2704" i="6"/>
  <c r="H2704" i="6" s="1"/>
  <c r="F2703" i="6"/>
  <c r="H2703" i="6" s="1"/>
  <c r="F2702" i="6"/>
  <c r="H2702" i="6" s="1"/>
  <c r="F2700" i="6"/>
  <c r="H2700" i="6" s="1"/>
  <c r="F2699" i="6"/>
  <c r="H2699" i="6" s="1"/>
  <c r="F2696" i="6"/>
  <c r="H2696" i="6" s="1"/>
  <c r="F2695" i="6"/>
  <c r="H2695" i="6" s="1"/>
  <c r="F2694" i="6"/>
  <c r="H2694" i="6" s="1"/>
  <c r="F2693" i="6"/>
  <c r="H2693" i="6" s="1"/>
  <c r="F2689" i="6"/>
  <c r="H2689" i="6" s="1"/>
  <c r="F2688" i="6"/>
  <c r="P42" i="5" s="1"/>
  <c r="R42" i="5" s="1"/>
  <c r="F2686" i="6"/>
  <c r="H2686" i="6" s="1"/>
  <c r="F2685" i="6"/>
  <c r="H2685" i="6" s="1"/>
  <c r="F2684" i="6"/>
  <c r="H2684" i="6" s="1"/>
  <c r="F2683" i="6"/>
  <c r="H2683" i="6" s="1"/>
  <c r="F2682" i="6"/>
  <c r="H2682" i="6" s="1"/>
  <c r="F2681" i="6"/>
  <c r="H2681" i="6" s="1"/>
  <c r="F2680" i="6"/>
  <c r="H2680" i="6" s="1"/>
  <c r="F2679" i="6"/>
  <c r="H2679" i="6" s="1"/>
  <c r="F2678" i="6"/>
  <c r="H2678" i="6" s="1"/>
  <c r="F2676" i="6"/>
  <c r="H2676" i="6" s="1"/>
  <c r="F2675" i="6"/>
  <c r="H2675" i="6" s="1"/>
  <c r="F2674" i="6"/>
  <c r="H2674" i="6" s="1"/>
  <c r="F2673" i="6"/>
  <c r="H2673" i="6" s="1"/>
  <c r="F2672" i="6"/>
  <c r="H2672" i="6" s="1"/>
  <c r="F2671" i="6"/>
  <c r="H2671" i="6" s="1"/>
  <c r="F2670" i="6"/>
  <c r="H2670" i="6" s="1"/>
  <c r="F2669" i="6"/>
  <c r="H2669" i="6" s="1"/>
  <c r="F2667" i="6"/>
  <c r="H2667" i="6" s="1"/>
  <c r="F2666" i="6"/>
  <c r="H2666" i="6" s="1"/>
  <c r="F2663" i="6"/>
  <c r="H2663" i="6" s="1"/>
  <c r="F2661" i="6"/>
  <c r="H2661" i="6" s="1"/>
  <c r="F2660" i="6"/>
  <c r="H2660" i="6" s="1"/>
  <c r="F2659" i="6"/>
  <c r="H2659" i="6" s="1"/>
  <c r="F2658" i="6"/>
  <c r="H2658" i="6" s="1"/>
  <c r="F2657" i="6"/>
  <c r="H2657" i="6" s="1"/>
  <c r="F2656" i="6"/>
  <c r="H2656" i="6" s="1"/>
  <c r="F2654" i="6"/>
  <c r="H2654" i="6" s="1"/>
  <c r="F2653" i="6"/>
  <c r="H2653" i="6" s="1"/>
  <c r="F2652" i="6"/>
  <c r="H2652" i="6" s="1"/>
  <c r="F2651" i="6"/>
  <c r="H2651" i="6" s="1"/>
  <c r="F2650" i="6"/>
  <c r="H2650" i="6" s="1"/>
  <c r="F2649" i="6"/>
  <c r="H2649" i="6" s="1"/>
  <c r="F2648" i="6"/>
  <c r="H2648" i="6" s="1"/>
  <c r="F2647" i="6"/>
  <c r="H2647" i="6" s="1"/>
  <c r="F2646" i="6"/>
  <c r="H2646" i="6" s="1"/>
  <c r="F2645" i="6"/>
  <c r="H2645" i="6" s="1"/>
  <c r="F2644" i="6"/>
  <c r="H2644" i="6" s="1"/>
  <c r="F2643" i="6"/>
  <c r="H2643" i="6" s="1"/>
  <c r="F2642" i="6"/>
  <c r="H2642" i="6" s="1"/>
  <c r="F2641" i="6"/>
  <c r="H2641" i="6" s="1"/>
  <c r="F2640" i="6"/>
  <c r="H2640" i="6" s="1"/>
  <c r="F2639" i="6"/>
  <c r="H2639" i="6" s="1"/>
  <c r="F2636" i="6"/>
  <c r="H2636" i="6" s="1"/>
  <c r="F2633" i="6"/>
  <c r="H2633" i="6" s="1"/>
  <c r="F2632" i="6"/>
  <c r="H2632" i="6" s="1"/>
  <c r="F2631" i="6"/>
  <c r="H2631" i="6" s="1"/>
  <c r="F2628" i="6"/>
  <c r="H2628" i="6" s="1"/>
  <c r="F2627" i="6"/>
  <c r="H2627" i="6" s="1"/>
  <c r="F2626" i="6"/>
  <c r="H2626" i="6" s="1"/>
  <c r="F2625" i="6"/>
  <c r="H2625" i="6" s="1"/>
  <c r="F2624" i="6"/>
  <c r="H2624" i="6" s="1"/>
  <c r="F2623" i="6"/>
  <c r="H2623" i="6" s="1"/>
  <c r="F2622" i="6"/>
  <c r="H2622" i="6" s="1"/>
  <c r="F2619" i="6"/>
  <c r="H2619" i="6" s="1"/>
  <c r="F2618" i="6"/>
  <c r="H2618" i="6" s="1"/>
  <c r="F2617" i="6"/>
  <c r="H2617" i="6" s="1"/>
  <c r="F2616" i="6"/>
  <c r="H2616" i="6" s="1"/>
  <c r="F2615" i="6"/>
  <c r="H2615" i="6" s="1"/>
  <c r="F2614" i="6"/>
  <c r="H2614" i="6" s="1"/>
  <c r="F2612" i="6"/>
  <c r="H2612" i="6" s="1"/>
  <c r="F2611" i="6"/>
  <c r="F2608" i="6"/>
  <c r="H2608" i="6" s="1"/>
  <c r="F2606" i="6"/>
  <c r="H2606" i="6" s="1"/>
  <c r="F2604" i="6"/>
  <c r="H2604" i="6" s="1"/>
  <c r="F2601" i="6"/>
  <c r="H2601" i="6" s="1"/>
  <c r="F2600" i="6"/>
  <c r="H2600" i="6" s="1"/>
  <c r="F2599" i="6"/>
  <c r="H2599" i="6" s="1"/>
  <c r="F2597" i="6"/>
  <c r="H2597" i="6" s="1"/>
  <c r="F2596" i="6"/>
  <c r="H2596" i="6" s="1"/>
  <c r="F2595" i="6"/>
  <c r="H2595" i="6" s="1"/>
  <c r="F2594" i="6"/>
  <c r="F2593" i="6"/>
  <c r="H2593" i="6" s="1"/>
  <c r="F2590" i="6"/>
  <c r="H2590" i="6" s="1"/>
  <c r="F2589" i="6"/>
  <c r="H2589" i="6" s="1"/>
  <c r="F2588" i="6"/>
  <c r="H2588" i="6" s="1"/>
  <c r="F2587" i="6"/>
  <c r="H2587" i="6" s="1"/>
  <c r="F2585" i="6"/>
  <c r="H2585" i="6" s="1"/>
  <c r="F2584" i="6"/>
  <c r="H2584" i="6" s="1"/>
  <c r="F2582" i="6"/>
  <c r="H2582" i="6" s="1"/>
  <c r="F2581" i="6"/>
  <c r="H2581" i="6" s="1"/>
  <c r="F2578" i="6"/>
  <c r="H2578" i="6" s="1"/>
  <c r="F2577" i="6"/>
  <c r="H2577" i="6" s="1"/>
  <c r="F2576" i="6"/>
  <c r="H2576" i="6" s="1"/>
  <c r="F2575" i="6"/>
  <c r="H2575" i="6" s="1"/>
  <c r="F2572" i="6"/>
  <c r="H2572" i="6" s="1"/>
  <c r="F2571" i="6"/>
  <c r="H2571" i="6" s="1"/>
  <c r="F2570" i="6"/>
  <c r="H2570" i="6" s="1"/>
  <c r="F2569" i="6"/>
  <c r="H2569" i="6" s="1"/>
  <c r="F2568" i="6"/>
  <c r="H2568" i="6" s="1"/>
  <c r="F2567" i="6"/>
  <c r="H2567" i="6" s="1"/>
  <c r="F2566" i="6"/>
  <c r="H2566" i="6" s="1"/>
  <c r="F2562" i="6"/>
  <c r="H2562" i="6" s="1"/>
  <c r="F2561" i="6"/>
  <c r="H2561" i="6" s="1"/>
  <c r="F2560" i="6"/>
  <c r="H2560" i="6" s="1"/>
  <c r="F2559" i="6"/>
  <c r="F2558" i="6"/>
  <c r="H2558" i="6" s="1"/>
  <c r="F2556" i="6"/>
  <c r="H2556" i="6" s="1"/>
  <c r="H2555" i="6"/>
  <c r="F2554" i="6"/>
  <c r="H2554" i="6" s="1"/>
  <c r="F2553" i="6"/>
  <c r="H2553" i="6" s="1"/>
  <c r="F2552" i="6"/>
  <c r="H2552" i="6" s="1"/>
  <c r="F2550" i="6"/>
  <c r="H2550" i="6" s="1"/>
  <c r="F2549" i="6"/>
  <c r="H2549" i="6" s="1"/>
  <c r="F2547" i="6"/>
  <c r="H2547" i="6" s="1"/>
  <c r="F2546" i="6"/>
  <c r="H2546" i="6" s="1"/>
  <c r="F2545" i="6"/>
  <c r="H2545" i="6" s="1"/>
  <c r="F2543" i="6"/>
  <c r="H2543" i="6" s="1"/>
  <c r="F2541" i="6"/>
  <c r="H2541" i="6" s="1"/>
  <c r="F2537" i="6"/>
  <c r="H2537" i="6" s="1"/>
  <c r="F2536" i="6"/>
  <c r="H2536" i="6" s="1"/>
  <c r="F2535" i="6"/>
  <c r="H2535" i="6" s="1"/>
  <c r="F2534" i="6"/>
  <c r="H2534" i="6" s="1"/>
  <c r="F2533" i="6"/>
  <c r="H2533" i="6" s="1"/>
  <c r="F2532" i="6"/>
  <c r="H2532" i="6" s="1"/>
  <c r="F2531" i="6"/>
  <c r="H2531" i="6" s="1"/>
  <c r="F2529" i="6"/>
  <c r="H2529" i="6" s="1"/>
  <c r="F2526" i="6"/>
  <c r="H2526" i="6" s="1"/>
  <c r="F2524" i="6"/>
  <c r="H2524" i="6" s="1"/>
  <c r="F2523" i="6"/>
  <c r="H2523" i="6" s="1"/>
  <c r="F2522" i="6"/>
  <c r="H2522" i="6" s="1"/>
  <c r="F2521" i="6"/>
  <c r="H2521" i="6" s="1"/>
  <c r="F2520" i="6"/>
  <c r="H2520" i="6" s="1"/>
  <c r="F2519" i="6"/>
  <c r="H2519" i="6" s="1"/>
  <c r="F2518" i="6"/>
  <c r="H2518" i="6" s="1"/>
  <c r="F2517" i="6"/>
  <c r="H2517" i="6" s="1"/>
  <c r="F2515" i="6"/>
  <c r="H2515" i="6" s="1"/>
  <c r="F2514" i="6"/>
  <c r="H2514" i="6" s="1"/>
  <c r="F2513" i="6"/>
  <c r="H2513" i="6" s="1"/>
  <c r="F2512" i="6"/>
  <c r="H2512" i="6" s="1"/>
  <c r="F2511" i="6"/>
  <c r="H2511" i="6" s="1"/>
  <c r="F2510" i="6"/>
  <c r="H2510" i="6" s="1"/>
  <c r="F2509" i="6"/>
  <c r="H2509" i="6" s="1"/>
  <c r="F2508" i="6"/>
  <c r="H2508" i="6" s="1"/>
  <c r="F2505" i="6"/>
  <c r="H2505" i="6" s="1"/>
  <c r="F2504" i="6"/>
  <c r="H2504" i="6" s="1"/>
  <c r="F2503" i="6"/>
  <c r="H2503" i="6" s="1"/>
  <c r="F2500" i="6"/>
  <c r="H2500" i="6" s="1"/>
  <c r="F2498" i="6"/>
  <c r="H2498" i="6" s="1"/>
  <c r="F2497" i="6"/>
  <c r="H2497" i="6" s="1"/>
  <c r="F2495" i="6"/>
  <c r="H2495" i="6" s="1"/>
  <c r="F2494" i="6"/>
  <c r="H2494" i="6" s="1"/>
  <c r="F2493" i="6"/>
  <c r="H2493" i="6" s="1"/>
  <c r="F2492" i="6"/>
  <c r="H2492" i="6" s="1"/>
  <c r="F2491" i="6"/>
  <c r="H2491" i="6" s="1"/>
  <c r="F2490" i="6"/>
  <c r="H2490" i="6" s="1"/>
  <c r="F2489" i="6"/>
  <c r="H2489" i="6" s="1"/>
  <c r="F2488" i="6"/>
  <c r="H2488" i="6" s="1"/>
  <c r="F2487" i="6"/>
  <c r="H2487" i="6" s="1"/>
  <c r="F2484" i="6"/>
  <c r="H2484" i="6" s="1"/>
  <c r="F2483" i="6"/>
  <c r="H2483" i="6" s="1"/>
  <c r="F2482" i="6"/>
  <c r="H2482" i="6" s="1"/>
  <c r="F2480" i="6"/>
  <c r="H2480" i="6" s="1"/>
  <c r="F2479" i="6"/>
  <c r="H2479" i="6" s="1"/>
  <c r="F2478" i="6"/>
  <c r="H2478" i="6" s="1"/>
  <c r="F2477" i="6"/>
  <c r="H2477" i="6" s="1"/>
  <c r="F2476" i="6"/>
  <c r="H2476" i="6" s="1"/>
  <c r="F2474" i="6"/>
  <c r="H2474" i="6" s="1"/>
  <c r="F2473" i="6"/>
  <c r="H2473" i="6" s="1"/>
  <c r="F2472" i="6"/>
  <c r="H2472" i="6" s="1"/>
  <c r="F2471" i="6"/>
  <c r="H2471" i="6" s="1"/>
  <c r="F2470" i="6"/>
  <c r="H2470" i="6" s="1"/>
  <c r="F2469" i="6"/>
  <c r="H2469" i="6" s="1"/>
  <c r="F2468" i="6"/>
  <c r="H2468" i="6" s="1"/>
  <c r="F2467" i="6"/>
  <c r="H2467" i="6" s="1"/>
  <c r="F2466" i="6"/>
  <c r="H2466" i="6" s="1"/>
  <c r="F2465" i="6"/>
  <c r="H2465" i="6" s="1"/>
  <c r="F2464" i="6"/>
  <c r="H2464" i="6" s="1"/>
  <c r="F2463" i="6"/>
  <c r="H2463" i="6" s="1"/>
  <c r="F2460" i="6"/>
  <c r="H2460" i="6" s="1"/>
  <c r="F2459" i="6"/>
  <c r="H2459" i="6" s="1"/>
  <c r="F2457" i="6"/>
  <c r="H2457" i="6" s="1"/>
  <c r="F2455" i="6"/>
  <c r="H2455" i="6" s="1"/>
  <c r="F2454" i="6"/>
  <c r="H2454" i="6" s="1"/>
  <c r="F2452" i="6"/>
  <c r="H2452" i="6" s="1"/>
  <c r="F2451" i="6"/>
  <c r="H2451" i="6" s="1"/>
  <c r="F2449" i="6"/>
  <c r="H2449" i="6" s="1"/>
  <c r="F2448" i="6"/>
  <c r="H2448" i="6" s="1"/>
  <c r="F2447" i="6"/>
  <c r="H2447" i="6" s="1"/>
  <c r="F2446" i="6"/>
  <c r="H2446" i="6" s="1"/>
  <c r="F2445" i="6"/>
  <c r="H2445" i="6" s="1"/>
  <c r="F2444" i="6"/>
  <c r="H2444" i="6" s="1"/>
  <c r="F2443" i="6"/>
  <c r="H2443" i="6" s="1"/>
  <c r="F2442" i="6"/>
  <c r="H2442" i="6" s="1"/>
  <c r="F2441" i="6"/>
  <c r="H2441" i="6" s="1"/>
  <c r="F2439" i="6"/>
  <c r="H2439" i="6" s="1"/>
  <c r="F2438" i="6"/>
  <c r="H2438" i="6" s="1"/>
  <c r="F2435" i="6"/>
  <c r="H2435" i="6" s="1"/>
  <c r="F2434" i="6"/>
  <c r="H2434" i="6" s="1"/>
  <c r="F2433" i="6"/>
  <c r="H2433" i="6" s="1"/>
  <c r="F2431" i="6"/>
  <c r="H2431" i="6" s="1"/>
  <c r="F2430" i="6"/>
  <c r="H2430" i="6" s="1"/>
  <c r="F2429" i="6"/>
  <c r="H2429" i="6" s="1"/>
  <c r="F2428" i="6"/>
  <c r="H2428" i="6" s="1"/>
  <c r="F2427" i="6"/>
  <c r="H2427" i="6" s="1"/>
  <c r="F2426" i="6"/>
  <c r="H2426" i="6" s="1"/>
  <c r="F2425" i="6"/>
  <c r="H2425" i="6" s="1"/>
  <c r="F2424" i="6"/>
  <c r="H2424" i="6" s="1"/>
  <c r="F2423" i="6"/>
  <c r="H2423" i="6" s="1"/>
  <c r="F2422" i="6"/>
  <c r="H2422" i="6" s="1"/>
  <c r="F2421" i="6"/>
  <c r="H2421" i="6" s="1"/>
  <c r="F2420" i="6"/>
  <c r="H2420" i="6" s="1"/>
  <c r="F2419" i="6"/>
  <c r="H2419" i="6" s="1"/>
  <c r="F2418" i="6"/>
  <c r="H2418" i="6" s="1"/>
  <c r="F2417" i="6"/>
  <c r="H2417" i="6" s="1"/>
  <c r="F2416" i="6"/>
  <c r="H2416" i="6" s="1"/>
  <c r="F2414" i="6"/>
  <c r="H2414" i="6" s="1"/>
  <c r="F2413" i="6"/>
  <c r="H2413" i="6" s="1"/>
  <c r="F2411" i="6"/>
  <c r="H2411" i="6" s="1"/>
  <c r="F2410" i="6"/>
  <c r="H2410" i="6" s="1"/>
  <c r="F2409" i="6"/>
  <c r="H2409" i="6" s="1"/>
  <c r="F2408" i="6"/>
  <c r="H2408" i="6" s="1"/>
  <c r="F2406" i="6"/>
  <c r="H2406" i="6" s="1"/>
  <c r="F2404" i="6"/>
  <c r="H2404" i="6" s="1"/>
  <c r="F2403" i="6"/>
  <c r="H2403" i="6" s="1"/>
  <c r="F2402" i="6"/>
  <c r="F2401" i="6"/>
  <c r="H2401" i="6" s="1"/>
  <c r="F2400" i="6"/>
  <c r="H2400" i="6" s="1"/>
  <c r="F2399" i="6"/>
  <c r="F2398" i="6"/>
  <c r="H2398" i="6" s="1"/>
  <c r="F2396" i="6"/>
  <c r="H2396" i="6" s="1"/>
  <c r="F2395" i="6"/>
  <c r="H2395" i="6" s="1"/>
  <c r="F2394" i="6"/>
  <c r="H2394" i="6" s="1"/>
  <c r="F2391" i="6"/>
  <c r="H2391" i="6" s="1"/>
  <c r="F2390" i="6"/>
  <c r="H2390" i="6" s="1"/>
  <c r="F2389" i="6"/>
  <c r="H2389" i="6" s="1"/>
  <c r="F2388" i="6"/>
  <c r="H2388" i="6" s="1"/>
  <c r="F2387" i="6"/>
  <c r="H2387" i="6" s="1"/>
  <c r="F2386" i="6"/>
  <c r="H2386" i="6" s="1"/>
  <c r="F2385" i="6"/>
  <c r="H2385" i="6" s="1"/>
  <c r="F2384" i="6"/>
  <c r="H2384" i="6" s="1"/>
  <c r="F2383" i="6"/>
  <c r="H2383" i="6" s="1"/>
  <c r="F2382" i="6"/>
  <c r="H2382" i="6" s="1"/>
  <c r="F2381" i="6"/>
  <c r="H2381" i="6" s="1"/>
  <c r="F2380" i="6"/>
  <c r="H2380" i="6" s="1"/>
  <c r="F2379" i="6"/>
  <c r="H2379" i="6" s="1"/>
  <c r="F2378" i="6"/>
  <c r="H2378" i="6" s="1"/>
  <c r="F2377" i="6"/>
  <c r="H2377" i="6" s="1"/>
  <c r="F2375" i="6"/>
  <c r="H2375" i="6" s="1"/>
  <c r="F2374" i="6"/>
  <c r="H2374" i="6" s="1"/>
  <c r="F2373" i="6"/>
  <c r="H2373" i="6" s="1"/>
  <c r="F2372" i="6"/>
  <c r="H2372" i="6" s="1"/>
  <c r="F2371" i="6"/>
  <c r="H2371" i="6" s="1"/>
  <c r="F2370" i="6"/>
  <c r="H2370" i="6" s="1"/>
  <c r="F2365" i="6"/>
  <c r="H2365" i="6" s="1"/>
  <c r="F2363" i="6"/>
  <c r="H2363" i="6" s="1"/>
  <c r="F2362" i="6"/>
  <c r="H2362" i="6" s="1"/>
  <c r="F2361" i="6"/>
  <c r="H2361" i="6" s="1"/>
  <c r="F2360" i="6"/>
  <c r="H2360" i="6" s="1"/>
  <c r="F2358" i="6"/>
  <c r="H2358" i="6" s="1"/>
  <c r="F2357" i="6"/>
  <c r="H2357" i="6" s="1"/>
  <c r="F2356" i="6"/>
  <c r="H2356" i="6" s="1"/>
  <c r="F2355" i="6"/>
  <c r="H2355" i="6" s="1"/>
  <c r="F2354" i="6"/>
  <c r="H2354" i="6" s="1"/>
  <c r="F2353" i="6"/>
  <c r="F2351" i="6"/>
  <c r="H2351" i="6" s="1"/>
  <c r="F2350" i="6"/>
  <c r="H2350" i="6" s="1"/>
  <c r="F2349" i="6"/>
  <c r="F2348" i="6"/>
  <c r="H2348" i="6" s="1"/>
  <c r="F2347" i="6"/>
  <c r="H2347" i="6" s="1"/>
  <c r="F2345" i="6"/>
  <c r="H2345" i="6" s="1"/>
  <c r="F2344" i="6"/>
  <c r="H2344" i="6" s="1"/>
  <c r="F2343" i="6"/>
  <c r="H2343" i="6" s="1"/>
  <c r="F2341" i="6"/>
  <c r="F2340" i="6"/>
  <c r="H2340" i="6" s="1"/>
  <c r="F2339" i="6"/>
  <c r="H2339" i="6" s="1"/>
  <c r="F2338" i="6"/>
  <c r="H2338" i="6" s="1"/>
  <c r="F2337" i="6"/>
  <c r="H2337" i="6" s="1"/>
  <c r="F2336" i="6"/>
  <c r="H2336" i="6" s="1"/>
  <c r="F2335" i="6"/>
  <c r="H2335" i="6" s="1"/>
  <c r="F2334" i="6"/>
  <c r="H2334" i="6" s="1"/>
  <c r="F2333" i="6"/>
  <c r="H2333" i="6" s="1"/>
  <c r="F2332" i="6"/>
  <c r="H2332" i="6" s="1"/>
  <c r="F2331" i="6"/>
  <c r="H2331" i="6" s="1"/>
  <c r="F2330" i="6"/>
  <c r="H2330" i="6" s="1"/>
  <c r="F2329" i="6"/>
  <c r="H2329" i="6" s="1"/>
  <c r="F2326" i="6"/>
  <c r="H2326" i="6" s="1"/>
  <c r="F2324" i="6"/>
  <c r="H2324" i="6" s="1"/>
  <c r="F2323" i="6"/>
  <c r="H2323" i="6" s="1"/>
  <c r="F2322" i="6"/>
  <c r="H2322" i="6" s="1"/>
  <c r="F2321" i="6"/>
  <c r="H2321" i="6" s="1"/>
  <c r="F2320" i="6"/>
  <c r="H2320" i="6" s="1"/>
  <c r="F2319" i="6"/>
  <c r="H2319" i="6" s="1"/>
  <c r="F2318" i="6"/>
  <c r="H2318" i="6" s="1"/>
  <c r="F2314" i="6"/>
  <c r="H2314" i="6" s="1"/>
  <c r="F2313" i="6"/>
  <c r="H2313" i="6" s="1"/>
  <c r="F2312" i="6"/>
  <c r="H2312" i="6" s="1"/>
  <c r="F2311" i="6"/>
  <c r="H2311" i="6" s="1"/>
  <c r="F2309" i="6"/>
  <c r="H2309" i="6" s="1"/>
  <c r="F2308" i="6"/>
  <c r="H2308" i="6" s="1"/>
  <c r="F2307" i="6"/>
  <c r="H2307" i="6" s="1"/>
  <c r="F2306" i="6"/>
  <c r="H2306" i="6" s="1"/>
  <c r="F2305" i="6"/>
  <c r="H2305" i="6" s="1"/>
  <c r="F2304" i="6"/>
  <c r="H2304" i="6" s="1"/>
  <c r="F2303" i="6"/>
  <c r="H2303" i="6" s="1"/>
  <c r="F2301" i="6"/>
  <c r="H2301" i="6" s="1"/>
  <c r="F2300" i="6"/>
  <c r="H2300" i="6" s="1"/>
  <c r="F2299" i="6"/>
  <c r="H2299" i="6" s="1"/>
  <c r="F2298" i="6"/>
  <c r="H2298" i="6" s="1"/>
  <c r="F2297" i="6"/>
  <c r="H2297" i="6" s="1"/>
  <c r="F2296" i="6"/>
  <c r="H2296" i="6" s="1"/>
  <c r="F2295" i="6"/>
  <c r="H2295" i="6" s="1"/>
  <c r="F2293" i="6"/>
  <c r="H2293" i="6" s="1"/>
  <c r="F2292" i="6"/>
  <c r="H2292" i="6" s="1"/>
  <c r="F2291" i="6"/>
  <c r="H2291" i="6" s="1"/>
  <c r="F2290" i="6"/>
  <c r="H2290" i="6" s="1"/>
  <c r="F2289" i="6"/>
  <c r="H2289" i="6" s="1"/>
  <c r="F2288" i="6"/>
  <c r="H2288" i="6" s="1"/>
  <c r="F2287" i="6"/>
  <c r="H2287" i="6" s="1"/>
  <c r="F2286" i="6"/>
  <c r="H2286" i="6" s="1"/>
  <c r="F2284" i="6"/>
  <c r="H2284" i="6" s="1"/>
  <c r="F2281" i="6"/>
  <c r="H2281" i="6" s="1"/>
  <c r="F2280" i="6"/>
  <c r="H2280" i="6" s="1"/>
  <c r="F2279" i="6"/>
  <c r="H2279" i="6" s="1"/>
  <c r="F2277" i="6"/>
  <c r="H2277" i="6" s="1"/>
  <c r="F2276" i="6"/>
  <c r="H2276" i="6" s="1"/>
  <c r="F2275" i="6"/>
  <c r="H2275" i="6" s="1"/>
  <c r="F2274" i="6"/>
  <c r="H2274" i="6" s="1"/>
  <c r="F2273" i="6"/>
  <c r="H2273" i="6" s="1"/>
  <c r="F2270" i="6"/>
  <c r="H2270" i="6" s="1"/>
  <c r="F2269" i="6"/>
  <c r="H2269" i="6" s="1"/>
  <c r="F2268" i="6"/>
  <c r="H2268" i="6" s="1"/>
  <c r="F2267" i="6"/>
  <c r="H2267" i="6" s="1"/>
  <c r="F2266" i="6"/>
  <c r="H2266" i="6" s="1"/>
  <c r="F2265" i="6"/>
  <c r="H2265" i="6" s="1"/>
  <c r="F2264" i="6"/>
  <c r="F2263" i="6"/>
  <c r="H2263" i="6" s="1"/>
  <c r="F2262" i="6"/>
  <c r="H2262" i="6" s="1"/>
  <c r="F2261" i="6"/>
  <c r="H2261" i="6" s="1"/>
  <c r="F2260" i="6"/>
  <c r="H2260" i="6" s="1"/>
  <c r="F2258" i="6"/>
  <c r="H2258" i="6" s="1"/>
  <c r="F2257" i="6"/>
  <c r="H2257" i="6" s="1"/>
  <c r="F2256" i="6"/>
  <c r="H2256" i="6" s="1"/>
  <c r="F2255" i="6"/>
  <c r="H2255" i="6" s="1"/>
  <c r="F2254" i="6"/>
  <c r="H2254" i="6" s="1"/>
  <c r="F2252" i="6"/>
  <c r="H2252" i="6" s="1"/>
  <c r="F2250" i="6"/>
  <c r="H2250" i="6" s="1"/>
  <c r="F2249" i="6"/>
  <c r="H2249" i="6" s="1"/>
  <c r="F2248" i="6"/>
  <c r="H2248" i="6" s="1"/>
  <c r="F2247" i="6"/>
  <c r="H2247" i="6" s="1"/>
  <c r="F2246" i="6"/>
  <c r="H2246" i="6" s="1"/>
  <c r="F2244" i="6"/>
  <c r="H2244" i="6" s="1"/>
  <c r="F2243" i="6"/>
  <c r="H2243" i="6" s="1"/>
  <c r="F2239" i="6"/>
  <c r="H2239" i="6" s="1"/>
  <c r="F2238" i="6"/>
  <c r="H2238" i="6" s="1"/>
  <c r="F2237" i="6"/>
  <c r="H2237" i="6" s="1"/>
  <c r="F2236" i="6"/>
  <c r="H2236" i="6" s="1"/>
  <c r="F2235" i="6"/>
  <c r="H2235" i="6" s="1"/>
  <c r="F2234" i="6"/>
  <c r="H2234" i="6" s="1"/>
  <c r="F2233" i="6"/>
  <c r="H2233" i="6" s="1"/>
  <c r="F2232" i="6"/>
  <c r="H2232" i="6" s="1"/>
  <c r="F2230" i="6"/>
  <c r="H2230" i="6" s="1"/>
  <c r="F2229" i="6"/>
  <c r="H2229" i="6" s="1"/>
  <c r="F2228" i="6"/>
  <c r="H2228" i="6" s="1"/>
  <c r="F2227" i="6"/>
  <c r="H2227" i="6" s="1"/>
  <c r="F2226" i="6"/>
  <c r="H2226" i="6" s="1"/>
  <c r="F2225" i="6"/>
  <c r="H2225" i="6" s="1"/>
  <c r="F2224" i="6"/>
  <c r="H2224" i="6" s="1"/>
  <c r="F2222" i="6"/>
  <c r="H2222" i="6" s="1"/>
  <c r="F2221" i="6"/>
  <c r="H2221" i="6" s="1"/>
  <c r="F2220" i="6"/>
  <c r="H2220" i="6" s="1"/>
  <c r="F2219" i="6"/>
  <c r="H2219" i="6" s="1"/>
  <c r="F2218" i="6"/>
  <c r="H2218" i="6" s="1"/>
  <c r="F2217" i="6"/>
  <c r="H2217" i="6" s="1"/>
  <c r="F2215" i="6"/>
  <c r="H2215" i="6" s="1"/>
  <c r="F2214" i="6"/>
  <c r="H2214" i="6" s="1"/>
  <c r="F2212" i="6"/>
  <c r="H2212" i="6" s="1"/>
  <c r="F2211" i="6"/>
  <c r="H2211" i="6" s="1"/>
  <c r="F2210" i="6"/>
  <c r="H2210" i="6" s="1"/>
  <c r="F2209" i="6"/>
  <c r="H2209" i="6" s="1"/>
  <c r="F2208" i="6"/>
  <c r="H2208" i="6" s="1"/>
  <c r="F2207" i="6"/>
  <c r="H2207" i="6" s="1"/>
  <c r="F2206" i="6"/>
  <c r="F2205" i="6"/>
  <c r="H2205" i="6" s="1"/>
  <c r="F2204" i="6"/>
  <c r="H2204" i="6" s="1"/>
  <c r="F2203" i="6"/>
  <c r="H2203" i="6" s="1"/>
  <c r="F2202" i="6"/>
  <c r="H2202" i="6" s="1"/>
  <c r="F2201" i="6"/>
  <c r="H2201" i="6" s="1"/>
  <c r="F2200" i="6"/>
  <c r="H2200" i="6" s="1"/>
  <c r="F2199" i="6"/>
  <c r="H2199" i="6" s="1"/>
  <c r="F2198" i="6"/>
  <c r="H2198" i="6" s="1"/>
  <c r="F2197" i="6"/>
  <c r="H2197" i="6" s="1"/>
  <c r="F2196" i="6"/>
  <c r="H2196" i="6" s="1"/>
  <c r="F2195" i="6"/>
  <c r="H2195" i="6" s="1"/>
  <c r="F2193" i="6"/>
  <c r="H2193" i="6" s="1"/>
  <c r="F2192" i="6"/>
  <c r="F2191" i="6"/>
  <c r="H2191" i="6" s="1"/>
  <c r="F2189" i="6"/>
  <c r="H2189" i="6" s="1"/>
  <c r="F2188" i="6"/>
  <c r="H2188" i="6" s="1"/>
  <c r="F2186" i="6"/>
  <c r="H2186" i="6" s="1"/>
  <c r="F2185" i="6"/>
  <c r="H2185" i="6" s="1"/>
  <c r="F2184" i="6"/>
  <c r="H2184" i="6" s="1"/>
  <c r="F2183" i="6"/>
  <c r="H2183" i="6" s="1"/>
  <c r="F2181" i="6"/>
  <c r="H2181" i="6" s="1"/>
  <c r="F2180" i="6"/>
  <c r="H2180" i="6" s="1"/>
  <c r="F2179" i="6"/>
  <c r="H2179" i="6" s="1"/>
  <c r="F2178" i="6"/>
  <c r="H2178" i="6" s="1"/>
  <c r="F2177" i="6"/>
  <c r="H2177" i="6" s="1"/>
  <c r="F2172" i="6"/>
  <c r="F2171" i="6"/>
  <c r="H2171" i="6" s="1"/>
  <c r="F2170" i="6"/>
  <c r="H2170" i="6" s="1"/>
  <c r="F2168" i="6"/>
  <c r="H2168" i="6" s="1"/>
  <c r="F2167" i="6"/>
  <c r="H2167" i="6" s="1"/>
  <c r="F2166" i="6"/>
  <c r="H2166" i="6" s="1"/>
  <c r="F2165" i="6"/>
  <c r="H2165" i="6" s="1"/>
  <c r="F2163" i="6"/>
  <c r="H2163" i="6" s="1"/>
  <c r="F2162" i="6"/>
  <c r="H2162" i="6" s="1"/>
  <c r="F2161" i="6"/>
  <c r="H2161" i="6" s="1"/>
  <c r="F2160" i="6"/>
  <c r="H2160" i="6" s="1"/>
  <c r="F2158" i="6"/>
  <c r="H2158" i="6" s="1"/>
  <c r="F2157" i="6"/>
  <c r="F2156" i="6"/>
  <c r="H2156" i="6" s="1"/>
  <c r="F2155" i="6"/>
  <c r="F2152" i="6"/>
  <c r="H2152" i="6" s="1"/>
  <c r="F2151" i="6"/>
  <c r="H2151" i="6" s="1"/>
  <c r="F2150" i="6"/>
  <c r="H2150" i="6" s="1"/>
  <c r="F2149" i="6"/>
  <c r="H2149" i="6" s="1"/>
  <c r="F2148" i="6"/>
  <c r="H2148" i="6" s="1"/>
  <c r="F2147" i="6"/>
  <c r="H2147" i="6" s="1"/>
  <c r="F2146" i="6"/>
  <c r="H2146" i="6" s="1"/>
  <c r="F2144" i="6"/>
  <c r="H2144" i="6" s="1"/>
  <c r="F2143" i="6"/>
  <c r="H2143" i="6" s="1"/>
  <c r="F2142" i="6"/>
  <c r="H2142" i="6" s="1"/>
  <c r="F2141" i="6"/>
  <c r="H2141" i="6" s="1"/>
  <c r="F2140" i="6"/>
  <c r="F2139" i="6"/>
  <c r="H2139" i="6" s="1"/>
  <c r="F2138" i="6"/>
  <c r="H2138" i="6" s="1"/>
  <c r="F2137" i="6"/>
  <c r="H2137" i="6" s="1"/>
  <c r="F2136" i="6"/>
  <c r="H2136" i="6" s="1"/>
  <c r="F2135" i="6"/>
  <c r="H2135" i="6" s="1"/>
  <c r="F2134" i="6"/>
  <c r="H2134" i="6" s="1"/>
  <c r="F2133" i="6"/>
  <c r="H2133" i="6" s="1"/>
  <c r="F2130" i="6"/>
  <c r="H2130" i="6" s="1"/>
  <c r="F2129" i="6"/>
  <c r="H2129" i="6" s="1"/>
  <c r="F2128" i="6"/>
  <c r="H2128" i="6" s="1"/>
  <c r="F2127" i="6"/>
  <c r="H2127" i="6" s="1"/>
  <c r="F2124" i="6"/>
  <c r="H2124" i="6" s="1"/>
  <c r="F2121" i="6"/>
  <c r="H2121" i="6" s="1"/>
  <c r="F2119" i="6"/>
  <c r="H2119" i="6" s="1"/>
  <c r="F2116" i="6"/>
  <c r="H2116" i="6" s="1"/>
  <c r="F2113" i="6"/>
  <c r="H2113" i="6" s="1"/>
  <c r="F2111" i="6"/>
  <c r="H2111" i="6" s="1"/>
  <c r="F2110" i="6"/>
  <c r="H2110" i="6" s="1"/>
  <c r="F2109" i="6"/>
  <c r="H2109" i="6" s="1"/>
  <c r="F2108" i="6"/>
  <c r="H2108" i="6" s="1"/>
  <c r="F2107" i="6"/>
  <c r="H2107" i="6" s="1"/>
  <c r="F2104" i="6"/>
  <c r="H2104" i="6" s="1"/>
  <c r="F2102" i="6"/>
  <c r="H2102" i="6" s="1"/>
  <c r="F2099" i="6"/>
  <c r="H2099" i="6" s="1"/>
  <c r="F2098" i="6"/>
  <c r="H2098" i="6" s="1"/>
  <c r="F2096" i="6"/>
  <c r="H2096" i="6" s="1"/>
  <c r="F2095" i="6"/>
  <c r="F2093" i="6"/>
  <c r="H2093" i="6" s="1"/>
  <c r="F2092" i="6"/>
  <c r="H2092" i="6" s="1"/>
  <c r="F2091" i="6"/>
  <c r="H2091" i="6" s="1"/>
  <c r="F2090" i="6"/>
  <c r="H2090" i="6" s="1"/>
  <c r="F2089" i="6"/>
  <c r="H2089" i="6" s="1"/>
  <c r="F2088" i="6"/>
  <c r="H2088" i="6" s="1"/>
  <c r="F2087" i="6"/>
  <c r="H2087" i="6" s="1"/>
  <c r="F2086" i="6"/>
  <c r="H2086" i="6" s="1"/>
  <c r="F2084" i="6"/>
  <c r="H2084" i="6" s="1"/>
  <c r="F2083" i="6"/>
  <c r="H2083" i="6" s="1"/>
  <c r="F2081" i="6"/>
  <c r="H2081" i="6" s="1"/>
  <c r="F2080" i="6"/>
  <c r="H2080" i="6" s="1"/>
  <c r="F2079" i="6"/>
  <c r="H2079" i="6" s="1"/>
  <c r="F2078" i="6"/>
  <c r="H2078" i="6" s="1"/>
  <c r="F2077" i="6"/>
  <c r="H2077" i="6" s="1"/>
  <c r="F2074" i="6"/>
  <c r="H2074" i="6" s="1"/>
  <c r="F2073" i="6"/>
  <c r="H2073" i="6" s="1"/>
  <c r="F2072" i="6"/>
  <c r="H2072" i="6" s="1"/>
  <c r="F2071" i="6"/>
  <c r="H2071" i="6" s="1"/>
  <c r="F2070" i="6"/>
  <c r="H2070" i="6" s="1"/>
  <c r="F2068" i="6"/>
  <c r="H2068" i="6" s="1"/>
  <c r="F2067" i="6"/>
  <c r="H2067" i="6" s="1"/>
  <c r="F2066" i="6"/>
  <c r="H2066" i="6" s="1"/>
  <c r="F2061" i="6"/>
  <c r="H2061" i="6" s="1"/>
  <c r="F2059" i="6"/>
  <c r="H2059" i="6" s="1"/>
  <c r="F2056" i="6"/>
  <c r="H2056" i="6" s="1"/>
  <c r="F2054" i="6"/>
  <c r="H2054" i="6" s="1"/>
  <c r="F2053" i="6"/>
  <c r="H2053" i="6" s="1"/>
  <c r="F2052" i="6"/>
  <c r="F2051" i="6"/>
  <c r="H2051" i="6" s="1"/>
  <c r="F2050" i="6"/>
  <c r="H2050" i="6" s="1"/>
  <c r="F2049" i="6"/>
  <c r="H2049" i="6" s="1"/>
  <c r="F2048" i="6"/>
  <c r="H2048" i="6" s="1"/>
  <c r="F2047" i="6"/>
  <c r="H2047" i="6" s="1"/>
  <c r="F2046" i="6"/>
  <c r="H2046" i="6" s="1"/>
  <c r="F2045" i="6"/>
  <c r="H2045" i="6" s="1"/>
  <c r="F2044" i="6"/>
  <c r="H2044" i="6" s="1"/>
  <c r="F2042" i="6"/>
  <c r="H2042" i="6" s="1"/>
  <c r="F2041" i="6"/>
  <c r="H2041" i="6" s="1"/>
  <c r="F2040" i="6"/>
  <c r="H2040" i="6" s="1"/>
  <c r="F2039" i="6"/>
  <c r="H2039" i="6" s="1"/>
  <c r="F2038" i="6"/>
  <c r="H2038" i="6" s="1"/>
  <c r="F2034" i="6"/>
  <c r="H2034" i="6" s="1"/>
  <c r="F2032" i="6"/>
  <c r="H2032" i="6" s="1"/>
  <c r="F2031" i="6"/>
  <c r="H2031" i="6" s="1"/>
  <c r="F2030" i="6"/>
  <c r="H2030" i="6" s="1"/>
  <c r="F2029" i="6"/>
  <c r="H2029" i="6" s="1"/>
  <c r="F2028" i="6"/>
  <c r="H2028" i="6" s="1"/>
  <c r="F2027" i="6"/>
  <c r="H2027" i="6" s="1"/>
  <c r="F2026" i="6"/>
  <c r="H2026" i="6" s="1"/>
  <c r="F2025" i="6"/>
  <c r="H2025" i="6" s="1"/>
  <c r="F2024" i="6"/>
  <c r="H2024" i="6" s="1"/>
  <c r="F2023" i="6"/>
  <c r="H2023" i="6" s="1"/>
  <c r="F2022" i="6"/>
  <c r="H2022" i="6" s="1"/>
  <c r="F2021" i="6"/>
  <c r="H2021" i="6" s="1"/>
  <c r="F2020" i="6"/>
  <c r="H2020" i="6" s="1"/>
  <c r="F2019" i="6"/>
  <c r="H2019" i="6" s="1"/>
  <c r="F2018" i="6"/>
  <c r="H2018" i="6" s="1"/>
  <c r="F2017" i="6"/>
  <c r="H2017" i="6" s="1"/>
  <c r="F2016" i="6"/>
  <c r="H2016" i="6" s="1"/>
  <c r="F2015" i="6"/>
  <c r="H2015" i="6" s="1"/>
  <c r="F2014" i="6"/>
  <c r="H2014" i="6" s="1"/>
  <c r="F2012" i="6"/>
  <c r="H2012" i="6" s="1"/>
  <c r="F2011" i="6"/>
  <c r="H2011" i="6" s="1"/>
  <c r="F2010" i="6"/>
  <c r="H2010" i="6" s="1"/>
  <c r="F2009" i="6"/>
  <c r="H2009" i="6" s="1"/>
  <c r="F2008" i="6"/>
  <c r="H2008" i="6" s="1"/>
  <c r="F2007" i="6"/>
  <c r="H2007" i="6" s="1"/>
  <c r="F2006" i="6"/>
  <c r="F2005" i="6"/>
  <c r="F2000" i="6"/>
  <c r="H2000" i="6" s="1"/>
  <c r="F1999" i="6"/>
  <c r="H1999" i="6" s="1"/>
  <c r="F1997" i="6"/>
  <c r="H1997" i="6" s="1"/>
  <c r="F1994" i="6"/>
  <c r="F1993" i="6"/>
  <c r="H1993" i="6" s="1"/>
  <c r="F1992" i="6"/>
  <c r="H1992" i="6" s="1"/>
  <c r="F1991" i="6"/>
  <c r="H1991" i="6" s="1"/>
  <c r="F1990" i="6"/>
  <c r="H1990" i="6" s="1"/>
  <c r="F1989" i="6"/>
  <c r="H1989" i="6" s="1"/>
  <c r="F1987" i="6"/>
  <c r="H1987" i="6" s="1"/>
  <c r="F1985" i="6"/>
  <c r="H1985" i="6" s="1"/>
  <c r="F1984" i="6"/>
  <c r="H1984" i="6" s="1"/>
  <c r="F1982" i="6"/>
  <c r="H1982" i="6" s="1"/>
  <c r="F1981" i="6"/>
  <c r="H1981" i="6" s="1"/>
  <c r="F1980" i="6"/>
  <c r="H1980" i="6" s="1"/>
  <c r="F1979" i="6"/>
  <c r="H1979" i="6" s="1"/>
  <c r="F1977" i="6"/>
  <c r="H1977" i="6" s="1"/>
  <c r="F1976" i="6"/>
  <c r="H1976" i="6" s="1"/>
  <c r="F1975" i="6"/>
  <c r="H1975" i="6" s="1"/>
  <c r="F1974" i="6"/>
  <c r="H1974" i="6" s="1"/>
  <c r="F1973" i="6"/>
  <c r="H1973" i="6" s="1"/>
  <c r="F1972" i="6"/>
  <c r="H1972" i="6" s="1"/>
  <c r="F1971" i="6"/>
  <c r="H1971" i="6" s="1"/>
  <c r="F1970" i="6"/>
  <c r="H1970" i="6" s="1"/>
  <c r="F1968" i="6"/>
  <c r="H1968" i="6" s="1"/>
  <c r="F1967" i="6"/>
  <c r="H1967" i="6" s="1"/>
  <c r="F1965" i="6"/>
  <c r="H1965" i="6" s="1"/>
  <c r="F1964" i="6"/>
  <c r="H1964" i="6" s="1"/>
  <c r="F1961" i="6"/>
  <c r="H1961" i="6" s="1"/>
  <c r="F1960" i="6"/>
  <c r="H1960" i="6" s="1"/>
  <c r="F1959" i="6"/>
  <c r="H1959" i="6" s="1"/>
  <c r="F1957" i="6"/>
  <c r="H1957" i="6" s="1"/>
  <c r="F1955" i="6"/>
  <c r="H1955" i="6" s="1"/>
  <c r="F1954" i="6"/>
  <c r="H1954" i="6" s="1"/>
  <c r="F1953" i="6"/>
  <c r="H1953" i="6" s="1"/>
  <c r="F1949" i="6"/>
  <c r="H1949" i="6" s="1"/>
  <c r="F1948" i="6"/>
  <c r="H1948" i="6" s="1"/>
  <c r="F1947" i="6"/>
  <c r="H1947" i="6" s="1"/>
  <c r="F1946" i="6"/>
  <c r="H1946" i="6" s="1"/>
  <c r="F1945" i="6"/>
  <c r="H1945" i="6" s="1"/>
  <c r="F1944" i="6"/>
  <c r="H1944" i="6" s="1"/>
  <c r="F1943" i="6"/>
  <c r="H1943" i="6" s="1"/>
  <c r="F1942" i="6"/>
  <c r="H1942" i="6" s="1"/>
  <c r="F1941" i="6"/>
  <c r="H1941" i="6" s="1"/>
  <c r="F1940" i="6"/>
  <c r="H1940" i="6" s="1"/>
  <c r="F1939" i="6"/>
  <c r="H1939" i="6" s="1"/>
  <c r="F1937" i="6"/>
  <c r="H1937" i="6" s="1"/>
  <c r="F1935" i="6"/>
  <c r="H1935" i="6" s="1"/>
  <c r="F1933" i="6"/>
  <c r="H1933" i="6" s="1"/>
  <c r="F1932" i="6"/>
  <c r="H1932" i="6" s="1"/>
  <c r="F1931" i="6"/>
  <c r="H1931" i="6" s="1"/>
  <c r="F1930" i="6"/>
  <c r="H1930" i="6" s="1"/>
  <c r="F1929" i="6"/>
  <c r="H1929" i="6" s="1"/>
  <c r="F1928" i="6"/>
  <c r="H1928" i="6" s="1"/>
  <c r="F1927" i="6"/>
  <c r="H1927" i="6" s="1"/>
  <c r="F1925" i="6"/>
  <c r="H1925" i="6" s="1"/>
  <c r="F1922" i="6"/>
  <c r="H1922" i="6" s="1"/>
  <c r="F1921" i="6"/>
  <c r="H1921" i="6" s="1"/>
  <c r="F1920" i="6"/>
  <c r="H1920" i="6" s="1"/>
  <c r="F1919" i="6"/>
  <c r="H1919" i="6" s="1"/>
  <c r="F1918" i="6"/>
  <c r="H1918" i="6" s="1"/>
  <c r="F1917" i="6"/>
  <c r="H1917" i="6" s="1"/>
  <c r="F1916" i="6"/>
  <c r="H1916" i="6" s="1"/>
  <c r="F1915" i="6"/>
  <c r="H1915" i="6" s="1"/>
  <c r="F1914" i="6"/>
  <c r="H1914" i="6" s="1"/>
  <c r="F1913" i="6"/>
  <c r="H1913" i="6" s="1"/>
  <c r="F1911" i="6"/>
  <c r="H1911" i="6" s="1"/>
  <c r="F1910" i="6"/>
  <c r="H1910" i="6" s="1"/>
  <c r="F1908" i="6"/>
  <c r="H1908" i="6" s="1"/>
  <c r="F1907" i="6"/>
  <c r="H1907" i="6" s="1"/>
  <c r="F1906" i="6"/>
  <c r="H1906" i="6" s="1"/>
  <c r="F1905" i="6"/>
  <c r="H1905" i="6" s="1"/>
  <c r="F1904" i="6"/>
  <c r="F1902" i="6"/>
  <c r="H1902" i="6" s="1"/>
  <c r="F1899" i="6"/>
  <c r="H1899" i="6" s="1"/>
  <c r="F1898" i="6"/>
  <c r="H1898" i="6" s="1"/>
  <c r="F1895" i="6"/>
  <c r="H1895" i="6" s="1"/>
  <c r="F1894" i="6"/>
  <c r="H1894" i="6" s="1"/>
  <c r="F1893" i="6"/>
  <c r="H1893" i="6" s="1"/>
  <c r="F1892" i="6"/>
  <c r="H1892" i="6" s="1"/>
  <c r="F1889" i="6"/>
  <c r="H1889" i="6" s="1"/>
  <c r="F1888" i="6"/>
  <c r="H1888" i="6" s="1"/>
  <c r="F1887" i="6"/>
  <c r="H1887" i="6" s="1"/>
  <c r="F1886" i="6"/>
  <c r="H1886" i="6" s="1"/>
  <c r="F1884" i="6"/>
  <c r="H1884" i="6" s="1"/>
  <c r="F1883" i="6"/>
  <c r="H1883" i="6" s="1"/>
  <c r="F1881" i="6"/>
  <c r="H1881" i="6" s="1"/>
  <c r="F1880" i="6"/>
  <c r="H1880" i="6" s="1"/>
  <c r="F1879" i="6"/>
  <c r="F1878" i="6"/>
  <c r="H1878" i="6" s="1"/>
  <c r="F1877" i="6"/>
  <c r="H1877" i="6" s="1"/>
  <c r="F1876" i="6"/>
  <c r="H1876" i="6" s="1"/>
  <c r="F1875" i="6"/>
  <c r="H1875" i="6" s="1"/>
  <c r="F1873" i="6"/>
  <c r="H1873" i="6" s="1"/>
  <c r="F1872" i="6"/>
  <c r="H1872" i="6" s="1"/>
  <c r="F1871" i="6"/>
  <c r="H1871" i="6" s="1"/>
  <c r="F1870" i="6"/>
  <c r="H1870" i="6" s="1"/>
  <c r="F1869" i="6"/>
  <c r="H1869" i="6" s="1"/>
  <c r="F1866" i="6"/>
  <c r="H1866" i="6" s="1"/>
  <c r="F1865" i="6"/>
  <c r="H1865" i="6" s="1"/>
  <c r="F1862" i="6"/>
  <c r="H1862" i="6" s="1"/>
  <c r="F1861" i="6"/>
  <c r="H1861" i="6" s="1"/>
  <c r="F1859" i="6"/>
  <c r="H1859" i="6" s="1"/>
  <c r="F1858" i="6"/>
  <c r="H1858" i="6" s="1"/>
  <c r="F1857" i="6"/>
  <c r="H1857" i="6" s="1"/>
  <c r="F1856" i="6"/>
  <c r="H1856" i="6" s="1"/>
  <c r="F1854" i="6"/>
  <c r="H1854" i="6" s="1"/>
  <c r="F1853" i="6"/>
  <c r="H1853" i="6" s="1"/>
  <c r="F1852" i="6"/>
  <c r="H1852" i="6" s="1"/>
  <c r="F1851" i="6"/>
  <c r="H1851" i="6" s="1"/>
  <c r="F1850" i="6"/>
  <c r="H1850" i="6" s="1"/>
  <c r="F1847" i="6"/>
  <c r="H1847" i="6" s="1"/>
  <c r="F1846" i="6"/>
  <c r="H1846" i="6" s="1"/>
  <c r="F1845" i="6"/>
  <c r="H1845" i="6" s="1"/>
  <c r="F1844" i="6"/>
  <c r="H1844" i="6" s="1"/>
  <c r="F1843" i="6"/>
  <c r="H1843" i="6" s="1"/>
  <c r="F1842" i="6"/>
  <c r="H1842" i="6" s="1"/>
  <c r="F1841" i="6"/>
  <c r="H1841" i="6" s="1"/>
  <c r="F1840" i="6"/>
  <c r="H1840" i="6" s="1"/>
  <c r="F1839" i="6"/>
  <c r="H1839" i="6" s="1"/>
  <c r="F1838" i="6"/>
  <c r="H1838" i="6" s="1"/>
  <c r="F1837" i="6"/>
  <c r="H1837" i="6" s="1"/>
  <c r="F1835" i="6"/>
  <c r="H1835" i="6" s="1"/>
  <c r="F1834" i="6"/>
  <c r="H1834" i="6" s="1"/>
  <c r="F1833" i="6"/>
  <c r="H1833" i="6" s="1"/>
  <c r="F1830" i="6"/>
  <c r="H1830" i="6" s="1"/>
  <c r="F1829" i="6"/>
  <c r="H1829" i="6" s="1"/>
  <c r="F1828" i="6"/>
  <c r="H1828" i="6" s="1"/>
  <c r="F1827" i="6"/>
  <c r="H1827" i="6" s="1"/>
  <c r="F1825" i="6"/>
  <c r="H1825" i="6" s="1"/>
  <c r="F1824" i="6"/>
  <c r="H1824" i="6" s="1"/>
  <c r="F1821" i="6"/>
  <c r="H1821" i="6" s="1"/>
  <c r="F1820" i="6"/>
  <c r="H1820" i="6" s="1"/>
  <c r="F1819" i="6"/>
  <c r="H1819" i="6" s="1"/>
  <c r="F1818" i="6"/>
  <c r="H1818" i="6" s="1"/>
  <c r="F1817" i="6"/>
  <c r="H1817" i="6" s="1"/>
  <c r="F1816" i="6"/>
  <c r="H1816" i="6" s="1"/>
  <c r="F1815" i="6"/>
  <c r="H1815" i="6" s="1"/>
  <c r="F1814" i="6"/>
  <c r="H1814" i="6" s="1"/>
  <c r="F1813" i="6"/>
  <c r="H1813" i="6" s="1"/>
  <c r="F1811" i="6"/>
  <c r="H1811" i="6" s="1"/>
  <c r="F1810" i="6"/>
  <c r="H1810" i="6" s="1"/>
  <c r="F1809" i="6"/>
  <c r="H1809" i="6" s="1"/>
  <c r="F1808" i="6"/>
  <c r="H1808" i="6" s="1"/>
  <c r="F1807" i="6"/>
  <c r="H1807" i="6" s="1"/>
  <c r="F1806" i="6"/>
  <c r="H1806" i="6" s="1"/>
  <c r="F1805" i="6"/>
  <c r="H1805" i="6" s="1"/>
  <c r="F1800" i="6"/>
  <c r="H1800" i="6" s="1"/>
  <c r="F1799" i="6"/>
  <c r="H1799" i="6" s="1"/>
  <c r="F1797" i="6"/>
  <c r="H1797" i="6" s="1"/>
  <c r="F1796" i="6"/>
  <c r="H1796" i="6" s="1"/>
  <c r="F1795" i="6"/>
  <c r="H1795" i="6" s="1"/>
  <c r="F1794" i="6"/>
  <c r="H1794" i="6" s="1"/>
  <c r="F1793" i="6"/>
  <c r="H1793" i="6" s="1"/>
  <c r="F1791" i="6"/>
  <c r="H1791" i="6" s="1"/>
  <c r="F1790" i="6"/>
  <c r="H1790" i="6" s="1"/>
  <c r="F1789" i="6"/>
  <c r="H1789" i="6" s="1"/>
  <c r="F1788" i="6"/>
  <c r="H1788" i="6" s="1"/>
  <c r="F1787" i="6"/>
  <c r="H1787" i="6" s="1"/>
  <c r="F1786" i="6"/>
  <c r="H1786" i="6" s="1"/>
  <c r="F1785" i="6"/>
  <c r="H1785" i="6" s="1"/>
  <c r="F1784" i="6"/>
  <c r="H1784" i="6" s="1"/>
  <c r="F1783" i="6"/>
  <c r="H1783" i="6" s="1"/>
  <c r="F1782" i="6"/>
  <c r="H1782" i="6" s="1"/>
  <c r="F1781" i="6"/>
  <c r="H1781" i="6" s="1"/>
  <c r="F1780" i="6"/>
  <c r="H1780" i="6" s="1"/>
  <c r="F1779" i="6"/>
  <c r="H1779" i="6" s="1"/>
  <c r="F1777" i="6"/>
  <c r="H1777" i="6" s="1"/>
  <c r="F1776" i="6"/>
  <c r="H1776" i="6" s="1"/>
  <c r="F1775" i="6"/>
  <c r="H1775" i="6" s="1"/>
  <c r="F1772" i="6"/>
  <c r="H1772" i="6" s="1"/>
  <c r="F1768" i="6"/>
  <c r="H1768" i="6" s="1"/>
  <c r="F1767" i="6"/>
  <c r="H1767" i="6" s="1"/>
  <c r="F1765" i="6"/>
  <c r="H1765" i="6" s="1"/>
  <c r="F1762" i="6"/>
  <c r="H1762" i="6" s="1"/>
  <c r="F1761" i="6"/>
  <c r="H1761" i="6" s="1"/>
  <c r="F1757" i="6"/>
  <c r="H1757" i="6" s="1"/>
  <c r="F1754" i="6"/>
  <c r="H1754" i="6" s="1"/>
  <c r="F1753" i="6"/>
  <c r="H1753" i="6" s="1"/>
  <c r="F1752" i="6"/>
  <c r="H1752" i="6" s="1"/>
  <c r="F1751" i="6"/>
  <c r="H1751" i="6" s="1"/>
  <c r="F1750" i="6"/>
  <c r="H1750" i="6" s="1"/>
  <c r="F1749" i="6"/>
  <c r="H1749" i="6" s="1"/>
  <c r="F1747" i="6"/>
  <c r="H1747" i="6" s="1"/>
  <c r="F1746" i="6"/>
  <c r="H1746" i="6" s="1"/>
  <c r="F1745" i="6"/>
  <c r="H1745" i="6" s="1"/>
  <c r="F1744" i="6"/>
  <c r="H1744" i="6" s="1"/>
  <c r="F1743" i="6"/>
  <c r="H1743" i="6" s="1"/>
  <c r="F1742" i="6"/>
  <c r="H1742" i="6" s="1"/>
  <c r="F1741" i="6"/>
  <c r="H1741" i="6" s="1"/>
  <c r="F1739" i="6"/>
  <c r="H1739" i="6" s="1"/>
  <c r="F1738" i="6"/>
  <c r="H1738" i="6" s="1"/>
  <c r="F1736" i="6"/>
  <c r="H1736" i="6" s="1"/>
  <c r="F1735" i="6"/>
  <c r="H1735" i="6" s="1"/>
  <c r="F1734" i="6"/>
  <c r="H1734" i="6" s="1"/>
  <c r="F1733" i="6"/>
  <c r="H1733" i="6" s="1"/>
  <c r="F1732" i="6"/>
  <c r="H1732" i="6" s="1"/>
  <c r="F1731" i="6"/>
  <c r="H1731" i="6" s="1"/>
  <c r="F1730" i="6"/>
  <c r="H1730" i="6" s="1"/>
  <c r="F1727" i="6"/>
  <c r="H1727" i="6" s="1"/>
  <c r="F1723" i="6"/>
  <c r="H1723" i="6" s="1"/>
  <c r="F1722" i="6"/>
  <c r="H1722" i="6" s="1"/>
  <c r="F1721" i="6"/>
  <c r="H1721" i="6" s="1"/>
  <c r="F1720" i="6"/>
  <c r="H1720" i="6" s="1"/>
  <c r="F1719" i="6"/>
  <c r="H1719" i="6" s="1"/>
  <c r="F1718" i="6"/>
  <c r="H1718" i="6" s="1"/>
  <c r="F1717" i="6"/>
  <c r="H1717" i="6" s="1"/>
  <c r="F1716" i="6"/>
  <c r="H1716" i="6" s="1"/>
  <c r="F1714" i="6"/>
  <c r="H1714" i="6" s="1"/>
  <c r="F1713" i="6"/>
  <c r="H1713" i="6" s="1"/>
  <c r="F1710" i="6"/>
  <c r="H1710" i="6" s="1"/>
  <c r="F1709" i="6"/>
  <c r="H1709" i="6" s="1"/>
  <c r="F1708" i="6"/>
  <c r="H1708" i="6" s="1"/>
  <c r="F1705" i="6"/>
  <c r="H1705" i="6" s="1"/>
  <c r="F1703" i="6"/>
  <c r="H1703" i="6" s="1"/>
  <c r="F1702" i="6"/>
  <c r="H1702" i="6" s="1"/>
  <c r="F1701" i="6"/>
  <c r="H1701" i="6" s="1"/>
  <c r="F1700" i="6"/>
  <c r="H1700" i="6" s="1"/>
  <c r="F1699" i="6"/>
  <c r="H1699" i="6" s="1"/>
  <c r="F1697" i="6"/>
  <c r="H1697" i="6" s="1"/>
  <c r="F1695" i="6"/>
  <c r="H1695" i="6" s="1"/>
  <c r="F1694" i="6"/>
  <c r="H1694" i="6" s="1"/>
  <c r="F1693" i="6"/>
  <c r="H1693" i="6" s="1"/>
  <c r="F1689" i="6"/>
  <c r="H1689" i="6" s="1"/>
  <c r="F1687" i="6"/>
  <c r="H1687" i="6" s="1"/>
  <c r="F1686" i="6"/>
  <c r="H1686" i="6" s="1"/>
  <c r="F1685" i="6"/>
  <c r="H1685" i="6" s="1"/>
  <c r="F1684" i="6"/>
  <c r="H1684" i="6" s="1"/>
  <c r="F1683" i="6"/>
  <c r="H1683" i="6" s="1"/>
  <c r="F1682" i="6"/>
  <c r="H1682" i="6" s="1"/>
  <c r="F1681" i="6"/>
  <c r="H1681" i="6" s="1"/>
  <c r="F1680" i="6"/>
  <c r="H1680" i="6" s="1"/>
  <c r="F1678" i="6"/>
  <c r="H1678" i="6" s="1"/>
  <c r="F1677" i="6"/>
  <c r="H1677" i="6" s="1"/>
  <c r="F1676" i="6"/>
  <c r="H1676" i="6" s="1"/>
  <c r="F1675" i="6"/>
  <c r="H1675" i="6" s="1"/>
  <c r="F1674" i="6"/>
  <c r="H1674" i="6" s="1"/>
  <c r="F1673" i="6"/>
  <c r="H1673" i="6" s="1"/>
  <c r="F1671" i="6"/>
  <c r="H1671" i="6" s="1"/>
  <c r="F1670" i="6"/>
  <c r="H1670" i="6" s="1"/>
  <c r="F1669" i="6"/>
  <c r="H1669" i="6" s="1"/>
  <c r="F1668" i="6"/>
  <c r="H1668" i="6" s="1"/>
  <c r="F1667" i="6"/>
  <c r="H1667" i="6" s="1"/>
  <c r="F1666" i="6"/>
  <c r="H1666" i="6" s="1"/>
  <c r="F1665" i="6"/>
  <c r="H1665" i="6" s="1"/>
  <c r="F1664" i="6"/>
  <c r="H1664" i="6" s="1"/>
  <c r="F1663" i="6"/>
  <c r="H1663" i="6" s="1"/>
  <c r="F1662" i="6"/>
  <c r="H1662" i="6" s="1"/>
  <c r="F1660" i="6"/>
  <c r="H1660" i="6" s="1"/>
  <c r="F1659" i="6"/>
  <c r="H1659" i="6" s="1"/>
  <c r="F1658" i="6"/>
  <c r="H1658" i="6" s="1"/>
  <c r="F1657" i="6"/>
  <c r="H1657" i="6" s="1"/>
  <c r="F1656" i="6"/>
  <c r="H1656" i="6" s="1"/>
  <c r="F1655" i="6"/>
  <c r="H1655" i="6" s="1"/>
  <c r="F1653" i="6"/>
  <c r="H1653" i="6" s="1"/>
  <c r="F1651" i="6"/>
  <c r="H1651" i="6" s="1"/>
  <c r="F1650" i="6"/>
  <c r="H1650" i="6" s="1"/>
  <c r="F1649" i="6"/>
  <c r="H1649" i="6" s="1"/>
  <c r="F1646" i="6"/>
  <c r="H1646" i="6" s="1"/>
  <c r="F1645" i="6"/>
  <c r="H1645" i="6" s="1"/>
  <c r="F1644" i="6"/>
  <c r="H1644" i="6" s="1"/>
  <c r="F1643" i="6"/>
  <c r="H1643" i="6" s="1"/>
  <c r="F1642" i="6"/>
  <c r="H1642" i="6" s="1"/>
  <c r="F1641" i="6"/>
  <c r="H1641" i="6" s="1"/>
  <c r="F1637" i="6"/>
  <c r="H1637" i="6" s="1"/>
  <c r="F1635" i="6"/>
  <c r="H1635" i="6" s="1"/>
  <c r="F1631" i="6"/>
  <c r="H1631" i="6" s="1"/>
  <c r="F1630" i="6"/>
  <c r="H1630" i="6" s="1"/>
  <c r="F1629" i="6"/>
  <c r="H1629" i="6" s="1"/>
  <c r="F1627" i="6"/>
  <c r="H1627" i="6" s="1"/>
  <c r="F1622" i="6"/>
  <c r="H1622" i="6" s="1"/>
  <c r="F1621" i="6"/>
  <c r="H1621" i="6" s="1"/>
  <c r="F1620" i="6"/>
  <c r="H1620" i="6" s="1"/>
  <c r="F1619" i="6"/>
  <c r="H1619" i="6" s="1"/>
  <c r="F1618" i="6"/>
  <c r="H1618" i="6" s="1"/>
  <c r="F1617" i="6"/>
  <c r="H1617" i="6" s="1"/>
  <c r="F1615" i="6"/>
  <c r="H1615" i="6" s="1"/>
  <c r="F1614" i="6"/>
  <c r="H1614" i="6" s="1"/>
  <c r="F1613" i="6"/>
  <c r="H1613" i="6" s="1"/>
  <c r="F1612" i="6"/>
  <c r="H1612" i="6" s="1"/>
  <c r="F1611" i="6"/>
  <c r="H1611" i="6" s="1"/>
  <c r="F1609" i="6"/>
  <c r="H1609" i="6" s="1"/>
  <c r="F1608" i="6"/>
  <c r="H1608" i="6" s="1"/>
  <c r="F1607" i="6"/>
  <c r="H1607" i="6" s="1"/>
  <c r="F1606" i="6"/>
  <c r="H1606" i="6" s="1"/>
  <c r="F1603" i="6"/>
  <c r="H1603" i="6" s="1"/>
  <c r="F1602" i="6"/>
  <c r="H1602" i="6" s="1"/>
  <c r="F1601" i="6"/>
  <c r="H1601" i="6" s="1"/>
  <c r="F1600" i="6"/>
  <c r="H1600" i="6" s="1"/>
  <c r="F1598" i="6"/>
  <c r="H1598" i="6" s="1"/>
  <c r="F1595" i="6"/>
  <c r="H1595" i="6" s="1"/>
  <c r="F1594" i="6"/>
  <c r="H1594" i="6" s="1"/>
  <c r="F1593" i="6"/>
  <c r="H1593" i="6" s="1"/>
  <c r="F1590" i="6"/>
  <c r="H1590" i="6" s="1"/>
  <c r="F1589" i="6"/>
  <c r="H1589" i="6" s="1"/>
  <c r="F1587" i="6"/>
  <c r="H1587" i="6" s="1"/>
  <c r="F1586" i="6"/>
  <c r="H1586" i="6" s="1"/>
  <c r="F1583" i="6"/>
  <c r="H1583" i="6" s="1"/>
  <c r="F1582" i="6"/>
  <c r="H1582" i="6" s="1"/>
  <c r="F1581" i="6"/>
  <c r="H1581" i="6" s="1"/>
  <c r="F1580" i="6"/>
  <c r="H1580" i="6" s="1"/>
  <c r="F1579" i="6"/>
  <c r="H1579" i="6" s="1"/>
  <c r="F1578" i="6"/>
  <c r="H1578" i="6" s="1"/>
  <c r="F1577" i="6"/>
  <c r="H1577" i="6" s="1"/>
  <c r="F1576" i="6"/>
  <c r="H1576" i="6" s="1"/>
  <c r="F1573" i="6"/>
  <c r="H1573" i="6" s="1"/>
  <c r="F1570" i="6"/>
  <c r="H1570" i="6" s="1"/>
  <c r="F1569" i="6"/>
  <c r="H1569" i="6" s="1"/>
  <c r="F1568" i="6"/>
  <c r="H1568" i="6" s="1"/>
  <c r="F1567" i="6"/>
  <c r="H1567" i="6" s="1"/>
  <c r="F1566" i="6"/>
  <c r="H1566" i="6" s="1"/>
  <c r="F1563" i="6"/>
  <c r="H1563" i="6" s="1"/>
  <c r="F1562" i="6"/>
  <c r="H1562" i="6" s="1"/>
  <c r="F1561" i="6"/>
  <c r="H1561" i="6" s="1"/>
  <c r="F1559" i="6"/>
  <c r="H1559" i="6" s="1"/>
  <c r="F1558" i="6"/>
  <c r="H1558" i="6" s="1"/>
  <c r="F1557" i="6"/>
  <c r="H1557" i="6" s="1"/>
  <c r="F1556" i="6"/>
  <c r="H1556" i="6" s="1"/>
  <c r="F1555" i="6"/>
  <c r="H1555" i="6" s="1"/>
  <c r="F1554" i="6"/>
  <c r="H1554" i="6" s="1"/>
  <c r="F1553" i="6"/>
  <c r="H1553" i="6" s="1"/>
  <c r="F1552" i="6"/>
  <c r="H1552" i="6" s="1"/>
  <c r="F1551" i="6"/>
  <c r="H1551" i="6" s="1"/>
  <c r="F1548" i="6"/>
  <c r="H1548" i="6" s="1"/>
  <c r="F1547" i="6"/>
  <c r="H1547" i="6" s="1"/>
  <c r="F1546" i="6"/>
  <c r="H1546" i="6" s="1"/>
  <c r="F1545" i="6"/>
  <c r="H1545" i="6" s="1"/>
  <c r="F1544" i="6"/>
  <c r="H1544" i="6" s="1"/>
  <c r="F1543" i="6"/>
  <c r="H1543" i="6" s="1"/>
  <c r="F1542" i="6"/>
  <c r="H1542" i="6" s="1"/>
  <c r="F1541" i="6"/>
  <c r="H1541" i="6" s="1"/>
  <c r="F1540" i="6"/>
  <c r="H1540" i="6" s="1"/>
  <c r="F1539" i="6"/>
  <c r="F1538" i="6"/>
  <c r="H1538" i="6" s="1"/>
  <c r="F1537" i="6"/>
  <c r="H1537" i="6" s="1"/>
  <c r="F1536" i="6"/>
  <c r="H1536" i="6" s="1"/>
  <c r="F1535" i="6"/>
  <c r="H1535" i="6" s="1"/>
  <c r="F1534" i="6"/>
  <c r="H1534" i="6" s="1"/>
  <c r="F1533" i="6"/>
  <c r="H1533" i="6" s="1"/>
  <c r="F1531" i="6"/>
  <c r="H1531" i="6" s="1"/>
  <c r="F1530" i="6"/>
  <c r="H1530" i="6" s="1"/>
  <c r="F1529" i="6"/>
  <c r="H1529" i="6" s="1"/>
  <c r="F1528" i="6"/>
  <c r="H1528" i="6" s="1"/>
  <c r="F1527" i="6"/>
  <c r="H1527" i="6" s="1"/>
  <c r="F1526" i="6"/>
  <c r="H1526" i="6" s="1"/>
  <c r="F1525" i="6"/>
  <c r="H1525" i="6" s="1"/>
  <c r="F1523" i="6"/>
  <c r="H1523" i="6" s="1"/>
  <c r="F1521" i="6"/>
  <c r="H1521" i="6" s="1"/>
  <c r="F1519" i="6"/>
  <c r="H1519" i="6" s="1"/>
  <c r="F1518" i="6"/>
  <c r="H1518" i="6" s="1"/>
  <c r="F1516" i="6"/>
  <c r="H1516" i="6" s="1"/>
  <c r="F1515" i="6"/>
  <c r="H1515" i="6" s="1"/>
  <c r="F1514" i="6"/>
  <c r="H1514" i="6" s="1"/>
  <c r="F1512" i="6"/>
  <c r="H1512" i="6" s="1"/>
  <c r="F1510" i="6"/>
  <c r="H1510" i="6" s="1"/>
  <c r="F1509" i="6"/>
  <c r="H1509" i="6" s="1"/>
  <c r="F1508" i="6"/>
  <c r="H1508" i="6" s="1"/>
  <c r="F1507" i="6"/>
  <c r="H1507" i="6" s="1"/>
  <c r="F1505" i="6"/>
  <c r="H1505" i="6" s="1"/>
  <c r="F1504" i="6"/>
  <c r="H1504" i="6" s="1"/>
  <c r="F1502" i="6"/>
  <c r="H1502" i="6" s="1"/>
  <c r="F1501" i="6"/>
  <c r="H1501" i="6" s="1"/>
  <c r="F1500" i="6"/>
  <c r="H1500" i="6" s="1"/>
  <c r="F1498" i="6"/>
  <c r="H1498" i="6" s="1"/>
  <c r="F1497" i="6"/>
  <c r="H1497" i="6" s="1"/>
  <c r="F1495" i="6"/>
  <c r="H1495" i="6" s="1"/>
  <c r="F1492" i="6"/>
  <c r="H1492" i="6" s="1"/>
  <c r="F1491" i="6"/>
  <c r="H1491" i="6" s="1"/>
  <c r="F1490" i="6"/>
  <c r="H1490" i="6" s="1"/>
  <c r="F1489" i="6"/>
  <c r="H1489" i="6" s="1"/>
  <c r="F1488" i="6"/>
  <c r="H1488" i="6" s="1"/>
  <c r="F1487" i="6"/>
  <c r="H1487" i="6" s="1"/>
  <c r="F1486" i="6"/>
  <c r="H1486" i="6" s="1"/>
  <c r="F1484" i="6"/>
  <c r="H1484" i="6" s="1"/>
  <c r="F1483" i="6"/>
  <c r="H1483" i="6" s="1"/>
  <c r="F1482" i="6"/>
  <c r="H1482" i="6" s="1"/>
  <c r="F1481" i="6"/>
  <c r="H1481" i="6" s="1"/>
  <c r="F1479" i="6"/>
  <c r="H1479" i="6" s="1"/>
  <c r="F1475" i="6"/>
  <c r="H1475" i="6" s="1"/>
  <c r="F1474" i="6"/>
  <c r="H1474" i="6" s="1"/>
  <c r="F1473" i="6"/>
  <c r="H1473" i="6" s="1"/>
  <c r="F1472" i="6"/>
  <c r="H1472" i="6" s="1"/>
  <c r="F1470" i="6"/>
  <c r="H1470" i="6" s="1"/>
  <c r="F1469" i="6"/>
  <c r="H1469" i="6" s="1"/>
  <c r="F1468" i="6"/>
  <c r="H1468" i="6" s="1"/>
  <c r="F1467" i="6"/>
  <c r="F1466" i="6"/>
  <c r="H1466" i="6" s="1"/>
  <c r="F1465" i="6"/>
  <c r="H1465" i="6" s="1"/>
  <c r="F1463" i="6"/>
  <c r="H1463" i="6" s="1"/>
  <c r="F1458" i="6"/>
  <c r="H1458" i="6" s="1"/>
  <c r="F1453" i="6"/>
  <c r="H1453" i="6" s="1"/>
  <c r="F1452" i="6"/>
  <c r="H1452" i="6" s="1"/>
  <c r="F1451" i="6"/>
  <c r="H1451" i="6" s="1"/>
  <c r="F1448" i="6"/>
  <c r="H1448" i="6" s="1"/>
  <c r="F1447" i="6"/>
  <c r="H1447" i="6" s="1"/>
  <c r="F1446" i="6"/>
  <c r="H1446" i="6" s="1"/>
  <c r="F1445" i="6"/>
  <c r="H1445" i="6" s="1"/>
  <c r="F1444" i="6"/>
  <c r="H1444" i="6" s="1"/>
  <c r="F1443" i="6"/>
  <c r="H1443" i="6" s="1"/>
  <c r="F1442" i="6"/>
  <c r="H1442" i="6" s="1"/>
  <c r="F1441" i="6"/>
  <c r="H1441" i="6" s="1"/>
  <c r="F1440" i="6"/>
  <c r="H1440" i="6" s="1"/>
  <c r="F1439" i="6"/>
  <c r="H1439" i="6" s="1"/>
  <c r="F1438" i="6"/>
  <c r="H1438" i="6" s="1"/>
  <c r="F1437" i="6"/>
  <c r="H1437" i="6" s="1"/>
  <c r="F1436" i="6"/>
  <c r="H1436" i="6" s="1"/>
  <c r="F1435" i="6"/>
  <c r="H1435" i="6" s="1"/>
  <c r="F1434" i="6"/>
  <c r="H1434" i="6" s="1"/>
  <c r="F1433" i="6"/>
  <c r="H1433" i="6" s="1"/>
  <c r="F1432" i="6"/>
  <c r="H1432" i="6" s="1"/>
  <c r="F1431" i="6"/>
  <c r="H1431" i="6" s="1"/>
  <c r="F1430" i="6"/>
  <c r="H1430" i="6" s="1"/>
  <c r="F1429" i="6"/>
  <c r="H1429" i="6" s="1"/>
  <c r="F1428" i="6"/>
  <c r="H1428" i="6" s="1"/>
  <c r="F1427" i="6"/>
  <c r="H1427" i="6" s="1"/>
  <c r="F1425" i="6"/>
  <c r="H1425" i="6" s="1"/>
  <c r="F1424" i="6"/>
  <c r="H1424" i="6" s="1"/>
  <c r="F1420" i="6"/>
  <c r="H1420" i="6" s="1"/>
  <c r="F1416" i="6"/>
  <c r="H1416" i="6" s="1"/>
  <c r="F1415" i="6"/>
  <c r="H1415" i="6" s="1"/>
  <c r="F1414" i="6"/>
  <c r="H1414" i="6" s="1"/>
  <c r="F1413" i="6"/>
  <c r="H1413" i="6" s="1"/>
  <c r="F1412" i="6"/>
  <c r="H1412" i="6" s="1"/>
  <c r="F1411" i="6"/>
  <c r="H1411" i="6" s="1"/>
  <c r="F1410" i="6"/>
  <c r="H1410" i="6" s="1"/>
  <c r="F1409" i="6"/>
  <c r="H1409" i="6" s="1"/>
  <c r="F1408" i="6"/>
  <c r="H1408" i="6" s="1"/>
  <c r="F1407" i="6"/>
  <c r="H1407" i="6" s="1"/>
  <c r="F1406" i="6"/>
  <c r="H1406" i="6" s="1"/>
  <c r="F1404" i="6"/>
  <c r="H1404" i="6" s="1"/>
  <c r="F1403" i="6"/>
  <c r="H1403" i="6" s="1"/>
  <c r="F1402" i="6"/>
  <c r="H1402" i="6" s="1"/>
  <c r="F1399" i="6"/>
  <c r="H1399" i="6" s="1"/>
  <c r="F1397" i="6"/>
  <c r="H1397" i="6" s="1"/>
  <c r="F1396" i="6"/>
  <c r="H1396" i="6" s="1"/>
  <c r="F1393" i="6"/>
  <c r="H1393" i="6" s="1"/>
  <c r="F1392" i="6"/>
  <c r="H1392" i="6" s="1"/>
  <c r="F1391" i="6"/>
  <c r="F1390" i="6"/>
  <c r="H1390" i="6" s="1"/>
  <c r="F1385" i="6"/>
  <c r="H1385" i="6" s="1"/>
  <c r="F1384" i="6"/>
  <c r="H1384" i="6" s="1"/>
  <c r="F1383" i="6"/>
  <c r="H1383" i="6" s="1"/>
  <c r="F1382" i="6"/>
  <c r="H1382" i="6" s="1"/>
  <c r="F1381" i="6"/>
  <c r="H1381" i="6" s="1"/>
  <c r="F1380" i="6"/>
  <c r="H1380" i="6" s="1"/>
  <c r="F1379" i="6"/>
  <c r="H1379" i="6" s="1"/>
  <c r="F1378" i="6"/>
  <c r="H1378" i="6" s="1"/>
  <c r="F1377" i="6"/>
  <c r="H1377" i="6" s="1"/>
  <c r="F1376" i="6"/>
  <c r="H1376" i="6" s="1"/>
  <c r="F1375" i="6"/>
  <c r="H1375" i="6" s="1"/>
  <c r="F1374" i="6"/>
  <c r="H1374" i="6" s="1"/>
  <c r="F1373" i="6"/>
  <c r="H1373" i="6" s="1"/>
  <c r="F1371" i="6"/>
  <c r="H1371" i="6" s="1"/>
  <c r="F1370" i="6"/>
  <c r="H1370" i="6" s="1"/>
  <c r="F1369" i="6"/>
  <c r="H1369" i="6" s="1"/>
  <c r="F1368" i="6"/>
  <c r="H1368" i="6" s="1"/>
  <c r="F1367" i="6"/>
  <c r="H1367" i="6" s="1"/>
  <c r="F1366" i="6"/>
  <c r="H1366" i="6" s="1"/>
  <c r="F1365" i="6"/>
  <c r="H1365" i="6" s="1"/>
  <c r="F1363" i="6"/>
  <c r="H1363" i="6" s="1"/>
  <c r="F1362" i="6"/>
  <c r="H1362" i="6" s="1"/>
  <c r="F1361" i="6"/>
  <c r="H1361" i="6" s="1"/>
  <c r="F1360" i="6"/>
  <c r="H1360" i="6" s="1"/>
  <c r="F1358" i="6"/>
  <c r="H1358" i="6" s="1"/>
  <c r="F1357" i="6"/>
  <c r="H1357" i="6" s="1"/>
  <c r="F1356" i="6"/>
  <c r="H1356" i="6" s="1"/>
  <c r="F1355" i="6"/>
  <c r="H1355" i="6" s="1"/>
  <c r="F1354" i="6"/>
  <c r="H1354" i="6" s="1"/>
  <c r="F1353" i="6"/>
  <c r="H1353" i="6" s="1"/>
  <c r="F1352" i="6"/>
  <c r="H1352" i="6" s="1"/>
  <c r="F1351" i="6"/>
  <c r="H1351" i="6" s="1"/>
  <c r="F1350" i="6"/>
  <c r="H1350" i="6" s="1"/>
  <c r="F1348" i="6"/>
  <c r="H1348" i="6" s="1"/>
  <c r="F1346" i="6"/>
  <c r="H1346" i="6" s="1"/>
  <c r="F1345" i="6"/>
  <c r="H1345" i="6" s="1"/>
  <c r="F1344" i="6"/>
  <c r="H1344" i="6" s="1"/>
  <c r="F1343" i="6"/>
  <c r="H1343" i="6" s="1"/>
  <c r="F1342" i="6"/>
  <c r="H1342" i="6" s="1"/>
  <c r="F1341" i="6"/>
  <c r="H1341" i="6" s="1"/>
  <c r="F1339" i="6"/>
  <c r="H1339" i="6" s="1"/>
  <c r="F1338" i="6"/>
  <c r="H1338" i="6" s="1"/>
  <c r="F1337" i="6"/>
  <c r="H1337" i="6" s="1"/>
  <c r="F1335" i="6"/>
  <c r="H1335" i="6" s="1"/>
  <c r="F1334" i="6"/>
  <c r="H1334" i="6" s="1"/>
  <c r="F1333" i="6"/>
  <c r="H1333" i="6" s="1"/>
  <c r="F1332" i="6"/>
  <c r="H1332" i="6" s="1"/>
  <c r="F1331" i="6"/>
  <c r="H1331" i="6" s="1"/>
  <c r="F1329" i="6"/>
  <c r="H1329" i="6" s="1"/>
  <c r="F1328" i="6"/>
  <c r="H1328" i="6" s="1"/>
  <c r="F1327" i="6"/>
  <c r="H1327" i="6" s="1"/>
  <c r="F1326" i="6"/>
  <c r="H1326" i="6" s="1"/>
  <c r="F1325" i="6"/>
  <c r="H1325" i="6" s="1"/>
  <c r="F1323" i="6"/>
  <c r="H1323" i="6" s="1"/>
  <c r="F1322" i="6"/>
  <c r="H1322" i="6" s="1"/>
  <c r="F1321" i="6"/>
  <c r="H1321" i="6" s="1"/>
  <c r="F1320" i="6"/>
  <c r="H1320" i="6" s="1"/>
  <c r="F1319" i="6"/>
  <c r="H1319" i="6" s="1"/>
  <c r="F1318" i="6"/>
  <c r="H1318" i="6" s="1"/>
  <c r="F1316" i="6"/>
  <c r="H1316" i="6" s="1"/>
  <c r="F1314" i="6"/>
  <c r="H1314" i="6" s="1"/>
  <c r="F1313" i="6"/>
  <c r="H1313" i="6" s="1"/>
  <c r="F1312" i="6"/>
  <c r="H1312" i="6" s="1"/>
  <c r="F1311" i="6"/>
  <c r="H1311" i="6" s="1"/>
  <c r="F1308" i="6"/>
  <c r="H1308" i="6" s="1"/>
  <c r="F1306" i="6"/>
  <c r="H1306" i="6" s="1"/>
  <c r="F1303" i="6"/>
  <c r="H1303" i="6" s="1"/>
  <c r="F1300" i="6"/>
  <c r="H1300" i="6" s="1"/>
  <c r="F1299" i="6"/>
  <c r="H1299" i="6" s="1"/>
  <c r="F1295" i="6"/>
  <c r="H1295" i="6" s="1"/>
  <c r="F1294" i="6"/>
  <c r="H1294" i="6" s="1"/>
  <c r="F1293" i="6"/>
  <c r="H1293" i="6" s="1"/>
  <c r="F1292" i="6"/>
  <c r="H1292" i="6" s="1"/>
  <c r="F1291" i="6"/>
  <c r="H1291" i="6" s="1"/>
  <c r="F1288" i="6"/>
  <c r="H1288" i="6" s="1"/>
  <c r="F1287" i="6"/>
  <c r="H1287" i="6" s="1"/>
  <c r="F1284" i="6"/>
  <c r="H1284" i="6" s="1"/>
  <c r="F1283" i="6"/>
  <c r="H1283" i="6" s="1"/>
  <c r="F1282" i="6"/>
  <c r="H1282" i="6" s="1"/>
  <c r="F1281" i="6"/>
  <c r="H1281" i="6" s="1"/>
  <c r="F1279" i="6"/>
  <c r="H1279" i="6" s="1"/>
  <c r="F1278" i="6"/>
  <c r="H1278" i="6" s="1"/>
  <c r="F1277" i="6"/>
  <c r="H1277" i="6" s="1"/>
  <c r="F1276" i="6"/>
  <c r="H1276" i="6" s="1"/>
  <c r="F1275" i="6"/>
  <c r="H1275" i="6" s="1"/>
  <c r="F1274" i="6"/>
  <c r="H1274" i="6" s="1"/>
  <c r="F1268" i="6"/>
  <c r="H1268" i="6" s="1"/>
  <c r="F1265" i="6"/>
  <c r="H1265" i="6" s="1"/>
  <c r="F1264" i="6"/>
  <c r="H1264" i="6" s="1"/>
  <c r="F1262" i="6"/>
  <c r="H1262" i="6" s="1"/>
  <c r="F1261" i="6"/>
  <c r="H1261" i="6" s="1"/>
  <c r="F1260" i="6"/>
  <c r="H1260" i="6" s="1"/>
  <c r="F1257" i="6"/>
  <c r="H1257" i="6" s="1"/>
  <c r="F1256" i="6"/>
  <c r="H1256" i="6" s="1"/>
  <c r="F1255" i="6"/>
  <c r="H1255" i="6" s="1"/>
  <c r="F1254" i="6"/>
  <c r="H1254" i="6" s="1"/>
  <c r="F1253" i="6"/>
  <c r="H1253" i="6" s="1"/>
  <c r="F1250" i="6"/>
  <c r="H1250" i="6" s="1"/>
  <c r="F1248" i="6"/>
  <c r="H1248" i="6" s="1"/>
  <c r="F1246" i="6"/>
  <c r="H1246" i="6" s="1"/>
  <c r="F1243" i="6"/>
  <c r="H1243" i="6" s="1"/>
  <c r="F1242" i="6"/>
  <c r="H1242" i="6" s="1"/>
  <c r="F1239" i="6"/>
  <c r="H1239" i="6" s="1"/>
  <c r="F1237" i="6"/>
  <c r="H1237" i="6" s="1"/>
  <c r="F1236" i="6"/>
  <c r="H1236" i="6" s="1"/>
  <c r="F1235" i="6"/>
  <c r="H1235" i="6" s="1"/>
  <c r="F1234" i="6"/>
  <c r="H1234" i="6" s="1"/>
  <c r="F1233" i="6"/>
  <c r="H1233" i="6" s="1"/>
  <c r="F1231" i="6"/>
  <c r="H1231" i="6" s="1"/>
  <c r="F1230" i="6"/>
  <c r="H1230" i="6" s="1"/>
  <c r="F1229" i="6"/>
  <c r="H1229" i="6" s="1"/>
  <c r="F1227" i="6"/>
  <c r="H1227" i="6" s="1"/>
  <c r="F1226" i="6"/>
  <c r="H1226" i="6" s="1"/>
  <c r="F1224" i="6"/>
  <c r="H1224" i="6" s="1"/>
  <c r="F1223" i="6"/>
  <c r="H1223" i="6" s="1"/>
  <c r="F1222" i="6"/>
  <c r="H1222" i="6" s="1"/>
  <c r="F1221" i="6"/>
  <c r="H1221" i="6" s="1"/>
  <c r="F1220" i="6"/>
  <c r="H1220" i="6" s="1"/>
  <c r="F1219" i="6"/>
  <c r="H1219" i="6" s="1"/>
  <c r="F1218" i="6"/>
  <c r="H1218" i="6" s="1"/>
  <c r="F1217" i="6"/>
  <c r="H1217" i="6" s="1"/>
  <c r="F1215" i="6"/>
  <c r="H1215" i="6" s="1"/>
  <c r="F1214" i="6"/>
  <c r="H1214" i="6" s="1"/>
  <c r="F1212" i="6"/>
  <c r="H1212" i="6" s="1"/>
  <c r="F1211" i="6"/>
  <c r="H1211" i="6" s="1"/>
  <c r="F1210" i="6"/>
  <c r="H1210" i="6" s="1"/>
  <c r="F1208" i="6"/>
  <c r="H1208" i="6" s="1"/>
  <c r="F1207" i="6"/>
  <c r="H1207" i="6" s="1"/>
  <c r="F1206" i="6"/>
  <c r="H1206" i="6" s="1"/>
  <c r="F1205" i="6"/>
  <c r="H1205" i="6" s="1"/>
  <c r="F1204" i="6"/>
  <c r="H1204" i="6" s="1"/>
  <c r="F1203" i="6"/>
  <c r="H1203" i="6" s="1"/>
  <c r="F1202" i="6"/>
  <c r="H1202" i="6" s="1"/>
  <c r="F1201" i="6"/>
  <c r="H1201" i="6" s="1"/>
  <c r="F1200" i="6"/>
  <c r="H1200" i="6" s="1"/>
  <c r="F1199" i="6"/>
  <c r="H1199" i="6" s="1"/>
  <c r="F1197" i="6"/>
  <c r="H1197" i="6" s="1"/>
  <c r="F1195" i="6"/>
  <c r="H1195" i="6" s="1"/>
  <c r="F1194" i="6"/>
  <c r="H1194" i="6" s="1"/>
  <c r="F1193" i="6"/>
  <c r="H1193" i="6" s="1"/>
  <c r="F1192" i="6"/>
  <c r="H1192" i="6" s="1"/>
  <c r="F1190" i="6"/>
  <c r="H1190" i="6" s="1"/>
  <c r="F1189" i="6"/>
  <c r="H1189" i="6" s="1"/>
  <c r="F1188" i="6"/>
  <c r="H1188" i="6" s="1"/>
  <c r="F1187" i="6"/>
  <c r="H1187" i="6" s="1"/>
  <c r="F1185" i="6"/>
  <c r="H1185" i="6" s="1"/>
  <c r="F1184" i="6"/>
  <c r="H1184" i="6" s="1"/>
  <c r="F1182" i="6"/>
  <c r="H1182" i="6" s="1"/>
  <c r="F1181" i="6"/>
  <c r="F1180" i="6"/>
  <c r="H1180" i="6" s="1"/>
  <c r="F1179" i="6"/>
  <c r="H1179" i="6" s="1"/>
  <c r="F1178" i="6"/>
  <c r="H1178" i="6" s="1"/>
  <c r="F1176" i="6"/>
  <c r="H1176" i="6" s="1"/>
  <c r="F1175" i="6"/>
  <c r="H1175" i="6" s="1"/>
  <c r="F1174" i="6"/>
  <c r="H1174" i="6" s="1"/>
  <c r="F1173" i="6"/>
  <c r="H1173" i="6" s="1"/>
  <c r="F1171" i="6"/>
  <c r="H1171" i="6" s="1"/>
  <c r="F1170" i="6"/>
  <c r="H1170" i="6" s="1"/>
  <c r="F1169" i="6"/>
  <c r="H1169" i="6" s="1"/>
  <c r="F1167" i="6"/>
  <c r="F1162" i="6"/>
  <c r="H1162" i="6" s="1"/>
  <c r="F1161" i="6"/>
  <c r="H1161" i="6" s="1"/>
  <c r="F1160" i="6"/>
  <c r="H1160" i="6" s="1"/>
  <c r="F1159" i="6"/>
  <c r="H1159" i="6" s="1"/>
  <c r="F1158" i="6"/>
  <c r="H1158" i="6" s="1"/>
  <c r="F1157" i="6"/>
  <c r="H1157" i="6" s="1"/>
  <c r="F1155" i="6"/>
  <c r="H1155" i="6" s="1"/>
  <c r="F1154" i="6"/>
  <c r="H1154" i="6" s="1"/>
  <c r="F1153" i="6"/>
  <c r="H1153" i="6" s="1"/>
  <c r="F1152" i="6"/>
  <c r="H1152" i="6" s="1"/>
  <c r="F1151" i="6"/>
  <c r="H1151" i="6" s="1"/>
  <c r="F1150" i="6"/>
  <c r="H1150" i="6" s="1"/>
  <c r="F1149" i="6"/>
  <c r="H1149" i="6" s="1"/>
  <c r="F1148" i="6"/>
  <c r="H1148" i="6" s="1"/>
  <c r="F1145" i="6"/>
  <c r="H1145" i="6" s="1"/>
  <c r="F1144" i="6"/>
  <c r="H1144" i="6" s="1"/>
  <c r="F1143" i="6"/>
  <c r="H1143" i="6" s="1"/>
  <c r="F1142" i="6"/>
  <c r="H1142" i="6" s="1"/>
  <c r="F1141" i="6"/>
  <c r="H1141" i="6" s="1"/>
  <c r="F1140" i="6"/>
  <c r="H1140" i="6" s="1"/>
  <c r="F1139" i="6"/>
  <c r="H1139" i="6" s="1"/>
  <c r="F1138" i="6"/>
  <c r="H1138" i="6" s="1"/>
  <c r="F1137" i="6"/>
  <c r="H1137" i="6" s="1"/>
  <c r="F1134" i="6"/>
  <c r="H1134" i="6" s="1"/>
  <c r="F1133" i="6"/>
  <c r="H1133" i="6" s="1"/>
  <c r="F1132" i="6"/>
  <c r="H1132" i="6" s="1"/>
  <c r="F1131" i="6"/>
  <c r="H1131" i="6" s="1"/>
  <c r="F1130" i="6"/>
  <c r="H1130" i="6" s="1"/>
  <c r="F1129" i="6"/>
  <c r="H1129" i="6" s="1"/>
  <c r="F1127" i="6"/>
  <c r="H1127" i="6" s="1"/>
  <c r="F1126" i="6"/>
  <c r="H1126" i="6" s="1"/>
  <c r="F1123" i="6"/>
  <c r="H1123" i="6" s="1"/>
  <c r="F1122" i="6"/>
  <c r="H1122" i="6" s="1"/>
  <c r="F1121" i="6"/>
  <c r="H1121" i="6" s="1"/>
  <c r="F1119" i="6"/>
  <c r="H1119" i="6" s="1"/>
  <c r="F1118" i="6"/>
  <c r="H1118" i="6" s="1"/>
  <c r="F1113" i="6"/>
  <c r="H1113" i="6" s="1"/>
  <c r="F1112" i="6"/>
  <c r="H1112" i="6" s="1"/>
  <c r="F1111" i="6"/>
  <c r="H1111" i="6" s="1"/>
  <c r="F1110" i="6"/>
  <c r="H1110" i="6" s="1"/>
  <c r="F1109" i="6"/>
  <c r="H1109" i="6" s="1"/>
  <c r="F1108" i="6"/>
  <c r="H1108" i="6" s="1"/>
  <c r="F1105" i="6"/>
  <c r="H1105" i="6" s="1"/>
  <c r="F1104" i="6"/>
  <c r="H1104" i="6" s="1"/>
  <c r="F1103" i="6"/>
  <c r="H1103" i="6" s="1"/>
  <c r="F1102" i="6"/>
  <c r="H1102" i="6" s="1"/>
  <c r="F1100" i="6"/>
  <c r="F1099" i="6"/>
  <c r="H1099" i="6" s="1"/>
  <c r="F1098" i="6"/>
  <c r="F1097" i="6"/>
  <c r="H1097" i="6" s="1"/>
  <c r="F1096" i="6"/>
  <c r="H1096" i="6" s="1"/>
  <c r="F1095" i="6"/>
  <c r="H1095" i="6" s="1"/>
  <c r="F1094" i="6"/>
  <c r="H1094" i="6" s="1"/>
  <c r="F1093" i="6"/>
  <c r="H1093" i="6" s="1"/>
  <c r="F1092" i="6"/>
  <c r="H1092" i="6" s="1"/>
  <c r="F1091" i="6"/>
  <c r="H1091" i="6" s="1"/>
  <c r="F1090" i="6"/>
  <c r="H1090" i="6" s="1"/>
  <c r="F1088" i="6"/>
  <c r="H1088" i="6" s="1"/>
  <c r="F1086" i="6"/>
  <c r="H1086" i="6" s="1"/>
  <c r="F1083" i="6"/>
  <c r="H1083" i="6" s="1"/>
  <c r="F1082" i="6"/>
  <c r="H1082" i="6" s="1"/>
  <c r="F1081" i="6"/>
  <c r="H1081" i="6" s="1"/>
  <c r="F1080" i="6"/>
  <c r="H1080" i="6" s="1"/>
  <c r="F1078" i="6"/>
  <c r="H1078" i="6" s="1"/>
  <c r="F1077" i="6"/>
  <c r="H1077" i="6" s="1"/>
  <c r="F1076" i="6"/>
  <c r="H1076" i="6" s="1"/>
  <c r="F1074" i="6"/>
  <c r="H1074" i="6" s="1"/>
  <c r="F1073" i="6"/>
  <c r="H1073" i="6" s="1"/>
  <c r="F1072" i="6"/>
  <c r="H1072" i="6" s="1"/>
  <c r="F1071" i="6"/>
  <c r="H1071" i="6" s="1"/>
  <c r="F1070" i="6"/>
  <c r="H1070" i="6" s="1"/>
  <c r="F1069" i="6"/>
  <c r="H1069" i="6" s="1"/>
  <c r="F1067" i="6"/>
  <c r="H1067" i="6" s="1"/>
  <c r="F1066" i="6"/>
  <c r="H1066" i="6" s="1"/>
  <c r="F1065" i="6"/>
  <c r="H1065" i="6" s="1"/>
  <c r="F1064" i="6"/>
  <c r="H1064" i="6" s="1"/>
  <c r="F1063" i="6"/>
  <c r="H1063" i="6" s="1"/>
  <c r="F1062" i="6"/>
  <c r="H1062" i="6" s="1"/>
  <c r="F1061" i="6"/>
  <c r="H1061" i="6" s="1"/>
  <c r="F1060" i="6"/>
  <c r="H1060" i="6" s="1"/>
  <c r="F1056" i="6"/>
  <c r="H1056" i="6" s="1"/>
  <c r="F1054" i="6"/>
  <c r="H1054" i="6" s="1"/>
  <c r="F1051" i="6"/>
  <c r="H1051" i="6" s="1"/>
  <c r="F1050" i="6"/>
  <c r="H1050" i="6" s="1"/>
  <c r="F1049" i="6"/>
  <c r="H1049" i="6" s="1"/>
  <c r="F1048" i="6"/>
  <c r="H1048" i="6" s="1"/>
  <c r="F1047" i="6"/>
  <c r="H1047" i="6" s="1"/>
  <c r="F1046" i="6"/>
  <c r="H1046" i="6" s="1"/>
  <c r="F1045" i="6"/>
  <c r="H1045" i="6" s="1"/>
  <c r="F1044" i="6"/>
  <c r="H1044" i="6" s="1"/>
  <c r="F1042" i="6"/>
  <c r="H1042" i="6" s="1"/>
  <c r="F1041" i="6"/>
  <c r="H1041" i="6" s="1"/>
  <c r="F1040" i="6"/>
  <c r="H1040" i="6" s="1"/>
  <c r="F1039" i="6"/>
  <c r="H1039" i="6" s="1"/>
  <c r="F1038" i="6"/>
  <c r="H1038" i="6" s="1"/>
  <c r="F1036" i="6"/>
  <c r="H1036" i="6" s="1"/>
  <c r="F1035" i="6"/>
  <c r="H1035" i="6" s="1"/>
  <c r="F1034" i="6"/>
  <c r="H1034" i="6" s="1"/>
  <c r="F1033" i="6"/>
  <c r="H1033" i="6" s="1"/>
  <c r="F1032" i="6"/>
  <c r="H1032" i="6" s="1"/>
  <c r="F1031" i="6"/>
  <c r="H1031" i="6" s="1"/>
  <c r="F1029" i="6"/>
  <c r="H1029" i="6" s="1"/>
  <c r="F1028" i="6"/>
  <c r="H1028" i="6" s="1"/>
  <c r="F1027" i="6"/>
  <c r="H1027" i="6" s="1"/>
  <c r="F1026" i="6"/>
  <c r="H1026" i="6" s="1"/>
  <c r="F1024" i="6"/>
  <c r="H1024" i="6" s="1"/>
  <c r="F1023" i="6"/>
  <c r="H1023" i="6" s="1"/>
  <c r="F1022" i="6"/>
  <c r="H1022" i="6" s="1"/>
  <c r="F1020" i="6"/>
  <c r="H1020" i="6" s="1"/>
  <c r="F1019" i="6"/>
  <c r="H1019" i="6" s="1"/>
  <c r="F1018" i="6"/>
  <c r="H1018" i="6" s="1"/>
  <c r="F1017" i="6"/>
  <c r="H1017" i="6" s="1"/>
  <c r="F1016" i="6"/>
  <c r="H1016" i="6" s="1"/>
  <c r="F1015" i="6"/>
  <c r="H1015" i="6" s="1"/>
  <c r="F1014" i="6"/>
  <c r="H1014" i="6" s="1"/>
  <c r="F1013" i="6"/>
  <c r="H1013" i="6" s="1"/>
  <c r="F1012" i="6"/>
  <c r="H1012" i="6" s="1"/>
  <c r="F1011" i="6"/>
  <c r="H1011" i="6" s="1"/>
  <c r="F1009" i="6"/>
  <c r="H1009" i="6" s="1"/>
  <c r="F1008" i="6"/>
  <c r="H1008" i="6" s="1"/>
  <c r="F1007" i="6"/>
  <c r="H1007" i="6" s="1"/>
  <c r="F1006" i="6"/>
  <c r="H1006" i="6" s="1"/>
  <c r="F1005" i="6"/>
  <c r="H1005" i="6" s="1"/>
  <c r="F1003" i="6"/>
  <c r="H1003" i="6" s="1"/>
  <c r="F1002" i="6"/>
  <c r="H1002" i="6" s="1"/>
  <c r="F1001" i="6"/>
  <c r="H1001" i="6" s="1"/>
  <c r="F1000" i="6"/>
  <c r="H1000" i="6" s="1"/>
  <c r="F999" i="6"/>
  <c r="H999" i="6" s="1"/>
  <c r="F998" i="6"/>
  <c r="H998" i="6" s="1"/>
  <c r="F997" i="6"/>
  <c r="H997" i="6" s="1"/>
  <c r="F996" i="6"/>
  <c r="H996" i="6" s="1"/>
  <c r="F995" i="6"/>
  <c r="H995" i="6" s="1"/>
  <c r="F994" i="6"/>
  <c r="H994" i="6" s="1"/>
  <c r="F993" i="6"/>
  <c r="H993" i="6" s="1"/>
  <c r="F991" i="6"/>
  <c r="H991" i="6" s="1"/>
  <c r="F990" i="6"/>
  <c r="H990" i="6" s="1"/>
  <c r="F989" i="6"/>
  <c r="H989" i="6" s="1"/>
  <c r="F988" i="6"/>
  <c r="H988" i="6" s="1"/>
  <c r="F987" i="6"/>
  <c r="H987" i="6" s="1"/>
  <c r="F985" i="6"/>
  <c r="H985" i="6" s="1"/>
  <c r="F984" i="6"/>
  <c r="H984" i="6" s="1"/>
  <c r="F982" i="6"/>
  <c r="H982" i="6" s="1"/>
  <c r="F980" i="6"/>
  <c r="H980" i="6" s="1"/>
  <c r="F979" i="6"/>
  <c r="H979" i="6" s="1"/>
  <c r="F978" i="6"/>
  <c r="H978" i="6" s="1"/>
  <c r="F977" i="6"/>
  <c r="H977" i="6" s="1"/>
  <c r="F976" i="6"/>
  <c r="H976" i="6" s="1"/>
  <c r="F975" i="6"/>
  <c r="H975" i="6" s="1"/>
  <c r="F974" i="6"/>
  <c r="H974" i="6" s="1"/>
  <c r="F972" i="6"/>
  <c r="H972" i="6" s="1"/>
  <c r="F971" i="6"/>
  <c r="H971" i="6" s="1"/>
  <c r="F970" i="6"/>
  <c r="H970" i="6" s="1"/>
  <c r="F969" i="6"/>
  <c r="H969" i="6" s="1"/>
  <c r="F968" i="6"/>
  <c r="H968" i="6" s="1"/>
  <c r="F966" i="6"/>
  <c r="H966" i="6" s="1"/>
  <c r="F965" i="6"/>
  <c r="H965" i="6" s="1"/>
  <c r="F964" i="6"/>
  <c r="H964" i="6" s="1"/>
  <c r="F962" i="6"/>
  <c r="H962" i="6" s="1"/>
  <c r="F961" i="6"/>
  <c r="H961" i="6" s="1"/>
  <c r="F958" i="6"/>
  <c r="H958" i="6" s="1"/>
  <c r="F957" i="6"/>
  <c r="H957" i="6" s="1"/>
  <c r="F956" i="6"/>
  <c r="H956" i="6" s="1"/>
  <c r="F955" i="6"/>
  <c r="H955" i="6" s="1"/>
  <c r="F954" i="6"/>
  <c r="H954" i="6" s="1"/>
  <c r="F953" i="6"/>
  <c r="H953" i="6" s="1"/>
  <c r="F952" i="6"/>
  <c r="H952" i="6" s="1"/>
  <c r="F951" i="6"/>
  <c r="H951" i="6" s="1"/>
  <c r="F950" i="6"/>
  <c r="H950" i="6" s="1"/>
  <c r="F949" i="6"/>
  <c r="H949" i="6" s="1"/>
  <c r="F948" i="6"/>
  <c r="H948" i="6" s="1"/>
  <c r="F947" i="6"/>
  <c r="H947" i="6" s="1"/>
  <c r="F946" i="6"/>
  <c r="H946" i="6" s="1"/>
  <c r="F945" i="6"/>
  <c r="H945" i="6" s="1"/>
  <c r="F944" i="6"/>
  <c r="H944" i="6" s="1"/>
  <c r="F942" i="6"/>
  <c r="H942" i="6" s="1"/>
  <c r="F941" i="6"/>
  <c r="H941" i="6" s="1"/>
  <c r="F940" i="6"/>
  <c r="H940" i="6" s="1"/>
  <c r="F939" i="6"/>
  <c r="H939" i="6" s="1"/>
  <c r="F938" i="6"/>
  <c r="H938" i="6" s="1"/>
  <c r="F936" i="6"/>
  <c r="H936" i="6" s="1"/>
  <c r="F935" i="6"/>
  <c r="H935" i="6" s="1"/>
  <c r="F934" i="6"/>
  <c r="H934" i="6" s="1"/>
  <c r="F933" i="6"/>
  <c r="H933" i="6" s="1"/>
  <c r="F932" i="6"/>
  <c r="H932" i="6" s="1"/>
  <c r="F931" i="6"/>
  <c r="F930" i="6"/>
  <c r="H930" i="6" s="1"/>
  <c r="F929" i="6"/>
  <c r="H929" i="6" s="1"/>
  <c r="F928" i="6"/>
  <c r="H928" i="6" s="1"/>
  <c r="F927" i="6"/>
  <c r="H927" i="6" s="1"/>
  <c r="F924" i="6"/>
  <c r="H924" i="6" s="1"/>
  <c r="F923" i="6"/>
  <c r="H923" i="6" s="1"/>
  <c r="F922" i="6"/>
  <c r="H922" i="6" s="1"/>
  <c r="F921" i="6"/>
  <c r="H921" i="6" s="1"/>
  <c r="F920" i="6"/>
  <c r="H920" i="6" s="1"/>
  <c r="F919" i="6"/>
  <c r="H919" i="6" s="1"/>
  <c r="F918" i="6"/>
  <c r="H918" i="6" s="1"/>
  <c r="F917" i="6"/>
  <c r="H917" i="6" s="1"/>
  <c r="F916" i="6"/>
  <c r="H916" i="6" s="1"/>
  <c r="F915" i="6"/>
  <c r="H915" i="6" s="1"/>
  <c r="F914" i="6"/>
  <c r="H914" i="6" s="1"/>
  <c r="F912" i="6"/>
  <c r="H912" i="6" s="1"/>
  <c r="F911" i="6"/>
  <c r="H911" i="6" s="1"/>
  <c r="F910" i="6"/>
  <c r="H910" i="6" s="1"/>
  <c r="F908" i="6"/>
  <c r="H908" i="6" s="1"/>
  <c r="F907" i="6"/>
  <c r="H907" i="6" s="1"/>
  <c r="F906" i="6"/>
  <c r="H906" i="6" s="1"/>
  <c r="F905" i="6"/>
  <c r="H905" i="6" s="1"/>
  <c r="F902" i="6"/>
  <c r="H902" i="6" s="1"/>
  <c r="F900" i="6"/>
  <c r="H900" i="6" s="1"/>
  <c r="F899" i="6"/>
  <c r="H899" i="6" s="1"/>
  <c r="F898" i="6"/>
  <c r="H898" i="6" s="1"/>
  <c r="F897" i="6"/>
  <c r="H897" i="6" s="1"/>
  <c r="F896" i="6"/>
  <c r="H896" i="6" s="1"/>
  <c r="F895" i="6"/>
  <c r="H895" i="6" s="1"/>
  <c r="F894" i="6"/>
  <c r="H894" i="6" s="1"/>
  <c r="F893" i="6"/>
  <c r="H893" i="6" s="1"/>
  <c r="F892" i="6"/>
  <c r="H892" i="6" s="1"/>
  <c r="F891" i="6"/>
  <c r="H891" i="6" s="1"/>
  <c r="F890" i="6"/>
  <c r="H890" i="6" s="1"/>
  <c r="F888" i="6"/>
  <c r="H888" i="6" s="1"/>
  <c r="F887" i="6"/>
  <c r="H887" i="6" s="1"/>
  <c r="F886" i="6"/>
  <c r="F885" i="6"/>
  <c r="H885" i="6" s="1"/>
  <c r="F884" i="6"/>
  <c r="H884" i="6" s="1"/>
  <c r="F883" i="6"/>
  <c r="H883" i="6" s="1"/>
  <c r="F882" i="6"/>
  <c r="H882" i="6" s="1"/>
  <c r="F880" i="6"/>
  <c r="H880" i="6" s="1"/>
  <c r="F879" i="6"/>
  <c r="H879" i="6" s="1"/>
  <c r="F878" i="6"/>
  <c r="H878" i="6" s="1"/>
  <c r="F877" i="6"/>
  <c r="H877" i="6" s="1"/>
  <c r="F876" i="6"/>
  <c r="H876" i="6" s="1"/>
  <c r="F875" i="6"/>
  <c r="H875" i="6" s="1"/>
  <c r="F874" i="6"/>
  <c r="H874" i="6" s="1"/>
  <c r="F873" i="6"/>
  <c r="H873" i="6" s="1"/>
  <c r="F872" i="6"/>
  <c r="H872" i="6" s="1"/>
  <c r="F871" i="6"/>
  <c r="H871" i="6" s="1"/>
  <c r="F869" i="6"/>
  <c r="H869" i="6" s="1"/>
  <c r="F868" i="6"/>
  <c r="H868" i="6" s="1"/>
  <c r="F867" i="6"/>
  <c r="H867" i="6" s="1"/>
  <c r="F866" i="6"/>
  <c r="H866" i="6" s="1"/>
  <c r="F865" i="6"/>
  <c r="H865" i="6" s="1"/>
  <c r="F864" i="6"/>
  <c r="H864" i="6" s="1"/>
  <c r="F863" i="6"/>
  <c r="H863" i="6" s="1"/>
  <c r="F862" i="6"/>
  <c r="H862" i="6" s="1"/>
  <c r="F860" i="6"/>
  <c r="H860" i="6" s="1"/>
  <c r="F859" i="6"/>
  <c r="H859" i="6" s="1"/>
  <c r="F857" i="6"/>
  <c r="H857" i="6" s="1"/>
  <c r="F856" i="6"/>
  <c r="H856" i="6" s="1"/>
  <c r="F855" i="6"/>
  <c r="H855" i="6" s="1"/>
  <c r="F854" i="6"/>
  <c r="H854" i="6" s="1"/>
  <c r="F853" i="6"/>
  <c r="H853" i="6" s="1"/>
  <c r="F852" i="6"/>
  <c r="H852" i="6" s="1"/>
  <c r="F850" i="6"/>
  <c r="H850" i="6" s="1"/>
  <c r="F849" i="6"/>
  <c r="H849" i="6" s="1"/>
  <c r="F848" i="6"/>
  <c r="H848" i="6" s="1"/>
  <c r="F847" i="6"/>
  <c r="H847" i="6" s="1"/>
  <c r="F846" i="6"/>
  <c r="H846" i="6" s="1"/>
  <c r="F845" i="6"/>
  <c r="H845" i="6" s="1"/>
  <c r="F844" i="6"/>
  <c r="H844" i="6" s="1"/>
  <c r="F843" i="6"/>
  <c r="H843" i="6" s="1"/>
  <c r="F842" i="6"/>
  <c r="H842" i="6" s="1"/>
  <c r="F841" i="6"/>
  <c r="H841" i="6" s="1"/>
  <c r="F840" i="6"/>
  <c r="H840" i="6" s="1"/>
  <c r="F838" i="6"/>
  <c r="H838" i="6" s="1"/>
  <c r="F837" i="6"/>
  <c r="H837" i="6" s="1"/>
  <c r="F836" i="6"/>
  <c r="H836" i="6" s="1"/>
  <c r="F834" i="6"/>
  <c r="H834" i="6" s="1"/>
  <c r="F833" i="6"/>
  <c r="H833" i="6" s="1"/>
  <c r="F832" i="6"/>
  <c r="H832" i="6" s="1"/>
  <c r="F831" i="6"/>
  <c r="H831" i="6" s="1"/>
  <c r="F830" i="6"/>
  <c r="H830" i="6" s="1"/>
  <c r="F829" i="6"/>
  <c r="H829" i="6" s="1"/>
  <c r="F828" i="6"/>
  <c r="H828" i="6" s="1"/>
  <c r="F827" i="6"/>
  <c r="H827" i="6" s="1"/>
  <c r="F826" i="6"/>
  <c r="H826" i="6" s="1"/>
  <c r="F825" i="6"/>
  <c r="H825" i="6" s="1"/>
  <c r="F824" i="6"/>
  <c r="H824" i="6" s="1"/>
  <c r="F821" i="6"/>
  <c r="H821" i="6" s="1"/>
  <c r="F820" i="6"/>
  <c r="H820" i="6" s="1"/>
  <c r="F818" i="6"/>
  <c r="H818" i="6" s="1"/>
  <c r="F816" i="6"/>
  <c r="H816" i="6" s="1"/>
  <c r="F815" i="6"/>
  <c r="H815" i="6" s="1"/>
  <c r="F814" i="6"/>
  <c r="H814" i="6" s="1"/>
  <c r="F813" i="6"/>
  <c r="H813" i="6" s="1"/>
  <c r="F812" i="6"/>
  <c r="H812" i="6" s="1"/>
  <c r="F811" i="6"/>
  <c r="H811" i="6" s="1"/>
  <c r="F810" i="6"/>
  <c r="H810" i="6" s="1"/>
  <c r="F809" i="6"/>
  <c r="H809" i="6" s="1"/>
  <c r="F808" i="6"/>
  <c r="H808" i="6" s="1"/>
  <c r="F807" i="6"/>
  <c r="H807" i="6" s="1"/>
  <c r="F806" i="6"/>
  <c r="H806" i="6" s="1"/>
  <c r="F804" i="6"/>
  <c r="H804" i="6" s="1"/>
  <c r="F803" i="6"/>
  <c r="H803" i="6" s="1"/>
  <c r="F802" i="6"/>
  <c r="H802" i="6" s="1"/>
  <c r="F801" i="6"/>
  <c r="H801" i="6" s="1"/>
  <c r="F799" i="6"/>
  <c r="H799" i="6" s="1"/>
  <c r="F798" i="6"/>
  <c r="H798" i="6" s="1"/>
  <c r="F797" i="6"/>
  <c r="H797" i="6" s="1"/>
  <c r="F795" i="6"/>
  <c r="H795" i="6" s="1"/>
  <c r="F791" i="6"/>
  <c r="H791" i="6" s="1"/>
  <c r="F790" i="6"/>
  <c r="H790" i="6" s="1"/>
  <c r="F789" i="6"/>
  <c r="H789" i="6" s="1"/>
  <c r="F788" i="6"/>
  <c r="H788" i="6" s="1"/>
  <c r="F787" i="6"/>
  <c r="H787" i="6" s="1"/>
  <c r="F786" i="6"/>
  <c r="F784" i="6"/>
  <c r="H784" i="6" s="1"/>
  <c r="F783" i="6"/>
  <c r="H783" i="6" s="1"/>
  <c r="F782" i="6"/>
  <c r="H782" i="6" s="1"/>
  <c r="F781" i="6"/>
  <c r="H781" i="6" s="1"/>
  <c r="F780" i="6"/>
  <c r="H780" i="6" s="1"/>
  <c r="F778" i="6"/>
  <c r="H778" i="6" s="1"/>
  <c r="F776" i="6"/>
  <c r="H776" i="6" s="1"/>
  <c r="F774" i="6"/>
  <c r="H774" i="6" s="1"/>
  <c r="F773" i="6"/>
  <c r="H773" i="6" s="1"/>
  <c r="F772" i="6"/>
  <c r="H772" i="6" s="1"/>
  <c r="F771" i="6"/>
  <c r="H771" i="6" s="1"/>
  <c r="F770" i="6"/>
  <c r="H770" i="6" s="1"/>
  <c r="F769" i="6"/>
  <c r="H769" i="6" s="1"/>
  <c r="F768" i="6"/>
  <c r="H768" i="6" s="1"/>
  <c r="F767" i="6"/>
  <c r="H767" i="6" s="1"/>
  <c r="F766" i="6"/>
  <c r="H766" i="6" s="1"/>
  <c r="F763" i="6"/>
  <c r="H763" i="6" s="1"/>
  <c r="F762" i="6"/>
  <c r="H762" i="6" s="1"/>
  <c r="F760" i="6"/>
  <c r="H760" i="6" s="1"/>
  <c r="F758" i="6"/>
  <c r="H758" i="6" s="1"/>
  <c r="F757" i="6"/>
  <c r="H757" i="6" s="1"/>
  <c r="F756" i="6"/>
  <c r="H756" i="6" s="1"/>
  <c r="F755" i="6"/>
  <c r="H755" i="6" s="1"/>
  <c r="F754" i="6"/>
  <c r="H754" i="6" s="1"/>
  <c r="F753" i="6"/>
  <c r="H753" i="6" s="1"/>
  <c r="F752" i="6"/>
  <c r="H752" i="6" s="1"/>
  <c r="F751" i="6"/>
  <c r="H751" i="6" s="1"/>
  <c r="F750" i="6"/>
  <c r="H750" i="6" s="1"/>
  <c r="F747" i="6"/>
  <c r="H747" i="6" s="1"/>
  <c r="F745" i="6"/>
  <c r="H745" i="6" s="1"/>
  <c r="F742" i="6"/>
  <c r="H742" i="6" s="1"/>
  <c r="F741" i="6"/>
  <c r="H741" i="6" s="1"/>
  <c r="F739" i="6"/>
  <c r="H739" i="6" s="1"/>
  <c r="F738" i="6"/>
  <c r="H738" i="6" s="1"/>
  <c r="F737" i="6"/>
  <c r="H737" i="6" s="1"/>
  <c r="F735" i="6"/>
  <c r="H735" i="6" s="1"/>
  <c r="F734" i="6"/>
  <c r="H734" i="6" s="1"/>
  <c r="F732" i="6"/>
  <c r="H732" i="6" s="1"/>
  <c r="F731" i="6"/>
  <c r="H731" i="6" s="1"/>
  <c r="F730" i="6"/>
  <c r="H730" i="6" s="1"/>
  <c r="F728" i="6"/>
  <c r="H728" i="6" s="1"/>
  <c r="F727" i="6"/>
  <c r="H727" i="6" s="1"/>
  <c r="F726" i="6"/>
  <c r="H726" i="6" s="1"/>
  <c r="F725" i="6"/>
  <c r="H725" i="6" s="1"/>
  <c r="F723" i="6"/>
  <c r="F720" i="6"/>
  <c r="H720" i="6" s="1"/>
  <c r="F719" i="6"/>
  <c r="H719" i="6" s="1"/>
  <c r="F718" i="6"/>
  <c r="H718" i="6" s="1"/>
  <c r="F717" i="6"/>
  <c r="H717" i="6" s="1"/>
  <c r="F716" i="6"/>
  <c r="H716" i="6" s="1"/>
  <c r="F715" i="6"/>
  <c r="H715" i="6" s="1"/>
  <c r="F714" i="6"/>
  <c r="H714" i="6" s="1"/>
  <c r="F713" i="6"/>
  <c r="H713" i="6" s="1"/>
  <c r="F712" i="6"/>
  <c r="H712" i="6" s="1"/>
  <c r="F710" i="6"/>
  <c r="H710" i="6" s="1"/>
  <c r="F709" i="6"/>
  <c r="H709" i="6" s="1"/>
  <c r="F708" i="6"/>
  <c r="H708" i="6" s="1"/>
  <c r="F707" i="6"/>
  <c r="H707" i="6" s="1"/>
  <c r="F706" i="6"/>
  <c r="H706" i="6" s="1"/>
  <c r="F703" i="6"/>
  <c r="H703" i="6" s="1"/>
  <c r="F702" i="6"/>
  <c r="H702" i="6" s="1"/>
  <c r="F701" i="6"/>
  <c r="H701" i="6" s="1"/>
  <c r="F700" i="6"/>
  <c r="H700" i="6" s="1"/>
  <c r="F699" i="6"/>
  <c r="H699" i="6" s="1"/>
  <c r="F698" i="6"/>
  <c r="H698" i="6" s="1"/>
  <c r="F697" i="6"/>
  <c r="H697" i="6" s="1"/>
  <c r="F696" i="6"/>
  <c r="H696" i="6" s="1"/>
  <c r="F694" i="6"/>
  <c r="H694" i="6" s="1"/>
  <c r="F693" i="6"/>
  <c r="H693" i="6" s="1"/>
  <c r="F692" i="6"/>
  <c r="H692" i="6" s="1"/>
  <c r="F691" i="6"/>
  <c r="F689" i="6"/>
  <c r="H689" i="6" s="1"/>
  <c r="F688" i="6"/>
  <c r="H688" i="6" s="1"/>
  <c r="F687" i="6"/>
  <c r="H687" i="6" s="1"/>
  <c r="F686" i="6"/>
  <c r="H686" i="6" s="1"/>
  <c r="F685" i="6"/>
  <c r="H685" i="6" s="1"/>
  <c r="F684" i="6"/>
  <c r="H684" i="6" s="1"/>
  <c r="F683" i="6"/>
  <c r="H683" i="6" s="1"/>
  <c r="F682" i="6"/>
  <c r="H682" i="6" s="1"/>
  <c r="F681" i="6"/>
  <c r="F680" i="6"/>
  <c r="H680" i="6" s="1"/>
  <c r="F679" i="6"/>
  <c r="H679" i="6" s="1"/>
  <c r="F678" i="6"/>
  <c r="H678" i="6" s="1"/>
  <c r="F677" i="6"/>
  <c r="H677" i="6" s="1"/>
  <c r="F676" i="6"/>
  <c r="H676" i="6" s="1"/>
  <c r="F675" i="6"/>
  <c r="H675" i="6" s="1"/>
  <c r="F674" i="6"/>
  <c r="H674" i="6" s="1"/>
  <c r="F673" i="6"/>
  <c r="H673" i="6" s="1"/>
  <c r="F672" i="6"/>
  <c r="H672" i="6" s="1"/>
  <c r="F668" i="6"/>
  <c r="F667" i="6"/>
  <c r="H667" i="6" s="1"/>
  <c r="F666" i="6"/>
  <c r="H666" i="6" s="1"/>
  <c r="F665" i="6"/>
  <c r="H665" i="6" s="1"/>
  <c r="F664" i="6"/>
  <c r="H664" i="6" s="1"/>
  <c r="F663" i="6"/>
  <c r="H663" i="6" s="1"/>
  <c r="F662" i="6"/>
  <c r="H662" i="6" s="1"/>
  <c r="F661" i="6"/>
  <c r="H661" i="6" s="1"/>
  <c r="F660" i="6"/>
  <c r="H660" i="6" s="1"/>
  <c r="F659" i="6"/>
  <c r="H659" i="6" s="1"/>
  <c r="F658" i="6"/>
  <c r="H658" i="6" s="1"/>
  <c r="F657" i="6"/>
  <c r="H657" i="6" s="1"/>
  <c r="F656" i="6"/>
  <c r="H656" i="6" s="1"/>
  <c r="F655" i="6"/>
  <c r="F653" i="6"/>
  <c r="H653" i="6" s="1"/>
  <c r="F652" i="6"/>
  <c r="H652" i="6" s="1"/>
  <c r="F650" i="6"/>
  <c r="H650" i="6" s="1"/>
  <c r="F649" i="6"/>
  <c r="H649" i="6" s="1"/>
  <c r="F647" i="6"/>
  <c r="H647" i="6" s="1"/>
  <c r="F646" i="6"/>
  <c r="H646" i="6" s="1"/>
  <c r="F644" i="6"/>
  <c r="H644" i="6" s="1"/>
  <c r="F642" i="6"/>
  <c r="H642" i="6" s="1"/>
  <c r="F641" i="6"/>
  <c r="H641" i="6" s="1"/>
  <c r="F640" i="6"/>
  <c r="H640" i="6" s="1"/>
  <c r="F637" i="6"/>
  <c r="F636" i="6"/>
  <c r="H636" i="6" s="1"/>
  <c r="F635" i="6"/>
  <c r="H635" i="6" s="1"/>
  <c r="F634" i="6"/>
  <c r="H634" i="6" s="1"/>
  <c r="F633" i="6"/>
  <c r="H633" i="6" s="1"/>
  <c r="F632" i="6"/>
  <c r="H632" i="6" s="1"/>
  <c r="F631" i="6"/>
  <c r="H631" i="6" s="1"/>
  <c r="F630" i="6"/>
  <c r="H630" i="6" s="1"/>
  <c r="F629" i="6"/>
  <c r="H629" i="6" s="1"/>
  <c r="F627" i="6"/>
  <c r="H627" i="6" s="1"/>
  <c r="F626" i="6"/>
  <c r="H626" i="6" s="1"/>
  <c r="F625" i="6"/>
  <c r="H625" i="6" s="1"/>
  <c r="F624" i="6"/>
  <c r="H624" i="6" s="1"/>
  <c r="F623" i="6"/>
  <c r="H623" i="6" s="1"/>
  <c r="F621" i="6"/>
  <c r="H621" i="6" s="1"/>
  <c r="F618" i="6"/>
  <c r="H618" i="6" s="1"/>
  <c r="F617" i="6"/>
  <c r="H617" i="6" s="1"/>
  <c r="F616" i="6"/>
  <c r="H616" i="6" s="1"/>
  <c r="F615" i="6"/>
  <c r="H615" i="6" s="1"/>
  <c r="F614" i="6"/>
  <c r="H614" i="6" s="1"/>
  <c r="F613" i="6"/>
  <c r="H613" i="6" s="1"/>
  <c r="F612" i="6"/>
  <c r="H612" i="6" s="1"/>
  <c r="F611" i="6"/>
  <c r="H611" i="6" s="1"/>
  <c r="F610" i="6"/>
  <c r="H610" i="6" s="1"/>
  <c r="F609" i="6"/>
  <c r="H609" i="6" s="1"/>
  <c r="F608" i="6"/>
  <c r="H608" i="6" s="1"/>
  <c r="F606" i="6"/>
  <c r="F605" i="6"/>
  <c r="H605" i="6" s="1"/>
  <c r="F604" i="6"/>
  <c r="H604" i="6" s="1"/>
  <c r="F603" i="6"/>
  <c r="H603" i="6" s="1"/>
  <c r="F602" i="6"/>
  <c r="F600" i="6"/>
  <c r="H600" i="6" s="1"/>
  <c r="F599" i="6"/>
  <c r="H599" i="6" s="1"/>
  <c r="F598" i="6"/>
  <c r="H598" i="6" s="1"/>
  <c r="F597" i="6"/>
  <c r="H597" i="6" s="1"/>
  <c r="F594" i="6"/>
  <c r="H594" i="6" s="1"/>
  <c r="F593" i="6"/>
  <c r="H593" i="6" s="1"/>
  <c r="F592" i="6"/>
  <c r="H592" i="6" s="1"/>
  <c r="F590" i="6"/>
  <c r="H590" i="6" s="1"/>
  <c r="F588" i="6"/>
  <c r="H588" i="6" s="1"/>
  <c r="F587" i="6"/>
  <c r="H587" i="6" s="1"/>
  <c r="F586" i="6"/>
  <c r="H586" i="6" s="1"/>
  <c r="F585" i="6"/>
  <c r="H585" i="6" s="1"/>
  <c r="F584" i="6"/>
  <c r="H584" i="6" s="1"/>
  <c r="F582" i="6"/>
  <c r="H582" i="6" s="1"/>
  <c r="F581" i="6"/>
  <c r="H581" i="6" s="1"/>
  <c r="F580" i="6"/>
  <c r="H580" i="6" s="1"/>
  <c r="F579" i="6"/>
  <c r="H579" i="6" s="1"/>
  <c r="F576" i="6"/>
  <c r="H576" i="6" s="1"/>
  <c r="F575" i="6"/>
  <c r="H575" i="6" s="1"/>
  <c r="F573" i="6"/>
  <c r="H573" i="6" s="1"/>
  <c r="F572" i="6"/>
  <c r="H572" i="6" s="1"/>
  <c r="F570" i="6"/>
  <c r="H570" i="6" s="1"/>
  <c r="F567" i="6"/>
  <c r="H567" i="6" s="1"/>
  <c r="F566" i="6"/>
  <c r="H566" i="6" s="1"/>
  <c r="F562" i="6"/>
  <c r="H562" i="6" s="1"/>
  <c r="F561" i="6"/>
  <c r="H561" i="6" s="1"/>
  <c r="F560" i="6"/>
  <c r="H560" i="6" s="1"/>
  <c r="F559" i="6"/>
  <c r="H559" i="6" s="1"/>
  <c r="F558" i="6"/>
  <c r="H558" i="6" s="1"/>
  <c r="F557" i="6"/>
  <c r="H557" i="6" s="1"/>
  <c r="F556" i="6"/>
  <c r="H556" i="6" s="1"/>
  <c r="F554" i="6"/>
  <c r="H554" i="6" s="1"/>
  <c r="F553" i="6"/>
  <c r="H553" i="6" s="1"/>
  <c r="F552" i="6"/>
  <c r="H552" i="6" s="1"/>
  <c r="F551" i="6"/>
  <c r="H551" i="6" s="1"/>
  <c r="F550" i="6"/>
  <c r="H550" i="6" s="1"/>
  <c r="F549" i="6"/>
  <c r="H549" i="6" s="1"/>
  <c r="F548" i="6"/>
  <c r="H548" i="6" s="1"/>
  <c r="F547" i="6"/>
  <c r="H547" i="6" s="1"/>
  <c r="F546" i="6"/>
  <c r="H546" i="6" s="1"/>
  <c r="F545" i="6"/>
  <c r="H545" i="6" s="1"/>
  <c r="F544" i="6"/>
  <c r="H544" i="6" s="1"/>
  <c r="F543" i="6"/>
  <c r="H543" i="6" s="1"/>
  <c r="F542" i="6"/>
  <c r="H542" i="6" s="1"/>
  <c r="F541" i="6"/>
  <c r="H541" i="6" s="1"/>
  <c r="F539" i="6"/>
  <c r="H539" i="6" s="1"/>
  <c r="F538" i="6"/>
  <c r="H538" i="6" s="1"/>
  <c r="F537" i="6"/>
  <c r="H537" i="6" s="1"/>
  <c r="F536" i="6"/>
  <c r="H536" i="6" s="1"/>
  <c r="F535" i="6"/>
  <c r="H535" i="6" s="1"/>
  <c r="F534" i="6"/>
  <c r="H534" i="6" s="1"/>
  <c r="F533" i="6"/>
  <c r="H533" i="6" s="1"/>
  <c r="F531" i="6"/>
  <c r="H531" i="6" s="1"/>
  <c r="F530" i="6"/>
  <c r="H530" i="6" s="1"/>
  <c r="F529" i="6"/>
  <c r="H529" i="6" s="1"/>
  <c r="F528" i="6"/>
  <c r="H528" i="6" s="1"/>
  <c r="F527" i="6"/>
  <c r="H527" i="6" s="1"/>
  <c r="F524" i="6"/>
  <c r="H524" i="6" s="1"/>
  <c r="F522" i="6"/>
  <c r="H522" i="6" s="1"/>
  <c r="F521" i="6"/>
  <c r="H521" i="6" s="1"/>
  <c r="F520" i="6"/>
  <c r="H520" i="6" s="1"/>
  <c r="F519" i="6"/>
  <c r="H519" i="6" s="1"/>
  <c r="F518" i="6"/>
  <c r="H518" i="6" s="1"/>
  <c r="F516" i="6"/>
  <c r="H516" i="6" s="1"/>
  <c r="F515" i="6"/>
  <c r="H515" i="6" s="1"/>
  <c r="F514" i="6"/>
  <c r="H514" i="6" s="1"/>
  <c r="F512" i="6"/>
  <c r="H512" i="6" s="1"/>
  <c r="F510" i="6"/>
  <c r="F509" i="6"/>
  <c r="H509" i="6" s="1"/>
  <c r="F508" i="6"/>
  <c r="H508" i="6" s="1"/>
  <c r="F507" i="6"/>
  <c r="H507" i="6" s="1"/>
  <c r="F506" i="6"/>
  <c r="H506" i="6" s="1"/>
  <c r="F504" i="6"/>
  <c r="H504" i="6" s="1"/>
  <c r="F503" i="6"/>
  <c r="H503" i="6" s="1"/>
  <c r="F502" i="6"/>
  <c r="H502" i="6" s="1"/>
  <c r="F501" i="6"/>
  <c r="H501" i="6" s="1"/>
  <c r="F500" i="6"/>
  <c r="H500" i="6" s="1"/>
  <c r="F499" i="6"/>
  <c r="H499" i="6" s="1"/>
  <c r="F498" i="6"/>
  <c r="H498" i="6" s="1"/>
  <c r="F496" i="6"/>
  <c r="H496" i="6" s="1"/>
  <c r="F495" i="6"/>
  <c r="H495" i="6" s="1"/>
  <c r="F492" i="6"/>
  <c r="H492" i="6" s="1"/>
  <c r="F490" i="6"/>
  <c r="H490" i="6" s="1"/>
  <c r="F489" i="6"/>
  <c r="H489" i="6" s="1"/>
  <c r="F488" i="6"/>
  <c r="H488" i="6" s="1"/>
  <c r="F487" i="6"/>
  <c r="H487" i="6" s="1"/>
  <c r="F486" i="6"/>
  <c r="H486" i="6" s="1"/>
  <c r="F485" i="6"/>
  <c r="H485" i="6" s="1"/>
  <c r="F484" i="6"/>
  <c r="H484" i="6" s="1"/>
  <c r="F483" i="6"/>
  <c r="H483" i="6" s="1"/>
  <c r="F482" i="6"/>
  <c r="H482" i="6" s="1"/>
  <c r="F480" i="6"/>
  <c r="H480" i="6" s="1"/>
  <c r="F479" i="6"/>
  <c r="H479" i="6" s="1"/>
  <c r="F478" i="6"/>
  <c r="H478" i="6" s="1"/>
  <c r="F477" i="6"/>
  <c r="H477" i="6" s="1"/>
  <c r="F476" i="6"/>
  <c r="H476" i="6" s="1"/>
  <c r="F474" i="6"/>
  <c r="H474" i="6" s="1"/>
  <c r="F472" i="6"/>
  <c r="H472" i="6" s="1"/>
  <c r="F471" i="6"/>
  <c r="H471" i="6" s="1"/>
  <c r="F470" i="6"/>
  <c r="H470" i="6" s="1"/>
  <c r="F467" i="6"/>
  <c r="H467" i="6" s="1"/>
  <c r="F466" i="6"/>
  <c r="H466" i="6" s="1"/>
  <c r="F465" i="6"/>
  <c r="H465" i="6" s="1"/>
  <c r="F464" i="6"/>
  <c r="H464" i="6" s="1"/>
  <c r="F463" i="6"/>
  <c r="H463" i="6" s="1"/>
  <c r="F462" i="6"/>
  <c r="H462" i="6" s="1"/>
  <c r="F461" i="6"/>
  <c r="H461" i="6" s="1"/>
  <c r="F460" i="6"/>
  <c r="H460" i="6" s="1"/>
  <c r="F459" i="6"/>
  <c r="H459" i="6" s="1"/>
  <c r="F458" i="6"/>
  <c r="H458" i="6" s="1"/>
  <c r="F457" i="6"/>
  <c r="H457" i="6" s="1"/>
  <c r="F456" i="6"/>
  <c r="H456" i="6" s="1"/>
  <c r="F455" i="6"/>
  <c r="H455" i="6" s="1"/>
  <c r="F454" i="6"/>
  <c r="H454" i="6" s="1"/>
  <c r="F453" i="6"/>
  <c r="H453" i="6" s="1"/>
  <c r="F451" i="6"/>
  <c r="H451" i="6" s="1"/>
  <c r="F450" i="6"/>
  <c r="H450" i="6" s="1"/>
  <c r="F449" i="6"/>
  <c r="H449" i="6" s="1"/>
  <c r="F448" i="6"/>
  <c r="H448" i="6" s="1"/>
  <c r="F447" i="6"/>
  <c r="H447" i="6" s="1"/>
  <c r="F446" i="6"/>
  <c r="H446" i="6" s="1"/>
  <c r="F444" i="6"/>
  <c r="H444" i="6" s="1"/>
  <c r="F443" i="6"/>
  <c r="F442" i="6"/>
  <c r="H442" i="6" s="1"/>
  <c r="F441" i="6"/>
  <c r="H441" i="6" s="1"/>
  <c r="F440" i="6"/>
  <c r="H440" i="6" s="1"/>
  <c r="F439" i="6"/>
  <c r="H439" i="6" s="1"/>
  <c r="F438" i="6"/>
  <c r="H438" i="6" s="1"/>
  <c r="F437" i="6"/>
  <c r="H437" i="6" s="1"/>
  <c r="F436" i="6"/>
  <c r="H436" i="6" s="1"/>
  <c r="F435" i="6"/>
  <c r="F434" i="6"/>
  <c r="H434" i="6" s="1"/>
  <c r="F433" i="6"/>
  <c r="H433" i="6" s="1"/>
  <c r="F431" i="6"/>
  <c r="H431" i="6" s="1"/>
  <c r="F430" i="6"/>
  <c r="H430" i="6" s="1"/>
  <c r="F429" i="6"/>
  <c r="H429" i="6" s="1"/>
  <c r="F425" i="6"/>
  <c r="F424" i="6"/>
  <c r="H424" i="6" s="1"/>
  <c r="F423" i="6"/>
  <c r="H423" i="6" s="1"/>
  <c r="F422" i="6"/>
  <c r="H422" i="6" s="1"/>
  <c r="F419" i="6"/>
  <c r="F416" i="6"/>
  <c r="H416" i="6" s="1"/>
  <c r="F415" i="6"/>
  <c r="H415" i="6" s="1"/>
  <c r="F414" i="6"/>
  <c r="H414" i="6" s="1"/>
  <c r="F413" i="6"/>
  <c r="H413" i="6" s="1"/>
  <c r="F412" i="6"/>
  <c r="H412" i="6" s="1"/>
  <c r="F410" i="6"/>
  <c r="H410" i="6" s="1"/>
  <c r="F409" i="6"/>
  <c r="H409" i="6" s="1"/>
  <c r="F407" i="6"/>
  <c r="H407" i="6" s="1"/>
  <c r="F405" i="6"/>
  <c r="H405" i="6" s="1"/>
  <c r="F404" i="6"/>
  <c r="H404" i="6" s="1"/>
  <c r="F403" i="6"/>
  <c r="H403" i="6" s="1"/>
  <c r="F401" i="6"/>
  <c r="H401" i="6" s="1"/>
  <c r="F400" i="6"/>
  <c r="H400" i="6" s="1"/>
  <c r="F399" i="6"/>
  <c r="H399" i="6" s="1"/>
  <c r="F398" i="6"/>
  <c r="H398" i="6" s="1"/>
  <c r="F396" i="6"/>
  <c r="F395" i="6"/>
  <c r="H395" i="6" s="1"/>
  <c r="F394" i="6"/>
  <c r="H394" i="6" s="1"/>
  <c r="F393" i="6"/>
  <c r="H393" i="6" s="1"/>
  <c r="F392" i="6"/>
  <c r="H392" i="6" s="1"/>
  <c r="F391" i="6"/>
  <c r="H391" i="6" s="1"/>
  <c r="F390" i="6"/>
  <c r="H390" i="6" s="1"/>
  <c r="F389" i="6"/>
  <c r="F388" i="6"/>
  <c r="H388" i="6" s="1"/>
  <c r="F385" i="6"/>
  <c r="H385" i="6" s="1"/>
  <c r="F384" i="6"/>
  <c r="H384" i="6" s="1"/>
  <c r="F383" i="6"/>
  <c r="H383" i="6" s="1"/>
  <c r="F381" i="6"/>
  <c r="H381" i="6" s="1"/>
  <c r="F378" i="6"/>
  <c r="H378" i="6" s="1"/>
  <c r="F377" i="6"/>
  <c r="H377" i="6" s="1"/>
  <c r="F376" i="6"/>
  <c r="H376" i="6" s="1"/>
  <c r="F375" i="6"/>
  <c r="H375" i="6" s="1"/>
  <c r="F374" i="6"/>
  <c r="H374" i="6" s="1"/>
  <c r="F372" i="6"/>
  <c r="H372" i="6" s="1"/>
  <c r="F371" i="6"/>
  <c r="H371" i="6" s="1"/>
  <c r="F370" i="6"/>
  <c r="H370" i="6" s="1"/>
  <c r="F367" i="6"/>
  <c r="H367" i="6" s="1"/>
  <c r="F366" i="6"/>
  <c r="H366" i="6" s="1"/>
  <c r="F365" i="6"/>
  <c r="H365" i="6" s="1"/>
  <c r="F364" i="6"/>
  <c r="F363" i="6"/>
  <c r="H363" i="6" s="1"/>
  <c r="F362" i="6"/>
  <c r="H362" i="6" s="1"/>
  <c r="F361" i="6"/>
  <c r="H361" i="6" s="1"/>
  <c r="F360" i="6"/>
  <c r="H360" i="6" s="1"/>
  <c r="F359" i="6"/>
  <c r="F358" i="6"/>
  <c r="H358" i="6" s="1"/>
  <c r="F357" i="6"/>
  <c r="H357" i="6" s="1"/>
  <c r="F355" i="6"/>
  <c r="H355" i="6" s="1"/>
  <c r="F354" i="6"/>
  <c r="H354" i="6" s="1"/>
  <c r="F353" i="6"/>
  <c r="H353" i="6" s="1"/>
  <c r="F352" i="6"/>
  <c r="H352" i="6" s="1"/>
  <c r="F351" i="6"/>
  <c r="H351" i="6" s="1"/>
  <c r="F350" i="6"/>
  <c r="F349" i="6"/>
  <c r="H349" i="6" s="1"/>
  <c r="F348" i="6"/>
  <c r="H348" i="6" s="1"/>
  <c r="F346" i="6"/>
  <c r="H346" i="6" s="1"/>
  <c r="F345" i="6"/>
  <c r="H345" i="6" s="1"/>
  <c r="F344" i="6"/>
  <c r="H344" i="6" s="1"/>
  <c r="F343" i="6"/>
  <c r="H343" i="6" s="1"/>
  <c r="F342" i="6"/>
  <c r="H342" i="6" s="1"/>
  <c r="F341" i="6"/>
  <c r="H341" i="6" s="1"/>
  <c r="F340" i="6"/>
  <c r="H340" i="6" s="1"/>
  <c r="F339" i="6"/>
  <c r="H339" i="6" s="1"/>
  <c r="F338" i="6"/>
  <c r="H338" i="6" s="1"/>
  <c r="F337" i="6"/>
  <c r="H337" i="6" s="1"/>
  <c r="F336" i="6"/>
  <c r="H336" i="6" s="1"/>
  <c r="F335" i="6"/>
  <c r="F334" i="6"/>
  <c r="H334" i="6" s="1"/>
  <c r="F333" i="6"/>
  <c r="H333" i="6" s="1"/>
  <c r="F332" i="6"/>
  <c r="H332" i="6" s="1"/>
  <c r="F331" i="6"/>
  <c r="H331" i="6" s="1"/>
  <c r="F330" i="6"/>
  <c r="H330" i="6" s="1"/>
  <c r="F329" i="6"/>
  <c r="H329" i="6" s="1"/>
  <c r="F328" i="6"/>
  <c r="H328" i="6" s="1"/>
  <c r="F327" i="6"/>
  <c r="H327" i="6" s="1"/>
  <c r="F326" i="6"/>
  <c r="H326" i="6" s="1"/>
  <c r="F325" i="6"/>
  <c r="H325" i="6" s="1"/>
  <c r="F324" i="6"/>
  <c r="H324" i="6" s="1"/>
  <c r="F323" i="6"/>
  <c r="H323" i="6" s="1"/>
  <c r="F322" i="6"/>
  <c r="F321" i="6"/>
  <c r="H321" i="6" s="1"/>
  <c r="F319" i="6"/>
  <c r="F318" i="6"/>
  <c r="H318" i="6" s="1"/>
  <c r="F317" i="6"/>
  <c r="H317" i="6" s="1"/>
  <c r="F316" i="6"/>
  <c r="H316" i="6" s="1"/>
  <c r="F315" i="6"/>
  <c r="H315" i="6" s="1"/>
  <c r="F314" i="6"/>
  <c r="H314" i="6" s="1"/>
  <c r="F313" i="6"/>
  <c r="H313" i="6" s="1"/>
  <c r="F312" i="6"/>
  <c r="H312" i="6" s="1"/>
  <c r="F310" i="6"/>
  <c r="H310" i="6" s="1"/>
  <c r="F306" i="6"/>
  <c r="H306" i="6" s="1"/>
  <c r="F305" i="6"/>
  <c r="H305" i="6" s="1"/>
  <c r="F304" i="6"/>
  <c r="H304" i="6" s="1"/>
  <c r="F303" i="6"/>
  <c r="H303" i="6" s="1"/>
  <c r="F302" i="6"/>
  <c r="F301" i="6"/>
  <c r="H301" i="6" s="1"/>
  <c r="F300" i="6"/>
  <c r="H300" i="6" s="1"/>
  <c r="F299" i="6"/>
  <c r="H299" i="6" s="1"/>
  <c r="F298" i="6"/>
  <c r="H298" i="6" s="1"/>
  <c r="F297" i="6"/>
  <c r="H297" i="6" s="1"/>
  <c r="F296" i="6"/>
  <c r="H296" i="6" s="1"/>
  <c r="F295" i="6"/>
  <c r="H295" i="6" s="1"/>
  <c r="F294" i="6"/>
  <c r="H294" i="6" s="1"/>
  <c r="F293" i="6"/>
  <c r="H293" i="6" s="1"/>
  <c r="F292" i="6"/>
  <c r="H292" i="6" s="1"/>
  <c r="F291" i="6"/>
  <c r="H291" i="6" s="1"/>
  <c r="F289" i="6"/>
  <c r="H289" i="6" s="1"/>
  <c r="F288" i="6"/>
  <c r="H288" i="6" s="1"/>
  <c r="F287" i="6"/>
  <c r="H287" i="6" s="1"/>
  <c r="F286" i="6"/>
  <c r="H286" i="6" s="1"/>
  <c r="F285" i="6"/>
  <c r="H285" i="6" s="1"/>
  <c r="F284" i="6"/>
  <c r="H284" i="6" s="1"/>
  <c r="F283" i="6"/>
  <c r="H283" i="6" s="1"/>
  <c r="F281" i="6"/>
  <c r="F280" i="6"/>
  <c r="H280" i="6" s="1"/>
  <c r="F279" i="6"/>
  <c r="H279" i="6" s="1"/>
  <c r="F278" i="6"/>
  <c r="H278" i="6" s="1"/>
  <c r="F277" i="6"/>
  <c r="H277" i="6" s="1"/>
  <c r="F276" i="6"/>
  <c r="H276" i="6" s="1"/>
  <c r="F275" i="6"/>
  <c r="H275" i="6" s="1"/>
  <c r="F274" i="6"/>
  <c r="H274" i="6" s="1"/>
  <c r="F273" i="6"/>
  <c r="F272" i="6"/>
  <c r="H272" i="6" s="1"/>
  <c r="F271" i="6"/>
  <c r="H271" i="6" s="1"/>
  <c r="F270" i="6"/>
  <c r="H270" i="6" s="1"/>
  <c r="F269" i="6"/>
  <c r="H269" i="6" s="1"/>
  <c r="F268" i="6"/>
  <c r="H268" i="6" s="1"/>
  <c r="F266" i="6"/>
  <c r="H266" i="6" s="1"/>
  <c r="F265" i="6"/>
  <c r="H265" i="6" s="1"/>
  <c r="F264" i="6"/>
  <c r="H264" i="6" s="1"/>
  <c r="F263" i="6"/>
  <c r="H263" i="6" s="1"/>
  <c r="F262" i="6"/>
  <c r="H262" i="6" s="1"/>
  <c r="F260" i="6"/>
  <c r="H260" i="6" s="1"/>
  <c r="F258" i="6"/>
  <c r="H258" i="6" s="1"/>
  <c r="F257" i="6"/>
  <c r="H257" i="6" s="1"/>
  <c r="F256" i="6"/>
  <c r="H256" i="6" s="1"/>
  <c r="F255" i="6"/>
  <c r="H255" i="6" s="1"/>
  <c r="F254" i="6"/>
  <c r="H254" i="6" s="1"/>
  <c r="F253" i="6"/>
  <c r="H253" i="6" s="1"/>
  <c r="F252" i="6"/>
  <c r="H252" i="6" s="1"/>
  <c r="F251" i="6"/>
  <c r="H251" i="6" s="1"/>
  <c r="F250" i="6"/>
  <c r="F248" i="6"/>
  <c r="H248" i="6" s="1"/>
  <c r="F247" i="6"/>
  <c r="H247" i="6" s="1"/>
  <c r="F246" i="6"/>
  <c r="H246" i="6" s="1"/>
  <c r="F245" i="6"/>
  <c r="H245" i="6" s="1"/>
  <c r="F244" i="6"/>
  <c r="F243" i="6"/>
  <c r="H243" i="6" s="1"/>
  <c r="F242" i="6"/>
  <c r="F241" i="6"/>
  <c r="F240" i="6"/>
  <c r="H240" i="6" s="1"/>
  <c r="F239" i="6"/>
  <c r="H239" i="6" s="1"/>
  <c r="F238" i="6"/>
  <c r="H238" i="6" s="1"/>
  <c r="F237" i="6"/>
  <c r="H237" i="6" s="1"/>
  <c r="F236" i="6"/>
  <c r="H236" i="6" s="1"/>
  <c r="F233" i="6"/>
  <c r="H233" i="6" s="1"/>
  <c r="F232" i="6"/>
  <c r="H232" i="6" s="1"/>
  <c r="F231" i="6"/>
  <c r="H231" i="6" s="1"/>
  <c r="F230" i="6"/>
  <c r="H230" i="6" s="1"/>
  <c r="F229" i="6"/>
  <c r="H229" i="6" s="1"/>
  <c r="F228" i="6"/>
  <c r="H228" i="6" s="1"/>
  <c r="F227" i="6"/>
  <c r="H227" i="6" s="1"/>
  <c r="F226" i="6"/>
  <c r="H226" i="6" s="1"/>
  <c r="F225" i="6"/>
  <c r="H225" i="6" s="1"/>
  <c r="F223" i="6"/>
  <c r="H223" i="6" s="1"/>
  <c r="F222" i="6"/>
  <c r="H222" i="6" s="1"/>
  <c r="F221" i="6"/>
  <c r="H221" i="6" s="1"/>
  <c r="F220" i="6"/>
  <c r="H220" i="6" s="1"/>
  <c r="F219" i="6"/>
  <c r="H219" i="6" s="1"/>
  <c r="F218" i="6"/>
  <c r="F216" i="6"/>
  <c r="H216" i="6" s="1"/>
  <c r="F215" i="6"/>
  <c r="F213" i="6"/>
  <c r="H213" i="6" s="1"/>
  <c r="F212" i="6"/>
  <c r="H212" i="6" s="1"/>
  <c r="F210" i="6"/>
  <c r="F208" i="6"/>
  <c r="H208" i="6" s="1"/>
  <c r="F207" i="6"/>
  <c r="H207" i="6" s="1"/>
  <c r="F206" i="6"/>
  <c r="H206" i="6" s="1"/>
  <c r="F205" i="6"/>
  <c r="H205" i="6" s="1"/>
  <c r="F204" i="6"/>
  <c r="H204" i="6" s="1"/>
  <c r="F201" i="6"/>
  <c r="F200" i="6"/>
  <c r="H200" i="6" s="1"/>
  <c r="F199" i="6"/>
  <c r="H199" i="6" s="1"/>
  <c r="F198" i="6"/>
  <c r="H198" i="6" s="1"/>
  <c r="F197" i="6"/>
  <c r="H197" i="6" s="1"/>
  <c r="F196" i="6"/>
  <c r="H196" i="6" s="1"/>
  <c r="F195" i="6"/>
  <c r="H195" i="6" s="1"/>
  <c r="F193" i="6"/>
  <c r="H193" i="6" s="1"/>
  <c r="F192" i="6"/>
  <c r="H192" i="6" s="1"/>
  <c r="F191" i="6"/>
  <c r="H191" i="6" s="1"/>
  <c r="F190" i="6"/>
  <c r="H190" i="6" s="1"/>
  <c r="F189" i="6"/>
  <c r="F187" i="6"/>
  <c r="H187" i="6" s="1"/>
  <c r="F186" i="6"/>
  <c r="H186" i="6" s="1"/>
  <c r="F184" i="6"/>
  <c r="H184" i="6" s="1"/>
  <c r="F183" i="6"/>
  <c r="H183" i="6" s="1"/>
  <c r="F182" i="6"/>
  <c r="H182" i="6" s="1"/>
  <c r="F181" i="6"/>
  <c r="H181" i="6" s="1"/>
  <c r="F180" i="6"/>
  <c r="H180" i="6" s="1"/>
  <c r="F179" i="6"/>
  <c r="H179" i="6" s="1"/>
  <c r="F178" i="6"/>
  <c r="H178" i="6" s="1"/>
  <c r="F177" i="6"/>
  <c r="H177" i="6" s="1"/>
  <c r="F176" i="6"/>
  <c r="H176" i="6" s="1"/>
  <c r="F175" i="6"/>
  <c r="H175" i="6" s="1"/>
  <c r="F174" i="6"/>
  <c r="H174" i="6" s="1"/>
  <c r="F173" i="6"/>
  <c r="H173" i="6" s="1"/>
  <c r="F172" i="6"/>
  <c r="H172" i="6" s="1"/>
  <c r="F169" i="6"/>
  <c r="H169" i="6" s="1"/>
  <c r="F168" i="6"/>
  <c r="H168" i="6" s="1"/>
  <c r="F167" i="6"/>
  <c r="F166" i="6"/>
  <c r="H166" i="6" s="1"/>
  <c r="F165" i="6"/>
  <c r="H165" i="6" s="1"/>
  <c r="F163" i="6"/>
  <c r="F162" i="6"/>
  <c r="H162" i="6" s="1"/>
  <c r="F161" i="6"/>
  <c r="H161" i="6" s="1"/>
  <c r="F160" i="6"/>
  <c r="H160" i="6" s="1"/>
  <c r="F159" i="6"/>
  <c r="H159" i="6" s="1"/>
  <c r="F158" i="6"/>
  <c r="H158" i="6" s="1"/>
  <c r="F157" i="6"/>
  <c r="H157" i="6" s="1"/>
  <c r="F156" i="6"/>
  <c r="H156" i="6" s="1"/>
  <c r="F154" i="6"/>
  <c r="F153" i="6"/>
  <c r="H153" i="6" s="1"/>
  <c r="F152" i="6"/>
  <c r="H152" i="6" s="1"/>
  <c r="F151" i="6"/>
  <c r="H151" i="6" s="1"/>
  <c r="F150" i="6"/>
  <c r="H150" i="6" s="1"/>
  <c r="F147" i="6"/>
  <c r="F143" i="6"/>
  <c r="H143" i="6" s="1"/>
  <c r="F141" i="6"/>
  <c r="H141" i="6" s="1"/>
  <c r="F140" i="6"/>
  <c r="H140" i="6" s="1"/>
  <c r="F138" i="6"/>
  <c r="H138" i="6" s="1"/>
  <c r="F137" i="6"/>
  <c r="H137" i="6" s="1"/>
  <c r="F136" i="6"/>
  <c r="H136" i="6" s="1"/>
  <c r="F135" i="6"/>
  <c r="F134" i="6"/>
  <c r="H134" i="6" s="1"/>
  <c r="F133" i="6"/>
  <c r="H133" i="6" s="1"/>
  <c r="F131" i="6"/>
  <c r="F130" i="6"/>
  <c r="H130" i="6" s="1"/>
  <c r="F129" i="6"/>
  <c r="H129" i="6" s="1"/>
  <c r="F128" i="6"/>
  <c r="H128" i="6" s="1"/>
  <c r="F127" i="6"/>
  <c r="H127" i="6" s="1"/>
  <c r="F126" i="6"/>
  <c r="H126" i="6" s="1"/>
  <c r="F125" i="6"/>
  <c r="F124" i="6"/>
  <c r="H124" i="6" s="1"/>
  <c r="F123" i="6"/>
  <c r="H123" i="6" s="1"/>
  <c r="F122" i="6"/>
  <c r="H122" i="6" s="1"/>
  <c r="F121" i="6"/>
  <c r="H121" i="6" s="1"/>
  <c r="F120" i="6"/>
  <c r="H120" i="6" s="1"/>
  <c r="F119" i="6"/>
  <c r="H119" i="6" s="1"/>
  <c r="F118" i="6"/>
  <c r="H118" i="6" s="1"/>
  <c r="F117" i="6"/>
  <c r="H117" i="6" s="1"/>
  <c r="F116" i="6"/>
  <c r="H116" i="6" s="1"/>
  <c r="F115" i="6"/>
  <c r="H115" i="6" s="1"/>
  <c r="F114" i="6"/>
  <c r="H114" i="6" s="1"/>
  <c r="F113" i="6"/>
  <c r="F112" i="6"/>
  <c r="H112" i="6" s="1"/>
  <c r="F111" i="6"/>
  <c r="H111" i="6" s="1"/>
  <c r="F110" i="6"/>
  <c r="H110" i="6" s="1"/>
  <c r="F109" i="6"/>
  <c r="H109" i="6" s="1"/>
  <c r="F108" i="6"/>
  <c r="H108" i="6" s="1"/>
  <c r="F107" i="6"/>
  <c r="H107" i="6" s="1"/>
  <c r="F106" i="6"/>
  <c r="H106" i="6" s="1"/>
  <c r="F105" i="6"/>
  <c r="F103" i="6"/>
  <c r="F102" i="6"/>
  <c r="H102" i="6" s="1"/>
  <c r="F101" i="6"/>
  <c r="H101" i="6" s="1"/>
  <c r="F98" i="6"/>
  <c r="H98" i="6" s="1"/>
  <c r="F97" i="6"/>
  <c r="H97" i="6" s="1"/>
  <c r="F96" i="6"/>
  <c r="H96" i="6" s="1"/>
  <c r="F95" i="6"/>
  <c r="F94" i="6"/>
  <c r="H94" i="6" s="1"/>
  <c r="F93" i="6"/>
  <c r="F92" i="6"/>
  <c r="H92" i="6" s="1"/>
  <c r="F91" i="6"/>
  <c r="F87" i="6"/>
  <c r="F84" i="6"/>
  <c r="H84" i="6" s="1"/>
  <c r="F83" i="6"/>
  <c r="F81" i="6"/>
  <c r="H81" i="6" s="1"/>
  <c r="F80" i="6"/>
  <c r="F78" i="6"/>
  <c r="F77" i="6"/>
  <c r="H77" i="6" s="1"/>
  <c r="F76" i="6"/>
  <c r="H76" i="6" s="1"/>
  <c r="F74" i="6"/>
  <c r="H74" i="6" s="1"/>
  <c r="F73" i="6"/>
  <c r="F72" i="6"/>
  <c r="H72" i="6" s="1"/>
  <c r="F71" i="6"/>
  <c r="H71" i="6" s="1"/>
  <c r="F70" i="6"/>
  <c r="F69" i="6"/>
  <c r="H69" i="6" s="1"/>
  <c r="F68" i="6"/>
  <c r="H68" i="6" s="1"/>
  <c r="F67" i="6"/>
  <c r="H67" i="6" s="1"/>
  <c r="F66" i="6"/>
  <c r="H66" i="6" s="1"/>
  <c r="F65" i="6"/>
  <c r="F64" i="6"/>
  <c r="H64" i="6" s="1"/>
  <c r="F63" i="6"/>
  <c r="H63" i="6" s="1"/>
  <c r="F61" i="6"/>
  <c r="H61" i="6" s="1"/>
  <c r="F60" i="6"/>
  <c r="F59" i="6"/>
  <c r="F58" i="6"/>
  <c r="H58" i="6" s="1"/>
  <c r="F56" i="6"/>
  <c r="H56" i="6" s="1"/>
  <c r="F55" i="6"/>
  <c r="F54" i="6"/>
  <c r="F53" i="6"/>
  <c r="H53" i="6" s="1"/>
  <c r="F51" i="6"/>
  <c r="F50" i="6"/>
  <c r="H50" i="6" s="1"/>
  <c r="F49" i="6"/>
  <c r="H49" i="6" s="1"/>
  <c r="F48" i="6"/>
  <c r="H48" i="6" s="1"/>
  <c r="F47" i="6"/>
  <c r="F46" i="6"/>
  <c r="F43" i="6"/>
  <c r="F42" i="6"/>
  <c r="F41" i="6"/>
  <c r="F40" i="6"/>
  <c r="H40" i="6" s="1"/>
  <c r="F39" i="6"/>
  <c r="H39" i="6" s="1"/>
  <c r="F36" i="6"/>
  <c r="F35" i="6"/>
  <c r="H35" i="6" s="1"/>
  <c r="F34" i="6"/>
  <c r="H34" i="6" s="1"/>
  <c r="F33" i="6"/>
  <c r="H33" i="6" s="1"/>
  <c r="F32" i="6"/>
  <c r="H32" i="6" s="1"/>
  <c r="F29" i="6"/>
  <c r="H29" i="6" s="1"/>
  <c r="F28" i="6"/>
  <c r="F27" i="6"/>
  <c r="F26" i="6"/>
  <c r="F25" i="6"/>
  <c r="F24" i="6"/>
  <c r="H24" i="6" s="1"/>
  <c r="F23" i="6"/>
  <c r="H23" i="6" s="1"/>
  <c r="F21" i="6"/>
  <c r="F20" i="6"/>
  <c r="H20" i="6" s="1"/>
  <c r="F18" i="6"/>
  <c r="H18" i="6" s="1"/>
  <c r="F17" i="6"/>
  <c r="H17" i="6" s="1"/>
  <c r="F16" i="6"/>
  <c r="H16" i="6" s="1"/>
  <c r="F15" i="6"/>
  <c r="H15" i="6" s="1"/>
  <c r="F14" i="6"/>
  <c r="F13" i="6"/>
  <c r="H13" i="6" s="1"/>
  <c r="F12" i="6"/>
  <c r="F11" i="6"/>
  <c r="F10" i="6"/>
  <c r="H10" i="6" s="1"/>
  <c r="F9" i="6"/>
  <c r="F8" i="6"/>
  <c r="H8" i="6" s="1"/>
  <c r="F7" i="6"/>
  <c r="F6" i="6"/>
  <c r="H6" i="6" s="1"/>
  <c r="F5" i="6"/>
  <c r="H5" i="6" s="1"/>
  <c r="F4" i="6"/>
  <c r="H4" i="6" s="1"/>
  <c r="F3" i="6"/>
  <c r="H3" i="6" s="1"/>
  <c r="H2" i="6"/>
  <c r="AG5" i="6" s="1"/>
  <c r="AH5" i="6" s="1"/>
  <c r="F74" i="1"/>
  <c r="F73" i="1"/>
  <c r="G73" i="1" s="1"/>
  <c r="B74" i="1"/>
  <c r="B73" i="1"/>
  <c r="P207" i="2"/>
  <c r="P210" i="2"/>
  <c r="P206" i="2"/>
  <c r="P200" i="2"/>
  <c r="P205" i="2"/>
  <c r="P204" i="2"/>
  <c r="P201" i="2"/>
  <c r="P203" i="2"/>
  <c r="P202" i="2"/>
  <c r="P198" i="2"/>
  <c r="P199" i="2"/>
  <c r="P197" i="2"/>
  <c r="P196" i="2"/>
  <c r="P195" i="2"/>
  <c r="P191" i="2"/>
  <c r="P194" i="2"/>
  <c r="P193" i="2"/>
  <c r="P192" i="2"/>
  <c r="P189" i="2"/>
  <c r="P190" i="2"/>
  <c r="P187" i="2"/>
  <c r="P186" i="2"/>
  <c r="P188" i="2"/>
  <c r="P182" i="2"/>
  <c r="P185" i="2"/>
  <c r="P181" i="2"/>
  <c r="P184" i="2"/>
  <c r="P183" i="2"/>
  <c r="P177" i="2"/>
  <c r="P156" i="2"/>
  <c r="P169" i="2"/>
  <c r="P167" i="2"/>
  <c r="P172" i="2"/>
  <c r="P161" i="2"/>
  <c r="P179" i="2"/>
  <c r="P159" i="2"/>
  <c r="P148" i="2"/>
  <c r="P174" i="2"/>
  <c r="Q173" i="2"/>
  <c r="P173" i="2"/>
  <c r="P170" i="2"/>
  <c r="P149" i="2"/>
  <c r="P100" i="2"/>
  <c r="R100" i="2" s="1"/>
  <c r="E100" i="2" s="1"/>
  <c r="P140" i="2"/>
  <c r="R140" i="2" s="1"/>
  <c r="E140" i="2" s="1"/>
  <c r="Q29" i="2"/>
  <c r="S29" i="2" s="1"/>
  <c r="P29" i="2"/>
  <c r="R29" i="2" s="1"/>
  <c r="E29" i="2" s="1"/>
  <c r="Q126" i="2"/>
  <c r="S126" i="2" s="1"/>
  <c r="P126" i="2"/>
  <c r="R126" i="2" s="1"/>
  <c r="E126" i="2" s="1"/>
  <c r="P76" i="2"/>
  <c r="R76" i="2" s="1"/>
  <c r="E76" i="2" s="1"/>
  <c r="Q117" i="2"/>
  <c r="S117" i="2" s="1"/>
  <c r="P117" i="2"/>
  <c r="R117" i="2" s="1"/>
  <c r="E117" i="2" s="1"/>
  <c r="Q20" i="2"/>
  <c r="S20" i="2" s="1"/>
  <c r="P20" i="2"/>
  <c r="R20" i="2" s="1"/>
  <c r="E20" i="2" s="1"/>
  <c r="Q2" i="2"/>
  <c r="S2" i="2" s="1"/>
  <c r="P2" i="2"/>
  <c r="R2" i="2" s="1"/>
  <c r="E2" i="2" s="1"/>
  <c r="P112" i="2"/>
  <c r="R112" i="2" s="1"/>
  <c r="E112" i="2" s="1"/>
  <c r="P56" i="2"/>
  <c r="R56" i="2" s="1"/>
  <c r="E56" i="2" s="1"/>
  <c r="P93" i="2"/>
  <c r="R93" i="2" s="1"/>
  <c r="E93" i="2" s="1"/>
  <c r="Q8" i="2"/>
  <c r="S8" i="2" s="1"/>
  <c r="P8" i="2"/>
  <c r="R8" i="2" s="1"/>
  <c r="E8" i="2" s="1"/>
  <c r="P146" i="2"/>
  <c r="R146" i="2" s="1"/>
  <c r="E146" i="2" s="1"/>
  <c r="P157" i="2"/>
  <c r="R157" i="2" s="1"/>
  <c r="E157" i="2" s="1"/>
  <c r="Q21" i="2"/>
  <c r="S21" i="2" s="1"/>
  <c r="P21" i="2"/>
  <c r="R21" i="2" s="1"/>
  <c r="E21" i="2" s="1"/>
  <c r="P111" i="2"/>
  <c r="R111" i="2" s="1"/>
  <c r="E111" i="2" s="1"/>
  <c r="P166" i="2"/>
  <c r="R166" i="2" s="1"/>
  <c r="E166" i="2" s="1"/>
  <c r="P165" i="2"/>
  <c r="R165" i="2" s="1"/>
  <c r="E165" i="2" s="1"/>
  <c r="P37" i="2"/>
  <c r="R37" i="2" s="1"/>
  <c r="E37" i="2" s="1"/>
  <c r="P47" i="2"/>
  <c r="R47" i="2" s="1"/>
  <c r="E47" i="2" s="1"/>
  <c r="P101" i="2"/>
  <c r="R101" i="2" s="1"/>
  <c r="E101" i="2" s="1"/>
  <c r="P131" i="2"/>
  <c r="R131" i="2" s="1"/>
  <c r="E131" i="2" s="1"/>
  <c r="Q33" i="2"/>
  <c r="S33" i="2" s="1"/>
  <c r="P33" i="2"/>
  <c r="R33" i="2" s="1"/>
  <c r="E33" i="2" s="1"/>
  <c r="Q24" i="2"/>
  <c r="S24" i="2" s="1"/>
  <c r="P24" i="2"/>
  <c r="R24" i="2" s="1"/>
  <c r="E24" i="2" s="1"/>
  <c r="P45" i="2"/>
  <c r="R45" i="2" s="1"/>
  <c r="E45" i="2" s="1"/>
  <c r="P120" i="2"/>
  <c r="R120" i="2" s="1"/>
  <c r="E120" i="2" s="1"/>
  <c r="P142" i="2"/>
  <c r="R142" i="2" s="1"/>
  <c r="E142" i="2" s="1"/>
  <c r="Q14" i="2"/>
  <c r="S14" i="2" s="1"/>
  <c r="P14" i="2"/>
  <c r="R14" i="2" s="1"/>
  <c r="E14" i="2" s="1"/>
  <c r="Q13" i="2"/>
  <c r="S13" i="2" s="1"/>
  <c r="P13" i="2"/>
  <c r="R13" i="2" s="1"/>
  <c r="E13" i="2" s="1"/>
  <c r="Q3" i="2"/>
  <c r="S3" i="2" s="1"/>
  <c r="P3" i="2"/>
  <c r="R3" i="2" s="1"/>
  <c r="E3" i="2" s="1"/>
  <c r="P16" i="2"/>
  <c r="R16" i="2" s="1"/>
  <c r="E16" i="2" s="1"/>
  <c r="P132" i="2"/>
  <c r="R132" i="2" s="1"/>
  <c r="E132" i="2" s="1"/>
  <c r="P107" i="2"/>
  <c r="R107" i="2" s="1"/>
  <c r="E107" i="2" s="1"/>
  <c r="Q5" i="2"/>
  <c r="S5" i="2" s="1"/>
  <c r="R5" i="2"/>
  <c r="E5" i="2" s="1"/>
  <c r="P160" i="2"/>
  <c r="R160" i="2" s="1"/>
  <c r="E160" i="2" s="1"/>
  <c r="P158" i="2"/>
  <c r="R158" i="2" s="1"/>
  <c r="E158" i="2" s="1"/>
  <c r="Q31" i="2"/>
  <c r="S31" i="2" s="1"/>
  <c r="P31" i="2"/>
  <c r="R31" i="2" s="1"/>
  <c r="E31" i="2" s="1"/>
  <c r="P135" i="2"/>
  <c r="R135" i="2" s="1"/>
  <c r="E135" i="2" s="1"/>
  <c r="Q11" i="2"/>
  <c r="S11" i="2" s="1"/>
  <c r="P11" i="2"/>
  <c r="R11" i="2" s="1"/>
  <c r="E11" i="2" s="1"/>
  <c r="P178" i="2"/>
  <c r="R178" i="2" s="1"/>
  <c r="E178" i="2" s="1"/>
  <c r="P118" i="2"/>
  <c r="R118" i="2" s="1"/>
  <c r="E118" i="2" s="1"/>
  <c r="P136" i="2"/>
  <c r="R136" i="2" s="1"/>
  <c r="E136" i="2" s="1"/>
  <c r="Q96" i="2"/>
  <c r="S96" i="2" s="1"/>
  <c r="P96" i="2"/>
  <c r="R96" i="2" s="1"/>
  <c r="E96" i="2" s="1"/>
  <c r="P78" i="2"/>
  <c r="R78" i="2" s="1"/>
  <c r="E78" i="2" s="1"/>
  <c r="Q42" i="2"/>
  <c r="S42" i="2" s="1"/>
  <c r="P42" i="2"/>
  <c r="R42" i="2" s="1"/>
  <c r="E42" i="2" s="1"/>
  <c r="P162" i="2"/>
  <c r="R162" i="2" s="1"/>
  <c r="E162" i="2" s="1"/>
  <c r="P171" i="2"/>
  <c r="R171" i="2" s="1"/>
  <c r="E171" i="2" s="1"/>
  <c r="P51" i="2"/>
  <c r="R51" i="2" s="1"/>
  <c r="E51" i="2" s="1"/>
  <c r="P18" i="2"/>
  <c r="R18" i="2" s="1"/>
  <c r="E18" i="2" s="1"/>
  <c r="Q38" i="2"/>
  <c r="S38" i="2" s="1"/>
  <c r="P38" i="2"/>
  <c r="R38" i="2" s="1"/>
  <c r="E38" i="2" s="1"/>
  <c r="Q17" i="2"/>
  <c r="S17" i="2" s="1"/>
  <c r="P17" i="2"/>
  <c r="R17" i="2" s="1"/>
  <c r="E17" i="2" s="1"/>
  <c r="Q4" i="2"/>
  <c r="S4" i="2" s="1"/>
  <c r="P4" i="2"/>
  <c r="R4" i="2" s="1"/>
  <c r="E4" i="2" s="1"/>
  <c r="P155" i="2"/>
  <c r="R155" i="2" s="1"/>
  <c r="E155" i="2" s="1"/>
  <c r="P86" i="2"/>
  <c r="R86" i="2" s="1"/>
  <c r="E86" i="2" s="1"/>
  <c r="P152" i="2"/>
  <c r="R152" i="2" s="1"/>
  <c r="E152" i="2" s="1"/>
  <c r="P151" i="2"/>
  <c r="R151" i="2" s="1"/>
  <c r="E151" i="2" s="1"/>
  <c r="P89" i="2"/>
  <c r="R89" i="2" s="1"/>
  <c r="E89" i="2" s="1"/>
  <c r="P71" i="2"/>
  <c r="R71" i="2" s="1"/>
  <c r="E71" i="2" s="1"/>
  <c r="P139" i="2"/>
  <c r="R139" i="2" s="1"/>
  <c r="E139" i="2" s="1"/>
  <c r="P55" i="2"/>
  <c r="R55" i="2" s="1"/>
  <c r="E55" i="2" s="1"/>
  <c r="P102" i="2"/>
  <c r="R102" i="2" s="1"/>
  <c r="E102" i="2" s="1"/>
  <c r="Q19" i="2"/>
  <c r="S19" i="2" s="1"/>
  <c r="P19" i="2"/>
  <c r="R19" i="2" s="1"/>
  <c r="E19" i="2" s="1"/>
  <c r="Q94" i="2"/>
  <c r="S94" i="2" s="1"/>
  <c r="P94" i="2"/>
  <c r="R94" i="2" s="1"/>
  <c r="E94" i="2" s="1"/>
  <c r="P163" i="2"/>
  <c r="R163" i="2" s="1"/>
  <c r="E163" i="2" s="1"/>
  <c r="P115" i="2"/>
  <c r="R115" i="2" s="1"/>
  <c r="E115" i="2" s="1"/>
  <c r="P92" i="2"/>
  <c r="R92" i="2" s="1"/>
  <c r="E92" i="2" s="1"/>
  <c r="Q9" i="2"/>
  <c r="S9" i="2" s="1"/>
  <c r="P9" i="2"/>
  <c r="R9" i="2" s="1"/>
  <c r="E9" i="2" s="1"/>
  <c r="P99" i="2"/>
  <c r="R99" i="2" s="1"/>
  <c r="E99" i="2" s="1"/>
  <c r="Q49" i="2"/>
  <c r="S49" i="2" s="1"/>
  <c r="P49" i="2"/>
  <c r="R49" i="2" s="1"/>
  <c r="E49" i="2" s="1"/>
  <c r="P62" i="2"/>
  <c r="R62" i="2" s="1"/>
  <c r="E62" i="2" s="1"/>
  <c r="P121" i="2"/>
  <c r="R121" i="2" s="1"/>
  <c r="E121" i="2" s="1"/>
  <c r="P75" i="2"/>
  <c r="R75" i="2" s="1"/>
  <c r="E75" i="2" s="1"/>
  <c r="Q26" i="2"/>
  <c r="S26" i="2" s="1"/>
  <c r="P26" i="2"/>
  <c r="R26" i="2" s="1"/>
  <c r="E26" i="2" s="1"/>
  <c r="Q10" i="2"/>
  <c r="S10" i="2" s="1"/>
  <c r="P10" i="2"/>
  <c r="R10" i="2" s="1"/>
  <c r="E10" i="2" s="1"/>
  <c r="P144" i="2"/>
  <c r="R144" i="2" s="1"/>
  <c r="E144" i="2" s="1"/>
  <c r="P34" i="2"/>
  <c r="R34" i="2" s="1"/>
  <c r="E34" i="2" s="1"/>
  <c r="P90" i="2"/>
  <c r="R90" i="2" s="1"/>
  <c r="E90" i="2" s="1"/>
  <c r="P119" i="2"/>
  <c r="R119" i="2" s="1"/>
  <c r="E119" i="2" s="1"/>
  <c r="P176" i="2"/>
  <c r="R176" i="2" s="1"/>
  <c r="E176" i="2" s="1"/>
  <c r="P66" i="2"/>
  <c r="R66" i="2" s="1"/>
  <c r="E66" i="2" s="1"/>
  <c r="Q61" i="2"/>
  <c r="S61" i="2" s="1"/>
  <c r="P61" i="2"/>
  <c r="R61" i="2" s="1"/>
  <c r="E61" i="2" s="1"/>
  <c r="P109" i="2"/>
  <c r="R109" i="2" s="1"/>
  <c r="E109" i="2" s="1"/>
  <c r="P145" i="2"/>
  <c r="R145" i="2" s="1"/>
  <c r="E145" i="2" s="1"/>
  <c r="P113" i="2"/>
  <c r="R113" i="2" s="1"/>
  <c r="E113" i="2" s="1"/>
  <c r="P164" i="2"/>
  <c r="R164" i="2" s="1"/>
  <c r="E164" i="2" s="1"/>
  <c r="P73" i="2"/>
  <c r="R73" i="2" s="1"/>
  <c r="E73" i="2" s="1"/>
  <c r="Q12" i="2"/>
  <c r="S12" i="2" s="1"/>
  <c r="P12" i="2"/>
  <c r="R12" i="2" s="1"/>
  <c r="E12" i="2" s="1"/>
  <c r="Q44" i="2"/>
  <c r="S44" i="2" s="1"/>
  <c r="P44" i="2"/>
  <c r="R44" i="2" s="1"/>
  <c r="E44" i="2" s="1"/>
  <c r="P40" i="2"/>
  <c r="R40" i="2" s="1"/>
  <c r="E40" i="2" s="1"/>
  <c r="P27" i="2"/>
  <c r="R27" i="2" s="1"/>
  <c r="E27" i="2" s="1"/>
  <c r="P50" i="2"/>
  <c r="R50" i="2" s="1"/>
  <c r="E50" i="2" s="1"/>
  <c r="Q91" i="2"/>
  <c r="S91" i="2" s="1"/>
  <c r="P91" i="2"/>
  <c r="R91" i="2" s="1"/>
  <c r="E91" i="2" s="1"/>
  <c r="P147" i="2"/>
  <c r="R147" i="2" s="1"/>
  <c r="E147" i="2" s="1"/>
  <c r="P133" i="2"/>
  <c r="R133" i="2" s="1"/>
  <c r="E133" i="2" s="1"/>
  <c r="P68" i="2"/>
  <c r="R68" i="2" s="1"/>
  <c r="E68" i="2" s="1"/>
  <c r="P63" i="2"/>
  <c r="R63" i="2" s="1"/>
  <c r="E63" i="2" s="1"/>
  <c r="Q48" i="2"/>
  <c r="S48" i="2" s="1"/>
  <c r="P48" i="2"/>
  <c r="R48" i="2" s="1"/>
  <c r="E48" i="2" s="1"/>
  <c r="Q32" i="2"/>
  <c r="S32" i="2" s="1"/>
  <c r="P32" i="2"/>
  <c r="R32" i="2" s="1"/>
  <c r="E32" i="2" s="1"/>
  <c r="P54" i="2"/>
  <c r="R54" i="2" s="1"/>
  <c r="E54" i="2" s="1"/>
  <c r="P95" i="2"/>
  <c r="R95" i="2" s="1"/>
  <c r="E95" i="2" s="1"/>
  <c r="P128" i="2"/>
  <c r="R128" i="2" s="1"/>
  <c r="E128" i="2" s="1"/>
  <c r="P122" i="2"/>
  <c r="R122" i="2" s="1"/>
  <c r="E122" i="2" s="1"/>
  <c r="P134" i="2"/>
  <c r="R134" i="2" s="1"/>
  <c r="E134" i="2" s="1"/>
  <c r="P129" i="2"/>
  <c r="R129" i="2" s="1"/>
  <c r="E129" i="2" s="1"/>
  <c r="Q97" i="2"/>
  <c r="S97" i="2" s="1"/>
  <c r="P97" i="2"/>
  <c r="R97" i="2" s="1"/>
  <c r="E97" i="2" s="1"/>
  <c r="Q43" i="2"/>
  <c r="S43" i="2" s="1"/>
  <c r="P43" i="2"/>
  <c r="R43" i="2" s="1"/>
  <c r="E43" i="2" s="1"/>
  <c r="P70" i="2"/>
  <c r="R70" i="2" s="1"/>
  <c r="E70" i="2" s="1"/>
  <c r="Q23" i="2"/>
  <c r="S23" i="2" s="1"/>
  <c r="P23" i="2"/>
  <c r="R23" i="2" s="1"/>
  <c r="E23" i="2" s="1"/>
  <c r="P104" i="2"/>
  <c r="R104" i="2" s="1"/>
  <c r="E104" i="2" s="1"/>
  <c r="P80" i="2"/>
  <c r="R80" i="2" s="1"/>
  <c r="E80" i="2" s="1"/>
  <c r="Q41" i="2"/>
  <c r="S41" i="2" s="1"/>
  <c r="P41" i="2"/>
  <c r="R41" i="2" s="1"/>
  <c r="E41" i="2" s="1"/>
  <c r="P123" i="2"/>
  <c r="R123" i="2" s="1"/>
  <c r="E123" i="2" s="1"/>
  <c r="P108" i="2"/>
  <c r="R108" i="2" s="1"/>
  <c r="E108" i="2" s="1"/>
  <c r="Q67" i="2"/>
  <c r="S67" i="2" s="1"/>
  <c r="P67" i="2"/>
  <c r="R67" i="2" s="1"/>
  <c r="E67" i="2" s="1"/>
  <c r="P87" i="2"/>
  <c r="R87" i="2" s="1"/>
  <c r="E87" i="2" s="1"/>
  <c r="P116" i="2"/>
  <c r="R116" i="2" s="1"/>
  <c r="E116" i="2" s="1"/>
  <c r="Q82" i="2"/>
  <c r="S82" i="2" s="1"/>
  <c r="P82" i="2"/>
  <c r="R82" i="2" s="1"/>
  <c r="E82" i="2" s="1"/>
  <c r="P64" i="2"/>
  <c r="R64" i="2" s="1"/>
  <c r="E64" i="2" s="1"/>
  <c r="P168" i="2"/>
  <c r="R168" i="2" s="1"/>
  <c r="E168" i="2" s="1"/>
  <c r="P106" i="2"/>
  <c r="R106" i="2" s="1"/>
  <c r="E106" i="2" s="1"/>
  <c r="P88" i="2"/>
  <c r="R88" i="2" s="1"/>
  <c r="E88" i="2" s="1"/>
  <c r="P74" i="2"/>
  <c r="R74" i="2" s="1"/>
  <c r="E74" i="2" s="1"/>
  <c r="Q60" i="2"/>
  <c r="S60" i="2" s="1"/>
  <c r="P60" i="2"/>
  <c r="R60" i="2" s="1"/>
  <c r="E60" i="2" s="1"/>
  <c r="P137" i="2"/>
  <c r="R137" i="2" s="1"/>
  <c r="E137" i="2" s="1"/>
  <c r="Q22" i="2"/>
  <c r="S22" i="2" s="1"/>
  <c r="P22" i="2"/>
  <c r="R22" i="2" s="1"/>
  <c r="E22" i="2" s="1"/>
  <c r="Q36" i="2"/>
  <c r="S36" i="2" s="1"/>
  <c r="P36" i="2"/>
  <c r="R36" i="2" s="1"/>
  <c r="E36" i="2" s="1"/>
  <c r="P59" i="2"/>
  <c r="R59" i="2" s="1"/>
  <c r="E59" i="2" s="1"/>
  <c r="P65" i="2"/>
  <c r="R65" i="2" s="1"/>
  <c r="E65" i="2" s="1"/>
  <c r="P98" i="2"/>
  <c r="R98" i="2" s="1"/>
  <c r="E98" i="2" s="1"/>
  <c r="Q30" i="2"/>
  <c r="S30" i="2" s="1"/>
  <c r="P30" i="2"/>
  <c r="R30" i="2" s="1"/>
  <c r="E30" i="2" s="1"/>
  <c r="P154" i="2"/>
  <c r="R154" i="2" s="1"/>
  <c r="E154" i="2" s="1"/>
  <c r="P153" i="2"/>
  <c r="R153" i="2" s="1"/>
  <c r="E153" i="2" s="1"/>
  <c r="Q84" i="2"/>
  <c r="S84" i="2" s="1"/>
  <c r="P84" i="2"/>
  <c r="R84" i="2" s="1"/>
  <c r="E84" i="2" s="1"/>
  <c r="P138" i="2"/>
  <c r="R138" i="2" s="1"/>
  <c r="E138" i="2" s="1"/>
  <c r="P130" i="2"/>
  <c r="R130" i="2" s="1"/>
  <c r="E130" i="2" s="1"/>
  <c r="P72" i="2"/>
  <c r="R72" i="2" s="1"/>
  <c r="E72" i="2" s="1"/>
  <c r="Q52" i="2"/>
  <c r="S52" i="2" s="1"/>
  <c r="P52" i="2"/>
  <c r="R52" i="2" s="1"/>
  <c r="E52" i="2" s="1"/>
  <c r="P105" i="2"/>
  <c r="R105" i="2" s="1"/>
  <c r="E105" i="2" s="1"/>
  <c r="Q28" i="2"/>
  <c r="S28" i="2" s="1"/>
  <c r="P28" i="2"/>
  <c r="R28" i="2" s="1"/>
  <c r="E28" i="2" s="1"/>
  <c r="P124" i="2"/>
  <c r="R124" i="2" s="1"/>
  <c r="E124" i="2" s="1"/>
  <c r="P79" i="2"/>
  <c r="R79" i="2" s="1"/>
  <c r="E79" i="2" s="1"/>
  <c r="P114" i="2"/>
  <c r="R114" i="2" s="1"/>
  <c r="E114" i="2" s="1"/>
  <c r="P127" i="2"/>
  <c r="R127" i="2" s="1"/>
  <c r="E127" i="2" s="1"/>
  <c r="Q7" i="2"/>
  <c r="S7" i="2" s="1"/>
  <c r="P7" i="2"/>
  <c r="R7" i="2" s="1"/>
  <c r="E7" i="2" s="1"/>
  <c r="P85" i="2"/>
  <c r="R85" i="2" s="1"/>
  <c r="E85" i="2" s="1"/>
  <c r="Q35" i="2"/>
  <c r="S35" i="2" s="1"/>
  <c r="P35" i="2"/>
  <c r="R35" i="2" s="1"/>
  <c r="E35" i="2" s="1"/>
  <c r="P103" i="2"/>
  <c r="R103" i="2" s="1"/>
  <c r="E103" i="2" s="1"/>
  <c r="P25" i="2"/>
  <c r="R25" i="2" s="1"/>
  <c r="E25" i="2" s="1"/>
  <c r="Q39" i="2"/>
  <c r="S39" i="2" s="1"/>
  <c r="P39" i="2"/>
  <c r="R39" i="2" s="1"/>
  <c r="E39" i="2" s="1"/>
  <c r="Q6" i="2"/>
  <c r="S6" i="2" s="1"/>
  <c r="P6" i="2"/>
  <c r="R6" i="2" s="1"/>
  <c r="E6" i="2" s="1"/>
  <c r="P141" i="2"/>
  <c r="R141" i="2" s="1"/>
  <c r="E141" i="2" s="1"/>
  <c r="P81" i="2"/>
  <c r="R81" i="2" s="1"/>
  <c r="E81" i="2" s="1"/>
  <c r="Q83" i="2"/>
  <c r="S83" i="2" s="1"/>
  <c r="P83" i="2"/>
  <c r="R83" i="2" s="1"/>
  <c r="E83" i="2" s="1"/>
  <c r="P175" i="2"/>
  <c r="R175" i="2" s="1"/>
  <c r="E175" i="2" s="1"/>
  <c r="P150" i="2"/>
  <c r="R150" i="2" s="1"/>
  <c r="E150" i="2" s="1"/>
  <c r="P110" i="2"/>
  <c r="R110" i="2" s="1"/>
  <c r="E110" i="2" s="1"/>
  <c r="P53" i="2"/>
  <c r="R53" i="2" s="1"/>
  <c r="E53" i="2" s="1"/>
  <c r="P143" i="2"/>
  <c r="R143" i="2" s="1"/>
  <c r="E143" i="2" s="1"/>
  <c r="P46" i="2"/>
  <c r="R46" i="2" s="1"/>
  <c r="E46" i="2" s="1"/>
  <c r="Q125" i="2"/>
  <c r="S125" i="2" s="1"/>
  <c r="P125" i="2"/>
  <c r="R125" i="2" s="1"/>
  <c r="E125" i="2" s="1"/>
  <c r="Q69" i="2"/>
  <c r="S69" i="2" s="1"/>
  <c r="P69" i="2"/>
  <c r="R69" i="2" s="1"/>
  <c r="E69" i="2" s="1"/>
  <c r="P57" i="2"/>
  <c r="R57" i="2" s="1"/>
  <c r="E57" i="2" s="1"/>
  <c r="Q58" i="2"/>
  <c r="S58" i="2" s="1"/>
  <c r="P58" i="2"/>
  <c r="R58" i="2" s="1"/>
  <c r="E58" i="2" s="1"/>
  <c r="Q15" i="2"/>
  <c r="S15" i="2" s="1"/>
  <c r="P15" i="2"/>
  <c r="R15" i="2" s="1"/>
  <c r="E15" i="2" s="1"/>
  <c r="P77" i="2"/>
  <c r="R77" i="2" s="1"/>
  <c r="E77" i="2" s="1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3" i="3"/>
  <c r="R342" i="3"/>
  <c r="R340" i="3"/>
  <c r="R339" i="3"/>
  <c r="R338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L12" i="3"/>
  <c r="L11" i="3"/>
  <c r="L10" i="3"/>
  <c r="L9" i="3"/>
  <c r="L8" i="3"/>
  <c r="L7" i="3"/>
  <c r="L6" i="3"/>
  <c r="L5" i="3"/>
  <c r="L4" i="3"/>
  <c r="M2" i="3"/>
  <c r="L2" i="3" s="1"/>
  <c r="L3" i="3"/>
  <c r="A292" i="3"/>
  <c r="K292" i="3" s="1"/>
  <c r="J502" i="3"/>
  <c r="I502" i="3"/>
  <c r="J500" i="3"/>
  <c r="I500" i="3"/>
  <c r="J497" i="3"/>
  <c r="I497" i="3"/>
  <c r="J492" i="3"/>
  <c r="I492" i="3"/>
  <c r="J491" i="3"/>
  <c r="I491" i="3"/>
  <c r="J490" i="3"/>
  <c r="I490" i="3"/>
  <c r="J489" i="3"/>
  <c r="I489" i="3"/>
  <c r="J487" i="3"/>
  <c r="I487" i="3"/>
  <c r="J481" i="3"/>
  <c r="I481" i="3"/>
  <c r="J479" i="3"/>
  <c r="I479" i="3"/>
  <c r="J478" i="3"/>
  <c r="I478" i="3"/>
  <c r="J477" i="3"/>
  <c r="I477" i="3"/>
  <c r="J476" i="3"/>
  <c r="I476" i="3"/>
  <c r="J475" i="3"/>
  <c r="I475" i="3"/>
  <c r="J473" i="3"/>
  <c r="I473" i="3"/>
  <c r="J469" i="3"/>
  <c r="I469" i="3"/>
  <c r="J467" i="3"/>
  <c r="I467" i="3"/>
  <c r="J461" i="3"/>
  <c r="I461" i="3"/>
  <c r="J460" i="3"/>
  <c r="I460" i="3"/>
  <c r="J457" i="3"/>
  <c r="I457" i="3"/>
  <c r="J454" i="3"/>
  <c r="I454" i="3"/>
  <c r="J453" i="3"/>
  <c r="I453" i="3"/>
  <c r="J446" i="3"/>
  <c r="I446" i="3"/>
  <c r="J445" i="3"/>
  <c r="I445" i="3"/>
  <c r="J442" i="3"/>
  <c r="I442" i="3"/>
  <c r="J440" i="3"/>
  <c r="I440" i="3"/>
  <c r="J433" i="3"/>
  <c r="I433" i="3"/>
  <c r="J432" i="3"/>
  <c r="I432" i="3"/>
  <c r="J430" i="3"/>
  <c r="I430" i="3"/>
  <c r="J429" i="3"/>
  <c r="I429" i="3"/>
  <c r="J427" i="3"/>
  <c r="I427" i="3"/>
  <c r="J426" i="3"/>
  <c r="I426" i="3"/>
  <c r="J425" i="3"/>
  <c r="I425" i="3"/>
  <c r="J424" i="3"/>
  <c r="I424" i="3"/>
  <c r="J423" i="3"/>
  <c r="I423" i="3"/>
  <c r="J417" i="3"/>
  <c r="I417" i="3"/>
  <c r="J415" i="3"/>
  <c r="I415" i="3"/>
  <c r="J413" i="3"/>
  <c r="I413" i="3"/>
  <c r="J412" i="3"/>
  <c r="I412" i="3"/>
  <c r="J411" i="3"/>
  <c r="I411" i="3"/>
  <c r="J410" i="3"/>
  <c r="I410" i="3"/>
  <c r="J409" i="3"/>
  <c r="I409" i="3"/>
  <c r="J406" i="3"/>
  <c r="I406" i="3"/>
  <c r="J404" i="3"/>
  <c r="I404" i="3"/>
  <c r="J403" i="3"/>
  <c r="I403" i="3"/>
  <c r="J402" i="3"/>
  <c r="I402" i="3"/>
  <c r="J401" i="3"/>
  <c r="I401" i="3"/>
  <c r="J395" i="3"/>
  <c r="I395" i="3"/>
  <c r="J394" i="3"/>
  <c r="I394" i="3"/>
  <c r="J393" i="3"/>
  <c r="I393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3" i="3"/>
  <c r="I383" i="3"/>
  <c r="J382" i="3"/>
  <c r="I382" i="3"/>
  <c r="J381" i="3"/>
  <c r="I381" i="3"/>
  <c r="J380" i="3"/>
  <c r="I380" i="3"/>
  <c r="J379" i="3"/>
  <c r="I379" i="3"/>
  <c r="J376" i="3"/>
  <c r="I376" i="3"/>
  <c r="J374" i="3"/>
  <c r="I374" i="3"/>
  <c r="J372" i="3"/>
  <c r="I372" i="3"/>
  <c r="J371" i="3"/>
  <c r="I371" i="3"/>
  <c r="J369" i="3"/>
  <c r="I369" i="3"/>
  <c r="J368" i="3"/>
  <c r="I368" i="3"/>
  <c r="J367" i="3"/>
  <c r="I367" i="3"/>
  <c r="J366" i="3"/>
  <c r="I366" i="3"/>
  <c r="J364" i="3"/>
  <c r="I364" i="3"/>
  <c r="J363" i="3"/>
  <c r="I363" i="3"/>
  <c r="J362" i="3"/>
  <c r="I362" i="3"/>
  <c r="J360" i="3"/>
  <c r="I360" i="3"/>
  <c r="J358" i="3"/>
  <c r="I358" i="3"/>
  <c r="J357" i="3"/>
  <c r="I357" i="3"/>
  <c r="J356" i="3"/>
  <c r="I356" i="3"/>
  <c r="J339" i="3"/>
  <c r="I339" i="3"/>
  <c r="J338" i="3"/>
  <c r="I338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5" i="3"/>
  <c r="I325" i="3"/>
  <c r="J324" i="3"/>
  <c r="I324" i="3"/>
  <c r="J323" i="3"/>
  <c r="I323" i="3"/>
  <c r="J322" i="3"/>
  <c r="I322" i="3"/>
  <c r="J321" i="3"/>
  <c r="I321" i="3"/>
  <c r="J319" i="3"/>
  <c r="I319" i="3"/>
  <c r="J318" i="3"/>
  <c r="I318" i="3"/>
  <c r="J317" i="3"/>
  <c r="I317" i="3"/>
  <c r="J311" i="3"/>
  <c r="I311" i="3"/>
  <c r="J310" i="3"/>
  <c r="I310" i="3"/>
  <c r="J309" i="3"/>
  <c r="I309" i="3"/>
  <c r="J308" i="3"/>
  <c r="I308" i="3"/>
  <c r="J304" i="3"/>
  <c r="I304" i="3"/>
  <c r="J303" i="3"/>
  <c r="I303" i="3"/>
  <c r="J302" i="3"/>
  <c r="I302" i="3"/>
  <c r="J300" i="3"/>
  <c r="I300" i="3"/>
  <c r="J294" i="3"/>
  <c r="I294" i="3"/>
  <c r="J292" i="3"/>
  <c r="I292" i="3"/>
  <c r="J291" i="3"/>
  <c r="I291" i="3"/>
  <c r="J290" i="3"/>
  <c r="I290" i="3"/>
  <c r="J289" i="3"/>
  <c r="I289" i="3"/>
  <c r="J288" i="3"/>
  <c r="I288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4" i="3"/>
  <c r="I254" i="3"/>
  <c r="J252" i="3"/>
  <c r="I252" i="3"/>
  <c r="J251" i="3"/>
  <c r="I251" i="3"/>
  <c r="J249" i="3"/>
  <c r="I249" i="3"/>
  <c r="J248" i="3"/>
  <c r="I248" i="3"/>
  <c r="J244" i="3"/>
  <c r="I244" i="3"/>
  <c r="J243" i="3"/>
  <c r="I243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3" i="3"/>
  <c r="I233" i="3"/>
  <c r="J232" i="3"/>
  <c r="I232" i="3"/>
  <c r="J231" i="3"/>
  <c r="I231" i="3"/>
  <c r="J227" i="3"/>
  <c r="I227" i="3"/>
  <c r="J226" i="3"/>
  <c r="I226" i="3"/>
  <c r="J223" i="3"/>
  <c r="I223" i="3"/>
  <c r="J220" i="3"/>
  <c r="I220" i="3"/>
  <c r="J219" i="3"/>
  <c r="I219" i="3"/>
  <c r="J217" i="3"/>
  <c r="I217" i="3"/>
  <c r="J215" i="3"/>
  <c r="I215" i="3"/>
  <c r="J213" i="3"/>
  <c r="I213" i="3"/>
  <c r="J212" i="3"/>
  <c r="I212" i="3"/>
  <c r="J211" i="3"/>
  <c r="I211" i="3"/>
  <c r="J210" i="3"/>
  <c r="I210" i="3"/>
  <c r="J207" i="3"/>
  <c r="I207" i="3"/>
  <c r="J204" i="3"/>
  <c r="I204" i="3"/>
  <c r="J199" i="3"/>
  <c r="I199" i="3"/>
  <c r="J197" i="3"/>
  <c r="I197" i="3"/>
  <c r="J196" i="3"/>
  <c r="I196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5" i="3"/>
  <c r="I185" i="3"/>
  <c r="J184" i="3"/>
  <c r="I184" i="3"/>
  <c r="J183" i="3"/>
  <c r="I183" i="3"/>
  <c r="J182" i="3"/>
  <c r="I182" i="3"/>
  <c r="J181" i="3"/>
  <c r="I181" i="3"/>
  <c r="J179" i="3"/>
  <c r="I179" i="3"/>
  <c r="J178" i="3"/>
  <c r="I178" i="3"/>
  <c r="J177" i="3"/>
  <c r="I177" i="3"/>
  <c r="J175" i="3"/>
  <c r="I175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6" i="3"/>
  <c r="I166" i="3"/>
  <c r="J161" i="3"/>
  <c r="I161" i="3"/>
  <c r="J159" i="3"/>
  <c r="I159" i="3"/>
  <c r="J158" i="3"/>
  <c r="I158" i="3"/>
  <c r="J157" i="3"/>
  <c r="I157" i="3"/>
  <c r="J154" i="3"/>
  <c r="I154" i="3"/>
  <c r="J153" i="3"/>
  <c r="I153" i="3"/>
  <c r="J152" i="3"/>
  <c r="I152" i="3"/>
  <c r="J151" i="3"/>
  <c r="I151" i="3"/>
  <c r="J149" i="3"/>
  <c r="I149" i="3"/>
  <c r="J148" i="3"/>
  <c r="I148" i="3"/>
  <c r="J144" i="3"/>
  <c r="I144" i="3"/>
  <c r="J143" i="3"/>
  <c r="I143" i="3"/>
  <c r="J138" i="3"/>
  <c r="I138" i="3"/>
  <c r="J137" i="3"/>
  <c r="I137" i="3"/>
  <c r="J136" i="3"/>
  <c r="I136" i="3"/>
  <c r="J135" i="3"/>
  <c r="I135" i="3"/>
  <c r="J132" i="3"/>
  <c r="I132" i="3"/>
  <c r="J127" i="3"/>
  <c r="I127" i="3"/>
  <c r="J125" i="3"/>
  <c r="I125" i="3"/>
  <c r="J123" i="3"/>
  <c r="I123" i="3"/>
  <c r="J120" i="3"/>
  <c r="I120" i="3"/>
  <c r="J117" i="3"/>
  <c r="I117" i="3"/>
  <c r="J114" i="3"/>
  <c r="I114" i="3"/>
  <c r="J112" i="3"/>
  <c r="I112" i="3"/>
  <c r="J111" i="3"/>
  <c r="I111" i="3"/>
  <c r="J109" i="3"/>
  <c r="I109" i="3"/>
  <c r="J103" i="3"/>
  <c r="I103" i="3"/>
  <c r="J102" i="3"/>
  <c r="I102" i="3"/>
  <c r="J101" i="3"/>
  <c r="I101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1" i="3"/>
  <c r="I91" i="3"/>
  <c r="J87" i="3"/>
  <c r="I87" i="3"/>
  <c r="J86" i="3"/>
  <c r="I86" i="3"/>
  <c r="J85" i="3"/>
  <c r="I85" i="3"/>
  <c r="J84" i="3"/>
  <c r="I84" i="3"/>
  <c r="J82" i="3"/>
  <c r="I82" i="3"/>
  <c r="J81" i="3"/>
  <c r="I81" i="3"/>
  <c r="J80" i="3"/>
  <c r="I80" i="3"/>
  <c r="J77" i="3"/>
  <c r="I77" i="3"/>
  <c r="J76" i="3"/>
  <c r="I76" i="3"/>
  <c r="J75" i="3"/>
  <c r="I75" i="3"/>
  <c r="J74" i="3"/>
  <c r="I74" i="3"/>
  <c r="J70" i="3"/>
  <c r="I70" i="3"/>
  <c r="J67" i="3"/>
  <c r="I67" i="3"/>
  <c r="J65" i="3"/>
  <c r="I65" i="3"/>
  <c r="J64" i="3"/>
  <c r="I64" i="3"/>
  <c r="J62" i="3"/>
  <c r="I62" i="3"/>
  <c r="J61" i="3"/>
  <c r="I61" i="3"/>
  <c r="J60" i="3"/>
  <c r="I60" i="3"/>
  <c r="J59" i="3"/>
  <c r="I59" i="3"/>
  <c r="J58" i="3"/>
  <c r="I58" i="3"/>
  <c r="J57" i="3"/>
  <c r="I57" i="3"/>
  <c r="J55" i="3"/>
  <c r="I55" i="3"/>
  <c r="J54" i="3"/>
  <c r="I54" i="3"/>
  <c r="J51" i="3"/>
  <c r="I51" i="3"/>
  <c r="J48" i="3"/>
  <c r="I48" i="3"/>
  <c r="J47" i="3"/>
  <c r="I47" i="3"/>
  <c r="J46" i="3"/>
  <c r="I46" i="3"/>
  <c r="J45" i="3"/>
  <c r="I45" i="3"/>
  <c r="J40" i="3"/>
  <c r="I40" i="3"/>
  <c r="J39" i="3"/>
  <c r="I39" i="3"/>
  <c r="J32" i="3"/>
  <c r="I32" i="3"/>
  <c r="J31" i="3"/>
  <c r="I31" i="3"/>
  <c r="J29" i="3"/>
  <c r="I29" i="3"/>
  <c r="J28" i="3"/>
  <c r="I28" i="3"/>
  <c r="J27" i="3"/>
  <c r="I27" i="3"/>
  <c r="J24" i="3"/>
  <c r="I24" i="3"/>
  <c r="J22" i="3"/>
  <c r="I22" i="3"/>
  <c r="J21" i="3"/>
  <c r="I21" i="3"/>
  <c r="J20" i="3"/>
  <c r="I20" i="3"/>
  <c r="J19" i="3"/>
  <c r="I19" i="3"/>
  <c r="J18" i="3"/>
  <c r="I18" i="3"/>
  <c r="J16" i="3"/>
  <c r="I16" i="3"/>
  <c r="J15" i="3"/>
  <c r="I15" i="3"/>
  <c r="J14" i="3"/>
  <c r="I14" i="3"/>
  <c r="J8" i="3"/>
  <c r="I8" i="3"/>
  <c r="J7" i="3"/>
  <c r="I7" i="3"/>
  <c r="I5" i="3"/>
  <c r="J4" i="3"/>
  <c r="I4" i="3"/>
  <c r="J3" i="3"/>
  <c r="I3" i="3"/>
  <c r="F287" i="3"/>
  <c r="J287" i="3" s="1"/>
  <c r="F276" i="3"/>
  <c r="J276" i="3" s="1"/>
  <c r="F275" i="3"/>
  <c r="J275" i="3" s="1"/>
  <c r="F253" i="3"/>
  <c r="J253" i="3" s="1"/>
  <c r="F250" i="3"/>
  <c r="J250" i="3" s="1"/>
  <c r="F246" i="3"/>
  <c r="J246" i="3" s="1"/>
  <c r="F245" i="3"/>
  <c r="J245" i="3" s="1"/>
  <c r="F242" i="3"/>
  <c r="J242" i="3" s="1"/>
  <c r="F241" i="3"/>
  <c r="J241" i="3" s="1"/>
  <c r="F230" i="3"/>
  <c r="J230" i="3" s="1"/>
  <c r="F229" i="3"/>
  <c r="J229" i="3" s="1"/>
  <c r="F228" i="3"/>
  <c r="J228" i="3" s="1"/>
  <c r="F225" i="3"/>
  <c r="J225" i="3" s="1"/>
  <c r="F224" i="3"/>
  <c r="J224" i="3" s="1"/>
  <c r="F221" i="3"/>
  <c r="J221" i="3" s="1"/>
  <c r="F218" i="3"/>
  <c r="J218" i="3" s="1"/>
  <c r="F214" i="3"/>
  <c r="J214" i="3" s="1"/>
  <c r="F209" i="3"/>
  <c r="J209" i="3" s="1"/>
  <c r="F208" i="3"/>
  <c r="J208" i="3" s="1"/>
  <c r="F205" i="3"/>
  <c r="J205" i="3" s="1"/>
  <c r="F203" i="3"/>
  <c r="J203" i="3" s="1"/>
  <c r="F202" i="3"/>
  <c r="J202" i="3" s="1"/>
  <c r="F201" i="3"/>
  <c r="J201" i="3" s="1"/>
  <c r="F200" i="3"/>
  <c r="J200" i="3" s="1"/>
  <c r="F198" i="3"/>
  <c r="J198" i="3" s="1"/>
  <c r="F195" i="3"/>
  <c r="J195" i="3" s="1"/>
  <c r="F187" i="3"/>
  <c r="J187" i="3" s="1"/>
  <c r="F186" i="3"/>
  <c r="J186" i="3" s="1"/>
  <c r="F180" i="3"/>
  <c r="J180" i="3" s="1"/>
  <c r="F176" i="3"/>
  <c r="J176" i="3" s="1"/>
  <c r="F167" i="3"/>
  <c r="J167" i="3" s="1"/>
  <c r="F164" i="3"/>
  <c r="J164" i="3" s="1"/>
  <c r="F163" i="3"/>
  <c r="J163" i="3" s="1"/>
  <c r="F162" i="3"/>
  <c r="J162" i="3" s="1"/>
  <c r="F155" i="3"/>
  <c r="J155" i="3" s="1"/>
  <c r="F150" i="3"/>
  <c r="J150" i="3" s="1"/>
  <c r="F146" i="3"/>
  <c r="J146" i="3" s="1"/>
  <c r="F145" i="3"/>
  <c r="J145" i="3" s="1"/>
  <c r="F142" i="3"/>
  <c r="J142" i="3" s="1"/>
  <c r="F141" i="3"/>
  <c r="J141" i="3" s="1"/>
  <c r="F140" i="3"/>
  <c r="J140" i="3" s="1"/>
  <c r="F139" i="3"/>
  <c r="J139" i="3" s="1"/>
  <c r="F133" i="3"/>
  <c r="J133" i="3" s="1"/>
  <c r="F130" i="3"/>
  <c r="J130" i="3" s="1"/>
  <c r="F129" i="3"/>
  <c r="J129" i="3" s="1"/>
  <c r="F128" i="3"/>
  <c r="J128" i="3" s="1"/>
  <c r="F126" i="3"/>
  <c r="J126" i="3" s="1"/>
  <c r="F121" i="3"/>
  <c r="J121" i="3" s="1"/>
  <c r="F119" i="3"/>
  <c r="J119" i="3" s="1"/>
  <c r="F116" i="3"/>
  <c r="J116" i="3" s="1"/>
  <c r="F115" i="3"/>
  <c r="J115" i="3" s="1"/>
  <c r="F262" i="3"/>
  <c r="J262" i="3" s="1"/>
  <c r="F255" i="3"/>
  <c r="J255" i="3" s="1"/>
  <c r="F247" i="3"/>
  <c r="J247" i="3" s="1"/>
  <c r="F234" i="3"/>
  <c r="J234" i="3" s="1"/>
  <c r="F222" i="3"/>
  <c r="J222" i="3" s="1"/>
  <c r="F216" i="3"/>
  <c r="J216" i="3" s="1"/>
  <c r="F206" i="3"/>
  <c r="J206" i="3" s="1"/>
  <c r="F174" i="3"/>
  <c r="J174" i="3" s="1"/>
  <c r="F165" i="3"/>
  <c r="J165" i="3" s="1"/>
  <c r="F160" i="3"/>
  <c r="J160" i="3" s="1"/>
  <c r="F156" i="3"/>
  <c r="J156" i="3" s="1"/>
  <c r="F134" i="3"/>
  <c r="J134" i="3" s="1"/>
  <c r="F131" i="3"/>
  <c r="J131" i="3" s="1"/>
  <c r="F124" i="3"/>
  <c r="J124" i="3" s="1"/>
  <c r="F122" i="3"/>
  <c r="J122" i="3" s="1"/>
  <c r="F118" i="3"/>
  <c r="J118" i="3" s="1"/>
  <c r="F113" i="3"/>
  <c r="J113" i="3" s="1"/>
  <c r="F110" i="3"/>
  <c r="J110" i="3" s="1"/>
  <c r="F108" i="3"/>
  <c r="J108" i="3" s="1"/>
  <c r="F107" i="3"/>
  <c r="J107" i="3" s="1"/>
  <c r="F106" i="3"/>
  <c r="J106" i="3" s="1"/>
  <c r="F105" i="3"/>
  <c r="J105" i="3" s="1"/>
  <c r="F104" i="3"/>
  <c r="J104" i="3" s="1"/>
  <c r="F100" i="3"/>
  <c r="J100" i="3" s="1"/>
  <c r="F92" i="3"/>
  <c r="J92" i="3" s="1"/>
  <c r="F90" i="3"/>
  <c r="J90" i="3" s="1"/>
  <c r="F89" i="3"/>
  <c r="J89" i="3" s="1"/>
  <c r="F88" i="3"/>
  <c r="J88" i="3" s="1"/>
  <c r="F83" i="3"/>
  <c r="J83" i="3" s="1"/>
  <c r="F79" i="3"/>
  <c r="J79" i="3" s="1"/>
  <c r="F78" i="3"/>
  <c r="J78" i="3" s="1"/>
  <c r="F73" i="3"/>
  <c r="J73" i="3" s="1"/>
  <c r="F72" i="3"/>
  <c r="J72" i="3" s="1"/>
  <c r="F71" i="3"/>
  <c r="J71" i="3" s="1"/>
  <c r="F69" i="3"/>
  <c r="J69" i="3" s="1"/>
  <c r="F68" i="3"/>
  <c r="J68" i="3" s="1"/>
  <c r="F66" i="3"/>
  <c r="J66" i="3" s="1"/>
  <c r="F63" i="3"/>
  <c r="J63" i="3" s="1"/>
  <c r="F56" i="3"/>
  <c r="J56" i="3" s="1"/>
  <c r="F53" i="3"/>
  <c r="J53" i="3" s="1"/>
  <c r="F52" i="3"/>
  <c r="J52" i="3" s="1"/>
  <c r="F50" i="3"/>
  <c r="J50" i="3" s="1"/>
  <c r="F49" i="3"/>
  <c r="J49" i="3" s="1"/>
  <c r="F44" i="3"/>
  <c r="J44" i="3" s="1"/>
  <c r="F43" i="3"/>
  <c r="J43" i="3" s="1"/>
  <c r="F42" i="3"/>
  <c r="J42" i="3" s="1"/>
  <c r="F41" i="3"/>
  <c r="J41" i="3" s="1"/>
  <c r="F38" i="3"/>
  <c r="J38" i="3" s="1"/>
  <c r="F37" i="3"/>
  <c r="J37" i="3" s="1"/>
  <c r="F36" i="3"/>
  <c r="J36" i="3" s="1"/>
  <c r="F35" i="3"/>
  <c r="J35" i="3" s="1"/>
  <c r="F34" i="3"/>
  <c r="J34" i="3" s="1"/>
  <c r="F33" i="3"/>
  <c r="J33" i="3" s="1"/>
  <c r="F30" i="3"/>
  <c r="J30" i="3" s="1"/>
  <c r="F26" i="3"/>
  <c r="J26" i="3" s="1"/>
  <c r="F25" i="3"/>
  <c r="J25" i="3" s="1"/>
  <c r="F23" i="3"/>
  <c r="J23" i="3" s="1"/>
  <c r="F17" i="3"/>
  <c r="J17" i="3" s="1"/>
  <c r="F13" i="3"/>
  <c r="J13" i="3" s="1"/>
  <c r="F12" i="3"/>
  <c r="J12" i="3" s="1"/>
  <c r="F11" i="3"/>
  <c r="J11" i="3" s="1"/>
  <c r="F10" i="3"/>
  <c r="J10" i="3" s="1"/>
  <c r="F9" i="3"/>
  <c r="J9" i="3" s="1"/>
  <c r="F6" i="3"/>
  <c r="J6" i="3" s="1"/>
  <c r="H207" i="2"/>
  <c r="H210" i="2"/>
  <c r="G316" i="3" s="1"/>
  <c r="H206" i="2"/>
  <c r="G431" i="3" s="1"/>
  <c r="H200" i="2"/>
  <c r="G245" i="3" s="1"/>
  <c r="H205" i="2"/>
  <c r="G1030" i="3" s="1"/>
  <c r="I1030" i="3" s="1"/>
  <c r="H204" i="2"/>
  <c r="G593" i="3" s="1"/>
  <c r="I593" i="3" s="1"/>
  <c r="H201" i="2"/>
  <c r="G222" i="3" s="1"/>
  <c r="H203" i="2"/>
  <c r="H202" i="2"/>
  <c r="G494" i="3" s="1"/>
  <c r="I494" i="3" s="1"/>
  <c r="H198" i="2"/>
  <c r="G437" i="3" s="1"/>
  <c r="I437" i="3" s="1"/>
  <c r="H199" i="2"/>
  <c r="G600" i="3" s="1"/>
  <c r="I600" i="3" s="1"/>
  <c r="H197" i="2"/>
  <c r="H196" i="2"/>
  <c r="H195" i="2"/>
  <c r="H191" i="2"/>
  <c r="G167" i="3" s="1"/>
  <c r="H194" i="2"/>
  <c r="H193" i="2"/>
  <c r="G2299" i="3" s="1"/>
  <c r="I2299" i="3" s="1"/>
  <c r="H192" i="2"/>
  <c r="G1988" i="3" s="1"/>
  <c r="H189" i="2"/>
  <c r="H190" i="2"/>
  <c r="H187" i="2"/>
  <c r="G1254" i="3" s="1"/>
  <c r="I1254" i="3" s="1"/>
  <c r="H186" i="2"/>
  <c r="G126" i="3" s="1"/>
  <c r="H188" i="2"/>
  <c r="G1187" i="3" s="1"/>
  <c r="I1187" i="3" s="1"/>
  <c r="H182" i="2"/>
  <c r="H185" i="2"/>
  <c r="G2637" i="3" s="1"/>
  <c r="I2637" i="3" s="1"/>
  <c r="H181" i="2"/>
  <c r="G90" i="3" s="1"/>
  <c r="H184" i="2"/>
  <c r="H183" i="2"/>
  <c r="G83" i="3" s="1"/>
  <c r="Q183" i="2" s="1"/>
  <c r="H177" i="2"/>
  <c r="G209" i="3" s="1"/>
  <c r="I209" i="3" s="1"/>
  <c r="H156" i="2"/>
  <c r="G50" i="3" s="1"/>
  <c r="H169" i="2"/>
  <c r="H167" i="2"/>
  <c r="H172" i="2"/>
  <c r="H180" i="2"/>
  <c r="H161" i="2"/>
  <c r="G35" i="3" s="1"/>
  <c r="I35" i="3" s="1"/>
  <c r="H179" i="2"/>
  <c r="H159" i="2"/>
  <c r="H148" i="2"/>
  <c r="G30" i="3" s="1"/>
  <c r="H174" i="2"/>
  <c r="G17" i="3" s="1"/>
  <c r="I17" i="3" s="1"/>
  <c r="H173" i="2"/>
  <c r="H170" i="2"/>
  <c r="G812" i="3" s="1"/>
  <c r="I812" i="3" s="1"/>
  <c r="H100" i="2"/>
  <c r="G49" i="3" s="1"/>
  <c r="H140" i="2"/>
  <c r="G1914" i="3" s="1"/>
  <c r="I1914" i="3" s="1"/>
  <c r="H29" i="2"/>
  <c r="H126" i="2"/>
  <c r="H76" i="2"/>
  <c r="G742" i="3" s="1"/>
  <c r="H117" i="2"/>
  <c r="H20" i="2"/>
  <c r="H2" i="2"/>
  <c r="H112" i="2"/>
  <c r="H56" i="2"/>
  <c r="G10" i="3" s="1"/>
  <c r="I10" i="3" s="1"/>
  <c r="H93" i="2"/>
  <c r="G950" i="3" s="1"/>
  <c r="H8" i="2"/>
  <c r="H146" i="2"/>
  <c r="G1392" i="3" s="1"/>
  <c r="I1392" i="3" s="1"/>
  <c r="H157" i="2"/>
  <c r="H21" i="2"/>
  <c r="H111" i="2"/>
  <c r="G342" i="3" s="1"/>
  <c r="I342" i="3" s="1"/>
  <c r="H166" i="2"/>
  <c r="H165" i="2"/>
  <c r="H37" i="2"/>
  <c r="G68" i="3" s="1"/>
  <c r="H47" i="2"/>
  <c r="G511" i="3" s="1"/>
  <c r="I511" i="3" s="1"/>
  <c r="H101" i="2"/>
  <c r="G297" i="3" s="1"/>
  <c r="I297" i="3" s="1"/>
  <c r="H131" i="2"/>
  <c r="G198" i="3" s="1"/>
  <c r="I198" i="3" s="1"/>
  <c r="H33" i="2"/>
  <c r="H24" i="2"/>
  <c r="H45" i="2"/>
  <c r="G106" i="3" s="1"/>
  <c r="H120" i="2"/>
  <c r="G1397" i="3" s="1"/>
  <c r="H142" i="2"/>
  <c r="H14" i="2"/>
  <c r="H13" i="2"/>
  <c r="H3" i="2"/>
  <c r="H16" i="2"/>
  <c r="G2163" i="3" s="1"/>
  <c r="I2163" i="3" s="1"/>
  <c r="H132" i="2"/>
  <c r="H107" i="2"/>
  <c r="G100" i="3" s="1"/>
  <c r="H5" i="2"/>
  <c r="H160" i="2"/>
  <c r="G449" i="3" s="1"/>
  <c r="I449" i="3" s="1"/>
  <c r="H158" i="2"/>
  <c r="G128" i="3" s="1"/>
  <c r="H31" i="2"/>
  <c r="H135" i="2"/>
  <c r="H11" i="2"/>
  <c r="H178" i="2"/>
  <c r="H118" i="2"/>
  <c r="G870" i="3" s="1"/>
  <c r="I870" i="3" s="1"/>
  <c r="H136" i="2"/>
  <c r="H96" i="2"/>
  <c r="H78" i="2"/>
  <c r="G868" i="3" s="1"/>
  <c r="I868" i="3" s="1"/>
  <c r="H42" i="2"/>
  <c r="H162" i="2"/>
  <c r="G421" i="3" s="1"/>
  <c r="I421" i="3" s="1"/>
  <c r="H171" i="2"/>
  <c r="G643" i="3" s="1"/>
  <c r="I643" i="3" s="1"/>
  <c r="H51" i="2"/>
  <c r="G124" i="3" s="1"/>
  <c r="H18" i="2"/>
  <c r="G1513" i="3" s="1"/>
  <c r="I1513" i="3" s="1"/>
  <c r="H38" i="2"/>
  <c r="H17" i="2"/>
  <c r="H4" i="2"/>
  <c r="H155" i="2"/>
  <c r="G2510" i="3" s="1"/>
  <c r="I2510" i="3" s="1"/>
  <c r="H86" i="2"/>
  <c r="G229" i="3" s="1"/>
  <c r="I229" i="3" s="1"/>
  <c r="H152" i="2"/>
  <c r="H151" i="2"/>
  <c r="H89" i="2"/>
  <c r="G484" i="3" s="1"/>
  <c r="I484" i="3" s="1"/>
  <c r="H71" i="2"/>
  <c r="G428" i="3" s="1"/>
  <c r="I428" i="3" s="1"/>
  <c r="H139" i="2"/>
  <c r="G455" i="3" s="1"/>
  <c r="I455" i="3" s="1"/>
  <c r="H55" i="2"/>
  <c r="G2126" i="3" s="1"/>
  <c r="H102" i="2"/>
  <c r="G563" i="3" s="1"/>
  <c r="I563" i="3" s="1"/>
  <c r="H19" i="2"/>
  <c r="H94" i="2"/>
  <c r="H163" i="2"/>
  <c r="G176" i="3" s="1"/>
  <c r="H115" i="2"/>
  <c r="H92" i="2"/>
  <c r="G2368" i="3" s="1"/>
  <c r="I2368" i="3" s="1"/>
  <c r="H9" i="2"/>
  <c r="H99" i="2"/>
  <c r="G1505" i="3" s="1"/>
  <c r="I1505" i="3" s="1"/>
  <c r="H49" i="2"/>
  <c r="H62" i="2"/>
  <c r="G447" i="3" s="1"/>
  <c r="I447" i="3" s="1"/>
  <c r="H121" i="2"/>
  <c r="G2793" i="3" s="1"/>
  <c r="I2793" i="3" s="1"/>
  <c r="H75" i="2"/>
  <c r="G337" i="3" s="1"/>
  <c r="I337" i="3" s="1"/>
  <c r="H26" i="2"/>
  <c r="H10" i="2"/>
  <c r="H144" i="2"/>
  <c r="G677" i="3" s="1"/>
  <c r="I677" i="3" s="1"/>
  <c r="H34" i="2"/>
  <c r="G147" i="3" s="1"/>
  <c r="I147" i="3" s="1"/>
  <c r="H90" i="2"/>
  <c r="G580" i="3" s="1"/>
  <c r="I580" i="3" s="1"/>
  <c r="H119" i="2"/>
  <c r="G899" i="3" s="1"/>
  <c r="I899" i="3" s="1"/>
  <c r="H176" i="2"/>
  <c r="H66" i="2"/>
  <c r="G2009" i="3" s="1"/>
  <c r="I2009" i="3" s="1"/>
  <c r="H61" i="2"/>
  <c r="H109" i="2"/>
  <c r="G105" i="3" s="1"/>
  <c r="I105" i="3" s="1"/>
  <c r="H145" i="2"/>
  <c r="G586" i="3" s="1"/>
  <c r="I586" i="3" s="1"/>
  <c r="H113" i="2"/>
  <c r="G585" i="3" s="1"/>
  <c r="I585" i="3" s="1"/>
  <c r="H164" i="2"/>
  <c r="G2848" i="3" s="1"/>
  <c r="I2848" i="3" s="1"/>
  <c r="H73" i="2"/>
  <c r="G2653" i="3" s="1"/>
  <c r="I2653" i="3" s="1"/>
  <c r="H12" i="2"/>
  <c r="H44" i="2"/>
  <c r="H40" i="2"/>
  <c r="G1987" i="3" s="1"/>
  <c r="I1987" i="3" s="1"/>
  <c r="H27" i="2"/>
  <c r="G145" i="3" s="1"/>
  <c r="I145" i="3" s="1"/>
  <c r="H50" i="2"/>
  <c r="G873" i="3" s="1"/>
  <c r="I873" i="3" s="1"/>
  <c r="H91" i="2"/>
  <c r="H147" i="2"/>
  <c r="H133" i="2"/>
  <c r="H68" i="2"/>
  <c r="G246" i="3" s="1"/>
  <c r="I246" i="3" s="1"/>
  <c r="H63" i="2"/>
  <c r="G142" i="3" s="1"/>
  <c r="H48" i="2"/>
  <c r="H32" i="2"/>
  <c r="H54" i="2"/>
  <c r="G866" i="3" s="1"/>
  <c r="I866" i="3" s="1"/>
  <c r="H95" i="2"/>
  <c r="H128" i="2"/>
  <c r="G241" i="3" s="1"/>
  <c r="I241" i="3" s="1"/>
  <c r="H122" i="2"/>
  <c r="G92" i="3" s="1"/>
  <c r="I92" i="3" s="1"/>
  <c r="H134" i="2"/>
  <c r="G1203" i="3" s="1"/>
  <c r="I1203" i="3" s="1"/>
  <c r="H129" i="2"/>
  <c r="G253" i="3" s="1"/>
  <c r="I253" i="3" s="1"/>
  <c r="H97" i="2"/>
  <c r="H43" i="2"/>
  <c r="H70" i="2"/>
  <c r="G733" i="3" s="1"/>
  <c r="I733" i="3" s="1"/>
  <c r="H23" i="2"/>
  <c r="H104" i="2"/>
  <c r="G582" i="3" s="1"/>
  <c r="I582" i="3" s="1"/>
  <c r="H80" i="2"/>
  <c r="G250" i="3" s="1"/>
  <c r="I250" i="3" s="1"/>
  <c r="H41" i="2"/>
  <c r="H123" i="2"/>
  <c r="G276" i="3" s="1"/>
  <c r="I276" i="3" s="1"/>
  <c r="H108" i="2"/>
  <c r="G38" i="3" s="1"/>
  <c r="H67" i="2"/>
  <c r="H87" i="2"/>
  <c r="G2650" i="3" s="1"/>
  <c r="I2650" i="3" s="1"/>
  <c r="H116" i="2"/>
  <c r="G133" i="3" s="1"/>
  <c r="I133" i="3" s="1"/>
  <c r="H82" i="2"/>
  <c r="H64" i="2"/>
  <c r="G1616" i="3" s="1"/>
  <c r="I1616" i="3" s="1"/>
  <c r="H168" i="2"/>
  <c r="H106" i="2"/>
  <c r="G52" i="3" s="1"/>
  <c r="H88" i="2"/>
  <c r="G307" i="3" s="1"/>
  <c r="I307" i="3" s="1"/>
  <c r="H74" i="2"/>
  <c r="H60" i="2"/>
  <c r="H137" i="2"/>
  <c r="G672" i="3" s="1"/>
  <c r="H22" i="2"/>
  <c r="H36" i="2"/>
  <c r="H59" i="2"/>
  <c r="G965" i="3" s="1"/>
  <c r="I965" i="3" s="1"/>
  <c r="H65" i="2"/>
  <c r="G164" i="3" s="1"/>
  <c r="H98" i="2"/>
  <c r="G72" i="3" s="1"/>
  <c r="H30" i="2"/>
  <c r="H154" i="2"/>
  <c r="G617" i="3" s="1"/>
  <c r="H153" i="2"/>
  <c r="G618" i="3" s="1"/>
  <c r="H84" i="2"/>
  <c r="H138" i="2"/>
  <c r="G1285" i="3" s="1"/>
  <c r="I1285" i="3" s="1"/>
  <c r="H130" i="2"/>
  <c r="G214" i="3" s="1"/>
  <c r="I214" i="3" s="1"/>
  <c r="H72" i="2"/>
  <c r="G755" i="3" s="1"/>
  <c r="I755" i="3" s="1"/>
  <c r="H52" i="2"/>
  <c r="H105" i="2"/>
  <c r="H28" i="2"/>
  <c r="H124" i="2"/>
  <c r="H79" i="2"/>
  <c r="G25" i="3" s="1"/>
  <c r="H114" i="2"/>
  <c r="G2280" i="3" s="1"/>
  <c r="I2280" i="3" s="1"/>
  <c r="H127" i="2"/>
  <c r="H7" i="2"/>
  <c r="H85" i="2"/>
  <c r="G391" i="3" s="1"/>
  <c r="I391" i="3" s="1"/>
  <c r="H35" i="2"/>
  <c r="H103" i="2"/>
  <c r="G186" i="3" s="1"/>
  <c r="H25" i="2"/>
  <c r="G942" i="3" s="1"/>
  <c r="I942" i="3" s="1"/>
  <c r="H39" i="2"/>
  <c r="H6" i="2"/>
  <c r="H141" i="2"/>
  <c r="G41" i="3" s="1"/>
  <c r="I41" i="3" s="1"/>
  <c r="H81" i="2"/>
  <c r="G33" i="3" s="1"/>
  <c r="H83" i="2"/>
  <c r="H175" i="2"/>
  <c r="H150" i="2"/>
  <c r="G2259" i="3" s="1"/>
  <c r="I2259" i="3" s="1"/>
  <c r="H110" i="2"/>
  <c r="G2096" i="3" s="1"/>
  <c r="I2096" i="3" s="1"/>
  <c r="H53" i="2"/>
  <c r="G201" i="3" s="1"/>
  <c r="H143" i="2"/>
  <c r="H46" i="2"/>
  <c r="G464" i="3" s="1"/>
  <c r="I464" i="3" s="1"/>
  <c r="H125" i="2"/>
  <c r="H69" i="2"/>
  <c r="H57" i="2"/>
  <c r="H58" i="2"/>
  <c r="H15" i="2"/>
  <c r="H77" i="2"/>
  <c r="H149" i="2"/>
  <c r="G11" i="3" s="1"/>
  <c r="Q149" i="2" s="1"/>
  <c r="M207" i="2"/>
  <c r="L207" i="2"/>
  <c r="M210" i="2"/>
  <c r="L210" i="2"/>
  <c r="M206" i="2"/>
  <c r="L206" i="2"/>
  <c r="M200" i="2"/>
  <c r="L200" i="2"/>
  <c r="M205" i="2"/>
  <c r="L205" i="2"/>
  <c r="M204" i="2"/>
  <c r="L204" i="2"/>
  <c r="M201" i="2"/>
  <c r="L201" i="2"/>
  <c r="M203" i="2"/>
  <c r="L203" i="2"/>
  <c r="M202" i="2"/>
  <c r="L202" i="2"/>
  <c r="M198" i="2"/>
  <c r="L198" i="2"/>
  <c r="M199" i="2"/>
  <c r="L199" i="2"/>
  <c r="M197" i="2"/>
  <c r="L197" i="2"/>
  <c r="M196" i="2"/>
  <c r="L196" i="2"/>
  <c r="M195" i="2"/>
  <c r="L195" i="2"/>
  <c r="M191" i="2"/>
  <c r="L191" i="2"/>
  <c r="M194" i="2"/>
  <c r="L194" i="2"/>
  <c r="M193" i="2"/>
  <c r="L193" i="2"/>
  <c r="M192" i="2"/>
  <c r="L192" i="2"/>
  <c r="M189" i="2"/>
  <c r="L189" i="2"/>
  <c r="M190" i="2"/>
  <c r="L190" i="2"/>
  <c r="M187" i="2"/>
  <c r="L187" i="2"/>
  <c r="M186" i="2"/>
  <c r="L186" i="2"/>
  <c r="M188" i="2"/>
  <c r="L188" i="2"/>
  <c r="M182" i="2"/>
  <c r="L182" i="2"/>
  <c r="M185" i="2"/>
  <c r="L185" i="2"/>
  <c r="M181" i="2"/>
  <c r="L181" i="2"/>
  <c r="M184" i="2"/>
  <c r="L184" i="2"/>
  <c r="M183" i="2"/>
  <c r="L183" i="2"/>
  <c r="M177" i="2"/>
  <c r="L177" i="2"/>
  <c r="M156" i="2"/>
  <c r="L156" i="2"/>
  <c r="M169" i="2"/>
  <c r="L169" i="2"/>
  <c r="M167" i="2"/>
  <c r="L167" i="2"/>
  <c r="M172" i="2"/>
  <c r="L172" i="2"/>
  <c r="M180" i="2"/>
  <c r="S180" i="2" s="1"/>
  <c r="L180" i="2"/>
  <c r="M161" i="2"/>
  <c r="L161" i="2"/>
  <c r="M179" i="2"/>
  <c r="L179" i="2"/>
  <c r="M159" i="2"/>
  <c r="L159" i="2"/>
  <c r="M148" i="2"/>
  <c r="L148" i="2"/>
  <c r="M174" i="2"/>
  <c r="L174" i="2"/>
  <c r="M173" i="2"/>
  <c r="L173" i="2"/>
  <c r="M170" i="2"/>
  <c r="L170" i="2"/>
  <c r="M149" i="2"/>
  <c r="L149" i="2"/>
  <c r="G235" i="5"/>
  <c r="F1661" i="6" s="1"/>
  <c r="G234" i="5"/>
  <c r="F1638" i="6" s="1"/>
  <c r="H1638" i="6" s="1"/>
  <c r="F5673" i="6"/>
  <c r="H5673" i="6" s="1"/>
  <c r="G232" i="5"/>
  <c r="F3817" i="6" s="1"/>
  <c r="H3817" i="6" s="1"/>
  <c r="G231" i="5"/>
  <c r="F1936" i="6" s="1"/>
  <c r="H1936" i="6" s="1"/>
  <c r="G249" i="5"/>
  <c r="G230" i="5"/>
  <c r="F1864" i="6" s="1"/>
  <c r="H1864" i="6" s="1"/>
  <c r="G229" i="5"/>
  <c r="F1532" i="6" s="1"/>
  <c r="H1532" i="6" s="1"/>
  <c r="G228" i="5"/>
  <c r="G227" i="5"/>
  <c r="F1506" i="6" s="1"/>
  <c r="G226" i="5"/>
  <c r="F1737" i="6" s="1"/>
  <c r="H1737" i="6" s="1"/>
  <c r="G225" i="5"/>
  <c r="F2367" i="6" s="1"/>
  <c r="H2367" i="6" s="1"/>
  <c r="G224" i="5"/>
  <c r="G223" i="5"/>
  <c r="G222" i="5"/>
  <c r="G221" i="5"/>
  <c r="F1760" i="6" s="1"/>
  <c r="H1760" i="6" s="1"/>
  <c r="G220" i="5"/>
  <c r="G219" i="5"/>
  <c r="G218" i="5"/>
  <c r="F1867" i="6" s="1"/>
  <c r="H1867" i="6" s="1"/>
  <c r="G217" i="5"/>
  <c r="G216" i="5"/>
  <c r="G215" i="5"/>
  <c r="F1855" i="6" s="1"/>
  <c r="H1855" i="6" s="1"/>
  <c r="G214" i="5"/>
  <c r="F1912" i="6" s="1"/>
  <c r="H1912" i="6" s="1"/>
  <c r="G213" i="5"/>
  <c r="F1273" i="6" s="1"/>
  <c r="H1273" i="6" s="1"/>
  <c r="G212" i="5"/>
  <c r="G211" i="5"/>
  <c r="G210" i="5"/>
  <c r="G209" i="5"/>
  <c r="F2055" i="6" s="1"/>
  <c r="H2055" i="6" s="1"/>
  <c r="G208" i="5"/>
  <c r="F2328" i="6" s="1"/>
  <c r="H2328" i="6" s="1"/>
  <c r="G207" i="5"/>
  <c r="F356" i="6" s="1"/>
  <c r="H356" i="6" s="1"/>
  <c r="G206" i="5"/>
  <c r="F1778" i="6" s="1"/>
  <c r="H1778" i="6" s="1"/>
  <c r="G205" i="5"/>
  <c r="F8732" i="6" s="1"/>
  <c r="H8732" i="6" s="1"/>
  <c r="G204" i="5"/>
  <c r="F1804" i="6" s="1"/>
  <c r="H1804" i="6" s="1"/>
  <c r="G203" i="5"/>
  <c r="G202" i="5"/>
  <c r="G201" i="5"/>
  <c r="F1900" i="6" s="1"/>
  <c r="H1900" i="6" s="1"/>
  <c r="L234" i="5"/>
  <c r="K234" i="5"/>
  <c r="L233" i="5"/>
  <c r="K233" i="5"/>
  <c r="L231" i="5"/>
  <c r="K231" i="5"/>
  <c r="L249" i="5"/>
  <c r="K249" i="5"/>
  <c r="L248" i="5"/>
  <c r="K248" i="5"/>
  <c r="L230" i="5"/>
  <c r="K230" i="5"/>
  <c r="L229" i="5"/>
  <c r="K229" i="5"/>
  <c r="L228" i="5"/>
  <c r="K228" i="5"/>
  <c r="L227" i="5"/>
  <c r="K227" i="5"/>
  <c r="L226" i="5"/>
  <c r="K226" i="5"/>
  <c r="L225" i="5"/>
  <c r="K225" i="5"/>
  <c r="L224" i="5"/>
  <c r="K224" i="5"/>
  <c r="L223" i="5"/>
  <c r="K223" i="5"/>
  <c r="L222" i="5"/>
  <c r="K222" i="5"/>
  <c r="L221" i="5"/>
  <c r="K221" i="5"/>
  <c r="L220" i="5"/>
  <c r="K220" i="5"/>
  <c r="L219" i="5"/>
  <c r="K219" i="5"/>
  <c r="L218" i="5"/>
  <c r="K218" i="5"/>
  <c r="L217" i="5"/>
  <c r="K217" i="5"/>
  <c r="L216" i="5"/>
  <c r="K216" i="5"/>
  <c r="L215" i="5"/>
  <c r="K215" i="5"/>
  <c r="L214" i="5"/>
  <c r="K214" i="5"/>
  <c r="L213" i="5"/>
  <c r="K213" i="5"/>
  <c r="L212" i="5"/>
  <c r="K212" i="5"/>
  <c r="L211" i="5"/>
  <c r="K211" i="5"/>
  <c r="L210" i="5"/>
  <c r="K210" i="5"/>
  <c r="L209" i="5"/>
  <c r="K209" i="5"/>
  <c r="L208" i="5"/>
  <c r="K208" i="5"/>
  <c r="L207" i="5"/>
  <c r="K207" i="5"/>
  <c r="L206" i="5"/>
  <c r="K206" i="5"/>
  <c r="L205" i="5"/>
  <c r="K205" i="5"/>
  <c r="L204" i="5"/>
  <c r="K204" i="5"/>
  <c r="L203" i="5"/>
  <c r="L202" i="5"/>
  <c r="K202" i="5"/>
  <c r="L201" i="5"/>
  <c r="K201" i="5"/>
  <c r="F14376" i="6" l="1"/>
  <c r="H14376" i="6" s="1"/>
  <c r="F15877" i="6"/>
  <c r="H15877" i="6" s="1"/>
  <c r="F15952" i="6"/>
  <c r="H15952" i="6" s="1"/>
  <c r="F15411" i="6"/>
  <c r="H15411" i="6" s="1"/>
  <c r="F15084" i="6"/>
  <c r="H15084" i="6" s="1"/>
  <c r="F15788" i="6"/>
  <c r="H15788" i="6" s="1"/>
  <c r="F8098" i="6"/>
  <c r="H8098" i="6" s="1"/>
  <c r="F15294" i="6"/>
  <c r="H15294" i="6" s="1"/>
  <c r="F14158" i="6"/>
  <c r="H14158" i="6" s="1"/>
  <c r="F15239" i="6"/>
  <c r="H15239" i="6" s="1"/>
  <c r="F15047" i="6"/>
  <c r="H15047" i="6" s="1"/>
  <c r="F15943" i="6"/>
  <c r="H15943" i="6" s="1"/>
  <c r="Q164" i="2"/>
  <c r="S164" i="2" s="1"/>
  <c r="F13906" i="6"/>
  <c r="H13906" i="6" s="1"/>
  <c r="F15762" i="6"/>
  <c r="H15762" i="6" s="1"/>
  <c r="F15083" i="6"/>
  <c r="H15083" i="6" s="1"/>
  <c r="F15920" i="6"/>
  <c r="H15920" i="6" s="1"/>
  <c r="F15276" i="6"/>
  <c r="H15276" i="6" s="1"/>
  <c r="F15278" i="6"/>
  <c r="H15278" i="6" s="1"/>
  <c r="F15277" i="6"/>
  <c r="H15277" i="6" s="1"/>
  <c r="Q121" i="2"/>
  <c r="S121" i="2" s="1"/>
  <c r="F5517" i="6"/>
  <c r="H5517" i="6" s="1"/>
  <c r="F14894" i="6"/>
  <c r="H14894" i="6" s="1"/>
  <c r="F14338" i="6"/>
  <c r="H14338" i="6" s="1"/>
  <c r="F14806" i="6"/>
  <c r="H14806" i="6" s="1"/>
  <c r="F14837" i="6"/>
  <c r="H14837" i="6" s="1"/>
  <c r="F11755" i="6"/>
  <c r="H11755" i="6" s="1"/>
  <c r="F14386" i="6"/>
  <c r="H14386" i="6" s="1"/>
  <c r="F10281" i="6"/>
  <c r="H10281" i="6" s="1"/>
  <c r="F14361" i="6"/>
  <c r="H14361" i="6" s="1"/>
  <c r="F5848" i="6"/>
  <c r="H5848" i="6" s="1"/>
  <c r="F14497" i="6"/>
  <c r="H14497" i="6" s="1"/>
  <c r="G2544" i="3"/>
  <c r="I2544" i="3" s="1"/>
  <c r="G2500" i="3"/>
  <c r="F11758" i="6"/>
  <c r="H11758" i="6" s="1"/>
  <c r="F14145" i="6"/>
  <c r="H14145" i="6" s="1"/>
  <c r="G202" i="3"/>
  <c r="G2534" i="3"/>
  <c r="I2534" i="3" s="1"/>
  <c r="F11692" i="6"/>
  <c r="H11692" i="6" s="1"/>
  <c r="F13845" i="6"/>
  <c r="H13845" i="6" s="1"/>
  <c r="F13364" i="6"/>
  <c r="H13364" i="6" s="1"/>
  <c r="F14058" i="6"/>
  <c r="H14058" i="6" s="1"/>
  <c r="F13514" i="6"/>
  <c r="H13514" i="6" s="1"/>
  <c r="F13874" i="6"/>
  <c r="H13874" i="6" s="1"/>
  <c r="F13130" i="6"/>
  <c r="H13130" i="6" s="1"/>
  <c r="F13296" i="6"/>
  <c r="H13296" i="6" s="1"/>
  <c r="F12377" i="6"/>
  <c r="F13157" i="6"/>
  <c r="H13157" i="6" s="1"/>
  <c r="G195" i="3"/>
  <c r="G2387" i="3"/>
  <c r="I2387" i="3" s="1"/>
  <c r="Q92" i="2"/>
  <c r="S92" i="2" s="1"/>
  <c r="F7438" i="6"/>
  <c r="H7438" i="6" s="1"/>
  <c r="F12998" i="6"/>
  <c r="H12998" i="6" s="1"/>
  <c r="F12967" i="6"/>
  <c r="H12967" i="6" s="1"/>
  <c r="F12885" i="6"/>
  <c r="H12885" i="6" s="1"/>
  <c r="F12899" i="6"/>
  <c r="H12899" i="6" s="1"/>
  <c r="F12898" i="6"/>
  <c r="H12898" i="6" s="1"/>
  <c r="F12553" i="6"/>
  <c r="H12553" i="6" s="1"/>
  <c r="F13015" i="6"/>
  <c r="H13015" i="6" s="1"/>
  <c r="F11936" i="6"/>
  <c r="H11936" i="6" s="1"/>
  <c r="F13103" i="6"/>
  <c r="H13103" i="6" s="1"/>
  <c r="Q114" i="2"/>
  <c r="S114" i="2" s="1"/>
  <c r="F12252" i="6"/>
  <c r="H12252" i="6" s="1"/>
  <c r="F12473" i="6"/>
  <c r="H12473" i="6" s="1"/>
  <c r="F12472" i="6"/>
  <c r="H12472" i="6" s="1"/>
  <c r="F12471" i="6"/>
  <c r="H12471" i="6" s="1"/>
  <c r="F12419" i="6"/>
  <c r="F12444" i="6"/>
  <c r="H12444" i="6" s="1"/>
  <c r="F12286" i="6"/>
  <c r="H12286" i="6" s="1"/>
  <c r="F12579" i="6"/>
  <c r="H12579" i="6" s="1"/>
  <c r="F12490" i="6"/>
  <c r="H12490" i="6" s="1"/>
  <c r="F11426" i="6"/>
  <c r="H11426" i="6" s="1"/>
  <c r="F12563" i="6"/>
  <c r="H12563" i="6" s="1"/>
  <c r="Q150" i="2"/>
  <c r="S150" i="2" s="1"/>
  <c r="F11101" i="6"/>
  <c r="H11101" i="6" s="1"/>
  <c r="F12210" i="6"/>
  <c r="H12210" i="6" s="1"/>
  <c r="F10706" i="6"/>
  <c r="H10706" i="6" s="1"/>
  <c r="F12173" i="6"/>
  <c r="H12173" i="6" s="1"/>
  <c r="F11804" i="6"/>
  <c r="H11804" i="6" s="1"/>
  <c r="F12164" i="6"/>
  <c r="H12164" i="6" s="1"/>
  <c r="I618" i="3"/>
  <c r="I1988" i="3"/>
  <c r="I167" i="3"/>
  <c r="I742" i="3"/>
  <c r="I617" i="3"/>
  <c r="I950" i="3"/>
  <c r="I672" i="3"/>
  <c r="I2126" i="3"/>
  <c r="H2399" i="6"/>
  <c r="H4007" i="6"/>
  <c r="H80" i="6"/>
  <c r="H3216" i="6"/>
  <c r="H3569" i="6"/>
  <c r="H5417" i="6"/>
  <c r="H886" i="6"/>
  <c r="H5108" i="6"/>
  <c r="H5038" i="6"/>
  <c r="H4660" i="6"/>
  <c r="F11884" i="6"/>
  <c r="H11884" i="6" s="1"/>
  <c r="F12117" i="6"/>
  <c r="H12117" i="6" s="1"/>
  <c r="G1005" i="3"/>
  <c r="I1005" i="3" s="1"/>
  <c r="G2200" i="3"/>
  <c r="I2200" i="3" s="1"/>
  <c r="G707" i="3"/>
  <c r="G2202" i="3"/>
  <c r="I2202" i="3" s="1"/>
  <c r="D15" i="5"/>
  <c r="D25" i="5"/>
  <c r="D54" i="5"/>
  <c r="D20" i="5"/>
  <c r="D106" i="5"/>
  <c r="D122" i="5"/>
  <c r="D137" i="5"/>
  <c r="D3" i="5"/>
  <c r="D16" i="5"/>
  <c r="D21" i="5"/>
  <c r="D46" i="5"/>
  <c r="D51" i="5"/>
  <c r="D55" i="5"/>
  <c r="D115" i="5"/>
  <c r="D138" i="5"/>
  <c r="D177" i="5"/>
  <c r="D185" i="5"/>
  <c r="D35" i="5"/>
  <c r="D32" i="5"/>
  <c r="D93" i="5"/>
  <c r="D139" i="5"/>
  <c r="D178" i="5"/>
  <c r="D7" i="5"/>
  <c r="D4" i="5"/>
  <c r="D22" i="5"/>
  <c r="D37" i="5"/>
  <c r="D42" i="5"/>
  <c r="D48" i="5"/>
  <c r="D57" i="5"/>
  <c r="D133" i="5"/>
  <c r="D164" i="5"/>
  <c r="D11" i="5"/>
  <c r="D12" i="5"/>
  <c r="D5" i="5"/>
  <c r="D23" i="5"/>
  <c r="D79" i="5"/>
  <c r="D118" i="5"/>
  <c r="D134" i="5"/>
  <c r="D157" i="5"/>
  <c r="D8" i="5"/>
  <c r="D27" i="5"/>
  <c r="D38" i="5"/>
  <c r="D44" i="5"/>
  <c r="D49" i="5"/>
  <c r="D53" i="5"/>
  <c r="D58" i="5"/>
  <c r="D65" i="5"/>
  <c r="D111" i="5"/>
  <c r="D6" i="5"/>
  <c r="D10" i="5"/>
  <c r="D14" i="5"/>
  <c r="D19" i="5"/>
  <c r="D24" i="5"/>
  <c r="D28" i="5"/>
  <c r="D39" i="5"/>
  <c r="D59" i="5"/>
  <c r="D66" i="5"/>
  <c r="D73" i="5"/>
  <c r="D143" i="5"/>
  <c r="D190" i="5"/>
  <c r="D198" i="5"/>
  <c r="D29" i="5"/>
  <c r="D74" i="5"/>
  <c r="D82" i="5"/>
  <c r="D144" i="5"/>
  <c r="D152" i="5"/>
  <c r="F10996" i="6"/>
  <c r="H10996" i="6" s="1"/>
  <c r="F11919" i="6"/>
  <c r="H11919" i="6" s="1"/>
  <c r="F11770" i="6"/>
  <c r="H11770" i="6" s="1"/>
  <c r="F12019" i="6"/>
  <c r="H12019" i="6" s="1"/>
  <c r="F12051" i="6"/>
  <c r="H12051" i="6" s="1"/>
  <c r="F12050" i="6"/>
  <c r="H12050" i="6" s="1"/>
  <c r="F11825" i="6"/>
  <c r="H11825" i="6" s="1"/>
  <c r="F12065" i="6"/>
  <c r="H12065" i="6" s="1"/>
  <c r="F11847" i="6"/>
  <c r="H11847" i="6" s="1"/>
  <c r="F11848" i="6"/>
  <c r="H11848" i="6" s="1"/>
  <c r="F11689" i="6"/>
  <c r="H11689" i="6" s="1"/>
  <c r="F10592" i="6"/>
  <c r="H10592" i="6" s="1"/>
  <c r="F11749" i="6"/>
  <c r="H11749" i="6" s="1"/>
  <c r="F9358" i="6"/>
  <c r="H9358" i="6" s="1"/>
  <c r="F10028" i="6"/>
  <c r="H10028" i="6" s="1"/>
  <c r="F10840" i="6"/>
  <c r="H10840" i="6" s="1"/>
  <c r="F6911" i="6"/>
  <c r="H6911" i="6" s="1"/>
  <c r="F7476" i="6"/>
  <c r="H7476" i="6" s="1"/>
  <c r="P247" i="5"/>
  <c r="R247" i="5" s="1"/>
  <c r="F11684" i="6"/>
  <c r="H11684" i="6" s="1"/>
  <c r="F11683" i="6"/>
  <c r="H11683" i="6" s="1"/>
  <c r="G2125" i="3"/>
  <c r="I2125" i="3" s="1"/>
  <c r="G2180" i="3"/>
  <c r="I2180" i="3" s="1"/>
  <c r="F11606" i="6"/>
  <c r="H11606" i="6" s="1"/>
  <c r="F11605" i="6"/>
  <c r="H11605" i="6" s="1"/>
  <c r="Q16" i="2"/>
  <c r="S16" i="2" s="1"/>
  <c r="F11289" i="6"/>
  <c r="H11289" i="6" s="1"/>
  <c r="F11568" i="6"/>
  <c r="H11568" i="6" s="1"/>
  <c r="F11350" i="6"/>
  <c r="H11350" i="6" s="1"/>
  <c r="F11497" i="6"/>
  <c r="H11497" i="6" s="1"/>
  <c r="F11505" i="6"/>
  <c r="H11505" i="6" s="1"/>
  <c r="F11504" i="6"/>
  <c r="H11504" i="6" s="1"/>
  <c r="F11441" i="6"/>
  <c r="H11441" i="6" s="1"/>
  <c r="F11442" i="6"/>
  <c r="H11442" i="6" s="1"/>
  <c r="F11267" i="6"/>
  <c r="H11267" i="6" s="1"/>
  <c r="F11268" i="6"/>
  <c r="H11268" i="6" s="1"/>
  <c r="F11093" i="6"/>
  <c r="H11093" i="6" s="1"/>
  <c r="F11319" i="6"/>
  <c r="H11319" i="6" s="1"/>
  <c r="F11353" i="6"/>
  <c r="H11353" i="6" s="1"/>
  <c r="F11423" i="6"/>
  <c r="H11423" i="6" s="1"/>
  <c r="F11422" i="6"/>
  <c r="H11422" i="6" s="1"/>
  <c r="F11354" i="6"/>
  <c r="H11354" i="6" s="1"/>
  <c r="F11048" i="6"/>
  <c r="H11048" i="6" s="1"/>
  <c r="F11291" i="6"/>
  <c r="H11291" i="6" s="1"/>
  <c r="F11440" i="6"/>
  <c r="H11440" i="6" s="1"/>
  <c r="F11393" i="6"/>
  <c r="H11393" i="6" s="1"/>
  <c r="F11302" i="6"/>
  <c r="H11302" i="6" s="1"/>
  <c r="Q55" i="2"/>
  <c r="S55" i="2" s="1"/>
  <c r="Q110" i="2"/>
  <c r="S110" i="2" s="1"/>
  <c r="F10749" i="6"/>
  <c r="H10749" i="6" s="1"/>
  <c r="F11107" i="6"/>
  <c r="H11107" i="6" s="1"/>
  <c r="F10950" i="6"/>
  <c r="H10950" i="6" s="1"/>
  <c r="F11148" i="6"/>
  <c r="H11148" i="6" s="1"/>
  <c r="F11134" i="6"/>
  <c r="H11134" i="6" s="1"/>
  <c r="F11133" i="6"/>
  <c r="H11133" i="6" s="1"/>
  <c r="F11111" i="6"/>
  <c r="H11111" i="6" s="1"/>
  <c r="F11169" i="6"/>
  <c r="H11169" i="6" s="1"/>
  <c r="F10814" i="6"/>
  <c r="H10814" i="6" s="1"/>
  <c r="F11075" i="6"/>
  <c r="H11075" i="6" s="1"/>
  <c r="F10992" i="6"/>
  <c r="H10992" i="6" s="1"/>
  <c r="F11051" i="6"/>
  <c r="H11051" i="6" s="1"/>
  <c r="F11050" i="6"/>
  <c r="H11050" i="6" s="1"/>
  <c r="F10979" i="6"/>
  <c r="H10979" i="6" s="1"/>
  <c r="F11058" i="6"/>
  <c r="H11058" i="6" s="1"/>
  <c r="G2010" i="3"/>
  <c r="G2089" i="3"/>
  <c r="I2089" i="3" s="1"/>
  <c r="F11035" i="6"/>
  <c r="H11035" i="6" s="1"/>
  <c r="F11034" i="6"/>
  <c r="H11034" i="6" s="1"/>
  <c r="Q66" i="2"/>
  <c r="S66" i="2" s="1"/>
  <c r="F10835" i="6"/>
  <c r="H10835" i="6" s="1"/>
  <c r="F10834" i="6"/>
  <c r="H10834" i="6" s="1"/>
  <c r="F9175" i="6"/>
  <c r="H9175" i="6" s="1"/>
  <c r="F10817" i="6"/>
  <c r="H10817" i="6" s="1"/>
  <c r="F10635" i="6"/>
  <c r="H10635" i="6" s="1"/>
  <c r="F10785" i="6"/>
  <c r="H10785" i="6" s="1"/>
  <c r="F9914" i="6"/>
  <c r="H9914" i="6" s="1"/>
  <c r="F10920" i="6"/>
  <c r="H10920" i="6" s="1"/>
  <c r="F10887" i="6"/>
  <c r="H10887" i="6" s="1"/>
  <c r="F10886" i="6"/>
  <c r="H10886" i="6" s="1"/>
  <c r="Q192" i="2"/>
  <c r="F10510" i="6"/>
  <c r="H10510" i="6" s="1"/>
  <c r="F10589" i="6"/>
  <c r="H10589" i="6" s="1"/>
  <c r="F10731" i="6"/>
  <c r="H10731" i="6" s="1"/>
  <c r="F10730" i="6"/>
  <c r="H10730" i="6" s="1"/>
  <c r="F10651" i="6"/>
  <c r="H10651" i="6" s="1"/>
  <c r="F10714" i="6"/>
  <c r="H10714" i="6" s="1"/>
  <c r="F10650" i="6"/>
  <c r="H10650" i="6" s="1"/>
  <c r="F10713" i="6"/>
  <c r="H10713" i="6" s="1"/>
  <c r="F10575" i="6"/>
  <c r="H10575" i="6" s="1"/>
  <c r="F10576" i="6"/>
  <c r="H10576" i="6" s="1"/>
  <c r="F10718" i="6"/>
  <c r="H10718" i="6" s="1"/>
  <c r="F10573" i="6"/>
  <c r="H10573" i="6" s="1"/>
  <c r="F8606" i="6"/>
  <c r="H8606" i="6" s="1"/>
  <c r="F10585" i="6"/>
  <c r="H10585" i="6" s="1"/>
  <c r="F10524" i="6"/>
  <c r="H10524" i="6" s="1"/>
  <c r="F10523" i="6"/>
  <c r="H10523" i="6" s="1"/>
  <c r="G1929" i="3"/>
  <c r="I1929" i="3" s="1"/>
  <c r="G1938" i="3"/>
  <c r="I1938" i="3" s="1"/>
  <c r="F10499" i="6"/>
  <c r="H10499" i="6" s="1"/>
  <c r="F10498" i="6"/>
  <c r="H10498" i="6" s="1"/>
  <c r="F9926" i="6"/>
  <c r="H9926" i="6" s="1"/>
  <c r="F10416" i="6"/>
  <c r="H10416" i="6" s="1"/>
  <c r="F10046" i="6"/>
  <c r="H10046" i="6" s="1"/>
  <c r="F10268" i="6"/>
  <c r="H10268" i="6" s="1"/>
  <c r="F10155" i="6"/>
  <c r="H10155" i="6" s="1"/>
  <c r="F10154" i="6"/>
  <c r="H10154" i="6" s="1"/>
  <c r="F10352" i="6"/>
  <c r="H10352" i="6" s="1"/>
  <c r="F10439" i="6"/>
  <c r="H10439" i="6" s="1"/>
  <c r="F10351" i="6"/>
  <c r="H10351" i="6" s="1"/>
  <c r="F10438" i="6"/>
  <c r="H10438" i="6" s="1"/>
  <c r="F9943" i="6"/>
  <c r="H9943" i="6" s="1"/>
  <c r="F10209" i="6"/>
  <c r="H10209" i="6" s="1"/>
  <c r="F10113" i="6"/>
  <c r="H10113" i="6" s="1"/>
  <c r="F10340" i="6"/>
  <c r="H10340" i="6" s="1"/>
  <c r="F9626" i="6"/>
  <c r="H9626" i="6" s="1"/>
  <c r="F10313" i="6"/>
  <c r="H10313" i="6" s="1"/>
  <c r="F1309" i="6"/>
  <c r="H1309" i="6" s="1"/>
  <c r="F10263" i="6"/>
  <c r="H10263" i="6" s="1"/>
  <c r="F10062" i="6"/>
  <c r="H10062" i="6" s="1"/>
  <c r="F9861" i="6"/>
  <c r="H9861" i="6" s="1"/>
  <c r="F10044" i="6"/>
  <c r="H10044" i="6" s="1"/>
  <c r="F9940" i="6"/>
  <c r="H9940" i="6" s="1"/>
  <c r="F10284" i="6"/>
  <c r="H10284" i="6" s="1"/>
  <c r="F9996" i="6"/>
  <c r="H9996" i="6" s="1"/>
  <c r="F10385" i="6"/>
  <c r="H10385" i="6" s="1"/>
  <c r="F10094" i="6"/>
  <c r="H10094" i="6" s="1"/>
  <c r="F9695" i="6"/>
  <c r="H9695" i="6" s="1"/>
  <c r="F10218" i="6"/>
  <c r="H10218" i="6" s="1"/>
  <c r="F10342" i="6"/>
  <c r="H10342" i="6" s="1"/>
  <c r="F10341" i="6"/>
  <c r="H10341" i="6" s="1"/>
  <c r="G1662" i="3"/>
  <c r="I1662" i="3" s="1"/>
  <c r="G1922" i="3"/>
  <c r="I1922" i="3" s="1"/>
  <c r="G1432" i="3"/>
  <c r="I1432" i="3" s="1"/>
  <c r="G1873" i="3"/>
  <c r="I1873" i="3" s="1"/>
  <c r="Q140" i="2"/>
  <c r="S140" i="2" s="1"/>
  <c r="F10005" i="6"/>
  <c r="H10005" i="6" s="1"/>
  <c r="F10004" i="6"/>
  <c r="H10004" i="6" s="1"/>
  <c r="F9471" i="6"/>
  <c r="H9471" i="6" s="1"/>
  <c r="F9830" i="6"/>
  <c r="H9830" i="6" s="1"/>
  <c r="F9919" i="6"/>
  <c r="H9919" i="6" s="1"/>
  <c r="F9918" i="6"/>
  <c r="H9918" i="6" s="1"/>
  <c r="G225" i="3"/>
  <c r="I225" i="3" s="1"/>
  <c r="G1824" i="3"/>
  <c r="I1824" i="3" s="1"/>
  <c r="F9707" i="6"/>
  <c r="H9707" i="6" s="1"/>
  <c r="F9558" i="6"/>
  <c r="H9558" i="6" s="1"/>
  <c r="F9768" i="6"/>
  <c r="H9768" i="6" s="1"/>
  <c r="F9767" i="6"/>
  <c r="H9767" i="6" s="1"/>
  <c r="F9616" i="6"/>
  <c r="H9616" i="6" s="1"/>
  <c r="F9687" i="6"/>
  <c r="H9687" i="6" s="1"/>
  <c r="F9615" i="6"/>
  <c r="H9615" i="6" s="1"/>
  <c r="F9686" i="6"/>
  <c r="H9686" i="6" s="1"/>
  <c r="F9494" i="6"/>
  <c r="H9494" i="6" s="1"/>
  <c r="F9493" i="6"/>
  <c r="H9493" i="6" s="1"/>
  <c r="F9555" i="6"/>
  <c r="H9555" i="6" s="1"/>
  <c r="F9554" i="6"/>
  <c r="H9554" i="6" s="1"/>
  <c r="F9279" i="6"/>
  <c r="H9279" i="6" s="1"/>
  <c r="F9505" i="6"/>
  <c r="H9505" i="6" s="1"/>
  <c r="F9340" i="6"/>
  <c r="H9340" i="6" s="1"/>
  <c r="F9605" i="6"/>
  <c r="H9605" i="6" s="1"/>
  <c r="F9685" i="6"/>
  <c r="H9685" i="6" s="1"/>
  <c r="F9569" i="6"/>
  <c r="H9569" i="6" s="1"/>
  <c r="F6947" i="6"/>
  <c r="H6947" i="6" s="1"/>
  <c r="F9513" i="6"/>
  <c r="H9513" i="6" s="1"/>
  <c r="F9701" i="6"/>
  <c r="H9701" i="6" s="1"/>
  <c r="F9580" i="6"/>
  <c r="H9580" i="6" s="1"/>
  <c r="F9715" i="6"/>
  <c r="H9715" i="6" s="1"/>
  <c r="F9584" i="6"/>
  <c r="H9584" i="6" s="1"/>
  <c r="F9506" i="6"/>
  <c r="H9506" i="6" s="1"/>
  <c r="G1058" i="3"/>
  <c r="I1058" i="3" s="1"/>
  <c r="G1755" i="3"/>
  <c r="I1755" i="3" s="1"/>
  <c r="G1540" i="3"/>
  <c r="I1540" i="3" s="1"/>
  <c r="G1771" i="3"/>
  <c r="I1771" i="3" s="1"/>
  <c r="F8639" i="6"/>
  <c r="H8639" i="6" s="1"/>
  <c r="F9374" i="6"/>
  <c r="H9374" i="6" s="1"/>
  <c r="G1459" i="3"/>
  <c r="G1704" i="3"/>
  <c r="I1704" i="3" s="1"/>
  <c r="F9157" i="6"/>
  <c r="H9157" i="6" s="1"/>
  <c r="F9384" i="6"/>
  <c r="H9384" i="6" s="1"/>
  <c r="F8768" i="6"/>
  <c r="H8768" i="6" s="1"/>
  <c r="F9418" i="6"/>
  <c r="H9418" i="6" s="1"/>
  <c r="F6701" i="6"/>
  <c r="H6701" i="6" s="1"/>
  <c r="F9381" i="6"/>
  <c r="H9381" i="6" s="1"/>
  <c r="G365" i="3"/>
  <c r="I365" i="3" s="1"/>
  <c r="G1710" i="3"/>
  <c r="I1710" i="3" s="1"/>
  <c r="F9432" i="6"/>
  <c r="H9432" i="6" s="1"/>
  <c r="F9431" i="6"/>
  <c r="F8631" i="6"/>
  <c r="H8631" i="6" s="1"/>
  <c r="F9367" i="6"/>
  <c r="H9367" i="6" s="1"/>
  <c r="F1270" i="6"/>
  <c r="H1270" i="6" s="1"/>
  <c r="F9341" i="6"/>
  <c r="H9341" i="6" s="1"/>
  <c r="F9268" i="6"/>
  <c r="H9268" i="6" s="1"/>
  <c r="F4641" i="6"/>
  <c r="H4641" i="6" s="1"/>
  <c r="F9233" i="6"/>
  <c r="H9233" i="6" s="1"/>
  <c r="F9169" i="6"/>
  <c r="H9169" i="6" s="1"/>
  <c r="F9006" i="6"/>
  <c r="H9006" i="6" s="1"/>
  <c r="F9200" i="6"/>
  <c r="H9200" i="6" s="1"/>
  <c r="F9012" i="6"/>
  <c r="H9012" i="6" s="1"/>
  <c r="F9145" i="6"/>
  <c r="H9145" i="6" s="1"/>
  <c r="F8839" i="6"/>
  <c r="H8839" i="6" s="1"/>
  <c r="F9210" i="6"/>
  <c r="H9210" i="6" s="1"/>
  <c r="F9230" i="6"/>
  <c r="H9230" i="6" s="1"/>
  <c r="F9162" i="6"/>
  <c r="H9162" i="6" s="1"/>
  <c r="F9229" i="6"/>
  <c r="H9229" i="6" s="1"/>
  <c r="F9161" i="6"/>
  <c r="H9161" i="6" s="1"/>
  <c r="F8949" i="6"/>
  <c r="H8949" i="6" s="1"/>
  <c r="F9228" i="6"/>
  <c r="H9228" i="6" s="1"/>
  <c r="R179" i="2"/>
  <c r="E179" i="2" s="1"/>
  <c r="Q64" i="2"/>
  <c r="S64" i="2" s="1"/>
  <c r="F8991" i="6"/>
  <c r="H8991" i="6" s="1"/>
  <c r="F9081" i="6"/>
  <c r="H9081" i="6" s="1"/>
  <c r="G462" i="3"/>
  <c r="I462" i="3" s="1"/>
  <c r="G1626" i="3"/>
  <c r="I1626" i="3" s="1"/>
  <c r="F7083" i="6"/>
  <c r="H7083" i="6" s="1"/>
  <c r="F9069" i="6"/>
  <c r="H9069" i="6" s="1"/>
  <c r="F8814" i="6"/>
  <c r="H8814" i="6" s="1"/>
  <c r="F9018" i="6"/>
  <c r="H9018" i="6" s="1"/>
  <c r="F8610" i="6"/>
  <c r="H8610" i="6" s="1"/>
  <c r="F8954" i="6"/>
  <c r="H8954" i="6" s="1"/>
  <c r="F8852" i="6"/>
  <c r="H8852" i="6" s="1"/>
  <c r="F8855" i="6"/>
  <c r="H8855" i="6" s="1"/>
  <c r="F8854" i="6"/>
  <c r="H8854" i="6" s="1"/>
  <c r="F8951" i="6"/>
  <c r="H8951" i="6" s="1"/>
  <c r="F8950" i="6"/>
  <c r="H8950" i="6" s="1"/>
  <c r="F8895" i="6"/>
  <c r="H8895" i="6" s="1"/>
  <c r="F8894" i="6"/>
  <c r="H8894" i="6" s="1"/>
  <c r="F8668" i="6"/>
  <c r="H8668" i="6" s="1"/>
  <c r="F8859" i="6"/>
  <c r="H8859" i="6" s="1"/>
  <c r="G1356" i="3"/>
  <c r="I1356" i="3" s="1"/>
  <c r="G1610" i="3"/>
  <c r="I1610" i="3" s="1"/>
  <c r="G1456" i="3"/>
  <c r="I1456" i="3" s="1"/>
  <c r="G1153" i="3"/>
  <c r="I431" i="3"/>
  <c r="Q253" i="2"/>
  <c r="S253" i="2" s="1"/>
  <c r="G400" i="3"/>
  <c r="I400" i="3" s="1"/>
  <c r="G852" i="3"/>
  <c r="G851" i="3"/>
  <c r="I851" i="3" s="1"/>
  <c r="Q75" i="2"/>
  <c r="S75" i="2" s="1"/>
  <c r="G1140" i="3"/>
  <c r="I1140" i="3" s="1"/>
  <c r="G548" i="3"/>
  <c r="I548" i="3" s="1"/>
  <c r="F57" i="6"/>
  <c r="F711" i="6"/>
  <c r="H711" i="6" s="1"/>
  <c r="F903" i="6"/>
  <c r="H903" i="6" s="1"/>
  <c r="F1868" i="6"/>
  <c r="H1868" i="6" s="1"/>
  <c r="F3610" i="6"/>
  <c r="H3610" i="6" s="1"/>
  <c r="F3714" i="6"/>
  <c r="H3714" i="6" s="1"/>
  <c r="F3149" i="6"/>
  <c r="H3149" i="6" s="1"/>
  <c r="F3885" i="6"/>
  <c r="H3885" i="6" s="1"/>
  <c r="F75" i="6"/>
  <c r="H75" i="6" s="1"/>
  <c r="F8821" i="6"/>
  <c r="H8821" i="6" s="1"/>
  <c r="F8820" i="6"/>
  <c r="H8820" i="6" s="1"/>
  <c r="F8137" i="6"/>
  <c r="H8137" i="6" s="1"/>
  <c r="F8810" i="6"/>
  <c r="H8810" i="6" s="1"/>
  <c r="F170" i="6"/>
  <c r="H170" i="6" s="1"/>
  <c r="F1213" i="6"/>
  <c r="H1213" i="6" s="1"/>
  <c r="F1450" i="6"/>
  <c r="H1450" i="6" s="1"/>
  <c r="F835" i="6"/>
  <c r="H835" i="6" s="1"/>
  <c r="F1849" i="6"/>
  <c r="H1849" i="6" s="1"/>
  <c r="F2808" i="6"/>
  <c r="H2808" i="6" s="1"/>
  <c r="F282" i="6"/>
  <c r="H282" i="6" s="1"/>
  <c r="F309" i="6"/>
  <c r="H309" i="6" s="1"/>
  <c r="F1025" i="6"/>
  <c r="H1025" i="6" s="1"/>
  <c r="F1289" i="6"/>
  <c r="H1289" i="6" s="1"/>
  <c r="F1315" i="6"/>
  <c r="H1315" i="6" s="1"/>
  <c r="F1524" i="6"/>
  <c r="H1524" i="6" s="1"/>
  <c r="F2123" i="6"/>
  <c r="H2123" i="6" s="1"/>
  <c r="F2213" i="6"/>
  <c r="H2213" i="6" s="1"/>
  <c r="F2790" i="6"/>
  <c r="H2790" i="6" s="1"/>
  <c r="F2800" i="6"/>
  <c r="H2800" i="6" s="1"/>
  <c r="F3462" i="6"/>
  <c r="H3462" i="6" s="1"/>
  <c r="F3912" i="6"/>
  <c r="H3912" i="6" s="1"/>
  <c r="F397" i="6"/>
  <c r="F22" i="6"/>
  <c r="F1186" i="6"/>
  <c r="H1186" i="6" s="1"/>
  <c r="F2122" i="6"/>
  <c r="H2122" i="6" s="1"/>
  <c r="F4199" i="6"/>
  <c r="H4199" i="6" s="1"/>
  <c r="F155" i="6"/>
  <c r="H155" i="6" s="1"/>
  <c r="F211" i="6"/>
  <c r="F704" i="6"/>
  <c r="H704" i="6" s="1"/>
  <c r="F721" i="6"/>
  <c r="H721" i="6" s="1"/>
  <c r="F1266" i="6"/>
  <c r="H1266" i="6" s="1"/>
  <c r="F1301" i="6"/>
  <c r="H1301" i="6" s="1"/>
  <c r="F1513" i="6"/>
  <c r="H1513" i="6" s="1"/>
  <c r="F1652" i="6"/>
  <c r="H1652" i="6" s="1"/>
  <c r="F1679" i="6"/>
  <c r="H1679" i="6" s="1"/>
  <c r="F3110" i="6"/>
  <c r="H3110" i="6" s="1"/>
  <c r="F52" i="6"/>
  <c r="F146" i="6"/>
  <c r="H146" i="6" s="1"/>
  <c r="F421" i="6"/>
  <c r="H421" i="6" s="1"/>
  <c r="F475" i="6"/>
  <c r="F622" i="6"/>
  <c r="F651" i="6"/>
  <c r="F743" i="6"/>
  <c r="H743" i="6" s="1"/>
  <c r="F881" i="6"/>
  <c r="H881" i="6" s="1"/>
  <c r="F1053" i="6"/>
  <c r="H1053" i="6" s="1"/>
  <c r="F1156" i="6"/>
  <c r="H1156" i="6" s="1"/>
  <c r="F1216" i="6"/>
  <c r="H1216" i="6" s="1"/>
  <c r="F1267" i="6"/>
  <c r="H1267" i="6" s="1"/>
  <c r="F1364" i="6"/>
  <c r="H1364" i="6" s="1"/>
  <c r="F1725" i="6"/>
  <c r="H1725" i="6" s="1"/>
  <c r="F1773" i="6"/>
  <c r="H1773" i="6" s="1"/>
  <c r="F1801" i="6"/>
  <c r="H1801" i="6" s="1"/>
  <c r="F1812" i="6"/>
  <c r="H1812" i="6" s="1"/>
  <c r="F1860" i="6"/>
  <c r="H1860" i="6" s="1"/>
  <c r="F2242" i="6"/>
  <c r="H2242" i="6" s="1"/>
  <c r="F2475" i="6"/>
  <c r="H2475" i="6" s="1"/>
  <c r="F2607" i="6"/>
  <c r="H2607" i="6" s="1"/>
  <c r="F2637" i="6"/>
  <c r="H2637" i="6" s="1"/>
  <c r="F2956" i="6"/>
  <c r="H2956" i="6" s="1"/>
  <c r="F2983" i="6"/>
  <c r="H2983" i="6" s="1"/>
  <c r="F3464" i="6"/>
  <c r="H3464" i="6" s="1"/>
  <c r="F3594" i="6"/>
  <c r="H3594" i="6" s="1"/>
  <c r="F3819" i="6"/>
  <c r="H3819" i="6" s="1"/>
  <c r="F3995" i="6"/>
  <c r="H3995" i="6" s="1"/>
  <c r="F4261" i="6"/>
  <c r="H4261" i="6" s="1"/>
  <c r="F4493" i="6"/>
  <c r="H4493" i="6" s="1"/>
  <c r="F4745" i="6"/>
  <c r="H4745" i="6" s="1"/>
  <c r="F7968" i="6"/>
  <c r="H7968" i="6" s="1"/>
  <c r="F8692" i="6"/>
  <c r="H8692" i="6" s="1"/>
  <c r="F1956" i="6"/>
  <c r="H1956" i="6" s="1"/>
  <c r="F3401" i="6"/>
  <c r="H3401" i="6" s="1"/>
  <c r="F3807" i="6"/>
  <c r="H3807" i="6" s="1"/>
  <c r="F4726" i="6"/>
  <c r="H4726" i="6" s="1"/>
  <c r="F4877" i="6"/>
  <c r="H4877" i="6" s="1"/>
  <c r="F44" i="6"/>
  <c r="F432" i="6"/>
  <c r="H432" i="6" s="1"/>
  <c r="F574" i="6"/>
  <c r="H574" i="6" s="1"/>
  <c r="F1010" i="6"/>
  <c r="H1010" i="6" s="1"/>
  <c r="F1107" i="6"/>
  <c r="F1258" i="6"/>
  <c r="H1258" i="6" s="1"/>
  <c r="F1890" i="6"/>
  <c r="H1890" i="6" s="1"/>
  <c r="F1903" i="6"/>
  <c r="H1903" i="6" s="1"/>
  <c r="F1952" i="6"/>
  <c r="H1952" i="6" s="1"/>
  <c r="F2352" i="6"/>
  <c r="H2352" i="6" s="1"/>
  <c r="F2638" i="6"/>
  <c r="H2638" i="6" s="1"/>
  <c r="F2906" i="6"/>
  <c r="H2906" i="6" s="1"/>
  <c r="F4220" i="6"/>
  <c r="H4220" i="6" s="1"/>
  <c r="F4364" i="6"/>
  <c r="H4364" i="6" s="1"/>
  <c r="F4486" i="6"/>
  <c r="H4486" i="6" s="1"/>
  <c r="F4888" i="6"/>
  <c r="H4888" i="6" s="1"/>
  <c r="F8695" i="6"/>
  <c r="H8695" i="6" s="1"/>
  <c r="F8645" i="6"/>
  <c r="H8645" i="6" s="1"/>
  <c r="F426" i="6"/>
  <c r="H426" i="6" s="1"/>
  <c r="F648" i="6"/>
  <c r="H648" i="6" s="1"/>
  <c r="F729" i="6"/>
  <c r="F870" i="6"/>
  <c r="H870" i="6" s="1"/>
  <c r="F913" i="6"/>
  <c r="F1124" i="6"/>
  <c r="H1124" i="6" s="1"/>
  <c r="F1241" i="6"/>
  <c r="H1241" i="6" s="1"/>
  <c r="F1389" i="6"/>
  <c r="H1389" i="6" s="1"/>
  <c r="F30" i="6"/>
  <c r="F1125" i="6"/>
  <c r="H1125" i="6" s="1"/>
  <c r="F2407" i="6"/>
  <c r="H2407" i="6" s="1"/>
  <c r="F2789" i="6"/>
  <c r="H2789" i="6" s="1"/>
  <c r="F79" i="6"/>
  <c r="H79" i="6" s="1"/>
  <c r="F259" i="6"/>
  <c r="H259" i="6" s="1"/>
  <c r="F402" i="6"/>
  <c r="H402" i="6" s="1"/>
  <c r="F555" i="6"/>
  <c r="H555" i="6" s="1"/>
  <c r="F563" i="6"/>
  <c r="H563" i="6" s="1"/>
  <c r="F1037" i="6"/>
  <c r="H1037" i="6" s="1"/>
  <c r="F1460" i="6"/>
  <c r="H1460" i="6" s="1"/>
  <c r="F1584" i="6"/>
  <c r="H1584" i="6" s="1"/>
  <c r="F1596" i="6"/>
  <c r="H1596" i="6" s="1"/>
  <c r="F2216" i="6"/>
  <c r="H2216" i="6" s="1"/>
  <c r="F2392" i="6"/>
  <c r="H2392" i="6" s="1"/>
  <c r="F2609" i="6"/>
  <c r="H2609" i="6" s="1"/>
  <c r="F2630" i="6"/>
  <c r="H2630" i="6" s="1"/>
  <c r="F2655" i="6"/>
  <c r="H2655" i="6" s="1"/>
  <c r="F3215" i="6"/>
  <c r="H3215" i="6" s="1"/>
  <c r="F3262" i="6"/>
  <c r="H3262" i="6" s="1"/>
  <c r="F3580" i="6"/>
  <c r="H3580" i="6" s="1"/>
  <c r="F3776" i="6"/>
  <c r="H3776" i="6" s="1"/>
  <c r="F4304" i="6"/>
  <c r="H4304" i="6" s="1"/>
  <c r="F4478" i="6"/>
  <c r="H4478" i="6" s="1"/>
  <c r="F8663" i="6"/>
  <c r="H8663" i="6" s="1"/>
  <c r="F8693" i="6"/>
  <c r="H8693" i="6" s="1"/>
  <c r="F8604" i="6"/>
  <c r="H8604" i="6" s="1"/>
  <c r="F8313" i="6"/>
  <c r="H8313" i="6" s="1"/>
  <c r="F8781" i="6"/>
  <c r="H8781" i="6" s="1"/>
  <c r="F8658" i="6"/>
  <c r="H8658" i="6" s="1"/>
  <c r="F132" i="6"/>
  <c r="H132" i="6" s="1"/>
  <c r="F418" i="6"/>
  <c r="H418" i="6" s="1"/>
  <c r="F571" i="6"/>
  <c r="H571" i="6" s="1"/>
  <c r="F2634" i="6"/>
  <c r="H2634" i="6" s="1"/>
  <c r="F4165" i="6"/>
  <c r="H4165" i="6" s="1"/>
  <c r="F235" i="6"/>
  <c r="H235" i="6" s="1"/>
  <c r="F347" i="6"/>
  <c r="H347" i="6" s="1"/>
  <c r="F387" i="6"/>
  <c r="H387" i="6" s="1"/>
  <c r="F901" i="6"/>
  <c r="H901" i="6" s="1"/>
  <c r="F1251" i="6"/>
  <c r="H1251" i="6" s="1"/>
  <c r="F1565" i="6"/>
  <c r="H1565" i="6" s="1"/>
  <c r="F1632" i="6"/>
  <c r="H1632" i="6" s="1"/>
  <c r="F1874" i="6"/>
  <c r="H1874" i="6" s="1"/>
  <c r="F1924" i="6"/>
  <c r="H1924" i="6" s="1"/>
  <c r="F2057" i="6"/>
  <c r="H2057" i="6" s="1"/>
  <c r="F2412" i="6"/>
  <c r="H2412" i="6" s="1"/>
  <c r="F2544" i="6"/>
  <c r="H2544" i="6" s="1"/>
  <c r="F2748" i="6"/>
  <c r="H2748" i="6" s="1"/>
  <c r="F2900" i="6"/>
  <c r="H2900" i="6" s="1"/>
  <c r="F3263" i="6"/>
  <c r="H3263" i="6" s="1"/>
  <c r="F3290" i="6"/>
  <c r="H3290" i="6" s="1"/>
  <c r="F3883" i="6"/>
  <c r="H3883" i="6" s="1"/>
  <c r="F4479" i="6"/>
  <c r="H4479" i="6" s="1"/>
  <c r="F4707" i="6"/>
  <c r="H4707" i="6" s="1"/>
  <c r="F4773" i="6"/>
  <c r="H4773" i="6" s="1"/>
  <c r="Q99" i="2"/>
  <c r="S99" i="2" s="1"/>
  <c r="Q18" i="2"/>
  <c r="S18" i="2" s="1"/>
  <c r="F8270" i="6"/>
  <c r="H8270" i="6" s="1"/>
  <c r="F8269" i="6"/>
  <c r="H8269" i="6" s="1"/>
  <c r="G1194" i="3"/>
  <c r="I1194" i="3" s="1"/>
  <c r="G1464" i="3"/>
  <c r="I1464" i="3" s="1"/>
  <c r="F8301" i="6"/>
  <c r="H8301" i="6" s="1"/>
  <c r="F8300" i="6"/>
  <c r="F249" i="6"/>
  <c r="F8506" i="6"/>
  <c r="H8506" i="6" s="1"/>
  <c r="F8167" i="6"/>
  <c r="H8167" i="6" s="1"/>
  <c r="F8546" i="6"/>
  <c r="H8546" i="6" s="1"/>
  <c r="F8117" i="6"/>
  <c r="H8117" i="6" s="1"/>
  <c r="F8524" i="6"/>
  <c r="H8524" i="6" s="1"/>
  <c r="F8452" i="6"/>
  <c r="H8452" i="6" s="1"/>
  <c r="F8239" i="6"/>
  <c r="H8239" i="6" s="1"/>
  <c r="F8173" i="6"/>
  <c r="H8173" i="6" s="1"/>
  <c r="F8365" i="6"/>
  <c r="H8365" i="6" s="1"/>
  <c r="F8376" i="6"/>
  <c r="H8376" i="6" s="1"/>
  <c r="F8334" i="6"/>
  <c r="H8334" i="6" s="1"/>
  <c r="F8505" i="6"/>
  <c r="H8505" i="6" s="1"/>
  <c r="F8169" i="6"/>
  <c r="H8169" i="6" s="1"/>
  <c r="F8289" i="6"/>
  <c r="H8289" i="6" s="1"/>
  <c r="F8359" i="6"/>
  <c r="H8359" i="6" s="1"/>
  <c r="F7916" i="6"/>
  <c r="H7916" i="6" s="1"/>
  <c r="F8490" i="6"/>
  <c r="H8490" i="6" s="1"/>
  <c r="F8171" i="6"/>
  <c r="H8171" i="6" s="1"/>
  <c r="F7097" i="6"/>
  <c r="H7097" i="6" s="1"/>
  <c r="F8378" i="6"/>
  <c r="H8378" i="6" s="1"/>
  <c r="F8030" i="6"/>
  <c r="H8030" i="6" s="1"/>
  <c r="F8497" i="6"/>
  <c r="H8497" i="6" s="1"/>
  <c r="G1305" i="3"/>
  <c r="I1305" i="3" s="1"/>
  <c r="G1477" i="3"/>
  <c r="I1477" i="3" s="1"/>
  <c r="F8345" i="6"/>
  <c r="H8345" i="6" s="1"/>
  <c r="F8344" i="6"/>
  <c r="H8344" i="6" s="1"/>
  <c r="F8385" i="6"/>
  <c r="H8385" i="6" s="1"/>
  <c r="F8384" i="6"/>
  <c r="H8384" i="6" s="1"/>
  <c r="F8485" i="6"/>
  <c r="H8485" i="6" s="1"/>
  <c r="F8484" i="6"/>
  <c r="H8484" i="6" s="1"/>
  <c r="F8208" i="6"/>
  <c r="H8208" i="6" s="1"/>
  <c r="F8272" i="6"/>
  <c r="H8272" i="6" s="1"/>
  <c r="F8207" i="6"/>
  <c r="H8207" i="6" s="1"/>
  <c r="F8271" i="6"/>
  <c r="H8271" i="6" s="1"/>
  <c r="F8348" i="6"/>
  <c r="H8348" i="6" s="1"/>
  <c r="F8347" i="6"/>
  <c r="H8347" i="6" s="1"/>
  <c r="F7939" i="6"/>
  <c r="H7939" i="6" s="1"/>
  <c r="F8533" i="6"/>
  <c r="H8533" i="6" s="1"/>
  <c r="F8182" i="6"/>
  <c r="H8182" i="6" s="1"/>
  <c r="F8326" i="6"/>
  <c r="H8326" i="6" s="1"/>
  <c r="F8552" i="6"/>
  <c r="H8552" i="6" s="1"/>
  <c r="F8551" i="6"/>
  <c r="F8412" i="6"/>
  <c r="H8412" i="6" s="1"/>
  <c r="F8294" i="6"/>
  <c r="H8294" i="6" s="1"/>
  <c r="F38" i="6"/>
  <c r="F185" i="6"/>
  <c r="F214" i="6"/>
  <c r="F382" i="6"/>
  <c r="H382" i="6" s="1"/>
  <c r="F473" i="6"/>
  <c r="H473" i="6" s="1"/>
  <c r="F481" i="6"/>
  <c r="H481" i="6" s="1"/>
  <c r="F532" i="6"/>
  <c r="H532" i="6" s="1"/>
  <c r="F540" i="6"/>
  <c r="H540" i="6" s="1"/>
  <c r="F746" i="6"/>
  <c r="H746" i="6" s="1"/>
  <c r="F800" i="6"/>
  <c r="H800" i="6" s="1"/>
  <c r="F817" i="6"/>
  <c r="H817" i="6" s="1"/>
  <c r="F1232" i="6"/>
  <c r="H1232" i="6" s="1"/>
  <c r="F2063" i="6"/>
  <c r="H2063" i="6" s="1"/>
  <c r="F2120" i="6"/>
  <c r="H2120" i="6" s="1"/>
  <c r="F2499" i="6"/>
  <c r="H2499" i="6" s="1"/>
  <c r="F2620" i="6"/>
  <c r="H2620" i="6" s="1"/>
  <c r="F3325" i="6"/>
  <c r="H3325" i="6" s="1"/>
  <c r="F3380" i="6"/>
  <c r="F7399" i="6"/>
  <c r="H7399" i="6" s="1"/>
  <c r="F8136" i="6"/>
  <c r="H8136" i="6" s="1"/>
  <c r="F8109" i="6"/>
  <c r="H8109" i="6" s="1"/>
  <c r="F8108" i="6"/>
  <c r="H8108" i="6" s="1"/>
  <c r="F8140" i="6"/>
  <c r="H8140" i="6" s="1"/>
  <c r="F8139" i="6"/>
  <c r="H8139" i="6" s="1"/>
  <c r="F7959" i="6"/>
  <c r="H7959" i="6" s="1"/>
  <c r="F8156" i="6"/>
  <c r="H8156" i="6" s="1"/>
  <c r="F7626" i="6"/>
  <c r="H7626" i="6" s="1"/>
  <c r="F8112" i="6"/>
  <c r="H8112" i="6" s="1"/>
  <c r="F6467" i="6"/>
  <c r="H6467" i="6" s="1"/>
  <c r="F8059" i="6"/>
  <c r="H8059" i="6" s="1"/>
  <c r="F7390" i="6"/>
  <c r="H7390" i="6" s="1"/>
  <c r="F8046" i="6"/>
  <c r="H8046" i="6" s="1"/>
  <c r="F8055" i="6"/>
  <c r="H8055" i="6" s="1"/>
  <c r="F8056" i="6"/>
  <c r="H8056" i="6" s="1"/>
  <c r="Q146" i="2"/>
  <c r="S146" i="2" s="1"/>
  <c r="Q394" i="2"/>
  <c r="S394" i="2" s="1"/>
  <c r="I1397" i="3"/>
  <c r="F7931" i="6"/>
  <c r="H7931" i="6" s="1"/>
  <c r="F7994" i="6"/>
  <c r="H7994" i="6" s="1"/>
  <c r="F8060" i="6"/>
  <c r="H8060" i="6" s="1"/>
  <c r="F8039" i="6"/>
  <c r="H8039" i="6" s="1"/>
  <c r="F8040" i="6"/>
  <c r="H8040" i="6" s="1"/>
  <c r="Q227" i="5"/>
  <c r="D227" i="5" s="1"/>
  <c r="Q234" i="5"/>
  <c r="D234" i="5" s="1"/>
  <c r="F6080" i="6"/>
  <c r="H6080" i="6" s="1"/>
  <c r="F7933" i="6"/>
  <c r="H7933" i="6" s="1"/>
  <c r="G465" i="3"/>
  <c r="I465" i="3" s="1"/>
  <c r="G1321" i="3"/>
  <c r="I1321" i="3" s="1"/>
  <c r="G1200" i="3"/>
  <c r="I1200" i="3" s="1"/>
  <c r="G1306" i="3"/>
  <c r="I1306" i="3" s="1"/>
  <c r="F7611" i="6"/>
  <c r="H7611" i="6" s="1"/>
  <c r="F7610" i="6"/>
  <c r="F7685" i="6"/>
  <c r="H7685" i="6" s="1"/>
  <c r="F7621" i="6"/>
  <c r="H7621" i="6" s="1"/>
  <c r="F7910" i="6"/>
  <c r="H7910" i="6" s="1"/>
  <c r="F7846" i="6"/>
  <c r="H7846" i="6" s="1"/>
  <c r="F7296" i="6"/>
  <c r="H7296" i="6" s="1"/>
  <c r="F7771" i="6"/>
  <c r="H7771" i="6" s="1"/>
  <c r="F7470" i="6"/>
  <c r="H7470" i="6" s="1"/>
  <c r="F7734" i="6"/>
  <c r="H7734" i="6" s="1"/>
  <c r="F7899" i="6"/>
  <c r="H7899" i="6" s="1"/>
  <c r="F7681" i="6"/>
  <c r="H7681" i="6" s="1"/>
  <c r="F7493" i="6"/>
  <c r="H7493" i="6" s="1"/>
  <c r="F7863" i="6"/>
  <c r="H7863" i="6" s="1"/>
  <c r="F7682" i="6"/>
  <c r="H7682" i="6" s="1"/>
  <c r="F7451" i="6"/>
  <c r="H7451" i="6" s="1"/>
  <c r="F7661" i="6"/>
  <c r="H7661" i="6" s="1"/>
  <c r="F7724" i="6"/>
  <c r="H7724" i="6" s="1"/>
  <c r="F7723" i="6"/>
  <c r="H7723" i="6" s="1"/>
  <c r="F7867" i="6"/>
  <c r="H7867" i="6" s="1"/>
  <c r="F7695" i="6"/>
  <c r="H7695" i="6" s="1"/>
  <c r="F7634" i="6"/>
  <c r="H7634" i="6" s="1"/>
  <c r="F7518" i="6"/>
  <c r="H7518" i="6" s="1"/>
  <c r="F7814" i="6"/>
  <c r="H7814" i="6" s="1"/>
  <c r="F7753" i="6"/>
  <c r="H7753" i="6" s="1"/>
  <c r="F7601" i="6"/>
  <c r="H7601" i="6" s="1"/>
  <c r="F7600" i="6"/>
  <c r="H7600" i="6" s="1"/>
  <c r="F7675" i="6"/>
  <c r="H7675" i="6" s="1"/>
  <c r="F7674" i="6"/>
  <c r="H7674" i="6" s="1"/>
  <c r="F7728" i="6"/>
  <c r="H7728" i="6" s="1"/>
  <c r="F7603" i="6"/>
  <c r="H7603" i="6" s="1"/>
  <c r="F7398" i="6"/>
  <c r="H7398" i="6" s="1"/>
  <c r="F7738" i="6"/>
  <c r="H7738" i="6" s="1"/>
  <c r="F7880" i="6"/>
  <c r="H7880" i="6" s="1"/>
  <c r="F7595" i="6"/>
  <c r="H7595" i="6" s="1"/>
  <c r="F7339" i="6"/>
  <c r="H7339" i="6" s="1"/>
  <c r="F7811" i="6"/>
  <c r="H7811" i="6" s="1"/>
  <c r="F7742" i="6"/>
  <c r="H7742" i="6" s="1"/>
  <c r="F7894" i="6"/>
  <c r="H7894" i="6" s="1"/>
  <c r="F7672" i="6"/>
  <c r="H7672" i="6" s="1"/>
  <c r="F7743" i="6"/>
  <c r="H7743" i="6" s="1"/>
  <c r="F7893" i="6"/>
  <c r="H7893" i="6" s="1"/>
  <c r="F7671" i="6"/>
  <c r="H7671" i="6" s="1"/>
  <c r="F6919" i="6"/>
  <c r="H6919" i="6" s="1"/>
  <c r="F7605" i="6"/>
  <c r="H7605" i="6" s="1"/>
  <c r="F7569" i="6"/>
  <c r="H7569" i="6" s="1"/>
  <c r="F7690" i="6"/>
  <c r="H7690" i="6" s="1"/>
  <c r="F7669" i="6"/>
  <c r="H7669" i="6" s="1"/>
  <c r="F7604" i="6"/>
  <c r="H7604" i="6" s="1"/>
  <c r="F7764" i="6"/>
  <c r="H7764" i="6" s="1"/>
  <c r="F7534" i="6"/>
  <c r="H7534" i="6" s="1"/>
  <c r="F7673" i="6"/>
  <c r="H7673" i="6" s="1"/>
  <c r="F7860" i="6"/>
  <c r="H7860" i="6" s="1"/>
  <c r="F7898" i="6"/>
  <c r="H7898" i="6" s="1"/>
  <c r="F7828" i="6"/>
  <c r="H7828" i="6" s="1"/>
  <c r="F7556" i="6"/>
  <c r="H7556" i="6" s="1"/>
  <c r="F7412" i="6"/>
  <c r="H7412" i="6" s="1"/>
  <c r="F7411" i="6"/>
  <c r="H7411" i="6" s="1"/>
  <c r="F7410" i="6"/>
  <c r="H7410" i="6" s="1"/>
  <c r="F7535" i="6"/>
  <c r="H7535" i="6" s="1"/>
  <c r="F7403" i="6"/>
  <c r="H7403" i="6" s="1"/>
  <c r="F7401" i="6"/>
  <c r="H7401" i="6" s="1"/>
  <c r="F7433" i="6"/>
  <c r="H7433" i="6" s="1"/>
  <c r="F7536" i="6"/>
  <c r="H7536" i="6" s="1"/>
  <c r="F7432" i="6"/>
  <c r="H7432" i="6" s="1"/>
  <c r="F4764" i="6"/>
  <c r="H4764" i="6" s="1"/>
  <c r="F7527" i="6"/>
  <c r="H7527" i="6" s="1"/>
  <c r="F7574" i="6"/>
  <c r="H7574" i="6" s="1"/>
  <c r="F7251" i="6"/>
  <c r="H7251" i="6" s="1"/>
  <c r="F7394" i="6"/>
  <c r="H7394" i="6" s="1"/>
  <c r="F7550" i="6"/>
  <c r="H7550" i="6" s="1"/>
  <c r="F7391" i="6"/>
  <c r="H7391" i="6" s="1"/>
  <c r="F7064" i="6"/>
  <c r="H7064" i="6" s="1"/>
  <c r="F7475" i="6"/>
  <c r="H7475" i="6" s="1"/>
  <c r="F7435" i="6"/>
  <c r="H7435" i="6" s="1"/>
  <c r="F7281" i="6"/>
  <c r="H7281" i="6" s="1"/>
  <c r="F7383" i="6"/>
  <c r="H7383" i="6" s="1"/>
  <c r="F6664" i="6"/>
  <c r="H6664" i="6" s="1"/>
  <c r="F7376" i="6"/>
  <c r="H7376" i="6" s="1"/>
  <c r="F7353" i="6"/>
  <c r="H7353" i="6" s="1"/>
  <c r="F7356" i="6"/>
  <c r="H7356" i="6" s="1"/>
  <c r="F7336" i="6"/>
  <c r="H7336" i="6" s="1"/>
  <c r="F7369" i="6"/>
  <c r="H7369" i="6" s="1"/>
  <c r="F6937" i="6"/>
  <c r="H6937" i="6" s="1"/>
  <c r="F7205" i="6"/>
  <c r="H7205" i="6" s="1"/>
  <c r="F7012" i="6"/>
  <c r="H7012" i="6" s="1"/>
  <c r="F7186" i="6"/>
  <c r="H7186" i="6" s="1"/>
  <c r="F7299" i="6"/>
  <c r="H7299" i="6" s="1"/>
  <c r="F7211" i="6"/>
  <c r="H7211" i="6" s="1"/>
  <c r="F7100" i="6"/>
  <c r="H7100" i="6" s="1"/>
  <c r="F7171" i="6"/>
  <c r="H7171" i="6" s="1"/>
  <c r="F7189" i="6"/>
  <c r="H7189" i="6" s="1"/>
  <c r="F7190" i="6"/>
  <c r="H7190" i="6" s="1"/>
  <c r="F7240" i="6"/>
  <c r="H7240" i="6" s="1"/>
  <c r="F7239" i="6"/>
  <c r="H7239" i="6" s="1"/>
  <c r="F7137" i="6"/>
  <c r="H7137" i="6" s="1"/>
  <c r="F7221" i="6"/>
  <c r="H7221" i="6" s="1"/>
  <c r="F7217" i="6"/>
  <c r="H7217" i="6" s="1"/>
  <c r="F7276" i="6"/>
  <c r="H7276" i="6" s="1"/>
  <c r="F7216" i="6"/>
  <c r="H7216" i="6" s="1"/>
  <c r="F7275" i="6"/>
  <c r="H7275" i="6" s="1"/>
  <c r="F6399" i="6"/>
  <c r="H6399" i="6" s="1"/>
  <c r="F7254" i="6"/>
  <c r="H7254" i="6" s="1"/>
  <c r="F7055" i="6"/>
  <c r="H7055" i="6" s="1"/>
  <c r="F7264" i="6"/>
  <c r="H7264" i="6" s="1"/>
  <c r="F7208" i="6"/>
  <c r="H7208" i="6" s="1"/>
  <c r="F7102" i="6"/>
  <c r="H7102" i="6" s="1"/>
  <c r="F7152" i="6"/>
  <c r="H7152" i="6" s="1"/>
  <c r="F7072" i="6"/>
  <c r="H7072" i="6" s="1"/>
  <c r="F7146" i="6"/>
  <c r="H7146" i="6" s="1"/>
  <c r="G350" i="3"/>
  <c r="I350" i="3" s="1"/>
  <c r="G1207" i="3"/>
  <c r="I1207" i="3" s="1"/>
  <c r="G155" i="3"/>
  <c r="G1221" i="3"/>
  <c r="I1221" i="3" s="1"/>
  <c r="F7061" i="6"/>
  <c r="H7061" i="6" s="1"/>
  <c r="F7013" i="6"/>
  <c r="H7013" i="6" s="1"/>
  <c r="F7062" i="6"/>
  <c r="H7062" i="6" s="1"/>
  <c r="F7014" i="6"/>
  <c r="H7014" i="6" s="1"/>
  <c r="F7044" i="6"/>
  <c r="H7044" i="6" s="1"/>
  <c r="F7043" i="6"/>
  <c r="H7043" i="6" s="1"/>
  <c r="F7136" i="6"/>
  <c r="H7136" i="6" s="1"/>
  <c r="F7008" i="6"/>
  <c r="H7008" i="6" s="1"/>
  <c r="F6939" i="6"/>
  <c r="H6939" i="6" s="1"/>
  <c r="F7135" i="6"/>
  <c r="H7135" i="6" s="1"/>
  <c r="F7091" i="6"/>
  <c r="H7091" i="6" s="1"/>
  <c r="F7090" i="6"/>
  <c r="H7090" i="6" s="1"/>
  <c r="F7009" i="6"/>
  <c r="H7009" i="6" s="1"/>
  <c r="F6940" i="6"/>
  <c r="H6940" i="6" s="1"/>
  <c r="F7127" i="6"/>
  <c r="H7127" i="6" s="1"/>
  <c r="F6922" i="6"/>
  <c r="H6922" i="6" s="1"/>
  <c r="F7085" i="6"/>
  <c r="H7085" i="6" s="1"/>
  <c r="F6936" i="6"/>
  <c r="H6936" i="6" s="1"/>
  <c r="Q134" i="2"/>
  <c r="S134" i="2" s="1"/>
  <c r="F7065" i="6"/>
  <c r="H7065" i="6" s="1"/>
  <c r="F7084" i="6"/>
  <c r="H7084" i="6" s="1"/>
  <c r="F6949" i="6"/>
  <c r="H6949" i="6" s="1"/>
  <c r="F6559" i="6"/>
  <c r="H6559" i="6" s="1"/>
  <c r="F7116" i="6"/>
  <c r="H7116" i="6" s="1"/>
  <c r="G495" i="3"/>
  <c r="I495" i="3" s="1"/>
  <c r="G1192" i="3"/>
  <c r="I1192" i="3" s="1"/>
  <c r="F6403" i="6"/>
  <c r="H6403" i="6" s="1"/>
  <c r="F6951" i="6"/>
  <c r="H6951" i="6" s="1"/>
  <c r="F7066" i="6"/>
  <c r="H7066" i="6" s="1"/>
  <c r="F6904" i="6"/>
  <c r="H6904" i="6" s="1"/>
  <c r="F6661" i="6"/>
  <c r="H6661" i="6" s="1"/>
  <c r="F6956" i="6"/>
  <c r="H6956" i="6" s="1"/>
  <c r="F5579" i="6"/>
  <c r="H5579" i="6" s="1"/>
  <c r="F7126" i="6"/>
  <c r="H7126" i="6" s="1"/>
  <c r="F6750" i="6"/>
  <c r="H6750" i="6" s="1"/>
  <c r="F7032" i="6"/>
  <c r="H7032" i="6" s="1"/>
  <c r="F6228" i="6"/>
  <c r="H6228" i="6" s="1"/>
  <c r="F6901" i="6"/>
  <c r="H6901" i="6" s="1"/>
  <c r="F6871" i="6"/>
  <c r="H6871" i="6" s="1"/>
  <c r="F6814" i="6"/>
  <c r="H6814" i="6" s="1"/>
  <c r="F6718" i="6"/>
  <c r="H6718" i="6" s="1"/>
  <c r="F6870" i="6"/>
  <c r="H6870" i="6" s="1"/>
  <c r="F6813" i="6"/>
  <c r="H6813" i="6" s="1"/>
  <c r="F6719" i="6"/>
  <c r="H6719" i="6" s="1"/>
  <c r="F4325" i="6"/>
  <c r="H4325" i="6" s="1"/>
  <c r="F6798" i="6"/>
  <c r="H6798" i="6" s="1"/>
  <c r="G418" i="3"/>
  <c r="G1169" i="3"/>
  <c r="I1169" i="3" s="1"/>
  <c r="F6394" i="6"/>
  <c r="H6394" i="6" s="1"/>
  <c r="F6666" i="6"/>
  <c r="H6666" i="6" s="1"/>
  <c r="G719" i="3"/>
  <c r="I719" i="3" s="1"/>
  <c r="G1155" i="3"/>
  <c r="I1155" i="3" s="1"/>
  <c r="G1141" i="3"/>
  <c r="I1141" i="3" s="1"/>
  <c r="G1183" i="3"/>
  <c r="I1183" i="3" s="1"/>
  <c r="F5380" i="6"/>
  <c r="H5380" i="6" s="1"/>
  <c r="F6654" i="6"/>
  <c r="H6654" i="6" s="1"/>
  <c r="F6633" i="6"/>
  <c r="H6633" i="6" s="1"/>
  <c r="F6632" i="6"/>
  <c r="H6632" i="6" s="1"/>
  <c r="F6789" i="6"/>
  <c r="H6789" i="6" s="1"/>
  <c r="F6738" i="6"/>
  <c r="F6298" i="6"/>
  <c r="H6298" i="6" s="1"/>
  <c r="F6636" i="6"/>
  <c r="H6636" i="6" s="1"/>
  <c r="F6458" i="6"/>
  <c r="H6458" i="6" s="1"/>
  <c r="F6879" i="6"/>
  <c r="H6879" i="6" s="1"/>
  <c r="F6822" i="6"/>
  <c r="H6822" i="6" s="1"/>
  <c r="F6821" i="6"/>
  <c r="F6883" i="6"/>
  <c r="H6883" i="6" s="1"/>
  <c r="F6737" i="6"/>
  <c r="H6737" i="6" s="1"/>
  <c r="F6800" i="6"/>
  <c r="H6800" i="6" s="1"/>
  <c r="F6606" i="6"/>
  <c r="H6606" i="6" s="1"/>
  <c r="F6887" i="6"/>
  <c r="H6887" i="6" s="1"/>
  <c r="F6886" i="6"/>
  <c r="H6886" i="6" s="1"/>
  <c r="F6670" i="6"/>
  <c r="H6670" i="6" s="1"/>
  <c r="F6669" i="6"/>
  <c r="H6669" i="6" s="1"/>
  <c r="F6605" i="6"/>
  <c r="H6605" i="6" s="1"/>
  <c r="F6604" i="6"/>
  <c r="H6604" i="6" s="1"/>
  <c r="F6714" i="6"/>
  <c r="H6714" i="6" s="1"/>
  <c r="F6599" i="6"/>
  <c r="H6599" i="6" s="1"/>
  <c r="F6668" i="6"/>
  <c r="H6668" i="6" s="1"/>
  <c r="F6734" i="6"/>
  <c r="H6734" i="6" s="1"/>
  <c r="F6581" i="6"/>
  <c r="H6581" i="6" s="1"/>
  <c r="F6709" i="6"/>
  <c r="H6709" i="6" s="1"/>
  <c r="F6889" i="6"/>
  <c r="H6889" i="6" s="1"/>
  <c r="F6627" i="6"/>
  <c r="H6627" i="6" s="1"/>
  <c r="F6626" i="6"/>
  <c r="H6626" i="6" s="1"/>
  <c r="F6625" i="6"/>
  <c r="H6625" i="6" s="1"/>
  <c r="F6711" i="6"/>
  <c r="H6711" i="6" s="1"/>
  <c r="F6577" i="6"/>
  <c r="H6577" i="6" s="1"/>
  <c r="F6368" i="6"/>
  <c r="H6368" i="6" s="1"/>
  <c r="F6720" i="6"/>
  <c r="H6720" i="6" s="1"/>
  <c r="F6707" i="6"/>
  <c r="H6707" i="6" s="1"/>
  <c r="F6576" i="6"/>
  <c r="H6576" i="6" s="1"/>
  <c r="F6724" i="6"/>
  <c r="H6724" i="6" s="1"/>
  <c r="F6552" i="6"/>
  <c r="H6552" i="6" s="1"/>
  <c r="F6880" i="6"/>
  <c r="H6880" i="6" s="1"/>
  <c r="F6665" i="6"/>
  <c r="H6665" i="6" s="1"/>
  <c r="F5076" i="6"/>
  <c r="H5076" i="6" s="1"/>
  <c r="F6579" i="6"/>
  <c r="H6579" i="6" s="1"/>
  <c r="F6885" i="6"/>
  <c r="H6885" i="6" s="1"/>
  <c r="F6757" i="6"/>
  <c r="H6757" i="6" s="1"/>
  <c r="F6717" i="6"/>
  <c r="H6717" i="6" s="1"/>
  <c r="F6602" i="6"/>
  <c r="H6602" i="6" s="1"/>
  <c r="F6696" i="6"/>
  <c r="H6696" i="6" s="1"/>
  <c r="P55" i="5"/>
  <c r="R55" i="5" s="1"/>
  <c r="F6527" i="6"/>
  <c r="H6527" i="6" s="1"/>
  <c r="F6437" i="6"/>
  <c r="H6437" i="6" s="1"/>
  <c r="F6436" i="6"/>
  <c r="H6436" i="6" s="1"/>
  <c r="F6528" i="6"/>
  <c r="H6528" i="6" s="1"/>
  <c r="G459" i="3"/>
  <c r="I459" i="3" s="1"/>
  <c r="G1142" i="3"/>
  <c r="I1142" i="3" s="1"/>
  <c r="F5099" i="6"/>
  <c r="H5099" i="6" s="1"/>
  <c r="F6281" i="6"/>
  <c r="H6281" i="6" s="1"/>
  <c r="F6406" i="6"/>
  <c r="H6406" i="6" s="1"/>
  <c r="F6341" i="6"/>
  <c r="H6341" i="6" s="1"/>
  <c r="F6329" i="6"/>
  <c r="H6329" i="6" s="1"/>
  <c r="F6330" i="6"/>
  <c r="H6330" i="6" s="1"/>
  <c r="G485" i="3"/>
  <c r="I485" i="3" s="1"/>
  <c r="G1112" i="3"/>
  <c r="I1112" i="3" s="1"/>
  <c r="F6305" i="6"/>
  <c r="H6305" i="6" s="1"/>
  <c r="F6304" i="6"/>
  <c r="H6304" i="6" s="1"/>
  <c r="F6422" i="6"/>
  <c r="H6422" i="6" s="1"/>
  <c r="F6421" i="6"/>
  <c r="F6374" i="6"/>
  <c r="H6374" i="6" s="1"/>
  <c r="F6375" i="6"/>
  <c r="H6375" i="6" s="1"/>
  <c r="F6240" i="6"/>
  <c r="H6240" i="6" s="1"/>
  <c r="F6333" i="6"/>
  <c r="H6333" i="6" s="1"/>
  <c r="F6460" i="6"/>
  <c r="H6460" i="6" s="1"/>
  <c r="F6530" i="6"/>
  <c r="H6530" i="6" s="1"/>
  <c r="F6308" i="6"/>
  <c r="H6308" i="6" s="1"/>
  <c r="F6529" i="6"/>
  <c r="H6529" i="6" s="1"/>
  <c r="F6307" i="6"/>
  <c r="H6307" i="6" s="1"/>
  <c r="F6259" i="6"/>
  <c r="H6259" i="6" s="1"/>
  <c r="F6317" i="6"/>
  <c r="H6317" i="6" s="1"/>
  <c r="F6320" i="6"/>
  <c r="H6320" i="6" s="1"/>
  <c r="F6383" i="6"/>
  <c r="H6383" i="6" s="1"/>
  <c r="F6274" i="6"/>
  <c r="H6274" i="6" s="1"/>
  <c r="F6490" i="6"/>
  <c r="H6490" i="6" s="1"/>
  <c r="F6377" i="6"/>
  <c r="H6377" i="6" s="1"/>
  <c r="F6156" i="6"/>
  <c r="H6156" i="6" s="1"/>
  <c r="F6408" i="6"/>
  <c r="H6408" i="6" s="1"/>
  <c r="F6069" i="6"/>
  <c r="H6069" i="6" s="1"/>
  <c r="F6442" i="6"/>
  <c r="H6442" i="6" s="1"/>
  <c r="F6533" i="6"/>
  <c r="H6533" i="6" s="1"/>
  <c r="F6331" i="6"/>
  <c r="H6331" i="6" s="1"/>
  <c r="F6258" i="6"/>
  <c r="H6258" i="6" s="1"/>
  <c r="F6398" i="6"/>
  <c r="H6398" i="6" s="1"/>
  <c r="F6505" i="6"/>
  <c r="H6505" i="6" s="1"/>
  <c r="F6299" i="6"/>
  <c r="H6299" i="6" s="1"/>
  <c r="F6250" i="6"/>
  <c r="H6250" i="6" s="1"/>
  <c r="F6386" i="6"/>
  <c r="H6386" i="6" s="1"/>
  <c r="F6238" i="6"/>
  <c r="H6238" i="6" s="1"/>
  <c r="F6392" i="6"/>
  <c r="H6392" i="6" s="1"/>
  <c r="F6064" i="6"/>
  <c r="H6064" i="6" s="1"/>
  <c r="F6292" i="6"/>
  <c r="H6292" i="6" s="1"/>
  <c r="F6461" i="6"/>
  <c r="H6461" i="6" s="1"/>
  <c r="F6526" i="6"/>
  <c r="H6526" i="6" s="1"/>
  <c r="F6322" i="6"/>
  <c r="H6322" i="6" s="1"/>
  <c r="F6494" i="6"/>
  <c r="H6494" i="6" s="1"/>
  <c r="F6470" i="6"/>
  <c r="H6470" i="6" s="1"/>
  <c r="F6241" i="6"/>
  <c r="H6241" i="6" s="1"/>
  <c r="F6242" i="6"/>
  <c r="H6242" i="6" s="1"/>
  <c r="F5411" i="6"/>
  <c r="H5411" i="6" s="1"/>
  <c r="F6276" i="6"/>
  <c r="H6276" i="6" s="1"/>
  <c r="F6132" i="6"/>
  <c r="H6132" i="6" s="1"/>
  <c r="F6235" i="6"/>
  <c r="H6235" i="6" s="1"/>
  <c r="F6245" i="6"/>
  <c r="H6245" i="6" s="1"/>
  <c r="F6244" i="6"/>
  <c r="H6244" i="6" s="1"/>
  <c r="F5998" i="6"/>
  <c r="H5998" i="6" s="1"/>
  <c r="F6104" i="6"/>
  <c r="H6104" i="6" s="1"/>
  <c r="F6139" i="6"/>
  <c r="H6139" i="6" s="1"/>
  <c r="F6087" i="6"/>
  <c r="H6087" i="6" s="1"/>
  <c r="F6014" i="6"/>
  <c r="H6014" i="6" s="1"/>
  <c r="F6013" i="6"/>
  <c r="H6013" i="6" s="1"/>
  <c r="F5937" i="6"/>
  <c r="H5937" i="6" s="1"/>
  <c r="F6140" i="6"/>
  <c r="H6140" i="6" s="1"/>
  <c r="F6088" i="6"/>
  <c r="H6088" i="6" s="1"/>
  <c r="F5936" i="6"/>
  <c r="H5936" i="6" s="1"/>
  <c r="F5986" i="6"/>
  <c r="H5986" i="6" s="1"/>
  <c r="F5922" i="6"/>
  <c r="H5922" i="6" s="1"/>
  <c r="F6072" i="6"/>
  <c r="H6072" i="6" s="1"/>
  <c r="F5028" i="6"/>
  <c r="H5028" i="6" s="1"/>
  <c r="F6008" i="6"/>
  <c r="H6008" i="6" s="1"/>
  <c r="F5448" i="6"/>
  <c r="H5448" i="6" s="1"/>
  <c r="F6067" i="6"/>
  <c r="H6067" i="6" s="1"/>
  <c r="F6126" i="6"/>
  <c r="H6126" i="6" s="1"/>
  <c r="F4368" i="6"/>
  <c r="H4368" i="6" s="1"/>
  <c r="F5919" i="6"/>
  <c r="H5919" i="6" s="1"/>
  <c r="F6202" i="6"/>
  <c r="H6202" i="6" s="1"/>
  <c r="F6201" i="6"/>
  <c r="H6201" i="6" s="1"/>
  <c r="F5933" i="6"/>
  <c r="H5933" i="6" s="1"/>
  <c r="F5932" i="6"/>
  <c r="H5932" i="6" s="1"/>
  <c r="F5970" i="6"/>
  <c r="H5970" i="6" s="1"/>
  <c r="F6089" i="6"/>
  <c r="H6089" i="6" s="1"/>
  <c r="F6108" i="6"/>
  <c r="H6108" i="6" s="1"/>
  <c r="F5923" i="6"/>
  <c r="H5923" i="6" s="1"/>
  <c r="F6123" i="6"/>
  <c r="H6123" i="6" s="1"/>
  <c r="F5976" i="6"/>
  <c r="H5976" i="6" s="1"/>
  <c r="F6226" i="6"/>
  <c r="H6226" i="6" s="1"/>
  <c r="F6142" i="6"/>
  <c r="H6142" i="6" s="1"/>
  <c r="F5952" i="6"/>
  <c r="H5952" i="6" s="1"/>
  <c r="F6121" i="6"/>
  <c r="H6121" i="6" s="1"/>
  <c r="F6005" i="6"/>
  <c r="H6005" i="6" s="1"/>
  <c r="F5717" i="6"/>
  <c r="H5717" i="6" s="1"/>
  <c r="F5931" i="6"/>
  <c r="H5931" i="6" s="1"/>
  <c r="F5596" i="6"/>
  <c r="H5596" i="6" s="1"/>
  <c r="F5929" i="6"/>
  <c r="H5929" i="6" s="1"/>
  <c r="F5954" i="6"/>
  <c r="H5954" i="6" s="1"/>
  <c r="F5953" i="6"/>
  <c r="F5651" i="6"/>
  <c r="H5651" i="6" s="1"/>
  <c r="F5941" i="6"/>
  <c r="H5941" i="6" s="1"/>
  <c r="F4837" i="6"/>
  <c r="H4837" i="6" s="1"/>
  <c r="F6144" i="6"/>
  <c r="H6144" i="6" s="1"/>
  <c r="F5223" i="6"/>
  <c r="H5223" i="6" s="1"/>
  <c r="F6207" i="6"/>
  <c r="H6207" i="6" s="1"/>
  <c r="F6203" i="6"/>
  <c r="H6203" i="6" s="1"/>
  <c r="F5901" i="6"/>
  <c r="H5901" i="6" s="1"/>
  <c r="F5943" i="6"/>
  <c r="H5943" i="6" s="1"/>
  <c r="G917" i="3"/>
  <c r="I917" i="3" s="1"/>
  <c r="G1053" i="3"/>
  <c r="I1053" i="3" s="1"/>
  <c r="F6057" i="6"/>
  <c r="H6057" i="6" s="1"/>
  <c r="F6056" i="6"/>
  <c r="H6056" i="6" s="1"/>
  <c r="F6037" i="6"/>
  <c r="H6037" i="6" s="1"/>
  <c r="F6012" i="6"/>
  <c r="H6012" i="6" s="1"/>
  <c r="F6061" i="6"/>
  <c r="H6061" i="6" s="1"/>
  <c r="F6060" i="6"/>
  <c r="H6060" i="6" s="1"/>
  <c r="F4402" i="6"/>
  <c r="H4402" i="6" s="1"/>
  <c r="F5955" i="6"/>
  <c r="H5955" i="6" s="1"/>
  <c r="F4185" i="6"/>
  <c r="H4185" i="6" s="1"/>
  <c r="F5969" i="6"/>
  <c r="H5969" i="6" s="1"/>
  <c r="F3096" i="6"/>
  <c r="H3096" i="6" s="1"/>
  <c r="F6183" i="6"/>
  <c r="H6183" i="6" s="1"/>
  <c r="P46" i="5"/>
  <c r="R46" i="5" s="1"/>
  <c r="Q59" i="2"/>
  <c r="S59" i="2" s="1"/>
  <c r="G221" i="3"/>
  <c r="I221" i="3" s="1"/>
  <c r="G991" i="3"/>
  <c r="I991" i="3" s="1"/>
  <c r="G701" i="3"/>
  <c r="I701" i="3" s="1"/>
  <c r="G1015" i="3"/>
  <c r="I1015" i="3" s="1"/>
  <c r="F4955" i="6"/>
  <c r="H4955" i="6" s="1"/>
  <c r="F5743" i="6"/>
  <c r="H5743" i="6" s="1"/>
  <c r="F589" i="6"/>
  <c r="F2368" i="6"/>
  <c r="H2368" i="6" s="1"/>
  <c r="F2662" i="6"/>
  <c r="H2662" i="6" s="1"/>
  <c r="F4317" i="6"/>
  <c r="H4317" i="6" s="1"/>
  <c r="D2" i="5"/>
  <c r="F267" i="6"/>
  <c r="H267" i="6" s="1"/>
  <c r="F497" i="6"/>
  <c r="H497" i="6" s="1"/>
  <c r="F568" i="6"/>
  <c r="H568" i="6" s="1"/>
  <c r="F643" i="6"/>
  <c r="H643" i="6" s="1"/>
  <c r="F793" i="6"/>
  <c r="H793" i="6" s="1"/>
  <c r="F1520" i="6"/>
  <c r="H1520" i="6" s="1"/>
  <c r="F1654" i="6"/>
  <c r="H1654" i="6" s="1"/>
  <c r="F1988" i="6"/>
  <c r="H1988" i="6" s="1"/>
  <c r="F2125" i="6"/>
  <c r="H2125" i="6" s="1"/>
  <c r="F2592" i="6"/>
  <c r="H2592" i="6" s="1"/>
  <c r="F2677" i="6"/>
  <c r="H2677" i="6" s="1"/>
  <c r="F3534" i="6"/>
  <c r="H3534" i="6" s="1"/>
  <c r="F3785" i="6"/>
  <c r="H3785" i="6" s="1"/>
  <c r="F4089" i="6"/>
  <c r="H4089" i="6" s="1"/>
  <c r="F88" i="6"/>
  <c r="H88" i="6" s="1"/>
  <c r="F379" i="6"/>
  <c r="H379" i="6" s="1"/>
  <c r="F505" i="6"/>
  <c r="H505" i="6" s="1"/>
  <c r="F525" i="6"/>
  <c r="H525" i="6" s="1"/>
  <c r="F695" i="6"/>
  <c r="H695" i="6" s="1"/>
  <c r="F973" i="6"/>
  <c r="H973" i="6" s="1"/>
  <c r="F1135" i="6"/>
  <c r="H1135" i="6" s="1"/>
  <c r="F89" i="6"/>
  <c r="F209" i="6"/>
  <c r="F380" i="6"/>
  <c r="H380" i="6" s="1"/>
  <c r="F569" i="6"/>
  <c r="H569" i="6" s="1"/>
  <c r="F577" i="6"/>
  <c r="H577" i="6" s="1"/>
  <c r="F1298" i="6"/>
  <c r="H1298" i="6" s="1"/>
  <c r="F1310" i="6"/>
  <c r="H1310" i="6" s="1"/>
  <c r="F1456" i="6"/>
  <c r="H1456" i="6" s="1"/>
  <c r="F1480" i="6"/>
  <c r="H1480" i="6" s="1"/>
  <c r="F1634" i="6"/>
  <c r="H1634" i="6" s="1"/>
  <c r="F1690" i="6"/>
  <c r="H1690" i="6" s="1"/>
  <c r="F2118" i="6"/>
  <c r="H2118" i="6" s="1"/>
  <c r="F2450" i="6"/>
  <c r="H2450" i="6" s="1"/>
  <c r="F2538" i="6"/>
  <c r="H2538" i="6" s="1"/>
  <c r="F2583" i="6"/>
  <c r="H2583" i="6" s="1"/>
  <c r="F1400" i="6"/>
  <c r="H1400" i="6" s="1"/>
  <c r="F1628" i="6"/>
  <c r="H1628" i="6" s="1"/>
  <c r="F1639" i="6"/>
  <c r="H1639" i="6" s="1"/>
  <c r="F1740" i="6"/>
  <c r="H1740" i="6" s="1"/>
  <c r="F1748" i="6"/>
  <c r="H1748" i="6" s="1"/>
  <c r="F2359" i="6"/>
  <c r="H2359" i="6" s="1"/>
  <c r="F2501" i="6"/>
  <c r="H2501" i="6" s="1"/>
  <c r="F4366" i="6"/>
  <c r="H4366" i="6" s="1"/>
  <c r="F1101" i="6"/>
  <c r="H1101" i="6" s="1"/>
  <c r="F1574" i="6"/>
  <c r="H1574" i="6" s="1"/>
  <c r="F2366" i="6"/>
  <c r="H2366" i="6" s="1"/>
  <c r="F82" i="6"/>
  <c r="H82" i="6" s="1"/>
  <c r="F171" i="6"/>
  <c r="H171" i="6" s="1"/>
  <c r="F775" i="6"/>
  <c r="H775" i="6" s="1"/>
  <c r="F986" i="6"/>
  <c r="H986" i="6" s="1"/>
  <c r="F1117" i="6"/>
  <c r="H1117" i="6" s="1"/>
  <c r="F1477" i="6"/>
  <c r="H1477" i="6" s="1"/>
  <c r="F3105" i="6"/>
  <c r="H3105" i="6" s="1"/>
  <c r="F3125" i="6"/>
  <c r="H3125" i="6" s="1"/>
  <c r="F3301" i="6"/>
  <c r="H3301" i="6" s="1"/>
  <c r="F3479" i="6"/>
  <c r="H3479" i="6" s="1"/>
  <c r="F1610" i="6"/>
  <c r="H1610" i="6" s="1"/>
  <c r="F4535" i="6"/>
  <c r="H4535" i="6" s="1"/>
  <c r="F4958" i="6"/>
  <c r="H4958" i="6" s="1"/>
  <c r="F796" i="6"/>
  <c r="H796" i="6" s="1"/>
  <c r="F858" i="6"/>
  <c r="H858" i="6" s="1"/>
  <c r="F1891" i="6"/>
  <c r="H1891" i="6" s="1"/>
  <c r="F2867" i="6"/>
  <c r="H2867" i="6" s="1"/>
  <c r="F3145" i="6"/>
  <c r="H3145" i="6" s="1"/>
  <c r="F3329" i="6"/>
  <c r="H3329" i="6" s="1"/>
  <c r="F3463" i="6"/>
  <c r="H3463" i="6" s="1"/>
  <c r="F149" i="6"/>
  <c r="H149" i="6" s="1"/>
  <c r="F234" i="6"/>
  <c r="H234" i="6" s="1"/>
  <c r="F369" i="6"/>
  <c r="F607" i="6"/>
  <c r="H607" i="6" s="1"/>
  <c r="F740" i="6"/>
  <c r="H740" i="6" s="1"/>
  <c r="F759" i="6"/>
  <c r="H759" i="6" s="1"/>
  <c r="F779" i="6"/>
  <c r="H779" i="6" s="1"/>
  <c r="F909" i="6"/>
  <c r="H909" i="6" s="1"/>
  <c r="F1120" i="6"/>
  <c r="H1120" i="6" s="1"/>
  <c r="F1147" i="6"/>
  <c r="H1147" i="6" s="1"/>
  <c r="F1164" i="6"/>
  <c r="H1164" i="6" s="1"/>
  <c r="F1238" i="6"/>
  <c r="H1238" i="6" s="1"/>
  <c r="F1272" i="6"/>
  <c r="H1272" i="6" s="1"/>
  <c r="F2437" i="6"/>
  <c r="H2437" i="6" s="1"/>
  <c r="F2574" i="6"/>
  <c r="H2574" i="6" s="1"/>
  <c r="F2784" i="6"/>
  <c r="H2784" i="6" s="1"/>
  <c r="F3165" i="6"/>
  <c r="H3165" i="6" s="1"/>
  <c r="F1771" i="6"/>
  <c r="H1771" i="6" s="1"/>
  <c r="F2525" i="6"/>
  <c r="H2525" i="6" s="1"/>
  <c r="F2701" i="6"/>
  <c r="H2701" i="6" s="1"/>
  <c r="F90" i="6"/>
  <c r="H90" i="6" s="1"/>
  <c r="F583" i="6"/>
  <c r="H583" i="6" s="1"/>
  <c r="F690" i="6"/>
  <c r="H690" i="6" s="1"/>
  <c r="F904" i="6"/>
  <c r="H904" i="6" s="1"/>
  <c r="F992" i="6"/>
  <c r="H992" i="6" s="1"/>
  <c r="F1336" i="6"/>
  <c r="H1336" i="6" s="1"/>
  <c r="F1755" i="6"/>
  <c r="H1755" i="6" s="1"/>
  <c r="F1998" i="6"/>
  <c r="H1998" i="6" s="1"/>
  <c r="F2397" i="6"/>
  <c r="H2397" i="6" s="1"/>
  <c r="F2721" i="6"/>
  <c r="H2721" i="6" s="1"/>
  <c r="F3239" i="6"/>
  <c r="H3239" i="6" s="1"/>
  <c r="F194" i="6"/>
  <c r="F469" i="6"/>
  <c r="F1285" i="6"/>
  <c r="H1285" i="6" s="1"/>
  <c r="F1494" i="6"/>
  <c r="H1494" i="6" s="1"/>
  <c r="F100" i="6"/>
  <c r="F373" i="6"/>
  <c r="H373" i="6" s="1"/>
  <c r="F406" i="6"/>
  <c r="F792" i="6"/>
  <c r="H792" i="6" s="1"/>
  <c r="F1405" i="6"/>
  <c r="H1405" i="6" s="1"/>
  <c r="F1832" i="6"/>
  <c r="H1832" i="6" s="1"/>
  <c r="F2103" i="6"/>
  <c r="H2103" i="6" s="1"/>
  <c r="F2115" i="6"/>
  <c r="H2115" i="6" s="1"/>
  <c r="F2432" i="6"/>
  <c r="H2432" i="6" s="1"/>
  <c r="F2528" i="6"/>
  <c r="H2528" i="6" s="1"/>
  <c r="F2548" i="6"/>
  <c r="H2548" i="6" s="1"/>
  <c r="F2664" i="6"/>
  <c r="H2664" i="6" s="1"/>
  <c r="F517" i="6"/>
  <c r="H517" i="6" s="1"/>
  <c r="F526" i="6"/>
  <c r="H526" i="6" s="1"/>
  <c r="F639" i="6"/>
  <c r="H639" i="6" s="1"/>
  <c r="F722" i="6"/>
  <c r="H722" i="6" s="1"/>
  <c r="F1021" i="6"/>
  <c r="H1021" i="6" s="1"/>
  <c r="F1055" i="6"/>
  <c r="H1055" i="6" s="1"/>
  <c r="F1114" i="6"/>
  <c r="H1114" i="6" s="1"/>
  <c r="F1271" i="6"/>
  <c r="H1271" i="6" s="1"/>
  <c r="F1330" i="6"/>
  <c r="H1330" i="6" s="1"/>
  <c r="F1347" i="6"/>
  <c r="H1347" i="6" s="1"/>
  <c r="F1401" i="6"/>
  <c r="H1401" i="6" s="1"/>
  <c r="F1624" i="6"/>
  <c r="H1624" i="6" s="1"/>
  <c r="F1691" i="6"/>
  <c r="H1691" i="6" s="1"/>
  <c r="F1724" i="6"/>
  <c r="H1724" i="6" s="1"/>
  <c r="F1766" i="6"/>
  <c r="H1766" i="6" s="1"/>
  <c r="F1896" i="6"/>
  <c r="H1896" i="6" s="1"/>
  <c r="F2278" i="6"/>
  <c r="H2278" i="6" s="1"/>
  <c r="F2327" i="6"/>
  <c r="H2327" i="6" s="1"/>
  <c r="F2579" i="6"/>
  <c r="H2579" i="6" s="1"/>
  <c r="F2610" i="6"/>
  <c r="H2610" i="6" s="1"/>
  <c r="F3505" i="6"/>
  <c r="H3505" i="6" s="1"/>
  <c r="F4066" i="6"/>
  <c r="H4066" i="6" s="1"/>
  <c r="F4529" i="6"/>
  <c r="H4529" i="6" s="1"/>
  <c r="F4678" i="6"/>
  <c r="H4678" i="6" s="1"/>
  <c r="F1209" i="6"/>
  <c r="H1209" i="6" s="1"/>
  <c r="F1225" i="6"/>
  <c r="H1225" i="6" s="1"/>
  <c r="F1349" i="6"/>
  <c r="H1349" i="6" s="1"/>
  <c r="F1462" i="6"/>
  <c r="H1462" i="6" s="1"/>
  <c r="F1471" i="6"/>
  <c r="H1471" i="6" s="1"/>
  <c r="F1597" i="6"/>
  <c r="H1597" i="6" s="1"/>
  <c r="F1798" i="6"/>
  <c r="H1798" i="6" s="1"/>
  <c r="F1826" i="6"/>
  <c r="H1826" i="6" s="1"/>
  <c r="F3164" i="6"/>
  <c r="H3164" i="6" s="1"/>
  <c r="F3200" i="6"/>
  <c r="H3200" i="6" s="1"/>
  <c r="F3989" i="6"/>
  <c r="H3989" i="6" s="1"/>
  <c r="F4169" i="6"/>
  <c r="H4169" i="6" s="1"/>
  <c r="F2698" i="6"/>
  <c r="H2698" i="6" s="1"/>
  <c r="F2839" i="6"/>
  <c r="H2839" i="6" s="1"/>
  <c r="F3536" i="6"/>
  <c r="H3536" i="6" s="1"/>
  <c r="F3786" i="6"/>
  <c r="H3786" i="6" s="1"/>
  <c r="F4812" i="6"/>
  <c r="H4812" i="6" s="1"/>
  <c r="F45" i="6"/>
  <c r="F104" i="6"/>
  <c r="H104" i="6" s="1"/>
  <c r="F164" i="6"/>
  <c r="H164" i="6" s="1"/>
  <c r="F188" i="6"/>
  <c r="H188" i="6" s="1"/>
  <c r="F417" i="6"/>
  <c r="H417" i="6" s="1"/>
  <c r="F591" i="6"/>
  <c r="H591" i="6" s="1"/>
  <c r="F670" i="6"/>
  <c r="H670" i="6" s="1"/>
  <c r="F889" i="6"/>
  <c r="H889" i="6" s="1"/>
  <c r="F1177" i="6"/>
  <c r="H1177" i="6" s="1"/>
  <c r="F1297" i="6"/>
  <c r="H1297" i="6" s="1"/>
  <c r="F1386" i="6"/>
  <c r="H1386" i="6" s="1"/>
  <c r="F1398" i="6"/>
  <c r="H1398" i="6" s="1"/>
  <c r="F1493" i="6"/>
  <c r="H1493" i="6" s="1"/>
  <c r="F1550" i="6"/>
  <c r="H1550" i="6" s="1"/>
  <c r="F2294" i="6"/>
  <c r="H2294" i="6" s="1"/>
  <c r="F2970" i="6"/>
  <c r="H2970" i="6" s="1"/>
  <c r="F5310" i="6"/>
  <c r="H5310" i="6" s="1"/>
  <c r="F5618" i="6"/>
  <c r="H5618" i="6" s="1"/>
  <c r="F5800" i="6"/>
  <c r="H5800" i="6" s="1"/>
  <c r="F5689" i="6"/>
  <c r="H5689" i="6" s="1"/>
  <c r="F5890" i="6"/>
  <c r="H5890" i="6" s="1"/>
  <c r="F5605" i="6"/>
  <c r="H5605" i="6" s="1"/>
  <c r="F5521" i="6"/>
  <c r="H5521" i="6" s="1"/>
  <c r="F5796" i="6"/>
  <c r="H5796" i="6" s="1"/>
  <c r="F5598" i="6"/>
  <c r="H5598" i="6" s="1"/>
  <c r="F4868" i="6"/>
  <c r="H4868" i="6" s="1"/>
  <c r="F5513" i="6"/>
  <c r="H5513" i="6" s="1"/>
  <c r="F5512" i="6"/>
  <c r="H5512" i="6" s="1"/>
  <c r="F5780" i="6"/>
  <c r="H5780" i="6" s="1"/>
  <c r="F5505" i="6"/>
  <c r="H5505" i="6" s="1"/>
  <c r="F5652" i="6"/>
  <c r="H5652" i="6" s="1"/>
  <c r="F5469" i="6"/>
  <c r="H5469" i="6" s="1"/>
  <c r="F5474" i="6"/>
  <c r="H5474" i="6" s="1"/>
  <c r="F5588" i="6"/>
  <c r="H5588" i="6" s="1"/>
  <c r="F5616" i="6"/>
  <c r="H5616" i="6" s="1"/>
  <c r="F5812" i="6"/>
  <c r="H5812" i="6" s="1"/>
  <c r="F5272" i="6"/>
  <c r="H5272" i="6" s="1"/>
  <c r="F5499" i="6"/>
  <c r="H5499" i="6" s="1"/>
  <c r="F5850" i="6"/>
  <c r="H5850" i="6" s="1"/>
  <c r="F5849" i="6"/>
  <c r="H5849" i="6" s="1"/>
  <c r="F5798" i="6"/>
  <c r="H5798" i="6" s="1"/>
  <c r="F5631" i="6"/>
  <c r="H5631" i="6" s="1"/>
  <c r="F5797" i="6"/>
  <c r="H5797" i="6" s="1"/>
  <c r="F5630" i="6"/>
  <c r="F3429" i="6"/>
  <c r="H3429" i="6" s="1"/>
  <c r="F5825" i="6"/>
  <c r="H5825" i="6" s="1"/>
  <c r="F5610" i="6"/>
  <c r="H5610" i="6" s="1"/>
  <c r="F5676" i="6"/>
  <c r="H5676" i="6" s="1"/>
  <c r="F5739" i="6"/>
  <c r="H5739" i="6" s="1"/>
  <c r="F5740" i="6"/>
  <c r="H5740" i="6" s="1"/>
  <c r="F5746" i="6"/>
  <c r="H5746" i="6" s="1"/>
  <c r="F5745" i="6"/>
  <c r="H5745" i="6" s="1"/>
  <c r="F5264" i="6"/>
  <c r="H5264" i="6" s="1"/>
  <c r="F5694" i="6"/>
  <c r="H5694" i="6" s="1"/>
  <c r="F5803" i="6"/>
  <c r="H5803" i="6" s="1"/>
  <c r="F5729" i="6"/>
  <c r="H5729" i="6" s="1"/>
  <c r="F5728" i="6"/>
  <c r="H5728" i="6" s="1"/>
  <c r="F5330" i="6"/>
  <c r="H5330" i="6" s="1"/>
  <c r="F5639" i="6"/>
  <c r="H5639" i="6" s="1"/>
  <c r="F4939" i="6"/>
  <c r="H4939" i="6" s="1"/>
  <c r="F5641" i="6"/>
  <c r="H5641" i="6" s="1"/>
  <c r="F5490" i="6"/>
  <c r="H5490" i="6" s="1"/>
  <c r="F5606" i="6"/>
  <c r="H5606" i="6" s="1"/>
  <c r="F5772" i="6"/>
  <c r="H5772" i="6" s="1"/>
  <c r="F5771" i="6"/>
  <c r="H5771" i="6" s="1"/>
  <c r="F5479" i="6"/>
  <c r="H5479" i="6" s="1"/>
  <c r="F5730" i="6"/>
  <c r="H5730" i="6" s="1"/>
  <c r="F5591" i="6"/>
  <c r="H5591" i="6" s="1"/>
  <c r="F5629" i="6"/>
  <c r="H5629" i="6" s="1"/>
  <c r="F5736" i="6"/>
  <c r="H5736" i="6" s="1"/>
  <c r="F5545" i="6"/>
  <c r="H5545" i="6" s="1"/>
  <c r="F5544" i="6"/>
  <c r="H5544" i="6" s="1"/>
  <c r="F5845" i="6"/>
  <c r="H5845" i="6" s="1"/>
  <c r="F5628" i="6"/>
  <c r="H5628" i="6" s="1"/>
  <c r="F5451" i="6"/>
  <c r="H5451" i="6" s="1"/>
  <c r="F5599" i="6"/>
  <c r="H5599" i="6" s="1"/>
  <c r="F5861" i="6"/>
  <c r="H5861" i="6" s="1"/>
  <c r="F1280" i="6"/>
  <c r="H1280" i="6" s="1"/>
  <c r="F5535" i="6"/>
  <c r="H5535" i="6" s="1"/>
  <c r="F5540" i="6"/>
  <c r="H5540" i="6" s="1"/>
  <c r="F5541" i="6"/>
  <c r="H5541" i="6" s="1"/>
  <c r="F5783" i="6"/>
  <c r="H5783" i="6" s="1"/>
  <c r="F5671" i="6"/>
  <c r="H5671" i="6" s="1"/>
  <c r="F5583" i="6"/>
  <c r="H5583" i="6" s="1"/>
  <c r="F5716" i="6"/>
  <c r="H5716" i="6" s="1"/>
  <c r="F5470" i="6"/>
  <c r="H5470" i="6" s="1"/>
  <c r="F5807" i="6"/>
  <c r="H5807" i="6" s="1"/>
  <c r="F5592" i="6"/>
  <c r="H5592" i="6" s="1"/>
  <c r="F5176" i="6"/>
  <c r="H5176" i="6" s="1"/>
  <c r="F5580" i="6"/>
  <c r="H5580" i="6" s="1"/>
  <c r="F5506" i="6"/>
  <c r="H5506" i="6" s="1"/>
  <c r="F5429" i="6"/>
  <c r="H5429" i="6" s="1"/>
  <c r="F5799" i="6"/>
  <c r="H5799" i="6" s="1"/>
  <c r="F5644" i="6"/>
  <c r="H5644" i="6" s="1"/>
  <c r="H4728" i="6"/>
  <c r="P352" i="5"/>
  <c r="R352" i="5" s="1"/>
  <c r="F5013" i="6"/>
  <c r="H5013" i="6" s="1"/>
  <c r="F5449" i="6"/>
  <c r="H5449" i="6" s="1"/>
  <c r="F5151" i="6"/>
  <c r="H5151" i="6" s="1"/>
  <c r="F5446" i="6"/>
  <c r="H5446" i="6" s="1"/>
  <c r="F5205" i="6"/>
  <c r="H5205" i="6" s="1"/>
  <c r="F5465" i="6"/>
  <c r="H5465" i="6" s="1"/>
  <c r="F4903" i="6"/>
  <c r="H4903" i="6" s="1"/>
  <c r="F5476" i="6"/>
  <c r="H5476" i="6" s="1"/>
  <c r="F5475" i="6"/>
  <c r="H5475" i="6" s="1"/>
  <c r="F2075" i="6"/>
  <c r="H2075" i="6" s="1"/>
  <c r="F5320" i="6"/>
  <c r="H5320" i="6" s="1"/>
  <c r="F5150" i="6"/>
  <c r="H5150" i="6" s="1"/>
  <c r="F1626" i="6"/>
  <c r="F5274" i="6"/>
  <c r="H5274" i="6" s="1"/>
  <c r="F5171" i="6"/>
  <c r="H5171" i="6" s="1"/>
  <c r="F5170" i="6"/>
  <c r="F5270" i="6"/>
  <c r="H5270" i="6" s="1"/>
  <c r="F5182" i="6"/>
  <c r="H5182" i="6" s="1"/>
  <c r="F5403" i="6"/>
  <c r="H5403" i="6" s="1"/>
  <c r="F5046" i="6"/>
  <c r="H5046" i="6" s="1"/>
  <c r="F5045" i="6"/>
  <c r="H5045" i="6" s="1"/>
  <c r="F5149" i="6"/>
  <c r="H5149" i="6" s="1"/>
  <c r="F5340" i="6"/>
  <c r="H5340" i="6" s="1"/>
  <c r="F5232" i="6"/>
  <c r="H5232" i="6" s="1"/>
  <c r="F5352" i="6"/>
  <c r="H5352" i="6" s="1"/>
  <c r="F5288" i="6"/>
  <c r="H5288" i="6" s="1"/>
  <c r="F1715" i="6"/>
  <c r="F5219" i="6"/>
  <c r="H5219" i="6" s="1"/>
  <c r="F5128" i="6"/>
  <c r="H5128" i="6" s="1"/>
  <c r="F5127" i="6"/>
  <c r="H5127" i="6" s="1"/>
  <c r="F5181" i="6"/>
  <c r="H5181" i="6" s="1"/>
  <c r="F5050" i="6"/>
  <c r="H5050" i="6" s="1"/>
  <c r="F5391" i="6"/>
  <c r="H5391" i="6" s="1"/>
  <c r="F5271" i="6"/>
  <c r="H5271" i="6" s="1"/>
  <c r="F5191" i="6"/>
  <c r="H5191" i="6" s="1"/>
  <c r="F5059" i="6"/>
  <c r="H5059" i="6" s="1"/>
  <c r="F5405" i="6"/>
  <c r="H5405" i="6" s="1"/>
  <c r="F5404" i="6"/>
  <c r="F5390" i="6"/>
  <c r="H5390" i="6" s="1"/>
  <c r="F5056" i="6"/>
  <c r="H5056" i="6" s="1"/>
  <c r="F5338" i="6"/>
  <c r="H5338" i="6" s="1"/>
  <c r="F4994" i="6"/>
  <c r="H4994" i="6" s="1"/>
  <c r="F5325" i="6"/>
  <c r="H5325" i="6" s="1"/>
  <c r="F5129" i="6"/>
  <c r="H5129" i="6" s="1"/>
  <c r="F5135" i="6"/>
  <c r="H5135" i="6" s="1"/>
  <c r="F5231" i="6"/>
  <c r="H5231" i="6" s="1"/>
  <c r="F5134" i="6"/>
  <c r="H5134" i="6" s="1"/>
  <c r="F5230" i="6"/>
  <c r="H5230" i="6" s="1"/>
  <c r="F2173" i="6"/>
  <c r="H2173" i="6" s="1"/>
  <c r="F5376" i="6"/>
  <c r="H5376" i="6" s="1"/>
  <c r="F5073" i="6"/>
  <c r="H5073" i="6" s="1"/>
  <c r="F1938" i="6"/>
  <c r="H1938" i="6" s="1"/>
  <c r="F5110" i="6"/>
  <c r="H5110" i="6" s="1"/>
  <c r="F4986" i="6"/>
  <c r="F5217" i="6"/>
  <c r="H5217" i="6" s="1"/>
  <c r="F5047" i="6"/>
  <c r="H5047" i="6" s="1"/>
  <c r="F1522" i="6"/>
  <c r="H1522" i="6" s="1"/>
  <c r="F5084" i="6"/>
  <c r="H5084" i="6" s="1"/>
  <c r="F5143" i="6"/>
  <c r="H5143" i="6" s="1"/>
  <c r="F5311" i="6"/>
  <c r="H5311" i="6" s="1"/>
  <c r="F5287" i="6"/>
  <c r="H5287" i="6" s="1"/>
  <c r="F5005" i="6"/>
  <c r="H5005" i="6" s="1"/>
  <c r="F5328" i="6"/>
  <c r="H5328" i="6" s="1"/>
  <c r="F5164" i="6"/>
  <c r="H5164" i="6" s="1"/>
  <c r="F5012" i="6"/>
  <c r="H5012" i="6" s="1"/>
  <c r="F5157" i="6"/>
  <c r="H5157" i="6" s="1"/>
  <c r="F5072" i="6"/>
  <c r="H5072" i="6" s="1"/>
  <c r="F5348" i="6"/>
  <c r="H5348" i="6" s="1"/>
  <c r="F5077" i="6"/>
  <c r="H5077" i="6" s="1"/>
  <c r="F5068" i="6"/>
  <c r="H5068" i="6" s="1"/>
  <c r="F5283" i="6"/>
  <c r="H5283" i="6" s="1"/>
  <c r="F5285" i="6"/>
  <c r="H5285" i="6" s="1"/>
  <c r="F5387" i="6"/>
  <c r="H5387" i="6" s="1"/>
  <c r="F1848" i="6"/>
  <c r="H1848" i="6" s="1"/>
  <c r="F5337" i="6"/>
  <c r="H5337" i="6" s="1"/>
  <c r="F3414" i="6"/>
  <c r="H3414" i="6" s="1"/>
  <c r="F5239" i="6"/>
  <c r="H5239" i="6" s="1"/>
  <c r="F5261" i="6"/>
  <c r="H5261" i="6" s="1"/>
  <c r="F5262" i="6"/>
  <c r="H5262" i="6" s="1"/>
  <c r="F5009" i="6"/>
  <c r="H5009" i="6" s="1"/>
  <c r="F5318" i="6"/>
  <c r="H5318" i="6" s="1"/>
  <c r="F5141" i="6"/>
  <c r="H5141" i="6" s="1"/>
  <c r="F5407" i="6"/>
  <c r="H5407" i="6" s="1"/>
  <c r="F5408" i="6"/>
  <c r="H5408" i="6" s="1"/>
  <c r="F5096" i="6"/>
  <c r="H5096" i="6" s="1"/>
  <c r="F5095" i="6"/>
  <c r="H5095" i="6" s="1"/>
  <c r="G359" i="3"/>
  <c r="I359" i="3" s="1"/>
  <c r="G918" i="3"/>
  <c r="I918" i="3" s="1"/>
  <c r="Q25" i="2"/>
  <c r="S25" i="2" s="1"/>
  <c r="Q93" i="2"/>
  <c r="S93" i="2" s="1"/>
  <c r="G146" i="3"/>
  <c r="I146" i="3" s="1"/>
  <c r="G937" i="3"/>
  <c r="I937" i="3" s="1"/>
  <c r="H4991" i="6"/>
  <c r="P349" i="5"/>
  <c r="R349" i="5" s="1"/>
  <c r="H4873" i="6"/>
  <c r="P347" i="5"/>
  <c r="R347" i="5" s="1"/>
  <c r="Q119" i="2"/>
  <c r="S119" i="2" s="1"/>
  <c r="G141" i="3"/>
  <c r="G879" i="3"/>
  <c r="I879" i="3" s="1"/>
  <c r="Q54" i="2"/>
  <c r="S54" i="2" s="1"/>
  <c r="Q50" i="2"/>
  <c r="S50" i="2" s="1"/>
  <c r="Q78" i="2"/>
  <c r="S78" i="2" s="1"/>
  <c r="F4542" i="6"/>
  <c r="H4542" i="6" s="1"/>
  <c r="F3455" i="6"/>
  <c r="H3455" i="6" s="1"/>
  <c r="F5006" i="6"/>
  <c r="H5006" i="6" s="1"/>
  <c r="F5007" i="6"/>
  <c r="H5007" i="6" s="1"/>
  <c r="F1476" i="6"/>
  <c r="F5023" i="6"/>
  <c r="H5023" i="6" s="1"/>
  <c r="G9" i="3"/>
  <c r="I9" i="3" s="1"/>
  <c r="G892" i="3"/>
  <c r="I892" i="3" s="1"/>
  <c r="Q118" i="2"/>
  <c r="S118" i="2" s="1"/>
  <c r="F4869" i="6"/>
  <c r="H4869" i="6" s="1"/>
  <c r="F4996" i="6"/>
  <c r="H4996" i="6" s="1"/>
  <c r="F4995" i="6"/>
  <c r="H4995" i="6" s="1"/>
  <c r="G762" i="3"/>
  <c r="I762" i="3" s="1"/>
  <c r="G902" i="3"/>
  <c r="I902" i="3" s="1"/>
  <c r="G647" i="3"/>
  <c r="I647" i="3" s="1"/>
  <c r="G857" i="3"/>
  <c r="I857" i="3" s="1"/>
  <c r="F5020" i="6"/>
  <c r="H5020" i="6" s="1"/>
  <c r="F5019" i="6"/>
  <c r="H5019" i="6" s="1"/>
  <c r="P319" i="5"/>
  <c r="R319" i="5" s="1"/>
  <c r="P340" i="5"/>
  <c r="R340" i="5" s="1"/>
  <c r="H4926" i="6"/>
  <c r="P338" i="5"/>
  <c r="R338" i="5" s="1"/>
  <c r="F4670" i="6"/>
  <c r="H4670" i="6" s="1"/>
  <c r="F4807" i="6"/>
  <c r="H4807" i="6" s="1"/>
  <c r="G746" i="3"/>
  <c r="I746" i="3" s="1"/>
  <c r="G789" i="3"/>
  <c r="I789" i="3" s="1"/>
  <c r="F4668" i="6"/>
  <c r="H4668" i="6" s="1"/>
  <c r="F4664" i="6"/>
  <c r="H4664" i="6" s="1"/>
  <c r="F4732" i="6"/>
  <c r="H4732" i="6" s="1"/>
  <c r="F4669" i="6"/>
  <c r="H4669" i="6" s="1"/>
  <c r="H4793" i="6"/>
  <c r="P336" i="5"/>
  <c r="R336" i="5" s="1"/>
  <c r="H4784" i="6"/>
  <c r="P335" i="5"/>
  <c r="R335" i="5" s="1"/>
  <c r="H4702" i="6"/>
  <c r="P334" i="5"/>
  <c r="R334" i="5" s="1"/>
  <c r="P330" i="5"/>
  <c r="R330" i="5" s="1"/>
  <c r="H4654" i="6"/>
  <c r="P333" i="5"/>
  <c r="R333" i="5" s="1"/>
  <c r="P316" i="5"/>
  <c r="R316" i="5" s="1"/>
  <c r="P332" i="5"/>
  <c r="R332" i="5" s="1"/>
  <c r="H4647" i="6"/>
  <c r="P331" i="5"/>
  <c r="R331" i="5" s="1"/>
  <c r="F4370" i="6"/>
  <c r="H4370" i="6" s="1"/>
  <c r="F4635" i="6"/>
  <c r="H4635" i="6" s="1"/>
  <c r="F4639" i="6"/>
  <c r="H4639" i="6" s="1"/>
  <c r="G419" i="3"/>
  <c r="I419" i="3" s="1"/>
  <c r="G780" i="3"/>
  <c r="I780" i="3" s="1"/>
  <c r="F4567" i="6"/>
  <c r="H4567" i="6" s="1"/>
  <c r="F4640" i="6"/>
  <c r="H4640" i="6" s="1"/>
  <c r="F4307" i="6"/>
  <c r="H4307" i="6" s="1"/>
  <c r="F4450" i="6"/>
  <c r="H4450" i="6" s="1"/>
  <c r="F4604" i="6"/>
  <c r="H4604" i="6" s="1"/>
  <c r="F4483" i="6"/>
  <c r="H4483" i="6" s="1"/>
  <c r="F4564" i="6"/>
  <c r="H4564" i="6" s="1"/>
  <c r="F4565" i="6"/>
  <c r="H4565" i="6" s="1"/>
  <c r="H4633" i="6"/>
  <c r="P281" i="5"/>
  <c r="R281" i="5" s="1"/>
  <c r="H4570" i="6"/>
  <c r="P329" i="5"/>
  <c r="R329" i="5" s="1"/>
  <c r="Q72" i="2"/>
  <c r="S72" i="2" s="1"/>
  <c r="Q76" i="2"/>
  <c r="S76" i="2" s="1"/>
  <c r="Q70" i="2"/>
  <c r="S70" i="2" s="1"/>
  <c r="F4308" i="6"/>
  <c r="H4308" i="6" s="1"/>
  <c r="F4369" i="6"/>
  <c r="H4369" i="6" s="1"/>
  <c r="F4401" i="6"/>
  <c r="H4401" i="6" s="1"/>
  <c r="F4405" i="6"/>
  <c r="H4405" i="6" s="1"/>
  <c r="F4465" i="6"/>
  <c r="H4465" i="6" s="1"/>
  <c r="F4318" i="6"/>
  <c r="H4318" i="6" s="1"/>
  <c r="F4510" i="6"/>
  <c r="H4510" i="6" s="1"/>
  <c r="P327" i="5"/>
  <c r="R327" i="5" s="1"/>
  <c r="P328" i="5"/>
  <c r="R328" i="5" s="1"/>
  <c r="H4399" i="6"/>
  <c r="P325" i="5"/>
  <c r="R325" i="5" s="1"/>
  <c r="P326" i="5"/>
  <c r="R326" i="5" s="1"/>
  <c r="P255" i="5"/>
  <c r="R255" i="5" s="1"/>
  <c r="H4360" i="6"/>
  <c r="P320" i="5"/>
  <c r="R320" i="5" s="1"/>
  <c r="P323" i="5"/>
  <c r="R323" i="5" s="1"/>
  <c r="H4289" i="6"/>
  <c r="P284" i="5"/>
  <c r="R284" i="5" s="1"/>
  <c r="F4209" i="6"/>
  <c r="H4209" i="6" s="1"/>
  <c r="F4221" i="6"/>
  <c r="H4221" i="6" s="1"/>
  <c r="G116" i="3"/>
  <c r="I116" i="3" s="1"/>
  <c r="G721" i="3"/>
  <c r="I721" i="3" s="1"/>
  <c r="F3916" i="6"/>
  <c r="H3916" i="6" s="1"/>
  <c r="F4218" i="6"/>
  <c r="H4218" i="6" s="1"/>
  <c r="F3964" i="6"/>
  <c r="H3964" i="6" s="1"/>
  <c r="F4044" i="6"/>
  <c r="H4044" i="6" s="1"/>
  <c r="F4223" i="6"/>
  <c r="H4223" i="6" s="1"/>
  <c r="F4275" i="6"/>
  <c r="H4275" i="6" s="1"/>
  <c r="H4273" i="6"/>
  <c r="H4239" i="6"/>
  <c r="P321" i="5"/>
  <c r="R321" i="5" s="1"/>
  <c r="H4226" i="6"/>
  <c r="H4212" i="6"/>
  <c r="P322" i="5"/>
  <c r="R322" i="5" s="1"/>
  <c r="P315" i="5"/>
  <c r="R315" i="5" s="1"/>
  <c r="P318" i="5"/>
  <c r="R318" i="5" s="1"/>
  <c r="H4175" i="6"/>
  <c r="P301" i="5"/>
  <c r="R301" i="5" s="1"/>
  <c r="F4057" i="6"/>
  <c r="H4057" i="6" s="1"/>
  <c r="F4161" i="6"/>
  <c r="H4161" i="6" s="1"/>
  <c r="G113" i="3"/>
  <c r="I113" i="3" s="1"/>
  <c r="G713" i="3"/>
  <c r="I713" i="3" s="1"/>
  <c r="F4058" i="6"/>
  <c r="H4058" i="6" s="1"/>
  <c r="F4093" i="6"/>
  <c r="H4093" i="6" s="1"/>
  <c r="F4130" i="6"/>
  <c r="H4130" i="6" s="1"/>
  <c r="F4147" i="6"/>
  <c r="H4147" i="6" s="1"/>
  <c r="F4151" i="6"/>
  <c r="H4151" i="6" s="1"/>
  <c r="H4150" i="6"/>
  <c r="H4112" i="6"/>
  <c r="H4096" i="6"/>
  <c r="P317" i="5"/>
  <c r="R317" i="5" s="1"/>
  <c r="P289" i="5"/>
  <c r="R289" i="5" s="1"/>
  <c r="P313" i="5"/>
  <c r="R313" i="5" s="1"/>
  <c r="H4029" i="6"/>
  <c r="P314" i="5"/>
  <c r="R314" i="5" s="1"/>
  <c r="P304" i="5"/>
  <c r="R304" i="5" s="1"/>
  <c r="F3921" i="6"/>
  <c r="H3921" i="6" s="1"/>
  <c r="F3993" i="6"/>
  <c r="H3993" i="6" s="1"/>
  <c r="F4001" i="6"/>
  <c r="H4001" i="6" s="1"/>
  <c r="F4021" i="6"/>
  <c r="H4021" i="6" s="1"/>
  <c r="G605" i="3"/>
  <c r="I605" i="3" s="1"/>
  <c r="G691" i="3"/>
  <c r="I691" i="3" s="1"/>
  <c r="F3841" i="6"/>
  <c r="H3841" i="6" s="1"/>
  <c r="F3918" i="6"/>
  <c r="H3918" i="6" s="1"/>
  <c r="F3994" i="6"/>
  <c r="H3994" i="6" s="1"/>
  <c r="F3922" i="6"/>
  <c r="H3922" i="6" s="1"/>
  <c r="F3999" i="6"/>
  <c r="H3999" i="6" s="1"/>
  <c r="P298" i="5"/>
  <c r="R298" i="5" s="1"/>
  <c r="H4009" i="6"/>
  <c r="P310" i="5"/>
  <c r="R310" i="5" s="1"/>
  <c r="P311" i="5"/>
  <c r="R311" i="5" s="1"/>
  <c r="H3973" i="6"/>
  <c r="P309" i="5"/>
  <c r="R309" i="5" s="1"/>
  <c r="P305" i="5"/>
  <c r="R305" i="5" s="1"/>
  <c r="P288" i="5"/>
  <c r="R288" i="5" s="1"/>
  <c r="P108" i="5"/>
  <c r="R108" i="5" s="1"/>
  <c r="F3802" i="6"/>
  <c r="H3802" i="6" s="1"/>
  <c r="F3851" i="6"/>
  <c r="H3851" i="6" s="1"/>
  <c r="F3863" i="6"/>
  <c r="H3863" i="6" s="1"/>
  <c r="F3879" i="6"/>
  <c r="H3879" i="6" s="1"/>
  <c r="F3899" i="6"/>
  <c r="H3899" i="6" s="1"/>
  <c r="F3842" i="6"/>
  <c r="H3842" i="6" s="1"/>
  <c r="H3903" i="6"/>
  <c r="H3900" i="6"/>
  <c r="P308" i="5"/>
  <c r="R308" i="5" s="1"/>
  <c r="H3891" i="6"/>
  <c r="P303" i="5"/>
  <c r="R303" i="5" s="1"/>
  <c r="H3813" i="6"/>
  <c r="P307" i="5"/>
  <c r="R307" i="5" s="1"/>
  <c r="P282" i="5"/>
  <c r="R282" i="5" s="1"/>
  <c r="P285" i="5"/>
  <c r="R285" i="5" s="1"/>
  <c r="H3835" i="6"/>
  <c r="H3822" i="6"/>
  <c r="P306" i="5"/>
  <c r="R306" i="5" s="1"/>
  <c r="H3792" i="6"/>
  <c r="F3483" i="6"/>
  <c r="H3483" i="6" s="1"/>
  <c r="F3735" i="6"/>
  <c r="H3735" i="6" s="1"/>
  <c r="G296" i="3"/>
  <c r="I296" i="3" s="1"/>
  <c r="G669" i="3"/>
  <c r="I669" i="3" s="1"/>
  <c r="Q137" i="2"/>
  <c r="S137" i="2" s="1"/>
  <c r="F3427" i="6"/>
  <c r="H3427" i="6" s="1"/>
  <c r="F3732" i="6"/>
  <c r="H3732" i="6" s="1"/>
  <c r="G472" i="3"/>
  <c r="I472" i="3" s="1"/>
  <c r="G661" i="3"/>
  <c r="I661" i="3" s="1"/>
  <c r="F3783" i="6"/>
  <c r="H3783" i="6" s="1"/>
  <c r="G119" i="3"/>
  <c r="I119" i="3" s="1"/>
  <c r="G655" i="3"/>
  <c r="I655" i="3" s="1"/>
  <c r="P300" i="5"/>
  <c r="R300" i="5" s="1"/>
  <c r="F3686" i="6"/>
  <c r="H3686" i="6" s="1"/>
  <c r="F3729" i="6"/>
  <c r="H3729" i="6" s="1"/>
  <c r="F3727" i="6"/>
  <c r="H3727" i="6" s="1"/>
  <c r="F3725" i="6"/>
  <c r="H3725" i="6" s="1"/>
  <c r="F3728" i="6"/>
  <c r="H3728" i="6" s="1"/>
  <c r="F3726" i="6"/>
  <c r="H3726" i="6" s="1"/>
  <c r="F3722" i="6"/>
  <c r="H3722" i="6" s="1"/>
  <c r="F3705" i="6"/>
  <c r="H3705" i="6" s="1"/>
  <c r="F3739" i="6"/>
  <c r="H3739" i="6" s="1"/>
  <c r="H3737" i="6"/>
  <c r="P302" i="5"/>
  <c r="R302" i="5" s="1"/>
  <c r="F3502" i="6"/>
  <c r="H3502" i="6" s="1"/>
  <c r="F3631" i="6"/>
  <c r="H3631" i="6" s="1"/>
  <c r="F3707" i="6"/>
  <c r="H3707" i="6" s="1"/>
  <c r="F3719" i="6"/>
  <c r="H3719" i="6" s="1"/>
  <c r="F3515" i="6"/>
  <c r="H3515" i="6" s="1"/>
  <c r="F3572" i="6"/>
  <c r="H3572" i="6" s="1"/>
  <c r="F3652" i="6"/>
  <c r="H3652" i="6" s="1"/>
  <c r="F3688" i="6"/>
  <c r="H3688" i="6" s="1"/>
  <c r="F3708" i="6"/>
  <c r="H3708" i="6" s="1"/>
  <c r="F3657" i="6"/>
  <c r="H3657" i="6" s="1"/>
  <c r="H3713" i="6"/>
  <c r="H3669" i="6"/>
  <c r="P299" i="5"/>
  <c r="R299" i="5" s="1"/>
  <c r="F3498" i="6"/>
  <c r="H3498" i="6" s="1"/>
  <c r="F3546" i="6"/>
  <c r="H3546" i="6" s="1"/>
  <c r="F3598" i="6"/>
  <c r="H3598" i="6" s="1"/>
  <c r="F3606" i="6"/>
  <c r="H3606" i="6" s="1"/>
  <c r="F3516" i="6"/>
  <c r="H3516" i="6" s="1"/>
  <c r="F3547" i="6"/>
  <c r="H3547" i="6" s="1"/>
  <c r="F3599" i="6"/>
  <c r="H3599" i="6" s="1"/>
  <c r="F3532" i="6"/>
  <c r="H3532" i="6" s="1"/>
  <c r="F3545" i="6"/>
  <c r="H3545" i="6" s="1"/>
  <c r="F3573" i="6"/>
  <c r="H3573" i="6" s="1"/>
  <c r="H3602" i="6"/>
  <c r="P294" i="5"/>
  <c r="R294" i="5" s="1"/>
  <c r="H3590" i="6"/>
  <c r="P297" i="5"/>
  <c r="R297" i="5" s="1"/>
  <c r="H3552" i="6"/>
  <c r="P295" i="5"/>
  <c r="R295" i="5" s="1"/>
  <c r="P296" i="5"/>
  <c r="R296" i="5" s="1"/>
  <c r="P293" i="5"/>
  <c r="P60" i="5"/>
  <c r="R60" i="5" s="1"/>
  <c r="F3277" i="6"/>
  <c r="H3277" i="6" s="1"/>
  <c r="F3404" i="6"/>
  <c r="H3404" i="6" s="1"/>
  <c r="F3459" i="6"/>
  <c r="H3459" i="6" s="1"/>
  <c r="F3475" i="6"/>
  <c r="H3475" i="6" s="1"/>
  <c r="F1726" i="6"/>
  <c r="H1726" i="6" s="1"/>
  <c r="F3428" i="6"/>
  <c r="H3428" i="6" s="1"/>
  <c r="F3416" i="6"/>
  <c r="H3416" i="6" s="1"/>
  <c r="Q154" i="2"/>
  <c r="S154" i="2" s="1"/>
  <c r="F3341" i="6"/>
  <c r="H3341" i="6" s="1"/>
  <c r="F3476" i="6"/>
  <c r="H3476" i="6" s="1"/>
  <c r="F2485" i="6"/>
  <c r="H2485" i="6" s="1"/>
  <c r="F3420" i="6"/>
  <c r="H3420" i="6" s="1"/>
  <c r="F3419" i="6"/>
  <c r="H3419" i="6" s="1"/>
  <c r="Q153" i="2"/>
  <c r="S153" i="2" s="1"/>
  <c r="F3335" i="6"/>
  <c r="H3335" i="6" s="1"/>
  <c r="F3343" i="6"/>
  <c r="H3343" i="6" s="1"/>
  <c r="F3454" i="6"/>
  <c r="H3454" i="6" s="1"/>
  <c r="H3451" i="6"/>
  <c r="P290" i="5"/>
  <c r="H3382" i="6"/>
  <c r="P292" i="5"/>
  <c r="R292" i="5" s="1"/>
  <c r="H3445" i="6"/>
  <c r="P291" i="5"/>
  <c r="R291" i="5" s="1"/>
  <c r="H3438" i="6"/>
  <c r="P286" i="5"/>
  <c r="R286" i="5" s="1"/>
  <c r="H3434" i="6"/>
  <c r="P276" i="5"/>
  <c r="R276" i="5" s="1"/>
  <c r="G140" i="3"/>
  <c r="I140" i="3" s="1"/>
  <c r="G611" i="3"/>
  <c r="I611" i="3" s="1"/>
  <c r="H2953" i="6"/>
  <c r="P271" i="5"/>
  <c r="R271" i="5" s="1"/>
  <c r="F3369" i="6"/>
  <c r="H3369" i="6" s="1"/>
  <c r="F3364" i="6"/>
  <c r="H3364" i="6" s="1"/>
  <c r="H3372" i="6"/>
  <c r="P287" i="5"/>
  <c r="R287" i="5" s="1"/>
  <c r="F3014" i="6"/>
  <c r="H3014" i="6" s="1"/>
  <c r="F3018" i="6"/>
  <c r="H3018" i="6" s="1"/>
  <c r="F3311" i="6"/>
  <c r="H3311" i="6" s="1"/>
  <c r="G397" i="3"/>
  <c r="I397" i="3" s="1"/>
  <c r="G599" i="3"/>
  <c r="I599" i="3" s="1"/>
  <c r="F2919" i="6"/>
  <c r="H2919" i="6" s="1"/>
  <c r="F3019" i="6"/>
  <c r="H3019" i="6" s="1"/>
  <c r="F3203" i="6"/>
  <c r="H3203" i="6" s="1"/>
  <c r="F3232" i="6"/>
  <c r="H3232" i="6" s="1"/>
  <c r="F3264" i="6"/>
  <c r="H3264" i="6" s="1"/>
  <c r="F3320" i="6"/>
  <c r="H3320" i="6" s="1"/>
  <c r="G66" i="3"/>
  <c r="I66" i="3" s="1"/>
  <c r="G597" i="3"/>
  <c r="I597" i="3" s="1"/>
  <c r="F2933" i="6"/>
  <c r="H2933" i="6" s="1"/>
  <c r="F2925" i="6"/>
  <c r="H2925" i="6" s="1"/>
  <c r="F3238" i="6"/>
  <c r="H3238" i="6" s="1"/>
  <c r="F3270" i="6"/>
  <c r="H3270" i="6" s="1"/>
  <c r="F3298" i="6"/>
  <c r="H3298" i="6" s="1"/>
  <c r="F3358" i="6"/>
  <c r="H3358" i="6" s="1"/>
  <c r="P31" i="5"/>
  <c r="R31" i="5" s="1"/>
  <c r="H3250" i="6"/>
  <c r="P277" i="5"/>
  <c r="R277" i="5" s="1"/>
  <c r="Q104" i="2"/>
  <c r="S104" i="2" s="1"/>
  <c r="Q145" i="2"/>
  <c r="S145" i="2" s="1"/>
  <c r="F3177" i="6"/>
  <c r="H3177" i="6" s="1"/>
  <c r="F3201" i="6"/>
  <c r="H3201" i="6" s="1"/>
  <c r="F3209" i="6"/>
  <c r="H3209" i="6" s="1"/>
  <c r="F3221" i="6"/>
  <c r="H3221" i="6" s="1"/>
  <c r="F3225" i="6"/>
  <c r="H3225" i="6" s="1"/>
  <c r="F2603" i="6"/>
  <c r="H2603" i="6" s="1"/>
  <c r="F3182" i="6"/>
  <c r="H3182" i="6" s="1"/>
  <c r="F3198" i="6"/>
  <c r="H3198" i="6" s="1"/>
  <c r="F3202" i="6"/>
  <c r="H3202" i="6" s="1"/>
  <c r="F3218" i="6"/>
  <c r="H3218" i="6" s="1"/>
  <c r="F3226" i="6"/>
  <c r="H3226" i="6" s="1"/>
  <c r="Q113" i="2"/>
  <c r="S113" i="2" s="1"/>
  <c r="F3183" i="6"/>
  <c r="H3183" i="6" s="1"/>
  <c r="P2" i="5"/>
  <c r="R2" i="5" s="1"/>
  <c r="Q102" i="2"/>
  <c r="S102" i="2" s="1"/>
  <c r="F2926" i="6"/>
  <c r="H2926" i="6" s="1"/>
  <c r="F2944" i="6"/>
  <c r="H2944" i="6" s="1"/>
  <c r="F2960" i="6"/>
  <c r="H2960" i="6" s="1"/>
  <c r="F3020" i="6"/>
  <c r="H3020" i="6" s="1"/>
  <c r="F3040" i="6"/>
  <c r="H3040" i="6" s="1"/>
  <c r="F3072" i="6"/>
  <c r="H3072" i="6" s="1"/>
  <c r="F3140" i="6"/>
  <c r="H3140" i="6" s="1"/>
  <c r="F3144" i="6"/>
  <c r="H3144" i="6" s="1"/>
  <c r="G156" i="3"/>
  <c r="I156" i="3" s="1"/>
  <c r="G565" i="3"/>
  <c r="I565" i="3" s="1"/>
  <c r="F2838" i="6"/>
  <c r="H2838" i="6" s="1"/>
  <c r="F2881" i="6"/>
  <c r="H2881" i="6" s="1"/>
  <c r="F3013" i="6"/>
  <c r="H3013" i="6" s="1"/>
  <c r="F3021" i="6"/>
  <c r="H3021" i="6" s="1"/>
  <c r="F3045" i="6"/>
  <c r="H3045" i="6" s="1"/>
  <c r="F3121" i="6"/>
  <c r="H3121" i="6" s="1"/>
  <c r="F2908" i="6"/>
  <c r="H2908" i="6" s="1"/>
  <c r="F2916" i="6"/>
  <c r="H2916" i="6" s="1"/>
  <c r="F2942" i="6"/>
  <c r="H2942" i="6" s="1"/>
  <c r="F2946" i="6"/>
  <c r="H2946" i="6" s="1"/>
  <c r="F3002" i="6"/>
  <c r="H3002" i="6" s="1"/>
  <c r="F3046" i="6"/>
  <c r="H3046" i="6" s="1"/>
  <c r="F3070" i="6"/>
  <c r="H3070" i="6" s="1"/>
  <c r="F3118" i="6"/>
  <c r="H3118" i="6" s="1"/>
  <c r="F3158" i="6"/>
  <c r="H3158" i="6" s="1"/>
  <c r="F2909" i="6"/>
  <c r="H2909" i="6" s="1"/>
  <c r="F2959" i="6"/>
  <c r="H2959" i="6" s="1"/>
  <c r="F3115" i="6"/>
  <c r="H3115" i="6" s="1"/>
  <c r="F3151" i="6"/>
  <c r="H3151" i="6" s="1"/>
  <c r="H3168" i="6"/>
  <c r="P283" i="5"/>
  <c r="R283" i="5" s="1"/>
  <c r="H3015" i="6"/>
  <c r="P278" i="5"/>
  <c r="R278" i="5" s="1"/>
  <c r="P269" i="5"/>
  <c r="R269" i="5" s="1"/>
  <c r="H3009" i="6"/>
  <c r="P273" i="5"/>
  <c r="R273" i="5" s="1"/>
  <c r="P274" i="5"/>
  <c r="R274" i="5" s="1"/>
  <c r="P279" i="5"/>
  <c r="R279" i="5" s="1"/>
  <c r="H2964" i="6"/>
  <c r="P272" i="5"/>
  <c r="R272" i="5" s="1"/>
  <c r="Q47" i="2"/>
  <c r="S47" i="2" s="1"/>
  <c r="P265" i="5"/>
  <c r="R265" i="5" s="1"/>
  <c r="H2902" i="6"/>
  <c r="P270" i="5"/>
  <c r="R270" i="5" s="1"/>
  <c r="F2598" i="6"/>
  <c r="H2598" i="6" s="1"/>
  <c r="F2687" i="6"/>
  <c r="H2687" i="6" s="1"/>
  <c r="F2692" i="6"/>
  <c r="H2692" i="6" s="1"/>
  <c r="F2727" i="6"/>
  <c r="H2727" i="6" s="1"/>
  <c r="F2740" i="6"/>
  <c r="H2740" i="6" s="1"/>
  <c r="F2778" i="6"/>
  <c r="H2778" i="6" s="1"/>
  <c r="F2794" i="6"/>
  <c r="H2794" i="6" s="1"/>
  <c r="F2802" i="6"/>
  <c r="H2802" i="6" s="1"/>
  <c r="F2814" i="6"/>
  <c r="H2814" i="6" s="1"/>
  <c r="F2898" i="6"/>
  <c r="H2898" i="6" s="1"/>
  <c r="O19" i="7"/>
  <c r="O22" i="7" s="1"/>
  <c r="S19" i="7"/>
  <c r="S22" i="7" s="1"/>
  <c r="W19" i="7"/>
  <c r="W22" i="7" s="1"/>
  <c r="AA19" i="7"/>
  <c r="AA22" i="7" s="1"/>
  <c r="AE19" i="7"/>
  <c r="AE22" i="7" s="1"/>
  <c r="AI19" i="7"/>
  <c r="AI22" i="7" s="1"/>
  <c r="AM19" i="7"/>
  <c r="AM22" i="7" s="1"/>
  <c r="AQ19" i="7"/>
  <c r="AQ22" i="7" s="1"/>
  <c r="AQ66" i="7"/>
  <c r="AQ65" i="7"/>
  <c r="AU19" i="7"/>
  <c r="AU22" i="7" s="1"/>
  <c r="AU66" i="7"/>
  <c r="AU65" i="7"/>
  <c r="AY19" i="7"/>
  <c r="AY22" i="7" s="1"/>
  <c r="AY65" i="7"/>
  <c r="AY66" i="7"/>
  <c r="F2591" i="6"/>
  <c r="H2591" i="6" s="1"/>
  <c r="F2763" i="6"/>
  <c r="H2763" i="6" s="1"/>
  <c r="P19" i="7"/>
  <c r="P22" i="7" s="1"/>
  <c r="T19" i="7"/>
  <c r="T22" i="7" s="1"/>
  <c r="X19" i="7"/>
  <c r="X22" i="7" s="1"/>
  <c r="AB19" i="7"/>
  <c r="AB22" i="7" s="1"/>
  <c r="AF19" i="7"/>
  <c r="AF22" i="7" s="1"/>
  <c r="AJ19" i="7"/>
  <c r="AJ22" i="7" s="1"/>
  <c r="AN19" i="7"/>
  <c r="AN22" i="7" s="1"/>
  <c r="AN66" i="7"/>
  <c r="AN65" i="7"/>
  <c r="AR19" i="7"/>
  <c r="AR22" i="7" s="1"/>
  <c r="AR65" i="7"/>
  <c r="AR66" i="7"/>
  <c r="AV19" i="7"/>
  <c r="AV22" i="7" s="1"/>
  <c r="AV66" i="7"/>
  <c r="AV65" i="7"/>
  <c r="AZ19" i="7"/>
  <c r="AZ22" i="7" s="1"/>
  <c r="AZ65" i="7"/>
  <c r="AZ66" i="7"/>
  <c r="F2516" i="6"/>
  <c r="H2516" i="6" s="1"/>
  <c r="G129" i="3"/>
  <c r="I129" i="3" s="1"/>
  <c r="G533" i="3"/>
  <c r="I533" i="3" s="1"/>
  <c r="G275" i="3"/>
  <c r="I275" i="3" s="1"/>
  <c r="G515" i="3"/>
  <c r="I515" i="3" s="1"/>
  <c r="F2539" i="6"/>
  <c r="H2539" i="6" s="1"/>
  <c r="F2563" i="6"/>
  <c r="H2563" i="6" s="1"/>
  <c r="F2780" i="6"/>
  <c r="H2780" i="6" s="1"/>
  <c r="F2820" i="6"/>
  <c r="H2820" i="6" s="1"/>
  <c r="F2836" i="6"/>
  <c r="H2836" i="6" s="1"/>
  <c r="F2840" i="6"/>
  <c r="H2840" i="6" s="1"/>
  <c r="F2880" i="6"/>
  <c r="H2880" i="6" s="1"/>
  <c r="F2896" i="6"/>
  <c r="H2896" i="6" s="1"/>
  <c r="M19" i="7"/>
  <c r="M22" i="7" s="1"/>
  <c r="Q19" i="7"/>
  <c r="Q22" i="7" s="1"/>
  <c r="U19" i="7"/>
  <c r="U22" i="7" s="1"/>
  <c r="Y19" i="7"/>
  <c r="Y22" i="7" s="1"/>
  <c r="AC19" i="7"/>
  <c r="AC22" i="7" s="1"/>
  <c r="AG19" i="7"/>
  <c r="AG22" i="7" s="1"/>
  <c r="AK19" i="7"/>
  <c r="AK22" i="7" s="1"/>
  <c r="AO19" i="7"/>
  <c r="AO22" i="7" s="1"/>
  <c r="AO66" i="7"/>
  <c r="AO65" i="7"/>
  <c r="AS19" i="7"/>
  <c r="AS22" i="7" s="1"/>
  <c r="AS66" i="7"/>
  <c r="AS65" i="7"/>
  <c r="AW19" i="7"/>
  <c r="AW22" i="7" s="1"/>
  <c r="AW66" i="7"/>
  <c r="AW65" i="7"/>
  <c r="BA19" i="7"/>
  <c r="BA22" i="7" s="1"/>
  <c r="BA66" i="7"/>
  <c r="BA65" i="7"/>
  <c r="F2527" i="6"/>
  <c r="H2527" i="6" s="1"/>
  <c r="F2691" i="6"/>
  <c r="H2691" i="6" s="1"/>
  <c r="F2726" i="6"/>
  <c r="H2726" i="6" s="1"/>
  <c r="F2777" i="6"/>
  <c r="H2777" i="6" s="1"/>
  <c r="F2793" i="6"/>
  <c r="H2793" i="6" s="1"/>
  <c r="F2809" i="6"/>
  <c r="H2809" i="6" s="1"/>
  <c r="F2833" i="6"/>
  <c r="H2833" i="6" s="1"/>
  <c r="F2841" i="6"/>
  <c r="H2841" i="6" s="1"/>
  <c r="F2885" i="6"/>
  <c r="H2885" i="6" s="1"/>
  <c r="N19" i="7"/>
  <c r="N22" i="7" s="1"/>
  <c r="R19" i="7"/>
  <c r="R22" i="7" s="1"/>
  <c r="V19" i="7"/>
  <c r="V22" i="7" s="1"/>
  <c r="Z19" i="7"/>
  <c r="Z22" i="7" s="1"/>
  <c r="AD19" i="7"/>
  <c r="AD22" i="7" s="1"/>
  <c r="AH19" i="7"/>
  <c r="AH22" i="7" s="1"/>
  <c r="AL19" i="7"/>
  <c r="AL22" i="7" s="1"/>
  <c r="AP19" i="7"/>
  <c r="AP22" i="7" s="1"/>
  <c r="AP65" i="7"/>
  <c r="AP66" i="7"/>
  <c r="AT19" i="7"/>
  <c r="AT22" i="7" s="1"/>
  <c r="AT65" i="7"/>
  <c r="AT66" i="7"/>
  <c r="AX19" i="7"/>
  <c r="AX22" i="7" s="1"/>
  <c r="AX65" i="7"/>
  <c r="AX66" i="7"/>
  <c r="L19" i="7"/>
  <c r="L22" i="7" s="1"/>
  <c r="L24" i="7"/>
  <c r="I222" i="3"/>
  <c r="Q250" i="2"/>
  <c r="S250" i="2" s="1"/>
  <c r="P266" i="5"/>
  <c r="R266" i="5" s="1"/>
  <c r="P267" i="5"/>
  <c r="R267" i="5" s="1"/>
  <c r="H2842" i="6"/>
  <c r="P275" i="5"/>
  <c r="R275" i="5" s="1"/>
  <c r="P257" i="5"/>
  <c r="R257" i="5" s="1"/>
  <c r="H2826" i="6"/>
  <c r="P268" i="5"/>
  <c r="R268" i="5" s="1"/>
  <c r="H2801" i="6"/>
  <c r="H2785" i="6"/>
  <c r="F2586" i="6"/>
  <c r="H2586" i="6" s="1"/>
  <c r="F2602" i="6"/>
  <c r="H2602" i="6" s="1"/>
  <c r="F2668" i="6"/>
  <c r="H2668" i="6" s="1"/>
  <c r="K24" i="7"/>
  <c r="G160" i="3"/>
  <c r="I160" i="3" s="1"/>
  <c r="G498" i="3"/>
  <c r="I498" i="3" s="1"/>
  <c r="F2530" i="6"/>
  <c r="H2530" i="6" s="1"/>
  <c r="F2542" i="6"/>
  <c r="H2542" i="6" s="1"/>
  <c r="F2635" i="6"/>
  <c r="H2635" i="6" s="1"/>
  <c r="F2753" i="6"/>
  <c r="H2753" i="6" s="1"/>
  <c r="F2551" i="6"/>
  <c r="H2551" i="6" s="1"/>
  <c r="F2708" i="6"/>
  <c r="H2708" i="6" s="1"/>
  <c r="F2732" i="6"/>
  <c r="H2732" i="6" s="1"/>
  <c r="G405" i="3"/>
  <c r="I405" i="3" s="1"/>
  <c r="G505" i="3"/>
  <c r="I505" i="3" s="1"/>
  <c r="F2540" i="6"/>
  <c r="H2540" i="6" s="1"/>
  <c r="F2564" i="6"/>
  <c r="H2564" i="6" s="1"/>
  <c r="F2580" i="6"/>
  <c r="H2580" i="6" s="1"/>
  <c r="F2621" i="6"/>
  <c r="H2621" i="6" s="1"/>
  <c r="F2629" i="6"/>
  <c r="H2629" i="6" s="1"/>
  <c r="F2665" i="6"/>
  <c r="H2665" i="6" s="1"/>
  <c r="F2697" i="6"/>
  <c r="H2697" i="6" s="1"/>
  <c r="F2709" i="6"/>
  <c r="H2709" i="6" s="1"/>
  <c r="F2557" i="6"/>
  <c r="H2557" i="6" s="1"/>
  <c r="F2565" i="6"/>
  <c r="H2565" i="6" s="1"/>
  <c r="F2573" i="6"/>
  <c r="H2573" i="6" s="1"/>
  <c r="F2605" i="6"/>
  <c r="H2605" i="6" s="1"/>
  <c r="F2690" i="6"/>
  <c r="H2690" i="6" s="1"/>
  <c r="F2742" i="6"/>
  <c r="H2742" i="6" s="1"/>
  <c r="H2738" i="6"/>
  <c r="H2688" i="6"/>
  <c r="H2559" i="6"/>
  <c r="P264" i="5"/>
  <c r="R264" i="5" s="1"/>
  <c r="Q62" i="2"/>
  <c r="S62" i="2" s="1"/>
  <c r="Q162" i="2"/>
  <c r="S162" i="2" s="1"/>
  <c r="Q46" i="2"/>
  <c r="S46" i="2" s="1"/>
  <c r="Q71" i="2"/>
  <c r="S71" i="2" s="1"/>
  <c r="H2611" i="6"/>
  <c r="P261" i="5"/>
  <c r="R261" i="5" s="1"/>
  <c r="P262" i="5"/>
  <c r="R262" i="5" s="1"/>
  <c r="H2594" i="6"/>
  <c r="P263" i="5"/>
  <c r="R263" i="5" s="1"/>
  <c r="G107" i="3"/>
  <c r="G443" i="3"/>
  <c r="I443" i="3" s="1"/>
  <c r="Q139" i="2"/>
  <c r="S139" i="2" s="1"/>
  <c r="Q89" i="2"/>
  <c r="S89" i="2" s="1"/>
  <c r="F2486" i="6"/>
  <c r="H2486" i="6" s="1"/>
  <c r="G247" i="3"/>
  <c r="I247" i="3" s="1"/>
  <c r="G463" i="3"/>
  <c r="I463" i="3" s="1"/>
  <c r="G150" i="3"/>
  <c r="I150" i="3" s="1"/>
  <c r="G435" i="3"/>
  <c r="I435" i="3" s="1"/>
  <c r="G301" i="3"/>
  <c r="Q252" i="2" s="1"/>
  <c r="S252" i="2" s="1"/>
  <c r="G474" i="3"/>
  <c r="I474" i="3" s="1"/>
  <c r="G255" i="3"/>
  <c r="I255" i="3" s="1"/>
  <c r="G458" i="3"/>
  <c r="I458" i="3" s="1"/>
  <c r="G242" i="3"/>
  <c r="I242" i="3" s="1"/>
  <c r="G482" i="3"/>
  <c r="I482" i="3" s="1"/>
  <c r="Q247" i="2"/>
  <c r="S247" i="2" s="1"/>
  <c r="Q238" i="2"/>
  <c r="S238" i="2" s="1"/>
  <c r="F2502" i="6"/>
  <c r="H2502" i="6" s="1"/>
  <c r="F2506" i="6"/>
  <c r="H2506" i="6" s="1"/>
  <c r="F2507" i="6"/>
  <c r="H2507" i="6" s="1"/>
  <c r="F2496" i="6"/>
  <c r="H2496" i="6" s="1"/>
  <c r="G63" i="3"/>
  <c r="I63" i="3" s="1"/>
  <c r="G407" i="3"/>
  <c r="I407" i="3" s="1"/>
  <c r="F2481" i="6"/>
  <c r="H2481" i="6" s="1"/>
  <c r="J24" i="7"/>
  <c r="F2272" i="6"/>
  <c r="H2272" i="6" s="1"/>
  <c r="F2285" i="6"/>
  <c r="H2285" i="6" s="1"/>
  <c r="F2310" i="6"/>
  <c r="H2310" i="6" s="1"/>
  <c r="F2253" i="6"/>
  <c r="H2253" i="6" s="1"/>
  <c r="F2315" i="6"/>
  <c r="H2315" i="6" s="1"/>
  <c r="F2440" i="6"/>
  <c r="H2440" i="6" s="1"/>
  <c r="F2456" i="6"/>
  <c r="H2456" i="6" s="1"/>
  <c r="F2393" i="6"/>
  <c r="H2393" i="6" s="1"/>
  <c r="F2223" i="6"/>
  <c r="H2223" i="6" s="1"/>
  <c r="F2241" i="6"/>
  <c r="H2241" i="6" s="1"/>
  <c r="F2283" i="6"/>
  <c r="H2283" i="6" s="1"/>
  <c r="F2458" i="6"/>
  <c r="H2458" i="6" s="1"/>
  <c r="F2436" i="6"/>
  <c r="H2436" i="6" s="1"/>
  <c r="F2302" i="6"/>
  <c r="H2302" i="6" s="1"/>
  <c r="F2405" i="6"/>
  <c r="H2405" i="6" s="1"/>
  <c r="F2453" i="6"/>
  <c r="H2453" i="6" s="1"/>
  <c r="F2462" i="6"/>
  <c r="H2462" i="6" s="1"/>
  <c r="Q85" i="2"/>
  <c r="S85" i="2" s="1"/>
  <c r="F2317" i="6"/>
  <c r="H2317" i="6" s="1"/>
  <c r="F2325" i="6"/>
  <c r="H2325" i="6" s="1"/>
  <c r="F2346" i="6"/>
  <c r="H2346" i="6" s="1"/>
  <c r="F2415" i="6"/>
  <c r="H2415" i="6" s="1"/>
  <c r="I316" i="3"/>
  <c r="Q221" i="2"/>
  <c r="S221" i="2" s="1"/>
  <c r="Q200" i="2"/>
  <c r="S200" i="2" s="1"/>
  <c r="Q233" i="2"/>
  <c r="S233" i="2" s="1"/>
  <c r="P250" i="5"/>
  <c r="R250" i="5" s="1"/>
  <c r="P256" i="5"/>
  <c r="R256" i="5" s="1"/>
  <c r="P58" i="5"/>
  <c r="R58" i="5" s="1"/>
  <c r="H2402" i="6"/>
  <c r="P258" i="5"/>
  <c r="R258" i="5" s="1"/>
  <c r="G13" i="3"/>
  <c r="I13" i="3" s="1"/>
  <c r="G375" i="3"/>
  <c r="I375" i="3" s="1"/>
  <c r="F2376" i="6"/>
  <c r="H2376" i="6" s="1"/>
  <c r="F2369" i="6"/>
  <c r="H2369" i="6" s="1"/>
  <c r="F2271" i="6"/>
  <c r="H2271" i="6" s="1"/>
  <c r="F2316" i="6"/>
  <c r="H2316" i="6" s="1"/>
  <c r="F2364" i="6"/>
  <c r="H2364" i="6" s="1"/>
  <c r="H24" i="7"/>
  <c r="H2349" i="6"/>
  <c r="H2353" i="6"/>
  <c r="P245" i="5"/>
  <c r="R245" i="5" s="1"/>
  <c r="H2341" i="6"/>
  <c r="P251" i="5"/>
  <c r="R251" i="5" s="1"/>
  <c r="F2190" i="6"/>
  <c r="H2190" i="6" s="1"/>
  <c r="F2231" i="6"/>
  <c r="H2231" i="6" s="1"/>
  <c r="Q225" i="5"/>
  <c r="D225" i="5" s="1"/>
  <c r="G44" i="3"/>
  <c r="I44" i="3" s="1"/>
  <c r="G345" i="3"/>
  <c r="I345" i="3" s="1"/>
  <c r="F2240" i="6"/>
  <c r="H2240" i="6" s="1"/>
  <c r="F2282" i="6"/>
  <c r="H2282" i="6" s="1"/>
  <c r="G298" i="3"/>
  <c r="I298" i="3" s="1"/>
  <c r="G346" i="3"/>
  <c r="I346" i="3" s="1"/>
  <c r="G230" i="3"/>
  <c r="G361" i="3"/>
  <c r="I361" i="3" s="1"/>
  <c r="Q111" i="2"/>
  <c r="S111" i="2" s="1"/>
  <c r="F2131" i="6"/>
  <c r="H2131" i="6" s="1"/>
  <c r="F2164" i="6"/>
  <c r="H2164" i="6" s="1"/>
  <c r="F2251" i="6"/>
  <c r="H2251" i="6" s="1"/>
  <c r="F2259" i="6"/>
  <c r="H2259" i="6" s="1"/>
  <c r="I24" i="7"/>
  <c r="H2264" i="6"/>
  <c r="P238" i="5"/>
  <c r="R238" i="5" s="1"/>
  <c r="F2035" i="6"/>
  <c r="H2035" i="6" s="1"/>
  <c r="F2062" i="6"/>
  <c r="H2062" i="6" s="1"/>
  <c r="F2094" i="6"/>
  <c r="H2094" i="6" s="1"/>
  <c r="F2114" i="6"/>
  <c r="H2114" i="6" s="1"/>
  <c r="F2126" i="6"/>
  <c r="H2126" i="6" s="1"/>
  <c r="F2154" i="6"/>
  <c r="H2154" i="6" s="1"/>
  <c r="F2174" i="6"/>
  <c r="H2174" i="6" s="1"/>
  <c r="F2194" i="6"/>
  <c r="H2194" i="6" s="1"/>
  <c r="F1963" i="6"/>
  <c r="H1963" i="6" s="1"/>
  <c r="F1986" i="6"/>
  <c r="H1986" i="6" s="1"/>
  <c r="F2036" i="6"/>
  <c r="H2036" i="6" s="1"/>
  <c r="F2159" i="6"/>
  <c r="H2159" i="6" s="1"/>
  <c r="F2175" i="6"/>
  <c r="H2175" i="6" s="1"/>
  <c r="F2187" i="6"/>
  <c r="H2187" i="6" s="1"/>
  <c r="F1951" i="6"/>
  <c r="H1951" i="6" s="1"/>
  <c r="F1983" i="6"/>
  <c r="H1983" i="6" s="1"/>
  <c r="F1995" i="6"/>
  <c r="H1995" i="6" s="1"/>
  <c r="F2076" i="6"/>
  <c r="H2076" i="6" s="1"/>
  <c r="F2100" i="6"/>
  <c r="H2100" i="6" s="1"/>
  <c r="F2112" i="6"/>
  <c r="H2112" i="6" s="1"/>
  <c r="F2132" i="6"/>
  <c r="H2132" i="6" s="1"/>
  <c r="F2176" i="6"/>
  <c r="H2176" i="6" s="1"/>
  <c r="F1923" i="6"/>
  <c r="H1923" i="6" s="1"/>
  <c r="F2003" i="6"/>
  <c r="H2003" i="6" s="1"/>
  <c r="F2085" i="6"/>
  <c r="H2085" i="6" s="1"/>
  <c r="F2097" i="6"/>
  <c r="H2097" i="6" s="1"/>
  <c r="F2101" i="6"/>
  <c r="H2101" i="6" s="1"/>
  <c r="F2105" i="6"/>
  <c r="H2105" i="6" s="1"/>
  <c r="F2145" i="6"/>
  <c r="H2145" i="6" s="1"/>
  <c r="F2153" i="6"/>
  <c r="H2153" i="6" s="1"/>
  <c r="F2169" i="6"/>
  <c r="H2169" i="6" s="1"/>
  <c r="H2206" i="6"/>
  <c r="P253" i="5"/>
  <c r="R253" i="5" s="1"/>
  <c r="P254" i="5"/>
  <c r="R254" i="5" s="1"/>
  <c r="Q88" i="2"/>
  <c r="S88" i="2" s="1"/>
  <c r="Q210" i="2"/>
  <c r="S210" i="2" s="1"/>
  <c r="H2192" i="6"/>
  <c r="H2172" i="6"/>
  <c r="H2157" i="6"/>
  <c r="P252" i="5"/>
  <c r="R252" i="5" s="1"/>
  <c r="H2155" i="6"/>
  <c r="P246" i="5"/>
  <c r="R246" i="5" s="1"/>
  <c r="H2140" i="6"/>
  <c r="P243" i="5"/>
  <c r="R243" i="5" s="1"/>
  <c r="H2095" i="6"/>
  <c r="P237" i="5"/>
  <c r="R237" i="5" s="1"/>
  <c r="G228" i="3"/>
  <c r="G313" i="3"/>
  <c r="I313" i="3" s="1"/>
  <c r="G108" i="3"/>
  <c r="G320" i="3"/>
  <c r="I320" i="3" s="1"/>
  <c r="G78" i="3"/>
  <c r="I78" i="3" s="1"/>
  <c r="G314" i="3"/>
  <c r="I314" i="3" s="1"/>
  <c r="F1823" i="6"/>
  <c r="H1823" i="6" s="1"/>
  <c r="G174" i="3"/>
  <c r="I174" i="3" s="1"/>
  <c r="G305" i="3"/>
  <c r="I305" i="3" s="1"/>
  <c r="F2060" i="6"/>
  <c r="H2060" i="6" s="1"/>
  <c r="F1996" i="6"/>
  <c r="H1996" i="6" s="1"/>
  <c r="F2004" i="6"/>
  <c r="H2004" i="6" s="1"/>
  <c r="F2064" i="6"/>
  <c r="H2064" i="6" s="1"/>
  <c r="G134" i="3"/>
  <c r="I134" i="3" s="1"/>
  <c r="G312" i="3"/>
  <c r="I312" i="3" s="1"/>
  <c r="F2001" i="6"/>
  <c r="H2001" i="6" s="1"/>
  <c r="F2013" i="6"/>
  <c r="H2013" i="6" s="1"/>
  <c r="F2033" i="6"/>
  <c r="H2033" i="6" s="1"/>
  <c r="F2037" i="6"/>
  <c r="H2037" i="6" s="1"/>
  <c r="F2065" i="6"/>
  <c r="H2065" i="6" s="1"/>
  <c r="F2069" i="6"/>
  <c r="H2069" i="6" s="1"/>
  <c r="F2002" i="6"/>
  <c r="H2002" i="6" s="1"/>
  <c r="F2058" i="6"/>
  <c r="H2058" i="6" s="1"/>
  <c r="H2052" i="6"/>
  <c r="Q205" i="5"/>
  <c r="D205" i="5" s="1"/>
  <c r="Q209" i="5"/>
  <c r="D209" i="5" s="1"/>
  <c r="Q213" i="5"/>
  <c r="D213" i="5" s="1"/>
  <c r="Q211" i="2"/>
  <c r="S211" i="2" s="1"/>
  <c r="H2006" i="6"/>
  <c r="P244" i="5"/>
  <c r="R244" i="5" s="1"/>
  <c r="H2005" i="6"/>
  <c r="Q230" i="5"/>
  <c r="D230" i="5" s="1"/>
  <c r="H1994" i="6"/>
  <c r="P242" i="5"/>
  <c r="R242" i="5" s="1"/>
  <c r="R173" i="2"/>
  <c r="E173" i="2" s="1"/>
  <c r="Q220" i="5"/>
  <c r="D220" i="5" s="1"/>
  <c r="Q224" i="5"/>
  <c r="Q249" i="5"/>
  <c r="D249" i="5" s="1"/>
  <c r="S173" i="2"/>
  <c r="F1572" i="6"/>
  <c r="H1572" i="6" s="1"/>
  <c r="F1969" i="6"/>
  <c r="H1969" i="6" s="1"/>
  <c r="S149" i="2"/>
  <c r="G200" i="3"/>
  <c r="I200" i="3" s="1"/>
  <c r="G299" i="3"/>
  <c r="I299" i="3" s="1"/>
  <c r="F1926" i="6"/>
  <c r="H1926" i="6" s="1"/>
  <c r="F1934" i="6"/>
  <c r="H1934" i="6" s="1"/>
  <c r="F1950" i="6"/>
  <c r="H1950" i="6" s="1"/>
  <c r="F1958" i="6"/>
  <c r="H1958" i="6" s="1"/>
  <c r="F1966" i="6"/>
  <c r="H1966" i="6" s="1"/>
  <c r="F1978" i="6"/>
  <c r="H1978" i="6" s="1"/>
  <c r="H1904" i="6"/>
  <c r="P241" i="5"/>
  <c r="R241" i="5" s="1"/>
  <c r="F1897" i="6"/>
  <c r="H1897" i="6" s="1"/>
  <c r="F1901" i="6"/>
  <c r="H1901" i="6" s="1"/>
  <c r="F1909" i="6"/>
  <c r="H1909" i="6" s="1"/>
  <c r="R195" i="2"/>
  <c r="E195" i="2" s="1"/>
  <c r="G203" i="3"/>
  <c r="I203" i="3" s="1"/>
  <c r="G295" i="3"/>
  <c r="I295" i="3" s="1"/>
  <c r="R167" i="2"/>
  <c r="E167" i="2" s="1"/>
  <c r="R182" i="2"/>
  <c r="E182" i="2" s="1"/>
  <c r="R190" i="2"/>
  <c r="E190" i="2" s="1"/>
  <c r="F1084" i="6"/>
  <c r="F1756" i="6"/>
  <c r="H1756" i="6" s="1"/>
  <c r="F1802" i="6"/>
  <c r="H1802" i="6" s="1"/>
  <c r="F1882" i="6"/>
  <c r="H1882" i="6" s="1"/>
  <c r="G89" i="3"/>
  <c r="I89" i="3" s="1"/>
  <c r="Q101" i="2"/>
  <c r="S101" i="2" s="1"/>
  <c r="R148" i="2"/>
  <c r="E148" i="2" s="1"/>
  <c r="R180" i="2"/>
  <c r="E180" i="2" s="1"/>
  <c r="F76" i="1"/>
  <c r="G74" i="1"/>
  <c r="F1764" i="6"/>
  <c r="H1764" i="6" s="1"/>
  <c r="F1831" i="6"/>
  <c r="H1831" i="6" s="1"/>
  <c r="F1863" i="6"/>
  <c r="H1863" i="6" s="1"/>
  <c r="F1803" i="6"/>
  <c r="H1803" i="6" s="1"/>
  <c r="S183" i="2"/>
  <c r="R203" i="2"/>
  <c r="E203" i="2" s="1"/>
  <c r="F1128" i="6"/>
  <c r="H1128" i="6" s="1"/>
  <c r="F1592" i="6"/>
  <c r="H1592" i="6" s="1"/>
  <c r="F1769" i="6"/>
  <c r="H1769" i="6" s="1"/>
  <c r="F1792" i="6"/>
  <c r="H1792" i="6" s="1"/>
  <c r="F1836" i="6"/>
  <c r="H1836" i="6" s="1"/>
  <c r="C74" i="1"/>
  <c r="B75" i="1"/>
  <c r="C73" i="1"/>
  <c r="P240" i="5"/>
  <c r="R240" i="5" s="1"/>
  <c r="H1879" i="6"/>
  <c r="Q207" i="5"/>
  <c r="D207" i="5" s="1"/>
  <c r="R183" i="2"/>
  <c r="E183" i="2" s="1"/>
  <c r="Q212" i="5"/>
  <c r="D212" i="5" s="1"/>
  <c r="Q216" i="5"/>
  <c r="Q228" i="5"/>
  <c r="D228" i="5" s="1"/>
  <c r="Q222" i="5"/>
  <c r="D222" i="5" s="1"/>
  <c r="Q202" i="5"/>
  <c r="D202" i="5" s="1"/>
  <c r="Q204" i="5"/>
  <c r="D204" i="5" s="1"/>
  <c r="Q208" i="5"/>
  <c r="D208" i="5" s="1"/>
  <c r="Q248" i="5"/>
  <c r="Q219" i="5"/>
  <c r="D219" i="5" s="1"/>
  <c r="Q233" i="5"/>
  <c r="D233" i="5" s="1"/>
  <c r="G88" i="3"/>
  <c r="I88" i="3" s="1"/>
  <c r="G43" i="3"/>
  <c r="I43" i="3" s="1"/>
  <c r="G287" i="3"/>
  <c r="I287" i="3" s="1"/>
  <c r="F1459" i="6"/>
  <c r="H1459" i="6" s="1"/>
  <c r="F1252" i="6"/>
  <c r="H1252" i="6" s="1"/>
  <c r="F1087" i="6"/>
  <c r="H1087" i="6" s="1"/>
  <c r="F1640" i="6"/>
  <c r="H1640" i="6" s="1"/>
  <c r="F1052" i="6"/>
  <c r="H1052" i="6" s="1"/>
  <c r="F19" i="6"/>
  <c r="F1172" i="6"/>
  <c r="H1172" i="6" s="1"/>
  <c r="F851" i="6"/>
  <c r="H851" i="6" s="1"/>
  <c r="F620" i="6"/>
  <c r="H620" i="6" s="1"/>
  <c r="F926" i="6"/>
  <c r="H926" i="6" s="1"/>
  <c r="F1388" i="6"/>
  <c r="H1388" i="6" s="1"/>
  <c r="F595" i="6"/>
  <c r="H595" i="6" s="1"/>
  <c r="F523" i="6"/>
  <c r="H523" i="6" s="1"/>
  <c r="F1585" i="6"/>
  <c r="H1585" i="6" s="1"/>
  <c r="F1249" i="6"/>
  <c r="H1249" i="6" s="1"/>
  <c r="F1089" i="6"/>
  <c r="H1089" i="6" s="1"/>
  <c r="F705" i="6"/>
  <c r="H705" i="6" s="1"/>
  <c r="F468" i="6"/>
  <c r="H468" i="6" s="1"/>
  <c r="F983" i="6"/>
  <c r="H983" i="6" s="1"/>
  <c r="F794" i="6"/>
  <c r="H794" i="6" s="1"/>
  <c r="F1004" i="6"/>
  <c r="H1004" i="6" s="1"/>
  <c r="F619" i="6"/>
  <c r="H619" i="6" s="1"/>
  <c r="F819" i="6"/>
  <c r="H819" i="6" s="1"/>
  <c r="F733" i="6"/>
  <c r="H733" i="6" s="1"/>
  <c r="F491" i="6"/>
  <c r="H491" i="6" s="1"/>
  <c r="F411" i="6"/>
  <c r="F1079" i="6"/>
  <c r="H1079" i="6" s="1"/>
  <c r="F669" i="6"/>
  <c r="H669" i="6" s="1"/>
  <c r="F1136" i="6"/>
  <c r="H1136" i="6" s="1"/>
  <c r="F1706" i="6"/>
  <c r="H1706" i="6" s="1"/>
  <c r="F1317" i="6"/>
  <c r="F1457" i="6"/>
  <c r="H1457" i="6" s="1"/>
  <c r="F1636" i="6"/>
  <c r="H1636" i="6" s="1"/>
  <c r="G53" i="3"/>
  <c r="I53" i="3" s="1"/>
  <c r="G293" i="3"/>
  <c r="I293" i="3" s="1"/>
  <c r="G208" i="3"/>
  <c r="I208" i="3" s="1"/>
  <c r="G218" i="3"/>
  <c r="I218" i="3" s="1"/>
  <c r="G163" i="3"/>
  <c r="I163" i="3" s="1"/>
  <c r="G234" i="3"/>
  <c r="I234" i="3" s="1"/>
  <c r="G187" i="3"/>
  <c r="I187" i="3" s="1"/>
  <c r="Q174" i="2"/>
  <c r="S174" i="2" s="1"/>
  <c r="F1422" i="6"/>
  <c r="H1422" i="6" s="1"/>
  <c r="F1758" i="6"/>
  <c r="H1758" i="6" s="1"/>
  <c r="R210" i="2"/>
  <c r="E210" i="2" s="1"/>
  <c r="G12" i="3"/>
  <c r="I12" i="3" s="1"/>
  <c r="G130" i="3"/>
  <c r="I130" i="3" s="1"/>
  <c r="F1418" i="6"/>
  <c r="H1418" i="6" s="1"/>
  <c r="F1774" i="6"/>
  <c r="H1774" i="6" s="1"/>
  <c r="G216" i="3"/>
  <c r="I216" i="3" s="1"/>
  <c r="G115" i="3"/>
  <c r="I115" i="3" s="1"/>
  <c r="G71" i="3"/>
  <c r="I71" i="3" s="1"/>
  <c r="F638" i="6"/>
  <c r="H638" i="6" s="1"/>
  <c r="F511" i="6"/>
  <c r="H511" i="6" s="1"/>
  <c r="F148" i="6"/>
  <c r="H148" i="6" s="1"/>
  <c r="F1698" i="6"/>
  <c r="H1698" i="6" s="1"/>
  <c r="F1770" i="6"/>
  <c r="H1770" i="6" s="1"/>
  <c r="F1449" i="6"/>
  <c r="H1449" i="6" s="1"/>
  <c r="F1307" i="6"/>
  <c r="F1729" i="6"/>
  <c r="H1729" i="6" s="1"/>
  <c r="F1728" i="6"/>
  <c r="H1728" i="6" s="1"/>
  <c r="F1183" i="6"/>
  <c r="R159" i="2"/>
  <c r="E159" i="2" s="1"/>
  <c r="R169" i="2"/>
  <c r="E169" i="2" s="1"/>
  <c r="R184" i="2"/>
  <c r="E184" i="2" s="1"/>
  <c r="R188" i="2"/>
  <c r="E188" i="2" s="1"/>
  <c r="R189" i="2"/>
  <c r="E189" i="2" s="1"/>
  <c r="R193" i="2"/>
  <c r="E193" i="2" s="1"/>
  <c r="R196" i="2"/>
  <c r="E196" i="2" s="1"/>
  <c r="R199" i="2"/>
  <c r="E199" i="2" s="1"/>
  <c r="R205" i="2"/>
  <c r="E205" i="2" s="1"/>
  <c r="G23" i="3"/>
  <c r="I23" i="3" s="1"/>
  <c r="R192" i="2"/>
  <c r="E192" i="2" s="1"/>
  <c r="R197" i="2"/>
  <c r="E197" i="2" s="1"/>
  <c r="R204" i="2"/>
  <c r="E204" i="2" s="1"/>
  <c r="F31" i="6"/>
  <c r="F224" i="6"/>
  <c r="H224" i="6" s="1"/>
  <c r="F420" i="6"/>
  <c r="H420" i="6" s="1"/>
  <c r="F1464" i="6"/>
  <c r="H1464" i="6" s="1"/>
  <c r="F1759" i="6"/>
  <c r="H1759" i="6" s="1"/>
  <c r="F1763" i="6"/>
  <c r="H1763" i="6" s="1"/>
  <c r="Q217" i="5"/>
  <c r="D217" i="5" s="1"/>
  <c r="Q223" i="5"/>
  <c r="D223" i="5" s="1"/>
  <c r="Q229" i="5"/>
  <c r="D229" i="5" s="1"/>
  <c r="Q231" i="5"/>
  <c r="D231" i="5" s="1"/>
  <c r="C24" i="7"/>
  <c r="C29" i="7" s="1"/>
  <c r="D29" i="7" s="1"/>
  <c r="R149" i="2"/>
  <c r="E149" i="2" s="1"/>
  <c r="R156" i="2"/>
  <c r="E156" i="2" s="1"/>
  <c r="R181" i="2"/>
  <c r="E181" i="2" s="1"/>
  <c r="R186" i="2"/>
  <c r="E186" i="2" s="1"/>
  <c r="R194" i="2"/>
  <c r="E194" i="2" s="1"/>
  <c r="R198" i="2"/>
  <c r="E198" i="2" s="1"/>
  <c r="R200" i="2"/>
  <c r="E200" i="2" s="1"/>
  <c r="Q201" i="5"/>
  <c r="D201" i="5" s="1"/>
  <c r="Q211" i="5"/>
  <c r="D211" i="5" s="1"/>
  <c r="Q215" i="5"/>
  <c r="D215" i="5" s="1"/>
  <c r="Q221" i="5"/>
  <c r="D221" i="5" s="1"/>
  <c r="F24" i="7"/>
  <c r="AO68" i="7"/>
  <c r="AO69" i="7" s="1"/>
  <c r="AW68" i="7"/>
  <c r="AW69" i="7" s="1"/>
  <c r="B24" i="7"/>
  <c r="AS68" i="7"/>
  <c r="AS69" i="7" s="1"/>
  <c r="BA68" i="7"/>
  <c r="BA69" i="7" s="1"/>
  <c r="R202" i="2"/>
  <c r="E202" i="2" s="1"/>
  <c r="R206" i="2"/>
  <c r="E206" i="2" s="1"/>
  <c r="R207" i="2"/>
  <c r="E207" i="2" s="1"/>
  <c r="R170" i="2"/>
  <c r="E170" i="2" s="1"/>
  <c r="R174" i="2"/>
  <c r="E174" i="2" s="1"/>
  <c r="R161" i="2"/>
  <c r="E161" i="2" s="1"/>
  <c r="R172" i="2"/>
  <c r="E172" i="2" s="1"/>
  <c r="R177" i="2"/>
  <c r="E177" i="2" s="1"/>
  <c r="R185" i="2"/>
  <c r="E185" i="2" s="1"/>
  <c r="R187" i="2"/>
  <c r="E187" i="2" s="1"/>
  <c r="R191" i="2"/>
  <c r="E191" i="2" s="1"/>
  <c r="R201" i="2"/>
  <c r="E201" i="2" s="1"/>
  <c r="AN68" i="7"/>
  <c r="AN69" i="7" s="1"/>
  <c r="AV68" i="7"/>
  <c r="AV69" i="7" s="1"/>
  <c r="Q206" i="5"/>
  <c r="D206" i="5" s="1"/>
  <c r="Q210" i="5"/>
  <c r="D210" i="5" s="1"/>
  <c r="Q214" i="5"/>
  <c r="Q218" i="5"/>
  <c r="D218" i="5" s="1"/>
  <c r="Q226" i="5"/>
  <c r="D226" i="5" s="1"/>
  <c r="Q235" i="5"/>
  <c r="D235" i="5" s="1"/>
  <c r="AP68" i="7"/>
  <c r="AP69" i="7" s="1"/>
  <c r="AX68" i="7"/>
  <c r="AX69" i="7" s="1"/>
  <c r="AY68" i="7"/>
  <c r="AY69" i="7" s="1"/>
  <c r="F1085" i="6"/>
  <c r="H1085" i="6" s="1"/>
  <c r="F764" i="6"/>
  <c r="F1696" i="6"/>
  <c r="H1696" i="6" s="1"/>
  <c r="F1499" i="6"/>
  <c r="H1499" i="6" s="1"/>
  <c r="F1478" i="6"/>
  <c r="H1478" i="6" s="1"/>
  <c r="F1286" i="6"/>
  <c r="H1286" i="6" s="1"/>
  <c r="F1688" i="6"/>
  <c r="H1688" i="6" s="1"/>
  <c r="F1372" i="6"/>
  <c r="H1372" i="6" s="1"/>
  <c r="F1599" i="6"/>
  <c r="H1599" i="6" s="1"/>
  <c r="F1191" i="6"/>
  <c r="I201" i="3"/>
  <c r="Q53" i="2"/>
  <c r="S53" i="2" s="1"/>
  <c r="I100" i="3"/>
  <c r="Q107" i="2"/>
  <c r="S107" i="2" s="1"/>
  <c r="I50" i="3"/>
  <c r="F777" i="6"/>
  <c r="H777" i="6" s="1"/>
  <c r="F645" i="6"/>
  <c r="F1068" i="6"/>
  <c r="H1068" i="6" s="1"/>
  <c r="AG29" i="6" s="1"/>
  <c r="F1259" i="6"/>
  <c r="H1259" i="6" s="1"/>
  <c r="F1075" i="6"/>
  <c r="H1075" i="6" s="1"/>
  <c r="I38" i="3"/>
  <c r="Q108" i="2"/>
  <c r="S108" i="2" s="1"/>
  <c r="I72" i="3"/>
  <c r="Q98" i="2"/>
  <c r="S98" i="2" s="1"/>
  <c r="I106" i="3"/>
  <c r="Q45" i="2"/>
  <c r="S45" i="2" s="1"/>
  <c r="I49" i="3"/>
  <c r="Q100" i="2"/>
  <c r="S100" i="2" s="1"/>
  <c r="I90" i="3"/>
  <c r="Q181" i="2"/>
  <c r="S181" i="2" s="1"/>
  <c r="I33" i="3"/>
  <c r="Q81" i="2"/>
  <c r="S81" i="2" s="1"/>
  <c r="I164" i="3"/>
  <c r="Q65" i="2"/>
  <c r="S65" i="2" s="1"/>
  <c r="I52" i="3"/>
  <c r="Q106" i="2"/>
  <c r="S106" i="2" s="1"/>
  <c r="I142" i="3"/>
  <c r="Q63" i="2"/>
  <c r="S63" i="2" s="1"/>
  <c r="Q34" i="2"/>
  <c r="S34" i="2" s="1"/>
  <c r="I176" i="3"/>
  <c r="Q163" i="2"/>
  <c r="S163" i="2" s="1"/>
  <c r="I124" i="3"/>
  <c r="I128" i="3"/>
  <c r="Q158" i="2"/>
  <c r="S158" i="2" s="1"/>
  <c r="F1030" i="6"/>
  <c r="H1030" i="6" s="1"/>
  <c r="F1633" i="6"/>
  <c r="H1633" i="6" s="1"/>
  <c r="F765" i="6"/>
  <c r="H765" i="6" s="1"/>
  <c r="F452" i="6"/>
  <c r="H452" i="6" s="1"/>
  <c r="F368" i="6"/>
  <c r="H368" i="6" s="1"/>
  <c r="F1417" i="6"/>
  <c r="H1417" i="6" s="1"/>
  <c r="F1324" i="6"/>
  <c r="H1324" i="6" s="1"/>
  <c r="F1168" i="6"/>
  <c r="H1168" i="6" s="1"/>
  <c r="F139" i="6"/>
  <c r="F1560" i="6"/>
  <c r="H1560" i="6" s="1"/>
  <c r="F963" i="6"/>
  <c r="H963" i="6" s="1"/>
  <c r="F1704" i="6"/>
  <c r="H1704" i="6" s="1"/>
  <c r="F1340" i="6"/>
  <c r="H1340" i="6" s="1"/>
  <c r="F1625" i="6"/>
  <c r="H1625" i="6" s="1"/>
  <c r="F1517" i="6"/>
  <c r="H1517" i="6" s="1"/>
  <c r="F1240" i="6"/>
  <c r="H1240" i="6" s="1"/>
  <c r="F1387" i="6"/>
  <c r="H1387" i="6" s="1"/>
  <c r="F1359" i="6"/>
  <c r="H1359" i="6" s="1"/>
  <c r="I25" i="3"/>
  <c r="Q79" i="2"/>
  <c r="S79" i="2" s="1"/>
  <c r="I30" i="3"/>
  <c r="Q148" i="2"/>
  <c r="S148" i="2" s="1"/>
  <c r="I126" i="3"/>
  <c r="Q186" i="2"/>
  <c r="S186" i="2" s="1"/>
  <c r="I186" i="3"/>
  <c r="Q103" i="2"/>
  <c r="S103" i="2" s="1"/>
  <c r="I68" i="3"/>
  <c r="Q37" i="2"/>
  <c r="S37" i="2" s="1"/>
  <c r="I195" i="3"/>
  <c r="I202" i="3"/>
  <c r="Q197" i="2"/>
  <c r="S197" i="2" s="1"/>
  <c r="G26" i="3"/>
  <c r="G37" i="3"/>
  <c r="G56" i="3"/>
  <c r="I56" i="3" s="1"/>
  <c r="G69" i="3"/>
  <c r="G104" i="3"/>
  <c r="I104" i="3" s="1"/>
  <c r="G122" i="3"/>
  <c r="I122" i="3" s="1"/>
  <c r="G131" i="3"/>
  <c r="I131" i="3" s="1"/>
  <c r="G165" i="3"/>
  <c r="I165" i="3" s="1"/>
  <c r="G206" i="3"/>
  <c r="G262" i="3"/>
  <c r="I262" i="3" s="1"/>
  <c r="G121" i="3"/>
  <c r="G139" i="3"/>
  <c r="I139" i="3" s="1"/>
  <c r="G180" i="3"/>
  <c r="I180" i="3" s="1"/>
  <c r="C26" i="7"/>
  <c r="B26" i="7"/>
  <c r="Q141" i="2"/>
  <c r="S141" i="2" s="1"/>
  <c r="Q130" i="2"/>
  <c r="S130" i="2" s="1"/>
  <c r="Q161" i="2"/>
  <c r="S161" i="2" s="1"/>
  <c r="Q191" i="2"/>
  <c r="S191" i="2" s="1"/>
  <c r="Q201" i="2"/>
  <c r="S201" i="2" s="1"/>
  <c r="F99" i="6"/>
  <c r="F203" i="6"/>
  <c r="H203" i="6" s="1"/>
  <c r="F307" i="6"/>
  <c r="H307" i="6" s="1"/>
  <c r="F427" i="6"/>
  <c r="H427" i="6" s="1"/>
  <c r="F823" i="6"/>
  <c r="H823" i="6" s="1"/>
  <c r="F839" i="6"/>
  <c r="H839" i="6" s="1"/>
  <c r="F943" i="6"/>
  <c r="H943" i="6" s="1"/>
  <c r="F959" i="6"/>
  <c r="H959" i="6" s="1"/>
  <c r="F967" i="6"/>
  <c r="H967" i="6" s="1"/>
  <c r="F1059" i="6"/>
  <c r="H1059" i="6" s="1"/>
  <c r="F1115" i="6"/>
  <c r="H1115" i="6" s="1"/>
  <c r="F1163" i="6"/>
  <c r="H1163" i="6" s="1"/>
  <c r="F1263" i="6"/>
  <c r="H1263" i="6" s="1"/>
  <c r="F1395" i="6"/>
  <c r="H1395" i="6" s="1"/>
  <c r="F1423" i="6"/>
  <c r="H1423" i="6" s="1"/>
  <c r="F1455" i="6"/>
  <c r="H1455" i="6" s="1"/>
  <c r="F1503" i="6"/>
  <c r="F1511" i="6"/>
  <c r="H1511" i="6" s="1"/>
  <c r="F1571" i="6"/>
  <c r="H1571" i="6" s="1"/>
  <c r="F1575" i="6"/>
  <c r="H1575" i="6" s="1"/>
  <c r="F1591" i="6"/>
  <c r="H1591" i="6" s="1"/>
  <c r="F1623" i="6"/>
  <c r="H1623" i="6" s="1"/>
  <c r="F1647" i="6"/>
  <c r="H1647" i="6" s="1"/>
  <c r="F1707" i="6"/>
  <c r="H1707" i="6" s="1"/>
  <c r="F1711" i="6"/>
  <c r="H1711" i="6" s="1"/>
  <c r="I83" i="3"/>
  <c r="F320" i="6"/>
  <c r="H320" i="6" s="1"/>
  <c r="F408" i="6"/>
  <c r="H408" i="6" s="1"/>
  <c r="F736" i="6"/>
  <c r="H736" i="6" s="1"/>
  <c r="F748" i="6"/>
  <c r="H748" i="6" s="1"/>
  <c r="F1304" i="6"/>
  <c r="H1304" i="6" s="1"/>
  <c r="F1496" i="6"/>
  <c r="H1496" i="6" s="1"/>
  <c r="F1564" i="6"/>
  <c r="H1564" i="6" s="1"/>
  <c r="F1648" i="6"/>
  <c r="H1648" i="6" s="1"/>
  <c r="F1672" i="6"/>
  <c r="H1672" i="6" s="1"/>
  <c r="AG43" i="6" s="1"/>
  <c r="F144" i="6"/>
  <c r="H144" i="6" s="1"/>
  <c r="F308" i="6"/>
  <c r="H308" i="6" s="1"/>
  <c r="F428" i="6"/>
  <c r="H428" i="6" s="1"/>
  <c r="F564" i="6"/>
  <c r="H564" i="6" s="1"/>
  <c r="F628" i="6"/>
  <c r="F744" i="6"/>
  <c r="H744" i="6" s="1"/>
  <c r="F960" i="6"/>
  <c r="H960" i="6" s="1"/>
  <c r="F1116" i="6"/>
  <c r="H1116" i="6" s="1"/>
  <c r="F1616" i="6"/>
  <c r="H1616" i="6" s="1"/>
  <c r="F1692" i="6"/>
  <c r="H1692" i="6" s="1"/>
  <c r="F1712" i="6"/>
  <c r="H1712" i="6" s="1"/>
  <c r="G6" i="3"/>
  <c r="G34" i="3"/>
  <c r="G73" i="3"/>
  <c r="G118" i="3"/>
  <c r="I118" i="3" s="1"/>
  <c r="G162" i="3"/>
  <c r="I162" i="3" s="1"/>
  <c r="G205" i="3"/>
  <c r="G224" i="3"/>
  <c r="I11" i="3"/>
  <c r="I245" i="3"/>
  <c r="Q80" i="2"/>
  <c r="S80" i="2" s="1"/>
  <c r="Q131" i="2"/>
  <c r="S131" i="2" s="1"/>
  <c r="Q56" i="2"/>
  <c r="S56" i="2" s="1"/>
  <c r="F145" i="6"/>
  <c r="H145" i="6" s="1"/>
  <c r="F761" i="6"/>
  <c r="H761" i="6" s="1"/>
  <c r="F805" i="6"/>
  <c r="H805" i="6" s="1"/>
  <c r="F861" i="6"/>
  <c r="H861" i="6" s="1"/>
  <c r="F925" i="6"/>
  <c r="H925" i="6" s="1"/>
  <c r="F1057" i="6"/>
  <c r="H1057" i="6" s="1"/>
  <c r="F1165" i="6"/>
  <c r="H1165" i="6" s="1"/>
  <c r="F1245" i="6"/>
  <c r="H1245" i="6" s="1"/>
  <c r="F1269" i="6"/>
  <c r="F1485" i="6"/>
  <c r="H1485" i="6" s="1"/>
  <c r="F724" i="6"/>
  <c r="H724" i="6" s="1"/>
  <c r="F1244" i="6"/>
  <c r="H1244" i="6" s="1"/>
  <c r="F1296" i="6"/>
  <c r="H1296" i="6" s="1"/>
  <c r="F1588" i="6"/>
  <c r="H1588" i="6" s="1"/>
  <c r="F1604" i="6"/>
  <c r="H1604" i="6" s="1"/>
  <c r="AG367" i="6"/>
  <c r="BG70" i="4" s="1"/>
  <c r="AG365" i="6"/>
  <c r="BG68" i="4" s="1"/>
  <c r="AG368" i="6"/>
  <c r="BG71" i="4" s="1"/>
  <c r="AG366" i="6"/>
  <c r="BG69" i="4" s="1"/>
  <c r="AG364" i="6"/>
  <c r="BG67" i="4" s="1"/>
  <c r="AG362" i="6"/>
  <c r="BG65" i="4" s="1"/>
  <c r="AG357" i="6"/>
  <c r="BG60" i="4" s="1"/>
  <c r="AG355" i="6"/>
  <c r="BG58" i="4" s="1"/>
  <c r="AG346" i="6"/>
  <c r="AG344" i="6"/>
  <c r="AG342" i="6"/>
  <c r="AG340" i="6"/>
  <c r="AG329" i="6"/>
  <c r="AG327" i="6"/>
  <c r="AG325" i="6"/>
  <c r="AG323" i="6"/>
  <c r="AG314" i="6"/>
  <c r="AG312" i="6"/>
  <c r="AG310" i="6"/>
  <c r="AG308" i="6"/>
  <c r="AG297" i="6"/>
  <c r="AG295" i="6"/>
  <c r="AG293" i="6"/>
  <c r="AG291" i="6"/>
  <c r="AG282" i="6"/>
  <c r="AG280" i="6"/>
  <c r="AG278" i="6"/>
  <c r="AG265" i="6"/>
  <c r="AG263" i="6"/>
  <c r="AG261" i="6"/>
  <c r="AG259" i="6"/>
  <c r="AG250" i="6"/>
  <c r="AG248" i="6"/>
  <c r="AG246" i="6"/>
  <c r="AG244" i="6"/>
  <c r="AG233" i="6"/>
  <c r="AG231" i="6"/>
  <c r="AG229" i="6"/>
  <c r="AG227" i="6"/>
  <c r="AG218" i="6"/>
  <c r="AG216" i="6"/>
  <c r="AG359" i="6"/>
  <c r="BG62" i="4" s="1"/>
  <c r="AG353" i="6"/>
  <c r="BG56" i="4" s="1"/>
  <c r="AG351" i="6"/>
  <c r="AG349" i="6"/>
  <c r="AG347" i="6"/>
  <c r="AG338" i="6"/>
  <c r="AG336" i="6"/>
  <c r="AG334" i="6"/>
  <c r="AG332" i="6"/>
  <c r="AG321" i="6"/>
  <c r="AG319" i="6"/>
  <c r="AG317" i="6"/>
  <c r="AG315" i="6"/>
  <c r="AG306" i="6"/>
  <c r="AG304" i="6"/>
  <c r="AG302" i="6"/>
  <c r="AG300" i="6"/>
  <c r="AG289" i="6"/>
  <c r="AG287" i="6"/>
  <c r="AG285" i="6"/>
  <c r="AG283" i="6"/>
  <c r="AG274" i="6"/>
  <c r="AG272" i="6"/>
  <c r="AG270" i="6"/>
  <c r="AG268" i="6"/>
  <c r="AG257" i="6"/>
  <c r="AG255" i="6"/>
  <c r="AG253" i="6"/>
  <c r="AG251" i="6"/>
  <c r="AG242" i="6"/>
  <c r="AG240" i="6"/>
  <c r="AG238" i="6"/>
  <c r="AG236" i="6"/>
  <c r="AG225" i="6"/>
  <c r="AG223" i="6"/>
  <c r="AG221" i="6"/>
  <c r="AG363" i="6"/>
  <c r="BG66" i="4" s="1"/>
  <c r="AG361" i="6"/>
  <c r="BG64" i="4" s="1"/>
  <c r="AG358" i="6"/>
  <c r="BG61" i="4" s="1"/>
  <c r="AG356" i="6"/>
  <c r="BG59" i="4" s="1"/>
  <c r="BF56" i="4"/>
  <c r="AG345" i="6"/>
  <c r="AG343" i="6"/>
  <c r="AG341" i="6"/>
  <c r="AG339" i="6"/>
  <c r="AG330" i="6"/>
  <c r="AG328" i="6"/>
  <c r="AG326" i="6"/>
  <c r="AG324" i="6"/>
  <c r="AG313" i="6"/>
  <c r="AG311" i="6"/>
  <c r="AG309" i="6"/>
  <c r="AG307" i="6"/>
  <c r="AG298" i="6"/>
  <c r="AG296" i="6"/>
  <c r="AG294" i="6"/>
  <c r="AG292" i="6"/>
  <c r="AG281" i="6"/>
  <c r="AG279" i="6"/>
  <c r="AG277" i="6"/>
  <c r="AG275" i="6"/>
  <c r="AG266" i="6"/>
  <c r="AG264" i="6"/>
  <c r="AG262" i="6"/>
  <c r="AG260" i="6"/>
  <c r="AG249" i="6"/>
  <c r="AG247" i="6"/>
  <c r="AG245" i="6"/>
  <c r="AG243" i="6"/>
  <c r="AG234" i="6"/>
  <c r="AG360" i="6"/>
  <c r="BG63" i="4" s="1"/>
  <c r="AG354" i="6"/>
  <c r="BG57" i="4" s="1"/>
  <c r="AG352" i="6"/>
  <c r="AG350" i="6"/>
  <c r="AG348" i="6"/>
  <c r="AG337" i="6"/>
  <c r="AG335" i="6"/>
  <c r="AG333" i="6"/>
  <c r="AG331" i="6"/>
  <c r="AG316" i="6"/>
  <c r="AG301" i="6"/>
  <c r="AG286" i="6"/>
  <c r="AG271" i="6"/>
  <c r="AG256" i="6"/>
  <c r="AG241" i="6"/>
  <c r="AG226" i="6"/>
  <c r="AG222" i="6"/>
  <c r="AG209" i="6"/>
  <c r="AG207" i="6"/>
  <c r="AG205" i="6"/>
  <c r="AG203" i="6"/>
  <c r="AG194" i="6"/>
  <c r="AG192" i="6"/>
  <c r="AG190" i="6"/>
  <c r="AG188" i="6"/>
  <c r="W72" i="15"/>
  <c r="AG177" i="6"/>
  <c r="AG175" i="6"/>
  <c r="AG173" i="6"/>
  <c r="AG171" i="6"/>
  <c r="AG158" i="6"/>
  <c r="AG156" i="6"/>
  <c r="AG145" i="6"/>
  <c r="AG143" i="6"/>
  <c r="AG141" i="6"/>
  <c r="AG139" i="6"/>
  <c r="AG130" i="6"/>
  <c r="AG128" i="6"/>
  <c r="AG124" i="6"/>
  <c r="AG109" i="6"/>
  <c r="AG107" i="6"/>
  <c r="AG322" i="6"/>
  <c r="AG299" i="6"/>
  <c r="AG284" i="6"/>
  <c r="AG269" i="6"/>
  <c r="AG254" i="6"/>
  <c r="AG239" i="6"/>
  <c r="AG232" i="6"/>
  <c r="AG228" i="6"/>
  <c r="AG217" i="6"/>
  <c r="AG214" i="6"/>
  <c r="AG212" i="6"/>
  <c r="AA64" i="15"/>
  <c r="AG201" i="6"/>
  <c r="AG199" i="6"/>
  <c r="AG197" i="6"/>
  <c r="AG186" i="6"/>
  <c r="AG184" i="6"/>
  <c r="AG182" i="6"/>
  <c r="AG180" i="6"/>
  <c r="AG169" i="6"/>
  <c r="AG167" i="6"/>
  <c r="AG165" i="6"/>
  <c r="AG163" i="6"/>
  <c r="AG152" i="6"/>
  <c r="AG150" i="6"/>
  <c r="AG148" i="6"/>
  <c r="AG135" i="6"/>
  <c r="AG122" i="6"/>
  <c r="AG120" i="6"/>
  <c r="AG116" i="6"/>
  <c r="AG103" i="6"/>
  <c r="AG99" i="6"/>
  <c r="AG90" i="6"/>
  <c r="AG320" i="6"/>
  <c r="AG305" i="6"/>
  <c r="AG290" i="6"/>
  <c r="AG267" i="6"/>
  <c r="AG252" i="6"/>
  <c r="AG237" i="6"/>
  <c r="AG224" i="6"/>
  <c r="AG220" i="6"/>
  <c r="AG210" i="6"/>
  <c r="AG208" i="6"/>
  <c r="AG206" i="6"/>
  <c r="AG204" i="6"/>
  <c r="AG193" i="6"/>
  <c r="AG191" i="6"/>
  <c r="AG189" i="6"/>
  <c r="AG187" i="6"/>
  <c r="AG178" i="6"/>
  <c r="AG176" i="6"/>
  <c r="AG174" i="6"/>
  <c r="AG172" i="6"/>
  <c r="AG161" i="6"/>
  <c r="AG159" i="6"/>
  <c r="AG157" i="6"/>
  <c r="AG155" i="6"/>
  <c r="AG146" i="6"/>
  <c r="AG142" i="6"/>
  <c r="AG140" i="6"/>
  <c r="AG129" i="6"/>
  <c r="AG127" i="6"/>
  <c r="AG125" i="6"/>
  <c r="AG114" i="6"/>
  <c r="AG112" i="6"/>
  <c r="AG110" i="6"/>
  <c r="AG108" i="6"/>
  <c r="AG318" i="6"/>
  <c r="AG303" i="6"/>
  <c r="AG288" i="6"/>
  <c r="AG273" i="6"/>
  <c r="AG258" i="6"/>
  <c r="AG235" i="6"/>
  <c r="AG230" i="6"/>
  <c r="AG215" i="6"/>
  <c r="AG213" i="6"/>
  <c r="AG211" i="6"/>
  <c r="AG202" i="6"/>
  <c r="AG198" i="6"/>
  <c r="AG196" i="6"/>
  <c r="AG185" i="6"/>
  <c r="AG183" i="6"/>
  <c r="AG181" i="6"/>
  <c r="AG170" i="6"/>
  <c r="AG168" i="6"/>
  <c r="AG166" i="6"/>
  <c r="AG164" i="6"/>
  <c r="AG153" i="6"/>
  <c r="AG151" i="6"/>
  <c r="AG149" i="6"/>
  <c r="AG147" i="6"/>
  <c r="AG138" i="6"/>
  <c r="AG136" i="6"/>
  <c r="AG134" i="6"/>
  <c r="AG132" i="6"/>
  <c r="AG121" i="6"/>
  <c r="AG119" i="6"/>
  <c r="AG117" i="6"/>
  <c r="AG115" i="6"/>
  <c r="AG106" i="6"/>
  <c r="AG104" i="6"/>
  <c r="AG102" i="6"/>
  <c r="AG100" i="6"/>
  <c r="AG89" i="6"/>
  <c r="AG87" i="6"/>
  <c r="AG96" i="6"/>
  <c r="AG79" i="6"/>
  <c r="AG77" i="6"/>
  <c r="AG75" i="6"/>
  <c r="AG66" i="6"/>
  <c r="AG64" i="6"/>
  <c r="AG62" i="6"/>
  <c r="AG60" i="6"/>
  <c r="G51" i="15"/>
  <c r="G47" i="15"/>
  <c r="C74" i="15"/>
  <c r="C70" i="15"/>
  <c r="C66" i="15"/>
  <c r="C63" i="15"/>
  <c r="C59" i="15"/>
  <c r="C55" i="15"/>
  <c r="C47" i="15"/>
  <c r="AG71" i="6"/>
  <c r="AG69" i="6"/>
  <c r="G54" i="15"/>
  <c r="G50" i="15"/>
  <c r="G46" i="15"/>
  <c r="C73" i="15"/>
  <c r="C69" i="15"/>
  <c r="AG23" i="6"/>
  <c r="C62" i="15"/>
  <c r="C58" i="15"/>
  <c r="C54" i="15"/>
  <c r="C50" i="15"/>
  <c r="AG94" i="6"/>
  <c r="AG78" i="6"/>
  <c r="AG65" i="6"/>
  <c r="AG61" i="6"/>
  <c r="AG50" i="6"/>
  <c r="G53" i="15"/>
  <c r="G49" i="15"/>
  <c r="C72" i="15"/>
  <c r="C68" i="15"/>
  <c r="C61" i="15"/>
  <c r="C57" i="15"/>
  <c r="C53" i="15"/>
  <c r="C49" i="15"/>
  <c r="AG4" i="6"/>
  <c r="AG83" i="6"/>
  <c r="AG72" i="6"/>
  <c r="AG51" i="6"/>
  <c r="G56" i="15"/>
  <c r="G52" i="15"/>
  <c r="G48" i="15"/>
  <c r="C75" i="15"/>
  <c r="C71" i="15"/>
  <c r="C67" i="15"/>
  <c r="C64" i="15"/>
  <c r="C60" i="15"/>
  <c r="C56" i="15"/>
  <c r="C52" i="15"/>
  <c r="C48" i="15"/>
  <c r="AF4" i="6"/>
  <c r="G36" i="3"/>
  <c r="G42" i="3"/>
  <c r="G79" i="3"/>
  <c r="I79" i="3" s="1"/>
  <c r="G110" i="3"/>
  <c r="Q27" i="2"/>
  <c r="S27" i="2" s="1"/>
  <c r="Q109" i="2"/>
  <c r="S109" i="2" s="1"/>
  <c r="F85" i="6"/>
  <c r="H85" i="6" s="1"/>
  <c r="F261" i="6"/>
  <c r="H261" i="6" s="1"/>
  <c r="F493" i="6"/>
  <c r="H493" i="6" s="1"/>
  <c r="F565" i="6"/>
  <c r="H565" i="6" s="1"/>
  <c r="F749" i="6"/>
  <c r="H749" i="6" s="1"/>
  <c r="F1305" i="6"/>
  <c r="H1305" i="6" s="1"/>
  <c r="F1421" i="6"/>
  <c r="H1421" i="6" s="1"/>
  <c r="F1549" i="6"/>
  <c r="H1549" i="6" s="1"/>
  <c r="F1605" i="6"/>
  <c r="H1605" i="6" s="1"/>
  <c r="F86" i="6"/>
  <c r="H86" i="6" s="1"/>
  <c r="F202" i="6"/>
  <c r="H202" i="6" s="1"/>
  <c r="F290" i="6"/>
  <c r="H290" i="6" s="1"/>
  <c r="F386" i="6"/>
  <c r="H386" i="6" s="1"/>
  <c r="F494" i="6"/>
  <c r="H494" i="6" s="1"/>
  <c r="F578" i="6"/>
  <c r="H578" i="6" s="1"/>
  <c r="F822" i="6"/>
  <c r="H822" i="6" s="1"/>
  <c r="F1058" i="6"/>
  <c r="H1058" i="6" s="1"/>
  <c r="F1106" i="6"/>
  <c r="H1106" i="6" s="1"/>
  <c r="F1146" i="6"/>
  <c r="H1146" i="6" s="1"/>
  <c r="F1166" i="6"/>
  <c r="H1166" i="6" s="1"/>
  <c r="F1198" i="6"/>
  <c r="H1198" i="6" s="1"/>
  <c r="F1290" i="6"/>
  <c r="H1290" i="6" s="1"/>
  <c r="F1302" i="6"/>
  <c r="H1302" i="6" s="1"/>
  <c r="F1394" i="6"/>
  <c r="H1394" i="6" s="1"/>
  <c r="F1426" i="6"/>
  <c r="H1426" i="6" s="1"/>
  <c r="F1454" i="6"/>
  <c r="H1454" i="6" s="1"/>
  <c r="S15" i="6"/>
  <c r="S14" i="6"/>
  <c r="S13" i="6"/>
  <c r="W15" i="6"/>
  <c r="W14" i="6"/>
  <c r="W13" i="6"/>
  <c r="R5" i="6"/>
  <c r="R21" i="6" s="1"/>
  <c r="P6" i="6"/>
  <c r="Z7" i="6"/>
  <c r="W3" i="6"/>
  <c r="W7" i="6"/>
  <c r="O5" i="6"/>
  <c r="T15" i="6"/>
  <c r="T14" i="6"/>
  <c r="T13" i="6"/>
  <c r="X15" i="6"/>
  <c r="X13" i="6"/>
  <c r="X14" i="6"/>
  <c r="X11" i="6"/>
  <c r="R3" i="6"/>
  <c r="S5" i="6"/>
  <c r="Y3" i="6"/>
  <c r="X7" i="6"/>
  <c r="Y5" i="6"/>
  <c r="Q14" i="6"/>
  <c r="Q13" i="6"/>
  <c r="Q15" i="6"/>
  <c r="U14" i="6"/>
  <c r="U13" i="6"/>
  <c r="U15" i="6"/>
  <c r="Y14" i="6"/>
  <c r="Y13" i="6"/>
  <c r="Y11" i="6"/>
  <c r="Y15" i="6"/>
  <c r="Z3" i="6"/>
  <c r="Z5" i="6"/>
  <c r="Y7" i="6"/>
  <c r="R14" i="6"/>
  <c r="R13" i="6"/>
  <c r="R15" i="6"/>
  <c r="V14" i="6"/>
  <c r="V13" i="6"/>
  <c r="V11" i="6"/>
  <c r="V15" i="6"/>
  <c r="Z14" i="6"/>
  <c r="Z13" i="6"/>
  <c r="Z11" i="6"/>
  <c r="Z15" i="6"/>
  <c r="O6" i="6"/>
  <c r="S6" i="6"/>
  <c r="W6" i="6"/>
  <c r="R7" i="6"/>
  <c r="AQ34" i="7"/>
  <c r="AQ49" i="7" s="1"/>
  <c r="AQ29" i="7"/>
  <c r="AQ33" i="7" s="1"/>
  <c r="AU34" i="7"/>
  <c r="AU48" i="7" s="1"/>
  <c r="AU29" i="7"/>
  <c r="AU33" i="7" s="1"/>
  <c r="AY34" i="7"/>
  <c r="AY49" i="7" s="1"/>
  <c r="AY29" i="7"/>
  <c r="AY33" i="7" s="1"/>
  <c r="D19" i="7"/>
  <c r="D22" i="7" s="1"/>
  <c r="E1" i="7"/>
  <c r="E26" i="7" s="1"/>
  <c r="D26" i="7"/>
  <c r="E24" i="7"/>
  <c r="AQ68" i="7"/>
  <c r="AQ69" i="7" s="1"/>
  <c r="AN29" i="7"/>
  <c r="AN33" i="7" s="1"/>
  <c r="AN36" i="7" s="1"/>
  <c r="AN57" i="7" s="1"/>
  <c r="AR29" i="7"/>
  <c r="AR33" i="7" s="1"/>
  <c r="AV29" i="7"/>
  <c r="AV33" i="7" s="1"/>
  <c r="AV36" i="7" s="1"/>
  <c r="AZ29" i="7"/>
  <c r="AZ33" i="7" s="1"/>
  <c r="AO29" i="7"/>
  <c r="AO33" i="7" s="1"/>
  <c r="AO36" i="7" s="1"/>
  <c r="AS29" i="7"/>
  <c r="AS33" i="7" s="1"/>
  <c r="AW29" i="7"/>
  <c r="AW33" i="7" s="1"/>
  <c r="BA29" i="7"/>
  <c r="BA33" i="7" s="1"/>
  <c r="BA36" i="7" s="1"/>
  <c r="AP29" i="7"/>
  <c r="AP33" i="7" s="1"/>
  <c r="AP51" i="7" s="1"/>
  <c r="AT29" i="7"/>
  <c r="AT33" i="7" s="1"/>
  <c r="AT36" i="7" s="1"/>
  <c r="AX29" i="7"/>
  <c r="AX33" i="7" s="1"/>
  <c r="AX36" i="7" s="1"/>
  <c r="G19" i="7"/>
  <c r="G22" i="7" s="1"/>
  <c r="BC16" i="7"/>
  <c r="BC19" i="7" s="1"/>
  <c r="BC22" i="7" s="1"/>
  <c r="AX49" i="7"/>
  <c r="AP49" i="7"/>
  <c r="AR68" i="7"/>
  <c r="AR69" i="7" s="1"/>
  <c r="AZ68" i="7"/>
  <c r="AZ69" i="7" s="1"/>
  <c r="AU68" i="7"/>
  <c r="AU69" i="7" s="1"/>
  <c r="AT68" i="7"/>
  <c r="AT69" i="7" s="1"/>
  <c r="AN48" i="7"/>
  <c r="AV48" i="7"/>
  <c r="AO48" i="7"/>
  <c r="AW48" i="7"/>
  <c r="AR48" i="7"/>
  <c r="AZ48" i="7"/>
  <c r="AS48" i="7"/>
  <c r="BA48" i="7"/>
  <c r="AT48" i="7"/>
  <c r="AG9" i="6"/>
  <c r="AG16" i="6"/>
  <c r="AG30" i="6"/>
  <c r="P13" i="6"/>
  <c r="P15" i="6"/>
  <c r="O15" i="6"/>
  <c r="AG24" i="6"/>
  <c r="AG37" i="6"/>
  <c r="AG44" i="6"/>
  <c r="AG8" i="6"/>
  <c r="S7" i="6"/>
  <c r="S3" i="6"/>
  <c r="T7" i="6"/>
  <c r="U7" i="6"/>
  <c r="V7" i="6"/>
  <c r="O7" i="6"/>
  <c r="T3" i="6"/>
  <c r="T5" i="6"/>
  <c r="T21" i="6" s="1"/>
  <c r="U5" i="6"/>
  <c r="U21" i="6" s="1"/>
  <c r="V3" i="6"/>
  <c r="W5" i="6"/>
  <c r="W21" i="6" s="1"/>
  <c r="P3" i="6"/>
  <c r="X3" i="6"/>
  <c r="P5" i="6"/>
  <c r="X5" i="6"/>
  <c r="P7" i="6"/>
  <c r="U3" i="6"/>
  <c r="V5" i="6"/>
  <c r="V21" i="6" s="1"/>
  <c r="Q3" i="6"/>
  <c r="Q5" i="6"/>
  <c r="Q21" i="6" s="1"/>
  <c r="Q7" i="6"/>
  <c r="H37" i="6"/>
  <c r="H14" i="6"/>
  <c r="P147" i="5"/>
  <c r="R147" i="5" s="1"/>
  <c r="H46" i="6"/>
  <c r="P153" i="5"/>
  <c r="R153" i="5" s="1"/>
  <c r="H78" i="6"/>
  <c r="P141" i="5"/>
  <c r="R141" i="5" s="1"/>
  <c r="H302" i="6"/>
  <c r="P100" i="5"/>
  <c r="R100" i="5" s="1"/>
  <c r="H622" i="6"/>
  <c r="P16" i="5"/>
  <c r="R16" i="5" s="1"/>
  <c r="H214" i="6"/>
  <c r="P91" i="5"/>
  <c r="R91" i="5" s="1"/>
  <c r="H125" i="6"/>
  <c r="P80" i="5"/>
  <c r="R80" i="5" s="1"/>
  <c r="H22" i="6"/>
  <c r="P192" i="5"/>
  <c r="R192" i="5" s="1"/>
  <c r="H54" i="6"/>
  <c r="P128" i="5"/>
  <c r="R128" i="5" s="1"/>
  <c r="H70" i="6"/>
  <c r="P125" i="5"/>
  <c r="R125" i="5" s="1"/>
  <c r="H510" i="6"/>
  <c r="P69" i="5"/>
  <c r="R69" i="5" s="1"/>
  <c r="H606" i="6"/>
  <c r="P98" i="5"/>
  <c r="R98" i="5" s="1"/>
  <c r="H45" i="6"/>
  <c r="P92" i="5"/>
  <c r="R92" i="5" s="1"/>
  <c r="H30" i="6"/>
  <c r="P47" i="5"/>
  <c r="R47" i="5" s="1"/>
  <c r="H62" i="6"/>
  <c r="P155" i="5"/>
  <c r="R155" i="5" s="1"/>
  <c r="H21" i="6"/>
  <c r="P145" i="5"/>
  <c r="R145" i="5" s="1"/>
  <c r="H38" i="6"/>
  <c r="P196" i="5"/>
  <c r="R196" i="5" s="1"/>
  <c r="H350" i="6"/>
  <c r="P86" i="5"/>
  <c r="R86" i="5" s="1"/>
  <c r="H406" i="6"/>
  <c r="P156" i="5"/>
  <c r="R156" i="5" s="1"/>
  <c r="H93" i="6"/>
  <c r="P195" i="5"/>
  <c r="R195" i="5" s="1"/>
  <c r="H189" i="6"/>
  <c r="P133" i="5"/>
  <c r="R133" i="5" s="1"/>
  <c r="H389" i="6"/>
  <c r="P105" i="5"/>
  <c r="R105" i="5" s="1"/>
  <c r="H397" i="6"/>
  <c r="P127" i="5"/>
  <c r="R127" i="5" s="1"/>
  <c r="H445" i="6"/>
  <c r="P119" i="5"/>
  <c r="R119" i="5" s="1"/>
  <c r="H469" i="6"/>
  <c r="P132" i="5"/>
  <c r="R132" i="5" s="1"/>
  <c r="H589" i="6"/>
  <c r="P211" i="5"/>
  <c r="R211" i="5" s="1"/>
  <c r="H637" i="6"/>
  <c r="P94" i="5"/>
  <c r="R94" i="5" s="1"/>
  <c r="P214" i="5"/>
  <c r="R214" i="5" s="1"/>
  <c r="H55" i="6"/>
  <c r="P56" i="5"/>
  <c r="R56" i="5" s="1"/>
  <c r="H95" i="6"/>
  <c r="P194" i="5"/>
  <c r="R194" i="5" s="1"/>
  <c r="H215" i="6"/>
  <c r="P117" i="5"/>
  <c r="R117" i="5" s="1"/>
  <c r="H335" i="6"/>
  <c r="P166" i="5"/>
  <c r="R166" i="5" s="1"/>
  <c r="H359" i="6"/>
  <c r="P138" i="5"/>
  <c r="R138" i="5" s="1"/>
  <c r="H1167" i="6"/>
  <c r="P186" i="5"/>
  <c r="R186" i="5" s="1"/>
  <c r="H1183" i="6"/>
  <c r="H1391" i="6"/>
  <c r="P118" i="5"/>
  <c r="R118" i="5" s="1"/>
  <c r="H1503" i="6"/>
  <c r="P233" i="5"/>
  <c r="R233" i="5" s="1"/>
  <c r="H7" i="6"/>
  <c r="P148" i="5"/>
  <c r="R148" i="5" s="1"/>
  <c r="H31" i="6"/>
  <c r="H47" i="6"/>
  <c r="P96" i="5"/>
  <c r="R96" i="5" s="1"/>
  <c r="H87" i="6"/>
  <c r="H103" i="6"/>
  <c r="P149" i="5"/>
  <c r="R149" i="5" s="1"/>
  <c r="H135" i="6"/>
  <c r="P161" i="5"/>
  <c r="R161" i="5" s="1"/>
  <c r="H167" i="6"/>
  <c r="P43" i="5"/>
  <c r="R43" i="5" s="1"/>
  <c r="H319" i="6"/>
  <c r="P114" i="5"/>
  <c r="R114" i="5" s="1"/>
  <c r="H655" i="6"/>
  <c r="P144" i="5"/>
  <c r="R144" i="5" s="1"/>
  <c r="H1191" i="6"/>
  <c r="H41" i="6"/>
  <c r="P101" i="5"/>
  <c r="R101" i="5" s="1"/>
  <c r="H73" i="6"/>
  <c r="P110" i="5"/>
  <c r="R110" i="5" s="1"/>
  <c r="H209" i="6"/>
  <c r="P131" i="5"/>
  <c r="R131" i="5" s="1"/>
  <c r="H273" i="6"/>
  <c r="P121" i="5"/>
  <c r="R121" i="5" s="1"/>
  <c r="H681" i="6"/>
  <c r="P190" i="5"/>
  <c r="R190" i="5" s="1"/>
  <c r="H65" i="6"/>
  <c r="P150" i="5"/>
  <c r="R150" i="5" s="1"/>
  <c r="H113" i="6"/>
  <c r="P162" i="5"/>
  <c r="R162" i="5" s="1"/>
  <c r="H185" i="6"/>
  <c r="P107" i="5"/>
  <c r="R107" i="5" s="1"/>
  <c r="H217" i="6"/>
  <c r="P99" i="5"/>
  <c r="R99" i="5" s="1"/>
  <c r="H241" i="6"/>
  <c r="P22" i="5"/>
  <c r="R22" i="5" s="1"/>
  <c r="H281" i="6"/>
  <c r="P169" i="5"/>
  <c r="R169" i="5" s="1"/>
  <c r="H729" i="6"/>
  <c r="P79" i="5"/>
  <c r="R79" i="5" s="1"/>
  <c r="H42" i="6"/>
  <c r="P113" i="5"/>
  <c r="R113" i="5" s="1"/>
  <c r="H194" i="6"/>
  <c r="P76" i="5"/>
  <c r="R76" i="5" s="1"/>
  <c r="H250" i="6"/>
  <c r="P122" i="5"/>
  <c r="R122" i="5" s="1"/>
  <c r="H786" i="6"/>
  <c r="AG22" i="6" s="1"/>
  <c r="P88" i="5"/>
  <c r="R88" i="5" s="1"/>
  <c r="H1098" i="6"/>
  <c r="P189" i="5"/>
  <c r="R189" i="5" s="1"/>
  <c r="H1506" i="6"/>
  <c r="P227" i="5"/>
  <c r="R227" i="5" s="1"/>
  <c r="H1626" i="6"/>
  <c r="H9" i="6"/>
  <c r="P78" i="5"/>
  <c r="R78" i="5" s="1"/>
  <c r="H105" i="6"/>
  <c r="P85" i="5"/>
  <c r="R85" i="5" s="1"/>
  <c r="H249" i="6"/>
  <c r="P171" i="5"/>
  <c r="R171" i="5" s="1"/>
  <c r="H425" i="6"/>
  <c r="P63" i="5"/>
  <c r="R63" i="5" s="1"/>
  <c r="H154" i="6"/>
  <c r="P158" i="5"/>
  <c r="R158" i="5" s="1"/>
  <c r="H218" i="6"/>
  <c r="P102" i="5"/>
  <c r="R102" i="5" s="1"/>
  <c r="H602" i="6"/>
  <c r="P174" i="5"/>
  <c r="R174" i="5" s="1"/>
  <c r="H19" i="6"/>
  <c r="H43" i="6"/>
  <c r="P142" i="5"/>
  <c r="R142" i="5" s="1"/>
  <c r="H59" i="6"/>
  <c r="P81" i="5"/>
  <c r="R81" i="5" s="1"/>
  <c r="H91" i="6"/>
  <c r="P160" i="5"/>
  <c r="R160" i="5" s="1"/>
  <c r="H139" i="6"/>
  <c r="H211" i="6"/>
  <c r="P159" i="5"/>
  <c r="R159" i="5" s="1"/>
  <c r="H419" i="6"/>
  <c r="P61" i="5"/>
  <c r="R61" i="5" s="1"/>
  <c r="H435" i="6"/>
  <c r="P193" i="5"/>
  <c r="R193" i="5" s="1"/>
  <c r="H475" i="6"/>
  <c r="AG15" i="6" s="1"/>
  <c r="P103" i="5"/>
  <c r="R103" i="5" s="1"/>
  <c r="H651" i="6"/>
  <c r="P39" i="5"/>
  <c r="R39" i="5" s="1"/>
  <c r="H931" i="6"/>
  <c r="P168" i="5"/>
  <c r="R168" i="5" s="1"/>
  <c r="P218" i="5"/>
  <c r="R218" i="5" s="1"/>
  <c r="H1467" i="6"/>
  <c r="P97" i="5"/>
  <c r="R97" i="5" s="1"/>
  <c r="H25" i="6"/>
  <c r="P115" i="5"/>
  <c r="R115" i="5" s="1"/>
  <c r="H57" i="6"/>
  <c r="P87" i="5"/>
  <c r="R87" i="5" s="1"/>
  <c r="H89" i="6"/>
  <c r="P75" i="5"/>
  <c r="R75" i="5" s="1"/>
  <c r="H201" i="6"/>
  <c r="P38" i="5"/>
  <c r="R38" i="5" s="1"/>
  <c r="H369" i="6"/>
  <c r="P116" i="5"/>
  <c r="R116" i="5" s="1"/>
  <c r="H913" i="6"/>
  <c r="P200" i="5"/>
  <c r="R200" i="5" s="1"/>
  <c r="H26" i="6"/>
  <c r="P72" i="5"/>
  <c r="R72" i="5" s="1"/>
  <c r="H210" i="6"/>
  <c r="P165" i="5"/>
  <c r="R165" i="5" s="1"/>
  <c r="H242" i="6"/>
  <c r="P109" i="5"/>
  <c r="R109" i="5" s="1"/>
  <c r="H322" i="6"/>
  <c r="P90" i="5"/>
  <c r="R90" i="5" s="1"/>
  <c r="H11" i="6"/>
  <c r="P187" i="5"/>
  <c r="R187" i="5" s="1"/>
  <c r="H27" i="6"/>
  <c r="P129" i="5"/>
  <c r="R129" i="5" s="1"/>
  <c r="H51" i="6"/>
  <c r="P146" i="5"/>
  <c r="R146" i="5" s="1"/>
  <c r="H83" i="6"/>
  <c r="P67" i="5"/>
  <c r="R67" i="5" s="1"/>
  <c r="H99" i="6"/>
  <c r="P205" i="5"/>
  <c r="R205" i="5" s="1"/>
  <c r="H131" i="6"/>
  <c r="P68" i="5"/>
  <c r="R68" i="5" s="1"/>
  <c r="H147" i="6"/>
  <c r="P130" i="5"/>
  <c r="R130" i="5" s="1"/>
  <c r="H163" i="6"/>
  <c r="P89" i="5"/>
  <c r="R89" i="5" s="1"/>
  <c r="H411" i="6"/>
  <c r="P212" i="5"/>
  <c r="R212" i="5" s="1"/>
  <c r="H443" i="6"/>
  <c r="P64" i="5"/>
  <c r="R64" i="5" s="1"/>
  <c r="H691" i="6"/>
  <c r="P157" i="5"/>
  <c r="R157" i="5" s="1"/>
  <c r="H723" i="6"/>
  <c r="P177" i="5"/>
  <c r="R177" i="5" s="1"/>
  <c r="H1107" i="6"/>
  <c r="P175" i="5"/>
  <c r="R175" i="5" s="1"/>
  <c r="H1307" i="6"/>
  <c r="H1539" i="6"/>
  <c r="P62" i="5"/>
  <c r="R62" i="5" s="1"/>
  <c r="H1715" i="6"/>
  <c r="P235" i="5"/>
  <c r="R235" i="5" s="1"/>
  <c r="H12" i="6"/>
  <c r="P120" i="5"/>
  <c r="R120" i="5" s="1"/>
  <c r="H28" i="6"/>
  <c r="P77" i="5"/>
  <c r="R77" i="5" s="1"/>
  <c r="H36" i="6"/>
  <c r="P197" i="5"/>
  <c r="R197" i="5" s="1"/>
  <c r="H44" i="6"/>
  <c r="P184" i="5"/>
  <c r="R184" i="5" s="1"/>
  <c r="H52" i="6"/>
  <c r="P95" i="5"/>
  <c r="R95" i="5" s="1"/>
  <c r="H60" i="6"/>
  <c r="P126" i="5"/>
  <c r="R126" i="5" s="1"/>
  <c r="H100" i="6"/>
  <c r="P124" i="5"/>
  <c r="R124" i="5" s="1"/>
  <c r="H244" i="6"/>
  <c r="P73" i="5"/>
  <c r="R73" i="5" s="1"/>
  <c r="H364" i="6"/>
  <c r="P199" i="5"/>
  <c r="R199" i="5" s="1"/>
  <c r="H396" i="6"/>
  <c r="P140" i="5"/>
  <c r="R140" i="5" s="1"/>
  <c r="H628" i="6"/>
  <c r="P213" i="5"/>
  <c r="R213" i="5" s="1"/>
  <c r="H668" i="6"/>
  <c r="P112" i="5"/>
  <c r="R112" i="5" s="1"/>
  <c r="H764" i="6"/>
  <c r="P210" i="5"/>
  <c r="R210" i="5" s="1"/>
  <c r="H1084" i="6"/>
  <c r="H1100" i="6"/>
  <c r="P15" i="5"/>
  <c r="R15" i="5" s="1"/>
  <c r="H1196" i="6"/>
  <c r="P83" i="5"/>
  <c r="R83" i="5" s="1"/>
  <c r="H1476" i="6"/>
  <c r="H1181" i="6"/>
  <c r="P152" i="5"/>
  <c r="R152" i="5" s="1"/>
  <c r="H1269" i="6"/>
  <c r="AG34" i="6" s="1"/>
  <c r="P229" i="5"/>
  <c r="R229" i="5" s="1"/>
  <c r="H1317" i="6"/>
  <c r="H1661" i="6"/>
  <c r="P234" i="5"/>
  <c r="R234" i="5" s="1"/>
  <c r="P82" i="5"/>
  <c r="R82" i="5" s="1"/>
  <c r="P106" i="5"/>
  <c r="R106" i="5" s="1"/>
  <c r="P154" i="5"/>
  <c r="R154" i="5" s="1"/>
  <c r="P170" i="5"/>
  <c r="R170" i="5" s="1"/>
  <c r="P230" i="5"/>
  <c r="R230" i="5" s="1"/>
  <c r="P123" i="5"/>
  <c r="R123" i="5" s="1"/>
  <c r="P163" i="5"/>
  <c r="R163" i="5" s="1"/>
  <c r="P183" i="5"/>
  <c r="R183" i="5" s="1"/>
  <c r="P84" i="5"/>
  <c r="R84" i="5" s="1"/>
  <c r="P104" i="5"/>
  <c r="R104" i="5" s="1"/>
  <c r="P172" i="5"/>
  <c r="R172" i="5" s="1"/>
  <c r="P188" i="5"/>
  <c r="R188" i="5" s="1"/>
  <c r="P173" i="5"/>
  <c r="R173" i="5" s="1"/>
  <c r="P181" i="5"/>
  <c r="R181" i="5" s="1"/>
  <c r="A293" i="3"/>
  <c r="K293" i="3" s="1"/>
  <c r="C76" i="15" l="1"/>
  <c r="Q574" i="2"/>
  <c r="S574" i="2" s="1"/>
  <c r="I2500" i="3"/>
  <c r="Q87" i="2"/>
  <c r="S87" i="2" s="1"/>
  <c r="Q194" i="2"/>
  <c r="S194" i="2" s="1"/>
  <c r="H12377" i="6"/>
  <c r="W12" i="6" s="1"/>
  <c r="P4" i="5"/>
  <c r="R4" i="5" s="1"/>
  <c r="H12419" i="6"/>
  <c r="P51" i="5"/>
  <c r="R51" i="5" s="1"/>
  <c r="Q73" i="2"/>
  <c r="S73" i="2" s="1"/>
  <c r="I1459" i="3"/>
  <c r="I107" i="3"/>
  <c r="I141" i="3"/>
  <c r="I707" i="3"/>
  <c r="I108" i="3"/>
  <c r="I230" i="3"/>
  <c r="I418" i="3"/>
  <c r="I155" i="3"/>
  <c r="I2010" i="3"/>
  <c r="H3380" i="6"/>
  <c r="H4986" i="6"/>
  <c r="R11" i="6" s="1"/>
  <c r="R19" i="6" s="1"/>
  <c r="H645" i="6"/>
  <c r="AG19" i="6" s="1"/>
  <c r="AG48" i="6"/>
  <c r="D214" i="5"/>
  <c r="D216" i="5"/>
  <c r="D224" i="5"/>
  <c r="D248" i="5"/>
  <c r="P236" i="5"/>
  <c r="R236" i="5" s="1"/>
  <c r="H6821" i="6"/>
  <c r="AG162" i="6" s="1"/>
  <c r="P376" i="5"/>
  <c r="R376" i="5" s="1"/>
  <c r="Q176" i="2"/>
  <c r="S176" i="2" s="1"/>
  <c r="P167" i="5"/>
  <c r="R167" i="5" s="1"/>
  <c r="P151" i="5"/>
  <c r="R151" i="5" s="1"/>
  <c r="Q57" i="2"/>
  <c r="S57" i="2" s="1"/>
  <c r="Q203" i="2"/>
  <c r="S203" i="2" s="1"/>
  <c r="V19" i="6"/>
  <c r="S21" i="6"/>
  <c r="Q178" i="2"/>
  <c r="S178" i="2" s="1"/>
  <c r="Q136" i="2"/>
  <c r="S136" i="2" s="1"/>
  <c r="H9431" i="6"/>
  <c r="AG219" i="6" s="1"/>
  <c r="P33" i="5"/>
  <c r="R33" i="5" s="1"/>
  <c r="E29" i="7"/>
  <c r="F29" i="7" s="1"/>
  <c r="G29" i="7" s="1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Q151" i="2"/>
  <c r="S151" i="2" s="1"/>
  <c r="I1153" i="3"/>
  <c r="Q340" i="2"/>
  <c r="S340" i="2" s="1"/>
  <c r="Q175" i="2"/>
  <c r="S175" i="2" s="1"/>
  <c r="I852" i="3"/>
  <c r="Q320" i="2"/>
  <c r="S320" i="2" s="1"/>
  <c r="H8300" i="6"/>
  <c r="P20" i="5"/>
  <c r="R20" i="5" s="1"/>
  <c r="H8551" i="6"/>
  <c r="AG200" i="6" s="1"/>
  <c r="P137" i="5"/>
  <c r="R137" i="5" s="1"/>
  <c r="P239" i="5"/>
  <c r="R239" i="5" s="1"/>
  <c r="Q143" i="2"/>
  <c r="S143" i="2" s="1"/>
  <c r="H7610" i="6"/>
  <c r="AG179" i="6" s="1"/>
  <c r="P74" i="5"/>
  <c r="R74" i="5" s="1"/>
  <c r="Q105" i="2"/>
  <c r="S105" i="2" s="1"/>
  <c r="P139" i="5"/>
  <c r="R139" i="5" s="1"/>
  <c r="Q74" i="2"/>
  <c r="S74" i="2" s="1"/>
  <c r="Q138" i="2"/>
  <c r="S138" i="2" s="1"/>
  <c r="Q142" i="2"/>
  <c r="S142" i="2" s="1"/>
  <c r="P176" i="5"/>
  <c r="R176" i="5" s="1"/>
  <c r="Q165" i="2"/>
  <c r="S165" i="2" s="1"/>
  <c r="H6738" i="6"/>
  <c r="P143" i="5"/>
  <c r="R143" i="5" s="1"/>
  <c r="Q196" i="2"/>
  <c r="S196" i="2" s="1"/>
  <c r="Q152" i="2"/>
  <c r="S152" i="2" s="1"/>
  <c r="H6421" i="6"/>
  <c r="AG154" i="6" s="1"/>
  <c r="P71" i="5"/>
  <c r="R71" i="5" s="1"/>
  <c r="H5953" i="6"/>
  <c r="AG144" i="6" s="1"/>
  <c r="P216" i="5"/>
  <c r="R216" i="5" s="1"/>
  <c r="Q147" i="2"/>
  <c r="S147" i="2" s="1"/>
  <c r="Q115" i="2"/>
  <c r="S115" i="2" s="1"/>
  <c r="AG70" i="6"/>
  <c r="AG80" i="6"/>
  <c r="P28" i="5"/>
  <c r="R28" i="5" s="1"/>
  <c r="P65" i="5"/>
  <c r="R65" i="5" s="1"/>
  <c r="AG36" i="6"/>
  <c r="P180" i="5"/>
  <c r="R180" i="5" s="1"/>
  <c r="P178" i="5"/>
  <c r="R178" i="5" s="1"/>
  <c r="AG93" i="6"/>
  <c r="AG118" i="6"/>
  <c r="AG55" i="6"/>
  <c r="AG82" i="6"/>
  <c r="AG54" i="6"/>
  <c r="AG81" i="6"/>
  <c r="P232" i="5"/>
  <c r="R232" i="5" s="1"/>
  <c r="AG68" i="6"/>
  <c r="AG92" i="6"/>
  <c r="AG105" i="6"/>
  <c r="AG49" i="6"/>
  <c r="O13" i="6"/>
  <c r="AB13" i="6" s="1"/>
  <c r="AG97" i="6"/>
  <c r="AG86" i="6"/>
  <c r="AG111" i="6"/>
  <c r="AG133" i="6"/>
  <c r="AG53" i="6"/>
  <c r="AG67" i="6"/>
  <c r="AG85" i="6"/>
  <c r="P185" i="5"/>
  <c r="R185" i="5" s="1"/>
  <c r="AG27" i="6"/>
  <c r="P226" i="5"/>
  <c r="R226" i="5" s="1"/>
  <c r="AG76" i="6"/>
  <c r="AG28" i="6"/>
  <c r="P182" i="5"/>
  <c r="R182" i="5" s="1"/>
  <c r="P219" i="5"/>
  <c r="R219" i="5" s="1"/>
  <c r="P206" i="5"/>
  <c r="R206" i="5" s="1"/>
  <c r="P204" i="5"/>
  <c r="R204" i="5" s="1"/>
  <c r="P248" i="5"/>
  <c r="R248" i="5" s="1"/>
  <c r="AG59" i="6"/>
  <c r="AG25" i="6"/>
  <c r="AG113" i="6"/>
  <c r="AG73" i="6"/>
  <c r="AG74" i="6"/>
  <c r="AG91" i="6"/>
  <c r="AG95" i="6"/>
  <c r="AG98" i="6"/>
  <c r="AG101" i="6"/>
  <c r="AG57" i="6"/>
  <c r="AG56" i="6"/>
  <c r="AG58" i="6"/>
  <c r="AG41" i="6"/>
  <c r="P231" i="5"/>
  <c r="R231" i="5" s="1"/>
  <c r="AG45" i="6"/>
  <c r="AH45" i="6" s="1"/>
  <c r="AG26" i="6"/>
  <c r="P223" i="5"/>
  <c r="R223" i="5" s="1"/>
  <c r="P135" i="5"/>
  <c r="R135" i="5" s="1"/>
  <c r="H5630" i="6"/>
  <c r="AG137" i="6" s="1"/>
  <c r="P191" i="5"/>
  <c r="R191" i="5" s="1"/>
  <c r="AH9" i="6"/>
  <c r="P179" i="5"/>
  <c r="R179" i="5" s="1"/>
  <c r="AG123" i="6"/>
  <c r="Q40" i="2"/>
  <c r="S40" i="2" s="1"/>
  <c r="Q95" i="2"/>
  <c r="S95" i="2" s="1"/>
  <c r="P224" i="5"/>
  <c r="R224" i="5" s="1"/>
  <c r="H5170" i="6"/>
  <c r="P111" i="5"/>
  <c r="R111" i="5" s="1"/>
  <c r="H5404" i="6"/>
  <c r="AG131" i="6" s="1"/>
  <c r="P136" i="5"/>
  <c r="R136" i="5" s="1"/>
  <c r="Q112" i="2"/>
  <c r="S112" i="2" s="1"/>
  <c r="Q190" i="2"/>
  <c r="S190" i="2" s="1"/>
  <c r="Q120" i="2"/>
  <c r="S120" i="2" s="1"/>
  <c r="Q182" i="2"/>
  <c r="S182" i="2" s="1"/>
  <c r="O4" i="6"/>
  <c r="O8" i="6" s="1"/>
  <c r="P12" i="6"/>
  <c r="AG84" i="6"/>
  <c r="AG88" i="6"/>
  <c r="Q157" i="2"/>
  <c r="S157" i="2" s="1"/>
  <c r="P70" i="5"/>
  <c r="R70" i="5" s="1"/>
  <c r="Q205" i="2"/>
  <c r="S205" i="2" s="1"/>
  <c r="P198" i="5"/>
  <c r="R198" i="5" s="1"/>
  <c r="V4" i="6"/>
  <c r="V8" i="6" s="1"/>
  <c r="R4" i="6"/>
  <c r="X4" i="6"/>
  <c r="X8" i="6" s="1"/>
  <c r="Q4" i="6"/>
  <c r="P4" i="6"/>
  <c r="T4" i="6"/>
  <c r="S4" i="6"/>
  <c r="S12" i="6"/>
  <c r="V12" i="6"/>
  <c r="Q12" i="6"/>
  <c r="Z4" i="6"/>
  <c r="Z8" i="6" s="1"/>
  <c r="W4" i="6"/>
  <c r="W8" i="6" s="1"/>
  <c r="Y4" i="6"/>
  <c r="Y8" i="6" s="1"/>
  <c r="Q11" i="6"/>
  <c r="Q19" i="6" s="1"/>
  <c r="AG63" i="6"/>
  <c r="R293" i="5"/>
  <c r="R290" i="5"/>
  <c r="Q189" i="2"/>
  <c r="S189" i="2" s="1"/>
  <c r="Q132" i="2"/>
  <c r="S132" i="2" s="1"/>
  <c r="AX62" i="7"/>
  <c r="AX61" i="7"/>
  <c r="AO62" i="7"/>
  <c r="AO61" i="7"/>
  <c r="AV61" i="7"/>
  <c r="AV62" i="7"/>
  <c r="AU62" i="7"/>
  <c r="AU61" i="7"/>
  <c r="AS62" i="7"/>
  <c r="AS61" i="7"/>
  <c r="AZ61" i="7"/>
  <c r="AZ62" i="7"/>
  <c r="AY62" i="7"/>
  <c r="AY61" i="7"/>
  <c r="AP62" i="7"/>
  <c r="AP61" i="7"/>
  <c r="AW62" i="7"/>
  <c r="AW61" i="7"/>
  <c r="AN61" i="7"/>
  <c r="AN62" i="7"/>
  <c r="AT62" i="7"/>
  <c r="AT61" i="7"/>
  <c r="BA62" i="7"/>
  <c r="BA61" i="7"/>
  <c r="AR61" i="7"/>
  <c r="AR62" i="7"/>
  <c r="AQ62" i="7"/>
  <c r="AQ61" i="7"/>
  <c r="Q135" i="2"/>
  <c r="S135" i="2" s="1"/>
  <c r="I301" i="3"/>
  <c r="Q207" i="2"/>
  <c r="S207" i="2" s="1"/>
  <c r="P228" i="5"/>
  <c r="R228" i="5" s="1"/>
  <c r="Q185" i="2"/>
  <c r="S185" i="2" s="1"/>
  <c r="Q204" i="2"/>
  <c r="S204" i="2" s="1"/>
  <c r="Q133" i="2"/>
  <c r="S133" i="2" s="1"/>
  <c r="P221" i="5"/>
  <c r="R221" i="5" s="1"/>
  <c r="Q195" i="2"/>
  <c r="S195" i="2" s="1"/>
  <c r="Q206" i="2"/>
  <c r="S206" i="2" s="1"/>
  <c r="P202" i="5"/>
  <c r="R202" i="5" s="1"/>
  <c r="P260" i="5"/>
  <c r="R260" i="5" s="1"/>
  <c r="Q170" i="2"/>
  <c r="S170" i="2" s="1"/>
  <c r="P259" i="5"/>
  <c r="R259" i="5" s="1"/>
  <c r="Q155" i="2"/>
  <c r="S155" i="2" s="1"/>
  <c r="Q169" i="2"/>
  <c r="S169" i="2" s="1"/>
  <c r="Q77" i="2"/>
  <c r="S77" i="2" s="1"/>
  <c r="P222" i="5"/>
  <c r="R222" i="5" s="1"/>
  <c r="P220" i="5"/>
  <c r="R220" i="5" s="1"/>
  <c r="I228" i="3"/>
  <c r="Q209" i="2"/>
  <c r="S209" i="2" s="1"/>
  <c r="Q202" i="2"/>
  <c r="S202" i="2" s="1"/>
  <c r="Q179" i="2"/>
  <c r="S179" i="2" s="1"/>
  <c r="Q90" i="2"/>
  <c r="S90" i="2" s="1"/>
  <c r="AG47" i="6"/>
  <c r="AG52" i="6"/>
  <c r="R12" i="6"/>
  <c r="Y12" i="6"/>
  <c r="Y16" i="6" s="1"/>
  <c r="Q144" i="2"/>
  <c r="S144" i="2" s="1"/>
  <c r="G55" i="15"/>
  <c r="Q122" i="2"/>
  <c r="S122" i="2" s="1"/>
  <c r="Q198" i="2"/>
  <c r="S198" i="2" s="1"/>
  <c r="Q199" i="2"/>
  <c r="S199" i="2" s="1"/>
  <c r="Q160" i="2"/>
  <c r="S160" i="2" s="1"/>
  <c r="BC24" i="7"/>
  <c r="F1" i="7"/>
  <c r="F27" i="7" s="1"/>
  <c r="C33" i="7"/>
  <c r="X12" i="6"/>
  <c r="X16" i="6" s="1"/>
  <c r="Q168" i="2"/>
  <c r="S168" i="2" s="1"/>
  <c r="Q86" i="2"/>
  <c r="S86" i="2" s="1"/>
  <c r="T12" i="6"/>
  <c r="Q171" i="2"/>
  <c r="S171" i="2" s="1"/>
  <c r="Q188" i="2"/>
  <c r="S188" i="2" s="1"/>
  <c r="F75" i="1"/>
  <c r="G75" i="1" s="1"/>
  <c r="C75" i="1"/>
  <c r="Q184" i="2"/>
  <c r="S184" i="2" s="1"/>
  <c r="D27" i="7"/>
  <c r="D68" i="7" s="1"/>
  <c r="AG46" i="6"/>
  <c r="P208" i="5"/>
  <c r="R208" i="5" s="1"/>
  <c r="Z12" i="6"/>
  <c r="Z16" i="6" s="1"/>
  <c r="U4" i="6"/>
  <c r="U12" i="6"/>
  <c r="P249" i="5"/>
  <c r="R249" i="5" s="1"/>
  <c r="P215" i="5"/>
  <c r="R215" i="5" s="1"/>
  <c r="P225" i="5"/>
  <c r="R225" i="5" s="1"/>
  <c r="P217" i="5"/>
  <c r="R217" i="5" s="1"/>
  <c r="P209" i="5"/>
  <c r="R209" i="5" s="1"/>
  <c r="AT51" i="7"/>
  <c r="P207" i="5"/>
  <c r="R207" i="5" s="1"/>
  <c r="P201" i="5"/>
  <c r="R201" i="5" s="1"/>
  <c r="AG38" i="6"/>
  <c r="AH38" i="6" s="1"/>
  <c r="AG18" i="6"/>
  <c r="AH18" i="6" s="1"/>
  <c r="AG17" i="6"/>
  <c r="AH17" i="6" s="1"/>
  <c r="E27" i="7"/>
  <c r="E68" i="7" s="1"/>
  <c r="AU49" i="7"/>
  <c r="AH30" i="6"/>
  <c r="AY48" i="7"/>
  <c r="AB14" i="6"/>
  <c r="AW36" i="7"/>
  <c r="AW57" i="7" s="1"/>
  <c r="AW51" i="7"/>
  <c r="AG40" i="6"/>
  <c r="AB6" i="6"/>
  <c r="AB5" i="6"/>
  <c r="I42" i="3"/>
  <c r="Q167" i="2"/>
  <c r="S167" i="2" s="1"/>
  <c r="AH50" i="6"/>
  <c r="G61" i="15"/>
  <c r="AH65" i="6"/>
  <c r="K48" i="15"/>
  <c r="K65" i="15"/>
  <c r="G63" i="15"/>
  <c r="K50" i="15"/>
  <c r="K67" i="15"/>
  <c r="AH60" i="6"/>
  <c r="G71" i="15"/>
  <c r="AH75" i="6"/>
  <c r="K58" i="15"/>
  <c r="K68" i="15"/>
  <c r="O53" i="15"/>
  <c r="G66" i="15"/>
  <c r="AH72" i="6"/>
  <c r="K55" i="15"/>
  <c r="AH89" i="6"/>
  <c r="K72" i="15"/>
  <c r="O47" i="15"/>
  <c r="AH112" i="6"/>
  <c r="O64" i="15"/>
  <c r="AH127" i="6"/>
  <c r="S49" i="15"/>
  <c r="S66" i="15"/>
  <c r="AH159" i="6"/>
  <c r="W50" i="15"/>
  <c r="AH176" i="6"/>
  <c r="W67" i="15"/>
  <c r="AH191" i="6"/>
  <c r="AA52" i="15"/>
  <c r="AH208" i="6"/>
  <c r="AA69" i="15"/>
  <c r="AH116" i="6"/>
  <c r="O68" i="15"/>
  <c r="S53" i="15"/>
  <c r="AH148" i="6"/>
  <c r="S70" i="15"/>
  <c r="AH163" i="6"/>
  <c r="W54" i="15"/>
  <c r="AH180" i="6"/>
  <c r="W71" i="15"/>
  <c r="AA56" i="15"/>
  <c r="AH212" i="6"/>
  <c r="AA73" i="15"/>
  <c r="AH245" i="6"/>
  <c r="AE75" i="15"/>
  <c r="AH275" i="6"/>
  <c r="AI74" i="15"/>
  <c r="AH313" i="6"/>
  <c r="AH96" i="6"/>
  <c r="O48" i="15"/>
  <c r="O63" i="15"/>
  <c r="AH128" i="6"/>
  <c r="S50" i="15"/>
  <c r="AH143" i="6"/>
  <c r="S65" i="15"/>
  <c r="W51" i="15"/>
  <c r="AH175" i="6"/>
  <c r="W66" i="15"/>
  <c r="AH192" i="6"/>
  <c r="AA53" i="15"/>
  <c r="AH207" i="6"/>
  <c r="AA68" i="15"/>
  <c r="AH262" i="6"/>
  <c r="AI61" i="15"/>
  <c r="AH292" i="6"/>
  <c r="AM61" i="15"/>
  <c r="AH106" i="6"/>
  <c r="O58" i="15"/>
  <c r="AH121" i="6"/>
  <c r="O73" i="15"/>
  <c r="AH138" i="6"/>
  <c r="S60" i="15"/>
  <c r="AH153" i="6"/>
  <c r="S75" i="15"/>
  <c r="AH170" i="6"/>
  <c r="W61" i="15"/>
  <c r="AH185" i="6"/>
  <c r="AA46" i="15"/>
  <c r="AH202" i="6"/>
  <c r="AA63" i="15"/>
  <c r="AH326" i="6"/>
  <c r="AH341" i="6"/>
  <c r="AH358" i="6"/>
  <c r="BF61" i="4"/>
  <c r="AH242" i="6"/>
  <c r="AE72" i="15"/>
  <c r="AH257" i="6"/>
  <c r="AI56" i="15"/>
  <c r="AH274" i="6"/>
  <c r="AI73" i="15"/>
  <c r="AH289" i="6"/>
  <c r="AM58" i="15"/>
  <c r="AH306" i="6"/>
  <c r="AM75" i="15"/>
  <c r="AH321" i="6"/>
  <c r="AH338" i="6"/>
  <c r="AH353" i="6"/>
  <c r="AH227" i="6"/>
  <c r="AE57" i="15"/>
  <c r="AH244" i="6"/>
  <c r="AE74" i="15"/>
  <c r="AH259" i="6"/>
  <c r="AI58" i="15"/>
  <c r="AI75" i="15"/>
  <c r="AH291" i="6"/>
  <c r="AM60" i="15"/>
  <c r="AH308" i="6"/>
  <c r="AH323" i="6"/>
  <c r="AH340" i="6"/>
  <c r="AH355" i="6"/>
  <c r="BF58" i="4"/>
  <c r="AH364" i="6"/>
  <c r="BF67" i="4"/>
  <c r="AH222" i="6"/>
  <c r="AE52" i="15"/>
  <c r="AH237" i="6"/>
  <c r="AE67" i="15"/>
  <c r="AH254" i="6"/>
  <c r="AI53" i="15"/>
  <c r="AH269" i="6"/>
  <c r="AI68" i="15"/>
  <c r="AH286" i="6"/>
  <c r="AM55" i="15"/>
  <c r="AH301" i="6"/>
  <c r="AM70" i="15"/>
  <c r="AH318" i="6"/>
  <c r="AH333" i="6"/>
  <c r="AH350" i="6"/>
  <c r="AH368" i="6"/>
  <c r="BF71" i="4"/>
  <c r="I6" i="3"/>
  <c r="Q127" i="2"/>
  <c r="S127" i="2" s="1"/>
  <c r="I69" i="3"/>
  <c r="Q166" i="2"/>
  <c r="S166" i="2" s="1"/>
  <c r="Q156" i="2"/>
  <c r="S156" i="2" s="1"/>
  <c r="I36" i="3"/>
  <c r="Q116" i="2"/>
  <c r="S116" i="2" s="1"/>
  <c r="G70" i="15"/>
  <c r="K59" i="15"/>
  <c r="G57" i="15"/>
  <c r="G65" i="15"/>
  <c r="AH69" i="6"/>
  <c r="K52" i="15"/>
  <c r="AH87" i="6"/>
  <c r="K70" i="15"/>
  <c r="AH62" i="6"/>
  <c r="AH77" i="6"/>
  <c r="K60" i="15"/>
  <c r="K71" i="15"/>
  <c r="G68" i="15"/>
  <c r="K57" i="15"/>
  <c r="O49" i="15"/>
  <c r="AH114" i="6"/>
  <c r="O66" i="15"/>
  <c r="AH129" i="6"/>
  <c r="S51" i="15"/>
  <c r="AH146" i="6"/>
  <c r="S68" i="15"/>
  <c r="AH161" i="6"/>
  <c r="W52" i="15"/>
  <c r="AH178" i="6"/>
  <c r="W69" i="15"/>
  <c r="AH193" i="6"/>
  <c r="AA54" i="15"/>
  <c r="AH210" i="6"/>
  <c r="AA71" i="15"/>
  <c r="AE49" i="15"/>
  <c r="AH243" i="6"/>
  <c r="AE73" i="15"/>
  <c r="AH281" i="6"/>
  <c r="AM50" i="15"/>
  <c r="AH311" i="6"/>
  <c r="O70" i="15"/>
  <c r="S55" i="15"/>
  <c r="AH150" i="6"/>
  <c r="S72" i="15"/>
  <c r="AH165" i="6"/>
  <c r="W56" i="15"/>
  <c r="AH182" i="6"/>
  <c r="W73" i="15"/>
  <c r="AH197" i="6"/>
  <c r="AA58" i="15"/>
  <c r="AH214" i="6"/>
  <c r="AA75" i="15"/>
  <c r="AH228" i="6"/>
  <c r="AE58" i="15"/>
  <c r="O50" i="15"/>
  <c r="O65" i="15"/>
  <c r="AH130" i="6"/>
  <c r="S52" i="15"/>
  <c r="AH145" i="6"/>
  <c r="S67" i="15"/>
  <c r="AH162" i="6"/>
  <c r="W53" i="15"/>
  <c r="AH177" i="6"/>
  <c r="W68" i="15"/>
  <c r="AH194" i="6"/>
  <c r="AA55" i="15"/>
  <c r="AH209" i="6"/>
  <c r="AA70" i="15"/>
  <c r="AH221" i="6"/>
  <c r="AE51" i="15"/>
  <c r="AH100" i="6"/>
  <c r="O52" i="15"/>
  <c r="AH115" i="6"/>
  <c r="O67" i="15"/>
  <c r="AH132" i="6"/>
  <c r="S54" i="15"/>
  <c r="AH147" i="6"/>
  <c r="S69" i="15"/>
  <c r="AH164" i="6"/>
  <c r="W55" i="15"/>
  <c r="W70" i="15"/>
  <c r="AH196" i="6"/>
  <c r="AA57" i="15"/>
  <c r="AH211" i="6"/>
  <c r="AA72" i="15"/>
  <c r="AH249" i="6"/>
  <c r="AI48" i="15"/>
  <c r="AH279" i="6"/>
  <c r="AM48" i="15"/>
  <c r="AH309" i="6"/>
  <c r="AH328" i="6"/>
  <c r="AH343" i="6"/>
  <c r="AH236" i="6"/>
  <c r="AE66" i="15"/>
  <c r="AH251" i="6"/>
  <c r="AI50" i="15"/>
  <c r="AH268" i="6"/>
  <c r="AI67" i="15"/>
  <c r="AH283" i="6"/>
  <c r="AM52" i="15"/>
  <c r="AH300" i="6"/>
  <c r="AM69" i="15"/>
  <c r="AH315" i="6"/>
  <c r="AH332" i="6"/>
  <c r="AH347" i="6"/>
  <c r="AH367" i="6"/>
  <c r="BF70" i="4"/>
  <c r="AH229" i="6"/>
  <c r="AE59" i="15"/>
  <c r="AH246" i="6"/>
  <c r="AE76" i="15"/>
  <c r="AH261" i="6"/>
  <c r="AI60" i="15"/>
  <c r="AH278" i="6"/>
  <c r="AM47" i="15"/>
  <c r="AH293" i="6"/>
  <c r="AM62" i="15"/>
  <c r="AH310" i="6"/>
  <c r="AH325" i="6"/>
  <c r="AH342" i="6"/>
  <c r="AH357" i="6"/>
  <c r="BF60" i="4"/>
  <c r="AH224" i="6"/>
  <c r="AE54" i="15"/>
  <c r="AH239" i="6"/>
  <c r="AE69" i="15"/>
  <c r="AH256" i="6"/>
  <c r="AI55" i="15"/>
  <c r="AH271" i="6"/>
  <c r="AI70" i="15"/>
  <c r="AH288" i="6"/>
  <c r="AM57" i="15"/>
  <c r="AH303" i="6"/>
  <c r="AM72" i="15"/>
  <c r="AH320" i="6"/>
  <c r="AH335" i="6"/>
  <c r="AH352" i="6"/>
  <c r="AH360" i="6"/>
  <c r="BF63" i="4"/>
  <c r="AH359" i="6"/>
  <c r="BF62" i="4"/>
  <c r="B33" i="7"/>
  <c r="I121" i="3"/>
  <c r="Q128" i="2"/>
  <c r="S128" i="2" s="1"/>
  <c r="Q51" i="2"/>
  <c r="S51" i="2" s="1"/>
  <c r="AB3" i="6"/>
  <c r="AB7" i="6"/>
  <c r="P21" i="6"/>
  <c r="I110" i="3"/>
  <c r="Q123" i="2"/>
  <c r="S123" i="2" s="1"/>
  <c r="AH61" i="6"/>
  <c r="G72" i="15"/>
  <c r="AH78" i="6"/>
  <c r="K61" i="15"/>
  <c r="K69" i="15"/>
  <c r="G67" i="15"/>
  <c r="AH71" i="6"/>
  <c r="K54" i="15"/>
  <c r="G58" i="15"/>
  <c r="AH64" i="6"/>
  <c r="K47" i="15"/>
  <c r="AH79" i="6"/>
  <c r="K62" i="15"/>
  <c r="C27" i="7"/>
  <c r="C68" i="7" s="1"/>
  <c r="C51" i="15"/>
  <c r="AH51" i="6"/>
  <c r="G62" i="15"/>
  <c r="K51" i="15"/>
  <c r="AH83" i="6"/>
  <c r="K66" i="15"/>
  <c r="K74" i="15"/>
  <c r="AH108" i="6"/>
  <c r="O60" i="15"/>
  <c r="O75" i="15"/>
  <c r="AH140" i="6"/>
  <c r="S62" i="15"/>
  <c r="AH155" i="6"/>
  <c r="W46" i="15"/>
  <c r="AH172" i="6"/>
  <c r="W63" i="15"/>
  <c r="AH187" i="6"/>
  <c r="AA48" i="15"/>
  <c r="AH204" i="6"/>
  <c r="AA65" i="15"/>
  <c r="AH223" i="6"/>
  <c r="AE53" i="15"/>
  <c r="AH120" i="6"/>
  <c r="O72" i="15"/>
  <c r="AH135" i="6"/>
  <c r="S57" i="15"/>
  <c r="AH152" i="6"/>
  <c r="S74" i="15"/>
  <c r="AH167" i="6"/>
  <c r="W58" i="15"/>
  <c r="AH184" i="6"/>
  <c r="W75" i="15"/>
  <c r="AH199" i="6"/>
  <c r="AA60" i="15"/>
  <c r="AH217" i="6"/>
  <c r="AE47" i="15"/>
  <c r="AH232" i="6"/>
  <c r="AE62" i="15"/>
  <c r="AH260" i="6"/>
  <c r="AI59" i="15"/>
  <c r="AH298" i="6"/>
  <c r="AM67" i="15"/>
  <c r="K75" i="15"/>
  <c r="AH107" i="6"/>
  <c r="O59" i="15"/>
  <c r="AH124" i="6"/>
  <c r="S46" i="15"/>
  <c r="AH139" i="6"/>
  <c r="S61" i="15"/>
  <c r="AH156" i="6"/>
  <c r="W47" i="15"/>
  <c r="AH171" i="6"/>
  <c r="W62" i="15"/>
  <c r="AH188" i="6"/>
  <c r="AA49" i="15"/>
  <c r="AH203" i="6"/>
  <c r="AH225" i="6"/>
  <c r="AE55" i="15"/>
  <c r="AH247" i="6"/>
  <c r="AI46" i="15"/>
  <c r="AH277" i="6"/>
  <c r="AM46" i="15"/>
  <c r="AH307" i="6"/>
  <c r="AM76" i="15"/>
  <c r="AH102" i="6"/>
  <c r="O54" i="15"/>
  <c r="AH117" i="6"/>
  <c r="O69" i="15"/>
  <c r="AH134" i="6"/>
  <c r="S56" i="15"/>
  <c r="AH149" i="6"/>
  <c r="S71" i="15"/>
  <c r="AH166" i="6"/>
  <c r="W57" i="15"/>
  <c r="AH181" i="6"/>
  <c r="AH198" i="6"/>
  <c r="AA59" i="15"/>
  <c r="AH213" i="6"/>
  <c r="AA74" i="15"/>
  <c r="AH230" i="6"/>
  <c r="AE60" i="15"/>
  <c r="AH330" i="6"/>
  <c r="AH345" i="6"/>
  <c r="AH363" i="6"/>
  <c r="BF66" i="4"/>
  <c r="AH238" i="6"/>
  <c r="AE68" i="15"/>
  <c r="AH253" i="6"/>
  <c r="AI52" i="15"/>
  <c r="AH270" i="6"/>
  <c r="AI69" i="15"/>
  <c r="AH285" i="6"/>
  <c r="AM54" i="15"/>
  <c r="AH302" i="6"/>
  <c r="AM71" i="15"/>
  <c r="AH317" i="6"/>
  <c r="AH334" i="6"/>
  <c r="AH349" i="6"/>
  <c r="AH216" i="6"/>
  <c r="AE46" i="15"/>
  <c r="AH231" i="6"/>
  <c r="AE61" i="15"/>
  <c r="AH248" i="6"/>
  <c r="AI47" i="15"/>
  <c r="AH263" i="6"/>
  <c r="AI62" i="15"/>
  <c r="AH280" i="6"/>
  <c r="AM49" i="15"/>
  <c r="AH295" i="6"/>
  <c r="AM64" i="15"/>
  <c r="AH312" i="6"/>
  <c r="AH327" i="6"/>
  <c r="AH344" i="6"/>
  <c r="AH226" i="6"/>
  <c r="AE56" i="15"/>
  <c r="AH241" i="6"/>
  <c r="AE71" i="15"/>
  <c r="AH258" i="6"/>
  <c r="AI57" i="15"/>
  <c r="AH273" i="6"/>
  <c r="AI72" i="15"/>
  <c r="AH290" i="6"/>
  <c r="AM59" i="15"/>
  <c r="AH305" i="6"/>
  <c r="AM74" i="15"/>
  <c r="AH322" i="6"/>
  <c r="AH337" i="6"/>
  <c r="AH354" i="6"/>
  <c r="BF57" i="4"/>
  <c r="AH361" i="6"/>
  <c r="BF64" i="4"/>
  <c r="I224" i="3"/>
  <c r="Q129" i="2"/>
  <c r="S129" i="2" s="1"/>
  <c r="I73" i="3"/>
  <c r="Q177" i="2"/>
  <c r="S177" i="2" s="1"/>
  <c r="I37" i="3"/>
  <c r="Q172" i="2"/>
  <c r="S172" i="2" s="1"/>
  <c r="D33" i="7"/>
  <c r="AQ48" i="7"/>
  <c r="C46" i="15"/>
  <c r="B27" i="7"/>
  <c r="B68" i="7" s="1"/>
  <c r="B69" i="7" s="1"/>
  <c r="AH4" i="6"/>
  <c r="G59" i="15"/>
  <c r="K46" i="15"/>
  <c r="K63" i="15"/>
  <c r="AH90" i="6"/>
  <c r="K73" i="15"/>
  <c r="AH23" i="6"/>
  <c r="C65" i="15"/>
  <c r="G69" i="15"/>
  <c r="K56" i="15"/>
  <c r="AH99" i="6"/>
  <c r="O51" i="15"/>
  <c r="G60" i="15"/>
  <c r="AH66" i="6"/>
  <c r="K49" i="15"/>
  <c r="K64" i="15"/>
  <c r="G64" i="15"/>
  <c r="K53" i="15"/>
  <c r="AH103" i="6"/>
  <c r="O55" i="15"/>
  <c r="K76" i="15"/>
  <c r="AH110" i="6"/>
  <c r="O62" i="15"/>
  <c r="AH125" i="6"/>
  <c r="S47" i="15"/>
  <c r="AH142" i="6"/>
  <c r="S64" i="15"/>
  <c r="AH157" i="6"/>
  <c r="W48" i="15"/>
  <c r="AH174" i="6"/>
  <c r="W65" i="15"/>
  <c r="AH189" i="6"/>
  <c r="AA50" i="15"/>
  <c r="AH206" i="6"/>
  <c r="AA67" i="15"/>
  <c r="AH266" i="6"/>
  <c r="AI65" i="15"/>
  <c r="AH296" i="6"/>
  <c r="AM65" i="15"/>
  <c r="O57" i="15"/>
  <c r="AH122" i="6"/>
  <c r="O74" i="15"/>
  <c r="S59" i="15"/>
  <c r="S76" i="15"/>
  <c r="AH169" i="6"/>
  <c r="W60" i="15"/>
  <c r="AH186" i="6"/>
  <c r="AA47" i="15"/>
  <c r="AH201" i="6"/>
  <c r="AA62" i="15"/>
  <c r="AH94" i="6"/>
  <c r="O46" i="15"/>
  <c r="AH109" i="6"/>
  <c r="O61" i="15"/>
  <c r="S48" i="15"/>
  <c r="AH141" i="6"/>
  <c r="S63" i="15"/>
  <c r="AH158" i="6"/>
  <c r="W49" i="15"/>
  <c r="AH173" i="6"/>
  <c r="W64" i="15"/>
  <c r="AH190" i="6"/>
  <c r="AA51" i="15"/>
  <c r="AH205" i="6"/>
  <c r="AA66" i="15"/>
  <c r="AH104" i="6"/>
  <c r="O56" i="15"/>
  <c r="AH119" i="6"/>
  <c r="O71" i="15"/>
  <c r="AH136" i="6"/>
  <c r="S58" i="15"/>
  <c r="AH151" i="6"/>
  <c r="S73" i="15"/>
  <c r="AH168" i="6"/>
  <c r="W59" i="15"/>
  <c r="AH183" i="6"/>
  <c r="W74" i="15"/>
  <c r="AA61" i="15"/>
  <c r="AH215" i="6"/>
  <c r="AA76" i="15"/>
  <c r="AH234" i="6"/>
  <c r="AE64" i="15"/>
  <c r="AH264" i="6"/>
  <c r="AI63" i="15"/>
  <c r="AH294" i="6"/>
  <c r="AM63" i="15"/>
  <c r="AH324" i="6"/>
  <c r="AH339" i="6"/>
  <c r="AH356" i="6"/>
  <c r="BF59" i="4"/>
  <c r="AH366" i="6"/>
  <c r="BF69" i="4"/>
  <c r="AH240" i="6"/>
  <c r="AE70" i="15"/>
  <c r="AH255" i="6"/>
  <c r="AI54" i="15"/>
  <c r="AH272" i="6"/>
  <c r="AI71" i="15"/>
  <c r="AH287" i="6"/>
  <c r="AM56" i="15"/>
  <c r="AH304" i="6"/>
  <c r="AM73" i="15"/>
  <c r="AH319" i="6"/>
  <c r="AH336" i="6"/>
  <c r="AH351" i="6"/>
  <c r="AH218" i="6"/>
  <c r="AE48" i="15"/>
  <c r="AH233" i="6"/>
  <c r="AE63" i="15"/>
  <c r="AH250" i="6"/>
  <c r="AI49" i="15"/>
  <c r="AH265" i="6"/>
  <c r="AI64" i="15"/>
  <c r="AH282" i="6"/>
  <c r="AM51" i="15"/>
  <c r="AH297" i="6"/>
  <c r="AM66" i="15"/>
  <c r="AH314" i="6"/>
  <c r="AH329" i="6"/>
  <c r="AH346" i="6"/>
  <c r="AH362" i="6"/>
  <c r="BF65" i="4"/>
  <c r="AH220" i="6"/>
  <c r="AE50" i="15"/>
  <c r="AH235" i="6"/>
  <c r="AE65" i="15"/>
  <c r="AH252" i="6"/>
  <c r="AI51" i="15"/>
  <c r="AH267" i="6"/>
  <c r="AI66" i="15"/>
  <c r="AH284" i="6"/>
  <c r="AM53" i="15"/>
  <c r="AH299" i="6"/>
  <c r="AM68" i="15"/>
  <c r="AH316" i="6"/>
  <c r="AH331" i="6"/>
  <c r="AH348" i="6"/>
  <c r="AH365" i="6"/>
  <c r="BF68" i="4"/>
  <c r="I205" i="3"/>
  <c r="Q68" i="2"/>
  <c r="S68" i="2" s="1"/>
  <c r="I34" i="3"/>
  <c r="Q159" i="2"/>
  <c r="S159" i="2" s="1"/>
  <c r="I206" i="3"/>
  <c r="Q193" i="2"/>
  <c r="S193" i="2" s="1"/>
  <c r="I26" i="3"/>
  <c r="Q124" i="2"/>
  <c r="S124" i="2" s="1"/>
  <c r="Q187" i="2"/>
  <c r="S187" i="2" s="1"/>
  <c r="AP36" i="7"/>
  <c r="AP57" i="7" s="1"/>
  <c r="AX51" i="7"/>
  <c r="AO51" i="7"/>
  <c r="AV51" i="7"/>
  <c r="AO57" i="7"/>
  <c r="AO58" i="7"/>
  <c r="AN51" i="7"/>
  <c r="AT57" i="7"/>
  <c r="AT58" i="7"/>
  <c r="AV57" i="7"/>
  <c r="AV58" i="7"/>
  <c r="AN58" i="7"/>
  <c r="AB15" i="6"/>
  <c r="AG33" i="6"/>
  <c r="AZ51" i="7"/>
  <c r="AZ36" i="7"/>
  <c r="AX58" i="7"/>
  <c r="AX57" i="7"/>
  <c r="AU36" i="7"/>
  <c r="AU51" i="7"/>
  <c r="AR51" i="7"/>
  <c r="AR36" i="7"/>
  <c r="BA57" i="7"/>
  <c r="BA58" i="7"/>
  <c r="AS51" i="7"/>
  <c r="AS36" i="7"/>
  <c r="AY51" i="7"/>
  <c r="AY36" i="7"/>
  <c r="AQ51" i="7"/>
  <c r="AQ36" i="7"/>
  <c r="AH37" i="6"/>
  <c r="AH24" i="6"/>
  <c r="AG14" i="6"/>
  <c r="AG39" i="6"/>
  <c r="AH39" i="6" s="1"/>
  <c r="AG32" i="6"/>
  <c r="AH44" i="6"/>
  <c r="AH29" i="6"/>
  <c r="AG12" i="6"/>
  <c r="AH12" i="6" s="1"/>
  <c r="AH43" i="6"/>
  <c r="AG31" i="6"/>
  <c r="P11" i="6"/>
  <c r="AG21" i="6"/>
  <c r="AH21" i="6" s="1"/>
  <c r="AG10" i="6"/>
  <c r="AG42" i="6"/>
  <c r="AH42" i="6" s="1"/>
  <c r="AH16" i="6"/>
  <c r="AG20" i="6"/>
  <c r="AH8" i="6"/>
  <c r="O12" i="6"/>
  <c r="AG7" i="6"/>
  <c r="AH7" i="6" s="1"/>
  <c r="AH22" i="6"/>
  <c r="AH34" i="6"/>
  <c r="AG13" i="6"/>
  <c r="AG35" i="6"/>
  <c r="AG11" i="6"/>
  <c r="AG6" i="6"/>
  <c r="O11" i="6"/>
  <c r="O19" i="6" s="1"/>
  <c r="AH15" i="6"/>
  <c r="A294" i="3"/>
  <c r="K294" i="3" s="1"/>
  <c r="N2" i="3" s="1"/>
  <c r="B43" i="15" l="1"/>
  <c r="B44" i="15" s="1"/>
  <c r="B77" i="1"/>
  <c r="C34" i="1" s="1"/>
  <c r="B38" i="1"/>
  <c r="B39" i="1" s="1"/>
  <c r="B80" i="15"/>
  <c r="B82" i="15" s="1"/>
  <c r="C38" i="15" s="1"/>
  <c r="G73" i="15"/>
  <c r="F78" i="15" s="1"/>
  <c r="AU56" i="15"/>
  <c r="AM346" i="18"/>
  <c r="AQ54" i="15"/>
  <c r="AM314" i="18"/>
  <c r="AU54" i="15"/>
  <c r="AM344" i="18"/>
  <c r="AQ52" i="15"/>
  <c r="AM312" i="18"/>
  <c r="AQ74" i="15"/>
  <c r="AM334" i="18"/>
  <c r="AU64" i="15"/>
  <c r="AM354" i="18"/>
  <c r="AQ62" i="15"/>
  <c r="AM322" i="18"/>
  <c r="Z78" i="15"/>
  <c r="AA78" i="15" s="1"/>
  <c r="AU62" i="15"/>
  <c r="AM352" i="18"/>
  <c r="AQ60" i="15"/>
  <c r="AM320" i="18"/>
  <c r="AQ65" i="15"/>
  <c r="AM325" i="18"/>
  <c r="AU57" i="15"/>
  <c r="AM347" i="18"/>
  <c r="AQ55" i="15"/>
  <c r="AM315" i="18"/>
  <c r="AU71" i="15"/>
  <c r="AM361" i="18"/>
  <c r="AQ68" i="15"/>
  <c r="AM328" i="18"/>
  <c r="AU68" i="15"/>
  <c r="AM358" i="18"/>
  <c r="AQ73" i="15"/>
  <c r="AM333" i="18"/>
  <c r="AU65" i="15"/>
  <c r="AM355" i="18"/>
  <c r="AQ63" i="15"/>
  <c r="AM323" i="18"/>
  <c r="AU55" i="15"/>
  <c r="AM345" i="18"/>
  <c r="AQ53" i="15"/>
  <c r="AM313" i="18"/>
  <c r="AU51" i="15"/>
  <c r="AM341" i="18"/>
  <c r="AQ47" i="15"/>
  <c r="AM307" i="18"/>
  <c r="AU46" i="15"/>
  <c r="AM336" i="18"/>
  <c r="AU49" i="15"/>
  <c r="AM339" i="18"/>
  <c r="AQ51" i="15"/>
  <c r="AM311" i="18"/>
  <c r="AU58" i="15"/>
  <c r="AM348" i="18"/>
  <c r="AQ56" i="15"/>
  <c r="AM316" i="18"/>
  <c r="AU63" i="15"/>
  <c r="AM353" i="18"/>
  <c r="AQ61" i="15"/>
  <c r="AM321" i="18"/>
  <c r="AU73" i="15"/>
  <c r="AM363" i="18"/>
  <c r="AQ69" i="15"/>
  <c r="AM329" i="18"/>
  <c r="AU70" i="15"/>
  <c r="AM360" i="18"/>
  <c r="AQ67" i="15"/>
  <c r="AM327" i="18"/>
  <c r="AU59" i="15"/>
  <c r="AM349" i="18"/>
  <c r="AQ57" i="15"/>
  <c r="AM317" i="18"/>
  <c r="AU74" i="15"/>
  <c r="AM364" i="18"/>
  <c r="AU47" i="15"/>
  <c r="AM337" i="18"/>
  <c r="AU69" i="15"/>
  <c r="AM359" i="18"/>
  <c r="AQ75" i="15"/>
  <c r="AM335" i="18"/>
  <c r="AU52" i="15"/>
  <c r="AM342" i="18"/>
  <c r="AQ50" i="15"/>
  <c r="AM310" i="18"/>
  <c r="AQ72" i="15"/>
  <c r="AM332" i="18"/>
  <c r="AU53" i="15"/>
  <c r="AM343" i="18"/>
  <c r="AU67" i="15"/>
  <c r="AM357" i="18"/>
  <c r="AU60" i="15"/>
  <c r="AM350" i="18"/>
  <c r="AQ58" i="15"/>
  <c r="AM318" i="18"/>
  <c r="AU50" i="15"/>
  <c r="AM340" i="18"/>
  <c r="AQ48" i="15"/>
  <c r="AM308" i="18"/>
  <c r="AU75" i="15"/>
  <c r="AM365" i="18"/>
  <c r="BB4" i="18" s="1"/>
  <c r="AQ70" i="15"/>
  <c r="AM330" i="18"/>
  <c r="AQ66" i="15"/>
  <c r="AM326" i="18"/>
  <c r="AU61" i="15"/>
  <c r="AM351" i="18"/>
  <c r="AQ59" i="15"/>
  <c r="AM319" i="18"/>
  <c r="AU66" i="15"/>
  <c r="AM356" i="18"/>
  <c r="AQ64" i="15"/>
  <c r="AM324" i="18"/>
  <c r="AQ49" i="15"/>
  <c r="AM309" i="18"/>
  <c r="AU76" i="15"/>
  <c r="AM366" i="18"/>
  <c r="BD3" i="18" s="1"/>
  <c r="AQ71" i="15"/>
  <c r="AM331" i="18"/>
  <c r="AU72" i="15"/>
  <c r="AM362" i="18"/>
  <c r="AU48" i="15"/>
  <c r="AM338" i="18"/>
  <c r="AQ46" i="15"/>
  <c r="AM306" i="18"/>
  <c r="N78" i="15"/>
  <c r="AD78" i="15"/>
  <c r="B78" i="15"/>
  <c r="B79" i="15" s="1"/>
  <c r="AL78" i="15"/>
  <c r="AM78" i="15" s="1"/>
  <c r="V78" i="15"/>
  <c r="J78" i="15"/>
  <c r="AH78" i="15"/>
  <c r="AI78" i="15" s="1"/>
  <c r="R78" i="15"/>
  <c r="F80" i="15"/>
  <c r="W11" i="6"/>
  <c r="AG276" i="6"/>
  <c r="AH179" i="6"/>
  <c r="AH154" i="6"/>
  <c r="AH48" i="6"/>
  <c r="O21" i="6"/>
  <c r="AH200" i="6"/>
  <c r="AH55" i="6"/>
  <c r="AH80" i="6"/>
  <c r="W20" i="6"/>
  <c r="AH219" i="6"/>
  <c r="AH118" i="6"/>
  <c r="V16" i="6"/>
  <c r="V22" i="6" s="1"/>
  <c r="V20" i="6"/>
  <c r="S8" i="6"/>
  <c r="S20" i="6"/>
  <c r="T8" i="6"/>
  <c r="T20" i="6"/>
  <c r="U8" i="6"/>
  <c r="U20" i="6"/>
  <c r="Q8" i="6"/>
  <c r="Q20" i="6"/>
  <c r="R8" i="6"/>
  <c r="R20" i="6"/>
  <c r="AH113" i="6"/>
  <c r="AG195" i="6"/>
  <c r="U11" i="6"/>
  <c r="AB73" i="4"/>
  <c r="AH54" i="6"/>
  <c r="AH93" i="6"/>
  <c r="AG160" i="6"/>
  <c r="T11" i="6"/>
  <c r="AG126" i="6"/>
  <c r="X73" i="4" s="1"/>
  <c r="S11" i="6"/>
  <c r="S19" i="6" s="1"/>
  <c r="AH70" i="6"/>
  <c r="AH144" i="6"/>
  <c r="AH133" i="6"/>
  <c r="AH28" i="6"/>
  <c r="AH95" i="6"/>
  <c r="AH68" i="6"/>
  <c r="AH36" i="6"/>
  <c r="AH81" i="6"/>
  <c r="AH105" i="6"/>
  <c r="AH67" i="6"/>
  <c r="AH41" i="6"/>
  <c r="AH74" i="6"/>
  <c r="AH59" i="6"/>
  <c r="AH91" i="6"/>
  <c r="AH49" i="6"/>
  <c r="AH85" i="6"/>
  <c r="AH26" i="6"/>
  <c r="AH27" i="6"/>
  <c r="AH97" i="6"/>
  <c r="AH53" i="6"/>
  <c r="AH56" i="6"/>
  <c r="AH98" i="6"/>
  <c r="AH58" i="6"/>
  <c r="AH82" i="6"/>
  <c r="AH76" i="6"/>
  <c r="AH57" i="6"/>
  <c r="AH25" i="6"/>
  <c r="AH111" i="6"/>
  <c r="AH73" i="6"/>
  <c r="AH92" i="6"/>
  <c r="AH86" i="6"/>
  <c r="E34" i="7"/>
  <c r="E30" i="7" s="1"/>
  <c r="AH101" i="6"/>
  <c r="AH137" i="6"/>
  <c r="AH123" i="6"/>
  <c r="R16" i="6"/>
  <c r="Q16" i="6"/>
  <c r="AH131" i="6"/>
  <c r="S73" i="4"/>
  <c r="R73" i="4"/>
  <c r="P16" i="6"/>
  <c r="AH84" i="6"/>
  <c r="P20" i="6"/>
  <c r="G1" i="7"/>
  <c r="H1" i="7" s="1"/>
  <c r="AH88" i="6"/>
  <c r="BG73" i="4"/>
  <c r="BF73" i="4"/>
  <c r="F26" i="7"/>
  <c r="AG73" i="4"/>
  <c r="N73" i="4"/>
  <c r="M73" i="4"/>
  <c r="AM73" i="4"/>
  <c r="AL73" i="4"/>
  <c r="AL75" i="4" s="1"/>
  <c r="W73" i="4"/>
  <c r="AW73" i="4"/>
  <c r="AV73" i="4"/>
  <c r="P8" i="6"/>
  <c r="AH63" i="6"/>
  <c r="E33" i="7"/>
  <c r="AH47" i="6"/>
  <c r="AH52" i="6"/>
  <c r="AH46" i="6"/>
  <c r="AB12" i="6"/>
  <c r="AB4" i="6"/>
  <c r="AB8" i="6" s="1"/>
  <c r="AH40" i="6"/>
  <c r="AH14" i="6"/>
  <c r="E69" i="7"/>
  <c r="D69" i="7"/>
  <c r="H73" i="4"/>
  <c r="C73" i="4"/>
  <c r="AW58" i="7"/>
  <c r="C69" i="7"/>
  <c r="AP58" i="7"/>
  <c r="AH31" i="6"/>
  <c r="AH32" i="6"/>
  <c r="D34" i="7"/>
  <c r="D30" i="7" s="1"/>
  <c r="F34" i="7"/>
  <c r="F30" i="7" s="1"/>
  <c r="O20" i="6"/>
  <c r="B34" i="7"/>
  <c r="AH33" i="6"/>
  <c r="C34" i="7"/>
  <c r="AS57" i="7"/>
  <c r="AS58" i="7"/>
  <c r="AZ57" i="7"/>
  <c r="AZ58" i="7"/>
  <c r="AU58" i="7"/>
  <c r="AU57" i="7"/>
  <c r="AQ57" i="7"/>
  <c r="AQ58" i="7"/>
  <c r="AY57" i="7"/>
  <c r="AY58" i="7"/>
  <c r="AR57" i="7"/>
  <c r="AR58" i="7"/>
  <c r="P19" i="6"/>
  <c r="AH19" i="6"/>
  <c r="AH10" i="6"/>
  <c r="AH20" i="6"/>
  <c r="AH11" i="6"/>
  <c r="O16" i="6"/>
  <c r="O22" i="6" s="1"/>
  <c r="AH13" i="6"/>
  <c r="AH6" i="6"/>
  <c r="AH35" i="6"/>
  <c r="AZ3" i="18" l="1"/>
  <c r="Z79" i="15"/>
  <c r="C75" i="4"/>
  <c r="C76" i="4"/>
  <c r="C78" i="4" s="1"/>
  <c r="C74" i="4"/>
  <c r="C36" i="4" s="1"/>
  <c r="H75" i="4"/>
  <c r="H76" i="4"/>
  <c r="H74" i="4"/>
  <c r="H36" i="4" s="1"/>
  <c r="AR326" i="18"/>
  <c r="AR361" i="18"/>
  <c r="AR347" i="18"/>
  <c r="AP78" i="15"/>
  <c r="AQ78" i="15" s="1"/>
  <c r="AR312" i="18"/>
  <c r="AT78" i="15"/>
  <c r="AU78" i="15" s="1"/>
  <c r="AR333" i="18"/>
  <c r="AR340" i="18"/>
  <c r="AP306" i="18"/>
  <c r="AN312" i="18"/>
  <c r="AT308" i="18"/>
  <c r="AP362" i="18"/>
  <c r="AT364" i="18"/>
  <c r="BE37" i="18" a="1"/>
  <c r="BE37" i="18" s="1"/>
  <c r="Y37" i="20" s="1"/>
  <c r="BE41" i="18" a="1"/>
  <c r="BE41" i="18" s="1"/>
  <c r="Y41" i="20" s="1"/>
  <c r="BE39" i="18" a="1"/>
  <c r="BE39" i="18" s="1"/>
  <c r="Y39" i="20" s="1"/>
  <c r="BE11" i="18" a="1"/>
  <c r="BE11" i="18" s="1"/>
  <c r="Y11" i="20" s="1"/>
  <c r="BE4" i="18" a="1"/>
  <c r="BE4" i="18" s="1"/>
  <c r="Y4" i="20" s="1"/>
  <c r="BE14" i="18" a="1"/>
  <c r="BE14" i="18" s="1"/>
  <c r="Y14" i="20" s="1"/>
  <c r="BE18" i="18" a="1"/>
  <c r="BE18" i="18" s="1"/>
  <c r="Y18" i="20" s="1"/>
  <c r="BE22" i="18" a="1"/>
  <c r="BE22" i="18" s="1"/>
  <c r="Y22" i="20" s="1"/>
  <c r="BE17" i="18" a="1"/>
  <c r="BE17" i="18" s="1"/>
  <c r="Y17" i="20" s="1"/>
  <c r="BE32" i="18" a="1"/>
  <c r="BE32" i="18" s="1"/>
  <c r="Y32" i="20" s="1"/>
  <c r="BE31" i="18" a="1"/>
  <c r="BE31" i="18" s="1"/>
  <c r="Y31" i="20" s="1"/>
  <c r="BE35" i="18" a="1"/>
  <c r="BE35" i="18" s="1"/>
  <c r="Y35" i="20" s="1"/>
  <c r="BE38" i="18" a="1"/>
  <c r="BE38" i="18" s="1"/>
  <c r="Y38" i="20" s="1"/>
  <c r="BE9" i="18" a="1"/>
  <c r="BE9" i="18" s="1"/>
  <c r="Y9" i="20" s="1"/>
  <c r="BE28" i="18" a="1"/>
  <c r="BE28" i="18" s="1"/>
  <c r="Y28" i="20" s="1"/>
  <c r="BE54" i="18" a="1"/>
  <c r="BE54" i="18" s="1"/>
  <c r="BE53" i="18" a="1"/>
  <c r="BE53" i="18" s="1"/>
  <c r="Y53" i="20" s="1"/>
  <c r="BE52" i="18" a="1"/>
  <c r="BE52" i="18" s="1"/>
  <c r="Y52" i="20" s="1"/>
  <c r="BE51" i="18" a="1"/>
  <c r="BE51" i="18" s="1"/>
  <c r="Y51" i="20" s="1"/>
  <c r="BE50" i="18" a="1"/>
  <c r="BE50" i="18" s="1"/>
  <c r="Y50" i="20" s="1"/>
  <c r="BE49" i="18" a="1"/>
  <c r="BE49" i="18" s="1"/>
  <c r="Y49" i="20" s="1"/>
  <c r="BE48" i="18" a="1"/>
  <c r="BE48" i="18" s="1"/>
  <c r="Y48" i="20" s="1"/>
  <c r="BE47" i="18" a="1"/>
  <c r="BE47" i="18" s="1"/>
  <c r="Y47" i="20" s="1"/>
  <c r="BE13" i="18" a="1"/>
  <c r="BE13" i="18" s="1"/>
  <c r="Y13" i="20" s="1"/>
  <c r="BE8" i="18" a="1"/>
  <c r="BE8" i="18" s="1"/>
  <c r="Y8" i="20" s="1"/>
  <c r="BE5" i="18" a="1"/>
  <c r="BE5" i="18" s="1"/>
  <c r="Y5" i="20" s="1"/>
  <c r="BE19" i="18" a="1"/>
  <c r="BE19" i="18" s="1"/>
  <c r="Y19" i="20" s="1"/>
  <c r="BE23" i="18" a="1"/>
  <c r="BE23" i="18" s="1"/>
  <c r="Y23" i="20" s="1"/>
  <c r="BE26" i="18" a="1"/>
  <c r="BE26" i="18" s="1"/>
  <c r="Y26" i="20" s="1"/>
  <c r="BE25" i="18" a="1"/>
  <c r="BE25" i="18" s="1"/>
  <c r="Y25" i="20" s="1"/>
  <c r="BE42" i="18" a="1"/>
  <c r="BE42" i="18" s="1"/>
  <c r="Y42" i="20" s="1"/>
  <c r="BE36" i="18" a="1"/>
  <c r="BE36" i="18" s="1"/>
  <c r="Y36" i="20" s="1"/>
  <c r="BE46" i="18" a="1"/>
  <c r="BE46" i="18" s="1"/>
  <c r="Y46" i="20" s="1"/>
  <c r="BE7" i="18" a="1"/>
  <c r="BE7" i="18" s="1"/>
  <c r="Y7" i="20" s="1"/>
  <c r="BE20" i="18" a="1"/>
  <c r="BE20" i="18" s="1"/>
  <c r="Y20" i="20" s="1"/>
  <c r="BE33" i="18" a="1"/>
  <c r="BE33" i="18" s="1"/>
  <c r="Y33" i="20" s="1"/>
  <c r="BE2" i="18" a="1"/>
  <c r="BE2" i="18" s="1"/>
  <c r="Y2" i="20" s="1"/>
  <c r="BE45" i="18" a="1"/>
  <c r="BE45" i="18" s="1"/>
  <c r="Y45" i="20" s="1"/>
  <c r="BE43" i="18" a="1"/>
  <c r="BE43" i="18" s="1"/>
  <c r="Y43" i="20" s="1"/>
  <c r="BE44" i="18" a="1"/>
  <c r="BE44" i="18" s="1"/>
  <c r="Y44" i="20" s="1"/>
  <c r="BE40" i="18" a="1"/>
  <c r="BE40" i="18" s="1"/>
  <c r="Y40" i="20" s="1"/>
  <c r="BE6" i="18" a="1"/>
  <c r="BE6" i="18" s="1"/>
  <c r="Y6" i="20" s="1"/>
  <c r="BE3" i="18" a="1"/>
  <c r="BE3" i="18" s="1"/>
  <c r="Y3" i="20" s="1"/>
  <c r="BE12" i="18" a="1"/>
  <c r="BE12" i="18" s="1"/>
  <c r="Y12" i="20" s="1"/>
  <c r="BE16" i="18" a="1"/>
  <c r="BE16" i="18" s="1"/>
  <c r="Y16" i="20" s="1"/>
  <c r="BE21" i="18" a="1"/>
  <c r="BE21" i="18" s="1"/>
  <c r="Y21" i="20" s="1"/>
  <c r="BE15" i="18" a="1"/>
  <c r="BE15" i="18" s="1"/>
  <c r="Y15" i="20" s="1"/>
  <c r="BE30" i="18" a="1"/>
  <c r="BE30" i="18" s="1"/>
  <c r="Y30" i="20" s="1"/>
  <c r="BE29" i="18" a="1"/>
  <c r="BE29" i="18" s="1"/>
  <c r="Y29" i="20" s="1"/>
  <c r="BE34" i="18" a="1"/>
  <c r="BE34" i="18" s="1"/>
  <c r="Y34" i="20" s="1"/>
  <c r="BE10" i="18" a="1"/>
  <c r="BE10" i="18" s="1"/>
  <c r="Y10" i="20" s="1"/>
  <c r="BE24" i="18" a="1"/>
  <c r="BE24" i="18" s="1"/>
  <c r="Y24" i="20" s="1"/>
  <c r="BE27" i="18" a="1"/>
  <c r="BE27" i="18" s="1"/>
  <c r="Y27" i="20" s="1"/>
  <c r="BC13" i="18" a="1"/>
  <c r="BC13" i="18" s="1"/>
  <c r="R13" i="20" s="1"/>
  <c r="BC16" i="18" a="1"/>
  <c r="BC16" i="18" s="1"/>
  <c r="R16" i="20" s="1"/>
  <c r="BC21" i="18" a="1"/>
  <c r="BC21" i="18" s="1"/>
  <c r="R21" i="20" s="1"/>
  <c r="BC34" i="18" a="1"/>
  <c r="BC34" i="18" s="1"/>
  <c r="R34" i="20" s="1"/>
  <c r="BC38" i="18" a="1"/>
  <c r="BC38" i="18" s="1"/>
  <c r="R38" i="20" s="1"/>
  <c r="BC42" i="18" a="1"/>
  <c r="BC42" i="18" s="1"/>
  <c r="R42" i="20" s="1"/>
  <c r="BC32" i="18" a="1"/>
  <c r="BC32" i="18" s="1"/>
  <c r="R32" i="20" s="1"/>
  <c r="BC45" i="18" a="1"/>
  <c r="BC45" i="18" s="1"/>
  <c r="R45" i="20" s="1"/>
  <c r="BC31" i="18" a="1"/>
  <c r="BC31" i="18" s="1"/>
  <c r="R31" i="20" s="1"/>
  <c r="BC53" i="18" a="1"/>
  <c r="BC53" i="18" s="1"/>
  <c r="R53" i="20" s="1"/>
  <c r="BC52" i="18" a="1"/>
  <c r="BC52" i="18" s="1"/>
  <c r="R52" i="20" s="1"/>
  <c r="BC49" i="18" a="1"/>
  <c r="BC49" i="18" s="1"/>
  <c r="R49" i="20" s="1"/>
  <c r="BC48" i="18" a="1"/>
  <c r="BC48" i="18" s="1"/>
  <c r="R48" i="20" s="1"/>
  <c r="BC47" i="18" a="1"/>
  <c r="BC47" i="18" s="1"/>
  <c r="R47" i="20" s="1"/>
  <c r="BC2" i="18" a="1"/>
  <c r="BC2" i="18" s="1"/>
  <c r="R2" i="20" s="1"/>
  <c r="BC6" i="18" a="1"/>
  <c r="BC6" i="18" s="1"/>
  <c r="R6" i="20" s="1"/>
  <c r="BC15" i="18" a="1"/>
  <c r="BC15" i="18" s="1"/>
  <c r="R15" i="20" s="1"/>
  <c r="BC18" i="18" a="1"/>
  <c r="BC18" i="18" s="1"/>
  <c r="R18" i="20" s="1"/>
  <c r="BC22" i="18" a="1"/>
  <c r="BC22" i="18" s="1"/>
  <c r="R22" i="20" s="1"/>
  <c r="BC35" i="18" a="1"/>
  <c r="BC35" i="18" s="1"/>
  <c r="R35" i="20" s="1"/>
  <c r="BC39" i="18" a="1"/>
  <c r="BC39" i="18" s="1"/>
  <c r="R39" i="20" s="1"/>
  <c r="BC26" i="18" a="1"/>
  <c r="BC26" i="18" s="1"/>
  <c r="R26" i="20" s="1"/>
  <c r="BC24" i="18" a="1"/>
  <c r="BC24" i="18" s="1"/>
  <c r="R24" i="20" s="1"/>
  <c r="BC25" i="18" a="1"/>
  <c r="BC25" i="18" s="1"/>
  <c r="R25" i="20" s="1"/>
  <c r="BC54" i="18" a="1"/>
  <c r="BC54" i="18" s="1"/>
  <c r="BC3" i="18" a="1"/>
  <c r="BC3" i="18" s="1"/>
  <c r="R3" i="20" s="1"/>
  <c r="BC8" i="18" a="1"/>
  <c r="BC8" i="18" s="1"/>
  <c r="R8" i="20" s="1"/>
  <c r="BC11" i="18" a="1"/>
  <c r="BC11" i="18" s="1"/>
  <c r="R11" i="20" s="1"/>
  <c r="BC17" i="18" a="1"/>
  <c r="BC17" i="18" s="1"/>
  <c r="R17" i="20" s="1"/>
  <c r="BC19" i="18" a="1"/>
  <c r="BC19" i="18" s="1"/>
  <c r="R19" i="20" s="1"/>
  <c r="BC23" i="18" a="1"/>
  <c r="BC23" i="18" s="1"/>
  <c r="R23" i="20" s="1"/>
  <c r="BC36" i="18" a="1"/>
  <c r="BC36" i="18" s="1"/>
  <c r="R36" i="20" s="1"/>
  <c r="BC40" i="18" a="1"/>
  <c r="BC40" i="18" s="1"/>
  <c r="R40" i="20" s="1"/>
  <c r="BC28" i="18" a="1"/>
  <c r="BC28" i="18" s="1"/>
  <c r="R28" i="20" s="1"/>
  <c r="BC43" i="18" a="1"/>
  <c r="BC43" i="18" s="1"/>
  <c r="R43" i="20" s="1"/>
  <c r="BC27" i="18" a="1"/>
  <c r="BC27" i="18" s="1"/>
  <c r="R27" i="20" s="1"/>
  <c r="BC12" i="18" a="1"/>
  <c r="BC12" i="18" s="1"/>
  <c r="R12" i="20" s="1"/>
  <c r="BC14" i="18" a="1"/>
  <c r="BC14" i="18" s="1"/>
  <c r="R14" i="20" s="1"/>
  <c r="BC20" i="18" a="1"/>
  <c r="BC20" i="18" s="1"/>
  <c r="R20" i="20" s="1"/>
  <c r="BC33" i="18" a="1"/>
  <c r="BC33" i="18" s="1"/>
  <c r="R33" i="20" s="1"/>
  <c r="BC37" i="18" a="1"/>
  <c r="BC37" i="18" s="1"/>
  <c r="R37" i="20" s="1"/>
  <c r="BC41" i="18" a="1"/>
  <c r="BC41" i="18" s="1"/>
  <c r="R41" i="20" s="1"/>
  <c r="BC30" i="18" a="1"/>
  <c r="BC30" i="18" s="1"/>
  <c r="R30" i="20" s="1"/>
  <c r="BC44" i="18" a="1"/>
  <c r="BC44" i="18" s="1"/>
  <c r="R44" i="20" s="1"/>
  <c r="BC29" i="18" a="1"/>
  <c r="BC29" i="18" s="1"/>
  <c r="R29" i="20" s="1"/>
  <c r="BC51" i="18" a="1"/>
  <c r="BC51" i="18" s="1"/>
  <c r="R51" i="20" s="1"/>
  <c r="BC50" i="18" a="1"/>
  <c r="BC50" i="18" s="1"/>
  <c r="R50" i="20" s="1"/>
  <c r="BC5" i="18" a="1"/>
  <c r="BC5" i="18" s="1"/>
  <c r="R5" i="20" s="1"/>
  <c r="BC9" i="18" a="1"/>
  <c r="BC9" i="18" s="1"/>
  <c r="R9" i="20" s="1"/>
  <c r="BC7" i="18" a="1"/>
  <c r="BC7" i="18" s="1"/>
  <c r="R7" i="20" s="1"/>
  <c r="BC10" i="18" a="1"/>
  <c r="BC10" i="18" s="1"/>
  <c r="R10" i="20" s="1"/>
  <c r="BC46" i="18" a="1"/>
  <c r="BC46" i="18" s="1"/>
  <c r="R46" i="20" s="1"/>
  <c r="BC4" i="18" a="1"/>
  <c r="BC4" i="18" s="1"/>
  <c r="R4" i="20" s="1"/>
  <c r="AR319" i="18"/>
  <c r="AP327" i="18"/>
  <c r="AN333" i="18"/>
  <c r="AT329" i="18"/>
  <c r="AP313" i="18"/>
  <c r="AN319" i="18"/>
  <c r="AT315" i="18"/>
  <c r="AR354" i="18"/>
  <c r="AN340" i="18"/>
  <c r="AP334" i="18"/>
  <c r="AT336" i="18"/>
  <c r="AP348" i="18"/>
  <c r="AN354" i="18"/>
  <c r="AT350" i="18"/>
  <c r="AT343" i="18"/>
  <c r="AN347" i="18"/>
  <c r="AP341" i="18"/>
  <c r="AP355" i="18"/>
  <c r="AN361" i="18"/>
  <c r="AT357" i="18"/>
  <c r="AT322" i="18"/>
  <c r="AN326" i="18"/>
  <c r="AP320" i="18"/>
  <c r="F82" i="15"/>
  <c r="G38" i="15" s="1"/>
  <c r="G80" i="15"/>
  <c r="R79" i="15"/>
  <c r="S78" i="15"/>
  <c r="F79" i="15"/>
  <c r="G78" i="15"/>
  <c r="N79" i="15"/>
  <c r="O78" i="15"/>
  <c r="C78" i="15"/>
  <c r="C80" i="15"/>
  <c r="B81" i="15"/>
  <c r="AD79" i="15"/>
  <c r="AE78" i="15"/>
  <c r="V79" i="15"/>
  <c r="W78" i="15"/>
  <c r="K78" i="15"/>
  <c r="J79" i="15"/>
  <c r="AQ74" i="4"/>
  <c r="AQ36" i="4" s="1"/>
  <c r="AQ75" i="4"/>
  <c r="AR73" i="4"/>
  <c r="AR74" i="4" s="1"/>
  <c r="AR36" i="4" s="1"/>
  <c r="AH276" i="6"/>
  <c r="W19" i="6"/>
  <c r="W16" i="6"/>
  <c r="W22" i="6" s="1"/>
  <c r="Q22" i="6"/>
  <c r="U16" i="6"/>
  <c r="U22" i="6" s="1"/>
  <c r="U19" i="6"/>
  <c r="T16" i="6"/>
  <c r="T22" i="6" s="1"/>
  <c r="T19" i="6"/>
  <c r="R22" i="6"/>
  <c r="AH73" i="4"/>
  <c r="AH195" i="6"/>
  <c r="AB74" i="4"/>
  <c r="AB36" i="4" s="1"/>
  <c r="AB75" i="4"/>
  <c r="AB11" i="6"/>
  <c r="AB16" i="6" s="1"/>
  <c r="S16" i="6"/>
  <c r="S22" i="6" s="1"/>
  <c r="AH126" i="6"/>
  <c r="AC73" i="4"/>
  <c r="AH160" i="6"/>
  <c r="G34" i="7"/>
  <c r="G49" i="7" s="1"/>
  <c r="R74" i="4"/>
  <c r="R36" i="4" s="1"/>
  <c r="R75" i="4"/>
  <c r="S75" i="4"/>
  <c r="S74" i="4"/>
  <c r="S36" i="4" s="1"/>
  <c r="P22" i="6"/>
  <c r="G26" i="7"/>
  <c r="G27" i="7"/>
  <c r="F33" i="7"/>
  <c r="F36" i="7" s="1"/>
  <c r="E48" i="7"/>
  <c r="F68" i="7"/>
  <c r="F69" i="7" s="1"/>
  <c r="X74" i="4"/>
  <c r="X36" i="4" s="1"/>
  <c r="X75" i="4"/>
  <c r="W74" i="4"/>
  <c r="W36" i="4" s="1"/>
  <c r="W75" i="4"/>
  <c r="M75" i="4"/>
  <c r="N75" i="4"/>
  <c r="M74" i="4"/>
  <c r="M36" i="4" s="1"/>
  <c r="N74" i="4"/>
  <c r="N36" i="4" s="1"/>
  <c r="BG78" i="4"/>
  <c r="BF75" i="4"/>
  <c r="BG74" i="4"/>
  <c r="BG36" i="4" s="1"/>
  <c r="BF76" i="4"/>
  <c r="BG77" i="4" s="1"/>
  <c r="BG39" i="4" s="1"/>
  <c r="BF78" i="4"/>
  <c r="BG75" i="4"/>
  <c r="BF74" i="4"/>
  <c r="BF36" i="4" s="1"/>
  <c r="BG76" i="4"/>
  <c r="AW74" i="4"/>
  <c r="AW36" i="4" s="1"/>
  <c r="AV74" i="4"/>
  <c r="AV36" i="4" s="1"/>
  <c r="AW75" i="4"/>
  <c r="AV75" i="4"/>
  <c r="AM74" i="4"/>
  <c r="AM36" i="4" s="1"/>
  <c r="AL74" i="4"/>
  <c r="AL36" i="4" s="1"/>
  <c r="AM75" i="4"/>
  <c r="AG74" i="4"/>
  <c r="AG36" i="4" s="1"/>
  <c r="AG75" i="4"/>
  <c r="E36" i="7"/>
  <c r="I1" i="7"/>
  <c r="H26" i="7"/>
  <c r="H27" i="7"/>
  <c r="H34" i="7"/>
  <c r="I73" i="4"/>
  <c r="F49" i="7"/>
  <c r="D48" i="7"/>
  <c r="D36" i="7"/>
  <c r="D49" i="7"/>
  <c r="B30" i="7"/>
  <c r="B36" i="7"/>
  <c r="B49" i="7"/>
  <c r="B48" i="7"/>
  <c r="C30" i="7"/>
  <c r="C48" i="7"/>
  <c r="C49" i="7"/>
  <c r="C36" i="7"/>
  <c r="E49" i="7"/>
  <c r="D73" i="4"/>
  <c r="AS54" i="18" l="1" a="1"/>
  <c r="AS54" i="18" s="1"/>
  <c r="AU23" i="18" a="1"/>
  <c r="AU23" i="18" s="1"/>
  <c r="AE23" i="20" s="1"/>
  <c r="AS44" i="18" a="1"/>
  <c r="AS44" i="18" s="1"/>
  <c r="X44" i="20" s="1"/>
  <c r="AS7" i="18" a="1"/>
  <c r="AS7" i="18" s="1"/>
  <c r="X7" i="20" s="1"/>
  <c r="AS48" i="18" a="1"/>
  <c r="AS48" i="18" s="1"/>
  <c r="X48" i="20" s="1"/>
  <c r="AS47" i="18" a="1"/>
  <c r="AS47" i="18" s="1"/>
  <c r="X47" i="20" s="1"/>
  <c r="AS25" i="18" a="1"/>
  <c r="AS25" i="18" s="1"/>
  <c r="X25" i="20" s="1"/>
  <c r="AS37" i="18" a="1"/>
  <c r="AS37" i="18" s="1"/>
  <c r="X37" i="20" s="1"/>
  <c r="AS21" i="18" a="1"/>
  <c r="AS21" i="18" s="1"/>
  <c r="X21" i="20" s="1"/>
  <c r="AS50" i="18" a="1"/>
  <c r="AS50" i="18" s="1"/>
  <c r="X50" i="20" s="1"/>
  <c r="AS53" i="18" a="1"/>
  <c r="AS53" i="18" s="1"/>
  <c r="X53" i="20" s="1"/>
  <c r="AS8" i="18" a="1"/>
  <c r="AS8" i="18" s="1"/>
  <c r="X8" i="20" s="1"/>
  <c r="AS34" i="18" a="1"/>
  <c r="AS34" i="18" s="1"/>
  <c r="X34" i="20" s="1"/>
  <c r="AS6" i="18" a="1"/>
  <c r="AS6" i="18" s="1"/>
  <c r="X6" i="20" s="1"/>
  <c r="AS33" i="18" a="1"/>
  <c r="AS33" i="18" s="1"/>
  <c r="X33" i="20" s="1"/>
  <c r="AS36" i="18" a="1"/>
  <c r="AS36" i="18" s="1"/>
  <c r="X36" i="20" s="1"/>
  <c r="AS23" i="18" a="1"/>
  <c r="AS23" i="18" s="1"/>
  <c r="X23" i="20" s="1"/>
  <c r="AS22" i="18" a="1"/>
  <c r="AS22" i="18" s="1"/>
  <c r="X22" i="20" s="1"/>
  <c r="AS51" i="18" a="1"/>
  <c r="AS51" i="18" s="1"/>
  <c r="X51" i="20" s="1"/>
  <c r="AS49" i="18" a="1"/>
  <c r="AS49" i="18" s="1"/>
  <c r="X49" i="20" s="1"/>
  <c r="AS45" i="18" a="1"/>
  <c r="AS45" i="18" s="1"/>
  <c r="X45" i="20" s="1"/>
  <c r="AS13" i="18" a="1"/>
  <c r="AS13" i="18" s="1"/>
  <c r="X13" i="20" s="1"/>
  <c r="AS30" i="18" a="1"/>
  <c r="AS30" i="18" s="1"/>
  <c r="X30" i="20" s="1"/>
  <c r="AS42" i="18" a="1"/>
  <c r="AS42" i="18" s="1"/>
  <c r="X42" i="20" s="1"/>
  <c r="AS35" i="18" a="1"/>
  <c r="AS35" i="18" s="1"/>
  <c r="X35" i="20" s="1"/>
  <c r="AS46" i="18" a="1"/>
  <c r="AS46" i="18" s="1"/>
  <c r="X46" i="20" s="1"/>
  <c r="AS19" i="18" a="1"/>
  <c r="AS19" i="18" s="1"/>
  <c r="X19" i="20" s="1"/>
  <c r="AS15" i="18" a="1"/>
  <c r="AS15" i="18" s="1"/>
  <c r="X15" i="20" s="1"/>
  <c r="AS26" i="18" a="1"/>
  <c r="AS26" i="18" s="1"/>
  <c r="X26" i="20" s="1"/>
  <c r="AS43" i="18" a="1"/>
  <c r="AS43" i="18" s="1"/>
  <c r="X43" i="20" s="1"/>
  <c r="AS32" i="18" a="1"/>
  <c r="AS32" i="18" s="1"/>
  <c r="X32" i="20" s="1"/>
  <c r="AS10" i="18" a="1"/>
  <c r="AS10" i="18" s="1"/>
  <c r="X10" i="20" s="1"/>
  <c r="AS24" i="18" a="1"/>
  <c r="AS24" i="18" s="1"/>
  <c r="X24" i="20" s="1"/>
  <c r="AU15" i="18" a="1"/>
  <c r="AU15" i="18" s="1"/>
  <c r="AE15" i="20" s="1"/>
  <c r="AU7" i="18" a="1"/>
  <c r="AU7" i="18" s="1"/>
  <c r="AE7" i="20" s="1"/>
  <c r="AU14" i="18" a="1"/>
  <c r="AU14" i="18" s="1"/>
  <c r="AE14" i="20" s="1"/>
  <c r="AU2" i="18" a="1"/>
  <c r="AU2" i="18" s="1"/>
  <c r="AE2" i="20" s="1"/>
  <c r="AU30" i="18" a="1"/>
  <c r="AU30" i="18" s="1"/>
  <c r="AE30" i="20" s="1"/>
  <c r="AU27" i="18" a="1"/>
  <c r="AU27" i="18" s="1"/>
  <c r="AE27" i="20" s="1"/>
  <c r="AU11" i="18" a="1"/>
  <c r="AU11" i="18" s="1"/>
  <c r="AE11" i="20" s="1"/>
  <c r="AU33" i="18" a="1"/>
  <c r="AU33" i="18" s="1"/>
  <c r="AE33" i="20" s="1"/>
  <c r="AU46" i="18" a="1"/>
  <c r="AU46" i="18" s="1"/>
  <c r="AE46" i="20" s="1"/>
  <c r="AU18" i="18" a="1"/>
  <c r="AU18" i="18" s="1"/>
  <c r="AE18" i="20" s="1"/>
  <c r="AU36" i="18" a="1"/>
  <c r="AU36" i="18" s="1"/>
  <c r="AE36" i="20" s="1"/>
  <c r="AU29" i="18" a="1"/>
  <c r="AU29" i="18" s="1"/>
  <c r="AE29" i="20" s="1"/>
  <c r="AU38" i="18" a="1"/>
  <c r="AU38" i="18" s="1"/>
  <c r="AE38" i="20" s="1"/>
  <c r="AU26" i="18" a="1"/>
  <c r="AU26" i="18" s="1"/>
  <c r="AE26" i="20" s="1"/>
  <c r="AU5" i="18" a="1"/>
  <c r="AU5" i="18" s="1"/>
  <c r="AE5" i="20" s="1"/>
  <c r="AU13" i="18" a="1"/>
  <c r="AU13" i="18" s="1"/>
  <c r="AE13" i="20" s="1"/>
  <c r="AU6" i="18" a="1"/>
  <c r="AU6" i="18" s="1"/>
  <c r="AE6" i="20" s="1"/>
  <c r="AU12" i="18" a="1"/>
  <c r="AU12" i="18" s="1"/>
  <c r="AE12" i="20" s="1"/>
  <c r="AU32" i="18" a="1"/>
  <c r="AU32" i="18" s="1"/>
  <c r="AE32" i="20" s="1"/>
  <c r="AU22" i="18" a="1"/>
  <c r="AU22" i="18" s="1"/>
  <c r="AE22" i="20" s="1"/>
  <c r="AU42" i="18" a="1"/>
  <c r="AU42" i="18" s="1"/>
  <c r="AE42" i="20" s="1"/>
  <c r="AU3" i="18" a="1"/>
  <c r="AU3" i="18" s="1"/>
  <c r="AE3" i="20" s="1"/>
  <c r="AU19" i="18" a="1"/>
  <c r="AU19" i="18" s="1"/>
  <c r="AE19" i="20" s="1"/>
  <c r="AU9" i="18" a="1"/>
  <c r="AU9" i="18" s="1"/>
  <c r="AE9" i="20" s="1"/>
  <c r="AU20" i="18" a="1"/>
  <c r="AU20" i="18" s="1"/>
  <c r="AE20" i="20" s="1"/>
  <c r="AU21" i="18" a="1"/>
  <c r="AU21" i="18" s="1"/>
  <c r="AE21" i="20" s="1"/>
  <c r="AU4" i="18" a="1"/>
  <c r="AU4" i="18" s="1"/>
  <c r="AE4" i="20" s="1"/>
  <c r="AU34" i="18" a="1"/>
  <c r="AU34" i="18" s="1"/>
  <c r="AE34" i="20" s="1"/>
  <c r="AU8" i="18" a="1"/>
  <c r="AU8" i="18" s="1"/>
  <c r="AE8" i="20" s="1"/>
  <c r="AU24" i="18" a="1"/>
  <c r="AU24" i="18" s="1"/>
  <c r="AE24" i="20" s="1"/>
  <c r="AU25" i="18" a="1"/>
  <c r="AU25" i="18" s="1"/>
  <c r="AE25" i="20" s="1"/>
  <c r="AU54" i="18" a="1"/>
  <c r="AU54" i="18" s="1"/>
  <c r="AU17" i="18" a="1"/>
  <c r="AU17" i="18" s="1"/>
  <c r="AE17" i="20" s="1"/>
  <c r="AU10" i="18" a="1"/>
  <c r="AU10" i="18" s="1"/>
  <c r="AE10" i="20" s="1"/>
  <c r="AU31" i="18" a="1"/>
  <c r="AU31" i="18" s="1"/>
  <c r="AE31" i="20" s="1"/>
  <c r="AU37" i="18" a="1"/>
  <c r="AU37" i="18" s="1"/>
  <c r="AE37" i="20" s="1"/>
  <c r="AU28" i="18" a="1"/>
  <c r="AU28" i="18" s="1"/>
  <c r="AE28" i="20" s="1"/>
  <c r="AU48" i="18" a="1"/>
  <c r="AU48" i="18" s="1"/>
  <c r="AE48" i="20" s="1"/>
  <c r="AU40" i="18" a="1"/>
  <c r="AU40" i="18" s="1"/>
  <c r="AE40" i="20" s="1"/>
  <c r="AU43" i="18" a="1"/>
  <c r="AU43" i="18" s="1"/>
  <c r="AE43" i="20" s="1"/>
  <c r="AU35" i="18" a="1"/>
  <c r="AU35" i="18" s="1"/>
  <c r="AE35" i="20" s="1"/>
  <c r="AU50" i="18" a="1"/>
  <c r="AU50" i="18" s="1"/>
  <c r="AE50" i="20" s="1"/>
  <c r="AU53" i="18" a="1"/>
  <c r="AU53" i="18" s="1"/>
  <c r="AE53" i="20" s="1"/>
  <c r="AU39" i="18" a="1"/>
  <c r="AU39" i="18" s="1"/>
  <c r="AE39" i="20" s="1"/>
  <c r="AU16" i="18" a="1"/>
  <c r="AU16" i="18" s="1"/>
  <c r="AE16" i="20" s="1"/>
  <c r="AU41" i="18" a="1"/>
  <c r="AU41" i="18" s="1"/>
  <c r="AE41" i="20" s="1"/>
  <c r="AU44" i="18" a="1"/>
  <c r="AU44" i="18" s="1"/>
  <c r="AE44" i="20" s="1"/>
  <c r="AU49" i="18" a="1"/>
  <c r="AU49" i="18" s="1"/>
  <c r="AE49" i="20" s="1"/>
  <c r="AU51" i="18" a="1"/>
  <c r="AU51" i="18" s="1"/>
  <c r="AE51" i="20" s="1"/>
  <c r="AU45" i="18" a="1"/>
  <c r="AU45" i="18" s="1"/>
  <c r="AE45" i="20" s="1"/>
  <c r="AU52" i="18" a="1"/>
  <c r="AU52" i="18" s="1"/>
  <c r="AE52" i="20" s="1"/>
  <c r="AU47" i="18" a="1"/>
  <c r="AU47" i="18" s="1"/>
  <c r="AE47" i="20" s="1"/>
  <c r="AS14" i="18" a="1"/>
  <c r="AS14" i="18" s="1"/>
  <c r="X14" i="20" s="1"/>
  <c r="AS5" i="18" a="1"/>
  <c r="AS5" i="18" s="1"/>
  <c r="X5" i="20" s="1"/>
  <c r="AS12" i="18" a="1"/>
  <c r="AS12" i="18" s="1"/>
  <c r="X12" i="20" s="1"/>
  <c r="AS29" i="18" a="1"/>
  <c r="AS29" i="18" s="1"/>
  <c r="X29" i="20" s="1"/>
  <c r="AS3" i="18" a="1"/>
  <c r="AS3" i="18" s="1"/>
  <c r="X3" i="20" s="1"/>
  <c r="AS18" i="18" a="1"/>
  <c r="AS18" i="18" s="1"/>
  <c r="X18" i="20" s="1"/>
  <c r="AS28" i="18" a="1"/>
  <c r="AS28" i="18" s="1"/>
  <c r="X28" i="20" s="1"/>
  <c r="AS52" i="18" a="1"/>
  <c r="AS52" i="18" s="1"/>
  <c r="X52" i="20" s="1"/>
  <c r="AS17" i="18" a="1"/>
  <c r="AS17" i="18" s="1"/>
  <c r="X17" i="20" s="1"/>
  <c r="AS9" i="18" a="1"/>
  <c r="AS9" i="18" s="1"/>
  <c r="X9" i="20" s="1"/>
  <c r="AS39" i="18" a="1"/>
  <c r="AS39" i="18" s="1"/>
  <c r="X39" i="20" s="1"/>
  <c r="AS31" i="18" a="1"/>
  <c r="AS31" i="18" s="1"/>
  <c r="X31" i="20" s="1"/>
  <c r="AS16" i="18" a="1"/>
  <c r="AS16" i="18" s="1"/>
  <c r="X16" i="20" s="1"/>
  <c r="AS11" i="18" a="1"/>
  <c r="AS11" i="18" s="1"/>
  <c r="X11" i="20" s="1"/>
  <c r="BA3" i="18" a="1"/>
  <c r="BA3" i="18" s="1"/>
  <c r="F3" i="20" s="1"/>
  <c r="K3" i="20" s="1"/>
  <c r="BA4" i="18" a="1"/>
  <c r="BA4" i="18" s="1"/>
  <c r="F4" i="20" s="1"/>
  <c r="K4" i="20" s="1"/>
  <c r="BA8" i="18" a="1"/>
  <c r="BA8" i="18" s="1"/>
  <c r="F8" i="20" s="1"/>
  <c r="K8" i="20" s="1"/>
  <c r="BA12" i="18" a="1"/>
  <c r="BA12" i="18" s="1"/>
  <c r="F12" i="20" s="1"/>
  <c r="K12" i="20" s="1"/>
  <c r="BA18" i="18" a="1"/>
  <c r="BA18" i="18" s="1"/>
  <c r="F18" i="20" s="1"/>
  <c r="K18" i="20" s="1"/>
  <c r="BA22" i="18" a="1"/>
  <c r="BA22" i="18" s="1"/>
  <c r="F22" i="20" s="1"/>
  <c r="K22" i="20" s="1"/>
  <c r="BA17" i="18" a="1"/>
  <c r="BA17" i="18" s="1"/>
  <c r="F17" i="20" s="1"/>
  <c r="K17" i="20" s="1"/>
  <c r="BA31" i="18" a="1"/>
  <c r="BA31" i="18" s="1"/>
  <c r="F31" i="20" s="1"/>
  <c r="K31" i="20" s="1"/>
  <c r="BA36" i="18" a="1"/>
  <c r="BA36" i="18" s="1"/>
  <c r="F36" i="20" s="1"/>
  <c r="K36" i="20" s="1"/>
  <c r="BA32" i="18" a="1"/>
  <c r="BA32" i="18" s="1"/>
  <c r="F32" i="20" s="1"/>
  <c r="K32" i="20" s="1"/>
  <c r="BA38" i="18" a="1"/>
  <c r="BA38" i="18" s="1"/>
  <c r="F38" i="20" s="1"/>
  <c r="K38" i="20" s="1"/>
  <c r="BA50" i="18" a="1"/>
  <c r="BA50" i="18" s="1"/>
  <c r="F50" i="20" s="1"/>
  <c r="K50" i="20" s="1"/>
  <c r="BA54" i="18" a="1"/>
  <c r="BA54" i="18" s="1"/>
  <c r="BA44" i="18" a="1"/>
  <c r="BA44" i="18" s="1"/>
  <c r="F44" i="20" s="1"/>
  <c r="K44" i="20" s="1"/>
  <c r="BA5" i="18" a="1"/>
  <c r="BA5" i="18" s="1"/>
  <c r="F5" i="20" s="1"/>
  <c r="K5" i="20" s="1"/>
  <c r="BA9" i="18" a="1"/>
  <c r="BA9" i="18" s="1"/>
  <c r="F9" i="20" s="1"/>
  <c r="K9" i="20" s="1"/>
  <c r="BA13" i="18" a="1"/>
  <c r="BA13" i="18" s="1"/>
  <c r="F13" i="20" s="1"/>
  <c r="K13" i="20" s="1"/>
  <c r="BA19" i="18" a="1"/>
  <c r="BA19" i="18" s="1"/>
  <c r="F19" i="20" s="1"/>
  <c r="K19" i="20" s="1"/>
  <c r="BA23" i="18" a="1"/>
  <c r="BA23" i="18" s="1"/>
  <c r="F23" i="20" s="1"/>
  <c r="K23" i="20" s="1"/>
  <c r="BA25" i="18" a="1"/>
  <c r="BA25" i="18" s="1"/>
  <c r="F25" i="20" s="1"/>
  <c r="K25" i="20" s="1"/>
  <c r="BA33" i="18" a="1"/>
  <c r="BA33" i="18" s="1"/>
  <c r="F33" i="20" s="1"/>
  <c r="K33" i="20" s="1"/>
  <c r="BA26" i="18" a="1"/>
  <c r="BA26" i="18" s="1"/>
  <c r="F26" i="20" s="1"/>
  <c r="K26" i="20" s="1"/>
  <c r="BA42" i="18" a="1"/>
  <c r="BA42" i="18" s="1"/>
  <c r="F42" i="20" s="1"/>
  <c r="K42" i="20" s="1"/>
  <c r="BA47" i="18" a="1"/>
  <c r="BA47" i="18" s="1"/>
  <c r="F47" i="20" s="1"/>
  <c r="K47" i="20" s="1"/>
  <c r="BA51" i="18" a="1"/>
  <c r="BA51" i="18" s="1"/>
  <c r="F51" i="20" s="1"/>
  <c r="K51" i="20" s="1"/>
  <c r="BA43" i="18" a="1"/>
  <c r="BA43" i="18" s="1"/>
  <c r="F43" i="20" s="1"/>
  <c r="K43" i="20" s="1"/>
  <c r="BA37" i="18" a="1"/>
  <c r="BA37" i="18" s="1"/>
  <c r="F37" i="20" s="1"/>
  <c r="K37" i="20" s="1"/>
  <c r="BA7" i="18" a="1"/>
  <c r="BA7" i="18" s="1"/>
  <c r="F7" i="20" s="1"/>
  <c r="K7" i="20" s="1"/>
  <c r="BA21" i="18" a="1"/>
  <c r="BA21" i="18" s="1"/>
  <c r="F21" i="20" s="1"/>
  <c r="K21" i="20" s="1"/>
  <c r="BA29" i="18" a="1"/>
  <c r="BA29" i="18" s="1"/>
  <c r="F29" i="20" s="1"/>
  <c r="K29" i="20" s="1"/>
  <c r="BA49" i="18" a="1"/>
  <c r="BA49" i="18" s="1"/>
  <c r="F49" i="20" s="1"/>
  <c r="K49" i="20" s="1"/>
  <c r="BA41" i="18" a="1"/>
  <c r="BA41" i="18" s="1"/>
  <c r="F41" i="20" s="1"/>
  <c r="K41" i="20" s="1"/>
  <c r="BA6" i="18" a="1"/>
  <c r="BA6" i="18" s="1"/>
  <c r="F6" i="20" s="1"/>
  <c r="K6" i="20" s="1"/>
  <c r="BA10" i="18" a="1"/>
  <c r="BA10" i="18" s="1"/>
  <c r="F10" i="20" s="1"/>
  <c r="K10" i="20" s="1"/>
  <c r="BA14" i="18" a="1"/>
  <c r="BA14" i="18" s="1"/>
  <c r="F14" i="20" s="1"/>
  <c r="K14" i="20" s="1"/>
  <c r="BA20" i="18" a="1"/>
  <c r="BA20" i="18" s="1"/>
  <c r="F20" i="20" s="1"/>
  <c r="K20" i="20" s="1"/>
  <c r="BA24" i="18" a="1"/>
  <c r="BA24" i="18" s="1"/>
  <c r="F24" i="20" s="1"/>
  <c r="K24" i="20" s="1"/>
  <c r="BA27" i="18" a="1"/>
  <c r="BA27" i="18" s="1"/>
  <c r="F27" i="20" s="1"/>
  <c r="K27" i="20" s="1"/>
  <c r="BA34" i="18" a="1"/>
  <c r="BA34" i="18" s="1"/>
  <c r="F34" i="20" s="1"/>
  <c r="K34" i="20" s="1"/>
  <c r="BA28" i="18" a="1"/>
  <c r="BA28" i="18" s="1"/>
  <c r="F28" i="20" s="1"/>
  <c r="K28" i="20" s="1"/>
  <c r="BA40" i="18" a="1"/>
  <c r="BA40" i="18" s="1"/>
  <c r="F40" i="20" s="1"/>
  <c r="K40" i="20" s="1"/>
  <c r="BA48" i="18" a="1"/>
  <c r="BA48" i="18" s="1"/>
  <c r="F48" i="20" s="1"/>
  <c r="K48" i="20" s="1"/>
  <c r="BA52" i="18" a="1"/>
  <c r="BA52" i="18" s="1"/>
  <c r="F52" i="20" s="1"/>
  <c r="K52" i="20" s="1"/>
  <c r="BA39" i="18" a="1"/>
  <c r="BA39" i="18" s="1"/>
  <c r="F39" i="20" s="1"/>
  <c r="K39" i="20" s="1"/>
  <c r="BA46" i="18" a="1"/>
  <c r="BA46" i="18" s="1"/>
  <c r="F46" i="20" s="1"/>
  <c r="K46" i="20" s="1"/>
  <c r="BA2" i="18" a="1"/>
  <c r="BA2" i="18" s="1"/>
  <c r="F2" i="20" s="1"/>
  <c r="K2" i="20" s="1"/>
  <c r="BA15" i="18" a="1"/>
  <c r="BA15" i="18" s="1"/>
  <c r="F15" i="20" s="1"/>
  <c r="K15" i="20" s="1"/>
  <c r="BA30" i="18" a="1"/>
  <c r="BA30" i="18" s="1"/>
  <c r="F30" i="20" s="1"/>
  <c r="K30" i="20" s="1"/>
  <c r="BA53" i="18" a="1"/>
  <c r="BA53" i="18" s="1"/>
  <c r="F53" i="20" s="1"/>
  <c r="K53" i="20" s="1"/>
  <c r="BA11" i="18" a="1"/>
  <c r="BA11" i="18" s="1"/>
  <c r="F11" i="20" s="1"/>
  <c r="K11" i="20" s="1"/>
  <c r="BA16" i="18" a="1"/>
  <c r="BA16" i="18" s="1"/>
  <c r="F16" i="20" s="1"/>
  <c r="K16" i="20" s="1"/>
  <c r="BA35" i="18" a="1"/>
  <c r="BA35" i="18" s="1"/>
  <c r="F35" i="20" s="1"/>
  <c r="K35" i="20" s="1"/>
  <c r="BA45" i="18" a="1"/>
  <c r="BA45" i="18" s="1"/>
  <c r="F45" i="20" s="1"/>
  <c r="K45" i="20" s="1"/>
  <c r="AO38" i="18" a="1"/>
  <c r="AO38" i="18" s="1"/>
  <c r="E38" i="20" s="1"/>
  <c r="J38" i="20" s="1"/>
  <c r="AO2" i="18" a="1"/>
  <c r="AO2" i="18" s="1"/>
  <c r="AO10" i="18" a="1"/>
  <c r="AO10" i="18" s="1"/>
  <c r="E10" i="20" s="1"/>
  <c r="J10" i="20" s="1"/>
  <c r="AO9" i="18" a="1"/>
  <c r="AO9" i="18" s="1"/>
  <c r="E9" i="20" s="1"/>
  <c r="J9" i="20" s="1"/>
  <c r="AO20" i="18" a="1"/>
  <c r="AO20" i="18" s="1"/>
  <c r="E20" i="20" s="1"/>
  <c r="J20" i="20" s="1"/>
  <c r="AO7" i="18" a="1"/>
  <c r="AO7" i="18" s="1"/>
  <c r="E7" i="20" s="1"/>
  <c r="J7" i="20" s="1"/>
  <c r="AO3" i="18" a="1"/>
  <c r="AO3" i="18" s="1"/>
  <c r="E3" i="20" s="1"/>
  <c r="J3" i="20" s="1"/>
  <c r="AO14" i="18" a="1"/>
  <c r="AO14" i="18" s="1"/>
  <c r="E14" i="20" s="1"/>
  <c r="J14" i="20" s="1"/>
  <c r="AO16" i="18" a="1"/>
  <c r="AO16" i="18" s="1"/>
  <c r="E16" i="20" s="1"/>
  <c r="J16" i="20" s="1"/>
  <c r="AO35" i="18" a="1"/>
  <c r="AO35" i="18" s="1"/>
  <c r="E35" i="20" s="1"/>
  <c r="J35" i="20" s="1"/>
  <c r="AO23" i="18" a="1"/>
  <c r="AO23" i="18" s="1"/>
  <c r="E23" i="20" s="1"/>
  <c r="J23" i="20" s="1"/>
  <c r="AO4" i="18" a="1"/>
  <c r="AO4" i="18" s="1"/>
  <c r="E4" i="20" s="1"/>
  <c r="J4" i="20" s="1"/>
  <c r="AO54" i="18" a="1"/>
  <c r="AO54" i="18" s="1"/>
  <c r="AO13" i="18" a="1"/>
  <c r="AO13" i="18" s="1"/>
  <c r="E13" i="20" s="1"/>
  <c r="J13" i="20" s="1"/>
  <c r="AO40" i="18" a="1"/>
  <c r="AO40" i="18" s="1"/>
  <c r="E40" i="20" s="1"/>
  <c r="J40" i="20" s="1"/>
  <c r="AO5" i="18" a="1"/>
  <c r="AO5" i="18" s="1"/>
  <c r="E5" i="20" s="1"/>
  <c r="J5" i="20" s="1"/>
  <c r="AO17" i="18" a="1"/>
  <c r="AO17" i="18" s="1"/>
  <c r="E17" i="20" s="1"/>
  <c r="J17" i="20" s="1"/>
  <c r="AO52" i="18" a="1"/>
  <c r="AO52" i="18" s="1"/>
  <c r="E52" i="20" s="1"/>
  <c r="J52" i="20" s="1"/>
  <c r="AO18" i="18" a="1"/>
  <c r="AO18" i="18" s="1"/>
  <c r="E18" i="20" s="1"/>
  <c r="J18" i="20" s="1"/>
  <c r="AO36" i="18" a="1"/>
  <c r="AO36" i="18" s="1"/>
  <c r="E36" i="20" s="1"/>
  <c r="J36" i="20" s="1"/>
  <c r="AO37" i="18" a="1"/>
  <c r="AO37" i="18" s="1"/>
  <c r="E37" i="20" s="1"/>
  <c r="J37" i="20" s="1"/>
  <c r="AO41" i="18" a="1"/>
  <c r="AO41" i="18" s="1"/>
  <c r="E41" i="20" s="1"/>
  <c r="J41" i="20" s="1"/>
  <c r="AO12" i="18" a="1"/>
  <c r="AO12" i="18" s="1"/>
  <c r="E12" i="20" s="1"/>
  <c r="J12" i="20" s="1"/>
  <c r="AO11" i="18" a="1"/>
  <c r="AO11" i="18" s="1"/>
  <c r="E11" i="20" s="1"/>
  <c r="J11" i="20" s="1"/>
  <c r="AO34" i="18" a="1"/>
  <c r="AO34" i="18" s="1"/>
  <c r="E34" i="20" s="1"/>
  <c r="J34" i="20" s="1"/>
  <c r="AO42" i="18" a="1"/>
  <c r="AO42" i="18" s="1"/>
  <c r="E42" i="20" s="1"/>
  <c r="J42" i="20" s="1"/>
  <c r="AO19" i="18" a="1"/>
  <c r="AO19" i="18" s="1"/>
  <c r="E19" i="20" s="1"/>
  <c r="J19" i="20" s="1"/>
  <c r="AO32" i="18" a="1"/>
  <c r="AO32" i="18" s="1"/>
  <c r="E32" i="20" s="1"/>
  <c r="J32" i="20" s="1"/>
  <c r="AO15" i="18" a="1"/>
  <c r="AO15" i="18" s="1"/>
  <c r="E15" i="20" s="1"/>
  <c r="J15" i="20" s="1"/>
  <c r="AO25" i="18" a="1"/>
  <c r="AO25" i="18" s="1"/>
  <c r="E25" i="20" s="1"/>
  <c r="J25" i="20" s="1"/>
  <c r="AO46" i="18" a="1"/>
  <c r="AO46" i="18" s="1"/>
  <c r="E46" i="20" s="1"/>
  <c r="J46" i="20" s="1"/>
  <c r="AO39" i="18" a="1"/>
  <c r="AO39" i="18" s="1"/>
  <c r="E39" i="20" s="1"/>
  <c r="J39" i="20" s="1"/>
  <c r="AO26" i="18" a="1"/>
  <c r="AO26" i="18" s="1"/>
  <c r="E26" i="20" s="1"/>
  <c r="J26" i="20" s="1"/>
  <c r="AO6" i="18" a="1"/>
  <c r="AO6" i="18" s="1"/>
  <c r="E6" i="20" s="1"/>
  <c r="J6" i="20" s="1"/>
  <c r="AO30" i="18" a="1"/>
  <c r="AO30" i="18" s="1"/>
  <c r="E30" i="20" s="1"/>
  <c r="J30" i="20" s="1"/>
  <c r="AO43" i="18" a="1"/>
  <c r="AO43" i="18" s="1"/>
  <c r="E43" i="20" s="1"/>
  <c r="J43" i="20" s="1"/>
  <c r="AO21" i="18" a="1"/>
  <c r="AO21" i="18" s="1"/>
  <c r="E21" i="20" s="1"/>
  <c r="J21" i="20" s="1"/>
  <c r="AO28" i="18" a="1"/>
  <c r="AO28" i="18" s="1"/>
  <c r="E28" i="20" s="1"/>
  <c r="J28" i="20" s="1"/>
  <c r="AO45" i="18" a="1"/>
  <c r="AO45" i="18" s="1"/>
  <c r="E45" i="20" s="1"/>
  <c r="J45" i="20" s="1"/>
  <c r="AO50" i="18" a="1"/>
  <c r="AO50" i="18" s="1"/>
  <c r="E50" i="20" s="1"/>
  <c r="J50" i="20" s="1"/>
  <c r="AO27" i="18" a="1"/>
  <c r="AO27" i="18" s="1"/>
  <c r="E27" i="20" s="1"/>
  <c r="J27" i="20" s="1"/>
  <c r="AO47" i="18" a="1"/>
  <c r="AO47" i="18" s="1"/>
  <c r="E47" i="20" s="1"/>
  <c r="J47" i="20" s="1"/>
  <c r="AO33" i="18" a="1"/>
  <c r="AO33" i="18" s="1"/>
  <c r="E33" i="20" s="1"/>
  <c r="J33" i="20" s="1"/>
  <c r="AO49" i="18" a="1"/>
  <c r="AO49" i="18" s="1"/>
  <c r="E49" i="20" s="1"/>
  <c r="J49" i="20" s="1"/>
  <c r="AO22" i="18" a="1"/>
  <c r="AO22" i="18" s="1"/>
  <c r="E22" i="20" s="1"/>
  <c r="J22" i="20" s="1"/>
  <c r="AO44" i="18" a="1"/>
  <c r="AO44" i="18" s="1"/>
  <c r="E44" i="20" s="1"/>
  <c r="J44" i="20" s="1"/>
  <c r="AO29" i="18" a="1"/>
  <c r="AO29" i="18" s="1"/>
  <c r="E29" i="20" s="1"/>
  <c r="J29" i="20" s="1"/>
  <c r="AO51" i="18" a="1"/>
  <c r="AO51" i="18" s="1"/>
  <c r="E51" i="20" s="1"/>
  <c r="J51" i="20" s="1"/>
  <c r="AO8" i="18" a="1"/>
  <c r="AO8" i="18" s="1"/>
  <c r="E8" i="20" s="1"/>
  <c r="J8" i="20" s="1"/>
  <c r="AO53" i="18" a="1"/>
  <c r="AO53" i="18" s="1"/>
  <c r="E53" i="20" s="1"/>
  <c r="J53" i="20" s="1"/>
  <c r="AO24" i="18" a="1"/>
  <c r="AO24" i="18" s="1"/>
  <c r="E24" i="20" s="1"/>
  <c r="J24" i="20" s="1"/>
  <c r="AO31" i="18" a="1"/>
  <c r="AO31" i="18" s="1"/>
  <c r="E31" i="20" s="1"/>
  <c r="J31" i="20" s="1"/>
  <c r="AO48" i="18" a="1"/>
  <c r="AO48" i="18" s="1"/>
  <c r="E48" i="20" s="1"/>
  <c r="J48" i="20" s="1"/>
  <c r="AS41" i="18" a="1"/>
  <c r="AS41" i="18" s="1"/>
  <c r="X41" i="20" s="1"/>
  <c r="AS27" i="18" a="1"/>
  <c r="AS27" i="18" s="1"/>
  <c r="X27" i="20" s="1"/>
  <c r="AS2" i="18" a="1"/>
  <c r="AS2" i="18" s="1"/>
  <c r="X2" i="20" s="1"/>
  <c r="AS40" i="18" a="1"/>
  <c r="AS40" i="18" s="1"/>
  <c r="X40" i="20" s="1"/>
  <c r="AS4" i="18" a="1"/>
  <c r="AS4" i="18" s="1"/>
  <c r="X4" i="20" s="1"/>
  <c r="AS20" i="18" a="1"/>
  <c r="AS20" i="18" s="1"/>
  <c r="X20" i="20" s="1"/>
  <c r="AS38" i="18" a="1"/>
  <c r="AS38" i="18" s="1"/>
  <c r="X38" i="20" s="1"/>
  <c r="AQ5" i="18" a="1"/>
  <c r="AQ5" i="18" s="1"/>
  <c r="Q5" i="20" s="1"/>
  <c r="AQ9" i="18" a="1"/>
  <c r="AQ9" i="18" s="1"/>
  <c r="Q9" i="20" s="1"/>
  <c r="AQ25" i="18" a="1"/>
  <c r="AQ25" i="18" s="1"/>
  <c r="Q25" i="20" s="1"/>
  <c r="AQ8" i="18" a="1"/>
  <c r="AQ8" i="18" s="1"/>
  <c r="Q8" i="20" s="1"/>
  <c r="AQ12" i="18" a="1"/>
  <c r="AQ12" i="18" s="1"/>
  <c r="Q12" i="20" s="1"/>
  <c r="AQ3" i="18" a="1"/>
  <c r="AQ3" i="18" s="1"/>
  <c r="Q3" i="20" s="1"/>
  <c r="AQ23" i="18" a="1"/>
  <c r="AQ23" i="18" s="1"/>
  <c r="Q23" i="20" s="1"/>
  <c r="AQ32" i="18" a="1"/>
  <c r="AQ32" i="18" s="1"/>
  <c r="Q32" i="20" s="1"/>
  <c r="AQ17" i="18" a="1"/>
  <c r="AQ17" i="18" s="1"/>
  <c r="Q17" i="20" s="1"/>
  <c r="AQ42" i="18" a="1"/>
  <c r="AQ42" i="18" s="1"/>
  <c r="Q42" i="20" s="1"/>
  <c r="AQ50" i="18" a="1"/>
  <c r="AQ50" i="18" s="1"/>
  <c r="Q50" i="20" s="1"/>
  <c r="AQ20" i="18" a="1"/>
  <c r="AQ20" i="18" s="1"/>
  <c r="Q20" i="20" s="1"/>
  <c r="AQ41" i="18" a="1"/>
  <c r="AQ41" i="18" s="1"/>
  <c r="Q41" i="20" s="1"/>
  <c r="AQ40" i="18" a="1"/>
  <c r="AQ40" i="18" s="1"/>
  <c r="Q40" i="20" s="1"/>
  <c r="AQ45" i="18" a="1"/>
  <c r="AQ45" i="18" s="1"/>
  <c r="Q45" i="20" s="1"/>
  <c r="AQ27" i="18" a="1"/>
  <c r="AQ27" i="18" s="1"/>
  <c r="Q27" i="20" s="1"/>
  <c r="AQ4" i="18" a="1"/>
  <c r="AQ4" i="18" s="1"/>
  <c r="Q4" i="20" s="1"/>
  <c r="AQ22" i="18" a="1"/>
  <c r="AQ22" i="18" s="1"/>
  <c r="Q22" i="20" s="1"/>
  <c r="AQ24" i="18" a="1"/>
  <c r="AQ24" i="18" s="1"/>
  <c r="Q24" i="20" s="1"/>
  <c r="AQ31" i="18" a="1"/>
  <c r="AQ31" i="18" s="1"/>
  <c r="Q31" i="20" s="1"/>
  <c r="AQ49" i="18" a="1"/>
  <c r="AQ49" i="18" s="1"/>
  <c r="Q49" i="20" s="1"/>
  <c r="AQ14" i="18" a="1"/>
  <c r="AQ14" i="18" s="1"/>
  <c r="Q14" i="20" s="1"/>
  <c r="AQ34" i="18" a="1"/>
  <c r="AQ34" i="18" s="1"/>
  <c r="Q34" i="20" s="1"/>
  <c r="AQ21" i="18" a="1"/>
  <c r="AQ21" i="18" s="1"/>
  <c r="Q21" i="20" s="1"/>
  <c r="AQ36" i="18" a="1"/>
  <c r="AQ36" i="18" s="1"/>
  <c r="Q36" i="20" s="1"/>
  <c r="AQ47" i="18" a="1"/>
  <c r="AQ47" i="18" s="1"/>
  <c r="Q47" i="20" s="1"/>
  <c r="AQ33" i="18" a="1"/>
  <c r="AQ33" i="18" s="1"/>
  <c r="Q33" i="20" s="1"/>
  <c r="AQ38" i="18" a="1"/>
  <c r="AQ38" i="18" s="1"/>
  <c r="Q38" i="20" s="1"/>
  <c r="AQ10" i="18" a="1"/>
  <c r="AQ10" i="18" s="1"/>
  <c r="Q10" i="20" s="1"/>
  <c r="AQ6" i="18" a="1"/>
  <c r="AQ6" i="18" s="1"/>
  <c r="Q6" i="20" s="1"/>
  <c r="AQ11" i="18" a="1"/>
  <c r="AQ11" i="18" s="1"/>
  <c r="Q11" i="20" s="1"/>
  <c r="AQ28" i="18" a="1"/>
  <c r="AQ28" i="18" s="1"/>
  <c r="Q28" i="20" s="1"/>
  <c r="AQ37" i="18" a="1"/>
  <c r="AQ37" i="18" s="1"/>
  <c r="Q37" i="20" s="1"/>
  <c r="AQ15" i="18" a="1"/>
  <c r="AQ15" i="18" s="1"/>
  <c r="Q15" i="20" s="1"/>
  <c r="AQ7" i="18" a="1"/>
  <c r="AQ7" i="18" s="1"/>
  <c r="Q7" i="20" s="1"/>
  <c r="AQ2" i="18" a="1"/>
  <c r="AQ2" i="18" s="1"/>
  <c r="Q2" i="20" s="1"/>
  <c r="AQ13" i="18" a="1"/>
  <c r="AQ13" i="18" s="1"/>
  <c r="Q13" i="20" s="1"/>
  <c r="AQ30" i="18" a="1"/>
  <c r="AQ30" i="18" s="1"/>
  <c r="Q30" i="20" s="1"/>
  <c r="AQ19" i="18" a="1"/>
  <c r="AQ19" i="18" s="1"/>
  <c r="Q19" i="20" s="1"/>
  <c r="AQ29" i="18" a="1"/>
  <c r="AQ29" i="18" s="1"/>
  <c r="Q29" i="20" s="1"/>
  <c r="AQ52" i="18" a="1"/>
  <c r="AQ52" i="18" s="1"/>
  <c r="Q52" i="20" s="1"/>
  <c r="AQ26" i="18" a="1"/>
  <c r="AQ26" i="18" s="1"/>
  <c r="Q26" i="20" s="1"/>
  <c r="AQ54" i="18" a="1"/>
  <c r="AQ54" i="18" s="1"/>
  <c r="AQ48" i="18" a="1"/>
  <c r="AQ48" i="18" s="1"/>
  <c r="Q48" i="20" s="1"/>
  <c r="AQ43" i="18" a="1"/>
  <c r="AQ43" i="18" s="1"/>
  <c r="Q43" i="20" s="1"/>
  <c r="AQ18" i="18" a="1"/>
  <c r="AQ18" i="18" s="1"/>
  <c r="Q18" i="20" s="1"/>
  <c r="AQ39" i="18" a="1"/>
  <c r="AQ39" i="18" s="1"/>
  <c r="Q39" i="20" s="1"/>
  <c r="AQ53" i="18" a="1"/>
  <c r="AQ53" i="18" s="1"/>
  <c r="Q53" i="20" s="1"/>
  <c r="AQ44" i="18" a="1"/>
  <c r="AQ44" i="18" s="1"/>
  <c r="Q44" i="20" s="1"/>
  <c r="AQ46" i="18" a="1"/>
  <c r="AQ46" i="18" s="1"/>
  <c r="Q46" i="20" s="1"/>
  <c r="AQ16" i="18" a="1"/>
  <c r="AQ16" i="18" s="1"/>
  <c r="Q16" i="20" s="1"/>
  <c r="AQ51" i="18" a="1"/>
  <c r="AQ51" i="18" s="1"/>
  <c r="Q51" i="20" s="1"/>
  <c r="AQ35" i="18" a="1"/>
  <c r="AQ35" i="18" s="1"/>
  <c r="Q35" i="20" s="1"/>
  <c r="C81" i="15"/>
  <c r="F81" i="15"/>
  <c r="G81" i="15" s="1"/>
  <c r="AR75" i="4"/>
  <c r="AH74" i="4"/>
  <c r="AH36" i="4" s="1"/>
  <c r="AH75" i="4"/>
  <c r="AD29" i="7"/>
  <c r="AE29" i="7" s="1"/>
  <c r="AF29" i="7" s="1"/>
  <c r="AG29" i="7" s="1"/>
  <c r="AH29" i="7" s="1"/>
  <c r="AI29" i="7" s="1"/>
  <c r="AJ29" i="7" s="1"/>
  <c r="AK29" i="7" s="1"/>
  <c r="AL29" i="7" s="1"/>
  <c r="AM29" i="7" s="1"/>
  <c r="AC74" i="4"/>
  <c r="AC36" i="4" s="1"/>
  <c r="AC75" i="4"/>
  <c r="G30" i="7"/>
  <c r="G68" i="7"/>
  <c r="G69" i="7" s="1"/>
  <c r="G33" i="7"/>
  <c r="F48" i="7"/>
  <c r="E61" i="7"/>
  <c r="E62" i="7"/>
  <c r="D58" i="7"/>
  <c r="E57" i="7"/>
  <c r="F61" i="7"/>
  <c r="F62" i="7"/>
  <c r="D74" i="4"/>
  <c r="D36" i="4" s="1"/>
  <c r="D75" i="4"/>
  <c r="I74" i="4"/>
  <c r="I36" i="4" s="1"/>
  <c r="I75" i="4"/>
  <c r="E58" i="7"/>
  <c r="J1" i="7"/>
  <c r="I27" i="7"/>
  <c r="I26" i="7"/>
  <c r="I34" i="7"/>
  <c r="I49" i="7" s="1"/>
  <c r="H30" i="7"/>
  <c r="H33" i="7"/>
  <c r="H68" i="7"/>
  <c r="H69" i="7" s="1"/>
  <c r="H49" i="7"/>
  <c r="D57" i="7"/>
  <c r="D66" i="7"/>
  <c r="F51" i="7"/>
  <c r="E66" i="7"/>
  <c r="E65" i="7"/>
  <c r="E51" i="7"/>
  <c r="B65" i="7"/>
  <c r="B66" i="7"/>
  <c r="B57" i="7"/>
  <c r="B51" i="7"/>
  <c r="B58" i="7"/>
  <c r="D51" i="7"/>
  <c r="C51" i="7"/>
  <c r="C66" i="7"/>
  <c r="C65" i="7"/>
  <c r="C58" i="7"/>
  <c r="C57" i="7"/>
  <c r="D65" i="7"/>
  <c r="F66" i="7"/>
  <c r="F65" i="7"/>
  <c r="F58" i="7"/>
  <c r="F57" i="7"/>
  <c r="D76" i="4"/>
  <c r="E2" i="20" l="1"/>
  <c r="J2" i="20" s="1"/>
  <c r="G36" i="7"/>
  <c r="G48" i="7"/>
  <c r="H78" i="4"/>
  <c r="M76" i="4"/>
  <c r="R76" i="4" s="1"/>
  <c r="W76" i="4" s="1"/>
  <c r="AB76" i="4" s="1"/>
  <c r="I76" i="4"/>
  <c r="D78" i="4"/>
  <c r="K1" i="7"/>
  <c r="J27" i="7"/>
  <c r="J26" i="7"/>
  <c r="J34" i="7"/>
  <c r="J49" i="7" s="1"/>
  <c r="I30" i="7"/>
  <c r="I68" i="7"/>
  <c r="I69" i="7" s="1"/>
  <c r="I33" i="7"/>
  <c r="H36" i="7"/>
  <c r="H48" i="7"/>
  <c r="D77" i="4"/>
  <c r="D39" i="4" s="1"/>
  <c r="AB78" i="4" l="1"/>
  <c r="AG76" i="4"/>
  <c r="AL76" i="4" s="1"/>
  <c r="AQ76" i="4" s="1"/>
  <c r="AV76" i="4" s="1"/>
  <c r="G51" i="7"/>
  <c r="G66" i="7"/>
  <c r="G62" i="7"/>
  <c r="G61" i="7"/>
  <c r="G58" i="7"/>
  <c r="G57" i="7"/>
  <c r="G65" i="7"/>
  <c r="W78" i="4"/>
  <c r="R78" i="4"/>
  <c r="I78" i="4"/>
  <c r="N76" i="4"/>
  <c r="M78" i="4"/>
  <c r="H62" i="7"/>
  <c r="H61" i="7"/>
  <c r="L1" i="7"/>
  <c r="K26" i="7"/>
  <c r="K27" i="7"/>
  <c r="K34" i="7"/>
  <c r="I77" i="4"/>
  <c r="I39" i="4" s="1"/>
  <c r="J30" i="7"/>
  <c r="J68" i="7"/>
  <c r="J69" i="7" s="1"/>
  <c r="J33" i="7"/>
  <c r="J36" i="7" s="1"/>
  <c r="H66" i="7"/>
  <c r="I36" i="7"/>
  <c r="H57" i="7"/>
  <c r="H65" i="7"/>
  <c r="H58" i="7"/>
  <c r="I48" i="7"/>
  <c r="H51" i="7"/>
  <c r="AV78" i="4" l="1"/>
  <c r="AQ78" i="4"/>
  <c r="AL78" i="4"/>
  <c r="AG78" i="4"/>
  <c r="N78" i="4"/>
  <c r="S76" i="4"/>
  <c r="X76" i="4" s="1"/>
  <c r="AC76" i="4" s="1"/>
  <c r="AH76" i="4" s="1"/>
  <c r="N77" i="4"/>
  <c r="N39" i="4" s="1"/>
  <c r="J62" i="7"/>
  <c r="I62" i="7"/>
  <c r="J61" i="7"/>
  <c r="I61" i="7"/>
  <c r="M1" i="7"/>
  <c r="L27" i="7"/>
  <c r="L26" i="7"/>
  <c r="L34" i="7"/>
  <c r="L49" i="7" s="1"/>
  <c r="K49" i="7"/>
  <c r="K30" i="7"/>
  <c r="K68" i="7"/>
  <c r="K69" i="7" s="1"/>
  <c r="K33" i="7"/>
  <c r="J48" i="7"/>
  <c r="J51" i="7"/>
  <c r="J58" i="7"/>
  <c r="J57" i="7"/>
  <c r="I51" i="7"/>
  <c r="I57" i="7"/>
  <c r="J65" i="7"/>
  <c r="I66" i="7"/>
  <c r="I65" i="7"/>
  <c r="J66" i="7"/>
  <c r="I58" i="7"/>
  <c r="AH78" i="4" l="1"/>
  <c r="AM76" i="4"/>
  <c r="AR76" i="4" s="1"/>
  <c r="AW76" i="4" s="1"/>
  <c r="AH77" i="4"/>
  <c r="AH39" i="4" s="1"/>
  <c r="AC78" i="4"/>
  <c r="AC77" i="4"/>
  <c r="AC39" i="4" s="1"/>
  <c r="X78" i="4"/>
  <c r="X77" i="4"/>
  <c r="X39" i="4" s="1"/>
  <c r="S78" i="4"/>
  <c r="S77" i="4"/>
  <c r="S39" i="4" s="1"/>
  <c r="N1" i="7"/>
  <c r="M27" i="7"/>
  <c r="M26" i="7"/>
  <c r="M34" i="7"/>
  <c r="M49" i="7" s="1"/>
  <c r="L30" i="7"/>
  <c r="L68" i="7"/>
  <c r="L69" i="7" s="1"/>
  <c r="L33" i="7"/>
  <c r="L48" i="7" s="1"/>
  <c r="K48" i="7"/>
  <c r="K36" i="7"/>
  <c r="AW78" i="4" l="1"/>
  <c r="AW77" i="4"/>
  <c r="AW39" i="4" s="1"/>
  <c r="AR78" i="4"/>
  <c r="AR77" i="4"/>
  <c r="AR39" i="4" s="1"/>
  <c r="AM78" i="4"/>
  <c r="AM77" i="4"/>
  <c r="AM39" i="4" s="1"/>
  <c r="O1" i="7"/>
  <c r="N27" i="7"/>
  <c r="N26" i="7"/>
  <c r="N34" i="7"/>
  <c r="M30" i="7"/>
  <c r="M68" i="7"/>
  <c r="M69" i="7" s="1"/>
  <c r="M33" i="7"/>
  <c r="M36" i="7" s="1"/>
  <c r="L36" i="7"/>
  <c r="K61" i="7"/>
  <c r="K62" i="7"/>
  <c r="K51" i="7"/>
  <c r="K66" i="7"/>
  <c r="K65" i="7"/>
  <c r="K58" i="7"/>
  <c r="K57" i="7"/>
  <c r="P1" i="7" l="1"/>
  <c r="O26" i="7"/>
  <c r="O27" i="7"/>
  <c r="O34" i="7"/>
  <c r="O49" i="7" s="1"/>
  <c r="M48" i="7"/>
  <c r="N30" i="7"/>
  <c r="N49" i="7"/>
  <c r="N68" i="7"/>
  <c r="N69" i="7" s="1"/>
  <c r="N33" i="7"/>
  <c r="M51" i="7"/>
  <c r="M58" i="7"/>
  <c r="M57" i="7"/>
  <c r="L51" i="7"/>
  <c r="L66" i="7"/>
  <c r="L58" i="7"/>
  <c r="L61" i="7"/>
  <c r="L65" i="7"/>
  <c r="L62" i="7"/>
  <c r="L57" i="7"/>
  <c r="M62" i="7"/>
  <c r="M65" i="7"/>
  <c r="M66" i="7"/>
  <c r="M61" i="7"/>
  <c r="Q1" i="7" l="1"/>
  <c r="P27" i="7"/>
  <c r="P26" i="7"/>
  <c r="P34" i="7"/>
  <c r="P49" i="7" s="1"/>
  <c r="O30" i="7"/>
  <c r="O68" i="7"/>
  <c r="O69" i="7" s="1"/>
  <c r="O33" i="7"/>
  <c r="O48" i="7" s="1"/>
  <c r="N48" i="7"/>
  <c r="N36" i="7"/>
  <c r="R1" i="7" l="1"/>
  <c r="Q27" i="7"/>
  <c r="Q26" i="7"/>
  <c r="Q34" i="7"/>
  <c r="Q49" i="7" s="1"/>
  <c r="P30" i="7"/>
  <c r="P68" i="7"/>
  <c r="P69" i="7" s="1"/>
  <c r="P33" i="7"/>
  <c r="O36" i="7"/>
  <c r="N51" i="7"/>
  <c r="N66" i="7"/>
  <c r="N57" i="7"/>
  <c r="N58" i="7"/>
  <c r="N65" i="7"/>
  <c r="N61" i="7"/>
  <c r="N62" i="7"/>
  <c r="S1" i="7" l="1"/>
  <c r="R27" i="7"/>
  <c r="R26" i="7"/>
  <c r="R34" i="7"/>
  <c r="O51" i="7"/>
  <c r="Q30" i="7"/>
  <c r="Q68" i="7"/>
  <c r="Q69" i="7" s="1"/>
  <c r="Q33" i="7"/>
  <c r="Q36" i="7" s="1"/>
  <c r="P36" i="7"/>
  <c r="P48" i="7"/>
  <c r="O58" i="7"/>
  <c r="O66" i="7"/>
  <c r="O61" i="7"/>
  <c r="O57" i="7"/>
  <c r="O62" i="7"/>
  <c r="O65" i="7"/>
  <c r="P65" i="7" l="1"/>
  <c r="T1" i="7"/>
  <c r="S26" i="7"/>
  <c r="S27" i="7"/>
  <c r="S34" i="7"/>
  <c r="R49" i="7"/>
  <c r="R68" i="7"/>
  <c r="R69" i="7" s="1"/>
  <c r="R33" i="7"/>
  <c r="R48" i="7" s="1"/>
  <c r="R30" i="7"/>
  <c r="Q48" i="7"/>
  <c r="Q57" i="7"/>
  <c r="Q58" i="7"/>
  <c r="Q62" i="7"/>
  <c r="P51" i="7"/>
  <c r="P58" i="7"/>
  <c r="P57" i="7"/>
  <c r="P61" i="7"/>
  <c r="P66" i="7"/>
  <c r="P62" i="7"/>
  <c r="Q65" i="7"/>
  <c r="Q51" i="7"/>
  <c r="Q66" i="7"/>
  <c r="Q61" i="7"/>
  <c r="S49" i="7" l="1"/>
  <c r="S30" i="7"/>
  <c r="S68" i="7"/>
  <c r="S69" i="7" s="1"/>
  <c r="S33" i="7"/>
  <c r="U1" i="7"/>
  <c r="T26" i="7"/>
  <c r="T27" i="7"/>
  <c r="T34" i="7"/>
  <c r="R36" i="7"/>
  <c r="V1" i="7" l="1"/>
  <c r="U27" i="7"/>
  <c r="U26" i="7"/>
  <c r="U34" i="7"/>
  <c r="U49" i="7" s="1"/>
  <c r="T30" i="7"/>
  <c r="R51" i="7"/>
  <c r="T49" i="7"/>
  <c r="S36" i="7"/>
  <c r="S48" i="7"/>
  <c r="T68" i="7"/>
  <c r="T69" i="7" s="1"/>
  <c r="T33" i="7"/>
  <c r="R65" i="7"/>
  <c r="R57" i="7"/>
  <c r="R58" i="7"/>
  <c r="R66" i="7"/>
  <c r="R62" i="7"/>
  <c r="R61" i="7"/>
  <c r="S51" i="7" l="1"/>
  <c r="W1" i="7"/>
  <c r="V27" i="7"/>
  <c r="V26" i="7"/>
  <c r="V34" i="7"/>
  <c r="V49" i="7" s="1"/>
  <c r="U30" i="7"/>
  <c r="U68" i="7"/>
  <c r="U69" i="7" s="1"/>
  <c r="U33" i="7"/>
  <c r="U36" i="7" s="1"/>
  <c r="T48" i="7"/>
  <c r="S61" i="7"/>
  <c r="T36" i="7"/>
  <c r="S58" i="7"/>
  <c r="S57" i="7"/>
  <c r="S66" i="7"/>
  <c r="S65" i="7"/>
  <c r="S62" i="7"/>
  <c r="X1" i="7" l="1"/>
  <c r="W27" i="7"/>
  <c r="W26" i="7"/>
  <c r="W34" i="7"/>
  <c r="V68" i="7"/>
  <c r="V69" i="7" s="1"/>
  <c r="V33" i="7"/>
  <c r="V30" i="7"/>
  <c r="U48" i="7"/>
  <c r="U57" i="7"/>
  <c r="U58" i="7"/>
  <c r="T51" i="7"/>
  <c r="U65" i="7"/>
  <c r="U51" i="7"/>
  <c r="U66" i="7"/>
  <c r="U61" i="7"/>
  <c r="U62" i="7"/>
  <c r="T65" i="7"/>
  <c r="T58" i="7"/>
  <c r="T57" i="7"/>
  <c r="T66" i="7"/>
  <c r="T62" i="7"/>
  <c r="T61" i="7"/>
  <c r="Y1" i="7" l="1"/>
  <c r="X27" i="7"/>
  <c r="X26" i="7"/>
  <c r="X34" i="7"/>
  <c r="X49" i="7" s="1"/>
  <c r="W68" i="7"/>
  <c r="W69" i="7" s="1"/>
  <c r="W33" i="7"/>
  <c r="W48" i="7" s="1"/>
  <c r="W30" i="7"/>
  <c r="V48" i="7"/>
  <c r="V36" i="7"/>
  <c r="W49" i="7"/>
  <c r="Z1" i="7" l="1"/>
  <c r="Y27" i="7"/>
  <c r="Y26" i="7"/>
  <c r="Y34" i="7"/>
  <c r="Y49" i="7" s="1"/>
  <c r="X30" i="7"/>
  <c r="X68" i="7"/>
  <c r="X69" i="7" s="1"/>
  <c r="X33" i="7"/>
  <c r="X36" i="7" s="1"/>
  <c r="V51" i="7"/>
  <c r="V65" i="7"/>
  <c r="V58" i="7"/>
  <c r="V57" i="7"/>
  <c r="V66" i="7"/>
  <c r="V61" i="7"/>
  <c r="V62" i="7"/>
  <c r="W36" i="7"/>
  <c r="AA1" i="7" l="1"/>
  <c r="Z27" i="7"/>
  <c r="Z26" i="7"/>
  <c r="Z34" i="7"/>
  <c r="Y30" i="7"/>
  <c r="Y68" i="7"/>
  <c r="Y69" i="7" s="1"/>
  <c r="Y33" i="7"/>
  <c r="X51" i="7"/>
  <c r="X58" i="7"/>
  <c r="X57" i="7"/>
  <c r="X48" i="7"/>
  <c r="X62" i="7"/>
  <c r="W51" i="7"/>
  <c r="X65" i="7"/>
  <c r="X66" i="7"/>
  <c r="X61" i="7"/>
  <c r="W62" i="7"/>
  <c r="W58" i="7"/>
  <c r="W57" i="7"/>
  <c r="W66" i="7"/>
  <c r="W65" i="7"/>
  <c r="W61" i="7"/>
  <c r="AB1" i="7" l="1"/>
  <c r="AA26" i="7"/>
  <c r="AA27" i="7"/>
  <c r="AA34" i="7"/>
  <c r="Z30" i="7"/>
  <c r="Z68" i="7"/>
  <c r="Z69" i="7" s="1"/>
  <c r="Z33" i="7"/>
  <c r="Z36" i="7" s="1"/>
  <c r="Z49" i="7"/>
  <c r="Y48" i="7"/>
  <c r="Y36" i="7"/>
  <c r="AC1" i="7" l="1"/>
  <c r="AB27" i="7"/>
  <c r="AB26" i="7"/>
  <c r="AB34" i="7"/>
  <c r="AA30" i="7"/>
  <c r="AA49" i="7"/>
  <c r="AA68" i="7"/>
  <c r="AA69" i="7" s="1"/>
  <c r="AA33" i="7"/>
  <c r="Z48" i="7"/>
  <c r="Z57" i="7"/>
  <c r="Z58" i="7"/>
  <c r="Y51" i="7"/>
  <c r="Z65" i="7"/>
  <c r="Z51" i="7"/>
  <c r="Z66" i="7"/>
  <c r="Z62" i="7"/>
  <c r="Z61" i="7"/>
  <c r="Y61" i="7"/>
  <c r="Y57" i="7"/>
  <c r="Y58" i="7"/>
  <c r="Y66" i="7"/>
  <c r="Y65" i="7"/>
  <c r="Y62" i="7"/>
  <c r="AD1" i="7" l="1"/>
  <c r="AC26" i="7"/>
  <c r="AC33" i="7" s="1"/>
  <c r="AC27" i="7"/>
  <c r="AC34" i="7"/>
  <c r="AB49" i="7"/>
  <c r="AB30" i="7"/>
  <c r="AB68" i="7"/>
  <c r="AB69" i="7" s="1"/>
  <c r="AB33" i="7"/>
  <c r="AA48" i="7"/>
  <c r="AA36" i="7"/>
  <c r="AC49" i="7" l="1"/>
  <c r="AC68" i="7"/>
  <c r="AC69" i="7" s="1"/>
  <c r="AC30" i="7"/>
  <c r="AC36" i="7"/>
  <c r="AE1" i="7"/>
  <c r="AD26" i="7"/>
  <c r="AD27" i="7"/>
  <c r="AD34" i="7"/>
  <c r="AC48" i="7"/>
  <c r="AA51" i="7"/>
  <c r="AB48" i="7"/>
  <c r="AB36" i="7"/>
  <c r="AA57" i="7"/>
  <c r="AA58" i="7"/>
  <c r="AA65" i="7"/>
  <c r="AA66" i="7"/>
  <c r="AA61" i="7"/>
  <c r="AA62" i="7"/>
  <c r="AF1" i="7" l="1"/>
  <c r="AE26" i="7"/>
  <c r="AE33" i="7" s="1"/>
  <c r="AE34" i="7"/>
  <c r="AE27" i="7"/>
  <c r="AD49" i="7"/>
  <c r="AD33" i="7"/>
  <c r="AD48" i="7" s="1"/>
  <c r="AC58" i="7"/>
  <c r="AC57" i="7"/>
  <c r="AD68" i="7"/>
  <c r="AD69" i="7" s="1"/>
  <c r="AD30" i="7"/>
  <c r="AC51" i="7"/>
  <c r="AB61" i="7"/>
  <c r="AC66" i="7"/>
  <c r="AC65" i="7"/>
  <c r="AC61" i="7"/>
  <c r="AC62" i="7"/>
  <c r="AB62" i="7"/>
  <c r="AB51" i="7"/>
  <c r="AB58" i="7"/>
  <c r="AB57" i="7"/>
  <c r="AB66" i="7"/>
  <c r="AB65" i="7"/>
  <c r="AG1" i="7" l="1"/>
  <c r="AF26" i="7"/>
  <c r="AF27" i="7"/>
  <c r="AF34" i="7"/>
  <c r="AE49" i="7"/>
  <c r="AE68" i="7"/>
  <c r="AE69" i="7" s="1"/>
  <c r="AE30" i="7"/>
  <c r="AE36" i="7"/>
  <c r="AD36" i="7"/>
  <c r="AE48" i="7"/>
  <c r="AF30" i="7" l="1"/>
  <c r="AH1" i="7"/>
  <c r="AG27" i="7"/>
  <c r="AG26" i="7"/>
  <c r="AG34" i="7"/>
  <c r="AF68" i="7"/>
  <c r="AF69" i="7" s="1"/>
  <c r="AF33" i="7"/>
  <c r="AF49" i="7"/>
  <c r="AE66" i="7"/>
  <c r="AE62" i="7"/>
  <c r="AD65" i="7"/>
  <c r="AD66" i="7"/>
  <c r="AD57" i="7"/>
  <c r="AE58" i="7"/>
  <c r="AE57" i="7"/>
  <c r="AD61" i="7"/>
  <c r="AE61" i="7"/>
  <c r="AE65" i="7"/>
  <c r="AD58" i="7"/>
  <c r="AD62" i="7"/>
  <c r="AE51" i="7"/>
  <c r="AD51" i="7"/>
  <c r="AI1" i="7" l="1"/>
  <c r="AH26" i="7"/>
  <c r="AH27" i="7"/>
  <c r="AH34" i="7"/>
  <c r="AG49" i="7"/>
  <c r="AG68" i="7"/>
  <c r="AG69" i="7" s="1"/>
  <c r="AG33" i="7"/>
  <c r="AG30" i="7"/>
  <c r="AF36" i="7"/>
  <c r="AF48" i="7"/>
  <c r="AJ1" i="7" l="1"/>
  <c r="AI26" i="7"/>
  <c r="AI34" i="7"/>
  <c r="AI27" i="7"/>
  <c r="AH49" i="7"/>
  <c r="AH33" i="7"/>
  <c r="AH68" i="7"/>
  <c r="AH69" i="7" s="1"/>
  <c r="AH30" i="7"/>
  <c r="AG36" i="7"/>
  <c r="AG48" i="7"/>
  <c r="AF51" i="7"/>
  <c r="AF58" i="7"/>
  <c r="AF57" i="7"/>
  <c r="AF65" i="7"/>
  <c r="AF66" i="7"/>
  <c r="AF61" i="7"/>
  <c r="AF62" i="7"/>
  <c r="AK1" i="7" l="1"/>
  <c r="AJ26" i="7"/>
  <c r="AJ27" i="7"/>
  <c r="AJ34" i="7"/>
  <c r="AI33" i="7"/>
  <c r="AI49" i="7"/>
  <c r="AI68" i="7"/>
  <c r="AI69" i="7" s="1"/>
  <c r="AI30" i="7"/>
  <c r="AH48" i="7"/>
  <c r="AH36" i="7"/>
  <c r="AG62" i="7"/>
  <c r="AG51" i="7"/>
  <c r="AG58" i="7"/>
  <c r="AG61" i="7"/>
  <c r="AG65" i="7"/>
  <c r="AG57" i="7"/>
  <c r="AG66" i="7"/>
  <c r="AL1" i="7" l="1"/>
  <c r="AK26" i="7"/>
  <c r="AK27" i="7"/>
  <c r="AK34" i="7"/>
  <c r="AJ49" i="7"/>
  <c r="AJ30" i="7"/>
  <c r="AJ68" i="7"/>
  <c r="AJ69" i="7" s="1"/>
  <c r="AJ33" i="7"/>
  <c r="AI36" i="7"/>
  <c r="AI48" i="7"/>
  <c r="AH66" i="7"/>
  <c r="AH61" i="7"/>
  <c r="AH62" i="7"/>
  <c r="AH58" i="7"/>
  <c r="AH65" i="7"/>
  <c r="AH57" i="7"/>
  <c r="AH51" i="7"/>
  <c r="AM1" i="7" l="1"/>
  <c r="AL26" i="7"/>
  <c r="AL27" i="7"/>
  <c r="AL34" i="7"/>
  <c r="AI62" i="7"/>
  <c r="AK30" i="7"/>
  <c r="AK49" i="7"/>
  <c r="AK68" i="7"/>
  <c r="AK69" i="7" s="1"/>
  <c r="AK33" i="7"/>
  <c r="AJ36" i="7"/>
  <c r="AJ48" i="7"/>
  <c r="AI57" i="7"/>
  <c r="AI61" i="7"/>
  <c r="AI58" i="7"/>
  <c r="AI51" i="7"/>
  <c r="AI65" i="7"/>
  <c r="AI66" i="7"/>
  <c r="AN1" i="7" l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AM26" i="7"/>
  <c r="AM33" i="7" s="1"/>
  <c r="AM34" i="7"/>
  <c r="BC34" i="7" s="1"/>
  <c r="AM27" i="7"/>
  <c r="BC27" i="7" s="1"/>
  <c r="AL49" i="7"/>
  <c r="AL30" i="7"/>
  <c r="AL68" i="7"/>
  <c r="AL69" i="7" s="1"/>
  <c r="AL33" i="7"/>
  <c r="AK36" i="7"/>
  <c r="AK61" i="7" s="1"/>
  <c r="AJ51" i="7"/>
  <c r="AK48" i="7"/>
  <c r="AJ61" i="7"/>
  <c r="AJ58" i="7"/>
  <c r="AJ66" i="7"/>
  <c r="AJ57" i="7"/>
  <c r="AJ62" i="7"/>
  <c r="AJ65" i="7"/>
  <c r="BC26" i="7" l="1"/>
  <c r="AM49" i="7"/>
  <c r="AM68" i="7"/>
  <c r="AM69" i="7" s="1"/>
  <c r="AM30" i="7"/>
  <c r="AM36" i="7"/>
  <c r="AL36" i="7"/>
  <c r="AM48" i="7"/>
  <c r="BC33" i="7"/>
  <c r="BC36" i="7" s="1"/>
  <c r="AL48" i="7"/>
  <c r="BC30" i="7"/>
  <c r="AK65" i="7"/>
  <c r="AK66" i="7"/>
  <c r="AK62" i="7"/>
  <c r="AK57" i="7"/>
  <c r="AK58" i="7"/>
  <c r="AK51" i="7"/>
  <c r="AM61" i="7" l="1"/>
  <c r="AM58" i="7"/>
  <c r="AM57" i="7"/>
  <c r="AL51" i="7"/>
  <c r="AL65" i="7"/>
  <c r="AL62" i="7"/>
  <c r="AL66" i="7"/>
  <c r="AL57" i="7"/>
  <c r="AL58" i="7"/>
  <c r="AL61" i="7"/>
  <c r="AM51" i="7"/>
  <c r="AM66" i="7"/>
  <c r="AM65" i="7"/>
  <c r="AM62" i="7"/>
  <c r="O4" i="3" l="1"/>
  <c r="O8" i="3"/>
  <c r="N12" i="3"/>
  <c r="O7" i="3"/>
  <c r="O5" i="3"/>
  <c r="O12" i="3"/>
  <c r="N11" i="3"/>
  <c r="O13" i="3"/>
  <c r="N10" i="3"/>
  <c r="N8" i="3"/>
  <c r="N5" i="3"/>
  <c r="O11" i="3"/>
  <c r="O10" i="3"/>
  <c r="N9" i="3"/>
  <c r="O6" i="3"/>
  <c r="O9" i="3"/>
  <c r="N7" i="3"/>
  <c r="O2" i="3"/>
  <c r="N4" i="3"/>
  <c r="N3" i="3"/>
  <c r="O3" i="3"/>
  <c r="B83" i="15"/>
  <c r="B84" i="15" s="1"/>
  <c r="C40" i="15" s="1"/>
  <c r="N6" i="3"/>
  <c r="AE83" i="15" l="1"/>
  <c r="AE38" i="1"/>
  <c r="AE43" i="15"/>
  <c r="AU83" i="15"/>
  <c r="AU38" i="1"/>
  <c r="AU43" i="15"/>
  <c r="S83" i="15"/>
  <c r="S43" i="15"/>
  <c r="S38" i="1"/>
  <c r="AL83" i="15"/>
  <c r="AL80" i="15" s="1"/>
  <c r="AL82" i="15" s="1"/>
  <c r="AM38" i="15" s="1"/>
  <c r="AL43" i="15"/>
  <c r="AL40" i="15" s="1"/>
  <c r="AL42" i="15" s="1"/>
  <c r="AL38" i="1"/>
  <c r="AL35" i="1" s="1"/>
  <c r="AL37" i="1" s="1"/>
  <c r="R83" i="15"/>
  <c r="R80" i="15" s="1"/>
  <c r="S80" i="15" s="1"/>
  <c r="R43" i="15"/>
  <c r="R38" i="1"/>
  <c r="AD83" i="15"/>
  <c r="AD80" i="15" s="1"/>
  <c r="AD82" i="15" s="1"/>
  <c r="AE38" i="15" s="1"/>
  <c r="AD38" i="1"/>
  <c r="AD35" i="1" s="1"/>
  <c r="AD37" i="1" s="1"/>
  <c r="AD43" i="15"/>
  <c r="AQ83" i="15"/>
  <c r="AQ43" i="15"/>
  <c r="AQ38" i="1"/>
  <c r="F83" i="15"/>
  <c r="F84" i="15" s="1"/>
  <c r="F43" i="15"/>
  <c r="F44" i="15" s="1"/>
  <c r="F38" i="1"/>
  <c r="F39" i="1" s="1"/>
  <c r="AI83" i="15"/>
  <c r="AI43" i="15"/>
  <c r="AI38" i="1"/>
  <c r="O83" i="15"/>
  <c r="O38" i="1"/>
  <c r="O43" i="15"/>
  <c r="J83" i="15"/>
  <c r="J80" i="15" s="1"/>
  <c r="K80" i="15" s="1"/>
  <c r="J38" i="1"/>
  <c r="J43" i="15"/>
  <c r="AM83" i="15"/>
  <c r="AM43" i="15"/>
  <c r="AM38" i="1"/>
  <c r="W83" i="15"/>
  <c r="W43" i="15"/>
  <c r="W38" i="1"/>
  <c r="AT83" i="15"/>
  <c r="AT43" i="15"/>
  <c r="AT38" i="1"/>
  <c r="N83" i="15"/>
  <c r="N80" i="15" s="1"/>
  <c r="O80" i="15" s="1"/>
  <c r="N38" i="1"/>
  <c r="N35" i="1" s="1"/>
  <c r="N37" i="1" s="1"/>
  <c r="N43" i="15"/>
  <c r="AP83" i="15"/>
  <c r="AP80" i="15" s="1"/>
  <c r="AP82" i="15" s="1"/>
  <c r="AQ38" i="15" s="1"/>
  <c r="AP38" i="1"/>
  <c r="AP35" i="1" s="1"/>
  <c r="AP37" i="1" s="1"/>
  <c r="AP43" i="15"/>
  <c r="AP40" i="15" s="1"/>
  <c r="AP42" i="15" s="1"/>
  <c r="G83" i="15"/>
  <c r="G43" i="15"/>
  <c r="G38" i="1"/>
  <c r="C83" i="15"/>
  <c r="C84" i="15" s="1"/>
  <c r="C43" i="15"/>
  <c r="C44" i="15" s="1"/>
  <c r="C38" i="1"/>
  <c r="C39" i="1" s="1"/>
  <c r="Z83" i="15"/>
  <c r="Z80" i="15" s="1"/>
  <c r="AA80" i="15" s="1"/>
  <c r="Z38" i="1"/>
  <c r="Z43" i="15"/>
  <c r="AA83" i="15"/>
  <c r="AA43" i="15"/>
  <c r="AA38" i="1"/>
  <c r="V83" i="15"/>
  <c r="V80" i="15" s="1"/>
  <c r="W80" i="15" s="1"/>
  <c r="V43" i="15"/>
  <c r="V38" i="1"/>
  <c r="V35" i="1" s="1"/>
  <c r="V37" i="1" s="1"/>
  <c r="AH83" i="15"/>
  <c r="AH80" i="15" s="1"/>
  <c r="AH82" i="15" s="1"/>
  <c r="AI38" i="15" s="1"/>
  <c r="AH43" i="15"/>
  <c r="AH40" i="15" s="1"/>
  <c r="AH42" i="15" s="1"/>
  <c r="AH38" i="1"/>
  <c r="K83" i="15"/>
  <c r="K43" i="15"/>
  <c r="K38" i="1"/>
  <c r="AE77" i="1"/>
  <c r="S77" i="1"/>
  <c r="AL77" i="1"/>
  <c r="AM34" i="1" s="1"/>
  <c r="AD77" i="1"/>
  <c r="AE34" i="1" s="1"/>
  <c r="F77" i="1"/>
  <c r="G34" i="1" s="1"/>
  <c r="AI77" i="1"/>
  <c r="O77" i="1"/>
  <c r="J77" i="1"/>
  <c r="W77" i="1"/>
  <c r="AT77" i="1"/>
  <c r="AP77" i="1"/>
  <c r="AQ34" i="1" s="1"/>
  <c r="Z77" i="1"/>
  <c r="AA77" i="1"/>
  <c r="V77" i="1"/>
  <c r="AH77" i="1"/>
  <c r="AI34" i="1" s="1"/>
  <c r="K77" i="1"/>
  <c r="B78" i="1"/>
  <c r="N19" i="3"/>
  <c r="C77" i="1"/>
  <c r="C78" i="1" s="1"/>
  <c r="O19" i="3"/>
  <c r="N77" i="1"/>
  <c r="O34" i="1" s="1"/>
  <c r="P6" i="3"/>
  <c r="R77" i="1"/>
  <c r="S34" i="1" s="1"/>
  <c r="P11" i="3"/>
  <c r="AM77" i="1"/>
  <c r="P13" i="3"/>
  <c r="AU77" i="1"/>
  <c r="P3" i="3"/>
  <c r="G77" i="1"/>
  <c r="P12" i="3"/>
  <c r="AQ77" i="1"/>
  <c r="P2" i="3"/>
  <c r="P9" i="3"/>
  <c r="P10" i="3"/>
  <c r="P5" i="3"/>
  <c r="P7" i="3"/>
  <c r="P8" i="3"/>
  <c r="P4" i="3"/>
  <c r="G84" i="15" l="1"/>
  <c r="K84" i="15" s="1"/>
  <c r="O84" i="15" s="1"/>
  <c r="S84" i="15" s="1"/>
  <c r="W84" i="15" s="1"/>
  <c r="AA84" i="15" s="1"/>
  <c r="AE84" i="15" s="1"/>
  <c r="AI84" i="15" s="1"/>
  <c r="AM84" i="15" s="1"/>
  <c r="AQ84" i="15" s="1"/>
  <c r="AU84" i="15" s="1"/>
  <c r="AT80" i="15"/>
  <c r="AT82" i="15" s="1"/>
  <c r="AU38" i="15" s="1"/>
  <c r="AT35" i="1"/>
  <c r="AT37" i="1" s="1"/>
  <c r="J40" i="15"/>
  <c r="J42" i="15" s="1"/>
  <c r="J44" i="15"/>
  <c r="N44" i="15" s="1"/>
  <c r="R44" i="15" s="1"/>
  <c r="V44" i="15" s="1"/>
  <c r="Z44" i="15" s="1"/>
  <c r="AD44" i="15" s="1"/>
  <c r="AH44" i="15" s="1"/>
  <c r="AL44" i="15" s="1"/>
  <c r="AP44" i="15" s="1"/>
  <c r="W82" i="15"/>
  <c r="W42" i="15"/>
  <c r="W37" i="1"/>
  <c r="G82" i="15"/>
  <c r="G42" i="15"/>
  <c r="G37" i="1"/>
  <c r="J35" i="1"/>
  <c r="J37" i="1" s="1"/>
  <c r="J39" i="1"/>
  <c r="N39" i="1" s="1"/>
  <c r="R39" i="1" s="1"/>
  <c r="V39" i="1" s="1"/>
  <c r="Z39" i="1" s="1"/>
  <c r="AD39" i="1" s="1"/>
  <c r="AH39" i="1" s="1"/>
  <c r="AL39" i="1" s="1"/>
  <c r="AP39" i="1" s="1"/>
  <c r="AT39" i="1" s="1"/>
  <c r="AH35" i="1"/>
  <c r="AH37" i="1" s="1"/>
  <c r="O82" i="15"/>
  <c r="O37" i="1"/>
  <c r="O42" i="15"/>
  <c r="V40" i="15"/>
  <c r="V42" i="15" s="1"/>
  <c r="AU82" i="15"/>
  <c r="AU42" i="15"/>
  <c r="AU37" i="1"/>
  <c r="R40" i="15"/>
  <c r="R42" i="15" s="1"/>
  <c r="AE82" i="15"/>
  <c r="AE42" i="15"/>
  <c r="AE37" i="1"/>
  <c r="G39" i="1"/>
  <c r="K39" i="1" s="1"/>
  <c r="O39" i="1" s="1"/>
  <c r="S39" i="1" s="1"/>
  <c r="W39" i="1" s="1"/>
  <c r="AA39" i="1" s="1"/>
  <c r="AE39" i="1" s="1"/>
  <c r="AI39" i="1" s="1"/>
  <c r="AM39" i="1" s="1"/>
  <c r="AQ39" i="1" s="1"/>
  <c r="AU39" i="1" s="1"/>
  <c r="R35" i="1"/>
  <c r="R37" i="1" s="1"/>
  <c r="AI82" i="15"/>
  <c r="AI42" i="15"/>
  <c r="AI37" i="1"/>
  <c r="G44" i="15"/>
  <c r="K44" i="15" s="1"/>
  <c r="O44" i="15" s="1"/>
  <c r="S44" i="15" s="1"/>
  <c r="W44" i="15" s="1"/>
  <c r="AA44" i="15" s="1"/>
  <c r="AE44" i="15" s="1"/>
  <c r="AI44" i="15" s="1"/>
  <c r="AM44" i="15" s="1"/>
  <c r="AQ44" i="15" s="1"/>
  <c r="AU44" i="15" s="1"/>
  <c r="N40" i="15"/>
  <c r="N42" i="15" s="1"/>
  <c r="AM82" i="15"/>
  <c r="AM37" i="1"/>
  <c r="AM42" i="15"/>
  <c r="K82" i="15"/>
  <c r="K37" i="1"/>
  <c r="K42" i="15"/>
  <c r="AQ82" i="15"/>
  <c r="AQ37" i="1"/>
  <c r="AQ42" i="15"/>
  <c r="S82" i="15"/>
  <c r="S42" i="15"/>
  <c r="S37" i="1"/>
  <c r="Z40" i="15"/>
  <c r="Z42" i="15" s="1"/>
  <c r="AD40" i="15"/>
  <c r="AD42" i="15" s="1"/>
  <c r="AA82" i="15"/>
  <c r="AA42" i="15"/>
  <c r="AA37" i="1"/>
  <c r="Z35" i="1"/>
  <c r="Z37" i="1" s="1"/>
  <c r="AT40" i="15"/>
  <c r="AT42" i="15" s="1"/>
  <c r="AT44" i="15"/>
  <c r="Z74" i="1"/>
  <c r="Z76" i="1" s="1"/>
  <c r="AA34" i="1"/>
  <c r="AU34" i="1"/>
  <c r="V74" i="1"/>
  <c r="W74" i="1" s="1"/>
  <c r="W34" i="1"/>
  <c r="C37" i="1"/>
  <c r="C42" i="15"/>
  <c r="C82" i="15"/>
  <c r="J74" i="1"/>
  <c r="J76" i="1" s="1"/>
  <c r="K34" i="1"/>
  <c r="J84" i="15"/>
  <c r="G40" i="15"/>
  <c r="V82" i="15"/>
  <c r="W38" i="15" s="1"/>
  <c r="N82" i="15"/>
  <c r="O38" i="15" s="1"/>
  <c r="J82" i="15"/>
  <c r="K38" i="15" s="1"/>
  <c r="R82" i="15"/>
  <c r="S38" i="15" s="1"/>
  <c r="Z82" i="15"/>
  <c r="AA38" i="15" s="1"/>
  <c r="J81" i="15"/>
  <c r="F78" i="1"/>
  <c r="AH74" i="1"/>
  <c r="AP74" i="1"/>
  <c r="AP76" i="1" s="1"/>
  <c r="AL74" i="1"/>
  <c r="AT74" i="1"/>
  <c r="AU74" i="1" s="1"/>
  <c r="AD74" i="1"/>
  <c r="AU76" i="1"/>
  <c r="AE76" i="1"/>
  <c r="C76" i="1"/>
  <c r="AM76" i="1"/>
  <c r="AI76" i="1"/>
  <c r="K76" i="1"/>
  <c r="AA76" i="1"/>
  <c r="O76" i="1"/>
  <c r="W76" i="1"/>
  <c r="G76" i="1"/>
  <c r="S76" i="1"/>
  <c r="AQ76" i="1"/>
  <c r="G78" i="1"/>
  <c r="K78" i="1" s="1"/>
  <c r="O78" i="1" s="1"/>
  <c r="S78" i="1" s="1"/>
  <c r="W78" i="1" s="1"/>
  <c r="AA78" i="1" s="1"/>
  <c r="AE78" i="1" s="1"/>
  <c r="AI78" i="1" s="1"/>
  <c r="AM78" i="1" s="1"/>
  <c r="AQ78" i="1" s="1"/>
  <c r="AU78" i="1" s="1"/>
  <c r="P19" i="3"/>
  <c r="N74" i="1"/>
  <c r="R74" i="1"/>
  <c r="AT76" i="1" l="1"/>
  <c r="J75" i="1"/>
  <c r="K75" i="1" s="1"/>
  <c r="J41" i="15"/>
  <c r="V76" i="1"/>
  <c r="AA74" i="1"/>
  <c r="K74" i="1"/>
  <c r="J78" i="1"/>
  <c r="K35" i="1" s="1"/>
  <c r="G35" i="1"/>
  <c r="N84" i="15"/>
  <c r="K40" i="15"/>
  <c r="AL76" i="1"/>
  <c r="AM74" i="1"/>
  <c r="K81" i="15"/>
  <c r="N81" i="15"/>
  <c r="AH76" i="1"/>
  <c r="AI74" i="1"/>
  <c r="AD76" i="1"/>
  <c r="AE74" i="1"/>
  <c r="R76" i="1"/>
  <c r="S74" i="1"/>
  <c r="N76" i="1"/>
  <c r="O74" i="1"/>
  <c r="N75" i="1"/>
  <c r="K41" i="15" l="1"/>
  <c r="N41" i="15"/>
  <c r="N78" i="1"/>
  <c r="O35" i="1" s="1"/>
  <c r="R84" i="15"/>
  <c r="O40" i="15"/>
  <c r="O81" i="15"/>
  <c r="R81" i="15"/>
  <c r="O75" i="1"/>
  <c r="R75" i="1"/>
  <c r="R78" i="1" l="1"/>
  <c r="V78" i="1" s="1"/>
  <c r="O41" i="15"/>
  <c r="R41" i="15"/>
  <c r="V84" i="15"/>
  <c r="S40" i="15"/>
  <c r="S81" i="15"/>
  <c r="V81" i="15"/>
  <c r="V75" i="1"/>
  <c r="S75" i="1"/>
  <c r="S35" i="1" l="1"/>
  <c r="S41" i="15"/>
  <c r="V41" i="15"/>
  <c r="Z78" i="1"/>
  <c r="W35" i="1"/>
  <c r="Z84" i="15"/>
  <c r="W40" i="15"/>
  <c r="W81" i="15"/>
  <c r="Z81" i="15"/>
  <c r="W75" i="1"/>
  <c r="Z75" i="1"/>
  <c r="W41" i="15" l="1"/>
  <c r="Z41" i="15"/>
  <c r="AD84" i="15"/>
  <c r="AH84" i="15" s="1"/>
  <c r="AL84" i="15" s="1"/>
  <c r="AP84" i="15" s="1"/>
  <c r="AT84" i="15" s="1"/>
  <c r="AA40" i="15"/>
  <c r="AD78" i="1"/>
  <c r="AA35" i="1"/>
  <c r="AA81" i="15"/>
  <c r="AD81" i="15"/>
  <c r="AH81" i="15" s="1"/>
  <c r="AL81" i="15" s="1"/>
  <c r="AP81" i="15" s="1"/>
  <c r="AT81" i="15" s="1"/>
  <c r="AA75" i="1"/>
  <c r="AD75" i="1"/>
  <c r="AA41" i="15" l="1"/>
  <c r="AD41" i="15"/>
  <c r="AH41" i="15" s="1"/>
  <c r="AL41" i="15" s="1"/>
  <c r="AP41" i="15" s="1"/>
  <c r="AT41" i="15" s="1"/>
  <c r="AH78" i="1"/>
  <c r="AE35" i="1"/>
  <c r="AE75" i="1"/>
  <c r="AH75" i="1"/>
  <c r="AL78" i="1" l="1"/>
  <c r="AI35" i="1"/>
  <c r="AI75" i="1"/>
  <c r="AL75" i="1"/>
  <c r="AP78" i="1" l="1"/>
  <c r="AT78" i="1" s="1"/>
  <c r="AU35" i="1" s="1"/>
  <c r="AM35" i="1"/>
  <c r="AM75" i="1"/>
  <c r="AP75" i="1"/>
  <c r="AT75" i="1" s="1"/>
  <c r="AU75" i="1" s="1"/>
  <c r="B35" i="1" s="1"/>
  <c r="C35" i="1" l="1"/>
  <c r="B37" i="1"/>
  <c r="B36" i="1"/>
  <c r="C36" i="1" l="1"/>
  <c r="F36" i="1"/>
  <c r="J36" i="1" l="1"/>
  <c r="G36" i="1"/>
  <c r="K36" i="1" l="1"/>
  <c r="N36" i="1"/>
  <c r="R36" i="1" l="1"/>
  <c r="O36" i="1"/>
  <c r="V36" i="1" l="1"/>
  <c r="S36" i="1"/>
  <c r="Z36" i="1" l="1"/>
  <c r="W36" i="1"/>
  <c r="AD36" i="1" l="1"/>
  <c r="AA36" i="1"/>
  <c r="AE36" i="1" l="1"/>
  <c r="AH36" i="1"/>
  <c r="AI36" i="1" l="1"/>
  <c r="AL36" i="1"/>
  <c r="AP36" i="1" l="1"/>
  <c r="AT36" i="1" s="1"/>
  <c r="AU36" i="1" s="1"/>
  <c r="AM3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<sst xmlns="http://schemas.openxmlformats.org/spreadsheetml/2006/main" count="68484" uniqueCount="2768">
  <si>
    <t>DATE</t>
  </si>
  <si>
    <t>DAY</t>
  </si>
  <si>
    <t>QTY</t>
  </si>
  <si>
    <t>TU</t>
  </si>
  <si>
    <t>FR</t>
  </si>
  <si>
    <t>MO</t>
  </si>
  <si>
    <t>WE</t>
  </si>
  <si>
    <t>SA</t>
  </si>
  <si>
    <t>TH</t>
  </si>
  <si>
    <t>SU</t>
  </si>
  <si>
    <t>Mnth Counts</t>
  </si>
  <si>
    <t>YTD Count</t>
  </si>
  <si>
    <t>Check Outs</t>
  </si>
  <si>
    <t>YTD Chk Out</t>
  </si>
  <si>
    <t>Adj Counts</t>
  </si>
  <si>
    <t>12-31 Count</t>
  </si>
  <si>
    <t>01-31 Count</t>
  </si>
  <si>
    <t>01-07 Count</t>
  </si>
  <si>
    <t>02-07 Count</t>
  </si>
  <si>
    <t>01-14 Count</t>
  </si>
  <si>
    <t>02-14 Count</t>
  </si>
  <si>
    <t>Daily Cnts</t>
  </si>
  <si>
    <t>Averages</t>
  </si>
  <si>
    <t>351 at m/b</t>
  </si>
  <si>
    <t>612 at m/b</t>
  </si>
  <si>
    <t>451 at m/b</t>
  </si>
  <si>
    <t>345 at m/b</t>
  </si>
  <si>
    <t>306 @ m/b</t>
  </si>
  <si>
    <t>349 at m/b</t>
  </si>
  <si>
    <t>420 @ m/b</t>
  </si>
  <si>
    <t>489 @10-7</t>
  </si>
  <si>
    <t>607 @11-10</t>
  </si>
  <si>
    <t>577 @ 12-7</t>
  </si>
  <si>
    <t>657 @10-14</t>
  </si>
  <si>
    <t>705 @11-14</t>
  </si>
  <si>
    <t>724 @ 12-14</t>
  </si>
  <si>
    <t>600 on 11-30</t>
  </si>
  <si>
    <t>Pkg No</t>
  </si>
  <si>
    <t>Purch Date</t>
  </si>
  <si>
    <t>Owner</t>
  </si>
  <si>
    <t>Status</t>
  </si>
  <si>
    <t>Orig Qty</t>
  </si>
  <si>
    <t>Orig Amt</t>
  </si>
  <si>
    <t>Rate</t>
  </si>
  <si>
    <t>Beg Qty</t>
  </si>
  <si>
    <t>Beg Amt</t>
  </si>
  <si>
    <t>Acq Qty</t>
  </si>
  <si>
    <t>Acq Amt</t>
  </si>
  <si>
    <t>Adj Qty</t>
  </si>
  <si>
    <t>Adj Amt</t>
  </si>
  <si>
    <t>Used Qty</t>
  </si>
  <si>
    <t>Used Amt</t>
  </si>
  <si>
    <t>End Qty</t>
  </si>
  <si>
    <t>End Amt</t>
  </si>
  <si>
    <t>Navin, Pat</t>
  </si>
  <si>
    <t>O'Brien, Shane</t>
  </si>
  <si>
    <t>Berky, Diane</t>
  </si>
  <si>
    <t>Rage, Jackie</t>
  </si>
  <si>
    <t>Scally, Vicki</t>
  </si>
  <si>
    <t>Looser, Jordy &amp; Julie</t>
  </si>
  <si>
    <t>Horan, Stephanie</t>
  </si>
  <si>
    <t>Rhodes, Kate &amp; Doug</t>
  </si>
  <si>
    <t>Richard, Chloe</t>
  </si>
  <si>
    <t>Blank, Erika</t>
  </si>
  <si>
    <t>Ades, Danielle</t>
  </si>
  <si>
    <t>Hanson, Janet</t>
  </si>
  <si>
    <t>Shea, Joan</t>
  </si>
  <si>
    <t>DiGenova, Marina &amp; Frank</t>
  </si>
  <si>
    <t>Hoffmann, Laura</t>
  </si>
  <si>
    <t>Horne, Jone</t>
  </si>
  <si>
    <t>MacQuarrie, Barbara &amp; Steve</t>
  </si>
  <si>
    <t>Kane, Amy &amp; John</t>
  </si>
  <si>
    <t>Rosenthal, Tammy</t>
  </si>
  <si>
    <t>Schleyer, Mary</t>
  </si>
  <si>
    <t>Gacek, Janet</t>
  </si>
  <si>
    <t>Whalen, Jason</t>
  </si>
  <si>
    <t>Bolte, Katrina</t>
  </si>
  <si>
    <t>Lynch, Marianne</t>
  </si>
  <si>
    <t>Warner, Cathy</t>
  </si>
  <si>
    <t>Johnson, Joyce &amp; David</t>
  </si>
  <si>
    <t>Sisto, Joan</t>
  </si>
  <si>
    <t>Sprague, Drew</t>
  </si>
  <si>
    <t>Kelley, Diana</t>
  </si>
  <si>
    <t>Daly, Maryann &amp; Jim</t>
  </si>
  <si>
    <t>DiBrigida, Sarah</t>
  </si>
  <si>
    <t>Vetter, Melissa</t>
  </si>
  <si>
    <t>Dubisz, Debi</t>
  </si>
  <si>
    <t>Williams, Amy</t>
  </si>
  <si>
    <t>Lewis, Julie &amp; Dave</t>
  </si>
  <si>
    <t>Sexton, Jackie</t>
  </si>
  <si>
    <t>Rawley, Curt</t>
  </si>
  <si>
    <t>Metzner, Christine</t>
  </si>
  <si>
    <t>Murphy, David</t>
  </si>
  <si>
    <t>Norton, David</t>
  </si>
  <si>
    <t>Silverman, Daniel</t>
  </si>
  <si>
    <t>Bottomley, Nina &amp; John</t>
  </si>
  <si>
    <t>Ward, Richard</t>
  </si>
  <si>
    <t>Corbitt, DJ &amp; Tracey</t>
  </si>
  <si>
    <t>Bean, Julie</t>
  </si>
  <si>
    <t>Rand, Sandy</t>
  </si>
  <si>
    <t>Anderson, Cindy</t>
  </si>
  <si>
    <t>England, Kristin</t>
  </si>
  <si>
    <t>Bosma, Kevin</t>
  </si>
  <si>
    <t>Eaton, Jennifer</t>
  </si>
  <si>
    <t>Allen, Ken</t>
  </si>
  <si>
    <t>Fox, Anne</t>
  </si>
  <si>
    <t>Sennott, Andrea</t>
  </si>
  <si>
    <t>Hill, Skye</t>
  </si>
  <si>
    <t>Goncalves, Shelly</t>
  </si>
  <si>
    <t>Trzaskoma, Laurel</t>
  </si>
  <si>
    <t>Kelleher Horne, Betsy</t>
  </si>
  <si>
    <t>Pearl, Vanessa</t>
  </si>
  <si>
    <t>Hanson, Tom</t>
  </si>
  <si>
    <t>Roelofs, Jennifer</t>
  </si>
  <si>
    <t>Kunz, Lisa</t>
  </si>
  <si>
    <t>Lightbown, Dianne</t>
  </si>
  <si>
    <t>Maguire, Paul</t>
  </si>
  <si>
    <t>Peschier, Kim</t>
  </si>
  <si>
    <t>Smyth, Jenife</t>
  </si>
  <si>
    <t>Torrey, Alison</t>
  </si>
  <si>
    <t>Rogers, Laura</t>
  </si>
  <si>
    <t>Lee, Chloe</t>
  </si>
  <si>
    <t>Rogers, Beth</t>
  </si>
  <si>
    <t>Marasco, SandraLynn</t>
  </si>
  <si>
    <t>Eisfeller, Barbara</t>
  </si>
  <si>
    <t>Girald, Kristen</t>
  </si>
  <si>
    <t>Roediger, Jennifer</t>
  </si>
  <si>
    <t>Jenkins, John Michael</t>
  </si>
  <si>
    <t>Cochran, April</t>
  </si>
  <si>
    <t>Smith, Amy</t>
  </si>
  <si>
    <t>Defeo, Chantal</t>
  </si>
  <si>
    <t>Carroll, Marcia</t>
  </si>
  <si>
    <t>Hopkins, Ann</t>
  </si>
  <si>
    <t>Gray, Kristen</t>
  </si>
  <si>
    <t>McCann, Tiffany</t>
  </si>
  <si>
    <t>Higgins, Deb</t>
  </si>
  <si>
    <t>Nault, Sharyn</t>
  </si>
  <si>
    <t>Crews, Tracy</t>
  </si>
  <si>
    <t>O'Callaghan, Terry</t>
  </si>
  <si>
    <t>Mullen, Michelle</t>
  </si>
  <si>
    <t>Mitchell, Jason</t>
  </si>
  <si>
    <t>Reddington, Catherine</t>
  </si>
  <si>
    <t>Friel, Leslie</t>
  </si>
  <si>
    <t>McNamara, Ann</t>
  </si>
  <si>
    <t>Eveland, Keith</t>
  </si>
  <si>
    <t>Coombs, Mary</t>
  </si>
  <si>
    <t>Record, Becky</t>
  </si>
  <si>
    <t>Singleton, Amanda</t>
  </si>
  <si>
    <t>Eberhart, Eileen</t>
  </si>
  <si>
    <t>Jagentefl, Amanda</t>
  </si>
  <si>
    <t>Honan, Marlene</t>
  </si>
  <si>
    <t>Newman, Melanee</t>
  </si>
  <si>
    <t>Cahill, Peter</t>
  </si>
  <si>
    <t>Daphnis, Margo</t>
  </si>
  <si>
    <t>Drake, Dylan</t>
  </si>
  <si>
    <t>Levitsky, Keith</t>
  </si>
  <si>
    <t>Krespach, Judy</t>
  </si>
  <si>
    <t>Chase, David</t>
  </si>
  <si>
    <t>Lund, Sarah</t>
  </si>
  <si>
    <t>Berardi, Dave</t>
  </si>
  <si>
    <t>Jarvis, Deborah</t>
  </si>
  <si>
    <t>Lopresto-Drakatos, Rose</t>
  </si>
  <si>
    <t>Cutts, Andrew</t>
  </si>
  <si>
    <t>Adams, David</t>
  </si>
  <si>
    <t>Hanglin, David</t>
  </si>
  <si>
    <t>Clement, Julie</t>
  </si>
  <si>
    <t>Reardon, Sheila</t>
  </si>
  <si>
    <t>Reed, Linda</t>
  </si>
  <si>
    <t>DaSilva, Patricia</t>
  </si>
  <si>
    <t>Osgood, Nicole</t>
  </si>
  <si>
    <t>Aboody, Allison</t>
  </si>
  <si>
    <t>Sununu, Christine</t>
  </si>
  <si>
    <t>Robinson, Kathleen</t>
  </si>
  <si>
    <t>Lynch, Cheryl</t>
  </si>
  <si>
    <t>Woodman, Lisa</t>
  </si>
  <si>
    <t>King, Samantha</t>
  </si>
  <si>
    <t>Huelle, Colton</t>
  </si>
  <si>
    <t>Martino, Paul</t>
  </si>
  <si>
    <t>DiLaura, Paulanne</t>
  </si>
  <si>
    <t>Minor, Sarah</t>
  </si>
  <si>
    <t>Considine, Nancy</t>
  </si>
  <si>
    <t>Hall, Cory</t>
  </si>
  <si>
    <t>Abbott, John</t>
  </si>
  <si>
    <t>Arnold, Meredith</t>
  </si>
  <si>
    <t>Cabral, Danielle</t>
  </si>
  <si>
    <t>Moses, Alan</t>
  </si>
  <si>
    <t>McCarthy, Monica</t>
  </si>
  <si>
    <t>Cameron, Mary</t>
  </si>
  <si>
    <t>Milardo, Joe</t>
  </si>
  <si>
    <t>Alix, Andrew</t>
  </si>
  <si>
    <t>Hanscome, Suzanne</t>
  </si>
  <si>
    <t>Milad, Emad</t>
  </si>
  <si>
    <t>Kelly, Angelea</t>
  </si>
  <si>
    <t>Egbert, Steve</t>
  </si>
  <si>
    <t>Mitchell, Maurita</t>
  </si>
  <si>
    <t>Mulvey, Liz</t>
  </si>
  <si>
    <t>Honda, Margaret</t>
  </si>
  <si>
    <t>Hartman, Paula</t>
  </si>
  <si>
    <t>Stevens, Angela</t>
  </si>
  <si>
    <t>Adams, Samantha</t>
  </si>
  <si>
    <t>Carlino, Sara</t>
  </si>
  <si>
    <t>Clark, Stephen</t>
  </si>
  <si>
    <t>D'Amico, Christa</t>
  </si>
  <si>
    <t>Robinson, Vicki</t>
  </si>
  <si>
    <t>Angell, Sarah</t>
  </si>
  <si>
    <t>Hoag, Rebecca</t>
  </si>
  <si>
    <t>Nierendorf, Sue</t>
  </si>
  <si>
    <t>Casey-Allen, Ken</t>
  </si>
  <si>
    <t>Bonner, Laura</t>
  </si>
  <si>
    <t>Couture, Kaitlin</t>
  </si>
  <si>
    <t>Chase, Ann</t>
  </si>
  <si>
    <t>Sebeny, Jennifer</t>
  </si>
  <si>
    <t>Montgomery, Samantha</t>
  </si>
  <si>
    <t>Marconi, Michelle</t>
  </si>
  <si>
    <t>Morgia, Massimo</t>
  </si>
  <si>
    <t>Campel, Kristine</t>
  </si>
  <si>
    <t>Demers, Chris</t>
  </si>
  <si>
    <t>Lyman, Joan</t>
  </si>
  <si>
    <t>Lamprey, Jo</t>
  </si>
  <si>
    <t>Hook, Jessica</t>
  </si>
  <si>
    <t>Riordan, Kim</t>
  </si>
  <si>
    <t>Wilson, Jennifer</t>
  </si>
  <si>
    <t>Anderson, Eric</t>
  </si>
  <si>
    <t>Scott, Katie</t>
  </si>
  <si>
    <t>Bosen, Tina</t>
  </si>
  <si>
    <t>Bowden, Jennifer</t>
  </si>
  <si>
    <t>Vangel, Michelle</t>
  </si>
  <si>
    <t>Brockett, Dawn</t>
  </si>
  <si>
    <t>Devine, Robin</t>
  </si>
  <si>
    <t>Charlie</t>
  </si>
  <si>
    <t>Collins, Elizabeth</t>
  </si>
  <si>
    <t>Description</t>
  </si>
  <si>
    <t>Std Suite Prem</t>
  </si>
  <si>
    <t>Adler, Joseph</t>
  </si>
  <si>
    <t>Albright, Larry</t>
  </si>
  <si>
    <t>Alix, Neeve</t>
  </si>
  <si>
    <t>XL Suite Prem</t>
  </si>
  <si>
    <t>Allen, Janet</t>
  </si>
  <si>
    <t>In/Out Suite Prem</t>
  </si>
  <si>
    <t>Allen, Kristin</t>
  </si>
  <si>
    <t>XL Suite Prem (2)</t>
  </si>
  <si>
    <t>Anderson, Evan</t>
  </si>
  <si>
    <t>In/Out Suite Prem (2)</t>
  </si>
  <si>
    <t>Std Suite Prem (2)</t>
  </si>
  <si>
    <t>Barry, Susan</t>
  </si>
  <si>
    <t>Bartlett, Brooke</t>
  </si>
  <si>
    <t>Berlucchi, Chelsea</t>
  </si>
  <si>
    <t>Bernier, David</t>
  </si>
  <si>
    <t>Blaisdell, Phil</t>
  </si>
  <si>
    <t>Boucher, Krysta</t>
  </si>
  <si>
    <t>Boucher, Mark</t>
  </si>
  <si>
    <t>Brown, Cameron</t>
  </si>
  <si>
    <t>Brown, Dan</t>
  </si>
  <si>
    <t>Chaloux, Theresa</t>
  </si>
  <si>
    <t>Clark, Richard</t>
  </si>
  <si>
    <t>Clifford, Christine</t>
  </si>
  <si>
    <t>Crowley, Maureen</t>
  </si>
  <si>
    <t>Daly, Maryann</t>
  </si>
  <si>
    <t>Davis, Wyatt</t>
  </si>
  <si>
    <t>De Young, Dana</t>
  </si>
  <si>
    <t>Decelle, Linda</t>
  </si>
  <si>
    <t>Decker, Tom</t>
  </si>
  <si>
    <t>DeMarco, Andrea</t>
  </si>
  <si>
    <t>Derrey, Mike</t>
  </si>
  <si>
    <t>Diamond, James</t>
  </si>
  <si>
    <t>Dimanche, Techie</t>
  </si>
  <si>
    <t>Douphinette, Cindy</t>
  </si>
  <si>
    <t>Duffy, Tina</t>
  </si>
  <si>
    <t>Durling, Ryan</t>
  </si>
  <si>
    <t>Fabrega, Meganne</t>
  </si>
  <si>
    <t>Falck, Sally</t>
  </si>
  <si>
    <t>Fougere, Pete</t>
  </si>
  <si>
    <t>Garvey, Helen</t>
  </si>
  <si>
    <t>Giblin, Bev</t>
  </si>
  <si>
    <t>Glasrud, Hannah</t>
  </si>
  <si>
    <t>Guthrie, Will</t>
  </si>
  <si>
    <t>Hahalis, Alexis</t>
  </si>
  <si>
    <t>Hamilton, Sara</t>
  </si>
  <si>
    <t>Hebert, Lori</t>
  </si>
  <si>
    <t>Hefler, Megan</t>
  </si>
  <si>
    <t>Hicks, Robin</t>
  </si>
  <si>
    <t>Hill, Heidi</t>
  </si>
  <si>
    <t>Hinkle, Lindsay</t>
  </si>
  <si>
    <t>Hogan, Victoria</t>
  </si>
  <si>
    <t>Hunt, Julie</t>
  </si>
  <si>
    <t>Std Suite Prem (3)</t>
  </si>
  <si>
    <t>Hunt-Verville, Julie</t>
  </si>
  <si>
    <t>Incollingo, Tammy</t>
  </si>
  <si>
    <t>Jackson, Christianna</t>
  </si>
  <si>
    <t>Johnson, Jeff</t>
  </si>
  <si>
    <t>Jonovski, Amanda</t>
  </si>
  <si>
    <t>Kemp, Jonathan</t>
  </si>
  <si>
    <t>Kent, Michelle</t>
  </si>
  <si>
    <t>Kierstead, Michael</t>
  </si>
  <si>
    <t>Knowles, Nancy</t>
  </si>
  <si>
    <t>Std Suite Prem - Charity</t>
  </si>
  <si>
    <t>Kottaras, Connie</t>
  </si>
  <si>
    <t>Kras, Lauren</t>
  </si>
  <si>
    <t>LaClair, Rebecca</t>
  </si>
  <si>
    <t>Lawton, Catherine</t>
  </si>
  <si>
    <t>Lebel, Kim</t>
  </si>
  <si>
    <t>MacCannell, Andrea</t>
  </si>
  <si>
    <t>MacLeod, Kathleen</t>
  </si>
  <si>
    <t>Mahoney, Heather</t>
  </si>
  <si>
    <t>Manning, Cynthia</t>
  </si>
  <si>
    <t>McCarthy, Lisa</t>
  </si>
  <si>
    <t>McManus, Arthur</t>
  </si>
  <si>
    <t>Messner, Bryant</t>
  </si>
  <si>
    <t>Michaud, Kelly &amp; Joe</t>
  </si>
  <si>
    <t>Morin, Samantha</t>
  </si>
  <si>
    <t>Moschella, Tammy</t>
  </si>
  <si>
    <t>Murray, Becky</t>
  </si>
  <si>
    <t>Nash-Pannella, Rebecca</t>
  </si>
  <si>
    <t>Nobles, Laura</t>
  </si>
  <si>
    <t>O'Brien, Kevin</t>
  </si>
  <si>
    <t>Pafford, Brian</t>
  </si>
  <si>
    <t>Patchett, Linda</t>
  </si>
  <si>
    <t>Petrucelli, Isaac</t>
  </si>
  <si>
    <t>Porter, Patty</t>
  </si>
  <si>
    <t>Proulx, Sarah</t>
  </si>
  <si>
    <t>Rago, Rose</t>
  </si>
  <si>
    <t>Rivet, Kevin</t>
  </si>
  <si>
    <t>Roch, Susan</t>
  </si>
  <si>
    <t>Roelofs, Jen</t>
  </si>
  <si>
    <t>Rogers, Allan</t>
  </si>
  <si>
    <t>Ryan, Cindy</t>
  </si>
  <si>
    <t>Saiauski, Heather</t>
  </si>
  <si>
    <t>Schaeffer, Peter &amp; Joan</t>
  </si>
  <si>
    <t>QT Suite Pkg (2)</t>
  </si>
  <si>
    <t>Schlieper, Becky</t>
  </si>
  <si>
    <t>Schmidt, Cathy</t>
  </si>
  <si>
    <t>Schwab, David</t>
  </si>
  <si>
    <t>Shaw, Mike</t>
  </si>
  <si>
    <t>Sipp, John</t>
  </si>
  <si>
    <t>Smith, Laura</t>
  </si>
  <si>
    <t>Smith, Margie</t>
  </si>
  <si>
    <t>Tibbetts, Janet</t>
  </si>
  <si>
    <t>Troiano, Valerie</t>
  </si>
  <si>
    <t>Tufo, Joe</t>
  </si>
  <si>
    <t>Vandriessche, Victoria &amp; Timothy</t>
  </si>
  <si>
    <t>Varotsis, Lisa</t>
  </si>
  <si>
    <t>Walsh, Tom</t>
  </si>
  <si>
    <t>Walther, Jamie</t>
  </si>
  <si>
    <t>Weathersby, Patricia</t>
  </si>
  <si>
    <t>Welsh, Carol</t>
  </si>
  <si>
    <t>QT Suite Pkg</t>
  </si>
  <si>
    <t>Whiting, Patricia</t>
  </si>
  <si>
    <t>Wilkins, Brian</t>
  </si>
  <si>
    <t>Zavez, Marsha</t>
  </si>
  <si>
    <t>Zola, Peggy</t>
  </si>
  <si>
    <t>Zwartenvijk, Jennifer &amp; David</t>
  </si>
  <si>
    <t>Eldred, Katie</t>
  </si>
  <si>
    <t>Kuselias, Chris</t>
  </si>
  <si>
    <t>Lyons, Joan</t>
  </si>
  <si>
    <t>Andrusaitis, Lisa</t>
  </si>
  <si>
    <t>Maher, Jennifer</t>
  </si>
  <si>
    <t>Peeke, Bryan</t>
  </si>
  <si>
    <t>Turban, Randi</t>
  </si>
  <si>
    <t>Berube, Jayne</t>
  </si>
  <si>
    <t>Bellmare, Chris</t>
  </si>
  <si>
    <t>Fennessy, Mary Ellen</t>
  </si>
  <si>
    <t>Moriarity, Katie</t>
  </si>
  <si>
    <t>Beyer, Roberta</t>
  </si>
  <si>
    <t>Nettleton, Anne</t>
  </si>
  <si>
    <t>Losik, Pat</t>
  </si>
  <si>
    <t>Martin, Donna</t>
  </si>
  <si>
    <t>Tabit, Stephanie</t>
  </si>
  <si>
    <t>Uhl, Robert</t>
  </si>
  <si>
    <t>MacDonald, Ken</t>
  </si>
  <si>
    <t>Murphy, Kim</t>
  </si>
  <si>
    <t>Kelty, Rosa</t>
  </si>
  <si>
    <t>Lavoie, Ariana</t>
  </si>
  <si>
    <t>AMT</t>
  </si>
  <si>
    <t>Total</t>
  </si>
  <si>
    <t>Avg</t>
  </si>
  <si>
    <t>YTD</t>
  </si>
  <si>
    <t>Date</t>
  </si>
  <si>
    <t>Pet(s)</t>
  </si>
  <si>
    <t>Qty</t>
  </si>
  <si>
    <t>Service</t>
  </si>
  <si>
    <t>Bdg Amt</t>
  </si>
  <si>
    <t>Other</t>
  </si>
  <si>
    <t>Nites</t>
  </si>
  <si>
    <t>Total $</t>
  </si>
  <si>
    <t>$/Nite</t>
  </si>
  <si>
    <t>Daily  Summary</t>
  </si>
  <si>
    <t>Gleason, Irini</t>
  </si>
  <si>
    <t>Angus</t>
  </si>
  <si>
    <t>Std Suite</t>
  </si>
  <si>
    <t>Luff, Richard</t>
  </si>
  <si>
    <t>Sega</t>
  </si>
  <si>
    <t>Smith, Tracy</t>
  </si>
  <si>
    <t>Bane</t>
  </si>
  <si>
    <t>XL Suite</t>
  </si>
  <si>
    <t>Gray, Cammie</t>
  </si>
  <si>
    <t>Ollie</t>
  </si>
  <si>
    <t>Winston</t>
  </si>
  <si>
    <t>Jennings, Shannon</t>
  </si>
  <si>
    <t>Violet</t>
  </si>
  <si>
    <t>Martin, Diane</t>
  </si>
  <si>
    <t>Annie</t>
  </si>
  <si>
    <t>Bay</t>
  </si>
  <si>
    <t>Bella</t>
  </si>
  <si>
    <t>Brody</t>
  </si>
  <si>
    <t>Daisy &amp; Duke</t>
  </si>
  <si>
    <t>Clark, Jason</t>
  </si>
  <si>
    <t>Bubba &amp; Patches</t>
  </si>
  <si>
    <t>XL Suite (2)</t>
  </si>
  <si>
    <t>Melanson, Karen</t>
  </si>
  <si>
    <t>Astro &amp; Jetson</t>
  </si>
  <si>
    <t>Std Suite (2)</t>
  </si>
  <si>
    <t>Degen, Keri</t>
  </si>
  <si>
    <t>Jenny</t>
  </si>
  <si>
    <t>Clementine</t>
  </si>
  <si>
    <t>Walls, Karen</t>
  </si>
  <si>
    <t>Moxie</t>
  </si>
  <si>
    <t>Frechette, Nancy</t>
  </si>
  <si>
    <t>Ruby</t>
  </si>
  <si>
    <t>Heanue, Justin</t>
  </si>
  <si>
    <t>Bode</t>
  </si>
  <si>
    <t>Brouillette, Karen</t>
  </si>
  <si>
    <t>Gordie</t>
  </si>
  <si>
    <t>Gandolfo, Jennifer</t>
  </si>
  <si>
    <t>Bodhi</t>
  </si>
  <si>
    <t>Dune</t>
  </si>
  <si>
    <t>Melia, Mike</t>
  </si>
  <si>
    <t>Izzy</t>
  </si>
  <si>
    <t>Holzaepfez, Jonathan</t>
  </si>
  <si>
    <t>Rebel</t>
  </si>
  <si>
    <t>Thibeault, Joe</t>
  </si>
  <si>
    <t>Zeus</t>
  </si>
  <si>
    <t>Jameson, Meghan</t>
  </si>
  <si>
    <t>Scout</t>
  </si>
  <si>
    <t>Laney</t>
  </si>
  <si>
    <t>In/Out Suite</t>
  </si>
  <si>
    <t>Quinn, Danielle</t>
  </si>
  <si>
    <t>Arlo &amp; Trek</t>
  </si>
  <si>
    <t>Chappy</t>
  </si>
  <si>
    <t>Shamus</t>
  </si>
  <si>
    <t>Rey</t>
  </si>
  <si>
    <t>Lily &amp; Ryely</t>
  </si>
  <si>
    <t>Walsh, Keith</t>
  </si>
  <si>
    <t>Jackson</t>
  </si>
  <si>
    <t>Judy &amp; Martha</t>
  </si>
  <si>
    <t>Minehart, Erin</t>
  </si>
  <si>
    <t>Pacha &amp; Ullr</t>
  </si>
  <si>
    <t>Whitehouse, Janet</t>
  </si>
  <si>
    <t>Jessie</t>
  </si>
  <si>
    <t>Duke</t>
  </si>
  <si>
    <t>Earwood, Kendra</t>
  </si>
  <si>
    <t>Toby</t>
  </si>
  <si>
    <t>Zwartenvijk, Jennifer</t>
  </si>
  <si>
    <t>Coco &amp; KiKi</t>
  </si>
  <si>
    <t>Forbes, John</t>
  </si>
  <si>
    <t>Eric</t>
  </si>
  <si>
    <t>Lexi</t>
  </si>
  <si>
    <t>Bodie</t>
  </si>
  <si>
    <t>Cellucci, Mattison</t>
  </si>
  <si>
    <t>Halifax</t>
  </si>
  <si>
    <t>Mokos, David</t>
  </si>
  <si>
    <t>Ernie</t>
  </si>
  <si>
    <t>Brady</t>
  </si>
  <si>
    <t>Hyland, Eric</t>
  </si>
  <si>
    <t>Rufus</t>
  </si>
  <si>
    <t>Milliken, Laura</t>
  </si>
  <si>
    <t>Bella &amp; Callie</t>
  </si>
  <si>
    <t>Dumas, Jeannine</t>
  </si>
  <si>
    <t>Maggie</t>
  </si>
  <si>
    <t>Harris, Andrea</t>
  </si>
  <si>
    <t>Islay</t>
  </si>
  <si>
    <t>Soulehinds, Michael</t>
  </si>
  <si>
    <t>Jordy</t>
  </si>
  <si>
    <t>O'Neill, John</t>
  </si>
  <si>
    <t>Sarge</t>
  </si>
  <si>
    <t>Bailey</t>
  </si>
  <si>
    <t>Vader</t>
  </si>
  <si>
    <t>Maisie &amp; Marlowe</t>
  </si>
  <si>
    <t>Donatello, Kelly</t>
  </si>
  <si>
    <t>Gracie</t>
  </si>
  <si>
    <t>Luke</t>
  </si>
  <si>
    <t>Targett, Tim</t>
  </si>
  <si>
    <t>Watson</t>
  </si>
  <si>
    <t>Pepler, Amy</t>
  </si>
  <si>
    <t>Finn</t>
  </si>
  <si>
    <t>Rockelein, Amelia</t>
  </si>
  <si>
    <t>Russie</t>
  </si>
  <si>
    <t>Anderton, Terry</t>
  </si>
  <si>
    <t>Abby</t>
  </si>
  <si>
    <t>Daisy</t>
  </si>
  <si>
    <t>Badami, Sarah</t>
  </si>
  <si>
    <t>Pesto</t>
  </si>
  <si>
    <t>Apollo</t>
  </si>
  <si>
    <t>Rusty</t>
  </si>
  <si>
    <t>Penny</t>
  </si>
  <si>
    <t>Borghi, Cyndy</t>
  </si>
  <si>
    <t>Milo &amp; Winni</t>
  </si>
  <si>
    <t>Murray, Colleen</t>
  </si>
  <si>
    <t>Stella</t>
  </si>
  <si>
    <t>Roscoe</t>
  </si>
  <si>
    <t>Flanagan, Mary</t>
  </si>
  <si>
    <t>Conway, Karen</t>
  </si>
  <si>
    <t>Bristow</t>
  </si>
  <si>
    <t>Christensen, Chelsi</t>
  </si>
  <si>
    <t>Charlotte &amp; Clyde</t>
  </si>
  <si>
    <t>Fannie</t>
  </si>
  <si>
    <t>Boz</t>
  </si>
  <si>
    <t>MacCannell, Alexandra</t>
  </si>
  <si>
    <t>Lucy</t>
  </si>
  <si>
    <t>Schwartz, Brian</t>
  </si>
  <si>
    <t>Willie</t>
  </si>
  <si>
    <t>Diggy</t>
  </si>
  <si>
    <t>Smith, Emily</t>
  </si>
  <si>
    <t>Charley</t>
  </si>
  <si>
    <t>Sorenson, Terry</t>
  </si>
  <si>
    <t>Callie</t>
  </si>
  <si>
    <t>Charlee</t>
  </si>
  <si>
    <t>The Flash</t>
  </si>
  <si>
    <t>Trosin, Vimi</t>
  </si>
  <si>
    <t>Flossie</t>
  </si>
  <si>
    <t>Lucy, Pups &amp; Queso</t>
  </si>
  <si>
    <t>Tucker</t>
  </si>
  <si>
    <t>Storm</t>
  </si>
  <si>
    <t>Wallus, Wendy</t>
  </si>
  <si>
    <t>Biggie</t>
  </si>
  <si>
    <t>Sully</t>
  </si>
  <si>
    <t>Greenfield, Dahvin</t>
  </si>
  <si>
    <t>Bolognese</t>
  </si>
  <si>
    <t>Haly</t>
  </si>
  <si>
    <t>Beaupre, Kelly</t>
  </si>
  <si>
    <t>Brady &amp; Gracie</t>
  </si>
  <si>
    <t>Bornheimer, Larry</t>
  </si>
  <si>
    <t>Jeter</t>
  </si>
  <si>
    <t>Cousy</t>
  </si>
  <si>
    <t>Maverick</t>
  </si>
  <si>
    <t>Finelli, Beth</t>
  </si>
  <si>
    <t>Tink</t>
  </si>
  <si>
    <t>DePasquale, Reegan</t>
  </si>
  <si>
    <t>Sperry</t>
  </si>
  <si>
    <t>Sophie</t>
  </si>
  <si>
    <t>Grippo, Debora</t>
  </si>
  <si>
    <t>Kota</t>
  </si>
  <si>
    <t>Kirby, Kimberly</t>
  </si>
  <si>
    <t>Bingo</t>
  </si>
  <si>
    <t>Cioffi, Anthony</t>
  </si>
  <si>
    <t>Nico</t>
  </si>
  <si>
    <t>Wells, Arley</t>
  </si>
  <si>
    <t>Reese</t>
  </si>
  <si>
    <t>Digby</t>
  </si>
  <si>
    <t>Harper</t>
  </si>
  <si>
    <t>O'Brien, Megan</t>
  </si>
  <si>
    <t>Anya</t>
  </si>
  <si>
    <t>Siegel, Jennie</t>
  </si>
  <si>
    <t>Paw-chay</t>
  </si>
  <si>
    <t>Louie</t>
  </si>
  <si>
    <t>Ada</t>
  </si>
  <si>
    <t>Beans &amp; Lily</t>
  </si>
  <si>
    <t>Firth, Christopher</t>
  </si>
  <si>
    <t>Lilly</t>
  </si>
  <si>
    <t>George, Jason</t>
  </si>
  <si>
    <t>Bentley</t>
  </si>
  <si>
    <t>Cassinelli, Ron</t>
  </si>
  <si>
    <t>Chloe</t>
  </si>
  <si>
    <t>Murphy, Ann</t>
  </si>
  <si>
    <t>Baxter &amp; Chewie</t>
  </si>
  <si>
    <t>Ted</t>
  </si>
  <si>
    <t>Couture, Michelle</t>
  </si>
  <si>
    <t>Ryla</t>
  </si>
  <si>
    <t>Razzle &amp; Remmy</t>
  </si>
  <si>
    <t>Timperman, Peter</t>
  </si>
  <si>
    <t>Rosie</t>
  </si>
  <si>
    <t>Lexie</t>
  </si>
  <si>
    <t>Tremblay, William</t>
  </si>
  <si>
    <t>Fiona</t>
  </si>
  <si>
    <t>Nibs</t>
  </si>
  <si>
    <t>Buba &amp; Patches</t>
  </si>
  <si>
    <t>Koa</t>
  </si>
  <si>
    <t>Mayes, Jennifer</t>
  </si>
  <si>
    <t>Bella &amp; Chloe</t>
  </si>
  <si>
    <t>Zack</t>
  </si>
  <si>
    <t>Perior, Mark</t>
  </si>
  <si>
    <t>Kendall</t>
  </si>
  <si>
    <t>Bertie &amp; Violet</t>
  </si>
  <si>
    <t>Lehrer, Jennifer</t>
  </si>
  <si>
    <t>Ryely</t>
  </si>
  <si>
    <t>Clark, Krista</t>
  </si>
  <si>
    <t>Sled</t>
  </si>
  <si>
    <t>Maisy</t>
  </si>
  <si>
    <t>Zoey</t>
  </si>
  <si>
    <t>Luna</t>
  </si>
  <si>
    <t>Nick &amp; Nora</t>
  </si>
  <si>
    <t>Gracie Lynn</t>
  </si>
  <si>
    <t>Millet, Peter</t>
  </si>
  <si>
    <t>Willy</t>
  </si>
  <si>
    <t>Koda</t>
  </si>
  <si>
    <t>Adams, Emy</t>
  </si>
  <si>
    <t>Moe &amp; Rue</t>
  </si>
  <si>
    <t>In/Out Suite (2)</t>
  </si>
  <si>
    <t>Hondo &amp; Lindy</t>
  </si>
  <si>
    <t>Waldron, Ryn</t>
  </si>
  <si>
    <t>Antosca, Mary Jo</t>
  </si>
  <si>
    <t>Maggie Mae</t>
  </si>
  <si>
    <t>Feathers &amp; Suzette</t>
  </si>
  <si>
    <t>Finn &amp; Stella Blue</t>
  </si>
  <si>
    <t>Rettstatt, Kimberly</t>
  </si>
  <si>
    <t>Blue</t>
  </si>
  <si>
    <t>Eisenhaur, Ethan</t>
  </si>
  <si>
    <t>Remy</t>
  </si>
  <si>
    <t>Earwood, Scott</t>
  </si>
  <si>
    <t>Keeper</t>
  </si>
  <si>
    <t>Lewis, Julie</t>
  </si>
  <si>
    <t>Kaia</t>
  </si>
  <si>
    <t>Arnold, Jennifer</t>
  </si>
  <si>
    <t>Humphrey</t>
  </si>
  <si>
    <t>Feeley, Shannon</t>
  </si>
  <si>
    <t>Sunny</t>
  </si>
  <si>
    <t>Labrasca, Krista</t>
  </si>
  <si>
    <t>Soldier &amp; Wrigley</t>
  </si>
  <si>
    <t>Casey, Cathy</t>
  </si>
  <si>
    <t>Buddy</t>
  </si>
  <si>
    <t>Kona</t>
  </si>
  <si>
    <t>Moxie &amp; Raelynn</t>
  </si>
  <si>
    <t>Dokas, Marisa</t>
  </si>
  <si>
    <t>Ziggy</t>
  </si>
  <si>
    <t>Bottomley, John</t>
  </si>
  <si>
    <t>Pepper</t>
  </si>
  <si>
    <t>Mills, Catherine</t>
  </si>
  <si>
    <t>Koravos, Natasha</t>
  </si>
  <si>
    <t>Max</t>
  </si>
  <si>
    <t>Wilson, Susan</t>
  </si>
  <si>
    <t>Skylar</t>
  </si>
  <si>
    <t>Jackson, Adam</t>
  </si>
  <si>
    <t>Oliver</t>
  </si>
  <si>
    <t>Coish, Gail</t>
  </si>
  <si>
    <t>Jack</t>
  </si>
  <si>
    <t>Kennedy, Amy</t>
  </si>
  <si>
    <t>Ashe, Fernanda</t>
  </si>
  <si>
    <t>Olive</t>
  </si>
  <si>
    <t>Johnston, Kelly</t>
  </si>
  <si>
    <t>Sadie</t>
  </si>
  <si>
    <t>Sailor &amp; Trigger</t>
  </si>
  <si>
    <t>Arlo</t>
  </si>
  <si>
    <t>Trek</t>
  </si>
  <si>
    <t>Lola</t>
  </si>
  <si>
    <t>Masiello, Martha</t>
  </si>
  <si>
    <t>Moose &amp; Moxie</t>
  </si>
  <si>
    <t>Jones, Chelsea</t>
  </si>
  <si>
    <t>Evan</t>
  </si>
  <si>
    <t>MacQuarrie, Barbara</t>
  </si>
  <si>
    <t>Daphne &amp; Tuukka</t>
  </si>
  <si>
    <t>Hashem, Leon</t>
  </si>
  <si>
    <t>Murphy</t>
  </si>
  <si>
    <t>Martha &amp; Judy</t>
  </si>
  <si>
    <t>Paul, Debbie</t>
  </si>
  <si>
    <t>Pet</t>
  </si>
  <si>
    <t>Amount</t>
  </si>
  <si>
    <t>Discount</t>
  </si>
  <si>
    <t>Base Pricing</t>
  </si>
  <si>
    <t>Monthly Summary</t>
  </si>
  <si>
    <t>Chance</t>
  </si>
  <si>
    <t>Half-Day</t>
  </si>
  <si>
    <t>Quantities:</t>
  </si>
  <si>
    <t>Ellie Mae</t>
  </si>
  <si>
    <t>Daycare</t>
  </si>
  <si>
    <t>O'Brien, Debbie</t>
  </si>
  <si>
    <t>Fenway</t>
  </si>
  <si>
    <t>Henry</t>
  </si>
  <si>
    <t>Play &amp; Groom</t>
  </si>
  <si>
    <t>Mittelholzer, Robert</t>
  </si>
  <si>
    <t>Madison</t>
  </si>
  <si>
    <t>Non-revenue</t>
  </si>
  <si>
    <t>Gilli</t>
  </si>
  <si>
    <t>Temp/Orient</t>
  </si>
  <si>
    <t>Petey</t>
  </si>
  <si>
    <t>Teddy</t>
  </si>
  <si>
    <t>Revenues:</t>
  </si>
  <si>
    <t>Rudder</t>
  </si>
  <si>
    <t>Edison</t>
  </si>
  <si>
    <t>Berry, Jakki</t>
  </si>
  <si>
    <t>Layla</t>
  </si>
  <si>
    <t>Otis</t>
  </si>
  <si>
    <t>Higgins, Pamela</t>
  </si>
  <si>
    <t>Pippa</t>
  </si>
  <si>
    <t>Martin</t>
  </si>
  <si>
    <t>Avg Revenue:</t>
  </si>
  <si>
    <t>Ty</t>
  </si>
  <si>
    <t>Bumby</t>
  </si>
  <si>
    <t>Mia</t>
  </si>
  <si>
    <t>Aggregated</t>
  </si>
  <si>
    <t>Blaisdell, Stephanie</t>
  </si>
  <si>
    <t>Cocoa</t>
  </si>
  <si>
    <t>Jagentenfl, Amanda</t>
  </si>
  <si>
    <t>Elmer</t>
  </si>
  <si>
    <t>Laker</t>
  </si>
  <si>
    <t>Willow</t>
  </si>
  <si>
    <t>Nick</t>
  </si>
  <si>
    <t>Nora</t>
  </si>
  <si>
    <t>Nicki</t>
  </si>
  <si>
    <t>Lajoie, Leeann</t>
  </si>
  <si>
    <t>Patty Prue</t>
  </si>
  <si>
    <t>Turcotte, Steve</t>
  </si>
  <si>
    <t>Callahan, Jack</t>
  </si>
  <si>
    <t>Geronimo</t>
  </si>
  <si>
    <t>Chester</t>
  </si>
  <si>
    <t>Leavitt, Harmony</t>
  </si>
  <si>
    <t>Kenna</t>
  </si>
  <si>
    <t>Khloe</t>
  </si>
  <si>
    <t>Painter</t>
  </si>
  <si>
    <t>Peanut</t>
  </si>
  <si>
    <t>Milo</t>
  </si>
  <si>
    <t>Winni</t>
  </si>
  <si>
    <t>Riley</t>
  </si>
  <si>
    <t>Odin</t>
  </si>
  <si>
    <t>George</t>
  </si>
  <si>
    <t>Duprey, Louise</t>
  </si>
  <si>
    <t>Sally</t>
  </si>
  <si>
    <t>Gus</t>
  </si>
  <si>
    <t>Pierro, Cheryl</t>
  </si>
  <si>
    <t>Ari</t>
  </si>
  <si>
    <t>Rigby</t>
  </si>
  <si>
    <t>Buoy</t>
  </si>
  <si>
    <t>Coscia, Heidi</t>
  </si>
  <si>
    <t>Willa</t>
  </si>
  <si>
    <t>Gray, Daniel</t>
  </si>
  <si>
    <t>Leyton</t>
  </si>
  <si>
    <t>Birch, Jill</t>
  </si>
  <si>
    <t>Lila</t>
  </si>
  <si>
    <t>Lizzie</t>
  </si>
  <si>
    <t>Lindberg, Patricia</t>
  </si>
  <si>
    <t>Bugsy</t>
  </si>
  <si>
    <t>Baylee</t>
  </si>
  <si>
    <t>Faro, Jordan</t>
  </si>
  <si>
    <t>Cash</t>
  </si>
  <si>
    <t>Sundstrom-Murach, Ashley</t>
  </si>
  <si>
    <t>Miesha</t>
  </si>
  <si>
    <t>Beaubi</t>
  </si>
  <si>
    <t>Finley</t>
  </si>
  <si>
    <t>elmer</t>
  </si>
  <si>
    <t>Kile</t>
  </si>
  <si>
    <t>Koki</t>
  </si>
  <si>
    <t>Rocco</t>
  </si>
  <si>
    <t>Skipper</t>
  </si>
  <si>
    <t>Tuck</t>
  </si>
  <si>
    <t>Glynn, Courtney</t>
  </si>
  <si>
    <t>Clifford</t>
  </si>
  <si>
    <t>Dakota</t>
  </si>
  <si>
    <t>Kyia</t>
  </si>
  <si>
    <t>Mikah</t>
  </si>
  <si>
    <t>Rogers, Deb</t>
  </si>
  <si>
    <t>Freddy</t>
  </si>
  <si>
    <t>Teed, Craig</t>
  </si>
  <si>
    <t>Cooper</t>
  </si>
  <si>
    <t>MacLellan, Cody</t>
  </si>
  <si>
    <t>Pierce</t>
  </si>
  <si>
    <t>Jeffrey, Kristin</t>
  </si>
  <si>
    <t>Coco</t>
  </si>
  <si>
    <t>Hartigan, Ann</t>
  </si>
  <si>
    <t>Dutch</t>
  </si>
  <si>
    <t>Van Rossum, Patricia</t>
  </si>
  <si>
    <t>Pippet</t>
  </si>
  <si>
    <t>Nala</t>
  </si>
  <si>
    <t>Mikkonen, Pegg</t>
  </si>
  <si>
    <t>Susie</t>
  </si>
  <si>
    <t>Wentworth, Jessica</t>
  </si>
  <si>
    <t>Ralphie</t>
  </si>
  <si>
    <t>Jake</t>
  </si>
  <si>
    <t>Tyson</t>
  </si>
  <si>
    <t>Bottomley, Tim</t>
  </si>
  <si>
    <t>Birdie</t>
  </si>
  <si>
    <t>O'Brien, Lisa</t>
  </si>
  <si>
    <t>Parker</t>
  </si>
  <si>
    <t>Cahill, Erin</t>
  </si>
  <si>
    <t>Chesney</t>
  </si>
  <si>
    <t>Buttrick, Mollie</t>
  </si>
  <si>
    <t>Cannon</t>
  </si>
  <si>
    <t>Grady</t>
  </si>
  <si>
    <t>Mackerel</t>
  </si>
  <si>
    <t>Sydney</t>
  </si>
  <si>
    <t>Dolce</t>
  </si>
  <si>
    <t>Meeka</t>
  </si>
  <si>
    <t>Blanchard, Brianna</t>
  </si>
  <si>
    <t>Perkins, Donna</t>
  </si>
  <si>
    <t>Mayhem</t>
  </si>
  <si>
    <t>Wicked</t>
  </si>
  <si>
    <t>Eaton, Angel</t>
  </si>
  <si>
    <t>Reynolds, Amy</t>
  </si>
  <si>
    <t>Maple</t>
  </si>
  <si>
    <t>Gregg, Michele</t>
  </si>
  <si>
    <t>Urdanoff, Lisa</t>
  </si>
  <si>
    <t>Ciggy</t>
  </si>
  <si>
    <t>Ellie</t>
  </si>
  <si>
    <t>Sokolnicki, Brooke</t>
  </si>
  <si>
    <t>Zoe</t>
  </si>
  <si>
    <t>Remmy</t>
  </si>
  <si>
    <t>Simon</t>
  </si>
  <si>
    <t>Waldo</t>
  </si>
  <si>
    <t>Carly</t>
  </si>
  <si>
    <t>Panda</t>
  </si>
  <si>
    <t>Draper, Jason</t>
  </si>
  <si>
    <t>Tara</t>
  </si>
  <si>
    <t>Ouellet, Linda</t>
  </si>
  <si>
    <t>Jasper</t>
  </si>
  <si>
    <t>Minnie</t>
  </si>
  <si>
    <t>CJ</t>
  </si>
  <si>
    <t>Anderson, Adam</t>
  </si>
  <si>
    <t>Moose</t>
  </si>
  <si>
    <t>Wubi</t>
  </si>
  <si>
    <t>Hildebrand, Rod</t>
  </si>
  <si>
    <t>Marra, Briah</t>
  </si>
  <si>
    <t>Millie</t>
  </si>
  <si>
    <t>Dumore, Sue</t>
  </si>
  <si>
    <t>Dexter</t>
  </si>
  <si>
    <t>Knightly</t>
  </si>
  <si>
    <t>Libbey, Linda</t>
  </si>
  <si>
    <t>Theo</t>
  </si>
  <si>
    <t>Judy</t>
  </si>
  <si>
    <t>Martha</t>
  </si>
  <si>
    <t>Gleason, Eleanor</t>
  </si>
  <si>
    <t>Ivan</t>
  </si>
  <si>
    <t>Darcy</t>
  </si>
  <si>
    <t>Levine, Jeff</t>
  </si>
  <si>
    <t>Allen, Maryanne</t>
  </si>
  <si>
    <t>Bear</t>
  </si>
  <si>
    <t>Lessard, Nicole</t>
  </si>
  <si>
    <t>Zealand</t>
  </si>
  <si>
    <t>Clark, Elizabeth</t>
  </si>
  <si>
    <t>Luka</t>
  </si>
  <si>
    <t>Baker, Jenn</t>
  </si>
  <si>
    <t>Mogul</t>
  </si>
  <si>
    <t>Utter, Benjamin</t>
  </si>
  <si>
    <t>Tanner</t>
  </si>
  <si>
    <t>Deblois, David</t>
  </si>
  <si>
    <t>Nessie</t>
  </si>
  <si>
    <t>Maxwell</t>
  </si>
  <si>
    <t>Flynn, Laurin</t>
  </si>
  <si>
    <t>Harding, Mikaela</t>
  </si>
  <si>
    <t>Summit</t>
  </si>
  <si>
    <t>Littlefield, Susan</t>
  </si>
  <si>
    <t>Freed, Anne</t>
  </si>
  <si>
    <t>Tuckerman</t>
  </si>
  <si>
    <t>Vratsenes, Lindsay</t>
  </si>
  <si>
    <t>Wilbur</t>
  </si>
  <si>
    <t>Douglas</t>
  </si>
  <si>
    <t>Vonallmen-Collins, Karen</t>
  </si>
  <si>
    <t>Brassill, Lauren</t>
  </si>
  <si>
    <t>Rylee</t>
  </si>
  <si>
    <t>Gosselin, James</t>
  </si>
  <si>
    <t>Ace</t>
  </si>
  <si>
    <t>Murphy, Lindsay</t>
  </si>
  <si>
    <t>Baxter</t>
  </si>
  <si>
    <t>Brann, Tracie</t>
  </si>
  <si>
    <t>Aspen</t>
  </si>
  <si>
    <t>Robie, Rachel</t>
  </si>
  <si>
    <t>Augie</t>
  </si>
  <si>
    <t>Bulger, Diane</t>
  </si>
  <si>
    <t>Teddy Bear</t>
  </si>
  <si>
    <t>Nalewajk, Robert</t>
  </si>
  <si>
    <t>Knobby</t>
  </si>
  <si>
    <t>Grant, Jennifer</t>
  </si>
  <si>
    <t>Percy</t>
  </si>
  <si>
    <t>Loughman, Jessica</t>
  </si>
  <si>
    <t>Graham</t>
  </si>
  <si>
    <t>Enriquez, Sarah</t>
  </si>
  <si>
    <t>Trigger</t>
  </si>
  <si>
    <t>Liberty</t>
  </si>
  <si>
    <t>Brynne</t>
  </si>
  <si>
    <t>RIgby</t>
  </si>
  <si>
    <t>Shelby</t>
  </si>
  <si>
    <t>Angelica</t>
  </si>
  <si>
    <t>Harley</t>
  </si>
  <si>
    <t>Epperson, Spencer</t>
  </si>
  <si>
    <t>Kevin</t>
  </si>
  <si>
    <t>Isabella</t>
  </si>
  <si>
    <t>Mya</t>
  </si>
  <si>
    <t>Thompson, Ryan</t>
  </si>
  <si>
    <t>Charlotte</t>
  </si>
  <si>
    <t>Clyde</t>
  </si>
  <si>
    <t>Brown, Jason</t>
  </si>
  <si>
    <t>Cora</t>
  </si>
  <si>
    <t>Logan</t>
  </si>
  <si>
    <t>Donahue, Laurie</t>
  </si>
  <si>
    <t>Hugo</t>
  </si>
  <si>
    <t>McCarthy, Melissa</t>
  </si>
  <si>
    <t>Callanan, Elizabeth</t>
  </si>
  <si>
    <t>Maisie</t>
  </si>
  <si>
    <t>Miller, Kristen</t>
  </si>
  <si>
    <t>Reid, Linda A.</t>
  </si>
  <si>
    <t>Maddie</t>
  </si>
  <si>
    <t>Marshall, Lynne</t>
  </si>
  <si>
    <t>Jaxson</t>
  </si>
  <si>
    <t>Reed, Kimberly</t>
  </si>
  <si>
    <t>Ash</t>
  </si>
  <si>
    <t>Tiffany, Lexi</t>
  </si>
  <si>
    <t>Ivy</t>
  </si>
  <si>
    <t>Sasha</t>
  </si>
  <si>
    <t>Feitelson, Amy</t>
  </si>
  <si>
    <t>Mojo</t>
  </si>
  <si>
    <t>Castrucci, Dawn</t>
  </si>
  <si>
    <t>Titan</t>
  </si>
  <si>
    <t>Bernie</t>
  </si>
  <si>
    <t>Semprini, Lisa</t>
  </si>
  <si>
    <t>Barnaby</t>
  </si>
  <si>
    <t>French, Danielle</t>
  </si>
  <si>
    <t>Auger, Debbie</t>
  </si>
  <si>
    <t>Pires, Michele</t>
  </si>
  <si>
    <t>Choate, Tim</t>
  </si>
  <si>
    <t>Merrill, Caroline</t>
  </si>
  <si>
    <t>Ella</t>
  </si>
  <si>
    <t>Mills, Kathryn</t>
  </si>
  <si>
    <t>Bosco</t>
  </si>
  <si>
    <t>Shyla</t>
  </si>
  <si>
    <t>Franklin</t>
  </si>
  <si>
    <t>Elvis</t>
  </si>
  <si>
    <t>Michaud, Marcie</t>
  </si>
  <si>
    <t>Archie</t>
  </si>
  <si>
    <t>Gauge</t>
  </si>
  <si>
    <t>Bex</t>
  </si>
  <si>
    <t>Nova</t>
  </si>
  <si>
    <t>Sanderson, Annette</t>
  </si>
  <si>
    <t>KiKi</t>
  </si>
  <si>
    <t>Welch, Keysha</t>
  </si>
  <si>
    <t>Flowers, Glen</t>
  </si>
  <si>
    <t>Harrison</t>
  </si>
  <si>
    <t>Friel, Lesli</t>
  </si>
  <si>
    <t>Bo</t>
  </si>
  <si>
    <t>Allen, Peggy</t>
  </si>
  <si>
    <t>Mookie</t>
  </si>
  <si>
    <t>Gottfredsen, Lea</t>
  </si>
  <si>
    <t>Iris</t>
  </si>
  <si>
    <t>Mischief</t>
  </si>
  <si>
    <t>Finely</t>
  </si>
  <si>
    <t>Marlowe</t>
  </si>
  <si>
    <t>Bailey, Ashley</t>
  </si>
  <si>
    <t>Linus</t>
  </si>
  <si>
    <t>Chrisos, Michelle</t>
  </si>
  <si>
    <t>Welch, Andy</t>
  </si>
  <si>
    <t>Finnegan</t>
  </si>
  <si>
    <t>Mcilveen, Jesse</t>
  </si>
  <si>
    <t>Bexley</t>
  </si>
  <si>
    <t>York, Dawn</t>
  </si>
  <si>
    <t>Molly</t>
  </si>
  <si>
    <t>Mikolaities, Gregg</t>
  </si>
  <si>
    <t>Cunsolo, Gina</t>
  </si>
  <si>
    <t>Lynch, Amy</t>
  </si>
  <si>
    <t>Sawyer</t>
  </si>
  <si>
    <t>Bournival, Anna</t>
  </si>
  <si>
    <t>Johnson, Jennifer</t>
  </si>
  <si>
    <t>Duncan</t>
  </si>
  <si>
    <t>Clifford, Andrew</t>
  </si>
  <si>
    <t>Mabel</t>
  </si>
  <si>
    <t>Mackeral</t>
  </si>
  <si>
    <t>Week</t>
  </si>
  <si>
    <t>Start Date</t>
  </si>
  <si>
    <t>End Date</t>
  </si>
  <si>
    <t>Regular Hours</t>
  </si>
  <si>
    <t>PTO Hours</t>
  </si>
  <si>
    <t>Holiday Hours</t>
  </si>
  <si>
    <t>Overtime Hours</t>
  </si>
  <si>
    <t>Regular Hourly Wages</t>
  </si>
  <si>
    <t>PTO Hourly Wages</t>
  </si>
  <si>
    <t>Holiday Double Time Wages</t>
  </si>
  <si>
    <t>Overtime Hourly Wages</t>
  </si>
  <si>
    <t>Bonuses</t>
  </si>
  <si>
    <t>Employer Liabilities</t>
  </si>
  <si>
    <t>Total ex GM &amp; tips</t>
  </si>
  <si>
    <t>General Manager</t>
  </si>
  <si>
    <t>Total ex tips</t>
  </si>
  <si>
    <t>Tips</t>
  </si>
  <si>
    <t>Grand Total</t>
  </si>
  <si>
    <t>Avg Hourly rate (ex GM &amp; tips)</t>
  </si>
  <si>
    <t>Boarding dogs</t>
  </si>
  <si>
    <t>Daycare dogs</t>
  </si>
  <si>
    <t>Avg Boarding revenue ($/dog)</t>
  </si>
  <si>
    <t>Avg Daycare revenue ($/dog)</t>
  </si>
  <si>
    <t>2019 ADJ REVENUE:</t>
  </si>
  <si>
    <t>Boarding revenue</t>
  </si>
  <si>
    <t>Daycare revenue</t>
  </si>
  <si>
    <t>Grooming revenue</t>
  </si>
  <si>
    <t>Total revenue</t>
  </si>
  <si>
    <t>2019 METRICS</t>
  </si>
  <si>
    <t>WEEKLY:</t>
  </si>
  <si>
    <t>Payroll (ex GM &amp; tips) /Adj Revenue</t>
  </si>
  <si>
    <t>Payroll (ex tips) /Adj Revenue</t>
  </si>
  <si>
    <t>ROLLING FOUR-WEEK AVERAGE:</t>
  </si>
  <si>
    <t>YEAR-TO-DATE:</t>
  </si>
  <si>
    <t>PAYROLL HRS (ex GM) / DOG - week</t>
  </si>
  <si>
    <t>PAYROLL HRS (ex GM) / DOG - YTD</t>
  </si>
  <si>
    <t>2018 ADJ REVENUE:</t>
  </si>
  <si>
    <t>2019 vs 2018 YTD:</t>
  </si>
  <si>
    <t>YTD 2019</t>
  </si>
  <si>
    <t>Velic, Elma</t>
  </si>
  <si>
    <t>Tagard, Barbara</t>
  </si>
  <si>
    <t>Lacey</t>
  </si>
  <si>
    <t>Pico</t>
  </si>
  <si>
    <t>Morasco, SandraLynn</t>
  </si>
  <si>
    <t xml:space="preserve">Ty </t>
  </si>
  <si>
    <t>Halaby-Weston, Sarah</t>
  </si>
  <si>
    <t>Lily</t>
  </si>
  <si>
    <t>Stone, Kate</t>
  </si>
  <si>
    <t>Leytom</t>
  </si>
  <si>
    <t>Vokers, Harley Merrill</t>
  </si>
  <si>
    <t>Pagluica, Robyn</t>
  </si>
  <si>
    <t>Tino</t>
  </si>
  <si>
    <t>Grote, Jacinthe</t>
  </si>
  <si>
    <t>Dora</t>
  </si>
  <si>
    <t>Gaia</t>
  </si>
  <si>
    <t>Savinelli, Lorraine</t>
  </si>
  <si>
    <t>Oreo</t>
  </si>
  <si>
    <t>Meisha</t>
  </si>
  <si>
    <t xml:space="preserve">Tuck </t>
  </si>
  <si>
    <t xml:space="preserve"> </t>
  </si>
  <si>
    <t>Kelly, Angela</t>
  </si>
  <si>
    <t>Wkly/Avg $</t>
  </si>
  <si>
    <t>Nihart, Jacob</t>
  </si>
  <si>
    <t>O'Sullivan, Lexi</t>
  </si>
  <si>
    <t>White, David</t>
  </si>
  <si>
    <t>Ryelee</t>
  </si>
  <si>
    <t>Brown, Cora</t>
  </si>
  <si>
    <t>Axel, Layla</t>
  </si>
  <si>
    <t>02-28 Count</t>
  </si>
  <si>
    <t>03-07 Count</t>
  </si>
  <si>
    <t>03-14 Count</t>
  </si>
  <si>
    <t>Dinan, Courtney</t>
  </si>
  <si>
    <t>Rohan, Megan</t>
  </si>
  <si>
    <t>Trixie</t>
  </si>
  <si>
    <t>Hardy, Mary Beth</t>
  </si>
  <si>
    <t>Gisele</t>
  </si>
  <si>
    <t>Lola &amp; Mateo</t>
  </si>
  <si>
    <t>Francoeur, Dennis</t>
  </si>
  <si>
    <t>Augie &amp; Rey</t>
  </si>
  <si>
    <t>Powers, Cheryl</t>
  </si>
  <si>
    <t xml:space="preserve">Ted </t>
  </si>
  <si>
    <t xml:space="preserve">Lucy </t>
  </si>
  <si>
    <t>Schnieders, Lori</t>
  </si>
  <si>
    <t>Princess</t>
  </si>
  <si>
    <t>Farid, Wendi</t>
  </si>
  <si>
    <t>Slade</t>
  </si>
  <si>
    <t>Mayhem &amp; Wicked</t>
  </si>
  <si>
    <t>Rosania, Amy</t>
  </si>
  <si>
    <t>Rosania, David</t>
  </si>
  <si>
    <t xml:space="preserve">Nick </t>
  </si>
  <si>
    <t>Clark, John</t>
  </si>
  <si>
    <t>Pears, Elizabeth</t>
  </si>
  <si>
    <t>Piper</t>
  </si>
  <si>
    <t>Hart, Andrews</t>
  </si>
  <si>
    <t>Bunchy</t>
  </si>
  <si>
    <t>Holzman, Michelle</t>
  </si>
  <si>
    <t>Maquire, Paul</t>
  </si>
  <si>
    <t>Razzle</t>
  </si>
  <si>
    <t>Amato, Salvatore</t>
  </si>
  <si>
    <t>Mazzola, Meg</t>
  </si>
  <si>
    <t>Gilford</t>
  </si>
  <si>
    <t>Mackerall</t>
  </si>
  <si>
    <t>Tucker &amp; Ollie</t>
  </si>
  <si>
    <t>Szopa, Corinne</t>
  </si>
  <si>
    <t>Temperance</t>
  </si>
  <si>
    <t>Avg $</t>
  </si>
  <si>
    <t>Geraghty, Marjorie</t>
  </si>
  <si>
    <t>Douglas &amp; Rocco</t>
  </si>
  <si>
    <t xml:space="preserve">Finn  </t>
  </si>
  <si>
    <t>Patches</t>
  </si>
  <si>
    <t>Bubba</t>
  </si>
  <si>
    <t>Rouleau, Laurie</t>
  </si>
  <si>
    <t>Brianna</t>
  </si>
  <si>
    <t>Geraghty, Marjolaine</t>
  </si>
  <si>
    <t>Millett, Peter</t>
  </si>
  <si>
    <t>Holbrook, Laurie</t>
  </si>
  <si>
    <t>Maya</t>
  </si>
  <si>
    <t>T-Bone</t>
  </si>
  <si>
    <t>Tetrault, Barbara</t>
  </si>
  <si>
    <t>Magnum</t>
  </si>
  <si>
    <t>Volkers, Harley Merrill</t>
  </si>
  <si>
    <t>Little Bear</t>
  </si>
  <si>
    <t>O'Neil, John</t>
  </si>
  <si>
    <t>Kenawell, Katie</t>
  </si>
  <si>
    <t>Rascal</t>
  </si>
  <si>
    <t>McNicholas, Molly</t>
  </si>
  <si>
    <t>Auggie</t>
  </si>
  <si>
    <t xml:space="preserve">Brady   </t>
  </si>
  <si>
    <t>Mazzola, Sarah</t>
  </si>
  <si>
    <t>Brightman, Tracey</t>
  </si>
  <si>
    <t>Sigi &amp; Simon</t>
  </si>
  <si>
    <t>Doc</t>
  </si>
  <si>
    <t>Coppinger, Mary</t>
  </si>
  <si>
    <t>Bo &amp; Franklin</t>
  </si>
  <si>
    <t xml:space="preserve">Baxter   </t>
  </si>
  <si>
    <t>Behan, Susan</t>
  </si>
  <si>
    <t>Cordner, Lisa</t>
  </si>
  <si>
    <t>Ben</t>
  </si>
  <si>
    <t xml:space="preserve">Bex </t>
  </si>
  <si>
    <t>Raynes, Charlie</t>
  </si>
  <si>
    <t>Marley</t>
  </si>
  <si>
    <t>Duke &amp; Daisy</t>
  </si>
  <si>
    <t>Ciolfi, Anthony</t>
  </si>
  <si>
    <t>Arp, Kelly</t>
  </si>
  <si>
    <t>Rogan</t>
  </si>
  <si>
    <t>Cosgrove, Catherine</t>
  </si>
  <si>
    <t>Benji</t>
  </si>
  <si>
    <t>Taylor, Scott</t>
  </si>
  <si>
    <t>Frankie &amp; Oreo</t>
  </si>
  <si>
    <t>Atticus</t>
  </si>
  <si>
    <t>White, Billy</t>
  </si>
  <si>
    <t>Romeo</t>
  </si>
  <si>
    <t>Southworth, Maria</t>
  </si>
  <si>
    <t>Charlotte &amp;Roxi</t>
  </si>
  <si>
    <t>Shannon, Michael</t>
  </si>
  <si>
    <t>Pearl</t>
  </si>
  <si>
    <t>Clyde, Gus</t>
  </si>
  <si>
    <t>Walter</t>
  </si>
  <si>
    <t xml:space="preserve">XL Suite  </t>
  </si>
  <si>
    <t>Louie &amp; Brynne</t>
  </si>
  <si>
    <t>Wade, Jane</t>
  </si>
  <si>
    <t>Raven</t>
  </si>
  <si>
    <t>Osborn, Amanda</t>
  </si>
  <si>
    <t>Maggie &amp; Marshall</t>
  </si>
  <si>
    <t>Moge, Irene</t>
  </si>
  <si>
    <t>Beau, Bella</t>
  </si>
  <si>
    <t>Olofson, Kerry</t>
  </si>
  <si>
    <t>Ringo</t>
  </si>
  <si>
    <t>Hurd, Tiffany</t>
  </si>
  <si>
    <t>Bella, Ziggy</t>
  </si>
  <si>
    <t>Beaulieu, Lorrie</t>
  </si>
  <si>
    <t>Critchlow, Brandon</t>
  </si>
  <si>
    <t>Geyer, Jane</t>
  </si>
  <si>
    <t>Flipp</t>
  </si>
  <si>
    <t>Petersen, Hayley</t>
  </si>
  <si>
    <t>Kya</t>
  </si>
  <si>
    <t>O'Brien, Amy</t>
  </si>
  <si>
    <t>Jimmy</t>
  </si>
  <si>
    <t>Reidy, Kate</t>
  </si>
  <si>
    <t>Dega</t>
  </si>
  <si>
    <t>Stevens, Heidi</t>
  </si>
  <si>
    <t>Loki</t>
  </si>
  <si>
    <t>Legge, Yvonne</t>
  </si>
  <si>
    <t>Alcocer, Nicolas</t>
  </si>
  <si>
    <t>Pender, Jacqueline</t>
  </si>
  <si>
    <t>Louie  &amp; Bella</t>
  </si>
  <si>
    <t>Murad, Mark</t>
  </si>
  <si>
    <t>Nellie</t>
  </si>
  <si>
    <t>Nash-Panella, Rebecca</t>
  </si>
  <si>
    <t>Abe &amp; Cooper</t>
  </si>
  <si>
    <t>Hayes, Richard</t>
  </si>
  <si>
    <t>Bruno</t>
  </si>
  <si>
    <t>Daisy &amp; Abby</t>
  </si>
  <si>
    <t>Colby &amp; Oliver</t>
  </si>
  <si>
    <t>Thibodeau, Ali</t>
  </si>
  <si>
    <t>Ellie &amp; Bear</t>
  </si>
  <si>
    <t>Gillie</t>
  </si>
  <si>
    <t>Russell, Courtney</t>
  </si>
  <si>
    <t>Lexi &amp; Lucy</t>
  </si>
  <si>
    <t>Kyia, Mikah</t>
  </si>
  <si>
    <t>Laya &amp; Axel</t>
  </si>
  <si>
    <t>LaFleur, Jennifer</t>
  </si>
  <si>
    <t>Daisy &amp; Murphy</t>
  </si>
  <si>
    <t>Brown, Lisa</t>
  </si>
  <si>
    <t>Ruckus</t>
  </si>
  <si>
    <t>Queos, Pups &amp; Lucy</t>
  </si>
  <si>
    <t>Horne, Jolene</t>
  </si>
  <si>
    <t>Fenway &amp; Henry</t>
  </si>
  <si>
    <t>Cowan, Mary</t>
  </si>
  <si>
    <t>Mosley</t>
  </si>
  <si>
    <t>Delta</t>
  </si>
  <si>
    <t>Duplessis, Karen</t>
  </si>
  <si>
    <t>Han Solo</t>
  </si>
  <si>
    <t xml:space="preserve">Coco </t>
  </si>
  <si>
    <t>Bennett, Sean</t>
  </si>
  <si>
    <t>Labovitz, Kerry</t>
  </si>
  <si>
    <t>Wyatt</t>
  </si>
  <si>
    <t>Pownall, Kaydria</t>
  </si>
  <si>
    <t>Nurmenniemi, Erika</t>
  </si>
  <si>
    <t>Jacky</t>
  </si>
  <si>
    <t>Grady, Harper</t>
  </si>
  <si>
    <t>Cavanaugh, Brenna</t>
  </si>
  <si>
    <t>Gertrude</t>
  </si>
  <si>
    <t>Tofu, Joe</t>
  </si>
  <si>
    <t>Dukre</t>
  </si>
  <si>
    <t>Rainey, Mark</t>
  </si>
  <si>
    <t>Georgia</t>
  </si>
  <si>
    <t>Henson, Dane</t>
  </si>
  <si>
    <t>Boo</t>
  </si>
  <si>
    <t>Lent, Polly</t>
  </si>
  <si>
    <t>Giner</t>
  </si>
  <si>
    <t>Ryley</t>
  </si>
  <si>
    <t>McDonald, Scott</t>
  </si>
  <si>
    <t>Echo</t>
  </si>
  <si>
    <t>Rayment, Kim</t>
  </si>
  <si>
    <t>Calypso &amp; Pimlico</t>
  </si>
  <si>
    <t>Snaith, Katherine</t>
  </si>
  <si>
    <t>Ernie &amp; Nova</t>
  </si>
  <si>
    <t>Stockwell, Amanda</t>
  </si>
  <si>
    <t>Lyala</t>
  </si>
  <si>
    <t>Galloway, Ian</t>
  </si>
  <si>
    <t>Mollie</t>
  </si>
  <si>
    <t>Tuckers</t>
  </si>
  <si>
    <t>Marison, Steven</t>
  </si>
  <si>
    <t>Ida</t>
  </si>
  <si>
    <t xml:space="preserve">Coco  </t>
  </si>
  <si>
    <t>Peanute</t>
  </si>
  <si>
    <t>Fisher, Wendy</t>
  </si>
  <si>
    <t>Kylie</t>
  </si>
  <si>
    <t>Robie, Pete</t>
  </si>
  <si>
    <t>Pippett</t>
  </si>
  <si>
    <t>Moriarty, Katie</t>
  </si>
  <si>
    <t>Brynne &amp; Louie</t>
  </si>
  <si>
    <t>Calie</t>
  </si>
  <si>
    <t>Seamus</t>
  </si>
  <si>
    <t>Bunnell, Jennifer</t>
  </si>
  <si>
    <t>Lightbown, Nancy</t>
  </si>
  <si>
    <t>willow</t>
  </si>
  <si>
    <t>03-31 Count</t>
  </si>
  <si>
    <t>04-07 Count</t>
  </si>
  <si>
    <t>04-14 Count</t>
  </si>
  <si>
    <t>Greta</t>
  </si>
  <si>
    <t>Maher, Megan</t>
  </si>
  <si>
    <t>Huxley &amp; Matilda</t>
  </si>
  <si>
    <t>Ross, Philip</t>
  </si>
  <si>
    <t>Angus &amp; Wallace</t>
  </si>
  <si>
    <t>Waldo, Laura</t>
  </si>
  <si>
    <t>King</t>
  </si>
  <si>
    <t xml:space="preserve">Ben </t>
  </si>
  <si>
    <t>Parkers</t>
  </si>
  <si>
    <t>Tucrotte, Steve</t>
  </si>
  <si>
    <t>Gould, Kailey</t>
  </si>
  <si>
    <t>Chip</t>
  </si>
  <si>
    <t>ellie</t>
  </si>
  <si>
    <t>Andre</t>
  </si>
  <si>
    <t>ernie</t>
  </si>
  <si>
    <t>Bangel, Michelle</t>
  </si>
  <si>
    <t>flynn, Laurin</t>
  </si>
  <si>
    <t>Smith, Jonathan</t>
  </si>
  <si>
    <t>Padington</t>
  </si>
  <si>
    <t>Lolo</t>
  </si>
  <si>
    <t>Nib</t>
  </si>
  <si>
    <t xml:space="preserve">Parker </t>
  </si>
  <si>
    <t>Angel</t>
  </si>
  <si>
    <t>Peaches and Watson</t>
  </si>
  <si>
    <t>Who</t>
  </si>
  <si>
    <t>Martin, Eileen</t>
  </si>
  <si>
    <t>Hazel &amp; Oliver</t>
  </si>
  <si>
    <t>Paddington &amp; George</t>
  </si>
  <si>
    <t>Waldron, Ryan</t>
  </si>
  <si>
    <t>McPadden, Maureen</t>
  </si>
  <si>
    <t>Crissy</t>
  </si>
  <si>
    <t>Chipo</t>
  </si>
  <si>
    <t>Cow</t>
  </si>
  <si>
    <t>scout</t>
  </si>
  <si>
    <t>Hart, Andrew</t>
  </si>
  <si>
    <t xml:space="preserve">Chip </t>
  </si>
  <si>
    <t>DeJesus, Jack</t>
  </si>
  <si>
    <t>Carolina</t>
  </si>
  <si>
    <t>DeYoung, Dana</t>
  </si>
  <si>
    <t>Lemmy</t>
  </si>
  <si>
    <t>Stark</t>
  </si>
  <si>
    <t>Dumore, sue</t>
  </si>
  <si>
    <t>Sophiee</t>
  </si>
  <si>
    <t>Geronnimo</t>
  </si>
  <si>
    <t>Malloy, Laura</t>
  </si>
  <si>
    <t>Ginger</t>
  </si>
  <si>
    <t>McCaughey, Sheri</t>
  </si>
  <si>
    <t>Winter</t>
  </si>
  <si>
    <t>Delisle, Dolores</t>
  </si>
  <si>
    <t>Dunlap, Janet</t>
  </si>
  <si>
    <t>Ridby</t>
  </si>
  <si>
    <t>Change</t>
  </si>
  <si>
    <t>Elle Mae</t>
  </si>
  <si>
    <t>Georgie</t>
  </si>
  <si>
    <t>Birdi</t>
  </si>
  <si>
    <t>Lol</t>
  </si>
  <si>
    <t>Chiop</t>
  </si>
  <si>
    <t>Billi</t>
  </si>
  <si>
    <t>Pennyt</t>
  </si>
  <si>
    <t>winston</t>
  </si>
  <si>
    <t>Syndey</t>
  </si>
  <si>
    <t>Patterson, Elizabeth</t>
  </si>
  <si>
    <t>Roxi &amp; Charlotte</t>
  </si>
  <si>
    <t>Black, Tim</t>
  </si>
  <si>
    <t>Desormeaux, Therese</t>
  </si>
  <si>
    <t>Andy</t>
  </si>
  <si>
    <t>Daphne, Tuuka</t>
  </si>
  <si>
    <t>Artie</t>
  </si>
  <si>
    <t>Axel &amp; Layla</t>
  </si>
  <si>
    <t>Caruso, Robert</t>
  </si>
  <si>
    <t>Dolores, Delisle</t>
  </si>
  <si>
    <t>Williams, Christine</t>
  </si>
  <si>
    <t>Wily</t>
  </si>
  <si>
    <t>Cummings, Lisa</t>
  </si>
  <si>
    <t>Jazz &amp; Kiwi</t>
  </si>
  <si>
    <t>Haas, Linda</t>
  </si>
  <si>
    <t>Lachey, Ashley</t>
  </si>
  <si>
    <t>Gracy</t>
  </si>
  <si>
    <t>Henson, Diane</t>
  </si>
  <si>
    <t>archie</t>
  </si>
  <si>
    <t>McIlveen, Jesse</t>
  </si>
  <si>
    <t>Orvid</t>
  </si>
  <si>
    <t>Tridika, Demie</t>
  </si>
  <si>
    <t>Cunsolo, gina</t>
  </si>
  <si>
    <t>Layal</t>
  </si>
  <si>
    <t>Jethro</t>
  </si>
  <si>
    <t>Std Suit</t>
  </si>
  <si>
    <t>Emond, Matt</t>
  </si>
  <si>
    <t>Orvs</t>
  </si>
  <si>
    <t>Everett, Matthew</t>
  </si>
  <si>
    <t>Acadia</t>
  </si>
  <si>
    <t>Deans, Jessica</t>
  </si>
  <si>
    <t>Weigold, Susan</t>
  </si>
  <si>
    <t>Nuggest</t>
  </si>
  <si>
    <t>Vinciguerra, Jill</t>
  </si>
  <si>
    <t>Monique</t>
  </si>
  <si>
    <t>Francis, Renee</t>
  </si>
  <si>
    <t>Starr, Kelly</t>
  </si>
  <si>
    <t>Morais, Louise</t>
  </si>
  <si>
    <t>Lemy &amp; Starke</t>
  </si>
  <si>
    <t>Daboul, Joelle</t>
  </si>
  <si>
    <t>Gunner</t>
  </si>
  <si>
    <t>Ketch</t>
  </si>
  <si>
    <t xml:space="preserve">Max </t>
  </si>
  <si>
    <t>Orvis</t>
  </si>
  <si>
    <t>Charlee, Flash and Zues</t>
  </si>
  <si>
    <t>Hoefle, John</t>
  </si>
  <si>
    <t>Cylde</t>
  </si>
  <si>
    <t>Gilton, Jessie</t>
  </si>
  <si>
    <t>Renaud, Kim</t>
  </si>
  <si>
    <t>O'Brien, Emily</t>
  </si>
  <si>
    <t>Reagan</t>
  </si>
  <si>
    <t>Gravey, Helen</t>
  </si>
  <si>
    <t>Greene, Howard</t>
  </si>
  <si>
    <t>Chance &amp; Ellie Mae</t>
  </si>
  <si>
    <t>Gertrdue</t>
  </si>
  <si>
    <t xml:space="preserve">Maisy </t>
  </si>
  <si>
    <t>Long, Laura</t>
  </si>
  <si>
    <t>Winnie</t>
  </si>
  <si>
    <t>Wolf, Nora</t>
  </si>
  <si>
    <t xml:space="preserve">Coco   </t>
  </si>
  <si>
    <t>BumBy</t>
  </si>
  <si>
    <t>Chalpin, Rebecca</t>
  </si>
  <si>
    <t>Wong, Wendy</t>
  </si>
  <si>
    <t>Mao Mao</t>
  </si>
  <si>
    <t>Walsh, Jennifer</t>
  </si>
  <si>
    <t>Maisey</t>
  </si>
  <si>
    <t>Donovan, Brendan</t>
  </si>
  <si>
    <t>Wyatt, David</t>
  </si>
  <si>
    <t>bailey, Ashley</t>
  </si>
  <si>
    <t>Tagart, Barbara</t>
  </si>
  <si>
    <t>Choung, Eugene</t>
  </si>
  <si>
    <t>Kimberly</t>
  </si>
  <si>
    <t>Ronald</t>
  </si>
  <si>
    <t>Timerman, Janis</t>
  </si>
  <si>
    <t>Bailet</t>
  </si>
  <si>
    <t>Marth</t>
  </si>
  <si>
    <t>Raxxle</t>
  </si>
  <si>
    <t>Blackburn, Paul</t>
  </si>
  <si>
    <t>Benji &amp; bruschi</t>
  </si>
  <si>
    <t>Hogan, John Ryan</t>
  </si>
  <si>
    <t>Lacross, Kelly</t>
  </si>
  <si>
    <t>Lili Mae</t>
  </si>
  <si>
    <t>DeMien, Angie</t>
  </si>
  <si>
    <t>Nugget</t>
  </si>
  <si>
    <t>Belanger, Kristen</t>
  </si>
  <si>
    <t>Sargw</t>
  </si>
  <si>
    <t>McDonald, Matthew</t>
  </si>
  <si>
    <t>Rocky</t>
  </si>
  <si>
    <t>Chance &amp; Maverick</t>
  </si>
  <si>
    <t>Sharpe, Jon</t>
  </si>
  <si>
    <t>Copper</t>
  </si>
  <si>
    <t>Nesson, Michael</t>
  </si>
  <si>
    <t>Domitz, Jim</t>
  </si>
  <si>
    <t>Bo &amp; Tahoe</t>
  </si>
  <si>
    <t>Sciolto, Maura</t>
  </si>
  <si>
    <t>Tucker &amp; Zoey</t>
  </si>
  <si>
    <t>Hansome, Suzanne</t>
  </si>
  <si>
    <t>Bezio, Nicole</t>
  </si>
  <si>
    <t>Goldie</t>
  </si>
  <si>
    <t>Perez, Jaimie</t>
  </si>
  <si>
    <t>Simpson, Patrick</t>
  </si>
  <si>
    <t>Bella &amp; Bex</t>
  </si>
  <si>
    <t xml:space="preserve">Lexi  </t>
  </si>
  <si>
    <t>Mooney, Maryanne</t>
  </si>
  <si>
    <t>Chara &amp; Gizmo</t>
  </si>
  <si>
    <t>Reagan &amp; ringo</t>
  </si>
  <si>
    <t>BUddy</t>
  </si>
  <si>
    <t>Shelby, Joan</t>
  </si>
  <si>
    <t>Willoe</t>
  </si>
  <si>
    <t>wubi</t>
  </si>
  <si>
    <t>Peter</t>
  </si>
  <si>
    <t>Conner, Patrick</t>
  </si>
  <si>
    <t>Miller, Karel</t>
  </si>
  <si>
    <t>Mugsy</t>
  </si>
  <si>
    <t>Ricard, Valerie</t>
  </si>
  <si>
    <t>Anzalone, Christine</t>
  </si>
  <si>
    <t>Kimberly &amp; Ronald</t>
  </si>
  <si>
    <t xml:space="preserve">Benji  </t>
  </si>
  <si>
    <t>DeMarco, Susan</t>
  </si>
  <si>
    <t>Madi</t>
  </si>
  <si>
    <t xml:space="preserve"> Ruby</t>
  </si>
  <si>
    <t>Air</t>
  </si>
  <si>
    <t>Hession, Jim</t>
  </si>
  <si>
    <t>Quigley</t>
  </si>
  <si>
    <t xml:space="preserve">Pippa </t>
  </si>
  <si>
    <t>Maggieq</t>
  </si>
  <si>
    <t>Kiki</t>
  </si>
  <si>
    <t xml:space="preserve">O'Brien, Debbie </t>
  </si>
  <si>
    <t>Meyer, Joanne</t>
  </si>
  <si>
    <t>Pebbles</t>
  </si>
  <si>
    <t>Rogers, James</t>
  </si>
  <si>
    <t>Samurai</t>
  </si>
  <si>
    <t>Nelli</t>
  </si>
  <si>
    <t xml:space="preserve">XL Suite </t>
  </si>
  <si>
    <t>Tweedie, Raymond</t>
  </si>
  <si>
    <t>Cooper &amp; otto (error in order but price correcgt)</t>
  </si>
  <si>
    <t>04-30 Count</t>
  </si>
  <si>
    <t>05-07 Count</t>
  </si>
  <si>
    <t>05-14 Count</t>
  </si>
  <si>
    <t>Agri, Jim</t>
  </si>
  <si>
    <t>Millie Grace</t>
  </si>
  <si>
    <t xml:space="preserve">Bella  </t>
  </si>
  <si>
    <t>Ducharme, Miranda</t>
  </si>
  <si>
    <t>Hester, Rebecca</t>
  </si>
  <si>
    <t>Dexi</t>
  </si>
  <si>
    <t>Bergeron, Kerri</t>
  </si>
  <si>
    <t>Duck &amp; Kaya</t>
  </si>
  <si>
    <t>Smith, Bernard</t>
  </si>
  <si>
    <t>Oscar</t>
  </si>
  <si>
    <t>Sandy</t>
  </si>
  <si>
    <t>Finnegan, Paul</t>
  </si>
  <si>
    <t>Tobe</t>
  </si>
  <si>
    <t>Shaw, Carrie</t>
  </si>
  <si>
    <t>Eddy</t>
  </si>
  <si>
    <t>Shaw, carrie</t>
  </si>
  <si>
    <t>Hans</t>
  </si>
  <si>
    <t>Pettirossi, Barry</t>
  </si>
  <si>
    <t>Sherlock</t>
  </si>
  <si>
    <t>Clyde &amp; Gus</t>
  </si>
  <si>
    <t xml:space="preserve">Daisy  </t>
  </si>
  <si>
    <t>Kaboskie, Stanley</t>
  </si>
  <si>
    <t>Perez, Jaime</t>
  </si>
  <si>
    <t>Bonnie &amp; Clyde</t>
  </si>
  <si>
    <t>Boyle, Colleen</t>
  </si>
  <si>
    <t>Tewksbury, Jackie</t>
  </si>
  <si>
    <t>Sargwe</t>
  </si>
  <si>
    <t>O'Neil, Shannon</t>
  </si>
  <si>
    <t>KyiA</t>
  </si>
  <si>
    <t xml:space="preserve">Islay </t>
  </si>
  <si>
    <t>WillowD</t>
  </si>
  <si>
    <t>2017 ADJ REVENUE:</t>
  </si>
  <si>
    <t>2018 METRICS:</t>
  </si>
  <si>
    <t>Hagner, Nancy</t>
  </si>
  <si>
    <t>Carter, Angela</t>
  </si>
  <si>
    <t xml:space="preserve">Cooper   </t>
  </si>
  <si>
    <t xml:space="preserve">Hart, Andrew </t>
  </si>
  <si>
    <t>Broom, Jodi</t>
  </si>
  <si>
    <t>Petey Pedro, Teddy</t>
  </si>
  <si>
    <t>Bo-Bee</t>
  </si>
  <si>
    <t>Caulfield, Kari</t>
  </si>
  <si>
    <t>Fenris, Freyja</t>
  </si>
  <si>
    <t>Delyani, Patti</t>
  </si>
  <si>
    <t>Dakot</t>
  </si>
  <si>
    <t>Freddie</t>
  </si>
  <si>
    <t>Abby &amp; Daisy</t>
  </si>
  <si>
    <t>GunnerD</t>
  </si>
  <si>
    <t>Cullen, Patrick</t>
  </si>
  <si>
    <t>Ollie &amp; Tuckers</t>
  </si>
  <si>
    <t>Binnie, Nina</t>
  </si>
  <si>
    <t>Andre &amp; Lola</t>
  </si>
  <si>
    <t>Pecola, David</t>
  </si>
  <si>
    <t>Brantley, Tessa</t>
  </si>
  <si>
    <t>Houla</t>
  </si>
  <si>
    <t>Heisey, Amanda</t>
  </si>
  <si>
    <t>Pipa</t>
  </si>
  <si>
    <t>Bisceglia, Janet</t>
  </si>
  <si>
    <t>Billy, Lucy</t>
  </si>
  <si>
    <t>Wlado</t>
  </si>
  <si>
    <t>Chakarian, Rebecca</t>
  </si>
  <si>
    <t>Bornheimer, Gregg</t>
  </si>
  <si>
    <t>Rucker</t>
  </si>
  <si>
    <t>ADA</t>
  </si>
  <si>
    <t>panda</t>
  </si>
  <si>
    <t>Krzesinski, Lauren</t>
  </si>
  <si>
    <t xml:space="preserve">Ollie  </t>
  </si>
  <si>
    <t>Candido, Matheus</t>
  </si>
  <si>
    <t>Rio</t>
  </si>
  <si>
    <t>Lavoie, Arian</t>
  </si>
  <si>
    <t>05-31 Count</t>
  </si>
  <si>
    <t>06-14 Count</t>
  </si>
  <si>
    <t>06-07 Count</t>
  </si>
  <si>
    <t>Waddell, Jennifer</t>
  </si>
  <si>
    <t>Leo</t>
  </si>
  <si>
    <t>Spirit</t>
  </si>
  <si>
    <t>BUmby</t>
  </si>
  <si>
    <t>Karno, Rachel</t>
  </si>
  <si>
    <t>Sammy</t>
  </si>
  <si>
    <t>FInley</t>
  </si>
  <si>
    <t>Filkins-Cain, Patrick</t>
  </si>
  <si>
    <t>Marchant, Sarah</t>
  </si>
  <si>
    <t>Nuggesat</t>
  </si>
  <si>
    <t>Cabral, Danie</t>
  </si>
  <si>
    <t>Otis * Winston</t>
  </si>
  <si>
    <t>Sarg</t>
  </si>
  <si>
    <t>Houl</t>
  </si>
  <si>
    <t>Ollie *&amp; Tucker</t>
  </si>
  <si>
    <t>Dug</t>
  </si>
  <si>
    <t xml:space="preserve">Bp  </t>
  </si>
  <si>
    <t>Saide</t>
  </si>
  <si>
    <t>Feathers *&amp; Suzette</t>
  </si>
  <si>
    <t>Walso</t>
  </si>
  <si>
    <t>Lee, James</t>
  </si>
  <si>
    <t>Abigail &amp; Eleanor</t>
  </si>
  <si>
    <t>Georgew</t>
  </si>
  <si>
    <t>Dunne, Patricia</t>
  </si>
  <si>
    <t xml:space="preserve">Webster </t>
  </si>
  <si>
    <t>Irish, Dillon</t>
  </si>
  <si>
    <t>Teagan</t>
  </si>
  <si>
    <t>Clive</t>
  </si>
  <si>
    <t xml:space="preserve">Clive </t>
  </si>
  <si>
    <t>Riuby</t>
  </si>
  <si>
    <t>Horne, Betsy Kelleher</t>
  </si>
  <si>
    <t>Summitt</t>
  </si>
  <si>
    <t>Gunenr</t>
  </si>
  <si>
    <t>Abott, John</t>
  </si>
  <si>
    <t>Tyuck</t>
  </si>
  <si>
    <t xml:space="preserve">bo </t>
  </si>
  <si>
    <t>2018 Boarding dogs</t>
  </si>
  <si>
    <t>2018 Daycare dogs</t>
  </si>
  <si>
    <t>Morgan, Maureen</t>
  </si>
  <si>
    <t>Rupert</t>
  </si>
  <si>
    <t>Auggie &amp; Lexi</t>
  </si>
  <si>
    <t>Traver, Kelley</t>
  </si>
  <si>
    <t>Kona &amp; Shamus</t>
  </si>
  <si>
    <t>Thibeau, Angela</t>
  </si>
  <si>
    <t>Shorty</t>
  </si>
  <si>
    <t>Weyant, Diane</t>
  </si>
  <si>
    <t>Sawako Gardner</t>
  </si>
  <si>
    <t>Lesley Gottlieb</t>
  </si>
  <si>
    <t>ISabella</t>
  </si>
  <si>
    <t>Smyth, Jenifer</t>
  </si>
  <si>
    <t>Mortensen, Michele</t>
  </si>
  <si>
    <t>Luna &amp; Tucker</t>
  </si>
  <si>
    <t>Bush, Katherine</t>
  </si>
  <si>
    <t>Bex &amp; Bella</t>
  </si>
  <si>
    <t>Stoddard, Lynda</t>
  </si>
  <si>
    <t>Rudi</t>
  </si>
  <si>
    <t>Fresco</t>
  </si>
  <si>
    <t>Connolly, Brian</t>
  </si>
  <si>
    <t>Melissa</t>
  </si>
  <si>
    <t xml:space="preserve">Bo </t>
  </si>
  <si>
    <t>Smith, Emilyt</t>
  </si>
  <si>
    <t>Merrill Volkers, Harley</t>
  </si>
  <si>
    <t>Lynn, Laurin</t>
  </si>
  <si>
    <t>Clark, jason</t>
  </si>
  <si>
    <t>Bela</t>
  </si>
  <si>
    <t>Heidinger, Alexandra</t>
  </si>
  <si>
    <t>Biscuit</t>
  </si>
  <si>
    <t>Kyia &amp; Mikah</t>
  </si>
  <si>
    <t>Coca</t>
  </si>
  <si>
    <t>Wilson, Edward</t>
  </si>
  <si>
    <t>smyth, Jennifer</t>
  </si>
  <si>
    <t>Rineman, Nancy</t>
  </si>
  <si>
    <t>Elsa</t>
  </si>
  <si>
    <t>Luek</t>
  </si>
  <si>
    <t>Okruhlik, Laura</t>
  </si>
  <si>
    <t>Ham</t>
  </si>
  <si>
    <t>Rudi &amp; Fresco</t>
  </si>
  <si>
    <t>Freddi</t>
  </si>
  <si>
    <t>Lizzie &amp; Maggie</t>
  </si>
  <si>
    <t>Sadire</t>
  </si>
  <si>
    <t>cocoa</t>
  </si>
  <si>
    <t>Veale, Paula</t>
  </si>
  <si>
    <t>Otis &amp; Winston</t>
  </si>
  <si>
    <t>Buffing</t>
  </si>
  <si>
    <t>O'Brien, Alexandra</t>
  </si>
  <si>
    <t>Axel</t>
  </si>
  <si>
    <t xml:space="preserve">Std Suite </t>
  </si>
  <si>
    <t>Favreau, Effie</t>
  </si>
  <si>
    <t>Harry</t>
  </si>
  <si>
    <t>Royce, Justin</t>
  </si>
  <si>
    <t>Spats</t>
  </si>
  <si>
    <t>Gilllie</t>
  </si>
  <si>
    <t>Bagnall, MartizA</t>
  </si>
  <si>
    <t>O'Strowski, Jason</t>
  </si>
  <si>
    <t>Mittelhozer, Robert</t>
  </si>
  <si>
    <t>Maddison</t>
  </si>
  <si>
    <t>Kelly, Angelica</t>
  </si>
  <si>
    <t>Goodman, Marty</t>
  </si>
  <si>
    <t>Hannah</t>
  </si>
  <si>
    <t>Bella &amp; Ziggy</t>
  </si>
  <si>
    <t>Reagen &amp; Ringo</t>
  </si>
  <si>
    <t>Beall</t>
  </si>
  <si>
    <t>Albert, Maryanne</t>
  </si>
  <si>
    <t>Bumdy</t>
  </si>
  <si>
    <t>Somman, Sarah</t>
  </si>
  <si>
    <t>Conway &amp; Brady</t>
  </si>
  <si>
    <t>Sacco, Linda</t>
  </si>
  <si>
    <t>Webster</t>
  </si>
  <si>
    <t>Broad, Lindsey</t>
  </si>
  <si>
    <t>Caesar &amp; Raven</t>
  </si>
  <si>
    <t>Snaith, Katherin</t>
  </si>
  <si>
    <t>Benji &amp; Bruschi</t>
  </si>
  <si>
    <t>Aspend</t>
  </si>
  <si>
    <t>Saly</t>
  </si>
  <si>
    <t xml:space="preserve">Ellie  </t>
  </si>
  <si>
    <t>Paul, Debbiew</t>
  </si>
  <si>
    <t>Tobyt</t>
  </si>
  <si>
    <t>Sears, Jenny</t>
  </si>
  <si>
    <t>Gage</t>
  </si>
  <si>
    <t>Edwards, Donald</t>
  </si>
  <si>
    <t>August</t>
  </si>
  <si>
    <t>GUnner</t>
  </si>
  <si>
    <t>Cavalier, Mark</t>
  </si>
  <si>
    <t>Calvin</t>
  </si>
  <si>
    <t>Mortensen, Michel</t>
  </si>
  <si>
    <t xml:space="preserve">Jack </t>
  </si>
  <si>
    <t>Be;;a</t>
  </si>
  <si>
    <t>Brightman, Stephanie</t>
  </si>
  <si>
    <t>Hensen, Diane</t>
  </si>
  <si>
    <t>Niland, Tracy</t>
  </si>
  <si>
    <t>Giselle</t>
  </si>
  <si>
    <t>Roxi</t>
  </si>
  <si>
    <t>Halter, Karen</t>
  </si>
  <si>
    <t>Samson</t>
  </si>
  <si>
    <t>Martin, diane</t>
  </si>
  <si>
    <t>Stevens, Bruce</t>
  </si>
  <si>
    <t>Arli</t>
  </si>
  <si>
    <t xml:space="preserve"> Sawyer</t>
  </si>
  <si>
    <t>Newman, Bonnie</t>
  </si>
  <si>
    <t>stevens, Bruce</t>
  </si>
  <si>
    <t>TUcker</t>
  </si>
  <si>
    <t>Abigail</t>
  </si>
  <si>
    <t>Bardy</t>
  </si>
  <si>
    <t>Dahpnis, Margo</t>
  </si>
  <si>
    <t>Billy &amp; Lucy</t>
  </si>
  <si>
    <t>Jambard, Lindsey</t>
  </si>
  <si>
    <t>Rodeo</t>
  </si>
  <si>
    <t>Ruper</t>
  </si>
  <si>
    <t>Fduke</t>
  </si>
  <si>
    <t>Lilla</t>
  </si>
  <si>
    <t>Binnie, Nin</t>
  </si>
  <si>
    <t>Indoccio, Diane</t>
  </si>
  <si>
    <t>Dottie</t>
  </si>
  <si>
    <t>Smith, Douglas</t>
  </si>
  <si>
    <t>Lemmy &amp; Starke</t>
  </si>
  <si>
    <t>Carr, Dana</t>
  </si>
  <si>
    <t>Lefebrvre, Gay</t>
  </si>
  <si>
    <t>Reba</t>
  </si>
  <si>
    <t>Lefebrve, Gay</t>
  </si>
  <si>
    <t>Littlefield, susan</t>
  </si>
  <si>
    <t>Bedrick, Amy</t>
  </si>
  <si>
    <t>Kane &amp; Wilson</t>
  </si>
  <si>
    <t>Favreaue, Effie</t>
  </si>
  <si>
    <t>sawyer</t>
  </si>
  <si>
    <t>Collins, Patrick</t>
  </si>
  <si>
    <t>Tootsie</t>
  </si>
  <si>
    <t>Jezzie</t>
  </si>
  <si>
    <t>Sinclair, Whitney</t>
  </si>
  <si>
    <t>Ellie Mae &amp; Hunter</t>
  </si>
  <si>
    <t>Coppoinger, Mary</t>
  </si>
  <si>
    <t>Nuggett</t>
  </si>
  <si>
    <t>Adams, James</t>
  </si>
  <si>
    <t>Zues, Charlee, The Flash</t>
  </si>
  <si>
    <t>Fish, Holly</t>
  </si>
  <si>
    <t>Barssill, Lauren</t>
  </si>
  <si>
    <t>Rosenthan, Tammy</t>
  </si>
  <si>
    <t>Taco Barbone</t>
  </si>
  <si>
    <t>DUke</t>
  </si>
  <si>
    <t>Cyr, Diana</t>
  </si>
  <si>
    <t>Dicken</t>
  </si>
  <si>
    <t>Barry, susan</t>
  </si>
  <si>
    <t>Desrochers, Martha</t>
  </si>
  <si>
    <t>Kent, Susan</t>
  </si>
  <si>
    <t xml:space="preserve">Abby </t>
  </si>
  <si>
    <t>Syndney</t>
  </si>
  <si>
    <t>Bumgy</t>
  </si>
  <si>
    <t>Rutman, Tara</t>
  </si>
  <si>
    <t>Casco</t>
  </si>
  <si>
    <t>Freiermuth, Constance</t>
  </si>
  <si>
    <t>Bosma, Keith</t>
  </si>
  <si>
    <t>Dickens</t>
  </si>
  <si>
    <t>Philbrick, Nancy</t>
  </si>
  <si>
    <t>Cali</t>
  </si>
  <si>
    <t>Louie &amp; Samurai</t>
  </si>
  <si>
    <t>Woodhouse, Ben</t>
  </si>
  <si>
    <t>06-30 Count</t>
  </si>
  <si>
    <t>07-07 Count</t>
  </si>
  <si>
    <t>07-14 Count</t>
  </si>
  <si>
    <t>Dionne, Christine</t>
  </si>
  <si>
    <t>Styles</t>
  </si>
  <si>
    <t>Lindsey, Jambard</t>
  </si>
  <si>
    <t>Lexy &amp; Lucy</t>
  </si>
  <si>
    <t>Fenris &amp; Freyja</t>
  </si>
  <si>
    <t>Wofford, Roseann</t>
  </si>
  <si>
    <t>Belle</t>
  </si>
  <si>
    <t>Martha &amp; Judyt</t>
  </si>
  <si>
    <t>Levi</t>
  </si>
  <si>
    <t>Jenni</t>
  </si>
  <si>
    <t>chipo</t>
  </si>
  <si>
    <t>Allen, Lori</t>
  </si>
  <si>
    <t>Kjack</t>
  </si>
  <si>
    <t>Fietelson, Amy</t>
  </si>
  <si>
    <t>Michaud, Susan</t>
  </si>
  <si>
    <t>Balboni, Margaret</t>
  </si>
  <si>
    <t>Barry, Susay</t>
  </si>
  <si>
    <t>Lil Mae</t>
  </si>
  <si>
    <t>Parian, Dale</t>
  </si>
  <si>
    <t>Ghost</t>
  </si>
  <si>
    <t>Bergeron, Kathy</t>
  </si>
  <si>
    <t>Juno</t>
  </si>
  <si>
    <t>Donahue, Kevin</t>
  </si>
  <si>
    <t>Clancy</t>
  </si>
  <si>
    <t>Tucj</t>
  </si>
  <si>
    <t>Pandwa</t>
  </si>
  <si>
    <t>Nyland, Tracy</t>
  </si>
  <si>
    <t>Welch, John</t>
  </si>
  <si>
    <t>Oliver &amp; Otis</t>
  </si>
  <si>
    <t>Cohen, Jill</t>
  </si>
  <si>
    <t>Quincy</t>
  </si>
  <si>
    <t xml:space="preserve">Scout </t>
  </si>
  <si>
    <t>ZOey</t>
  </si>
  <si>
    <t>Routhier, Diane</t>
  </si>
  <si>
    <t>Garrett, Jessica</t>
  </si>
  <si>
    <t>O'Brien, George</t>
  </si>
  <si>
    <t>Rowan</t>
  </si>
  <si>
    <t>Johnsen, Peter</t>
  </si>
  <si>
    <t>Otto</t>
  </si>
  <si>
    <t>Langaurd, Derek</t>
  </si>
  <si>
    <t>Willwo</t>
  </si>
  <si>
    <t>Stivaletta, Butchie</t>
  </si>
  <si>
    <t>Brady &amp; Mya</t>
  </si>
  <si>
    <t>Kachejian, Jeremy</t>
  </si>
  <si>
    <t>Gourgeot, Michelle</t>
  </si>
  <si>
    <t>chip</t>
  </si>
  <si>
    <t>Goelete, Hallie</t>
  </si>
  <si>
    <t>Hartley</t>
  </si>
  <si>
    <t>Heggie, Bill</t>
  </si>
  <si>
    <t>Jett</t>
  </si>
  <si>
    <t>Fish, HOlly</t>
  </si>
  <si>
    <t>Richard, Bonnie</t>
  </si>
  <si>
    <t>Barbone, Aria</t>
  </si>
  <si>
    <t>Taco</t>
  </si>
  <si>
    <t>Murphy &amp; Seamus</t>
  </si>
  <si>
    <t>Mellon, James</t>
  </si>
  <si>
    <t>Bazooka</t>
  </si>
  <si>
    <t xml:space="preserve">Henry </t>
  </si>
  <si>
    <t>Gunener</t>
  </si>
  <si>
    <t>Paddington</t>
  </si>
  <si>
    <t>Pollard</t>
  </si>
  <si>
    <t>TJ</t>
  </si>
  <si>
    <t>Simonson, Debra</t>
  </si>
  <si>
    <t>Kayla</t>
  </si>
  <si>
    <t xml:space="preserve"> Jeter </t>
  </si>
  <si>
    <t>Henr</t>
  </si>
  <si>
    <t xml:space="preserve">Ziggy </t>
  </si>
  <si>
    <t>Ryan, cindy</t>
  </si>
  <si>
    <t>Hartlet</t>
  </si>
  <si>
    <t xml:space="preserve">Baileyt </t>
  </si>
  <si>
    <t>McFadyen, Darle</t>
  </si>
  <si>
    <t>WIllow</t>
  </si>
  <si>
    <t>Tomlinson, Mallory</t>
  </si>
  <si>
    <t>Poppy</t>
  </si>
  <si>
    <t>Wheeler, Ann</t>
  </si>
  <si>
    <t>bella</t>
  </si>
  <si>
    <t>Ebgert, steve</t>
  </si>
  <si>
    <t>Coffey-Clemence, Ginger</t>
  </si>
  <si>
    <t>Shirley</t>
  </si>
  <si>
    <t>shamus</t>
  </si>
  <si>
    <t>Gemma</t>
  </si>
  <si>
    <t xml:space="preserve">Bailey </t>
  </si>
  <si>
    <t>Degan, Keri</t>
  </si>
  <si>
    <t>Sullivan, Lor</t>
  </si>
  <si>
    <t>Fresco &amp; Rudy</t>
  </si>
  <si>
    <t>Hildreth, Betsy</t>
  </si>
  <si>
    <t>Melanie</t>
  </si>
  <si>
    <t>Coe, Janet</t>
  </si>
  <si>
    <t>Rascal &amp; Riley &amp; Spot</t>
  </si>
  <si>
    <t>Manna, Gisela</t>
  </si>
  <si>
    <t>remy</t>
  </si>
  <si>
    <t>Shepard, Geri</t>
  </si>
  <si>
    <t>Mona</t>
  </si>
  <si>
    <t>Chamberlain, Denise</t>
  </si>
  <si>
    <t>wilbur</t>
  </si>
  <si>
    <t>Zoery</t>
  </si>
  <si>
    <t>nibs</t>
  </si>
  <si>
    <t>dakota</t>
  </si>
  <si>
    <t>Jung, Dayna</t>
  </si>
  <si>
    <t>Toast</t>
  </si>
  <si>
    <t>Pup &amp; Queso &amp; Lucy</t>
  </si>
  <si>
    <t>Miamis, Laurie</t>
  </si>
  <si>
    <t>Bottomley, john</t>
  </si>
  <si>
    <t>Murhpoy</t>
  </si>
  <si>
    <t>morgan, Maureen</t>
  </si>
  <si>
    <t>khloe</t>
  </si>
  <si>
    <t xml:space="preserve"> Marting</t>
  </si>
  <si>
    <t>ryley</t>
  </si>
  <si>
    <t>Chleo</t>
  </si>
  <si>
    <t>richard, Bonnie</t>
  </si>
  <si>
    <t>Fleischer, Jennifer</t>
  </si>
  <si>
    <t>Mowgli</t>
  </si>
  <si>
    <t>Cannon, Jennifer</t>
  </si>
  <si>
    <t>Colby</t>
  </si>
  <si>
    <t xml:space="preserve">Oliver  </t>
  </si>
  <si>
    <t xml:space="preserve"> Henry</t>
  </si>
  <si>
    <t>Hickey, David</t>
  </si>
  <si>
    <t>Bells</t>
  </si>
  <si>
    <t>Olie</t>
  </si>
  <si>
    <t>Tyxon</t>
  </si>
  <si>
    <t xml:space="preserve"> Buddy</t>
  </si>
  <si>
    <t>Molli</t>
  </si>
  <si>
    <t>Thompson, ryan</t>
  </si>
  <si>
    <t>Swayer</t>
  </si>
  <si>
    <t>Kalmbach, Haley</t>
  </si>
  <si>
    <t xml:space="preserve"> Sawyer </t>
  </si>
  <si>
    <t xml:space="preserve">Mookie </t>
  </si>
  <si>
    <t>Rocket</t>
  </si>
  <si>
    <t>Hayes, Eric</t>
  </si>
  <si>
    <t>Obee</t>
  </si>
  <si>
    <t>Murphy &amp; Daisy</t>
  </si>
  <si>
    <t>Rubini, Jennifer</t>
  </si>
  <si>
    <t>Charlie &amp; Ruby</t>
  </si>
  <si>
    <t>Thomann, Christopher</t>
  </si>
  <si>
    <t>Charles</t>
  </si>
  <si>
    <t>Ross, Jeannel</t>
  </si>
  <si>
    <t>Saki &amp; Whiskey</t>
  </si>
  <si>
    <t>Ribby</t>
  </si>
  <si>
    <t>Sindoni-MacNeil, Nicole</t>
  </si>
  <si>
    <t>Paisley</t>
  </si>
  <si>
    <t xml:space="preserve">Freedie </t>
  </si>
  <si>
    <t>Boston</t>
  </si>
  <si>
    <t>Hyland, Molly</t>
  </si>
  <si>
    <t xml:space="preserve">Maise </t>
  </si>
  <si>
    <t>Syden</t>
  </si>
  <si>
    <t>Minni</t>
  </si>
  <si>
    <t>Eugene &amp; Ronald</t>
  </si>
  <si>
    <t>Welch, Patrick</t>
  </si>
  <si>
    <t>Guiness</t>
  </si>
  <si>
    <t>Bennett, Kyle</t>
  </si>
  <si>
    <t>Bogey</t>
  </si>
  <si>
    <t>Zyniecki, Katherine</t>
  </si>
  <si>
    <t>Letti</t>
  </si>
  <si>
    <t>Wash, Tom</t>
  </si>
  <si>
    <t>Donohue, Christina</t>
  </si>
  <si>
    <t>Mumford</t>
  </si>
  <si>
    <t>Ranali, Natalie</t>
  </si>
  <si>
    <t>Daisy &amp; Sugar</t>
  </si>
  <si>
    <t>Gillespie, Diana</t>
  </si>
  <si>
    <t>Ben&amp; Greta</t>
  </si>
  <si>
    <t>Warner, Mary</t>
  </si>
  <si>
    <t>Casco &amp; Dean</t>
  </si>
  <si>
    <t>Hadden, Katherine</t>
  </si>
  <si>
    <t xml:space="preserve">Maggie </t>
  </si>
  <si>
    <t>Somma, Sarah</t>
  </si>
  <si>
    <t>Brady &amp; Conway</t>
  </si>
  <si>
    <t>Louiselle, Thomas</t>
  </si>
  <si>
    <t>Simba</t>
  </si>
  <si>
    <t>Fennessey, Mary Ellen</t>
  </si>
  <si>
    <t>Aiello, Erin</t>
  </si>
  <si>
    <t>Savannah</t>
  </si>
  <si>
    <t>Tosi</t>
  </si>
  <si>
    <t>Dunn, Stephen</t>
  </si>
  <si>
    <t>Leddy, Lauren</t>
  </si>
  <si>
    <t>Bibbs</t>
  </si>
  <si>
    <t>Goodspeed, Lindsay</t>
  </si>
  <si>
    <t>Machado, Jocie</t>
  </si>
  <si>
    <t>Mia &amp; Ollie</t>
  </si>
  <si>
    <t>Angelea, Kelly</t>
  </si>
  <si>
    <t>Cowie, Douglas</t>
  </si>
  <si>
    <t>Parian, dale</t>
  </si>
  <si>
    <t>Heofle, John</t>
  </si>
  <si>
    <t>Auty, Alex</t>
  </si>
  <si>
    <t>Enzo</t>
  </si>
  <si>
    <t xml:space="preserve">Tucker </t>
  </si>
  <si>
    <t xml:space="preserve"> Nibs</t>
  </si>
  <si>
    <t>Clark, Bridget</t>
  </si>
  <si>
    <t>Doyle, Sue</t>
  </si>
  <si>
    <t>Abbye</t>
  </si>
  <si>
    <t>Marchek, Julie</t>
  </si>
  <si>
    <t>Bears</t>
  </si>
  <si>
    <t>Kira</t>
  </si>
  <si>
    <t>Nolan, Shannon</t>
  </si>
  <si>
    <t>Bauer</t>
  </si>
  <si>
    <t>Daphe</t>
  </si>
  <si>
    <t>Tuuka</t>
  </si>
  <si>
    <t xml:space="preserve">Buddy </t>
  </si>
  <si>
    <t>Tavenner, Cloyd</t>
  </si>
  <si>
    <t>Lennox</t>
  </si>
  <si>
    <t>Rudy &amp; Fresco</t>
  </si>
  <si>
    <t>Carbal, Danielle</t>
  </si>
  <si>
    <t>Lefebvre, Gay</t>
  </si>
  <si>
    <t>Gunsolo, gina</t>
  </si>
  <si>
    <t>LaViano, Steven</t>
  </si>
  <si>
    <t>Coco &amp; Wyatt</t>
  </si>
  <si>
    <t>O'Berry, Elissa</t>
  </si>
  <si>
    <t>Harrington, Deborah</t>
  </si>
  <si>
    <t>MacGregor, Jennifer</t>
  </si>
  <si>
    <t>Liffey</t>
  </si>
  <si>
    <t>Sera, Lisa</t>
  </si>
  <si>
    <t>Frankie</t>
  </si>
  <si>
    <t>Salmon, Gracie</t>
  </si>
  <si>
    <t>Paw-Chay</t>
  </si>
  <si>
    <t>Jet &amp; Wade</t>
  </si>
  <si>
    <t>Sheehan, Kathy</t>
  </si>
  <si>
    <t>Summer</t>
  </si>
  <si>
    <t>Kerouac, Karissa</t>
  </si>
  <si>
    <t>Roxie</t>
  </si>
  <si>
    <t>Gay, Cammie</t>
  </si>
  <si>
    <t>Glasser, Patricia</t>
  </si>
  <si>
    <t>Duffy</t>
  </si>
  <si>
    <t>Conway</t>
  </si>
  <si>
    <t>Caputo, Ruth</t>
  </si>
  <si>
    <t>Mera</t>
  </si>
  <si>
    <t>WIllie</t>
  </si>
  <si>
    <t>Enxo</t>
  </si>
  <si>
    <t>Cry, Diana</t>
  </si>
  <si>
    <t>smith, Emily</t>
  </si>
  <si>
    <t>charley</t>
  </si>
  <si>
    <t>07-31 Count</t>
  </si>
  <si>
    <t>08-07 Count</t>
  </si>
  <si>
    <t>08-14 Count</t>
  </si>
  <si>
    <t>Cooer</t>
  </si>
  <si>
    <t>Richards, Kathy</t>
  </si>
  <si>
    <t xml:space="preserve">Tedd </t>
  </si>
  <si>
    <t>Ferrin, Kerin</t>
  </si>
  <si>
    <t>Childers, Jeffrey</t>
  </si>
  <si>
    <t>Lulu</t>
  </si>
  <si>
    <t>Apsen</t>
  </si>
  <si>
    <t>Fiorini, Lisa</t>
  </si>
  <si>
    <t>Rayna, Katja &amp; Rayna</t>
  </si>
  <si>
    <t>Std Suite (3)</t>
  </si>
  <si>
    <t>quincy</t>
  </si>
  <si>
    <t>Bubbs</t>
  </si>
  <si>
    <t>Olli</t>
  </si>
  <si>
    <t>Kadnar, Stephanice</t>
  </si>
  <si>
    <t>Palmer, Regina</t>
  </si>
  <si>
    <t>Scruffy</t>
  </si>
  <si>
    <t>Rosie &amp; Alvin</t>
  </si>
  <si>
    <t>Maki, Patty</t>
  </si>
  <si>
    <t>Tramontana, Pat</t>
  </si>
  <si>
    <t>Bridger, Matthew</t>
  </si>
  <si>
    <t>Jax</t>
  </si>
  <si>
    <t>Maillet, Samantha</t>
  </si>
  <si>
    <t xml:space="preserve">Rosie </t>
  </si>
  <si>
    <t>Hearne, Shelby</t>
  </si>
  <si>
    <t>Hunter &amp; Oakley</t>
  </si>
  <si>
    <t>McCarthy, Mary</t>
  </si>
  <si>
    <t>Nolin</t>
  </si>
  <si>
    <t>Brodeur, Marta</t>
  </si>
  <si>
    <t>Dolly Mae &amp; Lucky</t>
  </si>
  <si>
    <t>Brandt, Alycia</t>
  </si>
  <si>
    <t>Minnow</t>
  </si>
  <si>
    <t>Adam, Julie</t>
  </si>
  <si>
    <t>Tosi, Stephany</t>
  </si>
  <si>
    <t>Zola</t>
  </si>
  <si>
    <t>Fuller, Sue</t>
  </si>
  <si>
    <t>Barley</t>
  </si>
  <si>
    <t>petey</t>
  </si>
  <si>
    <t>Adams, Nathaniel</t>
  </si>
  <si>
    <t>Possum</t>
  </si>
  <si>
    <t>Sterling, Paula</t>
  </si>
  <si>
    <t>Williams, Laura</t>
  </si>
  <si>
    <t>Feathers</t>
  </si>
  <si>
    <t>Suzette</t>
  </si>
  <si>
    <t>ja</t>
  </si>
  <si>
    <t>Strong, David</t>
  </si>
  <si>
    <t>Mosier, Barbara</t>
  </si>
  <si>
    <t>Oscar &amp; Winnie</t>
  </si>
  <si>
    <t>Scalera, Rita</t>
  </si>
  <si>
    <t>Jacques, Jocelyn</t>
  </si>
  <si>
    <t>Captain</t>
  </si>
  <si>
    <t>ANnie</t>
  </si>
  <si>
    <t>Flasphaler, Kim</t>
  </si>
  <si>
    <t>Beabi</t>
  </si>
  <si>
    <t>Krupa, Jo-Anna</t>
  </si>
  <si>
    <t>Bunker</t>
  </si>
  <si>
    <t>Domitrz, Jim</t>
  </si>
  <si>
    <t>Tahoe</t>
  </si>
  <si>
    <t>McNamara, Harry</t>
  </si>
  <si>
    <t>Bishopp, Jessica</t>
  </si>
  <si>
    <t xml:space="preserve"> Lili Mae</t>
  </si>
  <si>
    <t xml:space="preserve">Ryla </t>
  </si>
  <si>
    <t>Werchniak, Kaela</t>
  </si>
  <si>
    <t>Stan</t>
  </si>
  <si>
    <t>Smith, EMily</t>
  </si>
  <si>
    <t>Fougere, Pet</t>
  </si>
  <si>
    <t>Samantha</t>
  </si>
  <si>
    <t>Flanagan, Hillary</t>
  </si>
  <si>
    <t>Kadnar, Stephanie</t>
  </si>
  <si>
    <t>Benjie</t>
  </si>
  <si>
    <t>Savage, Shari</t>
  </si>
  <si>
    <t>Taffy</t>
  </si>
  <si>
    <t>Std Siute</t>
  </si>
  <si>
    <t>Sullly</t>
  </si>
  <si>
    <t>Walsh, Cindy</t>
  </si>
  <si>
    <t>Beaton, Glen</t>
  </si>
  <si>
    <t>Lakota</t>
  </si>
  <si>
    <t>Salmon, Dave</t>
  </si>
  <si>
    <t>Bodhi &amp; Millie</t>
  </si>
  <si>
    <t>Growe, Doug</t>
  </si>
  <si>
    <t>Cox, Audry</t>
  </si>
  <si>
    <t>Tillie</t>
  </si>
  <si>
    <t>Hayes, Erin</t>
  </si>
  <si>
    <t>Tremblay, Alycia</t>
  </si>
  <si>
    <t>Marvel</t>
  </si>
  <si>
    <t>Diasy</t>
  </si>
  <si>
    <t>Morin, Michelle</t>
  </si>
  <si>
    <t>Foster</t>
  </si>
  <si>
    <t>Gus &amp; Clyde</t>
  </si>
  <si>
    <t>Halperin, Patricia</t>
  </si>
  <si>
    <t>Romeo &amp; Zipper</t>
  </si>
  <si>
    <t>Bisshopp, Jessica</t>
  </si>
  <si>
    <t>Grugnale, Meghan</t>
  </si>
  <si>
    <t>Ezra</t>
  </si>
  <si>
    <t>Goddard, Morgan</t>
  </si>
  <si>
    <t>Neutron</t>
  </si>
  <si>
    <t>Wallace, Diane</t>
  </si>
  <si>
    <t>Indy</t>
  </si>
  <si>
    <t>White, Christine</t>
  </si>
  <si>
    <t>Stand</t>
  </si>
  <si>
    <t>Hett, Eric</t>
  </si>
  <si>
    <t>Peanu</t>
  </si>
  <si>
    <t>Hayes, erin</t>
  </si>
  <si>
    <t>Mikah &amp; Kyia</t>
  </si>
  <si>
    <t>Orbee</t>
  </si>
  <si>
    <t>Borden, Eric</t>
  </si>
  <si>
    <t>Maglieri, Ali</t>
  </si>
  <si>
    <t>Brewster</t>
  </si>
  <si>
    <t>Stamas, Helen</t>
  </si>
  <si>
    <t>Bowen</t>
  </si>
  <si>
    <t>Flagg, Sue</t>
  </si>
  <si>
    <t>Ginger &amp; Lucy</t>
  </si>
  <si>
    <t>McNamara, Clementine</t>
  </si>
  <si>
    <t>refunded monies due to incorrect procedures for urinating on blanket</t>
  </si>
  <si>
    <t>Refund issued: Customer complained that we left her dog in urine (we had bathed the dog for free 3 times)</t>
  </si>
  <si>
    <t>Axel &amp; Layla sep suites</t>
  </si>
  <si>
    <t>Messer, James</t>
  </si>
  <si>
    <t>Furtado, Kat</t>
  </si>
  <si>
    <t>Orum, Sarah</t>
  </si>
  <si>
    <t>Berue, Jacob</t>
  </si>
  <si>
    <t>Ripley</t>
  </si>
  <si>
    <t>Jaspet</t>
  </si>
  <si>
    <t>Annei</t>
  </si>
  <si>
    <t>Allen,Peggy</t>
  </si>
  <si>
    <t>Diamond, Christopher</t>
  </si>
  <si>
    <t>Libby</t>
  </si>
  <si>
    <t>Tevepaugh, Caitlin</t>
  </si>
  <si>
    <t xml:space="preserve">Luna  </t>
  </si>
  <si>
    <t xml:space="preserve">Otis   </t>
  </si>
  <si>
    <t>Getman, Amanda</t>
  </si>
  <si>
    <t>Tiny</t>
  </si>
  <si>
    <t>Gordius, Linda</t>
  </si>
  <si>
    <t>Buddha &amp; Pippa</t>
  </si>
  <si>
    <t>Soley, Eddie</t>
  </si>
  <si>
    <t>Maddie &amp; Millie</t>
  </si>
  <si>
    <t>Tootise</t>
  </si>
  <si>
    <t>Louie &amp; Samarai</t>
  </si>
  <si>
    <t>Kimberly &amp; ronald</t>
  </si>
  <si>
    <t>Tate, Stefanie</t>
  </si>
  <si>
    <t>Kobi &amp; Ripley</t>
  </si>
  <si>
    <t>McDevitt, Nancy</t>
  </si>
  <si>
    <t>Tater</t>
  </si>
  <si>
    <t>Grugnale, Martin</t>
  </si>
  <si>
    <t xml:space="preserve">Dexter </t>
  </si>
  <si>
    <t>Martin, Andrew</t>
  </si>
  <si>
    <t>Opek</t>
  </si>
  <si>
    <t xml:space="preserve">Frankie  </t>
  </si>
  <si>
    <t>Quinn, Tanya</t>
  </si>
  <si>
    <t xml:space="preserve">Moose </t>
  </si>
  <si>
    <t>Woods, Taylor</t>
  </si>
  <si>
    <t>Clover</t>
  </si>
  <si>
    <t>Bready</t>
  </si>
  <si>
    <t>CloverD</t>
  </si>
  <si>
    <t>Loscalzo, George</t>
  </si>
  <si>
    <t>Jingles</t>
  </si>
  <si>
    <t>Hardy, Ingrid</t>
  </si>
  <si>
    <t>Pinouche</t>
  </si>
  <si>
    <t>Fogarty, James</t>
  </si>
  <si>
    <t>Marley Jane &amp; Pippa</t>
  </si>
  <si>
    <t>Quigley, Hession</t>
  </si>
  <si>
    <t>Mayer, Brianna</t>
  </si>
  <si>
    <t xml:space="preserve">Zoe </t>
  </si>
  <si>
    <t>Morelli, Valerie</t>
  </si>
  <si>
    <t>Wally</t>
  </si>
  <si>
    <t>Bruyere, Stephane</t>
  </si>
  <si>
    <t>Edwards, Kara</t>
  </si>
  <si>
    <t>Gilmore, May</t>
  </si>
  <si>
    <t>Finn &amp; Rio</t>
  </si>
  <si>
    <t>Neubauer, Mary</t>
  </si>
  <si>
    <t>Jenkins</t>
  </si>
  <si>
    <t>MacLeod, Bridget</t>
  </si>
  <si>
    <t>Sam</t>
  </si>
  <si>
    <t>Louie &amp; Mogul</t>
  </si>
  <si>
    <t>Sloane, Lesley</t>
  </si>
  <si>
    <t>Ollie &amp; Star</t>
  </si>
  <si>
    <t>Crowley, Dan</t>
  </si>
  <si>
    <t>Jerry</t>
  </si>
  <si>
    <t>Levi &amp; Rodeo</t>
  </si>
  <si>
    <t>Laryal</t>
  </si>
  <si>
    <t>Fahey, Maureen</t>
  </si>
  <si>
    <t>Benz, Marti</t>
  </si>
  <si>
    <t>Gorecki, Jenna</t>
  </si>
  <si>
    <t>Mayzie</t>
  </si>
  <si>
    <t>Deorocki, Michelle</t>
  </si>
  <si>
    <t>Henley, Jen</t>
  </si>
  <si>
    <t>Constantini, David</t>
  </si>
  <si>
    <t>Nike</t>
  </si>
  <si>
    <t>McQuillen, Billy</t>
  </si>
  <si>
    <t>Bandit</t>
  </si>
  <si>
    <t>Bennett, Berk</t>
  </si>
  <si>
    <t>Fiona &amp; Getty</t>
  </si>
  <si>
    <t>West, Clifton</t>
  </si>
  <si>
    <t>Savvy</t>
  </si>
  <si>
    <t>Ciolfi, Tricia</t>
  </si>
  <si>
    <t>08-31 Count</t>
  </si>
  <si>
    <t>Food</t>
  </si>
  <si>
    <t>Medications</t>
  </si>
  <si>
    <t>Treats</t>
  </si>
  <si>
    <t>Trudeau, Kristin</t>
  </si>
  <si>
    <t>Oslo</t>
  </si>
  <si>
    <t>Gagnon, Leo</t>
  </si>
  <si>
    <t>Houghton, Paul</t>
  </si>
  <si>
    <t>Workman, Mark</t>
  </si>
  <si>
    <t>Diamon</t>
  </si>
  <si>
    <t>Glanagan, Hillary</t>
  </si>
  <si>
    <t>Coco &amp; Kiki</t>
  </si>
  <si>
    <t>Merrill, Todd</t>
  </si>
  <si>
    <t>Roe, Nicole</t>
  </si>
  <si>
    <t>Porter</t>
  </si>
  <si>
    <t>Floudaras, Joanne</t>
  </si>
  <si>
    <t>Kennedy, Beverly</t>
  </si>
  <si>
    <t>Cinco</t>
  </si>
  <si>
    <t>Hougthton, Paul</t>
  </si>
  <si>
    <t>Simpson, Jessica</t>
  </si>
  <si>
    <t>Sookie</t>
  </si>
  <si>
    <t>Tipley</t>
  </si>
  <si>
    <t xml:space="preserve">Ginger   </t>
  </si>
  <si>
    <t>Ameglio, Nancy</t>
  </si>
  <si>
    <t xml:space="preserve"> Phineas</t>
  </si>
  <si>
    <t>Apsend</t>
  </si>
  <si>
    <t>tucker</t>
  </si>
  <si>
    <t>Brown, jason</t>
  </si>
  <si>
    <t>Fulwadhva, Urvi</t>
  </si>
  <si>
    <t>Ramob</t>
  </si>
  <si>
    <t>Hobbs, Kendra</t>
  </si>
  <si>
    <t>Chowdah &amp; Jersey</t>
  </si>
  <si>
    <t>Bordeau, Edward</t>
  </si>
  <si>
    <t>Joon</t>
  </si>
  <si>
    <t>Honda, Margaraet</t>
  </si>
  <si>
    <t>Giselee</t>
  </si>
  <si>
    <t>Brothers, Kathleen</t>
  </si>
  <si>
    <t>Casey &amp; Lacey</t>
  </si>
  <si>
    <t>McDonald, Scvott</t>
  </si>
  <si>
    <t>Masone, Michael</t>
  </si>
  <si>
    <t>Paw-Charyt</t>
  </si>
  <si>
    <t>Purcell, Meg</t>
  </si>
  <si>
    <t>Lady Bird</t>
  </si>
  <si>
    <t>O'Malley, Colleen</t>
  </si>
  <si>
    <t>Frank</t>
  </si>
  <si>
    <t>Jackson-Wakim, Marianne</t>
  </si>
  <si>
    <t>Gestal, Robin</t>
  </si>
  <si>
    <t>Moses</t>
  </si>
  <si>
    <t>Waldo, Larua</t>
  </si>
  <si>
    <t>Alie, Brityn</t>
  </si>
  <si>
    <t>Tucker, Tracey</t>
  </si>
  <si>
    <t>Indigo</t>
  </si>
  <si>
    <t>Moho</t>
  </si>
  <si>
    <t>Colby &amp; oliver (stayed in sepraret xl)</t>
  </si>
  <si>
    <t>Wilson, Basia</t>
  </si>
  <si>
    <t>sydney</t>
  </si>
  <si>
    <t>Henry &amp; Fenway</t>
  </si>
  <si>
    <t>Mazzola, Sawrah</t>
  </si>
  <si>
    <t>Rambo</t>
  </si>
  <si>
    <t>Paradis, Aniat</t>
  </si>
  <si>
    <t>Stay, Erica</t>
  </si>
  <si>
    <t>Winfrey, Kelly</t>
  </si>
  <si>
    <t xml:space="preserve"> Magnum</t>
  </si>
  <si>
    <t xml:space="preserve">Willow </t>
  </si>
  <si>
    <t>Aguust</t>
  </si>
  <si>
    <t>Kiselak, Melanie</t>
  </si>
  <si>
    <t>Marloe</t>
  </si>
  <si>
    <t>McCord, Jennifer</t>
  </si>
  <si>
    <t>Reggie</t>
  </si>
  <si>
    <t>Pheobe</t>
  </si>
  <si>
    <t>Pipe</t>
  </si>
  <si>
    <t>Nguget</t>
  </si>
  <si>
    <t>reagan</t>
  </si>
  <si>
    <t>Luch</t>
  </si>
  <si>
    <t>Giannakis, Yuko</t>
  </si>
  <si>
    <t>Max Occ</t>
  </si>
  <si>
    <t>2018</t>
  </si>
  <si>
    <t>W52</t>
  </si>
  <si>
    <t>W51</t>
  </si>
  <si>
    <t>W50</t>
  </si>
  <si>
    <t>W49</t>
  </si>
  <si>
    <t>W48</t>
  </si>
  <si>
    <t>W47</t>
  </si>
  <si>
    <t>W46</t>
  </si>
  <si>
    <t>AVG Occ/day (%)</t>
  </si>
  <si>
    <t>W45</t>
  </si>
  <si>
    <t>W44</t>
  </si>
  <si>
    <t>W43</t>
  </si>
  <si>
    <t>W42</t>
  </si>
  <si>
    <t>W41</t>
  </si>
  <si>
    <t>W40</t>
  </si>
  <si>
    <t>W39</t>
  </si>
  <si>
    <t>W38</t>
  </si>
  <si>
    <t>W37</t>
  </si>
  <si>
    <t>W36</t>
  </si>
  <si>
    <t>W35</t>
  </si>
  <si>
    <t>W34</t>
  </si>
  <si>
    <t>W33</t>
  </si>
  <si>
    <t>W32</t>
  </si>
  <si>
    <t>W31</t>
  </si>
  <si>
    <t>W30</t>
  </si>
  <si>
    <t>W29</t>
  </si>
  <si>
    <t>W28</t>
  </si>
  <si>
    <t>W27</t>
  </si>
  <si>
    <t>W26</t>
  </si>
  <si>
    <t>W25</t>
  </si>
  <si>
    <t>W24</t>
  </si>
  <si>
    <t>W23</t>
  </si>
  <si>
    <t>W22</t>
  </si>
  <si>
    <t>W21</t>
  </si>
  <si>
    <t>W20</t>
  </si>
  <si>
    <t>W19</t>
  </si>
  <si>
    <t>W18</t>
  </si>
  <si>
    <t>W17</t>
  </si>
  <si>
    <t>DEC</t>
  </si>
  <si>
    <t>W16</t>
  </si>
  <si>
    <t>NOV</t>
  </si>
  <si>
    <t>W15</t>
  </si>
  <si>
    <t>OCT</t>
  </si>
  <si>
    <t>W14</t>
  </si>
  <si>
    <t>SEP</t>
  </si>
  <si>
    <t>W13</t>
  </si>
  <si>
    <t>AUG</t>
  </si>
  <si>
    <t>W12</t>
  </si>
  <si>
    <t>JUL</t>
  </si>
  <si>
    <t>W11</t>
  </si>
  <si>
    <t>JUN</t>
  </si>
  <si>
    <t>W10</t>
  </si>
  <si>
    <t>MAY</t>
  </si>
  <si>
    <t>W9</t>
  </si>
  <si>
    <t>APR</t>
  </si>
  <si>
    <t>W8</t>
  </si>
  <si>
    <t>MAR</t>
  </si>
  <si>
    <t>W7</t>
  </si>
  <si>
    <t>FEB</t>
  </si>
  <si>
    <t>W6</t>
  </si>
  <si>
    <t>JAN</t>
  </si>
  <si>
    <t>W5</t>
  </si>
  <si>
    <t>W4</t>
  </si>
  <si>
    <t>W3</t>
  </si>
  <si>
    <t>W2</t>
  </si>
  <si>
    <t>W1</t>
  </si>
  <si>
    <t>This sheet is populated automatically from Boarding Tallies and Daycare Tallies. Do Not enter data into sheet</t>
  </si>
  <si>
    <t>Silva, Michelle</t>
  </si>
  <si>
    <t>Shih-poo</t>
  </si>
  <si>
    <t>Milie</t>
  </si>
  <si>
    <t>Polichronopoulos, Ben</t>
  </si>
  <si>
    <t>Niko</t>
  </si>
  <si>
    <t>Bagnall, Maritza</t>
  </si>
  <si>
    <t>Luna &amp; Dig</t>
  </si>
  <si>
    <t xml:space="preserve">Trixie </t>
  </si>
  <si>
    <t>Morrow, Jacqueline</t>
  </si>
  <si>
    <t>Dillinger &amp; Harper</t>
  </si>
  <si>
    <t>Louis</t>
  </si>
  <si>
    <t>Dedeus, Jim</t>
  </si>
  <si>
    <t>Eliva, Pheobe &amp; reggie</t>
  </si>
  <si>
    <t>Ashtari, Rez</t>
  </si>
  <si>
    <t>Mia &amp; Midge (stayed separate)</t>
  </si>
  <si>
    <t>Kratt, Timothy</t>
  </si>
  <si>
    <t>Dowd, Elizabeth</t>
  </si>
  <si>
    <t>Davis, Marie</t>
  </si>
  <si>
    <t>Sampson</t>
  </si>
  <si>
    <t>Mullen, Patti</t>
  </si>
  <si>
    <t>Bowser</t>
  </si>
  <si>
    <t>O'Keefe, Kelly</t>
  </si>
  <si>
    <t>Carlton</t>
  </si>
  <si>
    <t>Zack (cust asked to use)</t>
  </si>
  <si>
    <t>Metzmaker, Michael</t>
  </si>
  <si>
    <t>Indiana</t>
  </si>
  <si>
    <t>Moulton, Kelly</t>
  </si>
  <si>
    <t>Lulu Bean</t>
  </si>
  <si>
    <t>Szopa, Corrine</t>
  </si>
  <si>
    <t>Kurtz, George</t>
  </si>
  <si>
    <t>O'Gorman, Jaime</t>
  </si>
  <si>
    <t>stout</t>
  </si>
  <si>
    <t>Cutts, andrew</t>
  </si>
  <si>
    <t>Wakim-Jackson, Marianne</t>
  </si>
  <si>
    <t>Stout</t>
  </si>
  <si>
    <t>Bemma</t>
  </si>
  <si>
    <t>09-07 Count</t>
  </si>
  <si>
    <t>Demercigil, Irma</t>
  </si>
  <si>
    <t>Shi-poo</t>
  </si>
  <si>
    <t>Vazquez, Donna</t>
  </si>
  <si>
    <t>Chamo</t>
  </si>
  <si>
    <t>Tuckr</t>
  </si>
  <si>
    <t>Schwarz, Brian</t>
  </si>
  <si>
    <t>Lee, Matina</t>
  </si>
  <si>
    <t>Tizzard, Jenny</t>
  </si>
  <si>
    <t>Massimo, Morgia</t>
  </si>
  <si>
    <t>Phoebe</t>
  </si>
  <si>
    <t>Elssa</t>
  </si>
  <si>
    <t>Riely</t>
  </si>
  <si>
    <t>CHarlie</t>
  </si>
  <si>
    <t>Georgie &amp; Paddington</t>
  </si>
  <si>
    <t>Zaia, Laura</t>
  </si>
  <si>
    <t>Apoloog</t>
  </si>
  <si>
    <t>Goeltee, Hallie</t>
  </si>
  <si>
    <t>Bossi, Carmen</t>
  </si>
  <si>
    <t>Silvani, Jac</t>
  </si>
  <si>
    <t>Nora &amp; Stella</t>
  </si>
  <si>
    <t>Dumond, Laurie</t>
  </si>
  <si>
    <t>Van Oot, Martha</t>
  </si>
  <si>
    <t>Targhee</t>
  </si>
  <si>
    <t>O'Hearn, Patrick</t>
  </si>
  <si>
    <t xml:space="preserve">Jett </t>
  </si>
  <si>
    <t>Gray, Andrew</t>
  </si>
  <si>
    <t>Odie</t>
  </si>
  <si>
    <t>Glerum, Sean</t>
  </si>
  <si>
    <t>Kilroy, Maria</t>
  </si>
  <si>
    <t>Pig</t>
  </si>
  <si>
    <t>Izzo, Maryellen</t>
  </si>
  <si>
    <t>Peaches</t>
  </si>
  <si>
    <t>Auger, Thomas</t>
  </si>
  <si>
    <t>Cowles, Michelle</t>
  </si>
  <si>
    <t>Bear &amp; Sally</t>
  </si>
  <si>
    <t>Campbell, Olga</t>
  </si>
  <si>
    <t>Yates, Cameron</t>
  </si>
  <si>
    <t>Flannagan, Mary</t>
  </si>
  <si>
    <t>Levin, Adrienne</t>
  </si>
  <si>
    <t>Chico</t>
  </si>
  <si>
    <t>Fion</t>
  </si>
  <si>
    <t>Samy</t>
  </si>
  <si>
    <t>Boyle, colleen</t>
  </si>
  <si>
    <t>Fpenny</t>
  </si>
  <si>
    <t>Elsea</t>
  </si>
  <si>
    <t>Digy</t>
  </si>
  <si>
    <t xml:space="preserve"> Gage</t>
  </si>
  <si>
    <t>Bourdeau, Edward</t>
  </si>
  <si>
    <t>Rigno</t>
  </si>
  <si>
    <t>Fewnay</t>
  </si>
  <si>
    <t>Penaut</t>
  </si>
  <si>
    <t>CLover</t>
  </si>
  <si>
    <t>MAisey</t>
  </si>
  <si>
    <t>Fdinley</t>
  </si>
  <si>
    <t>Corston, Heather</t>
  </si>
  <si>
    <t>Geordie</t>
  </si>
  <si>
    <t>Jdy</t>
  </si>
  <si>
    <t>Sash</t>
  </si>
  <si>
    <t>ZIggy</t>
  </si>
  <si>
    <t>Belal</t>
  </si>
  <si>
    <t>Grady &amp; Mackerall</t>
  </si>
  <si>
    <t>Murphyt</t>
  </si>
  <si>
    <t>Gili</t>
  </si>
  <si>
    <t>Hardy, Chris</t>
  </si>
  <si>
    <t>Bleu</t>
  </si>
  <si>
    <t>Roy, Deborah</t>
  </si>
  <si>
    <t>Cosette</t>
  </si>
  <si>
    <t>Shaw, Carrei</t>
  </si>
  <si>
    <t>Olga, Campell</t>
  </si>
  <si>
    <t>Routhier, Dianne</t>
  </si>
  <si>
    <t>09-14 Count</t>
  </si>
  <si>
    <t>Saksena, Mansi</t>
  </si>
  <si>
    <t>Abu</t>
  </si>
  <si>
    <t>Quigley, Laura</t>
  </si>
  <si>
    <t>Hurricane</t>
  </si>
  <si>
    <t xml:space="preserve">Casco   </t>
  </si>
  <si>
    <t>Eisfellar, Barbara</t>
  </si>
  <si>
    <t>Arhice</t>
  </si>
  <si>
    <t>Hayes, Lindsey</t>
  </si>
  <si>
    <t>Andrews, Judith</t>
  </si>
  <si>
    <t xml:space="preserve">Buffy </t>
  </si>
  <si>
    <t>Sweeney, Caitlin</t>
  </si>
  <si>
    <t>Grasso, Joseph</t>
  </si>
  <si>
    <t>Shihpoo</t>
  </si>
  <si>
    <t>Zealdan</t>
  </si>
  <si>
    <t>Daphne &amp; Tuuka</t>
  </si>
  <si>
    <t>Diamond</t>
  </si>
  <si>
    <t>Lavin, Barbara</t>
  </si>
  <si>
    <t>Chilidog &amp; Willow</t>
  </si>
  <si>
    <t>Staffer, Nicholas</t>
  </si>
  <si>
    <t>Gretzky</t>
  </si>
  <si>
    <t>Salinas, Mercedes</t>
  </si>
  <si>
    <t>Bodhi, Millie</t>
  </si>
  <si>
    <t>Erickson, Tami</t>
  </si>
  <si>
    <t>Scott, Michaela</t>
  </si>
  <si>
    <t>Wells, Alrey</t>
  </si>
  <si>
    <t>arlo</t>
  </si>
  <si>
    <t>Flaspher, Kim</t>
  </si>
  <si>
    <t>Enright, Laura</t>
  </si>
  <si>
    <t>Rudy</t>
  </si>
  <si>
    <t xml:space="preserve"> Martin</t>
  </si>
  <si>
    <t>Ti</t>
  </si>
  <si>
    <t>Reid, Amy</t>
  </si>
  <si>
    <t>Marlo</t>
  </si>
  <si>
    <t xml:space="preserve">Maisie  </t>
  </si>
  <si>
    <t>Tessie</t>
  </si>
  <si>
    <t>Arichi</t>
  </si>
  <si>
    <t>wyatt</t>
  </si>
  <si>
    <t>Horan, Marlene</t>
  </si>
  <si>
    <t>Gud</t>
  </si>
  <si>
    <t>Pheobe &amp; Reggie &amp; Elvis</t>
  </si>
  <si>
    <t>Le, Kathleen</t>
  </si>
  <si>
    <t>Dickinson, Margaret</t>
  </si>
  <si>
    <t>Puck</t>
  </si>
  <si>
    <t>Hoag, Margaret</t>
  </si>
  <si>
    <t>Omberg, Mary</t>
  </si>
  <si>
    <t>Carter, Jamie</t>
  </si>
  <si>
    <t>Gracie &amp; Wrigley</t>
  </si>
  <si>
    <t>Ben &amp; Greta</t>
  </si>
  <si>
    <t>Isabella &amp; Katja</t>
  </si>
  <si>
    <t>Reagan &amp; Ringo</t>
  </si>
  <si>
    <t>Aria &amp; Fiona</t>
  </si>
  <si>
    <t>Ghose</t>
  </si>
  <si>
    <t>Instone, Paulette</t>
  </si>
  <si>
    <t>Gamache, Valerie</t>
  </si>
  <si>
    <t>Brady &amp; Coco</t>
  </si>
  <si>
    <t>Clive &amp; Jackson</t>
  </si>
  <si>
    <t>Gallaway, Ian</t>
  </si>
  <si>
    <t>Roag, Rebecca</t>
  </si>
  <si>
    <t>Ruggirello, Sharon</t>
  </si>
  <si>
    <t>Cavanaugh, John</t>
  </si>
  <si>
    <t>Dory</t>
  </si>
  <si>
    <t>Ronald &amp; Kimberly</t>
  </si>
  <si>
    <t>Grady &amp; Mackerel</t>
  </si>
  <si>
    <t>09-30 Count</t>
  </si>
  <si>
    <t>Nash, Lynda</t>
  </si>
  <si>
    <t>O'Brien, EMily</t>
  </si>
  <si>
    <t>O'Brien, Debbiew</t>
  </si>
  <si>
    <t xml:space="preserve">Isabel </t>
  </si>
  <si>
    <t>Donovan, Patti</t>
  </si>
  <si>
    <t>MAISIE</t>
  </si>
  <si>
    <t xml:space="preserve">Isabella  </t>
  </si>
  <si>
    <t>Iannazzi, Victoria</t>
  </si>
  <si>
    <t>Bacio</t>
  </si>
  <si>
    <t>Midgley, Taylor</t>
  </si>
  <si>
    <t>Inverso, Kellyanne</t>
  </si>
  <si>
    <t>Gambit</t>
  </si>
  <si>
    <t>Cromer, Brandyn</t>
  </si>
  <si>
    <t>Hank</t>
  </si>
  <si>
    <t>Cleopatra</t>
  </si>
  <si>
    <t>Cortes, Lise</t>
  </si>
  <si>
    <t>Kobi</t>
  </si>
  <si>
    <t>Huebner, Deb</t>
  </si>
  <si>
    <t>Barkley, Brady, Mandy</t>
  </si>
  <si>
    <t>O'Leary, Patricia</t>
  </si>
  <si>
    <t>Truong, Bryan</t>
  </si>
  <si>
    <t>Gucci</t>
  </si>
  <si>
    <t>MoJo</t>
  </si>
  <si>
    <t>Kendrick, Jo-Ann</t>
  </si>
  <si>
    <t>Bentley &amp; Seamus</t>
  </si>
  <si>
    <t>Garnett, Ashley</t>
  </si>
  <si>
    <t>Daisy &amp; Obee</t>
  </si>
  <si>
    <t>Mildon, Valerie</t>
  </si>
  <si>
    <t>Finley &amp; Nala</t>
  </si>
  <si>
    <t>Salloway, Suzanne</t>
  </si>
  <si>
    <t>Kyra</t>
  </si>
  <si>
    <t>Strader, Kyle</t>
  </si>
  <si>
    <t>Burns, Ben</t>
  </si>
  <si>
    <t>Harbor</t>
  </si>
  <si>
    <t>Buck, Harrison</t>
  </si>
  <si>
    <t>Ollie &amp; Tucker</t>
  </si>
  <si>
    <t>Brunelle, Liz</t>
  </si>
  <si>
    <t>Precious</t>
  </si>
  <si>
    <t>Daphne</t>
  </si>
  <si>
    <t>Tuukka</t>
  </si>
  <si>
    <t>Rooney, George</t>
  </si>
  <si>
    <t>Morgia, Mia</t>
  </si>
  <si>
    <t>Hillman, Steve</t>
  </si>
  <si>
    <t>10-14 Count</t>
  </si>
  <si>
    <t>10-07 Count</t>
  </si>
  <si>
    <t>Cenzo</t>
  </si>
  <si>
    <t>Madisoin</t>
  </si>
  <si>
    <t>Dedues, Jim</t>
  </si>
  <si>
    <t>Hagan, Tia</t>
  </si>
  <si>
    <t>Emerson</t>
  </si>
  <si>
    <t>Horne, Besty Kelleher</t>
  </si>
  <si>
    <t>Ouelett, Linda</t>
  </si>
  <si>
    <t>Kelley, DIana</t>
  </si>
  <si>
    <t>Stover, Sharon</t>
  </si>
  <si>
    <t>Danny</t>
  </si>
  <si>
    <t>Wickman, Alan</t>
  </si>
  <si>
    <t>Senshi</t>
  </si>
  <si>
    <t>Ferrin, kerin</t>
  </si>
  <si>
    <t>Colver</t>
  </si>
  <si>
    <t>Saxena, Jyoti</t>
  </si>
  <si>
    <t>Mila</t>
  </si>
  <si>
    <t>Delise, Dolores</t>
  </si>
  <si>
    <t>Kie</t>
  </si>
  <si>
    <t>Chesnesy</t>
  </si>
  <si>
    <t>Reed, Lindwa</t>
  </si>
  <si>
    <t>Elivs, Phoebe &amp; Reggie</t>
  </si>
  <si>
    <t>Morgan, Muareen</t>
  </si>
  <si>
    <t>Bodhi, &amp; Millie</t>
  </si>
  <si>
    <t>Harrington, Debbie</t>
  </si>
  <si>
    <t>Couture, MIchelle</t>
  </si>
  <si>
    <t>Heubner, Deb</t>
  </si>
  <si>
    <t>Aria</t>
  </si>
  <si>
    <t>Clark, Stephan</t>
  </si>
  <si>
    <t>Mahoney, Alyssa</t>
  </si>
  <si>
    <t>Maeve</t>
  </si>
  <si>
    <t>10-31 Count</t>
  </si>
  <si>
    <t>Kodi</t>
  </si>
  <si>
    <t>Gorman, Janet</t>
  </si>
  <si>
    <t>ChANCE</t>
  </si>
  <si>
    <t>mOXIE</t>
  </si>
  <si>
    <t>11-07 Count</t>
  </si>
  <si>
    <t>11-14 Count</t>
  </si>
  <si>
    <t>Indoccio, Dianne</t>
  </si>
  <si>
    <t>Meuse, Kimberly</t>
  </si>
  <si>
    <t>Captian</t>
  </si>
  <si>
    <t>Milad, Emand</t>
  </si>
  <si>
    <t>Chase, Daivd</t>
  </si>
  <si>
    <t>Wechniak, Kaela</t>
  </si>
  <si>
    <t>Levine, Jess</t>
  </si>
  <si>
    <t>BElla</t>
  </si>
  <si>
    <t>Ferring, Kerin</t>
  </si>
  <si>
    <t>Crispin</t>
  </si>
  <si>
    <t xml:space="preserve">Jake </t>
  </si>
  <si>
    <t xml:space="preserve">Earwood, Kendra </t>
  </si>
  <si>
    <t>Sydeny</t>
  </si>
  <si>
    <t>O'brien, Emily</t>
  </si>
  <si>
    <t>Lesniak, Chet</t>
  </si>
  <si>
    <t>Neirendorf, Sue</t>
  </si>
  <si>
    <t>Morgan, Maurreen</t>
  </si>
  <si>
    <t xml:space="preserve"> Rupert</t>
  </si>
  <si>
    <t>CHarley</t>
  </si>
  <si>
    <t>Hannon, Jillian</t>
  </si>
  <si>
    <t xml:space="preserve"> Arlo</t>
  </si>
  <si>
    <t>Std suite</t>
  </si>
  <si>
    <t>Senshie</t>
  </si>
  <si>
    <t xml:space="preserve">Colby </t>
  </si>
  <si>
    <t>Edards, Kara</t>
  </si>
  <si>
    <t>Gemms</t>
  </si>
  <si>
    <t xml:space="preserve">King, Smanatha </t>
  </si>
  <si>
    <t>Pennyd</t>
  </si>
  <si>
    <t>Bsoco</t>
  </si>
  <si>
    <t>Murphy, Linsday</t>
  </si>
  <si>
    <t>Emon, Matt</t>
  </si>
  <si>
    <t>Record, Bewcky</t>
  </si>
  <si>
    <t>Zoffoli, Holly</t>
  </si>
  <si>
    <t>Lupe</t>
  </si>
  <si>
    <t>Mace, Lisa</t>
  </si>
  <si>
    <t>Shiloh</t>
  </si>
  <si>
    <t>Reuby</t>
  </si>
  <si>
    <t>Mandy</t>
  </si>
  <si>
    <t>Barkley</t>
  </si>
  <si>
    <t>Anderson, eric</t>
  </si>
  <si>
    <t>Roger, Beth</t>
  </si>
  <si>
    <t>Forbes, Alan</t>
  </si>
  <si>
    <t>2020</t>
  </si>
  <si>
    <t>2019</t>
  </si>
  <si>
    <t>2017</t>
  </si>
  <si>
    <t>2016</t>
  </si>
  <si>
    <t>RUby</t>
  </si>
  <si>
    <t>Hinkle, Finley</t>
  </si>
  <si>
    <t>Grasso, Josephy</t>
  </si>
  <si>
    <t>Coc</t>
  </si>
  <si>
    <t>Carbone, Renee</t>
  </si>
  <si>
    <t>Marty</t>
  </si>
  <si>
    <t>Razzel &amp; Remy</t>
  </si>
  <si>
    <t>List 4</t>
  </si>
  <si>
    <t>Weekend</t>
  </si>
  <si>
    <t>List 3</t>
  </si>
  <si>
    <t>Tues-Thurs</t>
  </si>
  <si>
    <t>List 2</t>
  </si>
  <si>
    <t>Mon/Fri</t>
  </si>
  <si>
    <t>List</t>
  </si>
  <si>
    <t>Total(Wk)</t>
  </si>
  <si>
    <t>Day</t>
  </si>
  <si>
    <t>Boarding</t>
  </si>
  <si>
    <t>W53</t>
  </si>
  <si>
    <t>Weekends</t>
  </si>
  <si>
    <t>Total Occ</t>
  </si>
  <si>
    <t>Zhang, Ziheng</t>
  </si>
  <si>
    <t>Auty, Zlex</t>
  </si>
  <si>
    <t>Neirendorf, Steve</t>
  </si>
  <si>
    <t>Graice</t>
  </si>
  <si>
    <t>O'Callaghan, Tery</t>
  </si>
  <si>
    <t>Peirro, Cheryl</t>
  </si>
  <si>
    <t>Peters, Sean</t>
  </si>
  <si>
    <t>DUne</t>
  </si>
  <si>
    <t>Watson, Karen</t>
  </si>
  <si>
    <t>Kiwi</t>
  </si>
  <si>
    <t>Fdinn</t>
  </si>
  <si>
    <t>Tabit, Stepahnie</t>
  </si>
  <si>
    <t>Woodard, Chelsea</t>
  </si>
  <si>
    <t>Billie Jean</t>
  </si>
  <si>
    <t>Gallant, Jennie</t>
  </si>
  <si>
    <t>Gunnder</t>
  </si>
  <si>
    <t>HArper</t>
  </si>
  <si>
    <t>Muprhy</t>
  </si>
  <si>
    <t>Deordie</t>
  </si>
  <si>
    <t>Zues</t>
  </si>
  <si>
    <t>Millett, Courtney</t>
  </si>
  <si>
    <t>Grizz &amp; Oakley</t>
  </si>
  <si>
    <t>Fredy</t>
  </si>
  <si>
    <t>Henson, diane</t>
  </si>
  <si>
    <t>Shephard, Geri</t>
  </si>
  <si>
    <t>Skean, Alison</t>
  </si>
  <si>
    <t>Rigdy</t>
  </si>
  <si>
    <t>Armstrong, Cynthia</t>
  </si>
  <si>
    <t>Sammy &amp; Bailey</t>
  </si>
  <si>
    <t>Cook, Patty</t>
  </si>
  <si>
    <t>Wilson</t>
  </si>
  <si>
    <t>Hchip</t>
  </si>
  <si>
    <t>cxasco</t>
  </si>
  <si>
    <t>D'Amico, Christ</t>
  </si>
  <si>
    <t>Helfer, Megan</t>
  </si>
  <si>
    <t xml:space="preserve">Elli </t>
  </si>
  <si>
    <t>Baiely</t>
  </si>
  <si>
    <t xml:space="preserve">Mitchell, Jason </t>
  </si>
  <si>
    <t>aRLO</t>
  </si>
  <si>
    <t>Allen, Lroi</t>
  </si>
  <si>
    <t>Bograd, Kathleen</t>
  </si>
  <si>
    <t>Simmons, Richard</t>
  </si>
  <si>
    <t>Friday</t>
  </si>
  <si>
    <t>Tabit, Steq</t>
  </si>
  <si>
    <t xml:space="preserve">Gracie  </t>
  </si>
  <si>
    <t>Zoer</t>
  </si>
  <si>
    <t>Velic, Emal</t>
  </si>
  <si>
    <t>RIley</t>
  </si>
  <si>
    <t>Durpey, Lousie</t>
  </si>
  <si>
    <t>Hamwey, Stephen</t>
  </si>
  <si>
    <t>June</t>
  </si>
  <si>
    <t>Isaac</t>
  </si>
  <si>
    <t>carlino, Sara</t>
  </si>
  <si>
    <t>Cpatain</t>
  </si>
  <si>
    <t>Boyle, Collen</t>
  </si>
  <si>
    <t>Watchson, Karen</t>
  </si>
  <si>
    <t>Peirce</t>
  </si>
  <si>
    <t>Rourke, Alexandra</t>
  </si>
  <si>
    <t>Freyja</t>
  </si>
  <si>
    <t>Grungale, Meghan</t>
  </si>
  <si>
    <t>Ryelle</t>
  </si>
  <si>
    <t>Maksie</t>
  </si>
  <si>
    <t>Haprer</t>
  </si>
  <si>
    <t>Skpper</t>
  </si>
  <si>
    <t>Schuler, William</t>
  </si>
  <si>
    <t>Sparky</t>
  </si>
  <si>
    <t>Bartolini, Bruce</t>
  </si>
  <si>
    <t>Budy</t>
  </si>
  <si>
    <t>O'Connell, Christopher</t>
  </si>
  <si>
    <t>Lyla</t>
  </si>
  <si>
    <t>Barrett, Matthew</t>
  </si>
  <si>
    <t>Duke &amp; Diasy</t>
  </si>
  <si>
    <t>11-30 count</t>
  </si>
  <si>
    <t>Myers, Mary-Beth</t>
  </si>
  <si>
    <t>Quinn</t>
  </si>
  <si>
    <t>Wilbru</t>
  </si>
  <si>
    <t xml:space="preserve"> Jeter</t>
  </si>
  <si>
    <t>Name</t>
  </si>
  <si>
    <t>Mozie</t>
  </si>
  <si>
    <t>Bryne, Kathy</t>
  </si>
  <si>
    <t>Connor, Patrick</t>
  </si>
  <si>
    <t>Gray, daniel</t>
  </si>
  <si>
    <t>GEmma</t>
  </si>
  <si>
    <t>Libery</t>
  </si>
  <si>
    <t>Bombard, Emily</t>
  </si>
  <si>
    <t>Fletcher</t>
  </si>
  <si>
    <t>Carmany, Nikki</t>
  </si>
  <si>
    <t>O'Brien, emily</t>
  </si>
  <si>
    <t>Angel, Sarah</t>
  </si>
  <si>
    <t xml:space="preserve">Caruso, Robert </t>
  </si>
  <si>
    <t>Debbie</t>
  </si>
  <si>
    <t>Norman</t>
  </si>
  <si>
    <t>DeArville, Tricia</t>
  </si>
  <si>
    <t>Utter, Benajmin</t>
  </si>
  <si>
    <t>Crowell, Kathleen</t>
  </si>
  <si>
    <t>Milli</t>
  </si>
  <si>
    <t>Kilchenstein, Eric</t>
  </si>
  <si>
    <t>Napolean</t>
  </si>
  <si>
    <t>Landis, Savannah</t>
  </si>
  <si>
    <t>Titus</t>
  </si>
  <si>
    <t>Kelley, Angelea</t>
  </si>
  <si>
    <t>Georgie &amp; Padington</t>
  </si>
  <si>
    <t>Pacifico, Lauren</t>
  </si>
  <si>
    <t>Butz-Webb, Karen</t>
  </si>
  <si>
    <t>Leia</t>
  </si>
  <si>
    <t>Pascucci, Carole</t>
  </si>
  <si>
    <t>Abbot, John</t>
  </si>
  <si>
    <t>obee</t>
  </si>
  <si>
    <t>Michaud, Marcia</t>
  </si>
  <si>
    <t>Archi</t>
  </si>
  <si>
    <t>Kaya</t>
  </si>
  <si>
    <t>Robie, Rachie</t>
  </si>
  <si>
    <t>Peanue</t>
  </si>
  <si>
    <t>Elivs</t>
  </si>
  <si>
    <t>Thanksgiving day</t>
  </si>
  <si>
    <t>Thanksgiving day lobby closed</t>
  </si>
  <si>
    <t>Barry, Coleen</t>
  </si>
  <si>
    <t>Fairbanks-Cliffe, Catie</t>
  </si>
  <si>
    <t>LUna</t>
  </si>
  <si>
    <t>JAX</t>
  </si>
  <si>
    <t>Waltz, Rebecca</t>
  </si>
  <si>
    <t>Del Grande, Jennifer</t>
  </si>
  <si>
    <t>Facella, Megan</t>
  </si>
  <si>
    <t>Facella, Meagan</t>
  </si>
  <si>
    <t>Lexie &amp; Marley</t>
  </si>
  <si>
    <t>Adams, Emily</t>
  </si>
  <si>
    <t>Moe  &amp; Rue</t>
  </si>
  <si>
    <t>Walsh, Kimberly</t>
  </si>
  <si>
    <t>Mahadevan, Meera</t>
  </si>
  <si>
    <t>Brucato, Derek</t>
  </si>
  <si>
    <t xml:space="preserve">Donovan, Brendan </t>
  </si>
  <si>
    <t>Williamson, Jay</t>
  </si>
  <si>
    <t>Khusi &amp; Stratton</t>
  </si>
  <si>
    <t>Clark, Gail</t>
  </si>
  <si>
    <t>Koda Bear &amp; Mudge</t>
  </si>
  <si>
    <t>Proulx, Robert</t>
  </si>
  <si>
    <t>Marasco, SandrayLynn</t>
  </si>
  <si>
    <t>Goncavles, Shelly</t>
  </si>
  <si>
    <t>GUnnder</t>
  </si>
  <si>
    <t>Lindbery, Patricia</t>
  </si>
  <si>
    <t>Rearson, Sheila</t>
  </si>
  <si>
    <t>Wiki</t>
  </si>
  <si>
    <t>Thompson, Stephanie</t>
  </si>
  <si>
    <t>Draper, Rachel</t>
  </si>
  <si>
    <t>Massiello, Martha</t>
  </si>
  <si>
    <t>Freyja, Loki</t>
  </si>
  <si>
    <t>Elvis &amp; Phoebe &amp; Reggie</t>
  </si>
  <si>
    <t xml:space="preserve">Hammond, susan </t>
  </si>
  <si>
    <t>Paolino, Andy</t>
  </si>
  <si>
    <t>Kibbeh &amp; Mozzie</t>
  </si>
  <si>
    <t>Parin, Dale</t>
  </si>
  <si>
    <t>captain</t>
  </si>
  <si>
    <t>Labovitz, Kery</t>
  </si>
  <si>
    <t>Dickson, Troy</t>
  </si>
  <si>
    <t>Leny</t>
  </si>
  <si>
    <t xml:space="preserve">Shamus </t>
  </si>
  <si>
    <t xml:space="preserve">Wilson, Susan </t>
  </si>
  <si>
    <t>Brassill, Layuren</t>
  </si>
  <si>
    <t>Lindberg, Laurie</t>
  </si>
  <si>
    <t>Milllie</t>
  </si>
  <si>
    <t>Savlinelli, Lorraine</t>
  </si>
  <si>
    <t>Quinn, Danileel</t>
  </si>
  <si>
    <t>Norma</t>
  </si>
  <si>
    <t>Clyude</t>
  </si>
  <si>
    <t>Hammond, Susan</t>
  </si>
  <si>
    <t>Nagy, Erin</t>
  </si>
  <si>
    <t>Buckeye</t>
  </si>
  <si>
    <t>Skyalr</t>
  </si>
  <si>
    <t>Kozak, Ellen</t>
  </si>
  <si>
    <t>Zeke</t>
  </si>
  <si>
    <t>Stoud</t>
  </si>
  <si>
    <t>Japser</t>
  </si>
  <si>
    <t>Mittleholzer, Robert</t>
  </si>
  <si>
    <t>Hussey, Deborah</t>
  </si>
  <si>
    <t>Apache</t>
  </si>
  <si>
    <t>Michaud, Marice</t>
  </si>
  <si>
    <t>Corston, heather</t>
  </si>
  <si>
    <t>Pewanut</t>
  </si>
  <si>
    <t>Keefe, Kate</t>
  </si>
  <si>
    <t>Eddie</t>
  </si>
  <si>
    <t>gemma</t>
  </si>
  <si>
    <t>Brassill, Laruen</t>
  </si>
  <si>
    <t>Neturon</t>
  </si>
  <si>
    <t>Durpey, Louise</t>
  </si>
  <si>
    <t>Newman, Melanie</t>
  </si>
  <si>
    <t>Bailey &amp; Sammy</t>
  </si>
  <si>
    <t xml:space="preserve">Cyde &amp; Gus </t>
  </si>
  <si>
    <t>-16%</t>
  </si>
  <si>
    <t>-17%</t>
  </si>
  <si>
    <t>-18%</t>
  </si>
  <si>
    <t>-19%</t>
  </si>
  <si>
    <t>-20%</t>
  </si>
  <si>
    <t>WED</t>
  </si>
  <si>
    <t>THU</t>
  </si>
  <si>
    <t>FRI</t>
  </si>
  <si>
    <t>SAT</t>
  </si>
  <si>
    <t>SUN</t>
  </si>
  <si>
    <t>MON</t>
  </si>
  <si>
    <t>TUE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</si>
</sst>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yyyy\-mm\-dd"/>
    <numFmt numFmtId="165" formatCode=";;;"/>
    <numFmt numFmtId="166" formatCode="0.0%"/>
    <numFmt numFmtId="167" formatCode="mmmm"/>
    <numFmt numFmtId="168" formatCode="mmm\-yyyy"/>
    <numFmt numFmtId="169" formatCode="yyyy"/>
    <numFmt numFmtId="170" formatCode="#,##0.000_);\(#,##0.0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5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FFC000"/>
      <name val="Calibri"/>
      <family val="2"/>
      <scheme val="minor"/>
    </font>
    <font>
      <u/>
      <sz val="10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9"/>
      <color rgb="FF000000"/>
      <name val="Segoe UI"/>
      <family val="2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</cellStyleXfs>
  <cellXfs count="199">
    <xf numFmtId="0" fontId="0" fillId="0" borderId="0" xfId="0"/>
    <xf numFmtId="164" fontId="2" fillId="0" borderId="0" xfId="0" applyNumberFormat="1" applyFont="1" applyAlignment="1">
      <alignment horizontal="left" indent="1"/>
    </xf>
    <xf numFmtId="0" fontId="2" fillId="0" borderId="0" xfId="0" applyFont="1" applyAlignment="1">
      <alignment horizontal="left" indent="1"/>
    </xf>
    <xf numFmtId="37" fontId="2" fillId="0" borderId="0" xfId="0" applyNumberFormat="1" applyFont="1" applyAlignment="1">
      <alignment horizontal="right"/>
    </xf>
    <xf numFmtId="0" fontId="2" fillId="0" borderId="0" xfId="0" applyFont="1"/>
    <xf numFmtId="164" fontId="3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7" fontId="3" fillId="0" borderId="0" xfId="0" applyNumberFormat="1" applyFont="1"/>
    <xf numFmtId="0" fontId="3" fillId="0" borderId="0" xfId="0" applyFont="1"/>
    <xf numFmtId="37" fontId="4" fillId="0" borderId="0" xfId="0" applyNumberFormat="1" applyFont="1"/>
    <xf numFmtId="164" fontId="5" fillId="0" borderId="0" xfId="0" applyNumberFormat="1" applyFont="1" applyAlignment="1">
      <alignment horizontal="left" indent="1"/>
    </xf>
    <xf numFmtId="0" fontId="5" fillId="0" borderId="0" xfId="0" applyFont="1" applyAlignment="1">
      <alignment horizontal="left" indent="1"/>
    </xf>
    <xf numFmtId="37" fontId="5" fillId="0" borderId="0" xfId="0" applyNumberFormat="1" applyFont="1"/>
    <xf numFmtId="0" fontId="5" fillId="0" borderId="0" xfId="0" applyFont="1"/>
    <xf numFmtId="164" fontId="5" fillId="0" borderId="0" xfId="0" quotePrefix="1" applyNumberFormat="1" applyFont="1" applyAlignment="1">
      <alignment horizontal="left" indent="1"/>
    </xf>
    <xf numFmtId="39" fontId="5" fillId="0" borderId="0" xfId="0" applyNumberFormat="1" applyFont="1"/>
    <xf numFmtId="9" fontId="5" fillId="0" borderId="0" xfId="2" applyFont="1"/>
    <xf numFmtId="9" fontId="5" fillId="0" borderId="0" xfId="2" applyFont="1" applyAlignment="1">
      <alignment horizontal="left" indent="1"/>
    </xf>
    <xf numFmtId="37" fontId="4" fillId="2" borderId="1" xfId="0" applyNumberFormat="1" applyFont="1" applyFill="1" applyBorder="1"/>
    <xf numFmtId="37" fontId="3" fillId="3" borderId="0" xfId="0" applyNumberFormat="1" applyFont="1" applyFill="1"/>
    <xf numFmtId="37" fontId="3" fillId="4" borderId="0" xfId="0" applyNumberFormat="1" applyFont="1" applyFill="1"/>
    <xf numFmtId="37" fontId="3" fillId="2" borderId="0" xfId="0" applyNumberFormat="1" applyFont="1" applyFill="1"/>
    <xf numFmtId="37" fontId="3" fillId="5" borderId="0" xfId="0" applyNumberFormat="1" applyFont="1" applyFill="1"/>
    <xf numFmtId="37" fontId="5" fillId="0" borderId="0" xfId="0" applyNumberFormat="1" applyFont="1" applyAlignment="1">
      <alignment horizontal="left" indent="1"/>
    </xf>
    <xf numFmtId="164" fontId="5" fillId="0" borderId="0" xfId="0" quotePrefix="1" applyNumberFormat="1" applyFont="1"/>
    <xf numFmtId="39" fontId="2" fillId="0" borderId="0" xfId="0" applyNumberFormat="1" applyFont="1" applyAlignment="1">
      <alignment horizontal="right"/>
    </xf>
    <xf numFmtId="37" fontId="2" fillId="0" borderId="0" xfId="0" applyNumberFormat="1" applyFont="1" applyAlignment="1">
      <alignment horizontal="center"/>
    </xf>
    <xf numFmtId="39" fontId="2" fillId="0" borderId="0" xfId="0" applyNumberFormat="1" applyFont="1" applyAlignment="1">
      <alignment horizontal="center"/>
    </xf>
    <xf numFmtId="37" fontId="5" fillId="6" borderId="0" xfId="0" applyNumberFormat="1" applyFont="1" applyFill="1"/>
    <xf numFmtId="39" fontId="5" fillId="6" borderId="0" xfId="0" applyNumberFormat="1" applyFont="1" applyFill="1"/>
    <xf numFmtId="39" fontId="3" fillId="0" borderId="0" xfId="0" applyNumberFormat="1" applyFont="1"/>
    <xf numFmtId="0" fontId="3" fillId="0" borderId="0" xfId="0" applyFont="1" applyAlignment="1">
      <alignment horizontal="left"/>
    </xf>
    <xf numFmtId="39" fontId="3" fillId="0" borderId="0" xfId="1" applyNumberFormat="1" applyFont="1"/>
    <xf numFmtId="166" fontId="3" fillId="0" borderId="0" xfId="2" applyNumberFormat="1" applyFont="1"/>
    <xf numFmtId="9" fontId="3" fillId="0" borderId="0" xfId="2" applyFont="1"/>
    <xf numFmtId="164" fontId="6" fillId="0" borderId="0" xfId="0" applyNumberFormat="1" applyFont="1" applyAlignment="1">
      <alignment horizontal="left" indent="1"/>
    </xf>
    <xf numFmtId="164" fontId="7" fillId="0" borderId="0" xfId="0" applyNumberFormat="1" applyFont="1" applyAlignment="1">
      <alignment horizontal="left" indent="1"/>
    </xf>
    <xf numFmtId="0" fontId="7" fillId="0" borderId="0" xfId="0" applyFont="1" applyAlignment="1">
      <alignment horizontal="left" indent="1"/>
    </xf>
    <xf numFmtId="37" fontId="5" fillId="7" borderId="0" xfId="0" applyNumberFormat="1" applyFont="1" applyFill="1"/>
    <xf numFmtId="37" fontId="7" fillId="0" borderId="0" xfId="0" applyNumberFormat="1" applyFont="1"/>
    <xf numFmtId="0" fontId="6" fillId="0" borderId="0" xfId="0" applyFont="1" applyAlignment="1">
      <alignment horizontal="left" indent="1"/>
    </xf>
    <xf numFmtId="37" fontId="5" fillId="3" borderId="1" xfId="0" applyNumberFormat="1" applyFont="1" applyFill="1" applyBorder="1"/>
    <xf numFmtId="37" fontId="6" fillId="0" borderId="0" xfId="0" applyNumberFormat="1" applyFont="1"/>
    <xf numFmtId="0" fontId="5" fillId="0" borderId="0" xfId="0" applyFont="1" applyAlignment="1">
      <alignment horizontal="left"/>
    </xf>
    <xf numFmtId="39" fontId="5" fillId="0" borderId="0" xfId="1" applyNumberFormat="1" applyFont="1"/>
    <xf numFmtId="166" fontId="5" fillId="0" borderId="0" xfId="2" applyNumberFormat="1" applyFont="1"/>
    <xf numFmtId="37" fontId="8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165" fontId="2" fillId="0" borderId="0" xfId="0" applyNumberFormat="1" applyFont="1" applyAlignment="1">
      <alignment horizontal="center"/>
    </xf>
    <xf numFmtId="165" fontId="5" fillId="0" borderId="0" xfId="0" applyNumberFormat="1" applyFont="1"/>
    <xf numFmtId="167" fontId="5" fillId="0" borderId="0" xfId="0" applyNumberFormat="1" applyFont="1" applyAlignment="1">
      <alignment horizontal="left" indent="1"/>
    </xf>
    <xf numFmtId="165" fontId="5" fillId="0" borderId="0" xfId="0" applyNumberFormat="1" applyFont="1" applyAlignment="1">
      <alignment horizontal="center"/>
    </xf>
    <xf numFmtId="0" fontId="8" fillId="0" borderId="0" xfId="0" applyFont="1" applyAlignment="1">
      <alignment horizontal="left" indent="1"/>
    </xf>
    <xf numFmtId="39" fontId="8" fillId="0" borderId="0" xfId="0" applyNumberFormat="1" applyFont="1"/>
    <xf numFmtId="164" fontId="5" fillId="0" borderId="4" xfId="0" applyNumberFormat="1" applyFont="1" applyBorder="1" applyAlignment="1">
      <alignment horizontal="left" indent="1"/>
    </xf>
    <xf numFmtId="0" fontId="5" fillId="0" borderId="4" xfId="0" applyFont="1" applyBorder="1" applyAlignment="1">
      <alignment horizontal="left" indent="1"/>
    </xf>
    <xf numFmtId="37" fontId="5" fillId="0" borderId="4" xfId="0" applyNumberFormat="1" applyFont="1" applyBorder="1"/>
    <xf numFmtId="39" fontId="3" fillId="0" borderId="4" xfId="0" applyNumberFormat="1" applyFont="1" applyBorder="1"/>
    <xf numFmtId="39" fontId="5" fillId="0" borderId="4" xfId="0" applyNumberFormat="1" applyFont="1" applyBorder="1"/>
    <xf numFmtId="39" fontId="5" fillId="4" borderId="0" xfId="0" applyNumberFormat="1" applyFont="1" applyFill="1"/>
    <xf numFmtId="0" fontId="8" fillId="0" borderId="4" xfId="0" applyFont="1" applyBorder="1" applyAlignment="1">
      <alignment horizontal="left" indent="1"/>
    </xf>
    <xf numFmtId="39" fontId="8" fillId="0" borderId="4" xfId="0" applyNumberFormat="1" applyFont="1" applyBorder="1"/>
    <xf numFmtId="164" fontId="5" fillId="0" borderId="5" xfId="0" applyNumberFormat="1" applyFont="1" applyBorder="1" applyAlignment="1">
      <alignment horizontal="left" indent="1"/>
    </xf>
    <xf numFmtId="0" fontId="5" fillId="0" borderId="5" xfId="0" applyFont="1" applyBorder="1" applyAlignment="1">
      <alignment horizontal="left" indent="1"/>
    </xf>
    <xf numFmtId="37" fontId="5" fillId="0" borderId="5" xfId="0" applyNumberFormat="1" applyFont="1" applyBorder="1"/>
    <xf numFmtId="39" fontId="3" fillId="0" borderId="5" xfId="0" applyNumberFormat="1" applyFont="1" applyBorder="1"/>
    <xf numFmtId="39" fontId="5" fillId="0" borderId="5" xfId="0" applyNumberFormat="1" applyFont="1" applyBorder="1"/>
    <xf numFmtId="168" fontId="2" fillId="0" borderId="0" xfId="0" applyNumberFormat="1" applyFont="1"/>
    <xf numFmtId="0" fontId="9" fillId="0" borderId="0" xfId="0" applyFont="1" applyAlignment="1">
      <alignment horizontal="left" indent="1"/>
    </xf>
    <xf numFmtId="169" fontId="5" fillId="0" borderId="0" xfId="0" applyNumberFormat="1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 indent="2"/>
    </xf>
    <xf numFmtId="0" fontId="9" fillId="0" borderId="0" xfId="0" applyFont="1" applyAlignment="1">
      <alignment horizontal="left" indent="3"/>
    </xf>
    <xf numFmtId="0" fontId="5" fillId="4" borderId="0" xfId="0" applyFont="1" applyFill="1" applyAlignment="1">
      <alignment horizontal="left" indent="1"/>
    </xf>
    <xf numFmtId="0" fontId="9" fillId="0" borderId="0" xfId="0" applyFont="1"/>
    <xf numFmtId="164" fontId="9" fillId="0" borderId="0" xfId="0" applyNumberFormat="1" applyFont="1"/>
    <xf numFmtId="164" fontId="5" fillId="0" borderId="0" xfId="0" applyNumberFormat="1" applyFont="1"/>
    <xf numFmtId="39" fontId="5" fillId="0" borderId="0" xfId="0" applyNumberFormat="1" applyFont="1" applyAlignment="1">
      <alignment horizontal="left" indent="1"/>
    </xf>
    <xf numFmtId="10" fontId="5" fillId="0" borderId="0" xfId="2" applyNumberFormat="1" applyFont="1"/>
    <xf numFmtId="39" fontId="5" fillId="0" borderId="0" xfId="0" applyNumberFormat="1" applyFont="1" applyAlignment="1">
      <alignment horizontal="left" indent="2"/>
    </xf>
    <xf numFmtId="9" fontId="5" fillId="0" borderId="0" xfId="0" applyNumberFormat="1" applyFont="1"/>
    <xf numFmtId="170" fontId="5" fillId="0" borderId="0" xfId="0" applyNumberFormat="1" applyFont="1"/>
    <xf numFmtId="10" fontId="5" fillId="0" borderId="4" xfId="2" applyNumberFormat="1" applyFont="1" applyBorder="1"/>
    <xf numFmtId="0" fontId="9" fillId="0" borderId="0" xfId="0" applyFont="1" applyAlignment="1">
      <alignment horizontal="right" indent="1"/>
    </xf>
    <xf numFmtId="0" fontId="9" fillId="0" borderId="0" xfId="0" applyFont="1" applyAlignment="1">
      <alignment horizontal="center"/>
    </xf>
    <xf numFmtId="164" fontId="5" fillId="0" borderId="6" xfId="0" applyNumberFormat="1" applyFont="1" applyBorder="1" applyAlignment="1">
      <alignment horizontal="left" indent="1"/>
    </xf>
    <xf numFmtId="0" fontId="5" fillId="0" borderId="6" xfId="0" applyFont="1" applyBorder="1" applyAlignment="1">
      <alignment horizontal="left" indent="1"/>
    </xf>
    <xf numFmtId="39" fontId="5" fillId="0" borderId="6" xfId="0" applyNumberFormat="1" applyFont="1" applyBorder="1"/>
    <xf numFmtId="0" fontId="5" fillId="0" borderId="6" xfId="0" applyFont="1" applyBorder="1"/>
    <xf numFmtId="37" fontId="5" fillId="0" borderId="6" xfId="0" applyNumberFormat="1" applyFont="1" applyBorder="1"/>
    <xf numFmtId="169" fontId="5" fillId="0" borderId="6" xfId="0" applyNumberFormat="1" applyFont="1" applyBorder="1"/>
    <xf numFmtId="0" fontId="5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 indent="1"/>
    </xf>
    <xf numFmtId="39" fontId="8" fillId="0" borderId="5" xfId="0" applyNumberFormat="1" applyFont="1" applyBorder="1"/>
    <xf numFmtId="39" fontId="3" fillId="0" borderId="6" xfId="0" applyNumberFormat="1" applyFont="1" applyBorder="1"/>
    <xf numFmtId="0" fontId="8" fillId="0" borderId="6" xfId="0" applyFont="1" applyBorder="1" applyAlignment="1">
      <alignment horizontal="left" indent="1"/>
    </xf>
    <xf numFmtId="39" fontId="8" fillId="0" borderId="6" xfId="0" applyNumberFormat="1" applyFont="1" applyBorder="1"/>
    <xf numFmtId="164" fontId="5" fillId="0" borderId="7" xfId="0" applyNumberFormat="1" applyFont="1" applyBorder="1" applyAlignment="1">
      <alignment horizontal="left" indent="1"/>
    </xf>
    <xf numFmtId="0" fontId="5" fillId="0" borderId="7" xfId="0" applyFont="1" applyBorder="1" applyAlignment="1">
      <alignment horizontal="left" indent="1"/>
    </xf>
    <xf numFmtId="39" fontId="5" fillId="0" borderId="7" xfId="0" applyNumberFormat="1" applyFont="1" applyBorder="1"/>
    <xf numFmtId="0" fontId="5" fillId="0" borderId="4" xfId="0" applyFont="1" applyBorder="1"/>
    <xf numFmtId="169" fontId="5" fillId="0" borderId="4" xfId="0" applyNumberFormat="1" applyFont="1" applyBorder="1"/>
    <xf numFmtId="0" fontId="5" fillId="0" borderId="4" xfId="0" applyFont="1" applyBorder="1" applyAlignment="1">
      <alignment horizontal="center"/>
    </xf>
    <xf numFmtId="164" fontId="5" fillId="0" borderId="8" xfId="0" applyNumberFormat="1" applyFont="1" applyBorder="1" applyAlignment="1">
      <alignment horizontal="left" indent="1"/>
    </xf>
    <xf numFmtId="0" fontId="5" fillId="0" borderId="8" xfId="0" applyFont="1" applyBorder="1" applyAlignment="1">
      <alignment horizontal="left" indent="1"/>
    </xf>
    <xf numFmtId="37" fontId="5" fillId="0" borderId="8" xfId="0" applyNumberFormat="1" applyFont="1" applyBorder="1"/>
    <xf numFmtId="39" fontId="5" fillId="0" borderId="8" xfId="0" applyNumberFormat="1" applyFont="1" applyBorder="1"/>
    <xf numFmtId="164" fontId="5" fillId="0" borderId="9" xfId="0" applyNumberFormat="1" applyFont="1" applyBorder="1" applyAlignment="1">
      <alignment horizontal="left" indent="1"/>
    </xf>
    <xf numFmtId="39" fontId="5" fillId="0" borderId="10" xfId="0" applyNumberFormat="1" applyFont="1" applyBorder="1"/>
    <xf numFmtId="164" fontId="5" fillId="0" borderId="0" xfId="0" applyNumberFormat="1" applyFont="1" applyBorder="1" applyAlignment="1">
      <alignment horizontal="left" indent="1"/>
    </xf>
    <xf numFmtId="0" fontId="5" fillId="0" borderId="0" xfId="0" applyFont="1" applyBorder="1" applyAlignment="1">
      <alignment horizontal="left" indent="1"/>
    </xf>
    <xf numFmtId="39" fontId="5" fillId="0" borderId="0" xfId="0" applyNumberFormat="1" applyFont="1" applyBorder="1"/>
    <xf numFmtId="164" fontId="5" fillId="0" borderId="11" xfId="0" applyNumberFormat="1" applyFont="1" applyBorder="1" applyAlignment="1">
      <alignment horizontal="left" indent="1"/>
    </xf>
    <xf numFmtId="37" fontId="5" fillId="0" borderId="12" xfId="0" applyNumberFormat="1" applyFont="1" applyBorder="1"/>
    <xf numFmtId="37" fontId="5" fillId="0" borderId="0" xfId="0" applyNumberFormat="1" applyFont="1" applyBorder="1"/>
    <xf numFmtId="0" fontId="8" fillId="0" borderId="0" xfId="0" applyFont="1" applyBorder="1" applyAlignment="1">
      <alignment horizontal="left" indent="1"/>
    </xf>
    <xf numFmtId="39" fontId="8" fillId="0" borderId="0" xfId="0" applyNumberFormat="1" applyFont="1" applyBorder="1"/>
    <xf numFmtId="0" fontId="5" fillId="0" borderId="0" xfId="0" applyFont="1" applyBorder="1"/>
    <xf numFmtId="165" fontId="5" fillId="0" borderId="0" xfId="0" applyNumberFormat="1" applyFont="1" applyBorder="1" applyAlignment="1">
      <alignment horizontal="center"/>
    </xf>
    <xf numFmtId="37" fontId="3" fillId="0" borderId="0" xfId="0" applyNumberFormat="1" applyFont="1" applyBorder="1"/>
    <xf numFmtId="164" fontId="5" fillId="0" borderId="13" xfId="0" applyNumberFormat="1" applyFont="1" applyBorder="1" applyAlignment="1">
      <alignment horizontal="left" indent="1"/>
    </xf>
    <xf numFmtId="39" fontId="5" fillId="0" borderId="14" xfId="0" applyNumberFormat="1" applyFont="1" applyBorder="1"/>
    <xf numFmtId="37" fontId="5" fillId="4" borderId="0" xfId="0" applyNumberFormat="1" applyFont="1" applyFill="1"/>
    <xf numFmtId="0" fontId="11" fillId="4" borderId="0" xfId="0" applyFont="1" applyFill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5" fillId="0" borderId="0" xfId="0" applyFont="1" applyFill="1" applyAlignment="1">
      <alignment horizontal="left" indent="1"/>
    </xf>
    <xf numFmtId="39" fontId="5" fillId="0" borderId="0" xfId="0" applyNumberFormat="1" applyFont="1" applyFill="1"/>
    <xf numFmtId="164" fontId="5" fillId="0" borderId="0" xfId="0" applyNumberFormat="1" applyFont="1" applyFill="1" applyAlignment="1">
      <alignment horizontal="left" indent="1"/>
    </xf>
    <xf numFmtId="37" fontId="5" fillId="0" borderId="0" xfId="0" applyNumberFormat="1" applyFont="1" applyFill="1"/>
    <xf numFmtId="0" fontId="5" fillId="0" borderId="0" xfId="0" applyFont="1" applyFill="1"/>
    <xf numFmtId="37" fontId="4" fillId="2" borderId="0" xfId="0" applyNumberFormat="1" applyFont="1" applyFill="1" applyBorder="1" applyAlignment="1"/>
    <xf numFmtId="37" fontId="3" fillId="0" borderId="0" xfId="0" applyNumberFormat="1" applyFont="1" applyFill="1" applyBorder="1" applyAlignment="1"/>
    <xf numFmtId="49" fontId="5" fillId="0" borderId="0" xfId="0" applyNumberFormat="1" applyFont="1" applyAlignment="1">
      <alignment horizontal="left" indent="1"/>
    </xf>
    <xf numFmtId="164" fontId="12" fillId="0" borderId="0" xfId="0" applyNumberFormat="1" applyFont="1" applyAlignment="1">
      <alignment horizontal="left" indent="1"/>
    </xf>
    <xf numFmtId="164" fontId="13" fillId="0" borderId="0" xfId="0" applyNumberFormat="1" applyFont="1" applyAlignment="1">
      <alignment horizontal="left" indent="1"/>
    </xf>
    <xf numFmtId="164" fontId="14" fillId="0" borderId="0" xfId="0" applyNumberFormat="1" applyFont="1" applyAlignment="1">
      <alignment horizontal="left" indent="1"/>
    </xf>
    <xf numFmtId="164" fontId="15" fillId="0" borderId="0" xfId="0" applyNumberFormat="1" applyFont="1" applyAlignment="1">
      <alignment horizontal="left" indent="1"/>
    </xf>
    <xf numFmtId="164" fontId="8" fillId="0" borderId="0" xfId="0" applyNumberFormat="1" applyFont="1" applyAlignment="1">
      <alignment horizontal="left" indent="1"/>
    </xf>
    <xf numFmtId="0" fontId="5" fillId="4" borderId="0" xfId="0" applyFont="1" applyFill="1"/>
    <xf numFmtId="37" fontId="3" fillId="0" borderId="4" xfId="0" applyNumberFormat="1" applyFont="1" applyBorder="1"/>
    <xf numFmtId="0" fontId="3" fillId="0" borderId="4" xfId="0" applyFont="1" applyBorder="1" applyAlignment="1">
      <alignment horizontal="left" indent="1"/>
    </xf>
    <xf numFmtId="164" fontId="9" fillId="0" borderId="0" xfId="0" applyNumberFormat="1" applyFont="1" applyAlignment="1">
      <alignment horizontal="left" indent="1"/>
    </xf>
    <xf numFmtId="37" fontId="9" fillId="0" borderId="0" xfId="0" applyNumberFormat="1" applyFont="1" applyAlignment="1">
      <alignment horizontal="center"/>
    </xf>
    <xf numFmtId="39" fontId="9" fillId="0" borderId="0" xfId="0" applyNumberFormat="1" applyFont="1" applyAlignment="1">
      <alignment horizontal="center"/>
    </xf>
    <xf numFmtId="37" fontId="3" fillId="8" borderId="0" xfId="0" applyNumberFormat="1" applyFont="1" applyFill="1"/>
    <xf numFmtId="39" fontId="3" fillId="8" borderId="0" xfId="0" applyNumberFormat="1" applyFont="1" applyFill="1"/>
    <xf numFmtId="37" fontId="5" fillId="6" borderId="4" xfId="0" applyNumberFormat="1" applyFont="1" applyFill="1" applyBorder="1"/>
    <xf numFmtId="39" fontId="5" fillId="6" borderId="4" xfId="0" applyNumberFormat="1" applyFont="1" applyFill="1" applyBorder="1"/>
    <xf numFmtId="164" fontId="16" fillId="0" borderId="0" xfId="0" applyNumberFormat="1" applyFont="1" applyAlignment="1">
      <alignment horizontal="left" indent="1"/>
    </xf>
    <xf numFmtId="0" fontId="16" fillId="0" borderId="0" xfId="0" applyFont="1" applyAlignment="1">
      <alignment horizontal="left" indent="1"/>
    </xf>
    <xf numFmtId="39" fontId="16" fillId="0" borderId="0" xfId="0" applyNumberFormat="1" applyFont="1"/>
    <xf numFmtId="37" fontId="17" fillId="0" borderId="0" xfId="0" applyNumberFormat="1" applyFont="1"/>
    <xf numFmtId="0" fontId="16" fillId="0" borderId="0" xfId="0" applyFont="1"/>
    <xf numFmtId="37" fontId="16" fillId="0" borderId="0" xfId="0" applyNumberFormat="1" applyFont="1"/>
    <xf numFmtId="165" fontId="16" fillId="0" borderId="0" xfId="0" applyNumberFormat="1" applyFont="1" applyAlignment="1">
      <alignment horizontal="center"/>
    </xf>
    <xf numFmtId="37" fontId="0" fillId="0" borderId="0" xfId="0" applyNumberFormat="1"/>
    <xf numFmtId="37" fontId="3" fillId="0" borderId="0" xfId="0" applyNumberFormat="1" applyFont="1" applyFill="1"/>
    <xf numFmtId="39" fontId="5" fillId="0" borderId="4" xfId="0" applyNumberFormat="1" applyFont="1" applyFill="1" applyBorder="1"/>
    <xf numFmtId="37" fontId="5" fillId="0" borderId="0" xfId="0" applyNumberFormat="1" applyFont="1" applyFill="1" applyAlignment="1">
      <alignment horizontal="left" indent="1"/>
    </xf>
    <xf numFmtId="10" fontId="5" fillId="0" borderId="0" xfId="2" applyNumberFormat="1" applyFont="1" applyFill="1"/>
    <xf numFmtId="10" fontId="5" fillId="0" borderId="4" xfId="2" applyNumberFormat="1" applyFont="1" applyFill="1" applyBorder="1"/>
    <xf numFmtId="9" fontId="5" fillId="0" borderId="0" xfId="0" applyNumberFormat="1" applyFont="1" applyFill="1"/>
    <xf numFmtId="170" fontId="5" fillId="0" borderId="0" xfId="0" applyNumberFormat="1" applyFont="1" applyFill="1"/>
    <xf numFmtId="2" fontId="5" fillId="0" borderId="0" xfId="0" applyNumberFormat="1" applyFont="1" applyFill="1"/>
    <xf numFmtId="37" fontId="2" fillId="0" borderId="0" xfId="0" applyNumberFormat="1" applyFont="1" applyFill="1" applyAlignment="1">
      <alignment horizontal="right"/>
    </xf>
    <xf numFmtId="0" fontId="2" fillId="0" borderId="0" xfId="0" applyFont="1" applyFill="1"/>
    <xf numFmtId="164" fontId="2" fillId="0" borderId="0" xfId="0" applyNumberFormat="1" applyFont="1" applyFill="1" applyAlignment="1">
      <alignment horizontal="left" indent="1"/>
    </xf>
    <xf numFmtId="0" fontId="2" fillId="0" borderId="0" xfId="0" applyFont="1" applyFill="1" applyAlignment="1">
      <alignment horizontal="left" indent="1"/>
    </xf>
    <xf numFmtId="0" fontId="3" fillId="0" borderId="0" xfId="0" applyFont="1" applyFill="1"/>
    <xf numFmtId="164" fontId="3" fillId="0" borderId="0" xfId="0" applyNumberFormat="1" applyFont="1" applyFill="1" applyAlignment="1">
      <alignment horizontal="left" indent="1"/>
    </xf>
    <xf numFmtId="0" fontId="3" fillId="0" borderId="0" xfId="0" applyFont="1" applyFill="1" applyAlignment="1">
      <alignment horizontal="left" indent="1"/>
    </xf>
    <xf numFmtId="37" fontId="3" fillId="0" borderId="4" xfId="0" applyNumberFormat="1" applyFont="1" applyFill="1" applyBorder="1"/>
    <xf numFmtId="166" fontId="5" fillId="0" borderId="0" xfId="2" applyNumberFormat="1" applyFont="1" applyFill="1"/>
    <xf numFmtId="9" fontId="5" fillId="0" borderId="0" xfId="2" applyFont="1" applyFill="1" applyAlignment="1">
      <alignment horizontal="left" indent="1"/>
    </xf>
    <xf numFmtId="37" fontId="4" fillId="0" borderId="1" xfId="0" applyNumberFormat="1" applyFont="1" applyFill="1" applyBorder="1" applyAlignment="1"/>
    <xf numFmtId="37" fontId="4" fillId="0" borderId="2" xfId="0" applyNumberFormat="1" applyFont="1" applyFill="1" applyBorder="1"/>
    <xf numFmtId="37" fontId="4" fillId="0" borderId="3" xfId="0" applyNumberFormat="1" applyFont="1" applyFill="1" applyBorder="1"/>
    <xf numFmtId="164" fontId="5" fillId="0" borderId="0" xfId="0" quotePrefix="1" applyNumberFormat="1" applyFont="1" applyFill="1" applyAlignment="1">
      <alignment horizontal="left" indent="1"/>
    </xf>
    <xf numFmtId="164" fontId="5" fillId="0" borderId="0" xfId="0" quotePrefix="1" applyNumberFormat="1" applyFont="1" applyFill="1"/>
    <xf numFmtId="37" fontId="5" fillId="0" borderId="1" xfId="0" applyNumberFormat="1" applyFont="1" applyBorder="1"/>
    <xf numFmtId="0" fontId="18" fillId="0" borderId="0" xfId="0" applyFont="1"/>
    <xf numFmtId="37" fontId="4" fillId="0" borderId="3" xfId="0" applyNumberFormat="1" applyFont="1" applyBorder="1"/>
    <xf numFmtId="37" fontId="4" fillId="0" borderId="2" xfId="0" applyNumberFormat="1" applyFont="1" applyBorder="1"/>
    <xf numFmtId="37" fontId="4" fillId="0" borderId="1" xfId="0" applyNumberFormat="1" applyFont="1" applyBorder="1"/>
    <xf numFmtId="0" fontId="5" fillId="0" borderId="0" xfId="0" applyFont="1" applyFill="1" applyBorder="1" applyAlignment="1">
      <alignment horizontal="left" indent="1"/>
    </xf>
    <xf numFmtId="37" fontId="5" fillId="0" borderId="0" xfId="0" applyNumberFormat="1" applyFont="1" applyFill="1" applyBorder="1"/>
    <xf numFmtId="39" fontId="5" fillId="0" borderId="0" xfId="0" applyNumberFormat="1" applyFont="1" applyFill="1" applyBorder="1"/>
    <xf numFmtId="0" fontId="5" fillId="0" borderId="0" xfId="0" applyFont="1" applyFill="1" applyBorder="1"/>
    <xf numFmtId="37" fontId="3" fillId="0" borderId="5" xfId="0" applyNumberFormat="1" applyFont="1" applyBorder="1"/>
    <xf numFmtId="0" fontId="3" fillId="0" borderId="5" xfId="0" applyFont="1" applyBorder="1" applyAlignment="1">
      <alignment horizontal="left" indent="1"/>
    </xf>
    <xf numFmtId="0" fontId="0" fillId="0" borderId="0" xfId="0" applyNumberFormat="1"/>
    <xf numFmtId="9" fontId="0" fillId="0" borderId="0" xfId="0" applyNumberFormat="1"/>
    <xf numFmtId="0" fontId="0" fillId="0" borderId="0" xfId="0" applyFont="1" applyAlignment="1">
      <alignment horizontal="left" indent="1"/>
    </xf>
    <xf numFmtId="37" fontId="0" fillId="0" borderId="0" xfId="0" applyNumberFormat="1" applyFont="1" applyAlignment="1">
      <alignment horizontal="right"/>
    </xf>
    <xf numFmtId="39" fontId="0" fillId="0" borderId="0" xfId="0" applyNumberFormat="1" applyFont="1" applyAlignment="1">
      <alignment horizontal="right"/>
    </xf>
    <xf numFmtId="0" fontId="0" fillId="0" borderId="0" xfId="0" applyFont="1"/>
    <xf numFmtId="164" fontId="0" fillId="0" borderId="0" xfId="0" applyNumberFormat="1" applyFont="1" applyAlignment="1">
      <alignment horizontal="left" indent="1"/>
    </xf>
    <xf numFmtId="165" fontId="5" fillId="0" borderId="0" xfId="0" applyNumberFormat="1" applyFont="1" applyFill="1" applyAlignment="1">
      <alignment horizontal="left" indent="2"/>
    </xf>
  </cellXfs>
  <cellStyles count="4">
    <cellStyle name="Currency" xfId="1" builtinId="4"/>
    <cellStyle name="Normal" xfId="0" builtinId="0"/>
    <cellStyle name="Normal 2" xfId="3" xr:uid="{00000000-0005-0000-0000-000002000000}"/>
    <cellStyle name="Percent" xfId="2" builtinId="5"/>
  </cellStyles>
  <dxfs count="5054"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165" formatCode=";;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hartsheet" Target="chartsheets/sheet8.xml"/><Relationship Id="rId18" Type="http://schemas.openxmlformats.org/officeDocument/2006/relationships/chartsheet" Target="chartsheets/sheet1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8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17" Type="http://schemas.openxmlformats.org/officeDocument/2006/relationships/chartsheet" Target="chartsheets/sheet1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1.xml"/><Relationship Id="rId20" Type="http://schemas.openxmlformats.org/officeDocument/2006/relationships/worksheet" Target="worksheets/sheet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24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0.xml"/><Relationship Id="rId23" Type="http://schemas.openxmlformats.org/officeDocument/2006/relationships/worksheet" Target="worksheets/sheet10.xml"/><Relationship Id="rId28" Type="http://schemas.openxmlformats.org/officeDocument/2006/relationships/sheetMetadata" Target="metadata.xml"/><Relationship Id="rId10" Type="http://schemas.openxmlformats.org/officeDocument/2006/relationships/chartsheet" Target="chartsheets/sheet5.xml"/><Relationship Id="rId19" Type="http://schemas.openxmlformats.org/officeDocument/2006/relationships/worksheet" Target="work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chartsheet" Target="chartsheets/sheet9.xml"/><Relationship Id="rId22" Type="http://schemas.openxmlformats.org/officeDocument/2006/relationships/worksheet" Target="worksheets/sheet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Weekend</a:t>
            </a:r>
            <a:r>
              <a:rPr lang="en-US" sz="2000" baseline="0"/>
              <a:t> Occupancy Compared Year on Year 2016-</a:t>
            </a:r>
            <a:endParaRPr lang="en-US" sz="2000"/>
          </a:p>
        </c:rich>
      </c:tx>
      <c:layout>
        <c:manualLayout>
          <c:xMode val="edge"/>
          <c:yMode val="edge"/>
          <c:x val="0.23928718914216859"/>
          <c:y val="1.8175766820972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836376878266167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Tables'!$AA$2:$AA$53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Tables'!$AB$2:$AB$53</c:f>
              <c:numCache>
                <c:formatCode>General</c:formatCode>
                <c:ptCount val="52"/>
                <c:pt idx="0">
                  <c:v>66</c:v>
                </c:pt>
                <c:pt idx="1">
                  <c:v>60</c:v>
                </c:pt>
                <c:pt idx="2">
                  <c:v>82</c:v>
                </c:pt>
                <c:pt idx="3">
                  <c:v>76</c:v>
                </c:pt>
                <c:pt idx="4">
                  <c:v>83</c:v>
                </c:pt>
                <c:pt idx="5">
                  <c:v>72</c:v>
                </c:pt>
                <c:pt idx="6">
                  <c:v>98</c:v>
                </c:pt>
                <c:pt idx="7">
                  <c:v>155</c:v>
                </c:pt>
                <c:pt idx="8">
                  <c:v>176</c:v>
                </c:pt>
                <c:pt idx="9">
                  <c:v>103</c:v>
                </c:pt>
                <c:pt idx="10">
                  <c:v>119</c:v>
                </c:pt>
                <c:pt idx="11">
                  <c:v>83</c:v>
                </c:pt>
                <c:pt idx="12">
                  <c:v>83</c:v>
                </c:pt>
                <c:pt idx="13">
                  <c:v>94</c:v>
                </c:pt>
                <c:pt idx="14">
                  <c:v>79</c:v>
                </c:pt>
                <c:pt idx="15">
                  <c:v>82</c:v>
                </c:pt>
                <c:pt idx="16">
                  <c:v>174</c:v>
                </c:pt>
                <c:pt idx="17">
                  <c:v>130</c:v>
                </c:pt>
                <c:pt idx="18">
                  <c:v>96</c:v>
                </c:pt>
                <c:pt idx="19">
                  <c:v>85</c:v>
                </c:pt>
                <c:pt idx="20">
                  <c:v>123</c:v>
                </c:pt>
                <c:pt idx="21">
                  <c:v>128</c:v>
                </c:pt>
                <c:pt idx="22">
                  <c:v>104</c:v>
                </c:pt>
                <c:pt idx="23">
                  <c:v>123</c:v>
                </c:pt>
                <c:pt idx="24">
                  <c:v>114</c:v>
                </c:pt>
                <c:pt idx="25">
                  <c:v>135</c:v>
                </c:pt>
                <c:pt idx="26">
                  <c:v>191</c:v>
                </c:pt>
                <c:pt idx="27">
                  <c:v>150</c:v>
                </c:pt>
                <c:pt idx="28">
                  <c:v>169</c:v>
                </c:pt>
                <c:pt idx="29">
                  <c:v>132</c:v>
                </c:pt>
                <c:pt idx="30">
                  <c:v>157</c:v>
                </c:pt>
                <c:pt idx="31">
                  <c:v>189</c:v>
                </c:pt>
                <c:pt idx="32">
                  <c:v>156</c:v>
                </c:pt>
                <c:pt idx="33">
                  <c:v>160</c:v>
                </c:pt>
                <c:pt idx="34">
                  <c:v>147</c:v>
                </c:pt>
                <c:pt idx="35">
                  <c:v>178</c:v>
                </c:pt>
                <c:pt idx="36">
                  <c:v>119</c:v>
                </c:pt>
                <c:pt idx="37">
                  <c:v>139</c:v>
                </c:pt>
                <c:pt idx="38">
                  <c:v>142</c:v>
                </c:pt>
                <c:pt idx="39">
                  <c:v>116</c:v>
                </c:pt>
                <c:pt idx="40">
                  <c:v>154</c:v>
                </c:pt>
                <c:pt idx="41">
                  <c:v>138</c:v>
                </c:pt>
                <c:pt idx="42">
                  <c:v>130</c:v>
                </c:pt>
                <c:pt idx="43">
                  <c:v>91</c:v>
                </c:pt>
                <c:pt idx="44">
                  <c:v>116</c:v>
                </c:pt>
                <c:pt idx="45">
                  <c:v>100</c:v>
                </c:pt>
                <c:pt idx="46">
                  <c:v>139</c:v>
                </c:pt>
                <c:pt idx="47">
                  <c:v>146</c:v>
                </c:pt>
                <c:pt idx="48">
                  <c:v>104</c:v>
                </c:pt>
                <c:pt idx="49">
                  <c:v>108</c:v>
                </c:pt>
                <c:pt idx="50">
                  <c:v>124</c:v>
                </c:pt>
                <c:pt idx="51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5-401E-9D31-FFC364C9E82E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Tables'!$AA$2:$AA$53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Tables'!$AC$2:$AC$53</c:f>
              <c:numCache>
                <c:formatCode>General</c:formatCode>
                <c:ptCount val="52"/>
                <c:pt idx="0">
                  <c:v>147</c:v>
                </c:pt>
                <c:pt idx="1">
                  <c:v>119</c:v>
                </c:pt>
                <c:pt idx="2">
                  <c:v>144</c:v>
                </c:pt>
                <c:pt idx="3">
                  <c:v>142</c:v>
                </c:pt>
                <c:pt idx="4">
                  <c:v>120</c:v>
                </c:pt>
                <c:pt idx="5">
                  <c:v>113</c:v>
                </c:pt>
                <c:pt idx="6">
                  <c:v>108</c:v>
                </c:pt>
                <c:pt idx="7">
                  <c:v>156</c:v>
                </c:pt>
                <c:pt idx="8">
                  <c:v>262</c:v>
                </c:pt>
                <c:pt idx="9">
                  <c:v>226</c:v>
                </c:pt>
                <c:pt idx="10">
                  <c:v>194</c:v>
                </c:pt>
                <c:pt idx="11">
                  <c:v>127</c:v>
                </c:pt>
                <c:pt idx="12">
                  <c:v>130</c:v>
                </c:pt>
                <c:pt idx="13">
                  <c:v>131</c:v>
                </c:pt>
                <c:pt idx="14">
                  <c:v>145</c:v>
                </c:pt>
                <c:pt idx="15">
                  <c:v>120</c:v>
                </c:pt>
                <c:pt idx="16">
                  <c:v>232</c:v>
                </c:pt>
                <c:pt idx="17">
                  <c:v>233</c:v>
                </c:pt>
                <c:pt idx="18">
                  <c:v>137</c:v>
                </c:pt>
                <c:pt idx="19">
                  <c:v>126</c:v>
                </c:pt>
                <c:pt idx="20">
                  <c:v>128</c:v>
                </c:pt>
                <c:pt idx="21">
                  <c:v>164</c:v>
                </c:pt>
                <c:pt idx="22">
                  <c:v>126</c:v>
                </c:pt>
                <c:pt idx="23">
                  <c:v>138</c:v>
                </c:pt>
                <c:pt idx="24">
                  <c:v>167</c:v>
                </c:pt>
                <c:pt idx="25">
                  <c:v>236</c:v>
                </c:pt>
                <c:pt idx="26">
                  <c:v>259</c:v>
                </c:pt>
                <c:pt idx="27">
                  <c:v>170</c:v>
                </c:pt>
                <c:pt idx="28">
                  <c:v>169</c:v>
                </c:pt>
                <c:pt idx="29">
                  <c:v>197</c:v>
                </c:pt>
                <c:pt idx="30">
                  <c:v>207</c:v>
                </c:pt>
                <c:pt idx="31">
                  <c:v>194</c:v>
                </c:pt>
                <c:pt idx="32">
                  <c:v>195</c:v>
                </c:pt>
                <c:pt idx="33">
                  <c:v>221</c:v>
                </c:pt>
                <c:pt idx="34">
                  <c:v>150</c:v>
                </c:pt>
                <c:pt idx="35">
                  <c:v>184</c:v>
                </c:pt>
                <c:pt idx="36">
                  <c:v>159</c:v>
                </c:pt>
                <c:pt idx="37">
                  <c:v>143</c:v>
                </c:pt>
                <c:pt idx="38">
                  <c:v>134</c:v>
                </c:pt>
                <c:pt idx="39">
                  <c:v>141</c:v>
                </c:pt>
                <c:pt idx="40">
                  <c:v>201</c:v>
                </c:pt>
                <c:pt idx="41">
                  <c:v>160</c:v>
                </c:pt>
                <c:pt idx="42">
                  <c:v>135</c:v>
                </c:pt>
                <c:pt idx="43">
                  <c:v>160</c:v>
                </c:pt>
                <c:pt idx="44">
                  <c:v>133</c:v>
                </c:pt>
                <c:pt idx="45">
                  <c:v>122</c:v>
                </c:pt>
                <c:pt idx="46">
                  <c:v>145</c:v>
                </c:pt>
                <c:pt idx="47">
                  <c:v>150</c:v>
                </c:pt>
                <c:pt idx="48">
                  <c:v>140</c:v>
                </c:pt>
                <c:pt idx="49">
                  <c:v>161</c:v>
                </c:pt>
                <c:pt idx="50">
                  <c:v>133</c:v>
                </c:pt>
                <c:pt idx="51">
                  <c:v>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5-401E-9D31-FFC364C9E82E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Tables'!$AA$2:$AA$53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Tables'!$AD$2:$AD$53</c:f>
              <c:numCache>
                <c:formatCode>General</c:formatCode>
                <c:ptCount val="52"/>
                <c:pt idx="0">
                  <c:v>110</c:v>
                </c:pt>
                <c:pt idx="1">
                  <c:v>156</c:v>
                </c:pt>
                <c:pt idx="2">
                  <c:v>152</c:v>
                </c:pt>
                <c:pt idx="3">
                  <c:v>128</c:v>
                </c:pt>
                <c:pt idx="4">
                  <c:v>140</c:v>
                </c:pt>
                <c:pt idx="5">
                  <c:v>181</c:v>
                </c:pt>
                <c:pt idx="6">
                  <c:v>162</c:v>
                </c:pt>
                <c:pt idx="7">
                  <c:v>250</c:v>
                </c:pt>
                <c:pt idx="8">
                  <c:v>186</c:v>
                </c:pt>
                <c:pt idx="9">
                  <c:v>140</c:v>
                </c:pt>
                <c:pt idx="10">
                  <c:v>192</c:v>
                </c:pt>
                <c:pt idx="11">
                  <c:v>140</c:v>
                </c:pt>
                <c:pt idx="12">
                  <c:v>127</c:v>
                </c:pt>
                <c:pt idx="13">
                  <c:v>157</c:v>
                </c:pt>
                <c:pt idx="14">
                  <c:v>168</c:v>
                </c:pt>
                <c:pt idx="15">
                  <c:v>269</c:v>
                </c:pt>
                <c:pt idx="16">
                  <c:v>234</c:v>
                </c:pt>
                <c:pt idx="17">
                  <c:v>159</c:v>
                </c:pt>
                <c:pt idx="18">
                  <c:v>147</c:v>
                </c:pt>
                <c:pt idx="19">
                  <c:v>164</c:v>
                </c:pt>
                <c:pt idx="20">
                  <c:v>182</c:v>
                </c:pt>
                <c:pt idx="21">
                  <c:v>131</c:v>
                </c:pt>
                <c:pt idx="22">
                  <c:v>151</c:v>
                </c:pt>
                <c:pt idx="23">
                  <c:v>169</c:v>
                </c:pt>
                <c:pt idx="24">
                  <c:v>163</c:v>
                </c:pt>
                <c:pt idx="25">
                  <c:v>230</c:v>
                </c:pt>
                <c:pt idx="26">
                  <c:v>244</c:v>
                </c:pt>
                <c:pt idx="27">
                  <c:v>222</c:v>
                </c:pt>
                <c:pt idx="28">
                  <c:v>226</c:v>
                </c:pt>
                <c:pt idx="29">
                  <c:v>174</c:v>
                </c:pt>
                <c:pt idx="30">
                  <c:v>210</c:v>
                </c:pt>
                <c:pt idx="31">
                  <c:v>256</c:v>
                </c:pt>
                <c:pt idx="32">
                  <c:v>244</c:v>
                </c:pt>
                <c:pt idx="33">
                  <c:v>169</c:v>
                </c:pt>
                <c:pt idx="34">
                  <c:v>305</c:v>
                </c:pt>
                <c:pt idx="35">
                  <c:v>185</c:v>
                </c:pt>
                <c:pt idx="36">
                  <c:v>205</c:v>
                </c:pt>
                <c:pt idx="37">
                  <c:v>180</c:v>
                </c:pt>
                <c:pt idx="38">
                  <c:v>212</c:v>
                </c:pt>
                <c:pt idx="39">
                  <c:v>200</c:v>
                </c:pt>
                <c:pt idx="40">
                  <c:v>165</c:v>
                </c:pt>
                <c:pt idx="41">
                  <c:v>205</c:v>
                </c:pt>
                <c:pt idx="42">
                  <c:v>160</c:v>
                </c:pt>
                <c:pt idx="43">
                  <c:v>162</c:v>
                </c:pt>
                <c:pt idx="44">
                  <c:v>168</c:v>
                </c:pt>
                <c:pt idx="45">
                  <c:v>137</c:v>
                </c:pt>
                <c:pt idx="46">
                  <c:v>162</c:v>
                </c:pt>
                <c:pt idx="47">
                  <c:v>108</c:v>
                </c:pt>
                <c:pt idx="48">
                  <c:v>139</c:v>
                </c:pt>
                <c:pt idx="49">
                  <c:v>146</c:v>
                </c:pt>
                <c:pt idx="50">
                  <c:v>194</c:v>
                </c:pt>
                <c:pt idx="51">
                  <c:v>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5-401E-9D31-FFC364C9E82E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Tables'!$AA$2:$AA$53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Tables'!$AE$2:$AE$53</c:f>
              <c:numCache>
                <c:formatCode>General</c:formatCode>
                <c:ptCount val="52"/>
                <c:pt idx="0">
                  <c:v>140</c:v>
                </c:pt>
                <c:pt idx="1">
                  <c:v>153</c:v>
                </c:pt>
                <c:pt idx="2">
                  <c:v>149</c:v>
                </c:pt>
                <c:pt idx="3">
                  <c:v>153</c:v>
                </c:pt>
                <c:pt idx="4">
                  <c:v>151</c:v>
                </c:pt>
                <c:pt idx="5">
                  <c:v>179</c:v>
                </c:pt>
                <c:pt idx="6">
                  <c:v>159</c:v>
                </c:pt>
                <c:pt idx="7">
                  <c:v>303</c:v>
                </c:pt>
                <c:pt idx="8">
                  <c:v>217</c:v>
                </c:pt>
                <c:pt idx="9">
                  <c:v>177</c:v>
                </c:pt>
                <c:pt idx="10">
                  <c:v>173</c:v>
                </c:pt>
                <c:pt idx="11">
                  <c:v>141</c:v>
                </c:pt>
                <c:pt idx="12">
                  <c:v>162</c:v>
                </c:pt>
                <c:pt idx="13">
                  <c:v>107</c:v>
                </c:pt>
                <c:pt idx="14">
                  <c:v>155</c:v>
                </c:pt>
                <c:pt idx="15">
                  <c:v>277</c:v>
                </c:pt>
                <c:pt idx="16">
                  <c:v>206</c:v>
                </c:pt>
                <c:pt idx="17">
                  <c:v>148</c:v>
                </c:pt>
                <c:pt idx="18">
                  <c:v>169</c:v>
                </c:pt>
                <c:pt idx="19">
                  <c:v>187</c:v>
                </c:pt>
                <c:pt idx="20">
                  <c:v>218</c:v>
                </c:pt>
                <c:pt idx="21">
                  <c:v>148</c:v>
                </c:pt>
                <c:pt idx="22">
                  <c:v>203</c:v>
                </c:pt>
                <c:pt idx="23">
                  <c:v>183</c:v>
                </c:pt>
                <c:pt idx="24">
                  <c:v>191</c:v>
                </c:pt>
                <c:pt idx="25">
                  <c:v>187</c:v>
                </c:pt>
                <c:pt idx="26">
                  <c:v>215</c:v>
                </c:pt>
                <c:pt idx="27">
                  <c:v>211</c:v>
                </c:pt>
                <c:pt idx="28">
                  <c:v>231</c:v>
                </c:pt>
                <c:pt idx="29">
                  <c:v>225</c:v>
                </c:pt>
                <c:pt idx="30">
                  <c:v>247</c:v>
                </c:pt>
                <c:pt idx="31">
                  <c:v>267</c:v>
                </c:pt>
                <c:pt idx="32">
                  <c:v>219</c:v>
                </c:pt>
                <c:pt idx="33">
                  <c:v>215</c:v>
                </c:pt>
                <c:pt idx="34">
                  <c:v>273</c:v>
                </c:pt>
                <c:pt idx="35">
                  <c:v>163</c:v>
                </c:pt>
                <c:pt idx="36">
                  <c:v>211</c:v>
                </c:pt>
                <c:pt idx="37">
                  <c:v>184</c:v>
                </c:pt>
                <c:pt idx="38">
                  <c:v>180</c:v>
                </c:pt>
                <c:pt idx="39">
                  <c:v>206</c:v>
                </c:pt>
                <c:pt idx="40">
                  <c:v>213</c:v>
                </c:pt>
                <c:pt idx="41">
                  <c:v>182</c:v>
                </c:pt>
                <c:pt idx="42">
                  <c:v>154</c:v>
                </c:pt>
                <c:pt idx="43">
                  <c:v>159</c:v>
                </c:pt>
                <c:pt idx="44">
                  <c:v>169</c:v>
                </c:pt>
                <c:pt idx="45">
                  <c:v>169</c:v>
                </c:pt>
                <c:pt idx="46">
                  <c:v>198</c:v>
                </c:pt>
                <c:pt idx="47">
                  <c:v>168</c:v>
                </c:pt>
                <c:pt idx="48">
                  <c:v>157</c:v>
                </c:pt>
                <c:pt idx="49">
                  <c:v>161</c:v>
                </c:pt>
                <c:pt idx="50">
                  <c:v>138</c:v>
                </c:pt>
                <c:pt idx="51">
                  <c:v>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5-401E-9D31-FFC364C9E82E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Tables'!$AF:$AF</c:f>
              <c:strCache>
                <c:ptCount val="53"/>
                <c:pt idx="0">
                  <c:v>2020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Tables'!$AA:$AA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F-46E3-8637-97D35BF3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837416"/>
        <c:axId val="770832496"/>
      </c:scatterChart>
      <c:valAx>
        <c:axId val="770837416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32496"/>
        <c:crosses val="autoZero"/>
        <c:crossBetween val="midCat"/>
      </c:valAx>
      <c:valAx>
        <c:axId val="7708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37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170638270002193"/>
          <c:y val="0.82166022429014551"/>
          <c:w val="0.23066991776871121"/>
          <c:h val="5.71276544977332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Tues</a:t>
            </a:r>
            <a:r>
              <a:rPr lang="en-US" sz="2000" baseline="0"/>
              <a:t>day-Thursday Occupancy Compared Year on Year 2016-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982914725472896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Tables'!$U$2:$U$53</c:f>
              <c:numCache>
                <c:formatCode>General</c:formatCode>
                <c:ptCount val="52"/>
                <c:pt idx="0">
                  <c:v>112</c:v>
                </c:pt>
                <c:pt idx="1">
                  <c:v>104</c:v>
                </c:pt>
                <c:pt idx="2">
                  <c:v>111</c:v>
                </c:pt>
                <c:pt idx="3">
                  <c:v>130</c:v>
                </c:pt>
                <c:pt idx="4">
                  <c:v>116</c:v>
                </c:pt>
                <c:pt idx="5">
                  <c:v>132</c:v>
                </c:pt>
                <c:pt idx="6">
                  <c:v>120</c:v>
                </c:pt>
                <c:pt idx="7">
                  <c:v>258</c:v>
                </c:pt>
                <c:pt idx="8">
                  <c:v>146</c:v>
                </c:pt>
                <c:pt idx="9">
                  <c:v>165</c:v>
                </c:pt>
                <c:pt idx="10">
                  <c:v>129</c:v>
                </c:pt>
                <c:pt idx="11">
                  <c:v>150</c:v>
                </c:pt>
                <c:pt idx="12">
                  <c:v>134</c:v>
                </c:pt>
                <c:pt idx="13">
                  <c:v>126</c:v>
                </c:pt>
                <c:pt idx="14">
                  <c:v>127</c:v>
                </c:pt>
                <c:pt idx="15">
                  <c:v>133</c:v>
                </c:pt>
                <c:pt idx="16">
                  <c:v>229</c:v>
                </c:pt>
                <c:pt idx="17">
                  <c:v>147</c:v>
                </c:pt>
                <c:pt idx="18">
                  <c:v>149</c:v>
                </c:pt>
                <c:pt idx="19">
                  <c:v>140</c:v>
                </c:pt>
                <c:pt idx="20">
                  <c:v>142</c:v>
                </c:pt>
                <c:pt idx="21">
                  <c:v>154</c:v>
                </c:pt>
                <c:pt idx="22">
                  <c:v>179</c:v>
                </c:pt>
                <c:pt idx="23">
                  <c:v>143</c:v>
                </c:pt>
                <c:pt idx="24">
                  <c:v>156</c:v>
                </c:pt>
                <c:pt idx="25">
                  <c:v>180</c:v>
                </c:pt>
                <c:pt idx="26">
                  <c:v>167</c:v>
                </c:pt>
                <c:pt idx="27">
                  <c:v>198</c:v>
                </c:pt>
                <c:pt idx="28">
                  <c:v>167</c:v>
                </c:pt>
                <c:pt idx="29">
                  <c:v>210</c:v>
                </c:pt>
                <c:pt idx="30">
                  <c:v>204</c:v>
                </c:pt>
                <c:pt idx="31">
                  <c:v>204</c:v>
                </c:pt>
                <c:pt idx="32">
                  <c:v>170</c:v>
                </c:pt>
                <c:pt idx="33">
                  <c:v>193</c:v>
                </c:pt>
                <c:pt idx="34">
                  <c:v>143</c:v>
                </c:pt>
                <c:pt idx="35">
                  <c:v>146</c:v>
                </c:pt>
                <c:pt idx="36">
                  <c:v>156</c:v>
                </c:pt>
                <c:pt idx="37">
                  <c:v>182</c:v>
                </c:pt>
                <c:pt idx="38">
                  <c:v>173</c:v>
                </c:pt>
                <c:pt idx="39">
                  <c:v>155</c:v>
                </c:pt>
                <c:pt idx="40">
                  <c:v>171</c:v>
                </c:pt>
                <c:pt idx="41">
                  <c:v>167</c:v>
                </c:pt>
                <c:pt idx="42">
                  <c:v>157</c:v>
                </c:pt>
                <c:pt idx="43">
                  <c:v>164</c:v>
                </c:pt>
                <c:pt idx="44">
                  <c:v>164</c:v>
                </c:pt>
                <c:pt idx="45">
                  <c:v>179</c:v>
                </c:pt>
                <c:pt idx="46">
                  <c:v>246</c:v>
                </c:pt>
                <c:pt idx="47">
                  <c:v>165</c:v>
                </c:pt>
                <c:pt idx="48">
                  <c:v>167</c:v>
                </c:pt>
                <c:pt idx="49">
                  <c:v>162</c:v>
                </c:pt>
                <c:pt idx="50">
                  <c:v>211</c:v>
                </c:pt>
                <c:pt idx="51">
                  <c:v>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6-40A1-9E35-E4DC7F471B23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Tables'!$V$2:$V$53</c:f>
              <c:numCache>
                <c:formatCode>General</c:formatCode>
                <c:ptCount val="52"/>
                <c:pt idx="0">
                  <c:v>190</c:v>
                </c:pt>
                <c:pt idx="1">
                  <c:v>167</c:v>
                </c:pt>
                <c:pt idx="2">
                  <c:v>190</c:v>
                </c:pt>
                <c:pt idx="3">
                  <c:v>181</c:v>
                </c:pt>
                <c:pt idx="4">
                  <c:v>190</c:v>
                </c:pt>
                <c:pt idx="5">
                  <c:v>123</c:v>
                </c:pt>
                <c:pt idx="6">
                  <c:v>170</c:v>
                </c:pt>
                <c:pt idx="7">
                  <c:v>209</c:v>
                </c:pt>
                <c:pt idx="8">
                  <c:v>331</c:v>
                </c:pt>
                <c:pt idx="9">
                  <c:v>253</c:v>
                </c:pt>
                <c:pt idx="10">
                  <c:v>169</c:v>
                </c:pt>
                <c:pt idx="11">
                  <c:v>181</c:v>
                </c:pt>
                <c:pt idx="12">
                  <c:v>212</c:v>
                </c:pt>
                <c:pt idx="13">
                  <c:v>211</c:v>
                </c:pt>
                <c:pt idx="14">
                  <c:v>203</c:v>
                </c:pt>
                <c:pt idx="15">
                  <c:v>203</c:v>
                </c:pt>
                <c:pt idx="16">
                  <c:v>326</c:v>
                </c:pt>
                <c:pt idx="17">
                  <c:v>217</c:v>
                </c:pt>
                <c:pt idx="18">
                  <c:v>204</c:v>
                </c:pt>
                <c:pt idx="19">
                  <c:v>189</c:v>
                </c:pt>
                <c:pt idx="20">
                  <c:v>187</c:v>
                </c:pt>
                <c:pt idx="21">
                  <c:v>183</c:v>
                </c:pt>
                <c:pt idx="22">
                  <c:v>185</c:v>
                </c:pt>
                <c:pt idx="23">
                  <c:v>212</c:v>
                </c:pt>
                <c:pt idx="24">
                  <c:v>250</c:v>
                </c:pt>
                <c:pt idx="25">
                  <c:v>255</c:v>
                </c:pt>
                <c:pt idx="26">
                  <c:v>224</c:v>
                </c:pt>
                <c:pt idx="27">
                  <c:v>214</c:v>
                </c:pt>
                <c:pt idx="28">
                  <c:v>190</c:v>
                </c:pt>
                <c:pt idx="29">
                  <c:v>234</c:v>
                </c:pt>
                <c:pt idx="30">
                  <c:v>217</c:v>
                </c:pt>
                <c:pt idx="31">
                  <c:v>223</c:v>
                </c:pt>
                <c:pt idx="32">
                  <c:v>246</c:v>
                </c:pt>
                <c:pt idx="33">
                  <c:v>242</c:v>
                </c:pt>
                <c:pt idx="34">
                  <c:v>211</c:v>
                </c:pt>
                <c:pt idx="35">
                  <c:v>191</c:v>
                </c:pt>
                <c:pt idx="36">
                  <c:v>203</c:v>
                </c:pt>
                <c:pt idx="37">
                  <c:v>211</c:v>
                </c:pt>
                <c:pt idx="38">
                  <c:v>228</c:v>
                </c:pt>
                <c:pt idx="39">
                  <c:v>213</c:v>
                </c:pt>
                <c:pt idx="40">
                  <c:v>211</c:v>
                </c:pt>
                <c:pt idx="41">
                  <c:v>216</c:v>
                </c:pt>
                <c:pt idx="42">
                  <c:v>208</c:v>
                </c:pt>
                <c:pt idx="43">
                  <c:v>216</c:v>
                </c:pt>
                <c:pt idx="44">
                  <c:v>245</c:v>
                </c:pt>
                <c:pt idx="45">
                  <c:v>226</c:v>
                </c:pt>
                <c:pt idx="46">
                  <c:v>265</c:v>
                </c:pt>
                <c:pt idx="47">
                  <c:v>227</c:v>
                </c:pt>
                <c:pt idx="48">
                  <c:v>245</c:v>
                </c:pt>
                <c:pt idx="49">
                  <c:v>201</c:v>
                </c:pt>
                <c:pt idx="50">
                  <c:v>224</c:v>
                </c:pt>
                <c:pt idx="51">
                  <c:v>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6-40A1-9E35-E4DC7F471B23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Tables'!$W$2:$W$53</c:f>
              <c:numCache>
                <c:formatCode>General</c:formatCode>
                <c:ptCount val="52"/>
                <c:pt idx="0">
                  <c:v>157</c:v>
                </c:pt>
                <c:pt idx="1">
                  <c:v>214</c:v>
                </c:pt>
                <c:pt idx="2">
                  <c:v>202</c:v>
                </c:pt>
                <c:pt idx="3">
                  <c:v>219</c:v>
                </c:pt>
                <c:pt idx="4">
                  <c:v>212</c:v>
                </c:pt>
                <c:pt idx="5">
                  <c:v>215</c:v>
                </c:pt>
                <c:pt idx="6">
                  <c:v>254</c:v>
                </c:pt>
                <c:pt idx="7">
                  <c:v>232</c:v>
                </c:pt>
                <c:pt idx="8">
                  <c:v>341</c:v>
                </c:pt>
                <c:pt idx="9">
                  <c:v>152</c:v>
                </c:pt>
                <c:pt idx="10">
                  <c:v>195</c:v>
                </c:pt>
                <c:pt idx="11">
                  <c:v>223</c:v>
                </c:pt>
                <c:pt idx="12">
                  <c:v>229</c:v>
                </c:pt>
                <c:pt idx="13">
                  <c:v>230</c:v>
                </c:pt>
                <c:pt idx="14">
                  <c:v>246</c:v>
                </c:pt>
                <c:pt idx="15">
                  <c:v>257</c:v>
                </c:pt>
                <c:pt idx="16">
                  <c:v>382</c:v>
                </c:pt>
                <c:pt idx="17">
                  <c:v>216</c:v>
                </c:pt>
                <c:pt idx="18">
                  <c:v>230</c:v>
                </c:pt>
                <c:pt idx="19">
                  <c:v>212</c:v>
                </c:pt>
                <c:pt idx="20">
                  <c:v>224</c:v>
                </c:pt>
                <c:pt idx="21">
                  <c:v>227</c:v>
                </c:pt>
                <c:pt idx="22">
                  <c:v>209</c:v>
                </c:pt>
                <c:pt idx="23">
                  <c:v>244</c:v>
                </c:pt>
                <c:pt idx="24">
                  <c:v>248</c:v>
                </c:pt>
                <c:pt idx="25">
                  <c:v>227</c:v>
                </c:pt>
                <c:pt idx="26">
                  <c:v>289</c:v>
                </c:pt>
                <c:pt idx="27">
                  <c:v>276</c:v>
                </c:pt>
                <c:pt idx="28">
                  <c:v>232</c:v>
                </c:pt>
                <c:pt idx="29">
                  <c:v>229</c:v>
                </c:pt>
                <c:pt idx="30">
                  <c:v>209</c:v>
                </c:pt>
                <c:pt idx="31">
                  <c:v>269</c:v>
                </c:pt>
                <c:pt idx="32">
                  <c:v>292</c:v>
                </c:pt>
                <c:pt idx="33">
                  <c:v>237</c:v>
                </c:pt>
                <c:pt idx="34">
                  <c:v>266</c:v>
                </c:pt>
                <c:pt idx="35">
                  <c:v>215</c:v>
                </c:pt>
                <c:pt idx="36">
                  <c:v>263</c:v>
                </c:pt>
                <c:pt idx="37">
                  <c:v>248</c:v>
                </c:pt>
                <c:pt idx="38">
                  <c:v>254</c:v>
                </c:pt>
                <c:pt idx="39">
                  <c:v>275</c:v>
                </c:pt>
                <c:pt idx="40">
                  <c:v>250</c:v>
                </c:pt>
                <c:pt idx="41">
                  <c:v>290</c:v>
                </c:pt>
                <c:pt idx="42">
                  <c:v>246</c:v>
                </c:pt>
                <c:pt idx="43">
                  <c:v>262</c:v>
                </c:pt>
                <c:pt idx="44">
                  <c:v>263</c:v>
                </c:pt>
                <c:pt idx="45">
                  <c:v>236</c:v>
                </c:pt>
                <c:pt idx="46">
                  <c:v>299</c:v>
                </c:pt>
                <c:pt idx="47">
                  <c:v>227</c:v>
                </c:pt>
                <c:pt idx="48">
                  <c:v>235</c:v>
                </c:pt>
                <c:pt idx="49">
                  <c:v>251</c:v>
                </c:pt>
                <c:pt idx="50">
                  <c:v>242</c:v>
                </c:pt>
                <c:pt idx="51">
                  <c:v>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B6-40A1-9E35-E4DC7F471B23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Tables'!$X$2:$X$53</c:f>
              <c:numCache>
                <c:formatCode>General</c:formatCode>
                <c:ptCount val="52"/>
                <c:pt idx="0">
                  <c:v>154</c:v>
                </c:pt>
                <c:pt idx="1">
                  <c:v>216</c:v>
                </c:pt>
                <c:pt idx="2">
                  <c:v>213</c:v>
                </c:pt>
                <c:pt idx="3">
                  <c:v>233</c:v>
                </c:pt>
                <c:pt idx="4">
                  <c:v>205</c:v>
                </c:pt>
                <c:pt idx="5">
                  <c:v>233</c:v>
                </c:pt>
                <c:pt idx="6">
                  <c:v>241</c:v>
                </c:pt>
                <c:pt idx="7">
                  <c:v>262</c:v>
                </c:pt>
                <c:pt idx="8">
                  <c:v>376</c:v>
                </c:pt>
                <c:pt idx="9">
                  <c:v>287</c:v>
                </c:pt>
                <c:pt idx="10">
                  <c:v>270</c:v>
                </c:pt>
                <c:pt idx="11">
                  <c:v>256</c:v>
                </c:pt>
                <c:pt idx="12">
                  <c:v>211</c:v>
                </c:pt>
                <c:pt idx="13">
                  <c:v>226</c:v>
                </c:pt>
                <c:pt idx="14">
                  <c:v>251</c:v>
                </c:pt>
                <c:pt idx="15">
                  <c:v>256</c:v>
                </c:pt>
                <c:pt idx="16">
                  <c:v>371</c:v>
                </c:pt>
                <c:pt idx="17">
                  <c:v>238</c:v>
                </c:pt>
                <c:pt idx="18">
                  <c:v>251</c:v>
                </c:pt>
                <c:pt idx="19">
                  <c:v>272</c:v>
                </c:pt>
                <c:pt idx="20">
                  <c:v>261</c:v>
                </c:pt>
                <c:pt idx="21">
                  <c:v>228</c:v>
                </c:pt>
                <c:pt idx="22">
                  <c:v>277</c:v>
                </c:pt>
                <c:pt idx="23">
                  <c:v>273</c:v>
                </c:pt>
                <c:pt idx="24">
                  <c:v>255</c:v>
                </c:pt>
                <c:pt idx="25">
                  <c:v>277</c:v>
                </c:pt>
                <c:pt idx="26">
                  <c:v>271</c:v>
                </c:pt>
                <c:pt idx="27">
                  <c:v>318</c:v>
                </c:pt>
                <c:pt idx="28">
                  <c:v>288</c:v>
                </c:pt>
                <c:pt idx="29">
                  <c:v>268</c:v>
                </c:pt>
                <c:pt idx="30">
                  <c:v>273</c:v>
                </c:pt>
                <c:pt idx="31">
                  <c:v>328</c:v>
                </c:pt>
                <c:pt idx="32">
                  <c:v>297</c:v>
                </c:pt>
                <c:pt idx="33">
                  <c:v>312</c:v>
                </c:pt>
                <c:pt idx="34">
                  <c:v>300</c:v>
                </c:pt>
                <c:pt idx="35">
                  <c:v>285</c:v>
                </c:pt>
                <c:pt idx="36">
                  <c:v>277</c:v>
                </c:pt>
                <c:pt idx="37">
                  <c:v>287</c:v>
                </c:pt>
                <c:pt idx="38">
                  <c:v>267</c:v>
                </c:pt>
                <c:pt idx="39">
                  <c:v>268</c:v>
                </c:pt>
                <c:pt idx="40">
                  <c:v>287</c:v>
                </c:pt>
                <c:pt idx="41">
                  <c:v>284</c:v>
                </c:pt>
                <c:pt idx="42">
                  <c:v>235</c:v>
                </c:pt>
                <c:pt idx="43">
                  <c:v>238</c:v>
                </c:pt>
                <c:pt idx="44">
                  <c:v>277</c:v>
                </c:pt>
                <c:pt idx="45">
                  <c:v>261</c:v>
                </c:pt>
                <c:pt idx="46">
                  <c:v>250</c:v>
                </c:pt>
                <c:pt idx="47">
                  <c:v>332</c:v>
                </c:pt>
                <c:pt idx="48">
                  <c:v>187</c:v>
                </c:pt>
                <c:pt idx="49">
                  <c:v>251</c:v>
                </c:pt>
                <c:pt idx="50">
                  <c:v>55</c:v>
                </c:pt>
                <c:pt idx="51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B6-40A1-9E35-E4DC7F471B23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Tables'!$Y:$Y</c:f>
              <c:strCache>
                <c:ptCount val="53"/>
                <c:pt idx="0">
                  <c:v>2020</c:v>
                </c:pt>
                <c:pt idx="1">
                  <c:v>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4-4A5D-A926-695A3B42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300784"/>
        <c:axId val="740301112"/>
      </c:scatterChart>
      <c:valAx>
        <c:axId val="740300784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01112"/>
        <c:crosses val="autoZero"/>
        <c:crossBetween val="midCat"/>
      </c:valAx>
      <c:valAx>
        <c:axId val="74030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0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839501434189696"/>
          <c:y val="0.8052218695119292"/>
          <c:w val="0.24709579910727864"/>
          <c:h val="6.7225320659569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Mon+Fri Occupancy Compared Year on Year</a:t>
            </a:r>
            <a:r>
              <a:rPr lang="en-US" sz="2000" baseline="0"/>
              <a:t> 2016-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689839031059449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Tables'!$M$2:$M$54</c:f>
              <c:strCache>
                <c:ptCount val="53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</c:strCache>
            </c:strRef>
          </c:xVal>
          <c:yVal>
            <c:numRef>
              <c:f>'Orderly Occupancy Tables'!$N$2:$N$54</c:f>
              <c:numCache>
                <c:formatCode>General</c:formatCode>
                <c:ptCount val="53"/>
                <c:pt idx="0">
                  <c:v>34</c:v>
                </c:pt>
                <c:pt idx="1">
                  <c:v>59</c:v>
                </c:pt>
                <c:pt idx="2">
                  <c:v>64</c:v>
                </c:pt>
                <c:pt idx="3">
                  <c:v>64</c:v>
                </c:pt>
                <c:pt idx="4">
                  <c:v>79</c:v>
                </c:pt>
                <c:pt idx="5">
                  <c:v>60</c:v>
                </c:pt>
                <c:pt idx="6">
                  <c:v>79</c:v>
                </c:pt>
                <c:pt idx="7">
                  <c:v>78</c:v>
                </c:pt>
                <c:pt idx="8">
                  <c:v>166</c:v>
                </c:pt>
                <c:pt idx="9">
                  <c:v>82</c:v>
                </c:pt>
                <c:pt idx="10">
                  <c:v>113</c:v>
                </c:pt>
                <c:pt idx="11">
                  <c:v>80</c:v>
                </c:pt>
                <c:pt idx="12">
                  <c:v>67</c:v>
                </c:pt>
                <c:pt idx="13">
                  <c:v>77</c:v>
                </c:pt>
                <c:pt idx="14">
                  <c:v>85</c:v>
                </c:pt>
                <c:pt idx="15">
                  <c:v>87</c:v>
                </c:pt>
                <c:pt idx="16">
                  <c:v>106</c:v>
                </c:pt>
                <c:pt idx="17">
                  <c:v>165</c:v>
                </c:pt>
                <c:pt idx="18">
                  <c:v>98</c:v>
                </c:pt>
                <c:pt idx="19">
                  <c:v>93</c:v>
                </c:pt>
                <c:pt idx="20">
                  <c:v>104</c:v>
                </c:pt>
                <c:pt idx="21">
                  <c:v>90</c:v>
                </c:pt>
                <c:pt idx="22">
                  <c:v>69</c:v>
                </c:pt>
                <c:pt idx="23">
                  <c:v>110</c:v>
                </c:pt>
                <c:pt idx="24">
                  <c:v>98</c:v>
                </c:pt>
                <c:pt idx="25">
                  <c:v>108</c:v>
                </c:pt>
                <c:pt idx="26">
                  <c:v>138</c:v>
                </c:pt>
                <c:pt idx="27">
                  <c:v>115</c:v>
                </c:pt>
                <c:pt idx="28">
                  <c:v>147</c:v>
                </c:pt>
                <c:pt idx="29">
                  <c:v>108</c:v>
                </c:pt>
                <c:pt idx="30">
                  <c:v>118</c:v>
                </c:pt>
                <c:pt idx="31">
                  <c:v>136</c:v>
                </c:pt>
                <c:pt idx="32">
                  <c:v>129</c:v>
                </c:pt>
                <c:pt idx="33">
                  <c:v>101</c:v>
                </c:pt>
                <c:pt idx="34">
                  <c:v>130</c:v>
                </c:pt>
                <c:pt idx="35">
                  <c:v>109</c:v>
                </c:pt>
                <c:pt idx="36">
                  <c:v>84</c:v>
                </c:pt>
                <c:pt idx="37">
                  <c:v>110</c:v>
                </c:pt>
                <c:pt idx="38">
                  <c:v>112</c:v>
                </c:pt>
                <c:pt idx="39">
                  <c:v>102</c:v>
                </c:pt>
                <c:pt idx="40">
                  <c:v>106</c:v>
                </c:pt>
                <c:pt idx="41">
                  <c:v>120</c:v>
                </c:pt>
                <c:pt idx="42">
                  <c:v>120</c:v>
                </c:pt>
                <c:pt idx="43">
                  <c:v>102</c:v>
                </c:pt>
                <c:pt idx="44">
                  <c:v>111</c:v>
                </c:pt>
                <c:pt idx="45">
                  <c:v>95</c:v>
                </c:pt>
                <c:pt idx="46">
                  <c:v>115</c:v>
                </c:pt>
                <c:pt idx="47">
                  <c:v>137</c:v>
                </c:pt>
                <c:pt idx="48">
                  <c:v>109</c:v>
                </c:pt>
                <c:pt idx="49">
                  <c:v>100</c:v>
                </c:pt>
                <c:pt idx="50">
                  <c:v>101</c:v>
                </c:pt>
                <c:pt idx="51">
                  <c:v>160</c:v>
                </c:pt>
                <c:pt idx="52">
                  <c:v>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D-4944-8C62-CC96978737A4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Tables'!$M$2:$M$54</c:f>
              <c:strCache>
                <c:ptCount val="53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</c:strCache>
            </c:strRef>
          </c:xVal>
          <c:yVal>
            <c:numRef>
              <c:f>'Orderly Occupancy Tables'!$O$2:$O$54</c:f>
              <c:numCache>
                <c:formatCode>General</c:formatCode>
                <c:ptCount val="53"/>
                <c:pt idx="0">
                  <c:v>101</c:v>
                </c:pt>
                <c:pt idx="1">
                  <c:v>123</c:v>
                </c:pt>
                <c:pt idx="2">
                  <c:v>116</c:v>
                </c:pt>
                <c:pt idx="3">
                  <c:v>108</c:v>
                </c:pt>
                <c:pt idx="4">
                  <c:v>110</c:v>
                </c:pt>
                <c:pt idx="5">
                  <c:v>112</c:v>
                </c:pt>
                <c:pt idx="6">
                  <c:v>82</c:v>
                </c:pt>
                <c:pt idx="7">
                  <c:v>149</c:v>
                </c:pt>
                <c:pt idx="8">
                  <c:v>208</c:v>
                </c:pt>
                <c:pt idx="9">
                  <c:v>156</c:v>
                </c:pt>
                <c:pt idx="10">
                  <c:v>153</c:v>
                </c:pt>
                <c:pt idx="11">
                  <c:v>111</c:v>
                </c:pt>
                <c:pt idx="12">
                  <c:v>129</c:v>
                </c:pt>
                <c:pt idx="13">
                  <c:v>139</c:v>
                </c:pt>
                <c:pt idx="14">
                  <c:v>119</c:v>
                </c:pt>
                <c:pt idx="15">
                  <c:v>127</c:v>
                </c:pt>
                <c:pt idx="16">
                  <c:v>220</c:v>
                </c:pt>
                <c:pt idx="17">
                  <c:v>128</c:v>
                </c:pt>
                <c:pt idx="18">
                  <c:v>126</c:v>
                </c:pt>
                <c:pt idx="19">
                  <c:v>124</c:v>
                </c:pt>
                <c:pt idx="20">
                  <c:v>124</c:v>
                </c:pt>
                <c:pt idx="21">
                  <c:v>87</c:v>
                </c:pt>
                <c:pt idx="22">
                  <c:v>124</c:v>
                </c:pt>
                <c:pt idx="23">
                  <c:v>133</c:v>
                </c:pt>
                <c:pt idx="24">
                  <c:v>133</c:v>
                </c:pt>
                <c:pt idx="25">
                  <c:v>162</c:v>
                </c:pt>
                <c:pt idx="26">
                  <c:v>171</c:v>
                </c:pt>
                <c:pt idx="27">
                  <c:v>158</c:v>
                </c:pt>
                <c:pt idx="28">
                  <c:v>151</c:v>
                </c:pt>
                <c:pt idx="29">
                  <c:v>161</c:v>
                </c:pt>
                <c:pt idx="30">
                  <c:v>146</c:v>
                </c:pt>
                <c:pt idx="31">
                  <c:v>150</c:v>
                </c:pt>
                <c:pt idx="32">
                  <c:v>172</c:v>
                </c:pt>
                <c:pt idx="33">
                  <c:v>166</c:v>
                </c:pt>
                <c:pt idx="34">
                  <c:v>139</c:v>
                </c:pt>
                <c:pt idx="35">
                  <c:v>94</c:v>
                </c:pt>
                <c:pt idx="36">
                  <c:v>138</c:v>
                </c:pt>
                <c:pt idx="37">
                  <c:v>147</c:v>
                </c:pt>
                <c:pt idx="38">
                  <c:v>145</c:v>
                </c:pt>
                <c:pt idx="39">
                  <c:v>138</c:v>
                </c:pt>
                <c:pt idx="40">
                  <c:v>113</c:v>
                </c:pt>
                <c:pt idx="41">
                  <c:v>127</c:v>
                </c:pt>
                <c:pt idx="42">
                  <c:v>155</c:v>
                </c:pt>
                <c:pt idx="43">
                  <c:v>135</c:v>
                </c:pt>
                <c:pt idx="44">
                  <c:v>135</c:v>
                </c:pt>
                <c:pt idx="45">
                  <c:v>147</c:v>
                </c:pt>
                <c:pt idx="46">
                  <c:v>158</c:v>
                </c:pt>
                <c:pt idx="47">
                  <c:v>156</c:v>
                </c:pt>
                <c:pt idx="48">
                  <c:v>157</c:v>
                </c:pt>
                <c:pt idx="49">
                  <c:v>132</c:v>
                </c:pt>
                <c:pt idx="50">
                  <c:v>118</c:v>
                </c:pt>
                <c:pt idx="51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D-4944-8C62-CC96978737A4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Tables'!$M$2:$M$54</c:f>
              <c:strCache>
                <c:ptCount val="53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</c:strCache>
            </c:strRef>
          </c:xVal>
          <c:yVal>
            <c:numRef>
              <c:f>'Orderly Occupancy Tables'!$P$2:$P$54</c:f>
              <c:numCache>
                <c:formatCode>General</c:formatCode>
                <c:ptCount val="53"/>
                <c:pt idx="0">
                  <c:v>81</c:v>
                </c:pt>
                <c:pt idx="1">
                  <c:v>156</c:v>
                </c:pt>
                <c:pt idx="2">
                  <c:v>147</c:v>
                </c:pt>
                <c:pt idx="3">
                  <c:v>145</c:v>
                </c:pt>
                <c:pt idx="4">
                  <c:v>137</c:v>
                </c:pt>
                <c:pt idx="5">
                  <c:v>170</c:v>
                </c:pt>
                <c:pt idx="6">
                  <c:v>171</c:v>
                </c:pt>
                <c:pt idx="7">
                  <c:v>165</c:v>
                </c:pt>
                <c:pt idx="8">
                  <c:v>200</c:v>
                </c:pt>
                <c:pt idx="9">
                  <c:v>149</c:v>
                </c:pt>
                <c:pt idx="10">
                  <c:v>197</c:v>
                </c:pt>
                <c:pt idx="11">
                  <c:v>164</c:v>
                </c:pt>
                <c:pt idx="12">
                  <c:v>130</c:v>
                </c:pt>
                <c:pt idx="13">
                  <c:v>150</c:v>
                </c:pt>
                <c:pt idx="14">
                  <c:v>175</c:v>
                </c:pt>
                <c:pt idx="15">
                  <c:v>190</c:v>
                </c:pt>
                <c:pt idx="16">
                  <c:v>223</c:v>
                </c:pt>
                <c:pt idx="17">
                  <c:v>158</c:v>
                </c:pt>
                <c:pt idx="18">
                  <c:v>157</c:v>
                </c:pt>
                <c:pt idx="19">
                  <c:v>145</c:v>
                </c:pt>
                <c:pt idx="20">
                  <c:v>147</c:v>
                </c:pt>
                <c:pt idx="21">
                  <c:v>101</c:v>
                </c:pt>
                <c:pt idx="22">
                  <c:v>149</c:v>
                </c:pt>
                <c:pt idx="23">
                  <c:v>144</c:v>
                </c:pt>
                <c:pt idx="24">
                  <c:v>158</c:v>
                </c:pt>
                <c:pt idx="25">
                  <c:v>163</c:v>
                </c:pt>
                <c:pt idx="26">
                  <c:v>193</c:v>
                </c:pt>
                <c:pt idx="27">
                  <c:v>181</c:v>
                </c:pt>
                <c:pt idx="28">
                  <c:v>187</c:v>
                </c:pt>
                <c:pt idx="29">
                  <c:v>160</c:v>
                </c:pt>
                <c:pt idx="30">
                  <c:v>169</c:v>
                </c:pt>
                <c:pt idx="31">
                  <c:v>203</c:v>
                </c:pt>
                <c:pt idx="32">
                  <c:v>200</c:v>
                </c:pt>
                <c:pt idx="33">
                  <c:v>168</c:v>
                </c:pt>
                <c:pt idx="34">
                  <c:v>189</c:v>
                </c:pt>
                <c:pt idx="35">
                  <c:v>149</c:v>
                </c:pt>
                <c:pt idx="36">
                  <c:v>178</c:v>
                </c:pt>
                <c:pt idx="37">
                  <c:v>158</c:v>
                </c:pt>
                <c:pt idx="38">
                  <c:v>177</c:v>
                </c:pt>
                <c:pt idx="39">
                  <c:v>178</c:v>
                </c:pt>
                <c:pt idx="40">
                  <c:v>145</c:v>
                </c:pt>
                <c:pt idx="41">
                  <c:v>171</c:v>
                </c:pt>
                <c:pt idx="42">
                  <c:v>158</c:v>
                </c:pt>
                <c:pt idx="43">
                  <c:v>146</c:v>
                </c:pt>
                <c:pt idx="44">
                  <c:v>151</c:v>
                </c:pt>
                <c:pt idx="45">
                  <c:v>120</c:v>
                </c:pt>
                <c:pt idx="46">
                  <c:v>157</c:v>
                </c:pt>
                <c:pt idx="47">
                  <c:v>126</c:v>
                </c:pt>
                <c:pt idx="48">
                  <c:v>149</c:v>
                </c:pt>
                <c:pt idx="49">
                  <c:v>151</c:v>
                </c:pt>
                <c:pt idx="50">
                  <c:v>141</c:v>
                </c:pt>
                <c:pt idx="51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DD-4944-8C62-CC96978737A4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Tables'!$M$2:$M$54</c:f>
              <c:strCache>
                <c:ptCount val="53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  <c:pt idx="52">
                  <c:v>W53</c:v>
                </c:pt>
              </c:strCache>
            </c:strRef>
          </c:xVal>
          <c:yVal>
            <c:numRef>
              <c:f>'Orderly Occupancy Tables'!$Q$2:$Q$54</c:f>
              <c:numCache>
                <c:formatCode>General</c:formatCode>
                <c:ptCount val="53"/>
                <c:pt idx="0">
                  <c:v>149</c:v>
                </c:pt>
                <c:pt idx="1">
                  <c:v>161</c:v>
                </c:pt>
                <c:pt idx="2">
                  <c:v>137</c:v>
                </c:pt>
                <c:pt idx="3">
                  <c:v>118</c:v>
                </c:pt>
                <c:pt idx="4">
                  <c:v>158</c:v>
                </c:pt>
                <c:pt idx="5">
                  <c:v>154</c:v>
                </c:pt>
                <c:pt idx="6">
                  <c:v>147</c:v>
                </c:pt>
                <c:pt idx="7">
                  <c:v>160</c:v>
                </c:pt>
                <c:pt idx="8">
                  <c:v>243</c:v>
                </c:pt>
                <c:pt idx="9">
                  <c:v>105</c:v>
                </c:pt>
                <c:pt idx="10">
                  <c:v>162</c:v>
                </c:pt>
                <c:pt idx="11">
                  <c:v>157</c:v>
                </c:pt>
                <c:pt idx="12">
                  <c:v>159</c:v>
                </c:pt>
                <c:pt idx="13">
                  <c:v>134</c:v>
                </c:pt>
                <c:pt idx="14">
                  <c:v>129</c:v>
                </c:pt>
                <c:pt idx="15">
                  <c:v>163</c:v>
                </c:pt>
                <c:pt idx="16">
                  <c:v>208</c:v>
                </c:pt>
                <c:pt idx="17">
                  <c:v>160</c:v>
                </c:pt>
                <c:pt idx="18">
                  <c:v>143</c:v>
                </c:pt>
                <c:pt idx="19">
                  <c:v>163</c:v>
                </c:pt>
                <c:pt idx="20">
                  <c:v>146</c:v>
                </c:pt>
                <c:pt idx="21">
                  <c:v>113</c:v>
                </c:pt>
                <c:pt idx="22">
                  <c:v>155</c:v>
                </c:pt>
                <c:pt idx="23">
                  <c:v>167</c:v>
                </c:pt>
                <c:pt idx="24">
                  <c:v>159</c:v>
                </c:pt>
                <c:pt idx="25">
                  <c:v>159</c:v>
                </c:pt>
                <c:pt idx="26">
                  <c:v>195</c:v>
                </c:pt>
                <c:pt idx="27">
                  <c:v>180</c:v>
                </c:pt>
                <c:pt idx="28">
                  <c:v>192</c:v>
                </c:pt>
                <c:pt idx="29">
                  <c:v>191</c:v>
                </c:pt>
                <c:pt idx="30">
                  <c:v>197</c:v>
                </c:pt>
                <c:pt idx="31">
                  <c:v>210</c:v>
                </c:pt>
                <c:pt idx="32">
                  <c:v>182</c:v>
                </c:pt>
                <c:pt idx="33">
                  <c:v>182</c:v>
                </c:pt>
                <c:pt idx="34">
                  <c:v>185</c:v>
                </c:pt>
                <c:pt idx="35">
                  <c:v>111</c:v>
                </c:pt>
                <c:pt idx="36">
                  <c:v>190</c:v>
                </c:pt>
                <c:pt idx="37">
                  <c:v>173</c:v>
                </c:pt>
                <c:pt idx="38">
                  <c:v>187</c:v>
                </c:pt>
                <c:pt idx="39">
                  <c:v>171</c:v>
                </c:pt>
                <c:pt idx="40">
                  <c:v>192</c:v>
                </c:pt>
                <c:pt idx="41">
                  <c:v>153</c:v>
                </c:pt>
                <c:pt idx="42">
                  <c:v>165</c:v>
                </c:pt>
                <c:pt idx="43">
                  <c:v>160</c:v>
                </c:pt>
                <c:pt idx="44">
                  <c:v>183</c:v>
                </c:pt>
                <c:pt idx="45">
                  <c:v>153</c:v>
                </c:pt>
                <c:pt idx="46">
                  <c:v>181</c:v>
                </c:pt>
                <c:pt idx="47">
                  <c:v>163</c:v>
                </c:pt>
                <c:pt idx="48">
                  <c:v>90</c:v>
                </c:pt>
                <c:pt idx="49">
                  <c:v>167</c:v>
                </c:pt>
                <c:pt idx="50">
                  <c:v>48</c:v>
                </c:pt>
                <c:pt idx="51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DD-4944-8C62-CC96978737A4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Tables'!$R:$R</c:f>
              <c:strCache>
                <c:ptCount val="53"/>
                <c:pt idx="0">
                  <c:v>2020</c:v>
                </c:pt>
                <c:pt idx="1">
                  <c:v>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Tables'!$M:$M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1B-4FE8-8D43-CA65F36CA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68200"/>
        <c:axId val="770467872"/>
      </c:scatterChart>
      <c:valAx>
        <c:axId val="770468200"/>
        <c:scaling>
          <c:orientation val="minMax"/>
          <c:max val="5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67872"/>
        <c:crosses val="autoZero"/>
        <c:crossBetween val="midCat"/>
      </c:valAx>
      <c:valAx>
        <c:axId val="770467872"/>
        <c:scaling>
          <c:orientation val="minMax"/>
          <c:max val="2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468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56733046819307"/>
          <c:y val="0.78718438632223842"/>
          <c:w val="0.21020544726381341"/>
          <c:h val="5.91472104137886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Total</a:t>
            </a:r>
            <a:r>
              <a:rPr lang="en-US" sz="2000" baseline="0"/>
              <a:t> Weekly Occupancy Compared Year on Year 2016-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982914725472896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Tables'!$B$2:$B$53</c:f>
              <c:numCache>
                <c:formatCode>General</c:formatCode>
                <c:ptCount val="52"/>
                <c:pt idx="0">
                  <c:v>209</c:v>
                </c:pt>
                <c:pt idx="1">
                  <c:v>193</c:v>
                </c:pt>
                <c:pt idx="2">
                  <c:v>218</c:v>
                </c:pt>
                <c:pt idx="3">
                  <c:v>240</c:v>
                </c:pt>
                <c:pt idx="4">
                  <c:v>230</c:v>
                </c:pt>
                <c:pt idx="5">
                  <c:v>230</c:v>
                </c:pt>
                <c:pt idx="6">
                  <c:v>245</c:v>
                </c:pt>
                <c:pt idx="7">
                  <c:v>492</c:v>
                </c:pt>
                <c:pt idx="8">
                  <c:v>359</c:v>
                </c:pt>
                <c:pt idx="9">
                  <c:v>322</c:v>
                </c:pt>
                <c:pt idx="10">
                  <c:v>285</c:v>
                </c:pt>
                <c:pt idx="11">
                  <c:v>258</c:v>
                </c:pt>
                <c:pt idx="12">
                  <c:v>249</c:v>
                </c:pt>
                <c:pt idx="13">
                  <c:v>258</c:v>
                </c:pt>
                <c:pt idx="14">
                  <c:v>238</c:v>
                </c:pt>
                <c:pt idx="15">
                  <c:v>250</c:v>
                </c:pt>
                <c:pt idx="16">
                  <c:v>490</c:v>
                </c:pt>
                <c:pt idx="17">
                  <c:v>326</c:v>
                </c:pt>
                <c:pt idx="18">
                  <c:v>292</c:v>
                </c:pt>
                <c:pt idx="19">
                  <c:v>263</c:v>
                </c:pt>
                <c:pt idx="20">
                  <c:v>305</c:v>
                </c:pt>
                <c:pt idx="21">
                  <c:v>298</c:v>
                </c:pt>
                <c:pt idx="22">
                  <c:v>332</c:v>
                </c:pt>
                <c:pt idx="23">
                  <c:v>310</c:v>
                </c:pt>
                <c:pt idx="24">
                  <c:v>314</c:v>
                </c:pt>
                <c:pt idx="25">
                  <c:v>377</c:v>
                </c:pt>
                <c:pt idx="26">
                  <c:v>395</c:v>
                </c:pt>
                <c:pt idx="27">
                  <c:v>414</c:v>
                </c:pt>
                <c:pt idx="28">
                  <c:v>387</c:v>
                </c:pt>
                <c:pt idx="29">
                  <c:v>397</c:v>
                </c:pt>
                <c:pt idx="30">
                  <c:v>416</c:v>
                </c:pt>
                <c:pt idx="31">
                  <c:v>456</c:v>
                </c:pt>
                <c:pt idx="32">
                  <c:v>375</c:v>
                </c:pt>
                <c:pt idx="33">
                  <c:v>411</c:v>
                </c:pt>
                <c:pt idx="34">
                  <c:v>335</c:v>
                </c:pt>
                <c:pt idx="35">
                  <c:v>343</c:v>
                </c:pt>
                <c:pt idx="36">
                  <c:v>318</c:v>
                </c:pt>
                <c:pt idx="37">
                  <c:v>369</c:v>
                </c:pt>
                <c:pt idx="38">
                  <c:v>360</c:v>
                </c:pt>
                <c:pt idx="39">
                  <c:v>311</c:v>
                </c:pt>
                <c:pt idx="40">
                  <c:v>373</c:v>
                </c:pt>
                <c:pt idx="41">
                  <c:v>354</c:v>
                </c:pt>
                <c:pt idx="42">
                  <c:v>336</c:v>
                </c:pt>
                <c:pt idx="43">
                  <c:v>309</c:v>
                </c:pt>
                <c:pt idx="44">
                  <c:v>324</c:v>
                </c:pt>
                <c:pt idx="45">
                  <c:v>331</c:v>
                </c:pt>
                <c:pt idx="46">
                  <c:v>456</c:v>
                </c:pt>
                <c:pt idx="47">
                  <c:v>366</c:v>
                </c:pt>
                <c:pt idx="48">
                  <c:v>318</c:v>
                </c:pt>
                <c:pt idx="49">
                  <c:v>306</c:v>
                </c:pt>
                <c:pt idx="50">
                  <c:v>393</c:v>
                </c:pt>
                <c:pt idx="51">
                  <c:v>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3-4C4B-B00E-8052FA5F3F2C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Tables'!$C$2:$C$53</c:f>
              <c:numCache>
                <c:formatCode>General</c:formatCode>
                <c:ptCount val="52"/>
                <c:pt idx="0">
                  <c:v>373</c:v>
                </c:pt>
                <c:pt idx="1">
                  <c:v>341</c:v>
                </c:pt>
                <c:pt idx="2">
                  <c:v>372</c:v>
                </c:pt>
                <c:pt idx="3">
                  <c:v>370</c:v>
                </c:pt>
                <c:pt idx="4">
                  <c:v>361</c:v>
                </c:pt>
                <c:pt idx="5">
                  <c:v>283</c:v>
                </c:pt>
                <c:pt idx="6">
                  <c:v>289</c:v>
                </c:pt>
                <c:pt idx="7">
                  <c:v>408</c:v>
                </c:pt>
                <c:pt idx="8">
                  <c:v>694</c:v>
                </c:pt>
                <c:pt idx="9">
                  <c:v>544</c:v>
                </c:pt>
                <c:pt idx="10">
                  <c:v>447</c:v>
                </c:pt>
                <c:pt idx="11">
                  <c:v>360</c:v>
                </c:pt>
                <c:pt idx="12">
                  <c:v>409</c:v>
                </c:pt>
                <c:pt idx="13">
                  <c:v>404</c:v>
                </c:pt>
                <c:pt idx="14">
                  <c:v>409</c:v>
                </c:pt>
                <c:pt idx="15">
                  <c:v>359</c:v>
                </c:pt>
                <c:pt idx="16">
                  <c:v>670</c:v>
                </c:pt>
                <c:pt idx="17">
                  <c:v>508</c:v>
                </c:pt>
                <c:pt idx="18">
                  <c:v>396</c:v>
                </c:pt>
                <c:pt idx="19">
                  <c:v>372</c:v>
                </c:pt>
                <c:pt idx="20">
                  <c:v>367</c:v>
                </c:pt>
                <c:pt idx="21">
                  <c:v>368</c:v>
                </c:pt>
                <c:pt idx="22">
                  <c:v>363</c:v>
                </c:pt>
                <c:pt idx="23">
                  <c:v>407</c:v>
                </c:pt>
                <c:pt idx="24">
                  <c:v>451</c:v>
                </c:pt>
                <c:pt idx="25">
                  <c:v>569</c:v>
                </c:pt>
                <c:pt idx="26">
                  <c:v>579</c:v>
                </c:pt>
                <c:pt idx="27">
                  <c:v>459</c:v>
                </c:pt>
                <c:pt idx="28">
                  <c:v>419</c:v>
                </c:pt>
                <c:pt idx="29">
                  <c:v>496</c:v>
                </c:pt>
                <c:pt idx="30">
                  <c:v>484</c:v>
                </c:pt>
                <c:pt idx="31">
                  <c:v>478</c:v>
                </c:pt>
                <c:pt idx="32">
                  <c:v>521</c:v>
                </c:pt>
                <c:pt idx="33">
                  <c:v>553</c:v>
                </c:pt>
                <c:pt idx="34">
                  <c:v>422</c:v>
                </c:pt>
                <c:pt idx="35">
                  <c:v>401</c:v>
                </c:pt>
                <c:pt idx="36">
                  <c:v>435</c:v>
                </c:pt>
                <c:pt idx="37">
                  <c:v>425</c:v>
                </c:pt>
                <c:pt idx="38">
                  <c:v>435</c:v>
                </c:pt>
                <c:pt idx="39">
                  <c:v>408</c:v>
                </c:pt>
                <c:pt idx="40">
                  <c:v>454</c:v>
                </c:pt>
                <c:pt idx="41">
                  <c:v>440</c:v>
                </c:pt>
                <c:pt idx="42">
                  <c:v>411</c:v>
                </c:pt>
                <c:pt idx="43">
                  <c:v>438</c:v>
                </c:pt>
                <c:pt idx="44">
                  <c:v>454</c:v>
                </c:pt>
                <c:pt idx="45">
                  <c:v>413</c:v>
                </c:pt>
                <c:pt idx="46">
                  <c:v>495</c:v>
                </c:pt>
                <c:pt idx="47">
                  <c:v>446</c:v>
                </c:pt>
                <c:pt idx="48">
                  <c:v>447</c:v>
                </c:pt>
                <c:pt idx="49">
                  <c:v>426</c:v>
                </c:pt>
                <c:pt idx="50">
                  <c:v>415</c:v>
                </c:pt>
                <c:pt idx="51">
                  <c:v>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23-4C4B-B00E-8052FA5F3F2C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Tables'!$D$2:$D$53</c:f>
              <c:numCache>
                <c:formatCode>General</c:formatCode>
                <c:ptCount val="52"/>
                <c:pt idx="0">
                  <c:v>378</c:v>
                </c:pt>
                <c:pt idx="1">
                  <c:v>403</c:v>
                </c:pt>
                <c:pt idx="2">
                  <c:v>412</c:v>
                </c:pt>
                <c:pt idx="3">
                  <c:v>436</c:v>
                </c:pt>
                <c:pt idx="4">
                  <c:v>398</c:v>
                </c:pt>
                <c:pt idx="5">
                  <c:v>421</c:v>
                </c:pt>
                <c:pt idx="6">
                  <c:v>520</c:v>
                </c:pt>
                <c:pt idx="7">
                  <c:v>461</c:v>
                </c:pt>
                <c:pt idx="8">
                  <c:v>707</c:v>
                </c:pt>
                <c:pt idx="9">
                  <c:v>411</c:v>
                </c:pt>
                <c:pt idx="10">
                  <c:v>433</c:v>
                </c:pt>
                <c:pt idx="11">
                  <c:v>500</c:v>
                </c:pt>
                <c:pt idx="12">
                  <c:v>432</c:v>
                </c:pt>
                <c:pt idx="13">
                  <c:v>426</c:v>
                </c:pt>
                <c:pt idx="14">
                  <c:v>488</c:v>
                </c:pt>
                <c:pt idx="15">
                  <c:v>504</c:v>
                </c:pt>
                <c:pt idx="16">
                  <c:v>767</c:v>
                </c:pt>
                <c:pt idx="17">
                  <c:v>525</c:v>
                </c:pt>
                <c:pt idx="18">
                  <c:v>464</c:v>
                </c:pt>
                <c:pt idx="19">
                  <c:v>426</c:v>
                </c:pt>
                <c:pt idx="20">
                  <c:v>455</c:v>
                </c:pt>
                <c:pt idx="21">
                  <c:v>439</c:v>
                </c:pt>
                <c:pt idx="22">
                  <c:v>405</c:v>
                </c:pt>
                <c:pt idx="23">
                  <c:v>463</c:v>
                </c:pt>
                <c:pt idx="24">
                  <c:v>487</c:v>
                </c:pt>
                <c:pt idx="25">
                  <c:v>458</c:v>
                </c:pt>
                <c:pt idx="26">
                  <c:v>615</c:v>
                </c:pt>
                <c:pt idx="27">
                  <c:v>597</c:v>
                </c:pt>
                <c:pt idx="28">
                  <c:v>532</c:v>
                </c:pt>
                <c:pt idx="29">
                  <c:v>529</c:v>
                </c:pt>
                <c:pt idx="30">
                  <c:v>459</c:v>
                </c:pt>
                <c:pt idx="31">
                  <c:v>564</c:v>
                </c:pt>
                <c:pt idx="32">
                  <c:v>642</c:v>
                </c:pt>
                <c:pt idx="33">
                  <c:v>565</c:v>
                </c:pt>
                <c:pt idx="34">
                  <c:v>502</c:v>
                </c:pt>
                <c:pt idx="35">
                  <c:v>559</c:v>
                </c:pt>
                <c:pt idx="36">
                  <c:v>515</c:v>
                </c:pt>
                <c:pt idx="37">
                  <c:v>519</c:v>
                </c:pt>
                <c:pt idx="38">
                  <c:v>500</c:v>
                </c:pt>
                <c:pt idx="39">
                  <c:v>567</c:v>
                </c:pt>
                <c:pt idx="40">
                  <c:v>501</c:v>
                </c:pt>
                <c:pt idx="41">
                  <c:v>521</c:v>
                </c:pt>
                <c:pt idx="42">
                  <c:v>523</c:v>
                </c:pt>
                <c:pt idx="43">
                  <c:v>482</c:v>
                </c:pt>
                <c:pt idx="44">
                  <c:v>486</c:v>
                </c:pt>
                <c:pt idx="45">
                  <c:v>456</c:v>
                </c:pt>
                <c:pt idx="46">
                  <c:v>509</c:v>
                </c:pt>
                <c:pt idx="47">
                  <c:v>449</c:v>
                </c:pt>
                <c:pt idx="48">
                  <c:v>412</c:v>
                </c:pt>
                <c:pt idx="49">
                  <c:v>452</c:v>
                </c:pt>
                <c:pt idx="50">
                  <c:v>445</c:v>
                </c:pt>
                <c:pt idx="51">
                  <c:v>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23-4C4B-B00E-8052FA5F3F2C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'Orderly Occupancy Tables'!$E$2:$E$53</c:f>
              <c:numCache>
                <c:formatCode>General</c:formatCode>
                <c:ptCount val="52"/>
                <c:pt idx="0">
                  <c:v>411</c:v>
                </c:pt>
                <c:pt idx="1">
                  <c:v>428</c:v>
                </c:pt>
                <c:pt idx="2">
                  <c:v>426</c:v>
                </c:pt>
                <c:pt idx="3">
                  <c:v>416</c:v>
                </c:pt>
                <c:pt idx="4">
                  <c:v>428</c:v>
                </c:pt>
                <c:pt idx="5">
                  <c:v>438</c:v>
                </c:pt>
                <c:pt idx="6">
                  <c:v>487</c:v>
                </c:pt>
                <c:pt idx="7">
                  <c:v>468</c:v>
                </c:pt>
                <c:pt idx="8">
                  <c:v>807</c:v>
                </c:pt>
                <c:pt idx="9">
                  <c:v>527</c:v>
                </c:pt>
                <c:pt idx="10">
                  <c:v>526</c:v>
                </c:pt>
                <c:pt idx="11">
                  <c:v>505</c:v>
                </c:pt>
                <c:pt idx="12">
                  <c:v>425</c:v>
                </c:pt>
                <c:pt idx="13">
                  <c:v>458</c:v>
                </c:pt>
                <c:pt idx="14">
                  <c:v>409</c:v>
                </c:pt>
                <c:pt idx="15">
                  <c:v>466</c:v>
                </c:pt>
                <c:pt idx="16">
                  <c:v>744</c:v>
                </c:pt>
                <c:pt idx="17">
                  <c:v>519</c:v>
                </c:pt>
                <c:pt idx="18">
                  <c:v>456</c:v>
                </c:pt>
                <c:pt idx="19">
                  <c:v>514</c:v>
                </c:pt>
                <c:pt idx="20">
                  <c:v>508</c:v>
                </c:pt>
                <c:pt idx="21">
                  <c:v>477</c:v>
                </c:pt>
                <c:pt idx="22">
                  <c:v>488</c:v>
                </c:pt>
                <c:pt idx="23">
                  <c:v>556</c:v>
                </c:pt>
                <c:pt idx="24">
                  <c:v>513</c:v>
                </c:pt>
                <c:pt idx="25">
                  <c:v>546</c:v>
                </c:pt>
                <c:pt idx="26">
                  <c:v>550</c:v>
                </c:pt>
                <c:pt idx="27">
                  <c:v>627</c:v>
                </c:pt>
                <c:pt idx="28">
                  <c:v>586</c:v>
                </c:pt>
                <c:pt idx="29">
                  <c:v>581</c:v>
                </c:pt>
                <c:pt idx="30">
                  <c:v>579</c:v>
                </c:pt>
                <c:pt idx="31">
                  <c:v>658</c:v>
                </c:pt>
                <c:pt idx="32">
                  <c:v>648</c:v>
                </c:pt>
                <c:pt idx="33">
                  <c:v>609</c:v>
                </c:pt>
                <c:pt idx="34">
                  <c:v>594</c:v>
                </c:pt>
                <c:pt idx="35">
                  <c:v>586</c:v>
                </c:pt>
                <c:pt idx="36">
                  <c:v>524</c:v>
                </c:pt>
                <c:pt idx="37">
                  <c:v>585</c:v>
                </c:pt>
                <c:pt idx="38">
                  <c:v>540</c:v>
                </c:pt>
                <c:pt idx="39">
                  <c:v>515</c:v>
                </c:pt>
                <c:pt idx="40">
                  <c:v>582</c:v>
                </c:pt>
                <c:pt idx="41">
                  <c:v>551</c:v>
                </c:pt>
                <c:pt idx="42">
                  <c:v>489</c:v>
                </c:pt>
                <c:pt idx="43">
                  <c:v>470</c:v>
                </c:pt>
                <c:pt idx="44">
                  <c:v>524</c:v>
                </c:pt>
                <c:pt idx="45">
                  <c:v>489</c:v>
                </c:pt>
                <c:pt idx="46">
                  <c:v>494</c:v>
                </c:pt>
                <c:pt idx="47">
                  <c:v>610</c:v>
                </c:pt>
                <c:pt idx="48">
                  <c:v>366</c:v>
                </c:pt>
                <c:pt idx="49">
                  <c:v>485</c:v>
                </c:pt>
                <c:pt idx="50">
                  <c:v>226</c:v>
                </c:pt>
                <c:pt idx="51">
                  <c:v>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23-4C4B-B00E-8052FA5F3F2C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Tables'!$F:$F</c:f>
              <c:strCache>
                <c:ptCount val="53"/>
                <c:pt idx="0">
                  <c:v>2020</c:v>
                </c:pt>
                <c:pt idx="1">
                  <c:v>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469-9E9E-E41414231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309704"/>
        <c:axId val="771309376"/>
      </c:scatterChart>
      <c:valAx>
        <c:axId val="771309704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309376"/>
        <c:crosses val="autoZero"/>
        <c:crossBetween val="midCat"/>
        <c:majorUnit val="10"/>
        <c:minorUnit val="1"/>
      </c:valAx>
      <c:valAx>
        <c:axId val="7713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Occupancy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309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988006206969313"/>
          <c:y val="0.81550621177295479"/>
          <c:w val="0.21167295248067891"/>
          <c:h val="7.12644384535914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Weekly</a:t>
            </a:r>
            <a:r>
              <a:rPr lang="en-US" baseline="0"/>
              <a:t> Occupancy Chart 2016-2020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273952328573305E-2"/>
          <c:y val="7.7003758315332391E-2"/>
          <c:w val="0.91432182845282151"/>
          <c:h val="0.85774131775035933"/>
        </c:manualLayout>
      </c:layout>
      <c:lineChart>
        <c:grouping val="standard"/>
        <c:varyColors val="0"/>
        <c:ser>
          <c:idx val="5"/>
          <c:order val="0"/>
          <c:tx>
            <c:strRef>
              <c:f>'Orderly Occupancy Tables'!$B$1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'Orderly Occupancy Tables'!$A$2:$A$54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cat>
          <c:val>
            <c:numRef>
              <c:f>'Orderly Occupancy Tables'!$G$2:$G$54</c:f>
              <c:numCache>
                <c:formatCode>General</c:formatCode>
                <c:ptCount val="53"/>
                <c:pt idx="0">
                  <c:v>17.563025210084032</c:v>
                </c:pt>
                <c:pt idx="1">
                  <c:v>16.218487394957982</c:v>
                </c:pt>
                <c:pt idx="2">
                  <c:v>18.319327731092436</c:v>
                </c:pt>
                <c:pt idx="3">
                  <c:v>20.168067226890756</c:v>
                </c:pt>
                <c:pt idx="4">
                  <c:v>19.327731092436974</c:v>
                </c:pt>
                <c:pt idx="5">
                  <c:v>19.327731092436974</c:v>
                </c:pt>
                <c:pt idx="6">
                  <c:v>20.588235294117645</c:v>
                </c:pt>
                <c:pt idx="7">
                  <c:v>41.344537815126046</c:v>
                </c:pt>
                <c:pt idx="8">
                  <c:v>30.168067226890756</c:v>
                </c:pt>
                <c:pt idx="9">
                  <c:v>27.058823529411764</c:v>
                </c:pt>
                <c:pt idx="10">
                  <c:v>23.949579831932773</c:v>
                </c:pt>
                <c:pt idx="11">
                  <c:v>21.680672268907561</c:v>
                </c:pt>
                <c:pt idx="12">
                  <c:v>20.92436974789916</c:v>
                </c:pt>
                <c:pt idx="13">
                  <c:v>21.680672268907561</c:v>
                </c:pt>
                <c:pt idx="14">
                  <c:v>20</c:v>
                </c:pt>
                <c:pt idx="15">
                  <c:v>21.008403361344538</c:v>
                </c:pt>
                <c:pt idx="16">
                  <c:v>41.17647058823529</c:v>
                </c:pt>
                <c:pt idx="17">
                  <c:v>27.394957983193276</c:v>
                </c:pt>
                <c:pt idx="18">
                  <c:v>24.537815126050418</c:v>
                </c:pt>
                <c:pt idx="19">
                  <c:v>22.100840336134453</c:v>
                </c:pt>
                <c:pt idx="20">
                  <c:v>25.630252100840334</c:v>
                </c:pt>
                <c:pt idx="21">
                  <c:v>25.042016806722689</c:v>
                </c:pt>
                <c:pt idx="22">
                  <c:v>27.899159663865547</c:v>
                </c:pt>
                <c:pt idx="23">
                  <c:v>26.050420168067227</c:v>
                </c:pt>
                <c:pt idx="24">
                  <c:v>26.386554621848738</c:v>
                </c:pt>
                <c:pt idx="25">
                  <c:v>31.680672268907561</c:v>
                </c:pt>
                <c:pt idx="26">
                  <c:v>33.193277310924366</c:v>
                </c:pt>
                <c:pt idx="27">
                  <c:v>34.789915966386552</c:v>
                </c:pt>
                <c:pt idx="28">
                  <c:v>32.521008403361343</c:v>
                </c:pt>
                <c:pt idx="29">
                  <c:v>33.361344537815128</c:v>
                </c:pt>
                <c:pt idx="30">
                  <c:v>34.957983193277308</c:v>
                </c:pt>
                <c:pt idx="31">
                  <c:v>38.319327731092436</c:v>
                </c:pt>
                <c:pt idx="32">
                  <c:v>31.512605042016805</c:v>
                </c:pt>
                <c:pt idx="33">
                  <c:v>34.537815126050418</c:v>
                </c:pt>
                <c:pt idx="34">
                  <c:v>28.15126050420168</c:v>
                </c:pt>
                <c:pt idx="35">
                  <c:v>28.823529411764707</c:v>
                </c:pt>
                <c:pt idx="36">
                  <c:v>26.72268907563025</c:v>
                </c:pt>
                <c:pt idx="37">
                  <c:v>31.008403361344538</c:v>
                </c:pt>
                <c:pt idx="38">
                  <c:v>30.252100840336134</c:v>
                </c:pt>
                <c:pt idx="39">
                  <c:v>26.134453781512605</c:v>
                </c:pt>
                <c:pt idx="40">
                  <c:v>31.344537815126049</c:v>
                </c:pt>
                <c:pt idx="41">
                  <c:v>29.747899159663863</c:v>
                </c:pt>
                <c:pt idx="42">
                  <c:v>28.235294117647058</c:v>
                </c:pt>
                <c:pt idx="43">
                  <c:v>25.966386554621849</c:v>
                </c:pt>
                <c:pt idx="44">
                  <c:v>27.22689075630252</c:v>
                </c:pt>
                <c:pt idx="45">
                  <c:v>27.815126050420169</c:v>
                </c:pt>
                <c:pt idx="46">
                  <c:v>38.319327731092436</c:v>
                </c:pt>
                <c:pt idx="47">
                  <c:v>30.756302521008401</c:v>
                </c:pt>
                <c:pt idx="48">
                  <c:v>26.72268907563025</c:v>
                </c:pt>
                <c:pt idx="49">
                  <c:v>25.714285714285712</c:v>
                </c:pt>
                <c:pt idx="50">
                  <c:v>33.02521008403361</c:v>
                </c:pt>
                <c:pt idx="51">
                  <c:v>43.781512605042018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7-45DD-BD2C-F9460A2ED675}"/>
            </c:ext>
          </c:extLst>
        </c:ser>
        <c:ser>
          <c:idx val="6"/>
          <c:order val="1"/>
          <c:tx>
            <c:strRef>
              <c:f>'Orderly Occupancy Tables'!$C$1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'Orderly Occupancy Tables'!$A$2:$A$54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cat>
          <c:val>
            <c:numRef>
              <c:f>'Orderly Occupancy Tables'!$H$2:$H$54</c:f>
              <c:numCache>
                <c:formatCode>General</c:formatCode>
                <c:ptCount val="53"/>
                <c:pt idx="0">
                  <c:v>31.344537815126049</c:v>
                </c:pt>
                <c:pt idx="1">
                  <c:v>28.655462184873947</c:v>
                </c:pt>
                <c:pt idx="2">
                  <c:v>31.260504201680671</c:v>
                </c:pt>
                <c:pt idx="3">
                  <c:v>31.092436974789916</c:v>
                </c:pt>
                <c:pt idx="4">
                  <c:v>30.336134453781511</c:v>
                </c:pt>
                <c:pt idx="5">
                  <c:v>23.781512605042018</c:v>
                </c:pt>
                <c:pt idx="6">
                  <c:v>24.285714285714285</c:v>
                </c:pt>
                <c:pt idx="7">
                  <c:v>34.285714285714285</c:v>
                </c:pt>
                <c:pt idx="8">
                  <c:v>58.319327731092436</c:v>
                </c:pt>
                <c:pt idx="9">
                  <c:v>45.714285714285715</c:v>
                </c:pt>
                <c:pt idx="10">
                  <c:v>37.563025210084035</c:v>
                </c:pt>
                <c:pt idx="11">
                  <c:v>30.252100840336134</c:v>
                </c:pt>
                <c:pt idx="12">
                  <c:v>34.369747899159663</c:v>
                </c:pt>
                <c:pt idx="13">
                  <c:v>33.949579831932773</c:v>
                </c:pt>
                <c:pt idx="14">
                  <c:v>34.369747899159663</c:v>
                </c:pt>
                <c:pt idx="15">
                  <c:v>30.168067226890756</c:v>
                </c:pt>
                <c:pt idx="16">
                  <c:v>56.30252100840336</c:v>
                </c:pt>
                <c:pt idx="17">
                  <c:v>42.689075630252098</c:v>
                </c:pt>
                <c:pt idx="18">
                  <c:v>33.277310924369743</c:v>
                </c:pt>
                <c:pt idx="19">
                  <c:v>31.260504201680671</c:v>
                </c:pt>
                <c:pt idx="20">
                  <c:v>30.840336134453782</c:v>
                </c:pt>
                <c:pt idx="21">
                  <c:v>30.92436974789916</c:v>
                </c:pt>
                <c:pt idx="22">
                  <c:v>30.504201680672267</c:v>
                </c:pt>
                <c:pt idx="23">
                  <c:v>34.201680672268907</c:v>
                </c:pt>
                <c:pt idx="24">
                  <c:v>37.899159663865547</c:v>
                </c:pt>
                <c:pt idx="25">
                  <c:v>47.815126050420169</c:v>
                </c:pt>
                <c:pt idx="26">
                  <c:v>48.655462184873947</c:v>
                </c:pt>
                <c:pt idx="27">
                  <c:v>38.571428571428569</c:v>
                </c:pt>
                <c:pt idx="28">
                  <c:v>35.210084033613441</c:v>
                </c:pt>
                <c:pt idx="29">
                  <c:v>41.680672268907564</c:v>
                </c:pt>
                <c:pt idx="30">
                  <c:v>40.672268907563023</c:v>
                </c:pt>
                <c:pt idx="31">
                  <c:v>40.168067226890756</c:v>
                </c:pt>
                <c:pt idx="32">
                  <c:v>43.781512605042018</c:v>
                </c:pt>
                <c:pt idx="33">
                  <c:v>46.470588235294116</c:v>
                </c:pt>
                <c:pt idx="34">
                  <c:v>35.462184873949582</c:v>
                </c:pt>
                <c:pt idx="35">
                  <c:v>33.69747899159664</c:v>
                </c:pt>
                <c:pt idx="36">
                  <c:v>36.554621848739494</c:v>
                </c:pt>
                <c:pt idx="37">
                  <c:v>35.714285714285715</c:v>
                </c:pt>
                <c:pt idx="38">
                  <c:v>36.554621848739494</c:v>
                </c:pt>
                <c:pt idx="39">
                  <c:v>34.285714285714285</c:v>
                </c:pt>
                <c:pt idx="40">
                  <c:v>38.15126050420168</c:v>
                </c:pt>
                <c:pt idx="41">
                  <c:v>36.974789915966383</c:v>
                </c:pt>
                <c:pt idx="42">
                  <c:v>34.537815126050418</c:v>
                </c:pt>
                <c:pt idx="43">
                  <c:v>36.806722689075627</c:v>
                </c:pt>
                <c:pt idx="44">
                  <c:v>38.15126050420168</c:v>
                </c:pt>
                <c:pt idx="45">
                  <c:v>34.705882352941174</c:v>
                </c:pt>
                <c:pt idx="46">
                  <c:v>41.596638655462186</c:v>
                </c:pt>
                <c:pt idx="47">
                  <c:v>37.478991596638657</c:v>
                </c:pt>
                <c:pt idx="48">
                  <c:v>37.563025210084035</c:v>
                </c:pt>
                <c:pt idx="49">
                  <c:v>35.798319327731093</c:v>
                </c:pt>
                <c:pt idx="50">
                  <c:v>34.87394957983193</c:v>
                </c:pt>
                <c:pt idx="51">
                  <c:v>38.571428571428569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7-45DD-BD2C-F9460A2ED675}"/>
            </c:ext>
          </c:extLst>
        </c:ser>
        <c:ser>
          <c:idx val="7"/>
          <c:order val="2"/>
          <c:tx>
            <c:strRef>
              <c:f>'Orderly Occupancy Tables'!$D$1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'Orderly Occupancy Tables'!$A$2:$A$54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cat>
          <c:val>
            <c:numRef>
              <c:f>'Orderly Occupancy Tables'!$I$2:$I$54</c:f>
              <c:numCache>
                <c:formatCode>General</c:formatCode>
                <c:ptCount val="53"/>
                <c:pt idx="0">
                  <c:v>31.764705882352938</c:v>
                </c:pt>
                <c:pt idx="1">
                  <c:v>33.865546218487395</c:v>
                </c:pt>
                <c:pt idx="2">
                  <c:v>34.621848739495796</c:v>
                </c:pt>
                <c:pt idx="3">
                  <c:v>36.638655462184872</c:v>
                </c:pt>
                <c:pt idx="4">
                  <c:v>33.445378151260506</c:v>
                </c:pt>
                <c:pt idx="5">
                  <c:v>35.378151260504204</c:v>
                </c:pt>
                <c:pt idx="6">
                  <c:v>43.69747899159664</c:v>
                </c:pt>
                <c:pt idx="7">
                  <c:v>38.739495798319325</c:v>
                </c:pt>
                <c:pt idx="8">
                  <c:v>59.411764705882348</c:v>
                </c:pt>
                <c:pt idx="9">
                  <c:v>34.537815126050418</c:v>
                </c:pt>
                <c:pt idx="10">
                  <c:v>36.386554621848738</c:v>
                </c:pt>
                <c:pt idx="11">
                  <c:v>42.016806722689076</c:v>
                </c:pt>
                <c:pt idx="12">
                  <c:v>36.30252100840336</c:v>
                </c:pt>
                <c:pt idx="13">
                  <c:v>35.798319327731093</c:v>
                </c:pt>
                <c:pt idx="14">
                  <c:v>41.008403361344534</c:v>
                </c:pt>
                <c:pt idx="15">
                  <c:v>42.352941176470587</c:v>
                </c:pt>
                <c:pt idx="16">
                  <c:v>64.453781512605033</c:v>
                </c:pt>
                <c:pt idx="17">
                  <c:v>44.117647058823529</c:v>
                </c:pt>
                <c:pt idx="18">
                  <c:v>38.991596638655459</c:v>
                </c:pt>
                <c:pt idx="19">
                  <c:v>35.798319327731093</c:v>
                </c:pt>
                <c:pt idx="20">
                  <c:v>38.235294117647058</c:v>
                </c:pt>
                <c:pt idx="21">
                  <c:v>36.890756302521005</c:v>
                </c:pt>
                <c:pt idx="22">
                  <c:v>34.033613445378151</c:v>
                </c:pt>
                <c:pt idx="23">
                  <c:v>38.907563025210081</c:v>
                </c:pt>
                <c:pt idx="24">
                  <c:v>40.924369747899156</c:v>
                </c:pt>
                <c:pt idx="25">
                  <c:v>38.487394957983192</c:v>
                </c:pt>
                <c:pt idx="26">
                  <c:v>51.680672268907564</c:v>
                </c:pt>
                <c:pt idx="27">
                  <c:v>50.168067226890756</c:v>
                </c:pt>
                <c:pt idx="28">
                  <c:v>44.705882352941174</c:v>
                </c:pt>
                <c:pt idx="29">
                  <c:v>44.45378151260504</c:v>
                </c:pt>
                <c:pt idx="30">
                  <c:v>38.571428571428569</c:v>
                </c:pt>
                <c:pt idx="31">
                  <c:v>47.394957983193272</c:v>
                </c:pt>
                <c:pt idx="32">
                  <c:v>53.949579831932773</c:v>
                </c:pt>
                <c:pt idx="33">
                  <c:v>47.478991596638657</c:v>
                </c:pt>
                <c:pt idx="34">
                  <c:v>42.184873949579831</c:v>
                </c:pt>
                <c:pt idx="35">
                  <c:v>46.974789915966383</c:v>
                </c:pt>
                <c:pt idx="36">
                  <c:v>43.277310924369743</c:v>
                </c:pt>
                <c:pt idx="37">
                  <c:v>43.613445378151262</c:v>
                </c:pt>
                <c:pt idx="38">
                  <c:v>42.016806722689076</c:v>
                </c:pt>
                <c:pt idx="39">
                  <c:v>47.647058823529413</c:v>
                </c:pt>
                <c:pt idx="40">
                  <c:v>42.100840336134453</c:v>
                </c:pt>
                <c:pt idx="41">
                  <c:v>43.781512605042018</c:v>
                </c:pt>
                <c:pt idx="42">
                  <c:v>43.949579831932773</c:v>
                </c:pt>
                <c:pt idx="43">
                  <c:v>40.504201680672267</c:v>
                </c:pt>
                <c:pt idx="44">
                  <c:v>40.840336134453779</c:v>
                </c:pt>
                <c:pt idx="45">
                  <c:v>38.319327731092436</c:v>
                </c:pt>
                <c:pt idx="46">
                  <c:v>42.773109243697476</c:v>
                </c:pt>
                <c:pt idx="47">
                  <c:v>37.731092436974791</c:v>
                </c:pt>
                <c:pt idx="48">
                  <c:v>34.621848739495796</c:v>
                </c:pt>
                <c:pt idx="49">
                  <c:v>37.983193277310924</c:v>
                </c:pt>
                <c:pt idx="50">
                  <c:v>37.394957983193279</c:v>
                </c:pt>
                <c:pt idx="51">
                  <c:v>40.420168067226889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7-45DD-BD2C-F9460A2ED675}"/>
            </c:ext>
          </c:extLst>
        </c:ser>
        <c:ser>
          <c:idx val="8"/>
          <c:order val="3"/>
          <c:tx>
            <c:strRef>
              <c:f>'Orderly Occupancy Tables'!$E$1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'Orderly Occupancy Tables'!$A$2:$A$54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cat>
          <c:val>
            <c:numRef>
              <c:f>'Orderly Occupancy Tables'!$J$2:$J$54</c:f>
              <c:numCache>
                <c:formatCode>General</c:formatCode>
                <c:ptCount val="53"/>
                <c:pt idx="0">
                  <c:v>34.537815126050418</c:v>
                </c:pt>
                <c:pt idx="1">
                  <c:v>35.966386554621849</c:v>
                </c:pt>
                <c:pt idx="2">
                  <c:v>35.798319327731093</c:v>
                </c:pt>
                <c:pt idx="3">
                  <c:v>34.957983193277308</c:v>
                </c:pt>
                <c:pt idx="4">
                  <c:v>35.966386554621849</c:v>
                </c:pt>
                <c:pt idx="5">
                  <c:v>36.806722689075627</c:v>
                </c:pt>
                <c:pt idx="6">
                  <c:v>40.924369747899156</c:v>
                </c:pt>
                <c:pt idx="7">
                  <c:v>39.32773109243697</c:v>
                </c:pt>
                <c:pt idx="8">
                  <c:v>67.815126050420162</c:v>
                </c:pt>
                <c:pt idx="9">
                  <c:v>44.285714285714285</c:v>
                </c:pt>
                <c:pt idx="10">
                  <c:v>44.201680672268907</c:v>
                </c:pt>
                <c:pt idx="11">
                  <c:v>42.436974789915965</c:v>
                </c:pt>
                <c:pt idx="12">
                  <c:v>35.714285714285715</c:v>
                </c:pt>
                <c:pt idx="13">
                  <c:v>38.487394957983192</c:v>
                </c:pt>
                <c:pt idx="14">
                  <c:v>34.369747899159663</c:v>
                </c:pt>
                <c:pt idx="15">
                  <c:v>39.159663865546214</c:v>
                </c:pt>
                <c:pt idx="16">
                  <c:v>62.521008403361343</c:v>
                </c:pt>
                <c:pt idx="17">
                  <c:v>43.613445378151262</c:v>
                </c:pt>
                <c:pt idx="18">
                  <c:v>38.319327731092436</c:v>
                </c:pt>
                <c:pt idx="19">
                  <c:v>43.193277310924366</c:v>
                </c:pt>
                <c:pt idx="20">
                  <c:v>42.689075630252098</c:v>
                </c:pt>
                <c:pt idx="21">
                  <c:v>40.084033613445378</c:v>
                </c:pt>
                <c:pt idx="22">
                  <c:v>41.008403361344534</c:v>
                </c:pt>
                <c:pt idx="23">
                  <c:v>46.72268907563025</c:v>
                </c:pt>
                <c:pt idx="24">
                  <c:v>43.109243697478988</c:v>
                </c:pt>
                <c:pt idx="25">
                  <c:v>45.882352941176471</c:v>
                </c:pt>
                <c:pt idx="26">
                  <c:v>46.218487394957982</c:v>
                </c:pt>
                <c:pt idx="27">
                  <c:v>52.689075630252098</c:v>
                </c:pt>
                <c:pt idx="28">
                  <c:v>49.243697478991592</c:v>
                </c:pt>
                <c:pt idx="29">
                  <c:v>48.823529411764703</c:v>
                </c:pt>
                <c:pt idx="30">
                  <c:v>48.655462184873947</c:v>
                </c:pt>
                <c:pt idx="31">
                  <c:v>55.294117647058819</c:v>
                </c:pt>
                <c:pt idx="32">
                  <c:v>54.45378151260504</c:v>
                </c:pt>
                <c:pt idx="33">
                  <c:v>51.17647058823529</c:v>
                </c:pt>
                <c:pt idx="34">
                  <c:v>49.915966386554622</c:v>
                </c:pt>
                <c:pt idx="35">
                  <c:v>49.243697478991592</c:v>
                </c:pt>
                <c:pt idx="36">
                  <c:v>44.033613445378151</c:v>
                </c:pt>
                <c:pt idx="37">
                  <c:v>49.159663865546214</c:v>
                </c:pt>
                <c:pt idx="38">
                  <c:v>45.378151260504197</c:v>
                </c:pt>
                <c:pt idx="39">
                  <c:v>43.277310924369743</c:v>
                </c:pt>
                <c:pt idx="40">
                  <c:v>48.907563025210081</c:v>
                </c:pt>
                <c:pt idx="41">
                  <c:v>46.30252100840336</c:v>
                </c:pt>
                <c:pt idx="42">
                  <c:v>41.092436974789912</c:v>
                </c:pt>
                <c:pt idx="43">
                  <c:v>39.495798319327733</c:v>
                </c:pt>
                <c:pt idx="44">
                  <c:v>44.033613445378151</c:v>
                </c:pt>
                <c:pt idx="45">
                  <c:v>41.092436974789912</c:v>
                </c:pt>
                <c:pt idx="46">
                  <c:v>41.512605042016808</c:v>
                </c:pt>
                <c:pt idx="47">
                  <c:v>51.260504201680668</c:v>
                </c:pt>
                <c:pt idx="48">
                  <c:v>30.756302521008401</c:v>
                </c:pt>
                <c:pt idx="49">
                  <c:v>40.756302521008401</c:v>
                </c:pt>
                <c:pt idx="50">
                  <c:v>18.991596638655462</c:v>
                </c:pt>
                <c:pt idx="51">
                  <c:v>36.30252100840336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57-45DD-BD2C-F9460A2ED675}"/>
            </c:ext>
          </c:extLst>
        </c:ser>
        <c:ser>
          <c:idx val="9"/>
          <c:order val="4"/>
          <c:tx>
            <c:strRef>
              <c:f>'Orderly Occupancy Tables'!$F$1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'Orderly Occupancy Tables'!$A$2:$A$54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cat>
          <c:val>
            <c:numRef>
              <c:f>'Orderly Occupancy Tables'!$K$2:$K$54</c:f>
              <c:numCache>
                <c:formatCode>General</c:formatCode>
                <c:ptCount val="53"/>
                <c:pt idx="0">
                  <c:v>21.260504201680671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57-45DD-BD2C-F9460A2ED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040928"/>
        <c:axId val="655985048"/>
      </c:lineChart>
      <c:catAx>
        <c:axId val="72904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8504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65598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Occupancy</a:t>
                </a:r>
                <a:r>
                  <a:rPr lang="en-US" baseline="0"/>
                  <a:t> (% of Capacity)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04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163903596231072"/>
          <c:y val="0.88299812004641787"/>
          <c:w val="0.37181578051801417"/>
          <c:h val="3.41151881465822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Weekly Boarding</a:t>
            </a:r>
            <a:r>
              <a:rPr lang="en-US" baseline="0"/>
              <a:t> Year on Year 2016-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689839031059449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'Beautiful Boarding Tallies'!$E$2:$E$53</c:f>
              <c:numCache>
                <c:formatCode>General</c:formatCode>
                <c:ptCount val="52"/>
                <c:pt idx="0">
                  <c:v>99</c:v>
                </c:pt>
                <c:pt idx="1">
                  <c:v>54</c:v>
                </c:pt>
                <c:pt idx="2">
                  <c:v>87</c:v>
                </c:pt>
                <c:pt idx="3">
                  <c:v>97</c:v>
                </c:pt>
                <c:pt idx="4">
                  <c:v>85</c:v>
                </c:pt>
                <c:pt idx="5">
                  <c:v>88</c:v>
                </c:pt>
                <c:pt idx="6">
                  <c:v>100</c:v>
                </c:pt>
                <c:pt idx="7">
                  <c:v>355</c:v>
                </c:pt>
                <c:pt idx="8">
                  <c:v>179</c:v>
                </c:pt>
                <c:pt idx="9">
                  <c:v>166</c:v>
                </c:pt>
                <c:pt idx="10">
                  <c:v>143</c:v>
                </c:pt>
                <c:pt idx="11">
                  <c:v>84</c:v>
                </c:pt>
                <c:pt idx="12">
                  <c:v>83</c:v>
                </c:pt>
                <c:pt idx="13">
                  <c:v>105</c:v>
                </c:pt>
                <c:pt idx="14">
                  <c:v>62</c:v>
                </c:pt>
                <c:pt idx="15">
                  <c:v>66</c:v>
                </c:pt>
                <c:pt idx="16">
                  <c:v>321</c:v>
                </c:pt>
                <c:pt idx="17">
                  <c:v>120</c:v>
                </c:pt>
                <c:pt idx="18">
                  <c:v>104</c:v>
                </c:pt>
                <c:pt idx="19">
                  <c:v>85</c:v>
                </c:pt>
                <c:pt idx="20">
                  <c:v>128</c:v>
                </c:pt>
                <c:pt idx="21">
                  <c:v>130</c:v>
                </c:pt>
                <c:pt idx="22">
                  <c:v>131</c:v>
                </c:pt>
                <c:pt idx="23">
                  <c:v>108</c:v>
                </c:pt>
                <c:pt idx="24">
                  <c:v>130</c:v>
                </c:pt>
                <c:pt idx="25">
                  <c:v>173</c:v>
                </c:pt>
                <c:pt idx="26">
                  <c:v>240</c:v>
                </c:pt>
                <c:pt idx="27">
                  <c:v>203</c:v>
                </c:pt>
                <c:pt idx="28">
                  <c:v>187</c:v>
                </c:pt>
                <c:pt idx="29">
                  <c:v>187</c:v>
                </c:pt>
                <c:pt idx="30">
                  <c:v>208</c:v>
                </c:pt>
                <c:pt idx="31">
                  <c:v>234</c:v>
                </c:pt>
                <c:pt idx="32">
                  <c:v>189</c:v>
                </c:pt>
                <c:pt idx="33">
                  <c:v>215</c:v>
                </c:pt>
                <c:pt idx="34">
                  <c:v>151</c:v>
                </c:pt>
                <c:pt idx="35">
                  <c:v>202</c:v>
                </c:pt>
                <c:pt idx="36">
                  <c:v>118</c:v>
                </c:pt>
                <c:pt idx="37">
                  <c:v>179</c:v>
                </c:pt>
                <c:pt idx="38">
                  <c:v>156</c:v>
                </c:pt>
                <c:pt idx="39">
                  <c:v>125</c:v>
                </c:pt>
                <c:pt idx="40">
                  <c:v>176</c:v>
                </c:pt>
                <c:pt idx="41">
                  <c:v>134</c:v>
                </c:pt>
                <c:pt idx="42">
                  <c:v>94</c:v>
                </c:pt>
                <c:pt idx="43">
                  <c:v>96</c:v>
                </c:pt>
                <c:pt idx="44">
                  <c:v>127</c:v>
                </c:pt>
                <c:pt idx="45">
                  <c:v>116</c:v>
                </c:pt>
                <c:pt idx="46">
                  <c:v>300</c:v>
                </c:pt>
                <c:pt idx="47">
                  <c:v>175</c:v>
                </c:pt>
                <c:pt idx="48">
                  <c:v>82</c:v>
                </c:pt>
                <c:pt idx="49">
                  <c:v>100</c:v>
                </c:pt>
                <c:pt idx="50">
                  <c:v>178</c:v>
                </c:pt>
                <c:pt idx="51">
                  <c:v>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AF-4594-85F8-DAE7A4B0255D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Tallies'!$Q$2:$Q$53</c:f>
              <c:numCache>
                <c:formatCode>General</c:formatCode>
                <c:ptCount val="52"/>
                <c:pt idx="0">
                  <c:v>191</c:v>
                </c:pt>
                <c:pt idx="1">
                  <c:v>104</c:v>
                </c:pt>
                <c:pt idx="2">
                  <c:v>155</c:v>
                </c:pt>
                <c:pt idx="3">
                  <c:v>144</c:v>
                </c:pt>
                <c:pt idx="4">
                  <c:v>116</c:v>
                </c:pt>
                <c:pt idx="5">
                  <c:v>110</c:v>
                </c:pt>
                <c:pt idx="6">
                  <c:v>116</c:v>
                </c:pt>
                <c:pt idx="7">
                  <c:v>172</c:v>
                </c:pt>
                <c:pt idx="8">
                  <c:v>493</c:v>
                </c:pt>
                <c:pt idx="9">
                  <c:v>302</c:v>
                </c:pt>
                <c:pt idx="10">
                  <c:v>262</c:v>
                </c:pt>
                <c:pt idx="11">
                  <c:v>126</c:v>
                </c:pt>
                <c:pt idx="12">
                  <c:v>184</c:v>
                </c:pt>
                <c:pt idx="13">
                  <c:v>166</c:v>
                </c:pt>
                <c:pt idx="14">
                  <c:v>153</c:v>
                </c:pt>
                <c:pt idx="15">
                  <c:v>142</c:v>
                </c:pt>
                <c:pt idx="16">
                  <c:v>463</c:v>
                </c:pt>
                <c:pt idx="17">
                  <c:v>261</c:v>
                </c:pt>
                <c:pt idx="18">
                  <c:v>136</c:v>
                </c:pt>
                <c:pt idx="19">
                  <c:v>121</c:v>
                </c:pt>
                <c:pt idx="20">
                  <c:v>144</c:v>
                </c:pt>
                <c:pt idx="21">
                  <c:v>183</c:v>
                </c:pt>
                <c:pt idx="22">
                  <c:v>114</c:v>
                </c:pt>
                <c:pt idx="23">
                  <c:v>140</c:v>
                </c:pt>
                <c:pt idx="24">
                  <c:v>268</c:v>
                </c:pt>
                <c:pt idx="25">
                  <c:v>328</c:v>
                </c:pt>
                <c:pt idx="26">
                  <c:v>395</c:v>
                </c:pt>
                <c:pt idx="27">
                  <c:v>210</c:v>
                </c:pt>
                <c:pt idx="28">
                  <c:v>190</c:v>
                </c:pt>
                <c:pt idx="29">
                  <c:v>264</c:v>
                </c:pt>
                <c:pt idx="30">
                  <c:v>231</c:v>
                </c:pt>
                <c:pt idx="31">
                  <c:v>226</c:v>
                </c:pt>
                <c:pt idx="32">
                  <c:v>271</c:v>
                </c:pt>
                <c:pt idx="33">
                  <c:v>291</c:v>
                </c:pt>
                <c:pt idx="34">
                  <c:v>155</c:v>
                </c:pt>
                <c:pt idx="35">
                  <c:v>174</c:v>
                </c:pt>
                <c:pt idx="36">
                  <c:v>156</c:v>
                </c:pt>
                <c:pt idx="37">
                  <c:v>137</c:v>
                </c:pt>
                <c:pt idx="38">
                  <c:v>139</c:v>
                </c:pt>
                <c:pt idx="39">
                  <c:v>147</c:v>
                </c:pt>
                <c:pt idx="40">
                  <c:v>189</c:v>
                </c:pt>
                <c:pt idx="41">
                  <c:v>154</c:v>
                </c:pt>
                <c:pt idx="42">
                  <c:v>121</c:v>
                </c:pt>
                <c:pt idx="43">
                  <c:v>148</c:v>
                </c:pt>
                <c:pt idx="44">
                  <c:v>150</c:v>
                </c:pt>
                <c:pt idx="45">
                  <c:v>116</c:v>
                </c:pt>
                <c:pt idx="46">
                  <c:v>264</c:v>
                </c:pt>
                <c:pt idx="47">
                  <c:v>154</c:v>
                </c:pt>
                <c:pt idx="48">
                  <c:v>133</c:v>
                </c:pt>
                <c:pt idx="49">
                  <c:v>136</c:v>
                </c:pt>
                <c:pt idx="50">
                  <c:v>120</c:v>
                </c:pt>
                <c:pt idx="51">
                  <c:v>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AF-4594-85F8-DAE7A4B0255D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Tallies'!$AC$2:$AC$53</c:f>
              <c:numCache>
                <c:formatCode>General</c:formatCode>
                <c:ptCount val="52"/>
                <c:pt idx="0">
                  <c:v>228</c:v>
                </c:pt>
                <c:pt idx="1">
                  <c:v>108</c:v>
                </c:pt>
                <c:pt idx="2">
                  <c:v>163</c:v>
                </c:pt>
                <c:pt idx="3">
                  <c:v>127</c:v>
                </c:pt>
                <c:pt idx="4">
                  <c:v>109</c:v>
                </c:pt>
                <c:pt idx="5">
                  <c:v>167</c:v>
                </c:pt>
                <c:pt idx="6">
                  <c:v>182</c:v>
                </c:pt>
                <c:pt idx="7">
                  <c:v>155</c:v>
                </c:pt>
                <c:pt idx="8">
                  <c:v>447</c:v>
                </c:pt>
                <c:pt idx="9">
                  <c:v>210</c:v>
                </c:pt>
                <c:pt idx="10">
                  <c:v>184</c:v>
                </c:pt>
                <c:pt idx="11">
                  <c:v>202</c:v>
                </c:pt>
                <c:pt idx="12">
                  <c:v>108</c:v>
                </c:pt>
                <c:pt idx="13">
                  <c:v>145</c:v>
                </c:pt>
                <c:pt idx="14">
                  <c:v>166</c:v>
                </c:pt>
                <c:pt idx="15">
                  <c:v>200</c:v>
                </c:pt>
                <c:pt idx="16">
                  <c:v>504</c:v>
                </c:pt>
                <c:pt idx="17">
                  <c:v>226</c:v>
                </c:pt>
                <c:pt idx="18">
                  <c:v>131</c:v>
                </c:pt>
                <c:pt idx="19">
                  <c:v>113</c:v>
                </c:pt>
                <c:pt idx="20">
                  <c:v>157</c:v>
                </c:pt>
                <c:pt idx="21">
                  <c:v>189</c:v>
                </c:pt>
                <c:pt idx="22">
                  <c:v>108</c:v>
                </c:pt>
                <c:pt idx="23">
                  <c:v>132</c:v>
                </c:pt>
                <c:pt idx="24">
                  <c:v>181</c:v>
                </c:pt>
                <c:pt idx="25">
                  <c:v>179</c:v>
                </c:pt>
                <c:pt idx="26">
                  <c:v>387</c:v>
                </c:pt>
                <c:pt idx="27">
                  <c:v>295</c:v>
                </c:pt>
                <c:pt idx="28">
                  <c:v>230</c:v>
                </c:pt>
                <c:pt idx="29">
                  <c:v>233</c:v>
                </c:pt>
                <c:pt idx="30">
                  <c:v>161</c:v>
                </c:pt>
                <c:pt idx="31">
                  <c:v>254</c:v>
                </c:pt>
                <c:pt idx="32">
                  <c:v>319</c:v>
                </c:pt>
                <c:pt idx="33">
                  <c:v>252</c:v>
                </c:pt>
                <c:pt idx="34">
                  <c:v>217</c:v>
                </c:pt>
                <c:pt idx="35">
                  <c:v>295</c:v>
                </c:pt>
                <c:pt idx="36">
                  <c:v>177</c:v>
                </c:pt>
                <c:pt idx="37">
                  <c:v>183</c:v>
                </c:pt>
                <c:pt idx="38">
                  <c:v>179</c:v>
                </c:pt>
                <c:pt idx="39">
                  <c:v>228</c:v>
                </c:pt>
                <c:pt idx="40">
                  <c:v>203</c:v>
                </c:pt>
                <c:pt idx="41">
                  <c:v>172</c:v>
                </c:pt>
                <c:pt idx="42">
                  <c:v>213</c:v>
                </c:pt>
                <c:pt idx="43">
                  <c:v>167</c:v>
                </c:pt>
                <c:pt idx="44">
                  <c:v>148</c:v>
                </c:pt>
                <c:pt idx="45">
                  <c:v>154</c:v>
                </c:pt>
                <c:pt idx="46">
                  <c:v>326</c:v>
                </c:pt>
                <c:pt idx="47">
                  <c:v>180</c:v>
                </c:pt>
                <c:pt idx="48">
                  <c:v>90</c:v>
                </c:pt>
                <c:pt idx="49">
                  <c:v>121</c:v>
                </c:pt>
                <c:pt idx="50">
                  <c:v>120</c:v>
                </c:pt>
                <c:pt idx="51">
                  <c:v>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AF-4594-85F8-DAE7A4B0255D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Tallies'!$AO$2:$AO$53</c:f>
              <c:numCache>
                <c:formatCode>General</c:formatCode>
                <c:ptCount val="52"/>
                <c:pt idx="0">
                  <c:v>245</c:v>
                </c:pt>
                <c:pt idx="1">
                  <c:v>124</c:v>
                </c:pt>
                <c:pt idx="2">
                  <c:v>111</c:v>
                </c:pt>
                <c:pt idx="3">
                  <c:v>148</c:v>
                </c:pt>
                <c:pt idx="4">
                  <c:v>150</c:v>
                </c:pt>
                <c:pt idx="5">
                  <c:v>126</c:v>
                </c:pt>
                <c:pt idx="6">
                  <c:v>174</c:v>
                </c:pt>
                <c:pt idx="7">
                  <c:v>183</c:v>
                </c:pt>
                <c:pt idx="8">
                  <c:v>546</c:v>
                </c:pt>
                <c:pt idx="9">
                  <c:v>242</c:v>
                </c:pt>
                <c:pt idx="10">
                  <c:v>231</c:v>
                </c:pt>
                <c:pt idx="11">
                  <c:v>200</c:v>
                </c:pt>
                <c:pt idx="12">
                  <c:v>120</c:v>
                </c:pt>
                <c:pt idx="13">
                  <c:v>154</c:v>
                </c:pt>
                <c:pt idx="14">
                  <c:v>110</c:v>
                </c:pt>
                <c:pt idx="15">
                  <c:v>173</c:v>
                </c:pt>
                <c:pt idx="16">
                  <c:v>483</c:v>
                </c:pt>
                <c:pt idx="17">
                  <c:v>210</c:v>
                </c:pt>
                <c:pt idx="18">
                  <c:v>140</c:v>
                </c:pt>
                <c:pt idx="19">
                  <c:v>173</c:v>
                </c:pt>
                <c:pt idx="20">
                  <c:v>189</c:v>
                </c:pt>
                <c:pt idx="21">
                  <c:v>226</c:v>
                </c:pt>
                <c:pt idx="22">
                  <c:v>145</c:v>
                </c:pt>
                <c:pt idx="23">
                  <c:v>208</c:v>
                </c:pt>
                <c:pt idx="24">
                  <c:v>202</c:v>
                </c:pt>
                <c:pt idx="25">
                  <c:v>195</c:v>
                </c:pt>
                <c:pt idx="26">
                  <c:v>296</c:v>
                </c:pt>
                <c:pt idx="27">
                  <c:v>304</c:v>
                </c:pt>
                <c:pt idx="28">
                  <c:v>253</c:v>
                </c:pt>
                <c:pt idx="29">
                  <c:v>254</c:v>
                </c:pt>
                <c:pt idx="30">
                  <c:v>244</c:v>
                </c:pt>
                <c:pt idx="31">
                  <c:v>307</c:v>
                </c:pt>
                <c:pt idx="32">
                  <c:v>280</c:v>
                </c:pt>
                <c:pt idx="33">
                  <c:v>247</c:v>
                </c:pt>
                <c:pt idx="34">
                  <c:v>238</c:v>
                </c:pt>
                <c:pt idx="35">
                  <c:v>238</c:v>
                </c:pt>
                <c:pt idx="36">
                  <c:v>162</c:v>
                </c:pt>
                <c:pt idx="37">
                  <c:v>202</c:v>
                </c:pt>
                <c:pt idx="38">
                  <c:v>176</c:v>
                </c:pt>
                <c:pt idx="39">
                  <c:v>143</c:v>
                </c:pt>
                <c:pt idx="40">
                  <c:v>196</c:v>
                </c:pt>
                <c:pt idx="41">
                  <c:v>226</c:v>
                </c:pt>
                <c:pt idx="42">
                  <c:v>136</c:v>
                </c:pt>
                <c:pt idx="43">
                  <c:v>107</c:v>
                </c:pt>
                <c:pt idx="44">
                  <c:v>138</c:v>
                </c:pt>
                <c:pt idx="45">
                  <c:v>148</c:v>
                </c:pt>
                <c:pt idx="46">
                  <c:v>123</c:v>
                </c:pt>
                <c:pt idx="47">
                  <c:v>333</c:v>
                </c:pt>
                <c:pt idx="48">
                  <c:v>193</c:v>
                </c:pt>
                <c:pt idx="49">
                  <c:v>125</c:v>
                </c:pt>
                <c:pt idx="50">
                  <c:v>131</c:v>
                </c:pt>
                <c:pt idx="51">
                  <c:v>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AF-4594-85F8-DAE7A4B0255D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'Beautiful Boarding Tallies'!$BA:$BA</c:f>
              <c:strCache>
                <c:ptCount val="54"/>
                <c:pt idx="0">
                  <c:v>List</c:v>
                </c:pt>
                <c:pt idx="1">
                  <c:v>253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72-43F0-A01D-F9E35CD0B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686808"/>
        <c:axId val="681683528"/>
      </c:scatterChart>
      <c:valAx>
        <c:axId val="681686808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83528"/>
        <c:crosses val="autoZero"/>
        <c:crossBetween val="midCat"/>
      </c:valAx>
      <c:valAx>
        <c:axId val="68168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Boarding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86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95884964487133"/>
          <c:y val="0.81123608767357513"/>
          <c:w val="0.21319137742201988"/>
          <c:h val="6.7225445880292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Boarding Occupany</a:t>
            </a:r>
            <a:r>
              <a:rPr lang="en-US" baseline="0"/>
              <a:t> Mon+Fri Compared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543301183852742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Tallies'!$G$2:$G$53</c:f>
              <c:numCache>
                <c:formatCode>General</c:formatCode>
                <c:ptCount val="52"/>
                <c:pt idx="0">
                  <c:v>34</c:v>
                </c:pt>
                <c:pt idx="1">
                  <c:v>16</c:v>
                </c:pt>
                <c:pt idx="2">
                  <c:v>18</c:v>
                </c:pt>
                <c:pt idx="3">
                  <c:v>26</c:v>
                </c:pt>
                <c:pt idx="4">
                  <c:v>33</c:v>
                </c:pt>
                <c:pt idx="5">
                  <c:v>25</c:v>
                </c:pt>
                <c:pt idx="6">
                  <c:v>26</c:v>
                </c:pt>
                <c:pt idx="7">
                  <c:v>45</c:v>
                </c:pt>
                <c:pt idx="8">
                  <c:v>111</c:v>
                </c:pt>
                <c:pt idx="9">
                  <c:v>34</c:v>
                </c:pt>
                <c:pt idx="10">
                  <c:v>55</c:v>
                </c:pt>
                <c:pt idx="11">
                  <c:v>29</c:v>
                </c:pt>
                <c:pt idx="12">
                  <c:v>27</c:v>
                </c:pt>
                <c:pt idx="13">
                  <c:v>25</c:v>
                </c:pt>
                <c:pt idx="14">
                  <c:v>28</c:v>
                </c:pt>
                <c:pt idx="15">
                  <c:v>17</c:v>
                </c:pt>
                <c:pt idx="16">
                  <c:v>43</c:v>
                </c:pt>
                <c:pt idx="17">
                  <c:v>88</c:v>
                </c:pt>
                <c:pt idx="18">
                  <c:v>19</c:v>
                </c:pt>
                <c:pt idx="19">
                  <c:v>30</c:v>
                </c:pt>
                <c:pt idx="20">
                  <c:v>33</c:v>
                </c:pt>
                <c:pt idx="21">
                  <c:v>38</c:v>
                </c:pt>
                <c:pt idx="22">
                  <c:v>30</c:v>
                </c:pt>
                <c:pt idx="23">
                  <c:v>43</c:v>
                </c:pt>
                <c:pt idx="24">
                  <c:v>24</c:v>
                </c:pt>
                <c:pt idx="25">
                  <c:v>43</c:v>
                </c:pt>
                <c:pt idx="26">
                  <c:v>63</c:v>
                </c:pt>
                <c:pt idx="27">
                  <c:v>73</c:v>
                </c:pt>
                <c:pt idx="28">
                  <c:v>67</c:v>
                </c:pt>
                <c:pt idx="29">
                  <c:v>37</c:v>
                </c:pt>
                <c:pt idx="30">
                  <c:v>58</c:v>
                </c:pt>
                <c:pt idx="31">
                  <c:v>70</c:v>
                </c:pt>
                <c:pt idx="32">
                  <c:v>62</c:v>
                </c:pt>
                <c:pt idx="33">
                  <c:v>44</c:v>
                </c:pt>
                <c:pt idx="34">
                  <c:v>68</c:v>
                </c:pt>
                <c:pt idx="35">
                  <c:v>53</c:v>
                </c:pt>
                <c:pt idx="36">
                  <c:v>46</c:v>
                </c:pt>
                <c:pt idx="37">
                  <c:v>44</c:v>
                </c:pt>
                <c:pt idx="38">
                  <c:v>41</c:v>
                </c:pt>
                <c:pt idx="39">
                  <c:v>39</c:v>
                </c:pt>
                <c:pt idx="40">
                  <c:v>46</c:v>
                </c:pt>
                <c:pt idx="41">
                  <c:v>51</c:v>
                </c:pt>
                <c:pt idx="42">
                  <c:v>33</c:v>
                </c:pt>
                <c:pt idx="43">
                  <c:v>25</c:v>
                </c:pt>
                <c:pt idx="44">
                  <c:v>32</c:v>
                </c:pt>
                <c:pt idx="45">
                  <c:v>32</c:v>
                </c:pt>
                <c:pt idx="46">
                  <c:v>40</c:v>
                </c:pt>
                <c:pt idx="47">
                  <c:v>83</c:v>
                </c:pt>
                <c:pt idx="48">
                  <c:v>28</c:v>
                </c:pt>
                <c:pt idx="49">
                  <c:v>27</c:v>
                </c:pt>
                <c:pt idx="50">
                  <c:v>36</c:v>
                </c:pt>
                <c:pt idx="51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CD-44D2-B87E-A14B32F8A686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Tallies'!$S$2:$S$53</c:f>
              <c:numCache>
                <c:formatCode>General</c:formatCode>
                <c:ptCount val="52"/>
                <c:pt idx="0">
                  <c:v>45</c:v>
                </c:pt>
                <c:pt idx="1">
                  <c:v>39</c:v>
                </c:pt>
                <c:pt idx="2">
                  <c:v>53</c:v>
                </c:pt>
                <c:pt idx="3">
                  <c:v>31</c:v>
                </c:pt>
                <c:pt idx="4">
                  <c:v>31</c:v>
                </c:pt>
                <c:pt idx="5">
                  <c:v>38</c:v>
                </c:pt>
                <c:pt idx="6">
                  <c:v>39</c:v>
                </c:pt>
                <c:pt idx="7">
                  <c:v>80</c:v>
                </c:pt>
                <c:pt idx="8">
                  <c:v>140</c:v>
                </c:pt>
                <c:pt idx="9">
                  <c:v>69</c:v>
                </c:pt>
                <c:pt idx="10">
                  <c:v>63</c:v>
                </c:pt>
                <c:pt idx="11">
                  <c:v>32</c:v>
                </c:pt>
                <c:pt idx="12">
                  <c:v>49</c:v>
                </c:pt>
                <c:pt idx="13">
                  <c:v>53</c:v>
                </c:pt>
                <c:pt idx="14">
                  <c:v>38</c:v>
                </c:pt>
                <c:pt idx="15">
                  <c:v>59</c:v>
                </c:pt>
                <c:pt idx="16">
                  <c:v>147</c:v>
                </c:pt>
                <c:pt idx="17">
                  <c:v>50</c:v>
                </c:pt>
                <c:pt idx="18">
                  <c:v>37</c:v>
                </c:pt>
                <c:pt idx="19">
                  <c:v>36</c:v>
                </c:pt>
                <c:pt idx="20">
                  <c:v>55</c:v>
                </c:pt>
                <c:pt idx="21">
                  <c:v>43</c:v>
                </c:pt>
                <c:pt idx="22">
                  <c:v>33</c:v>
                </c:pt>
                <c:pt idx="23">
                  <c:v>58</c:v>
                </c:pt>
                <c:pt idx="24">
                  <c:v>80</c:v>
                </c:pt>
                <c:pt idx="25">
                  <c:v>90</c:v>
                </c:pt>
                <c:pt idx="26">
                  <c:v>104</c:v>
                </c:pt>
                <c:pt idx="27">
                  <c:v>63</c:v>
                </c:pt>
                <c:pt idx="28">
                  <c:v>59</c:v>
                </c:pt>
                <c:pt idx="29">
                  <c:v>81</c:v>
                </c:pt>
                <c:pt idx="30">
                  <c:v>68</c:v>
                </c:pt>
                <c:pt idx="31">
                  <c:v>70</c:v>
                </c:pt>
                <c:pt idx="32">
                  <c:v>82</c:v>
                </c:pt>
                <c:pt idx="33">
                  <c:v>75</c:v>
                </c:pt>
                <c:pt idx="34">
                  <c:v>59</c:v>
                </c:pt>
                <c:pt idx="35">
                  <c:v>39</c:v>
                </c:pt>
                <c:pt idx="36">
                  <c:v>49</c:v>
                </c:pt>
                <c:pt idx="37">
                  <c:v>39</c:v>
                </c:pt>
                <c:pt idx="38">
                  <c:v>44</c:v>
                </c:pt>
                <c:pt idx="39">
                  <c:v>51</c:v>
                </c:pt>
                <c:pt idx="40">
                  <c:v>50</c:v>
                </c:pt>
                <c:pt idx="41">
                  <c:v>35</c:v>
                </c:pt>
                <c:pt idx="42">
                  <c:v>39</c:v>
                </c:pt>
                <c:pt idx="43">
                  <c:v>44</c:v>
                </c:pt>
                <c:pt idx="44">
                  <c:v>42</c:v>
                </c:pt>
                <c:pt idx="45">
                  <c:v>33</c:v>
                </c:pt>
                <c:pt idx="46">
                  <c:v>69</c:v>
                </c:pt>
                <c:pt idx="47">
                  <c:v>32</c:v>
                </c:pt>
                <c:pt idx="48">
                  <c:v>46</c:v>
                </c:pt>
                <c:pt idx="49">
                  <c:v>31</c:v>
                </c:pt>
                <c:pt idx="50">
                  <c:v>38</c:v>
                </c:pt>
                <c:pt idx="51">
                  <c:v>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CD-44D2-B87E-A14B32F8A686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Tallies'!$AE$2:$AE$53</c:f>
              <c:numCache>
                <c:formatCode>General</c:formatCode>
                <c:ptCount val="52"/>
                <c:pt idx="0">
                  <c:v>47</c:v>
                </c:pt>
                <c:pt idx="1">
                  <c:v>44</c:v>
                </c:pt>
                <c:pt idx="2">
                  <c:v>45</c:v>
                </c:pt>
                <c:pt idx="3">
                  <c:v>34</c:v>
                </c:pt>
                <c:pt idx="4">
                  <c:v>36</c:v>
                </c:pt>
                <c:pt idx="5">
                  <c:v>63</c:v>
                </c:pt>
                <c:pt idx="6">
                  <c:v>51</c:v>
                </c:pt>
                <c:pt idx="7">
                  <c:v>61</c:v>
                </c:pt>
                <c:pt idx="8">
                  <c:v>125</c:v>
                </c:pt>
                <c:pt idx="9">
                  <c:v>42</c:v>
                </c:pt>
                <c:pt idx="10">
                  <c:v>68</c:v>
                </c:pt>
                <c:pt idx="11">
                  <c:v>49</c:v>
                </c:pt>
                <c:pt idx="12">
                  <c:v>33</c:v>
                </c:pt>
                <c:pt idx="13">
                  <c:v>41</c:v>
                </c:pt>
                <c:pt idx="14">
                  <c:v>56</c:v>
                </c:pt>
                <c:pt idx="15">
                  <c:v>83</c:v>
                </c:pt>
                <c:pt idx="16">
                  <c:v>139</c:v>
                </c:pt>
                <c:pt idx="17">
                  <c:v>39</c:v>
                </c:pt>
                <c:pt idx="18">
                  <c:v>40</c:v>
                </c:pt>
                <c:pt idx="19">
                  <c:v>39</c:v>
                </c:pt>
                <c:pt idx="20">
                  <c:v>50</c:v>
                </c:pt>
                <c:pt idx="21">
                  <c:v>39</c:v>
                </c:pt>
                <c:pt idx="22">
                  <c:v>33</c:v>
                </c:pt>
                <c:pt idx="23">
                  <c:v>44</c:v>
                </c:pt>
                <c:pt idx="24">
                  <c:v>50</c:v>
                </c:pt>
                <c:pt idx="25">
                  <c:v>69</c:v>
                </c:pt>
                <c:pt idx="26">
                  <c:v>102</c:v>
                </c:pt>
                <c:pt idx="27">
                  <c:v>88</c:v>
                </c:pt>
                <c:pt idx="28">
                  <c:v>67</c:v>
                </c:pt>
                <c:pt idx="29">
                  <c:v>60</c:v>
                </c:pt>
                <c:pt idx="30">
                  <c:v>60</c:v>
                </c:pt>
                <c:pt idx="31">
                  <c:v>96</c:v>
                </c:pt>
                <c:pt idx="32">
                  <c:v>88</c:v>
                </c:pt>
                <c:pt idx="33">
                  <c:v>66</c:v>
                </c:pt>
                <c:pt idx="34">
                  <c:v>92</c:v>
                </c:pt>
                <c:pt idx="35">
                  <c:v>64</c:v>
                </c:pt>
                <c:pt idx="36">
                  <c:v>62</c:v>
                </c:pt>
                <c:pt idx="37">
                  <c:v>49</c:v>
                </c:pt>
                <c:pt idx="38">
                  <c:v>63</c:v>
                </c:pt>
                <c:pt idx="39">
                  <c:v>70</c:v>
                </c:pt>
                <c:pt idx="40">
                  <c:v>46</c:v>
                </c:pt>
                <c:pt idx="41">
                  <c:v>64</c:v>
                </c:pt>
                <c:pt idx="42">
                  <c:v>56</c:v>
                </c:pt>
                <c:pt idx="43">
                  <c:v>41</c:v>
                </c:pt>
                <c:pt idx="44">
                  <c:v>45</c:v>
                </c:pt>
                <c:pt idx="45">
                  <c:v>44</c:v>
                </c:pt>
                <c:pt idx="46">
                  <c:v>90</c:v>
                </c:pt>
                <c:pt idx="47">
                  <c:v>26</c:v>
                </c:pt>
                <c:pt idx="48">
                  <c:v>38</c:v>
                </c:pt>
                <c:pt idx="49">
                  <c:v>37</c:v>
                </c:pt>
                <c:pt idx="50">
                  <c:v>46</c:v>
                </c:pt>
                <c:pt idx="51">
                  <c:v>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CD-44D2-B87E-A14B32F8A686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Tallies'!$AQ$2:$AQ$53</c:f>
              <c:numCache>
                <c:formatCode>General</c:formatCode>
                <c:ptCount val="52"/>
                <c:pt idx="0">
                  <c:v>65</c:v>
                </c:pt>
                <c:pt idx="1">
                  <c:v>45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44</c:v>
                </c:pt>
                <c:pt idx="6">
                  <c:v>46</c:v>
                </c:pt>
                <c:pt idx="7">
                  <c:v>74</c:v>
                </c:pt>
                <c:pt idx="8">
                  <c:v>156</c:v>
                </c:pt>
                <c:pt idx="9">
                  <c:v>56</c:v>
                </c:pt>
                <c:pt idx="10">
                  <c:v>64</c:v>
                </c:pt>
                <c:pt idx="11">
                  <c:v>62</c:v>
                </c:pt>
                <c:pt idx="12">
                  <c:v>42</c:v>
                </c:pt>
                <c:pt idx="13">
                  <c:v>37</c:v>
                </c:pt>
                <c:pt idx="14">
                  <c:v>46</c:v>
                </c:pt>
                <c:pt idx="15">
                  <c:v>79</c:v>
                </c:pt>
                <c:pt idx="16">
                  <c:v>128</c:v>
                </c:pt>
                <c:pt idx="17">
                  <c:v>42</c:v>
                </c:pt>
                <c:pt idx="18">
                  <c:v>42</c:v>
                </c:pt>
                <c:pt idx="19">
                  <c:v>62</c:v>
                </c:pt>
                <c:pt idx="20">
                  <c:v>61</c:v>
                </c:pt>
                <c:pt idx="21">
                  <c:v>48</c:v>
                </c:pt>
                <c:pt idx="22">
                  <c:v>51</c:v>
                </c:pt>
                <c:pt idx="23">
                  <c:v>66</c:v>
                </c:pt>
                <c:pt idx="24">
                  <c:v>59</c:v>
                </c:pt>
                <c:pt idx="25">
                  <c:v>50</c:v>
                </c:pt>
                <c:pt idx="26">
                  <c:v>101</c:v>
                </c:pt>
                <c:pt idx="27">
                  <c:v>75</c:v>
                </c:pt>
                <c:pt idx="28">
                  <c:v>77</c:v>
                </c:pt>
                <c:pt idx="29">
                  <c:v>79</c:v>
                </c:pt>
                <c:pt idx="30">
                  <c:v>85</c:v>
                </c:pt>
                <c:pt idx="31">
                  <c:v>89</c:v>
                </c:pt>
                <c:pt idx="32">
                  <c:v>79</c:v>
                </c:pt>
                <c:pt idx="33">
                  <c:v>73</c:v>
                </c:pt>
                <c:pt idx="34">
                  <c:v>76</c:v>
                </c:pt>
                <c:pt idx="35">
                  <c:v>48</c:v>
                </c:pt>
                <c:pt idx="36">
                  <c:v>61</c:v>
                </c:pt>
                <c:pt idx="37">
                  <c:v>51</c:v>
                </c:pt>
                <c:pt idx="38">
                  <c:v>52</c:v>
                </c:pt>
                <c:pt idx="39">
                  <c:v>47</c:v>
                </c:pt>
                <c:pt idx="40">
                  <c:v>67</c:v>
                </c:pt>
                <c:pt idx="41">
                  <c:v>56</c:v>
                </c:pt>
                <c:pt idx="42">
                  <c:v>34</c:v>
                </c:pt>
                <c:pt idx="43">
                  <c:v>37</c:v>
                </c:pt>
                <c:pt idx="44">
                  <c:v>45</c:v>
                </c:pt>
                <c:pt idx="45">
                  <c:v>43</c:v>
                </c:pt>
                <c:pt idx="46">
                  <c:v>47</c:v>
                </c:pt>
                <c:pt idx="47">
                  <c:v>94</c:v>
                </c:pt>
                <c:pt idx="48">
                  <c:v>32</c:v>
                </c:pt>
                <c:pt idx="49">
                  <c:v>30</c:v>
                </c:pt>
                <c:pt idx="50">
                  <c:v>48</c:v>
                </c:pt>
                <c:pt idx="51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CD-44D2-B87E-A14B32F8A686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'Beautiful Boarding Tallies'!$BC:$BC</c:f>
              <c:strCache>
                <c:ptCount val="53"/>
                <c:pt idx="0">
                  <c:v>List 2</c:v>
                </c:pt>
                <c:pt idx="1">
                  <c:v>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8-44DE-8A4C-A0BC50944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383520"/>
        <c:axId val="350354984"/>
      </c:scatterChart>
      <c:valAx>
        <c:axId val="350383520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54984"/>
        <c:crosses val="autoZero"/>
        <c:crossBetween val="midCat"/>
      </c:valAx>
      <c:valAx>
        <c:axId val="35035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Boarding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8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81798420571881"/>
          <c:y val="0.82351817555430773"/>
          <c:w val="0.23530102790014687"/>
          <c:h val="6.7225375280290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Boarding Occupancy</a:t>
            </a:r>
            <a:r>
              <a:rPr lang="en-US" baseline="0"/>
              <a:t> Tues-Thurs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396763336646024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Tallies'!$I$2:$I$53</c:f>
              <c:numCache>
                <c:formatCode>General</c:formatCode>
                <c:ptCount val="52"/>
                <c:pt idx="0">
                  <c:v>30</c:v>
                </c:pt>
                <c:pt idx="1">
                  <c:v>19</c:v>
                </c:pt>
                <c:pt idx="2">
                  <c:v>24</c:v>
                </c:pt>
                <c:pt idx="3">
                  <c:v>35</c:v>
                </c:pt>
                <c:pt idx="4">
                  <c:v>22</c:v>
                </c:pt>
                <c:pt idx="5">
                  <c:v>34</c:v>
                </c:pt>
                <c:pt idx="6">
                  <c:v>39</c:v>
                </c:pt>
                <c:pt idx="7">
                  <c:v>170</c:v>
                </c:pt>
                <c:pt idx="8">
                  <c:v>32</c:v>
                </c:pt>
                <c:pt idx="9">
                  <c:v>76</c:v>
                </c:pt>
                <c:pt idx="10">
                  <c:v>47</c:v>
                </c:pt>
                <c:pt idx="11">
                  <c:v>36</c:v>
                </c:pt>
                <c:pt idx="12">
                  <c:v>27</c:v>
                </c:pt>
                <c:pt idx="13">
                  <c:v>34</c:v>
                </c:pt>
                <c:pt idx="14">
                  <c:v>18</c:v>
                </c:pt>
                <c:pt idx="15">
                  <c:v>28</c:v>
                </c:pt>
                <c:pt idx="16">
                  <c:v>138</c:v>
                </c:pt>
                <c:pt idx="17">
                  <c:v>29</c:v>
                </c:pt>
                <c:pt idx="18">
                  <c:v>44</c:v>
                </c:pt>
                <c:pt idx="19">
                  <c:v>34</c:v>
                </c:pt>
                <c:pt idx="20">
                  <c:v>41</c:v>
                </c:pt>
                <c:pt idx="21">
                  <c:v>28</c:v>
                </c:pt>
                <c:pt idx="22">
                  <c:v>59</c:v>
                </c:pt>
                <c:pt idx="23">
                  <c:v>26</c:v>
                </c:pt>
                <c:pt idx="24">
                  <c:v>51</c:v>
                </c:pt>
                <c:pt idx="25">
                  <c:v>72</c:v>
                </c:pt>
                <c:pt idx="26">
                  <c:v>68</c:v>
                </c:pt>
                <c:pt idx="27">
                  <c:v>72</c:v>
                </c:pt>
                <c:pt idx="28">
                  <c:v>58</c:v>
                </c:pt>
                <c:pt idx="29">
                  <c:v>82</c:v>
                </c:pt>
                <c:pt idx="30">
                  <c:v>78</c:v>
                </c:pt>
                <c:pt idx="31">
                  <c:v>72</c:v>
                </c:pt>
                <c:pt idx="32">
                  <c:v>59</c:v>
                </c:pt>
                <c:pt idx="33">
                  <c:v>76</c:v>
                </c:pt>
                <c:pt idx="34">
                  <c:v>32</c:v>
                </c:pt>
                <c:pt idx="35">
                  <c:v>35</c:v>
                </c:pt>
                <c:pt idx="36">
                  <c:v>37</c:v>
                </c:pt>
                <c:pt idx="37">
                  <c:v>65</c:v>
                </c:pt>
                <c:pt idx="38">
                  <c:v>52</c:v>
                </c:pt>
                <c:pt idx="39">
                  <c:v>41</c:v>
                </c:pt>
                <c:pt idx="40">
                  <c:v>48</c:v>
                </c:pt>
                <c:pt idx="41">
                  <c:v>40</c:v>
                </c:pt>
                <c:pt idx="42">
                  <c:v>22</c:v>
                </c:pt>
                <c:pt idx="43">
                  <c:v>40</c:v>
                </c:pt>
                <c:pt idx="44">
                  <c:v>49</c:v>
                </c:pt>
                <c:pt idx="45">
                  <c:v>41</c:v>
                </c:pt>
                <c:pt idx="46">
                  <c:v>188</c:v>
                </c:pt>
                <c:pt idx="47">
                  <c:v>28</c:v>
                </c:pt>
                <c:pt idx="48">
                  <c:v>24</c:v>
                </c:pt>
                <c:pt idx="49">
                  <c:v>27</c:v>
                </c:pt>
                <c:pt idx="50">
                  <c:v>84</c:v>
                </c:pt>
                <c:pt idx="51">
                  <c:v>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80-4515-8A35-6C600E40946B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Tallies'!$U$2:$U$53</c:f>
              <c:numCache>
                <c:formatCode>General</c:formatCode>
                <c:ptCount val="52"/>
                <c:pt idx="0">
                  <c:v>46</c:v>
                </c:pt>
                <c:pt idx="1">
                  <c:v>37</c:v>
                </c:pt>
                <c:pt idx="2">
                  <c:v>46</c:v>
                </c:pt>
                <c:pt idx="3">
                  <c:v>50</c:v>
                </c:pt>
                <c:pt idx="4">
                  <c:v>41</c:v>
                </c:pt>
                <c:pt idx="5">
                  <c:v>43</c:v>
                </c:pt>
                <c:pt idx="6">
                  <c:v>40</c:v>
                </c:pt>
                <c:pt idx="7">
                  <c:v>61</c:v>
                </c:pt>
                <c:pt idx="8">
                  <c:v>229</c:v>
                </c:pt>
                <c:pt idx="9">
                  <c:v>97</c:v>
                </c:pt>
                <c:pt idx="10">
                  <c:v>100</c:v>
                </c:pt>
                <c:pt idx="11">
                  <c:v>34</c:v>
                </c:pt>
                <c:pt idx="12">
                  <c:v>78</c:v>
                </c:pt>
                <c:pt idx="13">
                  <c:v>63</c:v>
                </c:pt>
                <c:pt idx="14">
                  <c:v>55</c:v>
                </c:pt>
                <c:pt idx="15">
                  <c:v>60</c:v>
                </c:pt>
                <c:pt idx="16">
                  <c:v>212</c:v>
                </c:pt>
                <c:pt idx="17">
                  <c:v>56</c:v>
                </c:pt>
                <c:pt idx="18">
                  <c:v>47</c:v>
                </c:pt>
                <c:pt idx="19">
                  <c:v>45</c:v>
                </c:pt>
                <c:pt idx="20">
                  <c:v>58</c:v>
                </c:pt>
                <c:pt idx="21">
                  <c:v>46</c:v>
                </c:pt>
                <c:pt idx="22">
                  <c:v>37</c:v>
                </c:pt>
                <c:pt idx="23">
                  <c:v>60</c:v>
                </c:pt>
                <c:pt idx="24">
                  <c:v>120</c:v>
                </c:pt>
                <c:pt idx="25">
                  <c:v>125</c:v>
                </c:pt>
                <c:pt idx="26">
                  <c:v>126</c:v>
                </c:pt>
                <c:pt idx="27">
                  <c:v>74</c:v>
                </c:pt>
                <c:pt idx="28">
                  <c:v>58</c:v>
                </c:pt>
                <c:pt idx="29">
                  <c:v>105</c:v>
                </c:pt>
                <c:pt idx="30">
                  <c:v>69</c:v>
                </c:pt>
                <c:pt idx="31">
                  <c:v>69</c:v>
                </c:pt>
                <c:pt idx="32">
                  <c:v>100</c:v>
                </c:pt>
                <c:pt idx="33">
                  <c:v>99</c:v>
                </c:pt>
                <c:pt idx="34">
                  <c:v>55</c:v>
                </c:pt>
                <c:pt idx="35">
                  <c:v>27</c:v>
                </c:pt>
                <c:pt idx="36">
                  <c:v>49</c:v>
                </c:pt>
                <c:pt idx="37">
                  <c:v>37</c:v>
                </c:pt>
                <c:pt idx="38">
                  <c:v>57</c:v>
                </c:pt>
                <c:pt idx="39">
                  <c:v>57</c:v>
                </c:pt>
                <c:pt idx="40">
                  <c:v>38</c:v>
                </c:pt>
                <c:pt idx="41">
                  <c:v>39</c:v>
                </c:pt>
                <c:pt idx="42">
                  <c:v>36</c:v>
                </c:pt>
                <c:pt idx="43">
                  <c:v>42</c:v>
                </c:pt>
                <c:pt idx="44">
                  <c:v>69</c:v>
                </c:pt>
                <c:pt idx="45">
                  <c:v>43</c:v>
                </c:pt>
                <c:pt idx="46">
                  <c:v>171</c:v>
                </c:pt>
                <c:pt idx="47">
                  <c:v>30</c:v>
                </c:pt>
                <c:pt idx="48">
                  <c:v>61</c:v>
                </c:pt>
                <c:pt idx="49">
                  <c:v>36</c:v>
                </c:pt>
                <c:pt idx="50">
                  <c:v>60</c:v>
                </c:pt>
                <c:pt idx="51">
                  <c:v>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80-4515-8A35-6C600E40946B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Tallies'!$AG$2:$AG$53</c:f>
              <c:numCache>
                <c:formatCode>General</c:formatCode>
                <c:ptCount val="52"/>
                <c:pt idx="0">
                  <c:v>56</c:v>
                </c:pt>
                <c:pt idx="1">
                  <c:v>42</c:v>
                </c:pt>
                <c:pt idx="2">
                  <c:v>56</c:v>
                </c:pt>
                <c:pt idx="3">
                  <c:v>46</c:v>
                </c:pt>
                <c:pt idx="4">
                  <c:v>39</c:v>
                </c:pt>
                <c:pt idx="5">
                  <c:v>66</c:v>
                </c:pt>
                <c:pt idx="6">
                  <c:v>60</c:v>
                </c:pt>
                <c:pt idx="7">
                  <c:v>53</c:v>
                </c:pt>
                <c:pt idx="8">
                  <c:v>200</c:v>
                </c:pt>
                <c:pt idx="9">
                  <c:v>50</c:v>
                </c:pt>
                <c:pt idx="10">
                  <c:v>87</c:v>
                </c:pt>
                <c:pt idx="11">
                  <c:v>63</c:v>
                </c:pt>
                <c:pt idx="12">
                  <c:v>35</c:v>
                </c:pt>
                <c:pt idx="13">
                  <c:v>54</c:v>
                </c:pt>
                <c:pt idx="14">
                  <c:v>59</c:v>
                </c:pt>
                <c:pt idx="15">
                  <c:v>83</c:v>
                </c:pt>
                <c:pt idx="16">
                  <c:v>231</c:v>
                </c:pt>
                <c:pt idx="17">
                  <c:v>41</c:v>
                </c:pt>
                <c:pt idx="18">
                  <c:v>47</c:v>
                </c:pt>
                <c:pt idx="19">
                  <c:v>27</c:v>
                </c:pt>
                <c:pt idx="20">
                  <c:v>53</c:v>
                </c:pt>
                <c:pt idx="21">
                  <c:v>42</c:v>
                </c:pt>
                <c:pt idx="22">
                  <c:v>36</c:v>
                </c:pt>
                <c:pt idx="23">
                  <c:v>55</c:v>
                </c:pt>
                <c:pt idx="24">
                  <c:v>65</c:v>
                </c:pt>
                <c:pt idx="25">
                  <c:v>69</c:v>
                </c:pt>
                <c:pt idx="26">
                  <c:v>186</c:v>
                </c:pt>
                <c:pt idx="27">
                  <c:v>92</c:v>
                </c:pt>
                <c:pt idx="28">
                  <c:v>70</c:v>
                </c:pt>
                <c:pt idx="29">
                  <c:v>68</c:v>
                </c:pt>
                <c:pt idx="30">
                  <c:v>51</c:v>
                </c:pt>
                <c:pt idx="31">
                  <c:v>95</c:v>
                </c:pt>
                <c:pt idx="32">
                  <c:v>104</c:v>
                </c:pt>
                <c:pt idx="33">
                  <c:v>72</c:v>
                </c:pt>
                <c:pt idx="34">
                  <c:v>95</c:v>
                </c:pt>
                <c:pt idx="35">
                  <c:v>42</c:v>
                </c:pt>
                <c:pt idx="36">
                  <c:v>70</c:v>
                </c:pt>
                <c:pt idx="37">
                  <c:v>57</c:v>
                </c:pt>
                <c:pt idx="38">
                  <c:v>63</c:v>
                </c:pt>
                <c:pt idx="39">
                  <c:v>75</c:v>
                </c:pt>
                <c:pt idx="40">
                  <c:v>56</c:v>
                </c:pt>
                <c:pt idx="41">
                  <c:v>74</c:v>
                </c:pt>
                <c:pt idx="42">
                  <c:v>67</c:v>
                </c:pt>
                <c:pt idx="43">
                  <c:v>64</c:v>
                </c:pt>
                <c:pt idx="44">
                  <c:v>61</c:v>
                </c:pt>
                <c:pt idx="45">
                  <c:v>52</c:v>
                </c:pt>
                <c:pt idx="46">
                  <c:v>218</c:v>
                </c:pt>
                <c:pt idx="47">
                  <c:v>35</c:v>
                </c:pt>
                <c:pt idx="48">
                  <c:v>38</c:v>
                </c:pt>
                <c:pt idx="49">
                  <c:v>37</c:v>
                </c:pt>
                <c:pt idx="50">
                  <c:v>49</c:v>
                </c:pt>
                <c:pt idx="51">
                  <c:v>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80-4515-8A35-6C600E40946B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Tallies'!$AS$2:$AS$53</c:f>
              <c:numCache>
                <c:formatCode>General</c:formatCode>
                <c:ptCount val="52"/>
                <c:pt idx="0">
                  <c:v>53</c:v>
                </c:pt>
                <c:pt idx="1">
                  <c:v>48</c:v>
                </c:pt>
                <c:pt idx="2">
                  <c:v>24</c:v>
                </c:pt>
                <c:pt idx="3">
                  <c:v>46</c:v>
                </c:pt>
                <c:pt idx="4">
                  <c:v>56</c:v>
                </c:pt>
                <c:pt idx="5">
                  <c:v>51</c:v>
                </c:pt>
                <c:pt idx="6">
                  <c:v>63</c:v>
                </c:pt>
                <c:pt idx="7">
                  <c:v>77</c:v>
                </c:pt>
                <c:pt idx="8">
                  <c:v>242</c:v>
                </c:pt>
                <c:pt idx="9">
                  <c:v>62</c:v>
                </c:pt>
                <c:pt idx="10">
                  <c:v>88</c:v>
                </c:pt>
                <c:pt idx="11">
                  <c:v>72</c:v>
                </c:pt>
                <c:pt idx="12">
                  <c:v>39</c:v>
                </c:pt>
                <c:pt idx="13">
                  <c:v>44</c:v>
                </c:pt>
                <c:pt idx="14">
                  <c:v>53</c:v>
                </c:pt>
                <c:pt idx="15">
                  <c:v>67</c:v>
                </c:pt>
                <c:pt idx="16">
                  <c:v>205</c:v>
                </c:pt>
                <c:pt idx="17">
                  <c:v>53</c:v>
                </c:pt>
                <c:pt idx="18">
                  <c:v>63</c:v>
                </c:pt>
                <c:pt idx="19">
                  <c:v>59</c:v>
                </c:pt>
                <c:pt idx="20">
                  <c:v>59</c:v>
                </c:pt>
                <c:pt idx="21">
                  <c:v>50</c:v>
                </c:pt>
                <c:pt idx="22">
                  <c:v>65</c:v>
                </c:pt>
                <c:pt idx="23">
                  <c:v>71</c:v>
                </c:pt>
                <c:pt idx="24">
                  <c:v>68</c:v>
                </c:pt>
                <c:pt idx="25">
                  <c:v>66</c:v>
                </c:pt>
                <c:pt idx="26">
                  <c:v>155</c:v>
                </c:pt>
                <c:pt idx="27">
                  <c:v>112</c:v>
                </c:pt>
                <c:pt idx="28">
                  <c:v>95</c:v>
                </c:pt>
                <c:pt idx="29">
                  <c:v>77</c:v>
                </c:pt>
                <c:pt idx="30">
                  <c:v>85</c:v>
                </c:pt>
                <c:pt idx="31">
                  <c:v>119</c:v>
                </c:pt>
                <c:pt idx="32">
                  <c:v>88</c:v>
                </c:pt>
                <c:pt idx="33">
                  <c:v>88</c:v>
                </c:pt>
                <c:pt idx="34">
                  <c:v>80</c:v>
                </c:pt>
                <c:pt idx="35">
                  <c:v>36</c:v>
                </c:pt>
                <c:pt idx="36">
                  <c:v>60</c:v>
                </c:pt>
                <c:pt idx="37">
                  <c:v>70</c:v>
                </c:pt>
                <c:pt idx="38">
                  <c:v>59</c:v>
                </c:pt>
                <c:pt idx="39">
                  <c:v>44</c:v>
                </c:pt>
                <c:pt idx="40">
                  <c:v>65</c:v>
                </c:pt>
                <c:pt idx="41">
                  <c:v>66</c:v>
                </c:pt>
                <c:pt idx="42">
                  <c:v>28</c:v>
                </c:pt>
                <c:pt idx="43">
                  <c:v>28</c:v>
                </c:pt>
                <c:pt idx="44">
                  <c:v>50</c:v>
                </c:pt>
                <c:pt idx="45">
                  <c:v>41</c:v>
                </c:pt>
                <c:pt idx="46">
                  <c:v>40</c:v>
                </c:pt>
                <c:pt idx="47">
                  <c:v>206</c:v>
                </c:pt>
                <c:pt idx="48">
                  <c:v>42</c:v>
                </c:pt>
                <c:pt idx="49">
                  <c:v>36</c:v>
                </c:pt>
                <c:pt idx="50">
                  <c:v>55</c:v>
                </c:pt>
                <c:pt idx="51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80-4515-8A35-6C600E40946B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'Beautiful Boarding Tallies'!$BE:$BE</c:f>
              <c:strCache>
                <c:ptCount val="54"/>
                <c:pt idx="0">
                  <c:v>List 3</c:v>
                </c:pt>
                <c:pt idx="1">
                  <c:v>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C5-4D04-B82D-03AB8AC43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39328"/>
        <c:axId val="697642936"/>
      </c:scatterChart>
      <c:valAx>
        <c:axId val="697639328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42936"/>
        <c:crosses val="autoZero"/>
        <c:crossBetween val="midCat"/>
      </c:valAx>
      <c:valAx>
        <c:axId val="697642936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Boarding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39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01824942176061"/>
          <c:y val="0.83996179170952545"/>
          <c:w val="0.22010045695073718"/>
          <c:h val="5.9147221716443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Weekend</a:t>
            </a:r>
            <a:r>
              <a:rPr lang="en-US" baseline="0"/>
              <a:t> Boarding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1164621656009215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Tallies'!$K$2:$K$53</c:f>
              <c:numCache>
                <c:formatCode>General</c:formatCode>
                <c:ptCount val="52"/>
                <c:pt idx="0">
                  <c:v>63</c:v>
                </c:pt>
                <c:pt idx="1">
                  <c:v>31</c:v>
                </c:pt>
                <c:pt idx="2">
                  <c:v>53</c:v>
                </c:pt>
                <c:pt idx="3">
                  <c:v>50</c:v>
                </c:pt>
                <c:pt idx="4">
                  <c:v>55</c:v>
                </c:pt>
                <c:pt idx="5">
                  <c:v>45</c:v>
                </c:pt>
                <c:pt idx="6">
                  <c:v>51</c:v>
                </c:pt>
                <c:pt idx="7">
                  <c:v>130</c:v>
                </c:pt>
                <c:pt idx="8">
                  <c:v>133</c:v>
                </c:pt>
                <c:pt idx="9">
                  <c:v>66</c:v>
                </c:pt>
                <c:pt idx="10">
                  <c:v>82</c:v>
                </c:pt>
                <c:pt idx="11">
                  <c:v>40</c:v>
                </c:pt>
                <c:pt idx="12">
                  <c:v>50</c:v>
                </c:pt>
                <c:pt idx="13">
                  <c:v>57</c:v>
                </c:pt>
                <c:pt idx="14">
                  <c:v>40</c:v>
                </c:pt>
                <c:pt idx="15">
                  <c:v>33</c:v>
                </c:pt>
                <c:pt idx="16">
                  <c:v>132</c:v>
                </c:pt>
                <c:pt idx="17">
                  <c:v>84</c:v>
                </c:pt>
                <c:pt idx="18">
                  <c:v>48</c:v>
                </c:pt>
                <c:pt idx="19">
                  <c:v>45</c:v>
                </c:pt>
                <c:pt idx="20">
                  <c:v>77</c:v>
                </c:pt>
                <c:pt idx="21">
                  <c:v>90</c:v>
                </c:pt>
                <c:pt idx="22">
                  <c:v>58</c:v>
                </c:pt>
                <c:pt idx="23">
                  <c:v>78</c:v>
                </c:pt>
                <c:pt idx="24">
                  <c:v>65</c:v>
                </c:pt>
                <c:pt idx="25">
                  <c:v>82</c:v>
                </c:pt>
                <c:pt idx="26">
                  <c:v>136</c:v>
                </c:pt>
                <c:pt idx="27">
                  <c:v>103</c:v>
                </c:pt>
                <c:pt idx="28">
                  <c:v>114</c:v>
                </c:pt>
                <c:pt idx="29">
                  <c:v>81</c:v>
                </c:pt>
                <c:pt idx="30">
                  <c:v>108</c:v>
                </c:pt>
                <c:pt idx="31">
                  <c:v>137</c:v>
                </c:pt>
                <c:pt idx="32">
                  <c:v>114</c:v>
                </c:pt>
                <c:pt idx="33">
                  <c:v>115</c:v>
                </c:pt>
                <c:pt idx="34">
                  <c:v>106</c:v>
                </c:pt>
                <c:pt idx="35">
                  <c:v>149</c:v>
                </c:pt>
                <c:pt idx="36">
                  <c:v>74</c:v>
                </c:pt>
                <c:pt idx="37">
                  <c:v>101</c:v>
                </c:pt>
                <c:pt idx="38">
                  <c:v>92</c:v>
                </c:pt>
                <c:pt idx="39">
                  <c:v>71</c:v>
                </c:pt>
                <c:pt idx="40">
                  <c:v>107</c:v>
                </c:pt>
                <c:pt idx="41">
                  <c:v>83</c:v>
                </c:pt>
                <c:pt idx="42">
                  <c:v>66</c:v>
                </c:pt>
                <c:pt idx="43">
                  <c:v>44</c:v>
                </c:pt>
                <c:pt idx="44">
                  <c:v>72</c:v>
                </c:pt>
                <c:pt idx="45">
                  <c:v>64</c:v>
                </c:pt>
                <c:pt idx="46">
                  <c:v>92</c:v>
                </c:pt>
                <c:pt idx="47">
                  <c:v>134</c:v>
                </c:pt>
                <c:pt idx="48">
                  <c:v>53</c:v>
                </c:pt>
                <c:pt idx="49">
                  <c:v>63</c:v>
                </c:pt>
                <c:pt idx="50">
                  <c:v>77</c:v>
                </c:pt>
                <c:pt idx="51">
                  <c:v>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B-4DE6-B97B-574D878A82F5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Tallies'!$W$2:$W$53</c:f>
              <c:numCache>
                <c:formatCode>General</c:formatCode>
                <c:ptCount val="52"/>
                <c:pt idx="0">
                  <c:v>122</c:v>
                </c:pt>
                <c:pt idx="1">
                  <c:v>56</c:v>
                </c:pt>
                <c:pt idx="2">
                  <c:v>92</c:v>
                </c:pt>
                <c:pt idx="3">
                  <c:v>85</c:v>
                </c:pt>
                <c:pt idx="4">
                  <c:v>64</c:v>
                </c:pt>
                <c:pt idx="5">
                  <c:v>57</c:v>
                </c:pt>
                <c:pt idx="6">
                  <c:v>65</c:v>
                </c:pt>
                <c:pt idx="7">
                  <c:v>93</c:v>
                </c:pt>
                <c:pt idx="8">
                  <c:v>198</c:v>
                </c:pt>
                <c:pt idx="9">
                  <c:v>176</c:v>
                </c:pt>
                <c:pt idx="10">
                  <c:v>131</c:v>
                </c:pt>
                <c:pt idx="11">
                  <c:v>83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75</c:v>
                </c:pt>
                <c:pt idx="16">
                  <c:v>180</c:v>
                </c:pt>
                <c:pt idx="17">
                  <c:v>183</c:v>
                </c:pt>
                <c:pt idx="18">
                  <c:v>78</c:v>
                </c:pt>
                <c:pt idx="19">
                  <c:v>64</c:v>
                </c:pt>
                <c:pt idx="20">
                  <c:v>69</c:v>
                </c:pt>
                <c:pt idx="21">
                  <c:v>116</c:v>
                </c:pt>
                <c:pt idx="22">
                  <c:v>64</c:v>
                </c:pt>
                <c:pt idx="23">
                  <c:v>64</c:v>
                </c:pt>
                <c:pt idx="24">
                  <c:v>122</c:v>
                </c:pt>
                <c:pt idx="25">
                  <c:v>165</c:v>
                </c:pt>
                <c:pt idx="26">
                  <c:v>200</c:v>
                </c:pt>
                <c:pt idx="27">
                  <c:v>115</c:v>
                </c:pt>
                <c:pt idx="28">
                  <c:v>116</c:v>
                </c:pt>
                <c:pt idx="29">
                  <c:v>126</c:v>
                </c:pt>
                <c:pt idx="30">
                  <c:v>141</c:v>
                </c:pt>
                <c:pt idx="31">
                  <c:v>134</c:v>
                </c:pt>
                <c:pt idx="32">
                  <c:v>139</c:v>
                </c:pt>
                <c:pt idx="33">
                  <c:v>150</c:v>
                </c:pt>
                <c:pt idx="34">
                  <c:v>83</c:v>
                </c:pt>
                <c:pt idx="35">
                  <c:v>134</c:v>
                </c:pt>
                <c:pt idx="36">
                  <c:v>88</c:v>
                </c:pt>
                <c:pt idx="37">
                  <c:v>87</c:v>
                </c:pt>
                <c:pt idx="38">
                  <c:v>69</c:v>
                </c:pt>
                <c:pt idx="39">
                  <c:v>79</c:v>
                </c:pt>
                <c:pt idx="40">
                  <c:v>132</c:v>
                </c:pt>
                <c:pt idx="41">
                  <c:v>101</c:v>
                </c:pt>
                <c:pt idx="42">
                  <c:v>73</c:v>
                </c:pt>
                <c:pt idx="43">
                  <c:v>83</c:v>
                </c:pt>
                <c:pt idx="44">
                  <c:v>62</c:v>
                </c:pt>
                <c:pt idx="45">
                  <c:v>64</c:v>
                </c:pt>
                <c:pt idx="46">
                  <c:v>74</c:v>
                </c:pt>
                <c:pt idx="47">
                  <c:v>114</c:v>
                </c:pt>
                <c:pt idx="48">
                  <c:v>59</c:v>
                </c:pt>
                <c:pt idx="49">
                  <c:v>86</c:v>
                </c:pt>
                <c:pt idx="50">
                  <c:v>53</c:v>
                </c:pt>
                <c:pt idx="51">
                  <c:v>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B-4DE6-B97B-574D878A82F5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Tallies'!$AI$2:$AI$53</c:f>
              <c:numCache>
                <c:formatCode>General</c:formatCode>
                <c:ptCount val="52"/>
                <c:pt idx="0">
                  <c:v>51</c:v>
                </c:pt>
                <c:pt idx="1">
                  <c:v>92</c:v>
                </c:pt>
                <c:pt idx="2">
                  <c:v>70</c:v>
                </c:pt>
                <c:pt idx="3">
                  <c:v>60</c:v>
                </c:pt>
                <c:pt idx="4">
                  <c:v>77</c:v>
                </c:pt>
                <c:pt idx="5">
                  <c:v>100</c:v>
                </c:pt>
                <c:pt idx="6">
                  <c:v>85</c:v>
                </c:pt>
                <c:pt idx="7">
                  <c:v>179</c:v>
                </c:pt>
                <c:pt idx="8">
                  <c:v>140</c:v>
                </c:pt>
                <c:pt idx="9">
                  <c:v>76</c:v>
                </c:pt>
                <c:pt idx="10">
                  <c:v>116</c:v>
                </c:pt>
                <c:pt idx="11">
                  <c:v>61</c:v>
                </c:pt>
                <c:pt idx="12">
                  <c:v>74</c:v>
                </c:pt>
                <c:pt idx="13">
                  <c:v>84</c:v>
                </c:pt>
                <c:pt idx="14">
                  <c:v>96</c:v>
                </c:pt>
                <c:pt idx="15">
                  <c:v>202</c:v>
                </c:pt>
                <c:pt idx="16">
                  <c:v>170</c:v>
                </c:pt>
                <c:pt idx="17">
                  <c:v>70</c:v>
                </c:pt>
                <c:pt idx="18">
                  <c:v>70</c:v>
                </c:pt>
                <c:pt idx="19">
                  <c:v>92</c:v>
                </c:pt>
                <c:pt idx="20">
                  <c:v>125</c:v>
                </c:pt>
                <c:pt idx="21">
                  <c:v>60</c:v>
                </c:pt>
                <c:pt idx="22">
                  <c:v>62</c:v>
                </c:pt>
                <c:pt idx="23">
                  <c:v>96</c:v>
                </c:pt>
                <c:pt idx="24">
                  <c:v>86</c:v>
                </c:pt>
                <c:pt idx="25">
                  <c:v>151</c:v>
                </c:pt>
                <c:pt idx="26">
                  <c:v>171</c:v>
                </c:pt>
                <c:pt idx="27">
                  <c:v>144</c:v>
                </c:pt>
                <c:pt idx="28">
                  <c:v>140</c:v>
                </c:pt>
                <c:pt idx="29">
                  <c:v>94</c:v>
                </c:pt>
                <c:pt idx="30">
                  <c:v>126</c:v>
                </c:pt>
                <c:pt idx="31">
                  <c:v>178</c:v>
                </c:pt>
                <c:pt idx="32">
                  <c:v>154</c:v>
                </c:pt>
                <c:pt idx="33">
                  <c:v>101</c:v>
                </c:pt>
                <c:pt idx="34">
                  <c:v>224</c:v>
                </c:pt>
                <c:pt idx="35">
                  <c:v>92</c:v>
                </c:pt>
                <c:pt idx="36">
                  <c:v>113</c:v>
                </c:pt>
                <c:pt idx="37">
                  <c:v>103</c:v>
                </c:pt>
                <c:pt idx="38">
                  <c:v>127</c:v>
                </c:pt>
                <c:pt idx="39">
                  <c:v>127</c:v>
                </c:pt>
                <c:pt idx="40">
                  <c:v>79</c:v>
                </c:pt>
                <c:pt idx="41">
                  <c:v>126</c:v>
                </c:pt>
                <c:pt idx="42">
                  <c:v>88</c:v>
                </c:pt>
                <c:pt idx="43">
                  <c:v>75</c:v>
                </c:pt>
                <c:pt idx="44">
                  <c:v>90</c:v>
                </c:pt>
                <c:pt idx="45">
                  <c:v>88</c:v>
                </c:pt>
                <c:pt idx="46">
                  <c:v>134</c:v>
                </c:pt>
                <c:pt idx="47">
                  <c:v>38</c:v>
                </c:pt>
                <c:pt idx="48">
                  <c:v>72</c:v>
                </c:pt>
                <c:pt idx="49">
                  <c:v>63</c:v>
                </c:pt>
                <c:pt idx="50">
                  <c:v>129</c:v>
                </c:pt>
                <c:pt idx="51">
                  <c:v>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5B-4DE6-B97B-574D878A82F5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'Beautiful Boarding Tallies'!$AU$2:$AU$53</c:f>
              <c:numCache>
                <c:formatCode>General</c:formatCode>
                <c:ptCount val="52"/>
                <c:pt idx="0">
                  <c:v>61</c:v>
                </c:pt>
                <c:pt idx="1">
                  <c:v>75</c:v>
                </c:pt>
                <c:pt idx="2">
                  <c:v>88</c:v>
                </c:pt>
                <c:pt idx="3">
                  <c:v>78</c:v>
                </c:pt>
                <c:pt idx="4">
                  <c:v>64</c:v>
                </c:pt>
                <c:pt idx="5">
                  <c:v>94</c:v>
                </c:pt>
                <c:pt idx="6">
                  <c:v>90</c:v>
                </c:pt>
                <c:pt idx="7">
                  <c:v>222</c:v>
                </c:pt>
                <c:pt idx="8">
                  <c:v>158</c:v>
                </c:pt>
                <c:pt idx="9">
                  <c:v>112</c:v>
                </c:pt>
                <c:pt idx="10">
                  <c:v>98</c:v>
                </c:pt>
                <c:pt idx="11">
                  <c:v>72</c:v>
                </c:pt>
                <c:pt idx="12">
                  <c:v>91</c:v>
                </c:pt>
                <c:pt idx="13">
                  <c:v>44</c:v>
                </c:pt>
                <c:pt idx="14">
                  <c:v>90</c:v>
                </c:pt>
                <c:pt idx="15">
                  <c:v>217</c:v>
                </c:pt>
                <c:pt idx="16">
                  <c:v>138</c:v>
                </c:pt>
                <c:pt idx="17">
                  <c:v>63</c:v>
                </c:pt>
                <c:pt idx="18">
                  <c:v>94</c:v>
                </c:pt>
                <c:pt idx="19">
                  <c:v>113</c:v>
                </c:pt>
                <c:pt idx="20">
                  <c:v>149</c:v>
                </c:pt>
                <c:pt idx="21">
                  <c:v>66</c:v>
                </c:pt>
                <c:pt idx="22">
                  <c:v>115</c:v>
                </c:pt>
                <c:pt idx="23">
                  <c:v>115</c:v>
                </c:pt>
                <c:pt idx="24">
                  <c:v>108</c:v>
                </c:pt>
                <c:pt idx="25">
                  <c:v>112</c:v>
                </c:pt>
                <c:pt idx="26">
                  <c:v>160</c:v>
                </c:pt>
                <c:pt idx="27">
                  <c:v>132</c:v>
                </c:pt>
                <c:pt idx="28">
                  <c:v>150</c:v>
                </c:pt>
                <c:pt idx="29">
                  <c:v>136</c:v>
                </c:pt>
                <c:pt idx="30">
                  <c:v>159</c:v>
                </c:pt>
                <c:pt idx="31">
                  <c:v>164</c:v>
                </c:pt>
                <c:pt idx="32">
                  <c:v>136</c:v>
                </c:pt>
                <c:pt idx="33">
                  <c:v>135</c:v>
                </c:pt>
                <c:pt idx="34">
                  <c:v>183</c:v>
                </c:pt>
                <c:pt idx="35">
                  <c:v>85</c:v>
                </c:pt>
                <c:pt idx="36">
                  <c:v>116</c:v>
                </c:pt>
                <c:pt idx="37">
                  <c:v>99</c:v>
                </c:pt>
                <c:pt idx="38">
                  <c:v>89</c:v>
                </c:pt>
                <c:pt idx="39">
                  <c:v>111</c:v>
                </c:pt>
                <c:pt idx="40">
                  <c:v>140</c:v>
                </c:pt>
                <c:pt idx="41">
                  <c:v>100</c:v>
                </c:pt>
                <c:pt idx="42">
                  <c:v>68</c:v>
                </c:pt>
                <c:pt idx="43">
                  <c:v>73</c:v>
                </c:pt>
                <c:pt idx="44">
                  <c:v>87</c:v>
                </c:pt>
                <c:pt idx="45">
                  <c:v>67</c:v>
                </c:pt>
                <c:pt idx="46">
                  <c:v>102</c:v>
                </c:pt>
                <c:pt idx="47">
                  <c:v>141</c:v>
                </c:pt>
                <c:pt idx="48">
                  <c:v>79</c:v>
                </c:pt>
                <c:pt idx="49">
                  <c:v>66</c:v>
                </c:pt>
                <c:pt idx="50">
                  <c:v>138</c:v>
                </c:pt>
                <c:pt idx="51">
                  <c:v>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5B-4DE6-B97B-574D878A82F5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'Beautiful Boarding Tallies'!$BG:$BG</c:f>
              <c:strCache>
                <c:ptCount val="53"/>
                <c:pt idx="0">
                  <c:v>List 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D5-43F4-B1F2-F3A1D049E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43920"/>
        <c:axId val="697644576"/>
      </c:scatterChart>
      <c:valAx>
        <c:axId val="697643920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44576"/>
        <c:crosses val="autoZero"/>
        <c:crossBetween val="midCat"/>
      </c:valAx>
      <c:valAx>
        <c:axId val="6976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Boarding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43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101704658042952"/>
          <c:y val="0.83559640150884318"/>
          <c:w val="0.22926521248576659"/>
          <c:h val="5.5108250683175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Weekly Daycare Compared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1129452572679615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Tallies'!$E$2:$E$53</c:f>
              <c:numCache>
                <c:formatCode>General</c:formatCode>
                <c:ptCount val="52"/>
                <c:pt idx="0">
                  <c:v>110</c:v>
                </c:pt>
                <c:pt idx="1">
                  <c:v>139</c:v>
                </c:pt>
                <c:pt idx="2">
                  <c:v>131</c:v>
                </c:pt>
                <c:pt idx="3">
                  <c:v>143</c:v>
                </c:pt>
                <c:pt idx="4">
                  <c:v>145</c:v>
                </c:pt>
                <c:pt idx="5">
                  <c:v>142</c:v>
                </c:pt>
                <c:pt idx="6">
                  <c:v>145</c:v>
                </c:pt>
                <c:pt idx="7">
                  <c:v>137</c:v>
                </c:pt>
                <c:pt idx="8">
                  <c:v>180</c:v>
                </c:pt>
                <c:pt idx="9">
                  <c:v>156</c:v>
                </c:pt>
                <c:pt idx="10">
                  <c:v>142</c:v>
                </c:pt>
                <c:pt idx="11">
                  <c:v>174</c:v>
                </c:pt>
                <c:pt idx="12">
                  <c:v>166</c:v>
                </c:pt>
                <c:pt idx="13">
                  <c:v>153</c:v>
                </c:pt>
                <c:pt idx="14">
                  <c:v>176</c:v>
                </c:pt>
                <c:pt idx="15">
                  <c:v>184</c:v>
                </c:pt>
                <c:pt idx="16">
                  <c:v>169</c:v>
                </c:pt>
                <c:pt idx="17">
                  <c:v>206</c:v>
                </c:pt>
                <c:pt idx="18">
                  <c:v>188</c:v>
                </c:pt>
                <c:pt idx="19">
                  <c:v>178</c:v>
                </c:pt>
                <c:pt idx="20">
                  <c:v>177</c:v>
                </c:pt>
                <c:pt idx="21">
                  <c:v>168</c:v>
                </c:pt>
                <c:pt idx="22">
                  <c:v>201</c:v>
                </c:pt>
                <c:pt idx="23">
                  <c:v>202</c:v>
                </c:pt>
                <c:pt idx="24">
                  <c:v>184</c:v>
                </c:pt>
                <c:pt idx="25">
                  <c:v>204</c:v>
                </c:pt>
                <c:pt idx="26">
                  <c:v>155</c:v>
                </c:pt>
                <c:pt idx="27">
                  <c:v>211</c:v>
                </c:pt>
                <c:pt idx="28">
                  <c:v>200</c:v>
                </c:pt>
                <c:pt idx="29">
                  <c:v>210</c:v>
                </c:pt>
                <c:pt idx="30">
                  <c:v>208</c:v>
                </c:pt>
                <c:pt idx="31">
                  <c:v>222</c:v>
                </c:pt>
                <c:pt idx="32">
                  <c:v>186</c:v>
                </c:pt>
                <c:pt idx="33">
                  <c:v>196</c:v>
                </c:pt>
                <c:pt idx="34">
                  <c:v>184</c:v>
                </c:pt>
                <c:pt idx="35">
                  <c:v>141</c:v>
                </c:pt>
                <c:pt idx="36">
                  <c:v>200</c:v>
                </c:pt>
                <c:pt idx="37">
                  <c:v>190</c:v>
                </c:pt>
                <c:pt idx="38">
                  <c:v>204</c:v>
                </c:pt>
                <c:pt idx="39">
                  <c:v>186</c:v>
                </c:pt>
                <c:pt idx="40">
                  <c:v>197</c:v>
                </c:pt>
                <c:pt idx="41">
                  <c:v>220</c:v>
                </c:pt>
                <c:pt idx="42">
                  <c:v>242</c:v>
                </c:pt>
                <c:pt idx="43">
                  <c:v>213</c:v>
                </c:pt>
                <c:pt idx="44">
                  <c:v>197</c:v>
                </c:pt>
                <c:pt idx="45">
                  <c:v>215</c:v>
                </c:pt>
                <c:pt idx="46">
                  <c:v>156</c:v>
                </c:pt>
                <c:pt idx="47">
                  <c:v>191</c:v>
                </c:pt>
                <c:pt idx="48">
                  <c:v>236</c:v>
                </c:pt>
                <c:pt idx="49">
                  <c:v>206</c:v>
                </c:pt>
                <c:pt idx="50">
                  <c:v>215</c:v>
                </c:pt>
                <c:pt idx="51">
                  <c:v>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E-43C5-9998-B0DA7C607093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Tallies'!$Q$2:$Q$53</c:f>
              <c:numCache>
                <c:formatCode>General</c:formatCode>
                <c:ptCount val="52"/>
                <c:pt idx="0">
                  <c:v>182</c:v>
                </c:pt>
                <c:pt idx="1">
                  <c:v>237</c:v>
                </c:pt>
                <c:pt idx="2">
                  <c:v>217</c:v>
                </c:pt>
                <c:pt idx="3">
                  <c:v>226</c:v>
                </c:pt>
                <c:pt idx="4">
                  <c:v>245</c:v>
                </c:pt>
                <c:pt idx="5">
                  <c:v>173</c:v>
                </c:pt>
                <c:pt idx="6">
                  <c:v>173</c:v>
                </c:pt>
                <c:pt idx="7">
                  <c:v>236</c:v>
                </c:pt>
                <c:pt idx="8">
                  <c:v>201</c:v>
                </c:pt>
                <c:pt idx="9">
                  <c:v>242</c:v>
                </c:pt>
                <c:pt idx="10">
                  <c:v>185</c:v>
                </c:pt>
                <c:pt idx="11">
                  <c:v>234</c:v>
                </c:pt>
                <c:pt idx="12">
                  <c:v>225</c:v>
                </c:pt>
                <c:pt idx="13">
                  <c:v>238</c:v>
                </c:pt>
                <c:pt idx="14">
                  <c:v>256</c:v>
                </c:pt>
                <c:pt idx="15">
                  <c:v>217</c:v>
                </c:pt>
                <c:pt idx="16">
                  <c:v>207</c:v>
                </c:pt>
                <c:pt idx="17">
                  <c:v>247</c:v>
                </c:pt>
                <c:pt idx="18">
                  <c:v>260</c:v>
                </c:pt>
                <c:pt idx="19">
                  <c:v>251</c:v>
                </c:pt>
                <c:pt idx="20">
                  <c:v>223</c:v>
                </c:pt>
                <c:pt idx="21">
                  <c:v>185</c:v>
                </c:pt>
                <c:pt idx="22">
                  <c:v>249</c:v>
                </c:pt>
                <c:pt idx="23">
                  <c:v>267</c:v>
                </c:pt>
                <c:pt idx="24">
                  <c:v>183</c:v>
                </c:pt>
                <c:pt idx="25">
                  <c:v>241</c:v>
                </c:pt>
                <c:pt idx="26">
                  <c:v>184</c:v>
                </c:pt>
                <c:pt idx="27">
                  <c:v>249</c:v>
                </c:pt>
                <c:pt idx="28">
                  <c:v>229</c:v>
                </c:pt>
                <c:pt idx="29">
                  <c:v>232</c:v>
                </c:pt>
                <c:pt idx="30">
                  <c:v>253</c:v>
                </c:pt>
                <c:pt idx="31">
                  <c:v>252</c:v>
                </c:pt>
                <c:pt idx="32">
                  <c:v>250</c:v>
                </c:pt>
                <c:pt idx="33">
                  <c:v>262</c:v>
                </c:pt>
                <c:pt idx="34">
                  <c:v>267</c:v>
                </c:pt>
                <c:pt idx="35">
                  <c:v>227</c:v>
                </c:pt>
                <c:pt idx="36">
                  <c:v>279</c:v>
                </c:pt>
                <c:pt idx="37">
                  <c:v>288</c:v>
                </c:pt>
                <c:pt idx="38">
                  <c:v>296</c:v>
                </c:pt>
                <c:pt idx="39">
                  <c:v>261</c:v>
                </c:pt>
                <c:pt idx="40">
                  <c:v>265</c:v>
                </c:pt>
                <c:pt idx="41">
                  <c:v>286</c:v>
                </c:pt>
                <c:pt idx="42">
                  <c:v>290</c:v>
                </c:pt>
                <c:pt idx="43">
                  <c:v>290</c:v>
                </c:pt>
                <c:pt idx="44">
                  <c:v>304</c:v>
                </c:pt>
                <c:pt idx="45">
                  <c:v>297</c:v>
                </c:pt>
                <c:pt idx="46">
                  <c:v>231</c:v>
                </c:pt>
                <c:pt idx="47">
                  <c:v>292</c:v>
                </c:pt>
                <c:pt idx="48">
                  <c:v>314</c:v>
                </c:pt>
                <c:pt idx="49">
                  <c:v>290</c:v>
                </c:pt>
                <c:pt idx="50">
                  <c:v>295</c:v>
                </c:pt>
                <c:pt idx="51">
                  <c:v>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AE-43C5-9998-B0DA7C607093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Tallies'!$AC$2:$AC$53</c:f>
              <c:numCache>
                <c:formatCode>General</c:formatCode>
                <c:ptCount val="52"/>
                <c:pt idx="0">
                  <c:v>150</c:v>
                </c:pt>
                <c:pt idx="1">
                  <c:v>295</c:v>
                </c:pt>
                <c:pt idx="2">
                  <c:v>249</c:v>
                </c:pt>
                <c:pt idx="3">
                  <c:v>309</c:v>
                </c:pt>
                <c:pt idx="4">
                  <c:v>289</c:v>
                </c:pt>
                <c:pt idx="5">
                  <c:v>254</c:v>
                </c:pt>
                <c:pt idx="6">
                  <c:v>338</c:v>
                </c:pt>
                <c:pt idx="7">
                  <c:v>306</c:v>
                </c:pt>
                <c:pt idx="8">
                  <c:v>260</c:v>
                </c:pt>
                <c:pt idx="9">
                  <c:v>201</c:v>
                </c:pt>
                <c:pt idx="10">
                  <c:v>249</c:v>
                </c:pt>
                <c:pt idx="11">
                  <c:v>298</c:v>
                </c:pt>
                <c:pt idx="12">
                  <c:v>324</c:v>
                </c:pt>
                <c:pt idx="13">
                  <c:v>281</c:v>
                </c:pt>
                <c:pt idx="14">
                  <c:v>322</c:v>
                </c:pt>
                <c:pt idx="15">
                  <c:v>304</c:v>
                </c:pt>
                <c:pt idx="16">
                  <c:v>263</c:v>
                </c:pt>
                <c:pt idx="17">
                  <c:v>299</c:v>
                </c:pt>
                <c:pt idx="18">
                  <c:v>333</c:v>
                </c:pt>
                <c:pt idx="19">
                  <c:v>313</c:v>
                </c:pt>
                <c:pt idx="20">
                  <c:v>298</c:v>
                </c:pt>
                <c:pt idx="21">
                  <c:v>250</c:v>
                </c:pt>
                <c:pt idx="22">
                  <c:v>297</c:v>
                </c:pt>
                <c:pt idx="23">
                  <c:v>331</c:v>
                </c:pt>
                <c:pt idx="24">
                  <c:v>306</c:v>
                </c:pt>
                <c:pt idx="25">
                  <c:v>279</c:v>
                </c:pt>
                <c:pt idx="26">
                  <c:v>228</c:v>
                </c:pt>
                <c:pt idx="27">
                  <c:v>302</c:v>
                </c:pt>
                <c:pt idx="28">
                  <c:v>302</c:v>
                </c:pt>
                <c:pt idx="29">
                  <c:v>296</c:v>
                </c:pt>
                <c:pt idx="30">
                  <c:v>298</c:v>
                </c:pt>
                <c:pt idx="31">
                  <c:v>310</c:v>
                </c:pt>
                <c:pt idx="32">
                  <c:v>323</c:v>
                </c:pt>
                <c:pt idx="33">
                  <c:v>313</c:v>
                </c:pt>
                <c:pt idx="34">
                  <c:v>285</c:v>
                </c:pt>
                <c:pt idx="35">
                  <c:v>264</c:v>
                </c:pt>
                <c:pt idx="36">
                  <c:v>338</c:v>
                </c:pt>
                <c:pt idx="37">
                  <c:v>336</c:v>
                </c:pt>
                <c:pt idx="38">
                  <c:v>321</c:v>
                </c:pt>
                <c:pt idx="39">
                  <c:v>339</c:v>
                </c:pt>
                <c:pt idx="40">
                  <c:v>298</c:v>
                </c:pt>
                <c:pt idx="41">
                  <c:v>349</c:v>
                </c:pt>
                <c:pt idx="42">
                  <c:v>310</c:v>
                </c:pt>
                <c:pt idx="43">
                  <c:v>315</c:v>
                </c:pt>
                <c:pt idx="44">
                  <c:v>338</c:v>
                </c:pt>
                <c:pt idx="45">
                  <c:v>302</c:v>
                </c:pt>
                <c:pt idx="46">
                  <c:v>183</c:v>
                </c:pt>
                <c:pt idx="47">
                  <c:v>269</c:v>
                </c:pt>
                <c:pt idx="48">
                  <c:v>322</c:v>
                </c:pt>
                <c:pt idx="49">
                  <c:v>331</c:v>
                </c:pt>
                <c:pt idx="50">
                  <c:v>325</c:v>
                </c:pt>
                <c:pt idx="51">
                  <c:v>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AE-43C5-9998-B0DA7C607093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Tables'!$A$2:$A$53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Tallies'!$AO$2:$AO$53</c:f>
              <c:numCache>
                <c:formatCode>General</c:formatCode>
                <c:ptCount val="52"/>
                <c:pt idx="0">
                  <c:v>166</c:v>
                </c:pt>
                <c:pt idx="1">
                  <c:v>304</c:v>
                </c:pt>
                <c:pt idx="2">
                  <c:v>315</c:v>
                </c:pt>
                <c:pt idx="3">
                  <c:v>268</c:v>
                </c:pt>
                <c:pt idx="4">
                  <c:v>278</c:v>
                </c:pt>
                <c:pt idx="5">
                  <c:v>312</c:v>
                </c:pt>
                <c:pt idx="6">
                  <c:v>313</c:v>
                </c:pt>
                <c:pt idx="7">
                  <c:v>285</c:v>
                </c:pt>
                <c:pt idx="8">
                  <c:v>261</c:v>
                </c:pt>
                <c:pt idx="9">
                  <c:v>285</c:v>
                </c:pt>
                <c:pt idx="10">
                  <c:v>295</c:v>
                </c:pt>
                <c:pt idx="11">
                  <c:v>305</c:v>
                </c:pt>
                <c:pt idx="12">
                  <c:v>305</c:v>
                </c:pt>
                <c:pt idx="13">
                  <c:v>304</c:v>
                </c:pt>
                <c:pt idx="14">
                  <c:v>299</c:v>
                </c:pt>
                <c:pt idx="15">
                  <c:v>293</c:v>
                </c:pt>
                <c:pt idx="16">
                  <c:v>261</c:v>
                </c:pt>
                <c:pt idx="17">
                  <c:v>309</c:v>
                </c:pt>
                <c:pt idx="18">
                  <c:v>316</c:v>
                </c:pt>
                <c:pt idx="19">
                  <c:v>341</c:v>
                </c:pt>
                <c:pt idx="20">
                  <c:v>319</c:v>
                </c:pt>
                <c:pt idx="21">
                  <c:v>251</c:v>
                </c:pt>
                <c:pt idx="22">
                  <c:v>343</c:v>
                </c:pt>
                <c:pt idx="23">
                  <c:v>348</c:v>
                </c:pt>
                <c:pt idx="24">
                  <c:v>311</c:v>
                </c:pt>
                <c:pt idx="25">
                  <c:v>351</c:v>
                </c:pt>
                <c:pt idx="26">
                  <c:v>254</c:v>
                </c:pt>
                <c:pt idx="27">
                  <c:v>323</c:v>
                </c:pt>
                <c:pt idx="28">
                  <c:v>333</c:v>
                </c:pt>
                <c:pt idx="29">
                  <c:v>327</c:v>
                </c:pt>
                <c:pt idx="30">
                  <c:v>335</c:v>
                </c:pt>
                <c:pt idx="31">
                  <c:v>351</c:v>
                </c:pt>
                <c:pt idx="32">
                  <c:v>368</c:v>
                </c:pt>
                <c:pt idx="33">
                  <c:v>362</c:v>
                </c:pt>
                <c:pt idx="34">
                  <c:v>356</c:v>
                </c:pt>
                <c:pt idx="35">
                  <c:v>348</c:v>
                </c:pt>
                <c:pt idx="36">
                  <c:v>362</c:v>
                </c:pt>
                <c:pt idx="37">
                  <c:v>383</c:v>
                </c:pt>
                <c:pt idx="38">
                  <c:v>364</c:v>
                </c:pt>
                <c:pt idx="39">
                  <c:v>372</c:v>
                </c:pt>
                <c:pt idx="40">
                  <c:v>386</c:v>
                </c:pt>
                <c:pt idx="41">
                  <c:v>325</c:v>
                </c:pt>
                <c:pt idx="42">
                  <c:v>353</c:v>
                </c:pt>
                <c:pt idx="43">
                  <c:v>363</c:v>
                </c:pt>
                <c:pt idx="44">
                  <c:v>386</c:v>
                </c:pt>
                <c:pt idx="45">
                  <c:v>341</c:v>
                </c:pt>
                <c:pt idx="46">
                  <c:v>371</c:v>
                </c:pt>
                <c:pt idx="47">
                  <c:v>277</c:v>
                </c:pt>
                <c:pt idx="48">
                  <c:v>173</c:v>
                </c:pt>
                <c:pt idx="49">
                  <c:v>360</c:v>
                </c:pt>
                <c:pt idx="50">
                  <c:v>95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AE-43C5-9998-B0DA7C607093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'Delightful Daycare Tallies'!$BA:$BA</c:f>
              <c:strCache>
                <c:ptCount val="54"/>
                <c:pt idx="0">
                  <c:v>List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A-4C9C-8F89-928A00135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23584"/>
        <c:axId val="697625552"/>
      </c:scatterChart>
      <c:valAx>
        <c:axId val="697623584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25552"/>
        <c:crosses val="autoZero"/>
        <c:crossBetween val="midCat"/>
      </c:valAx>
      <c:valAx>
        <c:axId val="69762555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Daycare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2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51606763144346"/>
          <c:y val="0.82950217896738498"/>
          <c:w val="0.2338774075715826"/>
          <c:h val="6.1166841179613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Daycare</a:t>
            </a:r>
            <a:r>
              <a:rPr lang="en-US" baseline="0"/>
              <a:t> Mon+Fri Compared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543301183852742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Tallies'!$G$2:$G$53</c:f>
              <c:numCache>
                <c:formatCode>General</c:formatCode>
                <c:ptCount val="52"/>
                <c:pt idx="0">
                  <c:v>0</c:v>
                </c:pt>
                <c:pt idx="1">
                  <c:v>43</c:v>
                </c:pt>
                <c:pt idx="2">
                  <c:v>46</c:v>
                </c:pt>
                <c:pt idx="3">
                  <c:v>38</c:v>
                </c:pt>
                <c:pt idx="4">
                  <c:v>46</c:v>
                </c:pt>
                <c:pt idx="5">
                  <c:v>35</c:v>
                </c:pt>
                <c:pt idx="6">
                  <c:v>53</c:v>
                </c:pt>
                <c:pt idx="7">
                  <c:v>33</c:v>
                </c:pt>
                <c:pt idx="8">
                  <c:v>55</c:v>
                </c:pt>
                <c:pt idx="9">
                  <c:v>48</c:v>
                </c:pt>
                <c:pt idx="10">
                  <c:v>58</c:v>
                </c:pt>
                <c:pt idx="11">
                  <c:v>51</c:v>
                </c:pt>
                <c:pt idx="12">
                  <c:v>40</c:v>
                </c:pt>
                <c:pt idx="13">
                  <c:v>52</c:v>
                </c:pt>
                <c:pt idx="14">
                  <c:v>57</c:v>
                </c:pt>
                <c:pt idx="15">
                  <c:v>70</c:v>
                </c:pt>
                <c:pt idx="16">
                  <c:v>63</c:v>
                </c:pt>
                <c:pt idx="17">
                  <c:v>77</c:v>
                </c:pt>
                <c:pt idx="18">
                  <c:v>79</c:v>
                </c:pt>
                <c:pt idx="19">
                  <c:v>63</c:v>
                </c:pt>
                <c:pt idx="20">
                  <c:v>71</c:v>
                </c:pt>
                <c:pt idx="21">
                  <c:v>52</c:v>
                </c:pt>
                <c:pt idx="22">
                  <c:v>39</c:v>
                </c:pt>
                <c:pt idx="23">
                  <c:v>67</c:v>
                </c:pt>
                <c:pt idx="24">
                  <c:v>74</c:v>
                </c:pt>
                <c:pt idx="25">
                  <c:v>65</c:v>
                </c:pt>
                <c:pt idx="26">
                  <c:v>75</c:v>
                </c:pt>
                <c:pt idx="27">
                  <c:v>42</c:v>
                </c:pt>
                <c:pt idx="28">
                  <c:v>80</c:v>
                </c:pt>
                <c:pt idx="29">
                  <c:v>71</c:v>
                </c:pt>
                <c:pt idx="30">
                  <c:v>60</c:v>
                </c:pt>
                <c:pt idx="31">
                  <c:v>66</c:v>
                </c:pt>
                <c:pt idx="32">
                  <c:v>67</c:v>
                </c:pt>
                <c:pt idx="33">
                  <c:v>57</c:v>
                </c:pt>
                <c:pt idx="34">
                  <c:v>62</c:v>
                </c:pt>
                <c:pt idx="35">
                  <c:v>56</c:v>
                </c:pt>
                <c:pt idx="36">
                  <c:v>38</c:v>
                </c:pt>
                <c:pt idx="37">
                  <c:v>66</c:v>
                </c:pt>
                <c:pt idx="38">
                  <c:v>71</c:v>
                </c:pt>
                <c:pt idx="39">
                  <c:v>63</c:v>
                </c:pt>
                <c:pt idx="40">
                  <c:v>60</c:v>
                </c:pt>
                <c:pt idx="41">
                  <c:v>69</c:v>
                </c:pt>
                <c:pt idx="42">
                  <c:v>87</c:v>
                </c:pt>
                <c:pt idx="43">
                  <c:v>77</c:v>
                </c:pt>
                <c:pt idx="44">
                  <c:v>79</c:v>
                </c:pt>
                <c:pt idx="45">
                  <c:v>63</c:v>
                </c:pt>
                <c:pt idx="46">
                  <c:v>75</c:v>
                </c:pt>
                <c:pt idx="47">
                  <c:v>54</c:v>
                </c:pt>
                <c:pt idx="48">
                  <c:v>81</c:v>
                </c:pt>
                <c:pt idx="49">
                  <c:v>73</c:v>
                </c:pt>
                <c:pt idx="50">
                  <c:v>65</c:v>
                </c:pt>
                <c:pt idx="51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9-4234-9BF3-7957F3A5F98C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Tallies'!$S$2:$S$53</c:f>
              <c:numCache>
                <c:formatCode>General</c:formatCode>
                <c:ptCount val="52"/>
                <c:pt idx="0">
                  <c:v>56</c:v>
                </c:pt>
                <c:pt idx="1">
                  <c:v>84</c:v>
                </c:pt>
                <c:pt idx="2">
                  <c:v>63</c:v>
                </c:pt>
                <c:pt idx="3">
                  <c:v>77</c:v>
                </c:pt>
                <c:pt idx="4">
                  <c:v>79</c:v>
                </c:pt>
                <c:pt idx="5">
                  <c:v>74</c:v>
                </c:pt>
                <c:pt idx="6">
                  <c:v>43</c:v>
                </c:pt>
                <c:pt idx="7">
                  <c:v>69</c:v>
                </c:pt>
                <c:pt idx="8">
                  <c:v>68</c:v>
                </c:pt>
                <c:pt idx="9">
                  <c:v>87</c:v>
                </c:pt>
                <c:pt idx="10">
                  <c:v>90</c:v>
                </c:pt>
                <c:pt idx="11">
                  <c:v>79</c:v>
                </c:pt>
                <c:pt idx="12">
                  <c:v>80</c:v>
                </c:pt>
                <c:pt idx="13">
                  <c:v>86</c:v>
                </c:pt>
                <c:pt idx="14">
                  <c:v>81</c:v>
                </c:pt>
                <c:pt idx="15">
                  <c:v>68</c:v>
                </c:pt>
                <c:pt idx="16">
                  <c:v>73</c:v>
                </c:pt>
                <c:pt idx="17">
                  <c:v>78</c:v>
                </c:pt>
                <c:pt idx="18">
                  <c:v>89</c:v>
                </c:pt>
                <c:pt idx="19">
                  <c:v>88</c:v>
                </c:pt>
                <c:pt idx="20">
                  <c:v>69</c:v>
                </c:pt>
                <c:pt idx="21">
                  <c:v>44</c:v>
                </c:pt>
                <c:pt idx="22">
                  <c:v>91</c:v>
                </c:pt>
                <c:pt idx="23">
                  <c:v>75</c:v>
                </c:pt>
                <c:pt idx="24">
                  <c:v>53</c:v>
                </c:pt>
                <c:pt idx="25">
                  <c:v>72</c:v>
                </c:pt>
                <c:pt idx="26">
                  <c:v>67</c:v>
                </c:pt>
                <c:pt idx="27">
                  <c:v>95</c:v>
                </c:pt>
                <c:pt idx="28">
                  <c:v>92</c:v>
                </c:pt>
                <c:pt idx="29">
                  <c:v>80</c:v>
                </c:pt>
                <c:pt idx="30">
                  <c:v>78</c:v>
                </c:pt>
                <c:pt idx="31">
                  <c:v>80</c:v>
                </c:pt>
                <c:pt idx="32">
                  <c:v>90</c:v>
                </c:pt>
                <c:pt idx="33">
                  <c:v>91</c:v>
                </c:pt>
                <c:pt idx="34">
                  <c:v>80</c:v>
                </c:pt>
                <c:pt idx="35">
                  <c:v>55</c:v>
                </c:pt>
                <c:pt idx="36">
                  <c:v>89</c:v>
                </c:pt>
                <c:pt idx="37">
                  <c:v>108</c:v>
                </c:pt>
                <c:pt idx="38">
                  <c:v>101</c:v>
                </c:pt>
                <c:pt idx="39">
                  <c:v>87</c:v>
                </c:pt>
                <c:pt idx="40">
                  <c:v>63</c:v>
                </c:pt>
                <c:pt idx="41">
                  <c:v>92</c:v>
                </c:pt>
                <c:pt idx="42">
                  <c:v>116</c:v>
                </c:pt>
                <c:pt idx="43">
                  <c:v>91</c:v>
                </c:pt>
                <c:pt idx="44">
                  <c:v>93</c:v>
                </c:pt>
                <c:pt idx="45">
                  <c:v>114</c:v>
                </c:pt>
                <c:pt idx="46">
                  <c:v>89</c:v>
                </c:pt>
                <c:pt idx="47">
                  <c:v>124</c:v>
                </c:pt>
                <c:pt idx="48">
                  <c:v>111</c:v>
                </c:pt>
                <c:pt idx="49">
                  <c:v>101</c:v>
                </c:pt>
                <c:pt idx="50">
                  <c:v>80</c:v>
                </c:pt>
                <c:pt idx="51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9-4234-9BF3-7957F3A5F98C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Tables'!$M$2:$M$53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Tallies'!$AE$2:$AE$53</c:f>
              <c:numCache>
                <c:formatCode>General</c:formatCode>
                <c:ptCount val="52"/>
                <c:pt idx="0">
                  <c:v>34</c:v>
                </c:pt>
                <c:pt idx="1">
                  <c:v>112</c:v>
                </c:pt>
                <c:pt idx="2">
                  <c:v>102</c:v>
                </c:pt>
                <c:pt idx="3">
                  <c:v>111</c:v>
                </c:pt>
                <c:pt idx="4">
                  <c:v>101</c:v>
                </c:pt>
                <c:pt idx="5">
                  <c:v>107</c:v>
                </c:pt>
                <c:pt idx="6">
                  <c:v>120</c:v>
                </c:pt>
                <c:pt idx="7">
                  <c:v>104</c:v>
                </c:pt>
                <c:pt idx="8">
                  <c:v>75</c:v>
                </c:pt>
                <c:pt idx="9">
                  <c:v>107</c:v>
                </c:pt>
                <c:pt idx="10">
                  <c:v>129</c:v>
                </c:pt>
                <c:pt idx="11">
                  <c:v>115</c:v>
                </c:pt>
                <c:pt idx="12">
                  <c:v>97</c:v>
                </c:pt>
                <c:pt idx="13">
                  <c:v>109</c:v>
                </c:pt>
                <c:pt idx="14">
                  <c:v>119</c:v>
                </c:pt>
                <c:pt idx="15">
                  <c:v>107</c:v>
                </c:pt>
                <c:pt idx="16">
                  <c:v>84</c:v>
                </c:pt>
                <c:pt idx="17">
                  <c:v>119</c:v>
                </c:pt>
                <c:pt idx="18">
                  <c:v>117</c:v>
                </c:pt>
                <c:pt idx="19">
                  <c:v>106</c:v>
                </c:pt>
                <c:pt idx="20">
                  <c:v>97</c:v>
                </c:pt>
                <c:pt idx="21">
                  <c:v>62</c:v>
                </c:pt>
                <c:pt idx="22">
                  <c:v>116</c:v>
                </c:pt>
                <c:pt idx="23">
                  <c:v>100</c:v>
                </c:pt>
                <c:pt idx="24">
                  <c:v>108</c:v>
                </c:pt>
                <c:pt idx="25">
                  <c:v>94</c:v>
                </c:pt>
                <c:pt idx="26">
                  <c:v>91</c:v>
                </c:pt>
                <c:pt idx="27">
                  <c:v>93</c:v>
                </c:pt>
                <c:pt idx="28">
                  <c:v>120</c:v>
                </c:pt>
                <c:pt idx="29">
                  <c:v>100</c:v>
                </c:pt>
                <c:pt idx="30">
                  <c:v>109</c:v>
                </c:pt>
                <c:pt idx="31">
                  <c:v>107</c:v>
                </c:pt>
                <c:pt idx="32">
                  <c:v>112</c:v>
                </c:pt>
                <c:pt idx="33">
                  <c:v>102</c:v>
                </c:pt>
                <c:pt idx="34">
                  <c:v>97</c:v>
                </c:pt>
                <c:pt idx="35">
                  <c:v>85</c:v>
                </c:pt>
                <c:pt idx="36">
                  <c:v>116</c:v>
                </c:pt>
                <c:pt idx="37">
                  <c:v>109</c:v>
                </c:pt>
                <c:pt idx="38">
                  <c:v>114</c:v>
                </c:pt>
                <c:pt idx="39">
                  <c:v>108</c:v>
                </c:pt>
                <c:pt idx="40">
                  <c:v>99</c:v>
                </c:pt>
                <c:pt idx="41">
                  <c:v>107</c:v>
                </c:pt>
                <c:pt idx="42">
                  <c:v>102</c:v>
                </c:pt>
                <c:pt idx="43">
                  <c:v>105</c:v>
                </c:pt>
                <c:pt idx="44">
                  <c:v>106</c:v>
                </c:pt>
                <c:pt idx="45">
                  <c:v>76</c:v>
                </c:pt>
                <c:pt idx="46">
                  <c:v>67</c:v>
                </c:pt>
                <c:pt idx="47">
                  <c:v>100</c:v>
                </c:pt>
                <c:pt idx="48">
                  <c:v>111</c:v>
                </c:pt>
                <c:pt idx="49">
                  <c:v>114</c:v>
                </c:pt>
                <c:pt idx="50">
                  <c:v>95</c:v>
                </c:pt>
                <c:pt idx="51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99-4234-9BF3-7957F3A5F98C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Tallies'!$AQ$2:$AQ$53</c:f>
              <c:numCache>
                <c:formatCode>General</c:formatCode>
                <c:ptCount val="52"/>
                <c:pt idx="0">
                  <c:v>84</c:v>
                </c:pt>
                <c:pt idx="1">
                  <c:v>116</c:v>
                </c:pt>
                <c:pt idx="2">
                  <c:v>100</c:v>
                </c:pt>
                <c:pt idx="3">
                  <c:v>80</c:v>
                </c:pt>
                <c:pt idx="4">
                  <c:v>120</c:v>
                </c:pt>
                <c:pt idx="5">
                  <c:v>110</c:v>
                </c:pt>
                <c:pt idx="6">
                  <c:v>101</c:v>
                </c:pt>
                <c:pt idx="7">
                  <c:v>86</c:v>
                </c:pt>
                <c:pt idx="8">
                  <c:v>87</c:v>
                </c:pt>
                <c:pt idx="9">
                  <c:v>49</c:v>
                </c:pt>
                <c:pt idx="10">
                  <c:v>98</c:v>
                </c:pt>
                <c:pt idx="11">
                  <c:v>95</c:v>
                </c:pt>
                <c:pt idx="12">
                  <c:v>117</c:v>
                </c:pt>
                <c:pt idx="13">
                  <c:v>97</c:v>
                </c:pt>
                <c:pt idx="14">
                  <c:v>83</c:v>
                </c:pt>
                <c:pt idx="15">
                  <c:v>84</c:v>
                </c:pt>
                <c:pt idx="16">
                  <c:v>80</c:v>
                </c:pt>
                <c:pt idx="17">
                  <c:v>118</c:v>
                </c:pt>
                <c:pt idx="18">
                  <c:v>101</c:v>
                </c:pt>
                <c:pt idx="19">
                  <c:v>101</c:v>
                </c:pt>
                <c:pt idx="20">
                  <c:v>85</c:v>
                </c:pt>
                <c:pt idx="21">
                  <c:v>65</c:v>
                </c:pt>
                <c:pt idx="22">
                  <c:v>104</c:v>
                </c:pt>
                <c:pt idx="23">
                  <c:v>101</c:v>
                </c:pt>
                <c:pt idx="24">
                  <c:v>100</c:v>
                </c:pt>
                <c:pt idx="25">
                  <c:v>109</c:v>
                </c:pt>
                <c:pt idx="26">
                  <c:v>94</c:v>
                </c:pt>
                <c:pt idx="27">
                  <c:v>105</c:v>
                </c:pt>
                <c:pt idx="28">
                  <c:v>115</c:v>
                </c:pt>
                <c:pt idx="29">
                  <c:v>112</c:v>
                </c:pt>
                <c:pt idx="30">
                  <c:v>112</c:v>
                </c:pt>
                <c:pt idx="31">
                  <c:v>121</c:v>
                </c:pt>
                <c:pt idx="32">
                  <c:v>103</c:v>
                </c:pt>
                <c:pt idx="33">
                  <c:v>109</c:v>
                </c:pt>
                <c:pt idx="34">
                  <c:v>109</c:v>
                </c:pt>
                <c:pt idx="35">
                  <c:v>63</c:v>
                </c:pt>
                <c:pt idx="36">
                  <c:v>129</c:v>
                </c:pt>
                <c:pt idx="37">
                  <c:v>122</c:v>
                </c:pt>
                <c:pt idx="38">
                  <c:v>135</c:v>
                </c:pt>
                <c:pt idx="39">
                  <c:v>124</c:v>
                </c:pt>
                <c:pt idx="40">
                  <c:v>125</c:v>
                </c:pt>
                <c:pt idx="41">
                  <c:v>97</c:v>
                </c:pt>
                <c:pt idx="42">
                  <c:v>131</c:v>
                </c:pt>
                <c:pt idx="43">
                  <c:v>123</c:v>
                </c:pt>
                <c:pt idx="44">
                  <c:v>138</c:v>
                </c:pt>
                <c:pt idx="45">
                  <c:v>110</c:v>
                </c:pt>
                <c:pt idx="46">
                  <c:v>134</c:v>
                </c:pt>
                <c:pt idx="47">
                  <c:v>69</c:v>
                </c:pt>
                <c:pt idx="48">
                  <c:v>58</c:v>
                </c:pt>
                <c:pt idx="49">
                  <c:v>137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99-4234-9BF3-7957F3A5F98C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'Delightful Daycare Tallies'!$BC:$BC</c:f>
              <c:strCache>
                <c:ptCount val="53"/>
                <c:pt idx="0">
                  <c:v>List 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0-431C-8265-D7ADAD5C6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37032"/>
        <c:axId val="697640968"/>
      </c:scatterChart>
      <c:valAx>
        <c:axId val="697637032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40968"/>
        <c:crosses val="autoZero"/>
        <c:crossBetween val="midCat"/>
      </c:valAx>
      <c:valAx>
        <c:axId val="69764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Daycare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37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38423713913411"/>
          <c:y val="0.8296122721989867"/>
          <c:w val="0.2247013696504416"/>
          <c:h val="6.7225339498548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Daycare</a:t>
            </a:r>
            <a:r>
              <a:rPr lang="en-US" baseline="0"/>
              <a:t> Tues-Thurs Compared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543301183852742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Tallies'!$I$2:$I$53</c:f>
              <c:numCache>
                <c:formatCode>General</c:formatCode>
                <c:ptCount val="52"/>
                <c:pt idx="0">
                  <c:v>82</c:v>
                </c:pt>
                <c:pt idx="1">
                  <c:v>85</c:v>
                </c:pt>
                <c:pt idx="2">
                  <c:v>87</c:v>
                </c:pt>
                <c:pt idx="3">
                  <c:v>95</c:v>
                </c:pt>
                <c:pt idx="4">
                  <c:v>94</c:v>
                </c:pt>
                <c:pt idx="5">
                  <c:v>98</c:v>
                </c:pt>
                <c:pt idx="6">
                  <c:v>81</c:v>
                </c:pt>
                <c:pt idx="7">
                  <c:v>88</c:v>
                </c:pt>
                <c:pt idx="8">
                  <c:v>114</c:v>
                </c:pt>
                <c:pt idx="9">
                  <c:v>89</c:v>
                </c:pt>
                <c:pt idx="10">
                  <c:v>82</c:v>
                </c:pt>
                <c:pt idx="11">
                  <c:v>114</c:v>
                </c:pt>
                <c:pt idx="12">
                  <c:v>107</c:v>
                </c:pt>
                <c:pt idx="13">
                  <c:v>92</c:v>
                </c:pt>
                <c:pt idx="14">
                  <c:v>109</c:v>
                </c:pt>
                <c:pt idx="15">
                  <c:v>105</c:v>
                </c:pt>
                <c:pt idx="16">
                  <c:v>91</c:v>
                </c:pt>
                <c:pt idx="17">
                  <c:v>118</c:v>
                </c:pt>
                <c:pt idx="18">
                  <c:v>105</c:v>
                </c:pt>
                <c:pt idx="19">
                  <c:v>106</c:v>
                </c:pt>
                <c:pt idx="20">
                  <c:v>101</c:v>
                </c:pt>
                <c:pt idx="21">
                  <c:v>126</c:v>
                </c:pt>
                <c:pt idx="22">
                  <c:v>120</c:v>
                </c:pt>
                <c:pt idx="23">
                  <c:v>117</c:v>
                </c:pt>
                <c:pt idx="24">
                  <c:v>105</c:v>
                </c:pt>
                <c:pt idx="25">
                  <c:v>108</c:v>
                </c:pt>
                <c:pt idx="26">
                  <c:v>99</c:v>
                </c:pt>
                <c:pt idx="27">
                  <c:v>126</c:v>
                </c:pt>
                <c:pt idx="28">
                  <c:v>109</c:v>
                </c:pt>
                <c:pt idx="29">
                  <c:v>128</c:v>
                </c:pt>
                <c:pt idx="30">
                  <c:v>126</c:v>
                </c:pt>
                <c:pt idx="31">
                  <c:v>132</c:v>
                </c:pt>
                <c:pt idx="32">
                  <c:v>111</c:v>
                </c:pt>
                <c:pt idx="33">
                  <c:v>117</c:v>
                </c:pt>
                <c:pt idx="34">
                  <c:v>111</c:v>
                </c:pt>
                <c:pt idx="35">
                  <c:v>111</c:v>
                </c:pt>
                <c:pt idx="36">
                  <c:v>119</c:v>
                </c:pt>
                <c:pt idx="37">
                  <c:v>117</c:v>
                </c:pt>
                <c:pt idx="38">
                  <c:v>121</c:v>
                </c:pt>
                <c:pt idx="39">
                  <c:v>114</c:v>
                </c:pt>
                <c:pt idx="40">
                  <c:v>123</c:v>
                </c:pt>
                <c:pt idx="41">
                  <c:v>127</c:v>
                </c:pt>
                <c:pt idx="42">
                  <c:v>135</c:v>
                </c:pt>
                <c:pt idx="43">
                  <c:v>124</c:v>
                </c:pt>
                <c:pt idx="44">
                  <c:v>115</c:v>
                </c:pt>
                <c:pt idx="45">
                  <c:v>138</c:v>
                </c:pt>
                <c:pt idx="46">
                  <c:v>58</c:v>
                </c:pt>
                <c:pt idx="47">
                  <c:v>137</c:v>
                </c:pt>
                <c:pt idx="48">
                  <c:v>143</c:v>
                </c:pt>
                <c:pt idx="49">
                  <c:v>135</c:v>
                </c:pt>
                <c:pt idx="50">
                  <c:v>127</c:v>
                </c:pt>
                <c:pt idx="51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A2-47FA-A08E-9684AF30E01B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Tallies'!$U$2:$U$53</c:f>
              <c:numCache>
                <c:formatCode>General</c:formatCode>
                <c:ptCount val="52"/>
                <c:pt idx="0">
                  <c:v>144</c:v>
                </c:pt>
                <c:pt idx="1">
                  <c:v>130</c:v>
                </c:pt>
                <c:pt idx="2">
                  <c:v>144</c:v>
                </c:pt>
                <c:pt idx="3">
                  <c:v>131</c:v>
                </c:pt>
                <c:pt idx="4">
                  <c:v>149</c:v>
                </c:pt>
                <c:pt idx="5">
                  <c:v>80</c:v>
                </c:pt>
                <c:pt idx="6">
                  <c:v>130</c:v>
                </c:pt>
                <c:pt idx="7">
                  <c:v>148</c:v>
                </c:pt>
                <c:pt idx="8">
                  <c:v>102</c:v>
                </c:pt>
                <c:pt idx="9">
                  <c:v>156</c:v>
                </c:pt>
                <c:pt idx="10">
                  <c:v>69</c:v>
                </c:pt>
                <c:pt idx="11">
                  <c:v>147</c:v>
                </c:pt>
                <c:pt idx="12">
                  <c:v>134</c:v>
                </c:pt>
                <c:pt idx="13">
                  <c:v>148</c:v>
                </c:pt>
                <c:pt idx="14">
                  <c:v>148</c:v>
                </c:pt>
                <c:pt idx="15">
                  <c:v>143</c:v>
                </c:pt>
                <c:pt idx="16">
                  <c:v>114</c:v>
                </c:pt>
                <c:pt idx="17">
                  <c:v>161</c:v>
                </c:pt>
                <c:pt idx="18">
                  <c:v>157</c:v>
                </c:pt>
                <c:pt idx="19">
                  <c:v>144</c:v>
                </c:pt>
                <c:pt idx="20">
                  <c:v>129</c:v>
                </c:pt>
                <c:pt idx="21">
                  <c:v>137</c:v>
                </c:pt>
                <c:pt idx="22">
                  <c:v>148</c:v>
                </c:pt>
                <c:pt idx="23">
                  <c:v>152</c:v>
                </c:pt>
                <c:pt idx="24">
                  <c:v>130</c:v>
                </c:pt>
                <c:pt idx="25">
                  <c:v>130</c:v>
                </c:pt>
                <c:pt idx="26">
                  <c:v>98</c:v>
                </c:pt>
                <c:pt idx="27">
                  <c:v>140</c:v>
                </c:pt>
                <c:pt idx="28">
                  <c:v>132</c:v>
                </c:pt>
                <c:pt idx="29">
                  <c:v>129</c:v>
                </c:pt>
                <c:pt idx="30">
                  <c:v>148</c:v>
                </c:pt>
                <c:pt idx="31">
                  <c:v>154</c:v>
                </c:pt>
                <c:pt idx="32">
                  <c:v>146</c:v>
                </c:pt>
                <c:pt idx="33">
                  <c:v>143</c:v>
                </c:pt>
                <c:pt idx="34">
                  <c:v>156</c:v>
                </c:pt>
                <c:pt idx="35">
                  <c:v>164</c:v>
                </c:pt>
                <c:pt idx="36">
                  <c:v>154</c:v>
                </c:pt>
                <c:pt idx="37">
                  <c:v>174</c:v>
                </c:pt>
                <c:pt idx="38">
                  <c:v>171</c:v>
                </c:pt>
                <c:pt idx="39">
                  <c:v>156</c:v>
                </c:pt>
                <c:pt idx="40">
                  <c:v>173</c:v>
                </c:pt>
                <c:pt idx="41">
                  <c:v>177</c:v>
                </c:pt>
                <c:pt idx="42">
                  <c:v>172</c:v>
                </c:pt>
                <c:pt idx="43">
                  <c:v>174</c:v>
                </c:pt>
                <c:pt idx="44">
                  <c:v>176</c:v>
                </c:pt>
                <c:pt idx="45">
                  <c:v>183</c:v>
                </c:pt>
                <c:pt idx="46">
                  <c:v>94</c:v>
                </c:pt>
                <c:pt idx="47">
                  <c:v>197</c:v>
                </c:pt>
                <c:pt idx="48">
                  <c:v>184</c:v>
                </c:pt>
                <c:pt idx="49">
                  <c:v>165</c:v>
                </c:pt>
                <c:pt idx="50">
                  <c:v>164</c:v>
                </c:pt>
                <c:pt idx="51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A2-47FA-A08E-9684AF30E01B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Tallies'!$AG$2:$AG$53</c:f>
              <c:numCache>
                <c:formatCode>General</c:formatCode>
                <c:ptCount val="52"/>
                <c:pt idx="0">
                  <c:v>101</c:v>
                </c:pt>
                <c:pt idx="1">
                  <c:v>172</c:v>
                </c:pt>
                <c:pt idx="2">
                  <c:v>146</c:v>
                </c:pt>
                <c:pt idx="3">
                  <c:v>173</c:v>
                </c:pt>
                <c:pt idx="4">
                  <c:v>173</c:v>
                </c:pt>
                <c:pt idx="5">
                  <c:v>149</c:v>
                </c:pt>
                <c:pt idx="6">
                  <c:v>194</c:v>
                </c:pt>
                <c:pt idx="7">
                  <c:v>179</c:v>
                </c:pt>
                <c:pt idx="8">
                  <c:v>141</c:v>
                </c:pt>
                <c:pt idx="9">
                  <c:v>102</c:v>
                </c:pt>
                <c:pt idx="10">
                  <c:v>108</c:v>
                </c:pt>
                <c:pt idx="11">
                  <c:v>160</c:v>
                </c:pt>
                <c:pt idx="12">
                  <c:v>194</c:v>
                </c:pt>
                <c:pt idx="13">
                  <c:v>176</c:v>
                </c:pt>
                <c:pt idx="14">
                  <c:v>187</c:v>
                </c:pt>
                <c:pt idx="15">
                  <c:v>174</c:v>
                </c:pt>
                <c:pt idx="16">
                  <c:v>151</c:v>
                </c:pt>
                <c:pt idx="17">
                  <c:v>175</c:v>
                </c:pt>
                <c:pt idx="18">
                  <c:v>183</c:v>
                </c:pt>
                <c:pt idx="19">
                  <c:v>185</c:v>
                </c:pt>
                <c:pt idx="20">
                  <c:v>171</c:v>
                </c:pt>
                <c:pt idx="21">
                  <c:v>185</c:v>
                </c:pt>
                <c:pt idx="22">
                  <c:v>173</c:v>
                </c:pt>
                <c:pt idx="23">
                  <c:v>189</c:v>
                </c:pt>
                <c:pt idx="24">
                  <c:v>183</c:v>
                </c:pt>
                <c:pt idx="25">
                  <c:v>158</c:v>
                </c:pt>
                <c:pt idx="26">
                  <c:v>103</c:v>
                </c:pt>
                <c:pt idx="27">
                  <c:v>184</c:v>
                </c:pt>
                <c:pt idx="28">
                  <c:v>162</c:v>
                </c:pt>
                <c:pt idx="29">
                  <c:v>161</c:v>
                </c:pt>
                <c:pt idx="30">
                  <c:v>158</c:v>
                </c:pt>
                <c:pt idx="31">
                  <c:v>174</c:v>
                </c:pt>
                <c:pt idx="32">
                  <c:v>188</c:v>
                </c:pt>
                <c:pt idx="33">
                  <c:v>165</c:v>
                </c:pt>
                <c:pt idx="34">
                  <c:v>171</c:v>
                </c:pt>
                <c:pt idx="35">
                  <c:v>173</c:v>
                </c:pt>
                <c:pt idx="36">
                  <c:v>193</c:v>
                </c:pt>
                <c:pt idx="37">
                  <c:v>191</c:v>
                </c:pt>
                <c:pt idx="38">
                  <c:v>191</c:v>
                </c:pt>
                <c:pt idx="39">
                  <c:v>200</c:v>
                </c:pt>
                <c:pt idx="40">
                  <c:v>194</c:v>
                </c:pt>
                <c:pt idx="41">
                  <c:v>216</c:v>
                </c:pt>
                <c:pt idx="42">
                  <c:v>179</c:v>
                </c:pt>
                <c:pt idx="43">
                  <c:v>198</c:v>
                </c:pt>
                <c:pt idx="44">
                  <c:v>202</c:v>
                </c:pt>
                <c:pt idx="45">
                  <c:v>184</c:v>
                </c:pt>
                <c:pt idx="46">
                  <c:v>81</c:v>
                </c:pt>
                <c:pt idx="47">
                  <c:v>192</c:v>
                </c:pt>
                <c:pt idx="48">
                  <c:v>197</c:v>
                </c:pt>
                <c:pt idx="49">
                  <c:v>214</c:v>
                </c:pt>
                <c:pt idx="50">
                  <c:v>193</c:v>
                </c:pt>
                <c:pt idx="51">
                  <c:v>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A2-47FA-A08E-9684AF30E01B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Tallies'!$AS$2:$AS$53</c:f>
              <c:numCache>
                <c:formatCode>General</c:formatCode>
                <c:ptCount val="52"/>
                <c:pt idx="0">
                  <c:v>101</c:v>
                </c:pt>
                <c:pt idx="1">
                  <c:v>168</c:v>
                </c:pt>
                <c:pt idx="2">
                  <c:v>189</c:v>
                </c:pt>
                <c:pt idx="3">
                  <c:v>187</c:v>
                </c:pt>
                <c:pt idx="4">
                  <c:v>149</c:v>
                </c:pt>
                <c:pt idx="5">
                  <c:v>182</c:v>
                </c:pt>
                <c:pt idx="6">
                  <c:v>178</c:v>
                </c:pt>
                <c:pt idx="7">
                  <c:v>185</c:v>
                </c:pt>
                <c:pt idx="8">
                  <c:v>134</c:v>
                </c:pt>
                <c:pt idx="9">
                  <c:v>225</c:v>
                </c:pt>
                <c:pt idx="10">
                  <c:v>182</c:v>
                </c:pt>
                <c:pt idx="11">
                  <c:v>184</c:v>
                </c:pt>
                <c:pt idx="12">
                  <c:v>172</c:v>
                </c:pt>
                <c:pt idx="13">
                  <c:v>182</c:v>
                </c:pt>
                <c:pt idx="14">
                  <c:v>198</c:v>
                </c:pt>
                <c:pt idx="15">
                  <c:v>189</c:v>
                </c:pt>
                <c:pt idx="16">
                  <c:v>166</c:v>
                </c:pt>
                <c:pt idx="17">
                  <c:v>185</c:v>
                </c:pt>
                <c:pt idx="18">
                  <c:v>188</c:v>
                </c:pt>
                <c:pt idx="19">
                  <c:v>213</c:v>
                </c:pt>
                <c:pt idx="20">
                  <c:v>202</c:v>
                </c:pt>
                <c:pt idx="21">
                  <c:v>178</c:v>
                </c:pt>
                <c:pt idx="22">
                  <c:v>212</c:v>
                </c:pt>
                <c:pt idx="23">
                  <c:v>202</c:v>
                </c:pt>
                <c:pt idx="24">
                  <c:v>187</c:v>
                </c:pt>
                <c:pt idx="25">
                  <c:v>211</c:v>
                </c:pt>
                <c:pt idx="26">
                  <c:v>116</c:v>
                </c:pt>
                <c:pt idx="27">
                  <c:v>206</c:v>
                </c:pt>
                <c:pt idx="28">
                  <c:v>193</c:v>
                </c:pt>
                <c:pt idx="29">
                  <c:v>191</c:v>
                </c:pt>
                <c:pt idx="30">
                  <c:v>188</c:v>
                </c:pt>
                <c:pt idx="31">
                  <c:v>209</c:v>
                </c:pt>
                <c:pt idx="32">
                  <c:v>209</c:v>
                </c:pt>
                <c:pt idx="33">
                  <c:v>224</c:v>
                </c:pt>
                <c:pt idx="34">
                  <c:v>220</c:v>
                </c:pt>
                <c:pt idx="35">
                  <c:v>249</c:v>
                </c:pt>
                <c:pt idx="36">
                  <c:v>217</c:v>
                </c:pt>
                <c:pt idx="37">
                  <c:v>217</c:v>
                </c:pt>
                <c:pt idx="38">
                  <c:v>208</c:v>
                </c:pt>
                <c:pt idx="39">
                  <c:v>224</c:v>
                </c:pt>
                <c:pt idx="40">
                  <c:v>222</c:v>
                </c:pt>
                <c:pt idx="41">
                  <c:v>218</c:v>
                </c:pt>
                <c:pt idx="42">
                  <c:v>207</c:v>
                </c:pt>
                <c:pt idx="43">
                  <c:v>210</c:v>
                </c:pt>
                <c:pt idx="44">
                  <c:v>227</c:v>
                </c:pt>
                <c:pt idx="45">
                  <c:v>220</c:v>
                </c:pt>
                <c:pt idx="46">
                  <c:v>210</c:v>
                </c:pt>
                <c:pt idx="47">
                  <c:v>126</c:v>
                </c:pt>
                <c:pt idx="48">
                  <c:v>145</c:v>
                </c:pt>
                <c:pt idx="49">
                  <c:v>215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A2-47FA-A08E-9684AF30E01B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'Delightful Daycare Tallies'!$BE:$BE</c:f>
              <c:strCache>
                <c:ptCount val="54"/>
                <c:pt idx="0">
                  <c:v>List 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C4-41D0-8A37-1532F8F3B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654936"/>
        <c:axId val="700655264"/>
      </c:scatterChart>
      <c:valAx>
        <c:axId val="700654936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55264"/>
        <c:crosses val="autoZero"/>
        <c:crossBetween val="midCat"/>
      </c:valAx>
      <c:valAx>
        <c:axId val="700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Daycare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54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98192791980295"/>
          <c:y val="0.80529761549153855"/>
          <c:w val="0.23676945668135096"/>
          <c:h val="6.1166724417414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Weekend</a:t>
            </a:r>
            <a:r>
              <a:rPr lang="en-US" baseline="0"/>
              <a:t> Daycare Compared Year on Year 2016-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79386774878527E-2"/>
          <c:y val="7.4904354598874498E-2"/>
          <c:w val="0.90689839031059449"/>
          <c:h val="0.83542185032486604"/>
        </c:manualLayout>
      </c:layout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Tallies'!$K$2:$K$53</c:f>
              <c:numCache>
                <c:formatCode>General</c:formatCode>
                <c:ptCount val="52"/>
                <c:pt idx="0">
                  <c:v>3</c:v>
                </c:pt>
                <c:pt idx="1">
                  <c:v>29</c:v>
                </c:pt>
                <c:pt idx="2">
                  <c:v>29</c:v>
                </c:pt>
                <c:pt idx="3">
                  <c:v>26</c:v>
                </c:pt>
                <c:pt idx="4">
                  <c:v>28</c:v>
                </c:pt>
                <c:pt idx="5">
                  <c:v>27</c:v>
                </c:pt>
                <c:pt idx="6">
                  <c:v>47</c:v>
                </c:pt>
                <c:pt idx="7">
                  <c:v>25</c:v>
                </c:pt>
                <c:pt idx="8">
                  <c:v>43</c:v>
                </c:pt>
                <c:pt idx="9">
                  <c:v>37</c:v>
                </c:pt>
                <c:pt idx="10">
                  <c:v>37</c:v>
                </c:pt>
                <c:pt idx="11">
                  <c:v>43</c:v>
                </c:pt>
                <c:pt idx="12">
                  <c:v>33</c:v>
                </c:pt>
                <c:pt idx="13">
                  <c:v>37</c:v>
                </c:pt>
                <c:pt idx="14">
                  <c:v>39</c:v>
                </c:pt>
                <c:pt idx="15">
                  <c:v>49</c:v>
                </c:pt>
                <c:pt idx="16">
                  <c:v>42</c:v>
                </c:pt>
                <c:pt idx="17">
                  <c:v>46</c:v>
                </c:pt>
                <c:pt idx="18">
                  <c:v>48</c:v>
                </c:pt>
                <c:pt idx="19">
                  <c:v>40</c:v>
                </c:pt>
                <c:pt idx="20">
                  <c:v>46</c:v>
                </c:pt>
                <c:pt idx="21">
                  <c:v>38</c:v>
                </c:pt>
                <c:pt idx="22">
                  <c:v>46</c:v>
                </c:pt>
                <c:pt idx="23">
                  <c:v>45</c:v>
                </c:pt>
                <c:pt idx="24">
                  <c:v>49</c:v>
                </c:pt>
                <c:pt idx="25">
                  <c:v>53</c:v>
                </c:pt>
                <c:pt idx="26">
                  <c:v>55</c:v>
                </c:pt>
                <c:pt idx="27">
                  <c:v>47</c:v>
                </c:pt>
                <c:pt idx="28">
                  <c:v>55</c:v>
                </c:pt>
                <c:pt idx="29">
                  <c:v>51</c:v>
                </c:pt>
                <c:pt idx="30">
                  <c:v>49</c:v>
                </c:pt>
                <c:pt idx="31">
                  <c:v>52</c:v>
                </c:pt>
                <c:pt idx="32">
                  <c:v>42</c:v>
                </c:pt>
                <c:pt idx="33">
                  <c:v>45</c:v>
                </c:pt>
                <c:pt idx="34">
                  <c:v>41</c:v>
                </c:pt>
                <c:pt idx="35">
                  <c:v>29</c:v>
                </c:pt>
                <c:pt idx="36">
                  <c:v>45</c:v>
                </c:pt>
                <c:pt idx="37">
                  <c:v>38</c:v>
                </c:pt>
                <c:pt idx="38">
                  <c:v>50</c:v>
                </c:pt>
                <c:pt idx="39">
                  <c:v>45</c:v>
                </c:pt>
                <c:pt idx="40">
                  <c:v>47</c:v>
                </c:pt>
                <c:pt idx="41">
                  <c:v>55</c:v>
                </c:pt>
                <c:pt idx="42">
                  <c:v>64</c:v>
                </c:pt>
                <c:pt idx="43">
                  <c:v>47</c:v>
                </c:pt>
                <c:pt idx="44">
                  <c:v>44</c:v>
                </c:pt>
                <c:pt idx="45">
                  <c:v>36</c:v>
                </c:pt>
                <c:pt idx="46">
                  <c:v>47</c:v>
                </c:pt>
                <c:pt idx="47">
                  <c:v>12</c:v>
                </c:pt>
                <c:pt idx="48">
                  <c:v>51</c:v>
                </c:pt>
                <c:pt idx="49">
                  <c:v>45</c:v>
                </c:pt>
                <c:pt idx="50">
                  <c:v>47</c:v>
                </c:pt>
                <c:pt idx="51">
                  <c:v>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C-41CA-8242-8F30391E66F5}"/>
            </c:ext>
          </c:extLst>
        </c:ser>
        <c:ser>
          <c:idx val="1"/>
          <c:order val="1"/>
          <c:tx>
            <c:v>2017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Tallies'!$W$2:$W$53</c:f>
              <c:numCache>
                <c:formatCode>General</c:formatCode>
                <c:ptCount val="52"/>
                <c:pt idx="0">
                  <c:v>25</c:v>
                </c:pt>
                <c:pt idx="1">
                  <c:v>63</c:v>
                </c:pt>
                <c:pt idx="2">
                  <c:v>52</c:v>
                </c:pt>
                <c:pt idx="3">
                  <c:v>57</c:v>
                </c:pt>
                <c:pt idx="4">
                  <c:v>56</c:v>
                </c:pt>
                <c:pt idx="5">
                  <c:v>56</c:v>
                </c:pt>
                <c:pt idx="6">
                  <c:v>43</c:v>
                </c:pt>
                <c:pt idx="7">
                  <c:v>63</c:v>
                </c:pt>
                <c:pt idx="8">
                  <c:v>64</c:v>
                </c:pt>
                <c:pt idx="9">
                  <c:v>50</c:v>
                </c:pt>
                <c:pt idx="10">
                  <c:v>63</c:v>
                </c:pt>
                <c:pt idx="11">
                  <c:v>44</c:v>
                </c:pt>
                <c:pt idx="12">
                  <c:v>48</c:v>
                </c:pt>
                <c:pt idx="13">
                  <c:v>48</c:v>
                </c:pt>
                <c:pt idx="14">
                  <c:v>61</c:v>
                </c:pt>
                <c:pt idx="15">
                  <c:v>45</c:v>
                </c:pt>
                <c:pt idx="16">
                  <c:v>52</c:v>
                </c:pt>
                <c:pt idx="17">
                  <c:v>50</c:v>
                </c:pt>
                <c:pt idx="18">
                  <c:v>59</c:v>
                </c:pt>
                <c:pt idx="19">
                  <c:v>62</c:v>
                </c:pt>
                <c:pt idx="20">
                  <c:v>59</c:v>
                </c:pt>
                <c:pt idx="21">
                  <c:v>48</c:v>
                </c:pt>
                <c:pt idx="22">
                  <c:v>62</c:v>
                </c:pt>
                <c:pt idx="23">
                  <c:v>74</c:v>
                </c:pt>
                <c:pt idx="24">
                  <c:v>45</c:v>
                </c:pt>
                <c:pt idx="25">
                  <c:v>71</c:v>
                </c:pt>
                <c:pt idx="26">
                  <c:v>59</c:v>
                </c:pt>
                <c:pt idx="27">
                  <c:v>55</c:v>
                </c:pt>
                <c:pt idx="28">
                  <c:v>53</c:v>
                </c:pt>
                <c:pt idx="29">
                  <c:v>71</c:v>
                </c:pt>
                <c:pt idx="30">
                  <c:v>66</c:v>
                </c:pt>
                <c:pt idx="31">
                  <c:v>60</c:v>
                </c:pt>
                <c:pt idx="32">
                  <c:v>56</c:v>
                </c:pt>
                <c:pt idx="33">
                  <c:v>71</c:v>
                </c:pt>
                <c:pt idx="34">
                  <c:v>67</c:v>
                </c:pt>
                <c:pt idx="35">
                  <c:v>50</c:v>
                </c:pt>
                <c:pt idx="36">
                  <c:v>71</c:v>
                </c:pt>
                <c:pt idx="37">
                  <c:v>56</c:v>
                </c:pt>
                <c:pt idx="38">
                  <c:v>65</c:v>
                </c:pt>
                <c:pt idx="39">
                  <c:v>62</c:v>
                </c:pt>
                <c:pt idx="40">
                  <c:v>69</c:v>
                </c:pt>
                <c:pt idx="41">
                  <c:v>59</c:v>
                </c:pt>
                <c:pt idx="42">
                  <c:v>62</c:v>
                </c:pt>
                <c:pt idx="43">
                  <c:v>77</c:v>
                </c:pt>
                <c:pt idx="44">
                  <c:v>71</c:v>
                </c:pt>
                <c:pt idx="45">
                  <c:v>58</c:v>
                </c:pt>
                <c:pt idx="46">
                  <c:v>71</c:v>
                </c:pt>
                <c:pt idx="47">
                  <c:v>36</c:v>
                </c:pt>
                <c:pt idx="48">
                  <c:v>81</c:v>
                </c:pt>
                <c:pt idx="49">
                  <c:v>75</c:v>
                </c:pt>
                <c:pt idx="50">
                  <c:v>80</c:v>
                </c:pt>
                <c:pt idx="51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5C-41CA-8242-8F30391E66F5}"/>
            </c:ext>
          </c:extLst>
        </c:ser>
        <c:ser>
          <c:idx val="2"/>
          <c:order val="2"/>
          <c:tx>
            <c:v>2018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Tallies'!$AI$2:$AI$53</c:f>
              <c:numCache>
                <c:formatCode>General</c:formatCode>
                <c:ptCount val="52"/>
                <c:pt idx="0">
                  <c:v>59</c:v>
                </c:pt>
                <c:pt idx="1">
                  <c:v>64</c:v>
                </c:pt>
                <c:pt idx="2">
                  <c:v>82</c:v>
                </c:pt>
                <c:pt idx="3">
                  <c:v>68</c:v>
                </c:pt>
                <c:pt idx="4">
                  <c:v>63</c:v>
                </c:pt>
                <c:pt idx="5">
                  <c:v>81</c:v>
                </c:pt>
                <c:pt idx="6">
                  <c:v>77</c:v>
                </c:pt>
                <c:pt idx="7">
                  <c:v>71</c:v>
                </c:pt>
                <c:pt idx="8">
                  <c:v>46</c:v>
                </c:pt>
                <c:pt idx="9">
                  <c:v>64</c:v>
                </c:pt>
                <c:pt idx="10">
                  <c:v>76</c:v>
                </c:pt>
                <c:pt idx="11">
                  <c:v>79</c:v>
                </c:pt>
                <c:pt idx="12">
                  <c:v>53</c:v>
                </c:pt>
                <c:pt idx="13">
                  <c:v>73</c:v>
                </c:pt>
                <c:pt idx="14">
                  <c:v>72</c:v>
                </c:pt>
                <c:pt idx="15">
                  <c:v>67</c:v>
                </c:pt>
                <c:pt idx="16">
                  <c:v>64</c:v>
                </c:pt>
                <c:pt idx="17">
                  <c:v>89</c:v>
                </c:pt>
                <c:pt idx="18">
                  <c:v>77</c:v>
                </c:pt>
                <c:pt idx="19">
                  <c:v>72</c:v>
                </c:pt>
                <c:pt idx="20">
                  <c:v>57</c:v>
                </c:pt>
                <c:pt idx="21">
                  <c:v>71</c:v>
                </c:pt>
                <c:pt idx="22">
                  <c:v>89</c:v>
                </c:pt>
                <c:pt idx="23">
                  <c:v>73</c:v>
                </c:pt>
                <c:pt idx="24">
                  <c:v>77</c:v>
                </c:pt>
                <c:pt idx="25">
                  <c:v>79</c:v>
                </c:pt>
                <c:pt idx="26">
                  <c:v>73</c:v>
                </c:pt>
                <c:pt idx="27">
                  <c:v>78</c:v>
                </c:pt>
                <c:pt idx="28">
                  <c:v>86</c:v>
                </c:pt>
                <c:pt idx="29">
                  <c:v>80</c:v>
                </c:pt>
                <c:pt idx="30">
                  <c:v>84</c:v>
                </c:pt>
                <c:pt idx="31">
                  <c:v>78</c:v>
                </c:pt>
                <c:pt idx="32">
                  <c:v>90</c:v>
                </c:pt>
                <c:pt idx="33">
                  <c:v>68</c:v>
                </c:pt>
                <c:pt idx="34">
                  <c:v>81</c:v>
                </c:pt>
                <c:pt idx="35">
                  <c:v>93</c:v>
                </c:pt>
                <c:pt idx="36">
                  <c:v>92</c:v>
                </c:pt>
                <c:pt idx="37">
                  <c:v>77</c:v>
                </c:pt>
                <c:pt idx="38">
                  <c:v>85</c:v>
                </c:pt>
                <c:pt idx="39">
                  <c:v>73</c:v>
                </c:pt>
                <c:pt idx="40">
                  <c:v>86</c:v>
                </c:pt>
                <c:pt idx="41">
                  <c:v>79</c:v>
                </c:pt>
                <c:pt idx="42">
                  <c:v>72</c:v>
                </c:pt>
                <c:pt idx="43">
                  <c:v>87</c:v>
                </c:pt>
                <c:pt idx="44">
                  <c:v>78</c:v>
                </c:pt>
                <c:pt idx="45">
                  <c:v>49</c:v>
                </c:pt>
                <c:pt idx="46">
                  <c:v>28</c:v>
                </c:pt>
                <c:pt idx="47">
                  <c:v>70</c:v>
                </c:pt>
                <c:pt idx="48">
                  <c:v>67</c:v>
                </c:pt>
                <c:pt idx="49">
                  <c:v>83</c:v>
                </c:pt>
                <c:pt idx="50">
                  <c:v>65</c:v>
                </c:pt>
                <c:pt idx="5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5C-41CA-8242-8F30391E66F5}"/>
            </c:ext>
          </c:extLst>
        </c:ser>
        <c:ser>
          <c:idx val="3"/>
          <c:order val="3"/>
          <c:tx>
            <c:v>2019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strRef>
              <c:f>'Orderly Occupancy Tables'!$T$2:$T$53</c:f>
              <c:strCache>
                <c:ptCount val="5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  <c:pt idx="12">
                  <c:v>W13</c:v>
                </c:pt>
                <c:pt idx="13">
                  <c:v>W14</c:v>
                </c:pt>
                <c:pt idx="14">
                  <c:v>W15</c:v>
                </c:pt>
                <c:pt idx="15">
                  <c:v>W16</c:v>
                </c:pt>
                <c:pt idx="16">
                  <c:v>W17</c:v>
                </c:pt>
                <c:pt idx="17">
                  <c:v>W18</c:v>
                </c:pt>
                <c:pt idx="18">
                  <c:v>W19</c:v>
                </c:pt>
                <c:pt idx="19">
                  <c:v>W20</c:v>
                </c:pt>
                <c:pt idx="20">
                  <c:v>W21</c:v>
                </c:pt>
                <c:pt idx="21">
                  <c:v>W22</c:v>
                </c:pt>
                <c:pt idx="22">
                  <c:v>W23</c:v>
                </c:pt>
                <c:pt idx="23">
                  <c:v>W24</c:v>
                </c:pt>
                <c:pt idx="24">
                  <c:v>W25</c:v>
                </c:pt>
                <c:pt idx="25">
                  <c:v>W26</c:v>
                </c:pt>
                <c:pt idx="26">
                  <c:v>W27</c:v>
                </c:pt>
                <c:pt idx="27">
                  <c:v>W28</c:v>
                </c:pt>
                <c:pt idx="28">
                  <c:v>W29</c:v>
                </c:pt>
                <c:pt idx="29">
                  <c:v>W30</c:v>
                </c:pt>
                <c:pt idx="30">
                  <c:v>W31</c:v>
                </c:pt>
                <c:pt idx="31">
                  <c:v>W32</c:v>
                </c:pt>
                <c:pt idx="32">
                  <c:v>W33</c:v>
                </c:pt>
                <c:pt idx="33">
                  <c:v>W34</c:v>
                </c:pt>
                <c:pt idx="34">
                  <c:v>W35</c:v>
                </c:pt>
                <c:pt idx="35">
                  <c:v>W36</c:v>
                </c:pt>
                <c:pt idx="36">
                  <c:v>W37</c:v>
                </c:pt>
                <c:pt idx="37">
                  <c:v>W38</c:v>
                </c:pt>
                <c:pt idx="38">
                  <c:v>W39</c:v>
                </c:pt>
                <c:pt idx="39">
                  <c:v>W40</c:v>
                </c:pt>
                <c:pt idx="40">
                  <c:v>W41</c:v>
                </c:pt>
                <c:pt idx="41">
                  <c:v>W42</c:v>
                </c:pt>
                <c:pt idx="42">
                  <c:v>W43</c:v>
                </c:pt>
                <c:pt idx="43">
                  <c:v>W44</c:v>
                </c:pt>
                <c:pt idx="44">
                  <c:v>W45</c:v>
                </c:pt>
                <c:pt idx="45">
                  <c:v>W46</c:v>
                </c:pt>
                <c:pt idx="46">
                  <c:v>W47</c:v>
                </c:pt>
                <c:pt idx="47">
                  <c:v>W48</c:v>
                </c:pt>
                <c:pt idx="48">
                  <c:v>W49</c:v>
                </c:pt>
                <c:pt idx="49">
                  <c:v>W50</c:v>
                </c:pt>
                <c:pt idx="50">
                  <c:v>W51</c:v>
                </c:pt>
                <c:pt idx="51">
                  <c:v>W52</c:v>
                </c:pt>
              </c:strCache>
            </c:strRef>
          </c:xVal>
          <c:yVal>
            <c:numRef>
              <c:f>'Delightful Daycare Tallies'!$AU$2:$AU$53</c:f>
              <c:numCache>
                <c:formatCode>General</c:formatCode>
                <c:ptCount val="52"/>
                <c:pt idx="0">
                  <c:v>79</c:v>
                </c:pt>
                <c:pt idx="1">
                  <c:v>78</c:v>
                </c:pt>
                <c:pt idx="2">
                  <c:v>61</c:v>
                </c:pt>
                <c:pt idx="3">
                  <c:v>75</c:v>
                </c:pt>
                <c:pt idx="4">
                  <c:v>87</c:v>
                </c:pt>
                <c:pt idx="5">
                  <c:v>85</c:v>
                </c:pt>
                <c:pt idx="6">
                  <c:v>69</c:v>
                </c:pt>
                <c:pt idx="7">
                  <c:v>81</c:v>
                </c:pt>
                <c:pt idx="8">
                  <c:v>59</c:v>
                </c:pt>
                <c:pt idx="9">
                  <c:v>65</c:v>
                </c:pt>
                <c:pt idx="10">
                  <c:v>75</c:v>
                </c:pt>
                <c:pt idx="11">
                  <c:v>69</c:v>
                </c:pt>
                <c:pt idx="12">
                  <c:v>71</c:v>
                </c:pt>
                <c:pt idx="13">
                  <c:v>63</c:v>
                </c:pt>
                <c:pt idx="14">
                  <c:v>65</c:v>
                </c:pt>
                <c:pt idx="15">
                  <c:v>60</c:v>
                </c:pt>
                <c:pt idx="16">
                  <c:v>68</c:v>
                </c:pt>
                <c:pt idx="17">
                  <c:v>85</c:v>
                </c:pt>
                <c:pt idx="18">
                  <c:v>75</c:v>
                </c:pt>
                <c:pt idx="19">
                  <c:v>74</c:v>
                </c:pt>
                <c:pt idx="20">
                  <c:v>69</c:v>
                </c:pt>
                <c:pt idx="21">
                  <c:v>82</c:v>
                </c:pt>
                <c:pt idx="22">
                  <c:v>88</c:v>
                </c:pt>
                <c:pt idx="23">
                  <c:v>68</c:v>
                </c:pt>
                <c:pt idx="24">
                  <c:v>83</c:v>
                </c:pt>
                <c:pt idx="25">
                  <c:v>75</c:v>
                </c:pt>
                <c:pt idx="26">
                  <c:v>55</c:v>
                </c:pt>
                <c:pt idx="27">
                  <c:v>79</c:v>
                </c:pt>
                <c:pt idx="28">
                  <c:v>81</c:v>
                </c:pt>
                <c:pt idx="29">
                  <c:v>89</c:v>
                </c:pt>
                <c:pt idx="30">
                  <c:v>88</c:v>
                </c:pt>
                <c:pt idx="31">
                  <c:v>103</c:v>
                </c:pt>
                <c:pt idx="32">
                  <c:v>83</c:v>
                </c:pt>
                <c:pt idx="33">
                  <c:v>80</c:v>
                </c:pt>
                <c:pt idx="34">
                  <c:v>90</c:v>
                </c:pt>
                <c:pt idx="35">
                  <c:v>78</c:v>
                </c:pt>
                <c:pt idx="36">
                  <c:v>95</c:v>
                </c:pt>
                <c:pt idx="37">
                  <c:v>85</c:v>
                </c:pt>
                <c:pt idx="38">
                  <c:v>91</c:v>
                </c:pt>
                <c:pt idx="39">
                  <c:v>95</c:v>
                </c:pt>
                <c:pt idx="40">
                  <c:v>73</c:v>
                </c:pt>
                <c:pt idx="41">
                  <c:v>82</c:v>
                </c:pt>
                <c:pt idx="42">
                  <c:v>86</c:v>
                </c:pt>
                <c:pt idx="43">
                  <c:v>86</c:v>
                </c:pt>
                <c:pt idx="44">
                  <c:v>82</c:v>
                </c:pt>
                <c:pt idx="45">
                  <c:v>102</c:v>
                </c:pt>
                <c:pt idx="46">
                  <c:v>96</c:v>
                </c:pt>
                <c:pt idx="47">
                  <c:v>27</c:v>
                </c:pt>
                <c:pt idx="48">
                  <c:v>78</c:v>
                </c:pt>
                <c:pt idx="49">
                  <c:v>95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5C-41CA-8242-8F30391E66F5}"/>
            </c:ext>
          </c:extLst>
        </c:ser>
        <c:ser>
          <c:idx val="4"/>
          <c:order val="4"/>
          <c:tx>
            <c:v>2020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'Delightful Daycare Tallies'!$BG:$BG</c:f>
              <c:strCache>
                <c:ptCount val="53"/>
                <c:pt idx="0">
                  <c:v>List 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strCache>
            </c:strRef>
          </c:xVal>
          <c:yVal>
            <c:numRef>
              <c:f>'Orderly Occupancy Tables'!$A:$A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F-4A11-980B-F3AADE403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638208"/>
        <c:axId val="700642144"/>
      </c:scatterChart>
      <c:valAx>
        <c:axId val="700638208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W#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42144"/>
        <c:crosses val="autoZero"/>
        <c:crossBetween val="midCat"/>
      </c:valAx>
      <c:valAx>
        <c:axId val="70064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Daycare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38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40210134481082"/>
          <c:y val="0.80156340773931334"/>
          <c:w val="0.2070033748367629"/>
          <c:h val="6.7225420157882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>
    <tabColor theme="9" tint="0.79998168889431442"/>
  </sheetPr>
  <sheetViews>
    <sheetView zoomScale="72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>
    <tabColor theme="9" tint="0.79998168889431442"/>
  </sheetPr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>
    <tabColor theme="9" tint="0.79998168889431442"/>
  </sheetPr>
  <sheetViews>
    <sheetView zoomScale="7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>
    <tabColor theme="9" tint="0.79998168889431442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6C8246-D0C9-43A7-B269-27D232B79297}">
  <sheetPr>
    <tabColor theme="9" tint="0.79998168889431442"/>
  </sheetPr>
  <sheetViews>
    <sheetView zoomScale="8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>
    <tabColor theme="7" tint="0.79998168889431442"/>
  </sheetPr>
  <sheetViews>
    <sheetView zoomScale="79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>
    <tabColor theme="7" tint="0.79998168889431442"/>
  </sheetPr>
  <sheetViews>
    <sheetView zoomScale="8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>
    <tabColor theme="7" tint="0.79998168889431442"/>
  </sheetPr>
  <sheetViews>
    <sheetView zoomScale="77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>
    <tabColor theme="7" tint="0.79998168889431442"/>
  </sheetPr>
  <sheetViews>
    <sheetView zoomScale="81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>
    <tabColor theme="4" tint="0.79998168889431442"/>
  </sheetPr>
  <sheetViews>
    <sheetView zoomScale="69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>
    <tabColor theme="4" tint="0.79998168889431442"/>
  </sheetPr>
  <sheetViews>
    <sheetView zoomScale="71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>
    <tabColor theme="4" tint="0.79998168889431442"/>
  </sheetPr>
  <sheetViews>
    <sheetView zoomScale="8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>
    <tabColor theme="4" tint="0.79998168889431442"/>
  </sheetPr>
  <sheetViews>
    <sheetView zoomScale="7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CCEE3-6DDF-48AD-9837-070391D1E8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076" cy="626962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1042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24" displayName="Table24" ref="A1:K53" totalsRowShown="0">
  <autoFilter ref="A1:K53" xr:uid="{00000000-0009-0000-0100-000003000000}"/>
  <tableColumns count="11">
    <tableColumn id="1" xr3:uid="{00000000-0010-0000-0200-000001000000}" name="Total Occ"/>
    <tableColumn id="2" xr3:uid="{00000000-0010-0000-0200-000002000000}" name="2016" dataDxfId="5053">
      <calculatedColumnFormula>+'Beautiful Boarding Tallies'!E2+'Delightful Daycare Tallies'!E2</calculatedColumnFormula>
    </tableColumn>
    <tableColumn id="3" xr3:uid="{00000000-0010-0000-0200-000003000000}" name="2017" dataDxfId="5052">
      <calculatedColumnFormula>+'Beautiful Boarding Tallies'!Q2+'Delightful Daycare Tallies'!Q2</calculatedColumnFormula>
    </tableColumn>
    <tableColumn id="4" xr3:uid="{00000000-0010-0000-0200-000004000000}" name="2018" dataDxfId="5051">
      <calculatedColumnFormula>+'Beautiful Boarding Tallies'!AC2+'Delightful Daycare Tallies'!AC2</calculatedColumnFormula>
    </tableColumn>
    <tableColumn id="5" xr3:uid="{00000000-0010-0000-0200-000005000000}" name="2019" dataDxfId="5050">
      <calculatedColumnFormula>+'Beautiful Boarding Tallies'!AO2+'Delightful Daycare Tallies'!AO2</calculatedColumnFormula>
    </tableColumn>
    <tableColumn id="6" xr3:uid="{00000000-0010-0000-0200-000006000000}" name="2020" dataDxfId="5049">
      <calculatedColumnFormula>+'Beautiful Boarding Tallies'!BA2+'Delightful Daycare Tallies'!BA2</calculatedColumnFormula>
    </tableColumn>
    <tableColumn id="7" xr3:uid="{FCD0752D-0986-4BF6-A756-AE7A1B06BFFD}" name="-16%" dataDxfId="5048">
      <calculatedColumnFormula>Table24[[#This Row],[2016]]/(7*170/100)</calculatedColumnFormula>
    </tableColumn>
    <tableColumn id="8" xr3:uid="{08C4B7FE-70CE-44B0-A549-F319B8EF71A3}" name="-17%" dataDxfId="5047">
      <calculatedColumnFormula>Table24[[#This Row],[2017]]/(7*170/100)</calculatedColumnFormula>
    </tableColumn>
    <tableColumn id="9" xr3:uid="{14C729EE-F268-488A-A95F-9D763CB73FD2}" name="-18%" dataDxfId="5046">
      <calculatedColumnFormula>Table24[[#This Row],[2018]]/(7*170/100)</calculatedColumnFormula>
    </tableColumn>
    <tableColumn id="10" xr3:uid="{B635F70E-FD4C-4F7B-AB3E-507C2EF38B6F}" name="-19%" dataDxfId="5045">
      <calculatedColumnFormula>Table24[[#This Row],[2019]]/(7*170/100)</calculatedColumnFormula>
    </tableColumn>
    <tableColumn id="11" xr3:uid="{57C3096F-5A46-4512-AC1E-C3BDD270A21F}" name="-20%" dataDxfId="5044">
      <calculatedColumnFormula>Table24[[#This Row],[2020]]/(7*170/100)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3" displayName="Table3" ref="M1:R54" totalsRowShown="0">
  <autoFilter ref="M1:R54" xr:uid="{00000000-0009-0000-0100-000004000000}"/>
  <tableColumns count="6">
    <tableColumn id="1" xr3:uid="{00000000-0010-0000-0300-000001000000}" name="Mon/Fri"/>
    <tableColumn id="2" xr3:uid="{00000000-0010-0000-0300-000002000000}" name="2016" dataDxfId="5043">
      <calculatedColumnFormula>+'Beautiful Boarding Tallies'!G2+'Delightful Daycare Tallies'!G2</calculatedColumnFormula>
    </tableColumn>
    <tableColumn id="3" xr3:uid="{00000000-0010-0000-0300-000003000000}" name="2017"/>
    <tableColumn id="4" xr3:uid="{00000000-0010-0000-0300-000004000000}" name="2018"/>
    <tableColumn id="5" xr3:uid="{00000000-0010-0000-0300-000005000000}" name="2019"/>
    <tableColumn id="6" xr3:uid="{00000000-0010-0000-0300-000006000000}" name="2020" dataDxfId="5042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4" displayName="Table4" ref="T1:Y53" totalsRowShown="0">
  <autoFilter ref="T1:Y53" xr:uid="{00000000-0009-0000-0100-000005000000}"/>
  <tableColumns count="6">
    <tableColumn id="1" xr3:uid="{00000000-0010-0000-0400-000001000000}" name="Tues-Thurs"/>
    <tableColumn id="2" xr3:uid="{00000000-0010-0000-0400-000002000000}" name="2016" dataDxfId="5041">
      <calculatedColumnFormula>+'Beautiful Boarding Tallies'!I2+'Delightful Daycare Tallies'!I2</calculatedColumnFormula>
    </tableColumn>
    <tableColumn id="3" xr3:uid="{00000000-0010-0000-0400-000003000000}" name="2017" dataDxfId="5040">
      <calculatedColumnFormula>+'Beautiful Boarding Tallies'!U2+'Delightful Daycare Tallies'!U2</calculatedColumnFormula>
    </tableColumn>
    <tableColumn id="4" xr3:uid="{00000000-0010-0000-0400-000004000000}" name="2018" dataDxfId="5039">
      <calculatedColumnFormula>+'Beautiful Boarding Tallies'!AG2+'Delightful Daycare Tallies'!AG2</calculatedColumnFormula>
    </tableColumn>
    <tableColumn id="5" xr3:uid="{00000000-0010-0000-0400-000005000000}" name="2019" dataDxfId="5038">
      <calculatedColumnFormula>+'Beautiful Boarding Tallies'!AS2+'Delightful Daycare Tallies'!AS2</calculatedColumnFormula>
    </tableColumn>
    <tableColumn id="6" xr3:uid="{00000000-0010-0000-0400-000006000000}" name="2020" dataDxfId="5037">
      <calculatedColumnFormula>+'Beautiful Boarding Tallies'!BE2+'Delightful Daycare Tallies'!BE2</calculatedColumnFormula>
    </tableColumn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" displayName="Table5" ref="AA1:AF53" totalsRowShown="0">
  <autoFilter ref="AA1:AF53" xr:uid="{00000000-0009-0000-0100-000006000000}"/>
  <tableColumns count="6">
    <tableColumn id="1" xr3:uid="{00000000-0010-0000-0500-000001000000}" name="Weekends"/>
    <tableColumn id="2" xr3:uid="{00000000-0010-0000-0500-000002000000}" name="2016" dataDxfId="5036">
      <calculatedColumnFormula>+'Beautiful Boarding Tallies'!K2+'Delightful Daycare Tallies'!K2</calculatedColumnFormula>
    </tableColumn>
    <tableColumn id="3" xr3:uid="{00000000-0010-0000-0500-000003000000}" name="2017" dataDxfId="5035">
      <calculatedColumnFormula>+'Beautiful Boarding Tallies'!W2+'Delightful Daycare Tallies'!W2</calculatedColumnFormula>
    </tableColumn>
    <tableColumn id="4" xr3:uid="{00000000-0010-0000-0500-000004000000}" name="2018" dataDxfId="5034">
      <calculatedColumnFormula>+'Beautiful Boarding Tallies'!AI2+'Delightful Daycare Tallies'!AI2</calculatedColumnFormula>
    </tableColumn>
    <tableColumn id="5" xr3:uid="{00000000-0010-0000-0500-000005000000}" name="2019" dataDxfId="5033">
      <calculatedColumnFormula>+'Beautiful Boarding Tallies'!AU2+'Delightful Daycare Tallies'!AU2</calculatedColumnFormula>
    </tableColumn>
    <tableColumn id="6" xr3:uid="{00000000-0010-0000-0500-000006000000}" name="2020" dataDxfId="5032">
      <calculatedColumnFormula>+'Beautiful Boarding Tallies'!BG2+'Delightful Daycare Tallies'!BG2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80"/>
  <sheetViews>
    <sheetView zoomScale="90" zoomScaleNormal="90" workbookViewId="0">
      <pane xSplit="1" ySplit="3" topLeftCell="T10" activePane="bottomRight" state="frozen"/>
      <selection pane="topRight" activeCell="B1" sqref="B1"/>
      <selection pane="bottomLeft" activeCell="A4" sqref="A4"/>
      <selection pane="bottomRight" activeCell="V34" sqref="V34"/>
    </sheetView>
  </sheetViews>
  <sheetFormatPr defaultColWidth="8.77734375" defaultRowHeight="13.8" x14ac:dyDescent="0.3"/>
  <cols>
    <col min="1" max="1" width="34.77734375" style="13" bestFit="1" customWidth="1"/>
    <col min="2" max="53" width="9.77734375" style="13" customWidth="1"/>
    <col min="54" max="54" width="1.6640625" style="13" customWidth="1"/>
    <col min="55" max="55" width="11.77734375" style="13" customWidth="1"/>
    <col min="56" max="56" width="9.6640625" style="13" bestFit="1" customWidth="1"/>
    <col min="57" max="16384" width="8.77734375" style="13"/>
  </cols>
  <sheetData>
    <row r="1" spans="1:72" x14ac:dyDescent="0.3">
      <c r="A1" s="75" t="s">
        <v>950</v>
      </c>
      <c r="B1" s="85">
        <v>1</v>
      </c>
      <c r="C1" s="85">
        <f>B1+1</f>
        <v>2</v>
      </c>
      <c r="D1" s="85">
        <f t="shared" ref="D1:BA1" si="0">C1+1</f>
        <v>3</v>
      </c>
      <c r="E1" s="85">
        <f t="shared" si="0"/>
        <v>4</v>
      </c>
      <c r="F1" s="85">
        <f t="shared" si="0"/>
        <v>5</v>
      </c>
      <c r="G1" s="85">
        <f t="shared" si="0"/>
        <v>6</v>
      </c>
      <c r="H1" s="85">
        <f t="shared" si="0"/>
        <v>7</v>
      </c>
      <c r="I1" s="85">
        <f t="shared" si="0"/>
        <v>8</v>
      </c>
      <c r="J1" s="85">
        <f t="shared" si="0"/>
        <v>9</v>
      </c>
      <c r="K1" s="85">
        <f t="shared" si="0"/>
        <v>10</v>
      </c>
      <c r="L1" s="85">
        <f t="shared" si="0"/>
        <v>11</v>
      </c>
      <c r="M1" s="85">
        <f t="shared" si="0"/>
        <v>12</v>
      </c>
      <c r="N1" s="85">
        <f t="shared" si="0"/>
        <v>13</v>
      </c>
      <c r="O1" s="85">
        <f t="shared" si="0"/>
        <v>14</v>
      </c>
      <c r="P1" s="85">
        <f t="shared" si="0"/>
        <v>15</v>
      </c>
      <c r="Q1" s="85">
        <f t="shared" si="0"/>
        <v>16</v>
      </c>
      <c r="R1" s="85">
        <f t="shared" si="0"/>
        <v>17</v>
      </c>
      <c r="S1" s="85">
        <f t="shared" si="0"/>
        <v>18</v>
      </c>
      <c r="T1" s="85">
        <f t="shared" si="0"/>
        <v>19</v>
      </c>
      <c r="U1" s="85">
        <f t="shared" si="0"/>
        <v>20</v>
      </c>
      <c r="V1" s="85">
        <f t="shared" si="0"/>
        <v>21</v>
      </c>
      <c r="W1" s="85">
        <f t="shared" si="0"/>
        <v>22</v>
      </c>
      <c r="X1" s="85">
        <f t="shared" si="0"/>
        <v>23</v>
      </c>
      <c r="Y1" s="85">
        <f t="shared" si="0"/>
        <v>24</v>
      </c>
      <c r="Z1" s="85">
        <f t="shared" si="0"/>
        <v>25</v>
      </c>
      <c r="AA1" s="85">
        <f t="shared" si="0"/>
        <v>26</v>
      </c>
      <c r="AB1" s="85">
        <f t="shared" si="0"/>
        <v>27</v>
      </c>
      <c r="AC1" s="85">
        <f t="shared" si="0"/>
        <v>28</v>
      </c>
      <c r="AD1" s="85">
        <f t="shared" si="0"/>
        <v>29</v>
      </c>
      <c r="AE1" s="85">
        <f t="shared" si="0"/>
        <v>30</v>
      </c>
      <c r="AF1" s="85">
        <f t="shared" si="0"/>
        <v>31</v>
      </c>
      <c r="AG1" s="85">
        <f t="shared" si="0"/>
        <v>32</v>
      </c>
      <c r="AH1" s="85">
        <f t="shared" si="0"/>
        <v>33</v>
      </c>
      <c r="AI1" s="85">
        <f t="shared" si="0"/>
        <v>34</v>
      </c>
      <c r="AJ1" s="85">
        <f t="shared" si="0"/>
        <v>35</v>
      </c>
      <c r="AK1" s="85">
        <f t="shared" si="0"/>
        <v>36</v>
      </c>
      <c r="AL1" s="85">
        <f t="shared" si="0"/>
        <v>37</v>
      </c>
      <c r="AM1" s="85">
        <f t="shared" si="0"/>
        <v>38</v>
      </c>
      <c r="AN1" s="85">
        <f t="shared" si="0"/>
        <v>39</v>
      </c>
      <c r="AO1" s="85">
        <f t="shared" si="0"/>
        <v>40</v>
      </c>
      <c r="AP1" s="85">
        <f t="shared" si="0"/>
        <v>41</v>
      </c>
      <c r="AQ1" s="85">
        <f t="shared" si="0"/>
        <v>42</v>
      </c>
      <c r="AR1" s="85">
        <f t="shared" si="0"/>
        <v>43</v>
      </c>
      <c r="AS1" s="85">
        <f t="shared" si="0"/>
        <v>44</v>
      </c>
      <c r="AT1" s="85">
        <f t="shared" si="0"/>
        <v>45</v>
      </c>
      <c r="AU1" s="85">
        <f t="shared" si="0"/>
        <v>46</v>
      </c>
      <c r="AV1" s="85">
        <f t="shared" si="0"/>
        <v>47</v>
      </c>
      <c r="AW1" s="85">
        <f t="shared" si="0"/>
        <v>48</v>
      </c>
      <c r="AX1" s="85">
        <f t="shared" si="0"/>
        <v>49</v>
      </c>
      <c r="AY1" s="85">
        <f t="shared" si="0"/>
        <v>50</v>
      </c>
      <c r="AZ1" s="85">
        <f t="shared" si="0"/>
        <v>51</v>
      </c>
      <c r="BA1" s="85">
        <f t="shared" si="0"/>
        <v>52</v>
      </c>
      <c r="BC1" s="84" t="s">
        <v>988</v>
      </c>
    </row>
    <row r="2" spans="1:72" s="77" customFormat="1" x14ac:dyDescent="0.3">
      <c r="A2" s="76" t="s">
        <v>951</v>
      </c>
      <c r="B2" s="77">
        <v>43464</v>
      </c>
      <c r="C2" s="77">
        <f>B3+1</f>
        <v>43471</v>
      </c>
      <c r="D2" s="77">
        <f t="shared" ref="D2:BA2" si="1">C3+1</f>
        <v>43478</v>
      </c>
      <c r="E2" s="77">
        <f t="shared" si="1"/>
        <v>43485</v>
      </c>
      <c r="F2" s="77">
        <f t="shared" si="1"/>
        <v>43492</v>
      </c>
      <c r="G2" s="77">
        <f t="shared" si="1"/>
        <v>43499</v>
      </c>
      <c r="H2" s="77">
        <f t="shared" si="1"/>
        <v>43506</v>
      </c>
      <c r="I2" s="77">
        <f t="shared" si="1"/>
        <v>43513</v>
      </c>
      <c r="J2" s="77">
        <f t="shared" si="1"/>
        <v>43520</v>
      </c>
      <c r="K2" s="77">
        <f t="shared" si="1"/>
        <v>43527</v>
      </c>
      <c r="L2" s="77">
        <f t="shared" si="1"/>
        <v>43534</v>
      </c>
      <c r="M2" s="77">
        <f t="shared" si="1"/>
        <v>43541</v>
      </c>
      <c r="N2" s="77">
        <f t="shared" si="1"/>
        <v>43548</v>
      </c>
      <c r="O2" s="77">
        <f t="shared" si="1"/>
        <v>43555</v>
      </c>
      <c r="P2" s="77">
        <f t="shared" si="1"/>
        <v>43562</v>
      </c>
      <c r="Q2" s="77">
        <f t="shared" si="1"/>
        <v>43569</v>
      </c>
      <c r="R2" s="77">
        <f t="shared" si="1"/>
        <v>43576</v>
      </c>
      <c r="S2" s="77">
        <f t="shared" si="1"/>
        <v>43583</v>
      </c>
      <c r="T2" s="77">
        <f t="shared" si="1"/>
        <v>43590</v>
      </c>
      <c r="U2" s="77">
        <f t="shared" si="1"/>
        <v>43597</v>
      </c>
      <c r="V2" s="77">
        <f t="shared" si="1"/>
        <v>43604</v>
      </c>
      <c r="W2" s="77">
        <f t="shared" si="1"/>
        <v>43611</v>
      </c>
      <c r="X2" s="77">
        <f t="shared" si="1"/>
        <v>43618</v>
      </c>
      <c r="Y2" s="77">
        <f t="shared" si="1"/>
        <v>43625</v>
      </c>
      <c r="Z2" s="77">
        <f t="shared" si="1"/>
        <v>43632</v>
      </c>
      <c r="AA2" s="77">
        <f t="shared" si="1"/>
        <v>43639</v>
      </c>
      <c r="AB2" s="77">
        <f t="shared" si="1"/>
        <v>43646</v>
      </c>
      <c r="AC2" s="77">
        <f t="shared" si="1"/>
        <v>43653</v>
      </c>
      <c r="AD2" s="77">
        <f t="shared" si="1"/>
        <v>43660</v>
      </c>
      <c r="AE2" s="77">
        <f t="shared" si="1"/>
        <v>43667</v>
      </c>
      <c r="AF2" s="77">
        <f t="shared" si="1"/>
        <v>43674</v>
      </c>
      <c r="AG2" s="77">
        <f t="shared" si="1"/>
        <v>43681</v>
      </c>
      <c r="AH2" s="77">
        <f t="shared" si="1"/>
        <v>43688</v>
      </c>
      <c r="AI2" s="77">
        <f t="shared" si="1"/>
        <v>43695</v>
      </c>
      <c r="AJ2" s="77">
        <f t="shared" si="1"/>
        <v>43702</v>
      </c>
      <c r="AK2" s="77">
        <f t="shared" si="1"/>
        <v>43709</v>
      </c>
      <c r="AL2" s="77">
        <f t="shared" si="1"/>
        <v>43716</v>
      </c>
      <c r="AM2" s="77">
        <f t="shared" si="1"/>
        <v>43723</v>
      </c>
      <c r="AN2" s="77">
        <f t="shared" si="1"/>
        <v>43730</v>
      </c>
      <c r="AO2" s="77">
        <f t="shared" si="1"/>
        <v>43737</v>
      </c>
      <c r="AP2" s="77">
        <f t="shared" si="1"/>
        <v>43744</v>
      </c>
      <c r="AQ2" s="77">
        <f t="shared" si="1"/>
        <v>43751</v>
      </c>
      <c r="AR2" s="77">
        <f t="shared" si="1"/>
        <v>43758</v>
      </c>
      <c r="AS2" s="77">
        <f t="shared" si="1"/>
        <v>43765</v>
      </c>
      <c r="AT2" s="77">
        <f t="shared" si="1"/>
        <v>43772</v>
      </c>
      <c r="AU2" s="77">
        <f t="shared" si="1"/>
        <v>43779</v>
      </c>
      <c r="AV2" s="77">
        <f t="shared" si="1"/>
        <v>43786</v>
      </c>
      <c r="AW2" s="77">
        <f t="shared" si="1"/>
        <v>43793</v>
      </c>
      <c r="AX2" s="77">
        <f t="shared" si="1"/>
        <v>43800</v>
      </c>
      <c r="AY2" s="77">
        <f t="shared" si="1"/>
        <v>43807</v>
      </c>
      <c r="AZ2" s="77">
        <f t="shared" si="1"/>
        <v>43814</v>
      </c>
      <c r="BA2" s="77">
        <f t="shared" si="1"/>
        <v>43821</v>
      </c>
      <c r="BC2" s="77">
        <f>B2</f>
        <v>43464</v>
      </c>
    </row>
    <row r="3" spans="1:72" s="77" customFormat="1" x14ac:dyDescent="0.3">
      <c r="A3" s="76" t="s">
        <v>952</v>
      </c>
      <c r="B3" s="77">
        <f>B2+6</f>
        <v>43470</v>
      </c>
      <c r="C3" s="77">
        <f>C2+6</f>
        <v>43477</v>
      </c>
      <c r="D3" s="77">
        <f t="shared" ref="D3:BA3" si="2">D2+6</f>
        <v>43484</v>
      </c>
      <c r="E3" s="77">
        <f t="shared" si="2"/>
        <v>43491</v>
      </c>
      <c r="F3" s="77">
        <f t="shared" si="2"/>
        <v>43498</v>
      </c>
      <c r="G3" s="77">
        <f t="shared" si="2"/>
        <v>43505</v>
      </c>
      <c r="H3" s="77">
        <f t="shared" si="2"/>
        <v>43512</v>
      </c>
      <c r="I3" s="77">
        <f t="shared" si="2"/>
        <v>43519</v>
      </c>
      <c r="J3" s="77">
        <f t="shared" si="2"/>
        <v>43526</v>
      </c>
      <c r="K3" s="77">
        <f t="shared" si="2"/>
        <v>43533</v>
      </c>
      <c r="L3" s="77">
        <f t="shared" si="2"/>
        <v>43540</v>
      </c>
      <c r="M3" s="77">
        <f t="shared" si="2"/>
        <v>43547</v>
      </c>
      <c r="N3" s="77">
        <f t="shared" si="2"/>
        <v>43554</v>
      </c>
      <c r="O3" s="77">
        <f t="shared" si="2"/>
        <v>43561</v>
      </c>
      <c r="P3" s="77">
        <f t="shared" si="2"/>
        <v>43568</v>
      </c>
      <c r="Q3" s="77">
        <f t="shared" si="2"/>
        <v>43575</v>
      </c>
      <c r="R3" s="77">
        <f t="shared" si="2"/>
        <v>43582</v>
      </c>
      <c r="S3" s="77">
        <f t="shared" si="2"/>
        <v>43589</v>
      </c>
      <c r="T3" s="77">
        <f t="shared" si="2"/>
        <v>43596</v>
      </c>
      <c r="U3" s="77">
        <f t="shared" si="2"/>
        <v>43603</v>
      </c>
      <c r="V3" s="77">
        <f t="shared" si="2"/>
        <v>43610</v>
      </c>
      <c r="W3" s="77">
        <f t="shared" si="2"/>
        <v>43617</v>
      </c>
      <c r="X3" s="77">
        <f t="shared" si="2"/>
        <v>43624</v>
      </c>
      <c r="Y3" s="77">
        <f t="shared" si="2"/>
        <v>43631</v>
      </c>
      <c r="Z3" s="77">
        <f t="shared" si="2"/>
        <v>43638</v>
      </c>
      <c r="AA3" s="77">
        <f t="shared" si="2"/>
        <v>43645</v>
      </c>
      <c r="AB3" s="77">
        <f t="shared" si="2"/>
        <v>43652</v>
      </c>
      <c r="AC3" s="77">
        <f t="shared" si="2"/>
        <v>43659</v>
      </c>
      <c r="AD3" s="77">
        <f t="shared" si="2"/>
        <v>43666</v>
      </c>
      <c r="AE3" s="77">
        <f t="shared" si="2"/>
        <v>43673</v>
      </c>
      <c r="AF3" s="77">
        <f t="shared" si="2"/>
        <v>43680</v>
      </c>
      <c r="AG3" s="77">
        <f t="shared" si="2"/>
        <v>43687</v>
      </c>
      <c r="AH3" s="77">
        <f t="shared" si="2"/>
        <v>43694</v>
      </c>
      <c r="AI3" s="77">
        <f t="shared" si="2"/>
        <v>43701</v>
      </c>
      <c r="AJ3" s="77">
        <f t="shared" si="2"/>
        <v>43708</v>
      </c>
      <c r="AK3" s="77">
        <f t="shared" si="2"/>
        <v>43715</v>
      </c>
      <c r="AL3" s="77">
        <f t="shared" si="2"/>
        <v>43722</v>
      </c>
      <c r="AM3" s="77">
        <f t="shared" si="2"/>
        <v>43729</v>
      </c>
      <c r="AN3" s="77">
        <f t="shared" si="2"/>
        <v>43736</v>
      </c>
      <c r="AO3" s="77">
        <f t="shared" si="2"/>
        <v>43743</v>
      </c>
      <c r="AP3" s="77">
        <f t="shared" si="2"/>
        <v>43750</v>
      </c>
      <c r="AQ3" s="77">
        <f t="shared" si="2"/>
        <v>43757</v>
      </c>
      <c r="AR3" s="77">
        <f t="shared" si="2"/>
        <v>43764</v>
      </c>
      <c r="AS3" s="77">
        <f t="shared" si="2"/>
        <v>43771</v>
      </c>
      <c r="AT3" s="77">
        <f t="shared" si="2"/>
        <v>43778</v>
      </c>
      <c r="AU3" s="77">
        <f t="shared" si="2"/>
        <v>43785</v>
      </c>
      <c r="AV3" s="77">
        <f t="shared" si="2"/>
        <v>43792</v>
      </c>
      <c r="AW3" s="77">
        <f t="shared" si="2"/>
        <v>43799</v>
      </c>
      <c r="AX3" s="77">
        <f t="shared" si="2"/>
        <v>43806</v>
      </c>
      <c r="AY3" s="77">
        <f t="shared" si="2"/>
        <v>43813</v>
      </c>
      <c r="AZ3" s="77">
        <f t="shared" si="2"/>
        <v>43820</v>
      </c>
      <c r="BA3" s="77">
        <f t="shared" si="2"/>
        <v>43827</v>
      </c>
      <c r="BC3" s="77">
        <f>BA3</f>
        <v>43827</v>
      </c>
    </row>
    <row r="4" spans="1:72" x14ac:dyDescent="0.3">
      <c r="AN4" s="130"/>
      <c r="AO4" s="130"/>
      <c r="AP4" s="130"/>
      <c r="AQ4" s="130"/>
      <c r="AR4" s="130"/>
      <c r="AS4" s="130"/>
      <c r="AT4" s="130"/>
      <c r="AU4" s="130"/>
      <c r="AV4" s="130"/>
      <c r="AW4" s="130"/>
      <c r="AX4" s="130"/>
      <c r="AY4" s="130"/>
      <c r="AZ4" s="130"/>
      <c r="BA4" s="130"/>
      <c r="BB4" s="130"/>
      <c r="BC4" s="130"/>
      <c r="BD4" s="130"/>
      <c r="BE4" s="130"/>
      <c r="BF4" s="130"/>
      <c r="BG4" s="130"/>
      <c r="BH4" s="130"/>
      <c r="BI4" s="130"/>
      <c r="BJ4" s="130"/>
      <c r="BK4" s="130"/>
      <c r="BL4" s="130"/>
      <c r="BM4" s="130"/>
      <c r="BN4" s="130"/>
      <c r="BO4" s="130"/>
      <c r="BP4" s="130"/>
      <c r="BQ4" s="130"/>
      <c r="BR4" s="130"/>
      <c r="BS4" s="130"/>
      <c r="BT4" s="130"/>
    </row>
    <row r="5" spans="1:72" s="15" customFormat="1" x14ac:dyDescent="0.3">
      <c r="A5" s="15" t="s">
        <v>953</v>
      </c>
      <c r="B5" s="15">
        <v>332.4</v>
      </c>
      <c r="C5" s="15">
        <v>390.98</v>
      </c>
      <c r="D5" s="15">
        <v>387.29</v>
      </c>
      <c r="E5" s="15">
        <v>377.75</v>
      </c>
      <c r="F5" s="15">
        <v>318.95</v>
      </c>
      <c r="G5" s="15">
        <v>338.57</v>
      </c>
      <c r="H5" s="15">
        <v>346.39</v>
      </c>
      <c r="I5" s="15">
        <v>337.61</v>
      </c>
      <c r="J5" s="15">
        <v>367.46</v>
      </c>
      <c r="K5" s="15">
        <v>349.07</v>
      </c>
      <c r="L5" s="15">
        <v>363.79</v>
      </c>
      <c r="M5" s="15">
        <v>401.19</v>
      </c>
      <c r="N5" s="15">
        <v>380.95</v>
      </c>
      <c r="O5" s="15">
        <v>387.58</v>
      </c>
      <c r="P5" s="15">
        <v>356.59</v>
      </c>
      <c r="Q5" s="15">
        <v>384.82</v>
      </c>
      <c r="R5" s="15">
        <v>414.6</v>
      </c>
      <c r="S5" s="15">
        <v>360.82</v>
      </c>
      <c r="T5" s="15">
        <v>360.13</v>
      </c>
      <c r="U5" s="15">
        <v>342.19</v>
      </c>
      <c r="V5" s="15">
        <v>371.85</v>
      </c>
      <c r="W5" s="15">
        <v>329.26</v>
      </c>
      <c r="X5" s="15">
        <v>338.59</v>
      </c>
      <c r="Y5" s="15">
        <v>349.91</v>
      </c>
      <c r="Z5" s="15">
        <v>403.54</v>
      </c>
      <c r="AA5" s="15">
        <v>447.71</v>
      </c>
      <c r="AB5" s="15">
        <v>396.28</v>
      </c>
      <c r="AC5" s="15">
        <v>401.19</v>
      </c>
      <c r="AD5" s="15">
        <v>401.75</v>
      </c>
      <c r="AE5" s="15">
        <v>423.97</v>
      </c>
      <c r="AF5" s="15">
        <v>410.64</v>
      </c>
      <c r="AG5" s="15">
        <v>432.98</v>
      </c>
      <c r="AH5" s="15">
        <v>425.41</v>
      </c>
      <c r="AI5" s="15">
        <v>416.56</v>
      </c>
      <c r="AJ5" s="15">
        <v>348.56</v>
      </c>
      <c r="AK5" s="15">
        <v>342.32</v>
      </c>
      <c r="AL5" s="15">
        <v>354.54</v>
      </c>
      <c r="AM5" s="15">
        <v>376.59</v>
      </c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>
        <f>SUM(B5:BA5)</f>
        <v>14270.779999999999</v>
      </c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</row>
    <row r="6" spans="1:72" s="15" customFormat="1" x14ac:dyDescent="0.3">
      <c r="A6" s="15" t="s">
        <v>954</v>
      </c>
      <c r="B6" s="15">
        <v>18</v>
      </c>
      <c r="C6" s="15">
        <v>12.3</v>
      </c>
      <c r="E6" s="15">
        <v>3</v>
      </c>
      <c r="F6" s="15">
        <v>13.91</v>
      </c>
      <c r="I6" s="15">
        <v>19.96</v>
      </c>
      <c r="O6" s="15">
        <v>6.87</v>
      </c>
      <c r="V6" s="15">
        <v>53.39</v>
      </c>
      <c r="X6" s="15">
        <v>4.99</v>
      </c>
      <c r="Y6" s="15">
        <v>40</v>
      </c>
      <c r="AE6" s="15">
        <v>15.39</v>
      </c>
      <c r="AI6" s="15">
        <v>5</v>
      </c>
      <c r="AJ6" s="15">
        <v>3.83</v>
      </c>
      <c r="AK6" s="15">
        <v>76.8</v>
      </c>
      <c r="AM6" s="15">
        <v>10.029999999999999</v>
      </c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>
        <f>SUM(B6:BA6)</f>
        <v>283.46999999999997</v>
      </c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</row>
    <row r="7" spans="1:72" s="15" customFormat="1" x14ac:dyDescent="0.3">
      <c r="A7" s="15" t="s">
        <v>955</v>
      </c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>
        <f>SUM(B7:BA7)</f>
        <v>0</v>
      </c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</row>
    <row r="8" spans="1:72" s="15" customFormat="1" x14ac:dyDescent="0.3">
      <c r="A8" s="15" t="s">
        <v>956</v>
      </c>
      <c r="B8" s="15">
        <v>2.38</v>
      </c>
      <c r="C8" s="15">
        <v>0.83</v>
      </c>
      <c r="D8" s="15">
        <v>6.63</v>
      </c>
      <c r="E8" s="15">
        <v>5.48</v>
      </c>
      <c r="F8" s="15">
        <v>4.28</v>
      </c>
      <c r="G8" s="15">
        <v>12.76</v>
      </c>
      <c r="H8" s="15">
        <v>14.28</v>
      </c>
      <c r="I8" s="15">
        <v>33.119999999999997</v>
      </c>
      <c r="J8" s="15">
        <v>60.12</v>
      </c>
      <c r="K8" s="15">
        <v>0.01</v>
      </c>
      <c r="L8" s="15">
        <v>10.61</v>
      </c>
      <c r="M8" s="15">
        <v>10.85</v>
      </c>
      <c r="N8" s="15">
        <v>7.06</v>
      </c>
      <c r="O8" s="15">
        <v>1.26</v>
      </c>
      <c r="P8" s="15">
        <v>10.41</v>
      </c>
      <c r="Q8" s="15">
        <v>17.48</v>
      </c>
      <c r="R8" s="15">
        <v>39.29</v>
      </c>
      <c r="S8" s="15">
        <v>7.85</v>
      </c>
      <c r="T8" s="15">
        <v>8.6199999999999992</v>
      </c>
      <c r="U8" s="15">
        <v>14.36</v>
      </c>
      <c r="V8" s="15">
        <v>11.19</v>
      </c>
      <c r="W8" s="15">
        <v>19.22</v>
      </c>
      <c r="X8" s="15">
        <v>16.64</v>
      </c>
      <c r="Y8" s="15">
        <v>18.32</v>
      </c>
      <c r="Z8" s="15">
        <v>14.41</v>
      </c>
      <c r="AA8" s="15">
        <v>20.57</v>
      </c>
      <c r="AB8" s="15">
        <v>26.64</v>
      </c>
      <c r="AC8" s="15">
        <v>27.85</v>
      </c>
      <c r="AD8" s="15">
        <v>28.49</v>
      </c>
      <c r="AE8" s="15">
        <v>35.270000000000003</v>
      </c>
      <c r="AF8" s="15">
        <v>24.9</v>
      </c>
      <c r="AG8" s="15">
        <v>2.73</v>
      </c>
      <c r="AH8" s="15">
        <v>22.42</v>
      </c>
      <c r="AI8" s="15">
        <v>23.55</v>
      </c>
      <c r="AJ8" s="15">
        <v>16.190000000000001</v>
      </c>
      <c r="AK8" s="15">
        <v>28.4</v>
      </c>
      <c r="AL8" s="15">
        <v>27.46</v>
      </c>
      <c r="AM8" s="15">
        <v>28.05</v>
      </c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>
        <f>SUM(B8:BA8)</f>
        <v>659.97999999999979</v>
      </c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</row>
    <row r="9" spans="1:72" s="15" customFormat="1" x14ac:dyDescent="0.3"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</row>
    <row r="10" spans="1:72" s="15" customFormat="1" x14ac:dyDescent="0.3">
      <c r="A10" s="15" t="s">
        <v>957</v>
      </c>
      <c r="B10" s="15">
        <v>4532.8900000000003</v>
      </c>
      <c r="C10" s="15">
        <v>5285.59</v>
      </c>
      <c r="D10" s="15">
        <v>5231.71</v>
      </c>
      <c r="E10" s="15">
        <v>5097.6099999999997</v>
      </c>
      <c r="F10" s="15">
        <v>4376.08</v>
      </c>
      <c r="G10" s="15">
        <v>4682.88</v>
      </c>
      <c r="H10" s="15">
        <v>4746.9399999999996</v>
      </c>
      <c r="I10" s="15">
        <v>4618.01</v>
      </c>
      <c r="J10" s="15">
        <v>5138.8100000000004</v>
      </c>
      <c r="K10" s="15">
        <v>4853.1000000000004</v>
      </c>
      <c r="L10" s="15">
        <v>5080.57</v>
      </c>
      <c r="M10" s="15">
        <v>5572.31</v>
      </c>
      <c r="N10" s="15">
        <v>5344.65</v>
      </c>
      <c r="O10" s="15">
        <v>5425.82</v>
      </c>
      <c r="P10" s="15">
        <v>5049.3599999999997</v>
      </c>
      <c r="Q10" s="15">
        <v>5400.7</v>
      </c>
      <c r="R10" s="15">
        <v>5856.2</v>
      </c>
      <c r="S10" s="15">
        <v>5142.55</v>
      </c>
      <c r="T10" s="15">
        <v>5140.92</v>
      </c>
      <c r="U10" s="15">
        <v>4901.9799999999996</v>
      </c>
      <c r="V10" s="15">
        <v>5314.02</v>
      </c>
      <c r="W10" s="15">
        <v>4722.07</v>
      </c>
      <c r="X10" s="15">
        <v>4943.1400000000003</v>
      </c>
      <c r="Y10" s="15">
        <v>4859.04</v>
      </c>
      <c r="Z10" s="15">
        <v>5695.52</v>
      </c>
      <c r="AA10" s="15">
        <v>6261.93</v>
      </c>
      <c r="AB10" s="15">
        <v>5650.79</v>
      </c>
      <c r="AC10" s="15">
        <v>5723.43</v>
      </c>
      <c r="AD10" s="15">
        <v>5738.52</v>
      </c>
      <c r="AE10" s="15">
        <v>5906.84</v>
      </c>
      <c r="AF10" s="15">
        <v>5907.74</v>
      </c>
      <c r="AG10" s="15">
        <v>6094.98</v>
      </c>
      <c r="AH10" s="15">
        <v>6063.96</v>
      </c>
      <c r="AI10" s="15">
        <v>5928.36</v>
      </c>
      <c r="AJ10" s="15">
        <v>5064.3500000000004</v>
      </c>
      <c r="AK10" s="15">
        <v>4964.12</v>
      </c>
      <c r="AL10" s="15">
        <v>5132.2</v>
      </c>
      <c r="AM10" s="15">
        <v>5486.98</v>
      </c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>
        <f t="shared" ref="BC10:BC15" si="3">SUM(B10:BA10)</f>
        <v>200936.66999999998</v>
      </c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</row>
    <row r="11" spans="1:72" s="15" customFormat="1" x14ac:dyDescent="0.3">
      <c r="A11" s="15" t="s">
        <v>958</v>
      </c>
      <c r="B11" s="15">
        <v>292.5</v>
      </c>
      <c r="C11" s="15">
        <v>179.58</v>
      </c>
      <c r="E11" s="15">
        <v>54.75</v>
      </c>
      <c r="F11" s="15">
        <v>212.13</v>
      </c>
      <c r="I11" s="15">
        <v>379.24</v>
      </c>
      <c r="O11" s="15">
        <v>110.61</v>
      </c>
      <c r="V11" s="15">
        <v>752.8</v>
      </c>
      <c r="X11" s="15">
        <v>85.33</v>
      </c>
      <c r="Y11" s="15">
        <v>684</v>
      </c>
      <c r="AE11" s="15">
        <v>307.8</v>
      </c>
      <c r="AI11" s="15">
        <v>100</v>
      </c>
      <c r="AJ11" s="15">
        <v>59.51</v>
      </c>
      <c r="AK11" s="15">
        <v>1056.07</v>
      </c>
      <c r="AM11" s="15">
        <v>136.41</v>
      </c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>
        <f t="shared" si="3"/>
        <v>4410.7300000000005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</row>
    <row r="12" spans="1:72" s="15" customFormat="1" x14ac:dyDescent="0.3">
      <c r="A12" s="15" t="s">
        <v>959</v>
      </c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>
        <f t="shared" si="3"/>
        <v>0</v>
      </c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</row>
    <row r="13" spans="1:72" s="15" customFormat="1" x14ac:dyDescent="0.3">
      <c r="A13" s="15" t="s">
        <v>960</v>
      </c>
      <c r="B13" s="15">
        <v>48.2</v>
      </c>
      <c r="C13" s="15">
        <v>16.809999999999999</v>
      </c>
      <c r="D13" s="15">
        <v>136.30000000000001</v>
      </c>
      <c r="E13" s="15">
        <v>129.34</v>
      </c>
      <c r="F13" s="15">
        <v>80.709999999999994</v>
      </c>
      <c r="G13" s="15">
        <v>257.58999999999997</v>
      </c>
      <c r="H13" s="15">
        <v>324.36</v>
      </c>
      <c r="I13" s="15">
        <v>679.59</v>
      </c>
      <c r="J13" s="15">
        <v>1277.27</v>
      </c>
      <c r="K13" s="15">
        <v>0.21</v>
      </c>
      <c r="L13" s="15">
        <v>242.88</v>
      </c>
      <c r="M13" s="15">
        <v>255.21</v>
      </c>
      <c r="N13" s="15">
        <v>170.5</v>
      </c>
      <c r="O13" s="15">
        <v>25.7</v>
      </c>
      <c r="P13" s="15">
        <v>231.86</v>
      </c>
      <c r="Q13" s="15">
        <v>381.46</v>
      </c>
      <c r="R13" s="15">
        <v>847.84</v>
      </c>
      <c r="S13" s="15">
        <v>189.35</v>
      </c>
      <c r="T13" s="15">
        <v>195.53</v>
      </c>
      <c r="U13" s="15">
        <v>324.06</v>
      </c>
      <c r="V13" s="15">
        <v>258.08999999999997</v>
      </c>
      <c r="W13" s="15">
        <v>447.5</v>
      </c>
      <c r="X13" s="15">
        <v>335.26</v>
      </c>
      <c r="Y13" s="15">
        <v>374.46</v>
      </c>
      <c r="Z13" s="15">
        <v>341.52</v>
      </c>
      <c r="AA13" s="15">
        <v>451.81</v>
      </c>
      <c r="AB13" s="15">
        <v>580.23</v>
      </c>
      <c r="AC13" s="15">
        <v>623.54999999999995</v>
      </c>
      <c r="AD13" s="15">
        <v>606.88</v>
      </c>
      <c r="AE13" s="15">
        <v>803.31</v>
      </c>
      <c r="AF13" s="15">
        <v>522.92999999999995</v>
      </c>
      <c r="AG13" s="15">
        <v>57.33</v>
      </c>
      <c r="AH13" s="15">
        <v>488.89</v>
      </c>
      <c r="AI13" s="15">
        <v>519.91999999999996</v>
      </c>
      <c r="AJ13" s="15">
        <v>329.53</v>
      </c>
      <c r="AK13" s="15">
        <v>646.33000000000004</v>
      </c>
      <c r="AL13" s="15">
        <v>656.44</v>
      </c>
      <c r="AM13" s="15">
        <v>646.15</v>
      </c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>
        <f t="shared" si="3"/>
        <v>14504.9</v>
      </c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</row>
    <row r="14" spans="1:72" s="15" customFormat="1" x14ac:dyDescent="0.3">
      <c r="A14" s="15" t="s">
        <v>961</v>
      </c>
      <c r="D14" s="15">
        <v>150</v>
      </c>
      <c r="F14" s="15">
        <v>100</v>
      </c>
      <c r="H14" s="15">
        <v>62.5</v>
      </c>
      <c r="J14" s="15">
        <v>1191.25</v>
      </c>
      <c r="Q14" s="15">
        <v>200</v>
      </c>
      <c r="R14" s="15">
        <v>700</v>
      </c>
      <c r="AA14" s="15">
        <v>500</v>
      </c>
      <c r="AB14" s="15">
        <v>1125</v>
      </c>
      <c r="AH14" s="15">
        <v>51.79</v>
      </c>
      <c r="AK14" s="15">
        <v>1317.22</v>
      </c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>
        <f t="shared" si="3"/>
        <v>5397.76</v>
      </c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</row>
    <row r="15" spans="1:72" s="15" customFormat="1" x14ac:dyDescent="0.3">
      <c r="A15" s="15" t="s">
        <v>962</v>
      </c>
      <c r="B15" s="59">
        <v>644.59</v>
      </c>
      <c r="C15" s="59">
        <v>649.91999999999996</v>
      </c>
      <c r="D15" s="59">
        <v>646.19000000000005</v>
      </c>
      <c r="E15" s="59">
        <v>619.13</v>
      </c>
      <c r="F15" s="59">
        <v>589.65</v>
      </c>
      <c r="G15" s="59">
        <v>634.46</v>
      </c>
      <c r="H15" s="59">
        <v>546.01</v>
      </c>
      <c r="I15" s="59">
        <v>717.52</v>
      </c>
      <c r="J15" s="59">
        <v>988.26</v>
      </c>
      <c r="K15" s="59">
        <v>674.44</v>
      </c>
      <c r="L15" s="59">
        <v>638.82000000000005</v>
      </c>
      <c r="M15" s="59">
        <v>732.63</v>
      </c>
      <c r="N15" s="59">
        <v>675.97</v>
      </c>
      <c r="O15" s="59">
        <v>602.97</v>
      </c>
      <c r="P15" s="59">
        <v>581.29999999999995</v>
      </c>
      <c r="Q15" s="59">
        <v>695.16</v>
      </c>
      <c r="R15" s="59">
        <v>855.09</v>
      </c>
      <c r="S15" s="59">
        <v>662.04</v>
      </c>
      <c r="T15" s="59">
        <v>593.02</v>
      </c>
      <c r="U15" s="59">
        <v>606.99</v>
      </c>
      <c r="V15" s="59">
        <v>695.39</v>
      </c>
      <c r="W15" s="59">
        <v>656.17</v>
      </c>
      <c r="X15" s="59">
        <v>559.07000000000005</v>
      </c>
      <c r="Y15" s="59">
        <v>641.66999999999996</v>
      </c>
      <c r="Z15" s="59">
        <v>636.67999999999995</v>
      </c>
      <c r="AA15" s="59">
        <v>776.1</v>
      </c>
      <c r="AB15" s="59">
        <v>861.29</v>
      </c>
      <c r="AC15" s="59">
        <v>698.54</v>
      </c>
      <c r="AD15" s="59">
        <v>702.73</v>
      </c>
      <c r="AE15" s="59">
        <v>786.89</v>
      </c>
      <c r="AF15" s="59">
        <v>691.3</v>
      </c>
      <c r="AG15" s="59">
        <v>671.88</v>
      </c>
      <c r="AH15" s="59">
        <v>780.28</v>
      </c>
      <c r="AI15" s="59">
        <v>716.66</v>
      </c>
      <c r="AJ15" s="59">
        <v>622.26</v>
      </c>
      <c r="AK15" s="59">
        <v>875.77</v>
      </c>
      <c r="AL15" s="59">
        <v>645.62</v>
      </c>
      <c r="AM15" s="59">
        <v>680.27</v>
      </c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27"/>
      <c r="BC15" s="158">
        <f t="shared" si="3"/>
        <v>26052.729999999992</v>
      </c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</row>
    <row r="16" spans="1:72" s="15" customFormat="1" x14ac:dyDescent="0.3">
      <c r="A16" s="78" t="s">
        <v>963</v>
      </c>
      <c r="B16" s="15">
        <f>SUM(B10:B15)</f>
        <v>5518.18</v>
      </c>
      <c r="C16" s="15">
        <f t="shared" ref="C16:BC16" si="4">SUM(C10:C15)</f>
        <v>6131.9000000000005</v>
      </c>
      <c r="D16" s="15">
        <f t="shared" si="4"/>
        <v>6164.2000000000007</v>
      </c>
      <c r="E16" s="15">
        <f t="shared" si="4"/>
        <v>5900.83</v>
      </c>
      <c r="F16" s="15">
        <f t="shared" si="4"/>
        <v>5358.57</v>
      </c>
      <c r="G16" s="15">
        <f t="shared" si="4"/>
        <v>5574.93</v>
      </c>
      <c r="H16" s="15">
        <f t="shared" si="4"/>
        <v>5679.8099999999995</v>
      </c>
      <c r="I16" s="15">
        <f t="shared" si="4"/>
        <v>6394.3600000000006</v>
      </c>
      <c r="J16" s="15">
        <f t="shared" si="4"/>
        <v>8595.59</v>
      </c>
      <c r="K16" s="15">
        <f t="shared" si="4"/>
        <v>5527.75</v>
      </c>
      <c r="L16" s="15">
        <f t="shared" si="4"/>
        <v>5962.2699999999995</v>
      </c>
      <c r="M16" s="15">
        <f t="shared" si="4"/>
        <v>6560.1500000000005</v>
      </c>
      <c r="N16" s="15">
        <f t="shared" si="4"/>
        <v>6191.12</v>
      </c>
      <c r="O16" s="15">
        <f t="shared" si="4"/>
        <v>6165.0999999999995</v>
      </c>
      <c r="P16" s="15">
        <f t="shared" si="4"/>
        <v>5862.5199999999995</v>
      </c>
      <c r="Q16" s="15">
        <f t="shared" si="4"/>
        <v>6677.32</v>
      </c>
      <c r="R16" s="15">
        <f t="shared" si="4"/>
        <v>8259.1299999999992</v>
      </c>
      <c r="S16" s="15">
        <f t="shared" si="4"/>
        <v>5993.9400000000005</v>
      </c>
      <c r="T16" s="15">
        <f t="shared" si="4"/>
        <v>5929.4699999999993</v>
      </c>
      <c r="U16" s="15">
        <f t="shared" si="4"/>
        <v>5833.03</v>
      </c>
      <c r="V16" s="15">
        <f t="shared" si="4"/>
        <v>7020.3000000000011</v>
      </c>
      <c r="W16" s="15">
        <f t="shared" si="4"/>
        <v>5825.74</v>
      </c>
      <c r="X16" s="15">
        <f t="shared" si="4"/>
        <v>5922.8</v>
      </c>
      <c r="Y16" s="15">
        <f t="shared" si="4"/>
        <v>6559.17</v>
      </c>
      <c r="Z16" s="15">
        <f t="shared" si="4"/>
        <v>6673.7200000000012</v>
      </c>
      <c r="AA16" s="15">
        <f t="shared" si="4"/>
        <v>7989.8400000000011</v>
      </c>
      <c r="AB16" s="15">
        <f t="shared" si="4"/>
        <v>8217.3100000000013</v>
      </c>
      <c r="AC16" s="15">
        <f t="shared" si="4"/>
        <v>7045.52</v>
      </c>
      <c r="AD16" s="15">
        <f t="shared" si="4"/>
        <v>7048.130000000001</v>
      </c>
      <c r="AE16" s="15">
        <f t="shared" si="4"/>
        <v>7804.8400000000011</v>
      </c>
      <c r="AF16" s="15">
        <f t="shared" si="4"/>
        <v>7121.97</v>
      </c>
      <c r="AG16" s="15">
        <f t="shared" si="4"/>
        <v>6824.19</v>
      </c>
      <c r="AH16" s="15">
        <f t="shared" si="4"/>
        <v>7384.92</v>
      </c>
      <c r="AI16" s="15">
        <f t="shared" si="4"/>
        <v>7264.94</v>
      </c>
      <c r="AJ16" s="15">
        <f t="shared" si="4"/>
        <v>6075.6500000000005</v>
      </c>
      <c r="AK16" s="15">
        <f t="shared" si="4"/>
        <v>8859.51</v>
      </c>
      <c r="AL16" s="15">
        <f t="shared" si="4"/>
        <v>6434.2599999999993</v>
      </c>
      <c r="AM16" s="15">
        <f t="shared" si="4"/>
        <v>6949.8099999999995</v>
      </c>
      <c r="AN16" s="127">
        <f t="shared" si="4"/>
        <v>0</v>
      </c>
      <c r="AO16" s="127">
        <f t="shared" si="4"/>
        <v>0</v>
      </c>
      <c r="AP16" s="127">
        <f t="shared" si="4"/>
        <v>0</v>
      </c>
      <c r="AQ16" s="127">
        <f t="shared" si="4"/>
        <v>0</v>
      </c>
      <c r="AR16" s="127">
        <f t="shared" si="4"/>
        <v>0</v>
      </c>
      <c r="AS16" s="127">
        <f t="shared" si="4"/>
        <v>0</v>
      </c>
      <c r="AT16" s="127">
        <f t="shared" si="4"/>
        <v>0</v>
      </c>
      <c r="AU16" s="127">
        <f t="shared" si="4"/>
        <v>0</v>
      </c>
      <c r="AV16" s="127">
        <f t="shared" si="4"/>
        <v>0</v>
      </c>
      <c r="AW16" s="127">
        <f t="shared" si="4"/>
        <v>0</v>
      </c>
      <c r="AX16" s="127">
        <f t="shared" si="4"/>
        <v>0</v>
      </c>
      <c r="AY16" s="127">
        <f t="shared" si="4"/>
        <v>0</v>
      </c>
      <c r="AZ16" s="127">
        <f t="shared" si="4"/>
        <v>0</v>
      </c>
      <c r="BA16" s="127">
        <f t="shared" si="4"/>
        <v>0</v>
      </c>
      <c r="BB16" s="127"/>
      <c r="BC16" s="127">
        <f t="shared" si="4"/>
        <v>251302.78999999998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</row>
    <row r="17" spans="1:72" s="15" customFormat="1" x14ac:dyDescent="0.3">
      <c r="A17" s="78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</row>
    <row r="18" spans="1:72" s="15" customFormat="1" x14ac:dyDescent="0.3">
      <c r="A18" s="15" t="s">
        <v>964</v>
      </c>
      <c r="B18" s="59">
        <v>1000</v>
      </c>
      <c r="C18" s="59">
        <v>1000</v>
      </c>
      <c r="D18" s="59">
        <v>1000</v>
      </c>
      <c r="E18" s="59">
        <v>1000</v>
      </c>
      <c r="F18" s="59">
        <v>1000</v>
      </c>
      <c r="G18" s="59">
        <v>1000</v>
      </c>
      <c r="H18" s="59">
        <v>1000</v>
      </c>
      <c r="I18" s="59">
        <v>1000</v>
      </c>
      <c r="J18" s="59">
        <v>1000</v>
      </c>
      <c r="K18" s="59">
        <v>1000</v>
      </c>
      <c r="L18" s="59">
        <v>1000</v>
      </c>
      <c r="M18" s="59">
        <v>1000</v>
      </c>
      <c r="N18" s="59">
        <v>1000</v>
      </c>
      <c r="O18" s="59">
        <v>1000</v>
      </c>
      <c r="P18" s="59">
        <v>1000</v>
      </c>
      <c r="Q18" s="59">
        <v>1000</v>
      </c>
      <c r="R18" s="59">
        <v>1000</v>
      </c>
      <c r="S18" s="59">
        <v>1000</v>
      </c>
      <c r="T18" s="59">
        <v>1000</v>
      </c>
      <c r="U18" s="59">
        <v>1000</v>
      </c>
      <c r="V18" s="59">
        <v>1000</v>
      </c>
      <c r="W18" s="59">
        <v>1000</v>
      </c>
      <c r="X18" s="59">
        <v>1000</v>
      </c>
      <c r="Y18" s="59">
        <v>1000</v>
      </c>
      <c r="Z18" s="59">
        <v>1000</v>
      </c>
      <c r="AA18" s="59">
        <v>1000</v>
      </c>
      <c r="AB18" s="59">
        <v>1000</v>
      </c>
      <c r="AC18" s="59">
        <v>1000</v>
      </c>
      <c r="AD18" s="59">
        <v>1000</v>
      </c>
      <c r="AE18" s="59">
        <v>1000</v>
      </c>
      <c r="AF18" s="59">
        <v>1000</v>
      </c>
      <c r="AG18" s="59">
        <v>1000</v>
      </c>
      <c r="AH18" s="59">
        <v>1000</v>
      </c>
      <c r="AI18" s="59">
        <v>1000</v>
      </c>
      <c r="AJ18" s="59">
        <v>1000</v>
      </c>
      <c r="AK18" s="59">
        <v>1000</v>
      </c>
      <c r="AL18" s="59">
        <v>1000</v>
      </c>
      <c r="AM18" s="59">
        <v>1000</v>
      </c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27"/>
      <c r="BC18" s="158">
        <f>SUM(B18:BA18)</f>
        <v>38000</v>
      </c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</row>
    <row r="19" spans="1:72" s="15" customFormat="1" x14ac:dyDescent="0.3">
      <c r="A19" s="78" t="s">
        <v>965</v>
      </c>
      <c r="B19" s="15">
        <f>SUM(B16:B18)</f>
        <v>6518.18</v>
      </c>
      <c r="C19" s="15">
        <f t="shared" ref="C19:BC19" si="5">SUM(C16:C18)</f>
        <v>7131.9000000000005</v>
      </c>
      <c r="D19" s="15">
        <f t="shared" si="5"/>
        <v>7164.2000000000007</v>
      </c>
      <c r="E19" s="15">
        <f t="shared" si="5"/>
        <v>6900.83</v>
      </c>
      <c r="F19" s="15">
        <f t="shared" si="5"/>
        <v>6358.57</v>
      </c>
      <c r="G19" s="15">
        <f t="shared" si="5"/>
        <v>6574.93</v>
      </c>
      <c r="H19" s="15">
        <f t="shared" si="5"/>
        <v>6679.8099999999995</v>
      </c>
      <c r="I19" s="15">
        <f t="shared" si="5"/>
        <v>7394.3600000000006</v>
      </c>
      <c r="J19" s="15">
        <f t="shared" si="5"/>
        <v>9595.59</v>
      </c>
      <c r="K19" s="15">
        <f t="shared" si="5"/>
        <v>6527.75</v>
      </c>
      <c r="L19" s="15">
        <f t="shared" si="5"/>
        <v>6962.2699999999995</v>
      </c>
      <c r="M19" s="15">
        <f t="shared" si="5"/>
        <v>7560.1500000000005</v>
      </c>
      <c r="N19" s="15">
        <f t="shared" si="5"/>
        <v>7191.12</v>
      </c>
      <c r="O19" s="15">
        <f t="shared" si="5"/>
        <v>7165.0999999999995</v>
      </c>
      <c r="P19" s="15">
        <f t="shared" si="5"/>
        <v>6862.5199999999995</v>
      </c>
      <c r="Q19" s="15">
        <f t="shared" si="5"/>
        <v>7677.32</v>
      </c>
      <c r="R19" s="15">
        <f t="shared" si="5"/>
        <v>9259.1299999999992</v>
      </c>
      <c r="S19" s="15">
        <f t="shared" si="5"/>
        <v>6993.9400000000005</v>
      </c>
      <c r="T19" s="15">
        <f t="shared" si="5"/>
        <v>6929.4699999999993</v>
      </c>
      <c r="U19" s="15">
        <f t="shared" si="5"/>
        <v>6833.03</v>
      </c>
      <c r="V19" s="15">
        <f t="shared" si="5"/>
        <v>8020.3000000000011</v>
      </c>
      <c r="W19" s="15">
        <f t="shared" si="5"/>
        <v>6825.74</v>
      </c>
      <c r="X19" s="15">
        <f t="shared" si="5"/>
        <v>6922.8</v>
      </c>
      <c r="Y19" s="15">
        <f t="shared" si="5"/>
        <v>7559.17</v>
      </c>
      <c r="Z19" s="15">
        <f t="shared" si="5"/>
        <v>7673.7200000000012</v>
      </c>
      <c r="AA19" s="15">
        <f t="shared" si="5"/>
        <v>8989.84</v>
      </c>
      <c r="AB19" s="15">
        <f t="shared" si="5"/>
        <v>9217.3100000000013</v>
      </c>
      <c r="AC19" s="15">
        <f t="shared" si="5"/>
        <v>8045.52</v>
      </c>
      <c r="AD19" s="15">
        <f t="shared" si="5"/>
        <v>8048.130000000001</v>
      </c>
      <c r="AE19" s="15">
        <f t="shared" si="5"/>
        <v>8804.84</v>
      </c>
      <c r="AF19" s="15">
        <f t="shared" si="5"/>
        <v>8121.97</v>
      </c>
      <c r="AG19" s="15">
        <f t="shared" si="5"/>
        <v>7824.19</v>
      </c>
      <c r="AH19" s="15">
        <f t="shared" si="5"/>
        <v>8384.92</v>
      </c>
      <c r="AI19" s="15">
        <f t="shared" si="5"/>
        <v>8264.9399999999987</v>
      </c>
      <c r="AJ19" s="15">
        <f t="shared" si="5"/>
        <v>7075.6500000000005</v>
      </c>
      <c r="AK19" s="15">
        <f t="shared" si="5"/>
        <v>9859.51</v>
      </c>
      <c r="AL19" s="15">
        <f t="shared" si="5"/>
        <v>7434.2599999999993</v>
      </c>
      <c r="AM19" s="15">
        <f t="shared" si="5"/>
        <v>7949.8099999999995</v>
      </c>
      <c r="AN19" s="127">
        <f t="shared" si="5"/>
        <v>0</v>
      </c>
      <c r="AO19" s="127">
        <f t="shared" si="5"/>
        <v>0</v>
      </c>
      <c r="AP19" s="127">
        <f t="shared" si="5"/>
        <v>0</v>
      </c>
      <c r="AQ19" s="127">
        <f t="shared" si="5"/>
        <v>0</v>
      </c>
      <c r="AR19" s="127">
        <f t="shared" si="5"/>
        <v>0</v>
      </c>
      <c r="AS19" s="127">
        <f t="shared" si="5"/>
        <v>0</v>
      </c>
      <c r="AT19" s="127">
        <f t="shared" si="5"/>
        <v>0</v>
      </c>
      <c r="AU19" s="127">
        <f t="shared" si="5"/>
        <v>0</v>
      </c>
      <c r="AV19" s="127">
        <f t="shared" si="5"/>
        <v>0</v>
      </c>
      <c r="AW19" s="127">
        <f t="shared" si="5"/>
        <v>0</v>
      </c>
      <c r="AX19" s="127">
        <f t="shared" si="5"/>
        <v>0</v>
      </c>
      <c r="AY19" s="127">
        <f t="shared" si="5"/>
        <v>0</v>
      </c>
      <c r="AZ19" s="127">
        <f t="shared" si="5"/>
        <v>0</v>
      </c>
      <c r="BA19" s="127">
        <f t="shared" si="5"/>
        <v>0</v>
      </c>
      <c r="BB19" s="127"/>
      <c r="BC19" s="127">
        <f t="shared" si="5"/>
        <v>289302.78999999998</v>
      </c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</row>
    <row r="20" spans="1:72" s="15" customFormat="1" x14ac:dyDescent="0.3"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</row>
    <row r="21" spans="1:72" s="15" customFormat="1" x14ac:dyDescent="0.3">
      <c r="A21" s="15" t="s">
        <v>966</v>
      </c>
      <c r="B21" s="59">
        <v>1248.92</v>
      </c>
      <c r="C21" s="59">
        <v>699.04</v>
      </c>
      <c r="D21" s="59">
        <v>622.66</v>
      </c>
      <c r="E21" s="59">
        <v>559.83000000000004</v>
      </c>
      <c r="F21" s="59">
        <v>746.81</v>
      </c>
      <c r="G21" s="59">
        <v>1069.99</v>
      </c>
      <c r="H21" s="59">
        <v>546.01</v>
      </c>
      <c r="I21" s="59">
        <v>1338.8</v>
      </c>
      <c r="J21" s="59">
        <v>2547.5</v>
      </c>
      <c r="K21" s="59">
        <v>1884.62</v>
      </c>
      <c r="L21" s="59">
        <v>1031.3800000000001</v>
      </c>
      <c r="M21" s="59">
        <v>1665.12</v>
      </c>
      <c r="N21" s="59">
        <v>1373.01</v>
      </c>
      <c r="O21" s="59">
        <v>584.48</v>
      </c>
      <c r="P21" s="59">
        <v>690.67</v>
      </c>
      <c r="Q21" s="59">
        <v>1324</v>
      </c>
      <c r="R21" s="59">
        <v>1864.06</v>
      </c>
      <c r="S21" s="59">
        <v>1621.58</v>
      </c>
      <c r="T21" s="59">
        <v>811.34</v>
      </c>
      <c r="U21" s="59">
        <v>1289.93</v>
      </c>
      <c r="V21" s="59">
        <v>1382.83</v>
      </c>
      <c r="W21" s="59">
        <v>1951.63</v>
      </c>
      <c r="X21" s="59">
        <v>607.38</v>
      </c>
      <c r="Y21" s="59">
        <v>874.6</v>
      </c>
      <c r="Z21" s="59">
        <v>923.15</v>
      </c>
      <c r="AA21" s="59">
        <v>1326.54</v>
      </c>
      <c r="AB21" s="59">
        <v>2253.3200000000002</v>
      </c>
      <c r="AC21" s="59">
        <v>1314.37</v>
      </c>
      <c r="AD21" s="59">
        <v>1328.55</v>
      </c>
      <c r="AE21" s="59">
        <v>1661.07</v>
      </c>
      <c r="AF21" s="59">
        <v>1180.1300000000001</v>
      </c>
      <c r="AG21" s="59">
        <v>1211.0999999999999</v>
      </c>
      <c r="AH21" s="59">
        <v>2179.4499999999998</v>
      </c>
      <c r="AI21" s="59">
        <v>1411.64</v>
      </c>
      <c r="AJ21" s="59">
        <v>1296.73</v>
      </c>
      <c r="AK21" s="59">
        <v>2052.87</v>
      </c>
      <c r="AL21" s="59">
        <v>1108.3499999999999</v>
      </c>
      <c r="AM21" s="59">
        <v>1093.46</v>
      </c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27"/>
      <c r="BC21" s="158">
        <f>SUM(B21:BA21)</f>
        <v>48676.920000000006</v>
      </c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</row>
    <row r="22" spans="1:72" s="15" customFormat="1" x14ac:dyDescent="0.3">
      <c r="A22" s="78" t="s">
        <v>967</v>
      </c>
      <c r="B22" s="15">
        <f>SUM(B19:B21)</f>
        <v>7767.1</v>
      </c>
      <c r="C22" s="15">
        <f t="shared" ref="C22:BA22" si="6">SUM(C19:C21)</f>
        <v>7830.9400000000005</v>
      </c>
      <c r="D22" s="15">
        <f t="shared" si="6"/>
        <v>7786.8600000000006</v>
      </c>
      <c r="E22" s="15">
        <f t="shared" si="6"/>
        <v>7460.66</v>
      </c>
      <c r="F22" s="15">
        <f t="shared" si="6"/>
        <v>7105.3799999999992</v>
      </c>
      <c r="G22" s="15">
        <f t="shared" si="6"/>
        <v>7644.92</v>
      </c>
      <c r="H22" s="15">
        <f t="shared" si="6"/>
        <v>7225.82</v>
      </c>
      <c r="I22" s="15">
        <f t="shared" si="6"/>
        <v>8733.16</v>
      </c>
      <c r="J22" s="15">
        <f t="shared" si="6"/>
        <v>12143.09</v>
      </c>
      <c r="K22" s="15">
        <f t="shared" si="6"/>
        <v>8412.369999999999</v>
      </c>
      <c r="L22" s="15">
        <f t="shared" si="6"/>
        <v>7993.65</v>
      </c>
      <c r="M22" s="15">
        <f t="shared" si="6"/>
        <v>9225.27</v>
      </c>
      <c r="N22" s="15">
        <f t="shared" si="6"/>
        <v>8564.1299999999992</v>
      </c>
      <c r="O22" s="15">
        <f t="shared" si="6"/>
        <v>7749.58</v>
      </c>
      <c r="P22" s="15">
        <f t="shared" si="6"/>
        <v>7553.19</v>
      </c>
      <c r="Q22" s="15">
        <f t="shared" si="6"/>
        <v>9001.32</v>
      </c>
      <c r="R22" s="15">
        <f t="shared" si="6"/>
        <v>11123.189999999999</v>
      </c>
      <c r="S22" s="15">
        <f t="shared" si="6"/>
        <v>8615.52</v>
      </c>
      <c r="T22" s="15">
        <f t="shared" si="6"/>
        <v>7740.8099999999995</v>
      </c>
      <c r="U22" s="15">
        <f t="shared" si="6"/>
        <v>8122.96</v>
      </c>
      <c r="V22" s="15">
        <f t="shared" si="6"/>
        <v>9403.130000000001</v>
      </c>
      <c r="W22" s="15">
        <f t="shared" si="6"/>
        <v>8777.369999999999</v>
      </c>
      <c r="X22" s="15">
        <f t="shared" si="6"/>
        <v>7530.18</v>
      </c>
      <c r="Y22" s="15">
        <f t="shared" si="6"/>
        <v>8433.77</v>
      </c>
      <c r="Z22" s="15">
        <f t="shared" si="6"/>
        <v>8596.8700000000008</v>
      </c>
      <c r="AA22" s="15">
        <f t="shared" si="6"/>
        <v>10316.380000000001</v>
      </c>
      <c r="AB22" s="15">
        <f t="shared" si="6"/>
        <v>11470.630000000001</v>
      </c>
      <c r="AC22" s="15">
        <f t="shared" si="6"/>
        <v>9359.89</v>
      </c>
      <c r="AD22" s="15">
        <f t="shared" si="6"/>
        <v>9376.68</v>
      </c>
      <c r="AE22" s="15">
        <f t="shared" si="6"/>
        <v>10465.91</v>
      </c>
      <c r="AF22" s="15">
        <f t="shared" si="6"/>
        <v>9302.1</v>
      </c>
      <c r="AG22" s="15">
        <f t="shared" si="6"/>
        <v>9035.2899999999991</v>
      </c>
      <c r="AH22" s="15">
        <f t="shared" si="6"/>
        <v>10564.369999999999</v>
      </c>
      <c r="AI22" s="15">
        <f t="shared" si="6"/>
        <v>9676.5799999999981</v>
      </c>
      <c r="AJ22" s="15">
        <f t="shared" si="6"/>
        <v>8372.380000000001</v>
      </c>
      <c r="AK22" s="15">
        <f t="shared" si="6"/>
        <v>11912.380000000001</v>
      </c>
      <c r="AL22" s="15">
        <f t="shared" si="6"/>
        <v>8542.6099999999988</v>
      </c>
      <c r="AM22" s="15">
        <f t="shared" si="6"/>
        <v>9043.27</v>
      </c>
      <c r="AN22" s="127">
        <f t="shared" si="6"/>
        <v>0</v>
      </c>
      <c r="AO22" s="127">
        <f t="shared" si="6"/>
        <v>0</v>
      </c>
      <c r="AP22" s="127">
        <f t="shared" si="6"/>
        <v>0</v>
      </c>
      <c r="AQ22" s="127">
        <f t="shared" si="6"/>
        <v>0</v>
      </c>
      <c r="AR22" s="127">
        <f t="shared" si="6"/>
        <v>0</v>
      </c>
      <c r="AS22" s="127">
        <f t="shared" si="6"/>
        <v>0</v>
      </c>
      <c r="AT22" s="127">
        <f t="shared" si="6"/>
        <v>0</v>
      </c>
      <c r="AU22" s="127">
        <f t="shared" si="6"/>
        <v>0</v>
      </c>
      <c r="AV22" s="127">
        <f t="shared" si="6"/>
        <v>0</v>
      </c>
      <c r="AW22" s="127">
        <f t="shared" si="6"/>
        <v>0</v>
      </c>
      <c r="AX22" s="127">
        <f t="shared" si="6"/>
        <v>0</v>
      </c>
      <c r="AY22" s="127">
        <f t="shared" si="6"/>
        <v>0</v>
      </c>
      <c r="AZ22" s="127">
        <f t="shared" si="6"/>
        <v>0</v>
      </c>
      <c r="BA22" s="127">
        <f t="shared" si="6"/>
        <v>0</v>
      </c>
      <c r="BB22" s="127"/>
      <c r="BC22" s="127">
        <f>SUM(BC19:BC21)</f>
        <v>337979.70999999996</v>
      </c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</row>
    <row r="23" spans="1:72" s="15" customFormat="1" x14ac:dyDescent="0.3"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</row>
    <row r="24" spans="1:72" s="15" customFormat="1" x14ac:dyDescent="0.3">
      <c r="A24" s="15" t="s">
        <v>968</v>
      </c>
      <c r="B24" s="15">
        <f>IF(SUM(B5:B8)=0,0,B16/SUM(B5:B8))</f>
        <v>15.641986507171611</v>
      </c>
      <c r="C24" s="15">
        <f t="shared" ref="C24:BA24" si="7">IF(SUM(C5:C8)=0,0,C16/SUM(C5:C8))</f>
        <v>15.173838806265621</v>
      </c>
      <c r="D24" s="15">
        <f t="shared" si="7"/>
        <v>15.648354995938263</v>
      </c>
      <c r="E24" s="15">
        <f t="shared" si="7"/>
        <v>15.27802086839448</v>
      </c>
      <c r="F24" s="15">
        <f t="shared" si="7"/>
        <v>15.894198255917424</v>
      </c>
      <c r="G24" s="15">
        <f t="shared" si="7"/>
        <v>15.868072752113399</v>
      </c>
      <c r="H24" s="15">
        <f t="shared" si="7"/>
        <v>15.747941331410985</v>
      </c>
      <c r="I24" s="15">
        <f t="shared" si="7"/>
        <v>16.366838158130488</v>
      </c>
      <c r="J24" s="15">
        <f t="shared" si="7"/>
        <v>20.102881332148371</v>
      </c>
      <c r="K24" s="15">
        <f t="shared" si="7"/>
        <v>15.835195370688668</v>
      </c>
      <c r="L24" s="15">
        <f t="shared" si="7"/>
        <v>15.92486645299145</v>
      </c>
      <c r="M24" s="15">
        <f t="shared" si="7"/>
        <v>15.92114843219105</v>
      </c>
      <c r="N24" s="15">
        <f t="shared" si="7"/>
        <v>15.956083606092626</v>
      </c>
      <c r="O24" s="15">
        <f t="shared" si="7"/>
        <v>15.579843825023374</v>
      </c>
      <c r="P24" s="15">
        <f t="shared" si="7"/>
        <v>15.974168937329699</v>
      </c>
      <c r="Q24" s="15">
        <f t="shared" si="7"/>
        <v>16.597862291822022</v>
      </c>
      <c r="R24" s="15">
        <f t="shared" si="7"/>
        <v>18.196325100795342</v>
      </c>
      <c r="S24" s="15">
        <f t="shared" si="7"/>
        <v>16.25827976238913</v>
      </c>
      <c r="T24" s="15">
        <f t="shared" si="7"/>
        <v>16.079918644067796</v>
      </c>
      <c r="U24" s="15">
        <f t="shared" si="7"/>
        <v>16.359641004066749</v>
      </c>
      <c r="V24" s="15">
        <f t="shared" si="7"/>
        <v>16.085741126870289</v>
      </c>
      <c r="W24" s="15">
        <f t="shared" si="7"/>
        <v>16.717573461891643</v>
      </c>
      <c r="X24" s="15">
        <f t="shared" si="7"/>
        <v>16.442174226861365</v>
      </c>
      <c r="Y24" s="15">
        <f t="shared" si="7"/>
        <v>16.067339489993387</v>
      </c>
      <c r="Z24" s="15">
        <f t="shared" si="7"/>
        <v>15.96774733819835</v>
      </c>
      <c r="AA24" s="15">
        <f t="shared" si="7"/>
        <v>17.062099598530796</v>
      </c>
      <c r="AB24" s="15">
        <f t="shared" si="7"/>
        <v>19.429939468457395</v>
      </c>
      <c r="AC24" s="15">
        <f t="shared" si="7"/>
        <v>16.421592392317734</v>
      </c>
      <c r="AD24" s="15">
        <f t="shared" si="7"/>
        <v>16.381856638155451</v>
      </c>
      <c r="AE24" s="15">
        <f t="shared" si="7"/>
        <v>16.444051155637023</v>
      </c>
      <c r="AF24" s="15">
        <f t="shared" si="7"/>
        <v>16.35204573632732</v>
      </c>
      <c r="AG24" s="15">
        <f t="shared" si="7"/>
        <v>15.662229464552109</v>
      </c>
      <c r="AH24" s="15">
        <f t="shared" si="7"/>
        <v>16.490453966907083</v>
      </c>
      <c r="AI24" s="15">
        <f t="shared" si="7"/>
        <v>16.321673294241872</v>
      </c>
      <c r="AJ24" s="15">
        <f t="shared" si="7"/>
        <v>16.483938358022684</v>
      </c>
      <c r="AK24" s="15">
        <f t="shared" si="7"/>
        <v>19.796902931712552</v>
      </c>
      <c r="AL24" s="15">
        <f t="shared" si="7"/>
        <v>16.843612565445024</v>
      </c>
      <c r="AM24" s="15">
        <f t="shared" si="7"/>
        <v>16.759857235874311</v>
      </c>
      <c r="AN24" s="127">
        <f t="shared" si="7"/>
        <v>0</v>
      </c>
      <c r="AO24" s="127">
        <f t="shared" si="7"/>
        <v>0</v>
      </c>
      <c r="AP24" s="127">
        <f t="shared" si="7"/>
        <v>0</v>
      </c>
      <c r="AQ24" s="127">
        <f t="shared" si="7"/>
        <v>0</v>
      </c>
      <c r="AR24" s="127">
        <f t="shared" si="7"/>
        <v>0</v>
      </c>
      <c r="AS24" s="127">
        <f t="shared" si="7"/>
        <v>0</v>
      </c>
      <c r="AT24" s="127">
        <f t="shared" si="7"/>
        <v>0</v>
      </c>
      <c r="AU24" s="127">
        <f t="shared" si="7"/>
        <v>0</v>
      </c>
      <c r="AV24" s="127">
        <f t="shared" si="7"/>
        <v>0</v>
      </c>
      <c r="AW24" s="127">
        <f t="shared" si="7"/>
        <v>0</v>
      </c>
      <c r="AX24" s="127">
        <f t="shared" si="7"/>
        <v>0</v>
      </c>
      <c r="AY24" s="127">
        <f t="shared" si="7"/>
        <v>0</v>
      </c>
      <c r="AZ24" s="127">
        <f t="shared" si="7"/>
        <v>0</v>
      </c>
      <c r="BA24" s="127">
        <f t="shared" si="7"/>
        <v>0</v>
      </c>
      <c r="BB24" s="127"/>
      <c r="BC24" s="127">
        <f>IF(SUM(BC5:BC8)=0,0,BC16/SUM(BC5:BC8))</f>
        <v>16.517614759340436</v>
      </c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</row>
    <row r="25" spans="1:72" s="15" customFormat="1" x14ac:dyDescent="0.3"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</row>
    <row r="26" spans="1:72" s="15" customFormat="1" x14ac:dyDescent="0.3">
      <c r="A26" s="15" t="s">
        <v>969</v>
      </c>
      <c r="B26" s="12">
        <f>IF(B5=0,0,SUMIF('Boarding Checkouts'!$R:$R,B$1,'Boarding Checkouts'!$T:$T))</f>
        <v>213</v>
      </c>
      <c r="C26" s="12">
        <f>IF(C5=0,0,SUMIF('Boarding Checkouts'!$R:$R,C$1,'Boarding Checkouts'!$T:$T))</f>
        <v>135</v>
      </c>
      <c r="D26" s="12">
        <f>IF(D5=0,0,SUMIF('Boarding Checkouts'!$R:$R,D$1,'Boarding Checkouts'!$T:$T))</f>
        <v>106</v>
      </c>
      <c r="E26" s="12">
        <f>IF(E5=0,0,SUMIF('Boarding Checkouts'!$R:$R,E$1,'Boarding Checkouts'!$T:$T))</f>
        <v>147</v>
      </c>
      <c r="F26" s="12">
        <f>IF(F5=0,0,SUMIF('Boarding Checkouts'!$R:$R,F$1,'Boarding Checkouts'!$T:$T))</f>
        <v>148</v>
      </c>
      <c r="G26" s="12">
        <f>IF(G5=0,0,SUMIF('Boarding Checkouts'!$R:$R,G$1,'Boarding Checkouts'!$T:$T))</f>
        <v>137</v>
      </c>
      <c r="H26" s="12">
        <f>IF(H5=0,0,SUMIF('Boarding Checkouts'!$R:$R,H$1,'Boarding Checkouts'!$T:$T))</f>
        <v>170</v>
      </c>
      <c r="I26" s="12">
        <f>IF(I5=0,0,SUMIF('Boarding Checkouts'!$R:$R,I$1,'Boarding Checkouts'!$T:$T))</f>
        <v>212</v>
      </c>
      <c r="J26" s="123">
        <f>IF(J5=0,0,SUMIF('Boarding Checkouts'!$R:$R,J$1,'Boarding Checkouts'!$T:$T))</f>
        <v>562</v>
      </c>
      <c r="K26" s="12">
        <f>IF(K5=0,0,SUMIF('Boarding Checkouts'!$R:$R,K$1,'Boarding Checkouts'!$T:$T))</f>
        <v>202</v>
      </c>
      <c r="L26" s="12">
        <f>IF(L5=0,0,SUMIF('Boarding Checkouts'!$R:$R,L$1,'Boarding Checkouts'!$T:$T))</f>
        <v>230</v>
      </c>
      <c r="M26" s="12">
        <f>IF(M5=0,0,SUMIF('Boarding Checkouts'!$R:$R,M$1,'Boarding Checkouts'!$T:$T))</f>
        <v>199</v>
      </c>
      <c r="N26" s="12">
        <f>IF(N5=0,0,SUMIF('Boarding Checkouts'!$R:$R,N$1,'Boarding Checkouts'!$T:$T))</f>
        <v>121</v>
      </c>
      <c r="O26" s="12">
        <f>IF(O5=0,0,SUMIF('Boarding Checkouts'!$R:$R,O$1,'Boarding Checkouts'!$T:$T))</f>
        <v>139</v>
      </c>
      <c r="P26" s="12">
        <f>IF(P5=0,0,SUMIF('Boarding Checkouts'!$R:$R,P$1,'Boarding Checkouts'!$T:$T))</f>
        <v>125</v>
      </c>
      <c r="Q26" s="12">
        <f>IF(Q5=0,0,SUMIF('Boarding Checkouts'!$R:$R,Q$1,'Boarding Checkouts'!$T:$T))</f>
        <v>203</v>
      </c>
      <c r="R26" s="12">
        <f>IF(R5=0,0,SUMIF('Boarding Checkouts'!$R:$R,R$1,'Boarding Checkouts'!$T:$T))</f>
        <v>487</v>
      </c>
      <c r="S26" s="12">
        <f>IF(S5=0,0,SUMIF('Boarding Checkouts'!$R:$R,S$1,'Boarding Checkouts'!$T:$T))</f>
        <v>166</v>
      </c>
      <c r="T26" s="12">
        <f>IF(T5=0,0,SUMIF('Boarding Checkouts'!$R:$R,T$1,'Boarding Checkouts'!$T:$T))</f>
        <v>145</v>
      </c>
      <c r="U26" s="12">
        <f>IF(U5=0,0,SUMIF('Boarding Checkouts'!$R:$R,U$1,'Boarding Checkouts'!$T:$T))</f>
        <v>187</v>
      </c>
      <c r="V26" s="12">
        <f>IF(V5=0,0,SUMIF('Boarding Checkouts'!$R:$R,V$1,'Boarding Checkouts'!$T:$T))</f>
        <v>191</v>
      </c>
      <c r="W26" s="12">
        <f>IF(W5=0,0,SUMIF('Boarding Checkouts'!$R:$R,W$1,'Boarding Checkouts'!$T:$T))</f>
        <v>203</v>
      </c>
      <c r="X26" s="12">
        <f>IF(X5=0,0,SUMIF('Boarding Checkouts'!$R:$R,X$1,'Boarding Checkouts'!$T:$T))</f>
        <v>161</v>
      </c>
      <c r="Y26" s="12">
        <f>IF(Y5=0,0,SUMIF('Boarding Checkouts'!$R:$R,Y$1,'Boarding Checkouts'!$T:$T))</f>
        <v>235</v>
      </c>
      <c r="Z26" s="12">
        <f>IF(Z5=0,0,SUMIF('Boarding Checkouts'!$R:$R,Z$1,'Boarding Checkouts'!$T:$T))</f>
        <v>198</v>
      </c>
      <c r="AA26" s="12">
        <f>IF(AA5=0,0,SUMIF('Boarding Checkouts'!$R:$R,AA$1,'Boarding Checkouts'!$T:$T))</f>
        <v>184</v>
      </c>
      <c r="AB26" s="12">
        <f>IF(AB5=0,0,SUMIF('Boarding Checkouts'!$R:$R,AB$1,'Boarding Checkouts'!$T:$T))</f>
        <v>339</v>
      </c>
      <c r="AC26" s="12">
        <f>IF(AC5=0,0,SUMIF('Boarding Checkouts'!$R:$R,AC$1,'Boarding Checkouts'!$T:$T))</f>
        <v>275</v>
      </c>
      <c r="AD26" s="12">
        <f>IF(AD5=0,0,SUMIF('Boarding Checkouts'!$R:$R,AD$1,'Boarding Checkouts'!$T:$T))</f>
        <v>261</v>
      </c>
      <c r="AE26" s="12">
        <f>IF(AE5=0,0,SUMIF('Boarding Checkouts'!$R:$R,AE$1,'Boarding Checkouts'!$T:$T))</f>
        <v>255</v>
      </c>
      <c r="AF26" s="12">
        <f>IF(AF5=0,0,SUMIF('Boarding Checkouts'!$R:$R,AF$1,'Boarding Checkouts'!$T:$T))</f>
        <v>254</v>
      </c>
      <c r="AG26" s="12">
        <f>IF(AG5=0,0,SUMIF('Boarding Checkouts'!$R:$R,AG$1,'Boarding Checkouts'!$T:$T))</f>
        <v>305</v>
      </c>
      <c r="AH26" s="12">
        <f>IF(AH5=0,0,SUMIF('Boarding Checkouts'!$R:$R,AH$1,'Boarding Checkouts'!$T:$T))</f>
        <v>271</v>
      </c>
      <c r="AI26" s="12">
        <f>IF(AI5=0,0,SUMIF('Boarding Checkouts'!$R:$R,AI$1,'Boarding Checkouts'!$T:$T))</f>
        <v>246</v>
      </c>
      <c r="AJ26" s="12">
        <f>IF(AJ5=0,0,SUMIF('Boarding Checkouts'!$R:$R,AJ$1,'Boarding Checkouts'!$T:$T))</f>
        <v>241</v>
      </c>
      <c r="AK26" s="12">
        <f>IF(AK5=0,0,SUMIF('Boarding Checkouts'!$R:$R,AK$1,'Boarding Checkouts'!$T:$T))</f>
        <v>214</v>
      </c>
      <c r="AL26" s="12">
        <f>IF(AL5=0,0,SUMIF('Boarding Checkouts'!$R:$R,AL$1,'Boarding Checkouts'!$T:$T))</f>
        <v>177</v>
      </c>
      <c r="AM26" s="12">
        <f>IF(AM5=0,0,SUMIF('Boarding Checkouts'!$R:$R,AM$1,'Boarding Checkouts'!$T:$T))</f>
        <v>193</v>
      </c>
      <c r="AN26" s="129">
        <f>IF(AN5=0,0,SUMIF('Boarding Checkouts'!$R:$R,AN$1,'Boarding Checkouts'!$T:$T))</f>
        <v>0</v>
      </c>
      <c r="AO26" s="129">
        <f>IF(AO5=0,0,SUMIF('Boarding Checkouts'!$R:$R,AO$1,'Boarding Checkouts'!$T:$T))</f>
        <v>0</v>
      </c>
      <c r="AP26" s="129">
        <f>IF(AP5=0,0,SUMIF('Boarding Checkouts'!$R:$R,AP$1,'Boarding Checkouts'!$T:$T))</f>
        <v>0</v>
      </c>
      <c r="AQ26" s="129">
        <f>IF(AQ5=0,0,SUMIF('Boarding Checkouts'!$R:$R,AQ$1,'Boarding Checkouts'!$T:$T))</f>
        <v>0</v>
      </c>
      <c r="AR26" s="129">
        <f>IF(AR5=0,0,SUMIF('Boarding Checkouts'!$R:$R,AR$1,'Boarding Checkouts'!$T:$T))</f>
        <v>0</v>
      </c>
      <c r="AS26" s="129">
        <f>IF(AS5=0,0,SUMIF('Boarding Checkouts'!$R:$R,AS$1,'Boarding Checkouts'!$T:$T))</f>
        <v>0</v>
      </c>
      <c r="AT26" s="129">
        <f>IF(AT5=0,0,SUMIF('Boarding Checkouts'!$R:$R,AT$1,'Boarding Checkouts'!$T:$T))</f>
        <v>0</v>
      </c>
      <c r="AU26" s="129">
        <f>IF(AU5=0,0,SUMIF('Boarding Checkouts'!$R:$R,AU$1,'Boarding Checkouts'!$T:$T))</f>
        <v>0</v>
      </c>
      <c r="AV26" s="129">
        <f>IF(AV5=0,0,SUMIF('Boarding Checkouts'!$R:$R,AV$1,'Boarding Checkouts'!$T:$T))</f>
        <v>0</v>
      </c>
      <c r="AW26" s="129">
        <f>IF(AW5=0,0,SUMIF('Boarding Checkouts'!$R:$R,AW$1,'Boarding Checkouts'!$T:$T))</f>
        <v>0</v>
      </c>
      <c r="AX26" s="129">
        <f>IF(AX5=0,0,SUMIF('Boarding Checkouts'!$R:$R,AX$1,'Boarding Checkouts'!$T:$T))</f>
        <v>0</v>
      </c>
      <c r="AY26" s="129">
        <f>IF(AY5=0,0,SUMIF('Boarding Checkouts'!$R:$R,AY$1,'Boarding Checkouts'!$T:$T))</f>
        <v>0</v>
      </c>
      <c r="AZ26" s="129">
        <f>IF(AZ5=0,0,SUMIF('Boarding Checkouts'!$R:$R,AZ$1,'Boarding Checkouts'!$T:$T))</f>
        <v>0</v>
      </c>
      <c r="BA26" s="129">
        <f>IF(BA5=0,0,SUMIF('Boarding Checkouts'!$R:$R,BA$1,'Boarding Checkouts'!$T:$T))</f>
        <v>0</v>
      </c>
      <c r="BB26" s="127"/>
      <c r="BC26" s="129">
        <f>SUM(B26:BA26)</f>
        <v>8237</v>
      </c>
      <c r="BD26" s="159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</row>
    <row r="27" spans="1:72" s="15" customFormat="1" x14ac:dyDescent="0.3">
      <c r="A27" s="15" t="s">
        <v>970</v>
      </c>
      <c r="B27" s="12">
        <f>IF(B5=0,0,SUMIF('Daycare Checkouts'!$AD:$AD,B$1,'Daycare Checkouts'!$AF:$AF))</f>
        <v>203</v>
      </c>
      <c r="C27" s="12">
        <f>IF(C5=0,0,SUMIF('Daycare Checkouts'!$AD:$AD,C$1,'Daycare Checkouts'!$AF:$AF))</f>
        <v>302</v>
      </c>
      <c r="D27" s="12">
        <f>IF(D5=0,0,SUMIF('Daycare Checkouts'!$AD:$AD,D$1,'Daycare Checkouts'!$AF:$AF))</f>
        <v>303</v>
      </c>
      <c r="E27" s="12">
        <f>IF(E5=0,0,SUMIF('Daycare Checkouts'!$AD:$AD,E$1,'Daycare Checkouts'!$AF:$AF))</f>
        <v>275</v>
      </c>
      <c r="F27" s="12">
        <f>IF(F5=0,0,SUMIF('Daycare Checkouts'!$AD:$AD,F$1,'Daycare Checkouts'!$AF:$AF))</f>
        <v>288</v>
      </c>
      <c r="G27" s="12">
        <f>IF(G5=0,0,SUMIF('Daycare Checkouts'!$AD:$AD,G$1,'Daycare Checkouts'!$AF:$AF))</f>
        <v>316</v>
      </c>
      <c r="H27" s="12">
        <f>IF(H5=0,0,SUMIF('Daycare Checkouts'!$AD:$AD,H$1,'Daycare Checkouts'!$AF:$AF))</f>
        <v>294</v>
      </c>
      <c r="I27" s="12">
        <f>IF(I5=0,0,SUMIF('Daycare Checkouts'!$AD:$AD,I$1,'Daycare Checkouts'!$AF:$AF))</f>
        <v>298</v>
      </c>
      <c r="J27" s="12">
        <f>IF(J5=0,0,SUMIF('Daycare Checkouts'!$AD:$AD,J$1,'Daycare Checkouts'!$AF:$AF))</f>
        <v>237</v>
      </c>
      <c r="K27" s="12">
        <f>IF(K5=0,0,SUMIF('Daycare Checkouts'!$AD:$AD,K$1,'Daycare Checkouts'!$AF:$AF))</f>
        <v>292</v>
      </c>
      <c r="L27" s="12">
        <f>IF(L5=0,0,SUMIF('Daycare Checkouts'!$AD:$AD,L$1,'Daycare Checkouts'!$AF:$AF))</f>
        <v>299</v>
      </c>
      <c r="M27" s="12">
        <f>IF(M5=0,0,SUMIF('Daycare Checkouts'!$AD:$AD,M$1,'Daycare Checkouts'!$AF:$AF))</f>
        <v>304</v>
      </c>
      <c r="N27" s="12">
        <f>IF(N5=0,0,SUMIF('Daycare Checkouts'!$AD:$AD,N$1,'Daycare Checkouts'!$AF:$AF))</f>
        <v>311</v>
      </c>
      <c r="O27" s="12">
        <f>IF(O5=0,0,SUMIF('Daycare Checkouts'!$AD:$AD,O$1,'Daycare Checkouts'!$AF:$AF))</f>
        <v>294</v>
      </c>
      <c r="P27" s="12">
        <f>IF(P5=0,0,SUMIF('Daycare Checkouts'!$AD:$AD,P$1,'Daycare Checkouts'!$AF:$AF))</f>
        <v>300</v>
      </c>
      <c r="Q27" s="12">
        <f>IF(Q5=0,0,SUMIF('Daycare Checkouts'!$AD:$AD,Q$1,'Daycare Checkouts'!$AF:$AF))</f>
        <v>291</v>
      </c>
      <c r="R27" s="12">
        <f>IF(R5=0,0,SUMIF('Daycare Checkouts'!$AD:$AD,R$1,'Daycare Checkouts'!$AF:$AF))</f>
        <v>266</v>
      </c>
      <c r="S27" s="12">
        <f>IF(S5=0,0,SUMIF('Daycare Checkouts'!$AD:$AD,S$1,'Daycare Checkouts'!$AF:$AF))</f>
        <v>324</v>
      </c>
      <c r="T27" s="12">
        <f>IF(T5=0,0,SUMIF('Daycare Checkouts'!$AD:$AD,T$1,'Daycare Checkouts'!$AF:$AF))</f>
        <v>309</v>
      </c>
      <c r="U27" s="12">
        <f>IF(U5=0,0,SUMIF('Daycare Checkouts'!$AD:$AD,U$1,'Daycare Checkouts'!$AF:$AF))</f>
        <v>338</v>
      </c>
      <c r="V27" s="12">
        <f>IF(V5=0,0,SUMIF('Daycare Checkouts'!$AD:$AD,V$1,'Daycare Checkouts'!$AF:$AF))</f>
        <v>311</v>
      </c>
      <c r="W27" s="12">
        <f>IF(W5=0,0,SUMIF('Daycare Checkouts'!$AD:$AD,W$1,'Daycare Checkouts'!$AF:$AF))</f>
        <v>268</v>
      </c>
      <c r="X27" s="12">
        <f>IF(X5=0,0,SUMIF('Daycare Checkouts'!$AD:$AD,X$1,'Daycare Checkouts'!$AF:$AF))</f>
        <v>343</v>
      </c>
      <c r="Y27" s="12">
        <f>IF(Y5=0,0,SUMIF('Daycare Checkouts'!$AD:$AD,Y$1,'Daycare Checkouts'!$AF:$AF))</f>
        <v>334</v>
      </c>
      <c r="Z27" s="12">
        <f>IF(Z5=0,0,SUMIF('Daycare Checkouts'!$AD:$AD,Z$1,'Daycare Checkouts'!$AF:$AF))</f>
        <v>323</v>
      </c>
      <c r="AA27" s="12">
        <f>IF(AA5=0,0,SUMIF('Daycare Checkouts'!$AD:$AD,AA$1,'Daycare Checkouts'!$AF:$AF))</f>
        <v>345</v>
      </c>
      <c r="AB27" s="12">
        <f>IF(AB5=0,0,SUMIF('Daycare Checkouts'!$AD:$AD,AB$1,'Daycare Checkouts'!$AF:$AF))</f>
        <v>231</v>
      </c>
      <c r="AC27" s="12">
        <f>IF(AC5=0,0,SUMIF('Daycare Checkouts'!$AD:$AD,AC$1,'Daycare Checkouts'!$AF:$AF))</f>
        <v>343</v>
      </c>
      <c r="AD27" s="12">
        <f>IF(AD5=0,0,SUMIF('Daycare Checkouts'!$AD:$AD,AD$1,'Daycare Checkouts'!$AF:$AF))</f>
        <v>342</v>
      </c>
      <c r="AE27" s="12">
        <f>IF(AE5=0,0,SUMIF('Daycare Checkouts'!$AD:$AD,AE$1,'Daycare Checkouts'!$AF:$AF))</f>
        <v>333</v>
      </c>
      <c r="AF27" s="12">
        <f>IF(AF5=0,0,SUMIF('Daycare Checkouts'!$AD:$AD,AF$1,'Daycare Checkouts'!$AF:$AF))</f>
        <v>322</v>
      </c>
      <c r="AG27" s="123">
        <f>IF(AG5=0,0,SUMIF('Daycare Checkouts'!$AD:$AD,AG$1,'Daycare Checkouts'!$AF:$AF))</f>
        <v>369</v>
      </c>
      <c r="AH27" s="12">
        <f>IF(AH5=0,0,SUMIF('Daycare Checkouts'!$AD:$AD,AH$1,'Daycare Checkouts'!$AF:$AF))</f>
        <v>352</v>
      </c>
      <c r="AI27" s="12">
        <f>IF(AI5=0,0,SUMIF('Daycare Checkouts'!$AD:$AD,AI$1,'Daycare Checkouts'!$AF:$AF))</f>
        <v>361</v>
      </c>
      <c r="AJ27" s="12">
        <f>IF(AJ5=0,0,SUMIF('Daycare Checkouts'!$AD:$AD,AJ$1,'Daycare Checkouts'!$AF:$AF))</f>
        <v>363</v>
      </c>
      <c r="AK27" s="12">
        <f>IF(AK5=0,0,SUMIF('Daycare Checkouts'!$AD:$AD,AK$1,'Daycare Checkouts'!$AF:$AF))</f>
        <v>341</v>
      </c>
      <c r="AL27" s="12">
        <f>IF(AL5=0,0,SUMIF('Daycare Checkouts'!$AD:$AD,AL$1,'Daycare Checkouts'!$AF:$AF))</f>
        <v>371</v>
      </c>
      <c r="AM27" s="12">
        <f>IF(AM5=0,0,SUMIF('Daycare Checkouts'!$AD:$AD,AM$1,'Daycare Checkouts'!$AF:$AF))</f>
        <v>378</v>
      </c>
      <c r="AN27" s="129">
        <f>IF(AN5=0,0,SUMIF('Daycare Checkouts'!$AD:$AD,AN$1,'Daycare Checkouts'!$AF:$AF))</f>
        <v>0</v>
      </c>
      <c r="AO27" s="129">
        <f>IF(AO5=0,0,SUMIF('Daycare Checkouts'!$AD:$AD,AO$1,'Daycare Checkouts'!$AF:$AF))</f>
        <v>0</v>
      </c>
      <c r="AP27" s="129">
        <f>IF(AP5=0,0,SUMIF('Daycare Checkouts'!$AD:$AD,AP$1,'Daycare Checkouts'!$AF:$AF))</f>
        <v>0</v>
      </c>
      <c r="AQ27" s="129">
        <f>IF(AQ5=0,0,SUMIF('Daycare Checkouts'!$AD:$AD,AQ$1,'Daycare Checkouts'!$AF:$AF))</f>
        <v>0</v>
      </c>
      <c r="AR27" s="129">
        <f>IF(AR5=0,0,SUMIF('Daycare Checkouts'!$AD:$AD,AR$1,'Daycare Checkouts'!$AF:$AF))</f>
        <v>0</v>
      </c>
      <c r="AS27" s="129">
        <f>IF(AS5=0,0,SUMIF('Daycare Checkouts'!$AD:$AD,AS$1,'Daycare Checkouts'!$AF:$AF))</f>
        <v>0</v>
      </c>
      <c r="AT27" s="129">
        <f>IF(AT5=0,0,SUMIF('Daycare Checkouts'!$AD:$AD,AT$1,'Daycare Checkouts'!$AF:$AF))</f>
        <v>0</v>
      </c>
      <c r="AU27" s="129">
        <f>IF(AU5=0,0,SUMIF('Daycare Checkouts'!$AD:$AD,AU$1,'Daycare Checkouts'!$AF:$AF))</f>
        <v>0</v>
      </c>
      <c r="AV27" s="129">
        <f>IF(AV5=0,0,SUMIF('Daycare Checkouts'!$AD:$AD,AV$1,'Daycare Checkouts'!$AF:$AF))</f>
        <v>0</v>
      </c>
      <c r="AW27" s="129">
        <f>IF(AW5=0,0,SUMIF('Daycare Checkouts'!$AD:$AD,AW$1,'Daycare Checkouts'!$AF:$AF))</f>
        <v>0</v>
      </c>
      <c r="AX27" s="129">
        <f>IF(AX5=0,0,SUMIF('Daycare Checkouts'!$AD:$AD,AX$1,'Daycare Checkouts'!$AF:$AF))</f>
        <v>0</v>
      </c>
      <c r="AY27" s="129">
        <f>IF(AY5=0,0,SUMIF('Daycare Checkouts'!$AD:$AD,AY$1,'Daycare Checkouts'!$AF:$AF))</f>
        <v>0</v>
      </c>
      <c r="AZ27" s="129">
        <f>IF(AZ5=0,0,SUMIF('Daycare Checkouts'!$AD:$AD,AZ$1,'Daycare Checkouts'!$AF:$AF))</f>
        <v>0</v>
      </c>
      <c r="BA27" s="129">
        <f>IF(BA5=0,0,SUMIF('Daycare Checkouts'!$AD:$AD,BA$1,'Daycare Checkouts'!$AF:$AF))</f>
        <v>0</v>
      </c>
      <c r="BB27" s="127"/>
      <c r="BC27" s="129">
        <f>SUM(B27:BA27)</f>
        <v>11874</v>
      </c>
      <c r="BD27" s="159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</row>
    <row r="28" spans="1:72" s="15" customFormat="1" x14ac:dyDescent="0.3"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</row>
    <row r="29" spans="1:72" s="15" customFormat="1" x14ac:dyDescent="0.3">
      <c r="A29" s="15" t="s">
        <v>971</v>
      </c>
      <c r="B29" s="15">
        <v>56</v>
      </c>
      <c r="C29" s="15">
        <f t="shared" ref="C29:AH29" si="8">IF(C24&gt;0,B29,0)</f>
        <v>56</v>
      </c>
      <c r="D29" s="15">
        <f t="shared" si="8"/>
        <v>56</v>
      </c>
      <c r="E29" s="15">
        <f t="shared" si="8"/>
        <v>56</v>
      </c>
      <c r="F29" s="15">
        <f t="shared" si="8"/>
        <v>56</v>
      </c>
      <c r="G29" s="15">
        <f t="shared" si="8"/>
        <v>56</v>
      </c>
      <c r="H29" s="15">
        <f t="shared" si="8"/>
        <v>56</v>
      </c>
      <c r="I29" s="15">
        <f t="shared" si="8"/>
        <v>56</v>
      </c>
      <c r="J29" s="15">
        <f t="shared" si="8"/>
        <v>56</v>
      </c>
      <c r="K29" s="15">
        <f t="shared" si="8"/>
        <v>56</v>
      </c>
      <c r="L29" s="15">
        <f t="shared" si="8"/>
        <v>56</v>
      </c>
      <c r="M29" s="15">
        <f t="shared" si="8"/>
        <v>56</v>
      </c>
      <c r="N29" s="15">
        <f t="shared" si="8"/>
        <v>56</v>
      </c>
      <c r="O29" s="15">
        <f t="shared" si="8"/>
        <v>56</v>
      </c>
      <c r="P29" s="15">
        <f t="shared" si="8"/>
        <v>56</v>
      </c>
      <c r="Q29" s="15">
        <f t="shared" si="8"/>
        <v>56</v>
      </c>
      <c r="R29" s="15">
        <f t="shared" si="8"/>
        <v>56</v>
      </c>
      <c r="S29" s="15">
        <f t="shared" si="8"/>
        <v>56</v>
      </c>
      <c r="T29" s="15">
        <f t="shared" si="8"/>
        <v>56</v>
      </c>
      <c r="U29" s="15">
        <f t="shared" si="8"/>
        <v>56</v>
      </c>
      <c r="V29" s="15">
        <f t="shared" si="8"/>
        <v>56</v>
      </c>
      <c r="W29" s="15">
        <f t="shared" si="8"/>
        <v>56</v>
      </c>
      <c r="X29" s="15">
        <f t="shared" si="8"/>
        <v>56</v>
      </c>
      <c r="Y29" s="15">
        <f t="shared" si="8"/>
        <v>56</v>
      </c>
      <c r="Z29" s="15">
        <f t="shared" si="8"/>
        <v>56</v>
      </c>
      <c r="AA29" s="15">
        <f t="shared" si="8"/>
        <v>56</v>
      </c>
      <c r="AB29" s="15">
        <f t="shared" si="8"/>
        <v>56</v>
      </c>
      <c r="AC29" s="15">
        <f t="shared" si="8"/>
        <v>56</v>
      </c>
      <c r="AD29" s="15">
        <f t="shared" si="8"/>
        <v>56</v>
      </c>
      <c r="AE29" s="15">
        <f t="shared" si="8"/>
        <v>56</v>
      </c>
      <c r="AF29" s="15">
        <f t="shared" si="8"/>
        <v>56</v>
      </c>
      <c r="AG29" s="15">
        <f t="shared" si="8"/>
        <v>56</v>
      </c>
      <c r="AH29" s="15">
        <f t="shared" si="8"/>
        <v>56</v>
      </c>
      <c r="AI29" s="15">
        <f t="shared" ref="AI29:BA29" si="9">IF(AI24&gt;0,AH29,0)</f>
        <v>56</v>
      </c>
      <c r="AJ29" s="15">
        <f t="shared" si="9"/>
        <v>56</v>
      </c>
      <c r="AK29" s="15">
        <f t="shared" si="9"/>
        <v>56</v>
      </c>
      <c r="AL29" s="15">
        <f t="shared" si="9"/>
        <v>56</v>
      </c>
      <c r="AM29" s="15">
        <f t="shared" si="9"/>
        <v>56</v>
      </c>
      <c r="AN29" s="127">
        <f t="shared" si="9"/>
        <v>0</v>
      </c>
      <c r="AO29" s="127">
        <f t="shared" si="9"/>
        <v>0</v>
      </c>
      <c r="AP29" s="127">
        <f t="shared" si="9"/>
        <v>0</v>
      </c>
      <c r="AQ29" s="127">
        <f t="shared" si="9"/>
        <v>0</v>
      </c>
      <c r="AR29" s="127">
        <f t="shared" si="9"/>
        <v>0</v>
      </c>
      <c r="AS29" s="127">
        <f t="shared" si="9"/>
        <v>0</v>
      </c>
      <c r="AT29" s="127">
        <f t="shared" si="9"/>
        <v>0</v>
      </c>
      <c r="AU29" s="127">
        <f t="shared" si="9"/>
        <v>0</v>
      </c>
      <c r="AV29" s="127">
        <f t="shared" si="9"/>
        <v>0</v>
      </c>
      <c r="AW29" s="127">
        <f t="shared" si="9"/>
        <v>0</v>
      </c>
      <c r="AX29" s="127">
        <f t="shared" si="9"/>
        <v>0</v>
      </c>
      <c r="AY29" s="127">
        <f t="shared" si="9"/>
        <v>0</v>
      </c>
      <c r="AZ29" s="127">
        <f t="shared" si="9"/>
        <v>0</v>
      </c>
      <c r="BA29" s="127">
        <f t="shared" si="9"/>
        <v>0</v>
      </c>
      <c r="BB29" s="127"/>
      <c r="BC29" s="127">
        <v>54</v>
      </c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s="15" customFormat="1" x14ac:dyDescent="0.3">
      <c r="A30" s="15" t="s">
        <v>972</v>
      </c>
      <c r="B30" s="15">
        <f t="shared" ref="B30:AG30" si="10">IF(B27=0,0,B34/B27)</f>
        <v>25.123152709359605</v>
      </c>
      <c r="C30" s="15">
        <f t="shared" si="10"/>
        <v>25.307947019867548</v>
      </c>
      <c r="D30" s="15">
        <f t="shared" si="10"/>
        <v>25.260726072607262</v>
      </c>
      <c r="E30" s="15">
        <f t="shared" si="10"/>
        <v>25.72</v>
      </c>
      <c r="F30" s="15">
        <f t="shared" si="10"/>
        <v>25.348611111111111</v>
      </c>
      <c r="G30" s="15">
        <f t="shared" si="10"/>
        <v>25.83037974683544</v>
      </c>
      <c r="H30" s="15">
        <f t="shared" si="10"/>
        <v>25.714285714285715</v>
      </c>
      <c r="I30" s="15">
        <f t="shared" si="10"/>
        <v>26.133557046979863</v>
      </c>
      <c r="J30" s="15">
        <f t="shared" si="10"/>
        <v>25.572995780590713</v>
      </c>
      <c r="K30" s="15">
        <f t="shared" si="10"/>
        <v>25.876027397260273</v>
      </c>
      <c r="L30" s="15">
        <f t="shared" si="10"/>
        <v>25.778595317725749</v>
      </c>
      <c r="M30" s="15">
        <f t="shared" si="10"/>
        <v>25.746710526315791</v>
      </c>
      <c r="N30" s="15">
        <f t="shared" si="10"/>
        <v>25.871382636655948</v>
      </c>
      <c r="O30" s="15">
        <f t="shared" si="10"/>
        <v>25.721088435374149</v>
      </c>
      <c r="P30" s="15">
        <f t="shared" si="10"/>
        <v>26.065000000000001</v>
      </c>
      <c r="Q30" s="15">
        <f t="shared" si="10"/>
        <v>26.013745704467354</v>
      </c>
      <c r="R30" s="15">
        <f t="shared" si="10"/>
        <v>26.222180451127819</v>
      </c>
      <c r="S30" s="15">
        <f t="shared" si="10"/>
        <v>25.605555555555558</v>
      </c>
      <c r="T30" s="15">
        <f t="shared" si="10"/>
        <v>25.825889967637544</v>
      </c>
      <c r="U30" s="15">
        <f t="shared" si="10"/>
        <v>26.13727810650888</v>
      </c>
      <c r="V30" s="15">
        <f t="shared" si="10"/>
        <v>25.854019292604502</v>
      </c>
      <c r="W30" s="15">
        <f t="shared" si="10"/>
        <v>25.626119402985076</v>
      </c>
      <c r="X30" s="15">
        <f t="shared" si="10"/>
        <v>25.91836734693878</v>
      </c>
      <c r="Y30" s="15">
        <f t="shared" si="10"/>
        <v>25.705389221556892</v>
      </c>
      <c r="Z30" s="15">
        <f t="shared" si="10"/>
        <v>25.702786377708986</v>
      </c>
      <c r="AA30" s="15">
        <f t="shared" si="10"/>
        <v>25.486956521739135</v>
      </c>
      <c r="AB30" s="15">
        <f t="shared" si="10"/>
        <v>25.76969696969697</v>
      </c>
      <c r="AC30" s="15">
        <f t="shared" si="10"/>
        <v>26.116034985422743</v>
      </c>
      <c r="AD30" s="15">
        <f t="shared" si="10"/>
        <v>25.985672514619885</v>
      </c>
      <c r="AE30" s="15">
        <f t="shared" si="10"/>
        <v>26.052852852852855</v>
      </c>
      <c r="AF30" s="15">
        <f t="shared" si="10"/>
        <v>26.121118012422361</v>
      </c>
      <c r="AG30" s="15">
        <f t="shared" si="10"/>
        <v>25.91165311653117</v>
      </c>
      <c r="AH30" s="15">
        <f t="shared" ref="AH30:BA30" si="11">IF(AH27=0,0,AH34/AH27)</f>
        <v>26.391477272727276</v>
      </c>
      <c r="AI30" s="15">
        <f t="shared" si="11"/>
        <v>26.033240997229917</v>
      </c>
      <c r="AJ30" s="15">
        <f t="shared" si="11"/>
        <v>25.82534435261708</v>
      </c>
      <c r="AK30" s="15">
        <f t="shared" si="11"/>
        <v>26.353079178885629</v>
      </c>
      <c r="AL30" s="15">
        <f t="shared" si="11"/>
        <v>26.215633423180591</v>
      </c>
      <c r="AM30" s="15">
        <f t="shared" si="11"/>
        <v>26.290740740740741</v>
      </c>
      <c r="AN30" s="127">
        <f t="shared" si="11"/>
        <v>0</v>
      </c>
      <c r="AO30" s="127">
        <f t="shared" si="11"/>
        <v>0</v>
      </c>
      <c r="AP30" s="127">
        <f t="shared" si="11"/>
        <v>0</v>
      </c>
      <c r="AQ30" s="127">
        <f t="shared" si="11"/>
        <v>0</v>
      </c>
      <c r="AR30" s="127">
        <f t="shared" si="11"/>
        <v>0</v>
      </c>
      <c r="AS30" s="127">
        <f t="shared" si="11"/>
        <v>0</v>
      </c>
      <c r="AT30" s="127">
        <f t="shared" si="11"/>
        <v>0</v>
      </c>
      <c r="AU30" s="127">
        <f t="shared" si="11"/>
        <v>0</v>
      </c>
      <c r="AV30" s="127">
        <f t="shared" si="11"/>
        <v>0</v>
      </c>
      <c r="AW30" s="127">
        <f t="shared" si="11"/>
        <v>0</v>
      </c>
      <c r="AX30" s="127">
        <f t="shared" si="11"/>
        <v>0</v>
      </c>
      <c r="AY30" s="127">
        <f t="shared" si="11"/>
        <v>0</v>
      </c>
      <c r="AZ30" s="127">
        <f t="shared" si="11"/>
        <v>0</v>
      </c>
      <c r="BA30" s="127">
        <f t="shared" si="11"/>
        <v>0</v>
      </c>
      <c r="BB30" s="127"/>
      <c r="BC30" s="127">
        <f>IF(BC27=0,0,BC34/BC27)</f>
        <v>25.867677278086578</v>
      </c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</row>
    <row r="31" spans="1:72" s="15" customFormat="1" x14ac:dyDescent="0.3"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</row>
    <row r="32" spans="1:72" s="15" customFormat="1" x14ac:dyDescent="0.3">
      <c r="A32" s="75" t="s">
        <v>973</v>
      </c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</row>
    <row r="33" spans="1:72" s="15" customFormat="1" x14ac:dyDescent="0.3">
      <c r="A33" s="78" t="s">
        <v>974</v>
      </c>
      <c r="B33" s="15">
        <f t="shared" ref="B33:AG33" si="12">B26*B29</f>
        <v>11928</v>
      </c>
      <c r="C33" s="15">
        <f t="shared" si="12"/>
        <v>7560</v>
      </c>
      <c r="D33" s="15">
        <f t="shared" si="12"/>
        <v>5936</v>
      </c>
      <c r="E33" s="15">
        <f t="shared" si="12"/>
        <v>8232</v>
      </c>
      <c r="F33" s="15">
        <f t="shared" si="12"/>
        <v>8288</v>
      </c>
      <c r="G33" s="15">
        <f t="shared" si="12"/>
        <v>7672</v>
      </c>
      <c r="H33" s="15">
        <f t="shared" si="12"/>
        <v>9520</v>
      </c>
      <c r="I33" s="15">
        <f t="shared" si="12"/>
        <v>11872</v>
      </c>
      <c r="J33" s="15">
        <f t="shared" si="12"/>
        <v>31472</v>
      </c>
      <c r="K33" s="15">
        <f t="shared" si="12"/>
        <v>11312</v>
      </c>
      <c r="L33" s="15">
        <f t="shared" si="12"/>
        <v>12880</v>
      </c>
      <c r="M33" s="15">
        <f t="shared" si="12"/>
        <v>11144</v>
      </c>
      <c r="N33" s="15">
        <f t="shared" si="12"/>
        <v>6776</v>
      </c>
      <c r="O33" s="15">
        <f t="shared" si="12"/>
        <v>7784</v>
      </c>
      <c r="P33" s="15">
        <f t="shared" si="12"/>
        <v>7000</v>
      </c>
      <c r="Q33" s="15">
        <f t="shared" si="12"/>
        <v>11368</v>
      </c>
      <c r="R33" s="15">
        <f t="shared" si="12"/>
        <v>27272</v>
      </c>
      <c r="S33" s="15">
        <f t="shared" si="12"/>
        <v>9296</v>
      </c>
      <c r="T33" s="15">
        <f t="shared" si="12"/>
        <v>8120</v>
      </c>
      <c r="U33" s="15">
        <f t="shared" si="12"/>
        <v>10472</v>
      </c>
      <c r="V33" s="15">
        <f t="shared" si="12"/>
        <v>10696</v>
      </c>
      <c r="W33" s="15">
        <f t="shared" si="12"/>
        <v>11368</v>
      </c>
      <c r="X33" s="15">
        <f t="shared" si="12"/>
        <v>9016</v>
      </c>
      <c r="Y33" s="15">
        <f t="shared" si="12"/>
        <v>13160</v>
      </c>
      <c r="Z33" s="15">
        <f t="shared" si="12"/>
        <v>11088</v>
      </c>
      <c r="AA33" s="15">
        <f t="shared" si="12"/>
        <v>10304</v>
      </c>
      <c r="AB33" s="15">
        <f t="shared" si="12"/>
        <v>18984</v>
      </c>
      <c r="AC33" s="15">
        <f t="shared" si="12"/>
        <v>15400</v>
      </c>
      <c r="AD33" s="15">
        <f t="shared" si="12"/>
        <v>14616</v>
      </c>
      <c r="AE33" s="15">
        <f t="shared" si="12"/>
        <v>14280</v>
      </c>
      <c r="AF33" s="15">
        <f t="shared" si="12"/>
        <v>14224</v>
      </c>
      <c r="AG33" s="15">
        <f t="shared" si="12"/>
        <v>17080</v>
      </c>
      <c r="AH33" s="15">
        <f t="shared" ref="AH33:BA33" si="13">AH26*AH29</f>
        <v>15176</v>
      </c>
      <c r="AI33" s="15">
        <f t="shared" si="13"/>
        <v>13776</v>
      </c>
      <c r="AJ33" s="15">
        <f t="shared" si="13"/>
        <v>13496</v>
      </c>
      <c r="AK33" s="15">
        <f t="shared" si="13"/>
        <v>11984</v>
      </c>
      <c r="AL33" s="15">
        <f t="shared" si="13"/>
        <v>9912</v>
      </c>
      <c r="AM33" s="15">
        <f t="shared" si="13"/>
        <v>10808</v>
      </c>
      <c r="AN33" s="127">
        <f t="shared" si="13"/>
        <v>0</v>
      </c>
      <c r="AO33" s="127">
        <f t="shared" si="13"/>
        <v>0</v>
      </c>
      <c r="AP33" s="127">
        <f t="shared" si="13"/>
        <v>0</v>
      </c>
      <c r="AQ33" s="127">
        <f t="shared" si="13"/>
        <v>0</v>
      </c>
      <c r="AR33" s="127">
        <f t="shared" si="13"/>
        <v>0</v>
      </c>
      <c r="AS33" s="127">
        <f t="shared" si="13"/>
        <v>0</v>
      </c>
      <c r="AT33" s="127">
        <f t="shared" si="13"/>
        <v>0</v>
      </c>
      <c r="AU33" s="127">
        <f t="shared" si="13"/>
        <v>0</v>
      </c>
      <c r="AV33" s="127">
        <f t="shared" si="13"/>
        <v>0</v>
      </c>
      <c r="AW33" s="127">
        <f t="shared" si="13"/>
        <v>0</v>
      </c>
      <c r="AX33" s="127">
        <f t="shared" si="13"/>
        <v>0</v>
      </c>
      <c r="AY33" s="127">
        <f t="shared" si="13"/>
        <v>0</v>
      </c>
      <c r="AZ33" s="127">
        <f t="shared" si="13"/>
        <v>0</v>
      </c>
      <c r="BA33" s="127">
        <f t="shared" si="13"/>
        <v>0</v>
      </c>
      <c r="BB33" s="127"/>
      <c r="BC33" s="127">
        <f>SUM(B33:BA33)</f>
        <v>461272</v>
      </c>
      <c r="BD33" s="160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</row>
    <row r="34" spans="1:72" s="15" customFormat="1" x14ac:dyDescent="0.3">
      <c r="A34" s="78" t="s">
        <v>975</v>
      </c>
      <c r="B34" s="15">
        <f>IF(B24&gt;0,SUMIF('Daycare Checkouts'!$AD:$AD,B$1,'Daycare Checkouts'!$AG:$AG),0)</f>
        <v>5100</v>
      </c>
      <c r="C34" s="15">
        <f>IF(C24&gt;0,SUMIF('Daycare Checkouts'!$AD:$AD,C$1,'Daycare Checkouts'!$AG:$AG),0)</f>
        <v>7643</v>
      </c>
      <c r="D34" s="15">
        <f>IF(D24&gt;0,SUMIF('Daycare Checkouts'!$AD:$AD,D$1,'Daycare Checkouts'!$AG:$AG),0)</f>
        <v>7654</v>
      </c>
      <c r="E34" s="15">
        <f>IF(E24&gt;0,SUMIF('Daycare Checkouts'!$AD:$AD,E$1,'Daycare Checkouts'!$AG:$AG),0)</f>
        <v>7073</v>
      </c>
      <c r="F34" s="15">
        <f>IF(F24&gt;0,SUMIF('Daycare Checkouts'!$AD:$AD,F$1,'Daycare Checkouts'!$AG:$AG),0)</f>
        <v>7300.4</v>
      </c>
      <c r="G34" s="15">
        <f>IF(G24&gt;0,SUMIF('Daycare Checkouts'!$AD:$AD,G$1,'Daycare Checkouts'!$AG:$AG),0)</f>
        <v>8162.4</v>
      </c>
      <c r="H34" s="15">
        <f>IF(H24&gt;0,SUMIF('Daycare Checkouts'!$AD:$AD,H$1,'Daycare Checkouts'!$AG:$AG),0)</f>
        <v>7560</v>
      </c>
      <c r="I34" s="15">
        <f>IF(I24&gt;0,SUMIF('Daycare Checkouts'!$AD:$AD,I$1,'Daycare Checkouts'!$AG:$AG),0)</f>
        <v>7787.7999999999993</v>
      </c>
      <c r="J34" s="15">
        <f>IF(J24&gt;0,SUMIF('Daycare Checkouts'!$AD:$AD,J$1,'Daycare Checkouts'!$AG:$AG),0)</f>
        <v>6060.7999999999993</v>
      </c>
      <c r="K34" s="15">
        <f>IF(K24&gt;0,SUMIF('Daycare Checkouts'!$AD:$AD,K$1,'Daycare Checkouts'!$AG:$AG),0)</f>
        <v>7555.7999999999993</v>
      </c>
      <c r="L34" s="15">
        <f>IF(L24&gt;0,SUMIF('Daycare Checkouts'!$AD:$AD,L$1,'Daycare Checkouts'!$AG:$AG),0)</f>
        <v>7707.7999999999993</v>
      </c>
      <c r="M34" s="15">
        <f>IF(M24&gt;0,SUMIF('Daycare Checkouts'!$AD:$AD,M$1,'Daycare Checkouts'!$AG:$AG),0)</f>
        <v>7827</v>
      </c>
      <c r="N34" s="15">
        <f>IF(N24&gt;0,SUMIF('Daycare Checkouts'!$AD:$AD,N$1,'Daycare Checkouts'!$AG:$AG),0)</f>
        <v>8046</v>
      </c>
      <c r="O34" s="15">
        <f>IF(O24&gt;0,SUMIF('Daycare Checkouts'!$AD:$AD,O$1,'Daycare Checkouts'!$AG:$AG),0)</f>
        <v>7562</v>
      </c>
      <c r="P34" s="15">
        <f>IF(P24&gt;0,SUMIF('Daycare Checkouts'!$AD:$AD,P$1,'Daycare Checkouts'!$AG:$AG),0)</f>
        <v>7819.5000000000009</v>
      </c>
      <c r="Q34" s="15">
        <f>IF(Q24&gt;0,SUMIF('Daycare Checkouts'!$AD:$AD,Q$1,'Daycare Checkouts'!$AG:$AG),0)</f>
        <v>7570</v>
      </c>
      <c r="R34" s="15">
        <f>IF(R24&gt;0,SUMIF('Daycare Checkouts'!$AD:$AD,R$1,'Daycare Checkouts'!$AG:$AG),0)</f>
        <v>6975.1</v>
      </c>
      <c r="S34" s="15">
        <f>IF(S24&gt;0,SUMIF('Daycare Checkouts'!$AD:$AD,S$1,'Daycare Checkouts'!$AG:$AG),0)</f>
        <v>8296.2000000000007</v>
      </c>
      <c r="T34" s="15">
        <f>IF(T24&gt;0,SUMIF('Daycare Checkouts'!$AD:$AD,T$1,'Daycare Checkouts'!$AG:$AG),0)</f>
        <v>7980.2000000000007</v>
      </c>
      <c r="U34" s="15">
        <f>IF(U24&gt;0,SUMIF('Daycare Checkouts'!$AD:$AD,U$1,'Daycare Checkouts'!$AG:$AG),0)</f>
        <v>8834.4000000000015</v>
      </c>
      <c r="V34" s="15">
        <f>IF(V24&gt;0,SUMIF('Daycare Checkouts'!$AD:$AD,V$1,'Daycare Checkouts'!$AG:$AG),0)</f>
        <v>8040.5999999999995</v>
      </c>
      <c r="W34" s="15">
        <f>IF(W24&gt;0,SUMIF('Daycare Checkouts'!$AD:$AD,W$1,'Daycare Checkouts'!$AG:$AG),0)</f>
        <v>6867.8</v>
      </c>
      <c r="X34" s="15">
        <f>IF(X24&gt;0,SUMIF('Daycare Checkouts'!$AD:$AD,X$1,'Daycare Checkouts'!$AG:$AG),0)</f>
        <v>8890.0000000000018</v>
      </c>
      <c r="Y34" s="15">
        <f>IF(Y24&gt;0,SUMIF('Daycare Checkouts'!$AD:$AD,Y$1,'Daycare Checkouts'!$AG:$AG),0)</f>
        <v>8585.6000000000022</v>
      </c>
      <c r="Z34" s="15">
        <f>IF(Z24&gt;0,SUMIF('Daycare Checkouts'!$AD:$AD,Z$1,'Daycare Checkouts'!$AG:$AG),0)</f>
        <v>8302.0000000000018</v>
      </c>
      <c r="AA34" s="15">
        <f>IF(AA24&gt;0,SUMIF('Daycare Checkouts'!$AD:$AD,AA$1,'Daycare Checkouts'!$AG:$AG),0)</f>
        <v>8793.0000000000018</v>
      </c>
      <c r="AB34" s="15">
        <f>IF(AB24&gt;0,SUMIF('Daycare Checkouts'!$AD:$AD,AB$1,'Daycare Checkouts'!$AG:$AG),0)</f>
        <v>5952.8</v>
      </c>
      <c r="AC34" s="15">
        <f>IF(AC24&gt;0,SUMIF('Daycare Checkouts'!$AD:$AD,AC$1,'Daycare Checkouts'!$AG:$AG),0)</f>
        <v>8957.8000000000011</v>
      </c>
      <c r="AD34" s="15">
        <f>IF(AD24&gt;0,SUMIF('Daycare Checkouts'!$AD:$AD,AD$1,'Daycare Checkouts'!$AG:$AG),0)</f>
        <v>8887.1</v>
      </c>
      <c r="AE34" s="15">
        <f>IF(AE24&gt;0,SUMIF('Daycare Checkouts'!$AD:$AD,AE$1,'Daycare Checkouts'!$AG:$AG),0)</f>
        <v>8675.6</v>
      </c>
      <c r="AF34" s="15">
        <f>IF(AF24&gt;0,SUMIF('Daycare Checkouts'!$AD:$AD,AF$1,'Daycare Checkouts'!$AG:$AG),0)</f>
        <v>8411</v>
      </c>
      <c r="AG34" s="15">
        <f>IF(AG24&gt;0,SUMIF('Daycare Checkouts'!$AD:$AD,AG$1,'Daycare Checkouts'!$AG:$AG),0)</f>
        <v>9561.4000000000015</v>
      </c>
      <c r="AH34" s="15">
        <f>IF(AH24&gt;0,SUMIF('Daycare Checkouts'!$AD:$AD,AH$1,'Daycare Checkouts'!$AG:$AG),0)</f>
        <v>9289.8000000000011</v>
      </c>
      <c r="AI34" s="15">
        <f>IF(AI24&gt;0,SUMIF('Daycare Checkouts'!$AD:$AD,AI$1,'Daycare Checkouts'!$AG:$AG),0)</f>
        <v>9398</v>
      </c>
      <c r="AJ34" s="15">
        <f>IF(AJ24&gt;0,SUMIF('Daycare Checkouts'!$AD:$AD,AJ$1,'Daycare Checkouts'!$AG:$AG),0)</f>
        <v>9374.6</v>
      </c>
      <c r="AK34" s="15">
        <f>IF(AK24&gt;0,SUMIF('Daycare Checkouts'!$AD:$AD,AK$1,'Daycare Checkouts'!$AG:$AG),0)</f>
        <v>8986.4</v>
      </c>
      <c r="AL34" s="15">
        <f>IF(AL24&gt;0,SUMIF('Daycare Checkouts'!$AD:$AD,AL$1,'Daycare Checkouts'!$AG:$AG),0)</f>
        <v>9726</v>
      </c>
      <c r="AM34" s="15">
        <f>IF(AM24&gt;0,SUMIF('Daycare Checkouts'!$AD:$AD,AM$1,'Daycare Checkouts'!$AG:$AG),0)</f>
        <v>9937.9</v>
      </c>
      <c r="AN34" s="127">
        <f>IF(AN24&gt;0,SUMIF('Daycare Checkouts'!$AD:$AD,AN$1,'Daycare Checkouts'!$AG:$AG),0)</f>
        <v>0</v>
      </c>
      <c r="AO34" s="127">
        <f>IF(AO24&gt;0,SUMIF('Daycare Checkouts'!$AD:$AD,AO$1,'Daycare Checkouts'!$AG:$AG),0)</f>
        <v>0</v>
      </c>
      <c r="AP34" s="127">
        <f>IF(AP24&gt;0,SUMIF('Daycare Checkouts'!$AD:$AD,AP$1,'Daycare Checkouts'!$AG:$AG),0)</f>
        <v>0</v>
      </c>
      <c r="AQ34" s="127">
        <f>IF(AQ24&gt;0,SUMIF('Daycare Checkouts'!$AD:$AD,AQ$1,'Daycare Checkouts'!$AG:$AG),0)</f>
        <v>0</v>
      </c>
      <c r="AR34" s="127">
        <f>IF(AR24&gt;0,SUMIF('Daycare Checkouts'!$AD:$AD,AR$1,'Daycare Checkouts'!$AG:$AG),0)</f>
        <v>0</v>
      </c>
      <c r="AS34" s="127">
        <f>IF(AS24&gt;0,SUMIF('Daycare Checkouts'!$AD:$AD,AS$1,'Daycare Checkouts'!$AG:$AG),0)</f>
        <v>0</v>
      </c>
      <c r="AT34" s="127">
        <f>IF(AT24&gt;0,SUMIF('Daycare Checkouts'!$AD:$AD,AT$1,'Daycare Checkouts'!$AG:$AG),0)</f>
        <v>0</v>
      </c>
      <c r="AU34" s="127">
        <f>IF(AU24&gt;0,SUMIF('Daycare Checkouts'!$AD:$AD,AU$1,'Daycare Checkouts'!$AG:$AG),0)</f>
        <v>0</v>
      </c>
      <c r="AV34" s="127">
        <f>IF(AV24&gt;0,SUMIF('Daycare Checkouts'!$AD:$AD,AV$1,'Daycare Checkouts'!$AG:$AG),0)</f>
        <v>0</v>
      </c>
      <c r="AW34" s="127">
        <f>IF(AW24&gt;0,SUMIF('Daycare Checkouts'!$AD:$AD,AW$1,'Daycare Checkouts'!$AG:$AG),0)</f>
        <v>0</v>
      </c>
      <c r="AX34" s="127">
        <f>IF(AX24&gt;0,SUMIF('Daycare Checkouts'!$AD:$AD,AX$1,'Daycare Checkouts'!$AG:$AG),0)</f>
        <v>0</v>
      </c>
      <c r="AY34" s="127">
        <f>IF(AY24&gt;0,SUMIF('Daycare Checkouts'!$AD:$AD,AY$1,'Daycare Checkouts'!$AG:$AG),0)</f>
        <v>0</v>
      </c>
      <c r="AZ34" s="127">
        <f>IF(AZ24&gt;0,SUMIF('Daycare Checkouts'!$AD:$AD,AZ$1,'Daycare Checkouts'!$AG:$AG),0)</f>
        <v>0</v>
      </c>
      <c r="BA34" s="127">
        <f>IF(BA24&gt;0,SUMIF('Daycare Checkouts'!$AD:$AD,BA$1,'Daycare Checkouts'!$AG:$AG),0)</f>
        <v>0</v>
      </c>
      <c r="BB34" s="127"/>
      <c r="BC34" s="127">
        <f>SUM(B34:BA34)</f>
        <v>307152.80000000005</v>
      </c>
      <c r="BD34" s="160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</row>
    <row r="35" spans="1:72" s="15" customFormat="1" x14ac:dyDescent="0.3">
      <c r="A35" s="78" t="s">
        <v>976</v>
      </c>
      <c r="B35" s="59">
        <v>1038.5</v>
      </c>
      <c r="C35" s="59">
        <v>1151</v>
      </c>
      <c r="D35" s="59">
        <v>1245.2</v>
      </c>
      <c r="E35" s="59">
        <v>1003.3</v>
      </c>
      <c r="F35" s="59">
        <v>1166</v>
      </c>
      <c r="G35" s="59">
        <v>1314</v>
      </c>
      <c r="H35" s="59">
        <v>995</v>
      </c>
      <c r="I35" s="59">
        <v>828</v>
      </c>
      <c r="J35" s="59">
        <v>1295.2</v>
      </c>
      <c r="K35" s="59">
        <v>1423.5</v>
      </c>
      <c r="L35" s="59">
        <v>1428</v>
      </c>
      <c r="M35" s="59">
        <v>1205.7</v>
      </c>
      <c r="N35" s="59">
        <v>1684</v>
      </c>
      <c r="O35" s="59">
        <v>1064</v>
      </c>
      <c r="P35" s="59">
        <v>1560</v>
      </c>
      <c r="Q35" s="59">
        <v>892</v>
      </c>
      <c r="R35" s="59">
        <v>1616</v>
      </c>
      <c r="S35" s="59">
        <v>1532.75</v>
      </c>
      <c r="T35" s="59">
        <v>1663.25</v>
      </c>
      <c r="U35" s="59">
        <v>1295.2</v>
      </c>
      <c r="V35" s="59">
        <v>1479.48</v>
      </c>
      <c r="W35" s="59">
        <v>1104.2</v>
      </c>
      <c r="X35" s="59">
        <v>1670.9</v>
      </c>
      <c r="Y35" s="59">
        <v>1854</v>
      </c>
      <c r="Z35" s="59">
        <v>1694.7</v>
      </c>
      <c r="AA35" s="59">
        <v>1551</v>
      </c>
      <c r="AB35" s="59">
        <v>1349</v>
      </c>
      <c r="AC35" s="59">
        <v>1416.1</v>
      </c>
      <c r="AD35" s="59">
        <v>1746</v>
      </c>
      <c r="AE35" s="59">
        <v>1309.5</v>
      </c>
      <c r="AF35" s="59">
        <v>1902.6</v>
      </c>
      <c r="AG35" s="59">
        <v>1427.5</v>
      </c>
      <c r="AH35" s="59">
        <v>1620.8</v>
      </c>
      <c r="AI35" s="59">
        <v>1426</v>
      </c>
      <c r="AJ35" s="59">
        <v>2122.4</v>
      </c>
      <c r="AK35" s="59">
        <v>1777.3</v>
      </c>
      <c r="AL35" s="59">
        <v>1547</v>
      </c>
      <c r="AM35" s="59">
        <v>1439.9</v>
      </c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27"/>
      <c r="BC35" s="158">
        <f>SUM(B35:BA35)</f>
        <v>53838.98000000001</v>
      </c>
      <c r="BD35" s="160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</row>
    <row r="36" spans="1:72" s="15" customFormat="1" x14ac:dyDescent="0.3">
      <c r="A36" s="80" t="s">
        <v>977</v>
      </c>
      <c r="B36" s="15">
        <f>SUM(B33:B35)</f>
        <v>18066.5</v>
      </c>
      <c r="C36" s="15">
        <f t="shared" ref="C36:BA36" si="14">SUM(C33:C35)</f>
        <v>16354</v>
      </c>
      <c r="D36" s="15">
        <f t="shared" si="14"/>
        <v>14835.2</v>
      </c>
      <c r="E36" s="15">
        <f t="shared" si="14"/>
        <v>16308.3</v>
      </c>
      <c r="F36" s="15">
        <f t="shared" si="14"/>
        <v>16754.400000000001</v>
      </c>
      <c r="G36" s="15">
        <f t="shared" si="14"/>
        <v>17148.400000000001</v>
      </c>
      <c r="H36" s="15">
        <f t="shared" si="14"/>
        <v>18075</v>
      </c>
      <c r="I36" s="15">
        <f t="shared" si="14"/>
        <v>20487.8</v>
      </c>
      <c r="J36" s="15">
        <f t="shared" si="14"/>
        <v>38828</v>
      </c>
      <c r="K36" s="15">
        <f t="shared" si="14"/>
        <v>20291.3</v>
      </c>
      <c r="L36" s="15">
        <f t="shared" si="14"/>
        <v>22015.8</v>
      </c>
      <c r="M36" s="15">
        <f t="shared" si="14"/>
        <v>20176.7</v>
      </c>
      <c r="N36" s="15">
        <f t="shared" si="14"/>
        <v>16506</v>
      </c>
      <c r="O36" s="15">
        <f t="shared" si="14"/>
        <v>16410</v>
      </c>
      <c r="P36" s="15">
        <f t="shared" si="14"/>
        <v>16379.5</v>
      </c>
      <c r="Q36" s="15">
        <f t="shared" si="14"/>
        <v>19830</v>
      </c>
      <c r="R36" s="15">
        <f t="shared" si="14"/>
        <v>35863.1</v>
      </c>
      <c r="S36" s="15">
        <f t="shared" si="14"/>
        <v>19124.95</v>
      </c>
      <c r="T36" s="15">
        <f t="shared" si="14"/>
        <v>17763.45</v>
      </c>
      <c r="U36" s="15">
        <f t="shared" si="14"/>
        <v>20601.600000000002</v>
      </c>
      <c r="V36" s="15">
        <f t="shared" si="14"/>
        <v>20216.079999999998</v>
      </c>
      <c r="W36" s="15">
        <f t="shared" si="14"/>
        <v>19340</v>
      </c>
      <c r="X36" s="15">
        <f t="shared" si="14"/>
        <v>19576.900000000001</v>
      </c>
      <c r="Y36" s="15">
        <f t="shared" si="14"/>
        <v>23599.600000000002</v>
      </c>
      <c r="Z36" s="15">
        <f t="shared" si="14"/>
        <v>21084.7</v>
      </c>
      <c r="AA36" s="15">
        <f t="shared" si="14"/>
        <v>20648</v>
      </c>
      <c r="AB36" s="15">
        <f t="shared" si="14"/>
        <v>26285.8</v>
      </c>
      <c r="AC36" s="15">
        <f t="shared" si="14"/>
        <v>25773.9</v>
      </c>
      <c r="AD36" s="15">
        <f t="shared" si="14"/>
        <v>25249.1</v>
      </c>
      <c r="AE36" s="15">
        <f t="shared" si="14"/>
        <v>24265.1</v>
      </c>
      <c r="AF36" s="15">
        <f t="shared" si="14"/>
        <v>24537.599999999999</v>
      </c>
      <c r="AG36" s="15">
        <f t="shared" si="14"/>
        <v>28068.9</v>
      </c>
      <c r="AH36" s="15">
        <f t="shared" si="14"/>
        <v>26086.600000000002</v>
      </c>
      <c r="AI36" s="15">
        <f t="shared" si="14"/>
        <v>24600</v>
      </c>
      <c r="AJ36" s="15">
        <f t="shared" si="14"/>
        <v>24993</v>
      </c>
      <c r="AK36" s="15">
        <f t="shared" si="14"/>
        <v>22747.7</v>
      </c>
      <c r="AL36" s="15">
        <f t="shared" si="14"/>
        <v>21185</v>
      </c>
      <c r="AM36" s="15">
        <f t="shared" si="14"/>
        <v>22185.800000000003</v>
      </c>
      <c r="AN36" s="127">
        <f t="shared" si="14"/>
        <v>0</v>
      </c>
      <c r="AO36" s="127">
        <f t="shared" si="14"/>
        <v>0</v>
      </c>
      <c r="AP36" s="127">
        <f t="shared" si="14"/>
        <v>0</v>
      </c>
      <c r="AQ36" s="127">
        <f t="shared" si="14"/>
        <v>0</v>
      </c>
      <c r="AR36" s="127">
        <f t="shared" si="14"/>
        <v>0</v>
      </c>
      <c r="AS36" s="127">
        <f t="shared" si="14"/>
        <v>0</v>
      </c>
      <c r="AT36" s="127">
        <f t="shared" si="14"/>
        <v>0</v>
      </c>
      <c r="AU36" s="127">
        <f t="shared" si="14"/>
        <v>0</v>
      </c>
      <c r="AV36" s="127">
        <f t="shared" si="14"/>
        <v>0</v>
      </c>
      <c r="AW36" s="127">
        <f t="shared" si="14"/>
        <v>0</v>
      </c>
      <c r="AX36" s="127">
        <f t="shared" si="14"/>
        <v>0</v>
      </c>
      <c r="AY36" s="127">
        <f t="shared" si="14"/>
        <v>0</v>
      </c>
      <c r="AZ36" s="127">
        <f t="shared" si="14"/>
        <v>0</v>
      </c>
      <c r="BA36" s="127">
        <f t="shared" si="14"/>
        <v>0</v>
      </c>
      <c r="BB36" s="127"/>
      <c r="BC36" s="127">
        <f>SUM(BC33:BC35)</f>
        <v>822263.78</v>
      </c>
      <c r="BD36" s="160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</row>
    <row r="37" spans="1:72" s="15" customFormat="1" x14ac:dyDescent="0.3"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</row>
    <row r="38" spans="1:72" s="15" customFormat="1" x14ac:dyDescent="0.3">
      <c r="A38" s="15" t="s">
        <v>1519</v>
      </c>
      <c r="B38" s="12">
        <v>172</v>
      </c>
      <c r="C38" s="12">
        <v>128</v>
      </c>
      <c r="D38" s="12">
        <v>164</v>
      </c>
      <c r="E38" s="12">
        <v>120</v>
      </c>
      <c r="F38" s="12">
        <v>112</v>
      </c>
      <c r="G38" s="12">
        <v>180</v>
      </c>
      <c r="H38" s="12">
        <v>172</v>
      </c>
      <c r="I38" s="12">
        <v>170</v>
      </c>
      <c r="J38" s="12">
        <v>460</v>
      </c>
      <c r="K38" s="12">
        <v>175</v>
      </c>
      <c r="L38" s="12">
        <v>209</v>
      </c>
      <c r="M38" s="12">
        <v>181</v>
      </c>
      <c r="N38" s="12">
        <v>103</v>
      </c>
      <c r="O38" s="12">
        <v>148</v>
      </c>
      <c r="P38" s="12">
        <v>175</v>
      </c>
      <c r="Q38" s="12">
        <v>229</v>
      </c>
      <c r="R38" s="12">
        <v>510</v>
      </c>
      <c r="S38" s="12">
        <v>182</v>
      </c>
      <c r="T38" s="12">
        <v>133</v>
      </c>
      <c r="U38" s="12">
        <v>110</v>
      </c>
      <c r="V38" s="12">
        <v>172</v>
      </c>
      <c r="W38" s="12">
        <v>168</v>
      </c>
      <c r="X38" s="12">
        <v>112</v>
      </c>
      <c r="Y38" s="12">
        <v>140</v>
      </c>
      <c r="Z38" s="12">
        <v>182</v>
      </c>
      <c r="AA38" s="12">
        <v>194</v>
      </c>
      <c r="AB38" s="12">
        <v>394</v>
      </c>
      <c r="AC38" s="12">
        <v>299</v>
      </c>
      <c r="AD38" s="12">
        <v>225</v>
      </c>
      <c r="AE38" s="12">
        <v>217</v>
      </c>
      <c r="AF38" s="12">
        <v>170</v>
      </c>
      <c r="AG38" s="12">
        <v>273</v>
      </c>
      <c r="AH38" s="12">
        <v>307</v>
      </c>
      <c r="AI38" s="12">
        <v>241</v>
      </c>
      <c r="AJ38" s="12">
        <v>248</v>
      </c>
      <c r="AK38" s="12">
        <v>259</v>
      </c>
      <c r="AL38" s="12">
        <v>189</v>
      </c>
      <c r="AM38" s="12">
        <v>172</v>
      </c>
      <c r="AN38" s="129">
        <v>193</v>
      </c>
      <c r="AO38" s="129">
        <v>222</v>
      </c>
      <c r="AP38" s="129">
        <v>185</v>
      </c>
      <c r="AQ38" s="129">
        <v>191</v>
      </c>
      <c r="AR38" s="129">
        <v>204</v>
      </c>
      <c r="AS38" s="129">
        <v>157</v>
      </c>
      <c r="AT38" s="129">
        <v>155</v>
      </c>
      <c r="AU38" s="129">
        <v>153</v>
      </c>
      <c r="AV38" s="129">
        <v>364</v>
      </c>
      <c r="AW38" s="129">
        <v>125</v>
      </c>
      <c r="AX38" s="129">
        <v>99</v>
      </c>
      <c r="AY38" s="129">
        <v>122</v>
      </c>
      <c r="AZ38" s="129">
        <v>133</v>
      </c>
      <c r="BA38" s="129">
        <v>356</v>
      </c>
      <c r="BB38" s="127"/>
      <c r="BC38" s="129">
        <v>10454</v>
      </c>
      <c r="BD38" s="159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</row>
    <row r="39" spans="1:72" s="15" customFormat="1" x14ac:dyDescent="0.3">
      <c r="A39" s="15" t="s">
        <v>1520</v>
      </c>
      <c r="B39" s="12">
        <v>157</v>
      </c>
      <c r="C39" s="12">
        <v>303</v>
      </c>
      <c r="D39" s="12">
        <v>271</v>
      </c>
      <c r="E39" s="12">
        <v>296</v>
      </c>
      <c r="F39" s="12">
        <v>283</v>
      </c>
      <c r="G39" s="12">
        <v>272</v>
      </c>
      <c r="H39" s="12">
        <v>326</v>
      </c>
      <c r="I39" s="12">
        <v>306</v>
      </c>
      <c r="J39" s="12">
        <v>236</v>
      </c>
      <c r="K39" s="12">
        <v>219</v>
      </c>
      <c r="L39" s="12">
        <v>258</v>
      </c>
      <c r="M39" s="12">
        <v>300</v>
      </c>
      <c r="N39" s="12">
        <v>306</v>
      </c>
      <c r="O39" s="12">
        <v>298</v>
      </c>
      <c r="P39" s="12">
        <v>319</v>
      </c>
      <c r="Q39" s="12">
        <v>295</v>
      </c>
      <c r="R39" s="12">
        <v>264</v>
      </c>
      <c r="S39" s="12">
        <v>319</v>
      </c>
      <c r="T39" s="12">
        <v>324</v>
      </c>
      <c r="U39" s="12">
        <v>307</v>
      </c>
      <c r="V39" s="12">
        <v>285</v>
      </c>
      <c r="W39" s="12">
        <v>264</v>
      </c>
      <c r="X39" s="12">
        <v>312</v>
      </c>
      <c r="Y39" s="12">
        <v>316</v>
      </c>
      <c r="Z39" s="12">
        <v>310</v>
      </c>
      <c r="AA39" s="12">
        <v>276</v>
      </c>
      <c r="AB39" s="12">
        <v>227</v>
      </c>
      <c r="AC39" s="12">
        <v>303</v>
      </c>
      <c r="AD39" s="12">
        <v>315</v>
      </c>
      <c r="AE39" s="12">
        <v>291</v>
      </c>
      <c r="AF39" s="12">
        <v>289</v>
      </c>
      <c r="AG39" s="12">
        <v>313</v>
      </c>
      <c r="AH39" s="12">
        <v>335</v>
      </c>
      <c r="AI39" s="12">
        <v>292</v>
      </c>
      <c r="AJ39" s="12">
        <v>291</v>
      </c>
      <c r="AK39" s="12">
        <v>283</v>
      </c>
      <c r="AL39" s="12">
        <v>328</v>
      </c>
      <c r="AM39" s="12">
        <v>335</v>
      </c>
      <c r="AN39" s="129">
        <v>328</v>
      </c>
      <c r="AO39" s="129">
        <v>325</v>
      </c>
      <c r="AP39" s="129">
        <v>313</v>
      </c>
      <c r="AQ39" s="129">
        <v>344</v>
      </c>
      <c r="AR39" s="129">
        <v>299</v>
      </c>
      <c r="AS39" s="129">
        <v>329</v>
      </c>
      <c r="AT39" s="129">
        <v>330</v>
      </c>
      <c r="AU39" s="129">
        <v>276</v>
      </c>
      <c r="AV39" s="129">
        <v>161</v>
      </c>
      <c r="AW39" s="129">
        <v>313</v>
      </c>
      <c r="AX39" s="129">
        <v>321</v>
      </c>
      <c r="AY39" s="129">
        <v>343</v>
      </c>
      <c r="AZ39" s="129">
        <v>307</v>
      </c>
      <c r="BA39" s="129">
        <v>116</v>
      </c>
      <c r="BB39" s="127"/>
      <c r="BC39" s="129">
        <v>15129</v>
      </c>
      <c r="BD39" s="159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</row>
    <row r="40" spans="1:72" s="15" customFormat="1" x14ac:dyDescent="0.3"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</row>
    <row r="41" spans="1:72" x14ac:dyDescent="0.3">
      <c r="A41" s="75" t="s">
        <v>986</v>
      </c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30"/>
      <c r="BH41" s="130"/>
      <c r="BI41" s="130"/>
      <c r="BJ41" s="130"/>
      <c r="BK41" s="130"/>
      <c r="BL41" s="130"/>
      <c r="BM41" s="130"/>
      <c r="BN41" s="130"/>
      <c r="BO41" s="130"/>
      <c r="BP41" s="130"/>
      <c r="BQ41" s="130"/>
      <c r="BR41" s="130"/>
      <c r="BS41" s="130"/>
      <c r="BT41" s="130"/>
    </row>
    <row r="42" spans="1:72" x14ac:dyDescent="0.3">
      <c r="A42" s="78" t="s">
        <v>974</v>
      </c>
      <c r="B42" s="15">
        <v>9030</v>
      </c>
      <c r="C42" s="15">
        <v>6720</v>
      </c>
      <c r="D42" s="15">
        <v>8610</v>
      </c>
      <c r="E42" s="15">
        <v>6300</v>
      </c>
      <c r="F42" s="15">
        <v>5880</v>
      </c>
      <c r="G42" s="15">
        <v>9450</v>
      </c>
      <c r="H42" s="15">
        <v>9030</v>
      </c>
      <c r="I42" s="15">
        <v>8925</v>
      </c>
      <c r="J42" s="15">
        <v>24150</v>
      </c>
      <c r="K42" s="15">
        <v>9187.5</v>
      </c>
      <c r="L42" s="15">
        <v>10972.5</v>
      </c>
      <c r="M42" s="15">
        <v>9502.5</v>
      </c>
      <c r="N42" s="15">
        <v>5407.5</v>
      </c>
      <c r="O42" s="15">
        <v>7770</v>
      </c>
      <c r="P42" s="15">
        <v>9187.5</v>
      </c>
      <c r="Q42" s="15">
        <v>12022.5</v>
      </c>
      <c r="R42" s="15">
        <v>26775</v>
      </c>
      <c r="S42" s="15">
        <v>9555</v>
      </c>
      <c r="T42" s="15">
        <v>6982.5</v>
      </c>
      <c r="U42" s="15">
        <v>5775</v>
      </c>
      <c r="V42" s="15">
        <v>9030</v>
      </c>
      <c r="W42" s="15">
        <v>8820</v>
      </c>
      <c r="X42" s="15">
        <v>5880</v>
      </c>
      <c r="Y42" s="15">
        <v>7350</v>
      </c>
      <c r="Z42" s="15">
        <v>9555</v>
      </c>
      <c r="AA42" s="15">
        <v>10185</v>
      </c>
      <c r="AB42" s="15">
        <v>20685</v>
      </c>
      <c r="AC42" s="15">
        <v>15697.5</v>
      </c>
      <c r="AD42" s="15">
        <v>11812.5</v>
      </c>
      <c r="AE42" s="15">
        <v>11392.5</v>
      </c>
      <c r="AF42" s="15">
        <v>8925</v>
      </c>
      <c r="AG42" s="15">
        <v>14332.5</v>
      </c>
      <c r="AH42" s="15">
        <v>16117.5</v>
      </c>
      <c r="AI42" s="15">
        <v>12652.5</v>
      </c>
      <c r="AJ42" s="15">
        <v>13020</v>
      </c>
      <c r="AK42" s="15">
        <v>13597.5</v>
      </c>
      <c r="AL42" s="15">
        <v>9922.5</v>
      </c>
      <c r="AM42" s="15">
        <v>9030</v>
      </c>
      <c r="AN42" s="127">
        <v>10132.5</v>
      </c>
      <c r="AO42" s="127">
        <v>11655</v>
      </c>
      <c r="AP42" s="127">
        <v>9712.5</v>
      </c>
      <c r="AQ42" s="127">
        <v>10027.5</v>
      </c>
      <c r="AR42" s="127">
        <v>10710</v>
      </c>
      <c r="AS42" s="127">
        <v>8242.5</v>
      </c>
      <c r="AT42" s="127">
        <v>8137.5</v>
      </c>
      <c r="AU42" s="127">
        <v>8032.5</v>
      </c>
      <c r="AV42" s="127">
        <v>19110</v>
      </c>
      <c r="AW42" s="127">
        <v>6562.5</v>
      </c>
      <c r="AX42" s="127">
        <v>5197.5</v>
      </c>
      <c r="AY42" s="127">
        <v>6405</v>
      </c>
      <c r="AZ42" s="127">
        <v>6982.5</v>
      </c>
      <c r="BA42" s="127">
        <v>18690</v>
      </c>
      <c r="BB42" s="127"/>
      <c r="BC42" s="127">
        <f>SUM(B42:BA42)</f>
        <v>548835</v>
      </c>
      <c r="BD42" s="130"/>
      <c r="BE42" s="130"/>
      <c r="BF42" s="130"/>
      <c r="BG42" s="130"/>
      <c r="BH42" s="130"/>
      <c r="BI42" s="130"/>
      <c r="BJ42" s="130"/>
      <c r="BK42" s="130"/>
      <c r="BL42" s="130"/>
      <c r="BM42" s="130"/>
      <c r="BN42" s="130"/>
      <c r="BO42" s="130"/>
      <c r="BP42" s="130"/>
      <c r="BQ42" s="130"/>
      <c r="BR42" s="130"/>
      <c r="BS42" s="130"/>
      <c r="BT42" s="130"/>
    </row>
    <row r="43" spans="1:72" x14ac:dyDescent="0.3">
      <c r="A43" s="78" t="s">
        <v>975</v>
      </c>
      <c r="B43" s="15">
        <v>3885.1</v>
      </c>
      <c r="C43" s="15">
        <v>7544.15</v>
      </c>
      <c r="D43" s="15">
        <v>6803.4</v>
      </c>
      <c r="E43" s="15">
        <v>7400.1</v>
      </c>
      <c r="F43" s="15">
        <v>7151.8</v>
      </c>
      <c r="G43" s="15">
        <v>6796.4</v>
      </c>
      <c r="H43" s="15">
        <v>8208.7999999999993</v>
      </c>
      <c r="I43" s="15">
        <v>7654.2</v>
      </c>
      <c r="J43" s="15">
        <v>5908.5</v>
      </c>
      <c r="K43" s="15">
        <v>5302.6</v>
      </c>
      <c r="L43" s="15">
        <v>6388.75</v>
      </c>
      <c r="M43" s="15">
        <v>7443.8</v>
      </c>
      <c r="N43" s="15">
        <v>7608.65</v>
      </c>
      <c r="O43" s="15">
        <v>7389.15</v>
      </c>
      <c r="P43" s="15">
        <v>7911.65</v>
      </c>
      <c r="Q43" s="15">
        <v>7302.2</v>
      </c>
      <c r="R43" s="15">
        <v>6534</v>
      </c>
      <c r="S43" s="15">
        <v>8050</v>
      </c>
      <c r="T43" s="15">
        <v>8160</v>
      </c>
      <c r="U43" s="15">
        <v>7599.5</v>
      </c>
      <c r="V43" s="15">
        <v>7043.7</v>
      </c>
      <c r="W43" s="15">
        <v>6553.3</v>
      </c>
      <c r="X43" s="15">
        <v>7660.7</v>
      </c>
      <c r="Y43" s="15">
        <v>7680.5</v>
      </c>
      <c r="Z43" s="15">
        <v>7739.8</v>
      </c>
      <c r="AA43" s="15">
        <v>6822.1</v>
      </c>
      <c r="AB43" s="15">
        <v>5582</v>
      </c>
      <c r="AC43" s="15">
        <v>7523.5</v>
      </c>
      <c r="AD43" s="15">
        <v>7868.4</v>
      </c>
      <c r="AE43" s="15">
        <v>7176.3</v>
      </c>
      <c r="AF43" s="15">
        <v>7243.8</v>
      </c>
      <c r="AG43" s="15">
        <v>7819.3</v>
      </c>
      <c r="AH43" s="15">
        <v>8461.6</v>
      </c>
      <c r="AI43" s="15">
        <v>7390</v>
      </c>
      <c r="AJ43" s="15">
        <v>7316.7</v>
      </c>
      <c r="AK43" s="15">
        <v>7071.1</v>
      </c>
      <c r="AL43" s="15">
        <v>8169.85</v>
      </c>
      <c r="AM43" s="15">
        <v>8334</v>
      </c>
      <c r="AN43" s="127">
        <v>8145.1</v>
      </c>
      <c r="AO43" s="127">
        <v>8066</v>
      </c>
      <c r="AP43" s="127">
        <v>7753.5</v>
      </c>
      <c r="AQ43" s="127">
        <v>8493.9</v>
      </c>
      <c r="AR43" s="127">
        <v>7369.5</v>
      </c>
      <c r="AS43" s="127">
        <v>8263.5</v>
      </c>
      <c r="AT43" s="127">
        <v>8232.9500000000007</v>
      </c>
      <c r="AU43" s="127">
        <v>6695.7</v>
      </c>
      <c r="AV43" s="127">
        <v>3908.6</v>
      </c>
      <c r="AW43" s="127">
        <v>7599.95</v>
      </c>
      <c r="AX43" s="127">
        <v>7902.9</v>
      </c>
      <c r="AY43" s="127">
        <v>8413</v>
      </c>
      <c r="AZ43" s="127">
        <v>7469.8</v>
      </c>
      <c r="BA43" s="127">
        <v>2874.4</v>
      </c>
      <c r="BB43" s="127"/>
      <c r="BC43" s="127">
        <f>SUM(B43:BA43)</f>
        <v>375688.2</v>
      </c>
      <c r="BD43" s="130"/>
      <c r="BE43" s="130"/>
      <c r="BF43" s="130"/>
      <c r="BG43" s="130"/>
      <c r="BH43" s="130"/>
      <c r="BI43" s="130"/>
      <c r="BJ43" s="130"/>
      <c r="BK43" s="130"/>
      <c r="BL43" s="130"/>
      <c r="BM43" s="130"/>
      <c r="BN43" s="130"/>
      <c r="BO43" s="130"/>
      <c r="BP43" s="130"/>
      <c r="BQ43" s="130"/>
      <c r="BR43" s="130"/>
      <c r="BS43" s="130"/>
      <c r="BT43" s="130"/>
    </row>
    <row r="44" spans="1:72" x14ac:dyDescent="0.3">
      <c r="A44" s="78" t="s">
        <v>976</v>
      </c>
      <c r="B44" s="59">
        <v>968.3</v>
      </c>
      <c r="C44" s="59">
        <v>1328</v>
      </c>
      <c r="D44" s="59">
        <v>770</v>
      </c>
      <c r="E44" s="59">
        <v>1176.8</v>
      </c>
      <c r="F44" s="59">
        <v>1237.3</v>
      </c>
      <c r="G44" s="59">
        <v>1056.3</v>
      </c>
      <c r="H44" s="59">
        <v>1154.45</v>
      </c>
      <c r="I44" s="59">
        <v>1409.8</v>
      </c>
      <c r="J44" s="59">
        <v>940.5</v>
      </c>
      <c r="K44" s="59">
        <v>1394.8</v>
      </c>
      <c r="L44" s="59">
        <v>716.75</v>
      </c>
      <c r="M44" s="59">
        <v>1381.3</v>
      </c>
      <c r="N44" s="59">
        <v>1504.3</v>
      </c>
      <c r="O44" s="59">
        <v>1112.5</v>
      </c>
      <c r="P44" s="59">
        <v>1469.75</v>
      </c>
      <c r="Q44" s="59">
        <v>955</v>
      </c>
      <c r="R44" s="59">
        <v>1287</v>
      </c>
      <c r="S44" s="59">
        <v>1695</v>
      </c>
      <c r="T44" s="59">
        <v>1600</v>
      </c>
      <c r="U44" s="59">
        <v>1160.8</v>
      </c>
      <c r="V44" s="59">
        <v>1316.5</v>
      </c>
      <c r="W44" s="59">
        <v>1227.55</v>
      </c>
      <c r="X44" s="59">
        <v>1299</v>
      </c>
      <c r="Y44" s="59">
        <v>1237.5</v>
      </c>
      <c r="Z44" s="59">
        <v>1199.5</v>
      </c>
      <c r="AA44" s="59">
        <v>1466</v>
      </c>
      <c r="AB44" s="59">
        <v>984</v>
      </c>
      <c r="AC44" s="59">
        <v>1682</v>
      </c>
      <c r="AD44" s="59">
        <v>1533.3</v>
      </c>
      <c r="AE44" s="59">
        <v>1342</v>
      </c>
      <c r="AF44" s="59">
        <v>1252.5</v>
      </c>
      <c r="AG44" s="59">
        <v>1635</v>
      </c>
      <c r="AH44" s="59">
        <v>1415</v>
      </c>
      <c r="AI44" s="59">
        <v>1325.5</v>
      </c>
      <c r="AJ44" s="59">
        <v>1452.5</v>
      </c>
      <c r="AK44" s="59">
        <v>1260</v>
      </c>
      <c r="AL44" s="59">
        <v>1357.25</v>
      </c>
      <c r="AM44" s="59">
        <v>1271.5</v>
      </c>
      <c r="AN44" s="158">
        <v>1534</v>
      </c>
      <c r="AO44" s="158">
        <v>1172</v>
      </c>
      <c r="AP44" s="158">
        <v>1077.0999999999999</v>
      </c>
      <c r="AQ44" s="158">
        <v>1067</v>
      </c>
      <c r="AR44" s="158">
        <v>1355.75</v>
      </c>
      <c r="AS44" s="158">
        <v>1445</v>
      </c>
      <c r="AT44" s="158">
        <v>1091.3</v>
      </c>
      <c r="AU44" s="158">
        <v>1396</v>
      </c>
      <c r="AV44" s="158">
        <v>1180</v>
      </c>
      <c r="AW44" s="158">
        <v>1534.75</v>
      </c>
      <c r="AX44" s="158">
        <v>921</v>
      </c>
      <c r="AY44" s="158">
        <v>1538.5</v>
      </c>
      <c r="AZ44" s="158">
        <v>1783</v>
      </c>
      <c r="BA44" s="158">
        <v>834</v>
      </c>
      <c r="BB44" s="127"/>
      <c r="BC44" s="158">
        <v>66504.649999999994</v>
      </c>
      <c r="BD44" s="130"/>
      <c r="BE44" s="130"/>
      <c r="BF44" s="130"/>
      <c r="BG44" s="130"/>
      <c r="BH44" s="130"/>
      <c r="BI44" s="130"/>
      <c r="BJ44" s="130"/>
      <c r="BK44" s="130"/>
      <c r="BL44" s="130"/>
      <c r="BM44" s="130"/>
      <c r="BN44" s="130"/>
      <c r="BO44" s="130"/>
      <c r="BP44" s="130"/>
      <c r="BQ44" s="130"/>
      <c r="BR44" s="130"/>
      <c r="BS44" s="130"/>
      <c r="BT44" s="130"/>
    </row>
    <row r="45" spans="1:72" x14ac:dyDescent="0.3">
      <c r="A45" s="80" t="s">
        <v>977</v>
      </c>
      <c r="B45" s="15">
        <v>13883.4</v>
      </c>
      <c r="C45" s="15">
        <v>15592.15</v>
      </c>
      <c r="D45" s="15">
        <v>16183.4</v>
      </c>
      <c r="E45" s="15">
        <v>14876.9</v>
      </c>
      <c r="F45" s="15">
        <v>14269.1</v>
      </c>
      <c r="G45" s="15">
        <v>17302.7</v>
      </c>
      <c r="H45" s="15">
        <v>18393.25</v>
      </c>
      <c r="I45" s="15">
        <v>17989</v>
      </c>
      <c r="J45" s="15">
        <v>30999</v>
      </c>
      <c r="K45" s="15">
        <v>15884.9</v>
      </c>
      <c r="L45" s="15">
        <v>18078</v>
      </c>
      <c r="M45" s="15">
        <v>18327.599999999999</v>
      </c>
      <c r="N45" s="15">
        <v>14520.45</v>
      </c>
      <c r="O45" s="15">
        <v>16271.65</v>
      </c>
      <c r="P45" s="15">
        <v>18568.900000000001</v>
      </c>
      <c r="Q45" s="15">
        <v>20279.7</v>
      </c>
      <c r="R45" s="15">
        <v>34596</v>
      </c>
      <c r="S45" s="15">
        <v>19300</v>
      </c>
      <c r="T45" s="15">
        <v>16742.5</v>
      </c>
      <c r="U45" s="15">
        <v>14535.3</v>
      </c>
      <c r="V45" s="15">
        <v>17390.2</v>
      </c>
      <c r="W45" s="15">
        <v>16600.849999999999</v>
      </c>
      <c r="X45" s="15">
        <v>14839.7</v>
      </c>
      <c r="Y45" s="15">
        <v>16268</v>
      </c>
      <c r="Z45" s="15">
        <v>18494.3</v>
      </c>
      <c r="AA45" s="15">
        <v>18473.099999999999</v>
      </c>
      <c r="AB45" s="15">
        <v>27251</v>
      </c>
      <c r="AC45" s="15">
        <v>24903</v>
      </c>
      <c r="AD45" s="15">
        <v>21214.2</v>
      </c>
      <c r="AE45" s="15">
        <v>19910.8</v>
      </c>
      <c r="AF45" s="15">
        <v>17421.3</v>
      </c>
      <c r="AG45" s="15">
        <v>23786.799999999999</v>
      </c>
      <c r="AH45" s="15">
        <v>25994.1</v>
      </c>
      <c r="AI45" s="15">
        <v>21368</v>
      </c>
      <c r="AJ45" s="15">
        <v>21789.200000000001</v>
      </c>
      <c r="AK45" s="15">
        <v>21928.6</v>
      </c>
      <c r="AL45" s="15">
        <v>19449.599999999999</v>
      </c>
      <c r="AM45" s="15">
        <v>18635.5</v>
      </c>
      <c r="AN45" s="127">
        <v>19811.599999999999</v>
      </c>
      <c r="AO45" s="127">
        <v>20893</v>
      </c>
      <c r="AP45" s="127">
        <v>18543.099999999999</v>
      </c>
      <c r="AQ45" s="127">
        <v>19588.400000000001</v>
      </c>
      <c r="AR45" s="127">
        <v>19435.25</v>
      </c>
      <c r="AS45" s="127">
        <v>17951</v>
      </c>
      <c r="AT45" s="127">
        <v>17461.75</v>
      </c>
      <c r="AU45" s="127">
        <v>16124.2</v>
      </c>
      <c r="AV45" s="127">
        <v>24198.6</v>
      </c>
      <c r="AW45" s="127">
        <v>15697.2</v>
      </c>
      <c r="AX45" s="127">
        <v>14021.4</v>
      </c>
      <c r="AY45" s="127">
        <v>16356.5</v>
      </c>
      <c r="AZ45" s="127">
        <v>16235.3</v>
      </c>
      <c r="BA45" s="127">
        <v>22398.400000000001</v>
      </c>
      <c r="BB45" s="127"/>
      <c r="BC45" s="127">
        <v>991027.85</v>
      </c>
      <c r="BD45" s="130"/>
      <c r="BE45" s="130"/>
      <c r="BF45" s="130"/>
      <c r="BG45" s="130"/>
      <c r="BH45" s="130"/>
      <c r="BI45" s="130"/>
      <c r="BJ45" s="130"/>
      <c r="BK45" s="130"/>
      <c r="BL45" s="130"/>
      <c r="BM45" s="130"/>
      <c r="BN45" s="130"/>
      <c r="BO45" s="130"/>
      <c r="BP45" s="130"/>
      <c r="BQ45" s="130"/>
      <c r="BR45" s="130"/>
      <c r="BS45" s="130"/>
      <c r="BT45" s="130"/>
    </row>
    <row r="46" spans="1:72" x14ac:dyDescent="0.3"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  <c r="BL46" s="130"/>
      <c r="BM46" s="130"/>
      <c r="BN46" s="130"/>
      <c r="BO46" s="130"/>
      <c r="BP46" s="130"/>
      <c r="BQ46" s="130"/>
      <c r="BR46" s="130"/>
      <c r="BS46" s="130"/>
      <c r="BT46" s="130"/>
    </row>
    <row r="47" spans="1:72" x14ac:dyDescent="0.3">
      <c r="A47" s="75" t="s">
        <v>987</v>
      </c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  <c r="BL47" s="130"/>
      <c r="BM47" s="130"/>
      <c r="BN47" s="130"/>
      <c r="BO47" s="130"/>
      <c r="BP47" s="130"/>
      <c r="BQ47" s="130"/>
      <c r="BR47" s="130"/>
      <c r="BS47" s="130"/>
      <c r="BT47" s="130"/>
    </row>
    <row r="48" spans="1:72" x14ac:dyDescent="0.3">
      <c r="A48" s="78" t="s">
        <v>974</v>
      </c>
      <c r="B48" s="79">
        <f>IF(B34=0,0,(SUM($B33:B33)/SUM($B42:B42))-1)</f>
        <v>0.32093023255813957</v>
      </c>
      <c r="C48" s="79">
        <f>IF(C34=0,0,(SUM($B33:C33)/SUM($B42:C42))-1)</f>
        <v>0.2373333333333334</v>
      </c>
      <c r="D48" s="79">
        <f>IF(D34=0,0,(SUM($B33:D33)/SUM($B42:D42))-1)</f>
        <v>4.3678160919540243E-2</v>
      </c>
      <c r="E48" s="79">
        <f>IF(E34=0,0,(SUM($B33:E33)/SUM($B42:E42))-1)</f>
        <v>9.7716894977168955E-2</v>
      </c>
      <c r="F48" s="79">
        <f>IF(F34=0,0,(SUM($B33:F33)/SUM($B42:F42))-1)</f>
        <v>0.14789272030651346</v>
      </c>
      <c r="G48" s="79">
        <f>IF(G34=0,0,(SUM($B33:G33)/SUM($B42:G42))-1)</f>
        <v>7.8843226788432252E-2</v>
      </c>
      <c r="H48" s="79">
        <f>IF(H34=0,0,(SUM($B33:H33)/SUM($B42:H42))-1)</f>
        <v>7.4809160305343569E-2</v>
      </c>
      <c r="I48" s="79">
        <f>IF(I34=0,0,(SUM($B33:I33)/SUM($B42:I42))-1)</f>
        <v>0.11045429666119322</v>
      </c>
      <c r="J48" s="79">
        <f>IF(J34=0,0,(SUM($B33:J33)/SUM($B42:J42))-1)</f>
        <v>0.16328963051251488</v>
      </c>
      <c r="K48" s="79">
        <f>IF(K34=0,0,(SUM($B33:K33)/SUM($B42:K42))-1)</f>
        <v>0.16970678179528687</v>
      </c>
      <c r="L48" s="79">
        <f>IF(L34=0,0,(SUM($B33:L33)/SUM($B42:L42))-1)</f>
        <v>0.17012609117361777</v>
      </c>
      <c r="M48" s="79">
        <f>IF(M34=0,0,(SUM($B33:M33)/SUM($B42:M42))-1)</f>
        <v>0.17033734581661464</v>
      </c>
      <c r="N48" s="79">
        <f>IF(N34=0,0,(SUM($B33:N33)/SUM($B42:N42))-1)</f>
        <v>0.17396987780619488</v>
      </c>
      <c r="O48" s="79">
        <f>IF(O34=0,0,(SUM($B33:O33)/SUM($B42:O42))-1)</f>
        <v>0.16375300721732167</v>
      </c>
      <c r="P48" s="79">
        <f>IF(P34=0,0,(SUM($B33:P33)/SUM($B42:P42))-1)</f>
        <v>0.13740477082552771</v>
      </c>
      <c r="Q48" s="79">
        <f>IF(Q34=0,0,(SUM($B33:Q33)/SUM($B42:Q42))-1)</f>
        <v>0.1222452265930527</v>
      </c>
      <c r="R48" s="79">
        <f>IF(R34=0,0,(SUM($B33:R33)/SUM($B42:R42))-1)</f>
        <v>0.10672926447574338</v>
      </c>
      <c r="S48" s="79">
        <f>IF(S34=0,0,(SUM($B33:S33)/SUM($B42:S42))-1)</f>
        <v>9.9944289693593369E-2</v>
      </c>
      <c r="T48" s="79">
        <f>IF(T34=0,0,(SUM($B33:T33)/SUM($B42:T42))-1)</f>
        <v>0.10219357149252395</v>
      </c>
      <c r="U48" s="79">
        <f>IF(U34=0,0,(SUM($B33:U33)/SUM($B42:U42))-1)</f>
        <v>0.1226019653882946</v>
      </c>
      <c r="V48" s="79">
        <f>IF(V34=0,0,(SUM($B33:V33)/SUM($B42:V42))-1)</f>
        <v>0.12526009155222639</v>
      </c>
      <c r="W48" s="79">
        <f>IF(W34=0,0,(SUM($B33:W33)/SUM($B42:W42))-1)</f>
        <v>0.13184759166067583</v>
      </c>
      <c r="X48" s="79">
        <f>IF(X34=0,0,(SUM($B33:X33)/SUM($B42:X42))-1)</f>
        <v>0.14234150136133805</v>
      </c>
      <c r="Y48" s="79">
        <f>IF(Y34=0,0,(SUM($B33:Y33)/SUM($B42:Y42))-1)</f>
        <v>0.16284745762711861</v>
      </c>
      <c r="Z48" s="79">
        <f>IF(Z34=0,0,(SUM($B33:Z33)/SUM($B42:Z42))-1)</f>
        <v>0.16275233340568707</v>
      </c>
      <c r="AA48" s="79">
        <f>IF(AA34=0,0,(SUM($B33:AA33)/SUM($B42:AA42))-1)</f>
        <v>0.15664792057210297</v>
      </c>
      <c r="AB48" s="79">
        <f>IF(AB34=0,0,(SUM($B33:AB33)/SUM($B42:AB42))-1)</f>
        <v>0.13853063843439206</v>
      </c>
      <c r="AC48" s="79">
        <f>IF(AC34=0,0,(SUM($B33:AC33)/SUM($B42:AC42))-1)</f>
        <v>0.12995995631598101</v>
      </c>
      <c r="AD48" s="79">
        <f>IF(AD34=0,0,(SUM($B33:AD33)/SUM($B42:AD42))-1)</f>
        <v>0.13418429795418785</v>
      </c>
      <c r="AE48" s="79">
        <f>IF(AE34=0,0,(SUM($B33:AE33)/SUM($B42:AE42))-1)</f>
        <v>0.1385444743935309</v>
      </c>
      <c r="AF48" s="79">
        <f>IF(AF34=0,0,(SUM($B33:AF33)/SUM($B42:AF42))-1)</f>
        <v>0.15121738181024136</v>
      </c>
      <c r="AG48" s="79">
        <f>IF(AG34=0,0,(SUM($B33:AG33)/SUM($B42:AG42))-1)</f>
        <v>0.15294978314260343</v>
      </c>
      <c r="AH48" s="79">
        <f>IF(AH34=0,0,(SUM($B33:AH33)/SUM($B42:AH42))-1)</f>
        <v>0.14324459068700768</v>
      </c>
      <c r="AI48" s="79">
        <f>IF(AI34=0,0,(SUM($B33:AI33)/SUM($B42:AI42))-1)</f>
        <v>0.14135027188297</v>
      </c>
      <c r="AJ48" s="79">
        <f>IF(AJ34=0,0,(SUM($B33:AJ33)/SUM($B42:AJ42))-1)</f>
        <v>0.13772822299651577</v>
      </c>
      <c r="AK48" s="79">
        <f>IF(AK34=0,0,(SUM($B33:AK33)/SUM($B42:AK42))-1)</f>
        <v>0.12879562371087805</v>
      </c>
      <c r="AL48" s="79">
        <f>IF(AL34=0,0,(SUM($B33:AL33)/SUM($B42:AL42))-1)</f>
        <v>0.12557610739428915</v>
      </c>
      <c r="AM48" s="79">
        <f>IF(AM34=0,0,(SUM($B33:AM33)/SUM($B42:AM42))-1)</f>
        <v>0.12714988240324998</v>
      </c>
      <c r="AN48" s="160">
        <f>IF(AN34=0,0,(SUM($B33:AN33)/SUM($B42:AN42))-1)</f>
        <v>0</v>
      </c>
      <c r="AO48" s="160">
        <f>IF(AO34=0,0,(SUM($B33:AO33)/SUM($B42:AO42))-1)</f>
        <v>0</v>
      </c>
      <c r="AP48" s="160">
        <f>IF(AP34=0,0,(SUM($B33:AP33)/SUM($B42:AP42))-1)</f>
        <v>0</v>
      </c>
      <c r="AQ48" s="160">
        <f>IF(AQ34=0,0,(SUM($B33:AQ33)/SUM($B42:AQ42))-1)</f>
        <v>0</v>
      </c>
      <c r="AR48" s="160">
        <f>IF(AR34=0,0,(SUM($B33:AR33)/SUM($B42:AR42))-1)</f>
        <v>0</v>
      </c>
      <c r="AS48" s="160">
        <f>IF(AS34=0,0,(SUM($B33:AS33)/SUM($B42:AS42))-1)</f>
        <v>0</v>
      </c>
      <c r="AT48" s="160">
        <f>IF(AT34=0,0,(SUM($B33:AT33)/SUM($B42:AT42))-1)</f>
        <v>0</v>
      </c>
      <c r="AU48" s="160">
        <f>IF(AU34=0,0,(SUM($B33:AU33)/SUM($B42:AU42))-1)</f>
        <v>0</v>
      </c>
      <c r="AV48" s="160">
        <f>IF(AV34=0,0,(SUM($B33:AV33)/SUM($B42:AV42))-1)</f>
        <v>0</v>
      </c>
      <c r="AW48" s="160">
        <f>IF(AW34=0,0,(SUM($B33:AW33)/SUM($B42:AW42))-1)</f>
        <v>0</v>
      </c>
      <c r="AX48" s="160">
        <f>IF(AX34=0,0,(SUM($B33:AX33)/SUM($B42:AX42))-1)</f>
        <v>0</v>
      </c>
      <c r="AY48" s="160">
        <f>IF(AY34=0,0,(SUM($B33:AY33)/SUM($B42:AY42))-1)</f>
        <v>0</v>
      </c>
      <c r="AZ48" s="160">
        <f>IF(AZ34=0,0,(SUM($B33:AZ33)/SUM($B42:AZ42))-1)</f>
        <v>0</v>
      </c>
      <c r="BA48" s="160">
        <f>IF(BA34=0,0,(SUM($B33:BA33)/SUM($B42:BA42))-1)</f>
        <v>0</v>
      </c>
      <c r="BB48" s="130"/>
      <c r="BC48" s="16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</row>
    <row r="49" spans="1:72" x14ac:dyDescent="0.3">
      <c r="A49" s="78" t="s">
        <v>975</v>
      </c>
      <c r="B49" s="79">
        <f>IF(B34=0,0,(SUM($B34:B34)/SUM($B43:B43))-1)</f>
        <v>0.31270752361586585</v>
      </c>
      <c r="C49" s="79">
        <f>IF(C34=0,0,(SUM($B34:C34)/SUM($B43:C43))-1)</f>
        <v>0.11494630006343365</v>
      </c>
      <c r="D49" s="79">
        <f>IF(D34=0,0,(SUM($B34:D34)/SUM($B43:D43))-1)</f>
        <v>0.11870737385953212</v>
      </c>
      <c r="E49" s="79">
        <f>IF(E34=0,0,(SUM($B34:E34)/SUM($B43:E43))-1)</f>
        <v>7.1675883391364659E-2</v>
      </c>
      <c r="F49" s="79">
        <f>IF(F34=0,0,(SUM($B34:F34)/SUM($B43:F43))-1)</f>
        <v>6.0572739293356159E-2</v>
      </c>
      <c r="G49" s="79">
        <f>IF(G34=0,0,(SUM($B34:G34)/SUM($B43:G43))-1)</f>
        <v>8.4683414622438224E-2</v>
      </c>
      <c r="H49" s="79">
        <f>IF(H34=0,0,(SUM($B34:H34)/SUM($B43:H43))-1)</f>
        <v>5.6561291908829858E-2</v>
      </c>
      <c r="I49" s="79">
        <f>IF(I34=0,0,(SUM($B34:I34)/SUM($B43:I43))-1)</f>
        <v>5.1162480306688352E-2</v>
      </c>
      <c r="J49" s="79">
        <f>IF(J34=0,0,(SUM($B34:J34)/SUM($B43:J43))-1)</f>
        <v>4.8717695870336364E-2</v>
      </c>
      <c r="K49" s="79">
        <f>IF(K34=0,0,(SUM($B34:K34)/SUM($B43:K43))-1)</f>
        <v>7.8645954057494638E-2</v>
      </c>
      <c r="L49" s="79">
        <f>IF(L34=0,0,(SUM($B34:L34)/SUM($B43:L43))-1)</f>
        <v>8.9825556720762201E-2</v>
      </c>
      <c r="M49" s="79">
        <f>IF(M34=0,0,(SUM($B34:M34)/SUM($B43:M43))-1)</f>
        <v>8.6279128710509578E-2</v>
      </c>
      <c r="N49" s="79">
        <f>IF(N34=0,0,(SUM($B34:N34)/SUM($B43:N43))-1)</f>
        <v>8.3791875363594004E-2</v>
      </c>
      <c r="O49" s="79">
        <f>IF(O34=0,0,(SUM($B34:O34)/SUM($B43:O43))-1)</f>
        <v>7.9117854666787002E-2</v>
      </c>
      <c r="P49" s="79">
        <f>IF(P34=0,0,(SUM($B34:P34)/SUM($B43:P43))-1)</f>
        <v>7.2172755412267753E-2</v>
      </c>
      <c r="Q49" s="79">
        <f>IF(Q34=0,0,(SUM($B34:Q34)/SUM($B43:Q43))-1)</f>
        <v>6.9831096416642646E-2</v>
      </c>
      <c r="R49" s="79">
        <f>IF(R34=0,0,(SUM($B34:R34)/SUM($B43:R43))-1)</f>
        <v>6.9701641812370152E-2</v>
      </c>
      <c r="S49" s="79">
        <f>IF(S34=0,0,(SUM($B34:S34)/SUM($B43:S43))-1)</f>
        <v>6.7188151648365002E-2</v>
      </c>
      <c r="T49" s="79">
        <f>IF(T34=0,0,(SUM($B34:T34)/SUM($B43:T43))-1)</f>
        <v>6.1732234489193294E-2</v>
      </c>
      <c r="U49" s="79">
        <f>IF(U34=0,0,(SUM($B34:U34)/SUM($B43:U43))-1)</f>
        <v>6.7161552082613429E-2</v>
      </c>
      <c r="V49" s="79">
        <f>IF(V34=0,0,(SUM($B34:V34)/SUM($B43:V43))-1)</f>
        <v>7.0698905943116452E-2</v>
      </c>
      <c r="W49" s="79">
        <f>IF(W34=0,0,(SUM($B34:W34)/SUM($B43:W43))-1)</f>
        <v>6.9736597478979423E-2</v>
      </c>
      <c r="X49" s="79">
        <f>IF(X34=0,0,(SUM($B34:X34)/SUM($B43:X43))-1)</f>
        <v>7.4019203273928191E-2</v>
      </c>
      <c r="Y49" s="79">
        <f>IF(Y34=0,0,(SUM($B34:Y34)/SUM($B43:Y43))-1)</f>
        <v>7.599939875615469E-2</v>
      </c>
      <c r="Z49" s="79">
        <f>IF(Z34=0,0,(SUM($B34:Z34)/SUM($B43:Z43))-1)</f>
        <v>7.5852988466456717E-2</v>
      </c>
      <c r="AA49" s="79">
        <f>IF(AA34=0,0,(SUM($B34:AA34)/SUM($B43:AA43))-1)</f>
        <v>8.3728792527047347E-2</v>
      </c>
      <c r="AB49" s="79">
        <f>IF(AB34=0,0,(SUM($B34:AB34)/SUM($B43:AB43))-1)</f>
        <v>8.3220841462859907E-2</v>
      </c>
      <c r="AC49" s="79">
        <f>IF(AC34=0,0,(SUM($B34:AC34)/SUM($B43:AC43))-1)</f>
        <v>8.7309861175162817E-2</v>
      </c>
      <c r="AD49" s="79">
        <f>IF(AD34=0,0,(SUM($B34:AD34)/SUM($B43:AD43))-1)</f>
        <v>8.8923895497569072E-2</v>
      </c>
      <c r="AE49" s="79">
        <f>IF(AE34=0,0,(SUM($B34:AE34)/SUM($B43:AE43))-1)</f>
        <v>9.2972713494869907E-2</v>
      </c>
      <c r="AF49" s="79">
        <f>IF(AF34=0,0,(SUM($B34:AF34)/SUM($B43:AF43))-1)</f>
        <v>9.5217559040242872E-2</v>
      </c>
      <c r="AG49" s="79">
        <f>IF(AG34=0,0,(SUM($B34:AG34)/SUM($B43:AG43))-1)</f>
        <v>9.9597530077673246E-2</v>
      </c>
      <c r="AH49" s="79">
        <f>IF(AH34=0,0,(SUM($B34:AH34)/SUM($B43:AH43))-1)</f>
        <v>9.9535915484759485E-2</v>
      </c>
      <c r="AI49" s="79">
        <f>IF(AI34=0,0,(SUM($B34:AI34)/SUM($B43:AI43))-1)</f>
        <v>0.10475918766952219</v>
      </c>
      <c r="AJ49" s="79">
        <f>IF(AJ34=0,0,(SUM($B34:AJ34)/SUM($B43:AJ43))-1)</f>
        <v>0.109905790368376</v>
      </c>
      <c r="AK49" s="79">
        <f>IF(AK34=0,0,(SUM($B34:AK34)/SUM($B43:AK43))-1)</f>
        <v>0.11431728182908585</v>
      </c>
      <c r="AL49" s="79">
        <f>IF(AL34=0,0,(SUM($B34:AL34)/SUM($B43:AL43))-1)</f>
        <v>0.11665490706154924</v>
      </c>
      <c r="AM49" s="79">
        <f>IF(AM34=0,0,(SUM($B34:AM34)/SUM($B43:AM43))-1)</f>
        <v>0.11895617986778872</v>
      </c>
      <c r="AN49" s="160">
        <f>IF(AN34=0,0,(SUM($B34:AN34)/SUM($B43:AN43))-1)</f>
        <v>0</v>
      </c>
      <c r="AO49" s="160">
        <f>IF(AO34=0,0,(SUM($B34:AO34)/SUM($B43:AO43))-1)</f>
        <v>0</v>
      </c>
      <c r="AP49" s="160">
        <f>IF(AP34=0,0,(SUM($B34:AP34)/SUM($B43:AP43))-1)</f>
        <v>0</v>
      </c>
      <c r="AQ49" s="160">
        <f>IF(AQ34=0,0,(SUM($B34:AQ34)/SUM($B43:AQ43))-1)</f>
        <v>0</v>
      </c>
      <c r="AR49" s="160">
        <f>IF(AR34=0,0,(SUM($B34:AR34)/SUM($B43:AR43))-1)</f>
        <v>0</v>
      </c>
      <c r="AS49" s="160">
        <f>IF(AS34=0,0,(SUM($B34:AS34)/SUM($B43:AS43))-1)</f>
        <v>0</v>
      </c>
      <c r="AT49" s="160">
        <f>IF(AT34=0,0,(SUM($B34:AT34)/SUM($B43:AT43))-1)</f>
        <v>0</v>
      </c>
      <c r="AU49" s="160">
        <f>IF(AU34=0,0,(SUM($B34:AU34)/SUM($B43:AU43))-1)</f>
        <v>0</v>
      </c>
      <c r="AV49" s="160">
        <f>IF(AV34=0,0,(SUM($B34:AV34)/SUM($B43:AV43))-1)</f>
        <v>0</v>
      </c>
      <c r="AW49" s="160">
        <f>IF(AW34=0,0,(SUM($B34:AW34)/SUM($B43:AW43))-1)</f>
        <v>0</v>
      </c>
      <c r="AX49" s="160">
        <f>IF(AX34=0,0,(SUM($B34:AX34)/SUM($B43:AX43))-1)</f>
        <v>0</v>
      </c>
      <c r="AY49" s="160">
        <f>IF(AY34=0,0,(SUM($B34:AY34)/SUM($B43:AY43))-1)</f>
        <v>0</v>
      </c>
      <c r="AZ49" s="160">
        <f>IF(AZ34=0,0,(SUM($B34:AZ34)/SUM($B43:AZ43))-1)</f>
        <v>0</v>
      </c>
      <c r="BA49" s="160">
        <f>IF(BA34=0,0,(SUM($B34:BA34)/SUM($B43:BA43))-1)</f>
        <v>0</v>
      </c>
      <c r="BB49" s="130"/>
      <c r="BC49" s="160"/>
      <c r="BD49" s="130"/>
      <c r="BE49" s="130"/>
      <c r="BF49" s="130"/>
      <c r="BG49" s="130"/>
      <c r="BH49" s="130"/>
      <c r="BI49" s="130"/>
      <c r="BJ49" s="130"/>
      <c r="BK49" s="130"/>
      <c r="BL49" s="130"/>
      <c r="BM49" s="130"/>
      <c r="BN49" s="130"/>
      <c r="BO49" s="130"/>
      <c r="BP49" s="130"/>
      <c r="BQ49" s="130"/>
      <c r="BR49" s="130"/>
      <c r="BS49" s="130"/>
      <c r="BT49" s="130"/>
    </row>
    <row r="50" spans="1:72" x14ac:dyDescent="0.3">
      <c r="A50" s="78" t="s">
        <v>976</v>
      </c>
      <c r="B50" s="83">
        <f>IF(ISBLANK(B35),0,(SUM($B35:B35)/SUM($B44:B44))-1)</f>
        <v>7.2498192708871256E-2</v>
      </c>
      <c r="C50" s="83">
        <f>IF(ISBLANK(C35),0,(SUM($B35:C35)/SUM($B44:C44))-1)</f>
        <v>-4.6509602403867145E-2</v>
      </c>
      <c r="D50" s="83">
        <f>IF(ISBLANK(D35),0,(SUM($B35:D35)/SUM($B44:D44))-1)</f>
        <v>0.12014479992172955</v>
      </c>
      <c r="E50" s="83">
        <f>IF(ISBLANK(E35),0,(SUM($B35:E35)/SUM($B44:E44))-1)</f>
        <v>4.5933397751643845E-2</v>
      </c>
      <c r="F50" s="83">
        <f>IF(ISBLANK(F35),0,(SUM($B35:F35)/SUM($B44:F44))-1)</f>
        <v>2.255309831399166E-2</v>
      </c>
      <c r="G50" s="83">
        <f>IF(ISBLANK(G35),0,(SUM($B35:G35)/SUM($B44:G44))-1)</f>
        <v>5.8332185965395356E-2</v>
      </c>
      <c r="H50" s="83">
        <f>IF(ISBLANK(H35),0,(SUM($B35:H35)/SUM($B44:H44))-1)</f>
        <v>2.884484114859287E-2</v>
      </c>
      <c r="I50" s="83">
        <f>IF(ISBLANK(I35),0,(SUM($B35:I35)/SUM($B44:I44))-1)</f>
        <v>-3.955081612359157E-2</v>
      </c>
      <c r="J50" s="83">
        <f>IF(ISBLANK(J35),0,(SUM($B35:J35)/SUM($B44:J44))-1)</f>
        <v>-5.2283285780441169E-4</v>
      </c>
      <c r="K50" s="83">
        <f>IF(ISBLANK(K35),0,(SUM($B35:K35)/SUM($B44:K44))-1)</f>
        <v>2.0504973221118217E-3</v>
      </c>
      <c r="L50" s="83">
        <f>IF(ISBLANK(L35),0,(SUM($B35:L35)/SUM($B44:L44))-1)</f>
        <v>6.0454208837324108E-2</v>
      </c>
      <c r="M50" s="83">
        <f>IF(ISBLANK(M35),0,(SUM($B35:M35)/SUM($B44:M44))-1)</f>
        <v>4.1309857177689535E-2</v>
      </c>
      <c r="N50" s="83">
        <f>IF(ISBLANK(N35),0,(SUM($B35:N35)/SUM($B44:N44))-1)</f>
        <v>4.9126913409493156E-2</v>
      </c>
      <c r="O50" s="83">
        <f>IF(ISBLANK(O35),0,(SUM($B35:O35)/SUM($B44:O44))-1)</f>
        <v>4.2740122963761173E-2</v>
      </c>
      <c r="P50" s="83">
        <f>IF(ISBLANK(P35),0,(SUM($B35:P35)/SUM($B44:P44))-1)</f>
        <v>4.4296955027708806E-2</v>
      </c>
      <c r="Q50" s="83">
        <f>IF(ISBLANK(Q35),0,(SUM($B35:Q35)/SUM($B44:Q44))-1)</f>
        <v>3.8628111230441853E-2</v>
      </c>
      <c r="R50" s="83">
        <f>IF(ISBLANK(R35),0,(SUM($B35:R35)/SUM($B44:R44))-1)</f>
        <v>5.2688813538842805E-2</v>
      </c>
      <c r="S50" s="83">
        <f>IF(ISBLANK(S35),0,(SUM($B35:S35)/SUM($B44:S44))-1)</f>
        <v>4.1019860514847295E-2</v>
      </c>
      <c r="T50" s="83">
        <f>IF(ISBLANK(T35),0,(SUM($B35:T35)/SUM($B44:T44))-1)</f>
        <v>4.091701086240751E-2</v>
      </c>
      <c r="U50" s="83">
        <f>IF(ISBLANK(U35),0,(SUM($B35:U35)/SUM($B44:U44))-1)</f>
        <v>4.449054532221175E-2</v>
      </c>
      <c r="V50" s="83">
        <f>IF(ISBLANK(V35),0,(SUM($B35:V35)/SUM($B44:V44))-1)</f>
        <v>4.8563398302721161E-2</v>
      </c>
      <c r="W50" s="83">
        <f>IF(ISBLANK(W35),0,(SUM($B35:W35)/SUM($B44:W44))-1)</f>
        <v>4.1752318270315447E-2</v>
      </c>
      <c r="X50" s="83">
        <f>IF(ISBLANK(X35),0,(SUM($B35:X35)/SUM($B44:X44))-1)</f>
        <v>5.3032309839250003E-2</v>
      </c>
      <c r="Y50" s="83">
        <f>IF(ISBLANK(Y35),0,(SUM($B35:Y35)/SUM($B44:Y44))-1)</f>
        <v>7.1769980135514055E-2</v>
      </c>
      <c r="Z50" s="83">
        <f>IF(ISBLANK(Z35),0,(SUM($B35:Z35)/SUM($B44:Z44))-1)</f>
        <v>8.5140218375290733E-2</v>
      </c>
      <c r="AA50" s="83">
        <f>IF(ISBLANK(AA35),0,(SUM($B35:AA35)/SUM($B44:AA44))-1)</f>
        <v>8.3898492735001717E-2</v>
      </c>
      <c r="AB50" s="83">
        <f>IF(ISBLANK(AB35),0,(SUM($B35:AB35)/SUM($B44:AB44))-1)</f>
        <v>9.2444786027892301E-2</v>
      </c>
      <c r="AC50" s="83">
        <f>IF(ISBLANK(AC35),0,(SUM($B35:AC35)/SUM($B44:AC44))-1)</f>
        <v>8.0311655106289459E-2</v>
      </c>
      <c r="AD50" s="83">
        <f>IF(ISBLANK(AD35),0,(SUM($B35:AD35)/SUM($B44:AD44))-1)</f>
        <v>8.2781270681667962E-2</v>
      </c>
      <c r="AE50" s="83">
        <f>IF(ISBLANK(AE35),0,(SUM($B35:AE35)/SUM($B44:AE44))-1)</f>
        <v>7.8962931447109641E-2</v>
      </c>
      <c r="AF50" s="83">
        <f>IF(ISBLANK(AF35),0,(SUM($B35:AF35)/SUM($B44:AF44))-1)</f>
        <v>9.3147702561859003E-2</v>
      </c>
      <c r="AG50" s="83">
        <f>IF(ISBLANK(AG35),0,(SUM($B35:AG35)/SUM($B44:AG44))-1)</f>
        <v>8.4262412485954563E-2</v>
      </c>
      <c r="AH50" s="83">
        <f>IF(ISBLANK(AH35),0,(SUM($B35:AH35)/SUM($B44:AH44))-1)</f>
        <v>8.6328071870861667E-2</v>
      </c>
      <c r="AI50" s="83">
        <f>IF(ISBLANK(AI35),0,(SUM($B35:AI35)/SUM($B44:AI44))-1)</f>
        <v>8.6005921265670748E-2</v>
      </c>
      <c r="AJ50" s="83">
        <f>IF(ISBLANK(AJ35),0,(SUM($B35:AJ35)/SUM($B44:AJ44))-1)</f>
        <v>9.8201470242690991E-2</v>
      </c>
      <c r="AK50" s="83">
        <f>IF(ISBLANK(AK35),0,(SUM($B35:AK35)/SUM($B44:AK44))-1)</f>
        <v>0.10676721839530767</v>
      </c>
      <c r="AL50" s="83">
        <f>IF(ISBLANK(AL35),0,(SUM($B35:AL35)/SUM($B44:AL44))-1)</f>
        <v>0.10771513886319806</v>
      </c>
      <c r="AM50" s="83">
        <f>IF(ISBLANK(AM35),0,(SUM($B35:AM35)/SUM($B44:AM44))-1)</f>
        <v>0.10836238619461569</v>
      </c>
      <c r="AN50" s="161">
        <f>IF(ISBLANK(AN35),0,(SUM($B35:AN35)/SUM($B44:AN44))-1)</f>
        <v>0</v>
      </c>
      <c r="AO50" s="161">
        <f>IF(ISBLANK(AO35),0,(SUM($B35:AO35)/SUM($B44:AO44))-1)</f>
        <v>0</v>
      </c>
      <c r="AP50" s="161">
        <f>IF(ISBLANK(AP35),0,(SUM($B35:AP35)/SUM($B44:AP44))-1)</f>
        <v>0</v>
      </c>
      <c r="AQ50" s="161">
        <f>IF(ISBLANK(AQ35),0,(SUM($B35:AQ35)/SUM($B44:AQ44))-1)</f>
        <v>0</v>
      </c>
      <c r="AR50" s="161">
        <f>IF(ISBLANK(AR35),0,(SUM($B35:AR35)/SUM($B44:AR44))-1)</f>
        <v>0</v>
      </c>
      <c r="AS50" s="161">
        <f>IF(ISBLANK(AS35),0,(SUM($B35:AS35)/SUM($B44:AS44))-1)</f>
        <v>0</v>
      </c>
      <c r="AT50" s="161">
        <f>IF(ISBLANK(AT35),0,(SUM($B35:AT35)/SUM($B44:AT44))-1)</f>
        <v>0</v>
      </c>
      <c r="AU50" s="161">
        <f>IF(ISBLANK(AU35),0,(SUM($B35:AU35)/SUM($B44:AU44))-1)</f>
        <v>0</v>
      </c>
      <c r="AV50" s="161">
        <f>IF(ISBLANK(AV35),0,(SUM($B35:AV35)/SUM($B44:AV44))-1)</f>
        <v>0</v>
      </c>
      <c r="AW50" s="161">
        <f>IF(ISBLANK(AW35),0,(SUM($B35:AW35)/SUM($B44:AW44))-1)</f>
        <v>0</v>
      </c>
      <c r="AX50" s="161">
        <f>IF(ISBLANK(AX35),0,(SUM($B35:AX35)/SUM($B44:AX44))-1)</f>
        <v>0</v>
      </c>
      <c r="AY50" s="161">
        <f>IF(ISBLANK(AY35),0,(SUM($B35:AY35)/SUM($B44:AY44))-1)</f>
        <v>0</v>
      </c>
      <c r="AZ50" s="161">
        <f>IF(ISBLANK(AZ35),0,(SUM($B35:AZ35)/SUM($B44:AZ44))-1)</f>
        <v>0</v>
      </c>
      <c r="BA50" s="161">
        <f>IF(ISBLANK(BA35),0,(SUM($B35:BA35)/SUM($B44:BA44))-1)</f>
        <v>0</v>
      </c>
      <c r="BB50" s="130"/>
      <c r="BC50" s="161"/>
      <c r="BD50" s="130"/>
      <c r="BE50" s="130"/>
      <c r="BF50" s="130"/>
      <c r="BG50" s="130"/>
      <c r="BH50" s="130"/>
      <c r="BI50" s="130"/>
      <c r="BJ50" s="130"/>
      <c r="BK50" s="130"/>
      <c r="BL50" s="130"/>
      <c r="BM50" s="130"/>
      <c r="BN50" s="130"/>
      <c r="BO50" s="130"/>
      <c r="BP50" s="130"/>
      <c r="BQ50" s="130"/>
      <c r="BR50" s="130"/>
      <c r="BS50" s="130"/>
      <c r="BT50" s="130"/>
    </row>
    <row r="51" spans="1:72" x14ac:dyDescent="0.3">
      <c r="A51" s="80" t="s">
        <v>977</v>
      </c>
      <c r="B51" s="79">
        <f>IF(B33=0,0,(SUM($B36:B36)/SUM($B45:B45))-1)</f>
        <v>0.30130227465894532</v>
      </c>
      <c r="C51" s="79">
        <f>IF(C33=0,0,(SUM($B36:C36)/SUM($B45:C45))-1)</f>
        <v>0.16776446919565546</v>
      </c>
      <c r="D51" s="79">
        <f>IF(D33=0,0,(SUM($B36:D36)/SUM($B45:D45))-1)</f>
        <v>7.8774260030070709E-2</v>
      </c>
      <c r="E51" s="79">
        <f>IF(E33=0,0,(SUM($B36:E36)/SUM($B45:E45))-1)</f>
        <v>8.306069874297628E-2</v>
      </c>
      <c r="F51" s="79">
        <f>IF(F33=0,0,(SUM($B36:F36)/SUM($B45:F45))-1)</f>
        <v>0.10044054571254968</v>
      </c>
      <c r="G51" s="79">
        <f>IF(G33=0,0,(SUM($B36:G36)/SUM($B45:G45))-1)</f>
        <v>7.9897272376398654E-2</v>
      </c>
      <c r="H51" s="79">
        <f>IF(H33=0,0,(SUM($B36:H36)/SUM($B45:H45))-1)</f>
        <v>6.3718033065794044E-2</v>
      </c>
      <c r="I51" s="79">
        <f>IF(I33=0,0,(SUM($B36:I36)/SUM($B45:I45))-1)</f>
        <v>7.4244746085100788E-2</v>
      </c>
      <c r="J51" s="79">
        <f>IF(J33=0,0,(SUM($B36:J36)/SUM($B45:J45))-1)</f>
        <v>0.10890224962364137</v>
      </c>
      <c r="K51" s="79">
        <f>IF(K33=0,0,(SUM($B36:K36)/SUM($B45:K45))-1)</f>
        <v>0.12416392870542792</v>
      </c>
      <c r="L51" s="79">
        <f>IF(L33=0,0,(SUM($B36:L36)/SUM($B45:L45))-1)</f>
        <v>0.13291631300406603</v>
      </c>
      <c r="M51" s="79">
        <f>IF(M33=0,0,(SUM($B36:M36)/SUM($B45:M45))-1)</f>
        <v>0.13014485828177791</v>
      </c>
      <c r="N51" s="79">
        <f>IF(N33=0,0,(SUM($B36:N36)/SUM($B45:N45))-1)</f>
        <v>0.13056813780477516</v>
      </c>
      <c r="O51" s="79">
        <f>IF(O33=0,0,(SUM($B36:O36)/SUM($B45:O45))-1)</f>
        <v>0.12237999929917565</v>
      </c>
      <c r="P51" s="79">
        <f>IF(P33=0,0,(SUM($B36:P36)/SUM($B45:P45))-1)</f>
        <v>0.10529393383788932</v>
      </c>
      <c r="Q51" s="79">
        <f>IF(Q33=0,0,(SUM($B36:Q36)/SUM($B45:Q45))-1)</f>
        <v>9.6108273716056569E-2</v>
      </c>
      <c r="R51" s="79">
        <f>IF(R33=0,0,(SUM($B36:R36)/SUM($B45:R45))-1)</f>
        <v>8.9596384488005443E-2</v>
      </c>
      <c r="S51" s="79">
        <f>IF(S33=0,0,(SUM($B36:S36)/SUM($B45:S45))-1)</f>
        <v>8.3917384223423763E-2</v>
      </c>
      <c r="T51" s="79">
        <f>IF(T33=0,0,(SUM($B36:T36)/SUM($B45:T45))-1)</f>
        <v>8.2826552170576218E-2</v>
      </c>
      <c r="U51" s="79">
        <f>IF(U33=0,0,(SUM($B36:U36)/SUM($B45:U45))-1)</f>
        <v>9.6090251365338997E-2</v>
      </c>
      <c r="V51" s="79">
        <f>IF(V33=0,0,(SUM($B36:V36)/SUM($B45:V45))-1)</f>
        <v>9.9097801184997003E-2</v>
      </c>
      <c r="W51" s="79">
        <f>IF(W33=0,0,(SUM($B36:W36)/SUM($B45:W45))-1)</f>
        <v>0.10182891294343444</v>
      </c>
      <c r="X51" s="79">
        <f>IF(X33=0,0,(SUM($B36:X36)/SUM($B45:X45))-1)</f>
        <v>0.10959467619458785</v>
      </c>
      <c r="Y51" s="79">
        <f>IF(Y33=0,0,(SUM($B36:Y36)/SUM($B45:Y45))-1)</f>
        <v>0.12244806577086731</v>
      </c>
      <c r="Z51" s="79">
        <f>IF(Z33=0,0,(SUM($B36:Z36)/SUM($B45:Z45))-1)</f>
        <v>0.12317178452196376</v>
      </c>
      <c r="AA51" s="79">
        <f>IF(AA33=0,0,(SUM($B36:AA36)/SUM($B45:AA45))-1)</f>
        <v>0.1229574187089344</v>
      </c>
      <c r="AB51" s="79">
        <f>IF(AB33=0,0,(SUM($B36:AB36)/SUM($B45:AB45))-1)</f>
        <v>0.11425442123138851</v>
      </c>
      <c r="AC51" s="79">
        <f>IF(AC33=0,0,(SUM($B36:AC36)/SUM($B45:AC45))-1)</f>
        <v>0.11046347539971357</v>
      </c>
      <c r="AD51" s="79">
        <f>IF(AD33=0,0,(SUM($B36:AD36)/SUM($B45:AD45))-1)</f>
        <v>0.11358417204269378</v>
      </c>
      <c r="AE51" s="79">
        <f>IF(AE33=0,0,(SUM($B36:AE36)/SUM($B45:AE45))-1)</f>
        <v>0.11730832729990937</v>
      </c>
      <c r="AF51" s="79">
        <f>IF(AF33=0,0,(SUM($B36:AF36)/SUM($B45:AF45))-1)</f>
        <v>0.1260639082394921</v>
      </c>
      <c r="AG51" s="79">
        <f>IF(AG33=0,0,(SUM($B36:AG36)/SUM($B45:AG45))-1)</f>
        <v>0.12819181853051953</v>
      </c>
      <c r="AH51" s="79">
        <f>IF(AH33=0,0,(SUM($B36:AH36)/SUM($B45:AH45))-1)</f>
        <v>0.12304236926127476</v>
      </c>
      <c r="AI51" s="79">
        <f>IF(AI33=0,0,(SUM($B36:AI36)/SUM($B45:AI45))-1)</f>
        <v>0.12396907499778065</v>
      </c>
      <c r="AJ51" s="79">
        <f>IF(AJ33=0,0,(SUM($B36:AJ36)/SUM($B45:AJ45))-1)</f>
        <v>0.12471667902848815</v>
      </c>
      <c r="AK51" s="79">
        <f>IF(AK33=0,0,(SUM($B36:AK36)/SUM($B45:AK45))-1)</f>
        <v>0.12195711763176043</v>
      </c>
      <c r="AL51" s="79">
        <f>IF(AL33=0,0,(SUM($B36:AL36)/SUM($B45:AL45))-1)</f>
        <v>0.12106509299414525</v>
      </c>
      <c r="AM51" s="79">
        <f>IF(AM33=0,0,(SUM($B36:AM36)/SUM($B45:AM45))-1)</f>
        <v>0.12283236048999058</v>
      </c>
      <c r="AN51" s="160">
        <f>IF(AN33=0,0,(SUM($B36:AN36)/SUM($B45:AN45))-1)</f>
        <v>0</v>
      </c>
      <c r="AO51" s="160">
        <f>IF(AO33=0,0,(SUM($B36:AO36)/SUM($B45:AO45))-1)</f>
        <v>0</v>
      </c>
      <c r="AP51" s="160">
        <f>IF(AP33=0,0,(SUM($B36:AP36)/SUM($B45:AP45))-1)</f>
        <v>0</v>
      </c>
      <c r="AQ51" s="160">
        <f>IF(AQ33=0,0,(SUM($B36:AQ36)/SUM($B45:AQ45))-1)</f>
        <v>0</v>
      </c>
      <c r="AR51" s="160">
        <f>IF(AR33=0,0,(SUM($B36:AR36)/SUM($B45:AR45))-1)</f>
        <v>0</v>
      </c>
      <c r="AS51" s="160">
        <f>IF(AS33=0,0,(SUM($B36:AS36)/SUM($B45:AS45))-1)</f>
        <v>0</v>
      </c>
      <c r="AT51" s="160">
        <f>IF(AT33=0,0,(SUM($B36:AT36)/SUM($B45:AT45))-1)</f>
        <v>0</v>
      </c>
      <c r="AU51" s="160">
        <f>IF(AU33=0,0,(SUM($B36:AU36)/SUM($B45:AU45))-1)</f>
        <v>0</v>
      </c>
      <c r="AV51" s="160">
        <f>IF(AV33=0,0,(SUM($B36:AV36)/SUM($B45:AV45))-1)</f>
        <v>0</v>
      </c>
      <c r="AW51" s="160">
        <f>IF(AW33=0,0,(SUM($B36:AW36)/SUM($B45:AW45))-1)</f>
        <v>0</v>
      </c>
      <c r="AX51" s="160">
        <f>IF(AX33=0,0,(SUM($B36:AX36)/SUM($B45:AX45))-1)</f>
        <v>0</v>
      </c>
      <c r="AY51" s="160">
        <f>IF(AY33=0,0,(SUM($B36:AY36)/SUM($B45:AY45))-1)</f>
        <v>0</v>
      </c>
      <c r="AZ51" s="160">
        <f>IF(AZ33=0,0,(SUM($B36:AZ36)/SUM($B45:AZ45))-1)</f>
        <v>0</v>
      </c>
      <c r="BA51" s="130"/>
      <c r="BB51" s="130"/>
      <c r="BC51" s="160"/>
      <c r="BD51" s="130"/>
      <c r="BE51" s="130"/>
      <c r="BF51" s="130"/>
      <c r="BG51" s="130"/>
      <c r="BH51" s="130"/>
      <c r="BI51" s="130"/>
      <c r="BJ51" s="130"/>
      <c r="BK51" s="130"/>
      <c r="BL51" s="130"/>
      <c r="BM51" s="130"/>
      <c r="BN51" s="130"/>
      <c r="BO51" s="130"/>
      <c r="BP51" s="130"/>
      <c r="BQ51" s="130"/>
      <c r="BR51" s="130"/>
      <c r="BS51" s="130"/>
      <c r="BT51" s="130"/>
    </row>
    <row r="52" spans="1:72" x14ac:dyDescent="0.3"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  <c r="BA52" s="130"/>
      <c r="BB52" s="130"/>
      <c r="BC52" s="130"/>
      <c r="BD52" s="130"/>
      <c r="BE52" s="130"/>
      <c r="BF52" s="130"/>
      <c r="BG52" s="130"/>
      <c r="BH52" s="130"/>
      <c r="BI52" s="130"/>
      <c r="BJ52" s="130"/>
      <c r="BK52" s="130"/>
      <c r="BL52" s="130"/>
      <c r="BM52" s="130"/>
      <c r="BN52" s="130"/>
      <c r="BO52" s="130"/>
      <c r="BP52" s="130"/>
      <c r="BQ52" s="130"/>
      <c r="BR52" s="130"/>
      <c r="BS52" s="130"/>
      <c r="BT52" s="130"/>
    </row>
    <row r="53" spans="1:72" x14ac:dyDescent="0.3"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  <c r="BA53" s="130"/>
      <c r="BB53" s="130"/>
      <c r="BC53" s="130"/>
      <c r="BD53" s="130"/>
      <c r="BE53" s="130"/>
      <c r="BF53" s="130"/>
      <c r="BG53" s="130"/>
      <c r="BH53" s="130"/>
      <c r="BI53" s="130"/>
      <c r="BJ53" s="130"/>
      <c r="BK53" s="130"/>
      <c r="BL53" s="130"/>
      <c r="BM53" s="130"/>
      <c r="BN53" s="130"/>
      <c r="BO53" s="130"/>
      <c r="BP53" s="130"/>
      <c r="BQ53" s="130"/>
      <c r="BR53" s="130"/>
      <c r="BS53" s="130"/>
      <c r="BT53" s="130"/>
    </row>
    <row r="54" spans="1:72" x14ac:dyDescent="0.3"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</row>
    <row r="55" spans="1:72" s="15" customFormat="1" x14ac:dyDescent="0.3">
      <c r="A55" s="75" t="s">
        <v>978</v>
      </c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</row>
    <row r="56" spans="1:72" s="15" customFormat="1" x14ac:dyDescent="0.3">
      <c r="A56" s="78" t="s">
        <v>979</v>
      </c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</row>
    <row r="57" spans="1:72" s="15" customFormat="1" x14ac:dyDescent="0.3">
      <c r="A57" s="80" t="s">
        <v>980</v>
      </c>
      <c r="B57" s="81">
        <f t="shared" ref="B57:AG57" si="15">IF(B36=0,0,B16/B36)</f>
        <v>0.30543713502892095</v>
      </c>
      <c r="C57" s="81">
        <f t="shared" si="15"/>
        <v>0.37494802494802498</v>
      </c>
      <c r="D57" s="81">
        <f t="shared" si="15"/>
        <v>0.41551175582398625</v>
      </c>
      <c r="E57" s="81">
        <f t="shared" si="15"/>
        <v>0.36182986577386977</v>
      </c>
      <c r="F57" s="81">
        <f t="shared" si="15"/>
        <v>0.31983061166022053</v>
      </c>
      <c r="G57" s="81">
        <f t="shared" si="15"/>
        <v>0.32509913461314172</v>
      </c>
      <c r="H57" s="81">
        <f t="shared" si="15"/>
        <v>0.31423568464730289</v>
      </c>
      <c r="I57" s="81">
        <f t="shared" si="15"/>
        <v>0.31210574097755739</v>
      </c>
      <c r="J57" s="81">
        <f t="shared" si="15"/>
        <v>0.22137606881631813</v>
      </c>
      <c r="K57" s="81">
        <f t="shared" si="15"/>
        <v>0.27241970696801093</v>
      </c>
      <c r="L57" s="81">
        <f t="shared" si="15"/>
        <v>0.27081777632427617</v>
      </c>
      <c r="M57" s="81">
        <f t="shared" si="15"/>
        <v>0.32513493286811024</v>
      </c>
      <c r="N57" s="81">
        <f t="shared" si="15"/>
        <v>0.37508300012116808</v>
      </c>
      <c r="O57" s="81">
        <f t="shared" si="15"/>
        <v>0.37569165143205357</v>
      </c>
      <c r="P57" s="81">
        <f t="shared" si="15"/>
        <v>0.35791812936902834</v>
      </c>
      <c r="Q57" s="81">
        <f t="shared" si="15"/>
        <v>0.33672818961169942</v>
      </c>
      <c r="R57" s="81">
        <f t="shared" si="15"/>
        <v>0.23029604245031801</v>
      </c>
      <c r="S57" s="81">
        <f t="shared" si="15"/>
        <v>0.31340944682208322</v>
      </c>
      <c r="T57" s="81">
        <f t="shared" si="15"/>
        <v>0.33380171081631099</v>
      </c>
      <c r="U57" s="81">
        <f t="shared" si="15"/>
        <v>0.28313480506368432</v>
      </c>
      <c r="V57" s="81">
        <f t="shared" si="15"/>
        <v>0.34726316872509416</v>
      </c>
      <c r="W57" s="81">
        <f t="shared" si="15"/>
        <v>0.3012275077559462</v>
      </c>
      <c r="X57" s="81">
        <f t="shared" si="15"/>
        <v>0.30254023875077257</v>
      </c>
      <c r="Y57" s="81">
        <f t="shared" si="15"/>
        <v>0.27793564297699958</v>
      </c>
      <c r="Z57" s="81">
        <f t="shared" si="15"/>
        <v>0.31651956157782662</v>
      </c>
      <c r="AA57" s="81">
        <f t="shared" si="15"/>
        <v>0.38695466873304923</v>
      </c>
      <c r="AB57" s="81">
        <f t="shared" si="15"/>
        <v>0.3126140349542339</v>
      </c>
      <c r="AC57" s="81">
        <f t="shared" si="15"/>
        <v>0.2733587078401018</v>
      </c>
      <c r="AD57" s="81">
        <f t="shared" si="15"/>
        <v>0.27914381106653313</v>
      </c>
      <c r="AE57" s="81">
        <f t="shared" si="15"/>
        <v>0.32164878776514422</v>
      </c>
      <c r="AF57" s="81">
        <f t="shared" si="15"/>
        <v>0.29024721244131457</v>
      </c>
      <c r="AG57" s="81">
        <f t="shared" si="15"/>
        <v>0.24312281564293575</v>
      </c>
      <c r="AH57" s="81">
        <f t="shared" ref="AH57:BA57" si="16">IF(AH36=0,0,AH16/AH36)</f>
        <v>0.28309246893040868</v>
      </c>
      <c r="AI57" s="81">
        <f t="shared" si="16"/>
        <v>0.29532276422764225</v>
      </c>
      <c r="AJ57" s="81">
        <f t="shared" si="16"/>
        <v>0.24309406633857483</v>
      </c>
      <c r="AK57" s="81">
        <f t="shared" si="16"/>
        <v>0.38946838581482962</v>
      </c>
      <c r="AL57" s="81">
        <f t="shared" si="16"/>
        <v>0.30371772480528675</v>
      </c>
      <c r="AM57" s="81">
        <f t="shared" si="16"/>
        <v>0.31325487473969832</v>
      </c>
      <c r="AN57" s="162">
        <f t="shared" si="16"/>
        <v>0</v>
      </c>
      <c r="AO57" s="162">
        <f t="shared" si="16"/>
        <v>0</v>
      </c>
      <c r="AP57" s="162">
        <f t="shared" si="16"/>
        <v>0</v>
      </c>
      <c r="AQ57" s="162">
        <f t="shared" si="16"/>
        <v>0</v>
      </c>
      <c r="AR57" s="162">
        <f t="shared" si="16"/>
        <v>0</v>
      </c>
      <c r="AS57" s="162">
        <f t="shared" si="16"/>
        <v>0</v>
      </c>
      <c r="AT57" s="162">
        <f t="shared" si="16"/>
        <v>0</v>
      </c>
      <c r="AU57" s="162">
        <f t="shared" si="16"/>
        <v>0</v>
      </c>
      <c r="AV57" s="162">
        <f t="shared" si="16"/>
        <v>0</v>
      </c>
      <c r="AW57" s="162">
        <f t="shared" si="16"/>
        <v>0</v>
      </c>
      <c r="AX57" s="162">
        <f t="shared" si="16"/>
        <v>0</v>
      </c>
      <c r="AY57" s="162">
        <f t="shared" si="16"/>
        <v>0</v>
      </c>
      <c r="AZ57" s="162">
        <f t="shared" si="16"/>
        <v>0</v>
      </c>
      <c r="BA57" s="162">
        <f t="shared" si="16"/>
        <v>0</v>
      </c>
      <c r="BB57" s="127"/>
      <c r="BC57" s="162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</row>
    <row r="58" spans="1:72" s="15" customFormat="1" x14ac:dyDescent="0.3">
      <c r="A58" s="80" t="s">
        <v>981</v>
      </c>
      <c r="B58" s="81">
        <f t="shared" ref="B58:AG58" si="17">IF(B36=0,0,B19/B36)</f>
        <v>0.36078819915312871</v>
      </c>
      <c r="C58" s="81">
        <f t="shared" si="17"/>
        <v>0.43609514491867435</v>
      </c>
      <c r="D58" s="81">
        <f t="shared" si="17"/>
        <v>0.48291900345125111</v>
      </c>
      <c r="E58" s="81">
        <f t="shared" si="17"/>
        <v>0.42314833551013903</v>
      </c>
      <c r="F58" s="81">
        <f t="shared" si="17"/>
        <v>0.37951642553597859</v>
      </c>
      <c r="G58" s="81">
        <f t="shared" si="17"/>
        <v>0.38341361293181869</v>
      </c>
      <c r="H58" s="81">
        <f t="shared" si="17"/>
        <v>0.36956071922544947</v>
      </c>
      <c r="I58" s="81">
        <f t="shared" si="17"/>
        <v>0.36091527640839921</v>
      </c>
      <c r="J58" s="81">
        <f t="shared" si="17"/>
        <v>0.2471306788915216</v>
      </c>
      <c r="K58" s="81">
        <f t="shared" si="17"/>
        <v>0.32170191165671991</v>
      </c>
      <c r="L58" s="81">
        <f t="shared" si="17"/>
        <v>0.31623970057867529</v>
      </c>
      <c r="M58" s="81">
        <f t="shared" si="17"/>
        <v>0.37469705154955968</v>
      </c>
      <c r="N58" s="81">
        <f t="shared" si="17"/>
        <v>0.43566703017084696</v>
      </c>
      <c r="O58" s="81">
        <f t="shared" si="17"/>
        <v>0.43663010359536863</v>
      </c>
      <c r="P58" s="81">
        <f t="shared" si="17"/>
        <v>0.41897005403095328</v>
      </c>
      <c r="Q58" s="81">
        <f t="shared" si="17"/>
        <v>0.38715683308119009</v>
      </c>
      <c r="R58" s="81">
        <f t="shared" si="17"/>
        <v>0.25817985617528877</v>
      </c>
      <c r="S58" s="81">
        <f t="shared" si="17"/>
        <v>0.36569716522134699</v>
      </c>
      <c r="T58" s="81">
        <f t="shared" si="17"/>
        <v>0.39009708136651378</v>
      </c>
      <c r="U58" s="81">
        <f t="shared" si="17"/>
        <v>0.33167472429325873</v>
      </c>
      <c r="V58" s="81">
        <f t="shared" si="17"/>
        <v>0.39672874266425545</v>
      </c>
      <c r="W58" s="81">
        <f t="shared" si="17"/>
        <v>0.3529338159255429</v>
      </c>
      <c r="X58" s="81">
        <f t="shared" si="17"/>
        <v>0.35362084906190455</v>
      </c>
      <c r="Y58" s="81">
        <f t="shared" si="17"/>
        <v>0.32030924252953435</v>
      </c>
      <c r="Z58" s="81">
        <f t="shared" si="17"/>
        <v>0.36394731724900048</v>
      </c>
      <c r="AA58" s="81">
        <f t="shared" si="17"/>
        <v>0.43538550949244481</v>
      </c>
      <c r="AB58" s="81">
        <f t="shared" si="17"/>
        <v>0.35065738916068756</v>
      </c>
      <c r="AC58" s="81">
        <f t="shared" si="17"/>
        <v>0.31215764785306066</v>
      </c>
      <c r="AD58" s="81">
        <f t="shared" si="17"/>
        <v>0.31874918313920109</v>
      </c>
      <c r="AE58" s="81">
        <f t="shared" si="17"/>
        <v>0.36286023960338104</v>
      </c>
      <c r="AF58" s="81">
        <f t="shared" si="17"/>
        <v>0.33100099439227965</v>
      </c>
      <c r="AG58" s="81">
        <f t="shared" si="17"/>
        <v>0.27874943442742678</v>
      </c>
      <c r="AH58" s="81">
        <f t="shared" ref="AH58:BA58" si="18">IF(AH36=0,0,AH19/AH36)</f>
        <v>0.32142632615979083</v>
      </c>
      <c r="AI58" s="81">
        <f t="shared" si="18"/>
        <v>0.33597317073170724</v>
      </c>
      <c r="AJ58" s="81">
        <f t="shared" si="18"/>
        <v>0.28310526947545317</v>
      </c>
      <c r="AK58" s="81">
        <f t="shared" si="18"/>
        <v>0.43342887412793379</v>
      </c>
      <c r="AL58" s="81">
        <f t="shared" si="18"/>
        <v>0.35092093462355439</v>
      </c>
      <c r="AM58" s="81">
        <f t="shared" si="18"/>
        <v>0.35832875082259819</v>
      </c>
      <c r="AN58" s="162">
        <f t="shared" si="18"/>
        <v>0</v>
      </c>
      <c r="AO58" s="162">
        <f t="shared" si="18"/>
        <v>0</v>
      </c>
      <c r="AP58" s="162">
        <f t="shared" si="18"/>
        <v>0</v>
      </c>
      <c r="AQ58" s="162">
        <f t="shared" si="18"/>
        <v>0</v>
      </c>
      <c r="AR58" s="162">
        <f t="shared" si="18"/>
        <v>0</v>
      </c>
      <c r="AS58" s="162">
        <f t="shared" si="18"/>
        <v>0</v>
      </c>
      <c r="AT58" s="162">
        <f t="shared" si="18"/>
        <v>0</v>
      </c>
      <c r="AU58" s="162">
        <f t="shared" si="18"/>
        <v>0</v>
      </c>
      <c r="AV58" s="162">
        <f t="shared" si="18"/>
        <v>0</v>
      </c>
      <c r="AW58" s="162">
        <f t="shared" si="18"/>
        <v>0</v>
      </c>
      <c r="AX58" s="162">
        <f t="shared" si="18"/>
        <v>0</v>
      </c>
      <c r="AY58" s="162">
        <f t="shared" si="18"/>
        <v>0</v>
      </c>
      <c r="AZ58" s="162">
        <f t="shared" si="18"/>
        <v>0</v>
      </c>
      <c r="BA58" s="162">
        <f t="shared" si="18"/>
        <v>0</v>
      </c>
      <c r="BB58" s="127"/>
      <c r="BC58" s="162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</row>
    <row r="59" spans="1:72" s="15" customFormat="1" x14ac:dyDescent="0.3">
      <c r="A59" s="78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</row>
    <row r="60" spans="1:72" s="15" customFormat="1" x14ac:dyDescent="0.3">
      <c r="A60" s="78" t="s">
        <v>982</v>
      </c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</row>
    <row r="61" spans="1:72" s="15" customFormat="1" x14ac:dyDescent="0.3">
      <c r="A61" s="80" t="s">
        <v>980</v>
      </c>
      <c r="B61" s="81"/>
      <c r="C61" s="81"/>
      <c r="D61" s="81"/>
      <c r="E61" s="81">
        <f t="shared" ref="E61:AJ61" si="19">IF(E22=0,0,SUM(B16:E16)/SUM(B36:E36))</f>
        <v>0.36170932218900614</v>
      </c>
      <c r="F61" s="81">
        <f t="shared" si="19"/>
        <v>0.3666117266571105</v>
      </c>
      <c r="G61" s="81">
        <f t="shared" si="19"/>
        <v>0.35357168662937011</v>
      </c>
      <c r="H61" s="81">
        <f t="shared" si="19"/>
        <v>0.32970311673971714</v>
      </c>
      <c r="I61" s="81">
        <f t="shared" si="19"/>
        <v>0.31749781965511908</v>
      </c>
      <c r="J61" s="81">
        <f t="shared" si="19"/>
        <v>0.27760643204088886</v>
      </c>
      <c r="K61" s="81">
        <f t="shared" si="19"/>
        <v>0.2681915110342632</v>
      </c>
      <c r="L61" s="81">
        <f t="shared" si="19"/>
        <v>0.26057089494592262</v>
      </c>
      <c r="M61" s="81">
        <f t="shared" si="19"/>
        <v>0.26300746803432573</v>
      </c>
      <c r="N61" s="81">
        <f t="shared" si="19"/>
        <v>0.30689139610430716</v>
      </c>
      <c r="O61" s="81">
        <f t="shared" si="19"/>
        <v>0.33123601190278062</v>
      </c>
      <c r="P61" s="81">
        <f t="shared" si="19"/>
        <v>0.35667346075120698</v>
      </c>
      <c r="Q61" s="81">
        <f t="shared" si="19"/>
        <v>0.36015739488321963</v>
      </c>
      <c r="R61" s="81">
        <f t="shared" si="19"/>
        <v>0.30473867178405695</v>
      </c>
      <c r="S61" s="81">
        <f t="shared" si="19"/>
        <v>0.29378980027423984</v>
      </c>
      <c r="T61" s="81">
        <f t="shared" si="19"/>
        <v>0.29012124452509414</v>
      </c>
      <c r="U61" s="81">
        <f t="shared" si="19"/>
        <v>0.27867922972027709</v>
      </c>
      <c r="V61" s="81">
        <f t="shared" si="19"/>
        <v>0.31885201260956669</v>
      </c>
      <c r="W61" s="81">
        <f t="shared" si="19"/>
        <v>0.31581343853714644</v>
      </c>
      <c r="X61" s="81">
        <f t="shared" si="19"/>
        <v>0.30854705699835627</v>
      </c>
      <c r="Y61" s="81">
        <f t="shared" si="19"/>
        <v>0.3061431179832661</v>
      </c>
      <c r="Z61" s="81">
        <f t="shared" si="19"/>
        <v>0.29881664378023282</v>
      </c>
      <c r="AA61" s="81">
        <f t="shared" si="19"/>
        <v>0.31970069203337215</v>
      </c>
      <c r="AB61" s="81">
        <f t="shared" si="19"/>
        <v>0.32133432149324209</v>
      </c>
      <c r="AC61" s="81">
        <f t="shared" si="19"/>
        <v>0.31907052170538341</v>
      </c>
      <c r="AD61" s="81">
        <f t="shared" si="19"/>
        <v>0.30932819365271219</v>
      </c>
      <c r="AE61" s="81">
        <f t="shared" si="19"/>
        <v>0.29649151996723572</v>
      </c>
      <c r="AF61" s="81">
        <f t="shared" si="19"/>
        <v>0.29071130981300408</v>
      </c>
      <c r="AG61" s="81">
        <f t="shared" si="19"/>
        <v>0.28201069910409943</v>
      </c>
      <c r="AH61" s="81">
        <f t="shared" si="19"/>
        <v>0.28298785332299897</v>
      </c>
      <c r="AI61" s="81">
        <f t="shared" si="19"/>
        <v>0.27684346776309354</v>
      </c>
      <c r="AJ61" s="81">
        <f t="shared" si="19"/>
        <v>0.26554311628601862</v>
      </c>
      <c r="AK61" s="81">
        <f t="shared" ref="AK61:BA61" si="20">IF(AK22=0,0,SUM(AH16:AK16)/SUM(AH36:AK36))</f>
        <v>0.30057738046253429</v>
      </c>
      <c r="AL61" s="81">
        <f t="shared" si="20"/>
        <v>0.30616568494007529</v>
      </c>
      <c r="AM61" s="81">
        <f t="shared" si="20"/>
        <v>0.3108194904046141</v>
      </c>
      <c r="AN61" s="162">
        <f t="shared" si="20"/>
        <v>0</v>
      </c>
      <c r="AO61" s="162">
        <f t="shared" si="20"/>
        <v>0</v>
      </c>
      <c r="AP61" s="162">
        <f t="shared" si="20"/>
        <v>0</v>
      </c>
      <c r="AQ61" s="162">
        <f t="shared" si="20"/>
        <v>0</v>
      </c>
      <c r="AR61" s="162">
        <f t="shared" si="20"/>
        <v>0</v>
      </c>
      <c r="AS61" s="162">
        <f t="shared" si="20"/>
        <v>0</v>
      </c>
      <c r="AT61" s="162">
        <f t="shared" si="20"/>
        <v>0</v>
      </c>
      <c r="AU61" s="162">
        <f t="shared" si="20"/>
        <v>0</v>
      </c>
      <c r="AV61" s="162">
        <f t="shared" si="20"/>
        <v>0</v>
      </c>
      <c r="AW61" s="162">
        <f t="shared" si="20"/>
        <v>0</v>
      </c>
      <c r="AX61" s="162">
        <f t="shared" si="20"/>
        <v>0</v>
      </c>
      <c r="AY61" s="162">
        <f t="shared" si="20"/>
        <v>0</v>
      </c>
      <c r="AZ61" s="162">
        <f t="shared" si="20"/>
        <v>0</v>
      </c>
      <c r="BA61" s="162">
        <f t="shared" si="20"/>
        <v>0</v>
      </c>
      <c r="BB61" s="127"/>
      <c r="BC61" s="162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</row>
    <row r="62" spans="1:72" s="15" customFormat="1" x14ac:dyDescent="0.3">
      <c r="A62" s="80" t="s">
        <v>981</v>
      </c>
      <c r="B62" s="81"/>
      <c r="C62" s="81"/>
      <c r="D62" s="81"/>
      <c r="E62" s="81">
        <f t="shared" ref="E62:AJ62" si="21">IF(E22=0,0,SUM(B19:E19)/SUM(B36:E36))</f>
        <v>0.42271841254346898</v>
      </c>
      <c r="F62" s="81">
        <f t="shared" si="21"/>
        <v>0.42886669499267727</v>
      </c>
      <c r="G62" s="81">
        <f t="shared" si="21"/>
        <v>0.4150663450496031</v>
      </c>
      <c r="H62" s="81">
        <f t="shared" si="21"/>
        <v>0.3882801917227664</v>
      </c>
      <c r="I62" s="81">
        <f t="shared" si="21"/>
        <v>0.37269642423439531</v>
      </c>
      <c r="J62" s="81">
        <f t="shared" si="21"/>
        <v>0.31991692335031396</v>
      </c>
      <c r="K62" s="81">
        <f t="shared" si="21"/>
        <v>0.30914067162765746</v>
      </c>
      <c r="L62" s="81">
        <f t="shared" si="21"/>
        <v>0.2999321019179732</v>
      </c>
      <c r="M62" s="81">
        <f t="shared" si="21"/>
        <v>0.30248954218560919</v>
      </c>
      <c r="N62" s="81">
        <f t="shared" si="21"/>
        <v>0.35753084575476834</v>
      </c>
      <c r="O62" s="81">
        <f t="shared" si="21"/>
        <v>0.38449230113768745</v>
      </c>
      <c r="P62" s="81">
        <f t="shared" si="21"/>
        <v>0.41425044838079117</v>
      </c>
      <c r="Q62" s="81">
        <f t="shared" si="21"/>
        <v>0.41802316077279728</v>
      </c>
      <c r="R62" s="81">
        <f t="shared" si="21"/>
        <v>0.34994529997988305</v>
      </c>
      <c r="S62" s="81">
        <f t="shared" si="21"/>
        <v>0.33765062767585319</v>
      </c>
      <c r="T62" s="81">
        <f t="shared" si="21"/>
        <v>0.33332642050517652</v>
      </c>
      <c r="U62" s="81">
        <f t="shared" si="21"/>
        <v>0.32152729796868018</v>
      </c>
      <c r="V62" s="81">
        <f t="shared" si="21"/>
        <v>0.37032803610734188</v>
      </c>
      <c r="W62" s="81">
        <f t="shared" si="21"/>
        <v>0.36714739634807658</v>
      </c>
      <c r="X62" s="81">
        <f t="shared" si="21"/>
        <v>0.35871349670368863</v>
      </c>
      <c r="Y62" s="81">
        <f t="shared" si="21"/>
        <v>0.35449166458969372</v>
      </c>
      <c r="Z62" s="81">
        <f t="shared" si="21"/>
        <v>0.34666284694478072</v>
      </c>
      <c r="AA62" s="81">
        <f t="shared" si="21"/>
        <v>0.36680983921648069</v>
      </c>
      <c r="AB62" s="81">
        <f t="shared" si="21"/>
        <v>0.36499381672398801</v>
      </c>
      <c r="AC62" s="81">
        <f t="shared" si="21"/>
        <v>0.36171790038425289</v>
      </c>
      <c r="AD62" s="81">
        <f t="shared" si="21"/>
        <v>0.35016252062133507</v>
      </c>
      <c r="AE62" s="81">
        <f t="shared" si="21"/>
        <v>0.33587171507641239</v>
      </c>
      <c r="AF62" s="81">
        <f t="shared" si="21"/>
        <v>0.33078115154714666</v>
      </c>
      <c r="AG62" s="81">
        <f t="shared" si="21"/>
        <v>0.32118003499780173</v>
      </c>
      <c r="AH62" s="81">
        <f t="shared" si="21"/>
        <v>0.32183857138139549</v>
      </c>
      <c r="AI62" s="81">
        <f t="shared" si="21"/>
        <v>0.31556822285322056</v>
      </c>
      <c r="AJ62" s="81">
        <f t="shared" si="21"/>
        <v>0.30409789057191189</v>
      </c>
      <c r="AK62" s="81">
        <f t="shared" ref="AK62:BA62" si="22">IF(AK22=0,0,SUM(AH19:AK19)/SUM(AH36:AK36))</f>
        <v>0.3412165120855698</v>
      </c>
      <c r="AL62" s="81">
        <f t="shared" si="22"/>
        <v>0.34893467784790705</v>
      </c>
      <c r="AM62" s="81">
        <f t="shared" si="22"/>
        <v>0.35472174204134488</v>
      </c>
      <c r="AN62" s="162">
        <f t="shared" si="22"/>
        <v>0</v>
      </c>
      <c r="AO62" s="162">
        <f t="shared" si="22"/>
        <v>0</v>
      </c>
      <c r="AP62" s="162">
        <f t="shared" si="22"/>
        <v>0</v>
      </c>
      <c r="AQ62" s="162">
        <f t="shared" si="22"/>
        <v>0</v>
      </c>
      <c r="AR62" s="162">
        <f t="shared" si="22"/>
        <v>0</v>
      </c>
      <c r="AS62" s="162">
        <f t="shared" si="22"/>
        <v>0</v>
      </c>
      <c r="AT62" s="162">
        <f t="shared" si="22"/>
        <v>0</v>
      </c>
      <c r="AU62" s="162">
        <f t="shared" si="22"/>
        <v>0</v>
      </c>
      <c r="AV62" s="162">
        <f t="shared" si="22"/>
        <v>0</v>
      </c>
      <c r="AW62" s="162">
        <f t="shared" si="22"/>
        <v>0</v>
      </c>
      <c r="AX62" s="162">
        <f t="shared" si="22"/>
        <v>0</v>
      </c>
      <c r="AY62" s="162">
        <f t="shared" si="22"/>
        <v>0</v>
      </c>
      <c r="AZ62" s="162">
        <f t="shared" si="22"/>
        <v>0</v>
      </c>
      <c r="BA62" s="162">
        <f t="shared" si="22"/>
        <v>0</v>
      </c>
      <c r="BB62" s="127"/>
      <c r="BC62" s="162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</row>
    <row r="63" spans="1:72" x14ac:dyDescent="0.3">
      <c r="A63" s="11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  <c r="BA63" s="130"/>
      <c r="BB63" s="130"/>
      <c r="BC63" s="130"/>
      <c r="BD63" s="130"/>
      <c r="BE63" s="130"/>
      <c r="BF63" s="130"/>
      <c r="BG63" s="130"/>
      <c r="BH63" s="130"/>
      <c r="BI63" s="130"/>
      <c r="BJ63" s="130"/>
      <c r="BK63" s="130"/>
      <c r="BL63" s="130"/>
      <c r="BM63" s="130"/>
      <c r="BN63" s="130"/>
      <c r="BO63" s="130"/>
      <c r="BP63" s="130"/>
      <c r="BQ63" s="130"/>
      <c r="BR63" s="130"/>
      <c r="BS63" s="130"/>
      <c r="BT63" s="130"/>
    </row>
    <row r="64" spans="1:72" s="15" customFormat="1" x14ac:dyDescent="0.3">
      <c r="A64" s="78" t="s">
        <v>983</v>
      </c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</row>
    <row r="65" spans="1:72" s="15" customFormat="1" x14ac:dyDescent="0.3">
      <c r="A65" s="80" t="s">
        <v>980</v>
      </c>
      <c r="B65" s="81">
        <f>IF(B36=0,0,SUM($B16:B16)/SUM($B36:B36))</f>
        <v>0.30543713502892095</v>
      </c>
      <c r="C65" s="81">
        <f>IF(C36=0,0,SUM($B16:C16)/SUM($B36:C36))</f>
        <v>0.33846341569704108</v>
      </c>
      <c r="D65" s="81">
        <f>IF(D36=0,0,SUM($B16:D16)/SUM($B36:D36))</f>
        <v>0.36166941084991183</v>
      </c>
      <c r="E65" s="81">
        <f>IF(E36=0,0,SUM($B16:E16)/SUM($B36:E36))</f>
        <v>0.36170932218900614</v>
      </c>
      <c r="F65" s="81">
        <f>IF(F36=0,0,SUM($B16:F16)/SUM($B36:F36))</f>
        <v>0.35318567902194409</v>
      </c>
      <c r="G65" s="81">
        <f>IF(G36=0,0,SUM($B16:G16)/SUM($B36:G36))</f>
        <v>0.34834346736800625</v>
      </c>
      <c r="H65" s="81">
        <f>IF(H36=0,0,SUM($B16:H16)/SUM($B36:H36))</f>
        <v>0.34309854026397418</v>
      </c>
      <c r="I65" s="81">
        <f>IF(I36=0,0,SUM($B16:I16)/SUM($B36:I36))</f>
        <v>0.33849826414044526</v>
      </c>
      <c r="J65" s="81">
        <f>IF(J36=0,0,SUM($B16:J16)/SUM($B36:J36))</f>
        <v>0.31278480540276471</v>
      </c>
      <c r="K65" s="81">
        <f>IF(K36=0,0,SUM($B16:K16)/SUM($B36:K36))</f>
        <v>0.30863027894144984</v>
      </c>
      <c r="L65" s="81">
        <f>IF(L16=0,0,SUM($B16:L16)/SUM($B36:L36))</f>
        <v>0.30483189126716126</v>
      </c>
      <c r="M65" s="81">
        <f>IF(M16=0,0,SUM($B16:M16)/SUM($B36:M36))</f>
        <v>0.30654345633475866</v>
      </c>
      <c r="N65" s="81">
        <f>IF(N16=0,0,SUM($B16:N16)/SUM($B36:N36))</f>
        <v>0.31096528633865345</v>
      </c>
      <c r="O65" s="81">
        <f>IF(O16=0,0,SUM($B16:O16)/SUM($B36:O36))</f>
        <v>0.31486659315779847</v>
      </c>
      <c r="P65" s="81">
        <f>IF(P16=0,0,SUM($B16:P16)/SUM($B36:P36))</f>
        <v>0.31730967177100367</v>
      </c>
      <c r="Q65" s="81">
        <f>IF(Q16=0,0,SUM($B16:Q16)/SUM($B36:Q36))</f>
        <v>0.3185580041164871</v>
      </c>
      <c r="R65" s="81">
        <f>IF(R16=0,0,SUM($B16:R16)/SUM($B36:R36))</f>
        <v>0.30936523102837404</v>
      </c>
      <c r="S65" s="81">
        <f>IF(S16=0,0,SUM($B16:S16)/SUM($B36:S36))</f>
        <v>0.30957803711299026</v>
      </c>
      <c r="T65" s="81">
        <f>IF(T16=0,0,SUM($B16:T16)/SUM($B36:T36))</f>
        <v>0.31070677595834834</v>
      </c>
      <c r="U65" s="81">
        <f>IF(U16=0,0,SUM($B16:U16)/SUM($B36:U36))</f>
        <v>0.30929314120750595</v>
      </c>
      <c r="V65" s="81">
        <f>IF(V16=0,0,SUM($B16:V16)/SUM($B36:V36))</f>
        <v>0.31111195516743501</v>
      </c>
      <c r="W65" s="81">
        <f>IF(W16=0,0,SUM($B16:W16)/SUM($B36:W36))</f>
        <v>0.31067884331203449</v>
      </c>
      <c r="X65" s="81">
        <f>IF(X16=0,0,SUM($B16:X16)/SUM($B36:X36))</f>
        <v>0.31033319276946641</v>
      </c>
      <c r="Y65" s="81">
        <f>IF(Y16=0,0,SUM($B16:Y16)/SUM($B36:Y36))</f>
        <v>0.3087553057709444</v>
      </c>
      <c r="Z65" s="81">
        <f>IF(Z16=0,0,SUM($B16:Z16)/SUM($B36:Z36))</f>
        <v>0.30907906948633218</v>
      </c>
      <c r="AA65" s="81">
        <f>IF(AA16=0,0,SUM($B16:AA16)/SUM($B36:AA36))</f>
        <v>0.31213439980688795</v>
      </c>
      <c r="AB65" s="81">
        <f>IF(AB16=0,0,SUM($B16:AB16)/SUM($B36:AB36))</f>
        <v>0.31215721604539992</v>
      </c>
      <c r="AC65" s="81">
        <f>IF(AC16=0,0,SUM($B16:AC16)/SUM($B36:AC36))</f>
        <v>0.31042816348124946</v>
      </c>
      <c r="AD65" s="81">
        <f>IF(AD16=0,0,SUM($B16:AD16)/SUM($B36:AD36))</f>
        <v>0.30911949964784274</v>
      </c>
      <c r="AE65" s="81">
        <f>IF(AE16=0,0,SUM($B16:AE16)/SUM($B36:AE36))</f>
        <v>0.3096037235610698</v>
      </c>
      <c r="AF65" s="81">
        <f>IF(AF16=0,0,SUM($B16:AF16)/SUM($B36:AF36))</f>
        <v>0.30887569678072285</v>
      </c>
      <c r="AG65" s="81">
        <f>IF(AG16=0,0,SUM($B16:AG16)/SUM($B36:AG36))</f>
        <v>0.30616342032121291</v>
      </c>
      <c r="AH65" s="81">
        <f>IF(AH16=0,0,SUM($B16:AH16)/SUM($B36:AH36))</f>
        <v>0.30531161827119147</v>
      </c>
      <c r="AI65" s="81">
        <f>IF(AI16=0,0,SUM($B16:AI16)/SUM($B36:AI36))</f>
        <v>0.30497553806438243</v>
      </c>
      <c r="AJ65" s="81">
        <f>IF(AJ16=0,0,SUM($B16:AJ16)/SUM($B36:AJ36))</f>
        <v>0.3029301591355566</v>
      </c>
      <c r="AK65" s="81">
        <f>IF(AK16=0,0,SUM($B16:AK16)/SUM($B36:AK36))</f>
        <v>0.30545752254693581</v>
      </c>
      <c r="AL65" s="81">
        <f>IF(AL16=0,0,SUM($B16:AL16)/SUM($B36:AL36))</f>
        <v>0.3054114550184221</v>
      </c>
      <c r="AM65" s="81">
        <f>IF(AM16=0,0,SUM($B16:AM16)/SUM($B36:AM36))</f>
        <v>0.30562308119664472</v>
      </c>
      <c r="AN65" s="162">
        <f>IF(AN16=0,0,SUM($B16:AN16)/SUM($B36:AN36))</f>
        <v>0</v>
      </c>
      <c r="AO65" s="162">
        <f>IF(AO16=0,0,SUM($B16:AO16)/SUM($B36:AO36))</f>
        <v>0</v>
      </c>
      <c r="AP65" s="162">
        <f>IF(AP16=0,0,SUM($B16:AP16)/SUM($B36:AP36))</f>
        <v>0</v>
      </c>
      <c r="AQ65" s="162">
        <f>IF(AQ16=0,0,SUM($B16:AQ16)/SUM($B36:AQ36))</f>
        <v>0</v>
      </c>
      <c r="AR65" s="162">
        <f>IF(AR16=0,0,SUM($B16:AR16)/SUM($B36:AR36))</f>
        <v>0</v>
      </c>
      <c r="AS65" s="162">
        <f>IF(AS16=0,0,SUM($B16:AS16)/SUM($B36:AS36))</f>
        <v>0</v>
      </c>
      <c r="AT65" s="162">
        <f>IF(AT16=0,0,SUM($B16:AT16)/SUM($B36:AT36))</f>
        <v>0</v>
      </c>
      <c r="AU65" s="162">
        <f>IF(AU16=0,0,SUM($B16:AU16)/SUM($B36:AU36))</f>
        <v>0</v>
      </c>
      <c r="AV65" s="162">
        <f>IF(AV16=0,0,SUM($B16:AV16)/SUM($B36:AV36))</f>
        <v>0</v>
      </c>
      <c r="AW65" s="162">
        <f>IF(AW16=0,0,SUM($B16:AW16)/SUM($B36:AW36))</f>
        <v>0</v>
      </c>
      <c r="AX65" s="162">
        <f>IF(AX16=0,0,SUM($B16:AX16)/SUM($B36:AX36))</f>
        <v>0</v>
      </c>
      <c r="AY65" s="162">
        <f>IF(AY16=0,0,SUM($B16:AY16)/SUM($B36:AY36))</f>
        <v>0</v>
      </c>
      <c r="AZ65" s="162">
        <f>IF(AZ16=0,0,SUM($B16:AZ16)/SUM($B36:AZ36))</f>
        <v>0</v>
      </c>
      <c r="BA65" s="162">
        <f>IF(BA16=0,0,SUM($B16:BA16)/SUM($B36:BA36))</f>
        <v>0</v>
      </c>
      <c r="BB65" s="127"/>
      <c r="BC65" s="162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</row>
    <row r="66" spans="1:72" s="15" customFormat="1" x14ac:dyDescent="0.3">
      <c r="A66" s="80" t="s">
        <v>981</v>
      </c>
      <c r="B66" s="81">
        <f>IF(B36=0,0,SUM($B19:B19)/SUM($B36:B36))</f>
        <v>0.36078819915312871</v>
      </c>
      <c r="C66" s="81">
        <f>IF(C36=0,0,SUM($B19:C19)/SUM($B36:C36))</f>
        <v>0.39656832410917919</v>
      </c>
      <c r="D66" s="81">
        <f>IF(D36=0,0,SUM($B19:D19)/SUM($B36:D36))</f>
        <v>0.42257606733839947</v>
      </c>
      <c r="E66" s="81">
        <f>IF(E36=0,0,SUM($B19:E19)/SUM($B36:E36))</f>
        <v>0.42271841254346898</v>
      </c>
      <c r="F66" s="81">
        <f>IF(F36=0,0,SUM($B19:F19)/SUM($B36:F36))</f>
        <v>0.41392544072771098</v>
      </c>
      <c r="G66" s="81">
        <f>IF(G36=0,0,SUM($B19:G19)/SUM($B36:G36))</f>
        <v>0.40866510232560016</v>
      </c>
      <c r="H66" s="81">
        <f>IF(H36=0,0,SUM($B19:H19)/SUM($B36:H36))</f>
        <v>0.4026518225856674</v>
      </c>
      <c r="I66" s="81">
        <f>IF(I36=0,0,SUM($B19:I19)/SUM($B36:I36))</f>
        <v>0.39645684693717875</v>
      </c>
      <c r="J66" s="81">
        <f>IF(J36=0,0,SUM($B19:J19)/SUM($B36:J36))</f>
        <v>0.36367320375262358</v>
      </c>
      <c r="K66" s="81">
        <f>IF(K36=0,0,SUM($B19:K19)/SUM($B36:K36))</f>
        <v>0.35935336184985056</v>
      </c>
      <c r="L66" s="81">
        <f>IF(L16=0,0,SUM($B19:L19)/SUM($B36:L36))</f>
        <v>0.35502245571481184</v>
      </c>
      <c r="M66" s="81">
        <f>IF(M16=0,0,SUM($B19:M19)/SUM($B36:M36))</f>
        <v>0.35668104222671049</v>
      </c>
      <c r="N66" s="81">
        <f>IF(N16=0,0,SUM($B19:N19)/SUM($B36:N36))</f>
        <v>0.36177682477914569</v>
      </c>
      <c r="O66" s="81">
        <f>IF(O16=0,0,SUM($B19:O19)/SUM($B36:O36))</f>
        <v>0.36628851961415926</v>
      </c>
      <c r="P66" s="81">
        <f>IF(P16=0,0,SUM($B19:P19)/SUM($B36:P36))</f>
        <v>0.36927807913679789</v>
      </c>
      <c r="Q66" s="81">
        <f>IF(Q16=0,0,SUM($B19:Q19)/SUM($B36:Q36))</f>
        <v>0.37042742673525109</v>
      </c>
      <c r="R66" s="81">
        <f>IF(R16=0,0,SUM($B19:R19)/SUM($B36:R36))</f>
        <v>0.35873647373159478</v>
      </c>
      <c r="S66" s="81">
        <f>IF(S16=0,0,SUM($B19:S19)/SUM($B36:S36))</f>
        <v>0.35910274437038214</v>
      </c>
      <c r="T66" s="81">
        <f>IF(T16=0,0,SUM($B19:T19)/SUM($B36:T36))</f>
        <v>0.36054697254906903</v>
      </c>
      <c r="U66" s="81">
        <f>IF(U16=0,0,SUM($B19:U19)/SUM($B36:U36))</f>
        <v>0.35906667164401979</v>
      </c>
      <c r="V66" s="81">
        <f>IF(V16=0,0,SUM($B19:V19)/SUM($B36:V36))</f>
        <v>0.36087073408510478</v>
      </c>
      <c r="W66" s="81">
        <f>IF(W16=0,0,SUM($B19:W19)/SUM($B36:W36))</f>
        <v>0.36052295810864965</v>
      </c>
      <c r="X66" s="81">
        <f>IF(X16=0,0,SUM($B19:X19)/SUM($B36:X36))</f>
        <v>0.36022982213934268</v>
      </c>
      <c r="Y66" s="81">
        <f>IF(Y16=0,0,SUM($B19:Y19)/SUM($B36:Y36))</f>
        <v>0.35828553425512666</v>
      </c>
      <c r="Z66" s="81">
        <f>IF(Z16=0,0,SUM($B19:Z19)/SUM($B36:Z36))</f>
        <v>0.35852162641172347</v>
      </c>
      <c r="AA66" s="81">
        <f>IF(AA16=0,0,SUM($B19:AA19)/SUM($B36:AA36))</f>
        <v>0.36153726359209587</v>
      </c>
      <c r="AB66" s="81">
        <f>IF(AB16=0,0,SUM($B19:AB19)/SUM($B36:AB36))</f>
        <v>0.36101970808895745</v>
      </c>
      <c r="AC66" s="81">
        <f>IF(AC16=0,0,SUM($B19:AC19)/SUM($B36:AC36))</f>
        <v>0.35884217409477637</v>
      </c>
      <c r="AD66" s="81">
        <f>IF(AD16=0,0,SUM($B19:AD19)/SUM($B36:AD36))</f>
        <v>0.35716503382538139</v>
      </c>
      <c r="AE66" s="81">
        <f>IF(AE16=0,0,SUM($B19:AE19)/SUM($B36:AE36))</f>
        <v>0.35738513849554604</v>
      </c>
      <c r="AF66" s="81">
        <f>IF(AF16=0,0,SUM($B19:AF19)/SUM($B36:AF36))</f>
        <v>0.35639279212874098</v>
      </c>
      <c r="AG66" s="81">
        <f>IF(AG16=0,0,SUM($B19:AG19)/SUM($B36:AG36))</f>
        <v>0.3531900389157025</v>
      </c>
      <c r="AH66" s="81">
        <f>IF(AH16=0,0,SUM($B19:AH19)/SUM($B36:AH36))</f>
        <v>0.3520172916291488</v>
      </c>
      <c r="AI66" s="81">
        <f>IF(AI16=0,0,SUM($B19:AI19)/SUM($B36:AI36))</f>
        <v>0.35147747880920238</v>
      </c>
      <c r="AJ66" s="81">
        <f>IF(AJ16=0,0,SUM($B19:AJ19)/SUM($B36:AJ36))</f>
        <v>0.34921756041378715</v>
      </c>
      <c r="AK66" s="81">
        <f>IF(AK16=0,0,SUM($B19:AK19)/SUM($B36:AK36))</f>
        <v>0.35167696594209907</v>
      </c>
      <c r="AL66" s="81">
        <f>IF(AL16=0,0,SUM($B19:AL19)/SUM($B36:AL36))</f>
        <v>0.35165694723906793</v>
      </c>
      <c r="AM66" s="81">
        <f>IF(AM16=0,0,SUM($B19:AM19)/SUM($B36:AM36))</f>
        <v>0.35183696161346184</v>
      </c>
      <c r="AN66" s="162">
        <f>IF(AN16=0,0,SUM($B19:AN19)/SUM($B36:AN36))</f>
        <v>0</v>
      </c>
      <c r="AO66" s="162">
        <f>IF(AO16=0,0,SUM($B19:AO19)/SUM($B36:AO36))</f>
        <v>0</v>
      </c>
      <c r="AP66" s="162">
        <f>IF(AP16=0,0,SUM($B19:AP19)/SUM($B36:AP36))</f>
        <v>0</v>
      </c>
      <c r="AQ66" s="162">
        <f>IF(AQ16=0,0,SUM($B19:AQ19)/SUM($B36:AQ36))</f>
        <v>0</v>
      </c>
      <c r="AR66" s="162">
        <f>IF(AR16=0,0,SUM($B19:AR19)/SUM($B36:AR36))</f>
        <v>0</v>
      </c>
      <c r="AS66" s="162">
        <f>IF(AS16=0,0,SUM($B19:AS19)/SUM($B36:AS36))</f>
        <v>0</v>
      </c>
      <c r="AT66" s="162">
        <f>IF(AT16=0,0,SUM($B19:AT19)/SUM($B36:AT36))</f>
        <v>0</v>
      </c>
      <c r="AU66" s="162">
        <f>IF(AU16=0,0,SUM($B19:AU19)/SUM($B36:AU36))</f>
        <v>0</v>
      </c>
      <c r="AV66" s="162">
        <f>IF(AV16=0,0,SUM($B19:AV19)/SUM($B36:AV36))</f>
        <v>0</v>
      </c>
      <c r="AW66" s="162">
        <f>IF(AW16=0,0,SUM($B19:AW19)/SUM($B36:AW36))</f>
        <v>0</v>
      </c>
      <c r="AX66" s="162">
        <f>IF(AX16=0,0,SUM($B19:AX19)/SUM($B36:AX36))</f>
        <v>0</v>
      </c>
      <c r="AY66" s="162">
        <f>IF(AY16=0,0,SUM($B19:AY19)/SUM($B36:AY36))</f>
        <v>0</v>
      </c>
      <c r="AZ66" s="162">
        <f>IF(AZ16=0,0,SUM($B19:AZ19)/SUM($B36:AZ36))</f>
        <v>0</v>
      </c>
      <c r="BA66" s="162">
        <f>IF(BA16=0,0,SUM($B19:BA19)/SUM($B36:BA36))</f>
        <v>0</v>
      </c>
      <c r="BB66" s="127"/>
      <c r="BC66" s="162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</row>
    <row r="67" spans="1:72" x14ac:dyDescent="0.3">
      <c r="A67" s="11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0"/>
      <c r="BN67" s="130"/>
      <c r="BO67" s="130"/>
      <c r="BP67" s="130"/>
      <c r="BQ67" s="130"/>
      <c r="BR67" s="130"/>
      <c r="BS67" s="130"/>
      <c r="BT67" s="130"/>
    </row>
    <row r="68" spans="1:72" x14ac:dyDescent="0.3">
      <c r="A68" s="11" t="s">
        <v>984</v>
      </c>
      <c r="B68" s="82">
        <f t="shared" ref="B68:AG68" si="23">IF(SUM(B26:B27)=0,0,SUM(B5:B8)/SUM(B26:B27))</f>
        <v>0.84802884615384611</v>
      </c>
      <c r="C68" s="82">
        <f t="shared" si="23"/>
        <v>0.92473684210526319</v>
      </c>
      <c r="D68" s="82">
        <f t="shared" si="23"/>
        <v>0.96312958435207829</v>
      </c>
      <c r="E68" s="82">
        <f t="shared" si="23"/>
        <v>0.91523696682464462</v>
      </c>
      <c r="F68" s="82">
        <f t="shared" si="23"/>
        <v>0.77325688073394494</v>
      </c>
      <c r="G68" s="82">
        <f t="shared" si="23"/>
        <v>0.77556291390728471</v>
      </c>
      <c r="H68" s="82">
        <f t="shared" si="23"/>
        <v>0.77730603448275848</v>
      </c>
      <c r="I68" s="82">
        <f t="shared" si="23"/>
        <v>0.76605882352941179</v>
      </c>
      <c r="J68" s="82">
        <f t="shared" si="23"/>
        <v>0.53514392991239046</v>
      </c>
      <c r="K68" s="82">
        <f t="shared" si="23"/>
        <v>0.70663967611336032</v>
      </c>
      <c r="L68" s="82">
        <f t="shared" si="23"/>
        <v>0.70775047258979218</v>
      </c>
      <c r="M68" s="82">
        <f t="shared" si="23"/>
        <v>0.8191650099403579</v>
      </c>
      <c r="N68" s="82">
        <f t="shared" si="23"/>
        <v>0.89817129629629633</v>
      </c>
      <c r="O68" s="82">
        <f t="shared" si="23"/>
        <v>0.91387990762124705</v>
      </c>
      <c r="P68" s="82">
        <f t="shared" si="23"/>
        <v>0.86352941176470588</v>
      </c>
      <c r="Q68" s="82">
        <f t="shared" si="23"/>
        <v>0.81437246963562759</v>
      </c>
      <c r="R68" s="82">
        <f t="shared" si="23"/>
        <v>0.60277556440903057</v>
      </c>
      <c r="S68" s="82">
        <f t="shared" si="23"/>
        <v>0.75238775510204081</v>
      </c>
      <c r="T68" s="82">
        <f t="shared" si="23"/>
        <v>0.81222466960352424</v>
      </c>
      <c r="U68" s="82">
        <f t="shared" si="23"/>
        <v>0.67914285714285716</v>
      </c>
      <c r="V68" s="82">
        <f t="shared" si="23"/>
        <v>0.86938247011952197</v>
      </c>
      <c r="W68" s="82">
        <f t="shared" si="23"/>
        <v>0.73987261146496819</v>
      </c>
      <c r="X68" s="82">
        <f t="shared" si="23"/>
        <v>0.71472222222222215</v>
      </c>
      <c r="Y68" s="82">
        <f t="shared" si="23"/>
        <v>0.7174516695957821</v>
      </c>
      <c r="Z68" s="82">
        <f t="shared" si="23"/>
        <v>0.80220729366602694</v>
      </c>
      <c r="AA68" s="82">
        <f t="shared" si="23"/>
        <v>0.88521739130434773</v>
      </c>
      <c r="AB68" s="82">
        <f t="shared" si="23"/>
        <v>0.74196491228070172</v>
      </c>
      <c r="AC68" s="82">
        <f t="shared" si="23"/>
        <v>0.69423948220064724</v>
      </c>
      <c r="AD68" s="82">
        <f t="shared" si="23"/>
        <v>0.71349917081260361</v>
      </c>
      <c r="AE68" s="82">
        <f t="shared" si="23"/>
        <v>0.80719387755102046</v>
      </c>
      <c r="AF68" s="82">
        <f t="shared" si="23"/>
        <v>0.75614583333333329</v>
      </c>
      <c r="AG68" s="82">
        <f t="shared" si="23"/>
        <v>0.64645400593471813</v>
      </c>
      <c r="AH68" s="82">
        <f t="shared" ref="AH68:BA68" si="24">IF(SUM(AH26:AH27)=0,0,SUM(AH5:AH8)/SUM(AH26:AH27))</f>
        <v>0.71882825040128417</v>
      </c>
      <c r="AI68" s="82">
        <f t="shared" si="24"/>
        <v>0.73329489291598027</v>
      </c>
      <c r="AJ68" s="82">
        <f t="shared" si="24"/>
        <v>0.61023178807947021</v>
      </c>
      <c r="AK68" s="82">
        <f t="shared" si="24"/>
        <v>0.80634234234234226</v>
      </c>
      <c r="AL68" s="82">
        <f t="shared" si="24"/>
        <v>0.6970802919708029</v>
      </c>
      <c r="AM68" s="82">
        <f t="shared" si="24"/>
        <v>0.7262171628721541</v>
      </c>
      <c r="AN68" s="163">
        <f t="shared" si="24"/>
        <v>0</v>
      </c>
      <c r="AO68" s="163">
        <f t="shared" si="24"/>
        <v>0</v>
      </c>
      <c r="AP68" s="163">
        <f t="shared" si="24"/>
        <v>0</v>
      </c>
      <c r="AQ68" s="163">
        <f t="shared" si="24"/>
        <v>0</v>
      </c>
      <c r="AR68" s="163">
        <f t="shared" si="24"/>
        <v>0</v>
      </c>
      <c r="AS68" s="163">
        <f t="shared" si="24"/>
        <v>0</v>
      </c>
      <c r="AT68" s="163">
        <f t="shared" si="24"/>
        <v>0</v>
      </c>
      <c r="AU68" s="163">
        <f t="shared" si="24"/>
        <v>0</v>
      </c>
      <c r="AV68" s="163">
        <f t="shared" si="24"/>
        <v>0</v>
      </c>
      <c r="AW68" s="163">
        <f t="shared" si="24"/>
        <v>0</v>
      </c>
      <c r="AX68" s="163">
        <f t="shared" si="24"/>
        <v>0</v>
      </c>
      <c r="AY68" s="163">
        <f t="shared" si="24"/>
        <v>0</v>
      </c>
      <c r="AZ68" s="163">
        <f t="shared" si="24"/>
        <v>0</v>
      </c>
      <c r="BA68" s="163">
        <f t="shared" si="24"/>
        <v>0</v>
      </c>
      <c r="BB68" s="130"/>
      <c r="BC68" s="164"/>
      <c r="BD68" s="130"/>
      <c r="BE68" s="130"/>
      <c r="BF68" s="130"/>
      <c r="BG68" s="130"/>
      <c r="BH68" s="130"/>
      <c r="BI68" s="130"/>
      <c r="BJ68" s="130"/>
      <c r="BK68" s="130"/>
      <c r="BL68" s="130"/>
      <c r="BM68" s="130"/>
      <c r="BN68" s="130"/>
      <c r="BO68" s="130"/>
      <c r="BP68" s="130"/>
      <c r="BQ68" s="130"/>
      <c r="BR68" s="130"/>
      <c r="BS68" s="130"/>
      <c r="BT68" s="130"/>
    </row>
    <row r="69" spans="1:72" x14ac:dyDescent="0.3">
      <c r="A69" s="11" t="s">
        <v>985</v>
      </c>
      <c r="B69" s="82">
        <f>IF(B68=0,0,SUM($B5:B8)/SUM($B26:B27))</f>
        <v>0.84802884615384611</v>
      </c>
      <c r="C69" s="82">
        <f>IF(C68=0,0,SUM($B5:C8)/SUM($B26:C27))</f>
        <v>0.88732708089097301</v>
      </c>
      <c r="D69" s="82">
        <f>IF(D68=0,0,SUM($B5:D8)/SUM($B26:D27))</f>
        <v>0.91189381933438995</v>
      </c>
      <c r="E69" s="82">
        <f>IF(E68=0,0,SUM($B5:E8)/SUM($B26:E27))</f>
        <v>0.91273159144893123</v>
      </c>
      <c r="F69" s="82">
        <f>IF(F68=0,0,SUM($B5:F8)/SUM($B26:F27))</f>
        <v>0.88404716981132092</v>
      </c>
      <c r="G69" s="82">
        <f>IF(G68=0,0,SUM($B5:G8)/SUM($B26:G27))</f>
        <v>0.86494753206373909</v>
      </c>
      <c r="H69" s="82">
        <f>IF(H68=0,0,SUM($B5:H8)/SUM($B26:H27))</f>
        <v>0.85155745801778093</v>
      </c>
      <c r="I69" s="82">
        <f>IF(I68=0,0,SUM($B5:I8)/SUM($B26:I27))</f>
        <v>0.83926416690160721</v>
      </c>
      <c r="J69" s="82">
        <f>IF(J68=0,0,SUM($B5:J8)/SUM($B26:J27))</f>
        <v>0.78335250805338263</v>
      </c>
      <c r="K69" s="82">
        <f>IF(K68=0,0,SUM($B5:K8)/SUM($B26:K27))</f>
        <v>0.77552272727272753</v>
      </c>
      <c r="L69" s="82">
        <f>IF(L68=0,0,SUM($B5:L8)/SUM($B26:L27))</f>
        <v>0.76884522257403631</v>
      </c>
      <c r="M69" s="82">
        <f>IF(M68=0,0,SUM($B5:M8)/SUM($B26:M27))</f>
        <v>0.77315565395095354</v>
      </c>
      <c r="N69" s="82">
        <f>IF(N68=0,0,SUM($B5:N8)/SUM($B26:N27))</f>
        <v>0.78172271573604057</v>
      </c>
      <c r="O69" s="82">
        <f>IF(O68=0,0,SUM($B5:O8)/SUM($B26:O27))</f>
        <v>0.79021671367077329</v>
      </c>
      <c r="P69" s="82">
        <f>IF(P68=0,0,SUM($B5:P8)/SUM($B26:P27))</f>
        <v>0.79456716001117</v>
      </c>
      <c r="Q69" s="82">
        <f>IF(Q68=0,0,SUM($B5:Q8)/SUM($B26:Q27))</f>
        <v>0.79584508881922655</v>
      </c>
      <c r="R69" s="82">
        <f>IF(R68=0,0,SUM($B5:R8)/SUM($B26:R27))</f>
        <v>0.77855630871685089</v>
      </c>
      <c r="S69" s="82">
        <f>IF(S68=0,0,SUM($B5:S8)/SUM($B26:S27))</f>
        <v>0.77711540622541853</v>
      </c>
      <c r="T69" s="82">
        <f>IF(T68=0,0,SUM($B5:T8)/SUM($B26:T27))</f>
        <v>0.77881963006521959</v>
      </c>
      <c r="U69" s="82">
        <f>IF(U68=0,0,SUM($B5:U8)/SUM($B26:U27))</f>
        <v>0.7735219680097184</v>
      </c>
      <c r="V69" s="82">
        <f>IF(V68=0,0,SUM($B5:V8)/SUM($B26:V27))</f>
        <v>0.77815799614643533</v>
      </c>
      <c r="W69" s="82">
        <f>IF(W68=0,0,SUM($B5:W8)/SUM($B26:W27))</f>
        <v>0.77649617546769922</v>
      </c>
      <c r="X69" s="82">
        <f>IF(X68=0,0,SUM($B5:X8)/SUM($B26:X27))</f>
        <v>0.77375429326287992</v>
      </c>
      <c r="Y69" s="82">
        <f>IF(Y68=0,0,SUM($B5:Y8)/SUM($B26:Y27))</f>
        <v>0.77106759476685682</v>
      </c>
      <c r="Z69" s="82">
        <f>IF(Z68=0,0,SUM($B5:Z8)/SUM($B26:Z27))</f>
        <v>0.77237123342707925</v>
      </c>
      <c r="AA69" s="82">
        <f>IF(AA68=0,0,SUM($B5:AA8)/SUM($B26:AA27))</f>
        <v>0.77697240635116394</v>
      </c>
      <c r="AB69" s="82">
        <f>IF(AB68=0,0,SUM($B5:AB8)/SUM($B26:AB27))</f>
        <v>0.77549911399881866</v>
      </c>
      <c r="AC69" s="82">
        <f>IF(AC68=0,0,SUM($B5:AC8)/SUM($B26:AC27))</f>
        <v>0.77195311396695387</v>
      </c>
      <c r="AD69" s="82">
        <f>IF(AD68=0,0,SUM($B5:AD8)/SUM($B26:AD27))</f>
        <v>0.76956586522180837</v>
      </c>
      <c r="AE69" s="82">
        <f>IF(AE68=0,0,SUM($B5:AE8)/SUM($B26:AE27))</f>
        <v>0.77100696932195667</v>
      </c>
      <c r="AF69" s="82">
        <f>IF(AF68=0,0,SUM($B5:AF8)/SUM($B26:AF27))</f>
        <v>0.77046958377801489</v>
      </c>
      <c r="AG69" s="82">
        <f>IF(AG68=0,0,SUM($B5:AG8)/SUM($B26:AG27))</f>
        <v>0.76543516232006259</v>
      </c>
      <c r="AH69" s="82">
        <f>IF(AH68=0,0,SUM($B5:AH8)/SUM($B26:AH27))</f>
        <v>0.76374956461163346</v>
      </c>
      <c r="AI69" s="82">
        <f>IF(AI68=0,0,SUM($B5:AI8)/SUM($B26:AI27))</f>
        <v>0.76271294790556821</v>
      </c>
      <c r="AJ69" s="82">
        <f>IF(AJ68=0,0,SUM($B5:AJ8)/SUM($B26:AJ27))</f>
        <v>0.75771763302055639</v>
      </c>
      <c r="AK69" s="82">
        <f>IF(AK68=0,0,SUM($B5:AK8)/SUM($B26:AK27))</f>
        <v>0.75913858466722806</v>
      </c>
      <c r="AL69" s="82">
        <f>IF(AL68=0,0,SUM($B5:AL8)/SUM($B26:AL27))</f>
        <v>0.75739815762538365</v>
      </c>
      <c r="AM69" s="82">
        <f>IF(AM68=0,0,SUM($B5:AM8)/SUM($B26:AM27))</f>
        <v>0.75651285366217469</v>
      </c>
      <c r="AN69" s="163">
        <f>IF(AN68=0,0,SUM($B5:AN8)/SUM($B26:AN27))</f>
        <v>0</v>
      </c>
      <c r="AO69" s="163">
        <f>IF(AO68=0,0,SUM($B5:AO8)/SUM($B26:AO27))</f>
        <v>0</v>
      </c>
      <c r="AP69" s="163">
        <f>IF(AP68=0,0,SUM($B5:AP8)/SUM($B26:AP27))</f>
        <v>0</v>
      </c>
      <c r="AQ69" s="163">
        <f>IF(AQ68=0,0,SUM($B5:AQ8)/SUM($B26:AQ27))</f>
        <v>0</v>
      </c>
      <c r="AR69" s="163">
        <f>IF(AR68=0,0,SUM($B5:AR8)/SUM($B26:AR27))</f>
        <v>0</v>
      </c>
      <c r="AS69" s="163">
        <f>IF(AS68=0,0,SUM($B5:AS8)/SUM($B26:AS27))</f>
        <v>0</v>
      </c>
      <c r="AT69" s="163">
        <f>IF(AT68=0,0,SUM($B5:AT8)/SUM($B26:AT27))</f>
        <v>0</v>
      </c>
      <c r="AU69" s="163">
        <f>IF(AU68=0,0,SUM($B5:AU8)/SUM($B26:AU27))</f>
        <v>0</v>
      </c>
      <c r="AV69" s="163">
        <f>IF(AV68=0,0,SUM($B5:AV8)/SUM($B26:AV27))</f>
        <v>0</v>
      </c>
      <c r="AW69" s="163">
        <f>IF(AW68=0,0,SUM($B5:AW8)/SUM($B26:AW27))</f>
        <v>0</v>
      </c>
      <c r="AX69" s="163">
        <f>IF(AX68=0,0,SUM($B5:AX8)/SUM($B26:AX27))</f>
        <v>0</v>
      </c>
      <c r="AY69" s="163">
        <f>IF(AY68=0,0,SUM($B5:AY8)/SUM($B26:AY27))</f>
        <v>0</v>
      </c>
      <c r="AZ69" s="163">
        <f>IF(AZ68=0,0,SUM($B5:AZ8)/SUM($B26:AZ27))</f>
        <v>0</v>
      </c>
      <c r="BA69" s="163">
        <f>IF(BA68=0,0,SUM($B5:BA8)/SUM($B26:BA27))</f>
        <v>0</v>
      </c>
      <c r="BB69" s="130"/>
      <c r="BC69" s="130"/>
      <c r="BD69" s="130"/>
      <c r="BE69" s="130"/>
      <c r="BF69" s="130"/>
      <c r="BG69" s="130"/>
      <c r="BH69" s="130"/>
      <c r="BI69" s="130"/>
      <c r="BJ69" s="130"/>
      <c r="BK69" s="130"/>
      <c r="BL69" s="130"/>
      <c r="BM69" s="130"/>
      <c r="BN69" s="130"/>
      <c r="BO69" s="130"/>
      <c r="BP69" s="130"/>
      <c r="BQ69" s="130"/>
      <c r="BR69" s="130"/>
      <c r="BS69" s="130"/>
      <c r="BT69" s="130"/>
    </row>
    <row r="70" spans="1:72" x14ac:dyDescent="0.3">
      <c r="AN70" s="130"/>
      <c r="AO70" s="130"/>
      <c r="AP70" s="130"/>
      <c r="AQ70" s="130"/>
      <c r="AR70" s="130"/>
      <c r="AS70" s="130"/>
      <c r="AT70" s="130"/>
      <c r="AU70" s="130"/>
      <c r="AV70" s="130"/>
      <c r="AW70" s="130"/>
      <c r="AX70" s="130"/>
      <c r="AY70" s="130"/>
      <c r="AZ70" s="130"/>
      <c r="BA70" s="130"/>
      <c r="BB70" s="130"/>
      <c r="BC70" s="130"/>
      <c r="BD70" s="130"/>
      <c r="BE70" s="130"/>
      <c r="BF70" s="130"/>
      <c r="BG70" s="130"/>
      <c r="BH70" s="130"/>
      <c r="BI70" s="130"/>
      <c r="BJ70" s="130"/>
      <c r="BK70" s="130"/>
      <c r="BL70" s="130"/>
      <c r="BM70" s="130"/>
      <c r="BN70" s="130"/>
      <c r="BO70" s="130"/>
      <c r="BP70" s="130"/>
      <c r="BQ70" s="130"/>
      <c r="BR70" s="130"/>
      <c r="BS70" s="130"/>
      <c r="BT70" s="130"/>
    </row>
    <row r="71" spans="1:72" x14ac:dyDescent="0.3">
      <c r="A71" s="75" t="s">
        <v>1443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  <c r="BD71" s="127"/>
      <c r="BE71" s="130"/>
      <c r="BF71" s="130"/>
      <c r="BG71" s="130"/>
      <c r="BH71" s="130"/>
      <c r="BI71" s="130"/>
      <c r="BJ71" s="130"/>
      <c r="BK71" s="130"/>
      <c r="BL71" s="130"/>
      <c r="BM71" s="130"/>
      <c r="BN71" s="130"/>
      <c r="BO71" s="130"/>
      <c r="BP71" s="130"/>
      <c r="BQ71" s="130"/>
      <c r="BR71" s="130"/>
      <c r="BS71" s="130"/>
      <c r="BT71" s="130"/>
    </row>
    <row r="72" spans="1:72" x14ac:dyDescent="0.3">
      <c r="A72" s="78" t="s">
        <v>979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30"/>
      <c r="BF72" s="130"/>
      <c r="BG72" s="130"/>
      <c r="BH72" s="130"/>
      <c r="BI72" s="130"/>
      <c r="BJ72" s="130"/>
      <c r="BK72" s="130"/>
      <c r="BL72" s="130"/>
      <c r="BM72" s="130"/>
      <c r="BN72" s="130"/>
      <c r="BO72" s="130"/>
      <c r="BP72" s="130"/>
      <c r="BQ72" s="130"/>
      <c r="BR72" s="130"/>
      <c r="BS72" s="130"/>
      <c r="BT72" s="130"/>
    </row>
    <row r="73" spans="1:72" x14ac:dyDescent="0.3">
      <c r="A73" s="80" t="s">
        <v>980</v>
      </c>
      <c r="B73" s="81">
        <v>0.3118681302850887</v>
      </c>
      <c r="C73" s="81">
        <v>0.3189014985104684</v>
      </c>
      <c r="D73" s="81">
        <v>0.30429205234993878</v>
      </c>
      <c r="E73" s="81">
        <v>0.37541624935302381</v>
      </c>
      <c r="F73" s="81">
        <v>0.34044754048958942</v>
      </c>
      <c r="G73" s="81">
        <v>0.28022158391464913</v>
      </c>
      <c r="H73" s="81">
        <v>0.28930830603618168</v>
      </c>
      <c r="I73" s="81">
        <v>0.30528934348768694</v>
      </c>
      <c r="J73" s="81">
        <v>0.2029517081196168</v>
      </c>
      <c r="K73" s="81">
        <v>0.34184225270539947</v>
      </c>
      <c r="L73" s="81">
        <v>0.29552052218165725</v>
      </c>
      <c r="M73" s="81">
        <v>0.30025917195923085</v>
      </c>
      <c r="N73" s="81">
        <v>0.39738988805443359</v>
      </c>
      <c r="O73" s="81">
        <v>0.31281031733106351</v>
      </c>
      <c r="P73" s="81">
        <v>0.25289543268583492</v>
      </c>
      <c r="Q73" s="81">
        <v>0.27779257089601916</v>
      </c>
      <c r="R73" s="81">
        <v>0.2023306162562146</v>
      </c>
      <c r="S73" s="81">
        <v>0.3057170984455958</v>
      </c>
      <c r="T73" s="81">
        <v>0.3073877855756309</v>
      </c>
      <c r="U73" s="81">
        <v>0.352047085371475</v>
      </c>
      <c r="V73" s="81">
        <v>0.30584639624616167</v>
      </c>
      <c r="W73" s="81">
        <v>0.30308568537153219</v>
      </c>
      <c r="X73" s="81">
        <v>0.36529107731288363</v>
      </c>
      <c r="Y73" s="81">
        <v>0.32790816326530614</v>
      </c>
      <c r="Z73" s="81">
        <v>0.30198980226340011</v>
      </c>
      <c r="AA73" s="81">
        <v>0.30693061803378968</v>
      </c>
      <c r="AB73" s="81">
        <v>0.22247844115812265</v>
      </c>
      <c r="AC73" s="81">
        <v>0.23291009115367625</v>
      </c>
      <c r="AD73" s="81">
        <v>0.26999321209378618</v>
      </c>
      <c r="AE73" s="81">
        <v>0.28222020210137216</v>
      </c>
      <c r="AF73" s="81">
        <v>0.34277522343338329</v>
      </c>
      <c r="AG73" s="81">
        <v>0.24846301309970237</v>
      </c>
      <c r="AH73" s="81">
        <v>0.22923163333217925</v>
      </c>
      <c r="AI73" s="81">
        <v>0.26996068888056901</v>
      </c>
      <c r="AJ73" s="81">
        <v>0.30706680373763146</v>
      </c>
      <c r="AK73" s="81">
        <v>0.25480833249728668</v>
      </c>
      <c r="AL73" s="81">
        <v>0.26360130799605136</v>
      </c>
      <c r="AM73" s="81">
        <v>0.28858093423841591</v>
      </c>
      <c r="AN73" s="162">
        <v>0.27842324698661397</v>
      </c>
      <c r="AO73" s="162">
        <v>0.26682812425214181</v>
      </c>
      <c r="AP73" s="162">
        <v>0.28974227610270126</v>
      </c>
      <c r="AQ73" s="162">
        <v>0.31003961528251411</v>
      </c>
      <c r="AR73" s="162">
        <v>0.29462754531071123</v>
      </c>
      <c r="AS73" s="162">
        <v>0.33517352793716226</v>
      </c>
      <c r="AT73" s="162">
        <v>0.31913754348790929</v>
      </c>
      <c r="AU73" s="162">
        <v>0.85927673931109738</v>
      </c>
      <c r="AV73" s="162">
        <v>0.27567049333432514</v>
      </c>
      <c r="AW73" s="162">
        <v>0.39574127869938586</v>
      </c>
      <c r="AX73" s="162">
        <v>0.39250930720184857</v>
      </c>
      <c r="AY73" s="162">
        <v>0.36727722923608358</v>
      </c>
      <c r="AZ73" s="162">
        <v>0.41482325549882049</v>
      </c>
      <c r="BA73" s="162">
        <v>0.25510795413958137</v>
      </c>
      <c r="BB73" s="127"/>
      <c r="BC73" s="162"/>
      <c r="BD73" s="127"/>
      <c r="BE73" s="130"/>
      <c r="BF73" s="130"/>
      <c r="BG73" s="130"/>
      <c r="BH73" s="130"/>
      <c r="BI73" s="130"/>
      <c r="BJ73" s="130"/>
      <c r="BK73" s="130"/>
      <c r="BL73" s="130"/>
      <c r="BM73" s="130"/>
      <c r="BN73" s="130"/>
      <c r="BO73" s="130"/>
      <c r="BP73" s="130"/>
      <c r="BQ73" s="130"/>
      <c r="BR73" s="130"/>
      <c r="BS73" s="130"/>
      <c r="BT73" s="130"/>
    </row>
    <row r="74" spans="1:72" x14ac:dyDescent="0.3">
      <c r="A74" s="80" t="s">
        <v>981</v>
      </c>
      <c r="B74" s="81">
        <v>0.45592506158433815</v>
      </c>
      <c r="C74" s="81">
        <v>0.3830363355919485</v>
      </c>
      <c r="D74" s="81">
        <v>0.36608376484545885</v>
      </c>
      <c r="E74" s="81">
        <v>0.44263455424181114</v>
      </c>
      <c r="F74" s="81">
        <v>0.41052904527966028</v>
      </c>
      <c r="G74" s="81">
        <v>0.3380160321799488</v>
      </c>
      <c r="H74" s="81">
        <v>0.34367607682166001</v>
      </c>
      <c r="I74" s="81">
        <v>0.36087887042081274</v>
      </c>
      <c r="J74" s="81">
        <v>0.23521081325204043</v>
      </c>
      <c r="K74" s="81">
        <v>0.40479511989373557</v>
      </c>
      <c r="L74" s="81">
        <v>0.35083637570527715</v>
      </c>
      <c r="M74" s="81">
        <v>0.35482168969204914</v>
      </c>
      <c r="N74" s="81">
        <v>0.46625827711951079</v>
      </c>
      <c r="O74" s="81">
        <v>0.37426689979196948</v>
      </c>
      <c r="P74" s="81">
        <v>0.30674891889126443</v>
      </c>
      <c r="Q74" s="81">
        <v>0.32710296503399949</v>
      </c>
      <c r="R74" s="81">
        <v>0.2023306162562146</v>
      </c>
      <c r="S74" s="81">
        <v>0.35753056994818649</v>
      </c>
      <c r="T74" s="81">
        <v>0.36711602209944755</v>
      </c>
      <c r="U74" s="81">
        <v>0.4208451149959066</v>
      </c>
      <c r="V74" s="81">
        <v>0.36335004772803076</v>
      </c>
      <c r="W74" s="81">
        <v>0.36332356475722627</v>
      </c>
      <c r="X74" s="81">
        <v>0.43267788432380705</v>
      </c>
      <c r="Y74" s="81">
        <v>0.38937853454634863</v>
      </c>
      <c r="Z74" s="81">
        <v>0.35606051594274996</v>
      </c>
      <c r="AA74" s="81">
        <v>0.36106338405573513</v>
      </c>
      <c r="AB74" s="81">
        <v>0.25917434222597335</v>
      </c>
      <c r="AC74" s="81">
        <v>0.27306589567521983</v>
      </c>
      <c r="AD74" s="81">
        <v>0.31713144968935897</v>
      </c>
      <c r="AE74" s="81">
        <v>0.33244420113707135</v>
      </c>
      <c r="AF74" s="81">
        <v>0.4001762210627221</v>
      </c>
      <c r="AG74" s="81">
        <v>0.2905031361931828</v>
      </c>
      <c r="AH74" s="81">
        <v>0.26770190158535978</v>
      </c>
      <c r="AI74" s="81">
        <v>0.31675964058405087</v>
      </c>
      <c r="AJ74" s="81">
        <v>0.35296109999449266</v>
      </c>
      <c r="AK74" s="81">
        <v>0.30041087894348023</v>
      </c>
      <c r="AL74" s="81">
        <v>0.31501624712076348</v>
      </c>
      <c r="AM74" s="81">
        <v>0.3422419575541305</v>
      </c>
      <c r="AN74" s="162">
        <v>0.32889872599890979</v>
      </c>
      <c r="AO74" s="162">
        <v>0.31469104484755656</v>
      </c>
      <c r="AP74" s="162">
        <v>0.34367069152407093</v>
      </c>
      <c r="AQ74" s="162">
        <v>0.36109023707908755</v>
      </c>
      <c r="AR74" s="162">
        <v>0.34608044661118326</v>
      </c>
      <c r="AS74" s="162">
        <v>0.39088073087850256</v>
      </c>
      <c r="AT74" s="162">
        <v>0.37640557217919163</v>
      </c>
      <c r="AU74" s="162">
        <v>0.92129532007789516</v>
      </c>
      <c r="AV74" s="162">
        <v>0.31699519806930981</v>
      </c>
      <c r="AW74" s="162">
        <v>0.4594469077287669</v>
      </c>
      <c r="AX74" s="162">
        <v>0.46382886159727271</v>
      </c>
      <c r="AY74" s="162">
        <v>0.42841500320973319</v>
      </c>
      <c r="AZ74" s="162">
        <v>0.47641743608063913</v>
      </c>
      <c r="BA74" s="162">
        <v>0.29975400028573468</v>
      </c>
      <c r="BB74" s="127"/>
      <c r="BC74" s="162"/>
      <c r="BD74" s="127"/>
      <c r="BE74" s="130"/>
      <c r="BF74" s="130"/>
      <c r="BG74" s="130"/>
      <c r="BH74" s="130"/>
      <c r="BI74" s="130"/>
      <c r="BJ74" s="130"/>
      <c r="BK74" s="130"/>
      <c r="BL74" s="130"/>
      <c r="BM74" s="130"/>
      <c r="BN74" s="130"/>
      <c r="BO74" s="130"/>
      <c r="BP74" s="130"/>
      <c r="BQ74" s="130"/>
      <c r="BR74" s="130"/>
      <c r="BS74" s="130"/>
      <c r="BT74" s="130"/>
    </row>
    <row r="75" spans="1:72" x14ac:dyDescent="0.3">
      <c r="A75" s="78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  <c r="BD75" s="127"/>
      <c r="BE75" s="130"/>
      <c r="BF75" s="130"/>
      <c r="BG75" s="130"/>
      <c r="BH75" s="130"/>
      <c r="BI75" s="130"/>
      <c r="BJ75" s="130"/>
      <c r="BK75" s="130"/>
      <c r="BL75" s="130"/>
      <c r="BM75" s="130"/>
      <c r="BN75" s="130"/>
      <c r="BO75" s="130"/>
      <c r="BP75" s="130"/>
      <c r="BQ75" s="130"/>
      <c r="BR75" s="130"/>
      <c r="BS75" s="130"/>
      <c r="BT75" s="130"/>
    </row>
    <row r="76" spans="1:72" x14ac:dyDescent="0.3">
      <c r="A76" s="78" t="s">
        <v>982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/>
      <c r="BE76" s="130"/>
      <c r="BF76" s="130"/>
      <c r="BG76" s="130"/>
      <c r="BH76" s="130"/>
      <c r="BI76" s="130"/>
      <c r="BJ76" s="130"/>
      <c r="BK76" s="130"/>
      <c r="BL76" s="130"/>
      <c r="BM76" s="130"/>
      <c r="BN76" s="130"/>
      <c r="BO76" s="130"/>
      <c r="BP76" s="130"/>
      <c r="BQ76" s="130"/>
      <c r="BR76" s="130"/>
      <c r="BS76" s="130"/>
      <c r="BT76" s="130"/>
    </row>
    <row r="77" spans="1:72" x14ac:dyDescent="0.3">
      <c r="A77" s="80" t="s">
        <v>980</v>
      </c>
      <c r="B77" s="81"/>
      <c r="C77" s="81"/>
      <c r="D77" s="81"/>
      <c r="E77" s="81">
        <v>0.32727152588094488</v>
      </c>
      <c r="F77" s="81">
        <v>0.33386790060331689</v>
      </c>
      <c r="G77" s="81">
        <v>0.32277346600225759</v>
      </c>
      <c r="H77" s="81">
        <v>0.31789327742302631</v>
      </c>
      <c r="I77" s="81">
        <v>0.30196345913157491</v>
      </c>
      <c r="J77" s="81">
        <v>0.25923519155636926</v>
      </c>
      <c r="K77" s="81">
        <v>0.27063338463469255</v>
      </c>
      <c r="L77" s="81">
        <v>0.27191627818384134</v>
      </c>
      <c r="M77" s="81">
        <v>0.27094507711056015</v>
      </c>
      <c r="N77" s="81">
        <v>0.32997375430225134</v>
      </c>
      <c r="O77" s="81">
        <v>0.32301209714022949</v>
      </c>
      <c r="P77" s="81">
        <v>0.3111194499516905</v>
      </c>
      <c r="Q77" s="81">
        <v>0.30427264516295788</v>
      </c>
      <c r="R77" s="81">
        <v>0.24989129616986885</v>
      </c>
      <c r="S77" s="81">
        <v>0.25046967694075989</v>
      </c>
      <c r="T77" s="81">
        <v>0.26045566234263329</v>
      </c>
      <c r="U77" s="81">
        <v>0.27195827824988433</v>
      </c>
      <c r="V77" s="81">
        <v>0.31606962099811675</v>
      </c>
      <c r="W77" s="81">
        <v>0.31582845415538963</v>
      </c>
      <c r="X77" s="81">
        <v>0.32964229267880824</v>
      </c>
      <c r="Y77" s="81">
        <v>0.32420637877071373</v>
      </c>
      <c r="Z77" s="81">
        <v>0.32282280898783056</v>
      </c>
      <c r="AA77" s="81">
        <v>0.3233233590549261</v>
      </c>
      <c r="AB77" s="81">
        <v>0.28144158516221379</v>
      </c>
      <c r="AC77" s="81">
        <v>0.25939864050609618</v>
      </c>
      <c r="AD77" s="81">
        <v>0.25326917193027537</v>
      </c>
      <c r="AE77" s="81">
        <v>0.24882170692224403</v>
      </c>
      <c r="AF77" s="81">
        <v>0.27703851320502387</v>
      </c>
      <c r="AG77" s="81">
        <v>0.28213015178585527</v>
      </c>
      <c r="AH77" s="81">
        <v>0.2693011376028836</v>
      </c>
      <c r="AI77" s="81">
        <v>0.26655601997059958</v>
      </c>
      <c r="AJ77" s="81">
        <v>0.26176637998840091</v>
      </c>
      <c r="AK77" s="81">
        <v>0.2635655067693311</v>
      </c>
      <c r="AL77" s="81">
        <v>0.27413119237621164</v>
      </c>
      <c r="AM77" s="81">
        <v>0.27851237547813096</v>
      </c>
      <c r="AN77" s="162">
        <v>0.27069600740617333</v>
      </c>
      <c r="AO77" s="162">
        <v>0.27409217194633312</v>
      </c>
      <c r="AP77" s="162">
        <v>0.28043814327094929</v>
      </c>
      <c r="AQ77" s="162">
        <v>0.28586840292708543</v>
      </c>
      <c r="AR77" s="162">
        <v>0.28991807901503636</v>
      </c>
      <c r="AS77" s="162">
        <v>0.30706370356638008</v>
      </c>
      <c r="AT77" s="162">
        <v>0.31421105803074845</v>
      </c>
      <c r="AU77" s="162">
        <v>0.4391960514116795</v>
      </c>
      <c r="AV77" s="162">
        <v>0.42404643526058766</v>
      </c>
      <c r="AW77" s="162">
        <v>0.43971081254869404</v>
      </c>
      <c r="AX77" s="162">
        <v>0.46032132424537486</v>
      </c>
      <c r="AY77" s="162">
        <v>0.34712516916001279</v>
      </c>
      <c r="AZ77" s="162">
        <v>0.39251409074568616</v>
      </c>
      <c r="BA77" s="162">
        <v>0.347183516973958</v>
      </c>
      <c r="BB77" s="127"/>
      <c r="BC77" s="162"/>
      <c r="BD77" s="127"/>
      <c r="BE77" s="130"/>
      <c r="BF77" s="130"/>
      <c r="BG77" s="130"/>
      <c r="BH77" s="130"/>
      <c r="BI77" s="130"/>
      <c r="BJ77" s="130"/>
      <c r="BK77" s="130"/>
      <c r="BL77" s="130"/>
      <c r="BM77" s="130"/>
      <c r="BN77" s="130"/>
      <c r="BO77" s="130"/>
      <c r="BP77" s="130"/>
      <c r="BQ77" s="130"/>
      <c r="BR77" s="130"/>
      <c r="BS77" s="130"/>
      <c r="BT77" s="130"/>
    </row>
    <row r="78" spans="1:72" x14ac:dyDescent="0.3">
      <c r="A78" s="80" t="s">
        <v>981</v>
      </c>
      <c r="B78" s="81"/>
      <c r="C78" s="81"/>
      <c r="D78" s="81"/>
      <c r="E78" s="81">
        <v>0.40986721091716721</v>
      </c>
      <c r="F78" s="81">
        <v>0.39952611186025311</v>
      </c>
      <c r="G78" s="81">
        <v>0.38663848090675546</v>
      </c>
      <c r="H78" s="81">
        <v>0.37958173682315233</v>
      </c>
      <c r="I78" s="81">
        <v>0.36082676455634355</v>
      </c>
      <c r="J78" s="81">
        <v>0.30646964389355952</v>
      </c>
      <c r="K78" s="81">
        <v>0.31867211345786978</v>
      </c>
      <c r="L78" s="81">
        <v>0.32013757536084608</v>
      </c>
      <c r="M78" s="81">
        <v>0.31897033839799732</v>
      </c>
      <c r="N78" s="81">
        <v>0.38984417973401064</v>
      </c>
      <c r="O78" s="81">
        <v>0.38253794400701213</v>
      </c>
      <c r="P78" s="81">
        <v>0.37021359579013297</v>
      </c>
      <c r="Q78" s="81">
        <v>0.36171032169406681</v>
      </c>
      <c r="R78" s="81">
        <v>0.28333005447731036</v>
      </c>
      <c r="S78" s="81">
        <v>0.282816573687309</v>
      </c>
      <c r="T78" s="81">
        <v>0.29345235607392145</v>
      </c>
      <c r="U78" s="81">
        <v>0.30718037706430851</v>
      </c>
      <c r="V78" s="81">
        <v>0.37492084510357815</v>
      </c>
      <c r="W78" s="81">
        <v>0.3771134315986876</v>
      </c>
      <c r="X78" s="81">
        <v>0.39276757822209207</v>
      </c>
      <c r="Y78" s="81">
        <v>0.38565149100405149</v>
      </c>
      <c r="Z78" s="81">
        <v>0.38324316853428508</v>
      </c>
      <c r="AA78" s="81">
        <v>0.38208199473816412</v>
      </c>
      <c r="AB78" s="81">
        <v>0.331139422312341</v>
      </c>
      <c r="AC78" s="81">
        <v>0.30428123884947944</v>
      </c>
      <c r="AD78" s="81">
        <v>0.2968225623983981</v>
      </c>
      <c r="AE78" s="81">
        <v>0.29170381329130884</v>
      </c>
      <c r="AF78" s="81">
        <v>0.32497180923027513</v>
      </c>
      <c r="AG78" s="81">
        <v>0.33071328542226636</v>
      </c>
      <c r="AH78" s="81">
        <v>0.31521850929252809</v>
      </c>
      <c r="AI78" s="81">
        <v>0.31171793673267079</v>
      </c>
      <c r="AJ78" s="81">
        <v>0.3048057793305437</v>
      </c>
      <c r="AK78" s="81">
        <v>0.30748299020969505</v>
      </c>
      <c r="AL78" s="81">
        <v>0.32144864754883756</v>
      </c>
      <c r="AM78" s="81">
        <v>0.32741039743089795</v>
      </c>
      <c r="AN78" s="162">
        <v>0.32080543386620541</v>
      </c>
      <c r="AO78" s="162">
        <v>0.32486022919239449</v>
      </c>
      <c r="AP78" s="162">
        <v>0.33179710130040879</v>
      </c>
      <c r="AQ78" s="162">
        <v>0.33660657998049115</v>
      </c>
      <c r="AR78" s="162">
        <v>0.34089963325144418</v>
      </c>
      <c r="AS78" s="162">
        <v>0.36003138335027196</v>
      </c>
      <c r="AT78" s="162">
        <v>0.36794820813472984</v>
      </c>
      <c r="AU78" s="162">
        <v>0.49555614733656278</v>
      </c>
      <c r="AV78" s="162">
        <v>0.47686179079705643</v>
      </c>
      <c r="AW78" s="162">
        <v>0.49414609750039978</v>
      </c>
      <c r="AX78" s="162">
        <v>0.517430405445922</v>
      </c>
      <c r="AY78" s="162">
        <v>0.40404546793466106</v>
      </c>
      <c r="AZ78" s="162">
        <v>0.45670883191248973</v>
      </c>
      <c r="BA78" s="162">
        <v>0.40514478725315745</v>
      </c>
      <c r="BB78" s="127"/>
      <c r="BC78" s="162"/>
      <c r="BD78" s="127"/>
      <c r="BE78" s="130"/>
      <c r="BF78" s="130"/>
      <c r="BG78" s="130"/>
      <c r="BH78" s="130"/>
      <c r="BI78" s="130"/>
      <c r="BJ78" s="130"/>
      <c r="BK78" s="130"/>
      <c r="BL78" s="130"/>
      <c r="BM78" s="130"/>
      <c r="BN78" s="130"/>
      <c r="BO78" s="130"/>
      <c r="BP78" s="130"/>
      <c r="BQ78" s="130"/>
      <c r="BR78" s="130"/>
      <c r="BS78" s="130"/>
      <c r="BT78" s="130"/>
    </row>
    <row r="79" spans="1:72" x14ac:dyDescent="0.3">
      <c r="A79" s="11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  <c r="BA79" s="130"/>
      <c r="BB79" s="130"/>
      <c r="BC79" s="130"/>
      <c r="BD79" s="130"/>
      <c r="BE79" s="130"/>
      <c r="BF79" s="130"/>
      <c r="BG79" s="130"/>
      <c r="BH79" s="130"/>
      <c r="BI79" s="130"/>
      <c r="BJ79" s="130"/>
      <c r="BK79" s="130"/>
      <c r="BL79" s="130"/>
      <c r="BM79" s="130"/>
      <c r="BN79" s="130"/>
      <c r="BO79" s="130"/>
      <c r="BP79" s="130"/>
      <c r="BQ79" s="130"/>
      <c r="BR79" s="130"/>
      <c r="BS79" s="130"/>
      <c r="BT79" s="130"/>
    </row>
    <row r="80" spans="1:72" x14ac:dyDescent="0.3">
      <c r="A80" s="78" t="s">
        <v>983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30"/>
      <c r="BF80" s="130"/>
      <c r="BG80" s="130"/>
      <c r="BH80" s="130"/>
      <c r="BI80" s="130"/>
      <c r="BJ80" s="130"/>
      <c r="BK80" s="130"/>
      <c r="BL80" s="130"/>
      <c r="BM80" s="130"/>
      <c r="BN80" s="130"/>
      <c r="BO80" s="130"/>
      <c r="BP80" s="130"/>
      <c r="BQ80" s="130"/>
      <c r="BR80" s="130"/>
      <c r="BS80" s="130"/>
      <c r="BT80" s="130"/>
    </row>
    <row r="81" spans="1:72" x14ac:dyDescent="0.3">
      <c r="A81" s="80" t="s">
        <v>980</v>
      </c>
      <c r="B81" s="81">
        <v>0.3118681302850887</v>
      </c>
      <c r="C81" s="81">
        <v>0.31558868282356051</v>
      </c>
      <c r="D81" s="81">
        <v>0.31158469478601675</v>
      </c>
      <c r="E81" s="81">
        <v>0.32727152588094488</v>
      </c>
      <c r="F81" s="81">
        <v>0.32978486049385769</v>
      </c>
      <c r="G81" s="81">
        <v>0.32047424942445063</v>
      </c>
      <c r="H81" s="81">
        <v>0.31528657232656021</v>
      </c>
      <c r="I81" s="81">
        <v>0.31388692807761542</v>
      </c>
      <c r="J81" s="81">
        <v>0.29232504581823565</v>
      </c>
      <c r="K81" s="81">
        <v>0.29681018487368122</v>
      </c>
      <c r="L81" s="81">
        <v>0.29668966636650573</v>
      </c>
      <c r="M81" s="81">
        <v>0.29699857493221715</v>
      </c>
      <c r="N81" s="81">
        <v>0.30344014810438447</v>
      </c>
      <c r="O81" s="81">
        <v>0.30406869727070163</v>
      </c>
      <c r="P81" s="81">
        <v>0.30042992198832508</v>
      </c>
      <c r="Q81" s="81">
        <v>0.29879862881151703</v>
      </c>
      <c r="R81" s="81">
        <v>0.28823775117786726</v>
      </c>
      <c r="S81" s="81">
        <v>0.28924382097966667</v>
      </c>
      <c r="T81" s="81">
        <v>0.29010667542278473</v>
      </c>
      <c r="U81" s="81">
        <v>0.29256258764807602</v>
      </c>
      <c r="V81" s="81">
        <v>0.29316419612166233</v>
      </c>
      <c r="W81" s="81">
        <v>0.2935753577362305</v>
      </c>
      <c r="X81" s="81">
        <v>0.29613716952039315</v>
      </c>
      <c r="Y81" s="81">
        <v>0.29733443457978725</v>
      </c>
      <c r="Z81" s="81">
        <v>0.29752568349660069</v>
      </c>
      <c r="AA81" s="81">
        <v>0.29789639633248022</v>
      </c>
      <c r="AB81" s="81">
        <v>0.29375207509491874</v>
      </c>
      <c r="AC81" s="81">
        <v>0.29084288336691383</v>
      </c>
      <c r="AD81" s="81">
        <v>0.29002685745623041</v>
      </c>
      <c r="AE81" s="81">
        <v>0.28975024960447227</v>
      </c>
      <c r="AF81" s="81">
        <v>0.2913447045521842</v>
      </c>
      <c r="AG81" s="81">
        <v>0.28965354474442928</v>
      </c>
      <c r="AH81" s="81">
        <v>0.28715710502212344</v>
      </c>
      <c r="AI81" s="81">
        <v>0.28659223523723915</v>
      </c>
      <c r="AJ81" s="81">
        <v>0.28725581622269103</v>
      </c>
      <c r="AK81" s="81">
        <v>0.28623089520928352</v>
      </c>
      <c r="AL81" s="81">
        <v>0.28561417835374053</v>
      </c>
      <c r="AM81" s="81">
        <v>0.28568967481967905</v>
      </c>
      <c r="AN81" s="162">
        <v>0.28549827073004946</v>
      </c>
      <c r="AO81" s="162">
        <v>0.28499365634703266</v>
      </c>
      <c r="AP81" s="162">
        <v>0.28510489762713465</v>
      </c>
      <c r="AQ81" s="162">
        <v>0.28570704553699039</v>
      </c>
      <c r="AR81" s="162">
        <v>0.28591578089379338</v>
      </c>
      <c r="AS81" s="162">
        <v>0.28695784319906859</v>
      </c>
      <c r="AT81" s="162">
        <v>0.28760670730387122</v>
      </c>
      <c r="AU81" s="162">
        <v>0.2980562121646767</v>
      </c>
      <c r="AV81" s="162">
        <v>0.29745851640214349</v>
      </c>
      <c r="AW81" s="162">
        <v>0.29913176692927068</v>
      </c>
      <c r="AX81" s="162">
        <v>0.30053051819016058</v>
      </c>
      <c r="AY81" s="162">
        <v>0.30167683201330059</v>
      </c>
      <c r="AZ81" s="162">
        <v>0.30357329110734782</v>
      </c>
      <c r="BA81" s="162">
        <v>0.30247791724521184</v>
      </c>
      <c r="BB81" s="127"/>
      <c r="BC81" s="162"/>
      <c r="BD81" s="127"/>
      <c r="BE81" s="130"/>
      <c r="BF81" s="130"/>
      <c r="BG81" s="130"/>
      <c r="BH81" s="130"/>
      <c r="BI81" s="130"/>
      <c r="BJ81" s="130"/>
      <c r="BK81" s="130"/>
      <c r="BL81" s="130"/>
      <c r="BM81" s="130"/>
      <c r="BN81" s="130"/>
      <c r="BO81" s="130"/>
      <c r="BP81" s="130"/>
      <c r="BQ81" s="130"/>
      <c r="BR81" s="130"/>
      <c r="BS81" s="130"/>
      <c r="BT81" s="130"/>
    </row>
    <row r="82" spans="1:72" x14ac:dyDescent="0.3">
      <c r="A82" s="80" t="s">
        <v>981</v>
      </c>
      <c r="B82" s="81">
        <v>0.45592506158433815</v>
      </c>
      <c r="C82" s="81">
        <v>0.4173679541179045</v>
      </c>
      <c r="D82" s="81">
        <v>0.39919073916504866</v>
      </c>
      <c r="E82" s="81">
        <v>0.40986721091716721</v>
      </c>
      <c r="F82" s="81">
        <v>0.40999345631539086</v>
      </c>
      <c r="G82" s="81">
        <v>0.39647227998977286</v>
      </c>
      <c r="H82" s="81">
        <v>0.38768417270809558</v>
      </c>
      <c r="I82" s="81">
        <v>0.38393134402003581</v>
      </c>
      <c r="J82" s="81">
        <v>0.35502533405146064</v>
      </c>
      <c r="K82" s="81">
        <v>0.35953335104787604</v>
      </c>
      <c r="L82" s="81">
        <v>0.35872062188100601</v>
      </c>
      <c r="M82" s="81">
        <v>0.35838320440987176</v>
      </c>
      <c r="N82" s="81">
        <v>0.36530497037448317</v>
      </c>
      <c r="O82" s="81">
        <v>0.36590613489218643</v>
      </c>
      <c r="P82" s="81">
        <v>0.36169964509512892</v>
      </c>
      <c r="Q82" s="81">
        <v>0.35920653855215035</v>
      </c>
      <c r="R82" s="81">
        <v>0.34203247872497639</v>
      </c>
      <c r="S82" s="81">
        <v>0.34292451212452968</v>
      </c>
      <c r="T82" s="81">
        <v>0.34407496365661855</v>
      </c>
      <c r="U82" s="81">
        <v>0.34711886913557488</v>
      </c>
      <c r="V82" s="81">
        <v>0.34785396061972362</v>
      </c>
      <c r="W82" s="81">
        <v>0.34849504455921282</v>
      </c>
      <c r="X82" s="81">
        <v>0.35150220382926251</v>
      </c>
      <c r="Y82" s="81">
        <v>0.35292954373904684</v>
      </c>
      <c r="Z82" s="81">
        <v>0.35305816838982124</v>
      </c>
      <c r="AA82" s="81">
        <v>0.35337370872554646</v>
      </c>
      <c r="AB82" s="81">
        <v>0.34819732288683636</v>
      </c>
      <c r="AC82" s="81">
        <v>0.34460487385084954</v>
      </c>
      <c r="AD82" s="81">
        <v>0.34352960385367382</v>
      </c>
      <c r="AE82" s="81">
        <v>0.34313682240093485</v>
      </c>
      <c r="AF82" s="81">
        <v>0.34485199064796207</v>
      </c>
      <c r="AG82" s="81">
        <v>0.34270859109588769</v>
      </c>
      <c r="AH82" s="81">
        <v>0.33960955508798712</v>
      </c>
      <c r="AI82" s="81">
        <v>0.33885897856179609</v>
      </c>
      <c r="AJ82" s="81">
        <v>0.3393160284692015</v>
      </c>
      <c r="AK82" s="81">
        <v>0.33808712869946522</v>
      </c>
      <c r="AL82" s="81">
        <v>0.33745838539063883</v>
      </c>
      <c r="AM82" s="81">
        <v>0.33758011525549603</v>
      </c>
      <c r="AN82" s="162">
        <v>0.33735143983952121</v>
      </c>
      <c r="AO82" s="162">
        <v>0.33673897751892196</v>
      </c>
      <c r="AP82" s="162">
        <v>0.3369013600171864</v>
      </c>
      <c r="AQ82" s="162">
        <v>0.33748549664010252</v>
      </c>
      <c r="AR82" s="162">
        <v>0.33768661428983365</v>
      </c>
      <c r="AS82" s="162">
        <v>0.33881195166489997</v>
      </c>
      <c r="AT82" s="162">
        <v>0.3395699808168916</v>
      </c>
      <c r="AU82" s="162">
        <v>0.35020328573042386</v>
      </c>
      <c r="AV82" s="162">
        <v>0.34931663413673159</v>
      </c>
      <c r="AW82" s="162">
        <v>0.35119158691617441</v>
      </c>
      <c r="AX82" s="162">
        <v>0.3528788398629053</v>
      </c>
      <c r="AY82" s="162">
        <v>0.35417610450463205</v>
      </c>
      <c r="AZ82" s="162">
        <v>0.35622500430892351</v>
      </c>
      <c r="BA82" s="162">
        <v>0.35494869291513875</v>
      </c>
      <c r="BB82" s="127"/>
      <c r="BC82" s="162"/>
      <c r="BD82" s="127"/>
      <c r="BE82" s="130"/>
      <c r="BF82" s="130"/>
      <c r="BG82" s="130"/>
      <c r="BH82" s="130"/>
      <c r="BI82" s="130"/>
      <c r="BJ82" s="130"/>
      <c r="BK82" s="130"/>
      <c r="BL82" s="130"/>
      <c r="BM82" s="130"/>
      <c r="BN82" s="130"/>
      <c r="BO82" s="130"/>
      <c r="BP82" s="130"/>
      <c r="BQ82" s="130"/>
      <c r="BR82" s="130"/>
      <c r="BS82" s="130"/>
      <c r="BT82" s="130"/>
    </row>
    <row r="83" spans="1:72" x14ac:dyDescent="0.3">
      <c r="A83" s="11"/>
      <c r="AN83" s="130"/>
      <c r="AO83" s="130"/>
      <c r="AP83" s="130"/>
      <c r="AQ83" s="130"/>
      <c r="AR83" s="130"/>
      <c r="AS83" s="130"/>
      <c r="AT83" s="130"/>
      <c r="AU83" s="130"/>
      <c r="AV83" s="130"/>
      <c r="AW83" s="130"/>
      <c r="AX83" s="130"/>
      <c r="AY83" s="130"/>
      <c r="AZ83" s="130"/>
      <c r="BA83" s="130"/>
      <c r="BB83" s="130"/>
      <c r="BC83" s="130"/>
      <c r="BD83" s="130"/>
      <c r="BE83" s="130"/>
      <c r="BF83" s="130"/>
      <c r="BG83" s="130"/>
      <c r="BH83" s="130"/>
      <c r="BI83" s="130"/>
      <c r="BJ83" s="130"/>
      <c r="BK83" s="130"/>
      <c r="BL83" s="130"/>
      <c r="BM83" s="130"/>
      <c r="BN83" s="130"/>
      <c r="BO83" s="130"/>
      <c r="BP83" s="130"/>
      <c r="BQ83" s="130"/>
      <c r="BR83" s="130"/>
      <c r="BS83" s="130"/>
      <c r="BT83" s="130"/>
    </row>
    <row r="84" spans="1:72" x14ac:dyDescent="0.3">
      <c r="A84" s="11" t="s">
        <v>984</v>
      </c>
      <c r="B84" s="82">
        <v>0.80917933130699093</v>
      </c>
      <c r="C84" s="82">
        <v>0.72329466357308569</v>
      </c>
      <c r="D84" s="82">
        <v>0.71287356321839068</v>
      </c>
      <c r="E84" s="82">
        <v>0.73838942307692312</v>
      </c>
      <c r="F84" s="82">
        <v>0.7598987341772151</v>
      </c>
      <c r="G84" s="82">
        <v>0.69</v>
      </c>
      <c r="H84" s="82">
        <v>0.68010040160642571</v>
      </c>
      <c r="I84" s="82">
        <v>0.71098739495798324</v>
      </c>
      <c r="J84" s="82">
        <v>0.53920977011494253</v>
      </c>
      <c r="K84" s="82">
        <v>0.84786802030456854</v>
      </c>
      <c r="L84" s="82">
        <v>0.75451820128479663</v>
      </c>
      <c r="M84" s="82">
        <v>0.73303534303534312</v>
      </c>
      <c r="N84" s="82">
        <v>0.85090464547677269</v>
      </c>
      <c r="O84" s="82">
        <v>0.71932735426008965</v>
      </c>
      <c r="P84" s="82">
        <v>0.60303643724696365</v>
      </c>
      <c r="Q84" s="82">
        <v>0.68328244274809169</v>
      </c>
      <c r="R84" s="82">
        <v>0.56777777777777771</v>
      </c>
      <c r="S84" s="82">
        <v>0.71379241516966074</v>
      </c>
      <c r="T84" s="82">
        <v>0.72203501094091893</v>
      </c>
      <c r="U84" s="82">
        <v>0.79153477218225421</v>
      </c>
      <c r="V84" s="82">
        <v>0.71332603938730854</v>
      </c>
      <c r="W84" s="82">
        <v>0.75400462962962966</v>
      </c>
      <c r="X84" s="82">
        <v>0.84471698113207538</v>
      </c>
      <c r="Y84" s="82">
        <v>0.74217105263157901</v>
      </c>
      <c r="Z84" s="82">
        <v>0.71973577235772357</v>
      </c>
      <c r="AA84" s="82">
        <v>0.78312765957446806</v>
      </c>
      <c r="AB84" s="82">
        <v>0.60732689210950086</v>
      </c>
      <c r="AC84" s="82">
        <v>0.62234219269102997</v>
      </c>
      <c r="AD84" s="82">
        <v>0.68612962962962964</v>
      </c>
      <c r="AE84" s="82">
        <v>0.72055118110236227</v>
      </c>
      <c r="AF84" s="82">
        <v>0.84803921568627449</v>
      </c>
      <c r="AG84" s="82">
        <v>0.65006825938566548</v>
      </c>
      <c r="AH84" s="82">
        <v>0.58867601246105916</v>
      </c>
      <c r="AI84" s="82">
        <v>0.69500938086303943</v>
      </c>
      <c r="AJ84" s="82">
        <v>0.68988868274582549</v>
      </c>
      <c r="AK84" s="82">
        <v>0.66260147601476016</v>
      </c>
      <c r="AL84" s="82">
        <v>0.63332688588007735</v>
      </c>
      <c r="AM84" s="82">
        <v>0.66660749506903361</v>
      </c>
      <c r="AN84" s="163">
        <v>0.656852207293666</v>
      </c>
      <c r="AO84" s="163">
        <v>0.6490127970749543</v>
      </c>
      <c r="AP84" s="163">
        <v>0.69246987951807237</v>
      </c>
      <c r="AQ84" s="163">
        <v>0.70642990654205606</v>
      </c>
      <c r="AR84" s="163">
        <v>0.7192246520874751</v>
      </c>
      <c r="AS84" s="163">
        <v>0.80446502057613167</v>
      </c>
      <c r="AT84" s="163">
        <v>0.74179381443298975</v>
      </c>
      <c r="AU84" s="163">
        <v>0.86794871794871797</v>
      </c>
      <c r="AV84" s="163">
        <v>0.76573333333333327</v>
      </c>
      <c r="AW84" s="163">
        <v>0.9167808219178083</v>
      </c>
      <c r="AX84" s="163">
        <v>0.86421428571428582</v>
      </c>
      <c r="AY84" s="163">
        <v>0.83576344086021503</v>
      </c>
      <c r="AZ84" s="163">
        <v>0.96186363636363625</v>
      </c>
      <c r="BA84" s="163">
        <v>0.67904661016949153</v>
      </c>
      <c r="BB84" s="130"/>
      <c r="BC84" s="164"/>
      <c r="BD84" s="130"/>
      <c r="BE84" s="130"/>
      <c r="BF84" s="130"/>
      <c r="BG84" s="130"/>
      <c r="BH84" s="130"/>
      <c r="BI84" s="130"/>
      <c r="BJ84" s="130"/>
      <c r="BK84" s="130"/>
      <c r="BL84" s="130"/>
      <c r="BM84" s="130"/>
      <c r="BN84" s="130"/>
      <c r="BO84" s="130"/>
      <c r="BP84" s="130"/>
      <c r="BQ84" s="130"/>
      <c r="BR84" s="130"/>
      <c r="BS84" s="130"/>
      <c r="BT84" s="130"/>
    </row>
    <row r="85" spans="1:72" x14ac:dyDescent="0.3">
      <c r="A85" s="11" t="s">
        <v>985</v>
      </c>
      <c r="B85" s="82">
        <v>0.80917933130699093</v>
      </c>
      <c r="C85" s="82">
        <v>0.76047368421052641</v>
      </c>
      <c r="D85" s="82">
        <v>0.74314644351464432</v>
      </c>
      <c r="E85" s="82">
        <v>0.74191806331471133</v>
      </c>
      <c r="F85" s="82">
        <v>0.74545862412761721</v>
      </c>
      <c r="G85" s="82">
        <v>0.73526037428803914</v>
      </c>
      <c r="H85" s="82">
        <v>0.72596752368064965</v>
      </c>
      <c r="I85" s="82">
        <v>0.72388986013986023</v>
      </c>
      <c r="J85" s="82">
        <v>0.69275193798449619</v>
      </c>
      <c r="K85" s="82">
        <v>0.7062671384343211</v>
      </c>
      <c r="L85" s="82">
        <v>0.71078372419322522</v>
      </c>
      <c r="M85" s="82">
        <v>0.71274040219378432</v>
      </c>
      <c r="N85" s="82">
        <v>0.7223524408913079</v>
      </c>
      <c r="O85" s="82">
        <v>0.72213913043478262</v>
      </c>
      <c r="P85" s="82">
        <v>0.7135107787065551</v>
      </c>
      <c r="Q85" s="82">
        <v>0.71135367016205897</v>
      </c>
      <c r="R85" s="82">
        <v>0.69766292965381294</v>
      </c>
      <c r="S85" s="82">
        <v>0.69860060338825702</v>
      </c>
      <c r="T85" s="82">
        <v>0.6997807162534434</v>
      </c>
      <c r="U85" s="82">
        <v>0.70381163084702902</v>
      </c>
      <c r="V85" s="82">
        <v>0.70424866820785992</v>
      </c>
      <c r="W85" s="82">
        <v>0.70631923706771982</v>
      </c>
      <c r="X85" s="82">
        <v>0.71175011568718183</v>
      </c>
      <c r="Y85" s="82">
        <v>0.71298197318177781</v>
      </c>
      <c r="Z85" s="82">
        <v>0.71326469837488282</v>
      </c>
      <c r="AA85" s="82">
        <v>0.715951075840628</v>
      </c>
      <c r="AB85" s="82">
        <v>0.71069915914045434</v>
      </c>
      <c r="AC85" s="82">
        <v>0.70674326937379106</v>
      </c>
      <c r="AD85" s="82">
        <v>0.70594737594737567</v>
      </c>
      <c r="AE85" s="82">
        <v>0.70645922450669207</v>
      </c>
      <c r="AF85" s="82">
        <v>0.71080518959406103</v>
      </c>
      <c r="AG85" s="82">
        <v>0.70851470493596724</v>
      </c>
      <c r="AH85" s="82">
        <v>0.70375996539150831</v>
      </c>
      <c r="AI85" s="82">
        <v>0.70348091420366132</v>
      </c>
      <c r="AJ85" s="82">
        <v>0.70305628006723442</v>
      </c>
      <c r="AK85" s="82">
        <v>0.70182410789547611</v>
      </c>
      <c r="AL85" s="82">
        <v>0.69989023591087796</v>
      </c>
      <c r="AM85" s="82">
        <v>0.69899357032786003</v>
      </c>
      <c r="AN85" s="163">
        <v>0.69785832471561515</v>
      </c>
      <c r="AO85" s="163">
        <v>0.69651480866897963</v>
      </c>
      <c r="AP85" s="163">
        <v>0.6964159921510914</v>
      </c>
      <c r="AQ85" s="163">
        <v>0.69667208413001902</v>
      </c>
      <c r="AR85" s="163">
        <v>0.69720160575082846</v>
      </c>
      <c r="AS85" s="163">
        <v>0.69958099411200858</v>
      </c>
      <c r="AT85" s="163">
        <v>0.70049522193444658</v>
      </c>
      <c r="AU85" s="163">
        <v>0.70364281645708271</v>
      </c>
      <c r="AV85" s="163">
        <v>0.70503897550111339</v>
      </c>
      <c r="AW85" s="163">
        <v>0.70893803077440509</v>
      </c>
      <c r="AX85" s="163">
        <v>0.71163223994051084</v>
      </c>
      <c r="AY85" s="163">
        <v>0.71397186980665561</v>
      </c>
      <c r="AZ85" s="163">
        <v>0.71831547927203232</v>
      </c>
      <c r="BA85" s="163">
        <v>0.71759097838408337</v>
      </c>
      <c r="BB85" s="130"/>
      <c r="BC85" s="130"/>
      <c r="BD85" s="130"/>
      <c r="BE85" s="130"/>
      <c r="BF85" s="130"/>
      <c r="BG85" s="130"/>
      <c r="BH85" s="130"/>
      <c r="BI85" s="130"/>
      <c r="BJ85" s="130"/>
      <c r="BK85" s="130"/>
      <c r="BL85" s="130"/>
      <c r="BM85" s="130"/>
      <c r="BN85" s="130"/>
      <c r="BO85" s="130"/>
      <c r="BP85" s="130"/>
      <c r="BQ85" s="130"/>
      <c r="BR85" s="130"/>
      <c r="BS85" s="130"/>
      <c r="BT85" s="130"/>
    </row>
    <row r="86" spans="1:72" x14ac:dyDescent="0.3"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  <c r="BA86" s="130"/>
      <c r="BB86" s="130"/>
      <c r="BC86" s="130"/>
      <c r="BD86" s="130"/>
      <c r="BE86" s="130"/>
      <c r="BF86" s="130"/>
      <c r="BG86" s="130"/>
      <c r="BH86" s="130"/>
      <c r="BI86" s="130"/>
      <c r="BJ86" s="130"/>
      <c r="BK86" s="130"/>
      <c r="BL86" s="130"/>
      <c r="BM86" s="130"/>
      <c r="BN86" s="130"/>
      <c r="BO86" s="130"/>
      <c r="BP86" s="130"/>
      <c r="BQ86" s="130"/>
      <c r="BR86" s="130"/>
      <c r="BS86" s="130"/>
      <c r="BT86" s="130"/>
    </row>
    <row r="87" spans="1:72" x14ac:dyDescent="0.3"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/>
      <c r="BA87" s="130"/>
      <c r="BB87" s="130"/>
      <c r="BC87" s="130"/>
      <c r="BD87" s="130"/>
      <c r="BE87" s="130"/>
      <c r="BF87" s="130"/>
      <c r="BG87" s="130"/>
      <c r="BH87" s="130"/>
      <c r="BI87" s="130"/>
      <c r="BJ87" s="130"/>
      <c r="BK87" s="130"/>
      <c r="BL87" s="130"/>
      <c r="BM87" s="130"/>
      <c r="BN87" s="130"/>
      <c r="BO87" s="130"/>
      <c r="BP87" s="130"/>
      <c r="BQ87" s="130"/>
      <c r="BR87" s="130"/>
      <c r="BS87" s="130"/>
      <c r="BT87" s="130"/>
    </row>
    <row r="88" spans="1:72" x14ac:dyDescent="0.3">
      <c r="AN88" s="130"/>
      <c r="AO88" s="130"/>
      <c r="AP88" s="130"/>
      <c r="AQ88" s="130"/>
      <c r="AR88" s="130"/>
      <c r="AS88" s="130"/>
      <c r="AT88" s="130"/>
      <c r="AU88" s="130"/>
      <c r="AV88" s="130"/>
      <c r="AW88" s="130"/>
      <c r="AX88" s="130"/>
      <c r="AY88" s="130"/>
      <c r="AZ88" s="130"/>
      <c r="BA88" s="130"/>
      <c r="BB88" s="130"/>
      <c r="BC88" s="130"/>
      <c r="BD88" s="130"/>
      <c r="BE88" s="130"/>
      <c r="BF88" s="130"/>
      <c r="BG88" s="130"/>
      <c r="BH88" s="130"/>
      <c r="BI88" s="130"/>
      <c r="BJ88" s="130"/>
      <c r="BK88" s="130"/>
      <c r="BL88" s="130"/>
      <c r="BM88" s="130"/>
      <c r="BN88" s="130"/>
      <c r="BO88" s="130"/>
      <c r="BP88" s="130"/>
      <c r="BQ88" s="130"/>
      <c r="BR88" s="130"/>
      <c r="BS88" s="130"/>
      <c r="BT88" s="130"/>
    </row>
    <row r="89" spans="1:72" x14ac:dyDescent="0.3">
      <c r="AN89" s="130"/>
      <c r="AO89" s="130"/>
      <c r="AP89" s="130"/>
      <c r="AQ89" s="130"/>
      <c r="AR89" s="130"/>
      <c r="AS89" s="130"/>
      <c r="AT89" s="130"/>
      <c r="AU89" s="130"/>
      <c r="AV89" s="130"/>
      <c r="AW89" s="130"/>
      <c r="AX89" s="130"/>
      <c r="AY89" s="130"/>
      <c r="AZ89" s="130"/>
      <c r="BA89" s="130"/>
      <c r="BB89" s="130"/>
      <c r="BC89" s="130"/>
      <c r="BD89" s="130"/>
      <c r="BE89" s="130"/>
      <c r="BF89" s="130"/>
      <c r="BG89" s="130"/>
      <c r="BH89" s="130"/>
      <c r="BI89" s="130"/>
      <c r="BJ89" s="130"/>
      <c r="BK89" s="130"/>
      <c r="BL89" s="130"/>
      <c r="BM89" s="130"/>
      <c r="BN89" s="130"/>
      <c r="BO89" s="130"/>
      <c r="BP89" s="130"/>
      <c r="BQ89" s="130"/>
      <c r="BR89" s="130"/>
      <c r="BS89" s="130"/>
      <c r="BT89" s="130"/>
    </row>
    <row r="90" spans="1:72" x14ac:dyDescent="0.3"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  <c r="BA90" s="130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</row>
    <row r="91" spans="1:72" x14ac:dyDescent="0.3">
      <c r="A91" s="75" t="s">
        <v>1442</v>
      </c>
      <c r="AN91" s="130"/>
      <c r="AO91" s="130"/>
      <c r="AP91" s="130"/>
      <c r="AQ91" s="130"/>
      <c r="AR91" s="130"/>
      <c r="AS91" s="130"/>
      <c r="AT91" s="130"/>
      <c r="AU91" s="130"/>
      <c r="AV91" s="130"/>
      <c r="AW91" s="130"/>
      <c r="AX91" s="130"/>
      <c r="AY91" s="130"/>
      <c r="AZ91" s="130"/>
      <c r="BA91" s="130"/>
      <c r="BB91" s="130"/>
      <c r="BC91" s="130"/>
      <c r="BD91" s="130"/>
      <c r="BE91" s="130"/>
      <c r="BF91" s="130"/>
      <c r="BG91" s="130"/>
      <c r="BH91" s="130"/>
      <c r="BI91" s="130"/>
      <c r="BJ91" s="130"/>
      <c r="BK91" s="130"/>
      <c r="BL91" s="130"/>
      <c r="BM91" s="130"/>
      <c r="BN91" s="130"/>
      <c r="BO91" s="130"/>
      <c r="BP91" s="130"/>
      <c r="BQ91" s="130"/>
      <c r="BR91" s="130"/>
      <c r="BS91" s="130"/>
      <c r="BT91" s="130"/>
    </row>
    <row r="92" spans="1:72" x14ac:dyDescent="0.3">
      <c r="A92" s="78" t="s">
        <v>974</v>
      </c>
      <c r="B92" s="15">
        <v>8450</v>
      </c>
      <c r="C92" s="15">
        <v>5500</v>
      </c>
      <c r="D92" s="15">
        <v>8150</v>
      </c>
      <c r="E92" s="15">
        <v>6500</v>
      </c>
      <c r="F92" s="15">
        <v>5700</v>
      </c>
      <c r="G92" s="15">
        <v>5900</v>
      </c>
      <c r="H92" s="15">
        <v>5800</v>
      </c>
      <c r="I92" s="15">
        <v>10300</v>
      </c>
      <c r="J92" s="15">
        <v>25250</v>
      </c>
      <c r="K92" s="15">
        <v>13400</v>
      </c>
      <c r="L92" s="15">
        <v>12700</v>
      </c>
      <c r="M92" s="15">
        <v>5850</v>
      </c>
      <c r="N92" s="15">
        <v>9300</v>
      </c>
      <c r="O92" s="15">
        <v>8700</v>
      </c>
      <c r="P92" s="15">
        <v>7200</v>
      </c>
      <c r="Q92" s="15">
        <v>8500</v>
      </c>
      <c r="R92" s="15">
        <v>24350</v>
      </c>
      <c r="S92" s="15">
        <v>10650</v>
      </c>
      <c r="T92" s="15">
        <v>6700</v>
      </c>
      <c r="U92" s="15">
        <v>5950</v>
      </c>
      <c r="V92" s="15">
        <v>7900</v>
      </c>
      <c r="W92" s="15">
        <v>8350</v>
      </c>
      <c r="X92" s="15">
        <v>5600</v>
      </c>
      <c r="Y92" s="15">
        <v>8100</v>
      </c>
      <c r="Z92" s="15">
        <v>14000</v>
      </c>
      <c r="AA92" s="15">
        <v>16300</v>
      </c>
      <c r="AB92" s="15">
        <v>18900</v>
      </c>
      <c r="AC92" s="15">
        <v>10850</v>
      </c>
      <c r="AD92" s="15">
        <v>9550</v>
      </c>
      <c r="AE92" s="15">
        <v>13450</v>
      </c>
      <c r="AF92" s="15">
        <v>11500</v>
      </c>
      <c r="AG92" s="15">
        <v>11300</v>
      </c>
      <c r="AH92" s="15">
        <v>13700</v>
      </c>
      <c r="AI92" s="15">
        <v>13700</v>
      </c>
      <c r="AJ92" s="15">
        <v>8200</v>
      </c>
      <c r="AK92" s="15">
        <v>7900</v>
      </c>
      <c r="AL92" s="15">
        <v>8000</v>
      </c>
      <c r="AM92" s="15">
        <v>6650</v>
      </c>
      <c r="AN92" s="127">
        <v>7200</v>
      </c>
      <c r="AO92" s="127">
        <v>7800</v>
      </c>
      <c r="AP92" s="127">
        <v>9000</v>
      </c>
      <c r="AQ92" s="127">
        <v>7200</v>
      </c>
      <c r="AR92" s="127">
        <v>6350</v>
      </c>
      <c r="AS92" s="127">
        <v>7100</v>
      </c>
      <c r="AT92" s="127">
        <v>7600</v>
      </c>
      <c r="AU92" s="127">
        <v>5850</v>
      </c>
      <c r="AV92" s="127">
        <v>14500</v>
      </c>
      <c r="AW92" s="127">
        <v>6300</v>
      </c>
      <c r="AX92" s="127">
        <v>7200</v>
      </c>
      <c r="AY92" s="127">
        <v>6000</v>
      </c>
      <c r="AZ92" s="127">
        <v>6700</v>
      </c>
      <c r="BA92" s="127">
        <v>17900</v>
      </c>
      <c r="BB92" s="127"/>
      <c r="BC92" s="127">
        <f>SUM(B92:BA92)</f>
        <v>505500</v>
      </c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</row>
    <row r="93" spans="1:72" x14ac:dyDescent="0.3">
      <c r="A93" s="78" t="s">
        <v>975</v>
      </c>
      <c r="B93" s="15">
        <v>5320.9</v>
      </c>
      <c r="C93" s="15">
        <v>5445.2</v>
      </c>
      <c r="D93" s="15">
        <v>5356.8</v>
      </c>
      <c r="E93" s="15">
        <v>5599.5999999999995</v>
      </c>
      <c r="F93" s="15">
        <v>6009.4</v>
      </c>
      <c r="G93" s="15">
        <v>4022.3</v>
      </c>
      <c r="H93" s="15">
        <v>4513.3</v>
      </c>
      <c r="I93" s="15">
        <v>5952.6</v>
      </c>
      <c r="J93" s="15">
        <v>4751.5</v>
      </c>
      <c r="K93" s="15">
        <v>6427.2</v>
      </c>
      <c r="L93" s="15">
        <v>4077.7000000000003</v>
      </c>
      <c r="M93" s="15">
        <v>5658.6</v>
      </c>
      <c r="N93" s="15">
        <v>5453.8</v>
      </c>
      <c r="O93" s="15">
        <v>6192.7000000000007</v>
      </c>
      <c r="P93" s="15">
        <v>6019.6000000000013</v>
      </c>
      <c r="Q93" s="15">
        <v>5478</v>
      </c>
      <c r="R93" s="15">
        <v>5094.4000000000005</v>
      </c>
      <c r="S93" s="15">
        <v>6385.25</v>
      </c>
      <c r="T93" s="15">
        <v>6527.2</v>
      </c>
      <c r="U93" s="15">
        <v>6008.6</v>
      </c>
      <c r="V93" s="15">
        <v>5218.2</v>
      </c>
      <c r="W93" s="15">
        <v>4895.3999999999996</v>
      </c>
      <c r="X93" s="15">
        <v>6395.9</v>
      </c>
      <c r="Y93" s="15">
        <v>5965.7</v>
      </c>
      <c r="Z93" s="15">
        <v>5019.6000000000004</v>
      </c>
      <c r="AA93" s="15">
        <v>5633.5</v>
      </c>
      <c r="AB93" s="15">
        <v>4430.4000000000005</v>
      </c>
      <c r="AC93" s="15">
        <v>6174.55</v>
      </c>
      <c r="AD93" s="15">
        <v>6108.7</v>
      </c>
      <c r="AE93" s="15">
        <v>5472.6</v>
      </c>
      <c r="AF93" s="15">
        <v>6099.5999999999995</v>
      </c>
      <c r="AG93" s="15">
        <v>6169.8</v>
      </c>
      <c r="AH93" s="15">
        <v>6465.7</v>
      </c>
      <c r="AI93" s="15">
        <v>6397.5499999999993</v>
      </c>
      <c r="AJ93" s="15">
        <v>6359.2</v>
      </c>
      <c r="AK93" s="15">
        <v>5889.0999999999995</v>
      </c>
      <c r="AL93" s="15">
        <v>6669.2</v>
      </c>
      <c r="AM93" s="15">
        <v>7472.3</v>
      </c>
      <c r="AN93" s="127">
        <v>7409.4</v>
      </c>
      <c r="AO93" s="127">
        <v>6594.6</v>
      </c>
      <c r="AP93" s="127">
        <v>6381.55</v>
      </c>
      <c r="AQ93" s="127">
        <v>7102.2</v>
      </c>
      <c r="AR93" s="127">
        <v>7583.6999999999989</v>
      </c>
      <c r="AS93" s="127">
        <v>6994.7</v>
      </c>
      <c r="AT93" s="127">
        <v>7341.2</v>
      </c>
      <c r="AU93" s="127">
        <v>7793.2</v>
      </c>
      <c r="AV93" s="127">
        <v>5037.2</v>
      </c>
      <c r="AW93" s="127">
        <v>8227.7999999999993</v>
      </c>
      <c r="AX93" s="127">
        <v>8019.3</v>
      </c>
      <c r="AY93" s="127">
        <v>7189.4</v>
      </c>
      <c r="AZ93" s="127">
        <v>6733.4</v>
      </c>
      <c r="BA93" s="127">
        <v>2985.9</v>
      </c>
      <c r="BB93" s="127"/>
      <c r="BC93" s="127">
        <f>SUM(B93:BA93)</f>
        <v>312525.20000000007</v>
      </c>
      <c r="BD93" s="130"/>
      <c r="BE93" s="130"/>
      <c r="BF93" s="130"/>
      <c r="BG93" s="130"/>
      <c r="BH93" s="130"/>
      <c r="BI93" s="130"/>
      <c r="BJ93" s="130"/>
      <c r="BK93" s="130"/>
      <c r="BL93" s="130"/>
      <c r="BM93" s="130"/>
      <c r="BN93" s="130"/>
      <c r="BO93" s="130"/>
      <c r="BP93" s="130"/>
      <c r="BQ93" s="130"/>
      <c r="BR93" s="130"/>
      <c r="BS93" s="130"/>
      <c r="BT93" s="130"/>
    </row>
    <row r="94" spans="1:72" x14ac:dyDescent="0.3">
      <c r="A94" s="78" t="s">
        <v>976</v>
      </c>
      <c r="B94" s="59">
        <v>1320</v>
      </c>
      <c r="C94" s="59">
        <v>1006.3</v>
      </c>
      <c r="D94" s="59">
        <v>1030</v>
      </c>
      <c r="E94" s="59">
        <v>1060.3</v>
      </c>
      <c r="F94" s="59">
        <v>1167</v>
      </c>
      <c r="G94" s="59">
        <v>655</v>
      </c>
      <c r="H94" s="59">
        <v>718</v>
      </c>
      <c r="I94" s="59">
        <v>941.8</v>
      </c>
      <c r="J94" s="59">
        <v>869</v>
      </c>
      <c r="K94" s="59">
        <v>927.25</v>
      </c>
      <c r="L94" s="59">
        <v>1028.3</v>
      </c>
      <c r="M94" s="59">
        <v>1139</v>
      </c>
      <c r="N94" s="59">
        <v>793.65</v>
      </c>
      <c r="O94" s="59">
        <v>1152.45</v>
      </c>
      <c r="P94" s="59">
        <v>1222.5</v>
      </c>
      <c r="Q94" s="59">
        <v>1199</v>
      </c>
      <c r="R94" s="59">
        <v>796.3</v>
      </c>
      <c r="S94" s="59">
        <v>1356.25</v>
      </c>
      <c r="T94" s="59">
        <v>1462.5</v>
      </c>
      <c r="U94" s="59">
        <v>1363</v>
      </c>
      <c r="V94" s="59">
        <v>1376.9</v>
      </c>
      <c r="W94" s="59">
        <v>811.2</v>
      </c>
      <c r="X94" s="59">
        <v>980.3</v>
      </c>
      <c r="Y94" s="59">
        <v>1085</v>
      </c>
      <c r="Z94" s="59">
        <v>1739.95</v>
      </c>
      <c r="AA94" s="59">
        <v>1474.5</v>
      </c>
      <c r="AB94" s="59">
        <v>1210.1500000000001</v>
      </c>
      <c r="AC94" s="59">
        <v>1442</v>
      </c>
      <c r="AD94" s="59">
        <v>1260</v>
      </c>
      <c r="AE94" s="59">
        <v>1667.5</v>
      </c>
      <c r="AF94" s="59">
        <v>1137</v>
      </c>
      <c r="AG94" s="59">
        <v>1221.8</v>
      </c>
      <c r="AH94" s="59">
        <v>1326.3</v>
      </c>
      <c r="AI94" s="59">
        <v>1543.55</v>
      </c>
      <c r="AJ94" s="59">
        <v>1205.8</v>
      </c>
      <c r="AK94" s="59">
        <v>1000</v>
      </c>
      <c r="AL94" s="59">
        <v>686.05</v>
      </c>
      <c r="AM94" s="59">
        <v>1120</v>
      </c>
      <c r="AN94" s="158">
        <v>770.8</v>
      </c>
      <c r="AO94" s="158">
        <v>1144.25</v>
      </c>
      <c r="AP94" s="158">
        <v>1103.3</v>
      </c>
      <c r="AQ94" s="158">
        <v>1335.3</v>
      </c>
      <c r="AR94" s="158">
        <v>1196.75</v>
      </c>
      <c r="AS94" s="158">
        <v>720</v>
      </c>
      <c r="AT94" s="158">
        <v>1352.3</v>
      </c>
      <c r="AU94" s="158">
        <v>1266.3</v>
      </c>
      <c r="AV94" s="158">
        <v>1139</v>
      </c>
      <c r="AW94" s="158">
        <v>1646.8</v>
      </c>
      <c r="AX94" s="158">
        <v>1050.4000000000001</v>
      </c>
      <c r="AY94" s="158">
        <v>1078.3</v>
      </c>
      <c r="AZ94" s="158">
        <v>1683</v>
      </c>
      <c r="BA94" s="158">
        <v>659.1</v>
      </c>
      <c r="BB94" s="127"/>
      <c r="BC94" s="158">
        <f>SUM(B94:BA94)</f>
        <v>59641.200000000041</v>
      </c>
      <c r="BD94" s="130"/>
      <c r="BE94" s="130"/>
      <c r="BF94" s="130"/>
      <c r="BG94" s="130"/>
      <c r="BH94" s="130"/>
      <c r="BI94" s="130"/>
      <c r="BJ94" s="130"/>
      <c r="BK94" s="130"/>
      <c r="BL94" s="130"/>
      <c r="BM94" s="130"/>
      <c r="BN94" s="130"/>
      <c r="BO94" s="130"/>
      <c r="BP94" s="130"/>
      <c r="BQ94" s="130"/>
      <c r="BR94" s="130"/>
      <c r="BS94" s="130"/>
      <c r="BT94" s="130"/>
    </row>
    <row r="95" spans="1:72" x14ac:dyDescent="0.3">
      <c r="A95" s="80" t="s">
        <v>977</v>
      </c>
      <c r="B95" s="15">
        <f>SUM(B92:B94)</f>
        <v>15090.9</v>
      </c>
      <c r="C95" s="15">
        <f t="shared" ref="C95:BC95" si="25">SUM(C92:C94)</f>
        <v>11951.5</v>
      </c>
      <c r="D95" s="15">
        <f t="shared" si="25"/>
        <v>14536.8</v>
      </c>
      <c r="E95" s="15">
        <f t="shared" si="25"/>
        <v>13159.899999999998</v>
      </c>
      <c r="F95" s="15">
        <f t="shared" si="25"/>
        <v>12876.4</v>
      </c>
      <c r="G95" s="15">
        <f t="shared" si="25"/>
        <v>10577.3</v>
      </c>
      <c r="H95" s="15">
        <f t="shared" si="25"/>
        <v>11031.3</v>
      </c>
      <c r="I95" s="15">
        <f t="shared" si="25"/>
        <v>17194.400000000001</v>
      </c>
      <c r="J95" s="15">
        <f t="shared" si="25"/>
        <v>30870.5</v>
      </c>
      <c r="K95" s="15">
        <f t="shared" si="25"/>
        <v>20754.45</v>
      </c>
      <c r="L95" s="15">
        <f t="shared" si="25"/>
        <v>17806</v>
      </c>
      <c r="M95" s="15">
        <f t="shared" si="25"/>
        <v>12647.6</v>
      </c>
      <c r="N95" s="15">
        <f t="shared" si="25"/>
        <v>15547.449999999999</v>
      </c>
      <c r="O95" s="15">
        <f t="shared" si="25"/>
        <v>16045.150000000001</v>
      </c>
      <c r="P95" s="15">
        <f t="shared" si="25"/>
        <v>14442.100000000002</v>
      </c>
      <c r="Q95" s="15">
        <f t="shared" si="25"/>
        <v>15177</v>
      </c>
      <c r="R95" s="15">
        <f t="shared" si="25"/>
        <v>30240.7</v>
      </c>
      <c r="S95" s="15">
        <f t="shared" si="25"/>
        <v>18391.5</v>
      </c>
      <c r="T95" s="15">
        <f t="shared" si="25"/>
        <v>14689.7</v>
      </c>
      <c r="U95" s="15">
        <f t="shared" si="25"/>
        <v>13321.6</v>
      </c>
      <c r="V95" s="15">
        <f t="shared" si="25"/>
        <v>14495.1</v>
      </c>
      <c r="W95" s="15">
        <f t="shared" si="25"/>
        <v>14056.6</v>
      </c>
      <c r="X95" s="15">
        <f t="shared" si="25"/>
        <v>12976.199999999999</v>
      </c>
      <c r="Y95" s="15">
        <f t="shared" si="25"/>
        <v>15150.7</v>
      </c>
      <c r="Z95" s="15">
        <f t="shared" si="25"/>
        <v>20759.55</v>
      </c>
      <c r="AA95" s="15">
        <f t="shared" si="25"/>
        <v>23408</v>
      </c>
      <c r="AB95" s="15">
        <f t="shared" si="25"/>
        <v>24540.550000000003</v>
      </c>
      <c r="AC95" s="15">
        <f t="shared" si="25"/>
        <v>18466.55</v>
      </c>
      <c r="AD95" s="15">
        <f t="shared" si="25"/>
        <v>16918.7</v>
      </c>
      <c r="AE95" s="15">
        <f t="shared" si="25"/>
        <v>20590.099999999999</v>
      </c>
      <c r="AF95" s="15">
        <f t="shared" si="25"/>
        <v>18736.599999999999</v>
      </c>
      <c r="AG95" s="15">
        <f t="shared" si="25"/>
        <v>18691.599999999999</v>
      </c>
      <c r="AH95" s="15">
        <f t="shared" si="25"/>
        <v>21492</v>
      </c>
      <c r="AI95" s="15">
        <f t="shared" si="25"/>
        <v>21641.1</v>
      </c>
      <c r="AJ95" s="15">
        <f t="shared" si="25"/>
        <v>15765</v>
      </c>
      <c r="AK95" s="15">
        <f t="shared" si="25"/>
        <v>14789.099999999999</v>
      </c>
      <c r="AL95" s="15">
        <f t="shared" si="25"/>
        <v>15355.25</v>
      </c>
      <c r="AM95" s="15">
        <f t="shared" si="25"/>
        <v>15242.3</v>
      </c>
      <c r="AN95" s="127">
        <f t="shared" si="25"/>
        <v>15380.199999999999</v>
      </c>
      <c r="AO95" s="127">
        <f t="shared" si="25"/>
        <v>15538.85</v>
      </c>
      <c r="AP95" s="127">
        <f t="shared" si="25"/>
        <v>16484.849999999999</v>
      </c>
      <c r="AQ95" s="127">
        <f t="shared" si="25"/>
        <v>15637.5</v>
      </c>
      <c r="AR95" s="127">
        <f t="shared" si="25"/>
        <v>15130.449999999999</v>
      </c>
      <c r="AS95" s="127">
        <f t="shared" si="25"/>
        <v>14814.7</v>
      </c>
      <c r="AT95" s="127">
        <f t="shared" si="25"/>
        <v>16293.5</v>
      </c>
      <c r="AU95" s="127">
        <f t="shared" si="25"/>
        <v>14909.5</v>
      </c>
      <c r="AV95" s="127">
        <f t="shared" si="25"/>
        <v>20676.2</v>
      </c>
      <c r="AW95" s="127">
        <f t="shared" si="25"/>
        <v>16174.599999999999</v>
      </c>
      <c r="AX95" s="127">
        <f t="shared" si="25"/>
        <v>16269.699999999999</v>
      </c>
      <c r="AY95" s="127">
        <f t="shared" si="25"/>
        <v>14267.699999999999</v>
      </c>
      <c r="AZ95" s="127">
        <f t="shared" si="25"/>
        <v>15116.4</v>
      </c>
      <c r="BA95" s="127">
        <f t="shared" si="25"/>
        <v>21545</v>
      </c>
      <c r="BB95" s="127"/>
      <c r="BC95" s="127">
        <f t="shared" si="25"/>
        <v>877666.40000000014</v>
      </c>
      <c r="BD95" s="130"/>
      <c r="BE95" s="130"/>
      <c r="BF95" s="130"/>
      <c r="BG95" s="130"/>
      <c r="BH95" s="130"/>
      <c r="BI95" s="130"/>
      <c r="BJ95" s="130"/>
      <c r="BK95" s="130"/>
      <c r="BL95" s="130"/>
      <c r="BM95" s="130"/>
      <c r="BN95" s="130"/>
      <c r="BO95" s="130"/>
      <c r="BP95" s="130"/>
      <c r="BQ95" s="130"/>
      <c r="BR95" s="130"/>
      <c r="BS95" s="130"/>
      <c r="BT95" s="130"/>
    </row>
    <row r="96" spans="1:72" x14ac:dyDescent="0.3">
      <c r="AN96" s="130"/>
      <c r="AO96" s="130"/>
      <c r="AP96" s="130"/>
      <c r="AQ96" s="130"/>
      <c r="AR96" s="130"/>
      <c r="AS96" s="130"/>
      <c r="AT96" s="130"/>
      <c r="AU96" s="130"/>
      <c r="AV96" s="130"/>
      <c r="AW96" s="130"/>
      <c r="AX96" s="130"/>
      <c r="AY96" s="130"/>
      <c r="AZ96" s="130"/>
      <c r="BA96" s="130"/>
      <c r="BB96" s="130"/>
      <c r="BC96" s="130"/>
      <c r="BD96" s="130"/>
      <c r="BE96" s="130"/>
      <c r="BF96" s="130"/>
      <c r="BG96" s="130"/>
      <c r="BH96" s="130"/>
      <c r="BI96" s="130"/>
      <c r="BJ96" s="130"/>
      <c r="BK96" s="130"/>
      <c r="BL96" s="130"/>
      <c r="BM96" s="130"/>
      <c r="BN96" s="130"/>
      <c r="BO96" s="130"/>
      <c r="BP96" s="130"/>
      <c r="BQ96" s="130"/>
      <c r="BR96" s="130"/>
      <c r="BS96" s="130"/>
      <c r="BT96" s="130"/>
    </row>
    <row r="97" spans="40:72" x14ac:dyDescent="0.3">
      <c r="AN97" s="130"/>
      <c r="AO97" s="130"/>
      <c r="AP97" s="130"/>
      <c r="AQ97" s="130"/>
      <c r="AR97" s="130"/>
      <c r="AS97" s="130"/>
      <c r="AT97" s="130"/>
      <c r="AU97" s="130"/>
      <c r="AV97" s="130"/>
      <c r="AW97" s="130"/>
      <c r="AX97" s="130"/>
      <c r="AY97" s="130"/>
      <c r="AZ97" s="130"/>
      <c r="BA97" s="130"/>
      <c r="BB97" s="130"/>
      <c r="BC97" s="130"/>
      <c r="BD97" s="130"/>
      <c r="BE97" s="130"/>
      <c r="BF97" s="130"/>
      <c r="BG97" s="130"/>
      <c r="BH97" s="130"/>
      <c r="BI97" s="130"/>
      <c r="BJ97" s="130"/>
      <c r="BK97" s="130"/>
      <c r="BL97" s="130"/>
      <c r="BM97" s="130"/>
      <c r="BN97" s="130"/>
      <c r="BO97" s="130"/>
      <c r="BP97" s="130"/>
      <c r="BQ97" s="130"/>
      <c r="BR97" s="130"/>
      <c r="BS97" s="130"/>
      <c r="BT97" s="130"/>
    </row>
    <row r="98" spans="40:72" x14ac:dyDescent="0.3">
      <c r="AN98" s="130"/>
      <c r="AO98" s="130"/>
      <c r="AP98" s="130"/>
      <c r="AQ98" s="130"/>
      <c r="AR98" s="130"/>
      <c r="AS98" s="130"/>
      <c r="AT98" s="130"/>
      <c r="AU98" s="130"/>
      <c r="AV98" s="130"/>
      <c r="AW98" s="130"/>
      <c r="AX98" s="130"/>
      <c r="AY98" s="130"/>
      <c r="AZ98" s="130"/>
      <c r="BA98" s="130"/>
      <c r="BB98" s="130"/>
      <c r="BC98" s="130"/>
      <c r="BD98" s="130"/>
      <c r="BE98" s="130"/>
      <c r="BF98" s="130"/>
      <c r="BG98" s="130"/>
      <c r="BH98" s="130"/>
      <c r="BI98" s="130"/>
      <c r="BJ98" s="130"/>
      <c r="BK98" s="130"/>
      <c r="BL98" s="130"/>
      <c r="BM98" s="130"/>
      <c r="BN98" s="130"/>
      <c r="BO98" s="130"/>
      <c r="BP98" s="130"/>
      <c r="BQ98" s="130"/>
      <c r="BR98" s="130"/>
      <c r="BS98" s="130"/>
      <c r="BT98" s="130"/>
    </row>
    <row r="99" spans="40:72" x14ac:dyDescent="0.3">
      <c r="AN99" s="130"/>
      <c r="AO99" s="130"/>
      <c r="AP99" s="130"/>
      <c r="AQ99" s="130"/>
      <c r="AR99" s="130"/>
      <c r="AS99" s="130"/>
      <c r="AT99" s="130"/>
      <c r="AU99" s="130"/>
      <c r="AV99" s="130"/>
      <c r="AW99" s="130"/>
      <c r="AX99" s="130"/>
      <c r="AY99" s="130"/>
      <c r="AZ99" s="130"/>
      <c r="BA99" s="130"/>
      <c r="BB99" s="130"/>
      <c r="BC99" s="130"/>
      <c r="BD99" s="130"/>
      <c r="BE99" s="130"/>
      <c r="BF99" s="130"/>
      <c r="BG99" s="130"/>
      <c r="BH99" s="130"/>
      <c r="BI99" s="130"/>
      <c r="BJ99" s="130"/>
      <c r="BK99" s="130"/>
      <c r="BL99" s="130"/>
      <c r="BM99" s="130"/>
      <c r="BN99" s="130"/>
      <c r="BO99" s="130"/>
      <c r="BP99" s="130"/>
      <c r="BQ99" s="130"/>
      <c r="BR99" s="130"/>
      <c r="BS99" s="130"/>
      <c r="BT99" s="130"/>
    </row>
    <row r="100" spans="40:72" x14ac:dyDescent="0.3">
      <c r="AN100" s="130"/>
      <c r="AO100" s="130"/>
      <c r="AP100" s="130"/>
      <c r="AQ100" s="130"/>
      <c r="AR100" s="130"/>
      <c r="AS100" s="130"/>
      <c r="AT100" s="130"/>
      <c r="AU100" s="130"/>
      <c r="AV100" s="130"/>
      <c r="AW100" s="130"/>
      <c r="AX100" s="130"/>
      <c r="AY100" s="130"/>
      <c r="AZ100" s="130"/>
      <c r="BA100" s="130"/>
      <c r="BB100" s="130"/>
      <c r="BC100" s="130"/>
      <c r="BD100" s="130"/>
      <c r="BE100" s="130"/>
      <c r="BF100" s="130"/>
      <c r="BG100" s="130"/>
      <c r="BH100" s="130"/>
      <c r="BI100" s="130"/>
      <c r="BJ100" s="130"/>
      <c r="BK100" s="130"/>
      <c r="BL100" s="130"/>
      <c r="BM100" s="130"/>
      <c r="BN100" s="130"/>
      <c r="BO100" s="130"/>
      <c r="BP100" s="130"/>
      <c r="BQ100" s="130"/>
      <c r="BR100" s="130"/>
      <c r="BS100" s="130"/>
      <c r="BT100" s="130"/>
    </row>
    <row r="101" spans="40:72" x14ac:dyDescent="0.3"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  <c r="BM101" s="130"/>
      <c r="BN101" s="130"/>
      <c r="BO101" s="130"/>
      <c r="BP101" s="130"/>
      <c r="BQ101" s="130"/>
      <c r="BR101" s="130"/>
      <c r="BS101" s="130"/>
      <c r="BT101" s="130"/>
    </row>
    <row r="102" spans="40:72" x14ac:dyDescent="0.3">
      <c r="AN102" s="130"/>
      <c r="AO102" s="130"/>
      <c r="AP102" s="130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  <c r="BA102" s="130"/>
      <c r="BB102" s="130"/>
      <c r="BC102" s="130"/>
      <c r="BD102" s="130"/>
      <c r="BE102" s="130"/>
      <c r="BF102" s="130"/>
      <c r="BG102" s="130"/>
      <c r="BH102" s="130"/>
      <c r="BI102" s="130"/>
      <c r="BJ102" s="130"/>
      <c r="BK102" s="130"/>
      <c r="BL102" s="130"/>
      <c r="BM102" s="130"/>
      <c r="BN102" s="130"/>
      <c r="BO102" s="130"/>
      <c r="BP102" s="130"/>
      <c r="BQ102" s="130"/>
      <c r="BR102" s="130"/>
      <c r="BS102" s="130"/>
      <c r="BT102" s="130"/>
    </row>
    <row r="103" spans="40:72" x14ac:dyDescent="0.3"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  <c r="BM103" s="130"/>
      <c r="BN103" s="130"/>
      <c r="BO103" s="130"/>
      <c r="BP103" s="130"/>
      <c r="BQ103" s="130"/>
      <c r="BR103" s="130"/>
      <c r="BS103" s="130"/>
      <c r="BT103" s="130"/>
    </row>
    <row r="104" spans="40:72" x14ac:dyDescent="0.3"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  <c r="BM104" s="130"/>
      <c r="BN104" s="130"/>
      <c r="BO104" s="130"/>
      <c r="BP104" s="130"/>
      <c r="BQ104" s="130"/>
      <c r="BR104" s="130"/>
      <c r="BS104" s="130"/>
      <c r="BT104" s="130"/>
    </row>
    <row r="105" spans="40:72" x14ac:dyDescent="0.3"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  <c r="BM105" s="130"/>
      <c r="BN105" s="130"/>
      <c r="BO105" s="130"/>
      <c r="BP105" s="130"/>
      <c r="BQ105" s="130"/>
      <c r="BR105" s="130"/>
      <c r="BS105" s="130"/>
      <c r="BT105" s="130"/>
    </row>
    <row r="106" spans="40:72" x14ac:dyDescent="0.3"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  <c r="BM106" s="130"/>
      <c r="BN106" s="130"/>
      <c r="BO106" s="130"/>
      <c r="BP106" s="130"/>
      <c r="BQ106" s="130"/>
      <c r="BR106" s="130"/>
      <c r="BS106" s="130"/>
      <c r="BT106" s="130"/>
    </row>
    <row r="107" spans="40:72" x14ac:dyDescent="0.3">
      <c r="AN107" s="130"/>
      <c r="AO107" s="130"/>
      <c r="AP107" s="130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  <c r="BA107" s="130"/>
      <c r="BB107" s="130"/>
      <c r="BC107" s="130"/>
      <c r="BD107" s="130"/>
      <c r="BE107" s="130"/>
      <c r="BF107" s="130"/>
      <c r="BG107" s="130"/>
      <c r="BH107" s="130"/>
      <c r="BI107" s="130"/>
      <c r="BJ107" s="130"/>
      <c r="BK107" s="130"/>
      <c r="BL107" s="130"/>
      <c r="BM107" s="130"/>
      <c r="BN107" s="130"/>
      <c r="BO107" s="130"/>
      <c r="BP107" s="130"/>
      <c r="BQ107" s="130"/>
      <c r="BR107" s="130"/>
      <c r="BS107" s="130"/>
      <c r="BT107" s="130"/>
    </row>
    <row r="108" spans="40:72" x14ac:dyDescent="0.3"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  <c r="AX108" s="130"/>
      <c r="AY108" s="130"/>
      <c r="AZ108" s="130"/>
      <c r="BA108" s="130"/>
      <c r="BB108" s="130"/>
      <c r="BC108" s="130"/>
      <c r="BD108" s="130"/>
      <c r="BE108" s="130"/>
      <c r="BF108" s="130"/>
      <c r="BG108" s="130"/>
      <c r="BH108" s="130"/>
      <c r="BI108" s="130"/>
      <c r="BJ108" s="130"/>
      <c r="BK108" s="130"/>
      <c r="BL108" s="130"/>
      <c r="BM108" s="130"/>
      <c r="BN108" s="130"/>
      <c r="BO108" s="130"/>
      <c r="BP108" s="130"/>
      <c r="BQ108" s="130"/>
      <c r="BR108" s="130"/>
      <c r="BS108" s="130"/>
      <c r="BT108" s="130"/>
    </row>
    <row r="109" spans="40:72" x14ac:dyDescent="0.3">
      <c r="AN109" s="130"/>
      <c r="AO109" s="130"/>
      <c r="AP109" s="130"/>
      <c r="AQ109" s="130"/>
      <c r="AR109" s="130"/>
      <c r="AS109" s="130"/>
      <c r="AT109" s="130"/>
      <c r="AU109" s="130"/>
      <c r="AV109" s="130"/>
      <c r="AW109" s="130"/>
      <c r="AX109" s="130"/>
      <c r="AY109" s="130"/>
      <c r="AZ109" s="130"/>
      <c r="BA109" s="130"/>
      <c r="BB109" s="130"/>
      <c r="BC109" s="130"/>
      <c r="BD109" s="130"/>
      <c r="BE109" s="130"/>
      <c r="BF109" s="130"/>
      <c r="BG109" s="130"/>
      <c r="BH109" s="130"/>
      <c r="BI109" s="130"/>
      <c r="BJ109" s="130"/>
      <c r="BK109" s="130"/>
      <c r="BL109" s="130"/>
      <c r="BM109" s="130"/>
      <c r="BN109" s="130"/>
      <c r="BO109" s="130"/>
      <c r="BP109" s="130"/>
      <c r="BQ109" s="130"/>
      <c r="BR109" s="130"/>
      <c r="BS109" s="130"/>
      <c r="BT109" s="130"/>
    </row>
    <row r="110" spans="40:72" x14ac:dyDescent="0.3"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</row>
    <row r="111" spans="40:72" x14ac:dyDescent="0.3"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  <c r="BC111" s="130"/>
      <c r="BD111" s="130"/>
      <c r="BE111" s="130"/>
      <c r="BF111" s="130"/>
      <c r="BG111" s="130"/>
      <c r="BH111" s="130"/>
      <c r="BI111" s="130"/>
      <c r="BJ111" s="130"/>
      <c r="BK111" s="130"/>
      <c r="BL111" s="130"/>
      <c r="BM111" s="130"/>
      <c r="BN111" s="130"/>
      <c r="BO111" s="130"/>
      <c r="BP111" s="130"/>
      <c r="BQ111" s="130"/>
      <c r="BR111" s="130"/>
      <c r="BS111" s="130"/>
      <c r="BT111" s="130"/>
    </row>
    <row r="112" spans="40:72" x14ac:dyDescent="0.3"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  <c r="BA112" s="130"/>
      <c r="BB112" s="130"/>
      <c r="BC112" s="130"/>
      <c r="BD112" s="130"/>
      <c r="BE112" s="130"/>
      <c r="BF112" s="130"/>
      <c r="BG112" s="130"/>
      <c r="BH112" s="130"/>
      <c r="BI112" s="130"/>
      <c r="BJ112" s="130"/>
      <c r="BK112" s="130"/>
      <c r="BL112" s="130"/>
      <c r="BM112" s="130"/>
      <c r="BN112" s="130"/>
      <c r="BO112" s="130"/>
      <c r="BP112" s="130"/>
      <c r="BQ112" s="130"/>
      <c r="BR112" s="130"/>
      <c r="BS112" s="130"/>
      <c r="BT112" s="130"/>
    </row>
    <row r="113" spans="40:72" x14ac:dyDescent="0.3"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30"/>
      <c r="BP113" s="130"/>
      <c r="BQ113" s="130"/>
      <c r="BR113" s="130"/>
      <c r="BS113" s="130"/>
      <c r="BT113" s="130"/>
    </row>
    <row r="114" spans="40:72" x14ac:dyDescent="0.3"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  <c r="BC114" s="130"/>
      <c r="BD114" s="130"/>
      <c r="BE114" s="130"/>
      <c r="BF114" s="130"/>
      <c r="BG114" s="130"/>
      <c r="BH114" s="130"/>
      <c r="BI114" s="130"/>
      <c r="BJ114" s="130"/>
      <c r="BK114" s="130"/>
      <c r="BL114" s="130"/>
      <c r="BM114" s="130"/>
      <c r="BN114" s="130"/>
      <c r="BO114" s="130"/>
      <c r="BP114" s="130"/>
      <c r="BQ114" s="130"/>
      <c r="BR114" s="130"/>
      <c r="BS114" s="130"/>
      <c r="BT114" s="130"/>
    </row>
    <row r="115" spans="40:72" x14ac:dyDescent="0.3"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  <c r="BC115" s="130"/>
      <c r="BD115" s="130"/>
      <c r="BE115" s="130"/>
      <c r="BF115" s="130"/>
      <c r="BG115" s="130"/>
      <c r="BH115" s="130"/>
      <c r="BI115" s="130"/>
      <c r="BJ115" s="130"/>
      <c r="BK115" s="130"/>
      <c r="BL115" s="130"/>
      <c r="BM115" s="130"/>
      <c r="BN115" s="130"/>
      <c r="BO115" s="130"/>
      <c r="BP115" s="130"/>
      <c r="BQ115" s="130"/>
      <c r="BR115" s="130"/>
      <c r="BS115" s="130"/>
      <c r="BT115" s="130"/>
    </row>
    <row r="116" spans="40:72" x14ac:dyDescent="0.3">
      <c r="AN116" s="130"/>
      <c r="AO116" s="130"/>
      <c r="AP116" s="130"/>
      <c r="AQ116" s="130"/>
      <c r="AR116" s="130"/>
      <c r="AS116" s="130"/>
      <c r="AT116" s="130"/>
      <c r="AU116" s="130"/>
      <c r="AV116" s="130"/>
      <c r="AW116" s="130"/>
      <c r="AX116" s="130"/>
      <c r="AY116" s="130"/>
      <c r="AZ116" s="130"/>
      <c r="BA116" s="130"/>
      <c r="BB116" s="130"/>
      <c r="BC116" s="130"/>
      <c r="BD116" s="130"/>
      <c r="BE116" s="130"/>
      <c r="BF116" s="130"/>
      <c r="BG116" s="130"/>
      <c r="BH116" s="130"/>
      <c r="BI116" s="130"/>
      <c r="BJ116" s="130"/>
      <c r="BK116" s="130"/>
      <c r="BL116" s="130"/>
      <c r="BM116" s="130"/>
      <c r="BN116" s="130"/>
      <c r="BO116" s="130"/>
      <c r="BP116" s="130"/>
      <c r="BQ116" s="130"/>
      <c r="BR116" s="130"/>
      <c r="BS116" s="130"/>
      <c r="BT116" s="130"/>
    </row>
    <row r="117" spans="40:72" x14ac:dyDescent="0.3">
      <c r="AN117" s="130"/>
      <c r="AO117" s="130"/>
      <c r="AP117" s="130"/>
      <c r="AQ117" s="130"/>
      <c r="AR117" s="130"/>
      <c r="AS117" s="130"/>
      <c r="AT117" s="130"/>
      <c r="AU117" s="130"/>
      <c r="AV117" s="130"/>
      <c r="AW117" s="130"/>
      <c r="AX117" s="130"/>
      <c r="AY117" s="130"/>
      <c r="AZ117" s="130"/>
      <c r="BA117" s="130"/>
      <c r="BB117" s="130"/>
      <c r="BC117" s="130"/>
      <c r="BD117" s="130"/>
      <c r="BE117" s="130"/>
      <c r="BF117" s="130"/>
      <c r="BG117" s="130"/>
      <c r="BH117" s="130"/>
      <c r="BI117" s="130"/>
      <c r="BJ117" s="130"/>
      <c r="BK117" s="130"/>
      <c r="BL117" s="130"/>
      <c r="BM117" s="130"/>
      <c r="BN117" s="130"/>
      <c r="BO117" s="130"/>
      <c r="BP117" s="130"/>
      <c r="BQ117" s="130"/>
      <c r="BR117" s="130"/>
      <c r="BS117" s="130"/>
      <c r="BT117" s="130"/>
    </row>
    <row r="118" spans="40:72" x14ac:dyDescent="0.3"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  <c r="BA118" s="130"/>
      <c r="BB118" s="130"/>
      <c r="BC118" s="130"/>
      <c r="BD118" s="130"/>
      <c r="BE118" s="130"/>
      <c r="BF118" s="130"/>
      <c r="BG118" s="130"/>
      <c r="BH118" s="130"/>
      <c r="BI118" s="130"/>
      <c r="BJ118" s="130"/>
      <c r="BK118" s="130"/>
      <c r="BL118" s="130"/>
      <c r="BM118" s="130"/>
      <c r="BN118" s="130"/>
      <c r="BO118" s="130"/>
      <c r="BP118" s="130"/>
      <c r="BQ118" s="130"/>
      <c r="BR118" s="130"/>
      <c r="BS118" s="130"/>
      <c r="BT118" s="130"/>
    </row>
    <row r="119" spans="40:72" x14ac:dyDescent="0.3">
      <c r="AN119" s="130"/>
      <c r="AO119" s="130"/>
      <c r="AP119" s="130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  <c r="BA119" s="130"/>
      <c r="BB119" s="130"/>
      <c r="BC119" s="130"/>
      <c r="BD119" s="130"/>
      <c r="BE119" s="130"/>
      <c r="BF119" s="130"/>
      <c r="BG119" s="130"/>
      <c r="BH119" s="130"/>
      <c r="BI119" s="130"/>
      <c r="BJ119" s="130"/>
      <c r="BK119" s="130"/>
      <c r="BL119" s="130"/>
      <c r="BM119" s="130"/>
      <c r="BN119" s="130"/>
      <c r="BO119" s="130"/>
      <c r="BP119" s="130"/>
      <c r="BQ119" s="130"/>
      <c r="BR119" s="130"/>
      <c r="BS119" s="130"/>
      <c r="BT119" s="130"/>
    </row>
    <row r="120" spans="40:72" x14ac:dyDescent="0.3">
      <c r="AN120" s="130"/>
      <c r="AO120" s="130"/>
      <c r="AP120" s="130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  <c r="BA120" s="130"/>
      <c r="BB120" s="130"/>
      <c r="BC120" s="130"/>
      <c r="BD120" s="130"/>
      <c r="BE120" s="130"/>
      <c r="BF120" s="130"/>
      <c r="BG120" s="130"/>
      <c r="BH120" s="130"/>
      <c r="BI120" s="130"/>
      <c r="BJ120" s="130"/>
      <c r="BK120" s="130"/>
      <c r="BL120" s="130"/>
      <c r="BM120" s="130"/>
      <c r="BN120" s="130"/>
      <c r="BO120" s="130"/>
      <c r="BP120" s="130"/>
      <c r="BQ120" s="130"/>
      <c r="BR120" s="130"/>
      <c r="BS120" s="130"/>
      <c r="BT120" s="130"/>
    </row>
    <row r="121" spans="40:72" x14ac:dyDescent="0.3">
      <c r="AN121" s="130"/>
      <c r="AO121" s="130"/>
      <c r="AP121" s="130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  <c r="BA121" s="130"/>
      <c r="BB121" s="130"/>
      <c r="BC121" s="130"/>
      <c r="BD121" s="130"/>
      <c r="BE121" s="130"/>
      <c r="BF121" s="130"/>
      <c r="BG121" s="130"/>
      <c r="BH121" s="130"/>
      <c r="BI121" s="130"/>
      <c r="BJ121" s="130"/>
      <c r="BK121" s="130"/>
      <c r="BL121" s="130"/>
      <c r="BM121" s="130"/>
      <c r="BN121" s="130"/>
      <c r="BO121" s="130"/>
      <c r="BP121" s="130"/>
      <c r="BQ121" s="130"/>
      <c r="BR121" s="130"/>
      <c r="BS121" s="130"/>
      <c r="BT121" s="130"/>
    </row>
    <row r="122" spans="40:72" x14ac:dyDescent="0.3"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  <c r="BA122" s="130"/>
      <c r="BB122" s="130"/>
      <c r="BC122" s="130"/>
      <c r="BD122" s="130"/>
      <c r="BE122" s="130"/>
      <c r="BF122" s="130"/>
      <c r="BG122" s="130"/>
      <c r="BH122" s="130"/>
      <c r="BI122" s="130"/>
      <c r="BJ122" s="130"/>
      <c r="BK122" s="130"/>
      <c r="BL122" s="130"/>
      <c r="BM122" s="130"/>
      <c r="BN122" s="130"/>
      <c r="BO122" s="130"/>
      <c r="BP122" s="130"/>
      <c r="BQ122" s="130"/>
      <c r="BR122" s="130"/>
      <c r="BS122" s="130"/>
      <c r="BT122" s="130"/>
    </row>
    <row r="123" spans="40:72" x14ac:dyDescent="0.3">
      <c r="AN123" s="130"/>
      <c r="AO123" s="130"/>
      <c r="AP123" s="130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  <c r="BA123" s="130"/>
      <c r="BB123" s="130"/>
      <c r="BC123" s="130"/>
      <c r="BD123" s="130"/>
      <c r="BE123" s="130"/>
      <c r="BF123" s="130"/>
      <c r="BG123" s="130"/>
      <c r="BH123" s="130"/>
      <c r="BI123" s="130"/>
      <c r="BJ123" s="130"/>
      <c r="BK123" s="130"/>
      <c r="BL123" s="130"/>
      <c r="BM123" s="130"/>
      <c r="BN123" s="130"/>
      <c r="BO123" s="130"/>
      <c r="BP123" s="130"/>
      <c r="BQ123" s="130"/>
      <c r="BR123" s="130"/>
      <c r="BS123" s="130"/>
      <c r="BT123" s="130"/>
    </row>
    <row r="124" spans="40:72" x14ac:dyDescent="0.3">
      <c r="AN124" s="130"/>
      <c r="AO124" s="130"/>
      <c r="AP124" s="130"/>
      <c r="AQ124" s="130"/>
      <c r="AR124" s="130"/>
      <c r="AS124" s="130"/>
      <c r="AT124" s="130"/>
      <c r="AU124" s="130"/>
      <c r="AV124" s="130"/>
      <c r="AW124" s="130"/>
      <c r="AX124" s="130"/>
      <c r="AY124" s="130"/>
      <c r="AZ124" s="130"/>
      <c r="BA124" s="130"/>
      <c r="BB124" s="130"/>
      <c r="BC124" s="130"/>
      <c r="BD124" s="130"/>
      <c r="BE124" s="130"/>
      <c r="BF124" s="130"/>
      <c r="BG124" s="130"/>
      <c r="BH124" s="130"/>
      <c r="BI124" s="130"/>
      <c r="BJ124" s="130"/>
      <c r="BK124" s="130"/>
      <c r="BL124" s="130"/>
      <c r="BM124" s="130"/>
      <c r="BN124" s="130"/>
      <c r="BO124" s="130"/>
      <c r="BP124" s="130"/>
      <c r="BQ124" s="130"/>
      <c r="BR124" s="130"/>
      <c r="BS124" s="130"/>
      <c r="BT124" s="130"/>
    </row>
    <row r="125" spans="40:72" x14ac:dyDescent="0.3">
      <c r="AN125" s="130"/>
      <c r="AO125" s="130"/>
      <c r="AP125" s="130"/>
      <c r="AQ125" s="130"/>
      <c r="AR125" s="130"/>
      <c r="AS125" s="130"/>
      <c r="AT125" s="130"/>
      <c r="AU125" s="130"/>
      <c r="AV125" s="130"/>
      <c r="AW125" s="130"/>
      <c r="AX125" s="130"/>
      <c r="AY125" s="130"/>
      <c r="AZ125" s="130"/>
      <c r="BA125" s="130"/>
      <c r="BB125" s="130"/>
      <c r="BC125" s="130"/>
      <c r="BD125" s="130"/>
      <c r="BE125" s="130"/>
      <c r="BF125" s="130"/>
      <c r="BG125" s="130"/>
      <c r="BH125" s="130"/>
      <c r="BI125" s="130"/>
      <c r="BJ125" s="130"/>
      <c r="BK125" s="130"/>
      <c r="BL125" s="130"/>
      <c r="BM125" s="130"/>
      <c r="BN125" s="130"/>
      <c r="BO125" s="130"/>
      <c r="BP125" s="130"/>
      <c r="BQ125" s="130"/>
      <c r="BR125" s="130"/>
      <c r="BS125" s="130"/>
      <c r="BT125" s="130"/>
    </row>
    <row r="126" spans="40:72" x14ac:dyDescent="0.3"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30"/>
      <c r="BC126" s="130"/>
      <c r="BD126" s="130"/>
      <c r="BE126" s="130"/>
      <c r="BF126" s="130"/>
      <c r="BG126" s="130"/>
      <c r="BH126" s="130"/>
      <c r="BI126" s="130"/>
      <c r="BJ126" s="130"/>
      <c r="BK126" s="130"/>
      <c r="BL126" s="130"/>
      <c r="BM126" s="130"/>
      <c r="BN126" s="130"/>
      <c r="BO126" s="130"/>
      <c r="BP126" s="130"/>
      <c r="BQ126" s="130"/>
      <c r="BR126" s="130"/>
      <c r="BS126" s="130"/>
      <c r="BT126" s="130"/>
    </row>
    <row r="127" spans="40:72" x14ac:dyDescent="0.3"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  <c r="BA127" s="130"/>
      <c r="BB127" s="130"/>
      <c r="BC127" s="130"/>
      <c r="BD127" s="130"/>
      <c r="BE127" s="130"/>
      <c r="BF127" s="130"/>
      <c r="BG127" s="130"/>
      <c r="BH127" s="130"/>
      <c r="BI127" s="130"/>
      <c r="BJ127" s="130"/>
      <c r="BK127" s="130"/>
      <c r="BL127" s="130"/>
      <c r="BM127" s="130"/>
      <c r="BN127" s="130"/>
      <c r="BO127" s="130"/>
      <c r="BP127" s="130"/>
      <c r="BQ127" s="130"/>
      <c r="BR127" s="130"/>
      <c r="BS127" s="130"/>
      <c r="BT127" s="130"/>
    </row>
    <row r="128" spans="40:72" x14ac:dyDescent="0.3"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</row>
    <row r="129" spans="40:72" x14ac:dyDescent="0.3"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  <c r="BA129" s="130"/>
      <c r="BB129" s="130"/>
      <c r="BC129" s="130"/>
      <c r="BD129" s="130"/>
      <c r="BE129" s="130"/>
      <c r="BF129" s="130"/>
      <c r="BG129" s="130"/>
      <c r="BH129" s="130"/>
      <c r="BI129" s="130"/>
      <c r="BJ129" s="130"/>
      <c r="BK129" s="130"/>
      <c r="BL129" s="130"/>
      <c r="BM129" s="130"/>
      <c r="BN129" s="130"/>
      <c r="BO129" s="130"/>
      <c r="BP129" s="130"/>
      <c r="BQ129" s="130"/>
      <c r="BR129" s="130"/>
      <c r="BS129" s="130"/>
      <c r="BT129" s="130"/>
    </row>
    <row r="130" spans="40:72" x14ac:dyDescent="0.3">
      <c r="AN130" s="130"/>
      <c r="AO130" s="130"/>
      <c r="AP130" s="130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  <c r="BA130" s="130"/>
      <c r="BB130" s="130"/>
      <c r="BC130" s="130"/>
      <c r="BD130" s="130"/>
      <c r="BE130" s="130"/>
      <c r="BF130" s="130"/>
      <c r="BG130" s="130"/>
      <c r="BH130" s="130"/>
      <c r="BI130" s="130"/>
      <c r="BJ130" s="130"/>
      <c r="BK130" s="130"/>
      <c r="BL130" s="130"/>
      <c r="BM130" s="130"/>
      <c r="BN130" s="130"/>
      <c r="BO130" s="130"/>
      <c r="BP130" s="130"/>
      <c r="BQ130" s="130"/>
      <c r="BR130" s="130"/>
      <c r="BS130" s="130"/>
      <c r="BT130" s="130"/>
    </row>
    <row r="131" spans="40:72" x14ac:dyDescent="0.3">
      <c r="AN131" s="130"/>
      <c r="AO131" s="130"/>
      <c r="AP131" s="130"/>
      <c r="AQ131" s="130"/>
      <c r="AR131" s="130"/>
      <c r="AS131" s="130"/>
      <c r="AT131" s="130"/>
      <c r="AU131" s="130"/>
      <c r="AV131" s="130"/>
      <c r="AW131" s="130"/>
      <c r="AX131" s="130"/>
      <c r="AY131" s="130"/>
      <c r="AZ131" s="130"/>
      <c r="BA131" s="130"/>
      <c r="BB131" s="130"/>
      <c r="BC131" s="130"/>
      <c r="BD131" s="130"/>
      <c r="BE131" s="130"/>
      <c r="BF131" s="130"/>
      <c r="BG131" s="130"/>
      <c r="BH131" s="130"/>
      <c r="BI131" s="130"/>
      <c r="BJ131" s="130"/>
      <c r="BK131" s="130"/>
      <c r="BL131" s="130"/>
      <c r="BM131" s="130"/>
      <c r="BN131" s="130"/>
      <c r="BO131" s="130"/>
      <c r="BP131" s="130"/>
      <c r="BQ131" s="130"/>
      <c r="BR131" s="130"/>
      <c r="BS131" s="130"/>
      <c r="BT131" s="130"/>
    </row>
    <row r="132" spans="40:72" x14ac:dyDescent="0.3"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  <c r="BA132" s="130"/>
      <c r="BB132" s="130"/>
      <c r="BC132" s="130"/>
      <c r="BD132" s="130"/>
      <c r="BE132" s="130"/>
      <c r="BF132" s="130"/>
      <c r="BG132" s="130"/>
      <c r="BH132" s="130"/>
      <c r="BI132" s="130"/>
      <c r="BJ132" s="130"/>
      <c r="BK132" s="130"/>
      <c r="BL132" s="130"/>
      <c r="BM132" s="130"/>
      <c r="BN132" s="130"/>
      <c r="BO132" s="130"/>
      <c r="BP132" s="130"/>
      <c r="BQ132" s="130"/>
      <c r="BR132" s="130"/>
      <c r="BS132" s="130"/>
      <c r="BT132" s="130"/>
    </row>
    <row r="133" spans="40:72" x14ac:dyDescent="0.3">
      <c r="AN133" s="130"/>
      <c r="AO133" s="130"/>
      <c r="AP133" s="130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  <c r="BA133" s="130"/>
      <c r="BB133" s="130"/>
      <c r="BC133" s="130"/>
      <c r="BD133" s="130"/>
      <c r="BE133" s="130"/>
      <c r="BF133" s="130"/>
      <c r="BG133" s="130"/>
      <c r="BH133" s="130"/>
      <c r="BI133" s="130"/>
      <c r="BJ133" s="130"/>
      <c r="BK133" s="130"/>
      <c r="BL133" s="130"/>
      <c r="BM133" s="130"/>
      <c r="BN133" s="130"/>
      <c r="BO133" s="130"/>
      <c r="BP133" s="130"/>
      <c r="BQ133" s="130"/>
      <c r="BR133" s="130"/>
      <c r="BS133" s="130"/>
      <c r="BT133" s="130"/>
    </row>
    <row r="134" spans="40:72" x14ac:dyDescent="0.3">
      <c r="AN134" s="130"/>
      <c r="AO134" s="130"/>
      <c r="AP134" s="130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  <c r="BA134" s="130"/>
      <c r="BB134" s="130"/>
      <c r="BC134" s="130"/>
      <c r="BD134" s="130"/>
      <c r="BE134" s="130"/>
      <c r="BF134" s="130"/>
      <c r="BG134" s="130"/>
      <c r="BH134" s="130"/>
      <c r="BI134" s="130"/>
      <c r="BJ134" s="130"/>
      <c r="BK134" s="130"/>
      <c r="BL134" s="130"/>
      <c r="BM134" s="130"/>
      <c r="BN134" s="130"/>
      <c r="BO134" s="130"/>
      <c r="BP134" s="130"/>
      <c r="BQ134" s="130"/>
      <c r="BR134" s="130"/>
      <c r="BS134" s="130"/>
      <c r="BT134" s="130"/>
    </row>
    <row r="135" spans="40:72" x14ac:dyDescent="0.3">
      <c r="AN135" s="130"/>
      <c r="AO135" s="130"/>
      <c r="AP135" s="130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  <c r="BA135" s="130"/>
      <c r="BB135" s="130"/>
      <c r="BC135" s="130"/>
      <c r="BD135" s="130"/>
      <c r="BE135" s="130"/>
      <c r="BF135" s="130"/>
      <c r="BG135" s="130"/>
      <c r="BH135" s="130"/>
      <c r="BI135" s="130"/>
      <c r="BJ135" s="130"/>
      <c r="BK135" s="130"/>
      <c r="BL135" s="130"/>
      <c r="BM135" s="130"/>
      <c r="BN135" s="130"/>
      <c r="BO135" s="130"/>
      <c r="BP135" s="130"/>
      <c r="BQ135" s="130"/>
      <c r="BR135" s="130"/>
      <c r="BS135" s="130"/>
      <c r="BT135" s="130"/>
    </row>
    <row r="136" spans="40:72" x14ac:dyDescent="0.3">
      <c r="AN136" s="130"/>
      <c r="AO136" s="130"/>
      <c r="AP136" s="130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  <c r="BA136" s="130"/>
      <c r="BB136" s="130"/>
      <c r="BC136" s="130"/>
      <c r="BD136" s="130"/>
      <c r="BE136" s="130"/>
      <c r="BF136" s="130"/>
      <c r="BG136" s="130"/>
      <c r="BH136" s="130"/>
      <c r="BI136" s="130"/>
      <c r="BJ136" s="130"/>
      <c r="BK136" s="130"/>
      <c r="BL136" s="130"/>
      <c r="BM136" s="130"/>
      <c r="BN136" s="130"/>
      <c r="BO136" s="130"/>
      <c r="BP136" s="130"/>
      <c r="BQ136" s="130"/>
      <c r="BR136" s="130"/>
      <c r="BS136" s="130"/>
      <c r="BT136" s="130"/>
    </row>
    <row r="137" spans="40:72" x14ac:dyDescent="0.3">
      <c r="AN137" s="130"/>
      <c r="AO137" s="130"/>
      <c r="AP137" s="130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  <c r="BA137" s="130"/>
      <c r="BB137" s="130"/>
      <c r="BC137" s="130"/>
      <c r="BD137" s="130"/>
      <c r="BE137" s="130"/>
      <c r="BF137" s="130"/>
      <c r="BG137" s="130"/>
      <c r="BH137" s="130"/>
      <c r="BI137" s="130"/>
      <c r="BJ137" s="130"/>
      <c r="BK137" s="130"/>
      <c r="BL137" s="130"/>
      <c r="BM137" s="130"/>
      <c r="BN137" s="130"/>
      <c r="BO137" s="130"/>
      <c r="BP137" s="130"/>
      <c r="BQ137" s="130"/>
      <c r="BR137" s="130"/>
      <c r="BS137" s="130"/>
      <c r="BT137" s="130"/>
    </row>
    <row r="138" spans="40:72" x14ac:dyDescent="0.3"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  <c r="BD138" s="130"/>
      <c r="BE138" s="130"/>
      <c r="BF138" s="130"/>
      <c r="BG138" s="130"/>
      <c r="BH138" s="130"/>
      <c r="BI138" s="130"/>
      <c r="BJ138" s="130"/>
      <c r="BK138" s="130"/>
      <c r="BL138" s="130"/>
      <c r="BM138" s="130"/>
      <c r="BN138" s="130"/>
      <c r="BO138" s="130"/>
      <c r="BP138" s="130"/>
      <c r="BQ138" s="130"/>
      <c r="BR138" s="130"/>
      <c r="BS138" s="130"/>
      <c r="BT138" s="130"/>
    </row>
    <row r="139" spans="40:72" x14ac:dyDescent="0.3"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  <c r="BD139" s="130"/>
      <c r="BE139" s="130"/>
      <c r="BF139" s="130"/>
      <c r="BG139" s="130"/>
      <c r="BH139" s="130"/>
      <c r="BI139" s="130"/>
      <c r="BJ139" s="130"/>
      <c r="BK139" s="130"/>
      <c r="BL139" s="130"/>
      <c r="BM139" s="130"/>
      <c r="BN139" s="130"/>
      <c r="BO139" s="130"/>
      <c r="BP139" s="130"/>
      <c r="BQ139" s="130"/>
      <c r="BR139" s="130"/>
      <c r="BS139" s="130"/>
      <c r="BT139" s="130"/>
    </row>
    <row r="140" spans="40:72" x14ac:dyDescent="0.3"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  <c r="BD140" s="130"/>
      <c r="BE140" s="130"/>
      <c r="BF140" s="130"/>
      <c r="BG140" s="130"/>
      <c r="BH140" s="130"/>
      <c r="BI140" s="130"/>
      <c r="BJ140" s="130"/>
      <c r="BK140" s="130"/>
      <c r="BL140" s="130"/>
      <c r="BM140" s="130"/>
      <c r="BN140" s="130"/>
      <c r="BO140" s="130"/>
      <c r="BP140" s="130"/>
      <c r="BQ140" s="130"/>
      <c r="BR140" s="130"/>
      <c r="BS140" s="130"/>
      <c r="BT140" s="130"/>
    </row>
    <row r="141" spans="40:72" x14ac:dyDescent="0.3"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  <c r="BD141" s="130"/>
      <c r="BE141" s="130"/>
      <c r="BF141" s="130"/>
      <c r="BG141" s="130"/>
      <c r="BH141" s="130"/>
      <c r="BI141" s="130"/>
      <c r="BJ141" s="130"/>
      <c r="BK141" s="130"/>
      <c r="BL141" s="130"/>
      <c r="BM141" s="130"/>
      <c r="BN141" s="130"/>
      <c r="BO141" s="130"/>
      <c r="BP141" s="130"/>
      <c r="BQ141" s="130"/>
      <c r="BR141" s="130"/>
      <c r="BS141" s="130"/>
      <c r="BT141" s="130"/>
    </row>
    <row r="142" spans="40:72" x14ac:dyDescent="0.3"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  <c r="BD142" s="130"/>
      <c r="BE142" s="130"/>
      <c r="BF142" s="130"/>
      <c r="BG142" s="130"/>
      <c r="BH142" s="130"/>
      <c r="BI142" s="130"/>
      <c r="BJ142" s="130"/>
      <c r="BK142" s="130"/>
      <c r="BL142" s="130"/>
      <c r="BM142" s="130"/>
      <c r="BN142" s="130"/>
      <c r="BO142" s="130"/>
      <c r="BP142" s="130"/>
      <c r="BQ142" s="130"/>
      <c r="BR142" s="130"/>
      <c r="BS142" s="130"/>
      <c r="BT142" s="130"/>
    </row>
    <row r="143" spans="40:72" x14ac:dyDescent="0.3"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  <c r="BD143" s="130"/>
      <c r="BE143" s="130"/>
      <c r="BF143" s="130"/>
      <c r="BG143" s="130"/>
      <c r="BH143" s="130"/>
      <c r="BI143" s="130"/>
      <c r="BJ143" s="130"/>
      <c r="BK143" s="130"/>
      <c r="BL143" s="130"/>
      <c r="BM143" s="130"/>
      <c r="BN143" s="130"/>
      <c r="BO143" s="130"/>
      <c r="BP143" s="130"/>
      <c r="BQ143" s="130"/>
      <c r="BR143" s="130"/>
      <c r="BS143" s="130"/>
      <c r="BT143" s="130"/>
    </row>
    <row r="144" spans="40:72" x14ac:dyDescent="0.3"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  <c r="BD144" s="130"/>
      <c r="BE144" s="130"/>
      <c r="BF144" s="130"/>
      <c r="BG144" s="130"/>
      <c r="BH144" s="130"/>
      <c r="BI144" s="130"/>
      <c r="BJ144" s="130"/>
      <c r="BK144" s="130"/>
      <c r="BL144" s="130"/>
      <c r="BM144" s="130"/>
      <c r="BN144" s="130"/>
      <c r="BO144" s="130"/>
      <c r="BP144" s="130"/>
      <c r="BQ144" s="130"/>
      <c r="BR144" s="130"/>
      <c r="BS144" s="130"/>
      <c r="BT144" s="130"/>
    </row>
    <row r="145" spans="40:72" x14ac:dyDescent="0.3"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  <c r="BD145" s="130"/>
      <c r="BE145" s="130"/>
      <c r="BF145" s="130"/>
      <c r="BG145" s="130"/>
      <c r="BH145" s="130"/>
      <c r="BI145" s="130"/>
      <c r="BJ145" s="130"/>
      <c r="BK145" s="130"/>
      <c r="BL145" s="130"/>
      <c r="BM145" s="130"/>
      <c r="BN145" s="130"/>
      <c r="BO145" s="130"/>
      <c r="BP145" s="130"/>
      <c r="BQ145" s="130"/>
      <c r="BR145" s="130"/>
      <c r="BS145" s="130"/>
      <c r="BT145" s="130"/>
    </row>
    <row r="146" spans="40:72" x14ac:dyDescent="0.3"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  <c r="BD146" s="130"/>
      <c r="BE146" s="130"/>
      <c r="BF146" s="130"/>
      <c r="BG146" s="130"/>
      <c r="BH146" s="130"/>
      <c r="BI146" s="130"/>
      <c r="BJ146" s="130"/>
      <c r="BK146" s="130"/>
      <c r="BL146" s="130"/>
      <c r="BM146" s="130"/>
      <c r="BN146" s="130"/>
      <c r="BO146" s="130"/>
      <c r="BP146" s="130"/>
      <c r="BQ146" s="130"/>
      <c r="BR146" s="130"/>
      <c r="BS146" s="130"/>
      <c r="BT146" s="130"/>
    </row>
    <row r="147" spans="40:72" x14ac:dyDescent="0.3"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  <c r="BD147" s="130"/>
      <c r="BE147" s="130"/>
      <c r="BF147" s="130"/>
      <c r="BG147" s="130"/>
      <c r="BH147" s="130"/>
      <c r="BI147" s="130"/>
      <c r="BJ147" s="130"/>
      <c r="BK147" s="130"/>
      <c r="BL147" s="130"/>
      <c r="BM147" s="130"/>
      <c r="BN147" s="130"/>
      <c r="BO147" s="130"/>
      <c r="BP147" s="130"/>
      <c r="BQ147" s="130"/>
      <c r="BR147" s="130"/>
      <c r="BS147" s="130"/>
      <c r="BT147" s="130"/>
    </row>
    <row r="148" spans="40:72" x14ac:dyDescent="0.3"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  <c r="BD148" s="130"/>
      <c r="BE148" s="130"/>
      <c r="BF148" s="130"/>
      <c r="BG148" s="130"/>
      <c r="BH148" s="130"/>
      <c r="BI148" s="130"/>
      <c r="BJ148" s="130"/>
      <c r="BK148" s="130"/>
      <c r="BL148" s="130"/>
      <c r="BM148" s="130"/>
      <c r="BN148" s="130"/>
      <c r="BO148" s="130"/>
      <c r="BP148" s="130"/>
      <c r="BQ148" s="130"/>
      <c r="BR148" s="130"/>
      <c r="BS148" s="130"/>
      <c r="BT148" s="130"/>
    </row>
    <row r="149" spans="40:72" x14ac:dyDescent="0.3"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  <c r="BD149" s="130"/>
      <c r="BE149" s="130"/>
      <c r="BF149" s="130"/>
      <c r="BG149" s="130"/>
      <c r="BH149" s="130"/>
      <c r="BI149" s="130"/>
      <c r="BJ149" s="130"/>
      <c r="BK149" s="130"/>
      <c r="BL149" s="130"/>
      <c r="BM149" s="130"/>
      <c r="BN149" s="130"/>
      <c r="BO149" s="130"/>
      <c r="BP149" s="130"/>
      <c r="BQ149" s="130"/>
      <c r="BR149" s="130"/>
      <c r="BS149" s="130"/>
      <c r="BT149" s="130"/>
    </row>
    <row r="150" spans="40:72" x14ac:dyDescent="0.3"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  <c r="BD150" s="130"/>
      <c r="BE150" s="130"/>
      <c r="BF150" s="130"/>
      <c r="BG150" s="130"/>
      <c r="BH150" s="130"/>
      <c r="BI150" s="130"/>
      <c r="BJ150" s="130"/>
      <c r="BK150" s="130"/>
      <c r="BL150" s="130"/>
      <c r="BM150" s="130"/>
      <c r="BN150" s="130"/>
      <c r="BO150" s="130"/>
      <c r="BP150" s="130"/>
      <c r="BQ150" s="130"/>
      <c r="BR150" s="130"/>
      <c r="BS150" s="130"/>
      <c r="BT150" s="130"/>
    </row>
    <row r="151" spans="40:72" x14ac:dyDescent="0.3"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  <c r="BD151" s="130"/>
      <c r="BE151" s="130"/>
      <c r="BF151" s="130"/>
      <c r="BG151" s="130"/>
      <c r="BH151" s="130"/>
      <c r="BI151" s="130"/>
      <c r="BJ151" s="130"/>
      <c r="BK151" s="130"/>
      <c r="BL151" s="130"/>
      <c r="BM151" s="130"/>
      <c r="BN151" s="130"/>
      <c r="BO151" s="130"/>
      <c r="BP151" s="130"/>
      <c r="BQ151" s="130"/>
      <c r="BR151" s="130"/>
      <c r="BS151" s="130"/>
      <c r="BT151" s="130"/>
    </row>
    <row r="152" spans="40:72" x14ac:dyDescent="0.3"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  <c r="BD152" s="130"/>
      <c r="BE152" s="130"/>
      <c r="BF152" s="130"/>
      <c r="BG152" s="130"/>
      <c r="BH152" s="130"/>
      <c r="BI152" s="130"/>
      <c r="BJ152" s="130"/>
      <c r="BK152" s="130"/>
      <c r="BL152" s="130"/>
      <c r="BM152" s="130"/>
      <c r="BN152" s="130"/>
      <c r="BO152" s="130"/>
      <c r="BP152" s="130"/>
      <c r="BQ152" s="130"/>
      <c r="BR152" s="130"/>
      <c r="BS152" s="130"/>
      <c r="BT152" s="130"/>
    </row>
    <row r="153" spans="40:72" x14ac:dyDescent="0.3"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  <c r="BD153" s="130"/>
      <c r="BE153" s="130"/>
      <c r="BF153" s="130"/>
      <c r="BG153" s="130"/>
      <c r="BH153" s="130"/>
      <c r="BI153" s="130"/>
      <c r="BJ153" s="130"/>
      <c r="BK153" s="130"/>
      <c r="BL153" s="130"/>
      <c r="BM153" s="130"/>
      <c r="BN153" s="130"/>
      <c r="BO153" s="130"/>
      <c r="BP153" s="130"/>
      <c r="BQ153" s="130"/>
      <c r="BR153" s="130"/>
      <c r="BS153" s="130"/>
      <c r="BT153" s="130"/>
    </row>
    <row r="154" spans="40:72" x14ac:dyDescent="0.3"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  <c r="BD154" s="130"/>
      <c r="BE154" s="130"/>
      <c r="BF154" s="130"/>
      <c r="BG154" s="130"/>
      <c r="BH154" s="130"/>
      <c r="BI154" s="130"/>
      <c r="BJ154" s="130"/>
      <c r="BK154" s="130"/>
      <c r="BL154" s="130"/>
      <c r="BM154" s="130"/>
      <c r="BN154" s="130"/>
      <c r="BO154" s="130"/>
      <c r="BP154" s="130"/>
      <c r="BQ154" s="130"/>
      <c r="BR154" s="130"/>
      <c r="BS154" s="130"/>
      <c r="BT154" s="130"/>
    </row>
    <row r="155" spans="40:72" x14ac:dyDescent="0.3"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  <c r="BD155" s="130"/>
      <c r="BE155" s="130"/>
      <c r="BF155" s="130"/>
      <c r="BG155" s="130"/>
      <c r="BH155" s="130"/>
      <c r="BI155" s="130"/>
      <c r="BJ155" s="130"/>
      <c r="BK155" s="130"/>
      <c r="BL155" s="130"/>
      <c r="BM155" s="130"/>
      <c r="BN155" s="130"/>
      <c r="BO155" s="130"/>
      <c r="BP155" s="130"/>
      <c r="BQ155" s="130"/>
      <c r="BR155" s="130"/>
      <c r="BS155" s="130"/>
      <c r="BT155" s="130"/>
    </row>
    <row r="156" spans="40:72" x14ac:dyDescent="0.3"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  <c r="BD156" s="130"/>
      <c r="BE156" s="130"/>
      <c r="BF156" s="130"/>
      <c r="BG156" s="130"/>
      <c r="BH156" s="130"/>
      <c r="BI156" s="130"/>
      <c r="BJ156" s="130"/>
      <c r="BK156" s="130"/>
      <c r="BL156" s="130"/>
      <c r="BM156" s="130"/>
      <c r="BN156" s="130"/>
      <c r="BO156" s="130"/>
      <c r="BP156" s="130"/>
      <c r="BQ156" s="130"/>
      <c r="BR156" s="130"/>
      <c r="BS156" s="130"/>
      <c r="BT156" s="130"/>
    </row>
    <row r="157" spans="40:72" x14ac:dyDescent="0.3"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  <c r="BD157" s="130"/>
      <c r="BE157" s="130"/>
      <c r="BF157" s="130"/>
      <c r="BG157" s="130"/>
      <c r="BH157" s="130"/>
      <c r="BI157" s="130"/>
      <c r="BJ157" s="130"/>
      <c r="BK157" s="130"/>
      <c r="BL157" s="130"/>
      <c r="BM157" s="130"/>
      <c r="BN157" s="130"/>
      <c r="BO157" s="130"/>
      <c r="BP157" s="130"/>
      <c r="BQ157" s="130"/>
      <c r="BR157" s="130"/>
      <c r="BS157" s="130"/>
      <c r="BT157" s="130"/>
    </row>
    <row r="158" spans="40:72" x14ac:dyDescent="0.3"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  <c r="BM158" s="130"/>
      <c r="BN158" s="130"/>
      <c r="BO158" s="130"/>
      <c r="BP158" s="130"/>
      <c r="BQ158" s="130"/>
      <c r="BR158" s="130"/>
      <c r="BS158" s="130"/>
      <c r="BT158" s="130"/>
    </row>
    <row r="159" spans="40:72" x14ac:dyDescent="0.3"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  <c r="BD159" s="130"/>
      <c r="BE159" s="130"/>
      <c r="BF159" s="130"/>
      <c r="BG159" s="130"/>
      <c r="BH159" s="130"/>
      <c r="BI159" s="130"/>
      <c r="BJ159" s="130"/>
      <c r="BK159" s="130"/>
      <c r="BL159" s="130"/>
      <c r="BM159" s="130"/>
      <c r="BN159" s="130"/>
      <c r="BO159" s="130"/>
      <c r="BP159" s="130"/>
      <c r="BQ159" s="130"/>
      <c r="BR159" s="130"/>
      <c r="BS159" s="130"/>
      <c r="BT159" s="130"/>
    </row>
    <row r="160" spans="40:72" x14ac:dyDescent="0.3"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  <c r="BD160" s="130"/>
      <c r="BE160" s="130"/>
      <c r="BF160" s="130"/>
      <c r="BG160" s="130"/>
      <c r="BH160" s="130"/>
      <c r="BI160" s="130"/>
      <c r="BJ160" s="130"/>
      <c r="BK160" s="130"/>
      <c r="BL160" s="130"/>
      <c r="BM160" s="130"/>
      <c r="BN160" s="130"/>
      <c r="BO160" s="130"/>
      <c r="BP160" s="130"/>
      <c r="BQ160" s="130"/>
      <c r="BR160" s="130"/>
      <c r="BS160" s="130"/>
      <c r="BT160" s="130"/>
    </row>
    <row r="161" spans="40:72" x14ac:dyDescent="0.3"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  <c r="BD161" s="130"/>
      <c r="BE161" s="130"/>
      <c r="BF161" s="130"/>
      <c r="BG161" s="130"/>
      <c r="BH161" s="130"/>
      <c r="BI161" s="130"/>
      <c r="BJ161" s="130"/>
      <c r="BK161" s="130"/>
      <c r="BL161" s="130"/>
      <c r="BM161" s="130"/>
      <c r="BN161" s="130"/>
      <c r="BO161" s="130"/>
      <c r="BP161" s="130"/>
      <c r="BQ161" s="130"/>
      <c r="BR161" s="130"/>
      <c r="BS161" s="130"/>
      <c r="BT161" s="130"/>
    </row>
    <row r="162" spans="40:72" x14ac:dyDescent="0.3"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  <c r="BD162" s="130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130"/>
      <c r="BO162" s="130"/>
      <c r="BP162" s="130"/>
      <c r="BQ162" s="130"/>
      <c r="BR162" s="130"/>
      <c r="BS162" s="130"/>
      <c r="BT162" s="130"/>
    </row>
    <row r="163" spans="40:72" x14ac:dyDescent="0.3"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  <c r="BD163" s="130"/>
      <c r="BE163" s="130"/>
      <c r="BF163" s="130"/>
      <c r="BG163" s="130"/>
      <c r="BH163" s="130"/>
      <c r="BI163" s="130"/>
      <c r="BJ163" s="130"/>
      <c r="BK163" s="130"/>
      <c r="BL163" s="130"/>
      <c r="BM163" s="130"/>
      <c r="BN163" s="130"/>
      <c r="BO163" s="130"/>
      <c r="BP163" s="130"/>
      <c r="BQ163" s="130"/>
      <c r="BR163" s="130"/>
      <c r="BS163" s="130"/>
      <c r="BT163" s="130"/>
    </row>
    <row r="164" spans="40:72" x14ac:dyDescent="0.3"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</row>
    <row r="165" spans="40:72" x14ac:dyDescent="0.3"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  <c r="BD165" s="130"/>
      <c r="BE165" s="130"/>
      <c r="BF165" s="130"/>
      <c r="BG165" s="130"/>
      <c r="BH165" s="130"/>
      <c r="BI165" s="130"/>
      <c r="BJ165" s="130"/>
      <c r="BK165" s="130"/>
      <c r="BL165" s="130"/>
      <c r="BM165" s="130"/>
      <c r="BN165" s="130"/>
      <c r="BO165" s="130"/>
      <c r="BP165" s="130"/>
      <c r="BQ165" s="130"/>
      <c r="BR165" s="130"/>
      <c r="BS165" s="130"/>
      <c r="BT165" s="130"/>
    </row>
    <row r="166" spans="40:72" x14ac:dyDescent="0.3"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  <c r="BD166" s="130"/>
      <c r="BE166" s="130"/>
      <c r="BF166" s="130"/>
      <c r="BG166" s="130"/>
      <c r="BH166" s="130"/>
      <c r="BI166" s="130"/>
      <c r="BJ166" s="130"/>
      <c r="BK166" s="130"/>
      <c r="BL166" s="130"/>
      <c r="BM166" s="130"/>
      <c r="BN166" s="130"/>
      <c r="BO166" s="130"/>
      <c r="BP166" s="130"/>
      <c r="BQ166" s="130"/>
      <c r="BR166" s="130"/>
      <c r="BS166" s="130"/>
      <c r="BT166" s="130"/>
    </row>
    <row r="167" spans="40:72" x14ac:dyDescent="0.3"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  <c r="BD167" s="130"/>
      <c r="BE167" s="130"/>
      <c r="BF167" s="130"/>
      <c r="BG167" s="130"/>
      <c r="BH167" s="130"/>
      <c r="BI167" s="130"/>
      <c r="BJ167" s="130"/>
      <c r="BK167" s="130"/>
      <c r="BL167" s="130"/>
      <c r="BM167" s="130"/>
      <c r="BN167" s="130"/>
      <c r="BO167" s="130"/>
      <c r="BP167" s="130"/>
      <c r="BQ167" s="130"/>
      <c r="BR167" s="130"/>
      <c r="BS167" s="130"/>
      <c r="BT167" s="130"/>
    </row>
    <row r="168" spans="40:72" x14ac:dyDescent="0.3"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  <c r="BD168" s="130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130"/>
      <c r="BO168" s="130"/>
      <c r="BP168" s="130"/>
      <c r="BQ168" s="130"/>
      <c r="BR168" s="130"/>
      <c r="BS168" s="130"/>
      <c r="BT168" s="130"/>
    </row>
    <row r="169" spans="40:72" x14ac:dyDescent="0.3"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  <c r="BD169" s="130"/>
      <c r="BE169" s="130"/>
      <c r="BF169" s="130"/>
      <c r="BG169" s="130"/>
      <c r="BH169" s="130"/>
      <c r="BI169" s="130"/>
      <c r="BJ169" s="130"/>
      <c r="BK169" s="130"/>
      <c r="BL169" s="130"/>
      <c r="BM169" s="130"/>
      <c r="BN169" s="130"/>
      <c r="BO169" s="130"/>
      <c r="BP169" s="130"/>
      <c r="BQ169" s="130"/>
      <c r="BR169" s="130"/>
      <c r="BS169" s="130"/>
      <c r="BT169" s="130"/>
    </row>
    <row r="170" spans="40:72" x14ac:dyDescent="0.3"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  <c r="BD170" s="130"/>
      <c r="BE170" s="130"/>
      <c r="BF170" s="130"/>
      <c r="BG170" s="130"/>
      <c r="BH170" s="130"/>
      <c r="BI170" s="130"/>
      <c r="BJ170" s="130"/>
      <c r="BK170" s="130"/>
      <c r="BL170" s="130"/>
      <c r="BM170" s="130"/>
      <c r="BN170" s="130"/>
      <c r="BO170" s="130"/>
      <c r="BP170" s="130"/>
      <c r="BQ170" s="130"/>
      <c r="BR170" s="130"/>
      <c r="BS170" s="130"/>
      <c r="BT170" s="130"/>
    </row>
    <row r="171" spans="40:72" x14ac:dyDescent="0.3">
      <c r="AN171" s="130"/>
      <c r="AO171" s="130"/>
      <c r="AP171" s="130"/>
      <c r="AQ171" s="130"/>
      <c r="AR171" s="130"/>
      <c r="AS171" s="130"/>
      <c r="AT171" s="130"/>
      <c r="AU171" s="130"/>
      <c r="AV171" s="130"/>
      <c r="AW171" s="130"/>
      <c r="AX171" s="130"/>
      <c r="AY171" s="130"/>
      <c r="AZ171" s="130"/>
      <c r="BA171" s="130"/>
      <c r="BB171" s="130"/>
      <c r="BC171" s="130"/>
      <c r="BD171" s="130"/>
      <c r="BE171" s="130"/>
      <c r="BF171" s="130"/>
      <c r="BG171" s="130"/>
      <c r="BH171" s="130"/>
      <c r="BI171" s="130"/>
      <c r="BJ171" s="130"/>
      <c r="BK171" s="130"/>
      <c r="BL171" s="130"/>
      <c r="BM171" s="130"/>
      <c r="BN171" s="130"/>
      <c r="BO171" s="130"/>
      <c r="BP171" s="130"/>
      <c r="BQ171" s="130"/>
      <c r="BR171" s="130"/>
      <c r="BS171" s="130"/>
      <c r="BT171" s="130"/>
    </row>
    <row r="172" spans="40:72" x14ac:dyDescent="0.3">
      <c r="AN172" s="130"/>
      <c r="AO172" s="130"/>
      <c r="AP172" s="130"/>
      <c r="AQ172" s="130"/>
      <c r="AR172" s="130"/>
      <c r="AS172" s="130"/>
      <c r="AT172" s="130"/>
      <c r="AU172" s="130"/>
      <c r="AV172" s="130"/>
      <c r="AW172" s="130"/>
      <c r="AX172" s="130"/>
      <c r="AY172" s="130"/>
      <c r="AZ172" s="130"/>
      <c r="BA172" s="130"/>
      <c r="BB172" s="130"/>
      <c r="BC172" s="130"/>
      <c r="BD172" s="130"/>
      <c r="BE172" s="130"/>
      <c r="BF172" s="130"/>
      <c r="BG172" s="130"/>
      <c r="BH172" s="130"/>
      <c r="BI172" s="130"/>
      <c r="BJ172" s="130"/>
      <c r="BK172" s="130"/>
      <c r="BL172" s="130"/>
      <c r="BM172" s="130"/>
      <c r="BN172" s="130"/>
      <c r="BO172" s="130"/>
      <c r="BP172" s="130"/>
      <c r="BQ172" s="130"/>
      <c r="BR172" s="130"/>
      <c r="BS172" s="130"/>
      <c r="BT172" s="130"/>
    </row>
    <row r="173" spans="40:72" x14ac:dyDescent="0.3">
      <c r="AN173" s="130"/>
      <c r="AO173" s="130"/>
      <c r="AP173" s="130"/>
      <c r="AQ173" s="130"/>
      <c r="AR173" s="130"/>
      <c r="AS173" s="130"/>
      <c r="AT173" s="130"/>
      <c r="AU173" s="130"/>
      <c r="AV173" s="130"/>
      <c r="AW173" s="130"/>
      <c r="AX173" s="130"/>
      <c r="AY173" s="130"/>
      <c r="AZ173" s="130"/>
      <c r="BA173" s="130"/>
      <c r="BB173" s="130"/>
      <c r="BC173" s="130"/>
      <c r="BD173" s="130"/>
      <c r="BE173" s="130"/>
      <c r="BF173" s="130"/>
      <c r="BG173" s="130"/>
      <c r="BH173" s="130"/>
      <c r="BI173" s="130"/>
      <c r="BJ173" s="130"/>
      <c r="BK173" s="130"/>
      <c r="BL173" s="130"/>
      <c r="BM173" s="130"/>
      <c r="BN173" s="130"/>
      <c r="BO173" s="130"/>
      <c r="BP173" s="130"/>
      <c r="BQ173" s="130"/>
      <c r="BR173" s="130"/>
      <c r="BS173" s="130"/>
      <c r="BT173" s="130"/>
    </row>
    <row r="174" spans="40:72" x14ac:dyDescent="0.3">
      <c r="AN174" s="130"/>
      <c r="AO174" s="130"/>
      <c r="AP174" s="130"/>
      <c r="AQ174" s="130"/>
      <c r="AR174" s="130"/>
      <c r="AS174" s="130"/>
      <c r="AT174" s="130"/>
      <c r="AU174" s="130"/>
      <c r="AV174" s="130"/>
      <c r="AW174" s="130"/>
      <c r="AX174" s="130"/>
      <c r="AY174" s="130"/>
      <c r="AZ174" s="130"/>
      <c r="BA174" s="130"/>
      <c r="BB174" s="130"/>
      <c r="BC174" s="130"/>
      <c r="BD174" s="130"/>
      <c r="BE174" s="130"/>
      <c r="BF174" s="130"/>
      <c r="BG174" s="130"/>
      <c r="BH174" s="130"/>
      <c r="BI174" s="130"/>
      <c r="BJ174" s="130"/>
      <c r="BK174" s="130"/>
      <c r="BL174" s="130"/>
      <c r="BM174" s="130"/>
      <c r="BN174" s="130"/>
      <c r="BO174" s="130"/>
      <c r="BP174" s="130"/>
      <c r="BQ174" s="130"/>
      <c r="BR174" s="130"/>
      <c r="BS174" s="130"/>
      <c r="BT174" s="130"/>
    </row>
    <row r="175" spans="40:72" x14ac:dyDescent="0.3">
      <c r="AN175" s="130"/>
      <c r="AO175" s="130"/>
      <c r="AP175" s="130"/>
      <c r="AQ175" s="130"/>
      <c r="AR175" s="130"/>
      <c r="AS175" s="130"/>
      <c r="AT175" s="130"/>
      <c r="AU175" s="130"/>
      <c r="AV175" s="130"/>
      <c r="AW175" s="130"/>
      <c r="AX175" s="130"/>
      <c r="AY175" s="130"/>
      <c r="AZ175" s="130"/>
      <c r="BA175" s="130"/>
      <c r="BB175" s="130"/>
      <c r="BC175" s="130"/>
      <c r="BD175" s="130"/>
      <c r="BE175" s="130"/>
      <c r="BF175" s="130"/>
      <c r="BG175" s="130"/>
      <c r="BH175" s="130"/>
      <c r="BI175" s="130"/>
      <c r="BJ175" s="130"/>
      <c r="BK175" s="130"/>
      <c r="BL175" s="130"/>
      <c r="BM175" s="130"/>
      <c r="BN175" s="130"/>
      <c r="BO175" s="130"/>
      <c r="BP175" s="130"/>
      <c r="BQ175" s="130"/>
      <c r="BR175" s="130"/>
      <c r="BS175" s="130"/>
      <c r="BT175" s="130"/>
    </row>
    <row r="176" spans="40:72" x14ac:dyDescent="0.3">
      <c r="AN176" s="130"/>
      <c r="AO176" s="130"/>
      <c r="AP176" s="130"/>
      <c r="AQ176" s="130"/>
      <c r="AR176" s="130"/>
      <c r="AS176" s="130"/>
      <c r="AT176" s="130"/>
      <c r="AU176" s="130"/>
      <c r="AV176" s="130"/>
      <c r="AW176" s="130"/>
      <c r="AX176" s="130"/>
      <c r="AY176" s="130"/>
      <c r="AZ176" s="130"/>
      <c r="BA176" s="130"/>
      <c r="BB176" s="130"/>
      <c r="BC176" s="130"/>
      <c r="BD176" s="130"/>
      <c r="BE176" s="130"/>
      <c r="BF176" s="130"/>
      <c r="BG176" s="130"/>
      <c r="BH176" s="130"/>
      <c r="BI176" s="130"/>
      <c r="BJ176" s="130"/>
      <c r="BK176" s="130"/>
      <c r="BL176" s="130"/>
      <c r="BM176" s="130"/>
      <c r="BN176" s="130"/>
      <c r="BO176" s="130"/>
      <c r="BP176" s="130"/>
      <c r="BQ176" s="130"/>
      <c r="BR176" s="130"/>
      <c r="BS176" s="130"/>
      <c r="BT176" s="130"/>
    </row>
    <row r="177" spans="40:72" x14ac:dyDescent="0.3">
      <c r="AN177" s="130"/>
      <c r="AO177" s="130"/>
      <c r="AP177" s="130"/>
      <c r="AQ177" s="130"/>
      <c r="AR177" s="130"/>
      <c r="AS177" s="130"/>
      <c r="AT177" s="130"/>
      <c r="AU177" s="130"/>
      <c r="AV177" s="130"/>
      <c r="AW177" s="130"/>
      <c r="AX177" s="130"/>
      <c r="AY177" s="130"/>
      <c r="AZ177" s="130"/>
      <c r="BA177" s="130"/>
      <c r="BB177" s="130"/>
      <c r="BC177" s="130"/>
      <c r="BD177" s="130"/>
      <c r="BE177" s="130"/>
      <c r="BF177" s="130"/>
      <c r="BG177" s="130"/>
      <c r="BH177" s="130"/>
      <c r="BI177" s="130"/>
      <c r="BJ177" s="130"/>
      <c r="BK177" s="130"/>
      <c r="BL177" s="130"/>
      <c r="BM177" s="130"/>
      <c r="BN177" s="130"/>
      <c r="BO177" s="130"/>
      <c r="BP177" s="130"/>
      <c r="BQ177" s="130"/>
      <c r="BR177" s="130"/>
      <c r="BS177" s="130"/>
      <c r="BT177" s="130"/>
    </row>
    <row r="178" spans="40:72" x14ac:dyDescent="0.3">
      <c r="AN178" s="130"/>
      <c r="AO178" s="130"/>
      <c r="AP178" s="130"/>
      <c r="AQ178" s="130"/>
      <c r="AR178" s="130"/>
      <c r="AS178" s="130"/>
      <c r="AT178" s="130"/>
      <c r="AU178" s="130"/>
      <c r="AV178" s="130"/>
      <c r="AW178" s="130"/>
      <c r="AX178" s="130"/>
      <c r="AY178" s="130"/>
      <c r="AZ178" s="130"/>
      <c r="BA178" s="130"/>
      <c r="BB178" s="130"/>
      <c r="BC178" s="130"/>
      <c r="BD178" s="130"/>
      <c r="BE178" s="130"/>
      <c r="BF178" s="130"/>
      <c r="BG178" s="130"/>
      <c r="BH178" s="130"/>
      <c r="BI178" s="130"/>
      <c r="BJ178" s="130"/>
      <c r="BK178" s="130"/>
      <c r="BL178" s="130"/>
      <c r="BM178" s="130"/>
      <c r="BN178" s="130"/>
      <c r="BO178" s="130"/>
      <c r="BP178" s="130"/>
      <c r="BQ178" s="130"/>
      <c r="BR178" s="130"/>
      <c r="BS178" s="130"/>
      <c r="BT178" s="130"/>
    </row>
    <row r="179" spans="40:72" x14ac:dyDescent="0.3">
      <c r="AN179" s="130"/>
      <c r="AO179" s="130"/>
      <c r="AP179" s="130"/>
      <c r="AQ179" s="130"/>
      <c r="AR179" s="130"/>
      <c r="AS179" s="130"/>
      <c r="AT179" s="130"/>
      <c r="AU179" s="130"/>
      <c r="AV179" s="130"/>
      <c r="AW179" s="130"/>
      <c r="AX179" s="130"/>
      <c r="AY179" s="130"/>
      <c r="AZ179" s="130"/>
      <c r="BA179" s="130"/>
      <c r="BB179" s="130"/>
      <c r="BC179" s="130"/>
      <c r="BD179" s="130"/>
      <c r="BE179" s="130"/>
      <c r="BF179" s="130"/>
      <c r="BG179" s="130"/>
      <c r="BH179" s="130"/>
      <c r="BI179" s="130"/>
      <c r="BJ179" s="130"/>
      <c r="BK179" s="130"/>
      <c r="BL179" s="130"/>
      <c r="BM179" s="130"/>
      <c r="BN179" s="130"/>
      <c r="BO179" s="130"/>
      <c r="BP179" s="130"/>
      <c r="BQ179" s="130"/>
      <c r="BR179" s="130"/>
      <c r="BS179" s="130"/>
      <c r="BT179" s="130"/>
    </row>
    <row r="180" spans="40:72" x14ac:dyDescent="0.3">
      <c r="AN180" s="130"/>
      <c r="AO180" s="130"/>
      <c r="AP180" s="130"/>
      <c r="AQ180" s="130"/>
      <c r="AR180" s="130"/>
      <c r="AS180" s="130"/>
      <c r="AT180" s="130"/>
      <c r="AU180" s="130"/>
      <c r="AV180" s="130"/>
      <c r="AW180" s="130"/>
      <c r="AX180" s="130"/>
      <c r="AY180" s="130"/>
      <c r="AZ180" s="130"/>
      <c r="BA180" s="130"/>
      <c r="BB180" s="130"/>
      <c r="BC180" s="130"/>
      <c r="BD180" s="130"/>
      <c r="BE180" s="130"/>
      <c r="BF180" s="130"/>
      <c r="BG180" s="130"/>
      <c r="BH180" s="130"/>
      <c r="BI180" s="130"/>
      <c r="BJ180" s="130"/>
      <c r="BK180" s="130"/>
      <c r="BL180" s="130"/>
      <c r="BM180" s="130"/>
      <c r="BN180" s="130"/>
      <c r="BO180" s="130"/>
      <c r="BP180" s="130"/>
      <c r="BQ180" s="130"/>
      <c r="BR180" s="130"/>
      <c r="BS180" s="130"/>
      <c r="BT180" s="130"/>
    </row>
    <row r="181" spans="40:72" x14ac:dyDescent="0.3">
      <c r="AN181" s="130"/>
      <c r="AO181" s="130"/>
      <c r="AP181" s="130"/>
      <c r="AQ181" s="130"/>
      <c r="AR181" s="130"/>
      <c r="AS181" s="130"/>
      <c r="AT181" s="130"/>
      <c r="AU181" s="130"/>
      <c r="AV181" s="130"/>
      <c r="AW181" s="130"/>
      <c r="AX181" s="130"/>
      <c r="AY181" s="130"/>
      <c r="AZ181" s="130"/>
      <c r="BA181" s="130"/>
      <c r="BB181" s="130"/>
      <c r="BC181" s="130"/>
      <c r="BD181" s="130"/>
      <c r="BE181" s="130"/>
      <c r="BF181" s="130"/>
      <c r="BG181" s="130"/>
      <c r="BH181" s="130"/>
      <c r="BI181" s="130"/>
      <c r="BJ181" s="130"/>
      <c r="BK181" s="130"/>
      <c r="BL181" s="130"/>
      <c r="BM181" s="130"/>
      <c r="BN181" s="130"/>
      <c r="BO181" s="130"/>
      <c r="BP181" s="130"/>
      <c r="BQ181" s="130"/>
      <c r="BR181" s="130"/>
      <c r="BS181" s="130"/>
      <c r="BT181" s="130"/>
    </row>
    <row r="182" spans="40:72" x14ac:dyDescent="0.3">
      <c r="AN182" s="130"/>
      <c r="AO182" s="130"/>
      <c r="AP182" s="130"/>
      <c r="AQ182" s="130"/>
      <c r="AR182" s="130"/>
      <c r="AS182" s="130"/>
      <c r="AT182" s="130"/>
      <c r="AU182" s="130"/>
      <c r="AV182" s="130"/>
      <c r="AW182" s="130"/>
      <c r="AX182" s="130"/>
      <c r="AY182" s="130"/>
      <c r="AZ182" s="130"/>
      <c r="BA182" s="130"/>
      <c r="BB182" s="130"/>
      <c r="BC182" s="130"/>
      <c r="BD182" s="130"/>
      <c r="BE182" s="130"/>
      <c r="BF182" s="130"/>
      <c r="BG182" s="130"/>
      <c r="BH182" s="130"/>
      <c r="BI182" s="130"/>
      <c r="BJ182" s="130"/>
      <c r="BK182" s="130"/>
      <c r="BL182" s="130"/>
      <c r="BM182" s="130"/>
      <c r="BN182" s="130"/>
      <c r="BO182" s="130"/>
      <c r="BP182" s="130"/>
      <c r="BQ182" s="130"/>
      <c r="BR182" s="130"/>
      <c r="BS182" s="130"/>
      <c r="BT182" s="130"/>
    </row>
    <row r="183" spans="40:72" x14ac:dyDescent="0.3">
      <c r="AN183" s="130"/>
      <c r="AO183" s="130"/>
      <c r="AP183" s="130"/>
      <c r="AQ183" s="130"/>
      <c r="AR183" s="130"/>
      <c r="AS183" s="130"/>
      <c r="AT183" s="130"/>
      <c r="AU183" s="130"/>
      <c r="AV183" s="130"/>
      <c r="AW183" s="130"/>
      <c r="AX183" s="130"/>
      <c r="AY183" s="130"/>
      <c r="AZ183" s="130"/>
      <c r="BA183" s="130"/>
      <c r="BB183" s="130"/>
      <c r="BC183" s="130"/>
      <c r="BD183" s="130"/>
      <c r="BE183" s="130"/>
      <c r="BF183" s="130"/>
      <c r="BG183" s="130"/>
      <c r="BH183" s="130"/>
      <c r="BI183" s="130"/>
      <c r="BJ183" s="130"/>
      <c r="BK183" s="130"/>
      <c r="BL183" s="130"/>
      <c r="BM183" s="130"/>
      <c r="BN183" s="130"/>
      <c r="BO183" s="130"/>
      <c r="BP183" s="130"/>
      <c r="BQ183" s="130"/>
      <c r="BR183" s="130"/>
      <c r="BS183" s="130"/>
      <c r="BT183" s="130"/>
    </row>
    <row r="184" spans="40:72" x14ac:dyDescent="0.3">
      <c r="AN184" s="130"/>
      <c r="AO184" s="130"/>
      <c r="AP184" s="130"/>
      <c r="AQ184" s="130"/>
      <c r="AR184" s="130"/>
      <c r="AS184" s="130"/>
      <c r="AT184" s="130"/>
      <c r="AU184" s="130"/>
      <c r="AV184" s="130"/>
      <c r="AW184" s="130"/>
      <c r="AX184" s="130"/>
      <c r="AY184" s="130"/>
      <c r="AZ184" s="130"/>
      <c r="BA184" s="130"/>
      <c r="BB184" s="130"/>
      <c r="BC184" s="130"/>
      <c r="BD184" s="130"/>
      <c r="BE184" s="130"/>
      <c r="BF184" s="130"/>
      <c r="BG184" s="130"/>
      <c r="BH184" s="130"/>
      <c r="BI184" s="130"/>
      <c r="BJ184" s="130"/>
      <c r="BK184" s="130"/>
      <c r="BL184" s="130"/>
      <c r="BM184" s="130"/>
      <c r="BN184" s="130"/>
      <c r="BO184" s="130"/>
      <c r="BP184" s="130"/>
      <c r="BQ184" s="130"/>
      <c r="BR184" s="130"/>
      <c r="BS184" s="130"/>
      <c r="BT184" s="130"/>
    </row>
    <row r="185" spans="40:72" x14ac:dyDescent="0.3">
      <c r="AN185" s="130"/>
      <c r="AO185" s="130"/>
      <c r="AP185" s="130"/>
      <c r="AQ185" s="130"/>
      <c r="AR185" s="130"/>
      <c r="AS185" s="130"/>
      <c r="AT185" s="130"/>
      <c r="AU185" s="130"/>
      <c r="AV185" s="130"/>
      <c r="AW185" s="130"/>
      <c r="AX185" s="130"/>
      <c r="AY185" s="130"/>
      <c r="AZ185" s="130"/>
      <c r="BA185" s="130"/>
      <c r="BB185" s="130"/>
      <c r="BC185" s="130"/>
      <c r="BD185" s="130"/>
      <c r="BE185" s="130"/>
      <c r="BF185" s="130"/>
      <c r="BG185" s="130"/>
      <c r="BH185" s="130"/>
      <c r="BI185" s="130"/>
      <c r="BJ185" s="130"/>
      <c r="BK185" s="130"/>
      <c r="BL185" s="130"/>
      <c r="BM185" s="130"/>
      <c r="BN185" s="130"/>
      <c r="BO185" s="130"/>
      <c r="BP185" s="130"/>
      <c r="BQ185" s="130"/>
      <c r="BR185" s="130"/>
      <c r="BS185" s="130"/>
      <c r="BT185" s="130"/>
    </row>
    <row r="186" spans="40:72" x14ac:dyDescent="0.3">
      <c r="AN186" s="130"/>
      <c r="AO186" s="130"/>
      <c r="AP186" s="130"/>
      <c r="AQ186" s="130"/>
      <c r="AR186" s="130"/>
      <c r="AS186" s="130"/>
      <c r="AT186" s="130"/>
      <c r="AU186" s="130"/>
      <c r="AV186" s="130"/>
      <c r="AW186" s="130"/>
      <c r="AX186" s="130"/>
      <c r="AY186" s="130"/>
      <c r="AZ186" s="130"/>
      <c r="BA186" s="130"/>
      <c r="BB186" s="130"/>
      <c r="BC186" s="130"/>
      <c r="BD186" s="130"/>
      <c r="BE186" s="130"/>
      <c r="BF186" s="130"/>
      <c r="BG186" s="130"/>
      <c r="BH186" s="130"/>
      <c r="BI186" s="130"/>
      <c r="BJ186" s="130"/>
      <c r="BK186" s="130"/>
      <c r="BL186" s="130"/>
      <c r="BM186" s="130"/>
      <c r="BN186" s="130"/>
      <c r="BO186" s="130"/>
      <c r="BP186" s="130"/>
      <c r="BQ186" s="130"/>
      <c r="BR186" s="130"/>
      <c r="BS186" s="130"/>
      <c r="BT186" s="130"/>
    </row>
    <row r="187" spans="40:72" x14ac:dyDescent="0.3">
      <c r="AN187" s="130"/>
      <c r="AO187" s="130"/>
      <c r="AP187" s="130"/>
      <c r="AQ187" s="130"/>
      <c r="AR187" s="130"/>
      <c r="AS187" s="130"/>
      <c r="AT187" s="130"/>
      <c r="AU187" s="130"/>
      <c r="AV187" s="130"/>
      <c r="AW187" s="130"/>
      <c r="AX187" s="130"/>
      <c r="AY187" s="130"/>
      <c r="AZ187" s="130"/>
      <c r="BA187" s="130"/>
      <c r="BB187" s="130"/>
      <c r="BC187" s="130"/>
      <c r="BD187" s="130"/>
      <c r="BE187" s="130"/>
      <c r="BF187" s="130"/>
      <c r="BG187" s="130"/>
      <c r="BH187" s="130"/>
      <c r="BI187" s="130"/>
      <c r="BJ187" s="130"/>
      <c r="BK187" s="130"/>
      <c r="BL187" s="130"/>
      <c r="BM187" s="130"/>
      <c r="BN187" s="130"/>
      <c r="BO187" s="130"/>
      <c r="BP187" s="130"/>
      <c r="BQ187" s="130"/>
      <c r="BR187" s="130"/>
      <c r="BS187" s="130"/>
      <c r="BT187" s="130"/>
    </row>
    <row r="188" spans="40:72" x14ac:dyDescent="0.3">
      <c r="AN188" s="130"/>
      <c r="AO188" s="130"/>
      <c r="AP188" s="130"/>
      <c r="AQ188" s="130"/>
      <c r="AR188" s="130"/>
      <c r="AS188" s="130"/>
      <c r="AT188" s="130"/>
      <c r="AU188" s="130"/>
      <c r="AV188" s="130"/>
      <c r="AW188" s="130"/>
      <c r="AX188" s="130"/>
      <c r="AY188" s="130"/>
      <c r="AZ188" s="130"/>
      <c r="BA188" s="130"/>
      <c r="BB188" s="130"/>
      <c r="BC188" s="130"/>
      <c r="BD188" s="130"/>
      <c r="BE188" s="130"/>
      <c r="BF188" s="130"/>
      <c r="BG188" s="130"/>
      <c r="BH188" s="130"/>
      <c r="BI188" s="130"/>
      <c r="BJ188" s="130"/>
      <c r="BK188" s="130"/>
      <c r="BL188" s="130"/>
      <c r="BM188" s="130"/>
      <c r="BN188" s="130"/>
      <c r="BO188" s="130"/>
      <c r="BP188" s="130"/>
      <c r="BQ188" s="130"/>
      <c r="BR188" s="130"/>
      <c r="BS188" s="130"/>
      <c r="BT188" s="130"/>
    </row>
    <row r="189" spans="40:72" x14ac:dyDescent="0.3">
      <c r="AN189" s="130"/>
      <c r="AO189" s="130"/>
      <c r="AP189" s="130"/>
      <c r="AQ189" s="130"/>
      <c r="AR189" s="130"/>
      <c r="AS189" s="130"/>
      <c r="AT189" s="130"/>
      <c r="AU189" s="130"/>
      <c r="AV189" s="130"/>
      <c r="AW189" s="130"/>
      <c r="AX189" s="130"/>
      <c r="AY189" s="130"/>
      <c r="AZ189" s="130"/>
      <c r="BA189" s="130"/>
      <c r="BB189" s="130"/>
      <c r="BC189" s="130"/>
      <c r="BD189" s="130"/>
      <c r="BE189" s="130"/>
      <c r="BF189" s="130"/>
      <c r="BG189" s="130"/>
      <c r="BH189" s="130"/>
      <c r="BI189" s="130"/>
      <c r="BJ189" s="130"/>
      <c r="BK189" s="130"/>
      <c r="BL189" s="130"/>
      <c r="BM189" s="130"/>
      <c r="BN189" s="130"/>
      <c r="BO189" s="130"/>
      <c r="BP189" s="130"/>
      <c r="BQ189" s="130"/>
      <c r="BR189" s="130"/>
      <c r="BS189" s="130"/>
      <c r="BT189" s="130"/>
    </row>
    <row r="190" spans="40:72" x14ac:dyDescent="0.3">
      <c r="AN190" s="130"/>
      <c r="AO190" s="130"/>
      <c r="AP190" s="130"/>
      <c r="AQ190" s="130"/>
      <c r="AR190" s="130"/>
      <c r="AS190" s="130"/>
      <c r="AT190" s="130"/>
      <c r="AU190" s="130"/>
      <c r="AV190" s="130"/>
      <c r="AW190" s="130"/>
      <c r="AX190" s="130"/>
      <c r="AY190" s="130"/>
      <c r="AZ190" s="130"/>
      <c r="BA190" s="130"/>
      <c r="BB190" s="130"/>
      <c r="BC190" s="130"/>
      <c r="BD190" s="130"/>
      <c r="BE190" s="130"/>
      <c r="BF190" s="130"/>
      <c r="BG190" s="130"/>
      <c r="BH190" s="130"/>
      <c r="BI190" s="130"/>
      <c r="BJ190" s="130"/>
      <c r="BK190" s="130"/>
      <c r="BL190" s="130"/>
      <c r="BM190" s="130"/>
      <c r="BN190" s="130"/>
      <c r="BO190" s="130"/>
      <c r="BP190" s="130"/>
      <c r="BQ190" s="130"/>
      <c r="BR190" s="130"/>
      <c r="BS190" s="130"/>
      <c r="BT190" s="130"/>
    </row>
    <row r="191" spans="40:72" x14ac:dyDescent="0.3">
      <c r="AN191" s="130"/>
      <c r="AO191" s="130"/>
      <c r="AP191" s="130"/>
      <c r="AQ191" s="130"/>
      <c r="AR191" s="130"/>
      <c r="AS191" s="130"/>
      <c r="AT191" s="130"/>
      <c r="AU191" s="130"/>
      <c r="AV191" s="130"/>
      <c r="AW191" s="130"/>
      <c r="AX191" s="130"/>
      <c r="AY191" s="130"/>
      <c r="AZ191" s="130"/>
      <c r="BA191" s="130"/>
      <c r="BB191" s="130"/>
      <c r="BC191" s="130"/>
      <c r="BD191" s="130"/>
      <c r="BE191" s="130"/>
      <c r="BF191" s="130"/>
      <c r="BG191" s="130"/>
      <c r="BH191" s="130"/>
      <c r="BI191" s="130"/>
      <c r="BJ191" s="130"/>
      <c r="BK191" s="130"/>
      <c r="BL191" s="130"/>
      <c r="BM191" s="130"/>
      <c r="BN191" s="130"/>
      <c r="BO191" s="130"/>
      <c r="BP191" s="130"/>
      <c r="BQ191" s="130"/>
      <c r="BR191" s="130"/>
      <c r="BS191" s="130"/>
      <c r="BT191" s="130"/>
    </row>
    <row r="192" spans="40:72" x14ac:dyDescent="0.3">
      <c r="AN192" s="130"/>
      <c r="AO192" s="130"/>
      <c r="AP192" s="130"/>
      <c r="AQ192" s="130"/>
      <c r="AR192" s="130"/>
      <c r="AS192" s="130"/>
      <c r="AT192" s="130"/>
      <c r="AU192" s="130"/>
      <c r="AV192" s="130"/>
      <c r="AW192" s="130"/>
      <c r="AX192" s="130"/>
      <c r="AY192" s="130"/>
      <c r="AZ192" s="130"/>
      <c r="BA192" s="130"/>
      <c r="BB192" s="130"/>
      <c r="BC192" s="130"/>
      <c r="BD192" s="130"/>
      <c r="BE192" s="130"/>
      <c r="BF192" s="130"/>
      <c r="BG192" s="130"/>
      <c r="BH192" s="130"/>
      <c r="BI192" s="130"/>
      <c r="BJ192" s="130"/>
      <c r="BK192" s="130"/>
      <c r="BL192" s="130"/>
      <c r="BM192" s="130"/>
      <c r="BN192" s="130"/>
      <c r="BO192" s="130"/>
      <c r="BP192" s="130"/>
      <c r="BQ192" s="130"/>
      <c r="BR192" s="130"/>
      <c r="BS192" s="130"/>
      <c r="BT192" s="130"/>
    </row>
    <row r="193" spans="40:72" x14ac:dyDescent="0.3">
      <c r="AN193" s="130"/>
      <c r="AO193" s="130"/>
      <c r="AP193" s="130"/>
      <c r="AQ193" s="130"/>
      <c r="AR193" s="130"/>
      <c r="AS193" s="130"/>
      <c r="AT193" s="130"/>
      <c r="AU193" s="130"/>
      <c r="AV193" s="130"/>
      <c r="AW193" s="130"/>
      <c r="AX193" s="130"/>
      <c r="AY193" s="130"/>
      <c r="AZ193" s="130"/>
      <c r="BA193" s="130"/>
      <c r="BB193" s="130"/>
      <c r="BC193" s="130"/>
      <c r="BD193" s="130"/>
      <c r="BE193" s="130"/>
      <c r="BF193" s="130"/>
      <c r="BG193" s="130"/>
      <c r="BH193" s="130"/>
      <c r="BI193" s="130"/>
      <c r="BJ193" s="130"/>
      <c r="BK193" s="130"/>
      <c r="BL193" s="130"/>
      <c r="BM193" s="130"/>
      <c r="BN193" s="130"/>
      <c r="BO193" s="130"/>
      <c r="BP193" s="130"/>
      <c r="BQ193" s="130"/>
      <c r="BR193" s="130"/>
      <c r="BS193" s="130"/>
      <c r="BT193" s="130"/>
    </row>
    <row r="194" spans="40:72" x14ac:dyDescent="0.3">
      <c r="AN194" s="130"/>
      <c r="AO194" s="130"/>
      <c r="AP194" s="130"/>
      <c r="AQ194" s="130"/>
      <c r="AR194" s="130"/>
      <c r="AS194" s="130"/>
      <c r="AT194" s="130"/>
      <c r="AU194" s="130"/>
      <c r="AV194" s="130"/>
      <c r="AW194" s="130"/>
      <c r="AX194" s="130"/>
      <c r="AY194" s="130"/>
      <c r="AZ194" s="130"/>
      <c r="BA194" s="130"/>
      <c r="BB194" s="130"/>
      <c r="BC194" s="130"/>
      <c r="BD194" s="130"/>
      <c r="BE194" s="130"/>
      <c r="BF194" s="130"/>
      <c r="BG194" s="130"/>
      <c r="BH194" s="130"/>
      <c r="BI194" s="130"/>
      <c r="BJ194" s="130"/>
      <c r="BK194" s="130"/>
      <c r="BL194" s="130"/>
      <c r="BM194" s="130"/>
      <c r="BN194" s="130"/>
      <c r="BO194" s="130"/>
      <c r="BP194" s="130"/>
      <c r="BQ194" s="130"/>
      <c r="BR194" s="130"/>
      <c r="BS194" s="130"/>
      <c r="BT194" s="130"/>
    </row>
    <row r="195" spans="40:72" x14ac:dyDescent="0.3">
      <c r="AN195" s="130"/>
      <c r="AO195" s="130"/>
      <c r="AP195" s="130"/>
      <c r="AQ195" s="130"/>
      <c r="AR195" s="130"/>
      <c r="AS195" s="130"/>
      <c r="AT195" s="130"/>
      <c r="AU195" s="130"/>
      <c r="AV195" s="130"/>
      <c r="AW195" s="130"/>
      <c r="AX195" s="130"/>
      <c r="AY195" s="130"/>
      <c r="AZ195" s="130"/>
      <c r="BA195" s="130"/>
      <c r="BB195" s="130"/>
      <c r="BC195" s="130"/>
      <c r="BD195" s="130"/>
      <c r="BE195" s="130"/>
      <c r="BF195" s="130"/>
      <c r="BG195" s="130"/>
      <c r="BH195" s="130"/>
      <c r="BI195" s="130"/>
      <c r="BJ195" s="130"/>
      <c r="BK195" s="130"/>
      <c r="BL195" s="130"/>
      <c r="BM195" s="130"/>
      <c r="BN195" s="130"/>
      <c r="BO195" s="130"/>
      <c r="BP195" s="130"/>
      <c r="BQ195" s="130"/>
      <c r="BR195" s="130"/>
      <c r="BS195" s="130"/>
      <c r="BT195" s="130"/>
    </row>
    <row r="196" spans="40:72" x14ac:dyDescent="0.3">
      <c r="AN196" s="130"/>
      <c r="AO196" s="130"/>
      <c r="AP196" s="130"/>
      <c r="AQ196" s="130"/>
      <c r="AR196" s="130"/>
      <c r="AS196" s="130"/>
      <c r="AT196" s="130"/>
      <c r="AU196" s="130"/>
      <c r="AV196" s="130"/>
      <c r="AW196" s="130"/>
      <c r="AX196" s="130"/>
      <c r="AY196" s="130"/>
      <c r="AZ196" s="130"/>
      <c r="BA196" s="130"/>
      <c r="BB196" s="130"/>
      <c r="BC196" s="130"/>
      <c r="BD196" s="130"/>
      <c r="BE196" s="130"/>
      <c r="BF196" s="130"/>
      <c r="BG196" s="130"/>
      <c r="BH196" s="130"/>
      <c r="BI196" s="130"/>
      <c r="BJ196" s="130"/>
      <c r="BK196" s="130"/>
      <c r="BL196" s="130"/>
      <c r="BM196" s="130"/>
      <c r="BN196" s="130"/>
      <c r="BO196" s="130"/>
      <c r="BP196" s="130"/>
      <c r="BQ196" s="130"/>
      <c r="BR196" s="130"/>
      <c r="BS196" s="130"/>
      <c r="BT196" s="130"/>
    </row>
    <row r="197" spans="40:72" x14ac:dyDescent="0.3">
      <c r="AN197" s="130"/>
      <c r="AO197" s="130"/>
      <c r="AP197" s="130"/>
      <c r="AQ197" s="130"/>
      <c r="AR197" s="130"/>
      <c r="AS197" s="130"/>
      <c r="AT197" s="130"/>
      <c r="AU197" s="130"/>
      <c r="AV197" s="130"/>
      <c r="AW197" s="130"/>
      <c r="AX197" s="130"/>
      <c r="AY197" s="130"/>
      <c r="AZ197" s="130"/>
      <c r="BA197" s="130"/>
      <c r="BB197" s="130"/>
      <c r="BC197" s="130"/>
      <c r="BD197" s="130"/>
      <c r="BE197" s="130"/>
      <c r="BF197" s="130"/>
      <c r="BG197" s="130"/>
      <c r="BH197" s="130"/>
      <c r="BI197" s="130"/>
      <c r="BJ197" s="130"/>
      <c r="BK197" s="130"/>
      <c r="BL197" s="130"/>
      <c r="BM197" s="130"/>
      <c r="BN197" s="130"/>
      <c r="BO197" s="130"/>
      <c r="BP197" s="130"/>
      <c r="BQ197" s="130"/>
      <c r="BR197" s="130"/>
      <c r="BS197" s="130"/>
      <c r="BT197" s="130"/>
    </row>
    <row r="198" spans="40:72" x14ac:dyDescent="0.3">
      <c r="AN198" s="130"/>
      <c r="AO198" s="130"/>
      <c r="AP198" s="130"/>
      <c r="AQ198" s="130"/>
      <c r="AR198" s="130"/>
      <c r="AS198" s="130"/>
      <c r="AT198" s="130"/>
      <c r="AU198" s="130"/>
      <c r="AV198" s="130"/>
      <c r="AW198" s="130"/>
      <c r="AX198" s="130"/>
      <c r="AY198" s="130"/>
      <c r="AZ198" s="130"/>
      <c r="BA198" s="130"/>
      <c r="BB198" s="130"/>
      <c r="BC198" s="130"/>
      <c r="BD198" s="130"/>
      <c r="BE198" s="130"/>
      <c r="BF198" s="130"/>
      <c r="BG198" s="130"/>
      <c r="BH198" s="130"/>
      <c r="BI198" s="130"/>
      <c r="BJ198" s="130"/>
      <c r="BK198" s="130"/>
      <c r="BL198" s="130"/>
      <c r="BM198" s="130"/>
      <c r="BN198" s="130"/>
      <c r="BO198" s="130"/>
      <c r="BP198" s="130"/>
      <c r="BQ198" s="130"/>
      <c r="BR198" s="130"/>
      <c r="BS198" s="130"/>
      <c r="BT198" s="130"/>
    </row>
    <row r="199" spans="40:72" x14ac:dyDescent="0.3">
      <c r="AN199" s="130"/>
      <c r="AO199" s="130"/>
      <c r="AP199" s="130"/>
      <c r="AQ199" s="130"/>
      <c r="AR199" s="130"/>
      <c r="AS199" s="130"/>
      <c r="AT199" s="130"/>
      <c r="AU199" s="130"/>
      <c r="AV199" s="130"/>
      <c r="AW199" s="130"/>
      <c r="AX199" s="130"/>
      <c r="AY199" s="130"/>
      <c r="AZ199" s="130"/>
      <c r="BA199" s="130"/>
      <c r="BB199" s="130"/>
      <c r="BC199" s="130"/>
      <c r="BD199" s="130"/>
      <c r="BE199" s="130"/>
      <c r="BF199" s="130"/>
      <c r="BG199" s="130"/>
      <c r="BH199" s="130"/>
      <c r="BI199" s="130"/>
      <c r="BJ199" s="130"/>
      <c r="BK199" s="130"/>
      <c r="BL199" s="130"/>
      <c r="BM199" s="130"/>
      <c r="BN199" s="130"/>
      <c r="BO199" s="130"/>
      <c r="BP199" s="130"/>
      <c r="BQ199" s="130"/>
      <c r="BR199" s="130"/>
      <c r="BS199" s="130"/>
      <c r="BT199" s="130"/>
    </row>
    <row r="200" spans="40:72" x14ac:dyDescent="0.3"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</row>
    <row r="201" spans="40:72" x14ac:dyDescent="0.3">
      <c r="AN201" s="130"/>
      <c r="AO201" s="130"/>
      <c r="AP201" s="130"/>
      <c r="AQ201" s="130"/>
      <c r="AR201" s="130"/>
      <c r="AS201" s="130"/>
      <c r="AT201" s="130"/>
      <c r="AU201" s="130"/>
      <c r="AV201" s="130"/>
      <c r="AW201" s="130"/>
      <c r="AX201" s="130"/>
      <c r="AY201" s="130"/>
      <c r="AZ201" s="130"/>
      <c r="BA201" s="130"/>
      <c r="BB201" s="130"/>
      <c r="BC201" s="130"/>
      <c r="BD201" s="130"/>
      <c r="BE201" s="130"/>
      <c r="BF201" s="130"/>
      <c r="BG201" s="130"/>
      <c r="BH201" s="130"/>
      <c r="BI201" s="130"/>
      <c r="BJ201" s="130"/>
      <c r="BK201" s="130"/>
      <c r="BL201" s="130"/>
      <c r="BM201" s="130"/>
      <c r="BN201" s="130"/>
      <c r="BO201" s="130"/>
      <c r="BP201" s="130"/>
      <c r="BQ201" s="130"/>
      <c r="BR201" s="130"/>
      <c r="BS201" s="130"/>
      <c r="BT201" s="130"/>
    </row>
    <row r="202" spans="40:72" x14ac:dyDescent="0.3">
      <c r="AN202" s="130"/>
      <c r="AO202" s="130"/>
      <c r="AP202" s="130"/>
      <c r="AQ202" s="130"/>
      <c r="AR202" s="130"/>
      <c r="AS202" s="130"/>
      <c r="AT202" s="130"/>
      <c r="AU202" s="130"/>
      <c r="AV202" s="130"/>
      <c r="AW202" s="130"/>
      <c r="AX202" s="130"/>
      <c r="AY202" s="130"/>
      <c r="AZ202" s="130"/>
      <c r="BA202" s="130"/>
      <c r="BB202" s="130"/>
      <c r="BC202" s="130"/>
      <c r="BD202" s="130"/>
      <c r="BE202" s="130"/>
      <c r="BF202" s="130"/>
      <c r="BG202" s="130"/>
      <c r="BH202" s="130"/>
      <c r="BI202" s="130"/>
      <c r="BJ202" s="130"/>
      <c r="BK202" s="130"/>
      <c r="BL202" s="130"/>
      <c r="BM202" s="130"/>
      <c r="BN202" s="130"/>
      <c r="BO202" s="130"/>
      <c r="BP202" s="130"/>
      <c r="BQ202" s="130"/>
      <c r="BR202" s="130"/>
      <c r="BS202" s="130"/>
      <c r="BT202" s="130"/>
    </row>
    <row r="203" spans="40:72" x14ac:dyDescent="0.3">
      <c r="AN203" s="130"/>
      <c r="AO203" s="130"/>
      <c r="AP203" s="130"/>
      <c r="AQ203" s="130"/>
      <c r="AR203" s="130"/>
      <c r="AS203" s="130"/>
      <c r="AT203" s="130"/>
      <c r="AU203" s="130"/>
      <c r="AV203" s="130"/>
      <c r="AW203" s="130"/>
      <c r="AX203" s="130"/>
      <c r="AY203" s="130"/>
      <c r="AZ203" s="130"/>
      <c r="BA203" s="130"/>
      <c r="BB203" s="130"/>
      <c r="BC203" s="130"/>
      <c r="BD203" s="130"/>
      <c r="BE203" s="130"/>
      <c r="BF203" s="130"/>
      <c r="BG203" s="130"/>
      <c r="BH203" s="130"/>
      <c r="BI203" s="130"/>
      <c r="BJ203" s="130"/>
      <c r="BK203" s="130"/>
      <c r="BL203" s="130"/>
      <c r="BM203" s="130"/>
      <c r="BN203" s="130"/>
      <c r="BO203" s="130"/>
      <c r="BP203" s="130"/>
      <c r="BQ203" s="130"/>
      <c r="BR203" s="130"/>
      <c r="BS203" s="130"/>
      <c r="BT203" s="130"/>
    </row>
    <row r="204" spans="40:72" x14ac:dyDescent="0.3">
      <c r="AN204" s="130"/>
      <c r="AO204" s="130"/>
      <c r="AP204" s="130"/>
      <c r="AQ204" s="130"/>
      <c r="AR204" s="130"/>
      <c r="AS204" s="130"/>
      <c r="AT204" s="130"/>
      <c r="AU204" s="130"/>
      <c r="AV204" s="130"/>
      <c r="AW204" s="130"/>
      <c r="AX204" s="130"/>
      <c r="AY204" s="130"/>
      <c r="AZ204" s="130"/>
      <c r="BA204" s="130"/>
      <c r="BB204" s="130"/>
      <c r="BC204" s="130"/>
      <c r="BD204" s="130"/>
      <c r="BE204" s="130"/>
      <c r="BF204" s="130"/>
      <c r="BG204" s="130"/>
      <c r="BH204" s="130"/>
      <c r="BI204" s="130"/>
      <c r="BJ204" s="130"/>
      <c r="BK204" s="130"/>
      <c r="BL204" s="130"/>
      <c r="BM204" s="130"/>
      <c r="BN204" s="130"/>
      <c r="BO204" s="130"/>
      <c r="BP204" s="130"/>
      <c r="BQ204" s="130"/>
      <c r="BR204" s="130"/>
      <c r="BS204" s="130"/>
      <c r="BT204" s="130"/>
    </row>
    <row r="205" spans="40:72" x14ac:dyDescent="0.3">
      <c r="AN205" s="130"/>
      <c r="AO205" s="130"/>
      <c r="AP205" s="130"/>
      <c r="AQ205" s="130"/>
      <c r="AR205" s="130"/>
      <c r="AS205" s="130"/>
      <c r="AT205" s="130"/>
      <c r="AU205" s="130"/>
      <c r="AV205" s="130"/>
      <c r="AW205" s="130"/>
      <c r="AX205" s="130"/>
      <c r="AY205" s="130"/>
      <c r="AZ205" s="130"/>
      <c r="BA205" s="130"/>
      <c r="BB205" s="130"/>
      <c r="BC205" s="130"/>
      <c r="BD205" s="130"/>
      <c r="BE205" s="130"/>
      <c r="BF205" s="130"/>
      <c r="BG205" s="130"/>
      <c r="BH205" s="130"/>
      <c r="BI205" s="130"/>
      <c r="BJ205" s="130"/>
      <c r="BK205" s="130"/>
      <c r="BL205" s="130"/>
      <c r="BM205" s="130"/>
      <c r="BN205" s="130"/>
      <c r="BO205" s="130"/>
      <c r="BP205" s="130"/>
      <c r="BQ205" s="130"/>
      <c r="BR205" s="130"/>
      <c r="BS205" s="130"/>
      <c r="BT205" s="130"/>
    </row>
    <row r="206" spans="40:72" x14ac:dyDescent="0.3">
      <c r="AN206" s="130"/>
      <c r="AO206" s="130"/>
      <c r="AP206" s="130"/>
      <c r="AQ206" s="130"/>
      <c r="AR206" s="130"/>
      <c r="AS206" s="130"/>
      <c r="AT206" s="130"/>
      <c r="AU206" s="130"/>
      <c r="AV206" s="130"/>
      <c r="AW206" s="130"/>
      <c r="AX206" s="130"/>
      <c r="AY206" s="130"/>
      <c r="AZ206" s="130"/>
      <c r="BA206" s="130"/>
      <c r="BB206" s="130"/>
      <c r="BC206" s="130"/>
      <c r="BD206" s="130"/>
      <c r="BE206" s="130"/>
      <c r="BF206" s="130"/>
      <c r="BG206" s="130"/>
      <c r="BH206" s="130"/>
      <c r="BI206" s="130"/>
      <c r="BJ206" s="130"/>
      <c r="BK206" s="130"/>
      <c r="BL206" s="130"/>
      <c r="BM206" s="130"/>
      <c r="BN206" s="130"/>
      <c r="BO206" s="130"/>
      <c r="BP206" s="130"/>
      <c r="BQ206" s="130"/>
      <c r="BR206" s="130"/>
      <c r="BS206" s="130"/>
      <c r="BT206" s="130"/>
    </row>
    <row r="207" spans="40:72" x14ac:dyDescent="0.3">
      <c r="AN207" s="130"/>
      <c r="AO207" s="130"/>
      <c r="AP207" s="130"/>
      <c r="AQ207" s="130"/>
      <c r="AR207" s="130"/>
      <c r="AS207" s="130"/>
      <c r="AT207" s="130"/>
      <c r="AU207" s="130"/>
      <c r="AV207" s="130"/>
      <c r="AW207" s="130"/>
      <c r="AX207" s="130"/>
      <c r="AY207" s="130"/>
      <c r="AZ207" s="130"/>
      <c r="BA207" s="130"/>
      <c r="BB207" s="130"/>
      <c r="BC207" s="130"/>
      <c r="BD207" s="130"/>
      <c r="BE207" s="130"/>
      <c r="BF207" s="130"/>
      <c r="BG207" s="130"/>
      <c r="BH207" s="130"/>
      <c r="BI207" s="130"/>
      <c r="BJ207" s="130"/>
      <c r="BK207" s="130"/>
      <c r="BL207" s="130"/>
      <c r="BM207" s="130"/>
      <c r="BN207" s="130"/>
      <c r="BO207" s="130"/>
      <c r="BP207" s="130"/>
      <c r="BQ207" s="130"/>
      <c r="BR207" s="130"/>
      <c r="BS207" s="130"/>
      <c r="BT207" s="130"/>
    </row>
    <row r="208" spans="40:72" x14ac:dyDescent="0.3">
      <c r="AN208" s="130"/>
      <c r="AO208" s="130"/>
      <c r="AP208" s="130"/>
      <c r="AQ208" s="130"/>
      <c r="AR208" s="130"/>
      <c r="AS208" s="130"/>
      <c r="AT208" s="130"/>
      <c r="AU208" s="130"/>
      <c r="AV208" s="130"/>
      <c r="AW208" s="130"/>
      <c r="AX208" s="130"/>
      <c r="AY208" s="130"/>
      <c r="AZ208" s="130"/>
      <c r="BA208" s="130"/>
      <c r="BB208" s="130"/>
      <c r="BC208" s="130"/>
      <c r="BD208" s="130"/>
      <c r="BE208" s="130"/>
      <c r="BF208" s="130"/>
      <c r="BG208" s="130"/>
      <c r="BH208" s="130"/>
      <c r="BI208" s="130"/>
      <c r="BJ208" s="130"/>
      <c r="BK208" s="130"/>
      <c r="BL208" s="130"/>
      <c r="BM208" s="130"/>
      <c r="BN208" s="130"/>
      <c r="BO208" s="130"/>
      <c r="BP208" s="130"/>
      <c r="BQ208" s="130"/>
      <c r="BR208" s="130"/>
      <c r="BS208" s="130"/>
      <c r="BT208" s="130"/>
    </row>
    <row r="209" spans="40:72" x14ac:dyDescent="0.3">
      <c r="AN209" s="130"/>
      <c r="AO209" s="130"/>
      <c r="AP209" s="130"/>
      <c r="AQ209" s="130"/>
      <c r="AR209" s="130"/>
      <c r="AS209" s="130"/>
      <c r="AT209" s="130"/>
      <c r="AU209" s="130"/>
      <c r="AV209" s="130"/>
      <c r="AW209" s="130"/>
      <c r="AX209" s="130"/>
      <c r="AY209" s="130"/>
      <c r="AZ209" s="130"/>
      <c r="BA209" s="130"/>
      <c r="BB209" s="130"/>
      <c r="BC209" s="130"/>
      <c r="BD209" s="130"/>
      <c r="BE209" s="130"/>
      <c r="BF209" s="130"/>
      <c r="BG209" s="130"/>
      <c r="BH209" s="130"/>
      <c r="BI209" s="130"/>
      <c r="BJ209" s="130"/>
      <c r="BK209" s="130"/>
      <c r="BL209" s="130"/>
      <c r="BM209" s="130"/>
      <c r="BN209" s="130"/>
      <c r="BO209" s="130"/>
      <c r="BP209" s="130"/>
      <c r="BQ209" s="130"/>
      <c r="BR209" s="130"/>
      <c r="BS209" s="130"/>
      <c r="BT209" s="130"/>
    </row>
    <row r="210" spans="40:72" x14ac:dyDescent="0.3">
      <c r="AN210" s="130"/>
      <c r="AO210" s="130"/>
      <c r="AP210" s="130"/>
      <c r="AQ210" s="130"/>
      <c r="AR210" s="130"/>
      <c r="AS210" s="130"/>
      <c r="AT210" s="130"/>
      <c r="AU210" s="130"/>
      <c r="AV210" s="130"/>
      <c r="AW210" s="130"/>
      <c r="AX210" s="130"/>
      <c r="AY210" s="130"/>
      <c r="AZ210" s="130"/>
      <c r="BA210" s="130"/>
      <c r="BB210" s="130"/>
      <c r="BC210" s="130"/>
      <c r="BD210" s="130"/>
      <c r="BE210" s="130"/>
      <c r="BF210" s="130"/>
      <c r="BG210" s="130"/>
      <c r="BH210" s="130"/>
      <c r="BI210" s="130"/>
      <c r="BJ210" s="130"/>
      <c r="BK210" s="130"/>
      <c r="BL210" s="130"/>
      <c r="BM210" s="130"/>
      <c r="BN210" s="130"/>
      <c r="BO210" s="130"/>
      <c r="BP210" s="130"/>
      <c r="BQ210" s="130"/>
      <c r="BR210" s="130"/>
      <c r="BS210" s="130"/>
      <c r="BT210" s="130"/>
    </row>
    <row r="211" spans="40:72" x14ac:dyDescent="0.3">
      <c r="AN211" s="130"/>
      <c r="AO211" s="130"/>
      <c r="AP211" s="130"/>
      <c r="AQ211" s="130"/>
      <c r="AR211" s="130"/>
      <c r="AS211" s="130"/>
      <c r="AT211" s="130"/>
      <c r="AU211" s="130"/>
      <c r="AV211" s="130"/>
      <c r="AW211" s="130"/>
      <c r="AX211" s="130"/>
      <c r="AY211" s="130"/>
      <c r="AZ211" s="130"/>
      <c r="BA211" s="130"/>
      <c r="BB211" s="130"/>
      <c r="BC211" s="130"/>
      <c r="BD211" s="130"/>
      <c r="BE211" s="130"/>
      <c r="BF211" s="130"/>
      <c r="BG211" s="130"/>
      <c r="BH211" s="130"/>
      <c r="BI211" s="130"/>
      <c r="BJ211" s="130"/>
      <c r="BK211" s="130"/>
      <c r="BL211" s="130"/>
      <c r="BM211" s="130"/>
      <c r="BN211" s="130"/>
      <c r="BO211" s="130"/>
      <c r="BP211" s="130"/>
      <c r="BQ211" s="130"/>
      <c r="BR211" s="130"/>
      <c r="BS211" s="130"/>
      <c r="BT211" s="130"/>
    </row>
    <row r="212" spans="40:72" x14ac:dyDescent="0.3">
      <c r="AN212" s="130"/>
      <c r="AO212" s="130"/>
      <c r="AP212" s="130"/>
      <c r="AQ212" s="130"/>
      <c r="AR212" s="130"/>
      <c r="AS212" s="130"/>
      <c r="AT212" s="130"/>
      <c r="AU212" s="130"/>
      <c r="AV212" s="130"/>
      <c r="AW212" s="130"/>
      <c r="AX212" s="130"/>
      <c r="AY212" s="130"/>
      <c r="AZ212" s="130"/>
      <c r="BA212" s="130"/>
      <c r="BB212" s="130"/>
      <c r="BC212" s="130"/>
      <c r="BD212" s="130"/>
      <c r="BE212" s="130"/>
      <c r="BF212" s="130"/>
      <c r="BG212" s="130"/>
      <c r="BH212" s="130"/>
      <c r="BI212" s="130"/>
      <c r="BJ212" s="130"/>
      <c r="BK212" s="130"/>
      <c r="BL212" s="130"/>
      <c r="BM212" s="130"/>
      <c r="BN212" s="130"/>
      <c r="BO212" s="130"/>
      <c r="BP212" s="130"/>
      <c r="BQ212" s="130"/>
      <c r="BR212" s="130"/>
      <c r="BS212" s="130"/>
      <c r="BT212" s="130"/>
    </row>
    <row r="213" spans="40:72" x14ac:dyDescent="0.3">
      <c r="AN213" s="130"/>
      <c r="AO213" s="130"/>
      <c r="AP213" s="130"/>
      <c r="AQ213" s="130"/>
      <c r="AR213" s="130"/>
      <c r="AS213" s="130"/>
      <c r="AT213" s="130"/>
      <c r="AU213" s="130"/>
      <c r="AV213" s="130"/>
      <c r="AW213" s="130"/>
      <c r="AX213" s="130"/>
      <c r="AY213" s="130"/>
      <c r="AZ213" s="130"/>
      <c r="BA213" s="130"/>
      <c r="BB213" s="130"/>
      <c r="BC213" s="130"/>
      <c r="BD213" s="130"/>
      <c r="BE213" s="130"/>
      <c r="BF213" s="130"/>
      <c r="BG213" s="130"/>
      <c r="BH213" s="130"/>
      <c r="BI213" s="130"/>
      <c r="BJ213" s="130"/>
      <c r="BK213" s="130"/>
      <c r="BL213" s="130"/>
      <c r="BM213" s="130"/>
      <c r="BN213" s="130"/>
      <c r="BO213" s="130"/>
      <c r="BP213" s="130"/>
      <c r="BQ213" s="130"/>
      <c r="BR213" s="130"/>
      <c r="BS213" s="130"/>
      <c r="BT213" s="130"/>
    </row>
    <row r="214" spans="40:72" x14ac:dyDescent="0.3">
      <c r="AN214" s="130"/>
      <c r="AO214" s="130"/>
      <c r="AP214" s="130"/>
      <c r="AQ214" s="130"/>
      <c r="AR214" s="130"/>
      <c r="AS214" s="130"/>
      <c r="AT214" s="130"/>
      <c r="AU214" s="130"/>
      <c r="AV214" s="130"/>
      <c r="AW214" s="130"/>
      <c r="AX214" s="130"/>
      <c r="AY214" s="130"/>
      <c r="AZ214" s="130"/>
      <c r="BA214" s="130"/>
      <c r="BB214" s="130"/>
      <c r="BC214" s="130"/>
      <c r="BD214" s="130"/>
      <c r="BE214" s="130"/>
      <c r="BF214" s="130"/>
      <c r="BG214" s="130"/>
      <c r="BH214" s="130"/>
      <c r="BI214" s="130"/>
      <c r="BJ214" s="130"/>
      <c r="BK214" s="130"/>
      <c r="BL214" s="130"/>
      <c r="BM214" s="130"/>
      <c r="BN214" s="130"/>
      <c r="BO214" s="130"/>
      <c r="BP214" s="130"/>
      <c r="BQ214" s="130"/>
      <c r="BR214" s="130"/>
      <c r="BS214" s="130"/>
      <c r="BT214" s="130"/>
    </row>
    <row r="215" spans="40:72" x14ac:dyDescent="0.3">
      <c r="AN215" s="130"/>
      <c r="AO215" s="130"/>
      <c r="AP215" s="130"/>
      <c r="AQ215" s="130"/>
      <c r="AR215" s="130"/>
      <c r="AS215" s="130"/>
      <c r="AT215" s="130"/>
      <c r="AU215" s="130"/>
      <c r="AV215" s="130"/>
      <c r="AW215" s="130"/>
      <c r="AX215" s="130"/>
      <c r="AY215" s="130"/>
      <c r="AZ215" s="130"/>
      <c r="BA215" s="130"/>
      <c r="BB215" s="130"/>
      <c r="BC215" s="130"/>
      <c r="BD215" s="130"/>
      <c r="BE215" s="130"/>
      <c r="BF215" s="130"/>
      <c r="BG215" s="130"/>
      <c r="BH215" s="130"/>
      <c r="BI215" s="130"/>
      <c r="BJ215" s="130"/>
      <c r="BK215" s="130"/>
      <c r="BL215" s="130"/>
      <c r="BM215" s="130"/>
      <c r="BN215" s="130"/>
      <c r="BO215" s="130"/>
      <c r="BP215" s="130"/>
      <c r="BQ215" s="130"/>
      <c r="BR215" s="130"/>
      <c r="BS215" s="130"/>
      <c r="BT215" s="130"/>
    </row>
    <row r="216" spans="40:72" x14ac:dyDescent="0.3">
      <c r="AN216" s="130"/>
      <c r="AO216" s="130"/>
      <c r="AP216" s="130"/>
      <c r="AQ216" s="130"/>
      <c r="AR216" s="130"/>
      <c r="AS216" s="130"/>
      <c r="AT216" s="130"/>
      <c r="AU216" s="130"/>
      <c r="AV216" s="130"/>
      <c r="AW216" s="130"/>
      <c r="AX216" s="130"/>
      <c r="AY216" s="130"/>
      <c r="AZ216" s="130"/>
      <c r="BA216" s="130"/>
      <c r="BB216" s="130"/>
      <c r="BC216" s="130"/>
      <c r="BD216" s="130"/>
      <c r="BE216" s="130"/>
      <c r="BF216" s="130"/>
      <c r="BG216" s="130"/>
      <c r="BH216" s="130"/>
      <c r="BI216" s="130"/>
      <c r="BJ216" s="130"/>
      <c r="BK216" s="130"/>
      <c r="BL216" s="130"/>
      <c r="BM216" s="130"/>
      <c r="BN216" s="130"/>
      <c r="BO216" s="130"/>
      <c r="BP216" s="130"/>
      <c r="BQ216" s="130"/>
      <c r="BR216" s="130"/>
      <c r="BS216" s="130"/>
      <c r="BT216" s="130"/>
    </row>
    <row r="217" spans="40:72" x14ac:dyDescent="0.3">
      <c r="AN217" s="130"/>
      <c r="AO217" s="130"/>
      <c r="AP217" s="130"/>
      <c r="AQ217" s="130"/>
      <c r="AR217" s="130"/>
      <c r="AS217" s="130"/>
      <c r="AT217" s="130"/>
      <c r="AU217" s="130"/>
      <c r="AV217" s="130"/>
      <c r="AW217" s="130"/>
      <c r="AX217" s="130"/>
      <c r="AY217" s="130"/>
      <c r="AZ217" s="130"/>
      <c r="BA217" s="130"/>
      <c r="BB217" s="130"/>
      <c r="BC217" s="130"/>
      <c r="BD217" s="130"/>
      <c r="BE217" s="130"/>
      <c r="BF217" s="130"/>
      <c r="BG217" s="130"/>
      <c r="BH217" s="130"/>
      <c r="BI217" s="130"/>
      <c r="BJ217" s="130"/>
      <c r="BK217" s="130"/>
      <c r="BL217" s="130"/>
      <c r="BM217" s="130"/>
      <c r="BN217" s="130"/>
      <c r="BO217" s="130"/>
      <c r="BP217" s="130"/>
      <c r="BQ217" s="130"/>
      <c r="BR217" s="130"/>
      <c r="BS217" s="130"/>
      <c r="BT217" s="130"/>
    </row>
    <row r="218" spans="40:72" x14ac:dyDescent="0.3">
      <c r="AN218" s="130"/>
      <c r="AO218" s="130"/>
      <c r="AP218" s="130"/>
      <c r="AQ218" s="130"/>
      <c r="AR218" s="130"/>
      <c r="AS218" s="130"/>
      <c r="AT218" s="130"/>
      <c r="AU218" s="130"/>
      <c r="AV218" s="130"/>
      <c r="AW218" s="130"/>
      <c r="AX218" s="130"/>
      <c r="AY218" s="130"/>
      <c r="AZ218" s="130"/>
      <c r="BA218" s="130"/>
      <c r="BB218" s="130"/>
      <c r="BC218" s="130"/>
      <c r="BD218" s="130"/>
      <c r="BE218" s="130"/>
      <c r="BF218" s="130"/>
      <c r="BG218" s="130"/>
      <c r="BH218" s="130"/>
      <c r="BI218" s="130"/>
      <c r="BJ218" s="130"/>
      <c r="BK218" s="130"/>
      <c r="BL218" s="130"/>
      <c r="BM218" s="130"/>
      <c r="BN218" s="130"/>
      <c r="BO218" s="130"/>
      <c r="BP218" s="130"/>
      <c r="BQ218" s="130"/>
      <c r="BR218" s="130"/>
      <c r="BS218" s="130"/>
      <c r="BT218" s="130"/>
    </row>
    <row r="219" spans="40:72" x14ac:dyDescent="0.3">
      <c r="AN219" s="130"/>
      <c r="AO219" s="130"/>
      <c r="AP219" s="130"/>
      <c r="AQ219" s="130"/>
      <c r="AR219" s="130"/>
      <c r="AS219" s="130"/>
      <c r="AT219" s="130"/>
      <c r="AU219" s="130"/>
      <c r="AV219" s="130"/>
      <c r="AW219" s="130"/>
      <c r="AX219" s="130"/>
      <c r="AY219" s="130"/>
      <c r="AZ219" s="130"/>
      <c r="BA219" s="130"/>
      <c r="BB219" s="130"/>
      <c r="BC219" s="130"/>
      <c r="BD219" s="130"/>
      <c r="BE219" s="130"/>
      <c r="BF219" s="130"/>
      <c r="BG219" s="130"/>
      <c r="BH219" s="130"/>
      <c r="BI219" s="130"/>
      <c r="BJ219" s="130"/>
      <c r="BK219" s="130"/>
      <c r="BL219" s="130"/>
      <c r="BM219" s="130"/>
      <c r="BN219" s="130"/>
      <c r="BO219" s="130"/>
      <c r="BP219" s="130"/>
      <c r="BQ219" s="130"/>
      <c r="BR219" s="130"/>
      <c r="BS219" s="130"/>
      <c r="BT219" s="130"/>
    </row>
    <row r="220" spans="40:72" x14ac:dyDescent="0.3">
      <c r="AN220" s="130"/>
      <c r="AO220" s="130"/>
      <c r="AP220" s="130"/>
      <c r="AQ220" s="130"/>
      <c r="AR220" s="130"/>
      <c r="AS220" s="130"/>
      <c r="AT220" s="130"/>
      <c r="AU220" s="130"/>
      <c r="AV220" s="130"/>
      <c r="AW220" s="130"/>
      <c r="AX220" s="130"/>
      <c r="AY220" s="130"/>
      <c r="AZ220" s="130"/>
      <c r="BA220" s="130"/>
      <c r="BB220" s="130"/>
      <c r="BC220" s="130"/>
      <c r="BD220" s="130"/>
      <c r="BE220" s="130"/>
      <c r="BF220" s="130"/>
      <c r="BG220" s="130"/>
      <c r="BH220" s="130"/>
      <c r="BI220" s="130"/>
      <c r="BJ220" s="130"/>
      <c r="BK220" s="130"/>
      <c r="BL220" s="130"/>
      <c r="BM220" s="130"/>
      <c r="BN220" s="130"/>
      <c r="BO220" s="130"/>
      <c r="BP220" s="130"/>
      <c r="BQ220" s="130"/>
      <c r="BR220" s="130"/>
      <c r="BS220" s="130"/>
      <c r="BT220" s="130"/>
    </row>
    <row r="221" spans="40:72" x14ac:dyDescent="0.3">
      <c r="AN221" s="130"/>
      <c r="AO221" s="130"/>
      <c r="AP221" s="130"/>
      <c r="AQ221" s="130"/>
      <c r="AR221" s="130"/>
      <c r="AS221" s="130"/>
      <c r="AT221" s="130"/>
      <c r="AU221" s="130"/>
      <c r="AV221" s="130"/>
      <c r="AW221" s="130"/>
      <c r="AX221" s="130"/>
      <c r="AY221" s="130"/>
      <c r="AZ221" s="130"/>
      <c r="BA221" s="130"/>
      <c r="BB221" s="130"/>
      <c r="BC221" s="130"/>
      <c r="BD221" s="130"/>
      <c r="BE221" s="130"/>
      <c r="BF221" s="130"/>
      <c r="BG221" s="130"/>
      <c r="BH221" s="130"/>
      <c r="BI221" s="130"/>
      <c r="BJ221" s="130"/>
      <c r="BK221" s="130"/>
      <c r="BL221" s="130"/>
      <c r="BM221" s="130"/>
      <c r="BN221" s="130"/>
      <c r="BO221" s="130"/>
      <c r="BP221" s="130"/>
      <c r="BQ221" s="130"/>
      <c r="BR221" s="130"/>
      <c r="BS221" s="130"/>
      <c r="BT221" s="130"/>
    </row>
    <row r="222" spans="40:72" x14ac:dyDescent="0.3">
      <c r="AN222" s="130"/>
      <c r="AO222" s="130"/>
      <c r="AP222" s="130"/>
      <c r="AQ222" s="130"/>
      <c r="AR222" s="130"/>
      <c r="AS222" s="130"/>
      <c r="AT222" s="130"/>
      <c r="AU222" s="130"/>
      <c r="AV222" s="130"/>
      <c r="AW222" s="130"/>
      <c r="AX222" s="130"/>
      <c r="AY222" s="130"/>
      <c r="AZ222" s="130"/>
      <c r="BA222" s="130"/>
      <c r="BB222" s="130"/>
      <c r="BC222" s="130"/>
      <c r="BD222" s="130"/>
      <c r="BE222" s="130"/>
      <c r="BF222" s="130"/>
      <c r="BG222" s="130"/>
      <c r="BH222" s="130"/>
      <c r="BI222" s="130"/>
      <c r="BJ222" s="130"/>
      <c r="BK222" s="130"/>
      <c r="BL222" s="130"/>
      <c r="BM222" s="130"/>
      <c r="BN222" s="130"/>
      <c r="BO222" s="130"/>
      <c r="BP222" s="130"/>
      <c r="BQ222" s="130"/>
      <c r="BR222" s="130"/>
      <c r="BS222" s="130"/>
      <c r="BT222" s="130"/>
    </row>
    <row r="223" spans="40:72" x14ac:dyDescent="0.3">
      <c r="AN223" s="130"/>
      <c r="AO223" s="130"/>
      <c r="AP223" s="130"/>
      <c r="AQ223" s="130"/>
      <c r="AR223" s="130"/>
      <c r="AS223" s="130"/>
      <c r="AT223" s="130"/>
      <c r="AU223" s="130"/>
      <c r="AV223" s="130"/>
      <c r="AW223" s="130"/>
      <c r="AX223" s="130"/>
      <c r="AY223" s="130"/>
      <c r="AZ223" s="130"/>
      <c r="BA223" s="130"/>
      <c r="BB223" s="130"/>
      <c r="BC223" s="130"/>
      <c r="BD223" s="130"/>
      <c r="BE223" s="130"/>
      <c r="BF223" s="130"/>
      <c r="BG223" s="130"/>
      <c r="BH223" s="130"/>
      <c r="BI223" s="130"/>
      <c r="BJ223" s="130"/>
      <c r="BK223" s="130"/>
      <c r="BL223" s="130"/>
      <c r="BM223" s="130"/>
      <c r="BN223" s="130"/>
      <c r="BO223" s="130"/>
      <c r="BP223" s="130"/>
      <c r="BQ223" s="130"/>
      <c r="BR223" s="130"/>
      <c r="BS223" s="130"/>
      <c r="BT223" s="130"/>
    </row>
    <row r="224" spans="40:72" x14ac:dyDescent="0.3">
      <c r="AN224" s="130"/>
      <c r="AO224" s="130"/>
      <c r="AP224" s="130"/>
      <c r="AQ224" s="130"/>
      <c r="AR224" s="130"/>
      <c r="AS224" s="130"/>
      <c r="AT224" s="130"/>
      <c r="AU224" s="130"/>
      <c r="AV224" s="130"/>
      <c r="AW224" s="130"/>
      <c r="AX224" s="130"/>
      <c r="AY224" s="130"/>
      <c r="AZ224" s="130"/>
      <c r="BA224" s="130"/>
      <c r="BB224" s="130"/>
      <c r="BC224" s="130"/>
      <c r="BD224" s="130"/>
      <c r="BE224" s="130"/>
      <c r="BF224" s="130"/>
      <c r="BG224" s="130"/>
      <c r="BH224" s="130"/>
      <c r="BI224" s="130"/>
      <c r="BJ224" s="130"/>
      <c r="BK224" s="130"/>
      <c r="BL224" s="130"/>
      <c r="BM224" s="130"/>
      <c r="BN224" s="130"/>
      <c r="BO224" s="130"/>
      <c r="BP224" s="130"/>
      <c r="BQ224" s="130"/>
      <c r="BR224" s="130"/>
      <c r="BS224" s="130"/>
      <c r="BT224" s="130"/>
    </row>
    <row r="225" spans="40:72" x14ac:dyDescent="0.3">
      <c r="AN225" s="130"/>
      <c r="AO225" s="130"/>
      <c r="AP225" s="130"/>
      <c r="AQ225" s="130"/>
      <c r="AR225" s="130"/>
      <c r="AS225" s="130"/>
      <c r="AT225" s="130"/>
      <c r="AU225" s="130"/>
      <c r="AV225" s="130"/>
      <c r="AW225" s="130"/>
      <c r="AX225" s="130"/>
      <c r="AY225" s="130"/>
      <c r="AZ225" s="130"/>
      <c r="BA225" s="130"/>
      <c r="BB225" s="130"/>
      <c r="BC225" s="130"/>
      <c r="BD225" s="130"/>
      <c r="BE225" s="130"/>
      <c r="BF225" s="130"/>
      <c r="BG225" s="130"/>
      <c r="BH225" s="130"/>
      <c r="BI225" s="130"/>
      <c r="BJ225" s="130"/>
      <c r="BK225" s="130"/>
      <c r="BL225" s="130"/>
      <c r="BM225" s="130"/>
      <c r="BN225" s="130"/>
      <c r="BO225" s="130"/>
      <c r="BP225" s="130"/>
      <c r="BQ225" s="130"/>
      <c r="BR225" s="130"/>
      <c r="BS225" s="130"/>
      <c r="BT225" s="130"/>
    </row>
    <row r="226" spans="40:72" x14ac:dyDescent="0.3">
      <c r="AN226" s="130"/>
      <c r="AO226" s="130"/>
      <c r="AP226" s="130"/>
      <c r="AQ226" s="130"/>
      <c r="AR226" s="130"/>
      <c r="AS226" s="130"/>
      <c r="AT226" s="130"/>
      <c r="AU226" s="130"/>
      <c r="AV226" s="130"/>
      <c r="AW226" s="130"/>
      <c r="AX226" s="130"/>
      <c r="AY226" s="130"/>
      <c r="AZ226" s="130"/>
      <c r="BA226" s="130"/>
      <c r="BB226" s="130"/>
      <c r="BC226" s="130"/>
      <c r="BD226" s="130"/>
      <c r="BE226" s="130"/>
      <c r="BF226" s="130"/>
      <c r="BG226" s="130"/>
      <c r="BH226" s="130"/>
      <c r="BI226" s="130"/>
      <c r="BJ226" s="130"/>
      <c r="BK226" s="130"/>
      <c r="BL226" s="130"/>
      <c r="BM226" s="130"/>
      <c r="BN226" s="130"/>
      <c r="BO226" s="130"/>
      <c r="BP226" s="130"/>
      <c r="BQ226" s="130"/>
      <c r="BR226" s="130"/>
      <c r="BS226" s="130"/>
      <c r="BT226" s="130"/>
    </row>
    <row r="227" spans="40:72" x14ac:dyDescent="0.3">
      <c r="AN227" s="130"/>
      <c r="AO227" s="130"/>
      <c r="AP227" s="130"/>
      <c r="AQ227" s="130"/>
      <c r="AR227" s="130"/>
      <c r="AS227" s="130"/>
      <c r="AT227" s="130"/>
      <c r="AU227" s="130"/>
      <c r="AV227" s="130"/>
      <c r="AW227" s="130"/>
      <c r="AX227" s="130"/>
      <c r="AY227" s="130"/>
      <c r="AZ227" s="130"/>
      <c r="BA227" s="130"/>
      <c r="BB227" s="130"/>
      <c r="BC227" s="130"/>
      <c r="BD227" s="130"/>
      <c r="BE227" s="130"/>
      <c r="BF227" s="130"/>
      <c r="BG227" s="130"/>
      <c r="BH227" s="130"/>
      <c r="BI227" s="130"/>
      <c r="BJ227" s="130"/>
      <c r="BK227" s="130"/>
      <c r="BL227" s="130"/>
      <c r="BM227" s="130"/>
      <c r="BN227" s="130"/>
      <c r="BO227" s="130"/>
      <c r="BP227" s="130"/>
      <c r="BQ227" s="130"/>
      <c r="BR227" s="130"/>
      <c r="BS227" s="130"/>
      <c r="BT227" s="130"/>
    </row>
    <row r="228" spans="40:72" x14ac:dyDescent="0.3">
      <c r="AN228" s="130"/>
      <c r="AO228" s="130"/>
      <c r="AP228" s="130"/>
      <c r="AQ228" s="130"/>
      <c r="AR228" s="130"/>
      <c r="AS228" s="130"/>
      <c r="AT228" s="130"/>
      <c r="AU228" s="130"/>
      <c r="AV228" s="130"/>
      <c r="AW228" s="130"/>
      <c r="AX228" s="130"/>
      <c r="AY228" s="130"/>
      <c r="AZ228" s="130"/>
      <c r="BA228" s="130"/>
      <c r="BB228" s="130"/>
      <c r="BC228" s="130"/>
      <c r="BD228" s="130"/>
      <c r="BE228" s="130"/>
      <c r="BF228" s="130"/>
      <c r="BG228" s="130"/>
      <c r="BH228" s="130"/>
      <c r="BI228" s="130"/>
      <c r="BJ228" s="130"/>
      <c r="BK228" s="130"/>
      <c r="BL228" s="130"/>
      <c r="BM228" s="130"/>
      <c r="BN228" s="130"/>
      <c r="BO228" s="130"/>
      <c r="BP228" s="130"/>
      <c r="BQ228" s="130"/>
      <c r="BR228" s="130"/>
      <c r="BS228" s="130"/>
      <c r="BT228" s="130"/>
    </row>
    <row r="229" spans="40:72" x14ac:dyDescent="0.3">
      <c r="AN229" s="130"/>
      <c r="AO229" s="130"/>
      <c r="AP229" s="130"/>
      <c r="AQ229" s="130"/>
      <c r="AR229" s="130"/>
      <c r="AS229" s="130"/>
      <c r="AT229" s="130"/>
      <c r="AU229" s="130"/>
      <c r="AV229" s="130"/>
      <c r="AW229" s="130"/>
      <c r="AX229" s="130"/>
      <c r="AY229" s="130"/>
      <c r="AZ229" s="130"/>
      <c r="BA229" s="130"/>
      <c r="BB229" s="130"/>
      <c r="BC229" s="130"/>
      <c r="BD229" s="130"/>
      <c r="BE229" s="130"/>
      <c r="BF229" s="130"/>
      <c r="BG229" s="130"/>
      <c r="BH229" s="130"/>
      <c r="BI229" s="130"/>
      <c r="BJ229" s="130"/>
      <c r="BK229" s="130"/>
      <c r="BL229" s="130"/>
      <c r="BM229" s="130"/>
      <c r="BN229" s="130"/>
      <c r="BO229" s="130"/>
      <c r="BP229" s="130"/>
      <c r="BQ229" s="130"/>
      <c r="BR229" s="130"/>
      <c r="BS229" s="130"/>
      <c r="BT229" s="130"/>
    </row>
    <row r="230" spans="40:72" x14ac:dyDescent="0.3"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</row>
    <row r="231" spans="40:72" x14ac:dyDescent="0.3">
      <c r="AN231" s="130"/>
      <c r="AO231" s="130"/>
      <c r="AP231" s="130"/>
      <c r="AQ231" s="130"/>
      <c r="AR231" s="130"/>
      <c r="AS231" s="130"/>
      <c r="AT231" s="130"/>
      <c r="AU231" s="130"/>
      <c r="AV231" s="130"/>
      <c r="AW231" s="130"/>
      <c r="AX231" s="130"/>
      <c r="AY231" s="130"/>
      <c r="AZ231" s="130"/>
      <c r="BA231" s="130"/>
      <c r="BB231" s="130"/>
      <c r="BC231" s="130"/>
      <c r="BD231" s="130"/>
      <c r="BE231" s="130"/>
      <c r="BF231" s="130"/>
      <c r="BG231" s="130"/>
      <c r="BH231" s="130"/>
      <c r="BI231" s="130"/>
      <c r="BJ231" s="130"/>
      <c r="BK231" s="130"/>
      <c r="BL231" s="130"/>
      <c r="BM231" s="130"/>
      <c r="BN231" s="130"/>
      <c r="BO231" s="130"/>
      <c r="BP231" s="130"/>
      <c r="BQ231" s="130"/>
      <c r="BR231" s="130"/>
      <c r="BS231" s="130"/>
      <c r="BT231" s="130"/>
    </row>
    <row r="232" spans="40:72" x14ac:dyDescent="0.3">
      <c r="AN232" s="130"/>
      <c r="AO232" s="130"/>
      <c r="AP232" s="130"/>
      <c r="AQ232" s="130"/>
      <c r="AR232" s="130"/>
      <c r="AS232" s="130"/>
      <c r="AT232" s="130"/>
      <c r="AU232" s="130"/>
      <c r="AV232" s="130"/>
      <c r="AW232" s="130"/>
      <c r="AX232" s="130"/>
      <c r="AY232" s="130"/>
      <c r="AZ232" s="130"/>
      <c r="BA232" s="130"/>
      <c r="BB232" s="130"/>
      <c r="BC232" s="130"/>
      <c r="BD232" s="130"/>
      <c r="BE232" s="130"/>
      <c r="BF232" s="130"/>
      <c r="BG232" s="130"/>
      <c r="BH232" s="130"/>
      <c r="BI232" s="130"/>
      <c r="BJ232" s="130"/>
      <c r="BK232" s="130"/>
      <c r="BL232" s="130"/>
      <c r="BM232" s="130"/>
      <c r="BN232" s="130"/>
      <c r="BO232" s="130"/>
      <c r="BP232" s="130"/>
      <c r="BQ232" s="130"/>
      <c r="BR232" s="130"/>
      <c r="BS232" s="130"/>
      <c r="BT232" s="130"/>
    </row>
    <row r="233" spans="40:72" x14ac:dyDescent="0.3">
      <c r="AN233" s="130"/>
      <c r="AO233" s="130"/>
      <c r="AP233" s="130"/>
      <c r="AQ233" s="130"/>
      <c r="AR233" s="130"/>
      <c r="AS233" s="130"/>
      <c r="AT233" s="130"/>
      <c r="AU233" s="130"/>
      <c r="AV233" s="130"/>
      <c r="AW233" s="130"/>
      <c r="AX233" s="130"/>
      <c r="AY233" s="130"/>
      <c r="AZ233" s="130"/>
      <c r="BA233" s="130"/>
      <c r="BB233" s="130"/>
      <c r="BC233" s="130"/>
      <c r="BD233" s="130"/>
      <c r="BE233" s="130"/>
      <c r="BF233" s="130"/>
      <c r="BG233" s="130"/>
      <c r="BH233" s="130"/>
      <c r="BI233" s="130"/>
      <c r="BJ233" s="130"/>
      <c r="BK233" s="130"/>
      <c r="BL233" s="130"/>
      <c r="BM233" s="130"/>
      <c r="BN233" s="130"/>
      <c r="BO233" s="130"/>
      <c r="BP233" s="130"/>
      <c r="BQ233" s="130"/>
      <c r="BR233" s="130"/>
      <c r="BS233" s="130"/>
      <c r="BT233" s="130"/>
    </row>
    <row r="234" spans="40:72" x14ac:dyDescent="0.3">
      <c r="AN234" s="130"/>
      <c r="AO234" s="130"/>
      <c r="AP234" s="130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</row>
    <row r="235" spans="40:72" x14ac:dyDescent="0.3">
      <c r="AN235" s="130"/>
      <c r="AO235" s="130"/>
      <c r="AP235" s="130"/>
      <c r="AQ235" s="130"/>
      <c r="AR235" s="130"/>
      <c r="AS235" s="130"/>
      <c r="AT235" s="130"/>
      <c r="AU235" s="130"/>
      <c r="AV235" s="130"/>
      <c r="AW235" s="130"/>
      <c r="AX235" s="130"/>
      <c r="AY235" s="130"/>
      <c r="AZ235" s="130"/>
      <c r="BA235" s="130"/>
      <c r="BB235" s="130"/>
      <c r="BC235" s="130"/>
      <c r="BD235" s="130"/>
      <c r="BE235" s="130"/>
      <c r="BF235" s="130"/>
      <c r="BG235" s="130"/>
      <c r="BH235" s="130"/>
      <c r="BI235" s="130"/>
      <c r="BJ235" s="130"/>
      <c r="BK235" s="130"/>
      <c r="BL235" s="130"/>
      <c r="BM235" s="130"/>
      <c r="BN235" s="130"/>
      <c r="BO235" s="130"/>
      <c r="BP235" s="130"/>
      <c r="BQ235" s="130"/>
      <c r="BR235" s="130"/>
      <c r="BS235" s="130"/>
      <c r="BT235" s="130"/>
    </row>
    <row r="236" spans="40:72" x14ac:dyDescent="0.3"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</row>
    <row r="237" spans="40:72" x14ac:dyDescent="0.3">
      <c r="AN237" s="130"/>
      <c r="AO237" s="130"/>
      <c r="AP237" s="130"/>
      <c r="AQ237" s="130"/>
      <c r="AR237" s="130"/>
      <c r="AS237" s="130"/>
      <c r="AT237" s="130"/>
      <c r="AU237" s="130"/>
      <c r="AV237" s="130"/>
      <c r="AW237" s="130"/>
      <c r="AX237" s="130"/>
      <c r="AY237" s="130"/>
      <c r="AZ237" s="130"/>
      <c r="BA237" s="130"/>
      <c r="BB237" s="130"/>
      <c r="BC237" s="130"/>
      <c r="BD237" s="130"/>
      <c r="BE237" s="130"/>
      <c r="BF237" s="130"/>
      <c r="BG237" s="130"/>
      <c r="BH237" s="130"/>
      <c r="BI237" s="130"/>
      <c r="BJ237" s="130"/>
      <c r="BK237" s="130"/>
      <c r="BL237" s="130"/>
      <c r="BM237" s="130"/>
      <c r="BN237" s="130"/>
      <c r="BO237" s="130"/>
      <c r="BP237" s="130"/>
      <c r="BQ237" s="130"/>
      <c r="BR237" s="130"/>
      <c r="BS237" s="130"/>
      <c r="BT237" s="130"/>
    </row>
    <row r="238" spans="40:72" x14ac:dyDescent="0.3">
      <c r="AN238" s="130"/>
      <c r="AO238" s="130"/>
      <c r="AP238" s="130"/>
      <c r="AQ238" s="130"/>
      <c r="AR238" s="130"/>
      <c r="AS238" s="130"/>
      <c r="AT238" s="130"/>
      <c r="AU238" s="130"/>
      <c r="AV238" s="130"/>
      <c r="AW238" s="130"/>
      <c r="AX238" s="130"/>
      <c r="AY238" s="130"/>
      <c r="AZ238" s="130"/>
      <c r="BA238" s="130"/>
      <c r="BB238" s="130"/>
      <c r="BC238" s="130"/>
      <c r="BD238" s="130"/>
      <c r="BE238" s="130"/>
      <c r="BF238" s="130"/>
      <c r="BG238" s="130"/>
      <c r="BH238" s="130"/>
      <c r="BI238" s="130"/>
      <c r="BJ238" s="130"/>
      <c r="BK238" s="130"/>
      <c r="BL238" s="130"/>
      <c r="BM238" s="130"/>
      <c r="BN238" s="130"/>
      <c r="BO238" s="130"/>
      <c r="BP238" s="130"/>
      <c r="BQ238" s="130"/>
      <c r="BR238" s="130"/>
      <c r="BS238" s="130"/>
      <c r="BT238" s="130"/>
    </row>
    <row r="239" spans="40:72" x14ac:dyDescent="0.3">
      <c r="AN239" s="130"/>
      <c r="AO239" s="130"/>
      <c r="AP239" s="130"/>
      <c r="AQ239" s="130"/>
      <c r="AR239" s="130"/>
      <c r="AS239" s="130"/>
      <c r="AT239" s="130"/>
      <c r="AU239" s="130"/>
      <c r="AV239" s="130"/>
      <c r="AW239" s="130"/>
      <c r="AX239" s="130"/>
      <c r="AY239" s="130"/>
      <c r="AZ239" s="130"/>
      <c r="BA239" s="130"/>
      <c r="BB239" s="130"/>
      <c r="BC239" s="130"/>
      <c r="BD239" s="130"/>
      <c r="BE239" s="130"/>
      <c r="BF239" s="130"/>
      <c r="BG239" s="130"/>
      <c r="BH239" s="130"/>
      <c r="BI239" s="130"/>
      <c r="BJ239" s="130"/>
      <c r="BK239" s="130"/>
      <c r="BL239" s="130"/>
      <c r="BM239" s="130"/>
      <c r="BN239" s="130"/>
      <c r="BO239" s="130"/>
      <c r="BP239" s="130"/>
      <c r="BQ239" s="130"/>
      <c r="BR239" s="130"/>
      <c r="BS239" s="130"/>
      <c r="BT239" s="130"/>
    </row>
    <row r="240" spans="40:72" x14ac:dyDescent="0.3">
      <c r="AN240" s="130"/>
      <c r="AO240" s="130"/>
      <c r="AP240" s="130"/>
      <c r="AQ240" s="130"/>
      <c r="AR240" s="130"/>
      <c r="AS240" s="130"/>
      <c r="AT240" s="130"/>
      <c r="AU240" s="130"/>
      <c r="AV240" s="130"/>
      <c r="AW240" s="130"/>
      <c r="AX240" s="130"/>
      <c r="AY240" s="130"/>
      <c r="AZ240" s="130"/>
      <c r="BA240" s="130"/>
      <c r="BB240" s="130"/>
      <c r="BC240" s="130"/>
      <c r="BD240" s="130"/>
      <c r="BE240" s="130"/>
      <c r="BF240" s="130"/>
      <c r="BG240" s="130"/>
      <c r="BH240" s="130"/>
      <c r="BI240" s="130"/>
      <c r="BJ240" s="130"/>
      <c r="BK240" s="130"/>
      <c r="BL240" s="130"/>
      <c r="BM240" s="130"/>
      <c r="BN240" s="130"/>
      <c r="BO240" s="130"/>
      <c r="BP240" s="130"/>
      <c r="BQ240" s="130"/>
      <c r="BR240" s="130"/>
      <c r="BS240" s="130"/>
      <c r="BT240" s="130"/>
    </row>
    <row r="241" spans="40:72" x14ac:dyDescent="0.3">
      <c r="AN241" s="130"/>
      <c r="AO241" s="130"/>
      <c r="AP241" s="130"/>
      <c r="AQ241" s="130"/>
      <c r="AR241" s="130"/>
      <c r="AS241" s="130"/>
      <c r="AT241" s="130"/>
      <c r="AU241" s="130"/>
      <c r="AV241" s="130"/>
      <c r="AW241" s="130"/>
      <c r="AX241" s="130"/>
      <c r="AY241" s="130"/>
      <c r="AZ241" s="130"/>
      <c r="BA241" s="130"/>
      <c r="BB241" s="130"/>
      <c r="BC241" s="130"/>
      <c r="BD241" s="130"/>
      <c r="BE241" s="130"/>
      <c r="BF241" s="130"/>
      <c r="BG241" s="130"/>
      <c r="BH241" s="130"/>
      <c r="BI241" s="130"/>
      <c r="BJ241" s="130"/>
      <c r="BK241" s="130"/>
      <c r="BL241" s="130"/>
      <c r="BM241" s="130"/>
      <c r="BN241" s="130"/>
      <c r="BO241" s="130"/>
      <c r="BP241" s="130"/>
      <c r="BQ241" s="130"/>
      <c r="BR241" s="130"/>
      <c r="BS241" s="130"/>
      <c r="BT241" s="130"/>
    </row>
    <row r="242" spans="40:72" x14ac:dyDescent="0.3">
      <c r="AN242" s="130"/>
      <c r="AO242" s="130"/>
      <c r="AP242" s="130"/>
      <c r="AQ242" s="130"/>
      <c r="AR242" s="130"/>
      <c r="AS242" s="130"/>
      <c r="AT242" s="130"/>
      <c r="AU242" s="130"/>
      <c r="AV242" s="130"/>
      <c r="AW242" s="130"/>
      <c r="AX242" s="130"/>
      <c r="AY242" s="130"/>
      <c r="AZ242" s="130"/>
      <c r="BA242" s="130"/>
      <c r="BB242" s="130"/>
      <c r="BC242" s="130"/>
      <c r="BD242" s="130"/>
      <c r="BE242" s="130"/>
      <c r="BF242" s="130"/>
      <c r="BG242" s="130"/>
      <c r="BH242" s="130"/>
      <c r="BI242" s="130"/>
      <c r="BJ242" s="130"/>
      <c r="BK242" s="130"/>
      <c r="BL242" s="130"/>
      <c r="BM242" s="130"/>
      <c r="BN242" s="130"/>
      <c r="BO242" s="130"/>
      <c r="BP242" s="130"/>
      <c r="BQ242" s="130"/>
      <c r="BR242" s="130"/>
      <c r="BS242" s="130"/>
      <c r="BT242" s="130"/>
    </row>
    <row r="243" spans="40:72" x14ac:dyDescent="0.3">
      <c r="AN243" s="130"/>
      <c r="AO243" s="130"/>
      <c r="AP243" s="130"/>
      <c r="AQ243" s="130"/>
      <c r="AR243" s="130"/>
      <c r="AS243" s="130"/>
      <c r="AT243" s="130"/>
      <c r="AU243" s="130"/>
      <c r="AV243" s="130"/>
      <c r="AW243" s="130"/>
      <c r="AX243" s="130"/>
      <c r="AY243" s="130"/>
      <c r="AZ243" s="130"/>
      <c r="BA243" s="130"/>
      <c r="BB243" s="130"/>
      <c r="BC243" s="130"/>
      <c r="BD243" s="130"/>
      <c r="BE243" s="130"/>
      <c r="BF243" s="130"/>
      <c r="BG243" s="130"/>
      <c r="BH243" s="130"/>
      <c r="BI243" s="130"/>
      <c r="BJ243" s="130"/>
      <c r="BK243" s="130"/>
      <c r="BL243" s="130"/>
      <c r="BM243" s="130"/>
      <c r="BN243" s="130"/>
      <c r="BO243" s="130"/>
      <c r="BP243" s="130"/>
      <c r="BQ243" s="130"/>
      <c r="BR243" s="130"/>
      <c r="BS243" s="130"/>
      <c r="BT243" s="130"/>
    </row>
    <row r="244" spans="40:72" x14ac:dyDescent="0.3">
      <c r="AN244" s="130"/>
      <c r="AO244" s="130"/>
      <c r="AP244" s="130"/>
      <c r="AQ244" s="130"/>
      <c r="AR244" s="130"/>
      <c r="AS244" s="130"/>
      <c r="AT244" s="130"/>
      <c r="AU244" s="130"/>
      <c r="AV244" s="130"/>
      <c r="AW244" s="130"/>
      <c r="AX244" s="130"/>
      <c r="AY244" s="130"/>
      <c r="AZ244" s="130"/>
      <c r="BA244" s="130"/>
      <c r="BB244" s="130"/>
      <c r="BC244" s="130"/>
      <c r="BD244" s="130"/>
      <c r="BE244" s="130"/>
      <c r="BF244" s="130"/>
      <c r="BG244" s="130"/>
      <c r="BH244" s="130"/>
      <c r="BI244" s="130"/>
      <c r="BJ244" s="130"/>
      <c r="BK244" s="130"/>
      <c r="BL244" s="130"/>
      <c r="BM244" s="130"/>
      <c r="BN244" s="130"/>
      <c r="BO244" s="130"/>
      <c r="BP244" s="130"/>
      <c r="BQ244" s="130"/>
      <c r="BR244" s="130"/>
      <c r="BS244" s="130"/>
      <c r="BT244" s="130"/>
    </row>
    <row r="245" spans="40:72" x14ac:dyDescent="0.3"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0"/>
      <c r="BG245" s="130"/>
      <c r="BH245" s="130"/>
      <c r="BI245" s="130"/>
      <c r="BJ245" s="130"/>
      <c r="BK245" s="130"/>
      <c r="BL245" s="130"/>
      <c r="BM245" s="130"/>
      <c r="BN245" s="130"/>
      <c r="BO245" s="130"/>
      <c r="BP245" s="130"/>
      <c r="BQ245" s="130"/>
      <c r="BR245" s="130"/>
      <c r="BS245" s="130"/>
      <c r="BT245" s="130"/>
    </row>
    <row r="246" spans="40:72" x14ac:dyDescent="0.3"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</row>
    <row r="247" spans="40:72" x14ac:dyDescent="0.3"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0"/>
      <c r="BG247" s="130"/>
      <c r="BH247" s="130"/>
      <c r="BI247" s="130"/>
      <c r="BJ247" s="130"/>
      <c r="BK247" s="130"/>
      <c r="BL247" s="130"/>
      <c r="BM247" s="130"/>
      <c r="BN247" s="130"/>
      <c r="BO247" s="130"/>
      <c r="BP247" s="130"/>
      <c r="BQ247" s="130"/>
      <c r="BR247" s="130"/>
      <c r="BS247" s="130"/>
      <c r="BT247" s="130"/>
    </row>
    <row r="248" spans="40:72" x14ac:dyDescent="0.3"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0"/>
      <c r="BG248" s="130"/>
      <c r="BH248" s="130"/>
      <c r="BI248" s="130"/>
      <c r="BJ248" s="130"/>
      <c r="BK248" s="130"/>
      <c r="BL248" s="130"/>
      <c r="BM248" s="130"/>
      <c r="BN248" s="130"/>
      <c r="BO248" s="130"/>
      <c r="BP248" s="130"/>
      <c r="BQ248" s="130"/>
      <c r="BR248" s="130"/>
      <c r="BS248" s="130"/>
      <c r="BT248" s="130"/>
    </row>
    <row r="249" spans="40:72" x14ac:dyDescent="0.3"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0"/>
      <c r="BG249" s="130"/>
      <c r="BH249" s="130"/>
      <c r="BI249" s="130"/>
      <c r="BJ249" s="130"/>
      <c r="BK249" s="130"/>
      <c r="BL249" s="130"/>
      <c r="BM249" s="130"/>
      <c r="BN249" s="130"/>
      <c r="BO249" s="130"/>
      <c r="BP249" s="130"/>
      <c r="BQ249" s="130"/>
      <c r="BR249" s="130"/>
      <c r="BS249" s="130"/>
      <c r="BT249" s="130"/>
    </row>
    <row r="250" spans="40:72" x14ac:dyDescent="0.3"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0"/>
      <c r="BG250" s="130"/>
      <c r="BH250" s="130"/>
      <c r="BI250" s="130"/>
      <c r="BJ250" s="130"/>
      <c r="BK250" s="130"/>
      <c r="BL250" s="130"/>
      <c r="BM250" s="130"/>
      <c r="BN250" s="130"/>
      <c r="BO250" s="130"/>
      <c r="BP250" s="130"/>
      <c r="BQ250" s="130"/>
      <c r="BR250" s="130"/>
      <c r="BS250" s="130"/>
      <c r="BT250" s="130"/>
    </row>
    <row r="251" spans="40:72" x14ac:dyDescent="0.3"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0"/>
      <c r="BG251" s="130"/>
      <c r="BH251" s="130"/>
      <c r="BI251" s="130"/>
      <c r="BJ251" s="130"/>
      <c r="BK251" s="130"/>
      <c r="BL251" s="130"/>
      <c r="BM251" s="130"/>
      <c r="BN251" s="130"/>
      <c r="BO251" s="130"/>
      <c r="BP251" s="130"/>
      <c r="BQ251" s="130"/>
      <c r="BR251" s="130"/>
      <c r="BS251" s="130"/>
      <c r="BT251" s="130"/>
    </row>
    <row r="252" spans="40:72" x14ac:dyDescent="0.3">
      <c r="AN252" s="130"/>
      <c r="AO252" s="130"/>
      <c r="AP252" s="130"/>
      <c r="AQ252" s="130"/>
      <c r="AR252" s="130"/>
      <c r="AS252" s="130"/>
      <c r="AT252" s="130"/>
      <c r="AU252" s="130"/>
      <c r="AV252" s="130"/>
      <c r="AW252" s="130"/>
      <c r="AX252" s="130"/>
      <c r="AY252" s="130"/>
      <c r="AZ252" s="130"/>
      <c r="BA252" s="130"/>
      <c r="BB252" s="130"/>
      <c r="BC252" s="130"/>
      <c r="BD252" s="130"/>
      <c r="BE252" s="130"/>
      <c r="BF252" s="130"/>
      <c r="BG252" s="130"/>
      <c r="BH252" s="130"/>
      <c r="BI252" s="130"/>
      <c r="BJ252" s="130"/>
      <c r="BK252" s="130"/>
      <c r="BL252" s="130"/>
      <c r="BM252" s="130"/>
      <c r="BN252" s="130"/>
      <c r="BO252" s="130"/>
      <c r="BP252" s="130"/>
      <c r="BQ252" s="130"/>
      <c r="BR252" s="130"/>
      <c r="BS252" s="130"/>
      <c r="BT252" s="130"/>
    </row>
    <row r="253" spans="40:72" x14ac:dyDescent="0.3">
      <c r="AN253" s="130"/>
      <c r="AO253" s="130"/>
      <c r="AP253" s="130"/>
      <c r="AQ253" s="130"/>
      <c r="AR253" s="130"/>
      <c r="AS253" s="130"/>
      <c r="AT253" s="130"/>
      <c r="AU253" s="130"/>
      <c r="AV253" s="130"/>
      <c r="AW253" s="130"/>
      <c r="AX253" s="130"/>
      <c r="AY253" s="130"/>
      <c r="AZ253" s="130"/>
      <c r="BA253" s="130"/>
      <c r="BB253" s="130"/>
      <c r="BC253" s="130"/>
      <c r="BD253" s="130"/>
      <c r="BE253" s="130"/>
      <c r="BF253" s="130"/>
      <c r="BG253" s="130"/>
      <c r="BH253" s="130"/>
      <c r="BI253" s="130"/>
      <c r="BJ253" s="130"/>
      <c r="BK253" s="130"/>
      <c r="BL253" s="130"/>
      <c r="BM253" s="130"/>
      <c r="BN253" s="130"/>
      <c r="BO253" s="130"/>
      <c r="BP253" s="130"/>
      <c r="BQ253" s="130"/>
      <c r="BR253" s="130"/>
      <c r="BS253" s="130"/>
      <c r="BT253" s="130"/>
    </row>
    <row r="254" spans="40:72" x14ac:dyDescent="0.3"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</row>
    <row r="255" spans="40:72" x14ac:dyDescent="0.3">
      <c r="AN255" s="130"/>
      <c r="AO255" s="130"/>
      <c r="AP255" s="130"/>
      <c r="AQ255" s="130"/>
      <c r="AR255" s="130"/>
      <c r="AS255" s="130"/>
      <c r="AT255" s="130"/>
      <c r="AU255" s="130"/>
      <c r="AV255" s="130"/>
      <c r="AW255" s="130"/>
      <c r="AX255" s="130"/>
      <c r="AY255" s="130"/>
      <c r="AZ255" s="130"/>
      <c r="BA255" s="130"/>
      <c r="BB255" s="130"/>
      <c r="BC255" s="130"/>
      <c r="BD255" s="130"/>
      <c r="BE255" s="130"/>
      <c r="BF255" s="130"/>
      <c r="BG255" s="130"/>
      <c r="BH255" s="130"/>
      <c r="BI255" s="130"/>
      <c r="BJ255" s="130"/>
      <c r="BK255" s="130"/>
      <c r="BL255" s="130"/>
      <c r="BM255" s="130"/>
      <c r="BN255" s="130"/>
      <c r="BO255" s="130"/>
      <c r="BP255" s="130"/>
      <c r="BQ255" s="130"/>
      <c r="BR255" s="130"/>
      <c r="BS255" s="130"/>
      <c r="BT255" s="130"/>
    </row>
    <row r="256" spans="40:72" x14ac:dyDescent="0.3">
      <c r="AN256" s="130"/>
      <c r="AO256" s="130"/>
      <c r="AP256" s="130"/>
      <c r="AQ256" s="130"/>
      <c r="AR256" s="130"/>
      <c r="AS256" s="130"/>
      <c r="AT256" s="130"/>
      <c r="AU256" s="130"/>
      <c r="AV256" s="130"/>
      <c r="AW256" s="130"/>
      <c r="AX256" s="130"/>
      <c r="AY256" s="130"/>
      <c r="AZ256" s="130"/>
      <c r="BA256" s="130"/>
      <c r="BB256" s="130"/>
      <c r="BC256" s="130"/>
      <c r="BD256" s="130"/>
      <c r="BE256" s="130"/>
      <c r="BF256" s="130"/>
      <c r="BG256" s="130"/>
      <c r="BH256" s="130"/>
      <c r="BI256" s="130"/>
      <c r="BJ256" s="130"/>
      <c r="BK256" s="130"/>
      <c r="BL256" s="130"/>
      <c r="BM256" s="130"/>
      <c r="BN256" s="130"/>
      <c r="BO256" s="130"/>
      <c r="BP256" s="130"/>
      <c r="BQ256" s="130"/>
      <c r="BR256" s="130"/>
      <c r="BS256" s="130"/>
      <c r="BT256" s="130"/>
    </row>
    <row r="257" spans="40:72" x14ac:dyDescent="0.3">
      <c r="AN257" s="130"/>
      <c r="AO257" s="130"/>
      <c r="AP257" s="130"/>
      <c r="AQ257" s="130"/>
      <c r="AR257" s="130"/>
      <c r="AS257" s="130"/>
      <c r="AT257" s="130"/>
      <c r="AU257" s="130"/>
      <c r="AV257" s="130"/>
      <c r="AW257" s="130"/>
      <c r="AX257" s="130"/>
      <c r="AY257" s="130"/>
      <c r="AZ257" s="130"/>
      <c r="BA257" s="130"/>
      <c r="BB257" s="130"/>
      <c r="BC257" s="130"/>
      <c r="BD257" s="130"/>
      <c r="BE257" s="130"/>
      <c r="BF257" s="130"/>
      <c r="BG257" s="130"/>
      <c r="BH257" s="130"/>
      <c r="BI257" s="130"/>
      <c r="BJ257" s="130"/>
      <c r="BK257" s="130"/>
      <c r="BL257" s="130"/>
      <c r="BM257" s="130"/>
      <c r="BN257" s="130"/>
      <c r="BO257" s="130"/>
      <c r="BP257" s="130"/>
      <c r="BQ257" s="130"/>
      <c r="BR257" s="130"/>
      <c r="BS257" s="130"/>
      <c r="BT257" s="130"/>
    </row>
    <row r="258" spans="40:72" x14ac:dyDescent="0.3">
      <c r="AN258" s="130"/>
      <c r="AO258" s="130"/>
      <c r="AP258" s="130"/>
      <c r="AQ258" s="130"/>
      <c r="AR258" s="130"/>
      <c r="AS258" s="130"/>
      <c r="AT258" s="130"/>
      <c r="AU258" s="130"/>
      <c r="AV258" s="130"/>
      <c r="AW258" s="130"/>
      <c r="AX258" s="130"/>
      <c r="AY258" s="130"/>
      <c r="AZ258" s="130"/>
      <c r="BA258" s="130"/>
      <c r="BB258" s="130"/>
      <c r="BC258" s="130"/>
      <c r="BD258" s="130"/>
      <c r="BE258" s="130"/>
      <c r="BF258" s="130"/>
      <c r="BG258" s="130"/>
      <c r="BH258" s="130"/>
      <c r="BI258" s="130"/>
      <c r="BJ258" s="130"/>
      <c r="BK258" s="130"/>
      <c r="BL258" s="130"/>
      <c r="BM258" s="130"/>
      <c r="BN258" s="130"/>
      <c r="BO258" s="130"/>
      <c r="BP258" s="130"/>
      <c r="BQ258" s="130"/>
      <c r="BR258" s="130"/>
      <c r="BS258" s="130"/>
      <c r="BT258" s="130"/>
    </row>
    <row r="259" spans="40:72" x14ac:dyDescent="0.3">
      <c r="AN259" s="130"/>
      <c r="AO259" s="130"/>
      <c r="AP259" s="130"/>
      <c r="AQ259" s="130"/>
      <c r="AR259" s="130"/>
      <c r="AS259" s="130"/>
      <c r="AT259" s="130"/>
      <c r="AU259" s="130"/>
      <c r="AV259" s="130"/>
      <c r="AW259" s="130"/>
      <c r="AX259" s="130"/>
      <c r="AY259" s="130"/>
      <c r="AZ259" s="130"/>
      <c r="BA259" s="130"/>
      <c r="BB259" s="130"/>
      <c r="BC259" s="130"/>
      <c r="BD259" s="130"/>
      <c r="BE259" s="130"/>
      <c r="BF259" s="130"/>
      <c r="BG259" s="130"/>
      <c r="BH259" s="130"/>
      <c r="BI259" s="130"/>
      <c r="BJ259" s="130"/>
      <c r="BK259" s="130"/>
      <c r="BL259" s="130"/>
      <c r="BM259" s="130"/>
      <c r="BN259" s="130"/>
      <c r="BO259" s="130"/>
      <c r="BP259" s="130"/>
      <c r="BQ259" s="130"/>
      <c r="BR259" s="130"/>
      <c r="BS259" s="130"/>
      <c r="BT259" s="130"/>
    </row>
    <row r="260" spans="40:72" x14ac:dyDescent="0.3">
      <c r="AN260" s="130"/>
      <c r="AO260" s="130"/>
      <c r="AP260" s="130"/>
      <c r="AQ260" s="130"/>
      <c r="AR260" s="130"/>
      <c r="AS260" s="130"/>
      <c r="AT260" s="130"/>
      <c r="AU260" s="130"/>
      <c r="AV260" s="130"/>
      <c r="AW260" s="130"/>
      <c r="AX260" s="130"/>
      <c r="AY260" s="130"/>
      <c r="AZ260" s="130"/>
      <c r="BA260" s="130"/>
      <c r="BB260" s="130"/>
      <c r="BC260" s="130"/>
      <c r="BD260" s="130"/>
      <c r="BE260" s="130"/>
      <c r="BF260" s="130"/>
      <c r="BG260" s="130"/>
      <c r="BH260" s="130"/>
      <c r="BI260" s="130"/>
      <c r="BJ260" s="130"/>
      <c r="BK260" s="130"/>
      <c r="BL260" s="130"/>
      <c r="BM260" s="130"/>
      <c r="BN260" s="130"/>
      <c r="BO260" s="130"/>
      <c r="BP260" s="130"/>
      <c r="BQ260" s="130"/>
      <c r="BR260" s="130"/>
      <c r="BS260" s="130"/>
      <c r="BT260" s="130"/>
    </row>
    <row r="261" spans="40:72" x14ac:dyDescent="0.3">
      <c r="AN261" s="130"/>
      <c r="AO261" s="130"/>
      <c r="AP261" s="130"/>
      <c r="AQ261" s="130"/>
      <c r="AR261" s="130"/>
      <c r="AS261" s="130"/>
      <c r="AT261" s="130"/>
      <c r="AU261" s="130"/>
      <c r="AV261" s="130"/>
      <c r="AW261" s="130"/>
      <c r="AX261" s="130"/>
      <c r="AY261" s="130"/>
      <c r="AZ261" s="130"/>
      <c r="BA261" s="130"/>
      <c r="BB261" s="130"/>
      <c r="BC261" s="130"/>
      <c r="BD261" s="130"/>
      <c r="BE261" s="130"/>
      <c r="BF261" s="130"/>
      <c r="BG261" s="130"/>
      <c r="BH261" s="130"/>
      <c r="BI261" s="130"/>
      <c r="BJ261" s="130"/>
      <c r="BK261" s="130"/>
      <c r="BL261" s="130"/>
      <c r="BM261" s="130"/>
      <c r="BN261" s="130"/>
      <c r="BO261" s="130"/>
      <c r="BP261" s="130"/>
      <c r="BQ261" s="130"/>
      <c r="BR261" s="130"/>
      <c r="BS261" s="130"/>
      <c r="BT261" s="130"/>
    </row>
    <row r="262" spans="40:72" x14ac:dyDescent="0.3">
      <c r="AN262" s="130"/>
      <c r="AO262" s="130"/>
      <c r="AP262" s="130"/>
      <c r="AQ262" s="130"/>
      <c r="AR262" s="130"/>
      <c r="AS262" s="130"/>
      <c r="AT262" s="130"/>
      <c r="AU262" s="130"/>
      <c r="AV262" s="130"/>
      <c r="AW262" s="130"/>
      <c r="AX262" s="130"/>
      <c r="AY262" s="130"/>
      <c r="AZ262" s="130"/>
      <c r="BA262" s="130"/>
      <c r="BB262" s="130"/>
      <c r="BC262" s="130"/>
      <c r="BD262" s="130"/>
      <c r="BE262" s="130"/>
      <c r="BF262" s="130"/>
      <c r="BG262" s="130"/>
      <c r="BH262" s="130"/>
      <c r="BI262" s="130"/>
      <c r="BJ262" s="130"/>
      <c r="BK262" s="130"/>
      <c r="BL262" s="130"/>
      <c r="BM262" s="130"/>
      <c r="BN262" s="130"/>
      <c r="BO262" s="130"/>
      <c r="BP262" s="130"/>
      <c r="BQ262" s="130"/>
      <c r="BR262" s="130"/>
      <c r="BS262" s="130"/>
      <c r="BT262" s="130"/>
    </row>
    <row r="263" spans="40:72" x14ac:dyDescent="0.3">
      <c r="AN263" s="130"/>
      <c r="AO263" s="130"/>
      <c r="AP263" s="130"/>
      <c r="AQ263" s="130"/>
      <c r="AR263" s="130"/>
      <c r="AS263" s="130"/>
      <c r="AT263" s="130"/>
      <c r="AU263" s="130"/>
      <c r="AV263" s="130"/>
      <c r="AW263" s="130"/>
      <c r="AX263" s="130"/>
      <c r="AY263" s="130"/>
      <c r="AZ263" s="130"/>
      <c r="BA263" s="130"/>
      <c r="BB263" s="130"/>
      <c r="BC263" s="130"/>
      <c r="BD263" s="130"/>
      <c r="BE263" s="130"/>
      <c r="BF263" s="130"/>
      <c r="BG263" s="130"/>
      <c r="BH263" s="130"/>
      <c r="BI263" s="130"/>
      <c r="BJ263" s="130"/>
      <c r="BK263" s="130"/>
      <c r="BL263" s="130"/>
      <c r="BM263" s="130"/>
      <c r="BN263" s="130"/>
      <c r="BO263" s="130"/>
      <c r="BP263" s="130"/>
      <c r="BQ263" s="130"/>
      <c r="BR263" s="130"/>
      <c r="BS263" s="130"/>
      <c r="BT263" s="130"/>
    </row>
    <row r="264" spans="40:72" x14ac:dyDescent="0.3">
      <c r="AN264" s="130"/>
      <c r="AO264" s="130"/>
      <c r="AP264" s="130"/>
      <c r="AQ264" s="130"/>
      <c r="AR264" s="130"/>
      <c r="AS264" s="130"/>
      <c r="AT264" s="130"/>
      <c r="AU264" s="130"/>
      <c r="AV264" s="130"/>
      <c r="AW264" s="130"/>
      <c r="AX264" s="130"/>
      <c r="AY264" s="130"/>
      <c r="AZ264" s="130"/>
      <c r="BA264" s="130"/>
      <c r="BB264" s="130"/>
      <c r="BC264" s="130"/>
      <c r="BD264" s="130"/>
      <c r="BE264" s="130"/>
      <c r="BF264" s="130"/>
      <c r="BG264" s="130"/>
      <c r="BH264" s="130"/>
      <c r="BI264" s="130"/>
      <c r="BJ264" s="130"/>
      <c r="BK264" s="130"/>
      <c r="BL264" s="130"/>
      <c r="BM264" s="130"/>
      <c r="BN264" s="130"/>
      <c r="BO264" s="130"/>
      <c r="BP264" s="130"/>
      <c r="BQ264" s="130"/>
      <c r="BR264" s="130"/>
      <c r="BS264" s="130"/>
      <c r="BT264" s="130"/>
    </row>
    <row r="265" spans="40:72" x14ac:dyDescent="0.3">
      <c r="AN265" s="130"/>
      <c r="AO265" s="130"/>
      <c r="AP265" s="130"/>
      <c r="AQ265" s="130"/>
      <c r="AR265" s="130"/>
      <c r="AS265" s="130"/>
      <c r="AT265" s="130"/>
      <c r="AU265" s="130"/>
      <c r="AV265" s="130"/>
      <c r="AW265" s="130"/>
      <c r="AX265" s="130"/>
      <c r="AY265" s="130"/>
      <c r="AZ265" s="130"/>
      <c r="BA265" s="130"/>
      <c r="BB265" s="130"/>
      <c r="BC265" s="130"/>
      <c r="BD265" s="130"/>
      <c r="BE265" s="130"/>
      <c r="BF265" s="130"/>
      <c r="BG265" s="130"/>
      <c r="BH265" s="130"/>
      <c r="BI265" s="130"/>
      <c r="BJ265" s="130"/>
      <c r="BK265" s="130"/>
      <c r="BL265" s="130"/>
      <c r="BM265" s="130"/>
      <c r="BN265" s="130"/>
      <c r="BO265" s="130"/>
      <c r="BP265" s="130"/>
      <c r="BQ265" s="130"/>
      <c r="BR265" s="130"/>
      <c r="BS265" s="130"/>
      <c r="BT265" s="130"/>
    </row>
    <row r="266" spans="40:72" x14ac:dyDescent="0.3">
      <c r="AN266" s="130"/>
      <c r="AO266" s="130"/>
      <c r="AP266" s="130"/>
      <c r="AQ266" s="130"/>
      <c r="AR266" s="130"/>
      <c r="AS266" s="130"/>
      <c r="AT266" s="130"/>
      <c r="AU266" s="130"/>
      <c r="AV266" s="130"/>
      <c r="AW266" s="130"/>
      <c r="AX266" s="130"/>
      <c r="AY266" s="130"/>
      <c r="AZ266" s="130"/>
      <c r="BA266" s="130"/>
      <c r="BB266" s="130"/>
      <c r="BC266" s="130"/>
      <c r="BD266" s="130"/>
      <c r="BE266" s="130"/>
      <c r="BF266" s="130"/>
      <c r="BG266" s="130"/>
      <c r="BH266" s="130"/>
      <c r="BI266" s="130"/>
      <c r="BJ266" s="130"/>
      <c r="BK266" s="130"/>
      <c r="BL266" s="130"/>
      <c r="BM266" s="130"/>
      <c r="BN266" s="130"/>
      <c r="BO266" s="130"/>
      <c r="BP266" s="130"/>
      <c r="BQ266" s="130"/>
      <c r="BR266" s="130"/>
      <c r="BS266" s="130"/>
      <c r="BT266" s="130"/>
    </row>
    <row r="267" spans="40:72" x14ac:dyDescent="0.3">
      <c r="AN267" s="130"/>
      <c r="AO267" s="130"/>
      <c r="AP267" s="130"/>
      <c r="AQ267" s="130"/>
      <c r="AR267" s="130"/>
      <c r="AS267" s="130"/>
      <c r="AT267" s="130"/>
      <c r="AU267" s="130"/>
      <c r="AV267" s="130"/>
      <c r="AW267" s="130"/>
      <c r="AX267" s="130"/>
      <c r="AY267" s="130"/>
      <c r="AZ267" s="130"/>
      <c r="BA267" s="130"/>
      <c r="BB267" s="130"/>
      <c r="BC267" s="130"/>
      <c r="BD267" s="130"/>
      <c r="BE267" s="130"/>
      <c r="BF267" s="130"/>
      <c r="BG267" s="130"/>
      <c r="BH267" s="130"/>
      <c r="BI267" s="130"/>
      <c r="BJ267" s="130"/>
      <c r="BK267" s="130"/>
      <c r="BL267" s="130"/>
      <c r="BM267" s="130"/>
      <c r="BN267" s="130"/>
      <c r="BO267" s="130"/>
      <c r="BP267" s="130"/>
      <c r="BQ267" s="130"/>
      <c r="BR267" s="130"/>
      <c r="BS267" s="130"/>
      <c r="BT267" s="130"/>
    </row>
    <row r="268" spans="40:72" x14ac:dyDescent="0.3">
      <c r="AN268" s="130"/>
      <c r="AO268" s="130"/>
      <c r="AP268" s="130"/>
      <c r="AQ268" s="130"/>
      <c r="AR268" s="130"/>
      <c r="AS268" s="130"/>
      <c r="AT268" s="130"/>
      <c r="AU268" s="130"/>
      <c r="AV268" s="130"/>
      <c r="AW268" s="130"/>
      <c r="AX268" s="130"/>
      <c r="AY268" s="130"/>
      <c r="AZ268" s="130"/>
      <c r="BA268" s="130"/>
      <c r="BB268" s="130"/>
      <c r="BC268" s="130"/>
      <c r="BD268" s="130"/>
      <c r="BE268" s="130"/>
      <c r="BF268" s="130"/>
      <c r="BG268" s="130"/>
      <c r="BH268" s="130"/>
      <c r="BI268" s="130"/>
      <c r="BJ268" s="130"/>
      <c r="BK268" s="130"/>
      <c r="BL268" s="130"/>
      <c r="BM268" s="130"/>
      <c r="BN268" s="130"/>
      <c r="BO268" s="130"/>
      <c r="BP268" s="130"/>
      <c r="BQ268" s="130"/>
      <c r="BR268" s="130"/>
      <c r="BS268" s="130"/>
      <c r="BT268" s="130"/>
    </row>
    <row r="269" spans="40:72" x14ac:dyDescent="0.3">
      <c r="AN269" s="130"/>
      <c r="AO269" s="130"/>
      <c r="AP269" s="130"/>
      <c r="AQ269" s="130"/>
      <c r="AR269" s="130"/>
      <c r="AS269" s="130"/>
      <c r="AT269" s="130"/>
      <c r="AU269" s="130"/>
      <c r="AV269" s="130"/>
      <c r="AW269" s="130"/>
      <c r="AX269" s="130"/>
      <c r="AY269" s="130"/>
      <c r="AZ269" s="130"/>
      <c r="BA269" s="130"/>
      <c r="BB269" s="130"/>
      <c r="BC269" s="130"/>
      <c r="BD269" s="130"/>
      <c r="BE269" s="130"/>
      <c r="BF269" s="130"/>
      <c r="BG269" s="130"/>
      <c r="BH269" s="130"/>
      <c r="BI269" s="130"/>
      <c r="BJ269" s="130"/>
      <c r="BK269" s="130"/>
      <c r="BL269" s="130"/>
      <c r="BM269" s="130"/>
      <c r="BN269" s="130"/>
      <c r="BO269" s="130"/>
      <c r="BP269" s="130"/>
      <c r="BQ269" s="130"/>
      <c r="BR269" s="130"/>
      <c r="BS269" s="130"/>
      <c r="BT269" s="130"/>
    </row>
    <row r="270" spans="40:72" x14ac:dyDescent="0.3">
      <c r="AN270" s="130"/>
      <c r="AO270" s="130"/>
      <c r="AP270" s="130"/>
      <c r="AQ270" s="130"/>
      <c r="AR270" s="130"/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</row>
    <row r="271" spans="40:72" x14ac:dyDescent="0.3">
      <c r="AN271" s="130"/>
      <c r="AO271" s="130"/>
      <c r="AP271" s="130"/>
      <c r="AQ271" s="130"/>
      <c r="AR271" s="130"/>
      <c r="AS271" s="130"/>
      <c r="AT271" s="130"/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</row>
    <row r="272" spans="40:72" x14ac:dyDescent="0.3"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</row>
    <row r="273" spans="40:72" x14ac:dyDescent="0.3">
      <c r="AN273" s="130"/>
      <c r="AO273" s="130"/>
      <c r="AP273" s="130"/>
      <c r="AQ273" s="130"/>
      <c r="AR273" s="130"/>
      <c r="AS273" s="130"/>
      <c r="AT273" s="130"/>
      <c r="AU273" s="130"/>
      <c r="AV273" s="130"/>
      <c r="AW273" s="130"/>
      <c r="AX273" s="130"/>
      <c r="AY273" s="130"/>
      <c r="AZ273" s="130"/>
      <c r="BA273" s="130"/>
      <c r="BB273" s="130"/>
      <c r="BC273" s="130"/>
      <c r="BD273" s="130"/>
      <c r="BE273" s="130"/>
      <c r="BF273" s="130"/>
      <c r="BG273" s="130"/>
      <c r="BH273" s="130"/>
      <c r="BI273" s="130"/>
      <c r="BJ273" s="130"/>
      <c r="BK273" s="130"/>
      <c r="BL273" s="130"/>
      <c r="BM273" s="130"/>
      <c r="BN273" s="130"/>
      <c r="BO273" s="130"/>
      <c r="BP273" s="130"/>
      <c r="BQ273" s="130"/>
      <c r="BR273" s="130"/>
      <c r="BS273" s="130"/>
      <c r="BT273" s="130"/>
    </row>
    <row r="274" spans="40:72" x14ac:dyDescent="0.3">
      <c r="AN274" s="130"/>
      <c r="AO274" s="130"/>
      <c r="AP274" s="130"/>
      <c r="AQ274" s="130"/>
      <c r="AR274" s="130"/>
      <c r="AS274" s="130"/>
      <c r="AT274" s="130"/>
      <c r="AU274" s="130"/>
      <c r="AV274" s="130"/>
      <c r="AW274" s="130"/>
      <c r="AX274" s="130"/>
      <c r="AY274" s="130"/>
      <c r="AZ274" s="130"/>
      <c r="BA274" s="130"/>
      <c r="BB274" s="130"/>
      <c r="BC274" s="130"/>
      <c r="BD274" s="130"/>
      <c r="BE274" s="130"/>
      <c r="BF274" s="130"/>
      <c r="BG274" s="130"/>
      <c r="BH274" s="130"/>
      <c r="BI274" s="130"/>
      <c r="BJ274" s="130"/>
      <c r="BK274" s="130"/>
      <c r="BL274" s="130"/>
      <c r="BM274" s="130"/>
      <c r="BN274" s="130"/>
      <c r="BO274" s="130"/>
      <c r="BP274" s="130"/>
      <c r="BQ274" s="130"/>
      <c r="BR274" s="130"/>
      <c r="BS274" s="130"/>
      <c r="BT274" s="130"/>
    </row>
    <row r="275" spans="40:72" x14ac:dyDescent="0.3">
      <c r="AN275" s="130"/>
      <c r="AO275" s="130"/>
      <c r="AP275" s="130"/>
      <c r="AQ275" s="130"/>
      <c r="AR275" s="130"/>
      <c r="AS275" s="130"/>
      <c r="AT275" s="130"/>
      <c r="AU275" s="130"/>
      <c r="AV275" s="130"/>
      <c r="AW275" s="130"/>
      <c r="AX275" s="130"/>
      <c r="AY275" s="130"/>
      <c r="AZ275" s="130"/>
      <c r="BA275" s="130"/>
      <c r="BB275" s="130"/>
      <c r="BC275" s="130"/>
      <c r="BD275" s="130"/>
      <c r="BE275" s="130"/>
      <c r="BF275" s="130"/>
      <c r="BG275" s="130"/>
      <c r="BH275" s="130"/>
      <c r="BI275" s="130"/>
      <c r="BJ275" s="130"/>
      <c r="BK275" s="130"/>
      <c r="BL275" s="130"/>
      <c r="BM275" s="130"/>
      <c r="BN275" s="130"/>
      <c r="BO275" s="130"/>
      <c r="BP275" s="130"/>
      <c r="BQ275" s="130"/>
      <c r="BR275" s="130"/>
      <c r="BS275" s="130"/>
      <c r="BT275" s="130"/>
    </row>
    <row r="276" spans="40:72" x14ac:dyDescent="0.3">
      <c r="AN276" s="130"/>
      <c r="AO276" s="130"/>
      <c r="AP276" s="130"/>
      <c r="AQ276" s="130"/>
      <c r="AR276" s="130"/>
      <c r="AS276" s="130"/>
      <c r="AT276" s="130"/>
      <c r="AU276" s="130"/>
      <c r="AV276" s="130"/>
      <c r="AW276" s="130"/>
      <c r="AX276" s="130"/>
      <c r="AY276" s="130"/>
      <c r="AZ276" s="130"/>
      <c r="BA276" s="130"/>
      <c r="BB276" s="130"/>
      <c r="BC276" s="130"/>
      <c r="BD276" s="130"/>
      <c r="BE276" s="130"/>
      <c r="BF276" s="130"/>
      <c r="BG276" s="130"/>
      <c r="BH276" s="130"/>
      <c r="BI276" s="130"/>
      <c r="BJ276" s="130"/>
      <c r="BK276" s="130"/>
      <c r="BL276" s="130"/>
      <c r="BM276" s="130"/>
      <c r="BN276" s="130"/>
      <c r="BO276" s="130"/>
      <c r="BP276" s="130"/>
      <c r="BQ276" s="130"/>
      <c r="BR276" s="130"/>
      <c r="BS276" s="130"/>
      <c r="BT276" s="130"/>
    </row>
    <row r="277" spans="40:72" x14ac:dyDescent="0.3">
      <c r="AN277" s="130"/>
      <c r="AO277" s="130"/>
      <c r="AP277" s="130"/>
      <c r="AQ277" s="130"/>
      <c r="AR277" s="130"/>
      <c r="AS277" s="130"/>
      <c r="AT277" s="130"/>
      <c r="AU277" s="130"/>
      <c r="AV277" s="130"/>
      <c r="AW277" s="130"/>
      <c r="AX277" s="130"/>
      <c r="AY277" s="130"/>
      <c r="AZ277" s="130"/>
      <c r="BA277" s="130"/>
      <c r="BB277" s="130"/>
      <c r="BC277" s="130"/>
      <c r="BD277" s="130"/>
      <c r="BE277" s="130"/>
      <c r="BF277" s="130"/>
      <c r="BG277" s="130"/>
      <c r="BH277" s="130"/>
      <c r="BI277" s="130"/>
      <c r="BJ277" s="130"/>
      <c r="BK277" s="130"/>
      <c r="BL277" s="130"/>
      <c r="BM277" s="130"/>
      <c r="BN277" s="130"/>
      <c r="BO277" s="130"/>
      <c r="BP277" s="130"/>
      <c r="BQ277" s="130"/>
      <c r="BR277" s="130"/>
      <c r="BS277" s="130"/>
      <c r="BT277" s="130"/>
    </row>
    <row r="278" spans="40:72" x14ac:dyDescent="0.3">
      <c r="AN278" s="130"/>
      <c r="AO278" s="130"/>
      <c r="AP278" s="130"/>
      <c r="AQ278" s="130"/>
      <c r="AR278" s="130"/>
      <c r="AS278" s="130"/>
      <c r="AT278" s="130"/>
      <c r="AU278" s="130"/>
      <c r="AV278" s="130"/>
      <c r="AW278" s="130"/>
      <c r="AX278" s="130"/>
      <c r="AY278" s="130"/>
      <c r="AZ278" s="130"/>
      <c r="BA278" s="130"/>
      <c r="BB278" s="130"/>
      <c r="BC278" s="130"/>
      <c r="BD278" s="130"/>
      <c r="BE278" s="130"/>
      <c r="BF278" s="130"/>
      <c r="BG278" s="130"/>
      <c r="BH278" s="130"/>
      <c r="BI278" s="130"/>
      <c r="BJ278" s="130"/>
      <c r="BK278" s="130"/>
      <c r="BL278" s="130"/>
      <c r="BM278" s="130"/>
      <c r="BN278" s="130"/>
      <c r="BO278" s="130"/>
      <c r="BP278" s="130"/>
      <c r="BQ278" s="130"/>
      <c r="BR278" s="130"/>
      <c r="BS278" s="130"/>
      <c r="BT278" s="130"/>
    </row>
    <row r="279" spans="40:72" x14ac:dyDescent="0.3">
      <c r="AN279" s="130"/>
      <c r="AO279" s="130"/>
      <c r="AP279" s="130"/>
      <c r="AQ279" s="130"/>
      <c r="AR279" s="130"/>
      <c r="AS279" s="130"/>
      <c r="AT279" s="130"/>
      <c r="AU279" s="130"/>
      <c r="AV279" s="130"/>
      <c r="AW279" s="130"/>
      <c r="AX279" s="130"/>
      <c r="AY279" s="130"/>
      <c r="AZ279" s="130"/>
      <c r="BA279" s="130"/>
      <c r="BB279" s="130"/>
      <c r="BC279" s="130"/>
      <c r="BD279" s="130"/>
      <c r="BE279" s="130"/>
      <c r="BF279" s="130"/>
      <c r="BG279" s="130"/>
      <c r="BH279" s="130"/>
      <c r="BI279" s="130"/>
      <c r="BJ279" s="130"/>
      <c r="BK279" s="130"/>
      <c r="BL279" s="130"/>
      <c r="BM279" s="130"/>
      <c r="BN279" s="130"/>
      <c r="BO279" s="130"/>
      <c r="BP279" s="130"/>
      <c r="BQ279" s="130"/>
      <c r="BR279" s="130"/>
      <c r="BS279" s="130"/>
      <c r="BT279" s="130"/>
    </row>
    <row r="280" spans="40:72" x14ac:dyDescent="0.3">
      <c r="AN280" s="130"/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/>
      <c r="BO280" s="130"/>
      <c r="BP280" s="130"/>
      <c r="BQ280" s="130"/>
      <c r="BR280" s="130"/>
      <c r="BS280" s="130"/>
      <c r="BT280" s="130"/>
    </row>
  </sheetData>
  <conditionalFormatting sqref="A48:XFD51 A55:BC70 A5:BC51">
    <cfRule type="cellIs" dxfId="5031" priority="80" operator="equal">
      <formula>0</formula>
    </cfRule>
  </conditionalFormatting>
  <conditionalFormatting sqref="AA26:BA27">
    <cfRule type="cellIs" dxfId="5030" priority="79" operator="equal">
      <formula>0</formula>
    </cfRule>
  </conditionalFormatting>
  <conditionalFormatting sqref="B30:BA30">
    <cfRule type="cellIs" dxfId="5029" priority="78" operator="equal">
      <formula>0</formula>
    </cfRule>
  </conditionalFormatting>
  <conditionalFormatting sqref="B24">
    <cfRule type="cellIs" dxfId="5028" priority="77" operator="equal">
      <formula>0</formula>
    </cfRule>
  </conditionalFormatting>
  <conditionalFormatting sqref="B26:BA27">
    <cfRule type="cellIs" dxfId="5027" priority="76" operator="equal">
      <formula>0</formula>
    </cfRule>
  </conditionalFormatting>
  <conditionalFormatting sqref="B68:BA68">
    <cfRule type="cellIs" dxfId="5026" priority="75" operator="equal">
      <formula>0</formula>
    </cfRule>
  </conditionalFormatting>
  <conditionalFormatting sqref="C69:F69">
    <cfRule type="cellIs" dxfId="5025" priority="74" operator="equal">
      <formula>0</formula>
    </cfRule>
  </conditionalFormatting>
  <conditionalFormatting sqref="B69:BA69">
    <cfRule type="cellIs" dxfId="5024" priority="73" operator="equal">
      <formula>0</formula>
    </cfRule>
  </conditionalFormatting>
  <conditionalFormatting sqref="B57:BA58">
    <cfRule type="cellIs" dxfId="5023" priority="72" operator="equal">
      <formula>0</formula>
    </cfRule>
  </conditionalFormatting>
  <conditionalFormatting sqref="E61:BA62">
    <cfRule type="cellIs" dxfId="5022" priority="71" operator="equal">
      <formula>0</formula>
    </cfRule>
  </conditionalFormatting>
  <conditionalFormatting sqref="B65:BA66">
    <cfRule type="cellIs" dxfId="5021" priority="70" operator="equal">
      <formula>0</formula>
    </cfRule>
  </conditionalFormatting>
  <conditionalFormatting sqref="AB33">
    <cfRule type="cellIs" dxfId="5020" priority="69" operator="equal">
      <formula>0</formula>
    </cfRule>
  </conditionalFormatting>
  <conditionalFormatting sqref="AC33:BA33">
    <cfRule type="cellIs" dxfId="5019" priority="68" operator="equal">
      <formula>0</formula>
    </cfRule>
  </conditionalFormatting>
  <conditionalFormatting sqref="B33:BA34">
    <cfRule type="cellIs" dxfId="5018" priority="67" operator="equal">
      <formula>0</formula>
    </cfRule>
  </conditionalFormatting>
  <conditionalFormatting sqref="AB36">
    <cfRule type="cellIs" dxfId="5017" priority="66" operator="equal">
      <formula>0</formula>
    </cfRule>
  </conditionalFormatting>
  <conditionalFormatting sqref="AC36:BA36">
    <cfRule type="cellIs" dxfId="5016" priority="65" operator="equal">
      <formula>0</formula>
    </cfRule>
  </conditionalFormatting>
  <conditionalFormatting sqref="B36:BA36">
    <cfRule type="cellIs" dxfId="5015" priority="64" operator="equal">
      <formula>0</formula>
    </cfRule>
  </conditionalFormatting>
  <conditionalFormatting sqref="G68:BA68">
    <cfRule type="cellIs" dxfId="5014" priority="63" operator="equal">
      <formula>0</formula>
    </cfRule>
  </conditionalFormatting>
  <conditionalFormatting sqref="G69:BA69">
    <cfRule type="cellIs" dxfId="5013" priority="62" operator="equal">
      <formula>0</formula>
    </cfRule>
  </conditionalFormatting>
  <conditionalFormatting sqref="G57:BA58">
    <cfRule type="cellIs" dxfId="5012" priority="61" operator="equal">
      <formula>0</formula>
    </cfRule>
  </conditionalFormatting>
  <conditionalFormatting sqref="E61:BA62">
    <cfRule type="cellIs" dxfId="5011" priority="60" operator="equal">
      <formula>0</formula>
    </cfRule>
  </conditionalFormatting>
  <conditionalFormatting sqref="G65:BA66">
    <cfRule type="cellIs" dxfId="5010" priority="59" operator="equal">
      <formula>0</formula>
    </cfRule>
  </conditionalFormatting>
  <conditionalFormatting sqref="BA24">
    <cfRule type="cellIs" dxfId="5009" priority="58" operator="equal">
      <formula>0</formula>
    </cfRule>
  </conditionalFormatting>
  <conditionalFormatting sqref="AB42">
    <cfRule type="cellIs" dxfId="5008" priority="57" operator="equal">
      <formula>0</formula>
    </cfRule>
  </conditionalFormatting>
  <conditionalFormatting sqref="AC42:BA42">
    <cfRule type="cellIs" dxfId="5007" priority="56" operator="equal">
      <formula>0</formula>
    </cfRule>
  </conditionalFormatting>
  <conditionalFormatting sqref="B42:AA42 B43:C43">
    <cfRule type="cellIs" dxfId="5006" priority="55" operator="equal">
      <formula>0</formula>
    </cfRule>
  </conditionalFormatting>
  <conditionalFormatting sqref="AB45">
    <cfRule type="cellIs" dxfId="5005" priority="54" operator="equal">
      <formula>0</formula>
    </cfRule>
  </conditionalFormatting>
  <conditionalFormatting sqref="AC45:BA45">
    <cfRule type="cellIs" dxfId="5004" priority="53" operator="equal">
      <formula>0</formula>
    </cfRule>
  </conditionalFormatting>
  <conditionalFormatting sqref="B45:BA45">
    <cfRule type="cellIs" dxfId="5003" priority="52" operator="equal">
      <formula>0</formula>
    </cfRule>
  </conditionalFormatting>
  <conditionalFormatting sqref="D43:BA43">
    <cfRule type="cellIs" dxfId="5002" priority="51" operator="equal">
      <formula>0</formula>
    </cfRule>
  </conditionalFormatting>
  <conditionalFormatting sqref="BC45">
    <cfRule type="cellIs" dxfId="5001" priority="50" operator="equal">
      <formula>0</formula>
    </cfRule>
  </conditionalFormatting>
  <conditionalFormatting sqref="BC45">
    <cfRule type="cellIs" dxfId="5000" priority="49" operator="equal">
      <formula>0</formula>
    </cfRule>
  </conditionalFormatting>
  <conditionalFormatting sqref="D34:BA34">
    <cfRule type="cellIs" dxfId="4999" priority="48" operator="equal">
      <formula>0</formula>
    </cfRule>
  </conditionalFormatting>
  <conditionalFormatting sqref="C24:BA24">
    <cfRule type="cellIs" dxfId="4998" priority="46" operator="equal">
      <formula>0</formula>
    </cfRule>
  </conditionalFormatting>
  <conditionalFormatting sqref="BC45">
    <cfRule type="cellIs" dxfId="4997" priority="45" operator="equal">
      <formula>0</formula>
    </cfRule>
  </conditionalFormatting>
  <conditionalFormatting sqref="BC45">
    <cfRule type="cellIs" dxfId="4996" priority="44" operator="equal">
      <formula>0</formula>
    </cfRule>
  </conditionalFormatting>
  <conditionalFormatting sqref="BC36">
    <cfRule type="cellIs" dxfId="4995" priority="43" operator="equal">
      <formula>0</formula>
    </cfRule>
  </conditionalFormatting>
  <conditionalFormatting sqref="BC24">
    <cfRule type="cellIs" dxfId="4994" priority="42" operator="equal">
      <formula>0</formula>
    </cfRule>
  </conditionalFormatting>
  <conditionalFormatting sqref="AB92">
    <cfRule type="cellIs" dxfId="4993" priority="29" operator="equal">
      <formula>0</formula>
    </cfRule>
  </conditionalFormatting>
  <conditionalFormatting sqref="AC92:BA92">
    <cfRule type="cellIs" dxfId="4992" priority="28" operator="equal">
      <formula>0</formula>
    </cfRule>
  </conditionalFormatting>
  <conditionalFormatting sqref="B92:AA92 B93:C93">
    <cfRule type="cellIs" dxfId="4991" priority="27" operator="equal">
      <formula>0</formula>
    </cfRule>
  </conditionalFormatting>
  <conditionalFormatting sqref="AB95">
    <cfRule type="cellIs" dxfId="4990" priority="26" operator="equal">
      <formula>0</formula>
    </cfRule>
  </conditionalFormatting>
  <conditionalFormatting sqref="AC95:BA95">
    <cfRule type="cellIs" dxfId="4989" priority="25" operator="equal">
      <formula>0</formula>
    </cfRule>
  </conditionalFormatting>
  <conditionalFormatting sqref="B95:BA95">
    <cfRule type="cellIs" dxfId="4988" priority="24" operator="equal">
      <formula>0</formula>
    </cfRule>
  </conditionalFormatting>
  <conditionalFormatting sqref="D93:BA93">
    <cfRule type="cellIs" dxfId="4987" priority="23" operator="equal">
      <formula>0</formula>
    </cfRule>
  </conditionalFormatting>
  <conditionalFormatting sqref="BC95">
    <cfRule type="cellIs" dxfId="4986" priority="22" operator="equal">
      <formula>0</formula>
    </cfRule>
  </conditionalFormatting>
  <conditionalFormatting sqref="BC95">
    <cfRule type="cellIs" dxfId="4985" priority="21" operator="equal">
      <formula>0</formula>
    </cfRule>
  </conditionalFormatting>
  <conditionalFormatting sqref="B84:F84">
    <cfRule type="cellIs" dxfId="4984" priority="20" operator="equal">
      <formula>0</formula>
    </cfRule>
  </conditionalFormatting>
  <conditionalFormatting sqref="C85:F85">
    <cfRule type="cellIs" dxfId="4983" priority="19" operator="equal">
      <formula>0</formula>
    </cfRule>
  </conditionalFormatting>
  <conditionalFormatting sqref="B85">
    <cfRule type="cellIs" dxfId="4982" priority="18" operator="equal">
      <formula>0</formula>
    </cfRule>
  </conditionalFormatting>
  <conditionalFormatting sqref="B73:F74">
    <cfRule type="cellIs" dxfId="4981" priority="17" operator="equal">
      <formula>0</formula>
    </cfRule>
  </conditionalFormatting>
  <conditionalFormatting sqref="E77:F78">
    <cfRule type="cellIs" dxfId="4980" priority="16" operator="equal">
      <formula>0</formula>
    </cfRule>
  </conditionalFormatting>
  <conditionalFormatting sqref="B81:F82">
    <cfRule type="cellIs" dxfId="4979" priority="15" operator="equal">
      <formula>0</formula>
    </cfRule>
  </conditionalFormatting>
  <conditionalFormatting sqref="G84:BA84">
    <cfRule type="cellIs" dxfId="4978" priority="14" operator="equal">
      <formula>0</formula>
    </cfRule>
  </conditionalFormatting>
  <conditionalFormatting sqref="G85:BA85">
    <cfRule type="cellIs" dxfId="4977" priority="13" operator="equal">
      <formula>0</formula>
    </cfRule>
  </conditionalFormatting>
  <conditionalFormatting sqref="G73:BA74">
    <cfRule type="cellIs" dxfId="4976" priority="12" operator="equal">
      <formula>0</formula>
    </cfRule>
  </conditionalFormatting>
  <conditionalFormatting sqref="G77:BA78">
    <cfRule type="cellIs" dxfId="4975" priority="11" operator="equal">
      <formula>0</formula>
    </cfRule>
  </conditionalFormatting>
  <conditionalFormatting sqref="G81:BA82">
    <cfRule type="cellIs" dxfId="4974" priority="10" operator="equal">
      <formula>0</formula>
    </cfRule>
  </conditionalFormatting>
  <conditionalFormatting sqref="A40:BC54">
    <cfRule type="cellIs" dxfId="4973" priority="9" operator="equal">
      <formula>0</formula>
    </cfRule>
  </conditionalFormatting>
  <conditionalFormatting sqref="AA38:BA39">
    <cfRule type="cellIs" dxfId="4972" priority="8" operator="equal">
      <formula>0</formula>
    </cfRule>
  </conditionalFormatting>
  <conditionalFormatting sqref="B38:BA39">
    <cfRule type="cellIs" dxfId="4971" priority="7" operator="equal">
      <formula>0</formula>
    </cfRule>
  </conditionalFormatting>
  <conditionalFormatting sqref="A38:BC39">
    <cfRule type="cellIs" dxfId="4970" priority="6" operator="equal">
      <formula>0</formula>
    </cfRule>
  </conditionalFormatting>
  <conditionalFormatting sqref="BC45">
    <cfRule type="cellIs" dxfId="4969" priority="5" operator="equal">
      <formula>0</formula>
    </cfRule>
  </conditionalFormatting>
  <conditionalFormatting sqref="BC45">
    <cfRule type="cellIs" dxfId="4968" priority="4" operator="equal">
      <formula>0</formula>
    </cfRule>
  </conditionalFormatting>
  <conditionalFormatting sqref="BC45">
    <cfRule type="cellIs" dxfId="4967" priority="3" operator="equal">
      <formula>0</formula>
    </cfRule>
  </conditionalFormatting>
  <conditionalFormatting sqref="BC45">
    <cfRule type="cellIs" dxfId="4966" priority="2" operator="equal">
      <formula>0</formula>
    </cfRule>
  </conditionalFormatting>
  <conditionalFormatting sqref="BC45">
    <cfRule type="cellIs" dxfId="4965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Q608"/>
  <sheetViews>
    <sheetView zoomScale="90" zoomScaleNormal="90" workbookViewId="0">
      <pane ySplit="1" topLeftCell="A2" activePane="bottomLeft" state="frozen"/>
      <selection pane="bottomLeft" activeCell="J563" sqref="J563"/>
    </sheetView>
  </sheetViews>
  <sheetFormatPr defaultColWidth="8.77734375" defaultRowHeight="13.8" x14ac:dyDescent="0.3"/>
  <cols>
    <col min="1" max="1" width="9.77734375" style="11" customWidth="1"/>
    <col min="2" max="2" width="15.21875" style="10" bestFit="1" customWidth="1"/>
    <col min="3" max="3" width="33" style="11" customWidth="1"/>
    <col min="4" max="4" width="20.77734375" style="11" customWidth="1"/>
    <col min="5" max="5" width="8.77734375" style="11"/>
    <col min="6" max="6" width="9.6640625" style="12" customWidth="1"/>
    <col min="7" max="7" width="10.77734375" style="15" customWidth="1"/>
    <col min="8" max="8" width="8.77734375" style="15" customWidth="1"/>
    <col min="9" max="9" width="2.77734375" style="13" customWidth="1"/>
    <col min="10" max="10" width="9.6640625" style="12" customWidth="1"/>
    <col min="11" max="11" width="10.77734375" style="15" customWidth="1"/>
    <col min="12" max="12" width="9.6640625" style="12" customWidth="1"/>
    <col min="13" max="13" width="10.77734375" style="15" customWidth="1"/>
    <col min="14" max="14" width="9.6640625" style="12" customWidth="1"/>
    <col min="15" max="15" width="10.77734375" style="15" customWidth="1"/>
    <col min="16" max="16" width="9.6640625" style="12" customWidth="1"/>
    <col min="17" max="17" width="10.77734375" style="15" customWidth="1"/>
    <col min="18" max="18" width="9.6640625" style="12" customWidth="1"/>
    <col min="19" max="19" width="10.77734375" style="15" customWidth="1"/>
    <col min="20" max="16384" width="8.77734375" style="13"/>
  </cols>
  <sheetData>
    <row r="1" spans="1:19" s="4" customFormat="1" ht="14.55" x14ac:dyDescent="0.35">
      <c r="A1" s="2" t="s">
        <v>37</v>
      </c>
      <c r="B1" s="1" t="s">
        <v>38</v>
      </c>
      <c r="C1" s="2" t="s">
        <v>39</v>
      </c>
      <c r="D1" s="2" t="s">
        <v>231</v>
      </c>
      <c r="E1" s="2" t="s">
        <v>40</v>
      </c>
      <c r="F1" s="26" t="s">
        <v>41</v>
      </c>
      <c r="G1" s="27" t="s">
        <v>42</v>
      </c>
      <c r="H1" s="27" t="s">
        <v>43</v>
      </c>
      <c r="J1" s="26" t="s">
        <v>44</v>
      </c>
      <c r="K1" s="27" t="s">
        <v>45</v>
      </c>
      <c r="L1" s="26" t="s">
        <v>46</v>
      </c>
      <c r="M1" s="27" t="s">
        <v>47</v>
      </c>
      <c r="N1" s="26" t="s">
        <v>48</v>
      </c>
      <c r="O1" s="27" t="s">
        <v>49</v>
      </c>
      <c r="P1" s="26" t="s">
        <v>50</v>
      </c>
      <c r="Q1" s="27" t="s">
        <v>51</v>
      </c>
      <c r="R1" s="26" t="s">
        <v>52</v>
      </c>
      <c r="S1" s="27" t="s">
        <v>53</v>
      </c>
    </row>
    <row r="2" spans="1:19" ht="13.05" x14ac:dyDescent="0.3">
      <c r="A2" s="11">
        <v>13835</v>
      </c>
      <c r="B2" s="10">
        <v>42081</v>
      </c>
      <c r="C2" s="11" t="s">
        <v>344</v>
      </c>
      <c r="D2" s="11" t="s">
        <v>345</v>
      </c>
      <c r="E2" s="11" t="str">
        <f t="shared" ref="E2:E65" si="0">IF(R2&gt;0,"Active","InActive")</f>
        <v>Active</v>
      </c>
      <c r="F2" s="12">
        <v>10</v>
      </c>
      <c r="G2" s="15">
        <v>270</v>
      </c>
      <c r="H2" s="15">
        <f t="shared" ref="H2:H65" si="1">ROUND(G2/F2,2)</f>
        <v>27</v>
      </c>
      <c r="J2" s="12">
        <v>2</v>
      </c>
      <c r="K2" s="15">
        <v>54</v>
      </c>
      <c r="L2" s="28"/>
      <c r="M2" s="29"/>
      <c r="P2" s="12">
        <f>SUMIF('Boarding Checkouts'!$D:$D,$A2,'Boarding Checkouts'!E:E)</f>
        <v>0</v>
      </c>
      <c r="Q2" s="15">
        <f>SUMIF('Boarding Checkouts'!$D:$D,$A2,'Boarding Checkouts'!G:G)</f>
        <v>0</v>
      </c>
      <c r="R2" s="12">
        <f t="shared" ref="R2:R33" si="2">SUM(J2,N2,-P2)</f>
        <v>2</v>
      </c>
      <c r="S2" s="15">
        <f t="shared" ref="S2:S33" si="3">SUM(K2,O2,-Q2)</f>
        <v>54</v>
      </c>
    </row>
    <row r="3" spans="1:19" ht="13.05" x14ac:dyDescent="0.3">
      <c r="A3" s="11">
        <v>14520</v>
      </c>
      <c r="B3" s="10">
        <v>42118</v>
      </c>
      <c r="C3" s="11" t="s">
        <v>327</v>
      </c>
      <c r="D3" s="11" t="s">
        <v>328</v>
      </c>
      <c r="E3" s="11" t="str">
        <f t="shared" si="0"/>
        <v>Active</v>
      </c>
      <c r="F3" s="12">
        <v>7</v>
      </c>
      <c r="G3" s="15">
        <v>350</v>
      </c>
      <c r="H3" s="15">
        <f t="shared" si="1"/>
        <v>50</v>
      </c>
      <c r="J3" s="12">
        <v>3</v>
      </c>
      <c r="K3" s="15">
        <v>150</v>
      </c>
      <c r="L3" s="28"/>
      <c r="M3" s="29"/>
      <c r="P3" s="12">
        <f>SUMIF('Boarding Checkouts'!$D:$D,$A3,'Boarding Checkouts'!E:E)</f>
        <v>0</v>
      </c>
      <c r="Q3" s="15">
        <f>SUMIF('Boarding Checkouts'!$D:$D,$A3,'Boarding Checkouts'!G:G)</f>
        <v>0</v>
      </c>
      <c r="R3" s="12">
        <f t="shared" si="2"/>
        <v>3</v>
      </c>
      <c r="S3" s="15">
        <f t="shared" si="3"/>
        <v>150</v>
      </c>
    </row>
    <row r="4" spans="1:19" ht="13.05" x14ac:dyDescent="0.3">
      <c r="A4" s="11">
        <v>16042</v>
      </c>
      <c r="B4" s="10">
        <v>42188</v>
      </c>
      <c r="C4" s="11" t="s">
        <v>313</v>
      </c>
      <c r="D4" s="11" t="s">
        <v>232</v>
      </c>
      <c r="E4" s="11" t="str">
        <f t="shared" si="0"/>
        <v>Active</v>
      </c>
      <c r="F4" s="12">
        <v>7</v>
      </c>
      <c r="G4" s="15">
        <v>350</v>
      </c>
      <c r="H4" s="15">
        <f t="shared" si="1"/>
        <v>50</v>
      </c>
      <c r="J4" s="12">
        <v>3</v>
      </c>
      <c r="K4" s="15">
        <v>150</v>
      </c>
      <c r="L4" s="28"/>
      <c r="M4" s="29"/>
      <c r="P4" s="12">
        <f>SUMIF('Boarding Checkouts'!$D:$D,$A4,'Boarding Checkouts'!E:E)</f>
        <v>0</v>
      </c>
      <c r="Q4" s="15">
        <f>SUMIF('Boarding Checkouts'!$D:$D,$A4,'Boarding Checkouts'!G:G)</f>
        <v>0</v>
      </c>
      <c r="R4" s="12">
        <f t="shared" si="2"/>
        <v>3</v>
      </c>
      <c r="S4" s="15">
        <f t="shared" si="3"/>
        <v>150</v>
      </c>
    </row>
    <row r="5" spans="1:19" ht="13.05" x14ac:dyDescent="0.3">
      <c r="A5" s="11">
        <v>16568</v>
      </c>
      <c r="B5" s="10">
        <v>42211</v>
      </c>
      <c r="C5" s="11" t="s">
        <v>324</v>
      </c>
      <c r="D5" s="11" t="s">
        <v>232</v>
      </c>
      <c r="E5" s="11" t="str">
        <f t="shared" si="0"/>
        <v>InActive</v>
      </c>
      <c r="F5" s="12">
        <v>7</v>
      </c>
      <c r="G5" s="15">
        <v>350</v>
      </c>
      <c r="H5" s="15">
        <f t="shared" si="1"/>
        <v>50</v>
      </c>
      <c r="J5" s="12">
        <v>5</v>
      </c>
      <c r="K5" s="15">
        <v>250</v>
      </c>
      <c r="L5" s="28"/>
      <c r="M5" s="29"/>
      <c r="N5" s="12">
        <v>-5</v>
      </c>
      <c r="O5" s="15">
        <v>-250</v>
      </c>
      <c r="P5" s="12">
        <f>SUMIF('Boarding Checkouts'!$D:$D,$A5,'Boarding Checkouts'!E:E)</f>
        <v>0</v>
      </c>
      <c r="Q5" s="15">
        <f>SUMIF('Boarding Checkouts'!$D:$D,$A5,'Boarding Checkouts'!G:G)</f>
        <v>0</v>
      </c>
      <c r="R5" s="12">
        <f t="shared" si="2"/>
        <v>0</v>
      </c>
      <c r="S5" s="15">
        <f t="shared" si="3"/>
        <v>0</v>
      </c>
    </row>
    <row r="6" spans="1:19" ht="13.05" x14ac:dyDescent="0.3">
      <c r="A6" s="11">
        <v>18037</v>
      </c>
      <c r="B6" s="10">
        <v>42282</v>
      </c>
      <c r="C6" s="11" t="s">
        <v>247</v>
      </c>
      <c r="D6" s="11" t="s">
        <v>243</v>
      </c>
      <c r="E6" s="11" t="str">
        <f t="shared" si="0"/>
        <v>Active</v>
      </c>
      <c r="F6" s="12">
        <v>7</v>
      </c>
      <c r="G6" s="15">
        <v>630</v>
      </c>
      <c r="H6" s="15">
        <f t="shared" si="1"/>
        <v>90</v>
      </c>
      <c r="J6" s="12">
        <v>4</v>
      </c>
      <c r="K6" s="15">
        <v>360</v>
      </c>
      <c r="L6" s="28"/>
      <c r="M6" s="29"/>
      <c r="P6" s="12">
        <f>SUMIF('Boarding Checkouts'!$D:$D,$A6,'Boarding Checkouts'!E:E)</f>
        <v>0</v>
      </c>
      <c r="Q6" s="15">
        <f>SUMIF('Boarding Checkouts'!$D:$D,$A6,'Boarding Checkouts'!G:G)</f>
        <v>0</v>
      </c>
      <c r="R6" s="12">
        <f t="shared" si="2"/>
        <v>4</v>
      </c>
      <c r="S6" s="15">
        <f t="shared" si="3"/>
        <v>360</v>
      </c>
    </row>
    <row r="7" spans="1:19" ht="13.05" x14ac:dyDescent="0.3">
      <c r="A7" s="11">
        <v>18042</v>
      </c>
      <c r="B7" s="10">
        <v>42278</v>
      </c>
      <c r="C7" s="11" t="s">
        <v>251</v>
      </c>
      <c r="D7" s="11" t="s">
        <v>232</v>
      </c>
      <c r="E7" s="11" t="str">
        <f t="shared" si="0"/>
        <v>Active</v>
      </c>
      <c r="F7" s="12">
        <v>14</v>
      </c>
      <c r="G7" s="15">
        <v>672</v>
      </c>
      <c r="H7" s="15">
        <f t="shared" si="1"/>
        <v>48</v>
      </c>
      <c r="J7" s="12">
        <v>6</v>
      </c>
      <c r="K7" s="15">
        <v>288</v>
      </c>
      <c r="L7" s="28"/>
      <c r="M7" s="29"/>
      <c r="P7" s="12">
        <f>SUMIF('Boarding Checkouts'!$D:$D,$A7,'Boarding Checkouts'!E:E)</f>
        <v>0</v>
      </c>
      <c r="Q7" s="15">
        <f>SUMIF('Boarding Checkouts'!$D:$D,$A7,'Boarding Checkouts'!G:G)</f>
        <v>0</v>
      </c>
      <c r="R7" s="12">
        <f t="shared" si="2"/>
        <v>6</v>
      </c>
      <c r="S7" s="15">
        <f t="shared" si="3"/>
        <v>288</v>
      </c>
    </row>
    <row r="8" spans="1:19" ht="13.05" x14ac:dyDescent="0.3">
      <c r="A8" s="11">
        <v>22105</v>
      </c>
      <c r="B8" s="10">
        <v>42419</v>
      </c>
      <c r="C8" s="11" t="s">
        <v>342</v>
      </c>
      <c r="D8" s="11" t="s">
        <v>232</v>
      </c>
      <c r="E8" s="11" t="str">
        <f t="shared" si="0"/>
        <v>Active</v>
      </c>
      <c r="F8" s="12">
        <v>7</v>
      </c>
      <c r="G8" s="15">
        <v>350</v>
      </c>
      <c r="H8" s="15">
        <f t="shared" si="1"/>
        <v>50</v>
      </c>
      <c r="J8" s="12">
        <v>6</v>
      </c>
      <c r="K8" s="15">
        <v>300</v>
      </c>
      <c r="L8" s="28"/>
      <c r="M8" s="29"/>
      <c r="P8" s="12">
        <f>SUMIF('Boarding Checkouts'!$D:$D,$A8,'Boarding Checkouts'!E:E)</f>
        <v>0</v>
      </c>
      <c r="Q8" s="15">
        <f>SUMIF('Boarding Checkouts'!$D:$D,$A8,'Boarding Checkouts'!G:G)</f>
        <v>0</v>
      </c>
      <c r="R8" s="12">
        <f t="shared" si="2"/>
        <v>6</v>
      </c>
      <c r="S8" s="15">
        <f t="shared" si="3"/>
        <v>300</v>
      </c>
    </row>
    <row r="9" spans="1:19" ht="13.05" x14ac:dyDescent="0.3">
      <c r="A9" s="11">
        <v>22244</v>
      </c>
      <c r="B9" s="10">
        <v>42430</v>
      </c>
      <c r="C9" s="11" t="s">
        <v>308</v>
      </c>
      <c r="D9" s="11" t="s">
        <v>232</v>
      </c>
      <c r="E9" s="11" t="str">
        <f t="shared" si="0"/>
        <v>Active</v>
      </c>
      <c r="F9" s="12">
        <v>7</v>
      </c>
      <c r="G9" s="15">
        <v>350</v>
      </c>
      <c r="H9" s="15">
        <f t="shared" si="1"/>
        <v>50</v>
      </c>
      <c r="J9" s="12">
        <v>1</v>
      </c>
      <c r="K9" s="15">
        <v>50</v>
      </c>
      <c r="L9" s="28"/>
      <c r="M9" s="29"/>
      <c r="P9" s="12">
        <f>SUMIF('Boarding Checkouts'!$D:$D,$A9,'Boarding Checkouts'!E:E)</f>
        <v>0</v>
      </c>
      <c r="Q9" s="15">
        <f>SUMIF('Boarding Checkouts'!$D:$D,$A9,'Boarding Checkouts'!G:G)</f>
        <v>0</v>
      </c>
      <c r="R9" s="12">
        <f t="shared" si="2"/>
        <v>1</v>
      </c>
      <c r="S9" s="15">
        <f t="shared" si="3"/>
        <v>50</v>
      </c>
    </row>
    <row r="10" spans="1:19" ht="13.05" x14ac:dyDescent="0.3">
      <c r="A10" s="11">
        <v>22505</v>
      </c>
      <c r="B10" s="10">
        <v>42440</v>
      </c>
      <c r="C10" s="11" t="s">
        <v>302</v>
      </c>
      <c r="D10" s="11" t="s">
        <v>232</v>
      </c>
      <c r="E10" s="11" t="str">
        <f t="shared" si="0"/>
        <v>Active</v>
      </c>
      <c r="F10" s="12">
        <v>7</v>
      </c>
      <c r="G10" s="15">
        <v>350</v>
      </c>
      <c r="H10" s="15">
        <f t="shared" si="1"/>
        <v>50</v>
      </c>
      <c r="J10" s="12">
        <v>2</v>
      </c>
      <c r="K10" s="15">
        <v>100</v>
      </c>
      <c r="L10" s="28"/>
      <c r="M10" s="29"/>
      <c r="P10" s="12">
        <f>SUMIF('Boarding Checkouts'!$D:$D,$A10,'Boarding Checkouts'!E:E)</f>
        <v>0</v>
      </c>
      <c r="Q10" s="15">
        <f>SUMIF('Boarding Checkouts'!$D:$D,$A10,'Boarding Checkouts'!G:G)</f>
        <v>0</v>
      </c>
      <c r="R10" s="12">
        <f t="shared" si="2"/>
        <v>2</v>
      </c>
      <c r="S10" s="15">
        <f t="shared" si="3"/>
        <v>100</v>
      </c>
    </row>
    <row r="11" spans="1:19" ht="13.05" x14ac:dyDescent="0.3">
      <c r="A11" s="11">
        <v>23337</v>
      </c>
      <c r="B11" s="10">
        <v>42463</v>
      </c>
      <c r="C11" s="11" t="s">
        <v>62</v>
      </c>
      <c r="D11" s="11" t="s">
        <v>232</v>
      </c>
      <c r="E11" s="11" t="str">
        <f t="shared" si="0"/>
        <v>Active</v>
      </c>
      <c r="F11" s="12">
        <v>14</v>
      </c>
      <c r="G11" s="15">
        <v>672</v>
      </c>
      <c r="H11" s="15">
        <f t="shared" si="1"/>
        <v>48</v>
      </c>
      <c r="J11" s="12">
        <v>3</v>
      </c>
      <c r="K11" s="15">
        <v>144</v>
      </c>
      <c r="L11" s="28"/>
      <c r="M11" s="29"/>
      <c r="P11" s="12">
        <f>SUMIF('Boarding Checkouts'!$D:$D,$A11,'Boarding Checkouts'!E:E)</f>
        <v>0</v>
      </c>
      <c r="Q11" s="15">
        <f>SUMIF('Boarding Checkouts'!$D:$D,$A11,'Boarding Checkouts'!G:G)</f>
        <v>0</v>
      </c>
      <c r="R11" s="12">
        <f t="shared" si="2"/>
        <v>3</v>
      </c>
      <c r="S11" s="15">
        <f t="shared" si="3"/>
        <v>144</v>
      </c>
    </row>
    <row r="12" spans="1:19" ht="13.05" x14ac:dyDescent="0.3">
      <c r="A12" s="11">
        <v>26780</v>
      </c>
      <c r="B12" s="10">
        <v>42577</v>
      </c>
      <c r="C12" s="11" t="s">
        <v>297</v>
      </c>
      <c r="D12" s="11" t="s">
        <v>240</v>
      </c>
      <c r="E12" s="11" t="str">
        <f t="shared" si="0"/>
        <v>Active</v>
      </c>
      <c r="F12" s="12">
        <v>14</v>
      </c>
      <c r="G12" s="15">
        <v>1288</v>
      </c>
      <c r="H12" s="15">
        <f t="shared" si="1"/>
        <v>92</v>
      </c>
      <c r="J12" s="12">
        <v>1</v>
      </c>
      <c r="K12" s="15">
        <v>92</v>
      </c>
      <c r="L12" s="28"/>
      <c r="M12" s="29"/>
      <c r="P12" s="12">
        <f>SUMIF('Boarding Checkouts'!$D:$D,$A12,'Boarding Checkouts'!E:E)</f>
        <v>0</v>
      </c>
      <c r="Q12" s="15">
        <f>SUMIF('Boarding Checkouts'!$D:$D,$A12,'Boarding Checkouts'!G:G)</f>
        <v>0</v>
      </c>
      <c r="R12" s="12">
        <f t="shared" si="2"/>
        <v>1</v>
      </c>
      <c r="S12" s="15">
        <f t="shared" si="3"/>
        <v>92</v>
      </c>
    </row>
    <row r="13" spans="1:19" ht="13.05" x14ac:dyDescent="0.3">
      <c r="A13" s="11">
        <v>27831</v>
      </c>
      <c r="B13" s="10">
        <v>42591</v>
      </c>
      <c r="C13" s="11" t="s">
        <v>73</v>
      </c>
      <c r="D13" s="11" t="s">
        <v>238</v>
      </c>
      <c r="E13" s="11" t="str">
        <f t="shared" si="0"/>
        <v>Active</v>
      </c>
      <c r="F13" s="12">
        <v>7</v>
      </c>
      <c r="G13" s="15">
        <v>455</v>
      </c>
      <c r="H13" s="15">
        <f t="shared" si="1"/>
        <v>65</v>
      </c>
      <c r="J13" s="12">
        <v>7</v>
      </c>
      <c r="K13" s="15">
        <v>455</v>
      </c>
      <c r="L13" s="28"/>
      <c r="M13" s="29"/>
      <c r="P13" s="12">
        <f>SUMIF('Boarding Checkouts'!$D:$D,$A13,'Boarding Checkouts'!E:E)</f>
        <v>0</v>
      </c>
      <c r="Q13" s="15">
        <f>SUMIF('Boarding Checkouts'!$D:$D,$A13,'Boarding Checkouts'!G:G)</f>
        <v>0</v>
      </c>
      <c r="R13" s="12">
        <f t="shared" si="2"/>
        <v>7</v>
      </c>
      <c r="S13" s="15">
        <f t="shared" si="3"/>
        <v>455</v>
      </c>
    </row>
    <row r="14" spans="1:19" ht="13.05" x14ac:dyDescent="0.3">
      <c r="A14" s="11">
        <v>28061</v>
      </c>
      <c r="B14" s="10">
        <v>42604</v>
      </c>
      <c r="C14" s="11" t="s">
        <v>329</v>
      </c>
      <c r="D14" s="11" t="s">
        <v>232</v>
      </c>
      <c r="E14" s="11" t="str">
        <f t="shared" si="0"/>
        <v>Active</v>
      </c>
      <c r="F14" s="12">
        <v>7</v>
      </c>
      <c r="G14" s="15">
        <v>350</v>
      </c>
      <c r="H14" s="15">
        <f t="shared" si="1"/>
        <v>50</v>
      </c>
      <c r="J14" s="12">
        <v>1</v>
      </c>
      <c r="K14" s="15">
        <v>50</v>
      </c>
      <c r="L14" s="28"/>
      <c r="M14" s="29"/>
      <c r="P14" s="12">
        <f>SUMIF('Boarding Checkouts'!$D:$D,$A14,'Boarding Checkouts'!E:E)</f>
        <v>0</v>
      </c>
      <c r="Q14" s="15">
        <f>SUMIF('Boarding Checkouts'!$D:$D,$A14,'Boarding Checkouts'!G:G)</f>
        <v>0</v>
      </c>
      <c r="R14" s="12">
        <f t="shared" si="2"/>
        <v>1</v>
      </c>
      <c r="S14" s="15">
        <f t="shared" si="3"/>
        <v>50</v>
      </c>
    </row>
    <row r="15" spans="1:19" ht="13.05" x14ac:dyDescent="0.3">
      <c r="A15" s="11">
        <v>28513</v>
      </c>
      <c r="B15" s="10">
        <v>42624</v>
      </c>
      <c r="C15" s="11" t="s">
        <v>233</v>
      </c>
      <c r="D15" s="11" t="s">
        <v>232</v>
      </c>
      <c r="E15" s="11" t="str">
        <f t="shared" si="0"/>
        <v>Active</v>
      </c>
      <c r="F15" s="12">
        <v>14</v>
      </c>
      <c r="G15" s="15">
        <v>672</v>
      </c>
      <c r="H15" s="15">
        <f t="shared" si="1"/>
        <v>48</v>
      </c>
      <c r="J15" s="12">
        <v>1</v>
      </c>
      <c r="K15" s="15">
        <v>48</v>
      </c>
      <c r="L15" s="28"/>
      <c r="M15" s="29"/>
      <c r="P15" s="12">
        <f>SUMIF('Boarding Checkouts'!$D:$D,$A15,'Boarding Checkouts'!E:E)</f>
        <v>0</v>
      </c>
      <c r="Q15" s="15">
        <f>SUMIF('Boarding Checkouts'!$D:$D,$A15,'Boarding Checkouts'!G:G)</f>
        <v>0</v>
      </c>
      <c r="R15" s="12">
        <f t="shared" si="2"/>
        <v>1</v>
      </c>
      <c r="S15" s="15">
        <f t="shared" si="3"/>
        <v>48</v>
      </c>
    </row>
    <row r="16" spans="1:19" ht="13.05" x14ac:dyDescent="0.3">
      <c r="A16" s="11">
        <v>28836</v>
      </c>
      <c r="B16" s="10">
        <v>42622</v>
      </c>
      <c r="C16" s="11" t="s">
        <v>326</v>
      </c>
      <c r="D16" s="11" t="s">
        <v>232</v>
      </c>
      <c r="E16" s="11" t="str">
        <f t="shared" si="0"/>
        <v>InActive</v>
      </c>
      <c r="F16" s="12">
        <v>7</v>
      </c>
      <c r="G16" s="15">
        <v>350</v>
      </c>
      <c r="H16" s="15">
        <f t="shared" si="1"/>
        <v>50</v>
      </c>
      <c r="J16" s="12">
        <v>2</v>
      </c>
      <c r="K16" s="15">
        <v>100</v>
      </c>
      <c r="L16" s="28"/>
      <c r="M16" s="29"/>
      <c r="P16" s="12">
        <f>SUMIF('Boarding Checkouts'!$D:$D,$A16,'Boarding Checkouts'!E:E)</f>
        <v>2</v>
      </c>
      <c r="Q16" s="15">
        <f>SUMIF('Boarding Checkouts'!$D:$D,$A16,'Boarding Checkouts'!G:G)</f>
        <v>100</v>
      </c>
      <c r="R16" s="12">
        <f t="shared" si="2"/>
        <v>0</v>
      </c>
      <c r="S16" s="15">
        <f t="shared" si="3"/>
        <v>0</v>
      </c>
    </row>
    <row r="17" spans="1:19" ht="13.05" x14ac:dyDescent="0.3">
      <c r="A17" s="11">
        <v>32128</v>
      </c>
      <c r="B17" s="10">
        <v>42685</v>
      </c>
      <c r="C17" s="11" t="s">
        <v>314</v>
      </c>
      <c r="D17" s="11" t="s">
        <v>232</v>
      </c>
      <c r="E17" s="11" t="str">
        <f t="shared" si="0"/>
        <v>Active</v>
      </c>
      <c r="F17" s="12">
        <v>7</v>
      </c>
      <c r="G17" s="15">
        <v>350</v>
      </c>
      <c r="H17" s="15">
        <f t="shared" si="1"/>
        <v>50</v>
      </c>
      <c r="J17" s="12">
        <v>1</v>
      </c>
      <c r="K17" s="15">
        <v>50</v>
      </c>
      <c r="L17" s="28"/>
      <c r="M17" s="29"/>
      <c r="P17" s="12">
        <f>SUMIF('Boarding Checkouts'!$D:$D,$A17,'Boarding Checkouts'!E:E)</f>
        <v>0</v>
      </c>
      <c r="Q17" s="15">
        <f>SUMIF('Boarding Checkouts'!$D:$D,$A17,'Boarding Checkouts'!G:G)</f>
        <v>0</v>
      </c>
      <c r="R17" s="12">
        <f t="shared" si="2"/>
        <v>1</v>
      </c>
      <c r="S17" s="15">
        <f t="shared" si="3"/>
        <v>50</v>
      </c>
    </row>
    <row r="18" spans="1:19" ht="13.05" x14ac:dyDescent="0.3">
      <c r="A18" s="11">
        <v>33141</v>
      </c>
      <c r="B18" s="10">
        <v>42713</v>
      </c>
      <c r="C18" s="11" t="s">
        <v>316</v>
      </c>
      <c r="D18" s="11" t="s">
        <v>232</v>
      </c>
      <c r="E18" s="11" t="str">
        <f t="shared" si="0"/>
        <v>InActive</v>
      </c>
      <c r="F18" s="12">
        <v>7</v>
      </c>
      <c r="G18" s="15">
        <v>350</v>
      </c>
      <c r="H18" s="15">
        <f t="shared" si="1"/>
        <v>50</v>
      </c>
      <c r="J18" s="12">
        <v>2</v>
      </c>
      <c r="K18" s="15">
        <v>100</v>
      </c>
      <c r="L18" s="28"/>
      <c r="M18" s="29"/>
      <c r="P18" s="12">
        <f>SUMIF('Boarding Checkouts'!$D:$D,$A18,'Boarding Checkouts'!E:E)</f>
        <v>2</v>
      </c>
      <c r="Q18" s="15">
        <f>SUMIF('Boarding Checkouts'!$D:$D,$A18,'Boarding Checkouts'!G:G)</f>
        <v>100</v>
      </c>
      <c r="R18" s="12">
        <f t="shared" si="2"/>
        <v>0</v>
      </c>
      <c r="S18" s="15">
        <f t="shared" si="3"/>
        <v>0</v>
      </c>
    </row>
    <row r="19" spans="1:19" ht="13.05" x14ac:dyDescent="0.3">
      <c r="A19" s="11">
        <v>33322</v>
      </c>
      <c r="B19" s="10">
        <v>42723</v>
      </c>
      <c r="C19" s="11" t="s">
        <v>310</v>
      </c>
      <c r="D19" s="11" t="s">
        <v>232</v>
      </c>
      <c r="E19" s="11" t="str">
        <f t="shared" si="0"/>
        <v>Active</v>
      </c>
      <c r="F19" s="12">
        <v>7</v>
      </c>
      <c r="G19" s="15">
        <v>350</v>
      </c>
      <c r="H19" s="15">
        <f t="shared" si="1"/>
        <v>50</v>
      </c>
      <c r="J19" s="12">
        <v>2</v>
      </c>
      <c r="K19" s="15">
        <v>100</v>
      </c>
      <c r="L19" s="28"/>
      <c r="M19" s="29"/>
      <c r="P19" s="12">
        <f>SUMIF('Boarding Checkouts'!$D:$D,$A19,'Boarding Checkouts'!E:E)</f>
        <v>0</v>
      </c>
      <c r="Q19" s="15">
        <f>SUMIF('Boarding Checkouts'!$D:$D,$A19,'Boarding Checkouts'!G:G)</f>
        <v>0</v>
      </c>
      <c r="R19" s="12">
        <f t="shared" si="2"/>
        <v>2</v>
      </c>
      <c r="S19" s="15">
        <f t="shared" si="3"/>
        <v>100</v>
      </c>
    </row>
    <row r="20" spans="1:19" ht="13.05" x14ac:dyDescent="0.3">
      <c r="A20" s="11">
        <v>33551</v>
      </c>
      <c r="B20" s="10">
        <v>42737</v>
      </c>
      <c r="C20" s="11" t="s">
        <v>346</v>
      </c>
      <c r="D20" s="11" t="s">
        <v>236</v>
      </c>
      <c r="E20" s="11" t="str">
        <f t="shared" si="0"/>
        <v>Active</v>
      </c>
      <c r="F20" s="12">
        <v>14</v>
      </c>
      <c r="G20" s="15">
        <v>784</v>
      </c>
      <c r="H20" s="15">
        <f t="shared" si="1"/>
        <v>56</v>
      </c>
      <c r="J20" s="12">
        <v>3</v>
      </c>
      <c r="K20" s="15">
        <v>168</v>
      </c>
      <c r="L20" s="28"/>
      <c r="M20" s="29"/>
      <c r="P20" s="12">
        <f>SUMIF('Boarding Checkouts'!$D:$D,$A20,'Boarding Checkouts'!E:E)</f>
        <v>0</v>
      </c>
      <c r="Q20" s="15">
        <f>SUMIF('Boarding Checkouts'!$D:$D,$A20,'Boarding Checkouts'!G:G)</f>
        <v>0</v>
      </c>
      <c r="R20" s="12">
        <f t="shared" si="2"/>
        <v>3</v>
      </c>
      <c r="S20" s="15">
        <f t="shared" si="3"/>
        <v>168</v>
      </c>
    </row>
    <row r="21" spans="1:19" ht="13.05" x14ac:dyDescent="0.3">
      <c r="A21" s="11">
        <v>34207</v>
      </c>
      <c r="B21" s="10">
        <v>42741</v>
      </c>
      <c r="C21" s="11" t="s">
        <v>339</v>
      </c>
      <c r="D21" s="11" t="s">
        <v>232</v>
      </c>
      <c r="E21" s="11" t="str">
        <f t="shared" si="0"/>
        <v>Active</v>
      </c>
      <c r="F21" s="12">
        <v>14</v>
      </c>
      <c r="G21" s="15">
        <v>672</v>
      </c>
      <c r="H21" s="15">
        <f t="shared" si="1"/>
        <v>48</v>
      </c>
      <c r="J21" s="12">
        <v>2</v>
      </c>
      <c r="K21" s="15">
        <v>96</v>
      </c>
      <c r="L21" s="28"/>
      <c r="M21" s="29"/>
      <c r="P21" s="12">
        <f>SUMIF('Boarding Checkouts'!$D:$D,$A21,'Boarding Checkouts'!E:E)</f>
        <v>0</v>
      </c>
      <c r="Q21" s="15">
        <f>SUMIF('Boarding Checkouts'!$D:$D,$A21,'Boarding Checkouts'!G:G)</f>
        <v>0</v>
      </c>
      <c r="R21" s="12">
        <f t="shared" si="2"/>
        <v>2</v>
      </c>
      <c r="S21" s="15">
        <f t="shared" si="3"/>
        <v>96</v>
      </c>
    </row>
    <row r="22" spans="1:19" ht="13.05" x14ac:dyDescent="0.3">
      <c r="A22" s="11">
        <v>35309</v>
      </c>
      <c r="B22" s="10">
        <v>42775</v>
      </c>
      <c r="C22" s="11" t="s">
        <v>266</v>
      </c>
      <c r="D22" s="11" t="s">
        <v>240</v>
      </c>
      <c r="E22" s="11" t="str">
        <f t="shared" si="0"/>
        <v>Active</v>
      </c>
      <c r="F22" s="12">
        <v>14</v>
      </c>
      <c r="G22" s="15">
        <v>1288</v>
      </c>
      <c r="H22" s="15">
        <f t="shared" si="1"/>
        <v>92</v>
      </c>
      <c r="J22" s="12">
        <v>5</v>
      </c>
      <c r="K22" s="15">
        <v>460</v>
      </c>
      <c r="L22" s="28"/>
      <c r="M22" s="29"/>
      <c r="P22" s="12">
        <f>SUMIF('Boarding Checkouts'!$D:$D,$A22,'Boarding Checkouts'!E:E)</f>
        <v>0</v>
      </c>
      <c r="Q22" s="15">
        <f>SUMIF('Boarding Checkouts'!$D:$D,$A22,'Boarding Checkouts'!G:G)</f>
        <v>0</v>
      </c>
      <c r="R22" s="12">
        <f t="shared" si="2"/>
        <v>5</v>
      </c>
      <c r="S22" s="15">
        <f t="shared" si="3"/>
        <v>460</v>
      </c>
    </row>
    <row r="23" spans="1:19" ht="13.05" x14ac:dyDescent="0.3">
      <c r="A23" s="11">
        <v>38101</v>
      </c>
      <c r="B23" s="10">
        <v>42846</v>
      </c>
      <c r="C23" s="11" t="s">
        <v>278</v>
      </c>
      <c r="D23" s="11" t="s">
        <v>232</v>
      </c>
      <c r="E23" s="11" t="str">
        <f t="shared" si="0"/>
        <v>Active</v>
      </c>
      <c r="F23" s="12">
        <v>21</v>
      </c>
      <c r="G23" s="15">
        <v>966</v>
      </c>
      <c r="H23" s="15">
        <f t="shared" si="1"/>
        <v>46</v>
      </c>
      <c r="J23" s="12">
        <v>1</v>
      </c>
      <c r="K23" s="15">
        <v>46</v>
      </c>
      <c r="L23" s="28"/>
      <c r="M23" s="29"/>
      <c r="P23" s="12">
        <f>SUMIF('Boarding Checkouts'!$D:$D,$A23,'Boarding Checkouts'!E:E)</f>
        <v>0</v>
      </c>
      <c r="Q23" s="15">
        <f>SUMIF('Boarding Checkouts'!$D:$D,$A23,'Boarding Checkouts'!G:G)</f>
        <v>0</v>
      </c>
      <c r="R23" s="12">
        <f t="shared" si="2"/>
        <v>1</v>
      </c>
      <c r="S23" s="15">
        <f t="shared" si="3"/>
        <v>46</v>
      </c>
    </row>
    <row r="24" spans="1:19" ht="13.05" x14ac:dyDescent="0.3">
      <c r="A24" s="11">
        <v>38144</v>
      </c>
      <c r="B24" s="10">
        <v>42854</v>
      </c>
      <c r="C24" s="11" t="s">
        <v>333</v>
      </c>
      <c r="D24" s="11" t="s">
        <v>236</v>
      </c>
      <c r="E24" s="11" t="str">
        <f t="shared" si="0"/>
        <v>Active</v>
      </c>
      <c r="F24" s="12">
        <v>7</v>
      </c>
      <c r="G24" s="15">
        <v>406</v>
      </c>
      <c r="H24" s="15">
        <f t="shared" si="1"/>
        <v>58</v>
      </c>
      <c r="J24" s="12">
        <v>1</v>
      </c>
      <c r="K24" s="15">
        <v>58</v>
      </c>
      <c r="L24" s="28"/>
      <c r="M24" s="29"/>
      <c r="P24" s="12">
        <f>SUMIF('Boarding Checkouts'!$D:$D,$A24,'Boarding Checkouts'!E:E)</f>
        <v>0</v>
      </c>
      <c r="Q24" s="15">
        <f>SUMIF('Boarding Checkouts'!$D:$D,$A24,'Boarding Checkouts'!G:G)</f>
        <v>0</v>
      </c>
      <c r="R24" s="12">
        <f t="shared" si="2"/>
        <v>1</v>
      </c>
      <c r="S24" s="15">
        <f t="shared" si="3"/>
        <v>58</v>
      </c>
    </row>
    <row r="25" spans="1:19" ht="13.05" x14ac:dyDescent="0.3">
      <c r="A25" s="11">
        <v>39480</v>
      </c>
      <c r="B25" s="10">
        <v>42879</v>
      </c>
      <c r="C25" s="11" t="s">
        <v>224</v>
      </c>
      <c r="D25" s="11" t="s">
        <v>232</v>
      </c>
      <c r="E25" s="11" t="str">
        <f t="shared" si="0"/>
        <v>InActive</v>
      </c>
      <c r="F25" s="12">
        <v>7</v>
      </c>
      <c r="G25" s="15">
        <v>350</v>
      </c>
      <c r="H25" s="15">
        <f t="shared" si="1"/>
        <v>50</v>
      </c>
      <c r="J25" s="12">
        <v>2</v>
      </c>
      <c r="K25" s="15">
        <v>100</v>
      </c>
      <c r="L25" s="28"/>
      <c r="M25" s="29"/>
      <c r="P25" s="12">
        <f>SUMIF('Boarding Checkouts'!$D:$D,$A25,'Boarding Checkouts'!E:E)</f>
        <v>2</v>
      </c>
      <c r="Q25" s="15">
        <f>SUMIF('Boarding Checkouts'!$D:$D,$A25,'Boarding Checkouts'!G:G)</f>
        <v>100</v>
      </c>
      <c r="R25" s="12">
        <f t="shared" si="2"/>
        <v>0</v>
      </c>
      <c r="S25" s="15">
        <f t="shared" si="3"/>
        <v>0</v>
      </c>
    </row>
    <row r="26" spans="1:19" ht="13.05" x14ac:dyDescent="0.3">
      <c r="A26" s="11">
        <v>40592</v>
      </c>
      <c r="B26" s="10">
        <v>42910</v>
      </c>
      <c r="C26" s="11" t="s">
        <v>303</v>
      </c>
      <c r="D26" s="11" t="s">
        <v>240</v>
      </c>
      <c r="E26" s="11" t="str">
        <f t="shared" si="0"/>
        <v>Active</v>
      </c>
      <c r="F26" s="12">
        <v>7</v>
      </c>
      <c r="G26" s="15">
        <v>693</v>
      </c>
      <c r="H26" s="15">
        <f t="shared" si="1"/>
        <v>99</v>
      </c>
      <c r="J26" s="12">
        <v>2</v>
      </c>
      <c r="K26" s="15">
        <v>198</v>
      </c>
      <c r="L26" s="28"/>
      <c r="M26" s="29"/>
      <c r="P26" s="12">
        <f>SUMIF('Boarding Checkouts'!$D:$D,$A26,'Boarding Checkouts'!E:E)</f>
        <v>0</v>
      </c>
      <c r="Q26" s="15">
        <f>SUMIF('Boarding Checkouts'!$D:$D,$A26,'Boarding Checkouts'!G:G)</f>
        <v>0</v>
      </c>
      <c r="R26" s="12">
        <f t="shared" si="2"/>
        <v>2</v>
      </c>
      <c r="S26" s="15">
        <f t="shared" si="3"/>
        <v>198</v>
      </c>
    </row>
    <row r="27" spans="1:19" ht="13.05" x14ac:dyDescent="0.3">
      <c r="A27" s="11">
        <v>40795</v>
      </c>
      <c r="B27" s="10">
        <v>42907</v>
      </c>
      <c r="C27" s="11" t="s">
        <v>294</v>
      </c>
      <c r="D27" s="11" t="s">
        <v>295</v>
      </c>
      <c r="E27" s="11" t="str">
        <f t="shared" si="0"/>
        <v>InActive</v>
      </c>
      <c r="F27" s="12">
        <v>7</v>
      </c>
      <c r="G27" s="15">
        <v>0</v>
      </c>
      <c r="H27" s="15">
        <f t="shared" si="1"/>
        <v>0</v>
      </c>
      <c r="J27" s="12">
        <v>1</v>
      </c>
      <c r="K27" s="15">
        <v>0</v>
      </c>
      <c r="L27" s="28"/>
      <c r="M27" s="29"/>
      <c r="P27" s="12">
        <f>SUMIF('Boarding Checkouts'!$D:$D,$A27,'Boarding Checkouts'!E:E)</f>
        <v>1</v>
      </c>
      <c r="Q27" s="15">
        <f>SUMIF('Boarding Checkouts'!$D:$D,$A27,'Boarding Checkouts'!G:G)</f>
        <v>0</v>
      </c>
      <c r="R27" s="12">
        <f t="shared" si="2"/>
        <v>0</v>
      </c>
      <c r="S27" s="15">
        <f t="shared" si="3"/>
        <v>0</v>
      </c>
    </row>
    <row r="28" spans="1:19" ht="13.05" x14ac:dyDescent="0.3">
      <c r="A28" s="11">
        <v>41616</v>
      </c>
      <c r="B28" s="10">
        <v>42931</v>
      </c>
      <c r="C28" s="11" t="s">
        <v>255</v>
      </c>
      <c r="D28" s="11" t="s">
        <v>236</v>
      </c>
      <c r="E28" s="11" t="str">
        <f t="shared" si="0"/>
        <v>Active</v>
      </c>
      <c r="F28" s="12">
        <v>14</v>
      </c>
      <c r="G28" s="15">
        <v>784</v>
      </c>
      <c r="H28" s="15">
        <f t="shared" si="1"/>
        <v>56</v>
      </c>
      <c r="J28" s="12">
        <v>3</v>
      </c>
      <c r="K28" s="15">
        <v>168</v>
      </c>
      <c r="L28" s="28"/>
      <c r="M28" s="29"/>
      <c r="P28" s="12">
        <f>SUMIF('Boarding Checkouts'!$D:$D,$A28,'Boarding Checkouts'!E:E)</f>
        <v>0</v>
      </c>
      <c r="Q28" s="15">
        <f>SUMIF('Boarding Checkouts'!$D:$D,$A28,'Boarding Checkouts'!G:G)</f>
        <v>0</v>
      </c>
      <c r="R28" s="12">
        <f t="shared" si="2"/>
        <v>3</v>
      </c>
      <c r="S28" s="15">
        <f t="shared" si="3"/>
        <v>168</v>
      </c>
    </row>
    <row r="29" spans="1:19" ht="13.05" x14ac:dyDescent="0.3">
      <c r="A29" s="11">
        <v>41748</v>
      </c>
      <c r="B29" s="10">
        <v>42923</v>
      </c>
      <c r="C29" s="11" t="s">
        <v>348</v>
      </c>
      <c r="D29" s="11" t="s">
        <v>232</v>
      </c>
      <c r="E29" s="11" t="str">
        <f t="shared" si="0"/>
        <v>Active</v>
      </c>
      <c r="F29" s="12">
        <v>7</v>
      </c>
      <c r="G29" s="15">
        <v>350</v>
      </c>
      <c r="H29" s="15">
        <f t="shared" si="1"/>
        <v>50</v>
      </c>
      <c r="J29" s="12">
        <v>4</v>
      </c>
      <c r="K29" s="15">
        <v>200</v>
      </c>
      <c r="L29" s="28"/>
      <c r="M29" s="29"/>
      <c r="P29" s="12">
        <f>SUMIF('Boarding Checkouts'!$D:$D,$A29,'Boarding Checkouts'!E:E)</f>
        <v>0</v>
      </c>
      <c r="Q29" s="15">
        <f>SUMIF('Boarding Checkouts'!$D:$D,$A29,'Boarding Checkouts'!G:G)</f>
        <v>0</v>
      </c>
      <c r="R29" s="12">
        <f t="shared" si="2"/>
        <v>4</v>
      </c>
      <c r="S29" s="15">
        <f t="shared" si="3"/>
        <v>200</v>
      </c>
    </row>
    <row r="30" spans="1:19" ht="13.05" x14ac:dyDescent="0.3">
      <c r="A30" s="11">
        <v>41862</v>
      </c>
      <c r="B30" s="10">
        <v>42925</v>
      </c>
      <c r="C30" s="11" t="s">
        <v>262</v>
      </c>
      <c r="D30" s="11" t="s">
        <v>238</v>
      </c>
      <c r="E30" s="11" t="str">
        <f t="shared" si="0"/>
        <v>Active</v>
      </c>
      <c r="F30" s="12">
        <v>7</v>
      </c>
      <c r="G30" s="15">
        <v>455</v>
      </c>
      <c r="H30" s="15">
        <f t="shared" si="1"/>
        <v>65</v>
      </c>
      <c r="J30" s="12">
        <v>1</v>
      </c>
      <c r="K30" s="15">
        <v>65</v>
      </c>
      <c r="L30" s="28"/>
      <c r="M30" s="29"/>
      <c r="P30" s="12">
        <f>SUMIF('Boarding Checkouts'!$D:$D,$A30,'Boarding Checkouts'!E:E)</f>
        <v>0</v>
      </c>
      <c r="Q30" s="15">
        <f>SUMIF('Boarding Checkouts'!$D:$D,$A30,'Boarding Checkouts'!G:G)</f>
        <v>0</v>
      </c>
      <c r="R30" s="12">
        <f t="shared" si="2"/>
        <v>1</v>
      </c>
      <c r="S30" s="15">
        <f t="shared" si="3"/>
        <v>65</v>
      </c>
    </row>
    <row r="31" spans="1:19" ht="13.05" x14ac:dyDescent="0.3">
      <c r="A31" s="11">
        <v>42046</v>
      </c>
      <c r="B31" s="10">
        <v>42928</v>
      </c>
      <c r="C31" s="11" t="s">
        <v>321</v>
      </c>
      <c r="D31" s="11" t="s">
        <v>238</v>
      </c>
      <c r="E31" s="11" t="str">
        <f t="shared" si="0"/>
        <v>InActive</v>
      </c>
      <c r="F31" s="12">
        <v>7</v>
      </c>
      <c r="G31" s="15">
        <v>455</v>
      </c>
      <c r="H31" s="15">
        <f t="shared" si="1"/>
        <v>65</v>
      </c>
      <c r="J31" s="12">
        <v>5</v>
      </c>
      <c r="K31" s="15">
        <v>325</v>
      </c>
      <c r="L31" s="28"/>
      <c r="M31" s="29"/>
      <c r="N31" s="12">
        <v>-5</v>
      </c>
      <c r="O31" s="15">
        <v>-325</v>
      </c>
      <c r="P31" s="12">
        <f>SUMIF('Boarding Checkouts'!$D:$D,$A31,'Boarding Checkouts'!E:E)</f>
        <v>0</v>
      </c>
      <c r="Q31" s="15">
        <f>SUMIF('Boarding Checkouts'!$D:$D,$A31,'Boarding Checkouts'!G:G)</f>
        <v>0</v>
      </c>
      <c r="R31" s="12">
        <f t="shared" si="2"/>
        <v>0</v>
      </c>
      <c r="S31" s="15">
        <f t="shared" si="3"/>
        <v>0</v>
      </c>
    </row>
    <row r="32" spans="1:19" ht="13.05" x14ac:dyDescent="0.3">
      <c r="A32" s="11">
        <v>42507</v>
      </c>
      <c r="B32" s="10">
        <v>42937</v>
      </c>
      <c r="C32" s="11" t="s">
        <v>288</v>
      </c>
      <c r="D32" s="11" t="s">
        <v>232</v>
      </c>
      <c r="E32" s="11" t="str">
        <f t="shared" si="0"/>
        <v>Active</v>
      </c>
      <c r="F32" s="12">
        <v>7</v>
      </c>
      <c r="G32" s="15">
        <v>350</v>
      </c>
      <c r="H32" s="15">
        <f t="shared" si="1"/>
        <v>50</v>
      </c>
      <c r="J32" s="12">
        <v>1</v>
      </c>
      <c r="K32" s="15">
        <v>50</v>
      </c>
      <c r="L32" s="28"/>
      <c r="M32" s="29"/>
      <c r="P32" s="12">
        <f>SUMIF('Boarding Checkouts'!$D:$D,$A32,'Boarding Checkouts'!E:E)</f>
        <v>0</v>
      </c>
      <c r="Q32" s="15">
        <f>SUMIF('Boarding Checkouts'!$D:$D,$A32,'Boarding Checkouts'!G:G)</f>
        <v>0</v>
      </c>
      <c r="R32" s="12">
        <f t="shared" si="2"/>
        <v>1</v>
      </c>
      <c r="S32" s="15">
        <f t="shared" si="3"/>
        <v>50</v>
      </c>
    </row>
    <row r="33" spans="1:19" ht="13.05" x14ac:dyDescent="0.3">
      <c r="A33" s="11">
        <v>43071</v>
      </c>
      <c r="B33" s="10">
        <v>42952</v>
      </c>
      <c r="C33" s="11" t="s">
        <v>334</v>
      </c>
      <c r="D33" s="11" t="s">
        <v>232</v>
      </c>
      <c r="E33" s="11" t="str">
        <f t="shared" si="0"/>
        <v>Active</v>
      </c>
      <c r="F33" s="12">
        <v>7</v>
      </c>
      <c r="G33" s="15">
        <v>350</v>
      </c>
      <c r="H33" s="15">
        <f t="shared" si="1"/>
        <v>50</v>
      </c>
      <c r="J33" s="12">
        <v>1</v>
      </c>
      <c r="K33" s="15">
        <v>50</v>
      </c>
      <c r="L33" s="28"/>
      <c r="M33" s="29"/>
      <c r="P33" s="12">
        <f>SUMIF('Boarding Checkouts'!$D:$D,$A33,'Boarding Checkouts'!E:E)</f>
        <v>0</v>
      </c>
      <c r="Q33" s="15">
        <f>SUMIF('Boarding Checkouts'!$D:$D,$A33,'Boarding Checkouts'!G:G)</f>
        <v>0</v>
      </c>
      <c r="R33" s="12">
        <f t="shared" si="2"/>
        <v>1</v>
      </c>
      <c r="S33" s="15">
        <f t="shared" si="3"/>
        <v>50</v>
      </c>
    </row>
    <row r="34" spans="1:19" ht="13.05" x14ac:dyDescent="0.3">
      <c r="A34" s="11">
        <v>43364</v>
      </c>
      <c r="B34" s="10">
        <v>42959</v>
      </c>
      <c r="C34" s="11" t="s">
        <v>77</v>
      </c>
      <c r="D34" s="11" t="s">
        <v>232</v>
      </c>
      <c r="E34" s="11" t="str">
        <f t="shared" si="0"/>
        <v>InActive</v>
      </c>
      <c r="F34" s="12">
        <v>14</v>
      </c>
      <c r="G34" s="15">
        <v>672</v>
      </c>
      <c r="H34" s="15">
        <f t="shared" si="1"/>
        <v>48</v>
      </c>
      <c r="J34" s="12">
        <v>1</v>
      </c>
      <c r="K34" s="15">
        <v>48</v>
      </c>
      <c r="L34" s="28"/>
      <c r="M34" s="29"/>
      <c r="P34" s="12">
        <f>SUMIF('Boarding Checkouts'!$D:$D,$A34,'Boarding Checkouts'!E:E)</f>
        <v>1</v>
      </c>
      <c r="Q34" s="15">
        <f>SUMIF('Boarding Checkouts'!$D:$D,$A34,'Boarding Checkouts'!G:G)</f>
        <v>48</v>
      </c>
      <c r="R34" s="12">
        <f t="shared" ref="R34:R65" si="4">SUM(J34,N34,-P34)</f>
        <v>0</v>
      </c>
      <c r="S34" s="15">
        <f t="shared" ref="S34:S65" si="5">SUM(K34,O34,-Q34)</f>
        <v>0</v>
      </c>
    </row>
    <row r="35" spans="1:19" ht="13.05" x14ac:dyDescent="0.3">
      <c r="A35" s="11">
        <v>44303</v>
      </c>
      <c r="B35" s="10">
        <v>42971</v>
      </c>
      <c r="C35" s="11" t="s">
        <v>250</v>
      </c>
      <c r="D35" s="11" t="s">
        <v>243</v>
      </c>
      <c r="E35" s="11" t="str">
        <f t="shared" si="0"/>
        <v>Active</v>
      </c>
      <c r="F35" s="12">
        <v>7</v>
      </c>
      <c r="G35" s="15">
        <v>630</v>
      </c>
      <c r="H35" s="15">
        <f t="shared" si="1"/>
        <v>90</v>
      </c>
      <c r="J35" s="12">
        <v>1</v>
      </c>
      <c r="K35" s="15">
        <v>90</v>
      </c>
      <c r="L35" s="28"/>
      <c r="M35" s="29"/>
      <c r="P35" s="12">
        <f>SUMIF('Boarding Checkouts'!$D:$D,$A35,'Boarding Checkouts'!E:E)</f>
        <v>0</v>
      </c>
      <c r="Q35" s="15">
        <f>SUMIF('Boarding Checkouts'!$D:$D,$A35,'Boarding Checkouts'!G:G)</f>
        <v>0</v>
      </c>
      <c r="R35" s="12">
        <f t="shared" si="4"/>
        <v>1</v>
      </c>
      <c r="S35" s="15">
        <f t="shared" si="5"/>
        <v>90</v>
      </c>
    </row>
    <row r="36" spans="1:19" ht="13.05" x14ac:dyDescent="0.3">
      <c r="A36" s="11">
        <v>44361</v>
      </c>
      <c r="B36" s="10">
        <v>42972</v>
      </c>
      <c r="C36" s="11" t="s">
        <v>265</v>
      </c>
      <c r="D36" s="11" t="s">
        <v>232</v>
      </c>
      <c r="E36" s="11" t="str">
        <f t="shared" si="0"/>
        <v>Active</v>
      </c>
      <c r="F36" s="12">
        <v>14</v>
      </c>
      <c r="G36" s="15">
        <v>672</v>
      </c>
      <c r="H36" s="15">
        <f t="shared" si="1"/>
        <v>48</v>
      </c>
      <c r="J36" s="12">
        <v>3</v>
      </c>
      <c r="K36" s="15">
        <v>144</v>
      </c>
      <c r="L36" s="28"/>
      <c r="M36" s="29"/>
      <c r="P36" s="12">
        <f>SUMIF('Boarding Checkouts'!$D:$D,$A36,'Boarding Checkouts'!E:E)</f>
        <v>0</v>
      </c>
      <c r="Q36" s="15">
        <f>SUMIF('Boarding Checkouts'!$D:$D,$A36,'Boarding Checkouts'!G:G)</f>
        <v>0</v>
      </c>
      <c r="R36" s="12">
        <f t="shared" si="4"/>
        <v>3</v>
      </c>
      <c r="S36" s="15">
        <f t="shared" si="5"/>
        <v>144</v>
      </c>
    </row>
    <row r="37" spans="1:19" ht="13.05" x14ac:dyDescent="0.3">
      <c r="A37" s="11">
        <v>44511</v>
      </c>
      <c r="B37" s="10">
        <v>42976</v>
      </c>
      <c r="C37" s="11" t="s">
        <v>109</v>
      </c>
      <c r="D37" s="11" t="s">
        <v>242</v>
      </c>
      <c r="E37" s="11" t="str">
        <f t="shared" si="0"/>
        <v>InActive</v>
      </c>
      <c r="F37" s="12">
        <v>21</v>
      </c>
      <c r="G37" s="15">
        <v>1953</v>
      </c>
      <c r="H37" s="15">
        <f t="shared" si="1"/>
        <v>93</v>
      </c>
      <c r="J37" s="12">
        <v>4</v>
      </c>
      <c r="K37" s="15">
        <v>372</v>
      </c>
      <c r="L37" s="28"/>
      <c r="M37" s="29"/>
      <c r="P37" s="12">
        <f>SUMIF('Boarding Checkouts'!$D:$D,$A37,'Boarding Checkouts'!E:E)</f>
        <v>4</v>
      </c>
      <c r="Q37" s="15">
        <f>SUMIF('Boarding Checkouts'!$D:$D,$A37,'Boarding Checkouts'!G:G)</f>
        <v>372</v>
      </c>
      <c r="R37" s="12">
        <f t="shared" si="4"/>
        <v>0</v>
      </c>
      <c r="S37" s="15">
        <f t="shared" si="5"/>
        <v>0</v>
      </c>
    </row>
    <row r="38" spans="1:19" ht="13.05" x14ac:dyDescent="0.3">
      <c r="A38" s="11">
        <v>47464</v>
      </c>
      <c r="B38" s="10">
        <v>43048</v>
      </c>
      <c r="C38" s="11" t="s">
        <v>315</v>
      </c>
      <c r="D38" s="11" t="s">
        <v>232</v>
      </c>
      <c r="E38" s="11" t="str">
        <f t="shared" si="0"/>
        <v>Active</v>
      </c>
      <c r="F38" s="12">
        <v>7</v>
      </c>
      <c r="G38" s="15">
        <v>350</v>
      </c>
      <c r="H38" s="15">
        <f t="shared" si="1"/>
        <v>50</v>
      </c>
      <c r="J38" s="12">
        <v>7</v>
      </c>
      <c r="K38" s="15">
        <v>350</v>
      </c>
      <c r="L38" s="28"/>
      <c r="M38" s="29"/>
      <c r="P38" s="12">
        <f>SUMIF('Boarding Checkouts'!$D:$D,$A38,'Boarding Checkouts'!E:E)</f>
        <v>0</v>
      </c>
      <c r="Q38" s="15">
        <f>SUMIF('Boarding Checkouts'!$D:$D,$A38,'Boarding Checkouts'!G:G)</f>
        <v>0</v>
      </c>
      <c r="R38" s="12">
        <f t="shared" si="4"/>
        <v>7</v>
      </c>
      <c r="S38" s="15">
        <f t="shared" si="5"/>
        <v>350</v>
      </c>
    </row>
    <row r="39" spans="1:19" ht="13.05" x14ac:dyDescent="0.3">
      <c r="A39" s="11">
        <v>47676</v>
      </c>
      <c r="B39" s="10">
        <v>43066</v>
      </c>
      <c r="C39" s="11" t="s">
        <v>248</v>
      </c>
      <c r="D39" s="11" t="s">
        <v>232</v>
      </c>
      <c r="E39" s="11" t="str">
        <f t="shared" si="0"/>
        <v>Active</v>
      </c>
      <c r="F39" s="12">
        <v>14</v>
      </c>
      <c r="G39" s="15">
        <v>672</v>
      </c>
      <c r="H39" s="15">
        <f t="shared" si="1"/>
        <v>48</v>
      </c>
      <c r="J39" s="12">
        <v>2</v>
      </c>
      <c r="K39" s="15">
        <v>96</v>
      </c>
      <c r="L39" s="28"/>
      <c r="M39" s="29"/>
      <c r="P39" s="12">
        <f>SUMIF('Boarding Checkouts'!$D:$D,$A39,'Boarding Checkouts'!E:E)</f>
        <v>0</v>
      </c>
      <c r="Q39" s="15">
        <f>SUMIF('Boarding Checkouts'!$D:$D,$A39,'Boarding Checkouts'!G:G)</f>
        <v>0</v>
      </c>
      <c r="R39" s="12">
        <f t="shared" si="4"/>
        <v>2</v>
      </c>
      <c r="S39" s="15">
        <f t="shared" si="5"/>
        <v>96</v>
      </c>
    </row>
    <row r="40" spans="1:19" ht="13.05" x14ac:dyDescent="0.3">
      <c r="A40" s="11">
        <v>47698</v>
      </c>
      <c r="B40" s="10">
        <v>43054</v>
      </c>
      <c r="C40" s="11" t="s">
        <v>294</v>
      </c>
      <c r="D40" s="11" t="s">
        <v>232</v>
      </c>
      <c r="E40" s="11" t="str">
        <f t="shared" si="0"/>
        <v>InActive</v>
      </c>
      <c r="F40" s="12">
        <v>7</v>
      </c>
      <c r="G40" s="15">
        <v>350</v>
      </c>
      <c r="H40" s="15">
        <f t="shared" si="1"/>
        <v>50</v>
      </c>
      <c r="J40" s="12">
        <v>7</v>
      </c>
      <c r="K40" s="15">
        <v>350</v>
      </c>
      <c r="L40" s="28"/>
      <c r="M40" s="29"/>
      <c r="P40" s="12">
        <f>SUMIF('Boarding Checkouts'!$D:$D,$A40,'Boarding Checkouts'!E:E)</f>
        <v>7</v>
      </c>
      <c r="Q40" s="15">
        <f>SUMIF('Boarding Checkouts'!$D:$D,$A40,'Boarding Checkouts'!G:G)</f>
        <v>350</v>
      </c>
      <c r="R40" s="12">
        <f t="shared" si="4"/>
        <v>0</v>
      </c>
      <c r="S40" s="15">
        <f t="shared" si="5"/>
        <v>0</v>
      </c>
    </row>
    <row r="41" spans="1:19" ht="13.05" x14ac:dyDescent="0.3">
      <c r="A41" s="11">
        <v>47986</v>
      </c>
      <c r="B41" s="10">
        <v>43060</v>
      </c>
      <c r="C41" s="11" t="s">
        <v>276</v>
      </c>
      <c r="D41" s="11" t="s">
        <v>232</v>
      </c>
      <c r="E41" s="11" t="str">
        <f t="shared" si="0"/>
        <v>Active</v>
      </c>
      <c r="F41" s="12">
        <v>7</v>
      </c>
      <c r="G41" s="15">
        <v>350</v>
      </c>
      <c r="H41" s="15">
        <f t="shared" si="1"/>
        <v>50</v>
      </c>
      <c r="J41" s="12">
        <v>2</v>
      </c>
      <c r="K41" s="15">
        <v>100</v>
      </c>
      <c r="L41" s="28"/>
      <c r="M41" s="29"/>
      <c r="P41" s="12">
        <f>SUMIF('Boarding Checkouts'!$D:$D,$A41,'Boarding Checkouts'!E:E)</f>
        <v>0</v>
      </c>
      <c r="Q41" s="15">
        <f>SUMIF('Boarding Checkouts'!$D:$D,$A41,'Boarding Checkouts'!G:G)</f>
        <v>0</v>
      </c>
      <c r="R41" s="12">
        <f t="shared" si="4"/>
        <v>2</v>
      </c>
      <c r="S41" s="15">
        <f t="shared" si="5"/>
        <v>100</v>
      </c>
    </row>
    <row r="42" spans="1:19" ht="13.05" x14ac:dyDescent="0.3">
      <c r="A42" s="11">
        <v>48607</v>
      </c>
      <c r="B42" s="10">
        <v>43073</v>
      </c>
      <c r="C42" s="11" t="s">
        <v>319</v>
      </c>
      <c r="D42" s="11" t="s">
        <v>232</v>
      </c>
      <c r="E42" s="11" t="str">
        <f t="shared" si="0"/>
        <v>Active</v>
      </c>
      <c r="F42" s="12">
        <v>14</v>
      </c>
      <c r="G42" s="15">
        <v>672</v>
      </c>
      <c r="H42" s="15">
        <f t="shared" si="1"/>
        <v>48</v>
      </c>
      <c r="J42" s="12">
        <v>5</v>
      </c>
      <c r="K42" s="15">
        <v>240</v>
      </c>
      <c r="L42" s="28"/>
      <c r="M42" s="29"/>
      <c r="P42" s="12">
        <f>SUMIF('Boarding Checkouts'!$D:$D,$A42,'Boarding Checkouts'!E:E)</f>
        <v>0</v>
      </c>
      <c r="Q42" s="15">
        <f>SUMIF('Boarding Checkouts'!$D:$D,$A42,'Boarding Checkouts'!G:G)</f>
        <v>0</v>
      </c>
      <c r="R42" s="12">
        <f t="shared" si="4"/>
        <v>5</v>
      </c>
      <c r="S42" s="15">
        <f t="shared" si="5"/>
        <v>240</v>
      </c>
    </row>
    <row r="43" spans="1:19" ht="13.05" x14ac:dyDescent="0.3">
      <c r="A43" s="11">
        <v>48884</v>
      </c>
      <c r="B43" s="10">
        <v>43080</v>
      </c>
      <c r="C43" s="11" t="s">
        <v>280</v>
      </c>
      <c r="D43" s="11" t="s">
        <v>232</v>
      </c>
      <c r="E43" s="11" t="str">
        <f t="shared" si="0"/>
        <v>Active</v>
      </c>
      <c r="F43" s="12">
        <v>7</v>
      </c>
      <c r="G43" s="15">
        <v>350</v>
      </c>
      <c r="H43" s="15">
        <f t="shared" si="1"/>
        <v>50</v>
      </c>
      <c r="J43" s="12">
        <v>5</v>
      </c>
      <c r="K43" s="15">
        <v>250</v>
      </c>
      <c r="L43" s="28"/>
      <c r="M43" s="29"/>
      <c r="P43" s="12">
        <f>SUMIF('Boarding Checkouts'!$D:$D,$A43,'Boarding Checkouts'!E:E)</f>
        <v>0</v>
      </c>
      <c r="Q43" s="15">
        <f>SUMIF('Boarding Checkouts'!$D:$D,$A43,'Boarding Checkouts'!G:G)</f>
        <v>0</v>
      </c>
      <c r="R43" s="12">
        <f t="shared" si="4"/>
        <v>5</v>
      </c>
      <c r="S43" s="15">
        <f t="shared" si="5"/>
        <v>250</v>
      </c>
    </row>
    <row r="44" spans="1:19" ht="13.05" x14ac:dyDescent="0.3">
      <c r="A44" s="11">
        <v>49294</v>
      </c>
      <c r="B44" s="10">
        <v>43089</v>
      </c>
      <c r="C44" s="11" t="s">
        <v>296</v>
      </c>
      <c r="D44" s="11" t="s">
        <v>232</v>
      </c>
      <c r="E44" s="11" t="str">
        <f t="shared" si="0"/>
        <v>Active</v>
      </c>
      <c r="F44" s="12">
        <v>14</v>
      </c>
      <c r="G44" s="15">
        <v>672</v>
      </c>
      <c r="H44" s="15">
        <f t="shared" si="1"/>
        <v>48</v>
      </c>
      <c r="J44" s="12">
        <v>4</v>
      </c>
      <c r="K44" s="15">
        <v>192</v>
      </c>
      <c r="L44" s="28"/>
      <c r="M44" s="29"/>
      <c r="P44" s="12">
        <f>SUMIF('Boarding Checkouts'!$D:$D,$A44,'Boarding Checkouts'!E:E)</f>
        <v>0</v>
      </c>
      <c r="Q44" s="15">
        <f>SUMIF('Boarding Checkouts'!$D:$D,$A44,'Boarding Checkouts'!G:G)</f>
        <v>0</v>
      </c>
      <c r="R44" s="12">
        <f t="shared" si="4"/>
        <v>4</v>
      </c>
      <c r="S44" s="15">
        <f t="shared" si="5"/>
        <v>192</v>
      </c>
    </row>
    <row r="45" spans="1:19" ht="13.05" x14ac:dyDescent="0.3">
      <c r="A45" s="11">
        <v>49900</v>
      </c>
      <c r="B45" s="10">
        <v>43101</v>
      </c>
      <c r="C45" s="11" t="s">
        <v>332</v>
      </c>
      <c r="D45" s="11" t="s">
        <v>232</v>
      </c>
      <c r="E45" s="11" t="str">
        <f t="shared" si="0"/>
        <v>InActive</v>
      </c>
      <c r="F45" s="12">
        <v>14</v>
      </c>
      <c r="G45" s="15">
        <v>672</v>
      </c>
      <c r="H45" s="15">
        <f t="shared" si="1"/>
        <v>48</v>
      </c>
      <c r="J45" s="12">
        <v>1</v>
      </c>
      <c r="K45" s="15">
        <v>48</v>
      </c>
      <c r="L45" s="28"/>
      <c r="M45" s="29"/>
      <c r="P45" s="12">
        <f>SUMIF('Boarding Checkouts'!$D:$D,$A45,'Boarding Checkouts'!E:E)</f>
        <v>1</v>
      </c>
      <c r="Q45" s="15">
        <f>SUMIF('Boarding Checkouts'!$D:$D,$A45,'Boarding Checkouts'!G:G)</f>
        <v>48</v>
      </c>
      <c r="R45" s="12">
        <f t="shared" si="4"/>
        <v>0</v>
      </c>
      <c r="S45" s="15">
        <f t="shared" si="5"/>
        <v>0</v>
      </c>
    </row>
    <row r="46" spans="1:19" ht="13.05" x14ac:dyDescent="0.3">
      <c r="A46" s="11">
        <v>50684</v>
      </c>
      <c r="B46" s="10">
        <v>43114</v>
      </c>
      <c r="C46" s="11" t="s">
        <v>100</v>
      </c>
      <c r="D46" s="11" t="s">
        <v>232</v>
      </c>
      <c r="E46" s="11" t="str">
        <f t="shared" si="0"/>
        <v>InActive</v>
      </c>
      <c r="F46" s="12">
        <v>7</v>
      </c>
      <c r="G46" s="15">
        <v>350</v>
      </c>
      <c r="H46" s="15">
        <f t="shared" si="1"/>
        <v>50</v>
      </c>
      <c r="J46" s="12">
        <v>1</v>
      </c>
      <c r="K46" s="15">
        <v>50</v>
      </c>
      <c r="L46" s="28"/>
      <c r="M46" s="29"/>
      <c r="P46" s="12">
        <f>SUMIF('Boarding Checkouts'!$D:$D,$A46,'Boarding Checkouts'!E:E)</f>
        <v>1</v>
      </c>
      <c r="Q46" s="15">
        <f>SUMIF('Boarding Checkouts'!$D:$D,$A46,'Boarding Checkouts'!G:G)</f>
        <v>50</v>
      </c>
      <c r="R46" s="12">
        <f t="shared" si="4"/>
        <v>0</v>
      </c>
      <c r="S46" s="15">
        <f t="shared" si="5"/>
        <v>0</v>
      </c>
    </row>
    <row r="47" spans="1:19" ht="13.05" x14ac:dyDescent="0.3">
      <c r="A47" s="11">
        <v>51117</v>
      </c>
      <c r="B47" s="10">
        <v>43129</v>
      </c>
      <c r="C47" s="11" t="s">
        <v>337</v>
      </c>
      <c r="D47" s="11" t="s">
        <v>236</v>
      </c>
      <c r="E47" s="11" t="str">
        <f t="shared" si="0"/>
        <v>InActive</v>
      </c>
      <c r="F47" s="12">
        <v>7</v>
      </c>
      <c r="G47" s="15">
        <v>406</v>
      </c>
      <c r="H47" s="15">
        <f t="shared" si="1"/>
        <v>58</v>
      </c>
      <c r="J47" s="12">
        <v>2</v>
      </c>
      <c r="K47" s="15">
        <v>116</v>
      </c>
      <c r="L47" s="28"/>
      <c r="M47" s="29"/>
      <c r="P47" s="12">
        <f>SUMIF('Boarding Checkouts'!$D:$D,$A47,'Boarding Checkouts'!E:E)</f>
        <v>2</v>
      </c>
      <c r="Q47" s="15">
        <f>SUMIF('Boarding Checkouts'!$D:$D,$A47,'Boarding Checkouts'!G:G)</f>
        <v>116</v>
      </c>
      <c r="R47" s="12">
        <f t="shared" si="4"/>
        <v>0</v>
      </c>
      <c r="S47" s="15">
        <f t="shared" si="5"/>
        <v>0</v>
      </c>
    </row>
    <row r="48" spans="1:19" ht="13.05" x14ac:dyDescent="0.3">
      <c r="A48" s="11">
        <v>52683</v>
      </c>
      <c r="B48" s="10">
        <v>43160</v>
      </c>
      <c r="C48" s="11" t="s">
        <v>289</v>
      </c>
      <c r="D48" s="11" t="s">
        <v>236</v>
      </c>
      <c r="E48" s="11" t="str">
        <f t="shared" si="0"/>
        <v>Active</v>
      </c>
      <c r="F48" s="12">
        <v>7</v>
      </c>
      <c r="G48" s="15">
        <v>406</v>
      </c>
      <c r="H48" s="15">
        <f t="shared" si="1"/>
        <v>58</v>
      </c>
      <c r="J48" s="12">
        <v>2</v>
      </c>
      <c r="K48" s="15">
        <v>116</v>
      </c>
      <c r="L48" s="28"/>
      <c r="M48" s="29"/>
      <c r="P48" s="12">
        <f>SUMIF('Boarding Checkouts'!$D:$D,$A48,'Boarding Checkouts'!E:E)</f>
        <v>0</v>
      </c>
      <c r="Q48" s="15">
        <f>SUMIF('Boarding Checkouts'!$D:$D,$A48,'Boarding Checkouts'!G:G)</f>
        <v>0</v>
      </c>
      <c r="R48" s="12">
        <f t="shared" si="4"/>
        <v>2</v>
      </c>
      <c r="S48" s="15">
        <f t="shared" si="5"/>
        <v>116</v>
      </c>
    </row>
    <row r="49" spans="1:19" ht="13.05" x14ac:dyDescent="0.3">
      <c r="A49" s="11">
        <v>52729</v>
      </c>
      <c r="B49" s="10">
        <v>43156</v>
      </c>
      <c r="C49" s="11" t="s">
        <v>306</v>
      </c>
      <c r="D49" s="11" t="s">
        <v>232</v>
      </c>
      <c r="E49" s="11" t="str">
        <f t="shared" si="0"/>
        <v>Active</v>
      </c>
      <c r="F49" s="12">
        <v>7</v>
      </c>
      <c r="G49" s="15">
        <v>350</v>
      </c>
      <c r="H49" s="15">
        <f t="shared" si="1"/>
        <v>50</v>
      </c>
      <c r="J49" s="12">
        <v>4</v>
      </c>
      <c r="K49" s="15">
        <v>200</v>
      </c>
      <c r="L49" s="28"/>
      <c r="M49" s="29"/>
      <c r="P49" s="12">
        <f>SUMIF('Boarding Checkouts'!$D:$D,$A49,'Boarding Checkouts'!E:E)</f>
        <v>0</v>
      </c>
      <c r="Q49" s="15">
        <f>SUMIF('Boarding Checkouts'!$D:$D,$A49,'Boarding Checkouts'!G:G)</f>
        <v>0</v>
      </c>
      <c r="R49" s="12">
        <f t="shared" si="4"/>
        <v>4</v>
      </c>
      <c r="S49" s="15">
        <f t="shared" si="5"/>
        <v>200</v>
      </c>
    </row>
    <row r="50" spans="1:19" ht="13.05" x14ac:dyDescent="0.3">
      <c r="A50" s="11">
        <v>52901</v>
      </c>
      <c r="B50" s="10">
        <v>43168</v>
      </c>
      <c r="C50" s="11" t="s">
        <v>293</v>
      </c>
      <c r="D50" s="11" t="s">
        <v>236</v>
      </c>
      <c r="E50" s="11" t="str">
        <f t="shared" si="0"/>
        <v>InActive</v>
      </c>
      <c r="F50" s="12">
        <v>14</v>
      </c>
      <c r="G50" s="15">
        <v>784</v>
      </c>
      <c r="H50" s="15">
        <f t="shared" si="1"/>
        <v>56</v>
      </c>
      <c r="J50" s="12">
        <v>1</v>
      </c>
      <c r="K50" s="15">
        <v>56</v>
      </c>
      <c r="L50" s="28"/>
      <c r="M50" s="29"/>
      <c r="P50" s="12">
        <f>SUMIF('Boarding Checkouts'!$D:$D,$A50,'Boarding Checkouts'!E:E)</f>
        <v>1</v>
      </c>
      <c r="Q50" s="15">
        <f>SUMIF('Boarding Checkouts'!$D:$D,$A50,'Boarding Checkouts'!G:G)</f>
        <v>56</v>
      </c>
      <c r="R50" s="12">
        <f t="shared" si="4"/>
        <v>0</v>
      </c>
      <c r="S50" s="15">
        <f t="shared" si="5"/>
        <v>0</v>
      </c>
    </row>
    <row r="51" spans="1:19" ht="13.05" x14ac:dyDescent="0.3">
      <c r="A51" s="11">
        <v>53126</v>
      </c>
      <c r="B51" s="10">
        <v>43165</v>
      </c>
      <c r="C51" s="11" t="s">
        <v>317</v>
      </c>
      <c r="D51" s="11" t="s">
        <v>232</v>
      </c>
      <c r="E51" s="11" t="str">
        <f t="shared" si="0"/>
        <v>InActive</v>
      </c>
      <c r="F51" s="12">
        <v>14</v>
      </c>
      <c r="G51" s="15">
        <v>672</v>
      </c>
      <c r="H51" s="15">
        <f t="shared" si="1"/>
        <v>48</v>
      </c>
      <c r="J51" s="12">
        <v>4</v>
      </c>
      <c r="K51" s="15">
        <v>192</v>
      </c>
      <c r="L51" s="28"/>
      <c r="M51" s="29"/>
      <c r="P51" s="12">
        <f>SUMIF('Boarding Checkouts'!$D:$D,$A51,'Boarding Checkouts'!E:E)</f>
        <v>4</v>
      </c>
      <c r="Q51" s="15">
        <f>SUMIF('Boarding Checkouts'!$D:$D,$A51,'Boarding Checkouts'!G:G)</f>
        <v>192</v>
      </c>
      <c r="R51" s="12">
        <f t="shared" si="4"/>
        <v>0</v>
      </c>
      <c r="S51" s="15">
        <f t="shared" si="5"/>
        <v>0</v>
      </c>
    </row>
    <row r="52" spans="1:19" ht="13.05" x14ac:dyDescent="0.3">
      <c r="A52" s="11">
        <v>53420</v>
      </c>
      <c r="B52" s="10">
        <v>43173</v>
      </c>
      <c r="C52" s="11" t="s">
        <v>257</v>
      </c>
      <c r="D52" s="11" t="s">
        <v>240</v>
      </c>
      <c r="E52" s="11" t="str">
        <f t="shared" si="0"/>
        <v>Active</v>
      </c>
      <c r="F52" s="12">
        <v>7</v>
      </c>
      <c r="G52" s="15">
        <v>742</v>
      </c>
      <c r="H52" s="15">
        <f t="shared" si="1"/>
        <v>106</v>
      </c>
      <c r="J52" s="12">
        <v>2</v>
      </c>
      <c r="K52" s="15">
        <v>212</v>
      </c>
      <c r="L52" s="28"/>
      <c r="M52" s="29"/>
      <c r="P52" s="12">
        <f>SUMIF('Boarding Checkouts'!$D:$D,$A52,'Boarding Checkouts'!E:E)</f>
        <v>0</v>
      </c>
      <c r="Q52" s="15">
        <f>SUMIF('Boarding Checkouts'!$D:$D,$A52,'Boarding Checkouts'!G:G)</f>
        <v>0</v>
      </c>
      <c r="R52" s="12">
        <f t="shared" si="4"/>
        <v>2</v>
      </c>
      <c r="S52" s="15">
        <f t="shared" si="5"/>
        <v>212</v>
      </c>
    </row>
    <row r="53" spans="1:19" ht="13.05" x14ac:dyDescent="0.3">
      <c r="A53" s="11">
        <v>54514</v>
      </c>
      <c r="B53" s="10">
        <v>43207</v>
      </c>
      <c r="C53" s="11" t="s">
        <v>241</v>
      </c>
      <c r="D53" s="11" t="s">
        <v>232</v>
      </c>
      <c r="E53" s="11" t="str">
        <f t="shared" si="0"/>
        <v>InActive</v>
      </c>
      <c r="F53" s="12">
        <v>14</v>
      </c>
      <c r="G53" s="15">
        <v>672</v>
      </c>
      <c r="H53" s="15">
        <f t="shared" si="1"/>
        <v>48</v>
      </c>
      <c r="J53" s="12">
        <v>2</v>
      </c>
      <c r="K53" s="15">
        <v>96</v>
      </c>
      <c r="L53" s="28"/>
      <c r="M53" s="29"/>
      <c r="P53" s="12">
        <f>SUMIF('Boarding Checkouts'!$D:$D,$A53,'Boarding Checkouts'!E:E)</f>
        <v>2</v>
      </c>
      <c r="Q53" s="15">
        <f>SUMIF('Boarding Checkouts'!$D:$D,$A53,'Boarding Checkouts'!G:G)</f>
        <v>96</v>
      </c>
      <c r="R53" s="12">
        <f t="shared" si="4"/>
        <v>0</v>
      </c>
      <c r="S53" s="15">
        <f t="shared" si="5"/>
        <v>0</v>
      </c>
    </row>
    <row r="54" spans="1:19" ht="13.05" x14ac:dyDescent="0.3">
      <c r="A54" s="11">
        <v>54666</v>
      </c>
      <c r="B54" s="10">
        <v>43198</v>
      </c>
      <c r="C54" s="11" t="s">
        <v>287</v>
      </c>
      <c r="D54" s="11" t="s">
        <v>236</v>
      </c>
      <c r="E54" s="11" t="str">
        <f t="shared" si="0"/>
        <v>InActive</v>
      </c>
      <c r="F54" s="12">
        <v>7</v>
      </c>
      <c r="G54" s="15">
        <v>406</v>
      </c>
      <c r="H54" s="15">
        <f t="shared" si="1"/>
        <v>58</v>
      </c>
      <c r="J54" s="12">
        <v>2</v>
      </c>
      <c r="K54" s="15">
        <v>116</v>
      </c>
      <c r="L54" s="28"/>
      <c r="M54" s="29"/>
      <c r="P54" s="12">
        <f>SUMIF('Boarding Checkouts'!$D:$D,$A54,'Boarding Checkouts'!E:E)</f>
        <v>2</v>
      </c>
      <c r="Q54" s="15">
        <f>SUMIF('Boarding Checkouts'!$D:$D,$A54,'Boarding Checkouts'!G:G)</f>
        <v>116</v>
      </c>
      <c r="R54" s="12">
        <f t="shared" si="4"/>
        <v>0</v>
      </c>
      <c r="S54" s="15">
        <f t="shared" si="5"/>
        <v>0</v>
      </c>
    </row>
    <row r="55" spans="1:19" ht="13.05" x14ac:dyDescent="0.3">
      <c r="A55" s="11">
        <v>54982</v>
      </c>
      <c r="B55" s="10">
        <v>43206</v>
      </c>
      <c r="C55" s="11" t="s">
        <v>1957</v>
      </c>
      <c r="D55" s="11" t="s">
        <v>232</v>
      </c>
      <c r="E55" s="11" t="str">
        <f t="shared" si="0"/>
        <v>Active</v>
      </c>
      <c r="F55" s="12">
        <v>7</v>
      </c>
      <c r="G55" s="15">
        <v>350</v>
      </c>
      <c r="H55" s="15">
        <f t="shared" si="1"/>
        <v>50</v>
      </c>
      <c r="J55" s="12">
        <v>4</v>
      </c>
      <c r="K55" s="15">
        <v>200</v>
      </c>
      <c r="L55" s="28"/>
      <c r="M55" s="29"/>
      <c r="P55" s="12">
        <f>SUMIF('Boarding Checkouts'!$D:$D,$A55,'Boarding Checkouts'!E:E)</f>
        <v>1</v>
      </c>
      <c r="Q55" s="15">
        <f>SUMIF('Boarding Checkouts'!$D:$D,$A55,'Boarding Checkouts'!G:G)</f>
        <v>50</v>
      </c>
      <c r="R55" s="12">
        <f t="shared" si="4"/>
        <v>3</v>
      </c>
      <c r="S55" s="15">
        <f t="shared" si="5"/>
        <v>150</v>
      </c>
    </row>
    <row r="56" spans="1:19" ht="13.05" x14ac:dyDescent="0.3">
      <c r="A56" s="11">
        <v>55244</v>
      </c>
      <c r="B56" s="10">
        <v>43218</v>
      </c>
      <c r="C56" s="11" t="s">
        <v>343</v>
      </c>
      <c r="D56" s="11" t="s">
        <v>232</v>
      </c>
      <c r="E56" s="11" t="str">
        <f t="shared" si="0"/>
        <v>InActive</v>
      </c>
      <c r="F56" s="12">
        <v>7</v>
      </c>
      <c r="G56" s="15">
        <v>350</v>
      </c>
      <c r="H56" s="15">
        <f t="shared" si="1"/>
        <v>50</v>
      </c>
      <c r="J56" s="12">
        <v>3</v>
      </c>
      <c r="K56" s="15">
        <v>150</v>
      </c>
      <c r="L56" s="28"/>
      <c r="M56" s="29"/>
      <c r="P56" s="12">
        <f>SUMIF('Boarding Checkouts'!$D:$D,$A56,'Boarding Checkouts'!E:E)</f>
        <v>3</v>
      </c>
      <c r="Q56" s="15">
        <f>SUMIF('Boarding Checkouts'!$D:$D,$A56,'Boarding Checkouts'!G:G)</f>
        <v>150</v>
      </c>
      <c r="R56" s="12">
        <f t="shared" si="4"/>
        <v>0</v>
      </c>
      <c r="S56" s="15">
        <f t="shared" si="5"/>
        <v>0</v>
      </c>
    </row>
    <row r="57" spans="1:19" ht="13.05" x14ac:dyDescent="0.3">
      <c r="A57" s="11">
        <v>55551</v>
      </c>
      <c r="B57" s="10">
        <v>43217</v>
      </c>
      <c r="C57" s="11" t="s">
        <v>235</v>
      </c>
      <c r="D57" s="11" t="s">
        <v>236</v>
      </c>
      <c r="E57" s="11" t="str">
        <f t="shared" si="0"/>
        <v>InActive</v>
      </c>
      <c r="F57" s="12">
        <v>7</v>
      </c>
      <c r="G57" s="15">
        <v>406</v>
      </c>
      <c r="H57" s="15">
        <f t="shared" si="1"/>
        <v>58</v>
      </c>
      <c r="J57" s="12">
        <v>4</v>
      </c>
      <c r="K57" s="15">
        <v>232</v>
      </c>
      <c r="L57" s="28"/>
      <c r="M57" s="29"/>
      <c r="P57" s="12">
        <f>SUMIF('Boarding Checkouts'!$D:$D,$A57,'Boarding Checkouts'!E:E)</f>
        <v>4</v>
      </c>
      <c r="Q57" s="15">
        <f>SUMIF('Boarding Checkouts'!$D:$D,$A57,'Boarding Checkouts'!G:G)</f>
        <v>232</v>
      </c>
      <c r="R57" s="12">
        <f t="shared" si="4"/>
        <v>0</v>
      </c>
      <c r="S57" s="15">
        <f t="shared" si="5"/>
        <v>0</v>
      </c>
    </row>
    <row r="58" spans="1:19" ht="13.05" x14ac:dyDescent="0.3">
      <c r="A58" s="11">
        <v>55661</v>
      </c>
      <c r="B58" s="10">
        <v>43220</v>
      </c>
      <c r="C58" s="11" t="s">
        <v>234</v>
      </c>
      <c r="D58" s="11" t="s">
        <v>232</v>
      </c>
      <c r="E58" s="11" t="str">
        <f t="shared" si="0"/>
        <v>Active</v>
      </c>
      <c r="F58" s="12">
        <v>14</v>
      </c>
      <c r="G58" s="15">
        <v>672</v>
      </c>
      <c r="H58" s="15">
        <f t="shared" si="1"/>
        <v>48</v>
      </c>
      <c r="J58" s="12">
        <v>5</v>
      </c>
      <c r="K58" s="15">
        <v>240</v>
      </c>
      <c r="L58" s="28"/>
      <c r="M58" s="29"/>
      <c r="P58" s="12">
        <f>SUMIF('Boarding Checkouts'!$D:$D,$A58,'Boarding Checkouts'!E:E)</f>
        <v>0</v>
      </c>
      <c r="Q58" s="15">
        <f>SUMIF('Boarding Checkouts'!$D:$D,$A58,'Boarding Checkouts'!G:G)</f>
        <v>0</v>
      </c>
      <c r="R58" s="12">
        <f t="shared" si="4"/>
        <v>5</v>
      </c>
      <c r="S58" s="15">
        <f t="shared" si="5"/>
        <v>240</v>
      </c>
    </row>
    <row r="59" spans="1:19" ht="13.05" x14ac:dyDescent="0.3">
      <c r="A59" s="11">
        <v>55889</v>
      </c>
      <c r="B59" s="10">
        <v>43226</v>
      </c>
      <c r="C59" s="11" t="s">
        <v>264</v>
      </c>
      <c r="D59" s="11" t="s">
        <v>232</v>
      </c>
      <c r="E59" s="11" t="str">
        <f t="shared" si="0"/>
        <v>InActive</v>
      </c>
      <c r="F59" s="12">
        <v>14</v>
      </c>
      <c r="G59" s="15">
        <v>672</v>
      </c>
      <c r="H59" s="15">
        <f t="shared" si="1"/>
        <v>48</v>
      </c>
      <c r="J59" s="12">
        <v>3</v>
      </c>
      <c r="K59" s="15">
        <v>144</v>
      </c>
      <c r="L59" s="28"/>
      <c r="M59" s="29"/>
      <c r="P59" s="12">
        <f>SUMIF('Boarding Checkouts'!$D:$D,$A59,'Boarding Checkouts'!E:E)</f>
        <v>3</v>
      </c>
      <c r="Q59" s="15">
        <f>SUMIF('Boarding Checkouts'!$D:$D,$A59,'Boarding Checkouts'!G:G)</f>
        <v>144</v>
      </c>
      <c r="R59" s="12">
        <f t="shared" si="4"/>
        <v>0</v>
      </c>
      <c r="S59" s="15">
        <f t="shared" si="5"/>
        <v>0</v>
      </c>
    </row>
    <row r="60" spans="1:19" ht="13.05" x14ac:dyDescent="0.3">
      <c r="A60" s="11">
        <v>56576</v>
      </c>
      <c r="B60" s="10">
        <v>43239</v>
      </c>
      <c r="C60" s="11" t="s">
        <v>268</v>
      </c>
      <c r="D60" s="11" t="s">
        <v>232</v>
      </c>
      <c r="E60" s="11" t="str">
        <f t="shared" si="0"/>
        <v>Active</v>
      </c>
      <c r="F60" s="12">
        <v>7</v>
      </c>
      <c r="G60" s="15">
        <v>350</v>
      </c>
      <c r="H60" s="15">
        <f t="shared" si="1"/>
        <v>50</v>
      </c>
      <c r="J60" s="12">
        <v>7</v>
      </c>
      <c r="K60" s="15">
        <v>350</v>
      </c>
      <c r="L60" s="28"/>
      <c r="M60" s="29"/>
      <c r="P60" s="12">
        <f>SUMIF('Boarding Checkouts'!$D:$D,$A60,'Boarding Checkouts'!E:E)</f>
        <v>0</v>
      </c>
      <c r="Q60" s="15">
        <f>SUMIF('Boarding Checkouts'!$D:$D,$A60,'Boarding Checkouts'!G:G)</f>
        <v>0</v>
      </c>
      <c r="R60" s="12">
        <f t="shared" si="4"/>
        <v>7</v>
      </c>
      <c r="S60" s="15">
        <f t="shared" si="5"/>
        <v>350</v>
      </c>
    </row>
    <row r="61" spans="1:19" ht="13.05" x14ac:dyDescent="0.3">
      <c r="A61" s="11">
        <v>56742</v>
      </c>
      <c r="B61" s="10">
        <v>43248</v>
      </c>
      <c r="C61" s="11" t="s">
        <v>300</v>
      </c>
      <c r="D61" s="11" t="s">
        <v>240</v>
      </c>
      <c r="E61" s="11" t="str">
        <f t="shared" si="0"/>
        <v>Active</v>
      </c>
      <c r="F61" s="12">
        <v>7</v>
      </c>
      <c r="G61" s="15">
        <v>742</v>
      </c>
      <c r="H61" s="15">
        <f t="shared" si="1"/>
        <v>106</v>
      </c>
      <c r="J61" s="12">
        <v>1</v>
      </c>
      <c r="K61" s="15">
        <v>106</v>
      </c>
      <c r="L61" s="28"/>
      <c r="M61" s="29"/>
      <c r="P61" s="12">
        <f>SUMIF('Boarding Checkouts'!$D:$D,$A61,'Boarding Checkouts'!E:E)</f>
        <v>0</v>
      </c>
      <c r="Q61" s="15">
        <f>SUMIF('Boarding Checkouts'!$D:$D,$A61,'Boarding Checkouts'!G:G)</f>
        <v>0</v>
      </c>
      <c r="R61" s="12">
        <f t="shared" si="4"/>
        <v>1</v>
      </c>
      <c r="S61" s="15">
        <f t="shared" si="5"/>
        <v>106</v>
      </c>
    </row>
    <row r="62" spans="1:19" ht="13.05" x14ac:dyDescent="0.3">
      <c r="A62" s="11">
        <v>56970</v>
      </c>
      <c r="B62" s="10">
        <v>43248</v>
      </c>
      <c r="C62" s="11" t="s">
        <v>305</v>
      </c>
      <c r="D62" s="11" t="s">
        <v>243</v>
      </c>
      <c r="E62" s="11" t="str">
        <f t="shared" si="0"/>
        <v>InActive</v>
      </c>
      <c r="F62" s="12">
        <v>7</v>
      </c>
      <c r="G62" s="15">
        <v>679</v>
      </c>
      <c r="H62" s="15">
        <f t="shared" si="1"/>
        <v>97</v>
      </c>
      <c r="J62" s="12">
        <v>4</v>
      </c>
      <c r="K62" s="15">
        <v>388</v>
      </c>
      <c r="L62" s="28"/>
      <c r="M62" s="29"/>
      <c r="P62" s="12">
        <f>SUMIF('Boarding Checkouts'!$D:$D,$A62,'Boarding Checkouts'!E:E)</f>
        <v>4</v>
      </c>
      <c r="Q62" s="15">
        <f>SUMIF('Boarding Checkouts'!$D:$D,$A62,'Boarding Checkouts'!G:G)</f>
        <v>388</v>
      </c>
      <c r="R62" s="12">
        <f t="shared" si="4"/>
        <v>0</v>
      </c>
      <c r="S62" s="15">
        <f t="shared" si="5"/>
        <v>0</v>
      </c>
    </row>
    <row r="63" spans="1:19" ht="13.05" x14ac:dyDescent="0.3">
      <c r="A63" s="11">
        <v>57586</v>
      </c>
      <c r="B63" s="10">
        <v>43260</v>
      </c>
      <c r="C63" s="11" t="s">
        <v>290</v>
      </c>
      <c r="D63" s="11" t="s">
        <v>236</v>
      </c>
      <c r="E63" s="11" t="str">
        <f t="shared" si="0"/>
        <v>Active</v>
      </c>
      <c r="F63" s="12">
        <v>7</v>
      </c>
      <c r="G63" s="15">
        <v>406</v>
      </c>
      <c r="H63" s="15">
        <f t="shared" si="1"/>
        <v>58</v>
      </c>
      <c r="J63" s="12">
        <v>6</v>
      </c>
      <c r="K63" s="15">
        <v>348</v>
      </c>
      <c r="L63" s="28"/>
      <c r="M63" s="29"/>
      <c r="P63" s="12">
        <f>SUMIF('Boarding Checkouts'!$D:$D,$A63,'Boarding Checkouts'!E:E)</f>
        <v>3</v>
      </c>
      <c r="Q63" s="15">
        <f>SUMIF('Boarding Checkouts'!$D:$D,$A63,'Boarding Checkouts'!G:G)</f>
        <v>174</v>
      </c>
      <c r="R63" s="12">
        <f t="shared" si="4"/>
        <v>3</v>
      </c>
      <c r="S63" s="15">
        <f t="shared" si="5"/>
        <v>174</v>
      </c>
    </row>
    <row r="64" spans="1:19" ht="13.05" x14ac:dyDescent="0.3">
      <c r="A64" s="11">
        <v>57608</v>
      </c>
      <c r="B64" s="10">
        <v>43270</v>
      </c>
      <c r="C64" s="11" t="s">
        <v>271</v>
      </c>
      <c r="D64" s="11" t="s">
        <v>232</v>
      </c>
      <c r="E64" s="11" t="str">
        <f t="shared" si="0"/>
        <v>InActive</v>
      </c>
      <c r="F64" s="12">
        <v>14</v>
      </c>
      <c r="G64" s="15">
        <v>672</v>
      </c>
      <c r="H64" s="15">
        <f t="shared" si="1"/>
        <v>48</v>
      </c>
      <c r="J64" s="12">
        <v>4</v>
      </c>
      <c r="K64" s="15">
        <v>192</v>
      </c>
      <c r="L64" s="28"/>
      <c r="M64" s="29"/>
      <c r="P64" s="12">
        <f>SUMIF('Boarding Checkouts'!$D:$D,$A64,'Boarding Checkouts'!E:E)</f>
        <v>4</v>
      </c>
      <c r="Q64" s="15">
        <f>SUMIF('Boarding Checkouts'!$D:$D,$A64,'Boarding Checkouts'!G:G)</f>
        <v>192</v>
      </c>
      <c r="R64" s="12">
        <f t="shared" si="4"/>
        <v>0</v>
      </c>
      <c r="S64" s="15">
        <f t="shared" si="5"/>
        <v>0</v>
      </c>
    </row>
    <row r="65" spans="1:19" ht="13.05" x14ac:dyDescent="0.3">
      <c r="A65" s="11">
        <v>58107</v>
      </c>
      <c r="B65" s="10">
        <v>43269</v>
      </c>
      <c r="C65" s="11" t="s">
        <v>228</v>
      </c>
      <c r="D65" s="11" t="s">
        <v>232</v>
      </c>
      <c r="E65" s="11" t="str">
        <f t="shared" si="0"/>
        <v>InActive</v>
      </c>
      <c r="F65" s="12">
        <v>7</v>
      </c>
      <c r="G65" s="15">
        <v>350</v>
      </c>
      <c r="H65" s="15">
        <f t="shared" si="1"/>
        <v>50</v>
      </c>
      <c r="J65" s="12">
        <v>1</v>
      </c>
      <c r="K65" s="15">
        <v>50</v>
      </c>
      <c r="L65" s="28"/>
      <c r="M65" s="29"/>
      <c r="P65" s="12">
        <f>SUMIF('Boarding Checkouts'!$D:$D,$A65,'Boarding Checkouts'!E:E)</f>
        <v>1</v>
      </c>
      <c r="Q65" s="15">
        <f>SUMIF('Boarding Checkouts'!$D:$D,$A65,'Boarding Checkouts'!G:G)</f>
        <v>50</v>
      </c>
      <c r="R65" s="12">
        <f t="shared" si="4"/>
        <v>0</v>
      </c>
      <c r="S65" s="15">
        <f t="shared" si="5"/>
        <v>0</v>
      </c>
    </row>
    <row r="66" spans="1:19" ht="13.05" x14ac:dyDescent="0.3">
      <c r="A66" s="11">
        <v>58386</v>
      </c>
      <c r="B66" s="10">
        <v>43273</v>
      </c>
      <c r="C66" s="11" t="s">
        <v>115</v>
      </c>
      <c r="D66" s="11" t="s">
        <v>232</v>
      </c>
      <c r="E66" s="11" t="str">
        <f t="shared" ref="E66:E129" si="6">IF(R66&gt;0,"Active","InActive")</f>
        <v>InActive</v>
      </c>
      <c r="F66" s="12">
        <v>7</v>
      </c>
      <c r="G66" s="15">
        <v>350</v>
      </c>
      <c r="H66" s="15">
        <f t="shared" ref="H66:H129" si="7">ROUND(G66/F66,2)</f>
        <v>50</v>
      </c>
      <c r="J66" s="12">
        <v>1</v>
      </c>
      <c r="K66" s="15">
        <v>50</v>
      </c>
      <c r="L66" s="28"/>
      <c r="M66" s="29"/>
      <c r="P66" s="12">
        <f>SUMIF('Boarding Checkouts'!$D:$D,$A66,'Boarding Checkouts'!E:E)</f>
        <v>1</v>
      </c>
      <c r="Q66" s="15">
        <f>SUMIF('Boarding Checkouts'!$D:$D,$A66,'Boarding Checkouts'!G:G)</f>
        <v>50</v>
      </c>
      <c r="R66" s="12">
        <f t="shared" ref="R66:R97" si="8">SUM(J66,N66,-P66)</f>
        <v>0</v>
      </c>
      <c r="S66" s="15">
        <f t="shared" ref="S66:S97" si="9">SUM(K66,O66,-Q66)</f>
        <v>0</v>
      </c>
    </row>
    <row r="67" spans="1:19" ht="13.05" x14ac:dyDescent="0.3">
      <c r="A67" s="11">
        <v>58488</v>
      </c>
      <c r="B67" s="10">
        <v>43276</v>
      </c>
      <c r="C67" s="11" t="s">
        <v>274</v>
      </c>
      <c r="D67" s="11" t="s">
        <v>236</v>
      </c>
      <c r="E67" s="11" t="str">
        <f t="shared" si="6"/>
        <v>Active</v>
      </c>
      <c r="F67" s="12">
        <v>7</v>
      </c>
      <c r="G67" s="15">
        <v>406</v>
      </c>
      <c r="H67" s="15">
        <f t="shared" si="7"/>
        <v>58</v>
      </c>
      <c r="J67" s="12">
        <v>5</v>
      </c>
      <c r="K67" s="15">
        <v>290</v>
      </c>
      <c r="L67" s="28"/>
      <c r="M67" s="29"/>
      <c r="P67" s="12">
        <f>SUMIF('Boarding Checkouts'!$D:$D,$A67,'Boarding Checkouts'!E:E)</f>
        <v>0</v>
      </c>
      <c r="Q67" s="15">
        <f>SUMIF('Boarding Checkouts'!$D:$D,$A67,'Boarding Checkouts'!G:G)</f>
        <v>0</v>
      </c>
      <c r="R67" s="12">
        <f t="shared" si="8"/>
        <v>5</v>
      </c>
      <c r="S67" s="15">
        <f t="shared" si="9"/>
        <v>290</v>
      </c>
    </row>
    <row r="68" spans="1:19" ht="13.05" x14ac:dyDescent="0.3">
      <c r="A68" s="11">
        <v>58836</v>
      </c>
      <c r="B68" s="10">
        <v>43284</v>
      </c>
      <c r="C68" s="11" t="s">
        <v>82</v>
      </c>
      <c r="D68" s="11" t="s">
        <v>240</v>
      </c>
      <c r="E68" s="11" t="str">
        <f t="shared" si="6"/>
        <v>InActive</v>
      </c>
      <c r="F68" s="12">
        <v>14</v>
      </c>
      <c r="G68" s="15">
        <v>1428</v>
      </c>
      <c r="H68" s="15">
        <f t="shared" si="7"/>
        <v>102</v>
      </c>
      <c r="J68" s="12">
        <v>4</v>
      </c>
      <c r="K68" s="15">
        <v>408</v>
      </c>
      <c r="L68" s="28"/>
      <c r="M68" s="29"/>
      <c r="P68" s="12">
        <f>SUMIF('Boarding Checkouts'!$D:$D,$A68,'Boarding Checkouts'!E:E)</f>
        <v>4</v>
      </c>
      <c r="Q68" s="15">
        <f>SUMIF('Boarding Checkouts'!$D:$D,$A68,'Boarding Checkouts'!G:G)</f>
        <v>408</v>
      </c>
      <c r="R68" s="12">
        <f t="shared" si="8"/>
        <v>0</v>
      </c>
      <c r="S68" s="15">
        <f t="shared" si="9"/>
        <v>0</v>
      </c>
    </row>
    <row r="69" spans="1:19" ht="13.05" x14ac:dyDescent="0.3">
      <c r="A69" s="11">
        <v>58929</v>
      </c>
      <c r="B69" s="10">
        <v>43287</v>
      </c>
      <c r="C69" s="11" t="s">
        <v>237</v>
      </c>
      <c r="D69" s="11" t="s">
        <v>238</v>
      </c>
      <c r="E69" s="11" t="str">
        <f t="shared" si="6"/>
        <v>Active</v>
      </c>
      <c r="F69" s="12">
        <v>7</v>
      </c>
      <c r="G69" s="15">
        <v>490</v>
      </c>
      <c r="H69" s="15">
        <f t="shared" si="7"/>
        <v>70</v>
      </c>
      <c r="J69" s="12">
        <v>1</v>
      </c>
      <c r="K69" s="15">
        <v>70</v>
      </c>
      <c r="L69" s="28"/>
      <c r="M69" s="29"/>
      <c r="P69" s="12">
        <f>SUMIF('Boarding Checkouts'!$D:$D,$A69,'Boarding Checkouts'!E:E)</f>
        <v>0</v>
      </c>
      <c r="Q69" s="15">
        <f>SUMIF('Boarding Checkouts'!$D:$D,$A69,'Boarding Checkouts'!G:G)</f>
        <v>0</v>
      </c>
      <c r="R69" s="12">
        <f t="shared" si="8"/>
        <v>1</v>
      </c>
      <c r="S69" s="15">
        <f t="shared" si="9"/>
        <v>70</v>
      </c>
    </row>
    <row r="70" spans="1:19" ht="13.05" x14ac:dyDescent="0.3">
      <c r="A70" s="11">
        <v>58989</v>
      </c>
      <c r="B70" s="10">
        <v>43296</v>
      </c>
      <c r="C70" s="11" t="s">
        <v>279</v>
      </c>
      <c r="D70" s="11" t="s">
        <v>242</v>
      </c>
      <c r="E70" s="11" t="str">
        <f t="shared" si="6"/>
        <v>InActive</v>
      </c>
      <c r="F70" s="12">
        <v>14</v>
      </c>
      <c r="G70" s="15">
        <v>1610</v>
      </c>
      <c r="H70" s="15">
        <f t="shared" si="7"/>
        <v>115</v>
      </c>
      <c r="J70" s="12">
        <v>3</v>
      </c>
      <c r="K70" s="15">
        <v>345</v>
      </c>
      <c r="L70" s="28"/>
      <c r="M70" s="29"/>
      <c r="P70" s="12">
        <f>SUMIF('Boarding Checkouts'!$D:$D,$A70,'Boarding Checkouts'!E:E)</f>
        <v>3</v>
      </c>
      <c r="Q70" s="15">
        <f>SUMIF('Boarding Checkouts'!$D:$D,$A70,'Boarding Checkouts'!G:G)</f>
        <v>345</v>
      </c>
      <c r="R70" s="12">
        <f t="shared" si="8"/>
        <v>0</v>
      </c>
      <c r="S70" s="15">
        <f t="shared" si="9"/>
        <v>0</v>
      </c>
    </row>
    <row r="71" spans="1:19" ht="13.05" x14ac:dyDescent="0.3">
      <c r="A71" s="11">
        <v>60282</v>
      </c>
      <c r="B71" s="10">
        <v>43308</v>
      </c>
      <c r="C71" s="11" t="s">
        <v>312</v>
      </c>
      <c r="D71" s="11" t="s">
        <v>240</v>
      </c>
      <c r="E71" s="11" t="str">
        <f t="shared" si="6"/>
        <v>InActive</v>
      </c>
      <c r="F71" s="12">
        <v>7</v>
      </c>
      <c r="G71" s="15">
        <v>742</v>
      </c>
      <c r="H71" s="15">
        <f t="shared" si="7"/>
        <v>106</v>
      </c>
      <c r="J71" s="12">
        <v>1</v>
      </c>
      <c r="K71" s="15">
        <v>106</v>
      </c>
      <c r="L71" s="28"/>
      <c r="M71" s="29"/>
      <c r="P71" s="12">
        <f>SUMIF('Boarding Checkouts'!$D:$D,$A71,'Boarding Checkouts'!E:E)</f>
        <v>1</v>
      </c>
      <c r="Q71" s="15">
        <f>SUMIF('Boarding Checkouts'!$D:$D,$A71,'Boarding Checkouts'!G:G)</f>
        <v>106</v>
      </c>
      <c r="R71" s="12">
        <f t="shared" si="8"/>
        <v>0</v>
      </c>
      <c r="S71" s="15">
        <f t="shared" si="9"/>
        <v>0</v>
      </c>
    </row>
    <row r="72" spans="1:19" ht="13.05" x14ac:dyDescent="0.3">
      <c r="A72" s="11">
        <v>60384</v>
      </c>
      <c r="B72" s="10">
        <v>43306</v>
      </c>
      <c r="C72" s="11" t="s">
        <v>153</v>
      </c>
      <c r="D72" s="11" t="s">
        <v>232</v>
      </c>
      <c r="E72" s="11" t="str">
        <f t="shared" si="6"/>
        <v>InActive</v>
      </c>
      <c r="F72" s="12">
        <v>7</v>
      </c>
      <c r="G72" s="15">
        <v>350</v>
      </c>
      <c r="H72" s="15">
        <f t="shared" si="7"/>
        <v>50</v>
      </c>
      <c r="J72" s="12">
        <v>2</v>
      </c>
      <c r="K72" s="15">
        <v>100</v>
      </c>
      <c r="L72" s="28"/>
      <c r="M72" s="29"/>
      <c r="P72" s="12">
        <f>SUMIF('Boarding Checkouts'!$D:$D,$A72,'Boarding Checkouts'!E:E)</f>
        <v>2</v>
      </c>
      <c r="Q72" s="15">
        <f>SUMIF('Boarding Checkouts'!$D:$D,$A72,'Boarding Checkouts'!G:G)</f>
        <v>100</v>
      </c>
      <c r="R72" s="12">
        <f t="shared" si="8"/>
        <v>0</v>
      </c>
      <c r="S72" s="15">
        <f t="shared" si="9"/>
        <v>0</v>
      </c>
    </row>
    <row r="73" spans="1:19" ht="13.05" x14ac:dyDescent="0.3">
      <c r="A73" s="11">
        <v>60429</v>
      </c>
      <c r="B73" s="10">
        <v>43304</v>
      </c>
      <c r="C73" s="11" t="s">
        <v>114</v>
      </c>
      <c r="D73" s="11" t="s">
        <v>232</v>
      </c>
      <c r="E73" s="11" t="str">
        <f t="shared" si="6"/>
        <v>InActive</v>
      </c>
      <c r="F73" s="12">
        <v>14</v>
      </c>
      <c r="G73" s="15">
        <v>672</v>
      </c>
      <c r="H73" s="15">
        <f t="shared" si="7"/>
        <v>48</v>
      </c>
      <c r="J73" s="12">
        <v>4</v>
      </c>
      <c r="K73" s="15">
        <v>192</v>
      </c>
      <c r="L73" s="28"/>
      <c r="M73" s="29"/>
      <c r="P73" s="12">
        <f>SUMIF('Boarding Checkouts'!$D:$D,$A73,'Boarding Checkouts'!E:E)</f>
        <v>4</v>
      </c>
      <c r="Q73" s="15">
        <f>SUMIF('Boarding Checkouts'!$D:$D,$A73,'Boarding Checkouts'!G:G)</f>
        <v>192</v>
      </c>
      <c r="R73" s="12">
        <f t="shared" si="8"/>
        <v>0</v>
      </c>
      <c r="S73" s="15">
        <f t="shared" si="9"/>
        <v>0</v>
      </c>
    </row>
    <row r="74" spans="1:19" ht="13.05" x14ac:dyDescent="0.3">
      <c r="A74" s="11">
        <v>60591</v>
      </c>
      <c r="B74" s="10">
        <v>43307</v>
      </c>
      <c r="C74" s="11" t="s">
        <v>148</v>
      </c>
      <c r="D74" s="11" t="s">
        <v>232</v>
      </c>
      <c r="E74" s="11" t="str">
        <f t="shared" si="6"/>
        <v>Active</v>
      </c>
      <c r="F74" s="12">
        <v>14</v>
      </c>
      <c r="G74" s="15">
        <v>672</v>
      </c>
      <c r="H74" s="15">
        <f t="shared" si="7"/>
        <v>48</v>
      </c>
      <c r="J74" s="12">
        <v>9</v>
      </c>
      <c r="K74" s="15">
        <v>432</v>
      </c>
      <c r="L74" s="28"/>
      <c r="M74" s="29"/>
      <c r="P74" s="12">
        <f>SUMIF('Boarding Checkouts'!$D:$D,$A74,'Boarding Checkouts'!E:E)</f>
        <v>3</v>
      </c>
      <c r="Q74" s="15">
        <f>SUMIF('Boarding Checkouts'!$D:$D,$A74,'Boarding Checkouts'!G:G)</f>
        <v>144</v>
      </c>
      <c r="R74" s="12">
        <f t="shared" si="8"/>
        <v>6</v>
      </c>
      <c r="S74" s="15">
        <f t="shared" si="9"/>
        <v>288</v>
      </c>
    </row>
    <row r="75" spans="1:19" ht="13.05" x14ac:dyDescent="0.3">
      <c r="A75" s="11">
        <v>61333</v>
      </c>
      <c r="B75" s="10">
        <v>43319</v>
      </c>
      <c r="C75" s="11" t="s">
        <v>304</v>
      </c>
      <c r="D75" s="11" t="s">
        <v>232</v>
      </c>
      <c r="E75" s="11" t="str">
        <f t="shared" si="6"/>
        <v>InActive</v>
      </c>
      <c r="F75" s="12">
        <v>14</v>
      </c>
      <c r="G75" s="15">
        <v>672</v>
      </c>
      <c r="H75" s="15">
        <f t="shared" si="7"/>
        <v>48</v>
      </c>
      <c r="J75" s="12">
        <v>2</v>
      </c>
      <c r="K75" s="15">
        <v>96</v>
      </c>
      <c r="L75" s="28"/>
      <c r="M75" s="29"/>
      <c r="P75" s="12">
        <f>SUMIF('Boarding Checkouts'!$D:$D,$A75,'Boarding Checkouts'!E:E)</f>
        <v>2</v>
      </c>
      <c r="Q75" s="15">
        <f>SUMIF('Boarding Checkouts'!$D:$D,$A75,'Boarding Checkouts'!G:G)</f>
        <v>96</v>
      </c>
      <c r="R75" s="12">
        <f t="shared" si="8"/>
        <v>0</v>
      </c>
      <c r="S75" s="15">
        <f t="shared" si="9"/>
        <v>0</v>
      </c>
    </row>
    <row r="76" spans="1:19" ht="13.05" x14ac:dyDescent="0.3">
      <c r="A76" s="11">
        <v>61388</v>
      </c>
      <c r="B76" s="10">
        <v>43320</v>
      </c>
      <c r="C76" s="11" t="s">
        <v>174</v>
      </c>
      <c r="D76" s="11" t="s">
        <v>232</v>
      </c>
      <c r="E76" s="11" t="str">
        <f t="shared" si="6"/>
        <v>Active</v>
      </c>
      <c r="F76" s="12">
        <v>14</v>
      </c>
      <c r="G76" s="15">
        <v>672</v>
      </c>
      <c r="H76" s="15">
        <f t="shared" si="7"/>
        <v>48</v>
      </c>
      <c r="J76" s="12">
        <v>5</v>
      </c>
      <c r="K76" s="15">
        <v>240</v>
      </c>
      <c r="L76" s="28"/>
      <c r="M76" s="29"/>
      <c r="P76" s="12">
        <f>SUMIF('Boarding Checkouts'!$D:$D,$A76,'Boarding Checkouts'!E:E)</f>
        <v>3</v>
      </c>
      <c r="Q76" s="15">
        <f>SUMIF('Boarding Checkouts'!$D:$D,$A76,'Boarding Checkouts'!G:G)</f>
        <v>144</v>
      </c>
      <c r="R76" s="12">
        <f t="shared" si="8"/>
        <v>2</v>
      </c>
      <c r="S76" s="15">
        <f t="shared" si="9"/>
        <v>96</v>
      </c>
    </row>
    <row r="77" spans="1:19" ht="13.05" x14ac:dyDescent="0.3">
      <c r="A77" s="11">
        <v>61431</v>
      </c>
      <c r="B77" s="10">
        <v>43321</v>
      </c>
      <c r="C77" s="11" t="s">
        <v>170</v>
      </c>
      <c r="D77" s="11" t="s">
        <v>232</v>
      </c>
      <c r="E77" s="11" t="str">
        <f t="shared" si="6"/>
        <v>InActive</v>
      </c>
      <c r="F77" s="12">
        <v>14</v>
      </c>
      <c r="G77" s="15">
        <v>672</v>
      </c>
      <c r="H77" s="15">
        <f t="shared" si="7"/>
        <v>48</v>
      </c>
      <c r="J77" s="12">
        <v>8</v>
      </c>
      <c r="K77" s="15">
        <v>384</v>
      </c>
      <c r="L77" s="28"/>
      <c r="M77" s="29"/>
      <c r="P77" s="12">
        <f>SUMIF('Boarding Checkouts'!$D:$D,$A77,'Boarding Checkouts'!E:E)</f>
        <v>8</v>
      </c>
      <c r="Q77" s="15">
        <f>SUMIF('Boarding Checkouts'!$D:$D,$A77,'Boarding Checkouts'!G:G)</f>
        <v>384</v>
      </c>
      <c r="R77" s="12">
        <f t="shared" si="8"/>
        <v>0</v>
      </c>
      <c r="S77" s="15">
        <f t="shared" si="9"/>
        <v>0</v>
      </c>
    </row>
    <row r="78" spans="1:19" ht="13.05" x14ac:dyDescent="0.3">
      <c r="A78" s="11">
        <v>61490</v>
      </c>
      <c r="B78" s="10">
        <v>43322</v>
      </c>
      <c r="C78" s="11" t="s">
        <v>320</v>
      </c>
      <c r="D78" s="11" t="s">
        <v>232</v>
      </c>
      <c r="E78" s="11" t="str">
        <f t="shared" si="6"/>
        <v>InActive</v>
      </c>
      <c r="F78" s="12">
        <v>7</v>
      </c>
      <c r="G78" s="15">
        <v>350</v>
      </c>
      <c r="H78" s="15">
        <f t="shared" si="7"/>
        <v>50</v>
      </c>
      <c r="J78" s="12">
        <v>5</v>
      </c>
      <c r="K78" s="15">
        <v>250</v>
      </c>
      <c r="L78" s="28"/>
      <c r="M78" s="29"/>
      <c r="P78" s="12">
        <f>SUMIF('Boarding Checkouts'!$D:$D,$A78,'Boarding Checkouts'!E:E)</f>
        <v>5</v>
      </c>
      <c r="Q78" s="15">
        <f>SUMIF('Boarding Checkouts'!$D:$D,$A78,'Boarding Checkouts'!G:G)</f>
        <v>250</v>
      </c>
      <c r="R78" s="12">
        <f t="shared" si="8"/>
        <v>0</v>
      </c>
      <c r="S78" s="15">
        <f t="shared" si="9"/>
        <v>0</v>
      </c>
    </row>
    <row r="79" spans="1:19" ht="13.05" x14ac:dyDescent="0.3">
      <c r="A79" s="11">
        <v>61493</v>
      </c>
      <c r="B79" s="10">
        <v>43322</v>
      </c>
      <c r="C79" s="11" t="s">
        <v>254</v>
      </c>
      <c r="D79" s="11" t="s">
        <v>232</v>
      </c>
      <c r="E79" s="11" t="str">
        <f t="shared" si="6"/>
        <v>InActive</v>
      </c>
      <c r="F79" s="12">
        <v>14</v>
      </c>
      <c r="G79" s="15">
        <v>672</v>
      </c>
      <c r="H79" s="15">
        <f t="shared" si="7"/>
        <v>48</v>
      </c>
      <c r="J79" s="12">
        <v>5</v>
      </c>
      <c r="K79" s="15">
        <v>240</v>
      </c>
      <c r="L79" s="28"/>
      <c r="M79" s="29"/>
      <c r="P79" s="12">
        <f>SUMIF('Boarding Checkouts'!$D:$D,$A79,'Boarding Checkouts'!E:E)</f>
        <v>5</v>
      </c>
      <c r="Q79" s="15">
        <f>SUMIF('Boarding Checkouts'!$D:$D,$A79,'Boarding Checkouts'!G:G)</f>
        <v>240</v>
      </c>
      <c r="R79" s="12">
        <f t="shared" si="8"/>
        <v>0</v>
      </c>
      <c r="S79" s="15">
        <f t="shared" si="9"/>
        <v>0</v>
      </c>
    </row>
    <row r="80" spans="1:19" ht="13.05" x14ac:dyDescent="0.3">
      <c r="A80" s="11">
        <v>61911</v>
      </c>
      <c r="B80" s="10">
        <v>43336</v>
      </c>
      <c r="C80" s="11" t="s">
        <v>277</v>
      </c>
      <c r="D80" s="11" t="s">
        <v>240</v>
      </c>
      <c r="E80" s="11" t="str">
        <f t="shared" si="6"/>
        <v>InActive</v>
      </c>
      <c r="F80" s="12">
        <v>7</v>
      </c>
      <c r="G80" s="15">
        <v>742</v>
      </c>
      <c r="H80" s="15">
        <f t="shared" si="7"/>
        <v>106</v>
      </c>
      <c r="J80" s="12">
        <v>2</v>
      </c>
      <c r="K80" s="15">
        <v>212</v>
      </c>
      <c r="L80" s="28"/>
      <c r="M80" s="29"/>
      <c r="P80" s="12">
        <f>SUMIF('Boarding Checkouts'!$D:$D,$A80,'Boarding Checkouts'!E:E)</f>
        <v>2</v>
      </c>
      <c r="Q80" s="15">
        <f>SUMIF('Boarding Checkouts'!$D:$D,$A80,'Boarding Checkouts'!G:G)</f>
        <v>212</v>
      </c>
      <c r="R80" s="12">
        <f t="shared" si="8"/>
        <v>0</v>
      </c>
      <c r="S80" s="15">
        <f t="shared" si="9"/>
        <v>0</v>
      </c>
    </row>
    <row r="81" spans="1:19" ht="13.05" x14ac:dyDescent="0.3">
      <c r="A81" s="11">
        <v>61934</v>
      </c>
      <c r="B81" s="10">
        <v>43335</v>
      </c>
      <c r="C81" s="11" t="s">
        <v>98</v>
      </c>
      <c r="D81" s="11" t="s">
        <v>232</v>
      </c>
      <c r="E81" s="11" t="str">
        <f t="shared" si="6"/>
        <v>InActive</v>
      </c>
      <c r="F81" s="12">
        <v>14</v>
      </c>
      <c r="G81" s="15">
        <v>672</v>
      </c>
      <c r="H81" s="15">
        <f t="shared" si="7"/>
        <v>48</v>
      </c>
      <c r="J81" s="12">
        <v>1</v>
      </c>
      <c r="K81" s="15">
        <v>48</v>
      </c>
      <c r="L81" s="28"/>
      <c r="M81" s="29"/>
      <c r="P81" s="12">
        <f>SUMIF('Boarding Checkouts'!$D:$D,$A81,'Boarding Checkouts'!E:E)</f>
        <v>1</v>
      </c>
      <c r="Q81" s="15">
        <f>SUMIF('Boarding Checkouts'!$D:$D,$A81,'Boarding Checkouts'!G:G)</f>
        <v>48</v>
      </c>
      <c r="R81" s="12">
        <f t="shared" si="8"/>
        <v>0</v>
      </c>
      <c r="S81" s="15">
        <f t="shared" si="9"/>
        <v>0</v>
      </c>
    </row>
    <row r="82" spans="1:19" ht="13.05" x14ac:dyDescent="0.3">
      <c r="A82" s="11">
        <v>62063</v>
      </c>
      <c r="B82" s="10">
        <v>43338</v>
      </c>
      <c r="C82" s="11" t="s">
        <v>105</v>
      </c>
      <c r="D82" s="11" t="s">
        <v>240</v>
      </c>
      <c r="E82" s="11" t="str">
        <f t="shared" si="6"/>
        <v>Active</v>
      </c>
      <c r="F82" s="12">
        <v>7</v>
      </c>
      <c r="G82" s="15">
        <v>742</v>
      </c>
      <c r="H82" s="15">
        <f t="shared" si="7"/>
        <v>106</v>
      </c>
      <c r="J82" s="12">
        <v>1</v>
      </c>
      <c r="K82" s="15">
        <v>106</v>
      </c>
      <c r="L82" s="28"/>
      <c r="M82" s="29"/>
      <c r="P82" s="12">
        <f>SUMIF('Boarding Checkouts'!$D:$D,$A82,'Boarding Checkouts'!E:E)</f>
        <v>0</v>
      </c>
      <c r="Q82" s="15">
        <f>SUMIF('Boarding Checkouts'!$D:$D,$A82,'Boarding Checkouts'!G:G)</f>
        <v>0</v>
      </c>
      <c r="R82" s="12">
        <f t="shared" si="8"/>
        <v>1</v>
      </c>
      <c r="S82" s="15">
        <f t="shared" si="9"/>
        <v>106</v>
      </c>
    </row>
    <row r="83" spans="1:19" ht="13.05" x14ac:dyDescent="0.3">
      <c r="A83" s="11">
        <v>62104</v>
      </c>
      <c r="B83" s="10">
        <v>43335</v>
      </c>
      <c r="C83" s="11" t="s">
        <v>245</v>
      </c>
      <c r="D83" s="11" t="s">
        <v>232</v>
      </c>
      <c r="E83" s="11" t="str">
        <f t="shared" si="6"/>
        <v>InActive</v>
      </c>
      <c r="F83" s="12">
        <v>7</v>
      </c>
      <c r="G83" s="15">
        <v>350</v>
      </c>
      <c r="H83" s="15">
        <f t="shared" si="7"/>
        <v>50</v>
      </c>
      <c r="J83" s="12">
        <v>1</v>
      </c>
      <c r="K83" s="15">
        <v>50</v>
      </c>
      <c r="L83" s="28"/>
      <c r="M83" s="29"/>
      <c r="N83" s="12">
        <v>-1</v>
      </c>
      <c r="O83" s="15">
        <v>-50</v>
      </c>
      <c r="P83" s="12">
        <f>SUMIF('Boarding Checkouts'!$D:$D,$A83,'Boarding Checkouts'!E:E)</f>
        <v>0</v>
      </c>
      <c r="Q83" s="15">
        <f>SUMIF('Boarding Checkouts'!$D:$D,$A83,'Boarding Checkouts'!G:G)</f>
        <v>0</v>
      </c>
      <c r="R83" s="12">
        <f t="shared" si="8"/>
        <v>0</v>
      </c>
      <c r="S83" s="15">
        <f t="shared" si="9"/>
        <v>0</v>
      </c>
    </row>
    <row r="84" spans="1:19" ht="13.05" x14ac:dyDescent="0.3">
      <c r="A84" s="11">
        <v>62190</v>
      </c>
      <c r="B84" s="10">
        <v>43344</v>
      </c>
      <c r="C84" s="11" t="s">
        <v>260</v>
      </c>
      <c r="D84" s="11" t="s">
        <v>232</v>
      </c>
      <c r="E84" s="11" t="str">
        <f t="shared" si="6"/>
        <v>Active</v>
      </c>
      <c r="F84" s="12">
        <v>7</v>
      </c>
      <c r="G84" s="15">
        <v>350</v>
      </c>
      <c r="H84" s="15">
        <f t="shared" si="7"/>
        <v>50</v>
      </c>
      <c r="J84" s="12">
        <v>2</v>
      </c>
      <c r="K84" s="15">
        <v>100</v>
      </c>
      <c r="L84" s="28"/>
      <c r="M84" s="29"/>
      <c r="P84" s="12">
        <f>SUMIF('Boarding Checkouts'!$D:$D,$A84,'Boarding Checkouts'!E:E)</f>
        <v>0</v>
      </c>
      <c r="Q84" s="15">
        <f>SUMIF('Boarding Checkouts'!$D:$D,$A84,'Boarding Checkouts'!G:G)</f>
        <v>0</v>
      </c>
      <c r="R84" s="12">
        <f t="shared" si="8"/>
        <v>2</v>
      </c>
      <c r="S84" s="15">
        <f t="shared" si="9"/>
        <v>100</v>
      </c>
    </row>
    <row r="85" spans="1:19" ht="13.05" x14ac:dyDescent="0.3">
      <c r="A85" s="11">
        <v>62218</v>
      </c>
      <c r="B85" s="10">
        <v>43338</v>
      </c>
      <c r="C85" s="11" t="s">
        <v>227</v>
      </c>
      <c r="D85" s="11" t="s">
        <v>243</v>
      </c>
      <c r="E85" s="11" t="str">
        <f t="shared" si="6"/>
        <v>InActive</v>
      </c>
      <c r="F85" s="12">
        <v>7</v>
      </c>
      <c r="G85" s="15">
        <v>679</v>
      </c>
      <c r="H85" s="15">
        <f t="shared" si="7"/>
        <v>97</v>
      </c>
      <c r="J85" s="12">
        <v>3</v>
      </c>
      <c r="K85" s="15">
        <v>291</v>
      </c>
      <c r="L85" s="28"/>
      <c r="M85" s="29"/>
      <c r="P85" s="12">
        <f>SUMIF('Boarding Checkouts'!$D:$D,$A85,'Boarding Checkouts'!E:E)</f>
        <v>3</v>
      </c>
      <c r="Q85" s="15">
        <f>SUMIF('Boarding Checkouts'!$D:$D,$A85,'Boarding Checkouts'!G:G)</f>
        <v>291</v>
      </c>
      <c r="R85" s="12">
        <f t="shared" si="8"/>
        <v>0</v>
      </c>
      <c r="S85" s="15">
        <f t="shared" si="9"/>
        <v>0</v>
      </c>
    </row>
    <row r="86" spans="1:19" ht="13.05" x14ac:dyDescent="0.3">
      <c r="A86" s="11">
        <v>62521</v>
      </c>
      <c r="B86" s="10">
        <v>43342</v>
      </c>
      <c r="C86" s="11" t="s">
        <v>206</v>
      </c>
      <c r="D86" s="11" t="s">
        <v>232</v>
      </c>
      <c r="E86" s="11" t="str">
        <f t="shared" si="6"/>
        <v>InActive</v>
      </c>
      <c r="F86" s="12">
        <v>7</v>
      </c>
      <c r="G86" s="15">
        <v>350</v>
      </c>
      <c r="H86" s="15">
        <f t="shared" si="7"/>
        <v>50</v>
      </c>
      <c r="J86" s="12">
        <v>3</v>
      </c>
      <c r="K86" s="15">
        <v>150</v>
      </c>
      <c r="L86" s="28"/>
      <c r="M86" s="29"/>
      <c r="P86" s="12">
        <f>SUMIF('Boarding Checkouts'!$D:$D,$A86,'Boarding Checkouts'!E:E)</f>
        <v>3</v>
      </c>
      <c r="Q86" s="15">
        <f>SUMIF('Boarding Checkouts'!$D:$D,$A86,'Boarding Checkouts'!G:G)</f>
        <v>150</v>
      </c>
      <c r="R86" s="12">
        <f t="shared" si="8"/>
        <v>0</v>
      </c>
      <c r="S86" s="15">
        <f t="shared" si="9"/>
        <v>0</v>
      </c>
    </row>
    <row r="87" spans="1:19" ht="13.05" x14ac:dyDescent="0.3">
      <c r="A87" s="11">
        <v>62618</v>
      </c>
      <c r="B87" s="10">
        <v>43346</v>
      </c>
      <c r="C87" s="11" t="s">
        <v>273</v>
      </c>
      <c r="D87" s="11" t="s">
        <v>232</v>
      </c>
      <c r="E87" s="11" t="str">
        <f t="shared" si="6"/>
        <v>InActive</v>
      </c>
      <c r="F87" s="12">
        <v>7</v>
      </c>
      <c r="G87" s="15">
        <v>350</v>
      </c>
      <c r="H87" s="15">
        <f t="shared" si="7"/>
        <v>50</v>
      </c>
      <c r="J87" s="12">
        <v>6</v>
      </c>
      <c r="K87" s="15">
        <v>300</v>
      </c>
      <c r="L87" s="28"/>
      <c r="M87" s="29"/>
      <c r="P87" s="12">
        <f>SUMIF('Boarding Checkouts'!$D:$D,$A87,'Boarding Checkouts'!E:E)</f>
        <v>6</v>
      </c>
      <c r="Q87" s="15">
        <f>SUMIF('Boarding Checkouts'!$D:$D,$A87,'Boarding Checkouts'!G:G)</f>
        <v>300</v>
      </c>
      <c r="R87" s="12">
        <f t="shared" si="8"/>
        <v>0</v>
      </c>
      <c r="S87" s="15">
        <f t="shared" si="9"/>
        <v>0</v>
      </c>
    </row>
    <row r="88" spans="1:19" ht="13.05" x14ac:dyDescent="0.3">
      <c r="A88" s="11">
        <v>62657</v>
      </c>
      <c r="B88" s="10">
        <v>43346</v>
      </c>
      <c r="C88" s="11" t="s">
        <v>269</v>
      </c>
      <c r="D88" s="11" t="s">
        <v>232</v>
      </c>
      <c r="E88" s="11" t="str">
        <f t="shared" si="6"/>
        <v>InActive</v>
      </c>
      <c r="F88" s="12">
        <v>7</v>
      </c>
      <c r="G88" s="15">
        <v>350</v>
      </c>
      <c r="H88" s="15">
        <f t="shared" si="7"/>
        <v>50</v>
      </c>
      <c r="J88" s="12">
        <v>4</v>
      </c>
      <c r="K88" s="15">
        <v>200</v>
      </c>
      <c r="L88" s="28"/>
      <c r="M88" s="29"/>
      <c r="P88" s="12">
        <f>SUMIF('Boarding Checkouts'!$D:$D,$A88,'Boarding Checkouts'!E:E)</f>
        <v>4</v>
      </c>
      <c r="Q88" s="15">
        <f>SUMIF('Boarding Checkouts'!$D:$D,$A88,'Boarding Checkouts'!G:G)</f>
        <v>200</v>
      </c>
      <c r="R88" s="12">
        <f t="shared" si="8"/>
        <v>0</v>
      </c>
      <c r="S88" s="15">
        <f t="shared" si="9"/>
        <v>0</v>
      </c>
    </row>
    <row r="89" spans="1:19" ht="13.05" x14ac:dyDescent="0.3">
      <c r="A89" s="11">
        <v>62794</v>
      </c>
      <c r="B89" s="10">
        <v>43348</v>
      </c>
      <c r="C89" s="11" t="s">
        <v>54</v>
      </c>
      <c r="D89" s="11" t="s">
        <v>232</v>
      </c>
      <c r="E89" s="11" t="str">
        <f t="shared" si="6"/>
        <v>InActive</v>
      </c>
      <c r="F89" s="12">
        <v>14</v>
      </c>
      <c r="G89" s="15">
        <v>672</v>
      </c>
      <c r="H89" s="15">
        <f t="shared" si="7"/>
        <v>48</v>
      </c>
      <c r="J89" s="12">
        <v>2</v>
      </c>
      <c r="K89" s="15">
        <v>96</v>
      </c>
      <c r="L89" s="28"/>
      <c r="M89" s="29"/>
      <c r="P89" s="12">
        <f>SUMIF('Boarding Checkouts'!$D:$D,$A89,'Boarding Checkouts'!E:E)</f>
        <v>2</v>
      </c>
      <c r="Q89" s="15">
        <f>SUMIF('Boarding Checkouts'!$D:$D,$A89,'Boarding Checkouts'!G:G)</f>
        <v>96</v>
      </c>
      <c r="R89" s="12">
        <f t="shared" si="8"/>
        <v>0</v>
      </c>
      <c r="S89" s="15">
        <f t="shared" si="9"/>
        <v>0</v>
      </c>
    </row>
    <row r="90" spans="1:19" ht="13.05" x14ac:dyDescent="0.3">
      <c r="A90" s="11">
        <v>62856</v>
      </c>
      <c r="B90" s="10">
        <v>43352</v>
      </c>
      <c r="C90" s="11" t="s">
        <v>158</v>
      </c>
      <c r="D90" s="11" t="s">
        <v>232</v>
      </c>
      <c r="E90" s="11" t="str">
        <f t="shared" si="6"/>
        <v>InActive</v>
      </c>
      <c r="F90" s="12">
        <v>7</v>
      </c>
      <c r="G90" s="15">
        <v>350</v>
      </c>
      <c r="H90" s="15">
        <f t="shared" si="7"/>
        <v>50</v>
      </c>
      <c r="J90" s="12">
        <v>4</v>
      </c>
      <c r="K90" s="15">
        <v>200</v>
      </c>
      <c r="L90" s="28"/>
      <c r="M90" s="29"/>
      <c r="P90" s="12">
        <f>SUMIF('Boarding Checkouts'!$D:$D,$A90,'Boarding Checkouts'!E:E)</f>
        <v>4</v>
      </c>
      <c r="Q90" s="15">
        <f>SUMIF('Boarding Checkouts'!$D:$D,$A90,'Boarding Checkouts'!G:G)</f>
        <v>200</v>
      </c>
      <c r="R90" s="12">
        <f t="shared" si="8"/>
        <v>0</v>
      </c>
      <c r="S90" s="15">
        <f t="shared" si="9"/>
        <v>0</v>
      </c>
    </row>
    <row r="91" spans="1:19" ht="13.05" x14ac:dyDescent="0.3">
      <c r="A91" s="11">
        <v>62969</v>
      </c>
      <c r="B91" s="10">
        <v>43356</v>
      </c>
      <c r="C91" s="11" t="s">
        <v>292</v>
      </c>
      <c r="D91" s="11" t="s">
        <v>240</v>
      </c>
      <c r="E91" s="11" t="str">
        <f t="shared" si="6"/>
        <v>Active</v>
      </c>
      <c r="F91" s="12">
        <v>7</v>
      </c>
      <c r="G91" s="15">
        <v>742</v>
      </c>
      <c r="H91" s="15">
        <f t="shared" si="7"/>
        <v>106</v>
      </c>
      <c r="J91" s="12">
        <v>3</v>
      </c>
      <c r="K91" s="15">
        <v>318</v>
      </c>
      <c r="L91" s="28"/>
      <c r="M91" s="29"/>
      <c r="P91" s="12">
        <f>SUMIF('Boarding Checkouts'!$D:$D,$A91,'Boarding Checkouts'!E:E)</f>
        <v>0</v>
      </c>
      <c r="Q91" s="15">
        <f>SUMIF('Boarding Checkouts'!$D:$D,$A91,'Boarding Checkouts'!G:G)</f>
        <v>0</v>
      </c>
      <c r="R91" s="12">
        <f t="shared" si="8"/>
        <v>3</v>
      </c>
      <c r="S91" s="15">
        <f t="shared" si="9"/>
        <v>318</v>
      </c>
    </row>
    <row r="92" spans="1:19" ht="13.05" x14ac:dyDescent="0.3">
      <c r="A92" s="11">
        <v>63161</v>
      </c>
      <c r="B92" s="10">
        <v>43359</v>
      </c>
      <c r="C92" s="11" t="s">
        <v>188</v>
      </c>
      <c r="D92" s="11" t="s">
        <v>232</v>
      </c>
      <c r="E92" s="11" t="str">
        <f t="shared" si="6"/>
        <v>Active</v>
      </c>
      <c r="F92" s="12">
        <v>7</v>
      </c>
      <c r="G92" s="15">
        <v>350</v>
      </c>
      <c r="H92" s="15">
        <f t="shared" si="7"/>
        <v>50</v>
      </c>
      <c r="J92" s="12">
        <v>6</v>
      </c>
      <c r="K92" s="15">
        <v>300</v>
      </c>
      <c r="L92" s="28"/>
      <c r="M92" s="29"/>
      <c r="P92" s="12">
        <f>SUMIF('Boarding Checkouts'!$D:$D,$A92,'Boarding Checkouts'!E:E)</f>
        <v>1</v>
      </c>
      <c r="Q92" s="15">
        <f>SUMIF('Boarding Checkouts'!$D:$D,$A92,'Boarding Checkouts'!G:G)</f>
        <v>50</v>
      </c>
      <c r="R92" s="12">
        <f t="shared" si="8"/>
        <v>5</v>
      </c>
      <c r="S92" s="15">
        <f t="shared" si="9"/>
        <v>250</v>
      </c>
    </row>
    <row r="93" spans="1:19" ht="13.05" x14ac:dyDescent="0.3">
      <c r="A93" s="11">
        <v>63618</v>
      </c>
      <c r="B93" s="10">
        <v>43367</v>
      </c>
      <c r="C93" s="11" t="s">
        <v>78</v>
      </c>
      <c r="D93" s="11" t="s">
        <v>240</v>
      </c>
      <c r="E93" s="11" t="str">
        <f t="shared" si="6"/>
        <v>Active</v>
      </c>
      <c r="F93" s="12">
        <v>7</v>
      </c>
      <c r="G93" s="15">
        <v>742</v>
      </c>
      <c r="H93" s="15">
        <f t="shared" si="7"/>
        <v>106</v>
      </c>
      <c r="J93" s="12">
        <v>5</v>
      </c>
      <c r="K93" s="15">
        <v>530</v>
      </c>
      <c r="L93" s="28"/>
      <c r="M93" s="29"/>
      <c r="P93" s="12">
        <f>SUMIF('Boarding Checkouts'!$D:$D,$A93,'Boarding Checkouts'!E:E)</f>
        <v>4</v>
      </c>
      <c r="Q93" s="15">
        <f>SUMIF('Boarding Checkouts'!$D:$D,$A93,'Boarding Checkouts'!G:G)</f>
        <v>424</v>
      </c>
      <c r="R93" s="12">
        <f t="shared" si="8"/>
        <v>1</v>
      </c>
      <c r="S93" s="15">
        <f t="shared" si="9"/>
        <v>106</v>
      </c>
    </row>
    <row r="94" spans="1:19" ht="13.05" x14ac:dyDescent="0.3">
      <c r="A94" s="11">
        <v>63770</v>
      </c>
      <c r="B94" s="10">
        <v>43375</v>
      </c>
      <c r="C94" s="11" t="s">
        <v>309</v>
      </c>
      <c r="D94" s="11" t="s">
        <v>236</v>
      </c>
      <c r="E94" s="11" t="str">
        <f t="shared" si="6"/>
        <v>InActive</v>
      </c>
      <c r="F94" s="12">
        <v>7</v>
      </c>
      <c r="G94" s="15">
        <v>406</v>
      </c>
      <c r="H94" s="15">
        <f t="shared" si="7"/>
        <v>58</v>
      </c>
      <c r="J94" s="12">
        <v>5</v>
      </c>
      <c r="K94" s="15">
        <v>290</v>
      </c>
      <c r="L94" s="28"/>
      <c r="M94" s="29"/>
      <c r="N94" s="12">
        <v>-5</v>
      </c>
      <c r="O94" s="15">
        <v>-290</v>
      </c>
      <c r="P94" s="12">
        <f>SUMIF('Boarding Checkouts'!$D:$D,$A94,'Boarding Checkouts'!E:E)</f>
        <v>0</v>
      </c>
      <c r="Q94" s="15">
        <f>SUMIF('Boarding Checkouts'!$D:$D,$A94,'Boarding Checkouts'!G:G)</f>
        <v>0</v>
      </c>
      <c r="R94" s="12">
        <f t="shared" si="8"/>
        <v>0</v>
      </c>
      <c r="S94" s="15">
        <f t="shared" si="9"/>
        <v>0</v>
      </c>
    </row>
    <row r="95" spans="1:19" ht="13.05" x14ac:dyDescent="0.3">
      <c r="A95" s="11">
        <v>63805</v>
      </c>
      <c r="B95" s="10">
        <v>43371</v>
      </c>
      <c r="C95" s="11" t="s">
        <v>286</v>
      </c>
      <c r="D95" s="11" t="s">
        <v>232</v>
      </c>
      <c r="E95" s="11" t="str">
        <f t="shared" si="6"/>
        <v>InActive</v>
      </c>
      <c r="F95" s="12">
        <v>7</v>
      </c>
      <c r="G95" s="15">
        <v>350</v>
      </c>
      <c r="H95" s="15">
        <f t="shared" si="7"/>
        <v>50</v>
      </c>
      <c r="J95" s="12">
        <v>5</v>
      </c>
      <c r="K95" s="15">
        <v>250</v>
      </c>
      <c r="L95" s="28"/>
      <c r="M95" s="29"/>
      <c r="P95" s="12">
        <f>SUMIF('Boarding Checkouts'!$D:$D,$A95,'Boarding Checkouts'!E:E)</f>
        <v>5</v>
      </c>
      <c r="Q95" s="15">
        <f>SUMIF('Boarding Checkouts'!$D:$D,$A95,'Boarding Checkouts'!G:G)</f>
        <v>250</v>
      </c>
      <c r="R95" s="12">
        <f t="shared" si="8"/>
        <v>0</v>
      </c>
      <c r="S95" s="15">
        <f t="shared" si="9"/>
        <v>0</v>
      </c>
    </row>
    <row r="96" spans="1:19" ht="13.05" x14ac:dyDescent="0.3">
      <c r="A96" s="11">
        <v>63948</v>
      </c>
      <c r="B96" s="10">
        <v>43374</v>
      </c>
      <c r="C96" s="11" t="s">
        <v>99</v>
      </c>
      <c r="D96" s="11" t="s">
        <v>232</v>
      </c>
      <c r="E96" s="11" t="str">
        <f t="shared" si="6"/>
        <v>InActive</v>
      </c>
      <c r="F96" s="12">
        <v>14</v>
      </c>
      <c r="G96" s="15">
        <v>672</v>
      </c>
      <c r="H96" s="15">
        <f t="shared" si="7"/>
        <v>48</v>
      </c>
      <c r="J96" s="12">
        <v>1</v>
      </c>
      <c r="K96" s="15">
        <v>48</v>
      </c>
      <c r="L96" s="28"/>
      <c r="M96" s="29"/>
      <c r="N96" s="12">
        <v>-1</v>
      </c>
      <c r="O96" s="15">
        <v>-48</v>
      </c>
      <c r="P96" s="12">
        <f>SUMIF('Boarding Checkouts'!$D:$D,$A96,'Boarding Checkouts'!E:E)</f>
        <v>0</v>
      </c>
      <c r="Q96" s="15">
        <f>SUMIF('Boarding Checkouts'!$D:$D,$A96,'Boarding Checkouts'!G:G)</f>
        <v>0</v>
      </c>
      <c r="R96" s="12">
        <f t="shared" si="8"/>
        <v>0</v>
      </c>
      <c r="S96" s="15">
        <f t="shared" si="9"/>
        <v>0</v>
      </c>
    </row>
    <row r="97" spans="1:19" ht="13.05" x14ac:dyDescent="0.3">
      <c r="A97" s="11">
        <v>64252</v>
      </c>
      <c r="B97" s="10">
        <v>43378</v>
      </c>
      <c r="C97" s="11" t="s">
        <v>281</v>
      </c>
      <c r="D97" s="11" t="s">
        <v>240</v>
      </c>
      <c r="E97" s="11" t="str">
        <f t="shared" si="6"/>
        <v>InActive</v>
      </c>
      <c r="F97" s="12">
        <v>14</v>
      </c>
      <c r="G97" s="15">
        <v>1428</v>
      </c>
      <c r="H97" s="15">
        <f t="shared" si="7"/>
        <v>102</v>
      </c>
      <c r="J97" s="12">
        <v>3</v>
      </c>
      <c r="K97" s="15">
        <v>306</v>
      </c>
      <c r="L97" s="28"/>
      <c r="M97" s="29"/>
      <c r="P97" s="12">
        <f>SUMIF('Boarding Checkouts'!$D:$D,$A97,'Boarding Checkouts'!E:E)</f>
        <v>3</v>
      </c>
      <c r="Q97" s="15">
        <f>SUMIF('Boarding Checkouts'!$D:$D,$A97,'Boarding Checkouts'!G:G)</f>
        <v>306</v>
      </c>
      <c r="R97" s="12">
        <f t="shared" si="8"/>
        <v>0</v>
      </c>
      <c r="S97" s="15">
        <f t="shared" si="9"/>
        <v>0</v>
      </c>
    </row>
    <row r="98" spans="1:19" ht="13.05" x14ac:dyDescent="0.3">
      <c r="A98" s="11">
        <v>64264</v>
      </c>
      <c r="B98" s="10">
        <v>43381</v>
      </c>
      <c r="C98" s="11" t="s">
        <v>263</v>
      </c>
      <c r="D98" s="11" t="s">
        <v>238</v>
      </c>
      <c r="E98" s="11" t="str">
        <f t="shared" si="6"/>
        <v>InActive</v>
      </c>
      <c r="F98" s="12">
        <v>7</v>
      </c>
      <c r="G98" s="15">
        <v>490</v>
      </c>
      <c r="H98" s="15">
        <f t="shared" si="7"/>
        <v>70</v>
      </c>
      <c r="J98" s="12">
        <v>5</v>
      </c>
      <c r="K98" s="15">
        <v>350</v>
      </c>
      <c r="L98" s="28"/>
      <c r="M98" s="29"/>
      <c r="P98" s="12">
        <f>SUMIF('Boarding Checkouts'!$D:$D,$A98,'Boarding Checkouts'!E:E)</f>
        <v>5</v>
      </c>
      <c r="Q98" s="15">
        <f>SUMIF('Boarding Checkouts'!$D:$D,$A98,'Boarding Checkouts'!G:G)</f>
        <v>350</v>
      </c>
      <c r="R98" s="12">
        <f t="shared" ref="R98:R129" si="10">SUM(J98,N98,-P98)</f>
        <v>0</v>
      </c>
      <c r="S98" s="15">
        <f t="shared" ref="S98:S129" si="11">SUM(K98,O98,-Q98)</f>
        <v>0</v>
      </c>
    </row>
    <row r="99" spans="1:19" ht="13.05" x14ac:dyDescent="0.3">
      <c r="A99" s="11">
        <v>64552</v>
      </c>
      <c r="B99" s="10">
        <v>43394</v>
      </c>
      <c r="C99" s="11" t="s">
        <v>307</v>
      </c>
      <c r="D99" s="11" t="s">
        <v>242</v>
      </c>
      <c r="E99" s="11" t="str">
        <f t="shared" si="6"/>
        <v>InActive</v>
      </c>
      <c r="F99" s="12">
        <v>7</v>
      </c>
      <c r="G99" s="15">
        <v>833</v>
      </c>
      <c r="H99" s="15">
        <f t="shared" si="7"/>
        <v>119</v>
      </c>
      <c r="J99" s="12">
        <v>1</v>
      </c>
      <c r="K99" s="15">
        <v>119</v>
      </c>
      <c r="L99" s="28"/>
      <c r="M99" s="29"/>
      <c r="P99" s="12">
        <f>SUMIF('Boarding Checkouts'!$D:$D,$A99,'Boarding Checkouts'!E:E)</f>
        <v>1</v>
      </c>
      <c r="Q99" s="15">
        <f>SUMIF('Boarding Checkouts'!$D:$D,$A99,'Boarding Checkouts'!G:G)</f>
        <v>119</v>
      </c>
      <c r="R99" s="12">
        <f t="shared" si="10"/>
        <v>0</v>
      </c>
      <c r="S99" s="15">
        <f t="shared" si="11"/>
        <v>0</v>
      </c>
    </row>
    <row r="100" spans="1:19" ht="13.05" x14ac:dyDescent="0.3">
      <c r="A100" s="11">
        <v>64553</v>
      </c>
      <c r="B100" s="10">
        <v>43385</v>
      </c>
      <c r="C100" s="11" t="s">
        <v>350</v>
      </c>
      <c r="D100" s="11" t="s">
        <v>243</v>
      </c>
      <c r="E100" s="11" t="str">
        <f t="shared" si="6"/>
        <v>InActive</v>
      </c>
      <c r="F100" s="12">
        <v>14</v>
      </c>
      <c r="G100" s="15">
        <v>1316</v>
      </c>
      <c r="H100" s="15">
        <f t="shared" si="7"/>
        <v>94</v>
      </c>
      <c r="J100" s="12">
        <v>4</v>
      </c>
      <c r="K100" s="15">
        <v>376</v>
      </c>
      <c r="L100" s="28"/>
      <c r="M100" s="29"/>
      <c r="P100" s="12">
        <f>SUMIF('Boarding Checkouts'!$D:$D,$A100,'Boarding Checkouts'!E:E)</f>
        <v>4</v>
      </c>
      <c r="Q100" s="15">
        <f>SUMIF('Boarding Checkouts'!$D:$D,$A100,'Boarding Checkouts'!G:G)</f>
        <v>376</v>
      </c>
      <c r="R100" s="12">
        <f t="shared" si="10"/>
        <v>0</v>
      </c>
      <c r="S100" s="15">
        <f t="shared" si="11"/>
        <v>0</v>
      </c>
    </row>
    <row r="101" spans="1:19" ht="13.05" x14ac:dyDescent="0.3">
      <c r="A101" s="11">
        <v>64619</v>
      </c>
      <c r="B101" s="10">
        <v>43396</v>
      </c>
      <c r="C101" s="11" t="s">
        <v>336</v>
      </c>
      <c r="D101" s="11" t="s">
        <v>236</v>
      </c>
      <c r="E101" s="11" t="str">
        <f t="shared" si="6"/>
        <v>InActive</v>
      </c>
      <c r="F101" s="12">
        <v>7</v>
      </c>
      <c r="G101" s="15">
        <v>406</v>
      </c>
      <c r="H101" s="15">
        <f t="shared" si="7"/>
        <v>58</v>
      </c>
      <c r="J101" s="12">
        <v>2</v>
      </c>
      <c r="K101" s="15">
        <v>116</v>
      </c>
      <c r="L101" s="28"/>
      <c r="M101" s="29"/>
      <c r="P101" s="12">
        <f>SUMIF('Boarding Checkouts'!$D:$D,$A101,'Boarding Checkouts'!E:E)</f>
        <v>2</v>
      </c>
      <c r="Q101" s="15">
        <f>SUMIF('Boarding Checkouts'!$D:$D,$A101,'Boarding Checkouts'!G:G)</f>
        <v>116</v>
      </c>
      <c r="R101" s="12">
        <f t="shared" si="10"/>
        <v>0</v>
      </c>
      <c r="S101" s="15">
        <f t="shared" si="11"/>
        <v>0</v>
      </c>
    </row>
    <row r="102" spans="1:19" ht="13.05" x14ac:dyDescent="0.3">
      <c r="A102" s="11">
        <v>64684</v>
      </c>
      <c r="B102" s="10">
        <v>43386</v>
      </c>
      <c r="C102" s="11" t="s">
        <v>139</v>
      </c>
      <c r="D102" s="11" t="s">
        <v>232</v>
      </c>
      <c r="E102" s="11" t="str">
        <f t="shared" si="6"/>
        <v>InActive</v>
      </c>
      <c r="F102" s="12">
        <v>7</v>
      </c>
      <c r="G102" s="15">
        <v>350</v>
      </c>
      <c r="H102" s="15">
        <f t="shared" si="7"/>
        <v>50</v>
      </c>
      <c r="J102" s="12">
        <v>1</v>
      </c>
      <c r="K102" s="15">
        <v>50</v>
      </c>
      <c r="L102" s="28"/>
      <c r="M102" s="29"/>
      <c r="P102" s="12">
        <f>SUMIF('Boarding Checkouts'!$D:$D,$A102,'Boarding Checkouts'!E:E)</f>
        <v>1</v>
      </c>
      <c r="Q102" s="15">
        <f>SUMIF('Boarding Checkouts'!$D:$D,$A102,'Boarding Checkouts'!G:G)</f>
        <v>50</v>
      </c>
      <c r="R102" s="12">
        <f t="shared" si="10"/>
        <v>0</v>
      </c>
      <c r="S102" s="15">
        <f t="shared" si="11"/>
        <v>0</v>
      </c>
    </row>
    <row r="103" spans="1:19" ht="13.05" x14ac:dyDescent="0.3">
      <c r="A103" s="11">
        <v>64689</v>
      </c>
      <c r="B103" s="10">
        <v>43393</v>
      </c>
      <c r="C103" s="11" t="s">
        <v>249</v>
      </c>
      <c r="D103" s="11" t="s">
        <v>236</v>
      </c>
      <c r="E103" s="11" t="str">
        <f t="shared" si="6"/>
        <v>InActive</v>
      </c>
      <c r="F103" s="12">
        <v>7</v>
      </c>
      <c r="G103" s="15">
        <v>203</v>
      </c>
      <c r="H103" s="15">
        <f t="shared" si="7"/>
        <v>29</v>
      </c>
      <c r="J103" s="12">
        <v>1</v>
      </c>
      <c r="K103" s="15">
        <v>29</v>
      </c>
      <c r="L103" s="28"/>
      <c r="M103" s="29"/>
      <c r="P103" s="12">
        <f>SUMIF('Boarding Checkouts'!$D:$D,$A103,'Boarding Checkouts'!E:E)</f>
        <v>1</v>
      </c>
      <c r="Q103" s="15">
        <f>SUMIF('Boarding Checkouts'!$D:$D,$A103,'Boarding Checkouts'!G:G)</f>
        <v>29</v>
      </c>
      <c r="R103" s="12">
        <f t="shared" si="10"/>
        <v>0</v>
      </c>
      <c r="S103" s="15">
        <f t="shared" si="11"/>
        <v>0</v>
      </c>
    </row>
    <row r="104" spans="1:19" ht="13.05" x14ac:dyDescent="0.3">
      <c r="A104" s="11">
        <v>64929</v>
      </c>
      <c r="B104" s="10">
        <v>43396</v>
      </c>
      <c r="C104" s="11" t="s">
        <v>197</v>
      </c>
      <c r="D104" s="11" t="s">
        <v>232</v>
      </c>
      <c r="E104" s="11" t="str">
        <f t="shared" si="6"/>
        <v>InActive</v>
      </c>
      <c r="F104" s="12">
        <v>7</v>
      </c>
      <c r="G104" s="15">
        <v>350</v>
      </c>
      <c r="H104" s="15">
        <f t="shared" si="7"/>
        <v>50</v>
      </c>
      <c r="J104" s="12">
        <v>1</v>
      </c>
      <c r="K104" s="15">
        <v>50</v>
      </c>
      <c r="L104" s="28"/>
      <c r="M104" s="29"/>
      <c r="P104" s="12">
        <f>SUMIF('Boarding Checkouts'!$D:$D,$A104,'Boarding Checkouts'!E:E)</f>
        <v>1</v>
      </c>
      <c r="Q104" s="15">
        <f>SUMIF('Boarding Checkouts'!$D:$D,$A104,'Boarding Checkouts'!G:G)</f>
        <v>50</v>
      </c>
      <c r="R104" s="12">
        <f t="shared" si="10"/>
        <v>0</v>
      </c>
      <c r="S104" s="15">
        <f t="shared" si="11"/>
        <v>0</v>
      </c>
    </row>
    <row r="105" spans="1:19" ht="13.05" x14ac:dyDescent="0.3">
      <c r="A105" s="11">
        <v>65055</v>
      </c>
      <c r="B105" s="10">
        <v>43395</v>
      </c>
      <c r="C105" s="11" t="s">
        <v>256</v>
      </c>
      <c r="D105" s="11" t="s">
        <v>232</v>
      </c>
      <c r="E105" s="11" t="str">
        <f t="shared" si="6"/>
        <v>InActive</v>
      </c>
      <c r="F105" s="12">
        <v>7</v>
      </c>
      <c r="G105" s="15">
        <v>350</v>
      </c>
      <c r="H105" s="15">
        <f t="shared" si="7"/>
        <v>50</v>
      </c>
      <c r="J105" s="12">
        <v>4</v>
      </c>
      <c r="K105" s="15">
        <v>200</v>
      </c>
      <c r="L105" s="28"/>
      <c r="M105" s="29"/>
      <c r="P105" s="12">
        <f>SUMIF('Boarding Checkouts'!$D:$D,$A105,'Boarding Checkouts'!E:E)</f>
        <v>4</v>
      </c>
      <c r="Q105" s="15">
        <f>SUMIF('Boarding Checkouts'!$D:$D,$A105,'Boarding Checkouts'!G:G)</f>
        <v>200</v>
      </c>
      <c r="R105" s="12">
        <f t="shared" si="10"/>
        <v>0</v>
      </c>
      <c r="S105" s="15">
        <f t="shared" si="11"/>
        <v>0</v>
      </c>
    </row>
    <row r="106" spans="1:19" ht="13.05" x14ac:dyDescent="0.3">
      <c r="A106" s="11">
        <v>65183</v>
      </c>
      <c r="B106" s="10">
        <v>43395</v>
      </c>
      <c r="C106" s="11" t="s">
        <v>270</v>
      </c>
      <c r="D106" s="11" t="s">
        <v>232</v>
      </c>
      <c r="E106" s="11" t="str">
        <f t="shared" si="6"/>
        <v>InActive</v>
      </c>
      <c r="F106" s="12">
        <v>14</v>
      </c>
      <c r="G106" s="15">
        <v>672</v>
      </c>
      <c r="H106" s="15">
        <f t="shared" si="7"/>
        <v>48</v>
      </c>
      <c r="J106" s="12">
        <v>6</v>
      </c>
      <c r="K106" s="15">
        <v>288</v>
      </c>
      <c r="L106" s="28"/>
      <c r="M106" s="29"/>
      <c r="P106" s="12">
        <f>SUMIF('Boarding Checkouts'!$D:$D,$A106,'Boarding Checkouts'!E:E)</f>
        <v>6</v>
      </c>
      <c r="Q106" s="15">
        <f>SUMIF('Boarding Checkouts'!$D:$D,$A106,'Boarding Checkouts'!G:G)</f>
        <v>288</v>
      </c>
      <c r="R106" s="12">
        <f t="shared" si="10"/>
        <v>0</v>
      </c>
      <c r="S106" s="15">
        <f t="shared" si="11"/>
        <v>0</v>
      </c>
    </row>
    <row r="107" spans="1:19" ht="13.05" x14ac:dyDescent="0.3">
      <c r="A107" s="11">
        <v>65239</v>
      </c>
      <c r="B107" s="10">
        <v>43396</v>
      </c>
      <c r="C107" s="11" t="s">
        <v>72</v>
      </c>
      <c r="D107" s="11" t="s">
        <v>232</v>
      </c>
      <c r="E107" s="11" t="str">
        <f t="shared" si="6"/>
        <v>InActive</v>
      </c>
      <c r="F107" s="12">
        <v>14</v>
      </c>
      <c r="G107" s="15">
        <v>672</v>
      </c>
      <c r="H107" s="15">
        <f t="shared" si="7"/>
        <v>48</v>
      </c>
      <c r="J107" s="12">
        <v>7</v>
      </c>
      <c r="K107" s="15">
        <v>336</v>
      </c>
      <c r="L107" s="28"/>
      <c r="M107" s="29"/>
      <c r="N107" s="12">
        <v>-6</v>
      </c>
      <c r="O107" s="15">
        <v>-288</v>
      </c>
      <c r="P107" s="12">
        <f>SUMIF('Boarding Checkouts'!$D:$D,$A107,'Boarding Checkouts'!E:E)</f>
        <v>1</v>
      </c>
      <c r="Q107" s="15">
        <f>SUMIF('Boarding Checkouts'!$D:$D,$A107,'Boarding Checkouts'!G:G)</f>
        <v>48</v>
      </c>
      <c r="R107" s="12">
        <f t="shared" si="10"/>
        <v>0</v>
      </c>
      <c r="S107" s="15">
        <f t="shared" si="11"/>
        <v>0</v>
      </c>
    </row>
    <row r="108" spans="1:19" ht="13.05" x14ac:dyDescent="0.3">
      <c r="A108" s="11">
        <v>65266</v>
      </c>
      <c r="B108" s="10">
        <v>43396</v>
      </c>
      <c r="C108" s="11" t="s">
        <v>108</v>
      </c>
      <c r="D108" s="11" t="s">
        <v>240</v>
      </c>
      <c r="E108" s="11" t="str">
        <f t="shared" si="6"/>
        <v>InActive</v>
      </c>
      <c r="F108" s="12">
        <v>7</v>
      </c>
      <c r="G108" s="15">
        <v>742</v>
      </c>
      <c r="H108" s="15">
        <f t="shared" si="7"/>
        <v>106</v>
      </c>
      <c r="J108" s="12">
        <v>7</v>
      </c>
      <c r="K108" s="15">
        <v>742</v>
      </c>
      <c r="L108" s="28"/>
      <c r="M108" s="29"/>
      <c r="P108" s="12">
        <f>SUMIF('Boarding Checkouts'!$D:$D,$A108,'Boarding Checkouts'!E:E)</f>
        <v>7</v>
      </c>
      <c r="Q108" s="15">
        <f>SUMIF('Boarding Checkouts'!$D:$D,$A108,'Boarding Checkouts'!G:G)</f>
        <v>742</v>
      </c>
      <c r="R108" s="12">
        <f t="shared" si="10"/>
        <v>0</v>
      </c>
      <c r="S108" s="15">
        <f t="shared" si="11"/>
        <v>0</v>
      </c>
    </row>
    <row r="109" spans="1:19" ht="13.05" x14ac:dyDescent="0.3">
      <c r="A109" s="11">
        <v>65489</v>
      </c>
      <c r="B109" s="10">
        <v>43401</v>
      </c>
      <c r="C109" s="11" t="s">
        <v>299</v>
      </c>
      <c r="D109" s="11" t="s">
        <v>232</v>
      </c>
      <c r="E109" s="11" t="str">
        <f t="shared" si="6"/>
        <v>InActive</v>
      </c>
      <c r="F109" s="12">
        <v>7</v>
      </c>
      <c r="G109" s="15">
        <v>350</v>
      </c>
      <c r="H109" s="15">
        <f t="shared" si="7"/>
        <v>50</v>
      </c>
      <c r="J109" s="12">
        <v>1</v>
      </c>
      <c r="K109" s="15">
        <v>50</v>
      </c>
      <c r="L109" s="28"/>
      <c r="M109" s="29"/>
      <c r="P109" s="12">
        <f>SUMIF('Boarding Checkouts'!$D:$D,$A109,'Boarding Checkouts'!E:E)</f>
        <v>1</v>
      </c>
      <c r="Q109" s="15">
        <f>SUMIF('Boarding Checkouts'!$D:$D,$A109,'Boarding Checkouts'!G:G)</f>
        <v>50</v>
      </c>
      <c r="R109" s="12">
        <f t="shared" si="10"/>
        <v>0</v>
      </c>
      <c r="S109" s="15">
        <f t="shared" si="11"/>
        <v>0</v>
      </c>
    </row>
    <row r="110" spans="1:19" ht="13.05" x14ac:dyDescent="0.3">
      <c r="A110" s="11">
        <v>65576</v>
      </c>
      <c r="B110" s="10">
        <v>43409</v>
      </c>
      <c r="C110" s="11" t="s">
        <v>204</v>
      </c>
      <c r="D110" s="11" t="s">
        <v>242</v>
      </c>
      <c r="E110" s="11" t="str">
        <f t="shared" si="6"/>
        <v>InActive</v>
      </c>
      <c r="F110" s="12">
        <v>7</v>
      </c>
      <c r="G110" s="15">
        <v>833</v>
      </c>
      <c r="H110" s="15">
        <f t="shared" si="7"/>
        <v>119</v>
      </c>
      <c r="J110" s="12">
        <v>1</v>
      </c>
      <c r="K110" s="15">
        <v>119</v>
      </c>
      <c r="L110" s="28"/>
      <c r="M110" s="29"/>
      <c r="P110" s="12">
        <f>SUMIF('Boarding Checkouts'!$D:$D,$A110,'Boarding Checkouts'!E:E)</f>
        <v>1</v>
      </c>
      <c r="Q110" s="15">
        <f>SUMIF('Boarding Checkouts'!$D:$D,$A110,'Boarding Checkouts'!G:G)</f>
        <v>119</v>
      </c>
      <c r="R110" s="12">
        <f t="shared" si="10"/>
        <v>0</v>
      </c>
      <c r="S110" s="15">
        <f t="shared" si="11"/>
        <v>0</v>
      </c>
    </row>
    <row r="111" spans="1:19" ht="13.05" x14ac:dyDescent="0.3">
      <c r="A111" s="11">
        <v>65788</v>
      </c>
      <c r="B111" s="10">
        <v>43412</v>
      </c>
      <c r="C111" s="11" t="s">
        <v>338</v>
      </c>
      <c r="D111" s="11" t="s">
        <v>232</v>
      </c>
      <c r="E111" s="11" t="str">
        <f t="shared" si="6"/>
        <v>InActive</v>
      </c>
      <c r="F111" s="12">
        <v>7</v>
      </c>
      <c r="G111" s="15">
        <v>350</v>
      </c>
      <c r="H111" s="15">
        <f t="shared" si="7"/>
        <v>50</v>
      </c>
      <c r="J111" s="12">
        <v>2</v>
      </c>
      <c r="K111" s="15">
        <v>100</v>
      </c>
      <c r="L111" s="28"/>
      <c r="M111" s="29"/>
      <c r="P111" s="12">
        <f>SUMIF('Boarding Checkouts'!$D:$D,$A111,'Boarding Checkouts'!E:E)</f>
        <v>2</v>
      </c>
      <c r="Q111" s="15">
        <f>SUMIF('Boarding Checkouts'!$D:$D,$A111,'Boarding Checkouts'!G:G)</f>
        <v>100</v>
      </c>
      <c r="R111" s="12">
        <f t="shared" si="10"/>
        <v>0</v>
      </c>
      <c r="S111" s="15">
        <f t="shared" si="11"/>
        <v>0</v>
      </c>
    </row>
    <row r="112" spans="1:19" ht="13.05" x14ac:dyDescent="0.3">
      <c r="A112" s="11">
        <v>65867</v>
      </c>
      <c r="B112" s="10">
        <v>43409</v>
      </c>
      <c r="C112" s="11" t="s">
        <v>343</v>
      </c>
      <c r="D112" s="11" t="s">
        <v>232</v>
      </c>
      <c r="E112" s="11" t="str">
        <f t="shared" si="6"/>
        <v>InActive</v>
      </c>
      <c r="F112" s="12">
        <v>7</v>
      </c>
      <c r="G112" s="15">
        <v>350</v>
      </c>
      <c r="H112" s="15">
        <f t="shared" si="7"/>
        <v>50</v>
      </c>
      <c r="J112" s="12">
        <v>7</v>
      </c>
      <c r="K112" s="15">
        <v>350</v>
      </c>
      <c r="L112" s="28"/>
      <c r="M112" s="29"/>
      <c r="P112" s="12">
        <f>SUMIF('Boarding Checkouts'!$D:$D,$A112,'Boarding Checkouts'!E:E)</f>
        <v>7</v>
      </c>
      <c r="Q112" s="15">
        <f>SUMIF('Boarding Checkouts'!$D:$D,$A112,'Boarding Checkouts'!G:G)</f>
        <v>350</v>
      </c>
      <c r="R112" s="12">
        <f t="shared" si="10"/>
        <v>0</v>
      </c>
      <c r="S112" s="15">
        <f t="shared" si="11"/>
        <v>0</v>
      </c>
    </row>
    <row r="113" spans="1:19" ht="13.05" x14ac:dyDescent="0.3">
      <c r="A113" s="11">
        <v>65874</v>
      </c>
      <c r="B113" s="10">
        <v>43416</v>
      </c>
      <c r="C113" s="11" t="s">
        <v>298</v>
      </c>
      <c r="D113" s="11" t="s">
        <v>232</v>
      </c>
      <c r="E113" s="11" t="str">
        <f t="shared" si="6"/>
        <v>InActive</v>
      </c>
      <c r="F113" s="12">
        <v>7</v>
      </c>
      <c r="G113" s="15">
        <v>350</v>
      </c>
      <c r="H113" s="15">
        <f t="shared" si="7"/>
        <v>50</v>
      </c>
      <c r="J113" s="12">
        <v>1</v>
      </c>
      <c r="K113" s="15">
        <v>50</v>
      </c>
      <c r="L113" s="28"/>
      <c r="M113" s="29"/>
      <c r="P113" s="12">
        <f>SUMIF('Boarding Checkouts'!$D:$D,$A113,'Boarding Checkouts'!E:E)</f>
        <v>1</v>
      </c>
      <c r="Q113" s="15">
        <f>SUMIF('Boarding Checkouts'!$D:$D,$A113,'Boarding Checkouts'!G:G)</f>
        <v>50</v>
      </c>
      <c r="R113" s="12">
        <f t="shared" si="10"/>
        <v>0</v>
      </c>
      <c r="S113" s="15">
        <f t="shared" si="11"/>
        <v>0</v>
      </c>
    </row>
    <row r="114" spans="1:19" ht="13.05" x14ac:dyDescent="0.3">
      <c r="A114" s="11">
        <v>66016</v>
      </c>
      <c r="B114" s="10">
        <v>43417</v>
      </c>
      <c r="C114" s="11" t="s">
        <v>253</v>
      </c>
      <c r="D114" s="11" t="s">
        <v>232</v>
      </c>
      <c r="E114" s="11" t="str">
        <f t="shared" si="6"/>
        <v>InActive</v>
      </c>
      <c r="F114" s="12">
        <v>7</v>
      </c>
      <c r="G114" s="15">
        <v>350</v>
      </c>
      <c r="H114" s="15">
        <f t="shared" si="7"/>
        <v>50</v>
      </c>
      <c r="J114" s="12">
        <v>2</v>
      </c>
      <c r="K114" s="15">
        <v>100</v>
      </c>
      <c r="L114" s="28"/>
      <c r="M114" s="29"/>
      <c r="P114" s="12">
        <f>SUMIF('Boarding Checkouts'!$D:$D,$A114,'Boarding Checkouts'!E:E)</f>
        <v>2</v>
      </c>
      <c r="Q114" s="15">
        <f>SUMIF('Boarding Checkouts'!$D:$D,$A114,'Boarding Checkouts'!G:G)</f>
        <v>100</v>
      </c>
      <c r="R114" s="12">
        <f t="shared" si="10"/>
        <v>0</v>
      </c>
      <c r="S114" s="15">
        <f t="shared" si="11"/>
        <v>0</v>
      </c>
    </row>
    <row r="115" spans="1:19" ht="13.05" x14ac:dyDescent="0.3">
      <c r="A115" s="11">
        <v>66120</v>
      </c>
      <c r="B115" s="10">
        <v>43420</v>
      </c>
      <c r="C115" s="11" t="s">
        <v>179</v>
      </c>
      <c r="D115" s="11" t="s">
        <v>232</v>
      </c>
      <c r="E115" s="11" t="str">
        <f t="shared" si="6"/>
        <v>InActive</v>
      </c>
      <c r="F115" s="12">
        <v>7</v>
      </c>
      <c r="G115" s="15">
        <v>350</v>
      </c>
      <c r="H115" s="15">
        <f t="shared" si="7"/>
        <v>50</v>
      </c>
      <c r="J115" s="12">
        <v>6</v>
      </c>
      <c r="K115" s="15">
        <v>300</v>
      </c>
      <c r="L115" s="28"/>
      <c r="M115" s="29"/>
      <c r="P115" s="12">
        <f>SUMIF('Boarding Checkouts'!$D:$D,$A115,'Boarding Checkouts'!E:E)</f>
        <v>6</v>
      </c>
      <c r="Q115" s="15">
        <f>SUMIF('Boarding Checkouts'!$D:$D,$A115,'Boarding Checkouts'!G:G)</f>
        <v>300</v>
      </c>
      <c r="R115" s="12">
        <f t="shared" si="10"/>
        <v>0</v>
      </c>
      <c r="S115" s="15">
        <f t="shared" si="11"/>
        <v>0</v>
      </c>
    </row>
    <row r="116" spans="1:19" ht="13.05" x14ac:dyDescent="0.3">
      <c r="A116" s="11">
        <v>66351</v>
      </c>
      <c r="B116" s="10">
        <v>43420</v>
      </c>
      <c r="C116" s="11" t="s">
        <v>272</v>
      </c>
      <c r="D116" s="11" t="s">
        <v>232</v>
      </c>
      <c r="E116" s="11" t="str">
        <f t="shared" si="6"/>
        <v>InActive</v>
      </c>
      <c r="F116" s="12">
        <v>14</v>
      </c>
      <c r="G116" s="15">
        <v>672</v>
      </c>
      <c r="H116" s="15">
        <f t="shared" si="7"/>
        <v>48</v>
      </c>
      <c r="J116" s="12">
        <v>6</v>
      </c>
      <c r="K116" s="15">
        <v>288</v>
      </c>
      <c r="L116" s="28"/>
      <c r="M116" s="29"/>
      <c r="P116" s="12">
        <f>SUMIF('Boarding Checkouts'!$D:$D,$A116,'Boarding Checkouts'!E:E)</f>
        <v>6</v>
      </c>
      <c r="Q116" s="15">
        <f>SUMIF('Boarding Checkouts'!$D:$D,$A116,'Boarding Checkouts'!G:G)</f>
        <v>288</v>
      </c>
      <c r="R116" s="12">
        <f t="shared" si="10"/>
        <v>0</v>
      </c>
      <c r="S116" s="15">
        <f t="shared" si="11"/>
        <v>0</v>
      </c>
    </row>
    <row r="117" spans="1:19" ht="13.05" x14ac:dyDescent="0.3">
      <c r="A117" s="11">
        <v>66473</v>
      </c>
      <c r="B117" s="10">
        <v>43423</v>
      </c>
      <c r="C117" s="11" t="s">
        <v>347</v>
      </c>
      <c r="D117" s="11" t="s">
        <v>236</v>
      </c>
      <c r="E117" s="11" t="str">
        <f t="shared" si="6"/>
        <v>InActive</v>
      </c>
      <c r="F117" s="12">
        <v>7</v>
      </c>
      <c r="G117" s="15">
        <v>406</v>
      </c>
      <c r="H117" s="15">
        <f t="shared" si="7"/>
        <v>58</v>
      </c>
      <c r="J117" s="12">
        <v>2</v>
      </c>
      <c r="K117" s="15">
        <v>116</v>
      </c>
      <c r="L117" s="28">
        <v>0</v>
      </c>
      <c r="M117" s="29">
        <v>0</v>
      </c>
      <c r="N117" s="12">
        <v>-2</v>
      </c>
      <c r="O117" s="15">
        <v>-116</v>
      </c>
      <c r="P117" s="12">
        <f>SUMIF('Boarding Checkouts'!$D:$D,$A117,'Boarding Checkouts'!E:E)</f>
        <v>0</v>
      </c>
      <c r="Q117" s="15">
        <f>SUMIF('Boarding Checkouts'!$D:$D,$A117,'Boarding Checkouts'!G:G)</f>
        <v>0</v>
      </c>
      <c r="R117" s="12">
        <f t="shared" si="10"/>
        <v>0</v>
      </c>
      <c r="S117" s="15">
        <f t="shared" si="11"/>
        <v>0</v>
      </c>
    </row>
    <row r="118" spans="1:19" ht="13.05" x14ac:dyDescent="0.3">
      <c r="A118" s="11">
        <v>66496</v>
      </c>
      <c r="B118" s="10">
        <v>43428</v>
      </c>
      <c r="C118" s="11" t="s">
        <v>146</v>
      </c>
      <c r="D118" s="11" t="s">
        <v>238</v>
      </c>
      <c r="E118" s="11" t="str">
        <f t="shared" si="6"/>
        <v>InActive</v>
      </c>
      <c r="F118" s="12">
        <v>7</v>
      </c>
      <c r="G118" s="15">
        <v>490</v>
      </c>
      <c r="H118" s="15">
        <f t="shared" si="7"/>
        <v>70</v>
      </c>
      <c r="J118" s="12">
        <v>3</v>
      </c>
      <c r="K118" s="15">
        <v>210</v>
      </c>
      <c r="L118" s="28"/>
      <c r="M118" s="29"/>
      <c r="P118" s="12">
        <f>SUMIF('Boarding Checkouts'!$D:$D,$A118,'Boarding Checkouts'!E:E)</f>
        <v>3</v>
      </c>
      <c r="Q118" s="15">
        <f>SUMIF('Boarding Checkouts'!$D:$D,$A118,'Boarding Checkouts'!G:G)</f>
        <v>210</v>
      </c>
      <c r="R118" s="12">
        <f t="shared" si="10"/>
        <v>0</v>
      </c>
      <c r="S118" s="15">
        <f t="shared" si="11"/>
        <v>0</v>
      </c>
    </row>
    <row r="119" spans="1:19" ht="13.05" x14ac:dyDescent="0.3">
      <c r="A119" s="11">
        <v>66594</v>
      </c>
      <c r="B119" s="10">
        <v>43428</v>
      </c>
      <c r="C119" s="11" t="s">
        <v>161</v>
      </c>
      <c r="D119" s="11" t="s">
        <v>232</v>
      </c>
      <c r="E119" s="11" t="str">
        <f t="shared" si="6"/>
        <v>InActive</v>
      </c>
      <c r="F119" s="12">
        <v>7</v>
      </c>
      <c r="G119" s="15">
        <v>350</v>
      </c>
      <c r="H119" s="15">
        <f t="shared" si="7"/>
        <v>50</v>
      </c>
      <c r="J119" s="12">
        <v>4</v>
      </c>
      <c r="K119" s="15">
        <v>200</v>
      </c>
      <c r="L119" s="28"/>
      <c r="M119" s="29"/>
      <c r="P119" s="12">
        <f>SUMIF('Boarding Checkouts'!$D:$D,$A119,'Boarding Checkouts'!E:E)</f>
        <v>4</v>
      </c>
      <c r="Q119" s="15">
        <f>SUMIF('Boarding Checkouts'!$D:$D,$A119,'Boarding Checkouts'!G:G)</f>
        <v>200</v>
      </c>
      <c r="R119" s="12">
        <f t="shared" si="10"/>
        <v>0</v>
      </c>
      <c r="S119" s="15">
        <f t="shared" si="11"/>
        <v>0</v>
      </c>
    </row>
    <row r="120" spans="1:19" ht="13.05" x14ac:dyDescent="0.3">
      <c r="A120" s="11">
        <v>66851</v>
      </c>
      <c r="B120" s="10">
        <v>43430</v>
      </c>
      <c r="C120" s="11" t="s">
        <v>331</v>
      </c>
      <c r="D120" s="11" t="s">
        <v>232</v>
      </c>
      <c r="E120" s="11" t="str">
        <f t="shared" si="6"/>
        <v>InActive</v>
      </c>
      <c r="F120" s="12">
        <v>7</v>
      </c>
      <c r="G120" s="15">
        <v>350</v>
      </c>
      <c r="H120" s="15">
        <f t="shared" si="7"/>
        <v>50</v>
      </c>
      <c r="J120" s="12">
        <v>5</v>
      </c>
      <c r="K120" s="15">
        <v>250</v>
      </c>
      <c r="L120" s="28"/>
      <c r="M120" s="29"/>
      <c r="P120" s="12">
        <f>SUMIF('Boarding Checkouts'!$D:$D,$A120,'Boarding Checkouts'!E:E)</f>
        <v>5</v>
      </c>
      <c r="Q120" s="15">
        <f>SUMIF('Boarding Checkouts'!$D:$D,$A120,'Boarding Checkouts'!G:G)</f>
        <v>250</v>
      </c>
      <c r="R120" s="12">
        <f t="shared" si="10"/>
        <v>0</v>
      </c>
      <c r="S120" s="15">
        <f t="shared" si="11"/>
        <v>0</v>
      </c>
    </row>
    <row r="121" spans="1:19" ht="13.05" x14ac:dyDescent="0.3">
      <c r="A121" s="11">
        <v>67162</v>
      </c>
      <c r="B121" s="10">
        <v>43431</v>
      </c>
      <c r="C121" s="11" t="s">
        <v>123</v>
      </c>
      <c r="D121" s="11" t="s">
        <v>238</v>
      </c>
      <c r="E121" s="11" t="str">
        <f t="shared" si="6"/>
        <v>Active</v>
      </c>
      <c r="F121" s="12">
        <v>7</v>
      </c>
      <c r="G121" s="15">
        <v>490</v>
      </c>
      <c r="H121" s="15">
        <f t="shared" si="7"/>
        <v>70</v>
      </c>
      <c r="J121" s="12">
        <v>7</v>
      </c>
      <c r="K121" s="15">
        <v>490</v>
      </c>
      <c r="L121" s="28"/>
      <c r="M121" s="29"/>
      <c r="P121" s="12">
        <f>SUMIF('Boarding Checkouts'!$D:$D,$A121,'Boarding Checkouts'!E:E)</f>
        <v>2</v>
      </c>
      <c r="Q121" s="15">
        <f>SUMIF('Boarding Checkouts'!$D:$D,$A121,'Boarding Checkouts'!G:G)</f>
        <v>140</v>
      </c>
      <c r="R121" s="12">
        <f t="shared" si="10"/>
        <v>5</v>
      </c>
      <c r="S121" s="15">
        <f t="shared" si="11"/>
        <v>350</v>
      </c>
    </row>
    <row r="122" spans="1:19" ht="13.05" x14ac:dyDescent="0.3">
      <c r="A122" s="11">
        <v>67223</v>
      </c>
      <c r="B122" s="10">
        <v>43433</v>
      </c>
      <c r="C122" s="11" t="s">
        <v>283</v>
      </c>
      <c r="D122" s="11" t="s">
        <v>232</v>
      </c>
      <c r="E122" s="11" t="str">
        <f t="shared" si="6"/>
        <v>InActive</v>
      </c>
      <c r="F122" s="12">
        <v>7</v>
      </c>
      <c r="G122" s="15">
        <v>350</v>
      </c>
      <c r="H122" s="15">
        <f t="shared" si="7"/>
        <v>50</v>
      </c>
      <c r="J122" s="12">
        <v>7</v>
      </c>
      <c r="K122" s="15">
        <v>350</v>
      </c>
      <c r="L122" s="28"/>
      <c r="M122" s="29"/>
      <c r="P122" s="12">
        <f>SUMIF('Boarding Checkouts'!$D:$D,$A122,'Boarding Checkouts'!E:E)</f>
        <v>7</v>
      </c>
      <c r="Q122" s="15">
        <f>SUMIF('Boarding Checkouts'!$D:$D,$A122,'Boarding Checkouts'!G:G)</f>
        <v>350</v>
      </c>
      <c r="R122" s="12">
        <f t="shared" si="10"/>
        <v>0</v>
      </c>
      <c r="S122" s="15">
        <f t="shared" si="11"/>
        <v>0</v>
      </c>
    </row>
    <row r="123" spans="1:19" ht="13.05" x14ac:dyDescent="0.3">
      <c r="A123" s="11">
        <v>67279</v>
      </c>
      <c r="B123" s="10">
        <v>43437</v>
      </c>
      <c r="C123" s="11" t="s">
        <v>275</v>
      </c>
      <c r="D123" s="11" t="s">
        <v>232</v>
      </c>
      <c r="E123" s="11" t="str">
        <f t="shared" si="6"/>
        <v>InActive</v>
      </c>
      <c r="F123" s="12">
        <v>7</v>
      </c>
      <c r="G123" s="15">
        <v>350</v>
      </c>
      <c r="H123" s="15">
        <f t="shared" si="7"/>
        <v>50</v>
      </c>
      <c r="J123" s="12">
        <v>4</v>
      </c>
      <c r="K123" s="15">
        <v>200</v>
      </c>
      <c r="L123" s="28"/>
      <c r="M123" s="29"/>
      <c r="P123" s="12">
        <f>SUMIF('Boarding Checkouts'!$D:$D,$A123,'Boarding Checkouts'!E:E)</f>
        <v>4</v>
      </c>
      <c r="Q123" s="15">
        <f>SUMIF('Boarding Checkouts'!$D:$D,$A123,'Boarding Checkouts'!G:G)</f>
        <v>200</v>
      </c>
      <c r="R123" s="12">
        <f t="shared" si="10"/>
        <v>0</v>
      </c>
      <c r="S123" s="15">
        <f t="shared" si="11"/>
        <v>0</v>
      </c>
    </row>
    <row r="124" spans="1:19" ht="13.05" x14ac:dyDescent="0.3">
      <c r="A124" s="11">
        <v>67289</v>
      </c>
      <c r="B124" s="10">
        <v>43434</v>
      </c>
      <c r="C124" s="11" t="s">
        <v>254</v>
      </c>
      <c r="D124" s="11" t="s">
        <v>232</v>
      </c>
      <c r="E124" s="11" t="str">
        <f t="shared" si="6"/>
        <v>InActive</v>
      </c>
      <c r="F124" s="12">
        <v>14</v>
      </c>
      <c r="G124" s="15">
        <v>672</v>
      </c>
      <c r="H124" s="15">
        <f t="shared" si="7"/>
        <v>48</v>
      </c>
      <c r="J124" s="12">
        <v>14</v>
      </c>
      <c r="K124" s="15">
        <v>672</v>
      </c>
      <c r="L124" s="28"/>
      <c r="M124" s="29"/>
      <c r="P124" s="12">
        <f>SUMIF('Boarding Checkouts'!$D:$D,$A124,'Boarding Checkouts'!E:E)</f>
        <v>14</v>
      </c>
      <c r="Q124" s="15">
        <f>SUMIF('Boarding Checkouts'!$D:$D,$A124,'Boarding Checkouts'!G:G)</f>
        <v>672</v>
      </c>
      <c r="R124" s="12">
        <f t="shared" si="10"/>
        <v>0</v>
      </c>
      <c r="S124" s="15">
        <f t="shared" si="11"/>
        <v>0</v>
      </c>
    </row>
    <row r="125" spans="1:19" ht="13.05" x14ac:dyDescent="0.3">
      <c r="A125" s="11">
        <v>67290</v>
      </c>
      <c r="B125" s="10">
        <v>43434</v>
      </c>
      <c r="C125" s="11" t="s">
        <v>239</v>
      </c>
      <c r="D125" s="11" t="s">
        <v>240</v>
      </c>
      <c r="E125" s="11" t="str">
        <f t="shared" si="6"/>
        <v>Active</v>
      </c>
      <c r="F125" s="12">
        <v>7</v>
      </c>
      <c r="G125" s="15">
        <v>742</v>
      </c>
      <c r="H125" s="15">
        <f t="shared" si="7"/>
        <v>106</v>
      </c>
      <c r="J125" s="12">
        <v>1</v>
      </c>
      <c r="K125" s="15">
        <v>106</v>
      </c>
      <c r="L125" s="28"/>
      <c r="M125" s="29"/>
      <c r="P125" s="12">
        <f>SUMIF('Boarding Checkouts'!$D:$D,$A125,'Boarding Checkouts'!E:E)</f>
        <v>0</v>
      </c>
      <c r="Q125" s="15">
        <f>SUMIF('Boarding Checkouts'!$D:$D,$A125,'Boarding Checkouts'!G:G)</f>
        <v>0</v>
      </c>
      <c r="R125" s="12">
        <f t="shared" si="10"/>
        <v>1</v>
      </c>
      <c r="S125" s="15">
        <f t="shared" si="11"/>
        <v>106</v>
      </c>
    </row>
    <row r="126" spans="1:19" ht="13.05" x14ac:dyDescent="0.3">
      <c r="A126" s="11">
        <v>67376</v>
      </c>
      <c r="B126" s="10">
        <v>43435</v>
      </c>
      <c r="C126" s="11" t="s">
        <v>174</v>
      </c>
      <c r="D126" s="11" t="s">
        <v>236</v>
      </c>
      <c r="E126" s="11" t="str">
        <f t="shared" si="6"/>
        <v>Active</v>
      </c>
      <c r="F126" s="12">
        <v>7</v>
      </c>
      <c r="G126" s="15">
        <v>406</v>
      </c>
      <c r="H126" s="15">
        <f t="shared" si="7"/>
        <v>58</v>
      </c>
      <c r="J126" s="12">
        <v>7</v>
      </c>
      <c r="K126" s="15">
        <v>406</v>
      </c>
      <c r="L126" s="28"/>
      <c r="M126" s="29"/>
      <c r="P126" s="12">
        <f>SUMIF('Boarding Checkouts'!$D:$D,$A126,'Boarding Checkouts'!E:E)</f>
        <v>0</v>
      </c>
      <c r="Q126" s="15">
        <f>SUMIF('Boarding Checkouts'!$D:$D,$A126,'Boarding Checkouts'!G:G)</f>
        <v>0</v>
      </c>
      <c r="R126" s="12">
        <f t="shared" si="10"/>
        <v>7</v>
      </c>
      <c r="S126" s="15">
        <f t="shared" si="11"/>
        <v>406</v>
      </c>
    </row>
    <row r="127" spans="1:19" ht="13.05" x14ac:dyDescent="0.3">
      <c r="A127" s="11">
        <v>67383</v>
      </c>
      <c r="B127" s="10">
        <v>43436</v>
      </c>
      <c r="C127" s="11" t="s">
        <v>252</v>
      </c>
      <c r="D127" s="11" t="s">
        <v>232</v>
      </c>
      <c r="E127" s="11" t="str">
        <f t="shared" si="6"/>
        <v>InActive</v>
      </c>
      <c r="F127" s="12">
        <v>7</v>
      </c>
      <c r="G127" s="15">
        <v>350</v>
      </c>
      <c r="H127" s="15">
        <f t="shared" si="7"/>
        <v>50</v>
      </c>
      <c r="J127" s="12">
        <v>3</v>
      </c>
      <c r="K127" s="15">
        <v>150</v>
      </c>
      <c r="L127" s="28"/>
      <c r="M127" s="29"/>
      <c r="O127" s="15" t="s">
        <v>1009</v>
      </c>
      <c r="P127" s="12">
        <f>SUMIF('Boarding Checkouts'!$D:$D,$A127,'Boarding Checkouts'!E:E)</f>
        <v>3</v>
      </c>
      <c r="Q127" s="15">
        <f>SUMIF('Boarding Checkouts'!$D:$D,$A127,'Boarding Checkouts'!G:G)</f>
        <v>150</v>
      </c>
      <c r="R127" s="12">
        <f t="shared" si="10"/>
        <v>0</v>
      </c>
      <c r="S127" s="15">
        <f t="shared" si="11"/>
        <v>0</v>
      </c>
    </row>
    <row r="128" spans="1:19" ht="13.05" x14ac:dyDescent="0.3">
      <c r="A128" s="11">
        <v>67391</v>
      </c>
      <c r="B128" s="10">
        <v>43447</v>
      </c>
      <c r="C128" s="11" t="s">
        <v>284</v>
      </c>
      <c r="D128" s="11" t="s">
        <v>285</v>
      </c>
      <c r="E128" s="11" t="str">
        <f t="shared" si="6"/>
        <v>InActive</v>
      </c>
      <c r="F128" s="12">
        <v>14</v>
      </c>
      <c r="G128" s="15">
        <v>1834</v>
      </c>
      <c r="H128" s="15">
        <f t="shared" si="7"/>
        <v>131</v>
      </c>
      <c r="J128" s="12">
        <v>3</v>
      </c>
      <c r="K128" s="15">
        <v>393</v>
      </c>
      <c r="L128" s="28"/>
      <c r="M128" s="29"/>
      <c r="P128" s="12">
        <f>SUMIF('Boarding Checkouts'!$D:$D,$A128,'Boarding Checkouts'!E:E)</f>
        <v>3</v>
      </c>
      <c r="Q128" s="15">
        <f>SUMIF('Boarding Checkouts'!$D:$D,$A128,'Boarding Checkouts'!G:G)</f>
        <v>393</v>
      </c>
      <c r="R128" s="12">
        <f t="shared" si="10"/>
        <v>0</v>
      </c>
      <c r="S128" s="15">
        <f t="shared" si="11"/>
        <v>0</v>
      </c>
    </row>
    <row r="129" spans="1:19" ht="13.05" x14ac:dyDescent="0.3">
      <c r="A129" s="11">
        <v>67410</v>
      </c>
      <c r="B129" s="10">
        <v>43436</v>
      </c>
      <c r="C129" s="11" t="s">
        <v>281</v>
      </c>
      <c r="D129" s="11" t="s">
        <v>240</v>
      </c>
      <c r="E129" s="11" t="str">
        <f t="shared" si="6"/>
        <v>InActive</v>
      </c>
      <c r="F129" s="12">
        <v>14</v>
      </c>
      <c r="G129" s="15">
        <v>1428</v>
      </c>
      <c r="H129" s="15">
        <f t="shared" si="7"/>
        <v>102</v>
      </c>
      <c r="J129" s="12">
        <v>7</v>
      </c>
      <c r="K129" s="15">
        <v>714</v>
      </c>
      <c r="L129" s="28"/>
      <c r="M129" s="29"/>
      <c r="P129" s="12">
        <f>SUMIF('Boarding Checkouts'!$D:$D,$A129,'Boarding Checkouts'!E:E)</f>
        <v>7</v>
      </c>
      <c r="Q129" s="15">
        <f>SUMIF('Boarding Checkouts'!$D:$D,$A129,'Boarding Checkouts'!G:G)</f>
        <v>714</v>
      </c>
      <c r="R129" s="12">
        <f t="shared" si="10"/>
        <v>0</v>
      </c>
      <c r="S129" s="15">
        <f t="shared" si="11"/>
        <v>0</v>
      </c>
    </row>
    <row r="130" spans="1:19" ht="13.05" x14ac:dyDescent="0.3">
      <c r="A130" s="11">
        <v>67412</v>
      </c>
      <c r="B130" s="10">
        <v>43439</v>
      </c>
      <c r="C130" s="11" t="s">
        <v>258</v>
      </c>
      <c r="D130" s="11" t="s">
        <v>240</v>
      </c>
      <c r="E130" s="11" t="str">
        <f t="shared" ref="E130:E193" si="12">IF(R130&gt;0,"Active","InActive")</f>
        <v>InActive</v>
      </c>
      <c r="F130" s="12">
        <v>7</v>
      </c>
      <c r="G130" s="15">
        <v>742</v>
      </c>
      <c r="H130" s="15">
        <f t="shared" ref="H130:H193" si="13">ROUND(G130/F130,2)</f>
        <v>106</v>
      </c>
      <c r="J130" s="12">
        <v>1</v>
      </c>
      <c r="K130" s="15">
        <v>106</v>
      </c>
      <c r="L130" s="28"/>
      <c r="M130" s="29"/>
      <c r="P130" s="12">
        <f>SUMIF('Boarding Checkouts'!$D:$D,$A130,'Boarding Checkouts'!E:E)</f>
        <v>1</v>
      </c>
      <c r="Q130" s="15">
        <f>SUMIF('Boarding Checkouts'!$D:$D,$A130,'Boarding Checkouts'!G:G)</f>
        <v>106</v>
      </c>
      <c r="R130" s="12">
        <f t="shared" ref="R130:R147" si="14">SUM(J130,N130,-P130)</f>
        <v>0</v>
      </c>
      <c r="S130" s="15">
        <f t="shared" ref="S130:S147" si="15">SUM(K130,O130,-Q130)</f>
        <v>0</v>
      </c>
    </row>
    <row r="131" spans="1:19" ht="13.05" x14ac:dyDescent="0.3">
      <c r="A131" s="11">
        <v>67437</v>
      </c>
      <c r="B131" s="10">
        <v>43437</v>
      </c>
      <c r="C131" s="11" t="s">
        <v>335</v>
      </c>
      <c r="D131" s="11" t="s">
        <v>232</v>
      </c>
      <c r="E131" s="11" t="str">
        <f t="shared" si="12"/>
        <v>InActive</v>
      </c>
      <c r="F131" s="12">
        <v>14</v>
      </c>
      <c r="G131" s="15">
        <v>672</v>
      </c>
      <c r="H131" s="15">
        <f t="shared" si="13"/>
        <v>48</v>
      </c>
      <c r="J131" s="12">
        <v>14</v>
      </c>
      <c r="K131" s="15">
        <v>672</v>
      </c>
      <c r="L131" s="28"/>
      <c r="M131" s="29"/>
      <c r="P131" s="12">
        <f>SUMIF('Boarding Checkouts'!$D:$D,$A131,'Boarding Checkouts'!E:E)</f>
        <v>14</v>
      </c>
      <c r="Q131" s="15">
        <f>SUMIF('Boarding Checkouts'!$D:$D,$A131,'Boarding Checkouts'!G:G)</f>
        <v>672</v>
      </c>
      <c r="R131" s="12">
        <f t="shared" si="14"/>
        <v>0</v>
      </c>
      <c r="S131" s="15">
        <f t="shared" si="15"/>
        <v>0</v>
      </c>
    </row>
    <row r="132" spans="1:19" ht="13.05" x14ac:dyDescent="0.3">
      <c r="A132" s="11">
        <v>67476</v>
      </c>
      <c r="B132" s="10">
        <v>43437</v>
      </c>
      <c r="C132" s="11" t="s">
        <v>325</v>
      </c>
      <c r="D132" s="11" t="s">
        <v>232</v>
      </c>
      <c r="E132" s="11" t="str">
        <f t="shared" si="12"/>
        <v>InActive</v>
      </c>
      <c r="F132" s="12">
        <v>14</v>
      </c>
      <c r="G132" s="15">
        <v>672</v>
      </c>
      <c r="H132" s="15">
        <f t="shared" si="13"/>
        <v>48</v>
      </c>
      <c r="J132" s="12">
        <v>14</v>
      </c>
      <c r="K132" s="15">
        <v>672</v>
      </c>
      <c r="L132" s="28"/>
      <c r="M132" s="29"/>
      <c r="P132" s="12">
        <f>SUMIF('Boarding Checkouts'!$D:$D,$A132,'Boarding Checkouts'!E:E)</f>
        <v>14</v>
      </c>
      <c r="Q132" s="15">
        <f>SUMIF('Boarding Checkouts'!$D:$D,$A132,'Boarding Checkouts'!G:G)</f>
        <v>672</v>
      </c>
      <c r="R132" s="12">
        <f t="shared" si="14"/>
        <v>0</v>
      </c>
      <c r="S132" s="15">
        <f t="shared" si="15"/>
        <v>0</v>
      </c>
    </row>
    <row r="133" spans="1:19" ht="13.05" x14ac:dyDescent="0.3">
      <c r="A133" s="11">
        <v>67478</v>
      </c>
      <c r="B133" s="10">
        <v>43437</v>
      </c>
      <c r="C133" s="11" t="s">
        <v>82</v>
      </c>
      <c r="D133" s="11" t="s">
        <v>240</v>
      </c>
      <c r="E133" s="11" t="str">
        <f t="shared" si="12"/>
        <v>InActive</v>
      </c>
      <c r="F133" s="12">
        <v>14</v>
      </c>
      <c r="G133" s="15">
        <v>1428</v>
      </c>
      <c r="H133" s="15">
        <f t="shared" si="13"/>
        <v>102</v>
      </c>
      <c r="J133" s="12">
        <v>14</v>
      </c>
      <c r="K133" s="15">
        <v>1428</v>
      </c>
      <c r="L133" s="28"/>
      <c r="M133" s="29"/>
      <c r="P133" s="12">
        <f>SUMIF('Boarding Checkouts'!$D:$D,$A133,'Boarding Checkouts'!E:E)</f>
        <v>14</v>
      </c>
      <c r="Q133" s="15">
        <f>SUMIF('Boarding Checkouts'!$D:$D,$A133,'Boarding Checkouts'!G:G)</f>
        <v>1428</v>
      </c>
      <c r="R133" s="12">
        <f t="shared" si="14"/>
        <v>0</v>
      </c>
      <c r="S133" s="15">
        <f t="shared" si="15"/>
        <v>0</v>
      </c>
    </row>
    <row r="134" spans="1:19" ht="13.05" x14ac:dyDescent="0.3">
      <c r="A134" s="11">
        <v>67508</v>
      </c>
      <c r="B134" s="10">
        <v>43438</v>
      </c>
      <c r="C134" s="11" t="s">
        <v>282</v>
      </c>
      <c r="D134" s="11" t="s">
        <v>232</v>
      </c>
      <c r="E134" s="11" t="str">
        <f t="shared" si="12"/>
        <v>InActive</v>
      </c>
      <c r="F134" s="12">
        <v>7</v>
      </c>
      <c r="G134" s="15">
        <v>350</v>
      </c>
      <c r="H134" s="15">
        <f t="shared" si="13"/>
        <v>50</v>
      </c>
      <c r="J134" s="12">
        <v>2</v>
      </c>
      <c r="K134" s="15">
        <v>100</v>
      </c>
      <c r="L134" s="28"/>
      <c r="M134" s="29"/>
      <c r="P134" s="12">
        <f>SUMIF('Boarding Checkouts'!$D:$D,$A134,'Boarding Checkouts'!E:E)</f>
        <v>2</v>
      </c>
      <c r="Q134" s="15">
        <f>SUMIF('Boarding Checkouts'!$D:$D,$A134,'Boarding Checkouts'!G:G)</f>
        <v>100</v>
      </c>
      <c r="R134" s="12">
        <f t="shared" si="14"/>
        <v>0</v>
      </c>
      <c r="S134" s="15">
        <f t="shared" si="15"/>
        <v>0</v>
      </c>
    </row>
    <row r="135" spans="1:19" ht="13.05" x14ac:dyDescent="0.3">
      <c r="A135" s="11">
        <v>67591</v>
      </c>
      <c r="B135" s="10">
        <v>43439</v>
      </c>
      <c r="C135" s="11" t="s">
        <v>220</v>
      </c>
      <c r="D135" s="11" t="s">
        <v>232</v>
      </c>
      <c r="E135" s="11" t="str">
        <f t="shared" si="12"/>
        <v>InActive</v>
      </c>
      <c r="F135" s="12">
        <v>7</v>
      </c>
      <c r="G135" s="15">
        <v>350</v>
      </c>
      <c r="H135" s="15">
        <f t="shared" si="13"/>
        <v>50</v>
      </c>
      <c r="J135" s="12">
        <v>4</v>
      </c>
      <c r="K135" s="15">
        <v>200</v>
      </c>
      <c r="L135" s="28"/>
      <c r="M135" s="29"/>
      <c r="P135" s="12">
        <f>SUMIF('Boarding Checkouts'!$D:$D,$A135,'Boarding Checkouts'!E:E)</f>
        <v>4</v>
      </c>
      <c r="Q135" s="15">
        <f>SUMIF('Boarding Checkouts'!$D:$D,$A135,'Boarding Checkouts'!G:G)</f>
        <v>200</v>
      </c>
      <c r="R135" s="12">
        <f t="shared" si="14"/>
        <v>0</v>
      </c>
      <c r="S135" s="15">
        <f t="shared" si="15"/>
        <v>0</v>
      </c>
    </row>
    <row r="136" spans="1:19" ht="13.05" x14ac:dyDescent="0.3">
      <c r="A136" s="11">
        <v>67604</v>
      </c>
      <c r="B136" s="10">
        <v>43440</v>
      </c>
      <c r="C136" s="11" t="s">
        <v>166</v>
      </c>
      <c r="D136" s="11" t="s">
        <v>232</v>
      </c>
      <c r="E136" s="11" t="str">
        <f t="shared" si="12"/>
        <v>Active</v>
      </c>
      <c r="F136" s="12">
        <v>14</v>
      </c>
      <c r="G136" s="15">
        <v>672</v>
      </c>
      <c r="H136" s="15">
        <f t="shared" si="13"/>
        <v>48</v>
      </c>
      <c r="J136" s="12">
        <v>14</v>
      </c>
      <c r="K136" s="15">
        <v>672</v>
      </c>
      <c r="L136" s="28"/>
      <c r="M136" s="29"/>
      <c r="P136" s="12">
        <f>SUMIF('Boarding Checkouts'!$D:$D,$A136,'Boarding Checkouts'!E:E)</f>
        <v>6</v>
      </c>
      <c r="Q136" s="15">
        <f>SUMIF('Boarding Checkouts'!$D:$D,$A136,'Boarding Checkouts'!G:G)</f>
        <v>288</v>
      </c>
      <c r="R136" s="12">
        <f t="shared" si="14"/>
        <v>8</v>
      </c>
      <c r="S136" s="15">
        <f t="shared" si="15"/>
        <v>384</v>
      </c>
    </row>
    <row r="137" spans="1:19" ht="13.05" x14ac:dyDescent="0.3">
      <c r="A137" s="11">
        <v>67628</v>
      </c>
      <c r="B137" s="10">
        <v>43445</v>
      </c>
      <c r="C137" s="11" t="s">
        <v>267</v>
      </c>
      <c r="D137" s="11" t="s">
        <v>236</v>
      </c>
      <c r="E137" s="11" t="str">
        <f t="shared" si="12"/>
        <v>Active</v>
      </c>
      <c r="F137" s="12">
        <v>7</v>
      </c>
      <c r="G137" s="15">
        <v>406</v>
      </c>
      <c r="H137" s="15">
        <f t="shared" si="13"/>
        <v>58</v>
      </c>
      <c r="J137" s="12">
        <v>3</v>
      </c>
      <c r="K137" s="15">
        <v>174</v>
      </c>
      <c r="L137" s="28"/>
      <c r="M137" s="29"/>
      <c r="P137" s="12">
        <f>SUMIF('Boarding Checkouts'!$D:$D,$A137,'Boarding Checkouts'!E:E)</f>
        <v>2</v>
      </c>
      <c r="Q137" s="15">
        <f>SUMIF('Boarding Checkouts'!$D:$D,$A137,'Boarding Checkouts'!G:G)</f>
        <v>116</v>
      </c>
      <c r="R137" s="12">
        <f t="shared" si="14"/>
        <v>1</v>
      </c>
      <c r="S137" s="15">
        <f t="shared" si="15"/>
        <v>58</v>
      </c>
    </row>
    <row r="138" spans="1:19" ht="13.05" x14ac:dyDescent="0.3">
      <c r="A138" s="11">
        <v>67630</v>
      </c>
      <c r="B138" s="10">
        <v>43440</v>
      </c>
      <c r="C138" s="11" t="s">
        <v>259</v>
      </c>
      <c r="D138" s="11" t="s">
        <v>240</v>
      </c>
      <c r="E138" s="11" t="str">
        <f t="shared" si="12"/>
        <v>InActive</v>
      </c>
      <c r="F138" s="12">
        <v>7</v>
      </c>
      <c r="G138" s="15">
        <v>742</v>
      </c>
      <c r="H138" s="15">
        <f t="shared" si="13"/>
        <v>106</v>
      </c>
      <c r="J138" s="12">
        <v>7</v>
      </c>
      <c r="K138" s="15">
        <v>742</v>
      </c>
      <c r="L138" s="28"/>
      <c r="M138" s="29"/>
      <c r="P138" s="12">
        <f>SUMIF('Boarding Checkouts'!$D:$D,$A138,'Boarding Checkouts'!E:E)</f>
        <v>7</v>
      </c>
      <c r="Q138" s="15">
        <f>SUMIF('Boarding Checkouts'!$D:$D,$A138,'Boarding Checkouts'!G:G)</f>
        <v>742</v>
      </c>
      <c r="R138" s="12">
        <f t="shared" si="14"/>
        <v>0</v>
      </c>
      <c r="S138" s="15">
        <f t="shared" si="15"/>
        <v>0</v>
      </c>
    </row>
    <row r="139" spans="1:19" ht="13.05" x14ac:dyDescent="0.3">
      <c r="A139" s="11">
        <v>67701</v>
      </c>
      <c r="B139" s="10">
        <v>43443</v>
      </c>
      <c r="C139" s="11" t="s">
        <v>311</v>
      </c>
      <c r="D139" s="11" t="s">
        <v>232</v>
      </c>
      <c r="E139" s="11" t="str">
        <f t="shared" si="12"/>
        <v>InActive</v>
      </c>
      <c r="F139" s="12">
        <v>14</v>
      </c>
      <c r="G139" s="15">
        <v>638.4</v>
      </c>
      <c r="H139" s="15">
        <f t="shared" si="13"/>
        <v>45.6</v>
      </c>
      <c r="J139" s="12">
        <v>1</v>
      </c>
      <c r="K139" s="15">
        <v>45.6</v>
      </c>
      <c r="L139" s="28"/>
      <c r="M139" s="29"/>
      <c r="P139" s="12">
        <f>SUMIF('Boarding Checkouts'!$D:$D,$A139,'Boarding Checkouts'!E:E)</f>
        <v>1</v>
      </c>
      <c r="Q139" s="15">
        <f>SUMIF('Boarding Checkouts'!$D:$D,$A139,'Boarding Checkouts'!G:G)</f>
        <v>45.6</v>
      </c>
      <c r="R139" s="12">
        <f t="shared" si="14"/>
        <v>0</v>
      </c>
      <c r="S139" s="15">
        <f t="shared" si="15"/>
        <v>0</v>
      </c>
    </row>
    <row r="140" spans="1:19" ht="13.05" x14ac:dyDescent="0.3">
      <c r="A140" s="11">
        <v>67728</v>
      </c>
      <c r="B140" s="10">
        <v>43465</v>
      </c>
      <c r="C140" s="11" t="s">
        <v>349</v>
      </c>
      <c r="D140" s="11" t="s">
        <v>232</v>
      </c>
      <c r="E140" s="11" t="str">
        <f t="shared" si="12"/>
        <v>InActive</v>
      </c>
      <c r="F140" s="12">
        <v>7</v>
      </c>
      <c r="G140" s="15">
        <v>350</v>
      </c>
      <c r="H140" s="15">
        <f t="shared" si="13"/>
        <v>50</v>
      </c>
      <c r="J140" s="12">
        <v>1</v>
      </c>
      <c r="K140" s="15">
        <v>50</v>
      </c>
      <c r="L140" s="28"/>
      <c r="M140" s="29"/>
      <c r="P140" s="12">
        <f>SUMIF('Boarding Checkouts'!$D:$D,$A140,'Boarding Checkouts'!E:E)</f>
        <v>1</v>
      </c>
      <c r="Q140" s="15">
        <f>SUMIF('Boarding Checkouts'!$D:$D,$A140,'Boarding Checkouts'!G:G)</f>
        <v>50</v>
      </c>
      <c r="R140" s="12">
        <f t="shared" si="14"/>
        <v>0</v>
      </c>
      <c r="S140" s="15">
        <f t="shared" si="15"/>
        <v>0</v>
      </c>
    </row>
    <row r="141" spans="1:19" ht="13.05" x14ac:dyDescent="0.3">
      <c r="A141" s="11">
        <v>67759</v>
      </c>
      <c r="B141" s="10">
        <v>43443</v>
      </c>
      <c r="C141" s="11" t="s">
        <v>246</v>
      </c>
      <c r="D141" s="11" t="s">
        <v>243</v>
      </c>
      <c r="E141" s="11" t="str">
        <f t="shared" si="12"/>
        <v>InActive</v>
      </c>
      <c r="F141" s="12">
        <v>14</v>
      </c>
      <c r="G141" s="15">
        <v>1316</v>
      </c>
      <c r="H141" s="15">
        <f t="shared" si="13"/>
        <v>94</v>
      </c>
      <c r="J141" s="12">
        <v>8</v>
      </c>
      <c r="K141" s="15">
        <v>752</v>
      </c>
      <c r="L141" s="28"/>
      <c r="M141" s="29"/>
      <c r="P141" s="12">
        <f>SUMIF('Boarding Checkouts'!$D:$D,$A141,'Boarding Checkouts'!E:E)</f>
        <v>8</v>
      </c>
      <c r="Q141" s="15">
        <f>SUMIF('Boarding Checkouts'!$D:$D,$A141,'Boarding Checkouts'!G:G)</f>
        <v>752</v>
      </c>
      <c r="R141" s="12">
        <f t="shared" si="14"/>
        <v>0</v>
      </c>
      <c r="S141" s="15">
        <f t="shared" si="15"/>
        <v>0</v>
      </c>
    </row>
    <row r="142" spans="1:19" ht="13.05" x14ac:dyDescent="0.3">
      <c r="A142" s="11">
        <v>67848</v>
      </c>
      <c r="B142" s="10">
        <v>43445</v>
      </c>
      <c r="C142" s="11" t="s">
        <v>330</v>
      </c>
      <c r="D142" s="11" t="s">
        <v>232</v>
      </c>
      <c r="E142" s="11" t="str">
        <f t="shared" si="12"/>
        <v>Active</v>
      </c>
      <c r="F142" s="12">
        <v>14</v>
      </c>
      <c r="G142" s="15">
        <v>672</v>
      </c>
      <c r="H142" s="15">
        <f t="shared" si="13"/>
        <v>48</v>
      </c>
      <c r="J142" s="12">
        <v>14</v>
      </c>
      <c r="K142" s="15">
        <v>672</v>
      </c>
      <c r="L142" s="28"/>
      <c r="M142" s="29"/>
      <c r="P142" s="12">
        <f>SUMIF('Boarding Checkouts'!$D:$D,$A142,'Boarding Checkouts'!E:E)</f>
        <v>11</v>
      </c>
      <c r="Q142" s="15">
        <f>SUMIF('Boarding Checkouts'!$D:$D,$A142,'Boarding Checkouts'!G:G)</f>
        <v>528</v>
      </c>
      <c r="R142" s="12">
        <f t="shared" si="14"/>
        <v>3</v>
      </c>
      <c r="S142" s="15">
        <f t="shared" si="15"/>
        <v>144</v>
      </c>
    </row>
    <row r="143" spans="1:19" ht="13.05" x14ac:dyDescent="0.3">
      <c r="A143" s="11">
        <v>67875</v>
      </c>
      <c r="B143" s="10">
        <v>43446</v>
      </c>
      <c r="C143" s="11" t="s">
        <v>100</v>
      </c>
      <c r="D143" s="11" t="s">
        <v>232</v>
      </c>
      <c r="E143" s="11" t="str">
        <f t="shared" si="12"/>
        <v>InActive</v>
      </c>
      <c r="F143" s="12">
        <v>14</v>
      </c>
      <c r="G143" s="15">
        <v>672</v>
      </c>
      <c r="H143" s="15">
        <f t="shared" si="13"/>
        <v>48</v>
      </c>
      <c r="J143" s="12">
        <v>14</v>
      </c>
      <c r="K143" s="15">
        <v>672</v>
      </c>
      <c r="L143" s="28"/>
      <c r="M143" s="29"/>
      <c r="P143" s="12">
        <f>SUMIF('Boarding Checkouts'!$D:$D,$A143,'Boarding Checkouts'!E:E)</f>
        <v>14</v>
      </c>
      <c r="Q143" s="15">
        <f>SUMIF('Boarding Checkouts'!$D:$D,$A143,'Boarding Checkouts'!G:G)</f>
        <v>672</v>
      </c>
      <c r="R143" s="12">
        <f t="shared" si="14"/>
        <v>0</v>
      </c>
      <c r="S143" s="15">
        <f t="shared" si="15"/>
        <v>0</v>
      </c>
    </row>
    <row r="144" spans="1:19" ht="13.05" x14ac:dyDescent="0.3">
      <c r="A144" s="11">
        <v>67917</v>
      </c>
      <c r="B144" s="10">
        <v>43447</v>
      </c>
      <c r="C144" s="11" t="s">
        <v>301</v>
      </c>
      <c r="D144" s="11" t="s">
        <v>236</v>
      </c>
      <c r="E144" s="11" t="str">
        <f t="shared" si="12"/>
        <v>Active</v>
      </c>
      <c r="F144" s="12">
        <v>14</v>
      </c>
      <c r="G144" s="15">
        <v>784</v>
      </c>
      <c r="H144" s="15">
        <f t="shared" si="13"/>
        <v>56</v>
      </c>
      <c r="J144" s="12">
        <v>14</v>
      </c>
      <c r="K144" s="15">
        <v>784</v>
      </c>
      <c r="L144" s="28"/>
      <c r="M144" s="29"/>
      <c r="P144" s="12">
        <f>SUMIF('Boarding Checkouts'!$D:$D,$A144,'Boarding Checkouts'!E:E)</f>
        <v>10</v>
      </c>
      <c r="Q144" s="15">
        <f>SUMIF('Boarding Checkouts'!$D:$D,$A144,'Boarding Checkouts'!G:G)</f>
        <v>560</v>
      </c>
      <c r="R144" s="12">
        <f t="shared" si="14"/>
        <v>4</v>
      </c>
      <c r="S144" s="15">
        <f t="shared" si="15"/>
        <v>224</v>
      </c>
    </row>
    <row r="145" spans="1:19" ht="13.05" x14ac:dyDescent="0.3">
      <c r="A145" s="11">
        <v>67953</v>
      </c>
      <c r="B145" s="10">
        <v>43448</v>
      </c>
      <c r="C145" s="11" t="s">
        <v>298</v>
      </c>
      <c r="D145" s="11" t="s">
        <v>232</v>
      </c>
      <c r="E145" s="11" t="str">
        <f t="shared" si="12"/>
        <v>InActive</v>
      </c>
      <c r="F145" s="12">
        <v>7</v>
      </c>
      <c r="G145" s="15">
        <v>350</v>
      </c>
      <c r="H145" s="15">
        <f t="shared" si="13"/>
        <v>50</v>
      </c>
      <c r="J145" s="12">
        <v>7</v>
      </c>
      <c r="K145" s="15">
        <v>350</v>
      </c>
      <c r="L145" s="28"/>
      <c r="M145" s="29"/>
      <c r="P145" s="12">
        <f>SUMIF('Boarding Checkouts'!$D:$D,$A145,'Boarding Checkouts'!E:E)</f>
        <v>7</v>
      </c>
      <c r="Q145" s="15">
        <f>SUMIF('Boarding Checkouts'!$D:$D,$A145,'Boarding Checkouts'!G:G)</f>
        <v>350</v>
      </c>
      <c r="R145" s="12">
        <f t="shared" si="14"/>
        <v>0</v>
      </c>
      <c r="S145" s="15">
        <f t="shared" si="15"/>
        <v>0</v>
      </c>
    </row>
    <row r="146" spans="1:19" ht="13.05" x14ac:dyDescent="0.3">
      <c r="A146" s="11">
        <v>67964</v>
      </c>
      <c r="B146" s="10">
        <v>43464</v>
      </c>
      <c r="C146" s="11" t="s">
        <v>341</v>
      </c>
      <c r="D146" s="11" t="s">
        <v>232</v>
      </c>
      <c r="E146" s="11" t="str">
        <f t="shared" si="12"/>
        <v>InActive</v>
      </c>
      <c r="F146" s="12">
        <v>14</v>
      </c>
      <c r="G146" s="15">
        <v>672</v>
      </c>
      <c r="H146" s="15">
        <f t="shared" si="13"/>
        <v>48</v>
      </c>
      <c r="J146" s="12">
        <v>1</v>
      </c>
      <c r="K146" s="15">
        <v>48</v>
      </c>
      <c r="L146" s="28"/>
      <c r="M146" s="29"/>
      <c r="P146" s="12">
        <f>SUMIF('Boarding Checkouts'!$D:$D,$A146,'Boarding Checkouts'!E:E)</f>
        <v>1</v>
      </c>
      <c r="Q146" s="15">
        <f>SUMIF('Boarding Checkouts'!$D:$D,$A146,'Boarding Checkouts'!G:G)</f>
        <v>48</v>
      </c>
      <c r="R146" s="12">
        <f t="shared" si="14"/>
        <v>0</v>
      </c>
      <c r="S146" s="15">
        <f t="shared" si="15"/>
        <v>0</v>
      </c>
    </row>
    <row r="147" spans="1:19" ht="13.05" x14ac:dyDescent="0.3">
      <c r="A147" s="11">
        <v>68027</v>
      </c>
      <c r="B147" s="10">
        <v>43454</v>
      </c>
      <c r="C147" s="11" t="s">
        <v>291</v>
      </c>
      <c r="D147" s="11" t="s">
        <v>242</v>
      </c>
      <c r="E147" s="11" t="str">
        <f t="shared" si="12"/>
        <v>InActive</v>
      </c>
      <c r="F147" s="12">
        <v>14</v>
      </c>
      <c r="G147" s="15">
        <v>1610</v>
      </c>
      <c r="H147" s="15">
        <f t="shared" si="13"/>
        <v>115</v>
      </c>
      <c r="J147" s="12">
        <v>8</v>
      </c>
      <c r="K147" s="15">
        <v>920</v>
      </c>
      <c r="L147" s="28"/>
      <c r="M147" s="29"/>
      <c r="P147" s="12">
        <f>SUMIF('Boarding Checkouts'!$D:$D,$A147,'Boarding Checkouts'!E:E)</f>
        <v>8</v>
      </c>
      <c r="Q147" s="15">
        <f>SUMIF('Boarding Checkouts'!$D:$D,$A147,'Boarding Checkouts'!G:G)</f>
        <v>920</v>
      </c>
      <c r="R147" s="12">
        <f t="shared" si="14"/>
        <v>0</v>
      </c>
      <c r="S147" s="15">
        <f t="shared" si="15"/>
        <v>0</v>
      </c>
    </row>
    <row r="148" spans="1:19" ht="13.05" x14ac:dyDescent="0.3">
      <c r="A148" s="11">
        <v>68125</v>
      </c>
      <c r="B148" s="10">
        <v>43467</v>
      </c>
      <c r="C148" s="11" t="s">
        <v>175</v>
      </c>
      <c r="D148" s="11" t="s">
        <v>238</v>
      </c>
      <c r="E148" s="11" t="str">
        <f t="shared" si="12"/>
        <v>InActive</v>
      </c>
      <c r="F148" s="12">
        <v>14</v>
      </c>
      <c r="G148" s="15">
        <v>952</v>
      </c>
      <c r="H148" s="15">
        <f t="shared" si="13"/>
        <v>68</v>
      </c>
      <c r="J148" s="28"/>
      <c r="K148" s="29"/>
      <c r="L148" s="12">
        <f>F148</f>
        <v>14</v>
      </c>
      <c r="M148" s="15">
        <f>G148</f>
        <v>952</v>
      </c>
      <c r="P148" s="12">
        <f>SUMIF('Boarding Checkouts'!$D:$D,$A148,'Boarding Checkouts'!E:E)</f>
        <v>14</v>
      </c>
      <c r="Q148" s="15">
        <f>SUMIF('Boarding Checkouts'!$D:$D,$A148,'Boarding Checkouts'!G:G)</f>
        <v>952</v>
      </c>
      <c r="R148" s="12">
        <f>SUM(L148,N148,-P148)</f>
        <v>0</v>
      </c>
      <c r="S148" s="15">
        <f>SUM(M148,O148,-Q148)</f>
        <v>0</v>
      </c>
    </row>
    <row r="149" spans="1:19" ht="13.05" x14ac:dyDescent="0.3">
      <c r="A149" s="11">
        <v>68155</v>
      </c>
      <c r="B149" s="10">
        <v>43466</v>
      </c>
      <c r="C149" s="11" t="s">
        <v>351</v>
      </c>
      <c r="D149" s="11" t="s">
        <v>232</v>
      </c>
      <c r="E149" s="11" t="str">
        <f t="shared" si="12"/>
        <v>InActive</v>
      </c>
      <c r="F149" s="12">
        <v>14</v>
      </c>
      <c r="G149" s="15">
        <v>672</v>
      </c>
      <c r="H149" s="15">
        <f t="shared" si="13"/>
        <v>48</v>
      </c>
      <c r="J149" s="28"/>
      <c r="K149" s="29"/>
      <c r="L149" s="12">
        <f>F149</f>
        <v>14</v>
      </c>
      <c r="M149" s="15">
        <f>G149</f>
        <v>672</v>
      </c>
      <c r="P149" s="12">
        <f>SUMIF('Boarding Checkouts'!$D:$D,$A149,'Boarding Checkouts'!E:E)</f>
        <v>14</v>
      </c>
      <c r="Q149" s="15">
        <f>SUMIF('Boarding Checkouts'!$D:$D,$A149,'Boarding Checkouts'!G:G)</f>
        <v>672</v>
      </c>
      <c r="R149" s="12">
        <f>SUM(L149,N149,-P149)</f>
        <v>0</v>
      </c>
      <c r="S149" s="15">
        <f>SUM(M149,O149,-Q149)</f>
        <v>0</v>
      </c>
    </row>
    <row r="150" spans="1:19" ht="13.05" x14ac:dyDescent="0.3">
      <c r="A150" s="11">
        <v>68221</v>
      </c>
      <c r="B150" s="10">
        <v>43454</v>
      </c>
      <c r="C150" s="11" t="s">
        <v>204</v>
      </c>
      <c r="D150" s="11" t="s">
        <v>243</v>
      </c>
      <c r="E150" s="11" t="str">
        <f t="shared" si="12"/>
        <v>Active</v>
      </c>
      <c r="F150" s="12">
        <v>7</v>
      </c>
      <c r="G150" s="15">
        <v>679</v>
      </c>
      <c r="H150" s="15">
        <f t="shared" si="13"/>
        <v>97</v>
      </c>
      <c r="J150" s="12">
        <v>7</v>
      </c>
      <c r="K150" s="15">
        <v>679</v>
      </c>
      <c r="L150" s="28"/>
      <c r="M150" s="29"/>
      <c r="P150" s="12">
        <f>SUMIF('Boarding Checkouts'!$D:$D,$A150,'Boarding Checkouts'!E:E)</f>
        <v>2</v>
      </c>
      <c r="Q150" s="15">
        <f>SUMIF('Boarding Checkouts'!$D:$D,$A150,'Boarding Checkouts'!G:G)</f>
        <v>194</v>
      </c>
      <c r="R150" s="12">
        <f t="shared" ref="R150:S155" si="16">SUM(J150,N150,-P150)</f>
        <v>5</v>
      </c>
      <c r="S150" s="15">
        <f t="shared" si="16"/>
        <v>485</v>
      </c>
    </row>
    <row r="151" spans="1:19" ht="13.05" x14ac:dyDescent="0.3">
      <c r="A151" s="11">
        <v>68226</v>
      </c>
      <c r="B151" s="10">
        <v>43454</v>
      </c>
      <c r="C151" s="11" t="s">
        <v>54</v>
      </c>
      <c r="D151" s="11" t="s">
        <v>232</v>
      </c>
      <c r="E151" s="11" t="str">
        <f t="shared" si="12"/>
        <v>InActive</v>
      </c>
      <c r="F151" s="12">
        <v>14</v>
      </c>
      <c r="G151" s="15">
        <v>672</v>
      </c>
      <c r="H151" s="15">
        <f t="shared" si="13"/>
        <v>48</v>
      </c>
      <c r="J151" s="12">
        <v>14</v>
      </c>
      <c r="K151" s="15">
        <v>672</v>
      </c>
      <c r="L151" s="28"/>
      <c r="M151" s="29"/>
      <c r="P151" s="12">
        <f>SUMIF('Boarding Checkouts'!$D:$D,$A151,'Boarding Checkouts'!E:E)</f>
        <v>14</v>
      </c>
      <c r="Q151" s="15">
        <f>SUMIF('Boarding Checkouts'!$D:$D,$A151,'Boarding Checkouts'!G:G)</f>
        <v>672</v>
      </c>
      <c r="R151" s="12">
        <f t="shared" si="16"/>
        <v>0</v>
      </c>
      <c r="S151" s="15">
        <f t="shared" si="16"/>
        <v>0</v>
      </c>
    </row>
    <row r="152" spans="1:19" ht="13.05" x14ac:dyDescent="0.3">
      <c r="A152" s="11">
        <v>68227</v>
      </c>
      <c r="B152" s="10">
        <v>43454</v>
      </c>
      <c r="C152" s="11" t="s">
        <v>54</v>
      </c>
      <c r="D152" s="11" t="s">
        <v>232</v>
      </c>
      <c r="E152" s="11" t="str">
        <f t="shared" si="12"/>
        <v>InActive</v>
      </c>
      <c r="F152" s="12">
        <v>14</v>
      </c>
      <c r="G152" s="15">
        <v>672</v>
      </c>
      <c r="H152" s="15">
        <f t="shared" si="13"/>
        <v>48</v>
      </c>
      <c r="J152" s="12">
        <v>14</v>
      </c>
      <c r="K152" s="15">
        <v>672</v>
      </c>
      <c r="L152" s="28"/>
      <c r="M152" s="29"/>
      <c r="P152" s="12">
        <f>SUMIF('Boarding Checkouts'!$D:$D,$A152,'Boarding Checkouts'!E:E)</f>
        <v>14</v>
      </c>
      <c r="Q152" s="15">
        <f>SUMIF('Boarding Checkouts'!$D:$D,$A152,'Boarding Checkouts'!G:G)</f>
        <v>672</v>
      </c>
      <c r="R152" s="12">
        <f t="shared" si="16"/>
        <v>0</v>
      </c>
      <c r="S152" s="15">
        <f t="shared" si="16"/>
        <v>0</v>
      </c>
    </row>
    <row r="153" spans="1:19" ht="13.05" x14ac:dyDescent="0.3">
      <c r="A153" s="11">
        <v>68235</v>
      </c>
      <c r="B153" s="10">
        <v>43463</v>
      </c>
      <c r="C153" s="11" t="s">
        <v>261</v>
      </c>
      <c r="D153" s="11" t="s">
        <v>236</v>
      </c>
      <c r="E153" s="11" t="str">
        <f t="shared" si="12"/>
        <v>Active</v>
      </c>
      <c r="F153" s="12">
        <v>14</v>
      </c>
      <c r="G153" s="15">
        <v>784</v>
      </c>
      <c r="H153" s="15">
        <f t="shared" si="13"/>
        <v>56</v>
      </c>
      <c r="J153" s="12">
        <v>6</v>
      </c>
      <c r="K153" s="15">
        <v>336</v>
      </c>
      <c r="L153" s="28"/>
      <c r="M153" s="29"/>
      <c r="P153" s="12">
        <f>SUMIF('Boarding Checkouts'!$D:$D,$A153,'Boarding Checkouts'!E:E)</f>
        <v>5</v>
      </c>
      <c r="Q153" s="15">
        <f>SUMIF('Boarding Checkouts'!$D:$D,$A153,'Boarding Checkouts'!G:G)</f>
        <v>280</v>
      </c>
      <c r="R153" s="12">
        <f t="shared" si="16"/>
        <v>1</v>
      </c>
      <c r="S153" s="15">
        <f t="shared" si="16"/>
        <v>56</v>
      </c>
    </row>
    <row r="154" spans="1:19" ht="13.05" x14ac:dyDescent="0.3">
      <c r="A154" s="11">
        <v>68236</v>
      </c>
      <c r="B154" s="10">
        <v>43463</v>
      </c>
      <c r="C154" s="11" t="s">
        <v>261</v>
      </c>
      <c r="D154" s="11" t="s">
        <v>240</v>
      </c>
      <c r="E154" s="11" t="str">
        <f t="shared" si="12"/>
        <v>Active</v>
      </c>
      <c r="F154" s="12">
        <v>14</v>
      </c>
      <c r="G154" s="15">
        <v>1428</v>
      </c>
      <c r="H154" s="15">
        <f t="shared" si="13"/>
        <v>102</v>
      </c>
      <c r="J154" s="12">
        <v>6</v>
      </c>
      <c r="K154" s="15">
        <v>612</v>
      </c>
      <c r="L154" s="28"/>
      <c r="M154" s="29"/>
      <c r="P154" s="12">
        <f>SUMIF('Boarding Checkouts'!$D:$D,$A154,'Boarding Checkouts'!E:E)</f>
        <v>5</v>
      </c>
      <c r="Q154" s="15">
        <f>SUMIF('Boarding Checkouts'!$D:$D,$A154,'Boarding Checkouts'!G:G)</f>
        <v>510</v>
      </c>
      <c r="R154" s="12">
        <f t="shared" si="16"/>
        <v>1</v>
      </c>
      <c r="S154" s="15">
        <f t="shared" si="16"/>
        <v>102</v>
      </c>
    </row>
    <row r="155" spans="1:19" ht="13.05" x14ac:dyDescent="0.3">
      <c r="A155" s="11">
        <v>68267</v>
      </c>
      <c r="B155" s="10">
        <v>43454</v>
      </c>
      <c r="C155" s="11" t="s">
        <v>206</v>
      </c>
      <c r="D155" s="11" t="s">
        <v>232</v>
      </c>
      <c r="E155" s="11" t="str">
        <f t="shared" si="12"/>
        <v>Active</v>
      </c>
      <c r="F155" s="12">
        <v>14</v>
      </c>
      <c r="G155" s="15">
        <v>672</v>
      </c>
      <c r="H155" s="15">
        <f t="shared" si="13"/>
        <v>48</v>
      </c>
      <c r="J155" s="12">
        <v>14</v>
      </c>
      <c r="K155" s="15">
        <v>672</v>
      </c>
      <c r="L155" s="28"/>
      <c r="M155" s="29"/>
      <c r="P155" s="12">
        <f>SUMIF('Boarding Checkouts'!$D:$D,$A155,'Boarding Checkouts'!E:E)</f>
        <v>12</v>
      </c>
      <c r="Q155" s="15">
        <f>SUMIF('Boarding Checkouts'!$D:$D,$A155,'Boarding Checkouts'!G:G)</f>
        <v>576</v>
      </c>
      <c r="R155" s="12">
        <f t="shared" si="16"/>
        <v>2</v>
      </c>
      <c r="S155" s="15">
        <f t="shared" si="16"/>
        <v>96</v>
      </c>
    </row>
    <row r="156" spans="1:19" ht="13.05" x14ac:dyDescent="0.3">
      <c r="A156" s="11">
        <v>68288</v>
      </c>
      <c r="B156" s="10">
        <v>43471</v>
      </c>
      <c r="C156" s="11" t="s">
        <v>350</v>
      </c>
      <c r="D156" s="11" t="s">
        <v>243</v>
      </c>
      <c r="E156" s="11" t="str">
        <f t="shared" si="12"/>
        <v>InActive</v>
      </c>
      <c r="F156" s="12">
        <v>14</v>
      </c>
      <c r="G156" s="15">
        <v>1316</v>
      </c>
      <c r="H156" s="15">
        <f t="shared" si="13"/>
        <v>94</v>
      </c>
      <c r="J156" s="28"/>
      <c r="K156" s="29"/>
      <c r="L156" s="12">
        <f>F156</f>
        <v>14</v>
      </c>
      <c r="M156" s="15">
        <f>G156</f>
        <v>1316</v>
      </c>
      <c r="P156" s="12">
        <f>SUMIF('Boarding Checkouts'!$D:$D,$A156,'Boarding Checkouts'!E:E)</f>
        <v>14</v>
      </c>
      <c r="Q156" s="15">
        <f>SUMIF('Boarding Checkouts'!$D:$D,$A156,'Boarding Checkouts'!G:G)</f>
        <v>1316</v>
      </c>
      <c r="R156" s="12">
        <f>SUM(L156,N156,-P156)</f>
        <v>0</v>
      </c>
      <c r="S156" s="15">
        <f>SUM(M156,O156,-Q156)</f>
        <v>0</v>
      </c>
    </row>
    <row r="157" spans="1:19" ht="13.05" x14ac:dyDescent="0.3">
      <c r="A157" s="11">
        <v>68315</v>
      </c>
      <c r="B157" s="10">
        <v>43460</v>
      </c>
      <c r="C157" s="11" t="s">
        <v>340</v>
      </c>
      <c r="D157" s="11" t="s">
        <v>240</v>
      </c>
      <c r="E157" s="11" t="str">
        <f t="shared" si="12"/>
        <v>InActive</v>
      </c>
      <c r="F157" s="12">
        <v>7</v>
      </c>
      <c r="G157" s="15">
        <v>742</v>
      </c>
      <c r="H157" s="15">
        <f t="shared" si="13"/>
        <v>106</v>
      </c>
      <c r="J157" s="12">
        <v>2</v>
      </c>
      <c r="K157" s="15">
        <v>212</v>
      </c>
      <c r="L157" s="28"/>
      <c r="M157" s="29"/>
      <c r="P157" s="12">
        <f>SUMIF('Boarding Checkouts'!$D:$D,$A157,'Boarding Checkouts'!E:E)</f>
        <v>2</v>
      </c>
      <c r="Q157" s="15">
        <f>SUMIF('Boarding Checkouts'!$D:$D,$A157,'Boarding Checkouts'!G:G)</f>
        <v>212</v>
      </c>
      <c r="R157" s="12">
        <f>SUM(J157,N157,-P157)</f>
        <v>0</v>
      </c>
      <c r="S157" s="15">
        <f>SUM(K157,O157,-Q157)</f>
        <v>0</v>
      </c>
    </row>
    <row r="158" spans="1:19" ht="13.05" x14ac:dyDescent="0.3">
      <c r="A158" s="11">
        <v>68318</v>
      </c>
      <c r="B158" s="10">
        <v>43458</v>
      </c>
      <c r="C158" s="11" t="s">
        <v>322</v>
      </c>
      <c r="D158" s="11" t="s">
        <v>232</v>
      </c>
      <c r="E158" s="11" t="str">
        <f t="shared" si="12"/>
        <v>InActive</v>
      </c>
      <c r="F158" s="12">
        <v>7</v>
      </c>
      <c r="G158" s="15">
        <v>350</v>
      </c>
      <c r="H158" s="15">
        <f t="shared" si="13"/>
        <v>50</v>
      </c>
      <c r="J158" s="12">
        <v>6</v>
      </c>
      <c r="K158" s="15">
        <v>300</v>
      </c>
      <c r="L158" s="28"/>
      <c r="M158" s="29"/>
      <c r="P158" s="12">
        <f>SUMIF('Boarding Checkouts'!$D:$D,$A158,'Boarding Checkouts'!E:E)</f>
        <v>6</v>
      </c>
      <c r="Q158" s="15">
        <f>SUMIF('Boarding Checkouts'!$D:$D,$A158,'Boarding Checkouts'!G:G)</f>
        <v>300</v>
      </c>
      <c r="R158" s="12">
        <f>SUM(J158,N158,-P158)</f>
        <v>0</v>
      </c>
      <c r="S158" s="15">
        <f>SUM(K158,O158,-Q158)</f>
        <v>0</v>
      </c>
    </row>
    <row r="159" spans="1:19" ht="13.05" x14ac:dyDescent="0.3">
      <c r="A159" s="11">
        <v>68516</v>
      </c>
      <c r="B159" s="10">
        <v>43467</v>
      </c>
      <c r="C159" s="11" t="s">
        <v>98</v>
      </c>
      <c r="D159" s="11" t="s">
        <v>232</v>
      </c>
      <c r="E159" s="11" t="str">
        <f t="shared" si="12"/>
        <v>InActive</v>
      </c>
      <c r="F159" s="12">
        <v>14</v>
      </c>
      <c r="G159" s="15">
        <v>672</v>
      </c>
      <c r="H159" s="15">
        <f t="shared" si="13"/>
        <v>48</v>
      </c>
      <c r="J159" s="28"/>
      <c r="K159" s="29"/>
      <c r="L159" s="12">
        <f>F159</f>
        <v>14</v>
      </c>
      <c r="M159" s="15">
        <f>G159</f>
        <v>672</v>
      </c>
      <c r="P159" s="12">
        <f>SUMIF('Boarding Checkouts'!$D:$D,$A159,'Boarding Checkouts'!E:E)</f>
        <v>14</v>
      </c>
      <c r="Q159" s="15">
        <f>SUMIF('Boarding Checkouts'!$D:$D,$A159,'Boarding Checkouts'!G:G)</f>
        <v>672</v>
      </c>
      <c r="R159" s="12">
        <f>SUM(L159,N159,-P159)</f>
        <v>0</v>
      </c>
      <c r="S159" s="15">
        <f>SUM(M159,O159,-Q159)</f>
        <v>0</v>
      </c>
    </row>
    <row r="160" spans="1:19" ht="13.05" x14ac:dyDescent="0.3">
      <c r="A160" s="11">
        <v>68536</v>
      </c>
      <c r="B160" s="10">
        <v>43463</v>
      </c>
      <c r="C160" s="11" t="s">
        <v>323</v>
      </c>
      <c r="D160" s="11" t="s">
        <v>232</v>
      </c>
      <c r="E160" s="11" t="str">
        <f t="shared" si="12"/>
        <v>InActive</v>
      </c>
      <c r="F160" s="12">
        <v>7</v>
      </c>
      <c r="G160" s="15">
        <v>350</v>
      </c>
      <c r="H160" s="15">
        <f t="shared" si="13"/>
        <v>50</v>
      </c>
      <c r="J160" s="12">
        <v>7</v>
      </c>
      <c r="K160" s="15">
        <v>350</v>
      </c>
      <c r="L160" s="28"/>
      <c r="M160" s="29"/>
      <c r="P160" s="12">
        <f>SUMIF('Boarding Checkouts'!$D:$D,$A160,'Boarding Checkouts'!E:E)</f>
        <v>7</v>
      </c>
      <c r="Q160" s="15">
        <f>SUMIF('Boarding Checkouts'!$D:$D,$A160,'Boarding Checkouts'!G:G)</f>
        <v>350</v>
      </c>
      <c r="R160" s="12">
        <f>SUM(J160,N160,-P160)</f>
        <v>0</v>
      </c>
      <c r="S160" s="15">
        <f>SUM(K160,O160,-Q160)</f>
        <v>0</v>
      </c>
    </row>
    <row r="161" spans="1:20" ht="13.05" x14ac:dyDescent="0.3">
      <c r="A161" s="11">
        <v>68562</v>
      </c>
      <c r="B161" s="10">
        <v>43467</v>
      </c>
      <c r="C161" s="11" t="s">
        <v>355</v>
      </c>
      <c r="D161" s="11" t="s">
        <v>232</v>
      </c>
      <c r="E161" s="11" t="str">
        <f t="shared" si="12"/>
        <v>InActive</v>
      </c>
      <c r="F161" s="12">
        <v>7</v>
      </c>
      <c r="G161" s="15">
        <v>350</v>
      </c>
      <c r="H161" s="15">
        <f t="shared" si="13"/>
        <v>50</v>
      </c>
      <c r="J161" s="28"/>
      <c r="K161" s="29"/>
      <c r="L161" s="12">
        <f>F161</f>
        <v>7</v>
      </c>
      <c r="M161" s="15">
        <f>G161</f>
        <v>350</v>
      </c>
      <c r="P161" s="12">
        <f>SUMIF('Boarding Checkouts'!$D:$D,$A161,'Boarding Checkouts'!E:E)</f>
        <v>7</v>
      </c>
      <c r="Q161" s="15">
        <f>SUMIF('Boarding Checkouts'!$D:$D,$A161,'Boarding Checkouts'!G:G)</f>
        <v>350</v>
      </c>
      <c r="R161" s="12">
        <f>SUM(L161,N161,-P161)</f>
        <v>0</v>
      </c>
      <c r="S161" s="15">
        <f>SUM(M161,O161,-Q161)</f>
        <v>0</v>
      </c>
    </row>
    <row r="162" spans="1:20" ht="13.05" x14ac:dyDescent="0.3">
      <c r="A162" s="11">
        <v>68599</v>
      </c>
      <c r="B162" s="10">
        <v>43464</v>
      </c>
      <c r="C162" s="11" t="s">
        <v>318</v>
      </c>
      <c r="D162" s="11" t="s">
        <v>238</v>
      </c>
      <c r="E162" s="11" t="str">
        <f t="shared" si="12"/>
        <v>InActive</v>
      </c>
      <c r="F162" s="12">
        <v>7</v>
      </c>
      <c r="G162" s="15">
        <v>490</v>
      </c>
      <c r="H162" s="15">
        <f t="shared" si="13"/>
        <v>70</v>
      </c>
      <c r="J162" s="12">
        <v>4</v>
      </c>
      <c r="K162" s="15">
        <v>280</v>
      </c>
      <c r="L162" s="28"/>
      <c r="M162" s="29"/>
      <c r="P162" s="12">
        <f>SUMIF('Boarding Checkouts'!$D:$D,$A162,'Boarding Checkouts'!E:E)</f>
        <v>4</v>
      </c>
      <c r="Q162" s="15">
        <f>SUMIF('Boarding Checkouts'!$D:$D,$A162,'Boarding Checkouts'!G:G)</f>
        <v>280</v>
      </c>
      <c r="R162" s="12">
        <f t="shared" ref="R162:S166" si="17">SUM(J162,N162,-P162)</f>
        <v>0</v>
      </c>
      <c r="S162" s="15">
        <f t="shared" si="17"/>
        <v>0</v>
      </c>
    </row>
    <row r="163" spans="1:20" ht="13.05" x14ac:dyDescent="0.3">
      <c r="A163" s="11">
        <v>68614</v>
      </c>
      <c r="B163" s="10">
        <v>43461</v>
      </c>
      <c r="C163" s="11" t="s">
        <v>194</v>
      </c>
      <c r="D163" s="11" t="s">
        <v>240</v>
      </c>
      <c r="E163" s="11" t="str">
        <f t="shared" si="12"/>
        <v>InActive</v>
      </c>
      <c r="F163" s="12">
        <v>7</v>
      </c>
      <c r="G163" s="15">
        <v>742</v>
      </c>
      <c r="H163" s="15">
        <f t="shared" si="13"/>
        <v>106</v>
      </c>
      <c r="J163" s="12">
        <v>7</v>
      </c>
      <c r="K163" s="15">
        <v>742</v>
      </c>
      <c r="L163" s="28"/>
      <c r="M163" s="29"/>
      <c r="P163" s="12">
        <f>SUMIF('Boarding Checkouts'!$D:$D,$A163,'Boarding Checkouts'!E:E)</f>
        <v>7</v>
      </c>
      <c r="Q163" s="15">
        <f>SUMIF('Boarding Checkouts'!$D:$D,$A163,'Boarding Checkouts'!G:G)</f>
        <v>742</v>
      </c>
      <c r="R163" s="12">
        <f t="shared" si="17"/>
        <v>0</v>
      </c>
      <c r="S163" s="15">
        <f t="shared" si="17"/>
        <v>0</v>
      </c>
    </row>
    <row r="164" spans="1:20" ht="13.05" x14ac:dyDescent="0.3">
      <c r="A164" s="11">
        <v>68650</v>
      </c>
      <c r="B164" s="10">
        <v>43461</v>
      </c>
      <c r="C164" s="11" t="s">
        <v>114</v>
      </c>
      <c r="D164" s="11" t="s">
        <v>232</v>
      </c>
      <c r="E164" s="11" t="str">
        <f t="shared" si="12"/>
        <v>Active</v>
      </c>
      <c r="F164" s="12">
        <v>7</v>
      </c>
      <c r="G164" s="15">
        <v>350</v>
      </c>
      <c r="H164" s="15">
        <f t="shared" si="13"/>
        <v>50</v>
      </c>
      <c r="J164" s="12">
        <v>7</v>
      </c>
      <c r="K164" s="15">
        <v>350</v>
      </c>
      <c r="L164" s="28"/>
      <c r="M164" s="29"/>
      <c r="P164" s="12">
        <f>SUMIF('Boarding Checkouts'!$D:$D,$A164,'Boarding Checkouts'!E:E)</f>
        <v>1</v>
      </c>
      <c r="Q164" s="15">
        <f>SUMIF('Boarding Checkouts'!$D:$D,$A164,'Boarding Checkouts'!G:G)</f>
        <v>50</v>
      </c>
      <c r="R164" s="12">
        <f t="shared" si="17"/>
        <v>6</v>
      </c>
      <c r="S164" s="15">
        <f t="shared" si="17"/>
        <v>300</v>
      </c>
    </row>
    <row r="165" spans="1:20" ht="13.05" x14ac:dyDescent="0.3">
      <c r="A165" s="11">
        <v>68724</v>
      </c>
      <c r="B165" s="10">
        <v>43462</v>
      </c>
      <c r="C165" s="11" t="s">
        <v>109</v>
      </c>
      <c r="D165" s="11" t="s">
        <v>242</v>
      </c>
      <c r="E165" s="11" t="str">
        <f t="shared" si="12"/>
        <v>InActive</v>
      </c>
      <c r="F165" s="12">
        <v>14</v>
      </c>
      <c r="G165" s="15">
        <v>1610</v>
      </c>
      <c r="H165" s="15">
        <f t="shared" si="13"/>
        <v>115</v>
      </c>
      <c r="J165" s="12">
        <v>14</v>
      </c>
      <c r="K165" s="15">
        <v>1610</v>
      </c>
      <c r="L165" s="28"/>
      <c r="M165" s="29"/>
      <c r="P165" s="12">
        <f>SUMIF('Boarding Checkouts'!$D:$D,$A165,'Boarding Checkouts'!E:E)</f>
        <v>14</v>
      </c>
      <c r="Q165" s="15">
        <f>SUMIF('Boarding Checkouts'!$D:$D,$A165,'Boarding Checkouts'!G:G)</f>
        <v>1610</v>
      </c>
      <c r="R165" s="12">
        <f t="shared" si="17"/>
        <v>0</v>
      </c>
      <c r="S165" s="15">
        <f t="shared" si="17"/>
        <v>0</v>
      </c>
    </row>
    <row r="166" spans="1:20" ht="13.05" x14ac:dyDescent="0.3">
      <c r="A166" s="11">
        <v>68725</v>
      </c>
      <c r="B166" s="10">
        <v>43462</v>
      </c>
      <c r="C166" s="11" t="s">
        <v>109</v>
      </c>
      <c r="D166" s="11" t="s">
        <v>242</v>
      </c>
      <c r="E166" s="11" t="str">
        <f t="shared" si="12"/>
        <v>InActive</v>
      </c>
      <c r="F166" s="12">
        <v>14</v>
      </c>
      <c r="G166" s="15">
        <v>1610</v>
      </c>
      <c r="H166" s="15">
        <f t="shared" si="13"/>
        <v>115</v>
      </c>
      <c r="J166" s="12">
        <v>14</v>
      </c>
      <c r="K166" s="15">
        <v>1610</v>
      </c>
      <c r="L166" s="28"/>
      <c r="M166" s="29"/>
      <c r="P166" s="12">
        <f>SUMIF('Boarding Checkouts'!$D:$D,$A166,'Boarding Checkouts'!E:E)</f>
        <v>14</v>
      </c>
      <c r="Q166" s="15">
        <f>SUMIF('Boarding Checkouts'!$D:$D,$A166,'Boarding Checkouts'!G:G)</f>
        <v>1610</v>
      </c>
      <c r="R166" s="12">
        <f t="shared" si="17"/>
        <v>0</v>
      </c>
      <c r="S166" s="15">
        <f t="shared" si="17"/>
        <v>0</v>
      </c>
    </row>
    <row r="167" spans="1:20" ht="13.05" x14ac:dyDescent="0.3">
      <c r="A167" s="11">
        <v>68757</v>
      </c>
      <c r="B167" s="10">
        <v>43469</v>
      </c>
      <c r="C167" s="11" t="s">
        <v>246</v>
      </c>
      <c r="D167" s="11" t="s">
        <v>243</v>
      </c>
      <c r="E167" s="11" t="str">
        <f t="shared" si="12"/>
        <v>InActive</v>
      </c>
      <c r="F167" s="12">
        <v>14</v>
      </c>
      <c r="G167" s="15">
        <v>1400</v>
      </c>
      <c r="H167" s="15">
        <f t="shared" si="13"/>
        <v>100</v>
      </c>
      <c r="J167" s="28"/>
      <c r="K167" s="29"/>
      <c r="L167" s="12">
        <f>F167</f>
        <v>14</v>
      </c>
      <c r="M167" s="15">
        <f>G167</f>
        <v>1400</v>
      </c>
      <c r="P167" s="12">
        <f>SUMIF('Boarding Checkouts'!$D:$D,$A167,'Boarding Checkouts'!E:E)</f>
        <v>14</v>
      </c>
      <c r="Q167" s="15">
        <f>SUMIF('Boarding Checkouts'!$D:$D,$A167,'Boarding Checkouts'!G:G)</f>
        <v>1400</v>
      </c>
      <c r="R167" s="12">
        <f>SUM(L167,N167,-P167)</f>
        <v>0</v>
      </c>
      <c r="S167" s="15">
        <f>SUM(M167,O167,-Q167)</f>
        <v>0</v>
      </c>
    </row>
    <row r="168" spans="1:20" ht="13.05" x14ac:dyDescent="0.3">
      <c r="A168" s="11">
        <v>68758</v>
      </c>
      <c r="B168" s="10">
        <v>43463</v>
      </c>
      <c r="C168" s="11" t="s">
        <v>270</v>
      </c>
      <c r="D168" s="11" t="s">
        <v>232</v>
      </c>
      <c r="E168" s="11" t="str">
        <f t="shared" si="12"/>
        <v>InActive</v>
      </c>
      <c r="F168" s="12">
        <v>14</v>
      </c>
      <c r="G168" s="15">
        <v>672</v>
      </c>
      <c r="H168" s="15">
        <f t="shared" si="13"/>
        <v>48</v>
      </c>
      <c r="J168" s="12">
        <v>14</v>
      </c>
      <c r="K168" s="15">
        <v>672</v>
      </c>
      <c r="L168" s="28"/>
      <c r="M168" s="29"/>
      <c r="P168" s="12">
        <f>SUMIF('Boarding Checkouts'!$D:$D,$A168,'Boarding Checkouts'!E:E)</f>
        <v>14</v>
      </c>
      <c r="Q168" s="15">
        <f>SUMIF('Boarding Checkouts'!$D:$D,$A168,'Boarding Checkouts'!G:G)</f>
        <v>672</v>
      </c>
      <c r="R168" s="12">
        <f>SUM(J168,N168,-P168)</f>
        <v>0</v>
      </c>
      <c r="S168" s="15">
        <f>SUM(K168,O168,-Q168)</f>
        <v>0</v>
      </c>
    </row>
    <row r="169" spans="1:20" ht="13.05" x14ac:dyDescent="0.3">
      <c r="A169" s="11">
        <v>68759</v>
      </c>
      <c r="B169" s="10">
        <v>43469</v>
      </c>
      <c r="C169" s="11" t="s">
        <v>177</v>
      </c>
      <c r="D169" s="11" t="s">
        <v>232</v>
      </c>
      <c r="E169" s="11" t="str">
        <f t="shared" si="12"/>
        <v>InActive</v>
      </c>
      <c r="F169" s="12">
        <v>7</v>
      </c>
      <c r="G169" s="15">
        <v>350</v>
      </c>
      <c r="H169" s="15">
        <f t="shared" si="13"/>
        <v>50</v>
      </c>
      <c r="J169" s="28"/>
      <c r="K169" s="29"/>
      <c r="L169" s="12">
        <f>F169</f>
        <v>7</v>
      </c>
      <c r="M169" s="15">
        <f>G169</f>
        <v>350</v>
      </c>
      <c r="P169" s="12">
        <f>SUMIF('Boarding Checkouts'!$D:$D,$A169,'Boarding Checkouts'!E:E)</f>
        <v>7</v>
      </c>
      <c r="Q169" s="15">
        <f>SUMIF('Boarding Checkouts'!$D:$D,$A169,'Boarding Checkouts'!G:G)</f>
        <v>350</v>
      </c>
      <c r="R169" s="12">
        <f>SUM(L169,N169,-P169)</f>
        <v>0</v>
      </c>
      <c r="S169" s="15">
        <f>SUM(M169,O169,-Q169)</f>
        <v>0</v>
      </c>
    </row>
    <row r="170" spans="1:20" ht="13.05" x14ac:dyDescent="0.3">
      <c r="A170" s="11">
        <v>68780</v>
      </c>
      <c r="B170" s="10">
        <v>43466</v>
      </c>
      <c r="C170" s="11" t="s">
        <v>352</v>
      </c>
      <c r="D170" s="11" t="s">
        <v>242</v>
      </c>
      <c r="E170" s="11" t="str">
        <f t="shared" si="12"/>
        <v>InActive</v>
      </c>
      <c r="F170" s="12">
        <v>7</v>
      </c>
      <c r="G170" s="15">
        <v>833</v>
      </c>
      <c r="H170" s="15">
        <f t="shared" si="13"/>
        <v>119</v>
      </c>
      <c r="J170" s="28"/>
      <c r="K170" s="29"/>
      <c r="L170" s="12">
        <f>F170</f>
        <v>7</v>
      </c>
      <c r="M170" s="15">
        <f>G170</f>
        <v>833</v>
      </c>
      <c r="P170" s="12">
        <f>SUMIF('Boarding Checkouts'!$D:$D,$A170,'Boarding Checkouts'!E:E)</f>
        <v>7</v>
      </c>
      <c r="Q170" s="15">
        <f>SUMIF('Boarding Checkouts'!$D:$D,$A170,'Boarding Checkouts'!G:G)</f>
        <v>833</v>
      </c>
      <c r="R170" s="12">
        <f>SUM(L170,N170,-P170)</f>
        <v>0</v>
      </c>
      <c r="S170" s="15">
        <f>SUM(M170,O170,-Q170)</f>
        <v>0</v>
      </c>
    </row>
    <row r="171" spans="1:20" ht="13.05" x14ac:dyDescent="0.3">
      <c r="A171" s="11">
        <v>68885</v>
      </c>
      <c r="B171" s="10">
        <v>43464</v>
      </c>
      <c r="C171" s="11" t="s">
        <v>317</v>
      </c>
      <c r="D171" s="11" t="s">
        <v>232</v>
      </c>
      <c r="E171" s="11" t="str">
        <f t="shared" si="12"/>
        <v>InActive</v>
      </c>
      <c r="F171" s="12">
        <v>14</v>
      </c>
      <c r="G171" s="15">
        <v>672</v>
      </c>
      <c r="H171" s="15">
        <f t="shared" si="13"/>
        <v>48</v>
      </c>
      <c r="J171" s="12">
        <v>14</v>
      </c>
      <c r="K171" s="15">
        <v>672</v>
      </c>
      <c r="L171" s="28"/>
      <c r="M171" s="29"/>
      <c r="P171" s="12">
        <f>SUMIF('Boarding Checkouts'!$D:$D,$A171,'Boarding Checkouts'!E:E)</f>
        <v>14</v>
      </c>
      <c r="Q171" s="15">
        <f>SUMIF('Boarding Checkouts'!$D:$D,$A171,'Boarding Checkouts'!G:G)</f>
        <v>672</v>
      </c>
      <c r="R171" s="12">
        <f>SUM(J171,N171,-P171)</f>
        <v>0</v>
      </c>
      <c r="S171" s="15">
        <f>SUM(K171,O171,-Q171)</f>
        <v>0</v>
      </c>
    </row>
    <row r="172" spans="1:20" ht="13.05" x14ac:dyDescent="0.3">
      <c r="A172" s="11">
        <v>68899</v>
      </c>
      <c r="B172" s="10">
        <v>43468</v>
      </c>
      <c r="C172" s="11" t="s">
        <v>357</v>
      </c>
      <c r="D172" s="11" t="s">
        <v>236</v>
      </c>
      <c r="E172" s="11" t="str">
        <f t="shared" si="12"/>
        <v>InActive</v>
      </c>
      <c r="F172" s="12">
        <v>7</v>
      </c>
      <c r="G172" s="15">
        <v>406</v>
      </c>
      <c r="H172" s="15">
        <f t="shared" si="13"/>
        <v>58</v>
      </c>
      <c r="J172" s="28"/>
      <c r="K172" s="29"/>
      <c r="L172" s="12">
        <f t="shared" ref="L172:M174" si="18">F172</f>
        <v>7</v>
      </c>
      <c r="M172" s="15">
        <f t="shared" si="18"/>
        <v>406</v>
      </c>
      <c r="P172" s="12">
        <f>SUMIF('Boarding Checkouts'!$D:$D,$A172,'Boarding Checkouts'!E:E)</f>
        <v>7</v>
      </c>
      <c r="Q172" s="15">
        <f>SUMIF('Boarding Checkouts'!$D:$D,$A172,'Boarding Checkouts'!G:G)</f>
        <v>406</v>
      </c>
      <c r="R172" s="12">
        <f t="shared" ref="R172:S174" si="19">SUM(L172,N172,-P172)</f>
        <v>0</v>
      </c>
      <c r="S172" s="15">
        <f t="shared" si="19"/>
        <v>0</v>
      </c>
    </row>
    <row r="173" spans="1:20" ht="13.05" x14ac:dyDescent="0.3">
      <c r="A173" s="11">
        <v>68904</v>
      </c>
      <c r="B173" s="10">
        <v>43466</v>
      </c>
      <c r="C173" s="11" t="s">
        <v>353</v>
      </c>
      <c r="D173" s="11" t="s">
        <v>236</v>
      </c>
      <c r="E173" s="11" t="str">
        <f t="shared" si="12"/>
        <v>InActive</v>
      </c>
      <c r="F173" s="12">
        <v>14</v>
      </c>
      <c r="G173" s="15">
        <v>784</v>
      </c>
      <c r="H173" s="15">
        <f t="shared" si="13"/>
        <v>56</v>
      </c>
      <c r="J173" s="28"/>
      <c r="K173" s="29"/>
      <c r="L173" s="12">
        <f t="shared" si="18"/>
        <v>14</v>
      </c>
      <c r="M173" s="15">
        <f t="shared" si="18"/>
        <v>784</v>
      </c>
      <c r="N173" s="12">
        <v>-14</v>
      </c>
      <c r="O173" s="15">
        <v>-784</v>
      </c>
      <c r="P173" s="12">
        <f>SUMIF('Boarding Checkouts'!$D:$D,$A173,'Boarding Checkouts'!E:E)</f>
        <v>0</v>
      </c>
      <c r="Q173" s="15">
        <f>SUMIF('Boarding Checkouts'!$D:$D,$A173,'Boarding Checkouts'!G:G)</f>
        <v>0</v>
      </c>
      <c r="R173" s="12">
        <f t="shared" si="19"/>
        <v>0</v>
      </c>
      <c r="S173" s="15">
        <f t="shared" si="19"/>
        <v>0</v>
      </c>
    </row>
    <row r="174" spans="1:20" ht="13.05" x14ac:dyDescent="0.3">
      <c r="A174" s="11">
        <v>68905</v>
      </c>
      <c r="B174" s="10">
        <v>43466</v>
      </c>
      <c r="C174" s="11" t="s">
        <v>353</v>
      </c>
      <c r="D174" s="11" t="s">
        <v>236</v>
      </c>
      <c r="E174" s="11" t="str">
        <f t="shared" si="12"/>
        <v>InActive</v>
      </c>
      <c r="F174" s="12">
        <v>14</v>
      </c>
      <c r="G174" s="15">
        <v>784</v>
      </c>
      <c r="H174" s="15">
        <f t="shared" si="13"/>
        <v>56</v>
      </c>
      <c r="J174" s="28"/>
      <c r="K174" s="29"/>
      <c r="L174" s="12">
        <f t="shared" si="18"/>
        <v>14</v>
      </c>
      <c r="M174" s="15">
        <f t="shared" si="18"/>
        <v>784</v>
      </c>
      <c r="N174" s="12">
        <v>-13</v>
      </c>
      <c r="O174" s="15">
        <v>-728</v>
      </c>
      <c r="P174" s="12">
        <f>SUMIF('Boarding Checkouts'!$D:$D,$A174,'Boarding Checkouts'!E:E)</f>
        <v>1</v>
      </c>
      <c r="Q174" s="15">
        <f>SUMIF('Boarding Checkouts'!$D:$D,$A174,'Boarding Checkouts'!G:G)</f>
        <v>56</v>
      </c>
      <c r="R174" s="12">
        <f t="shared" si="19"/>
        <v>0</v>
      </c>
      <c r="S174" s="15">
        <f t="shared" si="19"/>
        <v>0</v>
      </c>
      <c r="T174" s="12"/>
    </row>
    <row r="175" spans="1:20" ht="13.05" x14ac:dyDescent="0.3">
      <c r="A175" s="11">
        <v>68916</v>
      </c>
      <c r="B175" s="10">
        <v>43465</v>
      </c>
      <c r="C175" s="11" t="s">
        <v>244</v>
      </c>
      <c r="D175" s="11" t="s">
        <v>232</v>
      </c>
      <c r="E175" s="11" t="str">
        <f t="shared" si="12"/>
        <v>InActive</v>
      </c>
      <c r="F175" s="12">
        <v>7</v>
      </c>
      <c r="G175" s="15">
        <v>350</v>
      </c>
      <c r="H175" s="15">
        <f t="shared" si="13"/>
        <v>50</v>
      </c>
      <c r="J175" s="12">
        <v>7</v>
      </c>
      <c r="K175" s="15">
        <v>350</v>
      </c>
      <c r="L175" s="28"/>
      <c r="M175" s="29"/>
      <c r="P175" s="12">
        <f>SUMIF('Boarding Checkouts'!$D:$D,$A175,'Boarding Checkouts'!E:E)</f>
        <v>7</v>
      </c>
      <c r="Q175" s="15">
        <f>SUMIF('Boarding Checkouts'!$D:$D,$A175,'Boarding Checkouts'!G:G)</f>
        <v>350</v>
      </c>
      <c r="R175" s="12">
        <f>SUM(J175,N175,-P175)</f>
        <v>0</v>
      </c>
      <c r="S175" s="15">
        <f>SUM(K175,O175,-Q175)</f>
        <v>0</v>
      </c>
    </row>
    <row r="176" spans="1:20" ht="13.05" x14ac:dyDescent="0.3">
      <c r="A176" s="11">
        <v>68920</v>
      </c>
      <c r="B176" s="10">
        <v>43465</v>
      </c>
      <c r="C176" s="11" t="s">
        <v>115</v>
      </c>
      <c r="D176" s="11" t="s">
        <v>232</v>
      </c>
      <c r="E176" s="11" t="str">
        <f t="shared" si="12"/>
        <v>Active</v>
      </c>
      <c r="F176" s="12">
        <v>14</v>
      </c>
      <c r="G176" s="15">
        <v>672</v>
      </c>
      <c r="H176" s="15">
        <f t="shared" si="13"/>
        <v>48</v>
      </c>
      <c r="J176" s="12">
        <v>14</v>
      </c>
      <c r="K176" s="15">
        <v>672</v>
      </c>
      <c r="L176" s="28"/>
      <c r="M176" s="29"/>
      <c r="P176" s="12">
        <f>SUMIF('Boarding Checkouts'!$D:$D,$A176,'Boarding Checkouts'!E:E)</f>
        <v>2</v>
      </c>
      <c r="Q176" s="15">
        <f>SUMIF('Boarding Checkouts'!$D:$D,$A176,'Boarding Checkouts'!G:G)</f>
        <v>96</v>
      </c>
      <c r="R176" s="12">
        <f>SUM(J176,N176,-P176)</f>
        <v>12</v>
      </c>
      <c r="S176" s="15">
        <f>SUM(K176,O176,-Q176)</f>
        <v>576</v>
      </c>
    </row>
    <row r="177" spans="1:19" ht="13.05" x14ac:dyDescent="0.3">
      <c r="A177" s="11">
        <v>68929</v>
      </c>
      <c r="B177" s="10">
        <v>43475</v>
      </c>
      <c r="C177" s="11" t="s">
        <v>263</v>
      </c>
      <c r="D177" s="11" t="s">
        <v>238</v>
      </c>
      <c r="E177" s="11" t="str">
        <f t="shared" si="12"/>
        <v>InActive</v>
      </c>
      <c r="F177" s="12">
        <v>7</v>
      </c>
      <c r="G177" s="15">
        <v>490</v>
      </c>
      <c r="H177" s="15">
        <f t="shared" si="13"/>
        <v>70</v>
      </c>
      <c r="J177" s="28"/>
      <c r="K177" s="29"/>
      <c r="L177" s="12">
        <f>F177</f>
        <v>7</v>
      </c>
      <c r="M177" s="15">
        <f>G177</f>
        <v>490</v>
      </c>
      <c r="P177" s="12">
        <f>SUMIF('Boarding Checkouts'!$D:$D,$A177,'Boarding Checkouts'!E:E)</f>
        <v>7</v>
      </c>
      <c r="Q177" s="15">
        <f>SUMIF('Boarding Checkouts'!$D:$D,$A177,'Boarding Checkouts'!G:G)</f>
        <v>490</v>
      </c>
      <c r="R177" s="12">
        <f>SUM(L177,N177,-P177)</f>
        <v>0</v>
      </c>
      <c r="S177" s="15">
        <f>SUM(M177,O177,-Q177)</f>
        <v>0</v>
      </c>
    </row>
    <row r="178" spans="1:19" ht="13.05" x14ac:dyDescent="0.3">
      <c r="A178" s="11">
        <v>68948</v>
      </c>
      <c r="B178" s="10">
        <v>43465</v>
      </c>
      <c r="C178" s="11" t="s">
        <v>167</v>
      </c>
      <c r="D178" s="11" t="s">
        <v>243</v>
      </c>
      <c r="E178" s="11" t="str">
        <f t="shared" si="12"/>
        <v>InActive</v>
      </c>
      <c r="F178" s="12">
        <v>7</v>
      </c>
      <c r="G178" s="15">
        <v>679</v>
      </c>
      <c r="H178" s="15">
        <f t="shared" si="13"/>
        <v>97</v>
      </c>
      <c r="J178" s="12">
        <v>7</v>
      </c>
      <c r="K178" s="15">
        <v>679</v>
      </c>
      <c r="L178" s="28"/>
      <c r="M178" s="29"/>
      <c r="P178" s="12">
        <f>SUMIF('Boarding Checkouts'!$D:$D,$A178,'Boarding Checkouts'!E:E)</f>
        <v>7</v>
      </c>
      <c r="Q178" s="15">
        <f>SUMIF('Boarding Checkouts'!$D:$D,$A178,'Boarding Checkouts'!G:G)</f>
        <v>679</v>
      </c>
      <c r="R178" s="12">
        <f>SUM(J178,N178,-P178)</f>
        <v>0</v>
      </c>
      <c r="S178" s="15">
        <f>SUM(K178,O178,-Q178)</f>
        <v>0</v>
      </c>
    </row>
    <row r="179" spans="1:19" ht="13.05" x14ac:dyDescent="0.3">
      <c r="A179" s="11">
        <v>69136</v>
      </c>
      <c r="B179" s="10">
        <v>43467</v>
      </c>
      <c r="C179" s="11" t="s">
        <v>354</v>
      </c>
      <c r="D179" s="11" t="s">
        <v>238</v>
      </c>
      <c r="E179" s="11" t="str">
        <f t="shared" si="12"/>
        <v>InActive</v>
      </c>
      <c r="F179" s="12">
        <v>14</v>
      </c>
      <c r="G179" s="15">
        <v>1008</v>
      </c>
      <c r="H179" s="15">
        <f t="shared" si="13"/>
        <v>72</v>
      </c>
      <c r="J179" s="28"/>
      <c r="K179" s="29"/>
      <c r="L179" s="12">
        <f t="shared" ref="L179:L242" si="20">F179</f>
        <v>14</v>
      </c>
      <c r="M179" s="15">
        <f t="shared" ref="M179:M242" si="21">G179</f>
        <v>1008</v>
      </c>
      <c r="P179" s="12">
        <f>SUMIF('Boarding Checkouts'!$D:$D,$A179,'Boarding Checkouts'!E:E)</f>
        <v>14</v>
      </c>
      <c r="Q179" s="15">
        <f>SUMIF('Boarding Checkouts'!$D:$D,$A179,'Boarding Checkouts'!G:G)</f>
        <v>1008</v>
      </c>
      <c r="R179" s="12">
        <f t="shared" ref="R179:R191" si="22">SUM(L179,N179,-P179)</f>
        <v>0</v>
      </c>
      <c r="S179" s="15">
        <f t="shared" ref="S179:S191" si="23">SUM(M179,O179,-Q179)</f>
        <v>0</v>
      </c>
    </row>
    <row r="180" spans="1:19" ht="13.05" x14ac:dyDescent="0.3">
      <c r="A180" s="11">
        <v>69144</v>
      </c>
      <c r="B180" s="10">
        <v>43467</v>
      </c>
      <c r="C180" s="11" t="s">
        <v>356</v>
      </c>
      <c r="D180" s="11" t="s">
        <v>232</v>
      </c>
      <c r="E180" s="11" t="str">
        <f t="shared" si="12"/>
        <v>InActive</v>
      </c>
      <c r="F180" s="12">
        <v>7</v>
      </c>
      <c r="G180" s="15">
        <v>371</v>
      </c>
      <c r="H180" s="15">
        <f t="shared" si="13"/>
        <v>53</v>
      </c>
      <c r="J180" s="28"/>
      <c r="K180" s="29"/>
      <c r="L180" s="12">
        <f t="shared" si="20"/>
        <v>7</v>
      </c>
      <c r="M180" s="15">
        <f t="shared" si="21"/>
        <v>371</v>
      </c>
      <c r="N180" s="12">
        <v>-7</v>
      </c>
      <c r="O180" s="15">
        <v>-371</v>
      </c>
      <c r="P180" s="12">
        <v>0</v>
      </c>
      <c r="Q180" s="15">
        <v>0</v>
      </c>
      <c r="R180" s="12">
        <f t="shared" si="22"/>
        <v>0</v>
      </c>
      <c r="S180" s="15">
        <f t="shared" si="23"/>
        <v>0</v>
      </c>
    </row>
    <row r="181" spans="1:19" ht="13.05" x14ac:dyDescent="0.3">
      <c r="A181" s="11">
        <v>69208</v>
      </c>
      <c r="B181" s="10">
        <v>43478</v>
      </c>
      <c r="C181" s="11" t="s">
        <v>359</v>
      </c>
      <c r="D181" s="11" t="s">
        <v>232</v>
      </c>
      <c r="E181" s="11" t="str">
        <f t="shared" si="12"/>
        <v>InActive</v>
      </c>
      <c r="F181" s="12">
        <v>7</v>
      </c>
      <c r="G181" s="15">
        <v>371</v>
      </c>
      <c r="H181" s="15">
        <f t="shared" si="13"/>
        <v>53</v>
      </c>
      <c r="J181" s="28"/>
      <c r="K181" s="29"/>
      <c r="L181" s="12">
        <f t="shared" si="20"/>
        <v>7</v>
      </c>
      <c r="M181" s="15">
        <f t="shared" si="21"/>
        <v>371</v>
      </c>
      <c r="P181" s="12">
        <f>SUMIF('Boarding Checkouts'!$D:$D,$A181,'Boarding Checkouts'!E:E)</f>
        <v>7</v>
      </c>
      <c r="Q181" s="15">
        <f>SUMIF('Boarding Checkouts'!$D:$D,$A181,'Boarding Checkouts'!G:G)</f>
        <v>371</v>
      </c>
      <c r="R181" s="12">
        <f t="shared" si="22"/>
        <v>0</v>
      </c>
      <c r="S181" s="15">
        <f t="shared" si="23"/>
        <v>0</v>
      </c>
    </row>
    <row r="182" spans="1:19" ht="13.05" x14ac:dyDescent="0.3">
      <c r="A182" s="11">
        <v>69228</v>
      </c>
      <c r="B182" s="10">
        <v>43479</v>
      </c>
      <c r="C182" s="11" t="s">
        <v>360</v>
      </c>
      <c r="D182" s="11" t="s">
        <v>232</v>
      </c>
      <c r="E182" s="11" t="str">
        <f t="shared" si="12"/>
        <v>InActive</v>
      </c>
      <c r="F182" s="12">
        <v>14</v>
      </c>
      <c r="G182" s="15">
        <v>714</v>
      </c>
      <c r="H182" s="15">
        <f t="shared" si="13"/>
        <v>51</v>
      </c>
      <c r="J182" s="28"/>
      <c r="K182" s="29"/>
      <c r="L182" s="12">
        <f t="shared" si="20"/>
        <v>14</v>
      </c>
      <c r="M182" s="15">
        <f t="shared" si="21"/>
        <v>714</v>
      </c>
      <c r="P182" s="12">
        <f>SUMIF('Boarding Checkouts'!$D:$D,$A182,'Boarding Checkouts'!E:E)</f>
        <v>14</v>
      </c>
      <c r="Q182" s="15">
        <f>SUMIF('Boarding Checkouts'!$D:$D,$A182,'Boarding Checkouts'!G:G)</f>
        <v>714</v>
      </c>
      <c r="R182" s="12">
        <f t="shared" si="22"/>
        <v>0</v>
      </c>
      <c r="S182" s="15">
        <f t="shared" si="23"/>
        <v>0</v>
      </c>
    </row>
    <row r="183" spans="1:19" ht="13.05" x14ac:dyDescent="0.3">
      <c r="A183" s="11">
        <v>69277</v>
      </c>
      <c r="B183" s="10">
        <v>43477</v>
      </c>
      <c r="C183" s="11" t="s">
        <v>358</v>
      </c>
      <c r="D183" s="11" t="s">
        <v>232</v>
      </c>
      <c r="E183" s="11" t="str">
        <f t="shared" si="12"/>
        <v>InActive</v>
      </c>
      <c r="F183" s="12">
        <v>7</v>
      </c>
      <c r="G183" s="15">
        <v>371</v>
      </c>
      <c r="H183" s="15">
        <f t="shared" si="13"/>
        <v>53</v>
      </c>
      <c r="J183" s="28"/>
      <c r="K183" s="29"/>
      <c r="L183" s="12">
        <f t="shared" si="20"/>
        <v>7</v>
      </c>
      <c r="M183" s="15">
        <f t="shared" si="21"/>
        <v>371</v>
      </c>
      <c r="P183" s="12">
        <f>SUMIF('Boarding Checkouts'!$D:$D,$A183,'Boarding Checkouts'!E:E)</f>
        <v>7</v>
      </c>
      <c r="Q183" s="15">
        <f>SUMIF('Boarding Checkouts'!$D:$D,$A183,'Boarding Checkouts'!G:G)</f>
        <v>371</v>
      </c>
      <c r="R183" s="12">
        <f t="shared" si="22"/>
        <v>0</v>
      </c>
      <c r="S183" s="15">
        <f t="shared" si="23"/>
        <v>0</v>
      </c>
    </row>
    <row r="184" spans="1:19" ht="13.05" x14ac:dyDescent="0.3">
      <c r="A184" s="11">
        <v>69446</v>
      </c>
      <c r="B184" s="10">
        <v>43478</v>
      </c>
      <c r="C184" s="11" t="s">
        <v>252</v>
      </c>
      <c r="D184" s="11" t="s">
        <v>232</v>
      </c>
      <c r="E184" s="11" t="str">
        <f t="shared" si="12"/>
        <v>InActive</v>
      </c>
      <c r="F184" s="12">
        <v>14</v>
      </c>
      <c r="G184" s="15">
        <v>714</v>
      </c>
      <c r="H184" s="15">
        <f t="shared" si="13"/>
        <v>51</v>
      </c>
      <c r="J184" s="28"/>
      <c r="K184" s="29"/>
      <c r="L184" s="12">
        <f t="shared" si="20"/>
        <v>14</v>
      </c>
      <c r="M184" s="15">
        <f t="shared" si="21"/>
        <v>714</v>
      </c>
      <c r="P184" s="12">
        <f>SUMIF('Boarding Checkouts'!$D:$D,$A184,'Boarding Checkouts'!E:E)</f>
        <v>14</v>
      </c>
      <c r="Q184" s="15">
        <f>SUMIF('Boarding Checkouts'!$D:$D,$A184,'Boarding Checkouts'!G:G)</f>
        <v>714</v>
      </c>
      <c r="R184" s="12">
        <f t="shared" si="22"/>
        <v>0</v>
      </c>
      <c r="S184" s="15">
        <f t="shared" si="23"/>
        <v>0</v>
      </c>
    </row>
    <row r="185" spans="1:19" ht="13.05" x14ac:dyDescent="0.3">
      <c r="A185" s="11">
        <v>69626</v>
      </c>
      <c r="B185" s="10">
        <v>43478</v>
      </c>
      <c r="C185" s="11" t="s">
        <v>332</v>
      </c>
      <c r="D185" s="11" t="s">
        <v>232</v>
      </c>
      <c r="E185" s="11" t="str">
        <f t="shared" si="12"/>
        <v>InActive</v>
      </c>
      <c r="F185" s="12">
        <v>14</v>
      </c>
      <c r="G185" s="15">
        <v>714</v>
      </c>
      <c r="H185" s="15">
        <f t="shared" si="13"/>
        <v>51</v>
      </c>
      <c r="J185" s="28"/>
      <c r="K185" s="29"/>
      <c r="L185" s="12">
        <f t="shared" si="20"/>
        <v>14</v>
      </c>
      <c r="M185" s="15">
        <f t="shared" si="21"/>
        <v>714</v>
      </c>
      <c r="P185" s="12">
        <f>SUMIF('Boarding Checkouts'!$D:$D,$A185,'Boarding Checkouts'!E:E)</f>
        <v>14</v>
      </c>
      <c r="Q185" s="15">
        <f>SUMIF('Boarding Checkouts'!$D:$D,$A185,'Boarding Checkouts'!G:G)</f>
        <v>714</v>
      </c>
      <c r="R185" s="12">
        <f t="shared" si="22"/>
        <v>0</v>
      </c>
      <c r="S185" s="15">
        <f t="shared" si="23"/>
        <v>0</v>
      </c>
    </row>
    <row r="186" spans="1:19" ht="13.05" x14ac:dyDescent="0.3">
      <c r="A186" s="11">
        <v>69667</v>
      </c>
      <c r="B186" s="10">
        <v>43484</v>
      </c>
      <c r="C186" s="11" t="s">
        <v>361</v>
      </c>
      <c r="D186" s="11" t="s">
        <v>232</v>
      </c>
      <c r="E186" s="11" t="str">
        <f t="shared" si="12"/>
        <v>InActive</v>
      </c>
      <c r="F186" s="12">
        <v>7</v>
      </c>
      <c r="G186" s="15">
        <v>371</v>
      </c>
      <c r="H186" s="15">
        <f t="shared" si="13"/>
        <v>53</v>
      </c>
      <c r="J186" s="28"/>
      <c r="K186" s="29"/>
      <c r="L186" s="12">
        <f t="shared" si="20"/>
        <v>7</v>
      </c>
      <c r="M186" s="15">
        <f t="shared" si="21"/>
        <v>371</v>
      </c>
      <c r="P186" s="12">
        <f>SUMIF('Boarding Checkouts'!$D:$D,$A186,'Boarding Checkouts'!E:E)</f>
        <v>7</v>
      </c>
      <c r="Q186" s="15">
        <f>SUMIF('Boarding Checkouts'!$D:$D,$A186,'Boarding Checkouts'!G:G)</f>
        <v>371</v>
      </c>
      <c r="R186" s="12">
        <f t="shared" si="22"/>
        <v>0</v>
      </c>
      <c r="S186" s="15">
        <f t="shared" si="23"/>
        <v>0</v>
      </c>
    </row>
    <row r="187" spans="1:19" ht="13.05" x14ac:dyDescent="0.3">
      <c r="A187" s="11">
        <v>69709</v>
      </c>
      <c r="B187" s="10">
        <v>43484</v>
      </c>
      <c r="C187" s="11" t="s">
        <v>322</v>
      </c>
      <c r="D187" s="11" t="s">
        <v>232</v>
      </c>
      <c r="E187" s="11" t="str">
        <f t="shared" si="12"/>
        <v>InActive</v>
      </c>
      <c r="F187" s="12">
        <v>7</v>
      </c>
      <c r="G187" s="15">
        <v>371</v>
      </c>
      <c r="H187" s="15">
        <f t="shared" si="13"/>
        <v>53</v>
      </c>
      <c r="J187" s="28"/>
      <c r="K187" s="29"/>
      <c r="L187" s="12">
        <f t="shared" si="20"/>
        <v>7</v>
      </c>
      <c r="M187" s="15">
        <f t="shared" si="21"/>
        <v>371</v>
      </c>
      <c r="P187" s="12">
        <f>SUMIF('Boarding Checkouts'!$D:$D,$A187,'Boarding Checkouts'!E:E)</f>
        <v>7</v>
      </c>
      <c r="Q187" s="15">
        <f>SUMIF('Boarding Checkouts'!$D:$D,$A187,'Boarding Checkouts'!G:G)</f>
        <v>371</v>
      </c>
      <c r="R187" s="12">
        <f t="shared" si="22"/>
        <v>0</v>
      </c>
      <c r="S187" s="15">
        <f t="shared" si="23"/>
        <v>0</v>
      </c>
    </row>
    <row r="188" spans="1:19" ht="13.05" x14ac:dyDescent="0.3">
      <c r="A188" s="11">
        <v>69711</v>
      </c>
      <c r="B188" s="10">
        <v>43480</v>
      </c>
      <c r="C188" s="11" t="s">
        <v>284</v>
      </c>
      <c r="D188" s="11" t="s">
        <v>232</v>
      </c>
      <c r="E188" s="11" t="str">
        <f t="shared" si="12"/>
        <v>InActive</v>
      </c>
      <c r="F188" s="12">
        <v>14</v>
      </c>
      <c r="G188" s="15">
        <v>714</v>
      </c>
      <c r="H188" s="15">
        <f t="shared" si="13"/>
        <v>51</v>
      </c>
      <c r="J188" s="28"/>
      <c r="K188" s="29"/>
      <c r="L188" s="12">
        <f t="shared" si="20"/>
        <v>14</v>
      </c>
      <c r="M188" s="15">
        <f t="shared" si="21"/>
        <v>714</v>
      </c>
      <c r="P188" s="12">
        <f>SUMIF('Boarding Checkouts'!$D:$D,$A188,'Boarding Checkouts'!E:E)</f>
        <v>14</v>
      </c>
      <c r="Q188" s="15">
        <f>SUMIF('Boarding Checkouts'!$D:$D,$A188,'Boarding Checkouts'!G:G)</f>
        <v>714</v>
      </c>
      <c r="R188" s="12">
        <f t="shared" si="22"/>
        <v>0</v>
      </c>
      <c r="S188" s="15">
        <f t="shared" si="23"/>
        <v>0</v>
      </c>
    </row>
    <row r="189" spans="1:19" ht="13.05" x14ac:dyDescent="0.3">
      <c r="A189" s="11">
        <v>70062</v>
      </c>
      <c r="B189" s="10">
        <v>43486</v>
      </c>
      <c r="C189" s="11" t="s">
        <v>350</v>
      </c>
      <c r="D189" s="11" t="s">
        <v>243</v>
      </c>
      <c r="E189" s="11" t="str">
        <f t="shared" si="12"/>
        <v>InActive</v>
      </c>
      <c r="F189" s="12">
        <v>14</v>
      </c>
      <c r="G189" s="15">
        <v>1400</v>
      </c>
      <c r="H189" s="15">
        <f t="shared" si="13"/>
        <v>100</v>
      </c>
      <c r="J189" s="28"/>
      <c r="K189" s="29"/>
      <c r="L189" s="12">
        <f t="shared" si="20"/>
        <v>14</v>
      </c>
      <c r="M189" s="15">
        <f t="shared" si="21"/>
        <v>1400</v>
      </c>
      <c r="P189" s="12">
        <f>SUMIF('Boarding Checkouts'!$D:$D,$A189,'Boarding Checkouts'!E:E)</f>
        <v>14</v>
      </c>
      <c r="Q189" s="15">
        <f>SUMIF('Boarding Checkouts'!$D:$D,$A189,'Boarding Checkouts'!G:G)</f>
        <v>1400</v>
      </c>
      <c r="R189" s="12">
        <f t="shared" si="22"/>
        <v>0</v>
      </c>
      <c r="S189" s="15">
        <f t="shared" si="23"/>
        <v>0</v>
      </c>
    </row>
    <row r="190" spans="1:19" ht="13.05" x14ac:dyDescent="0.3">
      <c r="A190" s="11">
        <v>70182</v>
      </c>
      <c r="B190" s="10">
        <v>43486</v>
      </c>
      <c r="C190" s="11" t="s">
        <v>77</v>
      </c>
      <c r="D190" s="11" t="s">
        <v>232</v>
      </c>
      <c r="E190" s="11" t="str">
        <f t="shared" si="12"/>
        <v>Active</v>
      </c>
      <c r="F190" s="12">
        <v>14</v>
      </c>
      <c r="G190" s="15">
        <v>714</v>
      </c>
      <c r="H190" s="15">
        <f t="shared" si="13"/>
        <v>51</v>
      </c>
      <c r="J190" s="28"/>
      <c r="K190" s="29"/>
      <c r="L190" s="12">
        <f t="shared" si="20"/>
        <v>14</v>
      </c>
      <c r="M190" s="15">
        <f t="shared" si="21"/>
        <v>714</v>
      </c>
      <c r="P190" s="12">
        <f>SUMIF('Boarding Checkouts'!$D:$D,$A190,'Boarding Checkouts'!E:E)</f>
        <v>11</v>
      </c>
      <c r="Q190" s="15">
        <f>SUMIF('Boarding Checkouts'!$D:$D,$A190,'Boarding Checkouts'!G:G)</f>
        <v>561</v>
      </c>
      <c r="R190" s="12">
        <f t="shared" si="22"/>
        <v>3</v>
      </c>
      <c r="S190" s="15">
        <f t="shared" si="23"/>
        <v>153</v>
      </c>
    </row>
    <row r="191" spans="1:19" ht="13.05" x14ac:dyDescent="0.3">
      <c r="A191" s="11">
        <v>70213</v>
      </c>
      <c r="B191" s="10">
        <v>43489</v>
      </c>
      <c r="C191" s="11" t="s">
        <v>364</v>
      </c>
      <c r="D191" s="11" t="s">
        <v>240</v>
      </c>
      <c r="E191" s="11" t="str">
        <f t="shared" si="12"/>
        <v>Active</v>
      </c>
      <c r="F191" s="12">
        <v>7</v>
      </c>
      <c r="G191" s="15">
        <v>791</v>
      </c>
      <c r="H191" s="15">
        <f t="shared" si="13"/>
        <v>113</v>
      </c>
      <c r="J191" s="28"/>
      <c r="K191" s="29"/>
      <c r="L191" s="12">
        <f t="shared" si="20"/>
        <v>7</v>
      </c>
      <c r="M191" s="15">
        <f t="shared" si="21"/>
        <v>791</v>
      </c>
      <c r="P191" s="12">
        <f>SUMIF('Boarding Checkouts'!$D:$D,$A191,'Boarding Checkouts'!E:E)</f>
        <v>6</v>
      </c>
      <c r="Q191" s="15">
        <f>SUMIF('Boarding Checkouts'!$D:$D,$A191,'Boarding Checkouts'!G:G)</f>
        <v>678</v>
      </c>
      <c r="R191" s="12">
        <f t="shared" si="22"/>
        <v>1</v>
      </c>
      <c r="S191" s="15">
        <f t="shared" si="23"/>
        <v>113</v>
      </c>
    </row>
    <row r="192" spans="1:19" ht="13.05" x14ac:dyDescent="0.3">
      <c r="A192" s="11">
        <v>70218</v>
      </c>
      <c r="B192" s="10">
        <v>43487</v>
      </c>
      <c r="C192" s="11" t="s">
        <v>294</v>
      </c>
      <c r="D192" s="11" t="s">
        <v>232</v>
      </c>
      <c r="E192" s="11" t="str">
        <f t="shared" si="12"/>
        <v>Active</v>
      </c>
      <c r="F192" s="12">
        <v>7</v>
      </c>
      <c r="G192" s="15">
        <v>0</v>
      </c>
      <c r="H192" s="15">
        <f t="shared" si="13"/>
        <v>0</v>
      </c>
      <c r="J192" s="28"/>
      <c r="K192" s="29"/>
      <c r="L192" s="12">
        <f t="shared" si="20"/>
        <v>7</v>
      </c>
      <c r="M192" s="15">
        <f t="shared" si="21"/>
        <v>0</v>
      </c>
      <c r="P192" s="12">
        <f>SUMIF('Boarding Checkouts'!$D:$D,$A192,'Boarding Checkouts'!E:E)</f>
        <v>4</v>
      </c>
      <c r="Q192" s="15">
        <f>SUMIF('Boarding Checkouts'!$D:$D,$A192,'Boarding Checkouts'!G:G)</f>
        <v>0</v>
      </c>
      <c r="R192" s="12">
        <f t="shared" ref="R192:R255" si="24">SUM(L192,N192,-P192)</f>
        <v>3</v>
      </c>
      <c r="S192" s="15">
        <v>0</v>
      </c>
    </row>
    <row r="193" spans="1:19" ht="13.05" x14ac:dyDescent="0.3">
      <c r="A193" s="11">
        <v>70255</v>
      </c>
      <c r="B193" s="10">
        <v>43488</v>
      </c>
      <c r="C193" s="11" t="s">
        <v>362</v>
      </c>
      <c r="D193" s="11" t="s">
        <v>236</v>
      </c>
      <c r="E193" s="11" t="str">
        <f t="shared" si="12"/>
        <v>InActive</v>
      </c>
      <c r="F193" s="12">
        <v>7</v>
      </c>
      <c r="G193" s="15">
        <v>434</v>
      </c>
      <c r="H193" s="15">
        <f t="shared" si="13"/>
        <v>62</v>
      </c>
      <c r="J193" s="28"/>
      <c r="K193" s="29"/>
      <c r="L193" s="12">
        <f t="shared" si="20"/>
        <v>7</v>
      </c>
      <c r="M193" s="15">
        <f t="shared" si="21"/>
        <v>434</v>
      </c>
      <c r="P193" s="12">
        <f>SUMIF('Boarding Checkouts'!$D:$D,$A193,'Boarding Checkouts'!E:E)</f>
        <v>7</v>
      </c>
      <c r="Q193" s="15">
        <f>SUMIF('Boarding Checkouts'!$D:$D,$A193,'Boarding Checkouts'!G:G)</f>
        <v>434</v>
      </c>
      <c r="R193" s="12">
        <f t="shared" si="24"/>
        <v>0</v>
      </c>
      <c r="S193" s="15">
        <f t="shared" ref="S193:S224" si="25">SUM(M193,O193,-Q193)</f>
        <v>0</v>
      </c>
    </row>
    <row r="194" spans="1:19" ht="13.05" x14ac:dyDescent="0.3">
      <c r="A194" s="11">
        <v>70324</v>
      </c>
      <c r="B194" s="10">
        <v>43489</v>
      </c>
      <c r="C194" s="11" t="s">
        <v>363</v>
      </c>
      <c r="D194" s="11" t="s">
        <v>240</v>
      </c>
      <c r="E194" s="11" t="str">
        <f t="shared" ref="E194:E257" si="26">IF(R194&gt;0,"Active","InActive")</f>
        <v>Active</v>
      </c>
      <c r="F194" s="12">
        <v>7</v>
      </c>
      <c r="G194" s="15">
        <v>791</v>
      </c>
      <c r="H194" s="15">
        <f t="shared" ref="H194:H257" si="27">ROUND(G194/F194,2)</f>
        <v>113</v>
      </c>
      <c r="J194" s="28"/>
      <c r="K194" s="29"/>
      <c r="L194" s="12">
        <f t="shared" si="20"/>
        <v>7</v>
      </c>
      <c r="M194" s="15">
        <f t="shared" si="21"/>
        <v>791</v>
      </c>
      <c r="P194" s="12">
        <f>SUMIF('Boarding Checkouts'!$D:$D,$A194,'Boarding Checkouts'!E:E)</f>
        <v>6</v>
      </c>
      <c r="Q194" s="15">
        <f>SUMIF('Boarding Checkouts'!$D:$D,$A194,'Boarding Checkouts'!G:G)</f>
        <v>678</v>
      </c>
      <c r="R194" s="12">
        <f t="shared" si="24"/>
        <v>1</v>
      </c>
      <c r="S194" s="15">
        <f t="shared" si="25"/>
        <v>113</v>
      </c>
    </row>
    <row r="195" spans="1:19" ht="13.05" x14ac:dyDescent="0.3">
      <c r="A195" s="11">
        <v>70339</v>
      </c>
      <c r="B195" s="10">
        <v>43489</v>
      </c>
      <c r="C195" s="11" t="s">
        <v>72</v>
      </c>
      <c r="D195" s="11" t="s">
        <v>236</v>
      </c>
      <c r="E195" s="11" t="str">
        <f t="shared" si="26"/>
        <v>InActive</v>
      </c>
      <c r="F195" s="12">
        <v>7</v>
      </c>
      <c r="G195" s="15">
        <v>434</v>
      </c>
      <c r="H195" s="15">
        <f t="shared" si="27"/>
        <v>62</v>
      </c>
      <c r="J195" s="28"/>
      <c r="K195" s="29"/>
      <c r="L195" s="12">
        <f t="shared" si="20"/>
        <v>7</v>
      </c>
      <c r="M195" s="15">
        <f t="shared" si="21"/>
        <v>434</v>
      </c>
      <c r="P195" s="12">
        <f>SUMIF('Boarding Checkouts'!$D:$D,$A195,'Boarding Checkouts'!E:E)</f>
        <v>7</v>
      </c>
      <c r="Q195" s="15">
        <f>SUMIF('Boarding Checkouts'!$D:$D,$A195,'Boarding Checkouts'!G:G)</f>
        <v>434</v>
      </c>
      <c r="R195" s="12">
        <f t="shared" si="24"/>
        <v>0</v>
      </c>
      <c r="S195" s="15">
        <f t="shared" si="25"/>
        <v>0</v>
      </c>
    </row>
    <row r="196" spans="1:19" ht="13.05" x14ac:dyDescent="0.3">
      <c r="A196" s="11">
        <v>70340</v>
      </c>
      <c r="B196" s="10">
        <v>43489</v>
      </c>
      <c r="C196" s="11" t="s">
        <v>72</v>
      </c>
      <c r="D196" s="11" t="s">
        <v>236</v>
      </c>
      <c r="E196" s="11" t="str">
        <f t="shared" si="26"/>
        <v>InActive</v>
      </c>
      <c r="F196" s="12">
        <v>14</v>
      </c>
      <c r="G196" s="15">
        <v>784</v>
      </c>
      <c r="H196" s="15">
        <f t="shared" si="27"/>
        <v>56</v>
      </c>
      <c r="J196" s="28"/>
      <c r="K196" s="29"/>
      <c r="L196" s="12">
        <f t="shared" si="20"/>
        <v>14</v>
      </c>
      <c r="M196" s="15">
        <f t="shared" si="21"/>
        <v>784</v>
      </c>
      <c r="P196" s="12">
        <f>SUMIF('Boarding Checkouts'!$D:$D,$A196,'Boarding Checkouts'!E:E)</f>
        <v>14</v>
      </c>
      <c r="Q196" s="15">
        <f>SUMIF('Boarding Checkouts'!$D:$D,$A196,'Boarding Checkouts'!G:G)</f>
        <v>784</v>
      </c>
      <c r="R196" s="12">
        <f t="shared" si="24"/>
        <v>0</v>
      </c>
      <c r="S196" s="15">
        <f t="shared" si="25"/>
        <v>0</v>
      </c>
    </row>
    <row r="197" spans="1:19" ht="13.05" x14ac:dyDescent="0.3">
      <c r="A197" s="11">
        <v>70353</v>
      </c>
      <c r="B197" s="10">
        <v>43494</v>
      </c>
      <c r="C197" s="11" t="s">
        <v>241</v>
      </c>
      <c r="D197" s="11" t="s">
        <v>232</v>
      </c>
      <c r="E197" s="11" t="str">
        <f t="shared" si="26"/>
        <v>Active</v>
      </c>
      <c r="F197" s="12">
        <v>7</v>
      </c>
      <c r="G197" s="15">
        <v>371</v>
      </c>
      <c r="H197" s="15">
        <f t="shared" si="27"/>
        <v>53</v>
      </c>
      <c r="J197" s="28"/>
      <c r="K197" s="29"/>
      <c r="L197" s="12">
        <f t="shared" si="20"/>
        <v>7</v>
      </c>
      <c r="M197" s="15">
        <f t="shared" si="21"/>
        <v>371</v>
      </c>
      <c r="P197" s="12">
        <f>SUMIF('Boarding Checkouts'!$D:$D,$A197,'Boarding Checkouts'!E:E)</f>
        <v>5</v>
      </c>
      <c r="Q197" s="15">
        <f>SUMIF('Boarding Checkouts'!$D:$D,$A197,'Boarding Checkouts'!G:G)</f>
        <v>265</v>
      </c>
      <c r="R197" s="12">
        <f t="shared" si="24"/>
        <v>2</v>
      </c>
      <c r="S197" s="15">
        <f t="shared" si="25"/>
        <v>106</v>
      </c>
    </row>
    <row r="198" spans="1:19" ht="13.05" x14ac:dyDescent="0.3">
      <c r="A198" s="11">
        <v>70357</v>
      </c>
      <c r="B198" s="10">
        <v>43494</v>
      </c>
      <c r="C198" s="11" t="s">
        <v>359</v>
      </c>
      <c r="D198" s="11" t="s">
        <v>232</v>
      </c>
      <c r="E198" s="11" t="str">
        <f t="shared" si="26"/>
        <v>InActive</v>
      </c>
      <c r="F198" s="12">
        <v>14</v>
      </c>
      <c r="G198" s="15">
        <v>714</v>
      </c>
      <c r="H198" s="15">
        <f t="shared" si="27"/>
        <v>51</v>
      </c>
      <c r="J198" s="28"/>
      <c r="K198" s="29"/>
      <c r="L198" s="12">
        <f t="shared" si="20"/>
        <v>14</v>
      </c>
      <c r="M198" s="15">
        <f t="shared" si="21"/>
        <v>714</v>
      </c>
      <c r="P198" s="12">
        <f>SUMIF('Boarding Checkouts'!$D:$D,$A198,'Boarding Checkouts'!E:E)</f>
        <v>14</v>
      </c>
      <c r="Q198" s="15">
        <f>SUMIF('Boarding Checkouts'!$D:$D,$A198,'Boarding Checkouts'!G:G)</f>
        <v>714</v>
      </c>
      <c r="R198" s="12">
        <f t="shared" si="24"/>
        <v>0</v>
      </c>
      <c r="S198" s="15">
        <f t="shared" si="25"/>
        <v>0</v>
      </c>
    </row>
    <row r="199" spans="1:19" ht="13.05" x14ac:dyDescent="0.3">
      <c r="A199" s="11">
        <v>70425</v>
      </c>
      <c r="B199" s="10">
        <v>43494</v>
      </c>
      <c r="C199" s="11" t="s">
        <v>365</v>
      </c>
      <c r="D199" s="11" t="s">
        <v>232</v>
      </c>
      <c r="E199" s="11" t="str">
        <f t="shared" si="26"/>
        <v>InActive</v>
      </c>
      <c r="F199" s="12">
        <v>7</v>
      </c>
      <c r="G199" s="15">
        <v>371</v>
      </c>
      <c r="H199" s="15">
        <f t="shared" si="27"/>
        <v>53</v>
      </c>
      <c r="J199" s="28"/>
      <c r="K199" s="29"/>
      <c r="L199" s="12">
        <f t="shared" si="20"/>
        <v>7</v>
      </c>
      <c r="M199" s="15">
        <f t="shared" si="21"/>
        <v>371</v>
      </c>
      <c r="P199" s="12">
        <f>SUMIF('Boarding Checkouts'!$D:$D,$A199,'Boarding Checkouts'!E:E)</f>
        <v>7</v>
      </c>
      <c r="Q199" s="15">
        <f>SUMIF('Boarding Checkouts'!$D:$D,$A199,'Boarding Checkouts'!G:G)</f>
        <v>371</v>
      </c>
      <c r="R199" s="12">
        <f t="shared" si="24"/>
        <v>0</v>
      </c>
      <c r="S199" s="15">
        <f t="shared" si="25"/>
        <v>0</v>
      </c>
    </row>
    <row r="200" spans="1:19" ht="13.05" x14ac:dyDescent="0.3">
      <c r="A200" s="11">
        <v>70602</v>
      </c>
      <c r="B200" s="10">
        <v>43501</v>
      </c>
      <c r="C200" s="11" t="s">
        <v>368</v>
      </c>
      <c r="D200" s="11" t="s">
        <v>236</v>
      </c>
      <c r="E200" s="11" t="str">
        <f t="shared" si="26"/>
        <v>InActive</v>
      </c>
      <c r="F200" s="12">
        <v>7</v>
      </c>
      <c r="G200" s="15">
        <v>434</v>
      </c>
      <c r="H200" s="15">
        <f t="shared" si="27"/>
        <v>62</v>
      </c>
      <c r="J200" s="28"/>
      <c r="K200" s="29"/>
      <c r="L200" s="12">
        <f t="shared" si="20"/>
        <v>7</v>
      </c>
      <c r="M200" s="15">
        <f t="shared" si="21"/>
        <v>434</v>
      </c>
      <c r="P200" s="12">
        <f>SUMIF('Boarding Checkouts'!$D:$D,$A200,'Boarding Checkouts'!E:E)</f>
        <v>7</v>
      </c>
      <c r="Q200" s="15">
        <f>SUMIF('Boarding Checkouts'!$D:$D,$A200,'Boarding Checkouts'!G:G)</f>
        <v>434</v>
      </c>
      <c r="R200" s="12">
        <f t="shared" si="24"/>
        <v>0</v>
      </c>
      <c r="S200" s="15">
        <f t="shared" si="25"/>
        <v>0</v>
      </c>
    </row>
    <row r="201" spans="1:19" ht="13.05" x14ac:dyDescent="0.3">
      <c r="A201" s="11">
        <v>70670</v>
      </c>
      <c r="B201" s="10">
        <v>43498</v>
      </c>
      <c r="C201" s="11" t="s">
        <v>291</v>
      </c>
      <c r="D201" s="11" t="s">
        <v>242</v>
      </c>
      <c r="E201" s="11" t="str">
        <f t="shared" si="26"/>
        <v>InActive</v>
      </c>
      <c r="F201" s="12">
        <v>7</v>
      </c>
      <c r="G201" s="15">
        <v>889</v>
      </c>
      <c r="H201" s="15">
        <f t="shared" si="27"/>
        <v>127</v>
      </c>
      <c r="J201" s="28"/>
      <c r="K201" s="29"/>
      <c r="L201" s="12">
        <f t="shared" si="20"/>
        <v>7</v>
      </c>
      <c r="M201" s="15">
        <f t="shared" si="21"/>
        <v>889</v>
      </c>
      <c r="P201" s="12">
        <f>SUMIF('Boarding Checkouts'!$D:$D,$A201,'Boarding Checkouts'!E:E)</f>
        <v>7</v>
      </c>
      <c r="Q201" s="15">
        <f>SUMIF('Boarding Checkouts'!$D:$D,$A201,'Boarding Checkouts'!G:G)</f>
        <v>889</v>
      </c>
      <c r="R201" s="12">
        <f t="shared" si="24"/>
        <v>0</v>
      </c>
      <c r="S201" s="15">
        <f t="shared" si="25"/>
        <v>0</v>
      </c>
    </row>
    <row r="202" spans="1:19" ht="13.05" x14ac:dyDescent="0.3">
      <c r="A202" s="11">
        <v>70696</v>
      </c>
      <c r="B202" s="10">
        <v>43496</v>
      </c>
      <c r="C202" s="11" t="s">
        <v>366</v>
      </c>
      <c r="D202" s="11" t="s">
        <v>232</v>
      </c>
      <c r="E202" s="11" t="str">
        <f t="shared" si="26"/>
        <v>InActive</v>
      </c>
      <c r="F202" s="12">
        <v>14</v>
      </c>
      <c r="G202" s="15">
        <v>714</v>
      </c>
      <c r="H202" s="15">
        <f t="shared" si="27"/>
        <v>51</v>
      </c>
      <c r="J202" s="28"/>
      <c r="K202" s="29"/>
      <c r="L202" s="12">
        <f t="shared" si="20"/>
        <v>14</v>
      </c>
      <c r="M202" s="15">
        <f t="shared" si="21"/>
        <v>714</v>
      </c>
      <c r="P202" s="12">
        <f>SUMIF('Boarding Checkouts'!$D:$D,$A202,'Boarding Checkouts'!E:E)</f>
        <v>14</v>
      </c>
      <c r="Q202" s="15">
        <f>SUMIF('Boarding Checkouts'!$D:$D,$A202,'Boarding Checkouts'!G:G)</f>
        <v>714</v>
      </c>
      <c r="R202" s="12">
        <f t="shared" si="24"/>
        <v>0</v>
      </c>
      <c r="S202" s="15">
        <f t="shared" si="25"/>
        <v>0</v>
      </c>
    </row>
    <row r="203" spans="1:19" ht="13.05" x14ac:dyDescent="0.3">
      <c r="A203" s="11">
        <v>70716</v>
      </c>
      <c r="B203" s="10">
        <v>43496</v>
      </c>
      <c r="C203" s="11" t="s">
        <v>367</v>
      </c>
      <c r="D203" s="11" t="s">
        <v>232</v>
      </c>
      <c r="E203" s="11" t="str">
        <f t="shared" si="26"/>
        <v>InActive</v>
      </c>
      <c r="F203" s="12">
        <v>7</v>
      </c>
      <c r="G203" s="15">
        <v>371</v>
      </c>
      <c r="H203" s="15">
        <f t="shared" si="27"/>
        <v>53</v>
      </c>
      <c r="J203" s="28"/>
      <c r="K203" s="29"/>
      <c r="L203" s="12">
        <f t="shared" si="20"/>
        <v>7</v>
      </c>
      <c r="M203" s="15">
        <f t="shared" si="21"/>
        <v>371</v>
      </c>
      <c r="P203" s="12">
        <f>SUMIF('Boarding Checkouts'!$D:$D,$A203,'Boarding Checkouts'!E:E)</f>
        <v>7</v>
      </c>
      <c r="Q203" s="15">
        <f>SUMIF('Boarding Checkouts'!$D:$D,$A203,'Boarding Checkouts'!G:G)</f>
        <v>371</v>
      </c>
      <c r="R203" s="12">
        <f t="shared" si="24"/>
        <v>0</v>
      </c>
      <c r="S203" s="15">
        <f t="shared" si="25"/>
        <v>0</v>
      </c>
    </row>
    <row r="204" spans="1:19" ht="13.05" x14ac:dyDescent="0.3">
      <c r="A204" s="11">
        <v>70885</v>
      </c>
      <c r="B204" s="10">
        <v>43500</v>
      </c>
      <c r="C204" s="11" t="s">
        <v>284</v>
      </c>
      <c r="D204" s="11" t="s">
        <v>285</v>
      </c>
      <c r="E204" s="11" t="str">
        <f t="shared" si="26"/>
        <v>InActive</v>
      </c>
      <c r="F204" s="12">
        <v>14</v>
      </c>
      <c r="G204" s="15">
        <v>1960</v>
      </c>
      <c r="H204" s="15">
        <f t="shared" si="27"/>
        <v>140</v>
      </c>
      <c r="J204" s="28"/>
      <c r="K204" s="29"/>
      <c r="L204" s="12">
        <f t="shared" si="20"/>
        <v>14</v>
      </c>
      <c r="M204" s="15">
        <f t="shared" si="21"/>
        <v>1960</v>
      </c>
      <c r="P204" s="12">
        <f>SUMIF('Boarding Checkouts'!$D:$D,$A204,'Boarding Checkouts'!E:E)</f>
        <v>14</v>
      </c>
      <c r="Q204" s="15">
        <f>SUMIF('Boarding Checkouts'!$D:$D,$A204,'Boarding Checkouts'!G:G)</f>
        <v>1960</v>
      </c>
      <c r="R204" s="12">
        <f t="shared" si="24"/>
        <v>0</v>
      </c>
      <c r="S204" s="15">
        <f t="shared" si="25"/>
        <v>0</v>
      </c>
    </row>
    <row r="205" spans="1:19" ht="13.05" x14ac:dyDescent="0.3">
      <c r="A205" s="11">
        <v>71037</v>
      </c>
      <c r="B205" s="10">
        <v>43501</v>
      </c>
      <c r="C205" s="11" t="s">
        <v>192</v>
      </c>
      <c r="D205" s="11" t="s">
        <v>238</v>
      </c>
      <c r="E205" s="11" t="str">
        <f t="shared" si="26"/>
        <v>InActive</v>
      </c>
      <c r="F205" s="12">
        <v>14</v>
      </c>
      <c r="G205" s="15">
        <v>1008</v>
      </c>
      <c r="H205" s="15">
        <f t="shared" si="27"/>
        <v>72</v>
      </c>
      <c r="J205" s="28"/>
      <c r="K205" s="29"/>
      <c r="L205" s="12">
        <f t="shared" si="20"/>
        <v>14</v>
      </c>
      <c r="M205" s="15">
        <f t="shared" si="21"/>
        <v>1008</v>
      </c>
      <c r="P205" s="12">
        <f>SUMIF('Boarding Checkouts'!$D:$D,$A205,'Boarding Checkouts'!E:E)</f>
        <v>14</v>
      </c>
      <c r="Q205" s="15">
        <f>SUMIF('Boarding Checkouts'!$D:$D,$A205,'Boarding Checkouts'!G:G)</f>
        <v>1008</v>
      </c>
      <c r="R205" s="12">
        <f t="shared" si="24"/>
        <v>0</v>
      </c>
      <c r="S205" s="15">
        <f t="shared" si="25"/>
        <v>0</v>
      </c>
    </row>
    <row r="206" spans="1:19" ht="13.05" x14ac:dyDescent="0.3">
      <c r="A206" s="11">
        <v>71375</v>
      </c>
      <c r="B206" s="10">
        <v>43504</v>
      </c>
      <c r="C206" s="11" t="s">
        <v>369</v>
      </c>
      <c r="D206" s="11" t="s">
        <v>240</v>
      </c>
      <c r="E206" s="11" t="str">
        <f t="shared" si="26"/>
        <v>InActive</v>
      </c>
      <c r="F206" s="12">
        <v>7</v>
      </c>
      <c r="G206" s="15">
        <v>791</v>
      </c>
      <c r="H206" s="15">
        <f t="shared" si="27"/>
        <v>113</v>
      </c>
      <c r="J206" s="28"/>
      <c r="K206" s="29"/>
      <c r="L206" s="12">
        <f t="shared" si="20"/>
        <v>7</v>
      </c>
      <c r="M206" s="15">
        <f t="shared" si="21"/>
        <v>791</v>
      </c>
      <c r="P206" s="12">
        <f>SUMIF('Boarding Checkouts'!$D:$D,$A206,'Boarding Checkouts'!E:E)</f>
        <v>7</v>
      </c>
      <c r="Q206" s="15">
        <f>SUMIF('Boarding Checkouts'!$D:$D,$A206,'Boarding Checkouts'!G:G)</f>
        <v>791</v>
      </c>
      <c r="R206" s="12">
        <f t="shared" si="24"/>
        <v>0</v>
      </c>
      <c r="S206" s="15">
        <f t="shared" si="25"/>
        <v>0</v>
      </c>
    </row>
    <row r="207" spans="1:19" ht="13.05" x14ac:dyDescent="0.3">
      <c r="A207" s="11">
        <v>71386</v>
      </c>
      <c r="B207" s="10">
        <v>43506</v>
      </c>
      <c r="C207" s="11" t="s">
        <v>371</v>
      </c>
      <c r="D207" s="11" t="s">
        <v>232</v>
      </c>
      <c r="E207" s="11" t="str">
        <f t="shared" si="26"/>
        <v>InActive</v>
      </c>
      <c r="F207" s="12">
        <v>7</v>
      </c>
      <c r="G207" s="15">
        <v>371</v>
      </c>
      <c r="H207" s="15">
        <f t="shared" si="27"/>
        <v>53</v>
      </c>
      <c r="J207" s="28"/>
      <c r="K207" s="29"/>
      <c r="L207" s="12">
        <f t="shared" si="20"/>
        <v>7</v>
      </c>
      <c r="M207" s="15">
        <f t="shared" si="21"/>
        <v>371</v>
      </c>
      <c r="P207" s="12">
        <f>SUMIF('Boarding Checkouts'!$D:$D,$A207,'Boarding Checkouts'!E:E)</f>
        <v>7</v>
      </c>
      <c r="Q207" s="15">
        <f>SUMIF('Boarding Checkouts'!$D:$D,$A207,'Boarding Checkouts'!G:G)</f>
        <v>371</v>
      </c>
      <c r="R207" s="12">
        <f t="shared" si="24"/>
        <v>0</v>
      </c>
      <c r="S207" s="15">
        <f t="shared" si="25"/>
        <v>0</v>
      </c>
    </row>
    <row r="208" spans="1:19" ht="13.05" x14ac:dyDescent="0.3">
      <c r="A208" s="11">
        <v>71555</v>
      </c>
      <c r="B208" s="10">
        <v>43513</v>
      </c>
      <c r="C208" s="11" t="s">
        <v>252</v>
      </c>
      <c r="D208" s="11" t="s">
        <v>232</v>
      </c>
      <c r="E208" s="11" t="str">
        <f t="shared" si="26"/>
        <v>InActive</v>
      </c>
      <c r="F208" s="12">
        <v>14</v>
      </c>
      <c r="G208" s="15">
        <v>714</v>
      </c>
      <c r="H208" s="15">
        <f t="shared" si="27"/>
        <v>51</v>
      </c>
      <c r="L208" s="12">
        <f t="shared" si="20"/>
        <v>14</v>
      </c>
      <c r="M208" s="15">
        <f t="shared" si="21"/>
        <v>714</v>
      </c>
      <c r="N208" s="12">
        <v>-8</v>
      </c>
      <c r="O208" s="15">
        <v>-408</v>
      </c>
      <c r="P208" s="12">
        <f>SUMIF('Boarding Checkouts'!$D:$D,$A208,'Boarding Checkouts'!E:E)</f>
        <v>6</v>
      </c>
      <c r="Q208" s="15">
        <f>SUMIF('Boarding Checkouts'!$D:$D,$A208,'Boarding Checkouts'!G:G)</f>
        <v>306</v>
      </c>
      <c r="R208" s="12">
        <f t="shared" si="24"/>
        <v>0</v>
      </c>
      <c r="S208" s="15">
        <f t="shared" si="25"/>
        <v>0</v>
      </c>
    </row>
    <row r="209" spans="1:19" ht="13.05" x14ac:dyDescent="0.3">
      <c r="A209" s="11">
        <v>71599</v>
      </c>
      <c r="B209" s="10">
        <v>43518</v>
      </c>
      <c r="C209" s="11" t="s">
        <v>338</v>
      </c>
      <c r="D209" s="11" t="s">
        <v>232</v>
      </c>
      <c r="E209" s="11" t="str">
        <f t="shared" si="26"/>
        <v>InActive</v>
      </c>
      <c r="F209" s="12">
        <v>14</v>
      </c>
      <c r="G209" s="15">
        <v>714</v>
      </c>
      <c r="H209" s="15">
        <f t="shared" si="27"/>
        <v>51</v>
      </c>
      <c r="J209" s="28"/>
      <c r="K209" s="29"/>
      <c r="L209" s="12">
        <f t="shared" si="20"/>
        <v>14</v>
      </c>
      <c r="M209" s="15">
        <f t="shared" si="21"/>
        <v>714</v>
      </c>
      <c r="P209" s="12">
        <f>SUMIF('Boarding Checkouts'!$D:$D,$A209,'Boarding Checkouts'!E:E)</f>
        <v>14</v>
      </c>
      <c r="Q209" s="15">
        <f>SUMIF('Boarding Checkouts'!$D:$D,$A209,'Boarding Checkouts'!G:G)</f>
        <v>714</v>
      </c>
      <c r="R209" s="12">
        <f t="shared" si="24"/>
        <v>0</v>
      </c>
      <c r="S209" s="15">
        <f t="shared" si="25"/>
        <v>0</v>
      </c>
    </row>
    <row r="210" spans="1:19" ht="13.05" x14ac:dyDescent="0.3">
      <c r="A210" s="11">
        <v>71602</v>
      </c>
      <c r="B210" s="10">
        <v>43506</v>
      </c>
      <c r="C210" s="11" t="s">
        <v>370</v>
      </c>
      <c r="D210" s="11" t="s">
        <v>243</v>
      </c>
      <c r="E210" s="11" t="str">
        <f t="shared" si="26"/>
        <v>InActive</v>
      </c>
      <c r="F210" s="12">
        <v>7</v>
      </c>
      <c r="G210" s="15">
        <v>721</v>
      </c>
      <c r="H210" s="15">
        <f t="shared" si="27"/>
        <v>103</v>
      </c>
      <c r="J210" s="28"/>
      <c r="K210" s="29"/>
      <c r="L210" s="12">
        <f t="shared" si="20"/>
        <v>7</v>
      </c>
      <c r="M210" s="15">
        <f t="shared" si="21"/>
        <v>721</v>
      </c>
      <c r="P210" s="12">
        <f>SUMIF('Boarding Checkouts'!$D:$D,$A210,'Boarding Checkouts'!E:E)</f>
        <v>7</v>
      </c>
      <c r="Q210" s="15">
        <f>SUMIF('Boarding Checkouts'!$D:$D,$A210,'Boarding Checkouts'!G:G)</f>
        <v>721</v>
      </c>
      <c r="R210" s="12">
        <f t="shared" si="24"/>
        <v>0</v>
      </c>
      <c r="S210" s="15">
        <f t="shared" si="25"/>
        <v>0</v>
      </c>
    </row>
    <row r="211" spans="1:19" ht="13.05" x14ac:dyDescent="0.3">
      <c r="A211" s="11">
        <v>71684</v>
      </c>
      <c r="B211" s="10">
        <v>43514</v>
      </c>
      <c r="C211" s="11" t="s">
        <v>258</v>
      </c>
      <c r="D211" s="11" t="s">
        <v>240</v>
      </c>
      <c r="E211" s="11" t="str">
        <f t="shared" si="26"/>
        <v>InActive</v>
      </c>
      <c r="F211" s="12">
        <v>14</v>
      </c>
      <c r="G211" s="15">
        <v>1526</v>
      </c>
      <c r="H211" s="15">
        <f t="shared" si="27"/>
        <v>109</v>
      </c>
      <c r="J211" s="28"/>
      <c r="K211" s="29"/>
      <c r="L211" s="12">
        <f t="shared" si="20"/>
        <v>14</v>
      </c>
      <c r="M211" s="15">
        <f t="shared" si="21"/>
        <v>1526</v>
      </c>
      <c r="P211" s="12">
        <f>SUMIF('Boarding Checkouts'!$D:$D,$A211,'Boarding Checkouts'!E:E)</f>
        <v>14</v>
      </c>
      <c r="Q211" s="15">
        <f>SUMIF('Boarding Checkouts'!$D:$D,$A211,'Boarding Checkouts'!G:G)</f>
        <v>1526</v>
      </c>
      <c r="R211" s="12">
        <f t="shared" si="24"/>
        <v>0</v>
      </c>
      <c r="S211" s="15">
        <f t="shared" si="25"/>
        <v>0</v>
      </c>
    </row>
    <row r="212" spans="1:19" ht="13.05" x14ac:dyDescent="0.3">
      <c r="A212" s="11">
        <v>71815</v>
      </c>
      <c r="B212" s="10">
        <v>43513</v>
      </c>
      <c r="C212" s="11" t="s">
        <v>272</v>
      </c>
      <c r="D212" s="11" t="s">
        <v>232</v>
      </c>
      <c r="E212" s="11" t="str">
        <f t="shared" si="26"/>
        <v>InActive</v>
      </c>
      <c r="F212" s="12">
        <v>7</v>
      </c>
      <c r="G212" s="15">
        <v>371</v>
      </c>
      <c r="H212" s="15">
        <f t="shared" si="27"/>
        <v>53</v>
      </c>
      <c r="L212" s="12">
        <f t="shared" si="20"/>
        <v>7</v>
      </c>
      <c r="M212" s="15">
        <f t="shared" si="21"/>
        <v>371</v>
      </c>
      <c r="P212" s="12">
        <f>SUMIF('Boarding Checkouts'!$D:$D,$A212,'Boarding Checkouts'!E:E)</f>
        <v>7</v>
      </c>
      <c r="Q212" s="15">
        <f>SUMIF('Boarding Checkouts'!$D:$D,$A212,'Boarding Checkouts'!G:G)</f>
        <v>371</v>
      </c>
      <c r="R212" s="12">
        <f t="shared" si="24"/>
        <v>0</v>
      </c>
      <c r="S212" s="15">
        <f t="shared" si="25"/>
        <v>0</v>
      </c>
    </row>
    <row r="213" spans="1:19" ht="13.05" x14ac:dyDescent="0.3">
      <c r="A213" s="11">
        <v>71831</v>
      </c>
      <c r="B213" s="10">
        <v>43518</v>
      </c>
      <c r="C213" s="11" t="s">
        <v>1056</v>
      </c>
      <c r="D213" s="11" t="s">
        <v>232</v>
      </c>
      <c r="E213" s="11" t="str">
        <f t="shared" si="26"/>
        <v>InActive</v>
      </c>
      <c r="F213" s="12">
        <v>7</v>
      </c>
      <c r="G213" s="15">
        <v>371</v>
      </c>
      <c r="H213" s="15">
        <f t="shared" si="27"/>
        <v>53</v>
      </c>
      <c r="J213" s="28"/>
      <c r="K213" s="29"/>
      <c r="L213" s="12">
        <f t="shared" si="20"/>
        <v>7</v>
      </c>
      <c r="M213" s="15">
        <f t="shared" si="21"/>
        <v>371</v>
      </c>
      <c r="P213" s="12">
        <f>SUMIF('Boarding Checkouts'!$D:$D,$A213,'Boarding Checkouts'!E:E)</f>
        <v>7</v>
      </c>
      <c r="Q213" s="15">
        <f>SUMIF('Boarding Checkouts'!$D:$D,$A213,'Boarding Checkouts'!G:G)</f>
        <v>371</v>
      </c>
      <c r="R213" s="12">
        <f t="shared" si="24"/>
        <v>0</v>
      </c>
      <c r="S213" s="15">
        <f t="shared" si="25"/>
        <v>0</v>
      </c>
    </row>
    <row r="214" spans="1:19" ht="13.05" x14ac:dyDescent="0.3">
      <c r="A214" s="11">
        <v>71875</v>
      </c>
      <c r="B214" s="10">
        <v>43522</v>
      </c>
      <c r="C214" s="11" t="s">
        <v>1089</v>
      </c>
      <c r="D214" s="11" t="s">
        <v>232</v>
      </c>
      <c r="E214" s="11" t="str">
        <f t="shared" si="26"/>
        <v>InActive</v>
      </c>
      <c r="F214" s="12">
        <v>7</v>
      </c>
      <c r="G214" s="15">
        <v>371</v>
      </c>
      <c r="H214" s="15">
        <f t="shared" si="27"/>
        <v>53</v>
      </c>
      <c r="J214" s="28"/>
      <c r="K214" s="29"/>
      <c r="L214" s="12">
        <f t="shared" si="20"/>
        <v>7</v>
      </c>
      <c r="M214" s="15">
        <f t="shared" si="21"/>
        <v>371</v>
      </c>
      <c r="P214" s="12">
        <f>SUMIF('Boarding Checkouts'!$D:$D,$A214,'Boarding Checkouts'!E:E)</f>
        <v>7</v>
      </c>
      <c r="Q214" s="15">
        <f>SUMIF('Boarding Checkouts'!$D:$D,$A214,'Boarding Checkouts'!G:G)</f>
        <v>371</v>
      </c>
      <c r="R214" s="12">
        <f t="shared" si="24"/>
        <v>0</v>
      </c>
      <c r="S214" s="15">
        <f t="shared" si="25"/>
        <v>0</v>
      </c>
    </row>
    <row r="215" spans="1:19" ht="13.05" x14ac:dyDescent="0.3">
      <c r="A215" s="11">
        <v>71890</v>
      </c>
      <c r="B215" s="10">
        <v>43519</v>
      </c>
      <c r="C215" s="11" t="s">
        <v>1064</v>
      </c>
      <c r="D215" s="11" t="s">
        <v>232</v>
      </c>
      <c r="E215" s="11" t="str">
        <f t="shared" si="26"/>
        <v>InActive</v>
      </c>
      <c r="F215" s="12">
        <v>7</v>
      </c>
      <c r="G215" s="15">
        <v>371</v>
      </c>
      <c r="H215" s="15">
        <f t="shared" si="27"/>
        <v>53</v>
      </c>
      <c r="J215" s="28"/>
      <c r="K215" s="29"/>
      <c r="L215" s="12">
        <f t="shared" si="20"/>
        <v>7</v>
      </c>
      <c r="M215" s="15">
        <f t="shared" si="21"/>
        <v>371</v>
      </c>
      <c r="P215" s="12">
        <f>SUMIF('Boarding Checkouts'!$D:$D,$A215,'Boarding Checkouts'!E:E)</f>
        <v>7</v>
      </c>
      <c r="Q215" s="15">
        <f>SUMIF('Boarding Checkouts'!$D:$D,$A215,'Boarding Checkouts'!G:G)</f>
        <v>371</v>
      </c>
      <c r="R215" s="12">
        <f t="shared" si="24"/>
        <v>0</v>
      </c>
      <c r="S215" s="15">
        <f t="shared" si="25"/>
        <v>0</v>
      </c>
    </row>
    <row r="216" spans="1:19" ht="13.05" x14ac:dyDescent="0.3">
      <c r="A216" s="11">
        <v>71900</v>
      </c>
      <c r="B216" s="10">
        <v>43513</v>
      </c>
      <c r="C216" s="11" t="s">
        <v>1022</v>
      </c>
      <c r="D216" s="11" t="s">
        <v>232</v>
      </c>
      <c r="E216" s="11" t="str">
        <f t="shared" si="26"/>
        <v>InActive</v>
      </c>
      <c r="F216" s="12">
        <v>7</v>
      </c>
      <c r="G216" s="15">
        <v>371</v>
      </c>
      <c r="H216" s="15">
        <f t="shared" si="27"/>
        <v>53</v>
      </c>
      <c r="L216" s="12">
        <f t="shared" si="20"/>
        <v>7</v>
      </c>
      <c r="M216" s="15">
        <f t="shared" si="21"/>
        <v>371</v>
      </c>
      <c r="P216" s="12">
        <f>SUMIF('Boarding Checkouts'!$D:$D,$A216,'Boarding Checkouts'!E:E)</f>
        <v>7</v>
      </c>
      <c r="Q216" s="15">
        <f>SUMIF('Boarding Checkouts'!$D:$D,$A216,'Boarding Checkouts'!G:G)</f>
        <v>371</v>
      </c>
      <c r="R216" s="12">
        <f t="shared" si="24"/>
        <v>0</v>
      </c>
      <c r="S216" s="15">
        <f t="shared" si="25"/>
        <v>0</v>
      </c>
    </row>
    <row r="217" spans="1:19" ht="13.05" x14ac:dyDescent="0.3">
      <c r="A217" s="11">
        <v>71938</v>
      </c>
      <c r="B217" s="10">
        <v>43514</v>
      </c>
      <c r="C217" s="11" t="s">
        <v>836</v>
      </c>
      <c r="D217" s="11" t="s">
        <v>232</v>
      </c>
      <c r="E217" s="11" t="str">
        <f t="shared" si="26"/>
        <v>InActive</v>
      </c>
      <c r="F217" s="12">
        <v>7</v>
      </c>
      <c r="G217" s="15">
        <v>371</v>
      </c>
      <c r="H217" s="15">
        <f t="shared" si="27"/>
        <v>53</v>
      </c>
      <c r="L217" s="12">
        <f t="shared" si="20"/>
        <v>7</v>
      </c>
      <c r="M217" s="15">
        <f t="shared" si="21"/>
        <v>371</v>
      </c>
      <c r="P217" s="12">
        <f>SUMIF('Boarding Checkouts'!$D:$D,$A217,'Boarding Checkouts'!E:E)</f>
        <v>7</v>
      </c>
      <c r="Q217" s="15">
        <f>SUMIF('Boarding Checkouts'!$D:$D,$A217,'Boarding Checkouts'!G:G)</f>
        <v>371</v>
      </c>
      <c r="R217" s="12">
        <f t="shared" si="24"/>
        <v>0</v>
      </c>
      <c r="S217" s="15">
        <f t="shared" si="25"/>
        <v>0</v>
      </c>
    </row>
    <row r="218" spans="1:19" ht="13.05" x14ac:dyDescent="0.3">
      <c r="A218" s="11">
        <v>71940</v>
      </c>
      <c r="B218" s="10">
        <v>43520</v>
      </c>
      <c r="C218" s="11" t="s">
        <v>1073</v>
      </c>
      <c r="D218" s="11" t="s">
        <v>232</v>
      </c>
      <c r="E218" s="11" t="str">
        <f t="shared" si="26"/>
        <v>InActive</v>
      </c>
      <c r="F218" s="12">
        <v>7</v>
      </c>
      <c r="G218" s="15">
        <v>371</v>
      </c>
      <c r="H218" s="15">
        <f t="shared" si="27"/>
        <v>53</v>
      </c>
      <c r="J218" s="28"/>
      <c r="K218" s="29"/>
      <c r="L218" s="12">
        <f t="shared" si="20"/>
        <v>7</v>
      </c>
      <c r="M218" s="15">
        <f t="shared" si="21"/>
        <v>371</v>
      </c>
      <c r="P218" s="12">
        <f>SUMIF('Boarding Checkouts'!$D:$D,$A218,'Boarding Checkouts'!E:E)</f>
        <v>7</v>
      </c>
      <c r="Q218" s="15">
        <f>SUMIF('Boarding Checkouts'!$D:$D,$A218,'Boarding Checkouts'!G:G)</f>
        <v>371</v>
      </c>
      <c r="R218" s="12">
        <f t="shared" si="24"/>
        <v>0</v>
      </c>
      <c r="S218" s="15">
        <f t="shared" si="25"/>
        <v>0</v>
      </c>
    </row>
    <row r="219" spans="1:19" ht="13.05" x14ac:dyDescent="0.3">
      <c r="A219" s="11">
        <v>72012</v>
      </c>
      <c r="B219" s="10">
        <v>43526</v>
      </c>
      <c r="C219" s="11" t="s">
        <v>246</v>
      </c>
      <c r="D219" s="11" t="s">
        <v>243</v>
      </c>
      <c r="E219" s="11" t="str">
        <f t="shared" si="26"/>
        <v>InActive</v>
      </c>
      <c r="F219" s="12">
        <v>7</v>
      </c>
      <c r="G219" s="15">
        <v>721</v>
      </c>
      <c r="H219" s="15">
        <f t="shared" si="27"/>
        <v>103</v>
      </c>
      <c r="J219" s="28"/>
      <c r="K219" s="29"/>
      <c r="L219" s="12">
        <f t="shared" si="20"/>
        <v>7</v>
      </c>
      <c r="M219" s="15">
        <f t="shared" si="21"/>
        <v>721</v>
      </c>
      <c r="P219" s="12">
        <f>SUMIF('Boarding Checkouts'!$D:$D,$A219,'Boarding Checkouts'!E:E)</f>
        <v>7</v>
      </c>
      <c r="Q219" s="15">
        <f>SUMIF('Boarding Checkouts'!$D:$D,$A219,'Boarding Checkouts'!G:G)</f>
        <v>721</v>
      </c>
      <c r="R219" s="12">
        <f t="shared" si="24"/>
        <v>0</v>
      </c>
      <c r="S219" s="15">
        <f t="shared" si="25"/>
        <v>0</v>
      </c>
    </row>
    <row r="220" spans="1:19" ht="13.05" x14ac:dyDescent="0.3">
      <c r="A220" s="11">
        <v>72129</v>
      </c>
      <c r="B220" s="10">
        <v>43526</v>
      </c>
      <c r="C220" s="11" t="s">
        <v>113</v>
      </c>
      <c r="D220" s="11" t="s">
        <v>232</v>
      </c>
      <c r="E220" s="11" t="str">
        <f t="shared" si="26"/>
        <v>InActive</v>
      </c>
      <c r="F220" s="12">
        <v>7</v>
      </c>
      <c r="G220" s="15">
        <v>371</v>
      </c>
      <c r="H220" s="15">
        <f t="shared" si="27"/>
        <v>53</v>
      </c>
      <c r="J220" s="28"/>
      <c r="K220" s="29"/>
      <c r="L220" s="12">
        <f t="shared" si="20"/>
        <v>7</v>
      </c>
      <c r="M220" s="15">
        <f t="shared" si="21"/>
        <v>371</v>
      </c>
      <c r="P220" s="12">
        <f>SUMIF('Boarding Checkouts'!$D:$D,$A220,'Boarding Checkouts'!E:E)</f>
        <v>7</v>
      </c>
      <c r="Q220" s="15">
        <f>SUMIF('Boarding Checkouts'!$D:$D,$A220,'Boarding Checkouts'!G:G)</f>
        <v>371</v>
      </c>
      <c r="R220" s="12">
        <f t="shared" si="24"/>
        <v>0</v>
      </c>
      <c r="S220" s="15">
        <f t="shared" si="25"/>
        <v>0</v>
      </c>
    </row>
    <row r="221" spans="1:19" ht="13.05" x14ac:dyDescent="0.3">
      <c r="A221" s="11">
        <v>72149</v>
      </c>
      <c r="B221" s="10">
        <v>43524</v>
      </c>
      <c r="C221" s="11" t="s">
        <v>1114</v>
      </c>
      <c r="D221" s="11" t="s">
        <v>243</v>
      </c>
      <c r="E221" s="11" t="str">
        <f t="shared" si="26"/>
        <v>InActive</v>
      </c>
      <c r="F221" s="12">
        <v>7</v>
      </c>
      <c r="G221" s="15">
        <v>721</v>
      </c>
      <c r="H221" s="15">
        <f t="shared" si="27"/>
        <v>103</v>
      </c>
      <c r="J221" s="28"/>
      <c r="K221" s="29"/>
      <c r="L221" s="12">
        <f t="shared" si="20"/>
        <v>7</v>
      </c>
      <c r="M221" s="15">
        <f t="shared" si="21"/>
        <v>721</v>
      </c>
      <c r="P221" s="12">
        <f>SUMIF('Boarding Checkouts'!$D:$D,$A221,'Boarding Checkouts'!E:E)</f>
        <v>7</v>
      </c>
      <c r="Q221" s="15">
        <f>SUMIF('Boarding Checkouts'!$D:$D,$A221,'Boarding Checkouts'!G:G)</f>
        <v>721</v>
      </c>
      <c r="R221" s="12">
        <f t="shared" si="24"/>
        <v>0</v>
      </c>
      <c r="S221" s="15">
        <f t="shared" si="25"/>
        <v>0</v>
      </c>
    </row>
    <row r="222" spans="1:19" ht="13.05" x14ac:dyDescent="0.3">
      <c r="A222" s="11">
        <v>72151</v>
      </c>
      <c r="B222" s="10">
        <v>43526</v>
      </c>
      <c r="C222" s="11" t="s">
        <v>803</v>
      </c>
      <c r="D222" s="11" t="s">
        <v>232</v>
      </c>
      <c r="E222" s="11" t="str">
        <f t="shared" si="26"/>
        <v>InActive</v>
      </c>
      <c r="F222" s="12">
        <v>14</v>
      </c>
      <c r="G222" s="15">
        <v>714</v>
      </c>
      <c r="H222" s="15">
        <f t="shared" si="27"/>
        <v>51</v>
      </c>
      <c r="J222" s="28"/>
      <c r="K222" s="29"/>
      <c r="L222" s="12">
        <f t="shared" si="20"/>
        <v>14</v>
      </c>
      <c r="M222" s="15">
        <f t="shared" si="21"/>
        <v>714</v>
      </c>
      <c r="P222" s="12">
        <f>SUMIF('Boarding Checkouts'!$D:$D,$A222,'Boarding Checkouts'!E:E)</f>
        <v>14</v>
      </c>
      <c r="Q222" s="15">
        <f>SUMIF('Boarding Checkouts'!$D:$D,$A222,'Boarding Checkouts'!G:G)</f>
        <v>714</v>
      </c>
      <c r="R222" s="12">
        <f t="shared" si="24"/>
        <v>0</v>
      </c>
      <c r="S222" s="15">
        <f t="shared" si="25"/>
        <v>0</v>
      </c>
    </row>
    <row r="223" spans="1:19" ht="13.05" x14ac:dyDescent="0.3">
      <c r="A223" s="11">
        <v>72152</v>
      </c>
      <c r="B223" s="10">
        <v>43524</v>
      </c>
      <c r="C223" s="11" t="s">
        <v>1112</v>
      </c>
      <c r="D223" s="11" t="s">
        <v>240</v>
      </c>
      <c r="E223" s="11" t="str">
        <f t="shared" si="26"/>
        <v>InActive</v>
      </c>
      <c r="F223" s="12">
        <v>7</v>
      </c>
      <c r="G223" s="15">
        <v>791</v>
      </c>
      <c r="H223" s="15">
        <f t="shared" si="27"/>
        <v>113</v>
      </c>
      <c r="J223" s="28"/>
      <c r="K223" s="29"/>
      <c r="L223" s="12">
        <f t="shared" si="20"/>
        <v>7</v>
      </c>
      <c r="M223" s="15">
        <f t="shared" si="21"/>
        <v>791</v>
      </c>
      <c r="P223" s="12">
        <f>SUMIF('Boarding Checkouts'!$D:$D,$A223,'Boarding Checkouts'!E:E)</f>
        <v>7</v>
      </c>
      <c r="Q223" s="15">
        <f>SUMIF('Boarding Checkouts'!$D:$D,$A223,'Boarding Checkouts'!G:G)</f>
        <v>791</v>
      </c>
      <c r="R223" s="12">
        <f t="shared" si="24"/>
        <v>0</v>
      </c>
      <c r="S223" s="15">
        <f t="shared" si="25"/>
        <v>0</v>
      </c>
    </row>
    <row r="224" spans="1:19" ht="13.05" x14ac:dyDescent="0.3">
      <c r="A224" s="11">
        <v>72153</v>
      </c>
      <c r="B224" s="10">
        <v>43527</v>
      </c>
      <c r="C224" s="11" t="s">
        <v>131</v>
      </c>
      <c r="D224" s="11" t="s">
        <v>232</v>
      </c>
      <c r="E224" s="11" t="str">
        <f t="shared" si="26"/>
        <v>InActive</v>
      </c>
      <c r="F224" s="12">
        <v>14</v>
      </c>
      <c r="G224" s="15">
        <v>714</v>
      </c>
      <c r="H224" s="15">
        <f t="shared" si="27"/>
        <v>51</v>
      </c>
      <c r="J224" s="28"/>
      <c r="K224" s="29"/>
      <c r="L224" s="12">
        <f t="shared" si="20"/>
        <v>14</v>
      </c>
      <c r="M224" s="15">
        <f t="shared" si="21"/>
        <v>714</v>
      </c>
      <c r="N224" s="12">
        <v>-4</v>
      </c>
      <c r="O224" s="15">
        <v>-204</v>
      </c>
      <c r="P224" s="12">
        <f>SUMIF('Boarding Checkouts'!$D:$D,$A224,'Boarding Checkouts'!E:E)</f>
        <v>10</v>
      </c>
      <c r="Q224" s="15">
        <f>SUMIF('Boarding Checkouts'!$D:$D,$A224,'Boarding Checkouts'!G:G)</f>
        <v>510</v>
      </c>
      <c r="R224" s="12">
        <f t="shared" si="24"/>
        <v>0</v>
      </c>
      <c r="S224" s="15">
        <f t="shared" si="25"/>
        <v>0</v>
      </c>
    </row>
    <row r="225" spans="1:19" ht="13.05" x14ac:dyDescent="0.3">
      <c r="A225" s="11">
        <v>72155</v>
      </c>
      <c r="B225" s="10">
        <v>43526</v>
      </c>
      <c r="C225" s="11" t="s">
        <v>359</v>
      </c>
      <c r="D225" s="11" t="s">
        <v>232</v>
      </c>
      <c r="E225" s="11" t="str">
        <f t="shared" si="26"/>
        <v>InActive</v>
      </c>
      <c r="F225" s="12">
        <v>14</v>
      </c>
      <c r="G225" s="15">
        <v>714</v>
      </c>
      <c r="H225" s="15">
        <f t="shared" si="27"/>
        <v>51</v>
      </c>
      <c r="J225" s="28"/>
      <c r="K225" s="29"/>
      <c r="L225" s="12">
        <f t="shared" si="20"/>
        <v>14</v>
      </c>
      <c r="M225" s="15">
        <f t="shared" si="21"/>
        <v>714</v>
      </c>
      <c r="P225" s="12">
        <f>SUMIF('Boarding Checkouts'!$D:$D,$A225,'Boarding Checkouts'!E:E)</f>
        <v>14</v>
      </c>
      <c r="Q225" s="15">
        <f>SUMIF('Boarding Checkouts'!$D:$D,$A225,'Boarding Checkouts'!G:G)</f>
        <v>714</v>
      </c>
      <c r="R225" s="12">
        <f t="shared" si="24"/>
        <v>0</v>
      </c>
      <c r="S225" s="15">
        <f t="shared" ref="S225:S256" si="28">SUM(M225,O225,-Q225)</f>
        <v>0</v>
      </c>
    </row>
    <row r="226" spans="1:19" ht="13.05" x14ac:dyDescent="0.3">
      <c r="A226" s="11">
        <v>72159</v>
      </c>
      <c r="B226" s="10">
        <v>43528</v>
      </c>
      <c r="C226" s="11" t="s">
        <v>1153</v>
      </c>
      <c r="D226" s="11" t="s">
        <v>232</v>
      </c>
      <c r="E226" s="11" t="str">
        <f t="shared" si="26"/>
        <v>InActive</v>
      </c>
      <c r="F226" s="12">
        <v>7</v>
      </c>
      <c r="G226" s="15">
        <v>371</v>
      </c>
      <c r="H226" s="15">
        <f t="shared" si="27"/>
        <v>53</v>
      </c>
      <c r="J226" s="28"/>
      <c r="K226" s="29"/>
      <c r="L226" s="12">
        <f t="shared" si="20"/>
        <v>7</v>
      </c>
      <c r="M226" s="15">
        <f t="shared" si="21"/>
        <v>371</v>
      </c>
      <c r="P226" s="12">
        <f>SUMIF('Boarding Checkouts'!$D:$D,$A226,'Boarding Checkouts'!E:E)</f>
        <v>7</v>
      </c>
      <c r="Q226" s="15">
        <f>SUMIF('Boarding Checkouts'!$D:$D,$A226,'Boarding Checkouts'!G:G)</f>
        <v>371</v>
      </c>
      <c r="R226" s="12">
        <f t="shared" si="24"/>
        <v>0</v>
      </c>
      <c r="S226" s="15">
        <f t="shared" si="28"/>
        <v>0</v>
      </c>
    </row>
    <row r="227" spans="1:19" ht="13.05" x14ac:dyDescent="0.3">
      <c r="A227" s="11">
        <v>72167</v>
      </c>
      <c r="B227" s="10">
        <v>43527</v>
      </c>
      <c r="C227" s="11" t="s">
        <v>311</v>
      </c>
      <c r="D227" s="11" t="s">
        <v>232</v>
      </c>
      <c r="E227" s="11" t="str">
        <f t="shared" si="26"/>
        <v>InActive</v>
      </c>
      <c r="F227" s="12">
        <v>14</v>
      </c>
      <c r="G227" s="15">
        <v>678.3</v>
      </c>
      <c r="H227" s="15">
        <f t="shared" si="27"/>
        <v>48.45</v>
      </c>
      <c r="J227" s="28"/>
      <c r="K227" s="29"/>
      <c r="L227" s="12">
        <f t="shared" si="20"/>
        <v>14</v>
      </c>
      <c r="M227" s="15">
        <f t="shared" si="21"/>
        <v>678.3</v>
      </c>
      <c r="P227" s="12">
        <f>SUMIF('Boarding Checkouts'!$D:$D,$A227,'Boarding Checkouts'!E:E)</f>
        <v>14</v>
      </c>
      <c r="Q227" s="15">
        <f>SUMIF('Boarding Checkouts'!$D:$D,$A227,'Boarding Checkouts'!G:G)</f>
        <v>678.3</v>
      </c>
      <c r="R227" s="12">
        <f t="shared" si="24"/>
        <v>0</v>
      </c>
      <c r="S227" s="15">
        <f t="shared" si="28"/>
        <v>0</v>
      </c>
    </row>
    <row r="228" spans="1:19" ht="13.05" x14ac:dyDescent="0.3">
      <c r="A228" s="11">
        <v>72185</v>
      </c>
      <c r="B228" s="10">
        <v>43526</v>
      </c>
      <c r="C228" s="11" t="s">
        <v>215</v>
      </c>
      <c r="D228" s="11" t="s">
        <v>238</v>
      </c>
      <c r="E228" s="11" t="str">
        <f t="shared" si="26"/>
        <v>InActive</v>
      </c>
      <c r="F228" s="12">
        <v>14</v>
      </c>
      <c r="G228" s="15">
        <v>1008</v>
      </c>
      <c r="H228" s="15">
        <f t="shared" si="27"/>
        <v>72</v>
      </c>
      <c r="J228" s="28"/>
      <c r="K228" s="29"/>
      <c r="L228" s="12">
        <f t="shared" si="20"/>
        <v>14</v>
      </c>
      <c r="M228" s="15">
        <f t="shared" si="21"/>
        <v>1008</v>
      </c>
      <c r="P228" s="12">
        <f>SUMIF('Boarding Checkouts'!$D:$D,$A228,'Boarding Checkouts'!E:E)</f>
        <v>14</v>
      </c>
      <c r="Q228" s="15">
        <f>SUMIF('Boarding Checkouts'!$D:$D,$A228,'Boarding Checkouts'!G:G)</f>
        <v>1008</v>
      </c>
      <c r="R228" s="12">
        <f t="shared" si="24"/>
        <v>0</v>
      </c>
      <c r="S228" s="15">
        <f t="shared" si="28"/>
        <v>0</v>
      </c>
    </row>
    <row r="229" spans="1:19" ht="13.05" x14ac:dyDescent="0.3">
      <c r="A229" s="11">
        <v>72186</v>
      </c>
      <c r="B229" s="10">
        <v>43526</v>
      </c>
      <c r="C229" s="11" t="s">
        <v>1140</v>
      </c>
      <c r="D229" s="11" t="s">
        <v>232</v>
      </c>
      <c r="E229" s="11" t="str">
        <f t="shared" si="26"/>
        <v>InActive</v>
      </c>
      <c r="F229" s="12">
        <v>7</v>
      </c>
      <c r="G229" s="15">
        <v>371</v>
      </c>
      <c r="H229" s="15">
        <f t="shared" si="27"/>
        <v>53</v>
      </c>
      <c r="J229" s="28"/>
      <c r="K229" s="29"/>
      <c r="L229" s="12">
        <f t="shared" si="20"/>
        <v>7</v>
      </c>
      <c r="M229" s="15">
        <f t="shared" si="21"/>
        <v>371</v>
      </c>
      <c r="P229" s="12">
        <f>SUMIF('Boarding Checkouts'!$D:$D,$A229,'Boarding Checkouts'!E:E)</f>
        <v>7</v>
      </c>
      <c r="Q229" s="15">
        <f>SUMIF('Boarding Checkouts'!$D:$D,$A229,'Boarding Checkouts'!G:G)</f>
        <v>371</v>
      </c>
      <c r="R229" s="12">
        <f t="shared" si="24"/>
        <v>0</v>
      </c>
      <c r="S229" s="15">
        <f t="shared" si="28"/>
        <v>0</v>
      </c>
    </row>
    <row r="230" spans="1:19" ht="13.05" x14ac:dyDescent="0.3">
      <c r="A230" s="11">
        <v>72187</v>
      </c>
      <c r="B230" s="10">
        <v>43528</v>
      </c>
      <c r="C230" s="11" t="s">
        <v>1156</v>
      </c>
      <c r="D230" s="11" t="s">
        <v>232</v>
      </c>
      <c r="E230" s="11" t="str">
        <f t="shared" si="26"/>
        <v>Active</v>
      </c>
      <c r="F230" s="12">
        <v>14</v>
      </c>
      <c r="G230" s="15">
        <v>714</v>
      </c>
      <c r="H230" s="15">
        <f t="shared" si="27"/>
        <v>51</v>
      </c>
      <c r="J230" s="28"/>
      <c r="K230" s="29"/>
      <c r="L230" s="12">
        <f t="shared" si="20"/>
        <v>14</v>
      </c>
      <c r="M230" s="15">
        <f t="shared" si="21"/>
        <v>714</v>
      </c>
      <c r="P230" s="12">
        <f>SUMIF('Boarding Checkouts'!$D:$D,$A230,'Boarding Checkouts'!E:E)</f>
        <v>12</v>
      </c>
      <c r="Q230" s="15">
        <f>SUMIF('Boarding Checkouts'!$D:$D,$A230,'Boarding Checkouts'!G:G)</f>
        <v>612</v>
      </c>
      <c r="R230" s="12">
        <f t="shared" si="24"/>
        <v>2</v>
      </c>
      <c r="S230" s="15">
        <f t="shared" si="28"/>
        <v>102</v>
      </c>
    </row>
    <row r="231" spans="1:19" ht="13.05" x14ac:dyDescent="0.3">
      <c r="A231" s="11">
        <v>72188</v>
      </c>
      <c r="B231" s="10">
        <v>43518</v>
      </c>
      <c r="C231" s="11" t="s">
        <v>760</v>
      </c>
      <c r="D231" s="11" t="s">
        <v>232</v>
      </c>
      <c r="E231" s="11" t="str">
        <f t="shared" si="26"/>
        <v>InActive</v>
      </c>
      <c r="F231" s="12">
        <v>7</v>
      </c>
      <c r="G231" s="15">
        <v>371</v>
      </c>
      <c r="H231" s="15">
        <f t="shared" si="27"/>
        <v>53</v>
      </c>
      <c r="L231" s="12">
        <f t="shared" si="20"/>
        <v>7</v>
      </c>
      <c r="M231" s="15">
        <f t="shared" si="21"/>
        <v>371</v>
      </c>
      <c r="P231" s="12">
        <f>SUMIF('Boarding Checkouts'!$D:$D,$A231,'Boarding Checkouts'!E:E)</f>
        <v>7</v>
      </c>
      <c r="Q231" s="15">
        <f>SUMIF('Boarding Checkouts'!$D:$D,$A231,'Boarding Checkouts'!G:G)</f>
        <v>371</v>
      </c>
      <c r="R231" s="12">
        <f t="shared" si="24"/>
        <v>0</v>
      </c>
      <c r="S231" s="15">
        <f t="shared" si="28"/>
        <v>0</v>
      </c>
    </row>
    <row r="232" spans="1:19" ht="13.05" x14ac:dyDescent="0.3">
      <c r="A232" s="11">
        <v>72192</v>
      </c>
      <c r="B232" s="10">
        <v>43522</v>
      </c>
      <c r="C232" s="11" t="s">
        <v>677</v>
      </c>
      <c r="D232" s="11" t="s">
        <v>238</v>
      </c>
      <c r="E232" s="11" t="str">
        <f t="shared" si="26"/>
        <v>InActive</v>
      </c>
      <c r="F232" s="12">
        <v>7</v>
      </c>
      <c r="G232" s="15">
        <v>518</v>
      </c>
      <c r="H232" s="15">
        <f t="shared" si="27"/>
        <v>74</v>
      </c>
      <c r="J232" s="28"/>
      <c r="K232" s="29"/>
      <c r="L232" s="12">
        <f t="shared" si="20"/>
        <v>7</v>
      </c>
      <c r="M232" s="15">
        <f t="shared" si="21"/>
        <v>518</v>
      </c>
      <c r="P232" s="12">
        <f>SUMIF('Boarding Checkouts'!$D:$D,$A232,'Boarding Checkouts'!E:E)</f>
        <v>7</v>
      </c>
      <c r="Q232" s="15">
        <f>SUMIF('Boarding Checkouts'!$D:$D,$A232,'Boarding Checkouts'!G:G)</f>
        <v>518</v>
      </c>
      <c r="R232" s="12">
        <f t="shared" si="24"/>
        <v>0</v>
      </c>
      <c r="S232" s="15">
        <f t="shared" si="28"/>
        <v>0</v>
      </c>
    </row>
    <row r="233" spans="1:19" ht="13.05" x14ac:dyDescent="0.3">
      <c r="A233" s="11">
        <v>72194</v>
      </c>
      <c r="B233" s="10">
        <v>43524</v>
      </c>
      <c r="C233" s="11" t="s">
        <v>1110</v>
      </c>
      <c r="D233" s="11" t="s">
        <v>236</v>
      </c>
      <c r="E233" s="11" t="str">
        <f t="shared" si="26"/>
        <v>Active</v>
      </c>
      <c r="F233" s="12">
        <v>7</v>
      </c>
      <c r="G233" s="15">
        <v>434</v>
      </c>
      <c r="H233" s="15">
        <f t="shared" si="27"/>
        <v>62</v>
      </c>
      <c r="J233" s="28"/>
      <c r="K233" s="29"/>
      <c r="L233" s="12">
        <f t="shared" si="20"/>
        <v>7</v>
      </c>
      <c r="M233" s="15">
        <f t="shared" si="21"/>
        <v>434</v>
      </c>
      <c r="P233" s="12">
        <f>SUMIF('Boarding Checkouts'!$D:$D,$A233,'Boarding Checkouts'!E:E)</f>
        <v>6</v>
      </c>
      <c r="Q233" s="15">
        <f>SUMIF('Boarding Checkouts'!$D:$D,$A233,'Boarding Checkouts'!G:G)</f>
        <v>372</v>
      </c>
      <c r="R233" s="12">
        <f t="shared" si="24"/>
        <v>1</v>
      </c>
      <c r="S233" s="15">
        <f t="shared" si="28"/>
        <v>62</v>
      </c>
    </row>
    <row r="234" spans="1:19" ht="13.05" x14ac:dyDescent="0.3">
      <c r="A234" s="11">
        <v>72196</v>
      </c>
      <c r="B234" s="10">
        <v>43518</v>
      </c>
      <c r="C234" s="11" t="s">
        <v>139</v>
      </c>
      <c r="D234" s="11" t="s">
        <v>232</v>
      </c>
      <c r="E234" s="11" t="str">
        <f t="shared" si="26"/>
        <v>InActive</v>
      </c>
      <c r="F234" s="12">
        <v>7</v>
      </c>
      <c r="G234" s="15">
        <v>371</v>
      </c>
      <c r="H234" s="15">
        <f t="shared" si="27"/>
        <v>53</v>
      </c>
      <c r="L234" s="12">
        <f t="shared" si="20"/>
        <v>7</v>
      </c>
      <c r="M234" s="15">
        <f t="shared" si="21"/>
        <v>371</v>
      </c>
      <c r="P234" s="12">
        <f>SUMIF('Boarding Checkouts'!$D:$D,$A234,'Boarding Checkouts'!E:E)</f>
        <v>7</v>
      </c>
      <c r="Q234" s="15">
        <f>SUMIF('Boarding Checkouts'!$D:$D,$A234,'Boarding Checkouts'!G:G)</f>
        <v>371</v>
      </c>
      <c r="R234" s="12">
        <f t="shared" si="24"/>
        <v>0</v>
      </c>
      <c r="S234" s="15">
        <f t="shared" si="28"/>
        <v>0</v>
      </c>
    </row>
    <row r="235" spans="1:19" ht="13.05" x14ac:dyDescent="0.3">
      <c r="A235" s="11">
        <v>72211</v>
      </c>
      <c r="B235" s="10">
        <v>43527</v>
      </c>
      <c r="C235" s="11" t="s">
        <v>111</v>
      </c>
      <c r="D235" s="11" t="s">
        <v>240</v>
      </c>
      <c r="E235" s="11" t="str">
        <f t="shared" si="26"/>
        <v>InActive</v>
      </c>
      <c r="F235" s="12">
        <v>7</v>
      </c>
      <c r="G235" s="15">
        <v>742</v>
      </c>
      <c r="H235" s="15">
        <f t="shared" si="27"/>
        <v>106</v>
      </c>
      <c r="J235" s="28"/>
      <c r="K235" s="29"/>
      <c r="L235" s="12">
        <f t="shared" si="20"/>
        <v>7</v>
      </c>
      <c r="M235" s="15">
        <f t="shared" si="21"/>
        <v>742</v>
      </c>
      <c r="P235" s="12">
        <f>SUMIF('Boarding Checkouts'!$D:$D,$A235,'Boarding Checkouts'!E:E)</f>
        <v>7</v>
      </c>
      <c r="Q235" s="15">
        <f>SUMIF('Boarding Checkouts'!$D:$D,$A235,'Boarding Checkouts'!G:G)</f>
        <v>742</v>
      </c>
      <c r="R235" s="12">
        <f t="shared" si="24"/>
        <v>0</v>
      </c>
      <c r="S235" s="15">
        <f t="shared" si="28"/>
        <v>0</v>
      </c>
    </row>
    <row r="236" spans="1:19" ht="13.05" x14ac:dyDescent="0.3">
      <c r="A236" s="11">
        <v>72226</v>
      </c>
      <c r="B236" s="10">
        <v>43526</v>
      </c>
      <c r="C236" s="11" t="s">
        <v>768</v>
      </c>
      <c r="D236" s="11" t="s">
        <v>236</v>
      </c>
      <c r="E236" s="11" t="str">
        <f t="shared" si="26"/>
        <v>InActive</v>
      </c>
      <c r="F236" s="12">
        <v>7</v>
      </c>
      <c r="G236" s="15">
        <v>434</v>
      </c>
      <c r="H236" s="15">
        <f t="shared" si="27"/>
        <v>62</v>
      </c>
      <c r="J236" s="28"/>
      <c r="K236" s="29"/>
      <c r="L236" s="12">
        <f t="shared" si="20"/>
        <v>7</v>
      </c>
      <c r="M236" s="15">
        <f t="shared" si="21"/>
        <v>434</v>
      </c>
      <c r="P236" s="12">
        <f>SUMIF('Boarding Checkouts'!$D:$D,$A236,'Boarding Checkouts'!E:E)</f>
        <v>7</v>
      </c>
      <c r="Q236" s="15">
        <f>SUMIF('Boarding Checkouts'!$D:$D,$A236,'Boarding Checkouts'!G:G)</f>
        <v>434</v>
      </c>
      <c r="R236" s="12">
        <f t="shared" si="24"/>
        <v>0</v>
      </c>
      <c r="S236" s="15">
        <f t="shared" si="28"/>
        <v>0</v>
      </c>
    </row>
    <row r="237" spans="1:19" ht="13.05" x14ac:dyDescent="0.3">
      <c r="A237" s="11">
        <v>72242</v>
      </c>
      <c r="B237" s="10">
        <v>43528</v>
      </c>
      <c r="C237" s="11" t="s">
        <v>125</v>
      </c>
      <c r="D237" s="11" t="s">
        <v>232</v>
      </c>
      <c r="E237" s="11" t="str">
        <f t="shared" si="26"/>
        <v>InActive</v>
      </c>
      <c r="F237" s="12">
        <v>7</v>
      </c>
      <c r="G237" s="15">
        <v>371</v>
      </c>
      <c r="H237" s="15">
        <f t="shared" si="27"/>
        <v>53</v>
      </c>
      <c r="J237" s="28"/>
      <c r="K237" s="29"/>
      <c r="L237" s="12">
        <f t="shared" si="20"/>
        <v>7</v>
      </c>
      <c r="M237" s="15">
        <f t="shared" si="21"/>
        <v>371</v>
      </c>
      <c r="P237" s="12">
        <f>SUMIF('Boarding Checkouts'!$D:$D,$A237,'Boarding Checkouts'!E:E)</f>
        <v>7</v>
      </c>
      <c r="Q237" s="15">
        <f>SUMIF('Boarding Checkouts'!$D:$D,$A237,'Boarding Checkouts'!G:G)</f>
        <v>371</v>
      </c>
      <c r="R237" s="12">
        <f t="shared" si="24"/>
        <v>0</v>
      </c>
      <c r="S237" s="15">
        <f t="shared" si="28"/>
        <v>0</v>
      </c>
    </row>
    <row r="238" spans="1:19" ht="13.05" x14ac:dyDescent="0.3">
      <c r="A238" s="11">
        <v>72244</v>
      </c>
      <c r="B238" s="10">
        <v>43525</v>
      </c>
      <c r="C238" s="11" t="s">
        <v>1128</v>
      </c>
      <c r="D238" s="11" t="s">
        <v>236</v>
      </c>
      <c r="E238" s="11" t="str">
        <f t="shared" si="26"/>
        <v>InActive</v>
      </c>
      <c r="F238" s="12">
        <v>7</v>
      </c>
      <c r="G238" s="15">
        <v>434</v>
      </c>
      <c r="H238" s="15">
        <f t="shared" si="27"/>
        <v>62</v>
      </c>
      <c r="J238" s="28"/>
      <c r="K238" s="29"/>
      <c r="L238" s="12">
        <f t="shared" si="20"/>
        <v>7</v>
      </c>
      <c r="M238" s="15">
        <f t="shared" si="21"/>
        <v>434</v>
      </c>
      <c r="P238" s="12">
        <f>SUMIF('Boarding Checkouts'!$D:$D,$A238,'Boarding Checkouts'!E:E)</f>
        <v>7</v>
      </c>
      <c r="Q238" s="15">
        <f>SUMIF('Boarding Checkouts'!$D:$D,$A238,'Boarding Checkouts'!G:G)</f>
        <v>434</v>
      </c>
      <c r="R238" s="12">
        <f t="shared" si="24"/>
        <v>0</v>
      </c>
      <c r="S238" s="15">
        <f t="shared" si="28"/>
        <v>0</v>
      </c>
    </row>
    <row r="239" spans="1:19" ht="13.05" x14ac:dyDescent="0.3">
      <c r="A239" s="11">
        <v>72247</v>
      </c>
      <c r="B239" s="10">
        <v>43528</v>
      </c>
      <c r="C239" s="11" t="s">
        <v>449</v>
      </c>
      <c r="D239" s="11" t="s">
        <v>232</v>
      </c>
      <c r="E239" s="11" t="str">
        <f t="shared" si="26"/>
        <v>InActive</v>
      </c>
      <c r="F239" s="12">
        <v>14</v>
      </c>
      <c r="G239" s="15">
        <v>714</v>
      </c>
      <c r="H239" s="15">
        <f t="shared" si="27"/>
        <v>51</v>
      </c>
      <c r="J239" s="28"/>
      <c r="K239" s="29"/>
      <c r="L239" s="12">
        <f t="shared" si="20"/>
        <v>14</v>
      </c>
      <c r="M239" s="15">
        <f t="shared" si="21"/>
        <v>714</v>
      </c>
      <c r="P239" s="12">
        <f>SUMIF('Boarding Checkouts'!$D:$D,$A239,'Boarding Checkouts'!E:E)</f>
        <v>14</v>
      </c>
      <c r="Q239" s="15">
        <f>SUMIF('Boarding Checkouts'!$D:$D,$A239,'Boarding Checkouts'!G:G)</f>
        <v>714</v>
      </c>
      <c r="R239" s="12">
        <f t="shared" si="24"/>
        <v>0</v>
      </c>
      <c r="S239" s="15">
        <f t="shared" si="28"/>
        <v>0</v>
      </c>
    </row>
    <row r="240" spans="1:19" ht="13.05" x14ac:dyDescent="0.3">
      <c r="A240" s="11">
        <v>72251</v>
      </c>
      <c r="B240" s="10">
        <v>43530</v>
      </c>
      <c r="C240" s="11" t="s">
        <v>98</v>
      </c>
      <c r="D240" s="11" t="s">
        <v>232</v>
      </c>
      <c r="E240" s="11" t="str">
        <f t="shared" si="26"/>
        <v>InActive</v>
      </c>
      <c r="F240" s="12">
        <v>14</v>
      </c>
      <c r="G240" s="15">
        <v>714</v>
      </c>
      <c r="H240" s="15">
        <f t="shared" si="27"/>
        <v>51</v>
      </c>
      <c r="J240" s="28"/>
      <c r="K240" s="29"/>
      <c r="L240" s="12">
        <f t="shared" si="20"/>
        <v>14</v>
      </c>
      <c r="M240" s="15">
        <f t="shared" si="21"/>
        <v>714</v>
      </c>
      <c r="P240" s="12">
        <f>SUMIF('Boarding Checkouts'!$D:$D,$A240,'Boarding Checkouts'!E:E)</f>
        <v>14</v>
      </c>
      <c r="Q240" s="15">
        <f>SUMIF('Boarding Checkouts'!$D:$D,$A240,'Boarding Checkouts'!G:G)</f>
        <v>714</v>
      </c>
      <c r="R240" s="12">
        <f t="shared" si="24"/>
        <v>0</v>
      </c>
      <c r="S240" s="15">
        <f t="shared" si="28"/>
        <v>0</v>
      </c>
    </row>
    <row r="241" spans="1:19" ht="13.05" x14ac:dyDescent="0.3">
      <c r="A241" s="11">
        <v>72256</v>
      </c>
      <c r="B241" s="10">
        <v>43527</v>
      </c>
      <c r="C241" s="11" t="s">
        <v>1078</v>
      </c>
      <c r="D241" s="11" t="s">
        <v>232</v>
      </c>
      <c r="E241" s="11" t="str">
        <f t="shared" si="26"/>
        <v>InActive</v>
      </c>
      <c r="F241" s="12">
        <v>7</v>
      </c>
      <c r="G241" s="15">
        <v>371</v>
      </c>
      <c r="H241" s="15">
        <f t="shared" si="27"/>
        <v>53</v>
      </c>
      <c r="J241" s="28"/>
      <c r="K241" s="29"/>
      <c r="L241" s="12">
        <f t="shared" si="20"/>
        <v>7</v>
      </c>
      <c r="M241" s="15">
        <f t="shared" si="21"/>
        <v>371</v>
      </c>
      <c r="P241" s="12">
        <f>SUMIF('Boarding Checkouts'!$D:$D,$A241,'Boarding Checkouts'!E:E)</f>
        <v>7</v>
      </c>
      <c r="Q241" s="15">
        <f>SUMIF('Boarding Checkouts'!$D:$D,$A241,'Boarding Checkouts'!G:G)</f>
        <v>371</v>
      </c>
      <c r="R241" s="12">
        <f t="shared" si="24"/>
        <v>0</v>
      </c>
      <c r="S241" s="15">
        <f t="shared" si="28"/>
        <v>0</v>
      </c>
    </row>
    <row r="242" spans="1:19" ht="13.05" x14ac:dyDescent="0.3">
      <c r="A242" s="11">
        <v>72264</v>
      </c>
      <c r="B242" s="10">
        <v>43530</v>
      </c>
      <c r="C242" s="11" t="s">
        <v>263</v>
      </c>
      <c r="D242" s="11" t="s">
        <v>238</v>
      </c>
      <c r="E242" s="11" t="str">
        <f t="shared" si="26"/>
        <v>InActive</v>
      </c>
      <c r="F242" s="12">
        <v>14</v>
      </c>
      <c r="G242" s="15">
        <v>1008</v>
      </c>
      <c r="H242" s="15">
        <f t="shared" si="27"/>
        <v>72</v>
      </c>
      <c r="J242" s="28"/>
      <c r="K242" s="29"/>
      <c r="L242" s="12">
        <f t="shared" si="20"/>
        <v>14</v>
      </c>
      <c r="M242" s="15">
        <f t="shared" si="21"/>
        <v>1008</v>
      </c>
      <c r="P242" s="12">
        <f>SUMIF('Boarding Checkouts'!$D:$D,$A242,'Boarding Checkouts'!E:E)</f>
        <v>14</v>
      </c>
      <c r="Q242" s="15">
        <f>SUMIF('Boarding Checkouts'!$D:$D,$A242,'Boarding Checkouts'!G:G)</f>
        <v>1008</v>
      </c>
      <c r="R242" s="12">
        <f t="shared" si="24"/>
        <v>0</v>
      </c>
      <c r="S242" s="15">
        <f t="shared" si="28"/>
        <v>0</v>
      </c>
    </row>
    <row r="243" spans="1:19" ht="13.05" x14ac:dyDescent="0.3">
      <c r="A243" s="11">
        <v>72265</v>
      </c>
      <c r="B243" s="10">
        <v>43530</v>
      </c>
      <c r="C243" s="11" t="s">
        <v>263</v>
      </c>
      <c r="D243" s="11" t="s">
        <v>238</v>
      </c>
      <c r="E243" s="11" t="str">
        <f t="shared" si="26"/>
        <v>InActive</v>
      </c>
      <c r="F243" s="12">
        <v>14</v>
      </c>
      <c r="G243" s="15">
        <v>1008</v>
      </c>
      <c r="H243" s="15">
        <f t="shared" si="27"/>
        <v>72</v>
      </c>
      <c r="J243" s="28"/>
      <c r="K243" s="29"/>
      <c r="L243" s="12">
        <f t="shared" ref="L243:L306" si="29">F243</f>
        <v>14</v>
      </c>
      <c r="M243" s="15">
        <f t="shared" ref="M243:M306" si="30">G243</f>
        <v>1008</v>
      </c>
      <c r="P243" s="12">
        <f>SUMIF('Boarding Checkouts'!$D:$D,$A243,'Boarding Checkouts'!E:E)</f>
        <v>14</v>
      </c>
      <c r="Q243" s="15">
        <f>SUMIF('Boarding Checkouts'!$D:$D,$A243,'Boarding Checkouts'!G:G)</f>
        <v>1008</v>
      </c>
      <c r="R243" s="12">
        <f t="shared" si="24"/>
        <v>0</v>
      </c>
      <c r="S243" s="15">
        <f t="shared" si="28"/>
        <v>0</v>
      </c>
    </row>
    <row r="244" spans="1:19" ht="13.05" x14ac:dyDescent="0.3">
      <c r="A244" s="11">
        <v>72268</v>
      </c>
      <c r="B244" s="10">
        <v>43526</v>
      </c>
      <c r="C244" s="11" t="s">
        <v>318</v>
      </c>
      <c r="D244" s="11" t="s">
        <v>238</v>
      </c>
      <c r="E244" s="11" t="str">
        <f t="shared" si="26"/>
        <v>InActive</v>
      </c>
      <c r="F244" s="12">
        <v>7</v>
      </c>
      <c r="G244" s="15">
        <v>518</v>
      </c>
      <c r="H244" s="15">
        <f t="shared" si="27"/>
        <v>74</v>
      </c>
      <c r="J244" s="28"/>
      <c r="K244" s="29"/>
      <c r="L244" s="12">
        <f t="shared" si="29"/>
        <v>7</v>
      </c>
      <c r="M244" s="15">
        <f t="shared" si="30"/>
        <v>518</v>
      </c>
      <c r="P244" s="12">
        <f>SUMIF('Boarding Checkouts'!$D:$D,$A244,'Boarding Checkouts'!E:E)</f>
        <v>7</v>
      </c>
      <c r="Q244" s="15">
        <f>SUMIF('Boarding Checkouts'!$D:$D,$A244,'Boarding Checkouts'!G:G)</f>
        <v>518</v>
      </c>
      <c r="R244" s="12">
        <f t="shared" si="24"/>
        <v>0</v>
      </c>
      <c r="S244" s="15">
        <f t="shared" si="28"/>
        <v>0</v>
      </c>
    </row>
    <row r="245" spans="1:19" ht="13.05" x14ac:dyDescent="0.3">
      <c r="A245" s="11">
        <v>72300</v>
      </c>
      <c r="B245" s="10">
        <v>43520</v>
      </c>
      <c r="C245" s="11" t="s">
        <v>1078</v>
      </c>
      <c r="D245" s="11" t="s">
        <v>232</v>
      </c>
      <c r="E245" s="11" t="str">
        <f t="shared" si="26"/>
        <v>InActive</v>
      </c>
      <c r="F245" s="12">
        <v>7</v>
      </c>
      <c r="G245" s="15">
        <v>371</v>
      </c>
      <c r="H245" s="15">
        <f t="shared" si="27"/>
        <v>53</v>
      </c>
      <c r="J245" s="28"/>
      <c r="K245" s="29"/>
      <c r="L245" s="12">
        <f t="shared" si="29"/>
        <v>7</v>
      </c>
      <c r="M245" s="15">
        <f t="shared" si="30"/>
        <v>371</v>
      </c>
      <c r="P245" s="12">
        <f>SUMIF('Boarding Checkouts'!$D:$D,$A245,'Boarding Checkouts'!E:E)</f>
        <v>7</v>
      </c>
      <c r="Q245" s="15">
        <f>SUMIF('Boarding Checkouts'!$D:$D,$A245,'Boarding Checkouts'!G:G)</f>
        <v>371</v>
      </c>
      <c r="R245" s="12">
        <f t="shared" si="24"/>
        <v>0</v>
      </c>
      <c r="S245" s="15">
        <f t="shared" si="28"/>
        <v>0</v>
      </c>
    </row>
    <row r="246" spans="1:19" ht="13.05" x14ac:dyDescent="0.3">
      <c r="A246" s="11">
        <v>72303</v>
      </c>
      <c r="B246" s="10">
        <v>43526</v>
      </c>
      <c r="C246" s="11" t="s">
        <v>91</v>
      </c>
      <c r="D246" s="11" t="s">
        <v>232</v>
      </c>
      <c r="E246" s="11" t="str">
        <f t="shared" si="26"/>
        <v>InActive</v>
      </c>
      <c r="F246" s="12">
        <v>7</v>
      </c>
      <c r="G246" s="15">
        <v>371</v>
      </c>
      <c r="H246" s="15">
        <f t="shared" si="27"/>
        <v>53</v>
      </c>
      <c r="J246" s="28"/>
      <c r="K246" s="29"/>
      <c r="L246" s="12">
        <f t="shared" si="29"/>
        <v>7</v>
      </c>
      <c r="M246" s="15">
        <f t="shared" si="30"/>
        <v>371</v>
      </c>
      <c r="P246" s="12">
        <f>SUMIF('Boarding Checkouts'!$D:$D,$A246,'Boarding Checkouts'!E:E)</f>
        <v>7</v>
      </c>
      <c r="Q246" s="15">
        <f>SUMIF('Boarding Checkouts'!$D:$D,$A246,'Boarding Checkouts'!G:G)</f>
        <v>371</v>
      </c>
      <c r="R246" s="12">
        <f t="shared" si="24"/>
        <v>0</v>
      </c>
      <c r="S246" s="15">
        <f t="shared" si="28"/>
        <v>0</v>
      </c>
    </row>
    <row r="247" spans="1:19" ht="13.05" x14ac:dyDescent="0.3">
      <c r="A247" s="11">
        <v>72329</v>
      </c>
      <c r="B247" s="10">
        <v>43525</v>
      </c>
      <c r="C247" s="11" t="s">
        <v>357</v>
      </c>
      <c r="D247" s="11" t="s">
        <v>236</v>
      </c>
      <c r="E247" s="11" t="str">
        <f t="shared" si="26"/>
        <v>InActive</v>
      </c>
      <c r="F247" s="12">
        <v>14</v>
      </c>
      <c r="G247" s="15">
        <v>826</v>
      </c>
      <c r="H247" s="15">
        <f t="shared" si="27"/>
        <v>59</v>
      </c>
      <c r="J247" s="28"/>
      <c r="K247" s="29"/>
      <c r="L247" s="12">
        <f t="shared" si="29"/>
        <v>14</v>
      </c>
      <c r="M247" s="15">
        <f t="shared" si="30"/>
        <v>826</v>
      </c>
      <c r="P247" s="12">
        <f>SUMIF('Boarding Checkouts'!$D:$D,$A247,'Boarding Checkouts'!E:E)</f>
        <v>14</v>
      </c>
      <c r="Q247" s="15">
        <f>SUMIF('Boarding Checkouts'!$D:$D,$A247,'Boarding Checkouts'!G:G)</f>
        <v>826</v>
      </c>
      <c r="R247" s="12">
        <f t="shared" si="24"/>
        <v>0</v>
      </c>
      <c r="S247" s="15">
        <f t="shared" si="28"/>
        <v>0</v>
      </c>
    </row>
    <row r="248" spans="1:19" ht="13.05" x14ac:dyDescent="0.3">
      <c r="A248" s="11">
        <v>72350</v>
      </c>
      <c r="B248" s="10">
        <v>43524</v>
      </c>
      <c r="C248" s="11" t="s">
        <v>127</v>
      </c>
      <c r="D248" s="11" t="s">
        <v>236</v>
      </c>
      <c r="E248" s="11" t="str">
        <f t="shared" si="26"/>
        <v>InActive</v>
      </c>
      <c r="F248" s="12">
        <v>7</v>
      </c>
      <c r="G248" s="15">
        <v>434</v>
      </c>
      <c r="H248" s="15">
        <f t="shared" si="27"/>
        <v>62</v>
      </c>
      <c r="J248" s="28"/>
      <c r="K248" s="29"/>
      <c r="L248" s="12">
        <f t="shared" si="29"/>
        <v>7</v>
      </c>
      <c r="M248" s="15">
        <f t="shared" si="30"/>
        <v>434</v>
      </c>
      <c r="P248" s="12">
        <f>SUMIF('Boarding Checkouts'!$D:$D,$A248,'Boarding Checkouts'!E:E)</f>
        <v>7</v>
      </c>
      <c r="Q248" s="15">
        <f>SUMIF('Boarding Checkouts'!$D:$D,$A248,'Boarding Checkouts'!G:G)</f>
        <v>434</v>
      </c>
      <c r="R248" s="12">
        <f t="shared" si="24"/>
        <v>0</v>
      </c>
      <c r="S248" s="15">
        <f t="shared" si="28"/>
        <v>0</v>
      </c>
    </row>
    <row r="249" spans="1:19" ht="13.05" x14ac:dyDescent="0.3">
      <c r="A249" s="11">
        <v>72379</v>
      </c>
      <c r="B249" s="10">
        <v>43529</v>
      </c>
      <c r="C249" s="11" t="s">
        <v>621</v>
      </c>
      <c r="D249" s="11" t="s">
        <v>232</v>
      </c>
      <c r="E249" s="11" t="str">
        <f t="shared" si="26"/>
        <v>InActive</v>
      </c>
      <c r="F249" s="12">
        <v>7</v>
      </c>
      <c r="G249" s="15">
        <v>371</v>
      </c>
      <c r="H249" s="15">
        <f t="shared" si="27"/>
        <v>53</v>
      </c>
      <c r="J249" s="28"/>
      <c r="K249" s="29"/>
      <c r="L249" s="12">
        <f t="shared" si="29"/>
        <v>7</v>
      </c>
      <c r="M249" s="15">
        <f t="shared" si="30"/>
        <v>371</v>
      </c>
      <c r="P249" s="12">
        <f>SUMIF('Boarding Checkouts'!$D:$D,$A249,'Boarding Checkouts'!E:E)</f>
        <v>7</v>
      </c>
      <c r="Q249" s="15">
        <f>SUMIF('Boarding Checkouts'!$D:$D,$A249,'Boarding Checkouts'!G:G)</f>
        <v>371</v>
      </c>
      <c r="R249" s="12">
        <f t="shared" si="24"/>
        <v>0</v>
      </c>
      <c r="S249" s="15">
        <f t="shared" si="28"/>
        <v>0</v>
      </c>
    </row>
    <row r="250" spans="1:19" ht="13.05" x14ac:dyDescent="0.3">
      <c r="A250" s="11">
        <v>72462</v>
      </c>
      <c r="B250" s="10">
        <v>43536</v>
      </c>
      <c r="C250" s="11" t="s">
        <v>1184</v>
      </c>
      <c r="D250" s="11" t="s">
        <v>242</v>
      </c>
      <c r="E250" s="11" t="str">
        <f t="shared" si="26"/>
        <v>InActive</v>
      </c>
      <c r="F250" s="12">
        <v>7</v>
      </c>
      <c r="G250" s="15">
        <v>889</v>
      </c>
      <c r="H250" s="15">
        <f t="shared" si="27"/>
        <v>127</v>
      </c>
      <c r="J250" s="28"/>
      <c r="K250" s="29"/>
      <c r="L250" s="12">
        <f t="shared" si="29"/>
        <v>7</v>
      </c>
      <c r="M250" s="15">
        <f t="shared" si="30"/>
        <v>889</v>
      </c>
      <c r="P250" s="12">
        <f>SUMIF('Boarding Checkouts'!$D:$D,$A250,'Boarding Checkouts'!E:E)</f>
        <v>7</v>
      </c>
      <c r="Q250" s="15">
        <f>SUMIF('Boarding Checkouts'!$D:$D,$A250,'Boarding Checkouts'!G:G)</f>
        <v>889</v>
      </c>
      <c r="R250" s="12">
        <f t="shared" si="24"/>
        <v>0</v>
      </c>
      <c r="S250" s="15">
        <f t="shared" si="28"/>
        <v>0</v>
      </c>
    </row>
    <row r="251" spans="1:19" ht="13.05" x14ac:dyDescent="0.3">
      <c r="A251" s="11">
        <v>72498</v>
      </c>
      <c r="B251" s="10">
        <v>43537</v>
      </c>
      <c r="C251" s="11" t="s">
        <v>747</v>
      </c>
      <c r="D251" s="11" t="s">
        <v>232</v>
      </c>
      <c r="E251" s="11" t="str">
        <f t="shared" si="26"/>
        <v>Active</v>
      </c>
      <c r="F251" s="12">
        <v>14</v>
      </c>
      <c r="G251" s="15">
        <v>714</v>
      </c>
      <c r="H251" s="15">
        <f t="shared" si="27"/>
        <v>51</v>
      </c>
      <c r="J251" s="28"/>
      <c r="K251" s="29"/>
      <c r="L251" s="12">
        <f t="shared" si="29"/>
        <v>14</v>
      </c>
      <c r="M251" s="15">
        <f t="shared" si="30"/>
        <v>714</v>
      </c>
      <c r="P251" s="12">
        <f>SUMIF('Boarding Checkouts'!$D:$D,$A251,'Boarding Checkouts'!E:E)</f>
        <v>13</v>
      </c>
      <c r="Q251" s="15">
        <f>SUMIF('Boarding Checkouts'!$D:$D,$A251,'Boarding Checkouts'!G:G)</f>
        <v>663</v>
      </c>
      <c r="R251" s="12">
        <f t="shared" si="24"/>
        <v>1</v>
      </c>
      <c r="S251" s="15">
        <f t="shared" si="28"/>
        <v>51</v>
      </c>
    </row>
    <row r="252" spans="1:19" ht="13.05" x14ac:dyDescent="0.3">
      <c r="A252" s="11">
        <v>72537</v>
      </c>
      <c r="B252" s="10">
        <v>43525</v>
      </c>
      <c r="C252" s="11" t="s">
        <v>281</v>
      </c>
      <c r="D252" s="11" t="s">
        <v>240</v>
      </c>
      <c r="E252" s="11" t="str">
        <f t="shared" si="26"/>
        <v>InActive</v>
      </c>
      <c r="F252" s="12">
        <v>7</v>
      </c>
      <c r="G252" s="15">
        <v>791</v>
      </c>
      <c r="H252" s="15">
        <f t="shared" si="27"/>
        <v>113</v>
      </c>
      <c r="J252" s="28"/>
      <c r="K252" s="29"/>
      <c r="L252" s="12">
        <f t="shared" si="29"/>
        <v>7</v>
      </c>
      <c r="M252" s="15">
        <f t="shared" si="30"/>
        <v>791</v>
      </c>
      <c r="P252" s="12">
        <f>SUMIF('Boarding Checkouts'!$D:$D,$A252,'Boarding Checkouts'!E:E)</f>
        <v>7</v>
      </c>
      <c r="Q252" s="15">
        <f>SUMIF('Boarding Checkouts'!$D:$D,$A252,'Boarding Checkouts'!G:G)</f>
        <v>791</v>
      </c>
      <c r="R252" s="12">
        <f t="shared" si="24"/>
        <v>0</v>
      </c>
      <c r="S252" s="15">
        <f t="shared" si="28"/>
        <v>0</v>
      </c>
    </row>
    <row r="253" spans="1:19" ht="13.05" x14ac:dyDescent="0.3">
      <c r="A253" s="11">
        <v>72580</v>
      </c>
      <c r="B253" s="10">
        <v>43525</v>
      </c>
      <c r="C253" s="11" t="s">
        <v>252</v>
      </c>
      <c r="D253" s="11" t="s">
        <v>236</v>
      </c>
      <c r="E253" s="11" t="str">
        <f t="shared" si="26"/>
        <v>InActive</v>
      </c>
      <c r="F253" s="12">
        <v>14</v>
      </c>
      <c r="G253" s="15">
        <v>826</v>
      </c>
      <c r="H253" s="15">
        <f t="shared" si="27"/>
        <v>59</v>
      </c>
      <c r="J253" s="28"/>
      <c r="K253" s="29"/>
      <c r="L253" s="12">
        <f t="shared" si="29"/>
        <v>14</v>
      </c>
      <c r="M253" s="15">
        <f t="shared" si="30"/>
        <v>826</v>
      </c>
      <c r="P253" s="12">
        <f>SUMIF('Boarding Checkouts'!$D:$D,$A253,'Boarding Checkouts'!E:E)</f>
        <v>14</v>
      </c>
      <c r="Q253" s="15">
        <f>SUMIF('Boarding Checkouts'!$D:$D,$A253,'Boarding Checkouts'!G:G)</f>
        <v>826</v>
      </c>
      <c r="R253" s="12">
        <f t="shared" si="24"/>
        <v>0</v>
      </c>
      <c r="S253" s="15">
        <f t="shared" si="28"/>
        <v>0</v>
      </c>
    </row>
    <row r="254" spans="1:19" ht="13.05" x14ac:dyDescent="0.3">
      <c r="A254" s="11">
        <v>72616</v>
      </c>
      <c r="B254" s="10">
        <v>43526</v>
      </c>
      <c r="C254" s="11" t="s">
        <v>299</v>
      </c>
      <c r="D254" s="11" t="s">
        <v>232</v>
      </c>
      <c r="E254" s="11" t="str">
        <f t="shared" si="26"/>
        <v>InActive</v>
      </c>
      <c r="F254" s="12">
        <v>7</v>
      </c>
      <c r="G254" s="15">
        <v>371</v>
      </c>
      <c r="H254" s="15">
        <f t="shared" si="27"/>
        <v>53</v>
      </c>
      <c r="J254" s="28"/>
      <c r="K254" s="29"/>
      <c r="L254" s="12">
        <f t="shared" si="29"/>
        <v>7</v>
      </c>
      <c r="M254" s="15">
        <f t="shared" si="30"/>
        <v>371</v>
      </c>
      <c r="P254" s="12">
        <f>SUMIF('Boarding Checkouts'!$D:$D,$A254,'Boarding Checkouts'!E:E)</f>
        <v>7</v>
      </c>
      <c r="Q254" s="15">
        <f>SUMIF('Boarding Checkouts'!$D:$D,$A254,'Boarding Checkouts'!G:G)</f>
        <v>371</v>
      </c>
      <c r="R254" s="12">
        <f t="shared" si="24"/>
        <v>0</v>
      </c>
      <c r="S254" s="15">
        <f t="shared" si="28"/>
        <v>0</v>
      </c>
    </row>
    <row r="255" spans="1:19" ht="13.05" x14ac:dyDescent="0.3">
      <c r="A255" s="11">
        <v>72661</v>
      </c>
      <c r="B255" s="10">
        <v>43536</v>
      </c>
      <c r="C255" s="11" t="s">
        <v>1182</v>
      </c>
      <c r="D255" s="11" t="s">
        <v>232</v>
      </c>
      <c r="E255" s="11" t="str">
        <f t="shared" si="26"/>
        <v>InActive</v>
      </c>
      <c r="F255" s="12">
        <v>7</v>
      </c>
      <c r="G255" s="15">
        <v>371</v>
      </c>
      <c r="H255" s="15">
        <f t="shared" si="27"/>
        <v>53</v>
      </c>
      <c r="J255" s="28"/>
      <c r="K255" s="29"/>
      <c r="L255" s="12">
        <f t="shared" si="29"/>
        <v>7</v>
      </c>
      <c r="M255" s="15">
        <f t="shared" si="30"/>
        <v>371</v>
      </c>
      <c r="P255" s="12">
        <f>SUMIF('Boarding Checkouts'!$D:$D,$A255,'Boarding Checkouts'!E:E)</f>
        <v>7</v>
      </c>
      <c r="Q255" s="15">
        <f>SUMIF('Boarding Checkouts'!$D:$D,$A255,'Boarding Checkouts'!G:G)</f>
        <v>371</v>
      </c>
      <c r="R255" s="12">
        <f t="shared" si="24"/>
        <v>0</v>
      </c>
      <c r="S255" s="15">
        <f t="shared" si="28"/>
        <v>0</v>
      </c>
    </row>
    <row r="256" spans="1:19" ht="13.05" x14ac:dyDescent="0.3">
      <c r="A256" s="11">
        <v>72665</v>
      </c>
      <c r="B256" s="10">
        <v>43527</v>
      </c>
      <c r="C256" s="11" t="s">
        <v>1147</v>
      </c>
      <c r="D256" s="11" t="s">
        <v>240</v>
      </c>
      <c r="E256" s="11" t="str">
        <f t="shared" si="26"/>
        <v>InActive</v>
      </c>
      <c r="F256" s="12">
        <v>14</v>
      </c>
      <c r="G256" s="15">
        <v>1526</v>
      </c>
      <c r="H256" s="15">
        <f t="shared" si="27"/>
        <v>109</v>
      </c>
      <c r="J256" s="28"/>
      <c r="K256" s="29"/>
      <c r="L256" s="12">
        <f t="shared" si="29"/>
        <v>14</v>
      </c>
      <c r="M256" s="15">
        <f t="shared" si="30"/>
        <v>1526</v>
      </c>
      <c r="P256" s="12">
        <f>SUMIF('Boarding Checkouts'!$D:$D,$A256,'Boarding Checkouts'!E:E)</f>
        <v>14</v>
      </c>
      <c r="Q256" s="15">
        <f>SUMIF('Boarding Checkouts'!$D:$D,$A256,'Boarding Checkouts'!G:G)</f>
        <v>1526</v>
      </c>
      <c r="R256" s="12">
        <f t="shared" ref="R256:R319" si="31">SUM(L256,N256,-P256)</f>
        <v>0</v>
      </c>
      <c r="S256" s="15">
        <f t="shared" si="28"/>
        <v>0</v>
      </c>
    </row>
    <row r="257" spans="1:19" ht="13.05" x14ac:dyDescent="0.3">
      <c r="A257" s="11">
        <v>72668</v>
      </c>
      <c r="B257" s="10">
        <v>43529</v>
      </c>
      <c r="C257" s="11" t="s">
        <v>116</v>
      </c>
      <c r="D257" s="11" t="s">
        <v>236</v>
      </c>
      <c r="E257" s="11" t="str">
        <f t="shared" si="26"/>
        <v>Active</v>
      </c>
      <c r="F257" s="12">
        <v>7</v>
      </c>
      <c r="G257" s="15">
        <v>434</v>
      </c>
      <c r="H257" s="15">
        <f t="shared" si="27"/>
        <v>62</v>
      </c>
      <c r="J257" s="28"/>
      <c r="K257" s="29"/>
      <c r="L257" s="12">
        <f t="shared" si="29"/>
        <v>7</v>
      </c>
      <c r="M257" s="15">
        <f t="shared" si="30"/>
        <v>434</v>
      </c>
      <c r="P257" s="12">
        <f>SUMIF('Boarding Checkouts'!$D:$D,$A257,'Boarding Checkouts'!E:E)</f>
        <v>2</v>
      </c>
      <c r="Q257" s="15">
        <f>SUMIF('Boarding Checkouts'!$D:$D,$A257,'Boarding Checkouts'!G:G)</f>
        <v>124</v>
      </c>
      <c r="R257" s="12">
        <f t="shared" si="31"/>
        <v>5</v>
      </c>
      <c r="S257" s="15">
        <f t="shared" ref="S257:S279" si="32">SUM(M257,O257,-Q257)</f>
        <v>310</v>
      </c>
    </row>
    <row r="258" spans="1:19" ht="13.05" x14ac:dyDescent="0.3">
      <c r="A258" s="11">
        <v>72867</v>
      </c>
      <c r="B258" s="10">
        <v>43544</v>
      </c>
      <c r="C258" s="11" t="s">
        <v>263</v>
      </c>
      <c r="D258" s="11" t="s">
        <v>238</v>
      </c>
      <c r="E258" s="11" t="str">
        <f t="shared" ref="E258:E321" si="33">IF(R258&gt;0,"Active","InActive")</f>
        <v>InActive</v>
      </c>
      <c r="F258" s="12">
        <v>14</v>
      </c>
      <c r="G258" s="15">
        <v>1008</v>
      </c>
      <c r="H258" s="15">
        <f t="shared" ref="H258:H321" si="34">ROUND(G258/F258,2)</f>
        <v>72</v>
      </c>
      <c r="J258" s="28"/>
      <c r="K258" s="29"/>
      <c r="L258" s="12">
        <f t="shared" si="29"/>
        <v>14</v>
      </c>
      <c r="M258" s="15">
        <f t="shared" si="30"/>
        <v>1008</v>
      </c>
      <c r="P258" s="12">
        <f>SUMIF('Boarding Checkouts'!$D:$D,$A258,'Boarding Checkouts'!E:E)</f>
        <v>14</v>
      </c>
      <c r="Q258" s="15">
        <f>SUMIF('Boarding Checkouts'!$D:$D,$A258,'Boarding Checkouts'!G:G)</f>
        <v>1008</v>
      </c>
      <c r="R258" s="12">
        <f t="shared" si="31"/>
        <v>0</v>
      </c>
      <c r="S258" s="15">
        <f t="shared" si="32"/>
        <v>0</v>
      </c>
    </row>
    <row r="259" spans="1:19" ht="13.05" x14ac:dyDescent="0.3">
      <c r="A259" s="11">
        <v>72874</v>
      </c>
      <c r="B259" s="10">
        <v>43537</v>
      </c>
      <c r="C259" s="11" t="s">
        <v>855</v>
      </c>
      <c r="D259" s="11" t="s">
        <v>232</v>
      </c>
      <c r="E259" s="11" t="str">
        <f t="shared" si="33"/>
        <v>Active</v>
      </c>
      <c r="F259" s="12">
        <v>7</v>
      </c>
      <c r="G259" s="15">
        <v>371</v>
      </c>
      <c r="H259" s="15">
        <f t="shared" si="34"/>
        <v>53</v>
      </c>
      <c r="J259" s="28"/>
      <c r="K259" s="29"/>
      <c r="L259" s="12">
        <f t="shared" si="29"/>
        <v>7</v>
      </c>
      <c r="M259" s="15">
        <f t="shared" si="30"/>
        <v>371</v>
      </c>
      <c r="P259" s="12">
        <f>SUMIF('Boarding Checkouts'!$D:$D,$A259,'Boarding Checkouts'!E:E)</f>
        <v>6</v>
      </c>
      <c r="Q259" s="15">
        <f>SUMIF('Boarding Checkouts'!$D:$D,$A259,'Boarding Checkouts'!G:G)</f>
        <v>318</v>
      </c>
      <c r="R259" s="12">
        <f t="shared" si="31"/>
        <v>1</v>
      </c>
      <c r="S259" s="15">
        <f t="shared" si="32"/>
        <v>53</v>
      </c>
    </row>
    <row r="260" spans="1:19" ht="13.05" x14ac:dyDescent="0.3">
      <c r="A260" s="11">
        <v>72907</v>
      </c>
      <c r="B260" s="10">
        <v>43541</v>
      </c>
      <c r="C260" s="11" t="s">
        <v>220</v>
      </c>
      <c r="D260" s="11" t="s">
        <v>232</v>
      </c>
      <c r="E260" s="11" t="str">
        <f t="shared" si="33"/>
        <v>InActive</v>
      </c>
      <c r="F260" s="12">
        <v>14</v>
      </c>
      <c r="G260" s="15">
        <v>714</v>
      </c>
      <c r="H260" s="15">
        <f t="shared" si="34"/>
        <v>51</v>
      </c>
      <c r="J260" s="28"/>
      <c r="K260" s="29"/>
      <c r="L260" s="12">
        <f t="shared" si="29"/>
        <v>14</v>
      </c>
      <c r="M260" s="15">
        <f t="shared" si="30"/>
        <v>714</v>
      </c>
      <c r="N260" s="12">
        <v>-3</v>
      </c>
      <c r="O260" s="15">
        <v>-153</v>
      </c>
      <c r="P260" s="12">
        <f>SUMIF('Boarding Checkouts'!$D:$D,$A260,'Boarding Checkouts'!E:E)</f>
        <v>11</v>
      </c>
      <c r="Q260" s="15">
        <f>SUMIF('Boarding Checkouts'!$D:$D,$A260,'Boarding Checkouts'!G:G)</f>
        <v>561</v>
      </c>
      <c r="R260" s="12">
        <f t="shared" si="31"/>
        <v>0</v>
      </c>
      <c r="S260" s="15">
        <f t="shared" si="32"/>
        <v>0</v>
      </c>
    </row>
    <row r="261" spans="1:19" ht="13.05" x14ac:dyDescent="0.3">
      <c r="A261" s="11">
        <v>72951</v>
      </c>
      <c r="B261" s="10">
        <v>43540</v>
      </c>
      <c r="C261" s="11" t="s">
        <v>482</v>
      </c>
      <c r="D261" s="11" t="s">
        <v>232</v>
      </c>
      <c r="E261" s="11" t="str">
        <f t="shared" si="33"/>
        <v>InActive</v>
      </c>
      <c r="F261" s="12">
        <v>7</v>
      </c>
      <c r="G261" s="15">
        <v>371</v>
      </c>
      <c r="H261" s="15">
        <f t="shared" si="34"/>
        <v>53</v>
      </c>
      <c r="J261" s="28"/>
      <c r="K261" s="29"/>
      <c r="L261" s="12">
        <f t="shared" si="29"/>
        <v>7</v>
      </c>
      <c r="M261" s="15">
        <f t="shared" si="30"/>
        <v>371</v>
      </c>
      <c r="P261" s="12">
        <f>SUMIF('Boarding Checkouts'!$D:$D,$A261,'Boarding Checkouts'!E:E)</f>
        <v>7</v>
      </c>
      <c r="Q261" s="15">
        <f>SUMIF('Boarding Checkouts'!$D:$D,$A261,'Boarding Checkouts'!G:G)</f>
        <v>371</v>
      </c>
      <c r="R261" s="12">
        <f t="shared" si="31"/>
        <v>0</v>
      </c>
      <c r="S261" s="15">
        <f t="shared" si="32"/>
        <v>0</v>
      </c>
    </row>
    <row r="262" spans="1:19" ht="13.05" x14ac:dyDescent="0.3">
      <c r="A262" s="11">
        <v>72952</v>
      </c>
      <c r="B262" s="10">
        <v>43534</v>
      </c>
      <c r="C262" s="11" t="s">
        <v>305</v>
      </c>
      <c r="D262" s="11" t="s">
        <v>240</v>
      </c>
      <c r="E262" s="11" t="str">
        <f t="shared" si="33"/>
        <v>InActive</v>
      </c>
      <c r="F262" s="12">
        <v>7</v>
      </c>
      <c r="G262" s="15">
        <v>791</v>
      </c>
      <c r="H262" s="15">
        <f t="shared" si="34"/>
        <v>113</v>
      </c>
      <c r="J262" s="28"/>
      <c r="K262" s="29"/>
      <c r="L262" s="12">
        <f t="shared" si="29"/>
        <v>7</v>
      </c>
      <c r="M262" s="15">
        <f t="shared" si="30"/>
        <v>791</v>
      </c>
      <c r="P262" s="12">
        <f>SUMIF('Boarding Checkouts'!$D:$D,$A262,'Boarding Checkouts'!E:E)</f>
        <v>7</v>
      </c>
      <c r="Q262" s="15">
        <f>SUMIF('Boarding Checkouts'!$D:$D,$A262,'Boarding Checkouts'!G:G)</f>
        <v>791</v>
      </c>
      <c r="R262" s="12">
        <f t="shared" si="31"/>
        <v>0</v>
      </c>
      <c r="S262" s="15">
        <f t="shared" si="32"/>
        <v>0</v>
      </c>
    </row>
    <row r="263" spans="1:19" ht="13.05" x14ac:dyDescent="0.3">
      <c r="A263" s="11">
        <v>72961</v>
      </c>
      <c r="B263" s="10">
        <v>43543</v>
      </c>
      <c r="C263" s="11" t="s">
        <v>643</v>
      </c>
      <c r="D263" s="11" t="s">
        <v>232</v>
      </c>
      <c r="E263" s="11" t="str">
        <f t="shared" si="33"/>
        <v>InActive</v>
      </c>
      <c r="F263" s="12">
        <v>7</v>
      </c>
      <c r="G263" s="15">
        <v>371</v>
      </c>
      <c r="H263" s="15">
        <f t="shared" si="34"/>
        <v>53</v>
      </c>
      <c r="J263" s="28"/>
      <c r="K263" s="29"/>
      <c r="L263" s="12">
        <f t="shared" si="29"/>
        <v>7</v>
      </c>
      <c r="M263" s="15">
        <f t="shared" si="30"/>
        <v>371</v>
      </c>
      <c r="P263" s="12">
        <f>SUMIF('Boarding Checkouts'!$D:$D,$A263,'Boarding Checkouts'!E:E)</f>
        <v>7</v>
      </c>
      <c r="Q263" s="15">
        <f>SUMIF('Boarding Checkouts'!$D:$D,$A263,'Boarding Checkouts'!G:G)</f>
        <v>371</v>
      </c>
      <c r="R263" s="12">
        <f t="shared" si="31"/>
        <v>0</v>
      </c>
      <c r="S263" s="15">
        <f t="shared" si="32"/>
        <v>0</v>
      </c>
    </row>
    <row r="264" spans="1:19" ht="13.05" x14ac:dyDescent="0.3">
      <c r="A264" s="11">
        <v>72991</v>
      </c>
      <c r="B264" s="10">
        <v>43542</v>
      </c>
      <c r="C264" s="11" t="s">
        <v>254</v>
      </c>
      <c r="D264" s="11" t="s">
        <v>232</v>
      </c>
      <c r="E264" s="11" t="str">
        <f t="shared" si="33"/>
        <v>InActive</v>
      </c>
      <c r="F264" s="12">
        <v>7</v>
      </c>
      <c r="G264" s="15">
        <v>371</v>
      </c>
      <c r="H264" s="15">
        <f t="shared" si="34"/>
        <v>53</v>
      </c>
      <c r="J264" s="28"/>
      <c r="K264" s="29"/>
      <c r="L264" s="12">
        <f t="shared" si="29"/>
        <v>7</v>
      </c>
      <c r="M264" s="15">
        <f t="shared" si="30"/>
        <v>371</v>
      </c>
      <c r="P264" s="12">
        <f>SUMIF('Boarding Checkouts'!$D:$D,$A264,'Boarding Checkouts'!E:E)</f>
        <v>7</v>
      </c>
      <c r="Q264" s="15">
        <f>SUMIF('Boarding Checkouts'!$D:$D,$A264,'Boarding Checkouts'!G:G)</f>
        <v>371</v>
      </c>
      <c r="R264" s="12">
        <f t="shared" si="31"/>
        <v>0</v>
      </c>
      <c r="S264" s="15">
        <f t="shared" si="32"/>
        <v>0</v>
      </c>
    </row>
    <row r="265" spans="1:19" ht="13.05" x14ac:dyDescent="0.3">
      <c r="A265" s="11">
        <v>72992</v>
      </c>
      <c r="B265" s="10">
        <v>43544</v>
      </c>
      <c r="C265" s="11" t="s">
        <v>284</v>
      </c>
      <c r="D265" s="11" t="s">
        <v>285</v>
      </c>
      <c r="E265" s="11" t="str">
        <f t="shared" si="33"/>
        <v>InActive</v>
      </c>
      <c r="F265" s="12">
        <v>14</v>
      </c>
      <c r="G265" s="15">
        <v>1960</v>
      </c>
      <c r="H265" s="15">
        <f t="shared" si="34"/>
        <v>140</v>
      </c>
      <c r="J265" s="28"/>
      <c r="K265" s="29"/>
      <c r="L265" s="12">
        <f t="shared" si="29"/>
        <v>14</v>
      </c>
      <c r="M265" s="15">
        <f t="shared" si="30"/>
        <v>1960</v>
      </c>
      <c r="P265" s="12">
        <f>SUMIF('Boarding Checkouts'!$D:$D,$A265,'Boarding Checkouts'!E:E)</f>
        <v>14</v>
      </c>
      <c r="Q265" s="15">
        <f>SUMIF('Boarding Checkouts'!$D:$D,$A265,'Boarding Checkouts'!G:G)</f>
        <v>1960</v>
      </c>
      <c r="R265" s="12">
        <f t="shared" si="31"/>
        <v>0</v>
      </c>
      <c r="S265" s="15">
        <f t="shared" si="32"/>
        <v>0</v>
      </c>
    </row>
    <row r="266" spans="1:19" ht="13.05" x14ac:dyDescent="0.3">
      <c r="A266" s="11">
        <v>73004</v>
      </c>
      <c r="B266" s="10">
        <v>43543</v>
      </c>
      <c r="C266" s="11" t="s">
        <v>1214</v>
      </c>
      <c r="D266" s="11" t="s">
        <v>232</v>
      </c>
      <c r="E266" s="11" t="str">
        <f t="shared" si="33"/>
        <v>InActive</v>
      </c>
      <c r="F266" s="12">
        <v>7</v>
      </c>
      <c r="G266" s="15">
        <v>371</v>
      </c>
      <c r="H266" s="15">
        <f t="shared" si="34"/>
        <v>53</v>
      </c>
      <c r="J266" s="28"/>
      <c r="K266" s="29"/>
      <c r="L266" s="12">
        <f t="shared" si="29"/>
        <v>7</v>
      </c>
      <c r="M266" s="15">
        <f t="shared" si="30"/>
        <v>371</v>
      </c>
      <c r="P266" s="12">
        <f>SUMIF('Boarding Checkouts'!$D:$D,$A266,'Boarding Checkouts'!E:E)</f>
        <v>7</v>
      </c>
      <c r="Q266" s="15">
        <f>SUMIF('Boarding Checkouts'!$D:$D,$A266,'Boarding Checkouts'!G:G)</f>
        <v>371</v>
      </c>
      <c r="R266" s="12">
        <f t="shared" si="31"/>
        <v>0</v>
      </c>
      <c r="S266" s="15">
        <f t="shared" si="32"/>
        <v>0</v>
      </c>
    </row>
    <row r="267" spans="1:19" ht="13.05" x14ac:dyDescent="0.3">
      <c r="A267" s="11">
        <v>73196</v>
      </c>
      <c r="B267" s="10">
        <v>43547</v>
      </c>
      <c r="C267" s="11" t="s">
        <v>667</v>
      </c>
      <c r="D267" s="11" t="s">
        <v>232</v>
      </c>
      <c r="E267" s="11" t="str">
        <f t="shared" si="33"/>
        <v>InActive</v>
      </c>
      <c r="F267" s="12">
        <v>7</v>
      </c>
      <c r="G267" s="15">
        <v>371</v>
      </c>
      <c r="H267" s="15">
        <f t="shared" si="34"/>
        <v>53</v>
      </c>
      <c r="J267" s="28"/>
      <c r="K267" s="29"/>
      <c r="L267" s="12">
        <f t="shared" si="29"/>
        <v>7</v>
      </c>
      <c r="M267" s="15">
        <f t="shared" si="30"/>
        <v>371</v>
      </c>
      <c r="P267" s="12">
        <f>SUMIF('Boarding Checkouts'!$D:$D,$A267,'Boarding Checkouts'!E:E)</f>
        <v>7</v>
      </c>
      <c r="Q267" s="15">
        <f>SUMIF('Boarding Checkouts'!$D:$D,$A267,'Boarding Checkouts'!G:G)</f>
        <v>371</v>
      </c>
      <c r="R267" s="12">
        <f t="shared" si="31"/>
        <v>0</v>
      </c>
      <c r="S267" s="15">
        <f t="shared" si="32"/>
        <v>0</v>
      </c>
    </row>
    <row r="268" spans="1:19" ht="13.05" x14ac:dyDescent="0.3">
      <c r="A268" s="11">
        <v>73224</v>
      </c>
      <c r="B268" s="10">
        <v>43542</v>
      </c>
      <c r="C268" s="11" t="s">
        <v>158</v>
      </c>
      <c r="D268" s="11" t="s">
        <v>232</v>
      </c>
      <c r="E268" s="11" t="str">
        <f t="shared" si="33"/>
        <v>InActive</v>
      </c>
      <c r="F268" s="12">
        <v>14</v>
      </c>
      <c r="G268" s="15">
        <v>714</v>
      </c>
      <c r="H268" s="15">
        <f t="shared" si="34"/>
        <v>51</v>
      </c>
      <c r="J268" s="28"/>
      <c r="K268" s="29"/>
      <c r="L268" s="12">
        <f t="shared" si="29"/>
        <v>14</v>
      </c>
      <c r="M268" s="15">
        <f t="shared" si="30"/>
        <v>714</v>
      </c>
      <c r="P268" s="12">
        <f>SUMIF('Boarding Checkouts'!$D:$D,$A268,'Boarding Checkouts'!E:E)</f>
        <v>14</v>
      </c>
      <c r="Q268" s="15">
        <f>SUMIF('Boarding Checkouts'!$D:$D,$A268,'Boarding Checkouts'!G:G)</f>
        <v>714</v>
      </c>
      <c r="R268" s="12">
        <f t="shared" si="31"/>
        <v>0</v>
      </c>
      <c r="S268" s="15">
        <f t="shared" si="32"/>
        <v>0</v>
      </c>
    </row>
    <row r="269" spans="1:19" ht="13.05" x14ac:dyDescent="0.3">
      <c r="A269" s="11">
        <v>73270</v>
      </c>
      <c r="B269" s="10">
        <v>43549</v>
      </c>
      <c r="C269" s="11" t="s">
        <v>1121</v>
      </c>
      <c r="D269" s="11" t="s">
        <v>232</v>
      </c>
      <c r="E269" s="11" t="str">
        <f t="shared" si="33"/>
        <v>InActive</v>
      </c>
      <c r="F269" s="12">
        <v>14</v>
      </c>
      <c r="G269" s="15">
        <v>714</v>
      </c>
      <c r="H269" s="15">
        <f t="shared" si="34"/>
        <v>51</v>
      </c>
      <c r="J269" s="28"/>
      <c r="K269" s="29"/>
      <c r="L269" s="12">
        <f t="shared" si="29"/>
        <v>14</v>
      </c>
      <c r="M269" s="15">
        <f t="shared" si="30"/>
        <v>714</v>
      </c>
      <c r="P269" s="12">
        <f>SUMIF('Boarding Checkouts'!$D:$D,$A269,'Boarding Checkouts'!E:E)</f>
        <v>14</v>
      </c>
      <c r="Q269" s="15">
        <f>SUMIF('Boarding Checkouts'!$D:$D,$A269,'Boarding Checkouts'!G:G)</f>
        <v>714</v>
      </c>
      <c r="R269" s="12">
        <f t="shared" si="31"/>
        <v>0</v>
      </c>
      <c r="S269" s="15">
        <f t="shared" si="32"/>
        <v>0</v>
      </c>
    </row>
    <row r="270" spans="1:19" ht="13.05" x14ac:dyDescent="0.3">
      <c r="A270" s="11">
        <v>73289</v>
      </c>
      <c r="B270" s="10">
        <v>43548</v>
      </c>
      <c r="C270" s="11" t="s">
        <v>1236</v>
      </c>
      <c r="D270" s="11" t="s">
        <v>242</v>
      </c>
      <c r="E270" s="11" t="str">
        <f t="shared" si="33"/>
        <v>InActive</v>
      </c>
      <c r="F270" s="12">
        <v>7</v>
      </c>
      <c r="G270" s="15">
        <v>889</v>
      </c>
      <c r="H270" s="15">
        <f t="shared" si="34"/>
        <v>127</v>
      </c>
      <c r="J270" s="28"/>
      <c r="K270" s="29"/>
      <c r="L270" s="12">
        <f t="shared" si="29"/>
        <v>7</v>
      </c>
      <c r="M270" s="15">
        <f t="shared" si="30"/>
        <v>889</v>
      </c>
      <c r="P270" s="12">
        <f>SUMIF('Boarding Checkouts'!$D:$D,$A270,'Boarding Checkouts'!E:E)</f>
        <v>7</v>
      </c>
      <c r="Q270" s="15">
        <f>SUMIF('Boarding Checkouts'!$D:$D,$A270,'Boarding Checkouts'!G:G)</f>
        <v>889</v>
      </c>
      <c r="R270" s="12">
        <f t="shared" si="31"/>
        <v>0</v>
      </c>
      <c r="S270" s="15">
        <f t="shared" si="32"/>
        <v>0</v>
      </c>
    </row>
    <row r="271" spans="1:19" ht="13.05" x14ac:dyDescent="0.3">
      <c r="A271" s="11">
        <v>73313</v>
      </c>
      <c r="B271" s="10">
        <v>43540</v>
      </c>
      <c r="C271" s="11" t="s">
        <v>227</v>
      </c>
      <c r="D271" s="11" t="s">
        <v>243</v>
      </c>
      <c r="E271" s="11" t="str">
        <f t="shared" si="33"/>
        <v>InActive</v>
      </c>
      <c r="F271" s="12">
        <v>7</v>
      </c>
      <c r="G271" s="15">
        <v>721</v>
      </c>
      <c r="H271" s="15">
        <f t="shared" si="34"/>
        <v>103</v>
      </c>
      <c r="J271" s="28"/>
      <c r="K271" s="29"/>
      <c r="L271" s="12">
        <f t="shared" si="29"/>
        <v>7</v>
      </c>
      <c r="M271" s="15">
        <f t="shared" si="30"/>
        <v>721</v>
      </c>
      <c r="P271" s="12">
        <f>SUMIF('Boarding Checkouts'!$D:$D,$A271,'Boarding Checkouts'!E:E)</f>
        <v>7</v>
      </c>
      <c r="Q271" s="15">
        <f>SUMIF('Boarding Checkouts'!$D:$D,$A271,'Boarding Checkouts'!G:G)</f>
        <v>721</v>
      </c>
      <c r="R271" s="12">
        <f t="shared" si="31"/>
        <v>0</v>
      </c>
      <c r="S271" s="15">
        <f t="shared" si="32"/>
        <v>0</v>
      </c>
    </row>
    <row r="272" spans="1:19" ht="13.05" x14ac:dyDescent="0.3">
      <c r="A272" s="11">
        <v>73401</v>
      </c>
      <c r="B272" s="10">
        <v>43542</v>
      </c>
      <c r="C272" s="11" t="s">
        <v>197</v>
      </c>
      <c r="D272" s="11" t="s">
        <v>232</v>
      </c>
      <c r="E272" s="11" t="str">
        <f t="shared" si="33"/>
        <v>InActive</v>
      </c>
      <c r="F272" s="12">
        <v>7</v>
      </c>
      <c r="G272" s="15">
        <v>371</v>
      </c>
      <c r="H272" s="15">
        <f t="shared" si="34"/>
        <v>53</v>
      </c>
      <c r="J272" s="28"/>
      <c r="K272" s="29"/>
      <c r="L272" s="12">
        <f t="shared" si="29"/>
        <v>7</v>
      </c>
      <c r="M272" s="15">
        <f t="shared" si="30"/>
        <v>371</v>
      </c>
      <c r="P272" s="12">
        <f>SUMIF('Boarding Checkouts'!$D:$D,$A272,'Boarding Checkouts'!E:E)</f>
        <v>7</v>
      </c>
      <c r="Q272" s="15">
        <f>SUMIF('Boarding Checkouts'!$D:$D,$A272,'Boarding Checkouts'!G:G)</f>
        <v>371</v>
      </c>
      <c r="R272" s="12">
        <f t="shared" si="31"/>
        <v>0</v>
      </c>
      <c r="S272" s="15">
        <f t="shared" si="32"/>
        <v>0</v>
      </c>
    </row>
    <row r="273" spans="1:19" ht="13.05" x14ac:dyDescent="0.3">
      <c r="A273" s="11">
        <v>73426</v>
      </c>
      <c r="B273" s="10">
        <v>43549</v>
      </c>
      <c r="C273" s="11" t="s">
        <v>252</v>
      </c>
      <c r="D273" s="11" t="s">
        <v>236</v>
      </c>
      <c r="E273" s="11" t="str">
        <f t="shared" si="33"/>
        <v>InActive</v>
      </c>
      <c r="F273" s="12">
        <v>14</v>
      </c>
      <c r="G273" s="15">
        <v>826</v>
      </c>
      <c r="H273" s="15">
        <f t="shared" si="34"/>
        <v>59</v>
      </c>
      <c r="J273" s="28"/>
      <c r="K273" s="29"/>
      <c r="L273" s="12">
        <f t="shared" si="29"/>
        <v>14</v>
      </c>
      <c r="M273" s="15">
        <f t="shared" si="30"/>
        <v>826</v>
      </c>
      <c r="P273" s="12">
        <f>SUMIF('Boarding Checkouts'!$D:$D,$A273,'Boarding Checkouts'!E:E)</f>
        <v>14</v>
      </c>
      <c r="Q273" s="15">
        <f>SUMIF('Boarding Checkouts'!$D:$D,$A273,'Boarding Checkouts'!G:G)</f>
        <v>826</v>
      </c>
      <c r="R273" s="12">
        <f t="shared" si="31"/>
        <v>0</v>
      </c>
      <c r="S273" s="15">
        <f t="shared" si="32"/>
        <v>0</v>
      </c>
    </row>
    <row r="274" spans="1:19" ht="13.05" x14ac:dyDescent="0.3">
      <c r="A274" s="11">
        <v>73428</v>
      </c>
      <c r="B274" s="10">
        <v>43545</v>
      </c>
      <c r="C274" s="11" t="s">
        <v>365</v>
      </c>
      <c r="D274" s="11" t="s">
        <v>232</v>
      </c>
      <c r="E274" s="11" t="str">
        <f t="shared" si="33"/>
        <v>InActive</v>
      </c>
      <c r="F274" s="12">
        <v>14</v>
      </c>
      <c r="G274" s="15">
        <v>714</v>
      </c>
      <c r="H274" s="15">
        <f t="shared" si="34"/>
        <v>51</v>
      </c>
      <c r="J274" s="28"/>
      <c r="K274" s="29"/>
      <c r="L274" s="12">
        <f t="shared" si="29"/>
        <v>14</v>
      </c>
      <c r="M274" s="15">
        <f t="shared" si="30"/>
        <v>714</v>
      </c>
      <c r="P274" s="12">
        <f>SUMIF('Boarding Checkouts'!$D:$D,$A274,'Boarding Checkouts'!E:E)</f>
        <v>14</v>
      </c>
      <c r="Q274" s="15">
        <f>SUMIF('Boarding Checkouts'!$D:$D,$A274,'Boarding Checkouts'!G:G)</f>
        <v>714</v>
      </c>
      <c r="R274" s="12">
        <f t="shared" si="31"/>
        <v>0</v>
      </c>
      <c r="S274" s="15">
        <f t="shared" si="32"/>
        <v>0</v>
      </c>
    </row>
    <row r="275" spans="1:19" ht="13.05" x14ac:dyDescent="0.3">
      <c r="A275" s="11">
        <v>73481</v>
      </c>
      <c r="B275" s="10">
        <v>43550</v>
      </c>
      <c r="C275" s="11" t="s">
        <v>1245</v>
      </c>
      <c r="D275" s="11" t="s">
        <v>236</v>
      </c>
      <c r="E275" s="11" t="str">
        <f t="shared" si="33"/>
        <v>InActive</v>
      </c>
      <c r="F275" s="12">
        <v>14</v>
      </c>
      <c r="G275" s="15">
        <v>826</v>
      </c>
      <c r="H275" s="15">
        <f t="shared" si="34"/>
        <v>59</v>
      </c>
      <c r="J275" s="28"/>
      <c r="K275" s="29"/>
      <c r="L275" s="12">
        <f t="shared" si="29"/>
        <v>14</v>
      </c>
      <c r="M275" s="15">
        <f t="shared" si="30"/>
        <v>826</v>
      </c>
      <c r="P275" s="12">
        <f>SUMIF('Boarding Checkouts'!$D:$D,$A275,'Boarding Checkouts'!E:E)</f>
        <v>14</v>
      </c>
      <c r="Q275" s="15">
        <f>SUMIF('Boarding Checkouts'!$D:$D,$A275,'Boarding Checkouts'!G:G)</f>
        <v>826</v>
      </c>
      <c r="R275" s="12">
        <f t="shared" si="31"/>
        <v>0</v>
      </c>
      <c r="S275" s="15">
        <f t="shared" si="32"/>
        <v>0</v>
      </c>
    </row>
    <row r="276" spans="1:19" ht="13.05" x14ac:dyDescent="0.3">
      <c r="A276" s="11">
        <v>73491</v>
      </c>
      <c r="B276" s="10">
        <v>43550</v>
      </c>
      <c r="C276" s="11" t="s">
        <v>584</v>
      </c>
      <c r="D276" s="11" t="s">
        <v>238</v>
      </c>
      <c r="E276" s="11" t="str">
        <f t="shared" si="33"/>
        <v>InActive</v>
      </c>
      <c r="F276" s="12">
        <v>7</v>
      </c>
      <c r="G276" s="15">
        <v>518</v>
      </c>
      <c r="H276" s="15">
        <f t="shared" si="34"/>
        <v>74</v>
      </c>
      <c r="J276" s="28"/>
      <c r="K276" s="29"/>
      <c r="L276" s="12">
        <f t="shared" si="29"/>
        <v>7</v>
      </c>
      <c r="M276" s="15">
        <f t="shared" si="30"/>
        <v>518</v>
      </c>
      <c r="P276" s="12">
        <f>SUMIF('Boarding Checkouts'!$D:$D,$A276,'Boarding Checkouts'!E:E)</f>
        <v>7</v>
      </c>
      <c r="Q276" s="15">
        <f>SUMIF('Boarding Checkouts'!$D:$D,$A276,'Boarding Checkouts'!G:G)</f>
        <v>518</v>
      </c>
      <c r="R276" s="12">
        <f t="shared" si="31"/>
        <v>0</v>
      </c>
      <c r="S276" s="15">
        <f t="shared" si="32"/>
        <v>0</v>
      </c>
    </row>
    <row r="277" spans="1:19" ht="13.05" x14ac:dyDescent="0.3">
      <c r="A277" s="11">
        <v>73706</v>
      </c>
      <c r="B277" s="10">
        <v>43551</v>
      </c>
      <c r="C277" s="11" t="s">
        <v>317</v>
      </c>
      <c r="D277" s="11" t="s">
        <v>232</v>
      </c>
      <c r="E277" s="11" t="str">
        <f t="shared" si="33"/>
        <v>InActive</v>
      </c>
      <c r="F277" s="12">
        <v>7</v>
      </c>
      <c r="G277" s="15">
        <v>371</v>
      </c>
      <c r="H277" s="15">
        <f t="shared" si="34"/>
        <v>53</v>
      </c>
      <c r="J277" s="28"/>
      <c r="K277" s="29"/>
      <c r="L277" s="12">
        <f t="shared" si="29"/>
        <v>7</v>
      </c>
      <c r="M277" s="15">
        <f t="shared" si="30"/>
        <v>371</v>
      </c>
      <c r="P277" s="12">
        <f>SUMIF('Boarding Checkouts'!$D:$D,$A277,'Boarding Checkouts'!E:E)</f>
        <v>7</v>
      </c>
      <c r="Q277" s="15">
        <f>SUMIF('Boarding Checkouts'!$D:$D,$A277,'Boarding Checkouts'!G:G)</f>
        <v>371</v>
      </c>
      <c r="R277" s="12">
        <f t="shared" si="31"/>
        <v>0</v>
      </c>
      <c r="S277" s="15">
        <f t="shared" si="32"/>
        <v>0</v>
      </c>
    </row>
    <row r="278" spans="1:19" ht="13.05" x14ac:dyDescent="0.3">
      <c r="A278" s="11">
        <v>73742</v>
      </c>
      <c r="B278" s="10">
        <v>43558</v>
      </c>
      <c r="C278" s="11" t="s">
        <v>1286</v>
      </c>
      <c r="D278" s="11" t="s">
        <v>232</v>
      </c>
      <c r="E278" s="11" t="str">
        <f t="shared" si="33"/>
        <v>InActive</v>
      </c>
      <c r="F278" s="12">
        <v>7</v>
      </c>
      <c r="G278" s="15">
        <v>371</v>
      </c>
      <c r="H278" s="15">
        <f t="shared" si="34"/>
        <v>53</v>
      </c>
      <c r="J278" s="28"/>
      <c r="K278" s="29"/>
      <c r="L278" s="12">
        <f t="shared" si="29"/>
        <v>7</v>
      </c>
      <c r="M278" s="15">
        <f t="shared" si="30"/>
        <v>371</v>
      </c>
      <c r="P278" s="12">
        <f>SUMIF('Boarding Checkouts'!$D:$D,$A278,'Boarding Checkouts'!E:E)</f>
        <v>7</v>
      </c>
      <c r="Q278" s="15">
        <f>SUMIF('Boarding Checkouts'!$D:$D,$A278,'Boarding Checkouts'!G:G)</f>
        <v>371</v>
      </c>
      <c r="R278" s="12">
        <f t="shared" si="31"/>
        <v>0</v>
      </c>
      <c r="S278" s="15">
        <f t="shared" si="32"/>
        <v>0</v>
      </c>
    </row>
    <row r="279" spans="1:19" ht="13.05" x14ac:dyDescent="0.3">
      <c r="A279" s="11">
        <v>73862</v>
      </c>
      <c r="B279" s="10">
        <v>43558</v>
      </c>
      <c r="C279" s="11" t="s">
        <v>1284</v>
      </c>
      <c r="D279" s="11" t="s">
        <v>240</v>
      </c>
      <c r="E279" s="11" t="str">
        <f t="shared" si="33"/>
        <v>InActive</v>
      </c>
      <c r="F279" s="12">
        <v>7</v>
      </c>
      <c r="G279" s="15">
        <v>791</v>
      </c>
      <c r="H279" s="15">
        <f t="shared" si="34"/>
        <v>113</v>
      </c>
      <c r="J279" s="28"/>
      <c r="K279" s="29"/>
      <c r="L279" s="12">
        <f t="shared" si="29"/>
        <v>7</v>
      </c>
      <c r="M279" s="15">
        <f t="shared" si="30"/>
        <v>791</v>
      </c>
      <c r="P279" s="12">
        <f>SUMIF('Boarding Checkouts'!$D:$D,$A279,'Boarding Checkouts'!E:E)</f>
        <v>7</v>
      </c>
      <c r="Q279" s="15">
        <f>SUMIF('Boarding Checkouts'!$D:$D,$A279,'Boarding Checkouts'!G:G)</f>
        <v>791</v>
      </c>
      <c r="R279" s="12">
        <f t="shared" si="31"/>
        <v>0</v>
      </c>
      <c r="S279" s="15">
        <f t="shared" si="32"/>
        <v>0</v>
      </c>
    </row>
    <row r="280" spans="1:19" ht="13.05" x14ac:dyDescent="0.3">
      <c r="A280" s="11">
        <v>73913</v>
      </c>
      <c r="B280" s="10">
        <v>43554</v>
      </c>
      <c r="C280" s="11" t="s">
        <v>340</v>
      </c>
      <c r="D280" s="11" t="s">
        <v>240</v>
      </c>
      <c r="E280" s="11" t="str">
        <f t="shared" si="33"/>
        <v>InActive</v>
      </c>
      <c r="F280" s="12">
        <v>7</v>
      </c>
      <c r="G280" s="15">
        <v>696.08</v>
      </c>
      <c r="H280" s="15">
        <f t="shared" si="34"/>
        <v>99.44</v>
      </c>
      <c r="J280" s="28"/>
      <c r="K280" s="29"/>
      <c r="L280" s="12">
        <f t="shared" si="29"/>
        <v>7</v>
      </c>
      <c r="M280" s="15">
        <f t="shared" si="30"/>
        <v>696.08</v>
      </c>
      <c r="P280" s="12">
        <f>SUMIF('Boarding Checkouts'!$D:$D,$A280,'Boarding Checkouts'!E:E)</f>
        <v>7</v>
      </c>
      <c r="Q280" s="15">
        <f>SUMIF('Boarding Checkouts'!$D:$D,$A280,'Boarding Checkouts'!G:G)</f>
        <v>696.07999999999993</v>
      </c>
      <c r="R280" s="12">
        <f t="shared" si="31"/>
        <v>0</v>
      </c>
      <c r="S280" s="15">
        <f>ROUND(SUM(M280,O280,-Q280),2)</f>
        <v>0</v>
      </c>
    </row>
    <row r="281" spans="1:19" ht="13.05" x14ac:dyDescent="0.3">
      <c r="A281" s="11">
        <v>73966</v>
      </c>
      <c r="B281" s="10">
        <v>43556</v>
      </c>
      <c r="C281" s="11" t="s">
        <v>369</v>
      </c>
      <c r="D281" s="11" t="s">
        <v>240</v>
      </c>
      <c r="E281" s="11" t="str">
        <f t="shared" si="33"/>
        <v>InActive</v>
      </c>
      <c r="F281" s="12">
        <v>7</v>
      </c>
      <c r="G281" s="15">
        <v>791</v>
      </c>
      <c r="H281" s="15">
        <f t="shared" si="34"/>
        <v>113</v>
      </c>
      <c r="J281" s="28"/>
      <c r="K281" s="29"/>
      <c r="L281" s="12">
        <f t="shared" si="29"/>
        <v>7</v>
      </c>
      <c r="M281" s="15">
        <f t="shared" si="30"/>
        <v>791</v>
      </c>
      <c r="P281" s="12">
        <f>SUMIF('Boarding Checkouts'!$D:$D,$A281,'Boarding Checkouts'!E:E)</f>
        <v>7</v>
      </c>
      <c r="Q281" s="15">
        <f>SUMIF('Boarding Checkouts'!$D:$D,$A281,'Boarding Checkouts'!G:G)</f>
        <v>791</v>
      </c>
      <c r="R281" s="12">
        <f t="shared" si="31"/>
        <v>0</v>
      </c>
      <c r="S281" s="15">
        <f t="shared" ref="S281:S312" si="35">SUM(M281,O281,-Q281)</f>
        <v>0</v>
      </c>
    </row>
    <row r="282" spans="1:19" ht="13.05" x14ac:dyDescent="0.3">
      <c r="A282" s="11">
        <v>73995</v>
      </c>
      <c r="B282" s="10">
        <v>43563</v>
      </c>
      <c r="C282" s="11" t="s">
        <v>360</v>
      </c>
      <c r="D282" s="11" t="s">
        <v>232</v>
      </c>
      <c r="E282" s="11" t="str">
        <f t="shared" si="33"/>
        <v>InActive</v>
      </c>
      <c r="F282" s="12">
        <v>7</v>
      </c>
      <c r="G282" s="15">
        <v>371</v>
      </c>
      <c r="H282" s="15">
        <f t="shared" si="34"/>
        <v>53</v>
      </c>
      <c r="J282" s="28"/>
      <c r="K282" s="29"/>
      <c r="L282" s="12">
        <f t="shared" si="29"/>
        <v>7</v>
      </c>
      <c r="M282" s="15">
        <f t="shared" si="30"/>
        <v>371</v>
      </c>
      <c r="P282" s="12">
        <f>SUMIF('Boarding Checkouts'!$D:$D,$A282,'Boarding Checkouts'!E:E)</f>
        <v>7</v>
      </c>
      <c r="Q282" s="15">
        <f>SUMIF('Boarding Checkouts'!$D:$D,$A282,'Boarding Checkouts'!G:G)</f>
        <v>371</v>
      </c>
      <c r="R282" s="12">
        <f t="shared" si="31"/>
        <v>0</v>
      </c>
      <c r="S282" s="15">
        <f t="shared" si="35"/>
        <v>0</v>
      </c>
    </row>
    <row r="283" spans="1:19" ht="13.05" x14ac:dyDescent="0.3">
      <c r="A283" s="11">
        <v>74217</v>
      </c>
      <c r="B283" s="10">
        <v>43561</v>
      </c>
      <c r="C283" s="11" t="s">
        <v>258</v>
      </c>
      <c r="D283" s="11" t="s">
        <v>240</v>
      </c>
      <c r="E283" s="11" t="str">
        <f t="shared" si="33"/>
        <v>InActive</v>
      </c>
      <c r="F283" s="12">
        <v>14</v>
      </c>
      <c r="G283" s="15">
        <v>1526</v>
      </c>
      <c r="H283" s="15">
        <f t="shared" si="34"/>
        <v>109</v>
      </c>
      <c r="J283" s="28"/>
      <c r="K283" s="29"/>
      <c r="L283" s="12">
        <f t="shared" si="29"/>
        <v>14</v>
      </c>
      <c r="M283" s="15">
        <f t="shared" si="30"/>
        <v>1526</v>
      </c>
      <c r="P283" s="12">
        <f>SUMIF('Boarding Checkouts'!$D:$D,$A283,'Boarding Checkouts'!E:E)</f>
        <v>14</v>
      </c>
      <c r="Q283" s="15">
        <f>SUMIF('Boarding Checkouts'!$D:$D,$A283,'Boarding Checkouts'!G:G)</f>
        <v>1526</v>
      </c>
      <c r="R283" s="12">
        <f t="shared" si="31"/>
        <v>0</v>
      </c>
      <c r="S283" s="15">
        <f t="shared" si="35"/>
        <v>0</v>
      </c>
    </row>
    <row r="284" spans="1:19" ht="13.05" x14ac:dyDescent="0.3">
      <c r="A284" s="11">
        <v>74249</v>
      </c>
      <c r="B284" s="10">
        <v>43557</v>
      </c>
      <c r="C284" s="11" t="s">
        <v>113</v>
      </c>
      <c r="D284" s="11" t="s">
        <v>232</v>
      </c>
      <c r="E284" s="11" t="str">
        <f t="shared" si="33"/>
        <v>InActive</v>
      </c>
      <c r="F284" s="12">
        <v>7</v>
      </c>
      <c r="G284" s="15">
        <v>371</v>
      </c>
      <c r="H284" s="15">
        <f t="shared" si="34"/>
        <v>53</v>
      </c>
      <c r="J284" s="28"/>
      <c r="K284" s="29"/>
      <c r="L284" s="12">
        <f t="shared" si="29"/>
        <v>7</v>
      </c>
      <c r="M284" s="15">
        <f t="shared" si="30"/>
        <v>371</v>
      </c>
      <c r="P284" s="12">
        <f>SUMIF('Boarding Checkouts'!$D:$D,$A284,'Boarding Checkouts'!E:E)</f>
        <v>7</v>
      </c>
      <c r="Q284" s="15">
        <f>SUMIF('Boarding Checkouts'!$D:$D,$A284,'Boarding Checkouts'!G:G)</f>
        <v>371</v>
      </c>
      <c r="R284" s="12">
        <f t="shared" si="31"/>
        <v>0</v>
      </c>
      <c r="S284" s="15">
        <f t="shared" si="35"/>
        <v>0</v>
      </c>
    </row>
    <row r="285" spans="1:19" ht="13.05" x14ac:dyDescent="0.3">
      <c r="A285" s="11">
        <v>74378</v>
      </c>
      <c r="B285" s="10">
        <v>43561</v>
      </c>
      <c r="C285" s="11" t="s">
        <v>511</v>
      </c>
      <c r="D285" s="11" t="s">
        <v>236</v>
      </c>
      <c r="E285" s="11" t="str">
        <f t="shared" si="33"/>
        <v>InActive</v>
      </c>
      <c r="F285" s="12">
        <v>7</v>
      </c>
      <c r="G285" s="15">
        <v>434</v>
      </c>
      <c r="H285" s="15">
        <f t="shared" si="34"/>
        <v>62</v>
      </c>
      <c r="J285" s="28"/>
      <c r="K285" s="29"/>
      <c r="L285" s="12">
        <f t="shared" si="29"/>
        <v>7</v>
      </c>
      <c r="M285" s="15">
        <f t="shared" si="30"/>
        <v>434</v>
      </c>
      <c r="P285" s="12">
        <f>SUMIF('Boarding Checkouts'!$D:$D,$A285,'Boarding Checkouts'!E:E)</f>
        <v>7</v>
      </c>
      <c r="Q285" s="15">
        <f>SUMIF('Boarding Checkouts'!$D:$D,$A285,'Boarding Checkouts'!G:G)</f>
        <v>434</v>
      </c>
      <c r="R285" s="12">
        <f t="shared" si="31"/>
        <v>0</v>
      </c>
      <c r="S285" s="15">
        <f t="shared" si="35"/>
        <v>0</v>
      </c>
    </row>
    <row r="286" spans="1:19" ht="13.05" x14ac:dyDescent="0.3">
      <c r="A286" s="11">
        <v>74386</v>
      </c>
      <c r="B286" s="10">
        <v>43560</v>
      </c>
      <c r="C286" s="11" t="s">
        <v>584</v>
      </c>
      <c r="D286" s="11" t="s">
        <v>238</v>
      </c>
      <c r="E286" s="11" t="str">
        <f t="shared" si="33"/>
        <v>InActive</v>
      </c>
      <c r="F286" s="12">
        <v>7</v>
      </c>
      <c r="G286" s="15">
        <v>518</v>
      </c>
      <c r="H286" s="15">
        <f t="shared" si="34"/>
        <v>74</v>
      </c>
      <c r="J286" s="28"/>
      <c r="K286" s="29"/>
      <c r="L286" s="12">
        <f t="shared" si="29"/>
        <v>7</v>
      </c>
      <c r="M286" s="15">
        <f t="shared" si="30"/>
        <v>518</v>
      </c>
      <c r="P286" s="12">
        <f>SUMIF('Boarding Checkouts'!$D:$D,$A286,'Boarding Checkouts'!E:E)</f>
        <v>7</v>
      </c>
      <c r="Q286" s="15">
        <f>SUMIF('Boarding Checkouts'!$D:$D,$A286,'Boarding Checkouts'!G:G)</f>
        <v>518</v>
      </c>
      <c r="R286" s="12">
        <f t="shared" si="31"/>
        <v>0</v>
      </c>
      <c r="S286" s="15">
        <f t="shared" si="35"/>
        <v>0</v>
      </c>
    </row>
    <row r="287" spans="1:19" ht="13.05" x14ac:dyDescent="0.3">
      <c r="A287" s="11">
        <v>74418</v>
      </c>
      <c r="B287" s="10">
        <v>43567</v>
      </c>
      <c r="C287" s="11" t="s">
        <v>1324</v>
      </c>
      <c r="D287" s="11" t="s">
        <v>238</v>
      </c>
      <c r="E287" s="11" t="str">
        <f t="shared" si="33"/>
        <v>InActive</v>
      </c>
      <c r="F287" s="12">
        <v>7</v>
      </c>
      <c r="G287" s="15">
        <v>518</v>
      </c>
      <c r="H287" s="15">
        <f t="shared" si="34"/>
        <v>74</v>
      </c>
      <c r="J287" s="28"/>
      <c r="K287" s="29"/>
      <c r="L287" s="12">
        <f t="shared" si="29"/>
        <v>7</v>
      </c>
      <c r="M287" s="15">
        <f t="shared" si="30"/>
        <v>518</v>
      </c>
      <c r="P287" s="12">
        <f>SUMIF('Boarding Checkouts'!$D:$D,$A287,'Boarding Checkouts'!E:E)</f>
        <v>7</v>
      </c>
      <c r="Q287" s="15">
        <f>SUMIF('Boarding Checkouts'!$D:$D,$A287,'Boarding Checkouts'!G:G)</f>
        <v>518</v>
      </c>
      <c r="R287" s="12">
        <f t="shared" si="31"/>
        <v>0</v>
      </c>
      <c r="S287" s="15">
        <f t="shared" si="35"/>
        <v>0</v>
      </c>
    </row>
    <row r="288" spans="1:19" ht="13.05" x14ac:dyDescent="0.3">
      <c r="A288" s="11">
        <v>74477</v>
      </c>
      <c r="B288" s="10">
        <v>43561</v>
      </c>
      <c r="C288" s="11" t="s">
        <v>279</v>
      </c>
      <c r="D288" s="11" t="s">
        <v>242</v>
      </c>
      <c r="E288" s="11" t="str">
        <f t="shared" si="33"/>
        <v>InActive</v>
      </c>
      <c r="F288" s="12">
        <v>7</v>
      </c>
      <c r="G288" s="15">
        <v>889</v>
      </c>
      <c r="H288" s="15">
        <f t="shared" si="34"/>
        <v>127</v>
      </c>
      <c r="J288" s="28"/>
      <c r="K288" s="29"/>
      <c r="L288" s="12">
        <f t="shared" si="29"/>
        <v>7</v>
      </c>
      <c r="M288" s="15">
        <f t="shared" si="30"/>
        <v>889</v>
      </c>
      <c r="P288" s="12">
        <f>SUMIF('Boarding Checkouts'!$D:$D,$A288,'Boarding Checkouts'!E:E)</f>
        <v>7</v>
      </c>
      <c r="Q288" s="15">
        <f>SUMIF('Boarding Checkouts'!$D:$D,$A288,'Boarding Checkouts'!G:G)</f>
        <v>889</v>
      </c>
      <c r="R288" s="12">
        <f t="shared" si="31"/>
        <v>0</v>
      </c>
      <c r="S288" s="15">
        <f t="shared" si="35"/>
        <v>0</v>
      </c>
    </row>
    <row r="289" spans="1:19" ht="13.05" x14ac:dyDescent="0.3">
      <c r="A289" s="11">
        <v>74674</v>
      </c>
      <c r="B289" s="10">
        <v>43565</v>
      </c>
      <c r="C289" s="11" t="s">
        <v>1308</v>
      </c>
      <c r="D289" s="11" t="s">
        <v>232</v>
      </c>
      <c r="E289" s="11" t="str">
        <f t="shared" si="33"/>
        <v>InActive</v>
      </c>
      <c r="F289" s="12">
        <v>7</v>
      </c>
      <c r="G289" s="15">
        <v>371</v>
      </c>
      <c r="H289" s="15">
        <f t="shared" si="34"/>
        <v>53</v>
      </c>
      <c r="J289" s="28"/>
      <c r="K289" s="29"/>
      <c r="L289" s="12">
        <f t="shared" si="29"/>
        <v>7</v>
      </c>
      <c r="M289" s="15">
        <f t="shared" si="30"/>
        <v>371</v>
      </c>
      <c r="P289" s="12">
        <f>SUMIF('Boarding Checkouts'!$D:$D,$A289,'Boarding Checkouts'!E:E)</f>
        <v>7</v>
      </c>
      <c r="Q289" s="15">
        <f>SUMIF('Boarding Checkouts'!$D:$D,$A289,'Boarding Checkouts'!G:G)</f>
        <v>371</v>
      </c>
      <c r="R289" s="12">
        <f t="shared" si="31"/>
        <v>0</v>
      </c>
      <c r="S289" s="15">
        <f t="shared" si="35"/>
        <v>0</v>
      </c>
    </row>
    <row r="290" spans="1:19" ht="13.05" x14ac:dyDescent="0.3">
      <c r="A290" s="11">
        <v>74675</v>
      </c>
      <c r="B290" s="10">
        <v>43569</v>
      </c>
      <c r="C290" s="11" t="s">
        <v>364</v>
      </c>
      <c r="D290" s="11" t="s">
        <v>232</v>
      </c>
      <c r="E290" s="11" t="str">
        <f t="shared" si="33"/>
        <v>InActive</v>
      </c>
      <c r="F290" s="12">
        <v>7</v>
      </c>
      <c r="G290" s="15">
        <v>371</v>
      </c>
      <c r="H290" s="15">
        <f t="shared" si="34"/>
        <v>53</v>
      </c>
      <c r="J290" s="28"/>
      <c r="K290" s="29"/>
      <c r="L290" s="12">
        <f t="shared" si="29"/>
        <v>7</v>
      </c>
      <c r="M290" s="15">
        <f t="shared" si="30"/>
        <v>371</v>
      </c>
      <c r="P290" s="12">
        <f>SUMIF('Boarding Checkouts'!$D:$D,$A290,'Boarding Checkouts'!E:E)</f>
        <v>7</v>
      </c>
      <c r="Q290" s="15">
        <f>SUMIF('Boarding Checkouts'!$D:$D,$A290,'Boarding Checkouts'!G:G)</f>
        <v>371</v>
      </c>
      <c r="R290" s="12">
        <f t="shared" si="31"/>
        <v>0</v>
      </c>
      <c r="S290" s="15">
        <f t="shared" si="35"/>
        <v>0</v>
      </c>
    </row>
    <row r="291" spans="1:19" ht="13.05" x14ac:dyDescent="0.3">
      <c r="A291" s="11">
        <v>74714</v>
      </c>
      <c r="B291" s="10">
        <v>43577</v>
      </c>
      <c r="C291" s="11" t="s">
        <v>649</v>
      </c>
      <c r="D291" s="11" t="s">
        <v>236</v>
      </c>
      <c r="E291" s="11" t="str">
        <f t="shared" si="33"/>
        <v>Active</v>
      </c>
      <c r="F291" s="12">
        <v>14</v>
      </c>
      <c r="G291" s="15">
        <v>826</v>
      </c>
      <c r="H291" s="15">
        <f t="shared" si="34"/>
        <v>59</v>
      </c>
      <c r="J291" s="28"/>
      <c r="K291" s="29"/>
      <c r="L291" s="12">
        <f t="shared" si="29"/>
        <v>14</v>
      </c>
      <c r="M291" s="15">
        <f t="shared" si="30"/>
        <v>826</v>
      </c>
      <c r="P291" s="12">
        <f>SUMIF('Boarding Checkouts'!$D:$D,$A291,'Boarding Checkouts'!E:E)</f>
        <v>11</v>
      </c>
      <c r="Q291" s="15">
        <f>SUMIF('Boarding Checkouts'!$D:$D,$A291,'Boarding Checkouts'!G:G)</f>
        <v>649</v>
      </c>
      <c r="R291" s="12">
        <f t="shared" si="31"/>
        <v>3</v>
      </c>
      <c r="S291" s="15">
        <f t="shared" si="35"/>
        <v>177</v>
      </c>
    </row>
    <row r="292" spans="1:19" ht="13.05" x14ac:dyDescent="0.3">
      <c r="A292" s="11">
        <v>74721</v>
      </c>
      <c r="B292" s="10">
        <v>43573</v>
      </c>
      <c r="C292" s="11" t="s">
        <v>1056</v>
      </c>
      <c r="D292" s="11" t="s">
        <v>232</v>
      </c>
      <c r="E292" s="11" t="str">
        <f t="shared" si="33"/>
        <v>InActive</v>
      </c>
      <c r="F292" s="12">
        <v>7</v>
      </c>
      <c r="G292" s="15">
        <v>371</v>
      </c>
      <c r="H292" s="15">
        <f t="shared" si="34"/>
        <v>53</v>
      </c>
      <c r="J292" s="28"/>
      <c r="K292" s="29"/>
      <c r="L292" s="12">
        <f t="shared" si="29"/>
        <v>7</v>
      </c>
      <c r="M292" s="15">
        <f t="shared" si="30"/>
        <v>371</v>
      </c>
      <c r="P292" s="12">
        <f>SUMIF('Boarding Checkouts'!$D:$D,$A292,'Boarding Checkouts'!E:E)</f>
        <v>7</v>
      </c>
      <c r="Q292" s="15">
        <f>SUMIF('Boarding Checkouts'!$D:$D,$A292,'Boarding Checkouts'!G:G)</f>
        <v>371</v>
      </c>
      <c r="R292" s="12">
        <f t="shared" si="31"/>
        <v>0</v>
      </c>
      <c r="S292" s="15">
        <f t="shared" si="35"/>
        <v>0</v>
      </c>
    </row>
    <row r="293" spans="1:19" ht="13.05" x14ac:dyDescent="0.3">
      <c r="A293" s="11">
        <v>74774</v>
      </c>
      <c r="B293" s="10">
        <v>43567</v>
      </c>
      <c r="C293" s="11" t="s">
        <v>352</v>
      </c>
      <c r="D293" s="11" t="s">
        <v>242</v>
      </c>
      <c r="E293" s="11" t="str">
        <f t="shared" si="33"/>
        <v>InActive</v>
      </c>
      <c r="F293" s="12">
        <v>14</v>
      </c>
      <c r="G293" s="15">
        <v>1722</v>
      </c>
      <c r="H293" s="15">
        <f t="shared" si="34"/>
        <v>123</v>
      </c>
      <c r="J293" s="28"/>
      <c r="K293" s="29"/>
      <c r="L293" s="12">
        <f t="shared" si="29"/>
        <v>14</v>
      </c>
      <c r="M293" s="15">
        <f t="shared" si="30"/>
        <v>1722</v>
      </c>
      <c r="P293" s="12">
        <f>SUMIF('Boarding Checkouts'!$D:$D,$A293,'Boarding Checkouts'!E:E)</f>
        <v>14</v>
      </c>
      <c r="Q293" s="15">
        <f>SUMIF('Boarding Checkouts'!$D:$D,$A293,'Boarding Checkouts'!G:G)</f>
        <v>1722</v>
      </c>
      <c r="R293" s="12">
        <f t="shared" si="31"/>
        <v>0</v>
      </c>
      <c r="S293" s="15">
        <f t="shared" si="35"/>
        <v>0</v>
      </c>
    </row>
    <row r="294" spans="1:19" ht="13.05" x14ac:dyDescent="0.3">
      <c r="A294" s="11">
        <v>74884</v>
      </c>
      <c r="B294" s="10">
        <v>43570</v>
      </c>
      <c r="C294" s="11" t="s">
        <v>272</v>
      </c>
      <c r="D294" s="11" t="s">
        <v>232</v>
      </c>
      <c r="E294" s="11" t="str">
        <f t="shared" si="33"/>
        <v>InActive</v>
      </c>
      <c r="F294" s="12">
        <v>14</v>
      </c>
      <c r="G294" s="15">
        <v>714</v>
      </c>
      <c r="H294" s="15">
        <f t="shared" si="34"/>
        <v>51</v>
      </c>
      <c r="J294" s="28"/>
      <c r="K294" s="29"/>
      <c r="L294" s="12">
        <f t="shared" si="29"/>
        <v>14</v>
      </c>
      <c r="M294" s="15">
        <f t="shared" si="30"/>
        <v>714</v>
      </c>
      <c r="P294" s="12">
        <f>SUMIF('Boarding Checkouts'!$D:$D,$A294,'Boarding Checkouts'!E:E)</f>
        <v>14</v>
      </c>
      <c r="Q294" s="15">
        <f>SUMIF('Boarding Checkouts'!$D:$D,$A294,'Boarding Checkouts'!G:G)</f>
        <v>714</v>
      </c>
      <c r="R294" s="12">
        <f t="shared" si="31"/>
        <v>0</v>
      </c>
      <c r="S294" s="15">
        <f t="shared" si="35"/>
        <v>0</v>
      </c>
    </row>
    <row r="295" spans="1:19" ht="13.05" x14ac:dyDescent="0.3">
      <c r="A295" s="11">
        <v>74921</v>
      </c>
      <c r="B295" s="10">
        <v>43571</v>
      </c>
      <c r="C295" s="11" t="s">
        <v>159</v>
      </c>
      <c r="D295" s="11" t="s">
        <v>238</v>
      </c>
      <c r="E295" s="11" t="str">
        <f t="shared" si="33"/>
        <v>InActive</v>
      </c>
      <c r="F295" s="12">
        <v>7</v>
      </c>
      <c r="G295" s="15">
        <v>518</v>
      </c>
      <c r="H295" s="15">
        <f t="shared" si="34"/>
        <v>74</v>
      </c>
      <c r="J295" s="28"/>
      <c r="K295" s="29"/>
      <c r="L295" s="12">
        <f t="shared" si="29"/>
        <v>7</v>
      </c>
      <c r="M295" s="15">
        <f t="shared" si="30"/>
        <v>518</v>
      </c>
      <c r="P295" s="12">
        <f>SUMIF('Boarding Checkouts'!$D:$D,$A295,'Boarding Checkouts'!E:E)</f>
        <v>7</v>
      </c>
      <c r="Q295" s="15">
        <f>SUMIF('Boarding Checkouts'!$D:$D,$A295,'Boarding Checkouts'!G:G)</f>
        <v>518</v>
      </c>
      <c r="R295" s="12">
        <f t="shared" si="31"/>
        <v>0</v>
      </c>
      <c r="S295" s="15">
        <f t="shared" si="35"/>
        <v>0</v>
      </c>
    </row>
    <row r="296" spans="1:19" ht="13.05" x14ac:dyDescent="0.3">
      <c r="A296" s="11">
        <v>74956</v>
      </c>
      <c r="B296" s="10">
        <v>43571</v>
      </c>
      <c r="C296" s="11" t="s">
        <v>688</v>
      </c>
      <c r="D296" s="11" t="s">
        <v>236</v>
      </c>
      <c r="E296" s="11" t="str">
        <f t="shared" si="33"/>
        <v>InActive</v>
      </c>
      <c r="F296" s="12">
        <v>7</v>
      </c>
      <c r="G296" s="15">
        <v>434</v>
      </c>
      <c r="H296" s="15">
        <f t="shared" si="34"/>
        <v>62</v>
      </c>
      <c r="J296" s="28"/>
      <c r="K296" s="29"/>
      <c r="L296" s="12">
        <f t="shared" si="29"/>
        <v>7</v>
      </c>
      <c r="M296" s="15">
        <f t="shared" si="30"/>
        <v>434</v>
      </c>
      <c r="P296" s="12">
        <f>SUMIF('Boarding Checkouts'!$D:$D,$A296,'Boarding Checkouts'!E:E)</f>
        <v>7</v>
      </c>
      <c r="Q296" s="15">
        <f>SUMIF('Boarding Checkouts'!$D:$D,$A296,'Boarding Checkouts'!G:G)</f>
        <v>434</v>
      </c>
      <c r="R296" s="12">
        <f t="shared" si="31"/>
        <v>0</v>
      </c>
      <c r="S296" s="15">
        <f t="shared" si="35"/>
        <v>0</v>
      </c>
    </row>
    <row r="297" spans="1:19" ht="13.05" x14ac:dyDescent="0.3">
      <c r="A297" s="11">
        <v>74976</v>
      </c>
      <c r="B297" s="10">
        <v>43572</v>
      </c>
      <c r="C297" s="11" t="s">
        <v>1341</v>
      </c>
      <c r="D297" s="11" t="s">
        <v>232</v>
      </c>
      <c r="E297" s="11" t="str">
        <f t="shared" si="33"/>
        <v>InActive</v>
      </c>
      <c r="F297" s="12">
        <v>7</v>
      </c>
      <c r="G297" s="15">
        <v>371</v>
      </c>
      <c r="H297" s="15">
        <f t="shared" si="34"/>
        <v>53</v>
      </c>
      <c r="J297" s="28"/>
      <c r="K297" s="29"/>
      <c r="L297" s="12">
        <f t="shared" si="29"/>
        <v>7</v>
      </c>
      <c r="M297" s="15">
        <f t="shared" si="30"/>
        <v>371</v>
      </c>
      <c r="P297" s="12">
        <f>SUMIF('Boarding Checkouts'!$D:$D,$A297,'Boarding Checkouts'!E:E)</f>
        <v>7</v>
      </c>
      <c r="Q297" s="15">
        <f>SUMIF('Boarding Checkouts'!$D:$D,$A297,'Boarding Checkouts'!G:G)</f>
        <v>371</v>
      </c>
      <c r="R297" s="12">
        <f t="shared" si="31"/>
        <v>0</v>
      </c>
      <c r="S297" s="15">
        <f t="shared" si="35"/>
        <v>0</v>
      </c>
    </row>
    <row r="298" spans="1:19" ht="13.05" x14ac:dyDescent="0.3">
      <c r="A298" s="11">
        <v>74988</v>
      </c>
      <c r="B298" s="10">
        <v>43572</v>
      </c>
      <c r="C298" s="11" t="s">
        <v>1345</v>
      </c>
      <c r="D298" s="11" t="s">
        <v>236</v>
      </c>
      <c r="E298" s="11" t="str">
        <f t="shared" si="33"/>
        <v>InActive</v>
      </c>
      <c r="F298" s="12">
        <v>7</v>
      </c>
      <c r="G298" s="15">
        <v>434</v>
      </c>
      <c r="H298" s="15">
        <f t="shared" si="34"/>
        <v>62</v>
      </c>
      <c r="J298" s="28"/>
      <c r="K298" s="29"/>
      <c r="L298" s="12">
        <f t="shared" si="29"/>
        <v>7</v>
      </c>
      <c r="M298" s="15">
        <f t="shared" si="30"/>
        <v>434</v>
      </c>
      <c r="P298" s="12">
        <f>SUMIF('Boarding Checkouts'!$D:$D,$A298,'Boarding Checkouts'!E:E)</f>
        <v>7</v>
      </c>
      <c r="Q298" s="15">
        <f>SUMIF('Boarding Checkouts'!$D:$D,$A298,'Boarding Checkouts'!G:G)</f>
        <v>434</v>
      </c>
      <c r="R298" s="12">
        <f t="shared" si="31"/>
        <v>0</v>
      </c>
      <c r="S298" s="15">
        <f t="shared" si="35"/>
        <v>0</v>
      </c>
    </row>
    <row r="299" spans="1:19" ht="13.05" x14ac:dyDescent="0.3">
      <c r="A299" s="11">
        <v>74995</v>
      </c>
      <c r="B299" s="10">
        <v>43583</v>
      </c>
      <c r="C299" s="11" t="s">
        <v>1428</v>
      </c>
      <c r="D299" s="11" t="s">
        <v>232</v>
      </c>
      <c r="E299" s="11" t="str">
        <f t="shared" si="33"/>
        <v>Active</v>
      </c>
      <c r="F299" s="12">
        <v>14</v>
      </c>
      <c r="G299" s="15">
        <v>714</v>
      </c>
      <c r="H299" s="15">
        <f t="shared" si="34"/>
        <v>51</v>
      </c>
      <c r="J299" s="28"/>
      <c r="K299" s="29"/>
      <c r="L299" s="12">
        <f t="shared" si="29"/>
        <v>14</v>
      </c>
      <c r="M299" s="15">
        <f t="shared" si="30"/>
        <v>714</v>
      </c>
      <c r="P299" s="12">
        <f>SUMIF('Boarding Checkouts'!$D:$D,$A299,'Boarding Checkouts'!E:E)</f>
        <v>12</v>
      </c>
      <c r="Q299" s="15">
        <f>SUMIF('Boarding Checkouts'!$D:$D,$A299,'Boarding Checkouts'!G:G)</f>
        <v>612</v>
      </c>
      <c r="R299" s="12">
        <f t="shared" si="31"/>
        <v>2</v>
      </c>
      <c r="S299" s="15">
        <f t="shared" si="35"/>
        <v>102</v>
      </c>
    </row>
    <row r="300" spans="1:19" ht="13.05" x14ac:dyDescent="0.3">
      <c r="A300" s="11">
        <v>75028</v>
      </c>
      <c r="B300" s="10">
        <v>43573</v>
      </c>
      <c r="C300" s="11" t="s">
        <v>263</v>
      </c>
      <c r="D300" s="11" t="s">
        <v>238</v>
      </c>
      <c r="E300" s="11" t="str">
        <f t="shared" si="33"/>
        <v>InActive</v>
      </c>
      <c r="F300" s="12">
        <v>7</v>
      </c>
      <c r="G300" s="15">
        <v>518</v>
      </c>
      <c r="H300" s="15">
        <f t="shared" si="34"/>
        <v>74</v>
      </c>
      <c r="J300" s="28"/>
      <c r="K300" s="29"/>
      <c r="L300" s="12">
        <f t="shared" si="29"/>
        <v>7</v>
      </c>
      <c r="M300" s="15">
        <f t="shared" si="30"/>
        <v>518</v>
      </c>
      <c r="P300" s="12">
        <f>SUMIF('Boarding Checkouts'!$D:$D,$A300,'Boarding Checkouts'!E:E)</f>
        <v>7</v>
      </c>
      <c r="Q300" s="15">
        <f>SUMIF('Boarding Checkouts'!$D:$D,$A300,'Boarding Checkouts'!G:G)</f>
        <v>518</v>
      </c>
      <c r="R300" s="12">
        <f t="shared" si="31"/>
        <v>0</v>
      </c>
      <c r="S300" s="15">
        <f t="shared" si="35"/>
        <v>0</v>
      </c>
    </row>
    <row r="301" spans="1:19" ht="13.05" x14ac:dyDescent="0.3">
      <c r="A301" s="11">
        <v>75029</v>
      </c>
      <c r="B301" s="10">
        <v>43573</v>
      </c>
      <c r="C301" s="11" t="s">
        <v>263</v>
      </c>
      <c r="D301" s="11" t="s">
        <v>238</v>
      </c>
      <c r="E301" s="11" t="str">
        <f t="shared" si="33"/>
        <v>InActive</v>
      </c>
      <c r="F301" s="12">
        <v>7</v>
      </c>
      <c r="G301" s="15">
        <v>518</v>
      </c>
      <c r="H301" s="15">
        <f t="shared" si="34"/>
        <v>74</v>
      </c>
      <c r="J301" s="28"/>
      <c r="K301" s="29"/>
      <c r="L301" s="12">
        <f t="shared" si="29"/>
        <v>7</v>
      </c>
      <c r="M301" s="15">
        <f t="shared" si="30"/>
        <v>518</v>
      </c>
      <c r="P301" s="12">
        <f>SUMIF('Boarding Checkouts'!$D:$D,$A301,'Boarding Checkouts'!E:E)</f>
        <v>7</v>
      </c>
      <c r="Q301" s="15">
        <f>SUMIF('Boarding Checkouts'!$D:$D,$A301,'Boarding Checkouts'!G:G)</f>
        <v>518</v>
      </c>
      <c r="R301" s="12">
        <f t="shared" si="31"/>
        <v>0</v>
      </c>
      <c r="S301" s="15">
        <f t="shared" si="35"/>
        <v>0</v>
      </c>
    </row>
    <row r="302" spans="1:19" ht="13.05" x14ac:dyDescent="0.3">
      <c r="A302" s="11">
        <v>75034</v>
      </c>
      <c r="B302" s="10">
        <v>43580</v>
      </c>
      <c r="C302" s="11" t="s">
        <v>1095</v>
      </c>
      <c r="D302" s="11" t="s">
        <v>232</v>
      </c>
      <c r="E302" s="11" t="str">
        <f t="shared" si="33"/>
        <v>InActive</v>
      </c>
      <c r="F302" s="12">
        <v>7</v>
      </c>
      <c r="G302" s="15">
        <v>371</v>
      </c>
      <c r="H302" s="15">
        <f t="shared" si="34"/>
        <v>53</v>
      </c>
      <c r="J302" s="28"/>
      <c r="K302" s="29"/>
      <c r="L302" s="12">
        <f t="shared" si="29"/>
        <v>7</v>
      </c>
      <c r="M302" s="15">
        <f t="shared" si="30"/>
        <v>371</v>
      </c>
      <c r="P302" s="12">
        <f>SUMIF('Boarding Checkouts'!$D:$D,$A302,'Boarding Checkouts'!E:E)</f>
        <v>7</v>
      </c>
      <c r="Q302" s="15">
        <f>SUMIF('Boarding Checkouts'!$D:$D,$A302,'Boarding Checkouts'!G:G)</f>
        <v>371</v>
      </c>
      <c r="R302" s="12">
        <f t="shared" si="31"/>
        <v>0</v>
      </c>
      <c r="S302" s="15">
        <f t="shared" si="35"/>
        <v>0</v>
      </c>
    </row>
    <row r="303" spans="1:19" ht="13.05" x14ac:dyDescent="0.3">
      <c r="A303" s="11">
        <v>75038</v>
      </c>
      <c r="B303" s="10">
        <v>43582</v>
      </c>
      <c r="C303" s="11" t="s">
        <v>1414</v>
      </c>
      <c r="D303" s="11" t="s">
        <v>236</v>
      </c>
      <c r="E303" s="11" t="str">
        <f t="shared" si="33"/>
        <v>InActive</v>
      </c>
      <c r="F303" s="12">
        <v>7</v>
      </c>
      <c r="G303" s="15">
        <v>434</v>
      </c>
      <c r="H303" s="15">
        <f t="shared" si="34"/>
        <v>62</v>
      </c>
      <c r="J303" s="28"/>
      <c r="K303" s="29"/>
      <c r="L303" s="12">
        <f t="shared" si="29"/>
        <v>7</v>
      </c>
      <c r="M303" s="15">
        <f t="shared" si="30"/>
        <v>434</v>
      </c>
      <c r="P303" s="12">
        <f>SUMIF('Boarding Checkouts'!$D:$D,$A303,'Boarding Checkouts'!E:E)</f>
        <v>7</v>
      </c>
      <c r="Q303" s="15">
        <f>SUMIF('Boarding Checkouts'!$D:$D,$A303,'Boarding Checkouts'!G:G)</f>
        <v>434</v>
      </c>
      <c r="R303" s="12">
        <f t="shared" si="31"/>
        <v>0</v>
      </c>
      <c r="S303" s="15">
        <f t="shared" si="35"/>
        <v>0</v>
      </c>
    </row>
    <row r="304" spans="1:19" ht="13.05" x14ac:dyDescent="0.3">
      <c r="A304" s="11">
        <v>75042</v>
      </c>
      <c r="B304" s="10">
        <v>43582</v>
      </c>
      <c r="C304" s="11" t="s">
        <v>1415</v>
      </c>
      <c r="D304" s="11" t="s">
        <v>236</v>
      </c>
      <c r="E304" s="11" t="str">
        <f t="shared" si="33"/>
        <v>InActive</v>
      </c>
      <c r="F304" s="12">
        <v>7</v>
      </c>
      <c r="G304" s="15">
        <v>434</v>
      </c>
      <c r="H304" s="15">
        <f t="shared" si="34"/>
        <v>62</v>
      </c>
      <c r="J304" s="28"/>
      <c r="K304" s="29"/>
      <c r="L304" s="12">
        <f t="shared" si="29"/>
        <v>7</v>
      </c>
      <c r="M304" s="15">
        <f t="shared" si="30"/>
        <v>434</v>
      </c>
      <c r="P304" s="12">
        <f>SUMIF('Boarding Checkouts'!$D:$D,$A304,'Boarding Checkouts'!E:E)</f>
        <v>7</v>
      </c>
      <c r="Q304" s="15">
        <f>SUMIF('Boarding Checkouts'!$D:$D,$A304,'Boarding Checkouts'!G:G)</f>
        <v>434</v>
      </c>
      <c r="R304" s="12">
        <f t="shared" si="31"/>
        <v>0</v>
      </c>
      <c r="S304" s="15">
        <f t="shared" si="35"/>
        <v>0</v>
      </c>
    </row>
    <row r="305" spans="1:19" ht="13.05" x14ac:dyDescent="0.3">
      <c r="A305" s="11">
        <v>75064</v>
      </c>
      <c r="B305" s="10">
        <v>43576</v>
      </c>
      <c r="C305" s="11" t="s">
        <v>284</v>
      </c>
      <c r="D305" s="11" t="s">
        <v>285</v>
      </c>
      <c r="E305" s="11" t="str">
        <f t="shared" si="33"/>
        <v>InActive</v>
      </c>
      <c r="F305" s="12">
        <v>7</v>
      </c>
      <c r="G305" s="15">
        <v>1008</v>
      </c>
      <c r="H305" s="15">
        <f t="shared" si="34"/>
        <v>144</v>
      </c>
      <c r="J305" s="28"/>
      <c r="K305" s="29"/>
      <c r="L305" s="12">
        <f t="shared" si="29"/>
        <v>7</v>
      </c>
      <c r="M305" s="15">
        <f t="shared" si="30"/>
        <v>1008</v>
      </c>
      <c r="P305" s="12">
        <f>SUMIF('Boarding Checkouts'!$D:$D,$A305,'Boarding Checkouts'!E:E)</f>
        <v>7</v>
      </c>
      <c r="Q305" s="15">
        <f>SUMIF('Boarding Checkouts'!$D:$D,$A305,'Boarding Checkouts'!G:G)</f>
        <v>1008</v>
      </c>
      <c r="R305" s="12">
        <f t="shared" si="31"/>
        <v>0</v>
      </c>
      <c r="S305" s="15">
        <f t="shared" si="35"/>
        <v>0</v>
      </c>
    </row>
    <row r="306" spans="1:19" ht="13.05" x14ac:dyDescent="0.3">
      <c r="A306" s="11">
        <v>75067</v>
      </c>
      <c r="B306" s="10">
        <v>43580</v>
      </c>
      <c r="C306" s="11" t="s">
        <v>1147</v>
      </c>
      <c r="D306" s="11" t="s">
        <v>240</v>
      </c>
      <c r="E306" s="11" t="str">
        <f t="shared" si="33"/>
        <v>InActive</v>
      </c>
      <c r="F306" s="12">
        <v>7</v>
      </c>
      <c r="G306" s="15">
        <v>791</v>
      </c>
      <c r="H306" s="15">
        <f t="shared" si="34"/>
        <v>113</v>
      </c>
      <c r="J306" s="28"/>
      <c r="K306" s="29"/>
      <c r="L306" s="12">
        <f t="shared" si="29"/>
        <v>7</v>
      </c>
      <c r="M306" s="15">
        <f t="shared" si="30"/>
        <v>791</v>
      </c>
      <c r="P306" s="12">
        <f>SUMIF('Boarding Checkouts'!$D:$D,$A306,'Boarding Checkouts'!E:E)</f>
        <v>7</v>
      </c>
      <c r="Q306" s="15">
        <f>SUMIF('Boarding Checkouts'!$D:$D,$A306,'Boarding Checkouts'!G:G)</f>
        <v>791</v>
      </c>
      <c r="R306" s="12">
        <f t="shared" si="31"/>
        <v>0</v>
      </c>
      <c r="S306" s="15">
        <f t="shared" si="35"/>
        <v>0</v>
      </c>
    </row>
    <row r="307" spans="1:19" ht="13.05" x14ac:dyDescent="0.3">
      <c r="A307" s="11">
        <v>75069</v>
      </c>
      <c r="B307" s="10">
        <v>43581</v>
      </c>
      <c r="C307" s="11" t="s">
        <v>1402</v>
      </c>
      <c r="D307" s="11" t="s">
        <v>232</v>
      </c>
      <c r="E307" s="11" t="str">
        <f t="shared" si="33"/>
        <v>InActive</v>
      </c>
      <c r="F307" s="12">
        <v>7</v>
      </c>
      <c r="G307" s="15">
        <v>371</v>
      </c>
      <c r="H307" s="15">
        <f t="shared" si="34"/>
        <v>53</v>
      </c>
      <c r="J307" s="28"/>
      <c r="K307" s="29"/>
      <c r="L307" s="12">
        <f t="shared" ref="L307:L370" si="36">F307</f>
        <v>7</v>
      </c>
      <c r="M307" s="15">
        <f t="shared" ref="M307:M370" si="37">G307</f>
        <v>371</v>
      </c>
      <c r="P307" s="12">
        <f>SUMIF('Boarding Checkouts'!$D:$D,$A307,'Boarding Checkouts'!E:E)</f>
        <v>7</v>
      </c>
      <c r="Q307" s="15">
        <f>SUMIF('Boarding Checkouts'!$D:$D,$A307,'Boarding Checkouts'!G:G)</f>
        <v>371</v>
      </c>
      <c r="R307" s="12">
        <f t="shared" si="31"/>
        <v>0</v>
      </c>
      <c r="S307" s="15">
        <f t="shared" si="35"/>
        <v>0</v>
      </c>
    </row>
    <row r="308" spans="1:19" ht="13.05" x14ac:dyDescent="0.3">
      <c r="A308" s="11">
        <v>75070</v>
      </c>
      <c r="B308" s="10">
        <v>43582</v>
      </c>
      <c r="C308" s="11" t="s">
        <v>1424</v>
      </c>
      <c r="D308" s="11" t="s">
        <v>232</v>
      </c>
      <c r="E308" s="11" t="str">
        <f t="shared" si="33"/>
        <v>InActive</v>
      </c>
      <c r="F308" s="12">
        <v>7</v>
      </c>
      <c r="G308" s="15">
        <v>371</v>
      </c>
      <c r="H308" s="15">
        <f t="shared" si="34"/>
        <v>53</v>
      </c>
      <c r="J308" s="28"/>
      <c r="K308" s="29"/>
      <c r="L308" s="12">
        <f t="shared" si="36"/>
        <v>7</v>
      </c>
      <c r="M308" s="15">
        <f t="shared" si="37"/>
        <v>371</v>
      </c>
      <c r="P308" s="12">
        <f>SUMIF('Boarding Checkouts'!$D:$D,$A308,'Boarding Checkouts'!E:E)</f>
        <v>7</v>
      </c>
      <c r="Q308" s="15">
        <f>SUMIF('Boarding Checkouts'!$D:$D,$A308,'Boarding Checkouts'!G:G)</f>
        <v>371</v>
      </c>
      <c r="R308" s="12">
        <f t="shared" si="31"/>
        <v>0</v>
      </c>
      <c r="S308" s="15">
        <f t="shared" si="35"/>
        <v>0</v>
      </c>
    </row>
    <row r="309" spans="1:19" ht="13.05" x14ac:dyDescent="0.3">
      <c r="A309" s="11">
        <v>75107</v>
      </c>
      <c r="B309" s="10">
        <v>43574</v>
      </c>
      <c r="C309" s="11" t="s">
        <v>677</v>
      </c>
      <c r="D309" s="11" t="s">
        <v>238</v>
      </c>
      <c r="E309" s="11" t="str">
        <f t="shared" si="33"/>
        <v>Active</v>
      </c>
      <c r="F309" s="12">
        <v>7</v>
      </c>
      <c r="G309" s="15">
        <v>518</v>
      </c>
      <c r="H309" s="15">
        <f t="shared" si="34"/>
        <v>74</v>
      </c>
      <c r="J309" s="28"/>
      <c r="K309" s="29"/>
      <c r="L309" s="12">
        <f t="shared" si="36"/>
        <v>7</v>
      </c>
      <c r="M309" s="15">
        <f t="shared" si="37"/>
        <v>518</v>
      </c>
      <c r="P309" s="12">
        <f>SUMIF('Boarding Checkouts'!$D:$D,$A309,'Boarding Checkouts'!E:E)</f>
        <v>3</v>
      </c>
      <c r="Q309" s="15">
        <f>SUMIF('Boarding Checkouts'!$D:$D,$A309,'Boarding Checkouts'!G:G)</f>
        <v>222</v>
      </c>
      <c r="R309" s="12">
        <f t="shared" si="31"/>
        <v>4</v>
      </c>
      <c r="S309" s="15">
        <f t="shared" si="35"/>
        <v>296</v>
      </c>
    </row>
    <row r="310" spans="1:19" ht="12.75" customHeight="1" x14ac:dyDescent="0.3">
      <c r="A310" s="11">
        <v>75127</v>
      </c>
      <c r="B310" s="10">
        <v>43574</v>
      </c>
      <c r="C310" s="11" t="s">
        <v>1356</v>
      </c>
      <c r="D310" s="11" t="s">
        <v>236</v>
      </c>
      <c r="E310" s="11" t="str">
        <f t="shared" si="33"/>
        <v>InActive</v>
      </c>
      <c r="F310" s="12">
        <v>7</v>
      </c>
      <c r="G310" s="15">
        <v>434</v>
      </c>
      <c r="H310" s="15">
        <f t="shared" si="34"/>
        <v>62</v>
      </c>
      <c r="J310" s="28"/>
      <c r="K310" s="29"/>
      <c r="L310" s="12">
        <f t="shared" si="36"/>
        <v>7</v>
      </c>
      <c r="M310" s="15">
        <f t="shared" si="37"/>
        <v>434</v>
      </c>
      <c r="P310" s="12">
        <f>SUMIF('Boarding Checkouts'!$D:$D,$A310,'Boarding Checkouts'!E:E)</f>
        <v>7</v>
      </c>
      <c r="Q310" s="15">
        <f>SUMIF('Boarding Checkouts'!$D:$D,$A310,'Boarding Checkouts'!G:G)</f>
        <v>434</v>
      </c>
      <c r="R310" s="12">
        <f t="shared" si="31"/>
        <v>0</v>
      </c>
      <c r="S310" s="15">
        <f t="shared" si="35"/>
        <v>0</v>
      </c>
    </row>
    <row r="311" spans="1:19" ht="13.05" x14ac:dyDescent="0.3">
      <c r="A311" s="11">
        <v>75130</v>
      </c>
      <c r="B311" s="10">
        <v>43583</v>
      </c>
      <c r="C311" s="11" t="s">
        <v>539</v>
      </c>
      <c r="D311" s="11" t="s">
        <v>232</v>
      </c>
      <c r="E311" s="11" t="str">
        <f t="shared" si="33"/>
        <v>InActive</v>
      </c>
      <c r="F311" s="12">
        <v>7</v>
      </c>
      <c r="G311" s="15">
        <v>371</v>
      </c>
      <c r="H311" s="15">
        <f t="shared" si="34"/>
        <v>53</v>
      </c>
      <c r="J311" s="28"/>
      <c r="K311" s="29"/>
      <c r="L311" s="12">
        <f t="shared" si="36"/>
        <v>7</v>
      </c>
      <c r="M311" s="15">
        <f t="shared" si="37"/>
        <v>371</v>
      </c>
      <c r="P311" s="12">
        <f>SUMIF('Boarding Checkouts'!$D:$D,$A311,'Boarding Checkouts'!E:E)</f>
        <v>7</v>
      </c>
      <c r="Q311" s="15">
        <f>SUMIF('Boarding Checkouts'!$D:$D,$A311,'Boarding Checkouts'!G:G)</f>
        <v>371</v>
      </c>
      <c r="R311" s="12">
        <f t="shared" si="31"/>
        <v>0</v>
      </c>
      <c r="S311" s="15">
        <f t="shared" si="35"/>
        <v>0</v>
      </c>
    </row>
    <row r="312" spans="1:19" ht="13.05" x14ac:dyDescent="0.3">
      <c r="A312" s="11">
        <v>75150</v>
      </c>
      <c r="B312" s="10">
        <v>43582</v>
      </c>
      <c r="C312" s="11" t="s">
        <v>466</v>
      </c>
      <c r="D312" s="11" t="s">
        <v>232</v>
      </c>
      <c r="E312" s="11" t="str">
        <f t="shared" si="33"/>
        <v>InActive</v>
      </c>
      <c r="F312" s="12">
        <v>7</v>
      </c>
      <c r="G312" s="15">
        <v>371</v>
      </c>
      <c r="H312" s="15">
        <f t="shared" si="34"/>
        <v>53</v>
      </c>
      <c r="J312" s="28"/>
      <c r="K312" s="29"/>
      <c r="L312" s="12">
        <f t="shared" si="36"/>
        <v>7</v>
      </c>
      <c r="M312" s="15">
        <f t="shared" si="37"/>
        <v>371</v>
      </c>
      <c r="P312" s="12">
        <f>SUMIF('Boarding Checkouts'!$D:$D,$A312,'Boarding Checkouts'!E:E)</f>
        <v>7</v>
      </c>
      <c r="Q312" s="15">
        <f>SUMIF('Boarding Checkouts'!$D:$D,$A312,'Boarding Checkouts'!G:G)</f>
        <v>371</v>
      </c>
      <c r="R312" s="12">
        <f t="shared" si="31"/>
        <v>0</v>
      </c>
      <c r="S312" s="15">
        <f t="shared" si="35"/>
        <v>0</v>
      </c>
    </row>
    <row r="313" spans="1:19" ht="13.05" x14ac:dyDescent="0.3">
      <c r="A313" s="11">
        <v>75151</v>
      </c>
      <c r="B313" s="10">
        <v>43582</v>
      </c>
      <c r="C313" s="11" t="s">
        <v>449</v>
      </c>
      <c r="D313" s="11" t="s">
        <v>232</v>
      </c>
      <c r="E313" s="11" t="str">
        <f t="shared" si="33"/>
        <v>InActive</v>
      </c>
      <c r="F313" s="12">
        <v>7</v>
      </c>
      <c r="G313" s="15">
        <v>371</v>
      </c>
      <c r="H313" s="15">
        <f t="shared" si="34"/>
        <v>53</v>
      </c>
      <c r="J313" s="28"/>
      <c r="K313" s="29"/>
      <c r="L313" s="12">
        <f t="shared" si="36"/>
        <v>7</v>
      </c>
      <c r="M313" s="15">
        <f t="shared" si="37"/>
        <v>371</v>
      </c>
      <c r="P313" s="12">
        <f>SUMIF('Boarding Checkouts'!$D:$D,$A313,'Boarding Checkouts'!E:E)</f>
        <v>7</v>
      </c>
      <c r="Q313" s="15">
        <f>SUMIF('Boarding Checkouts'!$D:$D,$A313,'Boarding Checkouts'!G:G)</f>
        <v>371</v>
      </c>
      <c r="R313" s="12">
        <f t="shared" si="31"/>
        <v>0</v>
      </c>
      <c r="S313" s="15">
        <f t="shared" ref="S313:S344" si="38">SUM(M313,O313,-Q313)</f>
        <v>0</v>
      </c>
    </row>
    <row r="314" spans="1:19" ht="13.05" x14ac:dyDescent="0.3">
      <c r="A314" s="11">
        <v>75161</v>
      </c>
      <c r="B314" s="10">
        <v>43583</v>
      </c>
      <c r="C314" s="11" t="s">
        <v>155</v>
      </c>
      <c r="D314" s="11" t="s">
        <v>240</v>
      </c>
      <c r="E314" s="11" t="str">
        <f t="shared" si="33"/>
        <v>InActive</v>
      </c>
      <c r="F314" s="12">
        <v>7</v>
      </c>
      <c r="G314" s="15">
        <v>791</v>
      </c>
      <c r="H314" s="15">
        <f t="shared" si="34"/>
        <v>113</v>
      </c>
      <c r="J314" s="28"/>
      <c r="K314" s="29"/>
      <c r="L314" s="12">
        <f t="shared" si="36"/>
        <v>7</v>
      </c>
      <c r="M314" s="15">
        <f t="shared" si="37"/>
        <v>791</v>
      </c>
      <c r="P314" s="12">
        <f>SUMIF('Boarding Checkouts'!$D:$D,$A314,'Boarding Checkouts'!E:E)</f>
        <v>7</v>
      </c>
      <c r="Q314" s="15">
        <f>SUMIF('Boarding Checkouts'!$D:$D,$A314,'Boarding Checkouts'!G:G)</f>
        <v>791</v>
      </c>
      <c r="R314" s="12">
        <f t="shared" si="31"/>
        <v>0</v>
      </c>
      <c r="S314" s="15">
        <f t="shared" si="38"/>
        <v>0</v>
      </c>
    </row>
    <row r="315" spans="1:19" ht="13.05" x14ac:dyDescent="0.3">
      <c r="A315" s="11">
        <v>75168</v>
      </c>
      <c r="B315" s="10">
        <v>43582</v>
      </c>
      <c r="C315" s="11" t="s">
        <v>146</v>
      </c>
      <c r="D315" s="11" t="s">
        <v>238</v>
      </c>
      <c r="E315" s="11" t="str">
        <f t="shared" si="33"/>
        <v>InActive</v>
      </c>
      <c r="F315" s="12">
        <v>7</v>
      </c>
      <c r="G315" s="15">
        <v>518</v>
      </c>
      <c r="H315" s="15">
        <f t="shared" si="34"/>
        <v>74</v>
      </c>
      <c r="J315" s="28"/>
      <c r="K315" s="29"/>
      <c r="L315" s="12">
        <f t="shared" si="36"/>
        <v>7</v>
      </c>
      <c r="M315" s="15">
        <f t="shared" si="37"/>
        <v>518</v>
      </c>
      <c r="P315" s="12">
        <f>SUMIF('Boarding Checkouts'!$D:$D,$A315,'Boarding Checkouts'!E:E)</f>
        <v>7</v>
      </c>
      <c r="Q315" s="15">
        <f>SUMIF('Boarding Checkouts'!$D:$D,$A315,'Boarding Checkouts'!G:G)</f>
        <v>518</v>
      </c>
      <c r="R315" s="12">
        <f t="shared" si="31"/>
        <v>0</v>
      </c>
      <c r="S315" s="15">
        <f t="shared" si="38"/>
        <v>0</v>
      </c>
    </row>
    <row r="316" spans="1:19" ht="13.05" x14ac:dyDescent="0.3">
      <c r="A316" s="11">
        <v>75170</v>
      </c>
      <c r="B316" s="10">
        <v>43581</v>
      </c>
      <c r="C316" s="11" t="s">
        <v>1122</v>
      </c>
      <c r="D316" s="11" t="s">
        <v>232</v>
      </c>
      <c r="E316" s="11" t="str">
        <f t="shared" si="33"/>
        <v>InActive</v>
      </c>
      <c r="F316" s="12">
        <v>7</v>
      </c>
      <c r="G316" s="15">
        <v>371</v>
      </c>
      <c r="H316" s="15">
        <f t="shared" si="34"/>
        <v>53</v>
      </c>
      <c r="J316" s="28"/>
      <c r="K316" s="29"/>
      <c r="L316" s="12">
        <f t="shared" si="36"/>
        <v>7</v>
      </c>
      <c r="M316" s="15">
        <f t="shared" si="37"/>
        <v>371</v>
      </c>
      <c r="P316" s="12">
        <f>SUMIF('Boarding Checkouts'!$D:$D,$A316,'Boarding Checkouts'!E:E)</f>
        <v>7</v>
      </c>
      <c r="Q316" s="15">
        <f>SUMIF('Boarding Checkouts'!$D:$D,$A316,'Boarding Checkouts'!G:G)</f>
        <v>371</v>
      </c>
      <c r="R316" s="12">
        <f t="shared" si="31"/>
        <v>0</v>
      </c>
      <c r="S316" s="15">
        <f t="shared" si="38"/>
        <v>0</v>
      </c>
    </row>
    <row r="317" spans="1:19" ht="13.05" x14ac:dyDescent="0.3">
      <c r="A317" s="11">
        <v>75171</v>
      </c>
      <c r="B317" s="10">
        <v>43582</v>
      </c>
      <c r="C317" s="11" t="s">
        <v>582</v>
      </c>
      <c r="D317" s="11" t="s">
        <v>232</v>
      </c>
      <c r="E317" s="11" t="str">
        <f t="shared" si="33"/>
        <v>InActive</v>
      </c>
      <c r="F317" s="12">
        <v>7</v>
      </c>
      <c r="G317" s="15">
        <v>371</v>
      </c>
      <c r="H317" s="15">
        <f t="shared" si="34"/>
        <v>53</v>
      </c>
      <c r="J317" s="28"/>
      <c r="K317" s="29"/>
      <c r="L317" s="12">
        <f t="shared" si="36"/>
        <v>7</v>
      </c>
      <c r="M317" s="15">
        <f t="shared" si="37"/>
        <v>371</v>
      </c>
      <c r="P317" s="12">
        <f>SUMIF('Boarding Checkouts'!$D:$D,$A317,'Boarding Checkouts'!E:E)</f>
        <v>7</v>
      </c>
      <c r="Q317" s="15">
        <f>SUMIF('Boarding Checkouts'!$D:$D,$A317,'Boarding Checkouts'!G:G)</f>
        <v>371</v>
      </c>
      <c r="R317" s="12">
        <f t="shared" si="31"/>
        <v>0</v>
      </c>
      <c r="S317" s="15">
        <f t="shared" si="38"/>
        <v>0</v>
      </c>
    </row>
    <row r="318" spans="1:19" ht="13.05" x14ac:dyDescent="0.3">
      <c r="A318" s="11">
        <v>75174</v>
      </c>
      <c r="B318" s="10">
        <v>43582</v>
      </c>
      <c r="C318" s="11" t="s">
        <v>1303</v>
      </c>
      <c r="D318" s="11" t="s">
        <v>232</v>
      </c>
      <c r="E318" s="11" t="str">
        <f t="shared" si="33"/>
        <v>InActive</v>
      </c>
      <c r="F318" s="12">
        <v>7</v>
      </c>
      <c r="G318" s="15">
        <v>371</v>
      </c>
      <c r="H318" s="15">
        <f t="shared" si="34"/>
        <v>53</v>
      </c>
      <c r="J318" s="28"/>
      <c r="K318" s="29"/>
      <c r="L318" s="12">
        <f t="shared" si="36"/>
        <v>7</v>
      </c>
      <c r="M318" s="15">
        <f t="shared" si="37"/>
        <v>371</v>
      </c>
      <c r="P318" s="12">
        <f>SUMIF('Boarding Checkouts'!$D:$D,$A318,'Boarding Checkouts'!E:E)</f>
        <v>7</v>
      </c>
      <c r="Q318" s="15">
        <f>SUMIF('Boarding Checkouts'!$D:$D,$A318,'Boarding Checkouts'!G:G)</f>
        <v>371</v>
      </c>
      <c r="R318" s="12">
        <f t="shared" si="31"/>
        <v>0</v>
      </c>
      <c r="S318" s="15">
        <f t="shared" si="38"/>
        <v>0</v>
      </c>
    </row>
    <row r="319" spans="1:19" ht="13.05" x14ac:dyDescent="0.3">
      <c r="A319" s="11">
        <v>75193</v>
      </c>
      <c r="B319" s="10">
        <v>43580</v>
      </c>
      <c r="C319" s="11" t="s">
        <v>318</v>
      </c>
      <c r="D319" s="11" t="s">
        <v>238</v>
      </c>
      <c r="E319" s="11" t="str">
        <f t="shared" si="33"/>
        <v>InActive</v>
      </c>
      <c r="F319" s="12">
        <v>7</v>
      </c>
      <c r="G319" s="15">
        <v>518</v>
      </c>
      <c r="H319" s="15">
        <f t="shared" si="34"/>
        <v>74</v>
      </c>
      <c r="J319" s="28"/>
      <c r="K319" s="29"/>
      <c r="L319" s="12">
        <f t="shared" si="36"/>
        <v>7</v>
      </c>
      <c r="M319" s="15">
        <f t="shared" si="37"/>
        <v>518</v>
      </c>
      <c r="P319" s="12">
        <f>SUMIF('Boarding Checkouts'!$D:$D,$A319,'Boarding Checkouts'!E:E)</f>
        <v>7</v>
      </c>
      <c r="Q319" s="15">
        <f>SUMIF('Boarding Checkouts'!$D:$D,$A319,'Boarding Checkouts'!G:G)</f>
        <v>518</v>
      </c>
      <c r="R319" s="12">
        <f t="shared" si="31"/>
        <v>0</v>
      </c>
      <c r="S319" s="15">
        <f t="shared" si="38"/>
        <v>0</v>
      </c>
    </row>
    <row r="320" spans="1:19" ht="13.05" x14ac:dyDescent="0.3">
      <c r="A320" s="11">
        <v>75212</v>
      </c>
      <c r="B320" s="10">
        <v>43582</v>
      </c>
      <c r="C320" s="11" t="s">
        <v>244</v>
      </c>
      <c r="D320" s="11" t="s">
        <v>232</v>
      </c>
      <c r="E320" s="11" t="str">
        <f t="shared" si="33"/>
        <v>InActive</v>
      </c>
      <c r="F320" s="12">
        <v>7</v>
      </c>
      <c r="G320" s="15">
        <v>371</v>
      </c>
      <c r="H320" s="15">
        <f t="shared" si="34"/>
        <v>53</v>
      </c>
      <c r="J320" s="28"/>
      <c r="K320" s="29"/>
      <c r="L320" s="12">
        <f t="shared" si="36"/>
        <v>7</v>
      </c>
      <c r="M320" s="15">
        <f t="shared" si="37"/>
        <v>371</v>
      </c>
      <c r="P320" s="12">
        <f>SUMIF('Boarding Checkouts'!$D:$D,$A320,'Boarding Checkouts'!E:E)</f>
        <v>7</v>
      </c>
      <c r="Q320" s="15">
        <f>SUMIF('Boarding Checkouts'!$D:$D,$A320,'Boarding Checkouts'!G:G)</f>
        <v>371</v>
      </c>
      <c r="R320" s="12">
        <f t="shared" ref="R320:R383" si="39">SUM(L320,N320,-P320)</f>
        <v>0</v>
      </c>
      <c r="S320" s="15">
        <f t="shared" si="38"/>
        <v>0</v>
      </c>
    </row>
    <row r="321" spans="1:19" ht="13.05" x14ac:dyDescent="0.3">
      <c r="A321" s="11">
        <v>75218</v>
      </c>
      <c r="B321" s="10">
        <v>43577</v>
      </c>
      <c r="C321" s="11" t="s">
        <v>170</v>
      </c>
      <c r="D321" s="11" t="s">
        <v>232</v>
      </c>
      <c r="E321" s="11" t="str">
        <f t="shared" si="33"/>
        <v>Active</v>
      </c>
      <c r="F321" s="12">
        <v>14</v>
      </c>
      <c r="G321" s="15">
        <v>714</v>
      </c>
      <c r="H321" s="15">
        <f t="shared" si="34"/>
        <v>51</v>
      </c>
      <c r="J321" s="28"/>
      <c r="K321" s="29"/>
      <c r="L321" s="12">
        <f t="shared" si="36"/>
        <v>14</v>
      </c>
      <c r="M321" s="15">
        <f t="shared" si="37"/>
        <v>714</v>
      </c>
      <c r="P321" s="12">
        <f>SUMIF('Boarding Checkouts'!$D:$D,$A321,'Boarding Checkouts'!E:E)</f>
        <v>12</v>
      </c>
      <c r="Q321" s="15">
        <f>SUMIF('Boarding Checkouts'!$D:$D,$A321,'Boarding Checkouts'!G:G)</f>
        <v>612</v>
      </c>
      <c r="R321" s="12">
        <f t="shared" si="39"/>
        <v>2</v>
      </c>
      <c r="S321" s="15">
        <f t="shared" si="38"/>
        <v>102</v>
      </c>
    </row>
    <row r="322" spans="1:19" ht="13.05" x14ac:dyDescent="0.3">
      <c r="A322" s="11">
        <v>75232</v>
      </c>
      <c r="B322" s="10">
        <v>43581</v>
      </c>
      <c r="C322" s="11" t="s">
        <v>1082</v>
      </c>
      <c r="D322" s="11" t="s">
        <v>242</v>
      </c>
      <c r="E322" s="11" t="str">
        <f t="shared" ref="E322:E385" si="40">IF(R322&gt;0,"Active","InActive")</f>
        <v>InActive</v>
      </c>
      <c r="F322" s="12">
        <v>7</v>
      </c>
      <c r="G322" s="15">
        <v>889</v>
      </c>
      <c r="H322" s="15">
        <f t="shared" ref="H322:H385" si="41">ROUND(G322/F322,2)</f>
        <v>127</v>
      </c>
      <c r="J322" s="28"/>
      <c r="K322" s="29"/>
      <c r="L322" s="12">
        <f t="shared" si="36"/>
        <v>7</v>
      </c>
      <c r="M322" s="15">
        <f t="shared" si="37"/>
        <v>889</v>
      </c>
      <c r="P322" s="12">
        <f>SUMIF('Boarding Checkouts'!$D:$D,$A322,'Boarding Checkouts'!E:E)</f>
        <v>7</v>
      </c>
      <c r="Q322" s="15">
        <f>SUMIF('Boarding Checkouts'!$D:$D,$A322,'Boarding Checkouts'!G:G)</f>
        <v>889</v>
      </c>
      <c r="R322" s="12">
        <f t="shared" si="39"/>
        <v>0</v>
      </c>
      <c r="S322" s="15">
        <f t="shared" si="38"/>
        <v>0</v>
      </c>
    </row>
    <row r="323" spans="1:19" ht="13.05" x14ac:dyDescent="0.3">
      <c r="A323" s="11">
        <v>75279</v>
      </c>
      <c r="B323" s="10">
        <v>43586</v>
      </c>
      <c r="C323" s="11" t="s">
        <v>286</v>
      </c>
      <c r="D323" s="11" t="s">
        <v>232</v>
      </c>
      <c r="E323" s="11" t="str">
        <f t="shared" si="40"/>
        <v>InActive</v>
      </c>
      <c r="F323" s="12">
        <v>7</v>
      </c>
      <c r="G323" s="15">
        <v>371</v>
      </c>
      <c r="H323" s="15">
        <f t="shared" si="41"/>
        <v>53</v>
      </c>
      <c r="J323" s="28"/>
      <c r="K323" s="29"/>
      <c r="L323" s="12">
        <f t="shared" si="36"/>
        <v>7</v>
      </c>
      <c r="M323" s="15">
        <f t="shared" si="37"/>
        <v>371</v>
      </c>
      <c r="P323" s="12">
        <f>SUMIF('Boarding Checkouts'!$D:$D,$A323,'Boarding Checkouts'!E:E)</f>
        <v>7</v>
      </c>
      <c r="Q323" s="15">
        <f>SUMIF('Boarding Checkouts'!$D:$D,$A323,'Boarding Checkouts'!G:G)</f>
        <v>371</v>
      </c>
      <c r="R323" s="12">
        <f t="shared" si="39"/>
        <v>0</v>
      </c>
      <c r="S323" s="15">
        <f t="shared" si="38"/>
        <v>0</v>
      </c>
    </row>
    <row r="324" spans="1:19" ht="13.05" x14ac:dyDescent="0.3">
      <c r="A324" s="11">
        <v>75286</v>
      </c>
      <c r="B324" s="10">
        <v>43578</v>
      </c>
      <c r="C324" s="11" t="s">
        <v>279</v>
      </c>
      <c r="D324" s="11" t="s">
        <v>242</v>
      </c>
      <c r="E324" s="11" t="str">
        <f t="shared" si="40"/>
        <v>InActive</v>
      </c>
      <c r="F324" s="12">
        <v>7</v>
      </c>
      <c r="G324" s="15">
        <v>889</v>
      </c>
      <c r="H324" s="15">
        <f t="shared" si="41"/>
        <v>127</v>
      </c>
      <c r="J324" s="28"/>
      <c r="K324" s="29"/>
      <c r="L324" s="12">
        <f t="shared" si="36"/>
        <v>7</v>
      </c>
      <c r="M324" s="15">
        <f t="shared" si="37"/>
        <v>889</v>
      </c>
      <c r="P324" s="12">
        <f>SUMIF('Boarding Checkouts'!$D:$D,$A324,'Boarding Checkouts'!E:E)</f>
        <v>7</v>
      </c>
      <c r="Q324" s="15">
        <f>SUMIF('Boarding Checkouts'!$D:$D,$A324,'Boarding Checkouts'!G:G)</f>
        <v>889</v>
      </c>
      <c r="R324" s="12">
        <f t="shared" si="39"/>
        <v>0</v>
      </c>
      <c r="S324" s="15">
        <f t="shared" si="38"/>
        <v>0</v>
      </c>
    </row>
    <row r="325" spans="1:19" ht="13.05" x14ac:dyDescent="0.3">
      <c r="A325" s="11">
        <v>75288</v>
      </c>
      <c r="B325" s="10">
        <v>43578</v>
      </c>
      <c r="C325" s="11" t="s">
        <v>1311</v>
      </c>
      <c r="D325" s="11" t="s">
        <v>232</v>
      </c>
      <c r="E325" s="11" t="str">
        <f t="shared" si="40"/>
        <v>InActive</v>
      </c>
      <c r="F325" s="12">
        <v>7</v>
      </c>
      <c r="G325" s="15">
        <v>371</v>
      </c>
      <c r="H325" s="15">
        <f t="shared" si="41"/>
        <v>53</v>
      </c>
      <c r="J325" s="28"/>
      <c r="K325" s="29"/>
      <c r="L325" s="12">
        <f t="shared" si="36"/>
        <v>7</v>
      </c>
      <c r="M325" s="15">
        <f t="shared" si="37"/>
        <v>371</v>
      </c>
      <c r="P325" s="12">
        <f>SUMIF('Boarding Checkouts'!$D:$D,$A325,'Boarding Checkouts'!E:E)</f>
        <v>7</v>
      </c>
      <c r="Q325" s="15">
        <f>SUMIF('Boarding Checkouts'!$D:$D,$A325,'Boarding Checkouts'!G:G)</f>
        <v>371</v>
      </c>
      <c r="R325" s="12">
        <f t="shared" si="39"/>
        <v>0</v>
      </c>
      <c r="S325" s="15">
        <f t="shared" si="38"/>
        <v>0</v>
      </c>
    </row>
    <row r="326" spans="1:19" ht="13.05" x14ac:dyDescent="0.3">
      <c r="A326" s="11">
        <v>75298</v>
      </c>
      <c r="B326" s="10">
        <v>43582</v>
      </c>
      <c r="C326" s="11" t="s">
        <v>287</v>
      </c>
      <c r="D326" s="11" t="s">
        <v>236</v>
      </c>
      <c r="E326" s="11" t="str">
        <f t="shared" si="40"/>
        <v>Active</v>
      </c>
      <c r="F326" s="12">
        <v>7</v>
      </c>
      <c r="G326" s="15">
        <v>434</v>
      </c>
      <c r="H326" s="15">
        <f t="shared" si="41"/>
        <v>62</v>
      </c>
      <c r="J326" s="28"/>
      <c r="K326" s="29"/>
      <c r="L326" s="12">
        <f t="shared" si="36"/>
        <v>7</v>
      </c>
      <c r="M326" s="15">
        <f t="shared" si="37"/>
        <v>434</v>
      </c>
      <c r="P326" s="12">
        <f>SUMIF('Boarding Checkouts'!$D:$D,$A326,'Boarding Checkouts'!E:E)</f>
        <v>4</v>
      </c>
      <c r="Q326" s="15">
        <f>SUMIF('Boarding Checkouts'!$D:$D,$A326,'Boarding Checkouts'!G:G)</f>
        <v>248</v>
      </c>
      <c r="R326" s="12">
        <f t="shared" si="39"/>
        <v>3</v>
      </c>
      <c r="S326" s="15">
        <f t="shared" si="38"/>
        <v>186</v>
      </c>
    </row>
    <row r="327" spans="1:19" ht="13.05" x14ac:dyDescent="0.3">
      <c r="A327" s="11">
        <v>75319</v>
      </c>
      <c r="B327" s="10">
        <v>43583</v>
      </c>
      <c r="C327" s="11" t="s">
        <v>343</v>
      </c>
      <c r="D327" s="11" t="s">
        <v>232</v>
      </c>
      <c r="E327" s="11" t="str">
        <f t="shared" si="40"/>
        <v>InActive</v>
      </c>
      <c r="F327" s="12">
        <v>7</v>
      </c>
      <c r="G327" s="15">
        <v>371</v>
      </c>
      <c r="H327" s="15">
        <f t="shared" si="41"/>
        <v>53</v>
      </c>
      <c r="J327" s="28"/>
      <c r="K327" s="29"/>
      <c r="L327" s="12">
        <f t="shared" si="36"/>
        <v>7</v>
      </c>
      <c r="M327" s="15">
        <f t="shared" si="37"/>
        <v>371</v>
      </c>
      <c r="P327" s="12">
        <f>SUMIF('Boarding Checkouts'!$D:$D,$A327,'Boarding Checkouts'!E:E)</f>
        <v>7</v>
      </c>
      <c r="Q327" s="15">
        <f>SUMIF('Boarding Checkouts'!$D:$D,$A327,'Boarding Checkouts'!G:G)</f>
        <v>371</v>
      </c>
      <c r="R327" s="12">
        <f t="shared" si="39"/>
        <v>0</v>
      </c>
      <c r="S327" s="15">
        <f t="shared" si="38"/>
        <v>0</v>
      </c>
    </row>
    <row r="328" spans="1:19" ht="13.05" x14ac:dyDescent="0.3">
      <c r="A328" s="11">
        <v>75321</v>
      </c>
      <c r="B328" s="10">
        <v>43586</v>
      </c>
      <c r="C328" s="11" t="s">
        <v>1445</v>
      </c>
      <c r="D328" s="11" t="s">
        <v>236</v>
      </c>
      <c r="E328" s="11" t="str">
        <f t="shared" si="40"/>
        <v>InActive</v>
      </c>
      <c r="F328" s="12">
        <v>7</v>
      </c>
      <c r="G328" s="15">
        <v>434</v>
      </c>
      <c r="H328" s="15">
        <f t="shared" si="41"/>
        <v>62</v>
      </c>
      <c r="J328" s="28"/>
      <c r="K328" s="29"/>
      <c r="L328" s="12">
        <f t="shared" si="36"/>
        <v>7</v>
      </c>
      <c r="M328" s="15">
        <f t="shared" si="37"/>
        <v>434</v>
      </c>
      <c r="P328" s="12">
        <f>SUMIF('Boarding Checkouts'!$D:$D,$A328,'Boarding Checkouts'!E:E)</f>
        <v>7</v>
      </c>
      <c r="Q328" s="15">
        <f>SUMIF('Boarding Checkouts'!$D:$D,$A328,'Boarding Checkouts'!G:G)</f>
        <v>434</v>
      </c>
      <c r="R328" s="12">
        <f t="shared" si="39"/>
        <v>0</v>
      </c>
      <c r="S328" s="15">
        <f t="shared" si="38"/>
        <v>0</v>
      </c>
    </row>
    <row r="329" spans="1:19" ht="13.05" x14ac:dyDescent="0.3">
      <c r="A329" s="11">
        <v>75326</v>
      </c>
      <c r="B329" s="10">
        <v>43586</v>
      </c>
      <c r="C329" s="11" t="s">
        <v>1448</v>
      </c>
      <c r="D329" s="11" t="s">
        <v>240</v>
      </c>
      <c r="E329" s="11" t="str">
        <f t="shared" si="40"/>
        <v>InActive</v>
      </c>
      <c r="F329" s="12">
        <v>7</v>
      </c>
      <c r="G329" s="15">
        <v>791</v>
      </c>
      <c r="H329" s="15">
        <f t="shared" si="41"/>
        <v>113</v>
      </c>
      <c r="J329" s="28"/>
      <c r="K329" s="29"/>
      <c r="L329" s="12">
        <f t="shared" si="36"/>
        <v>7</v>
      </c>
      <c r="M329" s="15">
        <f t="shared" si="37"/>
        <v>791</v>
      </c>
      <c r="P329" s="12">
        <f>SUMIF('Boarding Checkouts'!$D:$D,$A329,'Boarding Checkouts'!E:E)</f>
        <v>7</v>
      </c>
      <c r="Q329" s="15">
        <f>SUMIF('Boarding Checkouts'!$D:$D,$A329,'Boarding Checkouts'!G:G)</f>
        <v>791</v>
      </c>
      <c r="R329" s="12">
        <f t="shared" si="39"/>
        <v>0</v>
      </c>
      <c r="S329" s="15">
        <f t="shared" si="38"/>
        <v>0</v>
      </c>
    </row>
    <row r="330" spans="1:19" ht="13.05" x14ac:dyDescent="0.3">
      <c r="A330" s="11">
        <v>75334</v>
      </c>
      <c r="B330" s="10">
        <v>43578</v>
      </c>
      <c r="C330" s="11" t="s">
        <v>517</v>
      </c>
      <c r="D330" s="11" t="s">
        <v>232</v>
      </c>
      <c r="E330" s="11" t="str">
        <f t="shared" si="40"/>
        <v>InActive</v>
      </c>
      <c r="F330" s="12">
        <v>14</v>
      </c>
      <c r="G330" s="15">
        <v>714</v>
      </c>
      <c r="H330" s="15">
        <f t="shared" si="41"/>
        <v>51</v>
      </c>
      <c r="J330" s="28"/>
      <c r="K330" s="29"/>
      <c r="L330" s="12">
        <f t="shared" si="36"/>
        <v>14</v>
      </c>
      <c r="M330" s="15">
        <f t="shared" si="37"/>
        <v>714</v>
      </c>
      <c r="P330" s="12">
        <f>SUMIF('Boarding Checkouts'!$D:$D,$A330,'Boarding Checkouts'!E:E)</f>
        <v>14</v>
      </c>
      <c r="Q330" s="15">
        <f>SUMIF('Boarding Checkouts'!$D:$D,$A330,'Boarding Checkouts'!G:G)</f>
        <v>714</v>
      </c>
      <c r="R330" s="12">
        <f t="shared" si="39"/>
        <v>0</v>
      </c>
      <c r="S330" s="15">
        <f t="shared" si="38"/>
        <v>0</v>
      </c>
    </row>
    <row r="331" spans="1:19" ht="13.05" x14ac:dyDescent="0.3">
      <c r="A331" s="11">
        <v>75535</v>
      </c>
      <c r="B331" s="10">
        <v>43583</v>
      </c>
      <c r="C331" s="11" t="s">
        <v>359</v>
      </c>
      <c r="D331" s="11" t="s">
        <v>232</v>
      </c>
      <c r="E331" s="11" t="str">
        <f t="shared" si="40"/>
        <v>InActive</v>
      </c>
      <c r="F331" s="12">
        <v>14</v>
      </c>
      <c r="G331" s="15">
        <v>714</v>
      </c>
      <c r="H331" s="15">
        <f t="shared" si="41"/>
        <v>51</v>
      </c>
      <c r="J331" s="28"/>
      <c r="K331" s="29"/>
      <c r="L331" s="12">
        <f t="shared" si="36"/>
        <v>14</v>
      </c>
      <c r="M331" s="15">
        <f t="shared" si="37"/>
        <v>714</v>
      </c>
      <c r="P331" s="12">
        <f>SUMIF('Boarding Checkouts'!$D:$D,$A331,'Boarding Checkouts'!E:E)</f>
        <v>14</v>
      </c>
      <c r="Q331" s="15">
        <f>SUMIF('Boarding Checkouts'!$D:$D,$A331,'Boarding Checkouts'!G:G)</f>
        <v>714</v>
      </c>
      <c r="R331" s="12">
        <f t="shared" si="39"/>
        <v>0</v>
      </c>
      <c r="S331" s="15">
        <f t="shared" si="38"/>
        <v>0</v>
      </c>
    </row>
    <row r="332" spans="1:19" ht="13.05" x14ac:dyDescent="0.3">
      <c r="A332" s="11">
        <v>75723</v>
      </c>
      <c r="B332" s="10">
        <v>43591</v>
      </c>
      <c r="C332" s="11" t="s">
        <v>924</v>
      </c>
      <c r="D332" s="11" t="s">
        <v>236</v>
      </c>
      <c r="E332" s="11" t="str">
        <f t="shared" si="40"/>
        <v>InActive</v>
      </c>
      <c r="F332" s="12">
        <v>7</v>
      </c>
      <c r="G332" s="15">
        <v>434</v>
      </c>
      <c r="H332" s="15">
        <f t="shared" si="41"/>
        <v>62</v>
      </c>
      <c r="J332" s="28"/>
      <c r="K332" s="29"/>
      <c r="L332" s="12">
        <f t="shared" si="36"/>
        <v>7</v>
      </c>
      <c r="M332" s="15">
        <f t="shared" si="37"/>
        <v>434</v>
      </c>
      <c r="P332" s="12">
        <f>SUMIF('Boarding Checkouts'!$D:$D,$A332,'Boarding Checkouts'!E:E)</f>
        <v>7</v>
      </c>
      <c r="Q332" s="15">
        <f>SUMIF('Boarding Checkouts'!$D:$D,$A332,'Boarding Checkouts'!G:G)</f>
        <v>434</v>
      </c>
      <c r="R332" s="12">
        <f t="shared" si="39"/>
        <v>0</v>
      </c>
      <c r="S332" s="15">
        <f t="shared" si="38"/>
        <v>0</v>
      </c>
    </row>
    <row r="333" spans="1:19" ht="13.05" x14ac:dyDescent="0.3">
      <c r="A333" s="11">
        <v>75730</v>
      </c>
      <c r="B333" s="10">
        <v>43586</v>
      </c>
      <c r="C333" s="11" t="s">
        <v>311</v>
      </c>
      <c r="D333" s="11" t="s">
        <v>232</v>
      </c>
      <c r="E333" s="11" t="str">
        <f t="shared" si="40"/>
        <v>InActive</v>
      </c>
      <c r="F333" s="12">
        <v>14</v>
      </c>
      <c r="G333" s="15">
        <v>714</v>
      </c>
      <c r="H333" s="15">
        <f t="shared" si="41"/>
        <v>51</v>
      </c>
      <c r="J333" s="28"/>
      <c r="K333" s="29"/>
      <c r="L333" s="12">
        <f t="shared" si="36"/>
        <v>14</v>
      </c>
      <c r="M333" s="15">
        <f t="shared" si="37"/>
        <v>714</v>
      </c>
      <c r="P333" s="12">
        <f>SUMIF('Boarding Checkouts'!$D:$D,$A333,'Boarding Checkouts'!E:E)</f>
        <v>14</v>
      </c>
      <c r="Q333" s="15">
        <f>SUMIF('Boarding Checkouts'!$D:$D,$A333,'Boarding Checkouts'!G:G)</f>
        <v>714</v>
      </c>
      <c r="R333" s="12">
        <f t="shared" si="39"/>
        <v>0</v>
      </c>
      <c r="S333" s="15">
        <f t="shared" si="38"/>
        <v>0</v>
      </c>
    </row>
    <row r="334" spans="1:19" ht="13.05" x14ac:dyDescent="0.3">
      <c r="A334" s="11">
        <v>75752</v>
      </c>
      <c r="B334" s="10">
        <v>43587</v>
      </c>
      <c r="C334" s="11" t="s">
        <v>213</v>
      </c>
      <c r="D334" s="11" t="s">
        <v>236</v>
      </c>
      <c r="E334" s="11" t="str">
        <f t="shared" si="40"/>
        <v>Active</v>
      </c>
      <c r="F334" s="12">
        <v>7</v>
      </c>
      <c r="G334" s="15">
        <v>434</v>
      </c>
      <c r="H334" s="15">
        <f t="shared" si="41"/>
        <v>62</v>
      </c>
      <c r="J334" s="28"/>
      <c r="K334" s="29"/>
      <c r="L334" s="12">
        <f t="shared" si="36"/>
        <v>7</v>
      </c>
      <c r="M334" s="15">
        <f t="shared" si="37"/>
        <v>434</v>
      </c>
      <c r="P334" s="12">
        <f>SUMIF('Boarding Checkouts'!$D:$D,$A334,'Boarding Checkouts'!E:E)</f>
        <v>5</v>
      </c>
      <c r="Q334" s="15">
        <f>SUMIF('Boarding Checkouts'!$D:$D,$A334,'Boarding Checkouts'!G:G)</f>
        <v>310</v>
      </c>
      <c r="R334" s="12">
        <f t="shared" si="39"/>
        <v>2</v>
      </c>
      <c r="S334" s="15">
        <f t="shared" si="38"/>
        <v>124</v>
      </c>
    </row>
    <row r="335" spans="1:19" ht="13.05" x14ac:dyDescent="0.3">
      <c r="A335" s="11">
        <v>75755</v>
      </c>
      <c r="B335" s="10">
        <v>43587</v>
      </c>
      <c r="C335" s="11" t="s">
        <v>270</v>
      </c>
      <c r="D335" s="11" t="s">
        <v>232</v>
      </c>
      <c r="E335" s="11" t="str">
        <f t="shared" si="40"/>
        <v>InActive</v>
      </c>
      <c r="F335" s="12">
        <v>14</v>
      </c>
      <c r="G335" s="15">
        <v>714</v>
      </c>
      <c r="H335" s="15">
        <f t="shared" si="41"/>
        <v>51</v>
      </c>
      <c r="J335" s="28"/>
      <c r="K335" s="29"/>
      <c r="L335" s="12">
        <f t="shared" si="36"/>
        <v>14</v>
      </c>
      <c r="M335" s="15">
        <f t="shared" si="37"/>
        <v>714</v>
      </c>
      <c r="P335" s="12">
        <f>SUMIF('Boarding Checkouts'!$D:$D,$A335,'Boarding Checkouts'!E:E)</f>
        <v>14</v>
      </c>
      <c r="Q335" s="15">
        <f>SUMIF('Boarding Checkouts'!$D:$D,$A335,'Boarding Checkouts'!G:G)</f>
        <v>714</v>
      </c>
      <c r="R335" s="12">
        <f t="shared" si="39"/>
        <v>0</v>
      </c>
      <c r="S335" s="15">
        <f t="shared" si="38"/>
        <v>0</v>
      </c>
    </row>
    <row r="336" spans="1:19" ht="13.05" x14ac:dyDescent="0.3">
      <c r="A336" s="11">
        <v>75818</v>
      </c>
      <c r="B336" s="10">
        <v>43588</v>
      </c>
      <c r="C336" s="11" t="s">
        <v>153</v>
      </c>
      <c r="D336" s="11" t="s">
        <v>232</v>
      </c>
      <c r="E336" s="11" t="str">
        <f t="shared" si="40"/>
        <v>InActive</v>
      </c>
      <c r="F336" s="12">
        <v>7</v>
      </c>
      <c r="G336" s="15">
        <v>371</v>
      </c>
      <c r="H336" s="15">
        <f t="shared" si="41"/>
        <v>53</v>
      </c>
      <c r="J336" s="28"/>
      <c r="K336" s="29"/>
      <c r="L336" s="12">
        <f t="shared" si="36"/>
        <v>7</v>
      </c>
      <c r="M336" s="15">
        <f t="shared" si="37"/>
        <v>371</v>
      </c>
      <c r="P336" s="12">
        <f>SUMIF('Boarding Checkouts'!$D:$D,$A336,'Boarding Checkouts'!E:E)</f>
        <v>7</v>
      </c>
      <c r="Q336" s="15">
        <f>SUMIF('Boarding Checkouts'!$D:$D,$A336,'Boarding Checkouts'!G:G)</f>
        <v>371</v>
      </c>
      <c r="R336" s="12">
        <f t="shared" si="39"/>
        <v>0</v>
      </c>
      <c r="S336" s="15">
        <f t="shared" si="38"/>
        <v>0</v>
      </c>
    </row>
    <row r="337" spans="1:19" ht="13.05" x14ac:dyDescent="0.3">
      <c r="A337" s="11">
        <v>75848</v>
      </c>
      <c r="B337" s="10">
        <v>43595</v>
      </c>
      <c r="C337" s="11" t="s">
        <v>264</v>
      </c>
      <c r="D337" s="11" t="s">
        <v>232</v>
      </c>
      <c r="E337" s="11" t="str">
        <f t="shared" si="40"/>
        <v>Active</v>
      </c>
      <c r="F337" s="12">
        <v>14</v>
      </c>
      <c r="G337" s="15">
        <v>714</v>
      </c>
      <c r="H337" s="15">
        <f t="shared" si="41"/>
        <v>51</v>
      </c>
      <c r="J337" s="28"/>
      <c r="K337" s="29"/>
      <c r="L337" s="12">
        <f t="shared" si="36"/>
        <v>14</v>
      </c>
      <c r="M337" s="15">
        <f t="shared" si="37"/>
        <v>714</v>
      </c>
      <c r="P337" s="12">
        <f>SUMIF('Boarding Checkouts'!$D:$D,$A337,'Boarding Checkouts'!E:E)</f>
        <v>4</v>
      </c>
      <c r="Q337" s="15">
        <f>SUMIF('Boarding Checkouts'!$D:$D,$A337,'Boarding Checkouts'!G:G)</f>
        <v>204</v>
      </c>
      <c r="R337" s="12">
        <f t="shared" si="39"/>
        <v>10</v>
      </c>
      <c r="S337" s="15">
        <f t="shared" si="38"/>
        <v>510</v>
      </c>
    </row>
    <row r="338" spans="1:19" ht="13.05" x14ac:dyDescent="0.3">
      <c r="A338" s="11">
        <v>75871</v>
      </c>
      <c r="B338" s="10">
        <v>43589</v>
      </c>
      <c r="C338" s="11" t="s">
        <v>1458</v>
      </c>
      <c r="D338" s="11" t="s">
        <v>236</v>
      </c>
      <c r="E338" s="11" t="str">
        <f t="shared" si="40"/>
        <v>InActive</v>
      </c>
      <c r="F338" s="12">
        <v>7</v>
      </c>
      <c r="G338" s="15">
        <v>434</v>
      </c>
      <c r="H338" s="15">
        <f t="shared" si="41"/>
        <v>62</v>
      </c>
      <c r="J338" s="28"/>
      <c r="K338" s="29"/>
      <c r="L338" s="12">
        <f t="shared" si="36"/>
        <v>7</v>
      </c>
      <c r="M338" s="15">
        <f t="shared" si="37"/>
        <v>434</v>
      </c>
      <c r="P338" s="12">
        <f>SUMIF('Boarding Checkouts'!$D:$D,$A338,'Boarding Checkouts'!E:E)</f>
        <v>7</v>
      </c>
      <c r="Q338" s="15">
        <f>SUMIF('Boarding Checkouts'!$D:$D,$A338,'Boarding Checkouts'!G:G)</f>
        <v>434</v>
      </c>
      <c r="R338" s="12">
        <f t="shared" si="39"/>
        <v>0</v>
      </c>
      <c r="S338" s="15">
        <f t="shared" si="38"/>
        <v>0</v>
      </c>
    </row>
    <row r="339" spans="1:19" ht="13.05" x14ac:dyDescent="0.3">
      <c r="A339" s="11">
        <v>75872</v>
      </c>
      <c r="B339" s="10">
        <v>43589</v>
      </c>
      <c r="C339" s="11" t="s">
        <v>1458</v>
      </c>
      <c r="D339" s="11" t="s">
        <v>232</v>
      </c>
      <c r="E339" s="11" t="str">
        <f t="shared" si="40"/>
        <v>InActive</v>
      </c>
      <c r="F339" s="12">
        <v>7</v>
      </c>
      <c r="G339" s="15">
        <v>371</v>
      </c>
      <c r="H339" s="15">
        <f t="shared" si="41"/>
        <v>53</v>
      </c>
      <c r="J339" s="28"/>
      <c r="K339" s="29"/>
      <c r="L339" s="12">
        <f t="shared" si="36"/>
        <v>7</v>
      </c>
      <c r="M339" s="15">
        <f t="shared" si="37"/>
        <v>371</v>
      </c>
      <c r="P339" s="12">
        <f>SUMIF('Boarding Checkouts'!$D:$D,$A339,'Boarding Checkouts'!E:E)</f>
        <v>7</v>
      </c>
      <c r="Q339" s="15">
        <f>SUMIF('Boarding Checkouts'!$D:$D,$A339,'Boarding Checkouts'!G:G)</f>
        <v>371</v>
      </c>
      <c r="R339" s="12">
        <f t="shared" si="39"/>
        <v>0</v>
      </c>
      <c r="S339" s="15">
        <f t="shared" si="38"/>
        <v>0</v>
      </c>
    </row>
    <row r="340" spans="1:19" ht="13.05" x14ac:dyDescent="0.3">
      <c r="A340" s="11">
        <v>75939</v>
      </c>
      <c r="B340" s="10">
        <v>43591</v>
      </c>
      <c r="C340" s="11" t="s">
        <v>317</v>
      </c>
      <c r="D340" s="11" t="s">
        <v>232</v>
      </c>
      <c r="E340" s="11" t="str">
        <f t="shared" si="40"/>
        <v>Active</v>
      </c>
      <c r="F340" s="12">
        <v>14</v>
      </c>
      <c r="G340" s="15">
        <v>714</v>
      </c>
      <c r="H340" s="15">
        <f t="shared" si="41"/>
        <v>51</v>
      </c>
      <c r="J340" s="28"/>
      <c r="K340" s="29"/>
      <c r="L340" s="12">
        <f t="shared" si="36"/>
        <v>14</v>
      </c>
      <c r="M340" s="15">
        <f t="shared" si="37"/>
        <v>714</v>
      </c>
      <c r="P340" s="12">
        <f>SUMIF('Boarding Checkouts'!$D:$D,$A340,'Boarding Checkouts'!E:E)</f>
        <v>12</v>
      </c>
      <c r="Q340" s="15">
        <f>SUMIF('Boarding Checkouts'!$D:$D,$A340,'Boarding Checkouts'!G:G)</f>
        <v>612</v>
      </c>
      <c r="R340" s="12">
        <f t="shared" si="39"/>
        <v>2</v>
      </c>
      <c r="S340" s="15">
        <f t="shared" si="38"/>
        <v>102</v>
      </c>
    </row>
    <row r="341" spans="1:19" ht="13.05" x14ac:dyDescent="0.3">
      <c r="A341" s="11">
        <v>76015</v>
      </c>
      <c r="B341" s="10">
        <v>43599</v>
      </c>
      <c r="C341" s="11" t="s">
        <v>920</v>
      </c>
      <c r="D341" s="11" t="s">
        <v>232</v>
      </c>
      <c r="E341" s="11" t="str">
        <f t="shared" si="40"/>
        <v>InActive</v>
      </c>
      <c r="F341" s="12">
        <v>7</v>
      </c>
      <c r="G341" s="15">
        <v>371</v>
      </c>
      <c r="H341" s="15">
        <f t="shared" si="41"/>
        <v>53</v>
      </c>
      <c r="J341" s="28"/>
      <c r="K341" s="29"/>
      <c r="L341" s="12">
        <f t="shared" si="36"/>
        <v>7</v>
      </c>
      <c r="M341" s="15">
        <f t="shared" si="37"/>
        <v>371</v>
      </c>
      <c r="P341" s="12">
        <f>SUMIF('Boarding Checkouts'!$D:$D,$A341,'Boarding Checkouts'!E:E)</f>
        <v>7</v>
      </c>
      <c r="Q341" s="15">
        <f>SUMIF('Boarding Checkouts'!$D:$D,$A341,'Boarding Checkouts'!G:G)</f>
        <v>371</v>
      </c>
      <c r="R341" s="12">
        <f t="shared" si="39"/>
        <v>0</v>
      </c>
      <c r="S341" s="15">
        <f t="shared" si="38"/>
        <v>0</v>
      </c>
    </row>
    <row r="342" spans="1:19" ht="13.05" x14ac:dyDescent="0.3">
      <c r="A342" s="11">
        <v>76083</v>
      </c>
      <c r="B342" s="10">
        <v>43598</v>
      </c>
      <c r="C342" s="11" t="s">
        <v>335</v>
      </c>
      <c r="D342" s="11" t="s">
        <v>232</v>
      </c>
      <c r="E342" s="11" t="str">
        <f t="shared" si="40"/>
        <v>InActive</v>
      </c>
      <c r="F342" s="12">
        <v>7</v>
      </c>
      <c r="G342" s="15">
        <v>371</v>
      </c>
      <c r="H342" s="15">
        <f t="shared" si="41"/>
        <v>53</v>
      </c>
      <c r="J342" s="28"/>
      <c r="K342" s="29"/>
      <c r="L342" s="12">
        <f t="shared" si="36"/>
        <v>7</v>
      </c>
      <c r="M342" s="15">
        <f t="shared" si="37"/>
        <v>371</v>
      </c>
      <c r="P342" s="12">
        <f>SUMIF('Boarding Checkouts'!$D:$D,$A342,'Boarding Checkouts'!E:E)</f>
        <v>7</v>
      </c>
      <c r="Q342" s="15">
        <f>SUMIF('Boarding Checkouts'!$D:$D,$A342,'Boarding Checkouts'!G:G)</f>
        <v>371</v>
      </c>
      <c r="R342" s="12">
        <f t="shared" si="39"/>
        <v>0</v>
      </c>
      <c r="S342" s="15">
        <f t="shared" si="38"/>
        <v>0</v>
      </c>
    </row>
    <row r="343" spans="1:19" ht="13.05" x14ac:dyDescent="0.3">
      <c r="A343" s="11">
        <v>76145</v>
      </c>
      <c r="B343" s="10">
        <v>43598</v>
      </c>
      <c r="C343" s="11" t="s">
        <v>397</v>
      </c>
      <c r="D343" s="11" t="s">
        <v>236</v>
      </c>
      <c r="E343" s="11" t="str">
        <f t="shared" si="40"/>
        <v>InActive</v>
      </c>
      <c r="F343" s="12">
        <v>14</v>
      </c>
      <c r="G343" s="15">
        <v>826</v>
      </c>
      <c r="H343" s="15">
        <f t="shared" si="41"/>
        <v>59</v>
      </c>
      <c r="J343" s="28"/>
      <c r="K343" s="29"/>
      <c r="L343" s="12">
        <f t="shared" si="36"/>
        <v>14</v>
      </c>
      <c r="M343" s="15">
        <f t="shared" si="37"/>
        <v>826</v>
      </c>
      <c r="P343" s="12">
        <f>SUMIF('Boarding Checkouts'!$D:$D,$A343,'Boarding Checkouts'!E:E)</f>
        <v>14</v>
      </c>
      <c r="Q343" s="15">
        <f>SUMIF('Boarding Checkouts'!$D:$D,$A343,'Boarding Checkouts'!G:G)</f>
        <v>826</v>
      </c>
      <c r="R343" s="12">
        <f t="shared" si="39"/>
        <v>0</v>
      </c>
      <c r="S343" s="15">
        <f t="shared" si="38"/>
        <v>0</v>
      </c>
    </row>
    <row r="344" spans="1:19" ht="13.05" x14ac:dyDescent="0.3">
      <c r="A344" s="11">
        <v>76281</v>
      </c>
      <c r="B344" s="10">
        <v>43605</v>
      </c>
      <c r="C344" s="11" t="s">
        <v>1533</v>
      </c>
      <c r="D344" s="11" t="s">
        <v>242</v>
      </c>
      <c r="E344" s="11" t="str">
        <f t="shared" si="40"/>
        <v>InActive</v>
      </c>
      <c r="F344" s="12">
        <v>14</v>
      </c>
      <c r="G344" s="15">
        <v>1722</v>
      </c>
      <c r="H344" s="15">
        <f t="shared" si="41"/>
        <v>123</v>
      </c>
      <c r="J344" s="28"/>
      <c r="K344" s="29"/>
      <c r="L344" s="12">
        <f t="shared" si="36"/>
        <v>14</v>
      </c>
      <c r="M344" s="15">
        <f t="shared" si="37"/>
        <v>1722</v>
      </c>
      <c r="P344" s="12">
        <f>SUMIF('Boarding Checkouts'!$D:$D,$A344,'Boarding Checkouts'!E:E)</f>
        <v>14</v>
      </c>
      <c r="Q344" s="15">
        <f>SUMIF('Boarding Checkouts'!$D:$D,$A344,'Boarding Checkouts'!G:G)</f>
        <v>1722</v>
      </c>
      <c r="R344" s="12">
        <f t="shared" si="39"/>
        <v>0</v>
      </c>
      <c r="S344" s="15">
        <f t="shared" si="38"/>
        <v>0</v>
      </c>
    </row>
    <row r="345" spans="1:19" ht="13.05" x14ac:dyDescent="0.3">
      <c r="A345" s="11">
        <v>76324</v>
      </c>
      <c r="B345" s="10">
        <v>43597</v>
      </c>
      <c r="C345" s="11" t="s">
        <v>179</v>
      </c>
      <c r="D345" s="11" t="s">
        <v>232</v>
      </c>
      <c r="E345" s="11" t="str">
        <f t="shared" si="40"/>
        <v>InActive</v>
      </c>
      <c r="F345" s="12">
        <v>7</v>
      </c>
      <c r="G345" s="15">
        <v>371</v>
      </c>
      <c r="H345" s="15">
        <f t="shared" si="41"/>
        <v>53</v>
      </c>
      <c r="J345" s="28"/>
      <c r="K345" s="29"/>
      <c r="L345" s="12">
        <f t="shared" si="36"/>
        <v>7</v>
      </c>
      <c r="M345" s="15">
        <f t="shared" si="37"/>
        <v>371</v>
      </c>
      <c r="P345" s="12">
        <f>SUMIF('Boarding Checkouts'!$D:$D,$A345,'Boarding Checkouts'!E:E)</f>
        <v>7</v>
      </c>
      <c r="Q345" s="15">
        <f>SUMIF('Boarding Checkouts'!$D:$D,$A345,'Boarding Checkouts'!G:G)</f>
        <v>371</v>
      </c>
      <c r="R345" s="12">
        <f t="shared" si="39"/>
        <v>0</v>
      </c>
      <c r="S345" s="15">
        <f t="shared" ref="S345:S376" si="42">SUM(M345,O345,-Q345)</f>
        <v>0</v>
      </c>
    </row>
    <row r="346" spans="1:19" ht="13.05" x14ac:dyDescent="0.3">
      <c r="A346" s="11">
        <v>76420</v>
      </c>
      <c r="B346" s="10">
        <v>43598</v>
      </c>
      <c r="C346" s="11" t="s">
        <v>291</v>
      </c>
      <c r="D346" s="11" t="s">
        <v>242</v>
      </c>
      <c r="E346" s="11" t="str">
        <f t="shared" si="40"/>
        <v>InActive</v>
      </c>
      <c r="F346" s="12">
        <v>7</v>
      </c>
      <c r="G346" s="15">
        <v>889</v>
      </c>
      <c r="H346" s="15">
        <f t="shared" si="41"/>
        <v>127</v>
      </c>
      <c r="J346" s="28"/>
      <c r="K346" s="29"/>
      <c r="L346" s="12">
        <f t="shared" si="36"/>
        <v>7</v>
      </c>
      <c r="M346" s="15">
        <f t="shared" si="37"/>
        <v>889</v>
      </c>
      <c r="P346" s="12">
        <f>SUMIF('Boarding Checkouts'!$D:$D,$A346,'Boarding Checkouts'!E:E)</f>
        <v>7</v>
      </c>
      <c r="Q346" s="15">
        <f>SUMIF('Boarding Checkouts'!$D:$D,$A346,'Boarding Checkouts'!G:G)</f>
        <v>889</v>
      </c>
      <c r="R346" s="12">
        <f t="shared" si="39"/>
        <v>0</v>
      </c>
      <c r="S346" s="15">
        <f t="shared" si="42"/>
        <v>0</v>
      </c>
    </row>
    <row r="347" spans="1:19" ht="13.05" x14ac:dyDescent="0.3">
      <c r="A347" s="11">
        <v>76437</v>
      </c>
      <c r="B347" s="10">
        <v>43603</v>
      </c>
      <c r="C347" s="11" t="s">
        <v>220</v>
      </c>
      <c r="D347" s="11" t="s">
        <v>236</v>
      </c>
      <c r="E347" s="11" t="str">
        <f t="shared" si="40"/>
        <v>InActive</v>
      </c>
      <c r="F347" s="12">
        <v>7</v>
      </c>
      <c r="G347" s="15">
        <v>434</v>
      </c>
      <c r="H347" s="15">
        <f t="shared" si="41"/>
        <v>62</v>
      </c>
      <c r="J347" s="28"/>
      <c r="K347" s="29"/>
      <c r="L347" s="12">
        <f t="shared" si="36"/>
        <v>7</v>
      </c>
      <c r="M347" s="15">
        <f t="shared" si="37"/>
        <v>434</v>
      </c>
      <c r="P347" s="12">
        <f>SUMIF('Boarding Checkouts'!$D:$D,$A347,'Boarding Checkouts'!E:E)</f>
        <v>7</v>
      </c>
      <c r="Q347" s="15">
        <f>SUMIF('Boarding Checkouts'!$D:$D,$A347,'Boarding Checkouts'!G:G)</f>
        <v>434</v>
      </c>
      <c r="R347" s="12">
        <f t="shared" si="39"/>
        <v>0</v>
      </c>
      <c r="S347" s="15">
        <f t="shared" si="42"/>
        <v>0</v>
      </c>
    </row>
    <row r="348" spans="1:19" ht="13.05" x14ac:dyDescent="0.3">
      <c r="A348" s="11">
        <v>76504</v>
      </c>
      <c r="B348" s="10">
        <v>43607</v>
      </c>
      <c r="C348" s="11" t="s">
        <v>284</v>
      </c>
      <c r="D348" s="11" t="s">
        <v>285</v>
      </c>
      <c r="E348" s="11" t="str">
        <f t="shared" si="40"/>
        <v>InActive</v>
      </c>
      <c r="F348" s="12">
        <v>7</v>
      </c>
      <c r="G348" s="15">
        <v>1008</v>
      </c>
      <c r="H348" s="15">
        <f t="shared" si="41"/>
        <v>144</v>
      </c>
      <c r="J348" s="28"/>
      <c r="K348" s="29"/>
      <c r="L348" s="12">
        <f t="shared" si="36"/>
        <v>7</v>
      </c>
      <c r="M348" s="15">
        <f t="shared" si="37"/>
        <v>1008</v>
      </c>
      <c r="P348" s="12">
        <f>SUMIF('Boarding Checkouts'!$D:$D,$A348,'Boarding Checkouts'!E:E)</f>
        <v>7</v>
      </c>
      <c r="Q348" s="15">
        <f>SUMIF('Boarding Checkouts'!$D:$D,$A348,'Boarding Checkouts'!G:G)</f>
        <v>1008</v>
      </c>
      <c r="R348" s="12">
        <f t="shared" si="39"/>
        <v>0</v>
      </c>
      <c r="S348" s="15">
        <f t="shared" si="42"/>
        <v>0</v>
      </c>
    </row>
    <row r="349" spans="1:19" ht="13.05" x14ac:dyDescent="0.3">
      <c r="A349" s="11">
        <v>76556</v>
      </c>
      <c r="B349" s="10">
        <v>43607</v>
      </c>
      <c r="C349" s="11" t="s">
        <v>258</v>
      </c>
      <c r="D349" s="11" t="s">
        <v>240</v>
      </c>
      <c r="E349" s="11" t="str">
        <f t="shared" si="40"/>
        <v>InActive</v>
      </c>
      <c r="F349" s="12">
        <v>14</v>
      </c>
      <c r="G349" s="15">
        <v>1526</v>
      </c>
      <c r="H349" s="15">
        <f t="shared" si="41"/>
        <v>109</v>
      </c>
      <c r="J349" s="28"/>
      <c r="K349" s="29"/>
      <c r="L349" s="12">
        <f t="shared" si="36"/>
        <v>14</v>
      </c>
      <c r="M349" s="15">
        <f t="shared" si="37"/>
        <v>1526</v>
      </c>
      <c r="P349" s="12">
        <f>SUMIF('Boarding Checkouts'!$D:$D,$A349,'Boarding Checkouts'!E:E)</f>
        <v>14</v>
      </c>
      <c r="Q349" s="15">
        <f>SUMIF('Boarding Checkouts'!$D:$D,$A349,'Boarding Checkouts'!G:G)</f>
        <v>1526</v>
      </c>
      <c r="R349" s="12">
        <f t="shared" si="39"/>
        <v>0</v>
      </c>
      <c r="S349" s="15">
        <f t="shared" si="42"/>
        <v>0</v>
      </c>
    </row>
    <row r="350" spans="1:19" ht="13.05" x14ac:dyDescent="0.3">
      <c r="A350" s="11">
        <v>76601</v>
      </c>
      <c r="B350" s="10">
        <v>43605</v>
      </c>
      <c r="C350" s="11" t="s">
        <v>192</v>
      </c>
      <c r="D350" s="11" t="s">
        <v>238</v>
      </c>
      <c r="E350" s="11" t="str">
        <f t="shared" si="40"/>
        <v>InActive</v>
      </c>
      <c r="F350" s="12">
        <v>14</v>
      </c>
      <c r="G350" s="15">
        <v>1008</v>
      </c>
      <c r="H350" s="15">
        <f t="shared" si="41"/>
        <v>72</v>
      </c>
      <c r="J350" s="28"/>
      <c r="K350" s="29"/>
      <c r="L350" s="12">
        <f t="shared" si="36"/>
        <v>14</v>
      </c>
      <c r="M350" s="15">
        <f t="shared" si="37"/>
        <v>1008</v>
      </c>
      <c r="P350" s="12">
        <f>SUMIF('Boarding Checkouts'!$D:$D,$A350,'Boarding Checkouts'!E:E)</f>
        <v>14</v>
      </c>
      <c r="Q350" s="15">
        <f>SUMIF('Boarding Checkouts'!$D:$D,$A350,'Boarding Checkouts'!G:G)</f>
        <v>1008</v>
      </c>
      <c r="R350" s="12">
        <f t="shared" si="39"/>
        <v>0</v>
      </c>
      <c r="S350" s="15">
        <f t="shared" si="42"/>
        <v>0</v>
      </c>
    </row>
    <row r="351" spans="1:19" ht="13.05" x14ac:dyDescent="0.3">
      <c r="A351" s="11">
        <v>76660</v>
      </c>
      <c r="B351" s="10">
        <v>43602</v>
      </c>
      <c r="C351" s="11" t="s">
        <v>263</v>
      </c>
      <c r="D351" s="11" t="s">
        <v>238</v>
      </c>
      <c r="E351" s="11" t="str">
        <f t="shared" si="40"/>
        <v>InActive</v>
      </c>
      <c r="F351" s="12">
        <v>7</v>
      </c>
      <c r="G351" s="15">
        <v>518</v>
      </c>
      <c r="H351" s="15">
        <f t="shared" si="41"/>
        <v>74</v>
      </c>
      <c r="J351" s="28"/>
      <c r="K351" s="29"/>
      <c r="L351" s="12">
        <f t="shared" si="36"/>
        <v>7</v>
      </c>
      <c r="M351" s="15">
        <f t="shared" si="37"/>
        <v>518</v>
      </c>
      <c r="P351" s="12">
        <f>SUMIF('Boarding Checkouts'!$D:$D,$A351,'Boarding Checkouts'!E:E)</f>
        <v>7</v>
      </c>
      <c r="Q351" s="15">
        <f>SUMIF('Boarding Checkouts'!$D:$D,$A351,'Boarding Checkouts'!G:G)</f>
        <v>518</v>
      </c>
      <c r="R351" s="12">
        <f t="shared" si="39"/>
        <v>0</v>
      </c>
      <c r="S351" s="15">
        <f t="shared" si="42"/>
        <v>0</v>
      </c>
    </row>
    <row r="352" spans="1:19" ht="13.05" x14ac:dyDescent="0.3">
      <c r="A352" s="11">
        <v>76673</v>
      </c>
      <c r="B352" s="10">
        <v>43602</v>
      </c>
      <c r="C352" s="11" t="s">
        <v>263</v>
      </c>
      <c r="D352" s="11" t="s">
        <v>238</v>
      </c>
      <c r="E352" s="11" t="str">
        <f t="shared" si="40"/>
        <v>InActive</v>
      </c>
      <c r="F352" s="12">
        <v>7</v>
      </c>
      <c r="G352" s="15">
        <v>518</v>
      </c>
      <c r="H352" s="15">
        <f t="shared" si="41"/>
        <v>74</v>
      </c>
      <c r="J352" s="28"/>
      <c r="K352" s="29"/>
      <c r="L352" s="12">
        <f t="shared" si="36"/>
        <v>7</v>
      </c>
      <c r="M352" s="15">
        <f t="shared" si="37"/>
        <v>518</v>
      </c>
      <c r="P352" s="12">
        <f>SUMIF('Boarding Checkouts'!$D:$D,$A352,'Boarding Checkouts'!E:E)</f>
        <v>7</v>
      </c>
      <c r="Q352" s="15">
        <f>SUMIF('Boarding Checkouts'!$D:$D,$A352,'Boarding Checkouts'!G:G)</f>
        <v>518</v>
      </c>
      <c r="R352" s="12">
        <f t="shared" si="39"/>
        <v>0</v>
      </c>
      <c r="S352" s="15">
        <f t="shared" si="42"/>
        <v>0</v>
      </c>
    </row>
    <row r="353" spans="1:19" ht="13.05" x14ac:dyDescent="0.3">
      <c r="A353" s="11">
        <v>76757</v>
      </c>
      <c r="B353" s="10">
        <v>43604</v>
      </c>
      <c r="C353" s="11" t="s">
        <v>118</v>
      </c>
      <c r="D353" s="11" t="s">
        <v>240</v>
      </c>
      <c r="E353" s="11" t="str">
        <f t="shared" si="40"/>
        <v>InActive</v>
      </c>
      <c r="F353" s="12">
        <v>7</v>
      </c>
      <c r="G353" s="15">
        <v>791</v>
      </c>
      <c r="H353" s="15">
        <f t="shared" si="41"/>
        <v>113</v>
      </c>
      <c r="J353" s="28"/>
      <c r="K353" s="29"/>
      <c r="L353" s="12">
        <f t="shared" si="36"/>
        <v>7</v>
      </c>
      <c r="M353" s="15">
        <f t="shared" si="37"/>
        <v>791</v>
      </c>
      <c r="P353" s="12">
        <f>SUMIF('Boarding Checkouts'!$D:$D,$A353,'Boarding Checkouts'!E:E)</f>
        <v>7</v>
      </c>
      <c r="Q353" s="15">
        <f>SUMIF('Boarding Checkouts'!$D:$D,$A353,'Boarding Checkouts'!G:G)</f>
        <v>791</v>
      </c>
      <c r="R353" s="12">
        <f t="shared" si="39"/>
        <v>0</v>
      </c>
      <c r="S353" s="15">
        <f t="shared" si="42"/>
        <v>0</v>
      </c>
    </row>
    <row r="354" spans="1:19" ht="13.05" x14ac:dyDescent="0.3">
      <c r="A354" s="11">
        <v>76778</v>
      </c>
      <c r="B354" s="10">
        <v>43604</v>
      </c>
      <c r="C354" s="11" t="s">
        <v>350</v>
      </c>
      <c r="D354" s="11" t="s">
        <v>243</v>
      </c>
      <c r="E354" s="11" t="str">
        <f t="shared" si="40"/>
        <v>InActive</v>
      </c>
      <c r="F354" s="12">
        <v>14</v>
      </c>
      <c r="G354" s="15">
        <v>1400</v>
      </c>
      <c r="H354" s="15">
        <f t="shared" si="41"/>
        <v>100</v>
      </c>
      <c r="J354" s="28"/>
      <c r="K354" s="29"/>
      <c r="L354" s="12">
        <f t="shared" si="36"/>
        <v>14</v>
      </c>
      <c r="M354" s="15">
        <f t="shared" si="37"/>
        <v>1400</v>
      </c>
      <c r="P354" s="12">
        <f>SUMIF('Boarding Checkouts'!$D:$D,$A354,'Boarding Checkouts'!E:E)</f>
        <v>14</v>
      </c>
      <c r="Q354" s="15">
        <f>SUMIF('Boarding Checkouts'!$D:$D,$A354,'Boarding Checkouts'!G:G)</f>
        <v>1400</v>
      </c>
      <c r="R354" s="12">
        <f t="shared" si="39"/>
        <v>0</v>
      </c>
      <c r="S354" s="15">
        <f t="shared" si="42"/>
        <v>0</v>
      </c>
    </row>
    <row r="355" spans="1:19" ht="13.05" x14ac:dyDescent="0.3">
      <c r="A355" s="11">
        <v>76857</v>
      </c>
      <c r="B355" s="10">
        <v>43605</v>
      </c>
      <c r="C355" s="11" t="s">
        <v>1535</v>
      </c>
      <c r="D355" s="11" t="s">
        <v>238</v>
      </c>
      <c r="E355" s="11" t="str">
        <f t="shared" si="40"/>
        <v>InActive</v>
      </c>
      <c r="F355" s="12">
        <v>7</v>
      </c>
      <c r="G355" s="15">
        <v>518</v>
      </c>
      <c r="H355" s="15">
        <f t="shared" si="41"/>
        <v>74</v>
      </c>
      <c r="J355" s="28"/>
      <c r="K355" s="29"/>
      <c r="L355" s="12">
        <f t="shared" si="36"/>
        <v>7</v>
      </c>
      <c r="M355" s="15">
        <f t="shared" si="37"/>
        <v>518</v>
      </c>
      <c r="P355" s="12">
        <f>SUMIF('Boarding Checkouts'!$D:$D,$A355,'Boarding Checkouts'!E:E)</f>
        <v>7</v>
      </c>
      <c r="Q355" s="15">
        <f>SUMIF('Boarding Checkouts'!$D:$D,$A355,'Boarding Checkouts'!G:G)</f>
        <v>518</v>
      </c>
      <c r="R355" s="12">
        <f t="shared" si="39"/>
        <v>0</v>
      </c>
      <c r="S355" s="15">
        <f t="shared" si="42"/>
        <v>0</v>
      </c>
    </row>
    <row r="356" spans="1:19" ht="13.05" x14ac:dyDescent="0.3">
      <c r="A356" s="11">
        <v>76877</v>
      </c>
      <c r="B356" s="10">
        <v>43624</v>
      </c>
      <c r="C356" s="11" t="s">
        <v>1639</v>
      </c>
      <c r="D356" s="11" t="s">
        <v>232</v>
      </c>
      <c r="E356" s="11" t="str">
        <f t="shared" si="40"/>
        <v>InActive</v>
      </c>
      <c r="F356" s="12">
        <v>14</v>
      </c>
      <c r="G356" s="15">
        <v>714</v>
      </c>
      <c r="H356" s="15">
        <f t="shared" si="41"/>
        <v>51</v>
      </c>
      <c r="J356" s="28"/>
      <c r="K356" s="29"/>
      <c r="L356" s="12">
        <f t="shared" si="36"/>
        <v>14</v>
      </c>
      <c r="M356" s="15">
        <f t="shared" si="37"/>
        <v>714</v>
      </c>
      <c r="P356" s="12">
        <f>SUMIF('Boarding Checkouts'!$D:$D,$A356,'Boarding Checkouts'!E:E)</f>
        <v>14</v>
      </c>
      <c r="Q356" s="15">
        <f>SUMIF('Boarding Checkouts'!$D:$D,$A356,'Boarding Checkouts'!G:G)</f>
        <v>714</v>
      </c>
      <c r="R356" s="12">
        <f t="shared" si="39"/>
        <v>0</v>
      </c>
      <c r="S356" s="15">
        <f t="shared" si="42"/>
        <v>0</v>
      </c>
    </row>
    <row r="357" spans="1:19" ht="13.05" x14ac:dyDescent="0.3">
      <c r="A357" s="11">
        <v>77030</v>
      </c>
      <c r="B357" s="10">
        <v>43608</v>
      </c>
      <c r="C357" s="11" t="s">
        <v>156</v>
      </c>
      <c r="D357" s="11" t="s">
        <v>232</v>
      </c>
      <c r="E357" s="11" t="str">
        <f t="shared" si="40"/>
        <v>InActive</v>
      </c>
      <c r="F357" s="12">
        <v>14</v>
      </c>
      <c r="G357" s="15">
        <v>714</v>
      </c>
      <c r="H357" s="15">
        <f t="shared" si="41"/>
        <v>51</v>
      </c>
      <c r="J357" s="28"/>
      <c r="K357" s="29"/>
      <c r="L357" s="12">
        <f t="shared" si="36"/>
        <v>14</v>
      </c>
      <c r="M357" s="15">
        <f t="shared" si="37"/>
        <v>714</v>
      </c>
      <c r="P357" s="12">
        <f>SUMIF('Boarding Checkouts'!$D:$D,$A357,'Boarding Checkouts'!E:E)</f>
        <v>14</v>
      </c>
      <c r="Q357" s="15">
        <f>SUMIF('Boarding Checkouts'!$D:$D,$A357,'Boarding Checkouts'!G:G)</f>
        <v>714</v>
      </c>
      <c r="R357" s="12">
        <f t="shared" si="39"/>
        <v>0</v>
      </c>
      <c r="S357" s="15">
        <f t="shared" si="42"/>
        <v>0</v>
      </c>
    </row>
    <row r="358" spans="1:19" ht="13.05" x14ac:dyDescent="0.3">
      <c r="A358" s="11">
        <v>77057</v>
      </c>
      <c r="B358" s="10">
        <v>43615</v>
      </c>
      <c r="C358" s="11" t="s">
        <v>486</v>
      </c>
      <c r="D358" s="11" t="s">
        <v>240</v>
      </c>
      <c r="E358" s="11" t="str">
        <f t="shared" si="40"/>
        <v>InActive</v>
      </c>
      <c r="F358" s="12">
        <v>14</v>
      </c>
      <c r="G358" s="15">
        <v>1526</v>
      </c>
      <c r="H358" s="15">
        <f t="shared" si="41"/>
        <v>109</v>
      </c>
      <c r="J358" s="28"/>
      <c r="K358" s="29"/>
      <c r="L358" s="12">
        <f t="shared" si="36"/>
        <v>14</v>
      </c>
      <c r="M358" s="15">
        <f t="shared" si="37"/>
        <v>1526</v>
      </c>
      <c r="P358" s="12">
        <f>SUMIF('Boarding Checkouts'!$D:$D,$A358,'Boarding Checkouts'!E:E)</f>
        <v>14</v>
      </c>
      <c r="Q358" s="15">
        <f>SUMIF('Boarding Checkouts'!$D:$D,$A358,'Boarding Checkouts'!G:G)</f>
        <v>1526</v>
      </c>
      <c r="R358" s="12">
        <f t="shared" si="39"/>
        <v>0</v>
      </c>
      <c r="S358" s="15">
        <f t="shared" si="42"/>
        <v>0</v>
      </c>
    </row>
    <row r="359" spans="1:19" ht="13.05" x14ac:dyDescent="0.3">
      <c r="A359" s="11">
        <v>77138</v>
      </c>
      <c r="B359" s="10">
        <v>43618</v>
      </c>
      <c r="C359" s="11" t="s">
        <v>1286</v>
      </c>
      <c r="D359" s="11" t="s">
        <v>232</v>
      </c>
      <c r="E359" s="11" t="str">
        <f t="shared" si="40"/>
        <v>InActive</v>
      </c>
      <c r="F359" s="12">
        <v>7</v>
      </c>
      <c r="G359" s="15">
        <v>371</v>
      </c>
      <c r="H359" s="15">
        <f t="shared" si="41"/>
        <v>53</v>
      </c>
      <c r="J359" s="28"/>
      <c r="K359" s="29"/>
      <c r="L359" s="12">
        <f t="shared" si="36"/>
        <v>7</v>
      </c>
      <c r="M359" s="15">
        <f t="shared" si="37"/>
        <v>371</v>
      </c>
      <c r="P359" s="12">
        <f>SUMIF('Boarding Checkouts'!$D:$D,$A359,'Boarding Checkouts'!E:E)</f>
        <v>7</v>
      </c>
      <c r="Q359" s="15">
        <f>SUMIF('Boarding Checkouts'!$D:$D,$A359,'Boarding Checkouts'!G:G)</f>
        <v>371</v>
      </c>
      <c r="R359" s="12">
        <f t="shared" si="39"/>
        <v>0</v>
      </c>
      <c r="S359" s="15">
        <f t="shared" si="42"/>
        <v>0</v>
      </c>
    </row>
    <row r="360" spans="1:19" ht="13.05" x14ac:dyDescent="0.3">
      <c r="A360" s="11">
        <v>77143</v>
      </c>
      <c r="B360" s="10">
        <v>43624</v>
      </c>
      <c r="C360" s="11" t="s">
        <v>365</v>
      </c>
      <c r="D360" s="11" t="s">
        <v>232</v>
      </c>
      <c r="E360" s="11" t="str">
        <f t="shared" si="40"/>
        <v>InActive</v>
      </c>
      <c r="F360" s="12">
        <v>7</v>
      </c>
      <c r="G360" s="15">
        <v>371</v>
      </c>
      <c r="H360" s="15">
        <f t="shared" si="41"/>
        <v>53</v>
      </c>
      <c r="J360" s="28"/>
      <c r="K360" s="29"/>
      <c r="L360" s="12">
        <f t="shared" si="36"/>
        <v>7</v>
      </c>
      <c r="M360" s="15">
        <f t="shared" si="37"/>
        <v>371</v>
      </c>
      <c r="P360" s="12">
        <f>SUMIF('Boarding Checkouts'!$D:$D,$A360,'Boarding Checkouts'!E:E)</f>
        <v>7</v>
      </c>
      <c r="Q360" s="15">
        <f>SUMIF('Boarding Checkouts'!$D:$D,$A360,'Boarding Checkouts'!G:G)</f>
        <v>371</v>
      </c>
      <c r="R360" s="12">
        <f t="shared" si="39"/>
        <v>0</v>
      </c>
      <c r="S360" s="15">
        <f t="shared" si="42"/>
        <v>0</v>
      </c>
    </row>
    <row r="361" spans="1:19" ht="13.05" x14ac:dyDescent="0.3">
      <c r="A361" s="11">
        <v>77218</v>
      </c>
      <c r="B361" s="10">
        <v>43612</v>
      </c>
      <c r="C361" s="11" t="s">
        <v>517</v>
      </c>
      <c r="D361" s="11" t="s">
        <v>232</v>
      </c>
      <c r="E361" s="11" t="str">
        <f t="shared" si="40"/>
        <v>InActive</v>
      </c>
      <c r="F361" s="12">
        <v>7</v>
      </c>
      <c r="G361" s="15">
        <v>371</v>
      </c>
      <c r="H361" s="15">
        <f t="shared" si="41"/>
        <v>53</v>
      </c>
      <c r="J361" s="28"/>
      <c r="K361" s="29"/>
      <c r="L361" s="12">
        <f t="shared" si="36"/>
        <v>7</v>
      </c>
      <c r="M361" s="15">
        <f t="shared" si="37"/>
        <v>371</v>
      </c>
      <c r="P361" s="12">
        <f>SUMIF('Boarding Checkouts'!$D:$D,$A361,'Boarding Checkouts'!E:E)</f>
        <v>7</v>
      </c>
      <c r="Q361" s="15">
        <f>SUMIF('Boarding Checkouts'!$D:$D,$A361,'Boarding Checkouts'!G:G)</f>
        <v>371</v>
      </c>
      <c r="R361" s="12">
        <f t="shared" si="39"/>
        <v>0</v>
      </c>
      <c r="S361" s="15">
        <f t="shared" si="42"/>
        <v>0</v>
      </c>
    </row>
    <row r="362" spans="1:19" ht="13.05" x14ac:dyDescent="0.3">
      <c r="A362" s="11">
        <v>77260</v>
      </c>
      <c r="B362" s="10">
        <v>43613</v>
      </c>
      <c r="C362" s="11" t="s">
        <v>281</v>
      </c>
      <c r="D362" s="11" t="s">
        <v>240</v>
      </c>
      <c r="E362" s="11" t="str">
        <f t="shared" si="40"/>
        <v>InActive</v>
      </c>
      <c r="F362" s="12">
        <v>7</v>
      </c>
      <c r="G362" s="15">
        <v>791</v>
      </c>
      <c r="H362" s="15">
        <f t="shared" si="41"/>
        <v>113</v>
      </c>
      <c r="J362" s="28"/>
      <c r="K362" s="29"/>
      <c r="L362" s="12">
        <f t="shared" si="36"/>
        <v>7</v>
      </c>
      <c r="M362" s="15">
        <f t="shared" si="37"/>
        <v>791</v>
      </c>
      <c r="P362" s="12">
        <f>SUMIF('Boarding Checkouts'!$D:$D,$A362,'Boarding Checkouts'!E:E)</f>
        <v>7</v>
      </c>
      <c r="Q362" s="15">
        <f>SUMIF('Boarding Checkouts'!$D:$D,$A362,'Boarding Checkouts'!G:G)</f>
        <v>791</v>
      </c>
      <c r="R362" s="12">
        <f t="shared" si="39"/>
        <v>0</v>
      </c>
      <c r="S362" s="15">
        <f t="shared" si="42"/>
        <v>0</v>
      </c>
    </row>
    <row r="363" spans="1:19" ht="13.05" x14ac:dyDescent="0.3">
      <c r="A363" s="11">
        <v>77456</v>
      </c>
      <c r="B363" s="10">
        <v>43615</v>
      </c>
      <c r="C363" s="11" t="s">
        <v>291</v>
      </c>
      <c r="D363" s="11" t="s">
        <v>242</v>
      </c>
      <c r="E363" s="11" t="str">
        <f t="shared" si="40"/>
        <v>InActive</v>
      </c>
      <c r="F363" s="12">
        <v>14</v>
      </c>
      <c r="G363" s="15">
        <v>1722</v>
      </c>
      <c r="H363" s="15">
        <f t="shared" si="41"/>
        <v>123</v>
      </c>
      <c r="J363" s="28"/>
      <c r="K363" s="29"/>
      <c r="L363" s="12">
        <f t="shared" si="36"/>
        <v>14</v>
      </c>
      <c r="M363" s="15">
        <f t="shared" si="37"/>
        <v>1722</v>
      </c>
      <c r="P363" s="12">
        <f>SUMIF('Boarding Checkouts'!$D:$D,$A363,'Boarding Checkouts'!E:E)</f>
        <v>14</v>
      </c>
      <c r="Q363" s="15">
        <f>SUMIF('Boarding Checkouts'!$D:$D,$A363,'Boarding Checkouts'!G:G)</f>
        <v>1722</v>
      </c>
      <c r="R363" s="12">
        <f t="shared" si="39"/>
        <v>0</v>
      </c>
      <c r="S363" s="15">
        <f t="shared" si="42"/>
        <v>0</v>
      </c>
    </row>
    <row r="364" spans="1:19" ht="13.05" x14ac:dyDescent="0.3">
      <c r="A364" s="11">
        <v>77457</v>
      </c>
      <c r="B364" s="10">
        <v>43634</v>
      </c>
      <c r="C364" s="11" t="s">
        <v>291</v>
      </c>
      <c r="D364" s="11" t="s">
        <v>242</v>
      </c>
      <c r="E364" s="11" t="str">
        <f t="shared" si="40"/>
        <v>InActive</v>
      </c>
      <c r="F364" s="12">
        <v>7</v>
      </c>
      <c r="G364" s="15">
        <v>889</v>
      </c>
      <c r="H364" s="15">
        <f t="shared" si="41"/>
        <v>127</v>
      </c>
      <c r="J364" s="28"/>
      <c r="K364" s="29"/>
      <c r="L364" s="12">
        <f t="shared" si="36"/>
        <v>7</v>
      </c>
      <c r="M364" s="15">
        <f t="shared" si="37"/>
        <v>889</v>
      </c>
      <c r="P364" s="12">
        <f>SUMIF('Boarding Checkouts'!$D:$D,$A364,'Boarding Checkouts'!E:E)</f>
        <v>7</v>
      </c>
      <c r="Q364" s="15">
        <f>SUMIF('Boarding Checkouts'!$D:$D,$A364,'Boarding Checkouts'!G:G)</f>
        <v>889</v>
      </c>
      <c r="R364" s="12">
        <f t="shared" si="39"/>
        <v>0</v>
      </c>
      <c r="S364" s="15">
        <f t="shared" si="42"/>
        <v>0</v>
      </c>
    </row>
    <row r="365" spans="1:19" ht="13.05" x14ac:dyDescent="0.3">
      <c r="A365" s="11">
        <v>77479</v>
      </c>
      <c r="B365" s="10">
        <v>43615</v>
      </c>
      <c r="C365" s="11" t="s">
        <v>1610</v>
      </c>
      <c r="D365" s="11" t="s">
        <v>232</v>
      </c>
      <c r="E365" s="11" t="str">
        <f t="shared" si="40"/>
        <v>InActive</v>
      </c>
      <c r="F365" s="12">
        <v>7</v>
      </c>
      <c r="G365" s="15">
        <v>371</v>
      </c>
      <c r="H365" s="15">
        <f t="shared" si="41"/>
        <v>53</v>
      </c>
      <c r="J365" s="28"/>
      <c r="K365" s="29"/>
      <c r="L365" s="12">
        <f t="shared" si="36"/>
        <v>7</v>
      </c>
      <c r="M365" s="15">
        <f t="shared" si="37"/>
        <v>371</v>
      </c>
      <c r="P365" s="12">
        <f>SUMIF('Boarding Checkouts'!$D:$D,$A365,'Boarding Checkouts'!E:E)</f>
        <v>7</v>
      </c>
      <c r="Q365" s="15">
        <f>SUMIF('Boarding Checkouts'!$D:$D,$A365,'Boarding Checkouts'!G:G)</f>
        <v>371</v>
      </c>
      <c r="R365" s="12">
        <f t="shared" si="39"/>
        <v>0</v>
      </c>
      <c r="S365" s="15">
        <f t="shared" si="42"/>
        <v>0</v>
      </c>
    </row>
    <row r="366" spans="1:19" ht="13.05" x14ac:dyDescent="0.3">
      <c r="A366" s="11">
        <v>77480</v>
      </c>
      <c r="B366" s="10">
        <v>43615</v>
      </c>
      <c r="C366" s="11" t="s">
        <v>1610</v>
      </c>
      <c r="D366" s="11" t="s">
        <v>243</v>
      </c>
      <c r="E366" s="11" t="str">
        <f t="shared" si="40"/>
        <v>InActive</v>
      </c>
      <c r="F366" s="12">
        <v>7</v>
      </c>
      <c r="G366" s="15">
        <v>721</v>
      </c>
      <c r="H366" s="15">
        <f t="shared" si="41"/>
        <v>103</v>
      </c>
      <c r="J366" s="28"/>
      <c r="K366" s="29"/>
      <c r="L366" s="12">
        <f t="shared" si="36"/>
        <v>7</v>
      </c>
      <c r="M366" s="15">
        <f t="shared" si="37"/>
        <v>721</v>
      </c>
      <c r="P366" s="12">
        <f>SUMIF('Boarding Checkouts'!$D:$D,$A366,'Boarding Checkouts'!E:E)</f>
        <v>7</v>
      </c>
      <c r="Q366" s="15">
        <f>SUMIF('Boarding Checkouts'!$D:$D,$A366,'Boarding Checkouts'!G:G)</f>
        <v>721</v>
      </c>
      <c r="R366" s="12">
        <f t="shared" si="39"/>
        <v>0</v>
      </c>
      <c r="S366" s="15">
        <f t="shared" si="42"/>
        <v>0</v>
      </c>
    </row>
    <row r="367" spans="1:19" ht="13.05" x14ac:dyDescent="0.3">
      <c r="A367" s="11">
        <v>77551</v>
      </c>
      <c r="B367" s="10">
        <v>43615</v>
      </c>
      <c r="C367" s="11" t="s">
        <v>338</v>
      </c>
      <c r="D367" s="11" t="s">
        <v>232</v>
      </c>
      <c r="E367" s="11" t="str">
        <f t="shared" si="40"/>
        <v>Active</v>
      </c>
      <c r="F367" s="12">
        <v>14</v>
      </c>
      <c r="G367" s="15">
        <v>714</v>
      </c>
      <c r="H367" s="15">
        <f t="shared" si="41"/>
        <v>51</v>
      </c>
      <c r="J367" s="28"/>
      <c r="K367" s="29"/>
      <c r="L367" s="12">
        <f t="shared" si="36"/>
        <v>14</v>
      </c>
      <c r="M367" s="15">
        <f t="shared" si="37"/>
        <v>714</v>
      </c>
      <c r="P367" s="12">
        <f>SUMIF('Boarding Checkouts'!$D:$D,$A367,'Boarding Checkouts'!E:E)</f>
        <v>9</v>
      </c>
      <c r="Q367" s="15">
        <f>SUMIF('Boarding Checkouts'!$D:$D,$A367,'Boarding Checkouts'!G:G)</f>
        <v>459</v>
      </c>
      <c r="R367" s="12">
        <f t="shared" si="39"/>
        <v>5</v>
      </c>
      <c r="S367" s="15">
        <f t="shared" si="42"/>
        <v>255</v>
      </c>
    </row>
    <row r="368" spans="1:19" ht="13.05" x14ac:dyDescent="0.3">
      <c r="A368" s="11">
        <v>77753</v>
      </c>
      <c r="B368" s="10">
        <v>43618</v>
      </c>
      <c r="C368" s="11" t="s">
        <v>1121</v>
      </c>
      <c r="D368" s="11" t="s">
        <v>232</v>
      </c>
      <c r="E368" s="11" t="str">
        <f t="shared" si="40"/>
        <v>InActive</v>
      </c>
      <c r="F368" s="12">
        <v>14</v>
      </c>
      <c r="G368" s="15">
        <v>714</v>
      </c>
      <c r="H368" s="15">
        <f t="shared" si="41"/>
        <v>51</v>
      </c>
      <c r="J368" s="28"/>
      <c r="K368" s="29"/>
      <c r="L368" s="12">
        <f t="shared" si="36"/>
        <v>14</v>
      </c>
      <c r="M368" s="15">
        <f t="shared" si="37"/>
        <v>714</v>
      </c>
      <c r="P368" s="12">
        <f>SUMIF('Boarding Checkouts'!$D:$D,$A368,'Boarding Checkouts'!E:E)</f>
        <v>22</v>
      </c>
      <c r="Q368" s="15">
        <f>SUMIF('Boarding Checkouts'!$D:$D,$A368,'Boarding Checkouts'!G:G)</f>
        <v>1122</v>
      </c>
      <c r="R368" s="12">
        <f t="shared" si="39"/>
        <v>-8</v>
      </c>
      <c r="S368" s="15">
        <f t="shared" si="42"/>
        <v>-408</v>
      </c>
    </row>
    <row r="369" spans="1:19" ht="13.05" x14ac:dyDescent="0.3">
      <c r="A369" s="11">
        <v>77858</v>
      </c>
      <c r="B369" s="10">
        <v>43627</v>
      </c>
      <c r="C369" s="11" t="s">
        <v>284</v>
      </c>
      <c r="D369" s="11" t="s">
        <v>232</v>
      </c>
      <c r="E369" s="11" t="str">
        <f t="shared" si="40"/>
        <v>Active</v>
      </c>
      <c r="F369" s="12">
        <v>14</v>
      </c>
      <c r="G369" s="15">
        <v>714</v>
      </c>
      <c r="H369" s="15">
        <f t="shared" si="41"/>
        <v>51</v>
      </c>
      <c r="J369" s="28"/>
      <c r="K369" s="29"/>
      <c r="L369" s="12">
        <f t="shared" si="36"/>
        <v>14</v>
      </c>
      <c r="M369" s="15">
        <f t="shared" si="37"/>
        <v>714</v>
      </c>
      <c r="P369" s="12">
        <f>SUMIF('Boarding Checkouts'!$D:$D,$A369,'Boarding Checkouts'!E:E)</f>
        <v>11</v>
      </c>
      <c r="Q369" s="15">
        <f>SUMIF('Boarding Checkouts'!$D:$D,$A369,'Boarding Checkouts'!G:G)</f>
        <v>561</v>
      </c>
      <c r="R369" s="12">
        <f t="shared" si="39"/>
        <v>3</v>
      </c>
      <c r="S369" s="15">
        <f t="shared" si="42"/>
        <v>153</v>
      </c>
    </row>
    <row r="370" spans="1:19" ht="13.05" x14ac:dyDescent="0.3">
      <c r="A370" s="11">
        <v>77907</v>
      </c>
      <c r="B370" s="10">
        <v>43632</v>
      </c>
      <c r="C370" s="11" t="s">
        <v>164</v>
      </c>
      <c r="D370" s="11" t="s">
        <v>232</v>
      </c>
      <c r="E370" s="11" t="str">
        <f t="shared" si="40"/>
        <v>Active</v>
      </c>
      <c r="F370" s="12">
        <v>14</v>
      </c>
      <c r="G370" s="15">
        <v>714</v>
      </c>
      <c r="H370" s="15">
        <f t="shared" si="41"/>
        <v>51</v>
      </c>
      <c r="J370" s="28"/>
      <c r="K370" s="29"/>
      <c r="L370" s="12">
        <f t="shared" si="36"/>
        <v>14</v>
      </c>
      <c r="M370" s="15">
        <f t="shared" si="37"/>
        <v>714</v>
      </c>
      <c r="P370" s="12">
        <f>SUMIF('Boarding Checkouts'!$D:$D,$A370,'Boarding Checkouts'!E:E)</f>
        <v>12</v>
      </c>
      <c r="Q370" s="15">
        <f>SUMIF('Boarding Checkouts'!$D:$D,$A370,'Boarding Checkouts'!G:G)</f>
        <v>612</v>
      </c>
      <c r="R370" s="12">
        <f t="shared" si="39"/>
        <v>2</v>
      </c>
      <c r="S370" s="15">
        <f t="shared" si="42"/>
        <v>102</v>
      </c>
    </row>
    <row r="371" spans="1:19" ht="13.05" x14ac:dyDescent="0.3">
      <c r="A371" s="11">
        <v>77913</v>
      </c>
      <c r="B371" s="10">
        <v>43622</v>
      </c>
      <c r="C371" s="11" t="s">
        <v>72</v>
      </c>
      <c r="D371" s="11" t="s">
        <v>236</v>
      </c>
      <c r="E371" s="11" t="str">
        <f t="shared" si="40"/>
        <v>InActive</v>
      </c>
      <c r="F371" s="12">
        <v>14</v>
      </c>
      <c r="G371" s="15">
        <v>826</v>
      </c>
      <c r="H371" s="15">
        <f t="shared" si="41"/>
        <v>59</v>
      </c>
      <c r="J371" s="28"/>
      <c r="K371" s="29"/>
      <c r="L371" s="12">
        <f t="shared" ref="L371:L434" si="43">F371</f>
        <v>14</v>
      </c>
      <c r="M371" s="15">
        <f t="shared" ref="M371:M434" si="44">G371</f>
        <v>826</v>
      </c>
      <c r="P371" s="12">
        <f>SUMIF('Boarding Checkouts'!$D:$D,$A371,'Boarding Checkouts'!E:E)</f>
        <v>14</v>
      </c>
      <c r="Q371" s="15">
        <f>SUMIF('Boarding Checkouts'!$D:$D,$A371,'Boarding Checkouts'!G:G)</f>
        <v>826</v>
      </c>
      <c r="R371" s="12">
        <f t="shared" si="39"/>
        <v>0</v>
      </c>
      <c r="S371" s="15">
        <f t="shared" si="42"/>
        <v>0</v>
      </c>
    </row>
    <row r="372" spans="1:19" ht="13.05" x14ac:dyDescent="0.3">
      <c r="A372" s="11">
        <v>78006</v>
      </c>
      <c r="B372" s="10">
        <v>43640</v>
      </c>
      <c r="C372" s="11" t="s">
        <v>336</v>
      </c>
      <c r="D372" s="11" t="s">
        <v>236</v>
      </c>
      <c r="E372" s="11" t="str">
        <f t="shared" si="40"/>
        <v>InActive</v>
      </c>
      <c r="F372" s="12">
        <v>14</v>
      </c>
      <c r="G372" s="15">
        <v>826</v>
      </c>
      <c r="H372" s="15">
        <f t="shared" si="41"/>
        <v>59</v>
      </c>
      <c r="J372" s="28"/>
      <c r="K372" s="29"/>
      <c r="L372" s="12">
        <f t="shared" si="43"/>
        <v>14</v>
      </c>
      <c r="M372" s="15">
        <f t="shared" si="44"/>
        <v>826</v>
      </c>
      <c r="P372" s="12">
        <f>SUMIF('Boarding Checkouts'!$D:$D,$A372,'Boarding Checkouts'!E:E)</f>
        <v>14</v>
      </c>
      <c r="Q372" s="15">
        <f>SUMIF('Boarding Checkouts'!$D:$D,$A372,'Boarding Checkouts'!G:G)</f>
        <v>826</v>
      </c>
      <c r="R372" s="12">
        <f t="shared" si="39"/>
        <v>0</v>
      </c>
      <c r="S372" s="15">
        <f t="shared" si="42"/>
        <v>0</v>
      </c>
    </row>
    <row r="373" spans="1:19" ht="13.05" x14ac:dyDescent="0.3">
      <c r="A373" s="11">
        <v>78007</v>
      </c>
      <c r="B373" s="10">
        <v>43640</v>
      </c>
      <c r="C373" s="11" t="s">
        <v>336</v>
      </c>
      <c r="D373" s="11" t="s">
        <v>236</v>
      </c>
      <c r="E373" s="11" t="str">
        <f t="shared" si="40"/>
        <v>InActive</v>
      </c>
      <c r="F373" s="12">
        <v>14</v>
      </c>
      <c r="G373" s="15">
        <v>826</v>
      </c>
      <c r="H373" s="15">
        <f t="shared" si="41"/>
        <v>59</v>
      </c>
      <c r="J373" s="28"/>
      <c r="K373" s="29"/>
      <c r="L373" s="12">
        <f t="shared" si="43"/>
        <v>14</v>
      </c>
      <c r="M373" s="15">
        <f t="shared" si="44"/>
        <v>826</v>
      </c>
      <c r="P373" s="12">
        <f>SUMIF('Boarding Checkouts'!$D:$D,$A373,'Boarding Checkouts'!E:E)</f>
        <v>14</v>
      </c>
      <c r="Q373" s="15">
        <f>SUMIF('Boarding Checkouts'!$D:$D,$A373,'Boarding Checkouts'!G:G)</f>
        <v>826</v>
      </c>
      <c r="R373" s="12">
        <f t="shared" si="39"/>
        <v>0</v>
      </c>
      <c r="S373" s="15">
        <f t="shared" si="42"/>
        <v>0</v>
      </c>
    </row>
    <row r="374" spans="1:19" ht="13.05" x14ac:dyDescent="0.3">
      <c r="A374" s="11">
        <v>78008</v>
      </c>
      <c r="B374" s="10">
        <v>43629</v>
      </c>
      <c r="C374" s="11" t="s">
        <v>1664</v>
      </c>
      <c r="D374" s="11" t="s">
        <v>232</v>
      </c>
      <c r="E374" s="11" t="str">
        <f t="shared" si="40"/>
        <v>InActive</v>
      </c>
      <c r="F374" s="12">
        <v>7</v>
      </c>
      <c r="G374" s="15">
        <v>371</v>
      </c>
      <c r="H374" s="15">
        <f t="shared" si="41"/>
        <v>53</v>
      </c>
      <c r="J374" s="28"/>
      <c r="K374" s="29"/>
      <c r="L374" s="12">
        <f t="shared" si="43"/>
        <v>7</v>
      </c>
      <c r="M374" s="15">
        <f t="shared" si="44"/>
        <v>371</v>
      </c>
      <c r="P374" s="12">
        <f>SUMIF('Boarding Checkouts'!$D:$D,$A374,'Boarding Checkouts'!E:E)</f>
        <v>7</v>
      </c>
      <c r="Q374" s="15">
        <f>SUMIF('Boarding Checkouts'!$D:$D,$A374,'Boarding Checkouts'!G:G)</f>
        <v>371</v>
      </c>
      <c r="R374" s="12">
        <f t="shared" si="39"/>
        <v>0</v>
      </c>
      <c r="S374" s="15">
        <f t="shared" si="42"/>
        <v>0</v>
      </c>
    </row>
    <row r="375" spans="1:19" ht="13.05" x14ac:dyDescent="0.3">
      <c r="A375" s="11">
        <v>78019</v>
      </c>
      <c r="B375" s="10">
        <v>43627</v>
      </c>
      <c r="C375" s="11" t="s">
        <v>449</v>
      </c>
      <c r="D375" s="11" t="s">
        <v>232</v>
      </c>
      <c r="E375" s="11" t="str">
        <f t="shared" si="40"/>
        <v>InActive</v>
      </c>
      <c r="F375" s="12">
        <v>7</v>
      </c>
      <c r="G375" s="15">
        <v>371</v>
      </c>
      <c r="H375" s="15">
        <f t="shared" si="41"/>
        <v>53</v>
      </c>
      <c r="J375" s="28"/>
      <c r="K375" s="29"/>
      <c r="L375" s="12">
        <f t="shared" si="43"/>
        <v>7</v>
      </c>
      <c r="M375" s="15">
        <f t="shared" si="44"/>
        <v>371</v>
      </c>
      <c r="P375" s="12">
        <f>SUMIF('Boarding Checkouts'!$D:$D,$A375,'Boarding Checkouts'!E:E)</f>
        <v>7</v>
      </c>
      <c r="Q375" s="15">
        <f>SUMIF('Boarding Checkouts'!$D:$D,$A375,'Boarding Checkouts'!G:G)</f>
        <v>371</v>
      </c>
      <c r="R375" s="12">
        <f t="shared" si="39"/>
        <v>0</v>
      </c>
      <c r="S375" s="15">
        <f t="shared" si="42"/>
        <v>0</v>
      </c>
    </row>
    <row r="376" spans="1:19" ht="13.05" x14ac:dyDescent="0.3">
      <c r="A376" s="11">
        <v>78097</v>
      </c>
      <c r="B376" s="10">
        <v>43633</v>
      </c>
      <c r="C376" s="11" t="s">
        <v>912</v>
      </c>
      <c r="D376" s="11" t="s">
        <v>232</v>
      </c>
      <c r="E376" s="11" t="str">
        <f t="shared" si="40"/>
        <v>Active</v>
      </c>
      <c r="F376" s="12">
        <v>14</v>
      </c>
      <c r="G376" s="15">
        <v>714</v>
      </c>
      <c r="H376" s="15">
        <f t="shared" si="41"/>
        <v>51</v>
      </c>
      <c r="J376" s="28"/>
      <c r="K376" s="29"/>
      <c r="L376" s="12">
        <f t="shared" si="43"/>
        <v>14</v>
      </c>
      <c r="M376" s="15">
        <f t="shared" si="44"/>
        <v>714</v>
      </c>
      <c r="P376" s="12">
        <f>SUMIF('Boarding Checkouts'!$D:$D,$A376,'Boarding Checkouts'!E:E)</f>
        <v>9</v>
      </c>
      <c r="Q376" s="15">
        <f>SUMIF('Boarding Checkouts'!$D:$D,$A376,'Boarding Checkouts'!G:G)</f>
        <v>459</v>
      </c>
      <c r="R376" s="12">
        <f t="shared" si="39"/>
        <v>5</v>
      </c>
      <c r="S376" s="15">
        <f t="shared" si="42"/>
        <v>255</v>
      </c>
    </row>
    <row r="377" spans="1:19" ht="13.05" x14ac:dyDescent="0.3">
      <c r="A377" s="11">
        <v>78132</v>
      </c>
      <c r="B377" s="10">
        <v>43631</v>
      </c>
      <c r="C377" s="11" t="s">
        <v>256</v>
      </c>
      <c r="D377" s="11" t="s">
        <v>232</v>
      </c>
      <c r="E377" s="11" t="str">
        <f t="shared" si="40"/>
        <v>Active</v>
      </c>
      <c r="F377" s="12">
        <v>7</v>
      </c>
      <c r="G377" s="15">
        <v>371</v>
      </c>
      <c r="H377" s="15">
        <f t="shared" si="41"/>
        <v>53</v>
      </c>
      <c r="J377" s="28"/>
      <c r="K377" s="29"/>
      <c r="L377" s="12">
        <f t="shared" si="43"/>
        <v>7</v>
      </c>
      <c r="M377" s="15">
        <f t="shared" si="44"/>
        <v>371</v>
      </c>
      <c r="P377" s="12">
        <f>SUMIF('Boarding Checkouts'!$D:$D,$A377,'Boarding Checkouts'!E:E)</f>
        <v>3</v>
      </c>
      <c r="Q377" s="15">
        <f>SUMIF('Boarding Checkouts'!$D:$D,$A377,'Boarding Checkouts'!G:G)</f>
        <v>159</v>
      </c>
      <c r="R377" s="12">
        <f t="shared" si="39"/>
        <v>4</v>
      </c>
      <c r="S377" s="15">
        <f t="shared" ref="S377:S408" si="45">SUM(M377,O377,-Q377)</f>
        <v>212</v>
      </c>
    </row>
    <row r="378" spans="1:19" ht="13.05" x14ac:dyDescent="0.3">
      <c r="A378" s="11">
        <v>78155</v>
      </c>
      <c r="B378" s="10">
        <v>43632</v>
      </c>
      <c r="C378" s="11" t="s">
        <v>1674</v>
      </c>
      <c r="D378" s="11" t="s">
        <v>236</v>
      </c>
      <c r="E378" s="11" t="str">
        <f t="shared" si="40"/>
        <v>InActive</v>
      </c>
      <c r="F378" s="12">
        <v>7</v>
      </c>
      <c r="G378" s="15">
        <v>434</v>
      </c>
      <c r="H378" s="15">
        <f t="shared" si="41"/>
        <v>62</v>
      </c>
      <c r="J378" s="28"/>
      <c r="K378" s="29"/>
      <c r="L378" s="12">
        <f t="shared" si="43"/>
        <v>7</v>
      </c>
      <c r="M378" s="15">
        <f t="shared" si="44"/>
        <v>434</v>
      </c>
      <c r="P378" s="12">
        <f>SUMIF('Boarding Checkouts'!$D:$D,$A378,'Boarding Checkouts'!E:E)</f>
        <v>7</v>
      </c>
      <c r="Q378" s="15">
        <f>SUMIF('Boarding Checkouts'!$D:$D,$A378,'Boarding Checkouts'!G:G)</f>
        <v>434</v>
      </c>
      <c r="R378" s="12">
        <f t="shared" si="39"/>
        <v>0</v>
      </c>
      <c r="S378" s="15">
        <f t="shared" si="45"/>
        <v>0</v>
      </c>
    </row>
    <row r="379" spans="1:19" ht="13.05" x14ac:dyDescent="0.3">
      <c r="A379" s="11">
        <v>78601</v>
      </c>
      <c r="B379" s="10">
        <v>43638</v>
      </c>
      <c r="C379" s="11" t="s">
        <v>1136</v>
      </c>
      <c r="D379" s="11" t="s">
        <v>232</v>
      </c>
      <c r="E379" s="11" t="str">
        <f t="shared" si="40"/>
        <v>InActive</v>
      </c>
      <c r="F379" s="12">
        <v>7</v>
      </c>
      <c r="G379" s="15">
        <v>371</v>
      </c>
      <c r="H379" s="15">
        <f t="shared" si="41"/>
        <v>53</v>
      </c>
      <c r="J379" s="28"/>
      <c r="K379" s="29"/>
      <c r="L379" s="12">
        <f t="shared" si="43"/>
        <v>7</v>
      </c>
      <c r="M379" s="15">
        <f t="shared" si="44"/>
        <v>371</v>
      </c>
      <c r="P379" s="12">
        <f>SUMIF('Boarding Checkouts'!$D:$D,$A379,'Boarding Checkouts'!E:E)</f>
        <v>7</v>
      </c>
      <c r="Q379" s="15">
        <f>SUMIF('Boarding Checkouts'!$D:$D,$A379,'Boarding Checkouts'!G:G)</f>
        <v>371</v>
      </c>
      <c r="R379" s="12">
        <f t="shared" si="39"/>
        <v>0</v>
      </c>
      <c r="S379" s="15">
        <f t="shared" si="45"/>
        <v>0</v>
      </c>
    </row>
    <row r="380" spans="1:19" ht="13.05" x14ac:dyDescent="0.3">
      <c r="A380" s="11">
        <v>78671</v>
      </c>
      <c r="B380" s="10">
        <v>43640</v>
      </c>
      <c r="C380" s="11" t="s">
        <v>1729</v>
      </c>
      <c r="D380" s="11" t="s">
        <v>236</v>
      </c>
      <c r="E380" s="11" t="str">
        <f t="shared" si="40"/>
        <v>InActive</v>
      </c>
      <c r="F380" s="12">
        <v>7</v>
      </c>
      <c r="G380" s="15">
        <v>434</v>
      </c>
      <c r="H380" s="15">
        <f t="shared" si="41"/>
        <v>62</v>
      </c>
      <c r="J380" s="28"/>
      <c r="K380" s="29"/>
      <c r="L380" s="12">
        <f t="shared" si="43"/>
        <v>7</v>
      </c>
      <c r="M380" s="15">
        <f t="shared" si="44"/>
        <v>434</v>
      </c>
      <c r="P380" s="12">
        <f>SUMIF('Boarding Checkouts'!$D:$D,$A380,'Boarding Checkouts'!E:E)</f>
        <v>7</v>
      </c>
      <c r="Q380" s="15">
        <f>SUMIF('Boarding Checkouts'!$D:$D,$A380,'Boarding Checkouts'!G:G)</f>
        <v>434</v>
      </c>
      <c r="R380" s="12">
        <f t="shared" si="39"/>
        <v>0</v>
      </c>
      <c r="S380" s="15">
        <f t="shared" si="45"/>
        <v>0</v>
      </c>
    </row>
    <row r="381" spans="1:19" ht="13.05" x14ac:dyDescent="0.3">
      <c r="A381" s="11">
        <v>78775</v>
      </c>
      <c r="B381" s="10">
        <v>43634</v>
      </c>
      <c r="C381" s="11" t="s">
        <v>322</v>
      </c>
      <c r="D381" s="11" t="s">
        <v>232</v>
      </c>
      <c r="E381" s="11" t="str">
        <f t="shared" si="40"/>
        <v>InActive</v>
      </c>
      <c r="F381" s="12">
        <v>7</v>
      </c>
      <c r="G381" s="15">
        <v>371</v>
      </c>
      <c r="H381" s="15">
        <f t="shared" si="41"/>
        <v>53</v>
      </c>
      <c r="J381" s="28"/>
      <c r="K381" s="29"/>
      <c r="L381" s="12">
        <f t="shared" si="43"/>
        <v>7</v>
      </c>
      <c r="M381" s="15">
        <f t="shared" si="44"/>
        <v>371</v>
      </c>
      <c r="P381" s="12">
        <f>SUMIF('Boarding Checkouts'!$D:$D,$A381,'Boarding Checkouts'!E:E)</f>
        <v>7</v>
      </c>
      <c r="Q381" s="15">
        <f>SUMIF('Boarding Checkouts'!$D:$D,$A381,'Boarding Checkouts'!G:G)</f>
        <v>371</v>
      </c>
      <c r="R381" s="12">
        <f t="shared" si="39"/>
        <v>0</v>
      </c>
      <c r="S381" s="15">
        <f t="shared" si="45"/>
        <v>0</v>
      </c>
    </row>
    <row r="382" spans="1:19" ht="13.05" x14ac:dyDescent="0.3">
      <c r="A382" s="11">
        <v>78908</v>
      </c>
      <c r="B382" s="10">
        <v>43643</v>
      </c>
      <c r="C382" s="11" t="s">
        <v>139</v>
      </c>
      <c r="D382" s="11" t="s">
        <v>232</v>
      </c>
      <c r="E382" s="11" t="str">
        <f t="shared" si="40"/>
        <v>InActive</v>
      </c>
      <c r="F382" s="12">
        <v>7</v>
      </c>
      <c r="G382" s="15">
        <v>371</v>
      </c>
      <c r="H382" s="15">
        <f t="shared" si="41"/>
        <v>53</v>
      </c>
      <c r="J382" s="28"/>
      <c r="K382" s="29"/>
      <c r="L382" s="12">
        <f t="shared" si="43"/>
        <v>7</v>
      </c>
      <c r="M382" s="15">
        <f t="shared" si="44"/>
        <v>371</v>
      </c>
      <c r="P382" s="12">
        <f>SUMIF('Boarding Checkouts'!$D:$D,$A382,'Boarding Checkouts'!E:E)</f>
        <v>7</v>
      </c>
      <c r="Q382" s="15">
        <f>SUMIF('Boarding Checkouts'!$D:$D,$A382,'Boarding Checkouts'!G:G)</f>
        <v>371</v>
      </c>
      <c r="R382" s="12">
        <f t="shared" si="39"/>
        <v>0</v>
      </c>
      <c r="S382" s="15">
        <f t="shared" si="45"/>
        <v>0</v>
      </c>
    </row>
    <row r="383" spans="1:19" ht="13.05" x14ac:dyDescent="0.3">
      <c r="A383" s="11">
        <v>79016</v>
      </c>
      <c r="B383" s="10">
        <v>43647</v>
      </c>
      <c r="C383" s="11" t="s">
        <v>1772</v>
      </c>
      <c r="D383" s="11" t="s">
        <v>232</v>
      </c>
      <c r="E383" s="11" t="str">
        <f t="shared" si="40"/>
        <v>Active</v>
      </c>
      <c r="F383" s="12">
        <v>14</v>
      </c>
      <c r="G383" s="15">
        <v>714</v>
      </c>
      <c r="H383" s="15">
        <f t="shared" si="41"/>
        <v>51</v>
      </c>
      <c r="J383" s="28"/>
      <c r="K383" s="29"/>
      <c r="L383" s="12">
        <f t="shared" si="43"/>
        <v>14</v>
      </c>
      <c r="M383" s="15">
        <f t="shared" si="44"/>
        <v>714</v>
      </c>
      <c r="P383" s="12">
        <f>SUMIF('Boarding Checkouts'!$D:$D,$A383,'Boarding Checkouts'!E:E)</f>
        <v>13</v>
      </c>
      <c r="Q383" s="15">
        <f>SUMIF('Boarding Checkouts'!$D:$D,$A383,'Boarding Checkouts'!G:G)</f>
        <v>663</v>
      </c>
      <c r="R383" s="12">
        <f t="shared" si="39"/>
        <v>1</v>
      </c>
      <c r="S383" s="15">
        <f t="shared" si="45"/>
        <v>51</v>
      </c>
    </row>
    <row r="384" spans="1:19" ht="13.05" x14ac:dyDescent="0.3">
      <c r="A384" s="11">
        <v>79059</v>
      </c>
      <c r="B384" s="10">
        <v>43651</v>
      </c>
      <c r="C384" s="11" t="s">
        <v>753</v>
      </c>
      <c r="D384" s="11" t="s">
        <v>236</v>
      </c>
      <c r="E384" s="11" t="str">
        <f t="shared" si="40"/>
        <v>InActive</v>
      </c>
      <c r="F384" s="12">
        <v>14</v>
      </c>
      <c r="G384" s="15">
        <v>714</v>
      </c>
      <c r="H384" s="15">
        <f t="shared" si="41"/>
        <v>51</v>
      </c>
      <c r="J384" s="28"/>
      <c r="K384" s="29"/>
      <c r="L384" s="12">
        <f t="shared" si="43"/>
        <v>14</v>
      </c>
      <c r="M384" s="15">
        <f t="shared" si="44"/>
        <v>714</v>
      </c>
      <c r="P384" s="12">
        <f>SUMIF('Boarding Checkouts'!$D:$D,$A384,'Boarding Checkouts'!E:E)</f>
        <v>14</v>
      </c>
      <c r="Q384" s="15">
        <f>SUMIF('Boarding Checkouts'!$D:$D,$A384,'Boarding Checkouts'!G:G)</f>
        <v>714</v>
      </c>
      <c r="R384" s="12">
        <f t="shared" ref="R384:R447" si="46">SUM(L384,N384,-P384)</f>
        <v>0</v>
      </c>
      <c r="S384" s="15">
        <f t="shared" si="45"/>
        <v>0</v>
      </c>
    </row>
    <row r="385" spans="1:19" ht="13.05" x14ac:dyDescent="0.3">
      <c r="A385" s="11">
        <v>79149</v>
      </c>
      <c r="B385" s="10">
        <v>43639</v>
      </c>
      <c r="C385" s="11" t="s">
        <v>269</v>
      </c>
      <c r="D385" s="11" t="s">
        <v>232</v>
      </c>
      <c r="E385" s="11" t="str">
        <f t="shared" si="40"/>
        <v>InActive</v>
      </c>
      <c r="F385" s="12">
        <v>7</v>
      </c>
      <c r="G385" s="15">
        <v>371</v>
      </c>
      <c r="H385" s="15">
        <f t="shared" si="41"/>
        <v>53</v>
      </c>
      <c r="J385" s="28"/>
      <c r="K385" s="29"/>
      <c r="L385" s="12">
        <f t="shared" si="43"/>
        <v>7</v>
      </c>
      <c r="M385" s="15">
        <f t="shared" si="44"/>
        <v>371</v>
      </c>
      <c r="P385" s="12">
        <f>SUMIF('Boarding Checkouts'!$D:$D,$A385,'Boarding Checkouts'!E:E)</f>
        <v>7</v>
      </c>
      <c r="Q385" s="15">
        <f>SUMIF('Boarding Checkouts'!$D:$D,$A385,'Boarding Checkouts'!G:G)</f>
        <v>371</v>
      </c>
      <c r="R385" s="12">
        <f t="shared" si="46"/>
        <v>0</v>
      </c>
      <c r="S385" s="15">
        <f t="shared" si="45"/>
        <v>0</v>
      </c>
    </row>
    <row r="386" spans="1:19" ht="13.05" x14ac:dyDescent="0.3">
      <c r="A386" s="11">
        <v>79215</v>
      </c>
      <c r="B386" s="10">
        <v>43643</v>
      </c>
      <c r="C386" s="11" t="s">
        <v>803</v>
      </c>
      <c r="D386" s="11" t="s">
        <v>232</v>
      </c>
      <c r="E386" s="11" t="str">
        <f t="shared" ref="E386:E449" si="47">IF(R386&gt;0,"Active","InActive")</f>
        <v>InActive</v>
      </c>
      <c r="F386" s="12">
        <v>14</v>
      </c>
      <c r="G386" s="15">
        <v>714</v>
      </c>
      <c r="H386" s="15">
        <f t="shared" ref="H386:H449" si="48">ROUND(G386/F386,2)</f>
        <v>51</v>
      </c>
      <c r="J386" s="28"/>
      <c r="K386" s="29"/>
      <c r="L386" s="12">
        <f t="shared" si="43"/>
        <v>14</v>
      </c>
      <c r="M386" s="15">
        <f t="shared" si="44"/>
        <v>714</v>
      </c>
      <c r="P386" s="12">
        <f>SUMIF('Boarding Checkouts'!$D:$D,$A386,'Boarding Checkouts'!E:E)</f>
        <v>14</v>
      </c>
      <c r="Q386" s="15">
        <f>SUMIF('Boarding Checkouts'!$D:$D,$A386,'Boarding Checkouts'!G:G)</f>
        <v>714</v>
      </c>
      <c r="R386" s="12">
        <f t="shared" si="46"/>
        <v>0</v>
      </c>
      <c r="S386" s="15">
        <f t="shared" si="45"/>
        <v>0</v>
      </c>
    </row>
    <row r="387" spans="1:19" ht="13.05" x14ac:dyDescent="0.3">
      <c r="A387" s="11">
        <v>79255</v>
      </c>
      <c r="B387" s="10">
        <v>43648</v>
      </c>
      <c r="C387" s="11" t="s">
        <v>284</v>
      </c>
      <c r="D387" s="11" t="s">
        <v>285</v>
      </c>
      <c r="E387" s="11" t="str">
        <f t="shared" si="47"/>
        <v>InActive</v>
      </c>
      <c r="F387" s="12">
        <v>7</v>
      </c>
      <c r="G387" s="15">
        <v>1008</v>
      </c>
      <c r="H387" s="15">
        <f t="shared" si="48"/>
        <v>144</v>
      </c>
      <c r="J387" s="28"/>
      <c r="K387" s="29"/>
      <c r="L387" s="12">
        <f t="shared" si="43"/>
        <v>7</v>
      </c>
      <c r="M387" s="15">
        <f t="shared" si="44"/>
        <v>1008</v>
      </c>
      <c r="P387" s="12">
        <f>SUMIF('Boarding Checkouts'!$D:$D,$A387,'Boarding Checkouts'!E:E)</f>
        <v>7</v>
      </c>
      <c r="Q387" s="15">
        <f>SUMIF('Boarding Checkouts'!$D:$D,$A387,'Boarding Checkouts'!G:G)</f>
        <v>1008</v>
      </c>
      <c r="R387" s="12">
        <f t="shared" si="46"/>
        <v>0</v>
      </c>
      <c r="S387" s="15">
        <f t="shared" si="45"/>
        <v>0</v>
      </c>
    </row>
    <row r="388" spans="1:19" ht="13.05" x14ac:dyDescent="0.3">
      <c r="A388" s="11">
        <v>79275</v>
      </c>
      <c r="B388" s="10">
        <v>43640</v>
      </c>
      <c r="C388" s="11" t="s">
        <v>220</v>
      </c>
      <c r="D388" s="11" t="s">
        <v>236</v>
      </c>
      <c r="E388" s="11" t="str">
        <f t="shared" si="47"/>
        <v>InActive</v>
      </c>
      <c r="F388" s="12">
        <v>7</v>
      </c>
      <c r="G388" s="15">
        <v>434</v>
      </c>
      <c r="H388" s="15">
        <f t="shared" si="48"/>
        <v>62</v>
      </c>
      <c r="J388" s="28"/>
      <c r="K388" s="29"/>
      <c r="L388" s="12">
        <f t="shared" si="43"/>
        <v>7</v>
      </c>
      <c r="M388" s="15">
        <f t="shared" si="44"/>
        <v>434</v>
      </c>
      <c r="P388" s="12">
        <f>SUMIF('Boarding Checkouts'!$D:$D,$A388,'Boarding Checkouts'!E:E)</f>
        <v>7</v>
      </c>
      <c r="Q388" s="15">
        <f>SUMIF('Boarding Checkouts'!$D:$D,$A388,'Boarding Checkouts'!G:G)</f>
        <v>434</v>
      </c>
      <c r="R388" s="12">
        <f t="shared" si="46"/>
        <v>0</v>
      </c>
      <c r="S388" s="15">
        <f t="shared" si="45"/>
        <v>0</v>
      </c>
    </row>
    <row r="389" spans="1:19" ht="13.05" x14ac:dyDescent="0.3">
      <c r="A389" s="11">
        <v>79305</v>
      </c>
      <c r="B389" s="10">
        <v>43651</v>
      </c>
      <c r="C389" s="11" t="s">
        <v>647</v>
      </c>
      <c r="D389" s="11" t="s">
        <v>240</v>
      </c>
      <c r="E389" s="11" t="str">
        <f t="shared" si="47"/>
        <v>InActive</v>
      </c>
      <c r="F389" s="12">
        <v>14</v>
      </c>
      <c r="G389" s="15">
        <v>1526</v>
      </c>
      <c r="H389" s="15">
        <f t="shared" si="48"/>
        <v>109</v>
      </c>
      <c r="J389" s="28"/>
      <c r="K389" s="29"/>
      <c r="L389" s="12">
        <f t="shared" si="43"/>
        <v>14</v>
      </c>
      <c r="M389" s="15">
        <f t="shared" si="44"/>
        <v>1526</v>
      </c>
      <c r="P389" s="12">
        <f>SUMIF('Boarding Checkouts'!$D:$D,$A389,'Boarding Checkouts'!E:E)</f>
        <v>14</v>
      </c>
      <c r="Q389" s="15">
        <f>SUMIF('Boarding Checkouts'!$D:$D,$A389,'Boarding Checkouts'!G:G)</f>
        <v>1526</v>
      </c>
      <c r="R389" s="12">
        <f t="shared" si="46"/>
        <v>0</v>
      </c>
      <c r="S389" s="15">
        <f t="shared" si="45"/>
        <v>0</v>
      </c>
    </row>
    <row r="390" spans="1:19" ht="13.05" x14ac:dyDescent="0.3">
      <c r="A390" s="11">
        <v>79412</v>
      </c>
      <c r="B390" s="10">
        <v>43656</v>
      </c>
      <c r="C390" s="11" t="s">
        <v>161</v>
      </c>
      <c r="D390" s="11" t="s">
        <v>232</v>
      </c>
      <c r="E390" s="11" t="str">
        <f t="shared" si="47"/>
        <v>InActive</v>
      </c>
      <c r="F390" s="12">
        <v>14</v>
      </c>
      <c r="G390" s="15">
        <v>714</v>
      </c>
      <c r="H390" s="15">
        <f t="shared" si="48"/>
        <v>51</v>
      </c>
      <c r="J390" s="28"/>
      <c r="K390" s="29"/>
      <c r="L390" s="12">
        <f t="shared" si="43"/>
        <v>14</v>
      </c>
      <c r="M390" s="15">
        <f t="shared" si="44"/>
        <v>714</v>
      </c>
      <c r="P390" s="12">
        <f>SUMIF('Boarding Checkouts'!$D:$D,$A390,'Boarding Checkouts'!E:E)</f>
        <v>14</v>
      </c>
      <c r="Q390" s="15">
        <f>SUMIF('Boarding Checkouts'!$D:$D,$A390,'Boarding Checkouts'!G:G)</f>
        <v>714</v>
      </c>
      <c r="R390" s="12">
        <f t="shared" si="46"/>
        <v>0</v>
      </c>
      <c r="S390" s="15">
        <f t="shared" si="45"/>
        <v>0</v>
      </c>
    </row>
    <row r="391" spans="1:19" ht="13.05" x14ac:dyDescent="0.3">
      <c r="A391" s="11">
        <v>79468</v>
      </c>
      <c r="B391" s="10">
        <v>43651</v>
      </c>
      <c r="C391" s="11" t="s">
        <v>1342</v>
      </c>
      <c r="D391" s="11" t="s">
        <v>243</v>
      </c>
      <c r="E391" s="11" t="str">
        <f t="shared" si="47"/>
        <v>InActive</v>
      </c>
      <c r="F391" s="12">
        <v>7</v>
      </c>
      <c r="G391" s="15">
        <v>721</v>
      </c>
      <c r="H391" s="15">
        <f t="shared" si="48"/>
        <v>103</v>
      </c>
      <c r="J391" s="28"/>
      <c r="K391" s="29"/>
      <c r="L391" s="12">
        <f t="shared" si="43"/>
        <v>7</v>
      </c>
      <c r="M391" s="15">
        <f t="shared" si="44"/>
        <v>721</v>
      </c>
      <c r="P391" s="12">
        <f>SUMIF('Boarding Checkouts'!$D:$D,$A391,'Boarding Checkouts'!E:E)</f>
        <v>7</v>
      </c>
      <c r="Q391" s="15">
        <f>SUMIF('Boarding Checkouts'!$D:$D,$A391,'Boarding Checkouts'!G:G)</f>
        <v>721</v>
      </c>
      <c r="R391" s="12">
        <f t="shared" si="46"/>
        <v>0</v>
      </c>
      <c r="S391" s="15">
        <f t="shared" si="45"/>
        <v>0</v>
      </c>
    </row>
    <row r="392" spans="1:19" ht="13.05" x14ac:dyDescent="0.3">
      <c r="A392" s="11">
        <v>79608</v>
      </c>
      <c r="B392" s="10">
        <v>43645</v>
      </c>
      <c r="C392" s="11" t="s">
        <v>305</v>
      </c>
      <c r="D392" s="11" t="s">
        <v>236</v>
      </c>
      <c r="E392" s="11" t="str">
        <f t="shared" si="47"/>
        <v>InActive</v>
      </c>
      <c r="F392" s="12">
        <v>7</v>
      </c>
      <c r="G392" s="15">
        <v>434</v>
      </c>
      <c r="H392" s="15">
        <f t="shared" si="48"/>
        <v>62</v>
      </c>
      <c r="J392" s="28"/>
      <c r="K392" s="29"/>
      <c r="L392" s="12">
        <f t="shared" si="43"/>
        <v>7</v>
      </c>
      <c r="M392" s="15">
        <f t="shared" si="44"/>
        <v>434</v>
      </c>
      <c r="P392" s="12">
        <f>SUMIF('Boarding Checkouts'!$D:$D,$A392,'Boarding Checkouts'!E:E)</f>
        <v>7</v>
      </c>
      <c r="Q392" s="15">
        <f>SUMIF('Boarding Checkouts'!$D:$D,$A392,'Boarding Checkouts'!G:G)</f>
        <v>434</v>
      </c>
      <c r="R392" s="12">
        <f t="shared" si="46"/>
        <v>0</v>
      </c>
      <c r="S392" s="15">
        <f t="shared" si="45"/>
        <v>0</v>
      </c>
    </row>
    <row r="393" spans="1:19" ht="13.05" x14ac:dyDescent="0.3">
      <c r="A393" s="11">
        <v>79609</v>
      </c>
      <c r="B393" s="10">
        <v>43645</v>
      </c>
      <c r="C393" s="11" t="s">
        <v>305</v>
      </c>
      <c r="D393" s="11" t="s">
        <v>236</v>
      </c>
      <c r="E393" s="11" t="str">
        <f t="shared" si="47"/>
        <v>InActive</v>
      </c>
      <c r="F393" s="12">
        <v>7</v>
      </c>
      <c r="G393" s="15">
        <v>434</v>
      </c>
      <c r="H393" s="15">
        <f t="shared" si="48"/>
        <v>62</v>
      </c>
      <c r="J393" s="28"/>
      <c r="K393" s="29"/>
      <c r="L393" s="12">
        <f t="shared" si="43"/>
        <v>7</v>
      </c>
      <c r="M393" s="15">
        <f t="shared" si="44"/>
        <v>434</v>
      </c>
      <c r="P393" s="12">
        <f>SUMIF('Boarding Checkouts'!$D:$D,$A393,'Boarding Checkouts'!E:E)</f>
        <v>7</v>
      </c>
      <c r="Q393" s="15">
        <f>SUMIF('Boarding Checkouts'!$D:$D,$A393,'Boarding Checkouts'!G:G)</f>
        <v>434</v>
      </c>
      <c r="R393" s="12">
        <f t="shared" si="46"/>
        <v>0</v>
      </c>
      <c r="S393" s="15">
        <f t="shared" si="45"/>
        <v>0</v>
      </c>
    </row>
    <row r="394" spans="1:19" ht="13.05" x14ac:dyDescent="0.3">
      <c r="A394" s="11">
        <v>79614</v>
      </c>
      <c r="B394" s="10">
        <v>43652</v>
      </c>
      <c r="C394" s="11" t="s">
        <v>1839</v>
      </c>
      <c r="D394" s="11" t="s">
        <v>242</v>
      </c>
      <c r="E394" s="11" t="str">
        <f t="shared" si="47"/>
        <v>InActive</v>
      </c>
      <c r="F394" s="12">
        <v>7</v>
      </c>
      <c r="G394" s="15">
        <v>889</v>
      </c>
      <c r="H394" s="15">
        <f t="shared" si="48"/>
        <v>127</v>
      </c>
      <c r="J394" s="28"/>
      <c r="K394" s="29"/>
      <c r="L394" s="12">
        <f t="shared" si="43"/>
        <v>7</v>
      </c>
      <c r="M394" s="15">
        <f t="shared" si="44"/>
        <v>889</v>
      </c>
      <c r="P394" s="12">
        <f>SUMIF('Boarding Checkouts'!$D:$D,$A394,'Boarding Checkouts'!E:E)</f>
        <v>7</v>
      </c>
      <c r="Q394" s="15">
        <f>SUMIF('Boarding Checkouts'!$D:$D,$A394,'Boarding Checkouts'!G:G)</f>
        <v>889</v>
      </c>
      <c r="R394" s="12">
        <f t="shared" si="46"/>
        <v>0</v>
      </c>
      <c r="S394" s="15">
        <f t="shared" si="45"/>
        <v>0</v>
      </c>
    </row>
    <row r="395" spans="1:19" ht="13.05" x14ac:dyDescent="0.3">
      <c r="A395" s="11">
        <v>79650</v>
      </c>
      <c r="B395" s="10">
        <v>43648</v>
      </c>
      <c r="C395" s="11" t="s">
        <v>279</v>
      </c>
      <c r="D395" s="11" t="s">
        <v>242</v>
      </c>
      <c r="E395" s="11" t="str">
        <f t="shared" si="47"/>
        <v>InActive</v>
      </c>
      <c r="F395" s="12">
        <v>7</v>
      </c>
      <c r="G395" s="15">
        <v>889</v>
      </c>
      <c r="H395" s="15">
        <f t="shared" si="48"/>
        <v>127</v>
      </c>
      <c r="J395" s="28"/>
      <c r="K395" s="29"/>
      <c r="L395" s="12">
        <f t="shared" si="43"/>
        <v>7</v>
      </c>
      <c r="M395" s="15">
        <f t="shared" si="44"/>
        <v>889</v>
      </c>
      <c r="P395" s="12">
        <f>SUMIF('Boarding Checkouts'!$D:$D,$A395,'Boarding Checkouts'!E:E)</f>
        <v>7</v>
      </c>
      <c r="Q395" s="15">
        <f>SUMIF('Boarding Checkouts'!$D:$D,$A395,'Boarding Checkouts'!G:G)</f>
        <v>889</v>
      </c>
      <c r="R395" s="12">
        <f t="shared" si="46"/>
        <v>0</v>
      </c>
      <c r="S395" s="15">
        <f t="shared" si="45"/>
        <v>0</v>
      </c>
    </row>
    <row r="396" spans="1:19" ht="13.05" x14ac:dyDescent="0.3">
      <c r="A396" s="11">
        <v>80052</v>
      </c>
      <c r="B396" s="10">
        <v>43649</v>
      </c>
      <c r="C396" s="11" t="s">
        <v>299</v>
      </c>
      <c r="D396" s="11" t="s">
        <v>232</v>
      </c>
      <c r="E396" s="11" t="str">
        <f t="shared" si="47"/>
        <v>InActive</v>
      </c>
      <c r="F396" s="12">
        <v>7</v>
      </c>
      <c r="G396" s="15">
        <v>371</v>
      </c>
      <c r="H396" s="15">
        <f t="shared" si="48"/>
        <v>53</v>
      </c>
      <c r="J396" s="28"/>
      <c r="K396" s="29"/>
      <c r="L396" s="12">
        <f t="shared" si="43"/>
        <v>7</v>
      </c>
      <c r="M396" s="15">
        <f t="shared" si="44"/>
        <v>371</v>
      </c>
      <c r="P396" s="12">
        <f>SUMIF('Boarding Checkouts'!$D:$D,$A396,'Boarding Checkouts'!E:E)</f>
        <v>7</v>
      </c>
      <c r="Q396" s="15">
        <f>SUMIF('Boarding Checkouts'!$D:$D,$A396,'Boarding Checkouts'!G:G)</f>
        <v>371</v>
      </c>
      <c r="R396" s="12">
        <f t="shared" si="46"/>
        <v>0</v>
      </c>
      <c r="S396" s="15">
        <f t="shared" si="45"/>
        <v>0</v>
      </c>
    </row>
    <row r="397" spans="1:19" ht="13.05" x14ac:dyDescent="0.3">
      <c r="A397" s="11">
        <v>80091</v>
      </c>
      <c r="B397" s="10">
        <v>43651</v>
      </c>
      <c r="C397" s="11" t="s">
        <v>647</v>
      </c>
      <c r="D397" s="11" t="s">
        <v>240</v>
      </c>
      <c r="E397" s="11" t="str">
        <f t="shared" si="47"/>
        <v>InActive</v>
      </c>
      <c r="F397" s="12">
        <v>14</v>
      </c>
      <c r="G397" s="15">
        <v>1526</v>
      </c>
      <c r="H397" s="15">
        <f t="shared" si="48"/>
        <v>109</v>
      </c>
      <c r="J397" s="28"/>
      <c r="K397" s="29"/>
      <c r="L397" s="12">
        <f t="shared" si="43"/>
        <v>14</v>
      </c>
      <c r="M397" s="15">
        <f t="shared" si="44"/>
        <v>1526</v>
      </c>
      <c r="P397" s="12">
        <f>SUMIF('Boarding Checkouts'!$D:$D,$A397,'Boarding Checkouts'!E:E)</f>
        <v>14</v>
      </c>
      <c r="Q397" s="15">
        <f>SUMIF('Boarding Checkouts'!$D:$D,$A397,'Boarding Checkouts'!G:G)</f>
        <v>1526</v>
      </c>
      <c r="R397" s="12">
        <f t="shared" si="46"/>
        <v>0</v>
      </c>
      <c r="S397" s="15">
        <f t="shared" si="45"/>
        <v>0</v>
      </c>
    </row>
    <row r="398" spans="1:19" ht="13.05" x14ac:dyDescent="0.3">
      <c r="A398" s="11">
        <v>80123</v>
      </c>
      <c r="B398" s="10">
        <v>43651</v>
      </c>
      <c r="C398" s="11" t="s">
        <v>98</v>
      </c>
      <c r="D398" s="11" t="s">
        <v>232</v>
      </c>
      <c r="E398" s="11" t="str">
        <f t="shared" si="47"/>
        <v>InActive</v>
      </c>
      <c r="F398" s="12">
        <v>14</v>
      </c>
      <c r="G398" s="15">
        <v>714</v>
      </c>
      <c r="H398" s="15">
        <f t="shared" si="48"/>
        <v>51</v>
      </c>
      <c r="J398" s="28"/>
      <c r="K398" s="29"/>
      <c r="L398" s="12">
        <f t="shared" si="43"/>
        <v>14</v>
      </c>
      <c r="M398" s="15">
        <f t="shared" si="44"/>
        <v>714</v>
      </c>
      <c r="P398" s="12">
        <f>SUMIF('Boarding Checkouts'!$D:$D,$A398,'Boarding Checkouts'!E:E)</f>
        <v>14</v>
      </c>
      <c r="Q398" s="15">
        <f>SUMIF('Boarding Checkouts'!$D:$D,$A398,'Boarding Checkouts'!G:G)</f>
        <v>714</v>
      </c>
      <c r="R398" s="12">
        <f t="shared" si="46"/>
        <v>0</v>
      </c>
      <c r="S398" s="15">
        <f t="shared" si="45"/>
        <v>0</v>
      </c>
    </row>
    <row r="399" spans="1:19" ht="13.05" x14ac:dyDescent="0.3">
      <c r="A399" s="11">
        <v>80124</v>
      </c>
      <c r="B399" s="10">
        <v>43652</v>
      </c>
      <c r="C399" s="11" t="s">
        <v>331</v>
      </c>
      <c r="D399" s="11" t="s">
        <v>232</v>
      </c>
      <c r="E399" s="11" t="str">
        <f t="shared" si="47"/>
        <v>Active</v>
      </c>
      <c r="F399" s="12">
        <v>7</v>
      </c>
      <c r="G399" s="15">
        <v>371</v>
      </c>
      <c r="H399" s="15">
        <f t="shared" si="48"/>
        <v>53</v>
      </c>
      <c r="J399" s="28"/>
      <c r="K399" s="29"/>
      <c r="L399" s="12">
        <f t="shared" si="43"/>
        <v>7</v>
      </c>
      <c r="M399" s="15">
        <f t="shared" si="44"/>
        <v>371</v>
      </c>
      <c r="P399" s="12">
        <f>SUMIF('Boarding Checkouts'!$D:$D,$A399,'Boarding Checkouts'!E:E)</f>
        <v>3</v>
      </c>
      <c r="Q399" s="15">
        <f>SUMIF('Boarding Checkouts'!$D:$D,$A399,'Boarding Checkouts'!G:G)</f>
        <v>159</v>
      </c>
      <c r="R399" s="12">
        <f t="shared" si="46"/>
        <v>4</v>
      </c>
      <c r="S399" s="15">
        <f t="shared" si="45"/>
        <v>212</v>
      </c>
    </row>
    <row r="400" spans="1:19" ht="13.05" x14ac:dyDescent="0.3">
      <c r="A400" s="11">
        <v>80125</v>
      </c>
      <c r="B400" s="10">
        <v>43651</v>
      </c>
      <c r="C400" s="11" t="s">
        <v>366</v>
      </c>
      <c r="D400" s="11" t="s">
        <v>232</v>
      </c>
      <c r="E400" s="11" t="str">
        <f t="shared" si="47"/>
        <v>InActive</v>
      </c>
      <c r="F400" s="12">
        <v>7</v>
      </c>
      <c r="G400" s="15">
        <v>371</v>
      </c>
      <c r="H400" s="15">
        <f t="shared" si="48"/>
        <v>53</v>
      </c>
      <c r="J400" s="28"/>
      <c r="K400" s="29"/>
      <c r="L400" s="12">
        <f t="shared" si="43"/>
        <v>7</v>
      </c>
      <c r="M400" s="15">
        <f t="shared" si="44"/>
        <v>371</v>
      </c>
      <c r="P400" s="12">
        <f>SUMIF('Boarding Checkouts'!$D:$D,$A400,'Boarding Checkouts'!E:E)</f>
        <v>7</v>
      </c>
      <c r="Q400" s="15">
        <f>SUMIF('Boarding Checkouts'!$D:$D,$A400,'Boarding Checkouts'!G:G)</f>
        <v>371</v>
      </c>
      <c r="R400" s="12">
        <f t="shared" si="46"/>
        <v>0</v>
      </c>
      <c r="S400" s="15">
        <f t="shared" si="45"/>
        <v>0</v>
      </c>
    </row>
    <row r="401" spans="1:19" ht="13.05" x14ac:dyDescent="0.3">
      <c r="A401" s="11">
        <v>80147</v>
      </c>
      <c r="B401" s="10">
        <v>43651</v>
      </c>
      <c r="C401" s="11" t="s">
        <v>1610</v>
      </c>
      <c r="D401" s="11" t="s">
        <v>243</v>
      </c>
      <c r="E401" s="11" t="str">
        <f t="shared" si="47"/>
        <v>Active</v>
      </c>
      <c r="F401" s="12">
        <v>14</v>
      </c>
      <c r="G401" s="15">
        <v>1400</v>
      </c>
      <c r="H401" s="15">
        <f t="shared" si="48"/>
        <v>100</v>
      </c>
      <c r="J401" s="28"/>
      <c r="K401" s="29"/>
      <c r="L401" s="12">
        <f t="shared" si="43"/>
        <v>14</v>
      </c>
      <c r="M401" s="15">
        <f t="shared" si="44"/>
        <v>1400</v>
      </c>
      <c r="P401" s="12">
        <f>SUMIF('Boarding Checkouts'!$D:$D,$A401,'Boarding Checkouts'!E:E)</f>
        <v>9</v>
      </c>
      <c r="Q401" s="15">
        <f>SUMIF('Boarding Checkouts'!$D:$D,$A401,'Boarding Checkouts'!G:G)</f>
        <v>900</v>
      </c>
      <c r="R401" s="12">
        <f t="shared" si="46"/>
        <v>5</v>
      </c>
      <c r="S401" s="15">
        <f t="shared" si="45"/>
        <v>500</v>
      </c>
    </row>
    <row r="402" spans="1:19" ht="13.05" x14ac:dyDescent="0.3">
      <c r="A402" s="11">
        <v>80148</v>
      </c>
      <c r="B402" s="10">
        <v>43651</v>
      </c>
      <c r="C402" s="11" t="s">
        <v>1610</v>
      </c>
      <c r="D402" s="11" t="s">
        <v>232</v>
      </c>
      <c r="E402" s="11" t="str">
        <f t="shared" si="47"/>
        <v>Active</v>
      </c>
      <c r="F402" s="12">
        <v>14</v>
      </c>
      <c r="G402" s="15">
        <v>714</v>
      </c>
      <c r="H402" s="15">
        <f t="shared" si="48"/>
        <v>51</v>
      </c>
      <c r="J402" s="28"/>
      <c r="K402" s="29"/>
      <c r="L402" s="12">
        <f t="shared" si="43"/>
        <v>14</v>
      </c>
      <c r="M402" s="15">
        <f t="shared" si="44"/>
        <v>714</v>
      </c>
      <c r="P402" s="12">
        <f>SUMIF('Boarding Checkouts'!$D:$D,$A402,'Boarding Checkouts'!E:E)</f>
        <v>9</v>
      </c>
      <c r="Q402" s="15">
        <f>SUMIF('Boarding Checkouts'!$D:$D,$A402,'Boarding Checkouts'!G:G)</f>
        <v>459</v>
      </c>
      <c r="R402" s="12">
        <f t="shared" si="46"/>
        <v>5</v>
      </c>
      <c r="S402" s="15">
        <f t="shared" si="45"/>
        <v>255</v>
      </c>
    </row>
    <row r="403" spans="1:19" ht="13.05" x14ac:dyDescent="0.3">
      <c r="A403" s="11">
        <v>80216</v>
      </c>
      <c r="B403" s="10">
        <v>43660</v>
      </c>
      <c r="C403" s="11" t="s">
        <v>1890</v>
      </c>
      <c r="D403" s="11" t="s">
        <v>232</v>
      </c>
      <c r="E403" s="11" t="str">
        <f t="shared" si="47"/>
        <v>InActive</v>
      </c>
      <c r="F403" s="12">
        <v>7</v>
      </c>
      <c r="G403" s="15">
        <v>371</v>
      </c>
      <c r="H403" s="15">
        <f t="shared" si="48"/>
        <v>53</v>
      </c>
      <c r="J403" s="28"/>
      <c r="K403" s="29"/>
      <c r="L403" s="12">
        <f t="shared" si="43"/>
        <v>7</v>
      </c>
      <c r="M403" s="15">
        <f t="shared" si="44"/>
        <v>371</v>
      </c>
      <c r="P403" s="12">
        <f>SUMIF('Boarding Checkouts'!$D:$D,$A403,'Boarding Checkouts'!E:E)</f>
        <v>7</v>
      </c>
      <c r="Q403" s="15">
        <f>SUMIF('Boarding Checkouts'!$D:$D,$A403,'Boarding Checkouts'!G:G)</f>
        <v>371</v>
      </c>
      <c r="R403" s="12">
        <f t="shared" si="46"/>
        <v>0</v>
      </c>
      <c r="S403" s="15">
        <f t="shared" si="45"/>
        <v>0</v>
      </c>
    </row>
    <row r="404" spans="1:19" ht="13.05" x14ac:dyDescent="0.3">
      <c r="A404" s="11">
        <v>80223</v>
      </c>
      <c r="B404" s="10">
        <v>43653</v>
      </c>
      <c r="C404" s="11" t="s">
        <v>449</v>
      </c>
      <c r="D404" s="11" t="s">
        <v>232</v>
      </c>
      <c r="E404" s="11" t="str">
        <f t="shared" si="47"/>
        <v>InActive</v>
      </c>
      <c r="F404" s="12">
        <v>14</v>
      </c>
      <c r="G404" s="15">
        <v>714</v>
      </c>
      <c r="H404" s="15">
        <f t="shared" si="48"/>
        <v>51</v>
      </c>
      <c r="J404" s="28"/>
      <c r="K404" s="29"/>
      <c r="L404" s="12">
        <f t="shared" si="43"/>
        <v>14</v>
      </c>
      <c r="M404" s="15">
        <f t="shared" si="44"/>
        <v>714</v>
      </c>
      <c r="P404" s="12">
        <f>SUMIF('Boarding Checkouts'!$D:$D,$A404,'Boarding Checkouts'!E:E)</f>
        <v>14</v>
      </c>
      <c r="Q404" s="15">
        <f>SUMIF('Boarding Checkouts'!$D:$D,$A404,'Boarding Checkouts'!G:G)</f>
        <v>714</v>
      </c>
      <c r="R404" s="12">
        <f t="shared" si="46"/>
        <v>0</v>
      </c>
      <c r="S404" s="15">
        <f t="shared" si="45"/>
        <v>0</v>
      </c>
    </row>
    <row r="405" spans="1:19" ht="13.05" x14ac:dyDescent="0.3">
      <c r="A405" s="11">
        <v>80270</v>
      </c>
      <c r="B405" s="10">
        <v>43653</v>
      </c>
      <c r="C405" s="11" t="s">
        <v>158</v>
      </c>
      <c r="D405" s="11" t="s">
        <v>232</v>
      </c>
      <c r="E405" s="11" t="str">
        <f t="shared" si="47"/>
        <v>InActive</v>
      </c>
      <c r="F405" s="12">
        <v>14</v>
      </c>
      <c r="G405" s="15">
        <v>714</v>
      </c>
      <c r="H405" s="15">
        <f t="shared" si="48"/>
        <v>51</v>
      </c>
      <c r="J405" s="28"/>
      <c r="K405" s="29"/>
      <c r="L405" s="12">
        <f t="shared" si="43"/>
        <v>14</v>
      </c>
      <c r="M405" s="15">
        <f t="shared" si="44"/>
        <v>714</v>
      </c>
      <c r="P405" s="12">
        <f>SUMIF('Boarding Checkouts'!$D:$D,$A405,'Boarding Checkouts'!E:E)</f>
        <v>14</v>
      </c>
      <c r="Q405" s="15">
        <f>SUMIF('Boarding Checkouts'!$D:$D,$A405,'Boarding Checkouts'!G:G)</f>
        <v>714</v>
      </c>
      <c r="R405" s="12">
        <f t="shared" si="46"/>
        <v>0</v>
      </c>
      <c r="S405" s="15">
        <f t="shared" si="45"/>
        <v>0</v>
      </c>
    </row>
    <row r="406" spans="1:19" ht="13.05" x14ac:dyDescent="0.3">
      <c r="A406" s="11">
        <v>80428</v>
      </c>
      <c r="B406" s="10">
        <v>43656</v>
      </c>
      <c r="C406" s="11" t="s">
        <v>272</v>
      </c>
      <c r="D406" s="11" t="s">
        <v>232</v>
      </c>
      <c r="E406" s="11" t="str">
        <f t="shared" si="47"/>
        <v>InActive</v>
      </c>
      <c r="F406" s="12">
        <v>14</v>
      </c>
      <c r="G406" s="15">
        <v>714</v>
      </c>
      <c r="H406" s="15">
        <f t="shared" si="48"/>
        <v>51</v>
      </c>
      <c r="J406" s="28"/>
      <c r="K406" s="29"/>
      <c r="L406" s="12">
        <f t="shared" si="43"/>
        <v>14</v>
      </c>
      <c r="M406" s="15">
        <f t="shared" si="44"/>
        <v>714</v>
      </c>
      <c r="P406" s="12">
        <f>SUMIF('Boarding Checkouts'!$D:$D,$A406,'Boarding Checkouts'!E:E)</f>
        <v>14</v>
      </c>
      <c r="Q406" s="15">
        <f>SUMIF('Boarding Checkouts'!$D:$D,$A406,'Boarding Checkouts'!G:G)</f>
        <v>714</v>
      </c>
      <c r="R406" s="12">
        <f t="shared" si="46"/>
        <v>0</v>
      </c>
      <c r="S406" s="15">
        <f t="shared" si="45"/>
        <v>0</v>
      </c>
    </row>
    <row r="407" spans="1:19" ht="13.05" x14ac:dyDescent="0.3">
      <c r="A407" s="11">
        <v>80431</v>
      </c>
      <c r="B407" s="10">
        <v>43660</v>
      </c>
      <c r="C407" s="11" t="s">
        <v>350</v>
      </c>
      <c r="D407" s="11" t="s">
        <v>243</v>
      </c>
      <c r="E407" s="11" t="str">
        <f t="shared" si="47"/>
        <v>InActive</v>
      </c>
      <c r="F407" s="12">
        <v>14</v>
      </c>
      <c r="G407" s="15">
        <v>1400</v>
      </c>
      <c r="H407" s="15">
        <f t="shared" si="48"/>
        <v>100</v>
      </c>
      <c r="J407" s="28"/>
      <c r="K407" s="29"/>
      <c r="L407" s="12">
        <f t="shared" si="43"/>
        <v>14</v>
      </c>
      <c r="M407" s="15">
        <f t="shared" si="44"/>
        <v>1400</v>
      </c>
      <c r="P407" s="12">
        <f>SUMIF('Boarding Checkouts'!$D:$D,$A407,'Boarding Checkouts'!E:E)</f>
        <v>14</v>
      </c>
      <c r="Q407" s="15">
        <f>SUMIF('Boarding Checkouts'!$D:$D,$A407,'Boarding Checkouts'!G:G)</f>
        <v>1400</v>
      </c>
      <c r="R407" s="12">
        <f t="shared" si="46"/>
        <v>0</v>
      </c>
      <c r="S407" s="15">
        <f t="shared" si="45"/>
        <v>0</v>
      </c>
    </row>
    <row r="408" spans="1:19" ht="13.05" x14ac:dyDescent="0.3">
      <c r="A408" s="11">
        <v>80534</v>
      </c>
      <c r="B408" s="10">
        <v>43656</v>
      </c>
      <c r="C408" s="11" t="s">
        <v>212</v>
      </c>
      <c r="D408" s="11" t="s">
        <v>232</v>
      </c>
      <c r="E408" s="11" t="str">
        <f t="shared" si="47"/>
        <v>InActive</v>
      </c>
      <c r="F408" s="12">
        <v>7</v>
      </c>
      <c r="G408" s="15">
        <v>371</v>
      </c>
      <c r="H408" s="15">
        <f t="shared" si="48"/>
        <v>53</v>
      </c>
      <c r="J408" s="28"/>
      <c r="K408" s="29"/>
      <c r="L408" s="12">
        <f t="shared" si="43"/>
        <v>7</v>
      </c>
      <c r="M408" s="15">
        <f t="shared" si="44"/>
        <v>371</v>
      </c>
      <c r="P408" s="12">
        <f>SUMIF('Boarding Checkouts'!$D:$D,$A408,'Boarding Checkouts'!E:E)</f>
        <v>7</v>
      </c>
      <c r="Q408" s="15">
        <f>SUMIF('Boarding Checkouts'!$D:$D,$A408,'Boarding Checkouts'!G:G)</f>
        <v>371</v>
      </c>
      <c r="R408" s="12">
        <f t="shared" si="46"/>
        <v>0</v>
      </c>
      <c r="S408" s="15">
        <f t="shared" si="45"/>
        <v>0</v>
      </c>
    </row>
    <row r="409" spans="1:19" ht="13.05" x14ac:dyDescent="0.3">
      <c r="A409" s="11">
        <v>80539</v>
      </c>
      <c r="B409" s="10">
        <v>43656</v>
      </c>
      <c r="C409" s="11" t="s">
        <v>584</v>
      </c>
      <c r="D409" s="11" t="s">
        <v>238</v>
      </c>
      <c r="E409" s="11" t="str">
        <f t="shared" si="47"/>
        <v>InActive</v>
      </c>
      <c r="F409" s="12">
        <v>7</v>
      </c>
      <c r="G409" s="15">
        <v>518</v>
      </c>
      <c r="H409" s="15">
        <f t="shared" si="48"/>
        <v>74</v>
      </c>
      <c r="J409" s="28"/>
      <c r="K409" s="29"/>
      <c r="L409" s="12">
        <f t="shared" si="43"/>
        <v>7</v>
      </c>
      <c r="M409" s="15">
        <f t="shared" si="44"/>
        <v>518</v>
      </c>
      <c r="P409" s="12">
        <f>SUMIF('Boarding Checkouts'!$D:$D,$A409,'Boarding Checkouts'!E:E)</f>
        <v>7</v>
      </c>
      <c r="Q409" s="15">
        <f>SUMIF('Boarding Checkouts'!$D:$D,$A409,'Boarding Checkouts'!G:G)</f>
        <v>518</v>
      </c>
      <c r="R409" s="12">
        <f t="shared" si="46"/>
        <v>0</v>
      </c>
      <c r="S409" s="15">
        <f t="shared" ref="S409:S431" si="49">SUM(M409,O409,-Q409)</f>
        <v>0</v>
      </c>
    </row>
    <row r="410" spans="1:19" ht="13.05" x14ac:dyDescent="0.3">
      <c r="A410" s="11">
        <v>80549</v>
      </c>
      <c r="B410" s="10">
        <v>43656</v>
      </c>
      <c r="C410" s="11" t="s">
        <v>54</v>
      </c>
      <c r="D410" s="11" t="s">
        <v>232</v>
      </c>
      <c r="E410" s="11" t="str">
        <f t="shared" si="47"/>
        <v>InActive</v>
      </c>
      <c r="F410" s="12">
        <v>14</v>
      </c>
      <c r="G410" s="15">
        <v>714</v>
      </c>
      <c r="H410" s="15">
        <f t="shared" si="48"/>
        <v>51</v>
      </c>
      <c r="J410" s="28"/>
      <c r="K410" s="29"/>
      <c r="L410" s="12">
        <f t="shared" si="43"/>
        <v>14</v>
      </c>
      <c r="M410" s="15">
        <f t="shared" si="44"/>
        <v>714</v>
      </c>
      <c r="P410" s="12">
        <f>SUMIF('Boarding Checkouts'!$D:$D,$A410,'Boarding Checkouts'!E:E)</f>
        <v>14</v>
      </c>
      <c r="Q410" s="15">
        <f>SUMIF('Boarding Checkouts'!$D:$D,$A410,'Boarding Checkouts'!G:G)</f>
        <v>714</v>
      </c>
      <c r="R410" s="12">
        <f t="shared" si="46"/>
        <v>0</v>
      </c>
      <c r="S410" s="15">
        <f t="shared" si="49"/>
        <v>0</v>
      </c>
    </row>
    <row r="411" spans="1:19" ht="13.05" x14ac:dyDescent="0.3">
      <c r="A411" s="11">
        <v>80553</v>
      </c>
      <c r="B411" s="10">
        <v>43656</v>
      </c>
      <c r="C411" s="11" t="s">
        <v>1535</v>
      </c>
      <c r="D411" s="11" t="s">
        <v>238</v>
      </c>
      <c r="E411" s="11" t="str">
        <f t="shared" si="47"/>
        <v>InActive</v>
      </c>
      <c r="F411" s="12">
        <v>7</v>
      </c>
      <c r="G411" s="15">
        <v>518</v>
      </c>
      <c r="H411" s="15">
        <f t="shared" si="48"/>
        <v>74</v>
      </c>
      <c r="J411" s="28"/>
      <c r="K411" s="29"/>
      <c r="L411" s="12">
        <f t="shared" si="43"/>
        <v>7</v>
      </c>
      <c r="M411" s="15">
        <f t="shared" si="44"/>
        <v>518</v>
      </c>
      <c r="P411" s="12">
        <f>SUMIF('Boarding Checkouts'!$D:$D,$A411,'Boarding Checkouts'!E:E)</f>
        <v>7</v>
      </c>
      <c r="Q411" s="15">
        <f>SUMIF('Boarding Checkouts'!$D:$D,$A411,'Boarding Checkouts'!G:G)</f>
        <v>518</v>
      </c>
      <c r="R411" s="12">
        <f t="shared" si="46"/>
        <v>0</v>
      </c>
      <c r="S411" s="15">
        <f t="shared" si="49"/>
        <v>0</v>
      </c>
    </row>
    <row r="412" spans="1:19" ht="13.05" x14ac:dyDescent="0.3">
      <c r="A412" s="11">
        <v>80580</v>
      </c>
      <c r="B412" s="10">
        <v>43657</v>
      </c>
      <c r="C412" s="11" t="s">
        <v>316</v>
      </c>
      <c r="D412" s="11" t="s">
        <v>232</v>
      </c>
      <c r="E412" s="11" t="str">
        <f t="shared" si="47"/>
        <v>Active</v>
      </c>
      <c r="F412" s="12">
        <v>7</v>
      </c>
      <c r="G412" s="15">
        <v>371</v>
      </c>
      <c r="H412" s="15">
        <f t="shared" si="48"/>
        <v>53</v>
      </c>
      <c r="J412" s="28"/>
      <c r="K412" s="29"/>
      <c r="L412" s="12">
        <f t="shared" si="43"/>
        <v>7</v>
      </c>
      <c r="M412" s="15">
        <f t="shared" si="44"/>
        <v>371</v>
      </c>
      <c r="P412" s="12">
        <f>SUMIF('Boarding Checkouts'!$D:$D,$A412,'Boarding Checkouts'!E:E)</f>
        <v>4</v>
      </c>
      <c r="Q412" s="15">
        <f>SUMIF('Boarding Checkouts'!$D:$D,$A412,'Boarding Checkouts'!G:G)</f>
        <v>212</v>
      </c>
      <c r="R412" s="12">
        <f t="shared" si="46"/>
        <v>3</v>
      </c>
      <c r="S412" s="15">
        <f t="shared" si="49"/>
        <v>159</v>
      </c>
    </row>
    <row r="413" spans="1:19" ht="13.05" x14ac:dyDescent="0.3">
      <c r="A413" s="11">
        <v>80595</v>
      </c>
      <c r="B413" s="10">
        <v>43657</v>
      </c>
      <c r="C413" s="11" t="s">
        <v>359</v>
      </c>
      <c r="D413" s="11" t="s">
        <v>232</v>
      </c>
      <c r="E413" s="11" t="str">
        <f t="shared" si="47"/>
        <v>InActive</v>
      </c>
      <c r="F413" s="12">
        <v>14</v>
      </c>
      <c r="G413" s="15">
        <v>714</v>
      </c>
      <c r="H413" s="15">
        <f t="shared" si="48"/>
        <v>51</v>
      </c>
      <c r="J413" s="28"/>
      <c r="K413" s="29"/>
      <c r="L413" s="12">
        <f t="shared" si="43"/>
        <v>14</v>
      </c>
      <c r="M413" s="15">
        <f t="shared" si="44"/>
        <v>714</v>
      </c>
      <c r="P413" s="12">
        <f>SUMIF('Boarding Checkouts'!$D:$D,$A413,'Boarding Checkouts'!E:E)</f>
        <v>14</v>
      </c>
      <c r="Q413" s="15">
        <f>SUMIF('Boarding Checkouts'!$D:$D,$A413,'Boarding Checkouts'!G:G)</f>
        <v>714</v>
      </c>
      <c r="R413" s="12">
        <f t="shared" si="46"/>
        <v>0</v>
      </c>
      <c r="S413" s="15">
        <f t="shared" si="49"/>
        <v>0</v>
      </c>
    </row>
    <row r="414" spans="1:19" ht="13.05" x14ac:dyDescent="0.3">
      <c r="A414" s="11">
        <v>80596</v>
      </c>
      <c r="B414" s="10">
        <v>43659</v>
      </c>
      <c r="C414" s="11" t="s">
        <v>1699</v>
      </c>
      <c r="D414" s="11" t="s">
        <v>232</v>
      </c>
      <c r="E414" s="11" t="str">
        <f t="shared" si="47"/>
        <v>InActive</v>
      </c>
      <c r="F414" s="12">
        <v>7</v>
      </c>
      <c r="G414" s="15">
        <v>371</v>
      </c>
      <c r="H414" s="15">
        <f t="shared" si="48"/>
        <v>53</v>
      </c>
      <c r="J414" s="28"/>
      <c r="K414" s="29"/>
      <c r="L414" s="12">
        <f t="shared" si="43"/>
        <v>7</v>
      </c>
      <c r="M414" s="15">
        <f t="shared" si="44"/>
        <v>371</v>
      </c>
      <c r="P414" s="12">
        <f>SUMIF('Boarding Checkouts'!$D:$D,$A414,'Boarding Checkouts'!E:E)</f>
        <v>7</v>
      </c>
      <c r="Q414" s="15">
        <f>SUMIF('Boarding Checkouts'!$D:$D,$A414,'Boarding Checkouts'!G:G)</f>
        <v>371</v>
      </c>
      <c r="R414" s="12">
        <f t="shared" si="46"/>
        <v>0</v>
      </c>
      <c r="S414" s="15">
        <f t="shared" si="49"/>
        <v>0</v>
      </c>
    </row>
    <row r="415" spans="1:19" ht="13.05" x14ac:dyDescent="0.3">
      <c r="A415" s="11">
        <v>80722</v>
      </c>
      <c r="B415" s="10">
        <v>43658</v>
      </c>
      <c r="C415" s="11" t="s">
        <v>367</v>
      </c>
      <c r="D415" s="11" t="s">
        <v>232</v>
      </c>
      <c r="E415" s="11" t="str">
        <f t="shared" si="47"/>
        <v>Active</v>
      </c>
      <c r="F415" s="12">
        <v>7</v>
      </c>
      <c r="G415" s="15">
        <v>371</v>
      </c>
      <c r="H415" s="15">
        <f t="shared" si="48"/>
        <v>53</v>
      </c>
      <c r="J415" s="28"/>
      <c r="K415" s="29"/>
      <c r="L415" s="12">
        <f t="shared" si="43"/>
        <v>7</v>
      </c>
      <c r="M415" s="15">
        <f t="shared" si="44"/>
        <v>371</v>
      </c>
      <c r="P415" s="12">
        <f>SUMIF('Boarding Checkouts'!$D:$D,$A415,'Boarding Checkouts'!E:E)</f>
        <v>6</v>
      </c>
      <c r="Q415" s="15">
        <f>SUMIF('Boarding Checkouts'!$D:$D,$A415,'Boarding Checkouts'!G:G)</f>
        <v>318</v>
      </c>
      <c r="R415" s="12">
        <f t="shared" si="46"/>
        <v>1</v>
      </c>
      <c r="S415" s="15">
        <f t="shared" si="49"/>
        <v>53</v>
      </c>
    </row>
    <row r="416" spans="1:19" ht="13.05" x14ac:dyDescent="0.3">
      <c r="A416" s="11">
        <v>80726</v>
      </c>
      <c r="B416" s="10">
        <v>43657</v>
      </c>
      <c r="C416" s="11" t="s">
        <v>109</v>
      </c>
      <c r="D416" s="11" t="s">
        <v>242</v>
      </c>
      <c r="E416" s="11" t="str">
        <f t="shared" si="47"/>
        <v>InActive</v>
      </c>
      <c r="F416" s="12">
        <v>14</v>
      </c>
      <c r="G416" s="15">
        <v>1722</v>
      </c>
      <c r="H416" s="15">
        <f t="shared" si="48"/>
        <v>123</v>
      </c>
      <c r="J416" s="28"/>
      <c r="K416" s="29"/>
      <c r="L416" s="12">
        <f t="shared" si="43"/>
        <v>14</v>
      </c>
      <c r="M416" s="15">
        <f t="shared" si="44"/>
        <v>1722</v>
      </c>
      <c r="P416" s="12">
        <f>SUMIF('Boarding Checkouts'!$D:$D,$A416,'Boarding Checkouts'!E:E)</f>
        <v>14</v>
      </c>
      <c r="Q416" s="15">
        <f>SUMIF('Boarding Checkouts'!$D:$D,$A416,'Boarding Checkouts'!G:G)</f>
        <v>1722</v>
      </c>
      <c r="R416" s="12">
        <f t="shared" si="46"/>
        <v>0</v>
      </c>
      <c r="S416" s="15">
        <f t="shared" si="49"/>
        <v>0</v>
      </c>
    </row>
    <row r="417" spans="1:20" ht="13.05" x14ac:dyDescent="0.3">
      <c r="A417" s="11">
        <v>80784</v>
      </c>
      <c r="B417" s="10">
        <v>43668</v>
      </c>
      <c r="C417" s="11" t="s">
        <v>284</v>
      </c>
      <c r="D417" s="11" t="s">
        <v>285</v>
      </c>
      <c r="E417" s="11" t="str">
        <f t="shared" si="47"/>
        <v>InActive</v>
      </c>
      <c r="F417" s="12">
        <v>7</v>
      </c>
      <c r="G417" s="15">
        <v>1008</v>
      </c>
      <c r="H417" s="15">
        <f t="shared" si="48"/>
        <v>144</v>
      </c>
      <c r="J417" s="28"/>
      <c r="K417" s="29"/>
      <c r="L417" s="12">
        <f t="shared" si="43"/>
        <v>7</v>
      </c>
      <c r="M417" s="15">
        <f t="shared" si="44"/>
        <v>1008</v>
      </c>
      <c r="P417" s="12">
        <f>SUMIF('Boarding Checkouts'!$D:$D,$A417,'Boarding Checkouts'!E:E)</f>
        <v>7</v>
      </c>
      <c r="Q417" s="15">
        <f>SUMIF('Boarding Checkouts'!$D:$D,$A417,'Boarding Checkouts'!G:G)</f>
        <v>1008</v>
      </c>
      <c r="R417" s="12">
        <f t="shared" si="46"/>
        <v>0</v>
      </c>
      <c r="S417" s="15">
        <f t="shared" si="49"/>
        <v>0</v>
      </c>
    </row>
    <row r="418" spans="1:20" ht="13.05" x14ac:dyDescent="0.3">
      <c r="A418" s="11">
        <v>80785</v>
      </c>
      <c r="B418" s="10">
        <v>43668</v>
      </c>
      <c r="C418" s="11" t="s">
        <v>284</v>
      </c>
      <c r="D418" s="11" t="s">
        <v>285</v>
      </c>
      <c r="E418" s="11" t="str">
        <f t="shared" si="47"/>
        <v>InActive</v>
      </c>
      <c r="F418" s="12">
        <v>7</v>
      </c>
      <c r="G418" s="15">
        <v>1008</v>
      </c>
      <c r="H418" s="15">
        <f t="shared" si="48"/>
        <v>144</v>
      </c>
      <c r="J418" s="28"/>
      <c r="K418" s="29"/>
      <c r="L418" s="12">
        <f t="shared" si="43"/>
        <v>7</v>
      </c>
      <c r="M418" s="15">
        <f t="shared" si="44"/>
        <v>1008</v>
      </c>
      <c r="P418" s="12">
        <f>SUMIF('Boarding Checkouts'!$D:$D,$A418,'Boarding Checkouts'!E:E)</f>
        <v>7</v>
      </c>
      <c r="Q418" s="15">
        <f>SUMIF('Boarding Checkouts'!$D:$D,$A418,'Boarding Checkouts'!G:G)</f>
        <v>1008</v>
      </c>
      <c r="R418" s="12">
        <f t="shared" si="46"/>
        <v>0</v>
      </c>
      <c r="S418" s="15">
        <f t="shared" si="49"/>
        <v>0</v>
      </c>
    </row>
    <row r="419" spans="1:20" ht="13.05" x14ac:dyDescent="0.3">
      <c r="A419" s="11">
        <v>80881</v>
      </c>
      <c r="B419" s="10">
        <v>43663</v>
      </c>
      <c r="C419" s="11" t="s">
        <v>1914</v>
      </c>
      <c r="D419" s="11" t="s">
        <v>232</v>
      </c>
      <c r="E419" s="11" t="str">
        <f t="shared" si="47"/>
        <v>InActive</v>
      </c>
      <c r="F419" s="12">
        <v>7</v>
      </c>
      <c r="G419" s="15">
        <v>371</v>
      </c>
      <c r="H419" s="15">
        <f t="shared" si="48"/>
        <v>53</v>
      </c>
      <c r="J419" s="28"/>
      <c r="K419" s="29"/>
      <c r="L419" s="12">
        <f t="shared" si="43"/>
        <v>7</v>
      </c>
      <c r="M419" s="15">
        <f t="shared" si="44"/>
        <v>371</v>
      </c>
      <c r="P419" s="12">
        <f>SUMIF('Boarding Checkouts'!$D:$D,$A419,'Boarding Checkouts'!E:E)</f>
        <v>8</v>
      </c>
      <c r="Q419" s="15">
        <f>SUMIF('Boarding Checkouts'!$D:$D,$A419,'Boarding Checkouts'!G:G)</f>
        <v>424</v>
      </c>
      <c r="R419" s="12">
        <f t="shared" si="46"/>
        <v>-1</v>
      </c>
      <c r="S419" s="15">
        <f t="shared" si="49"/>
        <v>-53</v>
      </c>
    </row>
    <row r="420" spans="1:20" ht="13.05" x14ac:dyDescent="0.3">
      <c r="A420" s="11">
        <v>80884</v>
      </c>
      <c r="B420" s="10">
        <v>43669</v>
      </c>
      <c r="C420" s="11" t="s">
        <v>1958</v>
      </c>
      <c r="D420" s="11" t="s">
        <v>243</v>
      </c>
      <c r="E420" s="11" t="str">
        <f t="shared" si="47"/>
        <v>InActive</v>
      </c>
      <c r="F420" s="12">
        <v>7</v>
      </c>
      <c r="G420" s="15">
        <v>721</v>
      </c>
      <c r="H420" s="15">
        <f t="shared" si="48"/>
        <v>103</v>
      </c>
      <c r="J420" s="28"/>
      <c r="K420" s="29"/>
      <c r="L420" s="12">
        <f t="shared" si="43"/>
        <v>7</v>
      </c>
      <c r="M420" s="15">
        <f t="shared" si="44"/>
        <v>721</v>
      </c>
      <c r="P420" s="12">
        <f>SUMIF('Boarding Checkouts'!$D:$D,$A420,'Boarding Checkouts'!E:E)</f>
        <v>7</v>
      </c>
      <c r="Q420" s="15">
        <f>SUMIF('Boarding Checkouts'!$D:$D,$A420,'Boarding Checkouts'!G:G)</f>
        <v>721</v>
      </c>
      <c r="R420" s="12">
        <f t="shared" si="46"/>
        <v>0</v>
      </c>
      <c r="S420" s="15">
        <f t="shared" si="49"/>
        <v>0</v>
      </c>
    </row>
    <row r="421" spans="1:20" ht="13.05" x14ac:dyDescent="0.3">
      <c r="A421" s="11">
        <v>80952</v>
      </c>
      <c r="B421" s="10">
        <v>43661</v>
      </c>
      <c r="C421" s="11" t="s">
        <v>318</v>
      </c>
      <c r="D421" s="11" t="s">
        <v>238</v>
      </c>
      <c r="E421" s="11" t="str">
        <f t="shared" si="47"/>
        <v>Active</v>
      </c>
      <c r="F421" s="12">
        <v>14</v>
      </c>
      <c r="G421" s="15">
        <v>1008</v>
      </c>
      <c r="H421" s="15">
        <f t="shared" si="48"/>
        <v>72</v>
      </c>
      <c r="J421" s="28"/>
      <c r="K421" s="29"/>
      <c r="L421" s="12">
        <f t="shared" si="43"/>
        <v>14</v>
      </c>
      <c r="M421" s="15">
        <f t="shared" si="44"/>
        <v>1008</v>
      </c>
      <c r="P421" s="12">
        <f>SUMIF('Boarding Checkouts'!$D:$D,$A421,'Boarding Checkouts'!E:E)</f>
        <v>13</v>
      </c>
      <c r="Q421" s="15">
        <f>SUMIF('Boarding Checkouts'!$D:$D,$A421,'Boarding Checkouts'!G:G)</f>
        <v>936</v>
      </c>
      <c r="R421" s="12">
        <f t="shared" si="46"/>
        <v>1</v>
      </c>
      <c r="S421" s="15">
        <f t="shared" si="49"/>
        <v>72</v>
      </c>
    </row>
    <row r="422" spans="1:20" ht="13.05" x14ac:dyDescent="0.3">
      <c r="A422" s="11">
        <v>80957</v>
      </c>
      <c r="B422" s="10">
        <v>43661</v>
      </c>
      <c r="C422" s="11" t="s">
        <v>270</v>
      </c>
      <c r="D422" s="11" t="s">
        <v>232</v>
      </c>
      <c r="E422" s="11" t="str">
        <f t="shared" si="47"/>
        <v>InActive</v>
      </c>
      <c r="F422" s="12">
        <v>14</v>
      </c>
      <c r="G422" s="15">
        <v>714</v>
      </c>
      <c r="H422" s="15">
        <f t="shared" si="48"/>
        <v>51</v>
      </c>
      <c r="J422" s="28"/>
      <c r="K422" s="29"/>
      <c r="L422" s="12">
        <f t="shared" si="43"/>
        <v>14</v>
      </c>
      <c r="M422" s="15">
        <f t="shared" si="44"/>
        <v>714</v>
      </c>
      <c r="P422" s="12">
        <f>SUMIF('Boarding Checkouts'!$D:$D,$A422,'Boarding Checkouts'!E:E)</f>
        <v>14</v>
      </c>
      <c r="Q422" s="15">
        <f>SUMIF('Boarding Checkouts'!$D:$D,$A422,'Boarding Checkouts'!G:G)</f>
        <v>714</v>
      </c>
      <c r="R422" s="12">
        <f t="shared" si="46"/>
        <v>0</v>
      </c>
      <c r="S422" s="15">
        <f t="shared" si="49"/>
        <v>0</v>
      </c>
    </row>
    <row r="423" spans="1:20" ht="13.05" x14ac:dyDescent="0.3">
      <c r="A423" s="11">
        <v>81318</v>
      </c>
      <c r="B423" s="10">
        <v>43667</v>
      </c>
      <c r="C423" s="11" t="s">
        <v>335</v>
      </c>
      <c r="D423" s="11" t="s">
        <v>232</v>
      </c>
      <c r="E423" s="11" t="str">
        <f t="shared" si="47"/>
        <v>InActive</v>
      </c>
      <c r="F423" s="12">
        <v>14</v>
      </c>
      <c r="G423" s="15">
        <v>714</v>
      </c>
      <c r="H423" s="15">
        <f t="shared" si="48"/>
        <v>51</v>
      </c>
      <c r="J423" s="28"/>
      <c r="K423" s="29"/>
      <c r="L423" s="12">
        <f t="shared" si="43"/>
        <v>14</v>
      </c>
      <c r="M423" s="15">
        <f t="shared" si="44"/>
        <v>714</v>
      </c>
      <c r="P423" s="12">
        <f>SUMIF('Boarding Checkouts'!$D:$D,$A423,'Boarding Checkouts'!E:E)</f>
        <v>14</v>
      </c>
      <c r="Q423" s="15">
        <f>SUMIF('Boarding Checkouts'!$D:$D,$A423,'Boarding Checkouts'!G:G)</f>
        <v>714</v>
      </c>
      <c r="R423" s="12">
        <f t="shared" si="46"/>
        <v>0</v>
      </c>
      <c r="S423" s="15">
        <f t="shared" si="49"/>
        <v>0</v>
      </c>
    </row>
    <row r="424" spans="1:20" ht="13.05" x14ac:dyDescent="0.3">
      <c r="A424" s="11">
        <v>81283</v>
      </c>
      <c r="B424" s="10">
        <v>43673</v>
      </c>
      <c r="C424" s="11" t="s">
        <v>1970</v>
      </c>
      <c r="D424" s="11" t="s">
        <v>232</v>
      </c>
      <c r="E424" s="11" t="str">
        <f t="shared" si="47"/>
        <v>InActive</v>
      </c>
      <c r="F424" s="12">
        <v>7</v>
      </c>
      <c r="G424" s="15">
        <v>371</v>
      </c>
      <c r="H424" s="15">
        <f t="shared" si="48"/>
        <v>53</v>
      </c>
      <c r="J424" s="28"/>
      <c r="K424" s="29"/>
      <c r="L424" s="12">
        <f t="shared" si="43"/>
        <v>7</v>
      </c>
      <c r="M424" s="15">
        <f t="shared" si="44"/>
        <v>371</v>
      </c>
      <c r="P424" s="12">
        <f>SUMIF('Boarding Checkouts'!$D:$D,$A424,'Boarding Checkouts'!E:E)</f>
        <v>7</v>
      </c>
      <c r="Q424" s="15">
        <f>SUMIF('Boarding Checkouts'!$D:$D,$A424,'Boarding Checkouts'!G:G)</f>
        <v>371</v>
      </c>
      <c r="R424" s="12">
        <f t="shared" si="46"/>
        <v>0</v>
      </c>
      <c r="S424" s="15">
        <f t="shared" si="49"/>
        <v>0</v>
      </c>
    </row>
    <row r="425" spans="1:20" ht="13.05" x14ac:dyDescent="0.3">
      <c r="A425" s="11">
        <v>81320</v>
      </c>
      <c r="B425" s="10">
        <v>43674</v>
      </c>
      <c r="C425" s="11" t="s">
        <v>1971</v>
      </c>
      <c r="D425" s="11" t="s">
        <v>232</v>
      </c>
      <c r="E425" s="11" t="str">
        <f t="shared" si="47"/>
        <v>InActive</v>
      </c>
      <c r="F425" s="12">
        <v>7</v>
      </c>
      <c r="G425" s="15">
        <v>371</v>
      </c>
      <c r="H425" s="15">
        <f t="shared" si="48"/>
        <v>53</v>
      </c>
      <c r="J425" s="28"/>
      <c r="K425" s="29"/>
      <c r="L425" s="12">
        <f t="shared" si="43"/>
        <v>7</v>
      </c>
      <c r="M425" s="15">
        <f t="shared" si="44"/>
        <v>371</v>
      </c>
      <c r="P425" s="12">
        <f>SUMIF('Boarding Checkouts'!$D:$D,$A425,'Boarding Checkouts'!E:E)</f>
        <v>7</v>
      </c>
      <c r="Q425" s="15">
        <f>SUMIF('Boarding Checkouts'!$D:$D,$A425,'Boarding Checkouts'!G:G)</f>
        <v>371</v>
      </c>
      <c r="R425" s="12">
        <f t="shared" si="46"/>
        <v>0</v>
      </c>
      <c r="S425" s="15">
        <f t="shared" si="49"/>
        <v>0</v>
      </c>
    </row>
    <row r="426" spans="1:20" ht="13.05" x14ac:dyDescent="0.3">
      <c r="A426" s="11">
        <v>81324</v>
      </c>
      <c r="B426" s="10">
        <v>43667</v>
      </c>
      <c r="C426" s="11" t="s">
        <v>78</v>
      </c>
      <c r="D426" s="11" t="s">
        <v>243</v>
      </c>
      <c r="E426" s="11" t="str">
        <f t="shared" si="47"/>
        <v>Active</v>
      </c>
      <c r="F426" s="12">
        <v>7</v>
      </c>
      <c r="G426" s="15">
        <v>721</v>
      </c>
      <c r="H426" s="15">
        <f t="shared" si="48"/>
        <v>103</v>
      </c>
      <c r="J426" s="28"/>
      <c r="K426" s="29"/>
      <c r="L426" s="12">
        <f t="shared" si="43"/>
        <v>7</v>
      </c>
      <c r="M426" s="15">
        <f t="shared" si="44"/>
        <v>721</v>
      </c>
      <c r="P426" s="12">
        <f>SUMIF('Boarding Checkouts'!$D:$D,$A426,'Boarding Checkouts'!E:E)</f>
        <v>5</v>
      </c>
      <c r="Q426" s="15">
        <f>SUMIF('Boarding Checkouts'!$D:$D,$A426,'Boarding Checkouts'!G:G)</f>
        <v>515</v>
      </c>
      <c r="R426" s="12">
        <f t="shared" si="46"/>
        <v>2</v>
      </c>
      <c r="S426" s="15">
        <f t="shared" si="49"/>
        <v>206</v>
      </c>
    </row>
    <row r="427" spans="1:20" ht="13.05" x14ac:dyDescent="0.3">
      <c r="A427" s="11">
        <v>81449</v>
      </c>
      <c r="B427" s="10">
        <v>43672</v>
      </c>
      <c r="C427" s="11" t="s">
        <v>271</v>
      </c>
      <c r="D427" s="11" t="s">
        <v>232</v>
      </c>
      <c r="E427" s="11" t="str">
        <f t="shared" si="47"/>
        <v>Active</v>
      </c>
      <c r="F427" s="12">
        <v>14</v>
      </c>
      <c r="G427" s="15">
        <v>714</v>
      </c>
      <c r="H427" s="15">
        <f t="shared" si="48"/>
        <v>51</v>
      </c>
      <c r="J427" s="28"/>
      <c r="K427" s="29"/>
      <c r="L427" s="12">
        <f t="shared" si="43"/>
        <v>14</v>
      </c>
      <c r="M427" s="15">
        <f t="shared" si="44"/>
        <v>714</v>
      </c>
      <c r="P427" s="12">
        <f>SUMIF('Boarding Checkouts'!$D:$D,$A427,'Boarding Checkouts'!E:E)</f>
        <v>13</v>
      </c>
      <c r="Q427" s="15">
        <f>SUMIF('Boarding Checkouts'!$D:$D,$A427,'Boarding Checkouts'!G:G)</f>
        <v>663</v>
      </c>
      <c r="R427" s="12">
        <f t="shared" si="46"/>
        <v>1</v>
      </c>
      <c r="S427" s="15">
        <f t="shared" si="49"/>
        <v>51</v>
      </c>
    </row>
    <row r="428" spans="1:20" ht="13.05" x14ac:dyDescent="0.3">
      <c r="A428" s="11">
        <v>81480</v>
      </c>
      <c r="B428" s="10">
        <v>43669</v>
      </c>
      <c r="C428" s="11" t="s">
        <v>517</v>
      </c>
      <c r="D428" s="11" t="s">
        <v>232</v>
      </c>
      <c r="E428" s="11" t="str">
        <f t="shared" si="47"/>
        <v>InActive</v>
      </c>
      <c r="F428" s="12">
        <v>7</v>
      </c>
      <c r="G428" s="15">
        <v>371</v>
      </c>
      <c r="H428" s="15">
        <f t="shared" si="48"/>
        <v>53</v>
      </c>
      <c r="J428" s="28"/>
      <c r="K428" s="29"/>
      <c r="L428" s="12">
        <f t="shared" si="43"/>
        <v>7</v>
      </c>
      <c r="M428" s="15">
        <f t="shared" si="44"/>
        <v>371</v>
      </c>
      <c r="P428" s="12">
        <f>SUMIF('Boarding Checkouts'!$D:$D,$A428,'Boarding Checkouts'!E:E)</f>
        <v>7</v>
      </c>
      <c r="Q428" s="15">
        <f>SUMIF('Boarding Checkouts'!$D:$D,$A428,'Boarding Checkouts'!G:G)</f>
        <v>371</v>
      </c>
      <c r="R428" s="12">
        <f t="shared" si="46"/>
        <v>0</v>
      </c>
      <c r="S428" s="15">
        <f t="shared" si="49"/>
        <v>0</v>
      </c>
      <c r="T428" s="12"/>
    </row>
    <row r="429" spans="1:20" ht="13.05" x14ac:dyDescent="0.3">
      <c r="A429" s="11">
        <v>81508</v>
      </c>
      <c r="B429" s="10">
        <v>43669</v>
      </c>
      <c r="C429" s="11" t="s">
        <v>192</v>
      </c>
      <c r="D429" s="11" t="s">
        <v>238</v>
      </c>
      <c r="E429" s="11" t="str">
        <f t="shared" si="47"/>
        <v>Active</v>
      </c>
      <c r="F429" s="12">
        <v>14</v>
      </c>
      <c r="G429" s="15">
        <v>1008</v>
      </c>
      <c r="H429" s="15">
        <f t="shared" si="48"/>
        <v>72</v>
      </c>
      <c r="L429" s="12">
        <f t="shared" si="43"/>
        <v>14</v>
      </c>
      <c r="M429" s="15">
        <f t="shared" si="44"/>
        <v>1008</v>
      </c>
      <c r="P429" s="12">
        <f>SUMIF('Boarding Checkouts'!$D:$D,$A429,'Boarding Checkouts'!E:E)</f>
        <v>13</v>
      </c>
      <c r="Q429" s="15">
        <f>SUMIF('Boarding Checkouts'!$D:$D,$A429,'Boarding Checkouts'!G:G)</f>
        <v>936</v>
      </c>
      <c r="R429" s="12">
        <f t="shared" si="46"/>
        <v>1</v>
      </c>
      <c r="S429" s="15">
        <f t="shared" si="49"/>
        <v>72</v>
      </c>
    </row>
    <row r="430" spans="1:20" ht="13.05" x14ac:dyDescent="0.3">
      <c r="A430" s="11">
        <v>81531</v>
      </c>
      <c r="B430" s="10">
        <v>43674</v>
      </c>
      <c r="C430" s="11" t="s">
        <v>220</v>
      </c>
      <c r="D430" s="11" t="s">
        <v>236</v>
      </c>
      <c r="E430" s="11" t="str">
        <f t="shared" si="47"/>
        <v>InActive</v>
      </c>
      <c r="F430" s="12">
        <v>7</v>
      </c>
      <c r="G430" s="15">
        <v>434</v>
      </c>
      <c r="H430" s="15">
        <f t="shared" si="48"/>
        <v>62</v>
      </c>
      <c r="J430" s="28"/>
      <c r="K430" s="29"/>
      <c r="L430" s="12">
        <f t="shared" si="43"/>
        <v>7</v>
      </c>
      <c r="M430" s="15">
        <f t="shared" si="44"/>
        <v>434</v>
      </c>
      <c r="P430" s="12">
        <f>SUMIF('Boarding Checkouts'!$D:$D,$A430,'Boarding Checkouts'!E:E)</f>
        <v>7</v>
      </c>
      <c r="Q430" s="15">
        <f>SUMIF('Boarding Checkouts'!$D:$D,$A430,'Boarding Checkouts'!G:G)</f>
        <v>434</v>
      </c>
      <c r="R430" s="12">
        <f t="shared" si="46"/>
        <v>0</v>
      </c>
      <c r="S430" s="15">
        <f t="shared" si="49"/>
        <v>0</v>
      </c>
    </row>
    <row r="431" spans="1:20" ht="13.05" x14ac:dyDescent="0.3">
      <c r="A431" s="11">
        <v>81572</v>
      </c>
      <c r="B431" s="10">
        <v>43680</v>
      </c>
      <c r="C431" s="11" t="s">
        <v>173</v>
      </c>
      <c r="D431" s="11" t="s">
        <v>236</v>
      </c>
      <c r="E431" s="11" t="str">
        <f t="shared" si="47"/>
        <v>Active</v>
      </c>
      <c r="F431" s="12">
        <v>14</v>
      </c>
      <c r="G431" s="15">
        <v>826</v>
      </c>
      <c r="H431" s="15">
        <f t="shared" si="48"/>
        <v>59</v>
      </c>
      <c r="J431" s="28"/>
      <c r="K431" s="29"/>
      <c r="L431" s="12">
        <f t="shared" si="43"/>
        <v>14</v>
      </c>
      <c r="M431" s="15">
        <f t="shared" si="44"/>
        <v>826</v>
      </c>
      <c r="P431" s="12">
        <f>SUMIF('Boarding Checkouts'!$D:$D,$A431,'Boarding Checkouts'!E:E)</f>
        <v>10</v>
      </c>
      <c r="Q431" s="15">
        <f>SUMIF('Boarding Checkouts'!$D:$D,$A431,'Boarding Checkouts'!G:G)</f>
        <v>590</v>
      </c>
      <c r="R431" s="12">
        <f t="shared" si="46"/>
        <v>4</v>
      </c>
      <c r="S431" s="15">
        <f t="shared" si="49"/>
        <v>236</v>
      </c>
    </row>
    <row r="432" spans="1:20" ht="13.05" x14ac:dyDescent="0.3">
      <c r="A432" s="11">
        <v>81597</v>
      </c>
      <c r="B432" s="10">
        <v>43675</v>
      </c>
      <c r="C432" s="11" t="s">
        <v>340</v>
      </c>
      <c r="D432" s="11" t="s">
        <v>240</v>
      </c>
      <c r="E432" s="11" t="str">
        <f t="shared" si="47"/>
        <v>InActive</v>
      </c>
      <c r="F432" s="12">
        <v>7</v>
      </c>
      <c r="G432" s="15">
        <f>791-(791*0.12)</f>
        <v>696.08</v>
      </c>
      <c r="H432" s="15">
        <f t="shared" si="48"/>
        <v>99.44</v>
      </c>
      <c r="J432" s="28"/>
      <c r="K432" s="29"/>
      <c r="L432" s="12">
        <f t="shared" si="43"/>
        <v>7</v>
      </c>
      <c r="M432" s="15">
        <f t="shared" si="44"/>
        <v>696.08</v>
      </c>
      <c r="P432" s="12">
        <f>SUMIF('Boarding Checkouts'!$D:$D,$A432,'Boarding Checkouts'!E:E)</f>
        <v>7</v>
      </c>
      <c r="Q432" s="15">
        <f>SUMIF('Boarding Checkouts'!$D:$D,$A432,'Boarding Checkouts'!G:G)</f>
        <v>696.07999999999993</v>
      </c>
      <c r="R432" s="12">
        <f t="shared" si="46"/>
        <v>0</v>
      </c>
      <c r="S432" s="15">
        <f>ROUND(SUM(M432,O432,-Q432),2)</f>
        <v>0</v>
      </c>
    </row>
    <row r="433" spans="1:22" ht="13.05" x14ac:dyDescent="0.3">
      <c r="A433" s="11">
        <v>81721</v>
      </c>
      <c r="B433" s="10">
        <v>43678</v>
      </c>
      <c r="C433" s="11" t="s">
        <v>924</v>
      </c>
      <c r="D433" s="11" t="s">
        <v>236</v>
      </c>
      <c r="E433" s="11" t="str">
        <f t="shared" si="47"/>
        <v>InActive</v>
      </c>
      <c r="F433" s="12">
        <v>7</v>
      </c>
      <c r="G433" s="15">
        <v>434</v>
      </c>
      <c r="H433" s="15">
        <f t="shared" si="48"/>
        <v>62</v>
      </c>
      <c r="J433" s="28"/>
      <c r="K433" s="29"/>
      <c r="L433" s="12">
        <f t="shared" si="43"/>
        <v>7</v>
      </c>
      <c r="M433" s="15">
        <f t="shared" si="44"/>
        <v>434</v>
      </c>
      <c r="P433" s="12">
        <f>SUMIF('Boarding Checkouts'!$D:$D,$A433,'Boarding Checkouts'!E:E)</f>
        <v>7</v>
      </c>
      <c r="Q433" s="15">
        <f>SUMIF('Boarding Checkouts'!$D:$D,$A433,'Boarding Checkouts'!G:G)</f>
        <v>434</v>
      </c>
      <c r="R433" s="12">
        <f t="shared" si="46"/>
        <v>0</v>
      </c>
      <c r="S433" s="15">
        <f t="shared" ref="S433:S464" si="50">SUM(M433,O433,-Q433)</f>
        <v>0</v>
      </c>
    </row>
    <row r="434" spans="1:22" ht="13.05" x14ac:dyDescent="0.3">
      <c r="A434" s="11">
        <v>81729</v>
      </c>
      <c r="B434" s="10">
        <v>43680</v>
      </c>
      <c r="C434" s="11" t="s">
        <v>1699</v>
      </c>
      <c r="D434" s="11" t="s">
        <v>232</v>
      </c>
      <c r="E434" s="11" t="str">
        <f t="shared" si="47"/>
        <v>InActive</v>
      </c>
      <c r="F434" s="12">
        <v>7</v>
      </c>
      <c r="G434" s="15">
        <v>371</v>
      </c>
      <c r="H434" s="15">
        <f t="shared" si="48"/>
        <v>53</v>
      </c>
      <c r="J434" s="28"/>
      <c r="K434" s="29"/>
      <c r="L434" s="12">
        <f t="shared" si="43"/>
        <v>7</v>
      </c>
      <c r="M434" s="15">
        <f t="shared" si="44"/>
        <v>371</v>
      </c>
      <c r="P434" s="12">
        <f>SUMIF('Boarding Checkouts'!$D:$D,$A434,'Boarding Checkouts'!E:E)</f>
        <v>10</v>
      </c>
      <c r="Q434" s="15">
        <f>SUMIF('Boarding Checkouts'!$D:$D,$A434,'Boarding Checkouts'!G:G)</f>
        <v>530</v>
      </c>
      <c r="R434" s="12">
        <f t="shared" si="46"/>
        <v>-3</v>
      </c>
      <c r="S434" s="15">
        <f t="shared" si="50"/>
        <v>-159</v>
      </c>
      <c r="T434" s="12"/>
    </row>
    <row r="435" spans="1:22" ht="13.05" x14ac:dyDescent="0.3">
      <c r="A435" s="11">
        <v>81769</v>
      </c>
      <c r="B435" s="10">
        <v>43674</v>
      </c>
      <c r="C435" s="11" t="s">
        <v>368</v>
      </c>
      <c r="D435" s="11" t="s">
        <v>236</v>
      </c>
      <c r="E435" s="11" t="str">
        <f t="shared" si="47"/>
        <v>InActive</v>
      </c>
      <c r="F435" s="12">
        <v>7</v>
      </c>
      <c r="G435" s="15">
        <v>434</v>
      </c>
      <c r="H435" s="15">
        <f t="shared" si="48"/>
        <v>62</v>
      </c>
      <c r="J435" s="28"/>
      <c r="K435" s="29"/>
      <c r="L435" s="12">
        <f t="shared" ref="L435:L498" si="51">F435</f>
        <v>7</v>
      </c>
      <c r="M435" s="15">
        <f t="shared" ref="M435:M498" si="52">G435</f>
        <v>434</v>
      </c>
      <c r="P435" s="12">
        <f>SUMIF('Boarding Checkouts'!$D:$D,$A435,'Boarding Checkouts'!E:E)</f>
        <v>7</v>
      </c>
      <c r="Q435" s="15">
        <f>SUMIF('Boarding Checkouts'!$D:$D,$A435,'Boarding Checkouts'!G:G)</f>
        <v>434</v>
      </c>
      <c r="R435" s="12">
        <f t="shared" si="46"/>
        <v>0</v>
      </c>
      <c r="S435" s="15">
        <f t="shared" si="50"/>
        <v>0</v>
      </c>
      <c r="T435" s="12"/>
    </row>
    <row r="436" spans="1:22" ht="13.05" x14ac:dyDescent="0.3">
      <c r="A436" s="11">
        <v>81770</v>
      </c>
      <c r="B436" s="10">
        <v>43674</v>
      </c>
      <c r="C436" s="11" t="s">
        <v>368</v>
      </c>
      <c r="D436" s="11" t="s">
        <v>236</v>
      </c>
      <c r="E436" s="11" t="str">
        <f t="shared" si="47"/>
        <v>Active</v>
      </c>
      <c r="F436" s="12">
        <v>14</v>
      </c>
      <c r="G436" s="15">
        <v>826</v>
      </c>
      <c r="H436" s="15">
        <f t="shared" si="48"/>
        <v>59</v>
      </c>
      <c r="J436" s="28"/>
      <c r="K436" s="29"/>
      <c r="L436" s="12">
        <f t="shared" si="51"/>
        <v>14</v>
      </c>
      <c r="M436" s="15">
        <f t="shared" si="52"/>
        <v>826</v>
      </c>
      <c r="P436" s="12">
        <f>SUMIF('Boarding Checkouts'!$D:$D,$A436,'Boarding Checkouts'!E:E)</f>
        <v>13</v>
      </c>
      <c r="Q436" s="15">
        <f>SUMIF('Boarding Checkouts'!$D:$D,$A436,'Boarding Checkouts'!G:G)</f>
        <v>767</v>
      </c>
      <c r="R436" s="12">
        <f t="shared" si="46"/>
        <v>1</v>
      </c>
      <c r="S436" s="15">
        <f t="shared" si="50"/>
        <v>59</v>
      </c>
    </row>
    <row r="437" spans="1:22" ht="13.05" x14ac:dyDescent="0.3">
      <c r="A437" s="11">
        <v>81892</v>
      </c>
      <c r="B437" s="10">
        <v>43675</v>
      </c>
      <c r="C437" s="11" t="s">
        <v>1960</v>
      </c>
      <c r="D437" s="11" t="s">
        <v>232</v>
      </c>
      <c r="E437" s="11" t="str">
        <f t="shared" si="47"/>
        <v>InActive</v>
      </c>
      <c r="F437" s="12">
        <v>7</v>
      </c>
      <c r="G437" s="15">
        <v>371</v>
      </c>
      <c r="H437" s="15">
        <f t="shared" si="48"/>
        <v>53</v>
      </c>
      <c r="J437" s="28"/>
      <c r="K437" s="29"/>
      <c r="L437" s="12">
        <f t="shared" si="51"/>
        <v>7</v>
      </c>
      <c r="M437" s="15">
        <f t="shared" si="52"/>
        <v>371</v>
      </c>
      <c r="P437" s="12">
        <f>SUMIF('Boarding Checkouts'!$D:$D,$A437,'Boarding Checkouts'!E:E)</f>
        <v>7</v>
      </c>
      <c r="Q437" s="15">
        <f>SUMIF('Boarding Checkouts'!$D:$D,$A437,'Boarding Checkouts'!G:G)</f>
        <v>371</v>
      </c>
      <c r="R437" s="12">
        <f t="shared" si="46"/>
        <v>0</v>
      </c>
      <c r="S437" s="15">
        <f t="shared" si="50"/>
        <v>0</v>
      </c>
      <c r="T437" s="12"/>
    </row>
    <row r="438" spans="1:22" ht="13.05" x14ac:dyDescent="0.3">
      <c r="A438" s="11">
        <v>81916</v>
      </c>
      <c r="B438" s="10">
        <v>43676</v>
      </c>
      <c r="C438" s="11" t="s">
        <v>134</v>
      </c>
      <c r="D438" s="11" t="s">
        <v>232</v>
      </c>
      <c r="E438" s="11" t="str">
        <f t="shared" si="47"/>
        <v>Active</v>
      </c>
      <c r="F438" s="12">
        <v>7</v>
      </c>
      <c r="G438" s="15">
        <v>371</v>
      </c>
      <c r="H438" s="15">
        <f t="shared" si="48"/>
        <v>53</v>
      </c>
      <c r="J438" s="28"/>
      <c r="K438" s="29"/>
      <c r="L438" s="12">
        <f t="shared" si="51"/>
        <v>7</v>
      </c>
      <c r="M438" s="15">
        <f t="shared" si="52"/>
        <v>371</v>
      </c>
      <c r="P438" s="12">
        <f>SUMIF('Boarding Checkouts'!$D:$D,$A438,'Boarding Checkouts'!E:E)</f>
        <v>5</v>
      </c>
      <c r="Q438" s="15">
        <f>SUMIF('Boarding Checkouts'!$D:$D,$A438,'Boarding Checkouts'!G:G)</f>
        <v>265</v>
      </c>
      <c r="R438" s="12">
        <f t="shared" si="46"/>
        <v>2</v>
      </c>
      <c r="S438" s="15">
        <f t="shared" si="50"/>
        <v>106</v>
      </c>
      <c r="T438" s="12"/>
    </row>
    <row r="439" spans="1:22" ht="13.05" x14ac:dyDescent="0.3">
      <c r="A439" s="11">
        <v>81929</v>
      </c>
      <c r="B439" s="10">
        <v>43676</v>
      </c>
      <c r="C439" s="11" t="s">
        <v>760</v>
      </c>
      <c r="D439" s="11" t="s">
        <v>232</v>
      </c>
      <c r="E439" s="11" t="str">
        <f t="shared" si="47"/>
        <v>InActive</v>
      </c>
      <c r="F439" s="12">
        <v>7</v>
      </c>
      <c r="G439" s="15">
        <v>371</v>
      </c>
      <c r="H439" s="15">
        <f t="shared" si="48"/>
        <v>53</v>
      </c>
      <c r="J439" s="28"/>
      <c r="K439" s="29"/>
      <c r="L439" s="12">
        <f t="shared" si="51"/>
        <v>7</v>
      </c>
      <c r="M439" s="15">
        <f t="shared" si="52"/>
        <v>371</v>
      </c>
      <c r="P439" s="12">
        <f>SUMIF('Boarding Checkouts'!$D:$D,$A439,'Boarding Checkouts'!E:E)</f>
        <v>7</v>
      </c>
      <c r="Q439" s="15">
        <f>SUMIF('Boarding Checkouts'!$D:$D,$A439,'Boarding Checkouts'!G:G)</f>
        <v>371</v>
      </c>
      <c r="R439" s="12">
        <f t="shared" si="46"/>
        <v>0</v>
      </c>
      <c r="S439" s="15">
        <f t="shared" si="50"/>
        <v>0</v>
      </c>
      <c r="V439" s="15"/>
    </row>
    <row r="440" spans="1:22" ht="13.05" x14ac:dyDescent="0.3">
      <c r="A440" s="11">
        <v>82133</v>
      </c>
      <c r="B440" s="10">
        <v>43678</v>
      </c>
      <c r="C440" s="11" t="s">
        <v>352</v>
      </c>
      <c r="D440" s="11" t="s">
        <v>242</v>
      </c>
      <c r="E440" s="11" t="str">
        <f t="shared" si="47"/>
        <v>Active</v>
      </c>
      <c r="F440" s="12">
        <v>14</v>
      </c>
      <c r="G440" s="15">
        <v>1722</v>
      </c>
      <c r="H440" s="15">
        <f t="shared" si="48"/>
        <v>123</v>
      </c>
      <c r="J440" s="28"/>
      <c r="K440" s="29"/>
      <c r="L440" s="12">
        <f t="shared" si="51"/>
        <v>14</v>
      </c>
      <c r="M440" s="15">
        <f t="shared" si="52"/>
        <v>1722</v>
      </c>
      <c r="P440" s="12">
        <f>SUMIF('Boarding Checkouts'!$D:$D,$A440,'Boarding Checkouts'!E:E)</f>
        <v>13</v>
      </c>
      <c r="Q440" s="15">
        <f>SUMIF('Boarding Checkouts'!$D:$D,$A440,'Boarding Checkouts'!G:G)</f>
        <v>1599</v>
      </c>
      <c r="R440" s="12">
        <f t="shared" si="46"/>
        <v>1</v>
      </c>
      <c r="S440" s="15">
        <f t="shared" si="50"/>
        <v>123</v>
      </c>
    </row>
    <row r="441" spans="1:22" ht="13.05" x14ac:dyDescent="0.3">
      <c r="A441" s="11">
        <v>82144</v>
      </c>
      <c r="B441" s="10">
        <v>43678</v>
      </c>
      <c r="C441" s="11" t="s">
        <v>156</v>
      </c>
      <c r="D441" s="11" t="s">
        <v>232</v>
      </c>
      <c r="E441" s="11" t="str">
        <f t="shared" si="47"/>
        <v>Active</v>
      </c>
      <c r="F441" s="12">
        <v>14</v>
      </c>
      <c r="G441" s="15">
        <v>714</v>
      </c>
      <c r="H441" s="15">
        <f t="shared" si="48"/>
        <v>51</v>
      </c>
      <c r="J441" s="28"/>
      <c r="K441" s="29"/>
      <c r="L441" s="12">
        <f t="shared" si="51"/>
        <v>14</v>
      </c>
      <c r="M441" s="15">
        <f t="shared" si="52"/>
        <v>714</v>
      </c>
      <c r="P441" s="12">
        <f>SUMIF('Boarding Checkouts'!$D:$D,$A441,'Boarding Checkouts'!E:E)</f>
        <v>9</v>
      </c>
      <c r="Q441" s="15">
        <f>SUMIF('Boarding Checkouts'!$D:$D,$A441,'Boarding Checkouts'!G:G)</f>
        <v>459</v>
      </c>
      <c r="R441" s="12">
        <f t="shared" si="46"/>
        <v>5</v>
      </c>
      <c r="S441" s="15">
        <f t="shared" si="50"/>
        <v>255</v>
      </c>
    </row>
    <row r="442" spans="1:22" ht="13.05" x14ac:dyDescent="0.3">
      <c r="A442" s="11">
        <v>82162</v>
      </c>
      <c r="B442" s="10">
        <v>43679</v>
      </c>
      <c r="C442" s="11" t="s">
        <v>194</v>
      </c>
      <c r="D442" s="11" t="s">
        <v>243</v>
      </c>
      <c r="E442" s="11" t="str">
        <f t="shared" si="47"/>
        <v>Active</v>
      </c>
      <c r="F442" s="12">
        <v>7</v>
      </c>
      <c r="G442" s="15">
        <v>721</v>
      </c>
      <c r="H442" s="15">
        <f t="shared" si="48"/>
        <v>103</v>
      </c>
      <c r="J442" s="28"/>
      <c r="K442" s="29"/>
      <c r="L442" s="12">
        <f t="shared" si="51"/>
        <v>7</v>
      </c>
      <c r="M442" s="15">
        <f t="shared" si="52"/>
        <v>721</v>
      </c>
      <c r="P442" s="12">
        <f>SUMIF('Boarding Checkouts'!$D:$D,$A442,'Boarding Checkouts'!E:E)</f>
        <v>2</v>
      </c>
      <c r="Q442" s="15">
        <f>SUMIF('Boarding Checkouts'!$D:$D,$A442,'Boarding Checkouts'!G:G)</f>
        <v>206</v>
      </c>
      <c r="R442" s="12">
        <f t="shared" si="46"/>
        <v>5</v>
      </c>
      <c r="S442" s="15">
        <f t="shared" si="50"/>
        <v>515</v>
      </c>
    </row>
    <row r="443" spans="1:22" ht="13.05" x14ac:dyDescent="0.3">
      <c r="A443" s="11">
        <v>82211</v>
      </c>
      <c r="B443" s="10">
        <v>43679</v>
      </c>
      <c r="C443" s="11" t="s">
        <v>1435</v>
      </c>
      <c r="D443" s="11" t="s">
        <v>232</v>
      </c>
      <c r="E443" s="11" t="str">
        <f t="shared" si="47"/>
        <v>Active</v>
      </c>
      <c r="F443" s="12">
        <v>7</v>
      </c>
      <c r="G443" s="15">
        <v>371</v>
      </c>
      <c r="H443" s="15">
        <f t="shared" si="48"/>
        <v>53</v>
      </c>
      <c r="J443" s="28"/>
      <c r="K443" s="29"/>
      <c r="L443" s="12">
        <f t="shared" si="51"/>
        <v>7</v>
      </c>
      <c r="M443" s="15">
        <f t="shared" si="52"/>
        <v>371</v>
      </c>
      <c r="P443" s="12">
        <f>SUMIF('Boarding Checkouts'!$D:$D,$A443,'Boarding Checkouts'!E:E)</f>
        <v>3</v>
      </c>
      <c r="Q443" s="15">
        <f>SUMIF('Boarding Checkouts'!$D:$D,$A443,'Boarding Checkouts'!G:G)</f>
        <v>159</v>
      </c>
      <c r="R443" s="12">
        <f t="shared" si="46"/>
        <v>4</v>
      </c>
      <c r="S443" s="15">
        <f t="shared" si="50"/>
        <v>212</v>
      </c>
    </row>
    <row r="444" spans="1:22" ht="13.05" x14ac:dyDescent="0.3">
      <c r="A444" s="11">
        <v>82232</v>
      </c>
      <c r="B444" s="10">
        <v>43683</v>
      </c>
      <c r="C444" s="11" t="s">
        <v>1890</v>
      </c>
      <c r="D444" s="11" t="s">
        <v>232</v>
      </c>
      <c r="E444" s="11" t="str">
        <f t="shared" si="47"/>
        <v>Active</v>
      </c>
      <c r="F444" s="12">
        <v>7</v>
      </c>
      <c r="G444" s="15">
        <v>371</v>
      </c>
      <c r="H444" s="15">
        <f t="shared" si="48"/>
        <v>53</v>
      </c>
      <c r="J444" s="28"/>
      <c r="K444" s="29"/>
      <c r="L444" s="12">
        <f t="shared" si="51"/>
        <v>7</v>
      </c>
      <c r="M444" s="15">
        <f t="shared" si="52"/>
        <v>371</v>
      </c>
      <c r="P444" s="12">
        <f>SUMIF('Boarding Checkouts'!$D:$D,$A444,'Boarding Checkouts'!E:E)</f>
        <v>6</v>
      </c>
      <c r="Q444" s="15">
        <f>SUMIF('Boarding Checkouts'!$D:$D,$A444,'Boarding Checkouts'!G:G)</f>
        <v>318</v>
      </c>
      <c r="R444" s="12">
        <f t="shared" si="46"/>
        <v>1</v>
      </c>
      <c r="S444" s="15">
        <f t="shared" si="50"/>
        <v>53</v>
      </c>
    </row>
    <row r="445" spans="1:22" ht="13.05" x14ac:dyDescent="0.3">
      <c r="A445" s="11">
        <v>82236</v>
      </c>
      <c r="B445" s="10">
        <v>43682</v>
      </c>
      <c r="C445" s="11" t="s">
        <v>2054</v>
      </c>
      <c r="D445" s="11" t="s">
        <v>238</v>
      </c>
      <c r="E445" s="11" t="str">
        <f t="shared" si="47"/>
        <v>InActive</v>
      </c>
      <c r="F445" s="12">
        <v>7</v>
      </c>
      <c r="G445" s="15">
        <v>518</v>
      </c>
      <c r="H445" s="15">
        <f t="shared" si="48"/>
        <v>74</v>
      </c>
      <c r="L445" s="12">
        <f t="shared" si="51"/>
        <v>7</v>
      </c>
      <c r="M445" s="15">
        <f t="shared" si="52"/>
        <v>518</v>
      </c>
      <c r="P445" s="12">
        <f>SUMIF('Boarding Checkouts'!$D:$D,$A445,'Boarding Checkouts'!E:E)</f>
        <v>7</v>
      </c>
      <c r="Q445" s="15">
        <f>SUMIF('Boarding Checkouts'!$D:$D,$A445,'Boarding Checkouts'!G:G)</f>
        <v>518</v>
      </c>
      <c r="R445" s="12">
        <f t="shared" si="46"/>
        <v>0</v>
      </c>
      <c r="S445" s="15">
        <f t="shared" si="50"/>
        <v>0</v>
      </c>
    </row>
    <row r="446" spans="1:22" ht="13.05" x14ac:dyDescent="0.3">
      <c r="A446" s="11">
        <v>82237</v>
      </c>
      <c r="B446" s="10">
        <v>43682</v>
      </c>
      <c r="C446" s="11" t="s">
        <v>357</v>
      </c>
      <c r="D446" s="11" t="s">
        <v>236</v>
      </c>
      <c r="E446" s="11" t="str">
        <f t="shared" si="47"/>
        <v>InActive</v>
      </c>
      <c r="F446" s="12">
        <v>7</v>
      </c>
      <c r="G446" s="15">
        <v>434</v>
      </c>
      <c r="H446" s="15">
        <f t="shared" si="48"/>
        <v>62</v>
      </c>
      <c r="J446" s="28"/>
      <c r="K446" s="29"/>
      <c r="L446" s="12">
        <f t="shared" si="51"/>
        <v>7</v>
      </c>
      <c r="M446" s="15">
        <f t="shared" si="52"/>
        <v>434</v>
      </c>
      <c r="P446" s="12">
        <f>SUMIF('Boarding Checkouts'!$D:$D,$A446,'Boarding Checkouts'!E:E)</f>
        <v>7</v>
      </c>
      <c r="Q446" s="15">
        <f>SUMIF('Boarding Checkouts'!$D:$D,$A446,'Boarding Checkouts'!G:G)</f>
        <v>434</v>
      </c>
      <c r="R446" s="12">
        <f t="shared" si="46"/>
        <v>0</v>
      </c>
      <c r="S446" s="15">
        <f t="shared" si="50"/>
        <v>0</v>
      </c>
    </row>
    <row r="447" spans="1:22" ht="13.05" x14ac:dyDescent="0.3">
      <c r="A447" s="11">
        <v>82240</v>
      </c>
      <c r="B447" s="10">
        <v>43680</v>
      </c>
      <c r="C447" s="11" t="s">
        <v>159</v>
      </c>
      <c r="D447" s="11" t="s">
        <v>238</v>
      </c>
      <c r="E447" s="11" t="str">
        <f t="shared" si="47"/>
        <v>Active</v>
      </c>
      <c r="F447" s="12">
        <v>7</v>
      </c>
      <c r="G447" s="15">
        <v>518</v>
      </c>
      <c r="H447" s="15">
        <f t="shared" si="48"/>
        <v>74</v>
      </c>
      <c r="L447" s="12">
        <f t="shared" si="51"/>
        <v>7</v>
      </c>
      <c r="M447" s="15">
        <f t="shared" si="52"/>
        <v>518</v>
      </c>
      <c r="P447" s="12">
        <f>SUMIF('Boarding Checkouts'!$D:$D,$A447,'Boarding Checkouts'!E:E)</f>
        <v>5</v>
      </c>
      <c r="Q447" s="15">
        <f>SUMIF('Boarding Checkouts'!$D:$D,$A447,'Boarding Checkouts'!G:G)</f>
        <v>370</v>
      </c>
      <c r="R447" s="12">
        <f t="shared" si="46"/>
        <v>2</v>
      </c>
      <c r="S447" s="15">
        <f t="shared" si="50"/>
        <v>148</v>
      </c>
    </row>
    <row r="448" spans="1:22" ht="13.05" x14ac:dyDescent="0.3">
      <c r="A448" s="11">
        <v>82242</v>
      </c>
      <c r="B448" s="10">
        <v>43687</v>
      </c>
      <c r="C448" s="11" t="s">
        <v>2087</v>
      </c>
      <c r="D448" s="11" t="s">
        <v>236</v>
      </c>
      <c r="E448" s="11" t="str">
        <f t="shared" si="47"/>
        <v>InActive</v>
      </c>
      <c r="F448" s="12">
        <v>7</v>
      </c>
      <c r="G448" s="15">
        <v>434</v>
      </c>
      <c r="H448" s="15">
        <f t="shared" si="48"/>
        <v>62</v>
      </c>
      <c r="J448" s="28"/>
      <c r="K448" s="29"/>
      <c r="L448" s="12">
        <f t="shared" si="51"/>
        <v>7</v>
      </c>
      <c r="M448" s="15">
        <f t="shared" si="52"/>
        <v>434</v>
      </c>
      <c r="P448" s="12">
        <f>SUMIF('Boarding Checkouts'!$D:$D,$A448,'Boarding Checkouts'!E:E)</f>
        <v>7</v>
      </c>
      <c r="Q448" s="15">
        <f>SUMIF('Boarding Checkouts'!$D:$D,$A448,'Boarding Checkouts'!G:G)</f>
        <v>434</v>
      </c>
      <c r="R448" s="12">
        <f t="shared" ref="R448:R511" si="53">SUM(L448,N448,-P448)</f>
        <v>0</v>
      </c>
      <c r="S448" s="15">
        <f t="shared" si="50"/>
        <v>0</v>
      </c>
    </row>
    <row r="449" spans="1:19" ht="13.05" x14ac:dyDescent="0.3">
      <c r="A449" s="11">
        <v>82262</v>
      </c>
      <c r="B449" s="10">
        <v>43680</v>
      </c>
      <c r="C449" s="11" t="s">
        <v>1022</v>
      </c>
      <c r="D449" s="11" t="s">
        <v>232</v>
      </c>
      <c r="E449" s="11" t="str">
        <f t="shared" si="47"/>
        <v>InActive</v>
      </c>
      <c r="F449" s="12">
        <v>7</v>
      </c>
      <c r="G449" s="15">
        <v>371</v>
      </c>
      <c r="H449" s="15">
        <f t="shared" si="48"/>
        <v>53</v>
      </c>
      <c r="J449" s="28"/>
      <c r="K449" s="29"/>
      <c r="L449" s="12">
        <f t="shared" si="51"/>
        <v>7</v>
      </c>
      <c r="M449" s="15">
        <f t="shared" si="52"/>
        <v>371</v>
      </c>
      <c r="P449" s="12">
        <f>SUMIF('Boarding Checkouts'!$D:$D,$A449,'Boarding Checkouts'!E:E)</f>
        <v>7</v>
      </c>
      <c r="Q449" s="15">
        <f>SUMIF('Boarding Checkouts'!$D:$D,$A449,'Boarding Checkouts'!G:G)</f>
        <v>371</v>
      </c>
      <c r="R449" s="12">
        <f t="shared" si="53"/>
        <v>0</v>
      </c>
      <c r="S449" s="15">
        <f t="shared" si="50"/>
        <v>0</v>
      </c>
    </row>
    <row r="450" spans="1:19" ht="13.05" x14ac:dyDescent="0.3">
      <c r="A450" s="11">
        <v>82268</v>
      </c>
      <c r="B450" s="10">
        <v>43686</v>
      </c>
      <c r="C450" s="11" t="s">
        <v>366</v>
      </c>
      <c r="D450" s="11" t="s">
        <v>232</v>
      </c>
      <c r="E450" s="11" t="str">
        <f t="shared" ref="E450:E518" si="54">IF(R450&gt;0,"Active","InActive")</f>
        <v>Active</v>
      </c>
      <c r="F450" s="12">
        <v>7</v>
      </c>
      <c r="G450" s="15">
        <v>371</v>
      </c>
      <c r="H450" s="15">
        <f t="shared" ref="H450:H513" si="55">ROUND(G450/F450,2)</f>
        <v>53</v>
      </c>
      <c r="J450" s="28"/>
      <c r="K450" s="29"/>
      <c r="L450" s="12">
        <f t="shared" si="51"/>
        <v>7</v>
      </c>
      <c r="M450" s="15">
        <f t="shared" si="52"/>
        <v>371</v>
      </c>
      <c r="P450" s="12">
        <f>SUMIF('Boarding Checkouts'!$D:$D,$A450,'Boarding Checkouts'!E:E)</f>
        <v>1</v>
      </c>
      <c r="Q450" s="15">
        <f>SUMIF('Boarding Checkouts'!$D:$D,$A450,'Boarding Checkouts'!G:G)</f>
        <v>53</v>
      </c>
      <c r="R450" s="12">
        <f t="shared" si="53"/>
        <v>6</v>
      </c>
      <c r="S450" s="15">
        <f t="shared" si="50"/>
        <v>318</v>
      </c>
    </row>
    <row r="451" spans="1:19" ht="13.05" x14ac:dyDescent="0.3">
      <c r="A451" s="11">
        <v>82352</v>
      </c>
      <c r="B451" s="10">
        <v>43682</v>
      </c>
      <c r="C451" s="11" t="s">
        <v>294</v>
      </c>
      <c r="D451" s="11" t="s">
        <v>232</v>
      </c>
      <c r="E451" s="11" t="str">
        <f t="shared" si="54"/>
        <v>InActive</v>
      </c>
      <c r="F451" s="12">
        <v>14</v>
      </c>
      <c r="G451" s="15">
        <v>714</v>
      </c>
      <c r="H451" s="15">
        <f t="shared" si="55"/>
        <v>51</v>
      </c>
      <c r="J451" s="28"/>
      <c r="K451" s="29"/>
      <c r="L451" s="12">
        <f t="shared" si="51"/>
        <v>14</v>
      </c>
      <c r="M451" s="15">
        <f t="shared" si="52"/>
        <v>714</v>
      </c>
      <c r="P451" s="12">
        <f>SUMIF('Boarding Checkouts'!$D:$D,$A451,'Boarding Checkouts'!E:E)</f>
        <v>14</v>
      </c>
      <c r="Q451" s="15">
        <f>SUMIF('Boarding Checkouts'!$D:$D,$A451,'Boarding Checkouts'!G:G)</f>
        <v>714</v>
      </c>
      <c r="R451" s="12">
        <f t="shared" si="53"/>
        <v>0</v>
      </c>
      <c r="S451" s="15">
        <f t="shared" si="50"/>
        <v>0</v>
      </c>
    </row>
    <row r="452" spans="1:19" ht="13.05" x14ac:dyDescent="0.3">
      <c r="A452" s="11">
        <v>82409</v>
      </c>
      <c r="B452" s="10">
        <v>43697</v>
      </c>
      <c r="C452" s="11" t="s">
        <v>349</v>
      </c>
      <c r="D452" s="11" t="s">
        <v>232</v>
      </c>
      <c r="E452" s="11" t="str">
        <f t="shared" si="54"/>
        <v>InActive</v>
      </c>
      <c r="F452" s="12">
        <v>14</v>
      </c>
      <c r="G452" s="15">
        <v>714</v>
      </c>
      <c r="H452" s="15">
        <f t="shared" si="55"/>
        <v>51</v>
      </c>
      <c r="J452" s="28"/>
      <c r="K452" s="29"/>
      <c r="L452" s="12">
        <f t="shared" si="51"/>
        <v>14</v>
      </c>
      <c r="M452" s="15">
        <f t="shared" si="52"/>
        <v>714</v>
      </c>
      <c r="P452" s="12">
        <f>SUMIF('Boarding Checkouts'!$D:$D,$A452,'Boarding Checkouts'!E:E)</f>
        <v>14</v>
      </c>
      <c r="Q452" s="15">
        <f>SUMIF('Boarding Checkouts'!$D:$D,$A452,'Boarding Checkouts'!G:G)</f>
        <v>714</v>
      </c>
      <c r="R452" s="12">
        <f t="shared" si="53"/>
        <v>0</v>
      </c>
      <c r="S452" s="15">
        <f t="shared" si="50"/>
        <v>0</v>
      </c>
    </row>
    <row r="453" spans="1:19" ht="13.05" x14ac:dyDescent="0.3">
      <c r="A453" s="11">
        <v>82511</v>
      </c>
      <c r="B453" s="10">
        <v>43684</v>
      </c>
      <c r="C453" s="11" t="s">
        <v>325</v>
      </c>
      <c r="D453" s="11" t="s">
        <v>232</v>
      </c>
      <c r="E453" s="11" t="str">
        <f t="shared" si="54"/>
        <v>Active</v>
      </c>
      <c r="F453" s="12">
        <v>14</v>
      </c>
      <c r="G453" s="15">
        <v>714</v>
      </c>
      <c r="H453" s="15">
        <f t="shared" si="55"/>
        <v>51</v>
      </c>
      <c r="J453" s="28"/>
      <c r="K453" s="29"/>
      <c r="L453" s="12">
        <f t="shared" si="51"/>
        <v>14</v>
      </c>
      <c r="M453" s="15">
        <f t="shared" si="52"/>
        <v>714</v>
      </c>
      <c r="P453" s="12">
        <f>SUMIF('Boarding Checkouts'!$D:$D,$A453,'Boarding Checkouts'!E:E)</f>
        <v>7</v>
      </c>
      <c r="Q453" s="15">
        <f>SUMIF('Boarding Checkouts'!$D:$D,$A453,'Boarding Checkouts'!G:G)</f>
        <v>357</v>
      </c>
      <c r="R453" s="12">
        <f t="shared" si="53"/>
        <v>7</v>
      </c>
      <c r="S453" s="15">
        <f t="shared" si="50"/>
        <v>357</v>
      </c>
    </row>
    <row r="454" spans="1:19" ht="13.05" x14ac:dyDescent="0.3">
      <c r="A454" s="11">
        <v>82512</v>
      </c>
      <c r="B454" s="10">
        <v>43689</v>
      </c>
      <c r="C454" s="11" t="s">
        <v>364</v>
      </c>
      <c r="D454" s="11" t="s">
        <v>232</v>
      </c>
      <c r="E454" s="11" t="str">
        <f t="shared" si="54"/>
        <v>Active</v>
      </c>
      <c r="F454" s="12">
        <v>14</v>
      </c>
      <c r="G454" s="15">
        <v>714</v>
      </c>
      <c r="H454" s="15">
        <f t="shared" si="55"/>
        <v>51</v>
      </c>
      <c r="J454" s="28"/>
      <c r="K454" s="29"/>
      <c r="L454" s="12">
        <f t="shared" si="51"/>
        <v>14</v>
      </c>
      <c r="M454" s="15">
        <f t="shared" si="52"/>
        <v>714</v>
      </c>
      <c r="P454" s="12">
        <f>SUMIF('Boarding Checkouts'!$D:$D,$A454,'Boarding Checkouts'!E:E)</f>
        <v>7</v>
      </c>
      <c r="Q454" s="15">
        <f>SUMIF('Boarding Checkouts'!$D:$D,$A454,'Boarding Checkouts'!G:G)</f>
        <v>357</v>
      </c>
      <c r="R454" s="12">
        <f t="shared" si="53"/>
        <v>7</v>
      </c>
      <c r="S454" s="15">
        <f t="shared" si="50"/>
        <v>357</v>
      </c>
    </row>
    <row r="455" spans="1:19" ht="13.05" x14ac:dyDescent="0.3">
      <c r="A455" s="11">
        <v>82513</v>
      </c>
      <c r="B455" s="10">
        <v>43698</v>
      </c>
      <c r="C455" s="11" t="s">
        <v>2171</v>
      </c>
      <c r="D455" s="11" t="s">
        <v>236</v>
      </c>
      <c r="E455" s="11" t="str">
        <f t="shared" si="54"/>
        <v>InActive</v>
      </c>
      <c r="F455" s="12">
        <v>14</v>
      </c>
      <c r="G455" s="15">
        <v>826</v>
      </c>
      <c r="H455" s="15">
        <f t="shared" si="55"/>
        <v>59</v>
      </c>
      <c r="J455" s="28"/>
      <c r="K455" s="29"/>
      <c r="L455" s="12">
        <f t="shared" si="51"/>
        <v>14</v>
      </c>
      <c r="M455" s="15">
        <f t="shared" si="52"/>
        <v>826</v>
      </c>
      <c r="P455" s="12">
        <f>SUMIF('Boarding Checkouts'!$D:$D,$A455,'Boarding Checkouts'!E:E)</f>
        <v>14</v>
      </c>
      <c r="Q455" s="15">
        <f>SUMIF('Boarding Checkouts'!$D:$D,$A455,'Boarding Checkouts'!G:G)</f>
        <v>826</v>
      </c>
      <c r="R455" s="12">
        <f t="shared" si="53"/>
        <v>0</v>
      </c>
      <c r="S455" s="15">
        <f t="shared" si="50"/>
        <v>0</v>
      </c>
    </row>
    <row r="456" spans="1:19" ht="13.05" x14ac:dyDescent="0.3">
      <c r="A456" s="11">
        <v>82589</v>
      </c>
      <c r="B456" s="10">
        <v>43689</v>
      </c>
      <c r="C456" s="11" t="s">
        <v>220</v>
      </c>
      <c r="D456" s="11" t="s">
        <v>236</v>
      </c>
      <c r="E456" s="11" t="str">
        <f t="shared" si="54"/>
        <v>InActive</v>
      </c>
      <c r="F456" s="12">
        <v>7</v>
      </c>
      <c r="G456" s="15">
        <v>434</v>
      </c>
      <c r="H456" s="15">
        <f t="shared" si="55"/>
        <v>62</v>
      </c>
      <c r="J456" s="28"/>
      <c r="K456" s="29"/>
      <c r="L456" s="12">
        <f t="shared" si="51"/>
        <v>7</v>
      </c>
      <c r="M456" s="15">
        <f t="shared" si="52"/>
        <v>434</v>
      </c>
      <c r="P456" s="12">
        <f>SUMIF('Boarding Checkouts'!$D:$D,$A456,'Boarding Checkouts'!E:E)</f>
        <v>7</v>
      </c>
      <c r="Q456" s="15">
        <f>SUMIF('Boarding Checkouts'!$D:$D,$A456,'Boarding Checkouts'!G:G)</f>
        <v>434</v>
      </c>
      <c r="R456" s="12">
        <f t="shared" si="53"/>
        <v>0</v>
      </c>
      <c r="S456" s="15">
        <f t="shared" si="50"/>
        <v>0</v>
      </c>
    </row>
    <row r="457" spans="1:19" ht="13.05" x14ac:dyDescent="0.3">
      <c r="A457" s="11">
        <v>82596</v>
      </c>
      <c r="B457" s="10">
        <v>43686</v>
      </c>
      <c r="C457" s="11" t="s">
        <v>127</v>
      </c>
      <c r="D457" s="11" t="s">
        <v>236</v>
      </c>
      <c r="E457" s="11" t="str">
        <f t="shared" si="54"/>
        <v>Active</v>
      </c>
      <c r="F457" s="12">
        <v>7</v>
      </c>
      <c r="G457" s="15">
        <v>434</v>
      </c>
      <c r="H457" s="15">
        <f t="shared" si="55"/>
        <v>62</v>
      </c>
      <c r="J457" s="28"/>
      <c r="K457" s="29"/>
      <c r="L457" s="12">
        <f t="shared" si="51"/>
        <v>7</v>
      </c>
      <c r="M457" s="15">
        <f t="shared" si="52"/>
        <v>434</v>
      </c>
      <c r="P457" s="12">
        <f>SUMIF('Boarding Checkouts'!$D:$D,$A457,'Boarding Checkouts'!E:E)</f>
        <v>2</v>
      </c>
      <c r="Q457" s="15">
        <f>SUMIF('Boarding Checkouts'!$D:$D,$A457,'Boarding Checkouts'!G:G)</f>
        <v>124</v>
      </c>
      <c r="R457" s="12">
        <f t="shared" si="53"/>
        <v>5</v>
      </c>
      <c r="S457" s="15">
        <f t="shared" si="50"/>
        <v>310</v>
      </c>
    </row>
    <row r="458" spans="1:19" ht="13.05" x14ac:dyDescent="0.3">
      <c r="A458" s="11">
        <v>82652</v>
      </c>
      <c r="B458" s="10">
        <v>43688</v>
      </c>
      <c r="C458" s="11" t="s">
        <v>2097</v>
      </c>
      <c r="D458" s="11" t="s">
        <v>232</v>
      </c>
      <c r="E458" s="11" t="str">
        <f t="shared" si="54"/>
        <v>Active</v>
      </c>
      <c r="F458" s="12">
        <v>7</v>
      </c>
      <c r="G458" s="15">
        <v>371</v>
      </c>
      <c r="H458" s="15">
        <f t="shared" si="55"/>
        <v>53</v>
      </c>
      <c r="J458" s="28"/>
      <c r="K458" s="29"/>
      <c r="L458" s="12">
        <f t="shared" si="51"/>
        <v>7</v>
      </c>
      <c r="M458" s="15">
        <f t="shared" si="52"/>
        <v>371</v>
      </c>
      <c r="P458" s="12">
        <f>SUMIF('Boarding Checkouts'!$D:$D,$A458,'Boarding Checkouts'!E:E)</f>
        <v>2</v>
      </c>
      <c r="Q458" s="15">
        <f>SUMIF('Boarding Checkouts'!$D:$D,$A458,'Boarding Checkouts'!G:G)</f>
        <v>106</v>
      </c>
      <c r="R458" s="12">
        <f t="shared" si="53"/>
        <v>5</v>
      </c>
      <c r="S458" s="15">
        <f t="shared" si="50"/>
        <v>265</v>
      </c>
    </row>
    <row r="459" spans="1:19" ht="13.05" x14ac:dyDescent="0.3">
      <c r="A459" s="11">
        <v>82662</v>
      </c>
      <c r="B459" s="10">
        <v>43689</v>
      </c>
      <c r="C459" s="11" t="s">
        <v>1701</v>
      </c>
      <c r="D459" s="11" t="s">
        <v>236</v>
      </c>
      <c r="E459" s="11" t="str">
        <f t="shared" si="54"/>
        <v>Active</v>
      </c>
      <c r="F459" s="12">
        <v>7</v>
      </c>
      <c r="G459" s="15">
        <v>434</v>
      </c>
      <c r="H459" s="15">
        <f t="shared" si="55"/>
        <v>62</v>
      </c>
      <c r="J459" s="28"/>
      <c r="K459" s="29"/>
      <c r="L459" s="12">
        <f t="shared" si="51"/>
        <v>7</v>
      </c>
      <c r="M459" s="15">
        <f t="shared" si="52"/>
        <v>434</v>
      </c>
      <c r="P459" s="12">
        <f>SUMIF('Boarding Checkouts'!$D:$D,$A459,'Boarding Checkouts'!E:E)</f>
        <v>6</v>
      </c>
      <c r="Q459" s="15">
        <f>SUMIF('Boarding Checkouts'!$D:$D,$A459,'Boarding Checkouts'!G:G)</f>
        <v>372</v>
      </c>
      <c r="R459" s="12">
        <f t="shared" si="53"/>
        <v>1</v>
      </c>
      <c r="S459" s="15">
        <f t="shared" si="50"/>
        <v>62</v>
      </c>
    </row>
    <row r="460" spans="1:19" ht="13.05" x14ac:dyDescent="0.3">
      <c r="A460" s="11">
        <v>82677</v>
      </c>
      <c r="B460" s="10">
        <v>43686</v>
      </c>
      <c r="C460" s="11" t="s">
        <v>197</v>
      </c>
      <c r="D460" s="11" t="s">
        <v>232</v>
      </c>
      <c r="E460" s="11" t="str">
        <f t="shared" si="54"/>
        <v>InActive</v>
      </c>
      <c r="F460" s="12">
        <v>7</v>
      </c>
      <c r="G460" s="15">
        <v>371</v>
      </c>
      <c r="H460" s="15">
        <f t="shared" si="55"/>
        <v>53</v>
      </c>
      <c r="J460" s="28"/>
      <c r="K460" s="29"/>
      <c r="L460" s="12">
        <f t="shared" si="51"/>
        <v>7</v>
      </c>
      <c r="M460" s="15">
        <f t="shared" si="52"/>
        <v>371</v>
      </c>
      <c r="P460" s="12">
        <f>SUMIF('Boarding Checkouts'!$D:$D,$A460,'Boarding Checkouts'!E:E)</f>
        <v>7</v>
      </c>
      <c r="Q460" s="15">
        <f>SUMIF('Boarding Checkouts'!$D:$D,$A460,'Boarding Checkouts'!G:G)</f>
        <v>371</v>
      </c>
      <c r="R460" s="12">
        <f t="shared" si="53"/>
        <v>0</v>
      </c>
      <c r="S460" s="15">
        <f t="shared" si="50"/>
        <v>0</v>
      </c>
    </row>
    <row r="461" spans="1:19" ht="13.05" x14ac:dyDescent="0.3">
      <c r="A461" s="11">
        <v>82707</v>
      </c>
      <c r="B461" s="10">
        <v>43693</v>
      </c>
      <c r="C461" s="11" t="s">
        <v>1153</v>
      </c>
      <c r="D461" s="11" t="s">
        <v>232</v>
      </c>
      <c r="E461" s="11" t="str">
        <f t="shared" si="54"/>
        <v>InActive</v>
      </c>
      <c r="F461" s="12">
        <v>7</v>
      </c>
      <c r="G461" s="15">
        <v>371</v>
      </c>
      <c r="H461" s="15">
        <f t="shared" si="55"/>
        <v>53</v>
      </c>
      <c r="J461" s="28"/>
      <c r="K461" s="29"/>
      <c r="L461" s="12">
        <f t="shared" si="51"/>
        <v>7</v>
      </c>
      <c r="M461" s="15">
        <f t="shared" si="52"/>
        <v>371</v>
      </c>
      <c r="P461" s="12">
        <f>SUMIF('Boarding Checkouts'!$D:$D,$A461,'Boarding Checkouts'!E:E)</f>
        <v>7</v>
      </c>
      <c r="Q461" s="15">
        <f>SUMIF('Boarding Checkouts'!$D:$D,$A461,'Boarding Checkouts'!G:G)</f>
        <v>371</v>
      </c>
      <c r="R461" s="12">
        <f t="shared" si="53"/>
        <v>0</v>
      </c>
      <c r="S461" s="15">
        <f t="shared" si="50"/>
        <v>0</v>
      </c>
    </row>
    <row r="462" spans="1:19" ht="13.05" x14ac:dyDescent="0.3">
      <c r="A462" s="11">
        <v>82709</v>
      </c>
      <c r="B462" s="10">
        <v>43694</v>
      </c>
      <c r="C462" s="11" t="s">
        <v>2140</v>
      </c>
      <c r="D462" s="11" t="s">
        <v>236</v>
      </c>
      <c r="E462" s="11" t="str">
        <f t="shared" si="54"/>
        <v>InActive</v>
      </c>
      <c r="F462" s="12">
        <v>7</v>
      </c>
      <c r="G462" s="15">
        <v>434</v>
      </c>
      <c r="H462" s="15">
        <f t="shared" si="55"/>
        <v>62</v>
      </c>
      <c r="J462" s="28"/>
      <c r="K462" s="29"/>
      <c r="L462" s="12">
        <f t="shared" si="51"/>
        <v>7</v>
      </c>
      <c r="M462" s="15">
        <f t="shared" si="52"/>
        <v>434</v>
      </c>
      <c r="P462" s="12">
        <f>SUMIF('Boarding Checkouts'!$D:$D,$A462,'Boarding Checkouts'!E:E)</f>
        <v>7</v>
      </c>
      <c r="Q462" s="15">
        <f>SUMIF('Boarding Checkouts'!$D:$D,$A462,'Boarding Checkouts'!G:G)</f>
        <v>434</v>
      </c>
      <c r="R462" s="12">
        <f t="shared" si="53"/>
        <v>0</v>
      </c>
      <c r="S462" s="15">
        <f t="shared" si="50"/>
        <v>0</v>
      </c>
    </row>
    <row r="463" spans="1:19" ht="13.05" x14ac:dyDescent="0.3">
      <c r="A463" s="11">
        <v>82719</v>
      </c>
      <c r="B463" s="10">
        <v>43692</v>
      </c>
      <c r="C463" s="11" t="s">
        <v>161</v>
      </c>
      <c r="D463" s="11" t="s">
        <v>236</v>
      </c>
      <c r="E463" s="11" t="str">
        <f t="shared" si="54"/>
        <v>InActive</v>
      </c>
      <c r="F463" s="12">
        <v>7</v>
      </c>
      <c r="G463" s="15">
        <v>434</v>
      </c>
      <c r="H463" s="15">
        <f t="shared" si="55"/>
        <v>62</v>
      </c>
      <c r="J463" s="28"/>
      <c r="K463" s="29"/>
      <c r="L463" s="12">
        <f t="shared" si="51"/>
        <v>7</v>
      </c>
      <c r="M463" s="15">
        <f t="shared" si="52"/>
        <v>434</v>
      </c>
      <c r="P463" s="12">
        <f>SUMIF('Boarding Checkouts'!$D:$D,$A463,'Boarding Checkouts'!E:E)</f>
        <v>7</v>
      </c>
      <c r="Q463" s="15">
        <f>SUMIF('Boarding Checkouts'!$D:$D,$A463,'Boarding Checkouts'!G:G)</f>
        <v>434</v>
      </c>
      <c r="R463" s="12">
        <f t="shared" si="53"/>
        <v>0</v>
      </c>
      <c r="S463" s="15">
        <f t="shared" si="50"/>
        <v>0</v>
      </c>
    </row>
    <row r="464" spans="1:19" ht="13.05" x14ac:dyDescent="0.3">
      <c r="A464" s="11">
        <v>82773</v>
      </c>
      <c r="B464" s="10">
        <v>43689</v>
      </c>
      <c r="C464" s="11" t="s">
        <v>449</v>
      </c>
      <c r="D464" s="11" t="s">
        <v>232</v>
      </c>
      <c r="E464" s="11" t="str">
        <f t="shared" si="54"/>
        <v>InActive</v>
      </c>
      <c r="F464" s="12">
        <v>7</v>
      </c>
      <c r="G464" s="15">
        <v>371</v>
      </c>
      <c r="H464" s="15">
        <f t="shared" si="55"/>
        <v>53</v>
      </c>
      <c r="J464" s="28"/>
      <c r="K464" s="29"/>
      <c r="L464" s="12">
        <f t="shared" si="51"/>
        <v>7</v>
      </c>
      <c r="M464" s="15">
        <f t="shared" si="52"/>
        <v>371</v>
      </c>
      <c r="P464" s="12">
        <f>SUMIF('Boarding Checkouts'!$D:$D,$A464,'Boarding Checkouts'!E:E)</f>
        <v>7</v>
      </c>
      <c r="Q464" s="15">
        <f>SUMIF('Boarding Checkouts'!$D:$D,$A464,'Boarding Checkouts'!G:G)</f>
        <v>371</v>
      </c>
      <c r="R464" s="12">
        <f t="shared" si="53"/>
        <v>0</v>
      </c>
      <c r="S464" s="15">
        <f t="shared" si="50"/>
        <v>0</v>
      </c>
    </row>
    <row r="465" spans="1:19" ht="13.05" x14ac:dyDescent="0.3">
      <c r="A465" s="11">
        <v>82775</v>
      </c>
      <c r="B465" s="10">
        <v>43688</v>
      </c>
      <c r="C465" s="11" t="s">
        <v>362</v>
      </c>
      <c r="D465" s="11" t="s">
        <v>236</v>
      </c>
      <c r="E465" s="11" t="str">
        <f t="shared" si="54"/>
        <v>InActive</v>
      </c>
      <c r="F465" s="12">
        <v>7</v>
      </c>
      <c r="G465" s="15">
        <v>434</v>
      </c>
      <c r="H465" s="15">
        <f t="shared" si="55"/>
        <v>62</v>
      </c>
      <c r="J465" s="28"/>
      <c r="K465" s="29"/>
      <c r="L465" s="12">
        <f t="shared" si="51"/>
        <v>7</v>
      </c>
      <c r="M465" s="15">
        <f t="shared" si="52"/>
        <v>434</v>
      </c>
      <c r="N465" s="12">
        <v>-7</v>
      </c>
      <c r="O465" s="15">
        <v>-434</v>
      </c>
      <c r="P465" s="12">
        <f>SUMIF('Boarding Checkouts'!$D:$D,$A465,'Boarding Checkouts'!E:E)</f>
        <v>0</v>
      </c>
      <c r="Q465" s="15">
        <f>SUMIF('Boarding Checkouts'!$D:$D,$A465,'Boarding Checkouts'!G:G)</f>
        <v>0</v>
      </c>
      <c r="R465" s="12">
        <f t="shared" si="53"/>
        <v>0</v>
      </c>
      <c r="S465" s="15">
        <f t="shared" ref="S465:S496" si="56">SUM(M465,O465,-Q465)</f>
        <v>0</v>
      </c>
    </row>
    <row r="466" spans="1:19" ht="13.05" x14ac:dyDescent="0.3">
      <c r="A466" s="11">
        <v>82834</v>
      </c>
      <c r="B466" s="10">
        <v>43694</v>
      </c>
      <c r="C466" s="11" t="s">
        <v>189</v>
      </c>
      <c r="D466" s="11" t="s">
        <v>236</v>
      </c>
      <c r="E466" s="11" t="str">
        <f t="shared" si="54"/>
        <v>InActive</v>
      </c>
      <c r="F466" s="12">
        <v>7</v>
      </c>
      <c r="G466" s="15">
        <v>434</v>
      </c>
      <c r="H466" s="15">
        <f t="shared" si="55"/>
        <v>62</v>
      </c>
      <c r="J466" s="28"/>
      <c r="K466" s="29"/>
      <c r="L466" s="12">
        <f t="shared" si="51"/>
        <v>7</v>
      </c>
      <c r="M466" s="15">
        <f t="shared" si="52"/>
        <v>434</v>
      </c>
      <c r="P466" s="12">
        <f>SUMIF('Boarding Checkouts'!$D:$D,$A466,'Boarding Checkouts'!E:E)</f>
        <v>7</v>
      </c>
      <c r="Q466" s="15">
        <f>SUMIF('Boarding Checkouts'!$D:$D,$A466,'Boarding Checkouts'!G:G)</f>
        <v>434</v>
      </c>
      <c r="R466" s="12">
        <f t="shared" si="53"/>
        <v>0</v>
      </c>
      <c r="S466" s="15">
        <f t="shared" si="56"/>
        <v>0</v>
      </c>
    </row>
    <row r="467" spans="1:19" ht="13.05" x14ac:dyDescent="0.3">
      <c r="A467" s="11">
        <v>82885</v>
      </c>
      <c r="B467" s="10">
        <v>43690</v>
      </c>
      <c r="C467" s="11" t="s">
        <v>115</v>
      </c>
      <c r="D467" s="11" t="s">
        <v>238</v>
      </c>
      <c r="E467" s="11" t="str">
        <f t="shared" si="54"/>
        <v>InActive</v>
      </c>
      <c r="F467" s="12">
        <v>14</v>
      </c>
      <c r="G467" s="15">
        <v>1008</v>
      </c>
      <c r="H467" s="15">
        <f t="shared" si="55"/>
        <v>72</v>
      </c>
      <c r="L467" s="12">
        <f t="shared" si="51"/>
        <v>14</v>
      </c>
      <c r="M467" s="15">
        <f t="shared" si="52"/>
        <v>1008</v>
      </c>
      <c r="N467" s="12">
        <v>-14</v>
      </c>
      <c r="O467" s="15">
        <v>-1008</v>
      </c>
      <c r="P467" s="12">
        <f>SUMIF('Boarding Checkouts'!$D:$D,$A467,'Boarding Checkouts'!E:E)</f>
        <v>0</v>
      </c>
      <c r="Q467" s="15">
        <f>SUMIF('Boarding Checkouts'!$D:$D,$A467,'Boarding Checkouts'!G:G)</f>
        <v>0</v>
      </c>
      <c r="R467" s="12">
        <f t="shared" si="53"/>
        <v>0</v>
      </c>
      <c r="S467" s="15">
        <f t="shared" si="56"/>
        <v>0</v>
      </c>
    </row>
    <row r="468" spans="1:19" ht="13.05" x14ac:dyDescent="0.3">
      <c r="A468" s="11">
        <v>82920</v>
      </c>
      <c r="B468" s="10">
        <v>43690</v>
      </c>
      <c r="C468" s="11" t="s">
        <v>365</v>
      </c>
      <c r="D468" s="11" t="s">
        <v>232</v>
      </c>
      <c r="E468" s="11" t="str">
        <f t="shared" si="54"/>
        <v>InActive</v>
      </c>
      <c r="F468" s="12">
        <v>7</v>
      </c>
      <c r="G468" s="15">
        <v>371</v>
      </c>
      <c r="H468" s="15">
        <f t="shared" si="55"/>
        <v>53</v>
      </c>
      <c r="J468" s="28"/>
      <c r="K468" s="29"/>
      <c r="L468" s="12">
        <f t="shared" si="51"/>
        <v>7</v>
      </c>
      <c r="M468" s="15">
        <f t="shared" si="52"/>
        <v>371</v>
      </c>
      <c r="P468" s="12">
        <f>SUMIF('Boarding Checkouts'!$D:$D,$A468,'Boarding Checkouts'!E:E)</f>
        <v>7</v>
      </c>
      <c r="Q468" s="15">
        <f>SUMIF('Boarding Checkouts'!$D:$D,$A468,'Boarding Checkouts'!G:G)</f>
        <v>371</v>
      </c>
      <c r="R468" s="12">
        <f t="shared" si="53"/>
        <v>0</v>
      </c>
      <c r="S468" s="15">
        <f t="shared" si="56"/>
        <v>0</v>
      </c>
    </row>
    <row r="469" spans="1:19" ht="13.05" x14ac:dyDescent="0.3">
      <c r="A469" s="11">
        <v>82921</v>
      </c>
      <c r="B469" s="10">
        <v>43690</v>
      </c>
      <c r="C469" s="11" t="s">
        <v>365</v>
      </c>
      <c r="D469" s="11" t="s">
        <v>232</v>
      </c>
      <c r="E469" s="11" t="str">
        <f t="shared" si="54"/>
        <v>Active</v>
      </c>
      <c r="F469" s="12">
        <v>14</v>
      </c>
      <c r="G469" s="15">
        <v>714</v>
      </c>
      <c r="H469" s="15">
        <f t="shared" si="55"/>
        <v>51</v>
      </c>
      <c r="J469" s="28"/>
      <c r="K469" s="29"/>
      <c r="L469" s="12">
        <f t="shared" si="51"/>
        <v>14</v>
      </c>
      <c r="M469" s="15">
        <f t="shared" si="52"/>
        <v>714</v>
      </c>
      <c r="P469" s="12">
        <f>SUMIF('Boarding Checkouts'!$D:$D,$A469,'Boarding Checkouts'!E:E)</f>
        <v>13</v>
      </c>
      <c r="Q469" s="15">
        <f>SUMIF('Boarding Checkouts'!$D:$D,$A469,'Boarding Checkouts'!G:G)</f>
        <v>663</v>
      </c>
      <c r="R469" s="12">
        <f t="shared" si="53"/>
        <v>1</v>
      </c>
      <c r="S469" s="15">
        <f t="shared" si="56"/>
        <v>51</v>
      </c>
    </row>
    <row r="470" spans="1:19" ht="13.05" x14ac:dyDescent="0.3">
      <c r="A470" s="11">
        <v>82973</v>
      </c>
      <c r="B470" s="10">
        <v>43696</v>
      </c>
      <c r="C470" s="11" t="s">
        <v>98</v>
      </c>
      <c r="D470" s="11" t="s">
        <v>232</v>
      </c>
      <c r="E470" s="11" t="str">
        <f t="shared" si="54"/>
        <v>InActive</v>
      </c>
      <c r="F470" s="12">
        <v>14</v>
      </c>
      <c r="G470" s="15">
        <v>714</v>
      </c>
      <c r="H470" s="15">
        <f t="shared" si="55"/>
        <v>51</v>
      </c>
      <c r="J470" s="28"/>
      <c r="K470" s="29"/>
      <c r="L470" s="12">
        <f t="shared" si="51"/>
        <v>14</v>
      </c>
      <c r="M470" s="15">
        <f t="shared" si="52"/>
        <v>714</v>
      </c>
      <c r="P470" s="12">
        <f>SUMIF('Boarding Checkouts'!$D:$D,$A470,'Boarding Checkouts'!E:E)</f>
        <v>14</v>
      </c>
      <c r="Q470" s="15">
        <f>SUMIF('Boarding Checkouts'!$D:$D,$A470,'Boarding Checkouts'!G:G)</f>
        <v>714</v>
      </c>
      <c r="R470" s="12">
        <f t="shared" si="53"/>
        <v>0</v>
      </c>
      <c r="S470" s="15">
        <f t="shared" si="56"/>
        <v>0</v>
      </c>
    </row>
    <row r="471" spans="1:19" ht="13.05" x14ac:dyDescent="0.3">
      <c r="A471" s="11">
        <v>82999</v>
      </c>
      <c r="B471" s="10">
        <v>43692</v>
      </c>
      <c r="C471" s="11" t="s">
        <v>263</v>
      </c>
      <c r="D471" s="11" t="s">
        <v>238</v>
      </c>
      <c r="E471" s="11" t="str">
        <f t="shared" si="54"/>
        <v>InActive</v>
      </c>
      <c r="F471" s="12">
        <v>7</v>
      </c>
      <c r="G471" s="15">
        <v>518</v>
      </c>
      <c r="H471" s="15">
        <f t="shared" si="55"/>
        <v>74</v>
      </c>
      <c r="L471" s="12">
        <f t="shared" si="51"/>
        <v>7</v>
      </c>
      <c r="M471" s="15">
        <f t="shared" si="52"/>
        <v>518</v>
      </c>
      <c r="P471" s="12">
        <f>SUMIF('Boarding Checkouts'!$D:$D,$A471,'Boarding Checkouts'!E:E)</f>
        <v>7</v>
      </c>
      <c r="Q471" s="15">
        <f>SUMIF('Boarding Checkouts'!$D:$D,$A471,'Boarding Checkouts'!G:G)</f>
        <v>518</v>
      </c>
      <c r="R471" s="12">
        <f t="shared" si="53"/>
        <v>0</v>
      </c>
      <c r="S471" s="15">
        <f t="shared" si="56"/>
        <v>0</v>
      </c>
    </row>
    <row r="472" spans="1:19" ht="13.05" x14ac:dyDescent="0.3">
      <c r="A472" s="11">
        <v>83000</v>
      </c>
      <c r="B472" s="10">
        <v>43692</v>
      </c>
      <c r="C472" s="11" t="s">
        <v>263</v>
      </c>
      <c r="D472" s="11" t="s">
        <v>238</v>
      </c>
      <c r="E472" s="11" t="str">
        <f t="shared" si="54"/>
        <v>InActive</v>
      </c>
      <c r="F472" s="12">
        <v>7</v>
      </c>
      <c r="G472" s="15">
        <v>518</v>
      </c>
      <c r="H472" s="15">
        <f t="shared" si="55"/>
        <v>74</v>
      </c>
      <c r="L472" s="12">
        <f t="shared" si="51"/>
        <v>7</v>
      </c>
      <c r="M472" s="15">
        <f t="shared" si="52"/>
        <v>518</v>
      </c>
      <c r="P472" s="12">
        <f>SUMIF('Boarding Checkouts'!$D:$D,$A472,'Boarding Checkouts'!E:E)</f>
        <v>7</v>
      </c>
      <c r="Q472" s="15">
        <f>SUMIF('Boarding Checkouts'!$D:$D,$A472,'Boarding Checkouts'!G:G)</f>
        <v>518</v>
      </c>
      <c r="R472" s="12">
        <f t="shared" si="53"/>
        <v>0</v>
      </c>
      <c r="S472" s="15">
        <f t="shared" si="56"/>
        <v>0</v>
      </c>
    </row>
    <row r="473" spans="1:19" ht="13.05" x14ac:dyDescent="0.3">
      <c r="A473" s="11">
        <v>83053</v>
      </c>
      <c r="B473" s="10">
        <v>43696</v>
      </c>
      <c r="C473" s="11" t="s">
        <v>113</v>
      </c>
      <c r="D473" s="11" t="s">
        <v>232</v>
      </c>
      <c r="E473" s="11" t="str">
        <f t="shared" si="54"/>
        <v>InActive</v>
      </c>
      <c r="F473" s="12">
        <v>7</v>
      </c>
      <c r="G473" s="15">
        <v>371</v>
      </c>
      <c r="H473" s="15">
        <f t="shared" si="55"/>
        <v>53</v>
      </c>
      <c r="J473" s="28"/>
      <c r="K473" s="29"/>
      <c r="L473" s="12">
        <f t="shared" si="51"/>
        <v>7</v>
      </c>
      <c r="M473" s="15">
        <f t="shared" si="52"/>
        <v>371</v>
      </c>
      <c r="P473" s="12">
        <f>SUMIF('Boarding Checkouts'!$D:$D,$A473,'Boarding Checkouts'!E:E)</f>
        <v>7</v>
      </c>
      <c r="Q473" s="15">
        <f>SUMIF('Boarding Checkouts'!$D:$D,$A473,'Boarding Checkouts'!G:G)</f>
        <v>371</v>
      </c>
      <c r="R473" s="12">
        <f t="shared" si="53"/>
        <v>0</v>
      </c>
      <c r="S473" s="15">
        <f t="shared" si="56"/>
        <v>0</v>
      </c>
    </row>
    <row r="474" spans="1:19" ht="13.05" x14ac:dyDescent="0.3">
      <c r="A474" s="11">
        <v>83082</v>
      </c>
      <c r="B474" s="10">
        <v>43694</v>
      </c>
      <c r="C474" s="11" t="s">
        <v>1979</v>
      </c>
      <c r="D474" s="11" t="s">
        <v>232</v>
      </c>
      <c r="E474" s="11" t="str">
        <f t="shared" si="54"/>
        <v>InActive</v>
      </c>
      <c r="F474" s="12">
        <v>7</v>
      </c>
      <c r="G474" s="15">
        <v>371</v>
      </c>
      <c r="H474" s="15">
        <f t="shared" si="55"/>
        <v>53</v>
      </c>
      <c r="J474" s="28"/>
      <c r="K474" s="29"/>
      <c r="L474" s="12">
        <f t="shared" si="51"/>
        <v>7</v>
      </c>
      <c r="M474" s="15">
        <f t="shared" si="52"/>
        <v>371</v>
      </c>
      <c r="P474" s="12">
        <f>SUMIF('Boarding Checkouts'!$D:$D,$A474,'Boarding Checkouts'!E:E)</f>
        <v>7</v>
      </c>
      <c r="Q474" s="15">
        <f>SUMIF('Boarding Checkouts'!$D:$D,$A474,'Boarding Checkouts'!G:G)</f>
        <v>371</v>
      </c>
      <c r="R474" s="12">
        <f t="shared" si="53"/>
        <v>0</v>
      </c>
      <c r="S474" s="15">
        <f t="shared" si="56"/>
        <v>0</v>
      </c>
    </row>
    <row r="475" spans="1:19" ht="13.05" x14ac:dyDescent="0.3">
      <c r="A475" s="11">
        <v>83082</v>
      </c>
      <c r="B475" s="10">
        <v>43694</v>
      </c>
      <c r="C475" s="11" t="s">
        <v>1979</v>
      </c>
      <c r="D475" s="11" t="s">
        <v>232</v>
      </c>
      <c r="E475" s="11" t="str">
        <f t="shared" si="54"/>
        <v>InActive</v>
      </c>
      <c r="F475" s="12">
        <v>7</v>
      </c>
      <c r="G475" s="15">
        <v>371</v>
      </c>
      <c r="H475" s="15">
        <f t="shared" si="55"/>
        <v>53</v>
      </c>
      <c r="J475" s="28"/>
      <c r="K475" s="29"/>
      <c r="L475" s="12">
        <f t="shared" si="51"/>
        <v>7</v>
      </c>
      <c r="M475" s="15">
        <f t="shared" si="52"/>
        <v>371</v>
      </c>
      <c r="P475" s="12">
        <f>SUMIF('Boarding Checkouts'!$D:$D,$A475,'Boarding Checkouts'!E:E)</f>
        <v>7</v>
      </c>
      <c r="Q475" s="15">
        <f>SUMIF('Boarding Checkouts'!$D:$D,$A475,'Boarding Checkouts'!G:G)</f>
        <v>371</v>
      </c>
      <c r="R475" s="12">
        <f t="shared" si="53"/>
        <v>0</v>
      </c>
      <c r="S475" s="15">
        <f t="shared" si="56"/>
        <v>0</v>
      </c>
    </row>
    <row r="476" spans="1:19" ht="13.05" x14ac:dyDescent="0.3">
      <c r="A476" s="11">
        <v>83126</v>
      </c>
      <c r="B476" s="10">
        <v>43701</v>
      </c>
      <c r="C476" s="11" t="s">
        <v>254</v>
      </c>
      <c r="D476" s="11" t="s">
        <v>232</v>
      </c>
      <c r="E476" s="11" t="str">
        <f t="shared" si="54"/>
        <v>InActive</v>
      </c>
      <c r="F476" s="12">
        <v>7</v>
      </c>
      <c r="G476" s="15">
        <v>371</v>
      </c>
      <c r="H476" s="15">
        <f t="shared" si="55"/>
        <v>53</v>
      </c>
      <c r="J476" s="28"/>
      <c r="K476" s="29"/>
      <c r="L476" s="12">
        <f t="shared" si="51"/>
        <v>7</v>
      </c>
      <c r="M476" s="15">
        <f t="shared" si="52"/>
        <v>371</v>
      </c>
      <c r="P476" s="12">
        <f>SUMIF('Boarding Checkouts'!$D:$D,$A476,'Boarding Checkouts'!E:E)</f>
        <v>7</v>
      </c>
      <c r="Q476" s="15">
        <f>SUMIF('Boarding Checkouts'!$D:$D,$A476,'Boarding Checkouts'!G:G)</f>
        <v>371</v>
      </c>
      <c r="R476" s="12">
        <f t="shared" si="53"/>
        <v>0</v>
      </c>
      <c r="S476" s="15">
        <f t="shared" si="56"/>
        <v>0</v>
      </c>
    </row>
    <row r="477" spans="1:19" ht="13.05" x14ac:dyDescent="0.3">
      <c r="A477" s="11">
        <v>83138</v>
      </c>
      <c r="B477" s="10">
        <v>43701</v>
      </c>
      <c r="C477" s="11" t="s">
        <v>2254</v>
      </c>
      <c r="D477" s="11" t="s">
        <v>236</v>
      </c>
      <c r="E477" s="11" t="str">
        <f t="shared" si="54"/>
        <v>InActive</v>
      </c>
      <c r="F477" s="12">
        <v>7</v>
      </c>
      <c r="G477" s="15">
        <v>434</v>
      </c>
      <c r="H477" s="15">
        <f t="shared" si="55"/>
        <v>62</v>
      </c>
      <c r="J477" s="28"/>
      <c r="K477" s="29"/>
      <c r="L477" s="12">
        <f t="shared" si="51"/>
        <v>7</v>
      </c>
      <c r="M477" s="15">
        <f t="shared" si="52"/>
        <v>434</v>
      </c>
      <c r="P477" s="12">
        <f>SUMIF('Boarding Checkouts'!$D:$D,$A477,'Boarding Checkouts'!E:E)</f>
        <v>7</v>
      </c>
      <c r="Q477" s="15">
        <f>SUMIF('Boarding Checkouts'!$D:$D,$A477,'Boarding Checkouts'!G:G)</f>
        <v>434</v>
      </c>
      <c r="R477" s="12">
        <f t="shared" si="53"/>
        <v>0</v>
      </c>
      <c r="S477" s="15">
        <f t="shared" si="56"/>
        <v>0</v>
      </c>
    </row>
    <row r="478" spans="1:19" ht="13.05" x14ac:dyDescent="0.3">
      <c r="A478" s="11">
        <v>83174</v>
      </c>
      <c r="B478" s="10">
        <v>43702</v>
      </c>
      <c r="C478" s="11" t="s">
        <v>1118</v>
      </c>
      <c r="D478" s="11" t="s">
        <v>232</v>
      </c>
      <c r="E478" s="11" t="str">
        <f t="shared" si="54"/>
        <v>InActive</v>
      </c>
      <c r="F478" s="12">
        <v>7</v>
      </c>
      <c r="G478" s="15">
        <v>371</v>
      </c>
      <c r="H478" s="15">
        <f t="shared" si="55"/>
        <v>53</v>
      </c>
      <c r="J478" s="28"/>
      <c r="K478" s="29"/>
      <c r="L478" s="12">
        <f t="shared" si="51"/>
        <v>7</v>
      </c>
      <c r="M478" s="15">
        <f t="shared" si="52"/>
        <v>371</v>
      </c>
      <c r="P478" s="12">
        <f>SUMIF('Boarding Checkouts'!$D:$D,$A478,'Boarding Checkouts'!E:E)</f>
        <v>7</v>
      </c>
      <c r="Q478" s="15">
        <f>SUMIF('Boarding Checkouts'!$D:$D,$A478,'Boarding Checkouts'!G:G)</f>
        <v>371</v>
      </c>
      <c r="R478" s="12">
        <f t="shared" si="53"/>
        <v>0</v>
      </c>
      <c r="S478" s="15">
        <f t="shared" si="56"/>
        <v>0</v>
      </c>
    </row>
    <row r="479" spans="1:19" ht="13.05" x14ac:dyDescent="0.3">
      <c r="A479" s="11">
        <v>83216</v>
      </c>
      <c r="B479" s="10">
        <v>43699</v>
      </c>
      <c r="C479" s="11" t="s">
        <v>584</v>
      </c>
      <c r="D479" s="11" t="s">
        <v>238</v>
      </c>
      <c r="E479" s="11" t="str">
        <f t="shared" si="54"/>
        <v>InActive</v>
      </c>
      <c r="F479" s="12">
        <v>7</v>
      </c>
      <c r="G479" s="15">
        <v>518</v>
      </c>
      <c r="H479" s="15">
        <f t="shared" si="55"/>
        <v>74</v>
      </c>
      <c r="J479" s="28"/>
      <c r="K479" s="29"/>
      <c r="L479" s="12">
        <f t="shared" si="51"/>
        <v>7</v>
      </c>
      <c r="M479" s="15">
        <f t="shared" si="52"/>
        <v>518</v>
      </c>
      <c r="P479" s="12">
        <f>SUMIF('Boarding Checkouts'!$D:$D,$A479,'Boarding Checkouts'!E:E)</f>
        <v>7</v>
      </c>
      <c r="Q479" s="15">
        <f>SUMIF('Boarding Checkouts'!$D:$D,$A479,'Boarding Checkouts'!G:G)</f>
        <v>518</v>
      </c>
      <c r="R479" s="12">
        <f t="shared" si="53"/>
        <v>0</v>
      </c>
      <c r="S479" s="15">
        <f t="shared" si="56"/>
        <v>0</v>
      </c>
    </row>
    <row r="480" spans="1:19" ht="13.05" x14ac:dyDescent="0.3">
      <c r="A480" s="11">
        <v>83231</v>
      </c>
      <c r="B480" s="10">
        <v>43696</v>
      </c>
      <c r="C480" s="11" t="s">
        <v>252</v>
      </c>
      <c r="D480" s="11" t="s">
        <v>236</v>
      </c>
      <c r="E480" s="11" t="str">
        <f t="shared" si="54"/>
        <v>InActive</v>
      </c>
      <c r="F480" s="12">
        <v>14</v>
      </c>
      <c r="G480" s="15">
        <v>826</v>
      </c>
      <c r="H480" s="15">
        <f t="shared" si="55"/>
        <v>59</v>
      </c>
      <c r="J480" s="28"/>
      <c r="K480" s="29"/>
      <c r="L480" s="12">
        <f t="shared" si="51"/>
        <v>14</v>
      </c>
      <c r="M480" s="15">
        <f t="shared" si="52"/>
        <v>826</v>
      </c>
      <c r="P480" s="12">
        <f>SUMIF('Boarding Checkouts'!$D:$D,$A480,'Boarding Checkouts'!E:E)</f>
        <v>14</v>
      </c>
      <c r="Q480" s="15">
        <f>SUMIF('Boarding Checkouts'!$D:$D,$A480,'Boarding Checkouts'!G:G)</f>
        <v>826</v>
      </c>
      <c r="R480" s="12">
        <f t="shared" si="53"/>
        <v>0</v>
      </c>
      <c r="S480" s="15">
        <f t="shared" si="56"/>
        <v>0</v>
      </c>
    </row>
    <row r="481" spans="1:225" ht="13.05" x14ac:dyDescent="0.3">
      <c r="A481" s="11">
        <v>83232</v>
      </c>
      <c r="B481" s="10">
        <v>43696</v>
      </c>
      <c r="C481" s="11" t="s">
        <v>252</v>
      </c>
      <c r="D481" s="11" t="s">
        <v>236</v>
      </c>
      <c r="E481" s="11" t="str">
        <f t="shared" si="54"/>
        <v>InActive</v>
      </c>
      <c r="F481" s="12">
        <v>14</v>
      </c>
      <c r="G481" s="15">
        <v>826</v>
      </c>
      <c r="H481" s="15">
        <f t="shared" si="55"/>
        <v>59</v>
      </c>
      <c r="J481" s="28"/>
      <c r="K481" s="29"/>
      <c r="L481" s="12">
        <f t="shared" si="51"/>
        <v>14</v>
      </c>
      <c r="M481" s="15">
        <f t="shared" si="52"/>
        <v>826</v>
      </c>
      <c r="P481" s="12">
        <f>SUMIF('Boarding Checkouts'!$D:$D,$A481,'Boarding Checkouts'!E:E)</f>
        <v>14</v>
      </c>
      <c r="Q481" s="15">
        <f>SUMIF('Boarding Checkouts'!$D:$D,$A481,'Boarding Checkouts'!G:G)</f>
        <v>826</v>
      </c>
      <c r="R481" s="12">
        <f t="shared" si="53"/>
        <v>0</v>
      </c>
      <c r="S481" s="15">
        <f t="shared" si="56"/>
        <v>0</v>
      </c>
    </row>
    <row r="482" spans="1:225" ht="13.05" x14ac:dyDescent="0.3">
      <c r="A482" s="11">
        <v>83308</v>
      </c>
      <c r="B482" s="10">
        <v>43699</v>
      </c>
      <c r="C482" s="11" t="s">
        <v>889</v>
      </c>
      <c r="D482" s="11" t="s">
        <v>232</v>
      </c>
      <c r="E482" s="11" t="str">
        <f t="shared" si="54"/>
        <v>Active</v>
      </c>
      <c r="F482" s="12">
        <v>7</v>
      </c>
      <c r="G482" s="15">
        <v>371</v>
      </c>
      <c r="H482" s="15">
        <f t="shared" si="55"/>
        <v>53</v>
      </c>
      <c r="J482" s="28"/>
      <c r="K482" s="29"/>
      <c r="L482" s="12">
        <f t="shared" si="51"/>
        <v>7</v>
      </c>
      <c r="M482" s="15">
        <f t="shared" si="52"/>
        <v>371</v>
      </c>
      <c r="P482" s="12">
        <f>SUMIF('Boarding Checkouts'!$D:$D,$A482,'Boarding Checkouts'!E:E)</f>
        <v>4</v>
      </c>
      <c r="Q482" s="15">
        <f>SUMIF('Boarding Checkouts'!$D:$D,$A482,'Boarding Checkouts'!G:G)</f>
        <v>212</v>
      </c>
      <c r="R482" s="12">
        <f t="shared" si="53"/>
        <v>3</v>
      </c>
      <c r="S482" s="15">
        <f t="shared" si="56"/>
        <v>159</v>
      </c>
    </row>
    <row r="483" spans="1:225" ht="13.05" x14ac:dyDescent="0.3">
      <c r="A483" s="11">
        <v>83329</v>
      </c>
      <c r="B483" s="10">
        <v>43701</v>
      </c>
      <c r="C483" s="11" t="s">
        <v>230</v>
      </c>
      <c r="D483" s="11" t="s">
        <v>236</v>
      </c>
      <c r="E483" s="11" t="str">
        <f t="shared" si="54"/>
        <v>Active</v>
      </c>
      <c r="F483" s="12">
        <v>7</v>
      </c>
      <c r="G483" s="15">
        <v>434</v>
      </c>
      <c r="H483" s="15">
        <f t="shared" si="55"/>
        <v>62</v>
      </c>
      <c r="J483" s="28"/>
      <c r="K483" s="29"/>
      <c r="L483" s="12">
        <f t="shared" si="51"/>
        <v>7</v>
      </c>
      <c r="M483" s="15">
        <f t="shared" si="52"/>
        <v>434</v>
      </c>
      <c r="P483" s="12">
        <f>SUMIF('Boarding Checkouts'!$D:$D,$A483,'Boarding Checkouts'!E:E)</f>
        <v>6</v>
      </c>
      <c r="Q483" s="15">
        <f>SUMIF('Boarding Checkouts'!$D:$D,$A483,'Boarding Checkouts'!G:G)</f>
        <v>372</v>
      </c>
      <c r="R483" s="12">
        <f t="shared" si="53"/>
        <v>1</v>
      </c>
      <c r="S483" s="15">
        <f t="shared" si="56"/>
        <v>62</v>
      </c>
    </row>
    <row r="484" spans="1:225" ht="13.05" x14ac:dyDescent="0.3">
      <c r="A484" s="11">
        <v>83369</v>
      </c>
      <c r="B484" s="10">
        <v>43698</v>
      </c>
      <c r="C484" s="11" t="s">
        <v>1535</v>
      </c>
      <c r="D484" s="11" t="s">
        <v>238</v>
      </c>
      <c r="E484" s="11" t="str">
        <f t="shared" si="54"/>
        <v>InActive</v>
      </c>
      <c r="F484" s="12">
        <v>7</v>
      </c>
      <c r="G484" s="15">
        <v>518</v>
      </c>
      <c r="H484" s="15">
        <f t="shared" si="55"/>
        <v>74</v>
      </c>
      <c r="J484" s="28"/>
      <c r="K484" s="29"/>
      <c r="L484" s="12">
        <f t="shared" si="51"/>
        <v>7</v>
      </c>
      <c r="M484" s="15">
        <f t="shared" si="52"/>
        <v>518</v>
      </c>
      <c r="P484" s="12">
        <f>SUMIF('Boarding Checkouts'!$D:$D,$A484,'Boarding Checkouts'!E:E)</f>
        <v>7</v>
      </c>
      <c r="Q484" s="15">
        <f>SUMIF('Boarding Checkouts'!$D:$D,$A484,'Boarding Checkouts'!G:G)</f>
        <v>518</v>
      </c>
      <c r="R484" s="12">
        <f t="shared" si="53"/>
        <v>0</v>
      </c>
      <c r="S484" s="15">
        <f t="shared" si="56"/>
        <v>0</v>
      </c>
    </row>
    <row r="485" spans="1:225" ht="13.05" x14ac:dyDescent="0.3">
      <c r="A485" s="11">
        <v>83422</v>
      </c>
      <c r="B485" s="10">
        <v>43706</v>
      </c>
      <c r="C485" s="11" t="s">
        <v>322</v>
      </c>
      <c r="D485" s="11" t="s">
        <v>232</v>
      </c>
      <c r="E485" s="11" t="str">
        <f t="shared" si="54"/>
        <v>InActive</v>
      </c>
      <c r="F485" s="12">
        <v>7</v>
      </c>
      <c r="G485" s="15">
        <v>371</v>
      </c>
      <c r="H485" s="15">
        <f t="shared" si="55"/>
        <v>53</v>
      </c>
      <c r="J485" s="28"/>
      <c r="K485" s="29"/>
      <c r="L485" s="12">
        <f t="shared" si="51"/>
        <v>7</v>
      </c>
      <c r="M485" s="15">
        <f t="shared" si="52"/>
        <v>371</v>
      </c>
      <c r="P485" s="12">
        <f>SUMIF('Boarding Checkouts'!$D:$D,$A485,'Boarding Checkouts'!E:E)</f>
        <v>7</v>
      </c>
      <c r="Q485" s="15">
        <f>SUMIF('Boarding Checkouts'!$D:$D,$A485,'Boarding Checkouts'!G:G)</f>
        <v>371</v>
      </c>
      <c r="R485" s="12">
        <f t="shared" si="53"/>
        <v>0</v>
      </c>
      <c r="S485" s="15">
        <f t="shared" si="56"/>
        <v>0</v>
      </c>
    </row>
    <row r="486" spans="1:225" ht="13.05" x14ac:dyDescent="0.3">
      <c r="A486" s="11">
        <v>83423</v>
      </c>
      <c r="B486" s="10">
        <v>43699</v>
      </c>
      <c r="C486" s="11" t="s">
        <v>284</v>
      </c>
      <c r="D486" s="11" t="s">
        <v>285</v>
      </c>
      <c r="E486" s="11" t="str">
        <f t="shared" si="54"/>
        <v>InActive</v>
      </c>
      <c r="F486" s="12">
        <v>7</v>
      </c>
      <c r="G486" s="15">
        <v>1008</v>
      </c>
      <c r="H486" s="15">
        <f t="shared" si="55"/>
        <v>144</v>
      </c>
      <c r="J486" s="28"/>
      <c r="K486" s="29"/>
      <c r="L486" s="12">
        <f t="shared" si="51"/>
        <v>7</v>
      </c>
      <c r="M486" s="15">
        <f t="shared" si="52"/>
        <v>1008</v>
      </c>
      <c r="P486" s="12">
        <f>SUMIF('Boarding Checkouts'!$D:$D,$A486,'Boarding Checkouts'!E:E)</f>
        <v>7</v>
      </c>
      <c r="Q486" s="15">
        <f>SUMIF('Boarding Checkouts'!$D:$D,$A486,'Boarding Checkouts'!G:G)</f>
        <v>1008</v>
      </c>
      <c r="R486" s="12">
        <f t="shared" si="53"/>
        <v>0</v>
      </c>
      <c r="S486" s="15">
        <f t="shared" si="56"/>
        <v>0</v>
      </c>
    </row>
    <row r="487" spans="1:225" ht="13.05" x14ac:dyDescent="0.3">
      <c r="A487" s="11">
        <v>83574</v>
      </c>
      <c r="B487" s="10">
        <v>43701</v>
      </c>
      <c r="C487" s="11" t="s">
        <v>275</v>
      </c>
      <c r="D487" s="11" t="s">
        <v>232</v>
      </c>
      <c r="E487" s="11" t="str">
        <f t="shared" si="54"/>
        <v>Active</v>
      </c>
      <c r="F487" s="12">
        <v>14</v>
      </c>
      <c r="G487" s="15">
        <v>714</v>
      </c>
      <c r="H487" s="15">
        <f t="shared" si="55"/>
        <v>51</v>
      </c>
      <c r="J487" s="28"/>
      <c r="K487" s="29"/>
      <c r="L487" s="12">
        <f t="shared" si="51"/>
        <v>14</v>
      </c>
      <c r="M487" s="15">
        <f t="shared" si="52"/>
        <v>714</v>
      </c>
      <c r="P487" s="12">
        <f>SUMIF('Boarding Checkouts'!$D:$D,$A487,'Boarding Checkouts'!E:E)</f>
        <v>12</v>
      </c>
      <c r="Q487" s="15">
        <f>SUMIF('Boarding Checkouts'!$D:$D,$A487,'Boarding Checkouts'!G:G)</f>
        <v>612</v>
      </c>
      <c r="R487" s="12">
        <f t="shared" si="53"/>
        <v>2</v>
      </c>
      <c r="S487" s="15">
        <f t="shared" si="56"/>
        <v>102</v>
      </c>
    </row>
    <row r="488" spans="1:225" ht="13.05" x14ac:dyDescent="0.3">
      <c r="A488" s="11">
        <v>83588</v>
      </c>
      <c r="B488" s="10">
        <v>43702</v>
      </c>
      <c r="C488" s="11" t="s">
        <v>179</v>
      </c>
      <c r="D488" s="11" t="s">
        <v>232</v>
      </c>
      <c r="E488" s="11" t="str">
        <f t="shared" si="54"/>
        <v>Active</v>
      </c>
      <c r="F488" s="12">
        <v>7</v>
      </c>
      <c r="G488" s="15">
        <v>371</v>
      </c>
      <c r="H488" s="15">
        <f t="shared" si="55"/>
        <v>53</v>
      </c>
      <c r="J488" s="28"/>
      <c r="K488" s="29"/>
      <c r="L488" s="12">
        <f t="shared" si="51"/>
        <v>7</v>
      </c>
      <c r="M488" s="15">
        <f t="shared" si="52"/>
        <v>371</v>
      </c>
      <c r="P488" s="12">
        <f>SUMIF('Boarding Checkouts'!$D:$D,$A488,'Boarding Checkouts'!E:E)</f>
        <v>2</v>
      </c>
      <c r="Q488" s="15">
        <f>SUMIF('Boarding Checkouts'!$D:$D,$A488,'Boarding Checkouts'!G:G)</f>
        <v>106</v>
      </c>
      <c r="R488" s="12">
        <f t="shared" si="53"/>
        <v>5</v>
      </c>
      <c r="S488" s="15">
        <f t="shared" si="56"/>
        <v>265</v>
      </c>
    </row>
    <row r="489" spans="1:225" ht="13.05" x14ac:dyDescent="0.3">
      <c r="A489" s="11">
        <v>83627</v>
      </c>
      <c r="B489" s="10">
        <v>43710</v>
      </c>
      <c r="C489" s="11" t="s">
        <v>1729</v>
      </c>
      <c r="D489" s="11" t="s">
        <v>236</v>
      </c>
      <c r="E489" s="11" t="str">
        <f t="shared" si="54"/>
        <v>InActive</v>
      </c>
      <c r="F489" s="12">
        <v>14</v>
      </c>
      <c r="G489" s="15">
        <v>826</v>
      </c>
      <c r="H489" s="15">
        <f t="shared" si="55"/>
        <v>59</v>
      </c>
      <c r="J489" s="28"/>
      <c r="K489" s="29"/>
      <c r="L489" s="12">
        <f t="shared" si="51"/>
        <v>14</v>
      </c>
      <c r="M489" s="15">
        <f t="shared" si="52"/>
        <v>826</v>
      </c>
      <c r="P489" s="12">
        <f>SUMIF('Boarding Checkouts'!$D:$D,$A489,'Boarding Checkouts'!E:E)</f>
        <v>14</v>
      </c>
      <c r="Q489" s="15">
        <f>SUMIF('Boarding Checkouts'!$D:$D,$A489,'Boarding Checkouts'!G:G)</f>
        <v>826</v>
      </c>
      <c r="R489" s="12">
        <f t="shared" si="53"/>
        <v>0</v>
      </c>
      <c r="S489" s="15">
        <f t="shared" si="56"/>
        <v>0</v>
      </c>
    </row>
    <row r="490" spans="1:225" ht="13.05" x14ac:dyDescent="0.3">
      <c r="A490" s="126">
        <v>83793</v>
      </c>
      <c r="B490" s="128">
        <v>43725</v>
      </c>
      <c r="C490" s="126" t="s">
        <v>1964</v>
      </c>
      <c r="D490" s="126" t="s">
        <v>232</v>
      </c>
      <c r="E490" s="11" t="str">
        <f t="shared" si="54"/>
        <v>InActive</v>
      </c>
      <c r="F490" s="129">
        <v>7</v>
      </c>
      <c r="G490" s="127">
        <v>371</v>
      </c>
      <c r="H490" s="127">
        <f t="shared" si="55"/>
        <v>53</v>
      </c>
      <c r="I490" s="130"/>
      <c r="J490" s="129"/>
      <c r="K490" s="127"/>
      <c r="L490" s="129">
        <f t="shared" si="51"/>
        <v>7</v>
      </c>
      <c r="M490" s="127">
        <f t="shared" si="52"/>
        <v>371</v>
      </c>
      <c r="N490" s="129"/>
      <c r="O490" s="127"/>
      <c r="P490" s="129">
        <f>SUMIF('Boarding Checkouts'!$D:$D,$A490,'Boarding Checkouts'!E:E)</f>
        <v>7</v>
      </c>
      <c r="Q490" s="127">
        <f>SUMIF('Boarding Checkouts'!$D:$D,$A490,'Boarding Checkouts'!G:G)</f>
        <v>371</v>
      </c>
      <c r="R490" s="129">
        <f t="shared" si="53"/>
        <v>0</v>
      </c>
      <c r="S490" s="127">
        <f t="shared" si="56"/>
        <v>0</v>
      </c>
    </row>
    <row r="491" spans="1:225" ht="13.05" x14ac:dyDescent="0.3">
      <c r="A491" s="126">
        <v>83794</v>
      </c>
      <c r="B491" s="128">
        <v>43725</v>
      </c>
      <c r="C491" s="126" t="s">
        <v>1964</v>
      </c>
      <c r="D491" s="126" t="s">
        <v>232</v>
      </c>
      <c r="E491" s="11" t="str">
        <f t="shared" si="54"/>
        <v>InActive</v>
      </c>
      <c r="F491" s="129">
        <v>14</v>
      </c>
      <c r="G491" s="127">
        <v>714</v>
      </c>
      <c r="H491" s="127">
        <f t="shared" si="55"/>
        <v>51</v>
      </c>
      <c r="I491" s="130"/>
      <c r="J491" s="129"/>
      <c r="K491" s="127"/>
      <c r="L491" s="129">
        <f t="shared" si="51"/>
        <v>14</v>
      </c>
      <c r="M491" s="127">
        <f t="shared" si="52"/>
        <v>714</v>
      </c>
      <c r="N491" s="129"/>
      <c r="O491" s="127"/>
      <c r="P491" s="129">
        <f>SUMIF('Boarding Checkouts'!$D:$D,$A491,'Boarding Checkouts'!E:E)</f>
        <v>14</v>
      </c>
      <c r="Q491" s="127">
        <f>SUMIF('Boarding Checkouts'!$D:$D,$A491,'Boarding Checkouts'!G:G)</f>
        <v>714</v>
      </c>
      <c r="R491" s="129">
        <f t="shared" si="53"/>
        <v>0</v>
      </c>
      <c r="S491" s="127">
        <f t="shared" si="56"/>
        <v>0</v>
      </c>
    </row>
    <row r="492" spans="1:225" ht="13.05" x14ac:dyDescent="0.3">
      <c r="A492" s="11">
        <v>83800</v>
      </c>
      <c r="B492" s="10">
        <v>43705</v>
      </c>
      <c r="C492" s="11" t="s">
        <v>246</v>
      </c>
      <c r="D492" s="11" t="s">
        <v>243</v>
      </c>
      <c r="E492" s="11" t="str">
        <f t="shared" si="54"/>
        <v>InActive</v>
      </c>
      <c r="F492" s="12">
        <v>7</v>
      </c>
      <c r="G492" s="15">
        <v>721</v>
      </c>
      <c r="H492" s="15">
        <f t="shared" si="55"/>
        <v>103</v>
      </c>
      <c r="J492" s="28"/>
      <c r="K492" s="29"/>
      <c r="L492" s="12">
        <f t="shared" si="51"/>
        <v>7</v>
      </c>
      <c r="M492" s="15">
        <f t="shared" si="52"/>
        <v>721</v>
      </c>
      <c r="P492" s="12">
        <f>SUMIF('Boarding Checkouts'!$D:$D,$A492,'Boarding Checkouts'!E:E)</f>
        <v>7</v>
      </c>
      <c r="Q492" s="15">
        <f>SUMIF('Boarding Checkouts'!$D:$D,$A492,'Boarding Checkouts'!G:G)</f>
        <v>721</v>
      </c>
      <c r="R492" s="12">
        <f t="shared" si="53"/>
        <v>0</v>
      </c>
      <c r="S492" s="15">
        <f t="shared" si="56"/>
        <v>0</v>
      </c>
    </row>
    <row r="493" spans="1:225" ht="13.05" x14ac:dyDescent="0.3">
      <c r="A493" s="11">
        <v>83894</v>
      </c>
      <c r="B493" s="10">
        <v>43706</v>
      </c>
      <c r="C493" s="11" t="s">
        <v>239</v>
      </c>
      <c r="D493" s="11" t="s">
        <v>240</v>
      </c>
      <c r="E493" s="11" t="str">
        <f t="shared" si="54"/>
        <v>Active</v>
      </c>
      <c r="F493" s="12">
        <v>7</v>
      </c>
      <c r="G493" s="15">
        <v>791</v>
      </c>
      <c r="H493" s="15">
        <f t="shared" si="55"/>
        <v>113</v>
      </c>
      <c r="J493" s="28"/>
      <c r="K493" s="29"/>
      <c r="L493" s="12">
        <f t="shared" si="51"/>
        <v>7</v>
      </c>
      <c r="M493" s="15">
        <f t="shared" si="52"/>
        <v>791</v>
      </c>
      <c r="P493" s="12">
        <f>SUMIF('Boarding Checkouts'!$D:$D,$A493,'Boarding Checkouts'!E:E)</f>
        <v>0</v>
      </c>
      <c r="Q493" s="15">
        <f>SUMIF('Boarding Checkouts'!$D:$D,$A493,'Boarding Checkouts'!G:G)</f>
        <v>0</v>
      </c>
      <c r="R493" s="12">
        <f t="shared" si="53"/>
        <v>7</v>
      </c>
      <c r="S493" s="15">
        <f t="shared" si="56"/>
        <v>791</v>
      </c>
    </row>
    <row r="494" spans="1:225" ht="13.05" x14ac:dyDescent="0.3">
      <c r="A494" s="11">
        <v>83976</v>
      </c>
      <c r="B494" s="10">
        <v>43711</v>
      </c>
      <c r="C494" s="11" t="s">
        <v>2322</v>
      </c>
      <c r="D494" s="11" t="s">
        <v>232</v>
      </c>
      <c r="E494" s="11" t="str">
        <f t="shared" si="54"/>
        <v>InActive</v>
      </c>
      <c r="F494" s="12">
        <v>7</v>
      </c>
      <c r="G494" s="15">
        <v>371</v>
      </c>
      <c r="H494" s="15">
        <f t="shared" si="55"/>
        <v>53</v>
      </c>
      <c r="J494" s="28"/>
      <c r="K494" s="29"/>
      <c r="L494" s="12">
        <f t="shared" si="51"/>
        <v>7</v>
      </c>
      <c r="M494" s="15">
        <f t="shared" si="52"/>
        <v>371</v>
      </c>
      <c r="P494" s="12">
        <f>SUMIF('Boarding Checkouts'!$D:$D,$A494,'Boarding Checkouts'!E:E)</f>
        <v>7</v>
      </c>
      <c r="Q494" s="15">
        <f>SUMIF('Boarding Checkouts'!$D:$D,$A494,'Boarding Checkouts'!G:G)</f>
        <v>371</v>
      </c>
      <c r="R494" s="12">
        <f t="shared" si="53"/>
        <v>0</v>
      </c>
      <c r="S494" s="15">
        <f t="shared" si="56"/>
        <v>0</v>
      </c>
    </row>
    <row r="495" spans="1:225" ht="13.05" x14ac:dyDescent="0.3">
      <c r="A495" s="11">
        <v>83990</v>
      </c>
      <c r="B495" s="10">
        <v>43711</v>
      </c>
      <c r="C495" s="11" t="s">
        <v>2004</v>
      </c>
      <c r="D495" s="11" t="s">
        <v>238</v>
      </c>
      <c r="E495" s="11" t="str">
        <f t="shared" si="54"/>
        <v>InActive</v>
      </c>
      <c r="F495" s="12">
        <v>7</v>
      </c>
      <c r="G495" s="15">
        <v>518</v>
      </c>
      <c r="H495" s="15">
        <f t="shared" si="55"/>
        <v>74</v>
      </c>
      <c r="J495" s="28"/>
      <c r="K495" s="29"/>
      <c r="L495" s="12">
        <f t="shared" si="51"/>
        <v>7</v>
      </c>
      <c r="M495" s="15">
        <f t="shared" si="52"/>
        <v>518</v>
      </c>
      <c r="P495" s="12">
        <f>SUMIF('Boarding Checkouts'!$D:$D,$A495,'Boarding Checkouts'!E:E)</f>
        <v>7</v>
      </c>
      <c r="Q495" s="15">
        <f>SUMIF('Boarding Checkouts'!$D:$D,$A495,'Boarding Checkouts'!G:G)</f>
        <v>518</v>
      </c>
      <c r="R495" s="12">
        <f t="shared" si="53"/>
        <v>0</v>
      </c>
      <c r="S495" s="15">
        <f t="shared" si="56"/>
        <v>0</v>
      </c>
      <c r="U495" s="130"/>
      <c r="V495" s="130"/>
      <c r="W495" s="130"/>
      <c r="X495" s="130"/>
      <c r="Y495" s="130"/>
      <c r="Z495" s="130"/>
      <c r="AA495" s="130"/>
      <c r="AB495" s="130"/>
      <c r="AC495" s="130"/>
      <c r="AD495" s="130"/>
      <c r="AE495" s="130"/>
      <c r="AF495" s="130"/>
      <c r="AG495" s="130"/>
      <c r="AH495" s="130"/>
      <c r="AI495" s="130"/>
      <c r="AJ495" s="130"/>
      <c r="AK495" s="130"/>
      <c r="AL495" s="130"/>
      <c r="AM495" s="130"/>
      <c r="AN495" s="130"/>
      <c r="AO495" s="130"/>
      <c r="AP495" s="130"/>
      <c r="AQ495" s="130"/>
      <c r="AR495" s="130"/>
      <c r="AS495" s="130"/>
      <c r="AT495" s="130"/>
      <c r="AU495" s="130"/>
      <c r="AV495" s="130"/>
      <c r="AW495" s="130"/>
      <c r="AX495" s="130"/>
      <c r="AY495" s="130"/>
      <c r="AZ495" s="130"/>
      <c r="BA495" s="130"/>
      <c r="BB495" s="130"/>
      <c r="BC495" s="130"/>
      <c r="BD495" s="130"/>
      <c r="BE495" s="130"/>
      <c r="BF495" s="130"/>
      <c r="BG495" s="130"/>
      <c r="BH495" s="130"/>
      <c r="BI495" s="130"/>
      <c r="BJ495" s="130"/>
      <c r="BK495" s="130"/>
      <c r="BL495" s="130"/>
      <c r="BM495" s="130"/>
      <c r="BN495" s="130"/>
      <c r="BO495" s="130"/>
      <c r="BP495" s="130"/>
      <c r="BQ495" s="130"/>
      <c r="BR495" s="130"/>
      <c r="BS495" s="130"/>
      <c r="BT495" s="130"/>
      <c r="BU495" s="130"/>
      <c r="BV495" s="130"/>
      <c r="BW495" s="130"/>
      <c r="BX495" s="130"/>
      <c r="BY495" s="130"/>
      <c r="BZ495" s="130"/>
      <c r="CA495" s="130"/>
      <c r="CB495" s="130"/>
      <c r="CC495" s="130"/>
      <c r="CD495" s="130"/>
      <c r="CE495" s="130"/>
      <c r="CF495" s="130"/>
      <c r="CG495" s="130"/>
      <c r="CH495" s="130"/>
      <c r="CI495" s="130"/>
      <c r="CJ495" s="130"/>
      <c r="CK495" s="130"/>
      <c r="CL495" s="130"/>
      <c r="CM495" s="130"/>
      <c r="CN495" s="130"/>
      <c r="CO495" s="130"/>
      <c r="CP495" s="130"/>
      <c r="CQ495" s="130"/>
      <c r="CR495" s="130"/>
      <c r="CS495" s="130"/>
      <c r="CT495" s="130"/>
      <c r="CU495" s="130"/>
      <c r="CV495" s="130"/>
      <c r="CW495" s="130"/>
      <c r="CX495" s="130"/>
      <c r="CY495" s="130"/>
      <c r="CZ495" s="130"/>
      <c r="DA495" s="130"/>
      <c r="DB495" s="130"/>
      <c r="DC495" s="130"/>
      <c r="DD495" s="130"/>
      <c r="DE495" s="130"/>
      <c r="DF495" s="130"/>
      <c r="DG495" s="130"/>
      <c r="DH495" s="130"/>
      <c r="DI495" s="130"/>
      <c r="DJ495" s="130"/>
      <c r="DK495" s="130"/>
      <c r="DL495" s="130"/>
      <c r="DM495" s="130"/>
      <c r="DN495" s="130"/>
      <c r="DO495" s="130"/>
      <c r="DP495" s="130"/>
      <c r="DQ495" s="130"/>
      <c r="DR495" s="130"/>
      <c r="DS495" s="130"/>
      <c r="DT495" s="130"/>
      <c r="DU495" s="130"/>
      <c r="DV495" s="130"/>
      <c r="DW495" s="130"/>
      <c r="DX495" s="130"/>
      <c r="DY495" s="130"/>
      <c r="DZ495" s="130"/>
      <c r="EA495" s="130"/>
      <c r="EB495" s="130"/>
      <c r="EC495" s="130"/>
      <c r="ED495" s="130"/>
      <c r="EE495" s="130"/>
      <c r="EF495" s="130"/>
      <c r="EG495" s="130"/>
      <c r="EH495" s="130"/>
      <c r="EI495" s="130"/>
      <c r="EJ495" s="130"/>
      <c r="EK495" s="130"/>
      <c r="EL495" s="130"/>
      <c r="EM495" s="130"/>
      <c r="EN495" s="130"/>
      <c r="EO495" s="130"/>
      <c r="EP495" s="130"/>
      <c r="EQ495" s="130"/>
      <c r="ER495" s="130"/>
      <c r="ES495" s="130"/>
      <c r="ET495" s="130"/>
      <c r="EU495" s="130"/>
      <c r="EV495" s="130"/>
      <c r="EW495" s="130"/>
      <c r="EX495" s="130"/>
      <c r="EY495" s="130"/>
      <c r="EZ495" s="130"/>
      <c r="FA495" s="130"/>
      <c r="FB495" s="130"/>
      <c r="FC495" s="130"/>
      <c r="FD495" s="130"/>
      <c r="FE495" s="130"/>
      <c r="FF495" s="130"/>
      <c r="FG495" s="130"/>
      <c r="FH495" s="130"/>
      <c r="FI495" s="130"/>
      <c r="FJ495" s="130"/>
      <c r="FK495" s="130"/>
      <c r="FL495" s="130"/>
      <c r="FM495" s="130"/>
      <c r="FN495" s="130"/>
      <c r="FO495" s="130"/>
      <c r="FP495" s="130"/>
      <c r="FQ495" s="130"/>
      <c r="FR495" s="130"/>
      <c r="FS495" s="130"/>
      <c r="FT495" s="130"/>
      <c r="FU495" s="130"/>
      <c r="FV495" s="130"/>
      <c r="FW495" s="130"/>
      <c r="FX495" s="130"/>
      <c r="FY495" s="130"/>
      <c r="FZ495" s="130"/>
      <c r="GA495" s="130"/>
      <c r="GB495" s="130"/>
      <c r="GC495" s="130"/>
      <c r="GD495" s="130"/>
      <c r="GE495" s="130"/>
      <c r="GF495" s="130"/>
      <c r="GG495" s="130"/>
      <c r="GH495" s="130"/>
      <c r="GI495" s="130"/>
      <c r="GJ495" s="130"/>
      <c r="GK495" s="130"/>
      <c r="GL495" s="130"/>
      <c r="GM495" s="130"/>
      <c r="GN495" s="130"/>
      <c r="GO495" s="130"/>
      <c r="GP495" s="130"/>
      <c r="GQ495" s="130"/>
      <c r="GR495" s="130"/>
      <c r="GS495" s="130"/>
      <c r="GT495" s="130"/>
      <c r="GU495" s="130"/>
      <c r="GV495" s="130"/>
      <c r="GW495" s="130"/>
      <c r="GX495" s="130"/>
      <c r="GY495" s="130"/>
      <c r="GZ495" s="130"/>
      <c r="HA495" s="130"/>
      <c r="HB495" s="130"/>
      <c r="HC495" s="130"/>
      <c r="HD495" s="130"/>
      <c r="HE495" s="130"/>
      <c r="HF495" s="130"/>
      <c r="HG495" s="130"/>
      <c r="HH495" s="130"/>
      <c r="HI495" s="130"/>
      <c r="HJ495" s="130"/>
      <c r="HK495" s="130"/>
      <c r="HL495" s="130"/>
      <c r="HM495" s="130"/>
      <c r="HN495" s="130"/>
      <c r="HO495" s="130"/>
      <c r="HP495" s="130"/>
      <c r="HQ495" s="130"/>
    </row>
    <row r="496" spans="1:225" ht="13.05" x14ac:dyDescent="0.3">
      <c r="A496" s="11">
        <v>84013</v>
      </c>
      <c r="B496" s="10">
        <v>43707</v>
      </c>
      <c r="C496" s="11" t="s">
        <v>1308</v>
      </c>
      <c r="D496" s="11" t="s">
        <v>232</v>
      </c>
      <c r="E496" s="11" t="str">
        <f t="shared" si="54"/>
        <v>InActive</v>
      </c>
      <c r="F496" s="12">
        <v>7</v>
      </c>
      <c r="G496" s="15">
        <v>371</v>
      </c>
      <c r="H496" s="15">
        <f t="shared" si="55"/>
        <v>53</v>
      </c>
      <c r="J496" s="28"/>
      <c r="K496" s="29"/>
      <c r="L496" s="12">
        <f t="shared" si="51"/>
        <v>7</v>
      </c>
      <c r="M496" s="15">
        <f t="shared" si="52"/>
        <v>371</v>
      </c>
      <c r="P496" s="12">
        <f>SUMIF('Boarding Checkouts'!$D:$D,$A496,'Boarding Checkouts'!E:E)</f>
        <v>7</v>
      </c>
      <c r="Q496" s="15">
        <f>SUMIF('Boarding Checkouts'!$D:$D,$A496,'Boarding Checkouts'!G:G)</f>
        <v>371</v>
      </c>
      <c r="R496" s="12">
        <f t="shared" si="53"/>
        <v>0</v>
      </c>
      <c r="S496" s="15">
        <f t="shared" si="56"/>
        <v>0</v>
      </c>
      <c r="U496" s="130"/>
      <c r="V496" s="130"/>
      <c r="W496" s="130"/>
      <c r="X496" s="130"/>
      <c r="Y496" s="130"/>
      <c r="Z496" s="130"/>
      <c r="AA496" s="130"/>
      <c r="AB496" s="130"/>
      <c r="AC496" s="130"/>
      <c r="AD496" s="130"/>
      <c r="AE496" s="130"/>
      <c r="AF496" s="130"/>
      <c r="AG496" s="130"/>
      <c r="AH496" s="130"/>
      <c r="AI496" s="130"/>
      <c r="AJ496" s="130"/>
      <c r="AK496" s="130"/>
      <c r="AL496" s="130"/>
      <c r="AM496" s="130"/>
      <c r="AN496" s="130"/>
      <c r="AO496" s="130"/>
      <c r="AP496" s="130"/>
      <c r="AQ496" s="130"/>
      <c r="AR496" s="130"/>
      <c r="AS496" s="130"/>
      <c r="AT496" s="130"/>
      <c r="AU496" s="130"/>
      <c r="AV496" s="130"/>
      <c r="AW496" s="130"/>
      <c r="AX496" s="130"/>
      <c r="AY496" s="130"/>
      <c r="AZ496" s="130"/>
      <c r="BA496" s="130"/>
      <c r="BB496" s="130"/>
      <c r="BC496" s="130"/>
      <c r="BD496" s="130"/>
      <c r="BE496" s="130"/>
      <c r="BF496" s="130"/>
      <c r="BG496" s="130"/>
      <c r="BH496" s="130"/>
      <c r="BI496" s="130"/>
      <c r="BJ496" s="130"/>
      <c r="BK496" s="130"/>
      <c r="BL496" s="130"/>
      <c r="BM496" s="130"/>
      <c r="BN496" s="130"/>
      <c r="BO496" s="130"/>
      <c r="BP496" s="130"/>
      <c r="BQ496" s="130"/>
      <c r="BR496" s="130"/>
      <c r="BS496" s="130"/>
      <c r="BT496" s="130"/>
      <c r="BU496" s="130"/>
      <c r="BV496" s="130"/>
      <c r="BW496" s="130"/>
      <c r="BX496" s="130"/>
      <c r="BY496" s="130"/>
      <c r="BZ496" s="130"/>
      <c r="CA496" s="130"/>
      <c r="CB496" s="130"/>
      <c r="CC496" s="130"/>
      <c r="CD496" s="130"/>
      <c r="CE496" s="130"/>
      <c r="CF496" s="130"/>
      <c r="CG496" s="130"/>
      <c r="CH496" s="130"/>
      <c r="CI496" s="130"/>
      <c r="CJ496" s="130"/>
      <c r="CK496" s="130"/>
      <c r="CL496" s="130"/>
      <c r="CM496" s="130"/>
      <c r="CN496" s="130"/>
      <c r="CO496" s="130"/>
      <c r="CP496" s="130"/>
      <c r="CQ496" s="130"/>
      <c r="CR496" s="130"/>
      <c r="CS496" s="130"/>
      <c r="CT496" s="130"/>
      <c r="CU496" s="130"/>
      <c r="CV496" s="130"/>
      <c r="CW496" s="130"/>
      <c r="CX496" s="130"/>
      <c r="CY496" s="130"/>
      <c r="CZ496" s="130"/>
      <c r="DA496" s="130"/>
      <c r="DB496" s="130"/>
      <c r="DC496" s="130"/>
      <c r="DD496" s="130"/>
      <c r="DE496" s="130"/>
      <c r="DF496" s="130"/>
      <c r="DG496" s="130"/>
      <c r="DH496" s="130"/>
      <c r="DI496" s="130"/>
      <c r="DJ496" s="130"/>
      <c r="DK496" s="130"/>
      <c r="DL496" s="130"/>
      <c r="DM496" s="130"/>
      <c r="DN496" s="130"/>
      <c r="DO496" s="130"/>
      <c r="DP496" s="130"/>
      <c r="DQ496" s="130"/>
      <c r="DR496" s="130"/>
      <c r="DS496" s="130"/>
      <c r="DT496" s="130"/>
      <c r="DU496" s="130"/>
      <c r="DV496" s="130"/>
      <c r="DW496" s="130"/>
      <c r="DX496" s="130"/>
      <c r="DY496" s="130"/>
      <c r="DZ496" s="130"/>
      <c r="EA496" s="130"/>
      <c r="EB496" s="130"/>
      <c r="EC496" s="130"/>
      <c r="ED496" s="130"/>
      <c r="EE496" s="130"/>
      <c r="EF496" s="130"/>
      <c r="EG496" s="130"/>
      <c r="EH496" s="130"/>
      <c r="EI496" s="130"/>
      <c r="EJ496" s="130"/>
      <c r="EK496" s="130"/>
      <c r="EL496" s="130"/>
      <c r="EM496" s="130"/>
      <c r="EN496" s="130"/>
      <c r="EO496" s="130"/>
      <c r="EP496" s="130"/>
      <c r="EQ496" s="130"/>
      <c r="ER496" s="130"/>
      <c r="ES496" s="130"/>
      <c r="ET496" s="130"/>
      <c r="EU496" s="130"/>
      <c r="EV496" s="130"/>
      <c r="EW496" s="130"/>
      <c r="EX496" s="130"/>
      <c r="EY496" s="130"/>
      <c r="EZ496" s="130"/>
      <c r="FA496" s="130"/>
      <c r="FB496" s="130"/>
      <c r="FC496" s="130"/>
      <c r="FD496" s="130"/>
      <c r="FE496" s="130"/>
      <c r="FF496" s="130"/>
      <c r="FG496" s="130"/>
      <c r="FH496" s="130"/>
      <c r="FI496" s="130"/>
      <c r="FJ496" s="130"/>
      <c r="FK496" s="130"/>
      <c r="FL496" s="130"/>
      <c r="FM496" s="130"/>
      <c r="FN496" s="130"/>
      <c r="FO496" s="130"/>
      <c r="FP496" s="130"/>
      <c r="FQ496" s="130"/>
      <c r="FR496" s="130"/>
      <c r="FS496" s="130"/>
      <c r="FT496" s="130"/>
      <c r="FU496" s="130"/>
      <c r="FV496" s="130"/>
      <c r="FW496" s="130"/>
      <c r="FX496" s="130"/>
      <c r="FY496" s="130"/>
      <c r="FZ496" s="130"/>
      <c r="GA496" s="130"/>
      <c r="GB496" s="130"/>
      <c r="GC496" s="130"/>
      <c r="GD496" s="130"/>
      <c r="GE496" s="130"/>
      <c r="GF496" s="130"/>
      <c r="GG496" s="130"/>
      <c r="GH496" s="130"/>
      <c r="GI496" s="130"/>
      <c r="GJ496" s="130"/>
      <c r="GK496" s="130"/>
      <c r="GL496" s="130"/>
      <c r="GM496" s="130"/>
      <c r="GN496" s="130"/>
      <c r="GO496" s="130"/>
      <c r="GP496" s="130"/>
      <c r="GQ496" s="130"/>
      <c r="GR496" s="130"/>
      <c r="GS496" s="130"/>
      <c r="GT496" s="130"/>
      <c r="GU496" s="130"/>
      <c r="GV496" s="130"/>
      <c r="GW496" s="130"/>
      <c r="GX496" s="130"/>
      <c r="GY496" s="130"/>
      <c r="GZ496" s="130"/>
      <c r="HA496" s="130"/>
      <c r="HB496" s="130"/>
      <c r="HC496" s="130"/>
      <c r="HD496" s="130"/>
      <c r="HE496" s="130"/>
      <c r="HF496" s="130"/>
      <c r="HG496" s="130"/>
      <c r="HH496" s="130"/>
      <c r="HI496" s="130"/>
      <c r="HJ496" s="130"/>
      <c r="HK496" s="130"/>
      <c r="HL496" s="130"/>
      <c r="HM496" s="130"/>
      <c r="HN496" s="130"/>
      <c r="HO496" s="130"/>
      <c r="HP496" s="130"/>
      <c r="HQ496" s="130"/>
    </row>
    <row r="497" spans="1:225" ht="13.05" x14ac:dyDescent="0.3">
      <c r="A497" s="11">
        <v>84033</v>
      </c>
      <c r="B497" s="10">
        <v>43709</v>
      </c>
      <c r="C497" s="11" t="s">
        <v>117</v>
      </c>
      <c r="D497" s="11" t="s">
        <v>232</v>
      </c>
      <c r="E497" s="11" t="str">
        <f t="shared" si="54"/>
        <v>Active</v>
      </c>
      <c r="F497" s="12">
        <v>7</v>
      </c>
      <c r="G497" s="15">
        <v>371</v>
      </c>
      <c r="H497" s="15">
        <f t="shared" si="55"/>
        <v>53</v>
      </c>
      <c r="J497" s="28"/>
      <c r="K497" s="29"/>
      <c r="L497" s="12">
        <f t="shared" si="51"/>
        <v>7</v>
      </c>
      <c r="M497" s="15">
        <f t="shared" si="52"/>
        <v>371</v>
      </c>
      <c r="P497" s="12">
        <f>SUMIF('Boarding Checkouts'!$D:$D,$A497,'Boarding Checkouts'!E:E)</f>
        <v>5</v>
      </c>
      <c r="Q497" s="15">
        <f>SUMIF('Boarding Checkouts'!$D:$D,$A497,'Boarding Checkouts'!G:G)</f>
        <v>265</v>
      </c>
      <c r="R497" s="12">
        <f t="shared" si="53"/>
        <v>2</v>
      </c>
      <c r="S497" s="15">
        <f t="shared" ref="S497:S518" si="57">SUM(M497,O497,-Q497)</f>
        <v>106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0"/>
      <c r="AE497" s="130"/>
      <c r="AF497" s="130"/>
      <c r="AG497" s="130"/>
      <c r="AH497" s="130"/>
      <c r="AI497" s="130"/>
      <c r="AJ497" s="130"/>
      <c r="AK497" s="130"/>
      <c r="AL497" s="130"/>
      <c r="AM497" s="130"/>
      <c r="AN497" s="130"/>
      <c r="AO497" s="130"/>
      <c r="AP497" s="130"/>
      <c r="AQ497" s="130"/>
      <c r="AR497" s="130"/>
      <c r="AS497" s="130"/>
      <c r="AT497" s="130"/>
      <c r="AU497" s="130"/>
      <c r="AV497" s="130"/>
      <c r="AW497" s="130"/>
      <c r="AX497" s="130"/>
      <c r="AY497" s="130"/>
      <c r="AZ497" s="130"/>
      <c r="BA497" s="130"/>
      <c r="BB497" s="130"/>
      <c r="BC497" s="130"/>
      <c r="BD497" s="130"/>
      <c r="BE497" s="130"/>
      <c r="BF497" s="130"/>
      <c r="BG497" s="130"/>
      <c r="BH497" s="130"/>
      <c r="BI497" s="130"/>
      <c r="BJ497" s="130"/>
      <c r="BK497" s="130"/>
      <c r="BL497" s="130"/>
      <c r="BM497" s="130"/>
      <c r="BN497" s="130"/>
      <c r="BO497" s="130"/>
      <c r="BP497" s="130"/>
      <c r="BQ497" s="130"/>
      <c r="BR497" s="130"/>
      <c r="BS497" s="130"/>
      <c r="BT497" s="130"/>
      <c r="BU497" s="130"/>
      <c r="BV497" s="130"/>
      <c r="BW497" s="130"/>
      <c r="BX497" s="130"/>
      <c r="BY497" s="130"/>
      <c r="BZ497" s="130"/>
      <c r="CA497" s="130"/>
      <c r="CB497" s="130"/>
      <c r="CC497" s="130"/>
      <c r="CD497" s="130"/>
      <c r="CE497" s="130"/>
      <c r="CF497" s="130"/>
      <c r="CG497" s="130"/>
      <c r="CH497" s="130"/>
      <c r="CI497" s="130"/>
      <c r="CJ497" s="130"/>
      <c r="CK497" s="130"/>
      <c r="CL497" s="130"/>
      <c r="CM497" s="130"/>
      <c r="CN497" s="130"/>
      <c r="CO497" s="130"/>
      <c r="CP497" s="130"/>
      <c r="CQ497" s="130"/>
      <c r="CR497" s="130"/>
      <c r="CS497" s="130"/>
      <c r="CT497" s="130"/>
      <c r="CU497" s="130"/>
      <c r="CV497" s="130"/>
      <c r="CW497" s="130"/>
      <c r="CX497" s="130"/>
      <c r="CY497" s="130"/>
      <c r="CZ497" s="130"/>
      <c r="DA497" s="130"/>
      <c r="DB497" s="130"/>
      <c r="DC497" s="130"/>
      <c r="DD497" s="130"/>
      <c r="DE497" s="130"/>
      <c r="DF497" s="130"/>
      <c r="DG497" s="130"/>
      <c r="DH497" s="130"/>
      <c r="DI497" s="130"/>
      <c r="DJ497" s="130"/>
      <c r="DK497" s="130"/>
      <c r="DL497" s="130"/>
      <c r="DM497" s="130"/>
      <c r="DN497" s="130"/>
      <c r="DO497" s="130"/>
      <c r="DP497" s="130"/>
      <c r="DQ497" s="130"/>
      <c r="DR497" s="130"/>
      <c r="DS497" s="130"/>
      <c r="DT497" s="130"/>
      <c r="DU497" s="130"/>
      <c r="DV497" s="130"/>
      <c r="DW497" s="130"/>
      <c r="DX497" s="130"/>
      <c r="DY497" s="130"/>
      <c r="DZ497" s="130"/>
      <c r="EA497" s="130"/>
      <c r="EB497" s="130"/>
      <c r="EC497" s="130"/>
      <c r="ED497" s="130"/>
      <c r="EE497" s="130"/>
      <c r="EF497" s="130"/>
      <c r="EG497" s="130"/>
      <c r="EH497" s="130"/>
      <c r="EI497" s="130"/>
      <c r="EJ497" s="130"/>
      <c r="EK497" s="130"/>
      <c r="EL497" s="130"/>
      <c r="EM497" s="130"/>
      <c r="EN497" s="130"/>
      <c r="EO497" s="130"/>
      <c r="EP497" s="130"/>
      <c r="EQ497" s="130"/>
      <c r="ER497" s="130"/>
      <c r="ES497" s="130"/>
      <c r="ET497" s="130"/>
      <c r="EU497" s="130"/>
      <c r="EV497" s="130"/>
      <c r="EW497" s="130"/>
      <c r="EX497" s="130"/>
      <c r="EY497" s="130"/>
      <c r="EZ497" s="130"/>
      <c r="FA497" s="130"/>
      <c r="FB497" s="130"/>
      <c r="FC497" s="130"/>
      <c r="FD497" s="130"/>
      <c r="FE497" s="130"/>
      <c r="FF497" s="130"/>
      <c r="FG497" s="130"/>
      <c r="FH497" s="130"/>
      <c r="FI497" s="130"/>
      <c r="FJ497" s="130"/>
      <c r="FK497" s="130"/>
      <c r="FL497" s="130"/>
      <c r="FM497" s="130"/>
      <c r="FN497" s="130"/>
      <c r="FO497" s="130"/>
      <c r="FP497" s="130"/>
      <c r="FQ497" s="130"/>
      <c r="FR497" s="130"/>
      <c r="FS497" s="130"/>
      <c r="FT497" s="130"/>
      <c r="FU497" s="130"/>
      <c r="FV497" s="130"/>
      <c r="FW497" s="130"/>
      <c r="FX497" s="130"/>
      <c r="FY497" s="130"/>
      <c r="FZ497" s="130"/>
      <c r="GA497" s="130"/>
      <c r="GB497" s="130"/>
      <c r="GC497" s="130"/>
      <c r="GD497" s="130"/>
      <c r="GE497" s="130"/>
      <c r="GF497" s="130"/>
      <c r="GG497" s="130"/>
      <c r="GH497" s="130"/>
      <c r="GI497" s="130"/>
      <c r="GJ497" s="130"/>
      <c r="GK497" s="130"/>
      <c r="GL497" s="130"/>
      <c r="GM497" s="130"/>
      <c r="GN497" s="130"/>
      <c r="GO497" s="130"/>
      <c r="GP497" s="130"/>
      <c r="GQ497" s="130"/>
      <c r="GR497" s="130"/>
      <c r="GS497" s="130"/>
      <c r="GT497" s="130"/>
      <c r="GU497" s="130"/>
      <c r="GV497" s="130"/>
      <c r="GW497" s="130"/>
      <c r="GX497" s="130"/>
      <c r="GY497" s="130"/>
      <c r="GZ497" s="130"/>
      <c r="HA497" s="130"/>
      <c r="HB497" s="130"/>
      <c r="HC497" s="130"/>
      <c r="HD497" s="130"/>
      <c r="HE497" s="130"/>
      <c r="HF497" s="130"/>
      <c r="HG497" s="130"/>
      <c r="HH497" s="130"/>
      <c r="HI497" s="130"/>
      <c r="HJ497" s="130"/>
      <c r="HK497" s="130"/>
      <c r="HL497" s="130"/>
      <c r="HM497" s="130"/>
      <c r="HN497" s="130"/>
      <c r="HO497" s="130"/>
      <c r="HP497" s="130"/>
      <c r="HQ497" s="130"/>
    </row>
    <row r="498" spans="1:225" ht="13.05" x14ac:dyDescent="0.3">
      <c r="A498" s="11">
        <v>84040</v>
      </c>
      <c r="B498" s="10">
        <v>43710</v>
      </c>
      <c r="C498" s="11" t="s">
        <v>397</v>
      </c>
      <c r="D498" s="11" t="s">
        <v>236</v>
      </c>
      <c r="E498" s="11" t="str">
        <f t="shared" si="54"/>
        <v>Active</v>
      </c>
      <c r="F498" s="12">
        <v>7</v>
      </c>
      <c r="G498" s="15">
        <v>434</v>
      </c>
      <c r="H498" s="15">
        <f t="shared" si="55"/>
        <v>62</v>
      </c>
      <c r="J498" s="28"/>
      <c r="K498" s="29"/>
      <c r="L498" s="12">
        <f t="shared" si="51"/>
        <v>7</v>
      </c>
      <c r="M498" s="15">
        <f t="shared" si="52"/>
        <v>434</v>
      </c>
      <c r="P498" s="12">
        <f>SUMIF('Boarding Checkouts'!$D:$D,$A498,'Boarding Checkouts'!E:E)</f>
        <v>4</v>
      </c>
      <c r="Q498" s="15">
        <f>SUMIF('Boarding Checkouts'!$D:$D,$A498,'Boarding Checkouts'!G:G)</f>
        <v>248</v>
      </c>
      <c r="R498" s="12">
        <f t="shared" si="53"/>
        <v>3</v>
      </c>
      <c r="S498" s="15">
        <f t="shared" si="57"/>
        <v>186</v>
      </c>
      <c r="U498" s="130"/>
      <c r="V498" s="130"/>
      <c r="W498" s="130"/>
      <c r="X498" s="130"/>
      <c r="Y498" s="130"/>
      <c r="Z498" s="130"/>
      <c r="AA498" s="130"/>
      <c r="AB498" s="130"/>
      <c r="AC498" s="130"/>
      <c r="AD498" s="130"/>
      <c r="AE498" s="130"/>
      <c r="AF498" s="130"/>
      <c r="AG498" s="130"/>
      <c r="AH498" s="130"/>
      <c r="AI498" s="130"/>
      <c r="AJ498" s="130"/>
      <c r="AK498" s="130"/>
      <c r="AL498" s="130"/>
      <c r="AM498" s="130"/>
      <c r="AN498" s="130"/>
      <c r="AO498" s="130"/>
      <c r="AP498" s="130"/>
      <c r="AQ498" s="130"/>
      <c r="AR498" s="130"/>
      <c r="AS498" s="130"/>
      <c r="AT498" s="130"/>
      <c r="AU498" s="130"/>
      <c r="AV498" s="130"/>
      <c r="AW498" s="130"/>
      <c r="AX498" s="130"/>
      <c r="AY498" s="130"/>
      <c r="AZ498" s="130"/>
      <c r="BA498" s="130"/>
      <c r="BB498" s="130"/>
      <c r="BC498" s="130"/>
      <c r="BD498" s="130"/>
      <c r="BE498" s="130"/>
      <c r="BF498" s="130"/>
      <c r="BG498" s="130"/>
      <c r="BH498" s="130"/>
      <c r="BI498" s="130"/>
      <c r="BJ498" s="130"/>
      <c r="BK498" s="130"/>
      <c r="BL498" s="130"/>
      <c r="BM498" s="130"/>
      <c r="BN498" s="130"/>
      <c r="BO498" s="130"/>
      <c r="BP498" s="130"/>
      <c r="BQ498" s="130"/>
      <c r="BR498" s="130"/>
      <c r="BS498" s="130"/>
      <c r="BT498" s="130"/>
      <c r="BU498" s="130"/>
      <c r="BV498" s="130"/>
      <c r="BW498" s="130"/>
      <c r="BX498" s="130"/>
      <c r="BY498" s="130"/>
      <c r="BZ498" s="130"/>
      <c r="CA498" s="130"/>
      <c r="CB498" s="130"/>
      <c r="CC498" s="130"/>
      <c r="CD498" s="130"/>
      <c r="CE498" s="130"/>
      <c r="CF498" s="130"/>
      <c r="CG498" s="130"/>
      <c r="CH498" s="130"/>
      <c r="CI498" s="130"/>
      <c r="CJ498" s="130"/>
      <c r="CK498" s="130"/>
      <c r="CL498" s="130"/>
      <c r="CM498" s="130"/>
      <c r="CN498" s="130"/>
      <c r="CO498" s="130"/>
      <c r="CP498" s="130"/>
      <c r="CQ498" s="130"/>
      <c r="CR498" s="130"/>
      <c r="CS498" s="130"/>
      <c r="CT498" s="130"/>
      <c r="CU498" s="130"/>
      <c r="CV498" s="130"/>
      <c r="CW498" s="130"/>
      <c r="CX498" s="130"/>
      <c r="CY498" s="130"/>
      <c r="CZ498" s="130"/>
      <c r="DA498" s="130"/>
      <c r="DB498" s="130"/>
      <c r="DC498" s="130"/>
      <c r="DD498" s="130"/>
      <c r="DE498" s="130"/>
      <c r="DF498" s="130"/>
      <c r="DG498" s="130"/>
      <c r="DH498" s="130"/>
      <c r="DI498" s="130"/>
      <c r="DJ498" s="130"/>
      <c r="DK498" s="130"/>
      <c r="DL498" s="130"/>
      <c r="DM498" s="130"/>
      <c r="DN498" s="130"/>
      <c r="DO498" s="130"/>
      <c r="DP498" s="130"/>
      <c r="DQ498" s="130"/>
      <c r="DR498" s="130"/>
      <c r="DS498" s="130"/>
      <c r="DT498" s="130"/>
      <c r="DU498" s="130"/>
      <c r="DV498" s="130"/>
      <c r="DW498" s="130"/>
      <c r="DX498" s="130"/>
      <c r="DY498" s="130"/>
      <c r="DZ498" s="130"/>
      <c r="EA498" s="130"/>
      <c r="EB498" s="130"/>
      <c r="EC498" s="130"/>
      <c r="ED498" s="130"/>
      <c r="EE498" s="130"/>
      <c r="EF498" s="130"/>
      <c r="EG498" s="130"/>
      <c r="EH498" s="130"/>
      <c r="EI498" s="130"/>
      <c r="EJ498" s="130"/>
      <c r="EK498" s="130"/>
      <c r="EL498" s="130"/>
      <c r="EM498" s="130"/>
      <c r="EN498" s="130"/>
      <c r="EO498" s="130"/>
      <c r="EP498" s="130"/>
      <c r="EQ498" s="130"/>
      <c r="ER498" s="130"/>
      <c r="ES498" s="130"/>
      <c r="ET498" s="130"/>
      <c r="EU498" s="130"/>
      <c r="EV498" s="130"/>
      <c r="EW498" s="130"/>
      <c r="EX498" s="130"/>
      <c r="EY498" s="130"/>
      <c r="EZ498" s="130"/>
      <c r="FA498" s="130"/>
      <c r="FB498" s="130"/>
      <c r="FC498" s="130"/>
      <c r="FD498" s="130"/>
      <c r="FE498" s="130"/>
      <c r="FF498" s="130"/>
      <c r="FG498" s="130"/>
      <c r="FH498" s="130"/>
      <c r="FI498" s="130"/>
      <c r="FJ498" s="130"/>
      <c r="FK498" s="130"/>
      <c r="FL498" s="130"/>
      <c r="FM498" s="130"/>
      <c r="FN498" s="130"/>
      <c r="FO498" s="130"/>
      <c r="FP498" s="130"/>
      <c r="FQ498" s="130"/>
      <c r="FR498" s="130"/>
      <c r="FS498" s="130"/>
      <c r="FT498" s="130"/>
      <c r="FU498" s="130"/>
      <c r="FV498" s="130"/>
      <c r="FW498" s="130"/>
      <c r="FX498" s="130"/>
      <c r="FY498" s="130"/>
      <c r="FZ498" s="130"/>
      <c r="GA498" s="130"/>
      <c r="GB498" s="130"/>
      <c r="GC498" s="130"/>
      <c r="GD498" s="130"/>
      <c r="GE498" s="130"/>
      <c r="GF498" s="130"/>
      <c r="GG498" s="130"/>
      <c r="GH498" s="130"/>
      <c r="GI498" s="130"/>
      <c r="GJ498" s="130"/>
      <c r="GK498" s="130"/>
      <c r="GL498" s="130"/>
      <c r="GM498" s="130"/>
      <c r="GN498" s="130"/>
      <c r="GO498" s="130"/>
      <c r="GP498" s="130"/>
      <c r="GQ498" s="130"/>
      <c r="GR498" s="130"/>
      <c r="GS498" s="130"/>
      <c r="GT498" s="130"/>
      <c r="GU498" s="130"/>
      <c r="GV498" s="130"/>
      <c r="GW498" s="130"/>
      <c r="GX498" s="130"/>
      <c r="GY498" s="130"/>
      <c r="GZ498" s="130"/>
      <c r="HA498" s="130"/>
      <c r="HB498" s="130"/>
      <c r="HC498" s="130"/>
      <c r="HD498" s="130"/>
      <c r="HE498" s="130"/>
      <c r="HF498" s="130"/>
      <c r="HG498" s="130"/>
      <c r="HH498" s="130"/>
      <c r="HI498" s="130"/>
      <c r="HJ498" s="130"/>
      <c r="HK498" s="130"/>
      <c r="HL498" s="130"/>
      <c r="HM498" s="130"/>
      <c r="HN498" s="130"/>
      <c r="HO498" s="130"/>
      <c r="HP498" s="130"/>
      <c r="HQ498" s="130"/>
    </row>
    <row r="499" spans="1:225" ht="13.05" x14ac:dyDescent="0.3">
      <c r="A499" s="11">
        <v>84050</v>
      </c>
      <c r="B499" s="10">
        <v>43716</v>
      </c>
      <c r="C499" s="11" t="s">
        <v>1979</v>
      </c>
      <c r="D499" s="11" t="s">
        <v>232</v>
      </c>
      <c r="E499" s="11" t="str">
        <f t="shared" si="54"/>
        <v>Active</v>
      </c>
      <c r="F499" s="12">
        <v>7</v>
      </c>
      <c r="G499" s="15">
        <v>371</v>
      </c>
      <c r="H499" s="15">
        <f t="shared" si="55"/>
        <v>53</v>
      </c>
      <c r="J499" s="28"/>
      <c r="K499" s="29"/>
      <c r="L499" s="12">
        <f t="shared" ref="L499:L518" si="58">F499</f>
        <v>7</v>
      </c>
      <c r="M499" s="15">
        <f t="shared" ref="M499:M518" si="59">G499</f>
        <v>371</v>
      </c>
      <c r="P499" s="12">
        <f>SUMIF('Boarding Checkouts'!$D:$D,$A499,'Boarding Checkouts'!E:E)</f>
        <v>6</v>
      </c>
      <c r="Q499" s="15">
        <f>SUMIF('Boarding Checkouts'!$D:$D,$A499,'Boarding Checkouts'!G:G)</f>
        <v>318</v>
      </c>
      <c r="R499" s="12">
        <f t="shared" si="53"/>
        <v>1</v>
      </c>
      <c r="S499" s="15">
        <f t="shared" si="57"/>
        <v>53</v>
      </c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0"/>
      <c r="AE499" s="130"/>
      <c r="AF499" s="130"/>
      <c r="AG499" s="130"/>
      <c r="AH499" s="130"/>
      <c r="AI499" s="130"/>
      <c r="AJ499" s="130"/>
      <c r="AK499" s="130"/>
      <c r="AL499" s="130"/>
      <c r="AM499" s="130"/>
      <c r="AN499" s="130"/>
      <c r="AO499" s="130"/>
      <c r="AP499" s="130"/>
      <c r="AQ499" s="130"/>
      <c r="AR499" s="130"/>
      <c r="AS499" s="130"/>
      <c r="AT499" s="130"/>
      <c r="AU499" s="130"/>
      <c r="AV499" s="130"/>
      <c r="AW499" s="130"/>
      <c r="AX499" s="130"/>
      <c r="AY499" s="130"/>
      <c r="AZ499" s="130"/>
      <c r="BA499" s="130"/>
      <c r="BB499" s="130"/>
      <c r="BC499" s="130"/>
      <c r="BD499" s="130"/>
      <c r="BE499" s="130"/>
      <c r="BF499" s="130"/>
      <c r="BG499" s="130"/>
      <c r="BH499" s="130"/>
      <c r="BI499" s="130"/>
      <c r="BJ499" s="130"/>
      <c r="BK499" s="130"/>
      <c r="BL499" s="130"/>
      <c r="BM499" s="130"/>
      <c r="BN499" s="130"/>
      <c r="BO499" s="130"/>
      <c r="BP499" s="130"/>
      <c r="BQ499" s="130"/>
      <c r="BR499" s="130"/>
      <c r="BS499" s="130"/>
      <c r="BT499" s="130"/>
      <c r="BU499" s="130"/>
      <c r="BV499" s="130"/>
      <c r="BW499" s="130"/>
      <c r="BX499" s="130"/>
      <c r="BY499" s="130"/>
      <c r="BZ499" s="130"/>
      <c r="CA499" s="130"/>
      <c r="CB499" s="130"/>
      <c r="CC499" s="130"/>
      <c r="CD499" s="130"/>
      <c r="CE499" s="130"/>
      <c r="CF499" s="130"/>
      <c r="CG499" s="130"/>
      <c r="CH499" s="130"/>
      <c r="CI499" s="130"/>
      <c r="CJ499" s="130"/>
      <c r="CK499" s="130"/>
      <c r="CL499" s="130"/>
      <c r="CM499" s="130"/>
      <c r="CN499" s="130"/>
      <c r="CO499" s="130"/>
      <c r="CP499" s="130"/>
      <c r="CQ499" s="130"/>
      <c r="CR499" s="130"/>
      <c r="CS499" s="130"/>
      <c r="CT499" s="130"/>
      <c r="CU499" s="130"/>
      <c r="CV499" s="130"/>
      <c r="CW499" s="130"/>
      <c r="CX499" s="130"/>
      <c r="CY499" s="130"/>
      <c r="CZ499" s="130"/>
      <c r="DA499" s="130"/>
      <c r="DB499" s="130"/>
      <c r="DC499" s="130"/>
      <c r="DD499" s="130"/>
      <c r="DE499" s="130"/>
      <c r="DF499" s="130"/>
      <c r="DG499" s="130"/>
      <c r="DH499" s="130"/>
      <c r="DI499" s="130"/>
      <c r="DJ499" s="130"/>
      <c r="DK499" s="130"/>
      <c r="DL499" s="130"/>
      <c r="DM499" s="130"/>
      <c r="DN499" s="130"/>
      <c r="DO499" s="130"/>
      <c r="DP499" s="130"/>
      <c r="DQ499" s="130"/>
      <c r="DR499" s="130"/>
      <c r="DS499" s="130"/>
      <c r="DT499" s="130"/>
      <c r="DU499" s="130"/>
      <c r="DV499" s="130"/>
      <c r="DW499" s="130"/>
      <c r="DX499" s="130"/>
      <c r="DY499" s="130"/>
      <c r="DZ499" s="130"/>
      <c r="EA499" s="130"/>
      <c r="EB499" s="130"/>
      <c r="EC499" s="130"/>
      <c r="ED499" s="130"/>
      <c r="EE499" s="130"/>
      <c r="EF499" s="130"/>
      <c r="EG499" s="130"/>
      <c r="EH499" s="130"/>
      <c r="EI499" s="130"/>
      <c r="EJ499" s="130"/>
      <c r="EK499" s="130"/>
      <c r="EL499" s="130"/>
      <c r="EM499" s="130"/>
      <c r="EN499" s="130"/>
      <c r="EO499" s="130"/>
      <c r="EP499" s="130"/>
      <c r="EQ499" s="130"/>
      <c r="ER499" s="130"/>
      <c r="ES499" s="130"/>
      <c r="ET499" s="130"/>
      <c r="EU499" s="130"/>
      <c r="EV499" s="130"/>
      <c r="EW499" s="130"/>
      <c r="EX499" s="130"/>
      <c r="EY499" s="130"/>
      <c r="EZ499" s="130"/>
      <c r="FA499" s="130"/>
      <c r="FB499" s="130"/>
      <c r="FC499" s="130"/>
      <c r="FD499" s="130"/>
      <c r="FE499" s="130"/>
      <c r="FF499" s="130"/>
      <c r="FG499" s="130"/>
      <c r="FH499" s="130"/>
      <c r="FI499" s="130"/>
      <c r="FJ499" s="130"/>
      <c r="FK499" s="130"/>
      <c r="FL499" s="130"/>
      <c r="FM499" s="130"/>
      <c r="FN499" s="130"/>
      <c r="FO499" s="130"/>
      <c r="FP499" s="130"/>
      <c r="FQ499" s="130"/>
      <c r="FR499" s="130"/>
      <c r="FS499" s="130"/>
      <c r="FT499" s="130"/>
      <c r="FU499" s="130"/>
      <c r="FV499" s="130"/>
      <c r="FW499" s="130"/>
      <c r="FX499" s="130"/>
      <c r="FY499" s="130"/>
      <c r="FZ499" s="130"/>
      <c r="GA499" s="130"/>
      <c r="GB499" s="130"/>
      <c r="GC499" s="130"/>
      <c r="GD499" s="130"/>
      <c r="GE499" s="130"/>
      <c r="GF499" s="130"/>
      <c r="GG499" s="130"/>
      <c r="GH499" s="130"/>
      <c r="GI499" s="130"/>
      <c r="GJ499" s="130"/>
      <c r="GK499" s="130"/>
      <c r="GL499" s="130"/>
      <c r="GM499" s="130"/>
      <c r="GN499" s="130"/>
      <c r="GO499" s="130"/>
      <c r="GP499" s="130"/>
      <c r="GQ499" s="130"/>
      <c r="GR499" s="130"/>
      <c r="GS499" s="130"/>
      <c r="GT499" s="130"/>
      <c r="GU499" s="130"/>
      <c r="GV499" s="130"/>
      <c r="GW499" s="130"/>
      <c r="GX499" s="130"/>
      <c r="GY499" s="130"/>
      <c r="GZ499" s="130"/>
      <c r="HA499" s="130"/>
      <c r="HB499" s="130"/>
      <c r="HC499" s="130"/>
      <c r="HD499" s="130"/>
      <c r="HE499" s="130"/>
      <c r="HF499" s="130"/>
      <c r="HG499" s="130"/>
      <c r="HH499" s="130"/>
      <c r="HI499" s="130"/>
      <c r="HJ499" s="130"/>
      <c r="HK499" s="130"/>
      <c r="HL499" s="130"/>
      <c r="HM499" s="130"/>
      <c r="HN499" s="130"/>
      <c r="HO499" s="130"/>
      <c r="HP499" s="130"/>
      <c r="HQ499" s="130"/>
    </row>
    <row r="500" spans="1:225" ht="13.05" x14ac:dyDescent="0.3">
      <c r="A500" s="11">
        <v>84331</v>
      </c>
      <c r="B500" s="10">
        <v>43711</v>
      </c>
      <c r="C500" s="11" t="s">
        <v>1342</v>
      </c>
      <c r="D500" s="11" t="s">
        <v>243</v>
      </c>
      <c r="E500" s="11" t="str">
        <f t="shared" si="54"/>
        <v>InActive</v>
      </c>
      <c r="F500" s="12">
        <v>14</v>
      </c>
      <c r="G500" s="15">
        <v>1400</v>
      </c>
      <c r="H500" s="15">
        <f t="shared" si="55"/>
        <v>100</v>
      </c>
      <c r="J500" s="28"/>
      <c r="K500" s="29"/>
      <c r="L500" s="12">
        <f t="shared" si="58"/>
        <v>14</v>
      </c>
      <c r="M500" s="15">
        <f t="shared" si="59"/>
        <v>1400</v>
      </c>
      <c r="P500" s="12">
        <f>SUMIF('Boarding Checkouts'!$D:$D,$A500,'Boarding Checkouts'!E:E)</f>
        <v>14</v>
      </c>
      <c r="Q500" s="15">
        <f>SUMIF('Boarding Checkouts'!$D:$D,$A500,'Boarding Checkouts'!G:G)</f>
        <v>1400</v>
      </c>
      <c r="R500" s="12">
        <f t="shared" si="53"/>
        <v>0</v>
      </c>
      <c r="S500" s="15">
        <f t="shared" si="57"/>
        <v>0</v>
      </c>
      <c r="T500" s="130"/>
      <c r="U500" s="130"/>
      <c r="V500" s="130"/>
      <c r="W500" s="130"/>
      <c r="X500" s="130"/>
      <c r="Y500" s="130"/>
      <c r="Z500" s="130"/>
      <c r="AA500" s="130"/>
      <c r="AB500" s="130"/>
      <c r="AC500" s="130"/>
      <c r="AD500" s="130"/>
      <c r="AE500" s="130"/>
      <c r="AF500" s="130"/>
      <c r="AG500" s="130"/>
      <c r="AH500" s="130"/>
      <c r="AI500" s="130"/>
      <c r="AJ500" s="130"/>
      <c r="AK500" s="130"/>
      <c r="AL500" s="130"/>
      <c r="AM500" s="130"/>
      <c r="AN500" s="130"/>
      <c r="AO500" s="130"/>
      <c r="AP500" s="130"/>
      <c r="AQ500" s="130"/>
      <c r="AR500" s="130"/>
      <c r="AS500" s="130"/>
      <c r="AT500" s="130"/>
      <c r="AU500" s="130"/>
      <c r="AV500" s="130"/>
      <c r="AW500" s="130"/>
      <c r="AX500" s="130"/>
      <c r="AY500" s="130"/>
      <c r="AZ500" s="130"/>
      <c r="BA500" s="130"/>
      <c r="BB500" s="130"/>
      <c r="BC500" s="130"/>
      <c r="BD500" s="130"/>
      <c r="BE500" s="130"/>
      <c r="BF500" s="130"/>
      <c r="BG500" s="130"/>
      <c r="BH500" s="130"/>
      <c r="BI500" s="130"/>
      <c r="BJ500" s="130"/>
      <c r="BK500" s="130"/>
      <c r="BL500" s="130"/>
      <c r="BM500" s="130"/>
      <c r="BN500" s="130"/>
      <c r="BO500" s="130"/>
      <c r="BP500" s="130"/>
      <c r="BQ500" s="130"/>
      <c r="BR500" s="130"/>
      <c r="BS500" s="130"/>
      <c r="BT500" s="130"/>
      <c r="BU500" s="130"/>
      <c r="BV500" s="130"/>
      <c r="BW500" s="130"/>
      <c r="BX500" s="130"/>
      <c r="BY500" s="130"/>
      <c r="BZ500" s="130"/>
      <c r="CA500" s="130"/>
      <c r="CB500" s="130"/>
      <c r="CC500" s="130"/>
      <c r="CD500" s="130"/>
      <c r="CE500" s="130"/>
      <c r="CF500" s="130"/>
      <c r="CG500" s="130"/>
      <c r="CH500" s="130"/>
      <c r="CI500" s="130"/>
      <c r="CJ500" s="130"/>
      <c r="CK500" s="130"/>
      <c r="CL500" s="130"/>
      <c r="CM500" s="130"/>
      <c r="CN500" s="130"/>
      <c r="CO500" s="130"/>
      <c r="CP500" s="130"/>
      <c r="CQ500" s="130"/>
      <c r="CR500" s="130"/>
      <c r="CS500" s="130"/>
      <c r="CT500" s="130"/>
      <c r="CU500" s="130"/>
      <c r="CV500" s="130"/>
      <c r="CW500" s="130"/>
      <c r="CX500" s="130"/>
      <c r="CY500" s="130"/>
      <c r="CZ500" s="130"/>
      <c r="DA500" s="130"/>
      <c r="DB500" s="130"/>
      <c r="DC500" s="130"/>
      <c r="DD500" s="130"/>
      <c r="DE500" s="130"/>
      <c r="DF500" s="130"/>
      <c r="DG500" s="130"/>
      <c r="DH500" s="130"/>
      <c r="DI500" s="130"/>
      <c r="DJ500" s="130"/>
      <c r="DK500" s="130"/>
      <c r="DL500" s="130"/>
      <c r="DM500" s="130"/>
      <c r="DN500" s="130"/>
      <c r="DO500" s="130"/>
      <c r="DP500" s="130"/>
      <c r="DQ500" s="130"/>
      <c r="DR500" s="130"/>
      <c r="DS500" s="130"/>
      <c r="DT500" s="130"/>
      <c r="DU500" s="130"/>
      <c r="DV500" s="130"/>
      <c r="DW500" s="130"/>
      <c r="DX500" s="130"/>
      <c r="DY500" s="130"/>
      <c r="DZ500" s="130"/>
      <c r="EA500" s="130"/>
      <c r="EB500" s="130"/>
      <c r="EC500" s="130"/>
      <c r="ED500" s="130"/>
      <c r="EE500" s="130"/>
      <c r="EF500" s="130"/>
      <c r="EG500" s="130"/>
      <c r="EH500" s="130"/>
      <c r="EI500" s="130"/>
      <c r="EJ500" s="130"/>
      <c r="EK500" s="130"/>
      <c r="EL500" s="130"/>
      <c r="EM500" s="130"/>
      <c r="EN500" s="130"/>
      <c r="EO500" s="130"/>
      <c r="EP500" s="130"/>
      <c r="EQ500" s="130"/>
      <c r="ER500" s="130"/>
      <c r="ES500" s="130"/>
      <c r="ET500" s="130"/>
      <c r="EU500" s="130"/>
      <c r="EV500" s="130"/>
      <c r="EW500" s="130"/>
      <c r="EX500" s="130"/>
      <c r="EY500" s="130"/>
      <c r="EZ500" s="130"/>
      <c r="FA500" s="130"/>
      <c r="FB500" s="130"/>
      <c r="FC500" s="130"/>
      <c r="FD500" s="130"/>
      <c r="FE500" s="130"/>
      <c r="FF500" s="130"/>
      <c r="FG500" s="130"/>
      <c r="FH500" s="130"/>
      <c r="FI500" s="130"/>
      <c r="FJ500" s="130"/>
      <c r="FK500" s="130"/>
      <c r="FL500" s="130"/>
      <c r="FM500" s="130"/>
      <c r="FN500" s="130"/>
      <c r="FO500" s="130"/>
      <c r="FP500" s="130"/>
      <c r="FQ500" s="130"/>
      <c r="FR500" s="130"/>
      <c r="FS500" s="130"/>
      <c r="FT500" s="130"/>
      <c r="FU500" s="130"/>
      <c r="FV500" s="130"/>
      <c r="FW500" s="130"/>
      <c r="FX500" s="130"/>
      <c r="FY500" s="130"/>
      <c r="FZ500" s="130"/>
      <c r="GA500" s="130"/>
      <c r="GB500" s="130"/>
      <c r="GC500" s="130"/>
      <c r="GD500" s="130"/>
      <c r="GE500" s="130"/>
      <c r="GF500" s="130"/>
      <c r="GG500" s="130"/>
      <c r="GH500" s="130"/>
      <c r="GI500" s="130"/>
      <c r="GJ500" s="130"/>
      <c r="GK500" s="130"/>
      <c r="GL500" s="130"/>
      <c r="GM500" s="130"/>
      <c r="GN500" s="130"/>
      <c r="GO500" s="130"/>
      <c r="GP500" s="130"/>
      <c r="GQ500" s="130"/>
      <c r="GR500" s="130"/>
      <c r="GS500" s="130"/>
      <c r="GT500" s="130"/>
      <c r="GU500" s="130"/>
      <c r="GV500" s="130"/>
      <c r="GW500" s="130"/>
      <c r="GX500" s="130"/>
      <c r="GY500" s="130"/>
      <c r="GZ500" s="130"/>
      <c r="HA500" s="130"/>
      <c r="HB500" s="130"/>
      <c r="HC500" s="130"/>
      <c r="HD500" s="130"/>
      <c r="HE500" s="130"/>
      <c r="HF500" s="130"/>
      <c r="HG500" s="130"/>
      <c r="HH500" s="130"/>
      <c r="HI500" s="130"/>
      <c r="HJ500" s="130"/>
      <c r="HK500" s="130"/>
      <c r="HL500" s="130"/>
      <c r="HM500" s="130"/>
      <c r="HN500" s="130"/>
      <c r="HO500" s="130"/>
      <c r="HP500" s="130"/>
      <c r="HQ500" s="130"/>
    </row>
    <row r="501" spans="1:225" ht="13.05" x14ac:dyDescent="0.3">
      <c r="A501" s="11">
        <v>84332</v>
      </c>
      <c r="B501" s="10">
        <v>43711</v>
      </c>
      <c r="C501" s="11" t="s">
        <v>1342</v>
      </c>
      <c r="D501" s="11" t="s">
        <v>243</v>
      </c>
      <c r="E501" s="11" t="str">
        <f t="shared" si="54"/>
        <v>InActive</v>
      </c>
      <c r="F501" s="12">
        <v>14</v>
      </c>
      <c r="G501" s="15">
        <v>1400</v>
      </c>
      <c r="H501" s="15">
        <f t="shared" si="55"/>
        <v>100</v>
      </c>
      <c r="J501" s="28"/>
      <c r="K501" s="29"/>
      <c r="L501" s="12">
        <f t="shared" si="58"/>
        <v>14</v>
      </c>
      <c r="M501" s="15">
        <f t="shared" si="59"/>
        <v>1400</v>
      </c>
      <c r="P501" s="12">
        <f>SUMIF('Boarding Checkouts'!$D:$D,$A501,'Boarding Checkouts'!E:E)</f>
        <v>14</v>
      </c>
      <c r="Q501" s="15">
        <f>SUMIF('Boarding Checkouts'!$D:$D,$A501,'Boarding Checkouts'!G:G)</f>
        <v>1400</v>
      </c>
      <c r="R501" s="12">
        <f t="shared" si="53"/>
        <v>0</v>
      </c>
      <c r="S501" s="15">
        <f t="shared" si="57"/>
        <v>0</v>
      </c>
      <c r="T501" s="130"/>
      <c r="U501" s="130"/>
      <c r="V501" s="130"/>
      <c r="W501" s="130"/>
      <c r="X501" s="130"/>
      <c r="Y501" s="130"/>
      <c r="Z501" s="130"/>
      <c r="AA501" s="130"/>
      <c r="AB501" s="130"/>
      <c r="AC501" s="130"/>
      <c r="AD501" s="130"/>
      <c r="AE501" s="130"/>
      <c r="AF501" s="130"/>
      <c r="AG501" s="130"/>
      <c r="AH501" s="130"/>
      <c r="AI501" s="130"/>
      <c r="AJ501" s="130"/>
      <c r="AK501" s="130"/>
      <c r="AL501" s="130"/>
      <c r="AM501" s="130"/>
      <c r="AN501" s="130"/>
      <c r="AO501" s="130"/>
      <c r="AP501" s="130"/>
      <c r="AQ501" s="130"/>
      <c r="AR501" s="130"/>
      <c r="AS501" s="130"/>
      <c r="AT501" s="130"/>
      <c r="AU501" s="130"/>
      <c r="AV501" s="130"/>
      <c r="AW501" s="130"/>
      <c r="AX501" s="130"/>
      <c r="AY501" s="130"/>
      <c r="AZ501" s="130"/>
      <c r="BA501" s="130"/>
      <c r="BB501" s="130"/>
      <c r="BC501" s="130"/>
      <c r="BD501" s="130"/>
      <c r="BE501" s="130"/>
      <c r="BF501" s="130"/>
      <c r="BG501" s="130"/>
      <c r="BH501" s="130"/>
      <c r="BI501" s="130"/>
      <c r="BJ501" s="130"/>
      <c r="BK501" s="130"/>
      <c r="BL501" s="130"/>
      <c r="BM501" s="130"/>
      <c r="BN501" s="130"/>
      <c r="BO501" s="130"/>
      <c r="BP501" s="130"/>
      <c r="BQ501" s="130"/>
      <c r="BR501" s="130"/>
      <c r="BS501" s="130"/>
      <c r="BT501" s="130"/>
      <c r="BU501" s="130"/>
      <c r="BV501" s="130"/>
      <c r="BW501" s="130"/>
      <c r="BX501" s="130"/>
      <c r="BY501" s="130"/>
      <c r="BZ501" s="130"/>
      <c r="CA501" s="130"/>
      <c r="CB501" s="130"/>
      <c r="CC501" s="130"/>
      <c r="CD501" s="130"/>
      <c r="CE501" s="130"/>
      <c r="CF501" s="130"/>
      <c r="CG501" s="130"/>
      <c r="CH501" s="130"/>
      <c r="CI501" s="130"/>
      <c r="CJ501" s="130"/>
      <c r="CK501" s="130"/>
      <c r="CL501" s="130"/>
      <c r="CM501" s="130"/>
      <c r="CN501" s="130"/>
      <c r="CO501" s="130"/>
      <c r="CP501" s="130"/>
      <c r="CQ501" s="130"/>
      <c r="CR501" s="130"/>
      <c r="CS501" s="130"/>
      <c r="CT501" s="130"/>
      <c r="CU501" s="130"/>
      <c r="CV501" s="130"/>
      <c r="CW501" s="130"/>
      <c r="CX501" s="130"/>
      <c r="CY501" s="130"/>
      <c r="CZ501" s="130"/>
      <c r="DA501" s="130"/>
      <c r="DB501" s="130"/>
      <c r="DC501" s="130"/>
      <c r="DD501" s="130"/>
      <c r="DE501" s="130"/>
      <c r="DF501" s="130"/>
      <c r="DG501" s="130"/>
      <c r="DH501" s="130"/>
      <c r="DI501" s="130"/>
      <c r="DJ501" s="130"/>
      <c r="DK501" s="130"/>
      <c r="DL501" s="130"/>
      <c r="DM501" s="130"/>
      <c r="DN501" s="130"/>
      <c r="DO501" s="130"/>
      <c r="DP501" s="130"/>
      <c r="DQ501" s="130"/>
      <c r="DR501" s="130"/>
      <c r="DS501" s="130"/>
      <c r="DT501" s="130"/>
      <c r="DU501" s="130"/>
      <c r="DV501" s="130"/>
      <c r="DW501" s="130"/>
      <c r="DX501" s="130"/>
      <c r="DY501" s="130"/>
      <c r="DZ501" s="130"/>
      <c r="EA501" s="130"/>
      <c r="EB501" s="130"/>
      <c r="EC501" s="130"/>
      <c r="ED501" s="130"/>
      <c r="EE501" s="130"/>
      <c r="EF501" s="130"/>
      <c r="EG501" s="130"/>
      <c r="EH501" s="130"/>
      <c r="EI501" s="130"/>
      <c r="EJ501" s="130"/>
      <c r="EK501" s="130"/>
      <c r="EL501" s="130"/>
      <c r="EM501" s="130"/>
      <c r="EN501" s="130"/>
      <c r="EO501" s="130"/>
      <c r="EP501" s="130"/>
      <c r="EQ501" s="130"/>
      <c r="ER501" s="130"/>
      <c r="ES501" s="130"/>
      <c r="ET501" s="130"/>
      <c r="EU501" s="130"/>
      <c r="EV501" s="130"/>
      <c r="EW501" s="130"/>
      <c r="EX501" s="130"/>
      <c r="EY501" s="130"/>
      <c r="EZ501" s="130"/>
      <c r="FA501" s="130"/>
      <c r="FB501" s="130"/>
      <c r="FC501" s="130"/>
      <c r="FD501" s="130"/>
      <c r="FE501" s="130"/>
      <c r="FF501" s="130"/>
      <c r="FG501" s="130"/>
      <c r="FH501" s="130"/>
      <c r="FI501" s="130"/>
      <c r="FJ501" s="130"/>
      <c r="FK501" s="130"/>
      <c r="FL501" s="130"/>
      <c r="FM501" s="130"/>
      <c r="FN501" s="130"/>
      <c r="FO501" s="130"/>
      <c r="FP501" s="130"/>
      <c r="FQ501" s="130"/>
      <c r="FR501" s="130"/>
      <c r="FS501" s="130"/>
      <c r="FT501" s="130"/>
      <c r="FU501" s="130"/>
      <c r="FV501" s="130"/>
      <c r="FW501" s="130"/>
      <c r="FX501" s="130"/>
      <c r="FY501" s="130"/>
      <c r="FZ501" s="130"/>
      <c r="GA501" s="130"/>
      <c r="GB501" s="130"/>
      <c r="GC501" s="130"/>
      <c r="GD501" s="130"/>
      <c r="GE501" s="130"/>
      <c r="GF501" s="130"/>
      <c r="GG501" s="130"/>
      <c r="GH501" s="130"/>
      <c r="GI501" s="130"/>
      <c r="GJ501" s="130"/>
      <c r="GK501" s="130"/>
      <c r="GL501" s="130"/>
      <c r="GM501" s="130"/>
      <c r="GN501" s="130"/>
      <c r="GO501" s="130"/>
      <c r="GP501" s="130"/>
      <c r="GQ501" s="130"/>
      <c r="GR501" s="130"/>
      <c r="GS501" s="130"/>
      <c r="GT501" s="130"/>
      <c r="GU501" s="130"/>
      <c r="GV501" s="130"/>
      <c r="GW501" s="130"/>
      <c r="GX501" s="130"/>
      <c r="GY501" s="130"/>
      <c r="GZ501" s="130"/>
      <c r="HA501" s="130"/>
      <c r="HB501" s="130"/>
      <c r="HC501" s="130"/>
      <c r="HD501" s="130"/>
      <c r="HE501" s="130"/>
      <c r="HF501" s="130"/>
      <c r="HG501" s="130"/>
      <c r="HH501" s="130"/>
      <c r="HI501" s="130"/>
      <c r="HJ501" s="130"/>
      <c r="HK501" s="130"/>
      <c r="HL501" s="130"/>
      <c r="HM501" s="130"/>
      <c r="HN501" s="130"/>
      <c r="HO501" s="130"/>
      <c r="HP501" s="130"/>
      <c r="HQ501" s="130"/>
    </row>
    <row r="502" spans="1:225" s="130" customFormat="1" ht="13.05" x14ac:dyDescent="0.3">
      <c r="A502" s="11">
        <v>84351</v>
      </c>
      <c r="B502" s="10">
        <v>43711</v>
      </c>
      <c r="C502" s="11" t="s">
        <v>109</v>
      </c>
      <c r="D502" s="11" t="s">
        <v>242</v>
      </c>
      <c r="E502" s="11" t="str">
        <f t="shared" si="54"/>
        <v>InActive</v>
      </c>
      <c r="F502" s="12">
        <v>14</v>
      </c>
      <c r="G502" s="15">
        <v>1722</v>
      </c>
      <c r="H502" s="15">
        <f t="shared" si="55"/>
        <v>123</v>
      </c>
      <c r="I502" s="13"/>
      <c r="J502" s="28"/>
      <c r="K502" s="29"/>
      <c r="L502" s="12">
        <f t="shared" si="58"/>
        <v>14</v>
      </c>
      <c r="M502" s="15">
        <f t="shared" si="59"/>
        <v>1722</v>
      </c>
      <c r="N502" s="12"/>
      <c r="O502" s="15"/>
      <c r="P502" s="12">
        <f>SUMIF('Boarding Checkouts'!$D:$D,$A502,'Boarding Checkouts'!E:E)</f>
        <v>14</v>
      </c>
      <c r="Q502" s="15">
        <f>SUMIF('Boarding Checkouts'!$D:$D,$A502,'Boarding Checkouts'!G:G)</f>
        <v>1722</v>
      </c>
      <c r="R502" s="12">
        <f t="shared" si="53"/>
        <v>0</v>
      </c>
      <c r="S502" s="15">
        <f t="shared" si="57"/>
        <v>0</v>
      </c>
    </row>
    <row r="503" spans="1:225" s="130" customFormat="1" ht="13.05" x14ac:dyDescent="0.3">
      <c r="A503" s="11">
        <v>84415</v>
      </c>
      <c r="B503" s="10">
        <v>43714</v>
      </c>
      <c r="C503" s="11" t="s">
        <v>760</v>
      </c>
      <c r="D503" s="11" t="s">
        <v>232</v>
      </c>
      <c r="E503" s="11" t="str">
        <f t="shared" si="54"/>
        <v>Active</v>
      </c>
      <c r="F503" s="12">
        <v>7</v>
      </c>
      <c r="G503" s="15">
        <v>371</v>
      </c>
      <c r="H503" s="15">
        <f t="shared" si="55"/>
        <v>53</v>
      </c>
      <c r="I503" s="13"/>
      <c r="J503" s="28"/>
      <c r="K503" s="29"/>
      <c r="L503" s="12">
        <f t="shared" si="58"/>
        <v>7</v>
      </c>
      <c r="M503" s="15">
        <f t="shared" si="59"/>
        <v>371</v>
      </c>
      <c r="N503" s="12"/>
      <c r="O503" s="15"/>
      <c r="P503" s="12">
        <f>SUMIF('Boarding Checkouts'!$D:$D,$A503,'Boarding Checkouts'!E:E)</f>
        <v>1</v>
      </c>
      <c r="Q503" s="15">
        <f>SUMIF('Boarding Checkouts'!$D:$D,$A503,'Boarding Checkouts'!G:G)</f>
        <v>53</v>
      </c>
      <c r="R503" s="12">
        <f t="shared" si="53"/>
        <v>6</v>
      </c>
      <c r="S503" s="15">
        <f t="shared" si="57"/>
        <v>318</v>
      </c>
    </row>
    <row r="504" spans="1:225" s="130" customFormat="1" ht="13.05" x14ac:dyDescent="0.3">
      <c r="A504" s="11">
        <v>84438</v>
      </c>
      <c r="B504" s="10">
        <v>43723</v>
      </c>
      <c r="C504" s="11" t="s">
        <v>1895</v>
      </c>
      <c r="D504" s="11" t="s">
        <v>232</v>
      </c>
      <c r="E504" s="11" t="str">
        <f t="shared" si="54"/>
        <v>InActive</v>
      </c>
      <c r="F504" s="12">
        <v>7</v>
      </c>
      <c r="G504" s="15">
        <v>371</v>
      </c>
      <c r="H504" s="15">
        <f t="shared" si="55"/>
        <v>53</v>
      </c>
      <c r="I504" s="13"/>
      <c r="J504" s="28"/>
      <c r="K504" s="29"/>
      <c r="L504" s="12">
        <f t="shared" si="58"/>
        <v>7</v>
      </c>
      <c r="M504" s="15">
        <f t="shared" si="59"/>
        <v>371</v>
      </c>
      <c r="N504" s="12"/>
      <c r="O504" s="15"/>
      <c r="P504" s="12">
        <f>SUMIF('Boarding Checkouts'!$D:$D,$A504,'Boarding Checkouts'!E:E)</f>
        <v>7</v>
      </c>
      <c r="Q504" s="15">
        <f>SUMIF('Boarding Checkouts'!$D:$D,$A504,'Boarding Checkouts'!G:G)</f>
        <v>371</v>
      </c>
      <c r="R504" s="12">
        <f t="shared" si="53"/>
        <v>0</v>
      </c>
      <c r="S504" s="15">
        <f t="shared" si="57"/>
        <v>0</v>
      </c>
    </row>
    <row r="505" spans="1:225" s="130" customFormat="1" ht="13.05" x14ac:dyDescent="0.3">
      <c r="A505" s="126">
        <v>84470</v>
      </c>
      <c r="B505" s="128">
        <v>43720</v>
      </c>
      <c r="C505" s="126" t="s">
        <v>227</v>
      </c>
      <c r="D505" s="126" t="s">
        <v>243</v>
      </c>
      <c r="E505" s="11" t="str">
        <f t="shared" si="54"/>
        <v>Active</v>
      </c>
      <c r="F505" s="129">
        <v>7</v>
      </c>
      <c r="G505" s="127">
        <v>721</v>
      </c>
      <c r="H505" s="127">
        <f t="shared" si="55"/>
        <v>103</v>
      </c>
      <c r="J505" s="129"/>
      <c r="K505" s="127"/>
      <c r="L505" s="129">
        <f t="shared" si="58"/>
        <v>7</v>
      </c>
      <c r="M505" s="127">
        <f t="shared" si="59"/>
        <v>721</v>
      </c>
      <c r="N505" s="129"/>
      <c r="O505" s="127"/>
      <c r="P505" s="129">
        <f>SUMIF('Boarding Checkouts'!$D:$D,$A505,'Boarding Checkouts'!E:E)</f>
        <v>5</v>
      </c>
      <c r="Q505" s="127">
        <f>SUMIF('Boarding Checkouts'!$D:$D,$A505,'Boarding Checkouts'!G:G)</f>
        <v>515</v>
      </c>
      <c r="R505" s="129">
        <f t="shared" si="53"/>
        <v>2</v>
      </c>
      <c r="S505" s="127">
        <f t="shared" si="57"/>
        <v>206</v>
      </c>
    </row>
    <row r="506" spans="1:225" s="130" customFormat="1" ht="13.05" x14ac:dyDescent="0.3">
      <c r="A506" s="126">
        <v>84613</v>
      </c>
      <c r="B506" s="128">
        <v>43719</v>
      </c>
      <c r="C506" s="126" t="s">
        <v>340</v>
      </c>
      <c r="D506" s="126" t="s">
        <v>240</v>
      </c>
      <c r="E506" s="11" t="str">
        <f t="shared" si="54"/>
        <v>InActive</v>
      </c>
      <c r="F506" s="129">
        <v>7</v>
      </c>
      <c r="G506" s="127">
        <v>696.08</v>
      </c>
      <c r="H506" s="127">
        <f t="shared" si="55"/>
        <v>99.44</v>
      </c>
      <c r="J506" s="129"/>
      <c r="K506" s="127"/>
      <c r="L506" s="129">
        <f t="shared" si="58"/>
        <v>7</v>
      </c>
      <c r="M506" s="127">
        <f t="shared" si="59"/>
        <v>696.08</v>
      </c>
      <c r="N506" s="129"/>
      <c r="O506" s="127"/>
      <c r="P506" s="129">
        <f>SUMIF('Boarding Checkouts'!$D:$D,$A506,'Boarding Checkouts'!E:E)</f>
        <v>7</v>
      </c>
      <c r="Q506" s="127">
        <f>SUMIF('Boarding Checkouts'!$D:$D,$A506,'Boarding Checkouts'!G:G)</f>
        <v>696.07999999999993</v>
      </c>
      <c r="R506" s="129">
        <f t="shared" si="53"/>
        <v>0</v>
      </c>
      <c r="S506" s="127">
        <f t="shared" si="57"/>
        <v>1.1368683772161603E-13</v>
      </c>
    </row>
    <row r="507" spans="1:225" ht="13.05" x14ac:dyDescent="0.3">
      <c r="A507" s="126">
        <v>84614</v>
      </c>
      <c r="B507" s="128">
        <v>43725</v>
      </c>
      <c r="C507" s="126" t="s">
        <v>178</v>
      </c>
      <c r="D507" s="126" t="s">
        <v>232</v>
      </c>
      <c r="E507" s="11" t="str">
        <f t="shared" si="54"/>
        <v>Active</v>
      </c>
      <c r="F507" s="129">
        <v>7</v>
      </c>
      <c r="G507" s="127">
        <v>371</v>
      </c>
      <c r="H507" s="127">
        <f t="shared" si="55"/>
        <v>53</v>
      </c>
      <c r="I507" s="130"/>
      <c r="J507" s="129"/>
      <c r="K507" s="127"/>
      <c r="L507" s="129">
        <f t="shared" si="58"/>
        <v>7</v>
      </c>
      <c r="M507" s="127">
        <f t="shared" si="59"/>
        <v>371</v>
      </c>
      <c r="N507" s="129"/>
      <c r="O507" s="127"/>
      <c r="P507" s="129">
        <f>SUMIF('Boarding Checkouts'!$D:$D,$A507,'Boarding Checkouts'!E:E)</f>
        <v>6</v>
      </c>
      <c r="Q507" s="127">
        <f>SUMIF('Boarding Checkouts'!$D:$D,$A507,'Boarding Checkouts'!G:G)</f>
        <v>318</v>
      </c>
      <c r="R507" s="129">
        <f t="shared" si="53"/>
        <v>1</v>
      </c>
      <c r="S507" s="127">
        <f t="shared" si="57"/>
        <v>53</v>
      </c>
      <c r="T507" s="130"/>
      <c r="U507" s="130"/>
      <c r="V507" s="130"/>
      <c r="W507" s="130"/>
      <c r="X507" s="130"/>
      <c r="Y507" s="130"/>
      <c r="Z507" s="130"/>
      <c r="AA507" s="130"/>
      <c r="AB507" s="130"/>
      <c r="AC507" s="130"/>
      <c r="AD507" s="130"/>
      <c r="AE507" s="130"/>
      <c r="AF507" s="130"/>
      <c r="AG507" s="130"/>
      <c r="AH507" s="130"/>
      <c r="AI507" s="130"/>
      <c r="AJ507" s="130"/>
      <c r="AK507" s="130"/>
      <c r="AL507" s="130"/>
      <c r="AM507" s="130"/>
      <c r="AN507" s="130"/>
      <c r="AO507" s="130"/>
      <c r="AP507" s="130"/>
      <c r="AQ507" s="130"/>
      <c r="AR507" s="130"/>
      <c r="AS507" s="130"/>
      <c r="AT507" s="130"/>
      <c r="AU507" s="130"/>
      <c r="AV507" s="130"/>
      <c r="AW507" s="130"/>
      <c r="AX507" s="130"/>
      <c r="AY507" s="130"/>
      <c r="AZ507" s="130"/>
      <c r="BA507" s="130"/>
      <c r="BB507" s="130"/>
      <c r="BC507" s="130"/>
      <c r="BD507" s="130"/>
      <c r="BE507" s="130"/>
      <c r="BF507" s="130"/>
      <c r="BG507" s="130"/>
      <c r="BH507" s="130"/>
      <c r="BI507" s="130"/>
      <c r="BJ507" s="130"/>
      <c r="BK507" s="130"/>
      <c r="BL507" s="130"/>
      <c r="BM507" s="130"/>
      <c r="BN507" s="130"/>
      <c r="BO507" s="130"/>
      <c r="BP507" s="130"/>
      <c r="BQ507" s="130"/>
      <c r="BR507" s="130"/>
      <c r="BS507" s="130"/>
      <c r="BT507" s="130"/>
      <c r="BU507" s="130"/>
      <c r="BV507" s="130"/>
      <c r="BW507" s="130"/>
      <c r="BX507" s="130"/>
      <c r="BY507" s="130"/>
      <c r="BZ507" s="130"/>
      <c r="CA507" s="130"/>
      <c r="CB507" s="130"/>
      <c r="CC507" s="130"/>
      <c r="CD507" s="130"/>
      <c r="CE507" s="130"/>
      <c r="CF507" s="130"/>
      <c r="CG507" s="130"/>
      <c r="CH507" s="130"/>
      <c r="CI507" s="130"/>
      <c r="CJ507" s="130"/>
      <c r="CK507" s="130"/>
      <c r="CL507" s="130"/>
      <c r="CM507" s="130"/>
      <c r="CN507" s="130"/>
      <c r="CO507" s="130"/>
      <c r="CP507" s="130"/>
      <c r="CQ507" s="130"/>
      <c r="CR507" s="130"/>
      <c r="CS507" s="130"/>
      <c r="CT507" s="130"/>
      <c r="CU507" s="130"/>
      <c r="CV507" s="130"/>
      <c r="CW507" s="130"/>
      <c r="CX507" s="130"/>
      <c r="CY507" s="130"/>
      <c r="CZ507" s="130"/>
      <c r="DA507" s="130"/>
      <c r="DB507" s="130"/>
      <c r="DC507" s="130"/>
      <c r="DD507" s="130"/>
      <c r="DE507" s="130"/>
      <c r="DF507" s="130"/>
      <c r="DG507" s="130"/>
      <c r="DH507" s="130"/>
      <c r="DI507" s="130"/>
      <c r="DJ507" s="130"/>
      <c r="DK507" s="130"/>
      <c r="DL507" s="130"/>
      <c r="DM507" s="130"/>
      <c r="DN507" s="130"/>
      <c r="DO507" s="130"/>
      <c r="DP507" s="130"/>
      <c r="DQ507" s="130"/>
      <c r="DR507" s="130"/>
      <c r="DS507" s="130"/>
      <c r="DT507" s="130"/>
      <c r="DU507" s="130"/>
      <c r="DV507" s="130"/>
      <c r="DW507" s="130"/>
      <c r="DX507" s="130"/>
      <c r="DY507" s="130"/>
      <c r="DZ507" s="130"/>
      <c r="EA507" s="130"/>
      <c r="EB507" s="130"/>
      <c r="EC507" s="130"/>
      <c r="ED507" s="130"/>
      <c r="EE507" s="130"/>
      <c r="EF507" s="130"/>
      <c r="EG507" s="130"/>
      <c r="EH507" s="130"/>
      <c r="EI507" s="130"/>
      <c r="EJ507" s="130"/>
      <c r="EK507" s="130"/>
      <c r="EL507" s="130"/>
      <c r="EM507" s="130"/>
      <c r="EN507" s="130"/>
      <c r="EO507" s="130"/>
      <c r="EP507" s="130"/>
      <c r="EQ507" s="130"/>
      <c r="ER507" s="130"/>
      <c r="ES507" s="130"/>
      <c r="ET507" s="130"/>
      <c r="EU507" s="130"/>
      <c r="EV507" s="130"/>
      <c r="EW507" s="130"/>
      <c r="EX507" s="130"/>
      <c r="EY507" s="130"/>
      <c r="EZ507" s="130"/>
      <c r="FA507" s="130"/>
      <c r="FB507" s="130"/>
      <c r="FC507" s="130"/>
      <c r="FD507" s="130"/>
      <c r="FE507" s="130"/>
      <c r="FF507" s="130"/>
      <c r="FG507" s="130"/>
      <c r="FH507" s="130"/>
      <c r="FI507" s="130"/>
      <c r="FJ507" s="130"/>
      <c r="FK507" s="130"/>
      <c r="FL507" s="130"/>
      <c r="FM507" s="130"/>
      <c r="FN507" s="130"/>
      <c r="FO507" s="130"/>
      <c r="FP507" s="130"/>
      <c r="FQ507" s="130"/>
      <c r="FR507" s="130"/>
      <c r="FS507" s="130"/>
      <c r="FT507" s="130"/>
      <c r="FU507" s="130"/>
      <c r="FV507" s="130"/>
      <c r="FW507" s="130"/>
      <c r="FX507" s="130"/>
      <c r="FY507" s="130"/>
      <c r="FZ507" s="130"/>
      <c r="GA507" s="130"/>
      <c r="GB507" s="130"/>
      <c r="GC507" s="130"/>
      <c r="GD507" s="130"/>
      <c r="GE507" s="130"/>
      <c r="GF507" s="130"/>
      <c r="GG507" s="130"/>
      <c r="GH507" s="130"/>
      <c r="GI507" s="130"/>
      <c r="GJ507" s="130"/>
      <c r="GK507" s="130"/>
      <c r="GL507" s="130"/>
      <c r="GM507" s="130"/>
      <c r="GN507" s="130"/>
      <c r="GO507" s="130"/>
      <c r="GP507" s="130"/>
      <c r="GQ507" s="130"/>
      <c r="GR507" s="130"/>
      <c r="GS507" s="130"/>
      <c r="GT507" s="130"/>
      <c r="GU507" s="130"/>
      <c r="GV507" s="130"/>
      <c r="GW507" s="130"/>
      <c r="GX507" s="130"/>
      <c r="GY507" s="130"/>
      <c r="GZ507" s="130"/>
      <c r="HA507" s="130"/>
      <c r="HB507" s="130"/>
      <c r="HC507" s="130"/>
      <c r="HD507" s="130"/>
      <c r="HE507" s="130"/>
      <c r="HF507" s="130"/>
      <c r="HG507" s="130"/>
      <c r="HH507" s="130"/>
      <c r="HI507" s="130"/>
      <c r="HJ507" s="130"/>
      <c r="HK507" s="130"/>
      <c r="HL507" s="130"/>
      <c r="HM507" s="130"/>
      <c r="HN507" s="130"/>
      <c r="HO507" s="130"/>
      <c r="HP507" s="130"/>
      <c r="HQ507" s="130"/>
    </row>
    <row r="508" spans="1:225" ht="13.05" x14ac:dyDescent="0.3">
      <c r="A508" s="126">
        <v>84699</v>
      </c>
      <c r="B508" s="128">
        <v>43720</v>
      </c>
      <c r="C508" s="126" t="s">
        <v>1532</v>
      </c>
      <c r="D508" s="126" t="s">
        <v>240</v>
      </c>
      <c r="E508" s="11" t="str">
        <f t="shared" si="54"/>
        <v>Active</v>
      </c>
      <c r="F508" s="129">
        <v>14</v>
      </c>
      <c r="G508" s="127">
        <v>1526</v>
      </c>
      <c r="H508" s="127">
        <f t="shared" si="55"/>
        <v>109</v>
      </c>
      <c r="I508" s="130"/>
      <c r="J508" s="129"/>
      <c r="K508" s="127"/>
      <c r="L508" s="129">
        <f t="shared" si="58"/>
        <v>14</v>
      </c>
      <c r="M508" s="127">
        <f t="shared" si="59"/>
        <v>1526</v>
      </c>
      <c r="N508" s="129"/>
      <c r="O508" s="127"/>
      <c r="P508" s="129">
        <f>SUMIF('Boarding Checkouts'!$D:$D,$A508,'Boarding Checkouts'!E:E)</f>
        <v>9</v>
      </c>
      <c r="Q508" s="127">
        <f>SUMIF('Boarding Checkouts'!$D:$D,$A508,'Boarding Checkouts'!G:G)</f>
        <v>981</v>
      </c>
      <c r="R508" s="129">
        <f t="shared" si="53"/>
        <v>5</v>
      </c>
      <c r="S508" s="127">
        <f t="shared" si="57"/>
        <v>545</v>
      </c>
      <c r="T508" s="130"/>
      <c r="U508" s="130"/>
      <c r="V508" s="130"/>
      <c r="W508" s="130"/>
      <c r="X508" s="130"/>
      <c r="Y508" s="130"/>
      <c r="Z508" s="130"/>
      <c r="AA508" s="130"/>
      <c r="AB508" s="130"/>
      <c r="AC508" s="130"/>
      <c r="AD508" s="130"/>
      <c r="AE508" s="130"/>
      <c r="AF508" s="130"/>
      <c r="AG508" s="130"/>
      <c r="AH508" s="130"/>
      <c r="AI508" s="130"/>
      <c r="AJ508" s="130"/>
      <c r="AK508" s="130"/>
      <c r="AL508" s="130"/>
      <c r="AM508" s="130"/>
      <c r="AN508" s="130"/>
      <c r="AO508" s="130"/>
      <c r="AP508" s="130"/>
      <c r="AQ508" s="130"/>
      <c r="AR508" s="130"/>
      <c r="AS508" s="130"/>
      <c r="AT508" s="130"/>
      <c r="AU508" s="130"/>
      <c r="AV508" s="130"/>
      <c r="AW508" s="130"/>
      <c r="AX508" s="130"/>
      <c r="AY508" s="130"/>
      <c r="AZ508" s="130"/>
      <c r="BA508" s="130"/>
      <c r="BB508" s="130"/>
      <c r="BC508" s="130"/>
      <c r="BD508" s="130"/>
      <c r="BE508" s="130"/>
      <c r="BF508" s="130"/>
      <c r="BG508" s="130"/>
      <c r="BH508" s="130"/>
      <c r="BI508" s="130"/>
      <c r="BJ508" s="130"/>
      <c r="BK508" s="130"/>
      <c r="BL508" s="130"/>
      <c r="BM508" s="130"/>
      <c r="BN508" s="130"/>
      <c r="BO508" s="130"/>
      <c r="BP508" s="130"/>
      <c r="BQ508" s="130"/>
      <c r="BR508" s="130"/>
      <c r="BS508" s="130"/>
      <c r="BT508" s="130"/>
      <c r="BU508" s="130"/>
      <c r="BV508" s="130"/>
      <c r="BW508" s="130"/>
      <c r="BX508" s="130"/>
      <c r="BY508" s="130"/>
      <c r="BZ508" s="130"/>
      <c r="CA508" s="130"/>
      <c r="CB508" s="130"/>
      <c r="CC508" s="130"/>
      <c r="CD508" s="130"/>
      <c r="CE508" s="130"/>
      <c r="CF508" s="130"/>
      <c r="CG508" s="130"/>
      <c r="CH508" s="130"/>
      <c r="CI508" s="130"/>
      <c r="CJ508" s="130"/>
      <c r="CK508" s="130"/>
      <c r="CL508" s="130"/>
      <c r="CM508" s="130"/>
      <c r="CN508" s="130"/>
      <c r="CO508" s="130"/>
      <c r="CP508" s="130"/>
      <c r="CQ508" s="130"/>
      <c r="CR508" s="130"/>
      <c r="CS508" s="130"/>
      <c r="CT508" s="130"/>
      <c r="CU508" s="130"/>
      <c r="CV508" s="130"/>
      <c r="CW508" s="130"/>
      <c r="CX508" s="130"/>
      <c r="CY508" s="130"/>
      <c r="CZ508" s="130"/>
      <c r="DA508" s="130"/>
      <c r="DB508" s="130"/>
      <c r="DC508" s="130"/>
      <c r="DD508" s="130"/>
      <c r="DE508" s="130"/>
      <c r="DF508" s="130"/>
      <c r="DG508" s="130"/>
      <c r="DH508" s="130"/>
      <c r="DI508" s="130"/>
      <c r="DJ508" s="130"/>
      <c r="DK508" s="130"/>
      <c r="DL508" s="130"/>
      <c r="DM508" s="130"/>
      <c r="DN508" s="130"/>
      <c r="DO508" s="130"/>
      <c r="DP508" s="130"/>
      <c r="DQ508" s="130"/>
      <c r="DR508" s="130"/>
      <c r="DS508" s="130"/>
      <c r="DT508" s="130"/>
      <c r="DU508" s="130"/>
      <c r="DV508" s="130"/>
      <c r="DW508" s="130"/>
      <c r="DX508" s="130"/>
      <c r="DY508" s="130"/>
      <c r="DZ508" s="130"/>
      <c r="EA508" s="130"/>
      <c r="EB508" s="130"/>
      <c r="EC508" s="130"/>
      <c r="ED508" s="130"/>
      <c r="EE508" s="130"/>
      <c r="EF508" s="130"/>
      <c r="EG508" s="130"/>
      <c r="EH508" s="130"/>
      <c r="EI508" s="130"/>
      <c r="EJ508" s="130"/>
      <c r="EK508" s="130"/>
      <c r="EL508" s="130"/>
      <c r="EM508" s="130"/>
      <c r="EN508" s="130"/>
      <c r="EO508" s="130"/>
      <c r="EP508" s="130"/>
      <c r="EQ508" s="130"/>
      <c r="ER508" s="130"/>
      <c r="ES508" s="130"/>
      <c r="ET508" s="130"/>
      <c r="EU508" s="130"/>
      <c r="EV508" s="130"/>
      <c r="EW508" s="130"/>
      <c r="EX508" s="130"/>
      <c r="EY508" s="130"/>
      <c r="EZ508" s="130"/>
      <c r="FA508" s="130"/>
      <c r="FB508" s="130"/>
      <c r="FC508" s="130"/>
      <c r="FD508" s="130"/>
      <c r="FE508" s="130"/>
      <c r="FF508" s="130"/>
      <c r="FG508" s="130"/>
      <c r="FH508" s="130"/>
      <c r="FI508" s="130"/>
      <c r="FJ508" s="130"/>
      <c r="FK508" s="130"/>
      <c r="FL508" s="130"/>
      <c r="FM508" s="130"/>
      <c r="FN508" s="130"/>
      <c r="FO508" s="130"/>
      <c r="FP508" s="130"/>
      <c r="FQ508" s="130"/>
      <c r="FR508" s="130"/>
      <c r="FS508" s="130"/>
      <c r="FT508" s="130"/>
      <c r="FU508" s="130"/>
      <c r="FV508" s="130"/>
      <c r="FW508" s="130"/>
      <c r="FX508" s="130"/>
      <c r="FY508" s="130"/>
      <c r="FZ508" s="130"/>
      <c r="GA508" s="130"/>
      <c r="GB508" s="130"/>
      <c r="GC508" s="130"/>
      <c r="GD508" s="130"/>
      <c r="GE508" s="130"/>
      <c r="GF508" s="130"/>
      <c r="GG508" s="130"/>
      <c r="GH508" s="130"/>
      <c r="GI508" s="130"/>
      <c r="GJ508" s="130"/>
      <c r="GK508" s="130"/>
      <c r="GL508" s="130"/>
      <c r="GM508" s="130"/>
      <c r="GN508" s="130"/>
      <c r="GO508" s="130"/>
      <c r="GP508" s="130"/>
      <c r="GQ508" s="130"/>
      <c r="GR508" s="130"/>
      <c r="GS508" s="130"/>
      <c r="GT508" s="130"/>
      <c r="GU508" s="130"/>
      <c r="GV508" s="130"/>
      <c r="GW508" s="130"/>
      <c r="GX508" s="130"/>
      <c r="GY508" s="130"/>
      <c r="GZ508" s="130"/>
      <c r="HA508" s="130"/>
      <c r="HB508" s="130"/>
      <c r="HC508" s="130"/>
      <c r="HD508" s="130"/>
      <c r="HE508" s="130"/>
      <c r="HF508" s="130"/>
      <c r="HG508" s="130"/>
      <c r="HH508" s="130"/>
      <c r="HI508" s="130"/>
      <c r="HJ508" s="130"/>
      <c r="HK508" s="130"/>
      <c r="HL508" s="130"/>
      <c r="HM508" s="130"/>
      <c r="HN508" s="130"/>
      <c r="HO508" s="130"/>
      <c r="HP508" s="130"/>
      <c r="HQ508" s="130"/>
    </row>
    <row r="509" spans="1:225" s="139" customFormat="1" ht="13.05" x14ac:dyDescent="0.3">
      <c r="A509" s="11">
        <v>84704</v>
      </c>
      <c r="B509" s="10">
        <v>43722</v>
      </c>
      <c r="C509" s="11" t="s">
        <v>647</v>
      </c>
      <c r="D509" s="11" t="s">
        <v>240</v>
      </c>
      <c r="E509" s="11" t="str">
        <f t="shared" si="54"/>
        <v>InActive</v>
      </c>
      <c r="F509" s="12">
        <v>7</v>
      </c>
      <c r="G509" s="15">
        <v>791</v>
      </c>
      <c r="H509" s="15">
        <f t="shared" si="55"/>
        <v>113</v>
      </c>
      <c r="I509" s="13"/>
      <c r="J509" s="28"/>
      <c r="K509" s="29"/>
      <c r="L509" s="12">
        <f t="shared" si="58"/>
        <v>7</v>
      </c>
      <c r="M509" s="15">
        <f t="shared" si="59"/>
        <v>791</v>
      </c>
      <c r="N509" s="12"/>
      <c r="O509" s="15"/>
      <c r="P509" s="12">
        <f>SUMIF('Boarding Checkouts'!$D:$D,$A509,'Boarding Checkouts'!E:E)</f>
        <v>7</v>
      </c>
      <c r="Q509" s="15">
        <f>SUMIF('Boarding Checkouts'!$D:$D,$A509,'Boarding Checkouts'!G:G)</f>
        <v>791</v>
      </c>
      <c r="R509" s="12">
        <f t="shared" si="53"/>
        <v>0</v>
      </c>
      <c r="S509" s="15">
        <f t="shared" si="57"/>
        <v>0</v>
      </c>
      <c r="T509" s="130"/>
      <c r="U509" s="130"/>
      <c r="V509" s="130"/>
      <c r="W509" s="130"/>
      <c r="X509" s="130"/>
      <c r="Y509" s="130"/>
      <c r="Z509" s="130"/>
      <c r="AA509" s="130"/>
      <c r="AB509" s="130"/>
      <c r="AC509" s="130"/>
      <c r="AD509" s="130"/>
      <c r="AE509" s="130"/>
      <c r="AF509" s="130"/>
      <c r="AG509" s="130"/>
      <c r="AH509" s="130"/>
      <c r="AI509" s="130"/>
      <c r="AJ509" s="130"/>
      <c r="AK509" s="130"/>
      <c r="AL509" s="130"/>
      <c r="AM509" s="130"/>
      <c r="AN509" s="130"/>
      <c r="AO509" s="130"/>
      <c r="AP509" s="130"/>
      <c r="AQ509" s="130"/>
      <c r="AR509" s="130"/>
      <c r="AS509" s="130"/>
      <c r="AT509" s="130"/>
      <c r="AU509" s="130"/>
      <c r="AV509" s="130"/>
      <c r="AW509" s="130"/>
      <c r="AX509" s="130"/>
      <c r="AY509" s="130"/>
      <c r="AZ509" s="130"/>
      <c r="BA509" s="130"/>
      <c r="BB509" s="130"/>
      <c r="BC509" s="130"/>
      <c r="BD509" s="130"/>
      <c r="BE509" s="130"/>
      <c r="BF509" s="130"/>
      <c r="BG509" s="130"/>
      <c r="BH509" s="130"/>
      <c r="BI509" s="130"/>
      <c r="BJ509" s="130"/>
      <c r="BK509" s="130"/>
      <c r="BL509" s="130"/>
      <c r="BM509" s="130"/>
      <c r="BN509" s="130"/>
      <c r="BO509" s="130"/>
      <c r="BP509" s="130"/>
      <c r="BQ509" s="130"/>
      <c r="BR509" s="130"/>
      <c r="BS509" s="130"/>
      <c r="BT509" s="130"/>
      <c r="BU509" s="130"/>
      <c r="BV509" s="130"/>
      <c r="BW509" s="130"/>
      <c r="BX509" s="130"/>
      <c r="BY509" s="130"/>
      <c r="BZ509" s="130"/>
      <c r="CA509" s="130"/>
      <c r="CB509" s="130"/>
      <c r="CC509" s="130"/>
      <c r="CD509" s="130"/>
      <c r="CE509" s="130"/>
      <c r="CF509" s="130"/>
      <c r="CG509" s="130"/>
      <c r="CH509" s="130"/>
      <c r="CI509" s="130"/>
      <c r="CJ509" s="130"/>
      <c r="CK509" s="130"/>
      <c r="CL509" s="130"/>
      <c r="CM509" s="130"/>
      <c r="CN509" s="130"/>
      <c r="CO509" s="130"/>
      <c r="CP509" s="130"/>
      <c r="CQ509" s="130"/>
      <c r="CR509" s="130"/>
      <c r="CS509" s="130"/>
      <c r="CT509" s="130"/>
      <c r="CU509" s="130"/>
      <c r="CV509" s="130"/>
      <c r="CW509" s="130"/>
      <c r="CX509" s="130"/>
      <c r="CY509" s="130"/>
      <c r="CZ509" s="130"/>
      <c r="DA509" s="130"/>
      <c r="DB509" s="130"/>
      <c r="DC509" s="130"/>
      <c r="DD509" s="130"/>
      <c r="DE509" s="130"/>
      <c r="DF509" s="130"/>
      <c r="DG509" s="130"/>
      <c r="DH509" s="130"/>
      <c r="DI509" s="130"/>
      <c r="DJ509" s="130"/>
      <c r="DK509" s="130"/>
      <c r="DL509" s="130"/>
      <c r="DM509" s="130"/>
      <c r="DN509" s="130"/>
      <c r="DO509" s="130"/>
      <c r="DP509" s="130"/>
      <c r="DQ509" s="130"/>
      <c r="DR509" s="130"/>
      <c r="DS509" s="130"/>
      <c r="DT509" s="130"/>
      <c r="DU509" s="130"/>
      <c r="DV509" s="130"/>
      <c r="DW509" s="130"/>
      <c r="DX509" s="130"/>
      <c r="DY509" s="130"/>
      <c r="DZ509" s="130"/>
      <c r="EA509" s="130"/>
      <c r="EB509" s="130"/>
      <c r="EC509" s="130"/>
      <c r="ED509" s="130"/>
      <c r="EE509" s="130"/>
      <c r="EF509" s="130"/>
      <c r="EG509" s="130"/>
      <c r="EH509" s="130"/>
      <c r="EI509" s="130"/>
      <c r="EJ509" s="130"/>
      <c r="EK509" s="130"/>
      <c r="EL509" s="130"/>
      <c r="EM509" s="130"/>
      <c r="EN509" s="130"/>
      <c r="EO509" s="130"/>
      <c r="EP509" s="130"/>
      <c r="EQ509" s="130"/>
      <c r="ER509" s="130"/>
      <c r="ES509" s="130"/>
      <c r="ET509" s="130"/>
      <c r="EU509" s="130"/>
      <c r="EV509" s="130"/>
      <c r="EW509" s="130"/>
      <c r="EX509" s="130"/>
      <c r="EY509" s="130"/>
      <c r="EZ509" s="130"/>
      <c r="FA509" s="130"/>
      <c r="FB509" s="130"/>
      <c r="FC509" s="130"/>
      <c r="FD509" s="130"/>
      <c r="FE509" s="130"/>
      <c r="FF509" s="130"/>
      <c r="FG509" s="130"/>
      <c r="FH509" s="130"/>
      <c r="FI509" s="130"/>
      <c r="FJ509" s="130"/>
      <c r="FK509" s="130"/>
      <c r="FL509" s="130"/>
      <c r="FM509" s="130"/>
      <c r="FN509" s="130"/>
      <c r="FO509" s="130"/>
      <c r="FP509" s="130"/>
      <c r="FQ509" s="130"/>
      <c r="FR509" s="130"/>
      <c r="FS509" s="130"/>
      <c r="FT509" s="130"/>
      <c r="FU509" s="130"/>
      <c r="FV509" s="130"/>
      <c r="FW509" s="130"/>
      <c r="FX509" s="130"/>
      <c r="FY509" s="130"/>
      <c r="FZ509" s="130"/>
      <c r="GA509" s="130"/>
      <c r="GB509" s="130"/>
      <c r="GC509" s="130"/>
      <c r="GD509" s="130"/>
      <c r="GE509" s="130"/>
      <c r="GF509" s="130"/>
      <c r="GG509" s="130"/>
      <c r="GH509" s="130"/>
      <c r="GI509" s="130"/>
      <c r="GJ509" s="130"/>
      <c r="GK509" s="130"/>
      <c r="GL509" s="130"/>
      <c r="GM509" s="130"/>
      <c r="GN509" s="130"/>
      <c r="GO509" s="130"/>
      <c r="GP509" s="130"/>
      <c r="GQ509" s="130"/>
      <c r="GR509" s="130"/>
      <c r="GS509" s="130"/>
      <c r="GT509" s="130"/>
      <c r="GU509" s="130"/>
      <c r="GV509" s="130"/>
      <c r="GW509" s="130"/>
      <c r="GX509" s="130"/>
      <c r="GY509" s="130"/>
      <c r="GZ509" s="130"/>
      <c r="HA509" s="130"/>
      <c r="HB509" s="130"/>
      <c r="HC509" s="130"/>
      <c r="HD509" s="130"/>
      <c r="HE509" s="130"/>
      <c r="HF509" s="130"/>
      <c r="HG509" s="130"/>
      <c r="HH509" s="130"/>
      <c r="HI509" s="130"/>
      <c r="HJ509" s="130"/>
      <c r="HK509" s="130"/>
      <c r="HL509" s="130"/>
      <c r="HM509" s="130"/>
      <c r="HN509" s="130"/>
      <c r="HO509" s="130"/>
      <c r="HP509" s="130"/>
      <c r="HQ509" s="130"/>
    </row>
    <row r="510" spans="1:225" ht="13.05" x14ac:dyDescent="0.3">
      <c r="A510" s="126">
        <v>84762</v>
      </c>
      <c r="B510" s="128">
        <v>43720</v>
      </c>
      <c r="C510" s="126" t="s">
        <v>1791</v>
      </c>
      <c r="D510" s="126" t="s">
        <v>232</v>
      </c>
      <c r="E510" s="11" t="str">
        <f t="shared" si="54"/>
        <v>Active</v>
      </c>
      <c r="F510" s="129">
        <v>14</v>
      </c>
      <c r="G510" s="127">
        <v>714</v>
      </c>
      <c r="H510" s="127">
        <f t="shared" si="55"/>
        <v>51</v>
      </c>
      <c r="I510" s="130"/>
      <c r="J510" s="129"/>
      <c r="K510" s="127"/>
      <c r="L510" s="129">
        <f t="shared" si="58"/>
        <v>14</v>
      </c>
      <c r="M510" s="127">
        <f t="shared" si="59"/>
        <v>714</v>
      </c>
      <c r="N510" s="129"/>
      <c r="O510" s="127"/>
      <c r="P510" s="129">
        <f>SUMIF('Boarding Checkouts'!$D:$D,$A510,'Boarding Checkouts'!E:E)</f>
        <v>10</v>
      </c>
      <c r="Q510" s="127">
        <f>SUMIF('Boarding Checkouts'!$D:$D,$A510,'Boarding Checkouts'!G:G)</f>
        <v>510</v>
      </c>
      <c r="R510" s="129">
        <f t="shared" si="53"/>
        <v>4</v>
      </c>
      <c r="S510" s="127">
        <f t="shared" si="57"/>
        <v>204</v>
      </c>
      <c r="U510" s="130"/>
      <c r="V510" s="130"/>
      <c r="W510" s="130"/>
      <c r="X510" s="130"/>
      <c r="Y510" s="130"/>
      <c r="Z510" s="130"/>
      <c r="AA510" s="130"/>
      <c r="AB510" s="130"/>
      <c r="AC510" s="130"/>
      <c r="AD510" s="130"/>
      <c r="AE510" s="130"/>
      <c r="AF510" s="130"/>
      <c r="AG510" s="130"/>
      <c r="AH510" s="130"/>
      <c r="AI510" s="130"/>
      <c r="AJ510" s="130"/>
      <c r="AK510" s="130"/>
      <c r="AL510" s="130"/>
      <c r="AM510" s="130"/>
      <c r="AN510" s="130"/>
      <c r="AO510" s="130"/>
      <c r="AP510" s="130"/>
      <c r="AQ510" s="130"/>
      <c r="AR510" s="130"/>
      <c r="AS510" s="130"/>
      <c r="AT510" s="130"/>
      <c r="AU510" s="130"/>
      <c r="AV510" s="130"/>
      <c r="AW510" s="130"/>
      <c r="AX510" s="130"/>
      <c r="AY510" s="130"/>
      <c r="AZ510" s="130"/>
      <c r="BA510" s="130"/>
      <c r="BB510" s="130"/>
      <c r="BC510" s="130"/>
      <c r="BD510" s="130"/>
      <c r="BE510" s="130"/>
      <c r="BF510" s="130"/>
      <c r="BG510" s="130"/>
      <c r="BH510" s="130"/>
      <c r="BI510" s="130"/>
      <c r="BJ510" s="130"/>
      <c r="BK510" s="130"/>
      <c r="BL510" s="130"/>
      <c r="BM510" s="130"/>
      <c r="BN510" s="130"/>
      <c r="BO510" s="130"/>
      <c r="BP510" s="130"/>
      <c r="BQ510" s="130"/>
      <c r="BR510" s="130"/>
      <c r="BS510" s="130"/>
      <c r="BT510" s="130"/>
      <c r="BU510" s="130"/>
      <c r="BV510" s="130"/>
      <c r="BW510" s="130"/>
      <c r="BX510" s="130"/>
      <c r="BY510" s="130"/>
      <c r="BZ510" s="130"/>
      <c r="CA510" s="130"/>
      <c r="CB510" s="130"/>
      <c r="CC510" s="130"/>
      <c r="CD510" s="130"/>
      <c r="CE510" s="130"/>
      <c r="CF510" s="130"/>
      <c r="CG510" s="130"/>
      <c r="CH510" s="130"/>
      <c r="CI510" s="130"/>
      <c r="CJ510" s="130"/>
      <c r="CK510" s="130"/>
      <c r="CL510" s="130"/>
      <c r="CM510" s="130"/>
      <c r="CN510" s="130"/>
      <c r="CO510" s="130"/>
      <c r="CP510" s="130"/>
      <c r="CQ510" s="130"/>
      <c r="CR510" s="130"/>
      <c r="CS510" s="130"/>
      <c r="CT510" s="130"/>
      <c r="CU510" s="130"/>
      <c r="CV510" s="130"/>
      <c r="CW510" s="130"/>
      <c r="CX510" s="130"/>
      <c r="CY510" s="130"/>
      <c r="CZ510" s="130"/>
      <c r="DA510" s="130"/>
      <c r="DB510" s="130"/>
      <c r="DC510" s="130"/>
      <c r="DD510" s="130"/>
      <c r="DE510" s="130"/>
      <c r="DF510" s="130"/>
      <c r="DG510" s="130"/>
      <c r="DH510" s="130"/>
      <c r="DI510" s="130"/>
      <c r="DJ510" s="130"/>
      <c r="DK510" s="130"/>
      <c r="DL510" s="130"/>
      <c r="DM510" s="130"/>
      <c r="DN510" s="130"/>
      <c r="DO510" s="130"/>
      <c r="DP510" s="130"/>
      <c r="DQ510" s="130"/>
      <c r="DR510" s="130"/>
      <c r="DS510" s="130"/>
      <c r="DT510" s="130"/>
      <c r="DU510" s="130"/>
      <c r="DV510" s="130"/>
      <c r="DW510" s="130"/>
      <c r="DX510" s="130"/>
      <c r="DY510" s="130"/>
      <c r="DZ510" s="130"/>
      <c r="EA510" s="130"/>
      <c r="EB510" s="130"/>
      <c r="EC510" s="130"/>
      <c r="ED510" s="130"/>
      <c r="EE510" s="130"/>
      <c r="EF510" s="130"/>
      <c r="EG510" s="130"/>
      <c r="EH510" s="130"/>
      <c r="EI510" s="130"/>
      <c r="EJ510" s="130"/>
      <c r="EK510" s="130"/>
      <c r="EL510" s="130"/>
      <c r="EM510" s="130"/>
      <c r="EN510" s="130"/>
      <c r="EO510" s="130"/>
      <c r="EP510" s="130"/>
      <c r="EQ510" s="130"/>
      <c r="ER510" s="130"/>
      <c r="ES510" s="130"/>
      <c r="ET510" s="130"/>
      <c r="EU510" s="130"/>
      <c r="EV510" s="130"/>
      <c r="EW510" s="130"/>
      <c r="EX510" s="130"/>
      <c r="EY510" s="130"/>
      <c r="EZ510" s="130"/>
      <c r="FA510" s="130"/>
      <c r="FB510" s="130"/>
      <c r="FC510" s="130"/>
      <c r="FD510" s="130"/>
      <c r="FE510" s="130"/>
      <c r="FF510" s="130"/>
      <c r="FG510" s="130"/>
      <c r="FH510" s="130"/>
      <c r="FI510" s="130"/>
      <c r="FJ510" s="130"/>
      <c r="FK510" s="130"/>
      <c r="FL510" s="130"/>
      <c r="FM510" s="130"/>
      <c r="FN510" s="130"/>
      <c r="FO510" s="130"/>
      <c r="FP510" s="130"/>
      <c r="FQ510" s="130"/>
      <c r="FR510" s="130"/>
      <c r="FS510" s="130"/>
      <c r="FT510" s="130"/>
      <c r="FU510" s="130"/>
      <c r="FV510" s="130"/>
      <c r="FW510" s="130"/>
      <c r="FX510" s="130"/>
      <c r="FY510" s="130"/>
      <c r="FZ510" s="130"/>
      <c r="GA510" s="130"/>
      <c r="GB510" s="130"/>
      <c r="GC510" s="130"/>
      <c r="GD510" s="130"/>
      <c r="GE510" s="130"/>
      <c r="GF510" s="130"/>
      <c r="GG510" s="130"/>
      <c r="GH510" s="130"/>
      <c r="GI510" s="130"/>
      <c r="GJ510" s="130"/>
      <c r="GK510" s="130"/>
      <c r="GL510" s="130"/>
      <c r="GM510" s="130"/>
      <c r="GN510" s="130"/>
      <c r="GO510" s="130"/>
      <c r="GP510" s="130"/>
      <c r="GQ510" s="130"/>
      <c r="GR510" s="130"/>
      <c r="GS510" s="130"/>
      <c r="GT510" s="130"/>
      <c r="GU510" s="130"/>
      <c r="GV510" s="130"/>
      <c r="GW510" s="130"/>
      <c r="GX510" s="130"/>
      <c r="GY510" s="130"/>
      <c r="GZ510" s="130"/>
      <c r="HA510" s="130"/>
      <c r="HB510" s="130"/>
      <c r="HC510" s="130"/>
      <c r="HD510" s="130"/>
      <c r="HE510" s="130"/>
      <c r="HF510" s="130"/>
      <c r="HG510" s="130"/>
      <c r="HH510" s="130"/>
      <c r="HI510" s="130"/>
      <c r="HJ510" s="130"/>
      <c r="HK510" s="130"/>
      <c r="HL510" s="130"/>
      <c r="HM510" s="130"/>
      <c r="HN510" s="130"/>
      <c r="HO510" s="130"/>
      <c r="HP510" s="130"/>
      <c r="HQ510" s="130"/>
    </row>
    <row r="511" spans="1:225" s="130" customFormat="1" ht="13.05" x14ac:dyDescent="0.3">
      <c r="A511" s="126">
        <v>84800</v>
      </c>
      <c r="B511" s="128">
        <v>43721</v>
      </c>
      <c r="C511" s="126" t="s">
        <v>175</v>
      </c>
      <c r="D511" s="126" t="s">
        <v>238</v>
      </c>
      <c r="E511" s="11" t="str">
        <f t="shared" si="54"/>
        <v>Active</v>
      </c>
      <c r="F511" s="129">
        <v>14</v>
      </c>
      <c r="G511" s="127">
        <v>1008</v>
      </c>
      <c r="H511" s="127">
        <f t="shared" si="55"/>
        <v>72</v>
      </c>
      <c r="J511" s="129"/>
      <c r="K511" s="127"/>
      <c r="L511" s="129">
        <f t="shared" si="58"/>
        <v>14</v>
      </c>
      <c r="M511" s="127">
        <f t="shared" si="59"/>
        <v>1008</v>
      </c>
      <c r="N511" s="129"/>
      <c r="O511" s="127"/>
      <c r="P511" s="129">
        <f>SUMIF('Boarding Checkouts'!$D:$D,$A511,'Boarding Checkouts'!E:E)</f>
        <v>13</v>
      </c>
      <c r="Q511" s="127">
        <f>SUMIF('Boarding Checkouts'!$D:$D,$A511,'Boarding Checkouts'!G:G)</f>
        <v>936</v>
      </c>
      <c r="R511" s="129">
        <f t="shared" si="53"/>
        <v>1</v>
      </c>
      <c r="S511" s="127">
        <f t="shared" si="57"/>
        <v>72</v>
      </c>
    </row>
    <row r="512" spans="1:225" s="130" customFormat="1" ht="13.05" x14ac:dyDescent="0.3">
      <c r="A512" s="11">
        <v>84840</v>
      </c>
      <c r="B512" s="10">
        <v>43722</v>
      </c>
      <c r="C512" s="11" t="s">
        <v>197</v>
      </c>
      <c r="D512" s="11" t="s">
        <v>232</v>
      </c>
      <c r="E512" s="11" t="str">
        <f t="shared" si="54"/>
        <v>Active</v>
      </c>
      <c r="F512" s="12">
        <v>7</v>
      </c>
      <c r="G512" s="15">
        <v>371</v>
      </c>
      <c r="H512" s="15">
        <f t="shared" si="55"/>
        <v>53</v>
      </c>
      <c r="I512" s="13"/>
      <c r="J512" s="28"/>
      <c r="K512" s="29"/>
      <c r="L512" s="12">
        <f t="shared" si="58"/>
        <v>7</v>
      </c>
      <c r="M512" s="15">
        <f t="shared" si="59"/>
        <v>371</v>
      </c>
      <c r="N512" s="12"/>
      <c r="O512" s="15"/>
      <c r="P512" s="12">
        <f>SUMIF('Boarding Checkouts'!$D:$D,$A512,'Boarding Checkouts'!E:E)</f>
        <v>3</v>
      </c>
      <c r="Q512" s="15">
        <f>SUMIF('Boarding Checkouts'!$D:$D,$A512,'Boarding Checkouts'!G:G)</f>
        <v>159</v>
      </c>
      <c r="R512" s="12">
        <f t="shared" ref="R512:R518" si="60">SUM(L512,N512,-P512)</f>
        <v>4</v>
      </c>
      <c r="S512" s="15">
        <f t="shared" si="57"/>
        <v>212</v>
      </c>
    </row>
    <row r="513" spans="1:19" s="130" customFormat="1" ht="13.05" x14ac:dyDescent="0.3">
      <c r="A513" s="11">
        <v>84930</v>
      </c>
      <c r="B513" s="10">
        <v>43724</v>
      </c>
      <c r="C513" s="11" t="s">
        <v>922</v>
      </c>
      <c r="D513" s="11" t="s">
        <v>238</v>
      </c>
      <c r="E513" s="11" t="str">
        <f t="shared" si="54"/>
        <v>Active</v>
      </c>
      <c r="F513" s="12">
        <v>7</v>
      </c>
      <c r="G513" s="15">
        <v>518</v>
      </c>
      <c r="H513" s="15">
        <f t="shared" si="55"/>
        <v>74</v>
      </c>
      <c r="I513" s="13"/>
      <c r="J513" s="28"/>
      <c r="K513" s="29"/>
      <c r="L513" s="12">
        <f t="shared" si="58"/>
        <v>7</v>
      </c>
      <c r="M513" s="15">
        <f t="shared" si="59"/>
        <v>518</v>
      </c>
      <c r="N513" s="12"/>
      <c r="O513" s="15"/>
      <c r="P513" s="12">
        <f>SUMIF('Boarding Checkouts'!$D:$D,$A513,'Boarding Checkouts'!E:E)</f>
        <v>6</v>
      </c>
      <c r="Q513" s="15">
        <f>SUMIF('Boarding Checkouts'!$D:$D,$A513,'Boarding Checkouts'!G:G)</f>
        <v>444</v>
      </c>
      <c r="R513" s="12">
        <f t="shared" si="60"/>
        <v>1</v>
      </c>
      <c r="S513" s="15">
        <f t="shared" si="57"/>
        <v>74</v>
      </c>
    </row>
    <row r="514" spans="1:19" s="130" customFormat="1" ht="13.05" x14ac:dyDescent="0.3">
      <c r="A514" s="126">
        <v>84976</v>
      </c>
      <c r="B514" s="128">
        <v>43724</v>
      </c>
      <c r="C514" s="126" t="s">
        <v>272</v>
      </c>
      <c r="D514" s="126" t="s">
        <v>232</v>
      </c>
      <c r="E514" s="11" t="str">
        <f t="shared" si="54"/>
        <v>Active</v>
      </c>
      <c r="F514" s="129">
        <v>14</v>
      </c>
      <c r="G514" s="127">
        <v>714</v>
      </c>
      <c r="H514" s="127">
        <f t="shared" ref="H514:H526" si="61">ROUND(G514/F514,2)</f>
        <v>51</v>
      </c>
      <c r="J514" s="129"/>
      <c r="K514" s="127"/>
      <c r="L514" s="129">
        <f t="shared" si="58"/>
        <v>14</v>
      </c>
      <c r="M514" s="127">
        <f t="shared" si="59"/>
        <v>714</v>
      </c>
      <c r="N514" s="129"/>
      <c r="O514" s="127"/>
      <c r="P514" s="129">
        <f>SUMIF('Boarding Checkouts'!$D:$D,$A514,'Boarding Checkouts'!E:E)</f>
        <v>13</v>
      </c>
      <c r="Q514" s="127">
        <f>SUMIF('Boarding Checkouts'!$D:$D,$A514,'Boarding Checkouts'!G:G)</f>
        <v>663</v>
      </c>
      <c r="R514" s="129">
        <f t="shared" si="60"/>
        <v>1</v>
      </c>
      <c r="S514" s="127">
        <f t="shared" si="57"/>
        <v>51</v>
      </c>
    </row>
    <row r="515" spans="1:19" s="130" customFormat="1" ht="13.05" x14ac:dyDescent="0.3">
      <c r="A515" s="126">
        <v>85026</v>
      </c>
      <c r="B515" s="128">
        <v>43725</v>
      </c>
      <c r="C515" s="126" t="s">
        <v>82</v>
      </c>
      <c r="D515" s="126" t="s">
        <v>240</v>
      </c>
      <c r="E515" s="11" t="str">
        <f t="shared" si="54"/>
        <v>Active</v>
      </c>
      <c r="F515" s="129">
        <v>14</v>
      </c>
      <c r="G515" s="127">
        <v>1526</v>
      </c>
      <c r="H515" s="127">
        <f t="shared" si="61"/>
        <v>109</v>
      </c>
      <c r="J515" s="129"/>
      <c r="K515" s="127"/>
      <c r="L515" s="129">
        <f t="shared" si="58"/>
        <v>14</v>
      </c>
      <c r="M515" s="127">
        <f t="shared" si="59"/>
        <v>1526</v>
      </c>
      <c r="N515" s="129"/>
      <c r="O515" s="127"/>
      <c r="P515" s="129">
        <f>SUMIF('Boarding Checkouts'!$D:$D,$A515,'Boarding Checkouts'!E:E)</f>
        <v>9</v>
      </c>
      <c r="Q515" s="127">
        <f>SUMIF('Boarding Checkouts'!$D:$D,$A515,'Boarding Checkouts'!G:G)</f>
        <v>981</v>
      </c>
      <c r="R515" s="129">
        <f t="shared" si="60"/>
        <v>5</v>
      </c>
      <c r="S515" s="127">
        <f t="shared" si="57"/>
        <v>545</v>
      </c>
    </row>
    <row r="516" spans="1:19" ht="13.05" x14ac:dyDescent="0.3">
      <c r="A516" s="11">
        <v>85091</v>
      </c>
      <c r="B516" s="10">
        <v>43730</v>
      </c>
      <c r="C516" s="11" t="s">
        <v>2322</v>
      </c>
      <c r="D516" s="126" t="s">
        <v>232</v>
      </c>
      <c r="E516" s="11" t="str">
        <f t="shared" si="54"/>
        <v>Active</v>
      </c>
      <c r="F516" s="129">
        <v>7</v>
      </c>
      <c r="G516" s="127">
        <v>371</v>
      </c>
      <c r="H516" s="127">
        <f t="shared" si="61"/>
        <v>53</v>
      </c>
      <c r="I516" s="130"/>
      <c r="J516" s="129"/>
      <c r="K516" s="127"/>
      <c r="L516" s="129">
        <f t="shared" si="58"/>
        <v>7</v>
      </c>
      <c r="M516" s="127">
        <f t="shared" si="59"/>
        <v>371</v>
      </c>
      <c r="N516" s="129"/>
      <c r="O516" s="127"/>
      <c r="P516" s="129">
        <f>SUMIF('Boarding Checkouts'!$D:$D,$A516,'Boarding Checkouts'!E:E)</f>
        <v>0</v>
      </c>
      <c r="Q516" s="127">
        <f>SUMIF('Boarding Checkouts'!$D:$D,$A516,'Boarding Checkouts'!G:G)</f>
        <v>0</v>
      </c>
      <c r="R516" s="129">
        <f t="shared" si="60"/>
        <v>7</v>
      </c>
      <c r="S516" s="127">
        <f t="shared" si="57"/>
        <v>371</v>
      </c>
    </row>
    <row r="517" spans="1:19" ht="13.05" x14ac:dyDescent="0.3">
      <c r="A517" s="11">
        <v>85248</v>
      </c>
      <c r="B517" s="10">
        <v>43730</v>
      </c>
      <c r="C517" s="126" t="s">
        <v>254</v>
      </c>
      <c r="D517" s="126" t="s">
        <v>232</v>
      </c>
      <c r="E517" s="11" t="str">
        <f t="shared" si="54"/>
        <v>InActive</v>
      </c>
      <c r="F517" s="129">
        <v>14</v>
      </c>
      <c r="G517" s="127">
        <v>714</v>
      </c>
      <c r="H517" s="127">
        <f t="shared" si="61"/>
        <v>51</v>
      </c>
      <c r="I517" s="130"/>
      <c r="J517" s="129"/>
      <c r="K517" s="127"/>
      <c r="L517" s="129">
        <f t="shared" si="58"/>
        <v>14</v>
      </c>
      <c r="M517" s="127">
        <f t="shared" si="59"/>
        <v>714</v>
      </c>
      <c r="N517" s="129"/>
      <c r="O517" s="127"/>
      <c r="P517" s="129">
        <f>SUMIF('Boarding Checkouts'!$D:$D,$A517,'Boarding Checkouts'!E:E)</f>
        <v>14</v>
      </c>
      <c r="Q517" s="127">
        <f>SUMIF('Boarding Checkouts'!$D:$D,$A517,'Boarding Checkouts'!G:G)</f>
        <v>714</v>
      </c>
      <c r="R517" s="129">
        <f t="shared" si="60"/>
        <v>0</v>
      </c>
      <c r="S517" s="127">
        <f t="shared" si="57"/>
        <v>0</v>
      </c>
    </row>
    <row r="518" spans="1:19" ht="13.05" x14ac:dyDescent="0.3">
      <c r="A518" s="11">
        <v>85397</v>
      </c>
      <c r="B518" s="10">
        <v>43733</v>
      </c>
      <c r="C518" s="11" t="s">
        <v>54</v>
      </c>
      <c r="D518" s="126" t="s">
        <v>232</v>
      </c>
      <c r="E518" s="11" t="str">
        <f t="shared" si="54"/>
        <v>Active</v>
      </c>
      <c r="F518" s="129">
        <v>14</v>
      </c>
      <c r="G518" s="127">
        <v>714</v>
      </c>
      <c r="H518" s="127">
        <f t="shared" si="61"/>
        <v>51</v>
      </c>
      <c r="I518" s="130"/>
      <c r="J518" s="129"/>
      <c r="K518" s="127"/>
      <c r="L518" s="129">
        <f t="shared" si="58"/>
        <v>14</v>
      </c>
      <c r="M518" s="127">
        <f t="shared" si="59"/>
        <v>714</v>
      </c>
      <c r="N518" s="129"/>
      <c r="O518" s="127"/>
      <c r="P518" s="129">
        <f>SUMIF('Boarding Checkouts'!$D:$D,$A518,'Boarding Checkouts'!E:E)</f>
        <v>9</v>
      </c>
      <c r="Q518" s="127">
        <f>SUMIF('Boarding Checkouts'!$D:$D,$A518,'Boarding Checkouts'!G:G)</f>
        <v>459</v>
      </c>
      <c r="R518" s="129">
        <f t="shared" si="60"/>
        <v>5</v>
      </c>
      <c r="S518" s="127">
        <f t="shared" si="57"/>
        <v>255</v>
      </c>
    </row>
    <row r="519" spans="1:19" ht="13.05" x14ac:dyDescent="0.3">
      <c r="A519" s="11">
        <v>85382</v>
      </c>
      <c r="B519" s="10">
        <v>43736</v>
      </c>
      <c r="C519" s="11" t="s">
        <v>1914</v>
      </c>
      <c r="D519" s="126" t="s">
        <v>232</v>
      </c>
      <c r="E519" s="11" t="str">
        <f t="shared" ref="E519:E527" si="62">IF(R519&gt;0,"Active","InActive")</f>
        <v>InActive</v>
      </c>
      <c r="F519" s="129">
        <v>7</v>
      </c>
      <c r="G519" s="127">
        <v>371</v>
      </c>
      <c r="H519" s="127">
        <f t="shared" si="61"/>
        <v>53</v>
      </c>
      <c r="I519" s="130"/>
      <c r="J519" s="129"/>
      <c r="K519" s="127"/>
      <c r="L519" s="129">
        <f t="shared" ref="L519:M527" si="63">F519</f>
        <v>7</v>
      </c>
      <c r="M519" s="127">
        <f t="shared" si="63"/>
        <v>371</v>
      </c>
      <c r="N519" s="129"/>
      <c r="O519" s="127"/>
      <c r="P519" s="129">
        <f>SUMIF('Boarding Checkouts'!$D:$D,$A519,'Boarding Checkouts'!E:E)</f>
        <v>10</v>
      </c>
      <c r="Q519" s="127">
        <f>SUMIF('Boarding Checkouts'!$D:$D,$A519,'Boarding Checkouts'!G:G)</f>
        <v>530</v>
      </c>
      <c r="R519" s="129">
        <f t="shared" ref="R519:S527" si="64">SUM(L519,N519,-P519)</f>
        <v>-3</v>
      </c>
      <c r="S519" s="127">
        <f t="shared" si="64"/>
        <v>-159</v>
      </c>
    </row>
    <row r="520" spans="1:19" ht="13.05" x14ac:dyDescent="0.3">
      <c r="A520" s="11">
        <v>85461</v>
      </c>
      <c r="B520" s="10">
        <v>43737</v>
      </c>
      <c r="C520" s="11" t="s">
        <v>2438</v>
      </c>
      <c r="D520" s="11" t="s">
        <v>285</v>
      </c>
      <c r="E520" s="11" t="str">
        <f t="shared" si="62"/>
        <v>Active</v>
      </c>
      <c r="F520" s="12">
        <v>7</v>
      </c>
      <c r="G520" s="15">
        <v>1008</v>
      </c>
      <c r="H520" s="15">
        <f t="shared" si="61"/>
        <v>144</v>
      </c>
      <c r="J520" s="28"/>
      <c r="K520" s="29"/>
      <c r="L520" s="12">
        <f t="shared" si="63"/>
        <v>7</v>
      </c>
      <c r="M520" s="15">
        <f t="shared" si="63"/>
        <v>1008</v>
      </c>
      <c r="P520" s="12">
        <f>SUMIF('Boarding Checkouts'!$D:$D,$A520,'Boarding Checkouts'!E:E)</f>
        <v>4</v>
      </c>
      <c r="Q520" s="15">
        <f>SUMIF('Boarding Checkouts'!$D:$D,$A520,'Boarding Checkouts'!G:G)</f>
        <v>576</v>
      </c>
      <c r="R520" s="12">
        <f t="shared" si="64"/>
        <v>3</v>
      </c>
      <c r="S520" s="15">
        <f t="shared" si="64"/>
        <v>432</v>
      </c>
    </row>
    <row r="521" spans="1:19" ht="13.05" x14ac:dyDescent="0.3">
      <c r="A521" s="11">
        <v>85518</v>
      </c>
      <c r="B521" s="10">
        <v>43737</v>
      </c>
      <c r="C521" s="11" t="s">
        <v>449</v>
      </c>
      <c r="D521" s="126" t="s">
        <v>232</v>
      </c>
      <c r="E521" s="11" t="str">
        <f t="shared" si="62"/>
        <v>InActive</v>
      </c>
      <c r="F521" s="129">
        <v>7</v>
      </c>
      <c r="G521" s="127">
        <v>371</v>
      </c>
      <c r="H521" s="127">
        <f t="shared" si="61"/>
        <v>53</v>
      </c>
      <c r="I521" s="130"/>
      <c r="J521" s="129"/>
      <c r="K521" s="127"/>
      <c r="L521" s="129">
        <f t="shared" si="63"/>
        <v>7</v>
      </c>
      <c r="M521" s="127">
        <f t="shared" si="63"/>
        <v>371</v>
      </c>
      <c r="N521" s="129"/>
      <c r="O521" s="127"/>
      <c r="P521" s="129">
        <f>SUMIF('Boarding Checkouts'!$D:$D,$A521,'Boarding Checkouts'!E:E)</f>
        <v>7</v>
      </c>
      <c r="Q521" s="127">
        <f>SUMIF('Boarding Checkouts'!$D:$D,$A521,'Boarding Checkouts'!G:G)</f>
        <v>371</v>
      </c>
      <c r="R521" s="129">
        <f t="shared" si="64"/>
        <v>0</v>
      </c>
      <c r="S521" s="127">
        <f t="shared" si="64"/>
        <v>0</v>
      </c>
    </row>
    <row r="522" spans="1:19" ht="13.05" x14ac:dyDescent="0.3">
      <c r="A522" s="11">
        <v>85435</v>
      </c>
      <c r="B522" s="10">
        <v>43737</v>
      </c>
      <c r="C522" s="11" t="s">
        <v>258</v>
      </c>
      <c r="D522" s="126" t="s">
        <v>240</v>
      </c>
      <c r="E522" s="11" t="str">
        <f t="shared" si="62"/>
        <v>InActive</v>
      </c>
      <c r="F522" s="129">
        <v>14</v>
      </c>
      <c r="G522" s="127">
        <v>1526</v>
      </c>
      <c r="H522" s="127">
        <f t="shared" si="61"/>
        <v>109</v>
      </c>
      <c r="I522" s="130"/>
      <c r="J522" s="129"/>
      <c r="K522" s="127"/>
      <c r="L522" s="129">
        <f t="shared" si="63"/>
        <v>14</v>
      </c>
      <c r="M522" s="127">
        <f t="shared" si="63"/>
        <v>1526</v>
      </c>
      <c r="N522" s="129"/>
      <c r="O522" s="127"/>
      <c r="P522" s="129">
        <f>SUMIF('Boarding Checkouts'!$D:$D,$A522,'Boarding Checkouts'!E:E)</f>
        <v>14</v>
      </c>
      <c r="Q522" s="127">
        <f>SUMIF('Boarding Checkouts'!$D:$D,$A522,'Boarding Checkouts'!G:G)</f>
        <v>1526</v>
      </c>
      <c r="R522" s="129">
        <f t="shared" si="64"/>
        <v>0</v>
      </c>
      <c r="S522" s="127">
        <f t="shared" si="64"/>
        <v>0</v>
      </c>
    </row>
    <row r="523" spans="1:19" ht="13.05" x14ac:dyDescent="0.3">
      <c r="A523" s="11">
        <v>85644</v>
      </c>
      <c r="B523" s="10">
        <v>43738</v>
      </c>
      <c r="C523" s="11" t="s">
        <v>1526</v>
      </c>
      <c r="D523" s="126" t="s">
        <v>232</v>
      </c>
      <c r="E523" s="11" t="str">
        <f t="shared" si="62"/>
        <v>Active</v>
      </c>
      <c r="F523" s="129">
        <v>7</v>
      </c>
      <c r="G523" s="127">
        <v>371</v>
      </c>
      <c r="H523" s="127">
        <f t="shared" si="61"/>
        <v>53</v>
      </c>
      <c r="I523" s="130"/>
      <c r="J523" s="129"/>
      <c r="K523" s="127"/>
      <c r="L523" s="129">
        <f t="shared" si="63"/>
        <v>7</v>
      </c>
      <c r="M523" s="127">
        <f t="shared" si="63"/>
        <v>371</v>
      </c>
      <c r="N523" s="129"/>
      <c r="O523" s="127"/>
      <c r="P523" s="129">
        <f>SUMIF('Boarding Checkouts'!$D:$D,$A523,'Boarding Checkouts'!E:E)</f>
        <v>0</v>
      </c>
      <c r="Q523" s="127">
        <f>SUMIF('Boarding Checkouts'!$D:$D,$A523,'Boarding Checkouts'!G:G)</f>
        <v>0</v>
      </c>
      <c r="R523" s="129">
        <f t="shared" si="64"/>
        <v>7</v>
      </c>
      <c r="S523" s="127">
        <f t="shared" si="64"/>
        <v>371</v>
      </c>
    </row>
    <row r="524" spans="1:19" ht="13.05" x14ac:dyDescent="0.3">
      <c r="A524" s="11">
        <v>85376</v>
      </c>
      <c r="B524" s="10">
        <v>43738</v>
      </c>
      <c r="C524" s="11" t="s">
        <v>350</v>
      </c>
      <c r="D524" s="11" t="s">
        <v>243</v>
      </c>
      <c r="E524" s="11" t="str">
        <f t="shared" si="62"/>
        <v>InActive</v>
      </c>
      <c r="F524" s="12">
        <v>14</v>
      </c>
      <c r="G524" s="15">
        <v>1400</v>
      </c>
      <c r="H524" s="15">
        <f t="shared" si="61"/>
        <v>100</v>
      </c>
      <c r="J524" s="28"/>
      <c r="K524" s="29"/>
      <c r="L524" s="12">
        <f t="shared" si="63"/>
        <v>14</v>
      </c>
      <c r="M524" s="15">
        <f t="shared" si="63"/>
        <v>1400</v>
      </c>
      <c r="P524" s="12">
        <f>SUMIF('Boarding Checkouts'!$D:$D,$A524,'Boarding Checkouts'!E:E)</f>
        <v>14</v>
      </c>
      <c r="Q524" s="15">
        <f>SUMIF('Boarding Checkouts'!$D:$D,$A524,'Boarding Checkouts'!G:G)</f>
        <v>1400</v>
      </c>
      <c r="R524" s="12">
        <f t="shared" si="64"/>
        <v>0</v>
      </c>
      <c r="S524" s="15">
        <f t="shared" si="64"/>
        <v>0</v>
      </c>
    </row>
    <row r="525" spans="1:19" ht="13.05" x14ac:dyDescent="0.3">
      <c r="A525" s="11">
        <v>85451</v>
      </c>
      <c r="B525" s="10">
        <v>43738</v>
      </c>
      <c r="C525" s="11" t="s">
        <v>362</v>
      </c>
      <c r="D525" s="11" t="s">
        <v>236</v>
      </c>
      <c r="E525" s="11" t="str">
        <f t="shared" si="62"/>
        <v>InActive</v>
      </c>
      <c r="F525" s="12">
        <v>7</v>
      </c>
      <c r="G525" s="15">
        <v>434</v>
      </c>
      <c r="H525" s="15">
        <f t="shared" si="61"/>
        <v>62</v>
      </c>
      <c r="J525" s="28"/>
      <c r="K525" s="29"/>
      <c r="L525" s="12">
        <f t="shared" si="63"/>
        <v>7</v>
      </c>
      <c r="M525" s="15">
        <f t="shared" si="63"/>
        <v>434</v>
      </c>
      <c r="P525" s="12">
        <f>SUMIF('Boarding Checkouts'!$D:$D,$A525,'Boarding Checkouts'!E:E)</f>
        <v>7</v>
      </c>
      <c r="Q525" s="15">
        <f>SUMIF('Boarding Checkouts'!$D:$D,$A525,'Boarding Checkouts'!G:G)</f>
        <v>434</v>
      </c>
      <c r="R525" s="12">
        <f t="shared" si="64"/>
        <v>0</v>
      </c>
      <c r="S525" s="15">
        <f t="shared" si="64"/>
        <v>0</v>
      </c>
    </row>
    <row r="526" spans="1:19" ht="13.05" x14ac:dyDescent="0.3">
      <c r="A526" s="11">
        <v>85762</v>
      </c>
      <c r="B526" s="10">
        <v>43739</v>
      </c>
      <c r="C526" s="11" t="s">
        <v>359</v>
      </c>
      <c r="D526" s="126" t="s">
        <v>232</v>
      </c>
      <c r="E526" s="11" t="str">
        <f t="shared" si="62"/>
        <v>Active</v>
      </c>
      <c r="F526" s="129">
        <v>14</v>
      </c>
      <c r="G526" s="127">
        <v>714</v>
      </c>
      <c r="H526" s="127">
        <f t="shared" si="61"/>
        <v>51</v>
      </c>
      <c r="I526" s="130"/>
      <c r="J526" s="129"/>
      <c r="K526" s="127"/>
      <c r="L526" s="129">
        <f t="shared" si="63"/>
        <v>14</v>
      </c>
      <c r="M526" s="127">
        <f t="shared" si="63"/>
        <v>714</v>
      </c>
      <c r="N526" s="129"/>
      <c r="O526" s="127"/>
      <c r="P526" s="129">
        <f>SUMIF('Boarding Checkouts'!$D:$D,$A526,'Boarding Checkouts'!E:E)</f>
        <v>11</v>
      </c>
      <c r="Q526" s="127">
        <f>SUMIF('Boarding Checkouts'!$D:$D,$A526,'Boarding Checkouts'!G:G)</f>
        <v>561</v>
      </c>
      <c r="R526" s="129">
        <f t="shared" si="64"/>
        <v>3</v>
      </c>
      <c r="S526" s="127">
        <f t="shared" si="64"/>
        <v>153</v>
      </c>
    </row>
    <row r="527" spans="1:19" ht="13.05" x14ac:dyDescent="0.3">
      <c r="A527" s="11">
        <v>85777</v>
      </c>
      <c r="B527" s="10">
        <v>43743</v>
      </c>
      <c r="C527" s="11" t="s">
        <v>508</v>
      </c>
      <c r="D527" s="126" t="s">
        <v>232</v>
      </c>
      <c r="E527" s="11" t="str">
        <f t="shared" si="62"/>
        <v>Active</v>
      </c>
      <c r="F527" s="129">
        <v>14</v>
      </c>
      <c r="G527" s="127">
        <v>714</v>
      </c>
      <c r="H527" s="127">
        <f t="shared" ref="H527:H531" si="65">ROUND(G527/F527,2)</f>
        <v>51</v>
      </c>
      <c r="I527" s="130"/>
      <c r="J527" s="129"/>
      <c r="K527" s="127"/>
      <c r="L527" s="129">
        <f t="shared" si="63"/>
        <v>14</v>
      </c>
      <c r="M527" s="127">
        <f t="shared" si="63"/>
        <v>714</v>
      </c>
      <c r="N527" s="129"/>
      <c r="O527" s="127"/>
      <c r="P527" s="129">
        <f>SUMIF('Boarding Checkouts'!$D:$D,$A527,'Boarding Checkouts'!E:E)</f>
        <v>5</v>
      </c>
      <c r="Q527" s="127">
        <f>SUMIF('Boarding Checkouts'!$D:$D,$A527,'Boarding Checkouts'!G:G)</f>
        <v>255</v>
      </c>
      <c r="R527" s="129">
        <f t="shared" si="64"/>
        <v>9</v>
      </c>
      <c r="S527" s="127">
        <f t="shared" si="64"/>
        <v>459</v>
      </c>
    </row>
    <row r="528" spans="1:19" ht="13.05" x14ac:dyDescent="0.3">
      <c r="A528" s="11">
        <v>85647</v>
      </c>
      <c r="B528" s="10">
        <v>43744</v>
      </c>
      <c r="C528" s="11" t="s">
        <v>1979</v>
      </c>
      <c r="D528" s="126" t="s">
        <v>232</v>
      </c>
      <c r="E528" s="11" t="str">
        <f t="shared" ref="E528:E531" si="66">IF(R528&gt;0,"Active","InActive")</f>
        <v>Active</v>
      </c>
      <c r="F528" s="129">
        <v>7</v>
      </c>
      <c r="G528" s="127">
        <v>371</v>
      </c>
      <c r="H528" s="127">
        <f t="shared" si="65"/>
        <v>53</v>
      </c>
      <c r="I528" s="130"/>
      <c r="J528" s="129"/>
      <c r="K528" s="127"/>
      <c r="L528" s="129">
        <f t="shared" ref="L528:L531" si="67">F528</f>
        <v>7</v>
      </c>
      <c r="M528" s="127">
        <f t="shared" ref="M528:M531" si="68">G528</f>
        <v>371</v>
      </c>
      <c r="N528" s="129"/>
      <c r="O528" s="127"/>
      <c r="P528" s="129">
        <f>SUMIF('Boarding Checkouts'!$D:$D,$A528,'Boarding Checkouts'!E:E)</f>
        <v>5</v>
      </c>
      <c r="Q528" s="127">
        <f>SUMIF('Boarding Checkouts'!$D:$D,$A528,'Boarding Checkouts'!G:G)</f>
        <v>265</v>
      </c>
      <c r="R528" s="129">
        <f t="shared" ref="R528:R531" si="69">SUM(L528,N528,-P528)</f>
        <v>2</v>
      </c>
      <c r="S528" s="127">
        <f t="shared" ref="S528:S531" si="70">SUM(M528,O528,-Q528)</f>
        <v>106</v>
      </c>
    </row>
    <row r="529" spans="1:225" ht="13.05" x14ac:dyDescent="0.3">
      <c r="A529" s="11">
        <v>86149</v>
      </c>
      <c r="B529" s="10">
        <v>43745</v>
      </c>
      <c r="C529" s="11" t="s">
        <v>1628</v>
      </c>
      <c r="D529" s="11" t="s">
        <v>242</v>
      </c>
      <c r="E529" s="11" t="str">
        <f t="shared" si="66"/>
        <v>Active</v>
      </c>
      <c r="F529" s="12">
        <v>7</v>
      </c>
      <c r="G529" s="15">
        <v>889</v>
      </c>
      <c r="H529" s="15">
        <f t="shared" si="65"/>
        <v>127</v>
      </c>
      <c r="J529" s="28"/>
      <c r="K529" s="29"/>
      <c r="L529" s="12">
        <f t="shared" si="67"/>
        <v>7</v>
      </c>
      <c r="M529" s="15">
        <f t="shared" si="68"/>
        <v>889</v>
      </c>
      <c r="P529" s="12">
        <f>SUMIF('Boarding Checkouts'!$D:$D,$A529,'Boarding Checkouts'!E:E)</f>
        <v>2</v>
      </c>
      <c r="Q529" s="15">
        <f>SUMIF('Boarding Checkouts'!$D:$D,$A529,'Boarding Checkouts'!G:G)</f>
        <v>254</v>
      </c>
      <c r="R529" s="12">
        <f t="shared" si="69"/>
        <v>5</v>
      </c>
      <c r="S529" s="15">
        <f t="shared" si="70"/>
        <v>635</v>
      </c>
    </row>
    <row r="530" spans="1:225" ht="13.05" x14ac:dyDescent="0.3">
      <c r="A530" s="11">
        <v>86007</v>
      </c>
      <c r="B530" s="10">
        <v>43751</v>
      </c>
      <c r="C530" s="11" t="s">
        <v>2292</v>
      </c>
      <c r="D530" s="126" t="s">
        <v>232</v>
      </c>
      <c r="E530" s="11" t="str">
        <f t="shared" si="66"/>
        <v>InActive</v>
      </c>
      <c r="F530" s="129">
        <v>7</v>
      </c>
      <c r="G530" s="127">
        <v>371</v>
      </c>
      <c r="H530" s="127">
        <f t="shared" si="65"/>
        <v>53</v>
      </c>
      <c r="I530" s="130"/>
      <c r="J530" s="129"/>
      <c r="K530" s="127"/>
      <c r="L530" s="129">
        <f t="shared" si="67"/>
        <v>7</v>
      </c>
      <c r="M530" s="127">
        <f t="shared" si="68"/>
        <v>371</v>
      </c>
      <c r="N530" s="129"/>
      <c r="O530" s="127"/>
      <c r="P530" s="129">
        <f>SUMIF('Boarding Checkouts'!$D:$D,$A530,'Boarding Checkouts'!E:E)</f>
        <v>7</v>
      </c>
      <c r="Q530" s="127">
        <f>SUMIF('Boarding Checkouts'!$D:$D,$A530,'Boarding Checkouts'!G:G)</f>
        <v>371</v>
      </c>
      <c r="R530" s="129">
        <f t="shared" si="69"/>
        <v>0</v>
      </c>
      <c r="S530" s="127">
        <f t="shared" si="70"/>
        <v>0</v>
      </c>
    </row>
    <row r="531" spans="1:225" ht="13.05" x14ac:dyDescent="0.3">
      <c r="A531" s="11">
        <v>86454</v>
      </c>
      <c r="B531" s="10">
        <v>43751</v>
      </c>
      <c r="C531" s="11" t="s">
        <v>270</v>
      </c>
      <c r="D531" s="126" t="s">
        <v>232</v>
      </c>
      <c r="E531" s="11" t="str">
        <f t="shared" si="66"/>
        <v>Active</v>
      </c>
      <c r="F531" s="129">
        <v>14</v>
      </c>
      <c r="G531" s="127">
        <v>714</v>
      </c>
      <c r="H531" s="127">
        <f t="shared" si="65"/>
        <v>51</v>
      </c>
      <c r="I531" s="130"/>
      <c r="J531" s="129"/>
      <c r="K531" s="127"/>
      <c r="L531" s="129">
        <f t="shared" si="67"/>
        <v>14</v>
      </c>
      <c r="M531" s="127">
        <f t="shared" si="68"/>
        <v>714</v>
      </c>
      <c r="N531" s="129"/>
      <c r="O531" s="127"/>
      <c r="P531" s="129">
        <f>SUMIF('Boarding Checkouts'!$D:$D,$A531,'Boarding Checkouts'!E:E)</f>
        <v>11</v>
      </c>
      <c r="Q531" s="127">
        <f>SUMIF('Boarding Checkouts'!$D:$D,$A531,'Boarding Checkouts'!G:G)</f>
        <v>561</v>
      </c>
      <c r="R531" s="129">
        <f t="shared" si="69"/>
        <v>3</v>
      </c>
      <c r="S531" s="127">
        <f t="shared" si="70"/>
        <v>153</v>
      </c>
    </row>
    <row r="532" spans="1:225" ht="13.05" x14ac:dyDescent="0.3">
      <c r="A532" s="11">
        <v>86406</v>
      </c>
      <c r="B532" s="10">
        <v>43752</v>
      </c>
      <c r="C532" s="11" t="s">
        <v>2004</v>
      </c>
      <c r="D532" s="11" t="s">
        <v>238</v>
      </c>
      <c r="E532" s="11" t="str">
        <f t="shared" ref="E532" si="71">IF(R532&gt;0,"Active","InActive")</f>
        <v>InActive</v>
      </c>
      <c r="F532" s="12">
        <v>7</v>
      </c>
      <c r="G532" s="15">
        <v>518</v>
      </c>
      <c r="H532" s="15">
        <f t="shared" ref="H532" si="72">ROUND(G532/F532,2)</f>
        <v>74</v>
      </c>
      <c r="J532" s="28"/>
      <c r="K532" s="29"/>
      <c r="L532" s="12">
        <f t="shared" ref="L532" si="73">F532</f>
        <v>7</v>
      </c>
      <c r="M532" s="15">
        <f t="shared" ref="M532" si="74">G532</f>
        <v>518</v>
      </c>
      <c r="P532" s="12">
        <f>SUMIF('Boarding Checkouts'!$D:$D,$A532,'Boarding Checkouts'!E:E)</f>
        <v>7</v>
      </c>
      <c r="Q532" s="15">
        <f>SUMIF('Boarding Checkouts'!$D:$D,$A532,'Boarding Checkouts'!G:G)</f>
        <v>518</v>
      </c>
      <c r="R532" s="12">
        <f t="shared" ref="R532" si="75">SUM(L532,N532,-P532)</f>
        <v>0</v>
      </c>
      <c r="S532" s="15">
        <f t="shared" ref="S532" si="76">SUM(M532,O532,-Q532)</f>
        <v>0</v>
      </c>
    </row>
    <row r="533" spans="1:225" ht="13.05" x14ac:dyDescent="0.3">
      <c r="A533" s="11">
        <v>86586</v>
      </c>
      <c r="B533" s="10">
        <v>43753</v>
      </c>
      <c r="C533" s="11" t="s">
        <v>304</v>
      </c>
      <c r="D533" s="126" t="s">
        <v>232</v>
      </c>
      <c r="E533" s="11" t="str">
        <f t="shared" ref="E533:E534" si="77">IF(R533&gt;0,"Active","InActive")</f>
        <v>Active</v>
      </c>
      <c r="F533" s="129">
        <v>7</v>
      </c>
      <c r="G533" s="127">
        <v>371</v>
      </c>
      <c r="H533" s="127">
        <f t="shared" ref="H533:H534" si="78">ROUND(G533/F533,2)</f>
        <v>53</v>
      </c>
      <c r="I533" s="130"/>
      <c r="J533" s="129"/>
      <c r="K533" s="127"/>
      <c r="L533" s="129">
        <f t="shared" ref="L533:L534" si="79">F533</f>
        <v>7</v>
      </c>
      <c r="M533" s="127">
        <f t="shared" ref="M533:M534" si="80">G533</f>
        <v>371</v>
      </c>
      <c r="N533" s="129"/>
      <c r="O533" s="127"/>
      <c r="P533" s="129">
        <f>SUMIF('Boarding Checkouts'!$D:$D,$A533,'Boarding Checkouts'!E:E)</f>
        <v>4</v>
      </c>
      <c r="Q533" s="127">
        <f>SUMIF('Boarding Checkouts'!$D:$D,$A533,'Boarding Checkouts'!G:G)</f>
        <v>212</v>
      </c>
      <c r="R533" s="129">
        <f t="shared" ref="R533:R534" si="81">SUM(L533,N533,-P533)</f>
        <v>3</v>
      </c>
      <c r="S533" s="127">
        <f t="shared" ref="S533:S534" si="82">SUM(M533,O533,-Q533)</f>
        <v>159</v>
      </c>
    </row>
    <row r="534" spans="1:225" ht="13.05" x14ac:dyDescent="0.3">
      <c r="A534" s="11">
        <v>86154</v>
      </c>
      <c r="B534" s="10">
        <v>43754</v>
      </c>
      <c r="C534" s="11" t="s">
        <v>1341</v>
      </c>
      <c r="D534" s="126" t="s">
        <v>232</v>
      </c>
      <c r="E534" s="11" t="str">
        <f t="shared" si="77"/>
        <v>InActive</v>
      </c>
      <c r="F534" s="129">
        <v>7</v>
      </c>
      <c r="G534" s="127">
        <v>371</v>
      </c>
      <c r="H534" s="127">
        <f t="shared" si="78"/>
        <v>53</v>
      </c>
      <c r="I534" s="130"/>
      <c r="J534" s="129"/>
      <c r="K534" s="127"/>
      <c r="L534" s="129">
        <f t="shared" si="79"/>
        <v>7</v>
      </c>
      <c r="M534" s="127">
        <f t="shared" si="80"/>
        <v>371</v>
      </c>
      <c r="N534" s="129"/>
      <c r="O534" s="127"/>
      <c r="P534" s="129">
        <f>SUMIF('Boarding Checkouts'!$D:$D,$A534,'Boarding Checkouts'!E:E)</f>
        <v>7</v>
      </c>
      <c r="Q534" s="127">
        <f>SUMIF('Boarding Checkouts'!$D:$D,$A534,'Boarding Checkouts'!G:G)</f>
        <v>371</v>
      </c>
      <c r="R534" s="129">
        <f t="shared" si="81"/>
        <v>0</v>
      </c>
      <c r="S534" s="127">
        <f t="shared" si="82"/>
        <v>0</v>
      </c>
    </row>
    <row r="535" spans="1:225" ht="13.05" x14ac:dyDescent="0.3">
      <c r="A535" s="11">
        <v>86161</v>
      </c>
      <c r="B535" s="10">
        <v>43754</v>
      </c>
      <c r="C535" s="11" t="s">
        <v>920</v>
      </c>
      <c r="D535" s="126" t="s">
        <v>232</v>
      </c>
      <c r="E535" s="11" t="str">
        <f t="shared" ref="E535:E542" si="83">IF(R535&gt;0,"Active","InActive")</f>
        <v>InActive</v>
      </c>
      <c r="F535" s="129">
        <v>7</v>
      </c>
      <c r="G535" s="127">
        <v>371</v>
      </c>
      <c r="H535" s="127">
        <f t="shared" ref="H535:H542" si="84">ROUND(G535/F535,2)</f>
        <v>53</v>
      </c>
      <c r="I535" s="130"/>
      <c r="J535" s="129"/>
      <c r="K535" s="127"/>
      <c r="L535" s="129">
        <f t="shared" ref="L535:L542" si="85">F535</f>
        <v>7</v>
      </c>
      <c r="M535" s="127">
        <f t="shared" ref="M535:M542" si="86">G535</f>
        <v>371</v>
      </c>
      <c r="N535" s="129"/>
      <c r="O535" s="127"/>
      <c r="P535" s="129">
        <f>SUMIF('Boarding Checkouts'!$D:$D,$A535,'Boarding Checkouts'!E:E)</f>
        <v>7</v>
      </c>
      <c r="Q535" s="127">
        <f>SUMIF('Boarding Checkouts'!$D:$D,$A535,'Boarding Checkouts'!G:G)</f>
        <v>371</v>
      </c>
      <c r="R535" s="129">
        <f t="shared" ref="R535:R542" si="87">SUM(L535,N535,-P535)</f>
        <v>0</v>
      </c>
      <c r="S535" s="127">
        <f t="shared" ref="S535:S542" si="88">SUM(M535,O535,-Q535)</f>
        <v>0</v>
      </c>
    </row>
    <row r="536" spans="1:225" ht="13.05" x14ac:dyDescent="0.3">
      <c r="A536" s="11">
        <v>86748</v>
      </c>
      <c r="B536" s="10">
        <v>43755</v>
      </c>
      <c r="C536" s="11" t="s">
        <v>1121</v>
      </c>
      <c r="D536" s="126" t="s">
        <v>232</v>
      </c>
      <c r="E536" s="11" t="str">
        <f t="shared" si="83"/>
        <v>Active</v>
      </c>
      <c r="F536" s="129">
        <v>14</v>
      </c>
      <c r="G536" s="127">
        <v>714</v>
      </c>
      <c r="H536" s="127">
        <f t="shared" si="84"/>
        <v>51</v>
      </c>
      <c r="I536" s="130"/>
      <c r="J536" s="129"/>
      <c r="K536" s="127"/>
      <c r="L536" s="129">
        <f t="shared" si="85"/>
        <v>14</v>
      </c>
      <c r="M536" s="127">
        <f t="shared" si="86"/>
        <v>714</v>
      </c>
      <c r="N536" s="129"/>
      <c r="O536" s="127"/>
      <c r="P536" s="129">
        <f>SUMIF('Boarding Checkouts'!$D:$D,$A536,'Boarding Checkouts'!E:E)</f>
        <v>10</v>
      </c>
      <c r="Q536" s="127">
        <f>SUMIF('Boarding Checkouts'!$D:$D,$A536,'Boarding Checkouts'!G:G)</f>
        <v>510</v>
      </c>
      <c r="R536" s="129">
        <f t="shared" si="87"/>
        <v>4</v>
      </c>
      <c r="S536" s="127">
        <f t="shared" si="88"/>
        <v>204</v>
      </c>
    </row>
    <row r="537" spans="1:225" ht="13.05" x14ac:dyDescent="0.3">
      <c r="A537" s="11">
        <v>85228</v>
      </c>
      <c r="B537" s="10">
        <v>43756</v>
      </c>
      <c r="C537" s="11" t="s">
        <v>284</v>
      </c>
      <c r="D537" s="11" t="s">
        <v>285</v>
      </c>
      <c r="E537" s="11" t="str">
        <f t="shared" si="83"/>
        <v>InActive</v>
      </c>
      <c r="F537" s="12">
        <v>14</v>
      </c>
      <c r="G537" s="15">
        <v>1960</v>
      </c>
      <c r="H537" s="15">
        <f t="shared" si="84"/>
        <v>140</v>
      </c>
      <c r="J537" s="28"/>
      <c r="K537" s="29"/>
      <c r="L537" s="12">
        <f t="shared" si="85"/>
        <v>14</v>
      </c>
      <c r="M537" s="15">
        <f t="shared" si="86"/>
        <v>1960</v>
      </c>
      <c r="P537" s="12">
        <f>SUMIF('Boarding Checkouts'!$D:$D,$A537,'Boarding Checkouts'!E:E)</f>
        <v>14</v>
      </c>
      <c r="Q537" s="15">
        <f>SUMIF('Boarding Checkouts'!$D:$D,$A537,'Boarding Checkouts'!G:G)</f>
        <v>1960</v>
      </c>
      <c r="R537" s="12">
        <f t="shared" si="87"/>
        <v>0</v>
      </c>
      <c r="S537" s="15">
        <f t="shared" si="88"/>
        <v>0</v>
      </c>
    </row>
    <row r="538" spans="1:225" ht="13.05" x14ac:dyDescent="0.3">
      <c r="A538" s="11">
        <v>85227</v>
      </c>
      <c r="B538" s="10">
        <v>43756</v>
      </c>
      <c r="C538" s="11" t="s">
        <v>284</v>
      </c>
      <c r="D538" s="11" t="s">
        <v>285</v>
      </c>
      <c r="E538" s="11" t="str">
        <f t="shared" si="83"/>
        <v>InActive</v>
      </c>
      <c r="F538" s="12">
        <v>14</v>
      </c>
      <c r="G538" s="15">
        <v>1960</v>
      </c>
      <c r="H538" s="15">
        <f t="shared" si="84"/>
        <v>140</v>
      </c>
      <c r="J538" s="28"/>
      <c r="K538" s="29"/>
      <c r="L538" s="12">
        <f t="shared" si="85"/>
        <v>14</v>
      </c>
      <c r="M538" s="15">
        <f t="shared" si="86"/>
        <v>1960</v>
      </c>
      <c r="P538" s="12">
        <f>SUMIF('Boarding Checkouts'!$D:$D,$A538,'Boarding Checkouts'!E:E)</f>
        <v>14</v>
      </c>
      <c r="Q538" s="15">
        <f>SUMIF('Boarding Checkouts'!$D:$D,$A538,'Boarding Checkouts'!G:G)</f>
        <v>1960</v>
      </c>
      <c r="R538" s="12">
        <f t="shared" si="87"/>
        <v>0</v>
      </c>
      <c r="S538" s="15">
        <f t="shared" si="88"/>
        <v>0</v>
      </c>
    </row>
    <row r="539" spans="1:225" ht="13.05" x14ac:dyDescent="0.3">
      <c r="A539" s="11">
        <v>86282</v>
      </c>
      <c r="B539" s="10">
        <v>43757</v>
      </c>
      <c r="C539" s="11" t="s">
        <v>2440</v>
      </c>
      <c r="D539" s="126" t="s">
        <v>232</v>
      </c>
      <c r="E539" s="11" t="str">
        <f t="shared" si="83"/>
        <v>InActive</v>
      </c>
      <c r="F539" s="129">
        <v>7</v>
      </c>
      <c r="G539" s="127">
        <v>371</v>
      </c>
      <c r="H539" s="127">
        <f t="shared" si="84"/>
        <v>53</v>
      </c>
      <c r="I539" s="130"/>
      <c r="J539" s="129"/>
      <c r="K539" s="127"/>
      <c r="L539" s="129">
        <f t="shared" si="85"/>
        <v>7</v>
      </c>
      <c r="M539" s="127">
        <f t="shared" si="86"/>
        <v>371</v>
      </c>
      <c r="N539" s="129"/>
      <c r="O539" s="127"/>
      <c r="P539" s="129">
        <f>SUMIF('Boarding Checkouts'!$D:$D,$A539,'Boarding Checkouts'!E:E)</f>
        <v>7</v>
      </c>
      <c r="Q539" s="127">
        <f>SUMIF('Boarding Checkouts'!$D:$D,$A539,'Boarding Checkouts'!G:G)</f>
        <v>371</v>
      </c>
      <c r="R539" s="129">
        <f t="shared" si="87"/>
        <v>0</v>
      </c>
      <c r="S539" s="127">
        <f t="shared" si="88"/>
        <v>0</v>
      </c>
    </row>
    <row r="540" spans="1:225" ht="13.05" x14ac:dyDescent="0.3">
      <c r="A540" s="11">
        <v>86645</v>
      </c>
      <c r="B540" s="10">
        <v>43757</v>
      </c>
      <c r="C540" s="11" t="s">
        <v>2367</v>
      </c>
      <c r="D540" s="126" t="s">
        <v>232</v>
      </c>
      <c r="E540" s="11" t="str">
        <f t="shared" si="83"/>
        <v>Active</v>
      </c>
      <c r="F540" s="129">
        <v>7</v>
      </c>
      <c r="G540" s="127">
        <v>371</v>
      </c>
      <c r="H540" s="127">
        <f t="shared" si="84"/>
        <v>53</v>
      </c>
      <c r="I540" s="130"/>
      <c r="J540" s="129"/>
      <c r="K540" s="127"/>
      <c r="L540" s="129">
        <f t="shared" si="85"/>
        <v>7</v>
      </c>
      <c r="M540" s="127">
        <f t="shared" si="86"/>
        <v>371</v>
      </c>
      <c r="N540" s="129"/>
      <c r="O540" s="127"/>
      <c r="P540" s="129">
        <f>SUMIF('Boarding Checkouts'!$D:$D,$A540,'Boarding Checkouts'!E:E)</f>
        <v>4</v>
      </c>
      <c r="Q540" s="127">
        <f>SUMIF('Boarding Checkouts'!$D:$D,$A540,'Boarding Checkouts'!G:G)</f>
        <v>212</v>
      </c>
      <c r="R540" s="129">
        <f t="shared" si="87"/>
        <v>3</v>
      </c>
      <c r="S540" s="127">
        <f t="shared" si="88"/>
        <v>159</v>
      </c>
    </row>
    <row r="541" spans="1:225" ht="13.05" x14ac:dyDescent="0.3">
      <c r="A541" s="11">
        <v>86845</v>
      </c>
      <c r="B541" s="10">
        <v>43758</v>
      </c>
      <c r="C541" s="11" t="s">
        <v>317</v>
      </c>
      <c r="D541" s="126" t="s">
        <v>232</v>
      </c>
      <c r="E541" s="11" t="str">
        <f t="shared" si="83"/>
        <v>Active</v>
      </c>
      <c r="F541" s="129">
        <v>14</v>
      </c>
      <c r="G541" s="127">
        <v>714</v>
      </c>
      <c r="H541" s="127">
        <f t="shared" si="84"/>
        <v>51</v>
      </c>
      <c r="I541" s="130"/>
      <c r="J541" s="129"/>
      <c r="K541" s="127"/>
      <c r="L541" s="129">
        <f t="shared" si="85"/>
        <v>14</v>
      </c>
      <c r="M541" s="127">
        <f t="shared" si="86"/>
        <v>714</v>
      </c>
      <c r="N541" s="129"/>
      <c r="O541" s="127"/>
      <c r="P541" s="129">
        <f>SUMIF('Boarding Checkouts'!$D:$D,$A541,'Boarding Checkouts'!E:E)</f>
        <v>8</v>
      </c>
      <c r="Q541" s="127">
        <f>SUMIF('Boarding Checkouts'!$D:$D,$A541,'Boarding Checkouts'!G:G)</f>
        <v>408</v>
      </c>
      <c r="R541" s="129">
        <f t="shared" si="87"/>
        <v>6</v>
      </c>
      <c r="S541" s="127">
        <f t="shared" si="88"/>
        <v>306</v>
      </c>
    </row>
    <row r="542" spans="1:225" ht="13.05" x14ac:dyDescent="0.3">
      <c r="A542" s="11">
        <v>86507</v>
      </c>
      <c r="B542" s="10">
        <v>43758</v>
      </c>
      <c r="C542" s="11" t="s">
        <v>263</v>
      </c>
      <c r="D542" s="11" t="s">
        <v>238</v>
      </c>
      <c r="E542" s="11" t="str">
        <f t="shared" si="83"/>
        <v>InActive</v>
      </c>
      <c r="F542" s="12">
        <v>7</v>
      </c>
      <c r="G542" s="15">
        <v>518</v>
      </c>
      <c r="H542" s="15">
        <f t="shared" si="84"/>
        <v>74</v>
      </c>
      <c r="J542" s="28"/>
      <c r="K542" s="29"/>
      <c r="L542" s="12">
        <f t="shared" si="85"/>
        <v>7</v>
      </c>
      <c r="M542" s="15">
        <f t="shared" si="86"/>
        <v>518</v>
      </c>
      <c r="P542" s="12">
        <f>SUMIF('Boarding Checkouts'!$D:$D,$A542,'Boarding Checkouts'!E:E)</f>
        <v>7</v>
      </c>
      <c r="Q542" s="15">
        <f>SUMIF('Boarding Checkouts'!$D:$D,$A542,'Boarding Checkouts'!G:G)</f>
        <v>518</v>
      </c>
      <c r="R542" s="12">
        <f t="shared" si="87"/>
        <v>0</v>
      </c>
      <c r="S542" s="15">
        <f t="shared" si="88"/>
        <v>0</v>
      </c>
      <c r="U542" s="130"/>
      <c r="V542" s="130"/>
      <c r="W542" s="130"/>
      <c r="X542" s="130"/>
      <c r="Y542" s="130"/>
      <c r="Z542" s="130"/>
      <c r="AA542" s="130"/>
      <c r="AB542" s="130"/>
      <c r="AC542" s="130"/>
      <c r="AD542" s="130"/>
      <c r="AE542" s="130"/>
      <c r="AF542" s="130"/>
      <c r="AG542" s="130"/>
      <c r="AH542" s="130"/>
      <c r="AI542" s="130"/>
      <c r="AJ542" s="130"/>
      <c r="AK542" s="130"/>
      <c r="AL542" s="130"/>
      <c r="AM542" s="130"/>
      <c r="AN542" s="130"/>
      <c r="AO542" s="130"/>
      <c r="AP542" s="130"/>
      <c r="AQ542" s="130"/>
      <c r="AR542" s="130"/>
      <c r="AS542" s="130"/>
      <c r="AT542" s="130"/>
      <c r="AU542" s="130"/>
      <c r="AV542" s="130"/>
      <c r="AW542" s="130"/>
      <c r="AX542" s="130"/>
      <c r="AY542" s="130"/>
      <c r="AZ542" s="130"/>
      <c r="BA542" s="130"/>
      <c r="BB542" s="130"/>
      <c r="BC542" s="130"/>
      <c r="BD542" s="130"/>
      <c r="BE542" s="130"/>
      <c r="BF542" s="130"/>
      <c r="BG542" s="130"/>
      <c r="BH542" s="130"/>
      <c r="BI542" s="130"/>
      <c r="BJ542" s="130"/>
      <c r="BK542" s="130"/>
      <c r="BL542" s="130"/>
      <c r="BM542" s="130"/>
      <c r="BN542" s="130"/>
      <c r="BO542" s="130"/>
      <c r="BP542" s="130"/>
      <c r="BQ542" s="130"/>
      <c r="BR542" s="130"/>
      <c r="BS542" s="130"/>
      <c r="BT542" s="130"/>
      <c r="BU542" s="130"/>
      <c r="BV542" s="130"/>
      <c r="BW542" s="130"/>
      <c r="BX542" s="130"/>
      <c r="BY542" s="130"/>
      <c r="BZ542" s="130"/>
      <c r="CA542" s="130"/>
      <c r="CB542" s="130"/>
      <c r="CC542" s="130"/>
      <c r="CD542" s="130"/>
      <c r="CE542" s="130"/>
      <c r="CF542" s="130"/>
      <c r="CG542" s="130"/>
      <c r="CH542" s="130"/>
      <c r="CI542" s="130"/>
      <c r="CJ542" s="130"/>
      <c r="CK542" s="130"/>
      <c r="CL542" s="130"/>
      <c r="CM542" s="130"/>
      <c r="CN542" s="130"/>
      <c r="CO542" s="130"/>
      <c r="CP542" s="130"/>
      <c r="CQ542" s="130"/>
      <c r="CR542" s="130"/>
      <c r="CS542" s="130"/>
      <c r="CT542" s="130"/>
      <c r="CU542" s="130"/>
      <c r="CV542" s="130"/>
      <c r="CW542" s="130"/>
      <c r="CX542" s="130"/>
      <c r="CY542" s="130"/>
      <c r="CZ542" s="130"/>
      <c r="DA542" s="130"/>
      <c r="DB542" s="130"/>
      <c r="DC542" s="130"/>
      <c r="DD542" s="130"/>
      <c r="DE542" s="130"/>
      <c r="DF542" s="130"/>
      <c r="DG542" s="130"/>
      <c r="DH542" s="130"/>
      <c r="DI542" s="130"/>
      <c r="DJ542" s="130"/>
      <c r="DK542" s="130"/>
      <c r="DL542" s="130"/>
      <c r="DM542" s="130"/>
      <c r="DN542" s="130"/>
      <c r="DO542" s="130"/>
      <c r="DP542" s="130"/>
      <c r="DQ542" s="130"/>
      <c r="DR542" s="130"/>
      <c r="DS542" s="130"/>
      <c r="DT542" s="130"/>
      <c r="DU542" s="130"/>
      <c r="DV542" s="130"/>
      <c r="DW542" s="130"/>
      <c r="DX542" s="130"/>
      <c r="DY542" s="130"/>
      <c r="DZ542" s="130"/>
      <c r="EA542" s="130"/>
      <c r="EB542" s="130"/>
      <c r="EC542" s="130"/>
      <c r="ED542" s="130"/>
      <c r="EE542" s="130"/>
      <c r="EF542" s="130"/>
      <c r="EG542" s="130"/>
      <c r="EH542" s="130"/>
      <c r="EI542" s="130"/>
      <c r="EJ542" s="130"/>
      <c r="EK542" s="130"/>
      <c r="EL542" s="130"/>
      <c r="EM542" s="130"/>
      <c r="EN542" s="130"/>
      <c r="EO542" s="130"/>
      <c r="EP542" s="130"/>
      <c r="EQ542" s="130"/>
      <c r="ER542" s="130"/>
      <c r="ES542" s="130"/>
      <c r="ET542" s="130"/>
      <c r="EU542" s="130"/>
      <c r="EV542" s="130"/>
      <c r="EW542" s="130"/>
      <c r="EX542" s="130"/>
      <c r="EY542" s="130"/>
      <c r="EZ542" s="130"/>
      <c r="FA542" s="130"/>
      <c r="FB542" s="130"/>
      <c r="FC542" s="130"/>
      <c r="FD542" s="130"/>
      <c r="FE542" s="130"/>
      <c r="FF542" s="130"/>
      <c r="FG542" s="130"/>
      <c r="FH542" s="130"/>
      <c r="FI542" s="130"/>
      <c r="FJ542" s="130"/>
      <c r="FK542" s="130"/>
      <c r="FL542" s="130"/>
      <c r="FM542" s="130"/>
      <c r="FN542" s="130"/>
      <c r="FO542" s="130"/>
      <c r="FP542" s="130"/>
      <c r="FQ542" s="130"/>
      <c r="FR542" s="130"/>
      <c r="FS542" s="130"/>
      <c r="FT542" s="130"/>
      <c r="FU542" s="130"/>
      <c r="FV542" s="130"/>
      <c r="FW542" s="130"/>
      <c r="FX542" s="130"/>
      <c r="FY542" s="130"/>
      <c r="FZ542" s="130"/>
      <c r="GA542" s="130"/>
      <c r="GB542" s="130"/>
      <c r="GC542" s="130"/>
      <c r="GD542" s="130"/>
      <c r="GE542" s="130"/>
      <c r="GF542" s="130"/>
      <c r="GG542" s="130"/>
      <c r="GH542" s="130"/>
      <c r="GI542" s="130"/>
      <c r="GJ542" s="130"/>
      <c r="GK542" s="130"/>
      <c r="GL542" s="130"/>
      <c r="GM542" s="130"/>
      <c r="GN542" s="130"/>
      <c r="GO542" s="130"/>
      <c r="GP542" s="130"/>
      <c r="GQ542" s="130"/>
      <c r="GR542" s="130"/>
      <c r="GS542" s="130"/>
      <c r="GT542" s="130"/>
      <c r="GU542" s="130"/>
      <c r="GV542" s="130"/>
      <c r="GW542" s="130"/>
      <c r="GX542" s="130"/>
      <c r="GY542" s="130"/>
      <c r="GZ542" s="130"/>
      <c r="HA542" s="130"/>
      <c r="HB542" s="130"/>
      <c r="HC542" s="130"/>
      <c r="HD542" s="130"/>
      <c r="HE542" s="130"/>
      <c r="HF542" s="130"/>
      <c r="HG542" s="130"/>
      <c r="HH542" s="130"/>
      <c r="HI542" s="130"/>
      <c r="HJ542" s="130"/>
      <c r="HK542" s="130"/>
      <c r="HL542" s="130"/>
      <c r="HM542" s="130"/>
      <c r="HN542" s="130"/>
      <c r="HO542" s="130"/>
      <c r="HP542" s="130"/>
      <c r="HQ542" s="130"/>
    </row>
    <row r="543" spans="1:225" ht="13.05" x14ac:dyDescent="0.3">
      <c r="A543" s="11">
        <v>86452</v>
      </c>
      <c r="B543" s="10">
        <v>43758</v>
      </c>
      <c r="C543" s="11" t="s">
        <v>263</v>
      </c>
      <c r="D543" s="11" t="s">
        <v>238</v>
      </c>
      <c r="E543" s="11" t="str">
        <f t="shared" ref="E543" si="89">IF(R543&gt;0,"Active","InActive")</f>
        <v>InActive</v>
      </c>
      <c r="F543" s="12">
        <v>7</v>
      </c>
      <c r="G543" s="15">
        <v>518</v>
      </c>
      <c r="H543" s="15">
        <f t="shared" ref="H543" si="90">ROUND(G543/F543,2)</f>
        <v>74</v>
      </c>
      <c r="J543" s="28"/>
      <c r="K543" s="29"/>
      <c r="L543" s="12">
        <f t="shared" ref="L543" si="91">F543</f>
        <v>7</v>
      </c>
      <c r="M543" s="15">
        <f t="shared" ref="M543" si="92">G543</f>
        <v>518</v>
      </c>
      <c r="P543" s="12">
        <f>SUMIF('Boarding Checkouts'!$D:$D,$A543,'Boarding Checkouts'!E:E)</f>
        <v>7</v>
      </c>
      <c r="Q543" s="15">
        <f>SUMIF('Boarding Checkouts'!$D:$D,$A543,'Boarding Checkouts'!G:G)</f>
        <v>518</v>
      </c>
      <c r="R543" s="12">
        <f t="shared" ref="R543" si="93">SUM(L543,N543,-P543)</f>
        <v>0</v>
      </c>
      <c r="S543" s="15">
        <f t="shared" ref="S543" si="94">SUM(M543,O543,-Q543)</f>
        <v>0</v>
      </c>
      <c r="U543" s="130"/>
      <c r="V543" s="130"/>
      <c r="W543" s="130"/>
      <c r="X543" s="130"/>
      <c r="Y543" s="130"/>
      <c r="Z543" s="130"/>
      <c r="AA543" s="130"/>
      <c r="AB543" s="130"/>
      <c r="AC543" s="130"/>
      <c r="AD543" s="130"/>
      <c r="AE543" s="130"/>
      <c r="AF543" s="130"/>
      <c r="AG543" s="130"/>
      <c r="AH543" s="130"/>
      <c r="AI543" s="130"/>
      <c r="AJ543" s="130"/>
      <c r="AK543" s="130"/>
      <c r="AL543" s="130"/>
      <c r="AM543" s="130"/>
      <c r="AN543" s="130"/>
      <c r="AO543" s="130"/>
      <c r="AP543" s="130"/>
      <c r="AQ543" s="130"/>
      <c r="AR543" s="130"/>
      <c r="AS543" s="130"/>
      <c r="AT543" s="130"/>
      <c r="AU543" s="130"/>
      <c r="AV543" s="130"/>
      <c r="AW543" s="130"/>
      <c r="AX543" s="130"/>
      <c r="AY543" s="130"/>
      <c r="AZ543" s="130"/>
      <c r="BA543" s="130"/>
      <c r="BB543" s="130"/>
      <c r="BC543" s="130"/>
      <c r="BD543" s="130"/>
      <c r="BE543" s="130"/>
      <c r="BF543" s="130"/>
      <c r="BG543" s="130"/>
      <c r="BH543" s="130"/>
      <c r="BI543" s="130"/>
      <c r="BJ543" s="130"/>
      <c r="BK543" s="130"/>
      <c r="BL543" s="130"/>
      <c r="BM543" s="130"/>
      <c r="BN543" s="130"/>
      <c r="BO543" s="130"/>
      <c r="BP543" s="130"/>
      <c r="BQ543" s="130"/>
      <c r="BR543" s="130"/>
      <c r="BS543" s="130"/>
      <c r="BT543" s="130"/>
      <c r="BU543" s="130"/>
      <c r="BV543" s="130"/>
      <c r="BW543" s="130"/>
      <c r="BX543" s="130"/>
      <c r="BY543" s="130"/>
      <c r="BZ543" s="130"/>
      <c r="CA543" s="130"/>
      <c r="CB543" s="130"/>
      <c r="CC543" s="130"/>
      <c r="CD543" s="130"/>
      <c r="CE543" s="130"/>
      <c r="CF543" s="130"/>
      <c r="CG543" s="130"/>
      <c r="CH543" s="130"/>
      <c r="CI543" s="130"/>
      <c r="CJ543" s="130"/>
      <c r="CK543" s="130"/>
      <c r="CL543" s="130"/>
      <c r="CM543" s="130"/>
      <c r="CN543" s="130"/>
      <c r="CO543" s="130"/>
      <c r="CP543" s="130"/>
      <c r="CQ543" s="130"/>
      <c r="CR543" s="130"/>
      <c r="CS543" s="130"/>
      <c r="CT543" s="130"/>
      <c r="CU543" s="130"/>
      <c r="CV543" s="130"/>
      <c r="CW543" s="130"/>
      <c r="CX543" s="130"/>
      <c r="CY543" s="130"/>
      <c r="CZ543" s="130"/>
      <c r="DA543" s="130"/>
      <c r="DB543" s="130"/>
      <c r="DC543" s="130"/>
      <c r="DD543" s="130"/>
      <c r="DE543" s="130"/>
      <c r="DF543" s="130"/>
      <c r="DG543" s="130"/>
      <c r="DH543" s="130"/>
      <c r="DI543" s="130"/>
      <c r="DJ543" s="130"/>
      <c r="DK543" s="130"/>
      <c r="DL543" s="130"/>
      <c r="DM543" s="130"/>
      <c r="DN543" s="130"/>
      <c r="DO543" s="130"/>
      <c r="DP543" s="130"/>
      <c r="DQ543" s="130"/>
      <c r="DR543" s="130"/>
      <c r="DS543" s="130"/>
      <c r="DT543" s="130"/>
      <c r="DU543" s="130"/>
      <c r="DV543" s="130"/>
      <c r="DW543" s="130"/>
      <c r="DX543" s="130"/>
      <c r="DY543" s="130"/>
      <c r="DZ543" s="130"/>
      <c r="EA543" s="130"/>
      <c r="EB543" s="130"/>
      <c r="EC543" s="130"/>
      <c r="ED543" s="130"/>
      <c r="EE543" s="130"/>
      <c r="EF543" s="130"/>
      <c r="EG543" s="130"/>
      <c r="EH543" s="130"/>
      <c r="EI543" s="130"/>
      <c r="EJ543" s="130"/>
      <c r="EK543" s="130"/>
      <c r="EL543" s="130"/>
      <c r="EM543" s="130"/>
      <c r="EN543" s="130"/>
      <c r="EO543" s="130"/>
      <c r="EP543" s="130"/>
      <c r="EQ543" s="130"/>
      <c r="ER543" s="130"/>
      <c r="ES543" s="130"/>
      <c r="ET543" s="130"/>
      <c r="EU543" s="130"/>
      <c r="EV543" s="130"/>
      <c r="EW543" s="130"/>
      <c r="EX543" s="130"/>
      <c r="EY543" s="130"/>
      <c r="EZ543" s="130"/>
      <c r="FA543" s="130"/>
      <c r="FB543" s="130"/>
      <c r="FC543" s="130"/>
      <c r="FD543" s="130"/>
      <c r="FE543" s="130"/>
      <c r="FF543" s="130"/>
      <c r="FG543" s="130"/>
      <c r="FH543" s="130"/>
      <c r="FI543" s="130"/>
      <c r="FJ543" s="130"/>
      <c r="FK543" s="130"/>
      <c r="FL543" s="130"/>
      <c r="FM543" s="130"/>
      <c r="FN543" s="130"/>
      <c r="FO543" s="130"/>
      <c r="FP543" s="130"/>
      <c r="FQ543" s="130"/>
      <c r="FR543" s="130"/>
      <c r="FS543" s="130"/>
      <c r="FT543" s="130"/>
      <c r="FU543" s="130"/>
      <c r="FV543" s="130"/>
      <c r="FW543" s="130"/>
      <c r="FX543" s="130"/>
      <c r="FY543" s="130"/>
      <c r="FZ543" s="130"/>
      <c r="GA543" s="130"/>
      <c r="GB543" s="130"/>
      <c r="GC543" s="130"/>
      <c r="GD543" s="130"/>
      <c r="GE543" s="130"/>
      <c r="GF543" s="130"/>
      <c r="GG543" s="130"/>
      <c r="GH543" s="130"/>
      <c r="GI543" s="130"/>
      <c r="GJ543" s="130"/>
      <c r="GK543" s="130"/>
      <c r="GL543" s="130"/>
      <c r="GM543" s="130"/>
      <c r="GN543" s="130"/>
      <c r="GO543" s="130"/>
      <c r="GP543" s="130"/>
      <c r="GQ543" s="130"/>
      <c r="GR543" s="130"/>
      <c r="GS543" s="130"/>
      <c r="GT543" s="130"/>
      <c r="GU543" s="130"/>
      <c r="GV543" s="130"/>
      <c r="GW543" s="130"/>
      <c r="GX543" s="130"/>
      <c r="GY543" s="130"/>
      <c r="GZ543" s="130"/>
      <c r="HA543" s="130"/>
      <c r="HB543" s="130"/>
      <c r="HC543" s="130"/>
      <c r="HD543" s="130"/>
      <c r="HE543" s="130"/>
      <c r="HF543" s="130"/>
      <c r="HG543" s="130"/>
      <c r="HH543" s="130"/>
      <c r="HI543" s="130"/>
      <c r="HJ543" s="130"/>
      <c r="HK543" s="130"/>
      <c r="HL543" s="130"/>
      <c r="HM543" s="130"/>
      <c r="HN543" s="130"/>
      <c r="HO543" s="130"/>
      <c r="HP543" s="130"/>
      <c r="HQ543" s="130"/>
    </row>
    <row r="544" spans="1:225" ht="13.05" x14ac:dyDescent="0.3">
      <c r="A544" s="11">
        <v>85927</v>
      </c>
      <c r="B544" s="10">
        <v>43758</v>
      </c>
      <c r="C544" s="11" t="s">
        <v>263</v>
      </c>
      <c r="D544" s="11" t="s">
        <v>238</v>
      </c>
      <c r="E544" s="11" t="str">
        <f t="shared" ref="E544:E546" si="95">IF(R544&gt;0,"Active","InActive")</f>
        <v>InActive</v>
      </c>
      <c r="F544" s="12">
        <v>7</v>
      </c>
      <c r="G544" s="15">
        <v>518</v>
      </c>
      <c r="H544" s="15">
        <f t="shared" ref="H544:H546" si="96">ROUND(G544/F544,2)</f>
        <v>74</v>
      </c>
      <c r="J544" s="28"/>
      <c r="K544" s="29"/>
      <c r="L544" s="12">
        <f t="shared" ref="L544:L546" si="97">F544</f>
        <v>7</v>
      </c>
      <c r="M544" s="15">
        <f t="shared" ref="M544:M546" si="98">G544</f>
        <v>518</v>
      </c>
      <c r="P544" s="12">
        <f>SUMIF('Boarding Checkouts'!$D:$D,$A544,'Boarding Checkouts'!E:E)</f>
        <v>7</v>
      </c>
      <c r="Q544" s="15">
        <f>SUMIF('Boarding Checkouts'!$D:$D,$A544,'Boarding Checkouts'!G:G)</f>
        <v>518</v>
      </c>
      <c r="R544" s="12">
        <f t="shared" ref="R544:R546" si="99">SUM(L544,N544,-P544)</f>
        <v>0</v>
      </c>
      <c r="S544" s="15">
        <f t="shared" ref="S544:S546" si="100">SUM(M544,O544,-Q544)</f>
        <v>0</v>
      </c>
      <c r="U544" s="130"/>
      <c r="V544" s="130"/>
      <c r="W544" s="130"/>
      <c r="X544" s="130"/>
      <c r="Y544" s="130"/>
      <c r="Z544" s="130"/>
      <c r="AA544" s="130"/>
      <c r="AB544" s="130"/>
      <c r="AC544" s="130"/>
      <c r="AD544" s="130"/>
      <c r="AE544" s="130"/>
      <c r="AF544" s="130"/>
      <c r="AG544" s="130"/>
      <c r="AH544" s="130"/>
      <c r="AI544" s="130"/>
      <c r="AJ544" s="130"/>
      <c r="AK544" s="130"/>
      <c r="AL544" s="130"/>
      <c r="AM544" s="130"/>
      <c r="AN544" s="130"/>
      <c r="AO544" s="130"/>
      <c r="AP544" s="130"/>
      <c r="AQ544" s="130"/>
      <c r="AR544" s="130"/>
      <c r="AS544" s="130"/>
      <c r="AT544" s="130"/>
      <c r="AU544" s="130"/>
      <c r="AV544" s="130"/>
      <c r="AW544" s="130"/>
      <c r="AX544" s="130"/>
      <c r="AY544" s="130"/>
      <c r="AZ544" s="130"/>
      <c r="BA544" s="130"/>
      <c r="BB544" s="130"/>
      <c r="BC544" s="130"/>
      <c r="BD544" s="130"/>
      <c r="BE544" s="130"/>
      <c r="BF544" s="130"/>
      <c r="BG544" s="130"/>
      <c r="BH544" s="130"/>
      <c r="BI544" s="130"/>
      <c r="BJ544" s="130"/>
      <c r="BK544" s="130"/>
      <c r="BL544" s="130"/>
      <c r="BM544" s="130"/>
      <c r="BN544" s="130"/>
      <c r="BO544" s="130"/>
      <c r="BP544" s="130"/>
      <c r="BQ544" s="130"/>
      <c r="BR544" s="130"/>
      <c r="BS544" s="130"/>
      <c r="BT544" s="130"/>
      <c r="BU544" s="130"/>
      <c r="BV544" s="130"/>
      <c r="BW544" s="130"/>
      <c r="BX544" s="130"/>
      <c r="BY544" s="130"/>
      <c r="BZ544" s="130"/>
      <c r="CA544" s="130"/>
      <c r="CB544" s="130"/>
      <c r="CC544" s="130"/>
      <c r="CD544" s="130"/>
      <c r="CE544" s="130"/>
      <c r="CF544" s="130"/>
      <c r="CG544" s="130"/>
      <c r="CH544" s="130"/>
      <c r="CI544" s="130"/>
      <c r="CJ544" s="130"/>
      <c r="CK544" s="130"/>
      <c r="CL544" s="130"/>
      <c r="CM544" s="130"/>
      <c r="CN544" s="130"/>
      <c r="CO544" s="130"/>
      <c r="CP544" s="130"/>
      <c r="CQ544" s="130"/>
      <c r="CR544" s="130"/>
      <c r="CS544" s="130"/>
      <c r="CT544" s="130"/>
      <c r="CU544" s="130"/>
      <c r="CV544" s="130"/>
      <c r="CW544" s="130"/>
      <c r="CX544" s="130"/>
      <c r="CY544" s="130"/>
      <c r="CZ544" s="130"/>
      <c r="DA544" s="130"/>
      <c r="DB544" s="130"/>
      <c r="DC544" s="130"/>
      <c r="DD544" s="130"/>
      <c r="DE544" s="130"/>
      <c r="DF544" s="130"/>
      <c r="DG544" s="130"/>
      <c r="DH544" s="130"/>
      <c r="DI544" s="130"/>
      <c r="DJ544" s="130"/>
      <c r="DK544" s="130"/>
      <c r="DL544" s="130"/>
      <c r="DM544" s="130"/>
      <c r="DN544" s="130"/>
      <c r="DO544" s="130"/>
      <c r="DP544" s="130"/>
      <c r="DQ544" s="130"/>
      <c r="DR544" s="130"/>
      <c r="DS544" s="130"/>
      <c r="DT544" s="130"/>
      <c r="DU544" s="130"/>
      <c r="DV544" s="130"/>
      <c r="DW544" s="130"/>
      <c r="DX544" s="130"/>
      <c r="DY544" s="130"/>
      <c r="DZ544" s="130"/>
      <c r="EA544" s="130"/>
      <c r="EB544" s="130"/>
      <c r="EC544" s="130"/>
      <c r="ED544" s="130"/>
      <c r="EE544" s="130"/>
      <c r="EF544" s="130"/>
      <c r="EG544" s="130"/>
      <c r="EH544" s="130"/>
      <c r="EI544" s="130"/>
      <c r="EJ544" s="130"/>
      <c r="EK544" s="130"/>
      <c r="EL544" s="130"/>
      <c r="EM544" s="130"/>
      <c r="EN544" s="130"/>
      <c r="EO544" s="130"/>
      <c r="EP544" s="130"/>
      <c r="EQ544" s="130"/>
      <c r="ER544" s="130"/>
      <c r="ES544" s="130"/>
      <c r="ET544" s="130"/>
      <c r="EU544" s="130"/>
      <c r="EV544" s="130"/>
      <c r="EW544" s="130"/>
      <c r="EX544" s="130"/>
      <c r="EY544" s="130"/>
      <c r="EZ544" s="130"/>
      <c r="FA544" s="130"/>
      <c r="FB544" s="130"/>
      <c r="FC544" s="130"/>
      <c r="FD544" s="130"/>
      <c r="FE544" s="130"/>
      <c r="FF544" s="130"/>
      <c r="FG544" s="130"/>
      <c r="FH544" s="130"/>
      <c r="FI544" s="130"/>
      <c r="FJ544" s="130"/>
      <c r="FK544" s="130"/>
      <c r="FL544" s="130"/>
      <c r="FM544" s="130"/>
      <c r="FN544" s="130"/>
      <c r="FO544" s="130"/>
      <c r="FP544" s="130"/>
      <c r="FQ544" s="130"/>
      <c r="FR544" s="130"/>
      <c r="FS544" s="130"/>
      <c r="FT544" s="130"/>
      <c r="FU544" s="130"/>
      <c r="FV544" s="130"/>
      <c r="FW544" s="130"/>
      <c r="FX544" s="130"/>
      <c r="FY544" s="130"/>
      <c r="FZ544" s="130"/>
      <c r="GA544" s="130"/>
      <c r="GB544" s="130"/>
      <c r="GC544" s="130"/>
      <c r="GD544" s="130"/>
      <c r="GE544" s="130"/>
      <c r="GF544" s="130"/>
      <c r="GG544" s="130"/>
      <c r="GH544" s="130"/>
      <c r="GI544" s="130"/>
      <c r="GJ544" s="130"/>
      <c r="GK544" s="130"/>
      <c r="GL544" s="130"/>
      <c r="GM544" s="130"/>
      <c r="GN544" s="130"/>
      <c r="GO544" s="130"/>
      <c r="GP544" s="130"/>
      <c r="GQ544" s="130"/>
      <c r="GR544" s="130"/>
      <c r="GS544" s="130"/>
      <c r="GT544" s="130"/>
      <c r="GU544" s="130"/>
      <c r="GV544" s="130"/>
      <c r="GW544" s="130"/>
      <c r="GX544" s="130"/>
      <c r="GY544" s="130"/>
      <c r="GZ544" s="130"/>
      <c r="HA544" s="130"/>
      <c r="HB544" s="130"/>
      <c r="HC544" s="130"/>
      <c r="HD544" s="130"/>
      <c r="HE544" s="130"/>
      <c r="HF544" s="130"/>
      <c r="HG544" s="130"/>
      <c r="HH544" s="130"/>
      <c r="HI544" s="130"/>
      <c r="HJ544" s="130"/>
      <c r="HK544" s="130"/>
      <c r="HL544" s="130"/>
      <c r="HM544" s="130"/>
      <c r="HN544" s="130"/>
      <c r="HO544" s="130"/>
      <c r="HP544" s="130"/>
      <c r="HQ544" s="130"/>
    </row>
    <row r="545" spans="1:19" s="130" customFormat="1" ht="13.05" x14ac:dyDescent="0.3">
      <c r="A545" s="126">
        <v>86764</v>
      </c>
      <c r="B545" s="128">
        <v>43758</v>
      </c>
      <c r="C545" s="126" t="s">
        <v>340</v>
      </c>
      <c r="D545" s="126" t="s">
        <v>240</v>
      </c>
      <c r="E545" s="11" t="str">
        <f t="shared" si="95"/>
        <v>Active</v>
      </c>
      <c r="F545" s="129">
        <v>7</v>
      </c>
      <c r="G545" s="127">
        <v>696.08</v>
      </c>
      <c r="H545" s="127">
        <f t="shared" si="96"/>
        <v>99.44</v>
      </c>
      <c r="J545" s="129"/>
      <c r="K545" s="127"/>
      <c r="L545" s="129">
        <f t="shared" si="97"/>
        <v>7</v>
      </c>
      <c r="M545" s="127">
        <f t="shared" si="98"/>
        <v>696.08</v>
      </c>
      <c r="N545" s="129"/>
      <c r="O545" s="127"/>
      <c r="P545" s="129">
        <f>SUMIF('Boarding Checkouts'!$D:$D,$A545,'Boarding Checkouts'!E:E)</f>
        <v>1</v>
      </c>
      <c r="Q545" s="127">
        <f>SUMIF('Boarding Checkouts'!$D:$D,$A545,'Boarding Checkouts'!G:G)</f>
        <v>99.44</v>
      </c>
      <c r="R545" s="129">
        <f t="shared" si="99"/>
        <v>6</v>
      </c>
      <c r="S545" s="127">
        <f t="shared" si="100"/>
        <v>596.6400000000001</v>
      </c>
    </row>
    <row r="546" spans="1:19" ht="13.05" x14ac:dyDescent="0.3">
      <c r="A546" s="11">
        <v>86412</v>
      </c>
      <c r="B546" s="10">
        <v>43758</v>
      </c>
      <c r="C546" s="11" t="s">
        <v>1240</v>
      </c>
      <c r="D546" s="126" t="s">
        <v>232</v>
      </c>
      <c r="E546" s="11" t="str">
        <f t="shared" si="95"/>
        <v>InActive</v>
      </c>
      <c r="F546" s="129">
        <v>7</v>
      </c>
      <c r="G546" s="127">
        <v>371</v>
      </c>
      <c r="H546" s="127">
        <f t="shared" si="96"/>
        <v>53</v>
      </c>
      <c r="I546" s="130"/>
      <c r="J546" s="129"/>
      <c r="K546" s="127"/>
      <c r="L546" s="129">
        <f t="shared" si="97"/>
        <v>7</v>
      </c>
      <c r="M546" s="127">
        <f t="shared" si="98"/>
        <v>371</v>
      </c>
      <c r="N546" s="129"/>
      <c r="O546" s="127"/>
      <c r="P546" s="129">
        <f>SUMIF('Boarding Checkouts'!$D:$D,$A546,'Boarding Checkouts'!E:E)</f>
        <v>7</v>
      </c>
      <c r="Q546" s="127">
        <f>SUMIF('Boarding Checkouts'!$D:$D,$A546,'Boarding Checkouts'!G:G)</f>
        <v>371</v>
      </c>
      <c r="R546" s="129">
        <f t="shared" si="99"/>
        <v>0</v>
      </c>
      <c r="S546" s="127">
        <f t="shared" si="100"/>
        <v>0</v>
      </c>
    </row>
    <row r="547" spans="1:19" ht="13.05" x14ac:dyDescent="0.3">
      <c r="A547" s="11">
        <v>86633</v>
      </c>
      <c r="B547" s="10">
        <v>43759</v>
      </c>
      <c r="C547" s="11" t="s">
        <v>1914</v>
      </c>
      <c r="D547" s="126" t="s">
        <v>232</v>
      </c>
      <c r="E547" s="11" t="str">
        <f t="shared" ref="E547:E548" si="101">IF(R547&gt;0,"Active","InActive")</f>
        <v>Active</v>
      </c>
      <c r="F547" s="129">
        <v>7</v>
      </c>
      <c r="G547" s="127">
        <v>371</v>
      </c>
      <c r="H547" s="127">
        <f t="shared" ref="H547:H548" si="102">ROUND(G547/F547,2)</f>
        <v>53</v>
      </c>
      <c r="I547" s="130"/>
      <c r="J547" s="129"/>
      <c r="K547" s="127"/>
      <c r="L547" s="129">
        <f t="shared" ref="L547:L548" si="103">F547</f>
        <v>7</v>
      </c>
      <c r="M547" s="127">
        <f t="shared" ref="M547:M548" si="104">G547</f>
        <v>371</v>
      </c>
      <c r="N547" s="129"/>
      <c r="O547" s="127"/>
      <c r="P547" s="129">
        <f>SUMIF('Boarding Checkouts'!$D:$D,$A547,'Boarding Checkouts'!E:E)</f>
        <v>1</v>
      </c>
      <c r="Q547" s="127">
        <f>SUMIF('Boarding Checkouts'!$D:$D,$A547,'Boarding Checkouts'!G:G)</f>
        <v>53</v>
      </c>
      <c r="R547" s="129">
        <f t="shared" ref="R547:R548" si="105">SUM(L547,N547,-P547)</f>
        <v>6</v>
      </c>
      <c r="S547" s="127">
        <f t="shared" ref="S547:S548" si="106">SUM(M547,O547,-Q547)</f>
        <v>318</v>
      </c>
    </row>
    <row r="548" spans="1:19" ht="13.05" x14ac:dyDescent="0.3">
      <c r="A548" s="11">
        <v>87058</v>
      </c>
      <c r="B548" s="10">
        <v>43761</v>
      </c>
      <c r="C548" s="11" t="s">
        <v>343</v>
      </c>
      <c r="D548" s="126" t="s">
        <v>232</v>
      </c>
      <c r="E548" s="11" t="str">
        <f t="shared" si="101"/>
        <v>Active</v>
      </c>
      <c r="F548" s="129">
        <v>14</v>
      </c>
      <c r="G548" s="127">
        <v>714</v>
      </c>
      <c r="H548" s="127">
        <f t="shared" si="102"/>
        <v>51</v>
      </c>
      <c r="I548" s="130"/>
      <c r="J548" s="129"/>
      <c r="K548" s="127"/>
      <c r="L548" s="129">
        <f t="shared" si="103"/>
        <v>14</v>
      </c>
      <c r="M548" s="127">
        <f t="shared" si="104"/>
        <v>714</v>
      </c>
      <c r="N548" s="129"/>
      <c r="O548" s="127"/>
      <c r="P548" s="129">
        <f>SUMIF('Boarding Checkouts'!$D:$D,$A548,'Boarding Checkouts'!E:E)</f>
        <v>0</v>
      </c>
      <c r="Q548" s="127">
        <f>SUMIF('Boarding Checkouts'!$D:$D,$A548,'Boarding Checkouts'!G:G)</f>
        <v>0</v>
      </c>
      <c r="R548" s="129">
        <f t="shared" si="105"/>
        <v>14</v>
      </c>
      <c r="S548" s="127">
        <f t="shared" si="106"/>
        <v>714</v>
      </c>
    </row>
    <row r="549" spans="1:19" ht="13.05" x14ac:dyDescent="0.3">
      <c r="A549" s="11">
        <v>86262</v>
      </c>
      <c r="B549" s="10">
        <v>43763</v>
      </c>
      <c r="C549" s="11" t="s">
        <v>2517</v>
      </c>
      <c r="D549" s="126" t="s">
        <v>238</v>
      </c>
      <c r="E549" s="11" t="str">
        <f t="shared" ref="E549:E550" si="107">IF(R549&gt;0,"Active","InActive")</f>
        <v>Active</v>
      </c>
      <c r="F549" s="129">
        <v>14</v>
      </c>
      <c r="G549" s="127">
        <v>1008</v>
      </c>
      <c r="H549" s="127">
        <f t="shared" ref="H549:H550" si="108">ROUND(G549/F549,2)</f>
        <v>72</v>
      </c>
      <c r="I549" s="130"/>
      <c r="J549" s="129"/>
      <c r="K549" s="127"/>
      <c r="L549" s="129">
        <f t="shared" ref="L549:L550" si="109">F549</f>
        <v>14</v>
      </c>
      <c r="M549" s="127">
        <f t="shared" ref="M549:M550" si="110">G549</f>
        <v>1008</v>
      </c>
      <c r="N549" s="129"/>
      <c r="O549" s="127"/>
      <c r="P549" s="129">
        <f>SUMIF('Boarding Checkouts'!$D:$D,$A549,'Boarding Checkouts'!E:E)</f>
        <v>1</v>
      </c>
      <c r="Q549" s="127">
        <f>SUMIF('Boarding Checkouts'!$D:$D,$A549,'Boarding Checkouts'!G:G)</f>
        <v>72</v>
      </c>
      <c r="R549" s="129">
        <f t="shared" ref="R549:R550" si="111">SUM(L549,N549,-P549)</f>
        <v>13</v>
      </c>
      <c r="S549" s="127">
        <f t="shared" ref="S549:S550" si="112">SUM(M549,O549,-Q549)</f>
        <v>936</v>
      </c>
    </row>
    <row r="550" spans="1:19" ht="13.05" x14ac:dyDescent="0.3">
      <c r="A550" s="11">
        <v>87256</v>
      </c>
      <c r="B550" s="10">
        <v>43764</v>
      </c>
      <c r="C550" s="11" t="s">
        <v>272</v>
      </c>
      <c r="D550" s="126" t="s">
        <v>232</v>
      </c>
      <c r="E550" s="11" t="str">
        <f t="shared" si="107"/>
        <v>Active</v>
      </c>
      <c r="F550" s="129">
        <v>14</v>
      </c>
      <c r="G550" s="127">
        <v>714</v>
      </c>
      <c r="H550" s="127">
        <f t="shared" si="108"/>
        <v>51</v>
      </c>
      <c r="I550" s="130"/>
      <c r="J550" s="129"/>
      <c r="K550" s="127"/>
      <c r="L550" s="129">
        <f t="shared" si="109"/>
        <v>14</v>
      </c>
      <c r="M550" s="127">
        <f t="shared" si="110"/>
        <v>714</v>
      </c>
      <c r="N550" s="129"/>
      <c r="O550" s="127"/>
      <c r="P550" s="129">
        <f>SUMIF('Boarding Checkouts'!$D:$D,$A550,'Boarding Checkouts'!E:E)</f>
        <v>10</v>
      </c>
      <c r="Q550" s="127">
        <f>SUMIF('Boarding Checkouts'!$D:$D,$A550,'Boarding Checkouts'!G:G)</f>
        <v>510</v>
      </c>
      <c r="R550" s="129">
        <f t="shared" si="111"/>
        <v>4</v>
      </c>
      <c r="S550" s="127">
        <f t="shared" si="112"/>
        <v>204</v>
      </c>
    </row>
    <row r="551" spans="1:19" ht="13.05" x14ac:dyDescent="0.3">
      <c r="A551" s="11">
        <v>87281</v>
      </c>
      <c r="B551" s="10">
        <v>43765</v>
      </c>
      <c r="C551" s="11" t="s">
        <v>170</v>
      </c>
      <c r="D551" s="126" t="s">
        <v>232</v>
      </c>
      <c r="E551" s="11" t="str">
        <f t="shared" ref="E551:E552" si="113">IF(R551&gt;0,"Active","InActive")</f>
        <v>Active</v>
      </c>
      <c r="F551" s="129">
        <v>14</v>
      </c>
      <c r="G551" s="127">
        <v>714</v>
      </c>
      <c r="H551" s="127">
        <f t="shared" ref="H551:H552" si="114">ROUND(G551/F551,2)</f>
        <v>51</v>
      </c>
      <c r="I551" s="130"/>
      <c r="J551" s="129"/>
      <c r="K551" s="127"/>
      <c r="L551" s="129">
        <f t="shared" ref="L551:L552" si="115">F551</f>
        <v>14</v>
      </c>
      <c r="M551" s="127">
        <f t="shared" ref="M551:M552" si="116">G551</f>
        <v>714</v>
      </c>
      <c r="N551" s="129"/>
      <c r="O551" s="127"/>
      <c r="P551" s="129">
        <f>SUMIF('Boarding Checkouts'!$D:$D,$A551,'Boarding Checkouts'!E:E)</f>
        <v>0</v>
      </c>
      <c r="Q551" s="127">
        <f>SUMIF('Boarding Checkouts'!$D:$D,$A551,'Boarding Checkouts'!G:G)</f>
        <v>0</v>
      </c>
      <c r="R551" s="129">
        <f t="shared" ref="R551:R552" si="117">SUM(L551,N551,-P551)</f>
        <v>14</v>
      </c>
      <c r="S551" s="127">
        <f t="shared" ref="S551:S552" si="118">SUM(M551,O551,-Q551)</f>
        <v>714</v>
      </c>
    </row>
    <row r="552" spans="1:19" ht="13.05" x14ac:dyDescent="0.3">
      <c r="A552" s="11">
        <v>87309</v>
      </c>
      <c r="B552" s="10">
        <v>43765</v>
      </c>
      <c r="C552" s="11" t="s">
        <v>362</v>
      </c>
      <c r="D552" s="11" t="s">
        <v>236</v>
      </c>
      <c r="E552" s="11" t="str">
        <f t="shared" si="113"/>
        <v>InActive</v>
      </c>
      <c r="F552" s="12">
        <v>7</v>
      </c>
      <c r="G552" s="15">
        <v>434</v>
      </c>
      <c r="H552" s="15">
        <f t="shared" si="114"/>
        <v>62</v>
      </c>
      <c r="J552" s="28"/>
      <c r="K552" s="29"/>
      <c r="L552" s="12">
        <f t="shared" si="115"/>
        <v>7</v>
      </c>
      <c r="M552" s="15">
        <f t="shared" si="116"/>
        <v>434</v>
      </c>
      <c r="P552" s="12">
        <f>SUMIF('Boarding Checkouts'!$D:$D,$A552,'Boarding Checkouts'!E:E)</f>
        <v>7</v>
      </c>
      <c r="Q552" s="15">
        <f>SUMIF('Boarding Checkouts'!$D:$D,$A552,'Boarding Checkouts'!G:G)</f>
        <v>434</v>
      </c>
      <c r="R552" s="12">
        <f t="shared" si="117"/>
        <v>0</v>
      </c>
      <c r="S552" s="15">
        <f t="shared" si="118"/>
        <v>0</v>
      </c>
    </row>
    <row r="553" spans="1:19" ht="13.05" x14ac:dyDescent="0.3">
      <c r="A553" s="11">
        <v>87189</v>
      </c>
      <c r="B553" s="10">
        <v>43766</v>
      </c>
      <c r="C553" s="11" t="s">
        <v>305</v>
      </c>
      <c r="D553" s="11" t="s">
        <v>236</v>
      </c>
      <c r="E553" s="11" t="str">
        <f t="shared" ref="E553:E557" si="119">IF(R553&gt;0,"Active","InActive")</f>
        <v>Active</v>
      </c>
      <c r="F553" s="12">
        <v>7</v>
      </c>
      <c r="G553" s="15">
        <v>434</v>
      </c>
      <c r="H553" s="15">
        <f t="shared" ref="H553:H557" si="120">ROUND(G553/F553,2)</f>
        <v>62</v>
      </c>
      <c r="J553" s="28"/>
      <c r="K553" s="29"/>
      <c r="L553" s="12">
        <f t="shared" ref="L553:L557" si="121">F553</f>
        <v>7</v>
      </c>
      <c r="M553" s="15">
        <f t="shared" ref="M553:M557" si="122">G553</f>
        <v>434</v>
      </c>
      <c r="P553" s="12">
        <f>SUMIF('Boarding Checkouts'!$D:$D,$A553,'Boarding Checkouts'!E:E)</f>
        <v>3</v>
      </c>
      <c r="Q553" s="15">
        <f>SUMIF('Boarding Checkouts'!$D:$D,$A553,'Boarding Checkouts'!G:G)</f>
        <v>186</v>
      </c>
      <c r="R553" s="12">
        <f t="shared" ref="R553:R557" si="123">SUM(L553,N553,-P553)</f>
        <v>4</v>
      </c>
      <c r="S553" s="15">
        <f t="shared" ref="S553:S557" si="124">SUM(M553,O553,-Q553)</f>
        <v>248</v>
      </c>
    </row>
    <row r="554" spans="1:19" ht="13.05" x14ac:dyDescent="0.3">
      <c r="A554" s="11">
        <v>87188</v>
      </c>
      <c r="B554" s="10">
        <v>43766</v>
      </c>
      <c r="C554" s="11" t="s">
        <v>305</v>
      </c>
      <c r="D554" s="11" t="s">
        <v>236</v>
      </c>
      <c r="E554" s="11" t="str">
        <f t="shared" si="119"/>
        <v>Active</v>
      </c>
      <c r="F554" s="12">
        <v>7</v>
      </c>
      <c r="G554" s="15">
        <v>434</v>
      </c>
      <c r="H554" s="15">
        <f t="shared" si="120"/>
        <v>62</v>
      </c>
      <c r="J554" s="28"/>
      <c r="K554" s="29"/>
      <c r="L554" s="12">
        <f t="shared" si="121"/>
        <v>7</v>
      </c>
      <c r="M554" s="15">
        <f t="shared" si="122"/>
        <v>434</v>
      </c>
      <c r="P554" s="12">
        <f>SUMIF('Boarding Checkouts'!$D:$D,$A554,'Boarding Checkouts'!E:E)</f>
        <v>3</v>
      </c>
      <c r="Q554" s="15">
        <f>SUMIF('Boarding Checkouts'!$D:$D,$A554,'Boarding Checkouts'!G:G)</f>
        <v>186</v>
      </c>
      <c r="R554" s="12">
        <f t="shared" si="123"/>
        <v>4</v>
      </c>
      <c r="S554" s="15">
        <f t="shared" si="124"/>
        <v>248</v>
      </c>
    </row>
    <row r="555" spans="1:19" ht="13.05" x14ac:dyDescent="0.3">
      <c r="A555" s="11">
        <v>87514</v>
      </c>
      <c r="B555" s="10">
        <v>43768</v>
      </c>
      <c r="C555" s="11" t="s">
        <v>284</v>
      </c>
      <c r="D555" s="11" t="s">
        <v>285</v>
      </c>
      <c r="E555" s="11" t="str">
        <f t="shared" si="119"/>
        <v>InActive</v>
      </c>
      <c r="F555" s="12">
        <v>14</v>
      </c>
      <c r="G555" s="15">
        <v>1960</v>
      </c>
      <c r="H555" s="15">
        <f t="shared" si="120"/>
        <v>140</v>
      </c>
      <c r="J555" s="28"/>
      <c r="K555" s="29"/>
      <c r="L555" s="12">
        <f t="shared" si="121"/>
        <v>14</v>
      </c>
      <c r="M555" s="15">
        <f t="shared" si="122"/>
        <v>1960</v>
      </c>
      <c r="P555" s="12">
        <f>SUMIF('Boarding Checkouts'!$D:$D,$A555,'Boarding Checkouts'!E:E)</f>
        <v>14</v>
      </c>
      <c r="Q555" s="15">
        <f>SUMIF('Boarding Checkouts'!$D:$D,$A555,'Boarding Checkouts'!G:G)</f>
        <v>1960</v>
      </c>
      <c r="R555" s="12">
        <f t="shared" si="123"/>
        <v>0</v>
      </c>
      <c r="S555" s="15">
        <f t="shared" si="124"/>
        <v>0</v>
      </c>
    </row>
    <row r="556" spans="1:19" ht="13.05" x14ac:dyDescent="0.3">
      <c r="A556" s="11">
        <v>87515</v>
      </c>
      <c r="B556" s="10">
        <v>43768</v>
      </c>
      <c r="C556" s="11" t="s">
        <v>54</v>
      </c>
      <c r="D556" s="126" t="s">
        <v>232</v>
      </c>
      <c r="E556" s="11" t="str">
        <f t="shared" si="119"/>
        <v>Active</v>
      </c>
      <c r="F556" s="129">
        <v>14</v>
      </c>
      <c r="G556" s="127">
        <v>714</v>
      </c>
      <c r="H556" s="127">
        <f t="shared" si="120"/>
        <v>51</v>
      </c>
      <c r="I556" s="130"/>
      <c r="J556" s="129"/>
      <c r="K556" s="127"/>
      <c r="L556" s="129">
        <f t="shared" si="121"/>
        <v>14</v>
      </c>
      <c r="M556" s="127">
        <f t="shared" si="122"/>
        <v>714</v>
      </c>
      <c r="N556" s="129"/>
      <c r="O556" s="127"/>
      <c r="P556" s="129">
        <f>SUMIF('Boarding Checkouts'!$D:$D,$A556,'Boarding Checkouts'!E:E)</f>
        <v>0</v>
      </c>
      <c r="Q556" s="127">
        <f>SUMIF('Boarding Checkouts'!$D:$D,$A556,'Boarding Checkouts'!G:G)</f>
        <v>0</v>
      </c>
      <c r="R556" s="129">
        <f t="shared" si="123"/>
        <v>14</v>
      </c>
      <c r="S556" s="127">
        <f t="shared" si="124"/>
        <v>714</v>
      </c>
    </row>
    <row r="557" spans="1:19" ht="13.05" x14ac:dyDescent="0.3">
      <c r="A557" s="11">
        <v>87550</v>
      </c>
      <c r="B557" s="10">
        <v>43772</v>
      </c>
      <c r="C557" s="11" t="s">
        <v>158</v>
      </c>
      <c r="D557" s="126" t="s">
        <v>232</v>
      </c>
      <c r="E557" s="11" t="str">
        <f t="shared" si="119"/>
        <v>Active</v>
      </c>
      <c r="F557" s="129">
        <v>7</v>
      </c>
      <c r="G557" s="127">
        <v>371</v>
      </c>
      <c r="H557" s="127">
        <f t="shared" si="120"/>
        <v>53</v>
      </c>
      <c r="I557" s="130"/>
      <c r="J557" s="129"/>
      <c r="K557" s="127"/>
      <c r="L557" s="129">
        <f t="shared" si="121"/>
        <v>7</v>
      </c>
      <c r="M557" s="127">
        <f t="shared" si="122"/>
        <v>371</v>
      </c>
      <c r="N557" s="129"/>
      <c r="O557" s="127"/>
      <c r="P557" s="129">
        <f>SUMIF('Boarding Checkouts'!$D:$D,$A557,'Boarding Checkouts'!E:E)</f>
        <v>4</v>
      </c>
      <c r="Q557" s="127">
        <f>SUMIF('Boarding Checkouts'!$D:$D,$A557,'Boarding Checkouts'!G:G)</f>
        <v>212</v>
      </c>
      <c r="R557" s="129">
        <f t="shared" si="123"/>
        <v>3</v>
      </c>
      <c r="S557" s="127">
        <f t="shared" si="124"/>
        <v>159</v>
      </c>
    </row>
    <row r="558" spans="1:19" ht="13.05" x14ac:dyDescent="0.3">
      <c r="A558" s="11">
        <v>87760</v>
      </c>
      <c r="B558" s="10">
        <v>43772</v>
      </c>
      <c r="C558" s="11" t="s">
        <v>252</v>
      </c>
      <c r="D558" s="11" t="s">
        <v>236</v>
      </c>
      <c r="E558" s="11" t="str">
        <f t="shared" ref="E558:E562" si="125">IF(R558&gt;0,"Active","InActive")</f>
        <v>Active</v>
      </c>
      <c r="F558" s="12">
        <v>14</v>
      </c>
      <c r="G558" s="15">
        <v>826</v>
      </c>
      <c r="H558" s="15">
        <f t="shared" ref="H558:H562" si="126">ROUND(G558/F558,2)</f>
        <v>59</v>
      </c>
      <c r="J558" s="28"/>
      <c r="K558" s="29"/>
      <c r="L558" s="12">
        <f t="shared" ref="L558:L562" si="127">F558</f>
        <v>14</v>
      </c>
      <c r="M558" s="15">
        <f t="shared" ref="M558:M562" si="128">G558</f>
        <v>826</v>
      </c>
      <c r="P558" s="12">
        <f>SUMIF('Boarding Checkouts'!$D:$D,$A558,'Boarding Checkouts'!E:E)</f>
        <v>12</v>
      </c>
      <c r="Q558" s="15">
        <f>SUMIF('Boarding Checkouts'!$D:$D,$A558,'Boarding Checkouts'!G:G)</f>
        <v>708</v>
      </c>
      <c r="R558" s="12">
        <f t="shared" ref="R558:R562" si="129">SUM(L558,N558,-P558)</f>
        <v>2</v>
      </c>
      <c r="S558" s="15">
        <f t="shared" ref="S558:S562" si="130">SUM(M558,O558,-Q558)</f>
        <v>118</v>
      </c>
    </row>
    <row r="559" spans="1:19" ht="13.05" x14ac:dyDescent="0.3">
      <c r="A559" s="11">
        <v>87334</v>
      </c>
      <c r="B559" s="10">
        <v>43772</v>
      </c>
      <c r="C559" s="11" t="s">
        <v>472</v>
      </c>
      <c r="D559" s="11" t="s">
        <v>236</v>
      </c>
      <c r="E559" s="11" t="str">
        <f t="shared" si="125"/>
        <v>Active</v>
      </c>
      <c r="F559" s="12">
        <v>7</v>
      </c>
      <c r="G559" s="15">
        <v>434</v>
      </c>
      <c r="H559" s="15">
        <f t="shared" si="126"/>
        <v>62</v>
      </c>
      <c r="J559" s="28"/>
      <c r="K559" s="29"/>
      <c r="L559" s="12">
        <f t="shared" si="127"/>
        <v>7</v>
      </c>
      <c r="M559" s="15">
        <f t="shared" si="128"/>
        <v>434</v>
      </c>
      <c r="P559" s="12">
        <f>SUMIF('Boarding Checkouts'!$D:$D,$A559,'Boarding Checkouts'!E:E)</f>
        <v>6</v>
      </c>
      <c r="Q559" s="15">
        <f>SUMIF('Boarding Checkouts'!$D:$D,$A559,'Boarding Checkouts'!G:G)</f>
        <v>372</v>
      </c>
      <c r="R559" s="12">
        <f t="shared" si="129"/>
        <v>1</v>
      </c>
      <c r="S559" s="15">
        <f t="shared" si="130"/>
        <v>62</v>
      </c>
    </row>
    <row r="560" spans="1:19" ht="13.05" x14ac:dyDescent="0.3">
      <c r="A560" s="11">
        <v>87070</v>
      </c>
      <c r="B560" s="10">
        <v>43774</v>
      </c>
      <c r="C560" s="11" t="s">
        <v>365</v>
      </c>
      <c r="D560" s="126" t="s">
        <v>232</v>
      </c>
      <c r="E560" s="11" t="str">
        <f t="shared" si="125"/>
        <v>Active</v>
      </c>
      <c r="F560" s="129">
        <v>14</v>
      </c>
      <c r="G560" s="127">
        <v>714</v>
      </c>
      <c r="H560" s="127">
        <f t="shared" si="126"/>
        <v>51</v>
      </c>
      <c r="I560" s="130"/>
      <c r="J560" s="129"/>
      <c r="K560" s="127"/>
      <c r="L560" s="129">
        <f t="shared" si="127"/>
        <v>14</v>
      </c>
      <c r="M560" s="127">
        <f t="shared" si="128"/>
        <v>714</v>
      </c>
      <c r="N560" s="129"/>
      <c r="O560" s="127"/>
      <c r="P560" s="129">
        <f>SUMIF('Boarding Checkouts'!$D:$D,$A560,'Boarding Checkouts'!E:E)</f>
        <v>12</v>
      </c>
      <c r="Q560" s="127">
        <f>SUMIF('Boarding Checkouts'!$D:$D,$A560,'Boarding Checkouts'!G:G)</f>
        <v>612</v>
      </c>
      <c r="R560" s="129">
        <f t="shared" si="129"/>
        <v>2</v>
      </c>
      <c r="S560" s="127">
        <f t="shared" si="130"/>
        <v>102</v>
      </c>
    </row>
    <row r="561" spans="1:19" ht="13.05" x14ac:dyDescent="0.3">
      <c r="A561" s="11">
        <v>87905</v>
      </c>
      <c r="B561" s="10">
        <v>43775</v>
      </c>
      <c r="C561" s="11" t="s">
        <v>1308</v>
      </c>
      <c r="D561" s="126" t="s">
        <v>232</v>
      </c>
      <c r="E561" s="11" t="str">
        <f t="shared" si="125"/>
        <v>Active</v>
      </c>
      <c r="F561" s="129">
        <v>7</v>
      </c>
      <c r="G561" s="127">
        <v>371</v>
      </c>
      <c r="H561" s="127">
        <f t="shared" si="126"/>
        <v>53</v>
      </c>
      <c r="I561" s="130"/>
      <c r="J561" s="129"/>
      <c r="K561" s="127"/>
      <c r="L561" s="129">
        <f t="shared" si="127"/>
        <v>7</v>
      </c>
      <c r="M561" s="127">
        <f t="shared" si="128"/>
        <v>371</v>
      </c>
      <c r="N561" s="129"/>
      <c r="O561" s="127"/>
      <c r="P561" s="129">
        <f>SUMIF('Boarding Checkouts'!$D:$D,$A561,'Boarding Checkouts'!E:E)</f>
        <v>2</v>
      </c>
      <c r="Q561" s="127">
        <f>SUMIF('Boarding Checkouts'!$D:$D,$A561,'Boarding Checkouts'!G:G)</f>
        <v>106</v>
      </c>
      <c r="R561" s="129">
        <f t="shared" si="129"/>
        <v>5</v>
      </c>
      <c r="S561" s="127">
        <f t="shared" si="130"/>
        <v>265</v>
      </c>
    </row>
    <row r="562" spans="1:19" ht="13.05" x14ac:dyDescent="0.3">
      <c r="A562" s="11">
        <v>88050</v>
      </c>
      <c r="B562" s="10">
        <v>43777</v>
      </c>
      <c r="C562" s="11" t="s">
        <v>584</v>
      </c>
      <c r="D562" s="126" t="s">
        <v>238</v>
      </c>
      <c r="E562" s="11" t="str">
        <f t="shared" si="125"/>
        <v>Active</v>
      </c>
      <c r="F562" s="129">
        <v>14</v>
      </c>
      <c r="G562" s="127">
        <v>1008</v>
      </c>
      <c r="H562" s="127">
        <f t="shared" si="126"/>
        <v>72</v>
      </c>
      <c r="I562" s="130"/>
      <c r="J562" s="129"/>
      <c r="K562" s="127"/>
      <c r="L562" s="129">
        <f t="shared" si="127"/>
        <v>14</v>
      </c>
      <c r="M562" s="127">
        <f t="shared" si="128"/>
        <v>1008</v>
      </c>
      <c r="N562" s="129"/>
      <c r="O562" s="127"/>
      <c r="P562" s="129">
        <f>SUMIF('Boarding Checkouts'!$D:$D,$A562,'Boarding Checkouts'!E:E)</f>
        <v>0</v>
      </c>
      <c r="Q562" s="127">
        <f>SUMIF('Boarding Checkouts'!$D:$D,$A562,'Boarding Checkouts'!G:G)</f>
        <v>0</v>
      </c>
      <c r="R562" s="129">
        <f t="shared" si="129"/>
        <v>14</v>
      </c>
      <c r="S562" s="127">
        <f t="shared" si="130"/>
        <v>1008</v>
      </c>
    </row>
    <row r="563" spans="1:19" ht="13.05" x14ac:dyDescent="0.3">
      <c r="A563" s="11">
        <v>87588</v>
      </c>
      <c r="B563" s="10">
        <v>43778</v>
      </c>
      <c r="C563" s="11" t="s">
        <v>1419</v>
      </c>
      <c r="D563" s="11" t="s">
        <v>236</v>
      </c>
      <c r="E563" s="11" t="str">
        <f t="shared" ref="E563:E565" si="131">IF(R563&gt;0,"Active","InActive")</f>
        <v>InActive</v>
      </c>
      <c r="F563" s="12">
        <v>7</v>
      </c>
      <c r="G563" s="15">
        <v>434</v>
      </c>
      <c r="H563" s="15">
        <f t="shared" ref="H563:H565" si="132">ROUND(G563/F563,2)</f>
        <v>62</v>
      </c>
      <c r="J563" s="28"/>
      <c r="K563" s="29"/>
      <c r="L563" s="12">
        <f t="shared" ref="L563:L565" si="133">F563</f>
        <v>7</v>
      </c>
      <c r="M563" s="15">
        <f t="shared" ref="M563:M565" si="134">G563</f>
        <v>434</v>
      </c>
      <c r="P563" s="12">
        <f>SUMIF('Boarding Checkouts'!$D:$D,$A563,'Boarding Checkouts'!E:E)</f>
        <v>7</v>
      </c>
      <c r="Q563" s="15">
        <f>SUMIF('Boarding Checkouts'!$D:$D,$A563,'Boarding Checkouts'!G:G)</f>
        <v>434</v>
      </c>
      <c r="R563" s="12">
        <f t="shared" ref="R563:R565" si="135">SUM(L563,N563,-P563)</f>
        <v>0</v>
      </c>
      <c r="S563" s="15">
        <f t="shared" ref="S563:S565" si="136">SUM(M563,O563,-Q563)</f>
        <v>0</v>
      </c>
    </row>
    <row r="564" spans="1:19" ht="13.05" x14ac:dyDescent="0.3">
      <c r="A564" s="11">
        <v>88101</v>
      </c>
      <c r="B564" s="10">
        <v>43778</v>
      </c>
      <c r="C564" s="11" t="s">
        <v>263</v>
      </c>
      <c r="D564" s="11" t="s">
        <v>236</v>
      </c>
      <c r="E564" s="11" t="str">
        <f t="shared" si="131"/>
        <v>InActive</v>
      </c>
      <c r="F564" s="12">
        <v>7</v>
      </c>
      <c r="G564" s="15">
        <v>434</v>
      </c>
      <c r="H564" s="15">
        <f t="shared" si="132"/>
        <v>62</v>
      </c>
      <c r="J564" s="28"/>
      <c r="K564" s="29"/>
      <c r="L564" s="12">
        <f t="shared" si="133"/>
        <v>7</v>
      </c>
      <c r="M564" s="15">
        <f t="shared" si="134"/>
        <v>434</v>
      </c>
      <c r="P564" s="12">
        <f>SUMIF('Boarding Checkouts'!$D:$D,$A564,'Boarding Checkouts'!E:E)</f>
        <v>7</v>
      </c>
      <c r="Q564" s="15">
        <f>SUMIF('Boarding Checkouts'!$D:$D,$A564,'Boarding Checkouts'!G:G)</f>
        <v>434</v>
      </c>
      <c r="R564" s="12">
        <f t="shared" si="135"/>
        <v>0</v>
      </c>
      <c r="S564" s="15">
        <f t="shared" si="136"/>
        <v>0</v>
      </c>
    </row>
    <row r="565" spans="1:19" ht="13.05" x14ac:dyDescent="0.3">
      <c r="A565" s="11">
        <v>87908</v>
      </c>
      <c r="B565" s="10">
        <v>43780</v>
      </c>
      <c r="C565" s="11" t="s">
        <v>349</v>
      </c>
      <c r="D565" s="126" t="s">
        <v>232</v>
      </c>
      <c r="E565" s="11" t="str">
        <f t="shared" si="131"/>
        <v>Active</v>
      </c>
      <c r="F565" s="129">
        <v>7</v>
      </c>
      <c r="G565" s="127">
        <v>371</v>
      </c>
      <c r="H565" s="127">
        <f t="shared" si="132"/>
        <v>53</v>
      </c>
      <c r="I565" s="130"/>
      <c r="J565" s="129"/>
      <c r="K565" s="127"/>
      <c r="L565" s="129">
        <f t="shared" si="133"/>
        <v>7</v>
      </c>
      <c r="M565" s="127">
        <f t="shared" si="134"/>
        <v>371</v>
      </c>
      <c r="N565" s="129"/>
      <c r="O565" s="127"/>
      <c r="P565" s="129">
        <f>SUMIF('Boarding Checkouts'!$D:$D,$A565,'Boarding Checkouts'!E:E)</f>
        <v>5</v>
      </c>
      <c r="Q565" s="127">
        <f>SUMIF('Boarding Checkouts'!$D:$D,$A565,'Boarding Checkouts'!G:G)</f>
        <v>265</v>
      </c>
      <c r="R565" s="129">
        <f t="shared" si="135"/>
        <v>2</v>
      </c>
      <c r="S565" s="127">
        <f t="shared" si="136"/>
        <v>106</v>
      </c>
    </row>
    <row r="566" spans="1:19" ht="13.05" x14ac:dyDescent="0.3">
      <c r="A566" s="11">
        <v>88075</v>
      </c>
      <c r="B566" s="10">
        <v>43780</v>
      </c>
      <c r="C566" s="11" t="s">
        <v>449</v>
      </c>
      <c r="D566" s="126" t="s">
        <v>232</v>
      </c>
      <c r="E566" s="11" t="str">
        <f t="shared" ref="E566:E568" si="137">IF(R566&gt;0,"Active","InActive")</f>
        <v>Active</v>
      </c>
      <c r="F566" s="129">
        <v>7</v>
      </c>
      <c r="G566" s="127">
        <v>371</v>
      </c>
      <c r="H566" s="127">
        <f t="shared" ref="H566:H568" si="138">ROUND(G566/F566,2)</f>
        <v>53</v>
      </c>
      <c r="I566" s="130"/>
      <c r="J566" s="129"/>
      <c r="K566" s="127"/>
      <c r="L566" s="129">
        <f t="shared" ref="L566:L568" si="139">F566</f>
        <v>7</v>
      </c>
      <c r="M566" s="127">
        <f t="shared" ref="M566:M568" si="140">G566</f>
        <v>371</v>
      </c>
      <c r="N566" s="129"/>
      <c r="O566" s="127"/>
      <c r="P566" s="129">
        <f>SUMIF('Boarding Checkouts'!$D:$D,$A566,'Boarding Checkouts'!E:E)</f>
        <v>1</v>
      </c>
      <c r="Q566" s="127">
        <f>SUMIF('Boarding Checkouts'!$D:$D,$A566,'Boarding Checkouts'!G:G)</f>
        <v>53</v>
      </c>
      <c r="R566" s="129">
        <f t="shared" ref="R566:R568" si="141">SUM(L566,N566,-P566)</f>
        <v>6</v>
      </c>
      <c r="S566" s="127">
        <f t="shared" ref="S566:S568" si="142">SUM(M566,O566,-Q566)</f>
        <v>318</v>
      </c>
    </row>
    <row r="567" spans="1:19" ht="13.05" x14ac:dyDescent="0.3">
      <c r="A567" s="11">
        <v>88066</v>
      </c>
      <c r="B567" s="10">
        <v>43782</v>
      </c>
      <c r="C567" s="11" t="s">
        <v>322</v>
      </c>
      <c r="D567" s="126" t="s">
        <v>232</v>
      </c>
      <c r="E567" s="11" t="str">
        <f t="shared" si="137"/>
        <v>Active</v>
      </c>
      <c r="F567" s="129">
        <v>14</v>
      </c>
      <c r="G567" s="127">
        <v>714</v>
      </c>
      <c r="H567" s="127">
        <f t="shared" si="138"/>
        <v>51</v>
      </c>
      <c r="I567" s="130"/>
      <c r="J567" s="129"/>
      <c r="K567" s="127"/>
      <c r="L567" s="129">
        <f t="shared" si="139"/>
        <v>14</v>
      </c>
      <c r="M567" s="127">
        <f t="shared" si="140"/>
        <v>714</v>
      </c>
      <c r="N567" s="129"/>
      <c r="O567" s="127"/>
      <c r="P567" s="129">
        <f>SUMIF('Boarding Checkouts'!$D:$D,$A567,'Boarding Checkouts'!E:E)</f>
        <v>3</v>
      </c>
      <c r="Q567" s="127">
        <f>SUMIF('Boarding Checkouts'!$D:$D,$A567,'Boarding Checkouts'!G:G)</f>
        <v>153</v>
      </c>
      <c r="R567" s="129">
        <f t="shared" si="141"/>
        <v>11</v>
      </c>
      <c r="S567" s="127">
        <f t="shared" si="142"/>
        <v>561</v>
      </c>
    </row>
    <row r="568" spans="1:19" ht="13.05" x14ac:dyDescent="0.3">
      <c r="A568" s="11">
        <v>87981</v>
      </c>
      <c r="B568" s="10">
        <v>43783</v>
      </c>
      <c r="C568" s="11" t="s">
        <v>98</v>
      </c>
      <c r="D568" s="126" t="s">
        <v>232</v>
      </c>
      <c r="E568" s="11" t="str">
        <f t="shared" si="137"/>
        <v>Active</v>
      </c>
      <c r="F568" s="129">
        <v>14</v>
      </c>
      <c r="G568" s="127">
        <v>714</v>
      </c>
      <c r="H568" s="127">
        <f t="shared" si="138"/>
        <v>51</v>
      </c>
      <c r="I568" s="130"/>
      <c r="J568" s="129"/>
      <c r="K568" s="127"/>
      <c r="L568" s="129">
        <f t="shared" si="139"/>
        <v>14</v>
      </c>
      <c r="M568" s="127">
        <f t="shared" si="140"/>
        <v>714</v>
      </c>
      <c r="N568" s="129"/>
      <c r="O568" s="127"/>
      <c r="P568" s="129">
        <f>SUMIF('Boarding Checkouts'!$D:$D,$A568,'Boarding Checkouts'!E:E)</f>
        <v>3</v>
      </c>
      <c r="Q568" s="127">
        <f>SUMIF('Boarding Checkouts'!$D:$D,$A568,'Boarding Checkouts'!G:G)</f>
        <v>153</v>
      </c>
      <c r="R568" s="129">
        <f t="shared" si="141"/>
        <v>11</v>
      </c>
      <c r="S568" s="127">
        <f t="shared" si="142"/>
        <v>561</v>
      </c>
    </row>
    <row r="569" spans="1:19" ht="13.05" x14ac:dyDescent="0.3">
      <c r="A569" s="11">
        <v>88399</v>
      </c>
      <c r="B569" s="10">
        <v>43785</v>
      </c>
      <c r="C569" s="11" t="s">
        <v>254</v>
      </c>
      <c r="D569" s="126" t="s">
        <v>232</v>
      </c>
      <c r="E569" s="11" t="str">
        <f t="shared" ref="E569:E570" si="143">IF(R569&gt;0,"Active","InActive")</f>
        <v>Active</v>
      </c>
      <c r="F569" s="129">
        <v>14</v>
      </c>
      <c r="G569" s="127">
        <v>714</v>
      </c>
      <c r="H569" s="127">
        <f t="shared" ref="H569:H570" si="144">ROUND(G569/F569,2)</f>
        <v>51</v>
      </c>
      <c r="I569" s="130"/>
      <c r="J569" s="129"/>
      <c r="K569" s="127"/>
      <c r="L569" s="129">
        <f t="shared" ref="L569:L570" si="145">F569</f>
        <v>14</v>
      </c>
      <c r="M569" s="127">
        <f t="shared" ref="M569:M570" si="146">G569</f>
        <v>714</v>
      </c>
      <c r="N569" s="129"/>
      <c r="O569" s="127"/>
      <c r="P569" s="129">
        <f>SUMIF('Boarding Checkouts'!$D:$D,$A569,'Boarding Checkouts'!E:E)</f>
        <v>3</v>
      </c>
      <c r="Q569" s="127">
        <f>SUMIF('Boarding Checkouts'!$D:$D,$A569,'Boarding Checkouts'!G:G)</f>
        <v>153</v>
      </c>
      <c r="R569" s="129">
        <f t="shared" ref="R569:R570" si="147">SUM(L569,N569,-P569)</f>
        <v>11</v>
      </c>
      <c r="S569" s="127">
        <f t="shared" ref="S569:S570" si="148">SUM(M569,O569,-Q569)</f>
        <v>561</v>
      </c>
    </row>
    <row r="570" spans="1:19" ht="13.05" x14ac:dyDescent="0.3">
      <c r="A570" s="11">
        <v>88344</v>
      </c>
      <c r="B570" s="10">
        <v>43785</v>
      </c>
      <c r="C570" s="11" t="s">
        <v>113</v>
      </c>
      <c r="D570" s="126" t="s">
        <v>232</v>
      </c>
      <c r="E570" s="11" t="str">
        <f t="shared" si="143"/>
        <v>InActive</v>
      </c>
      <c r="F570" s="129">
        <v>7</v>
      </c>
      <c r="G570" s="127">
        <v>371</v>
      </c>
      <c r="H570" s="127">
        <f t="shared" si="144"/>
        <v>53</v>
      </c>
      <c r="I570" s="130"/>
      <c r="J570" s="129"/>
      <c r="K570" s="127"/>
      <c r="L570" s="129">
        <f t="shared" si="145"/>
        <v>7</v>
      </c>
      <c r="M570" s="127">
        <f t="shared" si="146"/>
        <v>371</v>
      </c>
      <c r="N570" s="129"/>
      <c r="O570" s="127"/>
      <c r="P570" s="129">
        <f>SUMIF('Boarding Checkouts'!$D:$D,$A570,'Boarding Checkouts'!E:E)</f>
        <v>7</v>
      </c>
      <c r="Q570" s="127">
        <f>SUMIF('Boarding Checkouts'!$D:$D,$A570,'Boarding Checkouts'!G:G)</f>
        <v>371</v>
      </c>
      <c r="R570" s="129">
        <f t="shared" si="147"/>
        <v>0</v>
      </c>
      <c r="S570" s="127">
        <f t="shared" si="148"/>
        <v>0</v>
      </c>
    </row>
    <row r="571" spans="1:19" ht="13.05" x14ac:dyDescent="0.3">
      <c r="A571" s="11">
        <v>88136</v>
      </c>
      <c r="B571" s="10">
        <v>43786</v>
      </c>
      <c r="C571" s="11" t="s">
        <v>1424</v>
      </c>
      <c r="D571" s="126" t="s">
        <v>232</v>
      </c>
      <c r="E571" s="11" t="str">
        <f t="shared" ref="E571:E574" si="149">IF(R571&gt;0,"Active","InActive")</f>
        <v>InActive</v>
      </c>
      <c r="F571" s="129">
        <v>7</v>
      </c>
      <c r="G571" s="127">
        <v>371</v>
      </c>
      <c r="H571" s="127">
        <f t="shared" ref="H571:H574" si="150">ROUND(G571/F571,2)</f>
        <v>53</v>
      </c>
      <c r="I571" s="130"/>
      <c r="J571" s="129"/>
      <c r="K571" s="127"/>
      <c r="L571" s="129">
        <f t="shared" ref="L571:L573" si="151">F571</f>
        <v>7</v>
      </c>
      <c r="M571" s="127">
        <f t="shared" ref="M571:M573" si="152">G571</f>
        <v>371</v>
      </c>
      <c r="N571" s="129"/>
      <c r="O571" s="127"/>
      <c r="P571" s="129">
        <f>SUMIF('Boarding Checkouts'!$D:$D,$A571,'Boarding Checkouts'!E:E)</f>
        <v>7</v>
      </c>
      <c r="Q571" s="127">
        <f>SUMIF('Boarding Checkouts'!$D:$D,$A571,'Boarding Checkouts'!G:G)</f>
        <v>371</v>
      </c>
      <c r="R571" s="129">
        <f t="shared" ref="R571:R573" si="153">SUM(L571,N571,-P571)</f>
        <v>0</v>
      </c>
      <c r="S571" s="127">
        <f t="shared" ref="S571:S573" si="154">SUM(M571,O571,-Q571)</f>
        <v>0</v>
      </c>
    </row>
    <row r="572" spans="1:19" ht="13.05" x14ac:dyDescent="0.3">
      <c r="A572" s="11">
        <v>88361</v>
      </c>
      <c r="B572" s="10">
        <v>43786</v>
      </c>
      <c r="C572" s="11" t="s">
        <v>1964</v>
      </c>
      <c r="D572" s="126" t="s">
        <v>232</v>
      </c>
      <c r="E572" s="11" t="str">
        <f t="shared" si="149"/>
        <v>Active</v>
      </c>
      <c r="F572" s="129">
        <v>7</v>
      </c>
      <c r="G572" s="127">
        <v>371</v>
      </c>
      <c r="H572" s="127">
        <f t="shared" si="150"/>
        <v>53</v>
      </c>
      <c r="I572" s="130"/>
      <c r="J572" s="129"/>
      <c r="K572" s="127"/>
      <c r="L572" s="129">
        <f t="shared" si="151"/>
        <v>7</v>
      </c>
      <c r="M572" s="127">
        <f t="shared" si="152"/>
        <v>371</v>
      </c>
      <c r="N572" s="129"/>
      <c r="O572" s="127"/>
      <c r="P572" s="129">
        <f>SUMIF('Boarding Checkouts'!$D:$D,$A572,'Boarding Checkouts'!E:E)</f>
        <v>1</v>
      </c>
      <c r="Q572" s="127">
        <f>SUMIF('Boarding Checkouts'!$D:$D,$A572,'Boarding Checkouts'!G:G)</f>
        <v>53</v>
      </c>
      <c r="R572" s="129">
        <f t="shared" si="153"/>
        <v>6</v>
      </c>
      <c r="S572" s="127">
        <f t="shared" si="154"/>
        <v>318</v>
      </c>
    </row>
    <row r="573" spans="1:19" ht="13.05" x14ac:dyDescent="0.3">
      <c r="A573" s="11">
        <v>88360</v>
      </c>
      <c r="B573" s="10">
        <v>43786</v>
      </c>
      <c r="C573" s="11" t="s">
        <v>332</v>
      </c>
      <c r="D573" s="126" t="s">
        <v>232</v>
      </c>
      <c r="E573" s="11" t="str">
        <f t="shared" si="149"/>
        <v>Active</v>
      </c>
      <c r="F573" s="129">
        <v>14</v>
      </c>
      <c r="G573" s="127">
        <v>714</v>
      </c>
      <c r="H573" s="127">
        <f t="shared" si="150"/>
        <v>51</v>
      </c>
      <c r="I573" s="130"/>
      <c r="J573" s="129"/>
      <c r="K573" s="127"/>
      <c r="L573" s="129">
        <f t="shared" si="151"/>
        <v>14</v>
      </c>
      <c r="M573" s="127">
        <f t="shared" si="152"/>
        <v>714</v>
      </c>
      <c r="N573" s="129"/>
      <c r="O573" s="127"/>
      <c r="P573" s="129">
        <f>SUMIF('Boarding Checkouts'!$D:$D,$A573,'Boarding Checkouts'!E:E)</f>
        <v>4</v>
      </c>
      <c r="Q573" s="127">
        <f>SUMIF('Boarding Checkouts'!$D:$D,$A573,'Boarding Checkouts'!G:G)</f>
        <v>204</v>
      </c>
      <c r="R573" s="129">
        <f t="shared" si="153"/>
        <v>10</v>
      </c>
      <c r="S573" s="127">
        <f t="shared" si="154"/>
        <v>510</v>
      </c>
    </row>
    <row r="574" spans="1:19" ht="13.05" x14ac:dyDescent="0.3">
      <c r="A574" s="11">
        <v>87895</v>
      </c>
      <c r="B574" s="10">
        <v>43788</v>
      </c>
      <c r="C574" s="11" t="s">
        <v>1342</v>
      </c>
      <c r="D574" s="11" t="s">
        <v>243</v>
      </c>
      <c r="E574" s="11" t="str">
        <f t="shared" si="149"/>
        <v>Active</v>
      </c>
      <c r="F574" s="12">
        <v>14</v>
      </c>
      <c r="G574" s="15">
        <v>1400</v>
      </c>
      <c r="H574" s="15">
        <f t="shared" si="150"/>
        <v>100</v>
      </c>
      <c r="J574" s="28"/>
      <c r="K574" s="29"/>
      <c r="L574" s="12">
        <f>F574</f>
        <v>14</v>
      </c>
      <c r="M574" s="15">
        <f>G574</f>
        <v>1400</v>
      </c>
      <c r="P574" s="12">
        <f>SUMIF('Boarding Checkouts'!$D:$D,$A574,'Boarding Checkouts'!E:E)</f>
        <v>12</v>
      </c>
      <c r="Q574" s="15">
        <f>SUMIF('Boarding Checkouts'!$D:$D,$A574,'Boarding Checkouts'!G:G)</f>
        <v>1200</v>
      </c>
      <c r="R574" s="12">
        <f>SUM(L574,N574,-P574)</f>
        <v>2</v>
      </c>
      <c r="S574" s="15">
        <f>SUM(M574,O574,-Q574)</f>
        <v>200</v>
      </c>
    </row>
    <row r="575" spans="1:19" ht="13.05" x14ac:dyDescent="0.3">
      <c r="A575" s="11">
        <v>88369</v>
      </c>
      <c r="B575" s="10">
        <v>43789</v>
      </c>
      <c r="C575" s="11" t="s">
        <v>273</v>
      </c>
      <c r="D575" s="126" t="s">
        <v>232</v>
      </c>
      <c r="E575" s="11" t="str">
        <f t="shared" ref="E575:E579" si="155">IF(R575&gt;0,"Active","InActive")</f>
        <v>Active</v>
      </c>
      <c r="F575" s="129">
        <v>7</v>
      </c>
      <c r="G575" s="127">
        <v>371</v>
      </c>
      <c r="H575" s="127">
        <f t="shared" ref="H575:H579" si="156">ROUND(G575/F575,2)</f>
        <v>53</v>
      </c>
      <c r="I575" s="130"/>
      <c r="J575" s="129"/>
      <c r="K575" s="127"/>
      <c r="L575" s="129">
        <f t="shared" ref="L575:L579" si="157">F575</f>
        <v>7</v>
      </c>
      <c r="M575" s="127">
        <f t="shared" ref="M575:M579" si="158">G575</f>
        <v>371</v>
      </c>
      <c r="N575" s="129"/>
      <c r="O575" s="127"/>
      <c r="P575" s="129">
        <f>SUMIF('Boarding Checkouts'!$D:$D,$A575,'Boarding Checkouts'!E:E)</f>
        <v>4</v>
      </c>
      <c r="Q575" s="127">
        <f>SUMIF('Boarding Checkouts'!$D:$D,$A575,'Boarding Checkouts'!G:G)</f>
        <v>212</v>
      </c>
      <c r="R575" s="129">
        <f t="shared" ref="R575:R579" si="159">SUM(L575,N575,-P575)</f>
        <v>3</v>
      </c>
      <c r="S575" s="127">
        <f t="shared" ref="S575:S579" si="160">SUM(M575,O575,-Q575)</f>
        <v>159</v>
      </c>
    </row>
    <row r="576" spans="1:19" ht="13.05" x14ac:dyDescent="0.3">
      <c r="A576" s="126">
        <v>88647</v>
      </c>
      <c r="B576" s="128">
        <v>43790</v>
      </c>
      <c r="C576" s="126" t="s">
        <v>281</v>
      </c>
      <c r="D576" s="126" t="s">
        <v>240</v>
      </c>
      <c r="E576" s="11" t="str">
        <f t="shared" si="155"/>
        <v>Active</v>
      </c>
      <c r="F576" s="129">
        <v>7</v>
      </c>
      <c r="G576" s="127">
        <v>791</v>
      </c>
      <c r="H576" s="127">
        <f t="shared" si="156"/>
        <v>113</v>
      </c>
      <c r="I576" s="130"/>
      <c r="J576" s="129"/>
      <c r="K576" s="127"/>
      <c r="L576" s="129">
        <f t="shared" si="157"/>
        <v>7</v>
      </c>
      <c r="M576" s="127">
        <f t="shared" si="158"/>
        <v>791</v>
      </c>
      <c r="N576" s="129"/>
      <c r="O576" s="127"/>
      <c r="P576" s="129">
        <f>SUMIF('Boarding Checkouts'!$D:$D,$A576,'Boarding Checkouts'!E:E)</f>
        <v>4</v>
      </c>
      <c r="Q576" s="127">
        <f>SUMIF('Boarding Checkouts'!$D:$D,$A576,'Boarding Checkouts'!G:G)</f>
        <v>452</v>
      </c>
      <c r="R576" s="129">
        <f t="shared" si="159"/>
        <v>3</v>
      </c>
      <c r="S576" s="127">
        <f t="shared" si="160"/>
        <v>339</v>
      </c>
    </row>
    <row r="577" spans="1:19" ht="13.05" x14ac:dyDescent="0.3">
      <c r="A577" s="11">
        <v>88701</v>
      </c>
      <c r="B577" s="10">
        <v>43791</v>
      </c>
      <c r="C577" s="11" t="s">
        <v>2653</v>
      </c>
      <c r="D577" s="126" t="s">
        <v>232</v>
      </c>
      <c r="E577" s="11" t="str">
        <f t="shared" si="155"/>
        <v>Active</v>
      </c>
      <c r="F577" s="129">
        <v>7</v>
      </c>
      <c r="G577" s="127">
        <v>371</v>
      </c>
      <c r="H577" s="127">
        <f t="shared" si="156"/>
        <v>53</v>
      </c>
      <c r="I577" s="130"/>
      <c r="J577" s="129"/>
      <c r="K577" s="127"/>
      <c r="L577" s="129">
        <f t="shared" si="157"/>
        <v>7</v>
      </c>
      <c r="M577" s="127">
        <f t="shared" si="158"/>
        <v>371</v>
      </c>
      <c r="N577" s="129"/>
      <c r="O577" s="127"/>
      <c r="P577" s="129">
        <f>SUMIF('Boarding Checkouts'!$D:$D,$A577,'Boarding Checkouts'!E:E)</f>
        <v>2</v>
      </c>
      <c r="Q577" s="127">
        <f>SUMIF('Boarding Checkouts'!$D:$D,$A577,'Boarding Checkouts'!G:G)</f>
        <v>106</v>
      </c>
      <c r="R577" s="129">
        <f t="shared" si="159"/>
        <v>5</v>
      </c>
      <c r="S577" s="127">
        <f t="shared" si="160"/>
        <v>265</v>
      </c>
    </row>
    <row r="578" spans="1:19" ht="13.05" x14ac:dyDescent="0.3">
      <c r="A578" s="11">
        <v>88716</v>
      </c>
      <c r="B578" s="10">
        <v>43791</v>
      </c>
      <c r="C578" s="11" t="s">
        <v>263</v>
      </c>
      <c r="D578" s="11" t="s">
        <v>238</v>
      </c>
      <c r="E578" s="11" t="str">
        <f t="shared" si="155"/>
        <v>Active</v>
      </c>
      <c r="F578" s="12">
        <v>7</v>
      </c>
      <c r="G578" s="15">
        <v>518</v>
      </c>
      <c r="H578" s="15">
        <f t="shared" si="156"/>
        <v>74</v>
      </c>
      <c r="J578" s="28"/>
      <c r="K578" s="29"/>
      <c r="L578" s="12">
        <f t="shared" si="157"/>
        <v>7</v>
      </c>
      <c r="M578" s="15">
        <f t="shared" si="158"/>
        <v>518</v>
      </c>
      <c r="P578" s="12">
        <f>SUMIF('Boarding Checkouts'!$D:$D,$A578,'Boarding Checkouts'!E:E)</f>
        <v>6</v>
      </c>
      <c r="Q578" s="15">
        <f>SUMIF('Boarding Checkouts'!$D:$D,$A578,'Boarding Checkouts'!G:G)</f>
        <v>444</v>
      </c>
      <c r="R578" s="12">
        <f t="shared" si="159"/>
        <v>1</v>
      </c>
      <c r="S578" s="15">
        <f t="shared" si="160"/>
        <v>74</v>
      </c>
    </row>
    <row r="579" spans="1:19" ht="13.05" x14ac:dyDescent="0.3">
      <c r="A579" s="11">
        <v>88324</v>
      </c>
      <c r="B579" s="10">
        <v>43792</v>
      </c>
      <c r="C579" s="11" t="s">
        <v>1729</v>
      </c>
      <c r="D579" s="11" t="s">
        <v>236</v>
      </c>
      <c r="E579" s="11" t="str">
        <f t="shared" si="155"/>
        <v>Active</v>
      </c>
      <c r="F579" s="12">
        <v>14</v>
      </c>
      <c r="G579" s="15">
        <v>826</v>
      </c>
      <c r="H579" s="15">
        <f t="shared" si="156"/>
        <v>59</v>
      </c>
      <c r="J579" s="28"/>
      <c r="K579" s="29"/>
      <c r="L579" s="12">
        <f t="shared" si="157"/>
        <v>14</v>
      </c>
      <c r="M579" s="15">
        <f t="shared" si="158"/>
        <v>826</v>
      </c>
      <c r="P579" s="12">
        <f>SUMIF('Boarding Checkouts'!$D:$D,$A579,'Boarding Checkouts'!E:E)</f>
        <v>7</v>
      </c>
      <c r="Q579" s="15">
        <f>SUMIF('Boarding Checkouts'!$D:$D,$A579,'Boarding Checkouts'!G:G)</f>
        <v>413</v>
      </c>
      <c r="R579" s="12">
        <f t="shared" si="159"/>
        <v>7</v>
      </c>
      <c r="S579" s="15">
        <f t="shared" si="160"/>
        <v>413</v>
      </c>
    </row>
    <row r="580" spans="1:19" ht="13.05" x14ac:dyDescent="0.3">
      <c r="A580" s="111">
        <v>88373</v>
      </c>
      <c r="B580" s="110">
        <v>43792</v>
      </c>
      <c r="C580" s="111" t="s">
        <v>1960</v>
      </c>
      <c r="D580" s="185" t="s">
        <v>232</v>
      </c>
      <c r="E580" s="111" t="str">
        <f t="shared" ref="E580:E581" si="161">IF(R580&gt;0,"Active","InActive")</f>
        <v>InActive</v>
      </c>
      <c r="F580" s="186">
        <v>7</v>
      </c>
      <c r="G580" s="187">
        <v>371</v>
      </c>
      <c r="H580" s="187">
        <f t="shared" ref="H580:H581" si="162">ROUND(G580/F580,2)</f>
        <v>53</v>
      </c>
      <c r="I580" s="188"/>
      <c r="J580" s="186"/>
      <c r="K580" s="187"/>
      <c r="L580" s="186">
        <f t="shared" ref="L580:L581" si="163">F580</f>
        <v>7</v>
      </c>
      <c r="M580" s="187">
        <f t="shared" ref="M580:M581" si="164">G580</f>
        <v>371</v>
      </c>
      <c r="N580" s="186"/>
      <c r="O580" s="127"/>
      <c r="P580" s="129">
        <f>SUMIF('Boarding Checkouts'!$D:$D,$A580,'Boarding Checkouts'!E:E)</f>
        <v>7</v>
      </c>
      <c r="Q580" s="127">
        <f>SUMIF('Boarding Checkouts'!$D:$D,$A580,'Boarding Checkouts'!G:G)</f>
        <v>371</v>
      </c>
      <c r="R580" s="129">
        <f t="shared" ref="R580:R581" si="165">SUM(L580,N580,-P580)</f>
        <v>0</v>
      </c>
      <c r="S580" s="127">
        <f t="shared" ref="S580:S581" si="166">SUM(M580,O580,-Q580)</f>
        <v>0</v>
      </c>
    </row>
    <row r="581" spans="1:19" ht="13.05" x14ac:dyDescent="0.3">
      <c r="A581" s="11">
        <v>88368</v>
      </c>
      <c r="B581" s="10">
        <v>43794</v>
      </c>
      <c r="C581" s="11" t="s">
        <v>1118</v>
      </c>
      <c r="D581" s="126" t="s">
        <v>232</v>
      </c>
      <c r="E581" s="11" t="str">
        <f t="shared" si="161"/>
        <v>InActive</v>
      </c>
      <c r="F581" s="129">
        <v>7</v>
      </c>
      <c r="G581" s="127">
        <v>371</v>
      </c>
      <c r="H581" s="127">
        <f t="shared" si="162"/>
        <v>53</v>
      </c>
      <c r="I581" s="130"/>
      <c r="J581" s="129"/>
      <c r="K581" s="127"/>
      <c r="L581" s="129">
        <f t="shared" si="163"/>
        <v>7</v>
      </c>
      <c r="M581" s="127">
        <f t="shared" si="164"/>
        <v>371</v>
      </c>
      <c r="N581" s="129"/>
      <c r="O581" s="127"/>
      <c r="P581" s="129">
        <f>SUMIF('Boarding Checkouts'!$D:$D,$A581,'Boarding Checkouts'!E:E)</f>
        <v>7</v>
      </c>
      <c r="Q581" s="127">
        <f>SUMIF('Boarding Checkouts'!$D:$D,$A581,'Boarding Checkouts'!G:G)</f>
        <v>371</v>
      </c>
      <c r="R581" s="129">
        <f t="shared" si="165"/>
        <v>0</v>
      </c>
      <c r="S581" s="127">
        <f t="shared" si="166"/>
        <v>0</v>
      </c>
    </row>
    <row r="582" spans="1:19" ht="13.05" x14ac:dyDescent="0.3">
      <c r="A582" s="11">
        <v>88484</v>
      </c>
      <c r="B582" s="10">
        <v>43794</v>
      </c>
      <c r="C582" s="11" t="s">
        <v>2319</v>
      </c>
      <c r="D582" s="126" t="s">
        <v>232</v>
      </c>
      <c r="E582" s="11" t="str">
        <f t="shared" ref="E582" si="167">IF(R582&gt;0,"Active","InActive")</f>
        <v>InActive</v>
      </c>
      <c r="F582" s="129">
        <v>7</v>
      </c>
      <c r="G582" s="127">
        <v>371</v>
      </c>
      <c r="H582" s="127">
        <f t="shared" ref="H582" si="168">ROUND(G582/F582,2)</f>
        <v>53</v>
      </c>
      <c r="I582" s="130"/>
      <c r="J582" s="129"/>
      <c r="K582" s="127"/>
      <c r="L582" s="129">
        <f t="shared" ref="L582" si="169">F582</f>
        <v>7</v>
      </c>
      <c r="M582" s="127">
        <f t="shared" ref="M582" si="170">G582</f>
        <v>371</v>
      </c>
      <c r="N582" s="129"/>
      <c r="O582" s="127"/>
      <c r="P582" s="129">
        <f>SUMIF('Boarding Checkouts'!$D:$D,$A582,'Boarding Checkouts'!E:E)</f>
        <v>7</v>
      </c>
      <c r="Q582" s="127">
        <f>SUMIF('Boarding Checkouts'!$D:$D,$A582,'Boarding Checkouts'!G:G)</f>
        <v>371</v>
      </c>
      <c r="R582" s="129">
        <f t="shared" ref="R582" si="171">SUM(L582,N582,-P582)</f>
        <v>0</v>
      </c>
      <c r="S582" s="127">
        <f t="shared" ref="S582" si="172">SUM(M582,O582,-Q582)</f>
        <v>0</v>
      </c>
    </row>
    <row r="583" spans="1:19" ht="13.05" x14ac:dyDescent="0.3">
      <c r="A583" s="11">
        <v>88913</v>
      </c>
      <c r="B583" s="10">
        <v>43795</v>
      </c>
      <c r="C583" s="11" t="s">
        <v>2674</v>
      </c>
      <c r="D583" s="126" t="s">
        <v>232</v>
      </c>
      <c r="E583" s="11" t="str">
        <f t="shared" ref="E583" si="173">IF(R583&gt;0,"Active","InActive")</f>
        <v>Active</v>
      </c>
      <c r="F583" s="129">
        <v>7</v>
      </c>
      <c r="G583" s="127">
        <v>371</v>
      </c>
      <c r="H583" s="127">
        <f t="shared" ref="H583" si="174">ROUND(G583/F583,2)</f>
        <v>53</v>
      </c>
      <c r="I583" s="130"/>
      <c r="J583" s="129"/>
      <c r="K583" s="127"/>
      <c r="L583" s="129">
        <f t="shared" ref="L583" si="175">F583</f>
        <v>7</v>
      </c>
      <c r="M583" s="127">
        <f t="shared" ref="M583" si="176">G583</f>
        <v>371</v>
      </c>
      <c r="N583" s="129"/>
      <c r="O583" s="127"/>
      <c r="P583" s="129">
        <f>SUMIF('Boarding Checkouts'!$D:$D,$A583,'Boarding Checkouts'!E:E)</f>
        <v>4</v>
      </c>
      <c r="Q583" s="127">
        <f>SUMIF('Boarding Checkouts'!$D:$D,$A583,'Boarding Checkouts'!G:G)</f>
        <v>212</v>
      </c>
      <c r="R583" s="129">
        <f t="shared" ref="R583" si="177">SUM(L583,N583,-P583)</f>
        <v>3</v>
      </c>
      <c r="S583" s="127">
        <f t="shared" ref="S583" si="178">SUM(M583,O583,-Q583)</f>
        <v>159</v>
      </c>
    </row>
    <row r="584" spans="1:19" ht="13.05" x14ac:dyDescent="0.3">
      <c r="A584" s="11">
        <v>88932</v>
      </c>
      <c r="B584" s="10">
        <v>43795</v>
      </c>
      <c r="C584" s="11" t="s">
        <v>139</v>
      </c>
      <c r="D584" s="126" t="s">
        <v>232</v>
      </c>
      <c r="E584" s="11" t="str">
        <f t="shared" ref="E584" si="179">IF(R584&gt;0,"Active","InActive")</f>
        <v>Active</v>
      </c>
      <c r="F584" s="129">
        <v>7</v>
      </c>
      <c r="G584" s="127">
        <v>371</v>
      </c>
      <c r="H584" s="127">
        <f t="shared" ref="H584" si="180">ROUND(G584/F584,2)</f>
        <v>53</v>
      </c>
      <c r="I584" s="130"/>
      <c r="J584" s="129"/>
      <c r="K584" s="127"/>
      <c r="L584" s="129">
        <f t="shared" ref="L584" si="181">F584</f>
        <v>7</v>
      </c>
      <c r="M584" s="127">
        <f t="shared" ref="M584" si="182">G584</f>
        <v>371</v>
      </c>
      <c r="N584" s="129"/>
      <c r="O584" s="127"/>
      <c r="P584" s="129">
        <f>SUMIF('Boarding Checkouts'!$D:$D,$A584,'Boarding Checkouts'!E:E)</f>
        <v>0</v>
      </c>
      <c r="Q584" s="127">
        <f>SUMIF('Boarding Checkouts'!$D:$D,$A584,'Boarding Checkouts'!G:G)</f>
        <v>0</v>
      </c>
      <c r="R584" s="129">
        <f t="shared" ref="R584" si="183">SUM(L584,N584,-P584)</f>
        <v>7</v>
      </c>
      <c r="S584" s="127">
        <f t="shared" ref="S584" si="184">SUM(M584,O584,-Q584)</f>
        <v>371</v>
      </c>
    </row>
    <row r="585" spans="1:19" ht="13.05" x14ac:dyDescent="0.3">
      <c r="A585" s="11">
        <v>89000</v>
      </c>
      <c r="B585" s="10">
        <v>43796</v>
      </c>
      <c r="C585" s="11" t="s">
        <v>1916</v>
      </c>
      <c r="D585" s="126" t="s">
        <v>232</v>
      </c>
      <c r="E585" s="11" t="str">
        <f t="shared" ref="E585" si="185">IF(R585&gt;0,"Active","InActive")</f>
        <v>Active</v>
      </c>
      <c r="F585" s="129">
        <v>7</v>
      </c>
      <c r="G585" s="127">
        <v>371</v>
      </c>
      <c r="H585" s="127">
        <f t="shared" ref="H585" si="186">ROUND(G585/F585,2)</f>
        <v>53</v>
      </c>
      <c r="I585" s="130"/>
      <c r="J585" s="129"/>
      <c r="K585" s="127"/>
      <c r="L585" s="129">
        <f t="shared" ref="L585" si="187">F585</f>
        <v>7</v>
      </c>
      <c r="M585" s="127">
        <f t="shared" ref="M585" si="188">G585</f>
        <v>371</v>
      </c>
      <c r="N585" s="129"/>
      <c r="O585" s="127"/>
      <c r="P585" s="129">
        <f>SUMIF('Boarding Checkouts'!$D:$D,$A585,'Boarding Checkouts'!E:E)</f>
        <v>4</v>
      </c>
      <c r="Q585" s="127">
        <f>SUMIF('Boarding Checkouts'!$D:$D,$A585,'Boarding Checkouts'!G:G)</f>
        <v>212</v>
      </c>
      <c r="R585" s="129">
        <f t="shared" ref="R585" si="189">SUM(L585,N585,-P585)</f>
        <v>3</v>
      </c>
      <c r="S585" s="127">
        <f t="shared" ref="S585" si="190">SUM(M585,O585,-Q585)</f>
        <v>159</v>
      </c>
    </row>
    <row r="586" spans="1:19" ht="13.05" x14ac:dyDescent="0.3">
      <c r="A586" s="11">
        <v>89023</v>
      </c>
      <c r="B586" s="10">
        <v>43798</v>
      </c>
      <c r="C586" s="11" t="s">
        <v>2692</v>
      </c>
      <c r="D586" s="126" t="s">
        <v>232</v>
      </c>
      <c r="E586" s="11" t="str">
        <f t="shared" ref="E586" si="191">IF(R586&gt;0,"Active","InActive")</f>
        <v>Active</v>
      </c>
      <c r="F586" s="129">
        <v>7</v>
      </c>
      <c r="G586" s="127">
        <v>371</v>
      </c>
      <c r="H586" s="127">
        <f t="shared" ref="H586" si="192">ROUND(G586/F586,2)</f>
        <v>53</v>
      </c>
      <c r="I586" s="130"/>
      <c r="J586" s="129"/>
      <c r="K586" s="127"/>
      <c r="L586" s="129">
        <f t="shared" ref="L586" si="193">F586</f>
        <v>7</v>
      </c>
      <c r="M586" s="127">
        <f t="shared" ref="M586" si="194">G586</f>
        <v>371</v>
      </c>
      <c r="N586" s="129"/>
      <c r="O586" s="127"/>
      <c r="P586" s="129">
        <f>SUMIF('Boarding Checkouts'!$D:$D,$A586,'Boarding Checkouts'!E:E)</f>
        <v>2</v>
      </c>
      <c r="Q586" s="127">
        <f>SUMIF('Boarding Checkouts'!$D:$D,$A586,'Boarding Checkouts'!G:G)</f>
        <v>106</v>
      </c>
      <c r="R586" s="129">
        <f t="shared" ref="R586" si="195">SUM(L586,N586,-P586)</f>
        <v>5</v>
      </c>
      <c r="S586" s="127">
        <f t="shared" ref="S586" si="196">SUM(M586,O586,-Q586)</f>
        <v>265</v>
      </c>
    </row>
    <row r="587" spans="1:19" ht="13.05" x14ac:dyDescent="0.3">
      <c r="A587" s="11">
        <v>88893</v>
      </c>
      <c r="B587" s="10">
        <v>43799</v>
      </c>
      <c r="C587" s="11" t="s">
        <v>311</v>
      </c>
      <c r="D587" s="126" t="s">
        <v>232</v>
      </c>
      <c r="E587" s="11" t="str">
        <f t="shared" ref="E587:E593" si="197">IF(R587&gt;0,"Active","InActive")</f>
        <v>Active</v>
      </c>
      <c r="F587" s="129">
        <v>7</v>
      </c>
      <c r="G587" s="127">
        <v>352.45</v>
      </c>
      <c r="H587" s="127">
        <f t="shared" ref="H587:H593" si="198">ROUND(G587/F587,2)</f>
        <v>50.35</v>
      </c>
      <c r="I587" s="130"/>
      <c r="J587" s="129"/>
      <c r="K587" s="127"/>
      <c r="L587" s="129">
        <f t="shared" ref="L587:L591" si="199">F587</f>
        <v>7</v>
      </c>
      <c r="M587" s="127">
        <f t="shared" ref="M587:M591" si="200">G587</f>
        <v>352.45</v>
      </c>
      <c r="N587" s="129"/>
      <c r="O587" s="127"/>
      <c r="P587" s="129">
        <f>SUMIF('Boarding Checkouts'!$D:$D,$A587,'Boarding Checkouts'!E:E)</f>
        <v>6</v>
      </c>
      <c r="Q587" s="127">
        <f>SUMIF('Boarding Checkouts'!$D:$D,$A587,'Boarding Checkouts'!G:G)</f>
        <v>302.10000000000002</v>
      </c>
      <c r="R587" s="129">
        <f t="shared" ref="R587:R591" si="201">SUM(L587,N587,-P587)</f>
        <v>1</v>
      </c>
      <c r="S587" s="127">
        <f t="shared" ref="S587:S591" si="202">SUM(M587,O587,-Q587)</f>
        <v>50.349999999999966</v>
      </c>
    </row>
    <row r="588" spans="1:19" ht="13.05" x14ac:dyDescent="0.3">
      <c r="A588" s="11">
        <v>89029</v>
      </c>
      <c r="B588" s="10">
        <v>43799</v>
      </c>
      <c r="C588" s="11" t="s">
        <v>109</v>
      </c>
      <c r="D588" s="11" t="s">
        <v>242</v>
      </c>
      <c r="E588" s="11" t="str">
        <f t="shared" si="197"/>
        <v>Active</v>
      </c>
      <c r="F588" s="12">
        <v>7</v>
      </c>
      <c r="G588" s="15">
        <v>518</v>
      </c>
      <c r="H588" s="15">
        <f t="shared" si="198"/>
        <v>74</v>
      </c>
      <c r="J588" s="28"/>
      <c r="K588" s="29"/>
      <c r="L588" s="12">
        <f t="shared" si="199"/>
        <v>7</v>
      </c>
      <c r="M588" s="15">
        <f t="shared" si="200"/>
        <v>518</v>
      </c>
      <c r="P588" s="12">
        <f>SUMIF('Boarding Checkouts'!$D:$D,$A588,'Boarding Checkouts'!E:E)</f>
        <v>1</v>
      </c>
      <c r="Q588" s="15">
        <f>SUMIF('Boarding Checkouts'!$D:$D,$A588,'Boarding Checkouts'!G:G)</f>
        <v>74</v>
      </c>
      <c r="R588" s="12">
        <f t="shared" si="201"/>
        <v>6</v>
      </c>
      <c r="S588" s="15">
        <f t="shared" si="202"/>
        <v>444</v>
      </c>
    </row>
    <row r="589" spans="1:19" ht="13.05" x14ac:dyDescent="0.3">
      <c r="A589" s="11">
        <v>89035</v>
      </c>
      <c r="B589" s="10">
        <v>43799</v>
      </c>
      <c r="C589" s="11" t="s">
        <v>161</v>
      </c>
      <c r="D589" s="11" t="s">
        <v>236</v>
      </c>
      <c r="E589" s="11" t="str">
        <f t="shared" si="197"/>
        <v>Active</v>
      </c>
      <c r="F589" s="12">
        <v>7</v>
      </c>
      <c r="G589" s="15">
        <v>434</v>
      </c>
      <c r="H589" s="15">
        <f t="shared" si="198"/>
        <v>62</v>
      </c>
      <c r="J589" s="28"/>
      <c r="K589" s="29"/>
      <c r="L589" s="12">
        <f t="shared" si="199"/>
        <v>7</v>
      </c>
      <c r="M589" s="15">
        <f t="shared" si="200"/>
        <v>434</v>
      </c>
      <c r="P589" s="12">
        <f>SUMIF('Boarding Checkouts'!$D:$D,$A589,'Boarding Checkouts'!E:E)</f>
        <v>1</v>
      </c>
      <c r="Q589" s="15">
        <f>SUMIF('Boarding Checkouts'!$D:$D,$A589,'Boarding Checkouts'!G:G)</f>
        <v>62</v>
      </c>
      <c r="R589" s="12">
        <f t="shared" si="201"/>
        <v>6</v>
      </c>
      <c r="S589" s="15">
        <f t="shared" si="202"/>
        <v>372</v>
      </c>
    </row>
    <row r="590" spans="1:19" ht="13.05" x14ac:dyDescent="0.3">
      <c r="A590" s="11">
        <v>89038</v>
      </c>
      <c r="B590" s="10">
        <v>43799</v>
      </c>
      <c r="C590" s="11" t="s">
        <v>291</v>
      </c>
      <c r="D590" s="11" t="s">
        <v>242</v>
      </c>
      <c r="E590" s="11" t="str">
        <f t="shared" si="197"/>
        <v>Active</v>
      </c>
      <c r="F590" s="12">
        <v>7</v>
      </c>
      <c r="G590" s="15">
        <v>889</v>
      </c>
      <c r="H590" s="15">
        <f t="shared" si="198"/>
        <v>127</v>
      </c>
      <c r="J590" s="28"/>
      <c r="K590" s="29"/>
      <c r="L590" s="12">
        <f t="shared" si="199"/>
        <v>7</v>
      </c>
      <c r="M590" s="15">
        <f t="shared" si="200"/>
        <v>889</v>
      </c>
      <c r="P590" s="12">
        <f>SUMIF('Boarding Checkouts'!$D:$D,$A590,'Boarding Checkouts'!E:E)</f>
        <v>1</v>
      </c>
      <c r="Q590" s="15">
        <f>SUMIF('Boarding Checkouts'!$D:$D,$A590,'Boarding Checkouts'!G:G)</f>
        <v>127</v>
      </c>
      <c r="R590" s="12">
        <f t="shared" si="201"/>
        <v>6</v>
      </c>
      <c r="S590" s="15">
        <f t="shared" si="202"/>
        <v>762</v>
      </c>
    </row>
    <row r="591" spans="1:19" ht="13.05" x14ac:dyDescent="0.3">
      <c r="A591" s="11">
        <v>88928</v>
      </c>
      <c r="B591" s="10">
        <v>43800</v>
      </c>
      <c r="C591" s="11" t="s">
        <v>1686</v>
      </c>
      <c r="D591" s="126" t="s">
        <v>232</v>
      </c>
      <c r="E591" s="11" t="str">
        <f t="shared" si="197"/>
        <v>Active</v>
      </c>
      <c r="F591" s="129">
        <v>7</v>
      </c>
      <c r="G591" s="127">
        <v>371</v>
      </c>
      <c r="H591" s="127">
        <f t="shared" si="198"/>
        <v>53</v>
      </c>
      <c r="I591" s="130"/>
      <c r="J591" s="129"/>
      <c r="K591" s="127"/>
      <c r="L591" s="129">
        <f t="shared" si="199"/>
        <v>7</v>
      </c>
      <c r="M591" s="127">
        <f t="shared" si="200"/>
        <v>371</v>
      </c>
      <c r="N591" s="129"/>
      <c r="O591" s="127"/>
      <c r="P591" s="129">
        <f>SUMIF('Boarding Checkouts'!$D:$D,$A591,'Boarding Checkouts'!E:E)</f>
        <v>5</v>
      </c>
      <c r="Q591" s="127">
        <f>SUMIF('Boarding Checkouts'!$D:$D,$A591,'Boarding Checkouts'!G:G)</f>
        <v>265</v>
      </c>
      <c r="R591" s="129">
        <f t="shared" si="201"/>
        <v>2</v>
      </c>
      <c r="S591" s="127">
        <f t="shared" si="202"/>
        <v>106</v>
      </c>
    </row>
    <row r="592" spans="1:19" ht="13.05" x14ac:dyDescent="0.3">
      <c r="A592" s="11">
        <v>88787</v>
      </c>
      <c r="B592" s="10">
        <v>43800</v>
      </c>
      <c r="C592" s="11" t="s">
        <v>350</v>
      </c>
      <c r="D592" s="11" t="s">
        <v>243</v>
      </c>
      <c r="E592" s="11" t="str">
        <f t="shared" si="197"/>
        <v>Active</v>
      </c>
      <c r="F592" s="12">
        <v>14</v>
      </c>
      <c r="G592" s="15">
        <v>1400</v>
      </c>
      <c r="H592" s="15">
        <f t="shared" si="198"/>
        <v>100</v>
      </c>
      <c r="J592" s="28"/>
      <c r="K592" s="29"/>
      <c r="L592" s="12">
        <f>F592</f>
        <v>14</v>
      </c>
      <c r="M592" s="15">
        <f>G592</f>
        <v>1400</v>
      </c>
      <c r="P592" s="12">
        <f>SUMIF('Boarding Checkouts'!$D:$D,$A592,'Boarding Checkouts'!E:E)</f>
        <v>2</v>
      </c>
      <c r="Q592" s="15">
        <f>SUMIF('Boarding Checkouts'!$D:$D,$A592,'Boarding Checkouts'!G:G)</f>
        <v>200</v>
      </c>
      <c r="R592" s="12">
        <f>SUM(L592,N592,-P592)</f>
        <v>12</v>
      </c>
      <c r="S592" s="15">
        <f>SUM(M592,O592,-Q592)</f>
        <v>1200</v>
      </c>
    </row>
    <row r="593" spans="1:19" ht="13.05" x14ac:dyDescent="0.3">
      <c r="A593" s="11">
        <v>88866</v>
      </c>
      <c r="B593" s="10">
        <v>43801</v>
      </c>
      <c r="C593" s="11" t="s">
        <v>1216</v>
      </c>
      <c r="D593" s="126" t="s">
        <v>232</v>
      </c>
      <c r="E593" s="11" t="str">
        <f t="shared" si="197"/>
        <v>InActive</v>
      </c>
      <c r="F593" s="129">
        <v>7</v>
      </c>
      <c r="G593" s="127">
        <v>371</v>
      </c>
      <c r="H593" s="127">
        <f t="shared" si="198"/>
        <v>53</v>
      </c>
      <c r="I593" s="130"/>
      <c r="J593" s="129"/>
      <c r="K593" s="127"/>
      <c r="L593" s="129">
        <f t="shared" ref="L593" si="203">F593</f>
        <v>7</v>
      </c>
      <c r="M593" s="127">
        <f t="shared" ref="M593" si="204">G593</f>
        <v>371</v>
      </c>
      <c r="N593" s="129"/>
      <c r="O593" s="127"/>
      <c r="P593" s="129">
        <f>SUMIF('Boarding Checkouts'!$D:$D,$A593,'Boarding Checkouts'!E:E)</f>
        <v>7</v>
      </c>
      <c r="Q593" s="127">
        <f>SUMIF('Boarding Checkouts'!$D:$D,$A593,'Boarding Checkouts'!G:G)</f>
        <v>371</v>
      </c>
      <c r="R593" s="129">
        <f t="shared" ref="R593" si="205">SUM(L593,N593,-P593)</f>
        <v>0</v>
      </c>
      <c r="S593" s="127">
        <f t="shared" ref="S593" si="206">SUM(M593,O593,-Q593)</f>
        <v>0</v>
      </c>
    </row>
    <row r="594" spans="1:19" ht="13.05" x14ac:dyDescent="0.3">
      <c r="A594" s="11">
        <v>88807</v>
      </c>
      <c r="B594" s="10">
        <v>43802</v>
      </c>
      <c r="C594" s="11" t="s">
        <v>623</v>
      </c>
      <c r="D594" s="126" t="s">
        <v>232</v>
      </c>
      <c r="E594" s="11" t="str">
        <f t="shared" ref="E594" si="207">IF(R594&gt;0,"Active","InActive")</f>
        <v>InActive</v>
      </c>
      <c r="F594" s="129">
        <v>7</v>
      </c>
      <c r="G594" s="127">
        <v>371</v>
      </c>
      <c r="H594" s="127">
        <f t="shared" ref="H594" si="208">ROUND(G594/F594,2)</f>
        <v>53</v>
      </c>
      <c r="I594" s="130"/>
      <c r="J594" s="129"/>
      <c r="K594" s="127"/>
      <c r="L594" s="129">
        <f t="shared" ref="L594" si="209">F594</f>
        <v>7</v>
      </c>
      <c r="M594" s="127">
        <f t="shared" ref="M594" si="210">G594</f>
        <v>371</v>
      </c>
      <c r="N594" s="129"/>
      <c r="O594" s="127"/>
      <c r="P594" s="129">
        <f>SUMIF('Boarding Checkouts'!$D:$D,$A594,'Boarding Checkouts'!E:E)</f>
        <v>7</v>
      </c>
      <c r="Q594" s="127">
        <f>SUMIF('Boarding Checkouts'!$D:$D,$A594,'Boarding Checkouts'!G:G)</f>
        <v>371</v>
      </c>
      <c r="R594" s="129">
        <f t="shared" ref="R594" si="211">SUM(L594,N594,-P594)</f>
        <v>0</v>
      </c>
      <c r="S594" s="127">
        <f t="shared" ref="S594" si="212">SUM(M594,O594,-Q594)</f>
        <v>0</v>
      </c>
    </row>
    <row r="595" spans="1:19" ht="13.05" x14ac:dyDescent="0.3">
      <c r="A595" s="11">
        <v>88806</v>
      </c>
      <c r="B595" s="10">
        <v>43802</v>
      </c>
      <c r="C595" s="11" t="s">
        <v>766</v>
      </c>
      <c r="D595" s="126" t="s">
        <v>232</v>
      </c>
      <c r="E595" s="11" t="str">
        <f t="shared" ref="E595:E598" si="213">IF(R595&gt;0,"Active","InActive")</f>
        <v>InActive</v>
      </c>
      <c r="F595" s="129">
        <v>7</v>
      </c>
      <c r="G595" s="127">
        <v>371</v>
      </c>
      <c r="H595" s="127">
        <f t="shared" ref="H595:H598" si="214">ROUND(G595/F595,2)</f>
        <v>53</v>
      </c>
      <c r="I595" s="130"/>
      <c r="J595" s="129"/>
      <c r="K595" s="127"/>
      <c r="L595" s="129">
        <f t="shared" ref="L595:L598" si="215">F595</f>
        <v>7</v>
      </c>
      <c r="M595" s="127">
        <f t="shared" ref="M595:M598" si="216">G595</f>
        <v>371</v>
      </c>
      <c r="N595" s="129"/>
      <c r="O595" s="127"/>
      <c r="P595" s="129">
        <f>SUMIF('Boarding Checkouts'!$D:$D,$A595,'Boarding Checkouts'!E:E)</f>
        <v>7</v>
      </c>
      <c r="Q595" s="127">
        <f>SUMIF('Boarding Checkouts'!$D:$D,$A595,'Boarding Checkouts'!G:G)</f>
        <v>371</v>
      </c>
      <c r="R595" s="129">
        <f t="shared" ref="R595:R598" si="217">SUM(L595,N595,-P595)</f>
        <v>0</v>
      </c>
      <c r="S595" s="127">
        <f t="shared" ref="S595:S598" si="218">SUM(M595,O595,-Q595)</f>
        <v>0</v>
      </c>
    </row>
    <row r="596" spans="1:19" ht="13.05" x14ac:dyDescent="0.3">
      <c r="A596" s="11">
        <v>89597</v>
      </c>
      <c r="B596" s="10">
        <v>43803</v>
      </c>
      <c r="C596" s="11" t="s">
        <v>336</v>
      </c>
      <c r="D596" s="11" t="s">
        <v>236</v>
      </c>
      <c r="E596" s="11" t="str">
        <f t="shared" si="213"/>
        <v>Active</v>
      </c>
      <c r="F596" s="12">
        <v>7</v>
      </c>
      <c r="G596" s="15">
        <v>434</v>
      </c>
      <c r="H596" s="15">
        <f t="shared" si="214"/>
        <v>62</v>
      </c>
      <c r="J596" s="28"/>
      <c r="K596" s="29"/>
      <c r="L596" s="12">
        <f t="shared" si="215"/>
        <v>7</v>
      </c>
      <c r="M596" s="15">
        <f t="shared" si="216"/>
        <v>434</v>
      </c>
      <c r="P596" s="12">
        <f>SUMIF('Boarding Checkouts'!$D:$D,$A596,'Boarding Checkouts'!E:E)</f>
        <v>4</v>
      </c>
      <c r="Q596" s="15">
        <f>SUMIF('Boarding Checkouts'!$D:$D,$A596,'Boarding Checkouts'!G:G)</f>
        <v>248</v>
      </c>
      <c r="R596" s="12">
        <f t="shared" si="217"/>
        <v>3</v>
      </c>
      <c r="S596" s="15">
        <f t="shared" si="218"/>
        <v>186</v>
      </c>
    </row>
    <row r="597" spans="1:19" ht="13.05" x14ac:dyDescent="0.3">
      <c r="A597" s="11">
        <v>88946</v>
      </c>
      <c r="B597" s="10">
        <v>43803</v>
      </c>
      <c r="C597" s="11" t="s">
        <v>466</v>
      </c>
      <c r="D597" s="126" t="s">
        <v>232</v>
      </c>
      <c r="E597" s="11" t="str">
        <f t="shared" si="213"/>
        <v>InActive</v>
      </c>
      <c r="F597" s="129">
        <v>7</v>
      </c>
      <c r="G597" s="127">
        <v>371</v>
      </c>
      <c r="H597" s="127">
        <f t="shared" si="214"/>
        <v>53</v>
      </c>
      <c r="I597" s="130"/>
      <c r="J597" s="129"/>
      <c r="K597" s="127"/>
      <c r="L597" s="129">
        <f t="shared" si="215"/>
        <v>7</v>
      </c>
      <c r="M597" s="127">
        <f t="shared" si="216"/>
        <v>371</v>
      </c>
      <c r="N597" s="129"/>
      <c r="O597" s="127"/>
      <c r="P597" s="129">
        <f>SUMIF('Boarding Checkouts'!$D:$D,$A597,'Boarding Checkouts'!E:E)</f>
        <v>7</v>
      </c>
      <c r="Q597" s="127">
        <f>SUMIF('Boarding Checkouts'!$D:$D,$A597,'Boarding Checkouts'!G:G)</f>
        <v>371</v>
      </c>
      <c r="R597" s="129">
        <f t="shared" si="217"/>
        <v>0</v>
      </c>
      <c r="S597" s="127">
        <f t="shared" si="218"/>
        <v>0</v>
      </c>
    </row>
    <row r="598" spans="1:19" ht="13.05" x14ac:dyDescent="0.3">
      <c r="A598" s="11">
        <v>89674</v>
      </c>
      <c r="B598" s="10">
        <v>43804</v>
      </c>
      <c r="C598" s="11" t="s">
        <v>192</v>
      </c>
      <c r="D598" s="11" t="s">
        <v>238</v>
      </c>
      <c r="E598" s="11" t="str">
        <f t="shared" si="213"/>
        <v>Active</v>
      </c>
      <c r="F598" s="12">
        <v>14</v>
      </c>
      <c r="G598" s="15">
        <v>1008</v>
      </c>
      <c r="H598" s="15">
        <f t="shared" si="214"/>
        <v>72</v>
      </c>
      <c r="J598" s="28"/>
      <c r="K598" s="29"/>
      <c r="L598" s="12">
        <f t="shared" si="215"/>
        <v>14</v>
      </c>
      <c r="M598" s="15">
        <f t="shared" si="216"/>
        <v>1008</v>
      </c>
      <c r="P598" s="12">
        <f>SUMIF('Boarding Checkouts'!$D:$D,$A598,'Boarding Checkouts'!E:E)</f>
        <v>1</v>
      </c>
      <c r="Q598" s="15">
        <f>SUMIF('Boarding Checkouts'!$D:$D,$A598,'Boarding Checkouts'!G:G)</f>
        <v>72</v>
      </c>
      <c r="R598" s="12">
        <f t="shared" si="217"/>
        <v>13</v>
      </c>
      <c r="S598" s="15">
        <f t="shared" si="218"/>
        <v>936</v>
      </c>
    </row>
    <row r="599" spans="1:19" x14ac:dyDescent="0.3">
      <c r="A599" s="11">
        <v>89712</v>
      </c>
      <c r="B599" s="10">
        <v>43804</v>
      </c>
      <c r="C599" s="11" t="s">
        <v>1535</v>
      </c>
      <c r="D599" s="11" t="s">
        <v>238</v>
      </c>
      <c r="E599" s="11" t="str">
        <f t="shared" ref="E599:E601" si="219">IF(R599&gt;0,"Active","InActive")</f>
        <v>Active</v>
      </c>
      <c r="F599" s="12">
        <v>14</v>
      </c>
      <c r="G599" s="15">
        <v>1008</v>
      </c>
      <c r="H599" s="15">
        <f t="shared" ref="H599:H601" si="220">ROUND(G599/F599,2)</f>
        <v>72</v>
      </c>
      <c r="J599" s="28"/>
      <c r="K599" s="29"/>
      <c r="L599" s="12">
        <f t="shared" ref="L599:L601" si="221">F599</f>
        <v>14</v>
      </c>
      <c r="M599" s="15">
        <f t="shared" ref="M599:M601" si="222">G599</f>
        <v>1008</v>
      </c>
      <c r="P599" s="12">
        <f>SUMIF('Boarding Checkouts'!$D:$D,$A599,'Boarding Checkouts'!E:E)</f>
        <v>3</v>
      </c>
      <c r="Q599" s="15">
        <f>SUMIF('Boarding Checkouts'!$D:$D,$A599,'Boarding Checkouts'!G:G)</f>
        <v>216</v>
      </c>
      <c r="R599" s="12">
        <f t="shared" ref="R599:R601" si="223">SUM(L599,N599,-P599)</f>
        <v>11</v>
      </c>
      <c r="S599" s="15">
        <f t="shared" ref="S599:S601" si="224">SUM(M599,O599,-Q599)</f>
        <v>792</v>
      </c>
    </row>
    <row r="600" spans="1:19" x14ac:dyDescent="0.3">
      <c r="A600" s="11">
        <v>89728</v>
      </c>
      <c r="B600" s="10">
        <v>43805</v>
      </c>
      <c r="C600" s="11" t="s">
        <v>335</v>
      </c>
      <c r="D600" s="126" t="s">
        <v>232</v>
      </c>
      <c r="E600" s="11" t="str">
        <f t="shared" si="219"/>
        <v>Active</v>
      </c>
      <c r="F600" s="129">
        <v>7</v>
      </c>
      <c r="G600" s="127">
        <v>371</v>
      </c>
      <c r="H600" s="127">
        <f t="shared" si="220"/>
        <v>53</v>
      </c>
      <c r="I600" s="130"/>
      <c r="J600" s="129"/>
      <c r="K600" s="127"/>
      <c r="L600" s="129">
        <f t="shared" si="221"/>
        <v>7</v>
      </c>
      <c r="M600" s="127">
        <f t="shared" si="222"/>
        <v>371</v>
      </c>
      <c r="N600" s="129"/>
      <c r="O600" s="127"/>
      <c r="P600" s="129">
        <f>SUMIF('Boarding Checkouts'!$D:$D,$A600,'Boarding Checkouts'!E:E)</f>
        <v>6</v>
      </c>
      <c r="Q600" s="127">
        <f>SUMIF('Boarding Checkouts'!$D:$D,$A600,'Boarding Checkouts'!G:G)</f>
        <v>318</v>
      </c>
      <c r="R600" s="129">
        <f t="shared" si="223"/>
        <v>1</v>
      </c>
      <c r="S600" s="127">
        <f t="shared" si="224"/>
        <v>53</v>
      </c>
    </row>
    <row r="601" spans="1:19" x14ac:dyDescent="0.3">
      <c r="A601" s="126">
        <v>89762</v>
      </c>
      <c r="B601" s="128">
        <v>43805</v>
      </c>
      <c r="C601" s="126" t="s">
        <v>258</v>
      </c>
      <c r="D601" s="126" t="s">
        <v>240</v>
      </c>
      <c r="E601" s="11" t="str">
        <f t="shared" si="219"/>
        <v>Active</v>
      </c>
      <c r="F601" s="129">
        <v>14</v>
      </c>
      <c r="G601" s="127">
        <v>1526</v>
      </c>
      <c r="H601" s="127">
        <f t="shared" si="220"/>
        <v>109</v>
      </c>
      <c r="I601" s="130"/>
      <c r="J601" s="129"/>
      <c r="K601" s="127"/>
      <c r="L601" s="129">
        <f t="shared" si="221"/>
        <v>14</v>
      </c>
      <c r="M601" s="127">
        <f t="shared" si="222"/>
        <v>1526</v>
      </c>
      <c r="N601" s="129"/>
      <c r="O601" s="127"/>
      <c r="P601" s="129">
        <f>SUMIF('Boarding Checkouts'!$D:$D,$A601,'Boarding Checkouts'!E:E)</f>
        <v>1</v>
      </c>
      <c r="Q601" s="127">
        <f>SUMIF('Boarding Checkouts'!$D:$D,$A601,'Boarding Checkouts'!G:G)</f>
        <v>109</v>
      </c>
      <c r="R601" s="129">
        <f t="shared" si="223"/>
        <v>13</v>
      </c>
      <c r="S601" s="127">
        <f t="shared" si="224"/>
        <v>1417</v>
      </c>
    </row>
    <row r="602" spans="1:19" x14ac:dyDescent="0.3">
      <c r="A602" s="126">
        <v>88990</v>
      </c>
      <c r="B602" s="128">
        <v>43806</v>
      </c>
      <c r="C602" s="126" t="s">
        <v>2626</v>
      </c>
      <c r="D602" s="126" t="s">
        <v>240</v>
      </c>
      <c r="E602" s="11" t="str">
        <f t="shared" ref="E602:E604" si="225">IF(R602&gt;0,"Active","InActive")</f>
        <v>Active</v>
      </c>
      <c r="F602" s="129">
        <v>14</v>
      </c>
      <c r="G602" s="127">
        <v>1526</v>
      </c>
      <c r="H602" s="127">
        <f t="shared" ref="H602:H604" si="226">ROUND(G602/F602,2)</f>
        <v>109</v>
      </c>
      <c r="I602" s="130"/>
      <c r="J602" s="129"/>
      <c r="K602" s="127"/>
      <c r="L602" s="129">
        <f t="shared" ref="L602:L604" si="227">F602</f>
        <v>14</v>
      </c>
      <c r="M602" s="127">
        <f t="shared" ref="M602:M604" si="228">G602</f>
        <v>1526</v>
      </c>
      <c r="N602" s="129"/>
      <c r="O602" s="127"/>
      <c r="P602" s="129">
        <f>SUMIF('Boarding Checkouts'!$D:$D,$A602,'Boarding Checkouts'!E:E)</f>
        <v>11</v>
      </c>
      <c r="Q602" s="127">
        <f>SUMIF('Boarding Checkouts'!$D:$D,$A602,'Boarding Checkouts'!G:G)</f>
        <v>1199</v>
      </c>
      <c r="R602" s="129">
        <f t="shared" ref="R602:R604" si="229">SUM(L602,N602,-P602)</f>
        <v>3</v>
      </c>
      <c r="S602" s="127">
        <f t="shared" ref="S602:S604" si="230">SUM(M602,O602,-Q602)</f>
        <v>327</v>
      </c>
    </row>
    <row r="603" spans="1:19" x14ac:dyDescent="0.3">
      <c r="A603" s="11">
        <v>89720</v>
      </c>
      <c r="B603" s="10">
        <v>43807</v>
      </c>
      <c r="C603" s="11" t="s">
        <v>113</v>
      </c>
      <c r="D603" s="126" t="s">
        <v>232</v>
      </c>
      <c r="E603" s="11" t="str">
        <f t="shared" si="225"/>
        <v>Active</v>
      </c>
      <c r="F603" s="129">
        <v>14</v>
      </c>
      <c r="G603" s="127">
        <v>714</v>
      </c>
      <c r="H603" s="127">
        <f t="shared" si="226"/>
        <v>51</v>
      </c>
      <c r="I603" s="130"/>
      <c r="J603" s="129"/>
      <c r="K603" s="127"/>
      <c r="L603" s="129">
        <f t="shared" si="227"/>
        <v>14</v>
      </c>
      <c r="M603" s="127">
        <f t="shared" si="228"/>
        <v>714</v>
      </c>
      <c r="N603" s="129"/>
      <c r="O603" s="127"/>
      <c r="P603" s="129">
        <f>SUMIF('Boarding Checkouts'!$D:$D,$A603,'Boarding Checkouts'!E:E)</f>
        <v>0</v>
      </c>
      <c r="Q603" s="127">
        <f>SUMIF('Boarding Checkouts'!$D:$D,$A603,'Boarding Checkouts'!G:G)</f>
        <v>0</v>
      </c>
      <c r="R603" s="129">
        <f t="shared" si="229"/>
        <v>14</v>
      </c>
      <c r="S603" s="127">
        <f t="shared" si="230"/>
        <v>714</v>
      </c>
    </row>
    <row r="604" spans="1:19" x14ac:dyDescent="0.3">
      <c r="A604" s="11">
        <v>89796</v>
      </c>
      <c r="B604" s="10">
        <v>43808</v>
      </c>
      <c r="C604" s="11" t="s">
        <v>1960</v>
      </c>
      <c r="D604" s="126" t="s">
        <v>232</v>
      </c>
      <c r="E604" s="11" t="str">
        <f t="shared" si="225"/>
        <v>Active</v>
      </c>
      <c r="F604" s="129">
        <v>7</v>
      </c>
      <c r="G604" s="127">
        <v>371</v>
      </c>
      <c r="H604" s="127">
        <f t="shared" si="226"/>
        <v>53</v>
      </c>
      <c r="I604" s="130"/>
      <c r="J604" s="129"/>
      <c r="K604" s="127"/>
      <c r="L604" s="129">
        <f t="shared" si="227"/>
        <v>7</v>
      </c>
      <c r="M604" s="127">
        <f t="shared" si="228"/>
        <v>371</v>
      </c>
      <c r="N604" s="129"/>
      <c r="O604" s="127"/>
      <c r="P604" s="129">
        <f>SUMIF('Boarding Checkouts'!$D:$D,$A604,'Boarding Checkouts'!E:E)</f>
        <v>1</v>
      </c>
      <c r="Q604" s="127">
        <f>SUMIF('Boarding Checkouts'!$D:$D,$A604,'Boarding Checkouts'!G:G)</f>
        <v>53</v>
      </c>
      <c r="R604" s="129">
        <f t="shared" si="229"/>
        <v>6</v>
      </c>
      <c r="S604" s="127">
        <f t="shared" si="230"/>
        <v>318</v>
      </c>
    </row>
    <row r="605" spans="1:19" x14ac:dyDescent="0.3">
      <c r="A605" s="11">
        <v>89636</v>
      </c>
      <c r="B605" s="10">
        <v>43808</v>
      </c>
      <c r="C605" s="11" t="s">
        <v>1153</v>
      </c>
      <c r="D605" s="126" t="s">
        <v>232</v>
      </c>
      <c r="E605" s="11" t="str">
        <f t="shared" ref="E605" si="231">IF(R605&gt;0,"Active","InActive")</f>
        <v>Active</v>
      </c>
      <c r="F605" s="129">
        <v>7</v>
      </c>
      <c r="G605" s="127">
        <v>371</v>
      </c>
      <c r="H605" s="127">
        <f t="shared" ref="H605" si="232">ROUND(G605/F605,2)</f>
        <v>53</v>
      </c>
      <c r="I605" s="130"/>
      <c r="J605" s="129"/>
      <c r="K605" s="127"/>
      <c r="L605" s="129">
        <f t="shared" ref="L605" si="233">F605</f>
        <v>7</v>
      </c>
      <c r="M605" s="127">
        <f t="shared" ref="M605" si="234">G605</f>
        <v>371</v>
      </c>
      <c r="N605" s="129"/>
      <c r="O605" s="127"/>
      <c r="P605" s="129">
        <f>SUMIF('Boarding Checkouts'!$D:$D,$A605,'Boarding Checkouts'!E:E)</f>
        <v>4</v>
      </c>
      <c r="Q605" s="127">
        <f>SUMIF('Boarding Checkouts'!$D:$D,$A605,'Boarding Checkouts'!G:G)</f>
        <v>212</v>
      </c>
      <c r="R605" s="129">
        <f t="shared" ref="R605" si="235">SUM(L605,N605,-P605)</f>
        <v>3</v>
      </c>
      <c r="S605" s="127">
        <f t="shared" ref="S605" si="236">SUM(M605,O605,-Q605)</f>
        <v>159</v>
      </c>
    </row>
    <row r="606" spans="1:19" x14ac:dyDescent="0.3">
      <c r="A606" s="11">
        <v>90040</v>
      </c>
      <c r="B606" s="10">
        <v>43812</v>
      </c>
      <c r="C606" s="11" t="s">
        <v>284</v>
      </c>
      <c r="D606" s="126" t="s">
        <v>285</v>
      </c>
      <c r="E606" s="11" t="str">
        <f t="shared" ref="E606:E607" si="237">IF(R606&gt;0,"Active","InActive")</f>
        <v>Active</v>
      </c>
      <c r="F606" s="129">
        <v>14</v>
      </c>
      <c r="G606" s="127">
        <v>1960</v>
      </c>
      <c r="H606" s="127">
        <f t="shared" ref="H606:H607" si="238">ROUND(G606/F606,2)</f>
        <v>140</v>
      </c>
      <c r="I606" s="130"/>
      <c r="J606" s="129"/>
      <c r="K606" s="127"/>
      <c r="L606" s="129">
        <f t="shared" ref="L606:L607" si="239">F606</f>
        <v>14</v>
      </c>
      <c r="M606" s="127">
        <f t="shared" ref="M606:M607" si="240">G606</f>
        <v>1960</v>
      </c>
      <c r="N606" s="129"/>
      <c r="O606" s="127"/>
      <c r="P606" s="129">
        <f>SUMIF('Boarding Checkouts'!$D:$D,$A606,'Boarding Checkouts'!E:E)</f>
        <v>1</v>
      </c>
      <c r="Q606" s="127">
        <f>SUMIF('Boarding Checkouts'!$D:$D,$A606,'Boarding Checkouts'!G:G)</f>
        <v>140</v>
      </c>
      <c r="R606" s="129">
        <f t="shared" ref="R606:R607" si="241">SUM(L606,N606,-P606)</f>
        <v>13</v>
      </c>
      <c r="S606" s="127">
        <f t="shared" ref="S606:S607" si="242">SUM(M606,O606,-Q606)</f>
        <v>1820</v>
      </c>
    </row>
    <row r="607" spans="1:19" x14ac:dyDescent="0.3">
      <c r="A607" s="11">
        <v>90103</v>
      </c>
      <c r="B607" s="10">
        <v>43813</v>
      </c>
      <c r="C607" s="11" t="s">
        <v>241</v>
      </c>
      <c r="D607" s="126" t="s">
        <v>232</v>
      </c>
      <c r="E607" s="11" t="str">
        <f t="shared" si="237"/>
        <v>Active</v>
      </c>
      <c r="F607" s="129">
        <v>7</v>
      </c>
      <c r="G607" s="127">
        <v>371</v>
      </c>
      <c r="H607" s="127">
        <f t="shared" si="238"/>
        <v>53</v>
      </c>
      <c r="I607" s="130"/>
      <c r="J607" s="129"/>
      <c r="K607" s="127"/>
      <c r="L607" s="129">
        <f t="shared" si="239"/>
        <v>7</v>
      </c>
      <c r="M607" s="127">
        <f t="shared" si="240"/>
        <v>371</v>
      </c>
      <c r="N607" s="129"/>
      <c r="O607" s="127"/>
      <c r="P607" s="129">
        <f>SUMIF('Boarding Checkouts'!$D:$D,$A607,'Boarding Checkouts'!E:E)</f>
        <v>0</v>
      </c>
      <c r="Q607" s="127">
        <f>SUMIF('Boarding Checkouts'!$D:$D,$A607,'Boarding Checkouts'!G:G)</f>
        <v>0</v>
      </c>
      <c r="R607" s="129">
        <f t="shared" si="241"/>
        <v>7</v>
      </c>
      <c r="S607" s="127">
        <f t="shared" si="242"/>
        <v>371</v>
      </c>
    </row>
    <row r="608" spans="1:19" x14ac:dyDescent="0.3">
      <c r="A608" s="11">
        <v>90112</v>
      </c>
      <c r="B608" s="10">
        <v>43814</v>
      </c>
      <c r="C608" s="11" t="s">
        <v>335</v>
      </c>
      <c r="D608" s="126" t="s">
        <v>232</v>
      </c>
      <c r="E608" s="11" t="str">
        <f t="shared" ref="E608" si="243">IF(R608&gt;0,"Active","InActive")</f>
        <v>Active</v>
      </c>
      <c r="F608" s="129">
        <v>7</v>
      </c>
      <c r="G608" s="127">
        <v>371</v>
      </c>
      <c r="H608" s="127">
        <f t="shared" ref="H608" si="244">ROUND(G608/F608,2)</f>
        <v>53</v>
      </c>
      <c r="I608" s="130"/>
      <c r="J608" s="129"/>
      <c r="K608" s="127"/>
      <c r="L608" s="129">
        <f t="shared" ref="L608" si="245">F608</f>
        <v>7</v>
      </c>
      <c r="M608" s="127">
        <f t="shared" ref="M608" si="246">G608</f>
        <v>371</v>
      </c>
      <c r="N608" s="129"/>
      <c r="O608" s="127"/>
      <c r="P608" s="129">
        <f>SUMIF('Boarding Checkouts'!$D:$D,$A608,'Boarding Checkouts'!E:E)</f>
        <v>0</v>
      </c>
      <c r="Q608" s="127">
        <f>SUMIF('Boarding Checkouts'!$D:$D,$A608,'Boarding Checkouts'!G:G)</f>
        <v>0</v>
      </c>
      <c r="R608" s="129">
        <f t="shared" ref="R608" si="247">SUM(L608,N608,-P608)</f>
        <v>7</v>
      </c>
      <c r="S608" s="127">
        <f t="shared" ref="S608" si="248">SUM(M608,O608,-Q608)</f>
        <v>371</v>
      </c>
    </row>
  </sheetData>
  <autoFilter ref="A1:S585" xr:uid="{00000000-0009-0000-0000-000001000000}">
    <sortState xmlns:xlrd2="http://schemas.microsoft.com/office/spreadsheetml/2017/richdata2" ref="A2:S517">
      <sortCondition ref="A2:A517"/>
      <sortCondition ref="C2:C517"/>
    </sortState>
  </autoFilter>
  <sortState xmlns:xlrd2="http://schemas.microsoft.com/office/spreadsheetml/2017/richdata2" ref="A2:S515">
    <sortCondition descending="1" ref="E2:E515"/>
    <sortCondition ref="C2:C515"/>
    <sortCondition ref="A2:A515"/>
  </sortState>
  <conditionalFormatting sqref="J1:S211 J426:K426 J609:S1048576">
    <cfRule type="cellIs" dxfId="4964" priority="411" operator="equal">
      <formula>0</formula>
    </cfRule>
  </conditionalFormatting>
  <conditionalFormatting sqref="J212:S212">
    <cfRule type="cellIs" dxfId="4963" priority="410" operator="equal">
      <formula>0</formula>
    </cfRule>
  </conditionalFormatting>
  <conditionalFormatting sqref="J213:S213">
    <cfRule type="cellIs" dxfId="4962" priority="409" operator="equal">
      <formula>0</formula>
    </cfRule>
  </conditionalFormatting>
  <conditionalFormatting sqref="J214:S214">
    <cfRule type="cellIs" dxfId="4961" priority="408" operator="equal">
      <formula>0</formula>
    </cfRule>
  </conditionalFormatting>
  <conditionalFormatting sqref="J215:S215">
    <cfRule type="cellIs" dxfId="4960" priority="407" operator="equal">
      <formula>0</formula>
    </cfRule>
  </conditionalFormatting>
  <conditionalFormatting sqref="J216:S216">
    <cfRule type="cellIs" dxfId="4959" priority="406" operator="equal">
      <formula>0</formula>
    </cfRule>
  </conditionalFormatting>
  <conditionalFormatting sqref="J217:S217">
    <cfRule type="cellIs" dxfId="4958" priority="405" operator="equal">
      <formula>0</formula>
    </cfRule>
  </conditionalFormatting>
  <conditionalFormatting sqref="J218:S218">
    <cfRule type="cellIs" dxfId="4957" priority="404" operator="equal">
      <formula>0</formula>
    </cfRule>
  </conditionalFormatting>
  <conditionalFormatting sqref="J219:S219">
    <cfRule type="cellIs" dxfId="4956" priority="403" operator="equal">
      <formula>0</formula>
    </cfRule>
  </conditionalFormatting>
  <conditionalFormatting sqref="J220:S220">
    <cfRule type="cellIs" dxfId="4955" priority="402" operator="equal">
      <formula>0</formula>
    </cfRule>
  </conditionalFormatting>
  <conditionalFormatting sqref="J221:S221">
    <cfRule type="cellIs" dxfId="4954" priority="401" operator="equal">
      <formula>0</formula>
    </cfRule>
  </conditionalFormatting>
  <conditionalFormatting sqref="J222:S222">
    <cfRule type="cellIs" dxfId="4953" priority="400" operator="equal">
      <formula>0</formula>
    </cfRule>
  </conditionalFormatting>
  <conditionalFormatting sqref="J223:S223">
    <cfRule type="cellIs" dxfId="4952" priority="399" operator="equal">
      <formula>0</formula>
    </cfRule>
  </conditionalFormatting>
  <conditionalFormatting sqref="J224:S224">
    <cfRule type="cellIs" dxfId="4951" priority="398" operator="equal">
      <formula>0</formula>
    </cfRule>
  </conditionalFormatting>
  <conditionalFormatting sqref="J225:S225">
    <cfRule type="cellIs" dxfId="4950" priority="397" operator="equal">
      <formula>0</formula>
    </cfRule>
  </conditionalFormatting>
  <conditionalFormatting sqref="J226:S226">
    <cfRule type="cellIs" dxfId="4949" priority="396" operator="equal">
      <formula>0</formula>
    </cfRule>
  </conditionalFormatting>
  <conditionalFormatting sqref="J227:S227">
    <cfRule type="cellIs" dxfId="4948" priority="395" operator="equal">
      <formula>0</formula>
    </cfRule>
  </conditionalFormatting>
  <conditionalFormatting sqref="J228:S228">
    <cfRule type="cellIs" dxfId="4947" priority="394" operator="equal">
      <formula>0</formula>
    </cfRule>
  </conditionalFormatting>
  <conditionalFormatting sqref="J229:S229">
    <cfRule type="cellIs" dxfId="4946" priority="393" operator="equal">
      <formula>0</formula>
    </cfRule>
  </conditionalFormatting>
  <conditionalFormatting sqref="J230:S230">
    <cfRule type="cellIs" dxfId="4945" priority="392" operator="equal">
      <formula>0</formula>
    </cfRule>
  </conditionalFormatting>
  <conditionalFormatting sqref="J231:S231">
    <cfRule type="cellIs" dxfId="4944" priority="391" operator="equal">
      <formula>0</formula>
    </cfRule>
  </conditionalFormatting>
  <conditionalFormatting sqref="J232:S232">
    <cfRule type="cellIs" dxfId="4943" priority="390" operator="equal">
      <formula>0</formula>
    </cfRule>
  </conditionalFormatting>
  <conditionalFormatting sqref="J233:S233">
    <cfRule type="cellIs" dxfId="4942" priority="389" operator="equal">
      <formula>0</formula>
    </cfRule>
  </conditionalFormatting>
  <conditionalFormatting sqref="J234:S234">
    <cfRule type="cellIs" dxfId="4941" priority="388" operator="equal">
      <formula>0</formula>
    </cfRule>
  </conditionalFormatting>
  <conditionalFormatting sqref="J235:S235">
    <cfRule type="cellIs" dxfId="4940" priority="387" operator="equal">
      <formula>0</formula>
    </cfRule>
  </conditionalFormatting>
  <conditionalFormatting sqref="J236:S236">
    <cfRule type="cellIs" dxfId="4939" priority="386" operator="equal">
      <formula>0</formula>
    </cfRule>
  </conditionalFormatting>
  <conditionalFormatting sqref="J237:S237">
    <cfRule type="cellIs" dxfId="4938" priority="385" operator="equal">
      <formula>0</formula>
    </cfRule>
  </conditionalFormatting>
  <conditionalFormatting sqref="J238:S238">
    <cfRule type="cellIs" dxfId="4937" priority="384" operator="equal">
      <formula>0</formula>
    </cfRule>
  </conditionalFormatting>
  <conditionalFormatting sqref="J239:S239">
    <cfRule type="cellIs" dxfId="4936" priority="383" operator="equal">
      <formula>0</formula>
    </cfRule>
  </conditionalFormatting>
  <conditionalFormatting sqref="J240:S240">
    <cfRule type="cellIs" dxfId="4935" priority="382" operator="equal">
      <formula>0</formula>
    </cfRule>
  </conditionalFormatting>
  <conditionalFormatting sqref="J241:S241">
    <cfRule type="cellIs" dxfId="4934" priority="381" operator="equal">
      <formula>0</formula>
    </cfRule>
  </conditionalFormatting>
  <conditionalFormatting sqref="J242:S242">
    <cfRule type="cellIs" dxfId="4933" priority="380" operator="equal">
      <formula>0</formula>
    </cfRule>
  </conditionalFormatting>
  <conditionalFormatting sqref="J243:S243">
    <cfRule type="cellIs" dxfId="4932" priority="379" operator="equal">
      <formula>0</formula>
    </cfRule>
  </conditionalFormatting>
  <conditionalFormatting sqref="J244:S244">
    <cfRule type="cellIs" dxfId="4931" priority="378" operator="equal">
      <formula>0</formula>
    </cfRule>
  </conditionalFormatting>
  <conditionalFormatting sqref="J245:S245">
    <cfRule type="cellIs" dxfId="4930" priority="377" operator="equal">
      <formula>0</formula>
    </cfRule>
  </conditionalFormatting>
  <conditionalFormatting sqref="J246:S246">
    <cfRule type="cellIs" dxfId="4929" priority="376" operator="equal">
      <formula>0</formula>
    </cfRule>
  </conditionalFormatting>
  <conditionalFormatting sqref="J247:S247">
    <cfRule type="cellIs" dxfId="4928" priority="375" operator="equal">
      <formula>0</formula>
    </cfRule>
  </conditionalFormatting>
  <conditionalFormatting sqref="J248:S248">
    <cfRule type="cellIs" dxfId="4927" priority="374" operator="equal">
      <formula>0</formula>
    </cfRule>
  </conditionalFormatting>
  <conditionalFormatting sqref="J249:S249">
    <cfRule type="cellIs" dxfId="4926" priority="373" operator="equal">
      <formula>0</formula>
    </cfRule>
  </conditionalFormatting>
  <conditionalFormatting sqref="J250:S250">
    <cfRule type="cellIs" dxfId="4925" priority="372" operator="equal">
      <formula>0</formula>
    </cfRule>
  </conditionalFormatting>
  <conditionalFormatting sqref="J251:S251">
    <cfRule type="cellIs" dxfId="4924" priority="371" operator="equal">
      <formula>0</formula>
    </cfRule>
  </conditionalFormatting>
  <conditionalFormatting sqref="J252:S252">
    <cfRule type="cellIs" dxfId="4923" priority="370" operator="equal">
      <formula>0</formula>
    </cfRule>
  </conditionalFormatting>
  <conditionalFormatting sqref="J253:S253">
    <cfRule type="cellIs" dxfId="4922" priority="369" operator="equal">
      <formula>0</formula>
    </cfRule>
  </conditionalFormatting>
  <conditionalFormatting sqref="J254:S254">
    <cfRule type="cellIs" dxfId="4921" priority="368" operator="equal">
      <formula>0</formula>
    </cfRule>
  </conditionalFormatting>
  <conditionalFormatting sqref="J255:S255">
    <cfRule type="cellIs" dxfId="4920" priority="367" operator="equal">
      <formula>0</formula>
    </cfRule>
  </conditionalFormatting>
  <conditionalFormatting sqref="J256:S256">
    <cfRule type="cellIs" dxfId="4919" priority="366" operator="equal">
      <formula>0</formula>
    </cfRule>
  </conditionalFormatting>
  <conditionalFormatting sqref="J257:S257">
    <cfRule type="cellIs" dxfId="4918" priority="365" operator="equal">
      <formula>0</formula>
    </cfRule>
  </conditionalFormatting>
  <conditionalFormatting sqref="J259:S259">
    <cfRule type="cellIs" dxfId="4917" priority="361" operator="equal">
      <formula>0</formula>
    </cfRule>
  </conditionalFormatting>
  <conditionalFormatting sqref="J258:S258">
    <cfRule type="cellIs" dxfId="4916" priority="362" operator="equal">
      <formula>0</formula>
    </cfRule>
  </conditionalFormatting>
  <conditionalFormatting sqref="J260:S260">
    <cfRule type="cellIs" dxfId="4915" priority="360" operator="equal">
      <formula>0</formula>
    </cfRule>
  </conditionalFormatting>
  <conditionalFormatting sqref="J261:S261">
    <cfRule type="cellIs" dxfId="4914" priority="359" operator="equal">
      <formula>0</formula>
    </cfRule>
  </conditionalFormatting>
  <conditionalFormatting sqref="J262:S262">
    <cfRule type="cellIs" dxfId="4913" priority="358" operator="equal">
      <formula>0</formula>
    </cfRule>
  </conditionalFormatting>
  <conditionalFormatting sqref="J267:S267">
    <cfRule type="cellIs" dxfId="4912" priority="353" operator="equal">
      <formula>0</formula>
    </cfRule>
  </conditionalFormatting>
  <conditionalFormatting sqref="J263:S263">
    <cfRule type="cellIs" dxfId="4911" priority="357" operator="equal">
      <formula>0</formula>
    </cfRule>
  </conditionalFormatting>
  <conditionalFormatting sqref="J264:S264">
    <cfRule type="cellIs" dxfId="4910" priority="356" operator="equal">
      <formula>0</formula>
    </cfRule>
  </conditionalFormatting>
  <conditionalFormatting sqref="J265:S265">
    <cfRule type="cellIs" dxfId="4909" priority="355" operator="equal">
      <formula>0</formula>
    </cfRule>
  </conditionalFormatting>
  <conditionalFormatting sqref="J266:S266">
    <cfRule type="cellIs" dxfId="4908" priority="354" operator="equal">
      <formula>0</formula>
    </cfRule>
  </conditionalFormatting>
  <conditionalFormatting sqref="J268:S268">
    <cfRule type="cellIs" dxfId="4907" priority="351" operator="equal">
      <formula>0</formula>
    </cfRule>
  </conditionalFormatting>
  <conditionalFormatting sqref="J269:S269">
    <cfRule type="cellIs" dxfId="4906" priority="350" operator="equal">
      <formula>0</formula>
    </cfRule>
  </conditionalFormatting>
  <conditionalFormatting sqref="J270:S270">
    <cfRule type="cellIs" dxfId="4905" priority="349" operator="equal">
      <formula>0</formula>
    </cfRule>
  </conditionalFormatting>
  <conditionalFormatting sqref="J271:S271">
    <cfRule type="cellIs" dxfId="4904" priority="348" operator="equal">
      <formula>0</formula>
    </cfRule>
  </conditionalFormatting>
  <conditionalFormatting sqref="J274:S274">
    <cfRule type="cellIs" dxfId="4903" priority="343" operator="equal">
      <formula>0</formula>
    </cfRule>
  </conditionalFormatting>
  <conditionalFormatting sqref="J273:S273">
    <cfRule type="cellIs" dxfId="4902" priority="344" operator="equal">
      <formula>0</formula>
    </cfRule>
  </conditionalFormatting>
  <conditionalFormatting sqref="J272:S272">
    <cfRule type="cellIs" dxfId="4901" priority="345" operator="equal">
      <formula>0</formula>
    </cfRule>
  </conditionalFormatting>
  <conditionalFormatting sqref="J275:S275">
    <cfRule type="cellIs" dxfId="4900" priority="342" operator="equal">
      <formula>0</formula>
    </cfRule>
  </conditionalFormatting>
  <conditionalFormatting sqref="J276:S276">
    <cfRule type="cellIs" dxfId="4899" priority="341" operator="equal">
      <formula>0</formula>
    </cfRule>
  </conditionalFormatting>
  <conditionalFormatting sqref="J277:S277">
    <cfRule type="cellIs" dxfId="4898" priority="340" operator="equal">
      <formula>0</formula>
    </cfRule>
  </conditionalFormatting>
  <conditionalFormatting sqref="J278:S278">
    <cfRule type="cellIs" dxfId="4897" priority="339" operator="equal">
      <formula>0</formula>
    </cfRule>
  </conditionalFormatting>
  <conditionalFormatting sqref="J279:S279">
    <cfRule type="cellIs" dxfId="4896" priority="338" operator="equal">
      <formula>0</formula>
    </cfRule>
  </conditionalFormatting>
  <conditionalFormatting sqref="J282:S282">
    <cfRule type="cellIs" dxfId="4895" priority="335" operator="equal">
      <formula>0</formula>
    </cfRule>
  </conditionalFormatting>
  <conditionalFormatting sqref="J280:S280">
    <cfRule type="cellIs" dxfId="4894" priority="337" operator="equal">
      <formula>0</formula>
    </cfRule>
  </conditionalFormatting>
  <conditionalFormatting sqref="J281:S281">
    <cfRule type="cellIs" dxfId="4893" priority="336" operator="equal">
      <formula>0</formula>
    </cfRule>
  </conditionalFormatting>
  <conditionalFormatting sqref="J283:S283">
    <cfRule type="cellIs" dxfId="4892" priority="333" operator="equal">
      <formula>0</formula>
    </cfRule>
  </conditionalFormatting>
  <conditionalFormatting sqref="J284:S284">
    <cfRule type="cellIs" dxfId="4891" priority="332" operator="equal">
      <formula>0</formula>
    </cfRule>
  </conditionalFormatting>
  <conditionalFormatting sqref="J285:S285">
    <cfRule type="cellIs" dxfId="4890" priority="331" operator="equal">
      <formula>0</formula>
    </cfRule>
  </conditionalFormatting>
  <conditionalFormatting sqref="J286:S286">
    <cfRule type="cellIs" dxfId="4889" priority="330" operator="equal">
      <formula>0</formula>
    </cfRule>
  </conditionalFormatting>
  <conditionalFormatting sqref="J287:S287">
    <cfRule type="cellIs" dxfId="4888" priority="329" operator="equal">
      <formula>0</formula>
    </cfRule>
  </conditionalFormatting>
  <conditionalFormatting sqref="J288:S288">
    <cfRule type="cellIs" dxfId="4887" priority="328" operator="equal">
      <formula>0</formula>
    </cfRule>
  </conditionalFormatting>
  <conditionalFormatting sqref="J289:S289">
    <cfRule type="cellIs" dxfId="4886" priority="327" operator="equal">
      <formula>0</formula>
    </cfRule>
  </conditionalFormatting>
  <conditionalFormatting sqref="J290:S290">
    <cfRule type="cellIs" dxfId="4885" priority="326" operator="equal">
      <formula>0</formula>
    </cfRule>
  </conditionalFormatting>
  <conditionalFormatting sqref="J291:S291">
    <cfRule type="cellIs" dxfId="4884" priority="325" operator="equal">
      <formula>0</formula>
    </cfRule>
  </conditionalFormatting>
  <conditionalFormatting sqref="J292:S292">
    <cfRule type="cellIs" dxfId="4883" priority="324" operator="equal">
      <formula>0</formula>
    </cfRule>
  </conditionalFormatting>
  <conditionalFormatting sqref="J293:S293">
    <cfRule type="cellIs" dxfId="4882" priority="323" operator="equal">
      <formula>0</formula>
    </cfRule>
  </conditionalFormatting>
  <conditionalFormatting sqref="J294:S294">
    <cfRule type="cellIs" dxfId="4881" priority="322" operator="equal">
      <formula>0</formula>
    </cfRule>
  </conditionalFormatting>
  <conditionalFormatting sqref="J295:S295">
    <cfRule type="cellIs" dxfId="4880" priority="321" operator="equal">
      <formula>0</formula>
    </cfRule>
  </conditionalFormatting>
  <conditionalFormatting sqref="J296:S296">
    <cfRule type="cellIs" dxfId="4879" priority="320" operator="equal">
      <formula>0</formula>
    </cfRule>
  </conditionalFormatting>
  <conditionalFormatting sqref="J297:S297">
    <cfRule type="cellIs" dxfId="4878" priority="319" operator="equal">
      <formula>0</formula>
    </cfRule>
  </conditionalFormatting>
  <conditionalFormatting sqref="J298:S298">
    <cfRule type="cellIs" dxfId="4877" priority="318" operator="equal">
      <formula>0</formula>
    </cfRule>
  </conditionalFormatting>
  <conditionalFormatting sqref="J299:S299">
    <cfRule type="cellIs" dxfId="4876" priority="317" operator="equal">
      <formula>0</formula>
    </cfRule>
  </conditionalFormatting>
  <conditionalFormatting sqref="J300:S300">
    <cfRule type="cellIs" dxfId="4875" priority="316" operator="equal">
      <formula>0</formula>
    </cfRule>
  </conditionalFormatting>
  <conditionalFormatting sqref="J301:S301">
    <cfRule type="cellIs" dxfId="4874" priority="315" operator="equal">
      <formula>0</formula>
    </cfRule>
  </conditionalFormatting>
  <conditionalFormatting sqref="J302:S302">
    <cfRule type="cellIs" dxfId="4873" priority="314" operator="equal">
      <formula>0</formula>
    </cfRule>
  </conditionalFormatting>
  <conditionalFormatting sqref="J303:S303">
    <cfRule type="cellIs" dxfId="4872" priority="313" operator="equal">
      <formula>0</formula>
    </cfRule>
  </conditionalFormatting>
  <conditionalFormatting sqref="J304:S304">
    <cfRule type="cellIs" dxfId="4871" priority="312" operator="equal">
      <formula>0</formula>
    </cfRule>
  </conditionalFormatting>
  <conditionalFormatting sqref="J305:S305">
    <cfRule type="cellIs" dxfId="4870" priority="311" operator="equal">
      <formula>0</formula>
    </cfRule>
  </conditionalFormatting>
  <conditionalFormatting sqref="J306:S306">
    <cfRule type="cellIs" dxfId="4869" priority="310" operator="equal">
      <formula>0</formula>
    </cfRule>
  </conditionalFormatting>
  <conditionalFormatting sqref="J307:S307">
    <cfRule type="cellIs" dxfId="4868" priority="309" operator="equal">
      <formula>0</formula>
    </cfRule>
  </conditionalFormatting>
  <conditionalFormatting sqref="J308:S308">
    <cfRule type="cellIs" dxfId="4867" priority="308" operator="equal">
      <formula>0</formula>
    </cfRule>
  </conditionalFormatting>
  <conditionalFormatting sqref="J309:S309">
    <cfRule type="cellIs" dxfId="4866" priority="307" operator="equal">
      <formula>0</formula>
    </cfRule>
  </conditionalFormatting>
  <conditionalFormatting sqref="J310:S310">
    <cfRule type="cellIs" dxfId="4865" priority="306" operator="equal">
      <formula>0</formula>
    </cfRule>
  </conditionalFormatting>
  <conditionalFormatting sqref="J311:S311">
    <cfRule type="cellIs" dxfId="4864" priority="305" operator="equal">
      <formula>0</formula>
    </cfRule>
  </conditionalFormatting>
  <conditionalFormatting sqref="J312:S312">
    <cfRule type="cellIs" dxfId="4863" priority="304" operator="equal">
      <formula>0</formula>
    </cfRule>
  </conditionalFormatting>
  <conditionalFormatting sqref="J313:S313">
    <cfRule type="cellIs" dxfId="4862" priority="303" operator="equal">
      <formula>0</formula>
    </cfRule>
  </conditionalFormatting>
  <conditionalFormatting sqref="J328:S328">
    <cfRule type="cellIs" dxfId="4861" priority="288" operator="equal">
      <formula>0</formula>
    </cfRule>
  </conditionalFormatting>
  <conditionalFormatting sqref="J314:S314">
    <cfRule type="cellIs" dxfId="4860" priority="302" operator="equal">
      <formula>0</formula>
    </cfRule>
  </conditionalFormatting>
  <conditionalFormatting sqref="J315:S315">
    <cfRule type="cellIs" dxfId="4859" priority="301" operator="equal">
      <formula>0</formula>
    </cfRule>
  </conditionalFormatting>
  <conditionalFormatting sqref="J316:S316">
    <cfRule type="cellIs" dxfId="4858" priority="300" operator="equal">
      <formula>0</formula>
    </cfRule>
  </conditionalFormatting>
  <conditionalFormatting sqref="J317:R317">
    <cfRule type="cellIs" dxfId="4857" priority="299" operator="equal">
      <formula>0</formula>
    </cfRule>
  </conditionalFormatting>
  <conditionalFormatting sqref="J318:S318">
    <cfRule type="cellIs" dxfId="4856" priority="298" operator="equal">
      <formula>0</formula>
    </cfRule>
  </conditionalFormatting>
  <conditionalFormatting sqref="J319:S319">
    <cfRule type="cellIs" dxfId="4855" priority="297" operator="equal">
      <formula>0</formula>
    </cfRule>
  </conditionalFormatting>
  <conditionalFormatting sqref="J320:S320">
    <cfRule type="cellIs" dxfId="4854" priority="296" operator="equal">
      <formula>0</formula>
    </cfRule>
  </conditionalFormatting>
  <conditionalFormatting sqref="J321:S321">
    <cfRule type="cellIs" dxfId="4853" priority="295" operator="equal">
      <formula>0</formula>
    </cfRule>
  </conditionalFormatting>
  <conditionalFormatting sqref="J322:S322">
    <cfRule type="cellIs" dxfId="4852" priority="294" operator="equal">
      <formula>0</formula>
    </cfRule>
  </conditionalFormatting>
  <conditionalFormatting sqref="J323:S323">
    <cfRule type="cellIs" dxfId="4851" priority="293" operator="equal">
      <formula>0</formula>
    </cfRule>
  </conditionalFormatting>
  <conditionalFormatting sqref="J324:S324">
    <cfRule type="cellIs" dxfId="4850" priority="292" operator="equal">
      <formula>0</formula>
    </cfRule>
  </conditionalFormatting>
  <conditionalFormatting sqref="J325:S325">
    <cfRule type="cellIs" dxfId="4849" priority="291" operator="equal">
      <formula>0</formula>
    </cfRule>
  </conditionalFormatting>
  <conditionalFormatting sqref="J326:S326">
    <cfRule type="cellIs" dxfId="4848" priority="290" operator="equal">
      <formula>0</formula>
    </cfRule>
  </conditionalFormatting>
  <conditionalFormatting sqref="J327:S327">
    <cfRule type="cellIs" dxfId="4847" priority="289" operator="equal">
      <formula>0</formula>
    </cfRule>
  </conditionalFormatting>
  <conditionalFormatting sqref="J329:S329">
    <cfRule type="cellIs" dxfId="4846" priority="287" operator="equal">
      <formula>0</formula>
    </cfRule>
  </conditionalFormatting>
  <conditionalFormatting sqref="J330:S330">
    <cfRule type="cellIs" dxfId="4845" priority="286" operator="equal">
      <formula>0</formula>
    </cfRule>
  </conditionalFormatting>
  <conditionalFormatting sqref="J331:S331">
    <cfRule type="cellIs" dxfId="4844" priority="285" operator="equal">
      <formula>0</formula>
    </cfRule>
  </conditionalFormatting>
  <conditionalFormatting sqref="J334:S334">
    <cfRule type="cellIs" dxfId="4843" priority="282" operator="equal">
      <formula>0</formula>
    </cfRule>
  </conditionalFormatting>
  <conditionalFormatting sqref="J332:S332">
    <cfRule type="cellIs" dxfId="4842" priority="284" operator="equal">
      <formula>0</formula>
    </cfRule>
  </conditionalFormatting>
  <conditionalFormatting sqref="J333:S333">
    <cfRule type="cellIs" dxfId="4841" priority="283" operator="equal">
      <formula>0</formula>
    </cfRule>
  </conditionalFormatting>
  <conditionalFormatting sqref="J335:S335">
    <cfRule type="cellIs" dxfId="4840" priority="281" operator="equal">
      <formula>0</formula>
    </cfRule>
  </conditionalFormatting>
  <conditionalFormatting sqref="J336:S336">
    <cfRule type="cellIs" dxfId="4839" priority="280" operator="equal">
      <formula>0</formula>
    </cfRule>
  </conditionalFormatting>
  <conditionalFormatting sqref="J337:S337">
    <cfRule type="cellIs" dxfId="4838" priority="279" operator="equal">
      <formula>0</formula>
    </cfRule>
  </conditionalFormatting>
  <conditionalFormatting sqref="J339:S339">
    <cfRule type="cellIs" dxfId="4837" priority="276" operator="equal">
      <formula>0</formula>
    </cfRule>
  </conditionalFormatting>
  <conditionalFormatting sqref="J338:S338">
    <cfRule type="cellIs" dxfId="4836" priority="277" operator="equal">
      <formula>0</formula>
    </cfRule>
  </conditionalFormatting>
  <conditionalFormatting sqref="J340:S340">
    <cfRule type="cellIs" dxfId="4835" priority="275" operator="equal">
      <formula>0</formula>
    </cfRule>
  </conditionalFormatting>
  <conditionalFormatting sqref="J341:S341">
    <cfRule type="cellIs" dxfId="4834" priority="274" operator="equal">
      <formula>0</formula>
    </cfRule>
  </conditionalFormatting>
  <conditionalFormatting sqref="J342:S342">
    <cfRule type="cellIs" dxfId="4833" priority="273" operator="equal">
      <formula>0</formula>
    </cfRule>
  </conditionalFormatting>
  <conditionalFormatting sqref="J343:S343">
    <cfRule type="cellIs" dxfId="4832" priority="272" operator="equal">
      <formula>0</formula>
    </cfRule>
  </conditionalFormatting>
  <conditionalFormatting sqref="J345:S345">
    <cfRule type="cellIs" dxfId="4831" priority="270" operator="equal">
      <formula>0</formula>
    </cfRule>
  </conditionalFormatting>
  <conditionalFormatting sqref="J344:S344">
    <cfRule type="cellIs" dxfId="4830" priority="271" operator="equal">
      <formula>0</formula>
    </cfRule>
  </conditionalFormatting>
  <conditionalFormatting sqref="J346:S346">
    <cfRule type="cellIs" dxfId="4829" priority="269" operator="equal">
      <formula>0</formula>
    </cfRule>
  </conditionalFormatting>
  <conditionalFormatting sqref="J347:S347">
    <cfRule type="cellIs" dxfId="4828" priority="268" operator="equal">
      <formula>0</formula>
    </cfRule>
  </conditionalFormatting>
  <conditionalFormatting sqref="J348:S348">
    <cfRule type="cellIs" dxfId="4827" priority="267" operator="equal">
      <formula>0</formula>
    </cfRule>
  </conditionalFormatting>
  <conditionalFormatting sqref="J350:S350">
    <cfRule type="cellIs" dxfId="4826" priority="266" operator="equal">
      <formula>0</formula>
    </cfRule>
  </conditionalFormatting>
  <conditionalFormatting sqref="J349:S349">
    <cfRule type="cellIs" dxfId="4825" priority="265" operator="equal">
      <formula>0</formula>
    </cfRule>
  </conditionalFormatting>
  <conditionalFormatting sqref="J351:S351">
    <cfRule type="cellIs" dxfId="4824" priority="264" operator="equal">
      <formula>0</formula>
    </cfRule>
  </conditionalFormatting>
  <conditionalFormatting sqref="J352:S352">
    <cfRule type="cellIs" dxfId="4823" priority="263" operator="equal">
      <formula>0</formula>
    </cfRule>
  </conditionalFormatting>
  <conditionalFormatting sqref="J353:S353">
    <cfRule type="cellIs" dxfId="4822" priority="262" operator="equal">
      <formula>0</formula>
    </cfRule>
  </conditionalFormatting>
  <conditionalFormatting sqref="J354:S354">
    <cfRule type="cellIs" dxfId="4821" priority="261" operator="equal">
      <formula>0</formula>
    </cfRule>
  </conditionalFormatting>
  <conditionalFormatting sqref="J355:S355">
    <cfRule type="cellIs" dxfId="4820" priority="260" operator="equal">
      <formula>0</formula>
    </cfRule>
  </conditionalFormatting>
  <conditionalFormatting sqref="J356:S356">
    <cfRule type="cellIs" dxfId="4819" priority="259" operator="equal">
      <formula>0</formula>
    </cfRule>
  </conditionalFormatting>
  <conditionalFormatting sqref="J357:S357">
    <cfRule type="cellIs" dxfId="4818" priority="258" operator="equal">
      <formula>0</formula>
    </cfRule>
  </conditionalFormatting>
  <conditionalFormatting sqref="J358:S358">
    <cfRule type="cellIs" dxfId="4817" priority="257" operator="equal">
      <formula>0</formula>
    </cfRule>
  </conditionalFormatting>
  <conditionalFormatting sqref="J359:S359">
    <cfRule type="cellIs" dxfId="4816" priority="256" operator="equal">
      <formula>0</formula>
    </cfRule>
  </conditionalFormatting>
  <conditionalFormatting sqref="J360:S360">
    <cfRule type="cellIs" dxfId="4815" priority="255" operator="equal">
      <formula>0</formula>
    </cfRule>
  </conditionalFormatting>
  <conditionalFormatting sqref="J361:S361">
    <cfRule type="cellIs" dxfId="4814" priority="254" operator="equal">
      <formula>0</formula>
    </cfRule>
  </conditionalFormatting>
  <conditionalFormatting sqref="J362:S362">
    <cfRule type="cellIs" dxfId="4813" priority="253" operator="equal">
      <formula>0</formula>
    </cfRule>
  </conditionalFormatting>
  <conditionalFormatting sqref="J363:S363">
    <cfRule type="cellIs" dxfId="4812" priority="252" operator="equal">
      <formula>0</formula>
    </cfRule>
  </conditionalFormatting>
  <conditionalFormatting sqref="J364:S364">
    <cfRule type="cellIs" dxfId="4811" priority="251" operator="equal">
      <formula>0</formula>
    </cfRule>
  </conditionalFormatting>
  <conditionalFormatting sqref="J365:S365">
    <cfRule type="cellIs" dxfId="4810" priority="250" operator="equal">
      <formula>0</formula>
    </cfRule>
  </conditionalFormatting>
  <conditionalFormatting sqref="J366:S366">
    <cfRule type="cellIs" dxfId="4809" priority="249" operator="equal">
      <formula>0</formula>
    </cfRule>
  </conditionalFormatting>
  <conditionalFormatting sqref="J367:S367">
    <cfRule type="cellIs" dxfId="4808" priority="248" operator="equal">
      <formula>0</formula>
    </cfRule>
  </conditionalFormatting>
  <conditionalFormatting sqref="J368:S368">
    <cfRule type="cellIs" dxfId="4807" priority="247" operator="equal">
      <formula>0</formula>
    </cfRule>
  </conditionalFormatting>
  <conditionalFormatting sqref="J369:S369">
    <cfRule type="cellIs" dxfId="4806" priority="246" operator="equal">
      <formula>0</formula>
    </cfRule>
  </conditionalFormatting>
  <conditionalFormatting sqref="J370:S370">
    <cfRule type="cellIs" dxfId="4805" priority="245" operator="equal">
      <formula>0</formula>
    </cfRule>
  </conditionalFormatting>
  <conditionalFormatting sqref="J371:S371">
    <cfRule type="cellIs" dxfId="4804" priority="244" operator="equal">
      <formula>0</formula>
    </cfRule>
  </conditionalFormatting>
  <conditionalFormatting sqref="J372:S372">
    <cfRule type="cellIs" dxfId="4803" priority="243" operator="equal">
      <formula>0</formula>
    </cfRule>
  </conditionalFormatting>
  <conditionalFormatting sqref="J373:S373">
    <cfRule type="cellIs" dxfId="4802" priority="242" operator="equal">
      <formula>0</formula>
    </cfRule>
  </conditionalFormatting>
  <conditionalFormatting sqref="J374:S374">
    <cfRule type="cellIs" dxfId="4801" priority="241" operator="equal">
      <formula>0</formula>
    </cfRule>
  </conditionalFormatting>
  <conditionalFormatting sqref="J375:S375">
    <cfRule type="cellIs" dxfId="4800" priority="240" operator="equal">
      <formula>0</formula>
    </cfRule>
  </conditionalFormatting>
  <conditionalFormatting sqref="J376:S376">
    <cfRule type="cellIs" dxfId="4799" priority="239" operator="equal">
      <formula>0</formula>
    </cfRule>
  </conditionalFormatting>
  <conditionalFormatting sqref="J377:S377">
    <cfRule type="cellIs" dxfId="4798" priority="238" operator="equal">
      <formula>0</formula>
    </cfRule>
  </conditionalFormatting>
  <conditionalFormatting sqref="J378:S378">
    <cfRule type="cellIs" dxfId="4797" priority="237" operator="equal">
      <formula>0</formula>
    </cfRule>
  </conditionalFormatting>
  <conditionalFormatting sqref="J379:S379">
    <cfRule type="cellIs" dxfId="4796" priority="236" operator="equal">
      <formula>0</formula>
    </cfRule>
  </conditionalFormatting>
  <conditionalFormatting sqref="J380:S380">
    <cfRule type="cellIs" dxfId="4795" priority="235" operator="equal">
      <formula>0</formula>
    </cfRule>
  </conditionalFormatting>
  <conditionalFormatting sqref="J381:S381">
    <cfRule type="cellIs" dxfId="4794" priority="234" operator="equal">
      <formula>0</formula>
    </cfRule>
  </conditionalFormatting>
  <conditionalFormatting sqref="J382:S382">
    <cfRule type="cellIs" dxfId="4793" priority="233" operator="equal">
      <formula>0</formula>
    </cfRule>
  </conditionalFormatting>
  <conditionalFormatting sqref="J383:S383">
    <cfRule type="cellIs" dxfId="4792" priority="232" operator="equal">
      <formula>0</formula>
    </cfRule>
  </conditionalFormatting>
  <conditionalFormatting sqref="J388:S388">
    <cfRule type="cellIs" dxfId="4791" priority="227" operator="equal">
      <formula>0</formula>
    </cfRule>
  </conditionalFormatting>
  <conditionalFormatting sqref="J384:S384">
    <cfRule type="cellIs" dxfId="4790" priority="231" operator="equal">
      <formula>0</formula>
    </cfRule>
  </conditionalFormatting>
  <conditionalFormatting sqref="J385:S385">
    <cfRule type="cellIs" dxfId="4789" priority="230" operator="equal">
      <formula>0</formula>
    </cfRule>
  </conditionalFormatting>
  <conditionalFormatting sqref="J386:S386">
    <cfRule type="cellIs" dxfId="4788" priority="229" operator="equal">
      <formula>0</formula>
    </cfRule>
  </conditionalFormatting>
  <conditionalFormatting sqref="J387:S387">
    <cfRule type="cellIs" dxfId="4787" priority="228" operator="equal">
      <formula>0</formula>
    </cfRule>
  </conditionalFormatting>
  <conditionalFormatting sqref="J389:S389">
    <cfRule type="cellIs" dxfId="4786" priority="226" operator="equal">
      <formula>0</formula>
    </cfRule>
  </conditionalFormatting>
  <conditionalFormatting sqref="J390:S390">
    <cfRule type="cellIs" dxfId="4785" priority="225" operator="equal">
      <formula>0</formula>
    </cfRule>
  </conditionalFormatting>
  <conditionalFormatting sqref="J391:S391">
    <cfRule type="cellIs" dxfId="4784" priority="224" operator="equal">
      <formula>0</formula>
    </cfRule>
  </conditionalFormatting>
  <conditionalFormatting sqref="J392:S392">
    <cfRule type="cellIs" dxfId="4783" priority="223" operator="equal">
      <formula>0</formula>
    </cfRule>
  </conditionalFormatting>
  <conditionalFormatting sqref="J393:S393">
    <cfRule type="cellIs" dxfId="4782" priority="222" operator="equal">
      <formula>0</formula>
    </cfRule>
  </conditionalFormatting>
  <conditionalFormatting sqref="J394:S394">
    <cfRule type="cellIs" dxfId="4781" priority="221" operator="equal">
      <formula>0</formula>
    </cfRule>
  </conditionalFormatting>
  <conditionalFormatting sqref="J395:S395">
    <cfRule type="cellIs" dxfId="4780" priority="220" operator="equal">
      <formula>0</formula>
    </cfRule>
  </conditionalFormatting>
  <conditionalFormatting sqref="J396:S396">
    <cfRule type="cellIs" dxfId="4779" priority="219" operator="equal">
      <formula>0</formula>
    </cfRule>
  </conditionalFormatting>
  <conditionalFormatting sqref="J397:S397">
    <cfRule type="cellIs" dxfId="4778" priority="218" operator="equal">
      <formula>0</formula>
    </cfRule>
  </conditionalFormatting>
  <conditionalFormatting sqref="J398:S398">
    <cfRule type="cellIs" dxfId="4777" priority="217" operator="equal">
      <formula>0</formula>
    </cfRule>
  </conditionalFormatting>
  <conditionalFormatting sqref="J399:S399">
    <cfRule type="cellIs" dxfId="4776" priority="216" operator="equal">
      <formula>0</formula>
    </cfRule>
  </conditionalFormatting>
  <conditionalFormatting sqref="J400:S400">
    <cfRule type="cellIs" dxfId="4775" priority="215" operator="equal">
      <formula>0</formula>
    </cfRule>
  </conditionalFormatting>
  <conditionalFormatting sqref="J401:S401">
    <cfRule type="cellIs" dxfId="4774" priority="214" operator="equal">
      <formula>0</formula>
    </cfRule>
  </conditionalFormatting>
  <conditionalFormatting sqref="J402:S402">
    <cfRule type="cellIs" dxfId="4773" priority="213" operator="equal">
      <formula>0</formula>
    </cfRule>
  </conditionalFormatting>
  <conditionalFormatting sqref="J403:S403">
    <cfRule type="cellIs" dxfId="4772" priority="212" operator="equal">
      <formula>0</formula>
    </cfRule>
  </conditionalFormatting>
  <conditionalFormatting sqref="J404:S404">
    <cfRule type="cellIs" dxfId="4771" priority="211" operator="equal">
      <formula>0</formula>
    </cfRule>
  </conditionalFormatting>
  <conditionalFormatting sqref="J413:S413">
    <cfRule type="cellIs" dxfId="4770" priority="202" operator="equal">
      <formula>0</formula>
    </cfRule>
  </conditionalFormatting>
  <conditionalFormatting sqref="J405:S405">
    <cfRule type="cellIs" dxfId="4769" priority="210" operator="equal">
      <formula>0</formula>
    </cfRule>
  </conditionalFormatting>
  <conditionalFormatting sqref="J418:S418">
    <cfRule type="cellIs" dxfId="4768" priority="197" operator="equal">
      <formula>0</formula>
    </cfRule>
  </conditionalFormatting>
  <conditionalFormatting sqref="J406:S406">
    <cfRule type="cellIs" dxfId="4767" priority="209" operator="equal">
      <formula>0</formula>
    </cfRule>
  </conditionalFormatting>
  <conditionalFormatting sqref="J407:S407">
    <cfRule type="cellIs" dxfId="4766" priority="208" operator="equal">
      <formula>0</formula>
    </cfRule>
  </conditionalFormatting>
  <conditionalFormatting sqref="J408:S408">
    <cfRule type="cellIs" dxfId="4765" priority="207" operator="equal">
      <formula>0</formula>
    </cfRule>
  </conditionalFormatting>
  <conditionalFormatting sqref="J409:S409">
    <cfRule type="cellIs" dxfId="4764" priority="206" operator="equal">
      <formula>0</formula>
    </cfRule>
  </conditionalFormatting>
  <conditionalFormatting sqref="J410:S410">
    <cfRule type="cellIs" dxfId="4763" priority="205" operator="equal">
      <formula>0</formula>
    </cfRule>
  </conditionalFormatting>
  <conditionalFormatting sqref="J411:S411">
    <cfRule type="cellIs" dxfId="4762" priority="204" operator="equal">
      <formula>0</formula>
    </cfRule>
  </conditionalFormatting>
  <conditionalFormatting sqref="J412:S412">
    <cfRule type="cellIs" dxfId="4761" priority="203" operator="equal">
      <formula>0</formula>
    </cfRule>
  </conditionalFormatting>
  <conditionalFormatting sqref="J414:S414">
    <cfRule type="cellIs" dxfId="4760" priority="201" operator="equal">
      <formula>0</formula>
    </cfRule>
  </conditionalFormatting>
  <conditionalFormatting sqref="J415:S415">
    <cfRule type="cellIs" dxfId="4759" priority="200" operator="equal">
      <formula>0</formula>
    </cfRule>
  </conditionalFormatting>
  <conditionalFormatting sqref="J416:S416">
    <cfRule type="cellIs" dxfId="4758" priority="199" operator="equal">
      <formula>0</formula>
    </cfRule>
  </conditionalFormatting>
  <conditionalFormatting sqref="J417:S417">
    <cfRule type="cellIs" dxfId="4757" priority="198" operator="equal">
      <formula>0</formula>
    </cfRule>
  </conditionalFormatting>
  <conditionalFormatting sqref="J419:S419">
    <cfRule type="cellIs" dxfId="4756" priority="196" operator="equal">
      <formula>0</formula>
    </cfRule>
  </conditionalFormatting>
  <conditionalFormatting sqref="J420:S420">
    <cfRule type="cellIs" dxfId="4755" priority="195" operator="equal">
      <formula>0</formula>
    </cfRule>
  </conditionalFormatting>
  <conditionalFormatting sqref="J421:S421">
    <cfRule type="cellIs" dxfId="4754" priority="194" operator="equal">
      <formula>0</formula>
    </cfRule>
  </conditionalFormatting>
  <conditionalFormatting sqref="J422:S422">
    <cfRule type="cellIs" dxfId="4753" priority="193" operator="equal">
      <formula>0</formula>
    </cfRule>
  </conditionalFormatting>
  <conditionalFormatting sqref="J423:S423">
    <cfRule type="cellIs" dxfId="4752" priority="192" operator="equal">
      <formula>0</formula>
    </cfRule>
  </conditionalFormatting>
  <conditionalFormatting sqref="J424:S424">
    <cfRule type="cellIs" dxfId="4751" priority="191" operator="equal">
      <formula>0</formula>
    </cfRule>
  </conditionalFormatting>
  <conditionalFormatting sqref="J425:S425">
    <cfRule type="cellIs" dxfId="4750" priority="190" operator="equal">
      <formula>0</formula>
    </cfRule>
  </conditionalFormatting>
  <conditionalFormatting sqref="L426:S426">
    <cfRule type="cellIs" dxfId="4749" priority="189" operator="equal">
      <formula>0</formula>
    </cfRule>
  </conditionalFormatting>
  <conditionalFormatting sqref="J427:S427">
    <cfRule type="cellIs" dxfId="4748" priority="188" operator="equal">
      <formula>0</formula>
    </cfRule>
  </conditionalFormatting>
  <conditionalFormatting sqref="J432:S432">
    <cfRule type="cellIs" dxfId="4747" priority="183" operator="equal">
      <formula>0</formula>
    </cfRule>
  </conditionalFormatting>
  <conditionalFormatting sqref="J428:S428">
    <cfRule type="cellIs" dxfId="4746" priority="187" operator="equal">
      <formula>0</formula>
    </cfRule>
  </conditionalFormatting>
  <conditionalFormatting sqref="J429:S429">
    <cfRule type="cellIs" dxfId="4745" priority="186" operator="equal">
      <formula>0</formula>
    </cfRule>
  </conditionalFormatting>
  <conditionalFormatting sqref="J430:S430">
    <cfRule type="cellIs" dxfId="4744" priority="185" operator="equal">
      <formula>0</formula>
    </cfRule>
  </conditionalFormatting>
  <conditionalFormatting sqref="J431:S431">
    <cfRule type="cellIs" dxfId="4743" priority="184" operator="equal">
      <formula>0</formula>
    </cfRule>
  </conditionalFormatting>
  <conditionalFormatting sqref="J433:S433">
    <cfRule type="cellIs" dxfId="4742" priority="181" operator="equal">
      <formula>0</formula>
    </cfRule>
  </conditionalFormatting>
  <conditionalFormatting sqref="J434:S434">
    <cfRule type="cellIs" dxfId="4741" priority="182" operator="equal">
      <formula>0</formula>
    </cfRule>
  </conditionalFormatting>
  <conditionalFormatting sqref="J437:S437">
    <cfRule type="cellIs" dxfId="4740" priority="177" operator="equal">
      <formula>0</formula>
    </cfRule>
  </conditionalFormatting>
  <conditionalFormatting sqref="J435:S435">
    <cfRule type="cellIs" dxfId="4739" priority="180" operator="equal">
      <formula>0</formula>
    </cfRule>
  </conditionalFormatting>
  <conditionalFormatting sqref="J436:S436">
    <cfRule type="cellIs" dxfId="4738" priority="179" operator="equal">
      <formula>0</formula>
    </cfRule>
  </conditionalFormatting>
  <conditionalFormatting sqref="J438:S438">
    <cfRule type="cellIs" dxfId="4737" priority="176" operator="equal">
      <formula>0</formula>
    </cfRule>
  </conditionalFormatting>
  <conditionalFormatting sqref="J441:S441">
    <cfRule type="cellIs" dxfId="4736" priority="173" operator="equal">
      <formula>0</formula>
    </cfRule>
  </conditionalFormatting>
  <conditionalFormatting sqref="J439:S439">
    <cfRule type="cellIs" dxfId="4735" priority="175" operator="equal">
      <formula>0</formula>
    </cfRule>
  </conditionalFormatting>
  <conditionalFormatting sqref="J442:S442">
    <cfRule type="cellIs" dxfId="4734" priority="172" operator="equal">
      <formula>0</formula>
    </cfRule>
  </conditionalFormatting>
  <conditionalFormatting sqref="J440:S440">
    <cfRule type="cellIs" dxfId="4733" priority="174" operator="equal">
      <formula>0</formula>
    </cfRule>
  </conditionalFormatting>
  <conditionalFormatting sqref="J443:S443">
    <cfRule type="cellIs" dxfId="4732" priority="171" operator="equal">
      <formula>0</formula>
    </cfRule>
  </conditionalFormatting>
  <conditionalFormatting sqref="J444:S444">
    <cfRule type="cellIs" dxfId="4731" priority="170" operator="equal">
      <formula>0</formula>
    </cfRule>
  </conditionalFormatting>
  <conditionalFormatting sqref="J445:S445">
    <cfRule type="cellIs" dxfId="4730" priority="169" operator="equal">
      <formula>0</formula>
    </cfRule>
  </conditionalFormatting>
  <conditionalFormatting sqref="J446:S446">
    <cfRule type="cellIs" dxfId="4729" priority="168" operator="equal">
      <formula>0</formula>
    </cfRule>
  </conditionalFormatting>
  <conditionalFormatting sqref="J447:S447">
    <cfRule type="cellIs" dxfId="4728" priority="167" operator="equal">
      <formula>0</formula>
    </cfRule>
  </conditionalFormatting>
  <conditionalFormatting sqref="J448:S448">
    <cfRule type="cellIs" dxfId="4727" priority="166" operator="equal">
      <formula>0</formula>
    </cfRule>
  </conditionalFormatting>
  <conditionalFormatting sqref="J449:S449">
    <cfRule type="cellIs" dxfId="4726" priority="165" operator="equal">
      <formula>0</formula>
    </cfRule>
  </conditionalFormatting>
  <conditionalFormatting sqref="J450:S450">
    <cfRule type="cellIs" dxfId="4725" priority="164" operator="equal">
      <formula>0</formula>
    </cfRule>
  </conditionalFormatting>
  <conditionalFormatting sqref="J451:S451">
    <cfRule type="cellIs" dxfId="4724" priority="163" operator="equal">
      <formula>0</formula>
    </cfRule>
  </conditionalFormatting>
  <conditionalFormatting sqref="J452:S452">
    <cfRule type="cellIs" dxfId="4723" priority="162" operator="equal">
      <formula>0</formula>
    </cfRule>
  </conditionalFormatting>
  <conditionalFormatting sqref="J453:S453">
    <cfRule type="cellIs" dxfId="4722" priority="161" operator="equal">
      <formula>0</formula>
    </cfRule>
  </conditionalFormatting>
  <conditionalFormatting sqref="J454:S454">
    <cfRule type="cellIs" dxfId="4721" priority="160" operator="equal">
      <formula>0</formula>
    </cfRule>
  </conditionalFormatting>
  <conditionalFormatting sqref="J455:S455">
    <cfRule type="cellIs" dxfId="4720" priority="159" operator="equal">
      <formula>0</formula>
    </cfRule>
  </conditionalFormatting>
  <conditionalFormatting sqref="J457:S457">
    <cfRule type="cellIs" dxfId="4719" priority="158" operator="equal">
      <formula>0</formula>
    </cfRule>
  </conditionalFormatting>
  <conditionalFormatting sqref="J458:S458">
    <cfRule type="cellIs" dxfId="4718" priority="157" operator="equal">
      <formula>0</formula>
    </cfRule>
  </conditionalFormatting>
  <conditionalFormatting sqref="J459:S459">
    <cfRule type="cellIs" dxfId="4717" priority="156" operator="equal">
      <formula>0</formula>
    </cfRule>
  </conditionalFormatting>
  <conditionalFormatting sqref="J460:S460">
    <cfRule type="cellIs" dxfId="4716" priority="155" operator="equal">
      <formula>0</formula>
    </cfRule>
  </conditionalFormatting>
  <conditionalFormatting sqref="J461:S461">
    <cfRule type="cellIs" dxfId="4715" priority="154" operator="equal">
      <formula>0</formula>
    </cfRule>
  </conditionalFormatting>
  <conditionalFormatting sqref="J462:S462">
    <cfRule type="cellIs" dxfId="4714" priority="153" operator="equal">
      <formula>0</formula>
    </cfRule>
  </conditionalFormatting>
  <conditionalFormatting sqref="J463:S463">
    <cfRule type="cellIs" dxfId="4713" priority="152" operator="equal">
      <formula>0</formula>
    </cfRule>
  </conditionalFormatting>
  <conditionalFormatting sqref="J464:S464">
    <cfRule type="cellIs" dxfId="4712" priority="151" operator="equal">
      <formula>0</formula>
    </cfRule>
  </conditionalFormatting>
  <conditionalFormatting sqref="J456:S456">
    <cfRule type="cellIs" dxfId="4711" priority="150" operator="equal">
      <formula>0</formula>
    </cfRule>
  </conditionalFormatting>
  <conditionalFormatting sqref="J467:S467">
    <cfRule type="cellIs" dxfId="4710" priority="147" operator="equal">
      <formula>0</formula>
    </cfRule>
  </conditionalFormatting>
  <conditionalFormatting sqref="J465:S465">
    <cfRule type="cellIs" dxfId="4709" priority="149" operator="equal">
      <formula>0</formula>
    </cfRule>
  </conditionalFormatting>
  <conditionalFormatting sqref="J468:S468">
    <cfRule type="cellIs" dxfId="4708" priority="146" operator="equal">
      <formula>0</formula>
    </cfRule>
  </conditionalFormatting>
  <conditionalFormatting sqref="J466:S466">
    <cfRule type="cellIs" dxfId="4707" priority="148" operator="equal">
      <formula>0</formula>
    </cfRule>
  </conditionalFormatting>
  <conditionalFormatting sqref="J469:S469">
    <cfRule type="cellIs" dxfId="4706" priority="145" operator="equal">
      <formula>0</formula>
    </cfRule>
  </conditionalFormatting>
  <conditionalFormatting sqref="J471:S471">
    <cfRule type="cellIs" dxfId="4705" priority="143" operator="equal">
      <formula>0</formula>
    </cfRule>
  </conditionalFormatting>
  <conditionalFormatting sqref="J470:S470">
    <cfRule type="cellIs" dxfId="4704" priority="144" operator="equal">
      <formula>0</formula>
    </cfRule>
  </conditionalFormatting>
  <conditionalFormatting sqref="J472:S472">
    <cfRule type="cellIs" dxfId="4703" priority="142" operator="equal">
      <formula>0</formula>
    </cfRule>
  </conditionalFormatting>
  <conditionalFormatting sqref="J473:S473">
    <cfRule type="cellIs" dxfId="4702" priority="141" operator="equal">
      <formula>0</formula>
    </cfRule>
  </conditionalFormatting>
  <conditionalFormatting sqref="J474:S474">
    <cfRule type="cellIs" dxfId="4701" priority="140" operator="equal">
      <formula>0</formula>
    </cfRule>
  </conditionalFormatting>
  <conditionalFormatting sqref="J475:S475">
    <cfRule type="cellIs" dxfId="4700" priority="139" operator="equal">
      <formula>0</formula>
    </cfRule>
  </conditionalFormatting>
  <conditionalFormatting sqref="J476:S476">
    <cfRule type="cellIs" dxfId="4699" priority="138" operator="equal">
      <formula>0</formula>
    </cfRule>
  </conditionalFormatting>
  <conditionalFormatting sqref="J477:S477">
    <cfRule type="cellIs" dxfId="4698" priority="137" operator="equal">
      <formula>0</formula>
    </cfRule>
  </conditionalFormatting>
  <conditionalFormatting sqref="J478:S478">
    <cfRule type="cellIs" dxfId="4697" priority="136" operator="equal">
      <formula>0</formula>
    </cfRule>
  </conditionalFormatting>
  <conditionalFormatting sqref="J479:S479">
    <cfRule type="cellIs" dxfId="4696" priority="135" operator="equal">
      <formula>0</formula>
    </cfRule>
  </conditionalFormatting>
  <conditionalFormatting sqref="J480:S480">
    <cfRule type="cellIs" dxfId="4695" priority="134" operator="equal">
      <formula>0</formula>
    </cfRule>
  </conditionalFormatting>
  <conditionalFormatting sqref="J481:S481">
    <cfRule type="cellIs" dxfId="4694" priority="133" operator="equal">
      <formula>0</formula>
    </cfRule>
  </conditionalFormatting>
  <conditionalFormatting sqref="J482:S482">
    <cfRule type="cellIs" dxfId="4693" priority="132" operator="equal">
      <formula>0</formula>
    </cfRule>
  </conditionalFormatting>
  <conditionalFormatting sqref="J483:S483">
    <cfRule type="cellIs" dxfId="4692" priority="131" operator="equal">
      <formula>0</formula>
    </cfRule>
  </conditionalFormatting>
  <conditionalFormatting sqref="J484:S484">
    <cfRule type="cellIs" dxfId="4691" priority="130" operator="equal">
      <formula>0</formula>
    </cfRule>
  </conditionalFormatting>
  <conditionalFormatting sqref="J485:S485">
    <cfRule type="cellIs" dxfId="4690" priority="129" operator="equal">
      <formula>0</formula>
    </cfRule>
  </conditionalFormatting>
  <conditionalFormatting sqref="J486:S486">
    <cfRule type="cellIs" dxfId="4689" priority="128" operator="equal">
      <formula>0</formula>
    </cfRule>
  </conditionalFormatting>
  <conditionalFormatting sqref="J487:S487">
    <cfRule type="cellIs" dxfId="4688" priority="127" operator="equal">
      <formula>0</formula>
    </cfRule>
  </conditionalFormatting>
  <conditionalFormatting sqref="J488:S488">
    <cfRule type="cellIs" dxfId="4687" priority="126" operator="equal">
      <formula>0</formula>
    </cfRule>
  </conditionalFormatting>
  <conditionalFormatting sqref="J491:S491">
    <cfRule type="cellIs" dxfId="4686" priority="123" operator="equal">
      <formula>0</formula>
    </cfRule>
  </conditionalFormatting>
  <conditionalFormatting sqref="J489:S489">
    <cfRule type="cellIs" dxfId="4685" priority="125" operator="equal">
      <formula>0</formula>
    </cfRule>
  </conditionalFormatting>
  <conditionalFormatting sqref="J490:S490">
    <cfRule type="cellIs" dxfId="4684" priority="124" operator="equal">
      <formula>0</formula>
    </cfRule>
  </conditionalFormatting>
  <conditionalFormatting sqref="J492:S492">
    <cfRule type="cellIs" dxfId="4683" priority="122" operator="equal">
      <formula>0</formula>
    </cfRule>
  </conditionalFormatting>
  <conditionalFormatting sqref="J493:S493">
    <cfRule type="cellIs" dxfId="4682" priority="121" operator="equal">
      <formula>0</formula>
    </cfRule>
  </conditionalFormatting>
  <conditionalFormatting sqref="J494:S494">
    <cfRule type="cellIs" dxfId="4681" priority="120" operator="equal">
      <formula>0</formula>
    </cfRule>
  </conditionalFormatting>
  <conditionalFormatting sqref="J495:S495">
    <cfRule type="cellIs" dxfId="4680" priority="119" operator="equal">
      <formula>0</formula>
    </cfRule>
  </conditionalFormatting>
  <conditionalFormatting sqref="J496:S496">
    <cfRule type="cellIs" dxfId="4679" priority="118" operator="equal">
      <formula>0</formula>
    </cfRule>
  </conditionalFormatting>
  <conditionalFormatting sqref="J497:S497">
    <cfRule type="cellIs" dxfId="4678" priority="117" operator="equal">
      <formula>0</formula>
    </cfRule>
  </conditionalFormatting>
  <conditionalFormatting sqref="J498:S498">
    <cfRule type="cellIs" dxfId="4677" priority="116" operator="equal">
      <formula>0</formula>
    </cfRule>
  </conditionalFormatting>
  <conditionalFormatting sqref="J499:S499">
    <cfRule type="cellIs" dxfId="4676" priority="115" operator="equal">
      <formula>0</formula>
    </cfRule>
  </conditionalFormatting>
  <conditionalFormatting sqref="J500:S500">
    <cfRule type="cellIs" dxfId="4675" priority="114" operator="equal">
      <formula>0</formula>
    </cfRule>
  </conditionalFormatting>
  <conditionalFormatting sqref="J501:S501">
    <cfRule type="cellIs" dxfId="4674" priority="113" operator="equal">
      <formula>0</formula>
    </cfRule>
  </conditionalFormatting>
  <conditionalFormatting sqref="J503:S503">
    <cfRule type="cellIs" dxfId="4673" priority="112" operator="equal">
      <formula>0</formula>
    </cfRule>
  </conditionalFormatting>
  <conditionalFormatting sqref="J504:S504">
    <cfRule type="cellIs" dxfId="4672" priority="111" operator="equal">
      <formula>0</formula>
    </cfRule>
  </conditionalFormatting>
  <conditionalFormatting sqref="J505:S505">
    <cfRule type="cellIs" dxfId="4671" priority="110" operator="equal">
      <formula>0</formula>
    </cfRule>
  </conditionalFormatting>
  <conditionalFormatting sqref="J506:S506">
    <cfRule type="cellIs" dxfId="4670" priority="109" operator="equal">
      <formula>0</formula>
    </cfRule>
  </conditionalFormatting>
  <conditionalFormatting sqref="J507:S507">
    <cfRule type="cellIs" dxfId="4669" priority="108" operator="equal">
      <formula>0</formula>
    </cfRule>
  </conditionalFormatting>
  <conditionalFormatting sqref="J508:S508">
    <cfRule type="cellIs" dxfId="4668" priority="107" operator="equal">
      <formula>0</formula>
    </cfRule>
  </conditionalFormatting>
  <conditionalFormatting sqref="J502:S502">
    <cfRule type="cellIs" dxfId="4667" priority="105" operator="equal">
      <formula>0</formula>
    </cfRule>
  </conditionalFormatting>
  <conditionalFormatting sqref="J509:S509">
    <cfRule type="cellIs" dxfId="4666" priority="104" operator="equal">
      <formula>0</formula>
    </cfRule>
  </conditionalFormatting>
  <conditionalFormatting sqref="J510:S510">
    <cfRule type="cellIs" dxfId="4665" priority="103" operator="equal">
      <formula>0</formula>
    </cfRule>
  </conditionalFormatting>
  <conditionalFormatting sqref="J511:S511">
    <cfRule type="cellIs" dxfId="4664" priority="102" operator="equal">
      <formula>0</formula>
    </cfRule>
  </conditionalFormatting>
  <conditionalFormatting sqref="J512:S512">
    <cfRule type="cellIs" dxfId="4663" priority="101" operator="equal">
      <formula>0</formula>
    </cfRule>
  </conditionalFormatting>
  <conditionalFormatting sqref="J513:S513">
    <cfRule type="cellIs" dxfId="4662" priority="100" operator="equal">
      <formula>0</formula>
    </cfRule>
  </conditionalFormatting>
  <conditionalFormatting sqref="J514:S514">
    <cfRule type="cellIs" dxfId="4661" priority="99" operator="equal">
      <formula>0</formula>
    </cfRule>
  </conditionalFormatting>
  <conditionalFormatting sqref="J515:S515">
    <cfRule type="cellIs" dxfId="4660" priority="98" operator="equal">
      <formula>0</formula>
    </cfRule>
  </conditionalFormatting>
  <conditionalFormatting sqref="J516:S516">
    <cfRule type="cellIs" dxfId="4659" priority="97" operator="equal">
      <formula>0</formula>
    </cfRule>
  </conditionalFormatting>
  <conditionalFormatting sqref="J517:S517">
    <cfRule type="cellIs" dxfId="4658" priority="96" operator="equal">
      <formula>0</formula>
    </cfRule>
  </conditionalFormatting>
  <conditionalFormatting sqref="S317">
    <cfRule type="cellIs" dxfId="4657" priority="95" operator="equal">
      <formula>0</formula>
    </cfRule>
  </conditionalFormatting>
  <conditionalFormatting sqref="J518:S518">
    <cfRule type="cellIs" dxfId="4656" priority="94" operator="equal">
      <formula>0</formula>
    </cfRule>
  </conditionalFormatting>
  <conditionalFormatting sqref="J519:S519">
    <cfRule type="cellIs" dxfId="4655" priority="93" operator="equal">
      <formula>0</formula>
    </cfRule>
  </conditionalFormatting>
  <conditionalFormatting sqref="J520:S520">
    <cfRule type="cellIs" dxfId="4654" priority="92" operator="equal">
      <formula>0</formula>
    </cfRule>
  </conditionalFormatting>
  <conditionalFormatting sqref="J521:S521">
    <cfRule type="cellIs" dxfId="4653" priority="91" operator="equal">
      <formula>0</formula>
    </cfRule>
  </conditionalFormatting>
  <conditionalFormatting sqref="J522:S522">
    <cfRule type="cellIs" dxfId="4652" priority="90" operator="equal">
      <formula>0</formula>
    </cfRule>
  </conditionalFormatting>
  <conditionalFormatting sqref="J523:S523">
    <cfRule type="cellIs" dxfId="4651" priority="89" operator="equal">
      <formula>0</formula>
    </cfRule>
  </conditionalFormatting>
  <conditionalFormatting sqref="J524:S524">
    <cfRule type="cellIs" dxfId="4650" priority="88" operator="equal">
      <formula>0</formula>
    </cfRule>
  </conditionalFormatting>
  <conditionalFormatting sqref="J525:S525">
    <cfRule type="cellIs" dxfId="4649" priority="87" operator="equal">
      <formula>0</formula>
    </cfRule>
  </conditionalFormatting>
  <conditionalFormatting sqref="J526:S526">
    <cfRule type="cellIs" dxfId="4648" priority="86" operator="equal">
      <formula>0</formula>
    </cfRule>
  </conditionalFormatting>
  <conditionalFormatting sqref="J527:S527">
    <cfRule type="cellIs" dxfId="4647" priority="85" operator="equal">
      <formula>0</formula>
    </cfRule>
  </conditionalFormatting>
  <conditionalFormatting sqref="J528:S528">
    <cfRule type="cellIs" dxfId="4646" priority="84" operator="equal">
      <formula>0</formula>
    </cfRule>
  </conditionalFormatting>
  <conditionalFormatting sqref="J529:S529">
    <cfRule type="cellIs" dxfId="4645" priority="82" operator="equal">
      <formula>0</formula>
    </cfRule>
  </conditionalFormatting>
  <conditionalFormatting sqref="J530:S530">
    <cfRule type="cellIs" dxfId="4644" priority="81" operator="equal">
      <formula>0</formula>
    </cfRule>
  </conditionalFormatting>
  <conditionalFormatting sqref="J531:S531">
    <cfRule type="cellIs" dxfId="4643" priority="80" operator="equal">
      <formula>0</formula>
    </cfRule>
  </conditionalFormatting>
  <conditionalFormatting sqref="J532:S532">
    <cfRule type="cellIs" dxfId="4642" priority="78" operator="equal">
      <formula>0</formula>
    </cfRule>
  </conditionalFormatting>
  <conditionalFormatting sqref="J533:S533">
    <cfRule type="cellIs" dxfId="4641" priority="77" operator="equal">
      <formula>0</formula>
    </cfRule>
  </conditionalFormatting>
  <conditionalFormatting sqref="J534:S534">
    <cfRule type="cellIs" dxfId="4640" priority="76" operator="equal">
      <formula>0</formula>
    </cfRule>
  </conditionalFormatting>
  <conditionalFormatting sqref="J535:S535">
    <cfRule type="cellIs" dxfId="4639" priority="75" operator="equal">
      <formula>0</formula>
    </cfRule>
  </conditionalFormatting>
  <conditionalFormatting sqref="J536:S536">
    <cfRule type="cellIs" dxfId="4638" priority="74" operator="equal">
      <formula>0</formula>
    </cfRule>
  </conditionalFormatting>
  <conditionalFormatting sqref="J537:S537">
    <cfRule type="cellIs" dxfId="4637" priority="73" operator="equal">
      <formula>0</formula>
    </cfRule>
  </conditionalFormatting>
  <conditionalFormatting sqref="J538:S538">
    <cfRule type="cellIs" dxfId="4636" priority="72" operator="equal">
      <formula>0</formula>
    </cfRule>
  </conditionalFormatting>
  <conditionalFormatting sqref="J539:S539">
    <cfRule type="cellIs" dxfId="4635" priority="71" operator="equal">
      <formula>0</formula>
    </cfRule>
  </conditionalFormatting>
  <conditionalFormatting sqref="J540:S540">
    <cfRule type="cellIs" dxfId="4634" priority="70" operator="equal">
      <formula>0</formula>
    </cfRule>
  </conditionalFormatting>
  <conditionalFormatting sqref="J541:S541">
    <cfRule type="cellIs" dxfId="4633" priority="69" operator="equal">
      <formula>0</formula>
    </cfRule>
  </conditionalFormatting>
  <conditionalFormatting sqref="J542:S542">
    <cfRule type="cellIs" dxfId="4632" priority="68" operator="equal">
      <formula>0</formula>
    </cfRule>
  </conditionalFormatting>
  <conditionalFormatting sqref="J543:S543">
    <cfRule type="cellIs" dxfId="4631" priority="67" operator="equal">
      <formula>0</formula>
    </cfRule>
  </conditionalFormatting>
  <conditionalFormatting sqref="J544:S544">
    <cfRule type="cellIs" dxfId="4630" priority="66" operator="equal">
      <formula>0</formula>
    </cfRule>
  </conditionalFormatting>
  <conditionalFormatting sqref="J545:S545">
    <cfRule type="cellIs" dxfId="4629" priority="65" operator="equal">
      <formula>0</formula>
    </cfRule>
  </conditionalFormatting>
  <conditionalFormatting sqref="J546:S546">
    <cfRule type="cellIs" dxfId="4628" priority="64" operator="equal">
      <formula>0</formula>
    </cfRule>
  </conditionalFormatting>
  <conditionalFormatting sqref="J547:S547">
    <cfRule type="cellIs" dxfId="4627" priority="63" operator="equal">
      <formula>0</formula>
    </cfRule>
  </conditionalFormatting>
  <conditionalFormatting sqref="J548:S548">
    <cfRule type="cellIs" dxfId="4626" priority="62" operator="equal">
      <formula>0</formula>
    </cfRule>
  </conditionalFormatting>
  <conditionalFormatting sqref="J549:S549">
    <cfRule type="cellIs" dxfId="4625" priority="61" operator="equal">
      <formula>0</formula>
    </cfRule>
  </conditionalFormatting>
  <conditionalFormatting sqref="J550:S550">
    <cfRule type="cellIs" dxfId="4624" priority="60" operator="equal">
      <formula>0</formula>
    </cfRule>
  </conditionalFormatting>
  <conditionalFormatting sqref="J551:S551">
    <cfRule type="cellIs" dxfId="4623" priority="59" operator="equal">
      <formula>0</formula>
    </cfRule>
  </conditionalFormatting>
  <conditionalFormatting sqref="J552:S552">
    <cfRule type="cellIs" dxfId="4622" priority="58" operator="equal">
      <formula>0</formula>
    </cfRule>
  </conditionalFormatting>
  <conditionalFormatting sqref="J553:S553">
    <cfRule type="cellIs" dxfId="4621" priority="57" operator="equal">
      <formula>0</formula>
    </cfRule>
  </conditionalFormatting>
  <conditionalFormatting sqref="J554:S554">
    <cfRule type="cellIs" dxfId="4620" priority="56" operator="equal">
      <formula>0</formula>
    </cfRule>
  </conditionalFormatting>
  <conditionalFormatting sqref="J555:S555">
    <cfRule type="cellIs" dxfId="4619" priority="55" operator="equal">
      <formula>0</formula>
    </cfRule>
  </conditionalFormatting>
  <conditionalFormatting sqref="J556:S556">
    <cfRule type="cellIs" dxfId="4618" priority="54" operator="equal">
      <formula>0</formula>
    </cfRule>
  </conditionalFormatting>
  <conditionalFormatting sqref="J557:S557">
    <cfRule type="cellIs" dxfId="4617" priority="53" operator="equal">
      <formula>0</formula>
    </cfRule>
  </conditionalFormatting>
  <conditionalFormatting sqref="J558:S558">
    <cfRule type="cellIs" dxfId="4616" priority="52" operator="equal">
      <formula>0</formula>
    </cfRule>
  </conditionalFormatting>
  <conditionalFormatting sqref="J559:S559">
    <cfRule type="cellIs" dxfId="4615" priority="51" operator="equal">
      <formula>0</formula>
    </cfRule>
  </conditionalFormatting>
  <conditionalFormatting sqref="J561:S561">
    <cfRule type="cellIs" dxfId="4614" priority="49" operator="equal">
      <formula>0</formula>
    </cfRule>
  </conditionalFormatting>
  <conditionalFormatting sqref="J560:S560">
    <cfRule type="cellIs" dxfId="4613" priority="50" operator="equal">
      <formula>0</formula>
    </cfRule>
  </conditionalFormatting>
  <conditionalFormatting sqref="J562:S562">
    <cfRule type="cellIs" dxfId="4612" priority="48" operator="equal">
      <formula>0</formula>
    </cfRule>
  </conditionalFormatting>
  <conditionalFormatting sqref="J563:S563">
    <cfRule type="cellIs" dxfId="4611" priority="47" operator="equal">
      <formula>0</formula>
    </cfRule>
  </conditionalFormatting>
  <conditionalFormatting sqref="J564:S564">
    <cfRule type="cellIs" dxfId="4610" priority="46" operator="equal">
      <formula>0</formula>
    </cfRule>
  </conditionalFormatting>
  <conditionalFormatting sqref="J565:S565">
    <cfRule type="cellIs" dxfId="4609" priority="45" operator="equal">
      <formula>0</formula>
    </cfRule>
  </conditionalFormatting>
  <conditionalFormatting sqref="J566:S566">
    <cfRule type="cellIs" dxfId="4608" priority="44" operator="equal">
      <formula>0</formula>
    </cfRule>
  </conditionalFormatting>
  <conditionalFormatting sqref="J567:S567">
    <cfRule type="cellIs" dxfId="4607" priority="43" operator="equal">
      <formula>0</formula>
    </cfRule>
  </conditionalFormatting>
  <conditionalFormatting sqref="J568:S568">
    <cfRule type="cellIs" dxfId="4606" priority="42" operator="equal">
      <formula>0</formula>
    </cfRule>
  </conditionalFormatting>
  <conditionalFormatting sqref="J569:S569">
    <cfRule type="cellIs" dxfId="4605" priority="41" operator="equal">
      <formula>0</formula>
    </cfRule>
  </conditionalFormatting>
  <conditionalFormatting sqref="J570:S570">
    <cfRule type="cellIs" dxfId="4604" priority="40" operator="equal">
      <formula>0</formula>
    </cfRule>
  </conditionalFormatting>
  <conditionalFormatting sqref="J571:S571">
    <cfRule type="cellIs" dxfId="4603" priority="39" operator="equal">
      <formula>0</formula>
    </cfRule>
  </conditionalFormatting>
  <conditionalFormatting sqref="J572:S572">
    <cfRule type="cellIs" dxfId="4602" priority="38" operator="equal">
      <formula>0</formula>
    </cfRule>
  </conditionalFormatting>
  <conditionalFormatting sqref="J573:S573">
    <cfRule type="cellIs" dxfId="4601" priority="37" operator="equal">
      <formula>0</formula>
    </cfRule>
  </conditionalFormatting>
  <conditionalFormatting sqref="J574:S574">
    <cfRule type="cellIs" dxfId="4600" priority="36" operator="equal">
      <formula>0</formula>
    </cfRule>
  </conditionalFormatting>
  <conditionalFormatting sqref="J575:S575">
    <cfRule type="cellIs" dxfId="4599" priority="35" operator="equal">
      <formula>0</formula>
    </cfRule>
  </conditionalFormatting>
  <conditionalFormatting sqref="J576:S576">
    <cfRule type="cellIs" dxfId="4598" priority="34" operator="equal">
      <formula>0</formula>
    </cfRule>
  </conditionalFormatting>
  <conditionalFormatting sqref="J577:S577">
    <cfRule type="cellIs" dxfId="4597" priority="33" operator="equal">
      <formula>0</formula>
    </cfRule>
  </conditionalFormatting>
  <conditionalFormatting sqref="J578:S578">
    <cfRule type="cellIs" dxfId="4596" priority="32" operator="equal">
      <formula>0</formula>
    </cfRule>
  </conditionalFormatting>
  <conditionalFormatting sqref="J579:S579">
    <cfRule type="cellIs" dxfId="4595" priority="31" operator="equal">
      <formula>0</formula>
    </cfRule>
  </conditionalFormatting>
  <conditionalFormatting sqref="J580:S580">
    <cfRule type="cellIs" dxfId="4594" priority="30" operator="equal">
      <formula>0</formula>
    </cfRule>
  </conditionalFormatting>
  <conditionalFormatting sqref="J581:S581">
    <cfRule type="cellIs" dxfId="4593" priority="29" operator="equal">
      <formula>0</formula>
    </cfRule>
  </conditionalFormatting>
  <conditionalFormatting sqref="J582:S582">
    <cfRule type="cellIs" dxfId="4592" priority="28" operator="equal">
      <formula>0</formula>
    </cfRule>
  </conditionalFormatting>
  <conditionalFormatting sqref="J583:S583">
    <cfRule type="cellIs" dxfId="4591" priority="27" operator="equal">
      <formula>0</formula>
    </cfRule>
  </conditionalFormatting>
  <conditionalFormatting sqref="J584:S584">
    <cfRule type="cellIs" dxfId="4590" priority="26" operator="equal">
      <formula>0</formula>
    </cfRule>
  </conditionalFormatting>
  <conditionalFormatting sqref="J585:S585">
    <cfRule type="cellIs" dxfId="4589" priority="25" operator="equal">
      <formula>0</formula>
    </cfRule>
  </conditionalFormatting>
  <conditionalFormatting sqref="J586:S586">
    <cfRule type="cellIs" dxfId="4588" priority="24" operator="equal">
      <formula>0</formula>
    </cfRule>
  </conditionalFormatting>
  <conditionalFormatting sqref="J587:S587">
    <cfRule type="cellIs" dxfId="4587" priority="23" operator="equal">
      <formula>0</formula>
    </cfRule>
  </conditionalFormatting>
  <conditionalFormatting sqref="J588:S588">
    <cfRule type="cellIs" dxfId="4586" priority="22" operator="equal">
      <formula>0</formula>
    </cfRule>
  </conditionalFormatting>
  <conditionalFormatting sqref="J589:S589">
    <cfRule type="cellIs" dxfId="4585" priority="21" operator="equal">
      <formula>0</formula>
    </cfRule>
  </conditionalFormatting>
  <conditionalFormatting sqref="J590:S590">
    <cfRule type="cellIs" dxfId="4584" priority="20" operator="equal">
      <formula>0</formula>
    </cfRule>
  </conditionalFormatting>
  <conditionalFormatting sqref="J591:S591">
    <cfRule type="cellIs" dxfId="4583" priority="19" operator="equal">
      <formula>0</formula>
    </cfRule>
  </conditionalFormatting>
  <conditionalFormatting sqref="J592:S592">
    <cfRule type="cellIs" dxfId="4582" priority="18" operator="equal">
      <formula>0</formula>
    </cfRule>
  </conditionalFormatting>
  <conditionalFormatting sqref="J593:S593">
    <cfRule type="cellIs" dxfId="4581" priority="17" operator="equal">
      <formula>0</formula>
    </cfRule>
  </conditionalFormatting>
  <conditionalFormatting sqref="J594:S594">
    <cfRule type="cellIs" dxfId="4580" priority="16" operator="equal">
      <formula>0</formula>
    </cfRule>
  </conditionalFormatting>
  <conditionalFormatting sqref="J595:S595">
    <cfRule type="cellIs" dxfId="4579" priority="15" operator="equal">
      <formula>0</formula>
    </cfRule>
  </conditionalFormatting>
  <conditionalFormatting sqref="J596:S596">
    <cfRule type="cellIs" dxfId="4578" priority="14" operator="equal">
      <formula>0</formula>
    </cfRule>
  </conditionalFormatting>
  <conditionalFormatting sqref="J597:S597">
    <cfRule type="cellIs" dxfId="4577" priority="12" operator="equal">
      <formula>0</formula>
    </cfRule>
  </conditionalFormatting>
  <conditionalFormatting sqref="J598:S598">
    <cfRule type="cellIs" dxfId="4576" priority="11" operator="equal">
      <formula>0</formula>
    </cfRule>
  </conditionalFormatting>
  <conditionalFormatting sqref="J599:S599">
    <cfRule type="cellIs" dxfId="4575" priority="10" operator="equal">
      <formula>0</formula>
    </cfRule>
  </conditionalFormatting>
  <conditionalFormatting sqref="J600:S600">
    <cfRule type="cellIs" dxfId="4574" priority="9" operator="equal">
      <formula>0</formula>
    </cfRule>
  </conditionalFormatting>
  <conditionalFormatting sqref="J601:S601">
    <cfRule type="cellIs" dxfId="4573" priority="8" operator="equal">
      <formula>0</formula>
    </cfRule>
  </conditionalFormatting>
  <conditionalFormatting sqref="J602:S602">
    <cfRule type="cellIs" dxfId="4572" priority="7" operator="equal">
      <formula>0</formula>
    </cfRule>
  </conditionalFormatting>
  <conditionalFormatting sqref="J603:S603">
    <cfRule type="cellIs" dxfId="4571" priority="6" operator="equal">
      <formula>0</formula>
    </cfRule>
  </conditionalFormatting>
  <conditionalFormatting sqref="J604:S604">
    <cfRule type="cellIs" dxfId="4570" priority="5" operator="equal">
      <formula>0</formula>
    </cfRule>
  </conditionalFormatting>
  <conditionalFormatting sqref="J605:S605">
    <cfRule type="cellIs" dxfId="4569" priority="4" operator="equal">
      <formula>0</formula>
    </cfRule>
  </conditionalFormatting>
  <conditionalFormatting sqref="J606:S606">
    <cfRule type="cellIs" dxfId="4568" priority="3" operator="equal">
      <formula>0</formula>
    </cfRule>
  </conditionalFormatting>
  <conditionalFormatting sqref="J607:S607">
    <cfRule type="cellIs" dxfId="4567" priority="2" operator="equal">
      <formula>0</formula>
    </cfRule>
  </conditionalFormatting>
  <conditionalFormatting sqref="J608:S608">
    <cfRule type="cellIs" dxfId="4566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680"/>
  <sheetViews>
    <sheetView topLeftCell="D1" zoomScale="85" zoomScaleNormal="85" workbookViewId="0">
      <pane ySplit="1" topLeftCell="A2" activePane="bottomLeft" state="frozen"/>
      <selection pane="bottomLeft" activeCell="J3" sqref="J3"/>
    </sheetView>
  </sheetViews>
  <sheetFormatPr defaultColWidth="8.77734375" defaultRowHeight="13.8" x14ac:dyDescent="0.3"/>
  <cols>
    <col min="1" max="1" width="12.6640625" style="10" customWidth="1"/>
    <col min="2" max="3" width="32.6640625" style="11" customWidth="1"/>
    <col min="4" max="4" width="8.77734375" style="11" customWidth="1"/>
    <col min="5" max="5" width="8.77734375" style="12" customWidth="1"/>
    <col min="6" max="6" width="20.6640625" style="11" customWidth="1"/>
    <col min="7" max="7" width="9.6640625" style="15" customWidth="1"/>
    <col min="8" max="8" width="9.77734375" style="15" bestFit="1" customWidth="1"/>
    <col min="9" max="9" width="8.77734375" style="13"/>
    <col min="10" max="10" width="6.77734375" style="13" customWidth="1"/>
    <col min="11" max="11" width="3.109375" style="50" customWidth="1"/>
    <col min="12" max="12" width="3.6640625" style="13" customWidth="1"/>
    <col min="13" max="13" width="12.77734375" style="11" customWidth="1"/>
    <col min="14" max="14" width="7.77734375" style="12" customWidth="1"/>
    <col min="15" max="15" width="10.77734375" style="15" bestFit="1" customWidth="1"/>
    <col min="16" max="16" width="7.77734375" style="15" customWidth="1"/>
    <col min="17" max="17" width="2.77734375" style="13" customWidth="1"/>
    <col min="18" max="18" width="3.77734375" style="52" customWidth="1"/>
    <col min="19" max="19" width="16.6640625" style="10" customWidth="1"/>
    <col min="20" max="20" width="6.77734375" style="7" customWidth="1"/>
    <col min="21" max="16384" width="8.77734375" style="13"/>
  </cols>
  <sheetData>
    <row r="1" spans="1:20" s="4" customFormat="1" ht="14.4" x14ac:dyDescent="0.3">
      <c r="A1" s="1" t="s">
        <v>376</v>
      </c>
      <c r="B1" s="2" t="s">
        <v>39</v>
      </c>
      <c r="C1" s="2" t="s">
        <v>377</v>
      </c>
      <c r="D1" s="2" t="s">
        <v>37</v>
      </c>
      <c r="E1" s="26" t="s">
        <v>378</v>
      </c>
      <c r="F1" s="2" t="s">
        <v>379</v>
      </c>
      <c r="G1" s="27" t="s">
        <v>380</v>
      </c>
      <c r="H1" s="27" t="s">
        <v>381</v>
      </c>
      <c r="I1" s="47" t="s">
        <v>373</v>
      </c>
      <c r="J1" s="47" t="s">
        <v>382</v>
      </c>
      <c r="K1" s="48"/>
      <c r="M1" s="2"/>
      <c r="N1" s="26" t="s">
        <v>382</v>
      </c>
      <c r="O1" s="27" t="s">
        <v>383</v>
      </c>
      <c r="P1" s="27" t="s">
        <v>384</v>
      </c>
      <c r="R1" s="49"/>
      <c r="S1" s="1" t="s">
        <v>385</v>
      </c>
      <c r="T1" s="1" t="s">
        <v>378</v>
      </c>
    </row>
    <row r="2" spans="1:20" x14ac:dyDescent="0.3">
      <c r="A2" s="10">
        <v>43466</v>
      </c>
      <c r="B2" s="11" t="s">
        <v>386</v>
      </c>
      <c r="C2" s="11" t="s">
        <v>387</v>
      </c>
      <c r="E2" s="12">
        <v>3</v>
      </c>
      <c r="F2" s="6" t="s">
        <v>388</v>
      </c>
      <c r="G2" s="30">
        <v>93</v>
      </c>
      <c r="H2" s="15">
        <v>79</v>
      </c>
      <c r="I2" s="15">
        <f>IF(ISBLANK(B2),"",SUM(G2:H2))</f>
        <v>172</v>
      </c>
      <c r="J2" s="12">
        <f>IF(ISBLANK(B2),"",E2*(IF(LEFT(RIGHT(F2,2),1)="2",2,IF(LEFT(RIGHT(F2,2),1)="3",3,IF(LEFT(RIGHT(F2,2),1)="4",4,1)))))</f>
        <v>3</v>
      </c>
      <c r="K2" s="50">
        <f>IF(A2= "",0,MONTH(A2))</f>
        <v>1</v>
      </c>
      <c r="L2" s="50">
        <f>MONTH(M2)</f>
        <v>1</v>
      </c>
      <c r="M2" s="51">
        <f>1/31/19</f>
        <v>1.697792869269949E-3</v>
      </c>
      <c r="N2" s="12">
        <f>SUMIF($K:$K,$L2,$J:$J)</f>
        <v>689</v>
      </c>
      <c r="O2" s="15">
        <f>SUMIF($K:$K,$L2,$I:$I)</f>
        <v>37852.699999999997</v>
      </c>
      <c r="P2" s="15">
        <f>IFERROR(ROUND(O2/N2,2),0)</f>
        <v>54.94</v>
      </c>
      <c r="R2" s="52">
        <f>INT(($S2-$S$2)/7)+1</f>
        <v>1</v>
      </c>
      <c r="S2" s="10">
        <v>43464</v>
      </c>
      <c r="T2" s="7">
        <v>52</v>
      </c>
    </row>
    <row r="3" spans="1:20" x14ac:dyDescent="0.3">
      <c r="A3" s="10">
        <v>43466</v>
      </c>
      <c r="B3" s="11" t="s">
        <v>389</v>
      </c>
      <c r="C3" s="11" t="s">
        <v>390</v>
      </c>
      <c r="E3" s="12">
        <v>1</v>
      </c>
      <c r="F3" s="6" t="s">
        <v>388</v>
      </c>
      <c r="G3" s="30">
        <v>31</v>
      </c>
      <c r="H3" s="15">
        <v>19</v>
      </c>
      <c r="I3" s="15">
        <f t="shared" ref="I3:I66" si="0">IF(ISBLANK(B3),"",SUM(G3:H3))</f>
        <v>50</v>
      </c>
      <c r="J3" s="12">
        <f>IF(ISBLANK(B3),"",E3*(IF(LEFT(RIGHT(F3,2),1)="2",2,IF(LEFT(RIGHT(F3,2),1)="3",3,IF(LEFT(RIGHT(F3,2),1)="4",4,1)))))</f>
        <v>1</v>
      </c>
      <c r="K3" s="50">
        <f>IF(A3= "",0,MONTH(A3))</f>
        <v>1</v>
      </c>
      <c r="L3" s="50">
        <f>MONTH(M3)</f>
        <v>2</v>
      </c>
      <c r="M3" s="51">
        <v>43524</v>
      </c>
      <c r="N3" s="12">
        <f t="shared" ref="N3:N13" si="1">SUMIF($K:$K,$L3,$J:$J)</f>
        <v>722</v>
      </c>
      <c r="O3" s="15">
        <f>SUMIF($K:$K,$L3,$I:$I)</f>
        <v>39454.699999999997</v>
      </c>
      <c r="P3" s="15">
        <f t="shared" ref="P3:P13" si="2">IFERROR(ROUND(O3/N3,2),0)</f>
        <v>54.65</v>
      </c>
      <c r="R3" s="52">
        <f t="shared" ref="R3:R66" si="3">INT(($S3-$S$2)/7)+1</f>
        <v>1</v>
      </c>
      <c r="S3" s="10">
        <v>43465</v>
      </c>
      <c r="T3" s="7">
        <v>43</v>
      </c>
    </row>
    <row r="4" spans="1:20" x14ac:dyDescent="0.3">
      <c r="A4" s="10">
        <v>43466</v>
      </c>
      <c r="B4" s="11" t="s">
        <v>391</v>
      </c>
      <c r="C4" s="11" t="s">
        <v>392</v>
      </c>
      <c r="E4" s="12">
        <v>1</v>
      </c>
      <c r="F4" s="6" t="s">
        <v>393</v>
      </c>
      <c r="G4" s="30">
        <v>40</v>
      </c>
      <c r="H4" s="15">
        <v>19</v>
      </c>
      <c r="I4" s="15">
        <f t="shared" si="0"/>
        <v>59</v>
      </c>
      <c r="J4" s="12">
        <f>IF(ISBLANK(B4),"",E4*(IF(LEFT(RIGHT(F4,2),1)="2",2,IF(LEFT(RIGHT(F4,2),1)="3",3,IF(LEFT(RIGHT(F4,2),1)="4",4,1)))))</f>
        <v>1</v>
      </c>
      <c r="K4" s="50">
        <f>IF(A4= "",0,MONTH(A4))</f>
        <v>1</v>
      </c>
      <c r="L4" s="50">
        <f t="shared" ref="L4:L13" si="4">MONTH(M4)</f>
        <v>3</v>
      </c>
      <c r="M4" s="51">
        <v>43555</v>
      </c>
      <c r="N4" s="12">
        <f t="shared" si="1"/>
        <v>1190</v>
      </c>
      <c r="O4" s="15">
        <f>SUMIF($K:$K,$L4,$I:$I)</f>
        <v>62228.38</v>
      </c>
      <c r="P4" s="15">
        <f t="shared" si="2"/>
        <v>52.29</v>
      </c>
      <c r="R4" s="52">
        <f t="shared" si="3"/>
        <v>1</v>
      </c>
      <c r="S4" s="10">
        <v>43466</v>
      </c>
      <c r="T4" s="7">
        <v>46</v>
      </c>
    </row>
    <row r="5" spans="1:20" x14ac:dyDescent="0.3">
      <c r="A5" s="10">
        <v>43466</v>
      </c>
      <c r="B5" s="11" t="s">
        <v>394</v>
      </c>
      <c r="C5" s="11" t="s">
        <v>395</v>
      </c>
      <c r="E5" s="12">
        <v>10</v>
      </c>
      <c r="F5" s="6" t="s">
        <v>388</v>
      </c>
      <c r="G5" s="30">
        <v>310</v>
      </c>
      <c r="H5" s="15">
        <v>38</v>
      </c>
      <c r="I5" s="15">
        <f t="shared" si="0"/>
        <v>348</v>
      </c>
      <c r="J5" s="12">
        <f>IF(ISBLANK(B5),"",E5*(IF(LEFT(RIGHT(F5,2),1)="2",2,IF(LEFT(RIGHT(F5,2),1)="3",3,IF(LEFT(RIGHT(F5,2),1)="4",4,1)))))</f>
        <v>10</v>
      </c>
      <c r="K5" s="50">
        <f>IF(A5= "",0,MONTH(A5))</f>
        <v>1</v>
      </c>
      <c r="L5" s="50">
        <f t="shared" si="4"/>
        <v>4</v>
      </c>
      <c r="M5" s="51">
        <v>43585</v>
      </c>
      <c r="N5" s="12">
        <f t="shared" si="1"/>
        <v>984</v>
      </c>
      <c r="O5" s="15">
        <f>SUMIF($K:$K,$L5,$I:$I)</f>
        <v>54247</v>
      </c>
      <c r="P5" s="15">
        <f t="shared" si="2"/>
        <v>55.13</v>
      </c>
      <c r="R5" s="52">
        <f t="shared" si="3"/>
        <v>1</v>
      </c>
      <c r="S5" s="10">
        <v>43467</v>
      </c>
      <c r="T5" s="7">
        <f>IFERROR(VLOOKUP((S5-1),'Boarding Tallies'!$A$1:$C$71,3,FALSE),0)</f>
        <v>17</v>
      </c>
    </row>
    <row r="6" spans="1:20" x14ac:dyDescent="0.3">
      <c r="A6" s="10">
        <v>43466</v>
      </c>
      <c r="B6" s="11" t="s">
        <v>252</v>
      </c>
      <c r="C6" s="11" t="s">
        <v>396</v>
      </c>
      <c r="D6" s="11">
        <v>67383</v>
      </c>
      <c r="E6" s="12">
        <v>1</v>
      </c>
      <c r="F6" s="53" t="str">
        <f>IF(ISBLANK($D6),"",VLOOKUP($D6,'Boarding Packages'!$A:$H,4,FALSE))</f>
        <v>Std Suite Prem</v>
      </c>
      <c r="G6" s="54">
        <f>IF(ISBLANK($D6),0,E6*VLOOKUP($D6,'Boarding Packages'!$A:$H,8,FALSE))</f>
        <v>50</v>
      </c>
      <c r="I6" s="15">
        <f t="shared" si="0"/>
        <v>50</v>
      </c>
      <c r="J6" s="12">
        <f>IF(ISBLANK(B6),"",E6*(IF(LEFT(RIGHT(F6,2),1)="2",2,IF(LEFT(RIGHT(F6,2),1)="3",3,IF(LEFT(RIGHT(F6,2),1)="4",4,1)))))</f>
        <v>1</v>
      </c>
      <c r="K6" s="50">
        <f>IF(A6= "",0,MONTH(A6))</f>
        <v>1</v>
      </c>
      <c r="L6" s="50">
        <f t="shared" si="4"/>
        <v>5</v>
      </c>
      <c r="M6" s="51">
        <v>43616</v>
      </c>
      <c r="N6" s="12">
        <f t="shared" si="1"/>
        <v>774</v>
      </c>
      <c r="O6" s="15">
        <f>SUMIF($K:$K,$L6,$I:$I)</f>
        <v>44115.630000000005</v>
      </c>
      <c r="P6" s="15">
        <f t="shared" si="2"/>
        <v>57</v>
      </c>
      <c r="R6" s="52">
        <f t="shared" si="3"/>
        <v>1</v>
      </c>
      <c r="S6" s="10">
        <v>43468</v>
      </c>
      <c r="T6" s="7">
        <f>IFERROR(VLOOKUP((S6-1),'Boarding Tallies'!$A$1:$C$71,3,FALSE),0)</f>
        <v>16</v>
      </c>
    </row>
    <row r="7" spans="1:20" x14ac:dyDescent="0.3">
      <c r="A7" s="10">
        <v>43466</v>
      </c>
      <c r="B7" s="11" t="s">
        <v>397</v>
      </c>
      <c r="C7" s="11" t="s">
        <v>398</v>
      </c>
      <c r="E7" s="12">
        <v>5</v>
      </c>
      <c r="F7" s="6" t="s">
        <v>393</v>
      </c>
      <c r="G7" s="30">
        <v>200</v>
      </c>
      <c r="H7" s="15">
        <v>114</v>
      </c>
      <c r="I7" s="15">
        <f t="shared" si="0"/>
        <v>314</v>
      </c>
      <c r="J7" s="12">
        <f>IF(ISBLANK(B7),"",E7*(IF(LEFT(RIGHT(F7,2),1)="2",2,IF(LEFT(RIGHT(F7,2),1)="3",3,IF(LEFT(RIGHT(F7,2),1)="4",4,1)))))</f>
        <v>5</v>
      </c>
      <c r="K7" s="50">
        <f>IF(A7= "",0,MONTH(A7))</f>
        <v>1</v>
      </c>
      <c r="L7" s="50">
        <f t="shared" si="4"/>
        <v>6</v>
      </c>
      <c r="M7" s="51">
        <v>43646</v>
      </c>
      <c r="N7" s="12">
        <f t="shared" si="1"/>
        <v>745</v>
      </c>
      <c r="O7" s="15">
        <f>SUMIF($K:$K,$L7,$I:$I)</f>
        <v>41451.020000000004</v>
      </c>
      <c r="P7" s="15">
        <f t="shared" si="2"/>
        <v>55.64</v>
      </c>
      <c r="R7" s="52">
        <f t="shared" si="3"/>
        <v>1</v>
      </c>
      <c r="S7" s="10">
        <v>43469</v>
      </c>
      <c r="T7" s="7">
        <f>IFERROR(VLOOKUP((S7-1),'Boarding Tallies'!$A$1:$C$71,3,FALSE),0)</f>
        <v>20</v>
      </c>
    </row>
    <row r="8" spans="1:20" x14ac:dyDescent="0.3">
      <c r="A8" s="10">
        <v>43466</v>
      </c>
      <c r="B8" s="11" t="s">
        <v>399</v>
      </c>
      <c r="C8" s="11" t="s">
        <v>400</v>
      </c>
      <c r="E8" s="12">
        <v>5</v>
      </c>
      <c r="F8" s="6" t="s">
        <v>388</v>
      </c>
      <c r="G8" s="30">
        <v>155</v>
      </c>
      <c r="H8" s="15">
        <v>114</v>
      </c>
      <c r="I8" s="15">
        <f t="shared" si="0"/>
        <v>269</v>
      </c>
      <c r="J8" s="12">
        <f>IF(ISBLANK(B8),"",E8*(IF(LEFT(RIGHT(F8,2),1)="2",2,IF(LEFT(RIGHT(F8,2),1)="3",3,IF(LEFT(RIGHT(F8,2),1)="4",4,1)))))</f>
        <v>5</v>
      </c>
      <c r="K8" s="50">
        <f>IF(A8= "",0,MONTH(A8))</f>
        <v>1</v>
      </c>
      <c r="L8" s="50">
        <f t="shared" si="4"/>
        <v>7</v>
      </c>
      <c r="M8" s="51">
        <v>43677</v>
      </c>
      <c r="N8" s="12">
        <f t="shared" si="1"/>
        <v>1248</v>
      </c>
      <c r="O8" s="15">
        <f>SUMIF($K:$K,$L8,$I:$I)</f>
        <v>68094.42</v>
      </c>
      <c r="P8" s="15">
        <f t="shared" si="2"/>
        <v>54.56</v>
      </c>
      <c r="R8" s="52">
        <f t="shared" si="3"/>
        <v>1</v>
      </c>
      <c r="S8" s="10">
        <v>43470</v>
      </c>
      <c r="T8" s="7">
        <f>IFERROR(VLOOKUP((S8-1),'Boarding Tallies'!$A$1:$C$71,3,FALSE),0)</f>
        <v>19</v>
      </c>
    </row>
    <row r="9" spans="1:20" x14ac:dyDescent="0.3">
      <c r="A9" s="10">
        <v>43466</v>
      </c>
      <c r="B9" s="11" t="s">
        <v>343</v>
      </c>
      <c r="C9" s="11" t="s">
        <v>401</v>
      </c>
      <c r="D9" s="11">
        <v>65867</v>
      </c>
      <c r="E9" s="12">
        <v>5</v>
      </c>
      <c r="F9" s="53" t="str">
        <f>IF(ISBLANK($D9),"",VLOOKUP($D9,'Boarding Packages'!$A:$H,4,FALSE))</f>
        <v>Std Suite Prem</v>
      </c>
      <c r="G9" s="54">
        <f>IF(ISBLANK($D9),0,E9*VLOOKUP($D9,'Boarding Packages'!$A:$H,8,FALSE))</f>
        <v>250</v>
      </c>
      <c r="I9" s="15">
        <f t="shared" si="0"/>
        <v>250</v>
      </c>
      <c r="J9" s="12">
        <f>IF(ISBLANK(B9),"",E9*(IF(LEFT(RIGHT(F9,2),1)="2",2,IF(LEFT(RIGHT(F9,2),1)="3",3,IF(LEFT(RIGHT(F9,2),1)="4",4,1)))))</f>
        <v>5</v>
      </c>
      <c r="K9" s="50">
        <f>IF(A9= "",0,MONTH(A9))</f>
        <v>1</v>
      </c>
      <c r="L9" s="50">
        <f t="shared" si="4"/>
        <v>8</v>
      </c>
      <c r="M9" s="51">
        <v>43708</v>
      </c>
      <c r="N9" s="12">
        <f t="shared" si="1"/>
        <v>1126</v>
      </c>
      <c r="O9" s="15">
        <f>SUMIF($K:$K,$L9,$I:$I)</f>
        <v>63436.84</v>
      </c>
      <c r="P9" s="15">
        <f t="shared" si="2"/>
        <v>56.34</v>
      </c>
      <c r="R9" s="52">
        <f t="shared" si="3"/>
        <v>2</v>
      </c>
      <c r="S9" s="10">
        <v>43471</v>
      </c>
      <c r="T9" s="7">
        <f>IFERROR(VLOOKUP((S9-1),'Boarding Tallies'!$A$1:$C$71,3,FALSE),0)</f>
        <v>23</v>
      </c>
    </row>
    <row r="10" spans="1:20" x14ac:dyDescent="0.3">
      <c r="A10" s="10">
        <v>43466</v>
      </c>
      <c r="B10" s="11" t="s">
        <v>343</v>
      </c>
      <c r="C10" s="11" t="s">
        <v>401</v>
      </c>
      <c r="D10" s="11">
        <v>55244</v>
      </c>
      <c r="E10" s="12">
        <v>3</v>
      </c>
      <c r="F10" s="53" t="str">
        <f>IF(ISBLANK($D10),"",VLOOKUP($D10,'Boarding Packages'!$A:$H,4,FALSE))</f>
        <v>Std Suite Prem</v>
      </c>
      <c r="G10" s="54">
        <f>IF(ISBLANK($D10),0,E10*VLOOKUP($D10,'Boarding Packages'!$A:$H,8,FALSE))</f>
        <v>150</v>
      </c>
      <c r="I10" s="15">
        <f t="shared" si="0"/>
        <v>150</v>
      </c>
      <c r="J10" s="12">
        <f>IF(ISBLANK(B10),"",E10*(IF(LEFT(RIGHT(F10,2),1)="2",2,IF(LEFT(RIGHT(F10,2),1)="3",3,IF(LEFT(RIGHT(F10,2),1)="4",4,1)))))</f>
        <v>3</v>
      </c>
      <c r="K10" s="50">
        <f>IF(A10= "",0,MONTH(A10))</f>
        <v>1</v>
      </c>
      <c r="L10" s="50">
        <f t="shared" si="4"/>
        <v>9</v>
      </c>
      <c r="M10" s="51">
        <v>43738</v>
      </c>
      <c r="N10" s="12">
        <f t="shared" si="1"/>
        <v>890</v>
      </c>
      <c r="O10" s="15">
        <f>SUMIF($K:$K,$L10,$I:$I)</f>
        <v>48727.360000000008</v>
      </c>
      <c r="P10" s="15">
        <f t="shared" si="2"/>
        <v>54.75</v>
      </c>
      <c r="R10" s="52">
        <f t="shared" si="3"/>
        <v>2</v>
      </c>
      <c r="S10" s="10">
        <v>43472</v>
      </c>
      <c r="T10" s="7">
        <f>IFERROR(VLOOKUP((S10-1),'Boarding Tallies'!$A$1:$C$71,3,FALSE),0)</f>
        <v>19</v>
      </c>
    </row>
    <row r="11" spans="1:20" x14ac:dyDescent="0.3">
      <c r="A11" s="10">
        <v>43466</v>
      </c>
      <c r="B11" s="11" t="s">
        <v>351</v>
      </c>
      <c r="C11" s="11" t="s">
        <v>402</v>
      </c>
      <c r="D11" s="11">
        <v>68155</v>
      </c>
      <c r="E11" s="12">
        <v>14</v>
      </c>
      <c r="F11" s="53" t="str">
        <f>IF(ISBLANK($D11),"",VLOOKUP($D11,'Boarding Packages'!$A:$H,4,FALSE))</f>
        <v>Std Suite Prem</v>
      </c>
      <c r="G11" s="54">
        <f>IF(ISBLANK($D11),0,E11*VLOOKUP($D11,'Boarding Packages'!$A:$H,8,FALSE))</f>
        <v>672</v>
      </c>
      <c r="H11" s="15">
        <v>252</v>
      </c>
      <c r="I11" s="15">
        <f t="shared" si="0"/>
        <v>924</v>
      </c>
      <c r="J11" s="12">
        <f>IF(ISBLANK(B11),"",E11*(IF(LEFT(RIGHT(F11,2),1)="2",2,IF(LEFT(RIGHT(F11,2),1)="3",3,IF(LEFT(RIGHT(F11,2),1)="4",4,1)))))</f>
        <v>14</v>
      </c>
      <c r="K11" s="50">
        <f>IF(A11= "",0,MONTH(A11))</f>
        <v>1</v>
      </c>
      <c r="L11" s="50">
        <f t="shared" si="4"/>
        <v>10</v>
      </c>
      <c r="M11" s="51">
        <v>43769</v>
      </c>
      <c r="N11" s="12">
        <f t="shared" si="1"/>
        <v>701</v>
      </c>
      <c r="O11" s="15">
        <f>SUMIF($K:$K,$L11,$I:$I)</f>
        <v>39578.379999999997</v>
      </c>
      <c r="P11" s="15">
        <f t="shared" si="2"/>
        <v>56.46</v>
      </c>
      <c r="R11" s="52">
        <f t="shared" si="3"/>
        <v>2</v>
      </c>
      <c r="S11" s="10">
        <v>43473</v>
      </c>
      <c r="T11" s="7">
        <f>IFERROR(VLOOKUP((S11-1),'Boarding Tallies'!$A$1:$C$71,3,FALSE),0)</f>
        <v>15</v>
      </c>
    </row>
    <row r="12" spans="1:20" x14ac:dyDescent="0.3">
      <c r="A12" s="10">
        <v>43466</v>
      </c>
      <c r="B12" s="11" t="s">
        <v>283</v>
      </c>
      <c r="C12" s="11" t="s">
        <v>403</v>
      </c>
      <c r="D12" s="11">
        <v>67223</v>
      </c>
      <c r="E12" s="12">
        <v>2</v>
      </c>
      <c r="F12" s="53" t="str">
        <f>IF(ISBLANK($D12),"",VLOOKUP($D12,'Boarding Packages'!$A:$H,4,FALSE))</f>
        <v>Std Suite Prem</v>
      </c>
      <c r="G12" s="54">
        <f>IF(ISBLANK($D12),0,E12*VLOOKUP($D12,'Boarding Packages'!$A:$H,8,FALSE))</f>
        <v>100</v>
      </c>
      <c r="I12" s="15">
        <f t="shared" si="0"/>
        <v>100</v>
      </c>
      <c r="J12" s="12">
        <f>IF(ISBLANK(B12),"",E12*(IF(LEFT(RIGHT(F12,2),1)="2",2,IF(LEFT(RIGHT(F12,2),1)="3",3,IF(LEFT(RIGHT(F12,2),1)="4",4,1)))))</f>
        <v>2</v>
      </c>
      <c r="K12" s="50">
        <f>IF(A12= "",0,MONTH(A12))</f>
        <v>1</v>
      </c>
      <c r="L12" s="50">
        <f t="shared" si="4"/>
        <v>11</v>
      </c>
      <c r="M12" s="51">
        <v>43799</v>
      </c>
      <c r="N12" s="12">
        <f t="shared" si="1"/>
        <v>686</v>
      </c>
      <c r="O12" s="15">
        <f>SUMIF($K:$K,$L12,$I:$I)</f>
        <v>38905.599999999999</v>
      </c>
      <c r="P12" s="15">
        <f t="shared" si="2"/>
        <v>56.71</v>
      </c>
      <c r="R12" s="52">
        <f t="shared" si="3"/>
        <v>2</v>
      </c>
      <c r="S12" s="10">
        <v>43474</v>
      </c>
      <c r="T12" s="7">
        <f>IFERROR(VLOOKUP((S12-1),'Boarding Tallies'!$A$1:$C$71,3,FALSE),0)</f>
        <v>17</v>
      </c>
    </row>
    <row r="13" spans="1:20" x14ac:dyDescent="0.3">
      <c r="A13" s="10">
        <v>43466</v>
      </c>
      <c r="B13" s="11" t="s">
        <v>352</v>
      </c>
      <c r="C13" s="11" t="s">
        <v>404</v>
      </c>
      <c r="D13" s="11">
        <v>68780</v>
      </c>
      <c r="E13" s="12">
        <v>3</v>
      </c>
      <c r="F13" s="53" t="str">
        <f>IF(ISBLANK($D13),"",VLOOKUP($D13,'Boarding Packages'!$A:$H,4,FALSE))</f>
        <v>In/Out Suite Prem (2)</v>
      </c>
      <c r="G13" s="54">
        <f>IF(ISBLANK($D13),0,E13*VLOOKUP($D13,'Boarding Packages'!$A:$H,8,FALSE))</f>
        <v>357</v>
      </c>
      <c r="I13" s="15">
        <f t="shared" si="0"/>
        <v>357</v>
      </c>
      <c r="J13" s="12">
        <f>IF(ISBLANK(B13),"",E13*(IF(LEFT(RIGHT(F13,2),1)="2",2,IF(LEFT(RIGHT(F13,2),1)="3",3,IF(LEFT(RIGHT(F13,2),1)="4",4,1)))))</f>
        <v>6</v>
      </c>
      <c r="K13" s="50">
        <f>IF(A13= "",0,MONTH(A13))</f>
        <v>1</v>
      </c>
      <c r="L13" s="50">
        <f>MONTH(M13)</f>
        <v>12</v>
      </c>
      <c r="M13" s="51">
        <v>43830</v>
      </c>
      <c r="N13" s="12">
        <f>SUMIF($K:$K,$L13,$J:$J)</f>
        <v>412</v>
      </c>
      <c r="O13" s="15">
        <f>SUMIF($K:$K,$L13,$I:$I)</f>
        <v>24070.65</v>
      </c>
      <c r="P13" s="15">
        <f t="shared" si="2"/>
        <v>58.42</v>
      </c>
      <c r="R13" s="52">
        <f t="shared" si="3"/>
        <v>2</v>
      </c>
      <c r="S13" s="10">
        <v>43475</v>
      </c>
      <c r="T13" s="7">
        <f>IFERROR(VLOOKUP((S13-1),'Boarding Tallies'!$A$1:$C$71,3,FALSE),0)</f>
        <v>16</v>
      </c>
    </row>
    <row r="14" spans="1:20" x14ac:dyDescent="0.3">
      <c r="A14" s="10">
        <v>43466</v>
      </c>
      <c r="B14" s="11" t="s">
        <v>405</v>
      </c>
      <c r="C14" s="11" t="s">
        <v>406</v>
      </c>
      <c r="E14" s="12">
        <v>1</v>
      </c>
      <c r="F14" s="11" t="s">
        <v>407</v>
      </c>
      <c r="G14" s="30">
        <v>68</v>
      </c>
      <c r="H14" s="15">
        <v>76</v>
      </c>
      <c r="I14" s="15">
        <f t="shared" si="0"/>
        <v>144</v>
      </c>
      <c r="J14" s="12">
        <f>IF(ISBLANK(B14),"",E14*(IF(LEFT(RIGHT(F14,2),1)="2",2,IF(LEFT(RIGHT(F14,2),1)="3",3,IF(LEFT(RIGHT(F14,2),1)="4",4,1)))))</f>
        <v>2</v>
      </c>
      <c r="K14" s="50">
        <f>IF(A14= "",0,MONTH(A14))</f>
        <v>1</v>
      </c>
      <c r="R14" s="52">
        <f t="shared" si="3"/>
        <v>2</v>
      </c>
      <c r="S14" s="10">
        <v>43476</v>
      </c>
      <c r="T14" s="7">
        <f>IFERROR(VLOOKUP((S14-1),'Boarding Tallies'!$A$1:$C$71,3,FALSE),0)</f>
        <v>15</v>
      </c>
    </row>
    <row r="15" spans="1:20" x14ac:dyDescent="0.3">
      <c r="A15" s="10">
        <v>43466</v>
      </c>
      <c r="B15" s="11" t="s">
        <v>408</v>
      </c>
      <c r="C15" s="11" t="s">
        <v>409</v>
      </c>
      <c r="E15" s="12">
        <v>1</v>
      </c>
      <c r="F15" s="11" t="s">
        <v>410</v>
      </c>
      <c r="G15" s="30">
        <v>59</v>
      </c>
      <c r="H15" s="15">
        <v>24</v>
      </c>
      <c r="I15" s="15">
        <f t="shared" si="0"/>
        <v>83</v>
      </c>
      <c r="J15" s="12">
        <f>IF(ISBLANK(B15),"",E15*(IF(LEFT(RIGHT(F15,2),1)="2",2,IF(LEFT(RIGHT(F15,2),1)="3",3,IF(LEFT(RIGHT(F15,2),1)="4",4,1)))))</f>
        <v>2</v>
      </c>
      <c r="K15" s="50">
        <f>IF(A15= "",0,MONTH(A15))</f>
        <v>1</v>
      </c>
      <c r="M15" s="11" t="s">
        <v>2107</v>
      </c>
      <c r="O15" s="15">
        <f>SUM(210,6917.6,6)</f>
        <v>7133.6</v>
      </c>
      <c r="R15" s="52">
        <f t="shared" si="3"/>
        <v>2</v>
      </c>
      <c r="S15" s="10">
        <v>43477</v>
      </c>
      <c r="T15" s="7">
        <f>IFERROR(VLOOKUP((S15-1),'Boarding Tallies'!$A$1:$C$71,3,FALSE),0)</f>
        <v>30</v>
      </c>
    </row>
    <row r="16" spans="1:20" x14ac:dyDescent="0.3">
      <c r="A16" s="10">
        <v>43466</v>
      </c>
      <c r="B16" s="11" t="s">
        <v>411</v>
      </c>
      <c r="C16" s="11" t="s">
        <v>412</v>
      </c>
      <c r="E16" s="12">
        <v>1</v>
      </c>
      <c r="F16" s="11" t="s">
        <v>388</v>
      </c>
      <c r="G16" s="30">
        <v>31</v>
      </c>
      <c r="H16" s="15">
        <v>38</v>
      </c>
      <c r="I16" s="15">
        <f t="shared" si="0"/>
        <v>69</v>
      </c>
      <c r="J16" s="12">
        <f>IF(ISBLANK(B16),"",E16*(IF(LEFT(RIGHT(F16,2),1)="2",2,IF(LEFT(RIGHT(F16,2),1)="3",3,IF(LEFT(RIGHT(F16,2),1)="4",4,1)))))</f>
        <v>1</v>
      </c>
      <c r="K16" s="50">
        <f>IF(A16= "",0,MONTH(A16))</f>
        <v>1</v>
      </c>
      <c r="M16" s="11" t="s">
        <v>2108</v>
      </c>
      <c r="O16" s="15">
        <f>SUM(108,75,535,202)</f>
        <v>920</v>
      </c>
      <c r="R16" s="52">
        <f t="shared" si="3"/>
        <v>3</v>
      </c>
      <c r="S16" s="10">
        <v>43478</v>
      </c>
      <c r="T16" s="7">
        <f>IFERROR(VLOOKUP((S16-1),'Boarding Tallies'!$A$1:$C$71,3,FALSE),0)</f>
        <v>31</v>
      </c>
    </row>
    <row r="17" spans="1:20" x14ac:dyDescent="0.3">
      <c r="A17" s="10">
        <v>43466</v>
      </c>
      <c r="B17" s="11" t="s">
        <v>353</v>
      </c>
      <c r="C17" s="11" t="s">
        <v>413</v>
      </c>
      <c r="D17" s="11">
        <v>68905</v>
      </c>
      <c r="E17" s="12">
        <v>1</v>
      </c>
      <c r="F17" s="53" t="str">
        <f>IF(ISBLANK($D17),"",VLOOKUP($D17,'Boarding Packages'!$A:$H,4,FALSE))</f>
        <v>XL Suite Prem</v>
      </c>
      <c r="G17" s="54">
        <f>IF(ISBLANK($D17),0,E17*VLOOKUP($D17,'Boarding Packages'!$A:$H,8,FALSE))</f>
        <v>56</v>
      </c>
      <c r="H17" s="15">
        <v>6</v>
      </c>
      <c r="I17" s="15">
        <f t="shared" si="0"/>
        <v>62</v>
      </c>
      <c r="J17" s="12">
        <f>IF(ISBLANK(B17),"",E17*(IF(LEFT(RIGHT(F17,2),1)="2",2,IF(LEFT(RIGHT(F17,2),1)="3",3,IF(LEFT(RIGHT(F17,2),1)="4",4,1)))))</f>
        <v>1</v>
      </c>
      <c r="K17" s="50">
        <f>IF(A17= "",0,MONTH(A17))</f>
        <v>1</v>
      </c>
      <c r="M17" s="11" t="s">
        <v>2109</v>
      </c>
      <c r="O17" s="15">
        <f>SUM(340.8)</f>
        <v>340.8</v>
      </c>
      <c r="R17" s="52">
        <f t="shared" si="3"/>
        <v>3</v>
      </c>
      <c r="S17" s="10">
        <v>43479</v>
      </c>
      <c r="T17" s="7">
        <f>IFERROR(VLOOKUP((S17-1),'Boarding Tallies'!$A$1:$C$71,3,FALSE),0)</f>
        <v>14</v>
      </c>
    </row>
    <row r="18" spans="1:20" x14ac:dyDescent="0.3">
      <c r="A18" s="10">
        <v>43466</v>
      </c>
      <c r="B18" s="11" t="s">
        <v>414</v>
      </c>
      <c r="C18" s="11" t="s">
        <v>415</v>
      </c>
      <c r="E18" s="12">
        <v>4</v>
      </c>
      <c r="F18" s="11" t="s">
        <v>388</v>
      </c>
      <c r="G18" s="30">
        <v>124</v>
      </c>
      <c r="H18" s="15">
        <v>19</v>
      </c>
      <c r="I18" s="15">
        <f t="shared" si="0"/>
        <v>143</v>
      </c>
      <c r="J18" s="12">
        <f>IF(ISBLANK(B18),"",E18*(IF(LEFT(RIGHT(F18,2),1)="2",2,IF(LEFT(RIGHT(F18,2),1)="3",3,IF(LEFT(RIGHT(F18,2),1)="4",4,1)))))</f>
        <v>4</v>
      </c>
      <c r="K18" s="50">
        <f>IF(A18= "",0,MONTH(A18))</f>
        <v>1</v>
      </c>
      <c r="R18" s="52">
        <f t="shared" si="3"/>
        <v>3</v>
      </c>
      <c r="S18" s="10">
        <v>43480</v>
      </c>
      <c r="T18" s="7">
        <f>IFERROR(VLOOKUP((S18-1),'Boarding Tallies'!$A$1:$C$71,3,FALSE),0)</f>
        <v>12</v>
      </c>
    </row>
    <row r="19" spans="1:20" x14ac:dyDescent="0.3">
      <c r="A19" s="10">
        <v>43466</v>
      </c>
      <c r="B19" s="11" t="s">
        <v>416</v>
      </c>
      <c r="C19" s="11" t="s">
        <v>417</v>
      </c>
      <c r="E19" s="12">
        <v>5</v>
      </c>
      <c r="F19" s="11" t="s">
        <v>388</v>
      </c>
      <c r="G19" s="30">
        <v>155</v>
      </c>
      <c r="H19" s="15">
        <v>95</v>
      </c>
      <c r="I19" s="15">
        <f t="shared" si="0"/>
        <v>250</v>
      </c>
      <c r="J19" s="12">
        <f>IF(ISBLANK(B19),"",E19*(IF(LEFT(RIGHT(F19,2),1)="2",2,IF(LEFT(RIGHT(F19,2),1)="3",3,IF(LEFT(RIGHT(F19,2),1)="4",4,1)))))</f>
        <v>5</v>
      </c>
      <c r="K19" s="50">
        <f>IF(A19= "",0,MONTH(A19))</f>
        <v>1</v>
      </c>
      <c r="N19" s="12">
        <f>SUM(N2:N18)</f>
        <v>10167</v>
      </c>
      <c r="O19" s="15">
        <f>SUM(O2:O18)</f>
        <v>570557.07999999996</v>
      </c>
      <c r="P19" s="15">
        <f>IFERROR(ROUND(O19/N19,2),0)</f>
        <v>56.12</v>
      </c>
      <c r="R19" s="52">
        <f t="shared" si="3"/>
        <v>3</v>
      </c>
      <c r="S19" s="10">
        <v>43481</v>
      </c>
      <c r="T19" s="7">
        <f>IFERROR(VLOOKUP((S19-1),'Boarding Tallies'!$A$1:$C$71,3,FALSE),0)</f>
        <v>12</v>
      </c>
    </row>
    <row r="20" spans="1:20" x14ac:dyDescent="0.3">
      <c r="A20" s="10">
        <v>43466</v>
      </c>
      <c r="B20" s="11" t="s">
        <v>418</v>
      </c>
      <c r="C20" s="11" t="s">
        <v>419</v>
      </c>
      <c r="E20" s="12">
        <v>3</v>
      </c>
      <c r="F20" s="11" t="s">
        <v>393</v>
      </c>
      <c r="G20" s="30">
        <v>120</v>
      </c>
      <c r="H20" s="15">
        <v>76</v>
      </c>
      <c r="I20" s="15">
        <f t="shared" si="0"/>
        <v>196</v>
      </c>
      <c r="J20" s="12">
        <f>IF(ISBLANK(B20),"",E20*(IF(LEFT(RIGHT(F20,2),1)="2",2,IF(LEFT(RIGHT(F20,2),1)="3",3,IF(LEFT(RIGHT(F20,2),1)="4",4,1)))))</f>
        <v>3</v>
      </c>
      <c r="K20" s="50">
        <f>IF(A20= "",0,MONTH(A20))</f>
        <v>1</v>
      </c>
      <c r="R20" s="52">
        <f t="shared" si="3"/>
        <v>3</v>
      </c>
      <c r="S20" s="10">
        <v>43482</v>
      </c>
      <c r="T20" s="7">
        <f>IFERROR(VLOOKUP((S20-1),'Boarding Tallies'!$A$1:$C$71,3,FALSE),0)</f>
        <v>6</v>
      </c>
    </row>
    <row r="21" spans="1:20" x14ac:dyDescent="0.3">
      <c r="A21" s="10">
        <v>43466</v>
      </c>
      <c r="B21" s="11" t="s">
        <v>420</v>
      </c>
      <c r="C21" s="11" t="s">
        <v>421</v>
      </c>
      <c r="E21" s="12">
        <v>1</v>
      </c>
      <c r="F21" s="11" t="s">
        <v>388</v>
      </c>
      <c r="G21" s="30">
        <v>31</v>
      </c>
      <c r="I21" s="15">
        <f t="shared" si="0"/>
        <v>31</v>
      </c>
      <c r="J21" s="12">
        <f>IF(ISBLANK(B21),"",E21*(IF(LEFT(RIGHT(F21,2),1)="2",2,IF(LEFT(RIGHT(F21,2),1)="3",3,IF(LEFT(RIGHT(F21,2),1)="4",4,1)))))</f>
        <v>1</v>
      </c>
      <c r="K21" s="50">
        <f>IF(A21= "",0,MONTH(A21))</f>
        <v>1</v>
      </c>
      <c r="R21" s="52">
        <f t="shared" si="3"/>
        <v>3</v>
      </c>
      <c r="S21" s="10">
        <v>43483</v>
      </c>
      <c r="T21" s="7">
        <f>IFERROR(VLOOKUP((S21-1),'Boarding Tallies'!$A$1:$C$71,3,FALSE),0)</f>
        <v>6</v>
      </c>
    </row>
    <row r="22" spans="1:20" x14ac:dyDescent="0.3">
      <c r="A22" s="10">
        <v>43466</v>
      </c>
      <c r="B22" s="11" t="s">
        <v>422</v>
      </c>
      <c r="C22" s="11" t="s">
        <v>423</v>
      </c>
      <c r="E22" s="12">
        <v>1</v>
      </c>
      <c r="F22" s="11" t="s">
        <v>388</v>
      </c>
      <c r="G22" s="30">
        <v>31</v>
      </c>
      <c r="H22" s="15">
        <v>38</v>
      </c>
      <c r="I22" s="15">
        <f t="shared" si="0"/>
        <v>69</v>
      </c>
      <c r="J22" s="12">
        <f>IF(ISBLANK(B22),"",E22*(IF(LEFT(RIGHT(F22,2),1)="2",2,IF(LEFT(RIGHT(F22,2),1)="3",3,IF(LEFT(RIGHT(F22,2),1)="4",4,1)))))</f>
        <v>1</v>
      </c>
      <c r="K22" s="50">
        <f>IF(A22= "",0,MONTH(A22))</f>
        <v>1</v>
      </c>
      <c r="R22" s="52">
        <f t="shared" si="3"/>
        <v>3</v>
      </c>
      <c r="S22" s="10">
        <v>43484</v>
      </c>
      <c r="T22" s="7">
        <f>IFERROR(VLOOKUP((S22-1),'Boarding Tallies'!$A$1:$C$71,3,FALSE),0)</f>
        <v>25</v>
      </c>
    </row>
    <row r="23" spans="1:20" x14ac:dyDescent="0.3">
      <c r="A23" s="10">
        <v>43466</v>
      </c>
      <c r="B23" s="11" t="s">
        <v>206</v>
      </c>
      <c r="C23" s="11" t="s">
        <v>424</v>
      </c>
      <c r="D23" s="11">
        <v>62521</v>
      </c>
      <c r="E23" s="12">
        <v>1</v>
      </c>
      <c r="F23" s="53" t="str">
        <f>IF(ISBLANK($D23),"",VLOOKUP($D23,'Boarding Packages'!$A:$H,4,FALSE))</f>
        <v>Std Suite Prem</v>
      </c>
      <c r="G23" s="54">
        <f>IF(ISBLANK($D23),0,E23*VLOOKUP($D23,'Boarding Packages'!$A:$H,8,FALSE))</f>
        <v>50</v>
      </c>
      <c r="I23" s="15">
        <f t="shared" si="0"/>
        <v>50</v>
      </c>
      <c r="J23" s="12">
        <f>IF(ISBLANK(B23),"",E23*(IF(LEFT(RIGHT(F23,2),1)="2",2,IF(LEFT(RIGHT(F23,2),1)="3",3,IF(LEFT(RIGHT(F23,2),1)="4",4,1)))))</f>
        <v>1</v>
      </c>
      <c r="K23" s="50">
        <f>IF(A23= "",0,MONTH(A23))</f>
        <v>1</v>
      </c>
      <c r="R23" s="52">
        <f t="shared" si="3"/>
        <v>4</v>
      </c>
      <c r="S23" s="10">
        <v>43485</v>
      </c>
      <c r="T23" s="7">
        <f>IFERROR(VLOOKUP((S23-1),'Boarding Tallies'!$A$1:$C$71,3,FALSE),0)</f>
        <v>33</v>
      </c>
    </row>
    <row r="24" spans="1:20" x14ac:dyDescent="0.3">
      <c r="A24" s="10">
        <v>43466</v>
      </c>
      <c r="B24" s="11" t="s">
        <v>425</v>
      </c>
      <c r="C24" s="11" t="s">
        <v>426</v>
      </c>
      <c r="E24" s="12">
        <v>2</v>
      </c>
      <c r="F24" s="11" t="s">
        <v>393</v>
      </c>
      <c r="G24" s="30">
        <v>80</v>
      </c>
      <c r="H24" s="15">
        <v>57</v>
      </c>
      <c r="I24" s="15">
        <f t="shared" si="0"/>
        <v>137</v>
      </c>
      <c r="J24" s="12">
        <f>IF(ISBLANK(B24),"",E24*(IF(LEFT(RIGHT(F24,2),1)="2",2,IF(LEFT(RIGHT(F24,2),1)="3",3,IF(LEFT(RIGHT(F24,2),1)="4",4,1)))))</f>
        <v>2</v>
      </c>
      <c r="K24" s="50">
        <f>IF(A24= "",0,MONTH(A24))</f>
        <v>1</v>
      </c>
      <c r="R24" s="52">
        <f t="shared" si="3"/>
        <v>4</v>
      </c>
      <c r="S24" s="10">
        <v>43486</v>
      </c>
      <c r="T24" s="7">
        <f>IFERROR(VLOOKUP((S24-1),'Boarding Tallies'!$A$1:$C$71,3,FALSE),0)</f>
        <v>30</v>
      </c>
    </row>
    <row r="25" spans="1:20" x14ac:dyDescent="0.3">
      <c r="A25" s="10">
        <v>43466</v>
      </c>
      <c r="B25" s="11" t="s">
        <v>254</v>
      </c>
      <c r="C25" s="11" t="s">
        <v>396</v>
      </c>
      <c r="D25" s="11">
        <v>61493</v>
      </c>
      <c r="E25" s="12">
        <v>5</v>
      </c>
      <c r="F25" s="53" t="str">
        <f>IF(ISBLANK($D25),"",VLOOKUP($D25,'Boarding Packages'!$A:$H,4,FALSE))</f>
        <v>Std Suite Prem</v>
      </c>
      <c r="G25" s="54">
        <f>IF(ISBLANK($D25),0,E25*VLOOKUP($D25,'Boarding Packages'!$A:$H,8,FALSE))</f>
        <v>240</v>
      </c>
      <c r="I25" s="15">
        <f t="shared" si="0"/>
        <v>240</v>
      </c>
      <c r="J25" s="12">
        <f>IF(ISBLANK(B25),"",E25*(IF(LEFT(RIGHT(F25,2),1)="2",2,IF(LEFT(RIGHT(F25,2),1)="3",3,IF(LEFT(RIGHT(F25,2),1)="4",4,1)))))</f>
        <v>5</v>
      </c>
      <c r="K25" s="50">
        <f>IF(A25= "",0,MONTH(A25))</f>
        <v>1</v>
      </c>
      <c r="R25" s="52">
        <f t="shared" si="3"/>
        <v>4</v>
      </c>
      <c r="S25" s="10">
        <v>43487</v>
      </c>
      <c r="T25" s="7">
        <f>IFERROR(VLOOKUP((S25-1),'Boarding Tallies'!$A$1:$C$71,3,FALSE),0)</f>
        <v>14</v>
      </c>
    </row>
    <row r="26" spans="1:20" x14ac:dyDescent="0.3">
      <c r="A26" s="10">
        <v>43466</v>
      </c>
      <c r="B26" s="11" t="s">
        <v>254</v>
      </c>
      <c r="C26" s="11" t="s">
        <v>396</v>
      </c>
      <c r="D26" s="11">
        <v>67289</v>
      </c>
      <c r="E26" s="12">
        <v>3</v>
      </c>
      <c r="F26" s="53" t="str">
        <f>IF(ISBLANK($D26),"",VLOOKUP($D26,'Boarding Packages'!$A:$H,4,FALSE))</f>
        <v>Std Suite Prem</v>
      </c>
      <c r="G26" s="54">
        <f>IF(ISBLANK($D26),0,E26*VLOOKUP($D26,'Boarding Packages'!$A:$H,8,FALSE))</f>
        <v>144</v>
      </c>
      <c r="I26" s="15">
        <f t="shared" si="0"/>
        <v>144</v>
      </c>
      <c r="J26" s="12">
        <f>IF(ISBLANK(B26),"",E26*(IF(LEFT(RIGHT(F26,2),1)="2",2,IF(LEFT(RIGHT(F26,2),1)="3",3,IF(LEFT(RIGHT(F26,2),1)="4",4,1)))))</f>
        <v>3</v>
      </c>
      <c r="K26" s="50">
        <f>IF(A26= "",0,MONTH(A26))</f>
        <v>1</v>
      </c>
      <c r="R26" s="52">
        <f t="shared" si="3"/>
        <v>4</v>
      </c>
      <c r="S26" s="10">
        <v>43488</v>
      </c>
      <c r="T26" s="7">
        <f>IFERROR(VLOOKUP((S26-1),'Boarding Tallies'!$A$1:$C$71,3,FALSE),0)</f>
        <v>15</v>
      </c>
    </row>
    <row r="27" spans="1:20" x14ac:dyDescent="0.3">
      <c r="A27" s="10">
        <v>43466</v>
      </c>
      <c r="B27" s="11" t="s">
        <v>427</v>
      </c>
      <c r="C27" s="11" t="s">
        <v>428</v>
      </c>
      <c r="E27" s="12">
        <v>2</v>
      </c>
      <c r="F27" s="11" t="s">
        <v>388</v>
      </c>
      <c r="G27" s="30">
        <v>62</v>
      </c>
      <c r="H27" s="15">
        <v>29</v>
      </c>
      <c r="I27" s="15">
        <f t="shared" si="0"/>
        <v>91</v>
      </c>
      <c r="J27" s="12">
        <f>IF(ISBLANK(B27),"",E27*(IF(LEFT(RIGHT(F27,2),1)="2",2,IF(LEFT(RIGHT(F27,2),1)="3",3,IF(LEFT(RIGHT(F27,2),1)="4",4,1)))))</f>
        <v>2</v>
      </c>
      <c r="K27" s="50">
        <f>IF(A27= "",0,MONTH(A27))</f>
        <v>1</v>
      </c>
      <c r="R27" s="52">
        <f t="shared" si="3"/>
        <v>4</v>
      </c>
      <c r="S27" s="10">
        <v>43489</v>
      </c>
      <c r="T27" s="7">
        <f>IFERROR(VLOOKUP((S27-1),'Boarding Tallies'!$A$1:$C$71,3,FALSE),0)</f>
        <v>13</v>
      </c>
    </row>
    <row r="28" spans="1:20" x14ac:dyDescent="0.3">
      <c r="A28" s="10">
        <v>43466</v>
      </c>
      <c r="B28" s="11" t="s">
        <v>429</v>
      </c>
      <c r="C28" s="11" t="s">
        <v>430</v>
      </c>
      <c r="E28" s="12">
        <v>1</v>
      </c>
      <c r="F28" s="11" t="s">
        <v>393</v>
      </c>
      <c r="G28" s="30">
        <v>40</v>
      </c>
      <c r="H28" s="15">
        <v>19</v>
      </c>
      <c r="I28" s="15">
        <f t="shared" si="0"/>
        <v>59</v>
      </c>
      <c r="J28" s="12">
        <f>IF(ISBLANK(B28),"",E28*(IF(LEFT(RIGHT(F28,2),1)="2",2,IF(LEFT(RIGHT(F28,2),1)="3",3,IF(LEFT(RIGHT(F28,2),1)="4",4,1)))))</f>
        <v>1</v>
      </c>
      <c r="K28" s="50">
        <f>IF(A28= "",0,MONTH(A28))</f>
        <v>1</v>
      </c>
      <c r="R28" s="52">
        <f t="shared" si="3"/>
        <v>4</v>
      </c>
      <c r="S28" s="10">
        <v>43490</v>
      </c>
      <c r="T28" s="7">
        <f>IFERROR(VLOOKUP((S28-1),'Boarding Tallies'!$A$1:$C$71,3,FALSE),0)</f>
        <v>18</v>
      </c>
    </row>
    <row r="29" spans="1:20" x14ac:dyDescent="0.3">
      <c r="A29" s="55">
        <v>43466</v>
      </c>
      <c r="B29" s="56" t="s">
        <v>431</v>
      </c>
      <c r="C29" s="56" t="s">
        <v>432</v>
      </c>
      <c r="D29" s="56"/>
      <c r="E29" s="57">
        <v>3</v>
      </c>
      <c r="F29" s="56" t="s">
        <v>388</v>
      </c>
      <c r="G29" s="58">
        <v>93</v>
      </c>
      <c r="H29" s="59">
        <v>76</v>
      </c>
      <c r="I29" s="59">
        <f t="shared" si="0"/>
        <v>169</v>
      </c>
      <c r="J29" s="57">
        <f>IF(ISBLANK(B29),"",E29*(IF(LEFT(RIGHT(F29,2),1)="2",2,IF(LEFT(RIGHT(F29,2),1)="3",3,IF(LEFT(RIGHT(F29,2),1)="4",4,1)))))</f>
        <v>3</v>
      </c>
      <c r="K29" s="50">
        <f>IF(A29= "",0,MONTH(A29))</f>
        <v>1</v>
      </c>
      <c r="R29" s="52">
        <f t="shared" si="3"/>
        <v>4</v>
      </c>
      <c r="S29" s="10">
        <v>43491</v>
      </c>
      <c r="T29" s="7">
        <f>IFERROR(VLOOKUP((S29-1),'Boarding Tallies'!$A$1:$C$71,3,FALSE),0)</f>
        <v>24</v>
      </c>
    </row>
    <row r="30" spans="1:20" x14ac:dyDescent="0.3">
      <c r="A30" s="10">
        <v>43467</v>
      </c>
      <c r="B30" s="11" t="s">
        <v>175</v>
      </c>
      <c r="C30" s="11" t="s">
        <v>433</v>
      </c>
      <c r="D30" s="11">
        <v>68125</v>
      </c>
      <c r="E30" s="12">
        <v>14</v>
      </c>
      <c r="F30" s="53" t="str">
        <f>IF(ISBLANK($D30),"",VLOOKUP($D30,'Boarding Packages'!$A:$H,4,FALSE))</f>
        <v>In/Out Suite Prem</v>
      </c>
      <c r="G30" s="54">
        <f>IF(ISBLANK($D30),0,E30*VLOOKUP($D30,'Boarding Packages'!$A:$H,8,FALSE))</f>
        <v>952</v>
      </c>
      <c r="I30" s="15">
        <f t="shared" si="0"/>
        <v>952</v>
      </c>
      <c r="J30" s="12">
        <f>IF(ISBLANK(B30),"",E30*(IF(LEFT(RIGHT(F30,2),1)="2",2,IF(LEFT(RIGHT(F30,2),1)="3",3,IF(LEFT(RIGHT(F30,2),1)="4",4,1)))))</f>
        <v>14</v>
      </c>
      <c r="K30" s="50">
        <f>IF(A30= "",0,MONTH(A30))</f>
        <v>1</v>
      </c>
      <c r="R30" s="52">
        <f t="shared" si="3"/>
        <v>5</v>
      </c>
      <c r="S30" s="10">
        <v>43492</v>
      </c>
      <c r="T30" s="7">
        <f>IFERROR(VLOOKUP((S30-1),'Boarding Tallies'!$A$1:$C$71,3,FALSE),0)</f>
        <v>35</v>
      </c>
    </row>
    <row r="31" spans="1:20" x14ac:dyDescent="0.3">
      <c r="A31" s="10">
        <v>43467</v>
      </c>
      <c r="B31" s="11" t="s">
        <v>175</v>
      </c>
      <c r="C31" s="11" t="s">
        <v>433</v>
      </c>
      <c r="E31" s="12">
        <v>1</v>
      </c>
      <c r="F31" s="11" t="s">
        <v>434</v>
      </c>
      <c r="G31" s="30">
        <v>53</v>
      </c>
      <c r="H31" s="15">
        <v>19</v>
      </c>
      <c r="I31" s="15">
        <f t="shared" si="0"/>
        <v>72</v>
      </c>
      <c r="J31" s="12">
        <f>IF(ISBLANK(B31),"",E31*(IF(LEFT(RIGHT(F31,2),1)="2",2,IF(LEFT(RIGHT(F31,2),1)="3",3,IF(LEFT(RIGHT(F31,2),1)="4",4,1)))))</f>
        <v>1</v>
      </c>
      <c r="K31" s="50">
        <f>IF(A31= "",0,MONTH(A31))</f>
        <v>1</v>
      </c>
      <c r="R31" s="52">
        <f t="shared" si="3"/>
        <v>5</v>
      </c>
      <c r="S31" s="10">
        <v>43493</v>
      </c>
      <c r="T31" s="7">
        <f>IFERROR(VLOOKUP((S31-1),'Boarding Tallies'!$A$1:$C$71,3,FALSE),0)</f>
        <v>19</v>
      </c>
    </row>
    <row r="32" spans="1:20" x14ac:dyDescent="0.3">
      <c r="A32" s="10">
        <v>43467</v>
      </c>
      <c r="B32" s="11" t="s">
        <v>435</v>
      </c>
      <c r="C32" s="11" t="s">
        <v>436</v>
      </c>
      <c r="E32" s="12">
        <v>2</v>
      </c>
      <c r="F32" s="11" t="s">
        <v>407</v>
      </c>
      <c r="G32" s="30">
        <v>136</v>
      </c>
      <c r="H32" s="127">
        <f>57+19</f>
        <v>76</v>
      </c>
      <c r="I32" s="15">
        <f t="shared" si="0"/>
        <v>212</v>
      </c>
      <c r="J32" s="12">
        <f>IF(ISBLANK(B32),"",E32*(IF(LEFT(RIGHT(F32,2),1)="2",2,IF(LEFT(RIGHT(F32,2),1)="3",3,IF(LEFT(RIGHT(F32,2),1)="4",4,1)))))</f>
        <v>4</v>
      </c>
      <c r="K32" s="50">
        <f>IF(A32= "",0,MONTH(A32))</f>
        <v>1</v>
      </c>
      <c r="R32" s="52">
        <f t="shared" si="3"/>
        <v>5</v>
      </c>
      <c r="S32" s="10">
        <v>43494</v>
      </c>
      <c r="T32" s="7">
        <f>IFERROR(VLOOKUP((S32-1),'Boarding Tallies'!$A$1:$C$71,3,FALSE),0)</f>
        <v>16</v>
      </c>
    </row>
    <row r="33" spans="1:20" x14ac:dyDescent="0.3">
      <c r="A33" s="10">
        <v>43467</v>
      </c>
      <c r="B33" s="11" t="s">
        <v>98</v>
      </c>
      <c r="C33" s="11" t="s">
        <v>437</v>
      </c>
      <c r="D33" s="11">
        <v>61934</v>
      </c>
      <c r="E33" s="12">
        <v>1</v>
      </c>
      <c r="F33" s="53" t="str">
        <f>IF(ISBLANK($D33),"",VLOOKUP($D33,'Boarding Packages'!$A:$H,4,FALSE))</f>
        <v>Std Suite Prem</v>
      </c>
      <c r="G33" s="54">
        <f>IF(ISBLANK($D33),0,E33*VLOOKUP($D33,'Boarding Packages'!$A:$H,8,FALSE))</f>
        <v>48</v>
      </c>
      <c r="I33" s="15">
        <f t="shared" si="0"/>
        <v>48</v>
      </c>
      <c r="J33" s="12">
        <f>IF(ISBLANK(B33),"",E33*(IF(LEFT(RIGHT(F33,2),1)="2",2,IF(LEFT(RIGHT(F33,2),1)="3",3,IF(LEFT(RIGHT(F33,2),1)="4",4,1)))))</f>
        <v>1</v>
      </c>
      <c r="K33" s="50">
        <f>IF(A33= "",0,MONTH(A33))</f>
        <v>1</v>
      </c>
      <c r="R33" s="52">
        <f t="shared" si="3"/>
        <v>5</v>
      </c>
      <c r="S33" s="10">
        <v>43495</v>
      </c>
      <c r="T33" s="7">
        <f>IFERROR(VLOOKUP((S33-1),'Boarding Tallies'!$A$1:$C$71,3,FALSE),0)</f>
        <v>19</v>
      </c>
    </row>
    <row r="34" spans="1:20" x14ac:dyDescent="0.3">
      <c r="A34" s="10">
        <v>43467</v>
      </c>
      <c r="B34" s="11" t="s">
        <v>98</v>
      </c>
      <c r="C34" s="11" t="s">
        <v>437</v>
      </c>
      <c r="D34" s="11">
        <v>68516</v>
      </c>
      <c r="E34" s="12">
        <v>6</v>
      </c>
      <c r="F34" s="53" t="str">
        <f>IF(ISBLANK($D34),"",VLOOKUP($D34,'Boarding Packages'!$A:$H,4,FALSE))</f>
        <v>Std Suite Prem</v>
      </c>
      <c r="G34" s="54">
        <f>IF(ISBLANK($D34),0,E34*VLOOKUP($D34,'Boarding Packages'!$A:$H,8,FALSE))</f>
        <v>288</v>
      </c>
      <c r="I34" s="15">
        <f t="shared" si="0"/>
        <v>288</v>
      </c>
      <c r="J34" s="12">
        <f>IF(ISBLANK(B34),"",E34*(IF(LEFT(RIGHT(F34,2),1)="2",2,IF(LEFT(RIGHT(F34,2),1)="3",3,IF(LEFT(RIGHT(F34,2),1)="4",4,1)))))</f>
        <v>6</v>
      </c>
      <c r="K34" s="50">
        <f>IF(A34= "",0,MONTH(A34))</f>
        <v>1</v>
      </c>
      <c r="R34" s="52">
        <f t="shared" si="3"/>
        <v>5</v>
      </c>
      <c r="S34" s="10">
        <v>43496</v>
      </c>
      <c r="T34" s="7">
        <f>IFERROR(VLOOKUP((S34-1),'Boarding Tallies'!$A$1:$C$71,3,FALSE),0)</f>
        <v>19</v>
      </c>
    </row>
    <row r="35" spans="1:20" x14ac:dyDescent="0.3">
      <c r="A35" s="10">
        <v>43467</v>
      </c>
      <c r="B35" s="11" t="s">
        <v>355</v>
      </c>
      <c r="C35" s="11" t="s">
        <v>432</v>
      </c>
      <c r="D35" s="11">
        <v>68562</v>
      </c>
      <c r="E35" s="12">
        <v>7</v>
      </c>
      <c r="F35" s="53" t="str">
        <f>IF(ISBLANK($D35),"",VLOOKUP($D35,'Boarding Packages'!$A:$H,4,FALSE))</f>
        <v>Std Suite Prem</v>
      </c>
      <c r="G35" s="54">
        <f>IF(ISBLANK($D35),0,E35*VLOOKUP($D35,'Boarding Packages'!$A:$H,8,FALSE))</f>
        <v>350</v>
      </c>
      <c r="I35" s="15">
        <f t="shared" si="0"/>
        <v>350</v>
      </c>
      <c r="J35" s="12">
        <f>IF(ISBLANK(B35),"",E35*(IF(LEFT(RIGHT(F35,2),1)="2",2,IF(LEFT(RIGHT(F35,2),1)="3",3,IF(LEFT(RIGHT(F35,2),1)="4",4,1)))))</f>
        <v>7</v>
      </c>
      <c r="K35" s="50">
        <f>IF(A35= "",0,MONTH(A35))</f>
        <v>1</v>
      </c>
      <c r="R35" s="52">
        <f t="shared" si="3"/>
        <v>5</v>
      </c>
      <c r="S35" s="10">
        <v>43497</v>
      </c>
      <c r="T35" s="7">
        <f>IFERROR(VLOOKUP((S35-1),'Boarding Tallies'!$A$1:$C$71,3,FALSE),0)</f>
        <v>18</v>
      </c>
    </row>
    <row r="36" spans="1:20" x14ac:dyDescent="0.3">
      <c r="A36" s="55">
        <v>43467</v>
      </c>
      <c r="B36" s="56" t="s">
        <v>272</v>
      </c>
      <c r="C36" s="56" t="s">
        <v>438</v>
      </c>
      <c r="D36" s="56">
        <v>66351</v>
      </c>
      <c r="E36" s="57">
        <v>2</v>
      </c>
      <c r="F36" s="61" t="str">
        <f>IF(ISBLANK($D36),"",VLOOKUP($D36,'Boarding Packages'!$A:$H,4,FALSE))</f>
        <v>Std Suite Prem</v>
      </c>
      <c r="G36" s="62">
        <f>IF(ISBLANK($D36),0,E36*VLOOKUP($D36,'Boarding Packages'!$A:$H,8,FALSE))</f>
        <v>96</v>
      </c>
      <c r="H36" s="59"/>
      <c r="I36" s="59">
        <f t="shared" si="0"/>
        <v>96</v>
      </c>
      <c r="J36" s="57">
        <f>IF(ISBLANK(B36),"",E36*(IF(LEFT(RIGHT(F36,2),1)="2",2,IF(LEFT(RIGHT(F36,2),1)="3",3,IF(LEFT(RIGHT(F36,2),1)="4",4,1)))))</f>
        <v>2</v>
      </c>
      <c r="K36" s="50">
        <f>IF(A36= "",0,MONTH(A36))</f>
        <v>1</v>
      </c>
      <c r="R36" s="52">
        <f t="shared" si="3"/>
        <v>5</v>
      </c>
      <c r="S36" s="10">
        <v>43498</v>
      </c>
      <c r="T36" s="7">
        <f>IFERROR(VLOOKUP((S36-1),'Boarding Tallies'!$E$1:$G$71,3,FALSE),0)</f>
        <v>22</v>
      </c>
    </row>
    <row r="37" spans="1:20" x14ac:dyDescent="0.3">
      <c r="A37" s="10">
        <v>43468</v>
      </c>
      <c r="B37" s="11" t="s">
        <v>357</v>
      </c>
      <c r="C37" s="11" t="s">
        <v>439</v>
      </c>
      <c r="D37" s="11">
        <v>68899</v>
      </c>
      <c r="E37" s="12">
        <v>3</v>
      </c>
      <c r="F37" s="53" t="str">
        <f>IF(ISBLANK($D37),"",VLOOKUP($D37,'Boarding Packages'!$A:$H,4,FALSE))</f>
        <v>XL Suite Prem</v>
      </c>
      <c r="G37" s="54">
        <f>IF(ISBLANK($D37),0,E37*VLOOKUP($D37,'Boarding Packages'!$A:$H,8,FALSE))</f>
        <v>174</v>
      </c>
      <c r="I37" s="15">
        <f t="shared" si="0"/>
        <v>174</v>
      </c>
      <c r="J37" s="12">
        <f>IF(ISBLANK(B37),"",E37*(IF(LEFT(RIGHT(F37,2),1)="2",2,IF(LEFT(RIGHT(F37,2),1)="3",3,IF(LEFT(RIGHT(F37,2),1)="4",4,1)))))</f>
        <v>3</v>
      </c>
      <c r="K37" s="50">
        <f>IF(A37= "",0,MONTH(A37))</f>
        <v>1</v>
      </c>
      <c r="R37" s="52">
        <f t="shared" si="3"/>
        <v>6</v>
      </c>
      <c r="S37" s="10">
        <v>43499</v>
      </c>
      <c r="T37" s="7">
        <f>IFERROR(VLOOKUP((S37-1),'Boarding Tallies'!$E$1:$G$71,3,FALSE),0)</f>
        <v>23</v>
      </c>
    </row>
    <row r="38" spans="1:20" x14ac:dyDescent="0.3">
      <c r="A38" s="10">
        <v>43468</v>
      </c>
      <c r="B38" s="11" t="s">
        <v>108</v>
      </c>
      <c r="C38" s="11" t="s">
        <v>440</v>
      </c>
      <c r="D38" s="11">
        <v>65266</v>
      </c>
      <c r="E38" s="12">
        <v>7</v>
      </c>
      <c r="F38" s="53" t="str">
        <f>IF(ISBLANK($D38),"",VLOOKUP($D38,'Boarding Packages'!$A:$H,4,FALSE))</f>
        <v>XL Suite Prem (2)</v>
      </c>
      <c r="G38" s="54">
        <f>IF(ISBLANK($D38),0,E38*VLOOKUP($D38,'Boarding Packages'!$A:$H,8,FALSE))</f>
        <v>742</v>
      </c>
      <c r="I38" s="15">
        <f t="shared" si="0"/>
        <v>742</v>
      </c>
      <c r="J38" s="12">
        <f>IF(ISBLANK(B38),"",E38*(IF(LEFT(RIGHT(F38,2),1)="2",2,IF(LEFT(RIGHT(F38,2),1)="3",3,IF(LEFT(RIGHT(F38,2),1)="4",4,1)))))</f>
        <v>14</v>
      </c>
      <c r="K38" s="50">
        <f>IF(A38= "",0,MONTH(A38))</f>
        <v>1</v>
      </c>
      <c r="R38" s="52">
        <f t="shared" si="3"/>
        <v>6</v>
      </c>
      <c r="S38" s="10">
        <v>43500</v>
      </c>
      <c r="T38" s="7">
        <f>IFERROR(VLOOKUP((S38-1),'Boarding Tallies'!$E$1:$G$71,3,FALSE),0)</f>
        <v>19</v>
      </c>
    </row>
    <row r="39" spans="1:20" x14ac:dyDescent="0.3">
      <c r="A39" s="10">
        <v>43468</v>
      </c>
      <c r="B39" s="11" t="s">
        <v>108</v>
      </c>
      <c r="C39" s="11" t="s">
        <v>440</v>
      </c>
      <c r="E39" s="12">
        <v>1</v>
      </c>
      <c r="F39" s="11" t="s">
        <v>407</v>
      </c>
      <c r="G39" s="30">
        <v>68</v>
      </c>
      <c r="H39" s="15">
        <v>54</v>
      </c>
      <c r="I39" s="15">
        <f t="shared" si="0"/>
        <v>122</v>
      </c>
      <c r="J39" s="12">
        <f>IF(ISBLANK(B39),"",E39*(IF(LEFT(RIGHT(F39,2),1)="2",2,IF(LEFT(RIGHT(F39,2),1)="3",3,IF(LEFT(RIGHT(F39,2),1)="4",4,1)))))</f>
        <v>2</v>
      </c>
      <c r="K39" s="50">
        <f>IF(A39= "",0,MONTH(A39))</f>
        <v>1</v>
      </c>
      <c r="R39" s="52">
        <f t="shared" si="3"/>
        <v>6</v>
      </c>
      <c r="S39" s="10">
        <v>43501</v>
      </c>
      <c r="T39" s="7">
        <f>IFERROR(VLOOKUP((S39-1),'Boarding Tallies'!$E$1:$G$71,3,FALSE),0)</f>
        <v>11</v>
      </c>
    </row>
    <row r="40" spans="1:20" x14ac:dyDescent="0.3">
      <c r="A40" s="55">
        <v>43468</v>
      </c>
      <c r="B40" s="56" t="s">
        <v>441</v>
      </c>
      <c r="C40" s="56" t="s">
        <v>442</v>
      </c>
      <c r="D40" s="56"/>
      <c r="E40" s="57">
        <v>1</v>
      </c>
      <c r="F40" s="56" t="s">
        <v>388</v>
      </c>
      <c r="G40" s="58">
        <v>33</v>
      </c>
      <c r="H40" s="59">
        <v>52</v>
      </c>
      <c r="I40" s="59">
        <f t="shared" si="0"/>
        <v>85</v>
      </c>
      <c r="J40" s="57">
        <f>IF(ISBLANK(B40),"",E40*(IF(LEFT(RIGHT(F40,2),1)="2",2,IF(LEFT(RIGHT(F40,2),1)="3",3,IF(LEFT(RIGHT(F40,2),1)="4",4,1)))))</f>
        <v>1</v>
      </c>
      <c r="K40" s="50">
        <f>IF(A40= "",0,MONTH(A40))</f>
        <v>1</v>
      </c>
      <c r="R40" s="52">
        <f t="shared" si="3"/>
        <v>6</v>
      </c>
      <c r="S40" s="10">
        <v>43502</v>
      </c>
      <c r="T40" s="7">
        <f>IFERROR(VLOOKUP((S40-1),'Boarding Tallies'!$E$1:$G$71,3,FALSE),0)</f>
        <v>11</v>
      </c>
    </row>
    <row r="41" spans="1:20" x14ac:dyDescent="0.3">
      <c r="A41" s="10">
        <v>43469</v>
      </c>
      <c r="B41" s="11" t="s">
        <v>246</v>
      </c>
      <c r="C41" s="11" t="s">
        <v>443</v>
      </c>
      <c r="D41" s="11">
        <v>67759</v>
      </c>
      <c r="E41" s="12">
        <v>8</v>
      </c>
      <c r="F41" s="53" t="str">
        <f>IF(ISBLANK($D41),"",VLOOKUP($D41,'Boarding Packages'!$A:$H,4,FALSE))</f>
        <v>Std Suite Prem (2)</v>
      </c>
      <c r="G41" s="54">
        <f>IF(ISBLANK($D41),0,E41*VLOOKUP($D41,'Boarding Packages'!$A:$H,8,FALSE))</f>
        <v>752</v>
      </c>
      <c r="I41" s="15">
        <f t="shared" si="0"/>
        <v>752</v>
      </c>
      <c r="J41" s="12">
        <f>IF(ISBLANK(B41),"",E41*(IF(LEFT(RIGHT(F41,2),1)="2",2,IF(LEFT(RIGHT(F41,2),1)="3",3,IF(LEFT(RIGHT(F41,2),1)="4",4,1)))))</f>
        <v>16</v>
      </c>
      <c r="K41" s="50">
        <f>IF(A41= "",0,MONTH(A41))</f>
        <v>1</v>
      </c>
      <c r="R41" s="52">
        <f t="shared" si="3"/>
        <v>6</v>
      </c>
      <c r="S41" s="10">
        <v>43503</v>
      </c>
      <c r="T41" s="7">
        <f>IFERROR(VLOOKUP((S41-1),'Boarding Tallies'!$E$1:$G$71,3,FALSE),0)</f>
        <v>15</v>
      </c>
    </row>
    <row r="42" spans="1:20" x14ac:dyDescent="0.3">
      <c r="A42" s="10">
        <v>43469</v>
      </c>
      <c r="B42" s="11" t="s">
        <v>246</v>
      </c>
      <c r="C42" s="11" t="s">
        <v>443</v>
      </c>
      <c r="D42" s="11">
        <v>68757</v>
      </c>
      <c r="E42" s="12">
        <v>1</v>
      </c>
      <c r="F42" s="53" t="str">
        <f>IF(ISBLANK($D42),"",VLOOKUP($D42,'Boarding Packages'!$A:$H,4,FALSE))</f>
        <v>Std Suite Prem (2)</v>
      </c>
      <c r="G42" s="54">
        <f>IF(ISBLANK($D42),0,E42*VLOOKUP($D42,'Boarding Packages'!$A:$H,8,FALSE))</f>
        <v>100</v>
      </c>
      <c r="I42" s="15">
        <f t="shared" si="0"/>
        <v>100</v>
      </c>
      <c r="J42" s="12">
        <f>IF(ISBLANK(B42),"",E42*(IF(LEFT(RIGHT(F42,2),1)="2",2,IF(LEFT(RIGHT(F42,2),1)="3",3,IF(LEFT(RIGHT(F42,2),1)="4",4,1)))))</f>
        <v>2</v>
      </c>
      <c r="K42" s="50">
        <f>IF(A42= "",0,MONTH(A42))</f>
        <v>1</v>
      </c>
      <c r="R42" s="52">
        <f t="shared" si="3"/>
        <v>6</v>
      </c>
      <c r="S42" s="10">
        <v>43504</v>
      </c>
      <c r="T42" s="7">
        <f>IFERROR(VLOOKUP((S42-1),'Boarding Tallies'!$E$1:$G$71,3,FALSE),0)</f>
        <v>25</v>
      </c>
    </row>
    <row r="43" spans="1:20" x14ac:dyDescent="0.3">
      <c r="A43" s="10">
        <v>43469</v>
      </c>
      <c r="B43" s="11" t="s">
        <v>252</v>
      </c>
      <c r="C43" s="11" t="s">
        <v>396</v>
      </c>
      <c r="D43" s="11">
        <v>67383</v>
      </c>
      <c r="E43" s="12">
        <v>1</v>
      </c>
      <c r="F43" s="53" t="str">
        <f>IF(ISBLANK($D43),"",VLOOKUP($D43,'Boarding Packages'!$A:$H,4,FALSE))</f>
        <v>Std Suite Prem</v>
      </c>
      <c r="G43" s="54">
        <f>IF(ISBLANK($D43),0,E43*VLOOKUP($D43,'Boarding Packages'!$A:$H,8,FALSE))</f>
        <v>50</v>
      </c>
      <c r="I43" s="15">
        <f t="shared" si="0"/>
        <v>50</v>
      </c>
      <c r="J43" s="12">
        <f>IF(ISBLANK(B43),"",E43*(IF(LEFT(RIGHT(F43,2),1)="2",2,IF(LEFT(RIGHT(F43,2),1)="3",3,IF(LEFT(RIGHT(F43,2),1)="4",4,1)))))</f>
        <v>1</v>
      </c>
      <c r="K43" s="50">
        <f>IF(A43= "",0,MONTH(A43))</f>
        <v>1</v>
      </c>
      <c r="R43" s="52">
        <f t="shared" si="3"/>
        <v>6</v>
      </c>
      <c r="S43" s="10">
        <v>43505</v>
      </c>
      <c r="T43" s="7">
        <f>IFERROR(VLOOKUP((S43-1),'Boarding Tallies'!$E$1:$G$71,3,FALSE),0)</f>
        <v>33</v>
      </c>
    </row>
    <row r="44" spans="1:20" x14ac:dyDescent="0.3">
      <c r="A44" s="10">
        <v>43469</v>
      </c>
      <c r="B44" s="11" t="s">
        <v>177</v>
      </c>
      <c r="C44" s="11" t="s">
        <v>417</v>
      </c>
      <c r="D44" s="11">
        <v>68759</v>
      </c>
      <c r="E44" s="12">
        <v>6</v>
      </c>
      <c r="F44" s="53" t="str">
        <f>IF(ISBLANK($D44),"",VLOOKUP($D44,'Boarding Packages'!$A:$H,4,FALSE))</f>
        <v>Std Suite Prem</v>
      </c>
      <c r="G44" s="54">
        <f>IF(ISBLANK($D44),0,E44*VLOOKUP($D44,'Boarding Packages'!$A:$H,8,FALSE))</f>
        <v>300</v>
      </c>
      <c r="I44" s="15">
        <f t="shared" si="0"/>
        <v>300</v>
      </c>
      <c r="J44" s="12">
        <f>IF(ISBLANK(B44),"",E44*(IF(LEFT(RIGHT(F44,2),1)="2",2,IF(LEFT(RIGHT(F44,2),1)="3",3,IF(LEFT(RIGHT(F44,2),1)="4",4,1)))))</f>
        <v>6</v>
      </c>
      <c r="K44" s="50">
        <f>IF(A44= "",0,MONTH(A44))</f>
        <v>1</v>
      </c>
      <c r="R44" s="52">
        <f t="shared" si="3"/>
        <v>7</v>
      </c>
      <c r="S44" s="10">
        <v>43506</v>
      </c>
      <c r="T44" s="7">
        <f>IFERROR(VLOOKUP((S44-1),'Boarding Tallies'!$E$1:$G$71,3,FALSE),0)</f>
        <v>35</v>
      </c>
    </row>
    <row r="45" spans="1:20" x14ac:dyDescent="0.3">
      <c r="A45" s="55">
        <v>43469</v>
      </c>
      <c r="B45" s="56" t="s">
        <v>444</v>
      </c>
      <c r="C45" s="56" t="s">
        <v>445</v>
      </c>
      <c r="D45" s="56"/>
      <c r="E45" s="57">
        <v>1</v>
      </c>
      <c r="F45" s="56" t="s">
        <v>407</v>
      </c>
      <c r="G45" s="58">
        <v>72</v>
      </c>
      <c r="H45" s="59">
        <v>80</v>
      </c>
      <c r="I45" s="59">
        <f t="shared" si="0"/>
        <v>152</v>
      </c>
      <c r="J45" s="57">
        <f>IF(ISBLANK(B45),"",E45*(IF(LEFT(RIGHT(F45,2),1)="2",2,IF(LEFT(RIGHT(F45,2),1)="3",3,IF(LEFT(RIGHT(F45,2),1)="4",4,1)))))</f>
        <v>2</v>
      </c>
      <c r="K45" s="50">
        <f>IF(A45= "",0,MONTH(A45))</f>
        <v>1</v>
      </c>
      <c r="R45" s="52">
        <f t="shared" si="3"/>
        <v>7</v>
      </c>
      <c r="S45" s="10">
        <v>43507</v>
      </c>
      <c r="T45" s="7">
        <f>IFERROR(VLOOKUP((S45-1),'Boarding Tallies'!$E$1:$G$71,3,FALSE),0)</f>
        <v>26</v>
      </c>
    </row>
    <row r="46" spans="1:20" x14ac:dyDescent="0.3">
      <c r="A46" s="10">
        <v>43470</v>
      </c>
      <c r="B46" s="11" t="s">
        <v>446</v>
      </c>
      <c r="C46" s="11" t="s">
        <v>447</v>
      </c>
      <c r="E46" s="12">
        <v>3</v>
      </c>
      <c r="F46" s="11" t="s">
        <v>393</v>
      </c>
      <c r="G46" s="30">
        <v>126</v>
      </c>
      <c r="H46" s="15">
        <v>80</v>
      </c>
      <c r="I46" s="15">
        <f t="shared" si="0"/>
        <v>206</v>
      </c>
      <c r="J46" s="12">
        <f>IF(ISBLANK(B46),"",E46*(IF(LEFT(RIGHT(F46,2),1)="2",2,IF(LEFT(RIGHT(F46,2),1)="3",3,IF(LEFT(RIGHT(F46,2),1)="4",4,1)))))</f>
        <v>3</v>
      </c>
      <c r="K46" s="50">
        <f>IF(A46= "",0,MONTH(A46))</f>
        <v>1</v>
      </c>
      <c r="R46" s="52">
        <f t="shared" si="3"/>
        <v>7</v>
      </c>
      <c r="S46" s="10">
        <v>43508</v>
      </c>
      <c r="T46" s="7">
        <f>IFERROR(VLOOKUP((S46-1),'Boarding Tallies'!$E$1:$G$71,3,FALSE),0)</f>
        <v>17</v>
      </c>
    </row>
    <row r="47" spans="1:20" x14ac:dyDescent="0.3">
      <c r="A47" s="10">
        <v>43470</v>
      </c>
      <c r="B47" s="11" t="s">
        <v>216</v>
      </c>
      <c r="C47" s="11" t="s">
        <v>448</v>
      </c>
      <c r="E47" s="12">
        <v>1</v>
      </c>
      <c r="F47" s="11" t="s">
        <v>388</v>
      </c>
      <c r="G47" s="30">
        <v>33</v>
      </c>
      <c r="H47" s="15">
        <v>40</v>
      </c>
      <c r="I47" s="15">
        <f t="shared" si="0"/>
        <v>73</v>
      </c>
      <c r="J47" s="12">
        <f>IF(ISBLANK(B47),"",E47*(IF(LEFT(RIGHT(F47,2),1)="2",2,IF(LEFT(RIGHT(F47,2),1)="3",3,IF(LEFT(RIGHT(F47,2),1)="4",4,1)))))</f>
        <v>1</v>
      </c>
      <c r="K47" s="50">
        <f>IF(A47= "",0,MONTH(A47))</f>
        <v>1</v>
      </c>
      <c r="R47" s="52">
        <f t="shared" si="3"/>
        <v>7</v>
      </c>
      <c r="S47" s="10">
        <v>43509</v>
      </c>
      <c r="T47" s="7">
        <f>IFERROR(VLOOKUP((S47-1),'Boarding Tallies'!$E$1:$G$71,3,FALSE),0)</f>
        <v>18</v>
      </c>
    </row>
    <row r="48" spans="1:20" x14ac:dyDescent="0.3">
      <c r="A48" s="55">
        <v>43470</v>
      </c>
      <c r="B48" s="56" t="s">
        <v>449</v>
      </c>
      <c r="C48" s="56" t="s">
        <v>450</v>
      </c>
      <c r="D48" s="56"/>
      <c r="E48" s="57">
        <v>1</v>
      </c>
      <c r="F48" s="56" t="s">
        <v>388</v>
      </c>
      <c r="G48" s="58">
        <v>33</v>
      </c>
      <c r="H48" s="59"/>
      <c r="I48" s="59">
        <f t="shared" si="0"/>
        <v>33</v>
      </c>
      <c r="J48" s="57">
        <f>IF(ISBLANK(B48),"",E48*(IF(LEFT(RIGHT(F48,2),1)="2",2,IF(LEFT(RIGHT(F48,2),1)="3",3,IF(LEFT(RIGHT(F48,2),1)="4",4,1)))))</f>
        <v>1</v>
      </c>
      <c r="K48" s="50">
        <f>IF(A48= "",0,MONTH(A48))</f>
        <v>1</v>
      </c>
      <c r="R48" s="52">
        <f t="shared" si="3"/>
        <v>7</v>
      </c>
      <c r="S48" s="10">
        <v>43510</v>
      </c>
      <c r="T48" s="7">
        <f>IFERROR(VLOOKUP((S48-1),'Boarding Tallies'!$E$1:$G$71,3,FALSE),0)</f>
        <v>20</v>
      </c>
    </row>
    <row r="49" spans="1:20" x14ac:dyDescent="0.3">
      <c r="A49" s="10">
        <v>43471</v>
      </c>
      <c r="B49" s="11" t="s">
        <v>451</v>
      </c>
      <c r="C49" s="11" t="s">
        <v>452</v>
      </c>
      <c r="D49" s="11">
        <v>64553</v>
      </c>
      <c r="E49" s="12">
        <v>4</v>
      </c>
      <c r="F49" s="53" t="str">
        <f>IF(ISBLANK($D49),"",VLOOKUP($D49,'Boarding Packages'!$A:$H,4,FALSE))</f>
        <v>Std Suite Prem (2)</v>
      </c>
      <c r="G49" s="54">
        <f>IF(ISBLANK($D49),0,E49*VLOOKUP($D49,'Boarding Packages'!$A:$H,8,FALSE))</f>
        <v>376</v>
      </c>
      <c r="I49" s="15">
        <f t="shared" si="0"/>
        <v>376</v>
      </c>
      <c r="J49" s="12">
        <f>IF(ISBLANK(B49),"",E49*(IF(LEFT(RIGHT(F49,2),1)="2",2,IF(LEFT(RIGHT(F49,2),1)="3",3,IF(LEFT(RIGHT(F49,2),1)="4",4,1)))))</f>
        <v>8</v>
      </c>
      <c r="K49" s="50">
        <f>IF(A49= "",0,MONTH(A49))</f>
        <v>1</v>
      </c>
      <c r="R49" s="52">
        <f t="shared" si="3"/>
        <v>7</v>
      </c>
      <c r="S49" s="10">
        <v>43511</v>
      </c>
      <c r="T49" s="7">
        <f>IFERROR(VLOOKUP((S49-1),'Boarding Tallies'!$E$1:$G$71,3,FALSE),0)</f>
        <v>25</v>
      </c>
    </row>
    <row r="50" spans="1:20" x14ac:dyDescent="0.3">
      <c r="A50" s="10">
        <v>43471</v>
      </c>
      <c r="B50" s="11" t="s">
        <v>451</v>
      </c>
      <c r="C50" s="11" t="s">
        <v>452</v>
      </c>
      <c r="D50" s="11">
        <v>68288</v>
      </c>
      <c r="E50" s="12">
        <v>12</v>
      </c>
      <c r="F50" s="53" t="str">
        <f>IF(ISBLANK($D50),"",VLOOKUP($D50,'Boarding Packages'!$A:$H,4,FALSE))</f>
        <v>Std Suite Prem (2)</v>
      </c>
      <c r="G50" s="54">
        <f>IF(ISBLANK($D50),0,E50*VLOOKUP($D50,'Boarding Packages'!$A:$H,8,FALSE))</f>
        <v>1128</v>
      </c>
      <c r="I50" s="15">
        <f t="shared" si="0"/>
        <v>1128</v>
      </c>
      <c r="J50" s="12">
        <f>IF(ISBLANK(B50),"",E50*(IF(LEFT(RIGHT(F50,2),1)="2",2,IF(LEFT(RIGHT(F50,2),1)="3",3,IF(LEFT(RIGHT(F50,2),1)="4",4,1)))))</f>
        <v>24</v>
      </c>
      <c r="K50" s="50">
        <f>IF(A50= "",0,MONTH(A50))</f>
        <v>1</v>
      </c>
      <c r="R50" s="52">
        <f t="shared" si="3"/>
        <v>7</v>
      </c>
      <c r="S50" s="10">
        <v>43512</v>
      </c>
      <c r="T50" s="7">
        <f>IFERROR(VLOOKUP((S50-1),'Boarding Tallies'!$E$1:$G$71,3,FALSE),0)</f>
        <v>29</v>
      </c>
    </row>
    <row r="51" spans="1:20" x14ac:dyDescent="0.3">
      <c r="A51" s="10">
        <v>43471</v>
      </c>
      <c r="B51" s="11" t="s">
        <v>453</v>
      </c>
      <c r="C51" s="11" t="s">
        <v>454</v>
      </c>
      <c r="E51" s="12">
        <v>3</v>
      </c>
      <c r="F51" s="11" t="s">
        <v>434</v>
      </c>
      <c r="G51" s="30">
        <v>159</v>
      </c>
      <c r="H51" s="15">
        <v>60</v>
      </c>
      <c r="I51" s="15">
        <f t="shared" si="0"/>
        <v>219</v>
      </c>
      <c r="J51" s="12">
        <f>IF(ISBLANK(B51),"",E51*(IF(LEFT(RIGHT(F51,2),1)="2",2,IF(LEFT(RIGHT(F51,2),1)="3",3,IF(LEFT(RIGHT(F51,2),1)="4",4,1)))))</f>
        <v>3</v>
      </c>
      <c r="K51" s="50">
        <f>IF(A51= "",0,MONTH(A51))</f>
        <v>1</v>
      </c>
      <c r="R51" s="52">
        <f t="shared" si="3"/>
        <v>8</v>
      </c>
      <c r="S51" s="10">
        <v>43513</v>
      </c>
      <c r="T51" s="7">
        <f>IFERROR(VLOOKUP((S51-1),'Boarding Tallies'!$E$1:$G$71,3,FALSE),0)</f>
        <v>38</v>
      </c>
    </row>
    <row r="52" spans="1:20" x14ac:dyDescent="0.3">
      <c r="A52" s="10">
        <v>43471</v>
      </c>
      <c r="B52" s="11" t="s">
        <v>270</v>
      </c>
      <c r="C52" s="11" t="s">
        <v>455</v>
      </c>
      <c r="D52" s="11">
        <v>65183</v>
      </c>
      <c r="E52" s="12">
        <v>6</v>
      </c>
      <c r="F52" s="53" t="str">
        <f>IF(ISBLANK($D52),"",VLOOKUP($D52,'Boarding Packages'!$A:$H,4,FALSE))</f>
        <v>Std Suite Prem</v>
      </c>
      <c r="G52" s="54">
        <f>IF(ISBLANK($D52),0,E52*VLOOKUP($D52,'Boarding Packages'!$A:$H,8,FALSE))</f>
        <v>288</v>
      </c>
      <c r="H52" s="15">
        <v>1</v>
      </c>
      <c r="I52" s="15">
        <f t="shared" si="0"/>
        <v>289</v>
      </c>
      <c r="J52" s="12">
        <f>IF(ISBLANK(B52),"",E52*(IF(LEFT(RIGHT(F52,2),1)="2",2,IF(LEFT(RIGHT(F52,2),1)="3",3,IF(LEFT(RIGHT(F52,2),1)="4",4,1)))))</f>
        <v>6</v>
      </c>
      <c r="K52" s="50">
        <f>IF(A52= "",0,MONTH(A52))</f>
        <v>1</v>
      </c>
      <c r="R52" s="52">
        <f t="shared" si="3"/>
        <v>8</v>
      </c>
      <c r="S52" s="10">
        <v>43514</v>
      </c>
      <c r="T52" s="7">
        <f>IFERROR(VLOOKUP((S52-1),'Boarding Tallies'!$E$1:$G$71,3,FALSE),0)</f>
        <v>23</v>
      </c>
    </row>
    <row r="53" spans="1:20" x14ac:dyDescent="0.3">
      <c r="A53" s="10">
        <v>43471</v>
      </c>
      <c r="B53" s="11" t="s">
        <v>270</v>
      </c>
      <c r="C53" s="11" t="s">
        <v>455</v>
      </c>
      <c r="D53" s="11">
        <v>68758</v>
      </c>
      <c r="E53" s="12">
        <v>2</v>
      </c>
      <c r="F53" s="53" t="str">
        <f>IF(ISBLANK($D53),"",VLOOKUP($D53,'Boarding Packages'!$A:$H,4,FALSE))</f>
        <v>Std Suite Prem</v>
      </c>
      <c r="G53" s="54">
        <f>IF(ISBLANK($D53),0,E53*VLOOKUP($D53,'Boarding Packages'!$A:$H,8,FALSE))</f>
        <v>96</v>
      </c>
      <c r="I53" s="15">
        <f t="shared" si="0"/>
        <v>96</v>
      </c>
      <c r="J53" s="12">
        <f>IF(ISBLANK(B53),"",E53*(IF(LEFT(RIGHT(F53,2),1)="2",2,IF(LEFT(RIGHT(F53,2),1)="3",3,IF(LEFT(RIGHT(F53,2),1)="4",4,1)))))</f>
        <v>2</v>
      </c>
      <c r="K53" s="50">
        <f>IF(A53= "",0,MONTH(A53))</f>
        <v>1</v>
      </c>
      <c r="R53" s="52">
        <f t="shared" si="3"/>
        <v>8</v>
      </c>
      <c r="S53" s="10">
        <v>43515</v>
      </c>
      <c r="T53" s="7">
        <f>IFERROR(VLOOKUP((S53-1),'Boarding Tallies'!$E$1:$G$71,3,FALSE),0)</f>
        <v>16</v>
      </c>
    </row>
    <row r="54" spans="1:20" x14ac:dyDescent="0.3">
      <c r="A54" s="10">
        <v>43471</v>
      </c>
      <c r="B54" s="11" t="s">
        <v>159</v>
      </c>
      <c r="C54" s="11" t="s">
        <v>456</v>
      </c>
      <c r="E54" s="12">
        <v>1</v>
      </c>
      <c r="F54" s="11" t="s">
        <v>393</v>
      </c>
      <c r="G54" s="30">
        <v>40</v>
      </c>
      <c r="H54" s="15">
        <v>20</v>
      </c>
      <c r="I54" s="15">
        <f t="shared" si="0"/>
        <v>60</v>
      </c>
      <c r="J54" s="12">
        <f>IF(ISBLANK(B54),"",E54*(IF(LEFT(RIGHT(F54,2),1)="2",2,IF(LEFT(RIGHT(F54,2),1)="3",3,IF(LEFT(RIGHT(F54,2),1)="4",4,1)))))</f>
        <v>1</v>
      </c>
      <c r="K54" s="50">
        <f>IF(A54= "",0,MONTH(A54))</f>
        <v>1</v>
      </c>
      <c r="R54" s="52">
        <f t="shared" si="3"/>
        <v>8</v>
      </c>
      <c r="S54" s="10">
        <v>43516</v>
      </c>
      <c r="T54" s="7">
        <f>IFERROR(VLOOKUP((S54-1),'Boarding Tallies'!$E$1:$G$71,3,FALSE),0)</f>
        <v>20</v>
      </c>
    </row>
    <row r="55" spans="1:20" x14ac:dyDescent="0.3">
      <c r="A55" s="10">
        <v>43471</v>
      </c>
      <c r="B55" s="11" t="s">
        <v>457</v>
      </c>
      <c r="C55" s="11" t="s">
        <v>458</v>
      </c>
      <c r="E55" s="12">
        <v>1</v>
      </c>
      <c r="F55" s="11" t="s">
        <v>388</v>
      </c>
      <c r="G55" s="30">
        <v>33</v>
      </c>
      <c r="H55" s="15">
        <v>40</v>
      </c>
      <c r="I55" s="15">
        <f t="shared" si="0"/>
        <v>73</v>
      </c>
      <c r="J55" s="12">
        <f>IF(ISBLANK(B55),"",E55*(IF(LEFT(RIGHT(F55,2),1)="2",2,IF(LEFT(RIGHT(F55,2),1)="3",3,IF(LEFT(RIGHT(F55,2),1)="4",4,1)))))</f>
        <v>1</v>
      </c>
      <c r="K55" s="50">
        <f>IF(A55= "",0,MONTH(A55))</f>
        <v>1</v>
      </c>
      <c r="R55" s="52">
        <f t="shared" si="3"/>
        <v>8</v>
      </c>
      <c r="S55" s="10">
        <v>43517</v>
      </c>
      <c r="T55" s="7">
        <f>IFERROR(VLOOKUP((S55-1),'Boarding Tallies'!$E$1:$G$71,3,FALSE),0)</f>
        <v>23</v>
      </c>
    </row>
    <row r="56" spans="1:20" x14ac:dyDescent="0.3">
      <c r="A56" s="10">
        <v>43471</v>
      </c>
      <c r="B56" s="11" t="s">
        <v>254</v>
      </c>
      <c r="C56" s="11" t="s">
        <v>396</v>
      </c>
      <c r="D56" s="11">
        <v>67289</v>
      </c>
      <c r="E56" s="12">
        <v>1</v>
      </c>
      <c r="F56" s="53" t="str">
        <f>IF(ISBLANK($D56),"",VLOOKUP($D56,'Boarding Packages'!$A:$H,4,FALSE))</f>
        <v>Std Suite Prem</v>
      </c>
      <c r="G56" s="54">
        <f>IF(ISBLANK($D56),0,E56*VLOOKUP($D56,'Boarding Packages'!$A:$H,8,FALSE))</f>
        <v>48</v>
      </c>
      <c r="I56" s="15">
        <f t="shared" si="0"/>
        <v>48</v>
      </c>
      <c r="J56" s="12">
        <f>IF(ISBLANK(B56),"",E56*(IF(LEFT(RIGHT(F56,2),1)="2",2,IF(LEFT(RIGHT(F56,2),1)="3",3,IF(LEFT(RIGHT(F56,2),1)="4",4,1)))))</f>
        <v>1</v>
      </c>
      <c r="K56" s="50">
        <f>IF(A56= "",0,MONTH(A56))</f>
        <v>1</v>
      </c>
      <c r="R56" s="52">
        <f t="shared" si="3"/>
        <v>8</v>
      </c>
      <c r="S56" s="10">
        <v>43518</v>
      </c>
      <c r="T56" s="7">
        <f>IFERROR(VLOOKUP((S56-1),'Boarding Tallies'!$E$1:$G$71,3,FALSE),0)</f>
        <v>34</v>
      </c>
    </row>
    <row r="57" spans="1:20" x14ac:dyDescent="0.3">
      <c r="A57" s="55">
        <v>43471</v>
      </c>
      <c r="B57" s="56" t="s">
        <v>459</v>
      </c>
      <c r="C57" s="56" t="s">
        <v>460</v>
      </c>
      <c r="D57" s="56"/>
      <c r="E57" s="57">
        <v>1</v>
      </c>
      <c r="F57" s="56" t="s">
        <v>388</v>
      </c>
      <c r="G57" s="58">
        <v>33</v>
      </c>
      <c r="H57" s="59">
        <v>20</v>
      </c>
      <c r="I57" s="59">
        <f t="shared" si="0"/>
        <v>53</v>
      </c>
      <c r="J57" s="57">
        <f>IF(ISBLANK(B57),"",E57*(IF(LEFT(RIGHT(F57,2),1)="2",2,IF(LEFT(RIGHT(F57,2),1)="3",3,IF(LEFT(RIGHT(F57,2),1)="4",4,1)))))</f>
        <v>1</v>
      </c>
      <c r="K57" s="50">
        <f>IF(A57= "",0,MONTH(A57))</f>
        <v>1</v>
      </c>
      <c r="R57" s="52">
        <f t="shared" si="3"/>
        <v>8</v>
      </c>
      <c r="S57" s="10">
        <v>43519</v>
      </c>
      <c r="T57" s="7">
        <f>IFERROR(VLOOKUP((S57-1),'Boarding Tallies'!$E$1:$G$71,3,FALSE),0)</f>
        <v>58</v>
      </c>
    </row>
    <row r="58" spans="1:20" x14ac:dyDescent="0.3">
      <c r="A58" s="10">
        <v>43472</v>
      </c>
      <c r="B58" s="11" t="s">
        <v>150</v>
      </c>
      <c r="C58" s="11" t="s">
        <v>461</v>
      </c>
      <c r="E58" s="12">
        <v>3</v>
      </c>
      <c r="F58" s="11" t="s">
        <v>388</v>
      </c>
      <c r="G58" s="30">
        <v>93</v>
      </c>
      <c r="H58" s="15">
        <v>80</v>
      </c>
      <c r="I58" s="15">
        <f t="shared" si="0"/>
        <v>173</v>
      </c>
      <c r="J58" s="12">
        <f>IF(ISBLANK(B58),"",E58*(IF(LEFT(RIGHT(F58,2),1)="2",2,IF(LEFT(RIGHT(F58,2),1)="3",3,IF(LEFT(RIGHT(F58,2),1)="4",4,1)))))</f>
        <v>3</v>
      </c>
      <c r="K58" s="50">
        <f>IF(A58= "",0,MONTH(A58))</f>
        <v>1</v>
      </c>
      <c r="R58" s="52">
        <f t="shared" si="3"/>
        <v>9</v>
      </c>
      <c r="S58" s="10">
        <v>43520</v>
      </c>
      <c r="T58" s="7">
        <f>IFERROR(VLOOKUP((S58-1),'Boarding Tallies'!$E$1:$G$71,3,FALSE),0)</f>
        <v>84</v>
      </c>
    </row>
    <row r="59" spans="1:20" x14ac:dyDescent="0.3">
      <c r="A59" s="10">
        <v>43472</v>
      </c>
      <c r="B59" s="11" t="s">
        <v>462</v>
      </c>
      <c r="C59" s="11" t="s">
        <v>463</v>
      </c>
      <c r="E59" s="12">
        <v>1</v>
      </c>
      <c r="F59" s="11" t="s">
        <v>434</v>
      </c>
      <c r="G59" s="30">
        <v>57</v>
      </c>
      <c r="H59" s="15">
        <v>32</v>
      </c>
      <c r="I59" s="15">
        <f t="shared" si="0"/>
        <v>89</v>
      </c>
      <c r="J59" s="12">
        <f>IF(ISBLANK(B59),"",E59*(IF(LEFT(RIGHT(F59,2),1)="2",2,IF(LEFT(RIGHT(F59,2),1)="3",3,IF(LEFT(RIGHT(F59,2),1)="4",4,1)))))</f>
        <v>1</v>
      </c>
      <c r="K59" s="50">
        <f>IF(A59= "",0,MONTH(A59))</f>
        <v>1</v>
      </c>
      <c r="R59" s="52">
        <f t="shared" si="3"/>
        <v>9</v>
      </c>
      <c r="S59" s="10">
        <v>43521</v>
      </c>
      <c r="T59" s="7">
        <f>IFERROR(VLOOKUP((S59-1),'Boarding Tallies'!$E$1:$G$71,3,FALSE),0)</f>
        <v>80</v>
      </c>
    </row>
    <row r="60" spans="1:20" x14ac:dyDescent="0.3">
      <c r="A60" s="10">
        <v>43472</v>
      </c>
      <c r="B60" s="11" t="s">
        <v>464</v>
      </c>
      <c r="C60" s="11" t="s">
        <v>465</v>
      </c>
      <c r="E60" s="12">
        <v>4</v>
      </c>
      <c r="F60" s="11" t="s">
        <v>410</v>
      </c>
      <c r="G60" s="30">
        <v>252</v>
      </c>
      <c r="H60" s="15">
        <v>200</v>
      </c>
      <c r="I60" s="15">
        <f t="shared" si="0"/>
        <v>452</v>
      </c>
      <c r="J60" s="12">
        <f>IF(ISBLANK(B60),"",E60*(IF(LEFT(RIGHT(F60,2),1)="2",2,IF(LEFT(RIGHT(F60,2),1)="3",3,IF(LEFT(RIGHT(F60,2),1)="4",4,1)))))</f>
        <v>8</v>
      </c>
      <c r="K60" s="50">
        <f>IF(A60= "",0,MONTH(A60))</f>
        <v>1</v>
      </c>
      <c r="R60" s="52">
        <f t="shared" si="3"/>
        <v>9</v>
      </c>
      <c r="S60" s="10">
        <v>43522</v>
      </c>
      <c r="T60" s="7">
        <f>IFERROR(VLOOKUP((S60-1),'Boarding Tallies'!$E$1:$G$71,3,FALSE),0)</f>
        <v>82</v>
      </c>
    </row>
    <row r="61" spans="1:20" x14ac:dyDescent="0.3">
      <c r="A61" s="55">
        <v>43472</v>
      </c>
      <c r="B61" s="56" t="s">
        <v>466</v>
      </c>
      <c r="C61" s="56" t="s">
        <v>467</v>
      </c>
      <c r="D61" s="56"/>
      <c r="E61" s="57">
        <v>2</v>
      </c>
      <c r="F61" s="56" t="s">
        <v>388</v>
      </c>
      <c r="G61" s="58">
        <v>66</v>
      </c>
      <c r="H61" s="59">
        <v>60</v>
      </c>
      <c r="I61" s="59">
        <f t="shared" si="0"/>
        <v>126</v>
      </c>
      <c r="J61" s="57">
        <f>IF(ISBLANK(B61),"",E61*(IF(LEFT(RIGHT(F61,2),1)="2",2,IF(LEFT(RIGHT(F61,2),1)="3",3,IF(LEFT(RIGHT(F61,2),1)="4",4,1)))))</f>
        <v>2</v>
      </c>
      <c r="K61" s="50">
        <f>IF(A61= "",0,MONTH(A61))</f>
        <v>1</v>
      </c>
      <c r="R61" s="52">
        <f t="shared" si="3"/>
        <v>9</v>
      </c>
      <c r="S61" s="10">
        <v>43523</v>
      </c>
      <c r="T61" s="7">
        <f>IFERROR(VLOOKUP((S61-1),'Boarding Tallies'!$E$1:$G$71,3,FALSE),0)</f>
        <v>84</v>
      </c>
    </row>
    <row r="62" spans="1:20" x14ac:dyDescent="0.3">
      <c r="A62" s="10">
        <v>43473</v>
      </c>
      <c r="B62" s="11" t="s">
        <v>468</v>
      </c>
      <c r="C62" s="11" t="s">
        <v>469</v>
      </c>
      <c r="E62" s="12">
        <v>2</v>
      </c>
      <c r="F62" s="11" t="s">
        <v>393</v>
      </c>
      <c r="G62" s="30">
        <v>84</v>
      </c>
      <c r="H62" s="15">
        <v>40</v>
      </c>
      <c r="I62" s="15">
        <f t="shared" si="0"/>
        <v>124</v>
      </c>
      <c r="J62" s="12">
        <f>IF(ISBLANK(B62),"",E62*(IF(LEFT(RIGHT(F62,2),1)="2",2,IF(LEFT(RIGHT(F62,2),1)="3",3,IF(LEFT(RIGHT(F62,2),1)="4",4,1)))))</f>
        <v>2</v>
      </c>
      <c r="K62" s="50">
        <f>IF(A62= "",0,MONTH(A62))</f>
        <v>1</v>
      </c>
      <c r="R62" s="52">
        <f t="shared" si="3"/>
        <v>9</v>
      </c>
      <c r="S62" s="10">
        <v>43524</v>
      </c>
      <c r="T62" s="7">
        <f>IFERROR(VLOOKUP((S62-1),'Boarding Tallies'!$E$1:$G$71,3,FALSE),0)</f>
        <v>82</v>
      </c>
    </row>
    <row r="63" spans="1:20" x14ac:dyDescent="0.3">
      <c r="A63" s="55">
        <v>43473</v>
      </c>
      <c r="B63" s="56" t="s">
        <v>357</v>
      </c>
      <c r="C63" s="56" t="s">
        <v>439</v>
      </c>
      <c r="D63" s="56">
        <v>68899</v>
      </c>
      <c r="E63" s="57">
        <v>3</v>
      </c>
      <c r="F63" s="61" t="str">
        <f>IF(ISBLANK($D63),"",VLOOKUP($D63,'Boarding Packages'!$A:$H,4,FALSE))</f>
        <v>XL Suite Prem</v>
      </c>
      <c r="G63" s="62">
        <f>IF(ISBLANK($D63),0,E63*VLOOKUP($D63,'Boarding Packages'!$A:$H,8,FALSE))</f>
        <v>174</v>
      </c>
      <c r="H63" s="59"/>
      <c r="I63" s="59">
        <f t="shared" si="0"/>
        <v>174</v>
      </c>
      <c r="J63" s="57">
        <f>IF(ISBLANK(B63),"",E63*(IF(LEFT(RIGHT(F63,2),1)="2",2,IF(LEFT(RIGHT(F63,2),1)="3",3,IF(LEFT(RIGHT(F63,2),1)="4",4,1)))))</f>
        <v>3</v>
      </c>
      <c r="K63" s="50">
        <f>IF(A63= "",0,MONTH(A63))</f>
        <v>1</v>
      </c>
      <c r="R63" s="52">
        <f t="shared" si="3"/>
        <v>9</v>
      </c>
      <c r="S63" s="10">
        <v>43525</v>
      </c>
      <c r="T63" s="7">
        <f>IFERROR(VLOOKUP((S63-1),'Boarding Tallies'!$E$1:$G$71,3,FALSE),0)</f>
        <v>76</v>
      </c>
    </row>
    <row r="64" spans="1:20" x14ac:dyDescent="0.3">
      <c r="A64" s="10">
        <v>43474</v>
      </c>
      <c r="B64" s="11" t="s">
        <v>470</v>
      </c>
      <c r="C64" s="11" t="s">
        <v>471</v>
      </c>
      <c r="E64" s="12">
        <v>1</v>
      </c>
      <c r="F64" s="11" t="s">
        <v>393</v>
      </c>
      <c r="G64" s="30">
        <v>42</v>
      </c>
      <c r="H64" s="15">
        <v>20</v>
      </c>
      <c r="I64" s="15">
        <f t="shared" si="0"/>
        <v>62</v>
      </c>
      <c r="J64" s="12">
        <f>IF(ISBLANK(B64),"",E64*(IF(LEFT(RIGHT(F64,2),1)="2",2,IF(LEFT(RIGHT(F64,2),1)="3",3,IF(LEFT(RIGHT(F64,2),1)="4",4,1)))))</f>
        <v>1</v>
      </c>
      <c r="K64" s="50">
        <f>IF(A64= "",0,MONTH(A64))</f>
        <v>1</v>
      </c>
      <c r="R64" s="52">
        <f t="shared" si="3"/>
        <v>9</v>
      </c>
      <c r="S64" s="10">
        <v>43526</v>
      </c>
      <c r="T64" s="7">
        <f>IFERROR(VLOOKUP((S64-1),'Boarding Tallies'!$I$1:$K$71,3,FALSE),0)</f>
        <v>74</v>
      </c>
    </row>
    <row r="65" spans="1:20" x14ac:dyDescent="0.3">
      <c r="A65" s="10">
        <v>43474</v>
      </c>
      <c r="B65" s="11" t="s">
        <v>472</v>
      </c>
      <c r="C65" s="11" t="s">
        <v>473</v>
      </c>
      <c r="E65" s="12">
        <v>5</v>
      </c>
      <c r="F65" s="11" t="s">
        <v>393</v>
      </c>
      <c r="G65" s="30">
        <v>210</v>
      </c>
      <c r="H65" s="15">
        <v>120</v>
      </c>
      <c r="I65" s="15">
        <f t="shared" si="0"/>
        <v>330</v>
      </c>
      <c r="J65" s="12">
        <f>IF(ISBLANK(B65),"",E65*(IF(LEFT(RIGHT(F65,2),1)="2",2,IF(LEFT(RIGHT(F65,2),1)="3",3,IF(LEFT(RIGHT(F65,2),1)="4",4,1)))))</f>
        <v>5</v>
      </c>
      <c r="K65" s="50">
        <f>IF(A65= "",0,MONTH(A65))</f>
        <v>1</v>
      </c>
      <c r="R65" s="52">
        <f t="shared" si="3"/>
        <v>10</v>
      </c>
      <c r="S65" s="10">
        <v>43527</v>
      </c>
      <c r="T65" s="7">
        <f>IFERROR(VLOOKUP((S65-1),'Boarding Tallies'!$I$1:$K$71,3,FALSE),0)</f>
        <v>55</v>
      </c>
    </row>
    <row r="66" spans="1:20" x14ac:dyDescent="0.3">
      <c r="A66" s="10">
        <v>43474</v>
      </c>
      <c r="B66" s="11" t="s">
        <v>325</v>
      </c>
      <c r="C66" s="11" t="s">
        <v>474</v>
      </c>
      <c r="D66" s="11">
        <v>67476</v>
      </c>
      <c r="E66" s="12">
        <v>1</v>
      </c>
      <c r="F66" s="53" t="str">
        <f>IF(ISBLANK($D66),"",VLOOKUP($D66,'Boarding Packages'!$A:$H,4,FALSE))</f>
        <v>Std Suite Prem</v>
      </c>
      <c r="G66" s="54">
        <f>IF(ISBLANK($D66),0,E66*VLOOKUP($D66,'Boarding Packages'!$A:$H,8,FALSE))</f>
        <v>48</v>
      </c>
      <c r="I66" s="15">
        <f t="shared" si="0"/>
        <v>48</v>
      </c>
      <c r="J66" s="12">
        <f>IF(ISBLANK(B66),"",E66*(IF(LEFT(RIGHT(F66,2),1)="2",2,IF(LEFT(RIGHT(F66,2),1)="3",3,IF(LEFT(RIGHT(F66,2),1)="4",4,1)))))</f>
        <v>1</v>
      </c>
      <c r="K66" s="50">
        <f>IF(A66= "",0,MONTH(A66))</f>
        <v>1</v>
      </c>
      <c r="R66" s="52">
        <f t="shared" si="3"/>
        <v>10</v>
      </c>
      <c r="S66" s="10">
        <v>43528</v>
      </c>
      <c r="T66" s="7">
        <f>IFERROR(VLOOKUP((S66-1),'Boarding Tallies'!$I$1:$K$71,3,FALSE),0)</f>
        <v>29</v>
      </c>
    </row>
    <row r="67" spans="1:20" x14ac:dyDescent="0.3">
      <c r="A67" s="10">
        <v>43474</v>
      </c>
      <c r="B67" s="11" t="s">
        <v>140</v>
      </c>
      <c r="C67" s="11" t="s">
        <v>475</v>
      </c>
      <c r="E67" s="12">
        <v>1</v>
      </c>
      <c r="F67" s="11" t="s">
        <v>388</v>
      </c>
      <c r="G67" s="30">
        <v>33</v>
      </c>
      <c r="H67" s="15">
        <v>40</v>
      </c>
      <c r="I67" s="15">
        <f t="shared" ref="I67:I130" si="5">IF(ISBLANK(B67),"",SUM(G67:H67))</f>
        <v>73</v>
      </c>
      <c r="J67" s="12">
        <f>IF(ISBLANK(B67),"",E67*(IF(LEFT(RIGHT(F67,2),1)="2",2,IF(LEFT(RIGHT(F67,2),1)="3",3,IF(LEFT(RIGHT(F67,2),1)="4",4,1)))))</f>
        <v>1</v>
      </c>
      <c r="K67" s="50">
        <f>IF(A67= "",0,MONTH(A67))</f>
        <v>1</v>
      </c>
      <c r="R67" s="52">
        <f t="shared" ref="R67:R130" si="6">INT(($S67-$S$2)/7)+1</f>
        <v>10</v>
      </c>
      <c r="S67" s="10">
        <v>43529</v>
      </c>
      <c r="T67" s="7">
        <f>IFERROR(VLOOKUP((S67-1),'Boarding Tallies'!$I$1:$K$71,3,FALSE),0)</f>
        <v>22</v>
      </c>
    </row>
    <row r="68" spans="1:20" x14ac:dyDescent="0.3">
      <c r="A68" s="10">
        <v>43474</v>
      </c>
      <c r="B68" s="11" t="s">
        <v>109</v>
      </c>
      <c r="C68" s="11" t="s">
        <v>476</v>
      </c>
      <c r="D68" s="11">
        <v>44511</v>
      </c>
      <c r="E68" s="12">
        <v>4</v>
      </c>
      <c r="F68" s="53" t="str">
        <f>IF(ISBLANK($D68),"",VLOOKUP($D68,'Boarding Packages'!$A:$H,4,FALSE))</f>
        <v>In/Out Suite Prem (2)</v>
      </c>
      <c r="G68" s="54">
        <f>IF(ISBLANK($D68),0,E68*VLOOKUP($D68,'Boarding Packages'!$A:$H,8,FALSE))</f>
        <v>372</v>
      </c>
      <c r="I68" s="15">
        <f t="shared" si="5"/>
        <v>372</v>
      </c>
      <c r="J68" s="12">
        <f>IF(ISBLANK(B68),"",E68*(IF(LEFT(RIGHT(F68,2),1)="2",2,IF(LEFT(RIGHT(F68,2),1)="3",3,IF(LEFT(RIGHT(F68,2),1)="4",4,1)))))</f>
        <v>8</v>
      </c>
      <c r="K68" s="50">
        <f>IF(A68= "",0,MONTH(A68))</f>
        <v>1</v>
      </c>
      <c r="R68" s="52">
        <f t="shared" si="6"/>
        <v>10</v>
      </c>
      <c r="S68" s="10">
        <v>43530</v>
      </c>
      <c r="T68" s="7">
        <f>IFERROR(VLOOKUP((S68-1),'Boarding Tallies'!$I$1:$K$71,3,FALSE),0)</f>
        <v>19</v>
      </c>
    </row>
    <row r="69" spans="1:20" x14ac:dyDescent="0.3">
      <c r="A69" s="55">
        <v>43474</v>
      </c>
      <c r="B69" s="56" t="s">
        <v>109</v>
      </c>
      <c r="C69" s="56" t="s">
        <v>476</v>
      </c>
      <c r="D69" s="56">
        <v>68725</v>
      </c>
      <c r="E69" s="57">
        <v>3</v>
      </c>
      <c r="F69" s="61" t="str">
        <f>IF(ISBLANK($D69),"",VLOOKUP($D69,'Boarding Packages'!$A:$H,4,FALSE))</f>
        <v>In/Out Suite Prem (2)</v>
      </c>
      <c r="G69" s="62">
        <f>IF(ISBLANK($D69),0,E69*VLOOKUP($D69,'Boarding Packages'!$A:$H,8,FALSE))</f>
        <v>345</v>
      </c>
      <c r="H69" s="59"/>
      <c r="I69" s="59">
        <f t="shared" si="5"/>
        <v>345</v>
      </c>
      <c r="J69" s="57">
        <f>IF(ISBLANK(B69),"",E69*(IF(LEFT(RIGHT(F69,2),1)="2",2,IF(LEFT(RIGHT(F69,2),1)="3",3,IF(LEFT(RIGHT(F69,2),1)="4",4,1)))))</f>
        <v>6</v>
      </c>
      <c r="K69" s="50">
        <f>IF(A69= "",0,MONTH(A69))</f>
        <v>1</v>
      </c>
      <c r="R69" s="52">
        <f t="shared" si="6"/>
        <v>10</v>
      </c>
      <c r="S69" s="10">
        <v>43531</v>
      </c>
      <c r="T69" s="7">
        <f>IFERROR(VLOOKUP((S69-1),'Boarding Tallies'!$I$1:$K$71,3,FALSE),0)</f>
        <v>18</v>
      </c>
    </row>
    <row r="70" spans="1:20" x14ac:dyDescent="0.3">
      <c r="A70" s="10">
        <v>43475</v>
      </c>
      <c r="B70" s="11" t="s">
        <v>477</v>
      </c>
      <c r="C70" s="11" t="s">
        <v>478</v>
      </c>
      <c r="E70" s="12">
        <v>1</v>
      </c>
      <c r="F70" s="11" t="s">
        <v>388</v>
      </c>
      <c r="G70" s="30">
        <v>33</v>
      </c>
      <c r="H70" s="15">
        <v>20</v>
      </c>
      <c r="I70" s="15">
        <f t="shared" si="5"/>
        <v>53</v>
      </c>
      <c r="J70" s="12">
        <f>IF(ISBLANK(B70),"",E70*(IF(LEFT(RIGHT(F70,2),1)="2",2,IF(LEFT(RIGHT(F70,2),1)="3",3,IF(LEFT(RIGHT(F70,2),1)="4",4,1)))))</f>
        <v>1</v>
      </c>
      <c r="K70" s="50">
        <f>IF(A70= "",0,MONTH(A70))</f>
        <v>1</v>
      </c>
      <c r="R70" s="52">
        <f t="shared" si="6"/>
        <v>10</v>
      </c>
      <c r="S70" s="10">
        <v>43532</v>
      </c>
      <c r="T70" s="7">
        <f>IFERROR(VLOOKUP((S70-1),'Boarding Tallies'!$I$1:$K$71,3,FALSE),0)</f>
        <v>25</v>
      </c>
    </row>
    <row r="71" spans="1:20" x14ac:dyDescent="0.3">
      <c r="A71" s="10">
        <v>43475</v>
      </c>
      <c r="B71" s="11" t="s">
        <v>206</v>
      </c>
      <c r="C71" s="11" t="s">
        <v>424</v>
      </c>
      <c r="D71" s="11">
        <v>62521</v>
      </c>
      <c r="E71" s="12">
        <v>1</v>
      </c>
      <c r="F71" s="53" t="str">
        <f>IF(ISBLANK($D71),"",VLOOKUP($D71,'Boarding Packages'!$A:$H,4,FALSE))</f>
        <v>Std Suite Prem</v>
      </c>
      <c r="G71" s="54">
        <f>IF(ISBLANK($D71),0,E71*VLOOKUP($D71,'Boarding Packages'!$A:$H,8,FALSE))</f>
        <v>50</v>
      </c>
      <c r="I71" s="15">
        <f t="shared" si="5"/>
        <v>50</v>
      </c>
      <c r="J71" s="12">
        <f>IF(ISBLANK(B71),"",E71*(IF(LEFT(RIGHT(F71,2),1)="2",2,IF(LEFT(RIGHT(F71,2),1)="3",3,IF(LEFT(RIGHT(F71,2),1)="4",4,1)))))</f>
        <v>1</v>
      </c>
      <c r="K71" s="50">
        <f>IF(A71= "",0,MONTH(A71))</f>
        <v>1</v>
      </c>
      <c r="R71" s="52">
        <f t="shared" si="6"/>
        <v>10</v>
      </c>
      <c r="S71" s="10">
        <v>43533</v>
      </c>
      <c r="T71" s="7">
        <f>IFERROR(VLOOKUP((S71-1),'Boarding Tallies'!$I$1:$K$71,3,FALSE),0)</f>
        <v>34</v>
      </c>
    </row>
    <row r="72" spans="1:20" x14ac:dyDescent="0.3">
      <c r="A72" s="10">
        <v>43475</v>
      </c>
      <c r="B72" s="11" t="s">
        <v>263</v>
      </c>
      <c r="C72" s="11" t="s">
        <v>479</v>
      </c>
      <c r="D72" s="11">
        <v>64264</v>
      </c>
      <c r="E72" s="12">
        <v>5</v>
      </c>
      <c r="F72" s="53" t="str">
        <f>IF(ISBLANK($D72),"",VLOOKUP($D72,'Boarding Packages'!$A:$H,4,FALSE))</f>
        <v>In/Out Suite Prem</v>
      </c>
      <c r="G72" s="54">
        <f>IF(ISBLANK($D72),0,E72*VLOOKUP($D72,'Boarding Packages'!$A:$H,8,FALSE))</f>
        <v>350</v>
      </c>
      <c r="H72" s="15">
        <v>36</v>
      </c>
      <c r="I72" s="15">
        <f t="shared" si="5"/>
        <v>386</v>
      </c>
      <c r="J72" s="12">
        <f>IF(ISBLANK(B72),"",E72*(IF(LEFT(RIGHT(F72,2),1)="2",2,IF(LEFT(RIGHT(F72,2),1)="3",3,IF(LEFT(RIGHT(F72,2),1)="4",4,1)))))</f>
        <v>5</v>
      </c>
      <c r="K72" s="50">
        <f>IF(A72= "",0,MONTH(A72))</f>
        <v>1</v>
      </c>
      <c r="R72" s="52">
        <f t="shared" si="6"/>
        <v>11</v>
      </c>
      <c r="S72" s="10">
        <v>43534</v>
      </c>
      <c r="T72" s="7">
        <f>IFERROR(VLOOKUP((S72-1),'Boarding Tallies'!$I$1:$K$71,3,FALSE),0)</f>
        <v>42</v>
      </c>
    </row>
    <row r="73" spans="1:20" x14ac:dyDescent="0.3">
      <c r="A73" s="10">
        <v>43475</v>
      </c>
      <c r="B73" s="11" t="s">
        <v>263</v>
      </c>
      <c r="C73" s="11" t="s">
        <v>479</v>
      </c>
      <c r="D73" s="11">
        <v>68929</v>
      </c>
      <c r="E73" s="12">
        <v>5</v>
      </c>
      <c r="F73" s="53" t="str">
        <f>IF(ISBLANK($D73),"",VLOOKUP($D73,'Boarding Packages'!$A:$H,4,FALSE))</f>
        <v>In/Out Suite Prem</v>
      </c>
      <c r="G73" s="54">
        <f>IF(ISBLANK($D73),0,E73*VLOOKUP($D73,'Boarding Packages'!$A:$H,8,FALSE))</f>
        <v>350</v>
      </c>
      <c r="H73" s="15">
        <v>36</v>
      </c>
      <c r="I73" s="15">
        <f t="shared" si="5"/>
        <v>386</v>
      </c>
      <c r="J73" s="12">
        <f>IF(ISBLANK(B73),"",E73*(IF(LEFT(RIGHT(F73,2),1)="2",2,IF(LEFT(RIGHT(F73,2),1)="3",3,IF(LEFT(RIGHT(F73,2),1)="4",4,1)))))</f>
        <v>5</v>
      </c>
      <c r="K73" s="50">
        <f>IF(A73= "",0,MONTH(A73))</f>
        <v>1</v>
      </c>
      <c r="R73" s="52">
        <f t="shared" si="6"/>
        <v>11</v>
      </c>
      <c r="S73" s="10">
        <v>43535</v>
      </c>
      <c r="T73" s="7">
        <f>IFERROR(VLOOKUP((S73-1),'Boarding Tallies'!$I$1:$K$71,3,FALSE),0)</f>
        <v>36</v>
      </c>
    </row>
    <row r="74" spans="1:20" x14ac:dyDescent="0.3">
      <c r="A74" s="10">
        <v>43475</v>
      </c>
      <c r="B74" s="11" t="s">
        <v>480</v>
      </c>
      <c r="C74" s="11" t="s">
        <v>481</v>
      </c>
      <c r="E74" s="12">
        <v>4</v>
      </c>
      <c r="F74" s="11" t="s">
        <v>388</v>
      </c>
      <c r="G74" s="30">
        <v>124</v>
      </c>
      <c r="I74" s="15">
        <f t="shared" si="5"/>
        <v>124</v>
      </c>
      <c r="J74" s="12">
        <f>IF(ISBLANK(B74),"",E74*(IF(LEFT(RIGHT(F74,2),1)="2",2,IF(LEFT(RIGHT(F74,2),1)="3",3,IF(LEFT(RIGHT(F74,2),1)="4",4,1)))))</f>
        <v>4</v>
      </c>
      <c r="K74" s="50">
        <f>IF(A74= "",0,MONTH(A74))</f>
        <v>1</v>
      </c>
      <c r="R74" s="52">
        <f t="shared" si="6"/>
        <v>11</v>
      </c>
      <c r="S74" s="10">
        <v>43536</v>
      </c>
      <c r="T74" s="7">
        <f>IFERROR(VLOOKUP((S74-1),'Boarding Tallies'!$I$1:$K$71,3,FALSE),0)</f>
        <v>31</v>
      </c>
    </row>
    <row r="75" spans="1:20" x14ac:dyDescent="0.3">
      <c r="A75" s="55">
        <v>43475</v>
      </c>
      <c r="B75" s="56" t="s">
        <v>482</v>
      </c>
      <c r="C75" s="56" t="s">
        <v>483</v>
      </c>
      <c r="D75" s="56"/>
      <c r="E75" s="57">
        <v>1</v>
      </c>
      <c r="F75" s="56" t="s">
        <v>388</v>
      </c>
      <c r="G75" s="58">
        <v>33</v>
      </c>
      <c r="H75" s="59">
        <v>40</v>
      </c>
      <c r="I75" s="59">
        <f t="shared" si="5"/>
        <v>73</v>
      </c>
      <c r="J75" s="57">
        <f>IF(ISBLANK(B75),"",E75*(IF(LEFT(RIGHT(F75,2),1)="2",2,IF(LEFT(RIGHT(F75,2),1)="3",3,IF(LEFT(RIGHT(F75,2),1)="4",4,1)))))</f>
        <v>1</v>
      </c>
      <c r="K75" s="50">
        <f>IF(A75= "",0,MONTH(A75))</f>
        <v>1</v>
      </c>
      <c r="R75" s="52">
        <f t="shared" si="6"/>
        <v>11</v>
      </c>
      <c r="S75" s="10">
        <v>43537</v>
      </c>
      <c r="T75" s="7">
        <f>IFERROR(VLOOKUP((S75-1),'Boarding Tallies'!$I$1:$K$71,3,FALSE),0)</f>
        <v>33</v>
      </c>
    </row>
    <row r="76" spans="1:20" x14ac:dyDescent="0.3">
      <c r="A76" s="10">
        <v>43476</v>
      </c>
      <c r="B76" s="11" t="s">
        <v>470</v>
      </c>
      <c r="C76" s="11" t="s">
        <v>471</v>
      </c>
      <c r="E76" s="12">
        <v>1</v>
      </c>
      <c r="F76" s="11" t="s">
        <v>393</v>
      </c>
      <c r="G76" s="30">
        <v>42</v>
      </c>
      <c r="I76" s="15">
        <f t="shared" si="5"/>
        <v>42</v>
      </c>
      <c r="J76" s="12">
        <f>IF(ISBLANK(B76),"",E76*(IF(LEFT(RIGHT(F76,2),1)="2",2,IF(LEFT(RIGHT(F76,2),1)="3",3,IF(LEFT(RIGHT(F76,2),1)="4",4,1)))))</f>
        <v>1</v>
      </c>
      <c r="K76" s="50">
        <f>IF(A76= "",0,MONTH(A76))</f>
        <v>1</v>
      </c>
      <c r="R76" s="52">
        <f t="shared" si="6"/>
        <v>11</v>
      </c>
      <c r="S76" s="10">
        <v>43538</v>
      </c>
      <c r="T76" s="7">
        <f>IFERROR(VLOOKUP((S76-1),'Boarding Tallies'!$I$1:$K$71,3,FALSE),0)</f>
        <v>29</v>
      </c>
    </row>
    <row r="77" spans="1:20" x14ac:dyDescent="0.3">
      <c r="A77" s="10">
        <v>43476</v>
      </c>
      <c r="B77" s="11" t="s">
        <v>484</v>
      </c>
      <c r="C77" s="11" t="s">
        <v>485</v>
      </c>
      <c r="E77" s="12">
        <v>11</v>
      </c>
      <c r="F77" s="11" t="s">
        <v>388</v>
      </c>
      <c r="G77" s="30">
        <v>341</v>
      </c>
      <c r="H77" s="15">
        <v>76</v>
      </c>
      <c r="I77" s="15">
        <f t="shared" si="5"/>
        <v>417</v>
      </c>
      <c r="J77" s="12">
        <f>IF(ISBLANK(B77),"",E77*(IF(LEFT(RIGHT(F77,2),1)="2",2,IF(LEFT(RIGHT(F77,2),1)="3",3,IF(LEFT(RIGHT(F77,2),1)="4",4,1)))))</f>
        <v>11</v>
      </c>
      <c r="K77" s="50">
        <f>IF(A77= "",0,MONTH(A77))</f>
        <v>1</v>
      </c>
      <c r="R77" s="52">
        <f t="shared" si="6"/>
        <v>11</v>
      </c>
      <c r="S77" s="10">
        <v>43539</v>
      </c>
      <c r="T77" s="7">
        <f>IFERROR(VLOOKUP((S77-1),'Boarding Tallies'!$I$1:$K$71,3,FALSE),0)</f>
        <v>26</v>
      </c>
    </row>
    <row r="78" spans="1:20" x14ac:dyDescent="0.3">
      <c r="A78" s="55">
        <v>43476</v>
      </c>
      <c r="B78" s="56" t="s">
        <v>354</v>
      </c>
      <c r="C78" s="56" t="s">
        <v>474</v>
      </c>
      <c r="D78" s="56">
        <v>69136</v>
      </c>
      <c r="E78" s="57">
        <v>9</v>
      </c>
      <c r="F78" s="61" t="str">
        <f>IF(ISBLANK($D78),"",VLOOKUP($D78,'Boarding Packages'!$A:$H,4,FALSE))</f>
        <v>In/Out Suite Prem</v>
      </c>
      <c r="G78" s="62">
        <f>IF(ISBLANK($D78),0,E78*VLOOKUP($D78,'Boarding Packages'!$A:$H,8,FALSE))</f>
        <v>648</v>
      </c>
      <c r="H78" s="59"/>
      <c r="I78" s="59">
        <f t="shared" si="5"/>
        <v>648</v>
      </c>
      <c r="J78" s="57">
        <f>IF(ISBLANK(B78),"",E78*(IF(LEFT(RIGHT(F78,2),1)="2",2,IF(LEFT(RIGHT(F78,2),1)="3",3,IF(LEFT(RIGHT(F78,2),1)="4",4,1)))))</f>
        <v>9</v>
      </c>
      <c r="K78" s="50">
        <f>IF(A78= "",0,MONTH(A78))</f>
        <v>1</v>
      </c>
      <c r="R78" s="52">
        <f t="shared" si="6"/>
        <v>11</v>
      </c>
      <c r="S78" s="10">
        <v>43540</v>
      </c>
      <c r="T78" s="7">
        <f>IFERROR(VLOOKUP((S78-1),'Boarding Tallies'!$I$1:$K$71,3,FALSE),0)</f>
        <v>33</v>
      </c>
    </row>
    <row r="79" spans="1:20" x14ac:dyDescent="0.3">
      <c r="A79" s="10">
        <v>43477</v>
      </c>
      <c r="B79" s="11" t="s">
        <v>246</v>
      </c>
      <c r="C79" s="11" t="s">
        <v>443</v>
      </c>
      <c r="D79" s="11">
        <v>68757</v>
      </c>
      <c r="E79" s="12">
        <v>1</v>
      </c>
      <c r="F79" s="53" t="str">
        <f>IF(ISBLANK($D79),"",VLOOKUP($D79,'Boarding Packages'!$A:$H,4,FALSE))</f>
        <v>Std Suite Prem (2)</v>
      </c>
      <c r="G79" s="54">
        <f>IF(ISBLANK($D79),0,E79*VLOOKUP($D79,'Boarding Packages'!$A:$H,8,FALSE))</f>
        <v>100</v>
      </c>
      <c r="I79" s="15">
        <f t="shared" si="5"/>
        <v>100</v>
      </c>
      <c r="J79" s="12">
        <f>IF(ISBLANK(B79),"",E79*(IF(LEFT(RIGHT(F79,2),1)="2",2,IF(LEFT(RIGHT(F79,2),1)="3",3,IF(LEFT(RIGHT(F79,2),1)="4",4,1)))))</f>
        <v>2</v>
      </c>
      <c r="K79" s="50">
        <f>IF(A79= "",0,MONTH(A79))</f>
        <v>1</v>
      </c>
      <c r="R79" s="52">
        <f t="shared" si="6"/>
        <v>12</v>
      </c>
      <c r="S79" s="10">
        <v>43541</v>
      </c>
      <c r="T79" s="7">
        <f>IFERROR(VLOOKUP((S79-1),'Boarding Tallies'!$I$1:$K$71,3,FALSE),0)</f>
        <v>35</v>
      </c>
    </row>
    <row r="80" spans="1:20" x14ac:dyDescent="0.3">
      <c r="A80" s="10">
        <v>43477</v>
      </c>
      <c r="B80" s="11" t="s">
        <v>486</v>
      </c>
      <c r="C80" s="11" t="s">
        <v>487</v>
      </c>
      <c r="E80" s="12">
        <v>6</v>
      </c>
      <c r="F80" s="11" t="s">
        <v>393</v>
      </c>
      <c r="G80" s="30">
        <v>252</v>
      </c>
      <c r="H80" s="15">
        <v>212</v>
      </c>
      <c r="I80" s="15">
        <f t="shared" si="5"/>
        <v>464</v>
      </c>
      <c r="J80" s="12">
        <f>IF(ISBLANK(B80),"",E80*(IF(LEFT(RIGHT(F80,2),1)="2",2,IF(LEFT(RIGHT(F80,2),1)="3",3,IF(LEFT(RIGHT(F80,2),1)="4",4,1)))))</f>
        <v>6</v>
      </c>
      <c r="K80" s="50">
        <f>IF(A80= "",0,MONTH(A80))</f>
        <v>1</v>
      </c>
      <c r="R80" s="52">
        <f t="shared" si="6"/>
        <v>12</v>
      </c>
      <c r="S80" s="10">
        <v>43542</v>
      </c>
      <c r="T80" s="7">
        <f>IFERROR(VLOOKUP((S80-1),'Boarding Tallies'!$I$1:$K$71,3,FALSE),0)</f>
        <v>30</v>
      </c>
    </row>
    <row r="81" spans="1:20" x14ac:dyDescent="0.3">
      <c r="A81" s="10">
        <v>43477</v>
      </c>
      <c r="B81" s="11" t="s">
        <v>486</v>
      </c>
      <c r="C81" s="11" t="s">
        <v>488</v>
      </c>
      <c r="E81" s="12">
        <v>4</v>
      </c>
      <c r="F81" s="11" t="s">
        <v>393</v>
      </c>
      <c r="G81" s="30">
        <v>168</v>
      </c>
      <c r="H81" s="15">
        <v>148</v>
      </c>
      <c r="I81" s="15">
        <f t="shared" si="5"/>
        <v>316</v>
      </c>
      <c r="J81" s="12">
        <f>IF(ISBLANK(B81),"",E81*(IF(LEFT(RIGHT(F81,2),1)="2",2,IF(LEFT(RIGHT(F81,2),1)="3",3,IF(LEFT(RIGHT(F81,2),1)="4",4,1)))))</f>
        <v>4</v>
      </c>
      <c r="K81" s="50">
        <f>IF(A81= "",0,MONTH(A81))</f>
        <v>1</v>
      </c>
      <c r="R81" s="52">
        <f t="shared" si="6"/>
        <v>12</v>
      </c>
      <c r="S81" s="10">
        <v>43543</v>
      </c>
      <c r="T81" s="7">
        <f>IFERROR(VLOOKUP((S81-1),'Boarding Tallies'!$I$1:$K$71,3,FALSE),0)</f>
        <v>30</v>
      </c>
    </row>
    <row r="82" spans="1:20" x14ac:dyDescent="0.3">
      <c r="A82" s="10">
        <v>43477</v>
      </c>
      <c r="B82" s="11" t="s">
        <v>489</v>
      </c>
      <c r="C82" s="11" t="s">
        <v>490</v>
      </c>
      <c r="E82" s="12">
        <v>1</v>
      </c>
      <c r="F82" s="11" t="s">
        <v>388</v>
      </c>
      <c r="G82" s="30">
        <v>33</v>
      </c>
      <c r="I82" s="15">
        <f t="shared" si="5"/>
        <v>33</v>
      </c>
      <c r="J82" s="12">
        <f>IF(ISBLANK(B82),"",E82*(IF(LEFT(RIGHT(F82,2),1)="2",2,IF(LEFT(RIGHT(F82,2),1)="3",3,IF(LEFT(RIGHT(F82,2),1)="4",4,1)))))</f>
        <v>1</v>
      </c>
      <c r="K82" s="50">
        <f>IF(A82= "",0,MONTH(A82))</f>
        <v>1</v>
      </c>
      <c r="R82" s="52">
        <f t="shared" si="6"/>
        <v>12</v>
      </c>
      <c r="S82" s="10">
        <v>43544</v>
      </c>
      <c r="T82" s="7">
        <f>IFERROR(VLOOKUP((S82-1),'Boarding Tallies'!$I$1:$K$71,3,FALSE),0)</f>
        <v>26</v>
      </c>
    </row>
    <row r="83" spans="1:20" x14ac:dyDescent="0.3">
      <c r="A83" s="10">
        <v>43477</v>
      </c>
      <c r="B83" s="11" t="s">
        <v>358</v>
      </c>
      <c r="C83" s="11" t="s">
        <v>491</v>
      </c>
      <c r="D83" s="11">
        <v>69277</v>
      </c>
      <c r="E83" s="12">
        <v>7</v>
      </c>
      <c r="F83" s="53" t="str">
        <f>IF(ISBLANK($D83),"",VLOOKUP($D83,'Boarding Packages'!$A:$H,4,FALSE))</f>
        <v>Std Suite Prem</v>
      </c>
      <c r="G83" s="54">
        <f>IF(ISBLANK($D83),0,E83*VLOOKUP($D83,'Boarding Packages'!$A:$H,8,FALSE))</f>
        <v>371</v>
      </c>
      <c r="H83" s="15">
        <v>21</v>
      </c>
      <c r="I83" s="15">
        <f t="shared" si="5"/>
        <v>392</v>
      </c>
      <c r="J83" s="12">
        <f>IF(ISBLANK(B83),"",E83*(IF(LEFT(RIGHT(F83,2),1)="2",2,IF(LEFT(RIGHT(F83,2),1)="3",3,IF(LEFT(RIGHT(F83,2),1)="4",4,1)))))</f>
        <v>7</v>
      </c>
      <c r="K83" s="50">
        <f>IF(A83= "",0,MONTH(A83))</f>
        <v>1</v>
      </c>
      <c r="R83" s="52">
        <f t="shared" si="6"/>
        <v>12</v>
      </c>
      <c r="S83" s="10">
        <v>43545</v>
      </c>
      <c r="T83" s="7">
        <f>IFERROR(VLOOKUP((S83-1),'Boarding Tallies'!$I$1:$K$71,3,FALSE),0)</f>
        <v>22</v>
      </c>
    </row>
    <row r="84" spans="1:20" x14ac:dyDescent="0.3">
      <c r="A84" s="10">
        <v>43477</v>
      </c>
      <c r="B84" s="11" t="s">
        <v>358</v>
      </c>
      <c r="C84" s="11" t="s">
        <v>491</v>
      </c>
      <c r="E84" s="12">
        <v>1</v>
      </c>
      <c r="F84" s="11" t="s">
        <v>388</v>
      </c>
      <c r="G84" s="30">
        <v>31</v>
      </c>
      <c r="H84" s="15">
        <v>22</v>
      </c>
      <c r="I84" s="15">
        <f t="shared" si="5"/>
        <v>53</v>
      </c>
      <c r="J84" s="12">
        <f>IF(ISBLANK(B84),"",E84*(IF(LEFT(RIGHT(F84,2),1)="2",2,IF(LEFT(RIGHT(F84,2),1)="3",3,IF(LEFT(RIGHT(F84,2),1)="4",4,1)))))</f>
        <v>1</v>
      </c>
      <c r="K84" s="50">
        <f>IF(A84= "",0,MONTH(A84))</f>
        <v>1</v>
      </c>
      <c r="R84" s="52">
        <f t="shared" si="6"/>
        <v>12</v>
      </c>
      <c r="S84" s="10">
        <v>43546</v>
      </c>
      <c r="T84" s="7">
        <f>IFERROR(VLOOKUP((S84-1),'Boarding Tallies'!$I$1:$K$71,3,FALSE),0)</f>
        <v>24</v>
      </c>
    </row>
    <row r="85" spans="1:20" x14ac:dyDescent="0.3">
      <c r="A85" s="10">
        <v>43477</v>
      </c>
      <c r="B85" s="11" t="s">
        <v>435</v>
      </c>
      <c r="C85" s="11" t="s">
        <v>436</v>
      </c>
      <c r="E85" s="12">
        <v>1</v>
      </c>
      <c r="F85" s="11" t="s">
        <v>407</v>
      </c>
      <c r="G85" s="30">
        <v>72</v>
      </c>
      <c r="H85" s="15">
        <v>60</v>
      </c>
      <c r="I85" s="15">
        <f t="shared" si="5"/>
        <v>132</v>
      </c>
      <c r="J85" s="12">
        <f>IF(ISBLANK(B85),"",E85*(IF(LEFT(RIGHT(F85,2),1)="2",2,IF(LEFT(RIGHT(F85,2),1)="3",3,IF(LEFT(RIGHT(F85,2),1)="4",4,1)))))</f>
        <v>2</v>
      </c>
      <c r="K85" s="50">
        <f>IF(A85= "",0,MONTH(A85))</f>
        <v>1</v>
      </c>
      <c r="R85" s="52">
        <f t="shared" si="6"/>
        <v>12</v>
      </c>
      <c r="S85" s="10">
        <v>43547</v>
      </c>
      <c r="T85" s="7">
        <f>IFERROR(VLOOKUP((S85-1),'Boarding Tallies'!$I$1:$K$71,3,FALSE),0)</f>
        <v>32</v>
      </c>
    </row>
    <row r="86" spans="1:20" x14ac:dyDescent="0.3">
      <c r="A86" s="10">
        <v>43477</v>
      </c>
      <c r="B86" s="11" t="s">
        <v>462</v>
      </c>
      <c r="C86" s="11" t="s">
        <v>463</v>
      </c>
      <c r="E86" s="12">
        <v>3</v>
      </c>
      <c r="F86" s="11" t="s">
        <v>434</v>
      </c>
      <c r="G86" s="30">
        <v>171</v>
      </c>
      <c r="H86" s="15">
        <v>76</v>
      </c>
      <c r="I86" s="15">
        <f t="shared" si="5"/>
        <v>247</v>
      </c>
      <c r="J86" s="12">
        <f>IF(ISBLANK(B86),"",E86*(IF(LEFT(RIGHT(F86,2),1)="2",2,IF(LEFT(RIGHT(F86,2),1)="3",3,IF(LEFT(RIGHT(F86,2),1)="4",4,1)))))</f>
        <v>3</v>
      </c>
      <c r="K86" s="50">
        <f>IF(A86= "",0,MONTH(A86))</f>
        <v>1</v>
      </c>
      <c r="R86" s="52">
        <f t="shared" si="6"/>
        <v>13</v>
      </c>
      <c r="S86" s="10">
        <v>43548</v>
      </c>
      <c r="T86" s="7">
        <f>IFERROR(VLOOKUP((S86-1),'Boarding Tallies'!$I$1:$K$71,3,FALSE),0)</f>
        <v>26</v>
      </c>
    </row>
    <row r="87" spans="1:20" x14ac:dyDescent="0.3">
      <c r="A87" s="55">
        <v>43477</v>
      </c>
      <c r="B87" s="56" t="s">
        <v>446</v>
      </c>
      <c r="C87" s="56" t="s">
        <v>447</v>
      </c>
      <c r="D87" s="56"/>
      <c r="E87" s="57">
        <v>2</v>
      </c>
      <c r="F87" s="56" t="s">
        <v>393</v>
      </c>
      <c r="G87" s="58">
        <v>84</v>
      </c>
      <c r="H87" s="59">
        <v>40</v>
      </c>
      <c r="I87" s="59">
        <f t="shared" si="5"/>
        <v>124</v>
      </c>
      <c r="J87" s="57">
        <f>IF(ISBLANK(B87),"",E87*(IF(LEFT(RIGHT(F87,2),1)="2",2,IF(LEFT(RIGHT(F87,2),1)="3",3,IF(LEFT(RIGHT(F87,2),1)="4",4,1)))))</f>
        <v>2</v>
      </c>
      <c r="K87" s="50">
        <f>IF(A87= "",0,MONTH(A87))</f>
        <v>1</v>
      </c>
      <c r="R87" s="52">
        <f t="shared" si="6"/>
        <v>13</v>
      </c>
      <c r="S87" s="10">
        <v>43549</v>
      </c>
      <c r="T87" s="7">
        <f>IFERROR(VLOOKUP((S87-1),'Boarding Tallies'!$I$1:$K$71,3,FALSE),0)</f>
        <v>14</v>
      </c>
    </row>
    <row r="88" spans="1:20" x14ac:dyDescent="0.3">
      <c r="A88" s="10">
        <v>43478</v>
      </c>
      <c r="B88" s="11" t="s">
        <v>252</v>
      </c>
      <c r="C88" s="11" t="s">
        <v>396</v>
      </c>
      <c r="D88" s="11">
        <v>67383</v>
      </c>
      <c r="E88" s="12">
        <v>1</v>
      </c>
      <c r="F88" s="53" t="str">
        <f>IF(ISBLANK($D88),"",VLOOKUP($D88,'Boarding Packages'!$A:$H,4,FALSE))</f>
        <v>Std Suite Prem</v>
      </c>
      <c r="G88" s="54">
        <f>IF(ISBLANK($D88),0,E88*VLOOKUP($D88,'Boarding Packages'!$A:$H,8,FALSE))</f>
        <v>50</v>
      </c>
      <c r="I88" s="15">
        <f t="shared" si="5"/>
        <v>50</v>
      </c>
      <c r="J88" s="12">
        <f>IF(ISBLANK(B88),"",E88*(IF(LEFT(RIGHT(F88,2),1)="2",2,IF(LEFT(RIGHT(F88,2),1)="3",3,IF(LEFT(RIGHT(F88,2),1)="4",4,1)))))</f>
        <v>1</v>
      </c>
      <c r="K88" s="50">
        <f>IF(A88= "",0,MONTH(A88))</f>
        <v>1</v>
      </c>
      <c r="R88" s="52">
        <f t="shared" si="6"/>
        <v>13</v>
      </c>
      <c r="S88" s="10">
        <v>43550</v>
      </c>
      <c r="T88" s="7">
        <f>IFERROR(VLOOKUP((S88-1),'Boarding Tallies'!$I$1:$K$71,3,FALSE),0)</f>
        <v>9</v>
      </c>
    </row>
    <row r="89" spans="1:20" x14ac:dyDescent="0.3">
      <c r="A89" s="10">
        <v>43478</v>
      </c>
      <c r="B89" s="11" t="s">
        <v>252</v>
      </c>
      <c r="C89" s="11" t="s">
        <v>396</v>
      </c>
      <c r="D89" s="11">
        <v>69446</v>
      </c>
      <c r="E89" s="12">
        <v>5</v>
      </c>
      <c r="F89" s="53" t="str">
        <f>IF(ISBLANK($D89),"",VLOOKUP($D89,'Boarding Packages'!$A:$H,4,FALSE))</f>
        <v>Std Suite Prem</v>
      </c>
      <c r="G89" s="54">
        <f>IF(ISBLANK($D89),0,E89*VLOOKUP($D89,'Boarding Packages'!$A:$H,8,FALSE))</f>
        <v>255</v>
      </c>
      <c r="I89" s="15">
        <f t="shared" si="5"/>
        <v>255</v>
      </c>
      <c r="J89" s="12">
        <f>IF(ISBLANK(B89),"",E89*(IF(LEFT(RIGHT(F89,2),1)="2",2,IF(LEFT(RIGHT(F89,2),1)="3",3,IF(LEFT(RIGHT(F89,2),1)="4",4,1)))))</f>
        <v>5</v>
      </c>
      <c r="K89" s="50">
        <f>IF(A89= "",0,MONTH(A89))</f>
        <v>1</v>
      </c>
      <c r="R89" s="52">
        <f t="shared" si="6"/>
        <v>13</v>
      </c>
      <c r="S89" s="10">
        <v>43551</v>
      </c>
      <c r="T89" s="7">
        <f>IFERROR(VLOOKUP((S89-1),'Boarding Tallies'!$I$1:$K$71,3,FALSE),0)</f>
        <v>13</v>
      </c>
    </row>
    <row r="90" spans="1:20" x14ac:dyDescent="0.3">
      <c r="A90" s="10">
        <v>43478</v>
      </c>
      <c r="B90" s="11" t="s">
        <v>359</v>
      </c>
      <c r="C90" s="11" t="s">
        <v>492</v>
      </c>
      <c r="D90" s="11">
        <v>69208</v>
      </c>
      <c r="E90" s="12">
        <v>7</v>
      </c>
      <c r="F90" s="53" t="str">
        <f>IF(ISBLANK($D90),"",VLOOKUP($D90,'Boarding Packages'!$A:$H,4,FALSE))</f>
        <v>Std Suite Prem</v>
      </c>
      <c r="G90" s="54">
        <f>IF(ISBLANK($D90),0,E90*VLOOKUP($D90,'Boarding Packages'!$A:$H,8,FALSE))</f>
        <v>371</v>
      </c>
      <c r="I90" s="15">
        <f t="shared" si="5"/>
        <v>371</v>
      </c>
      <c r="J90" s="12">
        <f>IF(ISBLANK(B90),"",E90*(IF(LEFT(RIGHT(F90,2),1)="2",2,IF(LEFT(RIGHT(F90,2),1)="3",3,IF(LEFT(RIGHT(F90,2),1)="4",4,1)))))</f>
        <v>7</v>
      </c>
      <c r="K90" s="50">
        <f>IF(A90= "",0,MONTH(A90))</f>
        <v>1</v>
      </c>
      <c r="R90" s="52">
        <f t="shared" si="6"/>
        <v>13</v>
      </c>
      <c r="S90" s="10">
        <v>43552</v>
      </c>
      <c r="T90" s="7">
        <f>IFERROR(VLOOKUP((S90-1),'Boarding Tallies'!$I$1:$K$71,3,FALSE),0)</f>
        <v>8</v>
      </c>
    </row>
    <row r="91" spans="1:20" x14ac:dyDescent="0.3">
      <c r="A91" s="10">
        <v>43478</v>
      </c>
      <c r="B91" s="11" t="s">
        <v>359</v>
      </c>
      <c r="C91" s="11" t="s">
        <v>492</v>
      </c>
      <c r="E91" s="12">
        <v>3</v>
      </c>
      <c r="F91" s="11" t="s">
        <v>388</v>
      </c>
      <c r="G91" s="30">
        <v>99</v>
      </c>
      <c r="H91" s="15">
        <v>60</v>
      </c>
      <c r="I91" s="15">
        <f t="shared" si="5"/>
        <v>159</v>
      </c>
      <c r="J91" s="12">
        <f>IF(ISBLANK(B91),"",E91*(IF(LEFT(RIGHT(F91,2),1)="2",2,IF(LEFT(RIGHT(F91,2),1)="3",3,IF(LEFT(RIGHT(F91,2),1)="4",4,1)))))</f>
        <v>3</v>
      </c>
      <c r="K91" s="50">
        <f>IF(A91= "",0,MONTH(A91))</f>
        <v>1</v>
      </c>
      <c r="R91" s="52">
        <f t="shared" si="6"/>
        <v>13</v>
      </c>
      <c r="S91" s="10">
        <v>43553</v>
      </c>
      <c r="T91" s="7">
        <f>IFERROR(VLOOKUP((S91-1),'Boarding Tallies'!$I$1:$K$71,3,FALSE),0)</f>
        <v>18</v>
      </c>
    </row>
    <row r="92" spans="1:20" x14ac:dyDescent="0.3">
      <c r="A92" s="10">
        <v>43478</v>
      </c>
      <c r="B92" s="11" t="s">
        <v>283</v>
      </c>
      <c r="C92" s="11" t="s">
        <v>403</v>
      </c>
      <c r="D92" s="11">
        <v>67223</v>
      </c>
      <c r="E92" s="12">
        <v>5</v>
      </c>
      <c r="F92" s="53" t="str">
        <f>IF(ISBLANK($D92),"",VLOOKUP($D92,'Boarding Packages'!$A:$H,4,FALSE))</f>
        <v>Std Suite Prem</v>
      </c>
      <c r="G92" s="54">
        <f>IF(ISBLANK($D92),0,E92*VLOOKUP($D92,'Boarding Packages'!$A:$H,8,FALSE))</f>
        <v>250</v>
      </c>
      <c r="I92" s="15">
        <f t="shared" si="5"/>
        <v>250</v>
      </c>
      <c r="J92" s="12">
        <f>IF(ISBLANK(B92),"",E92*(IF(LEFT(RIGHT(F92,2),1)="2",2,IF(LEFT(RIGHT(F92,2),1)="3",3,IF(LEFT(RIGHT(F92,2),1)="4",4,1)))))</f>
        <v>5</v>
      </c>
      <c r="K92" s="50">
        <f>IF(A92= "",0,MONTH(A92))</f>
        <v>1</v>
      </c>
      <c r="R92" s="52">
        <f t="shared" si="6"/>
        <v>13</v>
      </c>
      <c r="S92" s="10">
        <v>43554</v>
      </c>
      <c r="T92" s="7">
        <f>IFERROR(VLOOKUP((S92-1),'Boarding Tallies'!$I$1:$K$71,3,FALSE),0)</f>
        <v>33</v>
      </c>
    </row>
    <row r="93" spans="1:20" x14ac:dyDescent="0.3">
      <c r="A93" s="10">
        <v>43478</v>
      </c>
      <c r="B93" s="11" t="s">
        <v>283</v>
      </c>
      <c r="C93" s="11" t="s">
        <v>403</v>
      </c>
      <c r="E93" s="12">
        <v>3</v>
      </c>
      <c r="F93" s="11" t="s">
        <v>388</v>
      </c>
      <c r="G93" s="30">
        <v>99</v>
      </c>
      <c r="H93" s="15">
        <v>60</v>
      </c>
      <c r="I93" s="15">
        <f t="shared" si="5"/>
        <v>159</v>
      </c>
      <c r="J93" s="12">
        <f>IF(ISBLANK(B93),"",E93*(IF(LEFT(RIGHT(F93,2),1)="2",2,IF(LEFT(RIGHT(F93,2),1)="3",3,IF(LEFT(RIGHT(F93,2),1)="4",4,1)))))</f>
        <v>3</v>
      </c>
      <c r="K93" s="50">
        <f>IF(A93= "",0,MONTH(A93))</f>
        <v>1</v>
      </c>
      <c r="R93" s="52">
        <f t="shared" si="6"/>
        <v>14</v>
      </c>
      <c r="S93" s="10">
        <v>43555</v>
      </c>
      <c r="T93" s="7">
        <f>IFERROR(VLOOKUP((S93-1),'Boarding Tallies'!$I$1:$K$71,3,FALSE),0)</f>
        <v>35</v>
      </c>
    </row>
    <row r="94" spans="1:20" x14ac:dyDescent="0.3">
      <c r="A94" s="10">
        <v>43478</v>
      </c>
      <c r="B94" s="11" t="s">
        <v>230</v>
      </c>
      <c r="C94" s="11" t="s">
        <v>493</v>
      </c>
      <c r="E94" s="12">
        <v>1</v>
      </c>
      <c r="F94" s="11" t="s">
        <v>434</v>
      </c>
      <c r="G94" s="30">
        <v>57</v>
      </c>
      <c r="H94" s="15">
        <v>20</v>
      </c>
      <c r="I94" s="15">
        <f t="shared" si="5"/>
        <v>77</v>
      </c>
      <c r="J94" s="12">
        <f>IF(ISBLANK(B94),"",E94*(IF(LEFT(RIGHT(F94,2),1)="2",2,IF(LEFT(RIGHT(F94,2),1)="3",3,IF(LEFT(RIGHT(F94,2),1)="4",4,1)))))</f>
        <v>1</v>
      </c>
      <c r="K94" s="50">
        <f>IF(A94= "",0,MONTH(A94))</f>
        <v>1</v>
      </c>
      <c r="R94" s="52">
        <f t="shared" si="6"/>
        <v>14</v>
      </c>
      <c r="S94" s="10">
        <v>43556</v>
      </c>
      <c r="T94" s="7">
        <f>IFERROR(VLOOKUP((S94-1),'Boarding Tallies'!$I$1:$K$71,3,FALSE),0)</f>
        <v>23</v>
      </c>
    </row>
    <row r="95" spans="1:20" x14ac:dyDescent="0.3">
      <c r="A95" s="10">
        <v>43478</v>
      </c>
      <c r="B95" s="11" t="s">
        <v>187</v>
      </c>
      <c r="C95" s="11" t="s">
        <v>417</v>
      </c>
      <c r="E95" s="12">
        <v>2</v>
      </c>
      <c r="F95" s="11" t="s">
        <v>388</v>
      </c>
      <c r="G95" s="30">
        <v>66</v>
      </c>
      <c r="H95" s="15">
        <v>40</v>
      </c>
      <c r="I95" s="15">
        <f t="shared" si="5"/>
        <v>106</v>
      </c>
      <c r="J95" s="12">
        <f>IF(ISBLANK(B95),"",E95*(IF(LEFT(RIGHT(F95,2),1)="2",2,IF(LEFT(RIGHT(F95,2),1)="3",3,IF(LEFT(RIGHT(F95,2),1)="4",4,1)))))</f>
        <v>2</v>
      </c>
      <c r="K95" s="50">
        <f>IF(A95= "",0,MONTH(A95))</f>
        <v>1</v>
      </c>
      <c r="R95" s="52">
        <f t="shared" si="6"/>
        <v>14</v>
      </c>
      <c r="S95" s="10">
        <v>43557</v>
      </c>
      <c r="T95" s="7">
        <f>IFERROR(VLOOKUP((S95-1),'Boarding Tallies'!$M$1:$O$71,3,FALSE),0)</f>
        <v>19</v>
      </c>
    </row>
    <row r="96" spans="1:20" x14ac:dyDescent="0.3">
      <c r="A96" s="10">
        <v>43478</v>
      </c>
      <c r="B96" s="11" t="s">
        <v>494</v>
      </c>
      <c r="C96" s="11" t="s">
        <v>495</v>
      </c>
      <c r="E96" s="12">
        <v>1</v>
      </c>
      <c r="F96" s="11" t="s">
        <v>407</v>
      </c>
      <c r="G96" s="30">
        <v>72</v>
      </c>
      <c r="H96" s="15">
        <v>80</v>
      </c>
      <c r="I96" s="15">
        <f t="shared" si="5"/>
        <v>152</v>
      </c>
      <c r="J96" s="12">
        <f>IF(ISBLANK(B96),"",E96*(IF(LEFT(RIGHT(F96,2),1)="2",2,IF(LEFT(RIGHT(F96,2),1)="3",3,IF(LEFT(RIGHT(F96,2),1)="4",4,1)))))</f>
        <v>2</v>
      </c>
      <c r="K96" s="50">
        <f>IF(A96= "",0,MONTH(A96))</f>
        <v>1</v>
      </c>
      <c r="R96" s="52">
        <f t="shared" si="6"/>
        <v>14</v>
      </c>
      <c r="S96" s="10">
        <v>43558</v>
      </c>
      <c r="T96" s="7">
        <f>IFERROR(VLOOKUP((S96-1),'Boarding Tallies'!$M$1:$O$71,3,FALSE),0)</f>
        <v>18</v>
      </c>
    </row>
    <row r="97" spans="1:20" x14ac:dyDescent="0.3">
      <c r="A97" s="10">
        <v>43478</v>
      </c>
      <c r="B97" s="11" t="s">
        <v>496</v>
      </c>
      <c r="C97" s="11" t="s">
        <v>497</v>
      </c>
      <c r="E97" s="12">
        <v>2</v>
      </c>
      <c r="F97" s="11" t="s">
        <v>388</v>
      </c>
      <c r="G97" s="30">
        <v>66</v>
      </c>
      <c r="I97" s="15">
        <f t="shared" si="5"/>
        <v>66</v>
      </c>
      <c r="J97" s="12">
        <f>IF(ISBLANK(B97),"",E97*(IF(LEFT(RIGHT(F97,2),1)="2",2,IF(LEFT(RIGHT(F97,2),1)="3",3,IF(LEFT(RIGHT(F97,2),1)="4",4,1)))))</f>
        <v>2</v>
      </c>
      <c r="K97" s="50">
        <f>IF(A97= "",0,MONTH(A97))</f>
        <v>1</v>
      </c>
      <c r="R97" s="52">
        <f t="shared" si="6"/>
        <v>14</v>
      </c>
      <c r="S97" s="10">
        <v>43559</v>
      </c>
      <c r="T97" s="7">
        <f>IFERROR(VLOOKUP((S97-1),'Boarding Tallies'!$M$1:$O$71,3,FALSE),0)</f>
        <v>12</v>
      </c>
    </row>
    <row r="98" spans="1:20" x14ac:dyDescent="0.3">
      <c r="A98" s="10">
        <v>43478</v>
      </c>
      <c r="B98" s="11" t="s">
        <v>457</v>
      </c>
      <c r="C98" s="11" t="s">
        <v>458</v>
      </c>
      <c r="E98" s="12">
        <v>1</v>
      </c>
      <c r="F98" s="11" t="s">
        <v>388</v>
      </c>
      <c r="G98" s="30">
        <v>33</v>
      </c>
      <c r="H98" s="15">
        <v>40</v>
      </c>
      <c r="I98" s="15">
        <f t="shared" si="5"/>
        <v>73</v>
      </c>
      <c r="J98" s="12">
        <f>IF(ISBLANK(B98),"",E98*(IF(LEFT(RIGHT(F98,2),1)="2",2,IF(LEFT(RIGHT(F98,2),1)="3",3,IF(LEFT(RIGHT(F98,2),1)="4",4,1)))))</f>
        <v>1</v>
      </c>
      <c r="K98" s="50">
        <f>IF(A98= "",0,MONTH(A98))</f>
        <v>1</v>
      </c>
      <c r="R98" s="52">
        <f t="shared" si="6"/>
        <v>14</v>
      </c>
      <c r="S98" s="10">
        <v>43560</v>
      </c>
      <c r="T98" s="7">
        <f>IFERROR(VLOOKUP((S98-1),'Boarding Tallies'!$M$1:$O$71,3,FALSE),0)</f>
        <v>14</v>
      </c>
    </row>
    <row r="99" spans="1:20" x14ac:dyDescent="0.3">
      <c r="A99" s="10">
        <v>43478</v>
      </c>
      <c r="B99" s="11" t="s">
        <v>459</v>
      </c>
      <c r="C99" s="11" t="s">
        <v>460</v>
      </c>
      <c r="E99" s="12">
        <v>2</v>
      </c>
      <c r="F99" s="11" t="s">
        <v>388</v>
      </c>
      <c r="G99" s="30">
        <v>66</v>
      </c>
      <c r="H99" s="15">
        <v>60</v>
      </c>
      <c r="I99" s="15">
        <f t="shared" si="5"/>
        <v>126</v>
      </c>
      <c r="J99" s="12">
        <f>IF(ISBLANK(B99),"",E99*(IF(LEFT(RIGHT(F99,2),1)="2",2,IF(LEFT(RIGHT(F99,2),1)="3",3,IF(LEFT(RIGHT(F99,2),1)="4",4,1)))))</f>
        <v>2</v>
      </c>
      <c r="K99" s="50">
        <f>IF(A99= "",0,MONTH(A99))</f>
        <v>1</v>
      </c>
      <c r="R99" s="52">
        <f t="shared" si="6"/>
        <v>14</v>
      </c>
      <c r="S99" s="10">
        <v>43561</v>
      </c>
      <c r="T99" s="7">
        <f>IFERROR(VLOOKUP((S99-1),'Boarding Tallies'!$M$1:$O$71,3,FALSE),0)</f>
        <v>18</v>
      </c>
    </row>
    <row r="100" spans="1:20" x14ac:dyDescent="0.3">
      <c r="A100" s="10">
        <v>43478</v>
      </c>
      <c r="B100" s="11" t="s">
        <v>72</v>
      </c>
      <c r="C100" s="11" t="s">
        <v>498</v>
      </c>
      <c r="D100" s="11">
        <v>65239</v>
      </c>
      <c r="E100" s="12">
        <v>1</v>
      </c>
      <c r="F100" s="53" t="str">
        <f>IF(ISBLANK($D100),"",VLOOKUP($D100,'Boarding Packages'!$A:$H,4,FALSE))</f>
        <v>Std Suite Prem</v>
      </c>
      <c r="G100" s="54">
        <f>IF(ISBLANK($D100),0,E100*VLOOKUP($D100,'Boarding Packages'!$A:$H,8,FALSE))</f>
        <v>48</v>
      </c>
      <c r="I100" s="15">
        <f t="shared" si="5"/>
        <v>48</v>
      </c>
      <c r="J100" s="12">
        <f>IF(ISBLANK(B100),"",E100*(IF(LEFT(RIGHT(F100,2),1)="2",2,IF(LEFT(RIGHT(F100,2),1)="3",3,IF(LEFT(RIGHT(F100,2),1)="4",4,1)))))</f>
        <v>1</v>
      </c>
      <c r="K100" s="50">
        <f>IF(A100= "",0,MONTH(A100))</f>
        <v>1</v>
      </c>
      <c r="R100" s="52">
        <f t="shared" si="6"/>
        <v>15</v>
      </c>
      <c r="S100" s="10">
        <v>43562</v>
      </c>
      <c r="T100" s="7">
        <f>IFERROR(VLOOKUP((S100-1),'Boarding Tallies'!$M$1:$O$71,3,FALSE),0)</f>
        <v>17</v>
      </c>
    </row>
    <row r="101" spans="1:20" x14ac:dyDescent="0.3">
      <c r="A101" s="10">
        <v>43478</v>
      </c>
      <c r="B101" s="11" t="s">
        <v>499</v>
      </c>
      <c r="C101" s="11" t="s">
        <v>478</v>
      </c>
      <c r="E101" s="12">
        <v>3</v>
      </c>
      <c r="F101" s="11" t="s">
        <v>388</v>
      </c>
      <c r="G101" s="30">
        <v>99</v>
      </c>
      <c r="I101" s="15">
        <f t="shared" si="5"/>
        <v>99</v>
      </c>
      <c r="J101" s="12">
        <f>IF(ISBLANK(B101),"",E101*(IF(LEFT(RIGHT(F101,2),1)="2",2,IF(LEFT(RIGHT(F101,2),1)="3",3,IF(LEFT(RIGHT(F101,2),1)="4",4,1)))))</f>
        <v>3</v>
      </c>
      <c r="K101" s="50">
        <f>IF(A101= "",0,MONTH(A101))</f>
        <v>1</v>
      </c>
      <c r="R101" s="52">
        <f t="shared" si="6"/>
        <v>15</v>
      </c>
      <c r="S101" s="10">
        <v>43563</v>
      </c>
      <c r="T101" s="7">
        <f>IFERROR(VLOOKUP((S101-1),'Boarding Tallies'!$M$1:$O$71,3,FALSE),0)</f>
        <v>9</v>
      </c>
    </row>
    <row r="102" spans="1:20" x14ac:dyDescent="0.3">
      <c r="A102" s="10">
        <v>43478</v>
      </c>
      <c r="B102" s="11" t="s">
        <v>500</v>
      </c>
      <c r="C102" s="11" t="s">
        <v>501</v>
      </c>
      <c r="E102" s="12">
        <v>1</v>
      </c>
      <c r="F102" s="11" t="s">
        <v>434</v>
      </c>
      <c r="G102" s="30">
        <v>57</v>
      </c>
      <c r="H102" s="15">
        <v>20</v>
      </c>
      <c r="I102" s="15">
        <f t="shared" si="5"/>
        <v>77</v>
      </c>
      <c r="J102" s="12">
        <f>IF(ISBLANK(B102),"",E102*(IF(LEFT(RIGHT(F102,2),1)="2",2,IF(LEFT(RIGHT(F102,2),1)="3",3,IF(LEFT(RIGHT(F102,2),1)="4",4,1)))))</f>
        <v>1</v>
      </c>
      <c r="K102" s="50">
        <f>IF(A102= "",0,MONTH(A102))</f>
        <v>1</v>
      </c>
      <c r="R102" s="52">
        <f t="shared" si="6"/>
        <v>15</v>
      </c>
      <c r="S102" s="10">
        <v>43564</v>
      </c>
      <c r="T102" s="7">
        <f>IFERROR(VLOOKUP((S102-1),'Boarding Tallies'!$M$1:$O$71,3,FALSE),0)</f>
        <v>13</v>
      </c>
    </row>
    <row r="103" spans="1:20" x14ac:dyDescent="0.3">
      <c r="A103" s="10">
        <v>43478</v>
      </c>
      <c r="B103" s="11" t="s">
        <v>502</v>
      </c>
      <c r="C103" s="11" t="s">
        <v>503</v>
      </c>
      <c r="E103" s="12">
        <v>2</v>
      </c>
      <c r="F103" s="11" t="s">
        <v>407</v>
      </c>
      <c r="G103" s="30">
        <v>144</v>
      </c>
      <c r="H103" s="15">
        <v>120</v>
      </c>
      <c r="I103" s="15">
        <f t="shared" si="5"/>
        <v>264</v>
      </c>
      <c r="J103" s="12">
        <f>IF(ISBLANK(B103),"",E103*(IF(LEFT(RIGHT(F103,2),1)="2",2,IF(LEFT(RIGHT(F103,2),1)="3",3,IF(LEFT(RIGHT(F103,2),1)="4",4,1)))))</f>
        <v>4</v>
      </c>
      <c r="K103" s="50">
        <f>IF(A103= "",0,MONTH(A103))</f>
        <v>1</v>
      </c>
      <c r="R103" s="52">
        <f t="shared" si="6"/>
        <v>15</v>
      </c>
      <c r="S103" s="10">
        <v>43565</v>
      </c>
      <c r="T103" s="7">
        <f>IFERROR(VLOOKUP((S103-1),'Boarding Tallies'!$M$1:$O$71,3,FALSE),0)</f>
        <v>13</v>
      </c>
    </row>
    <row r="104" spans="1:20" x14ac:dyDescent="0.3">
      <c r="A104" s="10">
        <v>43478</v>
      </c>
      <c r="B104" s="11" t="s">
        <v>272</v>
      </c>
      <c r="C104" s="11" t="s">
        <v>438</v>
      </c>
      <c r="D104" s="11">
        <v>66351</v>
      </c>
      <c r="E104" s="12">
        <v>1</v>
      </c>
      <c r="F104" s="53" t="str">
        <f>IF(ISBLANK($D104),"",VLOOKUP($D104,'Boarding Packages'!$A:$H,4,FALSE))</f>
        <v>Std Suite Prem</v>
      </c>
      <c r="G104" s="54">
        <f>IF(ISBLANK($D104),0,E104*VLOOKUP($D104,'Boarding Packages'!$A:$H,8,FALSE))</f>
        <v>48</v>
      </c>
      <c r="I104" s="15">
        <f t="shared" si="5"/>
        <v>48</v>
      </c>
      <c r="J104" s="12">
        <f>IF(ISBLANK(B104),"",E104*(IF(LEFT(RIGHT(F104,2),1)="2",2,IF(LEFT(RIGHT(F104,2),1)="3",3,IF(LEFT(RIGHT(F104,2),1)="4",4,1)))))</f>
        <v>1</v>
      </c>
      <c r="K104" s="50">
        <f>IF(A104= "",0,MONTH(A104))</f>
        <v>1</v>
      </c>
      <c r="R104" s="52">
        <f t="shared" si="6"/>
        <v>15</v>
      </c>
      <c r="S104" s="10">
        <v>43566</v>
      </c>
      <c r="T104" s="7">
        <f>IFERROR(VLOOKUP((S104-1),'Boarding Tallies'!$M$1:$O$71,3,FALSE),0)</f>
        <v>14</v>
      </c>
    </row>
    <row r="105" spans="1:20" x14ac:dyDescent="0.3">
      <c r="A105" s="10">
        <v>43478</v>
      </c>
      <c r="B105" s="11" t="s">
        <v>299</v>
      </c>
      <c r="C105" s="11" t="s">
        <v>504</v>
      </c>
      <c r="D105" s="11">
        <v>65489</v>
      </c>
      <c r="E105" s="12">
        <v>1</v>
      </c>
      <c r="F105" s="53" t="str">
        <f>IF(ISBLANK($D105),"",VLOOKUP($D105,'Boarding Packages'!$A:$H,4,FALSE))</f>
        <v>Std Suite Prem</v>
      </c>
      <c r="G105" s="54">
        <f>IF(ISBLANK($D105),0,E105*VLOOKUP($D105,'Boarding Packages'!$A:$H,8,FALSE))</f>
        <v>50</v>
      </c>
      <c r="I105" s="15">
        <f t="shared" si="5"/>
        <v>50</v>
      </c>
      <c r="J105" s="12">
        <f>IF(ISBLANK(B105),"",E105*(IF(LEFT(RIGHT(F105,2),1)="2",2,IF(LEFT(RIGHT(F105,2),1)="3",3,IF(LEFT(RIGHT(F105,2),1)="4",4,1)))))</f>
        <v>1</v>
      </c>
      <c r="K105" s="50">
        <f>IF(A105= "",0,MONTH(A105))</f>
        <v>1</v>
      </c>
      <c r="R105" s="52">
        <f t="shared" si="6"/>
        <v>15</v>
      </c>
      <c r="S105" s="10">
        <v>43567</v>
      </c>
      <c r="T105" s="7">
        <f>IFERROR(VLOOKUP((S105-1),'Boarding Tallies'!$M$1:$O$71,3,FALSE),0)</f>
        <v>26</v>
      </c>
    </row>
    <row r="106" spans="1:20" x14ac:dyDescent="0.3">
      <c r="A106" s="10">
        <v>43478</v>
      </c>
      <c r="B106" s="11" t="s">
        <v>332</v>
      </c>
      <c r="C106" s="11" t="s">
        <v>505</v>
      </c>
      <c r="D106" s="11">
        <v>49900</v>
      </c>
      <c r="E106" s="12">
        <v>1</v>
      </c>
      <c r="F106" s="53" t="str">
        <f>IF(ISBLANK($D106),"",VLOOKUP($D106,'Boarding Packages'!$A:$H,4,FALSE))</f>
        <v>Std Suite Prem</v>
      </c>
      <c r="G106" s="54">
        <f>IF(ISBLANK($D106),0,E106*VLOOKUP($D106,'Boarding Packages'!$A:$H,8,FALSE))</f>
        <v>48</v>
      </c>
      <c r="I106" s="15">
        <f t="shared" si="5"/>
        <v>48</v>
      </c>
      <c r="J106" s="12">
        <f>IF(ISBLANK(B106),"",E106*(IF(LEFT(RIGHT(F106,2),1)="2",2,IF(LEFT(RIGHT(F106,2),1)="3",3,IF(LEFT(RIGHT(F106,2),1)="4",4,1)))))</f>
        <v>1</v>
      </c>
      <c r="K106" s="50">
        <f>IF(A106= "",0,MONTH(A106))</f>
        <v>1</v>
      </c>
      <c r="R106" s="52">
        <f t="shared" si="6"/>
        <v>15</v>
      </c>
      <c r="S106" s="10">
        <v>43568</v>
      </c>
      <c r="T106" s="7">
        <f>IFERROR(VLOOKUP((S106-1),'Boarding Tallies'!$M$1:$O$71,3,FALSE),0)</f>
        <v>33</v>
      </c>
    </row>
    <row r="107" spans="1:20" x14ac:dyDescent="0.3">
      <c r="A107" s="10">
        <v>43478</v>
      </c>
      <c r="B107" s="11" t="s">
        <v>332</v>
      </c>
      <c r="C107" s="11" t="s">
        <v>505</v>
      </c>
      <c r="D107" s="11">
        <v>69626</v>
      </c>
      <c r="E107" s="12">
        <v>2</v>
      </c>
      <c r="F107" s="53" t="str">
        <f>IF(ISBLANK($D107),"",VLOOKUP($D107,'Boarding Packages'!$A:$H,4,FALSE))</f>
        <v>Std Suite Prem</v>
      </c>
      <c r="G107" s="54">
        <f>IF(ISBLANK($D107),0,E107*VLOOKUP($D107,'Boarding Packages'!$A:$H,8,FALSE))</f>
        <v>102</v>
      </c>
      <c r="I107" s="15">
        <f t="shared" si="5"/>
        <v>102</v>
      </c>
      <c r="J107" s="12">
        <f>IF(ISBLANK(B107),"",E107*(IF(LEFT(RIGHT(F107,2),1)="2",2,IF(LEFT(RIGHT(F107,2),1)="3",3,IF(LEFT(RIGHT(F107,2),1)="4",4,1)))))</f>
        <v>2</v>
      </c>
      <c r="K107" s="50">
        <f>IF(A107= "",0,MONTH(A107))</f>
        <v>1</v>
      </c>
      <c r="R107" s="52">
        <f t="shared" si="6"/>
        <v>16</v>
      </c>
      <c r="S107" s="10">
        <v>43569</v>
      </c>
      <c r="T107" s="7">
        <f>IFERROR(VLOOKUP((S107-1),'Boarding Tallies'!$M$1:$O$71,3,FALSE),0)</f>
        <v>34</v>
      </c>
    </row>
    <row r="108" spans="1:20" x14ac:dyDescent="0.3">
      <c r="A108" s="10">
        <v>43478</v>
      </c>
      <c r="B108" s="11" t="s">
        <v>506</v>
      </c>
      <c r="C108" s="11" t="s">
        <v>507</v>
      </c>
      <c r="D108" s="11">
        <v>67917</v>
      </c>
      <c r="E108" s="12">
        <v>2</v>
      </c>
      <c r="F108" s="53" t="str">
        <f>IF(ISBLANK($D108),"",VLOOKUP($D108,'Boarding Packages'!$A:$H,4,FALSE))</f>
        <v>XL Suite Prem</v>
      </c>
      <c r="G108" s="54">
        <f>IF(ISBLANK($D108),0,E108*VLOOKUP($D108,'Boarding Packages'!$A:$H,8,FALSE))</f>
        <v>112</v>
      </c>
      <c r="I108" s="15">
        <f t="shared" si="5"/>
        <v>112</v>
      </c>
      <c r="J108" s="12">
        <f>IF(ISBLANK(B108),"",E108*(IF(LEFT(RIGHT(F108,2),1)="2",2,IF(LEFT(RIGHT(F108,2),1)="3",3,IF(LEFT(RIGHT(F108,2),1)="4",4,1)))))</f>
        <v>2</v>
      </c>
      <c r="K108" s="50">
        <f>IF(A108= "",0,MONTH(A108))</f>
        <v>1</v>
      </c>
      <c r="R108" s="52">
        <f t="shared" si="6"/>
        <v>16</v>
      </c>
      <c r="S108" s="10">
        <v>43570</v>
      </c>
      <c r="T108" s="7">
        <f>IFERROR(VLOOKUP((S108-1),'Boarding Tallies'!$M$1:$O$71,3,FALSE),0)</f>
        <v>23</v>
      </c>
    </row>
    <row r="109" spans="1:20" x14ac:dyDescent="0.3">
      <c r="A109" s="10">
        <v>43478</v>
      </c>
      <c r="B109" s="11" t="s">
        <v>508</v>
      </c>
      <c r="C109" s="11" t="s">
        <v>509</v>
      </c>
      <c r="E109" s="12">
        <v>2</v>
      </c>
      <c r="F109" s="11" t="s">
        <v>388</v>
      </c>
      <c r="G109" s="30">
        <v>66</v>
      </c>
      <c r="H109" s="15">
        <v>60</v>
      </c>
      <c r="I109" s="15">
        <f t="shared" si="5"/>
        <v>126</v>
      </c>
      <c r="J109" s="12">
        <f>IF(ISBLANK(B109),"",E109*(IF(LEFT(RIGHT(F109,2),1)="2",2,IF(LEFT(RIGHT(F109,2),1)="3",3,IF(LEFT(RIGHT(F109,2),1)="4",4,1)))))</f>
        <v>2</v>
      </c>
      <c r="K109" s="50">
        <f>IF(A109= "",0,MONTH(A109))</f>
        <v>1</v>
      </c>
      <c r="R109" s="52">
        <f t="shared" si="6"/>
        <v>16</v>
      </c>
      <c r="S109" s="10">
        <v>43571</v>
      </c>
      <c r="T109" s="7">
        <f>IFERROR(VLOOKUP((S109-1),'Boarding Tallies'!$M$1:$O$71,3,FALSE),0)</f>
        <v>16</v>
      </c>
    </row>
    <row r="110" spans="1:20" x14ac:dyDescent="0.3">
      <c r="A110" s="55">
        <v>43478</v>
      </c>
      <c r="B110" s="56" t="s">
        <v>275</v>
      </c>
      <c r="C110" s="56" t="s">
        <v>510</v>
      </c>
      <c r="D110" s="56">
        <v>67279</v>
      </c>
      <c r="E110" s="57">
        <v>1</v>
      </c>
      <c r="F110" s="61" t="str">
        <f>IF(ISBLANK($D110),"",VLOOKUP($D110,'Boarding Packages'!$A:$H,4,FALSE))</f>
        <v>Std Suite Prem</v>
      </c>
      <c r="G110" s="62">
        <f>IF(ISBLANK($D110),0,E110*VLOOKUP($D110,'Boarding Packages'!$A:$H,8,FALSE))</f>
        <v>50</v>
      </c>
      <c r="H110" s="59"/>
      <c r="I110" s="59">
        <f t="shared" si="5"/>
        <v>50</v>
      </c>
      <c r="J110" s="57">
        <f>IF(ISBLANK(B110),"",E110*(IF(LEFT(RIGHT(F110,2),1)="2",2,IF(LEFT(RIGHT(F110,2),1)="3",3,IF(LEFT(RIGHT(F110,2),1)="4",4,1)))))</f>
        <v>1</v>
      </c>
      <c r="K110" s="50">
        <f>IF(A110= "",0,MONTH(A110))</f>
        <v>1</v>
      </c>
      <c r="R110" s="52">
        <f t="shared" si="6"/>
        <v>16</v>
      </c>
      <c r="S110" s="10">
        <v>43572</v>
      </c>
      <c r="T110" s="7">
        <f>IFERROR(VLOOKUP((S110-1),'Boarding Tallies'!$M$1:$O$71,3,FALSE),0)</f>
        <v>13</v>
      </c>
    </row>
    <row r="111" spans="1:20" x14ac:dyDescent="0.3">
      <c r="A111" s="10">
        <v>43479</v>
      </c>
      <c r="B111" s="11" t="s">
        <v>511</v>
      </c>
      <c r="C111" s="11" t="s">
        <v>512</v>
      </c>
      <c r="E111" s="12">
        <v>5</v>
      </c>
      <c r="F111" s="11" t="s">
        <v>388</v>
      </c>
      <c r="G111" s="30">
        <v>165</v>
      </c>
      <c r="H111" s="15">
        <v>120</v>
      </c>
      <c r="I111" s="15">
        <f t="shared" si="5"/>
        <v>285</v>
      </c>
      <c r="J111" s="12">
        <f>IF(ISBLANK(B111),"",E111*(IF(LEFT(RIGHT(F111,2),1)="2",2,IF(LEFT(RIGHT(F111,2),1)="3",3,IF(LEFT(RIGHT(F111,2),1)="4",4,1)))))</f>
        <v>5</v>
      </c>
      <c r="K111" s="50">
        <f>IF(A111= "",0,MONTH(A111))</f>
        <v>1</v>
      </c>
      <c r="R111" s="52">
        <f t="shared" si="6"/>
        <v>16</v>
      </c>
      <c r="S111" s="10">
        <v>43573</v>
      </c>
      <c r="T111" s="7">
        <f>IFERROR(VLOOKUP((S111-1),'Boarding Tallies'!$M$1:$O$71,3,FALSE),0)</f>
        <v>23</v>
      </c>
    </row>
    <row r="112" spans="1:20" x14ac:dyDescent="0.3">
      <c r="A112" s="10">
        <v>43479</v>
      </c>
      <c r="B112" s="11" t="s">
        <v>513</v>
      </c>
      <c r="C112" s="11" t="s">
        <v>514</v>
      </c>
      <c r="E112" s="12">
        <v>2</v>
      </c>
      <c r="F112" s="11" t="s">
        <v>388</v>
      </c>
      <c r="G112" s="30">
        <v>66</v>
      </c>
      <c r="H112" s="15">
        <v>40</v>
      </c>
      <c r="I112" s="15">
        <f t="shared" si="5"/>
        <v>106</v>
      </c>
      <c r="J112" s="12">
        <f>IF(ISBLANK(B112),"",E112*(IF(LEFT(RIGHT(F112,2),1)="2",2,IF(LEFT(RIGHT(F112,2),1)="3",3,IF(LEFT(RIGHT(F112,2),1)="4",4,1)))))</f>
        <v>2</v>
      </c>
      <c r="K112" s="50">
        <f>IF(A112= "",0,MONTH(A112))</f>
        <v>1</v>
      </c>
      <c r="R112" s="52">
        <f t="shared" si="6"/>
        <v>16</v>
      </c>
      <c r="S112" s="10">
        <v>43574</v>
      </c>
      <c r="T112" s="7">
        <f>IFERROR(VLOOKUP((S112-1),'Boarding Tallies'!$M$1:$O$71,3,FALSE),0)</f>
        <v>31</v>
      </c>
    </row>
    <row r="113" spans="1:20" x14ac:dyDescent="0.3">
      <c r="A113" s="55">
        <v>43479</v>
      </c>
      <c r="B113" s="56" t="s">
        <v>360</v>
      </c>
      <c r="C113" s="56" t="s">
        <v>474</v>
      </c>
      <c r="D113" s="56">
        <v>69228</v>
      </c>
      <c r="E113" s="57">
        <v>11</v>
      </c>
      <c r="F113" s="61" t="str">
        <f>IF(ISBLANK($D113),"",VLOOKUP($D113,'Boarding Packages'!$A:$H,4,FALSE))</f>
        <v>Std Suite Prem</v>
      </c>
      <c r="G113" s="62">
        <f>IF(ISBLANK($D113),0,E113*VLOOKUP($D113,'Boarding Packages'!$A:$H,8,FALSE))</f>
        <v>561</v>
      </c>
      <c r="H113" s="59">
        <v>176</v>
      </c>
      <c r="I113" s="59">
        <f t="shared" si="5"/>
        <v>737</v>
      </c>
      <c r="J113" s="57">
        <f>IF(ISBLANK(B113),"",E113*(IF(LEFT(RIGHT(F113,2),1)="2",2,IF(LEFT(RIGHT(F113,2),1)="3",3,IF(LEFT(RIGHT(F113,2),1)="4",4,1)))))</f>
        <v>11</v>
      </c>
      <c r="K113" s="50">
        <f>IF(A113= "",0,MONTH(A113))</f>
        <v>1</v>
      </c>
      <c r="R113" s="52">
        <f t="shared" si="6"/>
        <v>16</v>
      </c>
      <c r="S113" s="10">
        <v>43575</v>
      </c>
      <c r="T113" s="7">
        <f>IFERROR(VLOOKUP((S113-1),'Boarding Tallies'!$M$1:$O$71,3,FALSE),0)</f>
        <v>63</v>
      </c>
    </row>
    <row r="114" spans="1:20" x14ac:dyDescent="0.3">
      <c r="A114" s="10">
        <v>43480</v>
      </c>
      <c r="B114" s="11" t="s">
        <v>470</v>
      </c>
      <c r="C114" s="11" t="s">
        <v>471</v>
      </c>
      <c r="E114" s="12">
        <v>2</v>
      </c>
      <c r="F114" s="11" t="s">
        <v>393</v>
      </c>
      <c r="G114" s="30">
        <v>84</v>
      </c>
      <c r="H114" s="15">
        <v>40</v>
      </c>
      <c r="I114" s="15">
        <f t="shared" si="5"/>
        <v>124</v>
      </c>
      <c r="J114" s="12">
        <f>IF(ISBLANK(B114),"",E114*(IF(LEFT(RIGHT(F114,2),1)="2",2,IF(LEFT(RIGHT(F114,2),1)="3",3,IF(LEFT(RIGHT(F114,2),1)="4",4,1)))))</f>
        <v>2</v>
      </c>
      <c r="K114" s="50">
        <f>IF(A114= "",0,MONTH(A114))</f>
        <v>1</v>
      </c>
      <c r="R114" s="52">
        <f t="shared" si="6"/>
        <v>17</v>
      </c>
      <c r="S114" s="10">
        <v>43576</v>
      </c>
      <c r="T114" s="7">
        <f>IFERROR(VLOOKUP((S114-1),'Boarding Tallies'!$M$1:$O$71,3,FALSE),0)</f>
        <v>83</v>
      </c>
    </row>
    <row r="115" spans="1:20" x14ac:dyDescent="0.3">
      <c r="A115" s="10">
        <v>43480</v>
      </c>
      <c r="B115" s="11" t="s">
        <v>284</v>
      </c>
      <c r="C115" s="11" t="s">
        <v>515</v>
      </c>
      <c r="D115" s="11">
        <v>69711</v>
      </c>
      <c r="E115" s="12">
        <v>2</v>
      </c>
      <c r="F115" s="53" t="str">
        <f>IF(ISBLANK($D115),"",VLOOKUP($D115,'Boarding Packages'!$A:$H,4,FALSE))</f>
        <v>Std Suite Prem</v>
      </c>
      <c r="G115" s="54">
        <f>IF(ISBLANK($D115),0,E115*VLOOKUP($D115,'Boarding Packages'!$A:$H,8,FALSE))</f>
        <v>102</v>
      </c>
      <c r="H115" s="15">
        <v>24</v>
      </c>
      <c r="I115" s="15">
        <f t="shared" si="5"/>
        <v>126</v>
      </c>
      <c r="J115" s="12">
        <f>IF(ISBLANK(B115),"",E115*(IF(LEFT(RIGHT(F115,2),1)="2",2,IF(LEFT(RIGHT(F115,2),1)="3",3,IF(LEFT(RIGHT(F115,2),1)="4",4,1)))))</f>
        <v>2</v>
      </c>
      <c r="K115" s="50">
        <f>IF(A115= "",0,MONTH(A115))</f>
        <v>1</v>
      </c>
      <c r="R115" s="52">
        <f t="shared" si="6"/>
        <v>17</v>
      </c>
      <c r="S115" s="10">
        <v>43577</v>
      </c>
      <c r="T115" s="7">
        <f>IFERROR(VLOOKUP((S115-1),'Boarding Tallies'!$M$1:$O$71,3,FALSE),0)</f>
        <v>71</v>
      </c>
    </row>
    <row r="116" spans="1:20" x14ac:dyDescent="0.3">
      <c r="A116" s="10">
        <v>43480</v>
      </c>
      <c r="B116" s="11" t="s">
        <v>284</v>
      </c>
      <c r="C116" s="11" t="s">
        <v>516</v>
      </c>
      <c r="D116" s="11">
        <v>69711</v>
      </c>
      <c r="E116" s="12">
        <v>2</v>
      </c>
      <c r="F116" s="53" t="str">
        <f>IF(ISBLANK($D116),"",VLOOKUP($D116,'Boarding Packages'!$A:$H,4,FALSE))</f>
        <v>Std Suite Prem</v>
      </c>
      <c r="G116" s="54">
        <f>IF(ISBLANK($D116),0,E116*VLOOKUP($D116,'Boarding Packages'!$A:$H,8,FALSE))</f>
        <v>102</v>
      </c>
      <c r="H116" s="15">
        <v>24</v>
      </c>
      <c r="I116" s="15">
        <f t="shared" si="5"/>
        <v>126</v>
      </c>
      <c r="J116" s="12">
        <f>IF(ISBLANK(B116),"",E116*(IF(LEFT(RIGHT(F116,2),1)="2",2,IF(LEFT(RIGHT(F116,2),1)="3",3,IF(LEFT(RIGHT(F116,2),1)="4",4,1)))))</f>
        <v>2</v>
      </c>
      <c r="K116" s="50">
        <f>IF(A116= "",0,MONTH(A116))</f>
        <v>1</v>
      </c>
      <c r="R116" s="52">
        <f t="shared" si="6"/>
        <v>17</v>
      </c>
      <c r="S116" s="10">
        <v>43578</v>
      </c>
      <c r="T116" s="7">
        <f>IFERROR(VLOOKUP((S116-1),'Boarding Tallies'!$M$1:$O$71,3,FALSE),0)</f>
        <v>61</v>
      </c>
    </row>
    <row r="117" spans="1:20" x14ac:dyDescent="0.3">
      <c r="A117" s="10">
        <v>43480</v>
      </c>
      <c r="B117" s="11" t="s">
        <v>517</v>
      </c>
      <c r="C117" s="11" t="s">
        <v>518</v>
      </c>
      <c r="E117" s="12">
        <v>4</v>
      </c>
      <c r="F117" s="11" t="s">
        <v>388</v>
      </c>
      <c r="G117" s="30">
        <v>132</v>
      </c>
      <c r="H117" s="15">
        <v>80</v>
      </c>
      <c r="I117" s="15">
        <f t="shared" si="5"/>
        <v>212</v>
      </c>
      <c r="J117" s="12">
        <f>IF(ISBLANK(B117),"",E117*(IF(LEFT(RIGHT(F117,2),1)="2",2,IF(LEFT(RIGHT(F117,2),1)="3",3,IF(LEFT(RIGHT(F117,2),1)="4",4,1)))))</f>
        <v>4</v>
      </c>
      <c r="K117" s="50">
        <f>IF(A117= "",0,MONTH(A117))</f>
        <v>1</v>
      </c>
      <c r="R117" s="52">
        <f t="shared" si="6"/>
        <v>17</v>
      </c>
      <c r="S117" s="10">
        <v>43579</v>
      </c>
      <c r="T117" s="7">
        <f>IFERROR(VLOOKUP((S117-1),'Boarding Tallies'!$M$1:$O$71,3,FALSE),0)</f>
        <v>67</v>
      </c>
    </row>
    <row r="118" spans="1:20" x14ac:dyDescent="0.3">
      <c r="A118" s="55">
        <v>43480</v>
      </c>
      <c r="B118" s="56" t="s">
        <v>109</v>
      </c>
      <c r="C118" s="56" t="s">
        <v>476</v>
      </c>
      <c r="D118" s="56">
        <v>68725</v>
      </c>
      <c r="E118" s="57">
        <v>4</v>
      </c>
      <c r="F118" s="61" t="str">
        <f>IF(ISBLANK($D118),"",VLOOKUP($D118,'Boarding Packages'!$A:$H,4,FALSE))</f>
        <v>In/Out Suite Prem (2)</v>
      </c>
      <c r="G118" s="62">
        <f>IF(ISBLANK($D118),0,E118*VLOOKUP($D118,'Boarding Packages'!$A:$H,8,FALSE))</f>
        <v>460</v>
      </c>
      <c r="H118" s="59"/>
      <c r="I118" s="59">
        <f t="shared" si="5"/>
        <v>460</v>
      </c>
      <c r="J118" s="57">
        <f>IF(ISBLANK(B118),"",E118*(IF(LEFT(RIGHT(F118,2),1)="2",2,IF(LEFT(RIGHT(F118,2),1)="3",3,IF(LEFT(RIGHT(F118,2),1)="4",4,1)))))</f>
        <v>8</v>
      </c>
      <c r="K118" s="50">
        <f>IF(A118= "",0,MONTH(A118))</f>
        <v>1</v>
      </c>
      <c r="R118" s="52">
        <f t="shared" si="6"/>
        <v>17</v>
      </c>
      <c r="S118" s="10">
        <v>43580</v>
      </c>
      <c r="T118" s="7">
        <f>IFERROR(VLOOKUP((S118-1),'Boarding Tallies'!$M$1:$O$71,3,FALSE),0)</f>
        <v>72</v>
      </c>
    </row>
    <row r="119" spans="1:20" x14ac:dyDescent="0.3">
      <c r="A119" s="10">
        <v>43481</v>
      </c>
      <c r="B119" s="11" t="s">
        <v>109</v>
      </c>
      <c r="C119" s="11" t="s">
        <v>476</v>
      </c>
      <c r="D119" s="11">
        <v>68724</v>
      </c>
      <c r="E119" s="12">
        <v>1</v>
      </c>
      <c r="F119" s="53" t="str">
        <f>IF(ISBLANK($D119),"",VLOOKUP($D119,'Boarding Packages'!$A:$H,4,FALSE))</f>
        <v>In/Out Suite Prem (2)</v>
      </c>
      <c r="G119" s="54">
        <f>IF(ISBLANK($D119),0,E119*VLOOKUP($D119,'Boarding Packages'!$A:$H,8,FALSE))</f>
        <v>115</v>
      </c>
      <c r="I119" s="15">
        <f t="shared" si="5"/>
        <v>115</v>
      </c>
      <c r="J119" s="12">
        <f>IF(ISBLANK(B119),"",E119*(IF(LEFT(RIGHT(F119,2),1)="2",2,IF(LEFT(RIGHT(F119,2),1)="3",3,IF(LEFT(RIGHT(F119,2),1)="4",4,1)))))</f>
        <v>2</v>
      </c>
      <c r="K119" s="50">
        <f>IF(A119= "",0,MONTH(A119))</f>
        <v>1</v>
      </c>
      <c r="R119" s="52">
        <f t="shared" si="6"/>
        <v>17</v>
      </c>
      <c r="S119" s="10">
        <v>43581</v>
      </c>
      <c r="T119" s="7">
        <f>IFERROR(VLOOKUP((S119-1),'Boarding Tallies'!$M$1:$O$71,3,FALSE),0)</f>
        <v>66</v>
      </c>
    </row>
    <row r="120" spans="1:20" x14ac:dyDescent="0.3">
      <c r="A120" s="10">
        <v>43481</v>
      </c>
      <c r="B120" s="11" t="s">
        <v>482</v>
      </c>
      <c r="C120" s="11" t="s">
        <v>483</v>
      </c>
      <c r="E120" s="12">
        <v>1</v>
      </c>
      <c r="F120" s="11" t="s">
        <v>388</v>
      </c>
      <c r="G120" s="30">
        <v>33</v>
      </c>
      <c r="H120" s="15">
        <v>40</v>
      </c>
      <c r="I120" s="15">
        <f t="shared" si="5"/>
        <v>73</v>
      </c>
      <c r="J120" s="12">
        <f>IF(ISBLANK(B120),"",E120*(IF(LEFT(RIGHT(F120,2),1)="2",2,IF(LEFT(RIGHT(F120,2),1)="3",3,IF(LEFT(RIGHT(F120,2),1)="4",4,1)))))</f>
        <v>1</v>
      </c>
      <c r="K120" s="50">
        <f>IF(A120= "",0,MONTH(A120))</f>
        <v>1</v>
      </c>
      <c r="R120" s="52">
        <f t="shared" si="6"/>
        <v>17</v>
      </c>
      <c r="S120" s="10">
        <v>43582</v>
      </c>
      <c r="T120" s="7">
        <f>IFERROR(VLOOKUP((S120-1),'Boarding Tallies'!$M$1:$O$71,3,FALSE),0)</f>
        <v>67</v>
      </c>
    </row>
    <row r="121" spans="1:20" x14ac:dyDescent="0.3">
      <c r="A121" s="10">
        <v>43481</v>
      </c>
      <c r="B121" s="11" t="s">
        <v>284</v>
      </c>
      <c r="C121" s="11" t="s">
        <v>519</v>
      </c>
      <c r="D121" s="11">
        <v>67391</v>
      </c>
      <c r="E121" s="12">
        <v>1</v>
      </c>
      <c r="F121" s="53" t="str">
        <f>IF(ISBLANK($D121),"",VLOOKUP($D121,'Boarding Packages'!$A:$H,4,FALSE))</f>
        <v>Std Suite Prem (3)</v>
      </c>
      <c r="G121" s="54">
        <f>IF(ISBLANK($D121),0,E121*VLOOKUP($D121,'Boarding Packages'!$A:$H,8,FALSE))</f>
        <v>131</v>
      </c>
      <c r="H121" s="15">
        <v>36</v>
      </c>
      <c r="I121" s="15">
        <f t="shared" si="5"/>
        <v>167</v>
      </c>
      <c r="J121" s="12">
        <f>IF(ISBLANK(B121),"",E121*(IF(LEFT(RIGHT(F121,2),1)="2",2,IF(LEFT(RIGHT(F121,2),1)="3",3,IF(LEFT(RIGHT(F121,2),1)="4",4,1)))))</f>
        <v>3</v>
      </c>
      <c r="K121" s="50">
        <f>IF(A121= "",0,MONTH(A121))</f>
        <v>1</v>
      </c>
      <c r="R121" s="52">
        <f t="shared" si="6"/>
        <v>18</v>
      </c>
      <c r="S121" s="10">
        <v>43583</v>
      </c>
      <c r="T121" s="7">
        <f>IFERROR(VLOOKUP((S121-1),'Boarding Tallies'!$M$1:$O$71,3,FALSE),0)</f>
        <v>46</v>
      </c>
    </row>
    <row r="122" spans="1:20" x14ac:dyDescent="0.3">
      <c r="A122" s="55">
        <v>43481</v>
      </c>
      <c r="B122" s="56" t="s">
        <v>254</v>
      </c>
      <c r="C122" s="56" t="s">
        <v>396</v>
      </c>
      <c r="D122" s="56">
        <v>67289</v>
      </c>
      <c r="E122" s="57">
        <v>5</v>
      </c>
      <c r="F122" s="61" t="str">
        <f>IF(ISBLANK($D122),"",VLOOKUP($D122,'Boarding Packages'!$A:$H,4,FALSE))</f>
        <v>Std Suite Prem</v>
      </c>
      <c r="G122" s="62">
        <f>IF(ISBLANK($D122),0,E122*VLOOKUP($D122,'Boarding Packages'!$A:$H,8,FALSE))</f>
        <v>240</v>
      </c>
      <c r="H122" s="59"/>
      <c r="I122" s="59">
        <f t="shared" si="5"/>
        <v>240</v>
      </c>
      <c r="J122" s="57">
        <f>IF(ISBLANK(B122),"",E122*(IF(LEFT(RIGHT(F122,2),1)="2",2,IF(LEFT(RIGHT(F122,2),1)="3",3,IF(LEFT(RIGHT(F122,2),1)="4",4,1)))))</f>
        <v>5</v>
      </c>
      <c r="K122" s="50">
        <f>IF(A122= "",0,MONTH(A122))</f>
        <v>1</v>
      </c>
      <c r="R122" s="52">
        <f t="shared" si="6"/>
        <v>18</v>
      </c>
      <c r="S122" s="10">
        <v>43584</v>
      </c>
      <c r="T122" s="7">
        <f>IFERROR(VLOOKUP((S122-1),'Boarding Tallies'!$M$1:$O$71,3,FALSE),0)</f>
        <v>25</v>
      </c>
    </row>
    <row r="123" spans="1:20" x14ac:dyDescent="0.3">
      <c r="A123" s="10">
        <v>43482</v>
      </c>
      <c r="B123" s="11" t="s">
        <v>183</v>
      </c>
      <c r="C123" s="11" t="s">
        <v>520</v>
      </c>
      <c r="E123" s="12">
        <v>1</v>
      </c>
      <c r="F123" s="11" t="s">
        <v>388</v>
      </c>
      <c r="G123" s="30">
        <v>33</v>
      </c>
      <c r="H123" s="15">
        <v>20</v>
      </c>
      <c r="I123" s="15">
        <f t="shared" si="5"/>
        <v>53</v>
      </c>
      <c r="J123" s="12">
        <f>IF(ISBLANK(B123),"",E123*(IF(LEFT(RIGHT(F123,2),1)="2",2,IF(LEFT(RIGHT(F123,2),1)="3",3,IF(LEFT(RIGHT(F123,2),1)="4",4,1)))))</f>
        <v>1</v>
      </c>
      <c r="K123" s="50">
        <f>IF(A123= "",0,MONTH(A123))</f>
        <v>1</v>
      </c>
      <c r="R123" s="52">
        <f t="shared" si="6"/>
        <v>18</v>
      </c>
      <c r="S123" s="10">
        <v>43585</v>
      </c>
      <c r="T123" s="7">
        <f>IFERROR(VLOOKUP((S123-1),'Boarding Tallies'!$M$1:$O$71,3,FALSE),0)</f>
        <v>19</v>
      </c>
    </row>
    <row r="124" spans="1:20" x14ac:dyDescent="0.3">
      <c r="A124" s="55">
        <v>43482</v>
      </c>
      <c r="B124" s="56" t="s">
        <v>317</v>
      </c>
      <c r="C124" s="56" t="s">
        <v>521</v>
      </c>
      <c r="D124" s="56">
        <v>53126</v>
      </c>
      <c r="E124" s="57">
        <v>3</v>
      </c>
      <c r="F124" s="61" t="str">
        <f>IF(ISBLANK($D124),"",VLOOKUP($D124,'Boarding Packages'!$A:$H,4,FALSE))</f>
        <v>Std Suite Prem</v>
      </c>
      <c r="G124" s="62">
        <f>IF(ISBLANK($D124),0,E124*VLOOKUP($D124,'Boarding Packages'!$A:$H,8,FALSE))</f>
        <v>144</v>
      </c>
      <c r="H124" s="59"/>
      <c r="I124" s="59">
        <f t="shared" si="5"/>
        <v>144</v>
      </c>
      <c r="J124" s="57">
        <f>IF(ISBLANK(B124),"",E124*(IF(LEFT(RIGHT(F124,2),1)="2",2,IF(LEFT(RIGHT(F124,2),1)="3",3,IF(LEFT(RIGHT(F124,2),1)="4",4,1)))))</f>
        <v>3</v>
      </c>
      <c r="K124" s="50">
        <f>IF(A124= "",0,MONTH(A124))</f>
        <v>1</v>
      </c>
      <c r="R124" s="52">
        <f t="shared" si="6"/>
        <v>18</v>
      </c>
      <c r="S124" s="10">
        <v>43586</v>
      </c>
      <c r="T124" s="7">
        <f>IFERROR(VLOOKUP((S124-1),'Boarding Tallies'!$M$1:$O$71,3,FALSE),0)</f>
        <v>22</v>
      </c>
    </row>
    <row r="125" spans="1:20" x14ac:dyDescent="0.3">
      <c r="A125" s="63">
        <v>43483</v>
      </c>
      <c r="B125" s="64" t="s">
        <v>522</v>
      </c>
      <c r="C125" s="64" t="s">
        <v>523</v>
      </c>
      <c r="D125" s="64"/>
      <c r="E125" s="65">
        <v>7</v>
      </c>
      <c r="F125" s="64" t="s">
        <v>388</v>
      </c>
      <c r="G125" s="66">
        <v>231</v>
      </c>
      <c r="H125" s="67">
        <v>40</v>
      </c>
      <c r="I125" s="67">
        <f t="shared" si="5"/>
        <v>271</v>
      </c>
      <c r="J125" s="65">
        <f>IF(ISBLANK(B125),"",E125*(IF(LEFT(RIGHT(F125,2),1)="2",2,IF(LEFT(RIGHT(F125,2),1)="3",3,IF(LEFT(RIGHT(F125,2),1)="4",4,1)))))</f>
        <v>7</v>
      </c>
      <c r="K125" s="50">
        <f>IF(A125= "",0,MONTH(A125))</f>
        <v>1</v>
      </c>
      <c r="R125" s="52">
        <f t="shared" si="6"/>
        <v>18</v>
      </c>
      <c r="S125" s="10">
        <v>43587</v>
      </c>
      <c r="T125" s="7">
        <f>IFERROR(VLOOKUP((S125-1),'Boarding Tallies'!$Q$1:$S$71,3,FALSE),0)</f>
        <v>17</v>
      </c>
    </row>
    <row r="126" spans="1:20" x14ac:dyDescent="0.3">
      <c r="A126" s="10">
        <v>43484</v>
      </c>
      <c r="B126" s="11" t="s">
        <v>361</v>
      </c>
      <c r="C126" s="11" t="s">
        <v>524</v>
      </c>
      <c r="D126" s="11">
        <v>69667</v>
      </c>
      <c r="E126" s="12">
        <v>7</v>
      </c>
      <c r="F126" s="53" t="str">
        <f>IF(ISBLANK($D126),"",VLOOKUP($D126,'Boarding Packages'!$A:$H,4,FALSE))</f>
        <v>Std Suite Prem</v>
      </c>
      <c r="G126" s="54">
        <f>IF(ISBLANK($D126),0,E126*VLOOKUP($D126,'Boarding Packages'!$A:$H,8,FALSE))</f>
        <v>371</v>
      </c>
      <c r="I126" s="15">
        <f t="shared" si="5"/>
        <v>371</v>
      </c>
      <c r="J126" s="12">
        <f>IF(ISBLANK(B126),"",E126*(IF(LEFT(RIGHT(F126,2),1)="2",2,IF(LEFT(RIGHT(F126,2),1)="3",3,IF(LEFT(RIGHT(F126,2),1)="4",4,1)))))</f>
        <v>7</v>
      </c>
      <c r="K126" s="50">
        <f>IF(A126= "",0,MONTH(A126))</f>
        <v>1</v>
      </c>
      <c r="R126" s="52">
        <f t="shared" si="6"/>
        <v>18</v>
      </c>
      <c r="S126" s="10">
        <v>43588</v>
      </c>
      <c r="T126" s="7">
        <f>IFERROR(VLOOKUP((S126-1),'Boarding Tallies'!$Q$1:$S$71,3,FALSE),0)</f>
        <v>14</v>
      </c>
    </row>
    <row r="127" spans="1:20" x14ac:dyDescent="0.3">
      <c r="A127" s="10">
        <v>43484</v>
      </c>
      <c r="B127" s="11" t="s">
        <v>361</v>
      </c>
      <c r="C127" s="11" t="s">
        <v>524</v>
      </c>
      <c r="E127" s="12">
        <v>1</v>
      </c>
      <c r="F127" s="11" t="s">
        <v>388</v>
      </c>
      <c r="G127" s="30">
        <v>31</v>
      </c>
      <c r="H127" s="15">
        <v>20</v>
      </c>
      <c r="I127" s="15">
        <f t="shared" si="5"/>
        <v>51</v>
      </c>
      <c r="J127" s="12">
        <f>IF(ISBLANK(B127),"",E127*(IF(LEFT(RIGHT(F127,2),1)="2",2,IF(LEFT(RIGHT(F127,2),1)="3",3,IF(LEFT(RIGHT(F127,2),1)="4",4,1)))))</f>
        <v>1</v>
      </c>
      <c r="K127" s="50">
        <f>IF(A127= "",0,MONTH(A127))</f>
        <v>1</v>
      </c>
      <c r="R127" s="52">
        <f t="shared" si="6"/>
        <v>18</v>
      </c>
      <c r="S127" s="10">
        <v>43589</v>
      </c>
      <c r="T127" s="7">
        <f>IFERROR(VLOOKUP((S127-1),'Boarding Tallies'!$Q$1:$S$71,3,FALSE),0)</f>
        <v>23</v>
      </c>
    </row>
    <row r="128" spans="1:20" x14ac:dyDescent="0.3">
      <c r="A128" s="10">
        <v>43484</v>
      </c>
      <c r="B128" s="11" t="s">
        <v>322</v>
      </c>
      <c r="C128" s="11" t="s">
        <v>455</v>
      </c>
      <c r="D128" s="11">
        <v>68318</v>
      </c>
      <c r="E128" s="12">
        <v>6</v>
      </c>
      <c r="F128" s="53" t="str">
        <f>IF(ISBLANK($D128),"",VLOOKUP($D128,'Boarding Packages'!$A:$H,4,FALSE))</f>
        <v>Std Suite Prem</v>
      </c>
      <c r="G128" s="54">
        <f>IF(ISBLANK($D128),0,E128*VLOOKUP($D128,'Boarding Packages'!$A:$H,8,FALSE))</f>
        <v>300</v>
      </c>
      <c r="H128" s="15">
        <v>56</v>
      </c>
      <c r="I128" s="15">
        <f t="shared" si="5"/>
        <v>356</v>
      </c>
      <c r="J128" s="12">
        <f>IF(ISBLANK(B128),"",E128*(IF(LEFT(RIGHT(F128,2),1)="2",2,IF(LEFT(RIGHT(F128,2),1)="3",3,IF(LEFT(RIGHT(F128,2),1)="4",4,1)))))</f>
        <v>6</v>
      </c>
      <c r="K128" s="50">
        <f>IF(A128= "",0,MONTH(A128))</f>
        <v>1</v>
      </c>
      <c r="R128" s="52">
        <f t="shared" si="6"/>
        <v>19</v>
      </c>
      <c r="S128" s="10">
        <v>43590</v>
      </c>
      <c r="T128" s="7">
        <f>IFERROR(VLOOKUP((S128-1),'Boarding Tallies'!$Q$1:$S$71,3,FALSE),0)</f>
        <v>24</v>
      </c>
    </row>
    <row r="129" spans="1:20" x14ac:dyDescent="0.3">
      <c r="A129" s="10">
        <v>43484</v>
      </c>
      <c r="B129" s="11" t="s">
        <v>322</v>
      </c>
      <c r="C129" s="11" t="s">
        <v>455</v>
      </c>
      <c r="D129" s="11">
        <v>69709</v>
      </c>
      <c r="E129" s="12">
        <v>1</v>
      </c>
      <c r="F129" s="53" t="str">
        <f>IF(ISBLANK($D129),"",VLOOKUP($D129,'Boarding Packages'!$A:$H,4,FALSE))</f>
        <v>Std Suite Prem</v>
      </c>
      <c r="G129" s="54">
        <f>IF(ISBLANK($D129),0,E129*VLOOKUP($D129,'Boarding Packages'!$A:$H,8,FALSE))</f>
        <v>53</v>
      </c>
      <c r="H129" s="15">
        <v>9</v>
      </c>
      <c r="I129" s="15">
        <f t="shared" si="5"/>
        <v>62</v>
      </c>
      <c r="J129" s="12">
        <f>IF(ISBLANK(B129),"",E129*(IF(LEFT(RIGHT(F129,2),1)="2",2,IF(LEFT(RIGHT(F129,2),1)="3",3,IF(LEFT(RIGHT(F129,2),1)="4",4,1)))))</f>
        <v>1</v>
      </c>
      <c r="K129" s="50">
        <f>IF(A129= "",0,MONTH(A129))</f>
        <v>1</v>
      </c>
      <c r="R129" s="52">
        <f t="shared" si="6"/>
        <v>19</v>
      </c>
      <c r="S129" s="10">
        <v>43591</v>
      </c>
      <c r="T129" s="7">
        <f>IFERROR(VLOOKUP((S129-1),'Boarding Tallies'!$Q$1:$S$71,3,FALSE),0)</f>
        <v>16</v>
      </c>
    </row>
    <row r="130" spans="1:20" x14ac:dyDescent="0.3">
      <c r="A130" s="10">
        <v>43484</v>
      </c>
      <c r="B130" s="11" t="s">
        <v>252</v>
      </c>
      <c r="C130" s="11" t="s">
        <v>396</v>
      </c>
      <c r="D130" s="11">
        <v>69446</v>
      </c>
      <c r="E130" s="12">
        <v>1</v>
      </c>
      <c r="F130" s="53" t="str">
        <f>IF(ISBLANK($D130),"",VLOOKUP($D130,'Boarding Packages'!$A:$H,4,FALSE))</f>
        <v>Std Suite Prem</v>
      </c>
      <c r="G130" s="54">
        <f>IF(ISBLANK($D130),0,E130*VLOOKUP($D130,'Boarding Packages'!$A:$H,8,FALSE))</f>
        <v>51</v>
      </c>
      <c r="I130" s="15">
        <f t="shared" si="5"/>
        <v>51</v>
      </c>
      <c r="J130" s="12">
        <f>IF(ISBLANK(B130),"",E130*(IF(LEFT(RIGHT(F130,2),1)="2",2,IF(LEFT(RIGHT(F130,2),1)="3",3,IF(LEFT(RIGHT(F130,2),1)="4",4,1)))))</f>
        <v>1</v>
      </c>
      <c r="K130" s="50">
        <f>IF(A130= "",0,MONTH(A130))</f>
        <v>1</v>
      </c>
      <c r="R130" s="52">
        <f t="shared" si="6"/>
        <v>19</v>
      </c>
      <c r="S130" s="10">
        <v>43592</v>
      </c>
      <c r="T130" s="7">
        <f>IFERROR(VLOOKUP((S130-1),'Boarding Tallies'!$Q$1:$S$71,3,FALSE),0)</f>
        <v>14</v>
      </c>
    </row>
    <row r="131" spans="1:20" x14ac:dyDescent="0.3">
      <c r="A131" s="55">
        <v>43484</v>
      </c>
      <c r="B131" s="56" t="s">
        <v>98</v>
      </c>
      <c r="C131" s="56" t="s">
        <v>437</v>
      </c>
      <c r="D131" s="56">
        <v>68516</v>
      </c>
      <c r="E131" s="57">
        <v>1</v>
      </c>
      <c r="F131" s="61" t="str">
        <f>IF(ISBLANK($D131),"",VLOOKUP($D131,'Boarding Packages'!$A:$H,4,FALSE))</f>
        <v>Std Suite Prem</v>
      </c>
      <c r="G131" s="62">
        <f>IF(ISBLANK($D131),0,E131*VLOOKUP($D131,'Boarding Packages'!$A:$H,8,FALSE))</f>
        <v>48</v>
      </c>
      <c r="H131" s="59"/>
      <c r="I131" s="59">
        <f t="shared" ref="I131:I194" si="7">IF(ISBLANK(B131),"",SUM(G131:H131))</f>
        <v>48</v>
      </c>
      <c r="J131" s="57">
        <f>IF(ISBLANK(B131),"",E131*(IF(LEFT(RIGHT(F131,2),1)="2",2,IF(LEFT(RIGHT(F131,2),1)="3",3,IF(LEFT(RIGHT(F131,2),1)="4",4,1)))))</f>
        <v>1</v>
      </c>
      <c r="K131" s="50">
        <f>IF(A131= "",0,MONTH(A131))</f>
        <v>1</v>
      </c>
      <c r="R131" s="52">
        <f t="shared" ref="R131:R194" si="8">INT(($S131-$S$2)/7)+1</f>
        <v>19</v>
      </c>
      <c r="S131" s="10">
        <v>43593</v>
      </c>
      <c r="T131" s="7">
        <f>IFERROR(VLOOKUP((S131-1),'Boarding Tallies'!$Q$1:$S$71,3,FALSE),0)</f>
        <v>14</v>
      </c>
    </row>
    <row r="132" spans="1:20" x14ac:dyDescent="0.3">
      <c r="A132" s="10">
        <v>43485</v>
      </c>
      <c r="B132" s="11" t="s">
        <v>525</v>
      </c>
      <c r="C132" s="11" t="s">
        <v>526</v>
      </c>
      <c r="E132" s="12">
        <v>1</v>
      </c>
      <c r="F132" s="11" t="s">
        <v>388</v>
      </c>
      <c r="G132" s="30">
        <v>33</v>
      </c>
      <c r="H132" s="15">
        <v>40</v>
      </c>
      <c r="I132" s="15">
        <f t="shared" si="7"/>
        <v>73</v>
      </c>
      <c r="J132" s="12">
        <f>IF(ISBLANK(B132),"",E132*(IF(LEFT(RIGHT(F132,2),1)="2",2,IF(LEFT(RIGHT(F132,2),1)="3",3,IF(LEFT(RIGHT(F132,2),1)="4",4,1)))))</f>
        <v>1</v>
      </c>
      <c r="K132" s="50">
        <f>IF(A132= "",0,MONTH(A132))</f>
        <v>1</v>
      </c>
      <c r="R132" s="52">
        <f t="shared" si="8"/>
        <v>19</v>
      </c>
      <c r="S132" s="10">
        <v>43594</v>
      </c>
      <c r="T132" s="7">
        <f>IFERROR(VLOOKUP((S132-1),'Boarding Tallies'!$Q$1:$S$71,3,FALSE),0)</f>
        <v>24</v>
      </c>
    </row>
    <row r="133" spans="1:20" x14ac:dyDescent="0.3">
      <c r="A133" s="10">
        <v>43485</v>
      </c>
      <c r="B133" s="11" t="s">
        <v>272</v>
      </c>
      <c r="C133" s="11" t="s">
        <v>438</v>
      </c>
      <c r="D133" s="11">
        <v>66351</v>
      </c>
      <c r="E133" s="12">
        <v>2</v>
      </c>
      <c r="F133" s="53" t="str">
        <f>IF(ISBLANK($D133),"",VLOOKUP($D133,'Boarding Packages'!$A:$H,4,FALSE))</f>
        <v>Std Suite Prem</v>
      </c>
      <c r="G133" s="54">
        <f>IF(ISBLANK($D133),0,E133*VLOOKUP($D133,'Boarding Packages'!$A:$H,8,FALSE))</f>
        <v>96</v>
      </c>
      <c r="I133" s="15">
        <f t="shared" si="7"/>
        <v>96</v>
      </c>
      <c r="J133" s="12">
        <f>IF(ISBLANK(B133),"",E133*(IF(LEFT(RIGHT(F133,2),1)="2",2,IF(LEFT(RIGHT(F133,2),1)="3",3,IF(LEFT(RIGHT(F133,2),1)="4",4,1)))))</f>
        <v>2</v>
      </c>
      <c r="K133" s="50">
        <f>IF(A133= "",0,MONTH(A133))</f>
        <v>1</v>
      </c>
      <c r="R133" s="52">
        <f t="shared" si="8"/>
        <v>19</v>
      </c>
      <c r="S133" s="10">
        <v>43595</v>
      </c>
      <c r="T133" s="7">
        <f>IFERROR(VLOOKUP((S133-1),'Boarding Tallies'!$Q$1:$S$71,3,FALSE),0)</f>
        <v>25</v>
      </c>
    </row>
    <row r="134" spans="1:20" x14ac:dyDescent="0.3">
      <c r="A134" s="55">
        <v>43485</v>
      </c>
      <c r="B134" s="56" t="s">
        <v>158</v>
      </c>
      <c r="C134" s="56" t="s">
        <v>527</v>
      </c>
      <c r="D134" s="56">
        <v>62856</v>
      </c>
      <c r="E134" s="57">
        <v>1</v>
      </c>
      <c r="F134" s="61" t="str">
        <f>IF(ISBLANK($D134),"",VLOOKUP($D134,'Boarding Packages'!$A:$H,4,FALSE))</f>
        <v>Std Suite Prem</v>
      </c>
      <c r="G134" s="62">
        <f>IF(ISBLANK($D134),0,E134*VLOOKUP($D134,'Boarding Packages'!$A:$H,8,FALSE))</f>
        <v>50</v>
      </c>
      <c r="H134" s="59"/>
      <c r="I134" s="59">
        <f t="shared" si="7"/>
        <v>50</v>
      </c>
      <c r="J134" s="57">
        <f>IF(ISBLANK(B134),"",E134*(IF(LEFT(RIGHT(F134,2),1)="2",2,IF(LEFT(RIGHT(F134,2),1)="3",3,IF(LEFT(RIGHT(F134,2),1)="4",4,1)))))</f>
        <v>1</v>
      </c>
      <c r="K134" s="50">
        <f>IF(A134= "",0,MONTH(A134))</f>
        <v>1</v>
      </c>
      <c r="R134" s="52">
        <f t="shared" si="8"/>
        <v>19</v>
      </c>
      <c r="S134" s="10">
        <v>43596</v>
      </c>
      <c r="T134" s="7">
        <f>IFERROR(VLOOKUP((S134-1),'Boarding Tallies'!$Q$1:$S$71,3,FALSE),0)</f>
        <v>28</v>
      </c>
    </row>
    <row r="135" spans="1:20" x14ac:dyDescent="0.3">
      <c r="A135" s="10">
        <v>43486</v>
      </c>
      <c r="B135" s="11" t="s">
        <v>422</v>
      </c>
      <c r="C135" s="11" t="s">
        <v>423</v>
      </c>
      <c r="E135" s="12">
        <v>2</v>
      </c>
      <c r="F135" s="11" t="s">
        <v>388</v>
      </c>
      <c r="G135" s="30">
        <v>66</v>
      </c>
      <c r="H135" s="15">
        <v>20</v>
      </c>
      <c r="I135" s="15">
        <f t="shared" si="7"/>
        <v>86</v>
      </c>
      <c r="J135" s="12">
        <f>IF(ISBLANK(B135),"",E135*(IF(LEFT(RIGHT(F135,2),1)="2",2,IF(LEFT(RIGHT(F135,2),1)="3",3,IF(LEFT(RIGHT(F135,2),1)="4",4,1)))))</f>
        <v>2</v>
      </c>
      <c r="K135" s="50">
        <f>IF(A135= "",0,MONTH(A135))</f>
        <v>1</v>
      </c>
      <c r="R135" s="52">
        <f t="shared" si="8"/>
        <v>20</v>
      </c>
      <c r="S135" s="10">
        <v>43597</v>
      </c>
      <c r="T135" s="7">
        <f>IFERROR(VLOOKUP((S135-1),'Boarding Tallies'!$Q$1:$S$71,3,FALSE),0)</f>
        <v>37</v>
      </c>
    </row>
    <row r="136" spans="1:20" x14ac:dyDescent="0.3">
      <c r="A136" s="10">
        <v>43486</v>
      </c>
      <c r="B136" s="11" t="s">
        <v>528</v>
      </c>
      <c r="C136" s="11" t="s">
        <v>529</v>
      </c>
      <c r="E136" s="12">
        <v>2</v>
      </c>
      <c r="F136" s="11" t="s">
        <v>407</v>
      </c>
      <c r="G136" s="30">
        <v>144</v>
      </c>
      <c r="H136" s="15">
        <v>120</v>
      </c>
      <c r="I136" s="15">
        <f t="shared" si="7"/>
        <v>264</v>
      </c>
      <c r="J136" s="12">
        <f>IF(ISBLANK(B136),"",E136*(IF(LEFT(RIGHT(F136,2),1)="2",2,IF(LEFT(RIGHT(F136,2),1)="3",3,IF(LEFT(RIGHT(F136,2),1)="4",4,1)))))</f>
        <v>4</v>
      </c>
      <c r="K136" s="50">
        <f>IF(A136= "",0,MONTH(A136))</f>
        <v>1</v>
      </c>
      <c r="R136" s="52">
        <f t="shared" si="8"/>
        <v>20</v>
      </c>
      <c r="S136" s="10">
        <v>43598</v>
      </c>
      <c r="T136" s="7">
        <f>IFERROR(VLOOKUP((S136-1),'Boarding Tallies'!$Q$1:$S$71,3,FALSE),0)</f>
        <v>29</v>
      </c>
    </row>
    <row r="137" spans="1:20" x14ac:dyDescent="0.3">
      <c r="A137" s="10">
        <v>43486</v>
      </c>
      <c r="B137" s="11" t="s">
        <v>530</v>
      </c>
      <c r="C137" s="11" t="s">
        <v>531</v>
      </c>
      <c r="E137" s="12">
        <v>3</v>
      </c>
      <c r="F137" s="11" t="s">
        <v>388</v>
      </c>
      <c r="G137" s="30">
        <v>99</v>
      </c>
      <c r="H137" s="15">
        <v>60</v>
      </c>
      <c r="I137" s="15">
        <f t="shared" si="7"/>
        <v>159</v>
      </c>
      <c r="J137" s="12">
        <f>IF(ISBLANK(B137),"",E137*(IF(LEFT(RIGHT(F137,2),1)="2",2,IF(LEFT(RIGHT(F137,2),1)="3",3,IF(LEFT(RIGHT(F137,2),1)="4",4,1)))))</f>
        <v>3</v>
      </c>
      <c r="K137" s="50">
        <f>IF(A137= "",0,MONTH(A137))</f>
        <v>1</v>
      </c>
      <c r="R137" s="52">
        <f t="shared" si="8"/>
        <v>20</v>
      </c>
      <c r="S137" s="10">
        <v>43599</v>
      </c>
      <c r="T137" s="7">
        <f>IFERROR(VLOOKUP((S137-1),'Boarding Tallies'!$Q$1:$S$71,3,FALSE),0)</f>
        <v>20</v>
      </c>
    </row>
    <row r="138" spans="1:20" x14ac:dyDescent="0.3">
      <c r="A138" s="10">
        <v>43486</v>
      </c>
      <c r="B138" s="11" t="s">
        <v>457</v>
      </c>
      <c r="C138" s="11" t="s">
        <v>458</v>
      </c>
      <c r="E138" s="12">
        <v>2</v>
      </c>
      <c r="F138" s="11" t="s">
        <v>388</v>
      </c>
      <c r="G138" s="30">
        <v>66</v>
      </c>
      <c r="H138" s="15">
        <v>60</v>
      </c>
      <c r="I138" s="15">
        <f t="shared" si="7"/>
        <v>126</v>
      </c>
      <c r="J138" s="12">
        <f>IF(ISBLANK(B138),"",E138*(IF(LEFT(RIGHT(F138,2),1)="2",2,IF(LEFT(RIGHT(F138,2),1)="3",3,IF(LEFT(RIGHT(F138,2),1)="4",4,1)))))</f>
        <v>2</v>
      </c>
      <c r="K138" s="50">
        <f>IF(A138= "",0,MONTH(A138))</f>
        <v>1</v>
      </c>
      <c r="R138" s="52">
        <f t="shared" si="8"/>
        <v>20</v>
      </c>
      <c r="S138" s="10">
        <v>43600</v>
      </c>
      <c r="T138" s="7">
        <f>IFERROR(VLOOKUP((S138-1),'Boarding Tallies'!$Q$1:$S$71,3,FALSE),0)</f>
        <v>18</v>
      </c>
    </row>
    <row r="139" spans="1:20" x14ac:dyDescent="0.3">
      <c r="A139" s="10">
        <v>43486</v>
      </c>
      <c r="B139" s="11" t="s">
        <v>451</v>
      </c>
      <c r="C139" s="11" t="s">
        <v>452</v>
      </c>
      <c r="D139" s="11">
        <v>68288</v>
      </c>
      <c r="E139" s="12">
        <v>2</v>
      </c>
      <c r="F139" s="53" t="str">
        <f>IF(ISBLANK($D139),"",VLOOKUP($D139,'Boarding Packages'!$A:$H,4,FALSE))</f>
        <v>Std Suite Prem (2)</v>
      </c>
      <c r="G139" s="54">
        <f>IF(ISBLANK($D139),0,E139*VLOOKUP($D139,'Boarding Packages'!$A:$H,8,FALSE))</f>
        <v>188</v>
      </c>
      <c r="I139" s="15">
        <f t="shared" si="7"/>
        <v>188</v>
      </c>
      <c r="J139" s="12">
        <f>IF(ISBLANK(B139),"",E139*(IF(LEFT(RIGHT(F139,2),1)="2",2,IF(LEFT(RIGHT(F139,2),1)="3",3,IF(LEFT(RIGHT(F139,2),1)="4",4,1)))))</f>
        <v>4</v>
      </c>
      <c r="K139" s="50">
        <f>IF(A139= "",0,MONTH(A139))</f>
        <v>1</v>
      </c>
      <c r="R139" s="52">
        <f t="shared" si="8"/>
        <v>20</v>
      </c>
      <c r="S139" s="10">
        <v>43601</v>
      </c>
      <c r="T139" s="7">
        <f>IFERROR(VLOOKUP((S139-1),'Boarding Tallies'!$Q$1:$S$71,3,FALSE),0)</f>
        <v>17</v>
      </c>
    </row>
    <row r="140" spans="1:20" x14ac:dyDescent="0.3">
      <c r="A140" s="10">
        <v>43486</v>
      </c>
      <c r="B140" s="11" t="s">
        <v>451</v>
      </c>
      <c r="C140" s="11" t="s">
        <v>452</v>
      </c>
      <c r="D140" s="11">
        <v>70062</v>
      </c>
      <c r="E140" s="12">
        <v>1</v>
      </c>
      <c r="F140" s="53" t="str">
        <f>IF(ISBLANK($D140),"",VLOOKUP($D140,'Boarding Packages'!$A:$H,4,FALSE))</f>
        <v>Std Suite Prem (2)</v>
      </c>
      <c r="G140" s="54">
        <f>IF(ISBLANK($D140),0,E140*VLOOKUP($D140,'Boarding Packages'!$A:$H,8,FALSE))</f>
        <v>100</v>
      </c>
      <c r="I140" s="15">
        <f t="shared" si="7"/>
        <v>100</v>
      </c>
      <c r="J140" s="12">
        <f>IF(ISBLANK(B140),"",E140*(IF(LEFT(RIGHT(F140,2),1)="2",2,IF(LEFT(RIGHT(F140,2),1)="3",3,IF(LEFT(RIGHT(F140,2),1)="4",4,1)))))</f>
        <v>2</v>
      </c>
      <c r="K140" s="50">
        <f>IF(A140= "",0,MONTH(A140))</f>
        <v>1</v>
      </c>
      <c r="R140" s="52">
        <f t="shared" si="8"/>
        <v>20</v>
      </c>
      <c r="S140" s="10">
        <v>43602</v>
      </c>
      <c r="T140" s="7">
        <f>IFERROR(VLOOKUP((S140-1),'Boarding Tallies'!$Q$1:$S$71,3,FALSE),0)</f>
        <v>24</v>
      </c>
    </row>
    <row r="141" spans="1:20" x14ac:dyDescent="0.3">
      <c r="A141" s="10">
        <v>43486</v>
      </c>
      <c r="B141" s="11" t="s">
        <v>77</v>
      </c>
      <c r="C141" s="11" t="s">
        <v>532</v>
      </c>
      <c r="D141" s="11">
        <v>70182</v>
      </c>
      <c r="E141" s="12">
        <v>2</v>
      </c>
      <c r="F141" s="53" t="str">
        <f>IF(ISBLANK($D141),"",VLOOKUP($D141,'Boarding Packages'!$A:$H,4,FALSE))</f>
        <v>Std Suite Prem</v>
      </c>
      <c r="G141" s="54">
        <f>IF(ISBLANK($D141),0,E141*VLOOKUP($D141,'Boarding Packages'!$A:$H,8,FALSE))</f>
        <v>102</v>
      </c>
      <c r="I141" s="15">
        <f t="shared" si="7"/>
        <v>102</v>
      </c>
      <c r="J141" s="12">
        <f>IF(ISBLANK(B141),"",E141*(IF(LEFT(RIGHT(F141,2),1)="2",2,IF(LEFT(RIGHT(F141,2),1)="3",3,IF(LEFT(RIGHT(F141,2),1)="4",4,1)))))</f>
        <v>2</v>
      </c>
      <c r="K141" s="50">
        <f>IF(A141= "",0,MONTH(A141))</f>
        <v>1</v>
      </c>
      <c r="R141" s="52">
        <f t="shared" si="8"/>
        <v>20</v>
      </c>
      <c r="S141" s="10">
        <v>43603</v>
      </c>
      <c r="T141" s="7">
        <f>IFERROR(VLOOKUP((S141-1),'Boarding Tallies'!$Q$1:$S$71,3,FALSE),0)</f>
        <v>42</v>
      </c>
    </row>
    <row r="142" spans="1:20" x14ac:dyDescent="0.3">
      <c r="A142" s="10">
        <v>43486</v>
      </c>
      <c r="B142" s="11" t="s">
        <v>290</v>
      </c>
      <c r="C142" s="11" t="s">
        <v>533</v>
      </c>
      <c r="D142" s="11">
        <v>57586</v>
      </c>
      <c r="E142" s="12">
        <v>3</v>
      </c>
      <c r="F142" s="53" t="str">
        <f>IF(ISBLANK($D142),"",VLOOKUP($D142,'Boarding Packages'!$A:$H,4,FALSE))</f>
        <v>XL Suite Prem</v>
      </c>
      <c r="G142" s="54">
        <f>IF(ISBLANK($D142),0,E142*VLOOKUP($D142,'Boarding Packages'!$A:$H,8,FALSE))</f>
        <v>174</v>
      </c>
      <c r="I142" s="15">
        <f t="shared" si="7"/>
        <v>174</v>
      </c>
      <c r="J142" s="12">
        <f>IF(ISBLANK(B142),"",E142*(IF(LEFT(RIGHT(F142,2),1)="2",2,IF(LEFT(RIGHT(F142,2),1)="3",3,IF(LEFT(RIGHT(F142,2),1)="4",4,1)))))</f>
        <v>3</v>
      </c>
      <c r="K142" s="50">
        <f>IF(A142= "",0,MONTH(A142))</f>
        <v>1</v>
      </c>
      <c r="R142" s="52">
        <f t="shared" si="8"/>
        <v>21</v>
      </c>
      <c r="S142" s="10">
        <v>43604</v>
      </c>
      <c r="T142" s="7">
        <f>IFERROR(VLOOKUP((S142-1),'Boarding Tallies'!$Q$1:$S$71,3,FALSE),0)</f>
        <v>42</v>
      </c>
    </row>
    <row r="143" spans="1:20" x14ac:dyDescent="0.3">
      <c r="A143" s="10">
        <v>43486</v>
      </c>
      <c r="B143" s="11" t="s">
        <v>534</v>
      </c>
      <c r="C143" s="11" t="s">
        <v>535</v>
      </c>
      <c r="E143" s="12">
        <v>3</v>
      </c>
      <c r="F143" s="11" t="s">
        <v>393</v>
      </c>
      <c r="G143" s="30">
        <v>126</v>
      </c>
      <c r="H143" s="15">
        <v>80</v>
      </c>
      <c r="I143" s="15">
        <f t="shared" si="7"/>
        <v>206</v>
      </c>
      <c r="J143" s="12">
        <f>IF(ISBLANK(B143),"",E143*(IF(LEFT(RIGHT(F143,2),1)="2",2,IF(LEFT(RIGHT(F143,2),1)="3",3,IF(LEFT(RIGHT(F143,2),1)="4",4,1)))))</f>
        <v>3</v>
      </c>
      <c r="K143" s="50">
        <f>IF(A143= "",0,MONTH(A143))</f>
        <v>1</v>
      </c>
      <c r="R143" s="52">
        <f t="shared" si="8"/>
        <v>21</v>
      </c>
      <c r="S143" s="10">
        <v>43605</v>
      </c>
      <c r="T143" s="7">
        <f>IFERROR(VLOOKUP((S143-1),'Boarding Tallies'!$Q$1:$S$71,3,FALSE),0)</f>
        <v>29</v>
      </c>
    </row>
    <row r="144" spans="1:20" x14ac:dyDescent="0.3">
      <c r="A144" s="10">
        <v>43486</v>
      </c>
      <c r="B144" s="11" t="s">
        <v>536</v>
      </c>
      <c r="C144" s="11" t="s">
        <v>537</v>
      </c>
      <c r="E144" s="12">
        <v>2</v>
      </c>
      <c r="F144" s="11" t="s">
        <v>388</v>
      </c>
      <c r="G144" s="30">
        <v>66</v>
      </c>
      <c r="H144" s="15">
        <v>60</v>
      </c>
      <c r="I144" s="15">
        <f t="shared" si="7"/>
        <v>126</v>
      </c>
      <c r="J144" s="12">
        <f>IF(ISBLANK(B144),"",E144*(IF(LEFT(RIGHT(F144,2),1)="2",2,IF(LEFT(RIGHT(F144,2),1)="3",3,IF(LEFT(RIGHT(F144,2),1)="4",4,1)))))</f>
        <v>2</v>
      </c>
      <c r="K144" s="50">
        <f>IF(A144= "",0,MONTH(A144))</f>
        <v>1</v>
      </c>
      <c r="R144" s="52">
        <f t="shared" si="8"/>
        <v>21</v>
      </c>
      <c r="S144" s="10">
        <v>43606</v>
      </c>
      <c r="T144" s="7">
        <f>IFERROR(VLOOKUP((S144-1),'Boarding Tallies'!$Q$1:$S$71,3,FALSE),0)</f>
        <v>17</v>
      </c>
    </row>
    <row r="145" spans="1:20" x14ac:dyDescent="0.3">
      <c r="A145" s="10">
        <v>43486</v>
      </c>
      <c r="B145" s="11" t="s">
        <v>294</v>
      </c>
      <c r="C145" s="11" t="s">
        <v>538</v>
      </c>
      <c r="D145" s="11">
        <v>40795</v>
      </c>
      <c r="E145" s="12">
        <v>1</v>
      </c>
      <c r="F145" s="53" t="str">
        <f>IF(ISBLANK($D145),"",VLOOKUP($D145,'Boarding Packages'!$A:$H,4,FALSE))</f>
        <v>Std Suite Prem - Charity</v>
      </c>
      <c r="G145" s="54">
        <f>IF(ISBLANK($D145),0,E145*VLOOKUP($D145,'Boarding Packages'!$A:$H,8,FALSE))</f>
        <v>0</v>
      </c>
      <c r="I145" s="15">
        <f t="shared" si="7"/>
        <v>0</v>
      </c>
      <c r="J145" s="12">
        <f>IF(ISBLANK(B145),"",E145*(IF(LEFT(RIGHT(F145,2),1)="2",2,IF(LEFT(RIGHT(F145,2),1)="3",3,IF(LEFT(RIGHT(F145,2),1)="4",4,1)))))</f>
        <v>1</v>
      </c>
      <c r="K145" s="50">
        <f>IF(A145= "",0,MONTH(A145))</f>
        <v>1</v>
      </c>
      <c r="R145" s="52">
        <f t="shared" si="8"/>
        <v>21</v>
      </c>
      <c r="S145" s="10">
        <v>43607</v>
      </c>
      <c r="T145" s="7">
        <f>IFERROR(VLOOKUP((S145-1),'Boarding Tallies'!$Q$1:$S$71,3,FALSE),0)</f>
        <v>20</v>
      </c>
    </row>
    <row r="146" spans="1:20" x14ac:dyDescent="0.3">
      <c r="A146" s="10">
        <v>43486</v>
      </c>
      <c r="B146" s="11" t="s">
        <v>294</v>
      </c>
      <c r="C146" s="11" t="s">
        <v>538</v>
      </c>
      <c r="D146" s="11">
        <v>47698</v>
      </c>
      <c r="E146" s="12">
        <v>1</v>
      </c>
      <c r="F146" s="53" t="str">
        <f>IF(ISBLANK($D146),"",VLOOKUP($D146,'Boarding Packages'!$A:$H,4,FALSE))</f>
        <v>Std Suite Prem</v>
      </c>
      <c r="G146" s="54">
        <f>IF(ISBLANK($D146),0,E146*VLOOKUP($D146,'Boarding Packages'!$A:$H,8,FALSE))</f>
        <v>50</v>
      </c>
      <c r="I146" s="15">
        <f t="shared" si="7"/>
        <v>50</v>
      </c>
      <c r="J146" s="12">
        <f>IF(ISBLANK(B146),"",E146*(IF(LEFT(RIGHT(F146,2),1)="2",2,IF(LEFT(RIGHT(F146,2),1)="3",3,IF(LEFT(RIGHT(F146,2),1)="4",4,1)))))</f>
        <v>1</v>
      </c>
      <c r="K146" s="50">
        <f>IF(A146= "",0,MONTH(A146))</f>
        <v>1</v>
      </c>
      <c r="R146" s="52">
        <f t="shared" si="8"/>
        <v>21</v>
      </c>
      <c r="S146" s="10">
        <v>43608</v>
      </c>
      <c r="T146" s="7">
        <f>IFERROR(VLOOKUP((S146-1),'Boarding Tallies'!$Q$1:$S$71,3,FALSE),0)</f>
        <v>14</v>
      </c>
    </row>
    <row r="147" spans="1:20" x14ac:dyDescent="0.3">
      <c r="A147" s="10">
        <v>43486</v>
      </c>
      <c r="B147" s="11" t="s">
        <v>77</v>
      </c>
      <c r="C147" s="11" t="s">
        <v>532</v>
      </c>
      <c r="D147" s="11">
        <v>43364</v>
      </c>
      <c r="E147" s="12">
        <v>1</v>
      </c>
      <c r="F147" s="53" t="str">
        <f>IF(ISBLANK($D147),"",VLOOKUP($D147,'Boarding Packages'!$A:$H,4,FALSE))</f>
        <v>Std Suite Prem</v>
      </c>
      <c r="G147" s="54">
        <f>IF(ISBLANK($D147),0,E147*VLOOKUP($D147,'Boarding Packages'!$A:$H,8,FALSE))</f>
        <v>48</v>
      </c>
      <c r="I147" s="15">
        <f t="shared" si="7"/>
        <v>48</v>
      </c>
      <c r="J147" s="12">
        <f>IF(ISBLANK(B147),"",E147*(IF(LEFT(RIGHT(F147,2),1)="2",2,IF(LEFT(RIGHT(F147,2),1)="3",3,IF(LEFT(RIGHT(F147,2),1)="4",4,1)))))</f>
        <v>1</v>
      </c>
      <c r="K147" s="50">
        <f>IF(A147= "",0,MONTH(A147))</f>
        <v>1</v>
      </c>
      <c r="R147" s="52">
        <f t="shared" si="8"/>
        <v>21</v>
      </c>
      <c r="S147" s="10">
        <v>43609</v>
      </c>
      <c r="T147" s="7">
        <f>IFERROR(VLOOKUP((S147-1),'Boarding Tallies'!$Q$1:$S$71,3,FALSE),0)</f>
        <v>25</v>
      </c>
    </row>
    <row r="148" spans="1:20" x14ac:dyDescent="0.3">
      <c r="A148" s="10">
        <v>43486</v>
      </c>
      <c r="B148" s="11" t="s">
        <v>196</v>
      </c>
      <c r="C148" s="11" t="s">
        <v>432</v>
      </c>
      <c r="E148" s="12">
        <v>2</v>
      </c>
      <c r="F148" s="11" t="s">
        <v>388</v>
      </c>
      <c r="G148" s="30">
        <v>66</v>
      </c>
      <c r="H148" s="15">
        <v>60</v>
      </c>
      <c r="I148" s="15">
        <f t="shared" si="7"/>
        <v>126</v>
      </c>
      <c r="J148" s="12">
        <f>IF(ISBLANK(B148),"",E148*(IF(LEFT(RIGHT(F148,2),1)="2",2,IF(LEFT(RIGHT(F148,2),1)="3",3,IF(LEFT(RIGHT(F148,2),1)="4",4,1)))))</f>
        <v>2</v>
      </c>
      <c r="K148" s="50">
        <f>IF(A148= "",0,MONTH(A148))</f>
        <v>1</v>
      </c>
      <c r="R148" s="52">
        <f t="shared" si="8"/>
        <v>21</v>
      </c>
      <c r="S148" s="10">
        <v>43610</v>
      </c>
      <c r="T148" s="7">
        <f>IFERROR(VLOOKUP((S148-1),'Boarding Tallies'!$Q$1:$S$71,3,FALSE),0)</f>
        <v>44</v>
      </c>
    </row>
    <row r="149" spans="1:20" x14ac:dyDescent="0.3">
      <c r="A149" s="10">
        <v>43486</v>
      </c>
      <c r="B149" s="11" t="s">
        <v>539</v>
      </c>
      <c r="C149" s="11" t="s">
        <v>540</v>
      </c>
      <c r="E149" s="12">
        <v>3</v>
      </c>
      <c r="F149" s="11" t="s">
        <v>388</v>
      </c>
      <c r="G149" s="30">
        <v>99</v>
      </c>
      <c r="H149" s="15">
        <v>60</v>
      </c>
      <c r="I149" s="15">
        <f t="shared" si="7"/>
        <v>159</v>
      </c>
      <c r="J149" s="12">
        <f>IF(ISBLANK(B149),"",E149*(IF(LEFT(RIGHT(F149,2),1)="2",2,IF(LEFT(RIGHT(F149,2),1)="3",3,IF(LEFT(RIGHT(F149,2),1)="4",4,1)))))</f>
        <v>3</v>
      </c>
      <c r="K149" s="50">
        <f>IF(A149= "",0,MONTH(A149))</f>
        <v>1</v>
      </c>
      <c r="R149" s="52">
        <f t="shared" si="8"/>
        <v>22</v>
      </c>
      <c r="S149" s="10">
        <v>43611</v>
      </c>
      <c r="T149" s="7">
        <f>IFERROR(VLOOKUP((S149-1),'Boarding Tallies'!$Q$1:$S$71,3,FALSE),0)</f>
        <v>56</v>
      </c>
    </row>
    <row r="150" spans="1:20" x14ac:dyDescent="0.3">
      <c r="A150" s="10">
        <v>43486</v>
      </c>
      <c r="B150" s="11" t="s">
        <v>246</v>
      </c>
      <c r="C150" s="11" t="s">
        <v>443</v>
      </c>
      <c r="D150" s="11">
        <v>68757</v>
      </c>
      <c r="E150" s="12">
        <v>3</v>
      </c>
      <c r="F150" s="53" t="str">
        <f>IF(ISBLANK($D150),"",VLOOKUP($D150,'Boarding Packages'!$A:$H,4,FALSE))</f>
        <v>Std Suite Prem (2)</v>
      </c>
      <c r="G150" s="54">
        <f>IF(ISBLANK($D150),0,E150*VLOOKUP($D150,'Boarding Packages'!$A:$H,8,FALSE))</f>
        <v>300</v>
      </c>
      <c r="I150" s="15">
        <f t="shared" si="7"/>
        <v>300</v>
      </c>
      <c r="J150" s="12">
        <f>IF(ISBLANK(B150),"",E150*(IF(LEFT(RIGHT(F150,2),1)="2",2,IF(LEFT(RIGHT(F150,2),1)="3",3,IF(LEFT(RIGHT(F150,2),1)="4",4,1)))))</f>
        <v>6</v>
      </c>
      <c r="K150" s="50">
        <f>IF(A150= "",0,MONTH(A150))</f>
        <v>1</v>
      </c>
      <c r="R150" s="52">
        <f t="shared" si="8"/>
        <v>22</v>
      </c>
      <c r="S150" s="10">
        <v>43612</v>
      </c>
      <c r="T150" s="7">
        <f>IFERROR(VLOOKUP((S150-1),'Boarding Tallies'!$Q$1:$S$71,3,FALSE),0)</f>
        <v>49</v>
      </c>
    </row>
    <row r="151" spans="1:20" x14ac:dyDescent="0.3">
      <c r="A151" s="10">
        <v>43486</v>
      </c>
      <c r="B151" s="11" t="s">
        <v>84</v>
      </c>
      <c r="C151" s="11" t="s">
        <v>400</v>
      </c>
      <c r="E151" s="12">
        <v>2</v>
      </c>
      <c r="F151" s="11" t="s">
        <v>434</v>
      </c>
      <c r="G151" s="30">
        <v>114</v>
      </c>
      <c r="H151" s="15">
        <v>89</v>
      </c>
      <c r="I151" s="15">
        <f t="shared" si="7"/>
        <v>203</v>
      </c>
      <c r="J151" s="12">
        <f>IF(ISBLANK(B151),"",E151*(IF(LEFT(RIGHT(F151,2),1)="2",2,IF(LEFT(RIGHT(F151,2),1)="3",3,IF(LEFT(RIGHT(F151,2),1)="4",4,1)))))</f>
        <v>2</v>
      </c>
      <c r="K151" s="50">
        <f>IF(A151= "",0,MONTH(A151))</f>
        <v>1</v>
      </c>
      <c r="R151" s="52">
        <f t="shared" si="8"/>
        <v>22</v>
      </c>
      <c r="S151" s="10">
        <v>43613</v>
      </c>
      <c r="T151" s="7">
        <f>IFERROR(VLOOKUP((S151-1),'Boarding Tallies'!$Q$1:$S$71,3,FALSE),0)</f>
        <v>27</v>
      </c>
    </row>
    <row r="152" spans="1:20" x14ac:dyDescent="0.3">
      <c r="A152" s="10">
        <v>43486</v>
      </c>
      <c r="B152" s="11" t="s">
        <v>541</v>
      </c>
      <c r="C152" s="11" t="s">
        <v>542</v>
      </c>
      <c r="E152" s="12">
        <v>3</v>
      </c>
      <c r="F152" s="11" t="s">
        <v>388</v>
      </c>
      <c r="G152" s="30">
        <v>99</v>
      </c>
      <c r="H152" s="15">
        <v>60</v>
      </c>
      <c r="I152" s="15">
        <f t="shared" si="7"/>
        <v>159</v>
      </c>
      <c r="J152" s="12">
        <f>IF(ISBLANK(B152),"",E152*(IF(LEFT(RIGHT(F152,2),1)="2",2,IF(LEFT(RIGHT(F152,2),1)="3",3,IF(LEFT(RIGHT(F152,2),1)="4",4,1)))))</f>
        <v>3</v>
      </c>
      <c r="K152" s="50">
        <f>IF(A152= "",0,MONTH(A152))</f>
        <v>1</v>
      </c>
      <c r="R152" s="52">
        <f t="shared" si="8"/>
        <v>22</v>
      </c>
      <c r="S152" s="10">
        <v>43614</v>
      </c>
      <c r="T152" s="7">
        <f>IFERROR(VLOOKUP((S152-1),'Boarding Tallies'!$Q$1:$S$71,3,FALSE),0)</f>
        <v>17</v>
      </c>
    </row>
    <row r="153" spans="1:20" x14ac:dyDescent="0.3">
      <c r="A153" s="10">
        <v>43486</v>
      </c>
      <c r="B153" s="11" t="s">
        <v>543</v>
      </c>
      <c r="C153" s="11" t="s">
        <v>544</v>
      </c>
      <c r="E153" s="12">
        <v>2</v>
      </c>
      <c r="F153" s="11" t="s">
        <v>388</v>
      </c>
      <c r="G153" s="30">
        <v>66</v>
      </c>
      <c r="H153" s="15">
        <v>40</v>
      </c>
      <c r="I153" s="15">
        <f t="shared" si="7"/>
        <v>106</v>
      </c>
      <c r="J153" s="12">
        <f>IF(ISBLANK(B153),"",E153*(IF(LEFT(RIGHT(F153,2),1)="2",2,IF(LEFT(RIGHT(F153,2),1)="3",3,IF(LEFT(RIGHT(F153,2),1)="4",4,1)))))</f>
        <v>2</v>
      </c>
      <c r="K153" s="50">
        <f>IF(A153= "",0,MONTH(A153))</f>
        <v>1</v>
      </c>
      <c r="R153" s="52">
        <f t="shared" si="8"/>
        <v>22</v>
      </c>
      <c r="S153" s="10">
        <v>43615</v>
      </c>
      <c r="T153" s="7">
        <f>IFERROR(VLOOKUP((S153-1),'Boarding Tallies'!$Q$1:$S$71,3,FALSE),0)</f>
        <v>15</v>
      </c>
    </row>
    <row r="154" spans="1:20" x14ac:dyDescent="0.3">
      <c r="A154" s="10">
        <v>43486</v>
      </c>
      <c r="B154" s="11" t="s">
        <v>545</v>
      </c>
      <c r="C154" s="11" t="s">
        <v>546</v>
      </c>
      <c r="E154" s="12">
        <v>3</v>
      </c>
      <c r="F154" s="11" t="s">
        <v>388</v>
      </c>
      <c r="G154" s="30">
        <v>99</v>
      </c>
      <c r="H154" s="15">
        <v>60</v>
      </c>
      <c r="I154" s="15">
        <f t="shared" si="7"/>
        <v>159</v>
      </c>
      <c r="J154" s="12">
        <f>IF(ISBLANK(B154),"",E154*(IF(LEFT(RIGHT(F154,2),1)="2",2,IF(LEFT(RIGHT(F154,2),1)="3",3,IF(LEFT(RIGHT(F154,2),1)="4",4,1)))))</f>
        <v>3</v>
      </c>
      <c r="K154" s="50">
        <f>IF(A154= "",0,MONTH(A154))</f>
        <v>1</v>
      </c>
      <c r="R154" s="52">
        <f t="shared" si="8"/>
        <v>22</v>
      </c>
      <c r="S154" s="10">
        <v>43616</v>
      </c>
      <c r="T154" s="7">
        <f>IFERROR(VLOOKUP((S154-1),'Boarding Tallies'!$Q$1:$S$71,3,FALSE),0)</f>
        <v>18</v>
      </c>
    </row>
    <row r="155" spans="1:20" x14ac:dyDescent="0.3">
      <c r="A155" s="10">
        <v>43486</v>
      </c>
      <c r="B155" s="11" t="s">
        <v>148</v>
      </c>
      <c r="C155" s="11" t="s">
        <v>547</v>
      </c>
      <c r="D155" s="11">
        <v>60591</v>
      </c>
      <c r="E155" s="12">
        <v>2</v>
      </c>
      <c r="F155" s="53" t="str">
        <f>IF(ISBLANK($D155),"",VLOOKUP($D155,'Boarding Packages'!$A:$H,4,FALSE))</f>
        <v>Std Suite Prem</v>
      </c>
      <c r="G155" s="54">
        <f>IF(ISBLANK($D155),0,E155*VLOOKUP($D155,'Boarding Packages'!$A:$H,8,FALSE))</f>
        <v>96</v>
      </c>
      <c r="I155" s="15">
        <f t="shared" si="7"/>
        <v>96</v>
      </c>
      <c r="J155" s="12">
        <f>IF(ISBLANK(B155),"",E155*(IF(LEFT(RIGHT(F155,2),1)="2",2,IF(LEFT(RIGHT(F155,2),1)="3",3,IF(LEFT(RIGHT(F155,2),1)="4",4,1)))))</f>
        <v>2</v>
      </c>
      <c r="K155" s="50">
        <f>IF(A155= "",0,MONTH(A155))</f>
        <v>1</v>
      </c>
      <c r="R155" s="52">
        <f t="shared" si="8"/>
        <v>22</v>
      </c>
      <c r="S155" s="10">
        <v>43617</v>
      </c>
      <c r="T155" s="7">
        <f>IFERROR(VLOOKUP((S155-1),'Boarding Tallies'!$Q$1:$S$71,3,FALSE),0)</f>
        <v>21</v>
      </c>
    </row>
    <row r="156" spans="1:20" x14ac:dyDescent="0.3">
      <c r="A156" s="55">
        <v>43486</v>
      </c>
      <c r="B156" s="56" t="s">
        <v>220</v>
      </c>
      <c r="C156" s="56" t="s">
        <v>548</v>
      </c>
      <c r="D156" s="56">
        <v>67591</v>
      </c>
      <c r="E156" s="57">
        <v>3</v>
      </c>
      <c r="F156" s="61" t="str">
        <f>IF(ISBLANK($D156),"",VLOOKUP($D156,'Boarding Packages'!$A:$H,4,FALSE))</f>
        <v>Std Suite Prem</v>
      </c>
      <c r="G156" s="62">
        <f>IF(ISBLANK($D156),0,E156*VLOOKUP($D156,'Boarding Packages'!$A:$H,8,FALSE))</f>
        <v>150</v>
      </c>
      <c r="H156" s="59"/>
      <c r="I156" s="59">
        <f t="shared" si="7"/>
        <v>150</v>
      </c>
      <c r="J156" s="57">
        <f>IF(ISBLANK(B156),"",E156*(IF(LEFT(RIGHT(F156,2),1)="2",2,IF(LEFT(RIGHT(F156,2),1)="3",3,IF(LEFT(RIGHT(F156,2),1)="4",4,1)))))</f>
        <v>3</v>
      </c>
      <c r="K156" s="50">
        <f>IF(A156= "",0,MONTH(A156))</f>
        <v>1</v>
      </c>
      <c r="R156" s="52">
        <f t="shared" si="8"/>
        <v>23</v>
      </c>
      <c r="S156" s="10">
        <v>43618</v>
      </c>
      <c r="T156" s="7">
        <f>IFERROR(VLOOKUP((S156-1),'Boarding Tallies'!$U$1:$W$71,3,FALSE),0)</f>
        <v>28</v>
      </c>
    </row>
    <row r="157" spans="1:20" x14ac:dyDescent="0.3">
      <c r="A157" s="10">
        <v>43487</v>
      </c>
      <c r="B157" s="11" t="s">
        <v>549</v>
      </c>
      <c r="C157" s="11" t="s">
        <v>550</v>
      </c>
      <c r="E157" s="12">
        <v>5</v>
      </c>
      <c r="F157" s="11" t="s">
        <v>393</v>
      </c>
      <c r="G157" s="30">
        <v>210</v>
      </c>
      <c r="H157" s="15">
        <v>10</v>
      </c>
      <c r="I157" s="15">
        <f t="shared" si="7"/>
        <v>220</v>
      </c>
      <c r="J157" s="12">
        <f>IF(ISBLANK(B157),"",E157*(IF(LEFT(RIGHT(F157,2),1)="2",2,IF(LEFT(RIGHT(F157,2),1)="3",3,IF(LEFT(RIGHT(F157,2),1)="4",4,1)))))</f>
        <v>5</v>
      </c>
      <c r="K157" s="50">
        <f>IF(A157= "",0,MONTH(A157))</f>
        <v>1</v>
      </c>
      <c r="R157" s="52">
        <f t="shared" si="8"/>
        <v>23</v>
      </c>
      <c r="S157" s="10">
        <v>43619</v>
      </c>
      <c r="T157" s="7">
        <f>IFERROR(VLOOKUP((S157-1),'Boarding Tallies'!$U$1:$W$71,3,FALSE),0)</f>
        <v>17</v>
      </c>
    </row>
    <row r="158" spans="1:20" x14ac:dyDescent="0.3">
      <c r="A158" s="10">
        <v>43487</v>
      </c>
      <c r="B158" s="11" t="s">
        <v>489</v>
      </c>
      <c r="C158" s="11" t="s">
        <v>490</v>
      </c>
      <c r="E158" s="12">
        <v>4</v>
      </c>
      <c r="F158" s="11" t="s">
        <v>388</v>
      </c>
      <c r="G158" s="30">
        <v>132</v>
      </c>
      <c r="H158" s="15">
        <v>20</v>
      </c>
      <c r="I158" s="15">
        <f t="shared" si="7"/>
        <v>152</v>
      </c>
      <c r="J158" s="12">
        <f>IF(ISBLANK(B158),"",E158*(IF(LEFT(RIGHT(F158,2),1)="2",2,IF(LEFT(RIGHT(F158,2),1)="3",3,IF(LEFT(RIGHT(F158,2),1)="4",4,1)))))</f>
        <v>4</v>
      </c>
      <c r="K158" s="50">
        <f>IF(A158= "",0,MONTH(A158))</f>
        <v>1</v>
      </c>
      <c r="R158" s="52">
        <f t="shared" si="8"/>
        <v>23</v>
      </c>
      <c r="S158" s="10">
        <v>43620</v>
      </c>
      <c r="T158" s="7">
        <f>IFERROR(VLOOKUP((S158-1),'Boarding Tallies'!$U$1:$W$71,3,FALSE),0)</f>
        <v>14</v>
      </c>
    </row>
    <row r="159" spans="1:20" x14ac:dyDescent="0.3">
      <c r="A159" s="10">
        <v>43487</v>
      </c>
      <c r="B159" s="11" t="s">
        <v>551</v>
      </c>
      <c r="C159" s="11" t="s">
        <v>552</v>
      </c>
      <c r="E159" s="12">
        <v>5</v>
      </c>
      <c r="F159" s="11" t="s">
        <v>388</v>
      </c>
      <c r="G159" s="30">
        <v>165</v>
      </c>
      <c r="H159" s="15">
        <v>60</v>
      </c>
      <c r="I159" s="15">
        <f t="shared" si="7"/>
        <v>225</v>
      </c>
      <c r="J159" s="12">
        <f>IF(ISBLANK(B159),"",E159*(IF(LEFT(RIGHT(F159,2),1)="2",2,IF(LEFT(RIGHT(F159,2),1)="3",3,IF(LEFT(RIGHT(F159,2),1)="4",4,1)))))</f>
        <v>5</v>
      </c>
      <c r="K159" s="50">
        <f>IF(A159= "",0,MONTH(A159))</f>
        <v>1</v>
      </c>
      <c r="R159" s="52">
        <f t="shared" si="8"/>
        <v>23</v>
      </c>
      <c r="S159" s="10">
        <v>43621</v>
      </c>
      <c r="T159" s="7">
        <f>IFERROR(VLOOKUP((S159-1),'Boarding Tallies'!$U$1:$W$71,3,FALSE),0)</f>
        <v>21</v>
      </c>
    </row>
    <row r="160" spans="1:20" x14ac:dyDescent="0.3">
      <c r="A160" s="55">
        <v>43487</v>
      </c>
      <c r="B160" s="56" t="s">
        <v>98</v>
      </c>
      <c r="C160" s="56" t="s">
        <v>437</v>
      </c>
      <c r="D160" s="56">
        <v>68516</v>
      </c>
      <c r="E160" s="57">
        <v>1</v>
      </c>
      <c r="F160" s="61" t="str">
        <f>IF(ISBLANK($D160),"",VLOOKUP($D160,'Boarding Packages'!$A:$H,4,FALSE))</f>
        <v>Std Suite Prem</v>
      </c>
      <c r="G160" s="62">
        <f>IF(ISBLANK($D160),0,E160*VLOOKUP($D160,'Boarding Packages'!$A:$H,8,FALSE))</f>
        <v>48</v>
      </c>
      <c r="H160" s="59"/>
      <c r="I160" s="59">
        <f t="shared" si="7"/>
        <v>48</v>
      </c>
      <c r="J160" s="57">
        <f>IF(ISBLANK(B160),"",E160*(IF(LEFT(RIGHT(F160,2),1)="2",2,IF(LEFT(RIGHT(F160,2),1)="3",3,IF(LEFT(RIGHT(F160,2),1)="4",4,1)))))</f>
        <v>1</v>
      </c>
      <c r="K160" s="50">
        <f>IF(A160= "",0,MONTH(A160))</f>
        <v>1</v>
      </c>
      <c r="R160" s="52">
        <f t="shared" si="8"/>
        <v>23</v>
      </c>
      <c r="S160" s="10">
        <v>43622</v>
      </c>
      <c r="T160" s="7">
        <f>IFERROR(VLOOKUP((S160-1),'Boarding Tallies'!$U$1:$W$71,3,FALSE),0)</f>
        <v>20</v>
      </c>
    </row>
    <row r="161" spans="1:20" x14ac:dyDescent="0.3">
      <c r="A161" s="10">
        <v>43488</v>
      </c>
      <c r="B161" s="11" t="s">
        <v>131</v>
      </c>
      <c r="C161" s="11" t="s">
        <v>553</v>
      </c>
      <c r="E161" s="12">
        <v>2</v>
      </c>
      <c r="F161" s="11" t="s">
        <v>388</v>
      </c>
      <c r="G161" s="30">
        <v>66</v>
      </c>
      <c r="H161" s="15">
        <v>60</v>
      </c>
      <c r="I161" s="15">
        <f t="shared" si="7"/>
        <v>126</v>
      </c>
      <c r="J161" s="12">
        <f>IF(ISBLANK(B161),"",E161*(IF(LEFT(RIGHT(F161,2),1)="2",2,IF(LEFT(RIGHT(F161,2),1)="3",3,IF(LEFT(RIGHT(F161,2),1)="4",4,1)))))</f>
        <v>2</v>
      </c>
      <c r="K161" s="50">
        <f>IF(A161= "",0,MONTH(A161))</f>
        <v>1</v>
      </c>
      <c r="R161" s="52">
        <f t="shared" si="8"/>
        <v>23</v>
      </c>
      <c r="S161" s="10">
        <v>43623</v>
      </c>
      <c r="T161" s="7">
        <f>IFERROR(VLOOKUP((S161-1),'Boarding Tallies'!$U$1:$W$71,3,FALSE),0)</f>
        <v>24</v>
      </c>
    </row>
    <row r="162" spans="1:20" x14ac:dyDescent="0.3">
      <c r="A162" s="10">
        <v>43488</v>
      </c>
      <c r="B162" s="11" t="s">
        <v>317</v>
      </c>
      <c r="C162" s="11" t="s">
        <v>521</v>
      </c>
      <c r="D162" s="11">
        <v>53126</v>
      </c>
      <c r="E162" s="12">
        <v>1</v>
      </c>
      <c r="F162" s="53" t="str">
        <f>IF(ISBLANK($D162),"",VLOOKUP($D162,'Boarding Packages'!$A:$H,4,FALSE))</f>
        <v>Std Suite Prem</v>
      </c>
      <c r="G162" s="54">
        <f>IF(ISBLANK($D162),0,E162*VLOOKUP($D162,'Boarding Packages'!$A:$H,8,FALSE))</f>
        <v>48</v>
      </c>
      <c r="I162" s="15">
        <f t="shared" si="7"/>
        <v>48</v>
      </c>
      <c r="J162" s="12">
        <f>IF(ISBLANK(B162),"",E162*(IF(LEFT(RIGHT(F162,2),1)="2",2,IF(LEFT(RIGHT(F162,2),1)="3",3,IF(LEFT(RIGHT(F162,2),1)="4",4,1)))))</f>
        <v>1</v>
      </c>
      <c r="K162" s="50">
        <f>IF(A162= "",0,MONTH(A162))</f>
        <v>1</v>
      </c>
      <c r="R162" s="52">
        <f t="shared" si="8"/>
        <v>23</v>
      </c>
      <c r="S162" s="10">
        <v>43624</v>
      </c>
      <c r="T162" s="7">
        <f>IFERROR(VLOOKUP((S162-1),'Boarding Tallies'!$U$1:$W$71,3,FALSE),0)</f>
        <v>37</v>
      </c>
    </row>
    <row r="163" spans="1:20" x14ac:dyDescent="0.3">
      <c r="A163" s="10">
        <v>43488</v>
      </c>
      <c r="B163" s="11" t="s">
        <v>317</v>
      </c>
      <c r="C163" s="11" t="s">
        <v>521</v>
      </c>
      <c r="D163" s="11">
        <v>68885</v>
      </c>
      <c r="E163" s="12">
        <v>1</v>
      </c>
      <c r="F163" s="53" t="str">
        <f>IF(ISBLANK($D163),"",VLOOKUP($D163,'Boarding Packages'!$A:$H,4,FALSE))</f>
        <v>Std Suite Prem</v>
      </c>
      <c r="G163" s="54">
        <f>IF(ISBLANK($D163),0,E163*VLOOKUP($D163,'Boarding Packages'!$A:$H,8,FALSE))</f>
        <v>48</v>
      </c>
      <c r="I163" s="15">
        <f t="shared" si="7"/>
        <v>48</v>
      </c>
      <c r="J163" s="12">
        <f>IF(ISBLANK(B163),"",E163*(IF(LEFT(RIGHT(F163,2),1)="2",2,IF(LEFT(RIGHT(F163,2),1)="3",3,IF(LEFT(RIGHT(F163,2),1)="4",4,1)))))</f>
        <v>1</v>
      </c>
      <c r="K163" s="50">
        <f>IF(A163= "",0,MONTH(A163))</f>
        <v>1</v>
      </c>
      <c r="R163" s="52">
        <f t="shared" si="8"/>
        <v>24</v>
      </c>
      <c r="S163" s="10">
        <v>43625</v>
      </c>
      <c r="T163" s="7">
        <f>IFERROR(VLOOKUP((S163-1),'Boarding Tallies'!$U$1:$W$71,3,FALSE),0)</f>
        <v>42</v>
      </c>
    </row>
    <row r="164" spans="1:20" x14ac:dyDescent="0.3">
      <c r="A164" s="10">
        <v>43488</v>
      </c>
      <c r="B164" s="11" t="s">
        <v>228</v>
      </c>
      <c r="C164" s="11" t="s">
        <v>554</v>
      </c>
      <c r="D164" s="11">
        <v>58107</v>
      </c>
      <c r="E164" s="12">
        <v>1</v>
      </c>
      <c r="F164" s="53" t="str">
        <f>IF(ISBLANK($D164),"",VLOOKUP($D164,'Boarding Packages'!$A:$H,4,FALSE))</f>
        <v>Std Suite Prem</v>
      </c>
      <c r="G164" s="54">
        <f>IF(ISBLANK($D164),0,E164*VLOOKUP($D164,'Boarding Packages'!$A:$H,8,FALSE))</f>
        <v>50</v>
      </c>
      <c r="H164" s="15">
        <v>12</v>
      </c>
      <c r="I164" s="15">
        <f t="shared" si="7"/>
        <v>62</v>
      </c>
      <c r="J164" s="12">
        <f>IF(ISBLANK(B164),"",E164*(IF(LEFT(RIGHT(F164,2),1)="2",2,IF(LEFT(RIGHT(F164,2),1)="3",3,IF(LEFT(RIGHT(F164,2),1)="4",4,1)))))</f>
        <v>1</v>
      </c>
      <c r="K164" s="50">
        <f>IF(A164= "",0,MONTH(A164))</f>
        <v>1</v>
      </c>
      <c r="R164" s="52">
        <f t="shared" si="8"/>
        <v>24</v>
      </c>
      <c r="S164" s="10">
        <v>43626</v>
      </c>
      <c r="T164" s="7">
        <f>IFERROR(VLOOKUP((S164-1),'Boarding Tallies'!$U$1:$W$71,3,FALSE),0)</f>
        <v>36</v>
      </c>
    </row>
    <row r="165" spans="1:20" x14ac:dyDescent="0.3">
      <c r="A165" s="55">
        <v>43488</v>
      </c>
      <c r="B165" s="56" t="s">
        <v>263</v>
      </c>
      <c r="C165" s="56" t="s">
        <v>455</v>
      </c>
      <c r="D165" s="56">
        <v>68929</v>
      </c>
      <c r="E165" s="57">
        <v>1</v>
      </c>
      <c r="F165" s="61" t="str">
        <f>IF(ISBLANK($D165),"",VLOOKUP($D165,'Boarding Packages'!$A:$H,4,FALSE))</f>
        <v>In/Out Suite Prem</v>
      </c>
      <c r="G165" s="62">
        <f>IF(ISBLANK($D165),0,E165*VLOOKUP($D165,'Boarding Packages'!$A:$H,8,FALSE))</f>
        <v>70</v>
      </c>
      <c r="H165" s="59">
        <v>12</v>
      </c>
      <c r="I165" s="59">
        <f t="shared" si="7"/>
        <v>82</v>
      </c>
      <c r="J165" s="57">
        <f>IF(ISBLANK(B165),"",E165*(IF(LEFT(RIGHT(F165,2),1)="2",2,IF(LEFT(RIGHT(F165,2),1)="3",3,IF(LEFT(RIGHT(F165,2),1)="4",4,1)))))</f>
        <v>1</v>
      </c>
      <c r="K165" s="50">
        <f>IF(A165= "",0,MONTH(A165))</f>
        <v>1</v>
      </c>
      <c r="R165" s="52">
        <f t="shared" si="8"/>
        <v>24</v>
      </c>
      <c r="S165" s="10">
        <v>43627</v>
      </c>
      <c r="T165" s="7">
        <f>IFERROR(VLOOKUP((S165-1),'Boarding Tallies'!$U$1:$W$71,3,FALSE),0)</f>
        <v>22</v>
      </c>
    </row>
    <row r="166" spans="1:20" x14ac:dyDescent="0.3">
      <c r="A166" s="10">
        <v>43489</v>
      </c>
      <c r="B166" s="11" t="s">
        <v>482</v>
      </c>
      <c r="C166" s="11" t="s">
        <v>483</v>
      </c>
      <c r="E166" s="12">
        <v>3</v>
      </c>
      <c r="F166" s="11" t="s">
        <v>388</v>
      </c>
      <c r="G166" s="30">
        <v>99</v>
      </c>
      <c r="H166" s="15">
        <v>60</v>
      </c>
      <c r="I166" s="15">
        <f t="shared" si="7"/>
        <v>159</v>
      </c>
      <c r="J166" s="12">
        <f>IF(ISBLANK(B166),"",E166*(IF(LEFT(RIGHT(F166,2),1)="2",2,IF(LEFT(RIGHT(F166,2),1)="3",3,IF(LEFT(RIGHT(F166,2),1)="4",4,1)))))</f>
        <v>3</v>
      </c>
      <c r="K166" s="50">
        <f>IF(A166= "",0,MONTH(A166))</f>
        <v>1</v>
      </c>
      <c r="R166" s="52">
        <f t="shared" si="8"/>
        <v>24</v>
      </c>
      <c r="S166" s="10">
        <v>43628</v>
      </c>
      <c r="T166" s="7">
        <f>IFERROR(VLOOKUP((S166-1),'Boarding Tallies'!$U$1:$W$71,3,FALSE),0)</f>
        <v>17</v>
      </c>
    </row>
    <row r="167" spans="1:20" x14ac:dyDescent="0.3">
      <c r="A167" s="10">
        <v>43489</v>
      </c>
      <c r="B167" s="11" t="s">
        <v>364</v>
      </c>
      <c r="C167" s="11" t="s">
        <v>555</v>
      </c>
      <c r="D167" s="11">
        <v>70213</v>
      </c>
      <c r="E167" s="12">
        <v>6</v>
      </c>
      <c r="F167" s="53" t="str">
        <f>IF(ISBLANK($D167),"",VLOOKUP($D167,'Boarding Packages'!$A:$H,4,FALSE))</f>
        <v>XL Suite Prem (2)</v>
      </c>
      <c r="G167" s="54">
        <f>IF(ISBLANK($D167),0,E167*VLOOKUP($D167,'Boarding Packages'!$A:$H,8,FALSE))</f>
        <v>678</v>
      </c>
      <c r="I167" s="15">
        <f t="shared" si="7"/>
        <v>678</v>
      </c>
      <c r="J167" s="12">
        <f>IF(ISBLANK(B167),"",E167*(IF(LEFT(RIGHT(F167,2),1)="2",2,IF(LEFT(RIGHT(F167,2),1)="3",3,IF(LEFT(RIGHT(F167,2),1)="4",4,1)))))</f>
        <v>12</v>
      </c>
      <c r="K167" s="50">
        <f>IF(A167= "",0,MONTH(A167))</f>
        <v>1</v>
      </c>
      <c r="R167" s="52">
        <f t="shared" si="8"/>
        <v>24</v>
      </c>
      <c r="S167" s="10">
        <v>43629</v>
      </c>
      <c r="T167" s="7">
        <f>IFERROR(VLOOKUP((S167-1),'Boarding Tallies'!$U$1:$W$71,3,FALSE),0)</f>
        <v>20</v>
      </c>
    </row>
    <row r="168" spans="1:20" x14ac:dyDescent="0.3">
      <c r="A168" s="10">
        <v>43489</v>
      </c>
      <c r="B168" s="11" t="s">
        <v>556</v>
      </c>
      <c r="C168" s="11" t="s">
        <v>557</v>
      </c>
      <c r="E168" s="12">
        <v>2</v>
      </c>
      <c r="F168" s="11" t="s">
        <v>388</v>
      </c>
      <c r="G168" s="30">
        <v>66</v>
      </c>
      <c r="H168" s="15">
        <v>32</v>
      </c>
      <c r="I168" s="15">
        <f t="shared" si="7"/>
        <v>98</v>
      </c>
      <c r="J168" s="12">
        <f>IF(ISBLANK(B168),"",E168*(IF(LEFT(RIGHT(F168,2),1)="2",2,IF(LEFT(RIGHT(F168,2),1)="3",3,IF(LEFT(RIGHT(F168,2),1)="4",4,1)))))</f>
        <v>2</v>
      </c>
      <c r="K168" s="50">
        <f>IF(A168= "",0,MONTH(A168))</f>
        <v>1</v>
      </c>
      <c r="R168" s="52">
        <f t="shared" si="8"/>
        <v>24</v>
      </c>
      <c r="S168" s="10">
        <v>43630</v>
      </c>
      <c r="T168" s="7">
        <f>IFERROR(VLOOKUP((S168-1),'Boarding Tallies'!$U$1:$W$71,3,FALSE),0)</f>
        <v>34</v>
      </c>
    </row>
    <row r="169" spans="1:20" x14ac:dyDescent="0.3">
      <c r="A169" s="55">
        <v>43489</v>
      </c>
      <c r="B169" s="56" t="s">
        <v>558</v>
      </c>
      <c r="C169" s="56" t="s">
        <v>559</v>
      </c>
      <c r="D169" s="56"/>
      <c r="E169" s="57">
        <v>1</v>
      </c>
      <c r="F169" s="56" t="s">
        <v>388</v>
      </c>
      <c r="G169" s="58">
        <v>33</v>
      </c>
      <c r="H169" s="59">
        <v>20</v>
      </c>
      <c r="I169" s="59">
        <f t="shared" si="7"/>
        <v>53</v>
      </c>
      <c r="J169" s="57">
        <f>IF(ISBLANK(B169),"",E169*(IF(LEFT(RIGHT(F169,2),1)="2",2,IF(LEFT(RIGHT(F169,2),1)="3",3,IF(LEFT(RIGHT(F169,2),1)="4",4,1)))))</f>
        <v>1</v>
      </c>
      <c r="K169" s="50">
        <f>IF(A169= "",0,MONTH(A169))</f>
        <v>1</v>
      </c>
      <c r="R169" s="52">
        <f t="shared" si="8"/>
        <v>24</v>
      </c>
      <c r="S169" s="10">
        <v>43631</v>
      </c>
      <c r="T169" s="7">
        <f>IFERROR(VLOOKUP((S169-1),'Boarding Tallies'!$U$1:$W$71,3,FALSE),0)</f>
        <v>44</v>
      </c>
    </row>
    <row r="170" spans="1:20" x14ac:dyDescent="0.3">
      <c r="A170" s="10">
        <v>43490</v>
      </c>
      <c r="B170" s="11" t="s">
        <v>560</v>
      </c>
      <c r="C170" s="11" t="s">
        <v>561</v>
      </c>
      <c r="E170" s="12">
        <v>1</v>
      </c>
      <c r="F170" s="11" t="s">
        <v>388</v>
      </c>
      <c r="G170" s="30">
        <v>33</v>
      </c>
      <c r="H170" s="15">
        <v>20</v>
      </c>
      <c r="I170" s="15">
        <f t="shared" si="7"/>
        <v>53</v>
      </c>
      <c r="J170" s="12">
        <f>IF(ISBLANK(B170),"",E170*(IF(LEFT(RIGHT(F170,2),1)="2",2,IF(LEFT(RIGHT(F170,2),1)="3",3,IF(LEFT(RIGHT(F170,2),1)="4",4,1)))))</f>
        <v>1</v>
      </c>
      <c r="K170" s="50">
        <f>IF(A170= "",0,MONTH(A170))</f>
        <v>1</v>
      </c>
      <c r="R170" s="52">
        <f t="shared" si="8"/>
        <v>25</v>
      </c>
      <c r="S170" s="10">
        <v>43632</v>
      </c>
      <c r="T170" s="7">
        <f>IFERROR(VLOOKUP((S170-1),'Boarding Tallies'!$U$1:$W$71,3,FALSE),0)</f>
        <v>47</v>
      </c>
    </row>
    <row r="171" spans="1:20" x14ac:dyDescent="0.3">
      <c r="A171" s="10">
        <v>43490</v>
      </c>
      <c r="B171" s="11" t="s">
        <v>562</v>
      </c>
      <c r="C171" s="11" t="s">
        <v>563</v>
      </c>
      <c r="E171" s="12">
        <v>4</v>
      </c>
      <c r="F171" s="11" t="s">
        <v>410</v>
      </c>
      <c r="G171" s="30">
        <v>252</v>
      </c>
      <c r="H171" s="15">
        <v>200</v>
      </c>
      <c r="I171" s="15">
        <f t="shared" si="7"/>
        <v>452</v>
      </c>
      <c r="J171" s="12">
        <f>IF(ISBLANK(B171),"",E171*(IF(LEFT(RIGHT(F171,2),1)="2",2,IF(LEFT(RIGHT(F171,2),1)="3",3,IF(LEFT(RIGHT(F171,2),1)="4",4,1)))))</f>
        <v>8</v>
      </c>
      <c r="K171" s="50">
        <f>IF(A171= "",0,MONTH(A171))</f>
        <v>1</v>
      </c>
      <c r="R171" s="52">
        <f t="shared" si="8"/>
        <v>25</v>
      </c>
      <c r="S171" s="10">
        <v>43633</v>
      </c>
      <c r="T171" s="7">
        <f>IFERROR(VLOOKUP((S171-1),'Boarding Tallies'!$U$1:$W$71,3,FALSE),0)</f>
        <v>24</v>
      </c>
    </row>
    <row r="172" spans="1:20" x14ac:dyDescent="0.3">
      <c r="A172" s="10">
        <v>43490</v>
      </c>
      <c r="B172" s="11" t="s">
        <v>411</v>
      </c>
      <c r="C172" s="11" t="s">
        <v>412</v>
      </c>
      <c r="E172" s="12">
        <v>1</v>
      </c>
      <c r="F172" s="11" t="s">
        <v>388</v>
      </c>
      <c r="G172" s="30">
        <v>33</v>
      </c>
      <c r="H172" s="15">
        <v>40</v>
      </c>
      <c r="I172" s="15">
        <f t="shared" si="7"/>
        <v>73</v>
      </c>
      <c r="J172" s="12">
        <f>IF(ISBLANK(B172),"",E172*(IF(LEFT(RIGHT(F172,2),1)="2",2,IF(LEFT(RIGHT(F172,2),1)="3",3,IF(LEFT(RIGHT(F172,2),1)="4",4,1)))))</f>
        <v>1</v>
      </c>
      <c r="K172" s="50">
        <f>IF(A172= "",0,MONTH(A172))</f>
        <v>1</v>
      </c>
      <c r="R172" s="52">
        <f t="shared" si="8"/>
        <v>25</v>
      </c>
      <c r="S172" s="10">
        <v>43634</v>
      </c>
      <c r="T172" s="7">
        <f>IFERROR(VLOOKUP((S172-1),'Boarding Tallies'!$U$1:$W$71,3,FALSE),0)</f>
        <v>19</v>
      </c>
    </row>
    <row r="173" spans="1:20" x14ac:dyDescent="0.3">
      <c r="A173" s="10">
        <v>43490</v>
      </c>
      <c r="B173" s="11" t="s">
        <v>141</v>
      </c>
      <c r="C173" s="11" t="s">
        <v>564</v>
      </c>
      <c r="E173" s="12">
        <v>2</v>
      </c>
      <c r="F173" s="11" t="s">
        <v>388</v>
      </c>
      <c r="G173" s="30">
        <v>66</v>
      </c>
      <c r="H173" s="15">
        <v>60</v>
      </c>
      <c r="I173" s="15">
        <f t="shared" si="7"/>
        <v>126</v>
      </c>
      <c r="J173" s="12">
        <f>IF(ISBLANK(B173),"",E173*(IF(LEFT(RIGHT(F173,2),1)="2",2,IF(LEFT(RIGHT(F173,2),1)="3",3,IF(LEFT(RIGHT(F173,2),1)="4",4,1)))))</f>
        <v>2</v>
      </c>
      <c r="K173" s="50">
        <f>IF(A173= "",0,MONTH(A173))</f>
        <v>1</v>
      </c>
      <c r="R173" s="52">
        <f t="shared" si="8"/>
        <v>25</v>
      </c>
      <c r="S173" s="10">
        <v>43635</v>
      </c>
      <c r="T173" s="7">
        <f>IFERROR(VLOOKUP((S173-1),'Boarding Tallies'!$U$1:$W$71,3,FALSE),0)</f>
        <v>20</v>
      </c>
    </row>
    <row r="174" spans="1:20" x14ac:dyDescent="0.3">
      <c r="A174" s="55">
        <v>43490</v>
      </c>
      <c r="B174" s="56" t="s">
        <v>252</v>
      </c>
      <c r="C174" s="56" t="s">
        <v>396</v>
      </c>
      <c r="D174" s="56">
        <v>69446</v>
      </c>
      <c r="E174" s="57">
        <v>1</v>
      </c>
      <c r="F174" s="61" t="str">
        <f>IF(ISBLANK($D174),"",VLOOKUP($D174,'Boarding Packages'!$A:$H,4,FALSE))</f>
        <v>Std Suite Prem</v>
      </c>
      <c r="G174" s="62">
        <f>IF(ISBLANK($D174),0,E174*VLOOKUP($D174,'Boarding Packages'!$A:$H,8,FALSE))</f>
        <v>51</v>
      </c>
      <c r="H174" s="59"/>
      <c r="I174" s="59">
        <f t="shared" si="7"/>
        <v>51</v>
      </c>
      <c r="J174" s="57">
        <f>IF(ISBLANK(B174),"",E174*(IF(LEFT(RIGHT(F174,2),1)="2",2,IF(LEFT(RIGHT(F174,2),1)="3",3,IF(LEFT(RIGHT(F174,2),1)="4",4,1)))))</f>
        <v>1</v>
      </c>
      <c r="K174" s="50">
        <f>IF(A174= "",0,MONTH(A174))</f>
        <v>1</v>
      </c>
      <c r="R174" s="52">
        <f t="shared" si="8"/>
        <v>25</v>
      </c>
      <c r="S174" s="10">
        <v>43636</v>
      </c>
      <c r="T174" s="7">
        <f>IFERROR(VLOOKUP((S174-1),'Boarding Tallies'!$U$1:$W$71,3,FALSE),0)</f>
        <v>21</v>
      </c>
    </row>
    <row r="175" spans="1:20" x14ac:dyDescent="0.3">
      <c r="A175" s="10">
        <v>43492</v>
      </c>
      <c r="B175" s="11" t="s">
        <v>565</v>
      </c>
      <c r="C175" s="11" t="s">
        <v>566</v>
      </c>
      <c r="E175" s="12">
        <v>2</v>
      </c>
      <c r="F175" s="11" t="s">
        <v>388</v>
      </c>
      <c r="G175" s="30">
        <v>66</v>
      </c>
      <c r="H175" s="15">
        <v>40</v>
      </c>
      <c r="I175" s="15">
        <f t="shared" si="7"/>
        <v>106</v>
      </c>
      <c r="J175" s="12">
        <f>IF(ISBLANK(B175),"",E175*(IF(LEFT(RIGHT(F175,2),1)="2",2,IF(LEFT(RIGHT(F175,2),1)="3",3,IF(LEFT(RIGHT(F175,2),1)="4",4,1)))))</f>
        <v>2</v>
      </c>
      <c r="K175" s="50">
        <f>IF(A175= "",0,MONTH(A175))</f>
        <v>1</v>
      </c>
      <c r="R175" s="52">
        <f t="shared" si="8"/>
        <v>25</v>
      </c>
      <c r="S175" s="10">
        <v>43637</v>
      </c>
      <c r="T175" s="7">
        <f>IFERROR(VLOOKUP((S175-1),'Boarding Tallies'!$U$1:$W$71,3,FALSE),0)</f>
        <v>27</v>
      </c>
    </row>
    <row r="176" spans="1:20" x14ac:dyDescent="0.3">
      <c r="A176" s="10">
        <v>43492</v>
      </c>
      <c r="B176" s="11" t="s">
        <v>194</v>
      </c>
      <c r="C176" s="11" t="s">
        <v>567</v>
      </c>
      <c r="D176" s="11">
        <v>68614</v>
      </c>
      <c r="E176" s="12">
        <v>7</v>
      </c>
      <c r="F176" s="53" t="str">
        <f>IF(ISBLANK($D176),"",VLOOKUP($D176,'Boarding Packages'!$A:$H,4,FALSE))</f>
        <v>XL Suite Prem (2)</v>
      </c>
      <c r="G176" s="54">
        <f>IF(ISBLANK($D176),0,E176*VLOOKUP($D176,'Boarding Packages'!$A:$H,8,FALSE))</f>
        <v>742</v>
      </c>
      <c r="I176" s="15">
        <f t="shared" si="7"/>
        <v>742</v>
      </c>
      <c r="J176" s="12">
        <f>IF(ISBLANK(B176),"",E176*(IF(LEFT(RIGHT(F176,2),1)="2",2,IF(LEFT(RIGHT(F176,2),1)="3",3,IF(LEFT(RIGHT(F176,2),1)="4",4,1)))))</f>
        <v>14</v>
      </c>
      <c r="K176" s="50">
        <f>IF(A176= "",0,MONTH(A176))</f>
        <v>1</v>
      </c>
      <c r="R176" s="52">
        <f t="shared" si="8"/>
        <v>25</v>
      </c>
      <c r="S176" s="10">
        <v>43638</v>
      </c>
      <c r="T176" s="7">
        <f>IFERROR(VLOOKUP((S176-1),'Boarding Tallies'!$U$1:$W$71,3,FALSE),0)</f>
        <v>40</v>
      </c>
    </row>
    <row r="177" spans="1:20" x14ac:dyDescent="0.3">
      <c r="A177" s="10">
        <v>43492</v>
      </c>
      <c r="B177" s="11" t="s">
        <v>194</v>
      </c>
      <c r="C177" s="11" t="s">
        <v>567</v>
      </c>
      <c r="E177" s="12">
        <v>2</v>
      </c>
      <c r="F177" s="11" t="s">
        <v>407</v>
      </c>
      <c r="G177" s="30">
        <v>136</v>
      </c>
      <c r="H177" s="15">
        <v>38</v>
      </c>
      <c r="I177" s="15">
        <f t="shared" si="7"/>
        <v>174</v>
      </c>
      <c r="J177" s="12">
        <f>IF(ISBLANK(B177),"",E177*(IF(LEFT(RIGHT(F177,2),1)="2",2,IF(LEFT(RIGHT(F177,2),1)="3",3,IF(LEFT(RIGHT(F177,2),1)="4",4,1)))))</f>
        <v>4</v>
      </c>
      <c r="K177" s="50">
        <f>IF(A177= "",0,MONTH(A177))</f>
        <v>1</v>
      </c>
      <c r="R177" s="52">
        <f t="shared" si="8"/>
        <v>26</v>
      </c>
      <c r="S177" s="10">
        <v>43639</v>
      </c>
      <c r="T177" s="7">
        <f>IFERROR(VLOOKUP((S177-1),'Boarding Tallies'!$U$1:$W$71,3,FALSE),0)</f>
        <v>42</v>
      </c>
    </row>
    <row r="178" spans="1:20" x14ac:dyDescent="0.3">
      <c r="A178" s="10">
        <v>43492</v>
      </c>
      <c r="B178" s="11" t="s">
        <v>568</v>
      </c>
      <c r="C178" s="11" t="s">
        <v>569</v>
      </c>
      <c r="E178" s="12">
        <v>2</v>
      </c>
      <c r="F178" s="11" t="s">
        <v>388</v>
      </c>
      <c r="G178" s="30">
        <v>66</v>
      </c>
      <c r="H178" s="15">
        <v>60</v>
      </c>
      <c r="I178" s="15">
        <f t="shared" si="7"/>
        <v>126</v>
      </c>
      <c r="J178" s="12">
        <f>IF(ISBLANK(B178),"",E178*(IF(LEFT(RIGHT(F178,2),1)="2",2,IF(LEFT(RIGHT(F178,2),1)="3",3,IF(LEFT(RIGHT(F178,2),1)="4",4,1)))))</f>
        <v>2</v>
      </c>
      <c r="K178" s="50">
        <f>IF(A178= "",0,MONTH(A178))</f>
        <v>1</v>
      </c>
      <c r="R178" s="52">
        <f t="shared" si="8"/>
        <v>26</v>
      </c>
      <c r="S178" s="10">
        <v>43640</v>
      </c>
      <c r="T178" s="7">
        <f>IFERROR(VLOOKUP((S178-1),'Boarding Tallies'!$U$1:$W$71,3,FALSE),0)</f>
        <v>26</v>
      </c>
    </row>
    <row r="179" spans="1:20" x14ac:dyDescent="0.3">
      <c r="A179" s="10">
        <v>43492</v>
      </c>
      <c r="B179" s="11" t="s">
        <v>361</v>
      </c>
      <c r="C179" s="11" t="s">
        <v>524</v>
      </c>
      <c r="E179" s="12">
        <v>1</v>
      </c>
      <c r="F179" s="11" t="s">
        <v>388</v>
      </c>
      <c r="G179" s="30">
        <v>33</v>
      </c>
      <c r="H179" s="15">
        <v>20</v>
      </c>
      <c r="I179" s="15">
        <f t="shared" si="7"/>
        <v>53</v>
      </c>
      <c r="J179" s="12">
        <f>IF(ISBLANK(B179),"",E179*(IF(LEFT(RIGHT(F179,2),1)="2",2,IF(LEFT(RIGHT(F179,2),1)="3",3,IF(LEFT(RIGHT(F179,2),1)="4",4,1)))))</f>
        <v>1</v>
      </c>
      <c r="K179" s="50">
        <f>IF(A179= "",0,MONTH(A179))</f>
        <v>1</v>
      </c>
      <c r="R179" s="52">
        <f t="shared" si="8"/>
        <v>26</v>
      </c>
      <c r="S179" s="10">
        <v>43641</v>
      </c>
      <c r="T179" s="7">
        <f>IFERROR(VLOOKUP((S179-1),'Boarding Tallies'!$U$1:$W$71,3,FALSE),0)</f>
        <v>21</v>
      </c>
    </row>
    <row r="180" spans="1:20" x14ac:dyDescent="0.3">
      <c r="A180" s="10">
        <v>43492</v>
      </c>
      <c r="B180" s="11" t="s">
        <v>322</v>
      </c>
      <c r="C180" s="11" t="s">
        <v>570</v>
      </c>
      <c r="D180" s="11">
        <v>69709</v>
      </c>
      <c r="E180" s="12">
        <v>2</v>
      </c>
      <c r="F180" s="53" t="str">
        <f>IF(ISBLANK($D180),"",VLOOKUP($D180,'Boarding Packages'!$A:$H,4,FALSE))</f>
        <v>Std Suite Prem</v>
      </c>
      <c r="G180" s="54">
        <f>IF(ISBLANK($D180),0,E180*VLOOKUP($D180,'Boarding Packages'!$A:$H,8,FALSE))</f>
        <v>106</v>
      </c>
      <c r="H180" s="15">
        <v>22</v>
      </c>
      <c r="I180" s="15">
        <f t="shared" si="7"/>
        <v>128</v>
      </c>
      <c r="J180" s="12">
        <f>IF(ISBLANK(B180),"",E180*(IF(LEFT(RIGHT(F180,2),1)="2",2,IF(LEFT(RIGHT(F180,2),1)="3",3,IF(LEFT(RIGHT(F180,2),1)="4",4,1)))))</f>
        <v>2</v>
      </c>
      <c r="K180" s="50">
        <f>IF(A180= "",0,MONTH(A180))</f>
        <v>1</v>
      </c>
      <c r="R180" s="52">
        <f t="shared" si="8"/>
        <v>26</v>
      </c>
      <c r="S180" s="10">
        <v>43642</v>
      </c>
      <c r="T180" s="7">
        <f>IFERROR(VLOOKUP((S180-1),'Boarding Tallies'!$U$1:$W$71,3,FALSE),0)</f>
        <v>25</v>
      </c>
    </row>
    <row r="181" spans="1:20" x14ac:dyDescent="0.3">
      <c r="A181" s="10">
        <v>43492</v>
      </c>
      <c r="B181" s="11" t="s">
        <v>499</v>
      </c>
      <c r="C181" s="11" t="s">
        <v>478</v>
      </c>
      <c r="E181" s="12">
        <v>3</v>
      </c>
      <c r="F181" s="11" t="s">
        <v>388</v>
      </c>
      <c r="G181" s="30">
        <v>99</v>
      </c>
      <c r="H181" s="15">
        <v>60</v>
      </c>
      <c r="I181" s="15">
        <f t="shared" si="7"/>
        <v>159</v>
      </c>
      <c r="J181" s="12">
        <f>IF(ISBLANK(B181),"",E181*(IF(LEFT(RIGHT(F181,2),1)="2",2,IF(LEFT(RIGHT(F181,2),1)="3",3,IF(LEFT(RIGHT(F181,2),1)="4",4,1)))))</f>
        <v>3</v>
      </c>
      <c r="K181" s="50">
        <f>IF(A181= "",0,MONTH(A181))</f>
        <v>1</v>
      </c>
      <c r="R181" s="52">
        <f t="shared" si="8"/>
        <v>26</v>
      </c>
      <c r="S181" s="10">
        <v>43643</v>
      </c>
      <c r="T181" s="7">
        <f>IFERROR(VLOOKUP((S181-1),'Boarding Tallies'!$U$1:$W$71,3,FALSE),0)</f>
        <v>21</v>
      </c>
    </row>
    <row r="182" spans="1:20" x14ac:dyDescent="0.3">
      <c r="A182" s="10">
        <v>43492</v>
      </c>
      <c r="B182" s="11" t="s">
        <v>571</v>
      </c>
      <c r="C182" s="11" t="s">
        <v>572</v>
      </c>
      <c r="E182" s="12">
        <v>1</v>
      </c>
      <c r="F182" s="11" t="s">
        <v>388</v>
      </c>
      <c r="G182" s="30">
        <v>33</v>
      </c>
      <c r="H182" s="15">
        <v>40</v>
      </c>
      <c r="I182" s="15">
        <f t="shared" si="7"/>
        <v>73</v>
      </c>
      <c r="J182" s="12">
        <f>IF(ISBLANK(B182),"",E182*(IF(LEFT(RIGHT(F182,2),1)="2",2,IF(LEFT(RIGHT(F182,2),1)="3",3,IF(LEFT(RIGHT(F182,2),1)="4",4,1)))))</f>
        <v>1</v>
      </c>
      <c r="K182" s="50">
        <f>IF(A182= "",0,MONTH(A182))</f>
        <v>1</v>
      </c>
      <c r="R182" s="52">
        <f t="shared" si="8"/>
        <v>26</v>
      </c>
      <c r="S182" s="10">
        <v>43644</v>
      </c>
      <c r="T182" s="7">
        <f>IFERROR(VLOOKUP((S182-1),'Boarding Tallies'!$U$1:$W$71,3,FALSE),0)</f>
        <v>20</v>
      </c>
    </row>
    <row r="183" spans="1:20" x14ac:dyDescent="0.3">
      <c r="A183" s="10">
        <v>43492</v>
      </c>
      <c r="B183" s="11" t="s">
        <v>138</v>
      </c>
      <c r="C183" s="11" t="s">
        <v>573</v>
      </c>
      <c r="E183" s="12">
        <v>2</v>
      </c>
      <c r="F183" s="11" t="s">
        <v>388</v>
      </c>
      <c r="G183" s="30">
        <v>66</v>
      </c>
      <c r="H183" s="15">
        <v>70</v>
      </c>
      <c r="I183" s="15">
        <f t="shared" si="7"/>
        <v>136</v>
      </c>
      <c r="J183" s="12">
        <f>IF(ISBLANK(B183),"",E183*(IF(LEFT(RIGHT(F183,2),1)="2",2,IF(LEFT(RIGHT(F183,2),1)="3",3,IF(LEFT(RIGHT(F183,2),1)="4",4,1)))))</f>
        <v>2</v>
      </c>
      <c r="K183" s="50">
        <f>IF(A183= "",0,MONTH(A183))</f>
        <v>1</v>
      </c>
      <c r="R183" s="52">
        <f t="shared" si="8"/>
        <v>26</v>
      </c>
      <c r="S183" s="10">
        <v>43645</v>
      </c>
      <c r="T183" s="7">
        <f>IFERROR(VLOOKUP((S183-1),'Boarding Tallies'!$U$1:$W$71,3,FALSE),0)</f>
        <v>29</v>
      </c>
    </row>
    <row r="184" spans="1:20" x14ac:dyDescent="0.3">
      <c r="A184" s="10">
        <v>43492</v>
      </c>
      <c r="B184" s="11" t="s">
        <v>405</v>
      </c>
      <c r="C184" s="11" t="s">
        <v>574</v>
      </c>
      <c r="E184" s="12">
        <v>3</v>
      </c>
      <c r="F184" s="11" t="s">
        <v>407</v>
      </c>
      <c r="G184" s="30">
        <v>216</v>
      </c>
      <c r="H184" s="15">
        <v>160</v>
      </c>
      <c r="I184" s="15">
        <f t="shared" si="7"/>
        <v>376</v>
      </c>
      <c r="J184" s="12">
        <f>IF(ISBLANK(B184),"",E184*(IF(LEFT(RIGHT(F184,2),1)="2",2,IF(LEFT(RIGHT(F184,2),1)="3",3,IF(LEFT(RIGHT(F184,2),1)="4",4,1)))))</f>
        <v>6</v>
      </c>
      <c r="K184" s="50">
        <f>IF(A184= "",0,MONTH(A184))</f>
        <v>1</v>
      </c>
      <c r="R184" s="52">
        <f t="shared" si="8"/>
        <v>27</v>
      </c>
      <c r="S184" s="10">
        <v>43646</v>
      </c>
      <c r="T184" s="7">
        <f>IFERROR(VLOOKUP((S184-1),'Boarding Tallies'!$U$1:$W$71,3,FALSE),0)</f>
        <v>52</v>
      </c>
    </row>
    <row r="185" spans="1:20" x14ac:dyDescent="0.3">
      <c r="A185" s="10">
        <v>43492</v>
      </c>
      <c r="B185" s="11" t="s">
        <v>211</v>
      </c>
      <c r="C185" s="11" t="s">
        <v>507</v>
      </c>
      <c r="E185" s="12">
        <v>1</v>
      </c>
      <c r="F185" s="11" t="s">
        <v>388</v>
      </c>
      <c r="G185" s="30">
        <v>29.7</v>
      </c>
      <c r="H185" s="15">
        <v>36</v>
      </c>
      <c r="I185" s="15">
        <f t="shared" si="7"/>
        <v>65.7</v>
      </c>
      <c r="J185" s="12">
        <f>IF(ISBLANK(B185),"",E185*(IF(LEFT(RIGHT(F185,2),1)="2",2,IF(LEFT(RIGHT(F185,2),1)="3",3,IF(LEFT(RIGHT(F185,2),1)="4",4,1)))))</f>
        <v>1</v>
      </c>
      <c r="K185" s="50">
        <f>IF(A185= "",0,MONTH(A185))</f>
        <v>1</v>
      </c>
      <c r="R185" s="52">
        <f t="shared" si="8"/>
        <v>27</v>
      </c>
      <c r="S185" s="10">
        <v>43647</v>
      </c>
      <c r="T185" s="7">
        <f>IFERROR(VLOOKUP((S185-1),'Boarding Tallies'!$U$1:$W$71,3,FALSE),0)</f>
        <v>31</v>
      </c>
    </row>
    <row r="186" spans="1:20" x14ac:dyDescent="0.3">
      <c r="A186" s="10">
        <v>43492</v>
      </c>
      <c r="B186" s="11" t="s">
        <v>249</v>
      </c>
      <c r="C186" s="11" t="s">
        <v>512</v>
      </c>
      <c r="D186" s="11">
        <v>64689</v>
      </c>
      <c r="E186" s="12">
        <v>1</v>
      </c>
      <c r="F186" s="53" t="str">
        <f>IF(ISBLANK($D186),"",VLOOKUP($D186,'Boarding Packages'!$A:$H,4,FALSE))</f>
        <v>XL Suite Prem</v>
      </c>
      <c r="G186" s="54">
        <f>IF(ISBLANK($D186),0,E186*VLOOKUP($D186,'Boarding Packages'!$A:$H,8,FALSE))</f>
        <v>29</v>
      </c>
      <c r="I186" s="15">
        <f t="shared" si="7"/>
        <v>29</v>
      </c>
      <c r="J186" s="12">
        <f>IF(ISBLANK(B186),"",E186*(IF(LEFT(RIGHT(F186,2),1)="2",2,IF(LEFT(RIGHT(F186,2),1)="3",3,IF(LEFT(RIGHT(F186,2),1)="4",4,1)))))</f>
        <v>1</v>
      </c>
      <c r="K186" s="50">
        <f>IF(A186= "",0,MONTH(A186))</f>
        <v>1</v>
      </c>
      <c r="R186" s="52">
        <f t="shared" si="8"/>
        <v>27</v>
      </c>
      <c r="S186" s="10">
        <v>43648</v>
      </c>
      <c r="T186" s="7">
        <f>IFERROR(VLOOKUP((S186-1),'Boarding Tallies'!$Y$1:$AA$71,3,FALSE),0)</f>
        <v>29</v>
      </c>
    </row>
    <row r="187" spans="1:20" x14ac:dyDescent="0.3">
      <c r="A187" s="10">
        <v>43492</v>
      </c>
      <c r="B187" s="11" t="s">
        <v>113</v>
      </c>
      <c r="C187" s="11" t="s">
        <v>575</v>
      </c>
      <c r="D187" s="11">
        <v>68536</v>
      </c>
      <c r="E187" s="12">
        <v>2</v>
      </c>
      <c r="F187" s="53" t="str">
        <f>IF(ISBLANK($D187),"",VLOOKUP($D187,'Boarding Packages'!$A:$H,4,FALSE))</f>
        <v>Std Suite Prem</v>
      </c>
      <c r="G187" s="54">
        <f>IF(ISBLANK($D187),0,E187*VLOOKUP($D187,'Boarding Packages'!$A:$H,8,FALSE))</f>
        <v>100</v>
      </c>
      <c r="I187" s="15">
        <f t="shared" si="7"/>
        <v>100</v>
      </c>
      <c r="J187" s="12">
        <f>IF(ISBLANK(B187),"",E187*(IF(LEFT(RIGHT(F187,2),1)="2",2,IF(LEFT(RIGHT(F187,2),1)="3",3,IF(LEFT(RIGHT(F187,2),1)="4",4,1)))))</f>
        <v>2</v>
      </c>
      <c r="K187" s="50">
        <f>IF(A187= "",0,MONTH(A187))</f>
        <v>1</v>
      </c>
      <c r="R187" s="52">
        <f t="shared" si="8"/>
        <v>27</v>
      </c>
      <c r="S187" s="10">
        <v>43649</v>
      </c>
      <c r="T187" s="7">
        <f>IFERROR(VLOOKUP((S187-1),'Boarding Tallies'!$Y$1:$AA$71,3,FALSE),0)</f>
        <v>28</v>
      </c>
    </row>
    <row r="188" spans="1:20" x14ac:dyDescent="0.3">
      <c r="A188" s="10">
        <v>43492</v>
      </c>
      <c r="B188" s="11" t="s">
        <v>576</v>
      </c>
      <c r="C188" s="11" t="s">
        <v>577</v>
      </c>
      <c r="E188" s="12">
        <v>1</v>
      </c>
      <c r="F188" s="11" t="s">
        <v>410</v>
      </c>
      <c r="G188" s="30">
        <v>63</v>
      </c>
      <c r="H188" s="15">
        <v>80</v>
      </c>
      <c r="I188" s="15">
        <f t="shared" si="7"/>
        <v>143</v>
      </c>
      <c r="J188" s="12">
        <f>IF(ISBLANK(B188),"",E188*(IF(LEFT(RIGHT(F188,2),1)="2",2,IF(LEFT(RIGHT(F188,2),1)="3",3,IF(LEFT(RIGHT(F188,2),1)="4",4,1)))))</f>
        <v>2</v>
      </c>
      <c r="K188" s="50">
        <f>IF(A188= "",0,MONTH(A188))</f>
        <v>1</v>
      </c>
      <c r="R188" s="52">
        <f t="shared" si="8"/>
        <v>27</v>
      </c>
      <c r="S188" s="10">
        <v>43650</v>
      </c>
      <c r="T188" s="7">
        <f>IFERROR(VLOOKUP((S188-1),'Boarding Tallies'!$Y$1:$AA$71,3,FALSE),0)</f>
        <v>57</v>
      </c>
    </row>
    <row r="189" spans="1:20" x14ac:dyDescent="0.3">
      <c r="A189" s="10">
        <v>43492</v>
      </c>
      <c r="B189" s="11" t="s">
        <v>480</v>
      </c>
      <c r="C189" s="11" t="s">
        <v>481</v>
      </c>
      <c r="E189" s="12">
        <v>3</v>
      </c>
      <c r="F189" s="11" t="s">
        <v>388</v>
      </c>
      <c r="G189" s="30">
        <v>99</v>
      </c>
      <c r="H189" s="15">
        <v>20</v>
      </c>
      <c r="I189" s="15">
        <f t="shared" si="7"/>
        <v>119</v>
      </c>
      <c r="J189" s="12">
        <f>IF(ISBLANK(B189),"",E189*(IF(LEFT(RIGHT(F189,2),1)="2",2,IF(LEFT(RIGHT(F189,2),1)="3",3,IF(LEFT(RIGHT(F189,2),1)="4",4,1)))))</f>
        <v>3</v>
      </c>
      <c r="K189" s="50">
        <f>IF(A189= "",0,MONTH(A189))</f>
        <v>1</v>
      </c>
      <c r="R189" s="52">
        <f t="shared" si="8"/>
        <v>27</v>
      </c>
      <c r="S189" s="10">
        <v>43651</v>
      </c>
      <c r="T189" s="7">
        <f>IFERROR(VLOOKUP((S189-1),'Boarding Tallies'!$Y$1:$AA$71,3,FALSE),0)</f>
        <v>70</v>
      </c>
    </row>
    <row r="190" spans="1:20" x14ac:dyDescent="0.3">
      <c r="A190" s="10">
        <v>43492</v>
      </c>
      <c r="B190" s="11" t="s">
        <v>151</v>
      </c>
      <c r="C190" s="11" t="s">
        <v>578</v>
      </c>
      <c r="E190" s="12">
        <v>1</v>
      </c>
      <c r="F190" s="11" t="s">
        <v>388</v>
      </c>
      <c r="G190" s="30">
        <v>33</v>
      </c>
      <c r="H190" s="15">
        <v>40</v>
      </c>
      <c r="I190" s="15">
        <f t="shared" si="7"/>
        <v>73</v>
      </c>
      <c r="J190" s="12">
        <f>IF(ISBLANK(B190),"",E190*(IF(LEFT(RIGHT(F190,2),1)="2",2,IF(LEFT(RIGHT(F190,2),1)="3",3,IF(LEFT(RIGHT(F190,2),1)="4",4,1)))))</f>
        <v>1</v>
      </c>
      <c r="K190" s="50">
        <f>IF(A190= "",0,MONTH(A190))</f>
        <v>1</v>
      </c>
      <c r="R190" s="52">
        <f t="shared" si="8"/>
        <v>27</v>
      </c>
      <c r="S190" s="10">
        <v>43652</v>
      </c>
      <c r="T190" s="7">
        <f>IFERROR(VLOOKUP((S190-1),'Boarding Tallies'!$Y$1:$AA$71,3,FALSE),0)</f>
        <v>72</v>
      </c>
    </row>
    <row r="191" spans="1:20" x14ac:dyDescent="0.3">
      <c r="A191" s="10">
        <v>43492</v>
      </c>
      <c r="B191" s="11" t="s">
        <v>449</v>
      </c>
      <c r="C191" s="11" t="s">
        <v>450</v>
      </c>
      <c r="E191" s="12">
        <v>2</v>
      </c>
      <c r="F191" s="11" t="s">
        <v>388</v>
      </c>
      <c r="G191" s="30">
        <v>66</v>
      </c>
      <c r="H191" s="15">
        <v>20</v>
      </c>
      <c r="I191" s="15">
        <f t="shared" si="7"/>
        <v>86</v>
      </c>
      <c r="J191" s="12">
        <f>IF(ISBLANK(B191),"",E191*(IF(LEFT(RIGHT(F191,2),1)="2",2,IF(LEFT(RIGHT(F191,2),1)="3",3,IF(LEFT(RIGHT(F191,2),1)="4",4,1)))))</f>
        <v>2</v>
      </c>
      <c r="K191" s="50">
        <f>IF(A191= "",0,MONTH(A191))</f>
        <v>1</v>
      </c>
      <c r="R191" s="52">
        <f t="shared" si="8"/>
        <v>28</v>
      </c>
      <c r="S191" s="10">
        <v>43653</v>
      </c>
      <c r="T191" s="7">
        <f>IFERROR(VLOOKUP((S191-1),'Boarding Tallies'!$Y$1:$AA$71,3,FALSE),0)</f>
        <v>55</v>
      </c>
    </row>
    <row r="192" spans="1:20" x14ac:dyDescent="0.3">
      <c r="A192" s="55">
        <v>43492</v>
      </c>
      <c r="B192" s="56" t="s">
        <v>459</v>
      </c>
      <c r="C192" s="56" t="s">
        <v>460</v>
      </c>
      <c r="D192" s="56"/>
      <c r="E192" s="57">
        <v>2</v>
      </c>
      <c r="F192" s="56" t="s">
        <v>388</v>
      </c>
      <c r="G192" s="58">
        <v>66</v>
      </c>
      <c r="H192" s="59">
        <v>40</v>
      </c>
      <c r="I192" s="59">
        <f t="shared" si="7"/>
        <v>106</v>
      </c>
      <c r="J192" s="57">
        <f>IF(ISBLANK(B192),"",E192*(IF(LEFT(RIGHT(F192,2),1)="2",2,IF(LEFT(RIGHT(F192,2),1)="3",3,IF(LEFT(RIGHT(F192,2),1)="4",4,1)))))</f>
        <v>2</v>
      </c>
      <c r="K192" s="50">
        <f>IF(A192= "",0,MONTH(A192))</f>
        <v>1</v>
      </c>
      <c r="R192" s="52">
        <f t="shared" si="8"/>
        <v>28</v>
      </c>
      <c r="S192" s="10">
        <v>43654</v>
      </c>
      <c r="T192" s="7">
        <f>IFERROR(VLOOKUP((S192-1),'Boarding Tallies'!$Y$1:$AA$71,3,FALSE),0)</f>
        <v>33</v>
      </c>
    </row>
    <row r="193" spans="1:20" x14ac:dyDescent="0.3">
      <c r="A193" s="10">
        <v>43493</v>
      </c>
      <c r="B193" s="11" t="s">
        <v>124</v>
      </c>
      <c r="C193" s="11" t="s">
        <v>402</v>
      </c>
      <c r="E193" s="12">
        <v>3</v>
      </c>
      <c r="F193" s="11" t="s">
        <v>388</v>
      </c>
      <c r="G193" s="30">
        <v>99</v>
      </c>
      <c r="H193" s="15">
        <v>80</v>
      </c>
      <c r="I193" s="15">
        <f t="shared" si="7"/>
        <v>179</v>
      </c>
      <c r="J193" s="12">
        <f>IF(ISBLANK(B193),"",E193*(IF(LEFT(RIGHT(F193,2),1)="2",2,IF(LEFT(RIGHT(F193,2),1)="3",3,IF(LEFT(RIGHT(F193,2),1)="4",4,1)))))</f>
        <v>3</v>
      </c>
      <c r="K193" s="50">
        <f>IF(A193= "",0,MONTH(A193))</f>
        <v>1</v>
      </c>
      <c r="R193" s="52">
        <f t="shared" si="8"/>
        <v>28</v>
      </c>
      <c r="S193" s="10">
        <v>43655</v>
      </c>
      <c r="T193" s="7">
        <f>IFERROR(VLOOKUP((S193-1),'Boarding Tallies'!$Y$1:$AA$71,3,FALSE),0)</f>
        <v>32</v>
      </c>
    </row>
    <row r="194" spans="1:20" x14ac:dyDescent="0.3">
      <c r="A194" s="10">
        <v>43493</v>
      </c>
      <c r="B194" s="11" t="s">
        <v>579</v>
      </c>
      <c r="C194" s="11" t="s">
        <v>580</v>
      </c>
      <c r="E194" s="12">
        <v>3</v>
      </c>
      <c r="F194" s="11" t="s">
        <v>388</v>
      </c>
      <c r="G194" s="30">
        <v>99</v>
      </c>
      <c r="I194" s="15">
        <f t="shared" si="7"/>
        <v>99</v>
      </c>
      <c r="J194" s="12">
        <f>IF(ISBLANK(B194),"",E194*(IF(LEFT(RIGHT(F194,2),1)="2",2,IF(LEFT(RIGHT(F194,2),1)="3",3,IF(LEFT(RIGHT(F194,2),1)="4",4,1)))))</f>
        <v>3</v>
      </c>
      <c r="K194" s="50">
        <f>IF(A194= "",0,MONTH(A194))</f>
        <v>1</v>
      </c>
      <c r="R194" s="52">
        <f t="shared" si="8"/>
        <v>28</v>
      </c>
      <c r="S194" s="10">
        <v>43656</v>
      </c>
      <c r="T194" s="7">
        <f>IFERROR(VLOOKUP((S194-1),'Boarding Tallies'!$Y$1:$AA$71,3,FALSE),0)</f>
        <v>37</v>
      </c>
    </row>
    <row r="195" spans="1:20" x14ac:dyDescent="0.3">
      <c r="A195" s="10">
        <v>43493</v>
      </c>
      <c r="B195" s="11" t="s">
        <v>363</v>
      </c>
      <c r="C195" s="11" t="s">
        <v>581</v>
      </c>
      <c r="D195" s="11">
        <v>70324</v>
      </c>
      <c r="E195" s="12">
        <v>4</v>
      </c>
      <c r="F195" s="53" t="str">
        <f>IF(ISBLANK($D195),"",VLOOKUP($D195,'Boarding Packages'!$A:$H,4,FALSE))</f>
        <v>XL Suite Prem (2)</v>
      </c>
      <c r="G195" s="54">
        <f>IF(ISBLANK($D195),0,E195*VLOOKUP($D195,'Boarding Packages'!$A:$H,8,FALSE))</f>
        <v>452</v>
      </c>
      <c r="I195" s="15">
        <f t="shared" ref="I195:I258" si="9">IF(ISBLANK(B195),"",SUM(G195:H195))</f>
        <v>452</v>
      </c>
      <c r="J195" s="12">
        <f>IF(ISBLANK(B195),"",E195*(IF(LEFT(RIGHT(F195,2),1)="2",2,IF(LEFT(RIGHT(F195,2),1)="3",3,IF(LEFT(RIGHT(F195,2),1)="4",4,1)))))</f>
        <v>8</v>
      </c>
      <c r="K195" s="50">
        <f>IF(A195= "",0,MONTH(A195))</f>
        <v>1</v>
      </c>
      <c r="R195" s="52">
        <f t="shared" ref="R195:R258" si="10">INT(($S195-$S$2)/7)+1</f>
        <v>28</v>
      </c>
      <c r="S195" s="10">
        <v>43657</v>
      </c>
      <c r="T195" s="7">
        <f>IFERROR(VLOOKUP((S195-1),'Boarding Tallies'!$Y$1:$AA$71,3,FALSE),0)</f>
        <v>37</v>
      </c>
    </row>
    <row r="196" spans="1:20" x14ac:dyDescent="0.3">
      <c r="A196" s="10">
        <v>43493</v>
      </c>
      <c r="B196" s="11" t="s">
        <v>582</v>
      </c>
      <c r="C196" s="11" t="s">
        <v>583</v>
      </c>
      <c r="E196" s="12">
        <v>2</v>
      </c>
      <c r="F196" s="11" t="s">
        <v>388</v>
      </c>
      <c r="G196" s="30">
        <v>66</v>
      </c>
      <c r="I196" s="15">
        <f t="shared" si="9"/>
        <v>66</v>
      </c>
      <c r="J196" s="12">
        <f>IF(ISBLANK(B196),"",E196*(IF(LEFT(RIGHT(F196,2),1)="2",2,IF(LEFT(RIGHT(F196,2),1)="3",3,IF(LEFT(RIGHT(F196,2),1)="4",4,1)))))</f>
        <v>2</v>
      </c>
      <c r="K196" s="50">
        <f>IF(A196= "",0,MONTH(A196))</f>
        <v>1</v>
      </c>
      <c r="R196" s="52">
        <f t="shared" si="10"/>
        <v>28</v>
      </c>
      <c r="S196" s="10">
        <v>43658</v>
      </c>
      <c r="T196" s="7">
        <f>IFERROR(VLOOKUP((S196-1),'Boarding Tallies'!$Y$1:$AA$71,3,FALSE),0)</f>
        <v>38</v>
      </c>
    </row>
    <row r="197" spans="1:20" x14ac:dyDescent="0.3">
      <c r="A197" s="55">
        <v>43493</v>
      </c>
      <c r="B197" s="56" t="s">
        <v>584</v>
      </c>
      <c r="C197" s="56" t="s">
        <v>585</v>
      </c>
      <c r="D197" s="56"/>
      <c r="E197" s="57">
        <v>4</v>
      </c>
      <c r="F197" s="56" t="s">
        <v>434</v>
      </c>
      <c r="G197" s="58">
        <v>212</v>
      </c>
      <c r="H197" s="59">
        <v>100</v>
      </c>
      <c r="I197" s="59">
        <f t="shared" si="9"/>
        <v>312</v>
      </c>
      <c r="J197" s="57">
        <f>IF(ISBLANK(B197),"",E197*(IF(LEFT(RIGHT(F197,2),1)="2",2,IF(LEFT(RIGHT(F197,2),1)="3",3,IF(LEFT(RIGHT(F197,2),1)="4",4,1)))))</f>
        <v>4</v>
      </c>
      <c r="K197" s="50">
        <f>IF(A197= "",0,MONTH(A197))</f>
        <v>1</v>
      </c>
      <c r="R197" s="52">
        <f t="shared" si="10"/>
        <v>28</v>
      </c>
      <c r="S197" s="10">
        <v>43659</v>
      </c>
      <c r="T197" s="7">
        <f>IFERROR(VLOOKUP((S197-1),'Boarding Tallies'!$Y$1:$AA$71,3,FALSE),0)</f>
        <v>43</v>
      </c>
    </row>
    <row r="198" spans="1:20" x14ac:dyDescent="0.3">
      <c r="A198" s="10">
        <v>43494</v>
      </c>
      <c r="B198" s="11" t="s">
        <v>335</v>
      </c>
      <c r="C198" s="11" t="s">
        <v>586</v>
      </c>
      <c r="D198" s="11">
        <v>67437</v>
      </c>
      <c r="E198" s="12">
        <v>14</v>
      </c>
      <c r="F198" s="53" t="str">
        <f>IF(ISBLANK($D198),"",VLOOKUP($D198,'Boarding Packages'!$A:$H,4,FALSE))</f>
        <v>Std Suite Prem</v>
      </c>
      <c r="G198" s="54">
        <f>IF(ISBLANK($D198),0,E198*VLOOKUP($D198,'Boarding Packages'!$A:$H,8,FALSE))</f>
        <v>672</v>
      </c>
      <c r="I198" s="15">
        <f t="shared" si="9"/>
        <v>672</v>
      </c>
      <c r="J198" s="12">
        <f>IF(ISBLANK(B198),"",E198*(IF(LEFT(RIGHT(F198,2),1)="2",2,IF(LEFT(RIGHT(F198,2),1)="3",3,IF(LEFT(RIGHT(F198,2),1)="4",4,1)))))</f>
        <v>14</v>
      </c>
      <c r="K198" s="50">
        <f>IF(A198= "",0,MONTH(A198))</f>
        <v>1</v>
      </c>
      <c r="R198" s="52">
        <f t="shared" si="10"/>
        <v>29</v>
      </c>
      <c r="S198" s="10">
        <v>43660</v>
      </c>
      <c r="T198" s="7">
        <f>IFERROR(VLOOKUP((S198-1),'Boarding Tallies'!$Y$1:$AA$71,3,FALSE),0)</f>
        <v>58</v>
      </c>
    </row>
    <row r="199" spans="1:20" x14ac:dyDescent="0.3">
      <c r="A199" s="10">
        <v>43494</v>
      </c>
      <c r="B199" s="11" t="s">
        <v>335</v>
      </c>
      <c r="C199" s="11" t="s">
        <v>586</v>
      </c>
      <c r="E199" s="12">
        <v>2</v>
      </c>
      <c r="F199" s="11" t="s">
        <v>388</v>
      </c>
      <c r="G199" s="30">
        <v>62</v>
      </c>
      <c r="I199" s="15">
        <f t="shared" si="9"/>
        <v>62</v>
      </c>
      <c r="J199" s="12">
        <f>IF(ISBLANK(B199),"",E199*(IF(LEFT(RIGHT(F199,2),1)="2",2,IF(LEFT(RIGHT(F199,2),1)="3",3,IF(LEFT(RIGHT(F199,2),1)="4",4,1)))))</f>
        <v>2</v>
      </c>
      <c r="K199" s="50">
        <f>IF(A199= "",0,MONTH(A199))</f>
        <v>1</v>
      </c>
      <c r="R199" s="52">
        <f t="shared" si="10"/>
        <v>29</v>
      </c>
      <c r="S199" s="10">
        <v>43661</v>
      </c>
      <c r="T199" s="7">
        <f>IFERROR(VLOOKUP((S199-1),'Boarding Tallies'!$Y$1:$AA$71,3,FALSE),0)</f>
        <v>31</v>
      </c>
    </row>
    <row r="200" spans="1:20" x14ac:dyDescent="0.3">
      <c r="A200" s="10">
        <v>43494</v>
      </c>
      <c r="B200" s="11" t="s">
        <v>365</v>
      </c>
      <c r="C200" s="11" t="s">
        <v>587</v>
      </c>
      <c r="D200" s="11">
        <v>70425</v>
      </c>
      <c r="E200" s="12">
        <v>2</v>
      </c>
      <c r="F200" s="53" t="str">
        <f>IF(ISBLANK($D200),"",VLOOKUP($D200,'Boarding Packages'!$A:$H,4,FALSE))</f>
        <v>Std Suite Prem</v>
      </c>
      <c r="G200" s="54">
        <f>IF(ISBLANK($D200),0,E200*VLOOKUP($D200,'Boarding Packages'!$A:$H,8,FALSE))</f>
        <v>106</v>
      </c>
      <c r="I200" s="15">
        <f t="shared" si="9"/>
        <v>106</v>
      </c>
      <c r="J200" s="12">
        <f>IF(ISBLANK(B200),"",E200*(IF(LEFT(RIGHT(F200,2),1)="2",2,IF(LEFT(RIGHT(F200,2),1)="3",3,IF(LEFT(RIGHT(F200,2),1)="4",4,1)))))</f>
        <v>2</v>
      </c>
      <c r="K200" s="50">
        <f>IF(A200= "",0,MONTH(A200))</f>
        <v>1</v>
      </c>
      <c r="R200" s="52">
        <f t="shared" si="10"/>
        <v>29</v>
      </c>
      <c r="S200" s="10">
        <v>43662</v>
      </c>
      <c r="T200" s="7">
        <f>IFERROR(VLOOKUP((S200-1),'Boarding Tallies'!$Y$1:$AA$71,3,FALSE),0)</f>
        <v>26</v>
      </c>
    </row>
    <row r="201" spans="1:20" x14ac:dyDescent="0.3">
      <c r="A201" s="10">
        <v>43494</v>
      </c>
      <c r="B201" s="11" t="s">
        <v>241</v>
      </c>
      <c r="C201" s="11" t="s">
        <v>588</v>
      </c>
      <c r="D201" s="11">
        <v>54514</v>
      </c>
      <c r="E201" s="12">
        <v>2</v>
      </c>
      <c r="F201" s="53" t="str">
        <f>IF(ISBLANK($D201),"",VLOOKUP($D201,'Boarding Packages'!$A:$H,4,FALSE))</f>
        <v>Std Suite Prem</v>
      </c>
      <c r="G201" s="54">
        <f>IF(ISBLANK($D201),0,E201*VLOOKUP($D201,'Boarding Packages'!$A:$H,8,FALSE))</f>
        <v>96</v>
      </c>
      <c r="I201" s="15">
        <f t="shared" si="9"/>
        <v>96</v>
      </c>
      <c r="J201" s="12">
        <f>IF(ISBLANK(B201),"",E201*(IF(LEFT(RIGHT(F201,2),1)="2",2,IF(LEFT(RIGHT(F201,2),1)="3",3,IF(LEFT(RIGHT(F201,2),1)="4",4,1)))))</f>
        <v>2</v>
      </c>
      <c r="K201" s="50">
        <f>IF(A201= "",0,MONTH(A201))</f>
        <v>1</v>
      </c>
      <c r="R201" s="52">
        <f t="shared" si="10"/>
        <v>29</v>
      </c>
      <c r="S201" s="10">
        <v>43663</v>
      </c>
      <c r="T201" s="7">
        <f>IFERROR(VLOOKUP((S201-1),'Boarding Tallies'!$Y$1:$AA$71,3,FALSE),0)</f>
        <v>27</v>
      </c>
    </row>
    <row r="202" spans="1:20" x14ac:dyDescent="0.3">
      <c r="A202" s="10">
        <v>43494</v>
      </c>
      <c r="B202" s="11" t="s">
        <v>241</v>
      </c>
      <c r="C202" s="11" t="s">
        <v>588</v>
      </c>
      <c r="D202" s="11">
        <v>70353</v>
      </c>
      <c r="E202" s="12">
        <v>2</v>
      </c>
      <c r="F202" s="53" t="str">
        <f>IF(ISBLANK($D202),"",VLOOKUP($D202,'Boarding Packages'!$A:$H,4,FALSE))</f>
        <v>Std Suite Prem</v>
      </c>
      <c r="G202" s="54">
        <f>IF(ISBLANK($D202),0,E202*VLOOKUP($D202,'Boarding Packages'!$A:$H,8,FALSE))</f>
        <v>106</v>
      </c>
      <c r="I202" s="15">
        <f t="shared" si="9"/>
        <v>106</v>
      </c>
      <c r="J202" s="12">
        <f>IF(ISBLANK(B202),"",E202*(IF(LEFT(RIGHT(F202,2),1)="2",2,IF(LEFT(RIGHT(F202,2),1)="3",3,IF(LEFT(RIGHT(F202,2),1)="4",4,1)))))</f>
        <v>2</v>
      </c>
      <c r="K202" s="50">
        <f>IF(A202= "",0,MONTH(A202))</f>
        <v>1</v>
      </c>
      <c r="R202" s="52">
        <f t="shared" si="10"/>
        <v>29</v>
      </c>
      <c r="S202" s="10">
        <v>43664</v>
      </c>
      <c r="T202" s="7">
        <f>IFERROR(VLOOKUP((S202-1),'Boarding Tallies'!$Y$1:$AA$71,3,FALSE),0)</f>
        <v>30</v>
      </c>
    </row>
    <row r="203" spans="1:20" x14ac:dyDescent="0.3">
      <c r="A203" s="10">
        <v>43494</v>
      </c>
      <c r="B203" s="11" t="s">
        <v>359</v>
      </c>
      <c r="C203" s="11" t="s">
        <v>492</v>
      </c>
      <c r="D203" s="11">
        <v>70357</v>
      </c>
      <c r="E203" s="12">
        <v>4</v>
      </c>
      <c r="F203" s="53" t="str">
        <f>IF(ISBLANK($D203),"",VLOOKUP($D203,'Boarding Packages'!$A:$H,4,FALSE))</f>
        <v>Std Suite Prem</v>
      </c>
      <c r="G203" s="54">
        <f>IF(ISBLANK($D203),0,E203*VLOOKUP($D203,'Boarding Packages'!$A:$H,8,FALSE))</f>
        <v>204</v>
      </c>
      <c r="I203" s="15">
        <f t="shared" si="9"/>
        <v>204</v>
      </c>
      <c r="J203" s="12">
        <f>IF(ISBLANK(B203),"",E203*(IF(LEFT(RIGHT(F203,2),1)="2",2,IF(LEFT(RIGHT(F203,2),1)="3",3,IF(LEFT(RIGHT(F203,2),1)="4",4,1)))))</f>
        <v>4</v>
      </c>
      <c r="K203" s="50">
        <f>IF(A203= "",0,MONTH(A203))</f>
        <v>1</v>
      </c>
      <c r="R203" s="52">
        <f t="shared" si="10"/>
        <v>29</v>
      </c>
      <c r="S203" s="10">
        <v>43665</v>
      </c>
      <c r="T203" s="7">
        <f>IFERROR(VLOOKUP((S203-1),'Boarding Tallies'!$Y$1:$AA$71,3,FALSE),0)</f>
        <v>38</v>
      </c>
    </row>
    <row r="204" spans="1:20" x14ac:dyDescent="0.3">
      <c r="A204" s="55">
        <v>43494</v>
      </c>
      <c r="B204" s="56" t="s">
        <v>556</v>
      </c>
      <c r="C204" s="56" t="s">
        <v>557</v>
      </c>
      <c r="D204" s="56"/>
      <c r="E204" s="57">
        <v>1</v>
      </c>
      <c r="F204" s="56" t="s">
        <v>388</v>
      </c>
      <c r="G204" s="58">
        <v>33</v>
      </c>
      <c r="H204" s="59">
        <v>20</v>
      </c>
      <c r="I204" s="59">
        <f t="shared" si="9"/>
        <v>53</v>
      </c>
      <c r="J204" s="57">
        <f>IF(ISBLANK(B204),"",E204*(IF(LEFT(RIGHT(F204,2),1)="2",2,IF(LEFT(RIGHT(F204,2),1)="3",3,IF(LEFT(RIGHT(F204,2),1)="4",4,1)))))</f>
        <v>1</v>
      </c>
      <c r="K204" s="50">
        <f>IF(A204= "",0,MONTH(A204))</f>
        <v>1</v>
      </c>
      <c r="R204" s="52">
        <f t="shared" si="10"/>
        <v>29</v>
      </c>
      <c r="S204" s="10">
        <v>43666</v>
      </c>
      <c r="T204" s="7">
        <f>IFERROR(VLOOKUP((S204-1),'Boarding Tallies'!$Y$1:$AA$71,3,FALSE),0)</f>
        <v>51</v>
      </c>
    </row>
    <row r="205" spans="1:20" x14ac:dyDescent="0.3">
      <c r="A205" s="10">
        <v>43495</v>
      </c>
      <c r="B205" s="11" t="s">
        <v>82</v>
      </c>
      <c r="C205" s="11" t="s">
        <v>589</v>
      </c>
      <c r="D205" s="11">
        <v>58836</v>
      </c>
      <c r="E205" s="12">
        <v>3</v>
      </c>
      <c r="F205" s="53" t="str">
        <f>IF(ISBLANK($D205),"",VLOOKUP($D205,'Boarding Packages'!$A:$H,4,FALSE))</f>
        <v>XL Suite Prem (2)</v>
      </c>
      <c r="G205" s="54">
        <f>IF(ISBLANK($D205),0,E205*VLOOKUP($D205,'Boarding Packages'!$A:$H,8,FALSE))</f>
        <v>306</v>
      </c>
      <c r="I205" s="15">
        <f t="shared" si="9"/>
        <v>306</v>
      </c>
      <c r="J205" s="12">
        <f>IF(ISBLANK(B205),"",E205*(IF(LEFT(RIGHT(F205,2),1)="2",2,IF(LEFT(RIGHT(F205,2),1)="3",3,IF(LEFT(RIGHT(F205,2),1)="4",4,1)))))</f>
        <v>6</v>
      </c>
      <c r="K205" s="50">
        <f>IF(A205= "",0,MONTH(A205))</f>
        <v>1</v>
      </c>
      <c r="R205" s="52">
        <f t="shared" si="10"/>
        <v>30</v>
      </c>
      <c r="S205" s="10">
        <v>43667</v>
      </c>
      <c r="T205" s="7">
        <f>IFERROR(VLOOKUP((S205-1),'Boarding Tallies'!$Y$1:$AA$71,3,FALSE),0)</f>
        <v>60</v>
      </c>
    </row>
    <row r="206" spans="1:20" x14ac:dyDescent="0.3">
      <c r="A206" s="55">
        <v>43495</v>
      </c>
      <c r="B206" s="56" t="s">
        <v>362</v>
      </c>
      <c r="C206" s="56" t="s">
        <v>590</v>
      </c>
      <c r="D206" s="56">
        <v>70255</v>
      </c>
      <c r="E206" s="57">
        <v>1</v>
      </c>
      <c r="F206" s="61" t="str">
        <f>IF(ISBLANK($D206),"",VLOOKUP($D206,'Boarding Packages'!$A:$H,4,FALSE))</f>
        <v>XL Suite Prem</v>
      </c>
      <c r="G206" s="62">
        <f>IF(ISBLANK($D206),0,E206*VLOOKUP($D206,'Boarding Packages'!$A:$H,8,FALSE))</f>
        <v>62</v>
      </c>
      <c r="H206" s="59">
        <v>30</v>
      </c>
      <c r="I206" s="59">
        <f t="shared" si="9"/>
        <v>92</v>
      </c>
      <c r="J206" s="57">
        <f>IF(ISBLANK(B206),"",E206*(IF(LEFT(RIGHT(F206,2),1)="2",2,IF(LEFT(RIGHT(F206,2),1)="3",3,IF(LEFT(RIGHT(F206,2),1)="4",4,1)))))</f>
        <v>1</v>
      </c>
      <c r="K206" s="50">
        <f>IF(A206= "",0,MONTH(A206))</f>
        <v>1</v>
      </c>
      <c r="R206" s="52">
        <f t="shared" si="10"/>
        <v>30</v>
      </c>
      <c r="S206" s="10">
        <v>43668</v>
      </c>
      <c r="T206" s="7">
        <f>IFERROR(VLOOKUP((S206-1),'Boarding Tallies'!$Y$1:$AA$71,3,FALSE),0)</f>
        <v>39</v>
      </c>
    </row>
    <row r="207" spans="1:20" x14ac:dyDescent="0.3">
      <c r="A207" s="10">
        <v>43496</v>
      </c>
      <c r="B207" s="11" t="s">
        <v>591</v>
      </c>
      <c r="C207" s="11" t="s">
        <v>592</v>
      </c>
      <c r="E207" s="12">
        <v>5</v>
      </c>
      <c r="F207" s="11" t="s">
        <v>388</v>
      </c>
      <c r="G207" s="30">
        <v>165</v>
      </c>
      <c r="H207" s="15">
        <v>120</v>
      </c>
      <c r="I207" s="15">
        <f t="shared" si="9"/>
        <v>285</v>
      </c>
      <c r="J207" s="12">
        <f>IF(ISBLANK(B207),"",E207*(IF(LEFT(RIGHT(F207,2),1)="2",2,IF(LEFT(RIGHT(F207,2),1)="3",3,IF(LEFT(RIGHT(F207,2),1)="4",4,1)))))</f>
        <v>5</v>
      </c>
      <c r="K207" s="50">
        <f>IF(A207= "",0,MONTH(A207))</f>
        <v>1</v>
      </c>
      <c r="R207" s="52">
        <f t="shared" si="10"/>
        <v>30</v>
      </c>
      <c r="S207" s="10">
        <v>43669</v>
      </c>
      <c r="T207" s="7">
        <f>IFERROR(VLOOKUP((S207-1),'Boarding Tallies'!$Y$1:$AA$71,3,FALSE),0)</f>
        <v>27</v>
      </c>
    </row>
    <row r="208" spans="1:20" x14ac:dyDescent="0.3">
      <c r="A208" s="10">
        <v>43496</v>
      </c>
      <c r="B208" s="11" t="s">
        <v>270</v>
      </c>
      <c r="C208" s="11" t="s">
        <v>455</v>
      </c>
      <c r="D208" s="11">
        <v>68758</v>
      </c>
      <c r="E208" s="12">
        <v>2</v>
      </c>
      <c r="F208" s="53" t="str">
        <f>IF(ISBLANK($D208),"",VLOOKUP($D208,'Boarding Packages'!$A:$H,4,FALSE))</f>
        <v>Std Suite Prem</v>
      </c>
      <c r="G208" s="54">
        <f>IF(ISBLANK($D208),0,E208*VLOOKUP($D208,'Boarding Packages'!$A:$H,8,FALSE))</f>
        <v>96</v>
      </c>
      <c r="I208" s="15">
        <f t="shared" si="9"/>
        <v>96</v>
      </c>
      <c r="J208" s="12">
        <f>IF(ISBLANK(B208),"",E208*(IF(LEFT(RIGHT(F208,2),1)="2",2,IF(LEFT(RIGHT(F208,2),1)="3",3,IF(LEFT(RIGHT(F208,2),1)="4",4,1)))))</f>
        <v>2</v>
      </c>
      <c r="K208" s="50">
        <f>IF(A208= "",0,MONTH(A208))</f>
        <v>1</v>
      </c>
      <c r="R208" s="52">
        <f t="shared" si="10"/>
        <v>30</v>
      </c>
      <c r="S208" s="10">
        <v>43670</v>
      </c>
      <c r="T208" s="7">
        <f>IFERROR(VLOOKUP((S208-1),'Boarding Tallies'!$Y$1:$AA$71,3,FALSE),0)</f>
        <v>22</v>
      </c>
    </row>
    <row r="209" spans="1:20" x14ac:dyDescent="0.3">
      <c r="A209" s="10">
        <v>43496</v>
      </c>
      <c r="B209" s="11" t="s">
        <v>263</v>
      </c>
      <c r="C209" s="11" t="s">
        <v>455</v>
      </c>
      <c r="D209" s="11">
        <v>68929</v>
      </c>
      <c r="E209" s="12">
        <v>1</v>
      </c>
      <c r="F209" s="53" t="str">
        <f>IF(ISBLANK($D209),"",VLOOKUP($D209,'Boarding Packages'!$A:$H,4,FALSE))</f>
        <v>In/Out Suite Prem</v>
      </c>
      <c r="G209" s="54">
        <f>IF(ISBLANK($D209),0,E209*VLOOKUP($D209,'Boarding Packages'!$A:$H,8,FALSE))</f>
        <v>70</v>
      </c>
      <c r="I209" s="15">
        <f t="shared" si="9"/>
        <v>70</v>
      </c>
      <c r="J209" s="12">
        <f>IF(ISBLANK(B209),"",E209*(IF(LEFT(RIGHT(F209,2),1)="2",2,IF(LEFT(RIGHT(F209,2),1)="3",3,IF(LEFT(RIGHT(F209,2),1)="4",4,1)))))</f>
        <v>1</v>
      </c>
      <c r="K209" s="50">
        <f>IF(A209= "",0,MONTH(A209))</f>
        <v>1</v>
      </c>
      <c r="R209" s="52">
        <f t="shared" si="10"/>
        <v>30</v>
      </c>
      <c r="S209" s="10">
        <v>43671</v>
      </c>
      <c r="T209" s="7">
        <f>IFERROR(VLOOKUP((S209-1),'Boarding Tallies'!$Y$1:$AA$71,3,FALSE),0)</f>
        <v>20</v>
      </c>
    </row>
    <row r="210" spans="1:20" x14ac:dyDescent="0.3">
      <c r="A210" s="10">
        <v>43496</v>
      </c>
      <c r="B210" s="11" t="s">
        <v>263</v>
      </c>
      <c r="C210" s="11" t="s">
        <v>455</v>
      </c>
      <c r="E210" s="12">
        <v>1</v>
      </c>
      <c r="F210" s="11" t="s">
        <v>434</v>
      </c>
      <c r="G210" s="30">
        <v>57</v>
      </c>
      <c r="H210" s="15">
        <v>20</v>
      </c>
      <c r="I210" s="15">
        <f t="shared" si="9"/>
        <v>77</v>
      </c>
      <c r="J210" s="12">
        <f>IF(ISBLANK(B210),"",E210*(IF(LEFT(RIGHT(F210,2),1)="2",2,IF(LEFT(RIGHT(F210,2),1)="3",3,IF(LEFT(RIGHT(F210,2),1)="4",4,1)))))</f>
        <v>1</v>
      </c>
      <c r="K210" s="50">
        <f>IF(A210= "",0,MONTH(A210))</f>
        <v>1</v>
      </c>
      <c r="R210" s="52">
        <f t="shared" si="10"/>
        <v>30</v>
      </c>
      <c r="S210" s="10">
        <v>43672</v>
      </c>
      <c r="T210" s="7">
        <f>IFERROR(VLOOKUP((S210-1),'Boarding Tallies'!$Y$1:$AA$71,3,FALSE),0)</f>
        <v>35</v>
      </c>
    </row>
    <row r="211" spans="1:20" x14ac:dyDescent="0.3">
      <c r="A211" s="55">
        <v>43496</v>
      </c>
      <c r="B211" s="56" t="s">
        <v>163</v>
      </c>
      <c r="C211" s="56" t="s">
        <v>593</v>
      </c>
      <c r="D211" s="56"/>
      <c r="E211" s="57">
        <v>1</v>
      </c>
      <c r="F211" s="56" t="s">
        <v>393</v>
      </c>
      <c r="G211" s="58">
        <v>42</v>
      </c>
      <c r="H211" s="59">
        <v>40</v>
      </c>
      <c r="I211" s="59">
        <f t="shared" si="9"/>
        <v>82</v>
      </c>
      <c r="J211" s="57">
        <f>IF(ISBLANK(B211),"",E211*(IF(LEFT(RIGHT(F211,2),1)="2",2,IF(LEFT(RIGHT(F211,2),1)="3",3,IF(LEFT(RIGHT(F211,2),1)="4",4,1)))))</f>
        <v>1</v>
      </c>
      <c r="K211" s="50">
        <f>IF(A211= "",0,MONTH(A211))</f>
        <v>1</v>
      </c>
      <c r="R211" s="52">
        <f t="shared" si="10"/>
        <v>30</v>
      </c>
      <c r="S211" s="10">
        <v>43673</v>
      </c>
      <c r="T211" s="7">
        <f>IFERROR(VLOOKUP((S211-1),'Boarding Tallies'!$Y$1:$AA$71,3,FALSE),0)</f>
        <v>52</v>
      </c>
    </row>
    <row r="212" spans="1:20" x14ac:dyDescent="0.3">
      <c r="A212" s="10">
        <v>43497</v>
      </c>
      <c r="B212" s="11" t="s">
        <v>462</v>
      </c>
      <c r="C212" s="11" t="s">
        <v>463</v>
      </c>
      <c r="E212" s="12">
        <v>4</v>
      </c>
      <c r="F212" s="11" t="s">
        <v>434</v>
      </c>
      <c r="G212" s="30">
        <v>228</v>
      </c>
      <c r="H212" s="15">
        <v>128</v>
      </c>
      <c r="I212" s="15">
        <f t="shared" si="9"/>
        <v>356</v>
      </c>
      <c r="J212" s="12">
        <f>IF(ISBLANK(B212),"",E212*(IF(LEFT(RIGHT(F212,2),1)="2",2,IF(LEFT(RIGHT(F212,2),1)="3",3,IF(LEFT(RIGHT(F212,2),1)="4",4,1)))))</f>
        <v>4</v>
      </c>
      <c r="K212" s="50">
        <f>IF(A212= "",0,MONTH(A212))</f>
        <v>2</v>
      </c>
      <c r="R212" s="52">
        <f t="shared" si="10"/>
        <v>31</v>
      </c>
      <c r="S212" s="10">
        <v>43674</v>
      </c>
      <c r="T212" s="7">
        <f>IFERROR(VLOOKUP((S212-1),'Boarding Tallies'!$Y$1:$AA$71,3,FALSE),0)</f>
        <v>49</v>
      </c>
    </row>
    <row r="213" spans="1:20" x14ac:dyDescent="0.3">
      <c r="A213" s="10">
        <v>43497</v>
      </c>
      <c r="B213" s="11" t="s">
        <v>594</v>
      </c>
      <c r="C213" s="11" t="s">
        <v>595</v>
      </c>
      <c r="E213" s="12">
        <v>3</v>
      </c>
      <c r="F213" s="11" t="s">
        <v>596</v>
      </c>
      <c r="G213" s="30">
        <v>261</v>
      </c>
      <c r="H213" s="15">
        <v>44</v>
      </c>
      <c r="I213" s="15">
        <f t="shared" si="9"/>
        <v>305</v>
      </c>
      <c r="J213" s="12">
        <f>IF(ISBLANK(B213),"",E213*(IF(LEFT(RIGHT(F213,2),1)="2",2,IF(LEFT(RIGHT(F213,2),1)="3",3,IF(LEFT(RIGHT(F213,2),1)="4",4,1)))))</f>
        <v>6</v>
      </c>
      <c r="K213" s="50">
        <f>IF(A213= "",0,MONTH(A213))</f>
        <v>2</v>
      </c>
      <c r="R213" s="52">
        <f t="shared" si="10"/>
        <v>31</v>
      </c>
      <c r="S213" s="10">
        <v>43675</v>
      </c>
      <c r="T213" s="7">
        <f>IFERROR(VLOOKUP((S213-1),'Boarding Tallies'!$Y$1:$AA$71,3,FALSE),0)</f>
        <v>35</v>
      </c>
    </row>
    <row r="214" spans="1:20" x14ac:dyDescent="0.3">
      <c r="A214" s="10">
        <v>43497</v>
      </c>
      <c r="B214" s="11" t="s">
        <v>258</v>
      </c>
      <c r="C214" s="11" t="s">
        <v>597</v>
      </c>
      <c r="D214" s="11">
        <v>67412</v>
      </c>
      <c r="E214" s="12">
        <v>1</v>
      </c>
      <c r="F214" s="53" t="str">
        <f>IF(ISBLANK($D214),"",VLOOKUP($D214,'Boarding Packages'!$A:$H,4,FALSE))</f>
        <v>XL Suite Prem (2)</v>
      </c>
      <c r="G214" s="54">
        <f>IF(ISBLANK($D214),0,E214*VLOOKUP($D214,'Boarding Packages'!$A:$H,8,FALSE))</f>
        <v>106</v>
      </c>
      <c r="I214" s="15">
        <f t="shared" si="9"/>
        <v>106</v>
      </c>
      <c r="J214" s="12">
        <f>IF(ISBLANK(B214),"",E214*(IF(LEFT(RIGHT(F214,2),1)="2",2,IF(LEFT(RIGHT(F214,2),1)="3",3,IF(LEFT(RIGHT(F214,2),1)="4",4,1)))))</f>
        <v>2</v>
      </c>
      <c r="K214" s="50">
        <f>IF(A214= "",0,MONTH(A214))</f>
        <v>2</v>
      </c>
      <c r="R214" s="52">
        <f t="shared" si="10"/>
        <v>31</v>
      </c>
      <c r="S214" s="10">
        <v>43676</v>
      </c>
      <c r="T214" s="7">
        <f>IFERROR(VLOOKUP((S214-1),'Boarding Tallies'!$Y$1:$AA$71,3,FALSE),0)</f>
        <v>23</v>
      </c>
    </row>
    <row r="215" spans="1:20" x14ac:dyDescent="0.3">
      <c r="A215" s="10">
        <v>43497</v>
      </c>
      <c r="B215" s="11" t="s">
        <v>598</v>
      </c>
      <c r="C215" s="11" t="s">
        <v>520</v>
      </c>
      <c r="E215" s="12">
        <v>2</v>
      </c>
      <c r="F215" s="11" t="s">
        <v>388</v>
      </c>
      <c r="G215" s="30">
        <v>66</v>
      </c>
      <c r="H215" s="15">
        <v>40</v>
      </c>
      <c r="I215" s="15">
        <f t="shared" si="9"/>
        <v>106</v>
      </c>
      <c r="J215" s="12">
        <f>IF(ISBLANK(B215),"",E215*(IF(LEFT(RIGHT(F215,2),1)="2",2,IF(LEFT(RIGHT(F215,2),1)="3",3,IF(LEFT(RIGHT(F215,2),1)="4",4,1)))))</f>
        <v>2</v>
      </c>
      <c r="K215" s="50">
        <f>IF(A215= "",0,MONTH(A215))</f>
        <v>2</v>
      </c>
      <c r="R215" s="52">
        <f t="shared" si="10"/>
        <v>31</v>
      </c>
      <c r="S215" s="10">
        <v>43677</v>
      </c>
      <c r="T215" s="7">
        <f>IFERROR(VLOOKUP((S215-1),'Boarding Tallies'!$Y$1:$AA$71,3,FALSE),0)</f>
        <v>30</v>
      </c>
    </row>
    <row r="216" spans="1:20" x14ac:dyDescent="0.3">
      <c r="A216" s="55">
        <v>43497</v>
      </c>
      <c r="B216" s="56" t="s">
        <v>252</v>
      </c>
      <c r="C216" s="56" t="s">
        <v>396</v>
      </c>
      <c r="D216" s="56">
        <v>69446</v>
      </c>
      <c r="E216" s="57">
        <v>4</v>
      </c>
      <c r="F216" s="61" t="str">
        <f>IF(ISBLANK($D216),"",VLOOKUP($D216,'Boarding Packages'!$A:$H,4,FALSE))</f>
        <v>Std Suite Prem</v>
      </c>
      <c r="G216" s="62">
        <f>IF(ISBLANK($D216),0,E216*VLOOKUP($D216,'Boarding Packages'!$A:$H,8,FALSE))</f>
        <v>204</v>
      </c>
      <c r="H216" s="59"/>
      <c r="I216" s="59">
        <f t="shared" si="9"/>
        <v>204</v>
      </c>
      <c r="J216" s="57">
        <f>IF(ISBLANK(B216),"",E216*(IF(LEFT(RIGHT(F216,2),1)="2",2,IF(LEFT(RIGHT(F216,2),1)="3",3,IF(LEFT(RIGHT(F216,2),1)="4",4,1)))))</f>
        <v>4</v>
      </c>
      <c r="K216" s="50">
        <f>IF(A216= "",0,MONTH(A216))</f>
        <v>2</v>
      </c>
      <c r="R216" s="52">
        <f t="shared" si="10"/>
        <v>31</v>
      </c>
      <c r="S216" s="10">
        <v>43678</v>
      </c>
      <c r="T216" s="7">
        <f>IFERROR(VLOOKUP((S216-1),'Boarding Tallies'!$Y$1:$AA$71,3,FALSE),0)</f>
        <v>21</v>
      </c>
    </row>
    <row r="217" spans="1:20" x14ac:dyDescent="0.3">
      <c r="A217" s="10">
        <v>43498</v>
      </c>
      <c r="B217" s="11" t="s">
        <v>584</v>
      </c>
      <c r="C217" s="11" t="s">
        <v>585</v>
      </c>
      <c r="E217" s="12">
        <v>4</v>
      </c>
      <c r="F217" s="11" t="s">
        <v>434</v>
      </c>
      <c r="G217" s="30">
        <v>228</v>
      </c>
      <c r="H217" s="15">
        <v>80</v>
      </c>
      <c r="I217" s="15">
        <f t="shared" si="9"/>
        <v>308</v>
      </c>
      <c r="J217" s="12">
        <f>IF(ISBLANK(B217),"",E217*(IF(LEFT(RIGHT(F217,2),1)="2",2,IF(LEFT(RIGHT(F217,2),1)="3",3,IF(LEFT(RIGHT(F217,2),1)="4",4,1)))))</f>
        <v>4</v>
      </c>
      <c r="K217" s="50">
        <f>IF(A217= "",0,MONTH(A217))</f>
        <v>2</v>
      </c>
      <c r="R217" s="52">
        <f t="shared" si="10"/>
        <v>31</v>
      </c>
      <c r="S217" s="10">
        <v>43679</v>
      </c>
      <c r="T217" s="7">
        <f>IFERROR(VLOOKUP((S217-1),'Boarding Tallies'!$AC$1:$AE$71,3,FALSE),0)</f>
        <v>34</v>
      </c>
    </row>
    <row r="218" spans="1:20" x14ac:dyDescent="0.3">
      <c r="A218" s="10">
        <v>43498</v>
      </c>
      <c r="B218" s="11" t="s">
        <v>317</v>
      </c>
      <c r="C218" s="11" t="s">
        <v>521</v>
      </c>
      <c r="D218" s="11">
        <v>68885</v>
      </c>
      <c r="E218" s="12">
        <v>6</v>
      </c>
      <c r="F218" s="53" t="str">
        <f>IF(ISBLANK($D218),"",VLOOKUP($D218,'Boarding Packages'!$A:$H,4,FALSE))</f>
        <v>Std Suite Prem</v>
      </c>
      <c r="G218" s="54">
        <f>IF(ISBLANK($D218),0,E218*VLOOKUP($D218,'Boarding Packages'!$A:$H,8,FALSE))</f>
        <v>288</v>
      </c>
      <c r="I218" s="15">
        <f t="shared" si="9"/>
        <v>288</v>
      </c>
      <c r="J218" s="12">
        <f>IF(ISBLANK(B218),"",E218*(IF(LEFT(RIGHT(F218,2),1)="2",2,IF(LEFT(RIGHT(F218,2),1)="3",3,IF(LEFT(RIGHT(F218,2),1)="4",4,1)))))</f>
        <v>6</v>
      </c>
      <c r="K218" s="50">
        <f>IF(A218= "",0,MONTH(A218))</f>
        <v>2</v>
      </c>
      <c r="R218" s="52">
        <f t="shared" si="10"/>
        <v>31</v>
      </c>
      <c r="S218" s="10">
        <v>43680</v>
      </c>
      <c r="T218" s="7">
        <f>IFERROR(VLOOKUP((S218-1),'Boarding Tallies'!$AC$1:$AE$71,3,FALSE),0)</f>
        <v>62</v>
      </c>
    </row>
    <row r="219" spans="1:20" x14ac:dyDescent="0.3">
      <c r="A219" s="10">
        <v>43498</v>
      </c>
      <c r="B219" s="11" t="s">
        <v>599</v>
      </c>
      <c r="C219" s="11" t="s">
        <v>600</v>
      </c>
      <c r="E219" s="12">
        <v>1</v>
      </c>
      <c r="F219" s="11" t="s">
        <v>388</v>
      </c>
      <c r="G219" s="30">
        <v>33</v>
      </c>
      <c r="H219" s="15">
        <v>20</v>
      </c>
      <c r="I219" s="15">
        <f t="shared" si="9"/>
        <v>53</v>
      </c>
      <c r="J219" s="12">
        <f>IF(ISBLANK(B219),"",E219*(IF(LEFT(RIGHT(F219,2),1)="2",2,IF(LEFT(RIGHT(F219,2),1)="3",3,IF(LEFT(RIGHT(F219,2),1)="4",4,1)))))</f>
        <v>1</v>
      </c>
      <c r="K219" s="50">
        <f>IF(A219= "",0,MONTH(A219))</f>
        <v>2</v>
      </c>
      <c r="R219" s="52">
        <f t="shared" si="10"/>
        <v>32</v>
      </c>
      <c r="S219" s="10">
        <v>43681</v>
      </c>
      <c r="T219" s="7">
        <f>IFERROR(VLOOKUP((S219-1),'Boarding Tallies'!$AC$1:$AE$71,3,FALSE),0)</f>
        <v>64</v>
      </c>
    </row>
    <row r="220" spans="1:20" x14ac:dyDescent="0.3">
      <c r="A220" s="10">
        <v>43498</v>
      </c>
      <c r="B220" s="11" t="s">
        <v>470</v>
      </c>
      <c r="C220" s="11" t="s">
        <v>471</v>
      </c>
      <c r="E220" s="12">
        <v>1</v>
      </c>
      <c r="F220" s="11" t="s">
        <v>393</v>
      </c>
      <c r="G220" s="30">
        <v>42</v>
      </c>
      <c r="H220" s="15">
        <v>20</v>
      </c>
      <c r="I220" s="15">
        <f t="shared" si="9"/>
        <v>62</v>
      </c>
      <c r="J220" s="12">
        <f>IF(ISBLANK(B220),"",E220*(IF(LEFT(RIGHT(F220,2),1)="2",2,IF(LEFT(RIGHT(F220,2),1)="3",3,IF(LEFT(RIGHT(F220,2),1)="4",4,1)))))</f>
        <v>1</v>
      </c>
      <c r="K220" s="50">
        <f>IF(A220= "",0,MONTH(A220))</f>
        <v>2</v>
      </c>
      <c r="R220" s="52">
        <f t="shared" si="10"/>
        <v>32</v>
      </c>
      <c r="S220" s="10">
        <v>43682</v>
      </c>
      <c r="T220" s="7">
        <f>IFERROR(VLOOKUP((S220-1),'Boarding Tallies'!$AC$1:$AE$71,3,FALSE),0)</f>
        <v>33</v>
      </c>
    </row>
    <row r="221" spans="1:20" x14ac:dyDescent="0.3">
      <c r="A221" s="10">
        <v>43498</v>
      </c>
      <c r="B221" s="11" t="s">
        <v>291</v>
      </c>
      <c r="C221" s="11" t="s">
        <v>601</v>
      </c>
      <c r="D221" s="11">
        <v>68027</v>
      </c>
      <c r="E221" s="12">
        <v>4</v>
      </c>
      <c r="F221" s="53" t="str">
        <f>IF(ISBLANK($D221),"",VLOOKUP($D221,'Boarding Packages'!$A:$H,4,FALSE))</f>
        <v>In/Out Suite Prem (2)</v>
      </c>
      <c r="G221" s="54">
        <f>IF(ISBLANK($D221),0,E221*VLOOKUP($D221,'Boarding Packages'!$A:$H,8,FALSE))</f>
        <v>460</v>
      </c>
      <c r="H221" s="15">
        <v>96</v>
      </c>
      <c r="I221" s="15">
        <f t="shared" si="9"/>
        <v>556</v>
      </c>
      <c r="J221" s="12">
        <f>IF(ISBLANK(B221),"",E221*(IF(LEFT(RIGHT(F221,2),1)="2",2,IF(LEFT(RIGHT(F221,2),1)="3",3,IF(LEFT(RIGHT(F221,2),1)="4",4,1)))))</f>
        <v>8</v>
      </c>
      <c r="K221" s="50">
        <f>IF(A221= "",0,MONTH(A221))</f>
        <v>2</v>
      </c>
      <c r="R221" s="52">
        <f t="shared" si="10"/>
        <v>32</v>
      </c>
      <c r="S221" s="10">
        <v>43683</v>
      </c>
      <c r="T221" s="7">
        <f>IFERROR(VLOOKUP((S221-1),'Boarding Tallies'!$AC$1:$AE$71,3,FALSE),0)</f>
        <v>29</v>
      </c>
    </row>
    <row r="222" spans="1:20" x14ac:dyDescent="0.3">
      <c r="A222" s="55">
        <v>43498</v>
      </c>
      <c r="B222" s="56" t="s">
        <v>291</v>
      </c>
      <c r="C222" s="56" t="s">
        <v>601</v>
      </c>
      <c r="D222" s="56">
        <v>70670</v>
      </c>
      <c r="E222" s="57">
        <v>7</v>
      </c>
      <c r="F222" s="61" t="str">
        <f>IF(ISBLANK($D222),"",VLOOKUP($D222,'Boarding Packages'!$A:$H,4,FALSE))</f>
        <v>In/Out Suite Prem (2)</v>
      </c>
      <c r="G222" s="62">
        <f>IF(ISBLANK($D222),0,E222*VLOOKUP($D222,'Boarding Packages'!$A:$H,8,FALSE))</f>
        <v>889</v>
      </c>
      <c r="H222" s="59">
        <v>168</v>
      </c>
      <c r="I222" s="59">
        <f t="shared" si="9"/>
        <v>1057</v>
      </c>
      <c r="J222" s="57">
        <f>IF(ISBLANK(B222),"",E222*(IF(LEFT(RIGHT(F222,2),1)="2",2,IF(LEFT(RIGHT(F222,2),1)="3",3,IF(LEFT(RIGHT(F222,2),1)="4",4,1)))))</f>
        <v>14</v>
      </c>
      <c r="K222" s="50">
        <f>IF(A222= "",0,MONTH(A222))</f>
        <v>2</v>
      </c>
      <c r="R222" s="52">
        <f t="shared" si="10"/>
        <v>32</v>
      </c>
      <c r="S222" s="10">
        <v>43684</v>
      </c>
      <c r="T222" s="7">
        <f>IFERROR(VLOOKUP((S222-1),'Boarding Tallies'!$AC$1:$AE$71,3,FALSE),0)</f>
        <v>30</v>
      </c>
    </row>
    <row r="223" spans="1:20" x14ac:dyDescent="0.3">
      <c r="A223" s="10">
        <v>43499</v>
      </c>
      <c r="B223" s="11" t="s">
        <v>281</v>
      </c>
      <c r="C223" s="11" t="s">
        <v>602</v>
      </c>
      <c r="D223" s="11">
        <v>64252</v>
      </c>
      <c r="E223" s="12">
        <v>3</v>
      </c>
      <c r="F223" s="53" t="s">
        <v>240</v>
      </c>
      <c r="G223" s="54">
        <v>306</v>
      </c>
      <c r="I223" s="15">
        <f t="shared" si="9"/>
        <v>306</v>
      </c>
      <c r="J223" s="12">
        <f>IF(ISBLANK(B223),"",E223*(IF(LEFT(RIGHT(F223,2),1)="2",2,IF(LEFT(RIGHT(F223,2),1)="3",3,IF(LEFT(RIGHT(F223,2),1)="4",4,1)))))</f>
        <v>6</v>
      </c>
      <c r="K223" s="50">
        <f>IF(A223= "",0,MONTH(A223))</f>
        <v>2</v>
      </c>
      <c r="R223" s="52">
        <f t="shared" si="10"/>
        <v>32</v>
      </c>
      <c r="S223" s="10">
        <v>43685</v>
      </c>
      <c r="T223" s="7">
        <f>IFERROR(VLOOKUP((S223-1),'Boarding Tallies'!$AC$1:$AE$71,3,FALSE),0)</f>
        <v>40</v>
      </c>
    </row>
    <row r="224" spans="1:20" x14ac:dyDescent="0.3">
      <c r="A224" s="10">
        <v>43499</v>
      </c>
      <c r="B224" s="11" t="s">
        <v>281</v>
      </c>
      <c r="C224" s="11" t="s">
        <v>602</v>
      </c>
      <c r="D224" s="11">
        <v>67410</v>
      </c>
      <c r="E224" s="12">
        <v>5</v>
      </c>
      <c r="F224" s="53" t="str">
        <f>IF(ISBLANK($D224),"",VLOOKUP($D224,'Boarding Packages'!$A:$H,4,FALSE))</f>
        <v>XL Suite Prem (2)</v>
      </c>
      <c r="G224" s="54">
        <f>IF(ISBLANK($D224),0,E224*VLOOKUP($D224,'Boarding Packages'!$A:$H,8,FALSE))</f>
        <v>510</v>
      </c>
      <c r="I224" s="15">
        <f t="shared" si="9"/>
        <v>510</v>
      </c>
      <c r="J224" s="12">
        <f>IF(ISBLANK(B224),"",E224*(IF(LEFT(RIGHT(F224,2),1)="2",2,IF(LEFT(RIGHT(F224,2),1)="3",3,IF(LEFT(RIGHT(F224,2),1)="4",4,1)))))</f>
        <v>10</v>
      </c>
      <c r="K224" s="50">
        <f>IF(A224= "",0,MONTH(A224))</f>
        <v>2</v>
      </c>
      <c r="R224" s="52">
        <f t="shared" si="10"/>
        <v>32</v>
      </c>
      <c r="S224" s="10">
        <v>43686</v>
      </c>
      <c r="T224" s="7">
        <f>IFERROR(VLOOKUP((S224-1),'Boarding Tallies'!$AC$1:$AE$71,3,FALSE),0)</f>
        <v>49</v>
      </c>
    </row>
    <row r="225" spans="1:20" x14ac:dyDescent="0.3">
      <c r="A225" s="10">
        <v>43499</v>
      </c>
      <c r="B225" s="11" t="s">
        <v>362</v>
      </c>
      <c r="C225" s="11" t="s">
        <v>590</v>
      </c>
      <c r="D225" s="11">
        <v>70255</v>
      </c>
      <c r="E225" s="12">
        <v>4</v>
      </c>
      <c r="F225" s="53" t="str">
        <f>IF(ISBLANK($D225),"",VLOOKUP($D225,'Boarding Packages'!$A:$H,4,FALSE))</f>
        <v>XL Suite Prem</v>
      </c>
      <c r="G225" s="54">
        <f>IF(ISBLANK($D225),0,E225*VLOOKUP($D225,'Boarding Packages'!$A:$H,8,FALSE))</f>
        <v>248</v>
      </c>
      <c r="H225" s="15">
        <v>25</v>
      </c>
      <c r="I225" s="15">
        <f t="shared" si="9"/>
        <v>273</v>
      </c>
      <c r="J225" s="12">
        <f>IF(ISBLANK(B225),"",E225*(IF(LEFT(RIGHT(F225,2),1)="2",2,IF(LEFT(RIGHT(F225,2),1)="3",3,IF(LEFT(RIGHT(F225,2),1)="4",4,1)))))</f>
        <v>4</v>
      </c>
      <c r="K225" s="50">
        <f>IF(A225= "",0,MONTH(A225))</f>
        <v>2</v>
      </c>
      <c r="R225" s="52">
        <f t="shared" si="10"/>
        <v>32</v>
      </c>
      <c r="S225" s="10">
        <v>43687</v>
      </c>
      <c r="T225" s="7">
        <f>IFERROR(VLOOKUP((S225-1),'Boarding Tallies'!$AC$1:$AE$71,3,FALSE),0)</f>
        <v>60</v>
      </c>
    </row>
    <row r="226" spans="1:20" x14ac:dyDescent="0.3">
      <c r="A226" s="10">
        <v>43499</v>
      </c>
      <c r="B226" s="11" t="s">
        <v>603</v>
      </c>
      <c r="C226" s="11" t="s">
        <v>604</v>
      </c>
      <c r="E226" s="12">
        <v>1</v>
      </c>
      <c r="F226" s="11" t="s">
        <v>388</v>
      </c>
      <c r="G226" s="30">
        <v>33</v>
      </c>
      <c r="H226" s="15">
        <v>20</v>
      </c>
      <c r="I226" s="15">
        <f t="shared" si="9"/>
        <v>53</v>
      </c>
      <c r="J226" s="12">
        <f>IF(ISBLANK(B226),"",E226*(IF(LEFT(RIGHT(F226,2),1)="2",2,IF(LEFT(RIGHT(F226,2),1)="3",3,IF(LEFT(RIGHT(F226,2),1)="4",4,1)))))</f>
        <v>1</v>
      </c>
      <c r="K226" s="50">
        <f>IF(A226= "",0,MONTH(A226))</f>
        <v>2</v>
      </c>
      <c r="R226" s="52">
        <f t="shared" si="10"/>
        <v>33</v>
      </c>
      <c r="S226" s="10">
        <v>43688</v>
      </c>
      <c r="T226" s="7">
        <f>IFERROR(VLOOKUP((S226-1),'Boarding Tallies'!$AC$1:$AE$71,3,FALSE),0)</f>
        <v>65</v>
      </c>
    </row>
    <row r="227" spans="1:20" x14ac:dyDescent="0.3">
      <c r="A227" s="10">
        <v>43499</v>
      </c>
      <c r="B227" s="11" t="s">
        <v>605</v>
      </c>
      <c r="C227" s="11" t="s">
        <v>606</v>
      </c>
      <c r="E227" s="12">
        <v>2</v>
      </c>
      <c r="F227" s="11" t="s">
        <v>388</v>
      </c>
      <c r="G227" s="30">
        <v>66</v>
      </c>
      <c r="H227" s="15">
        <v>40</v>
      </c>
      <c r="I227" s="15">
        <f t="shared" si="9"/>
        <v>106</v>
      </c>
      <c r="J227" s="12">
        <f>IF(ISBLANK(B227),"",E227*(IF(LEFT(RIGHT(F227,2),1)="2",2,IF(LEFT(RIGHT(F227,2),1)="3",3,IF(LEFT(RIGHT(F227,2),1)="4",4,1)))))</f>
        <v>2</v>
      </c>
      <c r="K227" s="50">
        <f>IF(A227= "",0,MONTH(A227))</f>
        <v>2</v>
      </c>
      <c r="R227" s="52">
        <f t="shared" si="10"/>
        <v>33</v>
      </c>
      <c r="S227" s="10">
        <v>43689</v>
      </c>
      <c r="T227" s="7">
        <f>IFERROR(VLOOKUP((S227-1),'Boarding Tallies'!$AC$1:$AE$71,3,FALSE),0)</f>
        <v>39</v>
      </c>
    </row>
    <row r="228" spans="1:20" x14ac:dyDescent="0.3">
      <c r="A228" s="10">
        <v>43499</v>
      </c>
      <c r="B228" s="11" t="s">
        <v>366</v>
      </c>
      <c r="C228" s="11" t="s">
        <v>439</v>
      </c>
      <c r="D228" s="11">
        <v>70696</v>
      </c>
      <c r="E228" s="12">
        <v>2</v>
      </c>
      <c r="F228" s="53" t="str">
        <f>IF(ISBLANK($D228),"",VLOOKUP($D228,'Boarding Packages'!$A:$H,4,FALSE))</f>
        <v>Std Suite Prem</v>
      </c>
      <c r="G228" s="54">
        <f>IF(ISBLANK($D228),0,E228*VLOOKUP($D228,'Boarding Packages'!$A:$H,8,FALSE))</f>
        <v>102</v>
      </c>
      <c r="I228" s="15">
        <f t="shared" si="9"/>
        <v>102</v>
      </c>
      <c r="J228" s="12">
        <f>IF(ISBLANK(B228),"",E228*(IF(LEFT(RIGHT(F228,2),1)="2",2,IF(LEFT(RIGHT(F228,2),1)="3",3,IF(LEFT(RIGHT(F228,2),1)="4",4,1)))))</f>
        <v>2</v>
      </c>
      <c r="K228" s="50">
        <f>IF(A228= "",0,MONTH(A228))</f>
        <v>2</v>
      </c>
      <c r="R228" s="52">
        <f t="shared" si="10"/>
        <v>33</v>
      </c>
      <c r="S228" s="10">
        <v>43690</v>
      </c>
      <c r="T228" s="7">
        <f>IFERROR(VLOOKUP((S228-1),'Boarding Tallies'!$AC$1:$AE$71,3,FALSE),0)</f>
        <v>28</v>
      </c>
    </row>
    <row r="229" spans="1:20" x14ac:dyDescent="0.3">
      <c r="A229" s="10">
        <v>43499</v>
      </c>
      <c r="B229" s="11" t="s">
        <v>206</v>
      </c>
      <c r="C229" s="11" t="s">
        <v>424</v>
      </c>
      <c r="D229" s="11">
        <v>62521</v>
      </c>
      <c r="E229" s="12">
        <v>1</v>
      </c>
      <c r="F229" s="53" t="str">
        <f>IF(ISBLANK($D229),"",VLOOKUP($D229,'Boarding Packages'!$A:$H,4,FALSE))</f>
        <v>Std Suite Prem</v>
      </c>
      <c r="G229" s="54">
        <f>IF(ISBLANK($D229),0,E229*VLOOKUP($D229,'Boarding Packages'!$A:$H,8,FALSE))</f>
        <v>50</v>
      </c>
      <c r="I229" s="15">
        <f t="shared" si="9"/>
        <v>50</v>
      </c>
      <c r="J229" s="12">
        <f>IF(ISBLANK(B229),"",E229*(IF(LEFT(RIGHT(F229,2),1)="2",2,IF(LEFT(RIGHT(F229,2),1)="3",3,IF(LEFT(RIGHT(F229,2),1)="4",4,1)))))</f>
        <v>1</v>
      </c>
      <c r="K229" s="50">
        <f>IF(A229= "",0,MONTH(A229))</f>
        <v>2</v>
      </c>
      <c r="R229" s="52">
        <f t="shared" si="10"/>
        <v>33</v>
      </c>
      <c r="S229" s="10">
        <v>43691</v>
      </c>
      <c r="T229" s="7">
        <f>IFERROR(VLOOKUP((S229-1),'Boarding Tallies'!$AC$1:$AE$71,3,FALSE),0)</f>
        <v>26</v>
      </c>
    </row>
    <row r="230" spans="1:20" x14ac:dyDescent="0.3">
      <c r="A230" s="10">
        <v>43499</v>
      </c>
      <c r="B230" s="11" t="s">
        <v>206</v>
      </c>
      <c r="C230" s="11" t="s">
        <v>424</v>
      </c>
      <c r="D230" s="11">
        <v>68267</v>
      </c>
      <c r="E230" s="12">
        <v>8</v>
      </c>
      <c r="F230" s="53" t="str">
        <f>IF(ISBLANK($D230),"",VLOOKUP($D230,'Boarding Packages'!$A:$H,4,FALSE))</f>
        <v>Std Suite Prem</v>
      </c>
      <c r="G230" s="54">
        <f>IF(ISBLANK($D230),0,E230*VLOOKUP($D230,'Boarding Packages'!$A:$H,8,FALSE))</f>
        <v>384</v>
      </c>
      <c r="I230" s="15">
        <f t="shared" si="9"/>
        <v>384</v>
      </c>
      <c r="J230" s="12">
        <f>IF(ISBLANK(B230),"",E230*(IF(LEFT(RIGHT(F230,2),1)="2",2,IF(LEFT(RIGHT(F230,2),1)="3",3,IF(LEFT(RIGHT(F230,2),1)="4",4,1)))))</f>
        <v>8</v>
      </c>
      <c r="K230" s="50">
        <f>IF(A230= "",0,MONTH(A230))</f>
        <v>2</v>
      </c>
      <c r="R230" s="52">
        <f t="shared" si="10"/>
        <v>33</v>
      </c>
      <c r="S230" s="10">
        <v>43692</v>
      </c>
      <c r="T230" s="7">
        <f>IFERROR(VLOOKUP((S230-1),'Boarding Tallies'!$AC$1:$AE$71,3,FALSE),0)</f>
        <v>28</v>
      </c>
    </row>
    <row r="231" spans="1:20" x14ac:dyDescent="0.3">
      <c r="A231" s="10">
        <v>43499</v>
      </c>
      <c r="B231" s="11" t="s">
        <v>607</v>
      </c>
      <c r="C231" s="11" t="s">
        <v>608</v>
      </c>
      <c r="E231" s="12">
        <v>2</v>
      </c>
      <c r="F231" s="11" t="s">
        <v>388</v>
      </c>
      <c r="G231" s="30">
        <v>66</v>
      </c>
      <c r="H231" s="15">
        <v>20</v>
      </c>
      <c r="I231" s="15">
        <f t="shared" si="9"/>
        <v>86</v>
      </c>
      <c r="J231" s="12">
        <f>IF(ISBLANK(B231),"",E231*(IF(LEFT(RIGHT(F231,2),1)="2",2,IF(LEFT(RIGHT(F231,2),1)="3",3,IF(LEFT(RIGHT(F231,2),1)="4",4,1)))))</f>
        <v>2</v>
      </c>
      <c r="K231" s="50">
        <f>IF(A231= "",0,MONTH(A231))</f>
        <v>2</v>
      </c>
      <c r="R231" s="52">
        <f t="shared" si="10"/>
        <v>33</v>
      </c>
      <c r="S231" s="10">
        <v>43693</v>
      </c>
      <c r="T231" s="7">
        <f>IFERROR(VLOOKUP((S231-1),'Boarding Tallies'!$AC$1:$AE$71,3,FALSE),0)</f>
        <v>34</v>
      </c>
    </row>
    <row r="232" spans="1:20" x14ac:dyDescent="0.3">
      <c r="A232" s="10">
        <v>43499</v>
      </c>
      <c r="B232" s="11" t="s">
        <v>459</v>
      </c>
      <c r="C232" s="11" t="s">
        <v>460</v>
      </c>
      <c r="E232" s="12">
        <v>1</v>
      </c>
      <c r="F232" s="11" t="s">
        <v>388</v>
      </c>
      <c r="G232" s="30">
        <v>33</v>
      </c>
      <c r="H232" s="15">
        <v>20</v>
      </c>
      <c r="I232" s="15">
        <f t="shared" si="9"/>
        <v>53</v>
      </c>
      <c r="J232" s="12">
        <f>IF(ISBLANK(B232),"",E232*(IF(LEFT(RIGHT(F232,2),1)="2",2,IF(LEFT(RIGHT(F232,2),1)="3",3,IF(LEFT(RIGHT(F232,2),1)="4",4,1)))))</f>
        <v>1</v>
      </c>
      <c r="K232" s="50">
        <f>IF(A232= "",0,MONTH(A232))</f>
        <v>2</v>
      </c>
      <c r="R232" s="52">
        <f t="shared" si="10"/>
        <v>33</v>
      </c>
      <c r="S232" s="10">
        <v>43694</v>
      </c>
      <c r="T232" s="7">
        <f>IFERROR(VLOOKUP((S232-1),'Boarding Tallies'!$AC$1:$AE$71,3,FALSE),0)</f>
        <v>51</v>
      </c>
    </row>
    <row r="233" spans="1:20" x14ac:dyDescent="0.3">
      <c r="A233" s="10">
        <v>43499</v>
      </c>
      <c r="B233" s="11" t="s">
        <v>466</v>
      </c>
      <c r="C233" s="11" t="s">
        <v>467</v>
      </c>
      <c r="E233" s="12">
        <v>2</v>
      </c>
      <c r="F233" s="11" t="s">
        <v>388</v>
      </c>
      <c r="G233" s="30">
        <v>66</v>
      </c>
      <c r="H233" s="15">
        <v>40</v>
      </c>
      <c r="I233" s="15">
        <f t="shared" si="9"/>
        <v>106</v>
      </c>
      <c r="J233" s="12">
        <f>IF(ISBLANK(B233),"",E233*(IF(LEFT(RIGHT(F233,2),1)="2",2,IF(LEFT(RIGHT(F233,2),1)="3",3,IF(LEFT(RIGHT(F233,2),1)="4",4,1)))))</f>
        <v>2</v>
      </c>
      <c r="K233" s="50">
        <f>IF(A233= "",0,MONTH(A233))</f>
        <v>2</v>
      </c>
      <c r="R233" s="52">
        <f t="shared" si="10"/>
        <v>34</v>
      </c>
      <c r="S233" s="10">
        <v>43695</v>
      </c>
      <c r="T233" s="7">
        <f>IFERROR(VLOOKUP((S233-1),'Boarding Tallies'!$AC$1:$AE$71,3,FALSE),0)</f>
        <v>50</v>
      </c>
    </row>
    <row r="234" spans="1:20" x14ac:dyDescent="0.3">
      <c r="A234" s="55">
        <v>43499</v>
      </c>
      <c r="B234" s="56" t="s">
        <v>113</v>
      </c>
      <c r="C234" s="56" t="s">
        <v>575</v>
      </c>
      <c r="D234" s="56">
        <v>68536</v>
      </c>
      <c r="E234" s="57">
        <v>2</v>
      </c>
      <c r="F234" s="61" t="str">
        <f>IF(ISBLANK($D234),"",VLOOKUP($D234,'Boarding Packages'!$A:$H,4,FALSE))</f>
        <v>Std Suite Prem</v>
      </c>
      <c r="G234" s="62">
        <f>IF(ISBLANK($D234),0,E234*VLOOKUP($D234,'Boarding Packages'!$A:$H,8,FALSE))</f>
        <v>100</v>
      </c>
      <c r="H234" s="59"/>
      <c r="I234" s="59">
        <f t="shared" si="9"/>
        <v>100</v>
      </c>
      <c r="J234" s="57">
        <f>IF(ISBLANK(B234),"",E234*(IF(LEFT(RIGHT(F234,2),1)="2",2,IF(LEFT(RIGHT(F234,2),1)="3",3,IF(LEFT(RIGHT(F234,2),1)="4",4,1)))))</f>
        <v>2</v>
      </c>
      <c r="K234" s="50">
        <f>IF(A234= "",0,MONTH(A234))</f>
        <v>2</v>
      </c>
      <c r="R234" s="52">
        <f t="shared" si="10"/>
        <v>34</v>
      </c>
      <c r="S234" s="10">
        <v>43696</v>
      </c>
      <c r="T234" s="7">
        <f>IFERROR(VLOOKUP((S234-1),'Boarding Tallies'!$AC$1:$AE$71,3,FALSE),0)</f>
        <v>35</v>
      </c>
    </row>
    <row r="235" spans="1:20" x14ac:dyDescent="0.3">
      <c r="A235" s="10">
        <v>43500</v>
      </c>
      <c r="B235" s="11" t="s">
        <v>609</v>
      </c>
      <c r="C235" s="11" t="s">
        <v>610</v>
      </c>
      <c r="E235" s="12">
        <v>2</v>
      </c>
      <c r="F235" s="11" t="s">
        <v>388</v>
      </c>
      <c r="G235" s="30">
        <v>66</v>
      </c>
      <c r="H235" s="15">
        <v>40</v>
      </c>
      <c r="I235" s="15">
        <f t="shared" si="9"/>
        <v>106</v>
      </c>
      <c r="J235" s="12">
        <f>IF(ISBLANK(B235),"",E235*(IF(LEFT(RIGHT(F235,2),1)="2",2,IF(LEFT(RIGHT(F235,2),1)="3",3,IF(LEFT(RIGHT(F235,2),1)="4",4,1)))))</f>
        <v>2</v>
      </c>
      <c r="K235" s="50">
        <f>IF(A235= "",0,MONTH(A235))</f>
        <v>2</v>
      </c>
      <c r="R235" s="52">
        <f t="shared" si="10"/>
        <v>34</v>
      </c>
      <c r="S235" s="10">
        <v>43697</v>
      </c>
      <c r="T235" s="7">
        <f>IFERROR(VLOOKUP((S235-1),'Boarding Tallies'!$AC$1:$AE$71,3,FALSE),0)</f>
        <v>23</v>
      </c>
    </row>
    <row r="236" spans="1:20" x14ac:dyDescent="0.3">
      <c r="A236" s="10">
        <v>43500</v>
      </c>
      <c r="B236" s="11" t="s">
        <v>611</v>
      </c>
      <c r="C236" s="11" t="s">
        <v>612</v>
      </c>
      <c r="E236" s="12">
        <v>1</v>
      </c>
      <c r="F236" s="11" t="s">
        <v>393</v>
      </c>
      <c r="G236" s="30">
        <v>42</v>
      </c>
      <c r="H236" s="15">
        <v>20</v>
      </c>
      <c r="I236" s="15">
        <f t="shared" si="9"/>
        <v>62</v>
      </c>
      <c r="J236" s="12">
        <f>IF(ISBLANK(B236),"",E236*(IF(LEFT(RIGHT(F236,2),1)="2",2,IF(LEFT(RIGHT(F236,2),1)="3",3,IF(LEFT(RIGHT(F236,2),1)="4",4,1)))))</f>
        <v>1</v>
      </c>
      <c r="K236" s="50">
        <f>IF(A236= "",0,MONTH(A236))</f>
        <v>2</v>
      </c>
      <c r="R236" s="52">
        <f t="shared" si="10"/>
        <v>34</v>
      </c>
      <c r="S236" s="10">
        <v>43698</v>
      </c>
      <c r="T236" s="7">
        <f>IFERROR(VLOOKUP((S236-1),'Boarding Tallies'!$AC$1:$AE$71,3,FALSE),0)</f>
        <v>27</v>
      </c>
    </row>
    <row r="237" spans="1:20" x14ac:dyDescent="0.3">
      <c r="A237" s="10">
        <v>43500</v>
      </c>
      <c r="B237" s="11" t="s">
        <v>613</v>
      </c>
      <c r="C237" s="11" t="s">
        <v>614</v>
      </c>
      <c r="E237" s="12">
        <v>6</v>
      </c>
      <c r="F237" s="11" t="s">
        <v>388</v>
      </c>
      <c r="G237" s="30">
        <v>198</v>
      </c>
      <c r="H237" s="15">
        <v>151</v>
      </c>
      <c r="I237" s="15">
        <f t="shared" si="9"/>
        <v>349</v>
      </c>
      <c r="J237" s="12">
        <f>IF(ISBLANK(B237),"",E237*(IF(LEFT(RIGHT(F237,2),1)="2",2,IF(LEFT(RIGHT(F237,2),1)="3",3,IF(LEFT(RIGHT(F237,2),1)="4",4,1)))))</f>
        <v>6</v>
      </c>
      <c r="K237" s="50">
        <f>IF(A237= "",0,MONTH(A237))</f>
        <v>2</v>
      </c>
      <c r="R237" s="52">
        <f t="shared" si="10"/>
        <v>34</v>
      </c>
      <c r="S237" s="10">
        <v>43699</v>
      </c>
      <c r="T237" s="7">
        <f>IFERROR(VLOOKUP((S237-1),'Boarding Tallies'!$AC$1:$AE$71,3,FALSE),0)</f>
        <v>28</v>
      </c>
    </row>
    <row r="238" spans="1:20" x14ac:dyDescent="0.3">
      <c r="A238" s="10">
        <v>43500</v>
      </c>
      <c r="B238" s="11" t="s">
        <v>525</v>
      </c>
      <c r="C238" s="11" t="s">
        <v>526</v>
      </c>
      <c r="E238" s="12">
        <v>4</v>
      </c>
      <c r="F238" s="11" t="s">
        <v>388</v>
      </c>
      <c r="G238" s="30">
        <v>132</v>
      </c>
      <c r="H238" s="15">
        <v>100</v>
      </c>
      <c r="I238" s="15">
        <f t="shared" si="9"/>
        <v>232</v>
      </c>
      <c r="J238" s="12">
        <f>IF(ISBLANK(B238),"",E238*(IF(LEFT(RIGHT(F238,2),1)="2",2,IF(LEFT(RIGHT(F238,2),1)="3",3,IF(LEFT(RIGHT(F238,2),1)="4",4,1)))))</f>
        <v>4</v>
      </c>
      <c r="K238" s="50">
        <f>IF(A238= "",0,MONTH(A238))</f>
        <v>2</v>
      </c>
      <c r="R238" s="52">
        <f t="shared" si="10"/>
        <v>34</v>
      </c>
      <c r="S238" s="10">
        <v>43700</v>
      </c>
      <c r="T238" s="7">
        <f>IFERROR(VLOOKUP((S238-1),'Boarding Tallies'!$AC$1:$AE$71,3,FALSE),0)</f>
        <v>33</v>
      </c>
    </row>
    <row r="239" spans="1:20" x14ac:dyDescent="0.3">
      <c r="A239" s="10">
        <v>43500</v>
      </c>
      <c r="B239" s="11" t="s">
        <v>615</v>
      </c>
      <c r="C239" s="11" t="s">
        <v>616</v>
      </c>
      <c r="E239" s="12">
        <v>2</v>
      </c>
      <c r="F239" s="11" t="s">
        <v>393</v>
      </c>
      <c r="G239" s="30">
        <v>84</v>
      </c>
      <c r="H239" s="15">
        <v>60</v>
      </c>
      <c r="I239" s="15">
        <f t="shared" si="9"/>
        <v>144</v>
      </c>
      <c r="J239" s="12">
        <f>IF(ISBLANK(B239),"",E239*(IF(LEFT(RIGHT(F239,2),1)="2",2,IF(LEFT(RIGHT(F239,2),1)="3",3,IF(LEFT(RIGHT(F239,2),1)="4",4,1)))))</f>
        <v>2</v>
      </c>
      <c r="K239" s="50">
        <f>IF(A239= "",0,MONTH(A239))</f>
        <v>2</v>
      </c>
      <c r="R239" s="52">
        <f t="shared" si="10"/>
        <v>34</v>
      </c>
      <c r="S239" s="10">
        <v>43701</v>
      </c>
      <c r="T239" s="7">
        <f>IFERROR(VLOOKUP((S239-1),'Boarding Tallies'!$AC$1:$AE$71,3,FALSE),0)</f>
        <v>50</v>
      </c>
    </row>
    <row r="240" spans="1:20" x14ac:dyDescent="0.3">
      <c r="A240" s="10">
        <v>43500</v>
      </c>
      <c r="B240" s="11" t="s">
        <v>615</v>
      </c>
      <c r="C240" s="11" t="s">
        <v>616</v>
      </c>
      <c r="E240" s="12">
        <v>2</v>
      </c>
      <c r="F240" s="11" t="s">
        <v>434</v>
      </c>
      <c r="G240" s="30">
        <v>114</v>
      </c>
      <c r="H240" s="15">
        <v>60</v>
      </c>
      <c r="I240" s="15">
        <f t="shared" si="9"/>
        <v>174</v>
      </c>
      <c r="J240" s="12">
        <f>IF(ISBLANK(B240),"",E240*(IF(LEFT(RIGHT(F240,2),1)="2",2,IF(LEFT(RIGHT(F240,2),1)="3",3,IF(LEFT(RIGHT(F240,2),1)="4",4,1)))))</f>
        <v>2</v>
      </c>
      <c r="K240" s="50">
        <f>IF(A240= "",0,MONTH(A240))</f>
        <v>2</v>
      </c>
      <c r="R240" s="52">
        <f t="shared" si="10"/>
        <v>35</v>
      </c>
      <c r="S240" s="10">
        <v>43702</v>
      </c>
      <c r="T240" s="7">
        <f>IFERROR(VLOOKUP((S240-1),'Boarding Tallies'!$AC$1:$AE$71,3,FALSE),0)</f>
        <v>57</v>
      </c>
    </row>
    <row r="241" spans="1:20" x14ac:dyDescent="0.3">
      <c r="A241" s="10">
        <v>43500</v>
      </c>
      <c r="B241" s="11" t="s">
        <v>284</v>
      </c>
      <c r="C241" s="11" t="s">
        <v>519</v>
      </c>
      <c r="D241" s="11">
        <v>67391</v>
      </c>
      <c r="E241" s="12">
        <v>2</v>
      </c>
      <c r="F241" s="53" t="str">
        <f>IF(ISBLANK($D241),"",VLOOKUP($D241,'Boarding Packages'!$A:$H,4,FALSE))</f>
        <v>Std Suite Prem (3)</v>
      </c>
      <c r="G241" s="54">
        <f>IF(ISBLANK($D241),0,E241*VLOOKUP($D241,'Boarding Packages'!$A:$H,8,FALSE))</f>
        <v>262</v>
      </c>
      <c r="H241" s="15">
        <v>72</v>
      </c>
      <c r="I241" s="15">
        <f t="shared" si="9"/>
        <v>334</v>
      </c>
      <c r="J241" s="12">
        <f>IF(ISBLANK(B241),"",E241*(IF(LEFT(RIGHT(F241,2),1)="2",2,IF(LEFT(RIGHT(F241,2),1)="3",3,IF(LEFT(RIGHT(F241,2),1)="4",4,1)))))</f>
        <v>6</v>
      </c>
      <c r="K241" s="50">
        <f>IF(A241= "",0,MONTH(A241))</f>
        <v>2</v>
      </c>
      <c r="R241" s="52">
        <f t="shared" si="10"/>
        <v>35</v>
      </c>
      <c r="S241" s="10">
        <v>43703</v>
      </c>
      <c r="T241" s="7">
        <f>IFERROR(VLOOKUP((S241-1),'Boarding Tallies'!$AC$1:$AE$71,3,FALSE),0)</f>
        <v>28</v>
      </c>
    </row>
    <row r="242" spans="1:20" x14ac:dyDescent="0.3">
      <c r="A242" s="10">
        <v>43500</v>
      </c>
      <c r="B242" s="11" t="s">
        <v>284</v>
      </c>
      <c r="C242" s="11" t="s">
        <v>519</v>
      </c>
      <c r="D242" s="11">
        <v>70885</v>
      </c>
      <c r="E242" s="12">
        <v>1</v>
      </c>
      <c r="F242" s="53" t="str">
        <f>IF(ISBLANK($D242),"",VLOOKUP($D242,'Boarding Packages'!$A:$H,4,FALSE))</f>
        <v>Std Suite Prem (3)</v>
      </c>
      <c r="G242" s="54">
        <f>IF(ISBLANK($D242),0,E242*VLOOKUP($D242,'Boarding Packages'!$A:$H,8,FALSE))</f>
        <v>140</v>
      </c>
      <c r="H242" s="15">
        <v>36</v>
      </c>
      <c r="I242" s="15">
        <f t="shared" si="9"/>
        <v>176</v>
      </c>
      <c r="J242" s="12">
        <f>IF(ISBLANK(B242),"",E242*(IF(LEFT(RIGHT(F242,2),1)="2",2,IF(LEFT(RIGHT(F242,2),1)="3",3,IF(LEFT(RIGHT(F242,2),1)="4",4,1)))))</f>
        <v>3</v>
      </c>
      <c r="K242" s="50">
        <f>IF(A242= "",0,MONTH(A242))</f>
        <v>2</v>
      </c>
      <c r="R242" s="52">
        <f t="shared" si="10"/>
        <v>35</v>
      </c>
      <c r="S242" s="10">
        <v>43704</v>
      </c>
      <c r="T242" s="7">
        <f>IFERROR(VLOOKUP((S242-1),'Boarding Tallies'!$AC$1:$AE$71,3,FALSE),0)</f>
        <v>23</v>
      </c>
    </row>
    <row r="243" spans="1:20" x14ac:dyDescent="0.3">
      <c r="A243" s="55">
        <v>43500</v>
      </c>
      <c r="B243" s="56" t="s">
        <v>422</v>
      </c>
      <c r="C243" s="56" t="s">
        <v>423</v>
      </c>
      <c r="D243" s="56"/>
      <c r="E243" s="57">
        <v>3</v>
      </c>
      <c r="F243" s="56" t="s">
        <v>388</v>
      </c>
      <c r="G243" s="58">
        <v>99</v>
      </c>
      <c r="H243" s="59">
        <v>60</v>
      </c>
      <c r="I243" s="59">
        <f t="shared" si="9"/>
        <v>159</v>
      </c>
      <c r="J243" s="57">
        <f>IF(ISBLANK(B243),"",E243*(IF(LEFT(RIGHT(F243,2),1)="2",2,IF(LEFT(RIGHT(F243,2),1)="3",3,IF(LEFT(RIGHT(F243,2),1)="4",4,1)))))</f>
        <v>3</v>
      </c>
      <c r="K243" s="50">
        <f>IF(A243= "",0,MONTH(A243))</f>
        <v>2</v>
      </c>
      <c r="R243" s="52">
        <f t="shared" si="10"/>
        <v>35</v>
      </c>
      <c r="S243" s="10">
        <v>43705</v>
      </c>
      <c r="T243" s="7">
        <f>IFERROR(VLOOKUP((S243-1),'Boarding Tallies'!$AC$1:$AE$71,3,FALSE),0)</f>
        <v>25</v>
      </c>
    </row>
    <row r="244" spans="1:20" x14ac:dyDescent="0.3">
      <c r="A244" s="10">
        <v>43501</v>
      </c>
      <c r="B244" s="11" t="s">
        <v>617</v>
      </c>
      <c r="C244" s="11" t="s">
        <v>618</v>
      </c>
      <c r="E244" s="12">
        <v>3</v>
      </c>
      <c r="F244" s="11" t="s">
        <v>388</v>
      </c>
      <c r="G244" s="30">
        <v>99</v>
      </c>
      <c r="I244" s="15">
        <f t="shared" si="9"/>
        <v>99</v>
      </c>
      <c r="J244" s="12">
        <f>IF(ISBLANK(B244),"",E244*(IF(LEFT(RIGHT(F244,2),1)="2",2,IF(LEFT(RIGHT(F244,2),1)="3",3,IF(LEFT(RIGHT(F244,2),1)="4",4,1)))))</f>
        <v>3</v>
      </c>
      <c r="K244" s="50">
        <f>IF(A244= "",0,MONTH(A244))</f>
        <v>2</v>
      </c>
      <c r="R244" s="52">
        <f t="shared" si="10"/>
        <v>35</v>
      </c>
      <c r="S244" s="10">
        <v>43706</v>
      </c>
      <c r="T244" s="7">
        <f>IFERROR(VLOOKUP((S244-1),'Boarding Tallies'!$AC$1:$AE$71,3,FALSE),0)</f>
        <v>24</v>
      </c>
    </row>
    <row r="245" spans="1:20" x14ac:dyDescent="0.3">
      <c r="A245" s="10">
        <v>43501</v>
      </c>
      <c r="B245" s="11" t="s">
        <v>368</v>
      </c>
      <c r="C245" s="11" t="s">
        <v>619</v>
      </c>
      <c r="D245" s="11">
        <v>70602</v>
      </c>
      <c r="E245" s="12">
        <v>7</v>
      </c>
      <c r="F245" s="53" t="str">
        <f>IF(ISBLANK($D245),"",VLOOKUP($D245,'Boarding Packages'!$A:$H,4,FALSE))</f>
        <v>XL Suite Prem</v>
      </c>
      <c r="G245" s="54">
        <f>IF(ISBLANK($D245),0,E245*VLOOKUP($D245,'Boarding Packages'!$A:$H,8,FALSE))</f>
        <v>434</v>
      </c>
      <c r="I245" s="15">
        <f t="shared" si="9"/>
        <v>434</v>
      </c>
      <c r="J245" s="12">
        <f>IF(ISBLANK(B245),"",E245*(IF(LEFT(RIGHT(F245,2),1)="2",2,IF(LEFT(RIGHT(F245,2),1)="3",3,IF(LEFT(RIGHT(F245,2),1)="4",4,1)))))</f>
        <v>7</v>
      </c>
      <c r="K245" s="50">
        <f>IF(A245= "",0,MONTH(A245))</f>
        <v>2</v>
      </c>
      <c r="R245" s="52">
        <f t="shared" si="10"/>
        <v>35</v>
      </c>
      <c r="S245" s="10">
        <v>43707</v>
      </c>
      <c r="T245" s="7">
        <f>IFERROR(VLOOKUP((S245-1),'Boarding Tallies'!$AC$1:$AE$71,3,FALSE),0)</f>
        <v>31</v>
      </c>
    </row>
    <row r="246" spans="1:20" x14ac:dyDescent="0.3">
      <c r="A246" s="10">
        <v>43501</v>
      </c>
      <c r="B246" s="11" t="s">
        <v>82</v>
      </c>
      <c r="C246" s="11" t="s">
        <v>589</v>
      </c>
      <c r="D246" s="11">
        <v>58836</v>
      </c>
      <c r="E246" s="12">
        <v>1</v>
      </c>
      <c r="F246" s="53" t="str">
        <f>IF(ISBLANK($D246),"",VLOOKUP($D246,'Boarding Packages'!$A:$H,4,FALSE))</f>
        <v>XL Suite Prem (2)</v>
      </c>
      <c r="G246" s="54">
        <f>IF(ISBLANK($D246),0,E246*VLOOKUP($D246,'Boarding Packages'!$A:$H,8,FALSE))</f>
        <v>102</v>
      </c>
      <c r="I246" s="15">
        <f t="shared" si="9"/>
        <v>102</v>
      </c>
      <c r="J246" s="12">
        <f>IF(ISBLANK(B246),"",E246*(IF(LEFT(RIGHT(F246,2),1)="2",2,IF(LEFT(RIGHT(F246,2),1)="3",3,IF(LEFT(RIGHT(F246,2),1)="4",4,1)))))</f>
        <v>2</v>
      </c>
      <c r="K246" s="50">
        <f>IF(A246= "",0,MONTH(A246))</f>
        <v>2</v>
      </c>
      <c r="R246" s="52">
        <f t="shared" si="10"/>
        <v>35</v>
      </c>
      <c r="S246" s="10">
        <v>43708</v>
      </c>
      <c r="T246" s="7">
        <f>IFERROR(VLOOKUP((S246-1),'Boarding Tallies'!$AC$1:$AE$71,3,FALSE),0)</f>
        <v>53</v>
      </c>
    </row>
    <row r="247" spans="1:20" x14ac:dyDescent="0.3">
      <c r="A247" s="55">
        <v>43501</v>
      </c>
      <c r="B247" s="56" t="s">
        <v>254</v>
      </c>
      <c r="C247" s="56" t="s">
        <v>396</v>
      </c>
      <c r="D247" s="56">
        <v>67289</v>
      </c>
      <c r="E247" s="57">
        <v>3</v>
      </c>
      <c r="F247" s="61" t="str">
        <f>IF(ISBLANK($D247),"",VLOOKUP($D247,'Boarding Packages'!$A:$H,4,FALSE))</f>
        <v>Std Suite Prem</v>
      </c>
      <c r="G247" s="62">
        <f>IF(ISBLANK($D247),0,E247*VLOOKUP($D247,'Boarding Packages'!$A:$H,8,FALSE))</f>
        <v>144</v>
      </c>
      <c r="H247" s="59"/>
      <c r="I247" s="59">
        <f t="shared" si="9"/>
        <v>144</v>
      </c>
      <c r="J247" s="57">
        <f>IF(ISBLANK(B247),"",E247*(IF(LEFT(RIGHT(F247,2),1)="2",2,IF(LEFT(RIGHT(F247,2),1)="3",3,IF(LEFT(RIGHT(F247,2),1)="4",4,1)))))</f>
        <v>3</v>
      </c>
      <c r="K247" s="50">
        <f>IF(A247= "",0,MONTH(A247))</f>
        <v>2</v>
      </c>
      <c r="R247" s="52">
        <f t="shared" si="10"/>
        <v>36</v>
      </c>
      <c r="S247" s="10">
        <v>43709</v>
      </c>
      <c r="T247" s="7">
        <f>IFERROR(VLOOKUP((S247-1),'Boarding Tallies'!$AC$1:$AE$71,3,FALSE),0)</f>
        <v>75</v>
      </c>
    </row>
    <row r="248" spans="1:20" x14ac:dyDescent="0.3">
      <c r="A248" s="10">
        <v>43502</v>
      </c>
      <c r="B248" s="11" t="s">
        <v>441</v>
      </c>
      <c r="C248" s="11" t="s">
        <v>442</v>
      </c>
      <c r="E248" s="12">
        <v>3</v>
      </c>
      <c r="F248" s="11" t="s">
        <v>388</v>
      </c>
      <c r="G248" s="30">
        <v>99</v>
      </c>
      <c r="H248" s="15">
        <v>96</v>
      </c>
      <c r="I248" s="15">
        <f t="shared" si="9"/>
        <v>195</v>
      </c>
      <c r="J248" s="12">
        <f>IF(ISBLANK(B248),"",E248*(IF(LEFT(RIGHT(F248,2),1)="2",2,IF(LEFT(RIGHT(F248,2),1)="3",3,IF(LEFT(RIGHT(F248,2),1)="4",4,1)))))</f>
        <v>3</v>
      </c>
      <c r="K248" s="50">
        <f>IF(A248= "",0,MONTH(A248))</f>
        <v>2</v>
      </c>
      <c r="R248" s="52">
        <f t="shared" si="10"/>
        <v>36</v>
      </c>
      <c r="S248" s="10">
        <v>43710</v>
      </c>
      <c r="T248" s="7">
        <f>IFERROR(VLOOKUP((S248-1),'Boarding Tallies'!$AG$1:$AI$71,3,FALSE),0)</f>
        <v>55</v>
      </c>
    </row>
    <row r="249" spans="1:20" x14ac:dyDescent="0.3">
      <c r="A249" s="55">
        <v>43502</v>
      </c>
      <c r="B249" s="56" t="s">
        <v>470</v>
      </c>
      <c r="C249" s="56" t="s">
        <v>471</v>
      </c>
      <c r="D249" s="56"/>
      <c r="E249" s="57">
        <v>1</v>
      </c>
      <c r="F249" s="56" t="s">
        <v>393</v>
      </c>
      <c r="G249" s="58">
        <v>42</v>
      </c>
      <c r="H249" s="59">
        <v>40</v>
      </c>
      <c r="I249" s="59">
        <f t="shared" si="9"/>
        <v>82</v>
      </c>
      <c r="J249" s="57">
        <f>IF(ISBLANK(B249),"",E249*(IF(LEFT(RIGHT(F249,2),1)="2",2,IF(LEFT(RIGHT(F249,2),1)="3",3,IF(LEFT(RIGHT(F249,2),1)="4",4,1)))))</f>
        <v>1</v>
      </c>
      <c r="K249" s="50">
        <f>IF(A249= "",0,MONTH(A249))</f>
        <v>2</v>
      </c>
      <c r="R249" s="52">
        <f t="shared" si="10"/>
        <v>36</v>
      </c>
      <c r="S249" s="10">
        <v>43711</v>
      </c>
      <c r="T249" s="7">
        <f>IFERROR(VLOOKUP((S249-1),'Boarding Tallies'!$AG$1:$AI$71,3,FALSE),0)</f>
        <v>19</v>
      </c>
    </row>
    <row r="250" spans="1:20" x14ac:dyDescent="0.3">
      <c r="A250" s="10">
        <v>43503</v>
      </c>
      <c r="B250" s="11" t="s">
        <v>277</v>
      </c>
      <c r="C250" s="11" t="s">
        <v>620</v>
      </c>
      <c r="D250" s="11">
        <v>61911</v>
      </c>
      <c r="E250" s="12">
        <v>2</v>
      </c>
      <c r="F250" s="53" t="str">
        <f>IF(ISBLANK($D250),"",VLOOKUP($D250,'Boarding Packages'!$A:$H,4,FALSE))</f>
        <v>XL Suite Prem (2)</v>
      </c>
      <c r="G250" s="54">
        <f>IF(ISBLANK($D250),0,E250*VLOOKUP($D250,'Boarding Packages'!$A:$H,8,FALSE))</f>
        <v>212</v>
      </c>
      <c r="I250" s="15">
        <f t="shared" si="9"/>
        <v>212</v>
      </c>
      <c r="J250" s="12">
        <f>IF(ISBLANK(B250),"",E250*(IF(LEFT(RIGHT(F250,2),1)="2",2,IF(LEFT(RIGHT(F250,2),1)="3",3,IF(LEFT(RIGHT(F250,2),1)="4",4,1)))))</f>
        <v>4</v>
      </c>
      <c r="K250" s="50">
        <f>IF(A250= "",0,MONTH(A250))</f>
        <v>2</v>
      </c>
      <c r="R250" s="52">
        <f t="shared" si="10"/>
        <v>36</v>
      </c>
      <c r="S250" s="10">
        <v>43712</v>
      </c>
      <c r="T250" s="7">
        <f>IFERROR(VLOOKUP((S250-1),'Boarding Tallies'!$AG$1:$AI$71,3,FALSE),0)</f>
        <v>7</v>
      </c>
    </row>
    <row r="251" spans="1:20" x14ac:dyDescent="0.3">
      <c r="A251" s="10">
        <v>43503</v>
      </c>
      <c r="B251" s="11" t="s">
        <v>277</v>
      </c>
      <c r="C251" s="11" t="s">
        <v>620</v>
      </c>
      <c r="E251" s="12">
        <v>2</v>
      </c>
      <c r="F251" s="11" t="s">
        <v>407</v>
      </c>
      <c r="G251" s="30">
        <v>144</v>
      </c>
      <c r="H251" s="15">
        <v>80</v>
      </c>
      <c r="I251" s="15">
        <f t="shared" si="9"/>
        <v>224</v>
      </c>
      <c r="J251" s="12">
        <f>IF(ISBLANK(B251),"",E251*(IF(LEFT(RIGHT(F251,2),1)="2",2,IF(LEFT(RIGHT(F251,2),1)="3",3,IF(LEFT(RIGHT(F251,2),1)="4",4,1)))))</f>
        <v>4</v>
      </c>
      <c r="K251" s="50">
        <f>IF(A251= "",0,MONTH(A251))</f>
        <v>2</v>
      </c>
      <c r="R251" s="52">
        <f t="shared" si="10"/>
        <v>36</v>
      </c>
      <c r="S251" s="10">
        <v>43713</v>
      </c>
      <c r="T251" s="7">
        <f>IFERROR(VLOOKUP((S251-1),'Boarding Tallies'!$AG$1:$AI$71,3,FALSE),0)</f>
        <v>12</v>
      </c>
    </row>
    <row r="252" spans="1:20" x14ac:dyDescent="0.3">
      <c r="A252" s="10">
        <v>43503</v>
      </c>
      <c r="B252" s="11" t="s">
        <v>525</v>
      </c>
      <c r="C252" s="11" t="s">
        <v>526</v>
      </c>
      <c r="E252" s="12">
        <v>1</v>
      </c>
      <c r="F252" s="11" t="s">
        <v>388</v>
      </c>
      <c r="G252" s="30">
        <v>33</v>
      </c>
      <c r="H252" s="15">
        <v>40</v>
      </c>
      <c r="I252" s="15">
        <f t="shared" si="9"/>
        <v>73</v>
      </c>
      <c r="J252" s="12">
        <f>IF(ISBLANK(B252),"",E252*(IF(LEFT(RIGHT(F252,2),1)="2",2,IF(LEFT(RIGHT(F252,2),1)="3",3,IF(LEFT(RIGHT(F252,2),1)="4",4,1)))))</f>
        <v>1</v>
      </c>
      <c r="K252" s="50">
        <f>IF(A252= "",0,MONTH(A252))</f>
        <v>2</v>
      </c>
      <c r="R252" s="52">
        <f t="shared" si="10"/>
        <v>36</v>
      </c>
      <c r="S252" s="10">
        <v>43714</v>
      </c>
      <c r="T252" s="7">
        <f>IFERROR(VLOOKUP((S252-1),'Boarding Tallies'!$AG$1:$AI$71,3,FALSE),0)</f>
        <v>17</v>
      </c>
    </row>
    <row r="253" spans="1:20" x14ac:dyDescent="0.3">
      <c r="A253" s="10">
        <v>43503</v>
      </c>
      <c r="B253" s="11" t="s">
        <v>281</v>
      </c>
      <c r="C253" s="11" t="s">
        <v>602</v>
      </c>
      <c r="D253" s="11">
        <v>67410</v>
      </c>
      <c r="E253" s="12">
        <v>2</v>
      </c>
      <c r="F253" s="53" t="str">
        <f>IF(ISBLANK($D253),"",VLOOKUP($D253,'Boarding Packages'!$A:$H,4,FALSE))</f>
        <v>XL Suite Prem (2)</v>
      </c>
      <c r="G253" s="54">
        <f>IF(ISBLANK($D253),0,E253*VLOOKUP($D253,'Boarding Packages'!$A:$H,8,FALSE))</f>
        <v>204</v>
      </c>
      <c r="I253" s="15">
        <f t="shared" si="9"/>
        <v>204</v>
      </c>
      <c r="J253" s="12">
        <f>IF(ISBLANK(B253),"",E253*(IF(LEFT(RIGHT(F253,2),1)="2",2,IF(LEFT(RIGHT(F253,2),1)="3",3,IF(LEFT(RIGHT(F253,2),1)="4",4,1)))))</f>
        <v>4</v>
      </c>
      <c r="K253" s="50">
        <f>IF(A253= "",0,MONTH(A253))</f>
        <v>2</v>
      </c>
      <c r="R253" s="52">
        <f t="shared" si="10"/>
        <v>36</v>
      </c>
      <c r="S253" s="10">
        <v>43715</v>
      </c>
      <c r="T253" s="7">
        <f>IFERROR(VLOOKUP((S253-1),'Boarding Tallies'!$AG$1:$AI$71,3,FALSE),0)</f>
        <v>29</v>
      </c>
    </row>
    <row r="254" spans="1:20" x14ac:dyDescent="0.3">
      <c r="A254" s="10">
        <v>43503</v>
      </c>
      <c r="B254" s="11" t="s">
        <v>163</v>
      </c>
      <c r="C254" s="11" t="s">
        <v>593</v>
      </c>
      <c r="E254" s="12">
        <v>2</v>
      </c>
      <c r="F254" s="11" t="s">
        <v>393</v>
      </c>
      <c r="G254" s="30">
        <v>84</v>
      </c>
      <c r="H254" s="15">
        <v>60</v>
      </c>
      <c r="I254" s="15">
        <f t="shared" si="9"/>
        <v>144</v>
      </c>
      <c r="J254" s="12">
        <f>IF(ISBLANK(B254),"",E254*(IF(LEFT(RIGHT(F254,2),1)="2",2,IF(LEFT(RIGHT(F254,2),1)="3",3,IF(LEFT(RIGHT(F254,2),1)="4",4,1)))))</f>
        <v>2</v>
      </c>
      <c r="K254" s="50">
        <f>IF(A254= "",0,MONTH(A254))</f>
        <v>2</v>
      </c>
      <c r="R254" s="52">
        <f t="shared" si="10"/>
        <v>37</v>
      </c>
      <c r="S254" s="10">
        <v>43716</v>
      </c>
      <c r="T254" s="7">
        <f>IFERROR(VLOOKUP((S254-1),'Boarding Tallies'!$AG$1:$AI$71,3,FALSE),0)</f>
        <v>40</v>
      </c>
    </row>
    <row r="255" spans="1:20" x14ac:dyDescent="0.3">
      <c r="A255" s="55">
        <v>43503</v>
      </c>
      <c r="B255" s="56" t="s">
        <v>72</v>
      </c>
      <c r="C255" s="56" t="s">
        <v>498</v>
      </c>
      <c r="D255" s="56">
        <v>70339</v>
      </c>
      <c r="E255" s="57">
        <v>1</v>
      </c>
      <c r="F255" s="61" t="str">
        <f>IF(ISBLANK($D255),"",VLOOKUP($D255,'Boarding Packages'!$A:$H,4,FALSE))</f>
        <v>XL Suite Prem</v>
      </c>
      <c r="G255" s="62">
        <f>IF(ISBLANK($D255),0,E255*VLOOKUP($D255,'Boarding Packages'!$A:$H,8,FALSE))</f>
        <v>62</v>
      </c>
      <c r="H255" s="59"/>
      <c r="I255" s="59">
        <f t="shared" si="9"/>
        <v>62</v>
      </c>
      <c r="J255" s="57">
        <f>IF(ISBLANK(B255),"",E255*(IF(LEFT(RIGHT(F255,2),1)="2",2,IF(LEFT(RIGHT(F255,2),1)="3",3,IF(LEFT(RIGHT(F255,2),1)="4",4,1)))))</f>
        <v>1</v>
      </c>
      <c r="K255" s="50">
        <f>IF(A255= "",0,MONTH(A255))</f>
        <v>2</v>
      </c>
      <c r="R255" s="52">
        <f t="shared" si="10"/>
        <v>37</v>
      </c>
      <c r="S255" s="10">
        <v>43717</v>
      </c>
      <c r="T255" s="7">
        <f>IFERROR(VLOOKUP((S255-1),'Boarding Tallies'!$AG$1:$AI$71,3,FALSE),0)</f>
        <v>16</v>
      </c>
    </row>
    <row r="256" spans="1:20" x14ac:dyDescent="0.3">
      <c r="A256" s="10">
        <v>43504</v>
      </c>
      <c r="B256" s="11" t="s">
        <v>621</v>
      </c>
      <c r="C256" s="11" t="s">
        <v>622</v>
      </c>
      <c r="E256" s="12">
        <v>5</v>
      </c>
      <c r="F256" s="11" t="s">
        <v>388</v>
      </c>
      <c r="G256" s="30">
        <v>165</v>
      </c>
      <c r="H256" s="15">
        <v>100</v>
      </c>
      <c r="I256" s="15">
        <f t="shared" si="9"/>
        <v>265</v>
      </c>
      <c r="J256" s="12">
        <f>IF(ISBLANK(B256),"",E256*(IF(LEFT(RIGHT(F256,2),1)="2",2,IF(LEFT(RIGHT(F256,2),1)="3",3,IF(LEFT(RIGHT(F256,2),1)="4",4,1)))))</f>
        <v>5</v>
      </c>
      <c r="K256" s="50">
        <f>IF(A256= "",0,MONTH(A256))</f>
        <v>2</v>
      </c>
      <c r="R256" s="52">
        <f t="shared" si="10"/>
        <v>37</v>
      </c>
      <c r="S256" s="10">
        <v>43718</v>
      </c>
      <c r="T256" s="7">
        <f>IFERROR(VLOOKUP((S256-1),'Boarding Tallies'!$AG$1:$AI$71,3,FALSE),0)</f>
        <v>17</v>
      </c>
    </row>
    <row r="257" spans="1:20" x14ac:dyDescent="0.3">
      <c r="A257" s="10">
        <v>43504</v>
      </c>
      <c r="B257" s="11" t="s">
        <v>623</v>
      </c>
      <c r="C257" s="11" t="s">
        <v>624</v>
      </c>
      <c r="E257" s="12">
        <v>1</v>
      </c>
      <c r="F257" s="11" t="s">
        <v>388</v>
      </c>
      <c r="G257" s="30">
        <v>33</v>
      </c>
      <c r="H257" s="15">
        <v>20</v>
      </c>
      <c r="I257" s="15">
        <f t="shared" si="9"/>
        <v>53</v>
      </c>
      <c r="J257" s="12">
        <f>IF(ISBLANK(B257),"",E257*(IF(LEFT(RIGHT(F257,2),1)="2",2,IF(LEFT(RIGHT(F257,2),1)="3",3,IF(LEFT(RIGHT(F257,2),1)="4",4,1)))))</f>
        <v>1</v>
      </c>
      <c r="K257" s="50">
        <f>IF(A257= "",0,MONTH(A257))</f>
        <v>2</v>
      </c>
      <c r="R257" s="52">
        <f t="shared" si="10"/>
        <v>37</v>
      </c>
      <c r="S257" s="10">
        <v>43719</v>
      </c>
      <c r="T257" s="7">
        <f>IFERROR(VLOOKUP((S257-1),'Boarding Tallies'!$AG$1:$AI$71,3,FALSE),0)</f>
        <v>16</v>
      </c>
    </row>
    <row r="258" spans="1:20" x14ac:dyDescent="0.3">
      <c r="A258" s="55">
        <v>43504</v>
      </c>
      <c r="B258" s="56" t="s">
        <v>625</v>
      </c>
      <c r="C258" s="56" t="s">
        <v>488</v>
      </c>
      <c r="D258" s="56"/>
      <c r="E258" s="57">
        <v>2</v>
      </c>
      <c r="F258" s="56" t="s">
        <v>388</v>
      </c>
      <c r="G258" s="58">
        <v>66</v>
      </c>
      <c r="H258" s="59">
        <v>40</v>
      </c>
      <c r="I258" s="59">
        <f t="shared" si="9"/>
        <v>106</v>
      </c>
      <c r="J258" s="57">
        <f>IF(ISBLANK(B258),"",E258*(IF(LEFT(RIGHT(F258,2),1)="2",2,IF(LEFT(RIGHT(F258,2),1)="3",3,IF(LEFT(RIGHT(F258,2),1)="4",4,1)))))</f>
        <v>2</v>
      </c>
      <c r="K258" s="50">
        <f>IF(A258= "",0,MONTH(A258))</f>
        <v>2</v>
      </c>
      <c r="R258" s="52">
        <f t="shared" si="10"/>
        <v>37</v>
      </c>
      <c r="S258" s="10">
        <v>43720</v>
      </c>
      <c r="T258" s="7">
        <f>IFERROR(VLOOKUP((S258-1),'Boarding Tallies'!$AG$1:$AI$71,3,FALSE),0)</f>
        <v>17</v>
      </c>
    </row>
    <row r="259" spans="1:20" x14ac:dyDescent="0.3">
      <c r="A259" s="10">
        <v>43505</v>
      </c>
      <c r="B259" s="11" t="s">
        <v>626</v>
      </c>
      <c r="C259" s="11" t="s">
        <v>627</v>
      </c>
      <c r="E259" s="12">
        <v>6</v>
      </c>
      <c r="F259" s="11" t="s">
        <v>388</v>
      </c>
      <c r="G259" s="30">
        <v>198</v>
      </c>
      <c r="H259" s="15">
        <v>120</v>
      </c>
      <c r="I259" s="15">
        <f t="shared" ref="I259:I289" si="11">IF(ISBLANK(B259),"",SUM(G259:H259))</f>
        <v>318</v>
      </c>
      <c r="J259" s="12">
        <f>IF(ISBLANK(B259),"",E259*(IF(LEFT(RIGHT(F259,2),1)="2",2,IF(LEFT(RIGHT(F259,2),1)="3",3,IF(LEFT(RIGHT(F259,2),1)="4",4,1)))))</f>
        <v>6</v>
      </c>
      <c r="K259" s="50">
        <f>IF(A259= "",0,MONTH(A259))</f>
        <v>2</v>
      </c>
      <c r="R259" s="52">
        <f t="shared" ref="R259:R322" si="12">INT(($S259-$S$2)/7)+1</f>
        <v>37</v>
      </c>
      <c r="S259" s="10">
        <v>43721</v>
      </c>
      <c r="T259" s="7">
        <f>IFERROR(VLOOKUP((S259-1),'Boarding Tallies'!$AG$1:$AI$71,3,FALSE),0)</f>
        <v>27</v>
      </c>
    </row>
    <row r="260" spans="1:20" x14ac:dyDescent="0.3">
      <c r="A260" s="10">
        <v>43505</v>
      </c>
      <c r="B260" s="11" t="s">
        <v>607</v>
      </c>
      <c r="C260" s="11" t="s">
        <v>608</v>
      </c>
      <c r="E260" s="12">
        <v>4</v>
      </c>
      <c r="F260" s="11" t="s">
        <v>393</v>
      </c>
      <c r="G260" s="30">
        <v>168</v>
      </c>
      <c r="I260" s="15">
        <f t="shared" si="11"/>
        <v>168</v>
      </c>
      <c r="J260" s="12">
        <f>IF(ISBLANK(B260),"",E260*(IF(LEFT(RIGHT(F260,2),1)="2",2,IF(LEFT(RIGHT(F260,2),1)="3",3,IF(LEFT(RIGHT(F260,2),1)="4",4,1)))))</f>
        <v>4</v>
      </c>
      <c r="K260" s="50">
        <f>IF(A260= "",0,MONTH(A260))</f>
        <v>2</v>
      </c>
      <c r="R260" s="52">
        <f t="shared" si="12"/>
        <v>37</v>
      </c>
      <c r="S260" s="10">
        <v>43722</v>
      </c>
      <c r="T260" s="7">
        <f>IFERROR(VLOOKUP((S260-1),'Boarding Tallies'!$AG$1:$AI$71,3,FALSE),0)</f>
        <v>44</v>
      </c>
    </row>
    <row r="261" spans="1:20" x14ac:dyDescent="0.3">
      <c r="A261" s="10">
        <v>43505</v>
      </c>
      <c r="B261" s="11" t="s">
        <v>628</v>
      </c>
      <c r="C261" s="11" t="s">
        <v>629</v>
      </c>
      <c r="E261" s="12">
        <v>1</v>
      </c>
      <c r="F261" s="11" t="s">
        <v>393</v>
      </c>
      <c r="G261" s="30">
        <v>42</v>
      </c>
      <c r="H261" s="15">
        <v>40</v>
      </c>
      <c r="I261" s="15">
        <f t="shared" si="11"/>
        <v>82</v>
      </c>
      <c r="J261" s="12">
        <f>IF(ISBLANK(B261),"",E261*(IF(LEFT(RIGHT(F261,2),1)="2",2,IF(LEFT(RIGHT(F261,2),1)="3",3,IF(LEFT(RIGHT(F261,2),1)="4",4,1)))))</f>
        <v>1</v>
      </c>
      <c r="K261" s="50">
        <f>IF(A261= "",0,MONTH(A261))</f>
        <v>2</v>
      </c>
      <c r="R261" s="52">
        <f t="shared" si="12"/>
        <v>38</v>
      </c>
      <c r="S261" s="10">
        <v>43723</v>
      </c>
      <c r="T261" s="7">
        <f>IFERROR(VLOOKUP((S261-1),'Boarding Tallies'!$AG$1:$AI$71,3,FALSE),0)</f>
        <v>43</v>
      </c>
    </row>
    <row r="262" spans="1:20" x14ac:dyDescent="0.3">
      <c r="A262" s="55">
        <v>43505</v>
      </c>
      <c r="B262" s="56" t="s">
        <v>272</v>
      </c>
      <c r="C262" s="56" t="s">
        <v>438</v>
      </c>
      <c r="D262" s="56">
        <v>66351</v>
      </c>
      <c r="E262" s="57">
        <v>1</v>
      </c>
      <c r="F262" s="61" t="str">
        <f>IF(ISBLANK($D262),"",VLOOKUP($D262,'Boarding Packages'!$A:$H,4,FALSE))</f>
        <v>Std Suite Prem</v>
      </c>
      <c r="G262" s="62">
        <f>IF(ISBLANK($D262),0,E262*VLOOKUP($D262,'Boarding Packages'!$A:$H,8,FALSE))</f>
        <v>48</v>
      </c>
      <c r="H262" s="59"/>
      <c r="I262" s="59">
        <f t="shared" si="11"/>
        <v>48</v>
      </c>
      <c r="J262" s="57">
        <f>IF(ISBLANK(B262),"",E262*(IF(LEFT(RIGHT(F262,2),1)="2",2,IF(LEFT(RIGHT(F262,2),1)="3",3,IF(LEFT(RIGHT(F262,2),1)="4",4,1)))))</f>
        <v>1</v>
      </c>
      <c r="K262" s="50">
        <f>IF(A262= "",0,MONTH(A262))</f>
        <v>2</v>
      </c>
      <c r="R262" s="52">
        <f t="shared" si="12"/>
        <v>38</v>
      </c>
      <c r="S262" s="10">
        <v>43724</v>
      </c>
      <c r="T262" s="7">
        <f>IFERROR(VLOOKUP((S262-1),'Boarding Tallies'!$AG$1:$AI$71,3,FALSE),0)</f>
        <v>29</v>
      </c>
    </row>
    <row r="263" spans="1:20" x14ac:dyDescent="0.3">
      <c r="A263" s="10">
        <v>43506</v>
      </c>
      <c r="B263" s="11" t="s">
        <v>494</v>
      </c>
      <c r="C263" s="11" t="s">
        <v>495</v>
      </c>
      <c r="E263" s="12">
        <v>3</v>
      </c>
      <c r="F263" s="11" t="s">
        <v>407</v>
      </c>
      <c r="G263" s="30">
        <v>216</v>
      </c>
      <c r="H263" s="15">
        <v>160</v>
      </c>
      <c r="I263" s="15">
        <f t="shared" si="11"/>
        <v>376</v>
      </c>
      <c r="J263" s="12">
        <f>IF(ISBLANK(B263),"",E263*(IF(LEFT(RIGHT(F263,2),1)="2",2,IF(LEFT(RIGHT(F263,2),1)="3",3,IF(LEFT(RIGHT(F263,2),1)="4",4,1)))))</f>
        <v>6</v>
      </c>
      <c r="K263" s="50">
        <f>IF(A263= "",0,MONTH(A263))</f>
        <v>2</v>
      </c>
      <c r="R263" s="52">
        <f t="shared" si="12"/>
        <v>38</v>
      </c>
      <c r="S263" s="10">
        <v>43725</v>
      </c>
      <c r="T263" s="7">
        <f>IFERROR(VLOOKUP((S263-1),'Boarding Tallies'!$AG$1:$AI$71,3,FALSE),0)</f>
        <v>16</v>
      </c>
    </row>
    <row r="264" spans="1:20" x14ac:dyDescent="0.3">
      <c r="A264" s="10">
        <v>43506</v>
      </c>
      <c r="B264" s="11" t="s">
        <v>630</v>
      </c>
      <c r="C264" s="11" t="s">
        <v>631</v>
      </c>
      <c r="E264" s="12">
        <v>2</v>
      </c>
      <c r="F264" s="11" t="s">
        <v>388</v>
      </c>
      <c r="G264" s="30">
        <v>66</v>
      </c>
      <c r="I264" s="15">
        <f t="shared" si="11"/>
        <v>66</v>
      </c>
      <c r="J264" s="12">
        <f>IF(ISBLANK(B264),"",E264*(IF(LEFT(RIGHT(F264,2),1)="2",2,IF(LEFT(RIGHT(F264,2),1)="3",3,IF(LEFT(RIGHT(F264,2),1)="4",4,1)))))</f>
        <v>2</v>
      </c>
      <c r="K264" s="50">
        <f>IF(A264= "",0,MONTH(A264))</f>
        <v>2</v>
      </c>
      <c r="R264" s="52">
        <f t="shared" si="12"/>
        <v>38</v>
      </c>
      <c r="S264" s="10">
        <v>43726</v>
      </c>
      <c r="T264" s="7">
        <f>IFERROR(VLOOKUP((S264-1),'Boarding Tallies'!$AG$1:$AI$71,3,FALSE),0)</f>
        <v>15</v>
      </c>
    </row>
    <row r="265" spans="1:20" x14ac:dyDescent="0.3">
      <c r="A265" s="10">
        <v>43506</v>
      </c>
      <c r="B265" s="11" t="s">
        <v>632</v>
      </c>
      <c r="C265" s="11" t="s">
        <v>633</v>
      </c>
      <c r="E265" s="12">
        <v>1</v>
      </c>
      <c r="F265" s="11" t="s">
        <v>388</v>
      </c>
      <c r="G265" s="30">
        <v>33</v>
      </c>
      <c r="H265" s="15">
        <v>20</v>
      </c>
      <c r="I265" s="15">
        <f t="shared" si="11"/>
        <v>53</v>
      </c>
      <c r="J265" s="12">
        <f>IF(ISBLANK(B265),"",E265*(IF(LEFT(RIGHT(F265,2),1)="2",2,IF(LEFT(RIGHT(F265,2),1)="3",3,IF(LEFT(RIGHT(F265,2),1)="4",4,1)))))</f>
        <v>1</v>
      </c>
      <c r="K265" s="50">
        <f>IF(A265= "",0,MONTH(A265))</f>
        <v>2</v>
      </c>
      <c r="R265" s="52">
        <f t="shared" si="12"/>
        <v>38</v>
      </c>
      <c r="S265" s="10">
        <v>43727</v>
      </c>
      <c r="T265" s="7">
        <f>IFERROR(VLOOKUP((S265-1),'Boarding Tallies'!$AG$1:$AI$71,3,FALSE),0)</f>
        <v>25</v>
      </c>
    </row>
    <row r="266" spans="1:20" x14ac:dyDescent="0.3">
      <c r="A266" s="10">
        <v>43506</v>
      </c>
      <c r="B266" s="11" t="s">
        <v>579</v>
      </c>
      <c r="C266" s="11" t="s">
        <v>580</v>
      </c>
      <c r="E266" s="12">
        <v>3</v>
      </c>
      <c r="F266" s="11" t="s">
        <v>388</v>
      </c>
      <c r="G266" s="30">
        <v>99</v>
      </c>
      <c r="I266" s="15">
        <f t="shared" si="11"/>
        <v>99</v>
      </c>
      <c r="J266" s="12">
        <f>IF(ISBLANK(B266),"",E266*(IF(LEFT(RIGHT(F266,2),1)="2",2,IF(LEFT(RIGHT(F266,2),1)="3",3,IF(LEFT(RIGHT(F266,2),1)="4",4,1)))))</f>
        <v>3</v>
      </c>
      <c r="K266" s="50">
        <f>IF(A266= "",0,MONTH(A266))</f>
        <v>2</v>
      </c>
      <c r="R266" s="52">
        <f t="shared" si="12"/>
        <v>38</v>
      </c>
      <c r="S266" s="10">
        <v>43728</v>
      </c>
      <c r="T266" s="7">
        <f>IFERROR(VLOOKUP((S266-1),'Boarding Tallies'!$AG$1:$AI$71,3,FALSE),0)</f>
        <v>30</v>
      </c>
    </row>
    <row r="267" spans="1:20" x14ac:dyDescent="0.3">
      <c r="A267" s="10">
        <v>43506</v>
      </c>
      <c r="B267" s="11" t="s">
        <v>634</v>
      </c>
      <c r="C267" s="11" t="s">
        <v>474</v>
      </c>
      <c r="E267" s="12">
        <v>3</v>
      </c>
      <c r="F267" s="11" t="s">
        <v>388</v>
      </c>
      <c r="G267" s="30">
        <v>99</v>
      </c>
      <c r="H267" s="15">
        <v>20</v>
      </c>
      <c r="I267" s="15">
        <f t="shared" si="11"/>
        <v>119</v>
      </c>
      <c r="J267" s="12">
        <f>IF(ISBLANK(B267),"",E267*(IF(LEFT(RIGHT(F267,2),1)="2",2,IF(LEFT(RIGHT(F267,2),1)="3",3,IF(LEFT(RIGHT(F267,2),1)="4",4,1)))))</f>
        <v>3</v>
      </c>
      <c r="K267" s="50">
        <f>IF(A267= "",0,MONTH(A267))</f>
        <v>2</v>
      </c>
      <c r="R267" s="52">
        <f t="shared" si="12"/>
        <v>38</v>
      </c>
      <c r="S267" s="10">
        <v>43729</v>
      </c>
      <c r="T267" s="7">
        <f>IFERROR(VLOOKUP((S267-1),'Boarding Tallies'!$AG$1:$AI$71,3,FALSE),0)</f>
        <v>35</v>
      </c>
    </row>
    <row r="268" spans="1:20" x14ac:dyDescent="0.3">
      <c r="A268" s="10">
        <v>43506</v>
      </c>
      <c r="B268" s="11" t="s">
        <v>635</v>
      </c>
      <c r="C268" s="11" t="s">
        <v>636</v>
      </c>
      <c r="E268" s="12">
        <v>2</v>
      </c>
      <c r="F268" s="11" t="s">
        <v>434</v>
      </c>
      <c r="G268" s="30">
        <v>114</v>
      </c>
      <c r="I268" s="15">
        <f t="shared" si="11"/>
        <v>114</v>
      </c>
      <c r="J268" s="12">
        <f>IF(ISBLANK(B268),"",E268*(IF(LEFT(RIGHT(F268,2),1)="2",2,IF(LEFT(RIGHT(F268,2),1)="3",3,IF(LEFT(RIGHT(F268,2),1)="4",4,1)))))</f>
        <v>2</v>
      </c>
      <c r="K268" s="50">
        <f>IF(A268= "",0,MONTH(A268))</f>
        <v>2</v>
      </c>
      <c r="R268" s="52">
        <f t="shared" si="12"/>
        <v>39</v>
      </c>
      <c r="S268" s="10">
        <v>43730</v>
      </c>
      <c r="T268" s="7">
        <f>IFERROR(VLOOKUP((S268-1),'Boarding Tallies'!$AG$1:$AI$71,3,FALSE),0)</f>
        <v>43</v>
      </c>
    </row>
    <row r="269" spans="1:20" x14ac:dyDescent="0.3">
      <c r="A269" s="10">
        <v>43506</v>
      </c>
      <c r="B269" s="11" t="s">
        <v>637</v>
      </c>
      <c r="C269" s="11" t="s">
        <v>638</v>
      </c>
      <c r="E269" s="12">
        <v>3</v>
      </c>
      <c r="F269" s="11" t="s">
        <v>388</v>
      </c>
      <c r="G269" s="30">
        <v>99</v>
      </c>
      <c r="H269" s="15">
        <v>80</v>
      </c>
      <c r="I269" s="15">
        <f t="shared" si="11"/>
        <v>179</v>
      </c>
      <c r="J269" s="12">
        <f>IF(ISBLANK(B269),"",E269*(IF(LEFT(RIGHT(F269,2),1)="2",2,IF(LEFT(RIGHT(F269,2),1)="3",3,IF(LEFT(RIGHT(F269,2),1)="4",4,1)))))</f>
        <v>3</v>
      </c>
      <c r="K269" s="50">
        <f>IF(A269= "",0,MONTH(A269))</f>
        <v>2</v>
      </c>
      <c r="R269" s="52">
        <f t="shared" si="12"/>
        <v>39</v>
      </c>
      <c r="S269" s="10">
        <v>43731</v>
      </c>
      <c r="T269" s="7">
        <f>IFERROR(VLOOKUP((S269-1),'Boarding Tallies'!$AG$1:$AI$71,3,FALSE),0)</f>
        <v>21</v>
      </c>
    </row>
    <row r="270" spans="1:20" x14ac:dyDescent="0.3">
      <c r="A270" s="10">
        <v>43506</v>
      </c>
      <c r="B270" s="11" t="s">
        <v>637</v>
      </c>
      <c r="C270" s="11" t="s">
        <v>639</v>
      </c>
      <c r="E270" s="12">
        <v>3</v>
      </c>
      <c r="F270" s="11" t="s">
        <v>407</v>
      </c>
      <c r="G270" s="30">
        <v>216</v>
      </c>
      <c r="H270" s="15">
        <v>160</v>
      </c>
      <c r="I270" s="15">
        <f t="shared" si="11"/>
        <v>376</v>
      </c>
      <c r="J270" s="12">
        <f>IF(ISBLANK(B270),"",E270*(IF(LEFT(RIGHT(F270,2),1)="2",2,IF(LEFT(RIGHT(F270,2),1)="3",3,IF(LEFT(RIGHT(F270,2),1)="4",4,1)))))</f>
        <v>6</v>
      </c>
      <c r="K270" s="50">
        <f>IF(A270= "",0,MONTH(A270))</f>
        <v>2</v>
      </c>
      <c r="R270" s="52">
        <f t="shared" si="12"/>
        <v>39</v>
      </c>
      <c r="S270" s="10">
        <v>43732</v>
      </c>
      <c r="T270" s="7">
        <f>IFERROR(VLOOKUP((S270-1),'Boarding Tallies'!$AG$1:$AI$71,3,FALSE),0)</f>
        <v>18</v>
      </c>
    </row>
    <row r="271" spans="1:20" x14ac:dyDescent="0.3">
      <c r="A271" s="10">
        <v>43506</v>
      </c>
      <c r="B271" s="11" t="s">
        <v>499</v>
      </c>
      <c r="C271" s="11" t="s">
        <v>478</v>
      </c>
      <c r="E271" s="12">
        <v>3</v>
      </c>
      <c r="F271" s="11" t="s">
        <v>388</v>
      </c>
      <c r="G271" s="30">
        <v>99</v>
      </c>
      <c r="I271" s="15">
        <f t="shared" si="11"/>
        <v>99</v>
      </c>
      <c r="J271" s="12">
        <f>IF(ISBLANK(B271),"",E271*(IF(LEFT(RIGHT(F271,2),1)="2",2,IF(LEFT(RIGHT(F271,2),1)="3",3,IF(LEFT(RIGHT(F271,2),1)="4",4,1)))))</f>
        <v>3</v>
      </c>
      <c r="K271" s="50">
        <f>IF(A271= "",0,MONTH(A271))</f>
        <v>2</v>
      </c>
      <c r="R271" s="52">
        <f t="shared" si="12"/>
        <v>39</v>
      </c>
      <c r="S271" s="10">
        <v>43733</v>
      </c>
      <c r="T271" s="7">
        <f>IFERROR(VLOOKUP((S271-1),'Boarding Tallies'!$AG$1:$AI$71,3,FALSE),0)</f>
        <v>17</v>
      </c>
    </row>
    <row r="272" spans="1:20" x14ac:dyDescent="0.3">
      <c r="A272" s="10">
        <v>43506</v>
      </c>
      <c r="B272" s="11" t="s">
        <v>534</v>
      </c>
      <c r="C272" s="11" t="s">
        <v>535</v>
      </c>
      <c r="E272" s="12">
        <v>2</v>
      </c>
      <c r="F272" s="11" t="s">
        <v>393</v>
      </c>
      <c r="G272" s="30">
        <v>84</v>
      </c>
      <c r="H272" s="15">
        <v>60</v>
      </c>
      <c r="I272" s="15">
        <f t="shared" si="11"/>
        <v>144</v>
      </c>
      <c r="J272" s="12">
        <f>IF(ISBLANK(B272),"",E272*(IF(LEFT(RIGHT(F272,2),1)="2",2,IF(LEFT(RIGHT(F272,2),1)="3",3,IF(LEFT(RIGHT(F272,2),1)="4",4,1)))))</f>
        <v>2</v>
      </c>
      <c r="K272" s="50">
        <f>IF(A272= "",0,MONTH(A272))</f>
        <v>2</v>
      </c>
      <c r="R272" s="52">
        <f t="shared" si="12"/>
        <v>39</v>
      </c>
      <c r="S272" s="10">
        <v>43734</v>
      </c>
      <c r="T272" s="7">
        <f>IFERROR(VLOOKUP((S272-1),'Boarding Tallies'!$AG$1:$AI$71,3,FALSE),0)</f>
        <v>21</v>
      </c>
    </row>
    <row r="273" spans="1:20" x14ac:dyDescent="0.3">
      <c r="A273" s="10">
        <v>43506</v>
      </c>
      <c r="B273" s="11" t="s">
        <v>435</v>
      </c>
      <c r="C273" s="11" t="s">
        <v>640</v>
      </c>
      <c r="E273" s="12">
        <v>3</v>
      </c>
      <c r="F273" s="11" t="s">
        <v>388</v>
      </c>
      <c r="G273" s="30">
        <v>99</v>
      </c>
      <c r="H273" s="15">
        <v>60</v>
      </c>
      <c r="I273" s="15">
        <f t="shared" si="11"/>
        <v>159</v>
      </c>
      <c r="J273" s="12">
        <f>IF(ISBLANK(B273),"",E273*(IF(LEFT(RIGHT(F273,2),1)="2",2,IF(LEFT(RIGHT(F273,2),1)="3",3,IF(LEFT(RIGHT(F273,2),1)="4",4,1)))))</f>
        <v>3</v>
      </c>
      <c r="K273" s="50">
        <f>IF(A273= "",0,MONTH(A273))</f>
        <v>2</v>
      </c>
      <c r="R273" s="52">
        <f t="shared" si="12"/>
        <v>39</v>
      </c>
      <c r="S273" s="10">
        <v>43735</v>
      </c>
      <c r="T273" s="7">
        <f>IFERROR(VLOOKUP((S273-1),'Boarding Tallies'!$AG$1:$AI$71,3,FALSE),0)</f>
        <v>21</v>
      </c>
    </row>
    <row r="274" spans="1:20" x14ac:dyDescent="0.3">
      <c r="A274" s="10">
        <v>43506</v>
      </c>
      <c r="B274" s="11" t="s">
        <v>435</v>
      </c>
      <c r="C274" s="11" t="s">
        <v>641</v>
      </c>
      <c r="E274" s="12">
        <v>3</v>
      </c>
      <c r="F274" s="11" t="s">
        <v>393</v>
      </c>
      <c r="G274" s="30">
        <v>126</v>
      </c>
      <c r="I274" s="15">
        <f t="shared" si="11"/>
        <v>126</v>
      </c>
      <c r="J274" s="12">
        <f>IF(ISBLANK(B274),"",E274*(IF(LEFT(RIGHT(F274,2),1)="2",2,IF(LEFT(RIGHT(F274,2),1)="3",3,IF(LEFT(RIGHT(F274,2),1)="4",4,1)))))</f>
        <v>3</v>
      </c>
      <c r="K274" s="50">
        <f>IF(A274= "",0,MONTH(A274))</f>
        <v>2</v>
      </c>
      <c r="R274" s="52">
        <f t="shared" si="12"/>
        <v>39</v>
      </c>
      <c r="S274" s="10">
        <v>43736</v>
      </c>
      <c r="T274" s="7">
        <f>IFERROR(VLOOKUP((S274-1),'Boarding Tallies'!$AG$1:$AI$71,3,FALSE),0)</f>
        <v>34</v>
      </c>
    </row>
    <row r="275" spans="1:20" x14ac:dyDescent="0.3">
      <c r="A275" s="10">
        <v>43506</v>
      </c>
      <c r="B275" s="11" t="s">
        <v>371</v>
      </c>
      <c r="C275" s="11" t="s">
        <v>642</v>
      </c>
      <c r="D275" s="11">
        <v>71386</v>
      </c>
      <c r="E275" s="12">
        <v>2</v>
      </c>
      <c r="F275" s="53" t="str">
        <f>IF(ISBLANK($D275),"",VLOOKUP($D275,'Boarding Packages'!$A:$H,4,FALSE))</f>
        <v>Std Suite Prem</v>
      </c>
      <c r="G275" s="54">
        <f>IF(ISBLANK($D275),0,E275*VLOOKUP($D275,'Boarding Packages'!$A:$H,8,FALSE))</f>
        <v>106</v>
      </c>
      <c r="I275" s="15">
        <f t="shared" si="11"/>
        <v>106</v>
      </c>
      <c r="J275" s="12">
        <f>IF(ISBLANK(B275),"",E275*(IF(LEFT(RIGHT(F275,2),1)="2",2,IF(LEFT(RIGHT(F275,2),1)="3",3,IF(LEFT(RIGHT(F275,2),1)="4",4,1)))))</f>
        <v>2</v>
      </c>
      <c r="K275" s="50">
        <f>IF(A275= "",0,MONTH(A275))</f>
        <v>2</v>
      </c>
      <c r="R275" s="52">
        <f t="shared" si="12"/>
        <v>40</v>
      </c>
      <c r="S275" s="10">
        <v>43737</v>
      </c>
      <c r="T275" s="7">
        <f>IFERROR(VLOOKUP((S275-1),'Boarding Tallies'!$AG$1:$AI$71,3,FALSE),0)</f>
        <v>40</v>
      </c>
    </row>
    <row r="276" spans="1:20" x14ac:dyDescent="0.3">
      <c r="A276" s="10">
        <v>43506</v>
      </c>
      <c r="B276" s="11" t="s">
        <v>275</v>
      </c>
      <c r="C276" s="11" t="s">
        <v>510</v>
      </c>
      <c r="D276" s="11">
        <v>67279</v>
      </c>
      <c r="E276" s="12">
        <v>3</v>
      </c>
      <c r="F276" s="53" t="str">
        <f>IF(ISBLANK($D276),"",VLOOKUP($D276,'Boarding Packages'!$A:$H,4,FALSE))</f>
        <v>Std Suite Prem</v>
      </c>
      <c r="G276" s="54">
        <f>IF(ISBLANK($D276),0,E276*VLOOKUP($D276,'Boarding Packages'!$A:$H,8,FALSE))</f>
        <v>150</v>
      </c>
      <c r="I276" s="15">
        <f t="shared" si="11"/>
        <v>150</v>
      </c>
      <c r="J276" s="12">
        <f>IF(ISBLANK(B276),"",E276*(IF(LEFT(RIGHT(F276,2),1)="2",2,IF(LEFT(RIGHT(F276,2),1)="3",3,IF(LEFT(RIGHT(F276,2),1)="4",4,1)))))</f>
        <v>3</v>
      </c>
      <c r="K276" s="50">
        <f>IF(A276= "",0,MONTH(A276))</f>
        <v>2</v>
      </c>
      <c r="R276" s="52">
        <f t="shared" si="12"/>
        <v>40</v>
      </c>
      <c r="S276" s="10">
        <v>43738</v>
      </c>
      <c r="T276" s="7">
        <f>IFERROR(VLOOKUP((S276-1),'Boarding Tallies'!$AG$1:$AI$71,3,FALSE),0)</f>
        <v>15</v>
      </c>
    </row>
    <row r="277" spans="1:20" x14ac:dyDescent="0.3">
      <c r="A277" s="10">
        <v>43506</v>
      </c>
      <c r="B277" s="11" t="s">
        <v>275</v>
      </c>
      <c r="C277" s="11" t="s">
        <v>510</v>
      </c>
      <c r="E277" s="12">
        <v>1</v>
      </c>
      <c r="F277" s="11" t="s">
        <v>388</v>
      </c>
      <c r="G277" s="30">
        <v>33</v>
      </c>
      <c r="I277" s="15">
        <f t="shared" si="11"/>
        <v>33</v>
      </c>
      <c r="J277" s="12">
        <f>IF(ISBLANK(B277),"",E277*(IF(LEFT(RIGHT(F277,2),1)="2",2,IF(LEFT(RIGHT(F277,2),1)="3",3,IF(LEFT(RIGHT(F277,2),1)="4",4,1)))))</f>
        <v>1</v>
      </c>
      <c r="K277" s="50">
        <f>IF(A277= "",0,MONTH(A277))</f>
        <v>2</v>
      </c>
      <c r="R277" s="52">
        <f t="shared" si="12"/>
        <v>40</v>
      </c>
      <c r="S277" s="10">
        <v>43739</v>
      </c>
      <c r="T277" s="7">
        <f>IFERROR(VLOOKUP((S277-1),'Boarding Tallies'!$AG$1:$AI$71,3,FALSE),0)</f>
        <v>10</v>
      </c>
    </row>
    <row r="278" spans="1:20" x14ac:dyDescent="0.3">
      <c r="A278" s="10">
        <v>43506</v>
      </c>
      <c r="B278" s="11" t="s">
        <v>496</v>
      </c>
      <c r="C278" s="11" t="s">
        <v>497</v>
      </c>
      <c r="E278" s="12">
        <v>2</v>
      </c>
      <c r="F278" s="11" t="s">
        <v>388</v>
      </c>
      <c r="G278" s="30">
        <v>66</v>
      </c>
      <c r="I278" s="15">
        <f t="shared" si="11"/>
        <v>66</v>
      </c>
      <c r="J278" s="12">
        <f>IF(ISBLANK(B278),"",E278*(IF(LEFT(RIGHT(F278,2),1)="2",2,IF(LEFT(RIGHT(F278,2),1)="3",3,IF(LEFT(RIGHT(F278,2),1)="4",4,1)))))</f>
        <v>2</v>
      </c>
      <c r="K278" s="50">
        <f>IF(A278= "",0,MONTH(A278))</f>
        <v>2</v>
      </c>
      <c r="R278" s="52">
        <f t="shared" si="12"/>
        <v>40</v>
      </c>
      <c r="S278" s="10">
        <v>43740</v>
      </c>
    </row>
    <row r="279" spans="1:20" x14ac:dyDescent="0.3">
      <c r="A279" s="10">
        <v>43506</v>
      </c>
      <c r="B279" s="11" t="s">
        <v>459</v>
      </c>
      <c r="C279" s="11" t="s">
        <v>460</v>
      </c>
      <c r="E279" s="12">
        <v>1</v>
      </c>
      <c r="F279" s="11" t="s">
        <v>388</v>
      </c>
      <c r="G279" s="30">
        <v>33</v>
      </c>
      <c r="H279" s="15">
        <v>20</v>
      </c>
      <c r="I279" s="15">
        <f t="shared" si="11"/>
        <v>53</v>
      </c>
      <c r="J279" s="12">
        <f>IF(ISBLANK(B279),"",E279*(IF(LEFT(RIGHT(F279,2),1)="2",2,IF(LEFT(RIGHT(F279,2),1)="3",3,IF(LEFT(RIGHT(F279,2),1)="4",4,1)))))</f>
        <v>1</v>
      </c>
      <c r="K279" s="50">
        <f>IF(A279= "",0,MONTH(A279))</f>
        <v>2</v>
      </c>
      <c r="R279" s="52">
        <f t="shared" si="12"/>
        <v>40</v>
      </c>
      <c r="S279" s="10">
        <v>43741</v>
      </c>
    </row>
    <row r="280" spans="1:20" x14ac:dyDescent="0.3">
      <c r="A280" s="10">
        <v>43506</v>
      </c>
      <c r="B280" s="11" t="s">
        <v>151</v>
      </c>
      <c r="C280" s="11" t="s">
        <v>578</v>
      </c>
      <c r="E280" s="12">
        <v>1</v>
      </c>
      <c r="F280" s="11" t="s">
        <v>388</v>
      </c>
      <c r="G280" s="30">
        <v>33</v>
      </c>
      <c r="H280" s="15">
        <v>20</v>
      </c>
      <c r="I280" s="15">
        <f t="shared" si="11"/>
        <v>53</v>
      </c>
      <c r="J280" s="12">
        <f>IF(ISBLANK(B280),"",E280*(IF(LEFT(RIGHT(F280,2),1)="2",2,IF(LEFT(RIGHT(F280,2),1)="3",3,IF(LEFT(RIGHT(F280,2),1)="4",4,1)))))</f>
        <v>1</v>
      </c>
      <c r="K280" s="50">
        <f>IF(A280= "",0,MONTH(A280))</f>
        <v>2</v>
      </c>
      <c r="R280" s="52">
        <f t="shared" si="12"/>
        <v>40</v>
      </c>
      <c r="S280" s="10">
        <v>43742</v>
      </c>
    </row>
    <row r="281" spans="1:20" x14ac:dyDescent="0.3">
      <c r="A281" s="55">
        <v>43506</v>
      </c>
      <c r="B281" s="56" t="s">
        <v>422</v>
      </c>
      <c r="C281" s="56" t="s">
        <v>423</v>
      </c>
      <c r="D281" s="56"/>
      <c r="E281" s="57">
        <v>2</v>
      </c>
      <c r="F281" s="56" t="s">
        <v>388</v>
      </c>
      <c r="G281" s="58">
        <v>66</v>
      </c>
      <c r="H281" s="59"/>
      <c r="I281" s="59">
        <f t="shared" si="11"/>
        <v>66</v>
      </c>
      <c r="J281" s="57">
        <f>IF(ISBLANK(B281),"",E281*(IF(LEFT(RIGHT(F281,2),1)="2",2,IF(LEFT(RIGHT(F281,2),1)="3",3,IF(LEFT(RIGHT(F281,2),1)="4",4,1)))))</f>
        <v>2</v>
      </c>
      <c r="K281" s="50">
        <f>IF(A281= "",0,MONTH(A281))</f>
        <v>2</v>
      </c>
      <c r="R281" s="52">
        <f t="shared" si="12"/>
        <v>40</v>
      </c>
      <c r="S281" s="10">
        <v>43743</v>
      </c>
    </row>
    <row r="282" spans="1:20" x14ac:dyDescent="0.3">
      <c r="A282" s="10">
        <v>43507</v>
      </c>
      <c r="B282" s="11" t="s">
        <v>643</v>
      </c>
      <c r="C282" s="11" t="s">
        <v>644</v>
      </c>
      <c r="E282" s="12">
        <v>4</v>
      </c>
      <c r="F282" s="11" t="s">
        <v>407</v>
      </c>
      <c r="G282" s="30">
        <v>288</v>
      </c>
      <c r="H282" s="15">
        <v>212</v>
      </c>
      <c r="I282" s="15">
        <f t="shared" si="11"/>
        <v>500</v>
      </c>
      <c r="J282" s="12">
        <f>IF(ISBLANK(B282),"",E282*(IF(LEFT(RIGHT(F282,2),1)="2",2,IF(LEFT(RIGHT(F282,2),1)="3",3,IF(LEFT(RIGHT(F282,2),1)="4",4,1)))))</f>
        <v>8</v>
      </c>
      <c r="K282" s="50">
        <f>IF(A282= "",0,MONTH(A282))</f>
        <v>2</v>
      </c>
      <c r="R282" s="52">
        <f t="shared" si="12"/>
        <v>41</v>
      </c>
      <c r="S282" s="10">
        <v>43744</v>
      </c>
    </row>
    <row r="283" spans="1:20" x14ac:dyDescent="0.3">
      <c r="A283" s="10">
        <v>43507</v>
      </c>
      <c r="B283" s="11" t="s">
        <v>645</v>
      </c>
      <c r="C283" s="11" t="s">
        <v>646</v>
      </c>
      <c r="E283" s="12">
        <v>3</v>
      </c>
      <c r="F283" s="11" t="s">
        <v>388</v>
      </c>
      <c r="G283" s="30">
        <v>99</v>
      </c>
      <c r="H283" s="15">
        <v>72</v>
      </c>
      <c r="I283" s="15">
        <f t="shared" si="11"/>
        <v>171</v>
      </c>
      <c r="J283" s="12">
        <f>IF(ISBLANK(B283),"",E283*(IF(LEFT(RIGHT(F283,2),1)="2",2,IF(LEFT(RIGHT(F283,2),1)="3",3,IF(LEFT(RIGHT(F283,2),1)="4",4,1)))))</f>
        <v>3</v>
      </c>
      <c r="K283" s="50">
        <f>IF(A283= "",0,MONTH(A283))</f>
        <v>2</v>
      </c>
      <c r="R283" s="52">
        <f t="shared" si="12"/>
        <v>41</v>
      </c>
      <c r="S283" s="10">
        <v>43745</v>
      </c>
    </row>
    <row r="284" spans="1:20" x14ac:dyDescent="0.3">
      <c r="A284" s="10">
        <v>43507</v>
      </c>
      <c r="B284" s="11" t="s">
        <v>647</v>
      </c>
      <c r="C284" s="11" t="s">
        <v>648</v>
      </c>
      <c r="E284" s="12">
        <v>4</v>
      </c>
      <c r="F284" s="11" t="s">
        <v>407</v>
      </c>
      <c r="G284" s="30">
        <v>288</v>
      </c>
      <c r="H284" s="15">
        <v>204</v>
      </c>
      <c r="I284" s="15">
        <f t="shared" si="11"/>
        <v>492</v>
      </c>
      <c r="J284" s="12">
        <f>IF(ISBLANK(B284),"",E284*(IF(LEFT(RIGHT(F284,2),1)="2",2,IF(LEFT(RIGHT(F284,2),1)="3",3,IF(LEFT(RIGHT(F284,2),1)="4",4,1)))))</f>
        <v>8</v>
      </c>
      <c r="K284" s="50">
        <f>IF(A284= "",0,MONTH(A284))</f>
        <v>2</v>
      </c>
      <c r="R284" s="52">
        <f t="shared" si="12"/>
        <v>41</v>
      </c>
      <c r="S284" s="10">
        <v>43746</v>
      </c>
    </row>
    <row r="285" spans="1:20" x14ac:dyDescent="0.3">
      <c r="A285" s="10">
        <v>43507</v>
      </c>
      <c r="B285" s="11" t="s">
        <v>462</v>
      </c>
      <c r="C285" s="11" t="s">
        <v>463</v>
      </c>
      <c r="E285" s="12">
        <v>1</v>
      </c>
      <c r="F285" s="11" t="s">
        <v>434</v>
      </c>
      <c r="G285" s="30">
        <v>57</v>
      </c>
      <c r="H285" s="15">
        <v>32</v>
      </c>
      <c r="I285" s="15">
        <f t="shared" si="11"/>
        <v>89</v>
      </c>
      <c r="J285" s="12">
        <f>IF(ISBLANK(B285),"",E285*(IF(LEFT(RIGHT(F285,2),1)="2",2,IF(LEFT(RIGHT(F285,2),1)="3",3,IF(LEFT(RIGHT(F285,2),1)="4",4,1)))))</f>
        <v>1</v>
      </c>
      <c r="K285" s="50">
        <f>IF(A285= "",0,MONTH(A285))</f>
        <v>2</v>
      </c>
      <c r="R285" s="52">
        <f t="shared" si="12"/>
        <v>41</v>
      </c>
      <c r="S285" s="10">
        <v>43747</v>
      </c>
    </row>
    <row r="286" spans="1:20" x14ac:dyDescent="0.3">
      <c r="A286" s="10">
        <v>43507</v>
      </c>
      <c r="B286" s="11" t="s">
        <v>649</v>
      </c>
      <c r="C286" s="11" t="s">
        <v>650</v>
      </c>
      <c r="E286" s="12">
        <v>4</v>
      </c>
      <c r="F286" s="11" t="s">
        <v>434</v>
      </c>
      <c r="G286" s="30">
        <v>228</v>
      </c>
      <c r="H286" s="15">
        <v>20</v>
      </c>
      <c r="I286" s="15">
        <f t="shared" si="11"/>
        <v>248</v>
      </c>
      <c r="J286" s="12">
        <f>IF(ISBLANK(B286),"",E286*(IF(LEFT(RIGHT(F286,2),1)="2",2,IF(LEFT(RIGHT(F286,2),1)="3",3,IF(LEFT(RIGHT(F286,2),1)="4",4,1)))))</f>
        <v>4</v>
      </c>
      <c r="K286" s="50">
        <f>IF(A286= "",0,MONTH(A286))</f>
        <v>2</v>
      </c>
      <c r="R286" s="52">
        <f t="shared" si="12"/>
        <v>41</v>
      </c>
      <c r="S286" s="10">
        <v>43748</v>
      </c>
    </row>
    <row r="287" spans="1:20" x14ac:dyDescent="0.3">
      <c r="A287" s="10">
        <v>43507</v>
      </c>
      <c r="B287" s="11" t="s">
        <v>246</v>
      </c>
      <c r="C287" s="11" t="s">
        <v>651</v>
      </c>
      <c r="D287" s="11">
        <v>68757</v>
      </c>
      <c r="E287" s="12">
        <v>3</v>
      </c>
      <c r="F287" s="53" t="str">
        <f>IF(ISBLANK($D287),"",VLOOKUP($D287,'Boarding Packages'!$A:$H,4,FALSE))</f>
        <v>Std Suite Prem (2)</v>
      </c>
      <c r="G287" s="54">
        <f>IF(ISBLANK($D287),0,E287*VLOOKUP($D287,'Boarding Packages'!$A:$H,8,FALSE))</f>
        <v>300</v>
      </c>
      <c r="I287" s="15">
        <f t="shared" si="11"/>
        <v>300</v>
      </c>
      <c r="J287" s="12">
        <f>IF(ISBLANK(B287),"",E287*(IF(LEFT(RIGHT(F287,2),1)="2",2,IF(LEFT(RIGHT(F287,2),1)="3",3,IF(LEFT(RIGHT(F287,2),1)="4",4,1)))))</f>
        <v>6</v>
      </c>
      <c r="K287" s="50">
        <f>IF(A287= "",0,MONTH(A287))</f>
        <v>2</v>
      </c>
      <c r="R287" s="52">
        <f t="shared" si="12"/>
        <v>41</v>
      </c>
      <c r="S287" s="10">
        <v>43749</v>
      </c>
    </row>
    <row r="288" spans="1:20" x14ac:dyDescent="0.3">
      <c r="A288" s="10">
        <v>43507</v>
      </c>
      <c r="B288" s="11" t="s">
        <v>441</v>
      </c>
      <c r="C288" s="11" t="s">
        <v>442</v>
      </c>
      <c r="E288" s="12">
        <v>1</v>
      </c>
      <c r="F288" s="11" t="s">
        <v>388</v>
      </c>
      <c r="G288" s="30">
        <v>33</v>
      </c>
      <c r="H288" s="15">
        <v>20</v>
      </c>
      <c r="I288" s="15">
        <f t="shared" si="11"/>
        <v>53</v>
      </c>
      <c r="J288" s="12">
        <f>IF(ISBLANK(B288),"",E288*(IF(LEFT(RIGHT(F288,2),1)="2",2,IF(LEFT(RIGHT(F288,2),1)="3",3,IF(LEFT(RIGHT(F288,2),1)="4",4,1)))))</f>
        <v>1</v>
      </c>
      <c r="K288" s="50">
        <f>IF(A288= "",0,MONTH(A288))</f>
        <v>2</v>
      </c>
      <c r="R288" s="52">
        <f t="shared" si="12"/>
        <v>41</v>
      </c>
      <c r="S288" s="10">
        <v>43750</v>
      </c>
    </row>
    <row r="289" spans="1:19" x14ac:dyDescent="0.3">
      <c r="A289" s="55">
        <v>43507</v>
      </c>
      <c r="B289" s="56" t="s">
        <v>652</v>
      </c>
      <c r="C289" s="56" t="s">
        <v>450</v>
      </c>
      <c r="D289" s="56"/>
      <c r="E289" s="57">
        <v>5</v>
      </c>
      <c r="F289" s="56" t="s">
        <v>388</v>
      </c>
      <c r="G289" s="58">
        <v>165</v>
      </c>
      <c r="H289" s="59">
        <v>100</v>
      </c>
      <c r="I289" s="59">
        <f t="shared" si="11"/>
        <v>265</v>
      </c>
      <c r="J289" s="57">
        <f>IF(ISBLANK(B289),"",E289*(IF(LEFT(RIGHT(F289,2),1)="2",2,IF(LEFT(RIGHT(F289,2),1)="3",3,IF(LEFT(RIGHT(F289,2),1)="4",4,1)))))</f>
        <v>5</v>
      </c>
      <c r="K289" s="50">
        <f>IF(A289= "",0,MONTH(A289))</f>
        <v>2</v>
      </c>
      <c r="R289" s="52">
        <f t="shared" si="12"/>
        <v>42</v>
      </c>
      <c r="S289" s="10">
        <v>43751</v>
      </c>
    </row>
    <row r="290" spans="1:19" x14ac:dyDescent="0.3">
      <c r="A290" s="10">
        <v>43508</v>
      </c>
      <c r="B290" s="11" t="s">
        <v>405</v>
      </c>
      <c r="C290" s="11" t="s">
        <v>406</v>
      </c>
      <c r="E290" s="12">
        <v>2</v>
      </c>
      <c r="F290" s="11" t="s">
        <v>407</v>
      </c>
      <c r="G290" s="30">
        <v>144</v>
      </c>
      <c r="H290" s="15">
        <v>40</v>
      </c>
      <c r="I290" s="15">
        <f t="shared" ref="I290:I340" si="13">IF(ISBLANK(B290),"",SUM(G290:H290))</f>
        <v>184</v>
      </c>
      <c r="J290" s="12">
        <f>IF(ISBLANK(B290),"",E290*(IF(LEFT(RIGHT(F290,2),1)="2",2,IF(LEFT(RIGHT(F290,2),1)="3",3,IF(LEFT(RIGHT(F290,2),1)="4",4,1)))))</f>
        <v>4</v>
      </c>
      <c r="K290" s="50">
        <f>IF(A290= "",0,MONTH(A290))</f>
        <v>2</v>
      </c>
      <c r="R290" s="52">
        <f t="shared" si="12"/>
        <v>42</v>
      </c>
      <c r="S290" s="10">
        <v>43752</v>
      </c>
    </row>
    <row r="291" spans="1:19" x14ac:dyDescent="0.3">
      <c r="A291" s="10">
        <v>43508</v>
      </c>
      <c r="B291" s="11" t="s">
        <v>226</v>
      </c>
      <c r="C291" s="11" t="s">
        <v>569</v>
      </c>
      <c r="E291" s="12">
        <v>5</v>
      </c>
      <c r="F291" s="11" t="s">
        <v>388</v>
      </c>
      <c r="G291" s="30">
        <v>165</v>
      </c>
      <c r="H291" s="15">
        <v>120</v>
      </c>
      <c r="I291" s="15">
        <f t="shared" si="13"/>
        <v>285</v>
      </c>
      <c r="J291" s="12">
        <f>IF(ISBLANK(B291),"",E291*(IF(LEFT(RIGHT(F291,2),1)="2",2,IF(LEFT(RIGHT(F291,2),1)="3",3,IF(LEFT(RIGHT(F291,2),1)="4",4,1)))))</f>
        <v>5</v>
      </c>
      <c r="K291" s="50">
        <f>IF(A291= "",0,MONTH(A291))</f>
        <v>2</v>
      </c>
      <c r="R291" s="52">
        <f t="shared" si="12"/>
        <v>42</v>
      </c>
      <c r="S291" s="10">
        <v>43753</v>
      </c>
    </row>
    <row r="292" spans="1:19" x14ac:dyDescent="0.3">
      <c r="A292" s="10">
        <f>A291</f>
        <v>43508</v>
      </c>
      <c r="B292" s="11" t="s">
        <v>466</v>
      </c>
      <c r="C292" s="11" t="s">
        <v>467</v>
      </c>
      <c r="E292" s="12">
        <v>3</v>
      </c>
      <c r="F292" s="11" t="s">
        <v>388</v>
      </c>
      <c r="G292" s="30">
        <v>99</v>
      </c>
      <c r="H292" s="15">
        <v>80</v>
      </c>
      <c r="I292" s="15">
        <f t="shared" si="13"/>
        <v>179</v>
      </c>
      <c r="J292" s="12">
        <f>IF(ISBLANK(B292),"",E292*(IF(LEFT(RIGHT(F292,2),1)="2",2,IF(LEFT(RIGHT(F292,2),1)="3",3,IF(LEFT(RIGHT(F292,2),1)="4",4,1)))))</f>
        <v>3</v>
      </c>
      <c r="K292" s="50">
        <f>IF(A292= "",0,MONTH(A292))</f>
        <v>2</v>
      </c>
      <c r="R292" s="52">
        <f t="shared" si="12"/>
        <v>42</v>
      </c>
      <c r="S292" s="10">
        <v>43754</v>
      </c>
    </row>
    <row r="293" spans="1:19" x14ac:dyDescent="0.3">
      <c r="A293" s="10">
        <f>A292</f>
        <v>43508</v>
      </c>
      <c r="B293" s="11" t="s">
        <v>270</v>
      </c>
      <c r="C293" s="11" t="s">
        <v>455</v>
      </c>
      <c r="D293" s="11">
        <v>68758</v>
      </c>
      <c r="E293" s="12">
        <v>2</v>
      </c>
      <c r="F293" s="53" t="str">
        <f>IF(ISBLANK($D293),"",VLOOKUP($D293,'Boarding Packages'!$A:$H,4,FALSE))</f>
        <v>Std Suite Prem</v>
      </c>
      <c r="G293" s="54">
        <f>IF(ISBLANK($D293),0,E293*VLOOKUP($D293,'Boarding Packages'!$A:$H,8,FALSE))</f>
        <v>96</v>
      </c>
      <c r="I293" s="15">
        <f t="shared" si="13"/>
        <v>96</v>
      </c>
      <c r="J293" s="12">
        <f>IF(ISBLANK(B293),"",E293*(IF(LEFT(RIGHT(F293,2),1)="2",2,IF(LEFT(RIGHT(F293,2),1)="3",3,IF(LEFT(RIGHT(F293,2),1)="4",4,1)))))</f>
        <v>2</v>
      </c>
      <c r="K293" s="50">
        <f>IF(A293= "",0,MONTH(A293))</f>
        <v>2</v>
      </c>
      <c r="R293" s="52">
        <f t="shared" si="12"/>
        <v>42</v>
      </c>
      <c r="S293" s="10">
        <v>43755</v>
      </c>
    </row>
    <row r="294" spans="1:19" x14ac:dyDescent="0.3">
      <c r="A294" s="55">
        <f>A293</f>
        <v>43508</v>
      </c>
      <c r="B294" s="56" t="s">
        <v>446</v>
      </c>
      <c r="C294" s="56" t="s">
        <v>447</v>
      </c>
      <c r="D294" s="56"/>
      <c r="E294" s="57">
        <v>1</v>
      </c>
      <c r="F294" s="56" t="s">
        <v>388</v>
      </c>
      <c r="G294" s="58">
        <v>33</v>
      </c>
      <c r="H294" s="59">
        <v>40</v>
      </c>
      <c r="I294" s="59">
        <f t="shared" si="13"/>
        <v>73</v>
      </c>
      <c r="J294" s="57">
        <f>IF(ISBLANK(B294),"",E294*(IF(LEFT(RIGHT(F294,2),1)="2",2,IF(LEFT(RIGHT(F294,2),1)="3",3,IF(LEFT(RIGHT(F294,2),1)="4",4,1)))))</f>
        <v>1</v>
      </c>
      <c r="K294" s="50">
        <f>IF(A294= "",0,MONTH(A294))</f>
        <v>2</v>
      </c>
      <c r="R294" s="52">
        <f t="shared" si="12"/>
        <v>42</v>
      </c>
      <c r="S294" s="10">
        <v>43756</v>
      </c>
    </row>
    <row r="295" spans="1:19" x14ac:dyDescent="0.3">
      <c r="A295" s="63">
        <v>43509</v>
      </c>
      <c r="B295" s="64" t="s">
        <v>359</v>
      </c>
      <c r="C295" s="64" t="s">
        <v>492</v>
      </c>
      <c r="D295" s="64">
        <v>70357</v>
      </c>
      <c r="E295" s="65">
        <v>3</v>
      </c>
      <c r="F295" s="93" t="str">
        <f>IF(ISBLANK($D295),"",VLOOKUP($D295,'Boarding Packages'!$A:$H,4,FALSE))</f>
        <v>Std Suite Prem</v>
      </c>
      <c r="G295" s="94">
        <f>IF(ISBLANK($D295),0,E295*VLOOKUP($D295,'Boarding Packages'!$A:$H,8,FALSE))</f>
        <v>153</v>
      </c>
      <c r="H295" s="67"/>
      <c r="I295" s="67">
        <f>IF(ISBLANK(B295),"",SUM(G295:H295))</f>
        <v>153</v>
      </c>
      <c r="J295" s="65">
        <f>IF(ISBLANK(B295),"",E295*(IF(LEFT(RIGHT(F295,2),1)="2",2,IF(LEFT(RIGHT(F295,2),1)="3",3,IF(LEFT(RIGHT(F295,2),1)="4",4,1)))))</f>
        <v>3</v>
      </c>
      <c r="K295" s="50">
        <f>IF(A295= "",0,MONTH(A295))</f>
        <v>2</v>
      </c>
      <c r="R295" s="52">
        <f t="shared" si="12"/>
        <v>42</v>
      </c>
      <c r="S295" s="10">
        <v>43757</v>
      </c>
    </row>
    <row r="296" spans="1:19" x14ac:dyDescent="0.3">
      <c r="A296" s="10">
        <v>43510</v>
      </c>
      <c r="B296" s="11" t="s">
        <v>1010</v>
      </c>
      <c r="C296" s="11" t="s">
        <v>871</v>
      </c>
      <c r="D296" s="11">
        <v>71037</v>
      </c>
      <c r="E296" s="12">
        <v>8</v>
      </c>
      <c r="F296" s="53" t="str">
        <f>IF(ISBLANK($D296),"",VLOOKUP($D296,'Boarding Packages'!$A:$H,4,FALSE))</f>
        <v>In/Out Suite Prem</v>
      </c>
      <c r="G296" s="54">
        <f>IF(ISBLANK($D296),0,E296*VLOOKUP($D296,'Boarding Packages'!$A:$H,8,FALSE))</f>
        <v>576</v>
      </c>
      <c r="I296" s="15">
        <f>IF(ISBLANK(B296),"",SUM(G296:H296))</f>
        <v>576</v>
      </c>
      <c r="J296" s="12">
        <f>IF(ISBLANK(B296),"",E296*(IF(LEFT(RIGHT(F296,2),1)="2",2,IF(LEFT(RIGHT(F296,2),1)="3",3,IF(LEFT(RIGHT(F296,2),1)="4",4,1)))))</f>
        <v>8</v>
      </c>
      <c r="K296" s="50">
        <f>IF(A296= "",0,MONTH(A296))</f>
        <v>2</v>
      </c>
      <c r="R296" s="52">
        <f t="shared" si="12"/>
        <v>30</v>
      </c>
      <c r="S296" s="10">
        <v>43671</v>
      </c>
    </row>
    <row r="297" spans="1:19" x14ac:dyDescent="0.3">
      <c r="A297" s="55">
        <v>43510</v>
      </c>
      <c r="B297" s="56" t="s">
        <v>336</v>
      </c>
      <c r="C297" s="56" t="s">
        <v>750</v>
      </c>
      <c r="D297" s="56">
        <v>64619</v>
      </c>
      <c r="E297" s="57">
        <v>2</v>
      </c>
      <c r="F297" s="61" t="str">
        <f>IF(ISBLANK($D297),"",VLOOKUP($D297,'Boarding Packages'!$A:$H,4,FALSE))</f>
        <v>XL Suite Prem</v>
      </c>
      <c r="G297" s="62">
        <f>IF(ISBLANK($D297),0,E297*VLOOKUP($D297,'Boarding Packages'!$A:$H,8,FALSE))</f>
        <v>116</v>
      </c>
      <c r="H297" s="59"/>
      <c r="I297" s="59">
        <f>IF(ISBLANK(B297),"",SUM(G297:H297))</f>
        <v>116</v>
      </c>
      <c r="J297" s="57">
        <f>IF(ISBLANK(B297),"",E297*(IF(LEFT(RIGHT(F297,2),1)="2",2,IF(LEFT(RIGHT(F297,2),1)="3",3,IF(LEFT(RIGHT(F297,2),1)="4",4,1)))))</f>
        <v>2</v>
      </c>
      <c r="K297" s="50">
        <f>IF(A297= "",0,MONTH(A297))</f>
        <v>2</v>
      </c>
      <c r="R297" s="52">
        <f t="shared" si="12"/>
        <v>35</v>
      </c>
      <c r="S297" s="10">
        <v>43707</v>
      </c>
    </row>
    <row r="298" spans="1:19" x14ac:dyDescent="0.3">
      <c r="A298" s="10">
        <v>43511</v>
      </c>
      <c r="B298" s="11" t="s">
        <v>170</v>
      </c>
      <c r="C298" s="11" t="s">
        <v>710</v>
      </c>
      <c r="D298" s="11">
        <v>61431</v>
      </c>
      <c r="E298" s="12">
        <v>1</v>
      </c>
      <c r="F298" s="53" t="str">
        <f>IF(ISBLANK($D298),"",VLOOKUP($D298,'Boarding Packages'!$A:$H,4,FALSE))</f>
        <v>Std Suite Prem</v>
      </c>
      <c r="G298" s="54">
        <f>IF(ISBLANK($D298),0,E298*VLOOKUP($D298,'Boarding Packages'!$A:$H,8,FALSE))</f>
        <v>48</v>
      </c>
      <c r="I298" s="15">
        <f>IF(ISBLANK(B298),"",SUM(G298:H298))</f>
        <v>48</v>
      </c>
      <c r="J298" s="12">
        <f>IF(ISBLANK(B298),"",E298*(IF(LEFT(RIGHT(F298,2),1)="2",2,IF(LEFT(RIGHT(F298,2),1)="3",3,IF(LEFT(RIGHT(F298,2),1)="4",4,1)))))</f>
        <v>1</v>
      </c>
      <c r="K298" s="50">
        <f>IF(A298= "",0,MONTH(A298))</f>
        <v>2</v>
      </c>
      <c r="R298" s="52">
        <f t="shared" si="12"/>
        <v>43</v>
      </c>
      <c r="S298" s="10">
        <v>43760</v>
      </c>
    </row>
    <row r="299" spans="1:19" x14ac:dyDescent="0.3">
      <c r="A299" s="10">
        <v>43511</v>
      </c>
      <c r="B299" s="11" t="s">
        <v>365</v>
      </c>
      <c r="C299" s="11" t="s">
        <v>587</v>
      </c>
      <c r="D299" s="11">
        <v>70425</v>
      </c>
      <c r="E299" s="12">
        <v>4</v>
      </c>
      <c r="F299" s="53" t="str">
        <f>IF(ISBLANK($D299),"",VLOOKUP($D299,'Boarding Packages'!$A:$H,4,FALSE))</f>
        <v>Std Suite Prem</v>
      </c>
      <c r="G299" s="54">
        <f>IF(ISBLANK($D299),0,E299*VLOOKUP($D299,'Boarding Packages'!$A:$H,8,FALSE))</f>
        <v>212</v>
      </c>
      <c r="I299" s="15">
        <f>IF(ISBLANK(B299),"",SUM(G299:H299))</f>
        <v>212</v>
      </c>
      <c r="J299" s="12">
        <f>IF(ISBLANK(B299),"",E299*(IF(LEFT(RIGHT(F299,2),1)="2",2,IF(LEFT(RIGHT(F299,2),1)="3",3,IF(LEFT(RIGHT(F299,2),1)="4",4,1)))))</f>
        <v>4</v>
      </c>
      <c r="K299" s="50">
        <f>IF(A299= "",0,MONTH(A299))</f>
        <v>2</v>
      </c>
      <c r="R299" s="52">
        <f t="shared" si="12"/>
        <v>43</v>
      </c>
      <c r="S299" s="10">
        <v>43761</v>
      </c>
    </row>
    <row r="300" spans="1:19" x14ac:dyDescent="0.3">
      <c r="A300" s="10">
        <v>43511</v>
      </c>
      <c r="B300" s="11" t="s">
        <v>175</v>
      </c>
      <c r="C300" s="11" t="s">
        <v>433</v>
      </c>
      <c r="E300" s="12">
        <v>3</v>
      </c>
      <c r="F300" s="11" t="s">
        <v>434</v>
      </c>
      <c r="G300" s="30">
        <v>171</v>
      </c>
      <c r="H300" s="15">
        <v>60</v>
      </c>
      <c r="I300" s="15">
        <f t="shared" si="13"/>
        <v>231</v>
      </c>
      <c r="J300" s="12">
        <f>IF(ISBLANK(B300),"",E300*(IF(LEFT(RIGHT(F300,2),1)="2",2,IF(LEFT(RIGHT(F300,2),1)="3",3,IF(LEFT(RIGHT(F300,2),1)="4",4,1)))))</f>
        <v>3</v>
      </c>
      <c r="K300" s="50">
        <f>IF(A300= "",0,MONTH(A300))</f>
        <v>2</v>
      </c>
      <c r="R300" s="52">
        <f t="shared" si="12"/>
        <v>43</v>
      </c>
      <c r="S300" s="10">
        <v>43762</v>
      </c>
    </row>
    <row r="301" spans="1:19" x14ac:dyDescent="0.3">
      <c r="A301" s="55">
        <v>43511</v>
      </c>
      <c r="B301" s="56" t="s">
        <v>369</v>
      </c>
      <c r="C301" s="56" t="s">
        <v>1017</v>
      </c>
      <c r="D301" s="56">
        <v>71375</v>
      </c>
      <c r="E301" s="57">
        <v>5</v>
      </c>
      <c r="F301" s="61" t="str">
        <f>IF(ISBLANK($D301),"",VLOOKUP($D301,'Boarding Packages'!$A:$H,4,FALSE))</f>
        <v>XL Suite Prem (2)</v>
      </c>
      <c r="G301" s="62">
        <f>IF(ISBLANK($D301),0,E301*VLOOKUP($D301,'Boarding Packages'!$A:$H,8,FALSE))</f>
        <v>565</v>
      </c>
      <c r="H301" s="59"/>
      <c r="I301" s="59">
        <f t="shared" si="13"/>
        <v>565</v>
      </c>
      <c r="J301" s="57">
        <f>IF(ISBLANK(B301),"",E301*(IF(LEFT(RIGHT(F301,2),1)="2",2,IF(LEFT(RIGHT(F301,2),1)="3",3,IF(LEFT(RIGHT(F301,2),1)="4",4,1)))))</f>
        <v>10</v>
      </c>
      <c r="K301" s="50">
        <f>IF(A301= "",0,MONTH(A301))</f>
        <v>2</v>
      </c>
      <c r="R301" s="52">
        <f t="shared" si="12"/>
        <v>43</v>
      </c>
      <c r="S301" s="10">
        <v>43763</v>
      </c>
    </row>
    <row r="302" spans="1:19" x14ac:dyDescent="0.3">
      <c r="A302" s="63">
        <v>43512</v>
      </c>
      <c r="B302" s="64" t="s">
        <v>470</v>
      </c>
      <c r="C302" s="64" t="s">
        <v>471</v>
      </c>
      <c r="D302" s="64"/>
      <c r="E302" s="65">
        <v>2</v>
      </c>
      <c r="F302" s="64" t="s">
        <v>393</v>
      </c>
      <c r="G302" s="66">
        <v>84</v>
      </c>
      <c r="H302" s="67">
        <v>40</v>
      </c>
      <c r="I302" s="67">
        <f t="shared" si="13"/>
        <v>124</v>
      </c>
      <c r="J302" s="65">
        <f>IF(ISBLANK(B302),"",E302*(IF(LEFT(RIGHT(F302,2),1)="2",2,IF(LEFT(RIGHT(F302,2),1)="3",3,IF(LEFT(RIGHT(F302,2),1)="4",4,1)))))</f>
        <v>2</v>
      </c>
      <c r="K302" s="50">
        <f>IF(A302= "",0,MONTH(A302))</f>
        <v>2</v>
      </c>
      <c r="R302" s="52">
        <f t="shared" si="12"/>
        <v>43</v>
      </c>
      <c r="S302" s="10">
        <v>43764</v>
      </c>
    </row>
    <row r="303" spans="1:19" x14ac:dyDescent="0.3">
      <c r="A303" s="10">
        <v>43513</v>
      </c>
      <c r="B303" s="11" t="s">
        <v>441</v>
      </c>
      <c r="C303" s="11" t="s">
        <v>442</v>
      </c>
      <c r="E303" s="12">
        <v>3</v>
      </c>
      <c r="F303" s="11" t="s">
        <v>388</v>
      </c>
      <c r="G303" s="30">
        <v>99</v>
      </c>
      <c r="H303" s="15">
        <v>72</v>
      </c>
      <c r="I303" s="15">
        <f t="shared" si="13"/>
        <v>171</v>
      </c>
      <c r="J303" s="12">
        <f>IF(ISBLANK(B303),"",E303*(IF(LEFT(RIGHT(F303,2),1)="2",2,IF(LEFT(RIGHT(F303,2),1)="3",3,IF(LEFT(RIGHT(F303,2),1)="4",4,1)))))</f>
        <v>3</v>
      </c>
      <c r="K303" s="50">
        <f>IF(A303= "",0,MONTH(A303))</f>
        <v>2</v>
      </c>
      <c r="R303" s="52">
        <f t="shared" si="12"/>
        <v>44</v>
      </c>
      <c r="S303" s="10">
        <v>43765</v>
      </c>
    </row>
    <row r="304" spans="1:19" x14ac:dyDescent="0.3">
      <c r="A304" s="10">
        <v>43513</v>
      </c>
      <c r="B304" s="11" t="s">
        <v>119</v>
      </c>
      <c r="C304" s="11" t="s">
        <v>692</v>
      </c>
      <c r="E304" s="12">
        <v>1</v>
      </c>
      <c r="F304" s="11" t="s">
        <v>393</v>
      </c>
      <c r="G304" s="30">
        <v>42</v>
      </c>
      <c r="H304" s="15">
        <v>20</v>
      </c>
      <c r="I304" s="15">
        <f t="shared" si="13"/>
        <v>62</v>
      </c>
      <c r="J304" s="12">
        <f>IF(ISBLANK(B304),"",E304*(IF(LEFT(RIGHT(F304,2),1)="2",2,IF(LEFT(RIGHT(F304,2),1)="3",3,IF(LEFT(RIGHT(F304,2),1)="4",4,1)))))</f>
        <v>1</v>
      </c>
      <c r="K304" s="50">
        <f>IF(A304= "",0,MONTH(A304))</f>
        <v>2</v>
      </c>
      <c r="O304" s="15" t="s">
        <v>1009</v>
      </c>
      <c r="R304" s="52">
        <f t="shared" si="12"/>
        <v>44</v>
      </c>
      <c r="S304" s="10">
        <v>43766</v>
      </c>
    </row>
    <row r="305" spans="1:19" x14ac:dyDescent="0.3">
      <c r="A305" s="10">
        <v>43513</v>
      </c>
      <c r="B305" s="11" t="s">
        <v>252</v>
      </c>
      <c r="C305" s="11" t="s">
        <v>396</v>
      </c>
      <c r="D305" s="11">
        <v>69446</v>
      </c>
      <c r="E305" s="12">
        <v>3</v>
      </c>
      <c r="F305" s="53" t="str">
        <f>IF(ISBLANK($D305),"",VLOOKUP($D305,'Boarding Packages'!$A:$H,4,FALSE))</f>
        <v>Std Suite Prem</v>
      </c>
      <c r="G305" s="54">
        <f>IF(ISBLANK($D305),0,E305*VLOOKUP($D305,'Boarding Packages'!$A:$H,8,FALSE))</f>
        <v>153</v>
      </c>
      <c r="I305" s="15">
        <f t="shared" si="13"/>
        <v>153</v>
      </c>
      <c r="J305" s="12">
        <f>IF(ISBLANK(B305),"",E305*(IF(LEFT(RIGHT(F305,2),1)="2",2,IF(LEFT(RIGHT(F305,2),1)="3",3,IF(LEFT(RIGHT(F305,2),1)="4",4,1)))))</f>
        <v>3</v>
      </c>
      <c r="K305" s="50">
        <f>IF(A305= "",0,MONTH(A305))</f>
        <v>2</v>
      </c>
      <c r="R305" s="52">
        <f t="shared" si="12"/>
        <v>44</v>
      </c>
      <c r="S305" s="10">
        <v>43767</v>
      </c>
    </row>
    <row r="306" spans="1:19" x14ac:dyDescent="0.3">
      <c r="A306" s="10">
        <v>43513</v>
      </c>
      <c r="B306" s="11" t="s">
        <v>252</v>
      </c>
      <c r="C306" s="11" t="s">
        <v>396</v>
      </c>
      <c r="D306" s="11">
        <v>71555</v>
      </c>
      <c r="E306" s="12">
        <v>5</v>
      </c>
      <c r="F306" s="53" t="str">
        <f>IF(ISBLANK($D306),"",VLOOKUP($D306,'Boarding Packages'!$A:$H,4,FALSE))</f>
        <v>Std Suite Prem</v>
      </c>
      <c r="G306" s="54">
        <f>IF(ISBLANK($D306),0,E306*VLOOKUP($D306,'Boarding Packages'!$A:$H,8,FALSE))</f>
        <v>255</v>
      </c>
      <c r="I306" s="15">
        <f t="shared" si="13"/>
        <v>255</v>
      </c>
      <c r="J306" s="12">
        <f>IF(ISBLANK(B306),"",E306*(IF(LEFT(RIGHT(F306,2),1)="2",2,IF(LEFT(RIGHT(F306,2),1)="3",3,IF(LEFT(RIGHT(F306,2),1)="4",4,1)))))</f>
        <v>5</v>
      </c>
      <c r="K306" s="50">
        <f>IF(A306= "",0,MONTH(A306))</f>
        <v>2</v>
      </c>
      <c r="R306" s="52">
        <f t="shared" si="12"/>
        <v>44</v>
      </c>
      <c r="S306" s="10">
        <v>43768</v>
      </c>
    </row>
    <row r="307" spans="1:19" x14ac:dyDescent="0.3">
      <c r="A307" s="10">
        <v>43513</v>
      </c>
      <c r="B307" s="11" t="s">
        <v>269</v>
      </c>
      <c r="C307" s="11" t="s">
        <v>1023</v>
      </c>
      <c r="D307" s="11">
        <v>62657</v>
      </c>
      <c r="E307" s="12">
        <v>4</v>
      </c>
      <c r="F307" s="53" t="str">
        <f>IF(ISBLANK($D307),"",VLOOKUP($D307,'Boarding Packages'!$A:$H,4,FALSE))</f>
        <v>Std Suite Prem</v>
      </c>
      <c r="G307" s="54">
        <f>IF(ISBLANK($D307),0,E307*VLOOKUP($D307,'Boarding Packages'!$A:$H,8,FALSE))</f>
        <v>200</v>
      </c>
      <c r="I307" s="15">
        <f>IF(ISBLANK(B307),"",SUM(G307:H307))</f>
        <v>200</v>
      </c>
      <c r="J307" s="12">
        <f>IF(ISBLANK(B307),"",E307*(IF(LEFT(RIGHT(F307,2),1)="2",2,IF(LEFT(RIGHT(F307,2),1)="3",3,IF(LEFT(RIGHT(F307,2),1)="4",4,1)))))</f>
        <v>4</v>
      </c>
      <c r="K307" s="50">
        <f>IF(A307= "",0,MONTH(A307))</f>
        <v>2</v>
      </c>
      <c r="R307" s="52">
        <f t="shared" si="12"/>
        <v>44</v>
      </c>
      <c r="S307" s="10">
        <v>43769</v>
      </c>
    </row>
    <row r="308" spans="1:19" x14ac:dyDescent="0.3">
      <c r="A308" s="10">
        <v>43513</v>
      </c>
      <c r="B308" s="11" t="s">
        <v>269</v>
      </c>
      <c r="C308" s="11" t="s">
        <v>1023</v>
      </c>
      <c r="E308" s="12">
        <v>1</v>
      </c>
      <c r="F308" s="11" t="s">
        <v>388</v>
      </c>
      <c r="G308" s="30">
        <v>33</v>
      </c>
      <c r="I308" s="15">
        <f t="shared" si="13"/>
        <v>33</v>
      </c>
      <c r="J308" s="12">
        <f>IF(ISBLANK(B308),"",E308*(IF(LEFT(RIGHT(F308,2),1)="2",2,IF(LEFT(RIGHT(F308,2),1)="3",3,IF(LEFT(RIGHT(F308,2),1)="4",4,1)))))</f>
        <v>1</v>
      </c>
      <c r="K308" s="50">
        <f>IF(A308= "",0,MONTH(A308))</f>
        <v>2</v>
      </c>
      <c r="R308" s="52">
        <f t="shared" si="12"/>
        <v>44</v>
      </c>
      <c r="S308" s="10">
        <v>43770</v>
      </c>
    </row>
    <row r="309" spans="1:19" x14ac:dyDescent="0.3">
      <c r="A309" s="10">
        <v>43513</v>
      </c>
      <c r="B309" s="11" t="s">
        <v>1024</v>
      </c>
      <c r="C309" s="11" t="s">
        <v>1025</v>
      </c>
      <c r="E309" s="12">
        <v>2</v>
      </c>
      <c r="F309" s="11" t="s">
        <v>388</v>
      </c>
      <c r="G309" s="30">
        <v>66</v>
      </c>
      <c r="H309" s="15">
        <v>40</v>
      </c>
      <c r="I309" s="15">
        <f t="shared" si="13"/>
        <v>106</v>
      </c>
      <c r="J309" s="12">
        <f>IF(ISBLANK(B309),"",E309*(IF(LEFT(RIGHT(F309,2),1)="2",2,IF(LEFT(RIGHT(F309,2),1)="3",3,IF(LEFT(RIGHT(F309,2),1)="4",4,1)))))</f>
        <v>2</v>
      </c>
      <c r="K309" s="50">
        <f>IF(A309= "",0,MONTH(A309))</f>
        <v>2</v>
      </c>
      <c r="R309" s="52">
        <f t="shared" si="12"/>
        <v>44</v>
      </c>
      <c r="S309" s="10">
        <v>43771</v>
      </c>
    </row>
    <row r="310" spans="1:19" x14ac:dyDescent="0.3">
      <c r="A310" s="10">
        <v>43513</v>
      </c>
      <c r="B310" s="11" t="s">
        <v>435</v>
      </c>
      <c r="C310" s="11" t="s">
        <v>641</v>
      </c>
      <c r="E310" s="12">
        <v>2</v>
      </c>
      <c r="F310" s="11" t="s">
        <v>393</v>
      </c>
      <c r="G310" s="30">
        <v>84</v>
      </c>
      <c r="H310" s="15">
        <v>40</v>
      </c>
      <c r="I310" s="15">
        <f t="shared" si="13"/>
        <v>124</v>
      </c>
      <c r="J310" s="12">
        <f>IF(ISBLANK(B310),"",E310*(IF(LEFT(RIGHT(F310,2),1)="2",2,IF(LEFT(RIGHT(F310,2),1)="3",3,IF(LEFT(RIGHT(F310,2),1)="4",4,1)))))</f>
        <v>2</v>
      </c>
      <c r="K310" s="50">
        <f>IF(A310= "",0,MONTH(A310))</f>
        <v>2</v>
      </c>
      <c r="R310" s="52">
        <f t="shared" si="12"/>
        <v>45</v>
      </c>
      <c r="S310" s="10">
        <v>43772</v>
      </c>
    </row>
    <row r="311" spans="1:19" x14ac:dyDescent="0.3">
      <c r="A311" s="10">
        <v>43513</v>
      </c>
      <c r="B311" s="11" t="s">
        <v>435</v>
      </c>
      <c r="C311" s="11" t="s">
        <v>640</v>
      </c>
      <c r="E311" s="12">
        <v>2</v>
      </c>
      <c r="F311" s="11" t="s">
        <v>388</v>
      </c>
      <c r="G311" s="30">
        <v>33</v>
      </c>
      <c r="H311" s="15">
        <v>20</v>
      </c>
      <c r="I311" s="15">
        <f t="shared" si="13"/>
        <v>53</v>
      </c>
      <c r="J311" s="12">
        <f>IF(ISBLANK(B311),"",E311*(IF(LEFT(RIGHT(F311,2),1)="2",2,IF(LEFT(RIGHT(F311,2),1)="3",3,IF(LEFT(RIGHT(F311,2),1)="4",4,1)))))</f>
        <v>2</v>
      </c>
      <c r="K311" s="50">
        <f>IF(A311= "",0,MONTH(A311))</f>
        <v>2</v>
      </c>
      <c r="R311" s="52">
        <f t="shared" si="12"/>
        <v>45</v>
      </c>
      <c r="S311" s="10">
        <v>43773</v>
      </c>
    </row>
    <row r="312" spans="1:19" x14ac:dyDescent="0.3">
      <c r="A312" s="10">
        <v>43513</v>
      </c>
      <c r="B312" s="11" t="s">
        <v>158</v>
      </c>
      <c r="C312" s="11" t="s">
        <v>527</v>
      </c>
      <c r="D312" s="11">
        <v>62856</v>
      </c>
      <c r="E312" s="12">
        <v>1</v>
      </c>
      <c r="F312" s="53" t="str">
        <f>IF(ISBLANK($D312),"",VLOOKUP($D312,'Boarding Packages'!$A:$H,4,FALSE))</f>
        <v>Std Suite Prem</v>
      </c>
      <c r="G312" s="54">
        <f>IF(ISBLANK($D312),0,E312*VLOOKUP($D312,'Boarding Packages'!$A:$H,8,FALSE))</f>
        <v>50</v>
      </c>
      <c r="I312" s="15">
        <f t="shared" si="13"/>
        <v>50</v>
      </c>
      <c r="J312" s="12">
        <f>IF(ISBLANK(B312),"",E312*(IF(LEFT(RIGHT(F312,2),1)="2",2,IF(LEFT(RIGHT(F312,2),1)="3",3,IF(LEFT(RIGHT(F312,2),1)="4",4,1)))))</f>
        <v>1</v>
      </c>
      <c r="K312" s="50">
        <f>IF(A312= "",0,MONTH(A312))</f>
        <v>2</v>
      </c>
      <c r="R312" s="52">
        <f t="shared" si="12"/>
        <v>45</v>
      </c>
      <c r="S312" s="10">
        <v>43774</v>
      </c>
    </row>
    <row r="313" spans="1:19" x14ac:dyDescent="0.3">
      <c r="A313" s="10">
        <v>43513</v>
      </c>
      <c r="B313" s="11" t="s">
        <v>366</v>
      </c>
      <c r="C313" s="11" t="s">
        <v>439</v>
      </c>
      <c r="D313" s="11">
        <v>70696</v>
      </c>
      <c r="E313" s="12">
        <v>2</v>
      </c>
      <c r="F313" s="53" t="str">
        <f>IF(ISBLANK($D313),"",VLOOKUP($D313,'Boarding Packages'!$A:$H,4,FALSE))</f>
        <v>Std Suite Prem</v>
      </c>
      <c r="G313" s="54">
        <f>IF(ISBLANK($D313),0,E313*VLOOKUP($D313,'Boarding Packages'!$A:$H,8,FALSE))</f>
        <v>102</v>
      </c>
      <c r="I313" s="15">
        <f>IF(ISBLANK(B313),"",SUM(G313:H313))</f>
        <v>102</v>
      </c>
      <c r="J313" s="12">
        <f>IF(ISBLANK(B313),"",E313*(IF(LEFT(RIGHT(F313,2),1)="2",2,IF(LEFT(RIGHT(F313,2),1)="3",3,IF(LEFT(RIGHT(F313,2),1)="4",4,1)))))</f>
        <v>2</v>
      </c>
      <c r="K313" s="50">
        <f>IF(A313= "",0,MONTH(A313))</f>
        <v>2</v>
      </c>
      <c r="R313" s="52">
        <f t="shared" si="12"/>
        <v>45</v>
      </c>
      <c r="S313" s="10">
        <v>43775</v>
      </c>
    </row>
    <row r="314" spans="1:19" x14ac:dyDescent="0.3">
      <c r="A314" s="10">
        <v>43513</v>
      </c>
      <c r="B314" s="11" t="s">
        <v>354</v>
      </c>
      <c r="C314" s="11" t="s">
        <v>474</v>
      </c>
      <c r="D314" s="11">
        <v>69136</v>
      </c>
      <c r="E314" s="12">
        <v>1</v>
      </c>
      <c r="F314" s="53" t="str">
        <f>IF(ISBLANK($D314),"",VLOOKUP($D314,'Boarding Packages'!$A:$H,4,FALSE))</f>
        <v>In/Out Suite Prem</v>
      </c>
      <c r="G314" s="54">
        <f>IF(ISBLANK($D314),0,E314*VLOOKUP($D314,'Boarding Packages'!$A:$H,8,FALSE))</f>
        <v>72</v>
      </c>
      <c r="I314" s="15">
        <f>IF(ISBLANK(B314),"",SUM(G314:H314))</f>
        <v>72</v>
      </c>
      <c r="J314" s="12">
        <f>IF(ISBLANK(B314),"",E314*(IF(LEFT(RIGHT(F314,2),1)="2",2,IF(LEFT(RIGHT(F314,2),1)="3",3,IF(LEFT(RIGHT(F314,2),1)="4",4,1)))))</f>
        <v>1</v>
      </c>
      <c r="K314" s="50">
        <f>IF(A314= "",0,MONTH(A314))</f>
        <v>2</v>
      </c>
      <c r="R314" s="52">
        <f t="shared" si="12"/>
        <v>45</v>
      </c>
      <c r="S314" s="10">
        <v>43776</v>
      </c>
    </row>
    <row r="315" spans="1:19" x14ac:dyDescent="0.3">
      <c r="A315" s="10">
        <v>43513</v>
      </c>
      <c r="B315" s="11" t="s">
        <v>272</v>
      </c>
      <c r="C315" s="11" t="s">
        <v>438</v>
      </c>
      <c r="D315" s="11">
        <v>71815</v>
      </c>
      <c r="E315" s="12">
        <v>3</v>
      </c>
      <c r="F315" s="53" t="str">
        <f>IF(ISBLANK($D315),"",VLOOKUP($D315,'Boarding Packages'!$A:$H,4,FALSE))</f>
        <v>Std Suite Prem</v>
      </c>
      <c r="G315" s="54">
        <f>IF(ISBLANK($D315),0,E315*VLOOKUP($D315,'Boarding Packages'!$A:$H,8,FALSE))</f>
        <v>159</v>
      </c>
      <c r="I315" s="15">
        <f>IF(ISBLANK(B315),"",SUM(G315:H315))</f>
        <v>159</v>
      </c>
      <c r="J315" s="12">
        <f>IF(ISBLANK(B315),"",E315*(IF(LEFT(RIGHT(F315,2),1)="2",2,IF(LEFT(RIGHT(F315,2),1)="3",3,IF(LEFT(RIGHT(F315,2),1)="4",4,1)))))</f>
        <v>3</v>
      </c>
      <c r="K315" s="50">
        <f>IF(A315= "",0,MONTH(A315))</f>
        <v>2</v>
      </c>
      <c r="R315" s="52">
        <f t="shared" si="12"/>
        <v>45</v>
      </c>
      <c r="S315" s="10">
        <v>43777</v>
      </c>
    </row>
    <row r="316" spans="1:19" x14ac:dyDescent="0.3">
      <c r="A316" s="10">
        <v>43513</v>
      </c>
      <c r="B316" s="11" t="s">
        <v>370</v>
      </c>
      <c r="C316" s="11" t="s">
        <v>1026</v>
      </c>
      <c r="D316" s="11">
        <v>71602</v>
      </c>
      <c r="E316" s="12">
        <v>7</v>
      </c>
      <c r="F316" s="53" t="str">
        <f>IF(ISBLANK($D316),"",VLOOKUP($D316,'Boarding Packages'!$A:$H,4,FALSE))</f>
        <v>Std Suite Prem (2)</v>
      </c>
      <c r="G316" s="54">
        <f>IF(ISBLANK($D316),0,E316*VLOOKUP($D316,'Boarding Packages'!$A:$H,8,FALSE))</f>
        <v>721</v>
      </c>
      <c r="I316" s="15">
        <f>IF(ISBLANK(B316),"",SUM(G316:H316))</f>
        <v>721</v>
      </c>
      <c r="J316" s="12">
        <f>IF(ISBLANK(B316),"",E316*(IF(LEFT(RIGHT(F316,2),1)="2",2,IF(LEFT(RIGHT(F316,2),1)="3",3,IF(LEFT(RIGHT(F316,2),1)="4",4,1)))))</f>
        <v>14</v>
      </c>
      <c r="K316" s="50">
        <f>IF(A316= "",0,MONTH(A316))</f>
        <v>2</v>
      </c>
      <c r="R316" s="52">
        <f t="shared" si="12"/>
        <v>45</v>
      </c>
      <c r="S316" s="10">
        <v>43778</v>
      </c>
    </row>
    <row r="317" spans="1:19" x14ac:dyDescent="0.3">
      <c r="A317" s="10">
        <v>43513</v>
      </c>
      <c r="B317" s="11" t="s">
        <v>1027</v>
      </c>
      <c r="C317" s="11" t="s">
        <v>1028</v>
      </c>
      <c r="E317" s="12">
        <v>2</v>
      </c>
      <c r="F317" s="11" t="s">
        <v>407</v>
      </c>
      <c r="G317" s="30">
        <v>144</v>
      </c>
      <c r="I317" s="15">
        <f t="shared" si="13"/>
        <v>144</v>
      </c>
      <c r="J317" s="12">
        <f>IF(ISBLANK(B317),"",E317*(IF(LEFT(RIGHT(F317,2),1)="2",2,IF(LEFT(RIGHT(F317,2),1)="3",3,IF(LEFT(RIGHT(F317,2),1)="4",4,1)))))</f>
        <v>4</v>
      </c>
      <c r="K317" s="50">
        <f>IF(A317= "",0,MONTH(A317))</f>
        <v>2</v>
      </c>
      <c r="R317" s="52">
        <f t="shared" si="12"/>
        <v>46</v>
      </c>
      <c r="S317" s="10">
        <v>43779</v>
      </c>
    </row>
    <row r="318" spans="1:19" x14ac:dyDescent="0.3">
      <c r="A318" s="10">
        <v>43513</v>
      </c>
      <c r="B318" s="11" t="s">
        <v>449</v>
      </c>
      <c r="C318" s="11" t="s">
        <v>450</v>
      </c>
      <c r="E318" s="12">
        <v>1</v>
      </c>
      <c r="F318" s="11" t="s">
        <v>388</v>
      </c>
      <c r="G318" s="30">
        <v>33</v>
      </c>
      <c r="H318" s="15">
        <v>40</v>
      </c>
      <c r="I318" s="15">
        <f t="shared" si="13"/>
        <v>73</v>
      </c>
      <c r="J318" s="12">
        <f>IF(ISBLANK(B318),"",E318*(IF(LEFT(RIGHT(F318,2),1)="2",2,IF(LEFT(RIGHT(F318,2),1)="3",3,IF(LEFT(RIGHT(F318,2),1)="4",4,1)))))</f>
        <v>1</v>
      </c>
      <c r="K318" s="50">
        <f>IF(A318= "",0,MONTH(A318))</f>
        <v>2</v>
      </c>
      <c r="R318" s="52">
        <f t="shared" si="12"/>
        <v>46</v>
      </c>
      <c r="S318" s="10">
        <v>43780</v>
      </c>
    </row>
    <row r="319" spans="1:19" x14ac:dyDescent="0.3">
      <c r="A319" s="55">
        <v>43513</v>
      </c>
      <c r="B319" s="56" t="s">
        <v>534</v>
      </c>
      <c r="C319" s="56" t="s">
        <v>535</v>
      </c>
      <c r="D319" s="56"/>
      <c r="E319" s="57">
        <v>1</v>
      </c>
      <c r="F319" s="56" t="s">
        <v>393</v>
      </c>
      <c r="G319" s="58">
        <v>42</v>
      </c>
      <c r="H319" s="59">
        <v>20</v>
      </c>
      <c r="I319" s="59">
        <f t="shared" si="13"/>
        <v>62</v>
      </c>
      <c r="J319" s="57">
        <f>IF(ISBLANK(B319),"",E319*(IF(LEFT(RIGHT(F319,2),1)="2",2,IF(LEFT(RIGHT(F319,2),1)="3",3,IF(LEFT(RIGHT(F319,2),1)="4",4,1)))))</f>
        <v>1</v>
      </c>
      <c r="K319" s="50">
        <f>IF(A319= "",0,MONTH(A319))</f>
        <v>2</v>
      </c>
      <c r="R319" s="52">
        <f t="shared" si="12"/>
        <v>46</v>
      </c>
      <c r="S319" s="10">
        <v>43781</v>
      </c>
    </row>
    <row r="320" spans="1:19" x14ac:dyDescent="0.3">
      <c r="A320" s="10">
        <v>43514</v>
      </c>
      <c r="B320" s="11" t="s">
        <v>506</v>
      </c>
      <c r="C320" s="11" t="s">
        <v>1031</v>
      </c>
      <c r="D320" s="11">
        <v>67917</v>
      </c>
      <c r="E320" s="12">
        <v>3</v>
      </c>
      <c r="F320" s="53" t="str">
        <f>IF(ISBLANK($D320),"",VLOOKUP($D320,'Boarding Packages'!$A:$H,4,FALSE))</f>
        <v>XL Suite Prem</v>
      </c>
      <c r="G320" s="54">
        <f>IF(ISBLANK($D320),0,E320*VLOOKUP($D320,'Boarding Packages'!$A:$H,8,FALSE))</f>
        <v>168</v>
      </c>
      <c r="I320" s="15">
        <f t="shared" si="13"/>
        <v>168</v>
      </c>
      <c r="J320" s="12">
        <f>IF(ISBLANK(B320),"",E320*(IF(LEFT(RIGHT(F320,2),1)="2",2,IF(LEFT(RIGHT(F320,2),1)="3",3,IF(LEFT(RIGHT(F320,2),1)="4",4,1)))))</f>
        <v>3</v>
      </c>
      <c r="K320" s="50">
        <f>IF(A320= "",0,MONTH(A320))</f>
        <v>2</v>
      </c>
      <c r="R320" s="52">
        <f t="shared" si="12"/>
        <v>46</v>
      </c>
      <c r="S320" s="10">
        <v>43782</v>
      </c>
    </row>
    <row r="321" spans="1:19" x14ac:dyDescent="0.3">
      <c r="A321" s="10">
        <v>43514</v>
      </c>
      <c r="B321" s="11" t="s">
        <v>472</v>
      </c>
      <c r="C321" s="11" t="s">
        <v>473</v>
      </c>
      <c r="E321" s="12">
        <v>1</v>
      </c>
      <c r="F321" s="11" t="s">
        <v>393</v>
      </c>
      <c r="G321" s="30">
        <v>42</v>
      </c>
      <c r="H321" s="15">
        <v>20</v>
      </c>
      <c r="I321" s="15">
        <f t="shared" si="13"/>
        <v>62</v>
      </c>
      <c r="J321" s="12">
        <f>IF(ISBLANK(B321),"",E321*(IF(LEFT(RIGHT(F321,2),1)="2",2,IF(LEFT(RIGHT(F321,2),1)="3",3,IF(LEFT(RIGHT(F321,2),1)="4",4,1)))))</f>
        <v>1</v>
      </c>
      <c r="K321" s="50">
        <f>IF(A321= "",0,MONTH(A321))</f>
        <v>2</v>
      </c>
      <c r="R321" s="52">
        <f t="shared" si="12"/>
        <v>46</v>
      </c>
      <c r="S321" s="10">
        <v>43783</v>
      </c>
    </row>
    <row r="322" spans="1:19" x14ac:dyDescent="0.3">
      <c r="A322" s="10">
        <v>43514</v>
      </c>
      <c r="B322" s="11" t="s">
        <v>1032</v>
      </c>
      <c r="C322" s="11" t="s">
        <v>1033</v>
      </c>
      <c r="E322" s="12">
        <v>5</v>
      </c>
      <c r="F322" s="11" t="s">
        <v>388</v>
      </c>
      <c r="G322" s="30">
        <v>165</v>
      </c>
      <c r="H322" s="15">
        <v>60</v>
      </c>
      <c r="I322" s="15">
        <f t="shared" si="13"/>
        <v>225</v>
      </c>
      <c r="J322" s="12">
        <f>IF(ISBLANK(B322),"",E322*(IF(LEFT(RIGHT(F322,2),1)="2",2,IF(LEFT(RIGHT(F322,2),1)="3",3,IF(LEFT(RIGHT(F322,2),1)="4",4,1)))))</f>
        <v>5</v>
      </c>
      <c r="K322" s="50">
        <f>IF(A322= "",0,MONTH(A322))</f>
        <v>2</v>
      </c>
      <c r="R322" s="52">
        <f t="shared" si="12"/>
        <v>46</v>
      </c>
      <c r="S322" s="10">
        <v>43784</v>
      </c>
    </row>
    <row r="323" spans="1:19" x14ac:dyDescent="0.3">
      <c r="A323" s="10">
        <v>43514</v>
      </c>
      <c r="B323" s="11" t="s">
        <v>1034</v>
      </c>
      <c r="C323" s="11" t="s">
        <v>1035</v>
      </c>
      <c r="E323" s="12">
        <v>3</v>
      </c>
      <c r="F323" s="11" t="s">
        <v>388</v>
      </c>
      <c r="G323" s="30">
        <v>99</v>
      </c>
      <c r="H323" s="15">
        <v>60</v>
      </c>
      <c r="I323" s="15">
        <f t="shared" si="13"/>
        <v>159</v>
      </c>
      <c r="J323" s="12">
        <f>IF(ISBLANK(B323),"",E323*(IF(LEFT(RIGHT(F323,2),1)="2",2,IF(LEFT(RIGHT(F323,2),1)="3",3,IF(LEFT(RIGHT(F323,2),1)="4",4,1)))))</f>
        <v>3</v>
      </c>
      <c r="K323" s="50">
        <f>IF(A323= "",0,MONTH(A323))</f>
        <v>2</v>
      </c>
      <c r="R323" s="52">
        <f t="shared" ref="R323:R368" si="14">INT(($S323-$S$2)/7)+1</f>
        <v>46</v>
      </c>
      <c r="S323" s="10">
        <v>43785</v>
      </c>
    </row>
    <row r="324" spans="1:19" x14ac:dyDescent="0.3">
      <c r="A324" s="10">
        <v>43514</v>
      </c>
      <c r="B324" s="11" t="s">
        <v>780</v>
      </c>
      <c r="C324" s="11" t="s">
        <v>1036</v>
      </c>
      <c r="E324" s="12">
        <v>6</v>
      </c>
      <c r="F324" s="11" t="s">
        <v>407</v>
      </c>
      <c r="G324" s="30">
        <v>432</v>
      </c>
      <c r="H324" s="15">
        <v>240</v>
      </c>
      <c r="I324" s="15">
        <f t="shared" si="13"/>
        <v>672</v>
      </c>
      <c r="J324" s="12">
        <f>IF(ISBLANK(B324),"",E324*(IF(LEFT(RIGHT(F324,2),1)="2",2,IF(LEFT(RIGHT(F324,2),1)="3",3,IF(LEFT(RIGHT(F324,2),1)="4",4,1)))))</f>
        <v>12</v>
      </c>
      <c r="K324" s="50">
        <f>IF(A324= "",0,MONTH(A324))</f>
        <v>2</v>
      </c>
      <c r="R324" s="52">
        <f t="shared" si="14"/>
        <v>47</v>
      </c>
      <c r="S324" s="10">
        <v>43786</v>
      </c>
    </row>
    <row r="325" spans="1:19" x14ac:dyDescent="0.3">
      <c r="A325" s="10">
        <v>43514</v>
      </c>
      <c r="B325" s="11" t="s">
        <v>652</v>
      </c>
      <c r="C325" s="11" t="s">
        <v>450</v>
      </c>
      <c r="E325" s="12">
        <v>5</v>
      </c>
      <c r="F325" s="11" t="s">
        <v>388</v>
      </c>
      <c r="G325" s="30">
        <v>165</v>
      </c>
      <c r="H325" s="15">
        <v>80</v>
      </c>
      <c r="I325" s="15">
        <f t="shared" si="13"/>
        <v>245</v>
      </c>
      <c r="J325" s="12">
        <f>IF(ISBLANK(B325),"",E325*(IF(LEFT(RIGHT(F325,2),1)="2",2,IF(LEFT(RIGHT(F325,2),1)="3",3,IF(LEFT(RIGHT(F325,2),1)="4",4,1)))))</f>
        <v>5</v>
      </c>
      <c r="K325" s="50">
        <f>IF(A325= "",0,MONTH(A325))</f>
        <v>2</v>
      </c>
      <c r="R325" s="52">
        <f t="shared" si="14"/>
        <v>47</v>
      </c>
      <c r="S325" s="10">
        <v>43787</v>
      </c>
    </row>
    <row r="326" spans="1:19" x14ac:dyDescent="0.3">
      <c r="A326" s="10">
        <v>43514</v>
      </c>
      <c r="B326" s="11" t="s">
        <v>258</v>
      </c>
      <c r="C326" s="11" t="s">
        <v>597</v>
      </c>
      <c r="D326" s="11">
        <v>71684</v>
      </c>
      <c r="E326" s="12">
        <v>6</v>
      </c>
      <c r="F326" s="53" t="str">
        <f>IF(ISBLANK($D326),"",VLOOKUP($D326,'Boarding Packages'!$A:$H,4,FALSE))</f>
        <v>XL Suite Prem (2)</v>
      </c>
      <c r="G326" s="54">
        <f>IF(ISBLANK($D326),0,E326*VLOOKUP($D326,'Boarding Packages'!$A:$H,8,FALSE))</f>
        <v>654</v>
      </c>
      <c r="I326" s="15">
        <f>IF(ISBLANK(B326),"",SUM(G326:H326))</f>
        <v>654</v>
      </c>
      <c r="J326" s="12">
        <f>IF(ISBLANK(B326),"",E326*(IF(LEFT(RIGHT(F326,2),1)="2",2,IF(LEFT(RIGHT(F326,2),1)="3",3,IF(LEFT(RIGHT(F326,2),1)="4",4,1)))))</f>
        <v>12</v>
      </c>
      <c r="K326" s="50">
        <f>IF(A326= "",0,MONTH(A326))</f>
        <v>2</v>
      </c>
      <c r="R326" s="52">
        <f t="shared" si="14"/>
        <v>47</v>
      </c>
      <c r="S326" s="10">
        <v>43788</v>
      </c>
    </row>
    <row r="327" spans="1:19" x14ac:dyDescent="0.3">
      <c r="A327" s="10">
        <v>43514</v>
      </c>
      <c r="B327" s="11" t="s">
        <v>1037</v>
      </c>
      <c r="C327" s="11" t="s">
        <v>695</v>
      </c>
      <c r="E327" s="12">
        <v>5</v>
      </c>
      <c r="F327" s="11" t="s">
        <v>388</v>
      </c>
      <c r="G327" s="30">
        <v>165</v>
      </c>
      <c r="H327" s="15">
        <v>140</v>
      </c>
      <c r="I327" s="15">
        <f t="shared" si="13"/>
        <v>305</v>
      </c>
      <c r="J327" s="12">
        <f>IF(ISBLANK(B327),"",E327*(IF(LEFT(RIGHT(F327,2),1)="2",2,IF(LEFT(RIGHT(F327,2),1)="3",3,IF(LEFT(RIGHT(F327,2),1)="4",4,1)))))</f>
        <v>5</v>
      </c>
      <c r="K327" s="50">
        <f>IF(A327= "",0,MONTH(A327))</f>
        <v>2</v>
      </c>
      <c r="R327" s="52">
        <f t="shared" si="14"/>
        <v>47</v>
      </c>
      <c r="S327" s="10">
        <v>43789</v>
      </c>
    </row>
    <row r="328" spans="1:19" x14ac:dyDescent="0.3">
      <c r="A328" s="55">
        <v>43514</v>
      </c>
      <c r="B328" s="56" t="s">
        <v>1038</v>
      </c>
      <c r="C328" s="56" t="s">
        <v>588</v>
      </c>
      <c r="D328" s="56"/>
      <c r="E328" s="57">
        <v>4</v>
      </c>
      <c r="F328" s="56" t="s">
        <v>388</v>
      </c>
      <c r="G328" s="58">
        <v>132</v>
      </c>
      <c r="H328" s="59">
        <v>100</v>
      </c>
      <c r="I328" s="59">
        <f t="shared" si="13"/>
        <v>232</v>
      </c>
      <c r="J328" s="57">
        <f>IF(ISBLANK(B328),"",E328*(IF(LEFT(RIGHT(F328,2),1)="2",2,IF(LEFT(RIGHT(F328,2),1)="3",3,IF(LEFT(RIGHT(F328,2),1)="4",4,1)))))</f>
        <v>4</v>
      </c>
      <c r="K328" s="50">
        <f>IF(A328= "",0,MONTH(A328))</f>
        <v>2</v>
      </c>
      <c r="R328" s="52">
        <f t="shared" si="14"/>
        <v>47</v>
      </c>
      <c r="S328" s="10">
        <v>43790</v>
      </c>
    </row>
    <row r="329" spans="1:19" x14ac:dyDescent="0.3">
      <c r="A329" s="10">
        <v>43515</v>
      </c>
      <c r="B329" s="11" t="s">
        <v>1043</v>
      </c>
      <c r="C329" s="11" t="s">
        <v>1044</v>
      </c>
      <c r="E329" s="12">
        <v>10</v>
      </c>
      <c r="F329" s="11" t="s">
        <v>393</v>
      </c>
      <c r="G329" s="30">
        <v>420</v>
      </c>
      <c r="H329" s="15">
        <v>180</v>
      </c>
      <c r="I329" s="15">
        <f t="shared" si="13"/>
        <v>600</v>
      </c>
      <c r="J329" s="12">
        <f>IF(ISBLANK(B329),"",E329*(IF(LEFT(RIGHT(F329,2),1)="2",2,IF(LEFT(RIGHT(F329,2),1)="3",3,IF(LEFT(RIGHT(F329,2),1)="4",4,1)))))</f>
        <v>10</v>
      </c>
      <c r="K329" s="50">
        <f>IF(A329= "",0,MONTH(A329))</f>
        <v>2</v>
      </c>
      <c r="R329" s="52">
        <f t="shared" si="14"/>
        <v>47</v>
      </c>
      <c r="S329" s="10">
        <v>43791</v>
      </c>
    </row>
    <row r="330" spans="1:19" x14ac:dyDescent="0.3">
      <c r="A330" s="10">
        <v>43515</v>
      </c>
      <c r="B330" s="11" t="s">
        <v>1045</v>
      </c>
      <c r="C330" s="11" t="s">
        <v>463</v>
      </c>
      <c r="E330" s="12">
        <v>5</v>
      </c>
      <c r="F330" s="11" t="s">
        <v>388</v>
      </c>
      <c r="G330" s="30">
        <v>155</v>
      </c>
      <c r="H330" s="15">
        <v>120</v>
      </c>
      <c r="I330" s="15">
        <f t="shared" si="13"/>
        <v>275</v>
      </c>
      <c r="J330" s="12">
        <f>IF(ISBLANK(B330),"",E330*(IF(LEFT(RIGHT(F330,2),1)="2",2,IF(LEFT(RIGHT(F330,2),1)="3",3,IF(LEFT(RIGHT(F330,2),1)="4",4,1)))))</f>
        <v>5</v>
      </c>
      <c r="K330" s="50">
        <f>IF(A330= "",0,MONTH(A330))</f>
        <v>2</v>
      </c>
      <c r="R330" s="52">
        <f t="shared" si="14"/>
        <v>47</v>
      </c>
      <c r="S330" s="10">
        <v>43792</v>
      </c>
    </row>
    <row r="331" spans="1:19" x14ac:dyDescent="0.3">
      <c r="A331" s="55">
        <v>43515</v>
      </c>
      <c r="B331" s="56" t="s">
        <v>945</v>
      </c>
      <c r="C331" s="56" t="s">
        <v>946</v>
      </c>
      <c r="D331" s="56"/>
      <c r="E331" s="57">
        <v>1</v>
      </c>
      <c r="F331" s="56" t="s">
        <v>393</v>
      </c>
      <c r="G331" s="58">
        <v>42</v>
      </c>
      <c r="H331" s="59"/>
      <c r="I331" s="59">
        <f t="shared" si="13"/>
        <v>42</v>
      </c>
      <c r="J331" s="57">
        <f>IF(ISBLANK(B331),"",E331*(IF(LEFT(RIGHT(F331,2),1)="2",2,IF(LEFT(RIGHT(F331,2),1)="3",3,IF(LEFT(RIGHT(F331,2),1)="4",4,1)))))</f>
        <v>1</v>
      </c>
      <c r="K331" s="50">
        <f>IF(A331= "",0,MONTH(A331))</f>
        <v>2</v>
      </c>
      <c r="R331" s="52">
        <f t="shared" si="14"/>
        <v>48</v>
      </c>
      <c r="S331" s="10">
        <v>43793</v>
      </c>
    </row>
    <row r="332" spans="1:19" x14ac:dyDescent="0.3">
      <c r="A332" s="10">
        <v>43516</v>
      </c>
      <c r="B332" s="11" t="s">
        <v>178</v>
      </c>
      <c r="C332" s="11" t="s">
        <v>734</v>
      </c>
      <c r="E332" s="12">
        <v>1</v>
      </c>
      <c r="F332" s="11" t="s">
        <v>388</v>
      </c>
      <c r="G332" s="30">
        <v>33</v>
      </c>
      <c r="H332" s="15">
        <v>40</v>
      </c>
      <c r="I332" s="15">
        <f t="shared" si="13"/>
        <v>73</v>
      </c>
      <c r="J332" s="12">
        <f>IF(ISBLANK(B332),"",E332*(IF(LEFT(RIGHT(F332,2),1)="2",2,IF(LEFT(RIGHT(F332,2),1)="3",3,IF(LEFT(RIGHT(F332,2),1)="4",4,1)))))</f>
        <v>1</v>
      </c>
      <c r="K332" s="50">
        <f>IF(A332= "",0,MONTH(A332))</f>
        <v>2</v>
      </c>
      <c r="R332" s="52">
        <f t="shared" si="14"/>
        <v>48</v>
      </c>
      <c r="S332" s="10">
        <v>43794</v>
      </c>
    </row>
    <row r="333" spans="1:19" x14ac:dyDescent="0.3">
      <c r="A333" s="10">
        <v>43516</v>
      </c>
      <c r="B333" s="11" t="s">
        <v>441</v>
      </c>
      <c r="C333" s="11" t="s">
        <v>442</v>
      </c>
      <c r="E333" s="12">
        <v>1</v>
      </c>
      <c r="F333" s="11" t="s">
        <v>388</v>
      </c>
      <c r="G333" s="30">
        <v>33</v>
      </c>
      <c r="H333" s="15">
        <v>40</v>
      </c>
      <c r="I333" s="15">
        <f t="shared" si="13"/>
        <v>73</v>
      </c>
      <c r="J333" s="12">
        <f>IF(ISBLANK(B333),"",E333*(IF(LEFT(RIGHT(F333,2),1)="2",2,IF(LEFT(RIGHT(F333,2),1)="3",3,IF(LEFT(RIGHT(F333,2),1)="4",4,1)))))</f>
        <v>1</v>
      </c>
      <c r="K333" s="50">
        <f>IF(A333= "",0,MONTH(A333))</f>
        <v>2</v>
      </c>
      <c r="R333" s="52">
        <f t="shared" si="14"/>
        <v>48</v>
      </c>
      <c r="S333" s="10">
        <v>43795</v>
      </c>
    </row>
    <row r="334" spans="1:19" ht="14.4" thickBot="1" x14ac:dyDescent="0.35">
      <c r="A334" s="86">
        <v>43516</v>
      </c>
      <c r="B334" s="87" t="s">
        <v>226</v>
      </c>
      <c r="C334" s="87" t="s">
        <v>569</v>
      </c>
      <c r="D334" s="87"/>
      <c r="E334" s="90">
        <v>1</v>
      </c>
      <c r="F334" s="87" t="s">
        <v>388</v>
      </c>
      <c r="G334" s="95">
        <v>33</v>
      </c>
      <c r="H334" s="88">
        <v>40</v>
      </c>
      <c r="I334" s="88">
        <f t="shared" si="13"/>
        <v>73</v>
      </c>
      <c r="J334" s="90">
        <f>IF(ISBLANK(B334),"",E334*(IF(LEFT(RIGHT(F334,2),1)="2",2,IF(LEFT(RIGHT(F334,2),1)="3",3,IF(LEFT(RIGHT(F334,2),1)="4",4,1)))))</f>
        <v>1</v>
      </c>
      <c r="K334" s="50">
        <f>IF(A334= "",0,MONTH(A334))</f>
        <v>2</v>
      </c>
      <c r="R334" s="52">
        <f t="shared" si="14"/>
        <v>48</v>
      </c>
      <c r="S334" s="10">
        <v>43796</v>
      </c>
    </row>
    <row r="335" spans="1:19" x14ac:dyDescent="0.3">
      <c r="A335" s="10">
        <v>43517</v>
      </c>
      <c r="B335" s="11" t="s">
        <v>480</v>
      </c>
      <c r="C335" s="11" t="s">
        <v>481</v>
      </c>
      <c r="E335" s="12">
        <v>18</v>
      </c>
      <c r="F335" s="11" t="s">
        <v>388</v>
      </c>
      <c r="G335" s="30">
        <v>594</v>
      </c>
      <c r="H335" s="15">
        <v>180</v>
      </c>
      <c r="I335" s="15">
        <f t="shared" si="13"/>
        <v>774</v>
      </c>
      <c r="J335" s="12">
        <f>IF(ISBLANK(B335),"",E335*(IF(LEFT(RIGHT(F335,2),1)="2",2,IF(LEFT(RIGHT(F335,2),1)="3",3,IF(LEFT(RIGHT(F335,2),1)="4",4,1)))))</f>
        <v>18</v>
      </c>
      <c r="K335" s="50">
        <f>IF(A335= "",0,MONTH(A335))</f>
        <v>2</v>
      </c>
      <c r="R335" s="52">
        <f t="shared" si="14"/>
        <v>48</v>
      </c>
      <c r="S335" s="10">
        <v>43797</v>
      </c>
    </row>
    <row r="336" spans="1:19" x14ac:dyDescent="0.3">
      <c r="A336" s="10">
        <v>43517</v>
      </c>
      <c r="B336" s="11" t="s">
        <v>940</v>
      </c>
      <c r="C336" s="11" t="s">
        <v>1052</v>
      </c>
      <c r="E336" s="12">
        <v>5</v>
      </c>
      <c r="F336" s="11" t="s">
        <v>410</v>
      </c>
      <c r="G336" s="30">
        <v>315</v>
      </c>
      <c r="H336" s="15">
        <v>200</v>
      </c>
      <c r="I336" s="15">
        <f t="shared" si="13"/>
        <v>515</v>
      </c>
      <c r="J336" s="12">
        <f>IF(ISBLANK(B336),"",E336*(IF(LEFT(RIGHT(F336,2),1)="2",2,IF(LEFT(RIGHT(F336,2),1)="3",3,IF(LEFT(RIGHT(F336,2),1)="4",4,1)))))</f>
        <v>10</v>
      </c>
      <c r="K336" s="50">
        <f>IF(A336= "",0,MONTH(A336))</f>
        <v>2</v>
      </c>
      <c r="R336" s="52">
        <f t="shared" si="14"/>
        <v>48</v>
      </c>
      <c r="S336" s="10">
        <v>43798</v>
      </c>
    </row>
    <row r="337" spans="1:19" x14ac:dyDescent="0.3">
      <c r="A337" s="10">
        <v>43517</v>
      </c>
      <c r="B337" s="11" t="s">
        <v>304</v>
      </c>
      <c r="C337" s="11" t="s">
        <v>1956</v>
      </c>
      <c r="D337" s="11">
        <v>61333</v>
      </c>
      <c r="E337" s="12">
        <v>2</v>
      </c>
      <c r="F337" s="53" t="str">
        <f>IF(ISBLANK($D337),"",VLOOKUP($D337,'Boarding Packages'!$A:$H,4,FALSE))</f>
        <v>Std Suite Prem</v>
      </c>
      <c r="G337" s="54">
        <f>IF(ISBLANK($D337),0,E337*VLOOKUP($D337,'Boarding Packages'!$A:$H,8,FALSE))</f>
        <v>96</v>
      </c>
      <c r="I337" s="15">
        <f>IF(ISBLANK(B337),"",SUM(G337:H337))</f>
        <v>96</v>
      </c>
      <c r="J337" s="12">
        <f>IF(ISBLANK(B337),"",E337*(IF(LEFT(RIGHT(F337,2),1)="2",2,IF(LEFT(RIGHT(F337,2),1)="3",3,IF(LEFT(RIGHT(F337,2),1)="4",4,1)))))</f>
        <v>2</v>
      </c>
      <c r="K337" s="50">
        <f>IF(A337= "",0,MONTH(A337))</f>
        <v>2</v>
      </c>
      <c r="R337" s="52">
        <f t="shared" si="14"/>
        <v>49</v>
      </c>
      <c r="S337" s="10">
        <v>43804</v>
      </c>
    </row>
    <row r="338" spans="1:19" x14ac:dyDescent="0.3">
      <c r="A338" s="10">
        <v>43517</v>
      </c>
      <c r="B338" s="11" t="s">
        <v>609</v>
      </c>
      <c r="C338" s="11" t="s">
        <v>610</v>
      </c>
      <c r="E338" s="12">
        <v>1</v>
      </c>
      <c r="F338" s="11" t="s">
        <v>388</v>
      </c>
      <c r="G338" s="30">
        <v>33</v>
      </c>
      <c r="H338" s="15">
        <v>20</v>
      </c>
      <c r="I338" s="15">
        <f t="shared" si="13"/>
        <v>53</v>
      </c>
      <c r="J338" s="12">
        <f>IF(ISBLANK(B338),"",E338*(IF(LEFT(RIGHT(F338,2),1)="2",2,IF(LEFT(RIGHT(F338,2),1)="3",3,IF(LEFT(RIGHT(F338,2),1)="4",4,1)))))</f>
        <v>1</v>
      </c>
      <c r="K338" s="50">
        <f>IF(A338= "",0,MONTH(A338))</f>
        <v>2</v>
      </c>
      <c r="R338" s="52">
        <f t="shared" si="14"/>
        <v>49</v>
      </c>
      <c r="S338" s="10">
        <v>43800</v>
      </c>
    </row>
    <row r="339" spans="1:19" ht="14.4" thickBot="1" x14ac:dyDescent="0.35">
      <c r="A339" s="86">
        <v>43517</v>
      </c>
      <c r="B339" s="87" t="s">
        <v>1053</v>
      </c>
      <c r="C339" s="87" t="s">
        <v>1054</v>
      </c>
      <c r="D339" s="87"/>
      <c r="E339" s="90">
        <v>1</v>
      </c>
      <c r="F339" s="87" t="s">
        <v>388</v>
      </c>
      <c r="G339" s="95">
        <v>33</v>
      </c>
      <c r="H339" s="88">
        <v>20</v>
      </c>
      <c r="I339" s="88">
        <f t="shared" si="13"/>
        <v>53</v>
      </c>
      <c r="J339" s="90">
        <f>IF(ISBLANK(B339),"",E339*(IF(LEFT(RIGHT(F339,2),1)="2",2,IF(LEFT(RIGHT(F339,2),1)="3",3,IF(LEFT(RIGHT(F339,2),1)="4",4,1)))))</f>
        <v>1</v>
      </c>
      <c r="K339" s="50">
        <f>IF(A339= "",0,MONTH(A339))</f>
        <v>2</v>
      </c>
      <c r="R339" s="52">
        <f t="shared" si="14"/>
        <v>49</v>
      </c>
      <c r="S339" s="10">
        <v>43801</v>
      </c>
    </row>
    <row r="340" spans="1:19" x14ac:dyDescent="0.3">
      <c r="A340" s="10">
        <v>43518</v>
      </c>
      <c r="B340" s="11" t="s">
        <v>198</v>
      </c>
      <c r="C340" s="11" t="s">
        <v>1057</v>
      </c>
      <c r="E340" s="12">
        <v>1</v>
      </c>
      <c r="F340" s="11" t="s">
        <v>596</v>
      </c>
      <c r="G340" s="30">
        <v>87</v>
      </c>
      <c r="H340" s="15">
        <v>40</v>
      </c>
      <c r="I340" s="15">
        <f t="shared" si="13"/>
        <v>127</v>
      </c>
      <c r="J340" s="12">
        <f>IF(ISBLANK(B340),"",E340*(IF(LEFT(RIGHT(F340,2),1)="2",2,IF(LEFT(RIGHT(F340,2),1)="3",3,IF(LEFT(RIGHT(F340,2),1)="4",4,1)))))</f>
        <v>2</v>
      </c>
      <c r="K340" s="50">
        <f>IF(A340= "",0,MONTH(A340))</f>
        <v>2</v>
      </c>
      <c r="R340" s="52">
        <f t="shared" si="14"/>
        <v>49</v>
      </c>
      <c r="S340" s="10">
        <v>43802</v>
      </c>
    </row>
    <row r="341" spans="1:19" x14ac:dyDescent="0.3">
      <c r="A341" s="10">
        <v>43518</v>
      </c>
      <c r="B341" s="11" t="s">
        <v>482</v>
      </c>
      <c r="C341" s="11" t="s">
        <v>1058</v>
      </c>
      <c r="E341" s="12">
        <v>2</v>
      </c>
      <c r="F341" s="11" t="s">
        <v>388</v>
      </c>
      <c r="G341" s="30">
        <v>66</v>
      </c>
      <c r="H341" s="15">
        <v>40</v>
      </c>
      <c r="I341" s="15">
        <f t="shared" ref="I341:I355" si="15">IF(ISBLANK(B341),"",SUM(G341:H341))</f>
        <v>106</v>
      </c>
      <c r="J341" s="12">
        <f t="shared" ref="J341:J355" si="16">IF(ISBLANK(B341),"",E341*(IF(LEFT(RIGHT(F341,2),1)="2",2,IF(LEFT(RIGHT(F341,2),1)="3",3,IF(LEFT(RIGHT(F341,2),1)="4",4,1)))))</f>
        <v>2</v>
      </c>
      <c r="K341" s="50">
        <f>IF(A341= "",0,MONTH(A341))</f>
        <v>2</v>
      </c>
      <c r="R341" s="52">
        <f t="shared" si="14"/>
        <v>48</v>
      </c>
      <c r="S341" s="10">
        <v>43799</v>
      </c>
    </row>
    <row r="342" spans="1:19" x14ac:dyDescent="0.3">
      <c r="A342" s="10">
        <v>43518</v>
      </c>
      <c r="B342" s="11" t="s">
        <v>338</v>
      </c>
      <c r="C342" s="11" t="s">
        <v>900</v>
      </c>
      <c r="D342" s="11">
        <v>65788</v>
      </c>
      <c r="E342" s="12">
        <v>2</v>
      </c>
      <c r="F342" s="53" t="str">
        <f>IF(ISBLANK($D342),"",VLOOKUP($D342,'Boarding Packages'!$A:$H,4,FALSE))</f>
        <v>Std Suite Prem</v>
      </c>
      <c r="G342" s="54">
        <f>IF(ISBLANK($D342),0,E342*VLOOKUP($D342,'Boarding Packages'!$A:$H,8,FALSE))</f>
        <v>100</v>
      </c>
      <c r="I342" s="15">
        <f t="shared" si="15"/>
        <v>100</v>
      </c>
      <c r="J342" s="12">
        <f t="shared" si="16"/>
        <v>2</v>
      </c>
      <c r="K342" s="50">
        <f>IF(A342= "",0,MONTH(A342))</f>
        <v>2</v>
      </c>
      <c r="R342" s="52">
        <f t="shared" si="14"/>
        <v>49</v>
      </c>
      <c r="S342" s="10">
        <v>43804</v>
      </c>
    </row>
    <row r="343" spans="1:19" x14ac:dyDescent="0.3">
      <c r="A343" s="10">
        <v>43518</v>
      </c>
      <c r="B343" s="11" t="s">
        <v>338</v>
      </c>
      <c r="C343" s="11" t="s">
        <v>900</v>
      </c>
      <c r="D343" s="11">
        <v>71599</v>
      </c>
      <c r="E343" s="12">
        <v>10</v>
      </c>
      <c r="F343" s="53" t="str">
        <f>IF(ISBLANK($D343),"",VLOOKUP($D343,'Boarding Packages'!$A:$H,4,FALSE))</f>
        <v>Std Suite Prem</v>
      </c>
      <c r="G343" s="54">
        <f>IF(ISBLANK($D343),0,E343*VLOOKUP($D343,'Boarding Packages'!$A:$H,8,FALSE))</f>
        <v>510</v>
      </c>
      <c r="I343" s="15">
        <f t="shared" si="15"/>
        <v>510</v>
      </c>
      <c r="J343" s="12">
        <f t="shared" si="16"/>
        <v>10</v>
      </c>
      <c r="K343" s="50">
        <f>IF(A343= "",0,MONTH(A343))</f>
        <v>2</v>
      </c>
      <c r="R343" s="52">
        <f t="shared" si="14"/>
        <v>49</v>
      </c>
      <c r="S343" s="10">
        <v>43805</v>
      </c>
    </row>
    <row r="344" spans="1:19" x14ac:dyDescent="0.3">
      <c r="A344" s="10">
        <v>43518</v>
      </c>
      <c r="B344" s="11" t="s">
        <v>1063</v>
      </c>
      <c r="C344" s="11" t="s">
        <v>801</v>
      </c>
      <c r="D344" s="11">
        <v>71831</v>
      </c>
      <c r="E344" s="12">
        <v>7</v>
      </c>
      <c r="F344" s="53" t="str">
        <f>IF(ISBLANK($D344),"",VLOOKUP($D344,'Boarding Packages'!$A:$H,4,FALSE))</f>
        <v>Std Suite Prem</v>
      </c>
      <c r="G344" s="54">
        <f>IF(ISBLANK($D344),0,E344*VLOOKUP($D344,'Boarding Packages'!$A:$H,8,FALSE))</f>
        <v>371</v>
      </c>
      <c r="I344" s="15">
        <f t="shared" si="15"/>
        <v>371</v>
      </c>
      <c r="J344" s="12">
        <f t="shared" si="16"/>
        <v>7</v>
      </c>
      <c r="K344" s="50">
        <f>IF(A344= "",0,MONTH(A344))</f>
        <v>2</v>
      </c>
      <c r="R344" s="52">
        <f t="shared" si="14"/>
        <v>49</v>
      </c>
      <c r="S344" s="10">
        <v>43805</v>
      </c>
    </row>
    <row r="345" spans="1:19" x14ac:dyDescent="0.3">
      <c r="A345" s="10">
        <v>43518</v>
      </c>
      <c r="B345" s="11" t="s">
        <v>177</v>
      </c>
      <c r="C345" s="11" t="s">
        <v>417</v>
      </c>
      <c r="D345" s="11">
        <v>68759</v>
      </c>
      <c r="E345" s="12">
        <v>1</v>
      </c>
      <c r="F345" s="53" t="str">
        <f>IF(ISBLANK($D345),"",VLOOKUP($D345,'Boarding Packages'!$A:$H,4,FALSE))</f>
        <v>Std Suite Prem</v>
      </c>
      <c r="G345" s="54">
        <f>IF(ISBLANK($D345),0,E345*VLOOKUP($D345,'Boarding Packages'!$A:$H,8,FALSE))</f>
        <v>50</v>
      </c>
      <c r="I345" s="15">
        <f t="shared" si="15"/>
        <v>50</v>
      </c>
      <c r="J345" s="12">
        <f t="shared" si="16"/>
        <v>1</v>
      </c>
      <c r="K345" s="50">
        <f>IF(A345= "",0,MONTH(A345))</f>
        <v>2</v>
      </c>
      <c r="R345" s="52">
        <f t="shared" si="14"/>
        <v>48</v>
      </c>
      <c r="S345" s="10">
        <v>43799</v>
      </c>
    </row>
    <row r="346" spans="1:19" ht="14.4" thickBot="1" x14ac:dyDescent="0.35">
      <c r="A346" s="86">
        <v>43518</v>
      </c>
      <c r="B346" s="87" t="s">
        <v>170</v>
      </c>
      <c r="C346" s="87" t="s">
        <v>710</v>
      </c>
      <c r="D346" s="87">
        <v>61431</v>
      </c>
      <c r="E346" s="90">
        <v>1</v>
      </c>
      <c r="F346" s="87" t="str">
        <f>IF(ISBLANK($D346),"",VLOOKUP($D346,'Boarding Packages'!$A:$H,4,FALSE))</f>
        <v>Std Suite Prem</v>
      </c>
      <c r="G346" s="95">
        <f>IF(ISBLANK($D346),0,E346*VLOOKUP($D346,'Boarding Packages'!$A:$H,8,FALSE))</f>
        <v>48</v>
      </c>
      <c r="H346" s="88"/>
      <c r="I346" s="88">
        <f t="shared" si="15"/>
        <v>48</v>
      </c>
      <c r="J346" s="90">
        <f t="shared" si="16"/>
        <v>1</v>
      </c>
      <c r="K346" s="50">
        <f>IF(A346= "",0,MONTH(A346))</f>
        <v>2</v>
      </c>
      <c r="R346" s="52">
        <f t="shared" si="14"/>
        <v>48</v>
      </c>
      <c r="S346" s="10">
        <v>43799</v>
      </c>
    </row>
    <row r="347" spans="1:19" x14ac:dyDescent="0.3">
      <c r="A347" s="10">
        <v>43519</v>
      </c>
      <c r="B347" s="11" t="s">
        <v>1064</v>
      </c>
      <c r="C347" s="11" t="s">
        <v>592</v>
      </c>
      <c r="D347" s="11">
        <v>71890</v>
      </c>
      <c r="E347" s="12">
        <v>7</v>
      </c>
      <c r="F347" s="53" t="str">
        <f>IF(ISBLANK($D347),"",VLOOKUP($D347,'Boarding Packages'!$A:$H,4,FALSE))</f>
        <v>Std Suite Prem</v>
      </c>
      <c r="G347" s="54">
        <f>IF(ISBLANK($D347),0,E347*VLOOKUP($D347,'Boarding Packages'!$A:$H,8,FALSE))</f>
        <v>371</v>
      </c>
      <c r="I347" s="15">
        <f t="shared" si="15"/>
        <v>371</v>
      </c>
      <c r="J347" s="12">
        <f t="shared" si="16"/>
        <v>7</v>
      </c>
      <c r="K347" s="50">
        <f>IF(A347= "",0,MONTH(A347))</f>
        <v>2</v>
      </c>
      <c r="R347" s="52">
        <f t="shared" si="14"/>
        <v>49</v>
      </c>
      <c r="S347" s="10">
        <v>43804</v>
      </c>
    </row>
    <row r="348" spans="1:19" x14ac:dyDescent="0.3">
      <c r="A348" s="10">
        <v>43519</v>
      </c>
      <c r="B348" s="11" t="s">
        <v>1065</v>
      </c>
      <c r="C348" s="11" t="s">
        <v>1066</v>
      </c>
      <c r="E348" s="12">
        <v>9</v>
      </c>
      <c r="F348" s="11" t="s">
        <v>388</v>
      </c>
      <c r="G348" s="30">
        <v>297</v>
      </c>
      <c r="H348" s="15">
        <v>80</v>
      </c>
      <c r="I348" s="15">
        <f t="shared" si="15"/>
        <v>377</v>
      </c>
      <c r="J348" s="12">
        <f t="shared" si="16"/>
        <v>9</v>
      </c>
      <c r="K348" s="50">
        <f>IF(A348= "",0,MONTH(A348))</f>
        <v>2</v>
      </c>
      <c r="R348" s="52">
        <f t="shared" si="14"/>
        <v>48</v>
      </c>
      <c r="S348" s="10">
        <v>43799</v>
      </c>
    </row>
    <row r="349" spans="1:19" x14ac:dyDescent="0.3">
      <c r="A349" s="10">
        <v>43519</v>
      </c>
      <c r="B349" s="11" t="s">
        <v>163</v>
      </c>
      <c r="C349" s="11" t="s">
        <v>593</v>
      </c>
      <c r="E349" s="12">
        <v>4</v>
      </c>
      <c r="F349" s="11" t="s">
        <v>393</v>
      </c>
      <c r="G349" s="30">
        <v>168</v>
      </c>
      <c r="H349" s="15">
        <v>80</v>
      </c>
      <c r="I349" s="15">
        <f t="shared" si="15"/>
        <v>248</v>
      </c>
      <c r="J349" s="12">
        <f t="shared" si="16"/>
        <v>4</v>
      </c>
      <c r="K349" s="50">
        <f>IF(A349= "",0,MONTH(A349))</f>
        <v>2</v>
      </c>
      <c r="R349" s="52">
        <f t="shared" si="14"/>
        <v>48</v>
      </c>
      <c r="S349" s="10">
        <v>43793</v>
      </c>
    </row>
    <row r="350" spans="1:19" x14ac:dyDescent="0.3">
      <c r="A350" s="10">
        <v>43519</v>
      </c>
      <c r="B350" s="11" t="s">
        <v>256</v>
      </c>
      <c r="C350" s="11" t="s">
        <v>1067</v>
      </c>
      <c r="D350" s="11">
        <v>65055</v>
      </c>
      <c r="E350" s="12">
        <v>1</v>
      </c>
      <c r="F350" s="53" t="str">
        <f>IF(ISBLANK($D350),"",VLOOKUP($D350,'Boarding Packages'!$A:$H,4,FALSE))</f>
        <v>Std Suite Prem</v>
      </c>
      <c r="G350" s="54">
        <f>IF(ISBLANK($D350),0,E350*VLOOKUP($D350,'Boarding Packages'!$A:$H,8,FALSE))</f>
        <v>50</v>
      </c>
      <c r="I350" s="15">
        <f t="shared" si="15"/>
        <v>50</v>
      </c>
      <c r="J350" s="12">
        <f t="shared" si="16"/>
        <v>1</v>
      </c>
      <c r="K350" s="50">
        <f>IF(A350= "",0,MONTH(A350))</f>
        <v>2</v>
      </c>
      <c r="R350" s="52">
        <f t="shared" si="14"/>
        <v>50</v>
      </c>
      <c r="S350" s="10">
        <v>43812</v>
      </c>
    </row>
    <row r="351" spans="1:19" ht="14.4" thickBot="1" x14ac:dyDescent="0.35">
      <c r="A351" s="86">
        <v>43519</v>
      </c>
      <c r="B351" s="87" t="s">
        <v>441</v>
      </c>
      <c r="C351" s="87" t="s">
        <v>888</v>
      </c>
      <c r="D351" s="87"/>
      <c r="E351" s="90">
        <v>1</v>
      </c>
      <c r="F351" s="87" t="s">
        <v>388</v>
      </c>
      <c r="G351" s="95">
        <v>33</v>
      </c>
      <c r="H351" s="88">
        <v>20</v>
      </c>
      <c r="I351" s="88">
        <f t="shared" si="15"/>
        <v>53</v>
      </c>
      <c r="J351" s="90">
        <f t="shared" si="16"/>
        <v>1</v>
      </c>
      <c r="K351" s="50">
        <f>IF(A351= "",0,MONTH(A351))</f>
        <v>2</v>
      </c>
      <c r="R351" s="52">
        <f t="shared" si="14"/>
        <v>50</v>
      </c>
      <c r="S351" s="10">
        <v>43813</v>
      </c>
    </row>
    <row r="352" spans="1:19" x14ac:dyDescent="0.3">
      <c r="A352" s="10">
        <v>43520</v>
      </c>
      <c r="B352" s="11" t="s">
        <v>1022</v>
      </c>
      <c r="C352" s="11" t="s">
        <v>808</v>
      </c>
      <c r="D352" s="11">
        <v>71900</v>
      </c>
      <c r="E352" s="12">
        <v>7</v>
      </c>
      <c r="F352" s="53" t="str">
        <f>IF(ISBLANK($D352),"",VLOOKUP($D352,'Boarding Packages'!$A:$H,4,FALSE))</f>
        <v>Std Suite Prem</v>
      </c>
      <c r="G352" s="54">
        <f>IF(ISBLANK($D352),0,E352*VLOOKUP($D352,'Boarding Packages'!$A:$H,8,FALSE))</f>
        <v>371</v>
      </c>
      <c r="I352" s="15">
        <f t="shared" si="15"/>
        <v>371</v>
      </c>
      <c r="J352" s="12">
        <f t="shared" si="16"/>
        <v>7</v>
      </c>
      <c r="K352" s="50">
        <f>IF(A352= "",0,MONTH(A352))</f>
        <v>2</v>
      </c>
      <c r="R352" s="52">
        <f t="shared" si="14"/>
        <v>51</v>
      </c>
      <c r="S352" s="10">
        <v>43814</v>
      </c>
    </row>
    <row r="353" spans="1:19" x14ac:dyDescent="0.3">
      <c r="A353" s="10">
        <v>43520</v>
      </c>
      <c r="B353" s="11" t="s">
        <v>133</v>
      </c>
      <c r="C353" s="11" t="s">
        <v>712</v>
      </c>
      <c r="E353" s="12">
        <v>1</v>
      </c>
      <c r="F353" s="11" t="s">
        <v>388</v>
      </c>
      <c r="G353" s="30">
        <v>33</v>
      </c>
      <c r="H353" s="15">
        <v>20</v>
      </c>
      <c r="I353" s="15">
        <f t="shared" si="15"/>
        <v>53</v>
      </c>
      <c r="J353" s="12">
        <f t="shared" si="16"/>
        <v>1</v>
      </c>
      <c r="K353" s="50">
        <f>IF(A353= "",0,MONTH(A353))</f>
        <v>2</v>
      </c>
      <c r="R353" s="52">
        <f t="shared" si="14"/>
        <v>51</v>
      </c>
      <c r="S353" s="10">
        <v>43815</v>
      </c>
    </row>
    <row r="354" spans="1:19" x14ac:dyDescent="0.3">
      <c r="A354" s="10">
        <v>43520</v>
      </c>
      <c r="B354" s="11" t="s">
        <v>1073</v>
      </c>
      <c r="C354" s="11" t="s">
        <v>1074</v>
      </c>
      <c r="D354" s="11">
        <v>71940</v>
      </c>
      <c r="E354" s="12">
        <v>7</v>
      </c>
      <c r="F354" s="53" t="str">
        <f>IF(ISBLANK($D354),"",VLOOKUP($D354,'Boarding Packages'!$A:$H,4,FALSE))</f>
        <v>Std Suite Prem</v>
      </c>
      <c r="G354" s="54">
        <f>IF(ISBLANK($D354),0,E354*VLOOKUP($D354,'Boarding Packages'!$A:$H,8,FALSE))</f>
        <v>371</v>
      </c>
      <c r="I354" s="15">
        <f t="shared" si="15"/>
        <v>371</v>
      </c>
      <c r="J354" s="12">
        <f t="shared" si="16"/>
        <v>7</v>
      </c>
      <c r="K354" s="50">
        <f>IF(A354= "",0,MONTH(A354))</f>
        <v>2</v>
      </c>
      <c r="R354" s="52">
        <f t="shared" si="14"/>
        <v>51</v>
      </c>
      <c r="S354" s="10">
        <v>43816</v>
      </c>
    </row>
    <row r="355" spans="1:19" x14ac:dyDescent="0.3">
      <c r="A355" s="10">
        <v>43520</v>
      </c>
      <c r="B355" s="11" t="s">
        <v>1073</v>
      </c>
      <c r="C355" s="11" t="s">
        <v>1074</v>
      </c>
      <c r="E355" s="12">
        <v>1</v>
      </c>
      <c r="F355" s="11" t="s">
        <v>388</v>
      </c>
      <c r="G355" s="30">
        <v>33</v>
      </c>
      <c r="H355" s="15">
        <v>20</v>
      </c>
      <c r="I355" s="15">
        <f t="shared" si="15"/>
        <v>53</v>
      </c>
      <c r="J355" s="12">
        <f t="shared" si="16"/>
        <v>1</v>
      </c>
      <c r="K355" s="50">
        <f>IF(A355= "",0,MONTH(A355))</f>
        <v>2</v>
      </c>
      <c r="R355" s="52">
        <f t="shared" si="14"/>
        <v>51</v>
      </c>
      <c r="S355" s="10">
        <v>43817</v>
      </c>
    </row>
    <row r="356" spans="1:19" x14ac:dyDescent="0.3">
      <c r="A356" s="10">
        <v>43520</v>
      </c>
      <c r="B356" s="11" t="s">
        <v>494</v>
      </c>
      <c r="C356" s="11" t="s">
        <v>495</v>
      </c>
      <c r="E356" s="12">
        <v>1</v>
      </c>
      <c r="F356" s="11" t="s">
        <v>407</v>
      </c>
      <c r="G356" s="30">
        <v>72</v>
      </c>
      <c r="H356" s="15">
        <v>40</v>
      </c>
      <c r="I356" s="15">
        <f t="shared" ref="I356:I417" si="17">IF(ISBLANK(B356),"",SUM(G356:H356))</f>
        <v>112</v>
      </c>
      <c r="J356" s="12">
        <f t="shared" ref="J356:J418" si="18">IF(ISBLANK(B356),"",E356*(IF(LEFT(RIGHT(F356,2),1)="2",2,IF(LEFT(RIGHT(F356,2),1)="3",3,IF(LEFT(RIGHT(F356,2),1)="4",4,1)))))</f>
        <v>2</v>
      </c>
      <c r="K356" s="50">
        <f>IF(A356= "",0,MONTH(A356))</f>
        <v>2</v>
      </c>
      <c r="R356" s="52">
        <f t="shared" si="14"/>
        <v>51</v>
      </c>
      <c r="S356" s="10">
        <v>43818</v>
      </c>
    </row>
    <row r="357" spans="1:19" x14ac:dyDescent="0.3">
      <c r="A357" s="10">
        <v>43520</v>
      </c>
      <c r="B357" s="11" t="s">
        <v>499</v>
      </c>
      <c r="C357" s="11" t="s">
        <v>478</v>
      </c>
      <c r="E357" s="12">
        <v>3</v>
      </c>
      <c r="F357" s="11" t="s">
        <v>388</v>
      </c>
      <c r="G357" s="30">
        <v>99</v>
      </c>
      <c r="I357" s="15">
        <f t="shared" si="17"/>
        <v>99</v>
      </c>
      <c r="J357" s="12">
        <f t="shared" si="18"/>
        <v>3</v>
      </c>
      <c r="K357" s="50">
        <f>IF(A357= "",0,MONTH(A357))</f>
        <v>2</v>
      </c>
      <c r="R357" s="52">
        <f t="shared" si="14"/>
        <v>51</v>
      </c>
      <c r="S357" s="10">
        <v>43819</v>
      </c>
    </row>
    <row r="358" spans="1:19" x14ac:dyDescent="0.3">
      <c r="A358" s="10">
        <v>43520</v>
      </c>
      <c r="B358" s="11" t="s">
        <v>1075</v>
      </c>
      <c r="C358" s="11" t="s">
        <v>1076</v>
      </c>
      <c r="E358" s="12">
        <v>2</v>
      </c>
      <c r="F358" s="11" t="s">
        <v>388</v>
      </c>
      <c r="G358" s="30">
        <v>66</v>
      </c>
      <c r="H358" s="15">
        <v>40</v>
      </c>
      <c r="I358" s="15">
        <f t="shared" si="17"/>
        <v>106</v>
      </c>
      <c r="J358" s="12">
        <f t="shared" si="18"/>
        <v>2</v>
      </c>
      <c r="K358" s="50">
        <f>IF(A358= "",0,MONTH(A358))</f>
        <v>2</v>
      </c>
      <c r="R358" s="52">
        <f t="shared" si="14"/>
        <v>51</v>
      </c>
      <c r="S358" s="10">
        <v>43820</v>
      </c>
    </row>
    <row r="359" spans="1:19" x14ac:dyDescent="0.3">
      <c r="A359" s="10">
        <v>43520</v>
      </c>
      <c r="B359" s="11" t="s">
        <v>286</v>
      </c>
      <c r="C359" s="11" t="s">
        <v>1077</v>
      </c>
      <c r="D359" s="11">
        <v>63805</v>
      </c>
      <c r="E359" s="12">
        <v>1</v>
      </c>
      <c r="F359" s="53" t="str">
        <f>IF(ISBLANK($D359),"",VLOOKUP($D359,'Boarding Packages'!$A:$H,4,FALSE))</f>
        <v>Std Suite Prem</v>
      </c>
      <c r="G359" s="54">
        <f>IF(ISBLANK($D359),0,E359*VLOOKUP($D359,'Boarding Packages'!$A:$H,8,FALSE))</f>
        <v>50</v>
      </c>
      <c r="I359" s="15">
        <f>IF(ISBLANK(B359),"",SUM(G359:H359))</f>
        <v>50</v>
      </c>
      <c r="J359" s="12">
        <f t="shared" si="18"/>
        <v>1</v>
      </c>
      <c r="K359" s="50">
        <f>IF(A359= "",0,MONTH(A359))</f>
        <v>2</v>
      </c>
      <c r="R359" s="52">
        <f t="shared" si="14"/>
        <v>52</v>
      </c>
      <c r="S359" s="10">
        <v>43821</v>
      </c>
    </row>
    <row r="360" spans="1:19" x14ac:dyDescent="0.3">
      <c r="A360" s="10">
        <v>43520</v>
      </c>
      <c r="B360" s="11" t="s">
        <v>617</v>
      </c>
      <c r="C360" s="11" t="s">
        <v>618</v>
      </c>
      <c r="E360" s="12">
        <v>1</v>
      </c>
      <c r="F360" s="11" t="s">
        <v>388</v>
      </c>
      <c r="G360" s="30">
        <v>33</v>
      </c>
      <c r="H360" s="15">
        <v>40</v>
      </c>
      <c r="I360" s="15">
        <f t="shared" si="17"/>
        <v>73</v>
      </c>
      <c r="J360" s="12">
        <f t="shared" si="18"/>
        <v>1</v>
      </c>
      <c r="K360" s="50">
        <f>IF(A360= "",0,MONTH(A360))</f>
        <v>2</v>
      </c>
      <c r="R360" s="52">
        <f t="shared" si="14"/>
        <v>52</v>
      </c>
      <c r="S360" s="10">
        <v>43822</v>
      </c>
    </row>
    <row r="361" spans="1:19" x14ac:dyDescent="0.3">
      <c r="A361" s="10">
        <v>43520</v>
      </c>
      <c r="B361" s="11" t="s">
        <v>206</v>
      </c>
      <c r="C361" s="11" t="s">
        <v>424</v>
      </c>
      <c r="D361" s="11">
        <v>68267</v>
      </c>
      <c r="E361" s="12">
        <v>1</v>
      </c>
      <c r="F361" s="53" t="str">
        <f>IF(ISBLANK($D361),"",VLOOKUP($D361,'Boarding Packages'!$A:$H,4,FALSE))</f>
        <v>Std Suite Prem</v>
      </c>
      <c r="G361" s="54">
        <f>IF(ISBLANK($D361),0,E361*VLOOKUP($D361,'Boarding Packages'!$A:$H,8,FALSE))</f>
        <v>48</v>
      </c>
      <c r="I361" s="15">
        <f>IF(ISBLANK(B361),"",SUM(G361:H361))</f>
        <v>48</v>
      </c>
      <c r="J361" s="12">
        <f t="shared" si="18"/>
        <v>1</v>
      </c>
      <c r="K361" s="50">
        <f>IF(A361= "",0,MONTH(A361))</f>
        <v>2</v>
      </c>
      <c r="R361" s="52">
        <f t="shared" si="14"/>
        <v>52</v>
      </c>
      <c r="S361" s="10">
        <v>43823</v>
      </c>
    </row>
    <row r="362" spans="1:19" x14ac:dyDescent="0.3">
      <c r="A362" s="10">
        <v>43520</v>
      </c>
      <c r="B362" s="11" t="s">
        <v>1079</v>
      </c>
      <c r="C362" s="11" t="s">
        <v>1080</v>
      </c>
      <c r="E362" s="12">
        <v>3</v>
      </c>
      <c r="F362" s="11" t="s">
        <v>410</v>
      </c>
      <c r="G362" s="30">
        <v>189</v>
      </c>
      <c r="I362" s="15">
        <f t="shared" si="17"/>
        <v>189</v>
      </c>
      <c r="J362" s="12">
        <f t="shared" si="18"/>
        <v>6</v>
      </c>
      <c r="K362" s="50">
        <f>IF(A362= "",0,MONTH(A362))</f>
        <v>2</v>
      </c>
      <c r="R362" s="52">
        <f t="shared" si="14"/>
        <v>52</v>
      </c>
      <c r="S362" s="10">
        <v>43824</v>
      </c>
    </row>
    <row r="363" spans="1:19" ht="14.4" thickBot="1" x14ac:dyDescent="0.35">
      <c r="A363" s="86">
        <v>43520</v>
      </c>
      <c r="B363" s="87" t="s">
        <v>459</v>
      </c>
      <c r="C363" s="87" t="s">
        <v>460</v>
      </c>
      <c r="D363" s="87"/>
      <c r="E363" s="90">
        <v>1</v>
      </c>
      <c r="F363" s="87" t="s">
        <v>393</v>
      </c>
      <c r="G363" s="95">
        <v>42</v>
      </c>
      <c r="H363" s="88">
        <v>20</v>
      </c>
      <c r="I363" s="88">
        <f t="shared" si="17"/>
        <v>62</v>
      </c>
      <c r="J363" s="90">
        <f t="shared" si="18"/>
        <v>1</v>
      </c>
      <c r="K363" s="50">
        <f>IF(A363= "",0,MONTH(A363))</f>
        <v>2</v>
      </c>
      <c r="R363" s="52">
        <f t="shared" si="14"/>
        <v>52</v>
      </c>
      <c r="S363" s="10">
        <v>43825</v>
      </c>
    </row>
    <row r="364" spans="1:19" x14ac:dyDescent="0.3">
      <c r="A364" s="10">
        <v>43521</v>
      </c>
      <c r="B364" s="11" t="s">
        <v>565</v>
      </c>
      <c r="C364" s="11" t="s">
        <v>566</v>
      </c>
      <c r="E364" s="12">
        <v>2</v>
      </c>
      <c r="F364" s="11" t="s">
        <v>388</v>
      </c>
      <c r="G364" s="30">
        <v>66</v>
      </c>
      <c r="H364" s="15">
        <v>40</v>
      </c>
      <c r="I364" s="15">
        <f t="shared" si="17"/>
        <v>106</v>
      </c>
      <c r="J364" s="12">
        <f t="shared" si="18"/>
        <v>2</v>
      </c>
      <c r="K364" s="50">
        <f>IF(A364= "",0,MONTH(A364))</f>
        <v>2</v>
      </c>
      <c r="R364" s="52">
        <f t="shared" si="14"/>
        <v>52</v>
      </c>
      <c r="S364" s="10">
        <v>43826</v>
      </c>
    </row>
    <row r="365" spans="1:19" x14ac:dyDescent="0.3">
      <c r="A365" s="10">
        <v>43521</v>
      </c>
      <c r="B365" s="11" t="s">
        <v>367</v>
      </c>
      <c r="C365" s="11" t="s">
        <v>1081</v>
      </c>
      <c r="D365" s="11">
        <v>70716</v>
      </c>
      <c r="E365" s="12">
        <v>3</v>
      </c>
      <c r="F365" s="53" t="str">
        <f>IF(ISBLANK($D365),"",VLOOKUP($D365,'Boarding Packages'!$A:$H,4,FALSE))</f>
        <v>Std Suite Prem</v>
      </c>
      <c r="G365" s="54">
        <f>IF(ISBLANK($D365),0,E365*VLOOKUP($D365,'Boarding Packages'!$A:$H,8,FALSE))</f>
        <v>159</v>
      </c>
      <c r="I365" s="15">
        <f>IF(ISBLANK(B365),"",SUM(G365:H365))</f>
        <v>159</v>
      </c>
      <c r="J365" s="12">
        <f>IF(ISBLANK(B365),"",E365*(IF(LEFT(RIGHT(F365,2),1)="2",2,IF(LEFT(RIGHT(F365,2),1)="3",3,IF(LEFT(RIGHT(F365,2),1)="4",4,1)))))</f>
        <v>3</v>
      </c>
      <c r="K365" s="50">
        <f>IF(A365= "",0,MONTH(A365))</f>
        <v>2</v>
      </c>
      <c r="R365" s="52">
        <f t="shared" si="14"/>
        <v>52</v>
      </c>
      <c r="S365" s="10">
        <v>43827</v>
      </c>
    </row>
    <row r="366" spans="1:19" x14ac:dyDescent="0.3">
      <c r="A366" s="10">
        <v>43521</v>
      </c>
      <c r="B366" s="11" t="s">
        <v>904</v>
      </c>
      <c r="C366" s="11" t="s">
        <v>638</v>
      </c>
      <c r="E366" s="12">
        <v>3</v>
      </c>
      <c r="F366" s="11" t="s">
        <v>393</v>
      </c>
      <c r="G366" s="30">
        <v>126</v>
      </c>
      <c r="H366" s="15">
        <v>60</v>
      </c>
      <c r="I366" s="15">
        <f t="shared" si="17"/>
        <v>186</v>
      </c>
      <c r="J366" s="12">
        <f t="shared" si="18"/>
        <v>3</v>
      </c>
      <c r="K366" s="50">
        <f>IF(A366= "",0,MONTH(A366))</f>
        <v>2</v>
      </c>
      <c r="R366" s="52">
        <f t="shared" si="14"/>
        <v>53</v>
      </c>
      <c r="S366" s="10">
        <v>43828</v>
      </c>
    </row>
    <row r="367" spans="1:19" x14ac:dyDescent="0.3">
      <c r="A367" s="10">
        <v>43521</v>
      </c>
      <c r="B367" s="11" t="s">
        <v>762</v>
      </c>
      <c r="C367" s="11" t="s">
        <v>763</v>
      </c>
      <c r="E367" s="12">
        <v>2</v>
      </c>
      <c r="F367" s="11" t="s">
        <v>388</v>
      </c>
      <c r="G367" s="30">
        <v>66</v>
      </c>
      <c r="H367" s="15">
        <v>40</v>
      </c>
      <c r="I367" s="15">
        <f t="shared" si="17"/>
        <v>106</v>
      </c>
      <c r="J367" s="12">
        <f t="shared" si="18"/>
        <v>2</v>
      </c>
      <c r="K367" s="50">
        <f>IF(A367= "",0,MONTH(A367))</f>
        <v>2</v>
      </c>
      <c r="R367" s="52">
        <f t="shared" si="14"/>
        <v>53</v>
      </c>
      <c r="S367" s="10">
        <v>43829</v>
      </c>
    </row>
    <row r="368" spans="1:19" x14ac:dyDescent="0.3">
      <c r="A368" s="10">
        <v>43521</v>
      </c>
      <c r="B368" s="11" t="s">
        <v>1082</v>
      </c>
      <c r="C368" s="11" t="s">
        <v>1083</v>
      </c>
      <c r="E368" s="12">
        <v>2</v>
      </c>
      <c r="F368" s="11" t="s">
        <v>596</v>
      </c>
      <c r="G368" s="30">
        <v>174</v>
      </c>
      <c r="H368" s="15">
        <v>80</v>
      </c>
      <c r="I368" s="15">
        <f t="shared" si="17"/>
        <v>254</v>
      </c>
      <c r="J368" s="12">
        <f t="shared" si="18"/>
        <v>4</v>
      </c>
      <c r="K368" s="50">
        <f>IF(A368= "",0,MONTH(A368))</f>
        <v>2</v>
      </c>
      <c r="R368" s="52">
        <f t="shared" si="14"/>
        <v>53</v>
      </c>
      <c r="S368" s="10">
        <v>43830</v>
      </c>
    </row>
    <row r="369" spans="1:18" x14ac:dyDescent="0.3">
      <c r="A369" s="10">
        <v>43521</v>
      </c>
      <c r="B369" s="11" t="s">
        <v>150</v>
      </c>
      <c r="C369" s="11" t="s">
        <v>461</v>
      </c>
      <c r="E369" s="12">
        <v>1</v>
      </c>
      <c r="F369" s="11" t="s">
        <v>388</v>
      </c>
      <c r="G369" s="30">
        <v>33</v>
      </c>
      <c r="H369" s="15">
        <v>40</v>
      </c>
      <c r="I369" s="15">
        <f t="shared" si="17"/>
        <v>73</v>
      </c>
      <c r="J369" s="12">
        <f t="shared" si="18"/>
        <v>1</v>
      </c>
      <c r="K369" s="50">
        <f>IF(A369= "",0,MONTH(A369))</f>
        <v>2</v>
      </c>
    </row>
    <row r="370" spans="1:18" x14ac:dyDescent="0.3">
      <c r="A370" s="10">
        <v>43521</v>
      </c>
      <c r="B370" s="11" t="s">
        <v>836</v>
      </c>
      <c r="C370" s="11" t="s">
        <v>498</v>
      </c>
      <c r="D370" s="11">
        <v>71938</v>
      </c>
      <c r="E370" s="12">
        <v>7</v>
      </c>
      <c r="F370" s="53" t="str">
        <f>IF(ISBLANK($D370),"",VLOOKUP($D370,'Boarding Packages'!$A:$H,4,FALSE))</f>
        <v>Std Suite Prem</v>
      </c>
      <c r="G370" s="54">
        <f>IF(ISBLANK($D370),0,E370*VLOOKUP($D370,'Boarding Packages'!$A:$H,8,FALSE))</f>
        <v>371</v>
      </c>
      <c r="I370" s="15">
        <f>IF(ISBLANK(B370),"",SUM(G370:H370))</f>
        <v>371</v>
      </c>
      <c r="J370" s="12">
        <f>IF(ISBLANK(B370),"",E370*(IF(LEFT(RIGHT(F370,2),1)="2",2,IF(LEFT(RIGHT(F370,2),1)="3",3,IF(LEFT(RIGHT(F370,2),1)="4",4,1)))))</f>
        <v>7</v>
      </c>
      <c r="K370" s="50">
        <f>IF(A370= "",0,MONTH(A370))</f>
        <v>2</v>
      </c>
    </row>
    <row r="371" spans="1:18" x14ac:dyDescent="0.3">
      <c r="A371" s="10">
        <v>43521</v>
      </c>
      <c r="B371" s="11" t="s">
        <v>530</v>
      </c>
      <c r="C371" s="11" t="s">
        <v>531</v>
      </c>
      <c r="E371" s="12">
        <v>6</v>
      </c>
      <c r="F371" s="11" t="s">
        <v>388</v>
      </c>
      <c r="G371" s="30">
        <v>198</v>
      </c>
      <c r="H371" s="15">
        <v>120</v>
      </c>
      <c r="I371" s="15">
        <f t="shared" si="17"/>
        <v>318</v>
      </c>
      <c r="J371" s="12">
        <f t="shared" si="18"/>
        <v>6</v>
      </c>
      <c r="K371" s="50">
        <f>IF(A371= "",0,MONTH(A371))</f>
        <v>2</v>
      </c>
    </row>
    <row r="372" spans="1:18" ht="14.4" thickBot="1" x14ac:dyDescent="0.35">
      <c r="A372" s="86">
        <v>43521</v>
      </c>
      <c r="B372" s="87" t="s">
        <v>847</v>
      </c>
      <c r="C372" s="87" t="s">
        <v>1084</v>
      </c>
      <c r="D372" s="87"/>
      <c r="E372" s="90">
        <v>3</v>
      </c>
      <c r="F372" s="87" t="s">
        <v>388</v>
      </c>
      <c r="G372" s="95">
        <v>99</v>
      </c>
      <c r="H372" s="88">
        <v>80</v>
      </c>
      <c r="I372" s="88">
        <f t="shared" si="17"/>
        <v>179</v>
      </c>
      <c r="J372" s="90">
        <f t="shared" si="18"/>
        <v>3</v>
      </c>
      <c r="K372" s="50">
        <f>IF(A372= "",0,MONTH(A372))</f>
        <v>2</v>
      </c>
    </row>
    <row r="373" spans="1:18" x14ac:dyDescent="0.3">
      <c r="A373" s="10">
        <v>43522</v>
      </c>
      <c r="B373" s="11" t="s">
        <v>1089</v>
      </c>
      <c r="C373" s="11" t="s">
        <v>1090</v>
      </c>
      <c r="D373" s="11">
        <v>71875</v>
      </c>
      <c r="E373" s="12">
        <v>7</v>
      </c>
      <c r="F373" s="53" t="str">
        <f>IF(ISBLANK($D373),"",VLOOKUP($D373,'Boarding Packages'!$A:$H,4,FALSE))</f>
        <v>Std Suite Prem</v>
      </c>
      <c r="G373" s="54">
        <f>IF(ISBLANK($D373),0,E373*VLOOKUP($D373,'Boarding Packages'!$A:$H,8,FALSE))</f>
        <v>371</v>
      </c>
      <c r="I373" s="15">
        <f>IF(ISBLANK(B373),"",SUM(G373:H373))</f>
        <v>371</v>
      </c>
      <c r="J373" s="12">
        <f t="shared" si="18"/>
        <v>7</v>
      </c>
      <c r="K373" s="50">
        <f>IF(A373= "",0,MONTH(A373))</f>
        <v>2</v>
      </c>
    </row>
    <row r="374" spans="1:18" x14ac:dyDescent="0.3">
      <c r="A374" s="10">
        <v>43522</v>
      </c>
      <c r="B374" s="11" t="s">
        <v>1089</v>
      </c>
      <c r="C374" s="11" t="s">
        <v>1090</v>
      </c>
      <c r="E374" s="12">
        <v>3</v>
      </c>
      <c r="F374" s="11" t="s">
        <v>388</v>
      </c>
      <c r="G374" s="30">
        <v>99</v>
      </c>
      <c r="I374" s="15">
        <f t="shared" si="17"/>
        <v>99</v>
      </c>
      <c r="J374" s="12">
        <f t="shared" si="18"/>
        <v>3</v>
      </c>
      <c r="K374" s="50">
        <f>IF(A374= "",0,MONTH(A374))</f>
        <v>2</v>
      </c>
    </row>
    <row r="375" spans="1:18" x14ac:dyDescent="0.3">
      <c r="A375" s="10">
        <v>43522</v>
      </c>
      <c r="B375" s="11" t="s">
        <v>352</v>
      </c>
      <c r="C375" s="11" t="s">
        <v>1091</v>
      </c>
      <c r="D375" s="11">
        <v>68780</v>
      </c>
      <c r="E375" s="12">
        <v>3</v>
      </c>
      <c r="F375" s="53" t="str">
        <f>IF(ISBLANK($D375),"",VLOOKUP($D375,'Boarding Packages'!$A:$H,4,FALSE))</f>
        <v>In/Out Suite Prem (2)</v>
      </c>
      <c r="G375" s="54">
        <f>IF(ISBLANK($D375),0,E375*VLOOKUP($D375,'Boarding Packages'!$A:$H,8,FALSE))</f>
        <v>357</v>
      </c>
      <c r="H375" s="15">
        <v>0</v>
      </c>
      <c r="I375" s="15">
        <f>IF(ISBLANK(B375),"",SUM(G375:H375))</f>
        <v>357</v>
      </c>
      <c r="J375" s="12">
        <f t="shared" si="18"/>
        <v>6</v>
      </c>
      <c r="K375" s="50">
        <f>IF(A375= "",0,MONTH(A375))</f>
        <v>2</v>
      </c>
      <c r="R375" s="52">
        <f>INT(($S375-$S$2)/7)+1</f>
        <v>-6209</v>
      </c>
    </row>
    <row r="376" spans="1:18" x14ac:dyDescent="0.3">
      <c r="A376" s="10">
        <v>43522</v>
      </c>
      <c r="B376" s="11" t="s">
        <v>1092</v>
      </c>
      <c r="C376" s="11" t="s">
        <v>544</v>
      </c>
      <c r="E376" s="12">
        <v>2</v>
      </c>
      <c r="F376" s="11" t="s">
        <v>388</v>
      </c>
      <c r="G376" s="30">
        <v>66</v>
      </c>
      <c r="H376" s="15">
        <v>40</v>
      </c>
      <c r="I376" s="15">
        <f t="shared" si="17"/>
        <v>106</v>
      </c>
      <c r="J376" s="12">
        <f t="shared" si="18"/>
        <v>2</v>
      </c>
      <c r="K376" s="50">
        <f>IF(A376= "",0,MONTH(A376))</f>
        <v>2</v>
      </c>
    </row>
    <row r="377" spans="1:18" x14ac:dyDescent="0.3">
      <c r="A377" s="10">
        <v>43522</v>
      </c>
      <c r="B377" s="11" t="s">
        <v>677</v>
      </c>
      <c r="C377" s="11" t="s">
        <v>678</v>
      </c>
      <c r="D377" s="11">
        <v>72192</v>
      </c>
      <c r="E377" s="12">
        <v>4</v>
      </c>
      <c r="F377" s="53" t="str">
        <f>IF(ISBLANK($D377),"",VLOOKUP($D377,'Boarding Packages'!$A:$H,4,FALSE))</f>
        <v>In/Out Suite Prem</v>
      </c>
      <c r="G377" s="54">
        <f>IF(ISBLANK($D377),0,E377*VLOOKUP($D377,'Boarding Packages'!$A:$H,8,FALSE))</f>
        <v>296</v>
      </c>
      <c r="I377" s="15">
        <f>IF(ISBLANK(B377),"",SUM(G377:H377))</f>
        <v>296</v>
      </c>
      <c r="J377" s="12">
        <f t="shared" si="18"/>
        <v>4</v>
      </c>
      <c r="K377" s="50">
        <f>IF(A377= "",0,MONTH(A377))</f>
        <v>2</v>
      </c>
    </row>
    <row r="378" spans="1:18" x14ac:dyDescent="0.3">
      <c r="A378" s="10">
        <v>43522</v>
      </c>
      <c r="B378" s="11" t="s">
        <v>760</v>
      </c>
      <c r="C378" s="11" t="s">
        <v>761</v>
      </c>
      <c r="D378" s="11">
        <v>72188</v>
      </c>
      <c r="E378" s="12">
        <v>4</v>
      </c>
      <c r="F378" s="53" t="str">
        <f>IF(ISBLANK($D378),"",VLOOKUP($D378,'Boarding Packages'!$A:$H,4,FALSE))</f>
        <v>Std Suite Prem</v>
      </c>
      <c r="G378" s="54">
        <f>IF(ISBLANK($D378),0,E378*VLOOKUP($D378,'Boarding Packages'!$A:$H,8,FALSE))</f>
        <v>212</v>
      </c>
      <c r="I378" s="15">
        <f>IF(ISBLANK(B378),"",SUM(G378:H378))</f>
        <v>212</v>
      </c>
      <c r="J378" s="12">
        <f t="shared" si="18"/>
        <v>4</v>
      </c>
      <c r="K378" s="50">
        <f>IF(A378= "",0,MONTH(A378))</f>
        <v>2</v>
      </c>
    </row>
    <row r="379" spans="1:18" x14ac:dyDescent="0.3">
      <c r="A379" s="10">
        <v>43522</v>
      </c>
      <c r="B379" s="11" t="s">
        <v>1093</v>
      </c>
      <c r="C379" s="11" t="s">
        <v>1094</v>
      </c>
      <c r="E379" s="12">
        <v>4</v>
      </c>
      <c r="F379" s="11" t="s">
        <v>393</v>
      </c>
      <c r="G379" s="30">
        <v>168</v>
      </c>
      <c r="H379" s="15">
        <v>100</v>
      </c>
      <c r="I379" s="15">
        <f t="shared" si="17"/>
        <v>268</v>
      </c>
      <c r="J379" s="12">
        <f t="shared" si="18"/>
        <v>4</v>
      </c>
      <c r="K379" s="50">
        <f>IF(A379= "",0,MONTH(A379))</f>
        <v>2</v>
      </c>
    </row>
    <row r="380" spans="1:18" x14ac:dyDescent="0.3">
      <c r="A380" s="10">
        <v>43522</v>
      </c>
      <c r="B380" s="11" t="s">
        <v>210</v>
      </c>
      <c r="C380" s="11" t="s">
        <v>460</v>
      </c>
      <c r="E380" s="12">
        <v>1</v>
      </c>
      <c r="F380" s="11" t="s">
        <v>388</v>
      </c>
      <c r="G380" s="30">
        <v>33</v>
      </c>
      <c r="H380" s="15">
        <v>20</v>
      </c>
      <c r="I380" s="15">
        <f t="shared" si="17"/>
        <v>53</v>
      </c>
      <c r="J380" s="12">
        <f t="shared" si="18"/>
        <v>1</v>
      </c>
      <c r="K380" s="50">
        <f>IF(A380= "",0,MONTH(A380))</f>
        <v>2</v>
      </c>
    </row>
    <row r="381" spans="1:18" x14ac:dyDescent="0.3">
      <c r="A381" s="10">
        <v>43522</v>
      </c>
      <c r="B381" s="11" t="s">
        <v>210</v>
      </c>
      <c r="C381" s="11" t="s">
        <v>916</v>
      </c>
      <c r="E381" s="12">
        <v>1</v>
      </c>
      <c r="F381" s="11" t="s">
        <v>388</v>
      </c>
      <c r="G381" s="30">
        <v>33</v>
      </c>
      <c r="H381" s="15">
        <v>20</v>
      </c>
      <c r="I381" s="15">
        <f t="shared" si="17"/>
        <v>53</v>
      </c>
      <c r="J381" s="12">
        <f t="shared" si="18"/>
        <v>1</v>
      </c>
      <c r="K381" s="50">
        <f>IF(A381= "",0,MONTH(A381))</f>
        <v>2</v>
      </c>
    </row>
    <row r="382" spans="1:18" x14ac:dyDescent="0.3">
      <c r="A382" s="10">
        <v>43522</v>
      </c>
      <c r="B382" s="11" t="s">
        <v>1095</v>
      </c>
      <c r="C382" s="11" t="s">
        <v>1096</v>
      </c>
      <c r="E382" s="12">
        <v>3</v>
      </c>
      <c r="F382" s="11" t="s">
        <v>388</v>
      </c>
      <c r="G382" s="30">
        <v>99</v>
      </c>
      <c r="H382" s="15">
        <v>60</v>
      </c>
      <c r="I382" s="15">
        <f t="shared" si="17"/>
        <v>159</v>
      </c>
      <c r="J382" s="12">
        <f t="shared" si="18"/>
        <v>3</v>
      </c>
      <c r="K382" s="50">
        <f>IF(A382= "",0,MONTH(A382))</f>
        <v>2</v>
      </c>
    </row>
    <row r="383" spans="1:18" ht="14.4" thickBot="1" x14ac:dyDescent="0.35">
      <c r="A383" s="86">
        <v>43522</v>
      </c>
      <c r="B383" s="87" t="s">
        <v>1097</v>
      </c>
      <c r="C383" s="87" t="s">
        <v>1098</v>
      </c>
      <c r="D383" s="87"/>
      <c r="E383" s="90">
        <v>4</v>
      </c>
      <c r="F383" s="87" t="s">
        <v>410</v>
      </c>
      <c r="G383" s="95">
        <v>252</v>
      </c>
      <c r="H383" s="88"/>
      <c r="I383" s="88">
        <f t="shared" si="17"/>
        <v>252</v>
      </c>
      <c r="J383" s="90">
        <f t="shared" si="18"/>
        <v>8</v>
      </c>
      <c r="K383" s="50">
        <f>IF(A383= "",0,MONTH(A383))</f>
        <v>2</v>
      </c>
    </row>
    <row r="384" spans="1:18" x14ac:dyDescent="0.3">
      <c r="A384" s="10">
        <v>43523</v>
      </c>
      <c r="B384" s="11" t="s">
        <v>252</v>
      </c>
      <c r="C384" s="11" t="s">
        <v>396</v>
      </c>
      <c r="D384" s="11">
        <v>71555</v>
      </c>
      <c r="E384" s="12">
        <v>1</v>
      </c>
      <c r="F384" s="53" t="str">
        <f>IF(ISBLANK($D384),"",VLOOKUP($D384,'Boarding Packages'!$A:$H,4,FALSE))</f>
        <v>Std Suite Prem</v>
      </c>
      <c r="G384" s="54">
        <f>IF(ISBLANK($D384),0,E384*VLOOKUP($D384,'Boarding Packages'!$A:$H,8,FALSE))</f>
        <v>51</v>
      </c>
      <c r="I384" s="15">
        <f>IF(ISBLANK(B384),"",SUM(G384:H384))</f>
        <v>51</v>
      </c>
      <c r="J384" s="12">
        <f t="shared" si="18"/>
        <v>1</v>
      </c>
      <c r="K384" s="50">
        <f>IF(A384= "",0,MONTH(A384))</f>
        <v>2</v>
      </c>
    </row>
    <row r="385" spans="1:11" x14ac:dyDescent="0.3">
      <c r="A385" s="10">
        <v>43523</v>
      </c>
      <c r="B385" s="11" t="s">
        <v>1102</v>
      </c>
      <c r="C385" s="11" t="s">
        <v>1103</v>
      </c>
      <c r="E385" s="12">
        <v>1</v>
      </c>
      <c r="F385" s="11" t="s">
        <v>410</v>
      </c>
      <c r="G385" s="30">
        <v>63</v>
      </c>
      <c r="H385" s="15">
        <v>20</v>
      </c>
      <c r="I385" s="15">
        <f t="shared" si="17"/>
        <v>83</v>
      </c>
      <c r="J385" s="12">
        <f t="shared" si="18"/>
        <v>2</v>
      </c>
      <c r="K385" s="50">
        <f>IF(A385= "",0,MONTH(A385))</f>
        <v>2</v>
      </c>
    </row>
    <row r="386" spans="1:11" x14ac:dyDescent="0.3">
      <c r="A386" s="10">
        <v>43523</v>
      </c>
      <c r="B386" s="11" t="s">
        <v>617</v>
      </c>
      <c r="C386" s="11" t="s">
        <v>618</v>
      </c>
      <c r="E386" s="12">
        <v>1</v>
      </c>
      <c r="F386" s="11" t="s">
        <v>388</v>
      </c>
      <c r="G386" s="30">
        <v>33</v>
      </c>
      <c r="H386" s="15">
        <v>40</v>
      </c>
      <c r="I386" s="15">
        <f t="shared" si="17"/>
        <v>73</v>
      </c>
      <c r="J386" s="12">
        <f t="shared" si="18"/>
        <v>1</v>
      </c>
      <c r="K386" s="50">
        <f>IF(A386= "",0,MONTH(A386))</f>
        <v>2</v>
      </c>
    </row>
    <row r="387" spans="1:11" x14ac:dyDescent="0.3">
      <c r="A387" s="10">
        <v>43523</v>
      </c>
      <c r="B387" s="11" t="s">
        <v>1104</v>
      </c>
      <c r="C387" s="11" t="s">
        <v>1105</v>
      </c>
      <c r="E387" s="12">
        <v>2</v>
      </c>
      <c r="F387" s="11" t="s">
        <v>388</v>
      </c>
      <c r="G387" s="30">
        <v>66</v>
      </c>
      <c r="H387" s="15">
        <v>60</v>
      </c>
      <c r="I387" s="15">
        <f t="shared" si="17"/>
        <v>126</v>
      </c>
      <c r="J387" s="12">
        <f t="shared" si="18"/>
        <v>2</v>
      </c>
      <c r="K387" s="50">
        <f t="shared" ref="K387:K450" si="19">IF(A387= "",0,MONTH(A387))</f>
        <v>2</v>
      </c>
    </row>
    <row r="388" spans="1:11" x14ac:dyDescent="0.3">
      <c r="A388" s="10">
        <v>43523</v>
      </c>
      <c r="B388" s="11" t="s">
        <v>425</v>
      </c>
      <c r="C388" s="11" t="s">
        <v>426</v>
      </c>
      <c r="E388" s="12">
        <v>5</v>
      </c>
      <c r="F388" s="11" t="s">
        <v>388</v>
      </c>
      <c r="G388" s="30">
        <v>165</v>
      </c>
      <c r="H388" s="15">
        <v>100</v>
      </c>
      <c r="I388" s="15">
        <f t="shared" si="17"/>
        <v>265</v>
      </c>
      <c r="J388" s="12">
        <f t="shared" si="18"/>
        <v>5</v>
      </c>
      <c r="K388" s="50">
        <f t="shared" si="19"/>
        <v>2</v>
      </c>
    </row>
    <row r="389" spans="1:11" x14ac:dyDescent="0.3">
      <c r="A389" s="10">
        <v>43523</v>
      </c>
      <c r="B389" s="11" t="s">
        <v>155</v>
      </c>
      <c r="C389" s="11" t="s">
        <v>1106</v>
      </c>
      <c r="E389" s="12">
        <v>4</v>
      </c>
      <c r="F389" s="11" t="s">
        <v>407</v>
      </c>
      <c r="G389" s="30">
        <v>288</v>
      </c>
      <c r="H389" s="15">
        <v>200</v>
      </c>
      <c r="I389" s="15">
        <f t="shared" si="17"/>
        <v>488</v>
      </c>
      <c r="J389" s="12">
        <f t="shared" si="18"/>
        <v>8</v>
      </c>
      <c r="K389" s="50">
        <f t="shared" si="19"/>
        <v>2</v>
      </c>
    </row>
    <row r="390" spans="1:11" ht="14.4" thickBot="1" x14ac:dyDescent="0.35">
      <c r="A390" s="86">
        <v>43523</v>
      </c>
      <c r="B390" s="87" t="s">
        <v>155</v>
      </c>
      <c r="C390" s="87" t="s">
        <v>1107</v>
      </c>
      <c r="D390" s="87"/>
      <c r="E390" s="90">
        <v>4</v>
      </c>
      <c r="F390" s="87" t="s">
        <v>1108</v>
      </c>
      <c r="G390" s="95">
        <v>168</v>
      </c>
      <c r="H390" s="88"/>
      <c r="I390" s="88">
        <f t="shared" si="17"/>
        <v>168</v>
      </c>
      <c r="J390" s="90">
        <f t="shared" si="18"/>
        <v>4</v>
      </c>
      <c r="K390" s="50">
        <f t="shared" si="19"/>
        <v>2</v>
      </c>
    </row>
    <row r="391" spans="1:11" x14ac:dyDescent="0.3">
      <c r="A391" s="10">
        <v>43524</v>
      </c>
      <c r="B391" s="11" t="s">
        <v>227</v>
      </c>
      <c r="C391" s="11" t="s">
        <v>1109</v>
      </c>
      <c r="D391" s="11">
        <v>62218</v>
      </c>
      <c r="E391" s="12">
        <v>3</v>
      </c>
      <c r="F391" s="53" t="str">
        <f>IF(ISBLANK($D391),"",VLOOKUP($D391,'Boarding Packages'!$A:$H,4,FALSE))</f>
        <v>Std Suite Prem (2)</v>
      </c>
      <c r="G391" s="54">
        <f>IF(ISBLANK($D391),0,E391*VLOOKUP($D391,'Boarding Packages'!$A:$H,8,FALSE))</f>
        <v>291</v>
      </c>
      <c r="I391" s="15">
        <f>IF(ISBLANK(B391),"",SUM(G391:H391))</f>
        <v>291</v>
      </c>
      <c r="J391" s="12">
        <f t="shared" si="18"/>
        <v>6</v>
      </c>
      <c r="K391" s="50">
        <f t="shared" si="19"/>
        <v>2</v>
      </c>
    </row>
    <row r="392" spans="1:11" x14ac:dyDescent="0.3">
      <c r="A392" s="10">
        <v>43524</v>
      </c>
      <c r="B392" s="11" t="s">
        <v>1110</v>
      </c>
      <c r="C392" s="11" t="s">
        <v>1111</v>
      </c>
      <c r="D392" s="11">
        <v>72194</v>
      </c>
      <c r="E392" s="12">
        <v>6</v>
      </c>
      <c r="F392" s="53" t="str">
        <f>IF(ISBLANK($D392),"",VLOOKUP($D392,'Boarding Packages'!$A:$H,4,FALSE))</f>
        <v>XL Suite Prem</v>
      </c>
      <c r="G392" s="54">
        <f>IF(ISBLANK($D392),0,E392*VLOOKUP($D392,'Boarding Packages'!$A:$H,8,FALSE))</f>
        <v>372</v>
      </c>
      <c r="I392" s="15">
        <f>IF(ISBLANK(B392),"",SUM(G392:H392))</f>
        <v>372</v>
      </c>
      <c r="J392" s="12">
        <f t="shared" si="18"/>
        <v>6</v>
      </c>
      <c r="K392" s="50">
        <f t="shared" si="19"/>
        <v>2</v>
      </c>
    </row>
    <row r="393" spans="1:11" x14ac:dyDescent="0.3">
      <c r="A393" s="10">
        <v>43524</v>
      </c>
      <c r="B393" s="11" t="s">
        <v>211</v>
      </c>
      <c r="C393" s="11" t="s">
        <v>507</v>
      </c>
      <c r="E393" s="12">
        <v>1</v>
      </c>
      <c r="F393" s="11" t="s">
        <v>388</v>
      </c>
      <c r="G393" s="30">
        <v>29.7</v>
      </c>
      <c r="H393" s="15">
        <v>36</v>
      </c>
      <c r="I393" s="15">
        <f t="shared" si="17"/>
        <v>65.7</v>
      </c>
      <c r="J393" s="12">
        <f t="shared" si="18"/>
        <v>1</v>
      </c>
      <c r="K393" s="50">
        <f t="shared" si="19"/>
        <v>2</v>
      </c>
    </row>
    <row r="394" spans="1:11" x14ac:dyDescent="0.3">
      <c r="A394" s="10">
        <v>43524</v>
      </c>
      <c r="B394" s="11" t="s">
        <v>87</v>
      </c>
      <c r="C394" s="11" t="s">
        <v>789</v>
      </c>
      <c r="E394" s="12">
        <v>3</v>
      </c>
      <c r="F394" s="11" t="s">
        <v>393</v>
      </c>
      <c r="G394" s="30">
        <v>126</v>
      </c>
      <c r="H394" s="15">
        <v>80</v>
      </c>
      <c r="I394" s="15">
        <f t="shared" si="17"/>
        <v>206</v>
      </c>
      <c r="J394" s="12">
        <f t="shared" si="18"/>
        <v>3</v>
      </c>
      <c r="K394" s="50">
        <f t="shared" si="19"/>
        <v>2</v>
      </c>
    </row>
    <row r="395" spans="1:11" x14ac:dyDescent="0.3">
      <c r="A395" s="10">
        <v>43524</v>
      </c>
      <c r="B395" s="11" t="s">
        <v>722</v>
      </c>
      <c r="C395" s="11" t="s">
        <v>548</v>
      </c>
      <c r="E395" s="12">
        <v>6</v>
      </c>
      <c r="F395" s="11" t="s">
        <v>388</v>
      </c>
      <c r="G395" s="30">
        <v>198</v>
      </c>
      <c r="H395" s="15">
        <v>160</v>
      </c>
      <c r="I395" s="15">
        <f t="shared" si="17"/>
        <v>358</v>
      </c>
      <c r="J395" s="12">
        <f t="shared" si="18"/>
        <v>6</v>
      </c>
      <c r="K395" s="50">
        <f t="shared" si="19"/>
        <v>2</v>
      </c>
    </row>
    <row r="396" spans="1:11" x14ac:dyDescent="0.3">
      <c r="A396" s="10">
        <v>43524</v>
      </c>
      <c r="B396" s="11" t="s">
        <v>1112</v>
      </c>
      <c r="C396" s="11" t="s">
        <v>1113</v>
      </c>
      <c r="D396" s="11">
        <v>72152</v>
      </c>
      <c r="E396" s="12">
        <v>7</v>
      </c>
      <c r="F396" s="53" t="str">
        <f>IF(ISBLANK($D396),"",VLOOKUP($D396,'Boarding Packages'!$A:$H,4,FALSE))</f>
        <v>XL Suite Prem (2)</v>
      </c>
      <c r="G396" s="54">
        <f>IF(ISBLANK($D396),0,E396*VLOOKUP($D396,'Boarding Packages'!$A:$H,8,FALSE))</f>
        <v>791</v>
      </c>
      <c r="I396" s="15">
        <f>IF(ISBLANK(B396),"",SUM(G396:H396))</f>
        <v>791</v>
      </c>
      <c r="J396" s="12">
        <f t="shared" si="18"/>
        <v>14</v>
      </c>
      <c r="K396" s="50">
        <f t="shared" si="19"/>
        <v>2</v>
      </c>
    </row>
    <row r="397" spans="1:11" x14ac:dyDescent="0.3">
      <c r="A397" s="10">
        <v>43524</v>
      </c>
      <c r="B397" s="11" t="s">
        <v>317</v>
      </c>
      <c r="C397" s="11" t="s">
        <v>521</v>
      </c>
      <c r="D397" s="11">
        <v>68885</v>
      </c>
      <c r="E397" s="12">
        <v>2</v>
      </c>
      <c r="F397" s="53" t="str">
        <f>IF(ISBLANK($D397),"",VLOOKUP($D397,'Boarding Packages'!$A:$H,4,FALSE))</f>
        <v>Std Suite Prem</v>
      </c>
      <c r="G397" s="54">
        <f>IF(ISBLANK($D397),0,E397*VLOOKUP($D397,'Boarding Packages'!$A:$H,8,FALSE))</f>
        <v>96</v>
      </c>
      <c r="I397" s="15">
        <f>IF(ISBLANK(B397),"",SUM(G397:H397))</f>
        <v>96</v>
      </c>
      <c r="J397" s="12">
        <f>IF(ISBLANK(B397),"",E397*(IF(LEFT(RIGHT(F397,2),1)="2",2,IF(LEFT(RIGHT(F397,2),1)="3",3,IF(LEFT(RIGHT(F397,2),1)="4",4,1)))))</f>
        <v>2</v>
      </c>
      <c r="K397" s="50">
        <f t="shared" si="19"/>
        <v>2</v>
      </c>
    </row>
    <row r="398" spans="1:11" x14ac:dyDescent="0.3">
      <c r="A398" s="10">
        <v>43524</v>
      </c>
      <c r="B398" s="11" t="s">
        <v>1114</v>
      </c>
      <c r="C398" s="11" t="s">
        <v>1115</v>
      </c>
      <c r="D398" s="11">
        <v>72149</v>
      </c>
      <c r="E398" s="12">
        <v>7</v>
      </c>
      <c r="F398" s="53" t="str">
        <f>IF(ISBLANK($D398),"",VLOOKUP($D398,'Boarding Packages'!$A:$H,4,FALSE))</f>
        <v>Std Suite Prem (2)</v>
      </c>
      <c r="G398" s="54">
        <f>IF(ISBLANK($D398),0,E398*VLOOKUP($D398,'Boarding Packages'!$A:$H,8,FALSE))</f>
        <v>721</v>
      </c>
      <c r="I398" s="15">
        <f>IF(ISBLANK(B398),"",SUM(G398:H398))</f>
        <v>721</v>
      </c>
      <c r="J398" s="12">
        <f>IF(ISBLANK(B398),"",E398*(IF(LEFT(RIGHT(F398,2),1)="2",2,IF(LEFT(RIGHT(F398,2),1)="3",3,IF(LEFT(RIGHT(F398,2),1)="4",4,1)))))</f>
        <v>14</v>
      </c>
      <c r="K398" s="50">
        <f t="shared" si="19"/>
        <v>2</v>
      </c>
    </row>
    <row r="399" spans="1:11" x14ac:dyDescent="0.3">
      <c r="A399" s="10">
        <v>43524</v>
      </c>
      <c r="B399" s="11" t="s">
        <v>127</v>
      </c>
      <c r="C399" s="11" t="s">
        <v>715</v>
      </c>
      <c r="D399" s="11">
        <v>72350</v>
      </c>
      <c r="E399" s="12">
        <v>3</v>
      </c>
      <c r="F399" s="53" t="str">
        <f>IF(ISBLANK($D399),"",VLOOKUP($D399,'Boarding Packages'!$A:$H,4,FALSE))</f>
        <v>XL Suite Prem</v>
      </c>
      <c r="G399" s="54">
        <f>IF(ISBLANK($D399),0,E399*VLOOKUP($D399,'Boarding Packages'!$A:$H,8,FALSE))</f>
        <v>186</v>
      </c>
      <c r="I399" s="15">
        <f>IF(ISBLANK(B399),"",SUM(G399:H399))</f>
        <v>186</v>
      </c>
      <c r="J399" s="12">
        <f>IF(ISBLANK(B399),"",E399*(IF(LEFT(RIGHT(F399,2),1)="2",2,IF(LEFT(RIGHT(F399,2),1)="3",3,IF(LEFT(RIGHT(F399,2),1)="4",4,1)))))</f>
        <v>3</v>
      </c>
      <c r="K399" s="50">
        <f t="shared" si="19"/>
        <v>2</v>
      </c>
    </row>
    <row r="400" spans="1:11" x14ac:dyDescent="0.3">
      <c r="A400" s="10">
        <v>43524</v>
      </c>
      <c r="B400" s="11" t="s">
        <v>244</v>
      </c>
      <c r="C400" s="11" t="s">
        <v>673</v>
      </c>
      <c r="D400" s="11">
        <v>68916</v>
      </c>
      <c r="E400" s="12">
        <v>5</v>
      </c>
      <c r="F400" s="53" t="str">
        <f>IF(ISBLANK($D400),"",VLOOKUP($D400,'Boarding Packages'!$A:$H,4,FALSE))</f>
        <v>Std Suite Prem</v>
      </c>
      <c r="G400" s="54">
        <f>IF(ISBLANK($D400),0,E400*VLOOKUP($D400,'Boarding Packages'!$A:$H,8,FALSE))</f>
        <v>250</v>
      </c>
      <c r="I400" s="15">
        <f>IF(ISBLANK(B400),"",SUM(G400:H400))</f>
        <v>250</v>
      </c>
      <c r="J400" s="12">
        <f>IF(ISBLANK(B400),"",E400*(IF(LEFT(RIGHT(F400,2),1)="2",2,IF(LEFT(RIGHT(F400,2),1)="3",3,IF(LEFT(RIGHT(F400,2),1)="4",4,1)))))</f>
        <v>5</v>
      </c>
      <c r="K400" s="50">
        <f t="shared" si="19"/>
        <v>2</v>
      </c>
    </row>
    <row r="401" spans="1:11" x14ac:dyDescent="0.3">
      <c r="A401" s="10">
        <v>43524</v>
      </c>
      <c r="B401" s="11" t="s">
        <v>1116</v>
      </c>
      <c r="C401" s="11" t="s">
        <v>1117</v>
      </c>
      <c r="E401" s="12">
        <v>6</v>
      </c>
      <c r="F401" s="11" t="s">
        <v>388</v>
      </c>
      <c r="G401" s="30">
        <v>198</v>
      </c>
      <c r="H401" s="15">
        <v>80</v>
      </c>
      <c r="I401" s="15">
        <f t="shared" si="17"/>
        <v>278</v>
      </c>
      <c r="J401" s="12">
        <f t="shared" si="18"/>
        <v>6</v>
      </c>
      <c r="K401" s="50">
        <f t="shared" si="19"/>
        <v>2</v>
      </c>
    </row>
    <row r="402" spans="1:11" x14ac:dyDescent="0.3">
      <c r="A402" s="10">
        <v>43524</v>
      </c>
      <c r="B402" s="11" t="s">
        <v>1118</v>
      </c>
      <c r="C402" s="11" t="s">
        <v>493</v>
      </c>
      <c r="E402" s="12">
        <v>5</v>
      </c>
      <c r="F402" s="11" t="s">
        <v>393</v>
      </c>
      <c r="G402" s="30">
        <v>210</v>
      </c>
      <c r="H402" s="15">
        <v>120</v>
      </c>
      <c r="I402" s="15">
        <f t="shared" si="17"/>
        <v>330</v>
      </c>
      <c r="J402" s="12">
        <f t="shared" si="18"/>
        <v>5</v>
      </c>
      <c r="K402" s="50">
        <f t="shared" si="19"/>
        <v>2</v>
      </c>
    </row>
    <row r="403" spans="1:11" x14ac:dyDescent="0.3">
      <c r="A403" s="10">
        <v>43524</v>
      </c>
      <c r="B403" s="11" t="s">
        <v>1048</v>
      </c>
      <c r="C403" s="11" t="s">
        <v>1119</v>
      </c>
      <c r="E403" s="12">
        <v>4</v>
      </c>
      <c r="F403" s="11" t="s">
        <v>407</v>
      </c>
      <c r="G403" s="30">
        <v>288</v>
      </c>
      <c r="H403" s="15">
        <v>200</v>
      </c>
      <c r="I403" s="15">
        <f t="shared" si="17"/>
        <v>488</v>
      </c>
      <c r="J403" s="12">
        <f t="shared" si="18"/>
        <v>8</v>
      </c>
      <c r="K403" s="50">
        <f t="shared" si="19"/>
        <v>2</v>
      </c>
    </row>
    <row r="404" spans="1:11" x14ac:dyDescent="0.3">
      <c r="A404" s="55">
        <v>43524</v>
      </c>
      <c r="B404" s="56" t="s">
        <v>1120</v>
      </c>
      <c r="C404" s="56" t="s">
        <v>709</v>
      </c>
      <c r="D404" s="56"/>
      <c r="E404" s="57">
        <v>5</v>
      </c>
      <c r="F404" s="56" t="s">
        <v>388</v>
      </c>
      <c r="G404" s="58">
        <v>165</v>
      </c>
      <c r="H404" s="59">
        <v>60</v>
      </c>
      <c r="I404" s="59">
        <f t="shared" si="17"/>
        <v>225</v>
      </c>
      <c r="J404" s="57">
        <f t="shared" si="18"/>
        <v>5</v>
      </c>
      <c r="K404" s="50">
        <f t="shared" si="19"/>
        <v>2</v>
      </c>
    </row>
    <row r="405" spans="1:11" x14ac:dyDescent="0.3">
      <c r="A405" s="10">
        <v>43525</v>
      </c>
      <c r="B405" s="11" t="s">
        <v>1112</v>
      </c>
      <c r="C405" s="11" t="s">
        <v>589</v>
      </c>
      <c r="D405" s="11">
        <v>67478</v>
      </c>
      <c r="E405" s="12">
        <v>1</v>
      </c>
      <c r="F405" s="53" t="str">
        <f>IF(ISBLANK($D405),"",VLOOKUP($D405,'Boarding Packages'!$A:$H,4,FALSE))</f>
        <v>XL Suite Prem (2)</v>
      </c>
      <c r="G405" s="54">
        <f>IF(ISBLANK($D405),0,E405*VLOOKUP($D405,'Boarding Packages'!$A:$H,8,FALSE))</f>
        <v>102</v>
      </c>
      <c r="I405" s="15">
        <f>IF(ISBLANK(B405),"",SUM(G405:H405))</f>
        <v>102</v>
      </c>
      <c r="J405" s="12">
        <f>IF(ISBLANK(B405),"",E405*(IF(LEFT(RIGHT(F405,2),1)="2",2,IF(LEFT(RIGHT(F405,2),1)="3",3,IF(LEFT(RIGHT(F405,2),1)="4",4,1)))))</f>
        <v>2</v>
      </c>
      <c r="K405" s="50">
        <f t="shared" si="19"/>
        <v>3</v>
      </c>
    </row>
    <row r="406" spans="1:11" x14ac:dyDescent="0.3">
      <c r="A406" s="10">
        <v>43525</v>
      </c>
      <c r="B406" s="11" t="s">
        <v>1122</v>
      </c>
      <c r="C406" s="11" t="s">
        <v>1123</v>
      </c>
      <c r="E406" s="12">
        <v>1</v>
      </c>
      <c r="F406" s="11" t="s">
        <v>388</v>
      </c>
      <c r="G406" s="30">
        <v>33</v>
      </c>
      <c r="I406" s="15">
        <f t="shared" si="17"/>
        <v>33</v>
      </c>
      <c r="J406" s="12">
        <f t="shared" si="18"/>
        <v>1</v>
      </c>
      <c r="K406" s="50">
        <f t="shared" si="19"/>
        <v>3</v>
      </c>
    </row>
    <row r="407" spans="1:11" x14ac:dyDescent="0.3">
      <c r="A407" s="10">
        <v>43525</v>
      </c>
      <c r="B407" s="11" t="s">
        <v>357</v>
      </c>
      <c r="C407" s="11" t="s">
        <v>439</v>
      </c>
      <c r="D407" s="11">
        <v>68899</v>
      </c>
      <c r="E407" s="12">
        <v>1</v>
      </c>
      <c r="F407" s="53" t="str">
        <f>IF(ISBLANK($D407),"",VLOOKUP($D407,'Boarding Packages'!$A:$H,4,FALSE))</f>
        <v>XL Suite Prem</v>
      </c>
      <c r="G407" s="54">
        <f>IF(ISBLANK($D407),0,E407*VLOOKUP($D407,'Boarding Packages'!$A:$H,8,FALSE))</f>
        <v>58</v>
      </c>
      <c r="I407" s="15">
        <f>IF(ISBLANK(B407),"",SUM(G407:H407))</f>
        <v>58</v>
      </c>
      <c r="J407" s="12">
        <f>IF(ISBLANK(B407),"",E407*(IF(LEFT(RIGHT(F407,2),1)="2",2,IF(LEFT(RIGHT(F407,2),1)="3",3,IF(LEFT(RIGHT(F407,2),1)="4",4,1)))))</f>
        <v>1</v>
      </c>
      <c r="K407" s="50">
        <f t="shared" si="19"/>
        <v>3</v>
      </c>
    </row>
    <row r="408" spans="1:11" x14ac:dyDescent="0.3">
      <c r="A408" s="10">
        <v>43525</v>
      </c>
      <c r="B408" s="11" t="s">
        <v>357</v>
      </c>
      <c r="C408" s="11" t="s">
        <v>439</v>
      </c>
      <c r="D408" s="11">
        <v>72329</v>
      </c>
      <c r="E408" s="12">
        <v>3</v>
      </c>
      <c r="F408" s="53" t="str">
        <f>IF(ISBLANK($D408),"",VLOOKUP($D408,'Boarding Packages'!$A:$H,4,FALSE))</f>
        <v>XL Suite Prem</v>
      </c>
      <c r="G408" s="54">
        <f>IF(ISBLANK($D408),0,E408*VLOOKUP($D408,'Boarding Packages'!$A:$H,8,FALSE))</f>
        <v>177</v>
      </c>
      <c r="I408" s="15">
        <f>IF(ISBLANK(B408),"",SUM(G408:H408))</f>
        <v>177</v>
      </c>
      <c r="J408" s="12">
        <f>IF(ISBLANK(B408),"",E408*(IF(LEFT(RIGHT(F408,2),1)="2",2,IF(LEFT(RIGHT(F408,2),1)="3",3,IF(LEFT(RIGHT(F408,2),1)="4",4,1)))))</f>
        <v>3</v>
      </c>
      <c r="K408" s="50">
        <f t="shared" si="19"/>
        <v>3</v>
      </c>
    </row>
    <row r="409" spans="1:11" x14ac:dyDescent="0.3">
      <c r="A409" s="10">
        <v>43525</v>
      </c>
      <c r="B409" s="11" t="s">
        <v>562</v>
      </c>
      <c r="C409" s="11" t="s">
        <v>563</v>
      </c>
      <c r="E409" s="12">
        <v>5</v>
      </c>
      <c r="F409" s="11" t="s">
        <v>410</v>
      </c>
      <c r="G409" s="30">
        <v>315</v>
      </c>
      <c r="H409" s="15">
        <v>240</v>
      </c>
      <c r="I409" s="15">
        <f t="shared" si="17"/>
        <v>555</v>
      </c>
      <c r="J409" s="12">
        <f t="shared" si="18"/>
        <v>10</v>
      </c>
      <c r="K409" s="50">
        <f t="shared" si="19"/>
        <v>3</v>
      </c>
    </row>
    <row r="410" spans="1:11" x14ac:dyDescent="0.3">
      <c r="A410" s="10">
        <v>43525</v>
      </c>
      <c r="B410" s="11" t="s">
        <v>1124</v>
      </c>
      <c r="C410" s="11" t="s">
        <v>1125</v>
      </c>
      <c r="E410" s="12">
        <v>7</v>
      </c>
      <c r="F410" s="11" t="s">
        <v>388</v>
      </c>
      <c r="G410" s="30">
        <v>231</v>
      </c>
      <c r="I410" s="15">
        <f t="shared" si="17"/>
        <v>231</v>
      </c>
      <c r="J410" s="12">
        <f t="shared" si="18"/>
        <v>7</v>
      </c>
      <c r="K410" s="50">
        <f t="shared" si="19"/>
        <v>3</v>
      </c>
    </row>
    <row r="411" spans="1:11" x14ac:dyDescent="0.3">
      <c r="A411" s="10">
        <v>43525</v>
      </c>
      <c r="B411" s="11" t="s">
        <v>539</v>
      </c>
      <c r="C411" s="11" t="s">
        <v>540</v>
      </c>
      <c r="E411" s="12">
        <v>2</v>
      </c>
      <c r="F411" s="11" t="s">
        <v>388</v>
      </c>
      <c r="G411" s="30">
        <v>66</v>
      </c>
      <c r="H411" s="15">
        <v>20</v>
      </c>
      <c r="I411" s="15">
        <f t="shared" si="17"/>
        <v>86</v>
      </c>
      <c r="J411" s="12">
        <f t="shared" si="18"/>
        <v>2</v>
      </c>
      <c r="K411" s="50">
        <f t="shared" si="19"/>
        <v>3</v>
      </c>
    </row>
    <row r="412" spans="1:11" x14ac:dyDescent="0.3">
      <c r="A412" s="10">
        <v>43525</v>
      </c>
      <c r="B412" s="11" t="s">
        <v>418</v>
      </c>
      <c r="C412" s="11" t="s">
        <v>419</v>
      </c>
      <c r="E412" s="12">
        <v>1</v>
      </c>
      <c r="F412" s="11" t="s">
        <v>388</v>
      </c>
      <c r="G412" s="30">
        <v>33</v>
      </c>
      <c r="I412" s="15">
        <f t="shared" si="17"/>
        <v>33</v>
      </c>
      <c r="J412" s="12">
        <f t="shared" si="18"/>
        <v>1</v>
      </c>
      <c r="K412" s="50">
        <f t="shared" si="19"/>
        <v>3</v>
      </c>
    </row>
    <row r="413" spans="1:11" x14ac:dyDescent="0.3">
      <c r="A413" s="10">
        <v>43525</v>
      </c>
      <c r="B413" s="11" t="s">
        <v>1126</v>
      </c>
      <c r="C413" s="11" t="s">
        <v>1127</v>
      </c>
      <c r="E413" s="12">
        <v>2</v>
      </c>
      <c r="F413" s="11" t="s">
        <v>434</v>
      </c>
      <c r="G413" s="30">
        <v>114</v>
      </c>
      <c r="H413" s="15">
        <v>60</v>
      </c>
      <c r="I413" s="15">
        <f t="shared" si="17"/>
        <v>174</v>
      </c>
      <c r="J413" s="12">
        <f t="shared" si="18"/>
        <v>2</v>
      </c>
      <c r="K413" s="50">
        <f t="shared" si="19"/>
        <v>3</v>
      </c>
    </row>
    <row r="414" spans="1:11" x14ac:dyDescent="0.3">
      <c r="A414" s="10">
        <v>43525</v>
      </c>
      <c r="B414" s="11" t="s">
        <v>1128</v>
      </c>
      <c r="C414" s="11" t="s">
        <v>1129</v>
      </c>
      <c r="D414" s="11">
        <v>72244</v>
      </c>
      <c r="E414" s="12">
        <v>6</v>
      </c>
      <c r="F414" s="53" t="str">
        <f>IF(ISBLANK($D414),"",VLOOKUP($D414,'Boarding Packages'!$A:$H,4,FALSE))</f>
        <v>XL Suite Prem</v>
      </c>
      <c r="G414" s="54">
        <f>IF(ISBLANK($D414),0,E414*VLOOKUP($D414,'Boarding Packages'!$A:$H,8,FALSE))</f>
        <v>372</v>
      </c>
      <c r="I414" s="15">
        <f>IF(ISBLANK(B414),"",SUM(G414:H414))</f>
        <v>372</v>
      </c>
      <c r="J414" s="12">
        <f t="shared" si="18"/>
        <v>6</v>
      </c>
      <c r="K414" s="50">
        <f t="shared" si="19"/>
        <v>3</v>
      </c>
    </row>
    <row r="415" spans="1:11" x14ac:dyDescent="0.3">
      <c r="A415" s="10">
        <v>43525</v>
      </c>
      <c r="B415" s="11" t="s">
        <v>1130</v>
      </c>
      <c r="C415" s="11" t="s">
        <v>1131</v>
      </c>
      <c r="E415" s="12">
        <v>1</v>
      </c>
      <c r="F415" s="11" t="s">
        <v>393</v>
      </c>
      <c r="G415" s="30">
        <v>42</v>
      </c>
      <c r="H415" s="15">
        <v>20</v>
      </c>
      <c r="I415" s="15">
        <f t="shared" si="17"/>
        <v>62</v>
      </c>
      <c r="J415" s="12">
        <f t="shared" si="18"/>
        <v>1</v>
      </c>
      <c r="K415" s="50">
        <f t="shared" si="19"/>
        <v>3</v>
      </c>
    </row>
    <row r="416" spans="1:11" x14ac:dyDescent="0.3">
      <c r="A416" s="10">
        <v>43525</v>
      </c>
      <c r="B416" s="11" t="s">
        <v>258</v>
      </c>
      <c r="C416" s="11" t="s">
        <v>597</v>
      </c>
      <c r="D416" s="11">
        <v>71684</v>
      </c>
      <c r="E416" s="12">
        <v>4</v>
      </c>
      <c r="F416" s="53" t="str">
        <f>IF(ISBLANK($D416),"",VLOOKUP($D416,'Boarding Packages'!$A:$H,4,FALSE))</f>
        <v>XL Suite Prem (2)</v>
      </c>
      <c r="G416" s="54">
        <f>IF(ISBLANK($D416),0,E416*VLOOKUP($D416,'Boarding Packages'!$A:$H,8,FALSE))</f>
        <v>436</v>
      </c>
      <c r="I416" s="15">
        <f>IF(ISBLANK(B416),"",SUM(G416:H416))</f>
        <v>436</v>
      </c>
      <c r="J416" s="12">
        <f>IF(ISBLANK(B416),"",E416*(IF(LEFT(RIGHT(F416,2),1)="2",2,IF(LEFT(RIGHT(F416,2),1)="3",3,IF(LEFT(RIGHT(F416,2),1)="4",4,1)))))</f>
        <v>8</v>
      </c>
      <c r="K416" s="50">
        <f t="shared" si="19"/>
        <v>3</v>
      </c>
    </row>
    <row r="417" spans="1:11" x14ac:dyDescent="0.3">
      <c r="A417" s="10">
        <v>43525</v>
      </c>
      <c r="B417" s="11" t="s">
        <v>1132</v>
      </c>
      <c r="C417" s="11" t="s">
        <v>740</v>
      </c>
      <c r="E417" s="12">
        <v>4</v>
      </c>
      <c r="F417" s="11" t="s">
        <v>388</v>
      </c>
      <c r="G417" s="30">
        <v>124</v>
      </c>
      <c r="H417" s="15">
        <v>40</v>
      </c>
      <c r="I417" s="15">
        <f t="shared" si="17"/>
        <v>164</v>
      </c>
      <c r="J417" s="12">
        <f t="shared" si="18"/>
        <v>4</v>
      </c>
      <c r="K417" s="50">
        <f t="shared" si="19"/>
        <v>3</v>
      </c>
    </row>
    <row r="418" spans="1:11" x14ac:dyDescent="0.3">
      <c r="A418" s="10">
        <v>43525</v>
      </c>
      <c r="B418" s="11" t="s">
        <v>330</v>
      </c>
      <c r="C418" s="11" t="s">
        <v>569</v>
      </c>
      <c r="D418" s="11">
        <v>67848</v>
      </c>
      <c r="E418" s="12">
        <v>5</v>
      </c>
      <c r="F418" s="53" t="str">
        <f>IF(ISBLANK($D418),"",VLOOKUP($D418,'Boarding Packages'!$A:$H,4,FALSE))</f>
        <v>Std Suite Prem</v>
      </c>
      <c r="G418" s="54">
        <f>IF(ISBLANK($D418),0,E418*VLOOKUP($D418,'Boarding Packages'!$A:$H,8,FALSE))</f>
        <v>240</v>
      </c>
      <c r="I418" s="15">
        <f>IF(ISBLANK(B418),"",SUM(G418:H418))</f>
        <v>240</v>
      </c>
      <c r="J418" s="12">
        <f t="shared" si="18"/>
        <v>5</v>
      </c>
      <c r="K418" s="50">
        <f t="shared" si="19"/>
        <v>3</v>
      </c>
    </row>
    <row r="419" spans="1:11" ht="14.4" thickBot="1" x14ac:dyDescent="0.35">
      <c r="A419" s="86">
        <v>43525</v>
      </c>
      <c r="B419" s="87" t="s">
        <v>331</v>
      </c>
      <c r="C419" s="87" t="s">
        <v>638</v>
      </c>
      <c r="D419" s="87">
        <v>66851</v>
      </c>
      <c r="E419" s="90">
        <v>1</v>
      </c>
      <c r="F419" s="96" t="str">
        <f>IF(ISBLANK($D419),"",VLOOKUP($D419,'Boarding Packages'!$A:$H,4,FALSE))</f>
        <v>Std Suite Prem</v>
      </c>
      <c r="G419" s="97">
        <f>IF(ISBLANK($D419),0,E419*VLOOKUP($D419,'Boarding Packages'!$A:$H,8,FALSE))</f>
        <v>50</v>
      </c>
      <c r="H419" s="88"/>
      <c r="I419" s="88">
        <f>IF(ISBLANK(B419),"",SUM(G419:H419))</f>
        <v>50</v>
      </c>
      <c r="J419" s="90">
        <f>IF(ISBLANK(B419),"",E419*(IF(LEFT(RIGHT(F419,2),1)="2",2,IF(LEFT(RIGHT(F419,2),1)="3",3,IF(LEFT(RIGHT(F419,2),1)="4",4,1)))))</f>
        <v>1</v>
      </c>
      <c r="K419" s="50">
        <f t="shared" si="19"/>
        <v>3</v>
      </c>
    </row>
    <row r="420" spans="1:11" x14ac:dyDescent="0.3">
      <c r="A420" s="10">
        <v>43526</v>
      </c>
      <c r="B420" s="11" t="s">
        <v>803</v>
      </c>
      <c r="C420" s="11" t="s">
        <v>693</v>
      </c>
      <c r="D420" s="11">
        <v>72151</v>
      </c>
      <c r="E420" s="12">
        <v>9</v>
      </c>
      <c r="F420" s="53" t="str">
        <f>IF(ISBLANK($D420),"",VLOOKUP($D420,'Boarding Packages'!$A:$H,4,FALSE))</f>
        <v>Std Suite Prem</v>
      </c>
      <c r="G420" s="54">
        <f>IF(ISBLANK($D420),0,E420*VLOOKUP($D420,'Boarding Packages'!$A:$H,8,FALSE))</f>
        <v>459</v>
      </c>
      <c r="I420" s="15">
        <f>IF(ISBLANK(B420),"",SUM(G420:H420))</f>
        <v>459</v>
      </c>
      <c r="J420" s="12">
        <f>IF(ISBLANK(B420),"",E420*(IF(LEFT(RIGHT(F420,2),1)="2",2,IF(LEFT(RIGHT(F420,2),1)="3",3,IF(LEFT(RIGHT(F420,2),1)="4",4,1)))))</f>
        <v>9</v>
      </c>
      <c r="K420" s="50">
        <f t="shared" si="19"/>
        <v>3</v>
      </c>
    </row>
    <row r="421" spans="1:11" x14ac:dyDescent="0.3">
      <c r="A421" s="10">
        <v>43526</v>
      </c>
      <c r="B421" s="11" t="s">
        <v>318</v>
      </c>
      <c r="C421" s="11" t="s">
        <v>723</v>
      </c>
      <c r="D421" s="11">
        <v>68599</v>
      </c>
      <c r="E421" s="12">
        <v>4</v>
      </c>
      <c r="F421" s="53" t="str">
        <f>IF(ISBLANK($D421),"",VLOOKUP($D421,'Boarding Packages'!$A:$H,4,FALSE))</f>
        <v>In/Out Suite Prem</v>
      </c>
      <c r="G421" s="54">
        <f>IF(ISBLANK($D421),0,E421*VLOOKUP($D421,'Boarding Packages'!$A:$H,8,FALSE))</f>
        <v>280</v>
      </c>
      <c r="I421" s="15">
        <f>IF(ISBLANK(B421),"",SUM(G421:H421))</f>
        <v>280</v>
      </c>
      <c r="J421" s="12">
        <f>IF(ISBLANK(B421),"",E421*(IF(LEFT(RIGHT(F421,2),1)="2",2,IF(LEFT(RIGHT(F421,2),1)="3",3,IF(LEFT(RIGHT(F421,2),1)="4",4,1)))))</f>
        <v>4</v>
      </c>
      <c r="K421" s="50">
        <f t="shared" si="19"/>
        <v>3</v>
      </c>
    </row>
    <row r="422" spans="1:11" x14ac:dyDescent="0.3">
      <c r="A422" s="10">
        <v>43526</v>
      </c>
      <c r="B422" s="11" t="s">
        <v>318</v>
      </c>
      <c r="C422" s="11" t="s">
        <v>723</v>
      </c>
      <c r="D422" s="11">
        <v>72268</v>
      </c>
      <c r="E422" s="12">
        <v>3</v>
      </c>
      <c r="F422" s="53" t="str">
        <f>IF(ISBLANK($D422),"",VLOOKUP($D422,'Boarding Packages'!$A:$H,4,FALSE))</f>
        <v>In/Out Suite Prem</v>
      </c>
      <c r="G422" s="54">
        <f>IF(ISBLANK($D422),0,E422*VLOOKUP($D422,'Boarding Packages'!$A:$H,8,FALSE))</f>
        <v>222</v>
      </c>
      <c r="I422" s="15">
        <f>IF(ISBLANK(B422),"",SUM(G422:H422))</f>
        <v>222</v>
      </c>
      <c r="J422" s="12">
        <f>IF(ISBLANK(B422),"",E422*(IF(LEFT(RIGHT(F422,2),1)="2",2,IF(LEFT(RIGHT(F422,2),1)="3",3,IF(LEFT(RIGHT(F422,2),1)="4",4,1)))))</f>
        <v>3</v>
      </c>
      <c r="K422" s="50">
        <f t="shared" si="19"/>
        <v>3</v>
      </c>
    </row>
    <row r="423" spans="1:11" x14ac:dyDescent="0.3">
      <c r="A423" s="10">
        <v>43526</v>
      </c>
      <c r="B423" s="11" t="s">
        <v>1133</v>
      </c>
      <c r="C423" s="11" t="s">
        <v>642</v>
      </c>
      <c r="E423" s="12">
        <v>10</v>
      </c>
      <c r="F423" s="11" t="s">
        <v>388</v>
      </c>
      <c r="G423" s="30">
        <v>330</v>
      </c>
      <c r="H423" s="15">
        <v>180</v>
      </c>
      <c r="I423" s="15">
        <f t="shared" ref="I423:I481" si="20">IF(ISBLANK(B423),"",SUM(G423:H423))</f>
        <v>510</v>
      </c>
      <c r="J423" s="12">
        <f t="shared" ref="J423:J483" si="21">IF(ISBLANK(B423),"",E423*(IF(LEFT(RIGHT(F423,2),1)="2",2,IF(LEFT(RIGHT(F423,2),1)="3",3,IF(LEFT(RIGHT(F423,2),1)="4",4,1)))))</f>
        <v>10</v>
      </c>
      <c r="K423" s="50">
        <f t="shared" si="19"/>
        <v>3</v>
      </c>
    </row>
    <row r="424" spans="1:11" x14ac:dyDescent="0.3">
      <c r="A424" s="10">
        <v>43526</v>
      </c>
      <c r="B424" s="11" t="s">
        <v>1134</v>
      </c>
      <c r="C424" s="11" t="s">
        <v>642</v>
      </c>
      <c r="E424" s="12">
        <v>8</v>
      </c>
      <c r="F424" s="11" t="s">
        <v>393</v>
      </c>
      <c r="G424" s="30">
        <v>336</v>
      </c>
      <c r="H424" s="15">
        <v>140</v>
      </c>
      <c r="I424" s="15">
        <f t="shared" si="20"/>
        <v>476</v>
      </c>
      <c r="J424" s="12">
        <f t="shared" si="21"/>
        <v>8</v>
      </c>
      <c r="K424" s="50">
        <f t="shared" si="19"/>
        <v>3</v>
      </c>
    </row>
    <row r="425" spans="1:11" x14ac:dyDescent="0.3">
      <c r="A425" s="10">
        <v>43526</v>
      </c>
      <c r="B425" s="11" t="s">
        <v>1134</v>
      </c>
      <c r="C425" s="11" t="s">
        <v>1135</v>
      </c>
      <c r="E425" s="12">
        <v>8</v>
      </c>
      <c r="F425" s="11" t="s">
        <v>410</v>
      </c>
      <c r="G425" s="30">
        <v>504</v>
      </c>
      <c r="I425" s="15">
        <f t="shared" si="20"/>
        <v>504</v>
      </c>
      <c r="J425" s="12">
        <f t="shared" si="21"/>
        <v>16</v>
      </c>
      <c r="K425" s="50">
        <f t="shared" si="19"/>
        <v>3</v>
      </c>
    </row>
    <row r="426" spans="1:11" x14ac:dyDescent="0.3">
      <c r="A426" s="10">
        <v>43526</v>
      </c>
      <c r="B426" s="11" t="s">
        <v>1136</v>
      </c>
      <c r="C426" s="11" t="s">
        <v>1137</v>
      </c>
      <c r="E426" s="12">
        <v>5</v>
      </c>
      <c r="F426" s="11" t="s">
        <v>388</v>
      </c>
      <c r="G426" s="30">
        <v>165</v>
      </c>
      <c r="H426" s="15">
        <v>80</v>
      </c>
      <c r="I426" s="15">
        <f t="shared" si="20"/>
        <v>245</v>
      </c>
      <c r="J426" s="12">
        <f t="shared" si="21"/>
        <v>5</v>
      </c>
      <c r="K426" s="50">
        <f t="shared" si="19"/>
        <v>3</v>
      </c>
    </row>
    <row r="427" spans="1:11" x14ac:dyDescent="0.3">
      <c r="A427" s="10">
        <v>43526</v>
      </c>
      <c r="B427" s="11" t="s">
        <v>411</v>
      </c>
      <c r="C427" s="11" t="s">
        <v>412</v>
      </c>
      <c r="E427" s="12">
        <v>8</v>
      </c>
      <c r="F427" s="11" t="s">
        <v>388</v>
      </c>
      <c r="G427" s="30">
        <v>264</v>
      </c>
      <c r="H427" s="15">
        <v>80</v>
      </c>
      <c r="I427" s="15">
        <f t="shared" si="20"/>
        <v>344</v>
      </c>
      <c r="J427" s="12">
        <f t="shared" si="21"/>
        <v>8</v>
      </c>
      <c r="K427" s="50">
        <f t="shared" si="19"/>
        <v>3</v>
      </c>
    </row>
    <row r="428" spans="1:11" x14ac:dyDescent="0.3">
      <c r="A428" s="10">
        <v>43526</v>
      </c>
      <c r="B428" s="11" t="s">
        <v>1138</v>
      </c>
      <c r="C428" s="11" t="s">
        <v>1139</v>
      </c>
      <c r="D428" s="11">
        <v>60282</v>
      </c>
      <c r="E428" s="12">
        <v>1</v>
      </c>
      <c r="F428" s="53" t="str">
        <f>IF(ISBLANK($D428),"",VLOOKUP($D428,'Boarding Packages'!$A:$H,4,FALSE))</f>
        <v>XL Suite Prem (2)</v>
      </c>
      <c r="G428" s="54">
        <f>IF(ISBLANK($D428),0,E428*VLOOKUP($D428,'Boarding Packages'!$A:$H,8,FALSE))</f>
        <v>106</v>
      </c>
      <c r="I428" s="15">
        <f t="shared" si="20"/>
        <v>106</v>
      </c>
      <c r="J428" s="12">
        <f t="shared" si="21"/>
        <v>2</v>
      </c>
      <c r="K428" s="50">
        <f t="shared" si="19"/>
        <v>3</v>
      </c>
    </row>
    <row r="429" spans="1:11" x14ac:dyDescent="0.3">
      <c r="A429" s="10">
        <v>43526</v>
      </c>
      <c r="B429" s="11" t="s">
        <v>1138</v>
      </c>
      <c r="C429" s="11" t="s">
        <v>1139</v>
      </c>
      <c r="E429" s="12">
        <v>1</v>
      </c>
      <c r="F429" s="11" t="s">
        <v>407</v>
      </c>
      <c r="G429" s="30">
        <v>72</v>
      </c>
      <c r="H429" s="15">
        <v>40</v>
      </c>
      <c r="I429" s="15">
        <f t="shared" si="20"/>
        <v>112</v>
      </c>
      <c r="J429" s="12">
        <f t="shared" si="21"/>
        <v>2</v>
      </c>
      <c r="K429" s="50">
        <f t="shared" si="19"/>
        <v>3</v>
      </c>
    </row>
    <row r="430" spans="1:11" x14ac:dyDescent="0.3">
      <c r="A430" s="10">
        <v>43526</v>
      </c>
      <c r="B430" s="11" t="s">
        <v>1138</v>
      </c>
      <c r="C430" s="11" t="s">
        <v>1137</v>
      </c>
      <c r="E430" s="12">
        <v>2</v>
      </c>
      <c r="F430" s="11" t="s">
        <v>388</v>
      </c>
      <c r="G430" s="30">
        <v>66</v>
      </c>
      <c r="I430" s="15">
        <f t="shared" si="20"/>
        <v>66</v>
      </c>
      <c r="J430" s="12">
        <f t="shared" si="21"/>
        <v>2</v>
      </c>
      <c r="K430" s="50">
        <f t="shared" si="19"/>
        <v>3</v>
      </c>
    </row>
    <row r="431" spans="1:11" x14ac:dyDescent="0.3">
      <c r="A431" s="10">
        <v>43526</v>
      </c>
      <c r="B431" s="11" t="s">
        <v>252</v>
      </c>
      <c r="C431" s="11" t="s">
        <v>396</v>
      </c>
      <c r="D431" s="11">
        <v>72580</v>
      </c>
      <c r="E431" s="12">
        <v>1</v>
      </c>
      <c r="F431" s="53" t="str">
        <f>IF(ISBLANK($D431),"",VLOOKUP($D431,'Boarding Packages'!$A:$H,4,FALSE))</f>
        <v>XL Suite Prem</v>
      </c>
      <c r="G431" s="54">
        <f>IF(ISBLANK($D431),0,E431*VLOOKUP($D431,'Boarding Packages'!$A:$H,8,FALSE))</f>
        <v>59</v>
      </c>
      <c r="I431" s="15">
        <f>IF(ISBLANK(B431),"",SUM(G431:H431))</f>
        <v>59</v>
      </c>
      <c r="J431" s="12">
        <f t="shared" si="21"/>
        <v>1</v>
      </c>
      <c r="K431" s="50">
        <f t="shared" si="19"/>
        <v>3</v>
      </c>
    </row>
    <row r="432" spans="1:11" x14ac:dyDescent="0.3">
      <c r="A432" s="10">
        <v>43526</v>
      </c>
      <c r="B432" s="11" t="s">
        <v>152</v>
      </c>
      <c r="C432" s="11" t="s">
        <v>679</v>
      </c>
      <c r="E432" s="12">
        <v>2</v>
      </c>
      <c r="F432" s="11" t="s">
        <v>388</v>
      </c>
      <c r="G432" s="30">
        <v>66</v>
      </c>
      <c r="H432" s="15">
        <v>40</v>
      </c>
      <c r="I432" s="15">
        <f t="shared" si="20"/>
        <v>106</v>
      </c>
      <c r="J432" s="12">
        <f t="shared" si="21"/>
        <v>2</v>
      </c>
      <c r="K432" s="50">
        <f t="shared" si="19"/>
        <v>3</v>
      </c>
    </row>
    <row r="433" spans="1:11" x14ac:dyDescent="0.3">
      <c r="A433" s="10">
        <v>43526</v>
      </c>
      <c r="B433" s="11" t="s">
        <v>768</v>
      </c>
      <c r="C433" s="11" t="s">
        <v>548</v>
      </c>
      <c r="E433" s="12">
        <v>1</v>
      </c>
      <c r="F433" s="11" t="s">
        <v>393</v>
      </c>
      <c r="G433" s="30">
        <v>40</v>
      </c>
      <c r="H433" s="15">
        <v>20</v>
      </c>
      <c r="I433" s="15">
        <f t="shared" si="20"/>
        <v>60</v>
      </c>
      <c r="J433" s="12">
        <f t="shared" si="21"/>
        <v>1</v>
      </c>
      <c r="K433" s="50">
        <f t="shared" si="19"/>
        <v>3</v>
      </c>
    </row>
    <row r="434" spans="1:11" x14ac:dyDescent="0.3">
      <c r="A434" s="10">
        <v>43526</v>
      </c>
      <c r="B434" s="11" t="s">
        <v>768</v>
      </c>
      <c r="C434" s="11" t="s">
        <v>548</v>
      </c>
      <c r="D434" s="11">
        <v>72226</v>
      </c>
      <c r="E434" s="12">
        <v>7</v>
      </c>
      <c r="F434" s="53" t="str">
        <f>IF(ISBLANK($D434),"",VLOOKUP($D434,'Boarding Packages'!$A:$H,4,FALSE))</f>
        <v>XL Suite Prem</v>
      </c>
      <c r="G434" s="54">
        <f>IF(ISBLANK($D434),0,E434*VLOOKUP($D434,'Boarding Packages'!$A:$H,8,FALSE))</f>
        <v>434</v>
      </c>
      <c r="I434" s="15">
        <f t="shared" ref="I434:I439" si="22">IF(ISBLANK(B434),"",SUM(G434:H434))</f>
        <v>434</v>
      </c>
      <c r="J434" s="12">
        <f t="shared" ref="J434:J439" si="23">IF(ISBLANK(B434),"",E434*(IF(LEFT(RIGHT(F434,2),1)="2",2,IF(LEFT(RIGHT(F434,2),1)="3",3,IF(LEFT(RIGHT(F434,2),1)="4",4,1)))))</f>
        <v>7</v>
      </c>
      <c r="K434" s="50">
        <f t="shared" si="19"/>
        <v>3</v>
      </c>
    </row>
    <row r="435" spans="1:11" x14ac:dyDescent="0.3">
      <c r="A435" s="10">
        <v>43526</v>
      </c>
      <c r="B435" s="11" t="s">
        <v>246</v>
      </c>
      <c r="C435" s="11" t="s">
        <v>651</v>
      </c>
      <c r="D435" s="11">
        <v>68757</v>
      </c>
      <c r="E435" s="12">
        <v>6</v>
      </c>
      <c r="F435" s="53" t="str">
        <f>IF(ISBLANK($D435),"",VLOOKUP($D435,'Boarding Packages'!$A:$H,4,FALSE))</f>
        <v>Std Suite Prem (2)</v>
      </c>
      <c r="G435" s="54">
        <f>IF(ISBLANK($D435),0,E435*VLOOKUP($D435,'Boarding Packages'!$A:$H,8,FALSE))</f>
        <v>600</v>
      </c>
      <c r="I435" s="15">
        <f t="shared" si="22"/>
        <v>600</v>
      </c>
      <c r="J435" s="12">
        <f t="shared" si="23"/>
        <v>12</v>
      </c>
      <c r="K435" s="50">
        <f t="shared" si="19"/>
        <v>3</v>
      </c>
    </row>
    <row r="436" spans="1:11" x14ac:dyDescent="0.3">
      <c r="A436" s="10">
        <v>43526</v>
      </c>
      <c r="B436" s="11" t="s">
        <v>246</v>
      </c>
      <c r="C436" s="11" t="s">
        <v>651</v>
      </c>
      <c r="D436" s="11">
        <v>72012</v>
      </c>
      <c r="E436" s="12">
        <v>5</v>
      </c>
      <c r="F436" s="53" t="str">
        <f>IF(ISBLANK($D436),"",VLOOKUP($D436,'Boarding Packages'!$A:$H,4,FALSE))</f>
        <v>Std Suite Prem (2)</v>
      </c>
      <c r="G436" s="54">
        <f>IF(ISBLANK($D436),0,E436*VLOOKUP($D436,'Boarding Packages'!$A:$H,8,FALSE))</f>
        <v>515</v>
      </c>
      <c r="I436" s="15">
        <f t="shared" si="22"/>
        <v>515</v>
      </c>
      <c r="J436" s="12">
        <f t="shared" si="23"/>
        <v>10</v>
      </c>
      <c r="K436" s="50">
        <f t="shared" si="19"/>
        <v>3</v>
      </c>
    </row>
    <row r="437" spans="1:11" x14ac:dyDescent="0.3">
      <c r="A437" s="10">
        <v>43526</v>
      </c>
      <c r="B437" s="11" t="s">
        <v>359</v>
      </c>
      <c r="C437" s="11" t="s">
        <v>492</v>
      </c>
      <c r="D437" s="11">
        <v>70357</v>
      </c>
      <c r="E437" s="12">
        <v>7</v>
      </c>
      <c r="F437" s="53" t="str">
        <f>IF(ISBLANK($D437),"",VLOOKUP($D437,'Boarding Packages'!$A:$H,4,FALSE))</f>
        <v>Std Suite Prem</v>
      </c>
      <c r="G437" s="54">
        <f>IF(ISBLANK($D437),0,E437*VLOOKUP($D437,'Boarding Packages'!$A:$H,8,FALSE))</f>
        <v>357</v>
      </c>
      <c r="I437" s="15">
        <f t="shared" si="22"/>
        <v>357</v>
      </c>
      <c r="J437" s="12">
        <f t="shared" si="23"/>
        <v>7</v>
      </c>
      <c r="K437" s="50">
        <f t="shared" si="19"/>
        <v>3</v>
      </c>
    </row>
    <row r="438" spans="1:11" x14ac:dyDescent="0.3">
      <c r="A438" s="10">
        <v>43526</v>
      </c>
      <c r="B438" s="11" t="s">
        <v>359</v>
      </c>
      <c r="C438" s="11" t="s">
        <v>492</v>
      </c>
      <c r="D438" s="11">
        <v>72155</v>
      </c>
      <c r="E438" s="12">
        <v>2</v>
      </c>
      <c r="F438" s="53" t="str">
        <f>IF(ISBLANK($D438),"",VLOOKUP($D438,'Boarding Packages'!$A:$H,4,FALSE))</f>
        <v>Std Suite Prem</v>
      </c>
      <c r="G438" s="54">
        <f>IF(ISBLANK($D438),0,E438*VLOOKUP($D438,'Boarding Packages'!$A:$H,8,FALSE))</f>
        <v>102</v>
      </c>
      <c r="I438" s="15">
        <f t="shared" si="22"/>
        <v>102</v>
      </c>
      <c r="J438" s="12">
        <f t="shared" si="23"/>
        <v>2</v>
      </c>
      <c r="K438" s="50">
        <f t="shared" si="19"/>
        <v>3</v>
      </c>
    </row>
    <row r="439" spans="1:11" x14ac:dyDescent="0.3">
      <c r="A439" s="10">
        <v>43526</v>
      </c>
      <c r="B439" s="11" t="s">
        <v>91</v>
      </c>
      <c r="C439" s="11" t="s">
        <v>754</v>
      </c>
      <c r="D439" s="11">
        <v>72303</v>
      </c>
      <c r="E439" s="12">
        <v>6</v>
      </c>
      <c r="F439" s="53" t="str">
        <f>IF(ISBLANK($D439),"",VLOOKUP($D439,'Boarding Packages'!$A:$H,4,FALSE))</f>
        <v>Std Suite Prem</v>
      </c>
      <c r="G439" s="54">
        <f>IF(ISBLANK($D439),0,E439*VLOOKUP($D439,'Boarding Packages'!$A:$H,8,FALSE))</f>
        <v>318</v>
      </c>
      <c r="I439" s="15">
        <f t="shared" si="22"/>
        <v>318</v>
      </c>
      <c r="J439" s="12">
        <f t="shared" si="23"/>
        <v>6</v>
      </c>
      <c r="K439" s="50">
        <f t="shared" si="19"/>
        <v>3</v>
      </c>
    </row>
    <row r="440" spans="1:11" x14ac:dyDescent="0.3">
      <c r="A440" s="10">
        <v>43526</v>
      </c>
      <c r="B440" s="11" t="s">
        <v>500</v>
      </c>
      <c r="C440" s="11" t="s">
        <v>501</v>
      </c>
      <c r="E440" s="12">
        <v>7</v>
      </c>
      <c r="F440" s="11" t="s">
        <v>434</v>
      </c>
      <c r="G440" s="30">
        <v>399</v>
      </c>
      <c r="I440" s="15">
        <f t="shared" si="20"/>
        <v>399</v>
      </c>
      <c r="J440" s="12">
        <f t="shared" si="21"/>
        <v>7</v>
      </c>
      <c r="K440" s="50">
        <f t="shared" si="19"/>
        <v>3</v>
      </c>
    </row>
    <row r="441" spans="1:11" x14ac:dyDescent="0.3">
      <c r="A441" s="10">
        <v>43526</v>
      </c>
      <c r="B441" s="11" t="s">
        <v>1140</v>
      </c>
      <c r="C441" s="11" t="s">
        <v>488</v>
      </c>
      <c r="D441" s="11">
        <v>72186</v>
      </c>
      <c r="E441" s="12">
        <v>7</v>
      </c>
      <c r="F441" s="53" t="str">
        <f>IF(ISBLANK($D441),"",VLOOKUP($D441,'Boarding Packages'!$A:$H,4,FALSE))</f>
        <v>Std Suite Prem</v>
      </c>
      <c r="G441" s="54">
        <f>IF(ISBLANK($D441),0,E441*VLOOKUP($D441,'Boarding Packages'!$A:$H,8,FALSE))</f>
        <v>371</v>
      </c>
      <c r="I441" s="15">
        <f t="shared" si="20"/>
        <v>371</v>
      </c>
      <c r="J441" s="12">
        <f t="shared" si="21"/>
        <v>7</v>
      </c>
      <c r="K441" s="50">
        <f t="shared" si="19"/>
        <v>3</v>
      </c>
    </row>
    <row r="442" spans="1:11" x14ac:dyDescent="0.3">
      <c r="A442" s="10">
        <v>43526</v>
      </c>
      <c r="B442" s="11" t="s">
        <v>1140</v>
      </c>
      <c r="C442" s="11" t="s">
        <v>488</v>
      </c>
      <c r="E442" s="12">
        <v>1</v>
      </c>
      <c r="F442" s="11" t="s">
        <v>388</v>
      </c>
      <c r="G442" s="30">
        <v>33</v>
      </c>
      <c r="I442" s="15">
        <f t="shared" si="20"/>
        <v>33</v>
      </c>
      <c r="J442" s="12">
        <f t="shared" si="21"/>
        <v>1</v>
      </c>
      <c r="K442" s="50">
        <f t="shared" si="19"/>
        <v>3</v>
      </c>
    </row>
    <row r="443" spans="1:11" x14ac:dyDescent="0.3">
      <c r="A443" s="10">
        <v>43526</v>
      </c>
      <c r="B443" s="11" t="s">
        <v>332</v>
      </c>
      <c r="C443" s="11" t="s">
        <v>505</v>
      </c>
      <c r="D443" s="11">
        <v>69626</v>
      </c>
      <c r="E443" s="12">
        <v>10</v>
      </c>
      <c r="F443" s="53" t="str">
        <f>IF(ISBLANK($D443),"",VLOOKUP($D443,'Boarding Packages'!$A:$H,4,FALSE))</f>
        <v>Std Suite Prem</v>
      </c>
      <c r="G443" s="54">
        <f>IF(ISBLANK($D443),0,E443*VLOOKUP($D443,'Boarding Packages'!$A:$H,8,FALSE))</f>
        <v>510</v>
      </c>
      <c r="I443" s="15">
        <f>IF(ISBLANK(B443),"",SUM(G443:H443))</f>
        <v>510</v>
      </c>
      <c r="J443" s="12">
        <f>IF(ISBLANK(B443),"",E443*(IF(LEFT(RIGHT(F443,2),1)="2",2,IF(LEFT(RIGHT(F443,2),1)="3",3,IF(LEFT(RIGHT(F443,2),1)="4",4,1)))))</f>
        <v>10</v>
      </c>
      <c r="K443" s="50">
        <f t="shared" si="19"/>
        <v>3</v>
      </c>
    </row>
    <row r="444" spans="1:11" x14ac:dyDescent="0.3">
      <c r="A444" s="10">
        <v>43526</v>
      </c>
      <c r="B444" s="11" t="s">
        <v>1078</v>
      </c>
      <c r="C444" s="11" t="s">
        <v>1141</v>
      </c>
      <c r="D444" s="11">
        <v>72300</v>
      </c>
      <c r="E444" s="12">
        <v>6</v>
      </c>
      <c r="F444" s="53" t="str">
        <f>IF(ISBLANK($D444),"",VLOOKUP($D444,'Boarding Packages'!$A:$H,4,FALSE))</f>
        <v>Std Suite Prem</v>
      </c>
      <c r="G444" s="54">
        <f>IF(ISBLANK($D444),0,E444*VLOOKUP($D444,'Boarding Packages'!$A:$H,8,FALSE))</f>
        <v>318</v>
      </c>
      <c r="I444" s="15">
        <f>IF(ISBLANK(B444),"",SUM(G444:H444))</f>
        <v>318</v>
      </c>
      <c r="J444" s="12">
        <f>IF(ISBLANK(B444),"",E444*(IF(LEFT(RIGHT(F444,2),1)="2",2,IF(LEFT(RIGHT(F444,2),1)="3",3,IF(LEFT(RIGHT(F444,2),1)="4",4,1)))))</f>
        <v>6</v>
      </c>
      <c r="K444" s="50">
        <f t="shared" si="19"/>
        <v>3</v>
      </c>
    </row>
    <row r="445" spans="1:11" x14ac:dyDescent="0.3">
      <c r="A445" s="10">
        <v>43526</v>
      </c>
      <c r="B445" s="11" t="s">
        <v>1102</v>
      </c>
      <c r="C445" s="11" t="s">
        <v>1103</v>
      </c>
      <c r="E445" s="12">
        <v>1</v>
      </c>
      <c r="F445" s="11" t="s">
        <v>410</v>
      </c>
      <c r="G445" s="30">
        <v>63</v>
      </c>
      <c r="H445" s="15">
        <v>40</v>
      </c>
      <c r="I445" s="15">
        <f t="shared" si="20"/>
        <v>103</v>
      </c>
      <c r="J445" s="12">
        <f t="shared" si="21"/>
        <v>2</v>
      </c>
      <c r="K445" s="50">
        <f t="shared" si="19"/>
        <v>3</v>
      </c>
    </row>
    <row r="446" spans="1:11" x14ac:dyDescent="0.3">
      <c r="A446" s="10">
        <v>43526</v>
      </c>
      <c r="B446" s="11" t="s">
        <v>486</v>
      </c>
      <c r="C446" s="11" t="s">
        <v>1142</v>
      </c>
      <c r="E446" s="12">
        <v>4</v>
      </c>
      <c r="F446" s="11" t="s">
        <v>407</v>
      </c>
      <c r="G446" s="30">
        <v>288</v>
      </c>
      <c r="H446" s="15">
        <v>200</v>
      </c>
      <c r="I446" s="15">
        <f t="shared" si="20"/>
        <v>488</v>
      </c>
      <c r="J446" s="12">
        <f t="shared" si="21"/>
        <v>8</v>
      </c>
      <c r="K446" s="50">
        <f t="shared" si="19"/>
        <v>3</v>
      </c>
    </row>
    <row r="447" spans="1:11" x14ac:dyDescent="0.3">
      <c r="A447" s="10">
        <v>43526</v>
      </c>
      <c r="B447" s="11" t="s">
        <v>305</v>
      </c>
      <c r="C447" s="11" t="s">
        <v>1143</v>
      </c>
      <c r="D447" s="11">
        <v>56970</v>
      </c>
      <c r="E447" s="12">
        <v>4</v>
      </c>
      <c r="F447" s="53" t="str">
        <f>IF(ISBLANK($D447),"",VLOOKUP($D447,'Boarding Packages'!$A:$H,4,FALSE))</f>
        <v>Std Suite Prem (2)</v>
      </c>
      <c r="G447" s="54">
        <f>IF(ISBLANK($D447),0,E447*VLOOKUP($D447,'Boarding Packages'!$A:$H,8,FALSE))</f>
        <v>388</v>
      </c>
      <c r="I447" s="15">
        <f t="shared" si="20"/>
        <v>388</v>
      </c>
      <c r="J447" s="12">
        <f t="shared" si="21"/>
        <v>8</v>
      </c>
      <c r="K447" s="50">
        <f t="shared" si="19"/>
        <v>3</v>
      </c>
    </row>
    <row r="448" spans="1:11" x14ac:dyDescent="0.3">
      <c r="A448" s="10">
        <v>43526</v>
      </c>
      <c r="B448" s="11" t="s">
        <v>215</v>
      </c>
      <c r="C448" s="11" t="s">
        <v>741</v>
      </c>
      <c r="D448" s="11">
        <v>72185</v>
      </c>
      <c r="E448" s="12">
        <v>8</v>
      </c>
      <c r="F448" s="53" t="str">
        <f>IF(ISBLANK($D448),"",VLOOKUP($D448,'Boarding Packages'!$A:$H,4,FALSE))</f>
        <v>In/Out Suite Prem</v>
      </c>
      <c r="G448" s="54">
        <f>IF(ISBLANK($D448),0,E448*VLOOKUP($D448,'Boarding Packages'!$A:$H,8,FALSE))</f>
        <v>576</v>
      </c>
      <c r="I448" s="15">
        <f t="shared" si="20"/>
        <v>576</v>
      </c>
      <c r="J448" s="12">
        <f t="shared" si="21"/>
        <v>8</v>
      </c>
      <c r="K448" s="50">
        <f t="shared" si="19"/>
        <v>3</v>
      </c>
    </row>
    <row r="449" spans="1:11" x14ac:dyDescent="0.3">
      <c r="A449" s="10">
        <v>43526</v>
      </c>
      <c r="B449" s="11" t="s">
        <v>113</v>
      </c>
      <c r="C449" s="11" t="s">
        <v>575</v>
      </c>
      <c r="D449" s="11">
        <v>68536</v>
      </c>
      <c r="E449" s="12">
        <v>3</v>
      </c>
      <c r="F449" s="53" t="str">
        <f>IF(ISBLANK($D449),"",VLOOKUP($D449,'Boarding Packages'!$A:$H,4,FALSE))</f>
        <v>Std Suite Prem</v>
      </c>
      <c r="G449" s="54">
        <f>IF(ISBLANK($D449),0,E449*VLOOKUP($D449,'Boarding Packages'!$A:$H,8,FALSE))</f>
        <v>150</v>
      </c>
      <c r="I449" s="15">
        <f t="shared" si="20"/>
        <v>150</v>
      </c>
      <c r="J449" s="12">
        <f t="shared" si="21"/>
        <v>3</v>
      </c>
      <c r="K449" s="50">
        <f t="shared" si="19"/>
        <v>3</v>
      </c>
    </row>
    <row r="450" spans="1:11" x14ac:dyDescent="0.3">
      <c r="A450" s="10">
        <v>43526</v>
      </c>
      <c r="B450" s="11" t="s">
        <v>113</v>
      </c>
      <c r="C450" s="11" t="s">
        <v>575</v>
      </c>
      <c r="D450" s="11">
        <v>72129</v>
      </c>
      <c r="E450" s="12">
        <v>6</v>
      </c>
      <c r="F450" s="53" t="str">
        <f>IF(ISBLANK($D450),"",VLOOKUP($D450,'Boarding Packages'!$A:$H,4,FALSE))</f>
        <v>Std Suite Prem</v>
      </c>
      <c r="G450" s="54">
        <f>IF(ISBLANK($D450),0,E450*VLOOKUP($D450,'Boarding Packages'!$A:$H,8,FALSE))</f>
        <v>318</v>
      </c>
      <c r="I450" s="15">
        <f t="shared" si="20"/>
        <v>318</v>
      </c>
      <c r="J450" s="12">
        <f t="shared" si="21"/>
        <v>6</v>
      </c>
      <c r="K450" s="50">
        <f t="shared" si="19"/>
        <v>3</v>
      </c>
    </row>
    <row r="451" spans="1:11" x14ac:dyDescent="0.3">
      <c r="A451" s="10">
        <v>43527</v>
      </c>
      <c r="B451" s="11" t="s">
        <v>131</v>
      </c>
      <c r="C451" s="11" t="s">
        <v>553</v>
      </c>
      <c r="D451" s="11">
        <v>72153</v>
      </c>
      <c r="E451" s="12">
        <v>10</v>
      </c>
      <c r="F451" s="53" t="str">
        <f>IF(ISBLANK($D451),"",VLOOKUP($D451,'Boarding Packages'!$A:$H,4,FALSE))</f>
        <v>Std Suite Prem</v>
      </c>
      <c r="G451" s="54">
        <f>IF(ISBLANK($D451),0,E451*VLOOKUP($D451,'Boarding Packages'!$A:$H,8,FALSE))</f>
        <v>510</v>
      </c>
      <c r="I451" s="15">
        <f>IF(ISBLANK(B451),"",SUM(G451:H451))</f>
        <v>510</v>
      </c>
      <c r="J451" s="12">
        <f>IF(ISBLANK(B451),"",E451*(IF(LEFT(RIGHT(F451,2),1)="2",2,IF(LEFT(RIGHT(F451,2),1)="3",3,IF(LEFT(RIGHT(F451,2),1)="4",4,1)))))</f>
        <v>10</v>
      </c>
      <c r="K451" s="50">
        <f t="shared" ref="K451:K514" si="24">IF(A451= "",0,MONTH(A451))</f>
        <v>3</v>
      </c>
    </row>
    <row r="452" spans="1:11" x14ac:dyDescent="0.3">
      <c r="A452" s="10">
        <v>43527</v>
      </c>
      <c r="B452" s="11" t="s">
        <v>111</v>
      </c>
      <c r="C452" s="11" t="s">
        <v>1145</v>
      </c>
      <c r="D452" s="11">
        <v>72211</v>
      </c>
      <c r="E452" s="12">
        <v>7</v>
      </c>
      <c r="F452" s="53" t="str">
        <f>IF(ISBLANK($D452),"",VLOOKUP($D452,'Boarding Packages'!$A:$H,4,FALSE))</f>
        <v>XL Suite Prem (2)</v>
      </c>
      <c r="G452" s="54">
        <f>IF(ISBLANK($D452),0,E452*VLOOKUP($D452,'Boarding Packages'!$A:$H,8,FALSE))</f>
        <v>742</v>
      </c>
      <c r="I452" s="15">
        <f>IF(ISBLANK(B452),"",SUM(G452:H452))</f>
        <v>742</v>
      </c>
      <c r="J452" s="12">
        <f>IF(ISBLANK(B452),"",E452*(IF(LEFT(RIGHT(F452,2),1)="2",2,IF(LEFT(RIGHT(F452,2),1)="3",3,IF(LEFT(RIGHT(F452,2),1)="4",4,1)))))</f>
        <v>14</v>
      </c>
      <c r="K452" s="50">
        <f t="shared" si="24"/>
        <v>3</v>
      </c>
    </row>
    <row r="453" spans="1:11" x14ac:dyDescent="0.3">
      <c r="A453" s="10">
        <v>43527</v>
      </c>
      <c r="B453" s="11" t="s">
        <v>111</v>
      </c>
      <c r="C453" s="11" t="s">
        <v>1145</v>
      </c>
      <c r="E453" s="12">
        <v>2</v>
      </c>
      <c r="F453" s="11" t="s">
        <v>407</v>
      </c>
      <c r="G453" s="30">
        <v>68</v>
      </c>
      <c r="H453" s="15">
        <v>38</v>
      </c>
      <c r="I453" s="15">
        <f t="shared" si="20"/>
        <v>106</v>
      </c>
      <c r="J453" s="12">
        <f t="shared" si="21"/>
        <v>4</v>
      </c>
      <c r="K453" s="50">
        <f t="shared" si="24"/>
        <v>3</v>
      </c>
    </row>
    <row r="454" spans="1:11" x14ac:dyDescent="0.3">
      <c r="A454" s="10">
        <v>43527</v>
      </c>
      <c r="B454" s="11" t="s">
        <v>1104</v>
      </c>
      <c r="C454" s="11" t="s">
        <v>1105</v>
      </c>
      <c r="E454" s="12">
        <v>2</v>
      </c>
      <c r="F454" s="11" t="s">
        <v>388</v>
      </c>
      <c r="G454" s="30">
        <v>66</v>
      </c>
      <c r="H454" s="15">
        <v>20</v>
      </c>
      <c r="I454" s="15">
        <f t="shared" si="20"/>
        <v>86</v>
      </c>
      <c r="J454" s="12">
        <f t="shared" si="21"/>
        <v>2</v>
      </c>
      <c r="K454" s="50">
        <f t="shared" si="24"/>
        <v>3</v>
      </c>
    </row>
    <row r="455" spans="1:11" x14ac:dyDescent="0.3">
      <c r="A455" s="10">
        <v>43527</v>
      </c>
      <c r="B455" s="11" t="s">
        <v>311</v>
      </c>
      <c r="C455" s="11" t="s">
        <v>898</v>
      </c>
      <c r="D455" s="11">
        <v>67701</v>
      </c>
      <c r="E455" s="12">
        <v>1</v>
      </c>
      <c r="F455" s="53" t="str">
        <f>IF(ISBLANK($D455),"",VLOOKUP($D455,'Boarding Packages'!$A:$H,4,FALSE))</f>
        <v>Std Suite Prem</v>
      </c>
      <c r="G455" s="54">
        <f>IF(ISBLANK($D455),0,E455*VLOOKUP($D455,'Boarding Packages'!$A:$H,8,FALSE))</f>
        <v>45.6</v>
      </c>
      <c r="I455" s="15">
        <f t="shared" si="20"/>
        <v>45.6</v>
      </c>
      <c r="J455" s="12">
        <f t="shared" si="21"/>
        <v>1</v>
      </c>
      <c r="K455" s="50">
        <f t="shared" si="24"/>
        <v>3</v>
      </c>
    </row>
    <row r="456" spans="1:11" x14ac:dyDescent="0.3">
      <c r="A456" s="10">
        <v>43527</v>
      </c>
      <c r="B456" s="11" t="s">
        <v>311</v>
      </c>
      <c r="C456" s="11" t="s">
        <v>898</v>
      </c>
      <c r="D456" s="11">
        <v>72167</v>
      </c>
      <c r="E456" s="12">
        <v>8</v>
      </c>
      <c r="F456" s="53" t="str">
        <f>IF(ISBLANK($D456),"",VLOOKUP($D456,'Boarding Packages'!$A:$H,4,FALSE))</f>
        <v>Std Suite Prem</v>
      </c>
      <c r="G456" s="54">
        <f>IF(ISBLANK($D456),0,E456*VLOOKUP($D456,'Boarding Packages'!$A:$H,8,FALSE))</f>
        <v>387.6</v>
      </c>
      <c r="I456" s="15">
        <f>IF(ISBLANK(B456),"",SUM(G456:H456))</f>
        <v>387.6</v>
      </c>
      <c r="J456" s="12">
        <f>IF(ISBLANK(B456),"",E456*(IF(LEFT(RIGHT(F456,2),1)="2",2,IF(LEFT(RIGHT(F456,2),1)="3",3,IF(LEFT(RIGHT(F456,2),1)="4",4,1)))))</f>
        <v>8</v>
      </c>
      <c r="K456" s="50">
        <f t="shared" si="24"/>
        <v>3</v>
      </c>
    </row>
    <row r="457" spans="1:11" x14ac:dyDescent="0.3">
      <c r="A457" s="10">
        <v>43527</v>
      </c>
      <c r="B457" s="11" t="s">
        <v>311</v>
      </c>
      <c r="C457" s="11" t="s">
        <v>553</v>
      </c>
      <c r="E457" s="12">
        <v>9</v>
      </c>
      <c r="F457" s="11" t="s">
        <v>388</v>
      </c>
      <c r="G457" s="30">
        <v>31.35</v>
      </c>
      <c r="I457" s="15">
        <f t="shared" si="20"/>
        <v>31.35</v>
      </c>
      <c r="J457" s="12">
        <f t="shared" si="21"/>
        <v>9</v>
      </c>
      <c r="K457" s="50">
        <f t="shared" si="24"/>
        <v>3</v>
      </c>
    </row>
    <row r="458" spans="1:11" x14ac:dyDescent="0.3">
      <c r="A458" s="10">
        <v>43527</v>
      </c>
      <c r="B458" s="11" t="s">
        <v>72</v>
      </c>
      <c r="C458" s="11" t="s">
        <v>498</v>
      </c>
      <c r="D458" s="11">
        <v>70339</v>
      </c>
      <c r="E458" s="12">
        <v>6</v>
      </c>
      <c r="F458" s="53" t="str">
        <f>IF(ISBLANK($D458),"",VLOOKUP($D458,'Boarding Packages'!$A:$H,4,FALSE))</f>
        <v>XL Suite Prem</v>
      </c>
      <c r="G458" s="54">
        <f>IF(ISBLANK($D458),0,E458*VLOOKUP($D458,'Boarding Packages'!$A:$H,8,FALSE))</f>
        <v>372</v>
      </c>
      <c r="I458" s="15">
        <f t="shared" si="20"/>
        <v>372</v>
      </c>
      <c r="J458" s="12">
        <f t="shared" si="21"/>
        <v>6</v>
      </c>
      <c r="K458" s="50">
        <f t="shared" si="24"/>
        <v>3</v>
      </c>
    </row>
    <row r="459" spans="1:11" x14ac:dyDescent="0.3">
      <c r="A459" s="10">
        <v>43527</v>
      </c>
      <c r="B459" s="11" t="s">
        <v>72</v>
      </c>
      <c r="C459" s="11" t="s">
        <v>498</v>
      </c>
      <c r="D459" s="11">
        <v>70340</v>
      </c>
      <c r="E459" s="12">
        <v>3</v>
      </c>
      <c r="F459" s="53" t="str">
        <f>IF(ISBLANK($D459),"",VLOOKUP($D459,'Boarding Packages'!$A:$H,4,FALSE))</f>
        <v>XL Suite Prem</v>
      </c>
      <c r="G459" s="54">
        <f>IF(ISBLANK($D459),0,E459*VLOOKUP($D459,'Boarding Packages'!$A:$H,8,FALSE))</f>
        <v>168</v>
      </c>
      <c r="I459" s="15">
        <f>IF(ISBLANK(B459),"",SUM(G459:H459))</f>
        <v>168</v>
      </c>
      <c r="J459" s="12">
        <f>IF(ISBLANK(B459),"",E459*(IF(LEFT(RIGHT(F459,2),1)="2",2,IF(LEFT(RIGHT(F459,2),1)="3",3,IF(LEFT(RIGHT(F459,2),1)="4",4,1)))))</f>
        <v>3</v>
      </c>
      <c r="K459" s="50">
        <f t="shared" si="24"/>
        <v>3</v>
      </c>
    </row>
    <row r="460" spans="1:11" x14ac:dyDescent="0.3">
      <c r="A460" s="10">
        <v>43527</v>
      </c>
      <c r="B460" s="11" t="s">
        <v>534</v>
      </c>
      <c r="C460" s="11" t="s">
        <v>535</v>
      </c>
      <c r="E460" s="12">
        <v>3</v>
      </c>
      <c r="F460" s="11" t="s">
        <v>393</v>
      </c>
      <c r="G460" s="30">
        <v>84</v>
      </c>
      <c r="H460" s="15">
        <v>60</v>
      </c>
      <c r="I460" s="15">
        <f t="shared" si="20"/>
        <v>144</v>
      </c>
      <c r="J460" s="12">
        <f t="shared" si="21"/>
        <v>3</v>
      </c>
      <c r="K460" s="50">
        <f t="shared" si="24"/>
        <v>3</v>
      </c>
    </row>
    <row r="461" spans="1:11" x14ac:dyDescent="0.3">
      <c r="A461" s="10">
        <v>43527</v>
      </c>
      <c r="B461" s="11" t="s">
        <v>605</v>
      </c>
      <c r="C461" s="11" t="s">
        <v>606</v>
      </c>
      <c r="E461" s="12">
        <v>2</v>
      </c>
      <c r="F461" s="11" t="s">
        <v>388</v>
      </c>
      <c r="G461" s="30">
        <v>66</v>
      </c>
      <c r="H461" s="15">
        <v>40</v>
      </c>
      <c r="I461" s="15">
        <f t="shared" si="20"/>
        <v>106</v>
      </c>
      <c r="J461" s="12">
        <f t="shared" si="21"/>
        <v>2</v>
      </c>
      <c r="K461" s="50">
        <f t="shared" si="24"/>
        <v>3</v>
      </c>
    </row>
    <row r="462" spans="1:11" x14ac:dyDescent="0.3">
      <c r="A462" s="10">
        <v>43527</v>
      </c>
      <c r="B462" s="11" t="s">
        <v>206</v>
      </c>
      <c r="C462" s="11" t="s">
        <v>424</v>
      </c>
      <c r="D462" s="11">
        <v>68267</v>
      </c>
      <c r="E462" s="12">
        <v>1</v>
      </c>
      <c r="F462" s="53" t="str">
        <f>IF(ISBLANK($D462),"",VLOOKUP($D462,'Boarding Packages'!$A:$H,4,FALSE))</f>
        <v>Std Suite Prem</v>
      </c>
      <c r="G462" s="54">
        <f>IF(ISBLANK($D462),0,E462*VLOOKUP($D462,'Boarding Packages'!$A:$H,8,FALSE))</f>
        <v>48</v>
      </c>
      <c r="I462" s="15">
        <f>IF(ISBLANK(B462),"",SUM(G462:H462))</f>
        <v>48</v>
      </c>
      <c r="J462" s="12">
        <f>IF(ISBLANK(B462),"",E462*(IF(LEFT(RIGHT(F462,2),1)="2",2,IF(LEFT(RIGHT(F462,2),1)="3",3,IF(LEFT(RIGHT(F462,2),1)="4",4,1)))))</f>
        <v>1</v>
      </c>
      <c r="K462" s="50">
        <f t="shared" si="24"/>
        <v>3</v>
      </c>
    </row>
    <row r="463" spans="1:11" x14ac:dyDescent="0.3">
      <c r="A463" s="10">
        <v>43527</v>
      </c>
      <c r="B463" s="11" t="s">
        <v>254</v>
      </c>
      <c r="C463" s="11" t="s">
        <v>396</v>
      </c>
      <c r="D463" s="11">
        <v>67289</v>
      </c>
      <c r="E463" s="12">
        <v>2</v>
      </c>
      <c r="F463" s="53" t="str">
        <f>IF(ISBLANK($D463),"",VLOOKUP($D463,'Boarding Packages'!$A:$H,4,FALSE))</f>
        <v>Std Suite Prem</v>
      </c>
      <c r="G463" s="54">
        <f>IF(ISBLANK($D463),0,E463*VLOOKUP($D463,'Boarding Packages'!$A:$H,8,FALSE))</f>
        <v>96</v>
      </c>
      <c r="I463" s="15">
        <f>IF(ISBLANK(B463),"",SUM(G463:H463))</f>
        <v>96</v>
      </c>
      <c r="J463" s="12">
        <f>IF(ISBLANK(B463),"",E463*(IF(LEFT(RIGHT(F463,2),1)="2",2,IF(LEFT(RIGHT(F463,2),1)="3",3,IF(LEFT(RIGHT(F463,2),1)="4",4,1)))))</f>
        <v>2</v>
      </c>
      <c r="K463" s="50">
        <f t="shared" si="24"/>
        <v>3</v>
      </c>
    </row>
    <row r="464" spans="1:11" x14ac:dyDescent="0.3">
      <c r="A464" s="10">
        <v>43527</v>
      </c>
      <c r="B464" s="11" t="s">
        <v>100</v>
      </c>
      <c r="C464" s="11" t="s">
        <v>785</v>
      </c>
      <c r="D464" s="11">
        <v>50684</v>
      </c>
      <c r="E464" s="12">
        <v>1</v>
      </c>
      <c r="F464" s="53" t="str">
        <f>IF(ISBLANK($D464),"",VLOOKUP($D464,'Boarding Packages'!$A:$H,4,FALSE))</f>
        <v>Std Suite Prem</v>
      </c>
      <c r="G464" s="54">
        <f>IF(ISBLANK($D464),0,E464*VLOOKUP($D464,'Boarding Packages'!$A:$H,8,FALSE))</f>
        <v>50</v>
      </c>
      <c r="I464" s="15">
        <f>IF(ISBLANK(B464),"",SUM(G464:H464))</f>
        <v>50</v>
      </c>
      <c r="J464" s="12">
        <f>IF(ISBLANK(B464),"",E464*(IF(LEFT(RIGHT(F464,2),1)="2",2,IF(LEFT(RIGHT(F464,2),1)="3",3,IF(LEFT(RIGHT(F464,2),1)="4",4,1)))))</f>
        <v>1</v>
      </c>
      <c r="K464" s="50">
        <f t="shared" si="24"/>
        <v>3</v>
      </c>
    </row>
    <row r="465" spans="1:11" x14ac:dyDescent="0.3">
      <c r="A465" s="10">
        <v>43527</v>
      </c>
      <c r="B465" s="11" t="s">
        <v>100</v>
      </c>
      <c r="C465" s="11" t="s">
        <v>785</v>
      </c>
      <c r="D465" s="11">
        <v>67875</v>
      </c>
      <c r="E465" s="12">
        <v>8</v>
      </c>
      <c r="F465" s="53" t="str">
        <f>IF(ISBLANK($D465),"",VLOOKUP($D465,'Boarding Packages'!$A:$H,4,FALSE))</f>
        <v>Std Suite Prem</v>
      </c>
      <c r="G465" s="54">
        <f>IF(ISBLANK($D465),0,E465*VLOOKUP($D465,'Boarding Packages'!$A:$H,8,FALSE))</f>
        <v>384</v>
      </c>
      <c r="I465" s="15">
        <f>IF(ISBLANK(B465),"",SUM(G465:H465))</f>
        <v>384</v>
      </c>
      <c r="J465" s="12">
        <f>IF(ISBLANK(B465),"",E465*(IF(LEFT(RIGHT(F465,2),1)="2",2,IF(LEFT(RIGHT(F465,2),1)="3",3,IF(LEFT(RIGHT(F465,2),1)="4",4,1)))))</f>
        <v>8</v>
      </c>
      <c r="K465" s="50">
        <f t="shared" si="24"/>
        <v>3</v>
      </c>
    </row>
    <row r="466" spans="1:11" x14ac:dyDescent="0.3">
      <c r="A466" s="10">
        <v>43527</v>
      </c>
      <c r="B466" s="11" t="s">
        <v>1078</v>
      </c>
      <c r="C466" s="11" t="s">
        <v>1146</v>
      </c>
      <c r="D466" s="11">
        <v>72256</v>
      </c>
      <c r="E466" s="12">
        <v>7</v>
      </c>
      <c r="F466" s="53" t="str">
        <f>IF(ISBLANK($D466),"",VLOOKUP($D466,'Boarding Packages'!$A:$H,4,FALSE))</f>
        <v>Std Suite Prem</v>
      </c>
      <c r="G466" s="54">
        <f>IF(ISBLANK($D466),0,E466*VLOOKUP($D466,'Boarding Packages'!$A:$H,8,FALSE))</f>
        <v>371</v>
      </c>
      <c r="I466" s="15">
        <f>IF(ISBLANK(B466),"",SUM(G466:H466))</f>
        <v>371</v>
      </c>
      <c r="J466" s="12">
        <f>IF(ISBLANK(B466),"",E466*(IF(LEFT(RIGHT(F466,2),1)="2",2,IF(LEFT(RIGHT(F466,2),1)="3",3,IF(LEFT(RIGHT(F466,2),1)="4",4,1)))))</f>
        <v>7</v>
      </c>
      <c r="K466" s="50">
        <f t="shared" si="24"/>
        <v>3</v>
      </c>
    </row>
    <row r="467" spans="1:11" x14ac:dyDescent="0.3">
      <c r="A467" s="10">
        <v>43527</v>
      </c>
      <c r="B467" s="11" t="s">
        <v>1078</v>
      </c>
      <c r="C467" s="11" t="s">
        <v>1146</v>
      </c>
      <c r="E467" s="12">
        <v>1</v>
      </c>
      <c r="F467" s="11" t="s">
        <v>388</v>
      </c>
      <c r="G467" s="30">
        <v>33</v>
      </c>
      <c r="I467" s="15">
        <f t="shared" si="20"/>
        <v>33</v>
      </c>
      <c r="J467" s="12">
        <f t="shared" si="21"/>
        <v>1</v>
      </c>
      <c r="K467" s="50">
        <f t="shared" si="24"/>
        <v>3</v>
      </c>
    </row>
    <row r="468" spans="1:11" x14ac:dyDescent="0.3">
      <c r="A468" s="10">
        <v>43527</v>
      </c>
      <c r="B468" s="11" t="s">
        <v>1147</v>
      </c>
      <c r="C468" s="11" t="s">
        <v>1148</v>
      </c>
      <c r="D468" s="11">
        <v>72665</v>
      </c>
      <c r="E468" s="12">
        <v>10</v>
      </c>
      <c r="F468" s="53" t="str">
        <f>IF(ISBLANK($D468),"",VLOOKUP($D468,'Boarding Packages'!$A:$H,4,FALSE))</f>
        <v>XL Suite Prem (2)</v>
      </c>
      <c r="G468" s="54">
        <f>IF(ISBLANK($D468),0,E468*VLOOKUP($D468,'Boarding Packages'!$A:$H,8,FALSE))</f>
        <v>1090</v>
      </c>
      <c r="I468" s="15">
        <f t="shared" si="20"/>
        <v>1090</v>
      </c>
      <c r="J468" s="12">
        <f t="shared" si="21"/>
        <v>20</v>
      </c>
      <c r="K468" s="50">
        <f t="shared" si="24"/>
        <v>3</v>
      </c>
    </row>
    <row r="469" spans="1:11" x14ac:dyDescent="0.3">
      <c r="A469" s="10">
        <v>43527</v>
      </c>
      <c r="B469" s="11" t="s">
        <v>1085</v>
      </c>
      <c r="C469" s="11" t="s">
        <v>759</v>
      </c>
      <c r="E469" s="12">
        <v>3</v>
      </c>
      <c r="F469" s="11" t="s">
        <v>388</v>
      </c>
      <c r="G469" s="30">
        <v>99</v>
      </c>
      <c r="H469" s="15">
        <v>60</v>
      </c>
      <c r="I469" s="15">
        <f t="shared" si="20"/>
        <v>159</v>
      </c>
      <c r="J469" s="12">
        <f t="shared" si="21"/>
        <v>3</v>
      </c>
      <c r="K469" s="50">
        <f t="shared" si="24"/>
        <v>3</v>
      </c>
    </row>
    <row r="470" spans="1:11" x14ac:dyDescent="0.3">
      <c r="A470" s="10">
        <v>43527</v>
      </c>
      <c r="B470" s="11" t="s">
        <v>299</v>
      </c>
      <c r="C470" s="11" t="s">
        <v>504</v>
      </c>
      <c r="D470" s="11">
        <v>72616</v>
      </c>
      <c r="E470" s="12">
        <v>1</v>
      </c>
      <c r="F470" s="53" t="str">
        <f>IF(ISBLANK($D470),"",VLOOKUP($D470,'Boarding Packages'!$A:$H,4,FALSE))</f>
        <v>Std Suite Prem</v>
      </c>
      <c r="G470" s="54">
        <f>IF(ISBLANK($D470),0,E470*VLOOKUP($D470,'Boarding Packages'!$A:$H,8,FALSE))</f>
        <v>53</v>
      </c>
      <c r="I470" s="15">
        <f t="shared" si="20"/>
        <v>53</v>
      </c>
      <c r="J470" s="12">
        <f t="shared" si="21"/>
        <v>1</v>
      </c>
      <c r="K470" s="50">
        <f t="shared" si="24"/>
        <v>3</v>
      </c>
    </row>
    <row r="471" spans="1:11" x14ac:dyDescent="0.3">
      <c r="A471" s="10">
        <v>43527</v>
      </c>
      <c r="B471" s="11" t="s">
        <v>760</v>
      </c>
      <c r="C471" s="11" t="s">
        <v>761</v>
      </c>
      <c r="D471" s="11">
        <v>72188</v>
      </c>
      <c r="E471" s="12">
        <v>1</v>
      </c>
      <c r="F471" s="53" t="str">
        <f>IF(ISBLANK($D471),"",VLOOKUP($D471,'Boarding Packages'!$A:$H,4,FALSE))</f>
        <v>Std Suite Prem</v>
      </c>
      <c r="G471" s="54">
        <f>IF(ISBLANK($D471),0,E471*VLOOKUP($D471,'Boarding Packages'!$A:$H,8,FALSE))</f>
        <v>53</v>
      </c>
      <c r="I471" s="15">
        <f>IF(ISBLANK(B471),"",SUM(G471:H471))</f>
        <v>53</v>
      </c>
      <c r="J471" s="12">
        <f>IF(ISBLANK(B471),"",E471*(IF(LEFT(RIGHT(F471,2),1)="2",2,IF(LEFT(RIGHT(F471,2),1)="3",3,IF(LEFT(RIGHT(F471,2),1)="4",4,1)))))</f>
        <v>1</v>
      </c>
      <c r="K471" s="50">
        <f t="shared" si="24"/>
        <v>3</v>
      </c>
    </row>
    <row r="472" spans="1:11" x14ac:dyDescent="0.3">
      <c r="A472" s="10">
        <v>43527</v>
      </c>
      <c r="B472" s="11" t="s">
        <v>340</v>
      </c>
      <c r="C472" s="11" t="s">
        <v>1149</v>
      </c>
      <c r="D472" s="11">
        <v>68315</v>
      </c>
      <c r="E472" s="12">
        <v>1</v>
      </c>
      <c r="F472" s="53" t="str">
        <f>IF(ISBLANK($D472),"",VLOOKUP($D472,'Boarding Packages'!$A:$H,4,FALSE))</f>
        <v>XL Suite Prem (2)</v>
      </c>
      <c r="G472" s="54">
        <f>IF(ISBLANK($D472),0,E472*VLOOKUP($D472,'Boarding Packages'!$A:$H,8,FALSE))</f>
        <v>106</v>
      </c>
      <c r="I472" s="15">
        <f>IF(ISBLANK(B472),"",SUM(G472:H472))</f>
        <v>106</v>
      </c>
      <c r="J472" s="12">
        <f>IF(ISBLANK(B472),"",E472*(IF(LEFT(RIGHT(F472,2),1)="2",2,IF(LEFT(RIGHT(F472,2),1)="3",3,IF(LEFT(RIGHT(F472,2),1)="4",4,1)))))</f>
        <v>2</v>
      </c>
      <c r="K472" s="50">
        <f t="shared" si="24"/>
        <v>3</v>
      </c>
    </row>
    <row r="473" spans="1:11" x14ac:dyDescent="0.3">
      <c r="A473" s="10">
        <v>43527</v>
      </c>
      <c r="B473" s="11" t="s">
        <v>623</v>
      </c>
      <c r="C473" s="11" t="s">
        <v>767</v>
      </c>
      <c r="E473" s="12">
        <v>2</v>
      </c>
      <c r="F473" s="11" t="s">
        <v>393</v>
      </c>
      <c r="G473" s="30">
        <v>84</v>
      </c>
      <c r="H473" s="15">
        <v>20</v>
      </c>
      <c r="I473" s="15">
        <f t="shared" si="20"/>
        <v>104</v>
      </c>
      <c r="J473" s="12">
        <f t="shared" si="21"/>
        <v>2</v>
      </c>
      <c r="K473" s="50">
        <f t="shared" si="24"/>
        <v>3</v>
      </c>
    </row>
    <row r="474" spans="1:11" x14ac:dyDescent="0.3">
      <c r="A474" s="10">
        <v>43527</v>
      </c>
      <c r="B474" s="11" t="s">
        <v>369</v>
      </c>
      <c r="C474" s="11" t="s">
        <v>1150</v>
      </c>
      <c r="D474" s="11">
        <v>71375</v>
      </c>
      <c r="E474" s="12">
        <v>2</v>
      </c>
      <c r="F474" s="53" t="str">
        <f>IF(ISBLANK($D474),"",VLOOKUP($D474,'Boarding Packages'!$A:$H,4,FALSE))</f>
        <v>XL Suite Prem (2)</v>
      </c>
      <c r="G474" s="54">
        <f>IF(ISBLANK($D474),0,E474*VLOOKUP($D474,'Boarding Packages'!$A:$H,8,FALSE))</f>
        <v>226</v>
      </c>
      <c r="I474" s="15">
        <f>IF(ISBLANK(B474),"",SUM(G474:H474))</f>
        <v>226</v>
      </c>
      <c r="J474" s="12">
        <f>IF(ISBLANK(B474),"",E474*(IF(LEFT(RIGHT(F474,2),1)="2",2,IF(LEFT(RIGHT(F474,2),1)="3",3,IF(LEFT(RIGHT(F474,2),1)="4",4,1)))))</f>
        <v>4</v>
      </c>
      <c r="K474" s="50">
        <f t="shared" si="24"/>
        <v>3</v>
      </c>
    </row>
    <row r="475" spans="1:11" x14ac:dyDescent="0.3">
      <c r="A475" s="10">
        <v>43527</v>
      </c>
      <c r="B475" s="11" t="s">
        <v>459</v>
      </c>
      <c r="C475" s="11" t="s">
        <v>460</v>
      </c>
      <c r="E475" s="12">
        <v>1</v>
      </c>
      <c r="F475" s="11" t="s">
        <v>388</v>
      </c>
      <c r="G475" s="30">
        <v>33</v>
      </c>
      <c r="H475" s="15">
        <v>20</v>
      </c>
      <c r="I475" s="15">
        <f t="shared" si="20"/>
        <v>53</v>
      </c>
      <c r="J475" s="12">
        <f t="shared" si="21"/>
        <v>1</v>
      </c>
      <c r="K475" s="50">
        <f t="shared" si="24"/>
        <v>3</v>
      </c>
    </row>
    <row r="476" spans="1:11" x14ac:dyDescent="0.3">
      <c r="A476" s="10">
        <v>43527</v>
      </c>
      <c r="B476" s="11" t="s">
        <v>435</v>
      </c>
      <c r="C476" s="11" t="s">
        <v>641</v>
      </c>
      <c r="E476" s="12">
        <v>2</v>
      </c>
      <c r="F476" s="11" t="s">
        <v>393</v>
      </c>
      <c r="G476" s="30">
        <v>84</v>
      </c>
      <c r="H476" s="15">
        <v>40</v>
      </c>
      <c r="I476" s="15">
        <f t="shared" si="20"/>
        <v>124</v>
      </c>
      <c r="J476" s="12">
        <f t="shared" si="21"/>
        <v>2</v>
      </c>
      <c r="K476" s="50">
        <f t="shared" si="24"/>
        <v>3</v>
      </c>
    </row>
    <row r="477" spans="1:11" x14ac:dyDescent="0.3">
      <c r="A477" s="10">
        <v>43527</v>
      </c>
      <c r="B477" s="11" t="s">
        <v>511</v>
      </c>
      <c r="C477" s="11" t="s">
        <v>512</v>
      </c>
      <c r="E477" s="12">
        <v>2</v>
      </c>
      <c r="F477" s="11" t="s">
        <v>388</v>
      </c>
      <c r="G477" s="30">
        <v>66</v>
      </c>
      <c r="H477" s="15">
        <v>20</v>
      </c>
      <c r="I477" s="15">
        <f t="shared" si="20"/>
        <v>86</v>
      </c>
      <c r="J477" s="12">
        <f t="shared" si="21"/>
        <v>2</v>
      </c>
      <c r="K477" s="50">
        <f t="shared" si="24"/>
        <v>3</v>
      </c>
    </row>
    <row r="478" spans="1:11" ht="14.4" thickBot="1" x14ac:dyDescent="0.35">
      <c r="A478" s="86">
        <v>43527</v>
      </c>
      <c r="B478" s="87" t="s">
        <v>1151</v>
      </c>
      <c r="C478" s="87" t="s">
        <v>1152</v>
      </c>
      <c r="D478" s="87"/>
      <c r="E478" s="90">
        <v>8</v>
      </c>
      <c r="F478" s="87" t="s">
        <v>407</v>
      </c>
      <c r="G478" s="95">
        <v>576</v>
      </c>
      <c r="H478" s="88">
        <v>120</v>
      </c>
      <c r="I478" s="88">
        <f t="shared" si="20"/>
        <v>696</v>
      </c>
      <c r="J478" s="90">
        <f t="shared" si="21"/>
        <v>16</v>
      </c>
      <c r="K478" s="50">
        <f t="shared" si="24"/>
        <v>3</v>
      </c>
    </row>
    <row r="479" spans="1:11" x14ac:dyDescent="0.3">
      <c r="A479" s="10">
        <v>43528</v>
      </c>
      <c r="B479" s="11" t="s">
        <v>119</v>
      </c>
      <c r="C479" s="11" t="s">
        <v>692</v>
      </c>
      <c r="E479" s="12">
        <v>4</v>
      </c>
      <c r="F479" s="11" t="s">
        <v>393</v>
      </c>
      <c r="G479" s="30">
        <v>168</v>
      </c>
      <c r="H479" s="15">
        <v>100</v>
      </c>
      <c r="I479" s="15">
        <f t="shared" si="20"/>
        <v>268</v>
      </c>
      <c r="J479" s="12">
        <f t="shared" si="21"/>
        <v>4</v>
      </c>
      <c r="K479" s="50">
        <f t="shared" si="24"/>
        <v>3</v>
      </c>
    </row>
    <row r="480" spans="1:11" x14ac:dyDescent="0.3">
      <c r="A480" s="10">
        <v>43528</v>
      </c>
      <c r="B480" s="11" t="s">
        <v>1153</v>
      </c>
      <c r="C480" s="11" t="s">
        <v>1154</v>
      </c>
      <c r="D480" s="11">
        <v>72159</v>
      </c>
      <c r="E480" s="12">
        <v>7</v>
      </c>
      <c r="F480" s="53" t="str">
        <f>IF(ISBLANK($D480),"",VLOOKUP($D480,'Boarding Packages'!$A:$H,4,FALSE))</f>
        <v>Std Suite Prem</v>
      </c>
      <c r="G480" s="54">
        <f>IF(ISBLANK($D480),0,E480*VLOOKUP($D480,'Boarding Packages'!$A:$H,8,FALSE))</f>
        <v>371</v>
      </c>
      <c r="I480" s="15">
        <f>IF(ISBLANK(B480),"",SUM(G480:H480))</f>
        <v>371</v>
      </c>
      <c r="J480" s="12">
        <f>IF(ISBLANK(B480),"",E480*(IF(LEFT(RIGHT(F480,2),1)="2",2,IF(LEFT(RIGHT(F480,2),1)="3",3,IF(LEFT(RIGHT(F480,2),1)="4",4,1)))))</f>
        <v>7</v>
      </c>
      <c r="K480" s="50">
        <f t="shared" si="24"/>
        <v>3</v>
      </c>
    </row>
    <row r="481" spans="1:11" x14ac:dyDescent="0.3">
      <c r="A481" s="10">
        <v>43528</v>
      </c>
      <c r="B481" s="11" t="s">
        <v>1153</v>
      </c>
      <c r="C481" s="11" t="s">
        <v>1154</v>
      </c>
      <c r="E481" s="12">
        <v>2</v>
      </c>
      <c r="F481" s="11" t="s">
        <v>388</v>
      </c>
      <c r="G481" s="30">
        <v>66</v>
      </c>
      <c r="H481" s="15">
        <v>20</v>
      </c>
      <c r="I481" s="15">
        <f t="shared" si="20"/>
        <v>86</v>
      </c>
      <c r="J481" s="12">
        <f t="shared" si="21"/>
        <v>2</v>
      </c>
      <c r="K481" s="50">
        <f t="shared" si="24"/>
        <v>3</v>
      </c>
    </row>
    <row r="482" spans="1:11" x14ac:dyDescent="0.3">
      <c r="A482" s="10">
        <v>43528</v>
      </c>
      <c r="B482" s="11" t="s">
        <v>284</v>
      </c>
      <c r="C482" s="11" t="s">
        <v>1155</v>
      </c>
      <c r="D482" s="11">
        <v>70885</v>
      </c>
      <c r="E482" s="12">
        <v>6</v>
      </c>
      <c r="F482" s="53" t="str">
        <f>IF(ISBLANK($D482),"",VLOOKUP($D482,'Boarding Packages'!$A:$H,4,FALSE))</f>
        <v>Std Suite Prem (3)</v>
      </c>
      <c r="G482" s="54">
        <f>IF(ISBLANK($D482),0,E482*VLOOKUP($D482,'Boarding Packages'!$A:$H,8,FALSE))</f>
        <v>840</v>
      </c>
      <c r="H482" s="15">
        <v>36</v>
      </c>
      <c r="I482" s="15">
        <f>IF(ISBLANK(B482),"",SUM(G482:H482))</f>
        <v>876</v>
      </c>
      <c r="J482" s="12">
        <f t="shared" si="21"/>
        <v>18</v>
      </c>
      <c r="K482" s="50">
        <f t="shared" si="24"/>
        <v>3</v>
      </c>
    </row>
    <row r="483" spans="1:11" x14ac:dyDescent="0.3">
      <c r="A483" s="10">
        <v>43528</v>
      </c>
      <c r="B483" s="11" t="s">
        <v>1156</v>
      </c>
      <c r="C483" s="11" t="s">
        <v>939</v>
      </c>
      <c r="D483" s="11">
        <v>72187</v>
      </c>
      <c r="E483" s="12">
        <v>10</v>
      </c>
      <c r="F483" s="53" t="str">
        <f>IF(ISBLANK($D483),"",VLOOKUP($D483,'Boarding Packages'!$A:$H,4,FALSE))</f>
        <v>Std Suite Prem</v>
      </c>
      <c r="G483" s="54">
        <f>IF(ISBLANK($D483),0,E483*VLOOKUP($D483,'Boarding Packages'!$A:$H,8,FALSE))</f>
        <v>510</v>
      </c>
      <c r="I483" s="15">
        <f>IF(ISBLANK(B483),"",SUM(G483:H483))</f>
        <v>510</v>
      </c>
      <c r="J483" s="12">
        <f t="shared" si="21"/>
        <v>10</v>
      </c>
      <c r="K483" s="50">
        <f t="shared" si="24"/>
        <v>3</v>
      </c>
    </row>
    <row r="484" spans="1:11" x14ac:dyDescent="0.3">
      <c r="A484" s="10">
        <v>43528</v>
      </c>
      <c r="B484" s="11" t="s">
        <v>54</v>
      </c>
      <c r="C484" s="11" t="s">
        <v>650</v>
      </c>
      <c r="D484" s="11">
        <v>62794</v>
      </c>
      <c r="E484" s="12">
        <v>2</v>
      </c>
      <c r="F484" s="53" t="str">
        <f>IF(ISBLANK($D484),"",VLOOKUP($D484,'Boarding Packages'!$A:$H,4,FALSE))</f>
        <v>Std Suite Prem</v>
      </c>
      <c r="G484" s="54">
        <f>IF(ISBLANK($D484),0,E484*VLOOKUP($D484,'Boarding Packages'!$A:$H,8,FALSE))</f>
        <v>96</v>
      </c>
      <c r="I484" s="15">
        <f>IF(ISBLANK(B484),"",SUM(G484:H484))</f>
        <v>96</v>
      </c>
      <c r="J484" s="12">
        <f>IF(ISBLANK(B484),"",E484*(IF(LEFT(RIGHT(F484,2),1)="2",2,IF(LEFT(RIGHT(F484,2),1)="3",3,IF(LEFT(RIGHT(F484,2),1)="4",4,1)))))</f>
        <v>2</v>
      </c>
      <c r="K484" s="50">
        <f t="shared" si="24"/>
        <v>3</v>
      </c>
    </row>
    <row r="485" spans="1:11" x14ac:dyDescent="0.3">
      <c r="A485" s="10">
        <v>43528</v>
      </c>
      <c r="B485" s="11" t="s">
        <v>54</v>
      </c>
      <c r="C485" s="11" t="s">
        <v>650</v>
      </c>
      <c r="D485" s="11">
        <v>68227</v>
      </c>
      <c r="E485" s="12">
        <v>12</v>
      </c>
      <c r="F485" s="53" t="str">
        <f>IF(ISBLANK($D485),"",VLOOKUP($D485,'Boarding Packages'!$A:$H,4,FALSE))</f>
        <v>Std Suite Prem</v>
      </c>
      <c r="G485" s="54">
        <f>IF(ISBLANK($D485),0,E485*VLOOKUP($D485,'Boarding Packages'!$A:$H,8,FALSE))</f>
        <v>576</v>
      </c>
      <c r="I485" s="15">
        <f>IF(ISBLANK(B485),"",SUM(G485:H485))</f>
        <v>576</v>
      </c>
      <c r="J485" s="12">
        <f>IF(ISBLANK(B485),"",E485*(IF(LEFT(RIGHT(F485,2),1)="2",2,IF(LEFT(RIGHT(F485,2),1)="3",3,IF(LEFT(RIGHT(F485,2),1)="4",4,1)))))</f>
        <v>12</v>
      </c>
      <c r="K485" s="50">
        <f t="shared" si="24"/>
        <v>3</v>
      </c>
    </row>
    <row r="486" spans="1:11" x14ac:dyDescent="0.3">
      <c r="A486" s="10">
        <v>43528</v>
      </c>
      <c r="B486" s="11" t="s">
        <v>449</v>
      </c>
      <c r="C486" s="11" t="s">
        <v>450</v>
      </c>
      <c r="D486" s="11">
        <v>72247</v>
      </c>
      <c r="E486" s="12">
        <v>9</v>
      </c>
      <c r="F486" s="53" t="str">
        <f>IF(ISBLANK($D486),"",VLOOKUP($D486,'Boarding Packages'!$A:$H,4,FALSE))</f>
        <v>Std Suite Prem</v>
      </c>
      <c r="G486" s="54">
        <f>IF(ISBLANK($D486),0,E486*VLOOKUP($D486,'Boarding Packages'!$A:$H,8,FALSE))</f>
        <v>459</v>
      </c>
      <c r="I486" s="15">
        <f>IF(ISBLANK(B486),"",SUM(G486:H486))</f>
        <v>459</v>
      </c>
      <c r="J486" s="12">
        <f>IF(ISBLANK(B486),"",E486*(IF(LEFT(RIGHT(F486,2),1)="2",2,IF(LEFT(RIGHT(F486,2),1)="3",3,IF(LEFT(RIGHT(F486,2),1)="4",4,1)))))</f>
        <v>9</v>
      </c>
      <c r="K486" s="50">
        <f t="shared" si="24"/>
        <v>3</v>
      </c>
    </row>
    <row r="487" spans="1:11" x14ac:dyDescent="0.3">
      <c r="A487" s="10">
        <v>43528</v>
      </c>
      <c r="B487" s="11" t="s">
        <v>125</v>
      </c>
      <c r="C487" s="11" t="s">
        <v>872</v>
      </c>
      <c r="E487" s="12">
        <v>1</v>
      </c>
      <c r="F487" s="11" t="s">
        <v>388</v>
      </c>
      <c r="G487" s="30">
        <v>33</v>
      </c>
      <c r="I487" s="15">
        <f t="shared" ref="I487:I502" si="25">IF(ISBLANK(B487),"",SUM(G487:H487))</f>
        <v>33</v>
      </c>
      <c r="J487" s="12">
        <f t="shared" ref="J487:J502" si="26">IF(ISBLANK(B487),"",E487*(IF(LEFT(RIGHT(F487,2),1)="2",2,IF(LEFT(RIGHT(F487,2),1)="3",3,IF(LEFT(RIGHT(F487,2),1)="4",4,1)))))</f>
        <v>1</v>
      </c>
      <c r="K487" s="50">
        <f t="shared" si="24"/>
        <v>3</v>
      </c>
    </row>
    <row r="488" spans="1:11" x14ac:dyDescent="0.3">
      <c r="A488" s="10">
        <v>43528</v>
      </c>
      <c r="B488" s="11" t="s">
        <v>125</v>
      </c>
      <c r="C488" s="11" t="s">
        <v>872</v>
      </c>
      <c r="D488" s="11">
        <v>72242</v>
      </c>
      <c r="E488" s="12">
        <v>7</v>
      </c>
      <c r="F488" s="53" t="str">
        <f>IF(ISBLANK($D488),"",VLOOKUP($D488,'Boarding Packages'!$A:$H,4,FALSE))</f>
        <v>Std Suite Prem</v>
      </c>
      <c r="G488" s="54">
        <f>IF(ISBLANK($D488),0,E488*VLOOKUP($D488,'Boarding Packages'!$A:$H,8,FALSE))</f>
        <v>371</v>
      </c>
      <c r="I488" s="15">
        <f>IF(ISBLANK(B488),"",SUM(G488:H488))</f>
        <v>371</v>
      </c>
      <c r="J488" s="12">
        <f t="shared" si="26"/>
        <v>7</v>
      </c>
      <c r="K488" s="50">
        <f t="shared" si="24"/>
        <v>3</v>
      </c>
    </row>
    <row r="489" spans="1:11" x14ac:dyDescent="0.3">
      <c r="A489" s="10">
        <v>43528</v>
      </c>
      <c r="B489" s="11" t="s">
        <v>663</v>
      </c>
      <c r="C489" s="11" t="s">
        <v>1157</v>
      </c>
      <c r="E489" s="12">
        <v>2</v>
      </c>
      <c r="F489" s="11" t="s">
        <v>407</v>
      </c>
      <c r="G489" s="30">
        <v>144</v>
      </c>
      <c r="H489" s="15">
        <v>40</v>
      </c>
      <c r="I489" s="15">
        <f t="shared" si="25"/>
        <v>184</v>
      </c>
      <c r="J489" s="12">
        <f t="shared" si="26"/>
        <v>4</v>
      </c>
      <c r="K489" s="50">
        <f t="shared" si="24"/>
        <v>3</v>
      </c>
    </row>
    <row r="490" spans="1:11" ht="14.4" thickBot="1" x14ac:dyDescent="0.35">
      <c r="A490" s="86">
        <v>43528</v>
      </c>
      <c r="B490" s="87" t="s">
        <v>1158</v>
      </c>
      <c r="C490" s="87" t="s">
        <v>1159</v>
      </c>
      <c r="D490" s="87"/>
      <c r="E490" s="90">
        <v>5</v>
      </c>
      <c r="F490" s="87" t="s">
        <v>393</v>
      </c>
      <c r="G490" s="95">
        <v>210</v>
      </c>
      <c r="H490" s="88">
        <v>80</v>
      </c>
      <c r="I490" s="88">
        <f t="shared" si="25"/>
        <v>290</v>
      </c>
      <c r="J490" s="90">
        <f t="shared" si="26"/>
        <v>5</v>
      </c>
      <c r="K490" s="50">
        <f t="shared" si="24"/>
        <v>3</v>
      </c>
    </row>
    <row r="491" spans="1:11" x14ac:dyDescent="0.3">
      <c r="A491" s="10">
        <v>43529</v>
      </c>
      <c r="B491" s="11" t="s">
        <v>405</v>
      </c>
      <c r="C491" s="11" t="s">
        <v>406</v>
      </c>
      <c r="E491" s="12">
        <v>4</v>
      </c>
      <c r="F491" s="11" t="s">
        <v>407</v>
      </c>
      <c r="G491" s="30">
        <v>288</v>
      </c>
      <c r="H491" s="15">
        <v>160</v>
      </c>
      <c r="I491" s="15">
        <f t="shared" si="25"/>
        <v>448</v>
      </c>
      <c r="J491" s="12">
        <f t="shared" si="26"/>
        <v>8</v>
      </c>
      <c r="K491" s="50">
        <f t="shared" si="24"/>
        <v>3</v>
      </c>
    </row>
    <row r="492" spans="1:11" x14ac:dyDescent="0.3">
      <c r="A492" s="10">
        <v>43529</v>
      </c>
      <c r="B492" s="11" t="s">
        <v>470</v>
      </c>
      <c r="C492" s="11" t="s">
        <v>471</v>
      </c>
      <c r="E492" s="12">
        <v>1</v>
      </c>
      <c r="F492" s="11" t="s">
        <v>393</v>
      </c>
      <c r="G492" s="30">
        <v>42</v>
      </c>
      <c r="H492" s="15">
        <v>20</v>
      </c>
      <c r="I492" s="15">
        <f t="shared" si="25"/>
        <v>62</v>
      </c>
      <c r="J492" s="12">
        <f t="shared" si="26"/>
        <v>1</v>
      </c>
      <c r="K492" s="50">
        <f t="shared" si="24"/>
        <v>3</v>
      </c>
    </row>
    <row r="493" spans="1:11" x14ac:dyDescent="0.3">
      <c r="A493" s="10">
        <v>43529</v>
      </c>
      <c r="B493" s="11" t="s">
        <v>621</v>
      </c>
      <c r="C493" s="11" t="s">
        <v>622</v>
      </c>
      <c r="D493" s="11">
        <v>72379</v>
      </c>
      <c r="E493" s="12">
        <v>7</v>
      </c>
      <c r="F493" s="53" t="str">
        <f>IF(ISBLANK($D493),"",VLOOKUP($D493,'Boarding Packages'!$A:$H,4,FALSE))</f>
        <v>Std Suite Prem</v>
      </c>
      <c r="G493" s="54">
        <f>IF(ISBLANK($D493),0,E493*VLOOKUP($D493,'Boarding Packages'!$A:$H,8,FALSE))</f>
        <v>371</v>
      </c>
      <c r="I493" s="15">
        <f>IF(ISBLANK(B493),"",SUM(G493:H493))</f>
        <v>371</v>
      </c>
      <c r="J493" s="12">
        <f>IF(ISBLANK(B493),"",E493*(IF(LEFT(RIGHT(F493,2),1)="2",2,IF(LEFT(RIGHT(F493,2),1)="3",3,IF(LEFT(RIGHT(F493,2),1)="4",4,1)))))</f>
        <v>7</v>
      </c>
      <c r="K493" s="50">
        <f t="shared" si="24"/>
        <v>3</v>
      </c>
    </row>
    <row r="494" spans="1:11" x14ac:dyDescent="0.3">
      <c r="A494" s="10">
        <v>43529</v>
      </c>
      <c r="B494" s="11" t="s">
        <v>366</v>
      </c>
      <c r="C494" s="11" t="s">
        <v>439</v>
      </c>
      <c r="D494" s="11">
        <v>70696</v>
      </c>
      <c r="E494" s="12">
        <v>10</v>
      </c>
      <c r="F494" s="53" t="str">
        <f>IF(ISBLANK($D494),"",VLOOKUP($D494,'Boarding Packages'!$A:$H,4,FALSE))</f>
        <v>Std Suite Prem</v>
      </c>
      <c r="G494" s="54">
        <f>IF(ISBLANK($D494),0,E494*VLOOKUP($D494,'Boarding Packages'!$A:$H,8,FALSE))</f>
        <v>510</v>
      </c>
      <c r="I494" s="15">
        <f>IF(ISBLANK(B494),"",SUM(G494:H494))</f>
        <v>510</v>
      </c>
      <c r="J494" s="12">
        <f>IF(ISBLANK(B494),"",E494*(IF(LEFT(RIGHT(F494,2),1)="2",2,IF(LEFT(RIGHT(F494,2),1)="3",3,IF(LEFT(RIGHT(F494,2),1)="4",4,1)))))</f>
        <v>10</v>
      </c>
      <c r="K494" s="50">
        <f t="shared" si="24"/>
        <v>3</v>
      </c>
    </row>
    <row r="495" spans="1:11" x14ac:dyDescent="0.3">
      <c r="A495" s="10">
        <v>69827</v>
      </c>
      <c r="B495" s="11" t="s">
        <v>270</v>
      </c>
      <c r="C495" s="11" t="s">
        <v>455</v>
      </c>
      <c r="D495" s="11">
        <v>68758</v>
      </c>
      <c r="E495" s="12">
        <v>7</v>
      </c>
      <c r="F495" s="53" t="str">
        <f>IF(ISBLANK($D495),"",VLOOKUP($D495,'Boarding Packages'!$A:$H,4,FALSE))</f>
        <v>Std Suite Prem</v>
      </c>
      <c r="G495" s="54">
        <f>IF(ISBLANK($D495),0,E495*VLOOKUP($D495,'Boarding Packages'!$A:$H,8,FALSE))</f>
        <v>336</v>
      </c>
      <c r="I495" s="15">
        <f>IF(ISBLANK(B495),"",SUM(G495:H495))</f>
        <v>336</v>
      </c>
      <c r="J495" s="12">
        <f>IF(ISBLANK(B495),"",E495*(IF(LEFT(RIGHT(F495,2),1)="2",2,IF(LEFT(RIGHT(F495,2),1)="3",3,IF(LEFT(RIGHT(F495,2),1)="4",4,1)))))</f>
        <v>7</v>
      </c>
      <c r="K495" s="50">
        <f t="shared" si="24"/>
        <v>3</v>
      </c>
    </row>
    <row r="496" spans="1:11" ht="14.4" thickBot="1" x14ac:dyDescent="0.35">
      <c r="A496" s="86">
        <v>43529</v>
      </c>
      <c r="B496" s="87" t="s">
        <v>116</v>
      </c>
      <c r="C496" s="87" t="s">
        <v>488</v>
      </c>
      <c r="D496" s="87">
        <v>72668</v>
      </c>
      <c r="E496" s="90">
        <v>2</v>
      </c>
      <c r="F496" s="96" t="str">
        <f>IF(ISBLANK($D496),"",VLOOKUP($D496,'Boarding Packages'!$A:$H,4,FALSE))</f>
        <v>XL Suite Prem</v>
      </c>
      <c r="G496" s="97">
        <f>IF(ISBLANK($D496),0,E496*VLOOKUP($D496,'Boarding Packages'!$A:$H,8,FALSE))</f>
        <v>124</v>
      </c>
      <c r="H496" s="88"/>
      <c r="I496" s="88">
        <f>IF(ISBLANK(B496),"",SUM(G496:H496))</f>
        <v>124</v>
      </c>
      <c r="J496" s="90">
        <f>IF(ISBLANK(B496),"",E496*(IF(LEFT(RIGHT(F496,2),1)="2",2,IF(LEFT(RIGHT(F496,2),1)="3",3,IF(LEFT(RIGHT(F496,2),1)="4",4,1)))))</f>
        <v>2</v>
      </c>
      <c r="K496" s="50">
        <f t="shared" si="24"/>
        <v>3</v>
      </c>
    </row>
    <row r="497" spans="1:11" x14ac:dyDescent="0.3">
      <c r="A497" s="10">
        <v>43530</v>
      </c>
      <c r="B497" s="11" t="s">
        <v>1053</v>
      </c>
      <c r="C497" s="11" t="s">
        <v>1054</v>
      </c>
      <c r="E497" s="12">
        <v>2</v>
      </c>
      <c r="F497" s="11" t="s">
        <v>388</v>
      </c>
      <c r="G497" s="30">
        <v>66</v>
      </c>
      <c r="H497" s="15">
        <v>40</v>
      </c>
      <c r="I497" s="15">
        <f t="shared" si="25"/>
        <v>106</v>
      </c>
      <c r="J497" s="12">
        <f t="shared" si="26"/>
        <v>2</v>
      </c>
      <c r="K497" s="50">
        <f t="shared" si="24"/>
        <v>3</v>
      </c>
    </row>
    <row r="498" spans="1:11" x14ac:dyDescent="0.3">
      <c r="A498" s="10">
        <v>43530</v>
      </c>
      <c r="B498" s="11" t="s">
        <v>98</v>
      </c>
      <c r="C498" s="11" t="s">
        <v>437</v>
      </c>
      <c r="D498" s="11">
        <v>68516</v>
      </c>
      <c r="E498" s="12">
        <v>6</v>
      </c>
      <c r="F498" s="53" t="str">
        <f>IF(ISBLANK($D498),"",VLOOKUP($D498,'Boarding Packages'!$A:$H,4,FALSE))</f>
        <v>Std Suite Prem</v>
      </c>
      <c r="G498" s="54">
        <f>IF(ISBLANK($D498),0,E498*VLOOKUP($D498,'Boarding Packages'!$A:$H,8,FALSE))</f>
        <v>288</v>
      </c>
      <c r="I498" s="15">
        <f>IF(ISBLANK(B498),"",SUM(G498:H498))</f>
        <v>288</v>
      </c>
      <c r="J498" s="12">
        <f t="shared" si="26"/>
        <v>6</v>
      </c>
      <c r="K498" s="50">
        <f t="shared" si="24"/>
        <v>3</v>
      </c>
    </row>
    <row r="499" spans="1:11" x14ac:dyDescent="0.3">
      <c r="A499" s="10">
        <v>43530</v>
      </c>
      <c r="B499" s="11" t="s">
        <v>98</v>
      </c>
      <c r="C499" s="11" t="s">
        <v>437</v>
      </c>
      <c r="D499" s="11">
        <v>72251</v>
      </c>
      <c r="E499" s="12">
        <v>6</v>
      </c>
      <c r="F499" s="53" t="str">
        <f>IF(ISBLANK($D499),"",VLOOKUP($D499,'Boarding Packages'!$A:$H,4,FALSE))</f>
        <v>Std Suite Prem</v>
      </c>
      <c r="G499" s="54">
        <f>IF(ISBLANK($D499),0,E499*VLOOKUP($D499,'Boarding Packages'!$A:$H,8,FALSE))</f>
        <v>306</v>
      </c>
      <c r="I499" s="15">
        <f>IF(ISBLANK(B499),"",SUM(G499:H499))</f>
        <v>306</v>
      </c>
      <c r="J499" s="12">
        <f>IF(ISBLANK(B499),"",E499*(IF(LEFT(RIGHT(F499,2),1)="2",2,IF(LEFT(RIGHT(F499,2),1)="3",3,IF(LEFT(RIGHT(F499,2),1)="4",4,1)))))</f>
        <v>6</v>
      </c>
      <c r="K499" s="50">
        <f t="shared" si="24"/>
        <v>3</v>
      </c>
    </row>
    <row r="500" spans="1:11" x14ac:dyDescent="0.3">
      <c r="A500" s="10">
        <v>43530</v>
      </c>
      <c r="B500" s="11" t="s">
        <v>579</v>
      </c>
      <c r="C500" s="11" t="s">
        <v>580</v>
      </c>
      <c r="E500" s="12">
        <v>14</v>
      </c>
      <c r="F500" s="11" t="s">
        <v>388</v>
      </c>
      <c r="G500" s="30">
        <v>462</v>
      </c>
      <c r="H500" s="15">
        <v>20</v>
      </c>
      <c r="I500" s="15">
        <f t="shared" si="25"/>
        <v>482</v>
      </c>
      <c r="J500" s="12">
        <f t="shared" si="26"/>
        <v>14</v>
      </c>
      <c r="K500" s="50">
        <f t="shared" si="24"/>
        <v>3</v>
      </c>
    </row>
    <row r="501" spans="1:11" x14ac:dyDescent="0.3">
      <c r="A501" s="10">
        <v>43530</v>
      </c>
      <c r="B501" s="11" t="s">
        <v>258</v>
      </c>
      <c r="C501" s="11" t="s">
        <v>597</v>
      </c>
      <c r="D501" s="11">
        <v>71684</v>
      </c>
      <c r="E501" s="12">
        <v>1</v>
      </c>
      <c r="F501" s="53" t="str">
        <f>IF(ISBLANK($D501),"",VLOOKUP($D501,'Boarding Packages'!$A:$H,4,FALSE))</f>
        <v>XL Suite Prem (2)</v>
      </c>
      <c r="G501" s="54">
        <f>IF(ISBLANK($D501),0,E501*VLOOKUP($D501,'Boarding Packages'!$A:$H,8,FALSE))</f>
        <v>109</v>
      </c>
      <c r="I501" s="15">
        <f>IF(ISBLANK(B501),"",SUM(G501:H501))</f>
        <v>109</v>
      </c>
      <c r="J501" s="12">
        <f t="shared" si="26"/>
        <v>2</v>
      </c>
      <c r="K501" s="50">
        <f t="shared" si="24"/>
        <v>3</v>
      </c>
    </row>
    <row r="502" spans="1:11" x14ac:dyDescent="0.3">
      <c r="A502" s="10">
        <v>43530</v>
      </c>
      <c r="B502" s="11" t="s">
        <v>617</v>
      </c>
      <c r="C502" s="11" t="s">
        <v>618</v>
      </c>
      <c r="E502" s="12">
        <v>2</v>
      </c>
      <c r="F502" s="11" t="s">
        <v>388</v>
      </c>
      <c r="G502" s="30">
        <v>66</v>
      </c>
      <c r="H502" s="15">
        <v>40</v>
      </c>
      <c r="I502" s="15">
        <f t="shared" si="25"/>
        <v>106</v>
      </c>
      <c r="J502" s="12">
        <f t="shared" si="26"/>
        <v>2</v>
      </c>
      <c r="K502" s="50">
        <f t="shared" si="24"/>
        <v>3</v>
      </c>
    </row>
    <row r="503" spans="1:11" ht="14.4" thickBot="1" x14ac:dyDescent="0.35">
      <c r="A503" s="86">
        <v>43530</v>
      </c>
      <c r="B503" s="87" t="s">
        <v>1168</v>
      </c>
      <c r="C503" s="87" t="s">
        <v>1169</v>
      </c>
      <c r="D503" s="87"/>
      <c r="E503" s="90">
        <v>4</v>
      </c>
      <c r="F503" s="87" t="s">
        <v>393</v>
      </c>
      <c r="G503" s="95">
        <v>168</v>
      </c>
      <c r="H503" s="88">
        <v>40</v>
      </c>
      <c r="I503" s="88">
        <f t="shared" ref="I503:I552" si="27">IF(ISBLANK(B503),"",SUM(G503:H503))</f>
        <v>208</v>
      </c>
      <c r="J503" s="90">
        <f t="shared" ref="J503:J552" si="28">IF(ISBLANK(B503),"",E503*(IF(LEFT(RIGHT(F503,2),1)="2",2,IF(LEFT(RIGHT(F503,2),1)="3",3,IF(LEFT(RIGHT(F503,2),1)="4",4,1)))))</f>
        <v>4</v>
      </c>
      <c r="K503" s="50">
        <f t="shared" si="24"/>
        <v>3</v>
      </c>
    </row>
    <row r="504" spans="1:11" x14ac:dyDescent="0.3">
      <c r="A504" s="10">
        <v>43532</v>
      </c>
      <c r="B504" s="11" t="s">
        <v>1070</v>
      </c>
      <c r="C504" s="11" t="s">
        <v>1071</v>
      </c>
      <c r="E504" s="12">
        <v>1</v>
      </c>
      <c r="F504" s="11" t="s">
        <v>388</v>
      </c>
      <c r="G504" s="15">
        <v>33</v>
      </c>
      <c r="H504" s="15">
        <v>20</v>
      </c>
      <c r="I504" s="15">
        <f t="shared" si="27"/>
        <v>53</v>
      </c>
      <c r="J504" s="13">
        <f t="shared" si="28"/>
        <v>1</v>
      </c>
      <c r="K504" s="50">
        <f t="shared" si="24"/>
        <v>3</v>
      </c>
    </row>
    <row r="505" spans="1:11" x14ac:dyDescent="0.3">
      <c r="A505" s="10">
        <v>43532</v>
      </c>
      <c r="B505" s="11" t="s">
        <v>82</v>
      </c>
      <c r="C505" s="11" t="s">
        <v>589</v>
      </c>
      <c r="D505" s="11">
        <v>67478</v>
      </c>
      <c r="E505" s="12">
        <v>6</v>
      </c>
      <c r="F505" s="53" t="str">
        <f>IF(ISBLANK($D505),"",VLOOKUP($D505,'Boarding Packages'!$A:$H,4,FALSE))</f>
        <v>XL Suite Prem (2)</v>
      </c>
      <c r="G505" s="54">
        <f>IF(ISBLANK($D505),0,E505*VLOOKUP($D505,'Boarding Packages'!$A:$H,8,FALSE))</f>
        <v>612</v>
      </c>
      <c r="I505" s="15">
        <f>IF(ISBLANK(B505),"",SUM(G505:H505))</f>
        <v>612</v>
      </c>
      <c r="J505" s="12">
        <f t="shared" si="28"/>
        <v>12</v>
      </c>
      <c r="K505" s="50">
        <f t="shared" si="24"/>
        <v>3</v>
      </c>
    </row>
    <row r="506" spans="1:11" x14ac:dyDescent="0.3">
      <c r="A506" s="10">
        <v>43532</v>
      </c>
      <c r="B506" s="11" t="s">
        <v>124</v>
      </c>
      <c r="C506" s="11" t="s">
        <v>402</v>
      </c>
      <c r="E506" s="12">
        <v>1</v>
      </c>
      <c r="F506" s="11" t="s">
        <v>388</v>
      </c>
      <c r="G506" s="15">
        <v>33</v>
      </c>
      <c r="H506" s="15">
        <v>20</v>
      </c>
      <c r="I506" s="15">
        <f t="shared" si="27"/>
        <v>53</v>
      </c>
      <c r="J506" s="12">
        <f t="shared" si="28"/>
        <v>1</v>
      </c>
      <c r="K506" s="50">
        <f t="shared" si="24"/>
        <v>3</v>
      </c>
    </row>
    <row r="507" spans="1:11" x14ac:dyDescent="0.3">
      <c r="A507" s="10">
        <v>43532</v>
      </c>
      <c r="B507" s="11" t="s">
        <v>246</v>
      </c>
      <c r="C507" s="11" t="s">
        <v>651</v>
      </c>
      <c r="D507" s="11">
        <v>72012</v>
      </c>
      <c r="E507" s="12">
        <v>2</v>
      </c>
      <c r="F507" s="53" t="str">
        <f>IF(ISBLANK($D507),"",VLOOKUP($D507,'Boarding Packages'!$A:$H,4,FALSE))</f>
        <v>Std Suite Prem (2)</v>
      </c>
      <c r="G507" s="54">
        <f>IF(ISBLANK($D507),0,E507*VLOOKUP($D507,'Boarding Packages'!$A:$H,8,FALSE))</f>
        <v>206</v>
      </c>
      <c r="I507" s="15">
        <f>IF(ISBLANK(B507),"",SUM(G507:H507))</f>
        <v>206</v>
      </c>
      <c r="J507" s="12">
        <f t="shared" si="28"/>
        <v>4</v>
      </c>
      <c r="K507" s="50">
        <f t="shared" si="24"/>
        <v>3</v>
      </c>
    </row>
    <row r="508" spans="1:11" x14ac:dyDescent="0.3">
      <c r="A508" s="10">
        <v>43532</v>
      </c>
      <c r="B508" s="11" t="s">
        <v>489</v>
      </c>
      <c r="C508" s="11" t="s">
        <v>490</v>
      </c>
      <c r="E508" s="12">
        <v>5</v>
      </c>
      <c r="F508" s="11" t="s">
        <v>388</v>
      </c>
      <c r="G508" s="15">
        <v>165</v>
      </c>
      <c r="H508" s="15">
        <v>40</v>
      </c>
      <c r="I508" s="15">
        <f t="shared" si="27"/>
        <v>205</v>
      </c>
      <c r="J508" s="12">
        <f t="shared" si="28"/>
        <v>5</v>
      </c>
      <c r="K508" s="50">
        <f t="shared" si="24"/>
        <v>3</v>
      </c>
    </row>
    <row r="509" spans="1:11" x14ac:dyDescent="0.3">
      <c r="A509" s="10">
        <v>43532</v>
      </c>
      <c r="B509" s="11" t="s">
        <v>441</v>
      </c>
      <c r="C509" s="11" t="s">
        <v>442</v>
      </c>
      <c r="E509" s="12">
        <v>3</v>
      </c>
      <c r="F509" s="11" t="s">
        <v>388</v>
      </c>
      <c r="G509" s="15">
        <v>99</v>
      </c>
      <c r="H509" s="15">
        <v>40</v>
      </c>
      <c r="I509" s="15">
        <f t="shared" si="27"/>
        <v>139</v>
      </c>
      <c r="J509" s="12">
        <f t="shared" si="28"/>
        <v>3</v>
      </c>
      <c r="K509" s="50">
        <f t="shared" si="24"/>
        <v>3</v>
      </c>
    </row>
    <row r="510" spans="1:11" x14ac:dyDescent="0.3">
      <c r="A510" s="55">
        <v>43532</v>
      </c>
      <c r="B510" s="56" t="s">
        <v>609</v>
      </c>
      <c r="C510" s="56" t="s">
        <v>610</v>
      </c>
      <c r="D510" s="56"/>
      <c r="E510" s="57">
        <v>5</v>
      </c>
      <c r="F510" s="56" t="s">
        <v>388</v>
      </c>
      <c r="G510" s="59">
        <v>165</v>
      </c>
      <c r="H510" s="59">
        <v>80</v>
      </c>
      <c r="I510" s="59">
        <f t="shared" si="27"/>
        <v>245</v>
      </c>
      <c r="J510" s="57">
        <f t="shared" si="28"/>
        <v>5</v>
      </c>
      <c r="K510" s="50">
        <f t="shared" si="24"/>
        <v>3</v>
      </c>
    </row>
    <row r="511" spans="1:11" x14ac:dyDescent="0.3">
      <c r="A511" s="10">
        <v>43533</v>
      </c>
      <c r="B511" s="11" t="s">
        <v>337</v>
      </c>
      <c r="C511" s="11" t="s">
        <v>417</v>
      </c>
      <c r="D511" s="11">
        <v>51117</v>
      </c>
      <c r="E511" s="12">
        <v>2</v>
      </c>
      <c r="F511" s="53" t="str">
        <f>IF(ISBLANK($D511),"",VLOOKUP($D511,'Boarding Packages'!$A:$H,4,FALSE))</f>
        <v>XL Suite Prem</v>
      </c>
      <c r="G511" s="54">
        <f>IF(ISBLANK($D511),0,E511*VLOOKUP($D511,'Boarding Packages'!$A:$H,8,FALSE))</f>
        <v>116</v>
      </c>
      <c r="I511" s="15">
        <f>IF(ISBLANK(B511),"",SUM(G511:H511))</f>
        <v>116</v>
      </c>
      <c r="J511" s="12">
        <f t="shared" si="28"/>
        <v>2</v>
      </c>
      <c r="K511" s="50">
        <f t="shared" si="24"/>
        <v>3</v>
      </c>
    </row>
    <row r="512" spans="1:11" x14ac:dyDescent="0.3">
      <c r="A512" s="10">
        <v>43533</v>
      </c>
      <c r="B512" s="11" t="s">
        <v>337</v>
      </c>
      <c r="C512" s="11" t="s">
        <v>417</v>
      </c>
      <c r="E512" s="12">
        <v>1</v>
      </c>
      <c r="F512" s="11" t="s">
        <v>393</v>
      </c>
      <c r="G512" s="15">
        <v>42</v>
      </c>
      <c r="H512" s="15">
        <v>20</v>
      </c>
      <c r="I512" s="15">
        <f t="shared" si="27"/>
        <v>62</v>
      </c>
      <c r="J512" s="12">
        <f t="shared" si="28"/>
        <v>1</v>
      </c>
      <c r="K512" s="50">
        <f t="shared" si="24"/>
        <v>3</v>
      </c>
    </row>
    <row r="513" spans="1:11" ht="14.4" thickBot="1" x14ac:dyDescent="0.35">
      <c r="A513" s="86">
        <v>43533</v>
      </c>
      <c r="B513" s="87" t="s">
        <v>920</v>
      </c>
      <c r="C513" s="87" t="s">
        <v>921</v>
      </c>
      <c r="D513" s="87"/>
      <c r="E513" s="90">
        <v>1</v>
      </c>
      <c r="F513" s="87" t="s">
        <v>388</v>
      </c>
      <c r="G513" s="88">
        <v>33</v>
      </c>
      <c r="H513" s="88">
        <v>40</v>
      </c>
      <c r="I513" s="88">
        <f t="shared" si="27"/>
        <v>73</v>
      </c>
      <c r="J513" s="90">
        <f t="shared" si="28"/>
        <v>1</v>
      </c>
      <c r="K513" s="50">
        <f t="shared" si="24"/>
        <v>3</v>
      </c>
    </row>
    <row r="514" spans="1:11" x14ac:dyDescent="0.3">
      <c r="A514" s="10">
        <v>43534</v>
      </c>
      <c r="B514" s="11" t="s">
        <v>355</v>
      </c>
      <c r="C514" s="11" t="s">
        <v>432</v>
      </c>
      <c r="E514" s="12">
        <v>2</v>
      </c>
      <c r="F514" s="11" t="s">
        <v>388</v>
      </c>
      <c r="G514" s="15">
        <v>66</v>
      </c>
      <c r="H514" s="15">
        <v>40</v>
      </c>
      <c r="I514" s="15">
        <f t="shared" si="27"/>
        <v>106</v>
      </c>
      <c r="J514" s="12">
        <f t="shared" si="28"/>
        <v>2</v>
      </c>
      <c r="K514" s="50">
        <f t="shared" si="24"/>
        <v>3</v>
      </c>
    </row>
    <row r="515" spans="1:11" x14ac:dyDescent="0.3">
      <c r="A515" s="10">
        <v>43534</v>
      </c>
      <c r="B515" s="11" t="s">
        <v>371</v>
      </c>
      <c r="C515" s="11" t="s">
        <v>642</v>
      </c>
      <c r="D515" s="11">
        <v>71386</v>
      </c>
      <c r="E515" s="12">
        <v>5</v>
      </c>
      <c r="F515" s="53" t="str">
        <f>IF(ISBLANK($D515),"",VLOOKUP($D515,'Boarding Packages'!$A:$H,4,FALSE))</f>
        <v>Std Suite Prem</v>
      </c>
      <c r="G515" s="54">
        <f>IF(ISBLANK($D515),0,E515*VLOOKUP($D515,'Boarding Packages'!$A:$H,8,FALSE))</f>
        <v>265</v>
      </c>
      <c r="I515" s="15">
        <f>IF(ISBLANK(B515),"",SUM(G515:H515))</f>
        <v>265</v>
      </c>
      <c r="J515" s="12">
        <f t="shared" si="28"/>
        <v>5</v>
      </c>
      <c r="K515" s="50">
        <f t="shared" ref="K515:K578" si="29">IF(A515= "",0,MONTH(A515))</f>
        <v>3</v>
      </c>
    </row>
    <row r="516" spans="1:11" x14ac:dyDescent="0.3">
      <c r="A516" s="10">
        <v>43534</v>
      </c>
      <c r="B516" s="11" t="s">
        <v>371</v>
      </c>
      <c r="C516" s="11" t="s">
        <v>642</v>
      </c>
      <c r="E516" s="12">
        <v>4</v>
      </c>
      <c r="F516" s="11" t="s">
        <v>388</v>
      </c>
      <c r="G516" s="15">
        <v>132</v>
      </c>
      <c r="I516" s="15">
        <f t="shared" si="27"/>
        <v>132</v>
      </c>
      <c r="J516" s="12">
        <f t="shared" si="28"/>
        <v>4</v>
      </c>
      <c r="K516" s="50">
        <f t="shared" si="29"/>
        <v>3</v>
      </c>
    </row>
    <row r="517" spans="1:11" x14ac:dyDescent="0.3">
      <c r="A517" s="10">
        <v>43534</v>
      </c>
      <c r="B517" s="11" t="s">
        <v>305</v>
      </c>
      <c r="C517" s="11" t="s">
        <v>1143</v>
      </c>
      <c r="D517" s="11">
        <v>72952</v>
      </c>
      <c r="E517" s="12">
        <v>1</v>
      </c>
      <c r="F517" s="53" t="str">
        <f>IF(ISBLANK($D517),"",VLOOKUP($D517,'Boarding Packages'!$A:$H,4,FALSE))</f>
        <v>XL Suite Prem (2)</v>
      </c>
      <c r="G517" s="54">
        <f>IF(ISBLANK($D517),0,E517*VLOOKUP($D517,'Boarding Packages'!$A:$H,8,FALSE))</f>
        <v>113</v>
      </c>
      <c r="I517" s="15">
        <f>IF(ISBLANK(B517),"",SUM(G517:H517))</f>
        <v>113</v>
      </c>
      <c r="J517" s="12">
        <f>IF(ISBLANK(B517),"",E517*(IF(LEFT(RIGHT(F517,2),1)="2",2,IF(LEFT(RIGHT(F517,2),1)="3",3,IF(LEFT(RIGHT(F517,2),1)="4",4,1)))))</f>
        <v>2</v>
      </c>
      <c r="K517" s="50">
        <f t="shared" si="29"/>
        <v>3</v>
      </c>
    </row>
    <row r="518" spans="1:11" x14ac:dyDescent="0.3">
      <c r="A518" s="10">
        <v>43534</v>
      </c>
      <c r="B518" s="11" t="s">
        <v>1175</v>
      </c>
      <c r="C518" s="11" t="s">
        <v>1176</v>
      </c>
      <c r="E518" s="12">
        <v>5</v>
      </c>
      <c r="F518" s="11" t="s">
        <v>388</v>
      </c>
      <c r="G518" s="15">
        <v>165</v>
      </c>
      <c r="I518" s="15">
        <f t="shared" si="27"/>
        <v>165</v>
      </c>
      <c r="J518" s="12">
        <f t="shared" si="28"/>
        <v>5</v>
      </c>
      <c r="K518" s="50">
        <f t="shared" si="29"/>
        <v>3</v>
      </c>
    </row>
    <row r="519" spans="1:11" x14ac:dyDescent="0.3">
      <c r="A519" s="10">
        <v>43534</v>
      </c>
      <c r="B519" s="11" t="s">
        <v>499</v>
      </c>
      <c r="C519" s="11" t="s">
        <v>478</v>
      </c>
      <c r="E519" s="12">
        <v>3</v>
      </c>
      <c r="F519" s="11" t="s">
        <v>388</v>
      </c>
      <c r="G519" s="15">
        <v>99</v>
      </c>
      <c r="I519" s="15">
        <f t="shared" si="27"/>
        <v>99</v>
      </c>
      <c r="J519" s="12">
        <f t="shared" si="28"/>
        <v>3</v>
      </c>
      <c r="K519" s="50">
        <f t="shared" si="29"/>
        <v>3</v>
      </c>
    </row>
    <row r="520" spans="1:11" x14ac:dyDescent="0.3">
      <c r="A520" s="10">
        <v>43534</v>
      </c>
      <c r="B520" s="11" t="s">
        <v>219</v>
      </c>
      <c r="C520" s="11" t="s">
        <v>684</v>
      </c>
      <c r="E520" s="12">
        <v>0</v>
      </c>
      <c r="F520" s="11" t="s">
        <v>388</v>
      </c>
      <c r="G520" s="15">
        <v>0</v>
      </c>
      <c r="I520" s="15">
        <f t="shared" si="27"/>
        <v>0</v>
      </c>
      <c r="J520" s="12">
        <f t="shared" si="28"/>
        <v>0</v>
      </c>
      <c r="K520" s="50">
        <f t="shared" si="29"/>
        <v>3</v>
      </c>
    </row>
    <row r="521" spans="1:11" x14ac:dyDescent="0.3">
      <c r="A521" s="10">
        <v>43534</v>
      </c>
      <c r="B521" s="11" t="s">
        <v>623</v>
      </c>
      <c r="C521" s="11" t="s">
        <v>767</v>
      </c>
      <c r="E521" s="12">
        <v>1</v>
      </c>
      <c r="F521" s="11" t="s">
        <v>388</v>
      </c>
      <c r="G521" s="15">
        <v>33</v>
      </c>
      <c r="H521" s="15">
        <v>20</v>
      </c>
      <c r="I521" s="15">
        <f t="shared" si="27"/>
        <v>53</v>
      </c>
      <c r="J521" s="12">
        <f t="shared" si="28"/>
        <v>1</v>
      </c>
      <c r="K521" s="50">
        <f t="shared" si="29"/>
        <v>3</v>
      </c>
    </row>
    <row r="522" spans="1:11" x14ac:dyDescent="0.3">
      <c r="A522" s="10">
        <v>43534</v>
      </c>
      <c r="B522" s="11" t="s">
        <v>359</v>
      </c>
      <c r="C522" s="11" t="s">
        <v>492</v>
      </c>
      <c r="D522" s="11">
        <v>72155</v>
      </c>
      <c r="E522" s="12">
        <v>1</v>
      </c>
      <c r="F522" s="53" t="str">
        <f>IF(ISBLANK($D522),"",VLOOKUP($D522,'Boarding Packages'!$A:$H,4,FALSE))</f>
        <v>Std Suite Prem</v>
      </c>
      <c r="G522" s="54">
        <f>IF(ISBLANK($D522),0,E522*VLOOKUP($D522,'Boarding Packages'!$A:$H,8,FALSE))</f>
        <v>51</v>
      </c>
      <c r="I522" s="15">
        <f>IF(ISBLANK(B522),"",SUM(G522:H522))</f>
        <v>51</v>
      </c>
      <c r="J522" s="12">
        <f>IF(ISBLANK(B522),"",E522*(IF(LEFT(RIGHT(F522,2),1)="2",2,IF(LEFT(RIGHT(F522,2),1)="3",3,IF(LEFT(RIGHT(F522,2),1)="4",4,1)))))</f>
        <v>1</v>
      </c>
      <c r="K522" s="50">
        <f t="shared" si="29"/>
        <v>3</v>
      </c>
    </row>
    <row r="523" spans="1:11" x14ac:dyDescent="0.3">
      <c r="A523" s="10">
        <v>43534</v>
      </c>
      <c r="B523" s="11" t="s">
        <v>1092</v>
      </c>
      <c r="C523" s="11" t="s">
        <v>544</v>
      </c>
      <c r="E523" s="12">
        <v>2</v>
      </c>
      <c r="F523" s="11" t="s">
        <v>388</v>
      </c>
      <c r="G523" s="15">
        <v>66</v>
      </c>
      <c r="H523" s="15">
        <v>40</v>
      </c>
      <c r="I523" s="15">
        <f t="shared" si="27"/>
        <v>106</v>
      </c>
      <c r="J523" s="12">
        <f t="shared" si="28"/>
        <v>2</v>
      </c>
      <c r="K523" s="50">
        <f t="shared" si="29"/>
        <v>3</v>
      </c>
    </row>
    <row r="524" spans="1:11" x14ac:dyDescent="0.3">
      <c r="A524" s="10">
        <v>43534</v>
      </c>
      <c r="B524" s="11" t="s">
        <v>459</v>
      </c>
      <c r="C524" s="11" t="s">
        <v>460</v>
      </c>
      <c r="E524" s="12">
        <v>2</v>
      </c>
      <c r="F524" s="11" t="s">
        <v>388</v>
      </c>
      <c r="G524" s="15">
        <v>66</v>
      </c>
      <c r="H524" s="15">
        <v>40</v>
      </c>
      <c r="I524" s="15">
        <f t="shared" si="27"/>
        <v>106</v>
      </c>
      <c r="J524" s="12">
        <f t="shared" si="28"/>
        <v>2</v>
      </c>
      <c r="K524" s="50">
        <f t="shared" si="29"/>
        <v>3</v>
      </c>
    </row>
    <row r="525" spans="1:11" x14ac:dyDescent="0.3">
      <c r="A525" s="10">
        <v>43534</v>
      </c>
      <c r="B525" s="11" t="s">
        <v>700</v>
      </c>
      <c r="C525" s="11" t="s">
        <v>701</v>
      </c>
      <c r="E525" s="12">
        <v>2</v>
      </c>
      <c r="F525" s="11" t="s">
        <v>434</v>
      </c>
      <c r="G525" s="15">
        <v>144</v>
      </c>
      <c r="H525" s="15">
        <v>60</v>
      </c>
      <c r="I525" s="15">
        <f t="shared" si="27"/>
        <v>204</v>
      </c>
      <c r="J525" s="12">
        <f t="shared" si="28"/>
        <v>2</v>
      </c>
      <c r="K525" s="50">
        <f t="shared" si="29"/>
        <v>3</v>
      </c>
    </row>
    <row r="526" spans="1:11" x14ac:dyDescent="0.3">
      <c r="A526" s="10">
        <v>43534</v>
      </c>
      <c r="B526" s="11" t="s">
        <v>1147</v>
      </c>
      <c r="C526" s="11" t="s">
        <v>1148</v>
      </c>
      <c r="D526" s="11">
        <v>72665</v>
      </c>
      <c r="E526" s="12">
        <v>2</v>
      </c>
      <c r="F526" s="53" t="str">
        <f>IF(ISBLANK($D526),"",VLOOKUP($D526,'Boarding Packages'!$A:$H,4,FALSE))</f>
        <v>XL Suite Prem (2)</v>
      </c>
      <c r="G526" s="54">
        <f>IF(ISBLANK($D526),0,E526*VLOOKUP($D526,'Boarding Packages'!$A:$H,8,FALSE))</f>
        <v>218</v>
      </c>
      <c r="I526" s="15">
        <f>IF(ISBLANK(B526),"",SUM(G526:H526))</f>
        <v>218</v>
      </c>
      <c r="J526" s="12">
        <f t="shared" si="28"/>
        <v>4</v>
      </c>
      <c r="K526" s="50">
        <f t="shared" si="29"/>
        <v>3</v>
      </c>
    </row>
    <row r="527" spans="1:11" x14ac:dyDescent="0.3">
      <c r="A527" s="10">
        <v>43534</v>
      </c>
      <c r="B527" s="11" t="s">
        <v>196</v>
      </c>
      <c r="C527" s="11" t="s">
        <v>432</v>
      </c>
      <c r="E527" s="12">
        <v>3</v>
      </c>
      <c r="F527" s="11" t="s">
        <v>388</v>
      </c>
      <c r="G527" s="15">
        <v>99</v>
      </c>
      <c r="H527" s="15">
        <v>80</v>
      </c>
      <c r="I527" s="15">
        <f t="shared" si="27"/>
        <v>179</v>
      </c>
      <c r="J527" s="12">
        <f t="shared" si="28"/>
        <v>3</v>
      </c>
      <c r="K527" s="50">
        <f t="shared" si="29"/>
        <v>3</v>
      </c>
    </row>
    <row r="528" spans="1:11" ht="14.4" thickBot="1" x14ac:dyDescent="0.35">
      <c r="A528" s="86">
        <v>43534</v>
      </c>
      <c r="B528" s="87" t="s">
        <v>511</v>
      </c>
      <c r="C528" s="87" t="s">
        <v>512</v>
      </c>
      <c r="D528" s="87"/>
      <c r="E528" s="90">
        <v>2</v>
      </c>
      <c r="F528" s="87" t="s">
        <v>388</v>
      </c>
      <c r="G528" s="88">
        <v>66</v>
      </c>
      <c r="H528" s="88">
        <v>60</v>
      </c>
      <c r="I528" s="88">
        <f t="shared" si="27"/>
        <v>126</v>
      </c>
      <c r="J528" s="90">
        <f t="shared" si="28"/>
        <v>2</v>
      </c>
      <c r="K528" s="50">
        <f t="shared" si="29"/>
        <v>3</v>
      </c>
    </row>
    <row r="529" spans="1:11" x14ac:dyDescent="0.3">
      <c r="A529" s="10">
        <v>43535</v>
      </c>
      <c r="B529" s="11" t="s">
        <v>281</v>
      </c>
      <c r="C529" s="11" t="s">
        <v>602</v>
      </c>
      <c r="D529" s="11">
        <v>72537</v>
      </c>
      <c r="E529" s="12">
        <v>5</v>
      </c>
      <c r="F529" s="53" t="str">
        <f>IF(ISBLANK($D529),"",VLOOKUP($D529,'Boarding Packages'!$A:$H,4,FALSE))</f>
        <v>XL Suite Prem (2)</v>
      </c>
      <c r="G529" s="54">
        <f>IF(ISBLANK($D529),0,E529*VLOOKUP($D529,'Boarding Packages'!$A:$H,8,FALSE))</f>
        <v>565</v>
      </c>
      <c r="I529" s="15">
        <f>IF(ISBLANK(B529),"",SUM(G529:H529))</f>
        <v>565</v>
      </c>
      <c r="J529" s="12">
        <f t="shared" si="28"/>
        <v>10</v>
      </c>
      <c r="K529" s="50">
        <f t="shared" si="29"/>
        <v>3</v>
      </c>
    </row>
    <row r="530" spans="1:11" x14ac:dyDescent="0.3">
      <c r="A530" s="10">
        <v>43535</v>
      </c>
      <c r="B530" s="11" t="s">
        <v>494</v>
      </c>
      <c r="C530" s="11" t="s">
        <v>495</v>
      </c>
      <c r="E530" s="12">
        <v>3</v>
      </c>
      <c r="F530" s="11" t="s">
        <v>407</v>
      </c>
      <c r="G530" s="15">
        <v>216</v>
      </c>
      <c r="H530" s="15">
        <v>160</v>
      </c>
      <c r="I530" s="15">
        <f t="shared" si="27"/>
        <v>376</v>
      </c>
      <c r="J530" s="12">
        <f t="shared" si="28"/>
        <v>6</v>
      </c>
      <c r="K530" s="50">
        <f t="shared" si="29"/>
        <v>3</v>
      </c>
    </row>
    <row r="531" spans="1:11" x14ac:dyDescent="0.3">
      <c r="A531" s="10">
        <v>43535</v>
      </c>
      <c r="B531" s="11" t="s">
        <v>1097</v>
      </c>
      <c r="C531" s="11" t="s">
        <v>1098</v>
      </c>
      <c r="E531" s="12">
        <v>2</v>
      </c>
      <c r="F531" s="11" t="s">
        <v>410</v>
      </c>
      <c r="G531" s="15">
        <v>126</v>
      </c>
      <c r="H531" s="15">
        <v>40</v>
      </c>
      <c r="I531" s="15">
        <f t="shared" si="27"/>
        <v>166</v>
      </c>
      <c r="J531" s="12">
        <f t="shared" si="28"/>
        <v>4</v>
      </c>
      <c r="K531" s="50">
        <f t="shared" si="29"/>
        <v>3</v>
      </c>
    </row>
    <row r="532" spans="1:11" x14ac:dyDescent="0.3">
      <c r="A532" s="10">
        <v>43535</v>
      </c>
      <c r="B532" s="11" t="s">
        <v>599</v>
      </c>
      <c r="C532" s="11" t="s">
        <v>600</v>
      </c>
      <c r="E532" s="12">
        <v>3</v>
      </c>
      <c r="F532" s="11" t="s">
        <v>388</v>
      </c>
      <c r="G532" s="15">
        <v>99</v>
      </c>
      <c r="H532" s="15">
        <v>20</v>
      </c>
      <c r="I532" s="15">
        <f t="shared" si="27"/>
        <v>119</v>
      </c>
      <c r="J532" s="12">
        <f t="shared" si="28"/>
        <v>3</v>
      </c>
      <c r="K532" s="50">
        <f t="shared" si="29"/>
        <v>3</v>
      </c>
    </row>
    <row r="533" spans="1:11" x14ac:dyDescent="0.3">
      <c r="A533" s="10">
        <v>43535</v>
      </c>
      <c r="B533" s="11" t="s">
        <v>322</v>
      </c>
      <c r="C533" s="11" t="s">
        <v>570</v>
      </c>
      <c r="D533" s="11">
        <v>69709</v>
      </c>
      <c r="E533" s="12">
        <v>3</v>
      </c>
      <c r="F533" s="53" t="str">
        <f>IF(ISBLANK($D533),"",VLOOKUP($D533,'Boarding Packages'!$A:$H,4,FALSE))</f>
        <v>Std Suite Prem</v>
      </c>
      <c r="G533" s="54">
        <f>IF(ISBLANK($D533),0,E533*VLOOKUP($D533,'Boarding Packages'!$A:$H,8,FALSE))</f>
        <v>159</v>
      </c>
      <c r="I533" s="15">
        <f>IF(ISBLANK(B533),"",SUM(G533:H533))</f>
        <v>159</v>
      </c>
      <c r="J533" s="12">
        <f t="shared" si="28"/>
        <v>3</v>
      </c>
      <c r="K533" s="50">
        <f t="shared" si="29"/>
        <v>3</v>
      </c>
    </row>
    <row r="534" spans="1:11" ht="14.4" thickBot="1" x14ac:dyDescent="0.35">
      <c r="A534" s="86">
        <v>43535</v>
      </c>
      <c r="B534" s="87" t="s">
        <v>1177</v>
      </c>
      <c r="C534" s="87" t="s">
        <v>1178</v>
      </c>
      <c r="D534" s="87"/>
      <c r="E534" s="90">
        <v>1</v>
      </c>
      <c r="F534" s="87" t="s">
        <v>388</v>
      </c>
      <c r="G534" s="88">
        <v>33</v>
      </c>
      <c r="H534" s="88"/>
      <c r="I534" s="88">
        <f t="shared" si="27"/>
        <v>33</v>
      </c>
      <c r="J534" s="90">
        <f t="shared" si="28"/>
        <v>1</v>
      </c>
      <c r="K534" s="50">
        <f t="shared" si="29"/>
        <v>3</v>
      </c>
    </row>
    <row r="535" spans="1:11" x14ac:dyDescent="0.3">
      <c r="A535" s="10">
        <v>43536</v>
      </c>
      <c r="B535" s="11" t="s">
        <v>582</v>
      </c>
      <c r="C535" s="11" t="s">
        <v>1181</v>
      </c>
      <c r="E535" s="12">
        <v>4</v>
      </c>
      <c r="F535" s="11" t="s">
        <v>388</v>
      </c>
      <c r="G535" s="15">
        <v>132</v>
      </c>
      <c r="H535" s="15">
        <v>80</v>
      </c>
      <c r="I535" s="15">
        <f t="shared" si="27"/>
        <v>212</v>
      </c>
      <c r="J535" s="12">
        <f t="shared" si="28"/>
        <v>4</v>
      </c>
      <c r="K535" s="50">
        <f t="shared" si="29"/>
        <v>3</v>
      </c>
    </row>
    <row r="536" spans="1:11" x14ac:dyDescent="0.3">
      <c r="A536" s="10">
        <v>43536</v>
      </c>
      <c r="B536" s="11" t="s">
        <v>1182</v>
      </c>
      <c r="C536" s="11" t="s">
        <v>1183</v>
      </c>
      <c r="D536" s="11">
        <v>72661</v>
      </c>
      <c r="E536" s="12">
        <v>7</v>
      </c>
      <c r="F536" s="53" t="str">
        <f>IF(ISBLANK($D536),"",VLOOKUP($D536,'Boarding Packages'!$A:$H,4,FALSE))</f>
        <v>Std Suite Prem</v>
      </c>
      <c r="G536" s="54">
        <f>IF(ISBLANK($D536),0,E536*VLOOKUP($D536,'Boarding Packages'!$A:$H,8,FALSE))</f>
        <v>371</v>
      </c>
      <c r="I536" s="15">
        <f>IF(ISBLANK(B536),"",SUM(G536:H536))</f>
        <v>371</v>
      </c>
      <c r="J536" s="12">
        <f>IF(ISBLANK(B536),"",E536*(IF(LEFT(RIGHT(F536,2),1)="2",2,IF(LEFT(RIGHT(F536,2),1)="3",3,IF(LEFT(RIGHT(F536,2),1)="4",4,1)))))</f>
        <v>7</v>
      </c>
      <c r="K536" s="50">
        <f t="shared" si="29"/>
        <v>3</v>
      </c>
    </row>
    <row r="537" spans="1:11" x14ac:dyDescent="0.3">
      <c r="A537" s="10">
        <v>43536</v>
      </c>
      <c r="B537" s="11" t="s">
        <v>1182</v>
      </c>
      <c r="C537" s="11" t="s">
        <v>1183</v>
      </c>
      <c r="E537" s="12">
        <v>1</v>
      </c>
      <c r="F537" s="11" t="s">
        <v>388</v>
      </c>
      <c r="G537" s="15">
        <v>33</v>
      </c>
      <c r="I537" s="15">
        <f t="shared" si="27"/>
        <v>33</v>
      </c>
      <c r="J537" s="12">
        <f t="shared" si="28"/>
        <v>1</v>
      </c>
      <c r="K537" s="50">
        <f t="shared" si="29"/>
        <v>3</v>
      </c>
    </row>
    <row r="538" spans="1:11" x14ac:dyDescent="0.3">
      <c r="A538" s="10">
        <v>43536</v>
      </c>
      <c r="B538" s="11" t="s">
        <v>1184</v>
      </c>
      <c r="C538" s="11" t="s">
        <v>1185</v>
      </c>
      <c r="D538" s="11">
        <v>72462</v>
      </c>
      <c r="E538" s="12">
        <v>7</v>
      </c>
      <c r="F538" s="53" t="str">
        <f>IF(ISBLANK($D538),"",VLOOKUP($D538,'Boarding Packages'!$A:$H,4,FALSE))</f>
        <v>In/Out Suite Prem (2)</v>
      </c>
      <c r="G538" s="54">
        <f>IF(ISBLANK($D538),0,E538*VLOOKUP($D538,'Boarding Packages'!$A:$H,8,FALSE))</f>
        <v>889</v>
      </c>
      <c r="I538" s="15">
        <f>IF(ISBLANK(B538),"",SUM(G538:H538))</f>
        <v>889</v>
      </c>
      <c r="J538" s="12">
        <f t="shared" si="28"/>
        <v>14</v>
      </c>
      <c r="K538" s="50">
        <f t="shared" si="29"/>
        <v>3</v>
      </c>
    </row>
    <row r="539" spans="1:11" ht="14.4" thickBot="1" x14ac:dyDescent="0.35">
      <c r="A539" s="86">
        <v>43536</v>
      </c>
      <c r="B539" s="87" t="s">
        <v>1184</v>
      </c>
      <c r="C539" s="87" t="s">
        <v>1185</v>
      </c>
      <c r="D539" s="87"/>
      <c r="E539" s="90">
        <v>6</v>
      </c>
      <c r="F539" s="87" t="s">
        <v>596</v>
      </c>
      <c r="G539" s="88">
        <v>522</v>
      </c>
      <c r="H539" s="88"/>
      <c r="I539" s="88">
        <f t="shared" si="27"/>
        <v>522</v>
      </c>
      <c r="J539" s="90">
        <f t="shared" si="28"/>
        <v>12</v>
      </c>
      <c r="K539" s="50">
        <f t="shared" si="29"/>
        <v>3</v>
      </c>
    </row>
    <row r="540" spans="1:11" x14ac:dyDescent="0.3">
      <c r="A540" s="10">
        <v>43537</v>
      </c>
      <c r="B540" s="11" t="s">
        <v>747</v>
      </c>
      <c r="C540" s="11" t="s">
        <v>748</v>
      </c>
      <c r="D540" s="11">
        <v>72498</v>
      </c>
      <c r="E540" s="12">
        <v>13</v>
      </c>
      <c r="F540" s="53" t="str">
        <f>IF(ISBLANK($D540),"",VLOOKUP($D540,'Boarding Packages'!$A:$H,4,FALSE))</f>
        <v>Std Suite Prem</v>
      </c>
      <c r="G540" s="54">
        <f>IF(ISBLANK($D540),0,E540*VLOOKUP($D540,'Boarding Packages'!$A:$H,8,FALSE))</f>
        <v>663</v>
      </c>
      <c r="I540" s="15">
        <f>IF(ISBLANK(B540),"",SUM(G540:H540))</f>
        <v>663</v>
      </c>
      <c r="J540" s="12">
        <f t="shared" si="28"/>
        <v>13</v>
      </c>
      <c r="K540" s="50">
        <f t="shared" si="29"/>
        <v>3</v>
      </c>
    </row>
    <row r="541" spans="1:11" x14ac:dyDescent="0.3">
      <c r="A541" s="10">
        <v>43537</v>
      </c>
      <c r="B541" s="11" t="s">
        <v>1186</v>
      </c>
      <c r="C541" s="11" t="s">
        <v>586</v>
      </c>
      <c r="E541" s="12">
        <v>6</v>
      </c>
      <c r="F541" s="11" t="s">
        <v>388</v>
      </c>
      <c r="G541" s="15">
        <v>198</v>
      </c>
      <c r="H541" s="15">
        <v>120</v>
      </c>
      <c r="I541" s="15">
        <f t="shared" si="27"/>
        <v>318</v>
      </c>
      <c r="J541" s="12">
        <f t="shared" si="28"/>
        <v>6</v>
      </c>
      <c r="K541" s="50">
        <f t="shared" si="29"/>
        <v>3</v>
      </c>
    </row>
    <row r="542" spans="1:11" x14ac:dyDescent="0.3">
      <c r="A542" s="10">
        <v>43537</v>
      </c>
      <c r="B542" s="11" t="s">
        <v>132</v>
      </c>
      <c r="C542" s="11" t="s">
        <v>818</v>
      </c>
      <c r="E542" s="12">
        <v>1</v>
      </c>
      <c r="F542" s="11" t="s">
        <v>388</v>
      </c>
      <c r="G542" s="15">
        <v>33</v>
      </c>
      <c r="H542" s="15">
        <v>40</v>
      </c>
      <c r="I542" s="15">
        <f t="shared" si="27"/>
        <v>73</v>
      </c>
      <c r="J542" s="12">
        <f t="shared" si="28"/>
        <v>1</v>
      </c>
      <c r="K542" s="50">
        <f t="shared" si="29"/>
        <v>3</v>
      </c>
    </row>
    <row r="543" spans="1:11" x14ac:dyDescent="0.3">
      <c r="A543" s="10">
        <v>43537</v>
      </c>
      <c r="B543" s="11" t="s">
        <v>210</v>
      </c>
      <c r="C543" s="11" t="s">
        <v>1187</v>
      </c>
      <c r="E543" s="12">
        <v>1</v>
      </c>
      <c r="F543" s="11" t="s">
        <v>410</v>
      </c>
      <c r="G543" s="15">
        <v>63</v>
      </c>
      <c r="H543" s="15">
        <v>40</v>
      </c>
      <c r="I543" s="15">
        <f t="shared" si="27"/>
        <v>103</v>
      </c>
      <c r="J543" s="12">
        <f t="shared" si="28"/>
        <v>2</v>
      </c>
      <c r="K543" s="50">
        <f t="shared" si="29"/>
        <v>3</v>
      </c>
    </row>
    <row r="544" spans="1:11" x14ac:dyDescent="0.3">
      <c r="A544" s="10">
        <v>43537</v>
      </c>
      <c r="B544" s="11" t="s">
        <v>855</v>
      </c>
      <c r="C544" s="11" t="s">
        <v>856</v>
      </c>
      <c r="D544" s="11">
        <v>72874</v>
      </c>
      <c r="E544" s="12">
        <v>6</v>
      </c>
      <c r="F544" s="53" t="str">
        <f>IF(ISBLANK($D544),"",VLOOKUP($D544,'Boarding Packages'!$A:$H,4,FALSE))</f>
        <v>Std Suite Prem</v>
      </c>
      <c r="G544" s="54">
        <f>IF(ISBLANK($D544),0,E544*VLOOKUP($D544,'Boarding Packages'!$A:$H,8,FALSE))</f>
        <v>318</v>
      </c>
      <c r="I544" s="15">
        <f>IF(ISBLANK(B544),"",SUM(G544:H544))</f>
        <v>318</v>
      </c>
      <c r="J544" s="12">
        <f>IF(ISBLANK(B544),"",E544*(IF(LEFT(RIGHT(F544,2),1)="2",2,IF(LEFT(RIGHT(F544,2),1)="3",3,IF(LEFT(RIGHT(F544,2),1)="4",4,1)))))</f>
        <v>6</v>
      </c>
      <c r="K544" s="50">
        <f t="shared" si="29"/>
        <v>3</v>
      </c>
    </row>
    <row r="545" spans="1:11" ht="14.4" thickBot="1" x14ac:dyDescent="0.35">
      <c r="A545" s="86">
        <v>43537</v>
      </c>
      <c r="B545" s="87" t="s">
        <v>194</v>
      </c>
      <c r="C545" s="87" t="s">
        <v>792</v>
      </c>
      <c r="D545" s="87"/>
      <c r="E545" s="90">
        <v>1</v>
      </c>
      <c r="F545" s="87" t="s">
        <v>388</v>
      </c>
      <c r="G545" s="88">
        <v>33</v>
      </c>
      <c r="H545" s="88">
        <v>40</v>
      </c>
      <c r="I545" s="88">
        <f t="shared" si="27"/>
        <v>73</v>
      </c>
      <c r="J545" s="90">
        <f t="shared" si="28"/>
        <v>1</v>
      </c>
      <c r="K545" s="50">
        <f t="shared" si="29"/>
        <v>3</v>
      </c>
    </row>
    <row r="546" spans="1:11" x14ac:dyDescent="0.3">
      <c r="A546" s="10">
        <v>43538</v>
      </c>
      <c r="B546" s="11" t="s">
        <v>470</v>
      </c>
      <c r="C546" s="11" t="s">
        <v>471</v>
      </c>
      <c r="E546" s="12">
        <v>4</v>
      </c>
      <c r="F546" s="11" t="s">
        <v>393</v>
      </c>
      <c r="G546" s="15">
        <v>168</v>
      </c>
      <c r="H546" s="15">
        <v>80</v>
      </c>
      <c r="I546" s="15">
        <f t="shared" si="27"/>
        <v>248</v>
      </c>
      <c r="J546" s="12">
        <f t="shared" si="28"/>
        <v>4</v>
      </c>
      <c r="K546" s="50">
        <f t="shared" si="29"/>
        <v>3</v>
      </c>
    </row>
    <row r="547" spans="1:11" x14ac:dyDescent="0.3">
      <c r="A547" s="10">
        <v>43538</v>
      </c>
      <c r="B547" s="11" t="s">
        <v>1193</v>
      </c>
      <c r="C547" s="11" t="s">
        <v>1194</v>
      </c>
      <c r="E547" s="12">
        <v>3</v>
      </c>
      <c r="F547" s="11" t="s">
        <v>388</v>
      </c>
      <c r="G547" s="15">
        <v>99</v>
      </c>
      <c r="H547" s="15">
        <v>80</v>
      </c>
      <c r="I547" s="15">
        <f t="shared" si="27"/>
        <v>179</v>
      </c>
      <c r="J547" s="12">
        <f t="shared" si="28"/>
        <v>3</v>
      </c>
      <c r="K547" s="50">
        <f t="shared" si="29"/>
        <v>3</v>
      </c>
    </row>
    <row r="548" spans="1:11" x14ac:dyDescent="0.3">
      <c r="A548" s="10">
        <v>43538</v>
      </c>
      <c r="B548" s="11" t="s">
        <v>109</v>
      </c>
      <c r="C548" s="11" t="s">
        <v>476</v>
      </c>
      <c r="D548" s="11">
        <v>68725</v>
      </c>
      <c r="E548" s="12">
        <v>3</v>
      </c>
      <c r="F548" s="53" t="str">
        <f>IF(ISBLANK($D548),"",VLOOKUP($D548,'Boarding Packages'!$A:$H,4,FALSE))</f>
        <v>In/Out Suite Prem (2)</v>
      </c>
      <c r="G548" s="54">
        <f>IF(ISBLANK($D548),0,E548*VLOOKUP($D548,'Boarding Packages'!$A:$H,8,FALSE))</f>
        <v>345</v>
      </c>
      <c r="I548" s="15">
        <f>IF(ISBLANK(B548),"",SUM(G548:H548))</f>
        <v>345</v>
      </c>
      <c r="J548" s="12">
        <f>IF(ISBLANK(B548),"",E548*(IF(LEFT(RIGHT(F548,2),1)="2",2,IF(LEFT(RIGHT(F548,2),1)="3",3,IF(LEFT(RIGHT(F548,2),1)="4",4,1)))))</f>
        <v>6</v>
      </c>
      <c r="K548" s="50">
        <f t="shared" si="29"/>
        <v>3</v>
      </c>
    </row>
    <row r="549" spans="1:11" x14ac:dyDescent="0.3">
      <c r="A549" s="10">
        <v>43538</v>
      </c>
      <c r="B549" s="11" t="s">
        <v>272</v>
      </c>
      <c r="C549" s="11" t="s">
        <v>438</v>
      </c>
      <c r="D549" s="11">
        <v>71815</v>
      </c>
      <c r="E549" s="12">
        <v>1</v>
      </c>
      <c r="F549" s="53" t="str">
        <f>IF(ISBLANK($D549),"",VLOOKUP($D549,'Boarding Packages'!$A:$H,4,FALSE))</f>
        <v>Std Suite Prem</v>
      </c>
      <c r="G549" s="54">
        <f>IF(ISBLANK($D549),0,E549*VLOOKUP($D549,'Boarding Packages'!$A:$H,8,FALSE))</f>
        <v>53</v>
      </c>
      <c r="I549" s="15">
        <f t="shared" si="27"/>
        <v>53</v>
      </c>
      <c r="J549" s="12">
        <f t="shared" si="28"/>
        <v>1</v>
      </c>
      <c r="K549" s="50">
        <f t="shared" si="29"/>
        <v>3</v>
      </c>
    </row>
    <row r="550" spans="1:11" x14ac:dyDescent="0.3">
      <c r="A550" s="55">
        <v>43538</v>
      </c>
      <c r="B550" s="56" t="s">
        <v>1175</v>
      </c>
      <c r="C550" s="56" t="s">
        <v>1176</v>
      </c>
      <c r="D550" s="56"/>
      <c r="E550" s="57">
        <v>2</v>
      </c>
      <c r="F550" s="56" t="s">
        <v>388</v>
      </c>
      <c r="G550" s="59">
        <v>66</v>
      </c>
      <c r="H550" s="59"/>
      <c r="I550" s="59">
        <f t="shared" si="27"/>
        <v>66</v>
      </c>
      <c r="J550" s="57">
        <f t="shared" si="28"/>
        <v>2</v>
      </c>
      <c r="K550" s="50">
        <f t="shared" si="29"/>
        <v>3</v>
      </c>
    </row>
    <row r="551" spans="1:11" x14ac:dyDescent="0.3">
      <c r="A551" s="10">
        <v>43539</v>
      </c>
      <c r="B551" s="11" t="s">
        <v>912</v>
      </c>
      <c r="C551" s="11" t="s">
        <v>913</v>
      </c>
      <c r="E551" s="12">
        <v>6</v>
      </c>
      <c r="F551" s="11" t="s">
        <v>388</v>
      </c>
      <c r="G551" s="15">
        <v>198</v>
      </c>
      <c r="H551" s="15">
        <v>120</v>
      </c>
      <c r="I551" s="15">
        <f t="shared" si="27"/>
        <v>318</v>
      </c>
      <c r="J551" s="12">
        <f t="shared" si="28"/>
        <v>6</v>
      </c>
      <c r="K551" s="50">
        <f t="shared" si="29"/>
        <v>3</v>
      </c>
    </row>
    <row r="552" spans="1:11" x14ac:dyDescent="0.3">
      <c r="A552" s="10">
        <v>43539</v>
      </c>
      <c r="B552" s="11" t="s">
        <v>252</v>
      </c>
      <c r="C552" s="11" t="s">
        <v>396</v>
      </c>
      <c r="D552" s="11">
        <v>72580</v>
      </c>
      <c r="E552" s="12">
        <v>8</v>
      </c>
      <c r="F552" s="53" t="str">
        <f>IF(ISBLANK($D552),"",VLOOKUP($D552,'Boarding Packages'!$A:$H,4,FALSE))</f>
        <v>XL Suite Prem</v>
      </c>
      <c r="G552" s="54">
        <f>IF(ISBLANK($D552),0,E552*VLOOKUP($D552,'Boarding Packages'!$A:$H,8,FALSE))</f>
        <v>472</v>
      </c>
      <c r="I552" s="15">
        <f t="shared" si="27"/>
        <v>472</v>
      </c>
      <c r="J552" s="12">
        <f t="shared" si="28"/>
        <v>8</v>
      </c>
      <c r="K552" s="50">
        <f t="shared" si="29"/>
        <v>3</v>
      </c>
    </row>
    <row r="553" spans="1:11" x14ac:dyDescent="0.3">
      <c r="A553" s="10">
        <v>43539</v>
      </c>
      <c r="B553" s="11" t="s">
        <v>904</v>
      </c>
      <c r="C553" s="11" t="s">
        <v>638</v>
      </c>
      <c r="E553" s="12">
        <v>5</v>
      </c>
      <c r="F553" s="11" t="s">
        <v>393</v>
      </c>
      <c r="G553" s="15">
        <v>210</v>
      </c>
      <c r="H553" s="15">
        <v>120</v>
      </c>
      <c r="I553" s="15">
        <f>IF(ISBLANK(B553),"",SUM(G553:H553))</f>
        <v>330</v>
      </c>
      <c r="J553" s="12">
        <f>IF(ISBLANK(B553),"",E553*(IF(LEFT(RIGHT(F553,2),1)="2",2,IF(LEFT(RIGHT(F553,2),1)="3",3,IF(LEFT(RIGHT(F553,2),1)="4",4,1)))))</f>
        <v>5</v>
      </c>
      <c r="K553" s="50">
        <f t="shared" si="29"/>
        <v>3</v>
      </c>
    </row>
    <row r="554" spans="1:11" x14ac:dyDescent="0.3">
      <c r="A554" s="55">
        <v>43539</v>
      </c>
      <c r="B554" s="56" t="s">
        <v>441</v>
      </c>
      <c r="C554" s="56" t="s">
        <v>442</v>
      </c>
      <c r="D554" s="56"/>
      <c r="E554" s="57">
        <v>2</v>
      </c>
      <c r="F554" s="56" t="s">
        <v>388</v>
      </c>
      <c r="G554" s="59">
        <v>66</v>
      </c>
      <c r="H554" s="59">
        <v>40</v>
      </c>
      <c r="I554" s="59">
        <f>IF(ISBLANK(B554),"",SUM(G554:H554))</f>
        <v>106</v>
      </c>
      <c r="J554" s="57">
        <f>IF(ISBLANK(B554),"",E554*(IF(LEFT(RIGHT(F554,2),1)="2",2,IF(LEFT(RIGHT(F554,2),1)="3",3,IF(LEFT(RIGHT(F554,2),1)="4",4,1)))))</f>
        <v>2</v>
      </c>
      <c r="K554" s="50">
        <f t="shared" si="29"/>
        <v>3</v>
      </c>
    </row>
    <row r="555" spans="1:11" x14ac:dyDescent="0.3">
      <c r="A555" s="10">
        <v>43540</v>
      </c>
      <c r="B555" s="11" t="s">
        <v>1041</v>
      </c>
      <c r="C555" s="11" t="s">
        <v>1042</v>
      </c>
      <c r="E555" s="12">
        <v>1</v>
      </c>
      <c r="F555" s="11" t="s">
        <v>388</v>
      </c>
      <c r="G555" s="15">
        <v>33</v>
      </c>
      <c r="H555" s="15">
        <v>20</v>
      </c>
      <c r="I555" s="15">
        <f>IF(ISBLANK(B555),"",SUM(G555:H555))</f>
        <v>53</v>
      </c>
      <c r="J555" s="12">
        <f>IF(ISBLANK(B555),"",E555*(IF(LEFT(RIGHT(F555,2),1)="2",2,IF(LEFT(RIGHT(F555,2),1)="3",3,IF(LEFT(RIGHT(F555,2),1)="4",4,1)))))</f>
        <v>1</v>
      </c>
      <c r="K555" s="50">
        <f t="shared" si="29"/>
        <v>3</v>
      </c>
    </row>
    <row r="556" spans="1:11" x14ac:dyDescent="0.3">
      <c r="A556" s="10">
        <v>43540</v>
      </c>
      <c r="B556" s="11" t="s">
        <v>1034</v>
      </c>
      <c r="C556" s="11" t="s">
        <v>1035</v>
      </c>
      <c r="E556" s="12">
        <v>8</v>
      </c>
      <c r="F556" s="11" t="s">
        <v>388</v>
      </c>
      <c r="G556" s="15">
        <v>264</v>
      </c>
      <c r="H556" s="15">
        <v>60</v>
      </c>
      <c r="I556" s="15">
        <f t="shared" ref="I556:I619" si="30">IF(ISBLANK(B556),"",SUM(G556:H556))</f>
        <v>324</v>
      </c>
      <c r="J556" s="12">
        <f t="shared" ref="J556:J619" si="31">IF(ISBLANK(B556),"",E556*(IF(LEFT(RIGHT(F556,2),1)="2",2,IF(LEFT(RIGHT(F556,2),1)="3",3,IF(LEFT(RIGHT(F556,2),1)="4",4,1)))))</f>
        <v>8</v>
      </c>
      <c r="K556" s="50">
        <f t="shared" si="29"/>
        <v>3</v>
      </c>
    </row>
    <row r="557" spans="1:11" x14ac:dyDescent="0.3">
      <c r="A557" s="10">
        <v>43540</v>
      </c>
      <c r="B557" s="11" t="s">
        <v>399</v>
      </c>
      <c r="C557" s="11" t="s">
        <v>400</v>
      </c>
      <c r="E557" s="12">
        <v>4</v>
      </c>
      <c r="F557" s="11" t="s">
        <v>388</v>
      </c>
      <c r="G557" s="15">
        <v>132</v>
      </c>
      <c r="H557" s="15">
        <v>100</v>
      </c>
      <c r="I557" s="15">
        <f t="shared" si="30"/>
        <v>232</v>
      </c>
      <c r="J557" s="12">
        <f t="shared" si="31"/>
        <v>4</v>
      </c>
      <c r="K557" s="50">
        <f t="shared" si="29"/>
        <v>3</v>
      </c>
    </row>
    <row r="558" spans="1:11" x14ac:dyDescent="0.3">
      <c r="A558" s="10">
        <v>43540</v>
      </c>
      <c r="B558" s="11" t="s">
        <v>230</v>
      </c>
      <c r="C558" s="11" t="s">
        <v>493</v>
      </c>
      <c r="E558" s="12">
        <v>1</v>
      </c>
      <c r="F558" s="11" t="s">
        <v>393</v>
      </c>
      <c r="G558" s="15">
        <v>42</v>
      </c>
      <c r="H558" s="15">
        <v>40</v>
      </c>
      <c r="I558" s="15">
        <f t="shared" si="30"/>
        <v>82</v>
      </c>
      <c r="J558" s="12">
        <f t="shared" si="31"/>
        <v>1</v>
      </c>
      <c r="K558" s="50">
        <f t="shared" si="29"/>
        <v>3</v>
      </c>
    </row>
    <row r="559" spans="1:11" x14ac:dyDescent="0.3">
      <c r="A559" s="10">
        <v>43540</v>
      </c>
      <c r="B559" s="11" t="s">
        <v>482</v>
      </c>
      <c r="C559" s="11" t="s">
        <v>1058</v>
      </c>
      <c r="D559" s="11">
        <v>72951</v>
      </c>
      <c r="E559" s="12">
        <v>7</v>
      </c>
      <c r="F559" s="53" t="str">
        <f>IF(ISBLANK($D559),"",VLOOKUP($D559,'Boarding Packages'!$A:$H,4,FALSE))</f>
        <v>Std Suite Prem</v>
      </c>
      <c r="G559" s="54">
        <f>IF(ISBLANK($D559),0,E559*VLOOKUP($D559,'Boarding Packages'!$A:$H,8,FALSE))</f>
        <v>371</v>
      </c>
      <c r="I559" s="15">
        <f t="shared" si="30"/>
        <v>371</v>
      </c>
      <c r="J559" s="12">
        <f t="shared" si="31"/>
        <v>7</v>
      </c>
      <c r="K559" s="50">
        <f t="shared" si="29"/>
        <v>3</v>
      </c>
    </row>
    <row r="560" spans="1:11" x14ac:dyDescent="0.3">
      <c r="A560" s="10">
        <v>43540</v>
      </c>
      <c r="B560" s="11" t="s">
        <v>1201</v>
      </c>
      <c r="C560" s="11" t="s">
        <v>524</v>
      </c>
      <c r="E560" s="12">
        <v>1</v>
      </c>
      <c r="F560" s="11" t="s">
        <v>388</v>
      </c>
      <c r="G560" s="15">
        <v>33</v>
      </c>
      <c r="H560" s="15">
        <v>40</v>
      </c>
      <c r="I560" s="15">
        <f t="shared" si="30"/>
        <v>73</v>
      </c>
      <c r="J560" s="12">
        <f t="shared" si="31"/>
        <v>1</v>
      </c>
      <c r="K560" s="50">
        <f t="shared" si="29"/>
        <v>3</v>
      </c>
    </row>
    <row r="561" spans="1:11" x14ac:dyDescent="0.3">
      <c r="A561" s="10">
        <v>43540</v>
      </c>
      <c r="B561" s="11" t="s">
        <v>556</v>
      </c>
      <c r="C561" s="11" t="s">
        <v>557</v>
      </c>
      <c r="D561" s="11" t="s">
        <v>1009</v>
      </c>
      <c r="E561" s="12">
        <v>1</v>
      </c>
      <c r="F561" s="11" t="s">
        <v>388</v>
      </c>
      <c r="G561" s="15">
        <v>33</v>
      </c>
      <c r="H561" s="15">
        <v>40</v>
      </c>
      <c r="I561" s="15">
        <f t="shared" si="30"/>
        <v>73</v>
      </c>
      <c r="J561" s="12">
        <f t="shared" si="31"/>
        <v>1</v>
      </c>
      <c r="K561" s="50">
        <f t="shared" si="29"/>
        <v>3</v>
      </c>
    </row>
    <row r="562" spans="1:11" x14ac:dyDescent="0.3">
      <c r="A562" s="55">
        <v>43540</v>
      </c>
      <c r="B562" s="56" t="s">
        <v>227</v>
      </c>
      <c r="C562" s="56" t="s">
        <v>1202</v>
      </c>
      <c r="D562" s="56">
        <v>73313</v>
      </c>
      <c r="E562" s="57">
        <v>4</v>
      </c>
      <c r="F562" s="61" t="str">
        <f>IF(ISBLANK($D562),"",VLOOKUP($D562,'Boarding Packages'!$A:$H,4,FALSE))</f>
        <v>Std Suite Prem (2)</v>
      </c>
      <c r="G562" s="62">
        <f>IF(ISBLANK($D562),0,E562*VLOOKUP($D562,'Boarding Packages'!$A:$H,8,FALSE))</f>
        <v>412</v>
      </c>
      <c r="H562" s="59"/>
      <c r="I562" s="59">
        <f>IF(ISBLANK(B562),"",SUM(G562:H562))</f>
        <v>412</v>
      </c>
      <c r="J562" s="57">
        <f>IF(ISBLANK(B562),"",E562*(IF(LEFT(RIGHT(F562,2),1)="2",2,IF(LEFT(RIGHT(F562,2),1)="3",3,IF(LEFT(RIGHT(F562,2),1)="4",4,1)))))</f>
        <v>8</v>
      </c>
      <c r="K562" s="50">
        <f t="shared" si="29"/>
        <v>3</v>
      </c>
    </row>
    <row r="563" spans="1:11" x14ac:dyDescent="0.3">
      <c r="A563" s="10">
        <v>43541</v>
      </c>
      <c r="B563" s="11" t="s">
        <v>139</v>
      </c>
      <c r="C563" s="11" t="s">
        <v>867</v>
      </c>
      <c r="D563" s="11">
        <v>64684</v>
      </c>
      <c r="E563" s="12">
        <v>1</v>
      </c>
      <c r="F563" s="53" t="str">
        <f>IF(ISBLANK($D563),"",VLOOKUP($D563,'Boarding Packages'!$A:$H,4,FALSE))</f>
        <v>Std Suite Prem</v>
      </c>
      <c r="G563" s="54">
        <f>IF(ISBLANK($D563),0,E563*VLOOKUP($D563,'Boarding Packages'!$A:$H,8,FALSE))</f>
        <v>50</v>
      </c>
      <c r="I563" s="15">
        <f>IF(ISBLANK(B563),"",SUM(G563:H563))</f>
        <v>50</v>
      </c>
      <c r="J563" s="12">
        <f>IF(ISBLANK(B563),"",E563*(IF(LEFT(RIGHT(F563,2),1)="2",2,IF(LEFT(RIGHT(F563,2),1)="3",3,IF(LEFT(RIGHT(F563,2),1)="4",4,1)))))</f>
        <v>1</v>
      </c>
      <c r="K563" s="50">
        <f t="shared" si="29"/>
        <v>3</v>
      </c>
    </row>
    <row r="564" spans="1:11" x14ac:dyDescent="0.3">
      <c r="A564" s="10">
        <v>43541</v>
      </c>
      <c r="B564" s="11" t="s">
        <v>139</v>
      </c>
      <c r="C564" s="11" t="s">
        <v>867</v>
      </c>
      <c r="D564" s="11">
        <v>72196</v>
      </c>
      <c r="E564" s="12">
        <v>3</v>
      </c>
      <c r="F564" s="53" t="str">
        <f>IF(ISBLANK($D564),"",VLOOKUP($D564,'Boarding Packages'!$A:$H,4,FALSE))</f>
        <v>Std Suite Prem</v>
      </c>
      <c r="G564" s="54">
        <f>IF(ISBLANK($D564),0,E564*VLOOKUP($D564,'Boarding Packages'!$A:$H,8,FALSE))</f>
        <v>159</v>
      </c>
      <c r="H564" s="15">
        <v>40</v>
      </c>
      <c r="I564" s="15">
        <f>IF(ISBLANK(B564),"",SUM(G564:H564))</f>
        <v>199</v>
      </c>
      <c r="J564" s="12">
        <f>IF(ISBLANK(B564),"",E564*(IF(LEFT(RIGHT(F564,2),1)="2",2,IF(LEFT(RIGHT(F564,2),1)="3",3,IF(LEFT(RIGHT(F564,2),1)="4",4,1)))))</f>
        <v>3</v>
      </c>
      <c r="K564" s="50">
        <f t="shared" si="29"/>
        <v>3</v>
      </c>
    </row>
    <row r="565" spans="1:11" x14ac:dyDescent="0.3">
      <c r="A565" s="10">
        <v>43541</v>
      </c>
      <c r="B565" s="11" t="s">
        <v>220</v>
      </c>
      <c r="C565" s="11" t="s">
        <v>548</v>
      </c>
      <c r="D565" s="11">
        <v>67591</v>
      </c>
      <c r="E565" s="12">
        <v>1</v>
      </c>
      <c r="F565" s="53" t="str">
        <f>IF(ISBLANK($D565),"",VLOOKUP($D565,'Boarding Packages'!$A:$H,4,FALSE))</f>
        <v>Std Suite Prem</v>
      </c>
      <c r="G565" s="54">
        <f>IF(ISBLANK($D565),0,E565*VLOOKUP($D565,'Boarding Packages'!$A:$H,8,FALSE))</f>
        <v>50</v>
      </c>
      <c r="H565" s="15">
        <v>0</v>
      </c>
      <c r="I565" s="15">
        <f>IF(ISBLANK(B565),"",SUM(G565:H565))</f>
        <v>50</v>
      </c>
      <c r="J565" s="12">
        <f>IF(ISBLANK(B565),"",E565*(IF(LEFT(RIGHT(F565,2),1)="2",2,IF(LEFT(RIGHT(F565,2),1)="3",3,IF(LEFT(RIGHT(F565,2),1)="4",4,1)))))</f>
        <v>1</v>
      </c>
      <c r="K565" s="50">
        <f t="shared" si="29"/>
        <v>3</v>
      </c>
    </row>
    <row r="566" spans="1:11" x14ac:dyDescent="0.3">
      <c r="A566" s="10">
        <v>43541</v>
      </c>
      <c r="B566" s="11" t="s">
        <v>220</v>
      </c>
      <c r="C566" s="11" t="s">
        <v>548</v>
      </c>
      <c r="D566" s="11">
        <v>72907</v>
      </c>
      <c r="E566" s="12">
        <v>8</v>
      </c>
      <c r="F566" s="53" t="str">
        <f>IF(ISBLANK($D566),"",VLOOKUP($D566,'Boarding Packages'!$A:$H,4,FALSE))</f>
        <v>Std Suite Prem</v>
      </c>
      <c r="G566" s="54">
        <f>IF(ISBLANK($D566),0,E566*VLOOKUP($D566,'Boarding Packages'!$A:$H,8,FALSE))</f>
        <v>408</v>
      </c>
      <c r="H566" s="15">
        <v>0</v>
      </c>
      <c r="I566" s="15">
        <f>IF(ISBLANK(B566),"",SUM(G566:H566))</f>
        <v>408</v>
      </c>
      <c r="J566" s="12">
        <f>IF(ISBLANK(B566),"",E566*(IF(LEFT(RIGHT(F566,2),1)="2",2,IF(LEFT(RIGHT(F566,2),1)="3",3,IF(LEFT(RIGHT(F566,2),1)="4",4,1)))))</f>
        <v>8</v>
      </c>
      <c r="K566" s="50">
        <f t="shared" si="29"/>
        <v>3</v>
      </c>
    </row>
    <row r="567" spans="1:11" x14ac:dyDescent="0.3">
      <c r="A567" s="10">
        <v>43541</v>
      </c>
      <c r="B567" s="11" t="s">
        <v>175</v>
      </c>
      <c r="C567" s="11" t="s">
        <v>433</v>
      </c>
      <c r="E567" s="12">
        <v>2</v>
      </c>
      <c r="F567" s="11" t="s">
        <v>434</v>
      </c>
      <c r="G567" s="15">
        <v>114</v>
      </c>
      <c r="H567" s="15">
        <v>20</v>
      </c>
      <c r="I567" s="15">
        <f t="shared" si="30"/>
        <v>134</v>
      </c>
      <c r="J567" s="12">
        <f t="shared" si="31"/>
        <v>2</v>
      </c>
      <c r="K567" s="50">
        <f t="shared" si="29"/>
        <v>3</v>
      </c>
    </row>
    <row r="568" spans="1:11" x14ac:dyDescent="0.3">
      <c r="A568" s="10">
        <v>43541</v>
      </c>
      <c r="B568" s="11" t="s">
        <v>151</v>
      </c>
      <c r="C568" s="11" t="s">
        <v>578</v>
      </c>
      <c r="E568" s="12">
        <v>1</v>
      </c>
      <c r="F568" s="11" t="s">
        <v>388</v>
      </c>
      <c r="G568" s="15">
        <v>33</v>
      </c>
      <c r="H568" s="15">
        <v>0</v>
      </c>
      <c r="I568" s="15">
        <f t="shared" si="30"/>
        <v>33</v>
      </c>
      <c r="J568" s="12">
        <f t="shared" si="31"/>
        <v>1</v>
      </c>
      <c r="K568" s="50">
        <f t="shared" si="29"/>
        <v>3</v>
      </c>
    </row>
    <row r="569" spans="1:11" x14ac:dyDescent="0.3">
      <c r="A569" s="10">
        <v>43541</v>
      </c>
      <c r="B569" s="11" t="s">
        <v>459</v>
      </c>
      <c r="C569" s="11" t="s">
        <v>460</v>
      </c>
      <c r="E569" s="12">
        <v>1</v>
      </c>
      <c r="F569" s="11" t="s">
        <v>388</v>
      </c>
      <c r="G569" s="15">
        <v>33</v>
      </c>
      <c r="H569" s="15">
        <v>40</v>
      </c>
      <c r="I569" s="15">
        <f t="shared" si="30"/>
        <v>73</v>
      </c>
      <c r="J569" s="12">
        <f t="shared" si="31"/>
        <v>1</v>
      </c>
      <c r="K569" s="50">
        <f t="shared" si="29"/>
        <v>3</v>
      </c>
    </row>
    <row r="570" spans="1:11" x14ac:dyDescent="0.3">
      <c r="A570" s="10">
        <v>43541</v>
      </c>
      <c r="B570" s="11" t="s">
        <v>1097</v>
      </c>
      <c r="C570" s="11" t="s">
        <v>1098</v>
      </c>
      <c r="E570" s="12">
        <v>1</v>
      </c>
      <c r="F570" s="11" t="s">
        <v>410</v>
      </c>
      <c r="G570" s="15">
        <v>63</v>
      </c>
      <c r="H570" s="15">
        <v>0</v>
      </c>
      <c r="I570" s="15">
        <f t="shared" si="30"/>
        <v>63</v>
      </c>
      <c r="J570" s="12">
        <f t="shared" si="31"/>
        <v>2</v>
      </c>
      <c r="K570" s="50">
        <f t="shared" si="29"/>
        <v>3</v>
      </c>
    </row>
    <row r="571" spans="1:11" x14ac:dyDescent="0.3">
      <c r="A571" s="10">
        <v>43541</v>
      </c>
      <c r="B571" s="11" t="s">
        <v>449</v>
      </c>
      <c r="C571" s="11" t="s">
        <v>450</v>
      </c>
      <c r="D571" s="11">
        <v>72247</v>
      </c>
      <c r="E571" s="12">
        <v>1</v>
      </c>
      <c r="F571" s="53" t="str">
        <f>IF(ISBLANK($D571),"",VLOOKUP($D571,'Boarding Packages'!$A:$H,4,FALSE))</f>
        <v>Std Suite Prem</v>
      </c>
      <c r="G571" s="54">
        <f>IF(ISBLANK($D571),0,E571*VLOOKUP($D571,'Boarding Packages'!$A:$H,8,FALSE))</f>
        <v>51</v>
      </c>
      <c r="H571" s="15">
        <v>0</v>
      </c>
      <c r="I571" s="15">
        <f>IF(ISBLANK(B571),"",SUM(G571:H571))</f>
        <v>51</v>
      </c>
      <c r="J571" s="12">
        <f t="shared" si="31"/>
        <v>1</v>
      </c>
      <c r="K571" s="50">
        <f t="shared" si="29"/>
        <v>3</v>
      </c>
    </row>
    <row r="572" spans="1:11" x14ac:dyDescent="0.3">
      <c r="A572" s="55">
        <v>43541</v>
      </c>
      <c r="B572" s="56" t="s">
        <v>318</v>
      </c>
      <c r="C572" s="56" t="s">
        <v>723</v>
      </c>
      <c r="D572" s="56">
        <v>72268</v>
      </c>
      <c r="E572" s="57">
        <v>2</v>
      </c>
      <c r="F572" s="61" t="str">
        <f>IF(ISBLANK($D572),"",VLOOKUP($D572,'Boarding Packages'!$A:$H,4,FALSE))</f>
        <v>In/Out Suite Prem</v>
      </c>
      <c r="G572" s="62">
        <f>IF(ISBLANK($D572),0,E572*VLOOKUP($D572,'Boarding Packages'!$A:$H,8,FALSE))</f>
        <v>148</v>
      </c>
      <c r="H572" s="59">
        <v>0</v>
      </c>
      <c r="I572" s="59">
        <f>IF(ISBLANK(B572),"",SUM(G572:H572))</f>
        <v>148</v>
      </c>
      <c r="J572" s="57">
        <f>IF(ISBLANK(B572),"",E572*(IF(LEFT(RIGHT(F572,2),1)="2",2,IF(LEFT(RIGHT(F572,2),1)="3",3,IF(LEFT(RIGHT(F572,2),1)="4",4,1)))))</f>
        <v>2</v>
      </c>
      <c r="K572" s="50">
        <f t="shared" si="29"/>
        <v>3</v>
      </c>
    </row>
    <row r="573" spans="1:11" x14ac:dyDescent="0.3">
      <c r="A573" s="10">
        <v>43542</v>
      </c>
      <c r="B573" s="11" t="s">
        <v>429</v>
      </c>
      <c r="C573" s="11" t="s">
        <v>430</v>
      </c>
      <c r="E573" s="12">
        <v>2</v>
      </c>
      <c r="F573" s="11" t="s">
        <v>393</v>
      </c>
      <c r="G573" s="15">
        <v>84</v>
      </c>
      <c r="H573" s="15">
        <v>20</v>
      </c>
      <c r="I573" s="15">
        <f t="shared" si="30"/>
        <v>104</v>
      </c>
      <c r="J573" s="12">
        <f t="shared" si="31"/>
        <v>2</v>
      </c>
      <c r="K573" s="50">
        <f t="shared" si="29"/>
        <v>3</v>
      </c>
    </row>
    <row r="574" spans="1:11" x14ac:dyDescent="0.3">
      <c r="A574" s="10">
        <v>43542</v>
      </c>
      <c r="B574" s="11" t="s">
        <v>489</v>
      </c>
      <c r="C574" s="11" t="s">
        <v>490</v>
      </c>
      <c r="E574" s="12">
        <v>3</v>
      </c>
      <c r="F574" s="11" t="s">
        <v>388</v>
      </c>
      <c r="G574" s="15">
        <v>99</v>
      </c>
      <c r="H574" s="15">
        <v>0</v>
      </c>
      <c r="I574" s="15">
        <f t="shared" si="30"/>
        <v>99</v>
      </c>
      <c r="J574" s="12">
        <f t="shared" si="31"/>
        <v>3</v>
      </c>
      <c r="K574" s="50">
        <f t="shared" si="29"/>
        <v>3</v>
      </c>
    </row>
    <row r="575" spans="1:11" x14ac:dyDescent="0.3">
      <c r="A575" s="10">
        <v>43542</v>
      </c>
      <c r="B575" s="11" t="s">
        <v>254</v>
      </c>
      <c r="C575" s="11" t="s">
        <v>396</v>
      </c>
      <c r="D575" s="11">
        <v>72991</v>
      </c>
      <c r="E575" s="12">
        <v>7</v>
      </c>
      <c r="F575" s="53" t="str">
        <f>IF(ISBLANK($D575),"",VLOOKUP($D575,'Boarding Packages'!$A:$H,4,FALSE))</f>
        <v>Std Suite Prem</v>
      </c>
      <c r="G575" s="54">
        <f>IF(ISBLANK($D575),0,E575*VLOOKUP($D575,'Boarding Packages'!$A:$H,8,FALSE))</f>
        <v>371</v>
      </c>
      <c r="H575" s="15">
        <v>0</v>
      </c>
      <c r="I575" s="15">
        <f>IF(ISBLANK(B575),"",SUM(G575:H575))</f>
        <v>371</v>
      </c>
      <c r="J575" s="12">
        <f>IF(ISBLANK(B575),"",E575*(IF(LEFT(RIGHT(F575,2),1)="2",2,IF(LEFT(RIGHT(F575,2),1)="3",3,IF(LEFT(RIGHT(F575,2),1)="4",4,1)))))</f>
        <v>7</v>
      </c>
      <c r="K575" s="50">
        <f t="shared" si="29"/>
        <v>3</v>
      </c>
    </row>
    <row r="576" spans="1:11" x14ac:dyDescent="0.3">
      <c r="A576" s="10">
        <v>43542</v>
      </c>
      <c r="B576" s="11" t="s">
        <v>254</v>
      </c>
      <c r="C576" s="11" t="s">
        <v>396</v>
      </c>
      <c r="E576" s="12">
        <v>1</v>
      </c>
      <c r="F576" s="11" t="s">
        <v>388</v>
      </c>
      <c r="G576" s="15">
        <v>33</v>
      </c>
      <c r="H576" s="15">
        <v>20</v>
      </c>
      <c r="I576" s="15">
        <f t="shared" si="30"/>
        <v>53</v>
      </c>
      <c r="J576" s="12">
        <f t="shared" si="31"/>
        <v>1</v>
      </c>
      <c r="K576" s="50">
        <f t="shared" si="29"/>
        <v>3</v>
      </c>
    </row>
    <row r="577" spans="1:11" x14ac:dyDescent="0.3">
      <c r="A577" s="10">
        <v>43542</v>
      </c>
      <c r="B577" s="11" t="s">
        <v>1079</v>
      </c>
      <c r="C577" s="11" t="s">
        <v>793</v>
      </c>
      <c r="E577" s="12">
        <v>9</v>
      </c>
      <c r="F577" s="11" t="s">
        <v>388</v>
      </c>
      <c r="G577" s="15">
        <v>297</v>
      </c>
      <c r="H577" s="15">
        <v>100</v>
      </c>
      <c r="I577" s="15">
        <f t="shared" si="30"/>
        <v>397</v>
      </c>
      <c r="J577" s="12">
        <f t="shared" si="31"/>
        <v>9</v>
      </c>
      <c r="K577" s="50">
        <f t="shared" si="29"/>
        <v>3</v>
      </c>
    </row>
    <row r="578" spans="1:11" x14ac:dyDescent="0.3">
      <c r="A578" s="10">
        <v>43542</v>
      </c>
      <c r="B578" s="11" t="s">
        <v>1147</v>
      </c>
      <c r="C578" s="11" t="s">
        <v>1148</v>
      </c>
      <c r="E578" s="12">
        <v>1</v>
      </c>
      <c r="F578" s="11" t="s">
        <v>407</v>
      </c>
      <c r="G578" s="15">
        <v>72</v>
      </c>
      <c r="H578" s="15">
        <v>40</v>
      </c>
      <c r="I578" s="15">
        <f t="shared" si="30"/>
        <v>112</v>
      </c>
      <c r="J578" s="12">
        <f t="shared" si="31"/>
        <v>2</v>
      </c>
      <c r="K578" s="50">
        <f t="shared" si="29"/>
        <v>3</v>
      </c>
    </row>
    <row r="579" spans="1:11" x14ac:dyDescent="0.3">
      <c r="A579" s="10">
        <v>43542</v>
      </c>
      <c r="B579" s="11" t="s">
        <v>1147</v>
      </c>
      <c r="C579" s="11" t="s">
        <v>1148</v>
      </c>
      <c r="D579" s="11">
        <v>72665</v>
      </c>
      <c r="E579" s="12">
        <v>2</v>
      </c>
      <c r="F579" s="53" t="str">
        <f>IF(ISBLANK($D579),"",VLOOKUP($D579,'Boarding Packages'!$A:$H,4,FALSE))</f>
        <v>XL Suite Prem (2)</v>
      </c>
      <c r="G579" s="54">
        <f>IF(ISBLANK($D579),0,E579*VLOOKUP($D579,'Boarding Packages'!$A:$H,8,FALSE))</f>
        <v>218</v>
      </c>
      <c r="H579" s="15">
        <v>0</v>
      </c>
      <c r="I579" s="15">
        <f>IF(ISBLANK(B579),"",SUM(G579:H579))</f>
        <v>218</v>
      </c>
      <c r="J579" s="12">
        <f t="shared" si="31"/>
        <v>4</v>
      </c>
      <c r="K579" s="50">
        <f t="shared" ref="K579:K642" si="32">IF(A579= "",0,MONTH(A579))</f>
        <v>3</v>
      </c>
    </row>
    <row r="580" spans="1:11" x14ac:dyDescent="0.3">
      <c r="A580" s="10">
        <v>43542</v>
      </c>
      <c r="B580" s="11" t="s">
        <v>158</v>
      </c>
      <c r="C580" s="11" t="s">
        <v>527</v>
      </c>
      <c r="D580" s="11">
        <v>62856</v>
      </c>
      <c r="E580" s="12">
        <v>2</v>
      </c>
      <c r="F580" s="53" t="str">
        <f>IF(ISBLANK($D580),"",VLOOKUP($D580,'Boarding Packages'!$A:$H,4,FALSE))</f>
        <v>Std Suite Prem</v>
      </c>
      <c r="G580" s="54">
        <f>IF(ISBLANK($D580),0,E580*VLOOKUP($D580,'Boarding Packages'!$A:$H,8,FALSE))</f>
        <v>100</v>
      </c>
      <c r="H580" s="15">
        <v>0</v>
      </c>
      <c r="I580" s="15">
        <f>IF(ISBLANK(B580),"",SUM(G580:H580))</f>
        <v>100</v>
      </c>
      <c r="J580" s="12">
        <f t="shared" si="31"/>
        <v>2</v>
      </c>
      <c r="K580" s="50">
        <f t="shared" si="32"/>
        <v>3</v>
      </c>
    </row>
    <row r="581" spans="1:11" x14ac:dyDescent="0.3">
      <c r="A581" s="10">
        <v>43542</v>
      </c>
      <c r="B581" s="11" t="s">
        <v>158</v>
      </c>
      <c r="C581" s="11" t="s">
        <v>527</v>
      </c>
      <c r="D581" s="11">
        <v>73224</v>
      </c>
      <c r="E581" s="12">
        <v>1</v>
      </c>
      <c r="F581" s="53" t="str">
        <f>IF(ISBLANK($D581),"",VLOOKUP($D581,'Boarding Packages'!$A:$H,4,FALSE))</f>
        <v>Std Suite Prem</v>
      </c>
      <c r="G581" s="54">
        <f>IF(ISBLANK($D581),0,E581*VLOOKUP($D581,'Boarding Packages'!$A:$H,8,FALSE))</f>
        <v>51</v>
      </c>
      <c r="H581" s="15">
        <v>0</v>
      </c>
      <c r="I581" s="15">
        <f>IF(ISBLANK(B581),"",SUM(G581:H581))</f>
        <v>51</v>
      </c>
      <c r="J581" s="12">
        <f t="shared" si="31"/>
        <v>1</v>
      </c>
      <c r="K581" s="50">
        <f t="shared" si="32"/>
        <v>3</v>
      </c>
    </row>
    <row r="582" spans="1:11" ht="14.4" thickBot="1" x14ac:dyDescent="0.35">
      <c r="A582" s="86">
        <v>43542</v>
      </c>
      <c r="B582" s="87" t="s">
        <v>197</v>
      </c>
      <c r="C582" s="87" t="s">
        <v>754</v>
      </c>
      <c r="D582" s="87">
        <v>64929</v>
      </c>
      <c r="E582" s="90">
        <v>1</v>
      </c>
      <c r="F582" s="96" t="str">
        <f>IF(ISBLANK($D582),"",VLOOKUP($D582,'Boarding Packages'!$A:$H,4,FALSE))</f>
        <v>Std Suite Prem</v>
      </c>
      <c r="G582" s="97">
        <f>IF(ISBLANK($D582),0,E582*VLOOKUP($D582,'Boarding Packages'!$A:$H,8,FALSE))</f>
        <v>50</v>
      </c>
      <c r="H582" s="88">
        <v>0</v>
      </c>
      <c r="I582" s="88">
        <f>IF(ISBLANK(B582),"",SUM(G582:H582))</f>
        <v>50</v>
      </c>
      <c r="J582" s="90">
        <f>IF(ISBLANK(B582),"",E582*(IF(LEFT(RIGHT(F582,2),1)="2",2,IF(LEFT(RIGHT(F582,2),1)="3",3,IF(LEFT(RIGHT(F582,2),1)="4",4,1)))))</f>
        <v>1</v>
      </c>
      <c r="K582" s="50">
        <f t="shared" si="32"/>
        <v>3</v>
      </c>
    </row>
    <row r="583" spans="1:11" x14ac:dyDescent="0.3">
      <c r="A583" s="10">
        <v>43543</v>
      </c>
      <c r="B583" s="11" t="s">
        <v>643</v>
      </c>
      <c r="C583" s="11" t="s">
        <v>804</v>
      </c>
      <c r="D583" s="11">
        <v>72961</v>
      </c>
      <c r="E583" s="12">
        <v>7</v>
      </c>
      <c r="F583" s="53" t="str">
        <f>IF(ISBLANK($D583),"",VLOOKUP($D583,'Boarding Packages'!$A:$H,4,FALSE))</f>
        <v>Std Suite Prem</v>
      </c>
      <c r="G583" s="54">
        <f>IF(ISBLANK($D583),0,E583*VLOOKUP($D583,'Boarding Packages'!$A:$H,8,FALSE))</f>
        <v>371</v>
      </c>
      <c r="H583" s="15">
        <v>0</v>
      </c>
      <c r="I583" s="15">
        <f>IF(ISBLANK(B583),"",SUM(G583:H583))</f>
        <v>371</v>
      </c>
      <c r="J583" s="12">
        <f>IF(ISBLANK(B583),"",E583*(IF(LEFT(RIGHT(F583,2),1)="2",2,IF(LEFT(RIGHT(F583,2),1)="3",3,IF(LEFT(RIGHT(F583,2),1)="4",4,1)))))</f>
        <v>7</v>
      </c>
      <c r="K583" s="50">
        <f t="shared" si="32"/>
        <v>3</v>
      </c>
    </row>
    <row r="584" spans="1:11" x14ac:dyDescent="0.3">
      <c r="A584" s="10">
        <v>43543</v>
      </c>
      <c r="B584" s="11" t="s">
        <v>643</v>
      </c>
      <c r="C584" s="11" t="s">
        <v>804</v>
      </c>
      <c r="E584" s="12">
        <v>3</v>
      </c>
      <c r="F584" s="11" t="s">
        <v>388</v>
      </c>
      <c r="G584" s="15">
        <v>99</v>
      </c>
      <c r="H584" s="15">
        <v>0</v>
      </c>
      <c r="I584" s="15">
        <f t="shared" si="30"/>
        <v>99</v>
      </c>
      <c r="J584" s="12">
        <f t="shared" si="31"/>
        <v>3</v>
      </c>
      <c r="K584" s="50">
        <f t="shared" si="32"/>
        <v>3</v>
      </c>
    </row>
    <row r="585" spans="1:11" x14ac:dyDescent="0.3">
      <c r="A585" s="10">
        <v>43543</v>
      </c>
      <c r="B585" s="11" t="s">
        <v>298</v>
      </c>
      <c r="C585" s="11" t="s">
        <v>1211</v>
      </c>
      <c r="D585" s="11">
        <v>65874</v>
      </c>
      <c r="E585" s="12">
        <v>1</v>
      </c>
      <c r="F585" s="53" t="str">
        <f>IF(ISBLANK($D585),"",VLOOKUP($D585,'Boarding Packages'!$A:$H,4,FALSE))</f>
        <v>Std Suite Prem</v>
      </c>
      <c r="G585" s="54">
        <f>IF(ISBLANK($D585),0,E585*VLOOKUP($D585,'Boarding Packages'!$A:$H,8,FALSE))</f>
        <v>50</v>
      </c>
      <c r="H585" s="15">
        <v>0</v>
      </c>
      <c r="I585" s="15">
        <f>IF(ISBLANK(B585),"",SUM(G585:H585))</f>
        <v>50</v>
      </c>
      <c r="J585" s="12">
        <f t="shared" si="31"/>
        <v>1</v>
      </c>
      <c r="K585" s="50">
        <f t="shared" si="32"/>
        <v>3</v>
      </c>
    </row>
    <row r="586" spans="1:11" x14ac:dyDescent="0.3">
      <c r="A586" s="10">
        <v>43543</v>
      </c>
      <c r="B586" s="11" t="s">
        <v>298</v>
      </c>
      <c r="C586" s="11" t="s">
        <v>1211</v>
      </c>
      <c r="D586" s="11">
        <v>67953</v>
      </c>
      <c r="E586" s="12">
        <v>7</v>
      </c>
      <c r="F586" s="53" t="str">
        <f>IF(ISBLANK($D586),"",VLOOKUP($D586,'Boarding Packages'!$A:$H,4,FALSE))</f>
        <v>Std Suite Prem</v>
      </c>
      <c r="G586" s="54">
        <f>IF(ISBLANK($D586),0,E586*VLOOKUP($D586,'Boarding Packages'!$A:$H,8,FALSE))</f>
        <v>350</v>
      </c>
      <c r="H586" s="15">
        <v>0</v>
      </c>
      <c r="I586" s="15">
        <f>IF(ISBLANK(B586),"",SUM(G586:H586))</f>
        <v>350</v>
      </c>
      <c r="J586" s="12">
        <f t="shared" si="31"/>
        <v>7</v>
      </c>
      <c r="K586" s="50">
        <f t="shared" si="32"/>
        <v>3</v>
      </c>
    </row>
    <row r="587" spans="1:11" x14ac:dyDescent="0.3">
      <c r="A587" s="10">
        <v>43543</v>
      </c>
      <c r="B587" s="11" t="s">
        <v>1212</v>
      </c>
      <c r="C587" s="11" t="s">
        <v>1213</v>
      </c>
      <c r="E587" s="12">
        <v>1</v>
      </c>
      <c r="F587" s="11" t="s">
        <v>407</v>
      </c>
      <c r="G587" s="15">
        <v>72</v>
      </c>
      <c r="H587" s="15">
        <v>0</v>
      </c>
      <c r="I587" s="15">
        <f t="shared" si="30"/>
        <v>72</v>
      </c>
      <c r="J587" s="12">
        <f t="shared" si="31"/>
        <v>2</v>
      </c>
      <c r="K587" s="50">
        <f t="shared" si="32"/>
        <v>3</v>
      </c>
    </row>
    <row r="588" spans="1:11" x14ac:dyDescent="0.3">
      <c r="A588" s="10">
        <v>43543</v>
      </c>
      <c r="B588" s="11" t="s">
        <v>1214</v>
      </c>
      <c r="C588" s="11" t="s">
        <v>572</v>
      </c>
      <c r="D588" s="11">
        <v>73004</v>
      </c>
      <c r="E588" s="12">
        <v>7</v>
      </c>
      <c r="F588" s="53" t="str">
        <f>IF(ISBLANK($D588),"",VLOOKUP($D588,'Boarding Packages'!$A:$H,4,FALSE))</f>
        <v>Std Suite Prem</v>
      </c>
      <c r="G588" s="54">
        <f>IF(ISBLANK($D588),0,E588*VLOOKUP($D588,'Boarding Packages'!$A:$H,8,FALSE))</f>
        <v>371</v>
      </c>
      <c r="H588" s="15">
        <v>0</v>
      </c>
      <c r="I588" s="15">
        <f>IF(ISBLANK(B588),"",SUM(G588:H588))</f>
        <v>371</v>
      </c>
      <c r="J588" s="12">
        <f>IF(ISBLANK(B588),"",E588*(IF(LEFT(RIGHT(F588,2),1)="2",2,IF(LEFT(RIGHT(F588,2),1)="3",3,IF(LEFT(RIGHT(F588,2),1)="4",4,1)))))</f>
        <v>7</v>
      </c>
      <c r="K588" s="50">
        <f t="shared" si="32"/>
        <v>3</v>
      </c>
    </row>
    <row r="589" spans="1:11" x14ac:dyDescent="0.3">
      <c r="A589" s="10">
        <v>43543</v>
      </c>
      <c r="B589" s="11" t="s">
        <v>1214</v>
      </c>
      <c r="C589" s="11" t="s">
        <v>572</v>
      </c>
      <c r="E589" s="12">
        <v>2</v>
      </c>
      <c r="F589" s="11" t="s">
        <v>388</v>
      </c>
      <c r="G589" s="15">
        <v>66</v>
      </c>
      <c r="H589" s="15">
        <v>0</v>
      </c>
      <c r="I589" s="15">
        <f t="shared" si="30"/>
        <v>66</v>
      </c>
      <c r="J589" s="12">
        <f t="shared" si="31"/>
        <v>2</v>
      </c>
      <c r="K589" s="50">
        <f t="shared" si="32"/>
        <v>3</v>
      </c>
    </row>
    <row r="590" spans="1:11" x14ac:dyDescent="0.3">
      <c r="A590" s="10">
        <v>43543</v>
      </c>
      <c r="B590" s="11" t="s">
        <v>1214</v>
      </c>
      <c r="C590" s="11" t="s">
        <v>1215</v>
      </c>
      <c r="E590" s="12">
        <v>9</v>
      </c>
      <c r="F590" s="11" t="s">
        <v>410</v>
      </c>
      <c r="G590" s="15">
        <v>567</v>
      </c>
      <c r="H590" s="15">
        <v>0</v>
      </c>
      <c r="I590" s="15">
        <f t="shared" si="30"/>
        <v>567</v>
      </c>
      <c r="J590" s="12">
        <f t="shared" si="31"/>
        <v>18</v>
      </c>
      <c r="K590" s="50">
        <f t="shared" si="32"/>
        <v>3</v>
      </c>
    </row>
    <row r="591" spans="1:11" x14ac:dyDescent="0.3">
      <c r="A591" s="55">
        <v>43543</v>
      </c>
      <c r="B591" s="56" t="s">
        <v>246</v>
      </c>
      <c r="C591" s="56" t="s">
        <v>651</v>
      </c>
      <c r="D591" s="56"/>
      <c r="E591" s="57">
        <v>2</v>
      </c>
      <c r="F591" s="56" t="s">
        <v>410</v>
      </c>
      <c r="G591" s="59">
        <v>126</v>
      </c>
      <c r="H591" s="59">
        <v>80</v>
      </c>
      <c r="I591" s="59">
        <f t="shared" si="30"/>
        <v>206</v>
      </c>
      <c r="J591" s="57">
        <f t="shared" si="31"/>
        <v>4</v>
      </c>
      <c r="K591" s="50">
        <f t="shared" si="32"/>
        <v>3</v>
      </c>
    </row>
    <row r="592" spans="1:11" x14ac:dyDescent="0.3">
      <c r="A592" s="10">
        <v>43544</v>
      </c>
      <c r="B592" s="11" t="s">
        <v>1041</v>
      </c>
      <c r="C592" s="11" t="s">
        <v>1042</v>
      </c>
      <c r="E592" s="12">
        <v>2</v>
      </c>
      <c r="F592" s="11" t="s">
        <v>388</v>
      </c>
      <c r="G592" s="15">
        <v>66</v>
      </c>
      <c r="H592" s="15">
        <v>60</v>
      </c>
      <c r="I592" s="15">
        <f t="shared" si="30"/>
        <v>126</v>
      </c>
      <c r="J592" s="12">
        <f t="shared" si="31"/>
        <v>2</v>
      </c>
      <c r="K592" s="50">
        <f t="shared" si="32"/>
        <v>3</v>
      </c>
    </row>
    <row r="593" spans="1:11" x14ac:dyDescent="0.3">
      <c r="A593" s="10">
        <v>43544</v>
      </c>
      <c r="B593" s="11" t="s">
        <v>284</v>
      </c>
      <c r="C593" s="11" t="s">
        <v>1155</v>
      </c>
      <c r="D593" s="11">
        <v>70885</v>
      </c>
      <c r="E593" s="12">
        <v>7</v>
      </c>
      <c r="F593" s="53" t="str">
        <f>IF(ISBLANK($D593),"",VLOOKUP($D593,'Boarding Packages'!$A:$H,4,FALSE))</f>
        <v>Std Suite Prem (3)</v>
      </c>
      <c r="G593" s="54">
        <f>IF(ISBLANK($D593),0,E593*VLOOKUP($D593,'Boarding Packages'!$A:$H,8,FALSE))</f>
        <v>980</v>
      </c>
      <c r="H593" s="15">
        <v>0</v>
      </c>
      <c r="I593" s="15">
        <f t="shared" ref="I593:I605" si="33">IF(ISBLANK(B593),"",SUM(G593:H593))</f>
        <v>980</v>
      </c>
      <c r="J593" s="12">
        <f t="shared" si="31"/>
        <v>21</v>
      </c>
      <c r="K593" s="50">
        <f t="shared" si="32"/>
        <v>3</v>
      </c>
    </row>
    <row r="594" spans="1:11" x14ac:dyDescent="0.3">
      <c r="A594" s="10">
        <v>43544</v>
      </c>
      <c r="B594" s="11" t="s">
        <v>284</v>
      </c>
      <c r="C594" s="11" t="s">
        <v>1155</v>
      </c>
      <c r="D594" s="11">
        <v>72992</v>
      </c>
      <c r="E594" s="12">
        <v>3</v>
      </c>
      <c r="F594" s="53" t="str">
        <f>IF(ISBLANK($D594),"",VLOOKUP($D594,'Boarding Packages'!$A:$H,4,FALSE))</f>
        <v>Std Suite Prem (3)</v>
      </c>
      <c r="G594" s="54">
        <f>IF(ISBLANK($D594),0,E594*VLOOKUP($D594,'Boarding Packages'!$A:$H,8,FALSE))</f>
        <v>420</v>
      </c>
      <c r="H594" s="15">
        <v>0</v>
      </c>
      <c r="I594" s="15">
        <f t="shared" si="33"/>
        <v>420</v>
      </c>
      <c r="J594" s="12">
        <f>IF(ISBLANK(B594),"",E594*(IF(LEFT(RIGHT(F594,2),1)="2",2,IF(LEFT(RIGHT(F594,2),1)="3",3,IF(LEFT(RIGHT(F594,2),1)="4",4,1)))))</f>
        <v>9</v>
      </c>
      <c r="K594" s="50">
        <f t="shared" si="32"/>
        <v>3</v>
      </c>
    </row>
    <row r="595" spans="1:11" x14ac:dyDescent="0.3">
      <c r="A595" s="10">
        <v>43544</v>
      </c>
      <c r="B595" s="11" t="s">
        <v>263</v>
      </c>
      <c r="C595" s="11" t="s">
        <v>479</v>
      </c>
      <c r="D595" s="11">
        <v>72867</v>
      </c>
      <c r="E595" s="12">
        <v>14</v>
      </c>
      <c r="F595" s="53" t="str">
        <f>IF(ISBLANK($D595),"",VLOOKUP($D595,'Boarding Packages'!$A:$H,4,FALSE))</f>
        <v>In/Out Suite Prem</v>
      </c>
      <c r="G595" s="54">
        <f>IF(ISBLANK($D595),0,E595*VLOOKUP($D595,'Boarding Packages'!$A:$H,8,FALSE))</f>
        <v>1008</v>
      </c>
      <c r="H595" s="15">
        <v>0</v>
      </c>
      <c r="I595" s="15">
        <f t="shared" si="33"/>
        <v>1008</v>
      </c>
      <c r="J595" s="12">
        <f>IF(ISBLANK(B595),"",E595*(IF(LEFT(RIGHT(F595,2),1)="2",2,IF(LEFT(RIGHT(F595,2),1)="3",3,IF(LEFT(RIGHT(F595,2),1)="4",4,1)))))</f>
        <v>14</v>
      </c>
      <c r="K595" s="50">
        <f t="shared" si="32"/>
        <v>3</v>
      </c>
    </row>
    <row r="596" spans="1:11" x14ac:dyDescent="0.3">
      <c r="A596" s="10">
        <v>43544</v>
      </c>
      <c r="B596" s="11" t="s">
        <v>359</v>
      </c>
      <c r="C596" s="11" t="s">
        <v>492</v>
      </c>
      <c r="D596" s="11">
        <v>72155</v>
      </c>
      <c r="E596" s="12">
        <v>2</v>
      </c>
      <c r="F596" s="53" t="str">
        <f>IF(ISBLANK($D596),"",VLOOKUP($D596,'Boarding Packages'!$A:$H,4,FALSE))</f>
        <v>Std Suite Prem</v>
      </c>
      <c r="G596" s="54">
        <f>IF(ISBLANK($D596),0,E596*VLOOKUP($D596,'Boarding Packages'!$A:$H,8,FALSE))</f>
        <v>102</v>
      </c>
      <c r="H596" s="15">
        <v>0</v>
      </c>
      <c r="I596" s="15">
        <f t="shared" si="33"/>
        <v>102</v>
      </c>
      <c r="J596" s="12">
        <f>IF(ISBLANK(B596),"",E596*(IF(LEFT(RIGHT(F596,2),1)="2",2,IF(LEFT(RIGHT(F596,2),1)="3",3,IF(LEFT(RIGHT(F596,2),1)="4",4,1)))))</f>
        <v>2</v>
      </c>
      <c r="K596" s="50">
        <f t="shared" si="32"/>
        <v>3</v>
      </c>
    </row>
    <row r="597" spans="1:11" x14ac:dyDescent="0.3">
      <c r="A597" s="10">
        <v>43544</v>
      </c>
      <c r="B597" s="11" t="s">
        <v>325</v>
      </c>
      <c r="C597" s="11" t="s">
        <v>474</v>
      </c>
      <c r="D597" s="11">
        <v>67476</v>
      </c>
      <c r="E597" s="12">
        <v>1</v>
      </c>
      <c r="F597" s="53" t="str">
        <f>IF(ISBLANK($D597),"",VLOOKUP($D597,'Boarding Packages'!$A:$H,4,FALSE))</f>
        <v>Std Suite Prem</v>
      </c>
      <c r="G597" s="54">
        <f>IF(ISBLANK($D597),0,E597*VLOOKUP($D597,'Boarding Packages'!$A:$H,8,FALSE))</f>
        <v>48</v>
      </c>
      <c r="H597" s="15">
        <v>0</v>
      </c>
      <c r="I597" s="15">
        <f t="shared" si="33"/>
        <v>48</v>
      </c>
      <c r="J597" s="12">
        <f>IF(ISBLANK(B597),"",E597*(IF(LEFT(RIGHT(F597,2),1)="2",2,IF(LEFT(RIGHT(F597,2),1)="3",3,IF(LEFT(RIGHT(F597,2),1)="4",4,1)))))</f>
        <v>1</v>
      </c>
      <c r="K597" s="50">
        <f t="shared" si="32"/>
        <v>3</v>
      </c>
    </row>
    <row r="598" spans="1:11" x14ac:dyDescent="0.3">
      <c r="A598" s="55">
        <v>43544</v>
      </c>
      <c r="B598" s="56" t="s">
        <v>904</v>
      </c>
      <c r="C598" s="56" t="s">
        <v>638</v>
      </c>
      <c r="D598" s="56"/>
      <c r="E598" s="57">
        <v>2</v>
      </c>
      <c r="F598" s="56" t="s">
        <v>393</v>
      </c>
      <c r="G598" s="59">
        <v>84</v>
      </c>
      <c r="H598" s="59">
        <v>60</v>
      </c>
      <c r="I598" s="15">
        <f t="shared" si="33"/>
        <v>144</v>
      </c>
      <c r="J598" s="57">
        <f t="shared" si="31"/>
        <v>2</v>
      </c>
      <c r="K598" s="50">
        <f t="shared" si="32"/>
        <v>3</v>
      </c>
    </row>
    <row r="599" spans="1:11" x14ac:dyDescent="0.3">
      <c r="A599" s="10">
        <v>43545</v>
      </c>
      <c r="B599" s="11" t="s">
        <v>317</v>
      </c>
      <c r="C599" s="11" t="s">
        <v>521</v>
      </c>
      <c r="D599" s="11">
        <v>68885</v>
      </c>
      <c r="E599" s="12">
        <v>3</v>
      </c>
      <c r="F599" s="53" t="str">
        <f>IF(ISBLANK($D599),"",VLOOKUP($D599,'Boarding Packages'!$A:$H,4,FALSE))</f>
        <v>Std Suite Prem</v>
      </c>
      <c r="G599" s="54">
        <f>IF(ISBLANK($D599),0,E599*VLOOKUP($D599,'Boarding Packages'!$A:$H,8,FALSE))</f>
        <v>144</v>
      </c>
      <c r="H599" s="15">
        <v>0</v>
      </c>
      <c r="I599" s="15">
        <f t="shared" si="33"/>
        <v>144</v>
      </c>
      <c r="J599" s="12">
        <f t="shared" si="31"/>
        <v>3</v>
      </c>
      <c r="K599" s="50">
        <f t="shared" si="32"/>
        <v>3</v>
      </c>
    </row>
    <row r="600" spans="1:11" x14ac:dyDescent="0.3">
      <c r="A600" s="10">
        <v>43545</v>
      </c>
      <c r="B600" s="11" t="s">
        <v>365</v>
      </c>
      <c r="C600" s="11" t="s">
        <v>587</v>
      </c>
      <c r="D600" s="11">
        <v>70425</v>
      </c>
      <c r="E600" s="12">
        <v>1</v>
      </c>
      <c r="F600" s="53" t="str">
        <f>IF(ISBLANK($D600),"",VLOOKUP($D600,'Boarding Packages'!$A:$H,4,FALSE))</f>
        <v>Std Suite Prem</v>
      </c>
      <c r="G600" s="54">
        <f>IF(ISBLANK($D600),0,E600*VLOOKUP($D600,'Boarding Packages'!$A:$H,8,FALSE))</f>
        <v>53</v>
      </c>
      <c r="H600" s="15">
        <v>0</v>
      </c>
      <c r="I600" s="15">
        <f t="shared" si="33"/>
        <v>53</v>
      </c>
      <c r="J600" s="12">
        <f>IF(ISBLANK(B600),"",E600*(IF(LEFT(RIGHT(F600,2),1)="2",2,IF(LEFT(RIGHT(F600,2),1)="3",3,IF(LEFT(RIGHT(F600,2),1)="4",4,1)))))</f>
        <v>1</v>
      </c>
      <c r="K600" s="50">
        <f t="shared" si="32"/>
        <v>3</v>
      </c>
    </row>
    <row r="601" spans="1:11" x14ac:dyDescent="0.3">
      <c r="A601" s="10">
        <v>43545</v>
      </c>
      <c r="B601" s="11" t="s">
        <v>365</v>
      </c>
      <c r="C601" s="11" t="s">
        <v>587</v>
      </c>
      <c r="D601" s="11">
        <v>73428</v>
      </c>
      <c r="E601" s="12">
        <v>1</v>
      </c>
      <c r="F601" s="53" t="str">
        <f>IF(ISBLANK($D601),"",VLOOKUP($D601,'Boarding Packages'!$A:$H,4,FALSE))</f>
        <v>Std Suite Prem</v>
      </c>
      <c r="G601" s="54">
        <f>IF(ISBLANK($D601),0,E601*VLOOKUP($D601,'Boarding Packages'!$A:$H,8,FALSE))</f>
        <v>51</v>
      </c>
      <c r="H601" s="15">
        <v>0</v>
      </c>
      <c r="I601" s="15">
        <f t="shared" si="33"/>
        <v>51</v>
      </c>
      <c r="J601" s="12">
        <f>IF(ISBLANK(B601),"",E601*(IF(LEFT(RIGHT(F601,2),1)="2",2,IF(LEFT(RIGHT(F601,2),1)="3",3,IF(LEFT(RIGHT(F601,2),1)="4",4,1)))))</f>
        <v>1</v>
      </c>
      <c r="K601" s="50">
        <f t="shared" si="32"/>
        <v>3</v>
      </c>
    </row>
    <row r="602" spans="1:11" x14ac:dyDescent="0.3">
      <c r="A602" s="10">
        <v>43545</v>
      </c>
      <c r="B602" s="11" t="s">
        <v>905</v>
      </c>
      <c r="C602" s="11" t="s">
        <v>906</v>
      </c>
      <c r="E602" s="12">
        <v>3</v>
      </c>
      <c r="F602" s="11" t="s">
        <v>388</v>
      </c>
      <c r="G602" s="15">
        <v>99</v>
      </c>
      <c r="H602" s="15">
        <v>80</v>
      </c>
      <c r="I602" s="15">
        <f t="shared" si="33"/>
        <v>179</v>
      </c>
      <c r="J602" s="12">
        <f t="shared" si="31"/>
        <v>3</v>
      </c>
      <c r="K602" s="50">
        <f t="shared" si="32"/>
        <v>3</v>
      </c>
    </row>
    <row r="603" spans="1:11" x14ac:dyDescent="0.3">
      <c r="A603" s="10">
        <v>43545</v>
      </c>
      <c r="B603" s="11" t="s">
        <v>263</v>
      </c>
      <c r="C603" s="11" t="s">
        <v>455</v>
      </c>
      <c r="D603" s="11">
        <v>72265</v>
      </c>
      <c r="E603" s="12">
        <v>14</v>
      </c>
      <c r="F603" s="53" t="str">
        <f>IF(ISBLANK($D603),"",VLOOKUP($D603,'Boarding Packages'!$A:$H,4,FALSE))</f>
        <v>In/Out Suite Prem</v>
      </c>
      <c r="G603" s="54">
        <f>IF(ISBLANK($D603),0,E603*VLOOKUP($D603,'Boarding Packages'!$A:$H,8,FALSE))</f>
        <v>1008</v>
      </c>
      <c r="H603" s="15">
        <v>0</v>
      </c>
      <c r="I603" s="15">
        <f t="shared" si="33"/>
        <v>1008</v>
      </c>
      <c r="J603" s="12">
        <f t="shared" si="31"/>
        <v>14</v>
      </c>
      <c r="K603" s="50">
        <f t="shared" si="32"/>
        <v>3</v>
      </c>
    </row>
    <row r="604" spans="1:11" x14ac:dyDescent="0.3">
      <c r="A604" s="55">
        <v>43545</v>
      </c>
      <c r="B604" s="56" t="s">
        <v>263</v>
      </c>
      <c r="C604" s="56" t="s">
        <v>455</v>
      </c>
      <c r="D604" s="56">
        <v>72264</v>
      </c>
      <c r="E604" s="57">
        <v>12</v>
      </c>
      <c r="F604" s="61" t="str">
        <f>IF(ISBLANK($D604),"",VLOOKUP($D604,'Boarding Packages'!$A:$H,4,FALSE))</f>
        <v>In/Out Suite Prem</v>
      </c>
      <c r="G604" s="62">
        <f>IF(ISBLANK($D604),0,E604*VLOOKUP($D604,'Boarding Packages'!$A:$H,8,FALSE))</f>
        <v>864</v>
      </c>
      <c r="H604" s="59">
        <v>0</v>
      </c>
      <c r="I604" s="59">
        <f t="shared" si="33"/>
        <v>864</v>
      </c>
      <c r="J604" s="57">
        <f>IF(ISBLANK(B604),"",E604*(IF(LEFT(RIGHT(F604,2),1)="2",2,IF(LEFT(RIGHT(F604,2),1)="3",3,IF(LEFT(RIGHT(F604,2),1)="4",4,1)))))</f>
        <v>12</v>
      </c>
      <c r="K604" s="50">
        <f t="shared" si="32"/>
        <v>3</v>
      </c>
    </row>
    <row r="605" spans="1:11" x14ac:dyDescent="0.3">
      <c r="A605" s="10">
        <v>43546</v>
      </c>
      <c r="B605" s="11" t="s">
        <v>82</v>
      </c>
      <c r="C605" s="11" t="s">
        <v>589</v>
      </c>
      <c r="D605" s="11">
        <v>67478</v>
      </c>
      <c r="E605" s="12">
        <v>1</v>
      </c>
      <c r="F605" s="53" t="str">
        <f>IF(ISBLANK($D605),"",VLOOKUP($D605,'Boarding Packages'!$A:$H,4,FALSE))</f>
        <v>XL Suite Prem (2)</v>
      </c>
      <c r="G605" s="54">
        <f>IF(ISBLANK($D605),0,E605*VLOOKUP($D605,'Boarding Packages'!$A:$H,8,FALSE))</f>
        <v>102</v>
      </c>
      <c r="H605" s="15">
        <v>0</v>
      </c>
      <c r="I605" s="15">
        <f t="shared" si="33"/>
        <v>102</v>
      </c>
      <c r="J605" s="12">
        <f>IF(ISBLANK(B605),"",E605*(IF(LEFT(RIGHT(F605,2),1)="2",2,IF(LEFT(RIGHT(F605,2),1)="3",3,IF(LEFT(RIGHT(F605,2),1)="4",4,1)))))</f>
        <v>2</v>
      </c>
      <c r="K605" s="50">
        <f t="shared" si="32"/>
        <v>3</v>
      </c>
    </row>
    <row r="606" spans="1:11" ht="14.4" thickBot="1" x14ac:dyDescent="0.35">
      <c r="A606" s="104">
        <v>43546</v>
      </c>
      <c r="B606" s="105" t="s">
        <v>216</v>
      </c>
      <c r="C606" s="105" t="s">
        <v>448</v>
      </c>
      <c r="D606" s="105"/>
      <c r="E606" s="106">
        <v>2</v>
      </c>
      <c r="F606" s="105" t="s">
        <v>388</v>
      </c>
      <c r="G606" s="107">
        <v>66</v>
      </c>
      <c r="H606" s="107">
        <v>60</v>
      </c>
      <c r="I606" s="107">
        <f t="shared" si="30"/>
        <v>126</v>
      </c>
      <c r="J606" s="106">
        <f t="shared" si="31"/>
        <v>2</v>
      </c>
      <c r="K606" s="50">
        <f t="shared" si="32"/>
        <v>3</v>
      </c>
    </row>
    <row r="607" spans="1:11" ht="14.4" thickTop="1" x14ac:dyDescent="0.3">
      <c r="A607" s="10">
        <v>43547</v>
      </c>
      <c r="B607" s="11" t="s">
        <v>1064</v>
      </c>
      <c r="C607" s="11" t="s">
        <v>592</v>
      </c>
      <c r="E607" s="12">
        <v>6</v>
      </c>
      <c r="F607" s="11" t="s">
        <v>388</v>
      </c>
      <c r="G607" s="15">
        <v>198</v>
      </c>
      <c r="H607" s="15">
        <v>120</v>
      </c>
      <c r="I607" s="15">
        <f t="shared" si="30"/>
        <v>318</v>
      </c>
      <c r="J607" s="12">
        <f t="shared" si="31"/>
        <v>6</v>
      </c>
      <c r="K607" s="50">
        <f t="shared" si="32"/>
        <v>3</v>
      </c>
    </row>
    <row r="608" spans="1:11" x14ac:dyDescent="0.3">
      <c r="A608" s="10">
        <v>43547</v>
      </c>
      <c r="B608" s="11" t="s">
        <v>1065</v>
      </c>
      <c r="C608" s="11" t="s">
        <v>1066</v>
      </c>
      <c r="E608" s="12">
        <v>1</v>
      </c>
      <c r="F608" s="11" t="s">
        <v>388</v>
      </c>
      <c r="G608" s="15">
        <v>33</v>
      </c>
      <c r="H608" s="15">
        <v>0</v>
      </c>
      <c r="I608" s="15">
        <f t="shared" si="30"/>
        <v>33</v>
      </c>
      <c r="J608" s="12">
        <f t="shared" si="31"/>
        <v>1</v>
      </c>
      <c r="K608" s="50">
        <f t="shared" si="32"/>
        <v>3</v>
      </c>
    </row>
    <row r="609" spans="1:11" x14ac:dyDescent="0.3">
      <c r="A609" s="10">
        <v>43547</v>
      </c>
      <c r="B609" s="11" t="s">
        <v>667</v>
      </c>
      <c r="C609" s="11" t="s">
        <v>886</v>
      </c>
      <c r="D609" s="11">
        <v>73196</v>
      </c>
      <c r="E609" s="12">
        <v>7</v>
      </c>
      <c r="F609" s="53" t="str">
        <f>IF(ISBLANK($D609),"",VLOOKUP($D609,'Boarding Packages'!$A:$H,4,FALSE))</f>
        <v>Std Suite Prem</v>
      </c>
      <c r="G609" s="54">
        <f>IF(ISBLANK($D609),0,E609*VLOOKUP($D609,'Boarding Packages'!$A:$H,8,FALSE))</f>
        <v>371</v>
      </c>
      <c r="H609" s="15">
        <v>0</v>
      </c>
      <c r="I609" s="15">
        <f t="shared" si="30"/>
        <v>371</v>
      </c>
      <c r="J609" s="12">
        <f t="shared" si="31"/>
        <v>7</v>
      </c>
      <c r="K609" s="50">
        <f t="shared" si="32"/>
        <v>3</v>
      </c>
    </row>
    <row r="610" spans="1:11" x14ac:dyDescent="0.3">
      <c r="A610" s="10">
        <v>43547</v>
      </c>
      <c r="B610" s="11" t="s">
        <v>667</v>
      </c>
      <c r="C610" s="11" t="s">
        <v>886</v>
      </c>
      <c r="E610" s="12">
        <v>2</v>
      </c>
      <c r="F610" s="11" t="s">
        <v>388</v>
      </c>
      <c r="G610" s="15">
        <v>66</v>
      </c>
      <c r="H610" s="15">
        <v>20</v>
      </c>
      <c r="I610" s="15">
        <f t="shared" si="30"/>
        <v>86</v>
      </c>
      <c r="J610" s="12">
        <f t="shared" si="31"/>
        <v>2</v>
      </c>
      <c r="K610" s="50">
        <f t="shared" si="32"/>
        <v>3</v>
      </c>
    </row>
    <row r="611" spans="1:11" x14ac:dyDescent="0.3">
      <c r="A611" s="10">
        <v>43547</v>
      </c>
      <c r="B611" s="11" t="s">
        <v>451</v>
      </c>
      <c r="C611" s="11" t="s">
        <v>452</v>
      </c>
      <c r="D611" s="11">
        <v>70062</v>
      </c>
      <c r="E611" s="12">
        <v>13</v>
      </c>
      <c r="F611" s="53" t="str">
        <f>IF(ISBLANK($D611),"",VLOOKUP($D611,'Boarding Packages'!$A:$H,4,FALSE))</f>
        <v>Std Suite Prem (2)</v>
      </c>
      <c r="G611" s="54">
        <f>IF(ISBLANK($D611),0,E611*VLOOKUP($D611,'Boarding Packages'!$A:$H,8,FALSE))</f>
        <v>1300</v>
      </c>
      <c r="H611" s="15">
        <v>0</v>
      </c>
      <c r="I611" s="15">
        <f t="shared" si="30"/>
        <v>1300</v>
      </c>
      <c r="J611" s="12">
        <f>IF(ISBLANK(B611),"",E611*(IF(LEFT(RIGHT(F611,2),1)="2",2,IF(LEFT(RIGHT(F611,2),1)="3",3,IF(LEFT(RIGHT(F611,2),1)="4",4,1)))))</f>
        <v>26</v>
      </c>
      <c r="K611" s="50">
        <f t="shared" si="32"/>
        <v>3</v>
      </c>
    </row>
    <row r="612" spans="1:11" x14ac:dyDescent="0.3">
      <c r="A612" s="10">
        <v>43547</v>
      </c>
      <c r="B612" s="11" t="s">
        <v>451</v>
      </c>
      <c r="C612" s="11" t="s">
        <v>452</v>
      </c>
      <c r="E612" s="12">
        <v>2</v>
      </c>
      <c r="F612" s="11" t="s">
        <v>410</v>
      </c>
      <c r="G612" s="15">
        <v>126</v>
      </c>
      <c r="H612" s="15">
        <v>20</v>
      </c>
      <c r="I612" s="15">
        <f t="shared" si="30"/>
        <v>146</v>
      </c>
      <c r="J612" s="12">
        <f t="shared" si="31"/>
        <v>4</v>
      </c>
      <c r="K612" s="50">
        <f t="shared" si="32"/>
        <v>3</v>
      </c>
    </row>
    <row r="613" spans="1:11" x14ac:dyDescent="0.3">
      <c r="A613" s="10">
        <v>43547</v>
      </c>
      <c r="B613" s="11" t="s">
        <v>511</v>
      </c>
      <c r="C613" s="11" t="s">
        <v>512</v>
      </c>
      <c r="E613" s="12">
        <v>3</v>
      </c>
      <c r="F613" s="11" t="s">
        <v>388</v>
      </c>
      <c r="G613" s="15">
        <v>99</v>
      </c>
      <c r="H613" s="15">
        <v>60</v>
      </c>
      <c r="I613" s="15">
        <f t="shared" si="30"/>
        <v>159</v>
      </c>
      <c r="J613" s="12">
        <f t="shared" si="31"/>
        <v>3</v>
      </c>
      <c r="K613" s="50">
        <f t="shared" si="32"/>
        <v>3</v>
      </c>
    </row>
    <row r="614" spans="1:11" x14ac:dyDescent="0.3">
      <c r="A614" s="10">
        <v>43547</v>
      </c>
      <c r="B614" s="11" t="s">
        <v>311</v>
      </c>
      <c r="C614" s="11" t="s">
        <v>898</v>
      </c>
      <c r="D614" s="11">
        <v>72167</v>
      </c>
      <c r="E614" s="12">
        <v>1</v>
      </c>
      <c r="F614" s="53" t="str">
        <f>IF(ISBLANK($D614),"",VLOOKUP($D614,'Boarding Packages'!$A:$H,4,FALSE))</f>
        <v>Std Suite Prem</v>
      </c>
      <c r="G614" s="54">
        <f>IF(ISBLANK($D614),0,E614*VLOOKUP($D614,'Boarding Packages'!$A:$H,8,FALSE))</f>
        <v>48.45</v>
      </c>
      <c r="H614" s="15">
        <v>0</v>
      </c>
      <c r="I614" s="15">
        <f t="shared" si="30"/>
        <v>48.45</v>
      </c>
      <c r="J614" s="12">
        <f>IF(ISBLANK(B614),"",E614*(IF(LEFT(RIGHT(F614,2),1)="2",2,IF(LEFT(RIGHT(F614,2),1)="3",3,IF(LEFT(RIGHT(F614,2),1)="4",4,1)))))</f>
        <v>1</v>
      </c>
      <c r="K614" s="50">
        <f t="shared" si="32"/>
        <v>3</v>
      </c>
    </row>
    <row r="615" spans="1:11" x14ac:dyDescent="0.3">
      <c r="A615" s="10">
        <v>43547</v>
      </c>
      <c r="B615" s="11" t="s">
        <v>311</v>
      </c>
      <c r="C615" s="11" t="s">
        <v>553</v>
      </c>
      <c r="E615" s="12">
        <v>1</v>
      </c>
      <c r="F615" s="11" t="s">
        <v>388</v>
      </c>
      <c r="G615" s="15">
        <v>28.5</v>
      </c>
      <c r="H615" s="15">
        <v>0</v>
      </c>
      <c r="I615" s="15">
        <f t="shared" si="30"/>
        <v>28.5</v>
      </c>
      <c r="J615" s="12">
        <f t="shared" si="31"/>
        <v>1</v>
      </c>
      <c r="K615" s="50">
        <f t="shared" si="32"/>
        <v>3</v>
      </c>
    </row>
    <row r="616" spans="1:11" x14ac:dyDescent="0.3">
      <c r="A616" s="10">
        <v>43547</v>
      </c>
      <c r="B616" s="11" t="s">
        <v>441</v>
      </c>
      <c r="C616" s="11" t="s">
        <v>442</v>
      </c>
      <c r="E616" s="12">
        <v>2</v>
      </c>
      <c r="F616" s="11" t="s">
        <v>388</v>
      </c>
      <c r="G616" s="15">
        <v>66</v>
      </c>
      <c r="H616" s="15">
        <v>40</v>
      </c>
      <c r="I616" s="15">
        <f t="shared" si="30"/>
        <v>106</v>
      </c>
      <c r="J616" s="12">
        <f t="shared" si="31"/>
        <v>2</v>
      </c>
      <c r="K616" s="50">
        <f t="shared" si="32"/>
        <v>3</v>
      </c>
    </row>
    <row r="617" spans="1:11" x14ac:dyDescent="0.3">
      <c r="A617" s="110">
        <v>43547</v>
      </c>
      <c r="B617" s="111" t="s">
        <v>261</v>
      </c>
      <c r="C617" s="111" t="s">
        <v>1234</v>
      </c>
      <c r="D617" s="111">
        <v>68236</v>
      </c>
      <c r="E617" s="115">
        <v>5</v>
      </c>
      <c r="F617" s="116" t="str">
        <f>IF(ISBLANK($D617),"",VLOOKUP($D617,'Boarding Packages'!$A:$H,4,FALSE))</f>
        <v>XL Suite Prem (2)</v>
      </c>
      <c r="G617" s="117">
        <f>IF(ISBLANK($D617),0,E617*VLOOKUP($D617,'Boarding Packages'!$A:$H,8,FALSE))</f>
        <v>510</v>
      </c>
      <c r="H617" s="112">
        <v>0</v>
      </c>
      <c r="I617" s="112">
        <f>IF(ISBLANK(B617),"",SUM(G617:H617))</f>
        <v>510</v>
      </c>
      <c r="J617" s="115">
        <f t="shared" si="31"/>
        <v>10</v>
      </c>
      <c r="K617" s="50">
        <f t="shared" si="32"/>
        <v>3</v>
      </c>
    </row>
    <row r="618" spans="1:11" ht="14.4" thickBot="1" x14ac:dyDescent="0.35">
      <c r="A618" s="113">
        <v>43547</v>
      </c>
      <c r="B618" s="87" t="s">
        <v>261</v>
      </c>
      <c r="C618" s="87" t="s">
        <v>1235</v>
      </c>
      <c r="D618" s="87">
        <v>68235</v>
      </c>
      <c r="E618" s="90">
        <v>5</v>
      </c>
      <c r="F618" s="96" t="str">
        <f>IF(ISBLANK($D618),"",VLOOKUP($D618,'Boarding Packages'!$A:$H,4,FALSE))</f>
        <v>XL Suite Prem</v>
      </c>
      <c r="G618" s="97">
        <f>IF(ISBLANK($D618),0,E618*VLOOKUP($D618,'Boarding Packages'!$A:$H,8,FALSE))</f>
        <v>280</v>
      </c>
      <c r="H618" s="88">
        <v>0</v>
      </c>
      <c r="I618" s="88">
        <f>IF(ISBLANK(B618),"",SUM(G618:H618))</f>
        <v>280</v>
      </c>
      <c r="J618" s="114">
        <f>IF(ISBLANK(B618),"",E618*(IF(LEFT(RIGHT(F618,2),1)="2",2,IF(LEFT(RIGHT(F618,2),1)="3",3,IF(LEFT(RIGHT(F618,2),1)="4",4,1)))))</f>
        <v>5</v>
      </c>
      <c r="K618" s="50">
        <f t="shared" si="32"/>
        <v>3</v>
      </c>
    </row>
    <row r="619" spans="1:11" x14ac:dyDescent="0.3">
      <c r="A619" s="10">
        <v>43548</v>
      </c>
      <c r="B619" s="11" t="s">
        <v>175</v>
      </c>
      <c r="C619" s="11" t="s">
        <v>433</v>
      </c>
      <c r="E619" s="12">
        <v>1</v>
      </c>
      <c r="F619" s="11" t="s">
        <v>434</v>
      </c>
      <c r="G619" s="15">
        <v>57</v>
      </c>
      <c r="H619" s="15">
        <v>40</v>
      </c>
      <c r="I619" s="15">
        <f t="shared" si="30"/>
        <v>97</v>
      </c>
      <c r="J619" s="12">
        <f t="shared" si="31"/>
        <v>1</v>
      </c>
      <c r="K619" s="50">
        <f t="shared" si="32"/>
        <v>3</v>
      </c>
    </row>
    <row r="620" spans="1:11" x14ac:dyDescent="0.3">
      <c r="A620" s="10">
        <v>43548</v>
      </c>
      <c r="B620" s="11" t="s">
        <v>1063</v>
      </c>
      <c r="C620" s="11" t="s">
        <v>801</v>
      </c>
      <c r="E620" s="12">
        <v>1</v>
      </c>
      <c r="F620" s="11" t="s">
        <v>388</v>
      </c>
      <c r="G620" s="15">
        <v>33</v>
      </c>
      <c r="H620" s="15">
        <v>40</v>
      </c>
      <c r="I620" s="15">
        <f t="shared" ref="I620:I685" si="34">IF(ISBLANK(B620),"",SUM(G620:H620))</f>
        <v>73</v>
      </c>
      <c r="J620" s="12">
        <f t="shared" ref="J620:J686" si="35">IF(ISBLANK(B620),"",E620*(IF(LEFT(RIGHT(F620,2),1)="2",2,IF(LEFT(RIGHT(F620,2),1)="3",3,IF(LEFT(RIGHT(F620,2),1)="4",4,1)))))</f>
        <v>1</v>
      </c>
      <c r="K620" s="50">
        <f t="shared" si="32"/>
        <v>3</v>
      </c>
    </row>
    <row r="621" spans="1:11" x14ac:dyDescent="0.3">
      <c r="A621" s="10">
        <v>43548</v>
      </c>
      <c r="B621" s="11" t="s">
        <v>1236</v>
      </c>
      <c r="C621" s="11" t="s">
        <v>1237</v>
      </c>
      <c r="D621" s="11">
        <v>73289</v>
      </c>
      <c r="E621" s="12">
        <v>7</v>
      </c>
      <c r="F621" s="53" t="str">
        <f>IF(ISBLANK($D621),"",VLOOKUP($D621,'Boarding Packages'!$A:$H,4,FALSE))</f>
        <v>In/Out Suite Prem (2)</v>
      </c>
      <c r="G621" s="54">
        <f>IF(ISBLANK($D621),0,E621*VLOOKUP($D621,'Boarding Packages'!$A:$H,8,FALSE))</f>
        <v>889</v>
      </c>
      <c r="H621" s="15">
        <v>0</v>
      </c>
      <c r="I621" s="15">
        <f t="shared" si="34"/>
        <v>889</v>
      </c>
      <c r="J621" s="12">
        <f t="shared" si="35"/>
        <v>14</v>
      </c>
      <c r="K621" s="50">
        <f t="shared" si="32"/>
        <v>3</v>
      </c>
    </row>
    <row r="622" spans="1:11" x14ac:dyDescent="0.3">
      <c r="A622" s="10">
        <v>43548</v>
      </c>
      <c r="B622" s="11" t="s">
        <v>1236</v>
      </c>
      <c r="C622" s="11" t="s">
        <v>1237</v>
      </c>
      <c r="E622" s="12">
        <v>1</v>
      </c>
      <c r="F622" s="11" t="s">
        <v>596</v>
      </c>
      <c r="G622" s="15">
        <v>87</v>
      </c>
      <c r="H622" s="15">
        <v>0</v>
      </c>
      <c r="I622" s="15">
        <f t="shared" si="34"/>
        <v>87</v>
      </c>
      <c r="J622" s="12">
        <f t="shared" si="35"/>
        <v>2</v>
      </c>
      <c r="K622" s="50">
        <f t="shared" si="32"/>
        <v>3</v>
      </c>
    </row>
    <row r="623" spans="1:11" x14ac:dyDescent="0.3">
      <c r="A623" s="10">
        <v>43548</v>
      </c>
      <c r="B623" s="11" t="s">
        <v>1093</v>
      </c>
      <c r="C623" s="11" t="s">
        <v>1094</v>
      </c>
      <c r="E623" s="12">
        <v>3</v>
      </c>
      <c r="F623" s="11" t="s">
        <v>393</v>
      </c>
      <c r="G623" s="15">
        <v>126</v>
      </c>
      <c r="H623" s="15">
        <v>80</v>
      </c>
      <c r="I623" s="15">
        <f t="shared" si="34"/>
        <v>206</v>
      </c>
      <c r="J623" s="12">
        <f t="shared" si="35"/>
        <v>3</v>
      </c>
      <c r="K623" s="50">
        <f t="shared" si="32"/>
        <v>3</v>
      </c>
    </row>
    <row r="624" spans="1:11" x14ac:dyDescent="0.3">
      <c r="A624" s="10">
        <v>43548</v>
      </c>
      <c r="B624" s="11" t="s">
        <v>132</v>
      </c>
      <c r="C624" s="11" t="s">
        <v>818</v>
      </c>
      <c r="E624" s="12">
        <v>1</v>
      </c>
      <c r="F624" s="11" t="s">
        <v>388</v>
      </c>
      <c r="G624" s="15">
        <v>33</v>
      </c>
      <c r="H624" s="15">
        <v>40</v>
      </c>
      <c r="I624" s="15">
        <f t="shared" si="34"/>
        <v>73</v>
      </c>
      <c r="J624" s="12">
        <f t="shared" si="35"/>
        <v>1</v>
      </c>
      <c r="K624" s="50">
        <f t="shared" si="32"/>
        <v>3</v>
      </c>
    </row>
    <row r="625" spans="1:11" x14ac:dyDescent="0.3">
      <c r="A625" s="10">
        <v>43548</v>
      </c>
      <c r="B625" s="11" t="s">
        <v>1228</v>
      </c>
      <c r="C625" s="11" t="s">
        <v>1238</v>
      </c>
      <c r="E625" s="12">
        <v>2</v>
      </c>
      <c r="F625" s="11" t="s">
        <v>407</v>
      </c>
      <c r="G625" s="15">
        <v>144</v>
      </c>
      <c r="H625" s="15">
        <v>120</v>
      </c>
      <c r="I625" s="15">
        <f t="shared" si="34"/>
        <v>264</v>
      </c>
      <c r="J625" s="12">
        <f t="shared" si="35"/>
        <v>4</v>
      </c>
      <c r="K625" s="50">
        <f t="shared" si="32"/>
        <v>3</v>
      </c>
    </row>
    <row r="626" spans="1:11" x14ac:dyDescent="0.3">
      <c r="A626" s="10">
        <v>43548</v>
      </c>
      <c r="B626" s="11" t="s">
        <v>1239</v>
      </c>
      <c r="C626" s="11" t="s">
        <v>520</v>
      </c>
      <c r="E626" s="12">
        <v>2</v>
      </c>
      <c r="F626" s="11" t="s">
        <v>388</v>
      </c>
      <c r="G626" s="15">
        <v>66</v>
      </c>
      <c r="H626" s="15">
        <v>60</v>
      </c>
      <c r="I626" s="15">
        <f t="shared" si="34"/>
        <v>126</v>
      </c>
      <c r="J626" s="12">
        <f t="shared" si="35"/>
        <v>2</v>
      </c>
      <c r="K626" s="50">
        <f t="shared" si="32"/>
        <v>3</v>
      </c>
    </row>
    <row r="627" spans="1:11" x14ac:dyDescent="0.3">
      <c r="A627" s="10">
        <v>43548</v>
      </c>
      <c r="B627" s="11" t="s">
        <v>851</v>
      </c>
      <c r="C627" s="11" t="s">
        <v>852</v>
      </c>
      <c r="E627" s="12">
        <v>8</v>
      </c>
      <c r="F627" s="11" t="s">
        <v>388</v>
      </c>
      <c r="G627" s="15">
        <v>264</v>
      </c>
      <c r="H627" s="15">
        <f>180+160</f>
        <v>340</v>
      </c>
      <c r="I627" s="15">
        <f t="shared" si="34"/>
        <v>604</v>
      </c>
      <c r="J627" s="12">
        <f t="shared" si="35"/>
        <v>8</v>
      </c>
      <c r="K627" s="50">
        <f t="shared" si="32"/>
        <v>3</v>
      </c>
    </row>
    <row r="628" spans="1:11" x14ac:dyDescent="0.3">
      <c r="A628" s="10">
        <v>43548</v>
      </c>
      <c r="B628" s="11" t="s">
        <v>246</v>
      </c>
      <c r="C628" s="11" t="s">
        <v>651</v>
      </c>
      <c r="E628" s="12">
        <v>3</v>
      </c>
      <c r="F628" s="11" t="s">
        <v>410</v>
      </c>
      <c r="G628" s="15">
        <v>189</v>
      </c>
      <c r="H628" s="15">
        <v>160</v>
      </c>
      <c r="I628" s="15">
        <f t="shared" si="34"/>
        <v>349</v>
      </c>
      <c r="J628" s="12">
        <f t="shared" si="35"/>
        <v>6</v>
      </c>
      <c r="K628" s="50">
        <f t="shared" si="32"/>
        <v>3</v>
      </c>
    </row>
    <row r="629" spans="1:11" x14ac:dyDescent="0.3">
      <c r="A629" s="10">
        <v>43548</v>
      </c>
      <c r="B629" s="11" t="s">
        <v>466</v>
      </c>
      <c r="C629" s="11" t="s">
        <v>467</v>
      </c>
      <c r="E629" s="12">
        <v>1</v>
      </c>
      <c r="F629" s="11" t="s">
        <v>388</v>
      </c>
      <c r="G629" s="15">
        <v>33</v>
      </c>
      <c r="H629" s="15">
        <v>40</v>
      </c>
      <c r="I629" s="15">
        <f t="shared" si="34"/>
        <v>73</v>
      </c>
      <c r="J629" s="12">
        <f t="shared" si="35"/>
        <v>1</v>
      </c>
      <c r="K629" s="50">
        <f t="shared" si="32"/>
        <v>3</v>
      </c>
    </row>
    <row r="630" spans="1:11" x14ac:dyDescent="0.3">
      <c r="A630" s="55">
        <v>43548</v>
      </c>
      <c r="B630" s="56" t="s">
        <v>700</v>
      </c>
      <c r="C630" s="56" t="s">
        <v>701</v>
      </c>
      <c r="D630" s="56"/>
      <c r="E630" s="57">
        <v>2</v>
      </c>
      <c r="F630" s="56" t="s">
        <v>434</v>
      </c>
      <c r="G630" s="59">
        <v>114</v>
      </c>
      <c r="H630" s="59">
        <v>60</v>
      </c>
      <c r="I630" s="59">
        <f t="shared" si="34"/>
        <v>174</v>
      </c>
      <c r="J630" s="57">
        <f t="shared" si="35"/>
        <v>2</v>
      </c>
      <c r="K630" s="50">
        <f t="shared" si="32"/>
        <v>3</v>
      </c>
    </row>
    <row r="631" spans="1:11" x14ac:dyDescent="0.3">
      <c r="A631" s="10">
        <v>43549</v>
      </c>
      <c r="B631" s="11" t="s">
        <v>163</v>
      </c>
      <c r="C631" s="11" t="s">
        <v>593</v>
      </c>
      <c r="E631" s="12">
        <v>2</v>
      </c>
      <c r="F631" s="11" t="s">
        <v>393</v>
      </c>
      <c r="G631" s="15">
        <v>84</v>
      </c>
      <c r="H631" s="15">
        <v>60</v>
      </c>
      <c r="I631" s="15">
        <f t="shared" si="34"/>
        <v>144</v>
      </c>
      <c r="J631" s="12">
        <f t="shared" si="35"/>
        <v>2</v>
      </c>
      <c r="K631" s="50">
        <f t="shared" si="32"/>
        <v>3</v>
      </c>
    </row>
    <row r="632" spans="1:11" x14ac:dyDescent="0.3">
      <c r="A632" s="10">
        <v>43549</v>
      </c>
      <c r="B632" s="11" t="s">
        <v>579</v>
      </c>
      <c r="C632" s="11" t="s">
        <v>580</v>
      </c>
      <c r="E632" s="12">
        <v>6</v>
      </c>
      <c r="F632" s="11" t="s">
        <v>388</v>
      </c>
      <c r="G632" s="15">
        <v>198</v>
      </c>
      <c r="H632" s="15">
        <v>0</v>
      </c>
      <c r="I632" s="15">
        <f t="shared" si="34"/>
        <v>198</v>
      </c>
      <c r="J632" s="12">
        <f t="shared" si="35"/>
        <v>6</v>
      </c>
      <c r="K632" s="50">
        <f t="shared" si="32"/>
        <v>3</v>
      </c>
    </row>
    <row r="633" spans="1:11" x14ac:dyDescent="0.3">
      <c r="A633" s="10">
        <v>43549</v>
      </c>
      <c r="B633" s="11" t="s">
        <v>470</v>
      </c>
      <c r="C633" s="11" t="s">
        <v>471</v>
      </c>
      <c r="E633" s="12">
        <v>3</v>
      </c>
      <c r="F633" s="11" t="s">
        <v>393</v>
      </c>
      <c r="G633" s="15">
        <v>126</v>
      </c>
      <c r="H633" s="15">
        <v>80</v>
      </c>
      <c r="I633" s="15">
        <f t="shared" si="34"/>
        <v>206</v>
      </c>
      <c r="J633" s="12">
        <f t="shared" si="35"/>
        <v>3</v>
      </c>
      <c r="K633" s="50">
        <f t="shared" si="32"/>
        <v>3</v>
      </c>
    </row>
    <row r="634" spans="1:11" x14ac:dyDescent="0.3">
      <c r="A634" s="10">
        <v>43549</v>
      </c>
      <c r="B634" s="11" t="s">
        <v>252</v>
      </c>
      <c r="C634" s="11" t="s">
        <v>396</v>
      </c>
      <c r="D634" s="11">
        <v>72580</v>
      </c>
      <c r="E634" s="12">
        <v>5</v>
      </c>
      <c r="F634" s="53" t="str">
        <f>IF(ISBLANK($D634),"",VLOOKUP($D634,'Boarding Packages'!$A:$H,4,FALSE))</f>
        <v>XL Suite Prem</v>
      </c>
      <c r="G634" s="54">
        <f>IF(ISBLANK($D634),0,E634*VLOOKUP($D634,'Boarding Packages'!$A:$H,8,FALSE))</f>
        <v>295</v>
      </c>
      <c r="H634" s="15">
        <v>0</v>
      </c>
      <c r="I634" s="15">
        <f>IF(ISBLANK(B634),"",SUM(G634:H634))</f>
        <v>295</v>
      </c>
      <c r="J634" s="12">
        <f>IF(ISBLANK(B634),"",E634*(IF(LEFT(RIGHT(F634,2),1)="2",2,IF(LEFT(RIGHT(F634,2),1)="3",3,IF(LEFT(RIGHT(F634,2),1)="4",4,1)))))</f>
        <v>5</v>
      </c>
      <c r="K634" s="50">
        <f t="shared" si="32"/>
        <v>3</v>
      </c>
    </row>
    <row r="635" spans="1:11" x14ac:dyDescent="0.3">
      <c r="A635" s="10">
        <v>43549</v>
      </c>
      <c r="B635" s="11" t="s">
        <v>252</v>
      </c>
      <c r="C635" s="11" t="s">
        <v>396</v>
      </c>
      <c r="D635" s="11">
        <v>73426</v>
      </c>
      <c r="E635" s="12">
        <v>1</v>
      </c>
      <c r="F635" s="53" t="str">
        <f>IF(ISBLANK($D635),"",VLOOKUP($D635,'Boarding Packages'!$A:$H,4,FALSE))</f>
        <v>XL Suite Prem</v>
      </c>
      <c r="G635" s="54">
        <f>IF(ISBLANK($D635),0,E635*VLOOKUP($D635,'Boarding Packages'!$A:$H,8,FALSE))</f>
        <v>59</v>
      </c>
      <c r="H635" s="15">
        <v>0</v>
      </c>
      <c r="I635" s="15">
        <f>IF(ISBLANK(B635),"",SUM(G635:H635))</f>
        <v>59</v>
      </c>
      <c r="J635" s="12">
        <f>IF(ISBLANK(B635),"",E635*(IF(LEFT(RIGHT(F635,2),1)="2",2,IF(LEFT(RIGHT(F635,2),1)="3",3,IF(LEFT(RIGHT(F635,2),1)="4",4,1)))))</f>
        <v>1</v>
      </c>
      <c r="K635" s="50">
        <f t="shared" si="32"/>
        <v>3</v>
      </c>
    </row>
    <row r="636" spans="1:11" x14ac:dyDescent="0.3">
      <c r="A636" s="10">
        <v>43549</v>
      </c>
      <c r="B636" s="11" t="s">
        <v>1147</v>
      </c>
      <c r="C636" s="11" t="s">
        <v>1148</v>
      </c>
      <c r="E636" s="12">
        <v>3</v>
      </c>
      <c r="F636" s="11" t="s">
        <v>407</v>
      </c>
      <c r="G636" s="15">
        <v>216</v>
      </c>
      <c r="H636" s="15">
        <v>160</v>
      </c>
      <c r="I636" s="15">
        <f t="shared" si="34"/>
        <v>376</v>
      </c>
      <c r="J636" s="12">
        <f t="shared" si="35"/>
        <v>6</v>
      </c>
      <c r="K636" s="50">
        <f t="shared" si="32"/>
        <v>3</v>
      </c>
    </row>
    <row r="637" spans="1:11" x14ac:dyDescent="0.3">
      <c r="A637" s="10">
        <v>43549</v>
      </c>
      <c r="B637" s="11" t="s">
        <v>1240</v>
      </c>
      <c r="C637" s="11" t="s">
        <v>1241</v>
      </c>
      <c r="E637" s="12">
        <v>6</v>
      </c>
      <c r="F637" s="11" t="s">
        <v>388</v>
      </c>
      <c r="G637" s="15">
        <v>186</v>
      </c>
      <c r="H637" s="15">
        <v>0</v>
      </c>
      <c r="I637" s="15">
        <f t="shared" si="34"/>
        <v>186</v>
      </c>
      <c r="J637" s="12">
        <f t="shared" si="35"/>
        <v>6</v>
      </c>
      <c r="K637" s="50">
        <f t="shared" si="32"/>
        <v>3</v>
      </c>
    </row>
    <row r="638" spans="1:11" x14ac:dyDescent="0.3">
      <c r="A638" s="55">
        <v>43549</v>
      </c>
      <c r="B638" s="56" t="s">
        <v>1121</v>
      </c>
      <c r="C638" s="56" t="s">
        <v>878</v>
      </c>
      <c r="D638" s="56">
        <v>73270</v>
      </c>
      <c r="E638" s="57">
        <v>10</v>
      </c>
      <c r="F638" s="61" t="str">
        <f>IF(ISBLANK($D638),"",VLOOKUP($D638,'Boarding Packages'!$A:$H,4,FALSE))</f>
        <v>Std Suite Prem</v>
      </c>
      <c r="G638" s="62">
        <f>IF(ISBLANK($D638),0,E638*VLOOKUP($D638,'Boarding Packages'!$A:$H,8,FALSE))</f>
        <v>510</v>
      </c>
      <c r="H638" s="59">
        <v>0</v>
      </c>
      <c r="I638" s="59">
        <f>IF(ISBLANK(B638),"",SUM(G638:H638))</f>
        <v>510</v>
      </c>
      <c r="J638" s="57">
        <f t="shared" si="35"/>
        <v>10</v>
      </c>
      <c r="K638" s="50">
        <f t="shared" si="32"/>
        <v>3</v>
      </c>
    </row>
    <row r="639" spans="1:11" x14ac:dyDescent="0.3">
      <c r="A639" s="10">
        <v>43550</v>
      </c>
      <c r="B639" s="11" t="s">
        <v>584</v>
      </c>
      <c r="C639" s="11" t="s">
        <v>585</v>
      </c>
      <c r="D639" s="11">
        <v>73491</v>
      </c>
      <c r="E639" s="12">
        <v>6</v>
      </c>
      <c r="F639" s="53" t="str">
        <f>IF(ISBLANK($D639),"",VLOOKUP($D639,'Boarding Packages'!$A:$H,4,FALSE))</f>
        <v>In/Out Suite Prem</v>
      </c>
      <c r="G639" s="54">
        <f>IF(ISBLANK($D639),0,E639*VLOOKUP($D639,'Boarding Packages'!$A:$H,8,FALSE))</f>
        <v>444</v>
      </c>
      <c r="H639" s="15">
        <v>0</v>
      </c>
      <c r="I639" s="15">
        <f>IF(ISBLANK(B639),"",SUM(G639:H639))</f>
        <v>444</v>
      </c>
      <c r="J639" s="12">
        <f t="shared" si="35"/>
        <v>6</v>
      </c>
      <c r="K639" s="50">
        <f t="shared" si="32"/>
        <v>3</v>
      </c>
    </row>
    <row r="640" spans="1:11" x14ac:dyDescent="0.3">
      <c r="A640" s="10">
        <v>43550</v>
      </c>
      <c r="B640" s="11" t="s">
        <v>621</v>
      </c>
      <c r="C640" s="11" t="s">
        <v>622</v>
      </c>
      <c r="E640" s="12">
        <v>2</v>
      </c>
      <c r="F640" s="11" t="s">
        <v>388</v>
      </c>
      <c r="G640" s="15">
        <v>66</v>
      </c>
      <c r="H640" s="15">
        <v>40</v>
      </c>
      <c r="I640" s="15">
        <f t="shared" si="34"/>
        <v>106</v>
      </c>
      <c r="J640" s="12">
        <f t="shared" si="35"/>
        <v>2</v>
      </c>
      <c r="K640" s="50">
        <f t="shared" si="32"/>
        <v>3</v>
      </c>
    </row>
    <row r="641" spans="1:11" x14ac:dyDescent="0.3">
      <c r="A641" s="55">
        <v>43550</v>
      </c>
      <c r="B641" s="56" t="s">
        <v>1043</v>
      </c>
      <c r="C641" s="56" t="s">
        <v>1044</v>
      </c>
      <c r="D641" s="56">
        <v>73481</v>
      </c>
      <c r="E641" s="57">
        <v>6</v>
      </c>
      <c r="F641" s="61" t="str">
        <f>IF(ISBLANK($D641),"",VLOOKUP($D641,'Boarding Packages'!$A:$H,4,FALSE))</f>
        <v>XL Suite Prem</v>
      </c>
      <c r="G641" s="62">
        <f>IF(ISBLANK($D641),0,E641*VLOOKUP($D641,'Boarding Packages'!$A:$H,8,FALSE))</f>
        <v>354</v>
      </c>
      <c r="H641" s="59">
        <v>0</v>
      </c>
      <c r="I641" s="59">
        <f>IF(ISBLANK(B641),"",SUM(G641:H641))</f>
        <v>354</v>
      </c>
      <c r="J641" s="57">
        <f t="shared" si="35"/>
        <v>6</v>
      </c>
      <c r="K641" s="50">
        <f t="shared" si="32"/>
        <v>3</v>
      </c>
    </row>
    <row r="642" spans="1:11" x14ac:dyDescent="0.3">
      <c r="A642" s="10">
        <v>43551</v>
      </c>
      <c r="B642" s="11" t="s">
        <v>258</v>
      </c>
      <c r="C642" s="11" t="s">
        <v>597</v>
      </c>
      <c r="D642" s="11">
        <v>71684</v>
      </c>
      <c r="E642" s="12">
        <v>1</v>
      </c>
      <c r="F642" s="53" t="str">
        <f>IF(ISBLANK($D642),"",VLOOKUP($D642,'Boarding Packages'!$A:$H,4,FALSE))</f>
        <v>XL Suite Prem (2)</v>
      </c>
      <c r="G642" s="54">
        <f>IF(ISBLANK($D642),0,E642*VLOOKUP($D642,'Boarding Packages'!$A:$H,8,FALSE))</f>
        <v>109</v>
      </c>
      <c r="H642" s="15">
        <v>0</v>
      </c>
      <c r="I642" s="15">
        <f>IF(ISBLANK(B642),"",SUM(G642:H642))</f>
        <v>109</v>
      </c>
      <c r="J642" s="12">
        <f t="shared" si="35"/>
        <v>2</v>
      </c>
      <c r="K642" s="50">
        <f t="shared" si="32"/>
        <v>3</v>
      </c>
    </row>
    <row r="643" spans="1:11" x14ac:dyDescent="0.3">
      <c r="A643" s="10">
        <v>43551</v>
      </c>
      <c r="B643" s="11" t="s">
        <v>317</v>
      </c>
      <c r="C643" s="11" t="s">
        <v>521</v>
      </c>
      <c r="D643" s="11">
        <v>68885</v>
      </c>
      <c r="E643" s="12">
        <v>2</v>
      </c>
      <c r="F643" s="53" t="str">
        <f>IF(ISBLANK($D643),"",VLOOKUP($D643,'Boarding Packages'!$A:$H,4,FALSE))</f>
        <v>Std Suite Prem</v>
      </c>
      <c r="G643" s="54">
        <f>IF(ISBLANK($D643),0,E643*VLOOKUP($D643,'Boarding Packages'!$A:$H,8,FALSE))</f>
        <v>96</v>
      </c>
      <c r="H643" s="15">
        <v>0</v>
      </c>
      <c r="I643" s="15">
        <f>IF(ISBLANK(B643),"",SUM(G643:H643))</f>
        <v>96</v>
      </c>
      <c r="J643" s="12">
        <f t="shared" si="35"/>
        <v>2</v>
      </c>
      <c r="K643" s="50">
        <f t="shared" ref="K643:K706" si="36">IF(A643= "",0,MONTH(A643))</f>
        <v>3</v>
      </c>
    </row>
    <row r="644" spans="1:11" x14ac:dyDescent="0.3">
      <c r="A644" s="10">
        <v>43551</v>
      </c>
      <c r="B644" s="11" t="s">
        <v>317</v>
      </c>
      <c r="C644" s="11" t="s">
        <v>521</v>
      </c>
      <c r="D644" s="11">
        <v>73706</v>
      </c>
      <c r="E644" s="12">
        <v>1</v>
      </c>
      <c r="F644" s="53" t="str">
        <f>IF(ISBLANK($D644),"",VLOOKUP($D644,'Boarding Packages'!$A:$H,4,FALSE))</f>
        <v>Std Suite Prem</v>
      </c>
      <c r="G644" s="54">
        <f>IF(ISBLANK($D644),0,E644*VLOOKUP($D644,'Boarding Packages'!$A:$H,8,FALSE))</f>
        <v>53</v>
      </c>
      <c r="H644" s="15">
        <v>0</v>
      </c>
      <c r="I644" s="15">
        <f>IF(ISBLANK(B644),"",SUM(G644:H644))</f>
        <v>53</v>
      </c>
      <c r="J644" s="12">
        <f>IF(ISBLANK(B644),"",E644*(IF(LEFT(RIGHT(F644,2),1)="2",2,IF(LEFT(RIGHT(F644,2),1)="3",3,IF(LEFT(RIGHT(F644,2),1)="4",4,1)))))</f>
        <v>1</v>
      </c>
      <c r="K644" s="50">
        <f t="shared" si="36"/>
        <v>3</v>
      </c>
    </row>
    <row r="645" spans="1:11" x14ac:dyDescent="0.3">
      <c r="A645" s="10">
        <v>43551</v>
      </c>
      <c r="B645" s="11" t="s">
        <v>338</v>
      </c>
      <c r="C645" s="11" t="s">
        <v>900</v>
      </c>
      <c r="D645" s="11">
        <v>71599</v>
      </c>
      <c r="E645" s="12">
        <v>1</v>
      </c>
      <c r="F645" s="53" t="str">
        <f>IF(ISBLANK($D645),"",VLOOKUP($D645,'Boarding Packages'!$A:$H,4,FALSE))</f>
        <v>Std Suite Prem</v>
      </c>
      <c r="G645" s="54">
        <f>IF(ISBLANK($D645),0,E645*VLOOKUP($D645,'Boarding Packages'!$A:$H,8,FALSE))</f>
        <v>51</v>
      </c>
      <c r="H645" s="15">
        <v>0</v>
      </c>
      <c r="I645" s="15">
        <f>IF(ISBLANK(B645),"",SUM(G645:H645))</f>
        <v>51</v>
      </c>
      <c r="J645" s="12">
        <f>IF(ISBLANK(B645),"",E645*(IF(LEFT(RIGHT(F645,2),1)="2",2,IF(LEFT(RIGHT(F645,2),1)="3",3,IF(LEFT(RIGHT(F645,2),1)="4",4,1)))))</f>
        <v>1</v>
      </c>
      <c r="K645" s="50">
        <f t="shared" si="36"/>
        <v>3</v>
      </c>
    </row>
    <row r="646" spans="1:11" x14ac:dyDescent="0.3">
      <c r="A646" s="10">
        <v>43551</v>
      </c>
      <c r="B646" s="11" t="s">
        <v>511</v>
      </c>
      <c r="C646" s="11" t="s">
        <v>512</v>
      </c>
      <c r="E646" s="12">
        <v>2</v>
      </c>
      <c r="F646" s="11" t="s">
        <v>388</v>
      </c>
      <c r="G646" s="15">
        <v>66</v>
      </c>
      <c r="H646" s="15">
        <v>60</v>
      </c>
      <c r="I646" s="15">
        <f t="shared" si="34"/>
        <v>126</v>
      </c>
      <c r="J646" s="12">
        <f t="shared" si="35"/>
        <v>2</v>
      </c>
      <c r="K646" s="50">
        <f t="shared" si="36"/>
        <v>3</v>
      </c>
    </row>
    <row r="647" spans="1:11" x14ac:dyDescent="0.3">
      <c r="A647" s="10">
        <v>43551</v>
      </c>
      <c r="B647" s="11" t="s">
        <v>325</v>
      </c>
      <c r="C647" s="11" t="s">
        <v>474</v>
      </c>
      <c r="D647" s="11">
        <v>67476</v>
      </c>
      <c r="E647" s="12">
        <v>2</v>
      </c>
      <c r="F647" s="53" t="str">
        <f>IF(ISBLANK($D647),"",VLOOKUP($D647,'Boarding Packages'!$A:$H,4,FALSE))</f>
        <v>Std Suite Prem</v>
      </c>
      <c r="G647" s="54">
        <f>IF(ISBLANK($D647),0,E647*VLOOKUP($D647,'Boarding Packages'!$A:$H,8,FALSE))</f>
        <v>96</v>
      </c>
      <c r="H647" s="15">
        <v>0</v>
      </c>
      <c r="I647" s="15">
        <f>IF(ISBLANK(B647),"",SUM(G647:H647))</f>
        <v>96</v>
      </c>
      <c r="J647" s="12">
        <f t="shared" si="35"/>
        <v>2</v>
      </c>
      <c r="K647" s="50">
        <f t="shared" si="36"/>
        <v>3</v>
      </c>
    </row>
    <row r="648" spans="1:11" x14ac:dyDescent="0.3">
      <c r="A648" s="55">
        <v>43551</v>
      </c>
      <c r="B648" s="56" t="s">
        <v>1255</v>
      </c>
      <c r="C648" s="56" t="s">
        <v>1256</v>
      </c>
      <c r="D648" s="56"/>
      <c r="E648" s="57">
        <v>5</v>
      </c>
      <c r="F648" s="56" t="s">
        <v>388</v>
      </c>
      <c r="G648" s="59">
        <v>165</v>
      </c>
      <c r="H648" s="59">
        <v>300</v>
      </c>
      <c r="I648" s="59">
        <f t="shared" si="34"/>
        <v>465</v>
      </c>
      <c r="J648" s="57">
        <f t="shared" si="35"/>
        <v>5</v>
      </c>
      <c r="K648" s="50">
        <f t="shared" si="36"/>
        <v>3</v>
      </c>
    </row>
    <row r="649" spans="1:11" x14ac:dyDescent="0.3">
      <c r="A649" s="63">
        <v>43552</v>
      </c>
      <c r="B649" s="64" t="s">
        <v>359</v>
      </c>
      <c r="C649" s="64" t="s">
        <v>492</v>
      </c>
      <c r="D649" s="64">
        <v>72155</v>
      </c>
      <c r="E649" s="65">
        <v>2</v>
      </c>
      <c r="F649" s="93" t="str">
        <f>IF(ISBLANK($D649),"",VLOOKUP($D649,'Boarding Packages'!$A:$H,4,FALSE))</f>
        <v>Std Suite Prem</v>
      </c>
      <c r="G649" s="94">
        <f>IF(ISBLANK($D649),0,E649*VLOOKUP($D649,'Boarding Packages'!$A:$H,8,FALSE))</f>
        <v>102</v>
      </c>
      <c r="H649" s="67">
        <v>0</v>
      </c>
      <c r="I649" s="67">
        <f>IF(ISBLANK(B649),"",SUM(G649:H649))</f>
        <v>102</v>
      </c>
      <c r="J649" s="65">
        <f t="shared" si="35"/>
        <v>2</v>
      </c>
      <c r="K649" s="50">
        <f t="shared" si="36"/>
        <v>3</v>
      </c>
    </row>
    <row r="650" spans="1:11" x14ac:dyDescent="0.3">
      <c r="A650" s="10">
        <v>43553</v>
      </c>
      <c r="B650" s="11" t="s">
        <v>441</v>
      </c>
      <c r="C650" s="11" t="s">
        <v>442</v>
      </c>
      <c r="E650" s="12">
        <v>3</v>
      </c>
      <c r="F650" s="11" t="s">
        <v>388</v>
      </c>
      <c r="G650" s="15">
        <v>99</v>
      </c>
      <c r="H650" s="15">
        <v>40</v>
      </c>
      <c r="I650" s="15">
        <f t="shared" si="34"/>
        <v>139</v>
      </c>
      <c r="J650" s="12">
        <f t="shared" si="35"/>
        <v>3</v>
      </c>
      <c r="K650" s="50">
        <f t="shared" si="36"/>
        <v>3</v>
      </c>
    </row>
    <row r="651" spans="1:11" x14ac:dyDescent="0.3">
      <c r="A651" s="55">
        <v>43553</v>
      </c>
      <c r="B651" s="56" t="s">
        <v>246</v>
      </c>
      <c r="C651" s="56" t="s">
        <v>651</v>
      </c>
      <c r="D651" s="56"/>
      <c r="E651" s="57">
        <v>1</v>
      </c>
      <c r="F651" s="56" t="s">
        <v>410</v>
      </c>
      <c r="G651" s="59">
        <v>63</v>
      </c>
      <c r="H651" s="59">
        <v>80</v>
      </c>
      <c r="I651" s="59">
        <f t="shared" si="34"/>
        <v>143</v>
      </c>
      <c r="J651" s="57">
        <f t="shared" si="35"/>
        <v>2</v>
      </c>
      <c r="K651" s="50">
        <f t="shared" si="36"/>
        <v>3</v>
      </c>
    </row>
    <row r="652" spans="1:11" x14ac:dyDescent="0.3">
      <c r="A652" s="110">
        <v>43554</v>
      </c>
      <c r="B652" s="111" t="s">
        <v>1275</v>
      </c>
      <c r="C652" s="111" t="s">
        <v>1276</v>
      </c>
      <c r="D652" s="111"/>
      <c r="E652" s="115">
        <v>8</v>
      </c>
      <c r="F652" s="111" t="s">
        <v>388</v>
      </c>
      <c r="G652" s="112">
        <v>231</v>
      </c>
      <c r="H652" s="112">
        <v>20</v>
      </c>
      <c r="I652" s="59">
        <f t="shared" si="34"/>
        <v>251</v>
      </c>
      <c r="J652" s="115">
        <f t="shared" si="35"/>
        <v>8</v>
      </c>
      <c r="K652" s="50">
        <f t="shared" si="36"/>
        <v>3</v>
      </c>
    </row>
    <row r="653" spans="1:11" x14ac:dyDescent="0.3">
      <c r="A653" s="110">
        <v>43554</v>
      </c>
      <c r="B653" s="111" t="s">
        <v>494</v>
      </c>
      <c r="C653" s="111" t="s">
        <v>495</v>
      </c>
      <c r="D653" s="111"/>
      <c r="E653" s="115">
        <v>1</v>
      </c>
      <c r="F653" s="111" t="s">
        <v>407</v>
      </c>
      <c r="G653" s="112">
        <v>72</v>
      </c>
      <c r="H653" s="112">
        <v>80</v>
      </c>
      <c r="I653" s="59">
        <f t="shared" si="34"/>
        <v>152</v>
      </c>
      <c r="J653" s="115">
        <f t="shared" si="35"/>
        <v>2</v>
      </c>
      <c r="K653" s="50">
        <f t="shared" si="36"/>
        <v>3</v>
      </c>
    </row>
    <row r="654" spans="1:11" x14ac:dyDescent="0.3">
      <c r="A654" s="10">
        <v>43554</v>
      </c>
      <c r="B654" s="11" t="s">
        <v>252</v>
      </c>
      <c r="C654" s="11" t="s">
        <v>396</v>
      </c>
      <c r="D654" s="11">
        <v>73426</v>
      </c>
      <c r="E654" s="12">
        <v>1</v>
      </c>
      <c r="F654" s="53" t="str">
        <f>IF(ISBLANK($D654),"",VLOOKUP($D654,'Boarding Packages'!$A:$H,4,FALSE))</f>
        <v>XL Suite Prem</v>
      </c>
      <c r="G654" s="54">
        <f>IF(ISBLANK($D654),0,E654*VLOOKUP($D654,'Boarding Packages'!$A:$H,8,FALSE))</f>
        <v>59</v>
      </c>
      <c r="H654" s="15">
        <v>0</v>
      </c>
      <c r="I654" s="15">
        <f>IF(ISBLANK(B654),"",SUM(G654:H654))</f>
        <v>59</v>
      </c>
      <c r="J654" s="12">
        <f t="shared" si="35"/>
        <v>1</v>
      </c>
      <c r="K654" s="50">
        <f t="shared" si="36"/>
        <v>3</v>
      </c>
    </row>
    <row r="655" spans="1:11" x14ac:dyDescent="0.3">
      <c r="A655" s="55">
        <v>43554</v>
      </c>
      <c r="B655" s="56" t="s">
        <v>109</v>
      </c>
      <c r="C655" s="56" t="s">
        <v>476</v>
      </c>
      <c r="D655" s="56">
        <v>68725</v>
      </c>
      <c r="E655" s="57">
        <v>1</v>
      </c>
      <c r="F655" s="61" t="str">
        <f>IF(ISBLANK($D655),"",VLOOKUP($D655,'Boarding Packages'!$A:$H,4,FALSE))</f>
        <v>In/Out Suite Prem (2)</v>
      </c>
      <c r="G655" s="62">
        <f>IF(ISBLANK($D655),0,E655*VLOOKUP($D655,'Boarding Packages'!$A:$H,8,FALSE))</f>
        <v>115</v>
      </c>
      <c r="H655" s="59">
        <v>0</v>
      </c>
      <c r="I655" s="59">
        <f>IF(ISBLANK(B655),"",SUM(G655:H655))</f>
        <v>115</v>
      </c>
      <c r="J655" s="57">
        <f>IF(ISBLANK(B655),"",E655*(IF(LEFT(RIGHT(F655,2),1)="2",2,IF(LEFT(RIGHT(F655,2),1)="3",3,IF(LEFT(RIGHT(F655,2),1)="4",4,1)))))</f>
        <v>2</v>
      </c>
      <c r="K655" s="50">
        <f t="shared" si="36"/>
        <v>3</v>
      </c>
    </row>
    <row r="656" spans="1:11" x14ac:dyDescent="0.3">
      <c r="A656" s="10">
        <v>43555</v>
      </c>
      <c r="B656" s="11" t="s">
        <v>534</v>
      </c>
      <c r="C656" s="11" t="s">
        <v>535</v>
      </c>
      <c r="E656" s="12">
        <v>2</v>
      </c>
      <c r="F656" s="11" t="s">
        <v>393</v>
      </c>
      <c r="G656" s="15">
        <v>84</v>
      </c>
      <c r="H656" s="15">
        <v>60</v>
      </c>
      <c r="I656" s="15">
        <f t="shared" si="34"/>
        <v>144</v>
      </c>
      <c r="J656" s="12">
        <f t="shared" si="35"/>
        <v>2</v>
      </c>
      <c r="K656" s="50">
        <f t="shared" si="36"/>
        <v>3</v>
      </c>
    </row>
    <row r="657" spans="1:11" x14ac:dyDescent="0.3">
      <c r="A657" s="10">
        <v>43555</v>
      </c>
      <c r="B657" s="11" t="s">
        <v>649</v>
      </c>
      <c r="C657" s="11" t="s">
        <v>650</v>
      </c>
      <c r="E657" s="12">
        <v>2</v>
      </c>
      <c r="F657" s="11" t="s">
        <v>434</v>
      </c>
      <c r="G657" s="15">
        <v>114</v>
      </c>
      <c r="H657" s="15">
        <v>0</v>
      </c>
      <c r="I657" s="15">
        <f t="shared" si="34"/>
        <v>114</v>
      </c>
      <c r="J657" s="12">
        <f t="shared" si="35"/>
        <v>2</v>
      </c>
      <c r="K657" s="50">
        <f t="shared" si="36"/>
        <v>3</v>
      </c>
    </row>
    <row r="658" spans="1:11" x14ac:dyDescent="0.3">
      <c r="A658" s="10">
        <v>43555</v>
      </c>
      <c r="B658" s="11" t="s">
        <v>1272</v>
      </c>
      <c r="C658" s="11" t="s">
        <v>463</v>
      </c>
      <c r="E658" s="12">
        <v>1</v>
      </c>
      <c r="F658" s="11" t="s">
        <v>388</v>
      </c>
      <c r="G658" s="15">
        <v>33</v>
      </c>
      <c r="H658" s="15">
        <v>20</v>
      </c>
      <c r="I658" s="15">
        <f t="shared" si="34"/>
        <v>53</v>
      </c>
      <c r="J658" s="12">
        <f t="shared" si="35"/>
        <v>1</v>
      </c>
      <c r="K658" s="50">
        <f t="shared" si="36"/>
        <v>3</v>
      </c>
    </row>
    <row r="659" spans="1:11" x14ac:dyDescent="0.3">
      <c r="A659" s="10">
        <v>43555</v>
      </c>
      <c r="B659" s="11" t="s">
        <v>919</v>
      </c>
      <c r="C659" s="11" t="s">
        <v>821</v>
      </c>
      <c r="E659" s="12">
        <v>2</v>
      </c>
      <c r="F659" s="11" t="s">
        <v>393</v>
      </c>
      <c r="G659" s="15">
        <v>84</v>
      </c>
      <c r="H659" s="15">
        <v>60</v>
      </c>
      <c r="I659" s="15">
        <f t="shared" si="34"/>
        <v>144</v>
      </c>
      <c r="J659" s="12">
        <f t="shared" si="35"/>
        <v>2</v>
      </c>
      <c r="K659" s="50">
        <f t="shared" si="36"/>
        <v>3</v>
      </c>
    </row>
    <row r="660" spans="1:11" x14ac:dyDescent="0.3">
      <c r="A660" s="10">
        <v>43555</v>
      </c>
      <c r="B660" s="11" t="s">
        <v>1102</v>
      </c>
      <c r="C660" s="11" t="s">
        <v>1273</v>
      </c>
      <c r="E660" s="12">
        <v>3</v>
      </c>
      <c r="F660" s="11" t="s">
        <v>410</v>
      </c>
      <c r="G660" s="15">
        <v>189</v>
      </c>
      <c r="H660" s="15">
        <v>60</v>
      </c>
      <c r="I660" s="15">
        <f t="shared" si="34"/>
        <v>249</v>
      </c>
      <c r="J660" s="12">
        <f t="shared" si="35"/>
        <v>6</v>
      </c>
      <c r="K660" s="50">
        <f t="shared" si="36"/>
        <v>3</v>
      </c>
    </row>
    <row r="661" spans="1:11" x14ac:dyDescent="0.3">
      <c r="A661" s="10">
        <v>43555</v>
      </c>
      <c r="B661" s="11" t="s">
        <v>340</v>
      </c>
      <c r="C661" s="11" t="s">
        <v>1149</v>
      </c>
      <c r="D661" s="11">
        <v>68315</v>
      </c>
      <c r="E661" s="12">
        <v>1</v>
      </c>
      <c r="F661" s="53" t="str">
        <f>IF(ISBLANK($D661),"",VLOOKUP($D661,'Boarding Packages'!$A:$H,4,FALSE))</f>
        <v>XL Suite Prem (2)</v>
      </c>
      <c r="G661" s="54">
        <f>IF(ISBLANK($D661),0,E661*VLOOKUP($D661,'Boarding Packages'!$A:$H,8,FALSE))</f>
        <v>106</v>
      </c>
      <c r="H661" s="15">
        <v>0</v>
      </c>
      <c r="I661" s="15">
        <f>IF(ISBLANK(B661),"",SUM(G661:H661))</f>
        <v>106</v>
      </c>
      <c r="J661" s="12">
        <f>IF(ISBLANK(B661),"",E661*(IF(LEFT(RIGHT(F661,2),1)="2",2,IF(LEFT(RIGHT(F661,2),1)="3",3,IF(LEFT(RIGHT(F661,2),1)="4",4,1)))))</f>
        <v>2</v>
      </c>
      <c r="K661" s="50">
        <f t="shared" si="36"/>
        <v>3</v>
      </c>
    </row>
    <row r="662" spans="1:11" x14ac:dyDescent="0.3">
      <c r="A662" s="10">
        <v>43555</v>
      </c>
      <c r="B662" s="11" t="s">
        <v>340</v>
      </c>
      <c r="C662" s="11" t="s">
        <v>1149</v>
      </c>
      <c r="D662" s="11">
        <v>73913</v>
      </c>
      <c r="E662" s="12">
        <v>2</v>
      </c>
      <c r="F662" s="53" t="str">
        <f>IF(ISBLANK($D662),"",VLOOKUP($D662,'Boarding Packages'!$A:$H,4,FALSE))</f>
        <v>XL Suite Prem (2)</v>
      </c>
      <c r="G662" s="54">
        <f>IF(ISBLANK($D662),0,E662*VLOOKUP($D662,'Boarding Packages'!$A:$H,8,FALSE))</f>
        <v>198.88</v>
      </c>
      <c r="H662" s="15">
        <v>0</v>
      </c>
      <c r="I662" s="15">
        <f>IF(ISBLANK(B662),"",SUM(G662:H662))</f>
        <v>198.88</v>
      </c>
      <c r="J662" s="12">
        <f>IF(ISBLANK(B662),"",E662*(IF(LEFT(RIGHT(F662,2),1)="2",2,IF(LEFT(RIGHT(F662,2),1)="3",3,IF(LEFT(RIGHT(F662,2),1)="4",4,1)))))</f>
        <v>4</v>
      </c>
      <c r="K662" s="50">
        <f t="shared" si="36"/>
        <v>3</v>
      </c>
    </row>
    <row r="663" spans="1:11" x14ac:dyDescent="0.3">
      <c r="A663" s="10">
        <v>43555</v>
      </c>
      <c r="B663" s="11" t="s">
        <v>230</v>
      </c>
      <c r="C663" s="11" t="s">
        <v>493</v>
      </c>
      <c r="E663" s="12">
        <v>2</v>
      </c>
      <c r="F663" s="11" t="s">
        <v>434</v>
      </c>
      <c r="G663" s="15">
        <v>114</v>
      </c>
      <c r="H663" s="15">
        <v>60</v>
      </c>
      <c r="I663" s="15">
        <f t="shared" si="34"/>
        <v>174</v>
      </c>
      <c r="J663" s="12">
        <f t="shared" si="35"/>
        <v>2</v>
      </c>
      <c r="K663" s="50">
        <f t="shared" si="36"/>
        <v>3</v>
      </c>
    </row>
    <row r="664" spans="1:11" x14ac:dyDescent="0.3">
      <c r="A664" s="10">
        <v>43555</v>
      </c>
      <c r="B664" s="11" t="s">
        <v>556</v>
      </c>
      <c r="C664" s="11" t="s">
        <v>557</v>
      </c>
      <c r="E664" s="12">
        <v>1</v>
      </c>
      <c r="F664" s="11" t="s">
        <v>388</v>
      </c>
      <c r="G664" s="15">
        <v>33</v>
      </c>
      <c r="H664" s="15">
        <v>40</v>
      </c>
      <c r="I664" s="15">
        <f t="shared" si="34"/>
        <v>73</v>
      </c>
      <c r="J664" s="12">
        <f t="shared" si="35"/>
        <v>1</v>
      </c>
      <c r="K664" s="50">
        <f t="shared" si="36"/>
        <v>3</v>
      </c>
    </row>
    <row r="665" spans="1:11" x14ac:dyDescent="0.3">
      <c r="A665" s="10">
        <v>43555</v>
      </c>
      <c r="B665" s="11" t="s">
        <v>283</v>
      </c>
      <c r="C665" s="11" t="s">
        <v>403</v>
      </c>
      <c r="E665" s="12">
        <v>1</v>
      </c>
      <c r="F665" s="11" t="s">
        <v>388</v>
      </c>
      <c r="G665" s="15">
        <v>33</v>
      </c>
      <c r="H665" s="15">
        <v>20</v>
      </c>
      <c r="I665" s="15">
        <f t="shared" si="34"/>
        <v>53</v>
      </c>
      <c r="J665" s="12">
        <f t="shared" si="35"/>
        <v>1</v>
      </c>
      <c r="K665" s="50">
        <f t="shared" si="36"/>
        <v>3</v>
      </c>
    </row>
    <row r="666" spans="1:11" x14ac:dyDescent="0.3">
      <c r="A666" s="10">
        <v>43555</v>
      </c>
      <c r="B666" s="11" t="s">
        <v>368</v>
      </c>
      <c r="C666" s="11" t="s">
        <v>619</v>
      </c>
      <c r="E666" s="12">
        <v>1</v>
      </c>
      <c r="F666" s="11" t="s">
        <v>393</v>
      </c>
      <c r="G666" s="15">
        <v>42</v>
      </c>
      <c r="H666" s="15">
        <v>20</v>
      </c>
      <c r="I666" s="15">
        <f t="shared" si="34"/>
        <v>62</v>
      </c>
      <c r="J666" s="12">
        <f t="shared" si="35"/>
        <v>1</v>
      </c>
      <c r="K666" s="50">
        <f t="shared" si="36"/>
        <v>3</v>
      </c>
    </row>
    <row r="667" spans="1:11" x14ac:dyDescent="0.3">
      <c r="A667" s="10">
        <v>43555</v>
      </c>
      <c r="B667" s="11" t="s">
        <v>1097</v>
      </c>
      <c r="C667" s="11" t="s">
        <v>1098</v>
      </c>
      <c r="E667" s="12">
        <v>2</v>
      </c>
      <c r="F667" s="11" t="s">
        <v>410</v>
      </c>
      <c r="G667" s="15">
        <v>126</v>
      </c>
      <c r="H667" s="15">
        <v>0</v>
      </c>
      <c r="I667" s="15">
        <f t="shared" si="34"/>
        <v>126</v>
      </c>
      <c r="J667" s="12">
        <f t="shared" si="35"/>
        <v>4</v>
      </c>
      <c r="K667" s="50">
        <f t="shared" si="36"/>
        <v>3</v>
      </c>
    </row>
    <row r="668" spans="1:11" x14ac:dyDescent="0.3">
      <c r="A668" s="10">
        <v>43555</v>
      </c>
      <c r="B668" s="11" t="s">
        <v>1274</v>
      </c>
      <c r="C668" s="11" t="s">
        <v>943</v>
      </c>
      <c r="E668" s="12">
        <v>2</v>
      </c>
      <c r="F668" s="11" t="s">
        <v>393</v>
      </c>
      <c r="G668" s="15">
        <v>84</v>
      </c>
      <c r="H668" s="15">
        <v>20</v>
      </c>
      <c r="I668" s="15">
        <f t="shared" si="34"/>
        <v>104</v>
      </c>
      <c r="J668" s="12">
        <f t="shared" si="35"/>
        <v>2</v>
      </c>
      <c r="K668" s="50">
        <f t="shared" si="36"/>
        <v>3</v>
      </c>
    </row>
    <row r="669" spans="1:11" x14ac:dyDescent="0.3">
      <c r="A669" s="10">
        <v>43555</v>
      </c>
      <c r="B669" s="11" t="s">
        <v>192</v>
      </c>
      <c r="C669" s="11" t="s">
        <v>871</v>
      </c>
      <c r="D669" s="11">
        <v>71037</v>
      </c>
      <c r="E669" s="12">
        <v>2</v>
      </c>
      <c r="F669" s="53" t="str">
        <f>IF(ISBLANK($D669),"",VLOOKUP($D669,'Boarding Packages'!$A:$H,4,FALSE))</f>
        <v>In/Out Suite Prem</v>
      </c>
      <c r="G669" s="54">
        <f>IF(ISBLANK($D669),0,E669*VLOOKUP($D669,'Boarding Packages'!$A:$H,8,FALSE))</f>
        <v>144</v>
      </c>
      <c r="H669" s="15">
        <v>0</v>
      </c>
      <c r="I669" s="15">
        <f>IF(ISBLANK(B669),"",SUM(G669:H669))</f>
        <v>144</v>
      </c>
      <c r="J669" s="12">
        <f t="shared" si="35"/>
        <v>2</v>
      </c>
      <c r="K669" s="50">
        <f t="shared" si="36"/>
        <v>3</v>
      </c>
    </row>
    <row r="670" spans="1:11" x14ac:dyDescent="0.3">
      <c r="A670" s="55">
        <v>43555</v>
      </c>
      <c r="B670" s="56" t="s">
        <v>175</v>
      </c>
      <c r="C670" s="56" t="s">
        <v>433</v>
      </c>
      <c r="D670" s="56"/>
      <c r="E670" s="57">
        <v>3</v>
      </c>
      <c r="F670" s="56" t="s">
        <v>434</v>
      </c>
      <c r="G670" s="59">
        <v>171</v>
      </c>
      <c r="H670" s="59">
        <v>80</v>
      </c>
      <c r="I670" s="59">
        <f t="shared" si="34"/>
        <v>251</v>
      </c>
      <c r="J670" s="57">
        <f t="shared" si="35"/>
        <v>3</v>
      </c>
      <c r="K670" s="50">
        <f t="shared" si="36"/>
        <v>3</v>
      </c>
    </row>
    <row r="671" spans="1:11" x14ac:dyDescent="0.3">
      <c r="A671" s="10">
        <v>43556</v>
      </c>
      <c r="B671" s="11" t="s">
        <v>647</v>
      </c>
      <c r="C671" s="11" t="s">
        <v>1277</v>
      </c>
      <c r="E671" s="12">
        <v>2</v>
      </c>
      <c r="F671" s="11" t="s">
        <v>407</v>
      </c>
      <c r="G671" s="15">
        <v>144</v>
      </c>
      <c r="H671" s="15">
        <v>120</v>
      </c>
      <c r="I671" s="15">
        <f t="shared" si="34"/>
        <v>264</v>
      </c>
      <c r="J671" s="12">
        <f t="shared" si="35"/>
        <v>4</v>
      </c>
      <c r="K671" s="50">
        <f t="shared" si="36"/>
        <v>4</v>
      </c>
    </row>
    <row r="672" spans="1:11" x14ac:dyDescent="0.3">
      <c r="A672" s="10">
        <v>43556</v>
      </c>
      <c r="B672" s="11" t="s">
        <v>267</v>
      </c>
      <c r="C672" s="11" t="s">
        <v>1278</v>
      </c>
      <c r="D672" s="11">
        <v>67628</v>
      </c>
      <c r="E672" s="12">
        <v>2</v>
      </c>
      <c r="F672" s="53" t="str">
        <f>IF(ISBLANK($D672),"",VLOOKUP($D672,'Boarding Packages'!$A:$H,4,FALSE))</f>
        <v>XL Suite Prem</v>
      </c>
      <c r="G672" s="54">
        <f>IF(ISBLANK($D672),0,E672*VLOOKUP($D672,'Boarding Packages'!$A:$H,8,FALSE))</f>
        <v>116</v>
      </c>
      <c r="H672" s="15">
        <v>0</v>
      </c>
      <c r="I672" s="15">
        <f>IF(ISBLANK(B672),"",SUM(G672:H672))</f>
        <v>116</v>
      </c>
      <c r="J672" s="12">
        <f t="shared" si="35"/>
        <v>2</v>
      </c>
      <c r="K672" s="50">
        <f t="shared" si="36"/>
        <v>4</v>
      </c>
    </row>
    <row r="673" spans="1:20" s="118" customFormat="1" x14ac:dyDescent="0.3">
      <c r="A673" s="110">
        <v>43556</v>
      </c>
      <c r="B673" s="111" t="s">
        <v>477</v>
      </c>
      <c r="C673" s="111" t="s">
        <v>478</v>
      </c>
      <c r="D673" s="111"/>
      <c r="E673" s="115">
        <v>4</v>
      </c>
      <c r="F673" s="111" t="s">
        <v>388</v>
      </c>
      <c r="G673" s="112">
        <v>132</v>
      </c>
      <c r="H673" s="112">
        <v>140</v>
      </c>
      <c r="I673" s="112">
        <f t="shared" si="34"/>
        <v>272</v>
      </c>
      <c r="J673" s="115">
        <f t="shared" si="35"/>
        <v>4</v>
      </c>
      <c r="K673" s="50">
        <f t="shared" si="36"/>
        <v>4</v>
      </c>
      <c r="M673" s="111"/>
      <c r="N673" s="115"/>
      <c r="O673" s="112"/>
      <c r="P673" s="112"/>
      <c r="R673" s="119"/>
      <c r="S673" s="110"/>
      <c r="T673" s="120"/>
    </row>
    <row r="674" spans="1:20" x14ac:dyDescent="0.3">
      <c r="A674" s="55">
        <v>43556</v>
      </c>
      <c r="B674" s="56" t="s">
        <v>369</v>
      </c>
      <c r="C674" s="56" t="s">
        <v>1279</v>
      </c>
      <c r="D674" s="56">
        <v>73966</v>
      </c>
      <c r="E674" s="57">
        <v>3</v>
      </c>
      <c r="F674" s="61" t="str">
        <f>IF(ISBLANK($D674),"",VLOOKUP($D674,'Boarding Packages'!$A:$H,4,FALSE))</f>
        <v>XL Suite Prem (2)</v>
      </c>
      <c r="G674" s="62">
        <f>IF(ISBLANK($D674),0,E674*VLOOKUP($D674,'Boarding Packages'!$A:$H,8,FALSE))</f>
        <v>339</v>
      </c>
      <c r="H674" s="59">
        <v>0</v>
      </c>
      <c r="I674" s="59">
        <f>IF(ISBLANK(B674),"",SUM(G674:H674))</f>
        <v>339</v>
      </c>
      <c r="J674" s="57">
        <f>IF(ISBLANK(B674),"",E674*(IF(LEFT(RIGHT(F674,2),1)="2",2,IF(LEFT(RIGHT(F674,2),1)="3",3,IF(LEFT(RIGHT(F674,2),1)="4",4,1)))))</f>
        <v>6</v>
      </c>
      <c r="K674" s="50">
        <f t="shared" si="36"/>
        <v>4</v>
      </c>
    </row>
    <row r="675" spans="1:20" x14ac:dyDescent="0.3">
      <c r="A675" s="10">
        <v>43557</v>
      </c>
      <c r="B675" s="11" t="s">
        <v>84</v>
      </c>
      <c r="C675" s="11" t="s">
        <v>400</v>
      </c>
      <c r="E675" s="12">
        <v>7</v>
      </c>
      <c r="F675" s="11" t="s">
        <v>434</v>
      </c>
      <c r="G675" s="15">
        <v>399</v>
      </c>
      <c r="H675" s="15">
        <v>120</v>
      </c>
      <c r="I675" s="15">
        <f t="shared" si="34"/>
        <v>519</v>
      </c>
      <c r="J675" s="12">
        <f t="shared" si="35"/>
        <v>7</v>
      </c>
      <c r="K675" s="50">
        <f t="shared" si="36"/>
        <v>4</v>
      </c>
    </row>
    <row r="676" spans="1:20" x14ac:dyDescent="0.3">
      <c r="A676" s="10">
        <v>43557</v>
      </c>
      <c r="B676" s="11" t="s">
        <v>399</v>
      </c>
      <c r="C676" s="11" t="s">
        <v>400</v>
      </c>
      <c r="E676" s="12">
        <v>5</v>
      </c>
      <c r="F676" s="11" t="s">
        <v>388</v>
      </c>
      <c r="G676" s="15">
        <v>165</v>
      </c>
      <c r="H676" s="15">
        <v>100</v>
      </c>
      <c r="I676" s="15">
        <f t="shared" si="34"/>
        <v>265</v>
      </c>
      <c r="J676" s="12">
        <f t="shared" si="35"/>
        <v>5</v>
      </c>
      <c r="K676" s="50">
        <f t="shared" si="36"/>
        <v>4</v>
      </c>
    </row>
    <row r="677" spans="1:20" x14ac:dyDescent="0.3">
      <c r="A677" s="10">
        <v>43557</v>
      </c>
      <c r="B677" s="11" t="s">
        <v>506</v>
      </c>
      <c r="C677" s="11" t="s">
        <v>507</v>
      </c>
      <c r="D677" s="11">
        <v>67917</v>
      </c>
      <c r="E677" s="12">
        <v>5</v>
      </c>
      <c r="F677" s="53" t="str">
        <f>IF(ISBLANK($D677),"",VLOOKUP($D677,'Boarding Packages'!$A:$H,4,FALSE))</f>
        <v>XL Suite Prem</v>
      </c>
      <c r="G677" s="54">
        <f>IF(ISBLANK($D677),0,E677*VLOOKUP($D677,'Boarding Packages'!$A:$H,8,FALSE))</f>
        <v>280</v>
      </c>
      <c r="H677" s="15">
        <v>0</v>
      </c>
      <c r="I677" s="15">
        <f>IF(ISBLANK(B677),"",SUM(G677:H677))</f>
        <v>280</v>
      </c>
      <c r="J677" s="12">
        <f t="shared" si="35"/>
        <v>5</v>
      </c>
      <c r="K677" s="50">
        <f t="shared" si="36"/>
        <v>4</v>
      </c>
    </row>
    <row r="678" spans="1:20" x14ac:dyDescent="0.3">
      <c r="A678" s="10">
        <v>43557</v>
      </c>
      <c r="B678" s="11" t="s">
        <v>113</v>
      </c>
      <c r="C678" s="11" t="s">
        <v>575</v>
      </c>
      <c r="D678" s="11">
        <v>72129</v>
      </c>
      <c r="E678" s="12">
        <v>1</v>
      </c>
      <c r="F678" s="53" t="str">
        <f>IF(ISBLANK($D678),"",VLOOKUP($D678,'Boarding Packages'!$A:$H,4,FALSE))</f>
        <v>Std Suite Prem</v>
      </c>
      <c r="G678" s="54">
        <f>IF(ISBLANK($D678),0,E678*VLOOKUP($D678,'Boarding Packages'!$A:$H,8,FALSE))</f>
        <v>53</v>
      </c>
      <c r="H678" s="15">
        <v>0</v>
      </c>
      <c r="I678" s="15">
        <f>IF(ISBLANK(B678),"",SUM(G678:H678))</f>
        <v>53</v>
      </c>
      <c r="J678" s="12">
        <f>IF(ISBLANK(B678),"",E678*(IF(LEFT(RIGHT(F678,2),1)="2",2,IF(LEFT(RIGHT(F678,2),1)="3",3,IF(LEFT(RIGHT(F678,2),1)="4",4,1)))))</f>
        <v>1</v>
      </c>
      <c r="K678" s="50">
        <f t="shared" si="36"/>
        <v>4</v>
      </c>
    </row>
    <row r="679" spans="1:20" x14ac:dyDescent="0.3">
      <c r="A679" s="10">
        <v>43557</v>
      </c>
      <c r="B679" s="11" t="s">
        <v>113</v>
      </c>
      <c r="C679" s="11" t="s">
        <v>575</v>
      </c>
      <c r="D679" s="11">
        <v>74249</v>
      </c>
      <c r="E679" s="12">
        <v>1</v>
      </c>
      <c r="F679" s="53" t="str">
        <f>IF(ISBLANK($D679),"",VLOOKUP($D679,'Boarding Packages'!$A:$H,4,FALSE))</f>
        <v>Std Suite Prem</v>
      </c>
      <c r="G679" s="54">
        <f>IF(ISBLANK($D679),0,E679*VLOOKUP($D679,'Boarding Packages'!$A:$H,8,FALSE))</f>
        <v>53</v>
      </c>
      <c r="H679" s="15">
        <v>0</v>
      </c>
      <c r="I679" s="15">
        <f>IF(ISBLANK(B679),"",SUM(G679:H679))</f>
        <v>53</v>
      </c>
      <c r="J679" s="12">
        <f>IF(ISBLANK(B679),"",E679*(IF(LEFT(RIGHT(F679,2),1)="2",2,IF(LEFT(RIGHT(F679,2),1)="3",3,IF(LEFT(RIGHT(F679,2),1)="4",4,1)))))</f>
        <v>1</v>
      </c>
      <c r="K679" s="50">
        <f t="shared" si="36"/>
        <v>4</v>
      </c>
    </row>
    <row r="680" spans="1:20" x14ac:dyDescent="0.3">
      <c r="A680" s="10">
        <v>43557</v>
      </c>
      <c r="B680" s="11" t="s">
        <v>1072</v>
      </c>
      <c r="C680" s="11" t="s">
        <v>473</v>
      </c>
      <c r="E680" s="12">
        <v>2</v>
      </c>
      <c r="F680" s="11" t="s">
        <v>393</v>
      </c>
      <c r="G680" s="15">
        <v>84</v>
      </c>
      <c r="H680" s="15">
        <v>60</v>
      </c>
      <c r="I680" s="15">
        <f t="shared" si="34"/>
        <v>144</v>
      </c>
      <c r="J680" s="12">
        <f t="shared" si="35"/>
        <v>2</v>
      </c>
      <c r="K680" s="50">
        <f t="shared" si="36"/>
        <v>4</v>
      </c>
    </row>
    <row r="681" spans="1:20" x14ac:dyDescent="0.3">
      <c r="A681" s="10">
        <v>43557</v>
      </c>
      <c r="B681" s="11" t="s">
        <v>138</v>
      </c>
      <c r="C681" s="11" t="s">
        <v>573</v>
      </c>
      <c r="E681" s="12">
        <v>5</v>
      </c>
      <c r="F681" s="11" t="s">
        <v>388</v>
      </c>
      <c r="G681" s="15">
        <v>165</v>
      </c>
      <c r="H681" s="15">
        <v>100</v>
      </c>
      <c r="I681" s="15">
        <f t="shared" si="34"/>
        <v>265</v>
      </c>
      <c r="J681" s="12">
        <f t="shared" si="35"/>
        <v>5</v>
      </c>
      <c r="K681" s="50">
        <f t="shared" si="36"/>
        <v>4</v>
      </c>
    </row>
    <row r="682" spans="1:20" x14ac:dyDescent="0.3">
      <c r="A682" s="55">
        <v>43557</v>
      </c>
      <c r="B682" s="56" t="s">
        <v>1064</v>
      </c>
      <c r="C682" s="56" t="s">
        <v>1283</v>
      </c>
      <c r="D682" s="56"/>
      <c r="E682" s="57">
        <v>2</v>
      </c>
      <c r="F682" s="56" t="s">
        <v>388</v>
      </c>
      <c r="G682" s="59">
        <v>66</v>
      </c>
      <c r="H682" s="59">
        <v>60</v>
      </c>
      <c r="I682" s="59">
        <f t="shared" si="34"/>
        <v>126</v>
      </c>
      <c r="J682" s="57">
        <f t="shared" si="35"/>
        <v>2</v>
      </c>
      <c r="K682" s="50">
        <f t="shared" si="36"/>
        <v>4</v>
      </c>
    </row>
    <row r="683" spans="1:20" x14ac:dyDescent="0.3">
      <c r="A683" s="10">
        <v>43558</v>
      </c>
      <c r="B683" s="11" t="s">
        <v>508</v>
      </c>
      <c r="C683" s="11" t="s">
        <v>509</v>
      </c>
      <c r="E683" s="12">
        <v>3</v>
      </c>
      <c r="F683" s="11" t="s">
        <v>388</v>
      </c>
      <c r="G683" s="15">
        <v>99</v>
      </c>
      <c r="H683" s="15">
        <v>40</v>
      </c>
      <c r="I683" s="15">
        <f t="shared" si="34"/>
        <v>139</v>
      </c>
      <c r="J683" s="12">
        <f t="shared" si="35"/>
        <v>3</v>
      </c>
      <c r="K683" s="50">
        <f t="shared" si="36"/>
        <v>4</v>
      </c>
    </row>
    <row r="684" spans="1:20" x14ac:dyDescent="0.3">
      <c r="A684" s="10">
        <v>43558</v>
      </c>
      <c r="B684" s="11" t="s">
        <v>1284</v>
      </c>
      <c r="C684" s="11" t="s">
        <v>1285</v>
      </c>
      <c r="D684" s="11">
        <v>73862</v>
      </c>
      <c r="E684" s="12">
        <v>7</v>
      </c>
      <c r="F684" s="53" t="str">
        <f>IF(ISBLANK($D684),"",VLOOKUP($D684,'Boarding Packages'!$A:$H,4,FALSE))</f>
        <v>XL Suite Prem (2)</v>
      </c>
      <c r="G684" s="54">
        <f>IF(ISBLANK($D684),0,E684*VLOOKUP($D684,'Boarding Packages'!$A:$H,8,FALSE))</f>
        <v>791</v>
      </c>
      <c r="H684" s="15">
        <v>0</v>
      </c>
      <c r="I684" s="15">
        <f>IF(ISBLANK(B684),"",SUM(G684:H684))</f>
        <v>791</v>
      </c>
      <c r="J684" s="12">
        <f>IF(ISBLANK(B684),"",E684*(IF(LEFT(RIGHT(F684,2),1)="2",2,IF(LEFT(RIGHT(F684,2),1)="3",3,IF(LEFT(RIGHT(F684,2),1)="4",4,1)))))</f>
        <v>14</v>
      </c>
      <c r="K684" s="50">
        <f t="shared" si="36"/>
        <v>4</v>
      </c>
    </row>
    <row r="685" spans="1:20" x14ac:dyDescent="0.3">
      <c r="A685" s="10">
        <v>43558</v>
      </c>
      <c r="B685" s="11" t="s">
        <v>175</v>
      </c>
      <c r="C685" s="11" t="s">
        <v>433</v>
      </c>
      <c r="E685" s="12">
        <v>1</v>
      </c>
      <c r="F685" s="11" t="s">
        <v>434</v>
      </c>
      <c r="G685" s="15">
        <v>57</v>
      </c>
      <c r="H685" s="15">
        <v>40</v>
      </c>
      <c r="I685" s="15">
        <f t="shared" si="34"/>
        <v>97</v>
      </c>
      <c r="J685" s="12">
        <f t="shared" si="35"/>
        <v>1</v>
      </c>
      <c r="K685" s="50">
        <f t="shared" si="36"/>
        <v>4</v>
      </c>
    </row>
    <row r="686" spans="1:20" x14ac:dyDescent="0.3">
      <c r="A686" s="10">
        <v>43558</v>
      </c>
      <c r="B686" s="11" t="s">
        <v>1286</v>
      </c>
      <c r="C686" s="11" t="s">
        <v>627</v>
      </c>
      <c r="D686" s="11">
        <v>73742</v>
      </c>
      <c r="E686" s="12">
        <v>7</v>
      </c>
      <c r="F686" s="53" t="str">
        <f>IF(ISBLANK($D686),"",VLOOKUP($D686,'Boarding Packages'!$A:$H,4,FALSE))</f>
        <v>Std Suite Prem</v>
      </c>
      <c r="G686" s="54">
        <f>IF(ISBLANK($D686),0,E686*VLOOKUP($D686,'Boarding Packages'!$A:$H,8,FALSE))</f>
        <v>371</v>
      </c>
      <c r="H686" s="15">
        <v>-200</v>
      </c>
      <c r="I686" s="15">
        <f>IF(ISBLANK(B686),"",SUM(G686:H686))</f>
        <v>171</v>
      </c>
      <c r="J686" s="12">
        <f t="shared" si="35"/>
        <v>7</v>
      </c>
      <c r="K686" s="50">
        <f t="shared" si="36"/>
        <v>4</v>
      </c>
      <c r="M686" s="11" t="s">
        <v>2026</v>
      </c>
    </row>
    <row r="687" spans="1:20" x14ac:dyDescent="0.3">
      <c r="A687" s="10">
        <v>43558</v>
      </c>
      <c r="B687" s="11" t="s">
        <v>1286</v>
      </c>
      <c r="C687" s="11" t="s">
        <v>627</v>
      </c>
      <c r="E687" s="12">
        <v>3</v>
      </c>
      <c r="F687" s="11" t="s">
        <v>388</v>
      </c>
      <c r="G687" s="15">
        <v>99</v>
      </c>
      <c r="H687" s="15">
        <v>40</v>
      </c>
      <c r="I687" s="15">
        <f>IF(ISBLANK(B687),"",SUM(G687:H687))</f>
        <v>139</v>
      </c>
      <c r="J687" s="12">
        <f>IF(ISBLANK(B687),"",E687*(IF(LEFT(RIGHT(F687,2),1)="2",2,IF(LEFT(RIGHT(F687,2),1)="3",3,IF(LEFT(RIGHT(F687,2),1)="4",4,1)))))</f>
        <v>3</v>
      </c>
      <c r="K687" s="50">
        <f t="shared" si="36"/>
        <v>4</v>
      </c>
    </row>
    <row r="688" spans="1:20" x14ac:dyDescent="0.3">
      <c r="A688" s="10">
        <v>43558</v>
      </c>
      <c r="B688" s="11" t="s">
        <v>626</v>
      </c>
      <c r="C688" s="11" t="s">
        <v>627</v>
      </c>
      <c r="E688" s="12">
        <v>1</v>
      </c>
      <c r="F688" s="11" t="s">
        <v>388</v>
      </c>
      <c r="G688" s="15">
        <v>33</v>
      </c>
      <c r="H688" s="15">
        <v>40</v>
      </c>
      <c r="I688" s="15">
        <f t="shared" ref="I688:I751" si="37">IF(ISBLANK(B688),"",SUM(G688:H688))</f>
        <v>73</v>
      </c>
      <c r="J688" s="12">
        <f t="shared" ref="J688:J751" si="38">IF(ISBLANK(B688),"",E688*(IF(LEFT(RIGHT(F688,2),1)="2",2,IF(LEFT(RIGHT(F688,2),1)="3",3,IF(LEFT(RIGHT(F688,2),1)="4",4,1)))))</f>
        <v>1</v>
      </c>
      <c r="K688" s="50">
        <f t="shared" si="36"/>
        <v>4</v>
      </c>
    </row>
    <row r="689" spans="1:11" x14ac:dyDescent="0.3">
      <c r="A689" s="55">
        <v>43558</v>
      </c>
      <c r="B689" s="56" t="s">
        <v>359</v>
      </c>
      <c r="C689" s="56" t="s">
        <v>492</v>
      </c>
      <c r="D689" s="56">
        <v>72155</v>
      </c>
      <c r="E689" s="57">
        <v>2</v>
      </c>
      <c r="F689" s="61" t="str">
        <f>IF(ISBLANK($D689),"",VLOOKUP($D689,'Boarding Packages'!$A:$H,4,FALSE))</f>
        <v>Std Suite Prem</v>
      </c>
      <c r="G689" s="62">
        <f>IF(ISBLANK($D689),0,E689*VLOOKUP($D689,'Boarding Packages'!$A:$H,8,FALSE))</f>
        <v>102</v>
      </c>
      <c r="H689" s="59">
        <v>0</v>
      </c>
      <c r="I689" s="59">
        <f>IF(ISBLANK(B689),"",SUM(G689:H689))</f>
        <v>102</v>
      </c>
      <c r="J689" s="57">
        <f t="shared" si="38"/>
        <v>2</v>
      </c>
      <c r="K689" s="50">
        <f t="shared" si="36"/>
        <v>4</v>
      </c>
    </row>
    <row r="690" spans="1:11" x14ac:dyDescent="0.3">
      <c r="A690" s="10">
        <v>43559</v>
      </c>
      <c r="B690" s="11" t="s">
        <v>1289</v>
      </c>
      <c r="C690" s="11" t="s">
        <v>1178</v>
      </c>
      <c r="E690" s="12">
        <v>6</v>
      </c>
      <c r="F690" s="11" t="s">
        <v>388</v>
      </c>
      <c r="G690" s="15">
        <v>198</v>
      </c>
      <c r="H690" s="15">
        <v>0</v>
      </c>
      <c r="I690" s="15">
        <f t="shared" si="37"/>
        <v>198</v>
      </c>
      <c r="J690" s="12">
        <f t="shared" si="38"/>
        <v>6</v>
      </c>
      <c r="K690" s="50">
        <f t="shared" si="36"/>
        <v>4</v>
      </c>
    </row>
    <row r="691" spans="1:11" x14ac:dyDescent="0.3">
      <c r="A691" s="55">
        <v>43559</v>
      </c>
      <c r="B691" s="56" t="s">
        <v>82</v>
      </c>
      <c r="C691" s="56" t="s">
        <v>589</v>
      </c>
      <c r="D691" s="56">
        <v>67478</v>
      </c>
      <c r="E691" s="57">
        <v>4</v>
      </c>
      <c r="F691" s="61" t="str">
        <f>IF(ISBLANK($D691),"",VLOOKUP($D691,'Boarding Packages'!$A:$H,4,FALSE))</f>
        <v>XL Suite Prem (2)</v>
      </c>
      <c r="G691" s="62">
        <f>IF(ISBLANK($D691),0,E691*VLOOKUP($D691,'Boarding Packages'!$A:$H,8,FALSE))</f>
        <v>408</v>
      </c>
      <c r="H691" s="59">
        <v>0</v>
      </c>
      <c r="I691" s="59">
        <f>IF(ISBLANK(B691),"",SUM(G691:H691))</f>
        <v>408</v>
      </c>
      <c r="J691" s="57">
        <f t="shared" si="38"/>
        <v>8</v>
      </c>
      <c r="K691" s="50">
        <f t="shared" si="36"/>
        <v>4</v>
      </c>
    </row>
    <row r="692" spans="1:11" x14ac:dyDescent="0.3">
      <c r="A692" s="10">
        <v>43560</v>
      </c>
      <c r="B692" s="11" t="s">
        <v>1293</v>
      </c>
      <c r="C692" s="11" t="s">
        <v>939</v>
      </c>
      <c r="E692" s="12">
        <v>3</v>
      </c>
      <c r="F692" s="11" t="s">
        <v>388</v>
      </c>
      <c r="G692" s="15">
        <v>99</v>
      </c>
      <c r="H692" s="15">
        <v>0</v>
      </c>
      <c r="I692" s="15">
        <f t="shared" si="37"/>
        <v>99</v>
      </c>
      <c r="J692" s="12">
        <f t="shared" si="38"/>
        <v>3</v>
      </c>
      <c r="K692" s="50">
        <f t="shared" si="36"/>
        <v>4</v>
      </c>
    </row>
    <row r="693" spans="1:11" x14ac:dyDescent="0.3">
      <c r="A693" s="55">
        <v>43560</v>
      </c>
      <c r="B693" s="56" t="s">
        <v>647</v>
      </c>
      <c r="C693" s="56" t="s">
        <v>1277</v>
      </c>
      <c r="D693" s="56"/>
      <c r="E693" s="57">
        <v>1</v>
      </c>
      <c r="F693" s="56" t="s">
        <v>407</v>
      </c>
      <c r="G693" s="59">
        <v>72</v>
      </c>
      <c r="H693" s="59">
        <v>80</v>
      </c>
      <c r="I693" s="59">
        <f t="shared" si="37"/>
        <v>152</v>
      </c>
      <c r="J693" s="57">
        <f t="shared" si="38"/>
        <v>2</v>
      </c>
      <c r="K693" s="50">
        <f t="shared" si="36"/>
        <v>4</v>
      </c>
    </row>
    <row r="694" spans="1:11" x14ac:dyDescent="0.3">
      <c r="A694" s="10">
        <v>43561</v>
      </c>
      <c r="B694" s="11" t="s">
        <v>511</v>
      </c>
      <c r="C694" s="11" t="s">
        <v>1296</v>
      </c>
      <c r="D694" s="11">
        <v>74378</v>
      </c>
      <c r="E694" s="12">
        <v>7</v>
      </c>
      <c r="F694" s="53" t="str">
        <f>IF(ISBLANK($D694),"",VLOOKUP($D694,'Boarding Packages'!$A:$H,4,FALSE))</f>
        <v>XL Suite Prem</v>
      </c>
      <c r="G694" s="54">
        <f>IF(ISBLANK($D694),0,E694*VLOOKUP($D694,'Boarding Packages'!$A:$H,8,FALSE))</f>
        <v>434</v>
      </c>
      <c r="H694" s="15">
        <v>0</v>
      </c>
      <c r="I694" s="15">
        <f t="shared" ref="I694:I699" si="39">IF(ISBLANK(B694),"",SUM(G694:H694))</f>
        <v>434</v>
      </c>
      <c r="J694" s="12">
        <f t="shared" si="38"/>
        <v>7</v>
      </c>
      <c r="K694" s="50">
        <f t="shared" si="36"/>
        <v>4</v>
      </c>
    </row>
    <row r="695" spans="1:11" x14ac:dyDescent="0.3">
      <c r="A695" s="10">
        <v>43561</v>
      </c>
      <c r="B695" s="11" t="s">
        <v>511</v>
      </c>
      <c r="C695" s="11" t="s">
        <v>1296</v>
      </c>
      <c r="E695" s="12">
        <v>4</v>
      </c>
      <c r="F695" s="11" t="s">
        <v>393</v>
      </c>
      <c r="G695" s="15">
        <v>42</v>
      </c>
      <c r="H695" s="15">
        <v>40</v>
      </c>
      <c r="I695" s="15">
        <f t="shared" si="39"/>
        <v>82</v>
      </c>
      <c r="J695" s="12">
        <f t="shared" si="38"/>
        <v>4</v>
      </c>
      <c r="K695" s="50">
        <f t="shared" si="36"/>
        <v>4</v>
      </c>
    </row>
    <row r="696" spans="1:11" x14ac:dyDescent="0.3">
      <c r="A696" s="10">
        <v>43561</v>
      </c>
      <c r="B696" s="11" t="s">
        <v>258</v>
      </c>
      <c r="C696" s="11" t="s">
        <v>597</v>
      </c>
      <c r="D696" s="11">
        <v>71684</v>
      </c>
      <c r="E696" s="12">
        <v>2</v>
      </c>
      <c r="F696" s="53" t="str">
        <f>IF(ISBLANK($D696),"",VLOOKUP($D696,'Boarding Packages'!$A:$H,4,FALSE))</f>
        <v>XL Suite Prem (2)</v>
      </c>
      <c r="G696" s="54">
        <f>IF(ISBLANK($D696),0,E696*VLOOKUP($D696,'Boarding Packages'!$A:$H,8,FALSE))</f>
        <v>218</v>
      </c>
      <c r="H696" s="15">
        <v>0</v>
      </c>
      <c r="I696" s="15">
        <f t="shared" si="39"/>
        <v>218</v>
      </c>
      <c r="J696" s="12">
        <f t="shared" si="38"/>
        <v>4</v>
      </c>
      <c r="K696" s="50">
        <f t="shared" si="36"/>
        <v>4</v>
      </c>
    </row>
    <row r="697" spans="1:11" x14ac:dyDescent="0.3">
      <c r="A697" s="10">
        <v>43561</v>
      </c>
      <c r="B697" s="11" t="s">
        <v>258</v>
      </c>
      <c r="C697" s="11" t="s">
        <v>597</v>
      </c>
      <c r="D697" s="11">
        <v>74217</v>
      </c>
      <c r="E697" s="12">
        <v>2</v>
      </c>
      <c r="F697" s="53" t="str">
        <f>IF(ISBLANK($D697),"",VLOOKUP($D697,'Boarding Packages'!$A:$H,4,FALSE))</f>
        <v>XL Suite Prem (2)</v>
      </c>
      <c r="G697" s="54">
        <f>IF(ISBLANK($D697),0,E697*VLOOKUP($D697,'Boarding Packages'!$A:$H,8,FALSE))</f>
        <v>218</v>
      </c>
      <c r="H697" s="15">
        <v>0</v>
      </c>
      <c r="I697" s="15">
        <f t="shared" si="39"/>
        <v>218</v>
      </c>
      <c r="J697" s="12">
        <f>IF(ISBLANK(B697),"",E697*(IF(LEFT(RIGHT(F697,2),1)="2",2,IF(LEFT(RIGHT(F697,2),1)="3",3,IF(LEFT(RIGHT(F697,2),1)="4",4,1)))))</f>
        <v>4</v>
      </c>
      <c r="K697" s="50">
        <f t="shared" si="36"/>
        <v>4</v>
      </c>
    </row>
    <row r="698" spans="1:11" x14ac:dyDescent="0.3">
      <c r="A698" s="10">
        <v>43561</v>
      </c>
      <c r="B698" s="11" t="s">
        <v>252</v>
      </c>
      <c r="C698" s="11" t="s">
        <v>396</v>
      </c>
      <c r="D698" s="11">
        <v>73426</v>
      </c>
      <c r="E698" s="12">
        <v>1</v>
      </c>
      <c r="F698" s="53" t="str">
        <f>IF(ISBLANK($D698),"",VLOOKUP($D698,'Boarding Packages'!$A:$H,4,FALSE))</f>
        <v>XL Suite Prem</v>
      </c>
      <c r="G698" s="54">
        <f>IF(ISBLANK($D698),0,E698*VLOOKUP($D698,'Boarding Packages'!$A:$H,8,FALSE))</f>
        <v>59</v>
      </c>
      <c r="H698" s="15">
        <v>0</v>
      </c>
      <c r="I698" s="15">
        <f t="shared" si="39"/>
        <v>59</v>
      </c>
      <c r="J698" s="12">
        <f>IF(ISBLANK(B698),"",E698*(IF(LEFT(RIGHT(F698,2),1)="2",2,IF(LEFT(RIGHT(F698,2),1)="3",3,IF(LEFT(RIGHT(F698,2),1)="4",4,1)))))</f>
        <v>1</v>
      </c>
      <c r="K698" s="50">
        <f t="shared" si="36"/>
        <v>4</v>
      </c>
    </row>
    <row r="699" spans="1:11" x14ac:dyDescent="0.3">
      <c r="A699" s="10">
        <v>43561</v>
      </c>
      <c r="B699" s="11" t="s">
        <v>305</v>
      </c>
      <c r="C699" s="11" t="s">
        <v>1143</v>
      </c>
      <c r="D699" s="11">
        <v>72952</v>
      </c>
      <c r="E699" s="12">
        <v>2</v>
      </c>
      <c r="F699" s="53" t="str">
        <f>IF(ISBLANK($D699),"",VLOOKUP($D699,'Boarding Packages'!$A:$H,4,FALSE))</f>
        <v>XL Suite Prem (2)</v>
      </c>
      <c r="G699" s="54">
        <f>IF(ISBLANK($D699),0,E699*VLOOKUP($D699,'Boarding Packages'!$A:$H,8,FALSE))</f>
        <v>226</v>
      </c>
      <c r="H699" s="15">
        <v>0</v>
      </c>
      <c r="I699" s="15">
        <f t="shared" si="39"/>
        <v>226</v>
      </c>
      <c r="J699" s="12">
        <f>IF(ISBLANK(B699),"",E699*(IF(LEFT(RIGHT(F699,2),1)="2",2,IF(LEFT(RIGHT(F699,2),1)="3",3,IF(LEFT(RIGHT(F699,2),1)="4",4,1)))))</f>
        <v>4</v>
      </c>
      <c r="K699" s="50">
        <f t="shared" si="36"/>
        <v>4</v>
      </c>
    </row>
    <row r="700" spans="1:11" x14ac:dyDescent="0.3">
      <c r="A700" s="10">
        <v>43561</v>
      </c>
      <c r="B700" s="11" t="s">
        <v>541</v>
      </c>
      <c r="C700" s="11" t="s">
        <v>542</v>
      </c>
      <c r="E700" s="12">
        <v>2</v>
      </c>
      <c r="F700" s="11" t="s">
        <v>1297</v>
      </c>
      <c r="G700" s="15">
        <v>66</v>
      </c>
      <c r="H700" s="15">
        <v>0</v>
      </c>
      <c r="I700" s="15">
        <f t="shared" si="37"/>
        <v>66</v>
      </c>
      <c r="J700" s="12">
        <f t="shared" si="38"/>
        <v>2</v>
      </c>
      <c r="K700" s="50">
        <f t="shared" si="36"/>
        <v>4</v>
      </c>
    </row>
    <row r="701" spans="1:11" x14ac:dyDescent="0.3">
      <c r="A701" s="55">
        <v>43561</v>
      </c>
      <c r="B701" s="56" t="s">
        <v>179</v>
      </c>
      <c r="C701" s="56" t="s">
        <v>706</v>
      </c>
      <c r="D701" s="56">
        <v>66120</v>
      </c>
      <c r="E701" s="57">
        <v>5</v>
      </c>
      <c r="F701" s="61" t="str">
        <f>IF(ISBLANK($D701),"",VLOOKUP($D701,'Boarding Packages'!$A:$H,4,FALSE))</f>
        <v>Std Suite Prem</v>
      </c>
      <c r="G701" s="62">
        <f>IF(ISBLANK($D701),0,E701*VLOOKUP($D701,'Boarding Packages'!$A:$H,8,FALSE))</f>
        <v>250</v>
      </c>
      <c r="H701" s="59">
        <v>0</v>
      </c>
      <c r="I701" s="59">
        <f>IF(ISBLANK(B701),"",SUM(G701:H701))</f>
        <v>250</v>
      </c>
      <c r="J701" s="57">
        <f t="shared" si="38"/>
        <v>5</v>
      </c>
      <c r="K701" s="50">
        <f t="shared" si="36"/>
        <v>4</v>
      </c>
    </row>
    <row r="702" spans="1:11" x14ac:dyDescent="0.3">
      <c r="A702" s="10">
        <v>43562</v>
      </c>
      <c r="B702" s="11" t="s">
        <v>119</v>
      </c>
      <c r="C702" s="11" t="s">
        <v>692</v>
      </c>
      <c r="E702" s="12">
        <v>8</v>
      </c>
      <c r="F702" s="11" t="s">
        <v>393</v>
      </c>
      <c r="G702" s="15">
        <v>336</v>
      </c>
      <c r="H702" s="15">
        <v>180</v>
      </c>
      <c r="I702" s="15">
        <f t="shared" si="37"/>
        <v>516</v>
      </c>
      <c r="J702" s="12">
        <f t="shared" si="38"/>
        <v>8</v>
      </c>
      <c r="K702" s="50">
        <f t="shared" si="36"/>
        <v>4</v>
      </c>
    </row>
    <row r="703" spans="1:11" x14ac:dyDescent="0.3">
      <c r="A703" s="10">
        <v>43562</v>
      </c>
      <c r="B703" s="11" t="s">
        <v>621</v>
      </c>
      <c r="C703" s="11" t="s">
        <v>622</v>
      </c>
      <c r="E703" s="12">
        <v>1</v>
      </c>
      <c r="F703" s="11" t="s">
        <v>388</v>
      </c>
      <c r="G703" s="15">
        <v>33</v>
      </c>
      <c r="H703" s="15">
        <v>20</v>
      </c>
      <c r="I703" s="15">
        <f t="shared" si="37"/>
        <v>53</v>
      </c>
      <c r="J703" s="12">
        <f t="shared" si="38"/>
        <v>1</v>
      </c>
      <c r="K703" s="50">
        <f t="shared" si="36"/>
        <v>4</v>
      </c>
    </row>
    <row r="704" spans="1:11" x14ac:dyDescent="0.3">
      <c r="A704" s="10">
        <v>43562</v>
      </c>
      <c r="B704" s="11" t="s">
        <v>511</v>
      </c>
      <c r="C704" s="11" t="s">
        <v>512</v>
      </c>
      <c r="E704" s="12">
        <v>1</v>
      </c>
      <c r="F704" s="11" t="s">
        <v>388</v>
      </c>
      <c r="G704" s="15">
        <v>33</v>
      </c>
      <c r="H704" s="15">
        <v>40</v>
      </c>
      <c r="I704" s="15">
        <f t="shared" si="37"/>
        <v>73</v>
      </c>
      <c r="J704" s="12">
        <f t="shared" si="38"/>
        <v>1</v>
      </c>
      <c r="K704" s="50">
        <f t="shared" si="36"/>
        <v>4</v>
      </c>
    </row>
    <row r="705" spans="1:11" x14ac:dyDescent="0.3">
      <c r="A705" s="10">
        <v>43562</v>
      </c>
      <c r="B705" s="11" t="s">
        <v>365</v>
      </c>
      <c r="C705" s="11" t="s">
        <v>587</v>
      </c>
      <c r="D705" s="11">
        <v>73428</v>
      </c>
      <c r="E705" s="12">
        <v>5</v>
      </c>
      <c r="F705" s="53" t="str">
        <f>IF(ISBLANK($D705),"",VLOOKUP($D705,'Boarding Packages'!$A:$H,4,FALSE))</f>
        <v>Std Suite Prem</v>
      </c>
      <c r="G705" s="54">
        <f>IF(ISBLANK($D705),0,E705*VLOOKUP($D705,'Boarding Packages'!$A:$H,8,FALSE))</f>
        <v>255</v>
      </c>
      <c r="H705" s="15">
        <v>0</v>
      </c>
      <c r="I705" s="15">
        <f>IF(ISBLANK(B705),"",SUM(G705:H705))</f>
        <v>255</v>
      </c>
      <c r="J705" s="12">
        <f t="shared" si="38"/>
        <v>5</v>
      </c>
      <c r="K705" s="50">
        <f t="shared" si="36"/>
        <v>4</v>
      </c>
    </row>
    <row r="706" spans="1:11" x14ac:dyDescent="0.3">
      <c r="A706" s="10">
        <v>43562</v>
      </c>
      <c r="B706" s="11" t="s">
        <v>1298</v>
      </c>
      <c r="C706" s="11" t="s">
        <v>764</v>
      </c>
      <c r="E706" s="12">
        <v>1</v>
      </c>
      <c r="F706" s="11" t="s">
        <v>388</v>
      </c>
      <c r="G706" s="15">
        <v>33</v>
      </c>
      <c r="H706" s="15">
        <v>40</v>
      </c>
      <c r="I706" s="15">
        <f t="shared" si="37"/>
        <v>73</v>
      </c>
      <c r="J706" s="12">
        <f t="shared" si="38"/>
        <v>1</v>
      </c>
      <c r="K706" s="50">
        <f t="shared" si="36"/>
        <v>4</v>
      </c>
    </row>
    <row r="707" spans="1:11" x14ac:dyDescent="0.3">
      <c r="A707" s="10">
        <v>43562</v>
      </c>
      <c r="B707" s="11" t="s">
        <v>114</v>
      </c>
      <c r="C707" s="11" t="s">
        <v>789</v>
      </c>
      <c r="D707" s="11">
        <v>60429</v>
      </c>
      <c r="E707" s="12">
        <v>1</v>
      </c>
      <c r="F707" s="53" t="str">
        <f>IF(ISBLANK($D707),"",VLOOKUP($D707,'Boarding Packages'!$A:$H,4,FALSE))</f>
        <v>Std Suite Prem</v>
      </c>
      <c r="G707" s="54">
        <f>IF(ISBLANK($D707),0,E707*VLOOKUP($D707,'Boarding Packages'!$A:$H,8,FALSE))</f>
        <v>48</v>
      </c>
      <c r="H707" s="15">
        <v>0</v>
      </c>
      <c r="I707" s="15">
        <f>IF(ISBLANK(B707),"",SUM(G707:H707))</f>
        <v>48</v>
      </c>
      <c r="J707" s="12">
        <f>IF(ISBLANK(B707),"",E707*(IF(LEFT(RIGHT(F707,2),1)="2",2,IF(LEFT(RIGHT(F707,2),1)="3",3,IF(LEFT(RIGHT(F707,2),1)="4",4,1)))))</f>
        <v>1</v>
      </c>
      <c r="K707" s="50">
        <f t="shared" ref="K707:K770" si="40">IF(A707= "",0,MONTH(A707))</f>
        <v>4</v>
      </c>
    </row>
    <row r="708" spans="1:11" x14ac:dyDescent="0.3">
      <c r="A708" s="10">
        <v>43562</v>
      </c>
      <c r="B708" s="11" t="s">
        <v>1092</v>
      </c>
      <c r="C708" s="11" t="s">
        <v>544</v>
      </c>
      <c r="E708" s="12">
        <v>2</v>
      </c>
      <c r="F708" s="11" t="s">
        <v>388</v>
      </c>
      <c r="G708" s="15">
        <v>66</v>
      </c>
      <c r="H708" s="15">
        <v>40</v>
      </c>
      <c r="I708" s="15">
        <f t="shared" si="37"/>
        <v>106</v>
      </c>
      <c r="J708" s="12">
        <f t="shared" si="38"/>
        <v>2</v>
      </c>
      <c r="K708" s="50">
        <f t="shared" si="40"/>
        <v>4</v>
      </c>
    </row>
    <row r="709" spans="1:11" x14ac:dyDescent="0.3">
      <c r="A709" s="10">
        <v>43562</v>
      </c>
      <c r="B709" s="11" t="s">
        <v>272</v>
      </c>
      <c r="C709" s="11" t="s">
        <v>438</v>
      </c>
      <c r="D709" s="11">
        <v>71815</v>
      </c>
      <c r="E709" s="12">
        <v>1</v>
      </c>
      <c r="F709" s="53" t="str">
        <f>IF(ISBLANK($D709),"",VLOOKUP($D709,'Boarding Packages'!$A:$H,4,FALSE))</f>
        <v>Std Suite Prem</v>
      </c>
      <c r="G709" s="54">
        <f>IF(ISBLANK($D709),0,E709*VLOOKUP($D709,'Boarding Packages'!$A:$H,8,FALSE))</f>
        <v>53</v>
      </c>
      <c r="H709" s="15">
        <v>0</v>
      </c>
      <c r="I709" s="15">
        <f>IF(ISBLANK(B709),"",SUM(G709:H709))</f>
        <v>53</v>
      </c>
      <c r="J709" s="12">
        <f>IF(ISBLANK(B709),"",E709*(IF(LEFT(RIGHT(F709,2),1)="2",2,IF(LEFT(RIGHT(F709,2),1)="3",3,IF(LEFT(RIGHT(F709,2),1)="4",4,1)))))</f>
        <v>1</v>
      </c>
      <c r="K709" s="50">
        <f t="shared" si="40"/>
        <v>4</v>
      </c>
    </row>
    <row r="710" spans="1:11" x14ac:dyDescent="0.3">
      <c r="A710" s="10">
        <v>43562</v>
      </c>
      <c r="B710" s="11" t="s">
        <v>1287</v>
      </c>
      <c r="C710" s="11" t="s">
        <v>587</v>
      </c>
      <c r="E710" s="12">
        <v>2</v>
      </c>
      <c r="F710" s="11" t="s">
        <v>388</v>
      </c>
      <c r="G710" s="15">
        <v>66</v>
      </c>
      <c r="H710" s="15">
        <v>60</v>
      </c>
      <c r="I710" s="15">
        <f t="shared" si="37"/>
        <v>126</v>
      </c>
      <c r="J710" s="12">
        <f t="shared" si="38"/>
        <v>2</v>
      </c>
      <c r="K710" s="50">
        <f t="shared" si="40"/>
        <v>4</v>
      </c>
    </row>
    <row r="711" spans="1:11" x14ac:dyDescent="0.3">
      <c r="A711" s="55">
        <v>43562</v>
      </c>
      <c r="B711" s="56" t="s">
        <v>459</v>
      </c>
      <c r="C711" s="56" t="s">
        <v>460</v>
      </c>
      <c r="D711" s="56"/>
      <c r="E711" s="57">
        <v>2</v>
      </c>
      <c r="F711" s="56" t="s">
        <v>388</v>
      </c>
      <c r="G711" s="59">
        <v>66</v>
      </c>
      <c r="H711" s="59">
        <v>60</v>
      </c>
      <c r="I711" s="59">
        <f t="shared" si="37"/>
        <v>126</v>
      </c>
      <c r="J711" s="57">
        <f t="shared" si="38"/>
        <v>2</v>
      </c>
      <c r="K711" s="50">
        <f t="shared" si="40"/>
        <v>4</v>
      </c>
    </row>
    <row r="712" spans="1:11" x14ac:dyDescent="0.3">
      <c r="A712" s="10">
        <v>43563</v>
      </c>
      <c r="B712" s="11" t="s">
        <v>1300</v>
      </c>
      <c r="C712" s="11" t="s">
        <v>1301</v>
      </c>
      <c r="E712" s="12">
        <v>3</v>
      </c>
      <c r="F712" s="11" t="s">
        <v>388</v>
      </c>
      <c r="G712" s="15">
        <v>99</v>
      </c>
      <c r="H712" s="15">
        <v>80</v>
      </c>
      <c r="I712" s="15">
        <f t="shared" si="37"/>
        <v>179</v>
      </c>
      <c r="J712" s="12">
        <f t="shared" si="38"/>
        <v>3</v>
      </c>
      <c r="K712" s="50">
        <f t="shared" si="40"/>
        <v>4</v>
      </c>
    </row>
    <row r="713" spans="1:11" x14ac:dyDescent="0.3">
      <c r="A713" s="10">
        <v>43563</v>
      </c>
      <c r="B713" s="11" t="s">
        <v>360</v>
      </c>
      <c r="C713" s="11" t="s">
        <v>474</v>
      </c>
      <c r="D713" s="11">
        <v>69228</v>
      </c>
      <c r="E713" s="12">
        <v>3</v>
      </c>
      <c r="F713" s="53" t="str">
        <f>IF(ISBLANK($D713),"",VLOOKUP($D713,'Boarding Packages'!$A:$H,4,FALSE))</f>
        <v>Std Suite Prem</v>
      </c>
      <c r="G713" s="54">
        <f>IF(ISBLANK($D713),0,E713*VLOOKUP($D713,'Boarding Packages'!$A:$H,8,FALSE))</f>
        <v>153</v>
      </c>
      <c r="H713" s="15">
        <v>0</v>
      </c>
      <c r="I713" s="15">
        <f>IF(ISBLANK(B713),"",SUM(G713:H713))</f>
        <v>153</v>
      </c>
      <c r="J713" s="12">
        <f t="shared" si="38"/>
        <v>3</v>
      </c>
      <c r="K713" s="50">
        <f t="shared" si="40"/>
        <v>4</v>
      </c>
    </row>
    <row r="714" spans="1:11" x14ac:dyDescent="0.3">
      <c r="A714" s="10">
        <v>43563</v>
      </c>
      <c r="B714" s="11" t="s">
        <v>360</v>
      </c>
      <c r="C714" s="11" t="s">
        <v>474</v>
      </c>
      <c r="D714" s="11">
        <v>73995</v>
      </c>
      <c r="E714" s="12">
        <v>7</v>
      </c>
      <c r="F714" s="53" t="str">
        <f>IF(ISBLANK($D714),"",VLOOKUP($D714,'Boarding Packages'!$A:$H,4,FALSE))</f>
        <v>Std Suite Prem</v>
      </c>
      <c r="G714" s="54">
        <f>IF(ISBLANK($D714),0,E714*VLOOKUP($D714,'Boarding Packages'!$A:$H,8,FALSE))</f>
        <v>371</v>
      </c>
      <c r="H714" s="15">
        <v>0</v>
      </c>
      <c r="I714" s="15">
        <f>IF(ISBLANK(B714),"",SUM(G714:H714))</f>
        <v>371</v>
      </c>
      <c r="J714" s="12">
        <f>IF(ISBLANK(B714),"",E714*(IF(LEFT(RIGHT(F714,2),1)="2",2,IF(LEFT(RIGHT(F714,2),1)="3",3,IF(LEFT(RIGHT(F714,2),1)="4",4,1)))))</f>
        <v>7</v>
      </c>
      <c r="K714" s="50">
        <f t="shared" si="40"/>
        <v>4</v>
      </c>
    </row>
    <row r="715" spans="1:11" x14ac:dyDescent="0.3">
      <c r="A715" s="10">
        <v>43563</v>
      </c>
      <c r="B715" s="11" t="s">
        <v>477</v>
      </c>
      <c r="C715" s="11" t="s">
        <v>478</v>
      </c>
      <c r="E715" s="12">
        <v>1</v>
      </c>
      <c r="F715" s="11" t="s">
        <v>388</v>
      </c>
      <c r="G715" s="15">
        <v>33</v>
      </c>
      <c r="H715" s="15">
        <v>40</v>
      </c>
      <c r="I715" s="15">
        <f t="shared" si="37"/>
        <v>73</v>
      </c>
      <c r="J715" s="12">
        <f t="shared" si="38"/>
        <v>1</v>
      </c>
      <c r="K715" s="50">
        <f t="shared" si="40"/>
        <v>4</v>
      </c>
    </row>
    <row r="716" spans="1:11" x14ac:dyDescent="0.3">
      <c r="A716" s="55">
        <v>43563</v>
      </c>
      <c r="B716" s="56" t="s">
        <v>1302</v>
      </c>
      <c r="C716" s="56" t="s">
        <v>627</v>
      </c>
      <c r="D716" s="56"/>
      <c r="E716" s="57">
        <v>3</v>
      </c>
      <c r="F716" s="56" t="s">
        <v>393</v>
      </c>
      <c r="G716" s="59">
        <v>126</v>
      </c>
      <c r="H716" s="59">
        <v>80</v>
      </c>
      <c r="I716" s="59">
        <f t="shared" si="37"/>
        <v>206</v>
      </c>
      <c r="J716" s="57">
        <f t="shared" si="38"/>
        <v>3</v>
      </c>
      <c r="K716" s="50">
        <f t="shared" si="40"/>
        <v>4</v>
      </c>
    </row>
    <row r="717" spans="1:11" x14ac:dyDescent="0.3">
      <c r="A717" s="10">
        <v>43564</v>
      </c>
      <c r="B717" s="11" t="s">
        <v>584</v>
      </c>
      <c r="C717" s="11" t="s">
        <v>585</v>
      </c>
      <c r="D717" s="11">
        <v>74386</v>
      </c>
      <c r="E717" s="12">
        <v>1</v>
      </c>
      <c r="F717" s="53" t="str">
        <f>IF(ISBLANK($D717),"",VLOOKUP($D717,'Boarding Packages'!$A:$H,4,FALSE))</f>
        <v>In/Out Suite Prem</v>
      </c>
      <c r="G717" s="54">
        <f>IF(ISBLANK($D717),0,E717*VLOOKUP($D717,'Boarding Packages'!$A:$H,8,FALSE))</f>
        <v>74</v>
      </c>
      <c r="H717" s="15">
        <v>0</v>
      </c>
      <c r="I717" s="15">
        <f t="shared" ref="I717:I722" si="41">IF(ISBLANK(B717),"",SUM(G717:H717))</f>
        <v>74</v>
      </c>
      <c r="J717" s="12">
        <f t="shared" si="38"/>
        <v>1</v>
      </c>
      <c r="K717" s="50">
        <f t="shared" si="40"/>
        <v>4</v>
      </c>
    </row>
    <row r="718" spans="1:11" x14ac:dyDescent="0.3">
      <c r="A718" s="10">
        <v>43564</v>
      </c>
      <c r="B718" s="11" t="s">
        <v>584</v>
      </c>
      <c r="C718" s="11" t="s">
        <v>585</v>
      </c>
      <c r="D718" s="11">
        <v>73491</v>
      </c>
      <c r="E718" s="12">
        <v>1</v>
      </c>
      <c r="F718" s="53" t="str">
        <f>IF(ISBLANK($D718),"",VLOOKUP($D718,'Boarding Packages'!$A:$H,4,FALSE))</f>
        <v>In/Out Suite Prem</v>
      </c>
      <c r="G718" s="54">
        <f>IF(ISBLANK($D718),0,E718*VLOOKUP($D718,'Boarding Packages'!$A:$H,8,FALSE))</f>
        <v>74</v>
      </c>
      <c r="H718" s="15">
        <v>0</v>
      </c>
      <c r="I718" s="15">
        <f t="shared" si="41"/>
        <v>74</v>
      </c>
      <c r="J718" s="12">
        <f>IF(ISBLANK(B718),"",E718*(IF(LEFT(RIGHT(F718,2),1)="2",2,IF(LEFT(RIGHT(F718,2),1)="3",3,IF(LEFT(RIGHT(F718,2),1)="4",4,1)))))</f>
        <v>1</v>
      </c>
      <c r="K718" s="50">
        <f t="shared" si="40"/>
        <v>4</v>
      </c>
    </row>
    <row r="719" spans="1:11" x14ac:dyDescent="0.3">
      <c r="A719" s="55">
        <v>43564</v>
      </c>
      <c r="B719" s="56" t="s">
        <v>259</v>
      </c>
      <c r="C719" s="56" t="s">
        <v>1310</v>
      </c>
      <c r="D719" s="56">
        <v>67630</v>
      </c>
      <c r="E719" s="57">
        <v>1</v>
      </c>
      <c r="F719" s="61" t="str">
        <f>IF(ISBLANK($D719),"",VLOOKUP($D719,'Boarding Packages'!$A:$H,4,FALSE))</f>
        <v>XL Suite Prem (2)</v>
      </c>
      <c r="G719" s="62">
        <f>IF(ISBLANK($D719),0,E719*VLOOKUP($D719,'Boarding Packages'!$A:$H,8,FALSE))</f>
        <v>106</v>
      </c>
      <c r="H719" s="59">
        <v>0</v>
      </c>
      <c r="I719" s="59">
        <f t="shared" si="41"/>
        <v>106</v>
      </c>
      <c r="J719" s="57">
        <f>IF(ISBLANK(B719),"",E719*(IF(LEFT(RIGHT(F719,2),1)="2",2,IF(LEFT(RIGHT(F719,2),1)="3",3,IF(LEFT(RIGHT(F719,2),1)="4",4,1)))))</f>
        <v>2</v>
      </c>
      <c r="K719" s="50">
        <f t="shared" si="40"/>
        <v>4</v>
      </c>
    </row>
    <row r="720" spans="1:11" x14ac:dyDescent="0.3">
      <c r="A720" s="10">
        <v>43565</v>
      </c>
      <c r="B720" s="11" t="s">
        <v>158</v>
      </c>
      <c r="C720" s="11" t="s">
        <v>527</v>
      </c>
      <c r="D720" s="11">
        <v>73224</v>
      </c>
      <c r="E720" s="12">
        <v>7</v>
      </c>
      <c r="F720" s="53" t="str">
        <f>IF(ISBLANK($D720),"",VLOOKUP($D720,'Boarding Packages'!$A:$H,4,FALSE))</f>
        <v>Std Suite Prem</v>
      </c>
      <c r="G720" s="54">
        <f>IF(ISBLANK($D720),0,E720*VLOOKUP($D720,'Boarding Packages'!$A:$H,8,FALSE))</f>
        <v>357</v>
      </c>
      <c r="H720" s="15">
        <v>0</v>
      </c>
      <c r="I720" s="15">
        <f t="shared" si="41"/>
        <v>357</v>
      </c>
      <c r="J720" s="12">
        <f>IF(ISBLANK(B720),"",E720*(IF(LEFT(RIGHT(F720,2),1)="2",2,IF(LEFT(RIGHT(F720,2),1)="3",3,IF(LEFT(RIGHT(F720,2),1)="4",4,1)))))</f>
        <v>7</v>
      </c>
      <c r="K720" s="50">
        <f t="shared" si="40"/>
        <v>4</v>
      </c>
    </row>
    <row r="721" spans="1:11" x14ac:dyDescent="0.3">
      <c r="A721" s="55">
        <v>43565</v>
      </c>
      <c r="B721" s="56" t="s">
        <v>284</v>
      </c>
      <c r="C721" s="56" t="s">
        <v>1316</v>
      </c>
      <c r="D721" s="56">
        <v>69711</v>
      </c>
      <c r="E721" s="57">
        <v>3</v>
      </c>
      <c r="F721" s="61" t="str">
        <f>IF(ISBLANK($D721),"",VLOOKUP($D721,'Boarding Packages'!$A:$H,4,FALSE))</f>
        <v>Std Suite Prem</v>
      </c>
      <c r="G721" s="62">
        <f>IF(ISBLANK($D721),0,E721*VLOOKUP($D721,'Boarding Packages'!$A:$H,8,FALSE))</f>
        <v>153</v>
      </c>
      <c r="H721" s="59">
        <v>70</v>
      </c>
      <c r="I721" s="59">
        <f t="shared" si="41"/>
        <v>223</v>
      </c>
      <c r="J721" s="57">
        <f>IF(ISBLANK(B721),"",E721*(IF(LEFT(RIGHT(F721,2),1)="2",2,IF(LEFT(RIGHT(F721,2),1)="3",3,IF(LEFT(RIGHT(F721,2),1)="4",4,1)))))</f>
        <v>3</v>
      </c>
      <c r="K721" s="50">
        <f t="shared" si="40"/>
        <v>4</v>
      </c>
    </row>
    <row r="722" spans="1:11" x14ac:dyDescent="0.3">
      <c r="A722" s="10">
        <v>43567</v>
      </c>
      <c r="B722" s="11" t="s">
        <v>281</v>
      </c>
      <c r="C722" s="11" t="s">
        <v>602</v>
      </c>
      <c r="D722" s="11">
        <v>72537</v>
      </c>
      <c r="E722" s="12">
        <v>1</v>
      </c>
      <c r="F722" s="53" t="str">
        <f>IF(ISBLANK($D722),"",VLOOKUP($D722,'Boarding Packages'!$A:$H,4,FALSE))</f>
        <v>XL Suite Prem (2)</v>
      </c>
      <c r="G722" s="54">
        <f>IF(ISBLANK($D722),0,E722*VLOOKUP($D722,'Boarding Packages'!$A:$H,8,FALSE))</f>
        <v>113</v>
      </c>
      <c r="H722" s="15">
        <v>0</v>
      </c>
      <c r="I722" s="15">
        <f t="shared" si="41"/>
        <v>113</v>
      </c>
      <c r="J722" s="12">
        <f>IF(ISBLANK(B722),"",E722*(IF(LEFT(RIGHT(F722,2),1)="2",2,IF(LEFT(RIGHT(F722,2),1)="3",3,IF(LEFT(RIGHT(F722,2),1)="4",4,1)))))</f>
        <v>2</v>
      </c>
      <c r="K722" s="50">
        <f t="shared" si="40"/>
        <v>4</v>
      </c>
    </row>
    <row r="723" spans="1:11" x14ac:dyDescent="0.3">
      <c r="A723" s="10">
        <v>43567</v>
      </c>
      <c r="B723" s="11" t="s">
        <v>511</v>
      </c>
      <c r="C723" s="11" t="s">
        <v>512</v>
      </c>
      <c r="E723" s="12">
        <v>1</v>
      </c>
      <c r="F723" s="11" t="s">
        <v>388</v>
      </c>
      <c r="G723" s="15">
        <v>33</v>
      </c>
      <c r="H723" s="15">
        <v>20</v>
      </c>
      <c r="I723" s="15">
        <f t="shared" si="37"/>
        <v>53</v>
      </c>
      <c r="J723" s="12">
        <f t="shared" si="38"/>
        <v>1</v>
      </c>
      <c r="K723" s="50">
        <f t="shared" si="40"/>
        <v>4</v>
      </c>
    </row>
    <row r="724" spans="1:11" x14ac:dyDescent="0.3">
      <c r="A724" s="10">
        <v>43567</v>
      </c>
      <c r="B724" s="11" t="s">
        <v>1308</v>
      </c>
      <c r="C724" s="11" t="s">
        <v>748</v>
      </c>
      <c r="D724" s="11">
        <v>74674</v>
      </c>
      <c r="E724" s="12">
        <v>2</v>
      </c>
      <c r="F724" s="53" t="str">
        <f>IF(ISBLANK($D724),"",VLOOKUP($D724,'Boarding Packages'!$A:$H,4,FALSE))</f>
        <v>Std Suite Prem</v>
      </c>
      <c r="G724" s="54">
        <f>IF(ISBLANK($D724),0,E724*VLOOKUP($D724,'Boarding Packages'!$A:$H,8,FALSE))</f>
        <v>106</v>
      </c>
      <c r="H724" s="15">
        <v>0</v>
      </c>
      <c r="I724" s="15">
        <f>IF(ISBLANK(B724),"",SUM(G724:H724))</f>
        <v>106</v>
      </c>
      <c r="J724" s="12">
        <f t="shared" si="38"/>
        <v>2</v>
      </c>
      <c r="K724" s="50">
        <f t="shared" si="40"/>
        <v>4</v>
      </c>
    </row>
    <row r="725" spans="1:11" x14ac:dyDescent="0.3">
      <c r="A725" s="55">
        <v>43567</v>
      </c>
      <c r="B725" s="56" t="s">
        <v>210</v>
      </c>
      <c r="C725" s="56" t="s">
        <v>1187</v>
      </c>
      <c r="D725" s="56"/>
      <c r="E725" s="57">
        <v>1</v>
      </c>
      <c r="F725" s="56" t="s">
        <v>410</v>
      </c>
      <c r="G725" s="59">
        <v>63</v>
      </c>
      <c r="H725" s="59">
        <v>80</v>
      </c>
      <c r="I725" s="59">
        <f t="shared" si="37"/>
        <v>143</v>
      </c>
      <c r="J725" s="57">
        <f t="shared" si="38"/>
        <v>2</v>
      </c>
      <c r="K725" s="50">
        <f t="shared" si="40"/>
        <v>4</v>
      </c>
    </row>
    <row r="726" spans="1:11" x14ac:dyDescent="0.3">
      <c r="A726" s="10">
        <v>43568</v>
      </c>
      <c r="B726" s="11" t="s">
        <v>1013</v>
      </c>
      <c r="C726" s="11" t="s">
        <v>483</v>
      </c>
      <c r="E726" s="12">
        <v>1</v>
      </c>
      <c r="F726" s="11" t="s">
        <v>388</v>
      </c>
      <c r="G726" s="15">
        <v>33</v>
      </c>
      <c r="H726" s="15">
        <v>40</v>
      </c>
      <c r="I726" s="15">
        <f t="shared" si="37"/>
        <v>73</v>
      </c>
      <c r="J726" s="12">
        <f t="shared" si="38"/>
        <v>1</v>
      </c>
      <c r="K726" s="50">
        <f t="shared" si="40"/>
        <v>4</v>
      </c>
    </row>
    <row r="727" spans="1:11" x14ac:dyDescent="0.3">
      <c r="A727" s="10">
        <v>43568</v>
      </c>
      <c r="B727" s="11" t="s">
        <v>175</v>
      </c>
      <c r="C727" s="11" t="s">
        <v>433</v>
      </c>
      <c r="E727" s="12">
        <v>2</v>
      </c>
      <c r="F727" s="11" t="s">
        <v>434</v>
      </c>
      <c r="G727" s="15">
        <v>114</v>
      </c>
      <c r="H727" s="15">
        <v>40</v>
      </c>
      <c r="I727" s="15">
        <f t="shared" si="37"/>
        <v>154</v>
      </c>
      <c r="J727" s="12">
        <f t="shared" si="38"/>
        <v>2</v>
      </c>
      <c r="K727" s="50">
        <f t="shared" si="40"/>
        <v>4</v>
      </c>
    </row>
    <row r="728" spans="1:11" x14ac:dyDescent="0.3">
      <c r="A728" s="10">
        <v>43568</v>
      </c>
      <c r="B728" s="11" t="s">
        <v>252</v>
      </c>
      <c r="C728" s="11" t="s">
        <v>396</v>
      </c>
      <c r="D728" s="11">
        <v>73426</v>
      </c>
      <c r="E728" s="12">
        <v>1</v>
      </c>
      <c r="F728" s="53" t="str">
        <f>IF(ISBLANK($D728),"",VLOOKUP($D728,'Boarding Packages'!$A:$H,4,FALSE))</f>
        <v>XL Suite Prem</v>
      </c>
      <c r="G728" s="54">
        <f>IF(ISBLANK($D728),0,E728*VLOOKUP($D728,'Boarding Packages'!$A:$H,8,FALSE))</f>
        <v>59</v>
      </c>
      <c r="H728" s="15">
        <v>0</v>
      </c>
      <c r="I728" s="15">
        <f>IF(ISBLANK(B728),"",SUM(G728:H728))</f>
        <v>59</v>
      </c>
      <c r="J728" s="12">
        <f>IF(ISBLANK(B728),"",E728*(IF(LEFT(RIGHT(F728,2),1)="2",2,IF(LEFT(RIGHT(F728,2),1)="3",3,IF(LEFT(RIGHT(F728,2),1)="4",4,1)))))</f>
        <v>1</v>
      </c>
      <c r="K728" s="50">
        <f t="shared" si="40"/>
        <v>4</v>
      </c>
    </row>
    <row r="729" spans="1:11" x14ac:dyDescent="0.3">
      <c r="A729" s="10">
        <v>43568</v>
      </c>
      <c r="B729" s="11" t="s">
        <v>299</v>
      </c>
      <c r="C729" s="11" t="s">
        <v>504</v>
      </c>
      <c r="D729" s="11">
        <v>72616</v>
      </c>
      <c r="E729" s="12">
        <v>1</v>
      </c>
      <c r="F729" s="53" t="str">
        <f>IF(ISBLANK($D729),"",VLOOKUP($D729,'Boarding Packages'!$A:$H,4,FALSE))</f>
        <v>Std Suite Prem</v>
      </c>
      <c r="G729" s="54">
        <f>IF(ISBLANK($D729),0,E729*VLOOKUP($D729,'Boarding Packages'!$A:$H,8,FALSE))</f>
        <v>53</v>
      </c>
      <c r="H729" s="15">
        <v>0</v>
      </c>
      <c r="I729" s="15">
        <f>IF(ISBLANK(B729),"",SUM(G729:H729))</f>
        <v>53</v>
      </c>
      <c r="J729" s="12">
        <f>IF(ISBLANK(B729),"",E729*(IF(LEFT(RIGHT(F729,2),1)="2",2,IF(LEFT(RIGHT(F729,2),1)="3",3,IF(LEFT(RIGHT(F729,2),1)="4",4,1)))))</f>
        <v>1</v>
      </c>
      <c r="K729" s="50">
        <f t="shared" si="40"/>
        <v>4</v>
      </c>
    </row>
    <row r="730" spans="1:11" x14ac:dyDescent="0.3">
      <c r="A730" s="10">
        <v>43568</v>
      </c>
      <c r="B730" s="11" t="s">
        <v>1323</v>
      </c>
      <c r="C730" s="11" t="s">
        <v>438</v>
      </c>
      <c r="D730" s="11">
        <v>71815</v>
      </c>
      <c r="E730" s="12">
        <v>1</v>
      </c>
      <c r="F730" s="53" t="str">
        <f>IF(ISBLANK($D730),"",VLOOKUP($D730,'Boarding Packages'!$A:$H,4,FALSE))</f>
        <v>Std Suite Prem</v>
      </c>
      <c r="G730" s="54">
        <f>IF(ISBLANK($D730),0,E730*VLOOKUP($D730,'Boarding Packages'!$A:$H,8,FALSE))</f>
        <v>53</v>
      </c>
      <c r="H730" s="15">
        <v>0</v>
      </c>
      <c r="I730" s="15">
        <f>IF(ISBLANK(B730),"",SUM(G730:H730))</f>
        <v>53</v>
      </c>
      <c r="J730" s="12">
        <f>IF(ISBLANK(B730),"",E730*(IF(LEFT(RIGHT(F730,2),1)="2",2,IF(LEFT(RIGHT(F730,2),1)="3",3,IF(LEFT(RIGHT(F730,2),1)="4",4,1)))))</f>
        <v>1</v>
      </c>
      <c r="K730" s="50">
        <f t="shared" si="40"/>
        <v>4</v>
      </c>
    </row>
    <row r="731" spans="1:11" x14ac:dyDescent="0.3">
      <c r="A731" s="10">
        <v>43568</v>
      </c>
      <c r="B731" s="11" t="s">
        <v>1324</v>
      </c>
      <c r="C731" s="11" t="s">
        <v>638</v>
      </c>
      <c r="D731" s="11">
        <v>74418</v>
      </c>
      <c r="E731" s="12">
        <v>7</v>
      </c>
      <c r="F731" s="53" t="str">
        <f>IF(ISBLANK($D731),"",VLOOKUP($D731,'Boarding Packages'!$A:$H,4,FALSE))</f>
        <v>In/Out Suite Prem</v>
      </c>
      <c r="G731" s="54">
        <f>IF(ISBLANK($D731),0,E731*VLOOKUP($D731,'Boarding Packages'!$A:$H,8,FALSE))</f>
        <v>518</v>
      </c>
      <c r="H731" s="15">
        <v>0</v>
      </c>
      <c r="I731" s="15">
        <f>IF(ISBLANK(B731),"",SUM(G731:H731))</f>
        <v>518</v>
      </c>
      <c r="J731" s="12">
        <f>IF(ISBLANK(B731),"",E731*(IF(LEFT(RIGHT(F731,2),1)="2",2,IF(LEFT(RIGHT(F731,2),1)="3",3,IF(LEFT(RIGHT(F731,2),1)="4",4,1)))))</f>
        <v>7</v>
      </c>
      <c r="K731" s="50">
        <f t="shared" si="40"/>
        <v>4</v>
      </c>
    </row>
    <row r="732" spans="1:11" x14ac:dyDescent="0.3">
      <c r="A732" s="55">
        <v>43568</v>
      </c>
      <c r="B732" s="56" t="s">
        <v>1324</v>
      </c>
      <c r="C732" s="56" t="s">
        <v>638</v>
      </c>
      <c r="D732" s="56"/>
      <c r="E732" s="57">
        <v>1</v>
      </c>
      <c r="F732" s="56" t="s">
        <v>434</v>
      </c>
      <c r="G732" s="59">
        <v>57</v>
      </c>
      <c r="H732" s="59">
        <v>20</v>
      </c>
      <c r="I732" s="59">
        <f t="shared" si="37"/>
        <v>77</v>
      </c>
      <c r="J732" s="57">
        <f t="shared" si="38"/>
        <v>1</v>
      </c>
      <c r="K732" s="50">
        <f t="shared" si="40"/>
        <v>4</v>
      </c>
    </row>
    <row r="733" spans="1:11" x14ac:dyDescent="0.3">
      <c r="A733" s="10">
        <v>43569</v>
      </c>
      <c r="B733" s="11" t="s">
        <v>279</v>
      </c>
      <c r="C733" s="11" t="s">
        <v>1325</v>
      </c>
      <c r="D733" s="11">
        <v>58989</v>
      </c>
      <c r="E733" s="12">
        <v>3</v>
      </c>
      <c r="F733" s="53" t="str">
        <f>IF(ISBLANK($D733),"",VLOOKUP($D733,'Boarding Packages'!$A:$H,4,FALSE))</f>
        <v>In/Out Suite Prem (2)</v>
      </c>
      <c r="G733" s="54">
        <f>IF(ISBLANK($D733),0,E733*VLOOKUP($D733,'Boarding Packages'!$A:$H,8,FALSE))</f>
        <v>345</v>
      </c>
      <c r="H733" s="15">
        <v>0</v>
      </c>
      <c r="I733" s="15">
        <f>IF(ISBLANK(B733),"",SUM(G733:H733))</f>
        <v>345</v>
      </c>
      <c r="J733" s="12">
        <f t="shared" si="38"/>
        <v>6</v>
      </c>
      <c r="K733" s="50">
        <f t="shared" si="40"/>
        <v>4</v>
      </c>
    </row>
    <row r="734" spans="1:11" x14ac:dyDescent="0.3">
      <c r="A734" s="10">
        <v>43569</v>
      </c>
      <c r="B734" s="11" t="s">
        <v>279</v>
      </c>
      <c r="C734" s="11" t="s">
        <v>1325</v>
      </c>
      <c r="D734" s="11">
        <v>74477</v>
      </c>
      <c r="E734" s="12">
        <v>5</v>
      </c>
      <c r="F734" s="53" t="str">
        <f>IF(ISBLANK($D734),"",VLOOKUP($D734,'Boarding Packages'!$A:$H,4,FALSE))</f>
        <v>In/Out Suite Prem (2)</v>
      </c>
      <c r="G734" s="54">
        <f>IF(ISBLANK($D734),0,E734*VLOOKUP($D734,'Boarding Packages'!$A:$H,8,FALSE))</f>
        <v>635</v>
      </c>
      <c r="H734" s="15">
        <v>0</v>
      </c>
      <c r="I734" s="15">
        <f>IF(ISBLANK(B734),"",SUM(G734:H734))</f>
        <v>635</v>
      </c>
      <c r="J734" s="12">
        <f>IF(ISBLANK(B734),"",E734*(IF(LEFT(RIGHT(F734,2),1)="2",2,IF(LEFT(RIGHT(F734,2),1)="3",3,IF(LEFT(RIGHT(F734,2),1)="4",4,1)))))</f>
        <v>10</v>
      </c>
      <c r="K734" s="50">
        <f t="shared" si="40"/>
        <v>4</v>
      </c>
    </row>
    <row r="735" spans="1:11" x14ac:dyDescent="0.3">
      <c r="A735" s="10">
        <v>43569</v>
      </c>
      <c r="B735" s="11" t="s">
        <v>1311</v>
      </c>
      <c r="C735" s="11" t="s">
        <v>1312</v>
      </c>
      <c r="E735" s="12">
        <v>2</v>
      </c>
      <c r="F735" s="11" t="s">
        <v>388</v>
      </c>
      <c r="G735" s="15">
        <v>66</v>
      </c>
      <c r="H735" s="15">
        <v>60</v>
      </c>
      <c r="I735" s="15">
        <f t="shared" si="37"/>
        <v>126</v>
      </c>
      <c r="J735" s="12">
        <f t="shared" si="38"/>
        <v>2</v>
      </c>
      <c r="K735" s="50">
        <f t="shared" si="40"/>
        <v>4</v>
      </c>
    </row>
    <row r="736" spans="1:11" x14ac:dyDescent="0.3">
      <c r="A736" s="10">
        <v>43569</v>
      </c>
      <c r="B736" s="11" t="s">
        <v>1284</v>
      </c>
      <c r="C736" s="11" t="s">
        <v>1285</v>
      </c>
      <c r="E736" s="12">
        <v>2</v>
      </c>
      <c r="F736" s="11" t="s">
        <v>407</v>
      </c>
      <c r="G736" s="15">
        <v>144</v>
      </c>
      <c r="H736" s="15">
        <v>80</v>
      </c>
      <c r="I736" s="15">
        <f t="shared" si="37"/>
        <v>224</v>
      </c>
      <c r="J736" s="12">
        <f t="shared" si="38"/>
        <v>4</v>
      </c>
      <c r="K736" s="50">
        <f t="shared" si="40"/>
        <v>4</v>
      </c>
    </row>
    <row r="737" spans="1:20" x14ac:dyDescent="0.3">
      <c r="A737" s="10">
        <v>43569</v>
      </c>
      <c r="B737" s="11" t="s">
        <v>429</v>
      </c>
      <c r="C737" s="11" t="s">
        <v>430</v>
      </c>
      <c r="E737" s="12">
        <v>1</v>
      </c>
      <c r="F737" s="11" t="s">
        <v>393</v>
      </c>
      <c r="G737" s="15">
        <v>42</v>
      </c>
      <c r="H737" s="15">
        <v>40</v>
      </c>
      <c r="I737" s="15">
        <f t="shared" si="37"/>
        <v>82</v>
      </c>
      <c r="J737" s="12">
        <f t="shared" si="38"/>
        <v>1</v>
      </c>
      <c r="K737" s="50">
        <f t="shared" si="40"/>
        <v>4</v>
      </c>
    </row>
    <row r="738" spans="1:20" x14ac:dyDescent="0.3">
      <c r="A738" s="10">
        <v>43569</v>
      </c>
      <c r="B738" s="11" t="s">
        <v>117</v>
      </c>
      <c r="C738" s="11" t="s">
        <v>1069</v>
      </c>
      <c r="E738" s="12">
        <v>1</v>
      </c>
      <c r="F738" s="11" t="s">
        <v>388</v>
      </c>
      <c r="G738" s="15">
        <v>33</v>
      </c>
      <c r="H738" s="15">
        <v>40</v>
      </c>
      <c r="I738" s="15">
        <f t="shared" si="37"/>
        <v>73</v>
      </c>
      <c r="J738" s="12">
        <f t="shared" si="38"/>
        <v>1</v>
      </c>
      <c r="K738" s="50">
        <f t="shared" si="40"/>
        <v>4</v>
      </c>
    </row>
    <row r="739" spans="1:20" x14ac:dyDescent="0.3">
      <c r="A739" s="10">
        <v>43569</v>
      </c>
      <c r="B739" s="11" t="s">
        <v>364</v>
      </c>
      <c r="C739" s="11" t="s">
        <v>610</v>
      </c>
      <c r="D739" s="11">
        <v>74675</v>
      </c>
      <c r="E739" s="12">
        <v>4</v>
      </c>
      <c r="F739" s="53" t="str">
        <f>IF(ISBLANK($D739),"",VLOOKUP($D739,'Boarding Packages'!$A:$H,4,FALSE))</f>
        <v>Std Suite Prem</v>
      </c>
      <c r="G739" s="54">
        <f>IF(ISBLANK($D739),0,E739*VLOOKUP($D739,'Boarding Packages'!$A:$H,8,FALSE))</f>
        <v>212</v>
      </c>
      <c r="H739" s="15">
        <v>0</v>
      </c>
      <c r="I739" s="15">
        <f>IF(ISBLANK(B739),"",SUM(G739:H739))</f>
        <v>212</v>
      </c>
      <c r="J739" s="12">
        <f t="shared" si="38"/>
        <v>4</v>
      </c>
      <c r="K739" s="50">
        <f t="shared" si="40"/>
        <v>4</v>
      </c>
      <c r="R739" s="52">
        <f>INT(($S739-$S$2)/7)+1</f>
        <v>24</v>
      </c>
      <c r="S739" s="10">
        <v>43629</v>
      </c>
      <c r="T739" s="7">
        <f>IFERROR(VLOOKUP((S739-1),'Boarding Tallies'!$U$1:$W$71,3,FALSE),0)</f>
        <v>20</v>
      </c>
    </row>
    <row r="740" spans="1:20" x14ac:dyDescent="0.3">
      <c r="A740" s="10">
        <v>43569</v>
      </c>
      <c r="B740" s="11" t="s">
        <v>1305</v>
      </c>
      <c r="C740" s="11" t="s">
        <v>1306</v>
      </c>
      <c r="E740" s="12">
        <v>1</v>
      </c>
      <c r="F740" s="11" t="s">
        <v>388</v>
      </c>
      <c r="G740" s="15">
        <v>33</v>
      </c>
      <c r="H740" s="15">
        <v>20</v>
      </c>
      <c r="I740" s="15">
        <f t="shared" si="37"/>
        <v>53</v>
      </c>
      <c r="J740" s="12">
        <f t="shared" si="38"/>
        <v>1</v>
      </c>
      <c r="K740" s="50">
        <f t="shared" si="40"/>
        <v>4</v>
      </c>
    </row>
    <row r="741" spans="1:20" x14ac:dyDescent="0.3">
      <c r="A741" s="10">
        <v>43569</v>
      </c>
      <c r="B741" s="11" t="s">
        <v>1065</v>
      </c>
      <c r="C741" s="11" t="s">
        <v>1066</v>
      </c>
      <c r="E741" s="12">
        <v>2</v>
      </c>
      <c r="F741" s="11" t="s">
        <v>388</v>
      </c>
      <c r="G741" s="15">
        <v>66</v>
      </c>
      <c r="H741" s="15">
        <v>20</v>
      </c>
      <c r="I741" s="15">
        <f t="shared" si="37"/>
        <v>86</v>
      </c>
      <c r="J741" s="12">
        <f t="shared" si="38"/>
        <v>2</v>
      </c>
      <c r="K741" s="50">
        <f t="shared" si="40"/>
        <v>4</v>
      </c>
    </row>
    <row r="742" spans="1:20" x14ac:dyDescent="0.3">
      <c r="A742" s="10">
        <v>43569</v>
      </c>
      <c r="B742" s="11" t="s">
        <v>174</v>
      </c>
      <c r="C742" s="11" t="s">
        <v>1244</v>
      </c>
      <c r="D742" s="11">
        <v>61388</v>
      </c>
      <c r="E742" s="12">
        <v>3</v>
      </c>
      <c r="F742" s="53" t="str">
        <f>IF(ISBLANK($D742),"",VLOOKUP($D742,'Boarding Packages'!$A:$H,4,FALSE))</f>
        <v>Std Suite Prem</v>
      </c>
      <c r="G742" s="54">
        <f>IF(ISBLANK($D742),0,E742*VLOOKUP($D742,'Boarding Packages'!$A:$H,8,FALSE))</f>
        <v>144</v>
      </c>
      <c r="H742" s="15">
        <f>24+27</f>
        <v>51</v>
      </c>
      <c r="I742" s="15">
        <f>IF(ISBLANK(B742),"",SUM(G742:H742))</f>
        <v>195</v>
      </c>
      <c r="J742" s="12">
        <f t="shared" si="38"/>
        <v>3</v>
      </c>
      <c r="K742" s="50">
        <f t="shared" si="40"/>
        <v>4</v>
      </c>
    </row>
    <row r="743" spans="1:20" x14ac:dyDescent="0.3">
      <c r="A743" s="55">
        <v>43569</v>
      </c>
      <c r="B743" s="56" t="s">
        <v>556</v>
      </c>
      <c r="C743" s="56" t="s">
        <v>557</v>
      </c>
      <c r="D743" s="56"/>
      <c r="E743" s="57">
        <v>1</v>
      </c>
      <c r="F743" s="56" t="s">
        <v>388</v>
      </c>
      <c r="G743" s="59">
        <v>33</v>
      </c>
      <c r="H743" s="59">
        <v>40</v>
      </c>
      <c r="I743" s="59">
        <f t="shared" si="37"/>
        <v>73</v>
      </c>
      <c r="J743" s="57">
        <f t="shared" si="38"/>
        <v>1</v>
      </c>
      <c r="K743" s="50">
        <f t="shared" si="40"/>
        <v>4</v>
      </c>
    </row>
    <row r="744" spans="1:20" x14ac:dyDescent="0.3">
      <c r="A744" s="10">
        <v>43570</v>
      </c>
      <c r="B744" s="11" t="s">
        <v>1186</v>
      </c>
      <c r="C744" s="11" t="s">
        <v>1327</v>
      </c>
      <c r="E744" s="12">
        <v>5</v>
      </c>
      <c r="F744" s="11" t="s">
        <v>388</v>
      </c>
      <c r="G744" s="15">
        <v>165</v>
      </c>
      <c r="H744" s="15">
        <v>120</v>
      </c>
      <c r="I744" s="15">
        <f t="shared" si="37"/>
        <v>285</v>
      </c>
      <c r="J744" s="12">
        <f t="shared" si="38"/>
        <v>5</v>
      </c>
      <c r="K744" s="50">
        <f t="shared" si="40"/>
        <v>4</v>
      </c>
    </row>
    <row r="745" spans="1:20" x14ac:dyDescent="0.3">
      <c r="A745" s="10">
        <v>43570</v>
      </c>
      <c r="B745" s="11" t="s">
        <v>1330</v>
      </c>
      <c r="C745" s="11" t="s">
        <v>396</v>
      </c>
      <c r="E745" s="12">
        <v>3</v>
      </c>
      <c r="F745" s="11" t="s">
        <v>388</v>
      </c>
      <c r="G745" s="15">
        <v>99</v>
      </c>
      <c r="H745" s="15">
        <v>60</v>
      </c>
      <c r="I745" s="15">
        <f t="shared" si="37"/>
        <v>159</v>
      </c>
      <c r="J745" s="12">
        <f t="shared" si="38"/>
        <v>3</v>
      </c>
      <c r="K745" s="50">
        <f t="shared" si="40"/>
        <v>4</v>
      </c>
    </row>
    <row r="746" spans="1:20" x14ac:dyDescent="0.3">
      <c r="A746" s="10">
        <v>43570</v>
      </c>
      <c r="B746" s="11" t="s">
        <v>170</v>
      </c>
      <c r="C746" s="11" t="s">
        <v>710</v>
      </c>
      <c r="D746" s="11">
        <v>61431</v>
      </c>
      <c r="E746" s="12">
        <v>1</v>
      </c>
      <c r="F746" s="53" t="str">
        <f>IF(ISBLANK($D746),"",VLOOKUP($D746,'Boarding Packages'!$A:$H,4,FALSE))</f>
        <v>Std Suite Prem</v>
      </c>
      <c r="G746" s="54">
        <f>IF(ISBLANK($D746),0,E746*VLOOKUP($D746,'Boarding Packages'!$A:$H,8,FALSE))</f>
        <v>48</v>
      </c>
      <c r="I746" s="15">
        <f>IF(ISBLANK(B746),"",SUM(G746:H746))</f>
        <v>48</v>
      </c>
      <c r="J746" s="12">
        <f>IF(ISBLANK(B746),"",E746*(IF(LEFT(RIGHT(F746,2),1)="2",2,IF(LEFT(RIGHT(F746,2),1)="3",3,IF(LEFT(RIGHT(F746,2),1)="4",4,1)))))</f>
        <v>1</v>
      </c>
      <c r="K746" s="50">
        <f t="shared" si="40"/>
        <v>4</v>
      </c>
    </row>
    <row r="747" spans="1:20" x14ac:dyDescent="0.3">
      <c r="A747" s="10">
        <v>43570</v>
      </c>
      <c r="B747" s="11" t="s">
        <v>470</v>
      </c>
      <c r="C747" s="11" t="s">
        <v>471</v>
      </c>
      <c r="E747" s="12">
        <v>4</v>
      </c>
      <c r="F747" s="11" t="s">
        <v>393</v>
      </c>
      <c r="G747" s="15">
        <v>168</v>
      </c>
      <c r="H747" s="15">
        <f>80+100</f>
        <v>180</v>
      </c>
      <c r="I747" s="15">
        <f t="shared" si="37"/>
        <v>348</v>
      </c>
      <c r="J747" s="12">
        <f t="shared" si="38"/>
        <v>4</v>
      </c>
      <c r="K747" s="50">
        <f t="shared" si="40"/>
        <v>4</v>
      </c>
    </row>
    <row r="748" spans="1:20" x14ac:dyDescent="0.3">
      <c r="A748" s="10">
        <v>43570</v>
      </c>
      <c r="B748" s="11" t="s">
        <v>599</v>
      </c>
      <c r="C748" s="11" t="s">
        <v>600</v>
      </c>
      <c r="E748" s="12">
        <v>4</v>
      </c>
      <c r="F748" s="11" t="s">
        <v>388</v>
      </c>
      <c r="G748" s="15">
        <v>132</v>
      </c>
      <c r="H748" s="15">
        <v>60</v>
      </c>
      <c r="I748" s="15">
        <f t="shared" si="37"/>
        <v>192</v>
      </c>
      <c r="J748" s="12">
        <f t="shared" si="38"/>
        <v>4</v>
      </c>
      <c r="K748" s="50">
        <f t="shared" si="40"/>
        <v>4</v>
      </c>
    </row>
    <row r="749" spans="1:20" x14ac:dyDescent="0.3">
      <c r="A749" s="10">
        <v>43570</v>
      </c>
      <c r="B749" s="11" t="s">
        <v>1147</v>
      </c>
      <c r="C749" s="11" t="s">
        <v>1148</v>
      </c>
      <c r="E749" s="12">
        <v>3</v>
      </c>
      <c r="F749" s="11" t="s">
        <v>393</v>
      </c>
      <c r="G749" s="15">
        <v>216</v>
      </c>
      <c r="H749" s="15">
        <v>120</v>
      </c>
      <c r="I749" s="15">
        <f t="shared" si="37"/>
        <v>336</v>
      </c>
      <c r="J749" s="12">
        <f t="shared" si="38"/>
        <v>3</v>
      </c>
      <c r="K749" s="50">
        <f t="shared" si="40"/>
        <v>4</v>
      </c>
    </row>
    <row r="750" spans="1:20" x14ac:dyDescent="0.3">
      <c r="A750" s="10">
        <v>43570</v>
      </c>
      <c r="B750" s="11" t="s">
        <v>197</v>
      </c>
      <c r="C750" s="11" t="s">
        <v>1331</v>
      </c>
      <c r="D750" s="11">
        <v>73401</v>
      </c>
      <c r="E750" s="12">
        <v>7</v>
      </c>
      <c r="F750" s="53" t="str">
        <f>IF(ISBLANK($D750),"",VLOOKUP($D750,'Boarding Packages'!$A:$H,4,FALSE))</f>
        <v>Std Suite Prem</v>
      </c>
      <c r="G750" s="54">
        <f>IF(ISBLANK($D750),0,E750*VLOOKUP($D750,'Boarding Packages'!$A:$H,8,FALSE))</f>
        <v>371</v>
      </c>
      <c r="I750" s="15">
        <f>IF(ISBLANK(B750),"",SUM(G750:H750))</f>
        <v>371</v>
      </c>
      <c r="J750" s="12">
        <f t="shared" si="38"/>
        <v>7</v>
      </c>
      <c r="K750" s="50">
        <f t="shared" si="40"/>
        <v>4</v>
      </c>
    </row>
    <row r="751" spans="1:20" x14ac:dyDescent="0.3">
      <c r="A751" s="55">
        <v>43570</v>
      </c>
      <c r="B751" s="56" t="s">
        <v>246</v>
      </c>
      <c r="C751" s="56" t="s">
        <v>651</v>
      </c>
      <c r="D751" s="56"/>
      <c r="E751" s="57">
        <v>5</v>
      </c>
      <c r="F751" s="56" t="s">
        <v>410</v>
      </c>
      <c r="G751" s="59">
        <v>315</v>
      </c>
      <c r="H751" s="59">
        <v>240</v>
      </c>
      <c r="I751" s="59">
        <f t="shared" si="37"/>
        <v>555</v>
      </c>
      <c r="J751" s="57">
        <f t="shared" si="38"/>
        <v>10</v>
      </c>
      <c r="K751" s="50">
        <f t="shared" si="40"/>
        <v>4</v>
      </c>
    </row>
    <row r="752" spans="1:20" x14ac:dyDescent="0.3">
      <c r="A752" s="10">
        <v>43571</v>
      </c>
      <c r="B752" s="11" t="s">
        <v>1339</v>
      </c>
      <c r="C752" s="11" t="s">
        <v>597</v>
      </c>
      <c r="D752" s="11">
        <v>74217</v>
      </c>
      <c r="E752" s="12">
        <v>3</v>
      </c>
      <c r="F752" s="53" t="str">
        <f>IF(ISBLANK($D752),"",VLOOKUP($D752,'Boarding Packages'!$A:$H,4,FALSE))</f>
        <v>XL Suite Prem (2)</v>
      </c>
      <c r="G752" s="54">
        <f>IF(ISBLANK($D752),0,E752*VLOOKUP($D752,'Boarding Packages'!$A:$H,8,FALSE))</f>
        <v>327</v>
      </c>
      <c r="I752" s="15">
        <f>IF(ISBLANK(B752),"",SUM(G752:H752))</f>
        <v>327</v>
      </c>
      <c r="J752" s="12">
        <f>IF(ISBLANK(B752),"",E752*(IF(LEFT(RIGHT(F752,2),1)="2",2,IF(LEFT(RIGHT(F752,2),1)="3",3,IF(LEFT(RIGHT(F752,2),1)="4",4,1)))))</f>
        <v>6</v>
      </c>
      <c r="K752" s="50">
        <f t="shared" si="40"/>
        <v>4</v>
      </c>
    </row>
    <row r="753" spans="1:11" x14ac:dyDescent="0.3">
      <c r="A753" s="55">
        <v>43571</v>
      </c>
      <c r="B753" s="56" t="s">
        <v>1175</v>
      </c>
      <c r="C753" s="56" t="s">
        <v>1176</v>
      </c>
      <c r="D753" s="56"/>
      <c r="E753" s="57">
        <v>5</v>
      </c>
      <c r="F753" s="56" t="s">
        <v>388</v>
      </c>
      <c r="G753" s="59">
        <v>165</v>
      </c>
      <c r="H753" s="59">
        <v>0</v>
      </c>
      <c r="I753" s="59">
        <f t="shared" ref="I753:I813" si="42">IF(ISBLANK(B753),"",SUM(G753:H753))</f>
        <v>165</v>
      </c>
      <c r="J753" s="57">
        <f t="shared" ref="J753:J814" si="43">IF(ISBLANK(B753),"",E753*(IF(LEFT(RIGHT(F753,2),1)="2",2,IF(LEFT(RIGHT(F753,2),1)="3",3,IF(LEFT(RIGHT(F753,2),1)="4",4,1)))))</f>
        <v>5</v>
      </c>
      <c r="K753" s="50">
        <f t="shared" si="40"/>
        <v>4</v>
      </c>
    </row>
    <row r="754" spans="1:11" x14ac:dyDescent="0.3">
      <c r="A754" s="10">
        <v>43572</v>
      </c>
      <c r="B754" s="11" t="s">
        <v>1064</v>
      </c>
      <c r="C754" s="11" t="s">
        <v>592</v>
      </c>
      <c r="E754" s="12">
        <v>2</v>
      </c>
      <c r="F754" s="11" t="s">
        <v>388</v>
      </c>
      <c r="G754" s="15">
        <v>66</v>
      </c>
      <c r="H754" s="15">
        <v>40</v>
      </c>
      <c r="I754" s="15">
        <f t="shared" si="42"/>
        <v>106</v>
      </c>
      <c r="J754" s="12">
        <f t="shared" si="43"/>
        <v>2</v>
      </c>
      <c r="K754" s="50">
        <f t="shared" si="40"/>
        <v>4</v>
      </c>
    </row>
    <row r="755" spans="1:11" x14ac:dyDescent="0.3">
      <c r="A755" s="55">
        <v>43572</v>
      </c>
      <c r="B755" s="56" t="s">
        <v>153</v>
      </c>
      <c r="C755" s="56" t="s">
        <v>1315</v>
      </c>
      <c r="D755" s="56">
        <v>60384</v>
      </c>
      <c r="E755" s="57">
        <v>2</v>
      </c>
      <c r="F755" s="61" t="str">
        <f>IF(ISBLANK($D755),"",VLOOKUP($D755,'Boarding Packages'!$A:$H,4,FALSE))</f>
        <v>Std Suite Prem</v>
      </c>
      <c r="G755" s="62">
        <f>IF(ISBLANK($D755),0,E755*VLOOKUP($D755,'Boarding Packages'!$A:$H,8,FALSE))</f>
        <v>100</v>
      </c>
      <c r="H755" s="59"/>
      <c r="I755" s="59">
        <f>IF(ISBLANK(B755),"",SUM(G755:H755))</f>
        <v>100</v>
      </c>
      <c r="J755" s="57">
        <f t="shared" si="43"/>
        <v>2</v>
      </c>
      <c r="K755" s="50">
        <f t="shared" si="40"/>
        <v>4</v>
      </c>
    </row>
    <row r="756" spans="1:11" x14ac:dyDescent="0.3">
      <c r="A756" s="10">
        <v>43573</v>
      </c>
      <c r="B756" s="11" t="s">
        <v>1349</v>
      </c>
      <c r="C756" s="11" t="s">
        <v>1350</v>
      </c>
      <c r="E756" s="12">
        <v>10</v>
      </c>
      <c r="F756" s="11" t="s">
        <v>410</v>
      </c>
      <c r="G756" s="15">
        <v>630</v>
      </c>
      <c r="H756" s="15">
        <v>0</v>
      </c>
      <c r="I756" s="15">
        <f t="shared" si="42"/>
        <v>630</v>
      </c>
      <c r="J756" s="12">
        <f t="shared" si="43"/>
        <v>20</v>
      </c>
      <c r="K756" s="50">
        <f t="shared" si="40"/>
        <v>4</v>
      </c>
    </row>
    <row r="757" spans="1:11" x14ac:dyDescent="0.3">
      <c r="A757" s="10">
        <v>43573</v>
      </c>
      <c r="B757" s="11" t="s">
        <v>1351</v>
      </c>
      <c r="C757" s="11" t="s">
        <v>497</v>
      </c>
      <c r="E757" s="12">
        <v>6</v>
      </c>
      <c r="F757" s="11" t="s">
        <v>393</v>
      </c>
      <c r="G757" s="15">
        <v>252</v>
      </c>
      <c r="H757" s="15">
        <v>40</v>
      </c>
      <c r="I757" s="15">
        <f t="shared" si="42"/>
        <v>292</v>
      </c>
      <c r="J757" s="12">
        <f t="shared" si="43"/>
        <v>6</v>
      </c>
      <c r="K757" s="50">
        <f t="shared" si="40"/>
        <v>4</v>
      </c>
    </row>
    <row r="758" spans="1:11" x14ac:dyDescent="0.3">
      <c r="A758" s="10">
        <v>43573</v>
      </c>
      <c r="B758" s="11" t="s">
        <v>1063</v>
      </c>
      <c r="C758" s="11" t="s">
        <v>801</v>
      </c>
      <c r="D758" s="11">
        <v>74721</v>
      </c>
      <c r="E758" s="12">
        <v>7</v>
      </c>
      <c r="F758" s="53" t="str">
        <f>IF(ISBLANK($D758),"",VLOOKUP($D758,'Boarding Packages'!$A:$H,4,FALSE))</f>
        <v>Std Suite Prem</v>
      </c>
      <c r="G758" s="54">
        <f>IF(ISBLANK($D758),0,E758*VLOOKUP($D758,'Boarding Packages'!$A:$H,8,FALSE))</f>
        <v>371</v>
      </c>
      <c r="I758" s="15">
        <f>IF(ISBLANK(B758),"",SUM(G758:H758))</f>
        <v>371</v>
      </c>
      <c r="J758" s="12">
        <f t="shared" si="43"/>
        <v>7</v>
      </c>
      <c r="K758" s="50">
        <f t="shared" si="40"/>
        <v>4</v>
      </c>
    </row>
    <row r="759" spans="1:11" x14ac:dyDescent="0.3">
      <c r="A759" s="55">
        <v>43573</v>
      </c>
      <c r="B759" s="56" t="s">
        <v>359</v>
      </c>
      <c r="C759" s="56" t="s">
        <v>492</v>
      </c>
      <c r="D759" s="56">
        <v>72155</v>
      </c>
      <c r="E759" s="57">
        <v>3</v>
      </c>
      <c r="F759" s="61" t="str">
        <f>IF(ISBLANK($D759),"",VLOOKUP($D759,'Boarding Packages'!$A:$H,4,FALSE))</f>
        <v>Std Suite Prem</v>
      </c>
      <c r="G759" s="62">
        <f>IF(ISBLANK($D759),0,E759*VLOOKUP($D759,'Boarding Packages'!$A:$H,8,FALSE))</f>
        <v>153</v>
      </c>
      <c r="H759" s="59"/>
      <c r="I759" s="59">
        <f>IF(ISBLANK(B759),"",SUM(G759:H759))</f>
        <v>153</v>
      </c>
      <c r="J759" s="57">
        <f>IF(ISBLANK(B759),"",E759*(IF(LEFT(RIGHT(F759,2),1)="2",2,IF(LEFT(RIGHT(F759,2),1)="3",3,IF(LEFT(RIGHT(F759,2),1)="4",4,1)))))</f>
        <v>3</v>
      </c>
      <c r="K759" s="50">
        <f t="shared" si="40"/>
        <v>4</v>
      </c>
    </row>
    <row r="760" spans="1:11" x14ac:dyDescent="0.3">
      <c r="A760" s="10">
        <v>43574</v>
      </c>
      <c r="B760" s="11" t="s">
        <v>119</v>
      </c>
      <c r="C760" s="11" t="s">
        <v>692</v>
      </c>
      <c r="E760" s="12">
        <v>2</v>
      </c>
      <c r="F760" s="11" t="s">
        <v>393</v>
      </c>
      <c r="G760" s="15">
        <v>84</v>
      </c>
      <c r="H760" s="15">
        <v>40</v>
      </c>
      <c r="I760" s="15">
        <f t="shared" si="42"/>
        <v>124</v>
      </c>
      <c r="J760" s="12">
        <f t="shared" si="43"/>
        <v>2</v>
      </c>
      <c r="K760" s="50">
        <f t="shared" si="40"/>
        <v>4</v>
      </c>
    </row>
    <row r="761" spans="1:11" x14ac:dyDescent="0.3">
      <c r="A761" s="55">
        <v>43574</v>
      </c>
      <c r="B761" s="56" t="s">
        <v>1072</v>
      </c>
      <c r="C761" s="56" t="s">
        <v>1357</v>
      </c>
      <c r="D761" s="56" t="s">
        <v>1009</v>
      </c>
      <c r="E761" s="57">
        <v>1</v>
      </c>
      <c r="F761" s="56" t="s">
        <v>393</v>
      </c>
      <c r="G761" s="59">
        <v>42</v>
      </c>
      <c r="H761" s="59">
        <v>40</v>
      </c>
      <c r="I761" s="59">
        <f t="shared" si="42"/>
        <v>82</v>
      </c>
      <c r="J761" s="57">
        <f t="shared" si="43"/>
        <v>1</v>
      </c>
      <c r="K761" s="50">
        <f t="shared" si="40"/>
        <v>4</v>
      </c>
    </row>
    <row r="762" spans="1:11" x14ac:dyDescent="0.3">
      <c r="A762" s="10">
        <v>43575</v>
      </c>
      <c r="B762" s="11" t="s">
        <v>192</v>
      </c>
      <c r="C762" s="11" t="s">
        <v>871</v>
      </c>
      <c r="D762" s="11">
        <v>71037</v>
      </c>
      <c r="E762" s="12">
        <v>1</v>
      </c>
      <c r="F762" s="53" t="str">
        <f>IF(ISBLANK($D762),"",VLOOKUP($D762,'Boarding Packages'!$A:$H,4,FALSE))</f>
        <v>In/Out Suite Prem</v>
      </c>
      <c r="G762" s="54">
        <f>IF(ISBLANK($D762),0,E762*VLOOKUP($D762,'Boarding Packages'!$A:$H,8,FALSE))</f>
        <v>72</v>
      </c>
      <c r="I762" s="15">
        <f>IF(ISBLANK(B762),"",SUM(G762:H762))</f>
        <v>72</v>
      </c>
      <c r="J762" s="12">
        <f>IF(ISBLANK(B762),"",E762*(IF(LEFT(RIGHT(F762,2),1)="2",2,IF(LEFT(RIGHT(F762,2),1)="3",3,IF(LEFT(RIGHT(F762,2),1)="4",4,1)))))</f>
        <v>1</v>
      </c>
      <c r="K762" s="50">
        <f t="shared" si="40"/>
        <v>4</v>
      </c>
    </row>
    <row r="763" spans="1:11" x14ac:dyDescent="0.3">
      <c r="A763" s="10">
        <v>43575</v>
      </c>
      <c r="B763" s="11" t="s">
        <v>1358</v>
      </c>
      <c r="C763" s="11" t="s">
        <v>1359</v>
      </c>
      <c r="E763" s="12">
        <v>1</v>
      </c>
      <c r="F763" s="11" t="s">
        <v>388</v>
      </c>
      <c r="G763" s="15">
        <v>33</v>
      </c>
      <c r="H763" s="15">
        <v>20</v>
      </c>
      <c r="I763" s="15">
        <f t="shared" si="42"/>
        <v>53</v>
      </c>
      <c r="J763" s="12">
        <f t="shared" si="43"/>
        <v>1</v>
      </c>
      <c r="K763" s="50">
        <f t="shared" si="40"/>
        <v>4</v>
      </c>
    </row>
    <row r="764" spans="1:11" x14ac:dyDescent="0.3">
      <c r="A764" s="10">
        <v>43575</v>
      </c>
      <c r="B764" s="11" t="s">
        <v>246</v>
      </c>
      <c r="C764" s="11" t="s">
        <v>651</v>
      </c>
      <c r="E764" s="12">
        <v>2</v>
      </c>
      <c r="F764" s="11" t="s">
        <v>410</v>
      </c>
      <c r="G764" s="15">
        <v>63</v>
      </c>
      <c r="H764" s="15">
        <v>80</v>
      </c>
      <c r="I764" s="15">
        <f t="shared" si="42"/>
        <v>143</v>
      </c>
      <c r="J764" s="12">
        <f t="shared" si="43"/>
        <v>4</v>
      </c>
      <c r="K764" s="50">
        <f t="shared" si="40"/>
        <v>4</v>
      </c>
    </row>
    <row r="765" spans="1:11" x14ac:dyDescent="0.3">
      <c r="A765" s="55">
        <v>43575</v>
      </c>
      <c r="B765" s="56" t="s">
        <v>1012</v>
      </c>
      <c r="C765" s="56" t="s">
        <v>1360</v>
      </c>
      <c r="D765" s="56"/>
      <c r="E765" s="57">
        <v>3</v>
      </c>
      <c r="F765" s="56" t="s">
        <v>407</v>
      </c>
      <c r="G765" s="59">
        <v>216</v>
      </c>
      <c r="H765" s="59">
        <v>80</v>
      </c>
      <c r="I765" s="59">
        <f t="shared" si="42"/>
        <v>296</v>
      </c>
      <c r="J765" s="57">
        <f t="shared" si="43"/>
        <v>6</v>
      </c>
      <c r="K765" s="50">
        <f t="shared" si="40"/>
        <v>4</v>
      </c>
    </row>
    <row r="766" spans="1:11" x14ac:dyDescent="0.3">
      <c r="A766" s="10">
        <v>43576</v>
      </c>
      <c r="B766" s="11" t="s">
        <v>1361</v>
      </c>
      <c r="C766" s="11" t="s">
        <v>1362</v>
      </c>
      <c r="E766" s="12">
        <v>1</v>
      </c>
      <c r="F766" s="11" t="s">
        <v>393</v>
      </c>
      <c r="G766" s="15">
        <v>42</v>
      </c>
      <c r="H766" s="15">
        <v>20</v>
      </c>
      <c r="I766" s="15">
        <f t="shared" si="42"/>
        <v>62</v>
      </c>
      <c r="J766" s="12">
        <f t="shared" si="43"/>
        <v>1</v>
      </c>
      <c r="K766" s="50">
        <f t="shared" si="40"/>
        <v>4</v>
      </c>
    </row>
    <row r="767" spans="1:11" x14ac:dyDescent="0.3">
      <c r="A767" s="10">
        <v>43576</v>
      </c>
      <c r="B767" s="11" t="s">
        <v>284</v>
      </c>
      <c r="C767" s="11" t="s">
        <v>519</v>
      </c>
      <c r="D767" s="11">
        <v>75064</v>
      </c>
      <c r="E767" s="12">
        <v>7</v>
      </c>
      <c r="F767" s="53" t="str">
        <f>IF(ISBLANK($D767),"",VLOOKUP($D767,'Boarding Packages'!$A:$H,4,FALSE))</f>
        <v>Std Suite Prem (3)</v>
      </c>
      <c r="G767" s="54">
        <f>IF(ISBLANK($D767),0,E767*VLOOKUP($D767,'Boarding Packages'!$A:$H,8,FALSE))</f>
        <v>1008</v>
      </c>
      <c r="H767" s="15">
        <v>156</v>
      </c>
      <c r="I767" s="15">
        <f>IF(ISBLANK(B767),"",SUM(G767:H767))</f>
        <v>1164</v>
      </c>
      <c r="J767" s="12">
        <f t="shared" si="43"/>
        <v>21</v>
      </c>
      <c r="K767" s="50">
        <f t="shared" si="40"/>
        <v>4</v>
      </c>
    </row>
    <row r="768" spans="1:11" x14ac:dyDescent="0.3">
      <c r="A768" s="10">
        <v>43576</v>
      </c>
      <c r="B768" s="11" t="s">
        <v>284</v>
      </c>
      <c r="C768" s="11" t="s">
        <v>519</v>
      </c>
      <c r="D768" s="11">
        <v>72992</v>
      </c>
      <c r="E768" s="12">
        <v>6</v>
      </c>
      <c r="F768" s="53" t="str">
        <f>IF(ISBLANK($D768),"",VLOOKUP($D768,'Boarding Packages'!$A:$H,4,FALSE))</f>
        <v>Std Suite Prem (3)</v>
      </c>
      <c r="G768" s="54">
        <f>IF(ISBLANK($D768),0,E768*VLOOKUP($D768,'Boarding Packages'!$A:$H,8,FALSE))</f>
        <v>840</v>
      </c>
      <c r="H768" s="15">
        <f>156*2</f>
        <v>312</v>
      </c>
      <c r="I768" s="15">
        <f>IF(ISBLANK(B768),"",SUM(G768:H768))</f>
        <v>1152</v>
      </c>
      <c r="J768" s="12">
        <f>IF(ISBLANK(B768),"",E768*(IF(LEFT(RIGHT(F768,2),1)="2",2,IF(LEFT(RIGHT(F768,2),1)="3",3,IF(LEFT(RIGHT(F768,2),1)="4",4,1)))))</f>
        <v>18</v>
      </c>
      <c r="K768" s="50">
        <f t="shared" si="40"/>
        <v>4</v>
      </c>
    </row>
    <row r="769" spans="1:11" x14ac:dyDescent="0.3">
      <c r="A769" s="10">
        <v>43567</v>
      </c>
      <c r="B769" s="11" t="s">
        <v>272</v>
      </c>
      <c r="C769" s="11" t="s">
        <v>438</v>
      </c>
      <c r="D769" s="11">
        <v>71815</v>
      </c>
      <c r="E769" s="12">
        <v>1</v>
      </c>
      <c r="F769" s="53" t="str">
        <f>IF(ISBLANK($D769),"",VLOOKUP($D769,'Boarding Packages'!$A:$H,4,FALSE))</f>
        <v>Std Suite Prem</v>
      </c>
      <c r="G769" s="54">
        <f>IF(ISBLANK($D769),0,E769*VLOOKUP($D769,'Boarding Packages'!$A:$H,8,FALSE))</f>
        <v>53</v>
      </c>
      <c r="H769" s="15">
        <v>0</v>
      </c>
      <c r="I769" s="15">
        <f>IF(ISBLANK(B769),"",SUM(G769:H769))</f>
        <v>53</v>
      </c>
      <c r="J769" s="12">
        <f>IF(ISBLANK(B769),"",E769*(IF(LEFT(RIGHT(F769,2),1)="2",2,IF(LEFT(RIGHT(F769,2),1)="3",3,IF(LEFT(RIGHT(F769,2),1)="4",4,1)))))</f>
        <v>1</v>
      </c>
      <c r="K769" s="50">
        <f t="shared" si="40"/>
        <v>4</v>
      </c>
    </row>
    <row r="770" spans="1:11" x14ac:dyDescent="0.3">
      <c r="A770" s="10">
        <v>43576</v>
      </c>
      <c r="B770" s="11" t="s">
        <v>459</v>
      </c>
      <c r="C770" s="11" t="s">
        <v>460</v>
      </c>
      <c r="E770" s="12">
        <v>1</v>
      </c>
      <c r="F770" s="11" t="s">
        <v>393</v>
      </c>
      <c r="G770" s="15">
        <v>42</v>
      </c>
      <c r="H770" s="15">
        <v>20</v>
      </c>
      <c r="I770" s="15">
        <f t="shared" si="42"/>
        <v>62</v>
      </c>
      <c r="J770" s="12">
        <f t="shared" si="43"/>
        <v>1</v>
      </c>
      <c r="K770" s="50">
        <f t="shared" si="40"/>
        <v>4</v>
      </c>
    </row>
    <row r="771" spans="1:11" x14ac:dyDescent="0.3">
      <c r="A771" s="10">
        <v>43576</v>
      </c>
      <c r="B771" s="11" t="s">
        <v>1363</v>
      </c>
      <c r="C771" s="11" t="s">
        <v>396</v>
      </c>
      <c r="E771" s="12">
        <v>9</v>
      </c>
      <c r="F771" s="11" t="s">
        <v>388</v>
      </c>
      <c r="G771" s="15">
        <v>297</v>
      </c>
      <c r="H771" s="15">
        <v>20</v>
      </c>
      <c r="I771" s="15">
        <f t="shared" si="42"/>
        <v>317</v>
      </c>
      <c r="J771" s="12">
        <f t="shared" si="43"/>
        <v>9</v>
      </c>
      <c r="K771" s="50">
        <f t="shared" ref="K771:K834" si="44">IF(A771= "",0,MONTH(A771))</f>
        <v>4</v>
      </c>
    </row>
    <row r="772" spans="1:11" x14ac:dyDescent="0.3">
      <c r="A772" s="10">
        <v>43576</v>
      </c>
      <c r="B772" s="11" t="s">
        <v>568</v>
      </c>
      <c r="C772" s="11" t="s">
        <v>569</v>
      </c>
      <c r="E772" s="12">
        <v>2</v>
      </c>
      <c r="F772" s="11" t="s">
        <v>388</v>
      </c>
      <c r="G772" s="15">
        <v>66</v>
      </c>
      <c r="H772" s="15">
        <v>40</v>
      </c>
      <c r="I772" s="15">
        <f t="shared" si="42"/>
        <v>106</v>
      </c>
      <c r="J772" s="12">
        <f t="shared" si="43"/>
        <v>2</v>
      </c>
      <c r="K772" s="50">
        <f t="shared" si="44"/>
        <v>4</v>
      </c>
    </row>
    <row r="773" spans="1:11" x14ac:dyDescent="0.3">
      <c r="A773" s="10">
        <v>43576</v>
      </c>
      <c r="B773" s="11" t="s">
        <v>133</v>
      </c>
      <c r="C773" s="11" t="s">
        <v>712</v>
      </c>
      <c r="E773" s="12">
        <v>1</v>
      </c>
      <c r="F773" s="11" t="s">
        <v>388</v>
      </c>
      <c r="G773" s="15">
        <v>33</v>
      </c>
      <c r="H773" s="15">
        <v>20</v>
      </c>
      <c r="I773" s="15">
        <f t="shared" si="42"/>
        <v>53</v>
      </c>
      <c r="J773" s="12">
        <f t="shared" si="43"/>
        <v>1</v>
      </c>
      <c r="K773" s="50">
        <f t="shared" si="44"/>
        <v>4</v>
      </c>
    </row>
    <row r="774" spans="1:11" x14ac:dyDescent="0.3">
      <c r="A774" s="10">
        <v>43576</v>
      </c>
      <c r="B774" s="11" t="s">
        <v>1286</v>
      </c>
      <c r="C774" s="11" t="s">
        <v>627</v>
      </c>
      <c r="E774" s="12">
        <v>2</v>
      </c>
      <c r="F774" s="11" t="s">
        <v>388</v>
      </c>
      <c r="G774" s="15">
        <v>66</v>
      </c>
      <c r="H774" s="15">
        <v>60</v>
      </c>
      <c r="I774" s="15">
        <f t="shared" si="42"/>
        <v>126</v>
      </c>
      <c r="J774" s="12">
        <f t="shared" si="43"/>
        <v>2</v>
      </c>
      <c r="K774" s="50">
        <f t="shared" si="44"/>
        <v>4</v>
      </c>
    </row>
    <row r="775" spans="1:11" x14ac:dyDescent="0.3">
      <c r="A775" s="10">
        <v>43576</v>
      </c>
      <c r="B775" s="11" t="s">
        <v>1364</v>
      </c>
      <c r="C775" s="11" t="s">
        <v>1365</v>
      </c>
      <c r="E775" s="12">
        <v>2</v>
      </c>
      <c r="F775" s="11" t="s">
        <v>407</v>
      </c>
      <c r="G775" s="15">
        <v>144</v>
      </c>
      <c r="H775" s="15">
        <v>120</v>
      </c>
      <c r="I775" s="15">
        <f t="shared" si="42"/>
        <v>264</v>
      </c>
      <c r="J775" s="12">
        <f t="shared" si="43"/>
        <v>4</v>
      </c>
      <c r="K775" s="50">
        <f t="shared" si="44"/>
        <v>4</v>
      </c>
    </row>
    <row r="776" spans="1:11" x14ac:dyDescent="0.3">
      <c r="A776" s="10">
        <v>43576</v>
      </c>
      <c r="B776" s="11" t="s">
        <v>299</v>
      </c>
      <c r="C776" s="11" t="s">
        <v>504</v>
      </c>
      <c r="D776" s="11">
        <v>72616</v>
      </c>
      <c r="E776" s="12">
        <v>1</v>
      </c>
      <c r="F776" s="53" t="str">
        <f>IF(ISBLANK($D776),"",VLOOKUP($D776,'Boarding Packages'!$A:$H,4,FALSE))</f>
        <v>Std Suite Prem</v>
      </c>
      <c r="G776" s="54">
        <f>IF(ISBLANK($D776),0,E776*VLOOKUP($D776,'Boarding Packages'!$A:$H,8,FALSE))</f>
        <v>53</v>
      </c>
      <c r="I776" s="15">
        <f>IF(ISBLANK(B776),"",SUM(G776:H776))</f>
        <v>53</v>
      </c>
      <c r="J776" s="12">
        <f t="shared" si="43"/>
        <v>1</v>
      </c>
      <c r="K776" s="50">
        <f t="shared" si="44"/>
        <v>4</v>
      </c>
    </row>
    <row r="777" spans="1:11" x14ac:dyDescent="0.3">
      <c r="A777" s="10">
        <v>43576</v>
      </c>
      <c r="B777" s="11" t="s">
        <v>1366</v>
      </c>
      <c r="C777" s="11" t="s">
        <v>1367</v>
      </c>
      <c r="E777" s="12">
        <v>2</v>
      </c>
      <c r="F777" s="11" t="s">
        <v>596</v>
      </c>
      <c r="G777" s="15">
        <v>174</v>
      </c>
      <c r="H777" s="15">
        <v>80</v>
      </c>
      <c r="I777" s="15">
        <f t="shared" si="42"/>
        <v>254</v>
      </c>
      <c r="J777" s="12">
        <f t="shared" si="43"/>
        <v>4</v>
      </c>
      <c r="K777" s="50">
        <f t="shared" si="44"/>
        <v>4</v>
      </c>
    </row>
    <row r="778" spans="1:11" x14ac:dyDescent="0.3">
      <c r="A778" s="10">
        <v>43576</v>
      </c>
      <c r="B778" s="11" t="s">
        <v>1165</v>
      </c>
      <c r="C778" s="11" t="s">
        <v>1166</v>
      </c>
      <c r="E778" s="12">
        <v>1</v>
      </c>
      <c r="F778" s="11" t="s">
        <v>388</v>
      </c>
      <c r="G778" s="15">
        <v>33</v>
      </c>
      <c r="H778" s="15">
        <v>40</v>
      </c>
      <c r="I778" s="15">
        <f t="shared" si="42"/>
        <v>73</v>
      </c>
      <c r="J778" s="12">
        <f t="shared" si="43"/>
        <v>1</v>
      </c>
      <c r="K778" s="50">
        <f t="shared" si="44"/>
        <v>4</v>
      </c>
    </row>
    <row r="779" spans="1:11" x14ac:dyDescent="0.3">
      <c r="A779" s="55">
        <v>43576</v>
      </c>
      <c r="B779" s="56" t="s">
        <v>258</v>
      </c>
      <c r="C779" s="56" t="s">
        <v>597</v>
      </c>
      <c r="D779" s="56">
        <v>74217</v>
      </c>
      <c r="E779" s="57">
        <v>2</v>
      </c>
      <c r="F779" s="61" t="str">
        <f>IF(ISBLANK($D779),"",VLOOKUP($D779,'Boarding Packages'!$A:$H,4,FALSE))</f>
        <v>XL Suite Prem (2)</v>
      </c>
      <c r="G779" s="62">
        <f>IF(ISBLANK($D779),0,E779*VLOOKUP($D779,'Boarding Packages'!$A:$H,8,FALSE))</f>
        <v>218</v>
      </c>
      <c r="H779" s="59"/>
      <c r="I779" s="59">
        <f>IF(ISBLANK(B779),"",SUM(G779:H779))</f>
        <v>218</v>
      </c>
      <c r="J779" s="57">
        <f>IF(ISBLANK(B779),"",E779*(IF(LEFT(RIGHT(F779,2),1)="2",2,IF(LEFT(RIGHT(F779,2),1)="3",3,IF(LEFT(RIGHT(F779,2),1)="4",4,1)))))</f>
        <v>4</v>
      </c>
      <c r="K779" s="50">
        <f t="shared" si="44"/>
        <v>4</v>
      </c>
    </row>
    <row r="780" spans="1:11" x14ac:dyDescent="0.3">
      <c r="A780" s="10">
        <v>43577</v>
      </c>
      <c r="B780" s="11" t="s">
        <v>331</v>
      </c>
      <c r="C780" s="11" t="s">
        <v>638</v>
      </c>
      <c r="D780" s="11">
        <v>66851</v>
      </c>
      <c r="E780" s="12">
        <v>2</v>
      </c>
      <c r="F780" s="53" t="str">
        <f>IF(ISBLANK($D780),"",VLOOKUP($D780,'Boarding Packages'!$A:$H,4,FALSE))</f>
        <v>Std Suite Prem</v>
      </c>
      <c r="G780" s="54">
        <f>IF(ISBLANK($D780),0,E780*VLOOKUP($D780,'Boarding Packages'!$A:$H,8,FALSE))</f>
        <v>100</v>
      </c>
      <c r="I780" s="15">
        <f>IF(ISBLANK(B780),"",SUM(G780:H780))</f>
        <v>100</v>
      </c>
      <c r="J780" s="12">
        <f>IF(ISBLANK(B780),"",E780*(IF(LEFT(RIGHT(F780,2),1)="2",2,IF(LEFT(RIGHT(F780,2),1)="3",3,IF(LEFT(RIGHT(F780,2),1)="4",4,1)))))</f>
        <v>2</v>
      </c>
      <c r="K780" s="50">
        <f t="shared" si="44"/>
        <v>4</v>
      </c>
    </row>
    <row r="781" spans="1:11" x14ac:dyDescent="0.3">
      <c r="A781" s="10">
        <v>43577</v>
      </c>
      <c r="B781" s="11" t="s">
        <v>1369</v>
      </c>
      <c r="C781" s="11" t="s">
        <v>1370</v>
      </c>
      <c r="E781" s="12">
        <v>4</v>
      </c>
      <c r="F781" s="11" t="s">
        <v>388</v>
      </c>
      <c r="G781" s="15">
        <v>132</v>
      </c>
      <c r="H781" s="15">
        <v>80</v>
      </c>
      <c r="I781" s="15">
        <f t="shared" si="42"/>
        <v>212</v>
      </c>
      <c r="J781" s="12">
        <f t="shared" si="43"/>
        <v>4</v>
      </c>
      <c r="K781" s="50">
        <f t="shared" si="44"/>
        <v>4</v>
      </c>
    </row>
    <row r="782" spans="1:11" x14ac:dyDescent="0.3">
      <c r="A782" s="10">
        <v>43577</v>
      </c>
      <c r="B782" s="11" t="s">
        <v>643</v>
      </c>
      <c r="C782" s="11" t="s">
        <v>804</v>
      </c>
      <c r="E782" s="12">
        <v>3</v>
      </c>
      <c r="F782" s="11" t="s">
        <v>388</v>
      </c>
      <c r="G782" s="15">
        <v>99</v>
      </c>
      <c r="H782" s="15">
        <v>60</v>
      </c>
      <c r="I782" s="15">
        <f t="shared" si="42"/>
        <v>159</v>
      </c>
      <c r="J782" s="12">
        <f t="shared" si="43"/>
        <v>3</v>
      </c>
      <c r="K782" s="50">
        <f t="shared" si="44"/>
        <v>4</v>
      </c>
    </row>
    <row r="783" spans="1:11" x14ac:dyDescent="0.3">
      <c r="A783" s="10">
        <v>43577</v>
      </c>
      <c r="B783" s="11" t="s">
        <v>1308</v>
      </c>
      <c r="C783" s="11" t="s">
        <v>748</v>
      </c>
      <c r="D783" s="11">
        <v>74674</v>
      </c>
      <c r="E783" s="12">
        <v>5</v>
      </c>
      <c r="F783" s="53" t="str">
        <f>IF(ISBLANK($D783),"",VLOOKUP($D783,'Boarding Packages'!$A:$H,4,FALSE))</f>
        <v>Std Suite Prem</v>
      </c>
      <c r="G783" s="54">
        <f>IF(ISBLANK($D783),0,E783*VLOOKUP($D783,'Boarding Packages'!$A:$H,8,FALSE))</f>
        <v>265</v>
      </c>
      <c r="I783" s="15">
        <f>IF(ISBLANK(B783),"",SUM(G783:H783))</f>
        <v>265</v>
      </c>
      <c r="J783" s="12">
        <f>IF(ISBLANK(B783),"",E783*(IF(LEFT(RIGHT(F783,2),1)="2",2,IF(LEFT(RIGHT(F783,2),1)="3",3,IF(LEFT(RIGHT(F783,2),1)="4",4,1)))))</f>
        <v>5</v>
      </c>
      <c r="K783" s="50">
        <f t="shared" si="44"/>
        <v>4</v>
      </c>
    </row>
    <row r="784" spans="1:11" x14ac:dyDescent="0.3">
      <c r="A784" s="10">
        <v>43577</v>
      </c>
      <c r="B784" s="11" t="s">
        <v>411</v>
      </c>
      <c r="C784" s="11" t="s">
        <v>412</v>
      </c>
      <c r="E784" s="12">
        <v>1</v>
      </c>
      <c r="F784" s="11" t="s">
        <v>388</v>
      </c>
      <c r="G784" s="15">
        <v>33</v>
      </c>
      <c r="H784" s="15">
        <v>20</v>
      </c>
      <c r="I784" s="15">
        <f t="shared" si="42"/>
        <v>53</v>
      </c>
      <c r="J784" s="12">
        <f t="shared" si="43"/>
        <v>1</v>
      </c>
      <c r="K784" s="50">
        <f t="shared" si="44"/>
        <v>4</v>
      </c>
    </row>
    <row r="785" spans="1:11" x14ac:dyDescent="0.3">
      <c r="A785" s="10">
        <v>43577</v>
      </c>
      <c r="B785" s="11" t="s">
        <v>338</v>
      </c>
      <c r="C785" s="11" t="s">
        <v>900</v>
      </c>
      <c r="D785" s="11">
        <v>71599</v>
      </c>
      <c r="E785" s="12">
        <v>2</v>
      </c>
      <c r="F785" s="53" t="str">
        <f>IF(ISBLANK($D785),"",VLOOKUP($D785,'Boarding Packages'!$A:$H,4,FALSE))</f>
        <v>Std Suite Prem</v>
      </c>
      <c r="G785" s="54">
        <f>IF(ISBLANK($D785),0,E785*VLOOKUP($D785,'Boarding Packages'!$A:$H,8,FALSE))</f>
        <v>102</v>
      </c>
      <c r="I785" s="15">
        <f>IF(ISBLANK(B785),"",SUM(G785:H785))</f>
        <v>102</v>
      </c>
      <c r="J785" s="12">
        <f t="shared" si="43"/>
        <v>2</v>
      </c>
      <c r="K785" s="50">
        <f t="shared" si="44"/>
        <v>4</v>
      </c>
    </row>
    <row r="786" spans="1:11" x14ac:dyDescent="0.3">
      <c r="A786" s="10">
        <v>43577</v>
      </c>
      <c r="B786" s="11" t="s">
        <v>649</v>
      </c>
      <c r="C786" s="11" t="s">
        <v>650</v>
      </c>
      <c r="D786" s="11">
        <v>74714</v>
      </c>
      <c r="E786" s="12">
        <v>11</v>
      </c>
      <c r="F786" s="53" t="str">
        <f>IF(ISBLANK($D786),"",VLOOKUP($D786,'Boarding Packages'!$A:$H,4,FALSE))</f>
        <v>XL Suite Prem</v>
      </c>
      <c r="G786" s="54">
        <f>IF(ISBLANK($D786),0,E786*VLOOKUP($D786,'Boarding Packages'!$A:$H,8,FALSE))</f>
        <v>649</v>
      </c>
      <c r="I786" s="15">
        <f>IF(ISBLANK(B786),"",SUM(G786:H786))</f>
        <v>649</v>
      </c>
      <c r="J786" s="12">
        <f t="shared" si="43"/>
        <v>11</v>
      </c>
      <c r="K786" s="50">
        <f t="shared" si="44"/>
        <v>4</v>
      </c>
    </row>
    <row r="787" spans="1:11" x14ac:dyDescent="0.3">
      <c r="A787" s="10">
        <v>43577</v>
      </c>
      <c r="B787" s="11" t="s">
        <v>1372</v>
      </c>
      <c r="C787" s="11" t="s">
        <v>631</v>
      </c>
      <c r="E787" s="12">
        <v>9</v>
      </c>
      <c r="F787" s="11" t="s">
        <v>388</v>
      </c>
      <c r="G787" s="15">
        <v>297</v>
      </c>
      <c r="H787" s="15">
        <v>200</v>
      </c>
      <c r="I787" s="15">
        <f t="shared" si="42"/>
        <v>497</v>
      </c>
      <c r="J787" s="12">
        <f t="shared" si="43"/>
        <v>9</v>
      </c>
      <c r="K787" s="50">
        <f t="shared" si="44"/>
        <v>4</v>
      </c>
    </row>
    <row r="788" spans="1:11" x14ac:dyDescent="0.3">
      <c r="A788" s="10">
        <v>43577</v>
      </c>
      <c r="B788" s="11" t="s">
        <v>1330</v>
      </c>
      <c r="C788" s="11" t="s">
        <v>396</v>
      </c>
      <c r="E788" s="12">
        <v>4</v>
      </c>
      <c r="F788" s="11" t="s">
        <v>388</v>
      </c>
      <c r="G788" s="15">
        <v>132</v>
      </c>
      <c r="H788" s="15">
        <v>80</v>
      </c>
      <c r="I788" s="15">
        <f t="shared" si="42"/>
        <v>212</v>
      </c>
      <c r="J788" s="12">
        <f t="shared" si="43"/>
        <v>4</v>
      </c>
      <c r="K788" s="50">
        <f t="shared" si="44"/>
        <v>4</v>
      </c>
    </row>
    <row r="789" spans="1:11" x14ac:dyDescent="0.3">
      <c r="A789" s="10">
        <v>43577</v>
      </c>
      <c r="B789" s="11" t="s">
        <v>170</v>
      </c>
      <c r="C789" s="11" t="s">
        <v>710</v>
      </c>
      <c r="D789" s="11">
        <v>61431</v>
      </c>
      <c r="E789" s="12">
        <v>5</v>
      </c>
      <c r="F789" s="53" t="str">
        <f>IF(ISBLANK($D789),"",VLOOKUP($D789,'Boarding Packages'!$A:$H,4,FALSE))</f>
        <v>Std Suite Prem</v>
      </c>
      <c r="G789" s="54">
        <f>IF(ISBLANK($D789),0,E789*VLOOKUP($D789,'Boarding Packages'!$A:$H,8,FALSE))</f>
        <v>240</v>
      </c>
      <c r="I789" s="15">
        <f>IF(ISBLANK(B789),"",SUM(G789:H789))</f>
        <v>240</v>
      </c>
      <c r="J789" s="12">
        <f>IF(ISBLANK(B789),"",E789*(IF(LEFT(RIGHT(F789,2),1)="2",2,IF(LEFT(RIGHT(F789,2),1)="3",3,IF(LEFT(RIGHT(F789,2),1)="4",4,1)))))</f>
        <v>5</v>
      </c>
      <c r="K789" s="50">
        <f t="shared" si="44"/>
        <v>4</v>
      </c>
    </row>
    <row r="790" spans="1:11" x14ac:dyDescent="0.3">
      <c r="A790" s="10">
        <v>43577</v>
      </c>
      <c r="B790" s="11" t="s">
        <v>1214</v>
      </c>
      <c r="C790" s="11" t="s">
        <v>1215</v>
      </c>
      <c r="E790" s="12">
        <v>5</v>
      </c>
      <c r="F790" s="11" t="s">
        <v>410</v>
      </c>
      <c r="G790" s="15">
        <v>315</v>
      </c>
      <c r="H790" s="15">
        <v>0</v>
      </c>
      <c r="I790" s="15">
        <f t="shared" si="42"/>
        <v>315</v>
      </c>
      <c r="J790" s="12">
        <f t="shared" si="43"/>
        <v>10</v>
      </c>
      <c r="K790" s="50">
        <f t="shared" si="44"/>
        <v>4</v>
      </c>
    </row>
    <row r="791" spans="1:11" x14ac:dyDescent="0.3">
      <c r="A791" s="10">
        <v>43577</v>
      </c>
      <c r="B791" s="11" t="s">
        <v>1214</v>
      </c>
      <c r="C791" s="11" t="s">
        <v>572</v>
      </c>
      <c r="E791" s="12">
        <v>5</v>
      </c>
      <c r="F791" s="11" t="s">
        <v>388</v>
      </c>
      <c r="G791" s="15">
        <v>165</v>
      </c>
      <c r="H791" s="15">
        <v>120</v>
      </c>
      <c r="I791" s="15">
        <f t="shared" si="42"/>
        <v>285</v>
      </c>
      <c r="J791" s="12">
        <f t="shared" si="43"/>
        <v>5</v>
      </c>
      <c r="K791" s="50">
        <f t="shared" si="44"/>
        <v>4</v>
      </c>
    </row>
    <row r="792" spans="1:11" x14ac:dyDescent="0.3">
      <c r="A792" s="10">
        <v>43577</v>
      </c>
      <c r="B792" s="11" t="s">
        <v>130</v>
      </c>
      <c r="C792" s="11" t="s">
        <v>1373</v>
      </c>
      <c r="E792" s="12">
        <v>3</v>
      </c>
      <c r="F792" s="11" t="s">
        <v>407</v>
      </c>
      <c r="G792" s="15">
        <v>216</v>
      </c>
      <c r="H792" s="15">
        <v>160</v>
      </c>
      <c r="I792" s="15">
        <f t="shared" si="42"/>
        <v>376</v>
      </c>
      <c r="J792" s="12">
        <f t="shared" si="43"/>
        <v>6</v>
      </c>
      <c r="K792" s="50">
        <f t="shared" si="44"/>
        <v>4</v>
      </c>
    </row>
    <row r="793" spans="1:11" x14ac:dyDescent="0.3">
      <c r="A793" s="10">
        <v>43577</v>
      </c>
      <c r="B793" s="11" t="s">
        <v>263</v>
      </c>
      <c r="C793" s="11" t="s">
        <v>1374</v>
      </c>
      <c r="D793" s="11">
        <v>75029</v>
      </c>
      <c r="E793" s="12">
        <v>5</v>
      </c>
      <c r="F793" s="53" t="str">
        <f>IF(ISBLANK($D793),"",VLOOKUP($D793,'Boarding Packages'!$A:$H,4,FALSE))</f>
        <v>In/Out Suite Prem</v>
      </c>
      <c r="G793" s="54">
        <f>IF(ISBLANK($D793),0,E793*VLOOKUP($D793,'Boarding Packages'!$A:$H,8,FALSE))</f>
        <v>370</v>
      </c>
      <c r="I793" s="15">
        <f>IF(ISBLANK(B793),"",SUM(G793:H793))</f>
        <v>370</v>
      </c>
      <c r="J793" s="12">
        <f t="shared" si="43"/>
        <v>5</v>
      </c>
      <c r="K793" s="50">
        <f t="shared" si="44"/>
        <v>4</v>
      </c>
    </row>
    <row r="794" spans="1:11" x14ac:dyDescent="0.3">
      <c r="A794" s="55">
        <v>43577</v>
      </c>
      <c r="B794" s="56" t="s">
        <v>272</v>
      </c>
      <c r="C794" s="56" t="s">
        <v>438</v>
      </c>
      <c r="D794" s="56">
        <v>74884</v>
      </c>
      <c r="E794" s="57">
        <v>2</v>
      </c>
      <c r="F794" s="61" t="str">
        <f>IF(ISBLANK($D794),"",VLOOKUP($D794,'Boarding Packages'!$A:$H,4,FALSE))</f>
        <v>Std Suite Prem</v>
      </c>
      <c r="G794" s="62">
        <f>IF(ISBLANK($D794),0,E794*VLOOKUP($D794,'Boarding Packages'!$A:$H,8,FALSE))</f>
        <v>102</v>
      </c>
      <c r="H794" s="59"/>
      <c r="I794" s="59">
        <f>IF(ISBLANK(B794),"",SUM(G794:H794))</f>
        <v>102</v>
      </c>
      <c r="J794" s="57">
        <f>IF(ISBLANK(B794),"",E794*(IF(LEFT(RIGHT(F794,2),1)="2",2,IF(LEFT(RIGHT(F794,2),1)="3",3,IF(LEFT(RIGHT(F794,2),1)="4",4,1)))))</f>
        <v>2</v>
      </c>
      <c r="K794" s="50">
        <f t="shared" si="44"/>
        <v>4</v>
      </c>
    </row>
    <row r="795" spans="1:11" x14ac:dyDescent="0.3">
      <c r="A795" s="10">
        <v>43578</v>
      </c>
      <c r="B795" s="11" t="s">
        <v>222</v>
      </c>
      <c r="C795" s="11" t="s">
        <v>229</v>
      </c>
      <c r="E795" s="12">
        <v>1</v>
      </c>
      <c r="F795" s="11" t="s">
        <v>393</v>
      </c>
      <c r="G795" s="15">
        <v>42</v>
      </c>
      <c r="H795" s="15">
        <v>20</v>
      </c>
      <c r="I795" s="15">
        <f t="shared" si="42"/>
        <v>62</v>
      </c>
      <c r="J795" s="12">
        <f t="shared" si="43"/>
        <v>1</v>
      </c>
      <c r="K795" s="50">
        <f t="shared" si="44"/>
        <v>4</v>
      </c>
    </row>
    <row r="796" spans="1:11" x14ac:dyDescent="0.3">
      <c r="A796" s="10">
        <v>43578</v>
      </c>
      <c r="B796" s="11" t="s">
        <v>1375</v>
      </c>
      <c r="C796" s="11" t="s">
        <v>1376</v>
      </c>
      <c r="E796" s="12">
        <v>3</v>
      </c>
      <c r="F796" s="11" t="s">
        <v>407</v>
      </c>
      <c r="G796" s="15">
        <v>216</v>
      </c>
      <c r="H796" s="15">
        <v>120</v>
      </c>
      <c r="I796" s="15">
        <f t="shared" si="42"/>
        <v>336</v>
      </c>
      <c r="J796" s="12">
        <f t="shared" si="43"/>
        <v>6</v>
      </c>
      <c r="K796" s="50">
        <f t="shared" si="44"/>
        <v>4</v>
      </c>
    </row>
    <row r="797" spans="1:11" x14ac:dyDescent="0.3">
      <c r="A797" s="10">
        <v>43578</v>
      </c>
      <c r="B797" s="11" t="s">
        <v>1305</v>
      </c>
      <c r="C797" s="11" t="s">
        <v>1306</v>
      </c>
      <c r="D797" s="11" t="s">
        <v>1009</v>
      </c>
      <c r="E797" s="12">
        <v>3</v>
      </c>
      <c r="F797" s="11" t="s">
        <v>388</v>
      </c>
      <c r="G797" s="15">
        <v>99</v>
      </c>
      <c r="H797" s="15">
        <v>80</v>
      </c>
      <c r="I797" s="15">
        <f t="shared" si="42"/>
        <v>179</v>
      </c>
      <c r="J797" s="12">
        <f t="shared" si="43"/>
        <v>3</v>
      </c>
      <c r="K797" s="50">
        <f t="shared" si="44"/>
        <v>4</v>
      </c>
    </row>
    <row r="798" spans="1:11" x14ac:dyDescent="0.3">
      <c r="A798" s="10">
        <v>43578</v>
      </c>
      <c r="B798" s="11" t="s">
        <v>140</v>
      </c>
      <c r="C798" s="11" t="s">
        <v>475</v>
      </c>
      <c r="E798" s="12">
        <v>2</v>
      </c>
      <c r="F798" s="11" t="s">
        <v>388</v>
      </c>
      <c r="G798" s="15">
        <v>66</v>
      </c>
      <c r="H798" s="15">
        <v>40</v>
      </c>
      <c r="I798" s="15">
        <f t="shared" si="42"/>
        <v>106</v>
      </c>
      <c r="J798" s="12">
        <f t="shared" si="43"/>
        <v>2</v>
      </c>
      <c r="K798" s="50">
        <f t="shared" si="44"/>
        <v>4</v>
      </c>
    </row>
    <row r="799" spans="1:11" x14ac:dyDescent="0.3">
      <c r="A799" s="10">
        <v>43578</v>
      </c>
      <c r="B799" s="11" t="s">
        <v>1321</v>
      </c>
      <c r="C799" s="11" t="s">
        <v>1377</v>
      </c>
      <c r="E799" s="12">
        <v>4</v>
      </c>
      <c r="F799" s="11" t="s">
        <v>407</v>
      </c>
      <c r="G799" s="15">
        <v>288</v>
      </c>
      <c r="H799" s="15">
        <v>200</v>
      </c>
      <c r="I799" s="15">
        <f t="shared" si="42"/>
        <v>488</v>
      </c>
      <c r="J799" s="12">
        <f t="shared" si="43"/>
        <v>8</v>
      </c>
      <c r="K799" s="50">
        <f t="shared" si="44"/>
        <v>4</v>
      </c>
    </row>
    <row r="800" spans="1:11" x14ac:dyDescent="0.3">
      <c r="A800" s="10">
        <v>43578</v>
      </c>
      <c r="B800" s="11" t="s">
        <v>397</v>
      </c>
      <c r="C800" s="11" t="s">
        <v>398</v>
      </c>
      <c r="E800" s="12">
        <v>2</v>
      </c>
      <c r="F800" s="11" t="s">
        <v>393</v>
      </c>
      <c r="G800" s="15">
        <v>84</v>
      </c>
      <c r="H800" s="15">
        <v>60</v>
      </c>
      <c r="I800" s="15">
        <f t="shared" si="42"/>
        <v>144</v>
      </c>
      <c r="J800" s="12">
        <f t="shared" si="43"/>
        <v>2</v>
      </c>
      <c r="K800" s="50">
        <f t="shared" si="44"/>
        <v>4</v>
      </c>
    </row>
    <row r="801" spans="1:11" x14ac:dyDescent="0.3">
      <c r="A801" s="55">
        <v>43578</v>
      </c>
      <c r="B801" s="56" t="s">
        <v>211</v>
      </c>
      <c r="C801" s="56" t="s">
        <v>507</v>
      </c>
      <c r="D801" s="56"/>
      <c r="E801" s="57">
        <v>4</v>
      </c>
      <c r="F801" s="56" t="s">
        <v>388</v>
      </c>
      <c r="G801" s="59">
        <v>118</v>
      </c>
      <c r="H801" s="59">
        <v>90</v>
      </c>
      <c r="I801" s="59">
        <f t="shared" si="42"/>
        <v>208</v>
      </c>
      <c r="J801" s="57">
        <f t="shared" si="43"/>
        <v>4</v>
      </c>
      <c r="K801" s="50">
        <f t="shared" si="44"/>
        <v>4</v>
      </c>
    </row>
    <row r="802" spans="1:11" x14ac:dyDescent="0.3">
      <c r="A802" s="10">
        <v>43579</v>
      </c>
      <c r="B802" s="11" t="s">
        <v>119</v>
      </c>
      <c r="C802" s="11" t="s">
        <v>692</v>
      </c>
      <c r="E802" s="12">
        <v>2</v>
      </c>
      <c r="F802" s="11" t="s">
        <v>393</v>
      </c>
      <c r="G802" s="15">
        <v>84</v>
      </c>
      <c r="H802" s="15">
        <v>40</v>
      </c>
      <c r="I802" s="15">
        <f t="shared" si="42"/>
        <v>124</v>
      </c>
      <c r="J802" s="12">
        <f t="shared" si="43"/>
        <v>2</v>
      </c>
      <c r="K802" s="50">
        <f t="shared" si="44"/>
        <v>4</v>
      </c>
    </row>
    <row r="803" spans="1:11" x14ac:dyDescent="0.3">
      <c r="A803" s="10">
        <v>43579</v>
      </c>
      <c r="B803" s="11" t="s">
        <v>1383</v>
      </c>
      <c r="C803" s="11" t="s">
        <v>808</v>
      </c>
      <c r="E803" s="12">
        <v>5</v>
      </c>
      <c r="F803" s="11" t="s">
        <v>388</v>
      </c>
      <c r="G803" s="15">
        <v>165</v>
      </c>
      <c r="H803" s="15">
        <v>100</v>
      </c>
      <c r="I803" s="15">
        <f t="shared" si="42"/>
        <v>265</v>
      </c>
      <c r="J803" s="12">
        <f t="shared" si="43"/>
        <v>5</v>
      </c>
      <c r="K803" s="50">
        <f t="shared" si="44"/>
        <v>4</v>
      </c>
    </row>
    <row r="804" spans="1:11" x14ac:dyDescent="0.3">
      <c r="A804" s="10">
        <v>43579</v>
      </c>
      <c r="B804" s="11" t="s">
        <v>1311</v>
      </c>
      <c r="C804" s="11" t="s">
        <v>1312</v>
      </c>
      <c r="D804" s="11">
        <v>75288</v>
      </c>
      <c r="E804" s="12">
        <v>1</v>
      </c>
      <c r="F804" s="53" t="str">
        <f>IF(ISBLANK($D804),"",VLOOKUP($D804,'Boarding Packages'!$A:$H,4,FALSE))</f>
        <v>Std Suite Prem</v>
      </c>
      <c r="G804" s="54">
        <f>IF(ISBLANK($D804),0,E804*VLOOKUP($D804,'Boarding Packages'!$A:$H,8,FALSE))</f>
        <v>53</v>
      </c>
      <c r="I804" s="15">
        <f>IF(ISBLANK(B804),"",SUM(G804:H804))</f>
        <v>53</v>
      </c>
      <c r="J804" s="12">
        <f t="shared" si="43"/>
        <v>1</v>
      </c>
      <c r="K804" s="50">
        <f t="shared" si="44"/>
        <v>4</v>
      </c>
    </row>
    <row r="805" spans="1:11" x14ac:dyDescent="0.3">
      <c r="A805" s="10">
        <v>43579</v>
      </c>
      <c r="B805" s="11" t="s">
        <v>713</v>
      </c>
      <c r="C805" s="11" t="s">
        <v>821</v>
      </c>
      <c r="E805" s="12">
        <v>1</v>
      </c>
      <c r="F805" s="11" t="s">
        <v>393</v>
      </c>
      <c r="G805" s="15">
        <v>42</v>
      </c>
      <c r="H805" s="15">
        <v>20</v>
      </c>
      <c r="I805" s="15">
        <f t="shared" si="42"/>
        <v>62</v>
      </c>
      <c r="J805" s="12">
        <f t="shared" si="43"/>
        <v>1</v>
      </c>
      <c r="K805" s="50">
        <f t="shared" si="44"/>
        <v>4</v>
      </c>
    </row>
    <row r="806" spans="1:11" x14ac:dyDescent="0.3">
      <c r="A806" s="10">
        <v>43579</v>
      </c>
      <c r="B806" s="11" t="s">
        <v>84</v>
      </c>
      <c r="C806" s="11" t="s">
        <v>400</v>
      </c>
      <c r="E806" s="12">
        <v>4</v>
      </c>
      <c r="F806" s="11" t="s">
        <v>434</v>
      </c>
      <c r="G806" s="15">
        <v>228</v>
      </c>
      <c r="H806" s="15">
        <f>(-245+80)</f>
        <v>-165</v>
      </c>
      <c r="I806" s="15">
        <f t="shared" si="42"/>
        <v>63</v>
      </c>
      <c r="J806" s="12">
        <f t="shared" si="43"/>
        <v>4</v>
      </c>
      <c r="K806" s="50">
        <f t="shared" si="44"/>
        <v>4</v>
      </c>
    </row>
    <row r="807" spans="1:11" x14ac:dyDescent="0.3">
      <c r="A807" s="55">
        <v>43579</v>
      </c>
      <c r="B807" s="56" t="s">
        <v>1386</v>
      </c>
      <c r="C807" s="56" t="s">
        <v>557</v>
      </c>
      <c r="D807" s="56"/>
      <c r="E807" s="57">
        <v>2</v>
      </c>
      <c r="F807" s="56" t="s">
        <v>393</v>
      </c>
      <c r="G807" s="59">
        <v>84</v>
      </c>
      <c r="H807" s="59">
        <v>40</v>
      </c>
      <c r="I807" s="59">
        <f t="shared" si="42"/>
        <v>124</v>
      </c>
      <c r="J807" s="57">
        <f t="shared" si="43"/>
        <v>2</v>
      </c>
      <c r="K807" s="50">
        <f t="shared" si="44"/>
        <v>4</v>
      </c>
    </row>
    <row r="808" spans="1:11" x14ac:dyDescent="0.3">
      <c r="A808" s="10">
        <v>43580</v>
      </c>
      <c r="B808" s="11" t="s">
        <v>1387</v>
      </c>
      <c r="C808" s="11" t="s">
        <v>448</v>
      </c>
      <c r="E808" s="12">
        <v>6</v>
      </c>
      <c r="F808" s="11" t="s">
        <v>388</v>
      </c>
      <c r="G808" s="15">
        <v>198</v>
      </c>
      <c r="H808" s="15">
        <v>140</v>
      </c>
      <c r="I808" s="15">
        <f t="shared" si="42"/>
        <v>338</v>
      </c>
      <c r="J808" s="12">
        <f t="shared" si="43"/>
        <v>6</v>
      </c>
      <c r="K808" s="50">
        <f t="shared" si="44"/>
        <v>4</v>
      </c>
    </row>
    <row r="809" spans="1:11" x14ac:dyDescent="0.3">
      <c r="A809" s="10">
        <v>43580</v>
      </c>
      <c r="B809" s="11" t="s">
        <v>1342</v>
      </c>
      <c r="C809" s="11" t="s">
        <v>1388</v>
      </c>
      <c r="E809" s="12">
        <v>1</v>
      </c>
      <c r="F809" s="11" t="s">
        <v>410</v>
      </c>
      <c r="G809" s="15">
        <v>63</v>
      </c>
      <c r="H809" s="15">
        <v>0</v>
      </c>
      <c r="I809" s="15">
        <f t="shared" si="42"/>
        <v>63</v>
      </c>
      <c r="J809" s="12">
        <f t="shared" si="43"/>
        <v>2</v>
      </c>
      <c r="K809" s="50">
        <f t="shared" si="44"/>
        <v>4</v>
      </c>
    </row>
    <row r="810" spans="1:11" x14ac:dyDescent="0.3">
      <c r="A810" s="10">
        <v>43580</v>
      </c>
      <c r="B810" s="11" t="s">
        <v>607</v>
      </c>
      <c r="C810" s="11" t="s">
        <v>608</v>
      </c>
      <c r="E810" s="12">
        <v>6</v>
      </c>
      <c r="F810" s="11" t="s">
        <v>393</v>
      </c>
      <c r="G810" s="15">
        <v>252</v>
      </c>
      <c r="H810" s="15">
        <v>20</v>
      </c>
      <c r="I810" s="15">
        <f t="shared" si="42"/>
        <v>272</v>
      </c>
      <c r="J810" s="12">
        <f t="shared" si="43"/>
        <v>6</v>
      </c>
      <c r="K810" s="50">
        <f t="shared" si="44"/>
        <v>4</v>
      </c>
    </row>
    <row r="811" spans="1:11" x14ac:dyDescent="0.3">
      <c r="A811" s="10">
        <v>43580</v>
      </c>
      <c r="B811" s="11" t="s">
        <v>352</v>
      </c>
      <c r="C811" s="11" t="s">
        <v>1091</v>
      </c>
      <c r="D811" s="11">
        <v>74774</v>
      </c>
      <c r="E811" s="12">
        <v>5</v>
      </c>
      <c r="F811" s="53" t="str">
        <f>IF(ISBLANK($D811),"",VLOOKUP($D811,'Boarding Packages'!$A:$H,4,FALSE))</f>
        <v>In/Out Suite Prem (2)</v>
      </c>
      <c r="G811" s="54">
        <f>IF(ISBLANK($D811),0,E811*VLOOKUP($D811,'Boarding Packages'!$A:$H,8,FALSE))</f>
        <v>615</v>
      </c>
      <c r="I811" s="15">
        <f>IF(ISBLANK(B811),"",SUM(G811:H811))</f>
        <v>615</v>
      </c>
      <c r="J811" s="12">
        <f>IF(ISBLANK(B811),"",E811*(IF(LEFT(RIGHT(F811,2),1)="2",2,IF(LEFT(RIGHT(F811,2),1)="3",3,IF(LEFT(RIGHT(F811,2),1)="4",4,1)))))</f>
        <v>10</v>
      </c>
      <c r="K811" s="50">
        <f t="shared" si="44"/>
        <v>4</v>
      </c>
    </row>
    <row r="812" spans="1:11" x14ac:dyDescent="0.3">
      <c r="A812" s="10">
        <v>43580</v>
      </c>
      <c r="B812" s="11" t="s">
        <v>352</v>
      </c>
      <c r="C812" s="11" t="s">
        <v>1091</v>
      </c>
      <c r="D812" s="11">
        <v>68780</v>
      </c>
      <c r="E812" s="12">
        <v>1</v>
      </c>
      <c r="F812" s="53" t="str">
        <f>IF(ISBLANK($D812),"",VLOOKUP($D812,'Boarding Packages'!$A:$H,4,FALSE))</f>
        <v>In/Out Suite Prem (2)</v>
      </c>
      <c r="G812" s="54">
        <f>IF(ISBLANK($D812),0,E812*VLOOKUP($D812,'Boarding Packages'!$A:$H,8,FALSE))</f>
        <v>119</v>
      </c>
      <c r="I812" s="15">
        <f>IF(ISBLANK(B812),"",SUM(G812:H812))</f>
        <v>119</v>
      </c>
      <c r="J812" s="12">
        <f>IF(ISBLANK(B812),"",E812*(IF(LEFT(RIGHT(F812,2),1)="2",2,IF(LEFT(RIGHT(F812,2),1)="3",3,IF(LEFT(RIGHT(F812,2),1)="4",4,1)))))</f>
        <v>2</v>
      </c>
      <c r="K812" s="50">
        <f t="shared" si="44"/>
        <v>4</v>
      </c>
    </row>
    <row r="813" spans="1:11" x14ac:dyDescent="0.3">
      <c r="A813" s="10">
        <v>43580</v>
      </c>
      <c r="B813" s="11" t="s">
        <v>1272</v>
      </c>
      <c r="C813" s="11" t="s">
        <v>463</v>
      </c>
      <c r="E813" s="12">
        <v>2</v>
      </c>
      <c r="F813" s="11" t="s">
        <v>388</v>
      </c>
      <c r="G813" s="15">
        <v>66</v>
      </c>
      <c r="H813" s="15">
        <v>40</v>
      </c>
      <c r="I813" s="15">
        <f t="shared" si="42"/>
        <v>106</v>
      </c>
      <c r="J813" s="12">
        <f t="shared" si="43"/>
        <v>2</v>
      </c>
      <c r="K813" s="50">
        <f t="shared" si="44"/>
        <v>4</v>
      </c>
    </row>
    <row r="814" spans="1:11" x14ac:dyDescent="0.3">
      <c r="A814" s="10">
        <v>43580</v>
      </c>
      <c r="B814" s="11" t="s">
        <v>1095</v>
      </c>
      <c r="C814" s="11" t="s">
        <v>1389</v>
      </c>
      <c r="D814" s="11">
        <v>75034</v>
      </c>
      <c r="E814" s="12">
        <v>7</v>
      </c>
      <c r="F814" s="53" t="str">
        <f>IF(ISBLANK($D814),"",VLOOKUP($D814,'Boarding Packages'!$A:$H,4,FALSE))</f>
        <v>Std Suite Prem</v>
      </c>
      <c r="G814" s="54">
        <f>IF(ISBLANK($D814),0,E814*VLOOKUP($D814,'Boarding Packages'!$A:$H,8,FALSE))</f>
        <v>371</v>
      </c>
      <c r="I814" s="15">
        <f>IF(ISBLANK(B814),"",SUM(G814:H814))</f>
        <v>371</v>
      </c>
      <c r="J814" s="12">
        <f t="shared" si="43"/>
        <v>7</v>
      </c>
      <c r="K814" s="50">
        <f t="shared" si="44"/>
        <v>4</v>
      </c>
    </row>
    <row r="815" spans="1:11" x14ac:dyDescent="0.3">
      <c r="A815" s="10">
        <v>43580</v>
      </c>
      <c r="B815" s="11" t="s">
        <v>1147</v>
      </c>
      <c r="C815" s="11" t="s">
        <v>1148</v>
      </c>
      <c r="D815" s="11">
        <v>75067</v>
      </c>
      <c r="E815" s="12">
        <v>7</v>
      </c>
      <c r="F815" s="53" t="str">
        <f>IF(ISBLANK($D815),"",VLOOKUP($D815,'Boarding Packages'!$A:$H,4,FALSE))</f>
        <v>XL Suite Prem (2)</v>
      </c>
      <c r="G815" s="54">
        <f>IF(ISBLANK($D815),0,E815*VLOOKUP($D815,'Boarding Packages'!$A:$H,8,FALSE))</f>
        <v>791</v>
      </c>
      <c r="I815" s="15">
        <f>IF(ISBLANK(B815),"",SUM(G815:H815))</f>
        <v>791</v>
      </c>
      <c r="J815" s="12">
        <f>IF(ISBLANK(B815),"",E815*(IF(LEFT(RIGHT(F815,2),1)="2",2,IF(LEFT(RIGHT(F815,2),1)="3",3,IF(LEFT(RIGHT(F815,2),1)="4",4,1)))))</f>
        <v>14</v>
      </c>
      <c r="K815" s="50">
        <f t="shared" si="44"/>
        <v>4</v>
      </c>
    </row>
    <row r="816" spans="1:11" x14ac:dyDescent="0.3">
      <c r="A816" s="10">
        <v>43580</v>
      </c>
      <c r="B816" s="11" t="s">
        <v>279</v>
      </c>
      <c r="C816" s="11" t="s">
        <v>1325</v>
      </c>
      <c r="D816" s="11">
        <v>74477</v>
      </c>
      <c r="E816" s="12">
        <v>2</v>
      </c>
      <c r="F816" s="53" t="str">
        <f>IF(ISBLANK($D816),"",VLOOKUP($D816,'Boarding Packages'!$A:$H,4,FALSE))</f>
        <v>In/Out Suite Prem (2)</v>
      </c>
      <c r="G816" s="54">
        <f>IF(ISBLANK($D816),0,E816*VLOOKUP($D816,'Boarding Packages'!$A:$H,8,FALSE))</f>
        <v>254</v>
      </c>
      <c r="I816" s="15">
        <f>IF(ISBLANK(B816),"",SUM(G816:H816))</f>
        <v>254</v>
      </c>
      <c r="J816" s="12">
        <f>IF(ISBLANK(B816),"",E816*(IF(LEFT(RIGHT(F816,2),1)="2",2,IF(LEFT(RIGHT(F816,2),1)="3",3,IF(LEFT(RIGHT(F816,2),1)="4",4,1)))))</f>
        <v>4</v>
      </c>
      <c r="K816" s="50">
        <f t="shared" si="44"/>
        <v>4</v>
      </c>
    </row>
    <row r="817" spans="1:11" x14ac:dyDescent="0.3">
      <c r="A817" s="10">
        <v>43580</v>
      </c>
      <c r="B817" s="11" t="s">
        <v>1390</v>
      </c>
      <c r="C817" s="11" t="s">
        <v>1391</v>
      </c>
      <c r="E817" s="12">
        <v>1</v>
      </c>
      <c r="F817" s="11" t="s">
        <v>388</v>
      </c>
      <c r="G817" s="15">
        <v>33</v>
      </c>
      <c r="H817" s="15">
        <v>40</v>
      </c>
      <c r="I817" s="15">
        <f t="shared" ref="I817:I878" si="45">IF(ISBLANK(B817),"",SUM(G817:H817))</f>
        <v>73</v>
      </c>
      <c r="J817" s="12">
        <f t="shared" ref="J817:J878" si="46">IF(ISBLANK(B817),"",E817*(IF(LEFT(RIGHT(F817,2),1)="2",2,IF(LEFT(RIGHT(F817,2),1)="3",3,IF(LEFT(RIGHT(F817,2),1)="4",4,1)))))</f>
        <v>1</v>
      </c>
      <c r="K817" s="50">
        <f t="shared" si="44"/>
        <v>4</v>
      </c>
    </row>
    <row r="818" spans="1:11" x14ac:dyDescent="0.3">
      <c r="A818" s="10">
        <v>43580</v>
      </c>
      <c r="B818" s="11" t="s">
        <v>1093</v>
      </c>
      <c r="C818" s="11" t="s">
        <v>1094</v>
      </c>
      <c r="E818" s="12">
        <v>6</v>
      </c>
      <c r="F818" s="11" t="s">
        <v>393</v>
      </c>
      <c r="G818" s="15">
        <v>252</v>
      </c>
      <c r="H818" s="15">
        <v>140</v>
      </c>
      <c r="I818" s="15">
        <f t="shared" si="45"/>
        <v>392</v>
      </c>
      <c r="J818" s="12">
        <f t="shared" si="46"/>
        <v>6</v>
      </c>
      <c r="K818" s="50">
        <f t="shared" si="44"/>
        <v>4</v>
      </c>
    </row>
    <row r="819" spans="1:11" x14ac:dyDescent="0.3">
      <c r="A819" s="10">
        <v>43580</v>
      </c>
      <c r="B819" s="11" t="s">
        <v>716</v>
      </c>
      <c r="C819" s="11" t="s">
        <v>1393</v>
      </c>
      <c r="G819" s="15">
        <v>0</v>
      </c>
      <c r="H819" s="15">
        <v>0</v>
      </c>
      <c r="I819" s="15">
        <f t="shared" si="45"/>
        <v>0</v>
      </c>
      <c r="J819" s="12">
        <f t="shared" si="46"/>
        <v>0</v>
      </c>
      <c r="K819" s="50">
        <f t="shared" si="44"/>
        <v>4</v>
      </c>
    </row>
    <row r="820" spans="1:11" x14ac:dyDescent="0.3">
      <c r="A820" s="10">
        <v>43580</v>
      </c>
      <c r="B820" s="11" t="s">
        <v>1118</v>
      </c>
      <c r="C820" s="11" t="s">
        <v>493</v>
      </c>
      <c r="E820" s="12">
        <v>2</v>
      </c>
      <c r="F820" s="11" t="s">
        <v>393</v>
      </c>
      <c r="G820" s="15">
        <v>84</v>
      </c>
      <c r="H820" s="15">
        <v>40</v>
      </c>
      <c r="I820" s="15">
        <f t="shared" si="45"/>
        <v>124</v>
      </c>
      <c r="J820" s="12">
        <f t="shared" si="46"/>
        <v>2</v>
      </c>
      <c r="K820" s="50">
        <f t="shared" si="44"/>
        <v>4</v>
      </c>
    </row>
    <row r="821" spans="1:11" x14ac:dyDescent="0.3">
      <c r="A821" s="10">
        <v>43580</v>
      </c>
      <c r="B821" s="11" t="s">
        <v>318</v>
      </c>
      <c r="C821" s="11" t="s">
        <v>723</v>
      </c>
      <c r="D821" s="11">
        <v>72268</v>
      </c>
      <c r="E821" s="12">
        <v>2</v>
      </c>
      <c r="F821" s="53" t="str">
        <f>IF(ISBLANK($D821),"",VLOOKUP($D821,'Boarding Packages'!$A:$H,4,FALSE))</f>
        <v>In/Out Suite Prem</v>
      </c>
      <c r="G821" s="54">
        <f>IF(ISBLANK($D821),0,E821*VLOOKUP($D821,'Boarding Packages'!$A:$H,8,FALSE))</f>
        <v>148</v>
      </c>
      <c r="I821" s="15">
        <f>IF(ISBLANK(B821),"",SUM(G821:H821))</f>
        <v>148</v>
      </c>
      <c r="J821" s="12">
        <f t="shared" si="46"/>
        <v>2</v>
      </c>
      <c r="K821" s="50">
        <f t="shared" si="44"/>
        <v>4</v>
      </c>
    </row>
    <row r="822" spans="1:11" x14ac:dyDescent="0.3">
      <c r="A822" s="10">
        <v>43580</v>
      </c>
      <c r="B822" s="11" t="s">
        <v>318</v>
      </c>
      <c r="C822" s="11" t="s">
        <v>723</v>
      </c>
      <c r="D822" s="11">
        <v>75193</v>
      </c>
      <c r="E822" s="12">
        <v>2</v>
      </c>
      <c r="F822" s="53" t="str">
        <f>IF(ISBLANK($D822),"",VLOOKUP($D822,'Boarding Packages'!$A:$H,4,FALSE))</f>
        <v>In/Out Suite Prem</v>
      </c>
      <c r="G822" s="54">
        <f>IF(ISBLANK($D822),0,E822*VLOOKUP($D822,'Boarding Packages'!$A:$H,8,FALSE))</f>
        <v>148</v>
      </c>
      <c r="I822" s="15">
        <f>IF(ISBLANK(B822),"",SUM(G822:H822))</f>
        <v>148</v>
      </c>
      <c r="J822" s="12">
        <f>IF(ISBLANK(B822),"",E822*(IF(LEFT(RIGHT(F822,2),1)="2",2,IF(LEFT(RIGHT(F822,2),1)="3",3,IF(LEFT(RIGHT(F822,2),1)="4",4,1)))))</f>
        <v>2</v>
      </c>
      <c r="K822" s="50">
        <f t="shared" si="44"/>
        <v>4</v>
      </c>
    </row>
    <row r="823" spans="1:11" x14ac:dyDescent="0.3">
      <c r="A823" s="55">
        <v>43580</v>
      </c>
      <c r="B823" s="56" t="s">
        <v>609</v>
      </c>
      <c r="C823" s="56" t="s">
        <v>610</v>
      </c>
      <c r="D823" s="56"/>
      <c r="E823" s="57">
        <v>1</v>
      </c>
      <c r="F823" s="56" t="s">
        <v>388</v>
      </c>
      <c r="G823" s="59">
        <v>33</v>
      </c>
      <c r="H823" s="59">
        <v>20</v>
      </c>
      <c r="I823" s="59">
        <f t="shared" si="45"/>
        <v>53</v>
      </c>
      <c r="J823" s="57">
        <f t="shared" si="46"/>
        <v>1</v>
      </c>
      <c r="K823" s="50">
        <f t="shared" si="44"/>
        <v>4</v>
      </c>
    </row>
    <row r="824" spans="1:11" x14ac:dyDescent="0.3">
      <c r="A824" s="10">
        <v>43581</v>
      </c>
      <c r="B824" s="11" t="s">
        <v>1400</v>
      </c>
      <c r="C824" s="11" t="s">
        <v>1401</v>
      </c>
      <c r="E824" s="12">
        <v>2</v>
      </c>
      <c r="F824" s="11" t="s">
        <v>388</v>
      </c>
      <c r="G824" s="15">
        <v>66</v>
      </c>
      <c r="H824" s="15">
        <v>40</v>
      </c>
      <c r="I824" s="15">
        <f t="shared" si="45"/>
        <v>106</v>
      </c>
      <c r="J824" s="12">
        <f t="shared" si="46"/>
        <v>2</v>
      </c>
      <c r="K824" s="50">
        <f t="shared" si="44"/>
        <v>4</v>
      </c>
    </row>
    <row r="825" spans="1:11" x14ac:dyDescent="0.3">
      <c r="A825" s="10">
        <v>43581</v>
      </c>
      <c r="B825" s="11" t="s">
        <v>1122</v>
      </c>
      <c r="C825" s="11" t="s">
        <v>1123</v>
      </c>
      <c r="D825" s="11">
        <v>75170</v>
      </c>
      <c r="E825" s="12">
        <v>6</v>
      </c>
      <c r="F825" s="53" t="str">
        <f>IF(ISBLANK($D825),"",VLOOKUP($D825,'Boarding Packages'!$A:$H,4,FALSE))</f>
        <v>Std Suite Prem</v>
      </c>
      <c r="G825" s="54">
        <f>IF(ISBLANK($D825),0,E825*VLOOKUP($D825,'Boarding Packages'!$A:$H,8,FALSE))</f>
        <v>318</v>
      </c>
      <c r="I825" s="15">
        <f>IF(ISBLANK(B825),"",SUM(G825:H825))</f>
        <v>318</v>
      </c>
      <c r="J825" s="12">
        <f t="shared" si="46"/>
        <v>6</v>
      </c>
      <c r="K825" s="50">
        <f t="shared" si="44"/>
        <v>4</v>
      </c>
    </row>
    <row r="826" spans="1:11" x14ac:dyDescent="0.3">
      <c r="A826" s="10">
        <v>43581</v>
      </c>
      <c r="B826" s="11" t="s">
        <v>1402</v>
      </c>
      <c r="C826" s="11" t="s">
        <v>1403</v>
      </c>
      <c r="D826" s="11">
        <v>75069</v>
      </c>
      <c r="E826" s="12">
        <v>7</v>
      </c>
      <c r="F826" s="53" t="str">
        <f>IF(ISBLANK($D826),"",VLOOKUP($D826,'Boarding Packages'!$A:$H,4,FALSE))</f>
        <v>Std Suite Prem</v>
      </c>
      <c r="G826" s="54">
        <f>IF(ISBLANK($D826),0,E826*VLOOKUP($D826,'Boarding Packages'!$A:$H,8,FALSE))</f>
        <v>371</v>
      </c>
      <c r="I826" s="15">
        <f>IF(ISBLANK(B826),"",SUM(G826:H826))</f>
        <v>371</v>
      </c>
      <c r="J826" s="12">
        <f>IF(ISBLANK(B826),"",E826*(IF(LEFT(RIGHT(F826,2),1)="2",2,IF(LEFT(RIGHT(F826,2),1)="3",3,IF(LEFT(RIGHT(F826,2),1)="4",4,1)))))</f>
        <v>7</v>
      </c>
      <c r="K826" s="50">
        <f t="shared" si="44"/>
        <v>4</v>
      </c>
    </row>
    <row r="827" spans="1:11" x14ac:dyDescent="0.3">
      <c r="A827" s="10">
        <v>43581</v>
      </c>
      <c r="B827" s="11" t="s">
        <v>1402</v>
      </c>
      <c r="C827" s="11" t="s">
        <v>1403</v>
      </c>
      <c r="E827" s="12">
        <v>1</v>
      </c>
      <c r="F827" s="11" t="s">
        <v>388</v>
      </c>
      <c r="G827" s="15">
        <v>33</v>
      </c>
      <c r="H827" s="15">
        <v>0</v>
      </c>
      <c r="I827" s="15">
        <f t="shared" si="45"/>
        <v>33</v>
      </c>
      <c r="J827" s="12">
        <f t="shared" si="46"/>
        <v>1</v>
      </c>
      <c r="K827" s="50">
        <f t="shared" si="44"/>
        <v>4</v>
      </c>
    </row>
    <row r="828" spans="1:11" x14ac:dyDescent="0.3">
      <c r="A828" s="10">
        <v>43581</v>
      </c>
      <c r="B828" s="11" t="s">
        <v>98</v>
      </c>
      <c r="C828" s="11" t="s">
        <v>437</v>
      </c>
      <c r="D828" s="11">
        <v>72251</v>
      </c>
      <c r="E828" s="12">
        <v>8</v>
      </c>
      <c r="F828" s="53" t="str">
        <f>IF(ISBLANK($D828),"",VLOOKUP($D828,'Boarding Packages'!$A:$H,4,FALSE))</f>
        <v>Std Suite Prem</v>
      </c>
      <c r="G828" s="54">
        <f>IF(ISBLANK($D828),0,E828*VLOOKUP($D828,'Boarding Packages'!$A:$H,8,FALSE))</f>
        <v>408</v>
      </c>
      <c r="I828" s="15">
        <f>IF(ISBLANK(B828),"",SUM(G828:H828))</f>
        <v>408</v>
      </c>
      <c r="J828" s="12">
        <f>IF(ISBLANK(B828),"",E828*(IF(LEFT(RIGHT(F828,2),1)="2",2,IF(LEFT(RIGHT(F828,2),1)="3",3,IF(LEFT(RIGHT(F828,2),1)="4",4,1)))))</f>
        <v>8</v>
      </c>
      <c r="K828" s="50">
        <f t="shared" si="44"/>
        <v>4</v>
      </c>
    </row>
    <row r="829" spans="1:11" x14ac:dyDescent="0.3">
      <c r="A829" s="10">
        <v>43581</v>
      </c>
      <c r="B829" s="11" t="s">
        <v>1136</v>
      </c>
      <c r="C829" s="11" t="s">
        <v>1404</v>
      </c>
      <c r="E829" s="12">
        <v>5</v>
      </c>
      <c r="F829" s="11" t="s">
        <v>388</v>
      </c>
      <c r="G829" s="15">
        <v>165</v>
      </c>
      <c r="H829" s="15">
        <v>100</v>
      </c>
      <c r="I829" s="15">
        <f t="shared" si="45"/>
        <v>265</v>
      </c>
      <c r="J829" s="12">
        <f t="shared" si="46"/>
        <v>5</v>
      </c>
      <c r="K829" s="50">
        <f t="shared" si="44"/>
        <v>4</v>
      </c>
    </row>
    <row r="830" spans="1:11" x14ac:dyDescent="0.3">
      <c r="A830" s="10">
        <v>43581</v>
      </c>
      <c r="B830" s="11" t="s">
        <v>91</v>
      </c>
      <c r="C830" s="11" t="s">
        <v>1331</v>
      </c>
      <c r="E830" s="12">
        <v>1</v>
      </c>
      <c r="F830" s="11" t="s">
        <v>388</v>
      </c>
      <c r="G830" s="15">
        <v>33</v>
      </c>
      <c r="H830" s="15">
        <v>20</v>
      </c>
      <c r="I830" s="15">
        <f t="shared" si="45"/>
        <v>53</v>
      </c>
      <c r="J830" s="12">
        <f t="shared" si="46"/>
        <v>1</v>
      </c>
      <c r="K830" s="50">
        <f t="shared" si="44"/>
        <v>4</v>
      </c>
    </row>
    <row r="831" spans="1:11" x14ac:dyDescent="0.3">
      <c r="A831" s="10">
        <v>43581</v>
      </c>
      <c r="B831" s="11" t="s">
        <v>91</v>
      </c>
      <c r="C831" s="11" t="s">
        <v>1331</v>
      </c>
      <c r="D831" s="11">
        <v>72303</v>
      </c>
      <c r="E831" s="12">
        <v>1</v>
      </c>
      <c r="F831" s="53" t="str">
        <f>IF(ISBLANK($D831),"",VLOOKUP($D831,'Boarding Packages'!$A:$H,4,FALSE))</f>
        <v>Std Suite Prem</v>
      </c>
      <c r="G831" s="54">
        <f>IF(ISBLANK($D831),0,E831*VLOOKUP($D831,'Boarding Packages'!$A:$H,8,FALSE))</f>
        <v>53</v>
      </c>
      <c r="I831" s="15">
        <f>IF(ISBLANK(B831),"",SUM(G831:H831))</f>
        <v>53</v>
      </c>
      <c r="J831" s="12">
        <f t="shared" si="46"/>
        <v>1</v>
      </c>
      <c r="K831" s="50">
        <f t="shared" si="44"/>
        <v>4</v>
      </c>
    </row>
    <row r="832" spans="1:11" x14ac:dyDescent="0.3">
      <c r="A832" s="10">
        <v>43581</v>
      </c>
      <c r="B832" s="11" t="s">
        <v>1168</v>
      </c>
      <c r="C832" s="11" t="s">
        <v>1169</v>
      </c>
      <c r="E832" s="12">
        <v>6</v>
      </c>
      <c r="F832" s="11" t="s">
        <v>1405</v>
      </c>
      <c r="G832" s="15">
        <v>252</v>
      </c>
      <c r="H832" s="15">
        <v>120</v>
      </c>
      <c r="I832" s="15">
        <f t="shared" si="45"/>
        <v>372</v>
      </c>
      <c r="J832" s="12">
        <f t="shared" si="46"/>
        <v>6</v>
      </c>
      <c r="K832" s="50">
        <f t="shared" si="44"/>
        <v>4</v>
      </c>
    </row>
    <row r="833" spans="1:11" x14ac:dyDescent="0.3">
      <c r="A833" s="10">
        <v>43581</v>
      </c>
      <c r="B833" s="11" t="s">
        <v>1082</v>
      </c>
      <c r="C833" s="11" t="s">
        <v>1083</v>
      </c>
      <c r="D833" s="11">
        <v>75232</v>
      </c>
      <c r="E833" s="12">
        <v>6</v>
      </c>
      <c r="F833" s="53" t="str">
        <f>IF(ISBLANK($D833),"",VLOOKUP($D833,'Boarding Packages'!$A:$H,4,FALSE))</f>
        <v>In/Out Suite Prem (2)</v>
      </c>
      <c r="G833" s="54">
        <f>IF(ISBLANK($D833),0,E833*VLOOKUP($D833,'Boarding Packages'!$A:$H,8,FALSE))</f>
        <v>762</v>
      </c>
      <c r="I833" s="15">
        <f>IF(ISBLANK(B833),"",SUM(G833:H833))</f>
        <v>762</v>
      </c>
      <c r="J833" s="12">
        <f>IF(ISBLANK(B833),"",E833*(IF(LEFT(RIGHT(F833,2),1)="2",2,IF(LEFT(RIGHT(F833,2),1)="3",3,IF(LEFT(RIGHT(F833,2),1)="4",4,1)))))</f>
        <v>12</v>
      </c>
      <c r="K833" s="50">
        <f t="shared" si="44"/>
        <v>4</v>
      </c>
    </row>
    <row r="834" spans="1:11" x14ac:dyDescent="0.3">
      <c r="A834" s="10">
        <v>42486</v>
      </c>
      <c r="B834" s="11" t="s">
        <v>1406</v>
      </c>
      <c r="C834" s="11" t="s">
        <v>1407</v>
      </c>
      <c r="E834" s="12">
        <v>1</v>
      </c>
      <c r="F834" s="11" t="s">
        <v>407</v>
      </c>
      <c r="G834" s="15">
        <v>72</v>
      </c>
      <c r="H834" s="15">
        <v>0</v>
      </c>
      <c r="I834" s="15">
        <f t="shared" si="45"/>
        <v>72</v>
      </c>
      <c r="J834" s="12">
        <f t="shared" si="46"/>
        <v>2</v>
      </c>
      <c r="K834" s="50">
        <f t="shared" si="44"/>
        <v>4</v>
      </c>
    </row>
    <row r="835" spans="1:11" x14ac:dyDescent="0.3">
      <c r="A835" s="10">
        <v>43581</v>
      </c>
      <c r="B835" s="11" t="s">
        <v>1358</v>
      </c>
      <c r="C835" s="11" t="s">
        <v>1359</v>
      </c>
      <c r="E835" s="12">
        <v>3</v>
      </c>
      <c r="F835" s="11" t="s">
        <v>388</v>
      </c>
      <c r="G835" s="15">
        <v>99</v>
      </c>
      <c r="H835" s="15">
        <v>40</v>
      </c>
      <c r="I835" s="15">
        <f t="shared" si="45"/>
        <v>139</v>
      </c>
      <c r="J835" s="12">
        <f t="shared" si="46"/>
        <v>3</v>
      </c>
      <c r="K835" s="50">
        <f t="shared" ref="K835:K898" si="47">IF(A835= "",0,MONTH(A835))</f>
        <v>4</v>
      </c>
    </row>
    <row r="836" spans="1:11" x14ac:dyDescent="0.3">
      <c r="A836" s="10">
        <v>43581</v>
      </c>
      <c r="B836" s="11" t="s">
        <v>217</v>
      </c>
      <c r="C836" s="11" t="s">
        <v>1413</v>
      </c>
      <c r="E836" s="12">
        <v>6</v>
      </c>
      <c r="F836" s="11" t="s">
        <v>393</v>
      </c>
      <c r="G836" s="15">
        <v>252</v>
      </c>
      <c r="H836" s="15">
        <v>140</v>
      </c>
      <c r="I836" s="15">
        <f t="shared" si="45"/>
        <v>392</v>
      </c>
      <c r="J836" s="12">
        <f t="shared" si="46"/>
        <v>6</v>
      </c>
      <c r="K836" s="50">
        <f t="shared" si="47"/>
        <v>4</v>
      </c>
    </row>
    <row r="837" spans="1:11" x14ac:dyDescent="0.3">
      <c r="A837" s="10">
        <v>43581</v>
      </c>
      <c r="B837" s="11" t="s">
        <v>196</v>
      </c>
      <c r="C837" s="11" t="s">
        <v>432</v>
      </c>
      <c r="E837" s="12">
        <v>1</v>
      </c>
      <c r="F837" s="11" t="s">
        <v>393</v>
      </c>
      <c r="G837" s="15">
        <v>42</v>
      </c>
      <c r="H837" s="15">
        <v>20</v>
      </c>
      <c r="I837" s="15">
        <f t="shared" si="45"/>
        <v>62</v>
      </c>
      <c r="J837" s="12">
        <f t="shared" si="46"/>
        <v>1</v>
      </c>
      <c r="K837" s="50">
        <f t="shared" si="47"/>
        <v>4</v>
      </c>
    </row>
    <row r="838" spans="1:11" x14ac:dyDescent="0.3">
      <c r="A838" s="55">
        <v>43581</v>
      </c>
      <c r="B838" s="56" t="s">
        <v>140</v>
      </c>
      <c r="C838" s="56" t="s">
        <v>475</v>
      </c>
      <c r="D838" s="56"/>
      <c r="E838" s="57">
        <v>1</v>
      </c>
      <c r="F838" s="56" t="s">
        <v>388</v>
      </c>
      <c r="G838" s="59">
        <v>33</v>
      </c>
      <c r="H838" s="59">
        <v>40</v>
      </c>
      <c r="I838" s="59">
        <f t="shared" si="45"/>
        <v>73</v>
      </c>
      <c r="J838" s="57">
        <f t="shared" si="46"/>
        <v>1</v>
      </c>
      <c r="K838" s="50">
        <f t="shared" si="47"/>
        <v>4</v>
      </c>
    </row>
    <row r="839" spans="1:11" x14ac:dyDescent="0.3">
      <c r="A839" s="10">
        <v>43582</v>
      </c>
      <c r="B839" s="11" t="s">
        <v>582</v>
      </c>
      <c r="C839" s="11" t="s">
        <v>1181</v>
      </c>
      <c r="D839" s="11">
        <v>75171</v>
      </c>
      <c r="E839" s="12">
        <v>7</v>
      </c>
      <c r="F839" s="53" t="str">
        <f>IF(ISBLANK($D839),"",VLOOKUP($D839,'Boarding Packages'!$A:$H,4,FALSE))</f>
        <v>Std Suite Prem</v>
      </c>
      <c r="G839" s="54">
        <f>IF(ISBLANK($D839),0,E839*VLOOKUP($D839,'Boarding Packages'!$A:$H,8,FALSE))</f>
        <v>371</v>
      </c>
      <c r="I839" s="15">
        <f>IF(ISBLANK(B839),"",SUM(G839:H839))</f>
        <v>371</v>
      </c>
      <c r="J839" s="12">
        <f>IF(ISBLANK(B839),"",E839*(IF(LEFT(RIGHT(F839,2),1)="2",2,IF(LEFT(RIGHT(F839,2),1)="3",3,IF(LEFT(RIGHT(F839,2),1)="4",4,1)))))</f>
        <v>7</v>
      </c>
      <c r="K839" s="50">
        <f t="shared" si="47"/>
        <v>4</v>
      </c>
    </row>
    <row r="840" spans="1:11" x14ac:dyDescent="0.3">
      <c r="A840" s="10">
        <v>43582</v>
      </c>
      <c r="B840" s="11" t="s">
        <v>1342</v>
      </c>
      <c r="C840" s="11" t="s">
        <v>1388</v>
      </c>
      <c r="E840" s="12">
        <v>2</v>
      </c>
      <c r="F840" s="11" t="s">
        <v>410</v>
      </c>
      <c r="G840" s="15">
        <v>126</v>
      </c>
      <c r="H840" s="15">
        <v>80</v>
      </c>
      <c r="I840" s="15">
        <f t="shared" si="45"/>
        <v>206</v>
      </c>
      <c r="J840" s="12">
        <f t="shared" si="46"/>
        <v>4</v>
      </c>
      <c r="K840" s="50">
        <f t="shared" si="47"/>
        <v>4</v>
      </c>
    </row>
    <row r="841" spans="1:11" x14ac:dyDescent="0.3">
      <c r="A841" s="10">
        <v>43582</v>
      </c>
      <c r="B841" s="11" t="s">
        <v>1414</v>
      </c>
      <c r="C841" s="11" t="s">
        <v>642</v>
      </c>
      <c r="D841" s="11">
        <v>75038</v>
      </c>
      <c r="E841" s="12">
        <v>7</v>
      </c>
      <c r="F841" s="53" t="str">
        <f>IF(ISBLANK($D841),"",VLOOKUP($D841,'Boarding Packages'!$A:$H,4,FALSE))</f>
        <v>XL Suite Prem</v>
      </c>
      <c r="G841" s="54">
        <f>IF(ISBLANK($D841),0,E841*VLOOKUP($D841,'Boarding Packages'!$A:$H,8,FALSE))</f>
        <v>434</v>
      </c>
      <c r="I841" s="15">
        <f>IF(ISBLANK(B841),"",SUM(G841:H841))</f>
        <v>434</v>
      </c>
      <c r="J841" s="12">
        <f t="shared" si="46"/>
        <v>7</v>
      </c>
      <c r="K841" s="50">
        <f t="shared" si="47"/>
        <v>4</v>
      </c>
    </row>
    <row r="842" spans="1:11" x14ac:dyDescent="0.3">
      <c r="A842" s="10">
        <v>43582</v>
      </c>
      <c r="B842" s="11" t="s">
        <v>1414</v>
      </c>
      <c r="C842" s="11" t="s">
        <v>642</v>
      </c>
      <c r="E842" s="12">
        <v>3</v>
      </c>
      <c r="F842" s="11" t="s">
        <v>393</v>
      </c>
      <c r="G842" s="15">
        <v>126</v>
      </c>
      <c r="H842" s="15">
        <v>60</v>
      </c>
      <c r="I842" s="15">
        <f t="shared" si="45"/>
        <v>186</v>
      </c>
      <c r="J842" s="12">
        <f t="shared" si="46"/>
        <v>3</v>
      </c>
      <c r="K842" s="50">
        <f t="shared" si="47"/>
        <v>4</v>
      </c>
    </row>
    <row r="843" spans="1:11" x14ac:dyDescent="0.3">
      <c r="A843" s="10">
        <v>43582</v>
      </c>
      <c r="B843" s="11" t="s">
        <v>1415</v>
      </c>
      <c r="C843" s="11" t="s">
        <v>1416</v>
      </c>
      <c r="D843" s="11">
        <v>75042</v>
      </c>
      <c r="E843" s="12">
        <v>7</v>
      </c>
      <c r="F843" s="53" t="str">
        <f>IF(ISBLANK($D843),"",VLOOKUP($D843,'Boarding Packages'!$A:$H,4,FALSE))</f>
        <v>XL Suite Prem</v>
      </c>
      <c r="G843" s="54">
        <f>IF(ISBLANK($D843),0,E843*VLOOKUP($D843,'Boarding Packages'!$A:$H,8,FALSE))</f>
        <v>434</v>
      </c>
      <c r="I843" s="15">
        <f>IF(ISBLANK(B843),"",SUM(G843:H843))</f>
        <v>434</v>
      </c>
      <c r="J843" s="12">
        <f>IF(ISBLANK(B843),"",E843*(IF(LEFT(RIGHT(F843,2),1)="2",2,IF(LEFT(RIGHT(F843,2),1)="3",3,IF(LEFT(RIGHT(F843,2),1)="4",4,1)))))</f>
        <v>7</v>
      </c>
      <c r="K843" s="50">
        <f t="shared" si="47"/>
        <v>4</v>
      </c>
    </row>
    <row r="844" spans="1:11" x14ac:dyDescent="0.3">
      <c r="A844" s="10">
        <v>43582</v>
      </c>
      <c r="B844" s="11" t="s">
        <v>1415</v>
      </c>
      <c r="C844" s="11" t="s">
        <v>1416</v>
      </c>
      <c r="E844" s="12">
        <v>2</v>
      </c>
      <c r="F844" s="11" t="s">
        <v>393</v>
      </c>
      <c r="G844" s="15">
        <v>84</v>
      </c>
      <c r="H844" s="15">
        <v>20</v>
      </c>
      <c r="I844" s="15">
        <f t="shared" si="45"/>
        <v>104</v>
      </c>
      <c r="J844" s="12">
        <f t="shared" si="46"/>
        <v>2</v>
      </c>
      <c r="K844" s="50">
        <f t="shared" si="47"/>
        <v>4</v>
      </c>
    </row>
    <row r="845" spans="1:11" x14ac:dyDescent="0.3">
      <c r="A845" s="10">
        <v>43582</v>
      </c>
      <c r="B845" s="11" t="s">
        <v>1417</v>
      </c>
      <c r="C845" s="11" t="s">
        <v>1418</v>
      </c>
      <c r="E845" s="12">
        <v>3</v>
      </c>
      <c r="F845" s="11" t="s">
        <v>596</v>
      </c>
      <c r="G845" s="15">
        <v>261</v>
      </c>
      <c r="H845" s="15">
        <v>0</v>
      </c>
      <c r="I845" s="15">
        <f t="shared" si="45"/>
        <v>261</v>
      </c>
      <c r="J845" s="12">
        <f t="shared" si="46"/>
        <v>6</v>
      </c>
      <c r="K845" s="50">
        <f t="shared" si="47"/>
        <v>4</v>
      </c>
    </row>
    <row r="846" spans="1:11" x14ac:dyDescent="0.3">
      <c r="A846" s="10">
        <v>43582</v>
      </c>
      <c r="B846" s="11" t="s">
        <v>446</v>
      </c>
      <c r="C846" s="11" t="s">
        <v>447</v>
      </c>
      <c r="E846" s="12">
        <v>5</v>
      </c>
      <c r="F846" s="11" t="s">
        <v>393</v>
      </c>
      <c r="G846" s="15">
        <v>210</v>
      </c>
      <c r="H846" s="15">
        <v>80</v>
      </c>
      <c r="I846" s="15">
        <f t="shared" si="45"/>
        <v>290</v>
      </c>
      <c r="J846" s="12">
        <f t="shared" si="46"/>
        <v>5</v>
      </c>
      <c r="K846" s="50">
        <f t="shared" si="47"/>
        <v>4</v>
      </c>
    </row>
    <row r="847" spans="1:11" x14ac:dyDescent="0.3">
      <c r="A847" s="10">
        <v>43582</v>
      </c>
      <c r="B847" s="11" t="s">
        <v>1419</v>
      </c>
      <c r="C847" s="11" t="s">
        <v>1420</v>
      </c>
      <c r="E847" s="12">
        <v>1</v>
      </c>
      <c r="F847" s="11" t="s">
        <v>393</v>
      </c>
      <c r="G847" s="15">
        <v>42</v>
      </c>
      <c r="H847" s="15">
        <v>20</v>
      </c>
      <c r="I847" s="15">
        <f t="shared" si="45"/>
        <v>62</v>
      </c>
      <c r="J847" s="12">
        <f t="shared" si="46"/>
        <v>1</v>
      </c>
      <c r="K847" s="50">
        <f t="shared" si="47"/>
        <v>4</v>
      </c>
    </row>
    <row r="848" spans="1:11" x14ac:dyDescent="0.3">
      <c r="A848" s="10">
        <v>43582</v>
      </c>
      <c r="B848" s="11" t="s">
        <v>1303</v>
      </c>
      <c r="C848" s="11" t="s">
        <v>1355</v>
      </c>
      <c r="D848" s="11">
        <v>75174</v>
      </c>
      <c r="E848" s="12">
        <v>7</v>
      </c>
      <c r="F848" s="53" t="str">
        <f>IF(ISBLANK($D848),"",VLOOKUP($D848,'Boarding Packages'!$A:$H,4,FALSE))</f>
        <v>Std Suite Prem</v>
      </c>
      <c r="G848" s="54">
        <f>IF(ISBLANK($D848),0,E848*VLOOKUP($D848,'Boarding Packages'!$A:$H,8,FALSE))</f>
        <v>371</v>
      </c>
      <c r="I848" s="15">
        <f>IF(ISBLANK(B848),"",SUM(G848:H848))</f>
        <v>371</v>
      </c>
      <c r="J848" s="12">
        <f t="shared" si="46"/>
        <v>7</v>
      </c>
      <c r="K848" s="50">
        <f t="shared" si="47"/>
        <v>4</v>
      </c>
    </row>
    <row r="849" spans="1:11" x14ac:dyDescent="0.3">
      <c r="A849" s="10">
        <v>43582</v>
      </c>
      <c r="B849" s="11" t="s">
        <v>1356</v>
      </c>
      <c r="C849" s="11" t="s">
        <v>1421</v>
      </c>
      <c r="D849" s="11">
        <v>75127</v>
      </c>
      <c r="E849" s="12">
        <v>7</v>
      </c>
      <c r="F849" s="53" t="str">
        <f>IF(ISBLANK($D849),"",VLOOKUP($D849,'Boarding Packages'!$A:$H,4,FALSE))</f>
        <v>XL Suite Prem</v>
      </c>
      <c r="G849" s="54">
        <f>IF(ISBLANK($D849),0,E849*VLOOKUP($D849,'Boarding Packages'!$A:$H,8,FALSE))</f>
        <v>434</v>
      </c>
      <c r="I849" s="15">
        <f>IF(ISBLANK(B849),"",SUM(G849:H849))</f>
        <v>434</v>
      </c>
      <c r="J849" s="12">
        <f>IF(ISBLANK(B849),"",E849*(IF(LEFT(RIGHT(F849,2),1)="2",2,IF(LEFT(RIGHT(F849,2),1)="3",3,IF(LEFT(RIGHT(F849,2),1)="4",4,1)))))</f>
        <v>7</v>
      </c>
      <c r="K849" s="50">
        <f t="shared" si="47"/>
        <v>4</v>
      </c>
    </row>
    <row r="850" spans="1:11" x14ac:dyDescent="0.3">
      <c r="A850" s="10">
        <v>43582</v>
      </c>
      <c r="B850" s="11" t="s">
        <v>1356</v>
      </c>
      <c r="C850" s="11" t="s">
        <v>1421</v>
      </c>
      <c r="E850" s="12">
        <v>1</v>
      </c>
      <c r="F850" s="11" t="s">
        <v>393</v>
      </c>
      <c r="G850" s="15">
        <v>42</v>
      </c>
      <c r="H850" s="15">
        <v>20</v>
      </c>
      <c r="I850" s="15">
        <f t="shared" si="45"/>
        <v>62</v>
      </c>
      <c r="J850" s="12">
        <f t="shared" si="46"/>
        <v>1</v>
      </c>
      <c r="K850" s="50">
        <f t="shared" si="47"/>
        <v>4</v>
      </c>
    </row>
    <row r="851" spans="1:11" x14ac:dyDescent="0.3">
      <c r="A851" s="10">
        <v>43582</v>
      </c>
      <c r="B851" s="11" t="s">
        <v>244</v>
      </c>
      <c r="C851" s="11" t="s">
        <v>673</v>
      </c>
      <c r="D851" s="11">
        <v>68916</v>
      </c>
      <c r="E851" s="12">
        <v>2</v>
      </c>
      <c r="F851" s="53" t="str">
        <f>IF(ISBLANK($D851),"",VLOOKUP($D851,'Boarding Packages'!$A:$H,4,FALSE))</f>
        <v>Std Suite Prem</v>
      </c>
      <c r="G851" s="54">
        <f>IF(ISBLANK($D851),0,E851*VLOOKUP($D851,'Boarding Packages'!$A:$H,8,FALSE))</f>
        <v>100</v>
      </c>
      <c r="I851" s="15">
        <f>IF(ISBLANK(B851),"",SUM(G851:H851))</f>
        <v>100</v>
      </c>
      <c r="J851" s="12">
        <f>IF(ISBLANK(B851),"",E851*(IF(LEFT(RIGHT(F851,2),1)="2",2,IF(LEFT(RIGHT(F851,2),1)="3",3,IF(LEFT(RIGHT(F851,2),1)="4",4,1)))))</f>
        <v>2</v>
      </c>
      <c r="K851" s="50">
        <f t="shared" si="47"/>
        <v>4</v>
      </c>
    </row>
    <row r="852" spans="1:11" x14ac:dyDescent="0.3">
      <c r="A852" s="10">
        <v>43582</v>
      </c>
      <c r="B852" s="11" t="s">
        <v>244</v>
      </c>
      <c r="C852" s="11" t="s">
        <v>673</v>
      </c>
      <c r="D852" s="11">
        <v>75212</v>
      </c>
      <c r="E852" s="12">
        <v>3</v>
      </c>
      <c r="F852" s="53" t="str">
        <f>IF(ISBLANK($D852),"",VLOOKUP($D852,'Boarding Packages'!$A:$H,4,FALSE))</f>
        <v>Std Suite Prem</v>
      </c>
      <c r="G852" s="54">
        <f>IF(ISBLANK($D852),0,E852*VLOOKUP($D852,'Boarding Packages'!$A:$H,8,FALSE))</f>
        <v>159</v>
      </c>
      <c r="I852" s="15">
        <f>IF(ISBLANK(B852),"",SUM(G852:H852))</f>
        <v>159</v>
      </c>
      <c r="J852" s="12">
        <f>IF(ISBLANK(B852),"",E852*(IF(LEFT(RIGHT(F852,2),1)="2",2,IF(LEFT(RIGHT(F852,2),1)="3",3,IF(LEFT(RIGHT(F852,2),1)="4",4,1)))))</f>
        <v>3</v>
      </c>
      <c r="K852" s="50">
        <f t="shared" si="47"/>
        <v>4</v>
      </c>
    </row>
    <row r="853" spans="1:11" x14ac:dyDescent="0.3">
      <c r="A853" s="10">
        <v>43582</v>
      </c>
      <c r="B853" s="11" t="s">
        <v>466</v>
      </c>
      <c r="C853" s="11" t="s">
        <v>467</v>
      </c>
      <c r="D853" s="11">
        <v>75150</v>
      </c>
      <c r="E853" s="12">
        <v>7</v>
      </c>
      <c r="F853" s="53" t="str">
        <f>IF(ISBLANK($D853),"",VLOOKUP($D853,'Boarding Packages'!$A:$H,4,FALSE))</f>
        <v>Std Suite Prem</v>
      </c>
      <c r="G853" s="54">
        <f>IF(ISBLANK($D853),0,E853*VLOOKUP($D853,'Boarding Packages'!$A:$H,8,FALSE))</f>
        <v>371</v>
      </c>
      <c r="I853" s="15">
        <f>IF(ISBLANK(B853),"",SUM(G853:H853))</f>
        <v>371</v>
      </c>
      <c r="J853" s="12">
        <f>IF(ISBLANK(B853),"",E853*(IF(LEFT(RIGHT(F853,2),1)="2",2,IF(LEFT(RIGHT(F853,2),1)="3",3,IF(LEFT(RIGHT(F853,2),1)="4",4,1)))))</f>
        <v>7</v>
      </c>
      <c r="K853" s="50">
        <f t="shared" si="47"/>
        <v>4</v>
      </c>
    </row>
    <row r="854" spans="1:11" x14ac:dyDescent="0.3">
      <c r="A854" s="10">
        <v>43582</v>
      </c>
      <c r="B854" s="11" t="s">
        <v>159</v>
      </c>
      <c r="C854" s="11" t="s">
        <v>456</v>
      </c>
      <c r="D854" s="11">
        <v>74921</v>
      </c>
      <c r="E854" s="12">
        <v>7</v>
      </c>
      <c r="F854" s="53" t="str">
        <f>IF(ISBLANK($D854),"",VLOOKUP($D854,'Boarding Packages'!$A:$H,4,FALSE))</f>
        <v>In/Out Suite Prem</v>
      </c>
      <c r="G854" s="54">
        <f>IF(ISBLANK($D854),0,E854*VLOOKUP($D854,'Boarding Packages'!$A:$H,8,FALSE))</f>
        <v>518</v>
      </c>
      <c r="I854" s="15">
        <f>IF(ISBLANK(B854),"",SUM(G854:H854))</f>
        <v>518</v>
      </c>
      <c r="J854" s="12">
        <f>IF(ISBLANK(B854),"",E854*(IF(LEFT(RIGHT(F854,2),1)="2",2,IF(LEFT(RIGHT(F854,2),1)="3",3,IF(LEFT(RIGHT(F854,2),1)="4",4,1)))))</f>
        <v>7</v>
      </c>
      <c r="K854" s="50">
        <f t="shared" si="47"/>
        <v>4</v>
      </c>
    </row>
    <row r="855" spans="1:11" x14ac:dyDescent="0.3">
      <c r="A855" s="10">
        <v>43582</v>
      </c>
      <c r="B855" s="11" t="s">
        <v>159</v>
      </c>
      <c r="C855" s="11" t="s">
        <v>456</v>
      </c>
      <c r="E855" s="12">
        <v>2</v>
      </c>
      <c r="F855" s="11" t="s">
        <v>434</v>
      </c>
      <c r="G855" s="15">
        <v>114</v>
      </c>
      <c r="H855" s="15">
        <v>20</v>
      </c>
      <c r="I855" s="15">
        <f t="shared" si="45"/>
        <v>134</v>
      </c>
      <c r="J855" s="12">
        <f t="shared" si="46"/>
        <v>2</v>
      </c>
      <c r="K855" s="50">
        <f t="shared" si="47"/>
        <v>4</v>
      </c>
    </row>
    <row r="856" spans="1:11" x14ac:dyDescent="0.3">
      <c r="A856" s="10">
        <v>43582</v>
      </c>
      <c r="B856" s="11" t="s">
        <v>1422</v>
      </c>
      <c r="C856" s="11" t="s">
        <v>442</v>
      </c>
      <c r="E856" s="12">
        <v>1</v>
      </c>
      <c r="F856" s="11" t="s">
        <v>434</v>
      </c>
      <c r="G856" s="15">
        <v>57</v>
      </c>
      <c r="H856" s="15">
        <v>40</v>
      </c>
      <c r="I856" s="15">
        <f t="shared" si="45"/>
        <v>97</v>
      </c>
      <c r="J856" s="12">
        <f t="shared" si="46"/>
        <v>1</v>
      </c>
      <c r="K856" s="50">
        <f t="shared" si="47"/>
        <v>4</v>
      </c>
    </row>
    <row r="857" spans="1:11" x14ac:dyDescent="0.3">
      <c r="A857" s="10">
        <v>43582</v>
      </c>
      <c r="B857" s="11" t="s">
        <v>325</v>
      </c>
      <c r="C857" s="11" t="s">
        <v>474</v>
      </c>
      <c r="D857" s="11">
        <v>67476</v>
      </c>
      <c r="E857" s="12">
        <v>1</v>
      </c>
      <c r="F857" s="53" t="str">
        <f>IF(ISBLANK($D857),"",VLOOKUP($D857,'Boarding Packages'!$A:$H,4,FALSE))</f>
        <v>Std Suite Prem</v>
      </c>
      <c r="G857" s="54">
        <f>IF(ISBLANK($D857),0,E857*VLOOKUP($D857,'Boarding Packages'!$A:$H,8,FALSE))</f>
        <v>48</v>
      </c>
      <c r="I857" s="15">
        <f>IF(ISBLANK(B857),"",SUM(G857:H857))</f>
        <v>48</v>
      </c>
      <c r="J857" s="12">
        <f t="shared" si="46"/>
        <v>1</v>
      </c>
      <c r="K857" s="50">
        <f t="shared" si="47"/>
        <v>4</v>
      </c>
    </row>
    <row r="858" spans="1:11" x14ac:dyDescent="0.3">
      <c r="A858" s="10">
        <v>43582</v>
      </c>
      <c r="B858" s="11" t="s">
        <v>325</v>
      </c>
      <c r="C858" s="11" t="s">
        <v>606</v>
      </c>
      <c r="E858" s="12">
        <v>1</v>
      </c>
      <c r="F858" s="11" t="s">
        <v>388</v>
      </c>
      <c r="G858" s="15">
        <v>33</v>
      </c>
      <c r="H858" s="15">
        <v>20</v>
      </c>
      <c r="I858" s="15">
        <f t="shared" si="45"/>
        <v>53</v>
      </c>
      <c r="J858" s="12">
        <f t="shared" si="46"/>
        <v>1</v>
      </c>
      <c r="K858" s="50">
        <f t="shared" si="47"/>
        <v>4</v>
      </c>
    </row>
    <row r="859" spans="1:11" x14ac:dyDescent="0.3">
      <c r="A859" s="10">
        <v>43582</v>
      </c>
      <c r="B859" s="11" t="s">
        <v>534</v>
      </c>
      <c r="C859" s="11" t="s">
        <v>535</v>
      </c>
      <c r="E859" s="12">
        <v>7</v>
      </c>
      <c r="F859" s="11" t="s">
        <v>393</v>
      </c>
      <c r="G859" s="15">
        <v>294</v>
      </c>
      <c r="H859" s="15">
        <v>120</v>
      </c>
      <c r="I859" s="15">
        <f t="shared" si="45"/>
        <v>414</v>
      </c>
      <c r="J859" s="12">
        <f t="shared" si="46"/>
        <v>7</v>
      </c>
      <c r="K859" s="50">
        <f t="shared" si="47"/>
        <v>4</v>
      </c>
    </row>
    <row r="860" spans="1:11" x14ac:dyDescent="0.3">
      <c r="A860" s="10">
        <v>43582</v>
      </c>
      <c r="B860" s="11" t="s">
        <v>170</v>
      </c>
      <c r="C860" s="11" t="s">
        <v>710</v>
      </c>
      <c r="D860" s="11">
        <v>75218</v>
      </c>
      <c r="E860" s="12">
        <v>2</v>
      </c>
      <c r="F860" s="53" t="str">
        <f>IF(ISBLANK($D860),"",VLOOKUP($D860,'Boarding Packages'!$A:$H,4,FALSE))</f>
        <v>Std Suite Prem</v>
      </c>
      <c r="G860" s="54">
        <f>IF(ISBLANK($D860),0,E860*VLOOKUP($D860,'Boarding Packages'!$A:$H,8,FALSE))</f>
        <v>102</v>
      </c>
      <c r="I860" s="15">
        <f>IF(ISBLANK(B860),"",SUM(G860:H860))</f>
        <v>102</v>
      </c>
      <c r="J860" s="12">
        <f>IF(ISBLANK(B860),"",E860*(IF(LEFT(RIGHT(F860,2),1)="2",2,IF(LEFT(RIGHT(F860,2),1)="3",3,IF(LEFT(RIGHT(F860,2),1)="4",4,1)))))</f>
        <v>2</v>
      </c>
      <c r="K860" s="50">
        <f t="shared" si="47"/>
        <v>4</v>
      </c>
    </row>
    <row r="861" spans="1:11" x14ac:dyDescent="0.3">
      <c r="A861" s="10">
        <v>43582</v>
      </c>
      <c r="B861" s="11" t="s">
        <v>652</v>
      </c>
      <c r="C861" s="11" t="s">
        <v>1423</v>
      </c>
      <c r="D861" s="11" t="s">
        <v>1009</v>
      </c>
      <c r="E861" s="12">
        <v>1</v>
      </c>
      <c r="F861" s="11" t="s">
        <v>388</v>
      </c>
      <c r="G861" s="15">
        <v>33</v>
      </c>
      <c r="H861" s="15">
        <v>20</v>
      </c>
      <c r="I861" s="15">
        <f t="shared" si="45"/>
        <v>53</v>
      </c>
      <c r="J861" s="12">
        <f t="shared" si="46"/>
        <v>1</v>
      </c>
      <c r="K861" s="50">
        <f t="shared" si="47"/>
        <v>4</v>
      </c>
    </row>
    <row r="862" spans="1:11" x14ac:dyDescent="0.3">
      <c r="A862" s="10">
        <v>43582</v>
      </c>
      <c r="B862" s="11" t="s">
        <v>688</v>
      </c>
      <c r="C862" s="11" t="s">
        <v>689</v>
      </c>
      <c r="E862" s="12">
        <v>1</v>
      </c>
      <c r="F862" s="11" t="s">
        <v>393</v>
      </c>
      <c r="G862" s="15">
        <v>42</v>
      </c>
      <c r="H862" s="15">
        <v>20</v>
      </c>
      <c r="I862" s="15">
        <f t="shared" si="45"/>
        <v>62</v>
      </c>
      <c r="J862" s="12">
        <f t="shared" si="46"/>
        <v>1</v>
      </c>
      <c r="K862" s="50">
        <f t="shared" si="47"/>
        <v>4</v>
      </c>
    </row>
    <row r="863" spans="1:11" x14ac:dyDescent="0.3">
      <c r="A863" s="10">
        <v>43582</v>
      </c>
      <c r="B863" s="11" t="s">
        <v>688</v>
      </c>
      <c r="C863" s="11" t="s">
        <v>689</v>
      </c>
      <c r="D863" s="11">
        <v>74956</v>
      </c>
      <c r="E863" s="12">
        <v>7</v>
      </c>
      <c r="F863" s="53" t="str">
        <f>IF(ISBLANK($D863),"",VLOOKUP($D863,'Boarding Packages'!$A:$H,4,FALSE))</f>
        <v>XL Suite Prem</v>
      </c>
      <c r="G863" s="54">
        <f>IF(ISBLANK($D863),0,E863*VLOOKUP($D863,'Boarding Packages'!$A:$H,8,FALSE))</f>
        <v>434</v>
      </c>
      <c r="I863" s="15">
        <f>IF(ISBLANK(B863),"",SUM(G863:H863))</f>
        <v>434</v>
      </c>
      <c r="J863" s="12">
        <f t="shared" si="46"/>
        <v>7</v>
      </c>
      <c r="K863" s="50">
        <f t="shared" si="47"/>
        <v>4</v>
      </c>
    </row>
    <row r="864" spans="1:11" x14ac:dyDescent="0.3">
      <c r="A864" s="10">
        <v>43582</v>
      </c>
      <c r="B864" s="11" t="s">
        <v>1424</v>
      </c>
      <c r="C864" s="11" t="s">
        <v>1425</v>
      </c>
      <c r="D864" s="11">
        <v>75070</v>
      </c>
      <c r="E864" s="12">
        <v>7</v>
      </c>
      <c r="F864" s="53" t="str">
        <f>IF(ISBLANK($D864),"",VLOOKUP($D864,'Boarding Packages'!$A:$H,4,FALSE))</f>
        <v>Std Suite Prem</v>
      </c>
      <c r="G864" s="54">
        <f>IF(ISBLANK($D864),0,E864*VLOOKUP($D864,'Boarding Packages'!$A:$H,8,FALSE))</f>
        <v>371</v>
      </c>
      <c r="I864" s="15">
        <f>IF(ISBLANK(B864),"",SUM(G864:H864))</f>
        <v>371</v>
      </c>
      <c r="J864" s="12">
        <f>IF(ISBLANK(B864),"",E864*(IF(LEFT(RIGHT(F864,2),1)="2",2,IF(LEFT(RIGHT(F864,2),1)="3",3,IF(LEFT(RIGHT(F864,2),1)="4",4,1)))))</f>
        <v>7</v>
      </c>
      <c r="K864" s="50">
        <f t="shared" si="47"/>
        <v>4</v>
      </c>
    </row>
    <row r="865" spans="1:11" x14ac:dyDescent="0.3">
      <c r="A865" s="10">
        <v>43582</v>
      </c>
      <c r="B865" s="11" t="s">
        <v>1426</v>
      </c>
      <c r="C865" s="11" t="s">
        <v>1425</v>
      </c>
      <c r="E865" s="12">
        <v>2</v>
      </c>
      <c r="F865" s="11" t="s">
        <v>388</v>
      </c>
      <c r="G865" s="15">
        <v>66</v>
      </c>
      <c r="H865" s="15">
        <v>0</v>
      </c>
      <c r="I865" s="15">
        <f t="shared" si="45"/>
        <v>66</v>
      </c>
      <c r="J865" s="12">
        <f t="shared" si="46"/>
        <v>2</v>
      </c>
      <c r="K865" s="50">
        <f t="shared" si="47"/>
        <v>4</v>
      </c>
    </row>
    <row r="866" spans="1:11" x14ac:dyDescent="0.3">
      <c r="A866" s="10">
        <v>43582</v>
      </c>
      <c r="B866" s="11" t="s">
        <v>287</v>
      </c>
      <c r="C866" s="11" t="s">
        <v>871</v>
      </c>
      <c r="D866" s="11">
        <v>54666</v>
      </c>
      <c r="E866" s="12">
        <v>2</v>
      </c>
      <c r="F866" s="53" t="str">
        <f>IF(ISBLANK($D866),"",VLOOKUP($D866,'Boarding Packages'!$A:$H,4,FALSE))</f>
        <v>XL Suite Prem</v>
      </c>
      <c r="G866" s="54">
        <f>IF(ISBLANK($D866),0,E866*VLOOKUP($D866,'Boarding Packages'!$A:$H,8,FALSE))</f>
        <v>116</v>
      </c>
      <c r="I866" s="15">
        <f>IF(ISBLANK(B866),"",SUM(G866:H866))</f>
        <v>116</v>
      </c>
      <c r="J866" s="12">
        <f>IF(ISBLANK(B866),"",E866*(IF(LEFT(RIGHT(F866,2),1)="2",2,IF(LEFT(RIGHT(F866,2),1)="3",3,IF(LEFT(RIGHT(F866,2),1)="4",4,1)))))</f>
        <v>2</v>
      </c>
      <c r="K866" s="50">
        <f t="shared" si="47"/>
        <v>4</v>
      </c>
    </row>
    <row r="867" spans="1:11" x14ac:dyDescent="0.3">
      <c r="A867" s="10">
        <v>43582</v>
      </c>
      <c r="B867" s="11" t="s">
        <v>287</v>
      </c>
      <c r="C867" s="11" t="s">
        <v>871</v>
      </c>
      <c r="D867" s="11">
        <v>75298</v>
      </c>
      <c r="E867" s="12">
        <v>2</v>
      </c>
      <c r="F867" s="53" t="str">
        <f>IF(ISBLANK($D867),"",VLOOKUP($D867,'Boarding Packages'!$A:$H,4,FALSE))</f>
        <v>XL Suite Prem</v>
      </c>
      <c r="G867" s="54">
        <f>IF(ISBLANK($D867),0,E867*VLOOKUP($D867,'Boarding Packages'!$A:$H,8,FALSE))</f>
        <v>124</v>
      </c>
      <c r="I867" s="15">
        <f>IF(ISBLANK(B867),"",SUM(G867:H867))</f>
        <v>124</v>
      </c>
      <c r="J867" s="12">
        <f>IF(ISBLANK(B867),"",E867*(IF(LEFT(RIGHT(F867,2),1)="2",2,IF(LEFT(RIGHT(F867,2),1)="3",3,IF(LEFT(RIGHT(F867,2),1)="4",4,1)))))</f>
        <v>2</v>
      </c>
      <c r="K867" s="50">
        <f t="shared" si="47"/>
        <v>4</v>
      </c>
    </row>
    <row r="868" spans="1:11" x14ac:dyDescent="0.3">
      <c r="A868" s="10">
        <v>43582</v>
      </c>
      <c r="B868" s="11" t="s">
        <v>320</v>
      </c>
      <c r="C868" s="11" t="s">
        <v>777</v>
      </c>
      <c r="D868" s="11">
        <v>61490</v>
      </c>
      <c r="E868" s="12">
        <v>5</v>
      </c>
      <c r="F868" s="53" t="str">
        <f>IF(ISBLANK($D868),"",VLOOKUP($D868,'Boarding Packages'!$A:$H,4,FALSE))</f>
        <v>Std Suite Prem</v>
      </c>
      <c r="G868" s="54">
        <f>IF(ISBLANK($D868),0,E868*VLOOKUP($D868,'Boarding Packages'!$A:$H,8,FALSE))</f>
        <v>250</v>
      </c>
      <c r="I868" s="15">
        <f>IF(ISBLANK(B868),"",SUM(G868:H868))</f>
        <v>250</v>
      </c>
      <c r="J868" s="12">
        <f>IF(ISBLANK(B868),"",E868*(IF(LEFT(RIGHT(F868,2),1)="2",2,IF(LEFT(RIGHT(F868,2),1)="3",3,IF(LEFT(RIGHT(F868,2),1)="4",4,1)))))</f>
        <v>5</v>
      </c>
      <c r="K868" s="50">
        <f t="shared" si="47"/>
        <v>4</v>
      </c>
    </row>
    <row r="869" spans="1:11" x14ac:dyDescent="0.3">
      <c r="A869" s="10">
        <v>43582</v>
      </c>
      <c r="B869" s="11" t="s">
        <v>320</v>
      </c>
      <c r="C869" s="11" t="s">
        <v>777</v>
      </c>
      <c r="E869" s="12">
        <v>2</v>
      </c>
      <c r="F869" s="11" t="s">
        <v>388</v>
      </c>
      <c r="G869" s="15">
        <v>66</v>
      </c>
      <c r="H869" s="15">
        <v>40</v>
      </c>
      <c r="I869" s="15">
        <f t="shared" si="45"/>
        <v>106</v>
      </c>
      <c r="J869" s="12">
        <f t="shared" si="46"/>
        <v>2</v>
      </c>
      <c r="K869" s="50">
        <f t="shared" si="47"/>
        <v>4</v>
      </c>
    </row>
    <row r="870" spans="1:11" x14ac:dyDescent="0.3">
      <c r="A870" s="10">
        <v>43582</v>
      </c>
      <c r="B870" s="11" t="s">
        <v>146</v>
      </c>
      <c r="C870" s="11" t="s">
        <v>705</v>
      </c>
      <c r="D870" s="11">
        <v>66496</v>
      </c>
      <c r="E870" s="12">
        <v>3</v>
      </c>
      <c r="F870" s="53" t="str">
        <f>IF(ISBLANK($D870),"",VLOOKUP($D870,'Boarding Packages'!$A:$H,4,FALSE))</f>
        <v>In/Out Suite Prem</v>
      </c>
      <c r="G870" s="54">
        <f>IF(ISBLANK($D870),0,E870*VLOOKUP($D870,'Boarding Packages'!$A:$H,8,FALSE))</f>
        <v>210</v>
      </c>
      <c r="I870" s="15">
        <f>IF(ISBLANK(B870),"",SUM(G870:H870))</f>
        <v>210</v>
      </c>
      <c r="J870" s="12">
        <f t="shared" si="46"/>
        <v>3</v>
      </c>
      <c r="K870" s="50">
        <f t="shared" si="47"/>
        <v>4</v>
      </c>
    </row>
    <row r="871" spans="1:11" x14ac:dyDescent="0.3">
      <c r="A871" s="10">
        <v>43582</v>
      </c>
      <c r="B871" s="11" t="s">
        <v>146</v>
      </c>
      <c r="C871" s="11" t="s">
        <v>705</v>
      </c>
      <c r="D871" s="11">
        <v>75168</v>
      </c>
      <c r="E871" s="12">
        <v>4</v>
      </c>
      <c r="F871" s="53" t="str">
        <f>IF(ISBLANK($D871),"",VLOOKUP($D871,'Boarding Packages'!$A:$H,4,FALSE))</f>
        <v>In/Out Suite Prem</v>
      </c>
      <c r="G871" s="54">
        <f>IF(ISBLANK($D871),0,E871*VLOOKUP($D871,'Boarding Packages'!$A:$H,8,FALSE))</f>
        <v>296</v>
      </c>
      <c r="I871" s="15">
        <f>IF(ISBLANK(B871),"",SUM(G871:H871))</f>
        <v>296</v>
      </c>
      <c r="J871" s="12">
        <f t="shared" si="46"/>
        <v>4</v>
      </c>
      <c r="K871" s="50">
        <f t="shared" si="47"/>
        <v>4</v>
      </c>
    </row>
    <row r="872" spans="1:11" x14ac:dyDescent="0.3">
      <c r="A872" s="10">
        <v>43582</v>
      </c>
      <c r="B872" s="11" t="s">
        <v>222</v>
      </c>
      <c r="C872" s="11" t="s">
        <v>229</v>
      </c>
      <c r="E872" s="12">
        <v>1</v>
      </c>
      <c r="F872" s="11" t="s">
        <v>388</v>
      </c>
      <c r="G872" s="15">
        <v>33</v>
      </c>
      <c r="H872" s="15">
        <v>40</v>
      </c>
      <c r="I872" s="15">
        <f t="shared" si="45"/>
        <v>73</v>
      </c>
      <c r="J872" s="12">
        <f t="shared" si="46"/>
        <v>1</v>
      </c>
      <c r="K872" s="50">
        <f t="shared" si="47"/>
        <v>4</v>
      </c>
    </row>
    <row r="873" spans="1:11" x14ac:dyDescent="0.3">
      <c r="A873" s="10">
        <v>43582</v>
      </c>
      <c r="B873" s="11" t="s">
        <v>293</v>
      </c>
      <c r="C873" s="11" t="s">
        <v>1427</v>
      </c>
      <c r="D873" s="11">
        <v>52901</v>
      </c>
      <c r="E873" s="12">
        <v>1</v>
      </c>
      <c r="F873" s="53" t="str">
        <f>IF(ISBLANK($D873),"",VLOOKUP($D873,'Boarding Packages'!$A:$H,4,FALSE))</f>
        <v>XL Suite Prem</v>
      </c>
      <c r="G873" s="54">
        <f>IF(ISBLANK($D873),0,E873*VLOOKUP($D873,'Boarding Packages'!$A:$H,8,FALSE))</f>
        <v>56</v>
      </c>
      <c r="I873" s="15">
        <f>IF(ISBLANK(B873),"",SUM(G873:H873))</f>
        <v>56</v>
      </c>
      <c r="J873" s="12">
        <f>IF(ISBLANK(B873),"",E873*(IF(LEFT(RIGHT(F873,2),1)="2",2,IF(LEFT(RIGHT(F873,2),1)="3",3,IF(LEFT(RIGHT(F873,2),1)="4",4,1)))))</f>
        <v>1</v>
      </c>
      <c r="K873" s="50">
        <f t="shared" si="47"/>
        <v>4</v>
      </c>
    </row>
    <row r="874" spans="1:11" x14ac:dyDescent="0.3">
      <c r="A874" s="10">
        <v>43582</v>
      </c>
      <c r="B874" s="11" t="s">
        <v>293</v>
      </c>
      <c r="C874" s="11" t="s">
        <v>1427</v>
      </c>
      <c r="E874" s="12">
        <v>4</v>
      </c>
      <c r="F874" s="11" t="s">
        <v>393</v>
      </c>
      <c r="G874" s="15">
        <v>42</v>
      </c>
      <c r="H874" s="15">
        <v>80</v>
      </c>
      <c r="I874" s="15">
        <f t="shared" si="45"/>
        <v>122</v>
      </c>
      <c r="J874" s="12">
        <f t="shared" si="46"/>
        <v>4</v>
      </c>
      <c r="K874" s="50">
        <f t="shared" si="47"/>
        <v>4</v>
      </c>
    </row>
    <row r="875" spans="1:11" x14ac:dyDescent="0.3">
      <c r="A875" s="10">
        <v>43582</v>
      </c>
      <c r="B875" s="11" t="s">
        <v>449</v>
      </c>
      <c r="C875" s="11" t="s">
        <v>450</v>
      </c>
      <c r="D875" s="11">
        <v>72247</v>
      </c>
      <c r="E875" s="12">
        <v>4</v>
      </c>
      <c r="F875" s="53" t="str">
        <f>IF(ISBLANK($D875),"",VLOOKUP($D875,'Boarding Packages'!$A:$H,4,FALSE))</f>
        <v>Std Suite Prem</v>
      </c>
      <c r="G875" s="54">
        <f>IF(ISBLANK($D875),0,E875*VLOOKUP($D875,'Boarding Packages'!$A:$H,8,FALSE))</f>
        <v>204</v>
      </c>
      <c r="I875" s="15">
        <f>IF(ISBLANK(B875),"",SUM(G875:H875))</f>
        <v>204</v>
      </c>
      <c r="J875" s="12">
        <f t="shared" si="46"/>
        <v>4</v>
      </c>
      <c r="K875" s="50">
        <f t="shared" si="47"/>
        <v>4</v>
      </c>
    </row>
    <row r="876" spans="1:11" x14ac:dyDescent="0.3">
      <c r="A876" s="55">
        <v>43582</v>
      </c>
      <c r="B876" s="56" t="s">
        <v>449</v>
      </c>
      <c r="C876" s="56" t="s">
        <v>450</v>
      </c>
      <c r="D876" s="56">
        <v>75151</v>
      </c>
      <c r="E876" s="57">
        <v>3</v>
      </c>
      <c r="F876" s="61" t="str">
        <f>IF(ISBLANK($D876),"",VLOOKUP($D876,'Boarding Packages'!$A:$H,4,FALSE))</f>
        <v>Std Suite Prem</v>
      </c>
      <c r="G876" s="62">
        <f>IF(ISBLANK($D876),0,E876*VLOOKUP($D876,'Boarding Packages'!$A:$H,8,FALSE))</f>
        <v>159</v>
      </c>
      <c r="H876" s="59"/>
      <c r="I876" s="59">
        <f>IF(ISBLANK(B876),"",SUM(G876:H876))</f>
        <v>159</v>
      </c>
      <c r="J876" s="57">
        <f t="shared" si="46"/>
        <v>3</v>
      </c>
      <c r="K876" s="50">
        <f t="shared" si="47"/>
        <v>4</v>
      </c>
    </row>
    <row r="877" spans="1:11" x14ac:dyDescent="0.3">
      <c r="A877" s="10">
        <v>43583</v>
      </c>
      <c r="B877" s="11" t="s">
        <v>525</v>
      </c>
      <c r="C877" s="11" t="s">
        <v>526</v>
      </c>
      <c r="E877" s="12">
        <v>2</v>
      </c>
      <c r="F877" s="11" t="s">
        <v>388</v>
      </c>
      <c r="G877" s="15">
        <v>66</v>
      </c>
      <c r="H877" s="15">
        <v>20</v>
      </c>
      <c r="I877" s="15">
        <f t="shared" si="45"/>
        <v>86</v>
      </c>
      <c r="J877" s="12">
        <f t="shared" si="46"/>
        <v>2</v>
      </c>
      <c r="K877" s="50">
        <f t="shared" si="47"/>
        <v>4</v>
      </c>
    </row>
    <row r="878" spans="1:11" x14ac:dyDescent="0.3">
      <c r="A878" s="10">
        <v>43583</v>
      </c>
      <c r="B878" s="11" t="s">
        <v>1305</v>
      </c>
      <c r="C878" s="11" t="s">
        <v>1306</v>
      </c>
      <c r="E878" s="12">
        <v>1</v>
      </c>
      <c r="F878" s="11" t="s">
        <v>388</v>
      </c>
      <c r="G878" s="15">
        <v>33</v>
      </c>
      <c r="H878" s="15">
        <v>20</v>
      </c>
      <c r="I878" s="15">
        <f t="shared" si="45"/>
        <v>53</v>
      </c>
      <c r="J878" s="12">
        <f t="shared" si="46"/>
        <v>1</v>
      </c>
      <c r="K878" s="50">
        <f t="shared" si="47"/>
        <v>4</v>
      </c>
    </row>
    <row r="879" spans="1:11" x14ac:dyDescent="0.3">
      <c r="A879" s="10">
        <v>43583</v>
      </c>
      <c r="B879" s="11" t="s">
        <v>77</v>
      </c>
      <c r="C879" s="11" t="s">
        <v>532</v>
      </c>
      <c r="D879" s="11">
        <v>70182</v>
      </c>
      <c r="E879" s="12">
        <v>9</v>
      </c>
      <c r="F879" s="53" t="str">
        <f>IF(ISBLANK($D879),"",VLOOKUP($D879,'Boarding Packages'!$A:$H,4,FALSE))</f>
        <v>Std Suite Prem</v>
      </c>
      <c r="G879" s="54">
        <f>IF(ISBLANK($D879),0,E879*VLOOKUP($D879,'Boarding Packages'!$A:$H,8,FALSE))</f>
        <v>459</v>
      </c>
      <c r="I879" s="15">
        <f>IF(ISBLANK(B879),"",SUM(G879:H879))</f>
        <v>459</v>
      </c>
      <c r="J879" s="12">
        <f>IF(ISBLANK(B879),"",E879*(IF(LEFT(RIGHT(F879,2),1)="2",2,IF(LEFT(RIGHT(F879,2),1)="3",3,IF(LEFT(RIGHT(F879,2),1)="4",4,1)))))</f>
        <v>9</v>
      </c>
      <c r="K879" s="50">
        <f t="shared" si="47"/>
        <v>4</v>
      </c>
    </row>
    <row r="880" spans="1:11" x14ac:dyDescent="0.3">
      <c r="A880" s="10">
        <v>43583</v>
      </c>
      <c r="B880" s="11" t="s">
        <v>1272</v>
      </c>
      <c r="C880" s="11" t="s">
        <v>463</v>
      </c>
      <c r="D880" s="11" t="s">
        <v>1009</v>
      </c>
      <c r="E880" s="12">
        <v>1</v>
      </c>
      <c r="F880" s="11" t="s">
        <v>388</v>
      </c>
      <c r="G880" s="15">
        <v>33</v>
      </c>
      <c r="H880" s="15">
        <v>20</v>
      </c>
      <c r="I880" s="15">
        <f t="shared" ref="I880:I943" si="48">IF(ISBLANK(B880),"",SUM(G880:H880))</f>
        <v>53</v>
      </c>
      <c r="J880" s="12">
        <f t="shared" ref="J880:J943" si="49">IF(ISBLANK(B880),"",E880*(IF(LEFT(RIGHT(F880,2),1)="2",2,IF(LEFT(RIGHT(F880,2),1)="3",3,IF(LEFT(RIGHT(F880,2),1)="4",4,1)))))</f>
        <v>1</v>
      </c>
      <c r="K880" s="50">
        <f t="shared" si="47"/>
        <v>4</v>
      </c>
    </row>
    <row r="881" spans="1:11" x14ac:dyDescent="0.3">
      <c r="A881" s="10">
        <v>43583</v>
      </c>
      <c r="B881" s="11" t="s">
        <v>1345</v>
      </c>
      <c r="C881" s="11" t="s">
        <v>588</v>
      </c>
      <c r="D881" s="11">
        <v>74988</v>
      </c>
      <c r="E881" s="12">
        <v>7</v>
      </c>
      <c r="F881" s="53" t="str">
        <f>IF(ISBLANK($D881),"",VLOOKUP($D881,'Boarding Packages'!$A:$H,4,FALSE))</f>
        <v>XL Suite Prem</v>
      </c>
      <c r="G881" s="54">
        <f>IF(ISBLANK($D881),0,E881*VLOOKUP($D881,'Boarding Packages'!$A:$H,8,FALSE))</f>
        <v>434</v>
      </c>
      <c r="I881" s="15">
        <f>IF(ISBLANK(B881),"",SUM(G881:H881))</f>
        <v>434</v>
      </c>
      <c r="J881" s="12">
        <f t="shared" si="49"/>
        <v>7</v>
      </c>
      <c r="K881" s="50">
        <f t="shared" si="47"/>
        <v>4</v>
      </c>
    </row>
    <row r="882" spans="1:11" x14ac:dyDescent="0.3">
      <c r="A882" s="10">
        <v>43583</v>
      </c>
      <c r="B882" s="11" t="s">
        <v>1345</v>
      </c>
      <c r="C882" s="11" t="s">
        <v>588</v>
      </c>
      <c r="E882" s="12">
        <v>1</v>
      </c>
      <c r="F882" s="11" t="s">
        <v>393</v>
      </c>
      <c r="G882" s="15">
        <v>42</v>
      </c>
      <c r="H882" s="15">
        <v>20</v>
      </c>
      <c r="I882" s="15">
        <f t="shared" si="48"/>
        <v>62</v>
      </c>
      <c r="J882" s="12">
        <f t="shared" si="49"/>
        <v>1</v>
      </c>
      <c r="K882" s="50">
        <f t="shared" si="47"/>
        <v>4</v>
      </c>
    </row>
    <row r="883" spans="1:11" x14ac:dyDescent="0.3">
      <c r="A883" s="10">
        <v>43583</v>
      </c>
      <c r="B883" s="11" t="s">
        <v>539</v>
      </c>
      <c r="C883" s="11" t="s">
        <v>540</v>
      </c>
      <c r="D883" s="11">
        <v>75130</v>
      </c>
      <c r="E883" s="12">
        <v>7</v>
      </c>
      <c r="F883" s="53" t="str">
        <f>IF(ISBLANK($D883),"",VLOOKUP($D883,'Boarding Packages'!$A:$H,4,FALSE))</f>
        <v>Std Suite Prem</v>
      </c>
      <c r="G883" s="54">
        <f>IF(ISBLANK($D883),0,E883*VLOOKUP($D883,'Boarding Packages'!$A:$H,8,FALSE))</f>
        <v>371</v>
      </c>
      <c r="I883" s="15">
        <f>IF(ISBLANK(B883),"",SUM(G883:H883))</f>
        <v>371</v>
      </c>
      <c r="J883" s="12">
        <f>IF(ISBLANK(B883),"",E883*(IF(LEFT(RIGHT(F883,2),1)="2",2,IF(LEFT(RIGHT(F883,2),1)="3",3,IF(LEFT(RIGHT(F883,2),1)="4",4,1)))))</f>
        <v>7</v>
      </c>
      <c r="K883" s="50">
        <f t="shared" si="47"/>
        <v>4</v>
      </c>
    </row>
    <row r="884" spans="1:11" x14ac:dyDescent="0.3">
      <c r="A884" s="10">
        <v>43583</v>
      </c>
      <c r="B884" s="11" t="s">
        <v>539</v>
      </c>
      <c r="C884" s="11" t="s">
        <v>540</v>
      </c>
      <c r="E884" s="12">
        <v>2</v>
      </c>
      <c r="F884" s="11" t="s">
        <v>388</v>
      </c>
      <c r="G884" s="15">
        <v>66</v>
      </c>
      <c r="H884" s="15">
        <v>40</v>
      </c>
      <c r="I884" s="15">
        <f t="shared" si="48"/>
        <v>106</v>
      </c>
      <c r="J884" s="12">
        <f t="shared" si="49"/>
        <v>2</v>
      </c>
      <c r="K884" s="50">
        <f t="shared" si="47"/>
        <v>4</v>
      </c>
    </row>
    <row r="885" spans="1:11" x14ac:dyDescent="0.3">
      <c r="A885" s="10">
        <v>43583</v>
      </c>
      <c r="B885" s="11" t="s">
        <v>1428</v>
      </c>
      <c r="C885" s="11" t="s">
        <v>1429</v>
      </c>
      <c r="D885" s="11">
        <v>74995</v>
      </c>
      <c r="E885" s="12">
        <v>11</v>
      </c>
      <c r="F885" s="53" t="str">
        <f>IF(ISBLANK($D885),"",VLOOKUP($D885,'Boarding Packages'!$A:$H,4,FALSE))</f>
        <v>Std Suite Prem</v>
      </c>
      <c r="G885" s="54">
        <f>IF(ISBLANK($D885),0,E885*VLOOKUP($D885,'Boarding Packages'!$A:$H,8,FALSE))</f>
        <v>561</v>
      </c>
      <c r="I885" s="15">
        <f>IF(ISBLANK(B885),"",SUM(G885:H885))</f>
        <v>561</v>
      </c>
      <c r="J885" s="12">
        <f t="shared" si="49"/>
        <v>11</v>
      </c>
      <c r="K885" s="50">
        <f t="shared" si="47"/>
        <v>4</v>
      </c>
    </row>
    <row r="886" spans="1:11" x14ac:dyDescent="0.3">
      <c r="A886" s="10">
        <v>43583</v>
      </c>
      <c r="B886" s="11" t="s">
        <v>155</v>
      </c>
      <c r="C886" s="11" t="s">
        <v>1430</v>
      </c>
      <c r="D886" s="11">
        <v>75161</v>
      </c>
      <c r="E886" s="12">
        <v>7</v>
      </c>
      <c r="F886" s="53" t="str">
        <f>IF(ISBLANK($D886),"",VLOOKUP($D886,'Boarding Packages'!$A:$H,4,FALSE))</f>
        <v>XL Suite Prem (2)</v>
      </c>
      <c r="G886" s="54">
        <f>IF(ISBLANK($D886),0,E886*VLOOKUP($D886,'Boarding Packages'!$A:$H,8,FALSE))</f>
        <v>791</v>
      </c>
      <c r="I886" s="15">
        <f>IF(ISBLANK(B886),"",SUM(G886:H886))</f>
        <v>791</v>
      </c>
      <c r="J886" s="12">
        <f>IF(ISBLANK(B886),"",E886*(IF(LEFT(RIGHT(F886,2),1)="2",2,IF(LEFT(RIGHT(F886,2),1)="3",3,IF(LEFT(RIGHT(F886,2),1)="4",4,1)))))</f>
        <v>14</v>
      </c>
      <c r="K886" s="50">
        <f t="shared" si="47"/>
        <v>4</v>
      </c>
    </row>
    <row r="887" spans="1:11" x14ac:dyDescent="0.3">
      <c r="A887" s="10">
        <v>43583</v>
      </c>
      <c r="B887" s="11" t="s">
        <v>155</v>
      </c>
      <c r="C887" s="11" t="s">
        <v>1430</v>
      </c>
      <c r="E887" s="12">
        <v>1</v>
      </c>
      <c r="F887" s="11" t="s">
        <v>407</v>
      </c>
      <c r="G887" s="15">
        <v>72</v>
      </c>
      <c r="H887" s="15">
        <v>40</v>
      </c>
      <c r="I887" s="15">
        <f t="shared" si="48"/>
        <v>112</v>
      </c>
      <c r="J887" s="12">
        <f t="shared" si="49"/>
        <v>2</v>
      </c>
      <c r="K887" s="50">
        <f t="shared" si="47"/>
        <v>4</v>
      </c>
    </row>
    <row r="888" spans="1:11" x14ac:dyDescent="0.3">
      <c r="A888" s="10">
        <v>43583</v>
      </c>
      <c r="B888" s="11" t="s">
        <v>263</v>
      </c>
      <c r="C888" s="11" t="s">
        <v>479</v>
      </c>
      <c r="D888" s="11">
        <v>72264</v>
      </c>
      <c r="E888" s="12">
        <v>2</v>
      </c>
      <c r="F888" s="53" t="str">
        <f>IF(ISBLANK($D888),"",VLOOKUP($D888,'Boarding Packages'!$A:$H,4,FALSE))</f>
        <v>In/Out Suite Prem</v>
      </c>
      <c r="G888" s="54">
        <f>IF(ISBLANK($D888),0,E888*VLOOKUP($D888,'Boarding Packages'!$A:$H,8,FALSE))</f>
        <v>144</v>
      </c>
      <c r="I888" s="15">
        <f>IF(ISBLANK(B888),"",SUM(G888:H888))</f>
        <v>144</v>
      </c>
      <c r="J888" s="12">
        <f t="shared" si="49"/>
        <v>2</v>
      </c>
      <c r="K888" s="50">
        <f t="shared" si="47"/>
        <v>4</v>
      </c>
    </row>
    <row r="889" spans="1:11" x14ac:dyDescent="0.3">
      <c r="A889" s="10">
        <v>43583</v>
      </c>
      <c r="B889" s="11" t="s">
        <v>263</v>
      </c>
      <c r="C889" s="11" t="s">
        <v>479</v>
      </c>
      <c r="D889" s="11">
        <v>75028</v>
      </c>
      <c r="E889" s="12">
        <v>7</v>
      </c>
      <c r="F889" s="53" t="str">
        <f>IF(ISBLANK($D889),"",VLOOKUP($D889,'Boarding Packages'!$A:$H,4,FALSE))</f>
        <v>In/Out Suite Prem</v>
      </c>
      <c r="G889" s="54">
        <f>IF(ISBLANK($D889),0,E889*VLOOKUP($D889,'Boarding Packages'!$A:$H,8,FALSE))</f>
        <v>518</v>
      </c>
      <c r="I889" s="15">
        <f>IF(ISBLANK(B889),"",SUM(G889:H889))</f>
        <v>518</v>
      </c>
      <c r="J889" s="12">
        <f t="shared" si="49"/>
        <v>7</v>
      </c>
      <c r="K889" s="50">
        <f t="shared" si="47"/>
        <v>4</v>
      </c>
    </row>
    <row r="890" spans="1:11" x14ac:dyDescent="0.3">
      <c r="A890" s="10">
        <v>43583</v>
      </c>
      <c r="B890" s="11" t="s">
        <v>1151</v>
      </c>
      <c r="C890" s="11" t="s">
        <v>1152</v>
      </c>
      <c r="E890" s="12">
        <v>9</v>
      </c>
      <c r="F890" s="11" t="s">
        <v>407</v>
      </c>
      <c r="G890" s="15">
        <v>648</v>
      </c>
      <c r="H890" s="15">
        <v>180</v>
      </c>
      <c r="I890" s="15">
        <f t="shared" si="48"/>
        <v>828</v>
      </c>
      <c r="J890" s="12">
        <f t="shared" si="49"/>
        <v>18</v>
      </c>
      <c r="K890" s="50">
        <f t="shared" si="47"/>
        <v>4</v>
      </c>
    </row>
    <row r="891" spans="1:11" x14ac:dyDescent="0.3">
      <c r="A891" s="10">
        <v>43583</v>
      </c>
      <c r="B891" s="11" t="s">
        <v>605</v>
      </c>
      <c r="C891" s="11" t="s">
        <v>606</v>
      </c>
      <c r="E891" s="12">
        <v>2</v>
      </c>
      <c r="F891" s="11" t="s">
        <v>388</v>
      </c>
      <c r="G891" s="15">
        <v>66</v>
      </c>
      <c r="H891" s="15">
        <v>60</v>
      </c>
      <c r="I891" s="15">
        <f t="shared" si="48"/>
        <v>126</v>
      </c>
      <c r="J891" s="12">
        <f t="shared" si="49"/>
        <v>2</v>
      </c>
      <c r="K891" s="50">
        <f t="shared" si="47"/>
        <v>4</v>
      </c>
    </row>
    <row r="892" spans="1:11" x14ac:dyDescent="0.3">
      <c r="A892" s="10">
        <v>43583</v>
      </c>
      <c r="B892" s="11" t="s">
        <v>343</v>
      </c>
      <c r="C892" s="11" t="s">
        <v>401</v>
      </c>
      <c r="D892" s="11">
        <v>65867</v>
      </c>
      <c r="E892" s="12">
        <v>2</v>
      </c>
      <c r="F892" s="53" t="str">
        <f>IF(ISBLANK($D892),"",VLOOKUP($D892,'Boarding Packages'!$A:$H,4,FALSE))</f>
        <v>Std Suite Prem</v>
      </c>
      <c r="G892" s="54">
        <f>IF(ISBLANK($D892),0,E892*VLOOKUP($D892,'Boarding Packages'!$A:$H,8,FALSE))</f>
        <v>100</v>
      </c>
      <c r="I892" s="15">
        <f>IF(ISBLANK(B892),"",SUM(G892:H892))</f>
        <v>100</v>
      </c>
      <c r="J892" s="12">
        <f>IF(ISBLANK(B892),"",E892*(IF(LEFT(RIGHT(F892,2),1)="2",2,IF(LEFT(RIGHT(F892,2),1)="3",3,IF(LEFT(RIGHT(F892,2),1)="4",4,1)))))</f>
        <v>2</v>
      </c>
      <c r="K892" s="50">
        <f t="shared" si="47"/>
        <v>4</v>
      </c>
    </row>
    <row r="893" spans="1:11" x14ac:dyDescent="0.3">
      <c r="A893" s="10">
        <v>43583</v>
      </c>
      <c r="B893" s="11" t="s">
        <v>343</v>
      </c>
      <c r="C893" s="11" t="s">
        <v>401</v>
      </c>
      <c r="D893" s="11">
        <v>75319</v>
      </c>
      <c r="E893" s="12">
        <v>3</v>
      </c>
      <c r="F893" s="53" t="str">
        <f>IF(ISBLANK($D893),"",VLOOKUP($D893,'Boarding Packages'!$A:$H,4,FALSE))</f>
        <v>Std Suite Prem</v>
      </c>
      <c r="G893" s="54">
        <f>IF(ISBLANK($D893),0,E893*VLOOKUP($D893,'Boarding Packages'!$A:$H,8,FALSE))</f>
        <v>159</v>
      </c>
      <c r="I893" s="15">
        <f>IF(ISBLANK(B893),"",SUM(G893:H893))</f>
        <v>159</v>
      </c>
      <c r="J893" s="12">
        <f>IF(ISBLANK(B893),"",E893*(IF(LEFT(RIGHT(F893,2),1)="2",2,IF(LEFT(RIGHT(F893,2),1)="3",3,IF(LEFT(RIGHT(F893,2),1)="4",4,1)))))</f>
        <v>3</v>
      </c>
      <c r="K893" s="50">
        <f t="shared" si="47"/>
        <v>4</v>
      </c>
    </row>
    <row r="894" spans="1:11" x14ac:dyDescent="0.3">
      <c r="A894" s="10">
        <v>43583</v>
      </c>
      <c r="B894" s="11" t="s">
        <v>1140</v>
      </c>
      <c r="C894" s="11" t="s">
        <v>1431</v>
      </c>
      <c r="E894" s="12">
        <v>1</v>
      </c>
      <c r="F894" s="11" t="s">
        <v>388</v>
      </c>
      <c r="G894" s="15">
        <v>33</v>
      </c>
      <c r="H894" s="15">
        <v>40</v>
      </c>
      <c r="I894" s="15">
        <f t="shared" si="48"/>
        <v>73</v>
      </c>
      <c r="J894" s="12">
        <f t="shared" si="49"/>
        <v>1</v>
      </c>
      <c r="K894" s="50">
        <f t="shared" si="47"/>
        <v>4</v>
      </c>
    </row>
    <row r="895" spans="1:11" x14ac:dyDescent="0.3">
      <c r="A895" s="10">
        <v>43583</v>
      </c>
      <c r="B895" s="11" t="s">
        <v>1097</v>
      </c>
      <c r="C895" s="11" t="s">
        <v>1098</v>
      </c>
      <c r="E895" s="12">
        <v>1</v>
      </c>
      <c r="F895" s="11" t="s">
        <v>410</v>
      </c>
      <c r="G895" s="15">
        <v>63</v>
      </c>
      <c r="H895" s="15">
        <v>0</v>
      </c>
      <c r="I895" s="15">
        <f t="shared" si="48"/>
        <v>63</v>
      </c>
      <c r="J895" s="12">
        <f t="shared" si="49"/>
        <v>2</v>
      </c>
      <c r="K895" s="50">
        <f t="shared" si="47"/>
        <v>4</v>
      </c>
    </row>
    <row r="896" spans="1:11" x14ac:dyDescent="0.3">
      <c r="A896" s="10">
        <v>43583</v>
      </c>
      <c r="B896" s="11" t="s">
        <v>1432</v>
      </c>
      <c r="C896" s="11" t="s">
        <v>430</v>
      </c>
      <c r="E896" s="12">
        <v>1</v>
      </c>
      <c r="F896" s="11" t="s">
        <v>388</v>
      </c>
      <c r="G896" s="15">
        <v>33</v>
      </c>
      <c r="H896" s="15">
        <v>40</v>
      </c>
      <c r="I896" s="15">
        <f t="shared" si="48"/>
        <v>73</v>
      </c>
      <c r="J896" s="12">
        <f t="shared" si="49"/>
        <v>1</v>
      </c>
      <c r="K896" s="50">
        <f t="shared" si="47"/>
        <v>4</v>
      </c>
    </row>
    <row r="897" spans="1:11" x14ac:dyDescent="0.3">
      <c r="A897" s="10">
        <v>43583</v>
      </c>
      <c r="B897" s="11" t="s">
        <v>889</v>
      </c>
      <c r="C897" s="11" t="s">
        <v>890</v>
      </c>
      <c r="E897" s="12">
        <v>2</v>
      </c>
      <c r="F897" s="11" t="s">
        <v>388</v>
      </c>
      <c r="G897" s="15">
        <v>66</v>
      </c>
      <c r="H897" s="15">
        <v>40</v>
      </c>
      <c r="I897" s="15">
        <f t="shared" si="48"/>
        <v>106</v>
      </c>
      <c r="J897" s="12">
        <f t="shared" si="49"/>
        <v>2</v>
      </c>
      <c r="K897" s="50">
        <f t="shared" si="47"/>
        <v>4</v>
      </c>
    </row>
    <row r="898" spans="1:11" x14ac:dyDescent="0.3">
      <c r="A898" s="10">
        <v>43583</v>
      </c>
      <c r="B898" s="11" t="s">
        <v>1116</v>
      </c>
      <c r="C898" s="11" t="s">
        <v>1117</v>
      </c>
      <c r="E898" s="12">
        <v>11</v>
      </c>
      <c r="F898" s="11" t="s">
        <v>388</v>
      </c>
      <c r="G898" s="15">
        <v>363</v>
      </c>
      <c r="H898" s="15">
        <v>120</v>
      </c>
      <c r="I898" s="15">
        <f t="shared" si="48"/>
        <v>483</v>
      </c>
      <c r="J898" s="12">
        <f t="shared" si="49"/>
        <v>11</v>
      </c>
      <c r="K898" s="50">
        <f t="shared" si="47"/>
        <v>4</v>
      </c>
    </row>
    <row r="899" spans="1:11" x14ac:dyDescent="0.3">
      <c r="A899" s="10">
        <v>43583</v>
      </c>
      <c r="B899" s="11" t="s">
        <v>161</v>
      </c>
      <c r="C899" s="11" t="s">
        <v>832</v>
      </c>
      <c r="D899" s="11">
        <v>66594</v>
      </c>
      <c r="E899" s="12">
        <v>4</v>
      </c>
      <c r="F899" s="53" t="str">
        <f>IF(ISBLANK($D899),"",VLOOKUP($D899,'Boarding Packages'!$A:$H,4,FALSE))</f>
        <v>Std Suite Prem</v>
      </c>
      <c r="G899" s="54">
        <f>IF(ISBLANK($D899),0,E899*VLOOKUP($D899,'Boarding Packages'!$A:$H,8,FALSE))</f>
        <v>200</v>
      </c>
      <c r="I899" s="15">
        <f>IF(ISBLANK(B899),"",SUM(G899:H899))</f>
        <v>200</v>
      </c>
      <c r="J899" s="12">
        <f t="shared" si="49"/>
        <v>4</v>
      </c>
      <c r="K899" s="50">
        <f t="shared" ref="K899:K962" si="50">IF(A899= "",0,MONTH(A899))</f>
        <v>4</v>
      </c>
    </row>
    <row r="900" spans="1:11" x14ac:dyDescent="0.3">
      <c r="A900" s="10">
        <v>43583</v>
      </c>
      <c r="B900" s="11" t="s">
        <v>1433</v>
      </c>
      <c r="C900" s="11" t="s">
        <v>1434</v>
      </c>
      <c r="E900" s="12">
        <v>2</v>
      </c>
      <c r="F900" s="11" t="s">
        <v>407</v>
      </c>
      <c r="G900" s="15">
        <v>144</v>
      </c>
      <c r="H900" s="15">
        <v>80</v>
      </c>
      <c r="I900" s="15">
        <f t="shared" si="48"/>
        <v>224</v>
      </c>
      <c r="J900" s="12">
        <f t="shared" si="49"/>
        <v>4</v>
      </c>
      <c r="K900" s="50">
        <f t="shared" si="50"/>
        <v>4</v>
      </c>
    </row>
    <row r="901" spans="1:11" x14ac:dyDescent="0.3">
      <c r="A901" s="10">
        <v>43583</v>
      </c>
      <c r="B901" s="11" t="s">
        <v>151</v>
      </c>
      <c r="C901" s="11" t="s">
        <v>578</v>
      </c>
      <c r="E901" s="12">
        <v>1</v>
      </c>
      <c r="F901" s="11" t="s">
        <v>388</v>
      </c>
      <c r="G901" s="15">
        <v>33</v>
      </c>
      <c r="H901" s="15">
        <v>0</v>
      </c>
      <c r="I901" s="15">
        <f t="shared" si="48"/>
        <v>33</v>
      </c>
      <c r="J901" s="12">
        <f t="shared" si="49"/>
        <v>1</v>
      </c>
      <c r="K901" s="50">
        <f t="shared" si="50"/>
        <v>4</v>
      </c>
    </row>
    <row r="902" spans="1:11" x14ac:dyDescent="0.3">
      <c r="A902" s="55">
        <v>43583</v>
      </c>
      <c r="B902" s="56" t="s">
        <v>192</v>
      </c>
      <c r="C902" s="56" t="s">
        <v>871</v>
      </c>
      <c r="D902" s="56">
        <v>71037</v>
      </c>
      <c r="E902" s="57">
        <v>2</v>
      </c>
      <c r="F902" s="61" t="str">
        <f>IF(ISBLANK($D902),"",VLOOKUP($D902,'Boarding Packages'!$A:$H,4,FALSE))</f>
        <v>In/Out Suite Prem</v>
      </c>
      <c r="G902" s="62">
        <f>IF(ISBLANK($D902),0,E902*VLOOKUP($D902,'Boarding Packages'!$A:$H,8,FALSE))</f>
        <v>144</v>
      </c>
      <c r="H902" s="59"/>
      <c r="I902" s="59">
        <f>IF(ISBLANK(B902),"",SUM(G902:H902))</f>
        <v>144</v>
      </c>
      <c r="J902" s="57">
        <f>IF(ISBLANK(B902),"",E902*(IF(LEFT(RIGHT(F902,2),1)="2",2,IF(LEFT(RIGHT(F902,2),1)="3",3,IF(LEFT(RIGHT(F902,2),1)="4",4,1)))))</f>
        <v>2</v>
      </c>
      <c r="K902" s="50">
        <f t="shared" si="50"/>
        <v>4</v>
      </c>
    </row>
    <row r="903" spans="1:11" x14ac:dyDescent="0.3">
      <c r="A903" s="10">
        <v>43584</v>
      </c>
      <c r="B903" s="11" t="s">
        <v>357</v>
      </c>
      <c r="C903" s="11" t="s">
        <v>439</v>
      </c>
      <c r="D903" s="11">
        <v>72329</v>
      </c>
      <c r="E903" s="12">
        <v>11</v>
      </c>
      <c r="F903" s="53" t="str">
        <f>IF(ISBLANK($D903),"",VLOOKUP($D903,'Boarding Packages'!$A:$H,4,FALSE))</f>
        <v>XL Suite Prem</v>
      </c>
      <c r="G903" s="54">
        <f>IF(ISBLANK($D903),0,E903*VLOOKUP($D903,'Boarding Packages'!$A:$H,8,FALSE))</f>
        <v>649</v>
      </c>
      <c r="I903" s="15">
        <f>IF(ISBLANK(B903),"",SUM(G903:H903))</f>
        <v>649</v>
      </c>
      <c r="J903" s="12">
        <f>IF(ISBLANK(B903),"",E903*(IF(LEFT(RIGHT(F903,2),1)="2",2,IF(LEFT(RIGHT(F903,2),1)="3",3,IF(LEFT(RIGHT(F903,2),1)="4",4,1)))))</f>
        <v>11</v>
      </c>
      <c r="K903" s="50">
        <f t="shared" si="50"/>
        <v>4</v>
      </c>
    </row>
    <row r="904" spans="1:11" x14ac:dyDescent="0.3">
      <c r="A904" s="10">
        <v>43584</v>
      </c>
      <c r="B904" s="11" t="s">
        <v>643</v>
      </c>
      <c r="C904" s="11" t="s">
        <v>644</v>
      </c>
      <c r="E904" s="12">
        <v>4</v>
      </c>
      <c r="F904" s="11" t="s">
        <v>407</v>
      </c>
      <c r="G904" s="15">
        <v>288</v>
      </c>
      <c r="H904" s="15">
        <v>200</v>
      </c>
      <c r="I904" s="15">
        <f t="shared" si="48"/>
        <v>488</v>
      </c>
      <c r="J904" s="12">
        <f t="shared" si="49"/>
        <v>8</v>
      </c>
      <c r="K904" s="50">
        <f t="shared" si="50"/>
        <v>4</v>
      </c>
    </row>
    <row r="905" spans="1:11" x14ac:dyDescent="0.3">
      <c r="A905" s="10">
        <v>43584</v>
      </c>
      <c r="B905" s="11" t="s">
        <v>917</v>
      </c>
      <c r="C905" s="11" t="s">
        <v>702</v>
      </c>
      <c r="E905" s="12">
        <v>6</v>
      </c>
      <c r="F905" s="11" t="s">
        <v>388</v>
      </c>
      <c r="G905" s="15">
        <v>198</v>
      </c>
      <c r="H905" s="15">
        <v>120</v>
      </c>
      <c r="I905" s="15">
        <f t="shared" si="48"/>
        <v>318</v>
      </c>
      <c r="J905" s="12">
        <f t="shared" si="49"/>
        <v>6</v>
      </c>
      <c r="K905" s="50">
        <f t="shared" si="50"/>
        <v>4</v>
      </c>
    </row>
    <row r="906" spans="1:11" x14ac:dyDescent="0.3">
      <c r="A906" s="10">
        <v>43584</v>
      </c>
      <c r="B906" s="11" t="s">
        <v>1372</v>
      </c>
      <c r="C906" s="11" t="s">
        <v>631</v>
      </c>
      <c r="E906" s="12">
        <v>3</v>
      </c>
      <c r="F906" s="11" t="s">
        <v>388</v>
      </c>
      <c r="G906" s="15">
        <v>99</v>
      </c>
      <c r="H906" s="15">
        <v>80</v>
      </c>
      <c r="I906" s="15">
        <f t="shared" si="48"/>
        <v>179</v>
      </c>
      <c r="J906" s="12">
        <f t="shared" si="49"/>
        <v>3</v>
      </c>
      <c r="K906" s="50">
        <f t="shared" si="50"/>
        <v>4</v>
      </c>
    </row>
    <row r="907" spans="1:11" x14ac:dyDescent="0.3">
      <c r="A907" s="10">
        <v>43584</v>
      </c>
      <c r="B907" s="11" t="s">
        <v>305</v>
      </c>
      <c r="C907" s="11" t="s">
        <v>1143</v>
      </c>
      <c r="D907" s="11">
        <v>72952</v>
      </c>
      <c r="E907" s="12">
        <v>3</v>
      </c>
      <c r="F907" s="53" t="str">
        <f>IF(ISBLANK($D907),"",VLOOKUP($D907,'Boarding Packages'!$A:$H,4,FALSE))</f>
        <v>XL Suite Prem (2)</v>
      </c>
      <c r="G907" s="54">
        <f>IF(ISBLANK($D907),0,E907*VLOOKUP($D907,'Boarding Packages'!$A:$H,8,FALSE))</f>
        <v>339</v>
      </c>
      <c r="I907" s="15">
        <f>IF(ISBLANK(B907),"",SUM(G907:H907))</f>
        <v>339</v>
      </c>
      <c r="J907" s="12">
        <f t="shared" si="49"/>
        <v>6</v>
      </c>
      <c r="K907" s="50">
        <f t="shared" si="50"/>
        <v>4</v>
      </c>
    </row>
    <row r="908" spans="1:11" x14ac:dyDescent="0.3">
      <c r="A908" s="10">
        <v>43584</v>
      </c>
      <c r="B908" s="11" t="s">
        <v>252</v>
      </c>
      <c r="C908" s="11" t="s">
        <v>396</v>
      </c>
      <c r="D908" s="11">
        <v>73426</v>
      </c>
      <c r="E908" s="12">
        <v>1</v>
      </c>
      <c r="F908" s="53" t="str">
        <f>IF(ISBLANK($D908),"",VLOOKUP($D908,'Boarding Packages'!$A:$H,4,FALSE))</f>
        <v>XL Suite Prem</v>
      </c>
      <c r="G908" s="54">
        <f>IF(ISBLANK($D908),0,E908*VLOOKUP($D908,'Boarding Packages'!$A:$H,8,FALSE))</f>
        <v>59</v>
      </c>
      <c r="I908" s="15">
        <f>IF(ISBLANK(B908),"",SUM(G908:H908))</f>
        <v>59</v>
      </c>
      <c r="J908" s="12">
        <f>IF(ISBLANK(B908),"",E908*(IF(LEFT(RIGHT(F908,2),1)="2",2,IF(LEFT(RIGHT(F908,2),1)="3",3,IF(LEFT(RIGHT(F908,2),1)="4",4,1)))))</f>
        <v>1</v>
      </c>
      <c r="K908" s="50">
        <f t="shared" si="50"/>
        <v>4</v>
      </c>
    </row>
    <row r="909" spans="1:11" x14ac:dyDescent="0.3">
      <c r="A909" s="10">
        <v>43584</v>
      </c>
      <c r="B909" s="11" t="s">
        <v>551</v>
      </c>
      <c r="C909" s="11" t="s">
        <v>552</v>
      </c>
      <c r="E909" s="12">
        <v>11</v>
      </c>
      <c r="F909" s="11" t="s">
        <v>388</v>
      </c>
      <c r="G909" s="15">
        <v>363</v>
      </c>
      <c r="H909" s="15">
        <v>120</v>
      </c>
      <c r="I909" s="15">
        <f t="shared" si="48"/>
        <v>483</v>
      </c>
      <c r="J909" s="12">
        <f t="shared" si="49"/>
        <v>11</v>
      </c>
      <c r="K909" s="50">
        <f t="shared" si="50"/>
        <v>4</v>
      </c>
    </row>
    <row r="910" spans="1:11" x14ac:dyDescent="0.3">
      <c r="A910" s="10">
        <v>43584</v>
      </c>
      <c r="B910" s="11" t="s">
        <v>369</v>
      </c>
      <c r="C910" s="11" t="s">
        <v>1279</v>
      </c>
      <c r="D910" s="11">
        <v>73966</v>
      </c>
      <c r="E910" s="12">
        <v>4</v>
      </c>
      <c r="F910" s="53" t="str">
        <f>IF(ISBLANK($D910),"",VLOOKUP($D910,'Boarding Packages'!$A:$H,4,FALSE))</f>
        <v>XL Suite Prem (2)</v>
      </c>
      <c r="G910" s="54">
        <f>IF(ISBLANK($D910),0,E910*VLOOKUP($D910,'Boarding Packages'!$A:$H,8,FALSE))</f>
        <v>452</v>
      </c>
      <c r="I910" s="15">
        <f>IF(ISBLANK(B910),"",SUM(G910:H910))</f>
        <v>452</v>
      </c>
      <c r="J910" s="12">
        <f>IF(ISBLANK(B910),"",E910*(IF(LEFT(RIGHT(F910,2),1)="2",2,IF(LEFT(RIGHT(F910,2),1)="3",3,IF(LEFT(RIGHT(F910,2),1)="4",4,1)))))</f>
        <v>8</v>
      </c>
      <c r="K910" s="50">
        <f t="shared" si="50"/>
        <v>4</v>
      </c>
    </row>
    <row r="911" spans="1:11" x14ac:dyDescent="0.3">
      <c r="A911" s="10">
        <v>43584</v>
      </c>
      <c r="B911" s="11" t="s">
        <v>369</v>
      </c>
      <c r="C911" s="11" t="s">
        <v>1279</v>
      </c>
      <c r="E911" s="12">
        <v>1</v>
      </c>
      <c r="F911" s="11" t="s">
        <v>407</v>
      </c>
      <c r="G911" s="15">
        <v>72</v>
      </c>
      <c r="H911" s="15">
        <v>40</v>
      </c>
      <c r="I911" s="15">
        <f t="shared" si="48"/>
        <v>112</v>
      </c>
      <c r="J911" s="12">
        <f t="shared" si="49"/>
        <v>2</v>
      </c>
      <c r="K911" s="50">
        <f t="shared" si="50"/>
        <v>4</v>
      </c>
    </row>
    <row r="912" spans="1:11" x14ac:dyDescent="0.3">
      <c r="A912" s="10">
        <v>43584</v>
      </c>
      <c r="B912" s="11" t="s">
        <v>1436</v>
      </c>
      <c r="C912" s="11" t="s">
        <v>520</v>
      </c>
      <c r="E912" s="12">
        <v>3</v>
      </c>
      <c r="F912" s="11" t="s">
        <v>388</v>
      </c>
      <c r="G912" s="15">
        <v>99</v>
      </c>
      <c r="H912" s="15">
        <v>80</v>
      </c>
      <c r="I912" s="15">
        <f t="shared" si="48"/>
        <v>179</v>
      </c>
      <c r="J912" s="12">
        <f t="shared" si="49"/>
        <v>3</v>
      </c>
      <c r="K912" s="50">
        <f t="shared" si="50"/>
        <v>4</v>
      </c>
    </row>
    <row r="913" spans="1:11" x14ac:dyDescent="0.3">
      <c r="A913" s="55">
        <v>43584</v>
      </c>
      <c r="B913" s="56" t="s">
        <v>1072</v>
      </c>
      <c r="C913" s="56" t="s">
        <v>1437</v>
      </c>
      <c r="D913" s="56"/>
      <c r="E913" s="57">
        <v>1</v>
      </c>
      <c r="F913" s="56" t="s">
        <v>393</v>
      </c>
      <c r="G913" s="59">
        <v>42</v>
      </c>
      <c r="H913" s="59">
        <v>40</v>
      </c>
      <c r="I913" s="59">
        <f t="shared" si="48"/>
        <v>82</v>
      </c>
      <c r="J913" s="57">
        <f t="shared" si="49"/>
        <v>1</v>
      </c>
      <c r="K913" s="50">
        <f t="shared" si="50"/>
        <v>4</v>
      </c>
    </row>
    <row r="914" spans="1:11" x14ac:dyDescent="0.3">
      <c r="A914" s="10">
        <v>43585</v>
      </c>
      <c r="B914" s="11" t="s">
        <v>422</v>
      </c>
      <c r="C914" s="11" t="s">
        <v>423</v>
      </c>
      <c r="E914" s="12">
        <v>4</v>
      </c>
      <c r="F914" s="11" t="s">
        <v>388</v>
      </c>
      <c r="G914" s="15">
        <v>132</v>
      </c>
      <c r="H914" s="15">
        <v>20</v>
      </c>
      <c r="I914" s="15">
        <f t="shared" si="48"/>
        <v>152</v>
      </c>
      <c r="J914" s="12">
        <f t="shared" si="49"/>
        <v>4</v>
      </c>
      <c r="K914" s="50">
        <f t="shared" si="50"/>
        <v>4</v>
      </c>
    </row>
    <row r="915" spans="1:11" x14ac:dyDescent="0.3">
      <c r="A915" s="10">
        <v>43585</v>
      </c>
      <c r="B915" s="11" t="s">
        <v>1289</v>
      </c>
      <c r="C915" s="11" t="s">
        <v>1178</v>
      </c>
      <c r="E915" s="12">
        <v>5</v>
      </c>
      <c r="F915" s="11" t="s">
        <v>393</v>
      </c>
      <c r="G915" s="15">
        <v>210</v>
      </c>
      <c r="H915" s="15">
        <v>0</v>
      </c>
      <c r="I915" s="15">
        <f t="shared" si="48"/>
        <v>210</v>
      </c>
      <c r="J915" s="12">
        <f t="shared" si="49"/>
        <v>5</v>
      </c>
      <c r="K915" s="50">
        <f t="shared" si="50"/>
        <v>4</v>
      </c>
    </row>
    <row r="916" spans="1:11" x14ac:dyDescent="0.3">
      <c r="A916" s="10">
        <v>43585</v>
      </c>
      <c r="B916" s="11" t="s">
        <v>468</v>
      </c>
      <c r="C916" s="11" t="s">
        <v>1440</v>
      </c>
      <c r="E916" s="12">
        <v>2</v>
      </c>
      <c r="F916" s="11" t="s">
        <v>393</v>
      </c>
      <c r="G916" s="15">
        <v>84</v>
      </c>
      <c r="H916" s="15">
        <v>40</v>
      </c>
      <c r="I916" s="15">
        <f t="shared" si="48"/>
        <v>124</v>
      </c>
      <c r="J916" s="12">
        <f t="shared" si="49"/>
        <v>2</v>
      </c>
      <c r="K916" s="50">
        <f t="shared" si="50"/>
        <v>4</v>
      </c>
    </row>
    <row r="917" spans="1:11" x14ac:dyDescent="0.3">
      <c r="A917" s="55">
        <v>43585</v>
      </c>
      <c r="B917" s="56" t="s">
        <v>109</v>
      </c>
      <c r="C917" s="56" t="s">
        <v>476</v>
      </c>
      <c r="D917" s="56">
        <v>68725</v>
      </c>
      <c r="E917" s="57">
        <v>1</v>
      </c>
      <c r="F917" s="61" t="str">
        <f>IF(ISBLANK($D917),"",VLOOKUP($D917,'Boarding Packages'!$A:$H,4,FALSE))</f>
        <v>In/Out Suite Prem (2)</v>
      </c>
      <c r="G917" s="62">
        <f>IF(ISBLANK($D917),0,E917*VLOOKUP($D917,'Boarding Packages'!$A:$H,8,FALSE))</f>
        <v>115</v>
      </c>
      <c r="H917" s="59"/>
      <c r="I917" s="59">
        <f>IF(ISBLANK(B917),"",SUM(G917:H917))</f>
        <v>115</v>
      </c>
      <c r="J917" s="57">
        <f t="shared" si="49"/>
        <v>2</v>
      </c>
      <c r="K917" s="50">
        <f t="shared" si="50"/>
        <v>4</v>
      </c>
    </row>
    <row r="918" spans="1:11" x14ac:dyDescent="0.3">
      <c r="A918" s="10">
        <v>43586</v>
      </c>
      <c r="B918" s="11" t="s">
        <v>286</v>
      </c>
      <c r="C918" s="11" t="s">
        <v>461</v>
      </c>
      <c r="D918" s="11">
        <v>63805</v>
      </c>
      <c r="E918" s="12">
        <v>4</v>
      </c>
      <c r="F918" s="53" t="str">
        <f>IF(ISBLANK($D918),"",VLOOKUP($D918,'Boarding Packages'!$A:$H,4,FALSE))</f>
        <v>Std Suite Prem</v>
      </c>
      <c r="G918" s="54">
        <f>IF(ISBLANK($D918),0,E918*VLOOKUP($D918,'Boarding Packages'!$A:$H,8,FALSE))</f>
        <v>200</v>
      </c>
      <c r="I918" s="15">
        <f>IF(ISBLANK(B918),"",SUM(G918:H918))</f>
        <v>200</v>
      </c>
      <c r="J918" s="12">
        <f t="shared" si="49"/>
        <v>4</v>
      </c>
      <c r="K918" s="50">
        <f t="shared" si="50"/>
        <v>5</v>
      </c>
    </row>
    <row r="919" spans="1:11" x14ac:dyDescent="0.3">
      <c r="A919" s="10">
        <v>43586</v>
      </c>
      <c r="B919" s="11" t="s">
        <v>286</v>
      </c>
      <c r="C919" s="11" t="s">
        <v>461</v>
      </c>
      <c r="D919" s="11">
        <v>75279</v>
      </c>
      <c r="E919" s="12">
        <v>5</v>
      </c>
      <c r="F919" s="53" t="str">
        <f>IF(ISBLANK($D919),"",VLOOKUP($D919,'Boarding Packages'!$A:$H,4,FALSE))</f>
        <v>Std Suite Prem</v>
      </c>
      <c r="G919" s="54">
        <f>IF(ISBLANK($D919),0,E919*VLOOKUP($D919,'Boarding Packages'!$A:$H,8,FALSE))</f>
        <v>265</v>
      </c>
      <c r="I919" s="15">
        <f>IF(ISBLANK(B919),"",SUM(G919:H919))</f>
        <v>265</v>
      </c>
      <c r="J919" s="12">
        <f>IF(ISBLANK(B919),"",E919*(IF(LEFT(RIGHT(F919,2),1)="2",2,IF(LEFT(RIGHT(F919,2),1)="3",3,IF(LEFT(RIGHT(F919,2),1)="4",4,1)))))</f>
        <v>5</v>
      </c>
      <c r="K919" s="50">
        <f t="shared" si="50"/>
        <v>5</v>
      </c>
    </row>
    <row r="920" spans="1:11" x14ac:dyDescent="0.3">
      <c r="A920" s="10">
        <v>43586</v>
      </c>
      <c r="B920" s="11" t="s">
        <v>317</v>
      </c>
      <c r="C920" s="11" t="s">
        <v>521</v>
      </c>
      <c r="D920" s="11">
        <v>73706</v>
      </c>
      <c r="E920" s="12">
        <v>2</v>
      </c>
      <c r="F920" s="53" t="str">
        <f>IF(ISBLANK($D920),"",VLOOKUP($D920,'Boarding Packages'!$A:$H,4,FALSE))</f>
        <v>Std Suite Prem</v>
      </c>
      <c r="G920" s="54">
        <f>IF(ISBLANK($D920),0,E920*VLOOKUP($D920,'Boarding Packages'!$A:$H,8,FALSE))</f>
        <v>106</v>
      </c>
      <c r="I920" s="15">
        <f>IF(ISBLANK(B920),"",SUM(G920:H920))</f>
        <v>106</v>
      </c>
      <c r="J920" s="12">
        <f>IF(ISBLANK(B920),"",E920*(IF(LEFT(RIGHT(F920,2),1)="2",2,IF(LEFT(RIGHT(F920,2),1)="3",3,IF(LEFT(RIGHT(F920,2),1)="4",4,1)))))</f>
        <v>2</v>
      </c>
      <c r="K920" s="50">
        <f t="shared" si="50"/>
        <v>5</v>
      </c>
    </row>
    <row r="921" spans="1:11" x14ac:dyDescent="0.3">
      <c r="A921" s="10">
        <v>43586</v>
      </c>
      <c r="B921" s="11" t="s">
        <v>1034</v>
      </c>
      <c r="C921" s="11" t="s">
        <v>1035</v>
      </c>
      <c r="E921" s="12">
        <v>6</v>
      </c>
      <c r="F921" s="11" t="s">
        <v>388</v>
      </c>
      <c r="G921" s="15">
        <v>198</v>
      </c>
      <c r="H921" s="15">
        <v>60</v>
      </c>
      <c r="I921" s="15">
        <f t="shared" si="48"/>
        <v>258</v>
      </c>
      <c r="J921" s="12">
        <f t="shared" si="49"/>
        <v>6</v>
      </c>
      <c r="K921" s="50">
        <f t="shared" si="50"/>
        <v>5</v>
      </c>
    </row>
    <row r="922" spans="1:11" x14ac:dyDescent="0.3">
      <c r="A922" s="10">
        <v>43586</v>
      </c>
      <c r="B922" s="11" t="s">
        <v>1444</v>
      </c>
      <c r="C922" s="11" t="s">
        <v>600</v>
      </c>
      <c r="E922" s="12">
        <v>1</v>
      </c>
      <c r="F922" s="11" t="s">
        <v>388</v>
      </c>
      <c r="G922" s="15">
        <v>33</v>
      </c>
      <c r="H922" s="15">
        <v>20</v>
      </c>
      <c r="I922" s="15">
        <f t="shared" si="48"/>
        <v>53</v>
      </c>
      <c r="J922" s="12">
        <f t="shared" si="49"/>
        <v>1</v>
      </c>
      <c r="K922" s="50">
        <f t="shared" si="50"/>
        <v>5</v>
      </c>
    </row>
    <row r="923" spans="1:11" x14ac:dyDescent="0.3">
      <c r="A923" s="10">
        <v>43586</v>
      </c>
      <c r="B923" s="11" t="s">
        <v>1445</v>
      </c>
      <c r="C923" s="11" t="s">
        <v>1446</v>
      </c>
      <c r="D923" s="11">
        <v>75321</v>
      </c>
      <c r="E923" s="12">
        <v>7</v>
      </c>
      <c r="F923" s="53" t="str">
        <f>IF(ISBLANK($D923),"",VLOOKUP($D923,'Boarding Packages'!$A:$H,4,FALSE))</f>
        <v>XL Suite Prem</v>
      </c>
      <c r="G923" s="54">
        <f>IF(ISBLANK($D923),0,E923*VLOOKUP($D923,'Boarding Packages'!$A:$H,8,FALSE))</f>
        <v>434</v>
      </c>
      <c r="I923" s="15">
        <f>IF(ISBLANK(B923),"",SUM(G923:H923))</f>
        <v>434</v>
      </c>
      <c r="J923" s="12">
        <f t="shared" si="49"/>
        <v>7</v>
      </c>
      <c r="K923" s="50">
        <f t="shared" si="50"/>
        <v>5</v>
      </c>
    </row>
    <row r="924" spans="1:11" x14ac:dyDescent="0.3">
      <c r="A924" s="10">
        <v>43586</v>
      </c>
      <c r="B924" s="11" t="s">
        <v>1445</v>
      </c>
      <c r="C924" s="11" t="s">
        <v>750</v>
      </c>
      <c r="E924" s="12">
        <v>1</v>
      </c>
      <c r="F924" s="11" t="s">
        <v>393</v>
      </c>
      <c r="G924" s="15">
        <v>42</v>
      </c>
      <c r="H924" s="15">
        <v>0</v>
      </c>
      <c r="I924" s="15">
        <f t="shared" si="48"/>
        <v>42</v>
      </c>
      <c r="J924" s="12">
        <f t="shared" si="49"/>
        <v>1</v>
      </c>
      <c r="K924" s="50">
        <f t="shared" si="50"/>
        <v>5</v>
      </c>
    </row>
    <row r="925" spans="1:11" x14ac:dyDescent="0.3">
      <c r="A925" s="10">
        <v>43586</v>
      </c>
      <c r="B925" s="11" t="s">
        <v>220</v>
      </c>
      <c r="C925" s="11" t="s">
        <v>548</v>
      </c>
      <c r="D925" s="11">
        <v>72907</v>
      </c>
      <c r="E925" s="12">
        <v>3</v>
      </c>
      <c r="F925" s="53" t="str">
        <f>IF(ISBLANK($D925),"",VLOOKUP($D925,'Boarding Packages'!$A:$H,4,FALSE))</f>
        <v>Std Suite Prem</v>
      </c>
      <c r="G925" s="54">
        <f>IF(ISBLANK($D925),0,E925*VLOOKUP($D925,'Boarding Packages'!$A:$H,8,FALSE))</f>
        <v>153</v>
      </c>
      <c r="I925" s="15">
        <f>IF(ISBLANK(B925),"",SUM(G925:H925))</f>
        <v>153</v>
      </c>
      <c r="J925" s="12">
        <f>IF(ISBLANK(B925),"",E925*(IF(LEFT(RIGHT(F925,2),1)="2",2,IF(LEFT(RIGHT(F925,2),1)="3",3,IF(LEFT(RIGHT(F925,2),1)="4",4,1)))))</f>
        <v>3</v>
      </c>
      <c r="K925" s="50">
        <f t="shared" si="50"/>
        <v>5</v>
      </c>
    </row>
    <row r="926" spans="1:11" x14ac:dyDescent="0.3">
      <c r="A926" s="10">
        <v>43586</v>
      </c>
      <c r="B926" s="11" t="s">
        <v>1447</v>
      </c>
      <c r="C926" s="11" t="s">
        <v>1044</v>
      </c>
      <c r="D926" s="11">
        <v>73481</v>
      </c>
      <c r="E926" s="12">
        <v>8</v>
      </c>
      <c r="F926" s="53" t="str">
        <f>IF(ISBLANK($D926),"",VLOOKUP($D926,'Boarding Packages'!$A:$H,4,FALSE))</f>
        <v>XL Suite Prem</v>
      </c>
      <c r="G926" s="54">
        <f>IF(ISBLANK($D926),0,E926*VLOOKUP($D926,'Boarding Packages'!$A:$H,8,FALSE))</f>
        <v>472</v>
      </c>
      <c r="I926" s="15">
        <f>IF(ISBLANK(B926),"",SUM(G926:H926))</f>
        <v>472</v>
      </c>
      <c r="J926" s="12">
        <f>IF(ISBLANK(B926),"",E926*(IF(LEFT(RIGHT(F926,2),1)="2",2,IF(LEFT(RIGHT(F926,2),1)="3",3,IF(LEFT(RIGHT(F926,2),1)="4",4,1)))))</f>
        <v>8</v>
      </c>
      <c r="K926" s="50">
        <f t="shared" si="50"/>
        <v>5</v>
      </c>
    </row>
    <row r="927" spans="1:11" x14ac:dyDescent="0.3">
      <c r="A927" s="10">
        <v>43586</v>
      </c>
      <c r="B927" s="11" t="s">
        <v>1448</v>
      </c>
      <c r="C927" s="11" t="s">
        <v>1449</v>
      </c>
      <c r="D927" s="11">
        <v>75326</v>
      </c>
      <c r="E927" s="12">
        <v>7</v>
      </c>
      <c r="F927" s="53" t="str">
        <f>IF(ISBLANK($D927),"",VLOOKUP($D927,'Boarding Packages'!$A:$H,4,FALSE))</f>
        <v>XL Suite Prem (2)</v>
      </c>
      <c r="G927" s="54">
        <f>IF(ISBLANK($D927),0,E927*VLOOKUP($D927,'Boarding Packages'!$A:$H,8,FALSE))</f>
        <v>791</v>
      </c>
      <c r="I927" s="15">
        <f>IF(ISBLANK(B927),"",SUM(G927:H927))</f>
        <v>791</v>
      </c>
      <c r="J927" s="12">
        <f>IF(ISBLANK(B927),"",E927*(IF(LEFT(RIGHT(F927,2),1)="2",2,IF(LEFT(RIGHT(F927,2),1)="3",3,IF(LEFT(RIGHT(F927,2),1)="4",4,1)))))</f>
        <v>14</v>
      </c>
      <c r="K927" s="50">
        <f t="shared" si="50"/>
        <v>5</v>
      </c>
    </row>
    <row r="928" spans="1:11" x14ac:dyDescent="0.3">
      <c r="A928" s="10">
        <v>43586</v>
      </c>
      <c r="B928" s="11" t="s">
        <v>1448</v>
      </c>
      <c r="C928" s="11" t="s">
        <v>1449</v>
      </c>
      <c r="E928" s="12">
        <v>1</v>
      </c>
      <c r="F928" s="11" t="s">
        <v>407</v>
      </c>
      <c r="G928" s="15">
        <v>72</v>
      </c>
      <c r="H928" s="15">
        <v>40</v>
      </c>
      <c r="I928" s="15">
        <f t="shared" si="48"/>
        <v>112</v>
      </c>
      <c r="J928" s="12">
        <f t="shared" si="49"/>
        <v>2</v>
      </c>
      <c r="K928" s="50">
        <f t="shared" si="50"/>
        <v>5</v>
      </c>
    </row>
    <row r="929" spans="1:11" x14ac:dyDescent="0.3">
      <c r="A929" s="10">
        <v>43586</v>
      </c>
      <c r="B929" s="11" t="s">
        <v>359</v>
      </c>
      <c r="C929" s="11" t="s">
        <v>492</v>
      </c>
      <c r="D929" s="11">
        <v>72155</v>
      </c>
      <c r="E929" s="12">
        <v>2</v>
      </c>
      <c r="F929" s="53" t="str">
        <f>IF(ISBLANK($D929),"",VLOOKUP($D929,'Boarding Packages'!$A:$H,4,FALSE))</f>
        <v>Std Suite Prem</v>
      </c>
      <c r="G929" s="54">
        <f>IF(ISBLANK($D929),0,E929*VLOOKUP($D929,'Boarding Packages'!$A:$H,8,FALSE))</f>
        <v>102</v>
      </c>
      <c r="I929" s="15">
        <f>IF(ISBLANK(B929),"",SUM(G929:H929))</f>
        <v>102</v>
      </c>
      <c r="J929" s="12">
        <f t="shared" si="49"/>
        <v>2</v>
      </c>
      <c r="K929" s="50">
        <f t="shared" si="50"/>
        <v>5</v>
      </c>
    </row>
    <row r="930" spans="1:11" x14ac:dyDescent="0.3">
      <c r="A930" s="10">
        <v>43586</v>
      </c>
      <c r="B930" s="11" t="s">
        <v>359</v>
      </c>
      <c r="C930" s="11" t="s">
        <v>492</v>
      </c>
      <c r="D930" s="11">
        <v>75535</v>
      </c>
      <c r="E930" s="12">
        <v>1</v>
      </c>
      <c r="F930" s="53" t="str">
        <f>IF(ISBLANK($D930),"",VLOOKUP($D930,'Boarding Packages'!$A:$H,4,FALSE))</f>
        <v>Std Suite Prem</v>
      </c>
      <c r="G930" s="54">
        <f>IF(ISBLANK($D930),0,E930*VLOOKUP($D930,'Boarding Packages'!$A:$H,8,FALSE))</f>
        <v>51</v>
      </c>
      <c r="I930" s="15">
        <f>IF(ISBLANK(B930),"",SUM(G930:H930))</f>
        <v>51</v>
      </c>
      <c r="J930" s="12">
        <f>IF(ISBLANK(B930),"",E930*(IF(LEFT(RIGHT(F930,2),1)="2",2,IF(LEFT(RIGHT(F930,2),1)="3",3,IF(LEFT(RIGHT(F930,2),1)="4",4,1)))))</f>
        <v>1</v>
      </c>
      <c r="K930" s="50">
        <f t="shared" si="50"/>
        <v>5</v>
      </c>
    </row>
    <row r="931" spans="1:11" x14ac:dyDescent="0.3">
      <c r="A931" s="10">
        <v>43586</v>
      </c>
      <c r="B931" s="11" t="s">
        <v>617</v>
      </c>
      <c r="C931" s="11" t="s">
        <v>618</v>
      </c>
      <c r="E931" s="12">
        <v>2</v>
      </c>
      <c r="F931" s="11" t="s">
        <v>388</v>
      </c>
      <c r="G931" s="15">
        <v>66</v>
      </c>
      <c r="H931" s="15">
        <v>60</v>
      </c>
      <c r="I931" s="15">
        <f t="shared" si="48"/>
        <v>126</v>
      </c>
      <c r="J931" s="12">
        <f t="shared" si="49"/>
        <v>2</v>
      </c>
      <c r="K931" s="50">
        <f t="shared" si="50"/>
        <v>5</v>
      </c>
    </row>
    <row r="932" spans="1:11" x14ac:dyDescent="0.3">
      <c r="A932" s="10">
        <v>43586</v>
      </c>
      <c r="B932" s="11" t="s">
        <v>459</v>
      </c>
      <c r="C932" s="11" t="s">
        <v>460</v>
      </c>
      <c r="E932" s="12">
        <v>1</v>
      </c>
      <c r="F932" s="11" t="s">
        <v>393</v>
      </c>
      <c r="G932" s="15">
        <v>42</v>
      </c>
      <c r="H932" s="15">
        <v>40</v>
      </c>
      <c r="I932" s="15">
        <f t="shared" si="48"/>
        <v>82</v>
      </c>
      <c r="J932" s="12">
        <f t="shared" si="49"/>
        <v>1</v>
      </c>
      <c r="K932" s="50">
        <f t="shared" si="50"/>
        <v>5</v>
      </c>
    </row>
    <row r="933" spans="1:11" x14ac:dyDescent="0.3">
      <c r="A933" s="55">
        <v>43586</v>
      </c>
      <c r="B933" s="56" t="s">
        <v>360</v>
      </c>
      <c r="C933" s="56" t="s">
        <v>474</v>
      </c>
      <c r="D933" s="56"/>
      <c r="E933" s="57">
        <v>1</v>
      </c>
      <c r="F933" s="56" t="s">
        <v>388</v>
      </c>
      <c r="G933" s="59">
        <v>33</v>
      </c>
      <c r="H933" s="59">
        <v>40</v>
      </c>
      <c r="I933" s="59">
        <f t="shared" si="48"/>
        <v>73</v>
      </c>
      <c r="J933" s="57">
        <f t="shared" si="49"/>
        <v>1</v>
      </c>
      <c r="K933" s="50">
        <f t="shared" si="50"/>
        <v>5</v>
      </c>
    </row>
    <row r="934" spans="1:11" x14ac:dyDescent="0.3">
      <c r="A934" s="10">
        <v>43587</v>
      </c>
      <c r="B934" s="11" t="s">
        <v>517</v>
      </c>
      <c r="C934" s="11" t="s">
        <v>518</v>
      </c>
      <c r="D934" s="11">
        <v>75334</v>
      </c>
      <c r="E934" s="12">
        <v>8</v>
      </c>
      <c r="F934" s="53" t="str">
        <f>IF(ISBLANK($D934),"",VLOOKUP($D934,'Boarding Packages'!$A:$H,4,FALSE))</f>
        <v>Std Suite Prem</v>
      </c>
      <c r="G934" s="54">
        <f>IF(ISBLANK($D934),0,E934*VLOOKUP($D934,'Boarding Packages'!$A:$H,8,FALSE))</f>
        <v>408</v>
      </c>
      <c r="I934" s="15">
        <f>IF(ISBLANK(B934),"",SUM(G934:H934))</f>
        <v>408</v>
      </c>
      <c r="J934" s="12">
        <f>IF(ISBLANK(B934),"",E934*(IF(LEFT(RIGHT(F934,2),1)="2",2,IF(LEFT(RIGHT(F934,2),1)="3",3,IF(LEFT(RIGHT(F934,2),1)="4",4,1)))))</f>
        <v>8</v>
      </c>
      <c r="K934" s="50">
        <f t="shared" si="50"/>
        <v>5</v>
      </c>
    </row>
    <row r="935" spans="1:11" x14ac:dyDescent="0.3">
      <c r="A935" s="10">
        <v>43587</v>
      </c>
      <c r="B935" s="11" t="s">
        <v>1451</v>
      </c>
      <c r="C935" s="11" t="s">
        <v>1452</v>
      </c>
      <c r="E935" s="12">
        <v>2</v>
      </c>
      <c r="F935" s="11" t="s">
        <v>407</v>
      </c>
      <c r="G935" s="15">
        <v>144</v>
      </c>
      <c r="H935" s="15">
        <v>120</v>
      </c>
      <c r="I935" s="15">
        <f t="shared" si="48"/>
        <v>264</v>
      </c>
      <c r="J935" s="12">
        <f t="shared" si="49"/>
        <v>4</v>
      </c>
      <c r="K935" s="50">
        <f t="shared" si="50"/>
        <v>5</v>
      </c>
    </row>
    <row r="936" spans="1:11" x14ac:dyDescent="0.3">
      <c r="A936" s="10">
        <v>43587</v>
      </c>
      <c r="B936" s="11" t="s">
        <v>1097</v>
      </c>
      <c r="C936" s="11" t="s">
        <v>1098</v>
      </c>
      <c r="E936" s="12">
        <v>1</v>
      </c>
      <c r="F936" s="11" t="s">
        <v>410</v>
      </c>
      <c r="G936" s="15">
        <v>63</v>
      </c>
      <c r="H936" s="15">
        <v>40</v>
      </c>
      <c r="I936" s="15">
        <f t="shared" si="48"/>
        <v>103</v>
      </c>
      <c r="J936" s="12">
        <f t="shared" si="49"/>
        <v>2</v>
      </c>
      <c r="K936" s="50">
        <f t="shared" si="50"/>
        <v>5</v>
      </c>
    </row>
    <row r="937" spans="1:11" x14ac:dyDescent="0.3">
      <c r="A937" s="55">
        <v>43587</v>
      </c>
      <c r="B937" s="56" t="s">
        <v>294</v>
      </c>
      <c r="C937" s="56" t="s">
        <v>538</v>
      </c>
      <c r="D937" s="56">
        <v>47698</v>
      </c>
      <c r="E937" s="57">
        <v>1</v>
      </c>
      <c r="F937" s="61" t="str">
        <f>IF(ISBLANK($D937),"",VLOOKUP($D937,'Boarding Packages'!$A:$H,4,FALSE))</f>
        <v>Std Suite Prem</v>
      </c>
      <c r="G937" s="62">
        <f>IF(ISBLANK($D937),0,E937*VLOOKUP($D937,'Boarding Packages'!$A:$H,8,FALSE))</f>
        <v>50</v>
      </c>
      <c r="H937" s="59"/>
      <c r="I937" s="59">
        <f>IF(ISBLANK(B937),"",SUM(G937:H937))</f>
        <v>50</v>
      </c>
      <c r="J937" s="57">
        <f t="shared" si="49"/>
        <v>1</v>
      </c>
      <c r="K937" s="50">
        <f t="shared" si="50"/>
        <v>5</v>
      </c>
    </row>
    <row r="938" spans="1:11" x14ac:dyDescent="0.3">
      <c r="A938" s="10">
        <v>43588</v>
      </c>
      <c r="B938" s="11" t="s">
        <v>1038</v>
      </c>
      <c r="C938" s="11" t="s">
        <v>588</v>
      </c>
      <c r="E938" s="12">
        <v>1</v>
      </c>
      <c r="F938" s="11" t="s">
        <v>388</v>
      </c>
      <c r="G938" s="15">
        <v>33</v>
      </c>
      <c r="H938" s="15">
        <v>20</v>
      </c>
      <c r="I938" s="15">
        <f t="shared" si="48"/>
        <v>53</v>
      </c>
      <c r="J938" s="12">
        <f t="shared" si="49"/>
        <v>1</v>
      </c>
      <c r="K938" s="50">
        <f t="shared" si="50"/>
        <v>5</v>
      </c>
    </row>
    <row r="939" spans="1:11" x14ac:dyDescent="0.3">
      <c r="A939" s="10">
        <v>43588</v>
      </c>
      <c r="B939" s="11" t="s">
        <v>258</v>
      </c>
      <c r="C939" s="11" t="s">
        <v>597</v>
      </c>
      <c r="D939" s="11">
        <v>74217</v>
      </c>
      <c r="E939" s="12">
        <v>3</v>
      </c>
      <c r="F939" s="53" t="str">
        <f>IF(ISBLANK($D939),"",VLOOKUP($D939,'Boarding Packages'!$A:$H,4,FALSE))</f>
        <v>XL Suite Prem (2)</v>
      </c>
      <c r="G939" s="54">
        <f>IF(ISBLANK($D939),0,E939*VLOOKUP($D939,'Boarding Packages'!$A:$H,8,FALSE))</f>
        <v>327</v>
      </c>
      <c r="I939" s="15">
        <f>IF(ISBLANK(B939),"",SUM(G939:H939))</f>
        <v>327</v>
      </c>
      <c r="J939" s="12">
        <f>IF(ISBLANK(B939),"",E939*(IF(LEFT(RIGHT(F939,2),1)="2",2,IF(LEFT(RIGHT(F939,2),1)="3",3,IF(LEFT(RIGHT(F939,2),1)="4",4,1)))))</f>
        <v>6</v>
      </c>
      <c r="K939" s="50">
        <f t="shared" si="50"/>
        <v>5</v>
      </c>
    </row>
    <row r="940" spans="1:11" x14ac:dyDescent="0.3">
      <c r="A940" s="55">
        <v>43588</v>
      </c>
      <c r="B940" s="56" t="s">
        <v>486</v>
      </c>
      <c r="C940" s="56" t="s">
        <v>1456</v>
      </c>
      <c r="D940" s="56"/>
      <c r="E940" s="57">
        <v>4</v>
      </c>
      <c r="F940" s="56" t="s">
        <v>407</v>
      </c>
      <c r="G940" s="59">
        <v>288</v>
      </c>
      <c r="H940" s="59">
        <v>160</v>
      </c>
      <c r="I940" s="59">
        <f t="shared" si="48"/>
        <v>448</v>
      </c>
      <c r="J940" s="57">
        <f t="shared" si="49"/>
        <v>8</v>
      </c>
      <c r="K940" s="50">
        <f t="shared" si="50"/>
        <v>5</v>
      </c>
    </row>
    <row r="941" spans="1:11" x14ac:dyDescent="0.3">
      <c r="A941" s="10">
        <v>43589</v>
      </c>
      <c r="B941" s="11" t="s">
        <v>427</v>
      </c>
      <c r="C941" s="11" t="s">
        <v>1313</v>
      </c>
      <c r="E941" s="12">
        <v>1</v>
      </c>
      <c r="F941" s="11" t="s">
        <v>388</v>
      </c>
      <c r="G941" s="15">
        <v>33</v>
      </c>
      <c r="H941" s="15">
        <v>20</v>
      </c>
      <c r="I941" s="15">
        <f t="shared" si="48"/>
        <v>53</v>
      </c>
      <c r="J941" s="12">
        <f t="shared" si="49"/>
        <v>1</v>
      </c>
      <c r="K941" s="50">
        <f t="shared" si="50"/>
        <v>5</v>
      </c>
    </row>
    <row r="942" spans="1:11" x14ac:dyDescent="0.3">
      <c r="A942" s="10">
        <v>43589</v>
      </c>
      <c r="B942" s="11" t="s">
        <v>224</v>
      </c>
      <c r="C942" s="11" t="s">
        <v>740</v>
      </c>
      <c r="D942" s="11">
        <v>39480</v>
      </c>
      <c r="E942" s="12">
        <v>2</v>
      </c>
      <c r="F942" s="53" t="str">
        <f>IF(ISBLANK($D942),"",VLOOKUP($D942,'Boarding Packages'!$A:$H,4,FALSE))</f>
        <v>Std Suite Prem</v>
      </c>
      <c r="G942" s="54">
        <f>IF(ISBLANK($D942),0,E942*VLOOKUP($D942,'Boarding Packages'!$A:$H,8,FALSE))</f>
        <v>100</v>
      </c>
      <c r="I942" s="15">
        <f>IF(ISBLANK(B942),"",SUM(G942:H942))</f>
        <v>100</v>
      </c>
      <c r="J942" s="12">
        <f t="shared" si="49"/>
        <v>2</v>
      </c>
      <c r="K942" s="50">
        <f t="shared" si="50"/>
        <v>5</v>
      </c>
    </row>
    <row r="943" spans="1:11" x14ac:dyDescent="0.3">
      <c r="A943" s="10">
        <v>43589</v>
      </c>
      <c r="B943" s="11" t="s">
        <v>494</v>
      </c>
      <c r="C943" s="11" t="s">
        <v>495</v>
      </c>
      <c r="E943" s="12">
        <v>1</v>
      </c>
      <c r="F943" s="11" t="s">
        <v>407</v>
      </c>
      <c r="G943" s="15">
        <v>72</v>
      </c>
      <c r="H943" s="15">
        <v>80</v>
      </c>
      <c r="I943" s="15">
        <f t="shared" si="48"/>
        <v>152</v>
      </c>
      <c r="J943" s="12">
        <f t="shared" si="49"/>
        <v>2</v>
      </c>
      <c r="K943" s="50">
        <f t="shared" si="50"/>
        <v>5</v>
      </c>
    </row>
    <row r="944" spans="1:11" x14ac:dyDescent="0.3">
      <c r="A944" s="55">
        <v>43589</v>
      </c>
      <c r="B944" s="56" t="s">
        <v>213</v>
      </c>
      <c r="C944" s="56" t="s">
        <v>675</v>
      </c>
      <c r="D944" s="56">
        <v>75752</v>
      </c>
      <c r="E944" s="57">
        <v>1</v>
      </c>
      <c r="F944" s="61" t="str">
        <f>IF(ISBLANK($D944),"",VLOOKUP($D944,'Boarding Packages'!$A:$H,4,FALSE))</f>
        <v>XL Suite Prem</v>
      </c>
      <c r="G944" s="62">
        <f>IF(ISBLANK($D944),0,E944*VLOOKUP($D944,'Boarding Packages'!$A:$H,8,FALSE))</f>
        <v>62</v>
      </c>
      <c r="H944" s="59"/>
      <c r="I944" s="59">
        <f>IF(ISBLANK(B944),"",SUM(G944:H944))</f>
        <v>62</v>
      </c>
      <c r="J944" s="57">
        <f>IF(ISBLANK(B944),"",E944*(IF(LEFT(RIGHT(F944,2),1)="2",2,IF(LEFT(RIGHT(F944,2),1)="3",3,IF(LEFT(RIGHT(F944,2),1)="4",4,1)))))</f>
        <v>1</v>
      </c>
      <c r="K944" s="50">
        <f t="shared" si="50"/>
        <v>5</v>
      </c>
    </row>
    <row r="945" spans="1:11" x14ac:dyDescent="0.3">
      <c r="A945" s="10">
        <v>43590</v>
      </c>
      <c r="B945" s="11" t="s">
        <v>1394</v>
      </c>
      <c r="C945" s="11" t="s">
        <v>1395</v>
      </c>
      <c r="E945" s="12">
        <v>2</v>
      </c>
      <c r="F945" s="11" t="s">
        <v>388</v>
      </c>
      <c r="G945" s="15">
        <v>59.4</v>
      </c>
      <c r="H945" s="15">
        <v>54</v>
      </c>
      <c r="I945" s="15">
        <f t="shared" ref="I945:I957" si="51">IF(ISBLANK(B945),"",SUM(G945:H945))</f>
        <v>113.4</v>
      </c>
      <c r="J945" s="12">
        <f t="shared" ref="J945:J957" si="52">IF(ISBLANK(B945),"",E945*(IF(LEFT(RIGHT(F945,2),1)="2",2,IF(LEFT(RIGHT(F945,2),1)="3",3,IF(LEFT(RIGHT(F945,2),1)="4",4,1)))))</f>
        <v>2</v>
      </c>
      <c r="K945" s="50">
        <f t="shared" si="50"/>
        <v>5</v>
      </c>
    </row>
    <row r="946" spans="1:11" x14ac:dyDescent="0.3">
      <c r="A946" s="10">
        <v>43590</v>
      </c>
      <c r="B946" s="11" t="s">
        <v>940</v>
      </c>
      <c r="C946" s="11" t="s">
        <v>1459</v>
      </c>
      <c r="E946" s="12">
        <v>2</v>
      </c>
      <c r="F946" s="11" t="s">
        <v>410</v>
      </c>
      <c r="G946" s="15">
        <v>126</v>
      </c>
      <c r="H946" s="15">
        <v>120</v>
      </c>
      <c r="I946" s="15">
        <f t="shared" si="51"/>
        <v>246</v>
      </c>
      <c r="J946" s="12">
        <f t="shared" si="52"/>
        <v>4</v>
      </c>
      <c r="K946" s="50">
        <f t="shared" si="50"/>
        <v>5</v>
      </c>
    </row>
    <row r="947" spans="1:11" x14ac:dyDescent="0.3">
      <c r="A947" s="10">
        <v>43590</v>
      </c>
      <c r="B947" s="11" t="s">
        <v>1460</v>
      </c>
      <c r="C947" s="11" t="s">
        <v>538</v>
      </c>
      <c r="E947" s="12">
        <v>5</v>
      </c>
      <c r="F947" s="11" t="s">
        <v>388</v>
      </c>
      <c r="G947" s="15">
        <v>165</v>
      </c>
      <c r="H947" s="15">
        <v>120</v>
      </c>
      <c r="I947" s="15">
        <f t="shared" si="51"/>
        <v>285</v>
      </c>
      <c r="J947" s="12">
        <f t="shared" si="52"/>
        <v>5</v>
      </c>
      <c r="K947" s="50">
        <f t="shared" si="50"/>
        <v>5</v>
      </c>
    </row>
    <row r="948" spans="1:11" x14ac:dyDescent="0.3">
      <c r="A948" s="10">
        <v>43590</v>
      </c>
      <c r="B948" s="11" t="s">
        <v>153</v>
      </c>
      <c r="C948" s="11" t="s">
        <v>1315</v>
      </c>
      <c r="D948" s="11">
        <v>75818</v>
      </c>
      <c r="E948" s="12">
        <v>2</v>
      </c>
      <c r="F948" s="53" t="str">
        <f>IF(ISBLANK($D948),"",VLOOKUP($D948,'Boarding Packages'!$A:$H,4,FALSE))</f>
        <v>Std Suite Prem</v>
      </c>
      <c r="G948" s="54">
        <f>IF(ISBLANK($D948),0,E948*VLOOKUP($D948,'Boarding Packages'!$A:$H,8,FALSE))</f>
        <v>106</v>
      </c>
      <c r="I948" s="15">
        <f>IF(ISBLANK(B948),"",SUM(G948:H948))</f>
        <v>106</v>
      </c>
      <c r="J948" s="12">
        <f t="shared" si="52"/>
        <v>2</v>
      </c>
      <c r="K948" s="50">
        <f t="shared" si="50"/>
        <v>5</v>
      </c>
    </row>
    <row r="949" spans="1:11" x14ac:dyDescent="0.3">
      <c r="A949" s="10">
        <v>43590</v>
      </c>
      <c r="B949" s="11" t="s">
        <v>175</v>
      </c>
      <c r="C949" s="11" t="s">
        <v>433</v>
      </c>
      <c r="E949" s="12">
        <v>6</v>
      </c>
      <c r="F949" s="11" t="s">
        <v>434</v>
      </c>
      <c r="G949" s="15">
        <v>342</v>
      </c>
      <c r="H949" s="15">
        <v>140</v>
      </c>
      <c r="I949" s="15">
        <f t="shared" si="51"/>
        <v>482</v>
      </c>
      <c r="J949" s="12">
        <f t="shared" si="52"/>
        <v>6</v>
      </c>
      <c r="K949" s="50">
        <f t="shared" si="50"/>
        <v>5</v>
      </c>
    </row>
    <row r="950" spans="1:11" x14ac:dyDescent="0.3">
      <c r="A950" s="10">
        <v>43590</v>
      </c>
      <c r="B950" s="11" t="s">
        <v>78</v>
      </c>
      <c r="C950" s="11" t="s">
        <v>1461</v>
      </c>
      <c r="D950" s="11">
        <v>63618</v>
      </c>
      <c r="E950" s="12">
        <v>4</v>
      </c>
      <c r="F950" s="53" t="str">
        <f>IF(ISBLANK($D950),"",VLOOKUP($D950,'Boarding Packages'!$A:$H,4,FALSE))</f>
        <v>XL Suite Prem (2)</v>
      </c>
      <c r="G950" s="54">
        <f>IF(ISBLANK($D950),0,E950*VLOOKUP($D950,'Boarding Packages'!$A:$H,8,FALSE))</f>
        <v>424</v>
      </c>
      <c r="I950" s="15">
        <f>IF(ISBLANK(B950),"",SUM(G950:H950))</f>
        <v>424</v>
      </c>
      <c r="J950" s="12">
        <f>IF(ISBLANK(B950),"",E950*(IF(LEFT(RIGHT(F950,2),1)="2",2,IF(LEFT(RIGHT(F950,2),1)="3",3,IF(LEFT(RIGHT(F950,2),1)="4",4,1)))))</f>
        <v>8</v>
      </c>
      <c r="K950" s="50">
        <f t="shared" si="50"/>
        <v>5</v>
      </c>
    </row>
    <row r="951" spans="1:11" x14ac:dyDescent="0.3">
      <c r="A951" s="55">
        <v>43590</v>
      </c>
      <c r="B951" s="56" t="s">
        <v>466</v>
      </c>
      <c r="C951" s="56" t="s">
        <v>467</v>
      </c>
      <c r="D951" s="56"/>
      <c r="E951" s="57">
        <v>1</v>
      </c>
      <c r="F951" s="56" t="s">
        <v>388</v>
      </c>
      <c r="G951" s="59">
        <v>33</v>
      </c>
      <c r="H951" s="59">
        <v>20</v>
      </c>
      <c r="I951" s="59">
        <f t="shared" si="51"/>
        <v>53</v>
      </c>
      <c r="J951" s="57">
        <f t="shared" si="52"/>
        <v>1</v>
      </c>
      <c r="K951" s="50">
        <f t="shared" si="50"/>
        <v>5</v>
      </c>
    </row>
    <row r="952" spans="1:11" x14ac:dyDescent="0.3">
      <c r="A952" s="10">
        <v>43591</v>
      </c>
      <c r="B952" s="11" t="s">
        <v>1462</v>
      </c>
      <c r="C952" s="11" t="s">
        <v>1359</v>
      </c>
      <c r="E952" s="12">
        <v>3</v>
      </c>
      <c r="F952" s="11" t="s">
        <v>388</v>
      </c>
      <c r="G952" s="15">
        <v>99</v>
      </c>
      <c r="H952" s="15">
        <v>40</v>
      </c>
      <c r="I952" s="15">
        <f t="shared" si="51"/>
        <v>139</v>
      </c>
      <c r="J952" s="12">
        <f t="shared" si="52"/>
        <v>3</v>
      </c>
      <c r="K952" s="50">
        <f t="shared" si="50"/>
        <v>5</v>
      </c>
    </row>
    <row r="953" spans="1:11" x14ac:dyDescent="0.3">
      <c r="A953" s="10">
        <v>43591</v>
      </c>
      <c r="B953" s="11" t="s">
        <v>311</v>
      </c>
      <c r="C953" s="11" t="s">
        <v>898</v>
      </c>
      <c r="D953" s="11">
        <v>72167</v>
      </c>
      <c r="E953" s="12">
        <v>5</v>
      </c>
      <c r="F953" s="53" t="str">
        <f>IF(ISBLANK($D953),"",VLOOKUP($D953,'Boarding Packages'!$A:$H,4,FALSE))</f>
        <v>Std Suite Prem</v>
      </c>
      <c r="G953" s="54">
        <f>IF(ISBLANK($D953),0,E953*VLOOKUP($D953,'Boarding Packages'!$A:$H,8,FALSE))</f>
        <v>242.25</v>
      </c>
      <c r="I953" s="15">
        <f>IF(ISBLANK(B953),"",SUM(G953:H953))</f>
        <v>242.25</v>
      </c>
      <c r="J953" s="12">
        <f>IF(ISBLANK(B953),"",E953*(IF(LEFT(RIGHT(F953,2),1)="2",2,IF(LEFT(RIGHT(F953,2),1)="3",3,IF(LEFT(RIGHT(F953,2),1)="4",4,1)))))</f>
        <v>5</v>
      </c>
      <c r="K953" s="50">
        <f t="shared" si="50"/>
        <v>5</v>
      </c>
    </row>
    <row r="954" spans="1:11" x14ac:dyDescent="0.3">
      <c r="A954" s="10">
        <v>43591</v>
      </c>
      <c r="B954" s="11" t="s">
        <v>311</v>
      </c>
      <c r="C954" s="11" t="s">
        <v>553</v>
      </c>
      <c r="E954" s="12">
        <v>5</v>
      </c>
      <c r="F954" s="11" t="s">
        <v>388</v>
      </c>
      <c r="G954" s="15">
        <v>31.35</v>
      </c>
      <c r="H954" s="15">
        <v>0</v>
      </c>
      <c r="I954" s="15">
        <f t="shared" si="51"/>
        <v>31.35</v>
      </c>
      <c r="J954" s="12">
        <f t="shared" si="52"/>
        <v>5</v>
      </c>
      <c r="K954" s="50">
        <f t="shared" si="50"/>
        <v>5</v>
      </c>
    </row>
    <row r="955" spans="1:11" x14ac:dyDescent="0.3">
      <c r="A955" s="10">
        <v>43591</v>
      </c>
      <c r="B955" s="11" t="s">
        <v>1311</v>
      </c>
      <c r="C955" s="11" t="s">
        <v>1312</v>
      </c>
      <c r="D955" s="11">
        <v>75288</v>
      </c>
      <c r="E955" s="12">
        <v>1</v>
      </c>
      <c r="F955" s="53" t="str">
        <f>IF(ISBLANK($D955),"",VLOOKUP($D955,'Boarding Packages'!$A:$H,4,FALSE))</f>
        <v>Std Suite Prem</v>
      </c>
      <c r="G955" s="54">
        <f>IF(ISBLANK($D955),0,E955*VLOOKUP($D955,'Boarding Packages'!$A:$H,8,FALSE))</f>
        <v>53</v>
      </c>
      <c r="I955" s="15">
        <f>IF(ISBLANK(B955),"",SUM(G955:H955))</f>
        <v>53</v>
      </c>
      <c r="J955" s="12">
        <f t="shared" si="52"/>
        <v>1</v>
      </c>
      <c r="K955" s="50">
        <f t="shared" si="50"/>
        <v>5</v>
      </c>
    </row>
    <row r="956" spans="1:11" x14ac:dyDescent="0.3">
      <c r="A956" s="55">
        <v>43591</v>
      </c>
      <c r="B956" s="56" t="s">
        <v>1199</v>
      </c>
      <c r="C956" s="56" t="s">
        <v>507</v>
      </c>
      <c r="D956" s="56"/>
      <c r="E956" s="57">
        <v>3</v>
      </c>
      <c r="F956" s="56" t="s">
        <v>388</v>
      </c>
      <c r="G956" s="59">
        <v>99</v>
      </c>
      <c r="H956" s="59">
        <v>60</v>
      </c>
      <c r="I956" s="59">
        <f t="shared" si="51"/>
        <v>159</v>
      </c>
      <c r="J956" s="57">
        <f t="shared" si="52"/>
        <v>3</v>
      </c>
      <c r="K956" s="50">
        <f t="shared" si="50"/>
        <v>5</v>
      </c>
    </row>
    <row r="957" spans="1:11" x14ac:dyDescent="0.3">
      <c r="A957" s="10">
        <v>43592</v>
      </c>
      <c r="B957" s="11" t="s">
        <v>1467</v>
      </c>
      <c r="C957" s="11" t="s">
        <v>1468</v>
      </c>
      <c r="E957" s="12">
        <v>4</v>
      </c>
      <c r="F957" s="11" t="s">
        <v>410</v>
      </c>
      <c r="G957" s="15">
        <v>252</v>
      </c>
      <c r="H957" s="15">
        <v>200</v>
      </c>
      <c r="I957" s="15">
        <f t="shared" si="51"/>
        <v>452</v>
      </c>
      <c r="J957" s="12">
        <f t="shared" si="52"/>
        <v>8</v>
      </c>
      <c r="K957" s="50">
        <f t="shared" si="50"/>
        <v>5</v>
      </c>
    </row>
    <row r="958" spans="1:11" x14ac:dyDescent="0.3">
      <c r="A958" s="55">
        <v>43592</v>
      </c>
      <c r="B958" s="56" t="s">
        <v>252</v>
      </c>
      <c r="C958" s="56" t="s">
        <v>1270</v>
      </c>
      <c r="D958" s="56">
        <v>73426</v>
      </c>
      <c r="E958" s="57">
        <v>5</v>
      </c>
      <c r="F958" s="61" t="str">
        <f>IF(ISBLANK($D958),"",VLOOKUP($D958,'Boarding Packages'!$A:$H,4,FALSE))</f>
        <v>XL Suite Prem</v>
      </c>
      <c r="G958" s="62">
        <f>IF(ISBLANK($D958),0,E958*VLOOKUP($D958,'Boarding Packages'!$A:$H,8,FALSE))</f>
        <v>295</v>
      </c>
      <c r="H958" s="59"/>
      <c r="I958" s="59">
        <f>IF(ISBLANK(B958),"",SUM(G958:H958))</f>
        <v>295</v>
      </c>
      <c r="J958" s="57">
        <f>IF(ISBLANK(B958),"",E958*(IF(LEFT(RIGHT(F958,2),1)="2",2,IF(LEFT(RIGHT(F958,2),1)="3",3,IF(LEFT(RIGHT(F958,2),1)="4",4,1)))))</f>
        <v>5</v>
      </c>
      <c r="K958" s="50">
        <f t="shared" si="50"/>
        <v>5</v>
      </c>
    </row>
    <row r="959" spans="1:11" x14ac:dyDescent="0.3">
      <c r="A959" s="10">
        <v>43593</v>
      </c>
      <c r="B959" s="11" t="s">
        <v>917</v>
      </c>
      <c r="C959" s="11" t="s">
        <v>702</v>
      </c>
      <c r="E959" s="12">
        <v>5</v>
      </c>
      <c r="F959" s="11" t="s">
        <v>388</v>
      </c>
      <c r="G959" s="15">
        <v>165</v>
      </c>
      <c r="H959" s="15">
        <v>100</v>
      </c>
      <c r="I959" s="15">
        <f t="shared" ref="I959:I1021" si="53">IF(ISBLANK(B959),"",SUM(G959:H959))</f>
        <v>265</v>
      </c>
      <c r="J959" s="12">
        <f t="shared" ref="J959:J1021" si="54">IF(ISBLANK(B959),"",E959*(IF(LEFT(RIGHT(F959,2),1)="2",2,IF(LEFT(RIGHT(F959,2),1)="3",3,IF(LEFT(RIGHT(F959,2),1)="4",4,1)))))</f>
        <v>5</v>
      </c>
      <c r="K959" s="50">
        <f t="shared" si="50"/>
        <v>5</v>
      </c>
    </row>
    <row r="960" spans="1:11" x14ac:dyDescent="0.3">
      <c r="A960" s="55">
        <v>43593</v>
      </c>
      <c r="B960" s="56" t="s">
        <v>924</v>
      </c>
      <c r="C960" s="56" t="s">
        <v>925</v>
      </c>
      <c r="D960" s="56">
        <v>75723</v>
      </c>
      <c r="E960" s="57">
        <v>7</v>
      </c>
      <c r="F960" s="61" t="str">
        <f>IF(ISBLANK($D960),"",VLOOKUP($D960,'Boarding Packages'!$A:$H,4,FALSE))</f>
        <v>XL Suite Prem</v>
      </c>
      <c r="G960" s="62">
        <f>IF(ISBLANK($D960),0,E960*VLOOKUP($D960,'Boarding Packages'!$A:$H,8,FALSE))</f>
        <v>434</v>
      </c>
      <c r="H960" s="59"/>
      <c r="I960" s="59">
        <f>IF(ISBLANK(B960),"",SUM(G960:H960))</f>
        <v>434</v>
      </c>
      <c r="J960" s="57">
        <f t="shared" si="54"/>
        <v>7</v>
      </c>
      <c r="K960" s="50">
        <f t="shared" si="50"/>
        <v>5</v>
      </c>
    </row>
    <row r="961" spans="1:11" x14ac:dyDescent="0.3">
      <c r="A961" s="10">
        <v>43594</v>
      </c>
      <c r="B961" s="11" t="s">
        <v>1475</v>
      </c>
      <c r="C961" s="11" t="s">
        <v>1476</v>
      </c>
      <c r="E961" s="12">
        <v>5</v>
      </c>
      <c r="F961" s="11" t="s">
        <v>388</v>
      </c>
      <c r="G961" s="15">
        <v>165</v>
      </c>
      <c r="H961" s="15">
        <v>40</v>
      </c>
      <c r="I961" s="15">
        <f t="shared" si="53"/>
        <v>205</v>
      </c>
      <c r="J961" s="12">
        <f t="shared" si="54"/>
        <v>5</v>
      </c>
      <c r="K961" s="50">
        <f t="shared" si="50"/>
        <v>5</v>
      </c>
    </row>
    <row r="962" spans="1:11" x14ac:dyDescent="0.3">
      <c r="A962" s="55">
        <v>43594</v>
      </c>
      <c r="B962" s="56" t="s">
        <v>1324</v>
      </c>
      <c r="C962" s="56" t="s">
        <v>638</v>
      </c>
      <c r="D962" s="56"/>
      <c r="E962" s="57">
        <v>1</v>
      </c>
      <c r="F962" s="56" t="s">
        <v>388</v>
      </c>
      <c r="G962" s="59">
        <v>33</v>
      </c>
      <c r="H962" s="59">
        <v>40</v>
      </c>
      <c r="I962" s="59">
        <f t="shared" si="53"/>
        <v>73</v>
      </c>
      <c r="J962" s="57">
        <f t="shared" si="54"/>
        <v>1</v>
      </c>
      <c r="K962" s="50">
        <f t="shared" si="50"/>
        <v>5</v>
      </c>
    </row>
    <row r="963" spans="1:11" x14ac:dyDescent="0.3">
      <c r="A963" s="10">
        <v>43595</v>
      </c>
      <c r="B963" s="11" t="s">
        <v>317</v>
      </c>
      <c r="C963" s="11" t="s">
        <v>521</v>
      </c>
      <c r="D963" s="11">
        <v>73706</v>
      </c>
      <c r="E963" s="12">
        <v>4</v>
      </c>
      <c r="F963" s="53" t="str">
        <f>IF(ISBLANK($D963),"",VLOOKUP($D963,'Boarding Packages'!$A:$H,4,FALSE))</f>
        <v>Std Suite Prem</v>
      </c>
      <c r="G963" s="54">
        <f>IF(ISBLANK($D963),0,E963*VLOOKUP($D963,'Boarding Packages'!$A:$H,8,FALSE))</f>
        <v>212</v>
      </c>
      <c r="I963" s="15">
        <f>IF(ISBLANK(B963),"",SUM(G963:H963))</f>
        <v>212</v>
      </c>
      <c r="J963" s="12">
        <f t="shared" si="54"/>
        <v>4</v>
      </c>
      <c r="K963" s="50">
        <f t="shared" ref="K963:K1026" si="55">IF(A963= "",0,MONTH(A963))</f>
        <v>5</v>
      </c>
    </row>
    <row r="964" spans="1:11" x14ac:dyDescent="0.3">
      <c r="A964" s="10">
        <v>43595</v>
      </c>
      <c r="B964" s="11" t="s">
        <v>1236</v>
      </c>
      <c r="C964" s="11" t="s">
        <v>1237</v>
      </c>
      <c r="E964" s="12">
        <v>1</v>
      </c>
      <c r="F964" s="11" t="s">
        <v>596</v>
      </c>
      <c r="G964" s="15">
        <v>87</v>
      </c>
      <c r="H964" s="15">
        <v>80</v>
      </c>
      <c r="I964" s="15">
        <f t="shared" si="53"/>
        <v>167</v>
      </c>
      <c r="J964" s="12">
        <f t="shared" si="54"/>
        <v>2</v>
      </c>
      <c r="K964" s="50">
        <f t="shared" si="55"/>
        <v>5</v>
      </c>
    </row>
    <row r="965" spans="1:11" x14ac:dyDescent="0.3">
      <c r="A965" s="10">
        <v>43595</v>
      </c>
      <c r="B965" s="11" t="s">
        <v>264</v>
      </c>
      <c r="C965" s="11" t="s">
        <v>1485</v>
      </c>
      <c r="D965" s="11">
        <v>55889</v>
      </c>
      <c r="E965" s="12">
        <v>3</v>
      </c>
      <c r="F965" s="53" t="str">
        <f>IF(ISBLANK($D965),"",VLOOKUP($D965,'Boarding Packages'!$A:$H,4,FALSE))</f>
        <v>Std Suite Prem</v>
      </c>
      <c r="G965" s="54">
        <f>IF(ISBLANK($D965),0,E965*VLOOKUP($D965,'Boarding Packages'!$A:$H,8,FALSE))</f>
        <v>144</v>
      </c>
      <c r="I965" s="15">
        <f>IF(ISBLANK(B965),"",SUM(G965:H965))</f>
        <v>144</v>
      </c>
      <c r="J965" s="12">
        <f>IF(ISBLANK(B965),"",E965*(IF(LEFT(RIGHT(F965,2),1)="2",2,IF(LEFT(RIGHT(F965,2),1)="3",3,IF(LEFT(RIGHT(F965,2),1)="4",4,1)))))</f>
        <v>3</v>
      </c>
      <c r="K965" s="50">
        <f t="shared" si="55"/>
        <v>5</v>
      </c>
    </row>
    <row r="966" spans="1:11" x14ac:dyDescent="0.3">
      <c r="A966" s="10">
        <v>43595</v>
      </c>
      <c r="B966" s="11" t="s">
        <v>264</v>
      </c>
      <c r="C966" s="11" t="s">
        <v>1485</v>
      </c>
      <c r="D966" s="11">
        <v>75848</v>
      </c>
      <c r="E966" s="12">
        <v>4</v>
      </c>
      <c r="F966" s="53" t="str">
        <f>IF(ISBLANK($D966),"",VLOOKUP($D966,'Boarding Packages'!$A:$H,4,FALSE))</f>
        <v>Std Suite Prem</v>
      </c>
      <c r="G966" s="54">
        <f>IF(ISBLANK($D966),0,E966*VLOOKUP($D966,'Boarding Packages'!$A:$H,8,FALSE))</f>
        <v>204</v>
      </c>
      <c r="I966" s="15">
        <f>IF(ISBLANK(B966),"",SUM(G966:H966))</f>
        <v>204</v>
      </c>
      <c r="J966" s="12">
        <f>IF(ISBLANK(B966),"",E966*(IF(LEFT(RIGHT(F966,2),1)="2",2,IF(LEFT(RIGHT(F966,2),1)="3",3,IF(LEFT(RIGHT(F966,2),1)="4",4,1)))))</f>
        <v>4</v>
      </c>
      <c r="K966" s="50">
        <f t="shared" si="55"/>
        <v>5</v>
      </c>
    </row>
    <row r="967" spans="1:11" x14ac:dyDescent="0.3">
      <c r="A967" s="10">
        <v>43595</v>
      </c>
      <c r="B967" s="11" t="s">
        <v>851</v>
      </c>
      <c r="C967" s="11" t="s">
        <v>852</v>
      </c>
      <c r="E967" s="12">
        <v>2</v>
      </c>
      <c r="F967" s="11" t="s">
        <v>388</v>
      </c>
      <c r="G967" s="15">
        <v>66</v>
      </c>
      <c r="H967" s="15">
        <v>100</v>
      </c>
      <c r="I967" s="15">
        <f t="shared" si="53"/>
        <v>166</v>
      </c>
      <c r="J967" s="12">
        <f t="shared" si="54"/>
        <v>2</v>
      </c>
      <c r="K967" s="50">
        <f t="shared" si="55"/>
        <v>5</v>
      </c>
    </row>
    <row r="968" spans="1:11" x14ac:dyDescent="0.3">
      <c r="A968" s="55">
        <v>43595</v>
      </c>
      <c r="B968" s="56" t="s">
        <v>1487</v>
      </c>
      <c r="C968" s="56" t="s">
        <v>1488</v>
      </c>
      <c r="D968" s="56"/>
      <c r="E968" s="57">
        <v>2</v>
      </c>
      <c r="F968" s="56" t="s">
        <v>393</v>
      </c>
      <c r="G968" s="59">
        <v>84</v>
      </c>
      <c r="H968" s="59">
        <v>60</v>
      </c>
      <c r="I968" s="59">
        <f t="shared" si="53"/>
        <v>144</v>
      </c>
      <c r="J968" s="57">
        <f t="shared" si="54"/>
        <v>2</v>
      </c>
      <c r="K968" s="50">
        <f t="shared" si="55"/>
        <v>5</v>
      </c>
    </row>
    <row r="969" spans="1:11" x14ac:dyDescent="0.3">
      <c r="A969" s="10">
        <v>43596</v>
      </c>
      <c r="B969" s="11" t="s">
        <v>464</v>
      </c>
      <c r="C969" s="11" t="s">
        <v>514</v>
      </c>
      <c r="E969" s="12">
        <v>1</v>
      </c>
      <c r="F969" s="11" t="s">
        <v>388</v>
      </c>
      <c r="G969" s="15">
        <v>33</v>
      </c>
      <c r="H969" s="15">
        <v>40</v>
      </c>
      <c r="I969" s="15">
        <f t="shared" si="53"/>
        <v>73</v>
      </c>
      <c r="J969" s="12">
        <f t="shared" si="54"/>
        <v>1</v>
      </c>
      <c r="K969" s="50">
        <f t="shared" si="55"/>
        <v>5</v>
      </c>
    </row>
    <row r="970" spans="1:11" x14ac:dyDescent="0.3">
      <c r="A970" s="55">
        <v>43596</v>
      </c>
      <c r="B970" s="56" t="s">
        <v>175</v>
      </c>
      <c r="C970" s="56" t="s">
        <v>433</v>
      </c>
      <c r="D970" s="56"/>
      <c r="E970" s="57">
        <v>1</v>
      </c>
      <c r="F970" s="56" t="s">
        <v>434</v>
      </c>
      <c r="G970" s="59">
        <v>57</v>
      </c>
      <c r="H970" s="59">
        <v>0</v>
      </c>
      <c r="I970" s="59">
        <f t="shared" si="53"/>
        <v>57</v>
      </c>
      <c r="J970" s="57">
        <f t="shared" si="54"/>
        <v>1</v>
      </c>
      <c r="K970" s="50">
        <f t="shared" si="55"/>
        <v>5</v>
      </c>
    </row>
    <row r="971" spans="1:11" x14ac:dyDescent="0.3">
      <c r="A971" s="10">
        <v>43597</v>
      </c>
      <c r="B971" s="11" t="s">
        <v>1477</v>
      </c>
      <c r="C971" s="11" t="s">
        <v>1478</v>
      </c>
      <c r="E971" s="12">
        <v>1</v>
      </c>
      <c r="F971" s="11" t="s">
        <v>393</v>
      </c>
      <c r="G971" s="15">
        <v>42</v>
      </c>
      <c r="H971" s="15">
        <v>20</v>
      </c>
      <c r="I971" s="15">
        <f t="shared" si="53"/>
        <v>62</v>
      </c>
      <c r="J971" s="12">
        <f t="shared" si="54"/>
        <v>1</v>
      </c>
      <c r="K971" s="50">
        <f t="shared" si="55"/>
        <v>5</v>
      </c>
    </row>
    <row r="972" spans="1:11" x14ac:dyDescent="0.3">
      <c r="A972" s="10">
        <v>43597</v>
      </c>
      <c r="B972" s="11" t="s">
        <v>1490</v>
      </c>
      <c r="C972" s="11" t="s">
        <v>561</v>
      </c>
      <c r="E972" s="12">
        <v>1</v>
      </c>
      <c r="F972" s="11" t="s">
        <v>388</v>
      </c>
      <c r="G972" s="15">
        <v>33</v>
      </c>
      <c r="H972" s="15">
        <v>20</v>
      </c>
      <c r="I972" s="15">
        <f t="shared" si="53"/>
        <v>53</v>
      </c>
      <c r="J972" s="12">
        <f t="shared" si="54"/>
        <v>1</v>
      </c>
      <c r="K972" s="50">
        <f t="shared" si="55"/>
        <v>5</v>
      </c>
    </row>
    <row r="973" spans="1:11" x14ac:dyDescent="0.3">
      <c r="A973" s="10">
        <v>43597</v>
      </c>
      <c r="B973" s="11" t="s">
        <v>1491</v>
      </c>
      <c r="C973" s="11" t="s">
        <v>1329</v>
      </c>
      <c r="E973" s="12">
        <v>1</v>
      </c>
      <c r="F973" s="11" t="s">
        <v>388</v>
      </c>
      <c r="G973" s="15">
        <v>33</v>
      </c>
      <c r="H973" s="15">
        <v>0</v>
      </c>
      <c r="I973" s="15">
        <f t="shared" si="53"/>
        <v>33</v>
      </c>
      <c r="J973" s="12">
        <f t="shared" si="54"/>
        <v>1</v>
      </c>
      <c r="K973" s="50">
        <f t="shared" si="55"/>
        <v>5</v>
      </c>
    </row>
    <row r="974" spans="1:11" x14ac:dyDescent="0.3">
      <c r="A974" s="10">
        <v>43597</v>
      </c>
      <c r="B974" s="11" t="s">
        <v>399</v>
      </c>
      <c r="C974" s="11" t="s">
        <v>400</v>
      </c>
      <c r="E974" s="12">
        <v>4</v>
      </c>
      <c r="F974" s="11" t="s">
        <v>388</v>
      </c>
      <c r="G974" s="15">
        <v>132</v>
      </c>
      <c r="H974" s="15">
        <v>100</v>
      </c>
      <c r="I974" s="15">
        <f t="shared" si="53"/>
        <v>232</v>
      </c>
      <c r="J974" s="12">
        <f t="shared" si="54"/>
        <v>4</v>
      </c>
      <c r="K974" s="50">
        <f t="shared" si="55"/>
        <v>5</v>
      </c>
    </row>
    <row r="975" spans="1:11" x14ac:dyDescent="0.3">
      <c r="A975" s="10">
        <v>43597</v>
      </c>
      <c r="B975" s="11" t="s">
        <v>357</v>
      </c>
      <c r="C975" s="11" t="s">
        <v>439</v>
      </c>
      <c r="E975" s="12">
        <v>2</v>
      </c>
      <c r="F975" s="11" t="s">
        <v>393</v>
      </c>
      <c r="G975" s="15">
        <v>84</v>
      </c>
      <c r="H975" s="15">
        <v>60</v>
      </c>
      <c r="I975" s="15">
        <f t="shared" si="53"/>
        <v>144</v>
      </c>
      <c r="J975" s="12">
        <f t="shared" si="54"/>
        <v>2</v>
      </c>
      <c r="K975" s="50">
        <f t="shared" si="55"/>
        <v>5</v>
      </c>
    </row>
    <row r="976" spans="1:11" x14ac:dyDescent="0.3">
      <c r="A976" s="10">
        <v>43597</v>
      </c>
      <c r="B976" s="11" t="s">
        <v>366</v>
      </c>
      <c r="C976" s="11" t="s">
        <v>439</v>
      </c>
      <c r="E976" s="12">
        <v>1</v>
      </c>
      <c r="F976" s="11" t="s">
        <v>388</v>
      </c>
      <c r="G976" s="15">
        <v>33</v>
      </c>
      <c r="H976" s="15">
        <v>40</v>
      </c>
      <c r="I976" s="15">
        <f t="shared" si="53"/>
        <v>73</v>
      </c>
      <c r="J976" s="12">
        <f t="shared" si="54"/>
        <v>1</v>
      </c>
      <c r="K976" s="50">
        <f t="shared" si="55"/>
        <v>5</v>
      </c>
    </row>
    <row r="977" spans="1:11" x14ac:dyDescent="0.3">
      <c r="A977" s="10">
        <v>43597</v>
      </c>
      <c r="B977" s="11" t="s">
        <v>272</v>
      </c>
      <c r="C977" s="11" t="s">
        <v>438</v>
      </c>
      <c r="D977" s="11">
        <v>74884</v>
      </c>
      <c r="E977" s="12">
        <v>2</v>
      </c>
      <c r="F977" s="53" t="str">
        <f>IF(ISBLANK($D977),"",VLOOKUP($D977,'Boarding Packages'!$A:$H,4,FALSE))</f>
        <v>Std Suite Prem</v>
      </c>
      <c r="G977" s="54">
        <f>IF(ISBLANK($D977),0,E977*VLOOKUP($D977,'Boarding Packages'!$A:$H,8,FALSE))</f>
        <v>102</v>
      </c>
      <c r="I977" s="15">
        <f>IF(ISBLANK(B977),"",SUM(G977:H977))</f>
        <v>102</v>
      </c>
      <c r="J977" s="12">
        <f t="shared" si="54"/>
        <v>2</v>
      </c>
      <c r="K977" s="50">
        <f t="shared" si="55"/>
        <v>5</v>
      </c>
    </row>
    <row r="978" spans="1:11" x14ac:dyDescent="0.3">
      <c r="A978" s="10">
        <v>43597</v>
      </c>
      <c r="B978" s="11" t="s">
        <v>1493</v>
      </c>
      <c r="C978" s="11" t="s">
        <v>1494</v>
      </c>
      <c r="E978" s="12">
        <v>1</v>
      </c>
      <c r="F978" s="11" t="s">
        <v>407</v>
      </c>
      <c r="G978" s="15">
        <v>72</v>
      </c>
      <c r="H978" s="15">
        <v>80</v>
      </c>
      <c r="I978" s="15">
        <f t="shared" si="53"/>
        <v>152</v>
      </c>
      <c r="J978" s="12">
        <f t="shared" si="54"/>
        <v>2</v>
      </c>
      <c r="K978" s="50">
        <f t="shared" si="55"/>
        <v>5</v>
      </c>
    </row>
    <row r="979" spans="1:11" x14ac:dyDescent="0.3">
      <c r="A979" s="10">
        <v>43597</v>
      </c>
      <c r="B979" s="11" t="s">
        <v>603</v>
      </c>
      <c r="C979" s="11" t="s">
        <v>604</v>
      </c>
      <c r="E979" s="12">
        <v>2</v>
      </c>
      <c r="F979" s="11" t="s">
        <v>388</v>
      </c>
      <c r="G979" s="15">
        <v>66</v>
      </c>
      <c r="H979" s="15">
        <v>60</v>
      </c>
      <c r="I979" s="15">
        <f t="shared" si="53"/>
        <v>126</v>
      </c>
      <c r="J979" s="12">
        <f t="shared" si="54"/>
        <v>2</v>
      </c>
      <c r="K979" s="50">
        <f t="shared" si="55"/>
        <v>5</v>
      </c>
    </row>
    <row r="980" spans="1:11" x14ac:dyDescent="0.3">
      <c r="A980" s="10">
        <v>43597</v>
      </c>
      <c r="B980" s="11" t="s">
        <v>1175</v>
      </c>
      <c r="C980" s="11" t="s">
        <v>1176</v>
      </c>
      <c r="E980" s="12">
        <v>4</v>
      </c>
      <c r="F980" s="11" t="s">
        <v>393</v>
      </c>
      <c r="G980" s="15">
        <v>168</v>
      </c>
      <c r="H980" s="15">
        <v>20</v>
      </c>
      <c r="I980" s="15">
        <f t="shared" si="53"/>
        <v>188</v>
      </c>
      <c r="J980" s="12">
        <f t="shared" si="54"/>
        <v>4</v>
      </c>
      <c r="K980" s="50">
        <f t="shared" si="55"/>
        <v>5</v>
      </c>
    </row>
    <row r="981" spans="1:11" x14ac:dyDescent="0.3">
      <c r="A981" s="55">
        <v>43597</v>
      </c>
      <c r="B981" s="56" t="s">
        <v>429</v>
      </c>
      <c r="C981" s="56" t="s">
        <v>430</v>
      </c>
      <c r="D981" s="56"/>
      <c r="E981" s="57">
        <v>1</v>
      </c>
      <c r="F981" s="56" t="s">
        <v>393</v>
      </c>
      <c r="G981" s="59">
        <v>42</v>
      </c>
      <c r="H981" s="59">
        <v>40</v>
      </c>
      <c r="I981" s="59">
        <f t="shared" si="53"/>
        <v>82</v>
      </c>
      <c r="J981" s="57">
        <f t="shared" si="54"/>
        <v>1</v>
      </c>
      <c r="K981" s="50">
        <f t="shared" si="55"/>
        <v>5</v>
      </c>
    </row>
    <row r="982" spans="1:11" x14ac:dyDescent="0.3">
      <c r="A982" s="10">
        <v>43598</v>
      </c>
      <c r="B982" s="11" t="s">
        <v>1072</v>
      </c>
      <c r="C982" s="11" t="s">
        <v>1495</v>
      </c>
      <c r="E982" s="12">
        <v>3</v>
      </c>
      <c r="F982" s="11" t="s">
        <v>393</v>
      </c>
      <c r="G982" s="15">
        <v>126</v>
      </c>
      <c r="H982" s="15">
        <v>60</v>
      </c>
      <c r="I982" s="15">
        <f t="shared" si="53"/>
        <v>186</v>
      </c>
      <c r="J982" s="12">
        <f t="shared" si="54"/>
        <v>3</v>
      </c>
      <c r="K982" s="50">
        <f t="shared" si="55"/>
        <v>5</v>
      </c>
    </row>
    <row r="983" spans="1:11" x14ac:dyDescent="0.3">
      <c r="A983" s="10">
        <v>43598</v>
      </c>
      <c r="B983" s="11" t="s">
        <v>397</v>
      </c>
      <c r="C983" s="11" t="s">
        <v>398</v>
      </c>
      <c r="D983" s="11">
        <v>76145</v>
      </c>
      <c r="E983" s="12">
        <v>5</v>
      </c>
      <c r="F983" s="53" t="str">
        <f>IF(ISBLANK($D983),"",VLOOKUP($D983,'Boarding Packages'!$A:$H,4,FALSE))</f>
        <v>XL Suite Prem</v>
      </c>
      <c r="G983" s="54">
        <f>IF(ISBLANK($D983),0,E983*VLOOKUP($D983,'Boarding Packages'!$A:$H,8,FALSE))</f>
        <v>295</v>
      </c>
      <c r="I983" s="15">
        <f>IF(ISBLANK(B983),"",SUM(G983:H983))</f>
        <v>295</v>
      </c>
      <c r="J983" s="12">
        <f>IF(ISBLANK(B983),"",E983*(IF(LEFT(RIGHT(F983,2),1)="2",2,IF(LEFT(RIGHT(F983,2),1)="3",3,IF(LEFT(RIGHT(F983,2),1)="4",4,1)))))</f>
        <v>5</v>
      </c>
      <c r="K983" s="50">
        <f t="shared" si="55"/>
        <v>5</v>
      </c>
    </row>
    <row r="984" spans="1:11" x14ac:dyDescent="0.3">
      <c r="A984" s="10">
        <v>43598</v>
      </c>
      <c r="B984" s="11" t="s">
        <v>335</v>
      </c>
      <c r="C984" s="11" t="s">
        <v>1327</v>
      </c>
      <c r="D984" s="11">
        <v>76083</v>
      </c>
      <c r="E984" s="12">
        <v>5</v>
      </c>
      <c r="F984" s="53" t="str">
        <f>IF(ISBLANK($D984),"",VLOOKUP($D984,'Boarding Packages'!$A:$H,4,FALSE))</f>
        <v>Std Suite Prem</v>
      </c>
      <c r="G984" s="54">
        <f>IF(ISBLANK($D984),0,E984*VLOOKUP($D984,'Boarding Packages'!$A:$H,8,FALSE))</f>
        <v>265</v>
      </c>
      <c r="I984" s="15">
        <f>IF(ISBLANK(B984),"",SUM(G984:H984))</f>
        <v>265</v>
      </c>
      <c r="J984" s="12">
        <f>IF(ISBLANK(B984),"",E984*(IF(LEFT(RIGHT(F984,2),1)="2",2,IF(LEFT(RIGHT(F984,2),1)="3",3,IF(LEFT(RIGHT(F984,2),1)="4",4,1)))))</f>
        <v>5</v>
      </c>
      <c r="K984" s="50">
        <f t="shared" si="55"/>
        <v>5</v>
      </c>
    </row>
    <row r="985" spans="1:11" x14ac:dyDescent="0.3">
      <c r="A985" s="10">
        <v>43598</v>
      </c>
      <c r="B985" s="11" t="s">
        <v>1186</v>
      </c>
      <c r="C985" s="11" t="s">
        <v>1327</v>
      </c>
      <c r="E985" s="12">
        <v>3</v>
      </c>
      <c r="F985" s="11" t="s">
        <v>388</v>
      </c>
      <c r="G985" s="15">
        <v>99</v>
      </c>
      <c r="H985" s="15">
        <v>80</v>
      </c>
      <c r="I985" s="15">
        <f t="shared" si="53"/>
        <v>179</v>
      </c>
      <c r="J985" s="12">
        <f t="shared" si="54"/>
        <v>3</v>
      </c>
      <c r="K985" s="50">
        <f t="shared" si="55"/>
        <v>5</v>
      </c>
    </row>
    <row r="986" spans="1:11" x14ac:dyDescent="0.3">
      <c r="A986" s="10">
        <v>43598</v>
      </c>
      <c r="B986" s="11" t="s">
        <v>1463</v>
      </c>
      <c r="C986" s="11" t="s">
        <v>1496</v>
      </c>
      <c r="E986" s="12">
        <v>5</v>
      </c>
      <c r="F986" s="11" t="s">
        <v>388</v>
      </c>
      <c r="G986" s="15">
        <v>156.75</v>
      </c>
      <c r="H986" s="15">
        <v>0</v>
      </c>
      <c r="I986" s="15">
        <f t="shared" si="53"/>
        <v>156.75</v>
      </c>
      <c r="J986" s="12">
        <f t="shared" si="54"/>
        <v>5</v>
      </c>
      <c r="K986" s="50">
        <f t="shared" si="55"/>
        <v>5</v>
      </c>
    </row>
    <row r="987" spans="1:11" x14ac:dyDescent="0.3">
      <c r="A987" s="10">
        <v>43598</v>
      </c>
      <c r="B987" s="11" t="s">
        <v>647</v>
      </c>
      <c r="C987" s="11" t="s">
        <v>1277</v>
      </c>
      <c r="E987" s="12">
        <v>9</v>
      </c>
      <c r="F987" s="11" t="s">
        <v>407</v>
      </c>
      <c r="G987" s="15">
        <v>648</v>
      </c>
      <c r="H987" s="15">
        <v>400</v>
      </c>
      <c r="I987" s="15">
        <f t="shared" si="53"/>
        <v>1048</v>
      </c>
      <c r="J987" s="12">
        <f t="shared" si="54"/>
        <v>18</v>
      </c>
      <c r="K987" s="50">
        <f t="shared" si="55"/>
        <v>5</v>
      </c>
    </row>
    <row r="988" spans="1:11" x14ac:dyDescent="0.3">
      <c r="A988" s="10">
        <v>43598</v>
      </c>
      <c r="B988" s="11" t="s">
        <v>1097</v>
      </c>
      <c r="C988" s="11" t="s">
        <v>1098</v>
      </c>
      <c r="E988" s="12">
        <v>2</v>
      </c>
      <c r="F988" s="11" t="s">
        <v>410</v>
      </c>
      <c r="G988" s="15">
        <v>126</v>
      </c>
      <c r="H988" s="15">
        <v>0</v>
      </c>
      <c r="I988" s="15">
        <f t="shared" si="53"/>
        <v>126</v>
      </c>
      <c r="J988" s="12">
        <f t="shared" si="54"/>
        <v>4</v>
      </c>
      <c r="K988" s="50">
        <f t="shared" si="55"/>
        <v>5</v>
      </c>
    </row>
    <row r="989" spans="1:11" x14ac:dyDescent="0.3">
      <c r="A989" s="10">
        <v>43598</v>
      </c>
      <c r="B989" s="11" t="s">
        <v>919</v>
      </c>
      <c r="C989" s="11" t="s">
        <v>821</v>
      </c>
      <c r="E989" s="12">
        <v>3</v>
      </c>
      <c r="F989" s="11" t="s">
        <v>393</v>
      </c>
      <c r="G989" s="15">
        <v>126</v>
      </c>
      <c r="H989" s="15">
        <v>60</v>
      </c>
      <c r="I989" s="15">
        <f t="shared" si="53"/>
        <v>186</v>
      </c>
      <c r="J989" s="12">
        <f t="shared" si="54"/>
        <v>3</v>
      </c>
      <c r="K989" s="50">
        <f t="shared" si="55"/>
        <v>5</v>
      </c>
    </row>
    <row r="990" spans="1:11" x14ac:dyDescent="0.3">
      <c r="A990" s="10">
        <v>43598</v>
      </c>
      <c r="B990" s="11" t="s">
        <v>940</v>
      </c>
      <c r="C990" s="11" t="s">
        <v>1497</v>
      </c>
      <c r="E990" s="12">
        <v>1</v>
      </c>
      <c r="F990" s="11" t="s">
        <v>410</v>
      </c>
      <c r="G990" s="15">
        <v>63</v>
      </c>
      <c r="H990" s="15">
        <v>80</v>
      </c>
      <c r="I990" s="15">
        <f t="shared" si="53"/>
        <v>143</v>
      </c>
      <c r="J990" s="12">
        <f t="shared" si="54"/>
        <v>2</v>
      </c>
      <c r="K990" s="50">
        <f t="shared" si="55"/>
        <v>5</v>
      </c>
    </row>
    <row r="991" spans="1:11" x14ac:dyDescent="0.3">
      <c r="A991" s="10">
        <v>43598</v>
      </c>
      <c r="B991" s="11" t="s">
        <v>291</v>
      </c>
      <c r="C991" s="11" t="s">
        <v>1501</v>
      </c>
      <c r="D991" s="11">
        <v>68027</v>
      </c>
      <c r="E991" s="12">
        <v>4</v>
      </c>
      <c r="F991" s="53" t="str">
        <f>IF(ISBLANK($D991),"",VLOOKUP($D991,'Boarding Packages'!$A:$H,4,FALSE))</f>
        <v>In/Out Suite Prem (2)</v>
      </c>
      <c r="G991" s="54">
        <f>IF(ISBLANK($D991),0,E991*VLOOKUP($D991,'Boarding Packages'!$A:$H,8,FALSE))</f>
        <v>460</v>
      </c>
      <c r="I991" s="15">
        <f>IF(ISBLANK(B991),"",SUM(G991:H991))</f>
        <v>460</v>
      </c>
      <c r="J991" s="12">
        <f t="shared" si="54"/>
        <v>8</v>
      </c>
      <c r="K991" s="50">
        <f t="shared" si="55"/>
        <v>5</v>
      </c>
    </row>
    <row r="992" spans="1:11" x14ac:dyDescent="0.3">
      <c r="A992" s="55">
        <v>43598</v>
      </c>
      <c r="B992" s="56" t="s">
        <v>291</v>
      </c>
      <c r="C992" s="56" t="s">
        <v>1501</v>
      </c>
      <c r="D992" s="56">
        <v>76420</v>
      </c>
      <c r="E992" s="57">
        <v>3</v>
      </c>
      <c r="F992" s="61" t="str">
        <f>IF(ISBLANK($D992),"",VLOOKUP($D992,'Boarding Packages'!$A:$H,4,FALSE))</f>
        <v>In/Out Suite Prem (2)</v>
      </c>
      <c r="G992" s="62">
        <f>IF(ISBLANK($D992),0,E992*VLOOKUP($D992,'Boarding Packages'!$A:$H,8,FALSE))</f>
        <v>381</v>
      </c>
      <c r="H992" s="59"/>
      <c r="I992" s="59">
        <f>IF(ISBLANK(B992),"",SUM(G992:H992))</f>
        <v>381</v>
      </c>
      <c r="J992" s="57">
        <f>IF(ISBLANK(B992),"",E992*(IF(LEFT(RIGHT(F992,2),1)="2",2,IF(LEFT(RIGHT(F992,2),1)="3",3,IF(LEFT(RIGHT(F992,2),1)="4",4,1)))))</f>
        <v>6</v>
      </c>
      <c r="K992" s="50">
        <f t="shared" si="55"/>
        <v>5</v>
      </c>
    </row>
    <row r="993" spans="1:11" x14ac:dyDescent="0.3">
      <c r="A993" s="10">
        <v>43599</v>
      </c>
      <c r="B993" s="11" t="s">
        <v>1118</v>
      </c>
      <c r="C993" s="11" t="s">
        <v>493</v>
      </c>
      <c r="E993" s="12">
        <v>6</v>
      </c>
      <c r="F993" s="11" t="s">
        <v>388</v>
      </c>
      <c r="G993" s="15">
        <v>198</v>
      </c>
      <c r="H993" s="15">
        <v>140</v>
      </c>
      <c r="I993" s="15">
        <f t="shared" si="53"/>
        <v>338</v>
      </c>
      <c r="J993" s="12">
        <f t="shared" si="54"/>
        <v>6</v>
      </c>
      <c r="K993" s="50">
        <f t="shared" si="55"/>
        <v>5</v>
      </c>
    </row>
    <row r="994" spans="1:11" x14ac:dyDescent="0.3">
      <c r="A994" s="10">
        <v>43599</v>
      </c>
      <c r="B994" s="11" t="s">
        <v>920</v>
      </c>
      <c r="C994" s="11" t="s">
        <v>921</v>
      </c>
      <c r="D994" s="11">
        <v>76015</v>
      </c>
      <c r="E994" s="12">
        <v>7</v>
      </c>
      <c r="F994" s="53" t="str">
        <f>IF(ISBLANK($D994),"",VLOOKUP($D994,'Boarding Packages'!$A:$H,4,FALSE))</f>
        <v>Std Suite Prem</v>
      </c>
      <c r="G994" s="54">
        <f>IF(ISBLANK($D994),0,E994*VLOOKUP($D994,'Boarding Packages'!$A:$H,8,FALSE))</f>
        <v>371</v>
      </c>
      <c r="I994" s="15">
        <f>IF(ISBLANK(B994),"",SUM(G994:H994))</f>
        <v>371</v>
      </c>
      <c r="J994" s="12">
        <f>IF(ISBLANK(B994),"",E994*(IF(LEFT(RIGHT(F994,2),1)="2",2,IF(LEFT(RIGHT(F994,2),1)="3",3,IF(LEFT(RIGHT(F994,2),1)="4",4,1)))))</f>
        <v>7</v>
      </c>
      <c r="K994" s="50">
        <f t="shared" si="55"/>
        <v>5</v>
      </c>
    </row>
    <row r="995" spans="1:11" x14ac:dyDescent="0.3">
      <c r="A995" s="10">
        <v>43599</v>
      </c>
      <c r="B995" s="11" t="s">
        <v>1451</v>
      </c>
      <c r="C995" s="11" t="s">
        <v>1452</v>
      </c>
      <c r="E995" s="12">
        <v>1</v>
      </c>
      <c r="F995" s="11" t="s">
        <v>407</v>
      </c>
      <c r="G995" s="15">
        <v>72</v>
      </c>
      <c r="H995" s="15">
        <v>40</v>
      </c>
      <c r="I995" s="15">
        <f t="shared" si="53"/>
        <v>112</v>
      </c>
      <c r="J995" s="12">
        <f t="shared" si="54"/>
        <v>2</v>
      </c>
      <c r="K995" s="50">
        <f t="shared" si="55"/>
        <v>5</v>
      </c>
    </row>
    <row r="996" spans="1:11" x14ac:dyDescent="0.3">
      <c r="A996" s="10">
        <v>43599</v>
      </c>
      <c r="B996" s="11" t="s">
        <v>1503</v>
      </c>
      <c r="C996" s="11" t="s">
        <v>1504</v>
      </c>
      <c r="E996" s="12">
        <v>7</v>
      </c>
      <c r="F996" s="11" t="s">
        <v>407</v>
      </c>
      <c r="G996" s="15">
        <v>504</v>
      </c>
      <c r="H996" s="15">
        <v>0</v>
      </c>
      <c r="I996" s="15">
        <f t="shared" si="53"/>
        <v>504</v>
      </c>
      <c r="J996" s="12">
        <f t="shared" si="54"/>
        <v>14</v>
      </c>
      <c r="K996" s="50">
        <f t="shared" si="55"/>
        <v>5</v>
      </c>
    </row>
    <row r="997" spans="1:11" x14ac:dyDescent="0.3">
      <c r="A997" s="55">
        <v>43599</v>
      </c>
      <c r="B997" s="56" t="s">
        <v>545</v>
      </c>
      <c r="C997" s="56" t="s">
        <v>546</v>
      </c>
      <c r="D997" s="56"/>
      <c r="E997" s="57">
        <v>1</v>
      </c>
      <c r="F997" s="56" t="s">
        <v>388</v>
      </c>
      <c r="G997" s="59">
        <v>33</v>
      </c>
      <c r="H997" s="59">
        <v>40</v>
      </c>
      <c r="I997" s="59">
        <f t="shared" si="53"/>
        <v>73</v>
      </c>
      <c r="J997" s="57">
        <f t="shared" si="54"/>
        <v>1</v>
      </c>
      <c r="K997" s="50">
        <f t="shared" si="55"/>
        <v>5</v>
      </c>
    </row>
    <row r="998" spans="1:11" x14ac:dyDescent="0.3">
      <c r="A998" s="10">
        <v>43600</v>
      </c>
      <c r="B998" s="11" t="s">
        <v>1508</v>
      </c>
      <c r="C998" s="11" t="s">
        <v>450</v>
      </c>
      <c r="E998" s="12">
        <v>5</v>
      </c>
      <c r="F998" s="11" t="s">
        <v>388</v>
      </c>
      <c r="G998" s="15">
        <v>165</v>
      </c>
      <c r="H998" s="15">
        <v>100</v>
      </c>
      <c r="I998" s="15">
        <f t="shared" si="53"/>
        <v>265</v>
      </c>
      <c r="J998" s="12">
        <f t="shared" si="54"/>
        <v>5</v>
      </c>
      <c r="K998" s="50">
        <f t="shared" si="55"/>
        <v>5</v>
      </c>
    </row>
    <row r="999" spans="1:11" x14ac:dyDescent="0.3">
      <c r="A999" s="10">
        <v>43600</v>
      </c>
      <c r="B999" s="11" t="s">
        <v>163</v>
      </c>
      <c r="C999" s="11" t="s">
        <v>593</v>
      </c>
      <c r="E999" s="12">
        <v>7</v>
      </c>
      <c r="F999" s="11" t="s">
        <v>393</v>
      </c>
      <c r="G999" s="15">
        <v>294</v>
      </c>
      <c r="H999" s="15">
        <v>140</v>
      </c>
      <c r="I999" s="15">
        <f t="shared" si="53"/>
        <v>434</v>
      </c>
      <c r="J999" s="12">
        <f t="shared" si="54"/>
        <v>7</v>
      </c>
      <c r="K999" s="50">
        <f t="shared" si="55"/>
        <v>5</v>
      </c>
    </row>
    <row r="1000" spans="1:11" x14ac:dyDescent="0.3">
      <c r="A1000" s="10">
        <v>43600</v>
      </c>
      <c r="B1000" s="11" t="s">
        <v>317</v>
      </c>
      <c r="C1000" s="11" t="s">
        <v>521</v>
      </c>
      <c r="D1000" s="11">
        <v>75939</v>
      </c>
      <c r="E1000" s="12">
        <v>1</v>
      </c>
      <c r="F1000" s="53" t="str">
        <f>IF(ISBLANK($D1000),"",VLOOKUP($D1000,'Boarding Packages'!$A:$H,4,FALSE))</f>
        <v>Std Suite Prem</v>
      </c>
      <c r="G1000" s="54">
        <f>IF(ISBLANK($D1000),0,E1000*VLOOKUP($D1000,'Boarding Packages'!$A:$H,8,FALSE))</f>
        <v>51</v>
      </c>
      <c r="I1000" s="15">
        <f>IF(ISBLANK(B1000),"",SUM(G1000:H1000))</f>
        <v>51</v>
      </c>
      <c r="J1000" s="12">
        <f t="shared" si="54"/>
        <v>1</v>
      </c>
      <c r="K1000" s="50">
        <f t="shared" si="55"/>
        <v>5</v>
      </c>
    </row>
    <row r="1001" spans="1:11" x14ac:dyDescent="0.3">
      <c r="A1001" s="10">
        <v>43600</v>
      </c>
      <c r="B1001" s="11" t="s">
        <v>1458</v>
      </c>
      <c r="C1001" s="11" t="s">
        <v>1510</v>
      </c>
      <c r="D1001" s="11">
        <v>75872</v>
      </c>
      <c r="E1001" s="12">
        <v>7</v>
      </c>
      <c r="F1001" s="53" t="str">
        <f>IF(ISBLANK($D1001),"",VLOOKUP($D1001,'Boarding Packages'!$A:$H,4,FALSE))</f>
        <v>Std Suite Prem</v>
      </c>
      <c r="G1001" s="54">
        <f>IF(ISBLANK($D1001),0,E1001*VLOOKUP($D1001,'Boarding Packages'!$A:$H,8,FALSE))</f>
        <v>371</v>
      </c>
      <c r="I1001" s="15">
        <f>IF(ISBLANK(B1001),"",SUM(G1001:H1001))</f>
        <v>371</v>
      </c>
      <c r="J1001" s="12">
        <f>IF(ISBLANK(B1001),"",E1001*(IF(LEFT(RIGHT(F1001,2),1)="2",2,IF(LEFT(RIGHT(F1001,2),1)="3",3,IF(LEFT(RIGHT(F1001,2),1)="4",4,1)))))</f>
        <v>7</v>
      </c>
      <c r="K1001" s="50">
        <f t="shared" si="55"/>
        <v>5</v>
      </c>
    </row>
    <row r="1002" spans="1:11" x14ac:dyDescent="0.3">
      <c r="A1002" s="10">
        <v>43600</v>
      </c>
      <c r="B1002" s="11" t="s">
        <v>1458</v>
      </c>
      <c r="C1002" s="11" t="s">
        <v>442</v>
      </c>
      <c r="D1002" s="11">
        <v>75871</v>
      </c>
      <c r="E1002" s="12">
        <v>7</v>
      </c>
      <c r="F1002" s="53" t="str">
        <f>IF(ISBLANK($D1002),"",VLOOKUP($D1002,'Boarding Packages'!$A:$H,4,FALSE))</f>
        <v>XL Suite Prem</v>
      </c>
      <c r="G1002" s="54">
        <f>IF(ISBLANK($D1002),0,E1002*VLOOKUP($D1002,'Boarding Packages'!$A:$H,8,FALSE))</f>
        <v>434</v>
      </c>
      <c r="I1002" s="15">
        <f>IF(ISBLANK(B1002),"",SUM(G1002:H1002))</f>
        <v>434</v>
      </c>
      <c r="J1002" s="12">
        <f>IF(ISBLANK(B1002),"",E1002*(IF(LEFT(RIGHT(F1002,2),1)="2",2,IF(LEFT(RIGHT(F1002,2),1)="3",3,IF(LEFT(RIGHT(F1002,2),1)="4",4,1)))))</f>
        <v>7</v>
      </c>
      <c r="K1002" s="50">
        <f t="shared" si="55"/>
        <v>5</v>
      </c>
    </row>
    <row r="1003" spans="1:11" x14ac:dyDescent="0.3">
      <c r="A1003" s="10">
        <v>43600</v>
      </c>
      <c r="B1003" s="11" t="s">
        <v>1458</v>
      </c>
      <c r="C1003" s="11" t="s">
        <v>1511</v>
      </c>
      <c r="E1003" s="12">
        <v>4</v>
      </c>
      <c r="F1003" s="11" t="s">
        <v>393</v>
      </c>
      <c r="G1003" s="15">
        <v>168</v>
      </c>
      <c r="H1003" s="15">
        <v>160</v>
      </c>
      <c r="I1003" s="15">
        <f t="shared" si="53"/>
        <v>328</v>
      </c>
      <c r="J1003" s="12">
        <f t="shared" si="54"/>
        <v>4</v>
      </c>
      <c r="K1003" s="50">
        <f t="shared" si="55"/>
        <v>5</v>
      </c>
    </row>
    <row r="1004" spans="1:11" x14ac:dyDescent="0.3">
      <c r="A1004" s="55">
        <v>43600</v>
      </c>
      <c r="B1004" s="56" t="s">
        <v>1458</v>
      </c>
      <c r="C1004" s="56" t="s">
        <v>442</v>
      </c>
      <c r="D1004" s="56"/>
      <c r="E1004" s="57">
        <v>4</v>
      </c>
      <c r="F1004" s="56" t="s">
        <v>388</v>
      </c>
      <c r="G1004" s="59">
        <v>132</v>
      </c>
      <c r="H1004" s="59">
        <v>0</v>
      </c>
      <c r="I1004" s="59">
        <f t="shared" si="53"/>
        <v>132</v>
      </c>
      <c r="J1004" s="57">
        <f t="shared" si="54"/>
        <v>4</v>
      </c>
      <c r="K1004" s="50">
        <f t="shared" si="55"/>
        <v>5</v>
      </c>
    </row>
    <row r="1005" spans="1:11" x14ac:dyDescent="0.3">
      <c r="A1005" s="63">
        <v>43601</v>
      </c>
      <c r="B1005" s="64" t="s">
        <v>82</v>
      </c>
      <c r="C1005" s="64" t="s">
        <v>589</v>
      </c>
      <c r="D1005" s="64">
        <v>67478</v>
      </c>
      <c r="E1005" s="65">
        <v>1</v>
      </c>
      <c r="F1005" s="93" t="str">
        <f>IF(ISBLANK($D1005),"",VLOOKUP($D1005,'Boarding Packages'!$A:$H,4,FALSE))</f>
        <v>XL Suite Prem (2)</v>
      </c>
      <c r="G1005" s="94">
        <f>IF(ISBLANK($D1005),0,E1005*VLOOKUP($D1005,'Boarding Packages'!$A:$H,8,FALSE))</f>
        <v>102</v>
      </c>
      <c r="H1005" s="67"/>
      <c r="I1005" s="67">
        <f>IF(ISBLANK(B1005),"",SUM(G1005:H1005))</f>
        <v>102</v>
      </c>
      <c r="J1005" s="65">
        <f t="shared" si="54"/>
        <v>2</v>
      </c>
      <c r="K1005" s="50">
        <f t="shared" si="55"/>
        <v>5</v>
      </c>
    </row>
    <row r="1006" spans="1:11" x14ac:dyDescent="0.3">
      <c r="A1006" s="10">
        <v>43602</v>
      </c>
      <c r="B1006" s="11" t="s">
        <v>124</v>
      </c>
      <c r="C1006" s="11" t="s">
        <v>402</v>
      </c>
      <c r="E1006" s="12">
        <v>9</v>
      </c>
      <c r="F1006" s="11" t="s">
        <v>388</v>
      </c>
      <c r="G1006" s="15">
        <v>297</v>
      </c>
      <c r="H1006" s="15">
        <v>200</v>
      </c>
      <c r="I1006" s="15">
        <f t="shared" si="53"/>
        <v>497</v>
      </c>
      <c r="J1006" s="12">
        <f t="shared" si="54"/>
        <v>9</v>
      </c>
      <c r="K1006" s="50">
        <f t="shared" si="55"/>
        <v>5</v>
      </c>
    </row>
    <row r="1007" spans="1:11" x14ac:dyDescent="0.3">
      <c r="A1007" s="55">
        <v>43602</v>
      </c>
      <c r="B1007" s="56" t="s">
        <v>1324</v>
      </c>
      <c r="C1007" s="56" t="s">
        <v>638</v>
      </c>
      <c r="D1007" s="56"/>
      <c r="E1007" s="57">
        <v>1</v>
      </c>
      <c r="F1007" s="56" t="s">
        <v>388</v>
      </c>
      <c r="G1007" s="59">
        <v>33</v>
      </c>
      <c r="H1007" s="59">
        <v>40</v>
      </c>
      <c r="I1007" s="59">
        <f t="shared" si="53"/>
        <v>73</v>
      </c>
      <c r="J1007" s="57">
        <f t="shared" si="54"/>
        <v>1</v>
      </c>
      <c r="K1007" s="50">
        <f t="shared" si="55"/>
        <v>5</v>
      </c>
    </row>
    <row r="1008" spans="1:11" x14ac:dyDescent="0.3">
      <c r="A1008" s="10">
        <v>43603</v>
      </c>
      <c r="B1008" s="11" t="s">
        <v>1079</v>
      </c>
      <c r="C1008" s="11" t="s">
        <v>1080</v>
      </c>
      <c r="E1008" s="12">
        <v>2</v>
      </c>
      <c r="F1008" s="11" t="s">
        <v>410</v>
      </c>
      <c r="G1008" s="15">
        <v>126</v>
      </c>
      <c r="H1008" s="15">
        <v>40</v>
      </c>
      <c r="I1008" s="15">
        <f t="shared" si="53"/>
        <v>166</v>
      </c>
      <c r="J1008" s="12">
        <f t="shared" si="54"/>
        <v>4</v>
      </c>
      <c r="K1008" s="50">
        <f t="shared" si="55"/>
        <v>5</v>
      </c>
    </row>
    <row r="1009" spans="1:11" x14ac:dyDescent="0.3">
      <c r="A1009" s="10">
        <v>43603</v>
      </c>
      <c r="B1009" s="11" t="s">
        <v>1284</v>
      </c>
      <c r="C1009" s="11" t="s">
        <v>1285</v>
      </c>
      <c r="E1009" s="12">
        <v>5</v>
      </c>
      <c r="F1009" s="11" t="s">
        <v>407</v>
      </c>
      <c r="G1009" s="15">
        <v>360</v>
      </c>
      <c r="H1009" s="15">
        <v>240</v>
      </c>
      <c r="I1009" s="15">
        <f t="shared" si="53"/>
        <v>600</v>
      </c>
      <c r="J1009" s="12">
        <f t="shared" si="54"/>
        <v>10</v>
      </c>
      <c r="K1009" s="50">
        <f t="shared" si="55"/>
        <v>5</v>
      </c>
    </row>
    <row r="1010" spans="1:11" x14ac:dyDescent="0.3">
      <c r="A1010" s="10">
        <v>43603</v>
      </c>
      <c r="B1010" s="11" t="s">
        <v>700</v>
      </c>
      <c r="C1010" s="11" t="s">
        <v>701</v>
      </c>
      <c r="E1010" s="12">
        <v>1</v>
      </c>
      <c r="F1010" s="11" t="s">
        <v>388</v>
      </c>
      <c r="G1010" s="15">
        <v>33</v>
      </c>
      <c r="H1010" s="15">
        <v>20</v>
      </c>
      <c r="I1010" s="15">
        <f t="shared" si="53"/>
        <v>53</v>
      </c>
      <c r="J1010" s="12">
        <f t="shared" si="54"/>
        <v>1</v>
      </c>
      <c r="K1010" s="50">
        <f t="shared" si="55"/>
        <v>5</v>
      </c>
    </row>
    <row r="1011" spans="1:11" x14ac:dyDescent="0.3">
      <c r="A1011" s="10">
        <v>43603</v>
      </c>
      <c r="B1011" s="11" t="s">
        <v>220</v>
      </c>
      <c r="C1011" s="11" t="s">
        <v>548</v>
      </c>
      <c r="D1011" s="11">
        <v>76437</v>
      </c>
      <c r="E1011" s="12">
        <v>4</v>
      </c>
      <c r="F1011" s="53" t="str">
        <f>IF(ISBLANK($D1011),"",VLOOKUP($D1011,'Boarding Packages'!$A:$H,4,FALSE))</f>
        <v>XL Suite Prem</v>
      </c>
      <c r="G1011" s="54">
        <f>IF(ISBLANK($D1011),0,E1011*VLOOKUP($D1011,'Boarding Packages'!$A:$H,8,FALSE))</f>
        <v>248</v>
      </c>
      <c r="H1011" s="15">
        <v>0</v>
      </c>
      <c r="I1011" s="15">
        <f t="shared" si="53"/>
        <v>248</v>
      </c>
      <c r="J1011" s="12">
        <f t="shared" si="54"/>
        <v>4</v>
      </c>
      <c r="K1011" s="50">
        <f t="shared" si="55"/>
        <v>5</v>
      </c>
    </row>
    <row r="1012" spans="1:11" x14ac:dyDescent="0.3">
      <c r="A1012" s="10">
        <v>43603</v>
      </c>
      <c r="B1012" s="11" t="s">
        <v>625</v>
      </c>
      <c r="C1012" s="11" t="s">
        <v>488</v>
      </c>
      <c r="E1012" s="12">
        <v>1</v>
      </c>
      <c r="F1012" s="11" t="s">
        <v>388</v>
      </c>
      <c r="G1012" s="15">
        <v>33</v>
      </c>
      <c r="H1012" s="15">
        <v>40</v>
      </c>
      <c r="I1012" s="15">
        <f t="shared" si="53"/>
        <v>73</v>
      </c>
      <c r="J1012" s="12">
        <f t="shared" si="54"/>
        <v>1</v>
      </c>
      <c r="K1012" s="50">
        <f t="shared" si="55"/>
        <v>5</v>
      </c>
    </row>
    <row r="1013" spans="1:11" x14ac:dyDescent="0.3">
      <c r="A1013" s="10">
        <v>43603</v>
      </c>
      <c r="B1013" s="11" t="s">
        <v>272</v>
      </c>
      <c r="C1013" s="11" t="s">
        <v>438</v>
      </c>
      <c r="D1013" s="11">
        <v>74884</v>
      </c>
      <c r="E1013" s="12">
        <v>1</v>
      </c>
      <c r="F1013" s="53" t="str">
        <f>IF(ISBLANK($D1013),"",VLOOKUP($D1013,'Boarding Packages'!$A:$H,4,FALSE))</f>
        <v>Std Suite Prem</v>
      </c>
      <c r="G1013" s="54">
        <f>IF(ISBLANK($D1013),0,E1013*VLOOKUP($D1013,'Boarding Packages'!$A:$H,8,FALSE))</f>
        <v>51</v>
      </c>
      <c r="H1013" s="15">
        <v>0</v>
      </c>
      <c r="I1013" s="15">
        <f t="shared" si="53"/>
        <v>51</v>
      </c>
      <c r="J1013" s="12">
        <f t="shared" si="54"/>
        <v>1</v>
      </c>
      <c r="K1013" s="50">
        <f t="shared" si="55"/>
        <v>5</v>
      </c>
    </row>
    <row r="1014" spans="1:11" x14ac:dyDescent="0.3">
      <c r="A1014" s="10">
        <v>43603</v>
      </c>
      <c r="B1014" s="11" t="s">
        <v>1311</v>
      </c>
      <c r="C1014" s="11" t="s">
        <v>1312</v>
      </c>
      <c r="D1014" s="11">
        <v>75288</v>
      </c>
      <c r="E1014" s="12">
        <v>1</v>
      </c>
      <c r="F1014" s="53" t="str">
        <f>IF(ISBLANK($D1014),"",VLOOKUP($D1014,'Boarding Packages'!$A:$H,4,FALSE))</f>
        <v>Std Suite Prem</v>
      </c>
      <c r="G1014" s="54">
        <f>IF(ISBLANK($D1014),0,E1014*VLOOKUP($D1014,'Boarding Packages'!$A:$H,8,FALSE))</f>
        <v>53</v>
      </c>
      <c r="H1014" s="15">
        <v>0</v>
      </c>
      <c r="I1014" s="15">
        <f t="shared" si="53"/>
        <v>53</v>
      </c>
      <c r="J1014" s="12">
        <f t="shared" si="54"/>
        <v>1</v>
      </c>
      <c r="K1014" s="50">
        <f t="shared" si="55"/>
        <v>5</v>
      </c>
    </row>
    <row r="1015" spans="1:11" x14ac:dyDescent="0.3">
      <c r="A1015" s="10">
        <v>43603</v>
      </c>
      <c r="B1015" s="11" t="s">
        <v>179</v>
      </c>
      <c r="C1015" s="11" t="s">
        <v>706</v>
      </c>
      <c r="D1015" s="11">
        <v>66120</v>
      </c>
      <c r="E1015" s="12">
        <v>1</v>
      </c>
      <c r="F1015" s="53" t="str">
        <f>IF(ISBLANK($D1015),"",VLOOKUP($D1015,'Boarding Packages'!$A:$H,4,FALSE))</f>
        <v>Std Suite Prem</v>
      </c>
      <c r="G1015" s="54">
        <f>IF(ISBLANK($D1015),0,E1015*VLOOKUP($D1015,'Boarding Packages'!$A:$H,8,FALSE))</f>
        <v>50</v>
      </c>
      <c r="H1015" s="15">
        <v>0</v>
      </c>
      <c r="I1015" s="15">
        <f t="shared" si="53"/>
        <v>50</v>
      </c>
      <c r="J1015" s="12">
        <f t="shared" si="54"/>
        <v>1</v>
      </c>
      <c r="K1015" s="50">
        <f t="shared" si="55"/>
        <v>5</v>
      </c>
    </row>
    <row r="1016" spans="1:11" x14ac:dyDescent="0.3">
      <c r="A1016" s="10">
        <v>43603</v>
      </c>
      <c r="B1016" s="11" t="s">
        <v>179</v>
      </c>
      <c r="C1016" s="11" t="s">
        <v>706</v>
      </c>
      <c r="D1016" s="11">
        <v>76324</v>
      </c>
      <c r="E1016" s="12">
        <v>3</v>
      </c>
      <c r="F1016" s="53" t="str">
        <f>IF(ISBLANK($D1016),"",VLOOKUP($D1016,'Boarding Packages'!$A:$H,4,FALSE))</f>
        <v>Std Suite Prem</v>
      </c>
      <c r="G1016" s="54">
        <f>IF(ISBLANK($D1016),0,E1016*VLOOKUP($D1016,'Boarding Packages'!$A:$H,8,FALSE))</f>
        <v>159</v>
      </c>
      <c r="H1016" s="15">
        <v>0</v>
      </c>
      <c r="I1016" s="15">
        <f t="shared" si="53"/>
        <v>159</v>
      </c>
      <c r="J1016" s="12">
        <f t="shared" si="54"/>
        <v>3</v>
      </c>
      <c r="K1016" s="50">
        <f t="shared" si="55"/>
        <v>5</v>
      </c>
    </row>
    <row r="1017" spans="1:11" x14ac:dyDescent="0.3">
      <c r="A1017" s="55">
        <v>43603</v>
      </c>
      <c r="B1017" s="56" t="s">
        <v>252</v>
      </c>
      <c r="C1017" s="56" t="s">
        <v>396</v>
      </c>
      <c r="D1017" s="56">
        <v>73426</v>
      </c>
      <c r="E1017" s="57">
        <v>1</v>
      </c>
      <c r="F1017" s="61" t="str">
        <f>IF(ISBLANK($D1017),"",VLOOKUP($D1017,'Boarding Packages'!$A:$H,4,FALSE))</f>
        <v>XL Suite Prem</v>
      </c>
      <c r="G1017" s="62">
        <f>IF(ISBLANK($D1017),0,E1017*VLOOKUP($D1017,'Boarding Packages'!$A:$H,8,FALSE))</f>
        <v>59</v>
      </c>
      <c r="H1017" s="59">
        <v>0</v>
      </c>
      <c r="I1017" s="59">
        <f t="shared" si="53"/>
        <v>59</v>
      </c>
      <c r="J1017" s="57">
        <f t="shared" si="54"/>
        <v>1</v>
      </c>
      <c r="K1017" s="50">
        <f t="shared" si="55"/>
        <v>5</v>
      </c>
    </row>
    <row r="1018" spans="1:11" x14ac:dyDescent="0.3">
      <c r="A1018" s="10">
        <v>43604</v>
      </c>
      <c r="B1018" s="11" t="s">
        <v>408</v>
      </c>
      <c r="C1018" s="11" t="s">
        <v>409</v>
      </c>
      <c r="E1018" s="12">
        <v>5</v>
      </c>
      <c r="F1018" s="11" t="s">
        <v>410</v>
      </c>
      <c r="G1018" s="15">
        <v>315</v>
      </c>
      <c r="H1018" s="15">
        <v>240</v>
      </c>
      <c r="I1018" s="15">
        <f t="shared" si="53"/>
        <v>555</v>
      </c>
      <c r="J1018" s="12">
        <f t="shared" si="54"/>
        <v>10</v>
      </c>
      <c r="K1018" s="50">
        <f t="shared" si="55"/>
        <v>5</v>
      </c>
    </row>
    <row r="1019" spans="1:11" x14ac:dyDescent="0.3">
      <c r="A1019" s="10">
        <v>43604</v>
      </c>
      <c r="B1019" s="11" t="s">
        <v>205</v>
      </c>
      <c r="C1019" s="11" t="s">
        <v>863</v>
      </c>
      <c r="E1019" s="12">
        <v>2</v>
      </c>
      <c r="F1019" s="11" t="s">
        <v>388</v>
      </c>
      <c r="G1019" s="15">
        <v>66</v>
      </c>
      <c r="H1019" s="15">
        <v>60</v>
      </c>
      <c r="I1019" s="15">
        <f t="shared" si="53"/>
        <v>126</v>
      </c>
      <c r="J1019" s="12">
        <f t="shared" si="54"/>
        <v>2</v>
      </c>
      <c r="K1019" s="50">
        <f t="shared" si="55"/>
        <v>5</v>
      </c>
    </row>
    <row r="1020" spans="1:11" x14ac:dyDescent="0.3">
      <c r="A1020" s="10">
        <v>43604</v>
      </c>
      <c r="B1020" s="11" t="s">
        <v>470</v>
      </c>
      <c r="C1020" s="11" t="s">
        <v>471</v>
      </c>
      <c r="E1020" s="12">
        <v>2</v>
      </c>
      <c r="F1020" s="11" t="s">
        <v>393</v>
      </c>
      <c r="G1020" s="15">
        <v>84</v>
      </c>
      <c r="H1020" s="15">
        <v>72</v>
      </c>
      <c r="I1020" s="15">
        <f t="shared" si="53"/>
        <v>156</v>
      </c>
      <c r="J1020" s="12">
        <f t="shared" si="54"/>
        <v>2</v>
      </c>
      <c r="K1020" s="50">
        <f t="shared" si="55"/>
        <v>5</v>
      </c>
    </row>
    <row r="1021" spans="1:11" x14ac:dyDescent="0.3">
      <c r="A1021" s="10">
        <v>43604</v>
      </c>
      <c r="B1021" s="11" t="s">
        <v>172</v>
      </c>
      <c r="C1021" s="11" t="s">
        <v>773</v>
      </c>
      <c r="E1021" s="12">
        <v>2</v>
      </c>
      <c r="F1021" s="11" t="s">
        <v>388</v>
      </c>
      <c r="G1021" s="15">
        <v>66</v>
      </c>
      <c r="H1021" s="15">
        <v>68</v>
      </c>
      <c r="I1021" s="15">
        <f t="shared" si="53"/>
        <v>134</v>
      </c>
      <c r="J1021" s="12">
        <f t="shared" si="54"/>
        <v>2</v>
      </c>
      <c r="K1021" s="50">
        <f t="shared" si="55"/>
        <v>5</v>
      </c>
    </row>
    <row r="1022" spans="1:11" x14ac:dyDescent="0.3">
      <c r="A1022" s="10">
        <v>43604</v>
      </c>
      <c r="B1022" s="11" t="s">
        <v>1524</v>
      </c>
      <c r="C1022" s="11" t="s">
        <v>1525</v>
      </c>
      <c r="E1022" s="12">
        <v>1</v>
      </c>
      <c r="F1022" s="11" t="s">
        <v>407</v>
      </c>
      <c r="G1022" s="15">
        <v>72</v>
      </c>
      <c r="H1022" s="15">
        <v>0</v>
      </c>
      <c r="I1022" s="15">
        <f t="shared" ref="I1022:I1045" si="56">IF(ISBLANK(B1022),"",SUM(G1022:H1022))</f>
        <v>72</v>
      </c>
      <c r="J1022" s="12">
        <f t="shared" ref="J1022:J1085" si="57">IF(ISBLANK(B1022),"",E1022*(IF(LEFT(RIGHT(F1022,2),1)="2",2,IF(LEFT(RIGHT(F1022,2),1)="3",3,IF(LEFT(RIGHT(F1022,2),1)="4",4,1)))))</f>
        <v>2</v>
      </c>
      <c r="K1022" s="50">
        <f t="shared" si="55"/>
        <v>5</v>
      </c>
    </row>
    <row r="1023" spans="1:11" x14ac:dyDescent="0.3">
      <c r="A1023" s="10">
        <v>43604</v>
      </c>
      <c r="B1023" s="11" t="s">
        <v>1526</v>
      </c>
      <c r="C1023" s="11" t="s">
        <v>1527</v>
      </c>
      <c r="E1023" s="12">
        <v>2</v>
      </c>
      <c r="F1023" s="11" t="s">
        <v>388</v>
      </c>
      <c r="G1023" s="15">
        <v>66</v>
      </c>
      <c r="H1023" s="15">
        <v>40</v>
      </c>
      <c r="I1023" s="15">
        <f t="shared" si="56"/>
        <v>106</v>
      </c>
      <c r="J1023" s="12">
        <f t="shared" si="57"/>
        <v>2</v>
      </c>
      <c r="K1023" s="50">
        <f t="shared" si="55"/>
        <v>5</v>
      </c>
    </row>
    <row r="1024" spans="1:11" x14ac:dyDescent="0.3">
      <c r="A1024" s="10">
        <v>43604</v>
      </c>
      <c r="B1024" s="11" t="s">
        <v>484</v>
      </c>
      <c r="C1024" s="11" t="s">
        <v>485</v>
      </c>
      <c r="E1024" s="12">
        <v>10</v>
      </c>
      <c r="F1024" s="11" t="s">
        <v>388</v>
      </c>
      <c r="G1024" s="15">
        <v>330</v>
      </c>
      <c r="H1024" s="15">
        <v>100</v>
      </c>
      <c r="I1024" s="15">
        <f t="shared" si="56"/>
        <v>430</v>
      </c>
      <c r="J1024" s="12">
        <f t="shared" si="57"/>
        <v>10</v>
      </c>
      <c r="K1024" s="50">
        <f t="shared" si="55"/>
        <v>5</v>
      </c>
    </row>
    <row r="1025" spans="1:11" x14ac:dyDescent="0.3">
      <c r="A1025" s="10">
        <v>43604</v>
      </c>
      <c r="B1025" s="11" t="s">
        <v>451</v>
      </c>
      <c r="C1025" s="11" t="s">
        <v>452</v>
      </c>
      <c r="D1025" s="11">
        <v>76778</v>
      </c>
      <c r="E1025" s="12">
        <v>2</v>
      </c>
      <c r="F1025" s="53" t="str">
        <f>IF(ISBLANK($D1025),"",VLOOKUP($D1025,'Boarding Packages'!$A:$H,4,FALSE))</f>
        <v>Std Suite Prem (2)</v>
      </c>
      <c r="G1025" s="54">
        <f>IF(ISBLANK($D1025),0,E1025*VLOOKUP($D1025,'Boarding Packages'!$A:$H,8,FALSE))</f>
        <v>200</v>
      </c>
      <c r="H1025" s="15">
        <v>0</v>
      </c>
      <c r="I1025" s="15">
        <f t="shared" si="56"/>
        <v>200</v>
      </c>
      <c r="J1025" s="12">
        <f t="shared" si="57"/>
        <v>4</v>
      </c>
      <c r="K1025" s="50">
        <f t="shared" si="55"/>
        <v>5</v>
      </c>
    </row>
    <row r="1026" spans="1:11" x14ac:dyDescent="0.3">
      <c r="A1026" s="10">
        <v>43604</v>
      </c>
      <c r="B1026" s="11" t="s">
        <v>446</v>
      </c>
      <c r="C1026" s="11" t="s">
        <v>447</v>
      </c>
      <c r="E1026" s="12">
        <v>4</v>
      </c>
      <c r="F1026" s="11" t="s">
        <v>393</v>
      </c>
      <c r="G1026" s="15">
        <v>168</v>
      </c>
      <c r="H1026" s="15">
        <v>80</v>
      </c>
      <c r="I1026" s="15">
        <f t="shared" si="56"/>
        <v>248</v>
      </c>
      <c r="J1026" s="12">
        <f t="shared" si="57"/>
        <v>4</v>
      </c>
      <c r="K1026" s="50">
        <f t="shared" si="55"/>
        <v>5</v>
      </c>
    </row>
    <row r="1027" spans="1:11" x14ac:dyDescent="0.3">
      <c r="A1027" s="10">
        <v>43604</v>
      </c>
      <c r="B1027" s="11" t="s">
        <v>132</v>
      </c>
      <c r="C1027" s="11" t="s">
        <v>818</v>
      </c>
      <c r="E1027" s="12">
        <v>1</v>
      </c>
      <c r="F1027" s="11" t="s">
        <v>388</v>
      </c>
      <c r="G1027" s="15">
        <v>33</v>
      </c>
      <c r="H1027" s="15">
        <v>40</v>
      </c>
      <c r="I1027" s="15">
        <f t="shared" si="56"/>
        <v>73</v>
      </c>
      <c r="J1027" s="12">
        <f t="shared" si="57"/>
        <v>1</v>
      </c>
      <c r="K1027" s="50">
        <f t="shared" ref="K1027:K1090" si="58">IF(A1027= "",0,MONTH(A1027))</f>
        <v>5</v>
      </c>
    </row>
    <row r="1028" spans="1:11" x14ac:dyDescent="0.3">
      <c r="A1028" s="10">
        <v>43604</v>
      </c>
      <c r="B1028" s="11" t="s">
        <v>1528</v>
      </c>
      <c r="C1028" s="11" t="s">
        <v>229</v>
      </c>
      <c r="E1028" s="12">
        <v>4</v>
      </c>
      <c r="F1028" s="11" t="s">
        <v>393</v>
      </c>
      <c r="G1028" s="15">
        <v>168</v>
      </c>
      <c r="H1028" s="15">
        <v>80</v>
      </c>
      <c r="I1028" s="15">
        <f t="shared" si="56"/>
        <v>248</v>
      </c>
      <c r="J1028" s="12">
        <f t="shared" si="57"/>
        <v>4</v>
      </c>
      <c r="K1028" s="50">
        <f t="shared" si="58"/>
        <v>5</v>
      </c>
    </row>
    <row r="1029" spans="1:11" x14ac:dyDescent="0.3">
      <c r="A1029" s="55">
        <v>43604</v>
      </c>
      <c r="B1029" s="56" t="s">
        <v>449</v>
      </c>
      <c r="C1029" s="56" t="s">
        <v>450</v>
      </c>
      <c r="D1029" s="56">
        <v>75151</v>
      </c>
      <c r="E1029" s="57">
        <v>2</v>
      </c>
      <c r="F1029" s="61" t="str">
        <f>IF(ISBLANK($D1029),"",VLOOKUP($D1029,'Boarding Packages'!$A:$H,4,FALSE))</f>
        <v>Std Suite Prem</v>
      </c>
      <c r="G1029" s="62">
        <f>IF(ISBLANK($D1029),0,E1029*VLOOKUP($D1029,'Boarding Packages'!$A:$H,8,FALSE))</f>
        <v>106</v>
      </c>
      <c r="H1029" s="59">
        <v>0</v>
      </c>
      <c r="I1029" s="59">
        <f t="shared" si="56"/>
        <v>106</v>
      </c>
      <c r="J1029" s="57">
        <f t="shared" si="57"/>
        <v>2</v>
      </c>
      <c r="K1029" s="50">
        <f t="shared" si="58"/>
        <v>5</v>
      </c>
    </row>
    <row r="1030" spans="1:11" x14ac:dyDescent="0.3">
      <c r="A1030" s="10">
        <v>43605</v>
      </c>
      <c r="B1030" s="11" t="s">
        <v>192</v>
      </c>
      <c r="C1030" s="11" t="s">
        <v>1531</v>
      </c>
      <c r="D1030" s="11">
        <v>71037</v>
      </c>
      <c r="E1030" s="12">
        <v>1</v>
      </c>
      <c r="F1030" s="53" t="str">
        <f>IF(ISBLANK($D1030),"",VLOOKUP($D1030,'Boarding Packages'!$A:$H,4,FALSE))</f>
        <v>In/Out Suite Prem</v>
      </c>
      <c r="G1030" s="54">
        <f>IF(ISBLANK($D1030),0,E1030*VLOOKUP($D1030,'Boarding Packages'!$A:$H,8,FALSE))</f>
        <v>72</v>
      </c>
      <c r="H1030" s="15">
        <v>0</v>
      </c>
      <c r="I1030" s="15">
        <f>IF(ISBLANK(B1030),"",SUM(G1030:H1030))</f>
        <v>72</v>
      </c>
      <c r="J1030" s="12">
        <f>IF(ISBLANK(B1030),"",E1030*(IF(LEFT(RIGHT(F1030,2),1)="2",2,IF(LEFT(RIGHT(F1030,2),1)="3",3,IF(LEFT(RIGHT(F1030,2),1)="4",4,1)))))</f>
        <v>1</v>
      </c>
      <c r="K1030" s="50">
        <f t="shared" si="58"/>
        <v>5</v>
      </c>
    </row>
    <row r="1031" spans="1:11" x14ac:dyDescent="0.3">
      <c r="A1031" s="10">
        <v>43605</v>
      </c>
      <c r="B1031" s="11" t="s">
        <v>192</v>
      </c>
      <c r="C1031" s="11" t="s">
        <v>1531</v>
      </c>
      <c r="D1031" s="11">
        <v>76601</v>
      </c>
      <c r="E1031" s="12">
        <v>3</v>
      </c>
      <c r="F1031" s="53" t="str">
        <f>IF(ISBLANK($D1031),"",VLOOKUP($D1031,'Boarding Packages'!$A:$H,4,FALSE))</f>
        <v>In/Out Suite Prem</v>
      </c>
      <c r="G1031" s="54">
        <f>IF(ISBLANK($D1031),0,E1031*VLOOKUP($D1031,'Boarding Packages'!$A:$H,8,FALSE))</f>
        <v>216</v>
      </c>
      <c r="H1031" s="15">
        <v>0</v>
      </c>
      <c r="I1031" s="15">
        <f>IF(ISBLANK(B1031),"",SUM(G1031:H1031))</f>
        <v>216</v>
      </c>
      <c r="J1031" s="12">
        <f>IF(ISBLANK(B1031),"",E1031*(IF(LEFT(RIGHT(F1031,2),1)="2",2,IF(LEFT(RIGHT(F1031,2),1)="3",3,IF(LEFT(RIGHT(F1031,2),1)="4",4,1)))))</f>
        <v>3</v>
      </c>
      <c r="K1031" s="50">
        <f t="shared" si="58"/>
        <v>5</v>
      </c>
    </row>
    <row r="1032" spans="1:11" x14ac:dyDescent="0.3">
      <c r="A1032" s="10">
        <v>43605</v>
      </c>
      <c r="B1032" s="11" t="s">
        <v>196</v>
      </c>
      <c r="C1032" s="11" t="s">
        <v>432</v>
      </c>
      <c r="E1032" s="12">
        <v>3</v>
      </c>
      <c r="F1032" s="11" t="s">
        <v>393</v>
      </c>
      <c r="G1032" s="15">
        <v>126</v>
      </c>
      <c r="H1032" s="15">
        <v>80</v>
      </c>
      <c r="I1032" s="15">
        <f t="shared" si="56"/>
        <v>206</v>
      </c>
      <c r="J1032" s="12">
        <f t="shared" si="57"/>
        <v>3</v>
      </c>
      <c r="K1032" s="50">
        <f t="shared" si="58"/>
        <v>5</v>
      </c>
    </row>
    <row r="1033" spans="1:11" x14ac:dyDescent="0.3">
      <c r="A1033" s="10">
        <v>43605</v>
      </c>
      <c r="B1033" s="11" t="s">
        <v>355</v>
      </c>
      <c r="C1033" s="11" t="s">
        <v>432</v>
      </c>
      <c r="E1033" s="12">
        <v>3</v>
      </c>
      <c r="F1033" s="11" t="s">
        <v>388</v>
      </c>
      <c r="G1033" s="15">
        <v>99</v>
      </c>
      <c r="H1033" s="15">
        <v>60</v>
      </c>
      <c r="I1033" s="15">
        <f t="shared" si="56"/>
        <v>159</v>
      </c>
      <c r="J1033" s="12">
        <f t="shared" si="57"/>
        <v>3</v>
      </c>
      <c r="K1033" s="50">
        <f t="shared" si="58"/>
        <v>5</v>
      </c>
    </row>
    <row r="1034" spans="1:11" x14ac:dyDescent="0.3">
      <c r="A1034" s="10">
        <v>43605</v>
      </c>
      <c r="B1034" s="11" t="s">
        <v>1532</v>
      </c>
      <c r="C1034" s="11" t="s">
        <v>1523</v>
      </c>
      <c r="D1034" s="11">
        <v>76757</v>
      </c>
      <c r="E1034" s="12">
        <v>1</v>
      </c>
      <c r="F1034" s="53" t="str">
        <f>IF(ISBLANK($D1034),"",VLOOKUP($D1034,'Boarding Packages'!$A:$H,4,FALSE))</f>
        <v>XL Suite Prem (2)</v>
      </c>
      <c r="G1034" s="54">
        <f>IF(ISBLANK($D1034),0,E1034*VLOOKUP($D1034,'Boarding Packages'!$A:$H,8,FALSE))</f>
        <v>113</v>
      </c>
      <c r="H1034" s="15">
        <v>0</v>
      </c>
      <c r="I1034" s="15">
        <f>IF(ISBLANK(B1034),"",SUM(G1034:H1034))</f>
        <v>113</v>
      </c>
      <c r="J1034" s="12">
        <f>IF(ISBLANK(B1034),"",E1034*(IF(LEFT(RIGHT(F1034,2),1)="2",2,IF(LEFT(RIGHT(F1034,2),1)="3",3,IF(LEFT(RIGHT(F1034,2),1)="4",4,1)))))</f>
        <v>2</v>
      </c>
      <c r="K1034" s="50">
        <f t="shared" si="58"/>
        <v>5</v>
      </c>
    </row>
    <row r="1035" spans="1:11" x14ac:dyDescent="0.3">
      <c r="A1035" s="10">
        <v>43605</v>
      </c>
      <c r="B1035" s="11" t="s">
        <v>427</v>
      </c>
      <c r="C1035" s="11" t="s">
        <v>1313</v>
      </c>
      <c r="E1035" s="12">
        <v>4</v>
      </c>
      <c r="F1035" s="11" t="s">
        <v>388</v>
      </c>
      <c r="G1035" s="15">
        <v>132</v>
      </c>
      <c r="H1035" s="15">
        <v>100</v>
      </c>
      <c r="I1035" s="15">
        <f t="shared" si="56"/>
        <v>232</v>
      </c>
      <c r="J1035" s="12">
        <f t="shared" si="57"/>
        <v>4</v>
      </c>
      <c r="K1035" s="50">
        <f t="shared" si="58"/>
        <v>5</v>
      </c>
    </row>
    <row r="1036" spans="1:11" x14ac:dyDescent="0.3">
      <c r="A1036" s="10">
        <v>43605</v>
      </c>
      <c r="B1036" s="11" t="s">
        <v>1533</v>
      </c>
      <c r="C1036" s="11" t="s">
        <v>1534</v>
      </c>
      <c r="D1036" s="11">
        <v>76281</v>
      </c>
      <c r="E1036" s="12">
        <v>9</v>
      </c>
      <c r="F1036" s="53" t="str">
        <f>IF(ISBLANK($D1036),"",VLOOKUP($D1036,'Boarding Packages'!$A:$H,4,FALSE))</f>
        <v>In/Out Suite Prem (2)</v>
      </c>
      <c r="G1036" s="54">
        <f>IF(ISBLANK($D1036),0,E1036*VLOOKUP($D1036,'Boarding Packages'!$A:$H,8,FALSE))</f>
        <v>1107</v>
      </c>
      <c r="H1036" s="15">
        <v>0</v>
      </c>
      <c r="I1036" s="15">
        <f t="shared" si="56"/>
        <v>1107</v>
      </c>
      <c r="J1036" s="12">
        <f t="shared" si="57"/>
        <v>18</v>
      </c>
      <c r="K1036" s="50">
        <f t="shared" si="58"/>
        <v>5</v>
      </c>
    </row>
    <row r="1037" spans="1:11" x14ac:dyDescent="0.3">
      <c r="A1037" s="10">
        <v>43605</v>
      </c>
      <c r="B1037" s="11" t="s">
        <v>643</v>
      </c>
      <c r="C1037" s="11" t="s">
        <v>644</v>
      </c>
      <c r="E1037" s="12">
        <v>4</v>
      </c>
      <c r="F1037" s="11" t="s">
        <v>407</v>
      </c>
      <c r="G1037" s="15">
        <v>288</v>
      </c>
      <c r="H1037" s="15">
        <v>160</v>
      </c>
      <c r="I1037" s="15">
        <f t="shared" si="56"/>
        <v>448</v>
      </c>
      <c r="J1037" s="12">
        <f t="shared" si="57"/>
        <v>8</v>
      </c>
      <c r="K1037" s="50">
        <f t="shared" si="58"/>
        <v>5</v>
      </c>
    </row>
    <row r="1038" spans="1:11" x14ac:dyDescent="0.3">
      <c r="A1038" s="10">
        <v>43605</v>
      </c>
      <c r="B1038" s="11" t="s">
        <v>263</v>
      </c>
      <c r="C1038" s="11" t="s">
        <v>479</v>
      </c>
      <c r="D1038" s="11">
        <v>75029</v>
      </c>
      <c r="E1038" s="12">
        <v>2</v>
      </c>
      <c r="F1038" s="53" t="str">
        <f>IF(ISBLANK($D1038),"",VLOOKUP($D1038,'Boarding Packages'!$A:$H,4,FALSE))</f>
        <v>In/Out Suite Prem</v>
      </c>
      <c r="G1038" s="54">
        <f>IF(ISBLANK($D1038),0,E1038*VLOOKUP($D1038,'Boarding Packages'!$A:$H,8,FALSE))</f>
        <v>148</v>
      </c>
      <c r="H1038" s="15">
        <v>0</v>
      </c>
      <c r="I1038" s="15">
        <f t="shared" si="56"/>
        <v>148</v>
      </c>
      <c r="J1038" s="12">
        <f t="shared" si="57"/>
        <v>2</v>
      </c>
      <c r="K1038" s="50">
        <f t="shared" si="58"/>
        <v>5</v>
      </c>
    </row>
    <row r="1039" spans="1:11" x14ac:dyDescent="0.3">
      <c r="A1039" s="10">
        <v>43605</v>
      </c>
      <c r="B1039" s="11" t="s">
        <v>263</v>
      </c>
      <c r="C1039" s="11" t="s">
        <v>479</v>
      </c>
      <c r="D1039" s="11">
        <v>76660</v>
      </c>
      <c r="E1039" s="12">
        <v>1</v>
      </c>
      <c r="F1039" s="53" t="str">
        <f>IF(ISBLANK($D1039),"",VLOOKUP($D1039,'Boarding Packages'!$A:$H,4,FALSE))</f>
        <v>In/Out Suite Prem</v>
      </c>
      <c r="G1039" s="54">
        <f>IF(ISBLANK($D1039),0,E1039*VLOOKUP($D1039,'Boarding Packages'!$A:$H,8,FALSE))</f>
        <v>74</v>
      </c>
      <c r="H1039" s="15">
        <v>0</v>
      </c>
      <c r="I1039" s="15">
        <f>IF(ISBLANK(B1039),"",SUM(G1039:H1039))</f>
        <v>74</v>
      </c>
      <c r="J1039" s="12">
        <f>IF(ISBLANK(B1039),"",E1039*(IF(LEFT(RIGHT(F1039,2),1)="2",2,IF(LEFT(RIGHT(F1039,2),1)="3",3,IF(LEFT(RIGHT(F1039,2),1)="4",4,1)))))</f>
        <v>1</v>
      </c>
      <c r="K1039" s="50">
        <f t="shared" si="58"/>
        <v>5</v>
      </c>
    </row>
    <row r="1040" spans="1:11" x14ac:dyDescent="0.3">
      <c r="A1040" s="10">
        <v>43605</v>
      </c>
      <c r="B1040" s="11" t="s">
        <v>263</v>
      </c>
      <c r="C1040" s="11" t="s">
        <v>455</v>
      </c>
      <c r="D1040" s="11">
        <v>76673</v>
      </c>
      <c r="E1040" s="12">
        <v>3</v>
      </c>
      <c r="F1040" s="53" t="str">
        <f>IF(ISBLANK($D1040),"",VLOOKUP($D1040,'Boarding Packages'!$A:$H,4,FALSE))</f>
        <v>In/Out Suite Prem</v>
      </c>
      <c r="G1040" s="54">
        <f>IF(ISBLANK($D1040),0,E1040*VLOOKUP($D1040,'Boarding Packages'!$A:$H,8,FALSE))</f>
        <v>222</v>
      </c>
      <c r="H1040" s="15">
        <v>0</v>
      </c>
      <c r="I1040" s="15">
        <f>IF(ISBLANK(B1040),"",SUM(G1040:H1040))</f>
        <v>222</v>
      </c>
      <c r="J1040" s="12">
        <f>IF(ISBLANK(B1040),"",E1040*(IF(LEFT(RIGHT(F1040,2),1)="2",2,IF(LEFT(RIGHT(F1040,2),1)="3",3,IF(LEFT(RIGHT(F1040,2),1)="4",4,1)))))</f>
        <v>3</v>
      </c>
      <c r="K1040" s="50">
        <f t="shared" si="58"/>
        <v>5</v>
      </c>
    </row>
    <row r="1041" spans="1:16" x14ac:dyDescent="0.3">
      <c r="A1041" s="10">
        <v>43605</v>
      </c>
      <c r="B1041" s="11" t="s">
        <v>130</v>
      </c>
      <c r="C1041" s="11" t="s">
        <v>1536</v>
      </c>
      <c r="E1041" s="12">
        <v>3</v>
      </c>
      <c r="F1041" s="11" t="s">
        <v>407</v>
      </c>
      <c r="G1041" s="15">
        <v>216</v>
      </c>
      <c r="H1041" s="15">
        <v>160</v>
      </c>
      <c r="I1041" s="15">
        <f t="shared" si="56"/>
        <v>376</v>
      </c>
      <c r="J1041" s="12">
        <f t="shared" si="57"/>
        <v>6</v>
      </c>
      <c r="K1041" s="50">
        <f t="shared" si="58"/>
        <v>5</v>
      </c>
    </row>
    <row r="1042" spans="1:16" x14ac:dyDescent="0.3">
      <c r="A1042" s="10">
        <v>43605</v>
      </c>
      <c r="B1042" s="11" t="s">
        <v>1540</v>
      </c>
      <c r="C1042" s="11" t="s">
        <v>1541</v>
      </c>
      <c r="E1042" s="12">
        <v>3</v>
      </c>
      <c r="F1042" s="11" t="s">
        <v>388</v>
      </c>
      <c r="G1042" s="15">
        <v>99</v>
      </c>
      <c r="H1042" s="15">
        <v>80</v>
      </c>
      <c r="I1042" s="13">
        <f t="shared" si="56"/>
        <v>179</v>
      </c>
      <c r="J1042" s="12">
        <f t="shared" si="57"/>
        <v>3</v>
      </c>
      <c r="K1042" s="50">
        <f t="shared" si="58"/>
        <v>5</v>
      </c>
    </row>
    <row r="1043" spans="1:16" x14ac:dyDescent="0.3">
      <c r="A1043" s="55">
        <v>43605</v>
      </c>
      <c r="B1043" s="56" t="s">
        <v>1543</v>
      </c>
      <c r="C1043" s="56" t="s">
        <v>512</v>
      </c>
      <c r="D1043" s="56"/>
      <c r="E1043" s="57">
        <v>3</v>
      </c>
      <c r="F1043" s="56" t="s">
        <v>388</v>
      </c>
      <c r="G1043" s="59">
        <v>99</v>
      </c>
      <c r="H1043" s="59">
        <v>80</v>
      </c>
      <c r="I1043" s="101">
        <f t="shared" si="56"/>
        <v>179</v>
      </c>
      <c r="J1043" s="57">
        <f t="shared" si="57"/>
        <v>3</v>
      </c>
      <c r="K1043" s="50">
        <f t="shared" si="58"/>
        <v>5</v>
      </c>
    </row>
    <row r="1044" spans="1:16" x14ac:dyDescent="0.3">
      <c r="A1044" s="10">
        <v>43606</v>
      </c>
      <c r="B1044" s="11" t="s">
        <v>889</v>
      </c>
      <c r="C1044" s="11" t="s">
        <v>890</v>
      </c>
      <c r="E1044" s="12">
        <v>2</v>
      </c>
      <c r="F1044" s="11" t="s">
        <v>388</v>
      </c>
      <c r="G1044" s="15">
        <v>66</v>
      </c>
      <c r="H1044" s="15">
        <v>40</v>
      </c>
      <c r="I1044" s="13">
        <f t="shared" si="56"/>
        <v>106</v>
      </c>
      <c r="J1044" s="12">
        <f t="shared" si="57"/>
        <v>2</v>
      </c>
      <c r="K1044" s="50">
        <f t="shared" si="58"/>
        <v>5</v>
      </c>
    </row>
    <row r="1045" spans="1:16" x14ac:dyDescent="0.3">
      <c r="A1045" s="10">
        <v>43606</v>
      </c>
      <c r="B1045" s="11" t="s">
        <v>286</v>
      </c>
      <c r="C1045" s="11" t="s">
        <v>461</v>
      </c>
      <c r="D1045" s="11">
        <v>75279</v>
      </c>
      <c r="E1045" s="12">
        <v>2</v>
      </c>
      <c r="F1045" s="53" t="str">
        <f>IF(ISBLANK($D1045),"",VLOOKUP($D1045,'Boarding Packages'!$A:$H,4,FALSE))</f>
        <v>Std Suite Prem</v>
      </c>
      <c r="G1045" s="54">
        <f>IF(ISBLANK($D1045),0,E1045*VLOOKUP($D1045,'Boarding Packages'!$A:$H,8,FALSE))</f>
        <v>106</v>
      </c>
      <c r="H1045" s="15">
        <v>0</v>
      </c>
      <c r="I1045" s="15">
        <f t="shared" si="56"/>
        <v>106</v>
      </c>
      <c r="J1045" s="12">
        <f t="shared" si="57"/>
        <v>2</v>
      </c>
      <c r="K1045" s="50">
        <f t="shared" si="58"/>
        <v>5</v>
      </c>
    </row>
    <row r="1046" spans="1:16" x14ac:dyDescent="0.3">
      <c r="A1046" s="10">
        <v>43606</v>
      </c>
      <c r="B1046" s="11" t="s">
        <v>286</v>
      </c>
      <c r="C1046" s="11" t="s">
        <v>461</v>
      </c>
      <c r="E1046" s="12">
        <v>1</v>
      </c>
      <c r="F1046" s="11" t="s">
        <v>388</v>
      </c>
      <c r="G1046" s="15">
        <v>33</v>
      </c>
      <c r="H1046" s="15">
        <v>20</v>
      </c>
      <c r="I1046" s="13">
        <f t="shared" ref="I1046:I1052" si="59">IF(ISBLANK(B1046),"",SUM(G1046:H1046))</f>
        <v>53</v>
      </c>
      <c r="J1046" s="12">
        <f>IF(ISBLANK(B1046),"",E1046*(IF(LEFT(RIGHT(F1046,2),1)="2",2,IF(LEFT(RIGHT(F1046,2),1)="3",3,IF(LEFT(RIGHT(F1046,2),1)="4",4,1)))))</f>
        <v>1</v>
      </c>
      <c r="K1046" s="50">
        <f t="shared" si="58"/>
        <v>5</v>
      </c>
    </row>
    <row r="1047" spans="1:16" x14ac:dyDescent="0.3">
      <c r="A1047" s="55">
        <v>43606</v>
      </c>
      <c r="B1047" s="56" t="s">
        <v>1453</v>
      </c>
      <c r="C1047" s="56" t="s">
        <v>553</v>
      </c>
      <c r="D1047" s="56"/>
      <c r="E1047" s="57">
        <v>2</v>
      </c>
      <c r="F1047" s="56" t="s">
        <v>388</v>
      </c>
      <c r="G1047" s="59">
        <v>66</v>
      </c>
      <c r="H1047" s="59">
        <v>60</v>
      </c>
      <c r="I1047" s="101">
        <f t="shared" si="59"/>
        <v>126</v>
      </c>
      <c r="J1047" s="57">
        <f t="shared" si="57"/>
        <v>2</v>
      </c>
      <c r="K1047" s="50">
        <f t="shared" si="58"/>
        <v>5</v>
      </c>
    </row>
    <row r="1048" spans="1:16" x14ac:dyDescent="0.3">
      <c r="A1048" s="10">
        <v>43607</v>
      </c>
      <c r="B1048" s="11" t="s">
        <v>284</v>
      </c>
      <c r="C1048" s="11" t="s">
        <v>519</v>
      </c>
      <c r="D1048" s="11">
        <v>72992</v>
      </c>
      <c r="E1048" s="12">
        <v>5</v>
      </c>
      <c r="F1048" s="53" t="str">
        <f>IF(ISBLANK($D1048),"",VLOOKUP($D1048,'Boarding Packages'!$A:$H,4,FALSE))</f>
        <v>Std Suite Prem (3)</v>
      </c>
      <c r="G1048" s="54">
        <f>IF(ISBLANK($D1048),0,E1048*VLOOKUP($D1048,'Boarding Packages'!$A:$H,8,FALSE))</f>
        <v>700</v>
      </c>
      <c r="H1048" s="15">
        <v>0</v>
      </c>
      <c r="I1048" s="15">
        <f t="shared" si="59"/>
        <v>700</v>
      </c>
      <c r="J1048" s="12">
        <f t="shared" ref="J1048:J1054" si="60">IF(ISBLANK(B1048),"",E1048*(IF(LEFT(RIGHT(F1048,2),1)="2",2,IF(LEFT(RIGHT(F1048,2),1)="3",3,IF(LEFT(RIGHT(F1048,2),1)="4",4,1)))))</f>
        <v>15</v>
      </c>
      <c r="K1048" s="50">
        <f t="shared" si="58"/>
        <v>5</v>
      </c>
    </row>
    <row r="1049" spans="1:16" x14ac:dyDescent="0.3">
      <c r="A1049" s="10">
        <v>43607</v>
      </c>
      <c r="B1049" s="11" t="s">
        <v>284</v>
      </c>
      <c r="C1049" s="11" t="s">
        <v>519</v>
      </c>
      <c r="D1049" s="11">
        <v>76504</v>
      </c>
      <c r="E1049" s="12">
        <v>5</v>
      </c>
      <c r="F1049" s="53" t="str">
        <f>IF(ISBLANK($D1049),"",VLOOKUP($D1049,'Boarding Packages'!$A:$H,4,FALSE))</f>
        <v>Std Suite Prem (3)</v>
      </c>
      <c r="G1049" s="54">
        <f>IF(ISBLANK($D1049),0,E1049*VLOOKUP($D1049,'Boarding Packages'!$A:$H,8,FALSE))</f>
        <v>720</v>
      </c>
      <c r="H1049" s="15">
        <v>0</v>
      </c>
      <c r="I1049" s="15">
        <f t="shared" si="59"/>
        <v>720</v>
      </c>
      <c r="J1049" s="12">
        <f t="shared" si="60"/>
        <v>15</v>
      </c>
      <c r="K1049" s="50">
        <f t="shared" si="58"/>
        <v>5</v>
      </c>
    </row>
    <row r="1050" spans="1:16" x14ac:dyDescent="0.3">
      <c r="A1050" s="10">
        <v>43607</v>
      </c>
      <c r="B1050" s="11" t="s">
        <v>340</v>
      </c>
      <c r="C1050" s="11" t="s">
        <v>1550</v>
      </c>
      <c r="D1050" s="11">
        <v>73913</v>
      </c>
      <c r="E1050" s="12">
        <v>2</v>
      </c>
      <c r="F1050" s="53" t="str">
        <f>IF(ISBLANK($D1050),"",VLOOKUP($D1050,'Boarding Packages'!$A:$H,4,FALSE))</f>
        <v>XL Suite Prem (2)</v>
      </c>
      <c r="G1050" s="54">
        <f>IF(ISBLANK($D1050),0,E1050*VLOOKUP($D1050,'Boarding Packages'!$A:$H,8,FALSE))</f>
        <v>198.88</v>
      </c>
      <c r="H1050" s="15">
        <v>0</v>
      </c>
      <c r="I1050" s="15">
        <f t="shared" si="59"/>
        <v>198.88</v>
      </c>
      <c r="J1050" s="12">
        <f t="shared" si="60"/>
        <v>4</v>
      </c>
      <c r="K1050" s="50">
        <f t="shared" si="58"/>
        <v>5</v>
      </c>
    </row>
    <row r="1051" spans="1:16" x14ac:dyDescent="0.3">
      <c r="A1051" s="10">
        <f>A1050</f>
        <v>43607</v>
      </c>
      <c r="B1051" s="10" t="s">
        <v>258</v>
      </c>
      <c r="C1051" s="10" t="s">
        <v>597</v>
      </c>
      <c r="D1051" s="11">
        <v>74217</v>
      </c>
      <c r="E1051" s="12">
        <v>4</v>
      </c>
      <c r="F1051" s="53" t="str">
        <f>IF(ISBLANK($D1051),"",VLOOKUP($D1051,'Boarding Packages'!$A:$H,4,FALSE))</f>
        <v>XL Suite Prem (2)</v>
      </c>
      <c r="G1051" s="54">
        <f>IF(ISBLANK($D1051),0,E1051*VLOOKUP($D1051,'Boarding Packages'!$A:$H,8,FALSE))</f>
        <v>436</v>
      </c>
      <c r="H1051" s="15">
        <v>0</v>
      </c>
      <c r="I1051" s="15">
        <f t="shared" si="59"/>
        <v>436</v>
      </c>
      <c r="J1051" s="12">
        <f t="shared" si="60"/>
        <v>8</v>
      </c>
      <c r="K1051" s="50">
        <f t="shared" si="58"/>
        <v>5</v>
      </c>
      <c r="P1051" s="15">
        <f>P1050</f>
        <v>0</v>
      </c>
    </row>
    <row r="1052" spans="1:16" x14ac:dyDescent="0.3">
      <c r="A1052" s="10">
        <f>A1051</f>
        <v>43607</v>
      </c>
      <c r="B1052" s="10" t="s">
        <v>258</v>
      </c>
      <c r="C1052" s="10" t="s">
        <v>597</v>
      </c>
      <c r="D1052" s="11">
        <v>76556</v>
      </c>
      <c r="E1052" s="12">
        <v>2</v>
      </c>
      <c r="F1052" s="53" t="str">
        <f>IF(ISBLANK($D1052),"",VLOOKUP($D1052,'Boarding Packages'!$A:$H,4,FALSE))</f>
        <v>XL Suite Prem (2)</v>
      </c>
      <c r="G1052" s="54">
        <f>IF(ISBLANK($D1052),0,E1052*VLOOKUP($D1052,'Boarding Packages'!$A:$H,8,FALSE))</f>
        <v>218</v>
      </c>
      <c r="H1052" s="15">
        <v>0</v>
      </c>
      <c r="I1052" s="15">
        <f t="shared" si="59"/>
        <v>218</v>
      </c>
      <c r="J1052" s="12">
        <f t="shared" si="60"/>
        <v>4</v>
      </c>
      <c r="K1052" s="50">
        <f t="shared" si="58"/>
        <v>5</v>
      </c>
      <c r="P1052" s="15">
        <f>P1051</f>
        <v>0</v>
      </c>
    </row>
    <row r="1053" spans="1:16" x14ac:dyDescent="0.3">
      <c r="A1053" s="55">
        <f>A1052</f>
        <v>43607</v>
      </c>
      <c r="B1053" s="55" t="s">
        <v>109</v>
      </c>
      <c r="C1053" s="55" t="s">
        <v>476</v>
      </c>
      <c r="D1053" s="56">
        <v>68725</v>
      </c>
      <c r="E1053" s="57">
        <v>1</v>
      </c>
      <c r="F1053" s="61" t="str">
        <f>IF(ISBLANK($D1053),"",VLOOKUP($D1053,'Boarding Packages'!$A:$H,4,FALSE))</f>
        <v>In/Out Suite Prem (2)</v>
      </c>
      <c r="G1053" s="62">
        <f>IF(ISBLANK($D1053),0,E1053*VLOOKUP($D1053,'Boarding Packages'!$A:$H,8,FALSE))</f>
        <v>115</v>
      </c>
      <c r="H1053" s="59">
        <v>0</v>
      </c>
      <c r="I1053" s="59">
        <f t="shared" ref="I1053:I1116" si="61">IF(ISBLANK(B1053),"",SUM(G1053:H1053))</f>
        <v>115</v>
      </c>
      <c r="J1053" s="57">
        <f t="shared" si="60"/>
        <v>2</v>
      </c>
      <c r="K1053" s="50">
        <f t="shared" si="58"/>
        <v>5</v>
      </c>
      <c r="P1053" s="15">
        <f>P1052</f>
        <v>0</v>
      </c>
    </row>
    <row r="1054" spans="1:16" x14ac:dyDescent="0.3">
      <c r="A1054" s="63">
        <v>43608</v>
      </c>
      <c r="B1054" s="63" t="s">
        <v>1553</v>
      </c>
      <c r="C1054" s="63" t="s">
        <v>1523</v>
      </c>
      <c r="D1054" s="64">
        <v>76757</v>
      </c>
      <c r="E1054" s="65">
        <v>3</v>
      </c>
      <c r="F1054" s="93" t="str">
        <f>IF(ISBLANK($D1054),"",VLOOKUP($D1054,'Boarding Packages'!$A:$H,4,FALSE))</f>
        <v>XL Suite Prem (2)</v>
      </c>
      <c r="G1054" s="94">
        <f>IF(ISBLANK($D1054),0,E1054*VLOOKUP($D1054,'Boarding Packages'!$A:$H,8,FALSE))</f>
        <v>339</v>
      </c>
      <c r="H1054" s="67">
        <v>0</v>
      </c>
      <c r="I1054" s="67">
        <f t="shared" si="61"/>
        <v>339</v>
      </c>
      <c r="J1054" s="65">
        <f t="shared" si="60"/>
        <v>6</v>
      </c>
      <c r="K1054" s="50">
        <f t="shared" si="58"/>
        <v>5</v>
      </c>
      <c r="P1054" s="15">
        <f>P1053</f>
        <v>0</v>
      </c>
    </row>
    <row r="1055" spans="1:16" x14ac:dyDescent="0.3">
      <c r="A1055" s="10">
        <v>43609</v>
      </c>
      <c r="B1055" s="11" t="s">
        <v>494</v>
      </c>
      <c r="C1055" s="11" t="s">
        <v>495</v>
      </c>
      <c r="E1055" s="12">
        <v>2</v>
      </c>
      <c r="F1055" s="11" t="s">
        <v>407</v>
      </c>
      <c r="G1055" s="15">
        <v>144</v>
      </c>
      <c r="H1055" s="15">
        <v>80</v>
      </c>
      <c r="I1055" s="15">
        <f t="shared" si="61"/>
        <v>224</v>
      </c>
      <c r="J1055" s="12">
        <f t="shared" si="57"/>
        <v>4</v>
      </c>
      <c r="K1055" s="50">
        <f t="shared" si="58"/>
        <v>5</v>
      </c>
    </row>
    <row r="1056" spans="1:16" x14ac:dyDescent="0.3">
      <c r="A1056" s="10">
        <v>43609</v>
      </c>
      <c r="B1056" s="11" t="s">
        <v>263</v>
      </c>
      <c r="C1056" s="11" t="s">
        <v>1556</v>
      </c>
      <c r="D1056" s="11">
        <v>76673</v>
      </c>
      <c r="E1056" s="12">
        <v>1</v>
      </c>
      <c r="F1056" s="53" t="str">
        <f>IF(ISBLANK($D1056),"",VLOOKUP($D1056,'Boarding Packages'!$A:$H,4,FALSE))</f>
        <v>In/Out Suite Prem</v>
      </c>
      <c r="G1056" s="54">
        <f>IF(ISBLANK($D1056),0,E1056*VLOOKUP($D1056,'Boarding Packages'!$A:$H,8,FALSE))</f>
        <v>74</v>
      </c>
      <c r="H1056" s="15">
        <v>0</v>
      </c>
      <c r="I1056" s="15">
        <f t="shared" si="61"/>
        <v>74</v>
      </c>
      <c r="J1056" s="12">
        <f t="shared" si="57"/>
        <v>1</v>
      </c>
      <c r="K1056" s="50">
        <f t="shared" si="58"/>
        <v>5</v>
      </c>
    </row>
    <row r="1057" spans="1:11" x14ac:dyDescent="0.3">
      <c r="A1057" s="10">
        <v>43609</v>
      </c>
      <c r="B1057" s="11" t="s">
        <v>1537</v>
      </c>
      <c r="C1057" s="11" t="s">
        <v>1559</v>
      </c>
      <c r="E1057" s="12">
        <v>2</v>
      </c>
      <c r="F1057" s="11" t="s">
        <v>410</v>
      </c>
      <c r="G1057" s="15">
        <v>189</v>
      </c>
      <c r="H1057" s="15">
        <v>160</v>
      </c>
      <c r="I1057" s="15">
        <f t="shared" si="61"/>
        <v>349</v>
      </c>
      <c r="J1057" s="12">
        <f t="shared" si="57"/>
        <v>4</v>
      </c>
      <c r="K1057" s="50">
        <f t="shared" si="58"/>
        <v>5</v>
      </c>
    </row>
    <row r="1058" spans="1:11" x14ac:dyDescent="0.3">
      <c r="A1058" s="55">
        <v>43609</v>
      </c>
      <c r="B1058" s="56" t="s">
        <v>167</v>
      </c>
      <c r="C1058" s="56" t="s">
        <v>1561</v>
      </c>
      <c r="D1058" s="56">
        <v>68948</v>
      </c>
      <c r="E1058" s="57">
        <v>6</v>
      </c>
      <c r="F1058" s="61" t="str">
        <f>IF(ISBLANK($D1058),"",VLOOKUP($D1058,'Boarding Packages'!$A:$H,4,FALSE))</f>
        <v>Std Suite Prem (2)</v>
      </c>
      <c r="G1058" s="62">
        <f>IF(ISBLANK($D1058),0,E1058*VLOOKUP($D1058,'Boarding Packages'!$A:$H,8,FALSE))</f>
        <v>582</v>
      </c>
      <c r="H1058" s="59">
        <v>0</v>
      </c>
      <c r="I1058" s="59">
        <f>IF(ISBLANK(B1058),"",SUM(G1058:H1058))</f>
        <v>582</v>
      </c>
      <c r="J1058" s="57">
        <f>IF(ISBLANK(B1058),"",E1058*(IF(LEFT(RIGHT(F1058,2),1)="2",2,IF(LEFT(RIGHT(F1058,2),1)="3",3,IF(LEFT(RIGHT(F1058,2),1)="4",4,1)))))</f>
        <v>12</v>
      </c>
      <c r="K1058" s="50">
        <f t="shared" si="58"/>
        <v>5</v>
      </c>
    </row>
    <row r="1059" spans="1:11" x14ac:dyDescent="0.3">
      <c r="A1059" s="10">
        <v>43610</v>
      </c>
      <c r="B1059" s="11" t="s">
        <v>317</v>
      </c>
      <c r="C1059" s="11" t="s">
        <v>521</v>
      </c>
      <c r="D1059" s="11">
        <v>75939</v>
      </c>
      <c r="E1059" s="12">
        <v>2</v>
      </c>
      <c r="F1059" s="53" t="str">
        <f>IF(ISBLANK($D1059),"",VLOOKUP($D1059,'Boarding Packages'!$A:$H,4,FALSE))</f>
        <v>Std Suite Prem</v>
      </c>
      <c r="G1059" s="54">
        <f>IF(ISBLANK($D1059),0,E1059*VLOOKUP($D1059,'Boarding Packages'!$A:$H,8,FALSE))</f>
        <v>102</v>
      </c>
      <c r="H1059" s="15">
        <v>0</v>
      </c>
      <c r="I1059" s="15">
        <f>IF(ISBLANK(B1059),"",SUM(G1059:H1059))</f>
        <v>102</v>
      </c>
      <c r="J1059" s="12">
        <f>IF(ISBLANK(B1059),"",E1059*(IF(LEFT(RIGHT(F1059,2),1)="2",2,IF(LEFT(RIGHT(F1059,2),1)="3",3,IF(LEFT(RIGHT(F1059,2),1)="4",4,1)))))</f>
        <v>2</v>
      </c>
      <c r="K1059" s="50">
        <f t="shared" si="58"/>
        <v>5</v>
      </c>
    </row>
    <row r="1060" spans="1:11" x14ac:dyDescent="0.3">
      <c r="A1060" s="55">
        <v>43610</v>
      </c>
      <c r="B1060" s="56" t="s">
        <v>184</v>
      </c>
      <c r="C1060" s="56" t="s">
        <v>1565</v>
      </c>
      <c r="D1060" s="56"/>
      <c r="E1060" s="57">
        <v>1</v>
      </c>
      <c r="F1060" s="56" t="s">
        <v>407</v>
      </c>
      <c r="G1060" s="59">
        <v>72</v>
      </c>
      <c r="H1060" s="59">
        <v>80</v>
      </c>
      <c r="I1060" s="59">
        <f t="shared" si="61"/>
        <v>152</v>
      </c>
      <c r="J1060" s="57">
        <f t="shared" si="57"/>
        <v>2</v>
      </c>
      <c r="K1060" s="50">
        <f t="shared" si="58"/>
        <v>5</v>
      </c>
    </row>
    <row r="1061" spans="1:11" x14ac:dyDescent="0.3">
      <c r="A1061" s="10">
        <v>43611</v>
      </c>
      <c r="B1061" s="11" t="s">
        <v>74</v>
      </c>
      <c r="C1061" s="11" t="s">
        <v>1566</v>
      </c>
      <c r="E1061" s="12">
        <v>2</v>
      </c>
      <c r="F1061" s="11" t="s">
        <v>434</v>
      </c>
      <c r="G1061" s="15">
        <v>114</v>
      </c>
      <c r="H1061" s="15">
        <v>60</v>
      </c>
      <c r="I1061" s="15">
        <f t="shared" si="61"/>
        <v>174</v>
      </c>
      <c r="J1061" s="12">
        <f t="shared" si="57"/>
        <v>2</v>
      </c>
      <c r="K1061" s="50">
        <f t="shared" si="58"/>
        <v>5</v>
      </c>
    </row>
    <row r="1062" spans="1:11" x14ac:dyDescent="0.3">
      <c r="A1062" s="10">
        <v>43611</v>
      </c>
      <c r="B1062" s="11" t="s">
        <v>605</v>
      </c>
      <c r="C1062" s="11" t="s">
        <v>606</v>
      </c>
      <c r="E1062" s="12">
        <v>2</v>
      </c>
      <c r="F1062" s="11" t="s">
        <v>388</v>
      </c>
      <c r="G1062" s="15">
        <v>66</v>
      </c>
      <c r="H1062" s="15">
        <v>20</v>
      </c>
      <c r="I1062" s="15">
        <f t="shared" si="61"/>
        <v>86</v>
      </c>
      <c r="J1062" s="12">
        <f t="shared" si="57"/>
        <v>2</v>
      </c>
      <c r="K1062" s="50">
        <f t="shared" si="58"/>
        <v>5</v>
      </c>
    </row>
    <row r="1063" spans="1:11" x14ac:dyDescent="0.3">
      <c r="A1063" s="10">
        <v>43611</v>
      </c>
      <c r="B1063" s="11" t="s">
        <v>175</v>
      </c>
      <c r="C1063" s="11" t="s">
        <v>433</v>
      </c>
      <c r="E1063" s="12">
        <v>1</v>
      </c>
      <c r="F1063" s="11" t="s">
        <v>434</v>
      </c>
      <c r="G1063" s="15">
        <v>57</v>
      </c>
      <c r="H1063" s="15">
        <v>40</v>
      </c>
      <c r="I1063" s="15">
        <f t="shared" si="61"/>
        <v>97</v>
      </c>
      <c r="J1063" s="12">
        <f t="shared" si="57"/>
        <v>1</v>
      </c>
      <c r="K1063" s="50">
        <f t="shared" si="58"/>
        <v>5</v>
      </c>
    </row>
    <row r="1064" spans="1:11" x14ac:dyDescent="0.3">
      <c r="A1064" s="10">
        <v>43611</v>
      </c>
      <c r="B1064" s="11" t="s">
        <v>1272</v>
      </c>
      <c r="C1064" s="11" t="s">
        <v>463</v>
      </c>
      <c r="E1064" s="12">
        <v>1</v>
      </c>
      <c r="F1064" s="11" t="s">
        <v>388</v>
      </c>
      <c r="G1064" s="15">
        <v>33</v>
      </c>
      <c r="H1064" s="15">
        <v>20</v>
      </c>
      <c r="I1064" s="15">
        <f t="shared" si="61"/>
        <v>53</v>
      </c>
      <c r="J1064" s="12">
        <f t="shared" si="57"/>
        <v>1</v>
      </c>
      <c r="K1064" s="50">
        <f t="shared" si="58"/>
        <v>5</v>
      </c>
    </row>
    <row r="1065" spans="1:11" x14ac:dyDescent="0.3">
      <c r="A1065" s="10">
        <v>43611</v>
      </c>
      <c r="B1065" s="11" t="s">
        <v>1524</v>
      </c>
      <c r="C1065" s="11" t="s">
        <v>1525</v>
      </c>
      <c r="E1065" s="12">
        <v>2</v>
      </c>
      <c r="F1065" s="11" t="s">
        <v>407</v>
      </c>
      <c r="G1065" s="15">
        <v>144</v>
      </c>
      <c r="H1065" s="15">
        <v>20</v>
      </c>
      <c r="I1065" s="15">
        <f t="shared" si="61"/>
        <v>164</v>
      </c>
      <c r="J1065" s="12">
        <f t="shared" si="57"/>
        <v>4</v>
      </c>
      <c r="K1065" s="50">
        <f t="shared" si="58"/>
        <v>5</v>
      </c>
    </row>
    <row r="1066" spans="1:11" x14ac:dyDescent="0.3">
      <c r="A1066" s="10">
        <v>43611</v>
      </c>
      <c r="B1066" s="11" t="s">
        <v>1567</v>
      </c>
      <c r="C1066" s="11" t="s">
        <v>1568</v>
      </c>
      <c r="E1066" s="12">
        <v>1</v>
      </c>
      <c r="F1066" s="11" t="s">
        <v>1569</v>
      </c>
      <c r="G1066" s="15">
        <v>33</v>
      </c>
      <c r="H1066" s="15">
        <v>20</v>
      </c>
      <c r="I1066" s="15">
        <f t="shared" si="61"/>
        <v>53</v>
      </c>
      <c r="J1066" s="12">
        <f t="shared" si="57"/>
        <v>1</v>
      </c>
      <c r="K1066" s="50">
        <f t="shared" si="58"/>
        <v>5</v>
      </c>
    </row>
    <row r="1067" spans="1:11" x14ac:dyDescent="0.3">
      <c r="A1067" s="10">
        <v>43611</v>
      </c>
      <c r="B1067" s="11" t="s">
        <v>1570</v>
      </c>
      <c r="C1067" s="11" t="s">
        <v>1571</v>
      </c>
      <c r="E1067" s="12">
        <v>3</v>
      </c>
      <c r="F1067" s="11" t="s">
        <v>388</v>
      </c>
      <c r="G1067" s="15">
        <v>99</v>
      </c>
      <c r="H1067" s="15">
        <v>80</v>
      </c>
      <c r="I1067" s="15">
        <f t="shared" si="61"/>
        <v>179</v>
      </c>
      <c r="J1067" s="12">
        <f t="shared" si="57"/>
        <v>3</v>
      </c>
      <c r="K1067" s="50">
        <f t="shared" si="58"/>
        <v>5</v>
      </c>
    </row>
    <row r="1068" spans="1:11" x14ac:dyDescent="0.3">
      <c r="A1068" s="10">
        <v>43611</v>
      </c>
      <c r="B1068" s="11" t="s">
        <v>1572</v>
      </c>
      <c r="C1068" s="11" t="s">
        <v>1573</v>
      </c>
      <c r="E1068" s="12">
        <v>3</v>
      </c>
      <c r="F1068" s="11" t="s">
        <v>388</v>
      </c>
      <c r="G1068" s="15">
        <v>99</v>
      </c>
      <c r="H1068" s="15">
        <f>25+40+60</f>
        <v>125</v>
      </c>
      <c r="I1068" s="15">
        <f t="shared" si="61"/>
        <v>224</v>
      </c>
      <c r="J1068" s="12">
        <f t="shared" si="57"/>
        <v>3</v>
      </c>
      <c r="K1068" s="50">
        <f t="shared" si="58"/>
        <v>5</v>
      </c>
    </row>
    <row r="1069" spans="1:11" x14ac:dyDescent="0.3">
      <c r="A1069" s="10">
        <v>43611</v>
      </c>
      <c r="B1069" s="11" t="s">
        <v>1049</v>
      </c>
      <c r="C1069" s="11" t="s">
        <v>1574</v>
      </c>
      <c r="E1069" s="12">
        <v>1</v>
      </c>
      <c r="F1069" s="11" t="s">
        <v>388</v>
      </c>
      <c r="G1069" s="15">
        <v>33</v>
      </c>
      <c r="H1069" s="15">
        <v>40</v>
      </c>
      <c r="I1069" s="15">
        <f t="shared" si="61"/>
        <v>73</v>
      </c>
      <c r="J1069" s="12">
        <f t="shared" si="57"/>
        <v>1</v>
      </c>
      <c r="K1069" s="50">
        <f t="shared" si="58"/>
        <v>5</v>
      </c>
    </row>
    <row r="1070" spans="1:11" x14ac:dyDescent="0.3">
      <c r="A1070" s="10">
        <v>43611</v>
      </c>
      <c r="B1070" s="11" t="s">
        <v>139</v>
      </c>
      <c r="C1070" s="11" t="s">
        <v>867</v>
      </c>
      <c r="D1070" s="11">
        <v>72196</v>
      </c>
      <c r="E1070" s="12">
        <v>1</v>
      </c>
      <c r="F1070" s="53" t="str">
        <f>IF(ISBLANK($D1070),"",VLOOKUP($D1070,'Boarding Packages'!$A:$H,4,FALSE))</f>
        <v>Std Suite Prem</v>
      </c>
      <c r="G1070" s="54">
        <f>IF(ISBLANK($D1070),0,E1070*VLOOKUP($D1070,'Boarding Packages'!$A:$H,8,FALSE))</f>
        <v>53</v>
      </c>
      <c r="H1070" s="15">
        <v>0</v>
      </c>
      <c r="I1070" s="15">
        <f t="shared" si="61"/>
        <v>53</v>
      </c>
      <c r="J1070" s="12">
        <f t="shared" si="57"/>
        <v>1</v>
      </c>
      <c r="K1070" s="50">
        <f t="shared" si="58"/>
        <v>5</v>
      </c>
    </row>
    <row r="1071" spans="1:11" x14ac:dyDescent="0.3">
      <c r="A1071" s="10">
        <v>43611</v>
      </c>
      <c r="B1071" s="11" t="s">
        <v>215</v>
      </c>
      <c r="C1071" s="11" t="s">
        <v>741</v>
      </c>
      <c r="D1071" s="11">
        <v>72185</v>
      </c>
      <c r="E1071" s="12">
        <v>2</v>
      </c>
      <c r="F1071" s="53" t="str">
        <f>IF(ISBLANK($D1071),"",VLOOKUP($D1071,'Boarding Packages'!$A:$H,4,FALSE))</f>
        <v>In/Out Suite Prem</v>
      </c>
      <c r="G1071" s="54">
        <f>IF(ISBLANK($D1071),0,E1071*VLOOKUP($D1071,'Boarding Packages'!$A:$H,8,FALSE))</f>
        <v>144</v>
      </c>
      <c r="H1071" s="15">
        <v>0</v>
      </c>
      <c r="I1071" s="15">
        <f>IF(ISBLANK(B1071),"",SUM(G1071:H1071))</f>
        <v>144</v>
      </c>
      <c r="J1071" s="12">
        <f>IF(ISBLANK(B1071),"",E1071*(IF(LEFT(RIGHT(F1071,2),1)="2",2,IF(LEFT(RIGHT(F1071,2),1)="3",3,IF(LEFT(RIGHT(F1071,2),1)="4",4,1)))))</f>
        <v>2</v>
      </c>
      <c r="K1071" s="50">
        <f t="shared" si="58"/>
        <v>5</v>
      </c>
    </row>
    <row r="1072" spans="1:11" x14ac:dyDescent="0.3">
      <c r="A1072" s="10">
        <v>43611</v>
      </c>
      <c r="B1072" s="11" t="s">
        <v>1575</v>
      </c>
      <c r="C1072" s="11" t="s">
        <v>392</v>
      </c>
      <c r="E1072" s="12">
        <v>2</v>
      </c>
      <c r="F1072" s="11" t="s">
        <v>393</v>
      </c>
      <c r="G1072" s="15">
        <v>84</v>
      </c>
      <c r="H1072" s="15">
        <v>60</v>
      </c>
      <c r="I1072" s="15">
        <f t="shared" si="61"/>
        <v>144</v>
      </c>
      <c r="J1072" s="12">
        <f t="shared" si="57"/>
        <v>2</v>
      </c>
      <c r="K1072" s="50">
        <f t="shared" si="58"/>
        <v>5</v>
      </c>
    </row>
    <row r="1073" spans="1:11" x14ac:dyDescent="0.3">
      <c r="A1073" s="55">
        <v>43611</v>
      </c>
      <c r="B1073" s="56" t="s">
        <v>1487</v>
      </c>
      <c r="C1073" s="56" t="s">
        <v>1488</v>
      </c>
      <c r="D1073" s="56"/>
      <c r="E1073" s="57">
        <v>1</v>
      </c>
      <c r="F1073" s="56" t="s">
        <v>393</v>
      </c>
      <c r="G1073" s="59">
        <v>42</v>
      </c>
      <c r="H1073" s="59">
        <v>20</v>
      </c>
      <c r="I1073" s="59">
        <f t="shared" si="61"/>
        <v>62</v>
      </c>
      <c r="J1073" s="57">
        <f t="shared" si="57"/>
        <v>1</v>
      </c>
      <c r="K1073" s="50">
        <f t="shared" si="58"/>
        <v>5</v>
      </c>
    </row>
    <row r="1074" spans="1:11" x14ac:dyDescent="0.3">
      <c r="A1074" s="10">
        <v>43612</v>
      </c>
      <c r="B1074" s="11" t="s">
        <v>1576</v>
      </c>
      <c r="C1074" s="11" t="s">
        <v>396</v>
      </c>
      <c r="E1074" s="12">
        <v>3</v>
      </c>
      <c r="F1074" s="11" t="s">
        <v>388</v>
      </c>
      <c r="G1074" s="15">
        <v>99</v>
      </c>
      <c r="H1074" s="15">
        <v>40</v>
      </c>
      <c r="I1074" s="15">
        <f t="shared" si="61"/>
        <v>139</v>
      </c>
      <c r="J1074" s="12">
        <f t="shared" si="57"/>
        <v>3</v>
      </c>
      <c r="K1074" s="50">
        <f t="shared" si="58"/>
        <v>5</v>
      </c>
    </row>
    <row r="1075" spans="1:11" x14ac:dyDescent="0.3">
      <c r="A1075" s="10">
        <v>43612</v>
      </c>
      <c r="B1075" s="11" t="s">
        <v>1577</v>
      </c>
      <c r="C1075" s="11" t="s">
        <v>1578</v>
      </c>
      <c r="E1075" s="12">
        <v>1</v>
      </c>
      <c r="F1075" s="11" t="s">
        <v>388</v>
      </c>
      <c r="G1075" s="15">
        <v>33</v>
      </c>
      <c r="H1075" s="15">
        <v>20</v>
      </c>
      <c r="I1075" s="15">
        <f t="shared" si="61"/>
        <v>53</v>
      </c>
      <c r="J1075" s="12">
        <f t="shared" si="57"/>
        <v>1</v>
      </c>
      <c r="K1075" s="50">
        <f t="shared" si="58"/>
        <v>5</v>
      </c>
    </row>
    <row r="1076" spans="1:11" x14ac:dyDescent="0.3">
      <c r="A1076" s="10">
        <v>43612</v>
      </c>
      <c r="B1076" s="11" t="s">
        <v>210</v>
      </c>
      <c r="C1076" s="11" t="s">
        <v>1187</v>
      </c>
      <c r="E1076" s="12">
        <v>3</v>
      </c>
      <c r="F1076" s="11" t="s">
        <v>410</v>
      </c>
      <c r="G1076" s="15">
        <v>189</v>
      </c>
      <c r="H1076" s="15">
        <v>160</v>
      </c>
      <c r="I1076" s="15">
        <f t="shared" si="61"/>
        <v>349</v>
      </c>
      <c r="J1076" s="12">
        <f t="shared" si="57"/>
        <v>6</v>
      </c>
      <c r="K1076" s="50">
        <f t="shared" si="58"/>
        <v>5</v>
      </c>
    </row>
    <row r="1077" spans="1:11" x14ac:dyDescent="0.3">
      <c r="A1077" s="10">
        <v>43612</v>
      </c>
      <c r="B1077" s="11" t="s">
        <v>464</v>
      </c>
      <c r="C1077" s="11" t="s">
        <v>465</v>
      </c>
      <c r="E1077" s="12">
        <v>2</v>
      </c>
      <c r="F1077" s="11" t="s">
        <v>407</v>
      </c>
      <c r="G1077" s="15">
        <v>288</v>
      </c>
      <c r="H1077" s="15">
        <v>200</v>
      </c>
      <c r="I1077" s="15">
        <f t="shared" si="61"/>
        <v>488</v>
      </c>
      <c r="J1077" s="12">
        <f t="shared" si="57"/>
        <v>4</v>
      </c>
      <c r="K1077" s="50">
        <f t="shared" si="58"/>
        <v>5</v>
      </c>
    </row>
    <row r="1078" spans="1:11" x14ac:dyDescent="0.3">
      <c r="A1078" s="10">
        <v>43612</v>
      </c>
      <c r="B1078" s="11" t="s">
        <v>1579</v>
      </c>
      <c r="C1078" s="11" t="s">
        <v>871</v>
      </c>
      <c r="D1078" s="11">
        <v>76601</v>
      </c>
      <c r="E1078" s="12">
        <v>3</v>
      </c>
      <c r="F1078" s="53" t="str">
        <f>IF(ISBLANK($D1078),"",VLOOKUP($D1078,'Boarding Packages'!$A:$H,4,FALSE))</f>
        <v>In/Out Suite Prem</v>
      </c>
      <c r="G1078" s="54">
        <f>IF(ISBLANK($D1078),0,E1078*VLOOKUP($D1078,'Boarding Packages'!$A:$H,8,FALSE))</f>
        <v>216</v>
      </c>
      <c r="H1078" s="15">
        <v>0</v>
      </c>
      <c r="I1078" s="15">
        <f t="shared" si="61"/>
        <v>216</v>
      </c>
      <c r="J1078" s="12">
        <f t="shared" si="57"/>
        <v>3</v>
      </c>
      <c r="K1078" s="50">
        <f t="shared" si="58"/>
        <v>5</v>
      </c>
    </row>
    <row r="1079" spans="1:11" x14ac:dyDescent="0.3">
      <c r="A1079" s="10">
        <v>43612</v>
      </c>
      <c r="B1079" s="11" t="s">
        <v>305</v>
      </c>
      <c r="C1079" s="11" t="s">
        <v>1143</v>
      </c>
      <c r="D1079" s="11">
        <v>72952</v>
      </c>
      <c r="E1079" s="12">
        <v>1</v>
      </c>
      <c r="F1079" s="53" t="str">
        <f>IF(ISBLANK($D1079),"",VLOOKUP($D1079,'Boarding Packages'!$A:$H,4,FALSE))</f>
        <v>XL Suite Prem (2)</v>
      </c>
      <c r="G1079" s="54">
        <f>IF(ISBLANK($D1079),0,E1079*VLOOKUP($D1079,'Boarding Packages'!$A:$H,8,FALSE))</f>
        <v>113</v>
      </c>
      <c r="H1079" s="15">
        <v>0</v>
      </c>
      <c r="I1079" s="15">
        <f>IF(ISBLANK(B1079),"",SUM(G1079:H1079))</f>
        <v>113</v>
      </c>
      <c r="J1079" s="12">
        <f>IF(ISBLANK(B1079),"",E1079*(IF(LEFT(RIGHT(F1079,2),1)="2",2,IF(LEFT(RIGHT(F1079,2),1)="3",3,IF(LEFT(RIGHT(F1079,2),1)="4",4,1)))))</f>
        <v>2</v>
      </c>
      <c r="K1079" s="50">
        <f t="shared" si="58"/>
        <v>5</v>
      </c>
    </row>
    <row r="1080" spans="1:11" x14ac:dyDescent="0.3">
      <c r="A1080" s="10">
        <v>43612</v>
      </c>
      <c r="B1080" s="11" t="s">
        <v>834</v>
      </c>
      <c r="C1080" s="11" t="s">
        <v>835</v>
      </c>
      <c r="E1080" s="12">
        <v>1</v>
      </c>
      <c r="F1080" s="11" t="s">
        <v>388</v>
      </c>
      <c r="G1080" s="15">
        <v>33</v>
      </c>
      <c r="H1080" s="15">
        <v>40</v>
      </c>
      <c r="I1080" s="15">
        <f t="shared" si="61"/>
        <v>73</v>
      </c>
      <c r="J1080" s="12">
        <f t="shared" si="57"/>
        <v>1</v>
      </c>
      <c r="K1080" s="50">
        <f t="shared" si="58"/>
        <v>5</v>
      </c>
    </row>
    <row r="1081" spans="1:11" x14ac:dyDescent="0.3">
      <c r="A1081" s="10">
        <v>43612</v>
      </c>
      <c r="B1081" s="11" t="s">
        <v>919</v>
      </c>
      <c r="C1081" s="11" t="s">
        <v>821</v>
      </c>
      <c r="E1081" s="12">
        <v>3</v>
      </c>
      <c r="F1081" s="11" t="s">
        <v>393</v>
      </c>
      <c r="G1081" s="15">
        <v>126</v>
      </c>
      <c r="H1081" s="15">
        <v>80</v>
      </c>
      <c r="I1081" s="15">
        <f t="shared" si="61"/>
        <v>206</v>
      </c>
      <c r="J1081" s="12">
        <f t="shared" si="57"/>
        <v>3</v>
      </c>
      <c r="K1081" s="50">
        <f t="shared" si="58"/>
        <v>5</v>
      </c>
    </row>
    <row r="1082" spans="1:11" x14ac:dyDescent="0.3">
      <c r="A1082" s="10">
        <v>43612</v>
      </c>
      <c r="B1082" s="11" t="s">
        <v>1580</v>
      </c>
      <c r="C1082" s="11" t="s">
        <v>1581</v>
      </c>
      <c r="E1082" s="12">
        <v>2</v>
      </c>
      <c r="F1082" s="11" t="s">
        <v>434</v>
      </c>
      <c r="G1082" s="15">
        <v>114</v>
      </c>
      <c r="H1082" s="15">
        <v>20</v>
      </c>
      <c r="I1082" s="15">
        <f t="shared" si="61"/>
        <v>134</v>
      </c>
      <c r="J1082" s="12">
        <f t="shared" si="57"/>
        <v>2</v>
      </c>
      <c r="K1082" s="50">
        <f t="shared" si="58"/>
        <v>5</v>
      </c>
    </row>
    <row r="1083" spans="1:11" x14ac:dyDescent="0.3">
      <c r="A1083" s="10">
        <v>43612</v>
      </c>
      <c r="B1083" s="11" t="s">
        <v>1402</v>
      </c>
      <c r="C1083" s="11" t="s">
        <v>1403</v>
      </c>
      <c r="E1083" s="12">
        <v>3</v>
      </c>
      <c r="F1083" s="11" t="s">
        <v>388</v>
      </c>
      <c r="G1083" s="15">
        <v>99</v>
      </c>
      <c r="H1083" s="15">
        <v>80</v>
      </c>
      <c r="I1083" s="15">
        <f t="shared" si="61"/>
        <v>179</v>
      </c>
      <c r="J1083" s="12">
        <f t="shared" si="57"/>
        <v>3</v>
      </c>
      <c r="K1083" s="50">
        <f t="shared" si="58"/>
        <v>5</v>
      </c>
    </row>
    <row r="1084" spans="1:11" x14ac:dyDescent="0.3">
      <c r="A1084" s="10">
        <v>43612</v>
      </c>
      <c r="B1084" s="11" t="s">
        <v>352</v>
      </c>
      <c r="C1084" s="11" t="s">
        <v>404</v>
      </c>
      <c r="D1084" s="11">
        <v>74774</v>
      </c>
      <c r="E1084" s="12">
        <v>3</v>
      </c>
      <c r="F1084" s="53" t="str">
        <f>IF(ISBLANK($D1084),"",VLOOKUP($D1084,'Boarding Packages'!$A:$H,4,FALSE))</f>
        <v>In/Out Suite Prem (2)</v>
      </c>
      <c r="G1084" s="54">
        <f>IF(ISBLANK($D1084),0,E1084*VLOOKUP($D1084,'Boarding Packages'!$A:$H,8,FALSE))</f>
        <v>369</v>
      </c>
      <c r="H1084" s="15">
        <v>0</v>
      </c>
      <c r="I1084" s="15">
        <f t="shared" si="61"/>
        <v>369</v>
      </c>
      <c r="J1084" s="12">
        <f t="shared" si="57"/>
        <v>6</v>
      </c>
      <c r="K1084" s="50">
        <f t="shared" si="58"/>
        <v>5</v>
      </c>
    </row>
    <row r="1085" spans="1:11" x14ac:dyDescent="0.3">
      <c r="A1085" s="10">
        <v>43612</v>
      </c>
      <c r="B1085" s="11" t="s">
        <v>1048</v>
      </c>
      <c r="C1085" s="11" t="s">
        <v>1582</v>
      </c>
      <c r="E1085" s="12">
        <v>2</v>
      </c>
      <c r="F1085" s="11" t="s">
        <v>407</v>
      </c>
      <c r="G1085" s="15">
        <v>144</v>
      </c>
      <c r="H1085" s="15">
        <v>120</v>
      </c>
      <c r="I1085" s="15">
        <f t="shared" si="61"/>
        <v>264</v>
      </c>
      <c r="J1085" s="12">
        <f t="shared" si="57"/>
        <v>4</v>
      </c>
      <c r="K1085" s="50">
        <f t="shared" si="58"/>
        <v>5</v>
      </c>
    </row>
    <row r="1086" spans="1:11" x14ac:dyDescent="0.3">
      <c r="A1086" s="10">
        <v>43612</v>
      </c>
      <c r="B1086" s="11" t="s">
        <v>1552</v>
      </c>
      <c r="C1086" s="11" t="s">
        <v>895</v>
      </c>
      <c r="E1086" s="12">
        <v>3</v>
      </c>
      <c r="F1086" s="11" t="s">
        <v>388</v>
      </c>
      <c r="G1086" s="15">
        <v>99</v>
      </c>
      <c r="H1086" s="15">
        <v>120</v>
      </c>
      <c r="I1086" s="15">
        <f t="shared" si="61"/>
        <v>219</v>
      </c>
      <c r="J1086" s="12">
        <f t="shared" ref="J1086:J1148" si="62">IF(ISBLANK(B1086),"",E1086*(IF(LEFT(RIGHT(F1086,2),1)="2",2,IF(LEFT(RIGHT(F1086,2),1)="3",3,IF(LEFT(RIGHT(F1086,2),1)="4",4,1)))))</f>
        <v>3</v>
      </c>
      <c r="K1086" s="50">
        <f t="shared" si="58"/>
        <v>5</v>
      </c>
    </row>
    <row r="1087" spans="1:11" x14ac:dyDescent="0.3">
      <c r="A1087" s="10">
        <v>43612</v>
      </c>
      <c r="B1087" s="11" t="s">
        <v>1422</v>
      </c>
      <c r="C1087" s="11" t="s">
        <v>442</v>
      </c>
      <c r="E1087" s="12">
        <v>3</v>
      </c>
      <c r="F1087" s="11" t="s">
        <v>434</v>
      </c>
      <c r="G1087" s="15">
        <v>171</v>
      </c>
      <c r="H1087" s="15">
        <v>80</v>
      </c>
      <c r="I1087" s="15">
        <f t="shared" si="61"/>
        <v>251</v>
      </c>
      <c r="J1087" s="12">
        <f t="shared" si="62"/>
        <v>3</v>
      </c>
      <c r="K1087" s="50">
        <f t="shared" si="58"/>
        <v>5</v>
      </c>
    </row>
    <row r="1088" spans="1:11" x14ac:dyDescent="0.3">
      <c r="A1088" s="10">
        <v>43612</v>
      </c>
      <c r="B1088" s="11" t="s">
        <v>511</v>
      </c>
      <c r="C1088" s="11" t="s">
        <v>1296</v>
      </c>
      <c r="E1088" s="12">
        <v>2</v>
      </c>
      <c r="F1088" s="11" t="s">
        <v>393</v>
      </c>
      <c r="G1088" s="15">
        <v>84</v>
      </c>
      <c r="H1088" s="15">
        <v>60</v>
      </c>
      <c r="I1088" s="15">
        <f t="shared" si="61"/>
        <v>144</v>
      </c>
      <c r="J1088" s="12">
        <f t="shared" si="62"/>
        <v>2</v>
      </c>
      <c r="K1088" s="50">
        <f t="shared" si="58"/>
        <v>5</v>
      </c>
    </row>
    <row r="1089" spans="1:11" x14ac:dyDescent="0.3">
      <c r="A1089" s="10">
        <v>43612</v>
      </c>
      <c r="B1089" s="11" t="s">
        <v>1321</v>
      </c>
      <c r="C1089" s="11" t="s">
        <v>1583</v>
      </c>
      <c r="E1089" s="12">
        <v>3</v>
      </c>
      <c r="F1089" s="11" t="s">
        <v>407</v>
      </c>
      <c r="G1089" s="15">
        <v>216</v>
      </c>
      <c r="H1089" s="15">
        <v>120</v>
      </c>
      <c r="I1089" s="15">
        <f t="shared" si="61"/>
        <v>336</v>
      </c>
      <c r="J1089" s="12">
        <f t="shared" si="62"/>
        <v>6</v>
      </c>
      <c r="K1089" s="50">
        <f t="shared" si="58"/>
        <v>5</v>
      </c>
    </row>
    <row r="1090" spans="1:11" x14ac:dyDescent="0.3">
      <c r="A1090" s="10">
        <v>43612</v>
      </c>
      <c r="B1090" s="11" t="s">
        <v>820</v>
      </c>
      <c r="C1090" s="11" t="s">
        <v>1584</v>
      </c>
      <c r="E1090" s="12">
        <v>3</v>
      </c>
      <c r="F1090" s="11" t="s">
        <v>388</v>
      </c>
      <c r="G1090" s="15">
        <v>99</v>
      </c>
      <c r="H1090" s="15">
        <v>80</v>
      </c>
      <c r="I1090" s="15">
        <f t="shared" si="61"/>
        <v>179</v>
      </c>
      <c r="J1090" s="12">
        <f t="shared" si="62"/>
        <v>3</v>
      </c>
      <c r="K1090" s="50">
        <f t="shared" si="58"/>
        <v>5</v>
      </c>
    </row>
    <row r="1091" spans="1:11" x14ac:dyDescent="0.3">
      <c r="A1091" s="55">
        <v>43612</v>
      </c>
      <c r="B1091" s="56" t="s">
        <v>1585</v>
      </c>
      <c r="C1091" s="56" t="s">
        <v>769</v>
      </c>
      <c r="D1091" s="56"/>
      <c r="E1091" s="57">
        <v>3</v>
      </c>
      <c r="F1091" s="56" t="s">
        <v>388</v>
      </c>
      <c r="G1091" s="59">
        <v>99</v>
      </c>
      <c r="H1091" s="59">
        <v>20</v>
      </c>
      <c r="I1091" s="59">
        <f t="shared" si="61"/>
        <v>119</v>
      </c>
      <c r="J1091" s="12">
        <f t="shared" si="62"/>
        <v>3</v>
      </c>
      <c r="K1091" s="50">
        <f t="shared" ref="K1091:K1154" si="63">IF(A1091= "",0,MONTH(A1091))</f>
        <v>5</v>
      </c>
    </row>
    <row r="1092" spans="1:11" x14ac:dyDescent="0.3">
      <c r="A1092" s="10">
        <v>43613</v>
      </c>
      <c r="B1092" s="11" t="s">
        <v>1587</v>
      </c>
      <c r="C1092" s="11" t="s">
        <v>1588</v>
      </c>
      <c r="E1092" s="12">
        <v>2</v>
      </c>
      <c r="F1092" s="11" t="s">
        <v>407</v>
      </c>
      <c r="G1092" s="15">
        <v>288</v>
      </c>
      <c r="H1092" s="15">
        <v>200</v>
      </c>
      <c r="I1092" s="15">
        <f t="shared" si="61"/>
        <v>488</v>
      </c>
      <c r="J1092" s="12">
        <f t="shared" si="62"/>
        <v>4</v>
      </c>
      <c r="K1092" s="50">
        <f t="shared" si="63"/>
        <v>5</v>
      </c>
    </row>
    <row r="1093" spans="1:11" x14ac:dyDescent="0.3">
      <c r="A1093" s="10">
        <v>43613</v>
      </c>
      <c r="B1093" s="11" t="s">
        <v>1589</v>
      </c>
      <c r="C1093" s="11" t="s">
        <v>538</v>
      </c>
      <c r="E1093" s="12">
        <v>6</v>
      </c>
      <c r="F1093" s="11" t="s">
        <v>388</v>
      </c>
      <c r="G1093" s="15">
        <v>198</v>
      </c>
      <c r="H1093" s="15">
        <v>80</v>
      </c>
      <c r="I1093" s="15">
        <f t="shared" si="61"/>
        <v>278</v>
      </c>
      <c r="J1093" s="12">
        <f t="shared" si="62"/>
        <v>6</v>
      </c>
      <c r="K1093" s="50">
        <f t="shared" si="63"/>
        <v>5</v>
      </c>
    </row>
    <row r="1094" spans="1:11" x14ac:dyDescent="0.3">
      <c r="A1094" s="10">
        <v>43613</v>
      </c>
      <c r="B1094" s="11" t="s">
        <v>1506</v>
      </c>
      <c r="C1094" s="11" t="s">
        <v>1590</v>
      </c>
      <c r="E1094" s="12">
        <v>1</v>
      </c>
      <c r="F1094" s="11" t="s">
        <v>434</v>
      </c>
      <c r="G1094" s="15">
        <v>57</v>
      </c>
      <c r="H1094" s="15">
        <v>20</v>
      </c>
      <c r="I1094" s="15">
        <f t="shared" si="61"/>
        <v>77</v>
      </c>
      <c r="J1094" s="12">
        <f t="shared" si="62"/>
        <v>1</v>
      </c>
      <c r="K1094" s="50">
        <f t="shared" si="63"/>
        <v>5</v>
      </c>
    </row>
    <row r="1095" spans="1:11" x14ac:dyDescent="0.3">
      <c r="A1095" s="10">
        <v>43613</v>
      </c>
      <c r="B1095" s="11" t="s">
        <v>462</v>
      </c>
      <c r="C1095" s="11" t="s">
        <v>463</v>
      </c>
      <c r="E1095" s="12">
        <v>5</v>
      </c>
      <c r="F1095" s="11" t="s">
        <v>434</v>
      </c>
      <c r="G1095" s="15">
        <v>285</v>
      </c>
      <c r="H1095" s="15">
        <v>80</v>
      </c>
      <c r="I1095" s="15">
        <f t="shared" si="61"/>
        <v>365</v>
      </c>
      <c r="J1095" s="12">
        <f t="shared" si="62"/>
        <v>5</v>
      </c>
      <c r="K1095" s="50">
        <f t="shared" si="63"/>
        <v>5</v>
      </c>
    </row>
    <row r="1096" spans="1:11" x14ac:dyDescent="0.3">
      <c r="A1096" s="10">
        <v>43613</v>
      </c>
      <c r="B1096" s="11" t="s">
        <v>1591</v>
      </c>
      <c r="C1096" s="11" t="s">
        <v>1592</v>
      </c>
      <c r="E1096" s="12">
        <v>20</v>
      </c>
      <c r="F1096" s="11" t="s">
        <v>393</v>
      </c>
      <c r="G1096" s="15">
        <v>840</v>
      </c>
      <c r="H1096" s="15">
        <v>440</v>
      </c>
      <c r="I1096" s="15">
        <f t="shared" si="61"/>
        <v>1280</v>
      </c>
      <c r="J1096" s="12">
        <f t="shared" si="62"/>
        <v>20</v>
      </c>
      <c r="K1096" s="50">
        <f t="shared" si="63"/>
        <v>5</v>
      </c>
    </row>
    <row r="1097" spans="1:11" x14ac:dyDescent="0.3">
      <c r="A1097" s="10">
        <v>43613</v>
      </c>
      <c r="B1097" s="11" t="s">
        <v>1593</v>
      </c>
      <c r="C1097" s="11" t="s">
        <v>586</v>
      </c>
      <c r="E1097" s="12">
        <v>5</v>
      </c>
      <c r="F1097" s="11" t="s">
        <v>388</v>
      </c>
      <c r="G1097" s="15">
        <v>165</v>
      </c>
      <c r="H1097" s="15">
        <v>120</v>
      </c>
      <c r="I1097" s="15">
        <f t="shared" si="61"/>
        <v>285</v>
      </c>
      <c r="J1097" s="12">
        <f t="shared" si="62"/>
        <v>5</v>
      </c>
      <c r="K1097" s="50">
        <f t="shared" si="63"/>
        <v>5</v>
      </c>
    </row>
    <row r="1098" spans="1:11" x14ac:dyDescent="0.3">
      <c r="A1098" s="10">
        <v>43613</v>
      </c>
      <c r="B1098" s="11" t="s">
        <v>1349</v>
      </c>
      <c r="C1098" s="11" t="s">
        <v>1594</v>
      </c>
      <c r="E1098" s="12">
        <v>2</v>
      </c>
      <c r="F1098" s="11" t="s">
        <v>410</v>
      </c>
      <c r="G1098" s="15">
        <v>126</v>
      </c>
      <c r="H1098" s="15">
        <v>20</v>
      </c>
      <c r="I1098" s="15">
        <f t="shared" si="61"/>
        <v>146</v>
      </c>
      <c r="J1098" s="12">
        <f t="shared" si="62"/>
        <v>4</v>
      </c>
      <c r="K1098" s="50">
        <f t="shared" si="63"/>
        <v>5</v>
      </c>
    </row>
    <row r="1099" spans="1:11" x14ac:dyDescent="0.3">
      <c r="A1099" s="10">
        <v>43613</v>
      </c>
      <c r="B1099" s="11" t="s">
        <v>1341</v>
      </c>
      <c r="C1099" s="11" t="s">
        <v>991</v>
      </c>
      <c r="D1099" s="11">
        <v>74976</v>
      </c>
      <c r="E1099" s="12">
        <v>3</v>
      </c>
      <c r="F1099" s="53" t="str">
        <f>IF(ISBLANK($D1099),"",VLOOKUP($D1099,'Boarding Packages'!$A:$H,4,FALSE))</f>
        <v>Std Suite Prem</v>
      </c>
      <c r="G1099" s="54">
        <f>IF(ISBLANK($D1099),0,E1099*VLOOKUP($D1099,'Boarding Packages'!$A:$H,8,FALSE))</f>
        <v>159</v>
      </c>
      <c r="H1099" s="15">
        <v>0</v>
      </c>
      <c r="I1099" s="15">
        <f>IF(ISBLANK(B1099),"",SUM(G1099:H1099))</f>
        <v>159</v>
      </c>
      <c r="J1099" s="12">
        <f t="shared" si="62"/>
        <v>3</v>
      </c>
      <c r="K1099" s="50">
        <f t="shared" si="63"/>
        <v>5</v>
      </c>
    </row>
    <row r="1100" spans="1:11" x14ac:dyDescent="0.3">
      <c r="A1100" s="10">
        <v>43613</v>
      </c>
      <c r="B1100" s="11" t="s">
        <v>272</v>
      </c>
      <c r="C1100" s="11" t="s">
        <v>438</v>
      </c>
      <c r="D1100" s="11">
        <v>74884</v>
      </c>
      <c r="E1100" s="12">
        <v>2</v>
      </c>
      <c r="F1100" s="53" t="str">
        <f>IF(ISBLANK($D1100),"",VLOOKUP($D1100,'Boarding Packages'!$A:$H,4,FALSE))</f>
        <v>Std Suite Prem</v>
      </c>
      <c r="G1100" s="54">
        <f>IF(ISBLANK($D1100),0,E1100*VLOOKUP($D1100,'Boarding Packages'!$A:$H,8,FALSE))</f>
        <v>102</v>
      </c>
      <c r="H1100" s="15">
        <v>0</v>
      </c>
      <c r="I1100" s="15">
        <f>IF(ISBLANK(B1100),"",SUM(G1100:H1100))</f>
        <v>102</v>
      </c>
      <c r="J1100" s="12">
        <f>IF(ISBLANK(B1100),"",E1100*(IF(LEFT(RIGHT(F1100,2),1)="2",2,IF(LEFT(RIGHT(F1100,2),1)="3",3,IF(LEFT(RIGHT(F1100,2),1)="4",4,1)))))</f>
        <v>2</v>
      </c>
      <c r="K1100" s="50">
        <f t="shared" si="63"/>
        <v>5</v>
      </c>
    </row>
    <row r="1101" spans="1:11" x14ac:dyDescent="0.3">
      <c r="A1101" s="10">
        <v>43613</v>
      </c>
      <c r="B1101" s="11" t="s">
        <v>158</v>
      </c>
      <c r="C1101" s="11" t="s">
        <v>527</v>
      </c>
      <c r="D1101" s="11">
        <v>73224</v>
      </c>
      <c r="E1101" s="12">
        <v>5</v>
      </c>
      <c r="F1101" s="53" t="str">
        <f>IF(ISBLANK($D1101),"",VLOOKUP($D1101,'Boarding Packages'!$A:$H,4,FALSE))</f>
        <v>Std Suite Prem</v>
      </c>
      <c r="G1101" s="54">
        <f>IF(ISBLANK($D1101),0,E1101*VLOOKUP($D1101,'Boarding Packages'!$A:$H,8,FALSE))</f>
        <v>255</v>
      </c>
      <c r="H1101" s="15">
        <v>0</v>
      </c>
      <c r="I1101" s="15">
        <f>IF(ISBLANK(B1101),"",SUM(G1101:H1101))</f>
        <v>255</v>
      </c>
      <c r="J1101" s="12">
        <f>IF(ISBLANK(B1101),"",E1101*(IF(LEFT(RIGHT(F1101,2),1)="2",2,IF(LEFT(RIGHT(F1101,2),1)="3",3,IF(LEFT(RIGHT(F1101,2),1)="4",4,1)))))</f>
        <v>5</v>
      </c>
      <c r="K1101" s="50">
        <f t="shared" si="63"/>
        <v>5</v>
      </c>
    </row>
    <row r="1102" spans="1:11" x14ac:dyDescent="0.3">
      <c r="A1102" s="55">
        <v>43613</v>
      </c>
      <c r="B1102" s="56" t="s">
        <v>113</v>
      </c>
      <c r="C1102" s="56" t="s">
        <v>575</v>
      </c>
      <c r="D1102" s="56">
        <v>74249</v>
      </c>
      <c r="E1102" s="57">
        <v>3</v>
      </c>
      <c r="F1102" s="61" t="str">
        <f>IF(ISBLANK($D1102),"",VLOOKUP($D1102,'Boarding Packages'!$A:$H,4,FALSE))</f>
        <v>Std Suite Prem</v>
      </c>
      <c r="G1102" s="62">
        <f>IF(ISBLANK($D1102),0,E1102*VLOOKUP($D1102,'Boarding Packages'!$A:$H,8,FALSE))</f>
        <v>159</v>
      </c>
      <c r="H1102" s="59">
        <v>0</v>
      </c>
      <c r="I1102" s="59">
        <f>IF(ISBLANK(B1102),"",SUM(G1102:H1102))</f>
        <v>159</v>
      </c>
      <c r="J1102" s="57">
        <f>IF(ISBLANK(B1102),"",E1102*(IF(LEFT(RIGHT(F1102,2),1)="2",2,IF(LEFT(RIGHT(F1102,2),1)="3",3,IF(LEFT(RIGHT(F1102,2),1)="4",4,1)))))</f>
        <v>3</v>
      </c>
      <c r="K1102" s="50">
        <f t="shared" si="63"/>
        <v>5</v>
      </c>
    </row>
    <row r="1103" spans="1:11" x14ac:dyDescent="0.3">
      <c r="A1103" s="10">
        <v>43614</v>
      </c>
      <c r="B1103" s="11" t="s">
        <v>1598</v>
      </c>
      <c r="C1103" s="11" t="s">
        <v>1599</v>
      </c>
      <c r="E1103" s="12">
        <v>2</v>
      </c>
      <c r="F1103" s="11" t="s">
        <v>388</v>
      </c>
      <c r="G1103" s="15">
        <v>66</v>
      </c>
      <c r="H1103" s="15">
        <v>40</v>
      </c>
      <c r="I1103" s="15">
        <f t="shared" si="61"/>
        <v>106</v>
      </c>
      <c r="J1103" s="12">
        <f t="shared" si="62"/>
        <v>2</v>
      </c>
      <c r="K1103" s="50">
        <f t="shared" si="63"/>
        <v>5</v>
      </c>
    </row>
    <row r="1104" spans="1:11" x14ac:dyDescent="0.3">
      <c r="A1104" s="10">
        <v>43614</v>
      </c>
      <c r="B1104" s="11" t="s">
        <v>1528</v>
      </c>
      <c r="C1104" s="11" t="s">
        <v>229</v>
      </c>
      <c r="E1104" s="12">
        <v>2</v>
      </c>
      <c r="F1104" s="11" t="s">
        <v>393</v>
      </c>
      <c r="G1104" s="15">
        <v>84</v>
      </c>
      <c r="H1104" s="15">
        <v>60</v>
      </c>
      <c r="I1104" s="15">
        <f t="shared" si="61"/>
        <v>144</v>
      </c>
      <c r="J1104" s="12">
        <f t="shared" si="62"/>
        <v>2</v>
      </c>
      <c r="K1104" s="50">
        <f t="shared" si="63"/>
        <v>5</v>
      </c>
    </row>
    <row r="1105" spans="1:11" x14ac:dyDescent="0.3">
      <c r="A1105" s="10">
        <v>43614</v>
      </c>
      <c r="B1105" s="11" t="s">
        <v>489</v>
      </c>
      <c r="C1105" s="11" t="s">
        <v>490</v>
      </c>
      <c r="E1105" s="12">
        <v>5</v>
      </c>
      <c r="F1105" s="11" t="s">
        <v>388</v>
      </c>
      <c r="G1105" s="15">
        <v>165</v>
      </c>
      <c r="H1105" s="15">
        <v>40</v>
      </c>
      <c r="I1105" s="15">
        <f t="shared" si="61"/>
        <v>205</v>
      </c>
      <c r="J1105" s="12">
        <f t="shared" si="62"/>
        <v>5</v>
      </c>
      <c r="K1105" s="50">
        <f t="shared" si="63"/>
        <v>5</v>
      </c>
    </row>
    <row r="1106" spans="1:11" x14ac:dyDescent="0.3">
      <c r="A1106" s="10">
        <v>43614</v>
      </c>
      <c r="B1106" s="11" t="s">
        <v>517</v>
      </c>
      <c r="C1106" s="11" t="s">
        <v>518</v>
      </c>
      <c r="D1106" s="11">
        <v>75334</v>
      </c>
      <c r="E1106" s="12">
        <v>6</v>
      </c>
      <c r="F1106" s="53" t="str">
        <f>IF(ISBLANK($D1106),"",VLOOKUP($D1106,'Boarding Packages'!$A:$H,4,FALSE))</f>
        <v>Std Suite Prem</v>
      </c>
      <c r="G1106" s="54">
        <f>IF(ISBLANK($D1106),0,E1106*VLOOKUP($D1106,'Boarding Packages'!$A:$H,8,FALSE))</f>
        <v>306</v>
      </c>
      <c r="H1106" s="15">
        <v>0</v>
      </c>
      <c r="I1106" s="15">
        <f t="shared" si="61"/>
        <v>306</v>
      </c>
      <c r="J1106" s="12">
        <f>IF(ISBLANK(B1106),"",E1106*(IF(LEFT(RIGHT(F1106,2),1)="2",2,IF(LEFT(RIGHT(F1106,2),1)="3",3,IF(LEFT(RIGHT(F1106,2),1)="4",4,1)))))</f>
        <v>6</v>
      </c>
      <c r="K1106" s="50">
        <f t="shared" si="63"/>
        <v>5</v>
      </c>
    </row>
    <row r="1107" spans="1:11" x14ac:dyDescent="0.3">
      <c r="A1107" s="10">
        <v>43614</v>
      </c>
      <c r="B1107" s="11" t="s">
        <v>517</v>
      </c>
      <c r="C1107" s="11" t="s">
        <v>518</v>
      </c>
      <c r="D1107" s="11">
        <v>77218</v>
      </c>
      <c r="E1107" s="12">
        <v>2</v>
      </c>
      <c r="F1107" s="53" t="str">
        <f>IF(ISBLANK($D1107),"",VLOOKUP($D1107,'Boarding Packages'!$A:$H,4,FALSE))</f>
        <v>Std Suite Prem</v>
      </c>
      <c r="G1107" s="54">
        <f>IF(ISBLANK($D1107),0,E1107*VLOOKUP($D1107,'Boarding Packages'!$A:$H,8,FALSE))</f>
        <v>106</v>
      </c>
      <c r="H1107" s="15">
        <v>0</v>
      </c>
      <c r="I1107" s="15">
        <f>IF(ISBLANK(B1107),"",SUM(G1107:H1107))</f>
        <v>106</v>
      </c>
      <c r="J1107" s="12">
        <f>IF(ISBLANK(B1107),"",E1107*(IF(LEFT(RIGHT(F1107,2),1)="2",2,IF(LEFT(RIGHT(F1107,2),1)="3",3,IF(LEFT(RIGHT(F1107,2),1)="4",4,1)))))</f>
        <v>2</v>
      </c>
      <c r="K1107" s="50">
        <f t="shared" si="63"/>
        <v>5</v>
      </c>
    </row>
    <row r="1108" spans="1:11" x14ac:dyDescent="0.3">
      <c r="A1108" s="10">
        <v>43614</v>
      </c>
      <c r="B1108" s="11" t="s">
        <v>917</v>
      </c>
      <c r="C1108" s="11" t="s">
        <v>702</v>
      </c>
      <c r="E1108" s="12">
        <v>11</v>
      </c>
      <c r="F1108" s="11" t="s">
        <v>388</v>
      </c>
      <c r="G1108" s="15">
        <v>363</v>
      </c>
      <c r="H1108" s="15">
        <v>220</v>
      </c>
      <c r="I1108" s="15">
        <f t="shared" si="61"/>
        <v>583</v>
      </c>
      <c r="J1108" s="12">
        <f t="shared" si="62"/>
        <v>11</v>
      </c>
      <c r="K1108" s="50">
        <f t="shared" si="63"/>
        <v>5</v>
      </c>
    </row>
    <row r="1109" spans="1:11" x14ac:dyDescent="0.3">
      <c r="A1109" s="10">
        <v>43614</v>
      </c>
      <c r="B1109" s="11" t="s">
        <v>1533</v>
      </c>
      <c r="C1109" s="11" t="s">
        <v>1534</v>
      </c>
      <c r="E1109" s="12">
        <v>1</v>
      </c>
      <c r="F1109" s="11" t="s">
        <v>596</v>
      </c>
      <c r="G1109" s="15">
        <v>87</v>
      </c>
      <c r="I1109" s="15">
        <f t="shared" si="61"/>
        <v>87</v>
      </c>
      <c r="J1109" s="12">
        <f t="shared" si="62"/>
        <v>2</v>
      </c>
      <c r="K1109" s="50">
        <f t="shared" si="63"/>
        <v>5</v>
      </c>
    </row>
    <row r="1110" spans="1:11" x14ac:dyDescent="0.3">
      <c r="A1110" s="55">
        <v>43614</v>
      </c>
      <c r="B1110" s="56" t="s">
        <v>1607</v>
      </c>
      <c r="C1110" s="56" t="s">
        <v>1534</v>
      </c>
      <c r="D1110" s="56">
        <v>76281</v>
      </c>
      <c r="E1110" s="57">
        <v>5</v>
      </c>
      <c r="F1110" s="61" t="str">
        <f>IF(ISBLANK($D1110),"",VLOOKUP($D1110,'Boarding Packages'!$A:$H,4,FALSE))</f>
        <v>In/Out Suite Prem (2)</v>
      </c>
      <c r="G1110" s="62">
        <f>IF(ISBLANK($D1110),0,E1110*VLOOKUP($D1110,'Boarding Packages'!$A:$H,8,FALSE))</f>
        <v>615</v>
      </c>
      <c r="H1110" s="59">
        <v>0</v>
      </c>
      <c r="I1110" s="59">
        <f>IF(ISBLANK(B1110),"",SUM(G1110:H1110))</f>
        <v>615</v>
      </c>
      <c r="J1110" s="57">
        <f t="shared" si="62"/>
        <v>10</v>
      </c>
      <c r="K1110" s="50">
        <f t="shared" si="63"/>
        <v>5</v>
      </c>
    </row>
    <row r="1111" spans="1:11" x14ac:dyDescent="0.3">
      <c r="A1111" s="10">
        <v>43615</v>
      </c>
      <c r="B1111" s="11" t="s">
        <v>621</v>
      </c>
      <c r="C1111" s="11" t="s">
        <v>622</v>
      </c>
      <c r="E1111" s="12">
        <v>2</v>
      </c>
      <c r="F1111" s="11" t="s">
        <v>388</v>
      </c>
      <c r="G1111" s="15">
        <v>66</v>
      </c>
      <c r="H1111" s="15">
        <v>40</v>
      </c>
      <c r="I1111" s="15">
        <f t="shared" si="61"/>
        <v>106</v>
      </c>
      <c r="J1111" s="12">
        <f t="shared" si="62"/>
        <v>2</v>
      </c>
      <c r="K1111" s="50">
        <f t="shared" si="63"/>
        <v>5</v>
      </c>
    </row>
    <row r="1112" spans="1:11" x14ac:dyDescent="0.3">
      <c r="A1112" s="10">
        <v>43615</v>
      </c>
      <c r="B1112" s="11" t="s">
        <v>54</v>
      </c>
      <c r="C1112" s="11" t="s">
        <v>650</v>
      </c>
      <c r="D1112" s="11">
        <v>68227</v>
      </c>
      <c r="E1112" s="12">
        <v>2</v>
      </c>
      <c r="F1112" s="53" t="str">
        <f>IF(ISBLANK($D1112),"",VLOOKUP($D1112,'Boarding Packages'!$A:$H,4,FALSE))</f>
        <v>Std Suite Prem</v>
      </c>
      <c r="G1112" s="54">
        <f>IF(ISBLANK($D1112),0,E1112*VLOOKUP($D1112,'Boarding Packages'!$A:$H,8,FALSE))</f>
        <v>96</v>
      </c>
      <c r="H1112" s="15">
        <v>0</v>
      </c>
      <c r="I1112" s="15">
        <f t="shared" si="61"/>
        <v>96</v>
      </c>
      <c r="J1112" s="12">
        <f t="shared" si="62"/>
        <v>2</v>
      </c>
      <c r="K1112" s="50">
        <f t="shared" si="63"/>
        <v>5</v>
      </c>
    </row>
    <row r="1113" spans="1:11" x14ac:dyDescent="0.3">
      <c r="A1113" s="10">
        <v>43615</v>
      </c>
      <c r="B1113" s="11" t="s">
        <v>486</v>
      </c>
      <c r="C1113" s="11" t="s">
        <v>1456</v>
      </c>
      <c r="D1113" s="11">
        <v>77057</v>
      </c>
      <c r="E1113" s="12">
        <v>7</v>
      </c>
      <c r="F1113" s="53" t="str">
        <f>IF(ISBLANK($D1113),"",VLOOKUP($D1113,'Boarding Packages'!$A:$H,4,FALSE))</f>
        <v>XL Suite Prem (2)</v>
      </c>
      <c r="G1113" s="54">
        <f>IF(ISBLANK($D1113),0,E1113*VLOOKUP($D1113,'Boarding Packages'!$A:$H,8,FALSE))</f>
        <v>763</v>
      </c>
      <c r="H1113" s="15">
        <v>0</v>
      </c>
      <c r="I1113" s="15">
        <f>IF(ISBLANK(B1113),"",SUM(G1113:H1113))</f>
        <v>763</v>
      </c>
      <c r="J1113" s="12">
        <f t="shared" si="62"/>
        <v>14</v>
      </c>
      <c r="K1113" s="50">
        <f t="shared" si="63"/>
        <v>5</v>
      </c>
    </row>
    <row r="1114" spans="1:11" x14ac:dyDescent="0.3">
      <c r="A1114" s="55">
        <v>43615</v>
      </c>
      <c r="B1114" s="56" t="s">
        <v>1611</v>
      </c>
      <c r="C1114" s="56" t="s">
        <v>1178</v>
      </c>
      <c r="D1114" s="56"/>
      <c r="E1114" s="57">
        <v>2</v>
      </c>
      <c r="F1114" s="56" t="s">
        <v>393</v>
      </c>
      <c r="G1114" s="59">
        <v>84</v>
      </c>
      <c r="H1114" s="59">
        <v>20</v>
      </c>
      <c r="I1114" s="59">
        <f t="shared" si="61"/>
        <v>104</v>
      </c>
      <c r="J1114" s="57">
        <f t="shared" si="62"/>
        <v>2</v>
      </c>
      <c r="K1114" s="50">
        <f t="shared" si="63"/>
        <v>5</v>
      </c>
    </row>
    <row r="1115" spans="1:11" x14ac:dyDescent="0.3">
      <c r="A1115" s="10">
        <v>43616</v>
      </c>
      <c r="B1115" s="11" t="s">
        <v>246</v>
      </c>
      <c r="C1115" s="11" t="s">
        <v>651</v>
      </c>
      <c r="E1115" s="12">
        <v>2</v>
      </c>
      <c r="F1115" s="11" t="s">
        <v>410</v>
      </c>
      <c r="G1115" s="15">
        <v>126</v>
      </c>
      <c r="H1115" s="15">
        <v>120</v>
      </c>
      <c r="I1115" s="15">
        <f t="shared" si="61"/>
        <v>246</v>
      </c>
      <c r="J1115" s="12">
        <f t="shared" si="62"/>
        <v>4</v>
      </c>
      <c r="K1115" s="50">
        <f t="shared" si="63"/>
        <v>5</v>
      </c>
    </row>
    <row r="1116" spans="1:11" x14ac:dyDescent="0.3">
      <c r="A1116" s="55">
        <v>43616</v>
      </c>
      <c r="B1116" s="56" t="s">
        <v>1506</v>
      </c>
      <c r="C1116" s="56" t="s">
        <v>1590</v>
      </c>
      <c r="D1116" s="56"/>
      <c r="E1116" s="57">
        <v>1</v>
      </c>
      <c r="F1116" s="56" t="s">
        <v>434</v>
      </c>
      <c r="G1116" s="59">
        <v>57</v>
      </c>
      <c r="H1116" s="59">
        <v>40</v>
      </c>
      <c r="I1116" s="59">
        <f t="shared" si="61"/>
        <v>97</v>
      </c>
      <c r="J1116" s="57">
        <f t="shared" si="62"/>
        <v>1</v>
      </c>
      <c r="K1116" s="50">
        <f t="shared" si="63"/>
        <v>5</v>
      </c>
    </row>
    <row r="1117" spans="1:11" x14ac:dyDescent="0.3">
      <c r="A1117" s="10">
        <v>43617</v>
      </c>
      <c r="B1117" s="11" t="s">
        <v>281</v>
      </c>
      <c r="C1117" s="11" t="s">
        <v>602</v>
      </c>
      <c r="D1117" s="11">
        <v>72537</v>
      </c>
      <c r="E1117" s="12">
        <v>1</v>
      </c>
      <c r="F1117" s="53" t="str">
        <f>IF(ISBLANK($D1117),"",VLOOKUP($D1117,'Boarding Packages'!$A:$H,4,FALSE))</f>
        <v>XL Suite Prem (2)</v>
      </c>
      <c r="G1117" s="54">
        <f>IF(ISBLANK($D1117),0,E1117*VLOOKUP($D1117,'Boarding Packages'!$A:$H,8,FALSE))</f>
        <v>113</v>
      </c>
      <c r="H1117" s="15">
        <v>0</v>
      </c>
      <c r="I1117" s="15">
        <f>IF(ISBLANK(B1117),"",SUM(G1117:H1117))</f>
        <v>113</v>
      </c>
      <c r="J1117" s="12">
        <f t="shared" si="62"/>
        <v>2</v>
      </c>
      <c r="K1117" s="50">
        <f t="shared" si="63"/>
        <v>6</v>
      </c>
    </row>
    <row r="1118" spans="1:11" x14ac:dyDescent="0.3">
      <c r="A1118" s="10">
        <v>43617</v>
      </c>
      <c r="B1118" s="11" t="s">
        <v>281</v>
      </c>
      <c r="C1118" s="11" t="s">
        <v>602</v>
      </c>
      <c r="D1118" s="11">
        <v>77260</v>
      </c>
      <c r="E1118" s="12">
        <v>2</v>
      </c>
      <c r="F1118" s="53" t="str">
        <f>IF(ISBLANK($D1118),"",VLOOKUP($D1118,'Boarding Packages'!$A:$H,4,FALSE))</f>
        <v>XL Suite Prem (2)</v>
      </c>
      <c r="G1118" s="54">
        <f>IF(ISBLANK($D1118),0,E1118*VLOOKUP($D1118,'Boarding Packages'!$A:$H,8,FALSE))</f>
        <v>226</v>
      </c>
      <c r="H1118" s="15">
        <v>0</v>
      </c>
      <c r="I1118" s="15">
        <f>IF(ISBLANK(B1118),"",SUM(G1118:H1118))</f>
        <v>226</v>
      </c>
      <c r="J1118" s="12">
        <f>IF(ISBLANK(B1118),"",E1118*(IF(LEFT(RIGHT(F1118,2),1)="2",2,IF(LEFT(RIGHT(F1118,2),1)="3",3,IF(LEFT(RIGHT(F1118,2),1)="4",4,1)))))</f>
        <v>4</v>
      </c>
      <c r="K1118" s="50">
        <f t="shared" si="63"/>
        <v>6</v>
      </c>
    </row>
    <row r="1119" spans="1:11" x14ac:dyDescent="0.3">
      <c r="A1119" s="10">
        <v>43617</v>
      </c>
      <c r="B1119" s="11" t="s">
        <v>177</v>
      </c>
      <c r="C1119" s="11" t="s">
        <v>417</v>
      </c>
      <c r="E1119" s="12">
        <v>1</v>
      </c>
      <c r="F1119" s="11" t="s">
        <v>388</v>
      </c>
      <c r="G1119" s="15">
        <v>33</v>
      </c>
      <c r="I1119" s="15">
        <f t="shared" ref="I1119:I1182" si="64">IF(ISBLANK(B1119),"",SUM(G1119:H1119))</f>
        <v>33</v>
      </c>
      <c r="J1119" s="12">
        <f t="shared" si="62"/>
        <v>1</v>
      </c>
      <c r="K1119" s="50">
        <f t="shared" si="63"/>
        <v>6</v>
      </c>
    </row>
    <row r="1120" spans="1:11" x14ac:dyDescent="0.3">
      <c r="A1120" s="10">
        <v>43617</v>
      </c>
      <c r="B1120" s="11" t="s">
        <v>130</v>
      </c>
      <c r="C1120" s="11" t="s">
        <v>1373</v>
      </c>
      <c r="E1120" s="12">
        <v>2</v>
      </c>
      <c r="F1120" s="11" t="s">
        <v>407</v>
      </c>
      <c r="G1120" s="15">
        <v>144</v>
      </c>
      <c r="H1120" s="15">
        <v>80</v>
      </c>
      <c r="I1120" s="15">
        <f t="shared" si="64"/>
        <v>224</v>
      </c>
      <c r="J1120" s="12">
        <f t="shared" si="62"/>
        <v>4</v>
      </c>
      <c r="K1120" s="50">
        <f t="shared" si="63"/>
        <v>6</v>
      </c>
    </row>
    <row r="1121" spans="1:21" x14ac:dyDescent="0.3">
      <c r="A1121" s="10">
        <v>43617</v>
      </c>
      <c r="B1121" s="11" t="s">
        <v>1300</v>
      </c>
      <c r="C1121" s="11" t="s">
        <v>1301</v>
      </c>
      <c r="E1121" s="12">
        <v>4</v>
      </c>
      <c r="F1121" s="11" t="s">
        <v>388</v>
      </c>
      <c r="G1121" s="15">
        <v>132</v>
      </c>
      <c r="H1121" s="15">
        <v>40</v>
      </c>
      <c r="I1121" s="15">
        <f t="shared" si="64"/>
        <v>172</v>
      </c>
      <c r="J1121" s="12">
        <f t="shared" si="62"/>
        <v>4</v>
      </c>
      <c r="K1121" s="50">
        <f t="shared" si="63"/>
        <v>6</v>
      </c>
    </row>
    <row r="1122" spans="1:21" x14ac:dyDescent="0.3">
      <c r="A1122" s="55">
        <v>43617</v>
      </c>
      <c r="B1122" s="56" t="s">
        <v>477</v>
      </c>
      <c r="C1122" s="56" t="s">
        <v>478</v>
      </c>
      <c r="D1122" s="56"/>
      <c r="E1122" s="57">
        <v>1</v>
      </c>
      <c r="F1122" s="56" t="s">
        <v>388</v>
      </c>
      <c r="G1122" s="59">
        <v>33</v>
      </c>
      <c r="H1122" s="59">
        <v>40</v>
      </c>
      <c r="I1122" s="59">
        <f t="shared" si="64"/>
        <v>73</v>
      </c>
      <c r="J1122" s="57">
        <f t="shared" si="62"/>
        <v>1</v>
      </c>
      <c r="K1122" s="50">
        <f t="shared" si="63"/>
        <v>6</v>
      </c>
    </row>
    <row r="1123" spans="1:21" x14ac:dyDescent="0.3">
      <c r="A1123" s="10">
        <v>43618</v>
      </c>
      <c r="B1123" s="11" t="s">
        <v>1506</v>
      </c>
      <c r="C1123" s="11" t="s">
        <v>1590</v>
      </c>
      <c r="E1123" s="12">
        <v>1</v>
      </c>
      <c r="F1123" s="11" t="s">
        <v>434</v>
      </c>
      <c r="G1123" s="15">
        <v>57</v>
      </c>
      <c r="H1123" s="15">
        <v>20</v>
      </c>
      <c r="I1123" s="15">
        <f t="shared" si="64"/>
        <v>77</v>
      </c>
      <c r="J1123" s="12">
        <f t="shared" si="62"/>
        <v>1</v>
      </c>
      <c r="K1123" s="50">
        <f t="shared" si="63"/>
        <v>6</v>
      </c>
    </row>
    <row r="1124" spans="1:21" x14ac:dyDescent="0.3">
      <c r="A1124" s="10">
        <v>43618</v>
      </c>
      <c r="B1124" s="11" t="s">
        <v>184</v>
      </c>
      <c r="C1124" s="11" t="s">
        <v>1565</v>
      </c>
      <c r="E1124" s="12">
        <v>2</v>
      </c>
      <c r="F1124" s="11" t="s">
        <v>407</v>
      </c>
      <c r="G1124" s="15">
        <v>72</v>
      </c>
      <c r="H1124" s="15">
        <v>40</v>
      </c>
      <c r="I1124" s="15">
        <f t="shared" si="64"/>
        <v>112</v>
      </c>
      <c r="J1124" s="12">
        <f t="shared" si="62"/>
        <v>4</v>
      </c>
      <c r="K1124" s="50">
        <f t="shared" si="63"/>
        <v>6</v>
      </c>
    </row>
    <row r="1125" spans="1:21" x14ac:dyDescent="0.3">
      <c r="A1125" s="10">
        <v>43618</v>
      </c>
      <c r="B1125" s="11" t="s">
        <v>1272</v>
      </c>
      <c r="C1125" s="11" t="s">
        <v>463</v>
      </c>
      <c r="E1125" s="12">
        <v>1</v>
      </c>
      <c r="F1125" s="11" t="s">
        <v>388</v>
      </c>
      <c r="G1125" s="15">
        <v>3</v>
      </c>
      <c r="H1125" s="15">
        <v>20</v>
      </c>
      <c r="I1125" s="15">
        <f t="shared" si="64"/>
        <v>23</v>
      </c>
      <c r="J1125" s="12">
        <f t="shared" si="62"/>
        <v>1</v>
      </c>
      <c r="K1125" s="50">
        <f t="shared" si="63"/>
        <v>6</v>
      </c>
    </row>
    <row r="1126" spans="1:21" x14ac:dyDescent="0.3">
      <c r="A1126" s="10">
        <v>43618</v>
      </c>
      <c r="B1126" s="11" t="s">
        <v>1286</v>
      </c>
      <c r="C1126" s="11" t="s">
        <v>627</v>
      </c>
      <c r="D1126" s="11">
        <v>77138</v>
      </c>
      <c r="E1126" s="12">
        <v>7</v>
      </c>
      <c r="F1126" s="53" t="str">
        <f>IF(ISBLANK($D1126),"",VLOOKUP($D1126,'Boarding Packages'!$A:$H,4,FALSE))</f>
        <v>Std Suite Prem</v>
      </c>
      <c r="G1126" s="54">
        <f>IF(ISBLANK($D1126),0,E1126*VLOOKUP($D1126,'Boarding Packages'!$A:$H,8,FALSE))</f>
        <v>371</v>
      </c>
      <c r="H1126" s="15">
        <v>-200</v>
      </c>
      <c r="I1126" s="15">
        <f>IF(ISBLANK(B1126),"",SUM(G1126:H1126))</f>
        <v>171</v>
      </c>
      <c r="J1126" s="12">
        <f t="shared" si="62"/>
        <v>7</v>
      </c>
      <c r="K1126" s="50">
        <f t="shared" si="63"/>
        <v>6</v>
      </c>
      <c r="U1126" s="13" t="s">
        <v>2025</v>
      </c>
    </row>
    <row r="1127" spans="1:21" x14ac:dyDescent="0.3">
      <c r="A1127" s="10">
        <v>43618</v>
      </c>
      <c r="B1127" s="11" t="s">
        <v>1286</v>
      </c>
      <c r="C1127" s="11" t="s">
        <v>627</v>
      </c>
      <c r="E1127" s="12">
        <v>1</v>
      </c>
      <c r="F1127" s="11" t="s">
        <v>388</v>
      </c>
      <c r="G1127" s="15">
        <v>33</v>
      </c>
      <c r="H1127" s="15">
        <v>20</v>
      </c>
      <c r="I1127" s="15">
        <f t="shared" si="64"/>
        <v>53</v>
      </c>
      <c r="J1127" s="12">
        <f t="shared" si="62"/>
        <v>1</v>
      </c>
      <c r="K1127" s="50">
        <f t="shared" si="63"/>
        <v>6</v>
      </c>
    </row>
    <row r="1128" spans="1:21" x14ac:dyDescent="0.3">
      <c r="A1128" s="10">
        <v>43618</v>
      </c>
      <c r="B1128" s="11" t="s">
        <v>246</v>
      </c>
      <c r="C1128" s="11" t="s">
        <v>651</v>
      </c>
      <c r="E1128" s="12">
        <v>1</v>
      </c>
      <c r="F1128" s="11" t="s">
        <v>410</v>
      </c>
      <c r="G1128" s="15">
        <v>63</v>
      </c>
      <c r="H1128" s="15">
        <v>80</v>
      </c>
      <c r="I1128" s="15">
        <f t="shared" si="64"/>
        <v>143</v>
      </c>
      <c r="J1128" s="12">
        <f t="shared" si="62"/>
        <v>2</v>
      </c>
      <c r="K1128" s="50">
        <f t="shared" si="63"/>
        <v>6</v>
      </c>
    </row>
    <row r="1129" spans="1:21" x14ac:dyDescent="0.3">
      <c r="A1129" s="10">
        <v>43618</v>
      </c>
      <c r="B1129" s="11" t="s">
        <v>117</v>
      </c>
      <c r="C1129" s="11" t="s">
        <v>1069</v>
      </c>
      <c r="E1129" s="12">
        <v>1</v>
      </c>
      <c r="F1129" s="11" t="s">
        <v>388</v>
      </c>
      <c r="G1129" s="15">
        <v>33</v>
      </c>
      <c r="H1129" s="15">
        <v>40</v>
      </c>
      <c r="I1129" s="15">
        <f t="shared" si="64"/>
        <v>73</v>
      </c>
      <c r="J1129" s="12">
        <f t="shared" si="62"/>
        <v>1</v>
      </c>
      <c r="K1129" s="50">
        <f t="shared" si="63"/>
        <v>6</v>
      </c>
    </row>
    <row r="1130" spans="1:21" x14ac:dyDescent="0.3">
      <c r="A1130" s="10">
        <v>43618</v>
      </c>
      <c r="B1130" s="11" t="s">
        <v>1173</v>
      </c>
      <c r="C1130" s="11" t="s">
        <v>900</v>
      </c>
      <c r="D1130" s="11">
        <v>71599</v>
      </c>
      <c r="E1130" s="12">
        <v>1</v>
      </c>
      <c r="F1130" s="53" t="str">
        <f>IF(ISBLANK($D1130),"",VLOOKUP($D1130,'Boarding Packages'!$A:$H,4,FALSE))</f>
        <v>Std Suite Prem</v>
      </c>
      <c r="G1130" s="54">
        <f>IF(ISBLANK($D1130),0,E1130*VLOOKUP($D1130,'Boarding Packages'!$A:$H,8,FALSE))</f>
        <v>51</v>
      </c>
      <c r="H1130" s="15">
        <v>0</v>
      </c>
      <c r="I1130" s="15">
        <f>IF(ISBLANK(B1130),"",SUM(G1130:H1130))</f>
        <v>51</v>
      </c>
      <c r="J1130" s="12">
        <f>IF(ISBLANK(B1130),"",E1130*(IF(LEFT(RIGHT(F1130,2),1)="2",2,IF(LEFT(RIGHT(F1130,2),1)="3",3,IF(LEFT(RIGHT(F1130,2),1)="4",4,1)))))</f>
        <v>1</v>
      </c>
      <c r="K1130" s="50">
        <f t="shared" si="63"/>
        <v>6</v>
      </c>
    </row>
    <row r="1131" spans="1:21" x14ac:dyDescent="0.3">
      <c r="A1131" s="10">
        <v>43618</v>
      </c>
      <c r="B1131" s="11" t="s">
        <v>1173</v>
      </c>
      <c r="C1131" s="11" t="s">
        <v>900</v>
      </c>
      <c r="D1131" s="11">
        <v>77551</v>
      </c>
      <c r="E1131" s="12">
        <v>1</v>
      </c>
      <c r="F1131" s="53" t="str">
        <f>IF(ISBLANK($D1131),"",VLOOKUP($D1131,'Boarding Packages'!$A:$H,4,FALSE))</f>
        <v>Std Suite Prem</v>
      </c>
      <c r="G1131" s="54">
        <f>IF(ISBLANK($D1131),0,E1131*VLOOKUP($D1131,'Boarding Packages'!$A:$H,8,FALSE))</f>
        <v>51</v>
      </c>
      <c r="H1131" s="15">
        <v>0</v>
      </c>
      <c r="I1131" s="15">
        <f>IF(ISBLANK(B1131),"",SUM(G1131:H1131))</f>
        <v>51</v>
      </c>
      <c r="J1131" s="12">
        <f>IF(ISBLANK(B1131),"",E1131*(IF(LEFT(RIGHT(F1131,2),1)="2",2,IF(LEFT(RIGHT(F1131,2),1)="3",3,IF(LEFT(RIGHT(F1131,2),1)="4",4,1)))))</f>
        <v>1</v>
      </c>
      <c r="K1131" s="50">
        <f t="shared" si="63"/>
        <v>6</v>
      </c>
    </row>
    <row r="1132" spans="1:21" x14ac:dyDescent="0.3">
      <c r="A1132" s="10">
        <v>43618</v>
      </c>
      <c r="B1132" s="11" t="s">
        <v>1552</v>
      </c>
      <c r="C1132" s="11" t="s">
        <v>895</v>
      </c>
      <c r="E1132" s="12">
        <v>2</v>
      </c>
      <c r="F1132" s="11" t="s">
        <v>388</v>
      </c>
      <c r="G1132" s="15">
        <v>66</v>
      </c>
      <c r="H1132" s="15">
        <v>40</v>
      </c>
      <c r="I1132" s="15">
        <f t="shared" si="64"/>
        <v>106</v>
      </c>
      <c r="J1132" s="12">
        <f t="shared" si="62"/>
        <v>2</v>
      </c>
      <c r="K1132" s="50">
        <f t="shared" si="63"/>
        <v>6</v>
      </c>
    </row>
    <row r="1133" spans="1:21" x14ac:dyDescent="0.3">
      <c r="A1133" s="10">
        <v>43618</v>
      </c>
      <c r="B1133" s="11" t="s">
        <v>1102</v>
      </c>
      <c r="C1133" s="11" t="s">
        <v>1614</v>
      </c>
      <c r="E1133" s="12">
        <v>1</v>
      </c>
      <c r="F1133" s="11" t="s">
        <v>388</v>
      </c>
      <c r="G1133" s="15">
        <v>33</v>
      </c>
      <c r="H1133" s="15">
        <v>20</v>
      </c>
      <c r="I1133" s="15">
        <f t="shared" si="64"/>
        <v>53</v>
      </c>
      <c r="J1133" s="12">
        <f t="shared" si="62"/>
        <v>1</v>
      </c>
      <c r="K1133" s="50">
        <f t="shared" si="63"/>
        <v>6</v>
      </c>
    </row>
    <row r="1134" spans="1:21" x14ac:dyDescent="0.3">
      <c r="A1134" s="10">
        <v>43618</v>
      </c>
      <c r="B1134" s="11" t="s">
        <v>435</v>
      </c>
      <c r="C1134" s="11" t="s">
        <v>641</v>
      </c>
      <c r="E1134" s="12">
        <v>2</v>
      </c>
      <c r="F1134" s="11" t="s">
        <v>393</v>
      </c>
      <c r="G1134" s="15">
        <v>84</v>
      </c>
      <c r="H1134" s="15">
        <v>20</v>
      </c>
      <c r="I1134" s="15">
        <f t="shared" si="64"/>
        <v>104</v>
      </c>
      <c r="J1134" s="12">
        <f t="shared" si="62"/>
        <v>2</v>
      </c>
      <c r="K1134" s="50">
        <f t="shared" si="63"/>
        <v>6</v>
      </c>
    </row>
    <row r="1135" spans="1:21" x14ac:dyDescent="0.3">
      <c r="A1135" s="10">
        <v>43618</v>
      </c>
      <c r="B1135" s="11" t="s">
        <v>368</v>
      </c>
      <c r="C1135" s="11" t="s">
        <v>619</v>
      </c>
      <c r="E1135" s="12">
        <v>1</v>
      </c>
      <c r="F1135" s="11" t="s">
        <v>393</v>
      </c>
      <c r="G1135" s="15">
        <v>42</v>
      </c>
      <c r="H1135" s="15">
        <v>20</v>
      </c>
      <c r="I1135" s="15">
        <f t="shared" si="64"/>
        <v>62</v>
      </c>
      <c r="J1135" s="12">
        <f t="shared" si="62"/>
        <v>1</v>
      </c>
      <c r="K1135" s="50">
        <f t="shared" si="63"/>
        <v>6</v>
      </c>
    </row>
    <row r="1136" spans="1:21" x14ac:dyDescent="0.3">
      <c r="A1136" s="55">
        <v>43618</v>
      </c>
      <c r="B1136" s="56" t="s">
        <v>213</v>
      </c>
      <c r="C1136" s="56" t="s">
        <v>675</v>
      </c>
      <c r="D1136" s="56">
        <v>75752</v>
      </c>
      <c r="E1136" s="57">
        <v>3</v>
      </c>
      <c r="F1136" s="61" t="str">
        <f>IF(ISBLANK($D1136),"",VLOOKUP($D1136,'Boarding Packages'!$A:$H,4,FALSE))</f>
        <v>XL Suite Prem</v>
      </c>
      <c r="G1136" s="62">
        <f>IF(ISBLANK($D1136),0,E1136*VLOOKUP($D1136,'Boarding Packages'!$A:$H,8,FALSE))</f>
        <v>186</v>
      </c>
      <c r="H1136" s="59">
        <v>0</v>
      </c>
      <c r="I1136" s="59">
        <f>IF(ISBLANK(B1136),"",SUM(G1136:H1136))</f>
        <v>186</v>
      </c>
      <c r="J1136" s="57">
        <f t="shared" si="62"/>
        <v>3</v>
      </c>
      <c r="K1136" s="50">
        <f t="shared" si="63"/>
        <v>6</v>
      </c>
    </row>
    <row r="1137" spans="1:11" x14ac:dyDescent="0.3">
      <c r="A1137" s="10">
        <v>43619</v>
      </c>
      <c r="B1137" s="11" t="s">
        <v>1617</v>
      </c>
      <c r="C1137" s="11" t="s">
        <v>400</v>
      </c>
      <c r="E1137" s="12">
        <v>4</v>
      </c>
      <c r="F1137" s="11" t="s">
        <v>388</v>
      </c>
      <c r="G1137" s="15">
        <v>132</v>
      </c>
      <c r="H1137" s="15">
        <v>60</v>
      </c>
      <c r="I1137" s="15">
        <f t="shared" si="64"/>
        <v>192</v>
      </c>
      <c r="J1137" s="12">
        <f t="shared" si="62"/>
        <v>4</v>
      </c>
      <c r="K1137" s="50">
        <f t="shared" si="63"/>
        <v>6</v>
      </c>
    </row>
    <row r="1138" spans="1:11" x14ac:dyDescent="0.3">
      <c r="A1138" s="10">
        <v>43619</v>
      </c>
      <c r="B1138" s="11" t="s">
        <v>272</v>
      </c>
      <c r="C1138" s="11" t="s">
        <v>438</v>
      </c>
      <c r="D1138" s="11">
        <v>74884</v>
      </c>
      <c r="E1138" s="12">
        <v>1</v>
      </c>
      <c r="F1138" s="53" t="str">
        <f>IF(ISBLANK($D1138),"",VLOOKUP($D1138,'Boarding Packages'!$A:$H,4,FALSE))</f>
        <v>Std Suite Prem</v>
      </c>
      <c r="G1138" s="54">
        <f>IF(ISBLANK($D1138),0,E1138*VLOOKUP($D1138,'Boarding Packages'!$A:$H,8,FALSE))</f>
        <v>51</v>
      </c>
      <c r="H1138" s="15">
        <v>0</v>
      </c>
      <c r="I1138" s="15">
        <f>IF(ISBLANK(B1138),"",SUM(G1138:H1138))</f>
        <v>51</v>
      </c>
      <c r="J1138" s="12">
        <f t="shared" si="62"/>
        <v>1</v>
      </c>
      <c r="K1138" s="50">
        <f t="shared" si="63"/>
        <v>6</v>
      </c>
    </row>
    <row r="1139" spans="1:11" x14ac:dyDescent="0.3">
      <c r="A1139" s="10">
        <v>43619</v>
      </c>
      <c r="B1139" s="11" t="s">
        <v>132</v>
      </c>
      <c r="C1139" s="11" t="s">
        <v>818</v>
      </c>
      <c r="E1139" s="12">
        <v>1</v>
      </c>
      <c r="F1139" s="11" t="s">
        <v>388</v>
      </c>
      <c r="G1139" s="15">
        <v>33</v>
      </c>
      <c r="H1139" s="15">
        <v>40</v>
      </c>
      <c r="I1139" s="15">
        <f t="shared" si="64"/>
        <v>73</v>
      </c>
      <c r="J1139" s="12">
        <f t="shared" si="62"/>
        <v>1</v>
      </c>
      <c r="K1139" s="50">
        <f t="shared" si="63"/>
        <v>6</v>
      </c>
    </row>
    <row r="1140" spans="1:11" x14ac:dyDescent="0.3">
      <c r="A1140" s="10">
        <v>43619</v>
      </c>
      <c r="B1140" s="11" t="s">
        <v>109</v>
      </c>
      <c r="C1140" s="11" t="s">
        <v>476</v>
      </c>
      <c r="D1140" s="11">
        <v>68725</v>
      </c>
      <c r="E1140" s="12">
        <v>1</v>
      </c>
      <c r="F1140" s="53" t="str">
        <f>IF(ISBLANK($D1140),"",VLOOKUP($D1140,'Boarding Packages'!$A:$H,4,FALSE))</f>
        <v>In/Out Suite Prem (2)</v>
      </c>
      <c r="G1140" s="54">
        <f>IF(ISBLANK($D1140),0,E1140*VLOOKUP($D1140,'Boarding Packages'!$A:$H,8,FALSE))</f>
        <v>115</v>
      </c>
      <c r="H1140" s="15">
        <v>0</v>
      </c>
      <c r="I1140" s="15">
        <f>IF(ISBLANK(B1140),"",SUM(G1140:H1140))</f>
        <v>115</v>
      </c>
      <c r="J1140" s="12">
        <f>IF(ISBLANK(B1140),"",E1140*(IF(LEFT(RIGHT(F1140,2),1)="2",2,IF(LEFT(RIGHT(F1140,2),1)="3",3,IF(LEFT(RIGHT(F1140,2),1)="4",4,1)))))</f>
        <v>2</v>
      </c>
      <c r="K1140" s="50">
        <f t="shared" si="63"/>
        <v>6</v>
      </c>
    </row>
    <row r="1141" spans="1:11" x14ac:dyDescent="0.3">
      <c r="A1141" s="10">
        <v>43619</v>
      </c>
      <c r="B1141" s="11" t="s">
        <v>109</v>
      </c>
      <c r="C1141" s="11" t="s">
        <v>476</v>
      </c>
      <c r="D1141" s="11">
        <v>68724</v>
      </c>
      <c r="E1141" s="12">
        <v>1</v>
      </c>
      <c r="F1141" s="53" t="str">
        <f>IF(ISBLANK($D1141),"",VLOOKUP($D1141,'Boarding Packages'!$A:$H,4,FALSE))</f>
        <v>In/Out Suite Prem (2)</v>
      </c>
      <c r="G1141" s="54">
        <f>IF(ISBLANK($D1141),0,E1141*VLOOKUP($D1141,'Boarding Packages'!$A:$H,8,FALSE))</f>
        <v>115</v>
      </c>
      <c r="H1141" s="15">
        <v>0</v>
      </c>
      <c r="I1141" s="15">
        <f>IF(ISBLANK(B1141),"",SUM(G1141:H1141))</f>
        <v>115</v>
      </c>
      <c r="J1141" s="12">
        <f>IF(ISBLANK(B1141),"",E1141*(IF(LEFT(RIGHT(F1141,2),1)="2",2,IF(LEFT(RIGHT(F1141,2),1)="3",3,IF(LEFT(RIGHT(F1141,2),1)="4",4,1)))))</f>
        <v>2</v>
      </c>
      <c r="K1141" s="50">
        <f t="shared" si="63"/>
        <v>6</v>
      </c>
    </row>
    <row r="1142" spans="1:11" x14ac:dyDescent="0.3">
      <c r="A1142" s="55">
        <v>43619</v>
      </c>
      <c r="B1142" s="56" t="s">
        <v>72</v>
      </c>
      <c r="C1142" s="56" t="s">
        <v>498</v>
      </c>
      <c r="D1142" s="56">
        <v>70340</v>
      </c>
      <c r="E1142" s="57">
        <v>1</v>
      </c>
      <c r="F1142" s="61" t="str">
        <f>IF(ISBLANK($D1142),"",VLOOKUP($D1142,'Boarding Packages'!$A:$H,4,FALSE))</f>
        <v>XL Suite Prem</v>
      </c>
      <c r="G1142" s="62">
        <f>IF(ISBLANK($D1142),0,E1142*VLOOKUP($D1142,'Boarding Packages'!$A:$H,8,FALSE))</f>
        <v>56</v>
      </c>
      <c r="H1142" s="59">
        <v>0</v>
      </c>
      <c r="I1142" s="59">
        <f>IF(ISBLANK(B1142),"",SUM(G1142:H1142))</f>
        <v>56</v>
      </c>
      <c r="J1142" s="57">
        <f>IF(ISBLANK(B1142),"",E1142*(IF(LEFT(RIGHT(F1142,2),1)="2",2,IF(LEFT(RIGHT(F1142,2),1)="3",3,IF(LEFT(RIGHT(F1142,2),1)="4",4,1)))))</f>
        <v>1</v>
      </c>
      <c r="K1142" s="50">
        <f t="shared" si="63"/>
        <v>6</v>
      </c>
    </row>
    <row r="1143" spans="1:11" x14ac:dyDescent="0.3">
      <c r="A1143" s="10">
        <v>43620</v>
      </c>
      <c r="B1143" s="11" t="s">
        <v>472</v>
      </c>
      <c r="C1143" s="11" t="s">
        <v>473</v>
      </c>
      <c r="E1143" s="12">
        <v>4</v>
      </c>
      <c r="F1143" s="11" t="s">
        <v>393</v>
      </c>
      <c r="G1143" s="15">
        <v>168</v>
      </c>
      <c r="H1143" s="15">
        <v>100</v>
      </c>
      <c r="I1143" s="15">
        <f t="shared" si="64"/>
        <v>268</v>
      </c>
      <c r="J1143" s="12">
        <f t="shared" si="62"/>
        <v>4</v>
      </c>
      <c r="K1143" s="50">
        <f t="shared" si="63"/>
        <v>6</v>
      </c>
    </row>
    <row r="1144" spans="1:11" x14ac:dyDescent="0.3">
      <c r="A1144" s="55">
        <v>43620</v>
      </c>
      <c r="B1144" s="56" t="s">
        <v>766</v>
      </c>
      <c r="C1144" s="56" t="s">
        <v>767</v>
      </c>
      <c r="D1144" s="56"/>
      <c r="E1144" s="57">
        <v>6</v>
      </c>
      <c r="F1144" s="56" t="s">
        <v>388</v>
      </c>
      <c r="G1144" s="59">
        <v>198</v>
      </c>
      <c r="H1144" s="59">
        <v>140</v>
      </c>
      <c r="I1144" s="59">
        <f t="shared" si="64"/>
        <v>338</v>
      </c>
      <c r="J1144" s="57">
        <f t="shared" si="62"/>
        <v>6</v>
      </c>
      <c r="K1144" s="50">
        <f t="shared" si="63"/>
        <v>6</v>
      </c>
    </row>
    <row r="1145" spans="1:11" x14ac:dyDescent="0.3">
      <c r="A1145" s="10">
        <v>43621</v>
      </c>
      <c r="B1145" s="11" t="s">
        <v>1255</v>
      </c>
      <c r="C1145" s="11" t="s">
        <v>1256</v>
      </c>
      <c r="E1145" s="12">
        <v>4</v>
      </c>
      <c r="F1145" s="11" t="s">
        <v>388</v>
      </c>
      <c r="G1145" s="15">
        <v>132</v>
      </c>
      <c r="H1145" s="15">
        <v>80</v>
      </c>
      <c r="I1145" s="15">
        <f t="shared" si="64"/>
        <v>212</v>
      </c>
      <c r="J1145" s="12">
        <f t="shared" si="62"/>
        <v>4</v>
      </c>
      <c r="K1145" s="50">
        <f t="shared" si="63"/>
        <v>6</v>
      </c>
    </row>
    <row r="1146" spans="1:11" x14ac:dyDescent="0.3">
      <c r="A1146" s="10">
        <v>43621</v>
      </c>
      <c r="B1146" s="11" t="s">
        <v>175</v>
      </c>
      <c r="C1146" s="11" t="s">
        <v>433</v>
      </c>
      <c r="E1146" s="12">
        <v>1</v>
      </c>
      <c r="F1146" s="11" t="s">
        <v>434</v>
      </c>
      <c r="G1146" s="15">
        <v>57</v>
      </c>
      <c r="H1146" s="15">
        <v>20</v>
      </c>
      <c r="I1146" s="15">
        <f t="shared" si="64"/>
        <v>77</v>
      </c>
      <c r="J1146" s="12">
        <f t="shared" si="62"/>
        <v>1</v>
      </c>
      <c r="K1146" s="50">
        <f t="shared" si="63"/>
        <v>6</v>
      </c>
    </row>
    <row r="1147" spans="1:11" x14ac:dyDescent="0.3">
      <c r="A1147" s="10">
        <v>43621</v>
      </c>
      <c r="B1147" s="11" t="s">
        <v>258</v>
      </c>
      <c r="C1147" s="11" t="s">
        <v>597</v>
      </c>
      <c r="D1147" s="11">
        <v>76556</v>
      </c>
      <c r="E1147" s="12">
        <v>1</v>
      </c>
      <c r="F1147" s="53" t="str">
        <f>IF(ISBLANK($D1147),"",VLOOKUP($D1147,'Boarding Packages'!$A:$H,4,FALSE))</f>
        <v>XL Suite Prem (2)</v>
      </c>
      <c r="G1147" s="54">
        <f>IF(ISBLANK($D1147),0,E1147*VLOOKUP($D1147,'Boarding Packages'!$A:$H,8,FALSE))</f>
        <v>109</v>
      </c>
      <c r="H1147" s="15">
        <v>0</v>
      </c>
      <c r="I1147" s="15">
        <f>IF(ISBLANK(B1147),"",SUM(G1147:H1147))</f>
        <v>109</v>
      </c>
      <c r="J1147" s="12">
        <f>IF(ISBLANK(B1147),"",E1147*(IF(LEFT(RIGHT(F1147,2),1)="2",2,IF(LEFT(RIGHT(F1147,2),1)="3",3,IF(LEFT(RIGHT(F1147,2),1)="4",4,1)))))</f>
        <v>2</v>
      </c>
      <c r="K1147" s="50">
        <f t="shared" si="63"/>
        <v>6</v>
      </c>
    </row>
    <row r="1148" spans="1:11" x14ac:dyDescent="0.3">
      <c r="A1148" s="10">
        <v>43621</v>
      </c>
      <c r="B1148" s="11" t="s">
        <v>621</v>
      </c>
      <c r="C1148" s="11" t="s">
        <v>622</v>
      </c>
      <c r="E1148" s="12">
        <v>1</v>
      </c>
      <c r="F1148" s="11" t="s">
        <v>388</v>
      </c>
      <c r="G1148" s="15">
        <v>33</v>
      </c>
      <c r="H1148" s="15">
        <v>20</v>
      </c>
      <c r="I1148" s="15">
        <f t="shared" si="64"/>
        <v>53</v>
      </c>
      <c r="J1148" s="12">
        <f t="shared" si="62"/>
        <v>1</v>
      </c>
      <c r="K1148" s="50">
        <f t="shared" si="63"/>
        <v>6</v>
      </c>
    </row>
    <row r="1149" spans="1:11" x14ac:dyDescent="0.3">
      <c r="A1149" s="55">
        <v>43621</v>
      </c>
      <c r="B1149" s="56" t="s">
        <v>1626</v>
      </c>
      <c r="C1149" s="56" t="s">
        <v>1315</v>
      </c>
      <c r="D1149" s="56">
        <v>75818</v>
      </c>
      <c r="E1149" s="57">
        <v>1</v>
      </c>
      <c r="F1149" s="61" t="str">
        <f>IF(ISBLANK($D1149),"",VLOOKUP($D1149,'Boarding Packages'!$A:$H,4,FALSE))</f>
        <v>Std Suite Prem</v>
      </c>
      <c r="G1149" s="62">
        <f>IF(ISBLANK($D1149),0,E1149*VLOOKUP($D1149,'Boarding Packages'!$A:$H,8,FALSE))</f>
        <v>53</v>
      </c>
      <c r="H1149" s="59">
        <v>0</v>
      </c>
      <c r="I1149" s="59">
        <f>IF(ISBLANK(B1149),"",SUM(G1149:H1149))</f>
        <v>53</v>
      </c>
      <c r="J1149" s="57">
        <f>IF(ISBLANK(B1149),"",E1149*(IF(LEFT(RIGHT(F1149,2),1)="2",2,IF(LEFT(RIGHT(F1149,2),1)="3",3,IF(LEFT(RIGHT(F1149,2),1)="4",4,1)))))</f>
        <v>1</v>
      </c>
      <c r="K1149" s="50">
        <f t="shared" si="63"/>
        <v>6</v>
      </c>
    </row>
    <row r="1150" spans="1:11" x14ac:dyDescent="0.3">
      <c r="A1150" s="10">
        <v>43622</v>
      </c>
      <c r="B1150" s="11" t="s">
        <v>1467</v>
      </c>
      <c r="C1150" s="11" t="s">
        <v>1627</v>
      </c>
      <c r="E1150" s="12">
        <v>5</v>
      </c>
      <c r="F1150" s="11" t="s">
        <v>410</v>
      </c>
      <c r="G1150" s="15">
        <v>315</v>
      </c>
      <c r="H1150" s="15">
        <v>40</v>
      </c>
      <c r="I1150" s="15">
        <f t="shared" si="64"/>
        <v>355</v>
      </c>
      <c r="J1150" s="12">
        <f t="shared" ref="J1150:J1215" si="65">IF(ISBLANK(B1150),"",E1150*(IF(LEFT(RIGHT(F1150,2),1)="2",2,IF(LEFT(RIGHT(F1150,2),1)="3",3,IF(LEFT(RIGHT(F1150,2),1)="4",4,1)))))</f>
        <v>10</v>
      </c>
      <c r="K1150" s="50">
        <f t="shared" si="63"/>
        <v>6</v>
      </c>
    </row>
    <row r="1151" spans="1:11" x14ac:dyDescent="0.3">
      <c r="A1151" s="55">
        <v>43622</v>
      </c>
      <c r="B1151" s="56" t="s">
        <v>584</v>
      </c>
      <c r="C1151" s="56" t="s">
        <v>585</v>
      </c>
      <c r="D1151" s="56">
        <v>74386</v>
      </c>
      <c r="E1151" s="57">
        <v>3</v>
      </c>
      <c r="F1151" s="61" t="str">
        <f>IF(ISBLANK($D1151),"",VLOOKUP($D1151,'Boarding Packages'!$A:$H,4,FALSE))</f>
        <v>In/Out Suite Prem</v>
      </c>
      <c r="G1151" s="62">
        <f>IF(ISBLANK($D1151),0,E1151*VLOOKUP($D1151,'Boarding Packages'!$A:$H,8,FALSE))</f>
        <v>222</v>
      </c>
      <c r="H1151" s="59">
        <v>0</v>
      </c>
      <c r="I1151" s="59">
        <f>IF(ISBLANK(B1151),"",SUM(G1151:H1151))</f>
        <v>222</v>
      </c>
      <c r="J1151" s="57">
        <f t="shared" si="65"/>
        <v>3</v>
      </c>
      <c r="K1151" s="50">
        <f t="shared" si="63"/>
        <v>6</v>
      </c>
    </row>
    <row r="1152" spans="1:11" x14ac:dyDescent="0.3">
      <c r="A1152" s="10">
        <v>43623</v>
      </c>
      <c r="B1152" s="11" t="s">
        <v>1633</v>
      </c>
      <c r="C1152" s="11" t="s">
        <v>538</v>
      </c>
      <c r="E1152" s="12">
        <v>2</v>
      </c>
      <c r="F1152" s="11" t="s">
        <v>388</v>
      </c>
      <c r="G1152" s="15">
        <v>66</v>
      </c>
      <c r="H1152" s="15">
        <v>60</v>
      </c>
      <c r="I1152" s="15">
        <f t="shared" si="64"/>
        <v>126</v>
      </c>
      <c r="J1152" s="12">
        <f t="shared" si="65"/>
        <v>2</v>
      </c>
      <c r="K1152" s="50">
        <f t="shared" si="63"/>
        <v>6</v>
      </c>
    </row>
    <row r="1153" spans="1:11" x14ac:dyDescent="0.3">
      <c r="A1153" s="10">
        <v>43623</v>
      </c>
      <c r="B1153" s="11" t="s">
        <v>317</v>
      </c>
      <c r="C1153" s="11" t="s">
        <v>521</v>
      </c>
      <c r="D1153" s="11">
        <v>75939</v>
      </c>
      <c r="E1153" s="12">
        <v>2</v>
      </c>
      <c r="F1153" s="53" t="str">
        <f>IF(ISBLANK($D1153),"",VLOOKUP($D1153,'Boarding Packages'!$A:$H,4,FALSE))</f>
        <v>Std Suite Prem</v>
      </c>
      <c r="G1153" s="54">
        <f>IF(ISBLANK($D1153),0,E1153*VLOOKUP($D1153,'Boarding Packages'!$A:$H,8,FALSE))</f>
        <v>102</v>
      </c>
      <c r="H1153" s="15">
        <v>0</v>
      </c>
      <c r="I1153" s="15">
        <f>IF(ISBLANK(B1153),"",SUM(G1153:H1153))</f>
        <v>102</v>
      </c>
      <c r="J1153" s="12">
        <f t="shared" si="65"/>
        <v>2</v>
      </c>
      <c r="K1153" s="50">
        <f t="shared" si="63"/>
        <v>6</v>
      </c>
    </row>
    <row r="1154" spans="1:11" x14ac:dyDescent="0.3">
      <c r="A1154" s="55">
        <v>43623</v>
      </c>
      <c r="B1154" s="56" t="s">
        <v>477</v>
      </c>
      <c r="C1154" s="56" t="s">
        <v>478</v>
      </c>
      <c r="D1154" s="56"/>
      <c r="E1154" s="57">
        <v>1</v>
      </c>
      <c r="F1154" s="56" t="s">
        <v>388</v>
      </c>
      <c r="G1154" s="59">
        <v>33</v>
      </c>
      <c r="H1154" s="59">
        <v>40</v>
      </c>
      <c r="I1154" s="59">
        <f t="shared" si="64"/>
        <v>73</v>
      </c>
      <c r="J1154" s="57">
        <f t="shared" si="65"/>
        <v>1</v>
      </c>
      <c r="K1154" s="50">
        <f t="shared" si="63"/>
        <v>6</v>
      </c>
    </row>
    <row r="1155" spans="1:11" x14ac:dyDescent="0.3">
      <c r="A1155" s="10">
        <v>43624</v>
      </c>
      <c r="B1155" s="11" t="s">
        <v>1249</v>
      </c>
      <c r="C1155" s="11" t="s">
        <v>1637</v>
      </c>
      <c r="D1155" s="11">
        <v>67630</v>
      </c>
      <c r="E1155" s="12">
        <v>1</v>
      </c>
      <c r="F1155" s="53" t="str">
        <f>IF(ISBLANK($D1155),"",VLOOKUP($D1155,'Boarding Packages'!$A:$H,4,FALSE))</f>
        <v>XL Suite Prem (2)</v>
      </c>
      <c r="G1155" s="54">
        <f>IF(ISBLANK($D1155),0,E1155*VLOOKUP($D1155,'Boarding Packages'!$A:$H,8,FALSE))</f>
        <v>106</v>
      </c>
      <c r="H1155" s="15">
        <v>0</v>
      </c>
      <c r="I1155" s="15">
        <f>IF(ISBLANK(B1155),"",SUM(G1155:H1155))</f>
        <v>106</v>
      </c>
      <c r="J1155" s="12">
        <f t="shared" si="65"/>
        <v>2</v>
      </c>
      <c r="K1155" s="50">
        <f t="shared" ref="K1155:K1218" si="66">IF(A1155= "",0,MONTH(A1155))</f>
        <v>6</v>
      </c>
    </row>
    <row r="1156" spans="1:11" x14ac:dyDescent="0.3">
      <c r="A1156" s="10">
        <v>43624</v>
      </c>
      <c r="B1156" s="11" t="s">
        <v>175</v>
      </c>
      <c r="C1156" s="11" t="s">
        <v>433</v>
      </c>
      <c r="E1156" s="12">
        <v>1</v>
      </c>
      <c r="F1156" s="11" t="s">
        <v>434</v>
      </c>
      <c r="G1156" s="15">
        <v>57</v>
      </c>
      <c r="H1156" s="15">
        <v>40</v>
      </c>
      <c r="I1156" s="15">
        <f t="shared" si="64"/>
        <v>97</v>
      </c>
      <c r="J1156" s="12">
        <f t="shared" si="65"/>
        <v>1</v>
      </c>
      <c r="K1156" s="50">
        <f t="shared" si="66"/>
        <v>6</v>
      </c>
    </row>
    <row r="1157" spans="1:11" x14ac:dyDescent="0.3">
      <c r="A1157" s="10">
        <v>43624</v>
      </c>
      <c r="B1157" s="11" t="s">
        <v>1638</v>
      </c>
      <c r="C1157" s="11" t="s">
        <v>229</v>
      </c>
      <c r="E1157" s="12">
        <v>1</v>
      </c>
      <c r="F1157" s="11" t="s">
        <v>388</v>
      </c>
      <c r="G1157" s="15">
        <v>33</v>
      </c>
      <c r="H1157" s="15">
        <v>20</v>
      </c>
      <c r="I1157" s="15">
        <f t="shared" si="64"/>
        <v>53</v>
      </c>
      <c r="J1157" s="12">
        <f t="shared" si="65"/>
        <v>1</v>
      </c>
      <c r="K1157" s="50">
        <f t="shared" si="66"/>
        <v>6</v>
      </c>
    </row>
    <row r="1158" spans="1:11" x14ac:dyDescent="0.3">
      <c r="A1158" s="10">
        <v>43624</v>
      </c>
      <c r="B1158" s="11" t="s">
        <v>365</v>
      </c>
      <c r="C1158" s="11" t="s">
        <v>587</v>
      </c>
      <c r="D1158" s="11">
        <v>77143</v>
      </c>
      <c r="E1158" s="12">
        <v>7</v>
      </c>
      <c r="F1158" s="53" t="str">
        <f>IF(ISBLANK($D1158),"",VLOOKUP($D1158,'Boarding Packages'!$A:$H,4,FALSE))</f>
        <v>Std Suite Prem</v>
      </c>
      <c r="G1158" s="54">
        <f>IF(ISBLANK($D1158),0,E1158*VLOOKUP($D1158,'Boarding Packages'!$A:$H,8,FALSE))</f>
        <v>371</v>
      </c>
      <c r="H1158" s="15">
        <v>0</v>
      </c>
      <c r="I1158" s="15">
        <f>IF(ISBLANK(B1158),"",SUM(G1158:H1158))</f>
        <v>371</v>
      </c>
      <c r="J1158" s="12">
        <f t="shared" si="65"/>
        <v>7</v>
      </c>
      <c r="K1158" s="50">
        <f t="shared" si="66"/>
        <v>6</v>
      </c>
    </row>
    <row r="1159" spans="1:11" x14ac:dyDescent="0.3">
      <c r="A1159" s="10">
        <v>43624</v>
      </c>
      <c r="B1159" s="11" t="s">
        <v>365</v>
      </c>
      <c r="C1159" s="11" t="s">
        <v>587</v>
      </c>
      <c r="D1159" s="11">
        <v>73428</v>
      </c>
      <c r="E1159" s="12">
        <v>7</v>
      </c>
      <c r="F1159" s="53" t="str">
        <f>IF(ISBLANK($D1159),"",VLOOKUP($D1159,'Boarding Packages'!$A:$H,4,FALSE))</f>
        <v>Std Suite Prem</v>
      </c>
      <c r="G1159" s="54">
        <f>IF(ISBLANK($D1159),0,E1159*VLOOKUP($D1159,'Boarding Packages'!$A:$H,8,FALSE))</f>
        <v>357</v>
      </c>
      <c r="H1159" s="15">
        <v>0</v>
      </c>
      <c r="I1159" s="15">
        <f>IF(ISBLANK(B1159),"",SUM(G1159:H1159))</f>
        <v>357</v>
      </c>
      <c r="J1159" s="12">
        <f>IF(ISBLANK(B1159),"",E1159*(IF(LEFT(RIGHT(F1159,2),1)="2",2,IF(LEFT(RIGHT(F1159,2),1)="3",3,IF(LEFT(RIGHT(F1159,2),1)="4",4,1)))))</f>
        <v>7</v>
      </c>
      <c r="K1159" s="50">
        <f t="shared" si="66"/>
        <v>6</v>
      </c>
    </row>
    <row r="1160" spans="1:11" x14ac:dyDescent="0.3">
      <c r="A1160" s="10">
        <v>43624</v>
      </c>
      <c r="B1160" s="11" t="s">
        <v>1639</v>
      </c>
      <c r="C1160" s="11" t="s">
        <v>1640</v>
      </c>
      <c r="D1160" s="11">
        <v>76877</v>
      </c>
      <c r="E1160" s="12">
        <v>14</v>
      </c>
      <c r="F1160" s="53" t="str">
        <f>IF(ISBLANK($D1160),"",VLOOKUP($D1160,'Boarding Packages'!$A:$H,4,FALSE))</f>
        <v>Std Suite Prem</v>
      </c>
      <c r="G1160" s="54">
        <f>IF(ISBLANK($D1160),0,E1160*VLOOKUP($D1160,'Boarding Packages'!$A:$H,8,FALSE))</f>
        <v>714</v>
      </c>
      <c r="H1160" s="15">
        <v>0</v>
      </c>
      <c r="I1160" s="15">
        <f>IF(ISBLANK(B1160),"",SUM(G1160:H1160))</f>
        <v>714</v>
      </c>
      <c r="J1160" s="12">
        <f>IF(ISBLANK(B1160),"",E1160*(IF(LEFT(RIGHT(F1160,2),1)="2",2,IF(LEFT(RIGHT(F1160,2),1)="3",3,IF(LEFT(RIGHT(F1160,2),1)="4",4,1)))))</f>
        <v>14</v>
      </c>
      <c r="K1160" s="50">
        <f t="shared" si="66"/>
        <v>6</v>
      </c>
    </row>
    <row r="1161" spans="1:11" x14ac:dyDescent="0.3">
      <c r="A1161" s="55">
        <v>43624</v>
      </c>
      <c r="B1161" s="56" t="s">
        <v>1641</v>
      </c>
      <c r="C1161" s="56" t="s">
        <v>1640</v>
      </c>
      <c r="D1161" s="56"/>
      <c r="E1161" s="57">
        <v>4</v>
      </c>
      <c r="F1161" s="56" t="s">
        <v>388</v>
      </c>
      <c r="G1161" s="59">
        <v>132</v>
      </c>
      <c r="H1161" s="59"/>
      <c r="I1161" s="59">
        <f t="shared" si="64"/>
        <v>132</v>
      </c>
      <c r="J1161" s="57">
        <f t="shared" si="65"/>
        <v>4</v>
      </c>
      <c r="K1161" s="50">
        <f t="shared" si="66"/>
        <v>6</v>
      </c>
    </row>
    <row r="1162" spans="1:11" x14ac:dyDescent="0.3">
      <c r="A1162" s="10">
        <v>43625</v>
      </c>
      <c r="B1162" s="11" t="s">
        <v>1643</v>
      </c>
      <c r="C1162" s="11" t="s">
        <v>1644</v>
      </c>
      <c r="E1162" s="12">
        <v>2</v>
      </c>
      <c r="F1162" s="11" t="s">
        <v>407</v>
      </c>
      <c r="G1162" s="15">
        <v>144</v>
      </c>
      <c r="H1162" s="15">
        <v>80</v>
      </c>
      <c r="I1162" s="15">
        <f t="shared" si="64"/>
        <v>224</v>
      </c>
      <c r="J1162" s="12">
        <f t="shared" si="65"/>
        <v>4</v>
      </c>
      <c r="K1162" s="50">
        <f t="shared" si="66"/>
        <v>6</v>
      </c>
    </row>
    <row r="1163" spans="1:11" x14ac:dyDescent="0.3">
      <c r="A1163" s="10">
        <v>43625</v>
      </c>
      <c r="B1163" s="11" t="s">
        <v>1645</v>
      </c>
      <c r="C1163" s="11" t="s">
        <v>1571</v>
      </c>
      <c r="E1163" s="12">
        <v>2</v>
      </c>
      <c r="F1163" s="11" t="s">
        <v>388</v>
      </c>
      <c r="G1163" s="15">
        <v>66</v>
      </c>
      <c r="H1163" s="15">
        <v>60</v>
      </c>
      <c r="I1163" s="15">
        <f t="shared" si="64"/>
        <v>126</v>
      </c>
      <c r="J1163" s="12">
        <f t="shared" si="65"/>
        <v>2</v>
      </c>
      <c r="K1163" s="50">
        <f t="shared" si="66"/>
        <v>6</v>
      </c>
    </row>
    <row r="1164" spans="1:11" x14ac:dyDescent="0.3">
      <c r="A1164" s="10">
        <v>43625</v>
      </c>
      <c r="B1164" s="11" t="s">
        <v>1535</v>
      </c>
      <c r="C1164" s="11" t="s">
        <v>846</v>
      </c>
      <c r="D1164" s="11">
        <v>76857</v>
      </c>
      <c r="E1164" s="12">
        <v>1</v>
      </c>
      <c r="F1164" s="53" t="str">
        <f>IF(ISBLANK($D1164),"",VLOOKUP($D1164,'Boarding Packages'!$A:$H,4,FALSE))</f>
        <v>In/Out Suite Prem</v>
      </c>
      <c r="G1164" s="54">
        <f>IF(ISBLANK($D1164),0,E1164*VLOOKUP($D1164,'Boarding Packages'!$A:$H,8,FALSE))</f>
        <v>74</v>
      </c>
      <c r="H1164" s="15">
        <v>0</v>
      </c>
      <c r="I1164" s="15">
        <f>IF(ISBLANK(B1164),"",SUM(G1164:H1164))</f>
        <v>74</v>
      </c>
      <c r="J1164" s="12">
        <f>IF(ISBLANK(B1164),"",E1164*(IF(LEFT(RIGHT(F1164,2),1)="2",2,IF(LEFT(RIGHT(F1164,2),1)="3",3,IF(LEFT(RIGHT(F1164,2),1)="4",4,1)))))</f>
        <v>1</v>
      </c>
      <c r="K1164" s="50">
        <f t="shared" si="66"/>
        <v>6</v>
      </c>
    </row>
    <row r="1165" spans="1:11" x14ac:dyDescent="0.3">
      <c r="A1165" s="10">
        <v>43625</v>
      </c>
      <c r="B1165" s="11" t="s">
        <v>803</v>
      </c>
      <c r="C1165" s="11" t="s">
        <v>693</v>
      </c>
      <c r="D1165" s="11">
        <v>72151</v>
      </c>
      <c r="E1165" s="12">
        <v>1</v>
      </c>
      <c r="F1165" s="53" t="str">
        <f>IF(ISBLANK($D1165),"",VLOOKUP($D1165,'Boarding Packages'!$A:$H,4,FALSE))</f>
        <v>Std Suite Prem</v>
      </c>
      <c r="G1165" s="54">
        <f>IF(ISBLANK($D1165),0,E1165*VLOOKUP($D1165,'Boarding Packages'!$A:$H,8,FALSE))</f>
        <v>51</v>
      </c>
      <c r="H1165" s="15">
        <v>0</v>
      </c>
      <c r="I1165" s="15">
        <f>IF(ISBLANK(B1165),"",SUM(G1165:H1165))</f>
        <v>51</v>
      </c>
      <c r="J1165" s="12">
        <f>IF(ISBLANK(B1165),"",E1165*(IF(LEFT(RIGHT(F1165,2),1)="2",2,IF(LEFT(RIGHT(F1165,2),1)="3",3,IF(LEFT(RIGHT(F1165,2),1)="4",4,1)))))</f>
        <v>1</v>
      </c>
      <c r="K1165" s="50">
        <f t="shared" si="66"/>
        <v>6</v>
      </c>
    </row>
    <row r="1166" spans="1:11" x14ac:dyDescent="0.3">
      <c r="A1166" s="10">
        <v>43625</v>
      </c>
      <c r="B1166" s="11" t="s">
        <v>1049</v>
      </c>
      <c r="C1166" s="11" t="s">
        <v>1146</v>
      </c>
      <c r="E1166" s="12">
        <v>1</v>
      </c>
      <c r="F1166" s="11" t="s">
        <v>388</v>
      </c>
      <c r="G1166" s="15">
        <v>33</v>
      </c>
      <c r="H1166" s="15">
        <v>40</v>
      </c>
      <c r="I1166" s="15">
        <f t="shared" si="64"/>
        <v>73</v>
      </c>
      <c r="J1166" s="12">
        <f t="shared" si="65"/>
        <v>1</v>
      </c>
      <c r="K1166" s="50">
        <f t="shared" si="66"/>
        <v>6</v>
      </c>
    </row>
    <row r="1167" spans="1:11" x14ac:dyDescent="0.3">
      <c r="A1167" s="10">
        <v>43625</v>
      </c>
      <c r="B1167" s="11" t="s">
        <v>489</v>
      </c>
      <c r="C1167" s="11" t="s">
        <v>490</v>
      </c>
      <c r="E1167" s="12">
        <v>1</v>
      </c>
      <c r="F1167" s="11" t="s">
        <v>388</v>
      </c>
      <c r="G1167" s="15">
        <v>33</v>
      </c>
      <c r="I1167" s="15">
        <f t="shared" si="64"/>
        <v>33</v>
      </c>
      <c r="J1167" s="12">
        <f t="shared" si="65"/>
        <v>1</v>
      </c>
      <c r="K1167" s="50">
        <f t="shared" si="66"/>
        <v>6</v>
      </c>
    </row>
    <row r="1168" spans="1:11" x14ac:dyDescent="0.3">
      <c r="A1168" s="10">
        <v>43625</v>
      </c>
      <c r="B1168" s="11" t="s">
        <v>617</v>
      </c>
      <c r="C1168" s="11" t="s">
        <v>618</v>
      </c>
      <c r="E1168" s="12">
        <v>2</v>
      </c>
      <c r="F1168" s="11" t="s">
        <v>388</v>
      </c>
      <c r="G1168" s="15">
        <v>66</v>
      </c>
      <c r="H1168" s="15">
        <v>60</v>
      </c>
      <c r="I1168" s="15">
        <f t="shared" si="64"/>
        <v>126</v>
      </c>
      <c r="J1168" s="12">
        <f t="shared" si="65"/>
        <v>2</v>
      </c>
      <c r="K1168" s="50">
        <f t="shared" si="66"/>
        <v>6</v>
      </c>
    </row>
    <row r="1169" spans="1:11" x14ac:dyDescent="0.3">
      <c r="A1169" s="10">
        <v>43625</v>
      </c>
      <c r="B1169" s="11" t="s">
        <v>330</v>
      </c>
      <c r="C1169" s="11" t="s">
        <v>569</v>
      </c>
      <c r="D1169" s="11">
        <v>67848</v>
      </c>
      <c r="E1169" s="12">
        <v>2</v>
      </c>
      <c r="F1169" s="53" t="str">
        <f>IF(ISBLANK($D1169),"",VLOOKUP($D1169,'Boarding Packages'!$A:$H,4,FALSE))</f>
        <v>Std Suite Prem</v>
      </c>
      <c r="G1169" s="54">
        <f>IF(ISBLANK($D1169),0,E1169*VLOOKUP($D1169,'Boarding Packages'!$A:$H,8,FALSE))</f>
        <v>96</v>
      </c>
      <c r="H1169" s="15">
        <v>0</v>
      </c>
      <c r="I1169" s="15">
        <f>IF(ISBLANK(B1169),"",SUM(G1169:H1169))</f>
        <v>96</v>
      </c>
      <c r="J1169" s="12">
        <f t="shared" si="65"/>
        <v>2</v>
      </c>
      <c r="K1169" s="50">
        <f t="shared" si="66"/>
        <v>6</v>
      </c>
    </row>
    <row r="1170" spans="1:11" x14ac:dyDescent="0.3">
      <c r="A1170" s="10">
        <v>43625</v>
      </c>
      <c r="B1170" s="11" t="s">
        <v>215</v>
      </c>
      <c r="C1170" s="11" t="s">
        <v>741</v>
      </c>
      <c r="D1170" s="11">
        <v>72185</v>
      </c>
      <c r="E1170" s="12">
        <v>2</v>
      </c>
      <c r="F1170" s="53" t="str">
        <f>IF(ISBLANK($D1170),"",VLOOKUP($D1170,'Boarding Packages'!$A:$H,4,FALSE))</f>
        <v>In/Out Suite Prem</v>
      </c>
      <c r="G1170" s="54">
        <f>IF(ISBLANK($D1170),0,E1170*VLOOKUP($D1170,'Boarding Packages'!$A:$H,8,FALSE))</f>
        <v>144</v>
      </c>
      <c r="H1170" s="15">
        <v>0</v>
      </c>
      <c r="I1170" s="15">
        <f>IF(ISBLANK(B1170),"",SUM(G1170:H1170))</f>
        <v>144</v>
      </c>
      <c r="J1170" s="12">
        <f>IF(ISBLANK(B1170),"",E1170*(IF(LEFT(RIGHT(F1170,2),1)="2",2,IF(LEFT(RIGHT(F1170,2),1)="3",3,IF(LEFT(RIGHT(F1170,2),1)="4",4,1)))))</f>
        <v>2</v>
      </c>
      <c r="K1170" s="50">
        <f t="shared" si="66"/>
        <v>6</v>
      </c>
    </row>
    <row r="1171" spans="1:11" x14ac:dyDescent="0.3">
      <c r="A1171" s="55">
        <v>43625</v>
      </c>
      <c r="B1171" s="56" t="s">
        <v>1487</v>
      </c>
      <c r="C1171" s="56" t="s">
        <v>1488</v>
      </c>
      <c r="D1171" s="56"/>
      <c r="E1171" s="57">
        <v>2</v>
      </c>
      <c r="F1171" s="56" t="s">
        <v>393</v>
      </c>
      <c r="G1171" s="59">
        <v>84</v>
      </c>
      <c r="H1171" s="59">
        <v>40</v>
      </c>
      <c r="I1171" s="59">
        <f t="shared" si="64"/>
        <v>124</v>
      </c>
      <c r="J1171" s="57">
        <f t="shared" si="65"/>
        <v>2</v>
      </c>
      <c r="K1171" s="50">
        <f t="shared" si="66"/>
        <v>6</v>
      </c>
    </row>
    <row r="1172" spans="1:11" x14ac:dyDescent="0.3">
      <c r="A1172" s="10">
        <v>43626</v>
      </c>
      <c r="B1172" s="11" t="s">
        <v>408</v>
      </c>
      <c r="C1172" s="11" t="s">
        <v>409</v>
      </c>
      <c r="E1172" s="12">
        <v>6</v>
      </c>
      <c r="F1172" s="11" t="s">
        <v>410</v>
      </c>
      <c r="G1172" s="15">
        <v>378</v>
      </c>
      <c r="H1172" s="15">
        <v>240</v>
      </c>
      <c r="I1172" s="15">
        <f t="shared" si="64"/>
        <v>618</v>
      </c>
      <c r="J1172" s="12">
        <f t="shared" si="65"/>
        <v>12</v>
      </c>
      <c r="K1172" s="50">
        <f t="shared" si="66"/>
        <v>6</v>
      </c>
    </row>
    <row r="1173" spans="1:11" x14ac:dyDescent="0.3">
      <c r="A1173" s="10">
        <v>43626</v>
      </c>
      <c r="B1173" s="11" t="s">
        <v>770</v>
      </c>
      <c r="C1173" s="11" t="s">
        <v>771</v>
      </c>
      <c r="E1173" s="12">
        <v>4</v>
      </c>
      <c r="F1173" s="11" t="s">
        <v>393</v>
      </c>
      <c r="G1173" s="15">
        <v>168</v>
      </c>
      <c r="H1173" s="15">
        <v>100</v>
      </c>
      <c r="I1173" s="15">
        <f t="shared" si="64"/>
        <v>268</v>
      </c>
      <c r="J1173" s="12">
        <f t="shared" si="65"/>
        <v>4</v>
      </c>
      <c r="K1173" s="50">
        <f t="shared" si="66"/>
        <v>6</v>
      </c>
    </row>
    <row r="1174" spans="1:11" x14ac:dyDescent="0.3">
      <c r="A1174" s="10">
        <v>43626</v>
      </c>
      <c r="B1174" s="11" t="s">
        <v>1650</v>
      </c>
      <c r="C1174" s="11" t="s">
        <v>1651</v>
      </c>
      <c r="E1174" s="12">
        <v>2</v>
      </c>
      <c r="F1174" s="11" t="s">
        <v>596</v>
      </c>
      <c r="G1174" s="15">
        <v>174</v>
      </c>
      <c r="H1174" s="15">
        <v>40</v>
      </c>
      <c r="I1174" s="15">
        <f t="shared" si="64"/>
        <v>214</v>
      </c>
      <c r="J1174" s="12">
        <f t="shared" si="65"/>
        <v>4</v>
      </c>
      <c r="K1174" s="50">
        <f t="shared" si="66"/>
        <v>6</v>
      </c>
    </row>
    <row r="1175" spans="1:11" x14ac:dyDescent="0.3">
      <c r="A1175" s="10">
        <v>43626</v>
      </c>
      <c r="B1175" s="11" t="s">
        <v>724</v>
      </c>
      <c r="C1175" s="11" t="s">
        <v>725</v>
      </c>
      <c r="E1175" s="12">
        <v>1</v>
      </c>
      <c r="F1175" s="11" t="s">
        <v>388</v>
      </c>
      <c r="G1175" s="15">
        <v>33</v>
      </c>
      <c r="H1175" s="15">
        <v>20</v>
      </c>
      <c r="I1175" s="15">
        <f t="shared" si="64"/>
        <v>53</v>
      </c>
      <c r="J1175" s="12">
        <f t="shared" si="65"/>
        <v>1</v>
      </c>
      <c r="K1175" s="50">
        <f t="shared" si="66"/>
        <v>6</v>
      </c>
    </row>
    <row r="1176" spans="1:11" x14ac:dyDescent="0.3">
      <c r="A1176" s="10">
        <v>43626</v>
      </c>
      <c r="B1176" s="11" t="s">
        <v>394</v>
      </c>
      <c r="C1176" s="11" t="s">
        <v>395</v>
      </c>
      <c r="E1176" s="12">
        <v>6</v>
      </c>
      <c r="F1176" s="11" t="s">
        <v>388</v>
      </c>
      <c r="G1176" s="15">
        <v>198</v>
      </c>
      <c r="H1176" s="15">
        <v>40</v>
      </c>
      <c r="I1176" s="15">
        <f t="shared" si="64"/>
        <v>238</v>
      </c>
      <c r="J1176" s="12">
        <f t="shared" si="65"/>
        <v>6</v>
      </c>
      <c r="K1176" s="50">
        <f t="shared" si="66"/>
        <v>6</v>
      </c>
    </row>
    <row r="1177" spans="1:11" x14ac:dyDescent="0.3">
      <c r="A1177" s="10">
        <v>43626</v>
      </c>
      <c r="B1177" s="11" t="s">
        <v>1082</v>
      </c>
      <c r="C1177" s="11" t="s">
        <v>1083</v>
      </c>
      <c r="E1177" s="12">
        <v>1</v>
      </c>
      <c r="F1177" s="11" t="s">
        <v>596</v>
      </c>
      <c r="G1177" s="15">
        <v>87</v>
      </c>
      <c r="H1177" s="15">
        <v>40</v>
      </c>
      <c r="I1177" s="15">
        <f t="shared" si="64"/>
        <v>127</v>
      </c>
      <c r="J1177" s="12">
        <f t="shared" si="65"/>
        <v>2</v>
      </c>
      <c r="K1177" s="50">
        <f t="shared" si="66"/>
        <v>6</v>
      </c>
    </row>
    <row r="1178" spans="1:11" x14ac:dyDescent="0.3">
      <c r="A1178" s="10">
        <v>43626</v>
      </c>
      <c r="B1178" s="11" t="s">
        <v>1652</v>
      </c>
      <c r="C1178" s="11" t="s">
        <v>1083</v>
      </c>
      <c r="D1178" s="11">
        <v>75232</v>
      </c>
      <c r="E1178" s="12">
        <v>1</v>
      </c>
      <c r="F1178" s="53" t="str">
        <f>IF(ISBLANK($D1178),"",VLOOKUP($D1178,'Boarding Packages'!$A:$H,4,FALSE))</f>
        <v>In/Out Suite Prem (2)</v>
      </c>
      <c r="G1178" s="54">
        <f>IF(ISBLANK($D1178),0,E1178*VLOOKUP($D1178,'Boarding Packages'!$A:$H,8,FALSE))</f>
        <v>127</v>
      </c>
      <c r="H1178" s="15">
        <v>0</v>
      </c>
      <c r="I1178" s="15">
        <f>IF(ISBLANK(B1178),"",SUM(G1178:H1178))</f>
        <v>127</v>
      </c>
      <c r="J1178" s="12">
        <f>IF(ISBLANK(B1178),"",E1178*(IF(LEFT(RIGHT(F1178,2),1)="2",2,IF(LEFT(RIGHT(F1178,2),1)="3",3,IF(LEFT(RIGHT(F1178,2),1)="4",4,1)))))</f>
        <v>2</v>
      </c>
      <c r="K1178" s="50">
        <f t="shared" si="66"/>
        <v>6</v>
      </c>
    </row>
    <row r="1179" spans="1:11" x14ac:dyDescent="0.3">
      <c r="A1179" s="10">
        <v>43626</v>
      </c>
      <c r="B1179" s="11" t="s">
        <v>1311</v>
      </c>
      <c r="C1179" s="11" t="s">
        <v>1312</v>
      </c>
      <c r="D1179" s="11">
        <v>75288</v>
      </c>
      <c r="E1179" s="12">
        <v>2</v>
      </c>
      <c r="F1179" s="53" t="str">
        <f>IF(ISBLANK($D1179),"",VLOOKUP($D1179,'Boarding Packages'!$A:$H,4,FALSE))</f>
        <v>Std Suite Prem</v>
      </c>
      <c r="G1179" s="54">
        <f>IF(ISBLANK($D1179),0,E1179*VLOOKUP($D1179,'Boarding Packages'!$A:$H,8,FALSE))</f>
        <v>106</v>
      </c>
      <c r="H1179" s="15">
        <v>0</v>
      </c>
      <c r="I1179" s="15">
        <f>IF(ISBLANK(B1179),"",SUM(G1179:H1179))</f>
        <v>106</v>
      </c>
      <c r="J1179" s="12">
        <f>IF(ISBLANK(B1179),"",E1179*(IF(LEFT(RIGHT(F1179,2),1)="2",2,IF(LEFT(RIGHT(F1179,2),1)="3",3,IF(LEFT(RIGHT(F1179,2),1)="4",4,1)))))</f>
        <v>2</v>
      </c>
      <c r="K1179" s="50">
        <f t="shared" si="66"/>
        <v>6</v>
      </c>
    </row>
    <row r="1180" spans="1:11" x14ac:dyDescent="0.3">
      <c r="A1180" s="10">
        <v>43626</v>
      </c>
      <c r="B1180" s="11" t="s">
        <v>298</v>
      </c>
      <c r="C1180" s="11" t="s">
        <v>1211</v>
      </c>
      <c r="E1180" s="12">
        <v>6</v>
      </c>
      <c r="F1180" s="11" t="s">
        <v>388</v>
      </c>
      <c r="G1180" s="15">
        <v>198</v>
      </c>
      <c r="H1180" s="15">
        <v>120</v>
      </c>
      <c r="I1180" s="15">
        <f t="shared" si="64"/>
        <v>318</v>
      </c>
      <c r="J1180" s="12">
        <f t="shared" si="65"/>
        <v>6</v>
      </c>
      <c r="K1180" s="50">
        <f t="shared" si="66"/>
        <v>6</v>
      </c>
    </row>
    <row r="1181" spans="1:11" x14ac:dyDescent="0.3">
      <c r="A1181" s="10">
        <v>43626</v>
      </c>
      <c r="B1181" s="11" t="s">
        <v>1358</v>
      </c>
      <c r="C1181" s="11" t="s">
        <v>1359</v>
      </c>
      <c r="E1181" s="12">
        <v>4</v>
      </c>
      <c r="F1181" s="11" t="s">
        <v>388</v>
      </c>
      <c r="G1181" s="15">
        <v>132</v>
      </c>
      <c r="I1181" s="15">
        <f t="shared" si="64"/>
        <v>132</v>
      </c>
      <c r="J1181" s="12">
        <f t="shared" si="65"/>
        <v>4</v>
      </c>
      <c r="K1181" s="50">
        <f t="shared" si="66"/>
        <v>6</v>
      </c>
    </row>
    <row r="1182" spans="1:11" x14ac:dyDescent="0.3">
      <c r="A1182" s="10">
        <v>43626</v>
      </c>
      <c r="B1182" s="11" t="s">
        <v>1654</v>
      </c>
      <c r="C1182" s="11" t="s">
        <v>432</v>
      </c>
      <c r="E1182" s="12">
        <v>3</v>
      </c>
      <c r="F1182" s="11" t="s">
        <v>388</v>
      </c>
      <c r="G1182" s="15">
        <v>99</v>
      </c>
      <c r="H1182" s="15">
        <v>60</v>
      </c>
      <c r="I1182" s="15">
        <f t="shared" si="64"/>
        <v>159</v>
      </c>
      <c r="J1182" s="12">
        <f t="shared" si="65"/>
        <v>3</v>
      </c>
      <c r="K1182" s="50">
        <f t="shared" si="66"/>
        <v>6</v>
      </c>
    </row>
    <row r="1183" spans="1:11" x14ac:dyDescent="0.3">
      <c r="A1183" s="10">
        <v>43626</v>
      </c>
      <c r="B1183" s="11" t="s">
        <v>109</v>
      </c>
      <c r="C1183" s="11" t="s">
        <v>476</v>
      </c>
      <c r="D1183" s="11">
        <v>68724</v>
      </c>
      <c r="E1183" s="12">
        <v>1</v>
      </c>
      <c r="F1183" s="53" t="str">
        <f>IF(ISBLANK($D1183),"",VLOOKUP($D1183,'Boarding Packages'!$A:$H,4,FALSE))</f>
        <v>In/Out Suite Prem (2)</v>
      </c>
      <c r="G1183" s="54">
        <f>IF(ISBLANK($D1183),0,E1183*VLOOKUP($D1183,'Boarding Packages'!$A:$H,8,FALSE))</f>
        <v>115</v>
      </c>
      <c r="H1183" s="15">
        <v>0</v>
      </c>
      <c r="I1183" s="15">
        <f>IF(ISBLANK(B1183),"",SUM(G1183:H1183))</f>
        <v>115</v>
      </c>
      <c r="J1183" s="12">
        <f t="shared" si="65"/>
        <v>2</v>
      </c>
      <c r="K1183" s="50">
        <f t="shared" si="66"/>
        <v>6</v>
      </c>
    </row>
    <row r="1184" spans="1:11" x14ac:dyDescent="0.3">
      <c r="A1184" s="10">
        <v>43626</v>
      </c>
      <c r="B1184" s="11" t="s">
        <v>1121</v>
      </c>
      <c r="C1184" s="11" t="s">
        <v>878</v>
      </c>
      <c r="D1184" s="11">
        <v>73270</v>
      </c>
      <c r="E1184" s="12">
        <v>4</v>
      </c>
      <c r="F1184" s="53" t="str">
        <f>IF(ISBLANK($D1184),"",VLOOKUP($D1184,'Boarding Packages'!$A:$H,4,FALSE))</f>
        <v>Std Suite Prem</v>
      </c>
      <c r="G1184" s="54">
        <f>IF(ISBLANK($D1184),0,E1184*VLOOKUP($D1184,'Boarding Packages'!$A:$H,8,FALSE))</f>
        <v>204</v>
      </c>
      <c r="H1184" s="15">
        <v>0</v>
      </c>
      <c r="I1184" s="15">
        <f>IF(ISBLANK(B1184),"",SUM(G1184:H1184))</f>
        <v>204</v>
      </c>
      <c r="J1184" s="12">
        <f>IF(ISBLANK(B1184),"",E1184*(IF(LEFT(RIGHT(F1184,2),1)="2",2,IF(LEFT(RIGHT(F1184,2),1)="3",3,IF(LEFT(RIGHT(F1184,2),1)="4",4,1)))))</f>
        <v>4</v>
      </c>
      <c r="K1184" s="50">
        <f t="shared" si="66"/>
        <v>6</v>
      </c>
    </row>
    <row r="1185" spans="1:11" x14ac:dyDescent="0.3">
      <c r="A1185" s="55">
        <v>43626</v>
      </c>
      <c r="B1185" s="56" t="s">
        <v>1121</v>
      </c>
      <c r="C1185" s="56" t="s">
        <v>878</v>
      </c>
      <c r="D1185" s="56">
        <v>77753</v>
      </c>
      <c r="E1185" s="57">
        <v>3</v>
      </c>
      <c r="F1185" s="61" t="str">
        <f>IF(ISBLANK($D1185),"",VLOOKUP($D1185,'Boarding Packages'!$A:$H,4,FALSE))</f>
        <v>Std Suite Prem</v>
      </c>
      <c r="G1185" s="62">
        <f>IF(ISBLANK($D1185),0,E1185*VLOOKUP($D1185,'Boarding Packages'!$A:$H,8,FALSE))</f>
        <v>153</v>
      </c>
      <c r="H1185" s="59">
        <v>0</v>
      </c>
      <c r="I1185" s="59">
        <f>IF(ISBLANK(B1185),"",SUM(G1185:H1185))</f>
        <v>153</v>
      </c>
      <c r="J1185" s="57">
        <f>IF(ISBLANK(B1185),"",E1185*(IF(LEFT(RIGHT(F1185,2),1)="2",2,IF(LEFT(RIGHT(F1185,2),1)="3",3,IF(LEFT(RIGHT(F1185,2),1)="4",4,1)))))</f>
        <v>3</v>
      </c>
      <c r="K1185" s="50">
        <f t="shared" si="66"/>
        <v>6</v>
      </c>
    </row>
    <row r="1186" spans="1:11" x14ac:dyDescent="0.3">
      <c r="A1186" s="10">
        <v>43627</v>
      </c>
      <c r="B1186" s="11" t="s">
        <v>917</v>
      </c>
      <c r="C1186" s="11" t="s">
        <v>702</v>
      </c>
      <c r="E1186" s="12">
        <v>5</v>
      </c>
      <c r="F1186" s="11" t="s">
        <v>388</v>
      </c>
      <c r="G1186" s="15">
        <v>165</v>
      </c>
      <c r="H1186" s="15">
        <v>120</v>
      </c>
      <c r="I1186" s="15">
        <f t="shared" ref="I1186:I1245" si="67">IF(ISBLANK(B1186),"",SUM(G1186:H1186))</f>
        <v>285</v>
      </c>
      <c r="J1186" s="12">
        <f t="shared" si="65"/>
        <v>5</v>
      </c>
      <c r="K1186" s="50">
        <f t="shared" si="66"/>
        <v>6</v>
      </c>
    </row>
    <row r="1187" spans="1:11" x14ac:dyDescent="0.3">
      <c r="A1187" s="10">
        <v>43627</v>
      </c>
      <c r="B1187" s="11" t="s">
        <v>284</v>
      </c>
      <c r="C1187" s="11" t="s">
        <v>1655</v>
      </c>
      <c r="D1187" s="11">
        <v>69711</v>
      </c>
      <c r="E1187" s="12">
        <v>7</v>
      </c>
      <c r="F1187" s="53" t="str">
        <f>IF(ISBLANK($D1187),"",VLOOKUP($D1187,'Boarding Packages'!$A:$H,4,FALSE))</f>
        <v>Std Suite Prem</v>
      </c>
      <c r="G1187" s="54">
        <f>IF(ISBLANK($D1187),0,E1187*VLOOKUP($D1187,'Boarding Packages'!$A:$H,8,FALSE))</f>
        <v>357</v>
      </c>
      <c r="H1187" s="15">
        <v>0</v>
      </c>
      <c r="I1187" s="15">
        <f>IF(ISBLANK(B1187),"",SUM(G1187:H1187))</f>
        <v>357</v>
      </c>
      <c r="J1187" s="12">
        <f t="shared" si="65"/>
        <v>7</v>
      </c>
      <c r="K1187" s="50">
        <f t="shared" si="66"/>
        <v>6</v>
      </c>
    </row>
    <row r="1188" spans="1:11" x14ac:dyDescent="0.3">
      <c r="A1188" s="10">
        <v>43627</v>
      </c>
      <c r="B1188" s="11" t="s">
        <v>284</v>
      </c>
      <c r="C1188" s="11" t="s">
        <v>1655</v>
      </c>
      <c r="D1188" s="11">
        <v>77858</v>
      </c>
      <c r="E1188" s="12">
        <v>11</v>
      </c>
      <c r="F1188" s="53" t="str">
        <f>IF(ISBLANK($D1188),"",VLOOKUP($D1188,'Boarding Packages'!$A:$H,4,FALSE))</f>
        <v>Std Suite Prem</v>
      </c>
      <c r="G1188" s="54">
        <f>IF(ISBLANK($D1188),0,E1188*VLOOKUP($D1188,'Boarding Packages'!$A:$H,8,FALSE))</f>
        <v>561</v>
      </c>
      <c r="H1188" s="15">
        <v>245</v>
      </c>
      <c r="I1188" s="15">
        <f>IF(ISBLANK(B1188),"",SUM(G1188:H1188))</f>
        <v>806</v>
      </c>
      <c r="J1188" s="12">
        <f>IF(ISBLANK(B1188),"",E1188*(IF(LEFT(RIGHT(F1188,2),1)="2",2,IF(LEFT(RIGHT(F1188,2),1)="3",3,IF(LEFT(RIGHT(F1188,2),1)="4",4,1)))))</f>
        <v>11</v>
      </c>
      <c r="K1188" s="50">
        <f t="shared" si="66"/>
        <v>6</v>
      </c>
    </row>
    <row r="1189" spans="1:11" x14ac:dyDescent="0.3">
      <c r="A1189" s="10">
        <v>43627</v>
      </c>
      <c r="B1189" s="11" t="s">
        <v>427</v>
      </c>
      <c r="C1189" s="11" t="s">
        <v>1313</v>
      </c>
      <c r="E1189" s="12">
        <v>1</v>
      </c>
      <c r="F1189" s="11" t="s">
        <v>388</v>
      </c>
      <c r="G1189" s="15">
        <v>33</v>
      </c>
      <c r="H1189" s="15">
        <v>40</v>
      </c>
      <c r="I1189" s="15">
        <f t="shared" si="67"/>
        <v>73</v>
      </c>
      <c r="J1189" s="12">
        <f t="shared" si="65"/>
        <v>1</v>
      </c>
      <c r="K1189" s="50">
        <f t="shared" si="66"/>
        <v>6</v>
      </c>
    </row>
    <row r="1190" spans="1:11" x14ac:dyDescent="0.3">
      <c r="A1190" s="10">
        <v>43627</v>
      </c>
      <c r="B1190" s="11" t="s">
        <v>449</v>
      </c>
      <c r="C1190" s="11" t="s">
        <v>450</v>
      </c>
      <c r="D1190" s="11">
        <v>75151</v>
      </c>
      <c r="E1190" s="12">
        <v>2</v>
      </c>
      <c r="F1190" s="53" t="str">
        <f>IF(ISBLANK($D1190),"",VLOOKUP($D1190,'Boarding Packages'!$A:$H,4,FALSE))</f>
        <v>Std Suite Prem</v>
      </c>
      <c r="G1190" s="54">
        <f>IF(ISBLANK($D1190),0,E1190*VLOOKUP($D1190,'Boarding Packages'!$A:$H,8,FALSE))</f>
        <v>106</v>
      </c>
      <c r="H1190" s="15">
        <v>0</v>
      </c>
      <c r="I1190" s="15">
        <f t="shared" ref="I1190:I1195" si="68">IF(ISBLANK(B1190),"",SUM(G1190:H1190))</f>
        <v>106</v>
      </c>
      <c r="J1190" s="12">
        <f t="shared" si="65"/>
        <v>2</v>
      </c>
      <c r="K1190" s="50">
        <f t="shared" si="66"/>
        <v>6</v>
      </c>
    </row>
    <row r="1191" spans="1:11" x14ac:dyDescent="0.3">
      <c r="A1191" s="10">
        <v>43627</v>
      </c>
      <c r="B1191" s="11" t="s">
        <v>449</v>
      </c>
      <c r="C1191" s="11" t="s">
        <v>450</v>
      </c>
      <c r="D1191" s="11">
        <v>78019</v>
      </c>
      <c r="E1191" s="12">
        <v>2</v>
      </c>
      <c r="F1191" s="53" t="str">
        <f>IF(ISBLANK($D1191),"",VLOOKUP($D1191,'Boarding Packages'!$A:$H,4,FALSE))</f>
        <v>Std Suite Prem</v>
      </c>
      <c r="G1191" s="54">
        <f>IF(ISBLANK($D1191),0,E1191*VLOOKUP($D1191,'Boarding Packages'!$A:$H,8,FALSE))</f>
        <v>106</v>
      </c>
      <c r="H1191" s="15">
        <v>0</v>
      </c>
      <c r="I1191" s="15">
        <f t="shared" si="68"/>
        <v>106</v>
      </c>
      <c r="J1191" s="12">
        <f>IF(ISBLANK(B1191),"",E1191*(IF(LEFT(RIGHT(F1191,2),1)="2",2,IF(LEFT(RIGHT(F1191,2),1)="3",3,IF(LEFT(RIGHT(F1191,2),1)="4",4,1)))))</f>
        <v>2</v>
      </c>
      <c r="K1191" s="50">
        <f t="shared" si="66"/>
        <v>6</v>
      </c>
    </row>
    <row r="1192" spans="1:11" x14ac:dyDescent="0.3">
      <c r="A1192" s="10">
        <v>43627</v>
      </c>
      <c r="B1192" s="11" t="s">
        <v>270</v>
      </c>
      <c r="C1192" s="11" t="s">
        <v>455</v>
      </c>
      <c r="D1192" s="11">
        <v>68758</v>
      </c>
      <c r="E1192" s="12">
        <v>1</v>
      </c>
      <c r="F1192" s="53" t="str">
        <f>IF(ISBLANK($D1192),"",VLOOKUP($D1192,'Boarding Packages'!$A:$H,4,FALSE))</f>
        <v>Std Suite Prem</v>
      </c>
      <c r="G1192" s="54">
        <f>IF(ISBLANK($D1192),0,E1192*VLOOKUP($D1192,'Boarding Packages'!$A:$H,8,FALSE))</f>
        <v>48</v>
      </c>
      <c r="H1192" s="15">
        <v>0</v>
      </c>
      <c r="I1192" s="15">
        <f t="shared" si="68"/>
        <v>48</v>
      </c>
      <c r="J1192" s="12">
        <f>IF(ISBLANK(B1192),"",E1192*(IF(LEFT(RIGHT(F1192,2),1)="2",2,IF(LEFT(RIGHT(F1192,2),1)="3",3,IF(LEFT(RIGHT(F1192,2),1)="4",4,1)))))</f>
        <v>1</v>
      </c>
      <c r="K1192" s="50">
        <f t="shared" si="66"/>
        <v>6</v>
      </c>
    </row>
    <row r="1193" spans="1:11" x14ac:dyDescent="0.3">
      <c r="A1193" s="10">
        <v>43627</v>
      </c>
      <c r="B1193" s="11" t="s">
        <v>270</v>
      </c>
      <c r="C1193" s="11" t="s">
        <v>455</v>
      </c>
      <c r="D1193" s="11">
        <v>75755</v>
      </c>
      <c r="E1193" s="12">
        <v>11</v>
      </c>
      <c r="F1193" s="53" t="str">
        <f>IF(ISBLANK($D1193),"",VLOOKUP($D1193,'Boarding Packages'!$A:$H,4,FALSE))</f>
        <v>Std Suite Prem</v>
      </c>
      <c r="G1193" s="54">
        <f>IF(ISBLANK($D1193),0,E1193*VLOOKUP($D1193,'Boarding Packages'!$A:$H,8,FALSE))</f>
        <v>561</v>
      </c>
      <c r="H1193" s="15">
        <v>0</v>
      </c>
      <c r="I1193" s="15">
        <f t="shared" si="68"/>
        <v>561</v>
      </c>
      <c r="J1193" s="12">
        <f>IF(ISBLANK(B1193),"",E1193*(IF(LEFT(RIGHT(F1193,2),1)="2",2,IF(LEFT(RIGHT(F1193,2),1)="3",3,IF(LEFT(RIGHT(F1193,2),1)="4",4,1)))))</f>
        <v>11</v>
      </c>
      <c r="K1193" s="50">
        <f t="shared" si="66"/>
        <v>6</v>
      </c>
    </row>
    <row r="1194" spans="1:11" x14ac:dyDescent="0.3">
      <c r="A1194" s="55">
        <v>43627</v>
      </c>
      <c r="B1194" s="56" t="s">
        <v>1658</v>
      </c>
      <c r="C1194" s="56" t="s">
        <v>498</v>
      </c>
      <c r="D1194" s="56">
        <v>70340</v>
      </c>
      <c r="E1194" s="57">
        <v>4</v>
      </c>
      <c r="F1194" s="61" t="str">
        <f>IF(ISBLANK($D1194),"",VLOOKUP($D1194,'Boarding Packages'!$A:$H,4,FALSE))</f>
        <v>XL Suite Prem</v>
      </c>
      <c r="G1194" s="62">
        <f>IF(ISBLANK($D1194),0,E1194*VLOOKUP($D1194,'Boarding Packages'!$A:$H,8,FALSE))</f>
        <v>224</v>
      </c>
      <c r="H1194" s="59">
        <v>0</v>
      </c>
      <c r="I1194" s="59">
        <f t="shared" si="68"/>
        <v>224</v>
      </c>
      <c r="J1194" s="57">
        <f>IF(ISBLANK(B1194),"",E1194*(IF(LEFT(RIGHT(F1194,2),1)="2",2,IF(LEFT(RIGHT(F1194,2),1)="3",3,IF(LEFT(RIGHT(F1194,2),1)="4",4,1)))))</f>
        <v>4</v>
      </c>
      <c r="K1194" s="50">
        <f t="shared" si="66"/>
        <v>6</v>
      </c>
    </row>
    <row r="1195" spans="1:11" x14ac:dyDescent="0.3">
      <c r="A1195" s="10">
        <v>43628</v>
      </c>
      <c r="B1195" s="11" t="s">
        <v>156</v>
      </c>
      <c r="C1195" s="11" t="s">
        <v>479</v>
      </c>
      <c r="D1195" s="11">
        <v>77030</v>
      </c>
      <c r="E1195" s="12">
        <v>14</v>
      </c>
      <c r="F1195" s="53" t="str">
        <f>IF(ISBLANK($D1195),"",VLOOKUP($D1195,'Boarding Packages'!$A:$H,4,FALSE))</f>
        <v>Std Suite Prem</v>
      </c>
      <c r="G1195" s="54">
        <f>IF(ISBLANK($D1195),0,E1195*VLOOKUP($D1195,'Boarding Packages'!$A:$H,8,FALSE))</f>
        <v>714</v>
      </c>
      <c r="H1195" s="15">
        <v>0</v>
      </c>
      <c r="I1195" s="15">
        <f t="shared" si="68"/>
        <v>714</v>
      </c>
      <c r="J1195" s="12">
        <f>IF(ISBLANK(B1195),"",E1195*(IF(LEFT(RIGHT(F1195,2),1)="2",2,IF(LEFT(RIGHT(F1195,2),1)="3",3,IF(LEFT(RIGHT(F1195,2),1)="4",4,1)))))</f>
        <v>14</v>
      </c>
      <c r="K1195" s="50">
        <f t="shared" si="66"/>
        <v>6</v>
      </c>
    </row>
    <row r="1196" spans="1:11" x14ac:dyDescent="0.3">
      <c r="A1196" s="55">
        <v>43628</v>
      </c>
      <c r="B1196" s="56" t="s">
        <v>156</v>
      </c>
      <c r="C1196" s="56" t="s">
        <v>479</v>
      </c>
      <c r="D1196" s="56"/>
      <c r="E1196" s="57">
        <v>4</v>
      </c>
      <c r="F1196" s="56" t="s">
        <v>388</v>
      </c>
      <c r="G1196" s="59">
        <v>132</v>
      </c>
      <c r="H1196" s="59">
        <v>80</v>
      </c>
      <c r="I1196" s="59">
        <f t="shared" si="67"/>
        <v>212</v>
      </c>
      <c r="J1196" s="57">
        <f t="shared" si="65"/>
        <v>4</v>
      </c>
      <c r="K1196" s="50">
        <f t="shared" si="66"/>
        <v>6</v>
      </c>
    </row>
    <row r="1197" spans="1:11" x14ac:dyDescent="0.3">
      <c r="A1197" s="10">
        <v>43629</v>
      </c>
      <c r="B1197" s="11" t="s">
        <v>1272</v>
      </c>
      <c r="C1197" s="11" t="s">
        <v>463</v>
      </c>
      <c r="E1197" s="12">
        <v>2</v>
      </c>
      <c r="F1197" s="11" t="s">
        <v>388</v>
      </c>
      <c r="G1197" s="15">
        <v>66</v>
      </c>
      <c r="H1197" s="15">
        <v>20</v>
      </c>
      <c r="I1197" s="15">
        <f t="shared" si="67"/>
        <v>86</v>
      </c>
      <c r="J1197" s="12">
        <f t="shared" si="65"/>
        <v>2</v>
      </c>
      <c r="K1197" s="50">
        <f t="shared" si="66"/>
        <v>6</v>
      </c>
    </row>
    <row r="1198" spans="1:11" x14ac:dyDescent="0.3">
      <c r="A1198" s="55">
        <v>43629</v>
      </c>
      <c r="B1198" s="56" t="s">
        <v>1182</v>
      </c>
      <c r="C1198" s="56" t="s">
        <v>1183</v>
      </c>
      <c r="D1198" s="56"/>
      <c r="E1198" s="57">
        <v>2</v>
      </c>
      <c r="F1198" s="56" t="s">
        <v>388</v>
      </c>
      <c r="G1198" s="59">
        <v>66</v>
      </c>
      <c r="H1198" s="59">
        <v>60</v>
      </c>
      <c r="I1198" s="59">
        <f t="shared" si="67"/>
        <v>126</v>
      </c>
      <c r="J1198" s="57">
        <f t="shared" si="65"/>
        <v>2</v>
      </c>
      <c r="K1198" s="50">
        <f t="shared" si="66"/>
        <v>6</v>
      </c>
    </row>
    <row r="1199" spans="1:11" x14ac:dyDescent="0.3">
      <c r="A1199" s="10">
        <v>43630</v>
      </c>
      <c r="B1199" s="11" t="s">
        <v>1664</v>
      </c>
      <c r="C1199" s="11" t="s">
        <v>520</v>
      </c>
      <c r="D1199" s="11">
        <v>78008</v>
      </c>
      <c r="E1199" s="12">
        <v>7</v>
      </c>
      <c r="F1199" s="53" t="str">
        <f>IF(ISBLANK($D1199),"",VLOOKUP($D1199,'Boarding Packages'!$A:$H,4,FALSE))</f>
        <v>Std Suite Prem</v>
      </c>
      <c r="G1199" s="54">
        <f>IF(ISBLANK($D1199),0,E1199*VLOOKUP($D1199,'Boarding Packages'!$A:$H,8,FALSE))</f>
        <v>371</v>
      </c>
      <c r="H1199" s="15">
        <v>0</v>
      </c>
      <c r="I1199" s="15">
        <f>IF(ISBLANK(B1199),"",SUM(G1199:H1199))</f>
        <v>371</v>
      </c>
      <c r="J1199" s="12">
        <f t="shared" si="65"/>
        <v>7</v>
      </c>
      <c r="K1199" s="50">
        <f t="shared" si="66"/>
        <v>6</v>
      </c>
    </row>
    <row r="1200" spans="1:11" x14ac:dyDescent="0.3">
      <c r="A1200" s="10">
        <v>43630</v>
      </c>
      <c r="B1200" s="11" t="s">
        <v>109</v>
      </c>
      <c r="C1200" s="11" t="s">
        <v>476</v>
      </c>
      <c r="D1200" s="11">
        <v>68724</v>
      </c>
      <c r="E1200" s="12">
        <v>2</v>
      </c>
      <c r="F1200" s="53" t="str">
        <f>IF(ISBLANK($D1200),"",VLOOKUP($D1200,'Boarding Packages'!$A:$H,4,FALSE))</f>
        <v>In/Out Suite Prem (2)</v>
      </c>
      <c r="G1200" s="54">
        <f>IF(ISBLANK($D1200),0,E1200*VLOOKUP($D1200,'Boarding Packages'!$A:$H,8,FALSE))</f>
        <v>230</v>
      </c>
      <c r="H1200" s="15">
        <v>0</v>
      </c>
      <c r="I1200" s="15">
        <f>IF(ISBLANK(B1200),"",SUM(G1200:H1200))</f>
        <v>230</v>
      </c>
      <c r="J1200" s="12">
        <f t="shared" si="65"/>
        <v>4</v>
      </c>
      <c r="K1200" s="50">
        <f t="shared" si="66"/>
        <v>6</v>
      </c>
    </row>
    <row r="1201" spans="1:13" x14ac:dyDescent="0.3">
      <c r="A1201" s="10">
        <v>43630</v>
      </c>
      <c r="B1201" s="11" t="s">
        <v>1665</v>
      </c>
      <c r="C1201" s="11" t="s">
        <v>735</v>
      </c>
      <c r="E1201" s="12">
        <v>1</v>
      </c>
      <c r="F1201" s="11" t="s">
        <v>388</v>
      </c>
      <c r="G1201" s="15">
        <v>33</v>
      </c>
      <c r="H1201" s="15">
        <v>40</v>
      </c>
      <c r="I1201" s="15">
        <f t="shared" si="67"/>
        <v>73</v>
      </c>
      <c r="J1201" s="12">
        <f t="shared" si="65"/>
        <v>1</v>
      </c>
      <c r="K1201" s="50">
        <f t="shared" si="66"/>
        <v>6</v>
      </c>
    </row>
    <row r="1202" spans="1:13" x14ac:dyDescent="0.3">
      <c r="A1202" s="10">
        <v>43630</v>
      </c>
      <c r="B1202" s="11" t="s">
        <v>282</v>
      </c>
      <c r="C1202" s="11" t="s">
        <v>735</v>
      </c>
      <c r="E1202" s="12">
        <v>4</v>
      </c>
      <c r="F1202" s="11" t="s">
        <v>388</v>
      </c>
      <c r="G1202" s="15">
        <v>132</v>
      </c>
      <c r="H1202" s="15">
        <v>80</v>
      </c>
      <c r="I1202" s="15">
        <f t="shared" si="67"/>
        <v>212</v>
      </c>
      <c r="J1202" s="12">
        <f t="shared" si="65"/>
        <v>4</v>
      </c>
      <c r="K1202" s="50">
        <f t="shared" si="66"/>
        <v>6</v>
      </c>
    </row>
    <row r="1203" spans="1:13" x14ac:dyDescent="0.3">
      <c r="A1203" s="10">
        <v>43630</v>
      </c>
      <c r="B1203" s="11" t="s">
        <v>282</v>
      </c>
      <c r="C1203" s="11" t="s">
        <v>735</v>
      </c>
      <c r="D1203" s="11">
        <v>67508</v>
      </c>
      <c r="E1203" s="12">
        <v>2</v>
      </c>
      <c r="F1203" s="53" t="str">
        <f>IF(ISBLANK($D1203),"",VLOOKUP($D1203,'Boarding Packages'!$A:$H,4,FALSE))</f>
        <v>Std Suite Prem</v>
      </c>
      <c r="G1203" s="54">
        <f>IF(ISBLANK($D1203),0,E1203*VLOOKUP($D1203,'Boarding Packages'!$A:$H,8,FALSE))</f>
        <v>100</v>
      </c>
      <c r="H1203" s="15">
        <v>0</v>
      </c>
      <c r="I1203" s="15">
        <f>IF(ISBLANK(B1203),"",SUM(G1203:H1203))</f>
        <v>100</v>
      </c>
      <c r="J1203" s="12">
        <f>IF(ISBLANK(B1203),"",E1203*(IF(LEFT(RIGHT(F1203,2),1)="2",2,IF(LEFT(RIGHT(F1203,2),1)="3",3,IF(LEFT(RIGHT(F1203,2),1)="4",4,1)))))</f>
        <v>2</v>
      </c>
      <c r="K1203" s="50">
        <f t="shared" si="66"/>
        <v>6</v>
      </c>
    </row>
    <row r="1204" spans="1:13" x14ac:dyDescent="0.3">
      <c r="A1204" s="55">
        <v>43630</v>
      </c>
      <c r="B1204" s="56" t="s">
        <v>1345</v>
      </c>
      <c r="C1204" s="56" t="s">
        <v>588</v>
      </c>
      <c r="D1204" s="56"/>
      <c r="E1204" s="57">
        <v>1</v>
      </c>
      <c r="F1204" s="56" t="s">
        <v>393</v>
      </c>
      <c r="G1204" s="59">
        <v>42</v>
      </c>
      <c r="H1204" s="59">
        <v>40</v>
      </c>
      <c r="I1204" s="59">
        <f t="shared" si="67"/>
        <v>82</v>
      </c>
      <c r="J1204" s="57">
        <f t="shared" si="65"/>
        <v>1</v>
      </c>
      <c r="K1204" s="50">
        <f t="shared" si="66"/>
        <v>6</v>
      </c>
    </row>
    <row r="1205" spans="1:13" ht="14.25" customHeight="1" x14ac:dyDescent="0.4">
      <c r="A1205" s="10">
        <v>43631</v>
      </c>
      <c r="B1205" s="11" t="s">
        <v>258</v>
      </c>
      <c r="C1205" s="11" t="s">
        <v>597</v>
      </c>
      <c r="D1205" s="11">
        <v>76556</v>
      </c>
      <c r="E1205" s="12">
        <v>1</v>
      </c>
      <c r="F1205" s="53" t="str">
        <f>IF(ISBLANK($D1205),"",VLOOKUP($D1205,'Boarding Packages'!$A:$H,4,FALSE))</f>
        <v>XL Suite Prem (2)</v>
      </c>
      <c r="G1205" s="54">
        <f>IF(ISBLANK($D1205),0,E1205*VLOOKUP($D1205,'Boarding Packages'!$A:$H,8,FALSE))</f>
        <v>109</v>
      </c>
      <c r="H1205" s="15">
        <v>0</v>
      </c>
      <c r="I1205" s="15">
        <f>IF(ISBLANK(B1205),"",SUM(G1205:H1205))</f>
        <v>109</v>
      </c>
      <c r="J1205" s="12">
        <f t="shared" si="65"/>
        <v>2</v>
      </c>
      <c r="K1205" s="50">
        <f t="shared" si="66"/>
        <v>6</v>
      </c>
      <c r="M1205" s="124"/>
    </row>
    <row r="1206" spans="1:13" x14ac:dyDescent="0.3">
      <c r="A1206" s="10">
        <v>43631</v>
      </c>
      <c r="B1206" s="11" t="s">
        <v>1669</v>
      </c>
      <c r="C1206" s="11" t="s">
        <v>1670</v>
      </c>
      <c r="E1206" s="12">
        <v>1</v>
      </c>
      <c r="F1206" s="11" t="s">
        <v>388</v>
      </c>
      <c r="G1206" s="15">
        <v>33</v>
      </c>
      <c r="H1206" s="15">
        <v>20</v>
      </c>
      <c r="I1206" s="15">
        <f t="shared" si="67"/>
        <v>53</v>
      </c>
      <c r="J1206" s="12">
        <f t="shared" si="65"/>
        <v>1</v>
      </c>
      <c r="K1206" s="50">
        <f t="shared" si="66"/>
        <v>6</v>
      </c>
    </row>
    <row r="1207" spans="1:13" x14ac:dyDescent="0.3">
      <c r="A1207" s="10">
        <v>43631</v>
      </c>
      <c r="B1207" s="11" t="s">
        <v>256</v>
      </c>
      <c r="C1207" s="11" t="s">
        <v>1067</v>
      </c>
      <c r="D1207" s="11">
        <v>65055</v>
      </c>
      <c r="E1207" s="12">
        <v>3</v>
      </c>
      <c r="F1207" s="53" t="str">
        <f>IF(ISBLANK($D1207),"",VLOOKUP($D1207,'Boarding Packages'!$A:$H,4,FALSE))</f>
        <v>Std Suite Prem</v>
      </c>
      <c r="G1207" s="54">
        <f>IF(ISBLANK($D1207),0,E1207*VLOOKUP($D1207,'Boarding Packages'!$A:$H,8,FALSE))</f>
        <v>150</v>
      </c>
      <c r="H1207" s="15">
        <v>0</v>
      </c>
      <c r="I1207" s="15">
        <f>IF(ISBLANK(B1207),"",SUM(G1207:H1207))</f>
        <v>150</v>
      </c>
      <c r="J1207" s="12">
        <f>IF(ISBLANK(B1207),"",E1207*(IF(LEFT(RIGHT(F1207,2),1)="2",2,IF(LEFT(RIGHT(F1207,2),1)="3",3,IF(LEFT(RIGHT(F1207,2),1)="4",4,1)))))</f>
        <v>3</v>
      </c>
      <c r="K1207" s="50">
        <f t="shared" si="66"/>
        <v>6</v>
      </c>
    </row>
    <row r="1208" spans="1:13" x14ac:dyDescent="0.3">
      <c r="A1208" s="10">
        <v>43631</v>
      </c>
      <c r="B1208" s="11" t="s">
        <v>256</v>
      </c>
      <c r="C1208" s="11" t="s">
        <v>1067</v>
      </c>
      <c r="D1208" s="11">
        <v>78132</v>
      </c>
      <c r="E1208" s="12">
        <v>3</v>
      </c>
      <c r="F1208" s="53" t="str">
        <f>IF(ISBLANK($D1208),"",VLOOKUP($D1208,'Boarding Packages'!$A:$H,4,FALSE))</f>
        <v>Std Suite Prem</v>
      </c>
      <c r="G1208" s="54">
        <f>IF(ISBLANK($D1208),0,E1208*VLOOKUP($D1208,'Boarding Packages'!$A:$H,8,FALSE))</f>
        <v>159</v>
      </c>
      <c r="H1208" s="15">
        <v>0</v>
      </c>
      <c r="I1208" s="15">
        <f>IF(ISBLANK(B1208),"",SUM(G1208:H1208))</f>
        <v>159</v>
      </c>
      <c r="J1208" s="12">
        <f>IF(ISBLANK(B1208),"",E1208*(IF(LEFT(RIGHT(F1208,2),1)="2",2,IF(LEFT(RIGHT(F1208,2),1)="3",3,IF(LEFT(RIGHT(F1208,2),1)="4",4,1)))))</f>
        <v>3</v>
      </c>
      <c r="K1208" s="50">
        <f t="shared" si="66"/>
        <v>6</v>
      </c>
    </row>
    <row r="1209" spans="1:13" x14ac:dyDescent="0.3">
      <c r="A1209" s="10">
        <v>43631</v>
      </c>
      <c r="B1209" s="11" t="s">
        <v>1671</v>
      </c>
      <c r="C1209" s="11" t="s">
        <v>507</v>
      </c>
      <c r="E1209" s="12">
        <v>2</v>
      </c>
      <c r="F1209" s="11" t="s">
        <v>388</v>
      </c>
      <c r="G1209" s="15">
        <v>66</v>
      </c>
      <c r="H1209" s="15">
        <v>60</v>
      </c>
      <c r="I1209" s="15">
        <f t="shared" si="67"/>
        <v>126</v>
      </c>
      <c r="J1209" s="12">
        <f t="shared" si="65"/>
        <v>2</v>
      </c>
      <c r="K1209" s="50">
        <f t="shared" si="66"/>
        <v>6</v>
      </c>
    </row>
    <row r="1210" spans="1:13" x14ac:dyDescent="0.3">
      <c r="A1210" s="55">
        <v>43631</v>
      </c>
      <c r="B1210" s="56" t="s">
        <v>318</v>
      </c>
      <c r="C1210" s="56" t="s">
        <v>723</v>
      </c>
      <c r="D1210" s="56">
        <v>75193</v>
      </c>
      <c r="E1210" s="57">
        <v>2</v>
      </c>
      <c r="F1210" s="61" t="str">
        <f>IF(ISBLANK($D1210),"",VLOOKUP($D1210,'Boarding Packages'!$A:$H,4,FALSE))</f>
        <v>In/Out Suite Prem</v>
      </c>
      <c r="G1210" s="62">
        <f>IF(ISBLANK($D1210),0,E1210*VLOOKUP($D1210,'Boarding Packages'!$A:$H,8,FALSE))</f>
        <v>148</v>
      </c>
      <c r="H1210" s="59">
        <v>0</v>
      </c>
      <c r="I1210" s="59">
        <f>IF(ISBLANK(B1210),"",SUM(G1210:H1210))</f>
        <v>148</v>
      </c>
      <c r="J1210" s="57">
        <f>IF(ISBLANK(B1210),"",E1210*(IF(LEFT(RIGHT(F1210,2),1)="2",2,IF(LEFT(RIGHT(F1210,2),1)="3",3,IF(LEFT(RIGHT(F1210,2),1)="4",4,1)))))</f>
        <v>2</v>
      </c>
      <c r="K1210" s="50">
        <f t="shared" si="66"/>
        <v>6</v>
      </c>
    </row>
    <row r="1211" spans="1:13" x14ac:dyDescent="0.3">
      <c r="A1211" s="10">
        <v>43632</v>
      </c>
      <c r="B1211" s="11" t="s">
        <v>834</v>
      </c>
      <c r="C1211" s="11" t="s">
        <v>835</v>
      </c>
      <c r="E1211" s="12">
        <v>1</v>
      </c>
      <c r="F1211" s="11" t="s">
        <v>388</v>
      </c>
      <c r="G1211" s="15">
        <v>33</v>
      </c>
      <c r="H1211" s="15">
        <v>20</v>
      </c>
      <c r="I1211" s="15">
        <f t="shared" si="67"/>
        <v>53</v>
      </c>
      <c r="J1211" s="12">
        <f t="shared" si="65"/>
        <v>1</v>
      </c>
      <c r="K1211" s="50">
        <f t="shared" si="66"/>
        <v>6</v>
      </c>
    </row>
    <row r="1212" spans="1:13" x14ac:dyDescent="0.3">
      <c r="A1212" s="10">
        <v>43632</v>
      </c>
      <c r="B1212" s="11" t="s">
        <v>1580</v>
      </c>
      <c r="C1212" s="11" t="s">
        <v>1581</v>
      </c>
      <c r="E1212" s="12">
        <v>2</v>
      </c>
      <c r="F1212" s="11" t="s">
        <v>434</v>
      </c>
      <c r="G1212" s="15">
        <v>114</v>
      </c>
      <c r="H1212" s="15">
        <v>40</v>
      </c>
      <c r="I1212" s="15">
        <f t="shared" si="67"/>
        <v>154</v>
      </c>
      <c r="J1212" s="12">
        <f t="shared" si="65"/>
        <v>2</v>
      </c>
      <c r="K1212" s="50">
        <f t="shared" si="66"/>
        <v>6</v>
      </c>
    </row>
    <row r="1213" spans="1:13" x14ac:dyDescent="0.3">
      <c r="A1213" s="10">
        <v>43632</v>
      </c>
      <c r="B1213" s="11" t="s">
        <v>843</v>
      </c>
      <c r="C1213" s="11" t="s">
        <v>844</v>
      </c>
      <c r="E1213" s="12">
        <v>2</v>
      </c>
      <c r="F1213" s="11" t="s">
        <v>388</v>
      </c>
      <c r="G1213" s="15">
        <v>66</v>
      </c>
      <c r="H1213" s="15">
        <v>40</v>
      </c>
      <c r="I1213" s="15">
        <f t="shared" si="67"/>
        <v>106</v>
      </c>
      <c r="J1213" s="12">
        <f t="shared" si="65"/>
        <v>2</v>
      </c>
      <c r="K1213" s="50">
        <f t="shared" si="66"/>
        <v>6</v>
      </c>
    </row>
    <row r="1214" spans="1:13" x14ac:dyDescent="0.3">
      <c r="A1214" s="10">
        <v>43632</v>
      </c>
      <c r="B1214" s="11" t="s">
        <v>164</v>
      </c>
      <c r="C1214" s="11" t="s">
        <v>802</v>
      </c>
      <c r="D1214" s="11">
        <v>77907</v>
      </c>
      <c r="E1214" s="12">
        <v>10</v>
      </c>
      <c r="F1214" s="53" t="str">
        <f>IF(ISBLANK($D1214),"",VLOOKUP($D1214,'Boarding Packages'!$A:$H,4,FALSE))</f>
        <v>Std Suite Prem</v>
      </c>
      <c r="G1214" s="54">
        <f>IF(ISBLANK($D1214),0,E1214*VLOOKUP($D1214,'Boarding Packages'!$A:$H,8,FALSE))</f>
        <v>510</v>
      </c>
      <c r="H1214" s="15">
        <v>0</v>
      </c>
      <c r="I1214" s="15">
        <f>IF(ISBLANK(B1214),"",SUM(G1214:H1214))</f>
        <v>510</v>
      </c>
      <c r="J1214" s="12">
        <f t="shared" si="65"/>
        <v>10</v>
      </c>
      <c r="K1214" s="50">
        <f t="shared" si="66"/>
        <v>6</v>
      </c>
    </row>
    <row r="1215" spans="1:13" x14ac:dyDescent="0.3">
      <c r="A1215" s="10">
        <v>43632</v>
      </c>
      <c r="B1215" s="11" t="s">
        <v>459</v>
      </c>
      <c r="C1215" s="11" t="s">
        <v>460</v>
      </c>
      <c r="E1215" s="12">
        <v>1</v>
      </c>
      <c r="F1215" s="11" t="s">
        <v>393</v>
      </c>
      <c r="G1215" s="15">
        <v>42</v>
      </c>
      <c r="H1215" s="15">
        <v>20</v>
      </c>
      <c r="I1215" s="15">
        <f t="shared" si="67"/>
        <v>62</v>
      </c>
      <c r="J1215" s="12">
        <f t="shared" si="65"/>
        <v>1</v>
      </c>
      <c r="K1215" s="50">
        <f t="shared" si="66"/>
        <v>6</v>
      </c>
    </row>
    <row r="1216" spans="1:13" x14ac:dyDescent="0.3">
      <c r="A1216" s="10">
        <v>43632</v>
      </c>
      <c r="B1216" s="11" t="s">
        <v>1674</v>
      </c>
      <c r="C1216" s="11" t="s">
        <v>1675</v>
      </c>
      <c r="D1216" s="11">
        <v>78155</v>
      </c>
      <c r="E1216" s="12">
        <v>7</v>
      </c>
      <c r="F1216" s="53" t="str">
        <f>IF(ISBLANK($D1216),"",VLOOKUP($D1216,'Boarding Packages'!$A:$H,4,FALSE))</f>
        <v>XL Suite Prem</v>
      </c>
      <c r="G1216" s="54">
        <f>IF(ISBLANK($D1216),0,E1216*VLOOKUP($D1216,'Boarding Packages'!$A:$H,8,FALSE))</f>
        <v>434</v>
      </c>
      <c r="H1216" s="15">
        <v>0</v>
      </c>
      <c r="I1216" s="15">
        <f>IF(ISBLANK(B1216),"",SUM(G1216:H1216))</f>
        <v>434</v>
      </c>
      <c r="J1216" s="12">
        <f>IF(ISBLANK(B1216),"",E1216*(IF(LEFT(RIGHT(F1216,2),1)="2",2,IF(LEFT(RIGHT(F1216,2),1)="3",3,IF(LEFT(RIGHT(F1216,2),1)="4",4,1)))))</f>
        <v>7</v>
      </c>
      <c r="K1216" s="50">
        <f t="shared" si="66"/>
        <v>6</v>
      </c>
    </row>
    <row r="1217" spans="1:11" x14ac:dyDescent="0.3">
      <c r="A1217" s="10">
        <v>43632</v>
      </c>
      <c r="B1217" s="11" t="s">
        <v>1128</v>
      </c>
      <c r="C1217" s="11" t="s">
        <v>1129</v>
      </c>
      <c r="D1217" s="11">
        <v>72244</v>
      </c>
      <c r="E1217" s="12">
        <v>1</v>
      </c>
      <c r="F1217" s="53" t="str">
        <f>IF(ISBLANK($D1217),"",VLOOKUP($D1217,'Boarding Packages'!$A:$H,4,FALSE))</f>
        <v>XL Suite Prem</v>
      </c>
      <c r="G1217" s="54">
        <f>IF(ISBLANK($D1217),0,E1217*VLOOKUP($D1217,'Boarding Packages'!$A:$H,8,FALSE))</f>
        <v>62</v>
      </c>
      <c r="H1217" s="15">
        <v>0</v>
      </c>
      <c r="I1217" s="15">
        <f>IF(ISBLANK(B1217),"",SUM(G1217:H1217))</f>
        <v>62</v>
      </c>
      <c r="J1217" s="12">
        <f>IF(ISBLANK(B1217),"",E1217*(IF(LEFT(RIGHT(F1217,2),1)="2",2,IF(LEFT(RIGHT(F1217,2),1)="3",3,IF(LEFT(RIGHT(F1217,2),1)="4",4,1)))))</f>
        <v>1</v>
      </c>
      <c r="K1217" s="50">
        <f t="shared" si="66"/>
        <v>6</v>
      </c>
    </row>
    <row r="1218" spans="1:11" x14ac:dyDescent="0.3">
      <c r="A1218" s="10">
        <v>43632</v>
      </c>
      <c r="B1218" s="11" t="s">
        <v>175</v>
      </c>
      <c r="C1218" s="11" t="s">
        <v>433</v>
      </c>
      <c r="E1218" s="12">
        <v>1</v>
      </c>
      <c r="F1218" s="11" t="s">
        <v>434</v>
      </c>
      <c r="G1218" s="15">
        <v>57</v>
      </c>
      <c r="H1218" s="15">
        <v>40</v>
      </c>
      <c r="I1218" s="15">
        <f t="shared" si="67"/>
        <v>97</v>
      </c>
      <c r="J1218" s="12">
        <f t="shared" ref="J1218:J1279" si="69">IF(ISBLANK(B1218),"",E1218*(IF(LEFT(RIGHT(F1218,2),1)="2",2,IF(LEFT(RIGHT(F1218,2),1)="3",3,IF(LEFT(RIGHT(F1218,2),1)="4",4,1)))))</f>
        <v>1</v>
      </c>
      <c r="K1218" s="50">
        <f t="shared" si="66"/>
        <v>6</v>
      </c>
    </row>
    <row r="1219" spans="1:11" x14ac:dyDescent="0.3">
      <c r="A1219" s="10">
        <v>43632</v>
      </c>
      <c r="B1219" s="11" t="s">
        <v>462</v>
      </c>
      <c r="C1219" s="11" t="s">
        <v>463</v>
      </c>
      <c r="E1219" s="12">
        <v>6</v>
      </c>
      <c r="F1219" s="11" t="s">
        <v>434</v>
      </c>
      <c r="G1219" s="15">
        <v>342</v>
      </c>
      <c r="I1219" s="15">
        <f t="shared" si="67"/>
        <v>342</v>
      </c>
      <c r="J1219" s="12">
        <f t="shared" si="69"/>
        <v>6</v>
      </c>
      <c r="K1219" s="50">
        <f t="shared" ref="K1219:K1282" si="70">IF(A1219= "",0,MONTH(A1219))</f>
        <v>6</v>
      </c>
    </row>
    <row r="1220" spans="1:11" x14ac:dyDescent="0.3">
      <c r="A1220" s="10">
        <v>43632</v>
      </c>
      <c r="B1220" s="11" t="s">
        <v>1402</v>
      </c>
      <c r="C1220" s="11" t="s">
        <v>1676</v>
      </c>
      <c r="E1220" s="12">
        <v>4</v>
      </c>
      <c r="F1220" s="11" t="s">
        <v>388</v>
      </c>
      <c r="G1220" s="15">
        <v>132</v>
      </c>
      <c r="H1220" s="15">
        <v>40</v>
      </c>
      <c r="I1220" s="15">
        <f t="shared" si="67"/>
        <v>172</v>
      </c>
      <c r="J1220" s="12">
        <f t="shared" si="69"/>
        <v>4</v>
      </c>
      <c r="K1220" s="50">
        <f t="shared" si="70"/>
        <v>6</v>
      </c>
    </row>
    <row r="1221" spans="1:11" x14ac:dyDescent="0.3">
      <c r="A1221" s="10">
        <v>43632</v>
      </c>
      <c r="B1221" s="11" t="s">
        <v>148</v>
      </c>
      <c r="C1221" s="11" t="s">
        <v>547</v>
      </c>
      <c r="D1221" s="11">
        <v>60591</v>
      </c>
      <c r="E1221" s="12">
        <v>1</v>
      </c>
      <c r="F1221" s="53" t="str">
        <f>IF(ISBLANK($D1221),"",VLOOKUP($D1221,'Boarding Packages'!$A:$H,4,FALSE))</f>
        <v>Std Suite Prem</v>
      </c>
      <c r="G1221" s="54">
        <f>IF(ISBLANK($D1221),0,E1221*VLOOKUP($D1221,'Boarding Packages'!$A:$H,8,FALSE))</f>
        <v>48</v>
      </c>
      <c r="H1221" s="15">
        <v>0</v>
      </c>
      <c r="I1221" s="15">
        <f>IF(ISBLANK(B1221),"",SUM(G1221:H1221))</f>
        <v>48</v>
      </c>
      <c r="J1221" s="12">
        <f t="shared" si="69"/>
        <v>1</v>
      </c>
      <c r="K1221" s="50">
        <f t="shared" si="70"/>
        <v>6</v>
      </c>
    </row>
    <row r="1222" spans="1:11" x14ac:dyDescent="0.3">
      <c r="A1222" s="10">
        <v>43632</v>
      </c>
      <c r="B1222" s="11" t="s">
        <v>158</v>
      </c>
      <c r="C1222" s="11" t="s">
        <v>527</v>
      </c>
      <c r="D1222" s="11">
        <v>73224</v>
      </c>
      <c r="E1222" s="12">
        <v>1</v>
      </c>
      <c r="F1222" s="53" t="str">
        <f>IF(ISBLANK($D1222),"",VLOOKUP($D1222,'Boarding Packages'!$A:$H,4,FALSE))</f>
        <v>Std Suite Prem</v>
      </c>
      <c r="G1222" s="54">
        <f>IF(ISBLANK($D1222),0,E1222*VLOOKUP($D1222,'Boarding Packages'!$A:$H,8,FALSE))</f>
        <v>51</v>
      </c>
      <c r="H1222" s="15">
        <v>0</v>
      </c>
      <c r="I1222" s="15">
        <f>IF(ISBLANK(B1222),"",SUM(G1222:H1222))</f>
        <v>51</v>
      </c>
      <c r="J1222" s="12">
        <f>IF(ISBLANK(B1222),"",E1222*(IF(LEFT(RIGHT(F1222,2),1)="2",2,IF(LEFT(RIGHT(F1222,2),1)="3",3,IF(LEFT(RIGHT(F1222,2),1)="4",4,1)))))</f>
        <v>1</v>
      </c>
      <c r="K1222" s="50">
        <f t="shared" si="70"/>
        <v>6</v>
      </c>
    </row>
    <row r="1223" spans="1:11" x14ac:dyDescent="0.3">
      <c r="A1223" s="10">
        <v>43632</v>
      </c>
      <c r="B1223" s="11" t="s">
        <v>133</v>
      </c>
      <c r="C1223" s="11" t="s">
        <v>712</v>
      </c>
      <c r="E1223" s="12">
        <v>1</v>
      </c>
      <c r="F1223" s="11" t="s">
        <v>388</v>
      </c>
      <c r="G1223" s="15">
        <v>33</v>
      </c>
      <c r="H1223" s="15">
        <v>40</v>
      </c>
      <c r="I1223" s="15">
        <f t="shared" si="67"/>
        <v>73</v>
      </c>
      <c r="J1223" s="12">
        <f t="shared" si="69"/>
        <v>1</v>
      </c>
      <c r="K1223" s="50">
        <f t="shared" si="70"/>
        <v>6</v>
      </c>
    </row>
    <row r="1224" spans="1:11" x14ac:dyDescent="0.3">
      <c r="A1224" s="10">
        <v>43632</v>
      </c>
      <c r="B1224" s="11" t="s">
        <v>1487</v>
      </c>
      <c r="C1224" s="11" t="s">
        <v>1488</v>
      </c>
      <c r="E1224" s="12">
        <v>2</v>
      </c>
      <c r="F1224" s="11" t="s">
        <v>388</v>
      </c>
      <c r="G1224" s="15">
        <v>66</v>
      </c>
      <c r="H1224" s="15">
        <v>40</v>
      </c>
      <c r="I1224" s="15">
        <f t="shared" si="67"/>
        <v>106</v>
      </c>
      <c r="J1224" s="12">
        <f t="shared" si="69"/>
        <v>2</v>
      </c>
      <c r="K1224" s="50">
        <f t="shared" si="70"/>
        <v>6</v>
      </c>
    </row>
    <row r="1225" spans="1:11" x14ac:dyDescent="0.3">
      <c r="A1225" s="10">
        <v>43632</v>
      </c>
      <c r="B1225" s="11" t="s">
        <v>1677</v>
      </c>
      <c r="C1225" s="11" t="s">
        <v>870</v>
      </c>
      <c r="E1225" s="12">
        <v>3</v>
      </c>
      <c r="F1225" s="11" t="s">
        <v>388</v>
      </c>
      <c r="G1225" s="15">
        <v>99</v>
      </c>
      <c r="H1225" s="15">
        <v>60</v>
      </c>
      <c r="I1225" s="15">
        <f t="shared" si="67"/>
        <v>159</v>
      </c>
      <c r="J1225" s="12">
        <f t="shared" si="69"/>
        <v>3</v>
      </c>
      <c r="K1225" s="50">
        <f t="shared" si="70"/>
        <v>6</v>
      </c>
    </row>
    <row r="1226" spans="1:11" x14ac:dyDescent="0.3">
      <c r="A1226" s="10">
        <v>43632</v>
      </c>
      <c r="B1226" s="11" t="s">
        <v>446</v>
      </c>
      <c r="C1226" s="11" t="s">
        <v>447</v>
      </c>
      <c r="E1226" s="12">
        <v>2</v>
      </c>
      <c r="F1226" s="11" t="s">
        <v>393</v>
      </c>
      <c r="G1226" s="15">
        <v>84</v>
      </c>
      <c r="H1226" s="15">
        <v>60</v>
      </c>
      <c r="I1226" s="15">
        <f t="shared" si="67"/>
        <v>144</v>
      </c>
      <c r="J1226" s="12">
        <f t="shared" si="69"/>
        <v>2</v>
      </c>
      <c r="K1226" s="50">
        <f t="shared" si="70"/>
        <v>6</v>
      </c>
    </row>
    <row r="1227" spans="1:11" x14ac:dyDescent="0.3">
      <c r="A1227" s="10">
        <v>43632</v>
      </c>
      <c r="B1227" s="11" t="s">
        <v>1128</v>
      </c>
      <c r="C1227" s="11" t="s">
        <v>1129</v>
      </c>
      <c r="E1227" s="12">
        <v>1</v>
      </c>
      <c r="F1227" s="11" t="s">
        <v>393</v>
      </c>
      <c r="G1227" s="15">
        <v>42</v>
      </c>
      <c r="H1227" s="15">
        <v>20</v>
      </c>
      <c r="I1227" s="15">
        <f t="shared" si="67"/>
        <v>62</v>
      </c>
      <c r="J1227" s="12">
        <f t="shared" si="69"/>
        <v>1</v>
      </c>
      <c r="K1227" s="50">
        <f t="shared" si="70"/>
        <v>6</v>
      </c>
    </row>
    <row r="1228" spans="1:11" x14ac:dyDescent="0.3">
      <c r="A1228" s="10">
        <v>43632</v>
      </c>
      <c r="B1228" s="11" t="s">
        <v>530</v>
      </c>
      <c r="C1228" s="11" t="s">
        <v>531</v>
      </c>
      <c r="E1228" s="12">
        <v>2</v>
      </c>
      <c r="F1228" s="11" t="s">
        <v>388</v>
      </c>
      <c r="G1228" s="15">
        <v>66</v>
      </c>
      <c r="H1228" s="15">
        <v>60</v>
      </c>
      <c r="I1228" s="15">
        <f t="shared" si="67"/>
        <v>126</v>
      </c>
      <c r="J1228" s="12">
        <f t="shared" si="69"/>
        <v>2</v>
      </c>
      <c r="K1228" s="50">
        <f t="shared" si="70"/>
        <v>6</v>
      </c>
    </row>
    <row r="1229" spans="1:11" x14ac:dyDescent="0.3">
      <c r="A1229" s="10">
        <v>43632</v>
      </c>
      <c r="B1229" s="11" t="s">
        <v>340</v>
      </c>
      <c r="C1229" s="11" t="s">
        <v>1149</v>
      </c>
      <c r="D1229" s="11">
        <v>73913</v>
      </c>
      <c r="E1229" s="12">
        <v>3</v>
      </c>
      <c r="F1229" s="53" t="str">
        <f>IF(ISBLANK($D1229),"",VLOOKUP($D1229,'Boarding Packages'!$A:$H,4,FALSE))</f>
        <v>XL Suite Prem (2)</v>
      </c>
      <c r="G1229" s="54">
        <f>IF(ISBLANK($D1229),0,E1229*VLOOKUP($D1229,'Boarding Packages'!$A:$H,8,FALSE))</f>
        <v>298.32</v>
      </c>
      <c r="H1229" s="15">
        <v>0</v>
      </c>
      <c r="I1229" s="15">
        <f>IF(ISBLANK(B1229),"",SUM(G1229:H1229))</f>
        <v>298.32</v>
      </c>
      <c r="J1229" s="12">
        <f t="shared" si="69"/>
        <v>6</v>
      </c>
      <c r="K1229" s="50">
        <f t="shared" si="70"/>
        <v>6</v>
      </c>
    </row>
    <row r="1230" spans="1:11" x14ac:dyDescent="0.3">
      <c r="A1230" s="10">
        <v>43632</v>
      </c>
      <c r="B1230" s="11" t="s">
        <v>1681</v>
      </c>
      <c r="C1230" s="11" t="s">
        <v>1682</v>
      </c>
      <c r="E1230" s="12">
        <v>3</v>
      </c>
      <c r="F1230" s="11" t="s">
        <v>388</v>
      </c>
      <c r="G1230" s="15">
        <v>99</v>
      </c>
      <c r="H1230" s="15">
        <v>40</v>
      </c>
      <c r="I1230" s="15">
        <f t="shared" si="67"/>
        <v>139</v>
      </c>
      <c r="J1230" s="12">
        <f t="shared" si="69"/>
        <v>3</v>
      </c>
      <c r="K1230" s="50">
        <f t="shared" si="70"/>
        <v>6</v>
      </c>
    </row>
    <row r="1231" spans="1:11" x14ac:dyDescent="0.3">
      <c r="A1231" s="10">
        <v>43632</v>
      </c>
      <c r="B1231" s="11" t="s">
        <v>617</v>
      </c>
      <c r="C1231" s="11" t="s">
        <v>618</v>
      </c>
      <c r="E1231" s="12">
        <v>1</v>
      </c>
      <c r="F1231" s="11" t="s">
        <v>388</v>
      </c>
      <c r="G1231" s="15">
        <v>33</v>
      </c>
      <c r="H1231" s="15">
        <v>40</v>
      </c>
      <c r="I1231" s="15">
        <f t="shared" si="67"/>
        <v>73</v>
      </c>
      <c r="J1231" s="12">
        <f t="shared" si="69"/>
        <v>1</v>
      </c>
      <c r="K1231" s="50">
        <f t="shared" si="70"/>
        <v>6</v>
      </c>
    </row>
    <row r="1232" spans="1:11" x14ac:dyDescent="0.3">
      <c r="A1232" s="10">
        <v>43632</v>
      </c>
      <c r="B1232" s="11" t="s">
        <v>1535</v>
      </c>
      <c r="C1232" s="11" t="s">
        <v>846</v>
      </c>
      <c r="D1232" s="11">
        <v>76857</v>
      </c>
      <c r="E1232" s="12">
        <v>3</v>
      </c>
      <c r="F1232" s="53" t="str">
        <f>IF(ISBLANK($D1232),"",VLOOKUP($D1232,'Boarding Packages'!$A:$H,4,FALSE))</f>
        <v>In/Out Suite Prem</v>
      </c>
      <c r="G1232" s="54">
        <f>IF(ISBLANK($D1232),0,E1232*VLOOKUP($D1232,'Boarding Packages'!$A:$H,8,FALSE))</f>
        <v>222</v>
      </c>
      <c r="H1232" s="15">
        <v>0</v>
      </c>
      <c r="I1232" s="15">
        <f>IF(ISBLANK(B1232),"",SUM(G1232:H1232))</f>
        <v>222</v>
      </c>
      <c r="J1232" s="12">
        <f>IF(ISBLANK(B1232),"",E1232*(IF(LEFT(RIGHT(F1232,2),1)="2",2,IF(LEFT(RIGHT(F1232,2),1)="3",3,IF(LEFT(RIGHT(F1232,2),1)="4",4,1)))))</f>
        <v>3</v>
      </c>
      <c r="K1232" s="50">
        <f t="shared" si="70"/>
        <v>6</v>
      </c>
    </row>
    <row r="1233" spans="1:11" x14ac:dyDescent="0.3">
      <c r="A1233" s="55">
        <v>43632</v>
      </c>
      <c r="B1233" s="56" t="s">
        <v>1436</v>
      </c>
      <c r="C1233" s="56" t="s">
        <v>520</v>
      </c>
      <c r="D1233" s="56"/>
      <c r="E1233" s="57">
        <v>3</v>
      </c>
      <c r="F1233" s="56" t="s">
        <v>388</v>
      </c>
      <c r="G1233" s="59">
        <v>99</v>
      </c>
      <c r="H1233" s="59">
        <v>80</v>
      </c>
      <c r="I1233" s="59">
        <f t="shared" si="67"/>
        <v>179</v>
      </c>
      <c r="J1233" s="57">
        <f t="shared" si="69"/>
        <v>3</v>
      </c>
      <c r="K1233" s="50">
        <f t="shared" si="70"/>
        <v>6</v>
      </c>
    </row>
    <row r="1234" spans="1:11" x14ac:dyDescent="0.3">
      <c r="A1234" s="10">
        <v>43633</v>
      </c>
      <c r="B1234" s="11" t="s">
        <v>917</v>
      </c>
      <c r="C1234" s="11" t="s">
        <v>702</v>
      </c>
      <c r="E1234" s="12">
        <v>5</v>
      </c>
      <c r="F1234" s="11" t="s">
        <v>388</v>
      </c>
      <c r="G1234" s="15">
        <v>165</v>
      </c>
      <c r="H1234" s="15">
        <v>120</v>
      </c>
      <c r="I1234" s="15">
        <f t="shared" si="67"/>
        <v>285</v>
      </c>
      <c r="J1234" s="12">
        <f t="shared" si="69"/>
        <v>5</v>
      </c>
      <c r="K1234" s="50">
        <f t="shared" si="70"/>
        <v>6</v>
      </c>
    </row>
    <row r="1235" spans="1:11" x14ac:dyDescent="0.3">
      <c r="A1235" s="10">
        <v>43633</v>
      </c>
      <c r="B1235" s="11" t="s">
        <v>422</v>
      </c>
      <c r="C1235" s="11" t="s">
        <v>423</v>
      </c>
      <c r="E1235" s="12">
        <v>3</v>
      </c>
      <c r="F1235" s="11" t="s">
        <v>388</v>
      </c>
      <c r="G1235" s="15">
        <v>99</v>
      </c>
      <c r="H1235" s="15">
        <v>20</v>
      </c>
      <c r="I1235" s="15">
        <f t="shared" si="67"/>
        <v>119</v>
      </c>
      <c r="J1235" s="12">
        <f t="shared" si="69"/>
        <v>3</v>
      </c>
      <c r="K1235" s="50">
        <f t="shared" si="70"/>
        <v>6</v>
      </c>
    </row>
    <row r="1236" spans="1:11" x14ac:dyDescent="0.3">
      <c r="A1236" s="10">
        <v>43633</v>
      </c>
      <c r="B1236" s="11" t="s">
        <v>1147</v>
      </c>
      <c r="C1236" s="11" t="s">
        <v>1684</v>
      </c>
      <c r="E1236" s="12">
        <v>4</v>
      </c>
      <c r="F1236" s="11" t="s">
        <v>407</v>
      </c>
      <c r="G1236" s="15">
        <v>288</v>
      </c>
      <c r="H1236" s="15">
        <v>160</v>
      </c>
      <c r="I1236" s="15">
        <f t="shared" si="67"/>
        <v>448</v>
      </c>
      <c r="J1236" s="12">
        <f t="shared" si="69"/>
        <v>8</v>
      </c>
      <c r="K1236" s="50">
        <f t="shared" si="70"/>
        <v>6</v>
      </c>
    </row>
    <row r="1237" spans="1:11" x14ac:dyDescent="0.3">
      <c r="A1237" s="10">
        <v>43633</v>
      </c>
      <c r="B1237" s="11" t="s">
        <v>211</v>
      </c>
      <c r="C1237" s="11" t="s">
        <v>507</v>
      </c>
      <c r="E1237" s="12">
        <v>3</v>
      </c>
      <c r="F1237" s="11" t="s">
        <v>388</v>
      </c>
      <c r="G1237" s="15">
        <v>89.1</v>
      </c>
      <c r="H1237" s="15">
        <f>72+10.8</f>
        <v>82.8</v>
      </c>
      <c r="I1237" s="15">
        <f t="shared" si="67"/>
        <v>171.89999999999998</v>
      </c>
      <c r="J1237" s="12">
        <f t="shared" si="69"/>
        <v>3</v>
      </c>
      <c r="K1237" s="50">
        <f t="shared" si="70"/>
        <v>6</v>
      </c>
    </row>
    <row r="1238" spans="1:11" x14ac:dyDescent="0.3">
      <c r="A1238" s="10">
        <v>43633</v>
      </c>
      <c r="B1238" s="11" t="s">
        <v>1451</v>
      </c>
      <c r="C1238" s="11" t="s">
        <v>1685</v>
      </c>
      <c r="E1238" s="12">
        <v>3</v>
      </c>
      <c r="F1238" s="11" t="s">
        <v>407</v>
      </c>
      <c r="G1238" s="15">
        <v>216</v>
      </c>
      <c r="H1238" s="15">
        <f>80+80</f>
        <v>160</v>
      </c>
      <c r="I1238" s="15">
        <f t="shared" si="67"/>
        <v>376</v>
      </c>
      <c r="J1238" s="12">
        <f t="shared" si="69"/>
        <v>6</v>
      </c>
      <c r="K1238" s="50">
        <f t="shared" si="70"/>
        <v>6</v>
      </c>
    </row>
    <row r="1239" spans="1:11" x14ac:dyDescent="0.3">
      <c r="A1239" s="10">
        <v>43633</v>
      </c>
      <c r="B1239" s="11" t="s">
        <v>912</v>
      </c>
      <c r="C1239" s="11" t="s">
        <v>913</v>
      </c>
      <c r="D1239" s="11">
        <v>78097</v>
      </c>
      <c r="E1239" s="12">
        <v>9</v>
      </c>
      <c r="F1239" s="53" t="str">
        <f>IF(ISBLANK($D1239),"",VLOOKUP($D1239,'Boarding Packages'!$A:$H,4,FALSE))</f>
        <v>Std Suite Prem</v>
      </c>
      <c r="G1239" s="54">
        <f>IF(ISBLANK($D1239),0,E1239*VLOOKUP($D1239,'Boarding Packages'!$A:$H,8,FALSE))</f>
        <v>459</v>
      </c>
      <c r="H1239" s="15">
        <v>0</v>
      </c>
      <c r="I1239" s="15">
        <f>IF(ISBLANK(B1239),"",SUM(G1239:H1239))</f>
        <v>459</v>
      </c>
      <c r="J1239" s="12">
        <f>IF(ISBLANK(B1239),"",E1239*(IF(LEFT(RIGHT(F1239,2),1)="2",2,IF(LEFT(RIGHT(F1239,2),1)="3",3,IF(LEFT(RIGHT(F1239,2),1)="4",4,1)))))</f>
        <v>9</v>
      </c>
      <c r="K1239" s="50">
        <f t="shared" si="70"/>
        <v>6</v>
      </c>
    </row>
    <row r="1240" spans="1:11" x14ac:dyDescent="0.3">
      <c r="A1240" s="10">
        <v>43633</v>
      </c>
      <c r="B1240" s="11" t="s">
        <v>1686</v>
      </c>
      <c r="C1240" s="11" t="s">
        <v>1687</v>
      </c>
      <c r="E1240" s="12">
        <v>6</v>
      </c>
      <c r="F1240" s="11" t="s">
        <v>393</v>
      </c>
      <c r="G1240" s="15">
        <v>252</v>
      </c>
      <c r="H1240" s="15">
        <v>120</v>
      </c>
      <c r="I1240" s="15">
        <f t="shared" si="67"/>
        <v>372</v>
      </c>
      <c r="J1240" s="12">
        <f t="shared" si="69"/>
        <v>6</v>
      </c>
      <c r="K1240" s="50">
        <f t="shared" si="70"/>
        <v>6</v>
      </c>
    </row>
    <row r="1241" spans="1:11" x14ac:dyDescent="0.3">
      <c r="A1241" s="10">
        <v>43633</v>
      </c>
      <c r="B1241" s="11" t="s">
        <v>246</v>
      </c>
      <c r="C1241" s="11" t="s">
        <v>1688</v>
      </c>
      <c r="E1241" s="12">
        <v>2</v>
      </c>
      <c r="F1241" s="11" t="s">
        <v>410</v>
      </c>
      <c r="G1241" s="15">
        <v>126</v>
      </c>
      <c r="H1241" s="15">
        <v>120</v>
      </c>
      <c r="I1241" s="15">
        <f t="shared" si="67"/>
        <v>246</v>
      </c>
      <c r="J1241" s="12">
        <f t="shared" si="69"/>
        <v>4</v>
      </c>
      <c r="K1241" s="50">
        <f t="shared" si="70"/>
        <v>6</v>
      </c>
    </row>
    <row r="1242" spans="1:11" x14ac:dyDescent="0.3">
      <c r="A1242" s="10">
        <v>43633</v>
      </c>
      <c r="B1242" s="11" t="s">
        <v>511</v>
      </c>
      <c r="C1242" s="11" t="s">
        <v>1296</v>
      </c>
      <c r="E1242" s="12">
        <v>2</v>
      </c>
      <c r="F1242" s="11" t="s">
        <v>393</v>
      </c>
      <c r="G1242" s="15">
        <v>84</v>
      </c>
      <c r="H1242" s="15">
        <v>60</v>
      </c>
      <c r="I1242" s="15">
        <f t="shared" si="67"/>
        <v>144</v>
      </c>
      <c r="J1242" s="12">
        <f t="shared" si="69"/>
        <v>2</v>
      </c>
      <c r="K1242" s="50">
        <f t="shared" si="70"/>
        <v>6</v>
      </c>
    </row>
    <row r="1243" spans="1:11" x14ac:dyDescent="0.3">
      <c r="A1243" s="10">
        <v>43633</v>
      </c>
      <c r="B1243" s="11" t="s">
        <v>337</v>
      </c>
      <c r="C1243" s="11" t="s">
        <v>417</v>
      </c>
      <c r="E1243" s="12">
        <v>5</v>
      </c>
      <c r="F1243" s="11" t="s">
        <v>393</v>
      </c>
      <c r="G1243" s="15">
        <v>210</v>
      </c>
      <c r="H1243" s="15">
        <v>120</v>
      </c>
      <c r="I1243" s="15">
        <f t="shared" si="67"/>
        <v>330</v>
      </c>
      <c r="J1243" s="12">
        <f t="shared" si="69"/>
        <v>5</v>
      </c>
      <c r="K1243" s="50">
        <f t="shared" si="70"/>
        <v>6</v>
      </c>
    </row>
    <row r="1244" spans="1:11" x14ac:dyDescent="0.3">
      <c r="A1244" s="55">
        <v>43633</v>
      </c>
      <c r="B1244" s="56" t="s">
        <v>397</v>
      </c>
      <c r="C1244" s="56" t="s">
        <v>398</v>
      </c>
      <c r="D1244" s="56">
        <v>76145</v>
      </c>
      <c r="E1244" s="57">
        <v>4</v>
      </c>
      <c r="F1244" s="61" t="str">
        <f>IF(ISBLANK($D1244),"",VLOOKUP($D1244,'Boarding Packages'!$A:$H,4,FALSE))</f>
        <v>XL Suite Prem</v>
      </c>
      <c r="G1244" s="62">
        <f>IF(ISBLANK($D1244),0,E1244*VLOOKUP($D1244,'Boarding Packages'!$A:$H,8,FALSE))</f>
        <v>236</v>
      </c>
      <c r="H1244" s="59">
        <v>0</v>
      </c>
      <c r="I1244" s="59">
        <f>IF(ISBLANK(B1244),"",SUM(G1244:H1244))</f>
        <v>236</v>
      </c>
      <c r="J1244" s="57">
        <f t="shared" si="69"/>
        <v>4</v>
      </c>
      <c r="K1244" s="50">
        <f t="shared" si="70"/>
        <v>6</v>
      </c>
    </row>
    <row r="1245" spans="1:11" x14ac:dyDescent="0.3">
      <c r="A1245" s="10">
        <v>43634</v>
      </c>
      <c r="B1245" s="11" t="s">
        <v>1636</v>
      </c>
      <c r="C1245" s="11" t="s">
        <v>665</v>
      </c>
      <c r="E1245" s="12">
        <v>1</v>
      </c>
      <c r="F1245" s="11" t="s">
        <v>388</v>
      </c>
      <c r="G1245" s="15">
        <v>33</v>
      </c>
      <c r="H1245" s="15">
        <v>20</v>
      </c>
      <c r="I1245" s="15">
        <f t="shared" si="67"/>
        <v>53</v>
      </c>
      <c r="J1245" s="12">
        <f t="shared" si="69"/>
        <v>1</v>
      </c>
      <c r="K1245" s="50">
        <f t="shared" si="70"/>
        <v>6</v>
      </c>
    </row>
    <row r="1246" spans="1:11" x14ac:dyDescent="0.3">
      <c r="A1246" s="10">
        <v>43634</v>
      </c>
      <c r="B1246" s="11" t="s">
        <v>291</v>
      </c>
      <c r="C1246" s="11" t="s">
        <v>601</v>
      </c>
      <c r="D1246" s="11">
        <v>76420</v>
      </c>
      <c r="E1246" s="12">
        <v>4</v>
      </c>
      <c r="F1246" s="53" t="str">
        <f>IF(ISBLANK($D1246),"",VLOOKUP($D1246,'Boarding Packages'!$A:$H,4,FALSE))</f>
        <v>In/Out Suite Prem (2)</v>
      </c>
      <c r="G1246" s="54">
        <f>IF(ISBLANK($D1246),0,E1246*VLOOKUP($D1246,'Boarding Packages'!$A:$H,8,FALSE))</f>
        <v>508</v>
      </c>
      <c r="H1246" s="15">
        <v>0</v>
      </c>
      <c r="I1246" s="15">
        <f>IF(ISBLANK(B1246),"",SUM(G1246:H1246))</f>
        <v>508</v>
      </c>
      <c r="J1246" s="12">
        <f t="shared" si="69"/>
        <v>8</v>
      </c>
      <c r="K1246" s="50">
        <f t="shared" si="70"/>
        <v>6</v>
      </c>
    </row>
    <row r="1247" spans="1:11" x14ac:dyDescent="0.3">
      <c r="A1247" s="10">
        <v>43634</v>
      </c>
      <c r="B1247" s="11" t="s">
        <v>291</v>
      </c>
      <c r="C1247" s="11" t="s">
        <v>601</v>
      </c>
      <c r="D1247" s="11">
        <v>77457</v>
      </c>
      <c r="E1247" s="12">
        <v>7</v>
      </c>
      <c r="F1247" s="53" t="str">
        <f>IF(ISBLANK($D1247),"",VLOOKUP($D1247,'Boarding Packages'!$A:$H,4,FALSE))</f>
        <v>In/Out Suite Prem (2)</v>
      </c>
      <c r="G1247" s="54">
        <f>IF(ISBLANK($D1247),0,E1247*VLOOKUP($D1247,'Boarding Packages'!$A:$H,8,FALSE))</f>
        <v>889</v>
      </c>
      <c r="H1247" s="15">
        <v>0</v>
      </c>
      <c r="I1247" s="15">
        <f>IF(ISBLANK(B1247),"",SUM(G1247:H1247))</f>
        <v>889</v>
      </c>
      <c r="J1247" s="12">
        <f>IF(ISBLANK(B1247),"",E1247*(IF(LEFT(RIGHT(F1247,2),1)="2",2,IF(LEFT(RIGHT(F1247,2),1)="3",3,IF(LEFT(RIGHT(F1247,2),1)="4",4,1)))))</f>
        <v>14</v>
      </c>
      <c r="K1247" s="50">
        <f t="shared" si="70"/>
        <v>6</v>
      </c>
    </row>
    <row r="1248" spans="1:11" x14ac:dyDescent="0.3">
      <c r="A1248" s="10">
        <v>43634</v>
      </c>
      <c r="B1248" s="11" t="s">
        <v>291</v>
      </c>
      <c r="C1248" s="11" t="s">
        <v>601</v>
      </c>
      <c r="D1248" s="11">
        <v>77456</v>
      </c>
      <c r="E1248" s="12">
        <v>8</v>
      </c>
      <c r="F1248" s="53" t="str">
        <f>IF(ISBLANK($D1248),"",VLOOKUP($D1248,'Boarding Packages'!$A:$H,4,FALSE))</f>
        <v>In/Out Suite Prem (2)</v>
      </c>
      <c r="G1248" s="54">
        <f>IF(ISBLANK($D1248),0,E1248*VLOOKUP($D1248,'Boarding Packages'!$A:$H,8,FALSE))</f>
        <v>984</v>
      </c>
      <c r="H1248" s="15">
        <v>0</v>
      </c>
      <c r="I1248" s="15">
        <f>IF(ISBLANK(B1248),"",SUM(G1248:H1248))</f>
        <v>984</v>
      </c>
      <c r="J1248" s="12">
        <f>IF(ISBLANK(B1248),"",E1248*(IF(LEFT(RIGHT(F1248,2),1)="2",2,IF(LEFT(RIGHT(F1248,2),1)="3",3,IF(LEFT(RIGHT(F1248,2),1)="4",4,1)))))</f>
        <v>16</v>
      </c>
      <c r="K1248" s="50">
        <f t="shared" si="70"/>
        <v>6</v>
      </c>
    </row>
    <row r="1249" spans="1:11" x14ac:dyDescent="0.3">
      <c r="A1249" s="55">
        <v>43634</v>
      </c>
      <c r="B1249" s="56" t="s">
        <v>281</v>
      </c>
      <c r="C1249" s="56" t="s">
        <v>602</v>
      </c>
      <c r="D1249" s="56">
        <v>77260</v>
      </c>
      <c r="E1249" s="57">
        <v>1</v>
      </c>
      <c r="F1249" s="61" t="str">
        <f>IF(ISBLANK($D1249),"",VLOOKUP($D1249,'Boarding Packages'!$A:$H,4,FALSE))</f>
        <v>XL Suite Prem (2)</v>
      </c>
      <c r="G1249" s="62">
        <f>IF(ISBLANK($D1249),0,E1249*VLOOKUP($D1249,'Boarding Packages'!$A:$H,8,FALSE))</f>
        <v>113</v>
      </c>
      <c r="H1249" s="59">
        <v>0</v>
      </c>
      <c r="I1249" s="59">
        <f>IF(ISBLANK(B1249),"",SUM(G1249:H1249))</f>
        <v>113</v>
      </c>
      <c r="J1249" s="57">
        <f>IF(ISBLANK(B1249),"",E1249*(IF(LEFT(RIGHT(F1249,2),1)="2",2,IF(LEFT(RIGHT(F1249,2),1)="3",3,IF(LEFT(RIGHT(F1249,2),1)="4",4,1)))))</f>
        <v>2</v>
      </c>
      <c r="K1249" s="50">
        <f t="shared" si="70"/>
        <v>6</v>
      </c>
    </row>
    <row r="1250" spans="1:11" x14ac:dyDescent="0.3">
      <c r="A1250" s="10">
        <v>43635</v>
      </c>
      <c r="B1250" s="11" t="s">
        <v>1695</v>
      </c>
      <c r="C1250" s="11" t="s">
        <v>1420</v>
      </c>
      <c r="E1250" s="12">
        <v>2</v>
      </c>
      <c r="F1250" s="11" t="s">
        <v>388</v>
      </c>
      <c r="G1250" s="15">
        <v>66</v>
      </c>
      <c r="H1250" s="15">
        <v>40</v>
      </c>
      <c r="I1250" s="15">
        <f t="shared" ref="I1250:I1310" si="71">IF(ISBLANK(B1250),"",SUM(G1250:H1250))</f>
        <v>106</v>
      </c>
      <c r="J1250" s="12">
        <f t="shared" si="69"/>
        <v>2</v>
      </c>
      <c r="K1250" s="50">
        <f t="shared" si="70"/>
        <v>6</v>
      </c>
    </row>
    <row r="1251" spans="1:11" x14ac:dyDescent="0.3">
      <c r="A1251" s="10">
        <v>43635</v>
      </c>
      <c r="B1251" s="11" t="s">
        <v>1045</v>
      </c>
      <c r="C1251" s="11" t="s">
        <v>463</v>
      </c>
      <c r="E1251" s="12">
        <v>3</v>
      </c>
      <c r="F1251" s="11" t="s">
        <v>393</v>
      </c>
      <c r="G1251" s="15">
        <v>126</v>
      </c>
      <c r="H1251" s="15">
        <v>60</v>
      </c>
      <c r="I1251" s="15">
        <f t="shared" si="71"/>
        <v>186</v>
      </c>
      <c r="J1251" s="12">
        <f t="shared" si="69"/>
        <v>3</v>
      </c>
      <c r="K1251" s="50">
        <f t="shared" si="70"/>
        <v>6</v>
      </c>
    </row>
    <row r="1252" spans="1:11" x14ac:dyDescent="0.3">
      <c r="A1252" s="10">
        <v>43635</v>
      </c>
      <c r="B1252" s="11" t="s">
        <v>1697</v>
      </c>
      <c r="C1252" s="11" t="s">
        <v>673</v>
      </c>
      <c r="D1252" s="11">
        <v>75212</v>
      </c>
      <c r="E1252" s="12">
        <v>1</v>
      </c>
      <c r="F1252" s="53" t="str">
        <f>IF(ISBLANK($D1252),"",VLOOKUP($D1252,'Boarding Packages'!$A:$H,4,FALSE))</f>
        <v>Std Suite Prem</v>
      </c>
      <c r="G1252" s="54">
        <f>IF(ISBLANK($D1252),0,E1252*VLOOKUP($D1252,'Boarding Packages'!$A:$H,8,FALSE))</f>
        <v>53</v>
      </c>
      <c r="H1252" s="15">
        <v>0</v>
      </c>
      <c r="I1252" s="15">
        <f>IF(ISBLANK(B1252),"",SUM(G1252:H1252))</f>
        <v>53</v>
      </c>
      <c r="J1252" s="12">
        <f>IF(ISBLANK(B1252),"",E1252*(IF(LEFT(RIGHT(F1252,2),1)="2",2,IF(LEFT(RIGHT(F1252,2),1)="3",3,IF(LEFT(RIGHT(F1252,2),1)="4",4,1)))))</f>
        <v>1</v>
      </c>
      <c r="K1252" s="50">
        <f t="shared" si="70"/>
        <v>6</v>
      </c>
    </row>
    <row r="1253" spans="1:11" x14ac:dyDescent="0.3">
      <c r="A1253" s="55">
        <v>43635</v>
      </c>
      <c r="B1253" s="56" t="s">
        <v>175</v>
      </c>
      <c r="C1253" s="56" t="s">
        <v>433</v>
      </c>
      <c r="D1253" s="56"/>
      <c r="E1253" s="57">
        <v>1</v>
      </c>
      <c r="F1253" s="56" t="s">
        <v>434</v>
      </c>
      <c r="G1253" s="59">
        <v>57</v>
      </c>
      <c r="H1253" s="59">
        <v>40</v>
      </c>
      <c r="I1253" s="59">
        <f t="shared" si="71"/>
        <v>97</v>
      </c>
      <c r="J1253" s="57">
        <f t="shared" si="69"/>
        <v>1</v>
      </c>
      <c r="K1253" s="50">
        <f t="shared" si="70"/>
        <v>6</v>
      </c>
    </row>
    <row r="1254" spans="1:11" x14ac:dyDescent="0.3">
      <c r="A1254" s="10">
        <v>43636</v>
      </c>
      <c r="B1254" s="11" t="s">
        <v>322</v>
      </c>
      <c r="C1254" s="11" t="s">
        <v>570</v>
      </c>
      <c r="D1254" s="11">
        <v>69709</v>
      </c>
      <c r="E1254" s="12">
        <v>1</v>
      </c>
      <c r="F1254" s="53" t="str">
        <f>IF(ISBLANK($D1254),"",VLOOKUP($D1254,'Boarding Packages'!$A:$H,4,FALSE))</f>
        <v>Std Suite Prem</v>
      </c>
      <c r="G1254" s="54">
        <f>IF(ISBLANK($D1254),0,E1254*VLOOKUP($D1254,'Boarding Packages'!$A:$H,8,FALSE))</f>
        <v>53</v>
      </c>
      <c r="H1254" s="15">
        <v>0</v>
      </c>
      <c r="I1254" s="15">
        <f t="shared" si="71"/>
        <v>53</v>
      </c>
      <c r="J1254" s="12">
        <f t="shared" si="69"/>
        <v>1</v>
      </c>
      <c r="K1254" s="50">
        <f t="shared" si="70"/>
        <v>6</v>
      </c>
    </row>
    <row r="1255" spans="1:11" x14ac:dyDescent="0.3">
      <c r="A1255" s="55">
        <v>43636</v>
      </c>
      <c r="B1255" s="56" t="s">
        <v>322</v>
      </c>
      <c r="C1255" s="56" t="s">
        <v>570</v>
      </c>
      <c r="D1255" s="56">
        <v>78775</v>
      </c>
      <c r="E1255" s="57">
        <v>1</v>
      </c>
      <c r="F1255" s="61" t="str">
        <f>IF(ISBLANK($D1255),"",VLOOKUP($D1255,'Boarding Packages'!$A:$H,4,FALSE))</f>
        <v>Std Suite Prem</v>
      </c>
      <c r="G1255" s="62">
        <f>IF(ISBLANK($D1255),0,E1255*VLOOKUP($D1255,'Boarding Packages'!$A:$H,8,FALSE))</f>
        <v>53</v>
      </c>
      <c r="H1255" s="59">
        <v>0</v>
      </c>
      <c r="I1255" s="59">
        <f>IF(ISBLANK(B1255),"",SUM(G1255:H1255))</f>
        <v>53</v>
      </c>
      <c r="J1255" s="57">
        <f>IF(ISBLANK(B1255),"",E1255*(IF(LEFT(RIGHT(F1255,2),1)="2",2,IF(LEFT(RIGHT(F1255,2),1)="3",3,IF(LEFT(RIGHT(F1255,2),1)="4",4,1)))))</f>
        <v>1</v>
      </c>
      <c r="K1255" s="50">
        <f t="shared" si="70"/>
        <v>6</v>
      </c>
    </row>
    <row r="1256" spans="1:11" x14ac:dyDescent="0.3">
      <c r="A1256" s="10">
        <v>43637</v>
      </c>
      <c r="B1256" s="11" t="s">
        <v>1064</v>
      </c>
      <c r="C1256" s="11" t="s">
        <v>592</v>
      </c>
      <c r="E1256" s="12">
        <v>2</v>
      </c>
      <c r="F1256" s="11" t="s">
        <v>388</v>
      </c>
      <c r="G1256" s="15">
        <v>66</v>
      </c>
      <c r="H1256" s="15">
        <v>60</v>
      </c>
      <c r="I1256" s="15">
        <f t="shared" si="71"/>
        <v>126</v>
      </c>
      <c r="J1256" s="12">
        <f t="shared" si="69"/>
        <v>2</v>
      </c>
      <c r="K1256" s="50">
        <f t="shared" si="70"/>
        <v>6</v>
      </c>
    </row>
    <row r="1257" spans="1:11" x14ac:dyDescent="0.3">
      <c r="A1257" s="10">
        <v>43637</v>
      </c>
      <c r="B1257" s="11" t="s">
        <v>1506</v>
      </c>
      <c r="C1257" s="11" t="s">
        <v>1590</v>
      </c>
      <c r="E1257" s="12">
        <v>1</v>
      </c>
      <c r="F1257" s="11" t="s">
        <v>434</v>
      </c>
      <c r="G1257" s="15">
        <v>57</v>
      </c>
      <c r="H1257" s="15">
        <v>40</v>
      </c>
      <c r="I1257" s="15">
        <f t="shared" si="71"/>
        <v>97</v>
      </c>
      <c r="J1257" s="12">
        <f t="shared" si="69"/>
        <v>1</v>
      </c>
      <c r="K1257" s="50">
        <f t="shared" si="70"/>
        <v>6</v>
      </c>
    </row>
    <row r="1258" spans="1:11" x14ac:dyDescent="0.3">
      <c r="A1258" s="10">
        <v>43637</v>
      </c>
      <c r="B1258" s="11" t="s">
        <v>147</v>
      </c>
      <c r="C1258" s="11" t="s">
        <v>1706</v>
      </c>
      <c r="E1258" s="12">
        <v>1</v>
      </c>
      <c r="F1258" s="11" t="s">
        <v>388</v>
      </c>
      <c r="G1258" s="15">
        <v>33</v>
      </c>
      <c r="H1258" s="15">
        <v>20</v>
      </c>
      <c r="I1258" s="15">
        <f t="shared" si="71"/>
        <v>53</v>
      </c>
      <c r="J1258" s="12">
        <f t="shared" si="69"/>
        <v>1</v>
      </c>
      <c r="K1258" s="50">
        <f t="shared" si="70"/>
        <v>6</v>
      </c>
    </row>
    <row r="1259" spans="1:11" x14ac:dyDescent="0.3">
      <c r="A1259" s="10">
        <v>43637</v>
      </c>
      <c r="B1259" s="11" t="s">
        <v>272</v>
      </c>
      <c r="C1259" s="11" t="s">
        <v>438</v>
      </c>
      <c r="D1259" s="11">
        <v>74884</v>
      </c>
      <c r="E1259" s="12">
        <v>1</v>
      </c>
      <c r="F1259" s="53" t="str">
        <f>IF(ISBLANK($D1259),"",VLOOKUP($D1259,'Boarding Packages'!$A:$H,4,FALSE))</f>
        <v>Std Suite Prem</v>
      </c>
      <c r="G1259" s="54">
        <f>IF(ISBLANK($D1259),0,E1259*VLOOKUP($D1259,'Boarding Packages'!$A:$H,8,FALSE))</f>
        <v>51</v>
      </c>
      <c r="H1259" s="15">
        <v>0</v>
      </c>
      <c r="I1259" s="15">
        <f t="shared" si="71"/>
        <v>51</v>
      </c>
      <c r="J1259" s="12">
        <f t="shared" si="69"/>
        <v>1</v>
      </c>
      <c r="K1259" s="50">
        <f t="shared" si="70"/>
        <v>6</v>
      </c>
    </row>
    <row r="1260" spans="1:11" x14ac:dyDescent="0.3">
      <c r="A1260" s="10">
        <v>43637</v>
      </c>
      <c r="B1260" s="11" t="s">
        <v>1708</v>
      </c>
      <c r="C1260" s="11" t="s">
        <v>1709</v>
      </c>
      <c r="E1260" s="12">
        <v>4</v>
      </c>
      <c r="F1260" s="11" t="s">
        <v>407</v>
      </c>
      <c r="G1260" s="15">
        <v>288</v>
      </c>
      <c r="H1260" s="15">
        <v>40</v>
      </c>
      <c r="I1260" s="15">
        <f t="shared" si="71"/>
        <v>328</v>
      </c>
      <c r="J1260" s="12">
        <f t="shared" si="69"/>
        <v>8</v>
      </c>
      <c r="K1260" s="50">
        <f t="shared" si="70"/>
        <v>6</v>
      </c>
    </row>
    <row r="1261" spans="1:11" x14ac:dyDescent="0.3">
      <c r="A1261" s="55">
        <v>43637</v>
      </c>
      <c r="B1261" s="56" t="s">
        <v>451</v>
      </c>
      <c r="C1261" s="56" t="s">
        <v>452</v>
      </c>
      <c r="D1261" s="56">
        <v>76778</v>
      </c>
      <c r="E1261" s="57">
        <v>8</v>
      </c>
      <c r="F1261" s="61" t="str">
        <f>IF(ISBLANK($D1261),"",VLOOKUP($D1261,'Boarding Packages'!$A:$H,4,FALSE))</f>
        <v>Std Suite Prem (2)</v>
      </c>
      <c r="G1261" s="62">
        <f>IF(ISBLANK($D1261),0,E1261*VLOOKUP($D1261,'Boarding Packages'!$A:$H,8,FALSE))</f>
        <v>800</v>
      </c>
      <c r="H1261" s="59">
        <v>0</v>
      </c>
      <c r="I1261" s="59">
        <f t="shared" si="71"/>
        <v>800</v>
      </c>
      <c r="J1261" s="57">
        <f t="shared" si="69"/>
        <v>16</v>
      </c>
      <c r="K1261" s="50">
        <f t="shared" si="70"/>
        <v>6</v>
      </c>
    </row>
    <row r="1262" spans="1:11" x14ac:dyDescent="0.3">
      <c r="A1262" s="10">
        <v>43638</v>
      </c>
      <c r="B1262" s="11" t="s">
        <v>1477</v>
      </c>
      <c r="C1262" s="11" t="s">
        <v>1478</v>
      </c>
      <c r="E1262" s="12">
        <v>6</v>
      </c>
      <c r="F1262" s="11" t="s">
        <v>393</v>
      </c>
      <c r="G1262" s="15">
        <v>252</v>
      </c>
      <c r="H1262" s="15">
        <v>60</v>
      </c>
      <c r="I1262" s="15">
        <f t="shared" si="71"/>
        <v>312</v>
      </c>
      <c r="J1262" s="12">
        <f t="shared" si="69"/>
        <v>6</v>
      </c>
      <c r="K1262" s="50">
        <f t="shared" si="70"/>
        <v>6</v>
      </c>
    </row>
    <row r="1263" spans="1:11" x14ac:dyDescent="0.3">
      <c r="A1263" s="10">
        <v>43638</v>
      </c>
      <c r="B1263" s="11" t="s">
        <v>1136</v>
      </c>
      <c r="C1263" s="11" t="s">
        <v>1137</v>
      </c>
      <c r="D1263" s="11">
        <v>78601</v>
      </c>
      <c r="E1263" s="12">
        <v>7</v>
      </c>
      <c r="F1263" s="53" t="str">
        <f>IF(ISBLANK($D1263),"",VLOOKUP($D1263,'Boarding Packages'!$A:$H,4,FALSE))</f>
        <v>Std Suite Prem</v>
      </c>
      <c r="G1263" s="54">
        <f>IF(ISBLANK($D1263),0,E1263*VLOOKUP($D1263,'Boarding Packages'!$A:$H,8,FALSE))</f>
        <v>371</v>
      </c>
      <c r="H1263" s="15">
        <v>0</v>
      </c>
      <c r="I1263" s="15">
        <f>IF(ISBLANK(B1263),"",SUM(G1263:H1263))</f>
        <v>371</v>
      </c>
      <c r="J1263" s="12">
        <f>IF(ISBLANK(B1263),"",E1263*(IF(LEFT(RIGHT(F1263,2),1)="2",2,IF(LEFT(RIGHT(F1263,2),1)="3",3,IF(LEFT(RIGHT(F1263,2),1)="4",4,1)))))</f>
        <v>7</v>
      </c>
      <c r="K1263" s="50">
        <f t="shared" si="70"/>
        <v>6</v>
      </c>
    </row>
    <row r="1264" spans="1:11" x14ac:dyDescent="0.3">
      <c r="A1264" s="10">
        <v>43638</v>
      </c>
      <c r="B1264" s="11" t="s">
        <v>1714</v>
      </c>
      <c r="C1264" s="11" t="s">
        <v>867</v>
      </c>
      <c r="E1264" s="12">
        <v>8</v>
      </c>
      <c r="F1264" s="11" t="s">
        <v>434</v>
      </c>
      <c r="G1264" s="15">
        <v>456</v>
      </c>
      <c r="H1264" s="15">
        <v>20</v>
      </c>
      <c r="I1264" s="15">
        <f t="shared" si="71"/>
        <v>476</v>
      </c>
      <c r="J1264" s="12">
        <f t="shared" si="69"/>
        <v>8</v>
      </c>
      <c r="K1264" s="50">
        <f t="shared" si="70"/>
        <v>6</v>
      </c>
    </row>
    <row r="1265" spans="1:11" x14ac:dyDescent="0.3">
      <c r="A1265" s="10">
        <v>43638</v>
      </c>
      <c r="B1265" s="11" t="s">
        <v>1715</v>
      </c>
      <c r="C1265" s="11" t="s">
        <v>715</v>
      </c>
      <c r="E1265" s="12">
        <v>1</v>
      </c>
      <c r="F1265" s="11" t="s">
        <v>393</v>
      </c>
      <c r="G1265" s="15">
        <v>42</v>
      </c>
      <c r="I1265" s="15">
        <f t="shared" si="71"/>
        <v>42</v>
      </c>
      <c r="J1265" s="12">
        <f t="shared" si="69"/>
        <v>1</v>
      </c>
      <c r="K1265" s="50">
        <f t="shared" si="70"/>
        <v>6</v>
      </c>
    </row>
    <row r="1266" spans="1:11" x14ac:dyDescent="0.3">
      <c r="A1266" s="10">
        <v>40351</v>
      </c>
      <c r="B1266" s="11" t="s">
        <v>1284</v>
      </c>
      <c r="C1266" s="11" t="s">
        <v>1285</v>
      </c>
      <c r="E1266" s="12">
        <v>5</v>
      </c>
      <c r="F1266" s="11" t="s">
        <v>407</v>
      </c>
      <c r="G1266" s="15">
        <v>360</v>
      </c>
      <c r="H1266" s="15">
        <v>200</v>
      </c>
      <c r="I1266" s="15">
        <f t="shared" si="71"/>
        <v>560</v>
      </c>
      <c r="J1266" s="12">
        <f t="shared" si="69"/>
        <v>10</v>
      </c>
      <c r="K1266" s="50">
        <f t="shared" si="70"/>
        <v>6</v>
      </c>
    </row>
    <row r="1267" spans="1:11" x14ac:dyDescent="0.3">
      <c r="A1267" s="55">
        <v>43638</v>
      </c>
      <c r="B1267" s="56" t="s">
        <v>175</v>
      </c>
      <c r="C1267" s="56" t="s">
        <v>433</v>
      </c>
      <c r="D1267" s="56"/>
      <c r="E1267" s="57">
        <v>1</v>
      </c>
      <c r="F1267" s="56" t="s">
        <v>434</v>
      </c>
      <c r="G1267" s="59">
        <v>57</v>
      </c>
      <c r="H1267" s="59">
        <v>40</v>
      </c>
      <c r="I1267" s="59">
        <f t="shared" si="71"/>
        <v>97</v>
      </c>
      <c r="J1267" s="57">
        <f t="shared" si="69"/>
        <v>1</v>
      </c>
      <c r="K1267" s="50">
        <f t="shared" si="70"/>
        <v>6</v>
      </c>
    </row>
    <row r="1268" spans="1:11" x14ac:dyDescent="0.3">
      <c r="A1268" s="10">
        <v>43639</v>
      </c>
      <c r="B1268" s="11" t="s">
        <v>625</v>
      </c>
      <c r="C1268" s="11" t="s">
        <v>488</v>
      </c>
      <c r="E1268" s="12">
        <v>2</v>
      </c>
      <c r="F1268" s="11" t="s">
        <v>388</v>
      </c>
      <c r="G1268" s="15">
        <v>66</v>
      </c>
      <c r="H1268" s="15">
        <v>40</v>
      </c>
      <c r="I1268" s="15">
        <f t="shared" si="71"/>
        <v>106</v>
      </c>
      <c r="J1268" s="12">
        <f t="shared" si="69"/>
        <v>2</v>
      </c>
      <c r="K1268" s="50">
        <f t="shared" si="70"/>
        <v>6</v>
      </c>
    </row>
    <row r="1269" spans="1:11" x14ac:dyDescent="0.3">
      <c r="A1269" s="10">
        <v>43639</v>
      </c>
      <c r="B1269" s="11" t="s">
        <v>108</v>
      </c>
      <c r="C1269" s="11" t="s">
        <v>440</v>
      </c>
      <c r="E1269" s="12">
        <v>1</v>
      </c>
      <c r="F1269" s="11" t="s">
        <v>410</v>
      </c>
      <c r="G1269" s="15">
        <v>63</v>
      </c>
      <c r="H1269" s="15">
        <v>40</v>
      </c>
      <c r="I1269" s="15">
        <f t="shared" si="71"/>
        <v>103</v>
      </c>
      <c r="J1269" s="12">
        <f t="shared" si="69"/>
        <v>2</v>
      </c>
      <c r="K1269" s="50">
        <f t="shared" si="70"/>
        <v>6</v>
      </c>
    </row>
    <row r="1270" spans="1:11" x14ac:dyDescent="0.3">
      <c r="A1270" s="10">
        <v>43639</v>
      </c>
      <c r="B1270" s="11" t="s">
        <v>1338</v>
      </c>
      <c r="C1270" s="11" t="s">
        <v>467</v>
      </c>
      <c r="E1270" s="12">
        <v>2</v>
      </c>
      <c r="F1270" s="11" t="s">
        <v>393</v>
      </c>
      <c r="G1270" s="15">
        <v>84</v>
      </c>
      <c r="H1270" s="15">
        <v>40</v>
      </c>
      <c r="I1270" s="15">
        <f t="shared" si="71"/>
        <v>124</v>
      </c>
      <c r="J1270" s="12">
        <f t="shared" si="69"/>
        <v>2</v>
      </c>
      <c r="K1270" s="50">
        <f t="shared" si="70"/>
        <v>6</v>
      </c>
    </row>
    <row r="1271" spans="1:11" x14ac:dyDescent="0.3">
      <c r="A1271" s="10">
        <v>43639</v>
      </c>
      <c r="B1271" s="11" t="s">
        <v>1394</v>
      </c>
      <c r="C1271" s="11" t="s">
        <v>1395</v>
      </c>
      <c r="E1271" s="12">
        <v>2</v>
      </c>
      <c r="F1271" s="11" t="s">
        <v>388</v>
      </c>
      <c r="G1271" s="15">
        <v>59.4</v>
      </c>
      <c r="H1271" s="15">
        <v>54</v>
      </c>
      <c r="I1271" s="15">
        <f t="shared" si="71"/>
        <v>113.4</v>
      </c>
      <c r="J1271" s="12">
        <f t="shared" si="69"/>
        <v>2</v>
      </c>
      <c r="K1271" s="50">
        <f t="shared" si="70"/>
        <v>6</v>
      </c>
    </row>
    <row r="1272" spans="1:11" x14ac:dyDescent="0.3">
      <c r="A1272" s="10">
        <v>43639</v>
      </c>
      <c r="B1272" s="11" t="s">
        <v>517</v>
      </c>
      <c r="C1272" s="11" t="s">
        <v>518</v>
      </c>
      <c r="D1272" s="11">
        <v>77218</v>
      </c>
      <c r="E1272" s="12">
        <v>4</v>
      </c>
      <c r="F1272" s="53" t="str">
        <f>IF(ISBLANK($D1272),"",VLOOKUP($D1272,'Boarding Packages'!$A:$H,4,FALSE))</f>
        <v>Std Suite Prem</v>
      </c>
      <c r="G1272" s="54">
        <f>IF(ISBLANK($D1272),0,E1272*VLOOKUP($D1272,'Boarding Packages'!$A:$H,8,FALSE))</f>
        <v>212</v>
      </c>
      <c r="H1272" s="15">
        <v>0</v>
      </c>
      <c r="I1272" s="15">
        <f t="shared" si="71"/>
        <v>212</v>
      </c>
      <c r="J1272" s="12">
        <f t="shared" si="69"/>
        <v>4</v>
      </c>
      <c r="K1272" s="50">
        <f t="shared" si="70"/>
        <v>6</v>
      </c>
    </row>
    <row r="1273" spans="1:11" x14ac:dyDescent="0.3">
      <c r="A1273" s="10">
        <v>43639</v>
      </c>
      <c r="B1273" s="11" t="s">
        <v>621</v>
      </c>
      <c r="C1273" s="11" t="s">
        <v>622</v>
      </c>
      <c r="E1273" s="12">
        <v>1</v>
      </c>
      <c r="F1273" s="11" t="s">
        <v>388</v>
      </c>
      <c r="G1273" s="15">
        <v>33</v>
      </c>
      <c r="H1273" s="15">
        <v>20</v>
      </c>
      <c r="I1273" s="15">
        <f t="shared" si="71"/>
        <v>53</v>
      </c>
      <c r="J1273" s="12">
        <f t="shared" si="69"/>
        <v>1</v>
      </c>
      <c r="K1273" s="50">
        <f t="shared" si="70"/>
        <v>6</v>
      </c>
    </row>
    <row r="1274" spans="1:11" x14ac:dyDescent="0.3">
      <c r="A1274" s="10">
        <v>43639</v>
      </c>
      <c r="B1274" s="11" t="s">
        <v>724</v>
      </c>
      <c r="C1274" s="11" t="s">
        <v>725</v>
      </c>
      <c r="E1274" s="12">
        <v>1</v>
      </c>
      <c r="F1274" s="11" t="s">
        <v>388</v>
      </c>
      <c r="G1274" s="15">
        <v>33</v>
      </c>
      <c r="H1274" s="15">
        <v>20</v>
      </c>
      <c r="I1274" s="15">
        <f t="shared" si="71"/>
        <v>53</v>
      </c>
      <c r="J1274" s="12">
        <f t="shared" si="69"/>
        <v>1</v>
      </c>
      <c r="K1274" s="50">
        <f t="shared" si="70"/>
        <v>6</v>
      </c>
    </row>
    <row r="1275" spans="1:11" x14ac:dyDescent="0.3">
      <c r="A1275" s="10">
        <v>43639</v>
      </c>
      <c r="B1275" s="11" t="s">
        <v>150</v>
      </c>
      <c r="C1275" s="11" t="s">
        <v>461</v>
      </c>
      <c r="E1275" s="12">
        <v>10</v>
      </c>
      <c r="F1275" s="11" t="s">
        <v>388</v>
      </c>
      <c r="G1275" s="15">
        <v>333</v>
      </c>
      <c r="H1275" s="15">
        <v>200</v>
      </c>
      <c r="I1275" s="15">
        <f t="shared" si="71"/>
        <v>533</v>
      </c>
      <c r="J1275" s="12">
        <f t="shared" si="69"/>
        <v>10</v>
      </c>
      <c r="K1275" s="50">
        <f t="shared" si="70"/>
        <v>6</v>
      </c>
    </row>
    <row r="1276" spans="1:11" x14ac:dyDescent="0.3">
      <c r="A1276" s="10">
        <v>43639</v>
      </c>
      <c r="B1276" s="11" t="s">
        <v>1681</v>
      </c>
      <c r="C1276" s="11" t="s">
        <v>1682</v>
      </c>
      <c r="E1276" s="12">
        <v>2</v>
      </c>
      <c r="F1276" s="11" t="s">
        <v>388</v>
      </c>
      <c r="G1276" s="15">
        <v>66</v>
      </c>
      <c r="H1276" s="15">
        <v>20</v>
      </c>
      <c r="I1276" s="15">
        <f t="shared" si="71"/>
        <v>86</v>
      </c>
      <c r="J1276" s="12">
        <f t="shared" si="69"/>
        <v>2</v>
      </c>
      <c r="K1276" s="50">
        <f t="shared" si="70"/>
        <v>6</v>
      </c>
    </row>
    <row r="1277" spans="1:11" x14ac:dyDescent="0.3">
      <c r="A1277" s="10">
        <v>43639</v>
      </c>
      <c r="B1277" s="11" t="s">
        <v>770</v>
      </c>
      <c r="C1277" s="11" t="s">
        <v>771</v>
      </c>
      <c r="E1277" s="12">
        <v>2</v>
      </c>
      <c r="F1277" s="11" t="s">
        <v>393</v>
      </c>
      <c r="G1277" s="15">
        <v>84</v>
      </c>
      <c r="H1277" s="15">
        <v>60</v>
      </c>
      <c r="I1277" s="15">
        <f t="shared" si="71"/>
        <v>144</v>
      </c>
      <c r="J1277" s="12">
        <f t="shared" si="69"/>
        <v>2</v>
      </c>
      <c r="K1277" s="50">
        <f t="shared" si="70"/>
        <v>6</v>
      </c>
    </row>
    <row r="1278" spans="1:11" x14ac:dyDescent="0.3">
      <c r="A1278" s="10">
        <v>43639</v>
      </c>
      <c r="B1278" s="11" t="s">
        <v>1422</v>
      </c>
      <c r="C1278" s="11" t="s">
        <v>442</v>
      </c>
      <c r="E1278" s="12">
        <v>3</v>
      </c>
      <c r="F1278" s="11" t="s">
        <v>393</v>
      </c>
      <c r="G1278" s="15">
        <v>126</v>
      </c>
      <c r="H1278" s="15">
        <v>80</v>
      </c>
      <c r="I1278" s="15">
        <f t="shared" si="71"/>
        <v>206</v>
      </c>
      <c r="J1278" s="12">
        <f t="shared" si="69"/>
        <v>3</v>
      </c>
      <c r="K1278" s="50">
        <f t="shared" si="70"/>
        <v>6</v>
      </c>
    </row>
    <row r="1279" spans="1:11" x14ac:dyDescent="0.3">
      <c r="A1279" s="10">
        <v>43639</v>
      </c>
      <c r="B1279" s="11" t="s">
        <v>1720</v>
      </c>
      <c r="C1279" s="11" t="s">
        <v>638</v>
      </c>
      <c r="E1279" s="12">
        <v>2</v>
      </c>
      <c r="F1279" s="11" t="s">
        <v>388</v>
      </c>
      <c r="G1279" s="15">
        <v>66</v>
      </c>
      <c r="H1279" s="15">
        <v>40</v>
      </c>
      <c r="I1279" s="15">
        <f t="shared" si="71"/>
        <v>106</v>
      </c>
      <c r="J1279" s="12">
        <f t="shared" si="69"/>
        <v>2</v>
      </c>
      <c r="K1279" s="50">
        <f t="shared" si="70"/>
        <v>6</v>
      </c>
    </row>
    <row r="1280" spans="1:11" x14ac:dyDescent="0.3">
      <c r="A1280" s="10">
        <v>43639</v>
      </c>
      <c r="B1280" s="11" t="s">
        <v>352</v>
      </c>
      <c r="C1280" s="11" t="s">
        <v>1091</v>
      </c>
      <c r="D1280" s="11">
        <v>74774</v>
      </c>
      <c r="E1280" s="12">
        <v>2</v>
      </c>
      <c r="F1280" s="53" t="str">
        <f>IF(ISBLANK($D1280),"",VLOOKUP($D1280,'Boarding Packages'!$A:$H,4,FALSE))</f>
        <v>In/Out Suite Prem (2)</v>
      </c>
      <c r="G1280" s="54">
        <f>IF(ISBLANK($D1280),0,E1280*VLOOKUP($D1280,'Boarding Packages'!$A:$H,8,FALSE))</f>
        <v>246</v>
      </c>
      <c r="H1280" s="15">
        <v>0</v>
      </c>
      <c r="I1280" s="15">
        <f>IF(ISBLANK(B1280),"",SUM(G1280:H1280))</f>
        <v>246</v>
      </c>
      <c r="J1280" s="12">
        <f>IF(ISBLANK(B1280),"",E1280*(IF(LEFT(RIGHT(F1280,2),1)="2",2,IF(LEFT(RIGHT(F1280,2),1)="3",3,IF(LEFT(RIGHT(F1280,2),1)="4",4,1)))))</f>
        <v>4</v>
      </c>
      <c r="K1280" s="50">
        <f t="shared" si="70"/>
        <v>6</v>
      </c>
    </row>
    <row r="1281" spans="1:11" x14ac:dyDescent="0.3">
      <c r="A1281" s="10">
        <v>43639</v>
      </c>
      <c r="B1281" s="11" t="s">
        <v>192</v>
      </c>
      <c r="C1281" s="11" t="s">
        <v>871</v>
      </c>
      <c r="D1281" s="11">
        <v>76601</v>
      </c>
      <c r="E1281" s="12">
        <v>2</v>
      </c>
      <c r="F1281" s="53" t="str">
        <f>IF(ISBLANK($D1281),"",VLOOKUP($D1281,'Boarding Packages'!$A:$H,4,FALSE))</f>
        <v>In/Out Suite Prem</v>
      </c>
      <c r="G1281" s="54">
        <f>IF(ISBLANK($D1281),0,E1281*VLOOKUP($D1281,'Boarding Packages'!$A:$H,8,FALSE))</f>
        <v>144</v>
      </c>
      <c r="H1281" s="15">
        <v>0</v>
      </c>
      <c r="I1281" s="15">
        <f>IF(ISBLANK(B1281),"",SUM(G1281:H1281))</f>
        <v>144</v>
      </c>
      <c r="J1281" s="12">
        <f>IF(ISBLANK(B1281),"",E1281*(IF(LEFT(RIGHT(F1281,2),1)="2",2,IF(LEFT(RIGHT(F1281,2),1)="3",3,IF(LEFT(RIGHT(F1281,2),1)="4",4,1)))))</f>
        <v>2</v>
      </c>
      <c r="K1281" s="50">
        <f t="shared" si="70"/>
        <v>6</v>
      </c>
    </row>
    <row r="1282" spans="1:11" x14ac:dyDescent="0.3">
      <c r="A1282" s="10">
        <v>43639</v>
      </c>
      <c r="B1282" s="11" t="s">
        <v>171</v>
      </c>
      <c r="C1282" s="11" t="s">
        <v>1721</v>
      </c>
      <c r="E1282" s="12">
        <v>1</v>
      </c>
      <c r="F1282" s="11" t="s">
        <v>388</v>
      </c>
      <c r="G1282" s="15">
        <v>33</v>
      </c>
      <c r="H1282" s="15">
        <v>20</v>
      </c>
      <c r="I1282" s="15">
        <f t="shared" si="71"/>
        <v>53</v>
      </c>
      <c r="J1282" s="12">
        <f t="shared" ref="J1282:J1303" si="72">IF(ISBLANK(B1282),"",E1282*(IF(LEFT(RIGHT(F1282,2),1)="2",2,IF(LEFT(RIGHT(F1282,2),1)="3",3,IF(LEFT(RIGHT(F1282,2),1)="4",4,1)))))</f>
        <v>1</v>
      </c>
      <c r="K1282" s="50">
        <f t="shared" si="70"/>
        <v>6</v>
      </c>
    </row>
    <row r="1283" spans="1:11" x14ac:dyDescent="0.3">
      <c r="A1283" s="10">
        <v>43639</v>
      </c>
      <c r="B1283" s="11" t="s">
        <v>1722</v>
      </c>
      <c r="C1283" s="11" t="s">
        <v>1723</v>
      </c>
      <c r="E1283" s="12">
        <v>1</v>
      </c>
      <c r="F1283" s="11" t="s">
        <v>596</v>
      </c>
      <c r="G1283" s="15">
        <v>87</v>
      </c>
      <c r="H1283" s="15">
        <v>80</v>
      </c>
      <c r="I1283" s="15">
        <f t="shared" si="71"/>
        <v>167</v>
      </c>
      <c r="J1283" s="12">
        <f t="shared" si="72"/>
        <v>2</v>
      </c>
      <c r="K1283" s="50">
        <f t="shared" ref="K1283:K1346" si="73">IF(A1283= "",0,MONTH(A1283))</f>
        <v>6</v>
      </c>
    </row>
    <row r="1284" spans="1:11" x14ac:dyDescent="0.3">
      <c r="A1284" s="10">
        <v>43639</v>
      </c>
      <c r="B1284" s="11" t="s">
        <v>359</v>
      </c>
      <c r="C1284" s="11" t="s">
        <v>492</v>
      </c>
      <c r="D1284" s="11">
        <v>75535</v>
      </c>
      <c r="E1284" s="12">
        <v>3</v>
      </c>
      <c r="F1284" s="53" t="str">
        <f>IF(ISBLANK($D1284),"",VLOOKUP($D1284,'Boarding Packages'!$A:$H,4,FALSE))</f>
        <v>Std Suite Prem</v>
      </c>
      <c r="G1284" s="54">
        <f>IF(ISBLANK($D1284),0,E1284*VLOOKUP($D1284,'Boarding Packages'!$A:$H,8,FALSE))</f>
        <v>153</v>
      </c>
      <c r="H1284" s="15">
        <v>0</v>
      </c>
      <c r="I1284" s="15">
        <f t="shared" si="71"/>
        <v>153</v>
      </c>
      <c r="J1284" s="12">
        <f t="shared" si="72"/>
        <v>3</v>
      </c>
      <c r="K1284" s="50">
        <f t="shared" si="73"/>
        <v>6</v>
      </c>
    </row>
    <row r="1285" spans="1:11" x14ac:dyDescent="0.3">
      <c r="A1285" s="55">
        <v>43639</v>
      </c>
      <c r="B1285" s="56" t="s">
        <v>1249</v>
      </c>
      <c r="C1285" s="56" t="s">
        <v>1637</v>
      </c>
      <c r="D1285" s="56">
        <v>67630</v>
      </c>
      <c r="E1285" s="57">
        <v>5</v>
      </c>
      <c r="F1285" s="61" t="str">
        <f>IF(ISBLANK($D1285),"",VLOOKUP($D1285,'Boarding Packages'!$A:$H,4,FALSE))</f>
        <v>XL Suite Prem (2)</v>
      </c>
      <c r="G1285" s="62">
        <f>IF(ISBLANK($D1285),0,E1285*VLOOKUP($D1285,'Boarding Packages'!$A:$H,8,FALSE))</f>
        <v>530</v>
      </c>
      <c r="H1285" s="59">
        <v>0</v>
      </c>
      <c r="I1285" s="59">
        <f>IF(ISBLANK(B1285),"",SUM(G1285:H1285))</f>
        <v>530</v>
      </c>
      <c r="J1285" s="57">
        <f>IF(ISBLANK(B1285),"",E1285*(IF(LEFT(RIGHT(F1285,2),1)="2",2,IF(LEFT(RIGHT(F1285,2),1)="3",3,IF(LEFT(RIGHT(F1285,2),1)="4",4,1)))))</f>
        <v>10</v>
      </c>
      <c r="K1285" s="50">
        <f t="shared" si="73"/>
        <v>6</v>
      </c>
    </row>
    <row r="1286" spans="1:11" x14ac:dyDescent="0.3">
      <c r="A1286" s="10">
        <v>43640</v>
      </c>
      <c r="B1286" s="11" t="s">
        <v>1724</v>
      </c>
      <c r="C1286" s="11" t="s">
        <v>440</v>
      </c>
      <c r="E1286" s="12">
        <v>3</v>
      </c>
      <c r="F1286" s="11" t="s">
        <v>407</v>
      </c>
      <c r="G1286" s="15">
        <v>216</v>
      </c>
      <c r="H1286" s="15">
        <v>120</v>
      </c>
      <c r="I1286" s="15">
        <f t="shared" si="71"/>
        <v>336</v>
      </c>
      <c r="J1286" s="12">
        <f t="shared" si="72"/>
        <v>6</v>
      </c>
      <c r="K1286" s="50">
        <f t="shared" si="73"/>
        <v>6</v>
      </c>
    </row>
    <row r="1287" spans="1:11" x14ac:dyDescent="0.3">
      <c r="A1287" s="10">
        <v>43640</v>
      </c>
      <c r="B1287" s="11" t="s">
        <v>263</v>
      </c>
      <c r="C1287" s="11" t="s">
        <v>479</v>
      </c>
      <c r="D1287" s="11">
        <v>76673</v>
      </c>
      <c r="E1287" s="12">
        <v>2</v>
      </c>
      <c r="F1287" s="53" t="str">
        <f>IF(ISBLANK($D1287),"",VLOOKUP($D1287,'Boarding Packages'!$A:$H,4,FALSE))</f>
        <v>In/Out Suite Prem</v>
      </c>
      <c r="G1287" s="54">
        <f>IF(ISBLANK($D1287),0,E1287*VLOOKUP($D1287,'Boarding Packages'!$A:$H,8,FALSE))</f>
        <v>148</v>
      </c>
      <c r="H1287" s="15">
        <v>0</v>
      </c>
      <c r="I1287" s="15">
        <f t="shared" si="71"/>
        <v>148</v>
      </c>
      <c r="J1287" s="12">
        <f t="shared" si="72"/>
        <v>2</v>
      </c>
      <c r="K1287" s="50">
        <f t="shared" si="73"/>
        <v>6</v>
      </c>
    </row>
    <row r="1288" spans="1:11" x14ac:dyDescent="0.3">
      <c r="A1288" s="10">
        <v>43640</v>
      </c>
      <c r="B1288" s="11" t="s">
        <v>1725</v>
      </c>
      <c r="C1288" s="11" t="s">
        <v>739</v>
      </c>
      <c r="E1288" s="12">
        <v>6</v>
      </c>
      <c r="F1288" s="11" t="s">
        <v>388</v>
      </c>
      <c r="G1288" s="15">
        <v>198</v>
      </c>
      <c r="H1288" s="15">
        <v>120</v>
      </c>
      <c r="I1288" s="15">
        <f t="shared" si="71"/>
        <v>318</v>
      </c>
      <c r="J1288" s="12">
        <f t="shared" si="72"/>
        <v>6</v>
      </c>
      <c r="K1288" s="50">
        <f t="shared" si="73"/>
        <v>6</v>
      </c>
    </row>
    <row r="1289" spans="1:11" x14ac:dyDescent="0.3">
      <c r="A1289" s="10">
        <v>43640</v>
      </c>
      <c r="B1289" s="11" t="s">
        <v>336</v>
      </c>
      <c r="C1289" s="11" t="s">
        <v>750</v>
      </c>
      <c r="D1289" s="11">
        <v>78007</v>
      </c>
      <c r="E1289" s="12">
        <v>14</v>
      </c>
      <c r="F1289" s="53" t="str">
        <f>IF(ISBLANK($D1289),"",VLOOKUP($D1289,'Boarding Packages'!$A:$H,4,FALSE))</f>
        <v>XL Suite Prem</v>
      </c>
      <c r="G1289" s="54">
        <f>IF(ISBLANK($D1289),0,E1289*VLOOKUP($D1289,'Boarding Packages'!$A:$H,8,FALSE))</f>
        <v>826</v>
      </c>
      <c r="H1289" s="15">
        <v>0</v>
      </c>
      <c r="I1289" s="15">
        <f>IF(ISBLANK(B1289),"",SUM(G1289:H1289))</f>
        <v>826</v>
      </c>
      <c r="J1289" s="12">
        <f>IF(ISBLANK(B1289),"",E1289*(IF(LEFT(RIGHT(F1289,2),1)="2",2,IF(LEFT(RIGHT(F1289,2),1)="3",3,IF(LEFT(RIGHT(F1289,2),1)="4",4,1)))))</f>
        <v>14</v>
      </c>
      <c r="K1289" s="50">
        <f t="shared" si="73"/>
        <v>6</v>
      </c>
    </row>
    <row r="1290" spans="1:11" x14ac:dyDescent="0.3">
      <c r="A1290" s="10">
        <v>43640</v>
      </c>
      <c r="B1290" s="11" t="s">
        <v>336</v>
      </c>
      <c r="C1290" s="11" t="s">
        <v>750</v>
      </c>
      <c r="D1290" s="11">
        <v>78006</v>
      </c>
      <c r="E1290" s="12">
        <v>3</v>
      </c>
      <c r="F1290" s="53" t="str">
        <f>IF(ISBLANK($D1290),"",VLOOKUP($D1290,'Boarding Packages'!$A:$H,4,FALSE))</f>
        <v>XL Suite Prem</v>
      </c>
      <c r="G1290" s="54">
        <f>IF(ISBLANK($D1290),0,E1290*VLOOKUP($D1290,'Boarding Packages'!$A:$H,8,FALSE))</f>
        <v>177</v>
      </c>
      <c r="H1290" s="15">
        <v>0</v>
      </c>
      <c r="I1290" s="15">
        <f>IF(ISBLANK(B1290),"",SUM(G1290:H1290))</f>
        <v>177</v>
      </c>
      <c r="J1290" s="12">
        <f>IF(ISBLANK(B1290),"",E1290*(IF(LEFT(RIGHT(F1290,2),1)="2",2,IF(LEFT(RIGHT(F1290,2),1)="3",3,IF(LEFT(RIGHT(F1290,2),1)="4",4,1)))))</f>
        <v>3</v>
      </c>
      <c r="K1290" s="50">
        <f t="shared" si="73"/>
        <v>6</v>
      </c>
    </row>
    <row r="1291" spans="1:11" x14ac:dyDescent="0.3">
      <c r="A1291" s="10">
        <v>43640</v>
      </c>
      <c r="B1291" s="11" t="s">
        <v>1487</v>
      </c>
      <c r="C1291" s="11" t="s">
        <v>1488</v>
      </c>
      <c r="E1291" s="12">
        <v>4</v>
      </c>
      <c r="F1291" s="11" t="s">
        <v>393</v>
      </c>
      <c r="G1291" s="15">
        <v>168</v>
      </c>
      <c r="H1291" s="15">
        <v>80</v>
      </c>
      <c r="I1291" s="15">
        <f t="shared" si="71"/>
        <v>248</v>
      </c>
      <c r="J1291" s="12">
        <f t="shared" si="72"/>
        <v>4</v>
      </c>
      <c r="K1291" s="50">
        <f t="shared" si="73"/>
        <v>6</v>
      </c>
    </row>
    <row r="1292" spans="1:11" x14ac:dyDescent="0.3">
      <c r="A1292" s="10">
        <v>43640</v>
      </c>
      <c r="B1292" s="11" t="s">
        <v>459</v>
      </c>
      <c r="C1292" s="11" t="s">
        <v>460</v>
      </c>
      <c r="E1292" s="12">
        <v>4</v>
      </c>
      <c r="F1292" s="11" t="s">
        <v>393</v>
      </c>
      <c r="G1292" s="15">
        <v>168</v>
      </c>
      <c r="H1292" s="15">
        <v>60</v>
      </c>
      <c r="I1292" s="15">
        <f t="shared" si="71"/>
        <v>228</v>
      </c>
      <c r="J1292" s="12">
        <f t="shared" si="72"/>
        <v>4</v>
      </c>
      <c r="K1292" s="50">
        <f t="shared" si="73"/>
        <v>6</v>
      </c>
    </row>
    <row r="1293" spans="1:11" x14ac:dyDescent="0.3">
      <c r="A1293" s="10">
        <v>43640</v>
      </c>
      <c r="B1293" s="11" t="s">
        <v>1729</v>
      </c>
      <c r="C1293" s="11" t="s">
        <v>1730</v>
      </c>
      <c r="D1293" s="11">
        <v>78671</v>
      </c>
      <c r="E1293" s="12">
        <v>7</v>
      </c>
      <c r="F1293" s="53" t="str">
        <f>IF(ISBLANK($D1293),"",VLOOKUP($D1293,'Boarding Packages'!$A:$H,4,FALSE))</f>
        <v>XL Suite Prem</v>
      </c>
      <c r="G1293" s="54">
        <f>IF(ISBLANK($D1293),0,E1293*VLOOKUP($D1293,'Boarding Packages'!$A:$H,8,FALSE))</f>
        <v>434</v>
      </c>
      <c r="H1293" s="15">
        <v>0</v>
      </c>
      <c r="I1293" s="15">
        <f t="shared" si="71"/>
        <v>434</v>
      </c>
      <c r="J1293" s="12">
        <f t="shared" si="72"/>
        <v>7</v>
      </c>
      <c r="K1293" s="50">
        <f t="shared" si="73"/>
        <v>6</v>
      </c>
    </row>
    <row r="1294" spans="1:11" x14ac:dyDescent="0.3">
      <c r="A1294" s="10">
        <v>43640</v>
      </c>
      <c r="B1294" s="11" t="s">
        <v>269</v>
      </c>
      <c r="C1294" s="11" t="s">
        <v>1023</v>
      </c>
      <c r="D1294" s="11">
        <v>79149</v>
      </c>
      <c r="E1294" s="12">
        <v>1</v>
      </c>
      <c r="F1294" s="53" t="str">
        <f>IF(ISBLANK($D1294),"",VLOOKUP($D1294,'Boarding Packages'!$A:$H,4,FALSE))</f>
        <v>Std Suite Prem</v>
      </c>
      <c r="G1294" s="54">
        <f>IF(ISBLANK($D1294),0,E1294*VLOOKUP($D1294,'Boarding Packages'!$A:$H,8,FALSE))</f>
        <v>53</v>
      </c>
      <c r="H1294" s="15">
        <v>0</v>
      </c>
      <c r="I1294" s="15">
        <f>IF(ISBLANK(B1294),"",SUM(G1294:H1294))</f>
        <v>53</v>
      </c>
      <c r="J1294" s="12">
        <f>IF(ISBLANK(B1294),"",E1294*(IF(LEFT(RIGHT(F1294,2),1)="2",2,IF(LEFT(RIGHT(F1294,2),1)="3",3,IF(LEFT(RIGHT(F1294,2),1)="4",4,1)))))</f>
        <v>1</v>
      </c>
      <c r="K1294" s="50">
        <f t="shared" si="73"/>
        <v>6</v>
      </c>
    </row>
    <row r="1295" spans="1:11" x14ac:dyDescent="0.3">
      <c r="A1295" s="10">
        <v>43640</v>
      </c>
      <c r="B1295" s="11" t="s">
        <v>220</v>
      </c>
      <c r="C1295" s="11" t="s">
        <v>548</v>
      </c>
      <c r="D1295" s="11">
        <v>76437</v>
      </c>
      <c r="E1295" s="12">
        <v>3</v>
      </c>
      <c r="F1295" s="53" t="str">
        <f>IF(ISBLANK($D1295),"",VLOOKUP($D1295,'Boarding Packages'!$A:$H,4,FALSE))</f>
        <v>XL Suite Prem</v>
      </c>
      <c r="G1295" s="54">
        <f>IF(ISBLANK($D1295),0,E1295*VLOOKUP($D1295,'Boarding Packages'!$A:$H,8,FALSE))</f>
        <v>186</v>
      </c>
      <c r="H1295" s="15">
        <v>0</v>
      </c>
      <c r="I1295" s="15">
        <f>IF(ISBLANK(B1295),"",SUM(G1295:H1295))</f>
        <v>186</v>
      </c>
      <c r="J1295" s="12">
        <f>IF(ISBLANK(B1295),"",E1295*(IF(LEFT(RIGHT(F1295,2),1)="2",2,IF(LEFT(RIGHT(F1295,2),1)="3",3,IF(LEFT(RIGHT(F1295,2),1)="4",4,1)))))</f>
        <v>3</v>
      </c>
      <c r="K1295" s="50">
        <f t="shared" si="73"/>
        <v>6</v>
      </c>
    </row>
    <row r="1296" spans="1:11" x14ac:dyDescent="0.3">
      <c r="A1296" s="10">
        <v>43640</v>
      </c>
      <c r="B1296" s="11" t="s">
        <v>1732</v>
      </c>
      <c r="C1296" s="11" t="s">
        <v>1071</v>
      </c>
      <c r="E1296" s="12">
        <v>1</v>
      </c>
      <c r="F1296" s="11" t="s">
        <v>388</v>
      </c>
      <c r="G1296" s="15">
        <v>33</v>
      </c>
      <c r="H1296" s="15">
        <v>40</v>
      </c>
      <c r="I1296" s="15">
        <f t="shared" si="71"/>
        <v>73</v>
      </c>
      <c r="J1296" s="12">
        <f t="shared" si="72"/>
        <v>1</v>
      </c>
      <c r="K1296" s="50">
        <f t="shared" si="73"/>
        <v>6</v>
      </c>
    </row>
    <row r="1297" spans="1:11" x14ac:dyDescent="0.3">
      <c r="A1297" s="55">
        <v>43640</v>
      </c>
      <c r="B1297" s="56" t="s">
        <v>113</v>
      </c>
      <c r="C1297" s="56" t="s">
        <v>575</v>
      </c>
      <c r="D1297" s="56">
        <v>74249</v>
      </c>
      <c r="E1297" s="57">
        <v>3</v>
      </c>
      <c r="F1297" s="61" t="str">
        <f>IF(ISBLANK($D1297),"",VLOOKUP($D1297,'Boarding Packages'!$A:$H,4,FALSE))</f>
        <v>Std Suite Prem</v>
      </c>
      <c r="G1297" s="62">
        <f>IF(ISBLANK($D1297),0,E1297*VLOOKUP($D1297,'Boarding Packages'!$A:$H,8,FALSE))</f>
        <v>159</v>
      </c>
      <c r="H1297" s="59">
        <v>0</v>
      </c>
      <c r="I1297" s="59">
        <f t="shared" si="71"/>
        <v>159</v>
      </c>
      <c r="J1297" s="57">
        <f t="shared" si="72"/>
        <v>3</v>
      </c>
      <c r="K1297" s="50">
        <f t="shared" si="73"/>
        <v>6</v>
      </c>
    </row>
    <row r="1298" spans="1:11" x14ac:dyDescent="0.3">
      <c r="A1298" s="10">
        <v>43641</v>
      </c>
      <c r="B1298" s="11" t="s">
        <v>1206</v>
      </c>
      <c r="C1298" s="11" t="s">
        <v>559</v>
      </c>
      <c r="E1298" s="12">
        <v>2</v>
      </c>
      <c r="F1298" s="11" t="s">
        <v>393</v>
      </c>
      <c r="G1298" s="15">
        <v>84</v>
      </c>
      <c r="H1298" s="15">
        <v>60</v>
      </c>
      <c r="I1298" s="15">
        <f t="shared" si="71"/>
        <v>144</v>
      </c>
      <c r="J1298" s="12">
        <f t="shared" si="72"/>
        <v>2</v>
      </c>
      <c r="K1298" s="50">
        <f t="shared" si="73"/>
        <v>6</v>
      </c>
    </row>
    <row r="1299" spans="1:11" x14ac:dyDescent="0.3">
      <c r="A1299" s="10">
        <v>43641</v>
      </c>
      <c r="B1299" s="11" t="s">
        <v>1206</v>
      </c>
      <c r="C1299" s="11" t="s">
        <v>1735</v>
      </c>
      <c r="E1299" s="12">
        <v>2</v>
      </c>
      <c r="F1299" s="11" t="s">
        <v>596</v>
      </c>
      <c r="G1299" s="15">
        <v>174</v>
      </c>
      <c r="H1299" s="15">
        <v>120</v>
      </c>
      <c r="I1299" s="15">
        <f t="shared" si="71"/>
        <v>294</v>
      </c>
      <c r="J1299" s="12">
        <f t="shared" si="72"/>
        <v>4</v>
      </c>
      <c r="K1299" s="50">
        <f t="shared" si="73"/>
        <v>6</v>
      </c>
    </row>
    <row r="1300" spans="1:11" x14ac:dyDescent="0.3">
      <c r="A1300" s="55">
        <v>43641</v>
      </c>
      <c r="B1300" s="56" t="s">
        <v>411</v>
      </c>
      <c r="C1300" s="56" t="s">
        <v>1690</v>
      </c>
      <c r="D1300" s="56"/>
      <c r="E1300" s="57">
        <v>4</v>
      </c>
      <c r="F1300" s="56" t="s">
        <v>388</v>
      </c>
      <c r="G1300" s="59">
        <v>132</v>
      </c>
      <c r="H1300" s="59">
        <v>40</v>
      </c>
      <c r="I1300" s="59">
        <f t="shared" si="71"/>
        <v>172</v>
      </c>
      <c r="J1300" s="57">
        <f t="shared" si="72"/>
        <v>4</v>
      </c>
      <c r="K1300" s="50">
        <f t="shared" si="73"/>
        <v>6</v>
      </c>
    </row>
    <row r="1301" spans="1:11" x14ac:dyDescent="0.3">
      <c r="A1301" s="10">
        <v>43642</v>
      </c>
      <c r="B1301" s="11" t="s">
        <v>179</v>
      </c>
      <c r="C1301" s="11" t="s">
        <v>706</v>
      </c>
      <c r="D1301" s="11">
        <v>76324</v>
      </c>
      <c r="E1301" s="12">
        <v>2</v>
      </c>
      <c r="F1301" s="53" t="str">
        <f>IF(ISBLANK($D1301),"",VLOOKUP($D1301,'Boarding Packages'!$A:$H,4,FALSE))</f>
        <v>Std Suite Prem</v>
      </c>
      <c r="G1301" s="54">
        <f>IF(ISBLANK($D1301),0,E1301*VLOOKUP($D1301,'Boarding Packages'!$A:$H,8,FALSE))</f>
        <v>106</v>
      </c>
      <c r="H1301" s="15">
        <v>0</v>
      </c>
      <c r="I1301" s="15">
        <f t="shared" si="71"/>
        <v>106</v>
      </c>
      <c r="J1301" s="12">
        <f t="shared" si="72"/>
        <v>2</v>
      </c>
      <c r="K1301" s="50">
        <f t="shared" si="73"/>
        <v>6</v>
      </c>
    </row>
    <row r="1302" spans="1:11" x14ac:dyDescent="0.3">
      <c r="A1302" s="10">
        <v>43642</v>
      </c>
      <c r="B1302" s="11" t="s">
        <v>246</v>
      </c>
      <c r="C1302" s="11" t="s">
        <v>651</v>
      </c>
      <c r="E1302" s="12">
        <v>5</v>
      </c>
      <c r="F1302" s="11" t="s">
        <v>410</v>
      </c>
      <c r="G1302" s="15">
        <v>315</v>
      </c>
      <c r="H1302" s="15">
        <v>200</v>
      </c>
      <c r="I1302" s="15">
        <f t="shared" si="71"/>
        <v>515</v>
      </c>
      <c r="J1302" s="12">
        <f t="shared" si="72"/>
        <v>10</v>
      </c>
      <c r="K1302" s="50">
        <f t="shared" si="73"/>
        <v>6</v>
      </c>
    </row>
    <row r="1303" spans="1:11" x14ac:dyDescent="0.3">
      <c r="A1303" s="10">
        <v>43642</v>
      </c>
      <c r="B1303" s="11" t="s">
        <v>359</v>
      </c>
      <c r="C1303" s="11" t="s">
        <v>492</v>
      </c>
      <c r="D1303" s="11">
        <v>75535</v>
      </c>
      <c r="E1303" s="12">
        <v>1</v>
      </c>
      <c r="F1303" s="53" t="str">
        <f>IF(ISBLANK($D1303),"",VLOOKUP($D1303,'Boarding Packages'!$A:$H,4,FALSE))</f>
        <v>Std Suite Prem</v>
      </c>
      <c r="G1303" s="54">
        <f>IF(ISBLANK($D1303),0,E1303*VLOOKUP($D1303,'Boarding Packages'!$A:$H,8,FALSE))</f>
        <v>51</v>
      </c>
      <c r="H1303" s="15">
        <v>0</v>
      </c>
      <c r="I1303" s="15">
        <f t="shared" si="71"/>
        <v>51</v>
      </c>
      <c r="J1303" s="12">
        <f t="shared" si="72"/>
        <v>1</v>
      </c>
      <c r="K1303" s="50">
        <f t="shared" si="73"/>
        <v>6</v>
      </c>
    </row>
    <row r="1304" spans="1:11" x14ac:dyDescent="0.3">
      <c r="A1304" s="10">
        <v>43642</v>
      </c>
      <c r="B1304" s="11" t="s">
        <v>153</v>
      </c>
      <c r="C1304" s="11" t="s">
        <v>1315</v>
      </c>
      <c r="D1304" s="11">
        <v>75818</v>
      </c>
      <c r="E1304" s="12">
        <v>1</v>
      </c>
      <c r="F1304" s="53" t="str">
        <f>IF(ISBLANK($D1304),"",VLOOKUP($D1304,'Boarding Packages'!$A:$H,4,FALSE))</f>
        <v>Std Suite Prem</v>
      </c>
      <c r="G1304" s="54">
        <f>IF(ISBLANK($D1304),0,E1304*VLOOKUP($D1304,'Boarding Packages'!$A:$H,8,FALSE))</f>
        <v>53</v>
      </c>
      <c r="H1304" s="15">
        <v>0</v>
      </c>
      <c r="I1304" s="15">
        <f>IF(ISBLANK(B1304),"",SUM(G1304:H1304))</f>
        <v>53</v>
      </c>
      <c r="J1304" s="12">
        <f t="shared" ref="J1304:J1311" si="74">IF(ISBLANK(B1304),"",E1304*(IF(LEFT(RIGHT(F1304,2),1)="2",2,IF(LEFT(RIGHT(F1304,2),1)="3",3,IF(LEFT(RIGHT(F1304,2),1)="4",4,1)))))</f>
        <v>1</v>
      </c>
      <c r="K1304" s="50">
        <f t="shared" si="73"/>
        <v>6</v>
      </c>
    </row>
    <row r="1305" spans="1:11" x14ac:dyDescent="0.3">
      <c r="A1305" s="10">
        <v>43642</v>
      </c>
      <c r="B1305" s="11" t="s">
        <v>1748</v>
      </c>
      <c r="C1305" s="11" t="s">
        <v>474</v>
      </c>
      <c r="D1305" s="11">
        <v>67476</v>
      </c>
      <c r="E1305" s="12">
        <v>4</v>
      </c>
      <c r="F1305" s="53" t="str">
        <f>IF(ISBLANK($D1305),"",VLOOKUP($D1305,'Boarding Packages'!$A:$H,4,FALSE))</f>
        <v>Std Suite Prem</v>
      </c>
      <c r="G1305" s="54">
        <f>IF(ISBLANK($D1305),0,E1305*VLOOKUP($D1305,'Boarding Packages'!$A:$H,8,FALSE))</f>
        <v>192</v>
      </c>
      <c r="H1305" s="15">
        <v>0</v>
      </c>
      <c r="I1305" s="15">
        <f>IF(ISBLANK(B1305),"",SUM(G1305:H1305))</f>
        <v>192</v>
      </c>
      <c r="J1305" s="12">
        <f t="shared" si="74"/>
        <v>4</v>
      </c>
      <c r="K1305" s="50">
        <f t="shared" si="73"/>
        <v>6</v>
      </c>
    </row>
    <row r="1306" spans="1:11" x14ac:dyDescent="0.3">
      <c r="A1306" s="10">
        <v>43642</v>
      </c>
      <c r="B1306" s="11" t="s">
        <v>109</v>
      </c>
      <c r="C1306" s="11" t="s">
        <v>476</v>
      </c>
      <c r="D1306" s="11">
        <v>68724</v>
      </c>
      <c r="E1306" s="12">
        <v>1</v>
      </c>
      <c r="F1306" s="53" t="str">
        <f>IF(ISBLANK($D1306),"",VLOOKUP($D1306,'Boarding Packages'!$A:$H,4,FALSE))</f>
        <v>In/Out Suite Prem (2)</v>
      </c>
      <c r="G1306" s="54">
        <f>IF(ISBLANK($D1306),0,E1306*VLOOKUP($D1306,'Boarding Packages'!$A:$H,8,FALSE))</f>
        <v>115</v>
      </c>
      <c r="H1306" s="15">
        <v>0</v>
      </c>
      <c r="I1306" s="15">
        <f>IF(ISBLANK(B1306),"",SUM(G1306:H1306))</f>
        <v>115</v>
      </c>
      <c r="J1306" s="12">
        <f t="shared" si="74"/>
        <v>2</v>
      </c>
      <c r="K1306" s="50">
        <f t="shared" si="73"/>
        <v>6</v>
      </c>
    </row>
    <row r="1307" spans="1:11" x14ac:dyDescent="0.3">
      <c r="A1307" s="55">
        <v>43642</v>
      </c>
      <c r="B1307" s="56" t="s">
        <v>1732</v>
      </c>
      <c r="C1307" s="56" t="s">
        <v>1071</v>
      </c>
      <c r="D1307" s="56"/>
      <c r="E1307" s="57">
        <v>1</v>
      </c>
      <c r="F1307" s="56" t="s">
        <v>388</v>
      </c>
      <c r="G1307" s="59">
        <v>33</v>
      </c>
      <c r="H1307" s="59">
        <v>40</v>
      </c>
      <c r="I1307" s="59">
        <f t="shared" si="71"/>
        <v>73</v>
      </c>
      <c r="J1307" s="57">
        <f t="shared" si="74"/>
        <v>1</v>
      </c>
      <c r="K1307" s="50">
        <f t="shared" si="73"/>
        <v>6</v>
      </c>
    </row>
    <row r="1308" spans="1:11" x14ac:dyDescent="0.3">
      <c r="A1308" s="10">
        <v>43643</v>
      </c>
      <c r="B1308" s="11" t="s">
        <v>803</v>
      </c>
      <c r="C1308" s="11" t="s">
        <v>1752</v>
      </c>
      <c r="D1308" s="11">
        <v>72151</v>
      </c>
      <c r="E1308" s="12">
        <v>3</v>
      </c>
      <c r="F1308" s="53" t="str">
        <f>IF(ISBLANK($D1308),"",VLOOKUP($D1308,'Boarding Packages'!$A:$H,4,FALSE))</f>
        <v>Std Suite Prem</v>
      </c>
      <c r="G1308" s="54">
        <f>IF(ISBLANK($D1308),0,E1308*VLOOKUP($D1308,'Boarding Packages'!$A:$H,8,FALSE))</f>
        <v>153</v>
      </c>
      <c r="H1308" s="15">
        <v>0</v>
      </c>
      <c r="I1308" s="15">
        <f t="shared" si="71"/>
        <v>153</v>
      </c>
      <c r="J1308" s="12">
        <f t="shared" si="74"/>
        <v>3</v>
      </c>
      <c r="K1308" s="50">
        <f t="shared" si="73"/>
        <v>6</v>
      </c>
    </row>
    <row r="1309" spans="1:11" x14ac:dyDescent="0.3">
      <c r="A1309" s="10">
        <v>43643</v>
      </c>
      <c r="B1309" s="11" t="s">
        <v>1753</v>
      </c>
      <c r="C1309" s="11" t="s">
        <v>1754</v>
      </c>
      <c r="E1309" s="12">
        <v>2</v>
      </c>
      <c r="F1309" s="11" t="s">
        <v>388</v>
      </c>
      <c r="G1309" s="15">
        <v>66</v>
      </c>
      <c r="H1309" s="15">
        <v>40</v>
      </c>
      <c r="I1309" s="15">
        <f t="shared" si="71"/>
        <v>106</v>
      </c>
      <c r="J1309" s="12">
        <f t="shared" si="74"/>
        <v>2</v>
      </c>
      <c r="K1309" s="50">
        <f t="shared" si="73"/>
        <v>6</v>
      </c>
    </row>
    <row r="1310" spans="1:11" x14ac:dyDescent="0.3">
      <c r="A1310" s="10">
        <v>43643</v>
      </c>
      <c r="B1310" s="11" t="s">
        <v>139</v>
      </c>
      <c r="C1310" s="11" t="s">
        <v>867</v>
      </c>
      <c r="D1310" s="11">
        <v>72196</v>
      </c>
      <c r="E1310" s="12">
        <v>3</v>
      </c>
      <c r="F1310" s="53" t="str">
        <f>IF(ISBLANK($D1310),"",VLOOKUP($D1310,'Boarding Packages'!$A:$H,4,FALSE))</f>
        <v>Std Suite Prem</v>
      </c>
      <c r="G1310" s="54">
        <f>IF(ISBLANK($D1310),0,E1310*VLOOKUP($D1310,'Boarding Packages'!$A:$H,8,FALSE))</f>
        <v>159</v>
      </c>
      <c r="H1310" s="15">
        <v>0</v>
      </c>
      <c r="I1310" s="15">
        <f t="shared" si="71"/>
        <v>159</v>
      </c>
      <c r="J1310" s="12">
        <f t="shared" si="74"/>
        <v>3</v>
      </c>
      <c r="K1310" s="50">
        <f t="shared" si="73"/>
        <v>6</v>
      </c>
    </row>
    <row r="1311" spans="1:11" x14ac:dyDescent="0.3">
      <c r="A1311" s="10">
        <v>43643</v>
      </c>
      <c r="B1311" s="11" t="s">
        <v>139</v>
      </c>
      <c r="C1311" s="11" t="s">
        <v>867</v>
      </c>
      <c r="D1311" s="11">
        <v>78908</v>
      </c>
      <c r="E1311" s="12">
        <v>5</v>
      </c>
      <c r="F1311" s="53" t="str">
        <f>IF(ISBLANK($D1311),"",VLOOKUP($D1311,'Boarding Packages'!$A:$H,4,FALSE))</f>
        <v>Std Suite Prem</v>
      </c>
      <c r="G1311" s="54">
        <f>IF(ISBLANK($D1311),0,E1311*VLOOKUP($D1311,'Boarding Packages'!$A:$H,8,FALSE))</f>
        <v>265</v>
      </c>
      <c r="H1311" s="15">
        <v>0</v>
      </c>
      <c r="I1311" s="15">
        <f>IF(ISBLANK(B1311),"",SUM(G1311:H1311))</f>
        <v>265</v>
      </c>
      <c r="J1311" s="12">
        <f t="shared" si="74"/>
        <v>5</v>
      </c>
      <c r="K1311" s="50">
        <f t="shared" si="73"/>
        <v>6</v>
      </c>
    </row>
    <row r="1312" spans="1:11" x14ac:dyDescent="0.3">
      <c r="A1312" s="10">
        <v>43643</v>
      </c>
      <c r="B1312" s="11" t="s">
        <v>617</v>
      </c>
      <c r="C1312" s="11" t="s">
        <v>618</v>
      </c>
      <c r="E1312" s="12">
        <v>1</v>
      </c>
      <c r="F1312" s="11" t="s">
        <v>388</v>
      </c>
      <c r="G1312" s="15">
        <v>33</v>
      </c>
      <c r="H1312" s="15">
        <v>20</v>
      </c>
      <c r="I1312" s="15">
        <f t="shared" ref="I1312:I1375" si="75">IF(ISBLANK(B1312),"",SUM(G1312:H1312))</f>
        <v>53</v>
      </c>
      <c r="J1312" s="12">
        <f t="shared" ref="J1312:J1375" si="76">IF(ISBLANK(B1312),"",E1312*(IF(LEFT(RIGHT(F1312,2),1)="2",2,IF(LEFT(RIGHT(F1312,2),1)="3",3,IF(LEFT(RIGHT(F1312,2),1)="4",4,1)))))</f>
        <v>1</v>
      </c>
      <c r="K1312" s="50">
        <f t="shared" si="73"/>
        <v>6</v>
      </c>
    </row>
    <row r="1313" spans="1:11" x14ac:dyDescent="0.3">
      <c r="A1313" s="10">
        <v>43643</v>
      </c>
      <c r="B1313" s="11" t="s">
        <v>489</v>
      </c>
      <c r="C1313" s="11" t="s">
        <v>490</v>
      </c>
      <c r="E1313" s="12">
        <v>2</v>
      </c>
      <c r="F1313" s="11" t="s">
        <v>388</v>
      </c>
      <c r="G1313" s="15">
        <v>66</v>
      </c>
      <c r="H1313" s="15">
        <v>50</v>
      </c>
      <c r="I1313" s="15">
        <f t="shared" si="75"/>
        <v>116</v>
      </c>
      <c r="J1313" s="12">
        <f t="shared" si="76"/>
        <v>2</v>
      </c>
      <c r="K1313" s="50">
        <f t="shared" si="73"/>
        <v>6</v>
      </c>
    </row>
    <row r="1314" spans="1:11" x14ac:dyDescent="0.3">
      <c r="A1314" s="10">
        <v>43643</v>
      </c>
      <c r="B1314" s="11" t="s">
        <v>317</v>
      </c>
      <c r="C1314" s="11" t="s">
        <v>521</v>
      </c>
      <c r="D1314" s="11">
        <v>75939</v>
      </c>
      <c r="E1314" s="12">
        <v>3</v>
      </c>
      <c r="F1314" s="53" t="str">
        <f>IF(ISBLANK($D1314),"",VLOOKUP($D1314,'Boarding Packages'!$A:$H,4,FALSE))</f>
        <v>Std Suite Prem</v>
      </c>
      <c r="G1314" s="54">
        <f>IF(ISBLANK($D1314),0,E1314*VLOOKUP($D1314,'Boarding Packages'!$A:$H,8,FALSE))</f>
        <v>153</v>
      </c>
      <c r="H1314" s="15">
        <v>0</v>
      </c>
      <c r="I1314" s="15">
        <f t="shared" si="75"/>
        <v>153</v>
      </c>
      <c r="J1314" s="12">
        <f t="shared" si="76"/>
        <v>3</v>
      </c>
      <c r="K1314" s="50">
        <f t="shared" si="73"/>
        <v>6</v>
      </c>
    </row>
    <row r="1315" spans="1:11" x14ac:dyDescent="0.3">
      <c r="A1315" s="55">
        <v>43643</v>
      </c>
      <c r="B1315" s="56" t="s">
        <v>192</v>
      </c>
      <c r="C1315" s="56" t="s">
        <v>871</v>
      </c>
      <c r="D1315" s="56">
        <v>76601</v>
      </c>
      <c r="E1315" s="57">
        <v>2</v>
      </c>
      <c r="F1315" s="61" t="str">
        <f>IF(ISBLANK($D1315),"",VLOOKUP($D1315,'Boarding Packages'!$A:$H,4,FALSE))</f>
        <v>In/Out Suite Prem</v>
      </c>
      <c r="G1315" s="62">
        <f>IF(ISBLANK($D1315),0,E1315*VLOOKUP($D1315,'Boarding Packages'!$A:$H,8,FALSE))</f>
        <v>144</v>
      </c>
      <c r="H1315" s="59">
        <v>0</v>
      </c>
      <c r="I1315" s="59">
        <f>IF(ISBLANK(B1315),"",SUM(G1315:H1315))</f>
        <v>144</v>
      </c>
      <c r="J1315" s="57">
        <f>IF(ISBLANK(B1315),"",E1315*(IF(LEFT(RIGHT(F1315,2),1)="2",2,IF(LEFT(RIGHT(F1315,2),1)="3",3,IF(LEFT(RIGHT(F1315,2),1)="4",4,1)))))</f>
        <v>2</v>
      </c>
      <c r="K1315" s="50">
        <f t="shared" si="73"/>
        <v>6</v>
      </c>
    </row>
    <row r="1316" spans="1:11" x14ac:dyDescent="0.3">
      <c r="A1316" s="10">
        <v>43644</v>
      </c>
      <c r="B1316" s="11" t="s">
        <v>1577</v>
      </c>
      <c r="C1316" s="11" t="s">
        <v>668</v>
      </c>
      <c r="E1316" s="12">
        <v>1</v>
      </c>
      <c r="F1316" s="11" t="s">
        <v>388</v>
      </c>
      <c r="G1316" s="15">
        <v>33</v>
      </c>
      <c r="H1316" s="15">
        <v>20</v>
      </c>
      <c r="I1316" s="15">
        <f t="shared" si="75"/>
        <v>53</v>
      </c>
      <c r="J1316" s="12">
        <f t="shared" si="76"/>
        <v>1</v>
      </c>
      <c r="K1316" s="50">
        <f t="shared" si="73"/>
        <v>6</v>
      </c>
    </row>
    <row r="1317" spans="1:11" x14ac:dyDescent="0.3">
      <c r="A1317" s="10">
        <v>43644</v>
      </c>
      <c r="B1317" s="11" t="s">
        <v>427</v>
      </c>
      <c r="C1317" s="11" t="s">
        <v>1313</v>
      </c>
      <c r="E1317" s="12">
        <v>1</v>
      </c>
      <c r="F1317" s="11" t="s">
        <v>388</v>
      </c>
      <c r="G1317" s="15">
        <v>33</v>
      </c>
      <c r="H1317" s="15">
        <v>20</v>
      </c>
      <c r="I1317" s="15">
        <f t="shared" si="75"/>
        <v>53</v>
      </c>
      <c r="J1317" s="12">
        <f t="shared" si="76"/>
        <v>1</v>
      </c>
      <c r="K1317" s="50">
        <f t="shared" si="73"/>
        <v>6</v>
      </c>
    </row>
    <row r="1318" spans="1:11" x14ac:dyDescent="0.3">
      <c r="A1318" s="10">
        <v>43644</v>
      </c>
      <c r="B1318" s="11" t="s">
        <v>272</v>
      </c>
      <c r="C1318" s="11" t="s">
        <v>1760</v>
      </c>
      <c r="D1318" s="11">
        <v>74884</v>
      </c>
      <c r="E1318" s="12">
        <v>2</v>
      </c>
      <c r="F1318" s="53" t="str">
        <f>IF(ISBLANK($D1318),"",VLOOKUP($D1318,'Boarding Packages'!$A:$H,4,FALSE))</f>
        <v>Std Suite Prem</v>
      </c>
      <c r="G1318" s="54">
        <f>IF(ISBLANK($D1318),0,E1318*VLOOKUP($D1318,'Boarding Packages'!$A:$H,8,FALSE))</f>
        <v>102</v>
      </c>
      <c r="H1318" s="15">
        <v>0</v>
      </c>
      <c r="I1318" s="15">
        <f t="shared" si="75"/>
        <v>102</v>
      </c>
      <c r="J1318" s="12">
        <f t="shared" si="76"/>
        <v>2</v>
      </c>
      <c r="K1318" s="50">
        <f t="shared" si="73"/>
        <v>6</v>
      </c>
    </row>
    <row r="1319" spans="1:11" x14ac:dyDescent="0.3">
      <c r="A1319" s="55">
        <v>43644</v>
      </c>
      <c r="B1319" s="56" t="s">
        <v>470</v>
      </c>
      <c r="C1319" s="56" t="s">
        <v>471</v>
      </c>
      <c r="D1319" s="56"/>
      <c r="E1319" s="57">
        <v>2</v>
      </c>
      <c r="F1319" s="56" t="s">
        <v>393</v>
      </c>
      <c r="G1319" s="59">
        <v>84</v>
      </c>
      <c r="H1319" s="59">
        <v>60</v>
      </c>
      <c r="I1319" s="59">
        <f t="shared" si="75"/>
        <v>144</v>
      </c>
      <c r="J1319" s="57">
        <f t="shared" si="76"/>
        <v>2</v>
      </c>
      <c r="K1319" s="50">
        <f t="shared" si="73"/>
        <v>6</v>
      </c>
    </row>
    <row r="1320" spans="1:11" x14ac:dyDescent="0.3">
      <c r="A1320" s="10">
        <v>43645</v>
      </c>
      <c r="B1320" s="11" t="s">
        <v>100</v>
      </c>
      <c r="C1320" s="11" t="s">
        <v>785</v>
      </c>
      <c r="E1320" s="12">
        <v>2</v>
      </c>
      <c r="F1320" s="11" t="s">
        <v>388</v>
      </c>
      <c r="G1320" s="15">
        <v>66</v>
      </c>
      <c r="H1320" s="15">
        <v>40</v>
      </c>
      <c r="I1320" s="15">
        <f t="shared" si="75"/>
        <v>106</v>
      </c>
      <c r="J1320" s="12">
        <f t="shared" si="76"/>
        <v>2</v>
      </c>
      <c r="K1320" s="50">
        <f t="shared" si="73"/>
        <v>6</v>
      </c>
    </row>
    <row r="1321" spans="1:11" x14ac:dyDescent="0.3">
      <c r="A1321" s="10">
        <v>43645</v>
      </c>
      <c r="B1321" s="11" t="s">
        <v>100</v>
      </c>
      <c r="C1321" s="11" t="s">
        <v>785</v>
      </c>
      <c r="D1321" s="11">
        <v>67875</v>
      </c>
      <c r="E1321" s="12">
        <v>6</v>
      </c>
      <c r="F1321" s="53" t="str">
        <f>IF(ISBLANK($D1321),"",VLOOKUP($D1321,'Boarding Packages'!$A:$H,4,FALSE))</f>
        <v>Std Suite Prem</v>
      </c>
      <c r="G1321" s="54">
        <f>IF(ISBLANK($D1321),0,E1321*VLOOKUP($D1321,'Boarding Packages'!$A:$H,8,FALSE))</f>
        <v>288</v>
      </c>
      <c r="H1321" s="15">
        <v>0</v>
      </c>
      <c r="I1321" s="15">
        <f t="shared" si="75"/>
        <v>288</v>
      </c>
      <c r="J1321" s="12">
        <f t="shared" si="76"/>
        <v>6</v>
      </c>
      <c r="K1321" s="50">
        <f t="shared" si="73"/>
        <v>6</v>
      </c>
    </row>
    <row r="1322" spans="1:11" x14ac:dyDescent="0.3">
      <c r="A1322" s="55">
        <v>43645</v>
      </c>
      <c r="B1322" s="56" t="s">
        <v>1763</v>
      </c>
      <c r="C1322" s="56" t="s">
        <v>1690</v>
      </c>
      <c r="D1322" s="56"/>
      <c r="E1322" s="57">
        <v>2</v>
      </c>
      <c r="F1322" s="56" t="s">
        <v>388</v>
      </c>
      <c r="G1322" s="59">
        <v>66</v>
      </c>
      <c r="H1322" s="59">
        <v>20</v>
      </c>
      <c r="I1322" s="59">
        <f t="shared" si="75"/>
        <v>86</v>
      </c>
      <c r="J1322" s="57">
        <f t="shared" si="76"/>
        <v>2</v>
      </c>
      <c r="K1322" s="50">
        <f t="shared" si="73"/>
        <v>6</v>
      </c>
    </row>
    <row r="1323" spans="1:11" x14ac:dyDescent="0.3">
      <c r="A1323" s="10">
        <v>43646</v>
      </c>
      <c r="B1323" s="11" t="s">
        <v>1432</v>
      </c>
      <c r="C1323" s="11" t="s">
        <v>430</v>
      </c>
      <c r="E1323" s="12">
        <v>2</v>
      </c>
      <c r="F1323" s="11" t="s">
        <v>388</v>
      </c>
      <c r="G1323" s="15">
        <v>66</v>
      </c>
      <c r="H1323" s="15">
        <v>40</v>
      </c>
      <c r="I1323" s="15">
        <f t="shared" si="75"/>
        <v>106</v>
      </c>
      <c r="J1323" s="12">
        <f t="shared" si="76"/>
        <v>2</v>
      </c>
      <c r="K1323" s="50">
        <f t="shared" si="73"/>
        <v>6</v>
      </c>
    </row>
    <row r="1324" spans="1:11" x14ac:dyDescent="0.3">
      <c r="A1324" s="10">
        <v>43646</v>
      </c>
      <c r="B1324" s="11" t="s">
        <v>803</v>
      </c>
      <c r="C1324" s="11" t="s">
        <v>693</v>
      </c>
      <c r="D1324" s="11">
        <v>72151</v>
      </c>
      <c r="E1324" s="12">
        <v>1</v>
      </c>
      <c r="F1324" s="53" t="str">
        <f>IF(ISBLANK($D1324),"",VLOOKUP($D1324,'Boarding Packages'!$A:$H,4,FALSE))</f>
        <v>Std Suite Prem</v>
      </c>
      <c r="G1324" s="54">
        <f>IF(ISBLANK($D1324),0,E1324*VLOOKUP($D1324,'Boarding Packages'!$A:$H,8,FALSE))</f>
        <v>51</v>
      </c>
      <c r="H1324" s="15">
        <v>0</v>
      </c>
      <c r="I1324" s="15">
        <f t="shared" si="75"/>
        <v>51</v>
      </c>
      <c r="J1324" s="12">
        <f t="shared" si="76"/>
        <v>1</v>
      </c>
      <c r="K1324" s="50">
        <f t="shared" si="73"/>
        <v>6</v>
      </c>
    </row>
    <row r="1325" spans="1:11" x14ac:dyDescent="0.3">
      <c r="A1325" s="10">
        <v>43646</v>
      </c>
      <c r="B1325" s="11" t="s">
        <v>1764</v>
      </c>
      <c r="C1325" s="11" t="s">
        <v>520</v>
      </c>
      <c r="E1325" s="12">
        <v>1</v>
      </c>
      <c r="F1325" s="11" t="s">
        <v>388</v>
      </c>
      <c r="G1325" s="15">
        <v>33</v>
      </c>
      <c r="H1325" s="15">
        <v>20</v>
      </c>
      <c r="I1325" s="15">
        <f t="shared" si="75"/>
        <v>53</v>
      </c>
      <c r="J1325" s="12">
        <f t="shared" si="76"/>
        <v>1</v>
      </c>
      <c r="K1325" s="50">
        <f t="shared" si="73"/>
        <v>6</v>
      </c>
    </row>
    <row r="1326" spans="1:11" x14ac:dyDescent="0.3">
      <c r="A1326" s="10">
        <v>43646</v>
      </c>
      <c r="B1326" s="11" t="s">
        <v>1064</v>
      </c>
      <c r="C1326" s="11" t="s">
        <v>592</v>
      </c>
      <c r="E1326" s="12">
        <v>6</v>
      </c>
      <c r="F1326" s="11" t="s">
        <v>388</v>
      </c>
      <c r="G1326" s="15">
        <v>198</v>
      </c>
      <c r="H1326" s="15">
        <v>100</v>
      </c>
      <c r="I1326" s="15">
        <f t="shared" si="75"/>
        <v>298</v>
      </c>
      <c r="J1326" s="12">
        <f t="shared" si="76"/>
        <v>6</v>
      </c>
      <c r="K1326" s="50">
        <f t="shared" si="73"/>
        <v>6</v>
      </c>
    </row>
    <row r="1327" spans="1:11" x14ac:dyDescent="0.3">
      <c r="A1327" s="10">
        <v>43646</v>
      </c>
      <c r="B1327" s="11" t="s">
        <v>889</v>
      </c>
      <c r="C1327" s="11" t="s">
        <v>890</v>
      </c>
      <c r="E1327" s="12">
        <v>1</v>
      </c>
      <c r="F1327" s="11" t="s">
        <v>388</v>
      </c>
      <c r="G1327" s="15">
        <v>33</v>
      </c>
      <c r="H1327" s="15">
        <v>20</v>
      </c>
      <c r="I1327" s="15">
        <f t="shared" si="75"/>
        <v>53</v>
      </c>
      <c r="J1327" s="12">
        <f t="shared" si="76"/>
        <v>1</v>
      </c>
      <c r="K1327" s="50">
        <f t="shared" si="73"/>
        <v>6</v>
      </c>
    </row>
    <row r="1328" spans="1:11" x14ac:dyDescent="0.3">
      <c r="A1328" s="10">
        <v>43646</v>
      </c>
      <c r="B1328" s="11" t="s">
        <v>175</v>
      </c>
      <c r="C1328" s="11" t="s">
        <v>433</v>
      </c>
      <c r="E1328" s="12">
        <v>1</v>
      </c>
      <c r="F1328" s="11" t="s">
        <v>388</v>
      </c>
      <c r="G1328" s="15">
        <v>33</v>
      </c>
      <c r="H1328" s="15">
        <v>20</v>
      </c>
      <c r="I1328" s="15">
        <f t="shared" si="75"/>
        <v>53</v>
      </c>
      <c r="J1328" s="12">
        <f t="shared" si="76"/>
        <v>1</v>
      </c>
      <c r="K1328" s="50">
        <f t="shared" si="73"/>
        <v>6</v>
      </c>
    </row>
    <row r="1329" spans="1:11" x14ac:dyDescent="0.3">
      <c r="A1329" s="10">
        <v>43646</v>
      </c>
      <c r="B1329" s="11" t="s">
        <v>1537</v>
      </c>
      <c r="C1329" s="11" t="s">
        <v>1765</v>
      </c>
      <c r="E1329" s="12">
        <v>1</v>
      </c>
      <c r="F1329" s="11" t="s">
        <v>410</v>
      </c>
      <c r="G1329" s="15">
        <v>63</v>
      </c>
      <c r="H1329" s="15">
        <v>80</v>
      </c>
      <c r="I1329" s="15">
        <f t="shared" si="75"/>
        <v>143</v>
      </c>
      <c r="J1329" s="12">
        <f t="shared" si="76"/>
        <v>2</v>
      </c>
      <c r="K1329" s="50">
        <f t="shared" si="73"/>
        <v>6</v>
      </c>
    </row>
    <row r="1330" spans="1:11" x14ac:dyDescent="0.3">
      <c r="A1330" s="10">
        <v>43646</v>
      </c>
      <c r="B1330" s="11" t="s">
        <v>459</v>
      </c>
      <c r="C1330" s="11" t="s">
        <v>1225</v>
      </c>
      <c r="E1330" s="12">
        <v>1</v>
      </c>
      <c r="F1330" s="11" t="s">
        <v>393</v>
      </c>
      <c r="G1330" s="15">
        <v>42</v>
      </c>
      <c r="H1330" s="15">
        <v>40</v>
      </c>
      <c r="I1330" s="15">
        <f t="shared" si="75"/>
        <v>82</v>
      </c>
      <c r="J1330" s="12">
        <f t="shared" si="76"/>
        <v>1</v>
      </c>
      <c r="K1330" s="50">
        <f t="shared" si="73"/>
        <v>6</v>
      </c>
    </row>
    <row r="1331" spans="1:11" x14ac:dyDescent="0.3">
      <c r="A1331" s="10">
        <v>43646</v>
      </c>
      <c r="B1331" s="11" t="s">
        <v>1766</v>
      </c>
      <c r="C1331" s="11" t="s">
        <v>1767</v>
      </c>
      <c r="E1331" s="12">
        <v>2</v>
      </c>
      <c r="F1331" s="11" t="s">
        <v>388</v>
      </c>
      <c r="G1331" s="15">
        <v>66</v>
      </c>
      <c r="H1331" s="15">
        <v>60</v>
      </c>
      <c r="I1331" s="15">
        <f t="shared" si="75"/>
        <v>126</v>
      </c>
      <c r="J1331" s="12">
        <f t="shared" si="76"/>
        <v>2</v>
      </c>
      <c r="K1331" s="50">
        <f t="shared" si="73"/>
        <v>6</v>
      </c>
    </row>
    <row r="1332" spans="1:11" x14ac:dyDescent="0.3">
      <c r="A1332" s="10">
        <v>43646</v>
      </c>
      <c r="B1332" s="11" t="s">
        <v>1463</v>
      </c>
      <c r="C1332" s="11" t="s">
        <v>1464</v>
      </c>
      <c r="E1332" s="12">
        <v>2</v>
      </c>
      <c r="F1332" s="11" t="s">
        <v>388</v>
      </c>
      <c r="G1332" s="15">
        <v>59.4</v>
      </c>
      <c r="I1332" s="15">
        <f t="shared" si="75"/>
        <v>59.4</v>
      </c>
      <c r="J1332" s="12">
        <f t="shared" si="76"/>
        <v>2</v>
      </c>
      <c r="K1332" s="50">
        <f t="shared" si="73"/>
        <v>6</v>
      </c>
    </row>
    <row r="1333" spans="1:11" x14ac:dyDescent="0.3">
      <c r="A1333" s="10">
        <v>43646</v>
      </c>
      <c r="B1333" s="11" t="s">
        <v>1768</v>
      </c>
      <c r="C1333" s="11" t="s">
        <v>1769</v>
      </c>
      <c r="E1333" s="12">
        <v>1</v>
      </c>
      <c r="F1333" s="11" t="s">
        <v>388</v>
      </c>
      <c r="G1333" s="15">
        <v>33</v>
      </c>
      <c r="H1333" s="15">
        <v>20</v>
      </c>
      <c r="I1333" s="15">
        <f t="shared" si="75"/>
        <v>53</v>
      </c>
      <c r="J1333" s="12">
        <f t="shared" si="76"/>
        <v>1</v>
      </c>
      <c r="K1333" s="50">
        <f t="shared" si="73"/>
        <v>6</v>
      </c>
    </row>
    <row r="1334" spans="1:11" x14ac:dyDescent="0.3">
      <c r="A1334" s="10">
        <v>43646</v>
      </c>
      <c r="B1334" s="11" t="s">
        <v>1768</v>
      </c>
      <c r="C1334" s="11" t="s">
        <v>1769</v>
      </c>
      <c r="E1334" s="12">
        <v>1</v>
      </c>
      <c r="F1334" s="11" t="s">
        <v>410</v>
      </c>
      <c r="G1334" s="15">
        <v>63</v>
      </c>
      <c r="H1334" s="15">
        <v>40</v>
      </c>
      <c r="I1334" s="15">
        <f t="shared" si="75"/>
        <v>103</v>
      </c>
      <c r="J1334" s="12">
        <f t="shared" si="76"/>
        <v>2</v>
      </c>
      <c r="K1334" s="50">
        <f t="shared" si="73"/>
        <v>6</v>
      </c>
    </row>
    <row r="1335" spans="1:11" x14ac:dyDescent="0.3">
      <c r="A1335" s="10">
        <v>43646</v>
      </c>
      <c r="B1335" s="11" t="s">
        <v>762</v>
      </c>
      <c r="C1335" s="11" t="s">
        <v>763</v>
      </c>
      <c r="E1335" s="12">
        <v>2</v>
      </c>
      <c r="F1335" s="11" t="s">
        <v>388</v>
      </c>
      <c r="G1335" s="15">
        <v>66</v>
      </c>
      <c r="H1335" s="15">
        <v>60</v>
      </c>
      <c r="I1335" s="15">
        <f t="shared" si="75"/>
        <v>126</v>
      </c>
      <c r="J1335" s="12">
        <f t="shared" si="76"/>
        <v>2</v>
      </c>
      <c r="K1335" s="50">
        <f t="shared" si="73"/>
        <v>6</v>
      </c>
    </row>
    <row r="1336" spans="1:11" x14ac:dyDescent="0.3">
      <c r="A1336" s="10">
        <v>43646</v>
      </c>
      <c r="B1336" s="11" t="s">
        <v>217</v>
      </c>
      <c r="C1336" s="11" t="s">
        <v>402</v>
      </c>
      <c r="E1336" s="12">
        <v>2</v>
      </c>
      <c r="F1336" s="11" t="s">
        <v>393</v>
      </c>
      <c r="G1336" s="15">
        <v>84</v>
      </c>
      <c r="H1336" s="15">
        <v>60</v>
      </c>
      <c r="I1336" s="15">
        <f t="shared" si="75"/>
        <v>144</v>
      </c>
      <c r="J1336" s="12">
        <f t="shared" si="76"/>
        <v>2</v>
      </c>
      <c r="K1336" s="50">
        <f t="shared" si="73"/>
        <v>6</v>
      </c>
    </row>
    <row r="1337" spans="1:11" x14ac:dyDescent="0.3">
      <c r="A1337" s="10">
        <v>43646</v>
      </c>
      <c r="B1337" s="11" t="s">
        <v>1770</v>
      </c>
      <c r="C1337" s="11" t="s">
        <v>461</v>
      </c>
      <c r="E1337" s="12">
        <v>2</v>
      </c>
      <c r="F1337" s="11" t="s">
        <v>434</v>
      </c>
      <c r="G1337" s="15">
        <v>114</v>
      </c>
      <c r="H1337" s="15">
        <v>60</v>
      </c>
      <c r="I1337" s="15">
        <f t="shared" si="75"/>
        <v>174</v>
      </c>
      <c r="J1337" s="12">
        <f t="shared" si="76"/>
        <v>2</v>
      </c>
      <c r="K1337" s="50">
        <f t="shared" si="73"/>
        <v>6</v>
      </c>
    </row>
    <row r="1338" spans="1:11" x14ac:dyDescent="0.3">
      <c r="A1338" s="10">
        <v>43646</v>
      </c>
      <c r="B1338" s="11" t="s">
        <v>449</v>
      </c>
      <c r="C1338" s="11" t="s">
        <v>450</v>
      </c>
      <c r="D1338" s="11">
        <v>78019</v>
      </c>
      <c r="E1338" s="12">
        <v>2</v>
      </c>
      <c r="F1338" s="53" t="str">
        <f>IF(ISBLANK($D1338),"",VLOOKUP($D1338,'Boarding Packages'!$A:$H,4,FALSE))</f>
        <v>Std Suite Prem</v>
      </c>
      <c r="G1338" s="54">
        <f>IF(ISBLANK($D1338),0,E1338*VLOOKUP($D1338,'Boarding Packages'!$A:$H,8,FALSE))</f>
        <v>106</v>
      </c>
      <c r="H1338" s="15">
        <v>0</v>
      </c>
      <c r="I1338" s="15">
        <f>IF(ISBLANK(B1338),"",SUM(G1338:H1338))</f>
        <v>106</v>
      </c>
      <c r="J1338" s="12">
        <f>IF(ISBLANK(B1338),"",E1338*(IF(LEFT(RIGHT(F1338,2),1)="2",2,IF(LEFT(RIGHT(F1338,2),1)="3",3,IF(LEFT(RIGHT(F1338,2),1)="4",4,1)))))</f>
        <v>2</v>
      </c>
      <c r="K1338" s="50">
        <f t="shared" si="73"/>
        <v>6</v>
      </c>
    </row>
    <row r="1339" spans="1:11" x14ac:dyDescent="0.3">
      <c r="A1339" s="10">
        <v>43646</v>
      </c>
      <c r="B1339" s="11" t="s">
        <v>357</v>
      </c>
      <c r="C1339" s="11" t="s">
        <v>439</v>
      </c>
      <c r="E1339" s="12">
        <v>1</v>
      </c>
      <c r="F1339" s="11" t="s">
        <v>393</v>
      </c>
      <c r="G1339" s="15">
        <v>42</v>
      </c>
      <c r="H1339" s="15">
        <v>40</v>
      </c>
      <c r="I1339" s="15">
        <f t="shared" si="75"/>
        <v>82</v>
      </c>
      <c r="J1339" s="12">
        <f t="shared" si="76"/>
        <v>1</v>
      </c>
      <c r="K1339" s="50">
        <f t="shared" si="73"/>
        <v>6</v>
      </c>
    </row>
    <row r="1340" spans="1:11" x14ac:dyDescent="0.3">
      <c r="A1340" s="10">
        <v>43646</v>
      </c>
      <c r="B1340" s="11" t="s">
        <v>98</v>
      </c>
      <c r="C1340" s="11" t="s">
        <v>437</v>
      </c>
      <c r="E1340" s="12">
        <v>1</v>
      </c>
      <c r="F1340" s="11" t="s">
        <v>388</v>
      </c>
      <c r="G1340" s="15">
        <v>33</v>
      </c>
      <c r="H1340" s="15">
        <v>40</v>
      </c>
      <c r="I1340" s="15">
        <f t="shared" si="75"/>
        <v>73</v>
      </c>
      <c r="J1340" s="12">
        <f t="shared" si="76"/>
        <v>1</v>
      </c>
      <c r="K1340" s="50">
        <f t="shared" si="73"/>
        <v>6</v>
      </c>
    </row>
    <row r="1341" spans="1:11" x14ac:dyDescent="0.3">
      <c r="A1341" s="10">
        <v>43646</v>
      </c>
      <c r="B1341" s="11" t="s">
        <v>605</v>
      </c>
      <c r="C1341" s="11" t="s">
        <v>1771</v>
      </c>
      <c r="E1341" s="12">
        <v>2</v>
      </c>
      <c r="F1341" s="11" t="s">
        <v>388</v>
      </c>
      <c r="G1341" s="15">
        <v>66</v>
      </c>
      <c r="H1341" s="15">
        <v>20</v>
      </c>
      <c r="I1341" s="15">
        <f t="shared" si="75"/>
        <v>86</v>
      </c>
      <c r="J1341" s="12">
        <f t="shared" si="76"/>
        <v>2</v>
      </c>
      <c r="K1341" s="50">
        <f t="shared" si="73"/>
        <v>6</v>
      </c>
    </row>
    <row r="1342" spans="1:11" x14ac:dyDescent="0.3">
      <c r="A1342" s="10">
        <v>43646</v>
      </c>
      <c r="B1342" s="11" t="s">
        <v>1053</v>
      </c>
      <c r="C1342" s="11" t="s">
        <v>1054</v>
      </c>
      <c r="E1342" s="12">
        <v>2</v>
      </c>
      <c r="F1342" s="11" t="s">
        <v>388</v>
      </c>
      <c r="G1342" s="15">
        <v>66</v>
      </c>
      <c r="H1342" s="15">
        <v>40</v>
      </c>
      <c r="I1342" s="15">
        <f t="shared" si="75"/>
        <v>106</v>
      </c>
      <c r="J1342" s="12">
        <f t="shared" si="76"/>
        <v>2</v>
      </c>
      <c r="K1342" s="50">
        <f t="shared" si="73"/>
        <v>6</v>
      </c>
    </row>
    <row r="1343" spans="1:11" x14ac:dyDescent="0.3">
      <c r="A1343" s="10">
        <v>43646</v>
      </c>
      <c r="B1343" s="11" t="s">
        <v>215</v>
      </c>
      <c r="C1343" s="11" t="s">
        <v>520</v>
      </c>
      <c r="D1343" s="11">
        <v>72185</v>
      </c>
      <c r="E1343" s="12">
        <v>1</v>
      </c>
      <c r="F1343" s="53" t="str">
        <f>IF(ISBLANK($D1343),"",VLOOKUP($D1343,'Boarding Packages'!$A:$H,4,FALSE))</f>
        <v>In/Out Suite Prem</v>
      </c>
      <c r="G1343" s="54">
        <f>IF(ISBLANK($D1343),0,E1343*VLOOKUP($D1343,'Boarding Packages'!$A:$H,8,FALSE))</f>
        <v>72</v>
      </c>
      <c r="H1343" s="15">
        <v>0</v>
      </c>
      <c r="I1343" s="15">
        <f t="shared" si="75"/>
        <v>72</v>
      </c>
      <c r="J1343" s="12">
        <f t="shared" si="76"/>
        <v>1</v>
      </c>
      <c r="K1343" s="50">
        <f t="shared" si="73"/>
        <v>6</v>
      </c>
    </row>
    <row r="1344" spans="1:11" x14ac:dyDescent="0.3">
      <c r="A1344" s="55">
        <v>43646</v>
      </c>
      <c r="B1344" s="56" t="s">
        <v>1535</v>
      </c>
      <c r="C1344" s="56" t="s">
        <v>846</v>
      </c>
      <c r="D1344" s="56">
        <v>76857</v>
      </c>
      <c r="E1344" s="57">
        <v>1</v>
      </c>
      <c r="F1344" s="61" t="str">
        <f>IF(ISBLANK($D1344),"",VLOOKUP($D1344,'Boarding Packages'!$A:$H,4,FALSE))</f>
        <v>In/Out Suite Prem</v>
      </c>
      <c r="G1344" s="62">
        <f>IF(ISBLANK($D1344),0,E1344*VLOOKUP($D1344,'Boarding Packages'!$A:$H,8,FALSE))</f>
        <v>74</v>
      </c>
      <c r="H1344" s="59">
        <v>0</v>
      </c>
      <c r="I1344" s="59">
        <f>IF(ISBLANK(B1344),"",SUM(G1344:H1344))</f>
        <v>74</v>
      </c>
      <c r="J1344" s="57">
        <f>IF(ISBLANK(B1344),"",E1344*(IF(LEFT(RIGHT(F1344,2),1)="2",2,IF(LEFT(RIGHT(F1344,2),1)="3",3,IF(LEFT(RIGHT(F1344,2),1)="4",4,1)))))</f>
        <v>1</v>
      </c>
      <c r="K1344" s="50">
        <f t="shared" si="73"/>
        <v>6</v>
      </c>
    </row>
    <row r="1345" spans="1:11" x14ac:dyDescent="0.3">
      <c r="A1345" s="10">
        <v>43647</v>
      </c>
      <c r="B1345" s="11" t="s">
        <v>355</v>
      </c>
      <c r="C1345" s="11" t="s">
        <v>432</v>
      </c>
      <c r="E1345" s="12">
        <v>3</v>
      </c>
      <c r="F1345" s="11" t="s">
        <v>388</v>
      </c>
      <c r="G1345" s="15">
        <v>93.06</v>
      </c>
      <c r="H1345" s="15">
        <v>37.6</v>
      </c>
      <c r="I1345" s="15">
        <f t="shared" si="75"/>
        <v>130.66</v>
      </c>
      <c r="J1345" s="12">
        <f t="shared" si="76"/>
        <v>3</v>
      </c>
      <c r="K1345" s="50">
        <f t="shared" si="73"/>
        <v>7</v>
      </c>
    </row>
    <row r="1346" spans="1:11" x14ac:dyDescent="0.3">
      <c r="A1346" s="10">
        <v>43647</v>
      </c>
      <c r="B1346" s="11" t="s">
        <v>192</v>
      </c>
      <c r="C1346" s="11" t="s">
        <v>871</v>
      </c>
      <c r="D1346" s="11">
        <v>76601</v>
      </c>
      <c r="E1346" s="12">
        <v>3</v>
      </c>
      <c r="F1346" s="53" t="str">
        <f>IF(ISBLANK($D1346),"",VLOOKUP($D1346,'Boarding Packages'!$A:$H,4,FALSE))</f>
        <v>In/Out Suite Prem</v>
      </c>
      <c r="G1346" s="54">
        <f>IF(ISBLANK($D1346),0,E1346*VLOOKUP($D1346,'Boarding Packages'!$A:$H,8,FALSE))</f>
        <v>216</v>
      </c>
      <c r="H1346" s="15">
        <v>0</v>
      </c>
      <c r="I1346" s="15">
        <f t="shared" si="75"/>
        <v>216</v>
      </c>
      <c r="J1346" s="12">
        <f t="shared" si="76"/>
        <v>3</v>
      </c>
      <c r="K1346" s="50">
        <f t="shared" si="73"/>
        <v>7</v>
      </c>
    </row>
    <row r="1347" spans="1:11" x14ac:dyDescent="0.3">
      <c r="A1347" s="10">
        <v>43647</v>
      </c>
      <c r="B1347" s="11" t="s">
        <v>1772</v>
      </c>
      <c r="C1347" s="11" t="s">
        <v>1488</v>
      </c>
      <c r="D1347" s="11">
        <v>79016</v>
      </c>
      <c r="E1347" s="12">
        <v>10</v>
      </c>
      <c r="F1347" s="53" t="str">
        <f>IF(ISBLANK($D1347),"",VLOOKUP($D1347,'Boarding Packages'!$A:$H,4,FALSE))</f>
        <v>Std Suite Prem</v>
      </c>
      <c r="G1347" s="54">
        <f>IF(ISBLANK($D1347),0,E1347*VLOOKUP($D1347,'Boarding Packages'!$A:$H,8,FALSE))</f>
        <v>510</v>
      </c>
      <c r="H1347" s="15">
        <v>0</v>
      </c>
      <c r="I1347" s="15">
        <f>IF(ISBLANK(B1347),"",SUM(G1347:H1347))</f>
        <v>510</v>
      </c>
      <c r="J1347" s="12">
        <f>IF(ISBLANK(B1347),"",E1347*(IF(LEFT(RIGHT(F1347,2),1)="2",2,IF(LEFT(RIGHT(F1347,2),1)="3",3,IF(LEFT(RIGHT(F1347,2),1)="4",4,1)))))</f>
        <v>10</v>
      </c>
      <c r="K1347" s="50">
        <f t="shared" ref="K1347:K1410" si="77">IF(A1347= "",0,MONTH(A1347))</f>
        <v>7</v>
      </c>
    </row>
    <row r="1348" spans="1:11" x14ac:dyDescent="0.3">
      <c r="A1348" s="10">
        <v>43647</v>
      </c>
      <c r="B1348" s="11" t="s">
        <v>152</v>
      </c>
      <c r="C1348" s="11" t="s">
        <v>679</v>
      </c>
      <c r="E1348" s="12">
        <v>5</v>
      </c>
      <c r="F1348" s="11" t="s">
        <v>388</v>
      </c>
      <c r="G1348" s="15">
        <v>165</v>
      </c>
      <c r="H1348" s="15">
        <v>120</v>
      </c>
      <c r="I1348" s="15">
        <f t="shared" si="75"/>
        <v>285</v>
      </c>
      <c r="J1348" s="12">
        <f t="shared" si="76"/>
        <v>5</v>
      </c>
      <c r="K1348" s="50">
        <f t="shared" si="77"/>
        <v>7</v>
      </c>
    </row>
    <row r="1349" spans="1:11" x14ac:dyDescent="0.3">
      <c r="A1349" s="10">
        <v>43647</v>
      </c>
      <c r="B1349" s="11" t="s">
        <v>1774</v>
      </c>
      <c r="C1349" s="11" t="s">
        <v>587</v>
      </c>
      <c r="E1349" s="12">
        <v>2</v>
      </c>
      <c r="F1349" s="11" t="s">
        <v>388</v>
      </c>
      <c r="G1349" s="15">
        <v>66</v>
      </c>
      <c r="H1349" s="15">
        <v>60</v>
      </c>
      <c r="I1349" s="15">
        <f t="shared" si="75"/>
        <v>126</v>
      </c>
      <c r="J1349" s="12">
        <f t="shared" si="76"/>
        <v>2</v>
      </c>
      <c r="K1349" s="50">
        <f t="shared" si="77"/>
        <v>7</v>
      </c>
    </row>
    <row r="1350" spans="1:11" x14ac:dyDescent="0.3">
      <c r="A1350" s="10">
        <v>43647</v>
      </c>
      <c r="B1350" s="11" t="s">
        <v>534</v>
      </c>
      <c r="C1350" s="11" t="s">
        <v>535</v>
      </c>
      <c r="E1350" s="12">
        <v>4</v>
      </c>
      <c r="F1350" s="11" t="s">
        <v>393</v>
      </c>
      <c r="G1350" s="15">
        <v>168</v>
      </c>
      <c r="H1350" s="15">
        <v>80</v>
      </c>
      <c r="I1350" s="15">
        <f t="shared" si="75"/>
        <v>248</v>
      </c>
      <c r="J1350" s="12">
        <f t="shared" si="76"/>
        <v>4</v>
      </c>
      <c r="K1350" s="50">
        <f t="shared" si="77"/>
        <v>7</v>
      </c>
    </row>
    <row r="1351" spans="1:11" x14ac:dyDescent="0.3">
      <c r="A1351" s="10">
        <v>43647</v>
      </c>
      <c r="B1351" s="11" t="s">
        <v>1732</v>
      </c>
      <c r="C1351" s="11" t="s">
        <v>1071</v>
      </c>
      <c r="E1351" s="12">
        <v>2</v>
      </c>
      <c r="F1351" s="11" t="s">
        <v>388</v>
      </c>
      <c r="G1351" s="15">
        <v>66</v>
      </c>
      <c r="H1351" s="15">
        <v>60</v>
      </c>
      <c r="I1351" s="15">
        <f t="shared" si="75"/>
        <v>126</v>
      </c>
      <c r="J1351" s="12">
        <f t="shared" si="76"/>
        <v>2</v>
      </c>
      <c r="K1351" s="50">
        <f t="shared" si="77"/>
        <v>7</v>
      </c>
    </row>
    <row r="1352" spans="1:11" x14ac:dyDescent="0.3">
      <c r="A1352" s="55">
        <v>43647</v>
      </c>
      <c r="B1352" s="56" t="s">
        <v>1779</v>
      </c>
      <c r="C1352" s="56" t="s">
        <v>1780</v>
      </c>
      <c r="D1352" s="56"/>
      <c r="E1352" s="57">
        <v>3</v>
      </c>
      <c r="F1352" s="56" t="s">
        <v>388</v>
      </c>
      <c r="G1352" s="59">
        <v>99</v>
      </c>
      <c r="H1352" s="59">
        <v>20</v>
      </c>
      <c r="I1352" s="59">
        <f t="shared" si="75"/>
        <v>119</v>
      </c>
      <c r="J1352" s="57">
        <f t="shared" si="76"/>
        <v>3</v>
      </c>
      <c r="K1352" s="50">
        <f t="shared" si="77"/>
        <v>7</v>
      </c>
    </row>
    <row r="1353" spans="1:11" x14ac:dyDescent="0.3">
      <c r="A1353" s="10">
        <v>43648</v>
      </c>
      <c r="B1353" s="11" t="s">
        <v>284</v>
      </c>
      <c r="C1353" s="11" t="s">
        <v>1781</v>
      </c>
      <c r="D1353" s="11">
        <v>76504</v>
      </c>
      <c r="E1353" s="12">
        <v>2</v>
      </c>
      <c r="F1353" s="53" t="str">
        <f>IF(ISBLANK($D1353),"",VLOOKUP($D1353,'Boarding Packages'!$A:$H,4,FALSE))</f>
        <v>Std Suite Prem (3)</v>
      </c>
      <c r="G1353" s="54">
        <f>IF(ISBLANK($D1353),0,E1353*VLOOKUP($D1353,'Boarding Packages'!$A:$H,8,FALSE))</f>
        <v>288</v>
      </c>
      <c r="H1353" s="15">
        <v>0</v>
      </c>
      <c r="I1353" s="15">
        <f t="shared" si="75"/>
        <v>288</v>
      </c>
      <c r="J1353" s="12">
        <f t="shared" si="76"/>
        <v>6</v>
      </c>
      <c r="K1353" s="50">
        <f t="shared" si="77"/>
        <v>7</v>
      </c>
    </row>
    <row r="1354" spans="1:11" x14ac:dyDescent="0.3">
      <c r="A1354" s="10">
        <v>43648</v>
      </c>
      <c r="B1354" s="11" t="s">
        <v>284</v>
      </c>
      <c r="C1354" s="11" t="s">
        <v>1781</v>
      </c>
      <c r="D1354" s="11">
        <v>79255</v>
      </c>
      <c r="E1354" s="12">
        <v>6</v>
      </c>
      <c r="F1354" s="53" t="str">
        <f>IF(ISBLANK($D1354),"",VLOOKUP($D1354,'Boarding Packages'!$A:$H,4,FALSE))</f>
        <v>Std Suite Prem (3)</v>
      </c>
      <c r="G1354" s="54">
        <f>IF(ISBLANK($D1354),0,E1354*VLOOKUP($D1354,'Boarding Packages'!$A:$H,8,FALSE))</f>
        <v>864</v>
      </c>
      <c r="H1354" s="15">
        <v>0</v>
      </c>
      <c r="I1354" s="15">
        <f>IF(ISBLANK(B1354),"",SUM(G1354:H1354))</f>
        <v>864</v>
      </c>
      <c r="J1354" s="12">
        <f>IF(ISBLANK(B1354),"",E1354*(IF(LEFT(RIGHT(F1354,2),1)="2",2,IF(LEFT(RIGHT(F1354,2),1)="3",3,IF(LEFT(RIGHT(F1354,2),1)="4",4,1)))))</f>
        <v>18</v>
      </c>
      <c r="K1354" s="50">
        <f t="shared" si="77"/>
        <v>7</v>
      </c>
    </row>
    <row r="1355" spans="1:11" x14ac:dyDescent="0.3">
      <c r="A1355" s="10">
        <v>43648</v>
      </c>
      <c r="B1355" s="11" t="s">
        <v>1783</v>
      </c>
      <c r="C1355" s="11" t="s">
        <v>624</v>
      </c>
      <c r="E1355" s="12">
        <v>1</v>
      </c>
      <c r="F1355" s="11" t="s">
        <v>388</v>
      </c>
      <c r="G1355" s="15">
        <v>33</v>
      </c>
      <c r="H1355" s="15">
        <v>40</v>
      </c>
      <c r="I1355" s="15">
        <f t="shared" si="75"/>
        <v>73</v>
      </c>
      <c r="J1355" s="12">
        <f t="shared" si="76"/>
        <v>1</v>
      </c>
      <c r="K1355" s="50">
        <f t="shared" si="77"/>
        <v>7</v>
      </c>
    </row>
    <row r="1356" spans="1:11" x14ac:dyDescent="0.3">
      <c r="A1356" s="10">
        <v>43648</v>
      </c>
      <c r="B1356" s="11" t="s">
        <v>54</v>
      </c>
      <c r="C1356" s="11" t="s">
        <v>1784</v>
      </c>
      <c r="D1356" s="11">
        <v>68226</v>
      </c>
      <c r="E1356" s="12">
        <v>9</v>
      </c>
      <c r="F1356" s="53" t="str">
        <f>IF(ISBLANK($D1356),"",VLOOKUP($D1356,'Boarding Packages'!$A:$H,4,FALSE))</f>
        <v>Std Suite Prem</v>
      </c>
      <c r="G1356" s="54">
        <f>IF(ISBLANK($D1356),0,E1356*VLOOKUP($D1356,'Boarding Packages'!$A:$H,8,FALSE))</f>
        <v>432</v>
      </c>
      <c r="H1356" s="15">
        <v>0</v>
      </c>
      <c r="I1356" s="15">
        <f t="shared" si="75"/>
        <v>432</v>
      </c>
      <c r="J1356" s="12">
        <f t="shared" si="76"/>
        <v>9</v>
      </c>
      <c r="K1356" s="50">
        <f t="shared" si="77"/>
        <v>7</v>
      </c>
    </row>
    <row r="1357" spans="1:11" x14ac:dyDescent="0.3">
      <c r="A1357" s="10">
        <v>43648</v>
      </c>
      <c r="B1357" s="11" t="s">
        <v>617</v>
      </c>
      <c r="C1357" s="11" t="s">
        <v>618</v>
      </c>
      <c r="E1357" s="12">
        <v>3</v>
      </c>
      <c r="F1357" s="11" t="s">
        <v>388</v>
      </c>
      <c r="G1357" s="15">
        <v>99</v>
      </c>
      <c r="H1357" s="15">
        <v>80</v>
      </c>
      <c r="I1357" s="15">
        <f t="shared" si="75"/>
        <v>179</v>
      </c>
      <c r="J1357" s="12">
        <f t="shared" si="76"/>
        <v>3</v>
      </c>
      <c r="K1357" s="50">
        <f t="shared" si="77"/>
        <v>7</v>
      </c>
    </row>
    <row r="1358" spans="1:11" x14ac:dyDescent="0.3">
      <c r="A1358" s="55">
        <v>43648</v>
      </c>
      <c r="B1358" s="56" t="s">
        <v>803</v>
      </c>
      <c r="C1358" s="56" t="s">
        <v>693</v>
      </c>
      <c r="D1358" s="56">
        <v>79215</v>
      </c>
      <c r="E1358" s="57">
        <v>1</v>
      </c>
      <c r="F1358" s="61" t="str">
        <f>IF(ISBLANK($D1358),"",VLOOKUP($D1358,'Boarding Packages'!$A:$H,4,FALSE))</f>
        <v>Std Suite Prem</v>
      </c>
      <c r="G1358" s="62">
        <f>IF(ISBLANK($D1358),0,E1358*VLOOKUP($D1358,'Boarding Packages'!$A:$H,8,FALSE))</f>
        <v>51</v>
      </c>
      <c r="H1358" s="59">
        <v>0</v>
      </c>
      <c r="I1358" s="59">
        <f>IF(ISBLANK(B1358),"",SUM(G1358:H1358))</f>
        <v>51</v>
      </c>
      <c r="J1358" s="57">
        <f>IF(ISBLANK(B1358),"",E1358*(IF(LEFT(RIGHT(F1358,2),1)="2",2,IF(LEFT(RIGHT(F1358,2),1)="3",3,IF(LEFT(RIGHT(F1358,2),1)="4",4,1)))))</f>
        <v>1</v>
      </c>
      <c r="K1358" s="50">
        <f t="shared" si="77"/>
        <v>7</v>
      </c>
    </row>
    <row r="1359" spans="1:11" x14ac:dyDescent="0.3">
      <c r="A1359" s="10">
        <v>43649</v>
      </c>
      <c r="B1359" s="11" t="s">
        <v>305</v>
      </c>
      <c r="C1359" s="11" t="s">
        <v>1794</v>
      </c>
      <c r="D1359" s="11">
        <v>79609</v>
      </c>
      <c r="E1359" s="12">
        <v>7</v>
      </c>
      <c r="F1359" s="53" t="str">
        <f>IF(ISBLANK($D1359),"",VLOOKUP($D1359,'Boarding Packages'!$A:$H,4,FALSE))</f>
        <v>XL Suite Prem</v>
      </c>
      <c r="G1359" s="54">
        <f>IF(ISBLANK($D1359),0,E1359*VLOOKUP($D1359,'Boarding Packages'!$A:$H,8,FALSE))</f>
        <v>434</v>
      </c>
      <c r="H1359" s="15">
        <v>0</v>
      </c>
      <c r="I1359" s="15">
        <f>IF(ISBLANK(B1359),"",SUM(G1359:H1359))</f>
        <v>434</v>
      </c>
      <c r="J1359" s="12">
        <f>IF(ISBLANK(B1359),"",E1359*(IF(LEFT(RIGHT(F1359,2),1)="2",2,IF(LEFT(RIGHT(F1359,2),1)="3",3,IF(LEFT(RIGHT(F1359,2),1)="4",4,1)))))</f>
        <v>7</v>
      </c>
      <c r="K1359" s="50">
        <f t="shared" si="77"/>
        <v>7</v>
      </c>
    </row>
    <row r="1360" spans="1:11" x14ac:dyDescent="0.3">
      <c r="A1360" s="10">
        <v>43649</v>
      </c>
      <c r="B1360" s="11" t="s">
        <v>305</v>
      </c>
      <c r="C1360" s="11" t="s">
        <v>1795</v>
      </c>
      <c r="D1360" s="11">
        <v>79608</v>
      </c>
      <c r="E1360" s="12">
        <v>1</v>
      </c>
      <c r="F1360" s="53" t="str">
        <f>IF(ISBLANK($D1360),"",VLOOKUP($D1360,'Boarding Packages'!$A:$H,4,FALSE))</f>
        <v>XL Suite Prem</v>
      </c>
      <c r="G1360" s="54">
        <f>IF(ISBLANK($D1360),0,E1360*VLOOKUP($D1360,'Boarding Packages'!$A:$H,8,FALSE))</f>
        <v>62</v>
      </c>
      <c r="H1360" s="15">
        <v>0</v>
      </c>
      <c r="I1360" s="15">
        <f>IF(ISBLANK(B1360),"",SUM(G1360:H1360))</f>
        <v>62</v>
      </c>
      <c r="J1360" s="12">
        <f>IF(ISBLANK(B1360),"",E1360*(IF(LEFT(RIGHT(F1360,2),1)="2",2,IF(LEFT(RIGHT(F1360,2),1)="3",3,IF(LEFT(RIGHT(F1360,2),1)="4",4,1)))))</f>
        <v>1</v>
      </c>
      <c r="K1360" s="50">
        <f t="shared" si="77"/>
        <v>7</v>
      </c>
    </row>
    <row r="1361" spans="1:11" x14ac:dyDescent="0.3">
      <c r="A1361" s="10">
        <v>43649</v>
      </c>
      <c r="B1361" s="11" t="s">
        <v>1576</v>
      </c>
      <c r="C1361" s="11" t="s">
        <v>396</v>
      </c>
      <c r="E1361" s="12">
        <v>2</v>
      </c>
      <c r="F1361" s="11" t="s">
        <v>388</v>
      </c>
      <c r="G1361" s="15">
        <v>66</v>
      </c>
      <c r="H1361" s="15">
        <v>20</v>
      </c>
      <c r="I1361" s="15">
        <f t="shared" si="75"/>
        <v>86</v>
      </c>
      <c r="J1361" s="12">
        <f t="shared" si="76"/>
        <v>2</v>
      </c>
      <c r="K1361" s="50">
        <f t="shared" si="77"/>
        <v>7</v>
      </c>
    </row>
    <row r="1362" spans="1:11" x14ac:dyDescent="0.3">
      <c r="A1362" s="55">
        <v>43649</v>
      </c>
      <c r="B1362" s="56" t="s">
        <v>1064</v>
      </c>
      <c r="C1362" s="56" t="s">
        <v>592</v>
      </c>
      <c r="D1362" s="56"/>
      <c r="E1362" s="57">
        <v>2</v>
      </c>
      <c r="F1362" s="56" t="s">
        <v>388</v>
      </c>
      <c r="G1362" s="59">
        <v>66</v>
      </c>
      <c r="H1362" s="59">
        <v>40</v>
      </c>
      <c r="I1362" s="59">
        <f t="shared" si="75"/>
        <v>106</v>
      </c>
      <c r="J1362" s="57">
        <f t="shared" si="76"/>
        <v>2</v>
      </c>
      <c r="K1362" s="50">
        <f t="shared" si="77"/>
        <v>7</v>
      </c>
    </row>
    <row r="1363" spans="1:11" x14ac:dyDescent="0.3">
      <c r="A1363" s="63">
        <v>43650</v>
      </c>
      <c r="B1363" s="64" t="s">
        <v>1695</v>
      </c>
      <c r="C1363" s="64" t="s">
        <v>1420</v>
      </c>
      <c r="D1363" s="64"/>
      <c r="E1363" s="65">
        <v>1</v>
      </c>
      <c r="F1363" s="64" t="s">
        <v>388</v>
      </c>
      <c r="G1363" s="67">
        <v>33</v>
      </c>
      <c r="H1363" s="67">
        <v>20</v>
      </c>
      <c r="I1363" s="67">
        <f t="shared" si="75"/>
        <v>53</v>
      </c>
      <c r="J1363" s="65">
        <f t="shared" si="76"/>
        <v>1</v>
      </c>
      <c r="K1363" s="50">
        <f t="shared" si="77"/>
        <v>7</v>
      </c>
    </row>
    <row r="1364" spans="1:11" x14ac:dyDescent="0.3">
      <c r="A1364" s="10">
        <v>43651</v>
      </c>
      <c r="B1364" s="11" t="s">
        <v>1508</v>
      </c>
      <c r="C1364" s="11" t="s">
        <v>450</v>
      </c>
      <c r="E1364" s="12">
        <v>2</v>
      </c>
      <c r="F1364" s="11" t="s">
        <v>388</v>
      </c>
      <c r="G1364" s="15">
        <v>66</v>
      </c>
      <c r="H1364" s="15">
        <v>20</v>
      </c>
      <c r="I1364" s="15">
        <f t="shared" si="75"/>
        <v>86</v>
      </c>
      <c r="J1364" s="12">
        <f t="shared" si="76"/>
        <v>2</v>
      </c>
      <c r="K1364" s="50">
        <f t="shared" si="77"/>
        <v>7</v>
      </c>
    </row>
    <row r="1365" spans="1:11" x14ac:dyDescent="0.3">
      <c r="A1365" s="10">
        <v>43651</v>
      </c>
      <c r="B1365" s="11" t="s">
        <v>753</v>
      </c>
      <c r="C1365" s="11" t="s">
        <v>744</v>
      </c>
      <c r="D1365" s="11">
        <v>79059</v>
      </c>
      <c r="E1365" s="12">
        <v>14</v>
      </c>
      <c r="F1365" s="53" t="str">
        <f>IF(ISBLANK($D1365),"",VLOOKUP($D1365,'Boarding Packages'!$A:$H,4,FALSE))</f>
        <v>XL Suite Prem</v>
      </c>
      <c r="G1365" s="54">
        <f>IF(ISBLANK($D1365),0,E1365*VLOOKUP($D1365,'Boarding Packages'!$A:$H,8,FALSE))</f>
        <v>714</v>
      </c>
      <c r="H1365" s="15">
        <v>0</v>
      </c>
      <c r="I1365" s="15">
        <f>IF(ISBLANK(B1365),"",SUM(G1365:H1365))</f>
        <v>714</v>
      </c>
      <c r="J1365" s="12">
        <f t="shared" si="76"/>
        <v>14</v>
      </c>
      <c r="K1365" s="50">
        <f t="shared" si="77"/>
        <v>7</v>
      </c>
    </row>
    <row r="1366" spans="1:11" x14ac:dyDescent="0.3">
      <c r="A1366" s="10">
        <v>43651</v>
      </c>
      <c r="B1366" s="11" t="s">
        <v>1809</v>
      </c>
      <c r="C1366" s="11" t="s">
        <v>1810</v>
      </c>
      <c r="E1366" s="12">
        <v>2</v>
      </c>
      <c r="F1366" s="11" t="s">
        <v>388</v>
      </c>
      <c r="G1366" s="15">
        <v>66</v>
      </c>
      <c r="H1366" s="15">
        <v>40</v>
      </c>
      <c r="I1366" s="15">
        <f t="shared" si="75"/>
        <v>106</v>
      </c>
      <c r="J1366" s="12">
        <f t="shared" si="76"/>
        <v>2</v>
      </c>
      <c r="K1366" s="50">
        <f t="shared" si="77"/>
        <v>7</v>
      </c>
    </row>
    <row r="1367" spans="1:11" x14ac:dyDescent="0.3">
      <c r="A1367" s="10">
        <v>43651</v>
      </c>
      <c r="B1367" s="11" t="s">
        <v>411</v>
      </c>
      <c r="C1367" s="11" t="s">
        <v>1690</v>
      </c>
      <c r="E1367" s="12">
        <v>1</v>
      </c>
      <c r="F1367" s="11" t="s">
        <v>388</v>
      </c>
      <c r="G1367" s="15">
        <v>33</v>
      </c>
      <c r="H1367" s="15">
        <v>20</v>
      </c>
      <c r="I1367" s="15">
        <f t="shared" si="75"/>
        <v>53</v>
      </c>
      <c r="J1367" s="12">
        <f t="shared" si="76"/>
        <v>1</v>
      </c>
      <c r="K1367" s="50">
        <f t="shared" si="77"/>
        <v>7</v>
      </c>
    </row>
    <row r="1368" spans="1:11" x14ac:dyDescent="0.3">
      <c r="A1368" s="10">
        <v>43651</v>
      </c>
      <c r="B1368" s="11" t="s">
        <v>1151</v>
      </c>
      <c r="C1368" s="11" t="s">
        <v>1811</v>
      </c>
      <c r="E1368" s="12">
        <v>5</v>
      </c>
      <c r="F1368" s="11" t="s">
        <v>407</v>
      </c>
      <c r="G1368" s="15">
        <v>360</v>
      </c>
      <c r="H1368" s="15">
        <v>40</v>
      </c>
      <c r="I1368" s="15">
        <f t="shared" si="75"/>
        <v>400</v>
      </c>
      <c r="J1368" s="12">
        <f t="shared" si="76"/>
        <v>10</v>
      </c>
      <c r="K1368" s="50">
        <f t="shared" si="77"/>
        <v>7</v>
      </c>
    </row>
    <row r="1369" spans="1:11" x14ac:dyDescent="0.3">
      <c r="A1369" s="10">
        <v>43651</v>
      </c>
      <c r="B1369" s="11" t="s">
        <v>1812</v>
      </c>
      <c r="C1369" s="11" t="s">
        <v>1813</v>
      </c>
      <c r="E1369" s="12">
        <v>1</v>
      </c>
      <c r="F1369" s="11" t="s">
        <v>407</v>
      </c>
      <c r="G1369" s="15">
        <v>72</v>
      </c>
      <c r="H1369" s="15">
        <v>40</v>
      </c>
      <c r="I1369" s="15">
        <f t="shared" si="75"/>
        <v>112</v>
      </c>
      <c r="J1369" s="12">
        <f t="shared" si="76"/>
        <v>2</v>
      </c>
      <c r="K1369" s="50">
        <f t="shared" si="77"/>
        <v>7</v>
      </c>
    </row>
    <row r="1370" spans="1:11" x14ac:dyDescent="0.3">
      <c r="A1370" s="10">
        <v>43651</v>
      </c>
      <c r="B1370" s="11" t="s">
        <v>1814</v>
      </c>
      <c r="C1370" s="11" t="s">
        <v>1815</v>
      </c>
      <c r="E1370" s="12">
        <v>2</v>
      </c>
      <c r="F1370" s="11" t="s">
        <v>388</v>
      </c>
      <c r="G1370" s="15">
        <v>66</v>
      </c>
      <c r="H1370" s="15">
        <v>20</v>
      </c>
      <c r="I1370" s="15">
        <f t="shared" si="75"/>
        <v>86</v>
      </c>
      <c r="J1370" s="12">
        <f t="shared" si="76"/>
        <v>2</v>
      </c>
      <c r="K1370" s="50">
        <f t="shared" si="77"/>
        <v>7</v>
      </c>
    </row>
    <row r="1371" spans="1:11" x14ac:dyDescent="0.3">
      <c r="A1371" s="10">
        <v>43651</v>
      </c>
      <c r="B1371" s="11" t="s">
        <v>205</v>
      </c>
      <c r="C1371" s="11" t="s">
        <v>863</v>
      </c>
      <c r="E1371" s="12">
        <v>3</v>
      </c>
      <c r="F1371" s="11" t="s">
        <v>388</v>
      </c>
      <c r="G1371" s="15">
        <v>99</v>
      </c>
      <c r="H1371" s="15">
        <v>80</v>
      </c>
      <c r="I1371" s="15">
        <f t="shared" si="75"/>
        <v>179</v>
      </c>
      <c r="J1371" s="12">
        <f t="shared" si="76"/>
        <v>3</v>
      </c>
      <c r="K1371" s="50">
        <f t="shared" si="77"/>
        <v>7</v>
      </c>
    </row>
    <row r="1372" spans="1:11" x14ac:dyDescent="0.3">
      <c r="A1372" s="10">
        <v>43651</v>
      </c>
      <c r="B1372" s="11" t="s">
        <v>1816</v>
      </c>
      <c r="C1372" s="11" t="s">
        <v>1817</v>
      </c>
      <c r="E1372" s="12">
        <v>1</v>
      </c>
      <c r="F1372" s="11" t="s">
        <v>407</v>
      </c>
      <c r="G1372" s="15">
        <v>72</v>
      </c>
      <c r="I1372" s="15">
        <f t="shared" si="75"/>
        <v>72</v>
      </c>
      <c r="J1372" s="12">
        <f t="shared" si="76"/>
        <v>2</v>
      </c>
      <c r="K1372" s="50">
        <f t="shared" si="77"/>
        <v>7</v>
      </c>
    </row>
    <row r="1373" spans="1:11" x14ac:dyDescent="0.3">
      <c r="A1373" s="10">
        <v>43651</v>
      </c>
      <c r="B1373" s="11" t="s">
        <v>184</v>
      </c>
      <c r="C1373" s="11" t="s">
        <v>1565</v>
      </c>
      <c r="E1373" s="12">
        <v>1</v>
      </c>
      <c r="F1373" s="11" t="s">
        <v>407</v>
      </c>
      <c r="G1373" s="15">
        <v>72</v>
      </c>
      <c r="H1373" s="15">
        <v>80</v>
      </c>
      <c r="I1373" s="15">
        <f t="shared" si="75"/>
        <v>152</v>
      </c>
      <c r="J1373" s="12">
        <f t="shared" si="76"/>
        <v>2</v>
      </c>
      <c r="K1373" s="50">
        <f t="shared" si="77"/>
        <v>7</v>
      </c>
    </row>
    <row r="1374" spans="1:11" x14ac:dyDescent="0.3">
      <c r="A1374" s="10">
        <v>43651</v>
      </c>
      <c r="B1374" s="11" t="s">
        <v>1819</v>
      </c>
      <c r="C1374" s="11" t="s">
        <v>1820</v>
      </c>
      <c r="E1374" s="12">
        <v>2</v>
      </c>
      <c r="F1374" s="11" t="s">
        <v>388</v>
      </c>
      <c r="G1374" s="15">
        <v>66</v>
      </c>
      <c r="H1374" s="15">
        <v>40</v>
      </c>
      <c r="I1374" s="15">
        <f t="shared" si="75"/>
        <v>106</v>
      </c>
      <c r="J1374" s="12">
        <f t="shared" si="76"/>
        <v>2</v>
      </c>
      <c r="K1374" s="50">
        <f t="shared" si="77"/>
        <v>7</v>
      </c>
    </row>
    <row r="1375" spans="1:11" x14ac:dyDescent="0.3">
      <c r="A1375" s="10">
        <v>43651</v>
      </c>
      <c r="B1375" s="11" t="s">
        <v>1526</v>
      </c>
      <c r="C1375" s="11" t="s">
        <v>1527</v>
      </c>
      <c r="E1375" s="12">
        <v>3</v>
      </c>
      <c r="F1375" s="11" t="s">
        <v>388</v>
      </c>
      <c r="G1375" s="15">
        <v>99</v>
      </c>
      <c r="H1375" s="15">
        <v>60</v>
      </c>
      <c r="I1375" s="15">
        <f t="shared" si="75"/>
        <v>159</v>
      </c>
      <c r="J1375" s="12">
        <f t="shared" si="76"/>
        <v>3</v>
      </c>
      <c r="K1375" s="50">
        <f t="shared" si="77"/>
        <v>7</v>
      </c>
    </row>
    <row r="1376" spans="1:11" x14ac:dyDescent="0.3">
      <c r="A1376" s="10">
        <v>43651</v>
      </c>
      <c r="B1376" s="11" t="s">
        <v>98</v>
      </c>
      <c r="C1376" s="11" t="s">
        <v>437</v>
      </c>
      <c r="D1376" s="11">
        <v>80123</v>
      </c>
      <c r="E1376" s="12">
        <v>2</v>
      </c>
      <c r="F1376" s="53" t="str">
        <f>IF(ISBLANK($D1376),"",VLOOKUP($D1376,'Boarding Packages'!$A:$H,4,FALSE))</f>
        <v>Std Suite Prem</v>
      </c>
      <c r="G1376" s="54">
        <f>IF(ISBLANK($D1376),0,E1376*VLOOKUP($D1376,'Boarding Packages'!$A:$H,8,FALSE))</f>
        <v>102</v>
      </c>
      <c r="H1376" s="15">
        <v>0</v>
      </c>
      <c r="I1376" s="15">
        <f>IF(ISBLANK(B1376),"",SUM(G1376:H1376))</f>
        <v>102</v>
      </c>
      <c r="J1376" s="12">
        <f>IF(ISBLANK(B1376),"",E1376*(IF(LEFT(RIGHT(F1376,2),1)="2",2,IF(LEFT(RIGHT(F1376,2),1)="3",3,IF(LEFT(RIGHT(F1376,2),1)="4",4,1)))))</f>
        <v>2</v>
      </c>
      <c r="K1376" s="50">
        <f t="shared" si="77"/>
        <v>7</v>
      </c>
    </row>
    <row r="1377" spans="1:11" x14ac:dyDescent="0.3">
      <c r="A1377" s="10">
        <v>43651</v>
      </c>
      <c r="B1377" s="11" t="s">
        <v>522</v>
      </c>
      <c r="C1377" s="11" t="s">
        <v>1822</v>
      </c>
      <c r="E1377" s="12">
        <v>2</v>
      </c>
      <c r="F1377" s="11" t="s">
        <v>388</v>
      </c>
      <c r="G1377" s="15">
        <v>66</v>
      </c>
      <c r="H1377" s="15">
        <v>20</v>
      </c>
      <c r="I1377" s="15">
        <f t="shared" ref="I1377:I1396" si="78">IF(ISBLANK(B1377),"",SUM(G1377:H1377))</f>
        <v>86</v>
      </c>
      <c r="J1377" s="12">
        <f t="shared" ref="J1377:J1396" si="79">IF(ISBLANK(B1377),"",E1377*(IF(LEFT(RIGHT(F1377,2),1)="2",2,IF(LEFT(RIGHT(F1377,2),1)="3",3,IF(LEFT(RIGHT(F1377,2),1)="4",4,1)))))</f>
        <v>2</v>
      </c>
      <c r="K1377" s="50">
        <f t="shared" si="77"/>
        <v>7</v>
      </c>
    </row>
    <row r="1378" spans="1:11" x14ac:dyDescent="0.3">
      <c r="A1378" s="10">
        <v>43651</v>
      </c>
      <c r="B1378" s="11" t="s">
        <v>677</v>
      </c>
      <c r="C1378" s="11" t="s">
        <v>678</v>
      </c>
      <c r="D1378" s="11">
        <v>72192</v>
      </c>
      <c r="E1378" s="12">
        <v>2</v>
      </c>
      <c r="F1378" s="53" t="str">
        <f>IF(ISBLANK($D1378),"",VLOOKUP($D1378,'Boarding Packages'!$A:$H,4,FALSE))</f>
        <v>In/Out Suite Prem</v>
      </c>
      <c r="G1378" s="54">
        <f>IF(ISBLANK($D1378),0,E1378*VLOOKUP($D1378,'Boarding Packages'!$A:$H,8,FALSE))</f>
        <v>148</v>
      </c>
      <c r="H1378" s="15">
        <v>0</v>
      </c>
      <c r="I1378" s="15">
        <f t="shared" si="78"/>
        <v>148</v>
      </c>
      <c r="J1378" s="12">
        <f t="shared" si="79"/>
        <v>2</v>
      </c>
      <c r="K1378" s="50">
        <f t="shared" si="77"/>
        <v>7</v>
      </c>
    </row>
    <row r="1379" spans="1:11" x14ac:dyDescent="0.3">
      <c r="A1379" s="10">
        <v>43651</v>
      </c>
      <c r="B1379" s="11" t="s">
        <v>1823</v>
      </c>
      <c r="C1379" s="11" t="s">
        <v>569</v>
      </c>
      <c r="E1379" s="12">
        <v>1</v>
      </c>
      <c r="F1379" s="11" t="s">
        <v>388</v>
      </c>
      <c r="G1379" s="15">
        <v>33</v>
      </c>
      <c r="H1379" s="15">
        <v>20</v>
      </c>
      <c r="I1379" s="15">
        <f t="shared" si="78"/>
        <v>53</v>
      </c>
      <c r="J1379" s="12">
        <f t="shared" si="79"/>
        <v>1</v>
      </c>
      <c r="K1379" s="50">
        <f t="shared" si="77"/>
        <v>7</v>
      </c>
    </row>
    <row r="1380" spans="1:11" x14ac:dyDescent="0.3">
      <c r="A1380" s="10">
        <v>43651</v>
      </c>
      <c r="B1380" s="11" t="s">
        <v>134</v>
      </c>
      <c r="C1380" s="11" t="s">
        <v>1824</v>
      </c>
      <c r="E1380" s="12">
        <v>1</v>
      </c>
      <c r="F1380" s="11" t="s">
        <v>388</v>
      </c>
      <c r="G1380" s="15">
        <v>33</v>
      </c>
      <c r="H1380" s="15">
        <v>40</v>
      </c>
      <c r="I1380" s="15">
        <f t="shared" si="78"/>
        <v>73</v>
      </c>
      <c r="J1380" s="12">
        <f t="shared" si="79"/>
        <v>1</v>
      </c>
      <c r="K1380" s="50">
        <f t="shared" si="77"/>
        <v>7</v>
      </c>
    </row>
    <row r="1381" spans="1:11" x14ac:dyDescent="0.3">
      <c r="A1381" s="10">
        <v>43651</v>
      </c>
      <c r="B1381" s="11" t="s">
        <v>1104</v>
      </c>
      <c r="C1381" s="11" t="s">
        <v>1105</v>
      </c>
      <c r="E1381" s="12">
        <v>5</v>
      </c>
      <c r="F1381" s="11" t="s">
        <v>388</v>
      </c>
      <c r="G1381" s="15">
        <v>165</v>
      </c>
      <c r="H1381" s="15">
        <v>40</v>
      </c>
      <c r="I1381" s="15">
        <f t="shared" si="78"/>
        <v>205</v>
      </c>
      <c r="J1381" s="12">
        <f t="shared" si="79"/>
        <v>5</v>
      </c>
      <c r="K1381" s="50">
        <f t="shared" si="77"/>
        <v>7</v>
      </c>
    </row>
    <row r="1382" spans="1:11" x14ac:dyDescent="0.3">
      <c r="A1382" s="10">
        <v>43652</v>
      </c>
      <c r="B1382" s="11" t="s">
        <v>1063</v>
      </c>
      <c r="C1382" s="11" t="s">
        <v>1826</v>
      </c>
      <c r="E1382" s="12">
        <v>8</v>
      </c>
      <c r="F1382" s="11" t="s">
        <v>388</v>
      </c>
      <c r="G1382" s="15">
        <v>264</v>
      </c>
      <c r="H1382" s="15">
        <v>160</v>
      </c>
      <c r="I1382" s="15">
        <f t="shared" si="78"/>
        <v>424</v>
      </c>
      <c r="J1382" s="12">
        <f t="shared" si="79"/>
        <v>8</v>
      </c>
      <c r="K1382" s="50">
        <f t="shared" si="77"/>
        <v>7</v>
      </c>
    </row>
    <row r="1383" spans="1:11" x14ac:dyDescent="0.3">
      <c r="A1383" s="10">
        <v>43652</v>
      </c>
      <c r="B1383" s="11" t="s">
        <v>127</v>
      </c>
      <c r="C1383" s="11" t="s">
        <v>715</v>
      </c>
      <c r="D1383" s="11">
        <v>72350</v>
      </c>
      <c r="E1383" s="12">
        <v>1</v>
      </c>
      <c r="F1383" s="53" t="str">
        <f>IF(ISBLANK($D1383),"",VLOOKUP($D1383,'Boarding Packages'!$A:$H,4,FALSE))</f>
        <v>XL Suite Prem</v>
      </c>
      <c r="G1383" s="54">
        <f>IF(ISBLANK($D1383),0,E1383*VLOOKUP($D1383,'Boarding Packages'!$A:$H,8,FALSE))</f>
        <v>62</v>
      </c>
      <c r="H1383" s="15">
        <v>0</v>
      </c>
      <c r="I1383" s="15">
        <f>IF(ISBLANK(B1383),"",SUM(G1383:H1383))</f>
        <v>62</v>
      </c>
      <c r="J1383" s="12">
        <f>IF(ISBLANK(B1383),"",E1383*(IF(LEFT(RIGHT(F1383,2),1)="2",2,IF(LEFT(RIGHT(F1383,2),1)="3",3,IF(LEFT(RIGHT(F1383,2),1)="4",4,1)))))</f>
        <v>1</v>
      </c>
      <c r="K1383" s="50">
        <f t="shared" si="77"/>
        <v>7</v>
      </c>
    </row>
    <row r="1384" spans="1:11" x14ac:dyDescent="0.3">
      <c r="A1384" s="10">
        <v>43652</v>
      </c>
      <c r="B1384" s="11" t="s">
        <v>1342</v>
      </c>
      <c r="C1384" s="11" t="s">
        <v>1827</v>
      </c>
      <c r="E1384" s="12">
        <v>2</v>
      </c>
      <c r="F1384" s="11" t="s">
        <v>410</v>
      </c>
      <c r="G1384" s="15">
        <v>126</v>
      </c>
      <c r="H1384" s="15">
        <v>40</v>
      </c>
      <c r="I1384" s="15">
        <f t="shared" si="78"/>
        <v>166</v>
      </c>
      <c r="J1384" s="12">
        <f t="shared" si="79"/>
        <v>4</v>
      </c>
      <c r="K1384" s="50">
        <f t="shared" si="77"/>
        <v>7</v>
      </c>
    </row>
    <row r="1385" spans="1:11" x14ac:dyDescent="0.3">
      <c r="A1385" s="10">
        <v>43652</v>
      </c>
      <c r="B1385" s="11" t="s">
        <v>1342</v>
      </c>
      <c r="C1385" s="11" t="s">
        <v>1827</v>
      </c>
      <c r="D1385" s="11">
        <v>79468</v>
      </c>
      <c r="E1385" s="12">
        <v>7</v>
      </c>
      <c r="F1385" s="53" t="str">
        <f>IF(ISBLANK($D1385),"",VLOOKUP($D1385,'Boarding Packages'!$A:$H,4,FALSE))</f>
        <v>Std Suite Prem (2)</v>
      </c>
      <c r="G1385" s="54">
        <f>IF(ISBLANK($D1385),0,E1385*VLOOKUP($D1385,'Boarding Packages'!$A:$H,8,FALSE))</f>
        <v>721</v>
      </c>
      <c r="H1385" s="15">
        <v>0</v>
      </c>
      <c r="I1385" s="15">
        <f t="shared" si="78"/>
        <v>721</v>
      </c>
      <c r="J1385" s="12">
        <f t="shared" si="79"/>
        <v>14</v>
      </c>
      <c r="K1385" s="50">
        <f t="shared" si="77"/>
        <v>7</v>
      </c>
    </row>
    <row r="1386" spans="1:11" x14ac:dyDescent="0.3">
      <c r="A1386" s="10">
        <v>43652</v>
      </c>
      <c r="B1386" s="11" t="s">
        <v>1351</v>
      </c>
      <c r="C1386" s="11" t="s">
        <v>497</v>
      </c>
      <c r="E1386" s="12">
        <v>4</v>
      </c>
      <c r="F1386" s="11" t="s">
        <v>388</v>
      </c>
      <c r="G1386" s="15">
        <v>132</v>
      </c>
      <c r="H1386" s="15">
        <v>40</v>
      </c>
      <c r="I1386" s="15">
        <f t="shared" si="78"/>
        <v>172</v>
      </c>
      <c r="J1386" s="12">
        <f t="shared" si="79"/>
        <v>4</v>
      </c>
      <c r="K1386" s="50">
        <f t="shared" si="77"/>
        <v>7</v>
      </c>
    </row>
    <row r="1387" spans="1:11" x14ac:dyDescent="0.3">
      <c r="A1387" s="10">
        <v>43652</v>
      </c>
      <c r="B1387" s="11" t="s">
        <v>1828</v>
      </c>
      <c r="C1387" s="11" t="s">
        <v>1829</v>
      </c>
      <c r="E1387" s="12">
        <v>2</v>
      </c>
      <c r="F1387" s="11" t="s">
        <v>393</v>
      </c>
      <c r="G1387" s="15">
        <v>84</v>
      </c>
      <c r="I1387" s="15">
        <f t="shared" si="78"/>
        <v>84</v>
      </c>
      <c r="J1387" s="12">
        <f t="shared" si="79"/>
        <v>2</v>
      </c>
      <c r="K1387" s="50">
        <f t="shared" si="77"/>
        <v>7</v>
      </c>
    </row>
    <row r="1388" spans="1:11" x14ac:dyDescent="0.3">
      <c r="A1388" s="10">
        <v>43652</v>
      </c>
      <c r="B1388" s="11" t="s">
        <v>1830</v>
      </c>
      <c r="C1388" s="11" t="s">
        <v>1831</v>
      </c>
      <c r="E1388" s="12">
        <v>3</v>
      </c>
      <c r="F1388" s="11" t="s">
        <v>393</v>
      </c>
      <c r="G1388" s="15">
        <v>126</v>
      </c>
      <c r="H1388" s="15">
        <v>40</v>
      </c>
      <c r="I1388" s="15">
        <f t="shared" si="78"/>
        <v>166</v>
      </c>
      <c r="J1388" s="12">
        <f t="shared" si="79"/>
        <v>3</v>
      </c>
      <c r="K1388" s="50">
        <f t="shared" si="77"/>
        <v>7</v>
      </c>
    </row>
    <row r="1389" spans="1:11" x14ac:dyDescent="0.3">
      <c r="A1389" s="10">
        <v>43652</v>
      </c>
      <c r="B1389" s="11" t="s">
        <v>1216</v>
      </c>
      <c r="C1389" s="11" t="s">
        <v>1217</v>
      </c>
      <c r="E1389" s="12">
        <v>3</v>
      </c>
      <c r="F1389" s="11" t="s">
        <v>393</v>
      </c>
      <c r="G1389" s="15">
        <v>126</v>
      </c>
      <c r="H1389" s="15">
        <v>60</v>
      </c>
      <c r="I1389" s="15">
        <f t="shared" si="78"/>
        <v>186</v>
      </c>
      <c r="J1389" s="12">
        <f t="shared" si="79"/>
        <v>3</v>
      </c>
      <c r="K1389" s="50">
        <f t="shared" si="77"/>
        <v>7</v>
      </c>
    </row>
    <row r="1390" spans="1:11" x14ac:dyDescent="0.3">
      <c r="A1390" s="10">
        <v>43652</v>
      </c>
      <c r="B1390" s="11" t="s">
        <v>1832</v>
      </c>
      <c r="C1390" s="11" t="s">
        <v>1833</v>
      </c>
      <c r="E1390" s="12">
        <v>4</v>
      </c>
      <c r="F1390" s="11" t="s">
        <v>434</v>
      </c>
      <c r="G1390" s="15">
        <v>228</v>
      </c>
      <c r="H1390" s="15">
        <v>80</v>
      </c>
      <c r="I1390" s="15">
        <f t="shared" si="78"/>
        <v>308</v>
      </c>
      <c r="J1390" s="12">
        <f t="shared" si="79"/>
        <v>4</v>
      </c>
      <c r="K1390" s="50">
        <f t="shared" si="77"/>
        <v>7</v>
      </c>
    </row>
    <row r="1391" spans="1:11" x14ac:dyDescent="0.3">
      <c r="A1391" s="10">
        <v>43652</v>
      </c>
      <c r="B1391" s="11" t="s">
        <v>220</v>
      </c>
      <c r="C1391" s="11" t="s">
        <v>548</v>
      </c>
      <c r="D1391" s="11">
        <v>79275</v>
      </c>
      <c r="E1391" s="12">
        <v>7</v>
      </c>
      <c r="F1391" s="53" t="str">
        <f>IF(ISBLANK($D1391),"",VLOOKUP($D1391,'Boarding Packages'!$A:$H,4,FALSE))</f>
        <v>XL Suite Prem</v>
      </c>
      <c r="G1391" s="54">
        <f>IF(ISBLANK($D1391),0,E1391*VLOOKUP($D1391,'Boarding Packages'!$A:$H,8,FALSE))</f>
        <v>434</v>
      </c>
      <c r="H1391" s="15">
        <v>0</v>
      </c>
      <c r="I1391" s="15">
        <f t="shared" si="78"/>
        <v>434</v>
      </c>
      <c r="J1391" s="12">
        <f t="shared" si="79"/>
        <v>7</v>
      </c>
      <c r="K1391" s="50">
        <f t="shared" si="77"/>
        <v>7</v>
      </c>
    </row>
    <row r="1392" spans="1:11" x14ac:dyDescent="0.3">
      <c r="A1392" s="10">
        <v>43652</v>
      </c>
      <c r="B1392" s="11" t="s">
        <v>1834</v>
      </c>
      <c r="C1392" s="11" t="s">
        <v>463</v>
      </c>
      <c r="D1392" s="11">
        <v>67964</v>
      </c>
      <c r="E1392" s="12">
        <v>1</v>
      </c>
      <c r="F1392" s="53" t="str">
        <f>IF(ISBLANK($D1392),"",VLOOKUP($D1392,'Boarding Packages'!$A:$H,4,FALSE))</f>
        <v>Std Suite Prem</v>
      </c>
      <c r="G1392" s="54">
        <f>IF(ISBLANK($D1392),0,E1392*VLOOKUP($D1392,'Boarding Packages'!$A:$H,8,FALSE))</f>
        <v>48</v>
      </c>
      <c r="H1392" s="15">
        <v>0</v>
      </c>
      <c r="I1392" s="15">
        <f>IF(ISBLANK(B1392),"",SUM(G1392:H1392))</f>
        <v>48</v>
      </c>
      <c r="J1392" s="12">
        <f>IF(ISBLANK(B1392),"",E1392*(IF(LEFT(RIGHT(F1392,2),1)="2",2,IF(LEFT(RIGHT(F1392,2),1)="3",3,IF(LEFT(RIGHT(F1392,2),1)="4",4,1)))))</f>
        <v>1</v>
      </c>
      <c r="K1392" s="50">
        <f t="shared" si="77"/>
        <v>7</v>
      </c>
    </row>
    <row r="1393" spans="1:11" x14ac:dyDescent="0.3">
      <c r="A1393" s="10">
        <v>43652</v>
      </c>
      <c r="B1393" s="11" t="s">
        <v>1419</v>
      </c>
      <c r="C1393" s="11" t="s">
        <v>1420</v>
      </c>
      <c r="E1393" s="12">
        <v>1</v>
      </c>
      <c r="F1393" s="11" t="s">
        <v>393</v>
      </c>
      <c r="G1393" s="15">
        <v>42</v>
      </c>
      <c r="H1393" s="15">
        <v>20</v>
      </c>
      <c r="I1393" s="15">
        <f t="shared" si="78"/>
        <v>62</v>
      </c>
      <c r="J1393" s="12">
        <f t="shared" si="79"/>
        <v>1</v>
      </c>
      <c r="K1393" s="50">
        <f t="shared" si="77"/>
        <v>7</v>
      </c>
    </row>
    <row r="1394" spans="1:11" x14ac:dyDescent="0.3">
      <c r="A1394" s="10">
        <v>43652</v>
      </c>
      <c r="B1394" s="11" t="s">
        <v>1835</v>
      </c>
      <c r="C1394" s="11" t="s">
        <v>1836</v>
      </c>
      <c r="E1394" s="12">
        <v>3</v>
      </c>
      <c r="F1394" s="11" t="s">
        <v>388</v>
      </c>
      <c r="G1394" s="15">
        <v>99</v>
      </c>
      <c r="H1394" s="15">
        <v>40</v>
      </c>
      <c r="I1394" s="15">
        <f t="shared" si="78"/>
        <v>139</v>
      </c>
      <c r="J1394" s="12">
        <f t="shared" si="79"/>
        <v>3</v>
      </c>
      <c r="K1394" s="50">
        <f t="shared" si="77"/>
        <v>7</v>
      </c>
    </row>
    <row r="1395" spans="1:11" x14ac:dyDescent="0.3">
      <c r="A1395" s="10">
        <v>43652</v>
      </c>
      <c r="B1395" s="11" t="s">
        <v>1837</v>
      </c>
      <c r="C1395" s="11" t="s">
        <v>1838</v>
      </c>
      <c r="E1395" s="12">
        <v>2</v>
      </c>
      <c r="F1395" s="11" t="s">
        <v>407</v>
      </c>
      <c r="G1395" s="15">
        <v>72</v>
      </c>
      <c r="H1395" s="15">
        <v>40</v>
      </c>
      <c r="I1395" s="15">
        <f t="shared" si="78"/>
        <v>112</v>
      </c>
      <c r="J1395" s="12">
        <f t="shared" si="79"/>
        <v>4</v>
      </c>
      <c r="K1395" s="50">
        <f t="shared" si="77"/>
        <v>7</v>
      </c>
    </row>
    <row r="1396" spans="1:11" x14ac:dyDescent="0.3">
      <c r="A1396" s="10">
        <v>43652</v>
      </c>
      <c r="B1396" s="11" t="s">
        <v>1839</v>
      </c>
      <c r="C1396" s="11" t="s">
        <v>1840</v>
      </c>
      <c r="D1396" s="11">
        <v>79614</v>
      </c>
      <c r="E1396" s="12">
        <v>7</v>
      </c>
      <c r="F1396" s="53" t="str">
        <f>IF(ISBLANK($D1396),"",VLOOKUP($D1396,'Boarding Packages'!$A:$H,4,FALSE))</f>
        <v>In/Out Suite Prem (2)</v>
      </c>
      <c r="G1396" s="54">
        <f>IF(ISBLANK($D1396),0,E1396*VLOOKUP($D1396,'Boarding Packages'!$A:$H,8,FALSE))</f>
        <v>889</v>
      </c>
      <c r="H1396" s="15">
        <v>0</v>
      </c>
      <c r="I1396" s="15">
        <f t="shared" si="78"/>
        <v>889</v>
      </c>
      <c r="J1396" s="12">
        <f t="shared" si="79"/>
        <v>14</v>
      </c>
      <c r="K1396" s="50">
        <f t="shared" si="77"/>
        <v>7</v>
      </c>
    </row>
    <row r="1397" spans="1:11" x14ac:dyDescent="0.3">
      <c r="A1397" s="10">
        <v>43652</v>
      </c>
      <c r="B1397" s="11" t="s">
        <v>331</v>
      </c>
      <c r="C1397" s="11" t="s">
        <v>638</v>
      </c>
      <c r="D1397" s="11">
        <v>66851</v>
      </c>
      <c r="E1397" s="12">
        <v>2</v>
      </c>
      <c r="F1397" s="53" t="str">
        <f>IF(ISBLANK($D1397),"",VLOOKUP($D1397,'Boarding Packages'!$A:$H,4,FALSE))</f>
        <v>Std Suite Prem</v>
      </c>
      <c r="G1397" s="54">
        <f>IF(ISBLANK($D1397),0,E1397*VLOOKUP($D1397,'Boarding Packages'!$A:$H,8,FALSE))</f>
        <v>100</v>
      </c>
      <c r="H1397" s="15">
        <v>0</v>
      </c>
      <c r="I1397" s="15">
        <f>IF(ISBLANK(B1397),"",SUM(G1397:H1397))</f>
        <v>100</v>
      </c>
      <c r="J1397" s="12">
        <f>IF(ISBLANK(B1397),"",E1397*(IF(LEFT(RIGHT(F1397,2),1)="2",2,IF(LEFT(RIGHT(F1397,2),1)="3",3,IF(LEFT(RIGHT(F1397,2),1)="4",4,1)))))</f>
        <v>2</v>
      </c>
      <c r="K1397" s="50">
        <f t="shared" si="77"/>
        <v>7</v>
      </c>
    </row>
    <row r="1398" spans="1:11" x14ac:dyDescent="0.3">
      <c r="A1398" s="10">
        <v>43652</v>
      </c>
      <c r="B1398" s="11" t="s">
        <v>331</v>
      </c>
      <c r="C1398" s="11" t="s">
        <v>638</v>
      </c>
      <c r="D1398" s="11">
        <v>80124</v>
      </c>
      <c r="E1398" s="12">
        <v>1</v>
      </c>
      <c r="F1398" s="53" t="str">
        <f>IF(ISBLANK($D1398),"",VLOOKUP($D1398,'Boarding Packages'!$A:$H,4,FALSE))</f>
        <v>Std Suite Prem</v>
      </c>
      <c r="G1398" s="54">
        <f>IF(ISBLANK($D1398),0,E1398*VLOOKUP($D1398,'Boarding Packages'!$A:$H,8,FALSE))</f>
        <v>53</v>
      </c>
      <c r="H1398" s="15">
        <v>0</v>
      </c>
      <c r="I1398" s="15">
        <f>IF(ISBLANK(B1398),"",SUM(G1398:H1398))</f>
        <v>53</v>
      </c>
      <c r="J1398" s="12">
        <f>IF(ISBLANK(B1398),"",E1398*(IF(LEFT(RIGHT(F1398,2),1)="2",2,IF(LEFT(RIGHT(F1398,2),1)="3",3,IF(LEFT(RIGHT(F1398,2),1)="4",4,1)))))</f>
        <v>1</v>
      </c>
      <c r="K1398" s="50">
        <f t="shared" si="77"/>
        <v>7</v>
      </c>
    </row>
    <row r="1399" spans="1:11" x14ac:dyDescent="0.3">
      <c r="A1399" s="10">
        <v>43652</v>
      </c>
      <c r="B1399" s="11" t="s">
        <v>272</v>
      </c>
      <c r="C1399" s="11" t="s">
        <v>1760</v>
      </c>
      <c r="D1399" s="11">
        <v>74884</v>
      </c>
      <c r="E1399" s="12">
        <v>3</v>
      </c>
      <c r="F1399" s="53" t="str">
        <f>IF(ISBLANK($D1399),"",VLOOKUP($D1399,'Boarding Packages'!$A:$H,4,FALSE))</f>
        <v>Std Suite Prem</v>
      </c>
      <c r="G1399" s="54">
        <f>IF(ISBLANK($D1399),0,E1399*VLOOKUP($D1399,'Boarding Packages'!$A:$H,8,FALSE))</f>
        <v>153</v>
      </c>
      <c r="H1399" s="15">
        <v>0</v>
      </c>
      <c r="I1399" s="15">
        <f t="shared" ref="I1399:I1463" si="80">IF(ISBLANK(B1399),"",SUM(G1399:H1399))</f>
        <v>153</v>
      </c>
      <c r="J1399" s="12">
        <f>IF(ISBLANK(B1399),"",E1399*(IF(LEFT(RIGHT(F1399,2),1)="2",2,IF(LEFT(RIGHT(F1399,2),1)="3",3,IF(LEFT(RIGHT(F1399,2),1)="4",4,1)))))</f>
        <v>3</v>
      </c>
      <c r="K1399" s="50">
        <f t="shared" si="77"/>
        <v>7</v>
      </c>
    </row>
    <row r="1400" spans="1:11" x14ac:dyDescent="0.3">
      <c r="A1400" s="10">
        <v>43652</v>
      </c>
      <c r="B1400" s="11" t="s">
        <v>1841</v>
      </c>
      <c r="C1400" s="11" t="s">
        <v>229</v>
      </c>
      <c r="E1400" s="12">
        <v>1</v>
      </c>
      <c r="F1400" s="11" t="s">
        <v>388</v>
      </c>
      <c r="G1400" s="15">
        <v>33</v>
      </c>
      <c r="I1400" s="15">
        <f t="shared" si="80"/>
        <v>33</v>
      </c>
      <c r="J1400" s="12">
        <f t="shared" ref="J1400:J1433" si="81">IF(ISBLANK(B1400),"",E1400*(IF(LEFT(RIGHT(F1400,2),1)="2",2,IF(LEFT(RIGHT(F1400,2),1)="3",3,IF(LEFT(RIGHT(F1400,2),1)="4",4,1)))))</f>
        <v>1</v>
      </c>
      <c r="K1400" s="50">
        <f t="shared" si="77"/>
        <v>7</v>
      </c>
    </row>
    <row r="1401" spans="1:11" x14ac:dyDescent="0.3">
      <c r="A1401" s="10">
        <v>43652</v>
      </c>
      <c r="B1401" s="11" t="s">
        <v>1669</v>
      </c>
      <c r="C1401" s="11" t="s">
        <v>1842</v>
      </c>
      <c r="E1401" s="12">
        <v>3</v>
      </c>
      <c r="F1401" s="11" t="s">
        <v>410</v>
      </c>
      <c r="G1401" s="15">
        <v>63</v>
      </c>
      <c r="H1401" s="15">
        <v>120</v>
      </c>
      <c r="I1401" s="15">
        <f t="shared" si="80"/>
        <v>183</v>
      </c>
      <c r="J1401" s="12">
        <f t="shared" si="81"/>
        <v>6</v>
      </c>
      <c r="K1401" s="50">
        <f t="shared" si="77"/>
        <v>7</v>
      </c>
    </row>
    <row r="1402" spans="1:11" x14ac:dyDescent="0.3">
      <c r="A1402" s="10">
        <v>43652</v>
      </c>
      <c r="B1402" s="11" t="s">
        <v>1843</v>
      </c>
      <c r="C1402" s="11" t="s">
        <v>804</v>
      </c>
      <c r="E1402" s="12">
        <v>3</v>
      </c>
      <c r="F1402" s="11" t="s">
        <v>388</v>
      </c>
      <c r="G1402" s="15">
        <v>99</v>
      </c>
      <c r="H1402" s="15">
        <v>60</v>
      </c>
      <c r="I1402" s="15">
        <f t="shared" si="80"/>
        <v>159</v>
      </c>
      <c r="J1402" s="12">
        <f t="shared" si="81"/>
        <v>3</v>
      </c>
      <c r="K1402" s="50">
        <f t="shared" si="77"/>
        <v>7</v>
      </c>
    </row>
    <row r="1403" spans="1:11" x14ac:dyDescent="0.3">
      <c r="A1403" s="10">
        <v>43652</v>
      </c>
      <c r="B1403" s="11" t="s">
        <v>1636</v>
      </c>
      <c r="C1403" s="11" t="s">
        <v>665</v>
      </c>
      <c r="E1403" s="12">
        <v>2</v>
      </c>
      <c r="F1403" s="11" t="s">
        <v>388</v>
      </c>
      <c r="G1403" s="15">
        <v>66</v>
      </c>
      <c r="H1403" s="15">
        <v>60</v>
      </c>
      <c r="I1403" s="15">
        <f t="shared" si="80"/>
        <v>126</v>
      </c>
      <c r="J1403" s="12">
        <f t="shared" si="81"/>
        <v>2</v>
      </c>
      <c r="K1403" s="50">
        <f t="shared" si="77"/>
        <v>7</v>
      </c>
    </row>
    <row r="1404" spans="1:11" x14ac:dyDescent="0.3">
      <c r="A1404" s="10">
        <v>43652</v>
      </c>
      <c r="B1404" s="11" t="s">
        <v>1075</v>
      </c>
      <c r="C1404" s="11" t="s">
        <v>1523</v>
      </c>
      <c r="E1404" s="12">
        <v>1</v>
      </c>
      <c r="F1404" s="11" t="s">
        <v>393</v>
      </c>
      <c r="G1404" s="15">
        <v>42</v>
      </c>
      <c r="H1404" s="15">
        <v>40</v>
      </c>
      <c r="I1404" s="15">
        <f t="shared" si="80"/>
        <v>82</v>
      </c>
      <c r="J1404" s="12">
        <f t="shared" si="81"/>
        <v>1</v>
      </c>
      <c r="K1404" s="50">
        <f t="shared" si="77"/>
        <v>7</v>
      </c>
    </row>
    <row r="1405" spans="1:11" x14ac:dyDescent="0.3">
      <c r="A1405" s="10">
        <v>43652</v>
      </c>
      <c r="B1405" s="11" t="s">
        <v>119</v>
      </c>
      <c r="C1405" s="11" t="s">
        <v>692</v>
      </c>
      <c r="E1405" s="12">
        <v>3</v>
      </c>
      <c r="F1405" s="11" t="s">
        <v>393</v>
      </c>
      <c r="G1405" s="15">
        <v>126</v>
      </c>
      <c r="H1405" s="15">
        <v>80</v>
      </c>
      <c r="I1405" s="15">
        <f t="shared" si="80"/>
        <v>206</v>
      </c>
      <c r="J1405" s="12">
        <f t="shared" si="81"/>
        <v>3</v>
      </c>
      <c r="K1405" s="50">
        <f t="shared" si="77"/>
        <v>7</v>
      </c>
    </row>
    <row r="1406" spans="1:11" x14ac:dyDescent="0.3">
      <c r="A1406" s="55">
        <v>43652</v>
      </c>
      <c r="B1406" s="56" t="s">
        <v>1460</v>
      </c>
      <c r="C1406" s="56" t="s">
        <v>538</v>
      </c>
      <c r="D1406" s="56"/>
      <c r="E1406" s="57">
        <v>1</v>
      </c>
      <c r="F1406" s="56" t="s">
        <v>388</v>
      </c>
      <c r="G1406" s="59">
        <v>33</v>
      </c>
      <c r="H1406" s="59">
        <v>40</v>
      </c>
      <c r="I1406" s="59">
        <f t="shared" si="80"/>
        <v>73</v>
      </c>
      <c r="J1406" s="57">
        <f t="shared" si="81"/>
        <v>1</v>
      </c>
      <c r="K1406" s="50">
        <f t="shared" si="77"/>
        <v>7</v>
      </c>
    </row>
    <row r="1407" spans="1:11" x14ac:dyDescent="0.3">
      <c r="A1407" s="10">
        <v>43653</v>
      </c>
      <c r="B1407" s="11" t="s">
        <v>1845</v>
      </c>
      <c r="C1407" s="11" t="s">
        <v>1846</v>
      </c>
      <c r="E1407" s="12">
        <v>4</v>
      </c>
      <c r="F1407" s="11" t="s">
        <v>407</v>
      </c>
      <c r="G1407" s="15">
        <v>288</v>
      </c>
      <c r="H1407" s="15">
        <v>160</v>
      </c>
      <c r="I1407" s="15">
        <f t="shared" si="80"/>
        <v>448</v>
      </c>
      <c r="J1407" s="12">
        <f t="shared" si="81"/>
        <v>8</v>
      </c>
      <c r="K1407" s="50">
        <f t="shared" si="77"/>
        <v>7</v>
      </c>
    </row>
    <row r="1408" spans="1:11" x14ac:dyDescent="0.3">
      <c r="A1408" s="10">
        <v>43653</v>
      </c>
      <c r="B1408" s="11" t="s">
        <v>1847</v>
      </c>
      <c r="C1408" s="11" t="s">
        <v>1848</v>
      </c>
      <c r="E1408" s="12">
        <v>2</v>
      </c>
      <c r="F1408" s="11" t="s">
        <v>393</v>
      </c>
      <c r="G1408" s="15">
        <v>84</v>
      </c>
      <c r="H1408" s="15">
        <v>60</v>
      </c>
      <c r="I1408" s="15">
        <f t="shared" si="80"/>
        <v>144</v>
      </c>
      <c r="J1408" s="12">
        <f t="shared" si="81"/>
        <v>2</v>
      </c>
      <c r="K1408" s="50">
        <f t="shared" si="77"/>
        <v>7</v>
      </c>
    </row>
    <row r="1409" spans="1:11" x14ac:dyDescent="0.3">
      <c r="A1409" s="10">
        <v>43653</v>
      </c>
      <c r="B1409" s="11" t="s">
        <v>244</v>
      </c>
      <c r="C1409" s="11" t="s">
        <v>673</v>
      </c>
      <c r="D1409" s="11">
        <v>75212</v>
      </c>
      <c r="E1409" s="12">
        <v>1</v>
      </c>
      <c r="F1409" s="53" t="str">
        <f>IF(ISBLANK($D1409),"",VLOOKUP($D1409,'Boarding Packages'!$A:$H,4,FALSE))</f>
        <v>Std Suite Prem</v>
      </c>
      <c r="G1409" s="54">
        <f>IF(ISBLANK($D1409),0,E1409*VLOOKUP($D1409,'Boarding Packages'!$A:$H,8,FALSE))</f>
        <v>53</v>
      </c>
      <c r="H1409" s="15">
        <v>0</v>
      </c>
      <c r="I1409" s="15">
        <f>IF(ISBLANK(B1409),"",SUM(G1409:H1409))</f>
        <v>53</v>
      </c>
      <c r="J1409" s="12">
        <f t="shared" si="81"/>
        <v>1</v>
      </c>
      <c r="K1409" s="50">
        <f t="shared" si="77"/>
        <v>7</v>
      </c>
    </row>
    <row r="1410" spans="1:11" x14ac:dyDescent="0.3">
      <c r="A1410" s="10">
        <v>43653</v>
      </c>
      <c r="B1410" s="11" t="s">
        <v>1849</v>
      </c>
      <c r="C1410" s="11" t="s">
        <v>474</v>
      </c>
      <c r="E1410" s="12">
        <v>1</v>
      </c>
      <c r="F1410" s="11" t="s">
        <v>388</v>
      </c>
      <c r="G1410" s="15">
        <v>33</v>
      </c>
      <c r="H1410" s="15">
        <v>20</v>
      </c>
      <c r="I1410" s="15">
        <f t="shared" si="80"/>
        <v>53</v>
      </c>
      <c r="J1410" s="12">
        <f t="shared" si="81"/>
        <v>1</v>
      </c>
      <c r="K1410" s="50">
        <f t="shared" si="77"/>
        <v>7</v>
      </c>
    </row>
    <row r="1411" spans="1:11" x14ac:dyDescent="0.3">
      <c r="A1411" s="10">
        <v>43653</v>
      </c>
      <c r="B1411" s="11" t="s">
        <v>1850</v>
      </c>
      <c r="C1411" s="11" t="s">
        <v>1851</v>
      </c>
      <c r="E1411" s="12">
        <v>2</v>
      </c>
      <c r="F1411" s="11" t="s">
        <v>388</v>
      </c>
      <c r="G1411" s="15">
        <v>66</v>
      </c>
      <c r="H1411" s="15">
        <v>40</v>
      </c>
      <c r="I1411" s="15">
        <f t="shared" si="80"/>
        <v>106</v>
      </c>
      <c r="J1411" s="12">
        <f t="shared" si="81"/>
        <v>2</v>
      </c>
      <c r="K1411" s="50">
        <f t="shared" ref="K1411:K1474" si="82">IF(A1411= "",0,MONTH(A1411))</f>
        <v>7</v>
      </c>
    </row>
    <row r="1412" spans="1:11" x14ac:dyDescent="0.3">
      <c r="A1412" s="10">
        <v>43653</v>
      </c>
      <c r="B1412" s="11" t="s">
        <v>1182</v>
      </c>
      <c r="C1412" s="11" t="s">
        <v>1183</v>
      </c>
      <c r="E1412" s="12">
        <v>1</v>
      </c>
      <c r="F1412" s="11" t="s">
        <v>388</v>
      </c>
      <c r="G1412" s="15">
        <v>33</v>
      </c>
      <c r="H1412" s="15">
        <v>40</v>
      </c>
      <c r="I1412" s="15">
        <f t="shared" si="80"/>
        <v>73</v>
      </c>
      <c r="J1412" s="12">
        <f t="shared" si="81"/>
        <v>1</v>
      </c>
      <c r="K1412" s="50">
        <f t="shared" si="82"/>
        <v>7</v>
      </c>
    </row>
    <row r="1413" spans="1:11" x14ac:dyDescent="0.3">
      <c r="A1413" s="10">
        <v>43653</v>
      </c>
      <c r="B1413" s="11" t="s">
        <v>1116</v>
      </c>
      <c r="C1413" s="11" t="s">
        <v>1117</v>
      </c>
      <c r="E1413" s="12">
        <v>4</v>
      </c>
      <c r="F1413" s="11" t="s">
        <v>388</v>
      </c>
      <c r="G1413" s="15">
        <v>132</v>
      </c>
      <c r="H1413" s="15">
        <v>80</v>
      </c>
      <c r="I1413" s="15">
        <f t="shared" si="80"/>
        <v>212</v>
      </c>
      <c r="J1413" s="12">
        <f t="shared" si="81"/>
        <v>4</v>
      </c>
      <c r="K1413" s="50">
        <f t="shared" si="82"/>
        <v>7</v>
      </c>
    </row>
    <row r="1414" spans="1:11" x14ac:dyDescent="0.3">
      <c r="A1414" s="10">
        <v>43653</v>
      </c>
      <c r="B1414" s="11" t="s">
        <v>459</v>
      </c>
      <c r="C1414" s="11" t="s">
        <v>460</v>
      </c>
      <c r="E1414" s="12">
        <v>1</v>
      </c>
      <c r="F1414" s="11" t="s">
        <v>393</v>
      </c>
      <c r="G1414" s="15">
        <v>42</v>
      </c>
      <c r="H1414" s="15">
        <v>20</v>
      </c>
      <c r="I1414" s="15">
        <f t="shared" si="80"/>
        <v>62</v>
      </c>
      <c r="J1414" s="12">
        <f t="shared" si="81"/>
        <v>1</v>
      </c>
      <c r="K1414" s="50">
        <f t="shared" si="82"/>
        <v>7</v>
      </c>
    </row>
    <row r="1415" spans="1:11" x14ac:dyDescent="0.3">
      <c r="A1415" s="10">
        <v>43653</v>
      </c>
      <c r="B1415" s="11" t="s">
        <v>1782</v>
      </c>
      <c r="C1415" s="11" t="s">
        <v>1852</v>
      </c>
      <c r="E1415" s="12">
        <v>2</v>
      </c>
      <c r="F1415" s="11" t="s">
        <v>388</v>
      </c>
      <c r="G1415" s="15">
        <v>66</v>
      </c>
      <c r="H1415" s="15">
        <v>40</v>
      </c>
      <c r="I1415" s="15">
        <f t="shared" si="80"/>
        <v>106</v>
      </c>
      <c r="J1415" s="12">
        <f t="shared" si="81"/>
        <v>2</v>
      </c>
      <c r="K1415" s="50">
        <f t="shared" si="82"/>
        <v>7</v>
      </c>
    </row>
    <row r="1416" spans="1:11" x14ac:dyDescent="0.3">
      <c r="A1416" s="10">
        <v>43653</v>
      </c>
      <c r="B1416" s="11" t="s">
        <v>1853</v>
      </c>
      <c r="C1416" s="11" t="s">
        <v>765</v>
      </c>
      <c r="E1416" s="12">
        <v>3</v>
      </c>
      <c r="F1416" s="11" t="s">
        <v>393</v>
      </c>
      <c r="G1416" s="15">
        <v>126</v>
      </c>
      <c r="I1416" s="15">
        <f t="shared" si="80"/>
        <v>126</v>
      </c>
      <c r="J1416" s="12">
        <f t="shared" si="81"/>
        <v>3</v>
      </c>
      <c r="K1416" s="50">
        <f t="shared" si="82"/>
        <v>7</v>
      </c>
    </row>
    <row r="1417" spans="1:11" x14ac:dyDescent="0.3">
      <c r="A1417" s="10">
        <v>43653</v>
      </c>
      <c r="B1417" s="11" t="s">
        <v>175</v>
      </c>
      <c r="C1417" s="11" t="s">
        <v>433</v>
      </c>
      <c r="E1417" s="12">
        <v>5</v>
      </c>
      <c r="F1417" s="11" t="s">
        <v>434</v>
      </c>
      <c r="G1417" s="15">
        <v>285</v>
      </c>
      <c r="H1417" s="15">
        <v>120</v>
      </c>
      <c r="I1417" s="15">
        <f t="shared" si="80"/>
        <v>405</v>
      </c>
      <c r="J1417" s="12">
        <f t="shared" si="81"/>
        <v>5</v>
      </c>
      <c r="K1417" s="50">
        <f t="shared" si="82"/>
        <v>7</v>
      </c>
    </row>
    <row r="1418" spans="1:11" x14ac:dyDescent="0.3">
      <c r="A1418" s="10">
        <v>43653</v>
      </c>
      <c r="B1418" s="11" t="s">
        <v>1854</v>
      </c>
      <c r="C1418" s="11" t="s">
        <v>1855</v>
      </c>
      <c r="E1418" s="12">
        <v>4</v>
      </c>
      <c r="F1418" s="11" t="s">
        <v>388</v>
      </c>
      <c r="G1418" s="15">
        <v>132</v>
      </c>
      <c r="H1418" s="15">
        <v>40</v>
      </c>
      <c r="I1418" s="15">
        <f t="shared" si="80"/>
        <v>172</v>
      </c>
      <c r="J1418" s="12">
        <f t="shared" si="81"/>
        <v>4</v>
      </c>
      <c r="K1418" s="50">
        <f t="shared" si="82"/>
        <v>7</v>
      </c>
    </row>
    <row r="1419" spans="1:11" x14ac:dyDescent="0.3">
      <c r="A1419" s="10">
        <v>43653</v>
      </c>
      <c r="B1419" s="11" t="s">
        <v>352</v>
      </c>
      <c r="C1419" s="11" t="s">
        <v>1091</v>
      </c>
      <c r="D1419" s="11">
        <v>74774</v>
      </c>
      <c r="E1419" s="12">
        <v>2</v>
      </c>
      <c r="F1419" s="53" t="str">
        <f>IF(ISBLANK($D1419),"",VLOOKUP($D1419,'Boarding Packages'!$A:$H,4,FALSE))</f>
        <v>In/Out Suite Prem (2)</v>
      </c>
      <c r="G1419" s="54">
        <f>IF(ISBLANK($D1419),0,E1419*VLOOKUP($D1419,'Boarding Packages'!$A:$H,8,FALSE))</f>
        <v>246</v>
      </c>
      <c r="H1419" s="15">
        <v>0</v>
      </c>
      <c r="I1419" s="15">
        <f t="shared" si="80"/>
        <v>246</v>
      </c>
      <c r="J1419" s="12">
        <f>IF(ISBLANK(B1419),"",E1419*(IF(LEFT(RIGHT(F1419,2),1)="2",2,IF(LEFT(RIGHT(F1419,2),1)="3",3,IF(LEFT(RIGHT(F1419,2),1)="4",4,1)))))</f>
        <v>4</v>
      </c>
      <c r="K1419" s="50">
        <f t="shared" si="82"/>
        <v>7</v>
      </c>
    </row>
    <row r="1420" spans="1:11" x14ac:dyDescent="0.3">
      <c r="A1420" s="10">
        <v>43653</v>
      </c>
      <c r="B1420" s="11" t="s">
        <v>352</v>
      </c>
      <c r="C1420" s="11" t="s">
        <v>1091</v>
      </c>
      <c r="E1420" s="12">
        <v>2</v>
      </c>
      <c r="F1420" s="11" t="s">
        <v>407</v>
      </c>
      <c r="G1420" s="15">
        <v>72</v>
      </c>
      <c r="I1420" s="15">
        <f t="shared" si="80"/>
        <v>72</v>
      </c>
      <c r="J1420" s="12">
        <f t="shared" si="81"/>
        <v>4</v>
      </c>
      <c r="K1420" s="50">
        <f t="shared" si="82"/>
        <v>7</v>
      </c>
    </row>
    <row r="1421" spans="1:11" x14ac:dyDescent="0.3">
      <c r="A1421" s="10">
        <v>43653</v>
      </c>
      <c r="B1421" s="11" t="s">
        <v>1856</v>
      </c>
      <c r="C1421" s="11" t="s">
        <v>507</v>
      </c>
      <c r="E1421" s="12">
        <v>5</v>
      </c>
      <c r="F1421" s="11" t="s">
        <v>388</v>
      </c>
      <c r="G1421" s="15">
        <v>165</v>
      </c>
      <c r="H1421" s="15">
        <v>120</v>
      </c>
      <c r="I1421" s="15">
        <f t="shared" si="80"/>
        <v>285</v>
      </c>
      <c r="J1421" s="12">
        <f t="shared" si="81"/>
        <v>5</v>
      </c>
      <c r="K1421" s="50">
        <f t="shared" si="82"/>
        <v>7</v>
      </c>
    </row>
    <row r="1422" spans="1:11" x14ac:dyDescent="0.3">
      <c r="A1422" s="10">
        <v>43653</v>
      </c>
      <c r="B1422" s="11" t="s">
        <v>158</v>
      </c>
      <c r="C1422" s="11" t="s">
        <v>527</v>
      </c>
      <c r="D1422" s="11">
        <v>80270</v>
      </c>
      <c r="E1422" s="12">
        <v>2</v>
      </c>
      <c r="F1422" s="53" t="str">
        <f>IF(ISBLANK($D1422),"",VLOOKUP($D1422,'Boarding Packages'!$A:$H,4,FALSE))</f>
        <v>Std Suite Prem</v>
      </c>
      <c r="G1422" s="54">
        <f>IF(ISBLANK($D1422),0,E1422*VLOOKUP($D1422,'Boarding Packages'!$A:$H,8,FALSE))</f>
        <v>102</v>
      </c>
      <c r="H1422" s="15">
        <v>0</v>
      </c>
      <c r="I1422" s="15">
        <f>IF(ISBLANK(B1422),"",SUM(G1422:H1422))</f>
        <v>102</v>
      </c>
      <c r="J1422" s="12">
        <f t="shared" si="81"/>
        <v>2</v>
      </c>
      <c r="K1422" s="50">
        <f t="shared" si="82"/>
        <v>7</v>
      </c>
    </row>
    <row r="1423" spans="1:11" x14ac:dyDescent="0.3">
      <c r="A1423" s="10">
        <v>43653</v>
      </c>
      <c r="B1423" s="11" t="s">
        <v>1732</v>
      </c>
      <c r="C1423" s="11" t="s">
        <v>1071</v>
      </c>
      <c r="E1423" s="12">
        <v>4</v>
      </c>
      <c r="F1423" s="11" t="s">
        <v>388</v>
      </c>
      <c r="G1423" s="15">
        <v>132</v>
      </c>
      <c r="H1423" s="15">
        <v>100</v>
      </c>
      <c r="I1423" s="15">
        <f t="shared" si="80"/>
        <v>232</v>
      </c>
      <c r="J1423" s="12">
        <f t="shared" si="81"/>
        <v>4</v>
      </c>
      <c r="K1423" s="50">
        <f t="shared" si="82"/>
        <v>7</v>
      </c>
    </row>
    <row r="1424" spans="1:11" x14ac:dyDescent="0.3">
      <c r="A1424" s="10">
        <v>43653</v>
      </c>
      <c r="B1424" s="11" t="s">
        <v>1453</v>
      </c>
      <c r="C1424" s="11" t="s">
        <v>553</v>
      </c>
      <c r="E1424" s="12">
        <v>2</v>
      </c>
      <c r="F1424" s="11" t="s">
        <v>388</v>
      </c>
      <c r="G1424" s="15">
        <v>66</v>
      </c>
      <c r="H1424" s="15">
        <v>60</v>
      </c>
      <c r="I1424" s="15">
        <f t="shared" si="80"/>
        <v>126</v>
      </c>
      <c r="J1424" s="12">
        <f t="shared" si="81"/>
        <v>2</v>
      </c>
      <c r="K1424" s="50">
        <f t="shared" si="82"/>
        <v>7</v>
      </c>
    </row>
    <row r="1425" spans="1:11" x14ac:dyDescent="0.3">
      <c r="A1425" s="10">
        <v>43653</v>
      </c>
      <c r="B1425" s="11" t="s">
        <v>449</v>
      </c>
      <c r="C1425" s="11" t="s">
        <v>450</v>
      </c>
      <c r="D1425" s="11">
        <v>78019</v>
      </c>
      <c r="E1425" s="12">
        <v>3</v>
      </c>
      <c r="F1425" s="53" t="str">
        <f>IF(ISBLANK($D1425),"",VLOOKUP($D1425,'Boarding Packages'!$A:$H,4,FALSE))</f>
        <v>Std Suite Prem</v>
      </c>
      <c r="G1425" s="54">
        <f>IF(ISBLANK($D1425),0,E1425*VLOOKUP($D1425,'Boarding Packages'!$A:$H,8,FALSE))</f>
        <v>159</v>
      </c>
      <c r="H1425" s="15">
        <v>0</v>
      </c>
      <c r="I1425" s="15">
        <f t="shared" si="80"/>
        <v>159</v>
      </c>
      <c r="J1425" s="12">
        <f>IF(ISBLANK(B1425),"",E1425*(IF(LEFT(RIGHT(F1425,2),1)="2",2,IF(LEFT(RIGHT(F1425,2),1)="3",3,IF(LEFT(RIGHT(F1425,2),1)="4",4,1)))))</f>
        <v>3</v>
      </c>
      <c r="K1425" s="50">
        <f t="shared" si="82"/>
        <v>7</v>
      </c>
    </row>
    <row r="1426" spans="1:11" x14ac:dyDescent="0.3">
      <c r="A1426" s="10">
        <v>43653</v>
      </c>
      <c r="B1426" s="11" t="s">
        <v>449</v>
      </c>
      <c r="C1426" s="11" t="s">
        <v>450</v>
      </c>
      <c r="D1426" s="11">
        <v>80223</v>
      </c>
      <c r="E1426" s="12">
        <v>1</v>
      </c>
      <c r="F1426" s="53" t="str">
        <f>IF(ISBLANK($D1426),"",VLOOKUP($D1426,'Boarding Packages'!$A:$H,4,FALSE))</f>
        <v>Std Suite Prem</v>
      </c>
      <c r="G1426" s="54">
        <f>IF(ISBLANK($D1426),0,E1426*VLOOKUP($D1426,'Boarding Packages'!$A:$H,8,FALSE))</f>
        <v>51</v>
      </c>
      <c r="H1426" s="15">
        <v>0</v>
      </c>
      <c r="I1426" s="15">
        <f>IF(ISBLANK(B1426),"",SUM(G1426:H1426))</f>
        <v>51</v>
      </c>
      <c r="J1426" s="12">
        <f>IF(ISBLANK(B1426),"",E1426*(IF(LEFT(RIGHT(F1426,2),1)="2",2,IF(LEFT(RIGHT(F1426,2),1)="3",3,IF(LEFT(RIGHT(F1426,2),1)="4",4,1)))))</f>
        <v>1</v>
      </c>
      <c r="K1426" s="50">
        <f t="shared" si="82"/>
        <v>7</v>
      </c>
    </row>
    <row r="1427" spans="1:11" x14ac:dyDescent="0.3">
      <c r="A1427" s="10">
        <v>43653</v>
      </c>
      <c r="B1427" s="11" t="s">
        <v>414</v>
      </c>
      <c r="C1427" s="11" t="s">
        <v>415</v>
      </c>
      <c r="E1427" s="12">
        <v>3</v>
      </c>
      <c r="F1427" s="11" t="s">
        <v>388</v>
      </c>
      <c r="G1427" s="15">
        <v>99</v>
      </c>
      <c r="I1427" s="15">
        <f t="shared" si="80"/>
        <v>99</v>
      </c>
      <c r="J1427" s="12">
        <f t="shared" si="81"/>
        <v>3</v>
      </c>
      <c r="K1427" s="50">
        <f t="shared" si="82"/>
        <v>7</v>
      </c>
    </row>
    <row r="1428" spans="1:11" x14ac:dyDescent="0.3">
      <c r="A1428" s="10">
        <v>43653</v>
      </c>
      <c r="B1428" s="11" t="s">
        <v>1793</v>
      </c>
      <c r="C1428" s="11" t="s">
        <v>467</v>
      </c>
      <c r="E1428" s="12">
        <v>1</v>
      </c>
      <c r="F1428" s="11" t="s">
        <v>388</v>
      </c>
      <c r="G1428" s="15">
        <v>33</v>
      </c>
      <c r="H1428" s="15">
        <v>40</v>
      </c>
      <c r="I1428" s="15">
        <f t="shared" si="80"/>
        <v>73</v>
      </c>
      <c r="J1428" s="12">
        <f t="shared" si="81"/>
        <v>1</v>
      </c>
      <c r="K1428" s="50">
        <f t="shared" si="82"/>
        <v>7</v>
      </c>
    </row>
    <row r="1429" spans="1:11" x14ac:dyDescent="0.3">
      <c r="A1429" s="10">
        <v>43653</v>
      </c>
      <c r="B1429" s="11" t="s">
        <v>366</v>
      </c>
      <c r="C1429" s="11" t="s">
        <v>439</v>
      </c>
      <c r="D1429" s="11">
        <v>80125</v>
      </c>
      <c r="E1429" s="12">
        <v>2</v>
      </c>
      <c r="F1429" s="53" t="str">
        <f>IF(ISBLANK($D1429),"",VLOOKUP($D1429,'Boarding Packages'!$A:$H,4,FALSE))</f>
        <v>Std Suite Prem</v>
      </c>
      <c r="G1429" s="54">
        <f>IF(ISBLANK($D1429),0,E1429*VLOOKUP($D1429,'Boarding Packages'!$A:$H,8,FALSE))</f>
        <v>106</v>
      </c>
      <c r="H1429" s="15">
        <v>0</v>
      </c>
      <c r="I1429" s="15">
        <f t="shared" si="80"/>
        <v>106</v>
      </c>
      <c r="J1429" s="12">
        <f t="shared" si="81"/>
        <v>2</v>
      </c>
      <c r="K1429" s="50">
        <f t="shared" si="82"/>
        <v>7</v>
      </c>
    </row>
    <row r="1430" spans="1:11" x14ac:dyDescent="0.3">
      <c r="A1430" s="10">
        <v>43653</v>
      </c>
      <c r="B1430" s="11" t="s">
        <v>282</v>
      </c>
      <c r="C1430" s="11" t="s">
        <v>735</v>
      </c>
      <c r="E1430" s="12">
        <v>2</v>
      </c>
      <c r="F1430" s="11" t="s">
        <v>388</v>
      </c>
      <c r="G1430" s="15">
        <v>66</v>
      </c>
      <c r="H1430" s="15">
        <v>60</v>
      </c>
      <c r="I1430" s="15">
        <f t="shared" si="80"/>
        <v>126</v>
      </c>
      <c r="J1430" s="12">
        <f t="shared" si="81"/>
        <v>2</v>
      </c>
      <c r="K1430" s="50">
        <f t="shared" si="82"/>
        <v>7</v>
      </c>
    </row>
    <row r="1431" spans="1:11" x14ac:dyDescent="0.3">
      <c r="A1431" s="10">
        <v>43653</v>
      </c>
      <c r="B1431" s="11" t="s">
        <v>1576</v>
      </c>
      <c r="C1431" s="11" t="s">
        <v>396</v>
      </c>
      <c r="E1431" s="12">
        <v>1</v>
      </c>
      <c r="F1431" s="11" t="s">
        <v>388</v>
      </c>
      <c r="G1431" s="15">
        <v>33</v>
      </c>
      <c r="H1431" s="15">
        <v>40</v>
      </c>
      <c r="I1431" s="15">
        <f t="shared" si="80"/>
        <v>73</v>
      </c>
      <c r="J1431" s="12">
        <f t="shared" si="81"/>
        <v>1</v>
      </c>
      <c r="K1431" s="50">
        <f t="shared" si="82"/>
        <v>7</v>
      </c>
    </row>
    <row r="1432" spans="1:11" x14ac:dyDescent="0.3">
      <c r="A1432" s="55">
        <v>43653</v>
      </c>
      <c r="B1432" s="56" t="s">
        <v>189</v>
      </c>
      <c r="C1432" s="56" t="s">
        <v>638</v>
      </c>
      <c r="D1432" s="56">
        <v>55551</v>
      </c>
      <c r="E1432" s="57">
        <v>2</v>
      </c>
      <c r="F1432" s="61" t="str">
        <f>IF(ISBLANK($D1432),"",VLOOKUP($D1432,'Boarding Packages'!$A:$H,4,FALSE))</f>
        <v>XL Suite Prem</v>
      </c>
      <c r="G1432" s="62">
        <f>IF(ISBLANK($D1432),0,E1432*VLOOKUP($D1432,'Boarding Packages'!$A:$H,8,FALSE))</f>
        <v>116</v>
      </c>
      <c r="H1432" s="59">
        <v>0</v>
      </c>
      <c r="I1432" s="59">
        <f>IF(ISBLANK(B1432),"",SUM(G1432:H1432))</f>
        <v>116</v>
      </c>
      <c r="J1432" s="57">
        <f>IF(ISBLANK(B1432),"",E1432*(IF(LEFT(RIGHT(F1432,2),1)="2",2,IF(LEFT(RIGHT(F1432,2),1)="3",3,IF(LEFT(RIGHT(F1432,2),1)="4",4,1)))))</f>
        <v>2</v>
      </c>
      <c r="K1432" s="50">
        <f t="shared" si="82"/>
        <v>7</v>
      </c>
    </row>
    <row r="1433" spans="1:11" x14ac:dyDescent="0.3">
      <c r="A1433" s="10">
        <v>43654</v>
      </c>
      <c r="B1433" s="11" t="s">
        <v>534</v>
      </c>
      <c r="C1433" s="11" t="s">
        <v>535</v>
      </c>
      <c r="E1433" s="12">
        <v>5</v>
      </c>
      <c r="F1433" s="11" t="s">
        <v>393</v>
      </c>
      <c r="G1433" s="15">
        <v>210</v>
      </c>
      <c r="H1433" s="15">
        <v>100</v>
      </c>
      <c r="I1433" s="15">
        <f t="shared" si="80"/>
        <v>310</v>
      </c>
      <c r="J1433" s="12">
        <f t="shared" si="81"/>
        <v>5</v>
      </c>
      <c r="K1433" s="50">
        <f t="shared" si="82"/>
        <v>7</v>
      </c>
    </row>
    <row r="1434" spans="1:11" x14ac:dyDescent="0.3">
      <c r="A1434" s="10">
        <v>43654</v>
      </c>
      <c r="B1434" s="11" t="s">
        <v>576</v>
      </c>
      <c r="C1434" s="11" t="s">
        <v>577</v>
      </c>
      <c r="E1434" s="12">
        <v>2</v>
      </c>
      <c r="F1434" s="11" t="s">
        <v>410</v>
      </c>
      <c r="G1434" s="15">
        <v>126</v>
      </c>
      <c r="H1434" s="15">
        <v>80</v>
      </c>
      <c r="I1434" s="15">
        <f t="shared" si="80"/>
        <v>206</v>
      </c>
      <c r="J1434" s="12">
        <f t="shared" ref="J1434:J1481" si="83">IF(ISBLANK(B1434),"",E1434*(IF(LEFT(RIGHT(F1434,2),1)="2",2,IF(LEFT(RIGHT(F1434,2),1)="3",3,IF(LEFT(RIGHT(F1434,2),1)="4",4,1)))))</f>
        <v>4</v>
      </c>
      <c r="K1434" s="50">
        <f t="shared" si="82"/>
        <v>7</v>
      </c>
    </row>
    <row r="1435" spans="1:11" x14ac:dyDescent="0.3">
      <c r="A1435" s="10">
        <v>43654</v>
      </c>
      <c r="B1435" s="11" t="s">
        <v>1857</v>
      </c>
      <c r="C1435" s="11" t="s">
        <v>1858</v>
      </c>
      <c r="E1435" s="12">
        <v>1</v>
      </c>
      <c r="F1435" s="11" t="s">
        <v>407</v>
      </c>
      <c r="G1435" s="15">
        <v>72</v>
      </c>
      <c r="H1435" s="15">
        <v>40</v>
      </c>
      <c r="I1435" s="15">
        <f t="shared" si="80"/>
        <v>112</v>
      </c>
      <c r="J1435" s="12">
        <f t="shared" si="83"/>
        <v>2</v>
      </c>
      <c r="K1435" s="50">
        <f t="shared" si="82"/>
        <v>7</v>
      </c>
    </row>
    <row r="1436" spans="1:11" x14ac:dyDescent="0.3">
      <c r="A1436" s="10">
        <v>43654</v>
      </c>
      <c r="B1436" s="11" t="s">
        <v>213</v>
      </c>
      <c r="C1436" s="11" t="s">
        <v>675</v>
      </c>
      <c r="D1436" s="11">
        <v>75752</v>
      </c>
      <c r="E1436" s="12">
        <v>1</v>
      </c>
      <c r="F1436" s="53" t="str">
        <f>IF(ISBLANK($D1436),"",VLOOKUP($D1436,'Boarding Packages'!$A:$H,4,FALSE))</f>
        <v>XL Suite Prem</v>
      </c>
      <c r="G1436" s="54">
        <f>IF(ISBLANK($D1436),0,E1436*VLOOKUP($D1436,'Boarding Packages'!$A:$H,8,FALSE))</f>
        <v>62</v>
      </c>
      <c r="H1436" s="15">
        <v>0</v>
      </c>
      <c r="I1436" s="15">
        <f t="shared" si="80"/>
        <v>62</v>
      </c>
      <c r="J1436" s="12">
        <f t="shared" si="83"/>
        <v>1</v>
      </c>
      <c r="K1436" s="50">
        <f t="shared" si="82"/>
        <v>7</v>
      </c>
    </row>
    <row r="1437" spans="1:11" x14ac:dyDescent="0.3">
      <c r="A1437" s="10">
        <v>43654</v>
      </c>
      <c r="B1437" s="11" t="s">
        <v>211</v>
      </c>
      <c r="C1437" s="11" t="s">
        <v>507</v>
      </c>
      <c r="E1437" s="12">
        <v>3</v>
      </c>
      <c r="F1437" s="11" t="s">
        <v>388</v>
      </c>
      <c r="G1437" s="15">
        <v>89.1</v>
      </c>
      <c r="H1437" s="15">
        <f>72+48.6+10.8</f>
        <v>131.4</v>
      </c>
      <c r="I1437" s="15">
        <f t="shared" si="80"/>
        <v>220.5</v>
      </c>
      <c r="J1437" s="12">
        <f t="shared" si="83"/>
        <v>3</v>
      </c>
      <c r="K1437" s="50">
        <f t="shared" si="82"/>
        <v>7</v>
      </c>
    </row>
    <row r="1438" spans="1:11" x14ac:dyDescent="0.3">
      <c r="A1438" s="10">
        <v>43654</v>
      </c>
      <c r="B1438" s="11" t="s">
        <v>1860</v>
      </c>
      <c r="C1438" s="11" t="s">
        <v>402</v>
      </c>
      <c r="E1438" s="12">
        <v>3</v>
      </c>
      <c r="F1438" s="11" t="s">
        <v>388</v>
      </c>
      <c r="G1438" s="15">
        <v>99</v>
      </c>
      <c r="H1438" s="15">
        <v>60</v>
      </c>
      <c r="I1438" s="15">
        <f t="shared" si="80"/>
        <v>159</v>
      </c>
      <c r="J1438" s="12">
        <f t="shared" si="83"/>
        <v>3</v>
      </c>
      <c r="K1438" s="50">
        <f t="shared" si="82"/>
        <v>7</v>
      </c>
    </row>
    <row r="1439" spans="1:11" x14ac:dyDescent="0.3">
      <c r="A1439" s="55">
        <v>43654</v>
      </c>
      <c r="B1439" s="56" t="s">
        <v>1366</v>
      </c>
      <c r="C1439" s="56" t="s">
        <v>1367</v>
      </c>
      <c r="D1439" s="56"/>
      <c r="E1439" s="57">
        <v>5</v>
      </c>
      <c r="F1439" s="56" t="s">
        <v>596</v>
      </c>
      <c r="G1439" s="59">
        <v>391.5</v>
      </c>
      <c r="H1439" s="59">
        <v>108</v>
      </c>
      <c r="I1439" s="59">
        <f t="shared" si="80"/>
        <v>499.5</v>
      </c>
      <c r="J1439" s="57">
        <f t="shared" si="83"/>
        <v>10</v>
      </c>
      <c r="K1439" s="50">
        <f t="shared" si="82"/>
        <v>7</v>
      </c>
    </row>
    <row r="1440" spans="1:11" x14ac:dyDescent="0.3">
      <c r="A1440" s="10">
        <v>43655</v>
      </c>
      <c r="B1440" s="11" t="s">
        <v>1311</v>
      </c>
      <c r="C1440" s="11" t="s">
        <v>1312</v>
      </c>
      <c r="D1440" s="11">
        <v>75288</v>
      </c>
      <c r="E1440" s="12">
        <v>1</v>
      </c>
      <c r="F1440" s="53" t="str">
        <f>IF(ISBLANK($D1440),"",VLOOKUP($D1440,'Boarding Packages'!$A:$H,4,FALSE))</f>
        <v>Std Suite Prem</v>
      </c>
      <c r="G1440" s="54">
        <f>IF(ISBLANK($D1440),0,E1440*VLOOKUP($D1440,'Boarding Packages'!$A:$H,8,FALSE))</f>
        <v>53</v>
      </c>
      <c r="H1440" s="15">
        <v>0</v>
      </c>
      <c r="I1440" s="15">
        <f>IF(ISBLANK(B1440),"",SUM(G1440:H1440))</f>
        <v>53</v>
      </c>
      <c r="J1440" s="12">
        <f t="shared" si="83"/>
        <v>1</v>
      </c>
      <c r="K1440" s="50">
        <f t="shared" si="82"/>
        <v>7</v>
      </c>
    </row>
    <row r="1441" spans="1:11" x14ac:dyDescent="0.3">
      <c r="A1441" s="10">
        <v>43655</v>
      </c>
      <c r="B1441" s="11" t="s">
        <v>252</v>
      </c>
      <c r="C1441" s="11" t="s">
        <v>396</v>
      </c>
      <c r="D1441" s="11">
        <v>73426</v>
      </c>
      <c r="E1441" s="12">
        <v>1</v>
      </c>
      <c r="F1441" s="53" t="str">
        <f>IF(ISBLANK($D1441),"",VLOOKUP($D1441,'Boarding Packages'!$A:$H,4,FALSE))</f>
        <v>XL Suite Prem</v>
      </c>
      <c r="G1441" s="54">
        <f>IF(ISBLANK($D1441),0,E1441*VLOOKUP($D1441,'Boarding Packages'!$A:$H,8,FALSE))</f>
        <v>59</v>
      </c>
      <c r="H1441" s="15">
        <v>0</v>
      </c>
      <c r="I1441" s="15">
        <f>IF(ISBLANK(B1441),"",SUM(G1441:H1441))</f>
        <v>59</v>
      </c>
      <c r="J1441" s="12">
        <f>IF(ISBLANK(B1441),"",E1441*(IF(LEFT(RIGHT(F1441,2),1)="2",2,IF(LEFT(RIGHT(F1441,2),1)="3",3,IF(LEFT(RIGHT(F1441,2),1)="4",4,1)))))</f>
        <v>1</v>
      </c>
      <c r="K1441" s="50">
        <f t="shared" si="82"/>
        <v>7</v>
      </c>
    </row>
    <row r="1442" spans="1:11" x14ac:dyDescent="0.3">
      <c r="A1442" s="10">
        <v>43655</v>
      </c>
      <c r="B1442" s="11" t="s">
        <v>359</v>
      </c>
      <c r="C1442" s="11" t="s">
        <v>492</v>
      </c>
      <c r="D1442" s="11">
        <v>75535</v>
      </c>
      <c r="E1442" s="12">
        <v>6</v>
      </c>
      <c r="F1442" s="53" t="str">
        <f>IF(ISBLANK($D1442),"",VLOOKUP($D1442,'Boarding Packages'!$A:$H,4,FALSE))</f>
        <v>Std Suite Prem</v>
      </c>
      <c r="G1442" s="54">
        <f>IF(ISBLANK($D1442),0,E1442*VLOOKUP($D1442,'Boarding Packages'!$A:$H,8,FALSE))</f>
        <v>306</v>
      </c>
      <c r="H1442" s="15">
        <v>0</v>
      </c>
      <c r="I1442" s="15">
        <f>IF(ISBLANK(B1442),"",SUM(G1442:H1442))</f>
        <v>306</v>
      </c>
      <c r="J1442" s="12">
        <f>IF(ISBLANK(B1442),"",E1442*(IF(LEFT(RIGHT(F1442,2),1)="2",2,IF(LEFT(RIGHT(F1442,2),1)="3",3,IF(LEFT(RIGHT(F1442,2),1)="4",4,1)))))</f>
        <v>6</v>
      </c>
      <c r="K1442" s="50">
        <f t="shared" si="82"/>
        <v>7</v>
      </c>
    </row>
    <row r="1443" spans="1:11" x14ac:dyDescent="0.3">
      <c r="A1443" s="10">
        <v>43655</v>
      </c>
      <c r="B1443" s="11" t="s">
        <v>1656</v>
      </c>
      <c r="C1443" s="11" t="s">
        <v>400</v>
      </c>
      <c r="E1443" s="12">
        <v>1</v>
      </c>
      <c r="F1443" s="11" t="s">
        <v>388</v>
      </c>
      <c r="G1443" s="15">
        <v>33</v>
      </c>
      <c r="H1443" s="15">
        <v>40</v>
      </c>
      <c r="I1443" s="15">
        <f t="shared" si="80"/>
        <v>73</v>
      </c>
      <c r="J1443" s="12">
        <f t="shared" si="83"/>
        <v>1</v>
      </c>
      <c r="K1443" s="50">
        <f t="shared" si="82"/>
        <v>7</v>
      </c>
    </row>
    <row r="1444" spans="1:11" x14ac:dyDescent="0.3">
      <c r="A1444" s="10">
        <v>43655</v>
      </c>
      <c r="B1444" s="11" t="s">
        <v>647</v>
      </c>
      <c r="C1444" s="11" t="s">
        <v>1277</v>
      </c>
      <c r="D1444" s="11">
        <v>80091</v>
      </c>
      <c r="E1444" s="12">
        <v>14</v>
      </c>
      <c r="F1444" s="53" t="str">
        <f>IF(ISBLANK($D1444),"",VLOOKUP($D1444,'Boarding Packages'!$A:$H,4,FALSE))</f>
        <v>XL Suite Prem (2)</v>
      </c>
      <c r="G1444" s="54">
        <f>IF(ISBLANK($D1444),0,E1444*VLOOKUP($D1444,'Boarding Packages'!$A:$H,8,FALSE))</f>
        <v>1526</v>
      </c>
      <c r="H1444" s="15">
        <v>0</v>
      </c>
      <c r="I1444" s="15">
        <f t="shared" si="80"/>
        <v>1526</v>
      </c>
      <c r="J1444" s="12">
        <f t="shared" si="83"/>
        <v>28</v>
      </c>
      <c r="K1444" s="50">
        <f t="shared" si="82"/>
        <v>7</v>
      </c>
    </row>
    <row r="1445" spans="1:11" x14ac:dyDescent="0.3">
      <c r="A1445" s="55">
        <v>43655</v>
      </c>
      <c r="B1445" s="56" t="s">
        <v>647</v>
      </c>
      <c r="C1445" s="56" t="s">
        <v>1277</v>
      </c>
      <c r="D1445" s="56">
        <v>79305</v>
      </c>
      <c r="E1445" s="57">
        <v>6</v>
      </c>
      <c r="F1445" s="61" t="str">
        <f>IF(ISBLANK($D1445),"",VLOOKUP($D1445,'Boarding Packages'!$A:$H,4,FALSE))</f>
        <v>XL Suite Prem (2)</v>
      </c>
      <c r="G1445" s="62">
        <f>IF(ISBLANK($D1445),0,E1445*VLOOKUP($D1445,'Boarding Packages'!$A:$H,8,FALSE))</f>
        <v>654</v>
      </c>
      <c r="H1445" s="59">
        <v>0</v>
      </c>
      <c r="I1445" s="59">
        <f>IF(ISBLANK(B1445),"",SUM(G1445:H1445))</f>
        <v>654</v>
      </c>
      <c r="J1445" s="57">
        <f>IF(ISBLANK(B1445),"",E1445*(IF(LEFT(RIGHT(F1445,2),1)="2",2,IF(LEFT(RIGHT(F1445,2),1)="3",3,IF(LEFT(RIGHT(F1445,2),1)="4",4,1)))))</f>
        <v>12</v>
      </c>
      <c r="K1445" s="50">
        <f t="shared" si="82"/>
        <v>7</v>
      </c>
    </row>
    <row r="1446" spans="1:11" x14ac:dyDescent="0.3">
      <c r="A1446" s="10">
        <v>43656</v>
      </c>
      <c r="B1446" s="11" t="s">
        <v>246</v>
      </c>
      <c r="C1446" s="11" t="s">
        <v>651</v>
      </c>
      <c r="E1446" s="12">
        <v>1</v>
      </c>
      <c r="F1446" s="11" t="s">
        <v>410</v>
      </c>
      <c r="G1446" s="15">
        <v>63</v>
      </c>
      <c r="H1446" s="15">
        <v>80</v>
      </c>
      <c r="I1446" s="15">
        <f t="shared" si="80"/>
        <v>143</v>
      </c>
      <c r="J1446" s="12">
        <f t="shared" si="83"/>
        <v>2</v>
      </c>
      <c r="K1446" s="50">
        <f t="shared" si="82"/>
        <v>7</v>
      </c>
    </row>
    <row r="1447" spans="1:11" x14ac:dyDescent="0.3">
      <c r="A1447" s="10">
        <v>43656</v>
      </c>
      <c r="B1447" s="11" t="s">
        <v>272</v>
      </c>
      <c r="C1447" s="11" t="s">
        <v>438</v>
      </c>
      <c r="D1447" s="11">
        <v>80428</v>
      </c>
      <c r="E1447" s="12">
        <v>1</v>
      </c>
      <c r="F1447" s="53" t="str">
        <f>IF(ISBLANK($D1447),"",VLOOKUP($D1447,'Boarding Packages'!$A:$H,4,FALSE))</f>
        <v>Std Suite Prem</v>
      </c>
      <c r="G1447" s="54">
        <f>IF(ISBLANK($D1447),0,E1447*VLOOKUP($D1447,'Boarding Packages'!$A:$H,8,FALSE))</f>
        <v>51</v>
      </c>
      <c r="H1447" s="15">
        <v>0</v>
      </c>
      <c r="I1447" s="15">
        <f t="shared" si="80"/>
        <v>51</v>
      </c>
      <c r="J1447" s="12">
        <f t="shared" si="83"/>
        <v>1</v>
      </c>
      <c r="K1447" s="50">
        <f t="shared" si="82"/>
        <v>7</v>
      </c>
    </row>
    <row r="1448" spans="1:11" x14ac:dyDescent="0.3">
      <c r="A1448" s="10">
        <v>43656</v>
      </c>
      <c r="B1448" s="11" t="s">
        <v>291</v>
      </c>
      <c r="C1448" s="11" t="s">
        <v>601</v>
      </c>
      <c r="D1448" s="11">
        <v>77456</v>
      </c>
      <c r="E1448" s="12">
        <v>2</v>
      </c>
      <c r="F1448" s="53" t="str">
        <f>IF(ISBLANK($D1448),"",VLOOKUP($D1448,'Boarding Packages'!$A:$H,4,FALSE))</f>
        <v>In/Out Suite Prem (2)</v>
      </c>
      <c r="G1448" s="54">
        <f>IF(ISBLANK($D1448),0,E1448*VLOOKUP($D1448,'Boarding Packages'!$A:$H,8,FALSE))</f>
        <v>246</v>
      </c>
      <c r="H1448" s="15">
        <v>0</v>
      </c>
      <c r="I1448" s="15">
        <f>IF(ISBLANK(B1448),"",SUM(G1448:H1448))</f>
        <v>246</v>
      </c>
      <c r="J1448" s="12">
        <f>IF(ISBLANK(B1448),"",E1448*(IF(LEFT(RIGHT(F1448,2),1)="2",2,IF(LEFT(RIGHT(F1448,2),1)="3",3,IF(LEFT(RIGHT(F1448,2),1)="4",4,1)))))</f>
        <v>4</v>
      </c>
      <c r="K1448" s="50">
        <f t="shared" si="82"/>
        <v>7</v>
      </c>
    </row>
    <row r="1449" spans="1:11" x14ac:dyDescent="0.3">
      <c r="A1449" s="10">
        <v>43656</v>
      </c>
      <c r="B1449" s="11" t="s">
        <v>161</v>
      </c>
      <c r="C1449" s="11" t="s">
        <v>832</v>
      </c>
      <c r="D1449" s="11">
        <v>79412</v>
      </c>
      <c r="E1449" s="12">
        <v>14</v>
      </c>
      <c r="F1449" s="53" t="str">
        <f>IF(ISBLANK($D1449),"",VLOOKUP($D1449,'Boarding Packages'!$A:$H,4,FALSE))</f>
        <v>Std Suite Prem</v>
      </c>
      <c r="G1449" s="54">
        <f>IF(ISBLANK($D1449),0,E1449*VLOOKUP($D1449,'Boarding Packages'!$A:$H,8,FALSE))</f>
        <v>714</v>
      </c>
      <c r="H1449" s="15">
        <v>0</v>
      </c>
      <c r="I1449" s="15">
        <f>IF(ISBLANK(B1449),"",SUM(G1449:H1449))</f>
        <v>714</v>
      </c>
      <c r="J1449" s="12">
        <f>IF(ISBLANK(B1449),"",E1449*(IF(LEFT(RIGHT(F1449,2),1)="2",2,IF(LEFT(RIGHT(F1449,2),1)="3",3,IF(LEFT(RIGHT(F1449,2),1)="4",4,1)))))</f>
        <v>14</v>
      </c>
      <c r="K1449" s="50">
        <f t="shared" si="82"/>
        <v>7</v>
      </c>
    </row>
    <row r="1450" spans="1:11" x14ac:dyDescent="0.3">
      <c r="A1450" s="10">
        <v>43656</v>
      </c>
      <c r="B1450" s="11" t="s">
        <v>560</v>
      </c>
      <c r="C1450" s="11" t="s">
        <v>561</v>
      </c>
      <c r="E1450" s="12">
        <v>2</v>
      </c>
      <c r="F1450" s="11" t="s">
        <v>388</v>
      </c>
      <c r="G1450" s="15">
        <v>66</v>
      </c>
      <c r="H1450" s="15">
        <v>60</v>
      </c>
      <c r="I1450" s="15">
        <f t="shared" si="80"/>
        <v>126</v>
      </c>
      <c r="J1450" s="12">
        <f t="shared" si="83"/>
        <v>2</v>
      </c>
      <c r="K1450" s="50">
        <f t="shared" si="82"/>
        <v>7</v>
      </c>
    </row>
    <row r="1451" spans="1:11" x14ac:dyDescent="0.3">
      <c r="A1451" s="55">
        <v>43656</v>
      </c>
      <c r="B1451" s="56" t="s">
        <v>153</v>
      </c>
      <c r="C1451" s="56" t="s">
        <v>1315</v>
      </c>
      <c r="D1451" s="56">
        <v>75818</v>
      </c>
      <c r="E1451" s="57">
        <v>1</v>
      </c>
      <c r="F1451" s="61" t="str">
        <f>IF(ISBLANK($D1451),"",VLOOKUP($D1451,'Boarding Packages'!$A:$H,4,FALSE))</f>
        <v>Std Suite Prem</v>
      </c>
      <c r="G1451" s="62">
        <f>IF(ISBLANK($D1451),0,E1451*VLOOKUP($D1451,'Boarding Packages'!$A:$H,8,FALSE))</f>
        <v>53</v>
      </c>
      <c r="H1451" s="59">
        <v>0</v>
      </c>
      <c r="I1451" s="59">
        <f t="shared" si="80"/>
        <v>53</v>
      </c>
      <c r="J1451" s="57">
        <f t="shared" si="83"/>
        <v>1</v>
      </c>
      <c r="K1451" s="50">
        <f t="shared" si="82"/>
        <v>7</v>
      </c>
    </row>
    <row r="1452" spans="1:11" x14ac:dyDescent="0.3">
      <c r="A1452" s="10">
        <v>43657</v>
      </c>
      <c r="B1452" s="11" t="s">
        <v>1580</v>
      </c>
      <c r="C1452" s="11" t="s">
        <v>1581</v>
      </c>
      <c r="E1452" s="12">
        <v>3</v>
      </c>
      <c r="F1452" s="11" t="s">
        <v>434</v>
      </c>
      <c r="G1452" s="15">
        <v>171</v>
      </c>
      <c r="H1452" s="15">
        <v>80</v>
      </c>
      <c r="I1452" s="15">
        <f t="shared" si="80"/>
        <v>251</v>
      </c>
      <c r="J1452" s="12">
        <f t="shared" si="83"/>
        <v>3</v>
      </c>
      <c r="K1452" s="50">
        <f t="shared" si="82"/>
        <v>7</v>
      </c>
    </row>
    <row r="1453" spans="1:11" x14ac:dyDescent="0.3">
      <c r="A1453" s="10">
        <v>43657</v>
      </c>
      <c r="B1453" s="11" t="s">
        <v>1147</v>
      </c>
      <c r="C1453" s="11" t="s">
        <v>1148</v>
      </c>
      <c r="E1453" s="12">
        <v>8</v>
      </c>
      <c r="F1453" s="11" t="s">
        <v>407</v>
      </c>
      <c r="G1453" s="15">
        <v>576</v>
      </c>
      <c r="H1453" s="15">
        <v>360</v>
      </c>
      <c r="I1453" s="15">
        <f t="shared" si="80"/>
        <v>936</v>
      </c>
      <c r="J1453" s="12">
        <f t="shared" si="83"/>
        <v>16</v>
      </c>
      <c r="K1453" s="50">
        <f t="shared" si="82"/>
        <v>7</v>
      </c>
    </row>
    <row r="1454" spans="1:11" x14ac:dyDescent="0.3">
      <c r="A1454" s="10">
        <v>43657</v>
      </c>
      <c r="B1454" s="11" t="s">
        <v>511</v>
      </c>
      <c r="C1454" s="11" t="s">
        <v>512</v>
      </c>
      <c r="E1454" s="12">
        <v>1</v>
      </c>
      <c r="F1454" s="11" t="s">
        <v>388</v>
      </c>
      <c r="G1454" s="15">
        <v>33</v>
      </c>
      <c r="H1454" s="15">
        <v>40</v>
      </c>
      <c r="I1454" s="15">
        <f t="shared" si="80"/>
        <v>73</v>
      </c>
      <c r="J1454" s="12">
        <f t="shared" si="83"/>
        <v>1</v>
      </c>
      <c r="K1454" s="50">
        <f t="shared" si="82"/>
        <v>7</v>
      </c>
    </row>
    <row r="1455" spans="1:11" x14ac:dyDescent="0.3">
      <c r="A1455" s="10">
        <v>43657</v>
      </c>
      <c r="B1455" s="11" t="s">
        <v>152</v>
      </c>
      <c r="C1455" s="11" t="s">
        <v>679</v>
      </c>
      <c r="E1455" s="12">
        <v>3</v>
      </c>
      <c r="F1455" s="11" t="s">
        <v>388</v>
      </c>
      <c r="G1455" s="15">
        <v>99</v>
      </c>
      <c r="H1455" s="15">
        <v>80</v>
      </c>
      <c r="I1455" s="15">
        <f t="shared" si="80"/>
        <v>179</v>
      </c>
      <c r="J1455" s="12">
        <f t="shared" si="83"/>
        <v>3</v>
      </c>
      <c r="K1455" s="50">
        <f t="shared" si="82"/>
        <v>7</v>
      </c>
    </row>
    <row r="1456" spans="1:11" x14ac:dyDescent="0.3">
      <c r="A1456" s="10">
        <v>43657</v>
      </c>
      <c r="B1456" s="11" t="s">
        <v>109</v>
      </c>
      <c r="C1456" s="11" t="s">
        <v>476</v>
      </c>
      <c r="D1456" s="11">
        <v>68724</v>
      </c>
      <c r="E1456" s="12">
        <v>8</v>
      </c>
      <c r="F1456" s="53" t="str">
        <f>IF(ISBLANK($D1456),"",VLOOKUP($D1456,'Boarding Packages'!$A:$H,4,FALSE))</f>
        <v>In/Out Suite Prem (2)</v>
      </c>
      <c r="G1456" s="54">
        <f>IF(ISBLANK($D1456),0,E1456*VLOOKUP($D1456,'Boarding Packages'!$A:$H,8,FALSE))</f>
        <v>920</v>
      </c>
      <c r="H1456" s="15">
        <v>0</v>
      </c>
      <c r="I1456" s="15">
        <f t="shared" si="80"/>
        <v>920</v>
      </c>
      <c r="J1456" s="12">
        <f t="shared" si="83"/>
        <v>16</v>
      </c>
      <c r="K1456" s="50">
        <f t="shared" si="82"/>
        <v>7</v>
      </c>
    </row>
    <row r="1457" spans="1:11" x14ac:dyDescent="0.3">
      <c r="A1457" s="10">
        <v>43657</v>
      </c>
      <c r="B1457" s="11" t="s">
        <v>109</v>
      </c>
      <c r="C1457" s="11" t="s">
        <v>476</v>
      </c>
      <c r="D1457" s="11">
        <v>80726</v>
      </c>
      <c r="E1457" s="12">
        <v>2</v>
      </c>
      <c r="F1457" s="53" t="str">
        <f>IF(ISBLANK($D1457),"",VLOOKUP($D1457,'Boarding Packages'!$A:$H,4,FALSE))</f>
        <v>In/Out Suite Prem (2)</v>
      </c>
      <c r="G1457" s="54">
        <f>IF(ISBLANK($D1457),0,E1457*VLOOKUP($D1457,'Boarding Packages'!$A:$H,8,FALSE))</f>
        <v>246</v>
      </c>
      <c r="H1457" s="15">
        <v>0</v>
      </c>
      <c r="I1457" s="15">
        <f>IF(ISBLANK(B1457),"",SUM(G1457:H1457))</f>
        <v>246</v>
      </c>
      <c r="J1457" s="12">
        <f>IF(ISBLANK(B1457),"",E1457*(IF(LEFT(RIGHT(F1457,2),1)="2",2,IF(LEFT(RIGHT(F1457,2),1)="3",3,IF(LEFT(RIGHT(F1457,2),1)="4",4,1)))))</f>
        <v>4</v>
      </c>
      <c r="K1457" s="50">
        <f t="shared" si="82"/>
        <v>7</v>
      </c>
    </row>
    <row r="1458" spans="1:11" x14ac:dyDescent="0.3">
      <c r="A1458" s="10">
        <v>43657</v>
      </c>
      <c r="B1458" s="11" t="s">
        <v>1506</v>
      </c>
      <c r="C1458" s="11" t="s">
        <v>1590</v>
      </c>
      <c r="E1458" s="12">
        <v>1</v>
      </c>
      <c r="F1458" s="11" t="s">
        <v>388</v>
      </c>
      <c r="G1458" s="15">
        <v>33</v>
      </c>
      <c r="H1458" s="15">
        <v>40</v>
      </c>
      <c r="I1458" s="15">
        <f t="shared" si="80"/>
        <v>73</v>
      </c>
      <c r="J1458" s="12">
        <f t="shared" si="83"/>
        <v>1</v>
      </c>
      <c r="K1458" s="50">
        <f t="shared" si="82"/>
        <v>7</v>
      </c>
    </row>
    <row r="1459" spans="1:11" x14ac:dyDescent="0.3">
      <c r="A1459" s="10">
        <v>43657</v>
      </c>
      <c r="B1459" s="11" t="s">
        <v>166</v>
      </c>
      <c r="C1459" s="11" t="s">
        <v>744</v>
      </c>
      <c r="D1459" s="11">
        <v>67604</v>
      </c>
      <c r="E1459" s="12">
        <v>3</v>
      </c>
      <c r="F1459" s="53" t="str">
        <f>IF(ISBLANK($D1459),"",VLOOKUP($D1459,'Boarding Packages'!$A:$H,4,FALSE))</f>
        <v>Std Suite Prem</v>
      </c>
      <c r="G1459" s="54">
        <f>IF(ISBLANK($D1459),0,E1459*VLOOKUP($D1459,'Boarding Packages'!$A:$H,8,FALSE))</f>
        <v>144</v>
      </c>
      <c r="H1459" s="15">
        <v>0</v>
      </c>
      <c r="I1459" s="15">
        <f t="shared" si="80"/>
        <v>144</v>
      </c>
      <c r="J1459" s="12">
        <f t="shared" si="83"/>
        <v>3</v>
      </c>
      <c r="K1459" s="50">
        <f t="shared" si="82"/>
        <v>7</v>
      </c>
    </row>
    <row r="1460" spans="1:11" x14ac:dyDescent="0.3">
      <c r="A1460" s="10">
        <v>43657</v>
      </c>
      <c r="B1460" s="11" t="s">
        <v>1487</v>
      </c>
      <c r="C1460" s="11" t="s">
        <v>1488</v>
      </c>
      <c r="E1460" s="12">
        <v>1</v>
      </c>
      <c r="F1460" s="11" t="s">
        <v>388</v>
      </c>
      <c r="G1460" s="15">
        <v>33</v>
      </c>
      <c r="H1460" s="15">
        <v>40</v>
      </c>
      <c r="I1460" s="15">
        <f t="shared" si="80"/>
        <v>73</v>
      </c>
      <c r="J1460" s="12">
        <f t="shared" si="83"/>
        <v>1</v>
      </c>
      <c r="K1460" s="50">
        <f t="shared" si="82"/>
        <v>7</v>
      </c>
    </row>
    <row r="1461" spans="1:11" x14ac:dyDescent="0.3">
      <c r="A1461" s="10">
        <v>43657</v>
      </c>
      <c r="B1461" s="11" t="s">
        <v>1873</v>
      </c>
      <c r="C1461" s="11" t="s">
        <v>1874</v>
      </c>
      <c r="E1461" s="12">
        <v>6</v>
      </c>
      <c r="F1461" s="11" t="s">
        <v>388</v>
      </c>
      <c r="G1461" s="15">
        <v>198</v>
      </c>
      <c r="H1461" s="15">
        <v>140</v>
      </c>
      <c r="I1461" s="15">
        <f t="shared" si="80"/>
        <v>338</v>
      </c>
      <c r="J1461" s="12">
        <f t="shared" si="83"/>
        <v>6</v>
      </c>
      <c r="K1461" s="50">
        <f t="shared" si="82"/>
        <v>7</v>
      </c>
    </row>
    <row r="1462" spans="1:11" x14ac:dyDescent="0.3">
      <c r="A1462" s="55">
        <v>43657</v>
      </c>
      <c r="B1462" s="56" t="s">
        <v>205</v>
      </c>
      <c r="C1462" s="56" t="s">
        <v>863</v>
      </c>
      <c r="D1462" s="56"/>
      <c r="E1462" s="57">
        <v>2</v>
      </c>
      <c r="F1462" s="56" t="s">
        <v>388</v>
      </c>
      <c r="G1462" s="59">
        <v>66</v>
      </c>
      <c r="H1462" s="59">
        <v>60</v>
      </c>
      <c r="I1462" s="59">
        <f t="shared" si="80"/>
        <v>126</v>
      </c>
      <c r="J1462" s="57">
        <f t="shared" si="83"/>
        <v>2</v>
      </c>
      <c r="K1462" s="50">
        <f t="shared" si="82"/>
        <v>7</v>
      </c>
    </row>
    <row r="1463" spans="1:11" x14ac:dyDescent="0.3">
      <c r="A1463" s="10">
        <v>43658</v>
      </c>
      <c r="B1463" s="11" t="s">
        <v>1878</v>
      </c>
      <c r="C1463" s="11" t="s">
        <v>1879</v>
      </c>
      <c r="E1463" s="12">
        <v>1</v>
      </c>
      <c r="F1463" s="11" t="s">
        <v>388</v>
      </c>
      <c r="G1463" s="15">
        <v>33</v>
      </c>
      <c r="H1463" s="15">
        <v>40</v>
      </c>
      <c r="I1463" s="15">
        <f t="shared" si="80"/>
        <v>73</v>
      </c>
      <c r="J1463" s="12">
        <f t="shared" si="83"/>
        <v>1</v>
      </c>
      <c r="K1463" s="50">
        <f t="shared" si="82"/>
        <v>7</v>
      </c>
    </row>
    <row r="1464" spans="1:11" x14ac:dyDescent="0.3">
      <c r="A1464" s="10">
        <v>43658</v>
      </c>
      <c r="B1464" s="11" t="s">
        <v>1658</v>
      </c>
      <c r="C1464" s="11" t="s">
        <v>498</v>
      </c>
      <c r="D1464" s="11">
        <v>70340</v>
      </c>
      <c r="E1464" s="12">
        <v>6</v>
      </c>
      <c r="F1464" s="53" t="str">
        <f>IF(ISBLANK($D1464),"",VLOOKUP($D1464,'Boarding Packages'!$A:$H,4,FALSE))</f>
        <v>XL Suite Prem</v>
      </c>
      <c r="G1464" s="54">
        <f>IF(ISBLANK($D1464),0,E1464*VLOOKUP($D1464,'Boarding Packages'!$A:$H,8,FALSE))</f>
        <v>336</v>
      </c>
      <c r="H1464" s="15">
        <v>0</v>
      </c>
      <c r="I1464" s="15">
        <f>IF(ISBLANK(B1464),"",SUM(G1464:H1464))</f>
        <v>336</v>
      </c>
      <c r="J1464" s="12">
        <f>IF(ISBLANK(B1464),"",E1464*(IF(LEFT(RIGHT(F1464,2),1)="2",2,IF(LEFT(RIGHT(F1464,2),1)="3",3,IF(LEFT(RIGHT(F1464,2),1)="4",4,1)))))</f>
        <v>6</v>
      </c>
      <c r="K1464" s="50">
        <f t="shared" si="82"/>
        <v>7</v>
      </c>
    </row>
    <row r="1465" spans="1:11" x14ac:dyDescent="0.3">
      <c r="A1465" s="10">
        <v>43658</v>
      </c>
      <c r="B1465" s="11" t="s">
        <v>1658</v>
      </c>
      <c r="C1465" s="11" t="s">
        <v>498</v>
      </c>
      <c r="D1465" s="11">
        <v>77913</v>
      </c>
      <c r="E1465" s="12">
        <v>7</v>
      </c>
      <c r="F1465" s="53" t="str">
        <f>IF(ISBLANK($D1465),"",VLOOKUP($D1465,'Boarding Packages'!$A:$H,4,FALSE))</f>
        <v>XL Suite Prem</v>
      </c>
      <c r="G1465" s="54">
        <f>IF(ISBLANK($D1465),0,E1465*VLOOKUP($D1465,'Boarding Packages'!$A:$H,8,FALSE))</f>
        <v>413</v>
      </c>
      <c r="H1465" s="15">
        <v>0</v>
      </c>
      <c r="I1465" s="15">
        <f>IF(ISBLANK(B1465),"",SUM(G1465:H1465))</f>
        <v>413</v>
      </c>
      <c r="J1465" s="12">
        <f>IF(ISBLANK(B1465),"",E1465*(IF(LEFT(RIGHT(F1465,2),1)="2",2,IF(LEFT(RIGHT(F1465,2),1)="3",3,IF(LEFT(RIGHT(F1465,2),1)="4",4,1)))))</f>
        <v>7</v>
      </c>
      <c r="K1465" s="50">
        <f t="shared" si="82"/>
        <v>7</v>
      </c>
    </row>
    <row r="1466" spans="1:11" x14ac:dyDescent="0.3">
      <c r="A1466" s="10">
        <v>43658</v>
      </c>
      <c r="B1466" s="11" t="s">
        <v>1528</v>
      </c>
      <c r="C1466" s="11" t="s">
        <v>229</v>
      </c>
      <c r="E1466" s="12">
        <v>3</v>
      </c>
      <c r="F1466" s="11" t="s">
        <v>393</v>
      </c>
      <c r="G1466" s="15">
        <v>126</v>
      </c>
      <c r="H1466" s="15">
        <v>80</v>
      </c>
      <c r="I1466" s="15">
        <f t="shared" ref="I1466:I1480" si="84">IF(ISBLANK(B1466),"",SUM(G1466:H1466))</f>
        <v>206</v>
      </c>
      <c r="J1466" s="12">
        <f t="shared" si="83"/>
        <v>3</v>
      </c>
      <c r="K1466" s="50">
        <f t="shared" si="82"/>
        <v>7</v>
      </c>
    </row>
    <row r="1467" spans="1:11" x14ac:dyDescent="0.3">
      <c r="A1467" s="55">
        <v>43658</v>
      </c>
      <c r="B1467" s="56" t="s">
        <v>1537</v>
      </c>
      <c r="C1467" s="56" t="s">
        <v>1880</v>
      </c>
      <c r="D1467" s="56"/>
      <c r="E1467" s="57">
        <v>2</v>
      </c>
      <c r="F1467" s="56" t="s">
        <v>410</v>
      </c>
      <c r="G1467" s="59">
        <v>126</v>
      </c>
      <c r="H1467" s="59">
        <v>80</v>
      </c>
      <c r="I1467" s="59">
        <f t="shared" si="84"/>
        <v>206</v>
      </c>
      <c r="J1467" s="57">
        <f t="shared" si="83"/>
        <v>4</v>
      </c>
      <c r="K1467" s="50">
        <f t="shared" si="82"/>
        <v>7</v>
      </c>
    </row>
    <row r="1468" spans="1:11" x14ac:dyDescent="0.3">
      <c r="A1468" s="10">
        <v>43659</v>
      </c>
      <c r="B1468" s="11" t="s">
        <v>1417</v>
      </c>
      <c r="C1468" s="11" t="s">
        <v>1702</v>
      </c>
      <c r="E1468" s="12">
        <v>10</v>
      </c>
      <c r="F1468" s="11" t="s">
        <v>393</v>
      </c>
      <c r="G1468" s="15">
        <v>420</v>
      </c>
      <c r="H1468" s="15">
        <v>200</v>
      </c>
      <c r="I1468" s="15">
        <f t="shared" si="84"/>
        <v>620</v>
      </c>
      <c r="J1468" s="12">
        <f t="shared" si="83"/>
        <v>10</v>
      </c>
      <c r="K1468" s="50">
        <f t="shared" si="82"/>
        <v>7</v>
      </c>
    </row>
    <row r="1469" spans="1:11" x14ac:dyDescent="0.3">
      <c r="A1469" s="10">
        <v>43659</v>
      </c>
      <c r="B1469" s="11" t="s">
        <v>643</v>
      </c>
      <c r="C1469" s="11" t="s">
        <v>644</v>
      </c>
      <c r="E1469" s="12">
        <v>4</v>
      </c>
      <c r="F1469" s="11" t="s">
        <v>407</v>
      </c>
      <c r="G1469" s="15">
        <v>288</v>
      </c>
      <c r="H1469" s="15">
        <v>200</v>
      </c>
      <c r="I1469" s="15">
        <f t="shared" si="84"/>
        <v>488</v>
      </c>
      <c r="J1469" s="12">
        <f t="shared" si="83"/>
        <v>8</v>
      </c>
      <c r="K1469" s="50">
        <f t="shared" si="82"/>
        <v>7</v>
      </c>
    </row>
    <row r="1470" spans="1:11" x14ac:dyDescent="0.3">
      <c r="A1470" s="10">
        <v>43659</v>
      </c>
      <c r="B1470" s="11" t="s">
        <v>1882</v>
      </c>
      <c r="C1470" s="11" t="s">
        <v>1640</v>
      </c>
      <c r="E1470" s="12">
        <v>2</v>
      </c>
      <c r="F1470" s="11" t="s">
        <v>388</v>
      </c>
      <c r="G1470" s="15">
        <v>66</v>
      </c>
      <c r="H1470" s="15">
        <v>40</v>
      </c>
      <c r="I1470" s="15">
        <f t="shared" si="84"/>
        <v>106</v>
      </c>
      <c r="J1470" s="12">
        <f t="shared" si="83"/>
        <v>2</v>
      </c>
      <c r="K1470" s="50">
        <f t="shared" si="82"/>
        <v>7</v>
      </c>
    </row>
    <row r="1471" spans="1:11" x14ac:dyDescent="0.3">
      <c r="A1471" s="10">
        <v>43659</v>
      </c>
      <c r="B1471" s="11" t="s">
        <v>1809</v>
      </c>
      <c r="C1471" s="11" t="s">
        <v>1810</v>
      </c>
      <c r="E1471" s="12">
        <v>1</v>
      </c>
      <c r="F1471" s="11" t="s">
        <v>388</v>
      </c>
      <c r="G1471" s="15">
        <v>33</v>
      </c>
      <c r="H1471" s="15">
        <v>40</v>
      </c>
      <c r="I1471" s="15">
        <f t="shared" si="84"/>
        <v>73</v>
      </c>
      <c r="J1471" s="12">
        <f t="shared" si="83"/>
        <v>1</v>
      </c>
      <c r="K1471" s="50">
        <f t="shared" si="82"/>
        <v>7</v>
      </c>
    </row>
    <row r="1472" spans="1:11" x14ac:dyDescent="0.3">
      <c r="A1472" s="10">
        <v>43659</v>
      </c>
      <c r="B1472" s="11" t="s">
        <v>1284</v>
      </c>
      <c r="C1472" s="11" t="s">
        <v>1285</v>
      </c>
      <c r="E1472" s="12">
        <v>1</v>
      </c>
      <c r="F1472" s="11" t="s">
        <v>407</v>
      </c>
      <c r="G1472" s="15">
        <v>72</v>
      </c>
      <c r="H1472" s="15">
        <v>80</v>
      </c>
      <c r="I1472" s="15">
        <f t="shared" si="84"/>
        <v>152</v>
      </c>
      <c r="J1472" s="12">
        <f t="shared" si="83"/>
        <v>2</v>
      </c>
      <c r="K1472" s="50">
        <f t="shared" si="82"/>
        <v>7</v>
      </c>
    </row>
    <row r="1473" spans="1:11" x14ac:dyDescent="0.3">
      <c r="A1473" s="10">
        <v>43659</v>
      </c>
      <c r="B1473" s="11" t="s">
        <v>1128</v>
      </c>
      <c r="C1473" s="11" t="s">
        <v>1129</v>
      </c>
      <c r="E1473" s="12">
        <v>3</v>
      </c>
      <c r="F1473" s="11" t="s">
        <v>393</v>
      </c>
      <c r="G1473" s="15">
        <v>126</v>
      </c>
      <c r="H1473" s="15">
        <v>100</v>
      </c>
      <c r="I1473" s="15">
        <f t="shared" si="84"/>
        <v>226</v>
      </c>
      <c r="J1473" s="12">
        <f t="shared" si="83"/>
        <v>3</v>
      </c>
      <c r="K1473" s="50">
        <f t="shared" si="82"/>
        <v>7</v>
      </c>
    </row>
    <row r="1474" spans="1:11" x14ac:dyDescent="0.3">
      <c r="A1474" s="55">
        <v>43659</v>
      </c>
      <c r="B1474" s="56" t="s">
        <v>1699</v>
      </c>
      <c r="C1474" s="56" t="s">
        <v>1700</v>
      </c>
      <c r="D1474" s="56">
        <v>80596</v>
      </c>
      <c r="E1474" s="57">
        <v>2</v>
      </c>
      <c r="F1474" s="61" t="str">
        <f>IF(ISBLANK($D1474),"",VLOOKUP($D1474,'Boarding Packages'!$A:$H,4,FALSE))</f>
        <v>Std Suite Prem</v>
      </c>
      <c r="G1474" s="62">
        <f>IF(ISBLANK($D1474),0,E1474*VLOOKUP($D1474,'Boarding Packages'!$A:$H,8,FALSE))</f>
        <v>106</v>
      </c>
      <c r="H1474" s="59">
        <v>0</v>
      </c>
      <c r="I1474" s="59">
        <f>IF(ISBLANK(B1474),"",SUM(G1474:H1474))</f>
        <v>106</v>
      </c>
      <c r="J1474" s="57">
        <f t="shared" si="83"/>
        <v>2</v>
      </c>
      <c r="K1474" s="50">
        <f t="shared" si="82"/>
        <v>7</v>
      </c>
    </row>
    <row r="1475" spans="1:11" x14ac:dyDescent="0.3">
      <c r="A1475" s="10">
        <v>43660</v>
      </c>
      <c r="B1475" s="11" t="s">
        <v>1038</v>
      </c>
      <c r="C1475" s="11" t="s">
        <v>588</v>
      </c>
      <c r="E1475" s="12">
        <v>9</v>
      </c>
      <c r="F1475" s="11" t="s">
        <v>388</v>
      </c>
      <c r="G1475" s="15">
        <v>297</v>
      </c>
      <c r="H1475" s="15">
        <v>200</v>
      </c>
      <c r="I1475" s="15">
        <f t="shared" si="84"/>
        <v>497</v>
      </c>
      <c r="J1475" s="12">
        <f t="shared" si="83"/>
        <v>9</v>
      </c>
      <c r="K1475" s="50">
        <f t="shared" ref="K1475:K1538" si="85">IF(A1475= "",0,MONTH(A1475))</f>
        <v>7</v>
      </c>
    </row>
    <row r="1476" spans="1:11" x14ac:dyDescent="0.3">
      <c r="A1476" s="10">
        <v>43660</v>
      </c>
      <c r="B1476" s="11" t="s">
        <v>194</v>
      </c>
      <c r="C1476" s="11" t="s">
        <v>567</v>
      </c>
      <c r="E1476" s="12">
        <v>1</v>
      </c>
      <c r="F1476" s="11" t="s">
        <v>410</v>
      </c>
      <c r="G1476" s="15">
        <v>63</v>
      </c>
      <c r="H1476" s="15">
        <v>0</v>
      </c>
      <c r="I1476" s="15">
        <f t="shared" si="84"/>
        <v>63</v>
      </c>
      <c r="J1476" s="12">
        <f t="shared" si="83"/>
        <v>2</v>
      </c>
      <c r="K1476" s="50">
        <f t="shared" si="85"/>
        <v>7</v>
      </c>
    </row>
    <row r="1477" spans="1:11" x14ac:dyDescent="0.3">
      <c r="A1477" s="10">
        <v>43660</v>
      </c>
      <c r="B1477" s="11" t="s">
        <v>325</v>
      </c>
      <c r="C1477" s="11" t="s">
        <v>474</v>
      </c>
      <c r="D1477" s="11">
        <v>67476</v>
      </c>
      <c r="E1477" s="12">
        <v>2</v>
      </c>
      <c r="F1477" s="53" t="str">
        <f>IF(ISBLANK($D1477),"",VLOOKUP($D1477,'Boarding Packages'!$A:$H,4,FALSE))</f>
        <v>Std Suite Prem</v>
      </c>
      <c r="G1477" s="54">
        <f>IF(ISBLANK($D1477),0,E1477*VLOOKUP($D1477,'Boarding Packages'!$A:$H,8,FALSE))</f>
        <v>96</v>
      </c>
      <c r="H1477" s="15">
        <v>0</v>
      </c>
      <c r="I1477" s="15">
        <f>IF(ISBLANK(B1477),"",SUM(G1477:H1477))</f>
        <v>96</v>
      </c>
      <c r="J1477" s="12">
        <f t="shared" si="83"/>
        <v>2</v>
      </c>
      <c r="K1477" s="50">
        <f t="shared" si="85"/>
        <v>7</v>
      </c>
    </row>
    <row r="1478" spans="1:11" x14ac:dyDescent="0.3">
      <c r="A1478" s="10">
        <v>43660</v>
      </c>
      <c r="B1478" s="11" t="s">
        <v>1884</v>
      </c>
      <c r="C1478" s="11" t="s">
        <v>1885</v>
      </c>
      <c r="E1478" s="12">
        <v>1</v>
      </c>
      <c r="F1478" s="11" t="s">
        <v>407</v>
      </c>
      <c r="G1478" s="15">
        <v>72</v>
      </c>
      <c r="I1478" s="15">
        <f t="shared" si="84"/>
        <v>72</v>
      </c>
      <c r="J1478" s="12">
        <f t="shared" si="83"/>
        <v>2</v>
      </c>
      <c r="K1478" s="50">
        <f t="shared" si="85"/>
        <v>7</v>
      </c>
    </row>
    <row r="1479" spans="1:11" x14ac:dyDescent="0.3">
      <c r="A1479" s="10">
        <v>43660</v>
      </c>
      <c r="B1479" s="11" t="s">
        <v>1075</v>
      </c>
      <c r="C1479" s="11" t="s">
        <v>1076</v>
      </c>
      <c r="E1479" s="12">
        <v>1</v>
      </c>
      <c r="F1479" s="11" t="s">
        <v>388</v>
      </c>
      <c r="G1479" s="15">
        <v>33</v>
      </c>
      <c r="H1479" s="15">
        <v>20</v>
      </c>
      <c r="I1479" s="15">
        <f t="shared" si="84"/>
        <v>53</v>
      </c>
      <c r="J1479" s="12">
        <f t="shared" si="83"/>
        <v>1</v>
      </c>
      <c r="K1479" s="50">
        <f t="shared" si="85"/>
        <v>7</v>
      </c>
    </row>
    <row r="1480" spans="1:11" x14ac:dyDescent="0.3">
      <c r="A1480" s="10">
        <v>43660</v>
      </c>
      <c r="B1480" s="11" t="s">
        <v>1886</v>
      </c>
      <c r="C1480" s="11" t="s">
        <v>1362</v>
      </c>
      <c r="E1480" s="12">
        <v>4</v>
      </c>
      <c r="F1480" s="11" t="s">
        <v>434</v>
      </c>
      <c r="G1480" s="15">
        <v>228</v>
      </c>
      <c r="H1480" s="15">
        <v>80</v>
      </c>
      <c r="I1480" s="13">
        <f t="shared" si="84"/>
        <v>308</v>
      </c>
      <c r="J1480" s="12">
        <f t="shared" si="83"/>
        <v>4</v>
      </c>
      <c r="K1480" s="50">
        <f t="shared" si="85"/>
        <v>7</v>
      </c>
    </row>
    <row r="1481" spans="1:11" x14ac:dyDescent="0.3">
      <c r="A1481" s="10">
        <v>43660</v>
      </c>
      <c r="B1481" s="11" t="s">
        <v>279</v>
      </c>
      <c r="C1481" s="11" t="s">
        <v>1325</v>
      </c>
      <c r="D1481" s="11">
        <v>79650</v>
      </c>
      <c r="E1481" s="12">
        <v>7</v>
      </c>
      <c r="F1481" s="53" t="str">
        <f>IF(ISBLANK($D1481),"",VLOOKUP($D1481,'Boarding Packages'!$A:$H,4,FALSE))</f>
        <v>In/Out Suite Prem (2)</v>
      </c>
      <c r="G1481" s="54">
        <f>IF(ISBLANK($D1481),0,E1481*VLOOKUP($D1481,'Boarding Packages'!$A:$H,8,FALSE))</f>
        <v>889</v>
      </c>
      <c r="H1481" s="15">
        <v>0</v>
      </c>
      <c r="I1481" s="15">
        <f>IF(ISBLANK(B1481),"",SUM(G1481:H1481))</f>
        <v>889</v>
      </c>
      <c r="J1481" s="12">
        <f t="shared" si="83"/>
        <v>14</v>
      </c>
      <c r="K1481" s="50">
        <f t="shared" si="85"/>
        <v>7</v>
      </c>
    </row>
    <row r="1482" spans="1:11" x14ac:dyDescent="0.3">
      <c r="A1482" s="10">
        <v>43660</v>
      </c>
      <c r="B1482" s="11" t="s">
        <v>279</v>
      </c>
      <c r="C1482" s="11" t="s">
        <v>1325</v>
      </c>
      <c r="D1482" s="11">
        <v>75286</v>
      </c>
      <c r="E1482" s="12">
        <v>7</v>
      </c>
      <c r="F1482" s="53" t="str">
        <f>IF(ISBLANK($D1482),"",VLOOKUP($D1482,'Boarding Packages'!$A:$H,4,FALSE))</f>
        <v>In/Out Suite Prem (2)</v>
      </c>
      <c r="G1482" s="54">
        <f>IF(ISBLANK($D1482),0,E1482*VLOOKUP($D1482,'Boarding Packages'!$A:$H,8,FALSE))</f>
        <v>889</v>
      </c>
      <c r="H1482" s="15">
        <v>0</v>
      </c>
      <c r="I1482" s="15">
        <f>IF(ISBLANK(B1482),"",SUM(G1482:H1482))</f>
        <v>889</v>
      </c>
      <c r="J1482" s="12">
        <f>IF(ISBLANK(B1482),"",E1482*(IF(LEFT(RIGHT(F1482,2),1)="2",2,IF(LEFT(RIGHT(F1482,2),1)="3",3,IF(LEFT(RIGHT(F1482,2),1)="4",4,1)))))</f>
        <v>14</v>
      </c>
      <c r="K1482" s="50">
        <f t="shared" si="85"/>
        <v>7</v>
      </c>
    </row>
    <row r="1483" spans="1:11" x14ac:dyDescent="0.3">
      <c r="A1483" s="10">
        <v>43660</v>
      </c>
      <c r="B1483" s="11" t="s">
        <v>279</v>
      </c>
      <c r="C1483" s="11" t="s">
        <v>1325</v>
      </c>
      <c r="E1483" s="12">
        <v>1</v>
      </c>
      <c r="F1483" s="11" t="s">
        <v>596</v>
      </c>
      <c r="G1483" s="54">
        <v>87</v>
      </c>
      <c r="H1483" s="15">
        <v>0</v>
      </c>
      <c r="I1483" s="15">
        <f>IF(ISBLANK(B1483),"",SUM(G1483:H1483))</f>
        <v>87</v>
      </c>
      <c r="J1483" s="12">
        <f>IF(ISBLANK(B1483),"",E1483*(IF(LEFT(RIGHT(F1483,2),1)="2",2,IF(LEFT(RIGHT(F1483,2),1)="3",3,IF(LEFT(RIGHT(F1483,2),1)="4",4,1)))))</f>
        <v>2</v>
      </c>
      <c r="K1483" s="50">
        <f t="shared" si="85"/>
        <v>7</v>
      </c>
    </row>
    <row r="1484" spans="1:11" x14ac:dyDescent="0.3">
      <c r="A1484" s="10">
        <v>43660</v>
      </c>
      <c r="B1484" s="11" t="s">
        <v>451</v>
      </c>
      <c r="C1484" s="11" t="s">
        <v>452</v>
      </c>
      <c r="D1484" s="11">
        <v>76778</v>
      </c>
      <c r="E1484" s="12">
        <v>4</v>
      </c>
      <c r="F1484" s="53" t="str">
        <f>IF(ISBLANK($D1484),"",VLOOKUP($D1484,'Boarding Packages'!$A:$H,4,FALSE))</f>
        <v>Std Suite Prem (2)</v>
      </c>
      <c r="G1484" s="54">
        <f>IF(ISBLANK($D1484),0,E1484*VLOOKUP($D1484,'Boarding Packages'!$A:$H,8,FALSE))</f>
        <v>400</v>
      </c>
      <c r="H1484" s="15">
        <v>0</v>
      </c>
      <c r="I1484" s="15">
        <f>IF(ISBLANK(B1484),"",SUM(G1484:H1484))</f>
        <v>400</v>
      </c>
      <c r="J1484" s="12">
        <f>IF(ISBLANK(B1484),"",E1484*(IF(LEFT(RIGHT(F1484,2),1)="2",2,IF(LEFT(RIGHT(F1484,2),1)="3",3,IF(LEFT(RIGHT(F1484,2),1)="4",4,1)))))</f>
        <v>8</v>
      </c>
      <c r="K1484" s="50">
        <f t="shared" si="85"/>
        <v>7</v>
      </c>
    </row>
    <row r="1485" spans="1:11" x14ac:dyDescent="0.3">
      <c r="A1485" s="10">
        <v>43660</v>
      </c>
      <c r="B1485" s="11" t="s">
        <v>451</v>
      </c>
      <c r="C1485" s="11" t="s">
        <v>452</v>
      </c>
      <c r="D1485" s="11">
        <v>80431</v>
      </c>
      <c r="E1485" s="12">
        <v>1</v>
      </c>
      <c r="F1485" s="53" t="str">
        <f>IF(ISBLANK($D1485),"",VLOOKUP($D1485,'Boarding Packages'!$A:$H,4,FALSE))</f>
        <v>Std Suite Prem (2)</v>
      </c>
      <c r="G1485" s="54">
        <f>IF(ISBLANK($D1485),0,E1485*VLOOKUP($D1485,'Boarding Packages'!$A:$H,8,FALSE))</f>
        <v>100</v>
      </c>
      <c r="H1485" s="15">
        <v>0</v>
      </c>
      <c r="I1485" s="15">
        <f>IF(ISBLANK(B1485),"",SUM(G1485:H1485))</f>
        <v>100</v>
      </c>
      <c r="J1485" s="12">
        <f t="shared" ref="J1485:J1507" si="86">IF(ISBLANK(B1485),"",E1485*(IF(LEFT(RIGHT(F1485,2),1)="2",2,IF(LEFT(RIGHT(F1485,2),1)="3",3,IF(LEFT(RIGHT(F1485,2),1)="4",4,1)))))</f>
        <v>2</v>
      </c>
      <c r="K1485" s="50">
        <f t="shared" si="85"/>
        <v>7</v>
      </c>
    </row>
    <row r="1486" spans="1:11" x14ac:dyDescent="0.3">
      <c r="A1486" s="10">
        <v>43660</v>
      </c>
      <c r="B1486" s="11" t="s">
        <v>1887</v>
      </c>
      <c r="C1486" s="11" t="s">
        <v>507</v>
      </c>
      <c r="E1486" s="12">
        <v>3</v>
      </c>
      <c r="F1486" s="11" t="s">
        <v>388</v>
      </c>
      <c r="G1486" s="15">
        <v>99</v>
      </c>
      <c r="H1486" s="15">
        <v>60</v>
      </c>
      <c r="I1486" s="15">
        <f t="shared" ref="I1486:I1507" si="87">IF(ISBLANK(B1486),"",SUM(G1486:H1486))</f>
        <v>159</v>
      </c>
      <c r="J1486" s="12">
        <f t="shared" si="86"/>
        <v>3</v>
      </c>
      <c r="K1486" s="50">
        <f t="shared" si="85"/>
        <v>7</v>
      </c>
    </row>
    <row r="1487" spans="1:11" x14ac:dyDescent="0.3">
      <c r="A1487" s="10">
        <v>43660</v>
      </c>
      <c r="B1487" s="11" t="s">
        <v>1782</v>
      </c>
      <c r="C1487" s="11" t="s">
        <v>679</v>
      </c>
      <c r="E1487" s="12">
        <v>3</v>
      </c>
      <c r="F1487" s="11" t="s">
        <v>388</v>
      </c>
      <c r="G1487" s="15">
        <v>99</v>
      </c>
      <c r="H1487" s="15">
        <v>80</v>
      </c>
      <c r="I1487" s="15">
        <f t="shared" si="87"/>
        <v>179</v>
      </c>
      <c r="J1487" s="12">
        <f t="shared" si="86"/>
        <v>3</v>
      </c>
      <c r="K1487" s="50">
        <f t="shared" si="85"/>
        <v>7</v>
      </c>
    </row>
    <row r="1488" spans="1:11" x14ac:dyDescent="0.3">
      <c r="A1488" s="10">
        <v>43660</v>
      </c>
      <c r="B1488" s="11" t="s">
        <v>1567</v>
      </c>
      <c r="C1488" s="11" t="s">
        <v>1568</v>
      </c>
      <c r="E1488" s="12">
        <v>1</v>
      </c>
      <c r="F1488" s="11" t="s">
        <v>388</v>
      </c>
      <c r="G1488" s="15">
        <v>33</v>
      </c>
      <c r="H1488" s="15">
        <v>40</v>
      </c>
      <c r="I1488" s="15">
        <f t="shared" si="87"/>
        <v>73</v>
      </c>
      <c r="J1488" s="12">
        <f t="shared" si="86"/>
        <v>1</v>
      </c>
      <c r="K1488" s="50">
        <f t="shared" si="85"/>
        <v>7</v>
      </c>
    </row>
    <row r="1489" spans="1:11" x14ac:dyDescent="0.3">
      <c r="A1489" s="10">
        <v>43660</v>
      </c>
      <c r="B1489" s="11" t="s">
        <v>1216</v>
      </c>
      <c r="C1489" s="11" t="s">
        <v>1217</v>
      </c>
      <c r="E1489" s="12">
        <v>1</v>
      </c>
      <c r="F1489" s="11" t="s">
        <v>388</v>
      </c>
      <c r="G1489" s="15">
        <v>33</v>
      </c>
      <c r="H1489" s="15">
        <v>40</v>
      </c>
      <c r="I1489" s="15">
        <f t="shared" si="87"/>
        <v>73</v>
      </c>
      <c r="J1489" s="12">
        <f t="shared" si="86"/>
        <v>1</v>
      </c>
      <c r="K1489" s="50">
        <f t="shared" si="85"/>
        <v>7</v>
      </c>
    </row>
    <row r="1490" spans="1:11" x14ac:dyDescent="0.3">
      <c r="A1490" s="10">
        <v>43660</v>
      </c>
      <c r="B1490" s="11" t="s">
        <v>889</v>
      </c>
      <c r="C1490" s="11" t="s">
        <v>890</v>
      </c>
      <c r="E1490" s="12">
        <v>1</v>
      </c>
      <c r="F1490" s="11" t="s">
        <v>388</v>
      </c>
      <c r="G1490" s="15">
        <v>33</v>
      </c>
      <c r="H1490" s="15">
        <v>44</v>
      </c>
      <c r="I1490" s="15">
        <f t="shared" si="87"/>
        <v>77</v>
      </c>
      <c r="J1490" s="12">
        <f t="shared" si="86"/>
        <v>1</v>
      </c>
      <c r="K1490" s="50">
        <f t="shared" si="85"/>
        <v>7</v>
      </c>
    </row>
    <row r="1491" spans="1:11" x14ac:dyDescent="0.3">
      <c r="A1491" s="10">
        <v>43660</v>
      </c>
      <c r="B1491" s="11" t="s">
        <v>1888</v>
      </c>
      <c r="C1491" s="11" t="s">
        <v>1889</v>
      </c>
      <c r="E1491" s="12">
        <v>3</v>
      </c>
      <c r="F1491" s="11" t="s">
        <v>388</v>
      </c>
      <c r="G1491" s="15">
        <v>99</v>
      </c>
      <c r="H1491" s="15">
        <v>60</v>
      </c>
      <c r="I1491" s="15">
        <f t="shared" si="87"/>
        <v>159</v>
      </c>
      <c r="J1491" s="12">
        <f t="shared" si="86"/>
        <v>3</v>
      </c>
      <c r="K1491" s="50">
        <f t="shared" si="85"/>
        <v>7</v>
      </c>
    </row>
    <row r="1492" spans="1:11" x14ac:dyDescent="0.3">
      <c r="A1492" s="10">
        <v>43660</v>
      </c>
      <c r="B1492" s="11" t="s">
        <v>299</v>
      </c>
      <c r="C1492" s="11" t="s">
        <v>504</v>
      </c>
      <c r="D1492" s="11">
        <v>72616</v>
      </c>
      <c r="E1492" s="12">
        <v>4</v>
      </c>
      <c r="F1492" s="53" t="str">
        <f>IF(ISBLANK($D1492),"",VLOOKUP($D1492,'Boarding Packages'!$A:$H,4,FALSE))</f>
        <v>Std Suite Prem</v>
      </c>
      <c r="G1492" s="54">
        <f>IF(ISBLANK($D1492),0,E1492*VLOOKUP($D1492,'Boarding Packages'!$A:$H,8,FALSE))</f>
        <v>212</v>
      </c>
      <c r="H1492" s="15">
        <v>0</v>
      </c>
      <c r="I1492" s="15">
        <f>IF(ISBLANK(B1492),"",SUM(G1492:H1492))</f>
        <v>212</v>
      </c>
      <c r="J1492" s="12">
        <f>IF(ISBLANK(B1492),"",E1492*(IF(LEFT(RIGHT(F1492,2),1)="2",2,IF(LEFT(RIGHT(F1492,2),1)="3",3,IF(LEFT(RIGHT(F1492,2),1)="4",4,1)))))</f>
        <v>4</v>
      </c>
      <c r="K1492" s="50">
        <f t="shared" si="85"/>
        <v>7</v>
      </c>
    </row>
    <row r="1493" spans="1:11" x14ac:dyDescent="0.3">
      <c r="A1493" s="10">
        <v>43660</v>
      </c>
      <c r="B1493" s="11" t="s">
        <v>299</v>
      </c>
      <c r="C1493" s="11" t="s">
        <v>504</v>
      </c>
      <c r="D1493" s="11">
        <v>80052</v>
      </c>
      <c r="E1493" s="12">
        <v>7</v>
      </c>
      <c r="F1493" s="53" t="str">
        <f>IF(ISBLANK($D1493),"",VLOOKUP($D1493,'Boarding Packages'!$A:$H,4,FALSE))</f>
        <v>Std Suite Prem</v>
      </c>
      <c r="G1493" s="54">
        <f>IF(ISBLANK($D1493),0,E1493*VLOOKUP($D1493,'Boarding Packages'!$A:$H,8,FALSE))</f>
        <v>371</v>
      </c>
      <c r="H1493" s="15">
        <v>0</v>
      </c>
      <c r="I1493" s="15">
        <f>IF(ISBLANK(B1493),"",SUM(G1493:H1493))</f>
        <v>371</v>
      </c>
      <c r="J1493" s="12">
        <f>IF(ISBLANK(B1493),"",E1493*(IF(LEFT(RIGHT(F1493,2),1)="2",2,IF(LEFT(RIGHT(F1493,2),1)="3",3,IF(LEFT(RIGHT(F1493,2),1)="4",4,1)))))</f>
        <v>7</v>
      </c>
      <c r="K1493" s="50">
        <f t="shared" si="85"/>
        <v>7</v>
      </c>
    </row>
    <row r="1494" spans="1:11" x14ac:dyDescent="0.3">
      <c r="A1494" s="10">
        <v>43660</v>
      </c>
      <c r="B1494" s="11" t="s">
        <v>1199</v>
      </c>
      <c r="C1494" s="11" t="s">
        <v>507</v>
      </c>
      <c r="E1494" s="12">
        <v>8</v>
      </c>
      <c r="F1494" s="11" t="s">
        <v>388</v>
      </c>
      <c r="G1494" s="15">
        <v>264</v>
      </c>
      <c r="H1494" s="15">
        <v>20</v>
      </c>
      <c r="I1494" s="15">
        <f t="shared" si="87"/>
        <v>284</v>
      </c>
      <c r="J1494" s="12">
        <f t="shared" si="86"/>
        <v>8</v>
      </c>
      <c r="K1494" s="50">
        <f t="shared" si="85"/>
        <v>7</v>
      </c>
    </row>
    <row r="1495" spans="1:11" x14ac:dyDescent="0.3">
      <c r="A1495" s="10">
        <v>43660</v>
      </c>
      <c r="B1495" s="11" t="s">
        <v>359</v>
      </c>
      <c r="C1495" s="11" t="s">
        <v>492</v>
      </c>
      <c r="D1495" s="11">
        <v>75535</v>
      </c>
      <c r="E1495" s="12">
        <v>3</v>
      </c>
      <c r="F1495" s="53" t="str">
        <f>IF(ISBLANK($D1495),"",VLOOKUP($D1495,'Boarding Packages'!$A:$H,4,FALSE))</f>
        <v>Std Suite Prem</v>
      </c>
      <c r="G1495" s="54">
        <f>IF(ISBLANK($D1495),0,E1495*VLOOKUP($D1495,'Boarding Packages'!$A:$H,8,FALSE))</f>
        <v>153</v>
      </c>
      <c r="H1495" s="15">
        <v>0</v>
      </c>
      <c r="I1495" s="15">
        <f>IF(ISBLANK(B1495),"",SUM(G1495:H1495))</f>
        <v>153</v>
      </c>
      <c r="J1495" s="12">
        <f t="shared" si="86"/>
        <v>3</v>
      </c>
      <c r="K1495" s="50">
        <f t="shared" si="85"/>
        <v>7</v>
      </c>
    </row>
    <row r="1496" spans="1:11" x14ac:dyDescent="0.3">
      <c r="A1496" s="10">
        <v>43660</v>
      </c>
      <c r="B1496" s="11" t="s">
        <v>414</v>
      </c>
      <c r="C1496" s="11" t="s">
        <v>415</v>
      </c>
      <c r="E1496" s="12">
        <v>1</v>
      </c>
      <c r="F1496" s="11" t="s">
        <v>388</v>
      </c>
      <c r="G1496" s="15">
        <v>33</v>
      </c>
      <c r="I1496" s="15">
        <f t="shared" si="87"/>
        <v>33</v>
      </c>
      <c r="J1496" s="12">
        <f t="shared" si="86"/>
        <v>1</v>
      </c>
      <c r="K1496" s="50">
        <f t="shared" si="85"/>
        <v>7</v>
      </c>
    </row>
    <row r="1497" spans="1:11" x14ac:dyDescent="0.3">
      <c r="A1497" s="10">
        <v>43660</v>
      </c>
      <c r="B1497" s="11" t="s">
        <v>1890</v>
      </c>
      <c r="C1497" s="11" t="s">
        <v>1891</v>
      </c>
      <c r="E1497" s="12">
        <v>1</v>
      </c>
      <c r="F1497" s="11" t="s">
        <v>388</v>
      </c>
      <c r="G1497" s="15">
        <v>33</v>
      </c>
      <c r="H1497" s="15">
        <v>20</v>
      </c>
      <c r="I1497" s="15">
        <f t="shared" si="87"/>
        <v>53</v>
      </c>
      <c r="J1497" s="12">
        <f t="shared" si="86"/>
        <v>1</v>
      </c>
      <c r="K1497" s="50">
        <f t="shared" si="85"/>
        <v>7</v>
      </c>
    </row>
    <row r="1498" spans="1:11" x14ac:dyDescent="0.3">
      <c r="A1498" s="10">
        <v>43660</v>
      </c>
      <c r="B1498" s="11" t="s">
        <v>1890</v>
      </c>
      <c r="C1498" s="11" t="s">
        <v>1891</v>
      </c>
      <c r="D1498" s="11">
        <v>80216</v>
      </c>
      <c r="E1498" s="12">
        <v>7</v>
      </c>
      <c r="F1498" s="53" t="str">
        <f>IF(ISBLANK($D1498),"",VLOOKUP($D1498,'Boarding Packages'!$A:$H,4,FALSE))</f>
        <v>Std Suite Prem</v>
      </c>
      <c r="G1498" s="54">
        <f>IF(ISBLANK($D1498),0,E1498*VLOOKUP($D1498,'Boarding Packages'!$A:$H,8,FALSE))</f>
        <v>371</v>
      </c>
      <c r="H1498" s="15">
        <v>0</v>
      </c>
      <c r="I1498" s="15">
        <f>IF(ISBLANK(B1498),"",SUM(G1498:H1498))</f>
        <v>371</v>
      </c>
      <c r="J1498" s="12">
        <f>IF(ISBLANK(B1498),"",E1498*(IF(LEFT(RIGHT(F1498,2),1)="2",2,IF(LEFT(RIGHT(F1498,2),1)="3",3,IF(LEFT(RIGHT(F1498,2),1)="4",4,1)))))</f>
        <v>7</v>
      </c>
      <c r="K1498" s="50">
        <f t="shared" si="85"/>
        <v>7</v>
      </c>
    </row>
    <row r="1499" spans="1:11" x14ac:dyDescent="0.3">
      <c r="A1499" s="10">
        <v>43660</v>
      </c>
      <c r="B1499" s="11" t="s">
        <v>803</v>
      </c>
      <c r="C1499" s="11" t="s">
        <v>1721</v>
      </c>
      <c r="D1499" s="11">
        <v>79215</v>
      </c>
      <c r="E1499" s="12">
        <v>1</v>
      </c>
      <c r="F1499" s="53" t="str">
        <f>IF(ISBLANK($D1499),"",VLOOKUP($D1499,'Boarding Packages'!$A:$H,4,FALSE))</f>
        <v>Std Suite Prem</v>
      </c>
      <c r="G1499" s="54">
        <f>IF(ISBLANK($D1499),0,E1499*VLOOKUP($D1499,'Boarding Packages'!$A:$H,8,FALSE))</f>
        <v>51</v>
      </c>
      <c r="H1499" s="15">
        <v>0</v>
      </c>
      <c r="I1499" s="15">
        <f>IF(ISBLANK(B1499),"",SUM(G1499:H1499))</f>
        <v>51</v>
      </c>
      <c r="J1499" s="12">
        <f>IF(ISBLANK(B1499),"",E1499*(IF(LEFT(RIGHT(F1499,2),1)="2",2,IF(LEFT(RIGHT(F1499,2),1)="3",3,IF(LEFT(RIGHT(F1499,2),1)="4",4,1)))))</f>
        <v>1</v>
      </c>
      <c r="K1499" s="50">
        <f t="shared" si="85"/>
        <v>7</v>
      </c>
    </row>
    <row r="1500" spans="1:11" x14ac:dyDescent="0.3">
      <c r="A1500" s="10">
        <v>43660</v>
      </c>
      <c r="B1500" s="11" t="s">
        <v>258</v>
      </c>
      <c r="C1500" s="11" t="s">
        <v>597</v>
      </c>
      <c r="D1500" s="11">
        <v>76556</v>
      </c>
      <c r="E1500" s="12">
        <v>1</v>
      </c>
      <c r="F1500" s="53" t="str">
        <f>IF(ISBLANK($D1500),"",VLOOKUP($D1500,'Boarding Packages'!$A:$H,4,FALSE))</f>
        <v>XL Suite Prem (2)</v>
      </c>
      <c r="G1500" s="54">
        <f>IF(ISBLANK($D1500),0,E1500*VLOOKUP($D1500,'Boarding Packages'!$A:$H,8,FALSE))</f>
        <v>109</v>
      </c>
      <c r="H1500" s="15">
        <v>0</v>
      </c>
      <c r="I1500" s="15">
        <f>IF(ISBLANK(B1500),"",SUM(G1500:H1500))</f>
        <v>109</v>
      </c>
      <c r="J1500" s="12">
        <f>IF(ISBLANK(B1500),"",E1500*(IF(LEFT(RIGHT(F1500,2),1)="2",2,IF(LEFT(RIGHT(F1500,2),1)="3",3,IF(LEFT(RIGHT(F1500,2),1)="4",4,1)))))</f>
        <v>2</v>
      </c>
      <c r="K1500" s="50">
        <f t="shared" si="85"/>
        <v>7</v>
      </c>
    </row>
    <row r="1501" spans="1:11" x14ac:dyDescent="0.3">
      <c r="A1501" s="10">
        <v>43660</v>
      </c>
      <c r="B1501" s="11" t="s">
        <v>1892</v>
      </c>
      <c r="C1501" s="11" t="s">
        <v>1840</v>
      </c>
      <c r="E1501" s="12">
        <v>2</v>
      </c>
      <c r="F1501" s="11" t="s">
        <v>434</v>
      </c>
      <c r="G1501" s="15">
        <v>114</v>
      </c>
      <c r="H1501" s="15">
        <v>60</v>
      </c>
      <c r="I1501" s="15">
        <f t="shared" si="87"/>
        <v>174</v>
      </c>
      <c r="J1501" s="12">
        <f t="shared" si="86"/>
        <v>2</v>
      </c>
      <c r="K1501" s="50">
        <f t="shared" si="85"/>
        <v>7</v>
      </c>
    </row>
    <row r="1502" spans="1:11" x14ac:dyDescent="0.3">
      <c r="A1502" s="10">
        <v>43660</v>
      </c>
      <c r="B1502" s="11" t="s">
        <v>551</v>
      </c>
      <c r="C1502" s="11" t="s">
        <v>1893</v>
      </c>
      <c r="E1502" s="12">
        <v>9</v>
      </c>
      <c r="F1502" s="11" t="s">
        <v>388</v>
      </c>
      <c r="G1502" s="15">
        <v>297</v>
      </c>
      <c r="H1502" s="15">
        <v>130</v>
      </c>
      <c r="I1502" s="15">
        <f t="shared" si="87"/>
        <v>427</v>
      </c>
      <c r="J1502" s="12">
        <f t="shared" si="86"/>
        <v>9</v>
      </c>
      <c r="K1502" s="50">
        <f t="shared" si="85"/>
        <v>7</v>
      </c>
    </row>
    <row r="1503" spans="1:11" x14ac:dyDescent="0.3">
      <c r="A1503" s="10">
        <v>43660</v>
      </c>
      <c r="B1503" s="11" t="s">
        <v>175</v>
      </c>
      <c r="C1503" s="11" t="s">
        <v>433</v>
      </c>
      <c r="E1503" s="12">
        <v>1</v>
      </c>
      <c r="F1503" s="11" t="s">
        <v>434</v>
      </c>
      <c r="G1503" s="15">
        <v>57</v>
      </c>
      <c r="H1503" s="15">
        <v>20</v>
      </c>
      <c r="I1503" s="15">
        <f t="shared" si="87"/>
        <v>77</v>
      </c>
      <c r="J1503" s="12">
        <f t="shared" si="86"/>
        <v>1</v>
      </c>
      <c r="K1503" s="50">
        <f t="shared" si="85"/>
        <v>7</v>
      </c>
    </row>
    <row r="1504" spans="1:11" x14ac:dyDescent="0.3">
      <c r="A1504" s="10">
        <v>43660</v>
      </c>
      <c r="B1504" s="11" t="s">
        <v>560</v>
      </c>
      <c r="C1504" s="11" t="s">
        <v>561</v>
      </c>
      <c r="E1504" s="12">
        <v>3</v>
      </c>
      <c r="F1504" s="11" t="s">
        <v>388</v>
      </c>
      <c r="G1504" s="15">
        <v>99</v>
      </c>
      <c r="H1504" s="15">
        <v>60</v>
      </c>
      <c r="I1504" s="15">
        <f t="shared" si="87"/>
        <v>159</v>
      </c>
      <c r="J1504" s="12">
        <f t="shared" si="86"/>
        <v>3</v>
      </c>
      <c r="K1504" s="50">
        <f t="shared" si="85"/>
        <v>7</v>
      </c>
    </row>
    <row r="1505" spans="1:11" x14ac:dyDescent="0.3">
      <c r="A1505" s="10">
        <v>43660</v>
      </c>
      <c r="B1505" s="11" t="s">
        <v>307</v>
      </c>
      <c r="C1505" s="11" t="s">
        <v>1894</v>
      </c>
      <c r="D1505" s="11">
        <v>64552</v>
      </c>
      <c r="E1505" s="12">
        <v>1</v>
      </c>
      <c r="F1505" s="53" t="str">
        <f>IF(ISBLANK($D1505),"",VLOOKUP($D1505,'Boarding Packages'!$A:$H,4,FALSE))</f>
        <v>In/Out Suite Prem (2)</v>
      </c>
      <c r="G1505" s="54">
        <f>IF(ISBLANK($D1505),0,E1505*VLOOKUP($D1505,'Boarding Packages'!$A:$H,8,FALSE))</f>
        <v>119</v>
      </c>
      <c r="H1505" s="15">
        <v>0</v>
      </c>
      <c r="I1505" s="15">
        <f>IF(ISBLANK(B1505),"",SUM(G1505:H1505))</f>
        <v>119</v>
      </c>
      <c r="J1505" s="12">
        <f t="shared" si="86"/>
        <v>2</v>
      </c>
      <c r="K1505" s="50">
        <f t="shared" si="85"/>
        <v>7</v>
      </c>
    </row>
    <row r="1506" spans="1:11" x14ac:dyDescent="0.3">
      <c r="A1506" s="55">
        <v>43660</v>
      </c>
      <c r="B1506" s="56" t="s">
        <v>307</v>
      </c>
      <c r="C1506" s="56" t="s">
        <v>1894</v>
      </c>
      <c r="D1506" s="56"/>
      <c r="E1506" s="57">
        <v>1</v>
      </c>
      <c r="F1506" s="56" t="s">
        <v>596</v>
      </c>
      <c r="G1506" s="59">
        <v>87</v>
      </c>
      <c r="H1506" s="59">
        <v>65</v>
      </c>
      <c r="I1506" s="59">
        <f t="shared" si="87"/>
        <v>152</v>
      </c>
      <c r="J1506" s="57">
        <f t="shared" si="86"/>
        <v>2</v>
      </c>
      <c r="K1506" s="50">
        <f t="shared" si="85"/>
        <v>7</v>
      </c>
    </row>
    <row r="1507" spans="1:11" x14ac:dyDescent="0.3">
      <c r="A1507" s="10">
        <v>43661</v>
      </c>
      <c r="B1507" s="11" t="s">
        <v>462</v>
      </c>
      <c r="C1507" s="11" t="s">
        <v>463</v>
      </c>
      <c r="E1507" s="12">
        <v>2</v>
      </c>
      <c r="F1507" s="11" t="s">
        <v>434</v>
      </c>
      <c r="G1507" s="15">
        <v>114</v>
      </c>
      <c r="H1507" s="15">
        <v>24</v>
      </c>
      <c r="I1507" s="15">
        <f t="shared" si="87"/>
        <v>138</v>
      </c>
      <c r="J1507" s="12">
        <f t="shared" si="86"/>
        <v>2</v>
      </c>
      <c r="K1507" s="50">
        <f t="shared" si="85"/>
        <v>7</v>
      </c>
    </row>
    <row r="1508" spans="1:11" x14ac:dyDescent="0.3">
      <c r="A1508" s="10">
        <v>43661</v>
      </c>
      <c r="B1508" s="11" t="s">
        <v>1895</v>
      </c>
      <c r="C1508" s="11" t="s">
        <v>1896</v>
      </c>
      <c r="E1508" s="12">
        <v>4</v>
      </c>
      <c r="F1508" s="11" t="s">
        <v>388</v>
      </c>
      <c r="G1508" s="15">
        <v>132</v>
      </c>
      <c r="H1508" s="15">
        <v>80</v>
      </c>
      <c r="I1508" s="15">
        <f t="shared" ref="I1508:I1516" si="88">IF(ISBLANK(B1508),"",SUM(G1508:H1508))</f>
        <v>212</v>
      </c>
      <c r="J1508" s="12">
        <f t="shared" ref="J1508:J1516" si="89">IF(ISBLANK(B1508),"",E1508*(IF(LEFT(RIGHT(F1508,2),1)="2",2,IF(LEFT(RIGHT(F1508,2),1)="3",3,IF(LEFT(RIGHT(F1508,2),1)="4",4,1)))))</f>
        <v>4</v>
      </c>
      <c r="K1508" s="50">
        <f t="shared" si="85"/>
        <v>7</v>
      </c>
    </row>
    <row r="1509" spans="1:11" x14ac:dyDescent="0.3">
      <c r="A1509" s="10">
        <v>43661</v>
      </c>
      <c r="B1509" s="11" t="s">
        <v>1897</v>
      </c>
      <c r="C1509" s="11" t="s">
        <v>1898</v>
      </c>
      <c r="E1509" s="12">
        <v>2</v>
      </c>
      <c r="F1509" s="11" t="s">
        <v>388</v>
      </c>
      <c r="G1509" s="15">
        <v>66</v>
      </c>
      <c r="H1509" s="15">
        <v>40</v>
      </c>
      <c r="I1509" s="15">
        <f t="shared" si="88"/>
        <v>106</v>
      </c>
      <c r="J1509" s="12">
        <f t="shared" si="89"/>
        <v>2</v>
      </c>
      <c r="K1509" s="50">
        <f t="shared" si="85"/>
        <v>7</v>
      </c>
    </row>
    <row r="1510" spans="1:11" x14ac:dyDescent="0.3">
      <c r="A1510" s="10">
        <v>43661</v>
      </c>
      <c r="B1510" s="11" t="s">
        <v>1899</v>
      </c>
      <c r="C1510" s="11" t="s">
        <v>395</v>
      </c>
      <c r="E1510" s="12">
        <v>11</v>
      </c>
      <c r="F1510" s="11" t="s">
        <v>388</v>
      </c>
      <c r="G1510" s="15">
        <v>363</v>
      </c>
      <c r="H1510" s="15">
        <v>60</v>
      </c>
      <c r="I1510" s="15">
        <f t="shared" si="88"/>
        <v>423</v>
      </c>
      <c r="J1510" s="12">
        <f t="shared" si="89"/>
        <v>11</v>
      </c>
      <c r="K1510" s="50">
        <f t="shared" si="85"/>
        <v>7</v>
      </c>
    </row>
    <row r="1511" spans="1:11" x14ac:dyDescent="0.3">
      <c r="A1511" s="10">
        <v>43661</v>
      </c>
      <c r="B1511" s="11" t="s">
        <v>615</v>
      </c>
      <c r="C1511" s="11" t="s">
        <v>616</v>
      </c>
      <c r="E1511" s="12">
        <v>1</v>
      </c>
      <c r="F1511" s="11" t="s">
        <v>393</v>
      </c>
      <c r="G1511" s="15">
        <v>42</v>
      </c>
      <c r="H1511" s="15">
        <v>80</v>
      </c>
      <c r="I1511" s="15">
        <f t="shared" si="88"/>
        <v>122</v>
      </c>
      <c r="J1511" s="12">
        <f t="shared" si="89"/>
        <v>1</v>
      </c>
      <c r="K1511" s="50">
        <f t="shared" si="85"/>
        <v>7</v>
      </c>
    </row>
    <row r="1512" spans="1:11" x14ac:dyDescent="0.3">
      <c r="A1512" s="10">
        <v>43661</v>
      </c>
      <c r="B1512" s="11" t="s">
        <v>158</v>
      </c>
      <c r="C1512" s="11" t="s">
        <v>527</v>
      </c>
      <c r="D1512" s="11">
        <v>80270</v>
      </c>
      <c r="E1512" s="12">
        <v>4</v>
      </c>
      <c r="F1512" s="53" t="str">
        <f>IF(ISBLANK($D1512),"",VLOOKUP($D1512,'Boarding Packages'!$A:$H,4,FALSE))</f>
        <v>Std Suite Prem</v>
      </c>
      <c r="G1512" s="54">
        <f>IF(ISBLANK($D1512),0,E1512*VLOOKUP($D1512,'Boarding Packages'!$A:$H,8,FALSE))</f>
        <v>204</v>
      </c>
      <c r="H1512" s="15">
        <v>0</v>
      </c>
      <c r="I1512" s="15">
        <f>IF(ISBLANK(B1512),"",SUM(G1512:H1512))</f>
        <v>204</v>
      </c>
      <c r="J1512" s="12">
        <f t="shared" si="89"/>
        <v>4</v>
      </c>
      <c r="K1512" s="50">
        <f t="shared" si="85"/>
        <v>7</v>
      </c>
    </row>
    <row r="1513" spans="1:11" x14ac:dyDescent="0.3">
      <c r="A1513" s="10">
        <v>43661</v>
      </c>
      <c r="B1513" s="11" t="s">
        <v>316</v>
      </c>
      <c r="C1513" s="11" t="s">
        <v>1902</v>
      </c>
      <c r="D1513" s="11">
        <v>33141</v>
      </c>
      <c r="E1513" s="12">
        <v>2</v>
      </c>
      <c r="F1513" s="53" t="str">
        <f>IF(ISBLANK($D1513),"",VLOOKUP($D1513,'Boarding Packages'!$A:$H,4,FALSE))</f>
        <v>Std Suite Prem</v>
      </c>
      <c r="G1513" s="54">
        <f>IF(ISBLANK($D1513),0,E1513*VLOOKUP($D1513,'Boarding Packages'!$A:$H,8,FALSE))</f>
        <v>100</v>
      </c>
      <c r="H1513" s="15">
        <v>0</v>
      </c>
      <c r="I1513" s="15">
        <f>IF(ISBLANK(B1513),"",SUM(G1513:H1513))</f>
        <v>100</v>
      </c>
      <c r="J1513" s="12">
        <f>IF(ISBLANK(B1513),"",E1513*(IF(LEFT(RIGHT(F1513,2),1)="2",2,IF(LEFT(RIGHT(F1513,2),1)="3",3,IF(LEFT(RIGHT(F1513,2),1)="4",4,1)))))</f>
        <v>2</v>
      </c>
      <c r="K1513" s="50">
        <f t="shared" si="85"/>
        <v>7</v>
      </c>
    </row>
    <row r="1514" spans="1:11" x14ac:dyDescent="0.3">
      <c r="A1514" s="10">
        <v>43661</v>
      </c>
      <c r="B1514" s="11" t="s">
        <v>316</v>
      </c>
      <c r="C1514" s="11" t="s">
        <v>1902</v>
      </c>
      <c r="D1514" s="11">
        <v>80580</v>
      </c>
      <c r="E1514" s="12">
        <v>2</v>
      </c>
      <c r="F1514" s="53" t="str">
        <f>IF(ISBLANK($D1514),"",VLOOKUP($D1514,'Boarding Packages'!$A:$H,4,FALSE))</f>
        <v>Std Suite Prem</v>
      </c>
      <c r="G1514" s="54">
        <f>IF(ISBLANK($D1514),0,E1514*VLOOKUP($D1514,'Boarding Packages'!$A:$H,8,FALSE))</f>
        <v>106</v>
      </c>
      <c r="H1514" s="15">
        <v>0</v>
      </c>
      <c r="I1514" s="15">
        <f>IF(ISBLANK(B1514),"",SUM(G1514:H1514))</f>
        <v>106</v>
      </c>
      <c r="J1514" s="12">
        <f>IF(ISBLANK(B1514),"",E1514*(IF(LEFT(RIGHT(F1514,2),1)="2",2,IF(LEFT(RIGHT(F1514,2),1)="3",3,IF(LEFT(RIGHT(F1514,2),1)="4",4,1)))))</f>
        <v>2</v>
      </c>
      <c r="K1514" s="50">
        <f t="shared" si="85"/>
        <v>7</v>
      </c>
    </row>
    <row r="1515" spans="1:11" x14ac:dyDescent="0.3">
      <c r="A1515" s="55">
        <v>43661</v>
      </c>
      <c r="B1515" s="56" t="s">
        <v>1903</v>
      </c>
      <c r="C1515" s="56" t="s">
        <v>1904</v>
      </c>
      <c r="D1515" s="56"/>
      <c r="E1515" s="57">
        <v>4</v>
      </c>
      <c r="F1515" s="56" t="s">
        <v>393</v>
      </c>
      <c r="G1515" s="59">
        <v>168</v>
      </c>
      <c r="H1515" s="59">
        <v>80</v>
      </c>
      <c r="I1515" s="59">
        <f t="shared" si="88"/>
        <v>248</v>
      </c>
      <c r="J1515" s="57">
        <f t="shared" si="89"/>
        <v>4</v>
      </c>
      <c r="K1515" s="50">
        <f t="shared" si="85"/>
        <v>7</v>
      </c>
    </row>
    <row r="1516" spans="1:11" x14ac:dyDescent="0.3">
      <c r="A1516" s="10">
        <v>43662</v>
      </c>
      <c r="B1516" s="11" t="s">
        <v>1540</v>
      </c>
      <c r="C1516" s="11" t="s">
        <v>1541</v>
      </c>
      <c r="E1516" s="12">
        <v>3</v>
      </c>
      <c r="F1516" s="11" t="s">
        <v>388</v>
      </c>
      <c r="G1516" s="15">
        <v>99</v>
      </c>
      <c r="H1516" s="15">
        <v>40</v>
      </c>
      <c r="I1516" s="15">
        <f t="shared" si="88"/>
        <v>139</v>
      </c>
      <c r="J1516" s="12">
        <f t="shared" si="89"/>
        <v>3</v>
      </c>
      <c r="K1516" s="50">
        <f t="shared" si="85"/>
        <v>7</v>
      </c>
    </row>
    <row r="1517" spans="1:11" x14ac:dyDescent="0.3">
      <c r="A1517" s="10">
        <v>43662</v>
      </c>
      <c r="B1517" s="11" t="s">
        <v>560</v>
      </c>
      <c r="C1517" s="11" t="s">
        <v>561</v>
      </c>
      <c r="E1517" s="12">
        <v>1</v>
      </c>
      <c r="F1517" s="11" t="s">
        <v>388</v>
      </c>
      <c r="G1517" s="15">
        <v>33</v>
      </c>
      <c r="H1517" s="15">
        <v>20</v>
      </c>
      <c r="I1517" s="15">
        <f t="shared" ref="I1517:I1522" si="90">IF(ISBLANK(B1517),"",SUM(G1517:H1517))</f>
        <v>53</v>
      </c>
      <c r="J1517" s="12">
        <f t="shared" ref="J1517:J1522" si="91">IF(ISBLANK(B1517),"",E1517*(IF(LEFT(RIGHT(F1517,2),1)="2",2,IF(LEFT(RIGHT(F1517,2),1)="3",3,IF(LEFT(RIGHT(F1517,2),1)="4",4,1)))))</f>
        <v>1</v>
      </c>
      <c r="K1517" s="50">
        <f t="shared" si="85"/>
        <v>7</v>
      </c>
    </row>
    <row r="1518" spans="1:11" x14ac:dyDescent="0.3">
      <c r="A1518" s="10">
        <v>43662</v>
      </c>
      <c r="B1518" s="11" t="s">
        <v>212</v>
      </c>
      <c r="C1518" s="11" t="s">
        <v>707</v>
      </c>
      <c r="D1518" s="11">
        <v>80534</v>
      </c>
      <c r="E1518" s="12">
        <v>3</v>
      </c>
      <c r="F1518" s="53" t="str">
        <f>IF(ISBLANK($D1518),"",VLOOKUP($D1518,'Boarding Packages'!$A:$H,4,FALSE))</f>
        <v>Std Suite Prem</v>
      </c>
      <c r="G1518" s="54">
        <f>IF(ISBLANK($D1518),0,E1518*VLOOKUP($D1518,'Boarding Packages'!$A:$H,8,FALSE))</f>
        <v>159</v>
      </c>
      <c r="H1518" s="15">
        <v>0</v>
      </c>
      <c r="I1518" s="15">
        <f t="shared" si="90"/>
        <v>159</v>
      </c>
      <c r="J1518" s="12">
        <f t="shared" si="91"/>
        <v>3</v>
      </c>
      <c r="K1518" s="50">
        <f t="shared" si="85"/>
        <v>7</v>
      </c>
    </row>
    <row r="1519" spans="1:11" x14ac:dyDescent="0.3">
      <c r="A1519" s="55">
        <v>43662</v>
      </c>
      <c r="B1519" s="56" t="s">
        <v>449</v>
      </c>
      <c r="C1519" s="56" t="s">
        <v>450</v>
      </c>
      <c r="D1519" s="56">
        <v>80223</v>
      </c>
      <c r="E1519" s="57">
        <v>5</v>
      </c>
      <c r="F1519" s="61" t="str">
        <f>IF(ISBLANK($D1519),"",VLOOKUP($D1519,'Boarding Packages'!$A:$H,4,FALSE))</f>
        <v>Std Suite Prem</v>
      </c>
      <c r="G1519" s="62">
        <f>IF(ISBLANK($D1519),0,E1519*VLOOKUP($D1519,'Boarding Packages'!$A:$H,8,FALSE))</f>
        <v>255</v>
      </c>
      <c r="H1519" s="59">
        <v>0</v>
      </c>
      <c r="I1519" s="59">
        <f t="shared" si="90"/>
        <v>255</v>
      </c>
      <c r="J1519" s="57">
        <f t="shared" si="91"/>
        <v>5</v>
      </c>
      <c r="K1519" s="50">
        <f t="shared" si="85"/>
        <v>7</v>
      </c>
    </row>
    <row r="1520" spans="1:11" x14ac:dyDescent="0.3">
      <c r="A1520" s="10">
        <v>43663</v>
      </c>
      <c r="B1520" s="11" t="s">
        <v>584</v>
      </c>
      <c r="C1520" s="11" t="s">
        <v>585</v>
      </c>
      <c r="D1520" s="11">
        <v>74386</v>
      </c>
      <c r="E1520" s="12">
        <v>2</v>
      </c>
      <c r="F1520" s="53" t="str">
        <f>IF(ISBLANK($D1520),"",VLOOKUP($D1520,'Boarding Packages'!$A:$H,4,FALSE))</f>
        <v>In/Out Suite Prem</v>
      </c>
      <c r="G1520" s="54">
        <f>IF(ISBLANK($D1520),0,E1520*VLOOKUP($D1520,'Boarding Packages'!$A:$H,8,FALSE))</f>
        <v>148</v>
      </c>
      <c r="H1520" s="15">
        <v>0</v>
      </c>
      <c r="I1520" s="15">
        <f t="shared" si="90"/>
        <v>148</v>
      </c>
      <c r="J1520" s="12">
        <f t="shared" si="91"/>
        <v>2</v>
      </c>
      <c r="K1520" s="50">
        <f t="shared" si="85"/>
        <v>7</v>
      </c>
    </row>
    <row r="1521" spans="1:11" x14ac:dyDescent="0.3">
      <c r="A1521" s="10">
        <v>43663</v>
      </c>
      <c r="B1521" s="11" t="s">
        <v>211</v>
      </c>
      <c r="C1521" s="11" t="s">
        <v>507</v>
      </c>
      <c r="E1521" s="12">
        <v>1</v>
      </c>
      <c r="F1521" s="11" t="s">
        <v>388</v>
      </c>
      <c r="G1521" s="15">
        <v>29.7</v>
      </c>
      <c r="H1521" s="15">
        <f>18+16.2</f>
        <v>34.200000000000003</v>
      </c>
      <c r="I1521" s="15">
        <f t="shared" si="90"/>
        <v>63.900000000000006</v>
      </c>
      <c r="J1521" s="12">
        <f t="shared" si="91"/>
        <v>1</v>
      </c>
      <c r="K1521" s="50">
        <f t="shared" si="85"/>
        <v>7</v>
      </c>
    </row>
    <row r="1522" spans="1:11" x14ac:dyDescent="0.3">
      <c r="A1522" s="10">
        <v>43663</v>
      </c>
      <c r="B1522" s="11" t="s">
        <v>1914</v>
      </c>
      <c r="C1522" s="11" t="s">
        <v>800</v>
      </c>
      <c r="D1522" s="11">
        <v>80881</v>
      </c>
      <c r="E1522" s="12">
        <v>2</v>
      </c>
      <c r="F1522" s="53" t="str">
        <f>IF(ISBLANK($D1522),"",VLOOKUP($D1522,'Boarding Packages'!$A:$H,4,FALSE))</f>
        <v>Std Suite Prem</v>
      </c>
      <c r="G1522" s="54">
        <f>IF(ISBLANK($D1522),0,E1522*VLOOKUP($D1522,'Boarding Packages'!$A:$H,8,FALSE))</f>
        <v>106</v>
      </c>
      <c r="H1522" s="15">
        <v>0</v>
      </c>
      <c r="I1522" s="15">
        <f t="shared" si="90"/>
        <v>106</v>
      </c>
      <c r="J1522" s="12">
        <f t="shared" si="91"/>
        <v>2</v>
      </c>
      <c r="K1522" s="50">
        <f t="shared" si="85"/>
        <v>7</v>
      </c>
    </row>
    <row r="1523" spans="1:11" x14ac:dyDescent="0.3">
      <c r="A1523" s="55">
        <v>43663</v>
      </c>
      <c r="B1523" s="56" t="s">
        <v>1695</v>
      </c>
      <c r="C1523" s="56" t="s">
        <v>1420</v>
      </c>
      <c r="D1523" s="56"/>
      <c r="E1523" s="57">
        <v>3</v>
      </c>
      <c r="F1523" s="56" t="s">
        <v>388</v>
      </c>
      <c r="G1523" s="59">
        <v>99</v>
      </c>
      <c r="H1523" s="59">
        <v>80</v>
      </c>
      <c r="I1523" s="59">
        <f t="shared" ref="I1523:I1585" si="92">IF(ISBLANK(B1523),"",SUM(G1523:H1523))</f>
        <v>179</v>
      </c>
      <c r="J1523" s="57">
        <f t="shared" ref="J1523:J1585" si="93">IF(ISBLANK(B1523),"",E1523*(IF(LEFT(RIGHT(F1523,2),1)="2",2,IF(LEFT(RIGHT(F1523,2),1)="3",3,IF(LEFT(RIGHT(F1523,2),1)="4",4,1)))))</f>
        <v>3</v>
      </c>
      <c r="K1523" s="50">
        <f t="shared" si="85"/>
        <v>7</v>
      </c>
    </row>
    <row r="1524" spans="1:11" x14ac:dyDescent="0.3">
      <c r="A1524" s="10">
        <v>43664</v>
      </c>
      <c r="B1524" s="11" t="s">
        <v>1352</v>
      </c>
      <c r="C1524" s="11" t="s">
        <v>1353</v>
      </c>
      <c r="E1524" s="12">
        <v>1</v>
      </c>
      <c r="F1524" s="11" t="s">
        <v>388</v>
      </c>
      <c r="G1524" s="15">
        <v>33</v>
      </c>
      <c r="H1524" s="15">
        <v>20</v>
      </c>
      <c r="I1524" s="15">
        <f t="shared" si="92"/>
        <v>53</v>
      </c>
      <c r="J1524" s="12">
        <f t="shared" si="93"/>
        <v>1</v>
      </c>
      <c r="K1524" s="50">
        <f t="shared" si="85"/>
        <v>7</v>
      </c>
    </row>
    <row r="1525" spans="1:11" x14ac:dyDescent="0.3">
      <c r="A1525" s="10">
        <v>43664</v>
      </c>
      <c r="B1525" s="11" t="s">
        <v>336</v>
      </c>
      <c r="C1525" s="11" t="s">
        <v>750</v>
      </c>
      <c r="D1525" s="11">
        <v>78006</v>
      </c>
      <c r="E1525" s="12">
        <v>6</v>
      </c>
      <c r="F1525" s="53" t="str">
        <f>IF(ISBLANK($D1525),"",VLOOKUP($D1525,'Boarding Packages'!$A:$H,4,FALSE))</f>
        <v>XL Suite Prem</v>
      </c>
      <c r="G1525" s="54">
        <f>IF(ISBLANK($D1525),0,E1525*VLOOKUP($D1525,'Boarding Packages'!$A:$H,8,FALSE))</f>
        <v>354</v>
      </c>
      <c r="H1525" s="15">
        <v>0</v>
      </c>
      <c r="I1525" s="15">
        <f t="shared" si="92"/>
        <v>354</v>
      </c>
      <c r="J1525" s="12">
        <f t="shared" si="93"/>
        <v>6</v>
      </c>
      <c r="K1525" s="50">
        <f t="shared" si="85"/>
        <v>7</v>
      </c>
    </row>
    <row r="1526" spans="1:11" x14ac:dyDescent="0.3">
      <c r="A1526" s="10">
        <v>43664</v>
      </c>
      <c r="B1526" s="11" t="s">
        <v>1917</v>
      </c>
      <c r="C1526" s="11" t="s">
        <v>1918</v>
      </c>
      <c r="E1526" s="12">
        <v>9</v>
      </c>
      <c r="F1526" s="11" t="s">
        <v>388</v>
      </c>
      <c r="G1526" s="15">
        <v>297</v>
      </c>
      <c r="H1526" s="15">
        <v>180</v>
      </c>
      <c r="I1526" s="15">
        <f t="shared" si="92"/>
        <v>477</v>
      </c>
      <c r="J1526" s="12">
        <f t="shared" si="93"/>
        <v>9</v>
      </c>
      <c r="K1526" s="50">
        <f t="shared" si="85"/>
        <v>7</v>
      </c>
    </row>
    <row r="1527" spans="1:11" x14ac:dyDescent="0.3">
      <c r="A1527" s="10">
        <v>43664</v>
      </c>
      <c r="B1527" s="11" t="s">
        <v>1532</v>
      </c>
      <c r="C1527" s="11" t="s">
        <v>1523</v>
      </c>
      <c r="D1527" s="11">
        <v>76757</v>
      </c>
      <c r="E1527" s="12">
        <v>2</v>
      </c>
      <c r="F1527" s="53" t="str">
        <f>IF(ISBLANK($D1527),"",VLOOKUP($D1527,'Boarding Packages'!$A:$H,4,FALSE))</f>
        <v>XL Suite Prem (2)</v>
      </c>
      <c r="G1527" s="54">
        <f>IF(ISBLANK($D1527),0,E1527*VLOOKUP($D1527,'Boarding Packages'!$A:$H,8,FALSE))</f>
        <v>226</v>
      </c>
      <c r="H1527" s="15">
        <v>0</v>
      </c>
      <c r="I1527" s="15">
        <f>IF(ISBLANK(B1527),"",SUM(G1527:H1527))</f>
        <v>226</v>
      </c>
      <c r="J1527" s="12">
        <f>IF(ISBLANK(B1527),"",E1527*(IF(LEFT(RIGHT(F1527,2),1)="2",2,IF(LEFT(RIGHT(F1527,2),1)="3",3,IF(LEFT(RIGHT(F1527,2),1)="4",4,1)))))</f>
        <v>4</v>
      </c>
      <c r="K1527" s="50">
        <f t="shared" si="85"/>
        <v>7</v>
      </c>
    </row>
    <row r="1528" spans="1:11" x14ac:dyDescent="0.3">
      <c r="A1528" s="55">
        <v>43664</v>
      </c>
      <c r="B1528" s="56" t="s">
        <v>621</v>
      </c>
      <c r="C1528" s="56" t="s">
        <v>622</v>
      </c>
      <c r="D1528" s="56"/>
      <c r="E1528" s="57">
        <v>11</v>
      </c>
      <c r="F1528" s="56" t="s">
        <v>388</v>
      </c>
      <c r="G1528" s="59">
        <v>363</v>
      </c>
      <c r="H1528" s="59">
        <v>240</v>
      </c>
      <c r="I1528" s="59">
        <f t="shared" si="92"/>
        <v>603</v>
      </c>
      <c r="J1528" s="57">
        <f t="shared" si="93"/>
        <v>11</v>
      </c>
      <c r="K1528" s="50">
        <f t="shared" si="85"/>
        <v>7</v>
      </c>
    </row>
    <row r="1529" spans="1:11" x14ac:dyDescent="0.3">
      <c r="A1529" s="10">
        <v>43665</v>
      </c>
      <c r="B1529" s="11" t="s">
        <v>1079</v>
      </c>
      <c r="C1529" s="11" t="s">
        <v>793</v>
      </c>
      <c r="E1529" s="12">
        <v>7</v>
      </c>
      <c r="F1529" s="11" t="s">
        <v>388</v>
      </c>
      <c r="G1529" s="15">
        <v>231</v>
      </c>
      <c r="H1529" s="15">
        <v>60</v>
      </c>
      <c r="I1529" s="15">
        <f t="shared" si="92"/>
        <v>291</v>
      </c>
      <c r="J1529" s="12">
        <f t="shared" si="93"/>
        <v>7</v>
      </c>
      <c r="K1529" s="50">
        <f t="shared" si="85"/>
        <v>7</v>
      </c>
    </row>
    <row r="1530" spans="1:11" x14ac:dyDescent="0.3">
      <c r="A1530" s="10">
        <v>43665</v>
      </c>
      <c r="B1530" s="11" t="s">
        <v>1920</v>
      </c>
      <c r="C1530" s="11" t="s">
        <v>1921</v>
      </c>
      <c r="E1530" s="12">
        <v>6</v>
      </c>
      <c r="F1530" s="11" t="s">
        <v>1922</v>
      </c>
      <c r="G1530" s="15">
        <v>558</v>
      </c>
      <c r="I1530" s="15">
        <f t="shared" si="92"/>
        <v>558</v>
      </c>
      <c r="J1530" s="12">
        <f t="shared" si="93"/>
        <v>18</v>
      </c>
      <c r="K1530" s="50">
        <f t="shared" si="85"/>
        <v>7</v>
      </c>
    </row>
    <row r="1531" spans="1:11" x14ac:dyDescent="0.3">
      <c r="A1531" s="10">
        <v>43665</v>
      </c>
      <c r="B1531" s="11" t="s">
        <v>246</v>
      </c>
      <c r="C1531" s="11" t="s">
        <v>651</v>
      </c>
      <c r="E1531" s="12">
        <v>1</v>
      </c>
      <c r="F1531" s="11" t="s">
        <v>410</v>
      </c>
      <c r="G1531" s="15">
        <v>63</v>
      </c>
      <c r="H1531" s="15">
        <v>40</v>
      </c>
      <c r="I1531" s="15">
        <f t="shared" si="92"/>
        <v>103</v>
      </c>
      <c r="J1531" s="12">
        <f t="shared" si="93"/>
        <v>2</v>
      </c>
      <c r="K1531" s="50">
        <f t="shared" si="85"/>
        <v>7</v>
      </c>
    </row>
    <row r="1532" spans="1:11" x14ac:dyDescent="0.3">
      <c r="A1532" s="10">
        <v>43665</v>
      </c>
      <c r="B1532" s="11" t="s">
        <v>560</v>
      </c>
      <c r="C1532" s="11" t="s">
        <v>561</v>
      </c>
      <c r="E1532" s="12">
        <v>1</v>
      </c>
      <c r="F1532" s="11" t="s">
        <v>388</v>
      </c>
      <c r="G1532" s="15">
        <v>33</v>
      </c>
      <c r="H1532" s="15">
        <v>40</v>
      </c>
      <c r="I1532" s="15">
        <f t="shared" si="92"/>
        <v>73</v>
      </c>
      <c r="J1532" s="12">
        <f t="shared" si="93"/>
        <v>1</v>
      </c>
      <c r="K1532" s="50">
        <f t="shared" si="85"/>
        <v>7</v>
      </c>
    </row>
    <row r="1533" spans="1:11" x14ac:dyDescent="0.3">
      <c r="A1533" s="10">
        <v>43665</v>
      </c>
      <c r="B1533" s="11" t="s">
        <v>359</v>
      </c>
      <c r="C1533" s="11" t="s">
        <v>492</v>
      </c>
      <c r="D1533" s="11">
        <v>80595</v>
      </c>
      <c r="E1533" s="12">
        <v>2</v>
      </c>
      <c r="F1533" s="53" t="str">
        <f>IF(ISBLANK($D1533),"",VLOOKUP($D1533,'Boarding Packages'!$A:$H,4,FALSE))</f>
        <v>Std Suite Prem</v>
      </c>
      <c r="G1533" s="54">
        <f>IF(ISBLANK($D1533),0,E1533*VLOOKUP($D1533,'Boarding Packages'!$A:$H,8,FALSE))</f>
        <v>102</v>
      </c>
      <c r="H1533" s="15">
        <v>0</v>
      </c>
      <c r="I1533" s="15">
        <f>IF(ISBLANK(B1533),"",SUM(G1533:H1533))</f>
        <v>102</v>
      </c>
      <c r="J1533" s="12">
        <f>IF(ISBLANK(B1533),"",E1533*(IF(LEFT(RIGHT(F1533,2),1)="2",2,IF(LEFT(RIGHT(F1533,2),1)="3",3,IF(LEFT(RIGHT(F1533,2),1)="4",4,1)))))</f>
        <v>2</v>
      </c>
      <c r="K1533" s="50">
        <f t="shared" si="85"/>
        <v>7</v>
      </c>
    </row>
    <row r="1534" spans="1:11" x14ac:dyDescent="0.3">
      <c r="A1534" s="10">
        <v>43665</v>
      </c>
      <c r="B1534" s="11" t="s">
        <v>468</v>
      </c>
      <c r="C1534" s="11" t="s">
        <v>469</v>
      </c>
      <c r="E1534" s="12">
        <v>2</v>
      </c>
      <c r="F1534" s="11" t="s">
        <v>393</v>
      </c>
      <c r="G1534" s="15">
        <v>84</v>
      </c>
      <c r="H1534" s="15">
        <v>60</v>
      </c>
      <c r="I1534" s="15">
        <f t="shared" si="92"/>
        <v>144</v>
      </c>
      <c r="J1534" s="12">
        <f t="shared" si="93"/>
        <v>2</v>
      </c>
      <c r="K1534" s="50">
        <f t="shared" si="85"/>
        <v>7</v>
      </c>
    </row>
    <row r="1535" spans="1:11" x14ac:dyDescent="0.3">
      <c r="A1535" s="10">
        <v>43665</v>
      </c>
      <c r="B1535" s="11" t="s">
        <v>109</v>
      </c>
      <c r="C1535" s="11" t="s">
        <v>476</v>
      </c>
      <c r="D1535" s="11">
        <v>80726</v>
      </c>
      <c r="E1535" s="12">
        <v>1</v>
      </c>
      <c r="F1535" s="53" t="str">
        <f>IF(ISBLANK($D1535),"",VLOOKUP($D1535,'Boarding Packages'!$A:$H,4,FALSE))</f>
        <v>In/Out Suite Prem (2)</v>
      </c>
      <c r="G1535" s="54">
        <f>IF(ISBLANK($D1535),0,E1535*VLOOKUP($D1535,'Boarding Packages'!$A:$H,8,FALSE))</f>
        <v>123</v>
      </c>
      <c r="H1535" s="15">
        <v>0</v>
      </c>
      <c r="I1535" s="15">
        <f t="shared" si="92"/>
        <v>123</v>
      </c>
      <c r="J1535" s="12">
        <f t="shared" si="93"/>
        <v>2</v>
      </c>
      <c r="K1535" s="50">
        <f t="shared" si="85"/>
        <v>7</v>
      </c>
    </row>
    <row r="1536" spans="1:11" x14ac:dyDescent="0.3">
      <c r="A1536" s="10">
        <v>43665</v>
      </c>
      <c r="B1536" s="11" t="s">
        <v>1926</v>
      </c>
      <c r="C1536" s="11" t="s">
        <v>618</v>
      </c>
      <c r="E1536" s="12">
        <v>1</v>
      </c>
      <c r="F1536" s="11" t="s">
        <v>388</v>
      </c>
      <c r="G1536" s="15">
        <v>33</v>
      </c>
      <c r="H1536" s="15">
        <v>40</v>
      </c>
      <c r="I1536" s="15">
        <f t="shared" si="92"/>
        <v>73</v>
      </c>
      <c r="J1536" s="12">
        <f t="shared" si="93"/>
        <v>1</v>
      </c>
      <c r="K1536" s="50">
        <f t="shared" si="85"/>
        <v>7</v>
      </c>
    </row>
    <row r="1537" spans="1:11" x14ac:dyDescent="0.3">
      <c r="A1537" s="55">
        <v>43665</v>
      </c>
      <c r="B1537" s="56" t="s">
        <v>1535</v>
      </c>
      <c r="C1537" s="56" t="s">
        <v>846</v>
      </c>
      <c r="D1537" s="56">
        <v>76857</v>
      </c>
      <c r="E1537" s="57">
        <v>1</v>
      </c>
      <c r="F1537" s="61" t="str">
        <f>IF(ISBLANK($D1537),"",VLOOKUP($D1537,'Boarding Packages'!$A:$H,4,FALSE))</f>
        <v>In/Out Suite Prem</v>
      </c>
      <c r="G1537" s="62">
        <f>IF(ISBLANK($D1537),0,E1537*VLOOKUP($D1537,'Boarding Packages'!$A:$H,8,FALSE))</f>
        <v>74</v>
      </c>
      <c r="H1537" s="59">
        <v>0</v>
      </c>
      <c r="I1537" s="59">
        <f>IF(ISBLANK(B1537),"",SUM(G1537:H1537))</f>
        <v>74</v>
      </c>
      <c r="J1537" s="57">
        <f>IF(ISBLANK(B1537),"",E1537*(IF(LEFT(RIGHT(F1537,2),1)="2",2,IF(LEFT(RIGHT(F1537,2),1)="3",3,IF(LEFT(RIGHT(F1537,2),1)="4",4,1)))))</f>
        <v>1</v>
      </c>
      <c r="K1537" s="50">
        <f t="shared" si="85"/>
        <v>7</v>
      </c>
    </row>
    <row r="1538" spans="1:11" x14ac:dyDescent="0.3">
      <c r="A1538" s="10">
        <v>43666</v>
      </c>
      <c r="B1538" s="11" t="s">
        <v>212</v>
      </c>
      <c r="C1538" s="11" t="s">
        <v>707</v>
      </c>
      <c r="D1538" s="11">
        <v>80534</v>
      </c>
      <c r="E1538" s="12">
        <v>1</v>
      </c>
      <c r="F1538" s="53" t="str">
        <f>IF(ISBLANK($D1538),"",VLOOKUP($D1538,'Boarding Packages'!$A:$H,4,FALSE))</f>
        <v>Std Suite Prem</v>
      </c>
      <c r="G1538" s="54">
        <f>IF(ISBLANK($D1538),0,E1538*VLOOKUP($D1538,'Boarding Packages'!$A:$H,8,FALSE))</f>
        <v>53</v>
      </c>
      <c r="H1538" s="15">
        <v>0</v>
      </c>
      <c r="I1538" s="15">
        <f>IF(ISBLANK(B1538),"",SUM(G1538:H1538))</f>
        <v>53</v>
      </c>
      <c r="J1538" s="12">
        <f>IF(ISBLANK(B1538),"",E1538*(IF(LEFT(RIGHT(F1538,2),1)="2",2,IF(LEFT(RIGHT(F1538,2),1)="3",3,IF(LEFT(RIGHT(F1538,2),1)="4",4,1)))))</f>
        <v>1</v>
      </c>
      <c r="K1538" s="50">
        <f t="shared" si="85"/>
        <v>7</v>
      </c>
    </row>
    <row r="1539" spans="1:11" x14ac:dyDescent="0.3">
      <c r="A1539" s="10">
        <v>43666</v>
      </c>
      <c r="B1539" s="11" t="s">
        <v>1508</v>
      </c>
      <c r="C1539" s="11" t="s">
        <v>450</v>
      </c>
      <c r="E1539" s="12">
        <v>1</v>
      </c>
      <c r="F1539" s="11" t="s">
        <v>388</v>
      </c>
      <c r="G1539" s="15">
        <v>33</v>
      </c>
      <c r="H1539" s="15">
        <v>20</v>
      </c>
      <c r="I1539" s="15">
        <f t="shared" si="92"/>
        <v>53</v>
      </c>
      <c r="J1539" s="12">
        <f t="shared" si="93"/>
        <v>1</v>
      </c>
      <c r="K1539" s="50">
        <f t="shared" ref="K1539:K1602" si="94">IF(A1539= "",0,MONTH(A1539))</f>
        <v>7</v>
      </c>
    </row>
    <row r="1540" spans="1:11" x14ac:dyDescent="0.3">
      <c r="A1540" s="10">
        <v>43666</v>
      </c>
      <c r="B1540" s="11" t="s">
        <v>325</v>
      </c>
      <c r="C1540" s="11" t="s">
        <v>474</v>
      </c>
      <c r="D1540" s="11">
        <v>67476</v>
      </c>
      <c r="E1540" s="12">
        <v>2</v>
      </c>
      <c r="F1540" s="53" t="str">
        <f>IF(ISBLANK($D1540),"",VLOOKUP($D1540,'Boarding Packages'!$A:$H,4,FALSE))</f>
        <v>Std Suite Prem</v>
      </c>
      <c r="G1540" s="54">
        <f>IF(ISBLANK($D1540),0,E1540*VLOOKUP($D1540,'Boarding Packages'!$A:$H,8,FALSE))</f>
        <v>96</v>
      </c>
      <c r="H1540" s="15">
        <v>0</v>
      </c>
      <c r="I1540" s="15">
        <f t="shared" si="92"/>
        <v>96</v>
      </c>
      <c r="J1540" s="12">
        <f t="shared" si="93"/>
        <v>2</v>
      </c>
      <c r="K1540" s="50">
        <f t="shared" si="94"/>
        <v>7</v>
      </c>
    </row>
    <row r="1541" spans="1:11" x14ac:dyDescent="0.3">
      <c r="A1541" s="10">
        <v>43666</v>
      </c>
      <c r="B1541" s="11" t="s">
        <v>1900</v>
      </c>
      <c r="C1541" s="11" t="s">
        <v>1901</v>
      </c>
      <c r="E1541" s="12">
        <v>1</v>
      </c>
      <c r="F1541" s="11" t="s">
        <v>388</v>
      </c>
      <c r="G1541" s="15">
        <v>33</v>
      </c>
      <c r="H1541" s="15">
        <v>40</v>
      </c>
      <c r="I1541" s="15">
        <f t="shared" si="92"/>
        <v>73</v>
      </c>
      <c r="J1541" s="12">
        <f t="shared" si="93"/>
        <v>1</v>
      </c>
      <c r="K1541" s="50">
        <f t="shared" si="94"/>
        <v>7</v>
      </c>
    </row>
    <row r="1542" spans="1:11" x14ac:dyDescent="0.3">
      <c r="A1542" s="10">
        <v>43666</v>
      </c>
      <c r="B1542" s="11" t="s">
        <v>1699</v>
      </c>
      <c r="C1542" s="11" t="s">
        <v>1700</v>
      </c>
      <c r="D1542" s="11">
        <v>80596</v>
      </c>
      <c r="E1542" s="12">
        <v>1</v>
      </c>
      <c r="F1542" s="53" t="str">
        <f>IF(ISBLANK($D1542),"",VLOOKUP($D1542,'Boarding Packages'!$A:$H,4,FALSE))</f>
        <v>Std Suite Prem</v>
      </c>
      <c r="G1542" s="54">
        <f>IF(ISBLANK($D1542),0,E1542*VLOOKUP($D1542,'Boarding Packages'!$A:$H,8,FALSE))</f>
        <v>53</v>
      </c>
      <c r="H1542" s="15">
        <v>0</v>
      </c>
      <c r="I1542" s="15">
        <f>IF(ISBLANK(B1542),"",SUM(G1542:H1542))</f>
        <v>53</v>
      </c>
      <c r="J1542" s="12">
        <f>IF(ISBLANK(B1542),"",E1542*(IF(LEFT(RIGHT(F1542,2),1)="2",2,IF(LEFT(RIGHT(F1542,2),1)="3",3,IF(LEFT(RIGHT(F1542,2),1)="4",4,1)))))</f>
        <v>1</v>
      </c>
      <c r="K1542" s="50">
        <f t="shared" si="94"/>
        <v>7</v>
      </c>
    </row>
    <row r="1543" spans="1:11" x14ac:dyDescent="0.3">
      <c r="A1543" s="55">
        <v>43666</v>
      </c>
      <c r="B1543" s="56" t="s">
        <v>459</v>
      </c>
      <c r="C1543" s="56" t="s">
        <v>460</v>
      </c>
      <c r="D1543" s="56"/>
      <c r="E1543" s="57">
        <v>1</v>
      </c>
      <c r="F1543" s="56" t="s">
        <v>393</v>
      </c>
      <c r="G1543" s="59">
        <v>42</v>
      </c>
      <c r="H1543" s="59">
        <v>40</v>
      </c>
      <c r="I1543" s="59">
        <f t="shared" si="92"/>
        <v>82</v>
      </c>
      <c r="J1543" s="57">
        <f t="shared" si="93"/>
        <v>1</v>
      </c>
      <c r="K1543" s="50">
        <f t="shared" si="94"/>
        <v>7</v>
      </c>
    </row>
    <row r="1544" spans="1:11" x14ac:dyDescent="0.3">
      <c r="A1544" s="10">
        <v>43667</v>
      </c>
      <c r="B1544" s="11" t="s">
        <v>1079</v>
      </c>
      <c r="C1544" s="11" t="s">
        <v>1928</v>
      </c>
      <c r="D1544" s="11">
        <v>80148</v>
      </c>
      <c r="E1544" s="12">
        <v>9</v>
      </c>
      <c r="F1544" s="53" t="str">
        <f>IF(ISBLANK($D1544),"",VLOOKUP($D1544,'Boarding Packages'!$A:$H,4,FALSE))</f>
        <v>Std Suite Prem</v>
      </c>
      <c r="G1544" s="54">
        <f>IF(ISBLANK($D1544),0,E1544*VLOOKUP($D1544,'Boarding Packages'!$A:$H,8,FALSE))</f>
        <v>459</v>
      </c>
      <c r="H1544" s="15">
        <v>0</v>
      </c>
      <c r="I1544" s="15">
        <f t="shared" si="92"/>
        <v>459</v>
      </c>
      <c r="J1544" s="12">
        <f t="shared" si="93"/>
        <v>9</v>
      </c>
      <c r="K1544" s="50">
        <f t="shared" si="94"/>
        <v>7</v>
      </c>
    </row>
    <row r="1545" spans="1:11" x14ac:dyDescent="0.3">
      <c r="A1545" s="10">
        <v>43667</v>
      </c>
      <c r="B1545" s="11" t="s">
        <v>1079</v>
      </c>
      <c r="C1545" s="11" t="s">
        <v>1928</v>
      </c>
      <c r="D1545" s="11">
        <v>77479</v>
      </c>
      <c r="E1545" s="12">
        <v>7</v>
      </c>
      <c r="F1545" s="53" t="str">
        <f>IF(ISBLANK($D1545),"",VLOOKUP($D1545,'Boarding Packages'!$A:$H,4,FALSE))</f>
        <v>Std Suite Prem</v>
      </c>
      <c r="G1545" s="54">
        <f>IF(ISBLANK($D1545),0,E1545*VLOOKUP($D1545,'Boarding Packages'!$A:$H,8,FALSE))</f>
        <v>371</v>
      </c>
      <c r="H1545" s="15">
        <v>48</v>
      </c>
      <c r="I1545" s="15">
        <f>IF(ISBLANK(B1545),"",SUM(G1545:H1545))</f>
        <v>419</v>
      </c>
      <c r="J1545" s="12">
        <f>IF(ISBLANK(B1545),"",E1545*(IF(LEFT(RIGHT(F1545,2),1)="2",2,IF(LEFT(RIGHT(F1545,2),1)="3",3,IF(LEFT(RIGHT(F1545,2),1)="4",4,1)))))</f>
        <v>7</v>
      </c>
      <c r="K1545" s="50">
        <f t="shared" si="94"/>
        <v>7</v>
      </c>
    </row>
    <row r="1546" spans="1:11" x14ac:dyDescent="0.3">
      <c r="A1546" s="10">
        <v>43667</v>
      </c>
      <c r="B1546" s="11" t="s">
        <v>1079</v>
      </c>
      <c r="C1546" s="11" t="s">
        <v>1929</v>
      </c>
      <c r="D1546" s="11">
        <v>77480</v>
      </c>
      <c r="E1546" s="12">
        <v>7</v>
      </c>
      <c r="F1546" s="53" t="str">
        <f>IF(ISBLANK($D1546),"",VLOOKUP($D1546,'Boarding Packages'!$A:$H,4,FALSE))</f>
        <v>Std Suite Prem (2)</v>
      </c>
      <c r="G1546" s="54">
        <f>IF(ISBLANK($D1546),0,E1546*VLOOKUP($D1546,'Boarding Packages'!$A:$H,8,FALSE))</f>
        <v>721</v>
      </c>
      <c r="H1546" s="15">
        <v>0</v>
      </c>
      <c r="I1546" s="15">
        <f>IF(ISBLANK(B1546),"",SUM(G1546:H1546))</f>
        <v>721</v>
      </c>
      <c r="J1546" s="12">
        <f>IF(ISBLANK(B1546),"",E1546*(IF(LEFT(RIGHT(F1546,2),1)="2",2,IF(LEFT(RIGHT(F1546,2),1)="3",3,IF(LEFT(RIGHT(F1546,2),1)="4",4,1)))))</f>
        <v>14</v>
      </c>
      <c r="K1546" s="50">
        <f t="shared" si="94"/>
        <v>7</v>
      </c>
    </row>
    <row r="1547" spans="1:11" x14ac:dyDescent="0.3">
      <c r="A1547" s="10">
        <v>43667</v>
      </c>
      <c r="B1547" s="11" t="s">
        <v>1079</v>
      </c>
      <c r="C1547" s="11" t="s">
        <v>1929</v>
      </c>
      <c r="D1547" s="11">
        <v>80147</v>
      </c>
      <c r="E1547" s="12">
        <v>9</v>
      </c>
      <c r="F1547" s="53" t="str">
        <f>IF(ISBLANK($D1547),"",VLOOKUP($D1547,'Boarding Packages'!$A:$H,4,FALSE))</f>
        <v>Std Suite Prem (2)</v>
      </c>
      <c r="G1547" s="54">
        <f>IF(ISBLANK($D1547),0,E1547*VLOOKUP($D1547,'Boarding Packages'!$A:$H,8,FALSE))</f>
        <v>900</v>
      </c>
      <c r="H1547" s="15">
        <v>0</v>
      </c>
      <c r="I1547" s="15">
        <f>IF(ISBLANK(B1547),"",SUM(G1547:H1547))</f>
        <v>900</v>
      </c>
      <c r="J1547" s="12">
        <f>IF(ISBLANK(B1547),"",E1547*(IF(LEFT(RIGHT(F1547,2),1)="2",2,IF(LEFT(RIGHT(F1547,2),1)="3",3,IF(LEFT(RIGHT(F1547,2),1)="4",4,1)))))</f>
        <v>18</v>
      </c>
      <c r="K1547" s="50">
        <f t="shared" si="94"/>
        <v>7</v>
      </c>
    </row>
    <row r="1548" spans="1:11" x14ac:dyDescent="0.3">
      <c r="A1548" s="10">
        <v>43667</v>
      </c>
      <c r="B1548" s="11" t="s">
        <v>647</v>
      </c>
      <c r="C1548" s="11" t="s">
        <v>1277</v>
      </c>
      <c r="D1548" s="11">
        <v>79305</v>
      </c>
      <c r="E1548" s="12">
        <v>3</v>
      </c>
      <c r="F1548" s="53" t="str">
        <f>IF(ISBLANK($D1548),"",VLOOKUP($D1548,'Boarding Packages'!$A:$H,4,FALSE))</f>
        <v>XL Suite Prem (2)</v>
      </c>
      <c r="G1548" s="54">
        <f>IF(ISBLANK($D1548),0,E1548*VLOOKUP($D1548,'Boarding Packages'!$A:$H,8,FALSE))</f>
        <v>327</v>
      </c>
      <c r="H1548" s="15">
        <v>0</v>
      </c>
      <c r="I1548" s="15">
        <f>IF(ISBLANK(B1548),"",SUM(G1548:H1548))</f>
        <v>327</v>
      </c>
      <c r="J1548" s="12">
        <f>IF(ISBLANK(B1548),"",E1548*(IF(LEFT(RIGHT(F1548,2),1)="2",2,IF(LEFT(RIGHT(F1548,2),1)="3",3,IF(LEFT(RIGHT(F1548,2),1)="4",4,1)))))</f>
        <v>6</v>
      </c>
      <c r="K1548" s="50">
        <f t="shared" si="94"/>
        <v>7</v>
      </c>
    </row>
    <row r="1549" spans="1:11" x14ac:dyDescent="0.3">
      <c r="A1549" s="10">
        <v>43667</v>
      </c>
      <c r="B1549" s="11" t="s">
        <v>1311</v>
      </c>
      <c r="C1549" s="11" t="s">
        <v>1312</v>
      </c>
      <c r="D1549" s="11">
        <v>75288</v>
      </c>
      <c r="E1549" s="12">
        <v>1</v>
      </c>
      <c r="F1549" s="53" t="str">
        <f>IF(ISBLANK($D1549),"",VLOOKUP($D1549,'Boarding Packages'!$A:$H,4,FALSE))</f>
        <v>Std Suite Prem</v>
      </c>
      <c r="G1549" s="54">
        <f>IF(ISBLANK($D1549),0,E1549*VLOOKUP($D1549,'Boarding Packages'!$A:$H,8,FALSE))</f>
        <v>53</v>
      </c>
      <c r="H1549" s="15">
        <v>0</v>
      </c>
      <c r="I1549" s="15">
        <f>IF(ISBLANK(B1549),"",SUM(G1549:H1549))</f>
        <v>53</v>
      </c>
      <c r="J1549" s="12">
        <f>IF(ISBLANK(B1549),"",E1549*(IF(LEFT(RIGHT(F1549,2),1)="2",2,IF(LEFT(RIGHT(F1549,2),1)="3",3,IF(LEFT(RIGHT(F1549,2),1)="4",4,1)))))</f>
        <v>1</v>
      </c>
      <c r="K1549" s="50">
        <f t="shared" si="94"/>
        <v>7</v>
      </c>
    </row>
    <row r="1550" spans="1:11" x14ac:dyDescent="0.3">
      <c r="A1550" s="10">
        <v>43667</v>
      </c>
      <c r="B1550" s="11" t="s">
        <v>1477</v>
      </c>
      <c r="C1550" s="11" t="s">
        <v>1478</v>
      </c>
      <c r="E1550" s="12">
        <v>2</v>
      </c>
      <c r="F1550" s="11" t="s">
        <v>393</v>
      </c>
      <c r="G1550" s="15">
        <v>84</v>
      </c>
      <c r="H1550" s="15">
        <v>20</v>
      </c>
      <c r="I1550" s="15">
        <f t="shared" si="92"/>
        <v>104</v>
      </c>
      <c r="J1550" s="12">
        <f t="shared" si="93"/>
        <v>2</v>
      </c>
      <c r="K1550" s="50">
        <f t="shared" si="94"/>
        <v>7</v>
      </c>
    </row>
    <row r="1551" spans="1:11" x14ac:dyDescent="0.3">
      <c r="A1551" s="10">
        <v>43667</v>
      </c>
      <c r="B1551" s="11" t="s">
        <v>335</v>
      </c>
      <c r="C1551" s="11" t="s">
        <v>586</v>
      </c>
      <c r="D1551" s="11">
        <v>76083</v>
      </c>
      <c r="E1551" s="12">
        <v>2</v>
      </c>
      <c r="F1551" s="53" t="str">
        <f>IF(ISBLANK($D1551),"",VLOOKUP($D1551,'Boarding Packages'!$A:$H,4,FALSE))</f>
        <v>Std Suite Prem</v>
      </c>
      <c r="G1551" s="54">
        <f>IF(ISBLANK($D1551),0,E1551*VLOOKUP($D1551,'Boarding Packages'!$A:$H,8,FALSE))</f>
        <v>106</v>
      </c>
      <c r="H1551" s="15">
        <v>0</v>
      </c>
      <c r="I1551" s="15">
        <f t="shared" si="92"/>
        <v>106</v>
      </c>
      <c r="J1551" s="12">
        <f t="shared" si="93"/>
        <v>2</v>
      </c>
      <c r="K1551" s="50">
        <f t="shared" si="94"/>
        <v>7</v>
      </c>
    </row>
    <row r="1552" spans="1:11" x14ac:dyDescent="0.3">
      <c r="A1552" s="10">
        <v>43667</v>
      </c>
      <c r="B1552" s="11" t="s">
        <v>335</v>
      </c>
      <c r="C1552" s="11" t="s">
        <v>586</v>
      </c>
      <c r="D1552" s="11">
        <v>81318</v>
      </c>
      <c r="E1552" s="12">
        <v>2</v>
      </c>
      <c r="F1552" s="53" t="str">
        <f>IF(ISBLANK($D1552),"",VLOOKUP($D1552,'Boarding Packages'!$A:$H,4,FALSE))</f>
        <v>Std Suite Prem</v>
      </c>
      <c r="G1552" s="54">
        <f>IF(ISBLANK($D1552),0,E1552*VLOOKUP($D1552,'Boarding Packages'!$A:$H,8,FALSE))</f>
        <v>102</v>
      </c>
      <c r="H1552" s="15">
        <v>0</v>
      </c>
      <c r="I1552" s="15">
        <f>IF(ISBLANK(B1552),"",SUM(G1552:H1552))</f>
        <v>102</v>
      </c>
      <c r="J1552" s="12">
        <f>IF(ISBLANK(B1552),"",E1552*(IF(LEFT(RIGHT(F1552,2),1)="2",2,IF(LEFT(RIGHT(F1552,2),1)="3",3,IF(LEFT(RIGHT(F1552,2),1)="4",4,1)))))</f>
        <v>2</v>
      </c>
      <c r="K1552" s="50">
        <f t="shared" si="94"/>
        <v>7</v>
      </c>
    </row>
    <row r="1553" spans="1:11" x14ac:dyDescent="0.3">
      <c r="A1553" s="10">
        <v>43667</v>
      </c>
      <c r="B1553" s="11" t="s">
        <v>1506</v>
      </c>
      <c r="C1553" s="11" t="s">
        <v>1590</v>
      </c>
      <c r="E1553" s="12">
        <v>1</v>
      </c>
      <c r="F1553" s="11" t="s">
        <v>388</v>
      </c>
      <c r="G1553" s="15">
        <v>33</v>
      </c>
      <c r="H1553" s="15">
        <v>40</v>
      </c>
      <c r="I1553" s="15">
        <f t="shared" si="92"/>
        <v>73</v>
      </c>
      <c r="J1553" s="12">
        <f t="shared" si="93"/>
        <v>1</v>
      </c>
      <c r="K1553" s="50">
        <f t="shared" si="94"/>
        <v>7</v>
      </c>
    </row>
    <row r="1554" spans="1:11" x14ac:dyDescent="0.3">
      <c r="A1554" s="10">
        <v>43667</v>
      </c>
      <c r="B1554" s="11" t="s">
        <v>1930</v>
      </c>
      <c r="C1554" s="11" t="s">
        <v>750</v>
      </c>
      <c r="E1554" s="12">
        <v>2</v>
      </c>
      <c r="F1554" s="11" t="s">
        <v>434</v>
      </c>
      <c r="G1554" s="15">
        <v>114</v>
      </c>
      <c r="H1554" s="15">
        <v>60</v>
      </c>
      <c r="I1554" s="15">
        <f t="shared" si="92"/>
        <v>174</v>
      </c>
      <c r="J1554" s="12">
        <f t="shared" si="93"/>
        <v>2</v>
      </c>
      <c r="K1554" s="50">
        <f t="shared" si="94"/>
        <v>7</v>
      </c>
    </row>
    <row r="1555" spans="1:11" x14ac:dyDescent="0.3">
      <c r="A1555" s="10">
        <v>43667</v>
      </c>
      <c r="B1555" s="11" t="s">
        <v>252</v>
      </c>
      <c r="C1555" s="11" t="s">
        <v>396</v>
      </c>
      <c r="D1555" s="11">
        <v>73426</v>
      </c>
      <c r="E1555" s="12">
        <v>1</v>
      </c>
      <c r="F1555" s="53" t="str">
        <f>IF(ISBLANK($D1555),"",VLOOKUP($D1555,'Boarding Packages'!$A:$H,4,FALSE))</f>
        <v>XL Suite Prem</v>
      </c>
      <c r="G1555" s="54">
        <f>IF(ISBLANK($D1555),0,E1555*VLOOKUP($D1555,'Boarding Packages'!$A:$H,8,FALSE))</f>
        <v>59</v>
      </c>
      <c r="H1555" s="15">
        <v>0</v>
      </c>
      <c r="I1555" s="15">
        <f>IF(ISBLANK(B1555),"",SUM(G1555:H1555))</f>
        <v>59</v>
      </c>
      <c r="J1555" s="12">
        <f>IF(ISBLANK(B1555),"",E1555*(IF(LEFT(RIGHT(F1555,2),1)="2",2,IF(LEFT(RIGHT(F1555,2),1)="3",3,IF(LEFT(RIGHT(F1555,2),1)="4",4,1)))))</f>
        <v>1</v>
      </c>
      <c r="K1555" s="50">
        <f t="shared" si="94"/>
        <v>7</v>
      </c>
    </row>
    <row r="1556" spans="1:11" x14ac:dyDescent="0.3">
      <c r="A1556" s="10">
        <v>43667</v>
      </c>
      <c r="B1556" s="11" t="s">
        <v>1075</v>
      </c>
      <c r="C1556" s="11" t="s">
        <v>1076</v>
      </c>
      <c r="E1556" s="12">
        <v>1</v>
      </c>
      <c r="F1556" s="11" t="s">
        <v>388</v>
      </c>
      <c r="G1556" s="15">
        <v>33</v>
      </c>
      <c r="H1556" s="15">
        <v>40</v>
      </c>
      <c r="I1556" s="15">
        <f t="shared" si="92"/>
        <v>73</v>
      </c>
      <c r="J1556" s="12">
        <f t="shared" si="93"/>
        <v>1</v>
      </c>
      <c r="K1556" s="50">
        <f t="shared" si="94"/>
        <v>7</v>
      </c>
    </row>
    <row r="1557" spans="1:11" x14ac:dyDescent="0.3">
      <c r="A1557" s="10">
        <v>43667</v>
      </c>
      <c r="B1557" s="11" t="s">
        <v>1931</v>
      </c>
      <c r="C1557" s="11" t="s">
        <v>636</v>
      </c>
      <c r="E1557" s="12">
        <v>1</v>
      </c>
      <c r="F1557" s="11" t="s">
        <v>388</v>
      </c>
      <c r="G1557" s="15">
        <v>33</v>
      </c>
      <c r="H1557" s="15">
        <v>20</v>
      </c>
      <c r="I1557" s="15">
        <f t="shared" si="92"/>
        <v>53</v>
      </c>
      <c r="J1557" s="12">
        <f t="shared" si="93"/>
        <v>1</v>
      </c>
      <c r="K1557" s="50">
        <f t="shared" si="94"/>
        <v>7</v>
      </c>
    </row>
    <row r="1558" spans="1:11" x14ac:dyDescent="0.3">
      <c r="A1558" s="10">
        <v>43667</v>
      </c>
      <c r="B1558" s="11" t="s">
        <v>1932</v>
      </c>
      <c r="C1558" s="11" t="s">
        <v>1933</v>
      </c>
      <c r="E1558" s="12">
        <v>2</v>
      </c>
      <c r="F1558" s="11" t="s">
        <v>388</v>
      </c>
      <c r="G1558" s="15">
        <v>66</v>
      </c>
      <c r="H1558" s="15">
        <v>40</v>
      </c>
      <c r="I1558" s="15">
        <f t="shared" si="92"/>
        <v>106</v>
      </c>
      <c r="J1558" s="12">
        <f t="shared" si="93"/>
        <v>2</v>
      </c>
      <c r="K1558" s="50">
        <f t="shared" si="94"/>
        <v>7</v>
      </c>
    </row>
    <row r="1559" spans="1:11" x14ac:dyDescent="0.3">
      <c r="A1559" s="10">
        <v>43667</v>
      </c>
      <c r="B1559" s="11" t="s">
        <v>1934</v>
      </c>
      <c r="C1559" s="11" t="s">
        <v>1935</v>
      </c>
      <c r="E1559" s="12">
        <v>2</v>
      </c>
      <c r="F1559" s="11" t="s">
        <v>388</v>
      </c>
      <c r="G1559" s="15">
        <v>66</v>
      </c>
      <c r="H1559" s="15">
        <v>40</v>
      </c>
      <c r="I1559" s="15">
        <f t="shared" si="92"/>
        <v>106</v>
      </c>
      <c r="J1559" s="12">
        <f t="shared" si="93"/>
        <v>2</v>
      </c>
      <c r="K1559" s="50">
        <f t="shared" si="94"/>
        <v>7</v>
      </c>
    </row>
    <row r="1560" spans="1:11" x14ac:dyDescent="0.3">
      <c r="A1560" s="10">
        <v>43667</v>
      </c>
      <c r="B1560" s="11" t="s">
        <v>298</v>
      </c>
      <c r="C1560" s="11" t="s">
        <v>1211</v>
      </c>
      <c r="E1560" s="12">
        <v>3</v>
      </c>
      <c r="F1560" s="11" t="s">
        <v>388</v>
      </c>
      <c r="G1560" s="15">
        <v>99</v>
      </c>
      <c r="H1560" s="15">
        <v>60</v>
      </c>
      <c r="I1560" s="15">
        <f t="shared" si="92"/>
        <v>159</v>
      </c>
      <c r="J1560" s="12">
        <f t="shared" si="93"/>
        <v>3</v>
      </c>
      <c r="K1560" s="50">
        <f t="shared" si="94"/>
        <v>7</v>
      </c>
    </row>
    <row r="1561" spans="1:11" x14ac:dyDescent="0.3">
      <c r="A1561" s="10">
        <v>43667</v>
      </c>
      <c r="B1561" s="11" t="s">
        <v>140</v>
      </c>
      <c r="C1561" s="11" t="s">
        <v>475</v>
      </c>
      <c r="E1561" s="12">
        <v>2</v>
      </c>
      <c r="F1561" s="11" t="s">
        <v>393</v>
      </c>
      <c r="G1561" s="15">
        <v>84</v>
      </c>
      <c r="H1561" s="15">
        <v>60</v>
      </c>
      <c r="I1561" s="15">
        <f t="shared" si="92"/>
        <v>144</v>
      </c>
      <c r="J1561" s="12">
        <f t="shared" si="93"/>
        <v>2</v>
      </c>
      <c r="K1561" s="50">
        <f t="shared" si="94"/>
        <v>7</v>
      </c>
    </row>
    <row r="1562" spans="1:11" x14ac:dyDescent="0.3">
      <c r="A1562" s="10">
        <v>43667</v>
      </c>
      <c r="B1562" s="11" t="s">
        <v>1319</v>
      </c>
      <c r="C1562" s="11" t="s">
        <v>583</v>
      </c>
      <c r="E1562" s="12">
        <v>3</v>
      </c>
      <c r="F1562" s="11" t="s">
        <v>388</v>
      </c>
      <c r="G1562" s="15">
        <v>99</v>
      </c>
      <c r="H1562" s="15">
        <v>80</v>
      </c>
      <c r="I1562" s="15">
        <f t="shared" si="92"/>
        <v>179</v>
      </c>
      <c r="J1562" s="12">
        <f t="shared" si="93"/>
        <v>3</v>
      </c>
      <c r="K1562" s="50">
        <f t="shared" si="94"/>
        <v>7</v>
      </c>
    </row>
    <row r="1563" spans="1:11" x14ac:dyDescent="0.3">
      <c r="A1563" s="10">
        <v>43667</v>
      </c>
      <c r="B1563" s="11" t="s">
        <v>98</v>
      </c>
      <c r="C1563" s="11" t="s">
        <v>437</v>
      </c>
      <c r="D1563" s="11">
        <v>80123</v>
      </c>
      <c r="E1563" s="12">
        <v>2</v>
      </c>
      <c r="F1563" s="53" t="str">
        <f>IF(ISBLANK($D1563),"",VLOOKUP($D1563,'Boarding Packages'!$A:$H,4,FALSE))</f>
        <v>Std Suite Prem</v>
      </c>
      <c r="G1563" s="54">
        <f>IF(ISBLANK($D1563),0,E1563*VLOOKUP($D1563,'Boarding Packages'!$A:$H,8,FALSE))</f>
        <v>102</v>
      </c>
      <c r="H1563" s="15">
        <v>0</v>
      </c>
      <c r="I1563" s="15">
        <f t="shared" si="92"/>
        <v>102</v>
      </c>
      <c r="J1563" s="12">
        <f t="shared" si="93"/>
        <v>2</v>
      </c>
      <c r="K1563" s="50">
        <f t="shared" si="94"/>
        <v>7</v>
      </c>
    </row>
    <row r="1564" spans="1:11" x14ac:dyDescent="0.3">
      <c r="A1564" s="10">
        <v>43667</v>
      </c>
      <c r="B1564" s="11" t="s">
        <v>1936</v>
      </c>
      <c r="C1564" s="11" t="s">
        <v>1937</v>
      </c>
      <c r="E1564" s="12">
        <v>2</v>
      </c>
      <c r="F1564" s="11" t="s">
        <v>407</v>
      </c>
      <c r="G1564" s="15">
        <v>144</v>
      </c>
      <c r="I1564" s="15">
        <f t="shared" si="92"/>
        <v>144</v>
      </c>
      <c r="J1564" s="12">
        <f t="shared" si="93"/>
        <v>4</v>
      </c>
      <c r="K1564" s="50">
        <f t="shared" si="94"/>
        <v>7</v>
      </c>
    </row>
    <row r="1565" spans="1:11" x14ac:dyDescent="0.3">
      <c r="A1565" s="10">
        <v>43667</v>
      </c>
      <c r="B1565" s="11" t="s">
        <v>1938</v>
      </c>
      <c r="C1565" s="11" t="s">
        <v>1939</v>
      </c>
      <c r="E1565" s="12">
        <v>1</v>
      </c>
      <c r="F1565" s="11" t="s">
        <v>388</v>
      </c>
      <c r="G1565" s="15">
        <v>33</v>
      </c>
      <c r="H1565" s="15">
        <v>40</v>
      </c>
      <c r="I1565" s="15">
        <f t="shared" si="92"/>
        <v>73</v>
      </c>
      <c r="J1565" s="12">
        <f t="shared" si="93"/>
        <v>1</v>
      </c>
      <c r="K1565" s="50">
        <f t="shared" si="94"/>
        <v>7</v>
      </c>
    </row>
    <row r="1566" spans="1:11" x14ac:dyDescent="0.3">
      <c r="A1566" s="10">
        <v>43667</v>
      </c>
      <c r="B1566" s="11" t="s">
        <v>1615</v>
      </c>
      <c r="C1566" s="11" t="s">
        <v>1616</v>
      </c>
      <c r="E1566" s="12">
        <v>2</v>
      </c>
      <c r="F1566" s="11" t="s">
        <v>388</v>
      </c>
      <c r="G1566" s="15">
        <v>66</v>
      </c>
      <c r="H1566" s="15">
        <v>40</v>
      </c>
      <c r="I1566" s="15">
        <f t="shared" si="92"/>
        <v>106</v>
      </c>
      <c r="J1566" s="12">
        <f t="shared" si="93"/>
        <v>2</v>
      </c>
      <c r="K1566" s="50">
        <f t="shared" si="94"/>
        <v>7</v>
      </c>
    </row>
    <row r="1567" spans="1:11" x14ac:dyDescent="0.3">
      <c r="A1567" s="10">
        <v>43667</v>
      </c>
      <c r="B1567" s="11" t="s">
        <v>1537</v>
      </c>
      <c r="C1567" s="11" t="s">
        <v>1880</v>
      </c>
      <c r="E1567" s="12">
        <v>2</v>
      </c>
      <c r="F1567" s="11" t="s">
        <v>410</v>
      </c>
      <c r="G1567" s="15">
        <v>126</v>
      </c>
      <c r="H1567" s="15">
        <v>120</v>
      </c>
      <c r="I1567" s="15">
        <f t="shared" si="92"/>
        <v>246</v>
      </c>
      <c r="J1567" s="12">
        <f t="shared" si="93"/>
        <v>4</v>
      </c>
      <c r="K1567" s="50">
        <f t="shared" si="94"/>
        <v>7</v>
      </c>
    </row>
    <row r="1568" spans="1:11" x14ac:dyDescent="0.3">
      <c r="A1568" s="10">
        <v>43667</v>
      </c>
      <c r="B1568" s="11" t="s">
        <v>1300</v>
      </c>
      <c r="C1568" s="11" t="s">
        <v>1301</v>
      </c>
      <c r="E1568" s="12">
        <v>4</v>
      </c>
      <c r="F1568" s="11" t="s">
        <v>388</v>
      </c>
      <c r="G1568" s="15">
        <v>132</v>
      </c>
      <c r="H1568" s="15">
        <v>100</v>
      </c>
      <c r="I1568" s="15">
        <f t="shared" si="92"/>
        <v>232</v>
      </c>
      <c r="J1568" s="12">
        <f t="shared" si="93"/>
        <v>4</v>
      </c>
      <c r="K1568" s="50">
        <f t="shared" si="94"/>
        <v>7</v>
      </c>
    </row>
    <row r="1569" spans="1:11" x14ac:dyDescent="0.3">
      <c r="A1569" s="10">
        <v>43667</v>
      </c>
      <c r="B1569" s="11" t="s">
        <v>429</v>
      </c>
      <c r="C1569" s="11" t="s">
        <v>430</v>
      </c>
      <c r="E1569" s="12">
        <v>1</v>
      </c>
      <c r="F1569" s="11" t="s">
        <v>393</v>
      </c>
      <c r="G1569" s="15">
        <v>90.2</v>
      </c>
      <c r="H1569" s="15">
        <v>-90.2</v>
      </c>
      <c r="I1569" s="15">
        <f t="shared" si="92"/>
        <v>0</v>
      </c>
      <c r="J1569" s="12">
        <f t="shared" si="93"/>
        <v>1</v>
      </c>
      <c r="K1569" s="50">
        <f t="shared" si="94"/>
        <v>7</v>
      </c>
    </row>
    <row r="1570" spans="1:11" x14ac:dyDescent="0.3">
      <c r="A1570" s="10">
        <v>43667</v>
      </c>
      <c r="B1570" s="11" t="s">
        <v>146</v>
      </c>
      <c r="C1570" s="11" t="s">
        <v>705</v>
      </c>
      <c r="D1570" s="11">
        <v>75168</v>
      </c>
      <c r="E1570" s="12">
        <v>3</v>
      </c>
      <c r="F1570" s="53" t="str">
        <f>IF(ISBLANK($D1570),"",VLOOKUP($D1570,'Boarding Packages'!$A:$H,4,FALSE))</f>
        <v>In/Out Suite Prem</v>
      </c>
      <c r="G1570" s="54">
        <f>IF(ISBLANK($D1570),0,E1570*VLOOKUP($D1570,'Boarding Packages'!$A:$H,8,FALSE))</f>
        <v>222</v>
      </c>
      <c r="H1570" s="15">
        <v>0</v>
      </c>
      <c r="I1570" s="15">
        <f>IF(ISBLANK(B1570),"",SUM(G1570:H1570))</f>
        <v>222</v>
      </c>
      <c r="J1570" s="12">
        <f>IF(ISBLANK(B1570),"",E1570*(IF(LEFT(RIGHT(F1570,2),1)="2",2,IF(LEFT(RIGHT(F1570,2),1)="3",3,IF(LEFT(RIGHT(F1570,2),1)="4",4,1)))))</f>
        <v>3</v>
      </c>
      <c r="K1570" s="50">
        <f t="shared" si="94"/>
        <v>7</v>
      </c>
    </row>
    <row r="1571" spans="1:11" x14ac:dyDescent="0.3">
      <c r="A1571" s="10">
        <v>43667</v>
      </c>
      <c r="B1571" s="11" t="s">
        <v>677</v>
      </c>
      <c r="C1571" s="11" t="s">
        <v>678</v>
      </c>
      <c r="D1571" s="11">
        <v>72192</v>
      </c>
      <c r="E1571" s="12">
        <v>1</v>
      </c>
      <c r="F1571" s="53" t="str">
        <f>IF(ISBLANK($D1571),"",VLOOKUP($D1571,'Boarding Packages'!$A:$H,4,FALSE))</f>
        <v>In/Out Suite Prem</v>
      </c>
      <c r="G1571" s="54">
        <f>IF(ISBLANK($D1571),0,E1571*VLOOKUP($D1571,'Boarding Packages'!$A:$H,8,FALSE))</f>
        <v>74</v>
      </c>
      <c r="H1571" s="15">
        <v>0</v>
      </c>
      <c r="I1571" s="15">
        <f>IF(ISBLANK(B1571),"",SUM(G1571:H1571))</f>
        <v>74</v>
      </c>
      <c r="J1571" s="12">
        <f>IF(ISBLANK(B1571),"",E1571*(IF(LEFT(RIGHT(F1571,2),1)="2",2,IF(LEFT(RIGHT(F1571,2),1)="3",3,IF(LEFT(RIGHT(F1571,2),1)="4",4,1)))))</f>
        <v>1</v>
      </c>
      <c r="K1571" s="50">
        <f t="shared" si="94"/>
        <v>7</v>
      </c>
    </row>
    <row r="1572" spans="1:11" x14ac:dyDescent="0.3">
      <c r="A1572" s="10">
        <v>43667</v>
      </c>
      <c r="B1572" s="11" t="s">
        <v>677</v>
      </c>
      <c r="C1572" s="11" t="s">
        <v>678</v>
      </c>
      <c r="D1572" s="11">
        <v>75107</v>
      </c>
      <c r="E1572" s="12">
        <v>2</v>
      </c>
      <c r="F1572" s="53" t="str">
        <f>IF(ISBLANK($D1572),"",VLOOKUP($D1572,'Boarding Packages'!$A:$H,4,FALSE))</f>
        <v>In/Out Suite Prem</v>
      </c>
      <c r="G1572" s="54">
        <f>IF(ISBLANK($D1572),0,E1572*VLOOKUP($D1572,'Boarding Packages'!$A:$H,8,FALSE))</f>
        <v>148</v>
      </c>
      <c r="H1572" s="15">
        <v>0</v>
      </c>
      <c r="I1572" s="15">
        <f>IF(ISBLANK(B1572),"",SUM(G1572:H1572))</f>
        <v>148</v>
      </c>
      <c r="J1572" s="12">
        <f>IF(ISBLANK(B1572),"",E1572*(IF(LEFT(RIGHT(F1572,2),1)="2",2,IF(LEFT(RIGHT(F1572,2),1)="3",3,IF(LEFT(RIGHT(F1572,2),1)="4",4,1)))))</f>
        <v>2</v>
      </c>
      <c r="K1572" s="50">
        <f t="shared" si="94"/>
        <v>7</v>
      </c>
    </row>
    <row r="1573" spans="1:11" x14ac:dyDescent="0.3">
      <c r="A1573" s="10">
        <v>43667</v>
      </c>
      <c r="B1573" s="11" t="s">
        <v>1535</v>
      </c>
      <c r="C1573" s="11" t="s">
        <v>846</v>
      </c>
      <c r="D1573" s="11">
        <v>76857</v>
      </c>
      <c r="E1573" s="12">
        <v>1</v>
      </c>
      <c r="F1573" s="53" t="str">
        <f>IF(ISBLANK($D1573),"",VLOOKUP($D1573,'Boarding Packages'!$A:$H,4,FALSE))</f>
        <v>In/Out Suite Prem</v>
      </c>
      <c r="G1573" s="54">
        <f>IF(ISBLANK($D1573),0,E1573*VLOOKUP($D1573,'Boarding Packages'!$A:$H,8,FALSE))</f>
        <v>74</v>
      </c>
      <c r="H1573" s="15">
        <v>0</v>
      </c>
      <c r="I1573" s="15">
        <f>IF(ISBLANK(B1573),"",SUM(G1573:H1573))</f>
        <v>74</v>
      </c>
      <c r="J1573" s="12">
        <f>IF(ISBLANK(B1573),"",E1573*(IF(LEFT(RIGHT(F1573,2),1)="2",2,IF(LEFT(RIGHT(F1573,2),1)="3",3,IF(LEFT(RIGHT(F1573,2),1)="4",4,1)))))</f>
        <v>1</v>
      </c>
      <c r="K1573" s="50">
        <f t="shared" si="94"/>
        <v>7</v>
      </c>
    </row>
    <row r="1574" spans="1:11" x14ac:dyDescent="0.3">
      <c r="A1574" s="10">
        <v>43667</v>
      </c>
      <c r="B1574" s="11" t="s">
        <v>119</v>
      </c>
      <c r="C1574" s="11" t="s">
        <v>692</v>
      </c>
      <c r="E1574" s="12">
        <v>2</v>
      </c>
      <c r="F1574" s="11" t="s">
        <v>393</v>
      </c>
      <c r="G1574" s="15">
        <v>84</v>
      </c>
      <c r="H1574" s="15">
        <v>60</v>
      </c>
      <c r="I1574" s="15">
        <f t="shared" si="92"/>
        <v>144</v>
      </c>
      <c r="J1574" s="12">
        <f t="shared" si="93"/>
        <v>2</v>
      </c>
      <c r="K1574" s="50">
        <f t="shared" si="94"/>
        <v>7</v>
      </c>
    </row>
    <row r="1575" spans="1:11" x14ac:dyDescent="0.3">
      <c r="A1575" s="55">
        <v>43667</v>
      </c>
      <c r="B1575" s="56" t="s">
        <v>422</v>
      </c>
      <c r="C1575" s="56" t="s">
        <v>423</v>
      </c>
      <c r="D1575" s="56"/>
      <c r="E1575" s="57">
        <v>2</v>
      </c>
      <c r="F1575" s="56" t="s">
        <v>388</v>
      </c>
      <c r="G1575" s="59">
        <v>66</v>
      </c>
      <c r="H1575" s="59"/>
      <c r="I1575" s="59">
        <f t="shared" si="92"/>
        <v>66</v>
      </c>
      <c r="J1575" s="57">
        <f t="shared" si="93"/>
        <v>2</v>
      </c>
      <c r="K1575" s="50">
        <f t="shared" si="94"/>
        <v>7</v>
      </c>
    </row>
    <row r="1576" spans="1:11" x14ac:dyDescent="0.3">
      <c r="A1576" s="10">
        <v>43668</v>
      </c>
      <c r="B1576" s="11" t="s">
        <v>667</v>
      </c>
      <c r="C1576" s="11" t="s">
        <v>886</v>
      </c>
      <c r="E1576" s="12">
        <v>1</v>
      </c>
      <c r="F1576" s="11" t="s">
        <v>388</v>
      </c>
      <c r="G1576" s="15">
        <v>33</v>
      </c>
      <c r="H1576" s="15">
        <v>20</v>
      </c>
      <c r="I1576" s="15">
        <f t="shared" si="92"/>
        <v>53</v>
      </c>
      <c r="J1576" s="12">
        <f t="shared" si="93"/>
        <v>1</v>
      </c>
      <c r="K1576" s="50">
        <f t="shared" si="94"/>
        <v>7</v>
      </c>
    </row>
    <row r="1577" spans="1:11" x14ac:dyDescent="0.3">
      <c r="A1577" s="10">
        <v>43668</v>
      </c>
      <c r="B1577" s="11" t="s">
        <v>1552</v>
      </c>
      <c r="C1577" s="11" t="s">
        <v>895</v>
      </c>
      <c r="E1577" s="12">
        <v>1</v>
      </c>
      <c r="F1577" s="11" t="s">
        <v>388</v>
      </c>
      <c r="G1577" s="15">
        <v>33</v>
      </c>
      <c r="H1577" s="15">
        <v>20</v>
      </c>
      <c r="I1577" s="15">
        <f t="shared" si="92"/>
        <v>53</v>
      </c>
      <c r="J1577" s="12">
        <f t="shared" si="93"/>
        <v>1</v>
      </c>
      <c r="K1577" s="50">
        <f t="shared" si="94"/>
        <v>7</v>
      </c>
    </row>
    <row r="1578" spans="1:11" x14ac:dyDescent="0.3">
      <c r="A1578" s="10">
        <v>43668</v>
      </c>
      <c r="B1578" s="11" t="s">
        <v>284</v>
      </c>
      <c r="C1578" s="11" t="s">
        <v>1781</v>
      </c>
      <c r="D1578" s="11">
        <v>79255</v>
      </c>
      <c r="E1578" s="12">
        <v>1</v>
      </c>
      <c r="F1578" s="53" t="str">
        <f>IF(ISBLANK($D1578),"",VLOOKUP($D1578,'Boarding Packages'!$A:$H,4,FALSE))</f>
        <v>Std Suite Prem (3)</v>
      </c>
      <c r="G1578" s="54">
        <f>IF(ISBLANK($D1578),0,E1578*VLOOKUP($D1578,'Boarding Packages'!$A:$H,8,FALSE))</f>
        <v>144</v>
      </c>
      <c r="H1578" s="15">
        <v>108</v>
      </c>
      <c r="I1578" s="15">
        <f>IF(ISBLANK(B1578),"",SUM(G1578:H1578))</f>
        <v>252</v>
      </c>
      <c r="J1578" s="12">
        <f>IF(ISBLANK(B1578),"",E1578*(IF(LEFT(RIGHT(F1578,2),1)="2",2,IF(LEFT(RIGHT(F1578,2),1)="3",3,IF(LEFT(RIGHT(F1578,2),1)="4",4,1)))))</f>
        <v>3</v>
      </c>
      <c r="K1578" s="50">
        <f t="shared" si="94"/>
        <v>7</v>
      </c>
    </row>
    <row r="1579" spans="1:11" x14ac:dyDescent="0.3">
      <c r="A1579" s="10">
        <v>43668</v>
      </c>
      <c r="B1579" s="11" t="s">
        <v>284</v>
      </c>
      <c r="C1579" s="11" t="s">
        <v>1781</v>
      </c>
      <c r="D1579" s="11">
        <v>80785</v>
      </c>
      <c r="E1579" s="12">
        <v>1</v>
      </c>
      <c r="F1579" s="53" t="str">
        <f>IF(ISBLANK($D1579),"",VLOOKUP($D1579,'Boarding Packages'!$A:$H,4,FALSE))</f>
        <v>Std Suite Prem (3)</v>
      </c>
      <c r="G1579" s="54">
        <f>IF(ISBLANK($D1579),0,E1579*VLOOKUP($D1579,'Boarding Packages'!$A:$H,8,FALSE))</f>
        <v>144</v>
      </c>
      <c r="H1579" s="15">
        <v>108</v>
      </c>
      <c r="I1579" s="15">
        <f>IF(ISBLANK(B1579),"",SUM(G1579:H1579))</f>
        <v>252</v>
      </c>
      <c r="J1579" s="12">
        <f>IF(ISBLANK(B1579),"",E1579*(IF(LEFT(RIGHT(F1579,2),1)="2",2,IF(LEFT(RIGHT(F1579,2),1)="3",3,IF(LEFT(RIGHT(F1579,2),1)="4",4,1)))))</f>
        <v>3</v>
      </c>
      <c r="K1579" s="50">
        <f t="shared" si="94"/>
        <v>7</v>
      </c>
    </row>
    <row r="1580" spans="1:11" x14ac:dyDescent="0.3">
      <c r="A1580" s="10">
        <v>43668</v>
      </c>
      <c r="B1580" s="11" t="s">
        <v>284</v>
      </c>
      <c r="C1580" s="11" t="s">
        <v>1781</v>
      </c>
      <c r="D1580" s="11">
        <v>80784</v>
      </c>
      <c r="E1580" s="12">
        <v>7</v>
      </c>
      <c r="F1580" s="53" t="str">
        <f>IF(ISBLANK($D1580),"",VLOOKUP($D1580,'Boarding Packages'!$A:$H,4,FALSE))</f>
        <v>Std Suite Prem (3)</v>
      </c>
      <c r="G1580" s="54">
        <f>IF(ISBLANK($D1580),0,E1580*VLOOKUP($D1580,'Boarding Packages'!$A:$H,8,FALSE))</f>
        <v>1008</v>
      </c>
      <c r="H1580" s="15">
        <v>108</v>
      </c>
      <c r="I1580" s="15">
        <f>IF(ISBLANK(B1580),"",SUM(G1580:H1580))</f>
        <v>1116</v>
      </c>
      <c r="J1580" s="12">
        <f>IF(ISBLANK(B1580),"",E1580*(IF(LEFT(RIGHT(F1580,2),1)="2",2,IF(LEFT(RIGHT(F1580,2),1)="3",3,IF(LEFT(RIGHT(F1580,2),1)="4",4,1)))))</f>
        <v>21</v>
      </c>
      <c r="K1580" s="50">
        <f t="shared" si="94"/>
        <v>7</v>
      </c>
    </row>
    <row r="1581" spans="1:11" x14ac:dyDescent="0.3">
      <c r="A1581" s="10">
        <v>43668</v>
      </c>
      <c r="B1581" s="11" t="s">
        <v>272</v>
      </c>
      <c r="C1581" s="11" t="s">
        <v>438</v>
      </c>
      <c r="D1581" s="11">
        <v>80428</v>
      </c>
      <c r="E1581" s="12">
        <v>3</v>
      </c>
      <c r="F1581" s="53" t="str">
        <f>IF(ISBLANK($D1581),"",VLOOKUP($D1581,'Boarding Packages'!$A:$H,4,FALSE))</f>
        <v>Std Suite Prem</v>
      </c>
      <c r="G1581" s="54">
        <f>IF(ISBLANK($D1581),0,E1581*VLOOKUP($D1581,'Boarding Packages'!$A:$H,8,FALSE))</f>
        <v>153</v>
      </c>
      <c r="H1581" s="15">
        <v>0</v>
      </c>
      <c r="I1581" s="15">
        <f>IF(ISBLANK(B1581),"",SUM(G1581:H1581))</f>
        <v>153</v>
      </c>
      <c r="J1581" s="12">
        <f>IF(ISBLANK(B1581),"",E1581*(IF(LEFT(RIGHT(F1581,2),1)="2",2,IF(LEFT(RIGHT(F1581,2),1)="3",3,IF(LEFT(RIGHT(F1581,2),1)="4",4,1)))))</f>
        <v>3</v>
      </c>
      <c r="K1581" s="50">
        <f t="shared" si="94"/>
        <v>7</v>
      </c>
    </row>
    <row r="1582" spans="1:11" x14ac:dyDescent="0.3">
      <c r="A1582" s="10">
        <v>43668</v>
      </c>
      <c r="B1582" s="11" t="s">
        <v>1940</v>
      </c>
      <c r="C1582" s="11" t="s">
        <v>1941</v>
      </c>
      <c r="E1582" s="12">
        <v>3</v>
      </c>
      <c r="F1582" s="11" t="s">
        <v>407</v>
      </c>
      <c r="G1582" s="15">
        <v>216</v>
      </c>
      <c r="H1582" s="15">
        <v>120</v>
      </c>
      <c r="I1582" s="15">
        <f t="shared" si="92"/>
        <v>336</v>
      </c>
      <c r="J1582" s="12">
        <f t="shared" si="93"/>
        <v>6</v>
      </c>
      <c r="K1582" s="50">
        <f t="shared" si="94"/>
        <v>7</v>
      </c>
    </row>
    <row r="1583" spans="1:11" x14ac:dyDescent="0.3">
      <c r="A1583" s="10">
        <v>43668</v>
      </c>
      <c r="B1583" s="11" t="s">
        <v>1944</v>
      </c>
      <c r="C1583" s="11" t="s">
        <v>1090</v>
      </c>
      <c r="E1583" s="12">
        <v>2</v>
      </c>
      <c r="F1583" s="11" t="s">
        <v>388</v>
      </c>
      <c r="G1583" s="15">
        <v>66</v>
      </c>
      <c r="H1583" s="15">
        <v>40</v>
      </c>
      <c r="I1583" s="15">
        <f t="shared" si="92"/>
        <v>106</v>
      </c>
      <c r="J1583" s="12">
        <f t="shared" si="93"/>
        <v>2</v>
      </c>
      <c r="K1583" s="50">
        <f t="shared" si="94"/>
        <v>7</v>
      </c>
    </row>
    <row r="1584" spans="1:11" x14ac:dyDescent="0.3">
      <c r="A1584" s="10">
        <v>43668</v>
      </c>
      <c r="B1584" s="11" t="s">
        <v>917</v>
      </c>
      <c r="C1584" s="11" t="s">
        <v>702</v>
      </c>
      <c r="E1584" s="12">
        <v>5</v>
      </c>
      <c r="F1584" s="11" t="s">
        <v>388</v>
      </c>
      <c r="G1584" s="15">
        <v>165</v>
      </c>
      <c r="H1584" s="15">
        <v>100</v>
      </c>
      <c r="I1584" s="15">
        <f t="shared" si="92"/>
        <v>265</v>
      </c>
      <c r="J1584" s="12">
        <f t="shared" si="93"/>
        <v>5</v>
      </c>
      <c r="K1584" s="50">
        <f t="shared" si="94"/>
        <v>7</v>
      </c>
    </row>
    <row r="1585" spans="1:11" x14ac:dyDescent="0.3">
      <c r="A1585" s="10">
        <v>43668</v>
      </c>
      <c r="B1585" s="11" t="s">
        <v>1022</v>
      </c>
      <c r="C1585" s="11" t="s">
        <v>808</v>
      </c>
      <c r="E1585" s="12">
        <v>3</v>
      </c>
      <c r="F1585" s="11" t="s">
        <v>388</v>
      </c>
      <c r="G1585" s="15">
        <v>99</v>
      </c>
      <c r="H1585" s="15">
        <v>66</v>
      </c>
      <c r="I1585" s="15">
        <f t="shared" si="92"/>
        <v>165</v>
      </c>
      <c r="J1585" s="12">
        <f t="shared" si="93"/>
        <v>3</v>
      </c>
      <c r="K1585" s="50">
        <f t="shared" si="94"/>
        <v>7</v>
      </c>
    </row>
    <row r="1586" spans="1:11" x14ac:dyDescent="0.3">
      <c r="A1586" s="10">
        <v>43668</v>
      </c>
      <c r="B1586" s="11" t="s">
        <v>1102</v>
      </c>
      <c r="C1586" s="11" t="s">
        <v>1898</v>
      </c>
      <c r="E1586" s="12">
        <v>2</v>
      </c>
      <c r="F1586" s="11" t="s">
        <v>388</v>
      </c>
      <c r="G1586" s="15">
        <v>66</v>
      </c>
      <c r="H1586" s="15">
        <v>20</v>
      </c>
      <c r="I1586" s="15">
        <f t="shared" ref="I1586:I1649" si="95">IF(ISBLANK(B1586),"",SUM(G1586:H1586))</f>
        <v>86</v>
      </c>
      <c r="J1586" s="12">
        <f t="shared" ref="J1586:J1649" si="96">IF(ISBLANK(B1586),"",E1586*(IF(LEFT(RIGHT(F1586,2),1)="2",2,IF(LEFT(RIGHT(F1586,2),1)="3",3,IF(LEFT(RIGHT(F1586,2),1)="4",4,1)))))</f>
        <v>2</v>
      </c>
      <c r="K1586" s="50">
        <f t="shared" si="94"/>
        <v>7</v>
      </c>
    </row>
    <row r="1587" spans="1:11" x14ac:dyDescent="0.3">
      <c r="A1587" s="10">
        <v>43668</v>
      </c>
      <c r="B1587" s="11" t="s">
        <v>133</v>
      </c>
      <c r="C1587" s="11" t="s">
        <v>712</v>
      </c>
      <c r="E1587" s="12">
        <v>3</v>
      </c>
      <c r="F1587" s="11" t="s">
        <v>388</v>
      </c>
      <c r="G1587" s="15">
        <v>99</v>
      </c>
      <c r="H1587" s="15">
        <v>80</v>
      </c>
      <c r="I1587" s="15">
        <f t="shared" si="95"/>
        <v>179</v>
      </c>
      <c r="J1587" s="12">
        <f t="shared" si="96"/>
        <v>3</v>
      </c>
      <c r="K1587" s="50">
        <f t="shared" si="94"/>
        <v>7</v>
      </c>
    </row>
    <row r="1588" spans="1:11" x14ac:dyDescent="0.3">
      <c r="A1588" s="10">
        <v>43668</v>
      </c>
      <c r="B1588" s="11" t="s">
        <v>1950</v>
      </c>
      <c r="C1588" s="11" t="s">
        <v>1951</v>
      </c>
      <c r="E1588" s="12">
        <v>2</v>
      </c>
      <c r="F1588" s="11" t="s">
        <v>388</v>
      </c>
      <c r="G1588" s="15">
        <v>66</v>
      </c>
      <c r="I1588" s="15">
        <f t="shared" si="95"/>
        <v>66</v>
      </c>
      <c r="J1588" s="12">
        <f t="shared" si="96"/>
        <v>2</v>
      </c>
      <c r="K1588" s="50">
        <f t="shared" si="94"/>
        <v>7</v>
      </c>
    </row>
    <row r="1589" spans="1:11" x14ac:dyDescent="0.3">
      <c r="A1589" s="10">
        <v>43668</v>
      </c>
      <c r="B1589" s="11" t="s">
        <v>1952</v>
      </c>
      <c r="C1589" s="11" t="s">
        <v>400</v>
      </c>
      <c r="E1589" s="12">
        <v>8</v>
      </c>
      <c r="F1589" s="11" t="s">
        <v>388</v>
      </c>
      <c r="G1589" s="15">
        <v>264</v>
      </c>
      <c r="H1589" s="15">
        <v>80</v>
      </c>
      <c r="I1589" s="15">
        <f t="shared" si="95"/>
        <v>344</v>
      </c>
      <c r="J1589" s="12">
        <f t="shared" si="96"/>
        <v>8</v>
      </c>
      <c r="K1589" s="50">
        <f t="shared" si="94"/>
        <v>7</v>
      </c>
    </row>
    <row r="1590" spans="1:11" x14ac:dyDescent="0.3">
      <c r="A1590" s="10">
        <v>43668</v>
      </c>
      <c r="B1590" s="11" t="s">
        <v>1147</v>
      </c>
      <c r="C1590" s="11" t="s">
        <v>1148</v>
      </c>
      <c r="E1590" s="12">
        <v>3</v>
      </c>
      <c r="F1590" s="11" t="s">
        <v>407</v>
      </c>
      <c r="G1590" s="15">
        <v>216</v>
      </c>
      <c r="H1590" s="15">
        <v>160</v>
      </c>
      <c r="I1590" s="15">
        <f t="shared" si="95"/>
        <v>376</v>
      </c>
      <c r="J1590" s="12">
        <f t="shared" si="96"/>
        <v>6</v>
      </c>
      <c r="K1590" s="50">
        <f t="shared" si="94"/>
        <v>7</v>
      </c>
    </row>
    <row r="1591" spans="1:11" x14ac:dyDescent="0.3">
      <c r="A1591" s="10">
        <v>43668</v>
      </c>
      <c r="B1591" s="11" t="s">
        <v>158</v>
      </c>
      <c r="C1591" s="11" t="s">
        <v>527</v>
      </c>
      <c r="D1591" s="11">
        <v>80270</v>
      </c>
      <c r="E1591" s="12">
        <v>5</v>
      </c>
      <c r="F1591" s="53" t="str">
        <f>IF(ISBLANK($D1591),"",VLOOKUP($D1591,'Boarding Packages'!$A:$H,4,FALSE))</f>
        <v>Std Suite Prem</v>
      </c>
      <c r="G1591" s="54">
        <f>IF(ISBLANK($D1591),0,E1591*VLOOKUP($D1591,'Boarding Packages'!$A:$H,8,FALSE))</f>
        <v>255</v>
      </c>
      <c r="H1591" s="15">
        <v>0</v>
      </c>
      <c r="I1591" s="15">
        <f>IF(ISBLANK(B1591),"",SUM(G1591:H1591))</f>
        <v>255</v>
      </c>
      <c r="J1591" s="12">
        <f t="shared" si="96"/>
        <v>5</v>
      </c>
      <c r="K1591" s="50">
        <f t="shared" si="94"/>
        <v>7</v>
      </c>
    </row>
    <row r="1592" spans="1:11" x14ac:dyDescent="0.3">
      <c r="A1592" s="10">
        <v>43668</v>
      </c>
      <c r="B1592" s="11" t="s">
        <v>1953</v>
      </c>
      <c r="C1592" s="11" t="s">
        <v>1675</v>
      </c>
      <c r="E1592" s="12">
        <v>3</v>
      </c>
      <c r="F1592" s="11" t="s">
        <v>388</v>
      </c>
      <c r="G1592" s="15">
        <v>99</v>
      </c>
      <c r="H1592" s="15">
        <v>80</v>
      </c>
      <c r="I1592" s="15">
        <f t="shared" si="95"/>
        <v>179</v>
      </c>
      <c r="J1592" s="12">
        <f t="shared" si="96"/>
        <v>3</v>
      </c>
      <c r="K1592" s="50">
        <f t="shared" si="94"/>
        <v>7</v>
      </c>
    </row>
    <row r="1593" spans="1:11" x14ac:dyDescent="0.3">
      <c r="A1593" s="55">
        <v>43668</v>
      </c>
      <c r="B1593" s="56" t="s">
        <v>1487</v>
      </c>
      <c r="C1593" s="56" t="s">
        <v>1488</v>
      </c>
      <c r="D1593" s="56"/>
      <c r="E1593" s="57">
        <v>1</v>
      </c>
      <c r="F1593" s="56" t="s">
        <v>388</v>
      </c>
      <c r="G1593" s="59">
        <v>33</v>
      </c>
      <c r="H1593" s="59">
        <v>40</v>
      </c>
      <c r="I1593" s="59">
        <f t="shared" si="95"/>
        <v>73</v>
      </c>
      <c r="J1593" s="57">
        <f t="shared" si="96"/>
        <v>1</v>
      </c>
      <c r="K1593" s="50">
        <f t="shared" si="94"/>
        <v>7</v>
      </c>
    </row>
    <row r="1594" spans="1:11" x14ac:dyDescent="0.3">
      <c r="A1594" s="10">
        <v>43669</v>
      </c>
      <c r="B1594" s="11" t="s">
        <v>1958</v>
      </c>
      <c r="C1594" s="11" t="s">
        <v>1959</v>
      </c>
      <c r="D1594" s="11">
        <v>80884</v>
      </c>
      <c r="E1594" s="12">
        <v>7</v>
      </c>
      <c r="F1594" s="53" t="str">
        <f>IF(ISBLANK($D1594),"",VLOOKUP($D1594,'Boarding Packages'!$A:$H,4,FALSE))</f>
        <v>Std Suite Prem (2)</v>
      </c>
      <c r="G1594" s="54">
        <f>IF(ISBLANK($D1594),0,E1594*VLOOKUP($D1594,'Boarding Packages'!$A:$H,8,FALSE))</f>
        <v>721</v>
      </c>
      <c r="H1594" s="15">
        <v>0</v>
      </c>
      <c r="I1594" s="15">
        <f>IF(ISBLANK(B1594),"",SUM(G1594:H1594))</f>
        <v>721</v>
      </c>
      <c r="J1594" s="12">
        <f>IF(ISBLANK(B1594),"",E1594*(IF(LEFT(RIGHT(F1594,2),1)="2",2,IF(LEFT(RIGHT(F1594,2),1)="3",3,IF(LEFT(RIGHT(F1594,2),1)="4",4,1)))))</f>
        <v>14</v>
      </c>
      <c r="K1594" s="50">
        <f t="shared" si="94"/>
        <v>7</v>
      </c>
    </row>
    <row r="1595" spans="1:11" x14ac:dyDescent="0.3">
      <c r="A1595" s="10">
        <v>43669</v>
      </c>
      <c r="B1595" s="11" t="s">
        <v>1958</v>
      </c>
      <c r="C1595" s="11" t="s">
        <v>1959</v>
      </c>
      <c r="E1595" s="12">
        <v>1</v>
      </c>
      <c r="F1595" s="11" t="s">
        <v>410</v>
      </c>
      <c r="G1595" s="15">
        <v>63</v>
      </c>
      <c r="H1595" s="15">
        <v>40</v>
      </c>
      <c r="I1595" s="15">
        <f t="shared" si="95"/>
        <v>103</v>
      </c>
      <c r="J1595" s="12">
        <f t="shared" si="96"/>
        <v>2</v>
      </c>
      <c r="K1595" s="50">
        <f t="shared" si="94"/>
        <v>7</v>
      </c>
    </row>
    <row r="1596" spans="1:11" x14ac:dyDescent="0.3">
      <c r="A1596" s="10">
        <v>43669</v>
      </c>
      <c r="B1596" s="11" t="s">
        <v>1793</v>
      </c>
      <c r="C1596" s="11" t="s">
        <v>467</v>
      </c>
      <c r="E1596" s="12">
        <v>2</v>
      </c>
      <c r="F1596" s="11" t="s">
        <v>388</v>
      </c>
      <c r="G1596" s="15">
        <v>66</v>
      </c>
      <c r="H1596" s="15">
        <v>40</v>
      </c>
      <c r="I1596" s="15">
        <f t="shared" si="95"/>
        <v>106</v>
      </c>
      <c r="J1596" s="12">
        <f t="shared" si="96"/>
        <v>2</v>
      </c>
      <c r="K1596" s="50">
        <f t="shared" si="94"/>
        <v>7</v>
      </c>
    </row>
    <row r="1597" spans="1:11" x14ac:dyDescent="0.3">
      <c r="A1597" s="10">
        <v>43669</v>
      </c>
      <c r="B1597" s="11" t="s">
        <v>1576</v>
      </c>
      <c r="C1597" s="11" t="s">
        <v>396</v>
      </c>
      <c r="E1597" s="12">
        <v>3</v>
      </c>
      <c r="F1597" s="11" t="s">
        <v>388</v>
      </c>
      <c r="G1597" s="15">
        <v>99</v>
      </c>
      <c r="H1597" s="15">
        <v>80</v>
      </c>
      <c r="I1597" s="15">
        <f t="shared" si="95"/>
        <v>179</v>
      </c>
      <c r="J1597" s="12">
        <f t="shared" si="96"/>
        <v>3</v>
      </c>
      <c r="K1597" s="50">
        <f t="shared" si="94"/>
        <v>7</v>
      </c>
    </row>
    <row r="1598" spans="1:11" x14ac:dyDescent="0.3">
      <c r="A1598" s="10">
        <v>43669</v>
      </c>
      <c r="B1598" s="11" t="s">
        <v>311</v>
      </c>
      <c r="C1598" s="11" t="s">
        <v>898</v>
      </c>
      <c r="D1598" s="11">
        <v>75730</v>
      </c>
      <c r="E1598" s="12">
        <v>10</v>
      </c>
      <c r="F1598" s="53" t="str">
        <f>IF(ISBLANK($D1598),"",VLOOKUP($D1598,'Boarding Packages'!$A:$H,4,FALSE))</f>
        <v>Std Suite Prem</v>
      </c>
      <c r="G1598" s="54">
        <f>IF(ISBLANK($D1598),0,E1598*VLOOKUP($D1598,'Boarding Packages'!$A:$H,8,FALSE))</f>
        <v>510</v>
      </c>
      <c r="H1598" s="15">
        <v>0</v>
      </c>
      <c r="I1598" s="15">
        <f>IF(ISBLANK(B1598),"",SUM(G1598:H1598))</f>
        <v>510</v>
      </c>
      <c r="J1598" s="12">
        <f t="shared" si="96"/>
        <v>10</v>
      </c>
      <c r="K1598" s="50">
        <f t="shared" si="94"/>
        <v>7</v>
      </c>
    </row>
    <row r="1599" spans="1:11" x14ac:dyDescent="0.3">
      <c r="A1599" s="10">
        <v>43669</v>
      </c>
      <c r="B1599" s="11" t="s">
        <v>311</v>
      </c>
      <c r="C1599" s="11" t="s">
        <v>553</v>
      </c>
      <c r="E1599" s="12">
        <v>10</v>
      </c>
      <c r="F1599" s="11" t="s">
        <v>388</v>
      </c>
      <c r="G1599" s="15">
        <v>313.5</v>
      </c>
      <c r="I1599" s="15">
        <f t="shared" si="95"/>
        <v>313.5</v>
      </c>
      <c r="J1599" s="12">
        <f t="shared" si="96"/>
        <v>10</v>
      </c>
      <c r="K1599" s="50">
        <f t="shared" si="94"/>
        <v>7</v>
      </c>
    </row>
    <row r="1600" spans="1:11" x14ac:dyDescent="0.3">
      <c r="A1600" s="10">
        <v>43669</v>
      </c>
      <c r="B1600" s="11" t="s">
        <v>851</v>
      </c>
      <c r="C1600" s="11" t="s">
        <v>852</v>
      </c>
      <c r="E1600" s="12">
        <v>1</v>
      </c>
      <c r="F1600" s="11" t="s">
        <v>388</v>
      </c>
      <c r="G1600" s="15">
        <v>33</v>
      </c>
      <c r="H1600" s="15">
        <v>80</v>
      </c>
      <c r="I1600" s="15">
        <f t="shared" si="95"/>
        <v>113</v>
      </c>
      <c r="J1600" s="12">
        <f t="shared" si="96"/>
        <v>1</v>
      </c>
      <c r="K1600" s="50">
        <f t="shared" si="94"/>
        <v>7</v>
      </c>
    </row>
    <row r="1601" spans="1:11" x14ac:dyDescent="0.3">
      <c r="A1601" s="10">
        <v>43669</v>
      </c>
      <c r="B1601" s="11" t="s">
        <v>263</v>
      </c>
      <c r="C1601" s="11" t="s">
        <v>455</v>
      </c>
      <c r="D1601" s="11">
        <v>76673</v>
      </c>
      <c r="E1601" s="12">
        <v>1</v>
      </c>
      <c r="F1601" s="53" t="str">
        <f>IF(ISBLANK($D1601),"",VLOOKUP($D1601,'Boarding Packages'!$A:$H,4,FALSE))</f>
        <v>In/Out Suite Prem</v>
      </c>
      <c r="G1601" s="54">
        <f>IF(ISBLANK($D1601),0,E1601*VLOOKUP($D1601,'Boarding Packages'!$A:$H,8,FALSE))</f>
        <v>74</v>
      </c>
      <c r="H1601" s="15">
        <v>0</v>
      </c>
      <c r="I1601" s="15">
        <f>IF(ISBLANK(B1601),"",SUM(G1601:H1601))</f>
        <v>74</v>
      </c>
      <c r="J1601" s="12">
        <f>IF(ISBLANK(B1601),"",E1601*(IF(LEFT(RIGHT(F1601,2),1)="2",2,IF(LEFT(RIGHT(F1601,2),1)="3",3,IF(LEFT(RIGHT(F1601,2),1)="4",4,1)))))</f>
        <v>1</v>
      </c>
      <c r="K1601" s="50">
        <f t="shared" si="94"/>
        <v>7</v>
      </c>
    </row>
    <row r="1602" spans="1:11" x14ac:dyDescent="0.3">
      <c r="A1602" s="55">
        <v>43669</v>
      </c>
      <c r="B1602" s="56" t="s">
        <v>263</v>
      </c>
      <c r="C1602" s="56" t="s">
        <v>455</v>
      </c>
      <c r="D1602" s="56">
        <v>76660</v>
      </c>
      <c r="E1602" s="57">
        <v>6</v>
      </c>
      <c r="F1602" s="61" t="str">
        <f>IF(ISBLANK($D1602),"",VLOOKUP($D1602,'Boarding Packages'!$A:$H,4,FALSE))</f>
        <v>In/Out Suite Prem</v>
      </c>
      <c r="G1602" s="62">
        <f>IF(ISBLANK($D1602),0,E1602*VLOOKUP($D1602,'Boarding Packages'!$A:$H,8,FALSE))</f>
        <v>444</v>
      </c>
      <c r="H1602" s="59">
        <v>0</v>
      </c>
      <c r="I1602" s="59">
        <f>IF(ISBLANK(B1602),"",SUM(G1602:H1602))</f>
        <v>444</v>
      </c>
      <c r="J1602" s="57">
        <f>IF(ISBLANK(B1602),"",E1602*(IF(LEFT(RIGHT(F1602,2),1)="2",2,IF(LEFT(RIGHT(F1602,2),1)="3",3,IF(LEFT(RIGHT(F1602,2),1)="4",4,1)))))</f>
        <v>6</v>
      </c>
      <c r="K1602" s="50">
        <f t="shared" si="94"/>
        <v>7</v>
      </c>
    </row>
    <row r="1603" spans="1:11" x14ac:dyDescent="0.3">
      <c r="A1603" s="10">
        <v>43670</v>
      </c>
      <c r="B1603" s="11" t="s">
        <v>541</v>
      </c>
      <c r="C1603" s="11" t="s">
        <v>542</v>
      </c>
      <c r="E1603" s="12">
        <v>3</v>
      </c>
      <c r="F1603" s="11" t="s">
        <v>388</v>
      </c>
      <c r="G1603" s="15">
        <v>99</v>
      </c>
      <c r="H1603" s="15">
        <v>9</v>
      </c>
      <c r="I1603" s="15">
        <f t="shared" si="95"/>
        <v>108</v>
      </c>
      <c r="J1603" s="12">
        <f t="shared" si="96"/>
        <v>3</v>
      </c>
      <c r="K1603" s="50">
        <f t="shared" ref="K1603:K1666" si="97">IF(A1603= "",0,MONTH(A1603))</f>
        <v>7</v>
      </c>
    </row>
    <row r="1604" spans="1:11" x14ac:dyDescent="0.3">
      <c r="A1604" s="10">
        <v>43670</v>
      </c>
      <c r="B1604" s="11" t="s">
        <v>1677</v>
      </c>
      <c r="C1604" s="11" t="s">
        <v>870</v>
      </c>
      <c r="E1604" s="12">
        <v>8</v>
      </c>
      <c r="F1604" s="11" t="s">
        <v>388</v>
      </c>
      <c r="G1604" s="15">
        <v>264</v>
      </c>
      <c r="H1604" s="15">
        <v>120</v>
      </c>
      <c r="I1604" s="15">
        <f t="shared" si="95"/>
        <v>384</v>
      </c>
      <c r="J1604" s="12">
        <f t="shared" si="96"/>
        <v>8</v>
      </c>
      <c r="K1604" s="50">
        <f t="shared" si="97"/>
        <v>7</v>
      </c>
    </row>
    <row r="1605" spans="1:11" x14ac:dyDescent="0.3">
      <c r="A1605" s="10">
        <v>43670</v>
      </c>
      <c r="B1605" s="11" t="s">
        <v>1097</v>
      </c>
      <c r="C1605" s="11" t="s">
        <v>1098</v>
      </c>
      <c r="E1605" s="12">
        <v>3</v>
      </c>
      <c r="F1605" s="11" t="s">
        <v>410</v>
      </c>
      <c r="G1605" s="15">
        <v>189</v>
      </c>
      <c r="H1605" s="15">
        <v>40</v>
      </c>
      <c r="I1605" s="15">
        <f t="shared" si="95"/>
        <v>229</v>
      </c>
      <c r="J1605" s="12">
        <f t="shared" si="96"/>
        <v>6</v>
      </c>
      <c r="K1605" s="50">
        <f t="shared" si="97"/>
        <v>7</v>
      </c>
    </row>
    <row r="1606" spans="1:11" x14ac:dyDescent="0.3">
      <c r="A1606" s="10">
        <v>43670</v>
      </c>
      <c r="B1606" s="11" t="s">
        <v>1305</v>
      </c>
      <c r="C1606" s="11" t="s">
        <v>1306</v>
      </c>
      <c r="E1606" s="12">
        <v>2</v>
      </c>
      <c r="F1606" s="11" t="s">
        <v>1569</v>
      </c>
      <c r="G1606" s="15">
        <v>66</v>
      </c>
      <c r="H1606" s="15">
        <v>60</v>
      </c>
      <c r="I1606" s="15">
        <f t="shared" si="95"/>
        <v>126</v>
      </c>
      <c r="J1606" s="12">
        <f t="shared" si="96"/>
        <v>2</v>
      </c>
      <c r="K1606" s="50">
        <f t="shared" si="97"/>
        <v>7</v>
      </c>
    </row>
    <row r="1607" spans="1:11" x14ac:dyDescent="0.3">
      <c r="A1607" s="10">
        <v>43670</v>
      </c>
      <c r="B1607" s="11" t="s">
        <v>1966</v>
      </c>
      <c r="C1607" s="11" t="s">
        <v>1967</v>
      </c>
      <c r="E1607" s="12">
        <v>1</v>
      </c>
      <c r="F1607" s="11" t="s">
        <v>388</v>
      </c>
      <c r="G1607" s="15">
        <v>33</v>
      </c>
      <c r="H1607" s="15">
        <v>40</v>
      </c>
      <c r="I1607" s="15">
        <f t="shared" si="95"/>
        <v>73</v>
      </c>
      <c r="J1607" s="12">
        <f t="shared" si="96"/>
        <v>1</v>
      </c>
      <c r="K1607" s="50">
        <f t="shared" si="97"/>
        <v>7</v>
      </c>
    </row>
    <row r="1608" spans="1:11" x14ac:dyDescent="0.3">
      <c r="A1608" s="10">
        <v>43670</v>
      </c>
      <c r="B1608" s="11" t="s">
        <v>1289</v>
      </c>
      <c r="C1608" s="11" t="s">
        <v>1178</v>
      </c>
      <c r="E1608" s="12">
        <v>3</v>
      </c>
      <c r="F1608" s="11" t="s">
        <v>393</v>
      </c>
      <c r="G1608" s="15">
        <v>126</v>
      </c>
      <c r="I1608" s="15">
        <f t="shared" si="95"/>
        <v>126</v>
      </c>
      <c r="J1608" s="12">
        <f t="shared" si="96"/>
        <v>3</v>
      </c>
      <c r="K1608" s="50">
        <f t="shared" si="97"/>
        <v>7</v>
      </c>
    </row>
    <row r="1609" spans="1:11" x14ac:dyDescent="0.3">
      <c r="A1609" s="55">
        <v>43670</v>
      </c>
      <c r="B1609" s="56" t="s">
        <v>283</v>
      </c>
      <c r="C1609" s="56" t="s">
        <v>403</v>
      </c>
      <c r="D1609" s="56"/>
      <c r="E1609" s="57">
        <v>3</v>
      </c>
      <c r="F1609" s="56" t="s">
        <v>388</v>
      </c>
      <c r="G1609" s="59">
        <v>99</v>
      </c>
      <c r="H1609" s="59">
        <v>92</v>
      </c>
      <c r="I1609" s="59">
        <f t="shared" si="95"/>
        <v>191</v>
      </c>
      <c r="J1609" s="57">
        <f t="shared" si="96"/>
        <v>3</v>
      </c>
      <c r="K1609" s="50">
        <f t="shared" si="97"/>
        <v>7</v>
      </c>
    </row>
    <row r="1610" spans="1:11" x14ac:dyDescent="0.3">
      <c r="A1610" s="10">
        <v>43671</v>
      </c>
      <c r="B1610" s="11" t="s">
        <v>54</v>
      </c>
      <c r="C1610" s="11" t="s">
        <v>650</v>
      </c>
      <c r="D1610" s="11">
        <v>68226</v>
      </c>
      <c r="E1610" s="12">
        <v>5</v>
      </c>
      <c r="F1610" s="53" t="str">
        <f>IF(ISBLANK($D1610),"",VLOOKUP($D1610,'Boarding Packages'!$A:$H,4,FALSE))</f>
        <v>Std Suite Prem</v>
      </c>
      <c r="G1610" s="54">
        <f>IF(ISBLANK($D1610),0,E1610*VLOOKUP($D1610,'Boarding Packages'!$A:$H,8,FALSE))</f>
        <v>240</v>
      </c>
      <c r="H1610" s="15">
        <v>0</v>
      </c>
      <c r="I1610" s="15">
        <f>IF(ISBLANK(B1610),"",SUM(G1610:H1610))</f>
        <v>240</v>
      </c>
      <c r="J1610" s="12">
        <f>IF(ISBLANK(B1610),"",E1610*(IF(LEFT(RIGHT(F1610,2),1)="2",2,IF(LEFT(RIGHT(F1610,2),1)="3",3,IF(LEFT(RIGHT(F1610,2),1)="4",4,1)))))</f>
        <v>5</v>
      </c>
      <c r="K1610" s="50">
        <f t="shared" si="97"/>
        <v>7</v>
      </c>
    </row>
    <row r="1611" spans="1:11" x14ac:dyDescent="0.3">
      <c r="A1611" s="10">
        <v>43671</v>
      </c>
      <c r="B1611" s="11" t="s">
        <v>54</v>
      </c>
      <c r="C1611" s="11" t="s">
        <v>650</v>
      </c>
      <c r="D1611" s="11">
        <v>80549</v>
      </c>
      <c r="E1611" s="12">
        <v>10</v>
      </c>
      <c r="F1611" s="53" t="str">
        <f>IF(ISBLANK($D1611),"",VLOOKUP($D1611,'Boarding Packages'!$A:$H,4,FALSE))</f>
        <v>Std Suite Prem</v>
      </c>
      <c r="G1611" s="54">
        <f>IF(ISBLANK($D1611),0,E1611*VLOOKUP($D1611,'Boarding Packages'!$A:$H,8,FALSE))</f>
        <v>510</v>
      </c>
      <c r="H1611" s="15">
        <v>0</v>
      </c>
      <c r="I1611" s="15">
        <f>IF(ISBLANK(B1611),"",SUM(G1611:H1611))</f>
        <v>510</v>
      </c>
      <c r="J1611" s="12">
        <f>IF(ISBLANK(B1611),"",E1611*(IF(LEFT(RIGHT(F1611,2),1)="2",2,IF(LEFT(RIGHT(F1611,2),1)="3",3,IF(LEFT(RIGHT(F1611,2),1)="4",4,1)))))</f>
        <v>10</v>
      </c>
      <c r="K1611" s="50">
        <f t="shared" si="97"/>
        <v>7</v>
      </c>
    </row>
    <row r="1612" spans="1:11" x14ac:dyDescent="0.3">
      <c r="A1612" s="10">
        <v>43671</v>
      </c>
      <c r="B1612" s="11" t="s">
        <v>1317</v>
      </c>
      <c r="C1612" s="11" t="s">
        <v>633</v>
      </c>
      <c r="E1612" s="12">
        <v>2</v>
      </c>
      <c r="F1612" s="11" t="s">
        <v>388</v>
      </c>
      <c r="G1612" s="15">
        <v>66</v>
      </c>
      <c r="H1612" s="15">
        <v>40</v>
      </c>
      <c r="I1612" s="15">
        <f t="shared" si="95"/>
        <v>106</v>
      </c>
      <c r="J1612" s="12">
        <f t="shared" si="96"/>
        <v>2</v>
      </c>
      <c r="K1612" s="50">
        <f t="shared" si="97"/>
        <v>7</v>
      </c>
    </row>
    <row r="1613" spans="1:11" x14ac:dyDescent="0.3">
      <c r="A1613" s="10">
        <v>43671</v>
      </c>
      <c r="B1613" s="11" t="s">
        <v>1064</v>
      </c>
      <c r="C1613" s="11" t="s">
        <v>592</v>
      </c>
      <c r="E1613" s="12">
        <v>3</v>
      </c>
      <c r="F1613" s="11" t="s">
        <v>388</v>
      </c>
      <c r="G1613" s="15">
        <v>99</v>
      </c>
      <c r="H1613" s="15">
        <v>60</v>
      </c>
      <c r="I1613" s="15">
        <f t="shared" si="95"/>
        <v>159</v>
      </c>
      <c r="J1613" s="12">
        <f t="shared" si="96"/>
        <v>3</v>
      </c>
      <c r="K1613" s="50">
        <f t="shared" si="97"/>
        <v>7</v>
      </c>
    </row>
    <row r="1614" spans="1:11" x14ac:dyDescent="0.3">
      <c r="A1614" s="55">
        <v>43671</v>
      </c>
      <c r="B1614" s="56" t="s">
        <v>411</v>
      </c>
      <c r="C1614" s="56" t="s">
        <v>1690</v>
      </c>
      <c r="D1614" s="56"/>
      <c r="E1614" s="57">
        <v>1</v>
      </c>
      <c r="F1614" s="56" t="s">
        <v>388</v>
      </c>
      <c r="G1614" s="59">
        <v>33</v>
      </c>
      <c r="H1614" s="59">
        <v>20</v>
      </c>
      <c r="I1614" s="59">
        <f t="shared" si="95"/>
        <v>53</v>
      </c>
      <c r="J1614" s="57">
        <f t="shared" si="96"/>
        <v>1</v>
      </c>
      <c r="K1614" s="50">
        <f t="shared" si="97"/>
        <v>7</v>
      </c>
    </row>
    <row r="1615" spans="1:11" x14ac:dyDescent="0.3">
      <c r="A1615" s="10">
        <v>43672</v>
      </c>
      <c r="B1615" s="11" t="s">
        <v>621</v>
      </c>
      <c r="C1615" s="11" t="s">
        <v>622</v>
      </c>
      <c r="E1615" s="12">
        <v>4</v>
      </c>
      <c r="F1615" s="11" t="s">
        <v>388</v>
      </c>
      <c r="G1615" s="15">
        <v>132</v>
      </c>
      <c r="H1615" s="15">
        <v>80</v>
      </c>
      <c r="I1615" s="15">
        <f t="shared" si="95"/>
        <v>212</v>
      </c>
      <c r="J1615" s="12">
        <f t="shared" si="96"/>
        <v>4</v>
      </c>
      <c r="K1615" s="50">
        <f t="shared" si="97"/>
        <v>7</v>
      </c>
    </row>
    <row r="1616" spans="1:11" x14ac:dyDescent="0.3">
      <c r="A1616" s="10">
        <v>43672</v>
      </c>
      <c r="B1616" s="11" t="s">
        <v>1977</v>
      </c>
      <c r="C1616" s="11" t="s">
        <v>1978</v>
      </c>
      <c r="D1616" s="11">
        <v>57608</v>
      </c>
      <c r="E1616" s="12">
        <v>4</v>
      </c>
      <c r="F1616" s="53" t="str">
        <f>IF(ISBLANK($D1616),"",VLOOKUP($D1616,'Boarding Packages'!$A:$H,4,FALSE))</f>
        <v>Std Suite Prem</v>
      </c>
      <c r="G1616" s="54">
        <f>IF(ISBLANK($D1616),0,E1616*VLOOKUP($D1616,'Boarding Packages'!$A:$H,8,FALSE))</f>
        <v>192</v>
      </c>
      <c r="H1616" s="15">
        <v>0</v>
      </c>
      <c r="I1616" s="15">
        <f>IF(ISBLANK(B1616),"",SUM(G1616:H1616))</f>
        <v>192</v>
      </c>
      <c r="J1616" s="12">
        <f>IF(ISBLANK(B1616),"",E1616*(IF(LEFT(RIGHT(F1616,2),1)="2",2,IF(LEFT(RIGHT(F1616,2),1)="3",3,IF(LEFT(RIGHT(F1616,2),1)="4",4,1)))))</f>
        <v>4</v>
      </c>
      <c r="K1616" s="50">
        <f t="shared" si="97"/>
        <v>7</v>
      </c>
    </row>
    <row r="1617" spans="1:11" x14ac:dyDescent="0.3">
      <c r="A1617" s="10">
        <v>43672</v>
      </c>
      <c r="B1617" s="11" t="s">
        <v>1980</v>
      </c>
      <c r="C1617" s="11" t="s">
        <v>618</v>
      </c>
      <c r="E1617" s="12">
        <v>1</v>
      </c>
      <c r="F1617" s="11" t="s">
        <v>388</v>
      </c>
      <c r="G1617" s="15">
        <v>33</v>
      </c>
      <c r="H1617" s="15">
        <v>40</v>
      </c>
      <c r="I1617" s="15">
        <f t="shared" si="95"/>
        <v>73</v>
      </c>
      <c r="J1617" s="12">
        <f t="shared" si="96"/>
        <v>1</v>
      </c>
      <c r="K1617" s="50">
        <f t="shared" si="97"/>
        <v>7</v>
      </c>
    </row>
    <row r="1618" spans="1:11" x14ac:dyDescent="0.3">
      <c r="A1618" s="10">
        <v>43672</v>
      </c>
      <c r="B1618" s="11" t="s">
        <v>568</v>
      </c>
      <c r="C1618" s="11" t="s">
        <v>569</v>
      </c>
      <c r="E1618" s="12">
        <v>1</v>
      </c>
      <c r="F1618" s="11" t="s">
        <v>388</v>
      </c>
      <c r="G1618" s="15">
        <v>33</v>
      </c>
      <c r="H1618" s="15">
        <v>40</v>
      </c>
      <c r="I1618" s="15">
        <f t="shared" si="95"/>
        <v>73</v>
      </c>
      <c r="J1618" s="12">
        <f t="shared" si="96"/>
        <v>1</v>
      </c>
      <c r="K1618" s="50">
        <f t="shared" si="97"/>
        <v>7</v>
      </c>
    </row>
    <row r="1619" spans="1:11" x14ac:dyDescent="0.3">
      <c r="A1619" s="10">
        <v>43672</v>
      </c>
      <c r="B1619" s="11" t="s">
        <v>272</v>
      </c>
      <c r="C1619" s="11" t="s">
        <v>438</v>
      </c>
      <c r="D1619" s="11">
        <v>80428</v>
      </c>
      <c r="E1619" s="12">
        <v>1</v>
      </c>
      <c r="F1619" s="53" t="str">
        <f>IF(ISBLANK($D1619),"",VLOOKUP($D1619,'Boarding Packages'!$A:$H,4,FALSE))</f>
        <v>Std Suite Prem</v>
      </c>
      <c r="G1619" s="54">
        <f>IF(ISBLANK($D1619),0,E1619*VLOOKUP($D1619,'Boarding Packages'!$A:$H,8,FALSE))</f>
        <v>51</v>
      </c>
      <c r="H1619" s="15">
        <v>0</v>
      </c>
      <c r="I1619" s="15">
        <f>IF(ISBLANK(B1619),"",SUM(G1619:H1619))</f>
        <v>51</v>
      </c>
      <c r="J1619" s="12">
        <f>IF(ISBLANK(B1619),"",E1619*(IF(LEFT(RIGHT(F1619,2),1)="2",2,IF(LEFT(RIGHT(F1619,2),1)="3",3,IF(LEFT(RIGHT(F1619,2),1)="4",4,1)))))</f>
        <v>1</v>
      </c>
      <c r="K1619" s="50">
        <f t="shared" si="97"/>
        <v>7</v>
      </c>
    </row>
    <row r="1620" spans="1:11" x14ac:dyDescent="0.3">
      <c r="A1620" s="55">
        <v>43672</v>
      </c>
      <c r="B1620" s="56" t="s">
        <v>164</v>
      </c>
      <c r="C1620" s="56" t="s">
        <v>802</v>
      </c>
      <c r="D1620" s="56">
        <v>77907</v>
      </c>
      <c r="E1620" s="57">
        <v>2</v>
      </c>
      <c r="F1620" s="61" t="str">
        <f>IF(ISBLANK($D1620),"",VLOOKUP($D1620,'Boarding Packages'!$A:$H,4,FALSE))</f>
        <v>Std Suite Prem</v>
      </c>
      <c r="G1620" s="62">
        <f>IF(ISBLANK($D1620),0,E1620*VLOOKUP($D1620,'Boarding Packages'!$A:$H,8,FALSE))</f>
        <v>102</v>
      </c>
      <c r="H1620" s="59">
        <v>0</v>
      </c>
      <c r="I1620" s="59">
        <f>IF(ISBLANK(B1620),"",SUM(G1620:H1620))</f>
        <v>102</v>
      </c>
      <c r="J1620" s="57">
        <f>IF(ISBLANK(B1620),"",E1620*(IF(LEFT(RIGHT(F1620,2),1)="2",2,IF(LEFT(RIGHT(F1620,2),1)="3",3,IF(LEFT(RIGHT(F1620,2),1)="4",4,1)))))</f>
        <v>2</v>
      </c>
      <c r="K1620" s="50">
        <f t="shared" si="97"/>
        <v>7</v>
      </c>
    </row>
    <row r="1621" spans="1:11" x14ac:dyDescent="0.3">
      <c r="A1621" s="10">
        <v>43673</v>
      </c>
      <c r="B1621" s="11" t="s">
        <v>1506</v>
      </c>
      <c r="C1621" s="11" t="s">
        <v>1590</v>
      </c>
      <c r="E1621" s="12">
        <v>4</v>
      </c>
      <c r="F1621" s="11" t="s">
        <v>388</v>
      </c>
      <c r="G1621" s="15">
        <v>132</v>
      </c>
      <c r="H1621" s="15">
        <v>120</v>
      </c>
      <c r="I1621" s="15">
        <f t="shared" si="95"/>
        <v>252</v>
      </c>
      <c r="J1621" s="12">
        <f t="shared" si="96"/>
        <v>4</v>
      </c>
      <c r="K1621" s="50">
        <f t="shared" si="97"/>
        <v>7</v>
      </c>
    </row>
    <row r="1622" spans="1:11" x14ac:dyDescent="0.3">
      <c r="A1622" s="10">
        <v>43673</v>
      </c>
      <c r="B1622" s="11" t="s">
        <v>1102</v>
      </c>
      <c r="C1622" s="11" t="s">
        <v>1898</v>
      </c>
      <c r="E1622" s="12">
        <v>2</v>
      </c>
      <c r="F1622" s="11" t="s">
        <v>388</v>
      </c>
      <c r="G1622" s="15">
        <v>66</v>
      </c>
      <c r="H1622" s="15">
        <v>20</v>
      </c>
      <c r="I1622" s="15">
        <f t="shared" si="95"/>
        <v>86</v>
      </c>
      <c r="J1622" s="12">
        <f t="shared" si="96"/>
        <v>2</v>
      </c>
      <c r="K1622" s="50">
        <f t="shared" si="97"/>
        <v>7</v>
      </c>
    </row>
    <row r="1623" spans="1:11" x14ac:dyDescent="0.3">
      <c r="A1623" s="10">
        <v>43673</v>
      </c>
      <c r="B1623" s="11" t="s">
        <v>184</v>
      </c>
      <c r="C1623" s="11" t="s">
        <v>1565</v>
      </c>
      <c r="E1623" s="12">
        <v>1</v>
      </c>
      <c r="F1623" s="11" t="s">
        <v>407</v>
      </c>
      <c r="G1623" s="15">
        <v>72</v>
      </c>
      <c r="H1623" s="15">
        <v>82</v>
      </c>
      <c r="I1623" s="15">
        <f t="shared" si="95"/>
        <v>154</v>
      </c>
      <c r="J1623" s="12">
        <f t="shared" si="96"/>
        <v>2</v>
      </c>
      <c r="K1623" s="50">
        <f t="shared" si="97"/>
        <v>7</v>
      </c>
    </row>
    <row r="1624" spans="1:11" x14ac:dyDescent="0.3">
      <c r="A1624" s="10">
        <v>43673</v>
      </c>
      <c r="B1624" s="11" t="s">
        <v>528</v>
      </c>
      <c r="C1624" s="11" t="s">
        <v>529</v>
      </c>
      <c r="E1624" s="12">
        <v>2</v>
      </c>
      <c r="F1624" s="11" t="s">
        <v>407</v>
      </c>
      <c r="G1624" s="15">
        <v>72</v>
      </c>
      <c r="H1624" s="15">
        <v>80</v>
      </c>
      <c r="I1624" s="15">
        <f t="shared" si="95"/>
        <v>152</v>
      </c>
      <c r="J1624" s="12">
        <f t="shared" si="96"/>
        <v>4</v>
      </c>
      <c r="K1624" s="50">
        <f t="shared" si="97"/>
        <v>7</v>
      </c>
    </row>
    <row r="1625" spans="1:11" x14ac:dyDescent="0.3">
      <c r="A1625" s="10">
        <v>43673</v>
      </c>
      <c r="B1625" s="11" t="s">
        <v>1758</v>
      </c>
      <c r="C1625" s="11" t="s">
        <v>1759</v>
      </c>
      <c r="E1625" s="12">
        <v>2</v>
      </c>
      <c r="F1625" s="11" t="s">
        <v>1569</v>
      </c>
      <c r="G1625" s="15">
        <v>66</v>
      </c>
      <c r="H1625" s="15">
        <v>68</v>
      </c>
      <c r="I1625" s="15">
        <f t="shared" si="95"/>
        <v>134</v>
      </c>
      <c r="J1625" s="12">
        <f t="shared" si="96"/>
        <v>2</v>
      </c>
      <c r="K1625" s="50">
        <f t="shared" si="97"/>
        <v>7</v>
      </c>
    </row>
    <row r="1626" spans="1:11" x14ac:dyDescent="0.3">
      <c r="A1626" s="10">
        <v>43673</v>
      </c>
      <c r="B1626" s="11" t="s">
        <v>206</v>
      </c>
      <c r="C1626" s="11" t="s">
        <v>424</v>
      </c>
      <c r="D1626" s="11">
        <v>68267</v>
      </c>
      <c r="E1626" s="12">
        <v>1</v>
      </c>
      <c r="F1626" s="53" t="str">
        <f>IF(ISBLANK($D1626),"",VLOOKUP($D1626,'Boarding Packages'!$A:$H,4,FALSE))</f>
        <v>Std Suite Prem</v>
      </c>
      <c r="G1626" s="54">
        <f>IF(ISBLANK($D1626),0,E1626*VLOOKUP($D1626,'Boarding Packages'!$A:$H,8,FALSE))</f>
        <v>48</v>
      </c>
      <c r="H1626" s="15">
        <v>12</v>
      </c>
      <c r="I1626" s="15">
        <f>IF(ISBLANK(B1626),"",SUM(G1626:H1626))</f>
        <v>60</v>
      </c>
      <c r="J1626" s="12">
        <f t="shared" si="96"/>
        <v>1</v>
      </c>
      <c r="K1626" s="50">
        <f t="shared" si="97"/>
        <v>7</v>
      </c>
    </row>
    <row r="1627" spans="1:11" x14ac:dyDescent="0.3">
      <c r="A1627" s="10">
        <v>43673</v>
      </c>
      <c r="B1627" s="11" t="s">
        <v>2024</v>
      </c>
      <c r="C1627" s="11" t="s">
        <v>1571</v>
      </c>
      <c r="D1627" s="11">
        <v>81283</v>
      </c>
      <c r="E1627" s="12">
        <v>7</v>
      </c>
      <c r="F1627" s="53" t="str">
        <f>IF(ISBLANK($D1627),"",VLOOKUP($D1627,'Boarding Packages'!$A:$H,4,FALSE))</f>
        <v>Std Suite Prem</v>
      </c>
      <c r="G1627" s="54">
        <f>IF(ISBLANK($D1627),0,E1627*VLOOKUP($D1627,'Boarding Packages'!$A:$H,8,FALSE))</f>
        <v>371</v>
      </c>
      <c r="H1627" s="15">
        <v>12</v>
      </c>
      <c r="I1627" s="15">
        <f>IF(ISBLANK(B1627),"",SUM(G1627:H1627))</f>
        <v>383</v>
      </c>
      <c r="J1627" s="12">
        <f>IF(ISBLANK(B1627),"",E1627*(IF(LEFT(RIGHT(F1627,2),1)="2",2,IF(LEFT(RIGHT(F1627,2),1)="3",3,IF(LEFT(RIGHT(F1627,2),1)="4",4,1)))))</f>
        <v>7</v>
      </c>
      <c r="K1627" s="50">
        <f t="shared" si="97"/>
        <v>7</v>
      </c>
    </row>
    <row r="1628" spans="1:11" x14ac:dyDescent="0.3">
      <c r="A1628" s="10">
        <v>43673</v>
      </c>
      <c r="B1628" s="11" t="s">
        <v>1095</v>
      </c>
      <c r="C1628" s="11" t="s">
        <v>1981</v>
      </c>
      <c r="E1628" s="12">
        <v>5</v>
      </c>
      <c r="F1628" s="11" t="s">
        <v>388</v>
      </c>
      <c r="G1628" s="15">
        <v>165</v>
      </c>
      <c r="H1628" s="15">
        <v>100</v>
      </c>
      <c r="I1628" s="15">
        <f t="shared" si="95"/>
        <v>265</v>
      </c>
      <c r="J1628" s="12">
        <f t="shared" si="96"/>
        <v>5</v>
      </c>
      <c r="K1628" s="50">
        <f t="shared" si="97"/>
        <v>7</v>
      </c>
    </row>
    <row r="1629" spans="1:11" x14ac:dyDescent="0.3">
      <c r="A1629" s="10">
        <v>43673</v>
      </c>
      <c r="B1629" s="11" t="s">
        <v>1982</v>
      </c>
      <c r="C1629" s="11" t="s">
        <v>1983</v>
      </c>
      <c r="E1629" s="12">
        <v>2</v>
      </c>
      <c r="F1629" s="11" t="s">
        <v>434</v>
      </c>
      <c r="G1629" s="15">
        <v>114</v>
      </c>
      <c r="H1629" s="15">
        <v>60</v>
      </c>
      <c r="I1629" s="15">
        <f t="shared" si="95"/>
        <v>174</v>
      </c>
      <c r="J1629" s="12">
        <f t="shared" si="96"/>
        <v>2</v>
      </c>
      <c r="K1629" s="50">
        <f t="shared" si="97"/>
        <v>7</v>
      </c>
    </row>
    <row r="1630" spans="1:11" x14ac:dyDescent="0.3">
      <c r="A1630" s="10">
        <v>43673</v>
      </c>
      <c r="B1630" s="11" t="s">
        <v>397</v>
      </c>
      <c r="C1630" s="11" t="s">
        <v>398</v>
      </c>
      <c r="D1630" s="11">
        <v>76145</v>
      </c>
      <c r="E1630" s="12">
        <v>5</v>
      </c>
      <c r="F1630" s="53" t="str">
        <f>IF(ISBLANK($D1630),"",VLOOKUP($D1630,'Boarding Packages'!$A:$H,4,FALSE))</f>
        <v>XL Suite Prem</v>
      </c>
      <c r="G1630" s="54">
        <f>IF(ISBLANK($D1630),0,E1630*VLOOKUP($D1630,'Boarding Packages'!$A:$H,8,FALSE))</f>
        <v>295</v>
      </c>
      <c r="H1630" s="15">
        <v>0</v>
      </c>
      <c r="I1630" s="15">
        <f>IF(ISBLANK(B1630),"",SUM(G1630:H1630))</f>
        <v>295</v>
      </c>
      <c r="J1630" s="12">
        <f t="shared" si="96"/>
        <v>5</v>
      </c>
      <c r="K1630" s="50">
        <f t="shared" si="97"/>
        <v>7</v>
      </c>
    </row>
    <row r="1631" spans="1:11" x14ac:dyDescent="0.3">
      <c r="A1631" s="10">
        <v>43673</v>
      </c>
      <c r="B1631" s="11" t="s">
        <v>338</v>
      </c>
      <c r="C1631" s="11" t="s">
        <v>900</v>
      </c>
      <c r="D1631" s="11">
        <v>77551</v>
      </c>
      <c r="E1631" s="12">
        <v>7</v>
      </c>
      <c r="F1631" s="53" t="str">
        <f>IF(ISBLANK($D1631),"",VLOOKUP($D1631,'Boarding Packages'!$A:$H,4,FALSE))</f>
        <v>Std Suite Prem</v>
      </c>
      <c r="G1631" s="54">
        <f>IF(ISBLANK($D1631),0,E1631*VLOOKUP($D1631,'Boarding Packages'!$A:$H,8,FALSE))</f>
        <v>357</v>
      </c>
      <c r="H1631" s="15">
        <v>0</v>
      </c>
      <c r="I1631" s="15">
        <f>IF(ISBLANK(B1631),"",SUM(G1631:H1631))</f>
        <v>357</v>
      </c>
      <c r="J1631" s="12">
        <f>IF(ISBLANK(B1631),"",E1631*(IF(LEFT(RIGHT(F1631,2),1)="2",2,IF(LEFT(RIGHT(F1631,2),1)="3",3,IF(LEFT(RIGHT(F1631,2),1)="4",4,1)))))</f>
        <v>7</v>
      </c>
      <c r="K1631" s="50">
        <f t="shared" si="97"/>
        <v>7</v>
      </c>
    </row>
    <row r="1632" spans="1:11" x14ac:dyDescent="0.3">
      <c r="A1632" s="10">
        <v>43673</v>
      </c>
      <c r="B1632" s="11" t="s">
        <v>1944</v>
      </c>
      <c r="C1632" s="11" t="s">
        <v>1090</v>
      </c>
      <c r="E1632" s="12">
        <v>1</v>
      </c>
      <c r="F1632" s="11" t="s">
        <v>388</v>
      </c>
      <c r="G1632" s="15">
        <v>33</v>
      </c>
      <c r="H1632" s="15">
        <v>40</v>
      </c>
      <c r="I1632" s="15">
        <f t="shared" si="95"/>
        <v>73</v>
      </c>
      <c r="J1632" s="12">
        <f t="shared" si="96"/>
        <v>1</v>
      </c>
      <c r="K1632" s="50">
        <f t="shared" si="97"/>
        <v>7</v>
      </c>
    </row>
    <row r="1633" spans="1:11" x14ac:dyDescent="0.3">
      <c r="A1633" s="10">
        <v>43673</v>
      </c>
      <c r="B1633" s="11" t="s">
        <v>1305</v>
      </c>
      <c r="C1633" s="11" t="s">
        <v>1306</v>
      </c>
      <c r="E1633" s="12">
        <v>1</v>
      </c>
      <c r="F1633" s="11" t="s">
        <v>1984</v>
      </c>
      <c r="G1633" s="15">
        <v>33</v>
      </c>
      <c r="H1633" s="15">
        <v>40</v>
      </c>
      <c r="I1633" s="15">
        <f t="shared" si="95"/>
        <v>73</v>
      </c>
      <c r="J1633" s="12">
        <f t="shared" si="96"/>
        <v>1</v>
      </c>
      <c r="K1633" s="50">
        <f t="shared" si="97"/>
        <v>7</v>
      </c>
    </row>
    <row r="1634" spans="1:11" x14ac:dyDescent="0.3">
      <c r="A1634" s="10">
        <v>43673</v>
      </c>
      <c r="B1634" s="11" t="s">
        <v>1540</v>
      </c>
      <c r="C1634" s="11" t="s">
        <v>1541</v>
      </c>
      <c r="E1634" s="12">
        <v>5</v>
      </c>
      <c r="F1634" s="11" t="s">
        <v>388</v>
      </c>
      <c r="G1634" s="15">
        <v>165</v>
      </c>
      <c r="H1634" s="15">
        <v>100</v>
      </c>
      <c r="I1634" s="15">
        <f t="shared" si="95"/>
        <v>265</v>
      </c>
      <c r="J1634" s="12">
        <f t="shared" si="96"/>
        <v>5</v>
      </c>
      <c r="K1634" s="50">
        <f t="shared" si="97"/>
        <v>7</v>
      </c>
    </row>
    <row r="1635" spans="1:11" x14ac:dyDescent="0.3">
      <c r="A1635" s="10">
        <v>43673</v>
      </c>
      <c r="B1635" s="11" t="s">
        <v>1669</v>
      </c>
      <c r="C1635" s="11" t="s">
        <v>1670</v>
      </c>
      <c r="E1635" s="12">
        <v>8</v>
      </c>
      <c r="F1635" s="11" t="s">
        <v>410</v>
      </c>
      <c r="G1635" s="15">
        <v>504</v>
      </c>
      <c r="H1635" s="15">
        <v>344</v>
      </c>
      <c r="I1635" s="15">
        <f t="shared" si="95"/>
        <v>848</v>
      </c>
      <c r="J1635" s="12">
        <f t="shared" si="96"/>
        <v>16</v>
      </c>
      <c r="K1635" s="50">
        <f t="shared" si="97"/>
        <v>7</v>
      </c>
    </row>
    <row r="1636" spans="1:11" x14ac:dyDescent="0.3">
      <c r="A1636" s="10">
        <v>43673</v>
      </c>
      <c r="B1636" s="11" t="s">
        <v>158</v>
      </c>
      <c r="C1636" s="11" t="s">
        <v>527</v>
      </c>
      <c r="D1636" s="11">
        <v>80270</v>
      </c>
      <c r="E1636" s="12">
        <v>1</v>
      </c>
      <c r="F1636" s="53" t="str">
        <f>IF(ISBLANK($D1636),"",VLOOKUP($D1636,'Boarding Packages'!$A:$H,4,FALSE))</f>
        <v>Std Suite Prem</v>
      </c>
      <c r="G1636" s="54">
        <f>IF(ISBLANK($D1636),0,E1636*VLOOKUP($D1636,'Boarding Packages'!$A:$H,8,FALSE))</f>
        <v>51</v>
      </c>
      <c r="H1636" s="15">
        <v>0</v>
      </c>
      <c r="I1636" s="15">
        <f>IF(ISBLANK(B1636),"",SUM(G1636:H1636))</f>
        <v>51</v>
      </c>
      <c r="J1636" s="12">
        <f t="shared" si="96"/>
        <v>1</v>
      </c>
      <c r="K1636" s="50">
        <f t="shared" si="97"/>
        <v>7</v>
      </c>
    </row>
    <row r="1637" spans="1:11" x14ac:dyDescent="0.3">
      <c r="A1637" s="10">
        <v>43673</v>
      </c>
      <c r="B1637" s="11" t="s">
        <v>1201</v>
      </c>
      <c r="C1637" s="11" t="s">
        <v>1985</v>
      </c>
      <c r="E1637" s="12">
        <v>2</v>
      </c>
      <c r="F1637" s="11" t="s">
        <v>388</v>
      </c>
      <c r="G1637" s="15">
        <v>66</v>
      </c>
      <c r="H1637" s="15">
        <v>48</v>
      </c>
      <c r="I1637" s="15">
        <f t="shared" si="95"/>
        <v>114</v>
      </c>
      <c r="J1637" s="12">
        <f t="shared" si="96"/>
        <v>2</v>
      </c>
      <c r="K1637" s="50">
        <f t="shared" si="97"/>
        <v>7</v>
      </c>
    </row>
    <row r="1638" spans="1:11" x14ac:dyDescent="0.3">
      <c r="A1638" s="10">
        <v>43673</v>
      </c>
      <c r="B1638" s="11" t="s">
        <v>605</v>
      </c>
      <c r="C1638" s="11" t="s">
        <v>606</v>
      </c>
      <c r="E1638" s="12">
        <v>1</v>
      </c>
      <c r="F1638" s="11" t="s">
        <v>434</v>
      </c>
      <c r="G1638" s="15">
        <v>57</v>
      </c>
      <c r="I1638" s="15">
        <f t="shared" si="95"/>
        <v>57</v>
      </c>
      <c r="J1638" s="12">
        <f t="shared" si="96"/>
        <v>1</v>
      </c>
      <c r="K1638" s="50">
        <f t="shared" si="97"/>
        <v>7</v>
      </c>
    </row>
    <row r="1639" spans="1:11" x14ac:dyDescent="0.3">
      <c r="A1639" s="10">
        <v>43673</v>
      </c>
      <c r="B1639" s="11" t="s">
        <v>1986</v>
      </c>
      <c r="C1639" s="11" t="s">
        <v>1606</v>
      </c>
      <c r="E1639" s="12">
        <v>2</v>
      </c>
      <c r="F1639" s="11" t="s">
        <v>434</v>
      </c>
      <c r="G1639" s="15">
        <v>114</v>
      </c>
      <c r="H1639" s="15">
        <v>20</v>
      </c>
      <c r="I1639" s="15">
        <f t="shared" si="95"/>
        <v>134</v>
      </c>
      <c r="J1639" s="12">
        <f t="shared" si="96"/>
        <v>2</v>
      </c>
      <c r="K1639" s="50">
        <f t="shared" si="97"/>
        <v>7</v>
      </c>
    </row>
    <row r="1640" spans="1:11" x14ac:dyDescent="0.3">
      <c r="A1640" s="10">
        <v>43673</v>
      </c>
      <c r="B1640" s="11" t="s">
        <v>1636</v>
      </c>
      <c r="C1640" s="11" t="s">
        <v>665</v>
      </c>
      <c r="E1640" s="12">
        <v>2</v>
      </c>
      <c r="F1640" s="11" t="s">
        <v>388</v>
      </c>
      <c r="G1640" s="15">
        <v>66</v>
      </c>
      <c r="H1640" s="15">
        <v>60</v>
      </c>
      <c r="I1640" s="15">
        <f t="shared" si="95"/>
        <v>126</v>
      </c>
      <c r="J1640" s="12">
        <f t="shared" si="96"/>
        <v>2</v>
      </c>
      <c r="K1640" s="50">
        <f t="shared" si="97"/>
        <v>7</v>
      </c>
    </row>
    <row r="1641" spans="1:11" x14ac:dyDescent="0.3">
      <c r="A1641" s="55">
        <v>43673</v>
      </c>
      <c r="B1641" s="56" t="s">
        <v>904</v>
      </c>
      <c r="C1641" s="56" t="s">
        <v>638</v>
      </c>
      <c r="D1641" s="56"/>
      <c r="E1641" s="57">
        <v>1</v>
      </c>
      <c r="F1641" s="61" t="s">
        <v>393</v>
      </c>
      <c r="G1641" s="62">
        <v>42</v>
      </c>
      <c r="H1641" s="59">
        <v>40</v>
      </c>
      <c r="I1641" s="59">
        <f t="shared" si="95"/>
        <v>82</v>
      </c>
      <c r="J1641" s="57">
        <f t="shared" si="96"/>
        <v>1</v>
      </c>
      <c r="K1641" s="50">
        <f t="shared" si="97"/>
        <v>7</v>
      </c>
    </row>
    <row r="1642" spans="1:11" x14ac:dyDescent="0.3">
      <c r="A1642" s="10">
        <v>43674</v>
      </c>
      <c r="B1642" s="11" t="s">
        <v>140</v>
      </c>
      <c r="C1642" s="11" t="s">
        <v>475</v>
      </c>
      <c r="E1642" s="12">
        <v>1</v>
      </c>
      <c r="F1642" s="11" t="s">
        <v>388</v>
      </c>
      <c r="G1642" s="15">
        <v>33</v>
      </c>
      <c r="H1642" s="15">
        <v>20</v>
      </c>
      <c r="I1642" s="15">
        <f t="shared" si="95"/>
        <v>53</v>
      </c>
      <c r="J1642" s="12">
        <f t="shared" si="96"/>
        <v>1</v>
      </c>
      <c r="K1642" s="50">
        <f t="shared" si="97"/>
        <v>7</v>
      </c>
    </row>
    <row r="1643" spans="1:11" x14ac:dyDescent="0.3">
      <c r="A1643" s="10">
        <v>43674</v>
      </c>
      <c r="B1643" s="11" t="s">
        <v>459</v>
      </c>
      <c r="C1643" s="11" t="s">
        <v>460</v>
      </c>
      <c r="E1643" s="12">
        <v>1</v>
      </c>
      <c r="F1643" s="11" t="s">
        <v>393</v>
      </c>
      <c r="G1643" s="15">
        <v>42</v>
      </c>
      <c r="H1643" s="15">
        <v>20</v>
      </c>
      <c r="I1643" s="15">
        <f t="shared" si="95"/>
        <v>62</v>
      </c>
      <c r="J1643" s="12">
        <f t="shared" si="96"/>
        <v>1</v>
      </c>
      <c r="K1643" s="50">
        <f t="shared" si="97"/>
        <v>7</v>
      </c>
    </row>
    <row r="1644" spans="1:11" x14ac:dyDescent="0.3">
      <c r="A1644" s="10">
        <v>43674</v>
      </c>
      <c r="B1644" s="11" t="s">
        <v>517</v>
      </c>
      <c r="C1644" s="11" t="s">
        <v>518</v>
      </c>
      <c r="D1644" s="11">
        <v>77218</v>
      </c>
      <c r="E1644" s="12">
        <v>1</v>
      </c>
      <c r="F1644" s="53" t="str">
        <f>IF(ISBLANK($D1644),"",VLOOKUP($D1644,'Boarding Packages'!$A:$H,4,FALSE))</f>
        <v>Std Suite Prem</v>
      </c>
      <c r="G1644" s="54">
        <f>IF(ISBLANK($D1644),0,E1644*VLOOKUP($D1644,'Boarding Packages'!$A:$H,8,FALSE))</f>
        <v>53</v>
      </c>
      <c r="H1644" s="15">
        <v>0</v>
      </c>
      <c r="I1644" s="15">
        <f>IF(ISBLANK(B1644),"",SUM(G1644:H1644))</f>
        <v>53</v>
      </c>
      <c r="J1644" s="12">
        <f t="shared" si="96"/>
        <v>1</v>
      </c>
      <c r="K1644" s="50">
        <f t="shared" si="97"/>
        <v>7</v>
      </c>
    </row>
    <row r="1645" spans="1:11" x14ac:dyDescent="0.3">
      <c r="A1645" s="10">
        <v>43674</v>
      </c>
      <c r="B1645" s="11" t="s">
        <v>517</v>
      </c>
      <c r="C1645" s="11" t="s">
        <v>518</v>
      </c>
      <c r="D1645" s="11">
        <v>81480</v>
      </c>
      <c r="E1645" s="12">
        <v>3</v>
      </c>
      <c r="F1645" s="53" t="str">
        <f>IF(ISBLANK($D1645),"",VLOOKUP($D1645,'Boarding Packages'!$A:$H,4,FALSE))</f>
        <v>Std Suite Prem</v>
      </c>
      <c r="G1645" s="54">
        <f>IF(ISBLANK($D1645),0,E1645*VLOOKUP($D1645,'Boarding Packages'!$A:$H,8,FALSE))</f>
        <v>159</v>
      </c>
      <c r="H1645" s="15">
        <v>0</v>
      </c>
      <c r="I1645" s="15">
        <f>IF(ISBLANK(B1645),"",SUM(G1645:H1645))</f>
        <v>159</v>
      </c>
      <c r="J1645" s="12">
        <f>IF(ISBLANK(B1645),"",E1645*(IF(LEFT(RIGHT(F1645,2),1)="2",2,IF(LEFT(RIGHT(F1645,2),1)="3",3,IF(LEFT(RIGHT(F1645,2),1)="4",4,1)))))</f>
        <v>3</v>
      </c>
      <c r="K1645" s="50">
        <f t="shared" si="97"/>
        <v>7</v>
      </c>
    </row>
    <row r="1646" spans="1:11" x14ac:dyDescent="0.3">
      <c r="A1646" s="10">
        <v>43674</v>
      </c>
      <c r="B1646" s="11" t="s">
        <v>220</v>
      </c>
      <c r="C1646" s="11" t="s">
        <v>548</v>
      </c>
      <c r="D1646" s="11">
        <v>81531</v>
      </c>
      <c r="E1646" s="12">
        <v>4</v>
      </c>
      <c r="F1646" s="53" t="str">
        <f>IF(ISBLANK($D1646),"",VLOOKUP($D1646,'Boarding Packages'!$A:$H,4,FALSE))</f>
        <v>XL Suite Prem</v>
      </c>
      <c r="G1646" s="54">
        <f>IF(ISBLANK($D1646),0,E1646*VLOOKUP($D1646,'Boarding Packages'!$A:$H,8,FALSE))</f>
        <v>248</v>
      </c>
      <c r="H1646" s="15">
        <v>0</v>
      </c>
      <c r="I1646" s="15">
        <f>IF(ISBLANK(B1646),"",SUM(G1646:H1646))</f>
        <v>248</v>
      </c>
      <c r="J1646" s="12">
        <f>IF(ISBLANK(B1646),"",E1646*(IF(LEFT(RIGHT(F1646,2),1)="2",2,IF(LEFT(RIGHT(F1646,2),1)="3",3,IF(LEFT(RIGHT(F1646,2),1)="4",4,1)))))</f>
        <v>4</v>
      </c>
      <c r="K1646" s="50">
        <f t="shared" si="97"/>
        <v>7</v>
      </c>
    </row>
    <row r="1647" spans="1:11" x14ac:dyDescent="0.3">
      <c r="A1647" s="10">
        <v>43674</v>
      </c>
      <c r="B1647" s="11" t="s">
        <v>884</v>
      </c>
      <c r="C1647" s="11" t="s">
        <v>448</v>
      </c>
      <c r="E1647" s="12">
        <v>1</v>
      </c>
      <c r="F1647" s="11" t="s">
        <v>388</v>
      </c>
      <c r="G1647" s="15">
        <v>33</v>
      </c>
      <c r="H1647" s="15">
        <v>12</v>
      </c>
      <c r="I1647" s="15">
        <f t="shared" si="95"/>
        <v>45</v>
      </c>
      <c r="J1647" s="12">
        <f t="shared" si="96"/>
        <v>1</v>
      </c>
      <c r="K1647" s="50">
        <f t="shared" si="97"/>
        <v>7</v>
      </c>
    </row>
    <row r="1648" spans="1:11" x14ac:dyDescent="0.3">
      <c r="A1648" s="10">
        <v>43674</v>
      </c>
      <c r="B1648" s="11" t="s">
        <v>1987</v>
      </c>
      <c r="C1648" s="11" t="s">
        <v>1988</v>
      </c>
      <c r="E1648" s="12">
        <v>1</v>
      </c>
      <c r="F1648" s="11" t="s">
        <v>388</v>
      </c>
      <c r="G1648" s="15">
        <v>33</v>
      </c>
      <c r="H1648" s="15">
        <v>32</v>
      </c>
      <c r="I1648" s="15">
        <f t="shared" si="95"/>
        <v>65</v>
      </c>
      <c r="J1648" s="12">
        <f t="shared" si="96"/>
        <v>1</v>
      </c>
      <c r="K1648" s="50">
        <f t="shared" si="97"/>
        <v>7</v>
      </c>
    </row>
    <row r="1649" spans="1:11" x14ac:dyDescent="0.3">
      <c r="A1649" s="10">
        <v>43674</v>
      </c>
      <c r="B1649" s="11" t="s">
        <v>1989</v>
      </c>
      <c r="C1649" s="11" t="s">
        <v>1990</v>
      </c>
      <c r="E1649" s="12">
        <v>2</v>
      </c>
      <c r="F1649" s="11" t="s">
        <v>407</v>
      </c>
      <c r="G1649" s="15">
        <v>72</v>
      </c>
      <c r="I1649" s="15">
        <f t="shared" si="95"/>
        <v>72</v>
      </c>
      <c r="J1649" s="12">
        <f t="shared" si="96"/>
        <v>4</v>
      </c>
      <c r="K1649" s="50">
        <f t="shared" si="97"/>
        <v>7</v>
      </c>
    </row>
    <row r="1650" spans="1:11" x14ac:dyDescent="0.3">
      <c r="A1650" s="10">
        <v>43674</v>
      </c>
      <c r="B1650" s="11" t="s">
        <v>1991</v>
      </c>
      <c r="C1650" s="11" t="s">
        <v>1880</v>
      </c>
      <c r="E1650" s="12">
        <v>1</v>
      </c>
      <c r="F1650" s="11" t="s">
        <v>388</v>
      </c>
      <c r="G1650" s="15">
        <v>33</v>
      </c>
      <c r="H1650" s="15">
        <v>40</v>
      </c>
      <c r="I1650" s="15">
        <f t="shared" ref="I1650:I1712" si="98">IF(ISBLANK(B1650),"",SUM(G1650:H1650))</f>
        <v>73</v>
      </c>
      <c r="J1650" s="12">
        <f t="shared" ref="J1650:J1712" si="99">IF(ISBLANK(B1650),"",E1650*(IF(LEFT(RIGHT(F1650,2),1)="2",2,IF(LEFT(RIGHT(F1650,2),1)="3",3,IF(LEFT(RIGHT(F1650,2),1)="4",4,1)))))</f>
        <v>1</v>
      </c>
      <c r="K1650" s="50">
        <f t="shared" si="97"/>
        <v>7</v>
      </c>
    </row>
    <row r="1651" spans="1:11" x14ac:dyDescent="0.3">
      <c r="A1651" s="10">
        <v>43674</v>
      </c>
      <c r="B1651" s="11" t="s">
        <v>1992</v>
      </c>
      <c r="C1651" s="11" t="s">
        <v>1993</v>
      </c>
      <c r="E1651" s="12">
        <v>1</v>
      </c>
      <c r="F1651" s="11" t="s">
        <v>388</v>
      </c>
      <c r="G1651" s="15">
        <v>33</v>
      </c>
      <c r="H1651" s="15">
        <v>20</v>
      </c>
      <c r="I1651" s="15">
        <f t="shared" si="98"/>
        <v>53</v>
      </c>
      <c r="J1651" s="12">
        <f t="shared" si="99"/>
        <v>1</v>
      </c>
      <c r="K1651" s="50">
        <f t="shared" si="97"/>
        <v>7</v>
      </c>
    </row>
    <row r="1652" spans="1:11" x14ac:dyDescent="0.3">
      <c r="A1652" s="10">
        <v>43674</v>
      </c>
      <c r="B1652" s="11" t="s">
        <v>1140</v>
      </c>
      <c r="C1652" s="11" t="s">
        <v>488</v>
      </c>
      <c r="E1652" s="12">
        <v>1</v>
      </c>
      <c r="F1652" s="11" t="s">
        <v>388</v>
      </c>
      <c r="G1652" s="15">
        <v>33</v>
      </c>
      <c r="H1652" s="15">
        <v>20</v>
      </c>
      <c r="I1652" s="15">
        <f t="shared" si="98"/>
        <v>53</v>
      </c>
      <c r="J1652" s="12">
        <f t="shared" si="99"/>
        <v>1</v>
      </c>
      <c r="K1652" s="50">
        <f t="shared" si="97"/>
        <v>7</v>
      </c>
    </row>
    <row r="1653" spans="1:11" x14ac:dyDescent="0.3">
      <c r="A1653" s="10">
        <v>43674</v>
      </c>
      <c r="B1653" s="11" t="s">
        <v>1995</v>
      </c>
      <c r="C1653" s="11" t="s">
        <v>1996</v>
      </c>
      <c r="E1653" s="12">
        <v>2</v>
      </c>
      <c r="F1653" s="11" t="s">
        <v>393</v>
      </c>
      <c r="G1653" s="15">
        <v>84</v>
      </c>
      <c r="H1653" s="15">
        <v>40</v>
      </c>
      <c r="I1653" s="15">
        <f t="shared" si="98"/>
        <v>124</v>
      </c>
      <c r="J1653" s="12">
        <f t="shared" si="99"/>
        <v>2</v>
      </c>
      <c r="K1653" s="50">
        <f t="shared" si="97"/>
        <v>7</v>
      </c>
    </row>
    <row r="1654" spans="1:11" x14ac:dyDescent="0.3">
      <c r="A1654" s="10">
        <v>43674</v>
      </c>
      <c r="B1654" s="11" t="s">
        <v>1998</v>
      </c>
      <c r="C1654" s="11" t="s">
        <v>1999</v>
      </c>
      <c r="E1654" s="12">
        <v>2</v>
      </c>
      <c r="F1654" s="11" t="s">
        <v>393</v>
      </c>
      <c r="G1654" s="15">
        <v>84</v>
      </c>
      <c r="H1654" s="15">
        <v>60</v>
      </c>
      <c r="I1654" s="15">
        <f t="shared" si="98"/>
        <v>144</v>
      </c>
      <c r="J1654" s="12">
        <f t="shared" si="99"/>
        <v>2</v>
      </c>
      <c r="K1654" s="50">
        <f t="shared" si="97"/>
        <v>7</v>
      </c>
    </row>
    <row r="1655" spans="1:11" x14ac:dyDescent="0.3">
      <c r="A1655" s="10">
        <v>43674</v>
      </c>
      <c r="B1655" s="11" t="s">
        <v>617</v>
      </c>
      <c r="C1655" s="11" t="s">
        <v>618</v>
      </c>
      <c r="E1655" s="12">
        <v>2</v>
      </c>
      <c r="F1655" s="11" t="s">
        <v>388</v>
      </c>
      <c r="G1655" s="15">
        <v>66</v>
      </c>
      <c r="H1655" s="15">
        <v>60</v>
      </c>
      <c r="I1655" s="15">
        <f t="shared" si="98"/>
        <v>126</v>
      </c>
      <c r="J1655" s="12">
        <f t="shared" si="99"/>
        <v>2</v>
      </c>
      <c r="K1655" s="50">
        <f t="shared" si="97"/>
        <v>7</v>
      </c>
    </row>
    <row r="1656" spans="1:11" x14ac:dyDescent="0.3">
      <c r="A1656" s="10">
        <v>43674</v>
      </c>
      <c r="B1656" s="11" t="s">
        <v>1567</v>
      </c>
      <c r="C1656" s="11" t="s">
        <v>1568</v>
      </c>
      <c r="E1656" s="12">
        <v>2</v>
      </c>
      <c r="F1656" s="11" t="s">
        <v>388</v>
      </c>
      <c r="G1656" s="15">
        <v>66</v>
      </c>
      <c r="H1656" s="15">
        <v>60</v>
      </c>
      <c r="I1656" s="15">
        <f t="shared" si="98"/>
        <v>126</v>
      </c>
      <c r="J1656" s="12">
        <f t="shared" si="99"/>
        <v>2</v>
      </c>
      <c r="K1656" s="50">
        <f t="shared" si="97"/>
        <v>7</v>
      </c>
    </row>
    <row r="1657" spans="1:11" x14ac:dyDescent="0.3">
      <c r="A1657" s="10">
        <v>43674</v>
      </c>
      <c r="B1657" s="11" t="s">
        <v>1487</v>
      </c>
      <c r="C1657" s="11" t="s">
        <v>1488</v>
      </c>
      <c r="E1657" s="12">
        <v>2</v>
      </c>
      <c r="F1657" s="11" t="s">
        <v>388</v>
      </c>
      <c r="G1657" s="15">
        <v>66</v>
      </c>
      <c r="H1657" s="15">
        <v>40</v>
      </c>
      <c r="I1657" s="15">
        <f t="shared" si="98"/>
        <v>106</v>
      </c>
      <c r="J1657" s="12">
        <f t="shared" si="99"/>
        <v>2</v>
      </c>
      <c r="K1657" s="50">
        <f t="shared" si="97"/>
        <v>7</v>
      </c>
    </row>
    <row r="1658" spans="1:11" x14ac:dyDescent="0.3">
      <c r="A1658" s="10">
        <v>43674</v>
      </c>
      <c r="B1658" s="11" t="s">
        <v>1239</v>
      </c>
      <c r="C1658" s="11" t="s">
        <v>520</v>
      </c>
      <c r="E1658" s="12">
        <v>3</v>
      </c>
      <c r="F1658" s="11" t="s">
        <v>388</v>
      </c>
      <c r="G1658" s="15">
        <v>99</v>
      </c>
      <c r="H1658" s="15">
        <v>80</v>
      </c>
      <c r="I1658" s="15">
        <f t="shared" si="98"/>
        <v>179</v>
      </c>
      <c r="J1658" s="12">
        <f t="shared" si="99"/>
        <v>3</v>
      </c>
      <c r="K1658" s="50">
        <f t="shared" si="97"/>
        <v>7</v>
      </c>
    </row>
    <row r="1659" spans="1:11" x14ac:dyDescent="0.3">
      <c r="A1659" s="10">
        <v>43674</v>
      </c>
      <c r="B1659" s="11" t="s">
        <v>1328</v>
      </c>
      <c r="C1659" s="11" t="s">
        <v>1329</v>
      </c>
      <c r="E1659" s="12">
        <v>1</v>
      </c>
      <c r="F1659" s="11" t="s">
        <v>388</v>
      </c>
      <c r="G1659" s="15">
        <v>33</v>
      </c>
      <c r="H1659" s="15">
        <v>40</v>
      </c>
      <c r="I1659" s="15">
        <f t="shared" si="98"/>
        <v>73</v>
      </c>
      <c r="J1659" s="12">
        <f t="shared" si="99"/>
        <v>1</v>
      </c>
      <c r="K1659" s="50">
        <f t="shared" si="97"/>
        <v>7</v>
      </c>
    </row>
    <row r="1660" spans="1:11" x14ac:dyDescent="0.3">
      <c r="A1660" s="10">
        <v>43674</v>
      </c>
      <c r="B1660" s="11" t="s">
        <v>1793</v>
      </c>
      <c r="C1660" s="11" t="s">
        <v>467</v>
      </c>
      <c r="E1660" s="12">
        <v>1</v>
      </c>
      <c r="F1660" s="11" t="s">
        <v>388</v>
      </c>
      <c r="G1660" s="15">
        <v>33</v>
      </c>
      <c r="H1660" s="15">
        <v>40</v>
      </c>
      <c r="I1660" s="15">
        <f t="shared" si="98"/>
        <v>73</v>
      </c>
      <c r="J1660" s="12">
        <f t="shared" si="99"/>
        <v>1</v>
      </c>
      <c r="K1660" s="50">
        <f t="shared" si="97"/>
        <v>7</v>
      </c>
    </row>
    <row r="1661" spans="1:11" x14ac:dyDescent="0.3">
      <c r="A1661" s="10">
        <v>43674</v>
      </c>
      <c r="B1661" s="11" t="s">
        <v>155</v>
      </c>
      <c r="C1661" s="11" t="s">
        <v>2000</v>
      </c>
      <c r="E1661" s="12">
        <v>2</v>
      </c>
      <c r="F1661" s="11" t="s">
        <v>407</v>
      </c>
      <c r="G1661" s="15">
        <v>144</v>
      </c>
      <c r="H1661" s="15">
        <v>120</v>
      </c>
      <c r="I1661" s="15">
        <f t="shared" si="98"/>
        <v>264</v>
      </c>
      <c r="J1661" s="12">
        <f t="shared" si="99"/>
        <v>4</v>
      </c>
      <c r="K1661" s="50">
        <f t="shared" si="97"/>
        <v>7</v>
      </c>
    </row>
    <row r="1662" spans="1:11" x14ac:dyDescent="0.3">
      <c r="A1662" s="55">
        <v>43674</v>
      </c>
      <c r="B1662" s="56" t="s">
        <v>330</v>
      </c>
      <c r="C1662" s="56" t="s">
        <v>569</v>
      </c>
      <c r="D1662" s="56">
        <v>67848</v>
      </c>
      <c r="E1662" s="57">
        <v>1</v>
      </c>
      <c r="F1662" s="61" t="str">
        <f>IF(ISBLANK($D1662),"",VLOOKUP($D1662,'Boarding Packages'!$A:$H,4,FALSE))</f>
        <v>Std Suite Prem</v>
      </c>
      <c r="G1662" s="62">
        <f>IF(ISBLANK($D1662),0,E1662*VLOOKUP($D1662,'Boarding Packages'!$A:$H,8,FALSE))</f>
        <v>48</v>
      </c>
      <c r="H1662" s="59">
        <v>0</v>
      </c>
      <c r="I1662" s="59">
        <f>IF(ISBLANK(B1662),"",SUM(G1662:H1662))</f>
        <v>48</v>
      </c>
      <c r="J1662" s="57">
        <f t="shared" si="99"/>
        <v>1</v>
      </c>
      <c r="K1662" s="50">
        <f t="shared" si="97"/>
        <v>7</v>
      </c>
    </row>
    <row r="1663" spans="1:11" x14ac:dyDescent="0.3">
      <c r="A1663" s="10">
        <v>43675</v>
      </c>
      <c r="B1663" s="11" t="s">
        <v>389</v>
      </c>
      <c r="C1663" s="11" t="s">
        <v>390</v>
      </c>
      <c r="E1663" s="12">
        <v>4</v>
      </c>
      <c r="F1663" s="11" t="s">
        <v>388</v>
      </c>
      <c r="G1663" s="15">
        <v>132</v>
      </c>
      <c r="H1663" s="15">
        <v>80</v>
      </c>
      <c r="I1663" s="15">
        <f t="shared" si="98"/>
        <v>212</v>
      </c>
      <c r="J1663" s="12">
        <f t="shared" si="99"/>
        <v>4</v>
      </c>
      <c r="K1663" s="50">
        <f t="shared" si="97"/>
        <v>7</v>
      </c>
    </row>
    <row r="1664" spans="1:11" x14ac:dyDescent="0.3">
      <c r="A1664" s="10">
        <v>43675</v>
      </c>
      <c r="B1664" s="11" t="s">
        <v>2001</v>
      </c>
      <c r="C1664" s="11" t="s">
        <v>2002</v>
      </c>
      <c r="E1664" s="12">
        <v>1</v>
      </c>
      <c r="F1664" s="11" t="s">
        <v>410</v>
      </c>
      <c r="G1664" s="15">
        <v>63</v>
      </c>
      <c r="H1664" s="15">
        <v>40</v>
      </c>
      <c r="I1664" s="15">
        <f t="shared" si="98"/>
        <v>103</v>
      </c>
      <c r="J1664" s="12">
        <f t="shared" si="99"/>
        <v>2</v>
      </c>
      <c r="K1664" s="50">
        <f t="shared" si="97"/>
        <v>7</v>
      </c>
    </row>
    <row r="1665" spans="1:11" x14ac:dyDescent="0.3">
      <c r="A1665" s="10">
        <v>43675</v>
      </c>
      <c r="B1665" s="11" t="s">
        <v>1369</v>
      </c>
      <c r="C1665" s="11" t="s">
        <v>1370</v>
      </c>
      <c r="E1665" s="12">
        <v>3</v>
      </c>
      <c r="F1665" s="11" t="s">
        <v>388</v>
      </c>
      <c r="G1665" s="15">
        <v>99</v>
      </c>
      <c r="H1665" s="15">
        <v>64</v>
      </c>
      <c r="I1665" s="15">
        <f t="shared" si="98"/>
        <v>163</v>
      </c>
      <c r="J1665" s="12">
        <f t="shared" si="99"/>
        <v>3</v>
      </c>
      <c r="K1665" s="50">
        <f t="shared" si="97"/>
        <v>7</v>
      </c>
    </row>
    <row r="1666" spans="1:11" x14ac:dyDescent="0.3">
      <c r="A1666" s="10">
        <v>43675</v>
      </c>
      <c r="B1666" s="11" t="s">
        <v>2003</v>
      </c>
      <c r="C1666" s="11" t="s">
        <v>939</v>
      </c>
      <c r="D1666" s="11">
        <v>81320</v>
      </c>
      <c r="E1666" s="12">
        <v>7</v>
      </c>
      <c r="F1666" s="53" t="str">
        <f>IF(ISBLANK($D1666),"",VLOOKUP($D1666,'Boarding Packages'!$A:$H,4,FALSE))</f>
        <v>Std Suite Prem</v>
      </c>
      <c r="G1666" s="54">
        <f>IF(ISBLANK($D1666),0,E1666*VLOOKUP($D1666,'Boarding Packages'!$A:$H,8,FALSE))</f>
        <v>371</v>
      </c>
      <c r="H1666" s="15">
        <v>0</v>
      </c>
      <c r="I1666" s="15">
        <f>IF(ISBLANK(B1666),"",SUM(G1666:H1666))</f>
        <v>371</v>
      </c>
      <c r="J1666" s="12">
        <f t="shared" si="99"/>
        <v>7</v>
      </c>
      <c r="K1666" s="50">
        <f t="shared" si="97"/>
        <v>7</v>
      </c>
    </row>
    <row r="1667" spans="1:11" x14ac:dyDescent="0.3">
      <c r="A1667" s="10">
        <v>43675</v>
      </c>
      <c r="B1667" s="11" t="s">
        <v>2003</v>
      </c>
      <c r="C1667" s="11" t="s">
        <v>939</v>
      </c>
      <c r="E1667" s="12">
        <v>1</v>
      </c>
      <c r="F1667" s="11" t="s">
        <v>388</v>
      </c>
      <c r="G1667" s="15">
        <v>33</v>
      </c>
      <c r="H1667" s="15">
        <v>20</v>
      </c>
      <c r="I1667" s="15">
        <f t="shared" si="98"/>
        <v>53</v>
      </c>
      <c r="J1667" s="12">
        <f t="shared" si="99"/>
        <v>1</v>
      </c>
      <c r="K1667" s="50">
        <f t="shared" ref="K1667:K1730" si="100">IF(A1667= "",0,MONTH(A1667))</f>
        <v>7</v>
      </c>
    </row>
    <row r="1668" spans="1:11" x14ac:dyDescent="0.3">
      <c r="A1668" s="10">
        <v>43675</v>
      </c>
      <c r="B1668" s="11" t="s">
        <v>318</v>
      </c>
      <c r="C1668" s="11" t="s">
        <v>723</v>
      </c>
      <c r="D1668" s="11">
        <v>75193</v>
      </c>
      <c r="E1668" s="12">
        <v>3</v>
      </c>
      <c r="F1668" s="53" t="str">
        <f>IF(ISBLANK($D1668),"",VLOOKUP($D1668,'Boarding Packages'!$A:$H,4,FALSE))</f>
        <v>In/Out Suite Prem</v>
      </c>
      <c r="G1668" s="54">
        <f>IF(ISBLANK($D1668),0,E1668*VLOOKUP($D1668,'Boarding Packages'!$A:$H,8,FALSE))</f>
        <v>222</v>
      </c>
      <c r="H1668" s="15">
        <v>0</v>
      </c>
      <c r="I1668" s="15">
        <f>IF(ISBLANK(B1668),"",SUM(G1668:H1668))</f>
        <v>222</v>
      </c>
      <c r="J1668" s="12">
        <f>IF(ISBLANK(B1668),"",E1668*(IF(LEFT(RIGHT(F1668,2),1)="2",2,IF(LEFT(RIGHT(F1668,2),1)="3",3,IF(LEFT(RIGHT(F1668,2),1)="4",4,1)))))</f>
        <v>3</v>
      </c>
      <c r="K1668" s="50">
        <f t="shared" si="100"/>
        <v>7</v>
      </c>
    </row>
    <row r="1669" spans="1:11" x14ac:dyDescent="0.3">
      <c r="A1669" s="10">
        <v>43675</v>
      </c>
      <c r="B1669" s="11" t="s">
        <v>2008</v>
      </c>
      <c r="C1669" s="11" t="s">
        <v>2009</v>
      </c>
      <c r="E1669" s="12">
        <v>1</v>
      </c>
      <c r="F1669" s="11" t="s">
        <v>434</v>
      </c>
      <c r="G1669" s="15">
        <v>57</v>
      </c>
      <c r="I1669" s="15">
        <f t="shared" si="98"/>
        <v>57</v>
      </c>
      <c r="J1669" s="12">
        <f t="shared" si="99"/>
        <v>1</v>
      </c>
      <c r="K1669" s="50">
        <f t="shared" si="100"/>
        <v>7</v>
      </c>
    </row>
    <row r="1670" spans="1:11" x14ac:dyDescent="0.3">
      <c r="A1670" s="10">
        <v>43675</v>
      </c>
      <c r="B1670" s="11" t="s">
        <v>129</v>
      </c>
      <c r="C1670" s="11" t="s">
        <v>914</v>
      </c>
      <c r="E1670" s="12">
        <v>3</v>
      </c>
      <c r="F1670" s="11" t="s">
        <v>1569</v>
      </c>
      <c r="G1670" s="15">
        <v>99</v>
      </c>
      <c r="H1670" s="15">
        <v>60</v>
      </c>
      <c r="I1670" s="15">
        <f t="shared" si="98"/>
        <v>159</v>
      </c>
      <c r="J1670" s="12">
        <f t="shared" si="99"/>
        <v>3</v>
      </c>
      <c r="K1670" s="50">
        <f t="shared" si="100"/>
        <v>7</v>
      </c>
    </row>
    <row r="1671" spans="1:11" x14ac:dyDescent="0.3">
      <c r="A1671" s="10">
        <v>43675</v>
      </c>
      <c r="B1671" s="11" t="s">
        <v>534</v>
      </c>
      <c r="C1671" s="11" t="s">
        <v>535</v>
      </c>
      <c r="E1671" s="12">
        <v>3</v>
      </c>
      <c r="F1671" s="11" t="s">
        <v>393</v>
      </c>
      <c r="G1671" s="15">
        <v>126</v>
      </c>
      <c r="H1671" s="15">
        <v>80</v>
      </c>
      <c r="I1671" s="15">
        <f t="shared" si="98"/>
        <v>206</v>
      </c>
      <c r="J1671" s="12">
        <f t="shared" si="99"/>
        <v>3</v>
      </c>
      <c r="K1671" s="50">
        <f t="shared" si="100"/>
        <v>7</v>
      </c>
    </row>
    <row r="1672" spans="1:11" x14ac:dyDescent="0.3">
      <c r="A1672" s="10">
        <v>43675</v>
      </c>
      <c r="B1672" s="11" t="s">
        <v>1856</v>
      </c>
      <c r="C1672" s="11" t="s">
        <v>507</v>
      </c>
      <c r="E1672" s="12">
        <v>4</v>
      </c>
      <c r="F1672" s="11" t="s">
        <v>388</v>
      </c>
      <c r="G1672" s="15">
        <v>132</v>
      </c>
      <c r="H1672" s="15">
        <v>86</v>
      </c>
      <c r="I1672" s="15">
        <f t="shared" si="98"/>
        <v>218</v>
      </c>
      <c r="J1672" s="12">
        <f t="shared" si="99"/>
        <v>4</v>
      </c>
      <c r="K1672" s="50">
        <f t="shared" si="100"/>
        <v>7</v>
      </c>
    </row>
    <row r="1673" spans="1:11" x14ac:dyDescent="0.3">
      <c r="A1673" s="10">
        <v>43675</v>
      </c>
      <c r="B1673" s="11" t="s">
        <v>170</v>
      </c>
      <c r="C1673" s="11" t="s">
        <v>710</v>
      </c>
      <c r="D1673" s="11">
        <v>75218</v>
      </c>
      <c r="E1673" s="12">
        <v>2</v>
      </c>
      <c r="F1673" s="53" t="str">
        <f>IF(ISBLANK($D1673),"",VLOOKUP($D1673,'Boarding Packages'!$A:$H,4,FALSE))</f>
        <v>Std Suite Prem</v>
      </c>
      <c r="G1673" s="54">
        <f>IF(ISBLANK($D1673),0,E1673*VLOOKUP($D1673,'Boarding Packages'!$A:$H,8,FALSE))</f>
        <v>102</v>
      </c>
      <c r="H1673" s="15">
        <v>0</v>
      </c>
      <c r="I1673" s="15">
        <f>IF(ISBLANK(B1673),"",SUM(G1673:H1673))</f>
        <v>102</v>
      </c>
      <c r="J1673" s="12">
        <f t="shared" si="99"/>
        <v>2</v>
      </c>
      <c r="K1673" s="50">
        <f t="shared" si="100"/>
        <v>7</v>
      </c>
    </row>
    <row r="1674" spans="1:11" x14ac:dyDescent="0.3">
      <c r="A1674" s="10">
        <v>43675</v>
      </c>
      <c r="B1674" s="11" t="s">
        <v>2012</v>
      </c>
      <c r="C1674" s="11" t="s">
        <v>1874</v>
      </c>
      <c r="E1674" s="12">
        <v>2</v>
      </c>
      <c r="F1674" s="11" t="s">
        <v>393</v>
      </c>
      <c r="G1674" s="15">
        <v>84</v>
      </c>
      <c r="H1674" s="15">
        <v>60</v>
      </c>
      <c r="I1674" s="15">
        <f t="shared" si="98"/>
        <v>144</v>
      </c>
      <c r="J1674" s="12">
        <f t="shared" si="99"/>
        <v>2</v>
      </c>
      <c r="K1674" s="50">
        <f t="shared" si="100"/>
        <v>7</v>
      </c>
    </row>
    <row r="1675" spans="1:11" x14ac:dyDescent="0.3">
      <c r="A1675" s="10">
        <v>43675</v>
      </c>
      <c r="B1675" s="11" t="s">
        <v>1960</v>
      </c>
      <c r="C1675" s="11" t="s">
        <v>488</v>
      </c>
      <c r="D1675" s="11">
        <v>81892</v>
      </c>
      <c r="E1675" s="12">
        <v>2</v>
      </c>
      <c r="F1675" s="53" t="str">
        <f>IF(ISBLANK($D1675),"",VLOOKUP($D1675,'Boarding Packages'!$A:$H,4,FALSE))</f>
        <v>Std Suite Prem</v>
      </c>
      <c r="G1675" s="54">
        <f>IF(ISBLANK($D1675),0,E1675*VLOOKUP($D1675,'Boarding Packages'!$A:$H,8,FALSE))</f>
        <v>106</v>
      </c>
      <c r="H1675" s="15">
        <v>0</v>
      </c>
      <c r="I1675" s="15">
        <f>IF(ISBLANK(B1675),"",SUM(G1675:H1675))</f>
        <v>106</v>
      </c>
      <c r="J1675" s="12">
        <f>IF(ISBLANK(B1675),"",E1675*(IF(LEFT(RIGHT(F1675,2),1)="2",2,IF(LEFT(RIGHT(F1675,2),1)="3",3,IF(LEFT(RIGHT(F1675,2),1)="4",4,1)))))</f>
        <v>2</v>
      </c>
      <c r="K1675" s="50">
        <f t="shared" si="100"/>
        <v>7</v>
      </c>
    </row>
    <row r="1676" spans="1:11" x14ac:dyDescent="0.3">
      <c r="A1676" s="10">
        <v>43675</v>
      </c>
      <c r="B1676" s="11" t="s">
        <v>1533</v>
      </c>
      <c r="C1676" s="11" t="s">
        <v>1534</v>
      </c>
      <c r="E1676" s="12">
        <v>4</v>
      </c>
      <c r="F1676" s="11" t="s">
        <v>596</v>
      </c>
      <c r="G1676" s="15">
        <v>348</v>
      </c>
      <c r="H1676" s="15">
        <v>172</v>
      </c>
      <c r="I1676" s="15">
        <f t="shared" si="98"/>
        <v>520</v>
      </c>
      <c r="J1676" s="12">
        <f t="shared" si="99"/>
        <v>8</v>
      </c>
      <c r="K1676" s="50">
        <f t="shared" si="100"/>
        <v>7</v>
      </c>
    </row>
    <row r="1677" spans="1:11" x14ac:dyDescent="0.3">
      <c r="A1677" s="10">
        <v>43675</v>
      </c>
      <c r="B1677" s="11" t="s">
        <v>1532</v>
      </c>
      <c r="C1677" s="11" t="s">
        <v>1523</v>
      </c>
      <c r="D1677" s="11">
        <v>76757</v>
      </c>
      <c r="E1677" s="12">
        <v>1</v>
      </c>
      <c r="F1677" s="53" t="str">
        <f>IF(ISBLANK($D1677),"",VLOOKUP($D1677,'Boarding Packages'!$A:$H,4,FALSE))</f>
        <v>XL Suite Prem (2)</v>
      </c>
      <c r="G1677" s="54">
        <f>IF(ISBLANK($D1677),0,E1677*VLOOKUP($D1677,'Boarding Packages'!$A:$H,8,FALSE))</f>
        <v>113</v>
      </c>
      <c r="H1677" s="15">
        <v>0</v>
      </c>
      <c r="I1677" s="15">
        <f>IF(ISBLANK(B1677),"",SUM(G1677:H1677))</f>
        <v>113</v>
      </c>
      <c r="J1677" s="12">
        <f t="shared" si="99"/>
        <v>2</v>
      </c>
      <c r="K1677" s="50">
        <f t="shared" si="100"/>
        <v>7</v>
      </c>
    </row>
    <row r="1678" spans="1:11" x14ac:dyDescent="0.3">
      <c r="A1678" s="55">
        <v>43675</v>
      </c>
      <c r="B1678" s="56" t="s">
        <v>340</v>
      </c>
      <c r="C1678" s="56" t="s">
        <v>2015</v>
      </c>
      <c r="D1678" s="56">
        <v>81597</v>
      </c>
      <c r="E1678" s="57">
        <v>4</v>
      </c>
      <c r="F1678" s="61" t="str">
        <f>IF(ISBLANK($D1678),"",VLOOKUP($D1678,'Boarding Packages'!$A:$H,4,FALSE))</f>
        <v>XL Suite Prem (2)</v>
      </c>
      <c r="G1678" s="62">
        <f>IF(ISBLANK($D1678),0,E1678*VLOOKUP($D1678,'Boarding Packages'!$A:$H,8,FALSE))</f>
        <v>397.76</v>
      </c>
      <c r="H1678" s="59">
        <v>35.200000000000003</v>
      </c>
      <c r="I1678" s="59">
        <f>IF(ISBLANK(B1678),"",SUM(G1678:H1678))</f>
        <v>432.96</v>
      </c>
      <c r="J1678" s="57">
        <f>IF(ISBLANK(B1678),"",E1678*(IF(LEFT(RIGHT(F1678,2),1)="2",2,IF(LEFT(RIGHT(F1678,2),1)="3",3,IF(LEFT(RIGHT(F1678,2),1)="4",4,1)))))</f>
        <v>8</v>
      </c>
      <c r="K1678" s="50">
        <f t="shared" si="100"/>
        <v>7</v>
      </c>
    </row>
    <row r="1679" spans="1:11" x14ac:dyDescent="0.3">
      <c r="A1679" s="63">
        <v>43676</v>
      </c>
      <c r="B1679" s="64" t="s">
        <v>272</v>
      </c>
      <c r="C1679" s="64" t="s">
        <v>438</v>
      </c>
      <c r="D1679" s="64">
        <v>80428</v>
      </c>
      <c r="E1679" s="65">
        <v>1</v>
      </c>
      <c r="F1679" s="93" t="str">
        <f>IF(ISBLANK($D1679),"",VLOOKUP($D1679,'Boarding Packages'!$A:$H,4,FALSE))</f>
        <v>Std Suite Prem</v>
      </c>
      <c r="G1679" s="94">
        <f>IF(ISBLANK($D1679),0,E1679*VLOOKUP($D1679,'Boarding Packages'!$A:$H,8,FALSE))</f>
        <v>51</v>
      </c>
      <c r="H1679" s="67">
        <v>0</v>
      </c>
      <c r="I1679" s="67">
        <f>IF(ISBLANK(B1679),"",SUM(G1679:H1679))</f>
        <v>51</v>
      </c>
      <c r="J1679" s="65">
        <f>IF(ISBLANK(B1679),"",E1679*(IF(LEFT(RIGHT(F1679,2),1)="2",2,IF(LEFT(RIGHT(F1679,2),1)="3",3,IF(LEFT(RIGHT(F1679,2),1)="4",4,1)))))</f>
        <v>1</v>
      </c>
      <c r="K1679" s="50">
        <f t="shared" si="100"/>
        <v>7</v>
      </c>
    </row>
    <row r="1680" spans="1:11" x14ac:dyDescent="0.3">
      <c r="A1680" s="10">
        <v>43677</v>
      </c>
      <c r="B1680" s="11" t="s">
        <v>1116</v>
      </c>
      <c r="C1680" s="11" t="s">
        <v>1117</v>
      </c>
      <c r="E1680" s="12">
        <v>3</v>
      </c>
      <c r="F1680" s="11" t="s">
        <v>388</v>
      </c>
      <c r="G1680" s="15">
        <v>99</v>
      </c>
      <c r="H1680" s="15">
        <v>80</v>
      </c>
      <c r="I1680" s="15">
        <f t="shared" si="98"/>
        <v>179</v>
      </c>
      <c r="J1680" s="12">
        <f t="shared" si="99"/>
        <v>3</v>
      </c>
      <c r="K1680" s="50">
        <f t="shared" si="100"/>
        <v>7</v>
      </c>
    </row>
    <row r="1681" spans="1:13" x14ac:dyDescent="0.3">
      <c r="A1681" s="10">
        <v>43677</v>
      </c>
      <c r="B1681" s="11" t="s">
        <v>2022</v>
      </c>
      <c r="C1681" s="11" t="s">
        <v>2023</v>
      </c>
      <c r="E1681" s="12">
        <v>1</v>
      </c>
      <c r="F1681" s="11" t="s">
        <v>407</v>
      </c>
      <c r="G1681" s="15">
        <v>72</v>
      </c>
      <c r="H1681" s="15">
        <v>43</v>
      </c>
      <c r="I1681" s="15">
        <f t="shared" si="98"/>
        <v>115</v>
      </c>
      <c r="J1681" s="12">
        <f t="shared" si="99"/>
        <v>2</v>
      </c>
      <c r="K1681" s="50">
        <f t="shared" si="100"/>
        <v>7</v>
      </c>
    </row>
    <row r="1682" spans="1:13" x14ac:dyDescent="0.3">
      <c r="A1682" s="10">
        <v>43677</v>
      </c>
      <c r="B1682" s="11" t="s">
        <v>246</v>
      </c>
      <c r="C1682" s="11" t="s">
        <v>651</v>
      </c>
      <c r="E1682" s="12">
        <v>1</v>
      </c>
      <c r="F1682" s="11" t="s">
        <v>410</v>
      </c>
      <c r="G1682" s="15">
        <v>63</v>
      </c>
      <c r="H1682" s="15">
        <v>40</v>
      </c>
      <c r="I1682" s="15">
        <f t="shared" si="98"/>
        <v>103</v>
      </c>
      <c r="J1682" s="12">
        <f t="shared" si="99"/>
        <v>2</v>
      </c>
      <c r="K1682" s="50">
        <f t="shared" si="100"/>
        <v>7</v>
      </c>
    </row>
    <row r="1683" spans="1:13" x14ac:dyDescent="0.3">
      <c r="A1683" s="10">
        <v>43677</v>
      </c>
      <c r="B1683" s="11" t="s">
        <v>449</v>
      </c>
      <c r="C1683" s="11" t="s">
        <v>450</v>
      </c>
      <c r="D1683" s="11">
        <v>80223</v>
      </c>
      <c r="E1683" s="12">
        <v>6</v>
      </c>
      <c r="F1683" s="53" t="str">
        <f>IF(ISBLANK($D1683),"",VLOOKUP($D1683,'Boarding Packages'!$A:$H,4,FALSE))</f>
        <v>Std Suite Prem</v>
      </c>
      <c r="G1683" s="54">
        <f>IF(ISBLANK($D1683),0,E1683*VLOOKUP($D1683,'Boarding Packages'!$A:$H,8,FALSE))</f>
        <v>306</v>
      </c>
      <c r="H1683" s="15">
        <v>0</v>
      </c>
      <c r="I1683" s="15">
        <f>IF(ISBLANK(B1683),"",SUM(G1683:H1683))</f>
        <v>306</v>
      </c>
      <c r="J1683" s="12">
        <f>IF(ISBLANK(B1683),"",E1683*(IF(LEFT(RIGHT(F1683,2),1)="2",2,IF(LEFT(RIGHT(F1683,2),1)="3",3,IF(LEFT(RIGHT(F1683,2),1)="4",4,1)))))</f>
        <v>6</v>
      </c>
      <c r="K1683" s="50">
        <f t="shared" si="100"/>
        <v>7</v>
      </c>
    </row>
    <row r="1684" spans="1:13" x14ac:dyDescent="0.3">
      <c r="A1684" s="10">
        <v>43677</v>
      </c>
      <c r="B1684" s="11" t="s">
        <v>369</v>
      </c>
      <c r="C1684" s="11" t="s">
        <v>2027</v>
      </c>
      <c r="E1684" s="12">
        <v>4</v>
      </c>
      <c r="F1684" s="11" t="s">
        <v>393</v>
      </c>
      <c r="G1684" s="15">
        <v>168</v>
      </c>
      <c r="H1684" s="15">
        <v>40</v>
      </c>
      <c r="I1684" s="15">
        <f t="shared" si="98"/>
        <v>208</v>
      </c>
      <c r="J1684" s="12">
        <f t="shared" si="99"/>
        <v>4</v>
      </c>
      <c r="K1684" s="50">
        <f t="shared" si="100"/>
        <v>7</v>
      </c>
    </row>
    <row r="1685" spans="1:13" x14ac:dyDescent="0.3">
      <c r="A1685" s="10">
        <v>43677</v>
      </c>
      <c r="B1685" s="11" t="s">
        <v>153</v>
      </c>
      <c r="C1685" s="11" t="s">
        <v>1315</v>
      </c>
      <c r="D1685" s="11">
        <v>75818</v>
      </c>
      <c r="E1685" s="12">
        <v>1</v>
      </c>
      <c r="F1685" s="53" t="str">
        <f>IF(ISBLANK($D1685),"",VLOOKUP($D1685,'Boarding Packages'!$A:$H,4,FALSE))</f>
        <v>Std Suite Prem</v>
      </c>
      <c r="G1685" s="54">
        <f>IF(ISBLANK($D1685),0,E1685*VLOOKUP($D1685,'Boarding Packages'!$A:$H,8,FALSE))</f>
        <v>53</v>
      </c>
      <c r="H1685" s="15">
        <v>0</v>
      </c>
      <c r="I1685" s="15">
        <f>IF(ISBLANK(B1685),"",SUM(G1685:H1685))</f>
        <v>53</v>
      </c>
      <c r="J1685" s="12">
        <f t="shared" si="99"/>
        <v>1</v>
      </c>
      <c r="K1685" s="50">
        <f t="shared" si="100"/>
        <v>7</v>
      </c>
    </row>
    <row r="1686" spans="1:13" x14ac:dyDescent="0.3">
      <c r="A1686" s="10">
        <v>43677</v>
      </c>
      <c r="B1686" s="11" t="s">
        <v>211</v>
      </c>
      <c r="C1686" s="11" t="s">
        <v>507</v>
      </c>
      <c r="E1686" s="12">
        <v>2</v>
      </c>
      <c r="F1686" s="11" t="s">
        <v>388</v>
      </c>
      <c r="G1686" s="15">
        <v>59.4</v>
      </c>
      <c r="H1686" s="15">
        <f>54+27</f>
        <v>81</v>
      </c>
      <c r="I1686" s="15">
        <f t="shared" si="98"/>
        <v>140.4</v>
      </c>
      <c r="J1686" s="12">
        <f t="shared" si="99"/>
        <v>2</v>
      </c>
      <c r="K1686" s="50">
        <f t="shared" si="100"/>
        <v>7</v>
      </c>
    </row>
    <row r="1687" spans="1:13" x14ac:dyDescent="0.3">
      <c r="A1687" s="55">
        <v>43677</v>
      </c>
      <c r="B1687" s="56" t="s">
        <v>228</v>
      </c>
      <c r="C1687" s="56" t="s">
        <v>554</v>
      </c>
      <c r="D1687" s="56"/>
      <c r="E1687" s="57">
        <v>1</v>
      </c>
      <c r="F1687" s="56" t="s">
        <v>388</v>
      </c>
      <c r="G1687" s="59">
        <v>33</v>
      </c>
      <c r="H1687" s="59">
        <v>32</v>
      </c>
      <c r="I1687" s="59">
        <f t="shared" si="98"/>
        <v>65</v>
      </c>
      <c r="J1687" s="57">
        <f t="shared" si="99"/>
        <v>1</v>
      </c>
      <c r="K1687" s="50">
        <f t="shared" si="100"/>
        <v>7</v>
      </c>
    </row>
    <row r="1688" spans="1:13" x14ac:dyDescent="0.3">
      <c r="A1688" s="10">
        <v>43678</v>
      </c>
      <c r="B1688" s="11" t="s">
        <v>2029</v>
      </c>
      <c r="C1688" s="11" t="s">
        <v>848</v>
      </c>
      <c r="E1688" s="12">
        <v>5</v>
      </c>
      <c r="F1688" s="11" t="s">
        <v>388</v>
      </c>
      <c r="G1688" s="15">
        <v>165</v>
      </c>
      <c r="H1688" s="15">
        <v>80</v>
      </c>
      <c r="I1688" s="15">
        <f t="shared" si="98"/>
        <v>245</v>
      </c>
      <c r="J1688" s="12">
        <f t="shared" si="99"/>
        <v>5</v>
      </c>
      <c r="K1688" s="50">
        <f t="shared" si="100"/>
        <v>8</v>
      </c>
    </row>
    <row r="1689" spans="1:13" x14ac:dyDescent="0.3">
      <c r="A1689" s="10">
        <v>43678</v>
      </c>
      <c r="B1689" s="11" t="s">
        <v>2030</v>
      </c>
      <c r="C1689" s="11" t="s">
        <v>614</v>
      </c>
      <c r="E1689" s="12">
        <v>2</v>
      </c>
      <c r="F1689" s="11" t="s">
        <v>388</v>
      </c>
      <c r="G1689" s="15">
        <v>66</v>
      </c>
      <c r="H1689" s="15">
        <v>40</v>
      </c>
      <c r="I1689" s="15">
        <f t="shared" si="98"/>
        <v>106</v>
      </c>
      <c r="J1689" s="12">
        <f t="shared" si="99"/>
        <v>2</v>
      </c>
      <c r="K1689" s="50">
        <f t="shared" si="100"/>
        <v>8</v>
      </c>
    </row>
    <row r="1690" spans="1:13" x14ac:dyDescent="0.3">
      <c r="A1690" s="10">
        <v>43678</v>
      </c>
      <c r="B1690" s="11" t="s">
        <v>1487</v>
      </c>
      <c r="C1690" s="11" t="s">
        <v>1488</v>
      </c>
      <c r="E1690" s="12">
        <v>1</v>
      </c>
      <c r="F1690" s="11" t="s">
        <v>388</v>
      </c>
      <c r="G1690" s="15">
        <v>33</v>
      </c>
      <c r="H1690" s="15">
        <v>20</v>
      </c>
      <c r="I1690" s="15">
        <f t="shared" si="98"/>
        <v>53</v>
      </c>
      <c r="J1690" s="12">
        <f t="shared" si="99"/>
        <v>1</v>
      </c>
      <c r="K1690" s="50">
        <f t="shared" si="100"/>
        <v>8</v>
      </c>
    </row>
    <row r="1691" spans="1:13" x14ac:dyDescent="0.3">
      <c r="A1691" s="55">
        <v>43678</v>
      </c>
      <c r="B1691" s="56" t="s">
        <v>2035</v>
      </c>
      <c r="C1691" s="56" t="s">
        <v>925</v>
      </c>
      <c r="D1691" s="56">
        <v>81721</v>
      </c>
      <c r="E1691" s="57">
        <v>5</v>
      </c>
      <c r="F1691" s="61" t="str">
        <f>IF(ISBLANK($D1691),"",VLOOKUP($D1691,'Boarding Packages'!$A:$H,4,FALSE))</f>
        <v>XL Suite Prem</v>
      </c>
      <c r="G1691" s="62">
        <f>IF(ISBLANK($D1691),0,E1691*VLOOKUP($D1691,'Boarding Packages'!$A:$H,8,FALSE))</f>
        <v>310</v>
      </c>
      <c r="H1691" s="59">
        <v>0</v>
      </c>
      <c r="I1691" s="59">
        <f>IF(ISBLANK(B1691),"",SUM(G1691:H1691))</f>
        <v>310</v>
      </c>
      <c r="J1691" s="57">
        <f t="shared" si="99"/>
        <v>5</v>
      </c>
      <c r="K1691" s="50">
        <f t="shared" si="100"/>
        <v>8</v>
      </c>
      <c r="M1691" s="126"/>
    </row>
    <row r="1692" spans="1:13" x14ac:dyDescent="0.3">
      <c r="A1692" s="10">
        <v>43679</v>
      </c>
      <c r="B1692" s="11" t="s">
        <v>1130</v>
      </c>
      <c r="C1692" s="11" t="s">
        <v>1131</v>
      </c>
      <c r="E1692" s="12">
        <v>3</v>
      </c>
      <c r="F1692" s="11" t="s">
        <v>393</v>
      </c>
      <c r="G1692" s="15">
        <v>126</v>
      </c>
      <c r="H1692" s="15">
        <v>40</v>
      </c>
      <c r="I1692" s="15">
        <f t="shared" si="98"/>
        <v>166</v>
      </c>
      <c r="J1692" s="12">
        <f t="shared" si="99"/>
        <v>3</v>
      </c>
      <c r="K1692" s="50">
        <f t="shared" si="100"/>
        <v>8</v>
      </c>
    </row>
    <row r="1693" spans="1:13" x14ac:dyDescent="0.3">
      <c r="A1693" s="55">
        <v>43679</v>
      </c>
      <c r="B1693" s="56" t="s">
        <v>2036</v>
      </c>
      <c r="C1693" s="56" t="s">
        <v>2037</v>
      </c>
      <c r="D1693" s="56"/>
      <c r="E1693" s="57">
        <v>6</v>
      </c>
      <c r="F1693" s="56" t="s">
        <v>393</v>
      </c>
      <c r="G1693" s="59">
        <v>252</v>
      </c>
      <c r="H1693" s="59">
        <v>140</v>
      </c>
      <c r="I1693" s="59">
        <f t="shared" si="98"/>
        <v>392</v>
      </c>
      <c r="J1693" s="57">
        <f t="shared" si="99"/>
        <v>6</v>
      </c>
      <c r="K1693" s="50">
        <f t="shared" si="100"/>
        <v>8</v>
      </c>
    </row>
    <row r="1694" spans="1:13" x14ac:dyDescent="0.3">
      <c r="A1694" s="10">
        <v>43680</v>
      </c>
      <c r="B1694" s="11" t="s">
        <v>2038</v>
      </c>
      <c r="C1694" s="11" t="s">
        <v>673</v>
      </c>
      <c r="E1694" s="12">
        <v>7</v>
      </c>
      <c r="F1694" s="11" t="s">
        <v>388</v>
      </c>
      <c r="G1694" s="15">
        <v>231</v>
      </c>
      <c r="H1694" s="15">
        <v>160</v>
      </c>
      <c r="I1694" s="15">
        <f t="shared" si="98"/>
        <v>391</v>
      </c>
      <c r="J1694" s="12">
        <f t="shared" si="99"/>
        <v>7</v>
      </c>
      <c r="K1694" s="50">
        <f t="shared" si="100"/>
        <v>8</v>
      </c>
    </row>
    <row r="1695" spans="1:13" x14ac:dyDescent="0.3">
      <c r="A1695" s="10">
        <v>43680</v>
      </c>
      <c r="B1695" s="11" t="s">
        <v>98</v>
      </c>
      <c r="C1695" s="11" t="s">
        <v>437</v>
      </c>
      <c r="D1695" s="11">
        <v>80123</v>
      </c>
      <c r="E1695" s="12">
        <v>9</v>
      </c>
      <c r="F1695" s="53" t="str">
        <f>IF(ISBLANK($D1695),"",VLOOKUP($D1695,'Boarding Packages'!$A:$H,4,FALSE))</f>
        <v>Std Suite Prem</v>
      </c>
      <c r="G1695" s="54">
        <f>IF(ISBLANK($D1695),0,E1695*VLOOKUP($D1695,'Boarding Packages'!$A:$H,8,FALSE))</f>
        <v>459</v>
      </c>
      <c r="H1695" s="15">
        <v>0</v>
      </c>
      <c r="I1695" s="15">
        <f t="shared" ref="I1695:I1702" si="101">IF(ISBLANK(B1695),"",SUM(G1695:H1695))</f>
        <v>459</v>
      </c>
      <c r="J1695" s="12">
        <f t="shared" ref="J1695:J1702" si="102">IF(ISBLANK(B1695),"",E1695*(IF(LEFT(RIGHT(F1695,2),1)="2",2,IF(LEFT(RIGHT(F1695,2),1)="3",3,IF(LEFT(RIGHT(F1695,2),1)="4",4,1)))))</f>
        <v>9</v>
      </c>
      <c r="K1695" s="50">
        <f t="shared" si="100"/>
        <v>8</v>
      </c>
    </row>
    <row r="1696" spans="1:13" x14ac:dyDescent="0.3">
      <c r="A1696" s="10">
        <v>43680</v>
      </c>
      <c r="B1696" s="11" t="s">
        <v>194</v>
      </c>
      <c r="C1696" s="11" t="s">
        <v>567</v>
      </c>
      <c r="D1696" s="11">
        <v>82162</v>
      </c>
      <c r="E1696" s="12">
        <v>1</v>
      </c>
      <c r="F1696" s="53" t="str">
        <f>IF(ISBLANK($D1696),"",VLOOKUP($D1696,'Boarding Packages'!$A:$H,4,FALSE))</f>
        <v>Std Suite Prem (2)</v>
      </c>
      <c r="G1696" s="54">
        <f>IF(ISBLANK($D1696),0,E1696*VLOOKUP($D1696,'Boarding Packages'!$A:$H,8,FALSE))</f>
        <v>103</v>
      </c>
      <c r="H1696" s="15">
        <v>0</v>
      </c>
      <c r="I1696" s="15">
        <f t="shared" si="101"/>
        <v>103</v>
      </c>
      <c r="J1696" s="12">
        <f t="shared" si="102"/>
        <v>2</v>
      </c>
      <c r="K1696" s="50">
        <f t="shared" si="100"/>
        <v>8</v>
      </c>
    </row>
    <row r="1697" spans="1:11" x14ac:dyDescent="0.3">
      <c r="A1697" s="10">
        <v>43680</v>
      </c>
      <c r="B1697" s="11" t="s">
        <v>1699</v>
      </c>
      <c r="C1697" s="11" t="s">
        <v>1700</v>
      </c>
      <c r="D1697" s="11">
        <v>81729</v>
      </c>
      <c r="E1697" s="12">
        <v>3</v>
      </c>
      <c r="F1697" s="53" t="str">
        <f>IF(ISBLANK($D1697),"",VLOOKUP($D1697,'Boarding Packages'!$A:$H,4,FALSE))</f>
        <v>Std Suite Prem</v>
      </c>
      <c r="G1697" s="54">
        <f>IF(ISBLANK($D1697),0,E1697*VLOOKUP($D1697,'Boarding Packages'!$A:$H,8,FALSE))</f>
        <v>159</v>
      </c>
      <c r="H1697" s="15">
        <v>0</v>
      </c>
      <c r="I1697" s="15">
        <f t="shared" si="101"/>
        <v>159</v>
      </c>
      <c r="J1697" s="12">
        <f t="shared" si="102"/>
        <v>3</v>
      </c>
      <c r="K1697" s="50">
        <f t="shared" si="100"/>
        <v>8</v>
      </c>
    </row>
    <row r="1698" spans="1:11" x14ac:dyDescent="0.3">
      <c r="A1698" s="10">
        <v>43680</v>
      </c>
      <c r="B1698" s="11" t="s">
        <v>1699</v>
      </c>
      <c r="C1698" s="11" t="s">
        <v>1700</v>
      </c>
      <c r="D1698" s="11">
        <v>80596</v>
      </c>
      <c r="E1698" s="12">
        <v>4</v>
      </c>
      <c r="F1698" s="53" t="str">
        <f>IF(ISBLANK($D1698),"",VLOOKUP($D1698,'Boarding Packages'!$A:$H,4,FALSE))</f>
        <v>Std Suite Prem</v>
      </c>
      <c r="G1698" s="54">
        <f>IF(ISBLANK($D1698),0,E1698*VLOOKUP($D1698,'Boarding Packages'!$A:$H,8,FALSE))</f>
        <v>212</v>
      </c>
      <c r="H1698" s="15">
        <v>0</v>
      </c>
      <c r="I1698" s="15">
        <f t="shared" si="101"/>
        <v>212</v>
      </c>
      <c r="J1698" s="12">
        <f t="shared" si="102"/>
        <v>4</v>
      </c>
      <c r="K1698" s="50">
        <f t="shared" si="100"/>
        <v>8</v>
      </c>
    </row>
    <row r="1699" spans="1:11" x14ac:dyDescent="0.3">
      <c r="A1699" s="10">
        <v>43680</v>
      </c>
      <c r="B1699" s="11" t="s">
        <v>1022</v>
      </c>
      <c r="C1699" s="11" t="s">
        <v>808</v>
      </c>
      <c r="D1699" s="11">
        <v>82262</v>
      </c>
      <c r="E1699" s="12">
        <v>7</v>
      </c>
      <c r="F1699" s="53" t="str">
        <f>IF(ISBLANK($D1699),"",VLOOKUP($D1699,'Boarding Packages'!$A:$H,4,FALSE))</f>
        <v>Std Suite Prem</v>
      </c>
      <c r="G1699" s="54">
        <f>IF(ISBLANK($D1699),0,E1699*VLOOKUP($D1699,'Boarding Packages'!$A:$H,8,FALSE))</f>
        <v>371</v>
      </c>
      <c r="H1699" s="15">
        <v>0</v>
      </c>
      <c r="I1699" s="15">
        <f t="shared" si="101"/>
        <v>371</v>
      </c>
      <c r="J1699" s="12">
        <f t="shared" si="102"/>
        <v>7</v>
      </c>
      <c r="K1699" s="50">
        <f t="shared" si="100"/>
        <v>8</v>
      </c>
    </row>
    <row r="1700" spans="1:11" x14ac:dyDescent="0.3">
      <c r="A1700" s="10">
        <v>43680</v>
      </c>
      <c r="B1700" s="11" t="s">
        <v>134</v>
      </c>
      <c r="C1700" s="11" t="s">
        <v>883</v>
      </c>
      <c r="D1700" s="11">
        <v>81916</v>
      </c>
      <c r="E1700" s="12">
        <v>1</v>
      </c>
      <c r="F1700" s="53" t="str">
        <f>IF(ISBLANK($D1700),"",VLOOKUP($D1700,'Boarding Packages'!$A:$H,4,FALSE))</f>
        <v>Std Suite Prem</v>
      </c>
      <c r="G1700" s="54">
        <f>IF(ISBLANK($D1700),0,E1700*VLOOKUP($D1700,'Boarding Packages'!$A:$H,8,FALSE))</f>
        <v>53</v>
      </c>
      <c r="H1700" s="15">
        <v>0</v>
      </c>
      <c r="I1700" s="15">
        <f t="shared" si="101"/>
        <v>53</v>
      </c>
      <c r="J1700" s="12">
        <f t="shared" si="102"/>
        <v>1</v>
      </c>
      <c r="K1700" s="50">
        <f t="shared" si="100"/>
        <v>8</v>
      </c>
    </row>
    <row r="1701" spans="1:11" x14ac:dyDescent="0.3">
      <c r="A1701" s="10">
        <v>43680</v>
      </c>
      <c r="B1701" s="11" t="s">
        <v>269</v>
      </c>
      <c r="C1701" s="11" t="s">
        <v>1023</v>
      </c>
      <c r="D1701" s="11">
        <v>79149</v>
      </c>
      <c r="E1701" s="12">
        <v>1</v>
      </c>
      <c r="F1701" s="53" t="str">
        <f>IF(ISBLANK($D1701),"",VLOOKUP($D1701,'Boarding Packages'!$A:$H,4,FALSE))</f>
        <v>Std Suite Prem</v>
      </c>
      <c r="G1701" s="54">
        <f>IF(ISBLANK($D1701),0,E1701*VLOOKUP($D1701,'Boarding Packages'!$A:$H,8,FALSE))</f>
        <v>53</v>
      </c>
      <c r="H1701" s="15">
        <v>0</v>
      </c>
      <c r="I1701" s="15">
        <f t="shared" si="101"/>
        <v>53</v>
      </c>
      <c r="J1701" s="12">
        <f t="shared" si="102"/>
        <v>1</v>
      </c>
      <c r="K1701" s="50">
        <f t="shared" si="100"/>
        <v>8</v>
      </c>
    </row>
    <row r="1702" spans="1:11" x14ac:dyDescent="0.3">
      <c r="A1702" s="10">
        <v>43680</v>
      </c>
      <c r="B1702" s="11" t="s">
        <v>244</v>
      </c>
      <c r="C1702" s="11" t="s">
        <v>673</v>
      </c>
      <c r="D1702" s="11">
        <v>75212</v>
      </c>
      <c r="E1702" s="12">
        <v>1</v>
      </c>
      <c r="F1702" s="53" t="str">
        <f>IF(ISBLANK($D1702),"",VLOOKUP($D1702,'Boarding Packages'!$A:$H,4,FALSE))</f>
        <v>Std Suite Prem</v>
      </c>
      <c r="G1702" s="54">
        <f>IF(ISBLANK($D1702),0,E1702*VLOOKUP($D1702,'Boarding Packages'!$A:$H,8,FALSE))</f>
        <v>53</v>
      </c>
      <c r="H1702" s="15">
        <v>0</v>
      </c>
      <c r="I1702" s="15">
        <f t="shared" si="101"/>
        <v>53</v>
      </c>
      <c r="J1702" s="12">
        <f t="shared" si="102"/>
        <v>1</v>
      </c>
      <c r="K1702" s="50">
        <f t="shared" si="100"/>
        <v>8</v>
      </c>
    </row>
    <row r="1703" spans="1:11" x14ac:dyDescent="0.3">
      <c r="A1703" s="10">
        <v>43680</v>
      </c>
      <c r="B1703" s="11" t="s">
        <v>1793</v>
      </c>
      <c r="C1703" s="11" t="s">
        <v>467</v>
      </c>
      <c r="E1703" s="12">
        <v>2</v>
      </c>
      <c r="F1703" s="11" t="s">
        <v>388</v>
      </c>
      <c r="G1703" s="15">
        <v>66</v>
      </c>
      <c r="H1703" s="15">
        <v>40</v>
      </c>
      <c r="I1703" s="15">
        <f t="shared" si="98"/>
        <v>106</v>
      </c>
      <c r="J1703" s="12">
        <f t="shared" si="99"/>
        <v>2</v>
      </c>
      <c r="K1703" s="50">
        <f t="shared" si="100"/>
        <v>8</v>
      </c>
    </row>
    <row r="1704" spans="1:11" x14ac:dyDescent="0.3">
      <c r="A1704" s="10">
        <v>43680</v>
      </c>
      <c r="B1704" s="11" t="s">
        <v>166</v>
      </c>
      <c r="C1704" s="11" t="s">
        <v>744</v>
      </c>
      <c r="D1704" s="11">
        <v>67604</v>
      </c>
      <c r="E1704" s="12">
        <v>1</v>
      </c>
      <c r="F1704" s="53" t="str">
        <f>IF(ISBLANK($D1704),"",VLOOKUP($D1704,'Boarding Packages'!$A:$H,4,FALSE))</f>
        <v>Std Suite Prem</v>
      </c>
      <c r="G1704" s="54">
        <f>IF(ISBLANK($D1704),0,E1704*VLOOKUP($D1704,'Boarding Packages'!$A:$H,8,FALSE))</f>
        <v>48</v>
      </c>
      <c r="H1704" s="15">
        <v>0</v>
      </c>
      <c r="I1704" s="15">
        <f>IF(ISBLANK(B1704),"",SUM(G1704:H1704))</f>
        <v>48</v>
      </c>
      <c r="J1704" s="12">
        <f t="shared" si="99"/>
        <v>1</v>
      </c>
      <c r="K1704" s="50">
        <f t="shared" si="100"/>
        <v>8</v>
      </c>
    </row>
    <row r="1705" spans="1:11" x14ac:dyDescent="0.3">
      <c r="A1705" s="10">
        <v>43680</v>
      </c>
      <c r="B1705" s="11" t="s">
        <v>311</v>
      </c>
      <c r="C1705" s="11" t="s">
        <v>898</v>
      </c>
      <c r="D1705" s="11">
        <v>75730</v>
      </c>
      <c r="E1705" s="12">
        <v>1</v>
      </c>
      <c r="F1705" s="53" t="str">
        <f>IF(ISBLANK($D1705),"",VLOOKUP($D1705,'Boarding Packages'!$A:$H,4,FALSE))</f>
        <v>Std Suite Prem</v>
      </c>
      <c r="G1705" s="54">
        <f>IF(ISBLANK($D1705),0,E1705*VLOOKUP($D1705,'Boarding Packages'!$A:$H,8,FALSE))</f>
        <v>51</v>
      </c>
      <c r="H1705" s="15">
        <v>2.85</v>
      </c>
      <c r="I1705" s="15">
        <f>IF(ISBLANK(B1705),"",SUM(G1705:H1705))</f>
        <v>53.85</v>
      </c>
      <c r="J1705" s="12">
        <f>IF(ISBLANK(B1705),"",E1705*(IF(LEFT(RIGHT(F1705,2),1)="2",2,IF(LEFT(RIGHT(F1705,2),1)="3",3,IF(LEFT(RIGHT(F1705,2),1)="4",4,1)))))</f>
        <v>1</v>
      </c>
      <c r="K1705" s="50">
        <f t="shared" si="100"/>
        <v>8</v>
      </c>
    </row>
    <row r="1706" spans="1:11" x14ac:dyDescent="0.3">
      <c r="A1706" s="10">
        <v>43680</v>
      </c>
      <c r="B1706" s="11" t="s">
        <v>311</v>
      </c>
      <c r="C1706" s="11" t="s">
        <v>553</v>
      </c>
      <c r="E1706" s="12">
        <v>1</v>
      </c>
      <c r="F1706" s="11" t="s">
        <v>388</v>
      </c>
      <c r="G1706" s="15">
        <v>31.35</v>
      </c>
      <c r="H1706" s="15">
        <v>19</v>
      </c>
      <c r="I1706" s="15">
        <f t="shared" si="98"/>
        <v>50.35</v>
      </c>
      <c r="J1706" s="12">
        <f t="shared" si="99"/>
        <v>1</v>
      </c>
      <c r="K1706" s="50">
        <f t="shared" si="100"/>
        <v>8</v>
      </c>
    </row>
    <row r="1707" spans="1:11" x14ac:dyDescent="0.3">
      <c r="A1707" s="10">
        <v>43680</v>
      </c>
      <c r="B1707" s="11" t="s">
        <v>173</v>
      </c>
      <c r="C1707" s="11" t="s">
        <v>791</v>
      </c>
      <c r="D1707" s="11">
        <v>81572</v>
      </c>
      <c r="E1707" s="12">
        <v>10</v>
      </c>
      <c r="F1707" s="53" t="str">
        <f>IF(ISBLANK($D1707),"",VLOOKUP($D1707,'Boarding Packages'!$A:$H,4,FALSE))</f>
        <v>XL Suite Prem</v>
      </c>
      <c r="G1707" s="54">
        <f>IF(ISBLANK($D1707),0,E1707*VLOOKUP($D1707,'Boarding Packages'!$A:$H,8,FALSE))</f>
        <v>590</v>
      </c>
      <c r="H1707" s="15">
        <v>2.85</v>
      </c>
      <c r="I1707" s="15">
        <f>IF(ISBLANK(B1707),"",SUM(G1707:H1707))</f>
        <v>592.85</v>
      </c>
      <c r="J1707" s="12">
        <f t="shared" si="99"/>
        <v>10</v>
      </c>
      <c r="K1707" s="50">
        <f t="shared" si="100"/>
        <v>8</v>
      </c>
    </row>
    <row r="1708" spans="1:11" x14ac:dyDescent="0.3">
      <c r="A1708" s="55">
        <v>43680</v>
      </c>
      <c r="B1708" s="56" t="s">
        <v>517</v>
      </c>
      <c r="C1708" s="56" t="s">
        <v>518</v>
      </c>
      <c r="D1708" s="56">
        <v>81480</v>
      </c>
      <c r="E1708" s="57">
        <v>2</v>
      </c>
      <c r="F1708" s="61" t="str">
        <f>IF(ISBLANK($D1708),"",VLOOKUP($D1708,'Boarding Packages'!$A:$H,4,FALSE))</f>
        <v>Std Suite Prem</v>
      </c>
      <c r="G1708" s="62">
        <f>IF(ISBLANK($D1708),0,E1708*VLOOKUP($D1708,'Boarding Packages'!$A:$H,8,FALSE))</f>
        <v>106</v>
      </c>
      <c r="H1708" s="59">
        <v>2.85</v>
      </c>
      <c r="I1708" s="59">
        <f>IF(ISBLANK(B1708),"",SUM(G1708:H1708))</f>
        <v>108.85</v>
      </c>
      <c r="J1708" s="57">
        <f>IF(ISBLANK(B1708),"",E1708*(IF(LEFT(RIGHT(F1708,2),1)="2",2,IF(LEFT(RIGHT(F1708,2),1)="3",3,IF(LEFT(RIGHT(F1708,2),1)="4",4,1)))))</f>
        <v>2</v>
      </c>
      <c r="K1708" s="50">
        <f t="shared" si="100"/>
        <v>8</v>
      </c>
    </row>
    <row r="1709" spans="1:11" x14ac:dyDescent="0.3">
      <c r="A1709" s="10">
        <v>43681</v>
      </c>
      <c r="B1709" s="11" t="s">
        <v>367</v>
      </c>
      <c r="C1709" s="11" t="s">
        <v>1081</v>
      </c>
      <c r="D1709" s="11">
        <v>80722</v>
      </c>
      <c r="E1709" s="12">
        <v>5</v>
      </c>
      <c r="F1709" s="53" t="str">
        <f>IF(ISBLANK($D1709),"",VLOOKUP($D1709,'Boarding Packages'!$A:$H,4,FALSE))</f>
        <v>Std Suite Prem</v>
      </c>
      <c r="G1709" s="54">
        <f>IF(ISBLANK($D1709),0,E1709*VLOOKUP($D1709,'Boarding Packages'!$A:$H,8,FALSE))</f>
        <v>265</v>
      </c>
      <c r="H1709" s="15">
        <v>0</v>
      </c>
      <c r="I1709" s="15">
        <f>IF(ISBLANK(B1709),"",SUM(G1709:H1709))</f>
        <v>265</v>
      </c>
      <c r="J1709" s="12">
        <f>IF(ISBLANK(B1709),"",E1709*(IF(LEFT(RIGHT(F1709,2),1)="2",2,IF(LEFT(RIGHT(F1709,2),1)="3",3,IF(LEFT(RIGHT(F1709,2),1)="4",4,1)))))</f>
        <v>5</v>
      </c>
      <c r="K1709" s="50">
        <f t="shared" si="100"/>
        <v>8</v>
      </c>
    </row>
    <row r="1710" spans="1:11" x14ac:dyDescent="0.3">
      <c r="A1710" s="10">
        <v>43681</v>
      </c>
      <c r="B1710" s="11" t="s">
        <v>367</v>
      </c>
      <c r="C1710" s="11" t="s">
        <v>1081</v>
      </c>
      <c r="D1710" s="11">
        <v>70716</v>
      </c>
      <c r="E1710" s="12">
        <v>4</v>
      </c>
      <c r="F1710" s="53" t="str">
        <f>IF(ISBLANK($D1710),"",VLOOKUP($D1710,'Boarding Packages'!$A:$H,4,FALSE))</f>
        <v>Std Suite Prem</v>
      </c>
      <c r="G1710" s="54">
        <f>IF(ISBLANK($D1710),0,E1710*VLOOKUP($D1710,'Boarding Packages'!$A:$H,8,FALSE))</f>
        <v>212</v>
      </c>
      <c r="H1710" s="15">
        <v>0</v>
      </c>
      <c r="I1710" s="15">
        <f>IF(ISBLANK(B1710),"",SUM(G1710:H1710))</f>
        <v>212</v>
      </c>
      <c r="J1710" s="12">
        <f>IF(ISBLANK(B1710),"",E1710*(IF(LEFT(RIGHT(F1710,2),1)="2",2,IF(LEFT(RIGHT(F1710,2),1)="3",3,IF(LEFT(RIGHT(F1710,2),1)="4",4,1)))))</f>
        <v>4</v>
      </c>
      <c r="K1710" s="50">
        <f t="shared" si="100"/>
        <v>8</v>
      </c>
    </row>
    <row r="1711" spans="1:11" x14ac:dyDescent="0.3">
      <c r="A1711" s="10">
        <v>43681</v>
      </c>
      <c r="B1711" s="11" t="s">
        <v>780</v>
      </c>
      <c r="C1711" s="11" t="s">
        <v>1036</v>
      </c>
      <c r="E1711" s="12">
        <v>6</v>
      </c>
      <c r="F1711" s="11" t="s">
        <v>407</v>
      </c>
      <c r="G1711" s="15">
        <v>432</v>
      </c>
      <c r="H1711" s="15">
        <v>280</v>
      </c>
      <c r="I1711" s="15">
        <f t="shared" si="98"/>
        <v>712</v>
      </c>
      <c r="J1711" s="12">
        <f t="shared" si="99"/>
        <v>12</v>
      </c>
      <c r="K1711" s="50">
        <f t="shared" si="100"/>
        <v>8</v>
      </c>
    </row>
    <row r="1712" spans="1:11" x14ac:dyDescent="0.3">
      <c r="A1712" s="10">
        <v>43681</v>
      </c>
      <c r="B1712" s="11" t="s">
        <v>1038</v>
      </c>
      <c r="C1712" s="11" t="s">
        <v>2039</v>
      </c>
      <c r="E1712" s="12">
        <v>1</v>
      </c>
      <c r="F1712" s="11" t="s">
        <v>388</v>
      </c>
      <c r="G1712" s="15">
        <v>33</v>
      </c>
      <c r="H1712" s="15">
        <v>42</v>
      </c>
      <c r="I1712" s="15">
        <f t="shared" si="98"/>
        <v>75</v>
      </c>
      <c r="J1712" s="12">
        <f t="shared" si="99"/>
        <v>1</v>
      </c>
      <c r="K1712" s="50">
        <f t="shared" si="100"/>
        <v>8</v>
      </c>
    </row>
    <row r="1713" spans="1:11" x14ac:dyDescent="0.3">
      <c r="A1713" s="10">
        <v>43681</v>
      </c>
      <c r="B1713" s="11" t="s">
        <v>177</v>
      </c>
      <c r="C1713" s="11" t="s">
        <v>417</v>
      </c>
      <c r="E1713" s="12">
        <v>2</v>
      </c>
      <c r="F1713" s="11" t="s">
        <v>388</v>
      </c>
      <c r="G1713" s="15">
        <v>33</v>
      </c>
      <c r="H1713" s="15">
        <v>40</v>
      </c>
      <c r="I1713" s="15">
        <f t="shared" ref="I1713:I1776" si="103">IF(ISBLANK(B1713),"",SUM(G1713:H1713))</f>
        <v>73</v>
      </c>
      <c r="J1713" s="12">
        <f t="shared" ref="J1713:J1776" si="104">IF(ISBLANK(B1713),"",E1713*(IF(LEFT(RIGHT(F1713,2),1)="2",2,IF(LEFT(RIGHT(F1713,2),1)="3",3,IF(LEFT(RIGHT(F1713,2),1)="4",4,1)))))</f>
        <v>2</v>
      </c>
      <c r="K1713" s="50">
        <f t="shared" si="100"/>
        <v>8</v>
      </c>
    </row>
    <row r="1714" spans="1:11" x14ac:dyDescent="0.3">
      <c r="A1714" s="10">
        <v>43681</v>
      </c>
      <c r="B1714" s="11" t="s">
        <v>133</v>
      </c>
      <c r="C1714" s="11" t="s">
        <v>712</v>
      </c>
      <c r="E1714" s="12">
        <v>2</v>
      </c>
      <c r="F1714" s="11" t="s">
        <v>388</v>
      </c>
      <c r="G1714" s="15">
        <v>66</v>
      </c>
      <c r="H1714" s="15">
        <v>60</v>
      </c>
      <c r="I1714" s="15">
        <f t="shared" si="103"/>
        <v>126</v>
      </c>
      <c r="J1714" s="12">
        <f t="shared" si="104"/>
        <v>2</v>
      </c>
      <c r="K1714" s="50">
        <f t="shared" si="100"/>
        <v>8</v>
      </c>
    </row>
    <row r="1715" spans="1:11" x14ac:dyDescent="0.3">
      <c r="A1715" s="10">
        <v>43681</v>
      </c>
      <c r="B1715" s="11" t="s">
        <v>584</v>
      </c>
      <c r="C1715" s="11" t="s">
        <v>585</v>
      </c>
      <c r="D1715" s="11">
        <v>74386</v>
      </c>
      <c r="E1715" s="12">
        <v>1</v>
      </c>
      <c r="F1715" s="53" t="str">
        <f>IF(ISBLANK($D1715),"",VLOOKUP($D1715,'Boarding Packages'!$A:$H,4,FALSE))</f>
        <v>In/Out Suite Prem</v>
      </c>
      <c r="G1715" s="54">
        <f>IF(ISBLANK($D1715),0,E1715*VLOOKUP($D1715,'Boarding Packages'!$A:$H,8,FALSE))</f>
        <v>74</v>
      </c>
      <c r="H1715" s="15">
        <v>0</v>
      </c>
      <c r="I1715" s="15">
        <f>IF(ISBLANK(B1715),"",SUM(G1715:H1715))</f>
        <v>74</v>
      </c>
      <c r="J1715" s="12">
        <f t="shared" si="104"/>
        <v>1</v>
      </c>
      <c r="K1715" s="50">
        <f t="shared" si="100"/>
        <v>8</v>
      </c>
    </row>
    <row r="1716" spans="1:11" x14ac:dyDescent="0.3">
      <c r="A1716" s="10">
        <v>43681</v>
      </c>
      <c r="B1716" s="11" t="s">
        <v>584</v>
      </c>
      <c r="C1716" s="11" t="s">
        <v>585</v>
      </c>
      <c r="D1716" s="11">
        <v>80539</v>
      </c>
      <c r="E1716" s="12">
        <v>2</v>
      </c>
      <c r="F1716" s="53" t="str">
        <f>IF(ISBLANK($D1716),"",VLOOKUP($D1716,'Boarding Packages'!$A:$H,4,FALSE))</f>
        <v>In/Out Suite Prem</v>
      </c>
      <c r="G1716" s="54">
        <f>IF(ISBLANK($D1716),0,E1716*VLOOKUP($D1716,'Boarding Packages'!$A:$H,8,FALSE))</f>
        <v>148</v>
      </c>
      <c r="H1716" s="15">
        <v>0</v>
      </c>
      <c r="I1716" s="15">
        <f>IF(ISBLANK(B1716),"",SUM(G1716:H1716))</f>
        <v>148</v>
      </c>
      <c r="J1716" s="12">
        <f>IF(ISBLANK(B1716),"",E1716*(IF(LEFT(RIGHT(F1716,2),1)="2",2,IF(LEFT(RIGHT(F1716,2),1)="3",3,IF(LEFT(RIGHT(F1716,2),1)="4",4,1)))))</f>
        <v>2</v>
      </c>
      <c r="K1716" s="50">
        <f t="shared" si="100"/>
        <v>8</v>
      </c>
    </row>
    <row r="1717" spans="1:11" x14ac:dyDescent="0.3">
      <c r="A1717" s="10">
        <v>43681</v>
      </c>
      <c r="B1717" s="11" t="s">
        <v>1782</v>
      </c>
      <c r="C1717" s="11" t="s">
        <v>2040</v>
      </c>
      <c r="E1717" s="12">
        <v>2</v>
      </c>
      <c r="F1717" s="11" t="s">
        <v>388</v>
      </c>
      <c r="G1717" s="15">
        <v>66</v>
      </c>
      <c r="H1717" s="15">
        <v>60</v>
      </c>
      <c r="I1717" s="15">
        <f t="shared" si="103"/>
        <v>126</v>
      </c>
      <c r="J1717" s="12">
        <f t="shared" si="104"/>
        <v>2</v>
      </c>
      <c r="K1717" s="50">
        <f t="shared" si="100"/>
        <v>8</v>
      </c>
    </row>
    <row r="1718" spans="1:11" x14ac:dyDescent="0.3">
      <c r="A1718" s="10">
        <v>43681</v>
      </c>
      <c r="B1718" s="11" t="s">
        <v>152</v>
      </c>
      <c r="C1718" s="11" t="s">
        <v>679</v>
      </c>
      <c r="E1718" s="12">
        <v>4</v>
      </c>
      <c r="F1718" s="11" t="s">
        <v>388</v>
      </c>
      <c r="G1718" s="15">
        <v>132</v>
      </c>
      <c r="H1718" s="15">
        <v>100</v>
      </c>
      <c r="I1718" s="15">
        <f t="shared" si="103"/>
        <v>232</v>
      </c>
      <c r="J1718" s="12">
        <f t="shared" si="104"/>
        <v>4</v>
      </c>
      <c r="K1718" s="50">
        <f t="shared" si="100"/>
        <v>8</v>
      </c>
    </row>
    <row r="1719" spans="1:11" x14ac:dyDescent="0.3">
      <c r="A1719" s="10">
        <v>43681</v>
      </c>
      <c r="B1719" s="11" t="s">
        <v>2041</v>
      </c>
      <c r="C1719" s="11" t="s">
        <v>2042</v>
      </c>
      <c r="E1719" s="12">
        <v>2</v>
      </c>
      <c r="F1719" s="11" t="s">
        <v>388</v>
      </c>
      <c r="G1719" s="15">
        <v>66</v>
      </c>
      <c r="H1719" s="15">
        <v>40</v>
      </c>
      <c r="I1719" s="15">
        <f t="shared" si="103"/>
        <v>106</v>
      </c>
      <c r="J1719" s="12">
        <f t="shared" si="104"/>
        <v>2</v>
      </c>
      <c r="K1719" s="50">
        <f t="shared" si="100"/>
        <v>8</v>
      </c>
    </row>
    <row r="1720" spans="1:11" x14ac:dyDescent="0.3">
      <c r="A1720" s="10">
        <v>43681</v>
      </c>
      <c r="B1720" s="11" t="s">
        <v>2043</v>
      </c>
      <c r="C1720" s="11" t="s">
        <v>2044</v>
      </c>
      <c r="E1720" s="12">
        <v>2</v>
      </c>
      <c r="F1720" s="11" t="s">
        <v>410</v>
      </c>
      <c r="G1720" s="15">
        <v>189</v>
      </c>
      <c r="H1720" s="15">
        <v>160</v>
      </c>
      <c r="I1720" s="15">
        <f t="shared" si="103"/>
        <v>349</v>
      </c>
      <c r="J1720" s="12">
        <f t="shared" si="104"/>
        <v>4</v>
      </c>
      <c r="K1720" s="50">
        <f t="shared" si="100"/>
        <v>8</v>
      </c>
    </row>
    <row r="1721" spans="1:11" x14ac:dyDescent="0.3">
      <c r="A1721" s="10">
        <v>43681</v>
      </c>
      <c r="B1721" s="11" t="s">
        <v>109</v>
      </c>
      <c r="C1721" s="11" t="s">
        <v>476</v>
      </c>
      <c r="D1721" s="11">
        <v>80726</v>
      </c>
      <c r="E1721" s="12">
        <v>10</v>
      </c>
      <c r="F1721" s="53" t="str">
        <f>IF(ISBLANK($D1721),"",VLOOKUP($D1721,'Boarding Packages'!$A:$H,4,FALSE))</f>
        <v>In/Out Suite Prem (2)</v>
      </c>
      <c r="G1721" s="54">
        <f>IF(ISBLANK($D1721),0,E1721*VLOOKUP($D1721,'Boarding Packages'!$A:$H,8,FALSE))</f>
        <v>1230</v>
      </c>
      <c r="H1721" s="15">
        <v>0</v>
      </c>
      <c r="I1721" s="15">
        <f>IF(ISBLANK(B1721),"",SUM(G1721:H1721))</f>
        <v>1230</v>
      </c>
      <c r="J1721" s="12">
        <f t="shared" si="104"/>
        <v>20</v>
      </c>
      <c r="K1721" s="50">
        <f t="shared" si="100"/>
        <v>8</v>
      </c>
    </row>
    <row r="1722" spans="1:11" x14ac:dyDescent="0.3">
      <c r="A1722" s="10">
        <v>43681</v>
      </c>
      <c r="B1722" s="11" t="s">
        <v>770</v>
      </c>
      <c r="C1722" s="11" t="s">
        <v>771</v>
      </c>
      <c r="E1722" s="12">
        <v>2</v>
      </c>
      <c r="F1722" s="11" t="s">
        <v>393</v>
      </c>
      <c r="G1722" s="15">
        <v>84</v>
      </c>
      <c r="H1722" s="15">
        <v>64</v>
      </c>
      <c r="I1722" s="15">
        <f t="shared" si="103"/>
        <v>148</v>
      </c>
      <c r="J1722" s="12">
        <f t="shared" si="104"/>
        <v>2</v>
      </c>
      <c r="K1722" s="50">
        <f t="shared" si="100"/>
        <v>8</v>
      </c>
    </row>
    <row r="1723" spans="1:11" x14ac:dyDescent="0.3">
      <c r="A1723" s="10">
        <v>43681</v>
      </c>
      <c r="B1723" s="11" t="s">
        <v>803</v>
      </c>
      <c r="C1723" s="11" t="s">
        <v>693</v>
      </c>
      <c r="D1723" s="11">
        <v>79215</v>
      </c>
      <c r="E1723" s="12">
        <v>2</v>
      </c>
      <c r="F1723" s="53" t="str">
        <f>IF(ISBLANK($D1723),"",VLOOKUP($D1723,'Boarding Packages'!$A:$H,4,FALSE))</f>
        <v>Std Suite Prem</v>
      </c>
      <c r="G1723" s="54">
        <f>IF(ISBLANK($D1723),0,E1723*VLOOKUP($D1723,'Boarding Packages'!$A:$H,8,FALSE))</f>
        <v>102</v>
      </c>
      <c r="H1723" s="15">
        <v>0</v>
      </c>
      <c r="I1723" s="15">
        <f>IF(ISBLANK(B1723),"",SUM(G1723:H1723))</f>
        <v>102</v>
      </c>
      <c r="J1723" s="12">
        <f>IF(ISBLANK(B1723),"",E1723*(IF(LEFT(RIGHT(F1723,2),1)="2",2,IF(LEFT(RIGHT(F1723,2),1)="3",3,IF(LEFT(RIGHT(F1723,2),1)="4",4,1)))))</f>
        <v>2</v>
      </c>
      <c r="K1723" s="50">
        <f t="shared" si="100"/>
        <v>8</v>
      </c>
    </row>
    <row r="1724" spans="1:11" x14ac:dyDescent="0.3">
      <c r="A1724" s="10">
        <v>43681</v>
      </c>
      <c r="B1724" s="11" t="s">
        <v>941</v>
      </c>
      <c r="C1724" s="11" t="s">
        <v>487</v>
      </c>
      <c r="E1724" s="12">
        <v>1</v>
      </c>
      <c r="F1724" s="11" t="s">
        <v>393</v>
      </c>
      <c r="G1724" s="15">
        <v>42</v>
      </c>
      <c r="H1724" s="15">
        <v>40</v>
      </c>
      <c r="I1724" s="15">
        <f t="shared" si="103"/>
        <v>82</v>
      </c>
      <c r="J1724" s="12">
        <f t="shared" si="104"/>
        <v>1</v>
      </c>
      <c r="K1724" s="50">
        <f t="shared" si="100"/>
        <v>8</v>
      </c>
    </row>
    <row r="1725" spans="1:11" x14ac:dyDescent="0.3">
      <c r="A1725" s="10">
        <v>43681</v>
      </c>
      <c r="B1725" s="11" t="s">
        <v>934</v>
      </c>
      <c r="C1725" s="11" t="s">
        <v>935</v>
      </c>
      <c r="E1725" s="12">
        <v>2</v>
      </c>
      <c r="F1725" s="11" t="s">
        <v>393</v>
      </c>
      <c r="G1725" s="15">
        <v>84</v>
      </c>
      <c r="H1725" s="15">
        <v>60</v>
      </c>
      <c r="I1725" s="15">
        <f t="shared" si="103"/>
        <v>144</v>
      </c>
      <c r="J1725" s="12">
        <f t="shared" si="104"/>
        <v>2</v>
      </c>
      <c r="K1725" s="50">
        <f t="shared" si="100"/>
        <v>8</v>
      </c>
    </row>
    <row r="1726" spans="1:11" x14ac:dyDescent="0.3">
      <c r="A1726" s="10">
        <v>43681</v>
      </c>
      <c r="B1726" s="11" t="s">
        <v>2045</v>
      </c>
      <c r="C1726" s="11" t="s">
        <v>2046</v>
      </c>
      <c r="E1726" s="12">
        <v>2</v>
      </c>
      <c r="F1726" s="11" t="s">
        <v>407</v>
      </c>
      <c r="G1726" s="15">
        <v>144</v>
      </c>
      <c r="H1726" s="15">
        <v>136</v>
      </c>
      <c r="I1726" s="15">
        <f t="shared" si="103"/>
        <v>280</v>
      </c>
      <c r="J1726" s="12">
        <f t="shared" si="104"/>
        <v>4</v>
      </c>
      <c r="K1726" s="50">
        <f t="shared" si="100"/>
        <v>8</v>
      </c>
    </row>
    <row r="1727" spans="1:11" x14ac:dyDescent="0.3">
      <c r="A1727" s="10">
        <v>43681</v>
      </c>
      <c r="B1727" s="11" t="s">
        <v>91</v>
      </c>
      <c r="C1727" s="11" t="s">
        <v>754</v>
      </c>
      <c r="E1727" s="12">
        <v>1</v>
      </c>
      <c r="F1727" s="11" t="s">
        <v>388</v>
      </c>
      <c r="G1727" s="15">
        <v>33</v>
      </c>
      <c r="H1727" s="15">
        <v>40</v>
      </c>
      <c r="I1727" s="15">
        <f t="shared" si="103"/>
        <v>73</v>
      </c>
      <c r="J1727" s="12">
        <f t="shared" si="104"/>
        <v>1</v>
      </c>
      <c r="K1727" s="50">
        <f t="shared" si="100"/>
        <v>8</v>
      </c>
    </row>
    <row r="1728" spans="1:11" x14ac:dyDescent="0.3">
      <c r="A1728" s="10">
        <v>43681</v>
      </c>
      <c r="B1728" s="11" t="s">
        <v>1960</v>
      </c>
      <c r="C1728" s="11" t="s">
        <v>488</v>
      </c>
      <c r="D1728" s="11">
        <v>81892</v>
      </c>
      <c r="E1728" s="12">
        <v>1</v>
      </c>
      <c r="F1728" s="53" t="str">
        <f>IF(ISBLANK($D1728),"",VLOOKUP($D1728,'Boarding Packages'!$A:$H,4,FALSE))</f>
        <v>Std Suite Prem</v>
      </c>
      <c r="G1728" s="54">
        <f>IF(ISBLANK($D1728),0,E1728*VLOOKUP($D1728,'Boarding Packages'!$A:$H,8,FALSE))</f>
        <v>53</v>
      </c>
      <c r="H1728" s="15">
        <v>0</v>
      </c>
      <c r="I1728" s="15">
        <f>IF(ISBLANK(B1728),"",SUM(G1728:H1728))</f>
        <v>53</v>
      </c>
      <c r="J1728" s="12">
        <f t="shared" si="104"/>
        <v>1</v>
      </c>
      <c r="K1728" s="50">
        <f t="shared" si="100"/>
        <v>8</v>
      </c>
    </row>
    <row r="1729" spans="1:11" x14ac:dyDescent="0.3">
      <c r="A1729" s="10">
        <v>43681</v>
      </c>
      <c r="B1729" s="11" t="s">
        <v>1402</v>
      </c>
      <c r="C1729" s="11" t="s">
        <v>2048</v>
      </c>
      <c r="E1729" s="12">
        <v>4</v>
      </c>
      <c r="F1729" s="11" t="s">
        <v>407</v>
      </c>
      <c r="G1729" s="15">
        <v>132</v>
      </c>
      <c r="H1729" s="15">
        <v>80</v>
      </c>
      <c r="I1729" s="15">
        <f t="shared" si="103"/>
        <v>212</v>
      </c>
      <c r="J1729" s="12">
        <f t="shared" si="104"/>
        <v>8</v>
      </c>
      <c r="K1729" s="50">
        <f t="shared" si="100"/>
        <v>8</v>
      </c>
    </row>
    <row r="1730" spans="1:11" x14ac:dyDescent="0.3">
      <c r="A1730" s="10">
        <v>43681</v>
      </c>
      <c r="B1730" s="11" t="s">
        <v>1708</v>
      </c>
      <c r="C1730" s="11" t="s">
        <v>1709</v>
      </c>
      <c r="E1730" s="12">
        <v>2</v>
      </c>
      <c r="F1730" s="11" t="s">
        <v>407</v>
      </c>
      <c r="G1730" s="15">
        <v>144</v>
      </c>
      <c r="H1730" s="15">
        <v>40</v>
      </c>
      <c r="I1730" s="15">
        <f t="shared" si="103"/>
        <v>184</v>
      </c>
      <c r="J1730" s="12">
        <f t="shared" si="104"/>
        <v>4</v>
      </c>
      <c r="K1730" s="50">
        <f t="shared" si="100"/>
        <v>8</v>
      </c>
    </row>
    <row r="1731" spans="1:11" x14ac:dyDescent="0.3">
      <c r="A1731" s="10">
        <v>43681</v>
      </c>
      <c r="B1731" s="11" t="s">
        <v>1695</v>
      </c>
      <c r="C1731" s="11" t="s">
        <v>1420</v>
      </c>
      <c r="E1731" s="12">
        <v>3</v>
      </c>
      <c r="F1731" s="11" t="s">
        <v>388</v>
      </c>
      <c r="G1731" s="15">
        <v>99</v>
      </c>
      <c r="H1731" s="15">
        <v>80</v>
      </c>
      <c r="I1731" s="15">
        <f t="shared" si="103"/>
        <v>179</v>
      </c>
      <c r="J1731" s="12">
        <f t="shared" si="104"/>
        <v>3</v>
      </c>
      <c r="K1731" s="50">
        <f t="shared" ref="K1731:K1794" si="105">IF(A1731= "",0,MONTH(A1731))</f>
        <v>8</v>
      </c>
    </row>
    <row r="1732" spans="1:11" x14ac:dyDescent="0.3">
      <c r="A1732" s="10">
        <v>43681</v>
      </c>
      <c r="B1732" s="11" t="s">
        <v>246</v>
      </c>
      <c r="C1732" s="11" t="s">
        <v>651</v>
      </c>
      <c r="E1732" s="12">
        <v>1</v>
      </c>
      <c r="F1732" s="11" t="s">
        <v>410</v>
      </c>
      <c r="G1732" s="15">
        <v>63</v>
      </c>
      <c r="H1732" s="15">
        <v>80</v>
      </c>
      <c r="I1732" s="15">
        <f t="shared" si="103"/>
        <v>143</v>
      </c>
      <c r="J1732" s="12">
        <f t="shared" si="104"/>
        <v>2</v>
      </c>
      <c r="K1732" s="50">
        <f t="shared" si="105"/>
        <v>8</v>
      </c>
    </row>
    <row r="1733" spans="1:11" x14ac:dyDescent="0.3">
      <c r="A1733" s="10">
        <v>43681</v>
      </c>
      <c r="B1733" s="11" t="s">
        <v>2028</v>
      </c>
      <c r="C1733" s="11" t="s">
        <v>559</v>
      </c>
      <c r="E1733" s="12">
        <v>1</v>
      </c>
      <c r="F1733" s="11" t="s">
        <v>388</v>
      </c>
      <c r="G1733" s="15">
        <v>33</v>
      </c>
      <c r="H1733" s="15">
        <v>40</v>
      </c>
      <c r="I1733" s="15">
        <f t="shared" si="103"/>
        <v>73</v>
      </c>
      <c r="J1733" s="12">
        <f t="shared" si="104"/>
        <v>1</v>
      </c>
      <c r="K1733" s="50">
        <f t="shared" si="105"/>
        <v>8</v>
      </c>
    </row>
    <row r="1734" spans="1:11" x14ac:dyDescent="0.3">
      <c r="A1734" s="10">
        <v>43681</v>
      </c>
      <c r="B1734" s="11" t="s">
        <v>175</v>
      </c>
      <c r="C1734" s="11" t="s">
        <v>433</v>
      </c>
      <c r="E1734" s="12">
        <v>2</v>
      </c>
      <c r="F1734" s="11" t="s">
        <v>434</v>
      </c>
      <c r="G1734" s="15">
        <v>144</v>
      </c>
      <c r="H1734" s="15">
        <v>96</v>
      </c>
      <c r="I1734" s="15">
        <f t="shared" si="103"/>
        <v>240</v>
      </c>
      <c r="J1734" s="12">
        <f t="shared" si="104"/>
        <v>2</v>
      </c>
      <c r="K1734" s="50">
        <f t="shared" si="105"/>
        <v>8</v>
      </c>
    </row>
    <row r="1735" spans="1:11" x14ac:dyDescent="0.3">
      <c r="A1735" s="10">
        <v>43681</v>
      </c>
      <c r="B1735" s="11" t="s">
        <v>1342</v>
      </c>
      <c r="C1735" s="11" t="s">
        <v>2049</v>
      </c>
      <c r="E1735" s="12">
        <v>2</v>
      </c>
      <c r="F1735" s="11" t="s">
        <v>410</v>
      </c>
      <c r="G1735" s="15">
        <v>126</v>
      </c>
      <c r="H1735" s="15">
        <v>120</v>
      </c>
      <c r="I1735" s="15">
        <f t="shared" si="103"/>
        <v>246</v>
      </c>
      <c r="J1735" s="12">
        <f t="shared" si="104"/>
        <v>4</v>
      </c>
      <c r="K1735" s="50">
        <f t="shared" si="105"/>
        <v>8</v>
      </c>
    </row>
    <row r="1736" spans="1:11" x14ac:dyDescent="0.3">
      <c r="A1736" s="10">
        <v>43681</v>
      </c>
      <c r="B1736" s="11" t="s">
        <v>1532</v>
      </c>
      <c r="C1736" s="11" t="s">
        <v>1523</v>
      </c>
      <c r="E1736" s="12">
        <v>1</v>
      </c>
      <c r="F1736" s="11" t="s">
        <v>407</v>
      </c>
      <c r="G1736" s="15">
        <v>72</v>
      </c>
      <c r="H1736" s="15">
        <v>80</v>
      </c>
      <c r="I1736" s="15">
        <f t="shared" si="103"/>
        <v>152</v>
      </c>
      <c r="J1736" s="12">
        <f t="shared" si="104"/>
        <v>2</v>
      </c>
      <c r="K1736" s="50">
        <f t="shared" si="105"/>
        <v>8</v>
      </c>
    </row>
    <row r="1737" spans="1:11" x14ac:dyDescent="0.3">
      <c r="A1737" s="55">
        <v>43681</v>
      </c>
      <c r="B1737" s="56" t="s">
        <v>1992</v>
      </c>
      <c r="C1737" s="56" t="s">
        <v>1993</v>
      </c>
      <c r="D1737" s="56"/>
      <c r="E1737" s="57">
        <v>2</v>
      </c>
      <c r="F1737" s="56" t="s">
        <v>388</v>
      </c>
      <c r="G1737" s="59">
        <v>66</v>
      </c>
      <c r="H1737" s="59">
        <v>62</v>
      </c>
      <c r="I1737" s="59">
        <f t="shared" si="103"/>
        <v>128</v>
      </c>
      <c r="J1737" s="57">
        <f t="shared" si="104"/>
        <v>2</v>
      </c>
      <c r="K1737" s="50">
        <f t="shared" si="105"/>
        <v>8</v>
      </c>
    </row>
    <row r="1738" spans="1:11" x14ac:dyDescent="0.3">
      <c r="A1738" s="10">
        <v>43682</v>
      </c>
      <c r="B1738" s="11" t="s">
        <v>2050</v>
      </c>
      <c r="C1738" s="11" t="s">
        <v>2051</v>
      </c>
      <c r="E1738" s="12">
        <v>3</v>
      </c>
      <c r="F1738" s="11" t="s">
        <v>407</v>
      </c>
      <c r="G1738" s="15">
        <v>216</v>
      </c>
      <c r="H1738" s="15">
        <v>120</v>
      </c>
      <c r="I1738" s="15">
        <f t="shared" si="103"/>
        <v>336</v>
      </c>
      <c r="J1738" s="12">
        <f t="shared" si="104"/>
        <v>6</v>
      </c>
      <c r="K1738" s="50">
        <f t="shared" si="105"/>
        <v>8</v>
      </c>
    </row>
    <row r="1739" spans="1:11" x14ac:dyDescent="0.3">
      <c r="A1739" s="10">
        <v>43682</v>
      </c>
      <c r="B1739" s="11" t="s">
        <v>196</v>
      </c>
      <c r="C1739" s="11" t="s">
        <v>432</v>
      </c>
      <c r="E1739" s="12">
        <v>2</v>
      </c>
      <c r="F1739" s="11" t="s">
        <v>388</v>
      </c>
      <c r="G1739" s="15">
        <v>66</v>
      </c>
      <c r="H1739" s="15">
        <v>60</v>
      </c>
      <c r="I1739" s="15">
        <f t="shared" si="103"/>
        <v>126</v>
      </c>
      <c r="J1739" s="12">
        <f t="shared" si="104"/>
        <v>2</v>
      </c>
      <c r="K1739" s="50">
        <f t="shared" si="105"/>
        <v>8</v>
      </c>
    </row>
    <row r="1740" spans="1:11" x14ac:dyDescent="0.3">
      <c r="A1740" s="10">
        <v>43682</v>
      </c>
      <c r="B1740" s="11" t="s">
        <v>2012</v>
      </c>
      <c r="C1740" s="11" t="s">
        <v>1874</v>
      </c>
      <c r="E1740" s="12">
        <v>2</v>
      </c>
      <c r="F1740" s="11" t="s">
        <v>393</v>
      </c>
      <c r="G1740" s="15">
        <v>84</v>
      </c>
      <c r="H1740" s="15">
        <v>60</v>
      </c>
      <c r="I1740" s="15">
        <f t="shared" si="103"/>
        <v>144</v>
      </c>
      <c r="J1740" s="12">
        <f t="shared" si="104"/>
        <v>2</v>
      </c>
      <c r="K1740" s="50">
        <f t="shared" si="105"/>
        <v>8</v>
      </c>
    </row>
    <row r="1741" spans="1:11" x14ac:dyDescent="0.3">
      <c r="A1741" s="10">
        <v>43682</v>
      </c>
      <c r="B1741" s="11" t="s">
        <v>2052</v>
      </c>
      <c r="C1741" s="11" t="s">
        <v>2053</v>
      </c>
      <c r="E1741" s="12">
        <v>4</v>
      </c>
      <c r="F1741" s="11" t="s">
        <v>388</v>
      </c>
      <c r="G1741" s="15">
        <v>132</v>
      </c>
      <c r="H1741" s="15">
        <v>100</v>
      </c>
      <c r="I1741" s="15">
        <f t="shared" si="103"/>
        <v>232</v>
      </c>
      <c r="J1741" s="12">
        <f t="shared" si="104"/>
        <v>4</v>
      </c>
      <c r="K1741" s="50">
        <f t="shared" si="105"/>
        <v>8</v>
      </c>
    </row>
    <row r="1742" spans="1:11" x14ac:dyDescent="0.3">
      <c r="A1742" s="10">
        <v>43682</v>
      </c>
      <c r="B1742" s="11" t="s">
        <v>78</v>
      </c>
      <c r="C1742" s="11" t="s">
        <v>1461</v>
      </c>
      <c r="D1742" s="11">
        <v>81324</v>
      </c>
      <c r="E1742" s="12">
        <v>4</v>
      </c>
      <c r="F1742" s="53" t="str">
        <f>IF(ISBLANK($D1742),"",VLOOKUP($D1742,'Boarding Packages'!$A:$H,4,FALSE))</f>
        <v>Std Suite Prem (2)</v>
      </c>
      <c r="G1742" s="54">
        <f>IF(ISBLANK($D1742),0,E1742*VLOOKUP($D1742,'Boarding Packages'!$A:$H,8,FALSE))</f>
        <v>412</v>
      </c>
      <c r="H1742" s="15">
        <v>0</v>
      </c>
      <c r="I1742" s="15">
        <f>IF(ISBLANK(B1742),"",SUM(G1742:H1742))</f>
        <v>412</v>
      </c>
      <c r="J1742" s="12">
        <f>IF(ISBLANK(B1742),"",E1742*(IF(LEFT(RIGHT(F1742,2),1)="2",2,IF(LEFT(RIGHT(F1742,2),1)="3",3,IF(LEFT(RIGHT(F1742,2),1)="4",4,1)))))</f>
        <v>8</v>
      </c>
      <c r="K1742" s="50">
        <f t="shared" si="105"/>
        <v>8</v>
      </c>
    </row>
    <row r="1743" spans="1:11" x14ac:dyDescent="0.3">
      <c r="A1743" s="10">
        <v>43682</v>
      </c>
      <c r="B1743" s="11" t="s">
        <v>2004</v>
      </c>
      <c r="C1743" s="11" t="s">
        <v>2005</v>
      </c>
      <c r="D1743" s="11">
        <v>82236</v>
      </c>
      <c r="E1743" s="12">
        <v>2</v>
      </c>
      <c r="F1743" s="53" t="str">
        <f>IF(ISBLANK($D1743),"",VLOOKUP($D1743,'Boarding Packages'!$A:$H,4,FALSE))</f>
        <v>In/Out Suite Prem</v>
      </c>
      <c r="G1743" s="54">
        <f>IF(ISBLANK($D1743),0,E1743*VLOOKUP($D1743,'Boarding Packages'!$A:$H,8,FALSE))</f>
        <v>148</v>
      </c>
      <c r="H1743" s="15">
        <v>0</v>
      </c>
      <c r="I1743" s="15">
        <f>IF(ISBLANK(B1743),"",SUM(G1743:H1743))</f>
        <v>148</v>
      </c>
      <c r="J1743" s="12">
        <f>IF(ISBLANK(B1743),"",E1743*(IF(LEFT(RIGHT(F1743,2),1)="2",2,IF(LEFT(RIGHT(F1743,2),1)="3",3,IF(LEFT(RIGHT(F1743,2),1)="4",4,1)))))</f>
        <v>2</v>
      </c>
      <c r="K1743" s="50">
        <f t="shared" si="105"/>
        <v>8</v>
      </c>
    </row>
    <row r="1744" spans="1:11" x14ac:dyDescent="0.3">
      <c r="A1744" s="10">
        <v>43682</v>
      </c>
      <c r="B1744" s="11" t="s">
        <v>1156</v>
      </c>
      <c r="C1744" s="11" t="s">
        <v>939</v>
      </c>
      <c r="D1744" s="11">
        <v>72187</v>
      </c>
      <c r="E1744" s="12">
        <v>1</v>
      </c>
      <c r="F1744" s="53" t="str">
        <f>IF(ISBLANK($D1744),"",VLOOKUP($D1744,'Boarding Packages'!$A:$H,4,FALSE))</f>
        <v>Std Suite Prem</v>
      </c>
      <c r="G1744" s="54">
        <f>IF(ISBLANK($D1744),0,E1744*VLOOKUP($D1744,'Boarding Packages'!$A:$H,8,FALSE))</f>
        <v>51</v>
      </c>
      <c r="H1744" s="15">
        <v>0</v>
      </c>
      <c r="I1744" s="15">
        <f>IF(ISBLANK(B1744),"",SUM(G1744:H1744))</f>
        <v>51</v>
      </c>
      <c r="J1744" s="12">
        <f>IF(ISBLANK(B1744),"",E1744*(IF(LEFT(RIGHT(F1744,2),1)="2",2,IF(LEFT(RIGHT(F1744,2),1)="3",3,IF(LEFT(RIGHT(F1744,2),1)="4",4,1)))))</f>
        <v>1</v>
      </c>
      <c r="K1744" s="50">
        <f t="shared" si="105"/>
        <v>8</v>
      </c>
    </row>
    <row r="1745" spans="1:11" x14ac:dyDescent="0.3">
      <c r="A1745" s="10">
        <v>43682</v>
      </c>
      <c r="B1745" s="11" t="s">
        <v>1045</v>
      </c>
      <c r="C1745" s="11" t="s">
        <v>463</v>
      </c>
      <c r="E1745" s="12">
        <v>4</v>
      </c>
      <c r="F1745" s="11" t="s">
        <v>393</v>
      </c>
      <c r="G1745" s="15">
        <v>168</v>
      </c>
      <c r="H1745" s="15">
        <v>80</v>
      </c>
      <c r="I1745" s="15">
        <f t="shared" si="103"/>
        <v>248</v>
      </c>
      <c r="J1745" s="12">
        <f t="shared" si="104"/>
        <v>4</v>
      </c>
      <c r="K1745" s="50">
        <f t="shared" si="105"/>
        <v>8</v>
      </c>
    </row>
    <row r="1746" spans="1:11" x14ac:dyDescent="0.3">
      <c r="A1746" s="10">
        <v>43682</v>
      </c>
      <c r="B1746" s="11" t="s">
        <v>192</v>
      </c>
      <c r="C1746" s="11" t="s">
        <v>871</v>
      </c>
      <c r="D1746" s="11">
        <v>76601</v>
      </c>
      <c r="E1746" s="12">
        <v>1</v>
      </c>
      <c r="F1746" s="53" t="str">
        <f>IF(ISBLANK($D1746),"",VLOOKUP($D1746,'Boarding Packages'!$A:$H,4,FALSE))</f>
        <v>In/Out Suite Prem</v>
      </c>
      <c r="G1746" s="54">
        <f>IF(ISBLANK($D1746),0,E1746*VLOOKUP($D1746,'Boarding Packages'!$A:$H,8,FALSE))</f>
        <v>72</v>
      </c>
      <c r="H1746" s="15">
        <v>0</v>
      </c>
      <c r="I1746" s="15">
        <f>IF(ISBLANK(B1746),"",SUM(G1746:H1746))</f>
        <v>72</v>
      </c>
      <c r="J1746" s="12">
        <f t="shared" si="104"/>
        <v>1</v>
      </c>
      <c r="K1746" s="50">
        <f t="shared" si="105"/>
        <v>8</v>
      </c>
    </row>
    <row r="1747" spans="1:11" x14ac:dyDescent="0.3">
      <c r="A1747" s="10">
        <v>43682</v>
      </c>
      <c r="B1747" s="11" t="s">
        <v>192</v>
      </c>
      <c r="C1747" s="11" t="s">
        <v>871</v>
      </c>
      <c r="D1747" s="11">
        <v>81508</v>
      </c>
      <c r="E1747" s="12">
        <v>7</v>
      </c>
      <c r="F1747" s="53" t="str">
        <f>IF(ISBLANK($D1747),"",VLOOKUP($D1747,'Boarding Packages'!$A:$H,4,FALSE))</f>
        <v>In/Out Suite Prem</v>
      </c>
      <c r="G1747" s="54">
        <f>IF(ISBLANK($D1747),0,E1747*VLOOKUP($D1747,'Boarding Packages'!$A:$H,8,FALSE))</f>
        <v>504</v>
      </c>
      <c r="H1747" s="15">
        <v>0</v>
      </c>
      <c r="I1747" s="15">
        <f>IF(ISBLANK(B1747),"",SUM(G1747:H1747))</f>
        <v>504</v>
      </c>
      <c r="J1747" s="12">
        <f t="shared" si="104"/>
        <v>7</v>
      </c>
      <c r="K1747" s="50">
        <f t="shared" si="105"/>
        <v>8</v>
      </c>
    </row>
    <row r="1748" spans="1:11" x14ac:dyDescent="0.3">
      <c r="A1748" s="55">
        <v>43682</v>
      </c>
      <c r="B1748" s="56" t="s">
        <v>357</v>
      </c>
      <c r="C1748" s="56" t="s">
        <v>439</v>
      </c>
      <c r="D1748" s="56">
        <v>82237</v>
      </c>
      <c r="E1748" s="57">
        <v>2</v>
      </c>
      <c r="F1748" s="61" t="str">
        <f>IF(ISBLANK($D1748),"",VLOOKUP($D1748,'Boarding Packages'!$A:$H,4,FALSE))</f>
        <v>XL Suite Prem</v>
      </c>
      <c r="G1748" s="62">
        <f>IF(ISBLANK($D1748),0,E1748*VLOOKUP($D1748,'Boarding Packages'!$A:$H,8,FALSE))</f>
        <v>124</v>
      </c>
      <c r="H1748" s="59">
        <v>0</v>
      </c>
      <c r="I1748" s="59">
        <f>IF(ISBLANK(B1748),"",SUM(G1748:H1748))</f>
        <v>124</v>
      </c>
      <c r="J1748" s="57">
        <f>IF(ISBLANK(B1748),"",E1748*(IF(LEFT(RIGHT(F1748,2),1)="2",2,IF(LEFT(RIGHT(F1748,2),1)="3",3,IF(LEFT(RIGHT(F1748,2),1)="4",4,1)))))</f>
        <v>2</v>
      </c>
      <c r="K1748" s="50">
        <f t="shared" si="105"/>
        <v>8</v>
      </c>
    </row>
    <row r="1749" spans="1:11" x14ac:dyDescent="0.3">
      <c r="A1749" s="10">
        <v>43683</v>
      </c>
      <c r="B1749" s="11" t="s">
        <v>647</v>
      </c>
      <c r="C1749" s="11" t="s">
        <v>1277</v>
      </c>
      <c r="D1749" s="11">
        <v>79305</v>
      </c>
      <c r="E1749" s="12">
        <v>5</v>
      </c>
      <c r="F1749" s="53" t="str">
        <f>IF(ISBLANK($D1749),"",VLOOKUP($D1749,'Boarding Packages'!$A:$H,4,FALSE))</f>
        <v>XL Suite Prem (2)</v>
      </c>
      <c r="G1749" s="54">
        <f>IF(ISBLANK($D1749),0,E1749*VLOOKUP($D1749,'Boarding Packages'!$A:$H,8,FALSE))</f>
        <v>545</v>
      </c>
      <c r="H1749" s="15">
        <v>0</v>
      </c>
      <c r="I1749" s="15">
        <f>IF(ISBLANK(B1749),"",SUM(G1749:H1749))</f>
        <v>545</v>
      </c>
      <c r="J1749" s="12">
        <f>IF(ISBLANK(B1749),"",E1749*(IF(LEFT(RIGHT(F1749,2),1)="2",2,IF(LEFT(RIGHT(F1749,2),1)="3",3,IF(LEFT(RIGHT(F1749,2),1)="4",4,1)))))</f>
        <v>10</v>
      </c>
      <c r="K1749" s="50">
        <f t="shared" si="105"/>
        <v>8</v>
      </c>
    </row>
    <row r="1750" spans="1:11" x14ac:dyDescent="0.3">
      <c r="A1750" s="10">
        <v>43683</v>
      </c>
      <c r="B1750" s="11" t="s">
        <v>847</v>
      </c>
      <c r="C1750" s="11" t="s">
        <v>848</v>
      </c>
      <c r="E1750" s="12">
        <v>8</v>
      </c>
      <c r="F1750" s="11" t="s">
        <v>388</v>
      </c>
      <c r="G1750" s="15">
        <v>264</v>
      </c>
      <c r="H1750" s="15">
        <v>180</v>
      </c>
      <c r="I1750" s="15">
        <f t="shared" si="103"/>
        <v>444</v>
      </c>
      <c r="J1750" s="12">
        <f t="shared" si="104"/>
        <v>8</v>
      </c>
      <c r="K1750" s="50">
        <f t="shared" si="105"/>
        <v>8</v>
      </c>
    </row>
    <row r="1751" spans="1:11" x14ac:dyDescent="0.3">
      <c r="A1751" s="10">
        <v>43683</v>
      </c>
      <c r="B1751" s="11" t="s">
        <v>2056</v>
      </c>
      <c r="C1751" s="11" t="s">
        <v>2057</v>
      </c>
      <c r="E1751" s="12">
        <v>3</v>
      </c>
      <c r="F1751" s="11" t="s">
        <v>434</v>
      </c>
      <c r="G1751" s="15">
        <v>171</v>
      </c>
      <c r="H1751" s="15">
        <v>20</v>
      </c>
      <c r="I1751" s="15">
        <f t="shared" si="103"/>
        <v>191</v>
      </c>
      <c r="J1751" s="12">
        <f t="shared" si="104"/>
        <v>3</v>
      </c>
      <c r="K1751" s="50">
        <f t="shared" si="105"/>
        <v>8</v>
      </c>
    </row>
    <row r="1752" spans="1:11" x14ac:dyDescent="0.3">
      <c r="A1752" s="55">
        <v>43683</v>
      </c>
      <c r="B1752" s="56" t="s">
        <v>1890</v>
      </c>
      <c r="C1752" s="56" t="s">
        <v>2058</v>
      </c>
      <c r="D1752" s="56">
        <v>82232</v>
      </c>
      <c r="E1752" s="57">
        <v>3</v>
      </c>
      <c r="F1752" s="61" t="str">
        <f>IF(ISBLANK($D1752),"",VLOOKUP($D1752,'Boarding Packages'!$A:$H,4,FALSE))</f>
        <v>Std Suite Prem</v>
      </c>
      <c r="G1752" s="62">
        <f>IF(ISBLANK($D1752),0,E1752*VLOOKUP($D1752,'Boarding Packages'!$A:$H,8,FALSE))</f>
        <v>159</v>
      </c>
      <c r="H1752" s="59">
        <v>0</v>
      </c>
      <c r="I1752" s="59">
        <f>IF(ISBLANK(B1752),"",SUM(G1752:H1752))</f>
        <v>159</v>
      </c>
      <c r="J1752" s="57">
        <f t="shared" si="104"/>
        <v>3</v>
      </c>
      <c r="K1752" s="50">
        <f t="shared" si="105"/>
        <v>8</v>
      </c>
    </row>
    <row r="1753" spans="1:11" x14ac:dyDescent="0.3">
      <c r="A1753" s="10">
        <v>43684</v>
      </c>
      <c r="B1753" s="11" t="s">
        <v>1079</v>
      </c>
      <c r="C1753" s="11" t="s">
        <v>1080</v>
      </c>
      <c r="E1753" s="12">
        <v>12</v>
      </c>
      <c r="F1753" s="11" t="s">
        <v>388</v>
      </c>
      <c r="G1753" s="15">
        <v>396</v>
      </c>
      <c r="H1753" s="15">
        <v>80</v>
      </c>
      <c r="I1753" s="15">
        <f t="shared" si="103"/>
        <v>476</v>
      </c>
      <c r="J1753" s="12">
        <f t="shared" si="104"/>
        <v>12</v>
      </c>
      <c r="K1753" s="50">
        <f t="shared" si="105"/>
        <v>8</v>
      </c>
    </row>
    <row r="1754" spans="1:11" x14ac:dyDescent="0.3">
      <c r="A1754" s="10">
        <v>43684</v>
      </c>
      <c r="B1754" s="11" t="s">
        <v>258</v>
      </c>
      <c r="C1754" s="11" t="s">
        <v>597</v>
      </c>
      <c r="D1754" s="11">
        <v>76556</v>
      </c>
      <c r="E1754" s="12">
        <v>1</v>
      </c>
      <c r="F1754" s="53" t="str">
        <f>IF(ISBLANK($D1754),"",VLOOKUP($D1754,'Boarding Packages'!$A:$H,4,FALSE))</f>
        <v>XL Suite Prem (2)</v>
      </c>
      <c r="G1754" s="54">
        <f>IF(ISBLANK($D1754),0,E1754*VLOOKUP($D1754,'Boarding Packages'!$A:$H,8,FALSE))</f>
        <v>109</v>
      </c>
      <c r="H1754" s="15">
        <v>0</v>
      </c>
      <c r="I1754" s="15">
        <f>IF(ISBLANK(B1754),"",SUM(G1754:H1754))</f>
        <v>109</v>
      </c>
      <c r="J1754" s="12">
        <f t="shared" si="104"/>
        <v>2</v>
      </c>
      <c r="K1754" s="50">
        <f t="shared" si="105"/>
        <v>8</v>
      </c>
    </row>
    <row r="1755" spans="1:11" x14ac:dyDescent="0.3">
      <c r="A1755" s="10">
        <v>43684</v>
      </c>
      <c r="B1755" s="11" t="s">
        <v>167</v>
      </c>
      <c r="C1755" s="11" t="s">
        <v>1561</v>
      </c>
      <c r="D1755" s="11">
        <v>68948</v>
      </c>
      <c r="E1755" s="12">
        <v>1</v>
      </c>
      <c r="F1755" s="53" t="str">
        <f>IF(ISBLANK($D1755),"",VLOOKUP($D1755,'Boarding Packages'!$A:$H,4,FALSE))</f>
        <v>Std Suite Prem (2)</v>
      </c>
      <c r="G1755" s="54">
        <f>IF(ISBLANK($D1755),0,E1755*VLOOKUP($D1755,'Boarding Packages'!$A:$H,8,FALSE))</f>
        <v>97</v>
      </c>
      <c r="H1755" s="15">
        <v>0</v>
      </c>
      <c r="I1755" s="15">
        <f>IF(ISBLANK(B1755),"",SUM(G1755:H1755))</f>
        <v>97</v>
      </c>
      <c r="J1755" s="12">
        <f>IF(ISBLANK(B1755),"",E1755*(IF(LEFT(RIGHT(F1755,2),1)="2",2,IF(LEFT(RIGHT(F1755,2),1)="3",3,IF(LEFT(RIGHT(F1755,2),1)="4",4,1)))))</f>
        <v>2</v>
      </c>
      <c r="K1755" s="50">
        <f t="shared" si="105"/>
        <v>8</v>
      </c>
    </row>
    <row r="1756" spans="1:11" x14ac:dyDescent="0.3">
      <c r="A1756" s="10">
        <v>43684</v>
      </c>
      <c r="B1756" s="11" t="s">
        <v>167</v>
      </c>
      <c r="C1756" s="11" t="s">
        <v>1561</v>
      </c>
      <c r="E1756" s="12">
        <v>1</v>
      </c>
      <c r="F1756" s="11" t="s">
        <v>410</v>
      </c>
      <c r="G1756" s="15">
        <v>63</v>
      </c>
      <c r="H1756" s="15">
        <v>40</v>
      </c>
      <c r="I1756" s="15">
        <f t="shared" si="103"/>
        <v>103</v>
      </c>
      <c r="J1756" s="12">
        <f t="shared" si="104"/>
        <v>2</v>
      </c>
      <c r="K1756" s="50">
        <f t="shared" si="105"/>
        <v>8</v>
      </c>
    </row>
    <row r="1757" spans="1:11" x14ac:dyDescent="0.3">
      <c r="A1757" s="55">
        <v>43684</v>
      </c>
      <c r="B1757" s="56" t="s">
        <v>1140</v>
      </c>
      <c r="C1757" s="56" t="s">
        <v>488</v>
      </c>
      <c r="D1757" s="56"/>
      <c r="E1757" s="57">
        <v>6</v>
      </c>
      <c r="F1757" s="56" t="s">
        <v>388</v>
      </c>
      <c r="G1757" s="59">
        <v>198</v>
      </c>
      <c r="H1757" s="59">
        <v>100</v>
      </c>
      <c r="I1757" s="59">
        <f t="shared" si="103"/>
        <v>298</v>
      </c>
      <c r="J1757" s="57">
        <f t="shared" si="104"/>
        <v>6</v>
      </c>
      <c r="K1757" s="50">
        <f t="shared" si="105"/>
        <v>8</v>
      </c>
    </row>
    <row r="1758" spans="1:11" x14ac:dyDescent="0.3">
      <c r="A1758" s="10">
        <v>43685</v>
      </c>
      <c r="B1758" s="11" t="s">
        <v>2065</v>
      </c>
      <c r="C1758" s="11" t="s">
        <v>2066</v>
      </c>
      <c r="E1758" s="12">
        <v>3</v>
      </c>
      <c r="F1758" s="11" t="s">
        <v>388</v>
      </c>
      <c r="G1758" s="15">
        <v>99</v>
      </c>
      <c r="H1758" s="15">
        <v>60</v>
      </c>
      <c r="I1758" s="15">
        <f t="shared" si="103"/>
        <v>159</v>
      </c>
      <c r="J1758" s="12">
        <f t="shared" si="104"/>
        <v>3</v>
      </c>
      <c r="K1758" s="50">
        <f t="shared" si="105"/>
        <v>8</v>
      </c>
    </row>
    <row r="1759" spans="1:11" x14ac:dyDescent="0.3">
      <c r="A1759" s="10">
        <v>43685</v>
      </c>
      <c r="B1759" s="11" t="s">
        <v>472</v>
      </c>
      <c r="C1759" s="11" t="s">
        <v>473</v>
      </c>
      <c r="E1759" s="12">
        <v>1</v>
      </c>
      <c r="F1759" s="11" t="s">
        <v>393</v>
      </c>
      <c r="G1759" s="15">
        <v>42</v>
      </c>
      <c r="H1759" s="15">
        <v>40</v>
      </c>
      <c r="I1759" s="15">
        <f t="shared" si="103"/>
        <v>82</v>
      </c>
      <c r="J1759" s="12">
        <f t="shared" si="104"/>
        <v>1</v>
      </c>
      <c r="K1759" s="50">
        <f t="shared" si="105"/>
        <v>8</v>
      </c>
    </row>
    <row r="1760" spans="1:11" x14ac:dyDescent="0.3">
      <c r="A1760" s="10">
        <v>43685</v>
      </c>
      <c r="B1760" s="11" t="s">
        <v>1900</v>
      </c>
      <c r="C1760" s="11" t="s">
        <v>1901</v>
      </c>
      <c r="E1760" s="12">
        <v>1</v>
      </c>
      <c r="F1760" s="11" t="s">
        <v>388</v>
      </c>
      <c r="G1760" s="15">
        <v>33</v>
      </c>
      <c r="H1760" s="15">
        <v>20</v>
      </c>
      <c r="I1760" s="15">
        <f t="shared" si="103"/>
        <v>53</v>
      </c>
      <c r="J1760" s="12">
        <f t="shared" si="104"/>
        <v>1</v>
      </c>
      <c r="K1760" s="50">
        <f t="shared" si="105"/>
        <v>8</v>
      </c>
    </row>
    <row r="1761" spans="1:11" x14ac:dyDescent="0.3">
      <c r="A1761" s="10">
        <v>43685</v>
      </c>
      <c r="B1761" s="11" t="s">
        <v>857</v>
      </c>
      <c r="C1761" s="11" t="s">
        <v>858</v>
      </c>
      <c r="E1761" s="12">
        <v>4</v>
      </c>
      <c r="F1761" s="11" t="s">
        <v>388</v>
      </c>
      <c r="G1761" s="15">
        <v>132</v>
      </c>
      <c r="H1761" s="15">
        <v>100</v>
      </c>
      <c r="I1761" s="15">
        <f t="shared" si="103"/>
        <v>232</v>
      </c>
      <c r="J1761" s="12">
        <f t="shared" si="104"/>
        <v>4</v>
      </c>
      <c r="K1761" s="50">
        <f t="shared" si="105"/>
        <v>8</v>
      </c>
    </row>
    <row r="1762" spans="1:11" x14ac:dyDescent="0.3">
      <c r="A1762" s="10">
        <v>43685</v>
      </c>
      <c r="B1762" s="11" t="s">
        <v>2067</v>
      </c>
      <c r="C1762" s="11" t="s">
        <v>2068</v>
      </c>
      <c r="E1762" s="12">
        <v>1</v>
      </c>
      <c r="F1762" s="11" t="s">
        <v>388</v>
      </c>
      <c r="G1762" s="15">
        <v>33</v>
      </c>
      <c r="H1762" s="15">
        <v>40</v>
      </c>
      <c r="I1762" s="15">
        <f t="shared" si="103"/>
        <v>73</v>
      </c>
      <c r="J1762" s="12">
        <f t="shared" si="104"/>
        <v>1</v>
      </c>
      <c r="K1762" s="50">
        <f t="shared" si="105"/>
        <v>8</v>
      </c>
    </row>
    <row r="1763" spans="1:11" x14ac:dyDescent="0.3">
      <c r="A1763" s="10">
        <v>43685</v>
      </c>
      <c r="B1763" s="11" t="s">
        <v>2069</v>
      </c>
      <c r="C1763" s="11" t="s">
        <v>2070</v>
      </c>
      <c r="E1763" s="12">
        <v>1</v>
      </c>
      <c r="F1763" s="11" t="s">
        <v>410</v>
      </c>
      <c r="G1763" s="15">
        <v>63</v>
      </c>
      <c r="H1763" s="15">
        <v>80</v>
      </c>
      <c r="I1763" s="15">
        <f t="shared" si="103"/>
        <v>143</v>
      </c>
      <c r="J1763" s="12">
        <f t="shared" si="104"/>
        <v>2</v>
      </c>
      <c r="K1763" s="50">
        <f t="shared" si="105"/>
        <v>8</v>
      </c>
    </row>
    <row r="1764" spans="1:11" x14ac:dyDescent="0.3">
      <c r="A1764" s="10">
        <v>43685</v>
      </c>
      <c r="B1764" s="56" t="s">
        <v>2072</v>
      </c>
      <c r="C1764" s="56" t="s">
        <v>1420</v>
      </c>
      <c r="D1764" s="56"/>
      <c r="E1764" s="57">
        <v>4</v>
      </c>
      <c r="F1764" s="56" t="s">
        <v>1569</v>
      </c>
      <c r="G1764" s="59">
        <v>132</v>
      </c>
      <c r="H1764" s="59">
        <v>60</v>
      </c>
      <c r="I1764" s="59">
        <f t="shared" si="103"/>
        <v>192</v>
      </c>
      <c r="J1764" s="57">
        <f t="shared" si="104"/>
        <v>4</v>
      </c>
      <c r="K1764" s="50">
        <f t="shared" si="105"/>
        <v>8</v>
      </c>
    </row>
    <row r="1765" spans="1:11" x14ac:dyDescent="0.3">
      <c r="A1765" s="10">
        <v>43686</v>
      </c>
      <c r="B1765" s="11" t="s">
        <v>703</v>
      </c>
      <c r="C1765" s="11" t="s">
        <v>704</v>
      </c>
      <c r="E1765" s="12">
        <v>1</v>
      </c>
      <c r="F1765" s="11" t="s">
        <v>388</v>
      </c>
      <c r="G1765" s="15">
        <v>33</v>
      </c>
      <c r="H1765" s="15">
        <v>20</v>
      </c>
      <c r="I1765" s="15">
        <f t="shared" si="103"/>
        <v>53</v>
      </c>
      <c r="J1765" s="12">
        <f t="shared" si="104"/>
        <v>1</v>
      </c>
      <c r="K1765" s="50">
        <f t="shared" si="105"/>
        <v>8</v>
      </c>
    </row>
    <row r="1766" spans="1:11" x14ac:dyDescent="0.3">
      <c r="A1766" s="10">
        <v>43686</v>
      </c>
      <c r="B1766" s="11" t="s">
        <v>2076</v>
      </c>
      <c r="C1766" s="11" t="s">
        <v>488</v>
      </c>
      <c r="E1766" s="12">
        <v>1</v>
      </c>
      <c r="F1766" s="11" t="s">
        <v>393</v>
      </c>
      <c r="G1766" s="15">
        <v>42</v>
      </c>
      <c r="H1766" s="15">
        <v>23</v>
      </c>
      <c r="I1766" s="15">
        <f t="shared" si="103"/>
        <v>65</v>
      </c>
      <c r="J1766" s="12">
        <f t="shared" si="104"/>
        <v>1</v>
      </c>
      <c r="K1766" s="50">
        <f t="shared" si="105"/>
        <v>8</v>
      </c>
    </row>
    <row r="1767" spans="1:11" x14ac:dyDescent="0.3">
      <c r="A1767" s="10">
        <v>43686</v>
      </c>
      <c r="B1767" s="11" t="s">
        <v>366</v>
      </c>
      <c r="C1767" s="11" t="s">
        <v>439</v>
      </c>
      <c r="D1767" s="11">
        <v>80125</v>
      </c>
      <c r="E1767" s="12">
        <v>5</v>
      </c>
      <c r="F1767" s="53" t="str">
        <f>IF(ISBLANK($D1767),"",VLOOKUP($D1767,'Boarding Packages'!$A:$H,4,FALSE))</f>
        <v>Std Suite Prem</v>
      </c>
      <c r="G1767" s="54">
        <f>IF(ISBLANK($D1767),0,E1767*VLOOKUP($D1767,'Boarding Packages'!$A:$H,8,FALSE))</f>
        <v>265</v>
      </c>
      <c r="H1767" s="15">
        <v>0</v>
      </c>
      <c r="I1767" s="15">
        <f>IF(ISBLANK(B1767),"",SUM(G1767:H1767))</f>
        <v>265</v>
      </c>
      <c r="J1767" s="12">
        <f t="shared" si="104"/>
        <v>5</v>
      </c>
      <c r="K1767" s="50">
        <f t="shared" si="105"/>
        <v>8</v>
      </c>
    </row>
    <row r="1768" spans="1:11" x14ac:dyDescent="0.3">
      <c r="A1768" s="10">
        <v>43686</v>
      </c>
      <c r="B1768" s="11" t="s">
        <v>366</v>
      </c>
      <c r="C1768" s="11" t="s">
        <v>439</v>
      </c>
      <c r="D1768" s="11">
        <v>82268</v>
      </c>
      <c r="E1768" s="12">
        <v>1</v>
      </c>
      <c r="F1768" s="53" t="str">
        <f>IF(ISBLANK($D1768),"",VLOOKUP($D1768,'Boarding Packages'!$A:$H,4,FALSE))</f>
        <v>Std Suite Prem</v>
      </c>
      <c r="G1768" s="54">
        <f>IF(ISBLANK($D1768),0,E1768*VLOOKUP($D1768,'Boarding Packages'!$A:$H,8,FALSE))</f>
        <v>53</v>
      </c>
      <c r="H1768" s="15">
        <v>0</v>
      </c>
      <c r="I1768" s="15">
        <f>IF(ISBLANK(B1768),"",SUM(G1768:H1768))</f>
        <v>53</v>
      </c>
      <c r="J1768" s="12">
        <f>IF(ISBLANK(B1768),"",E1768*(IF(LEFT(RIGHT(F1768,2),1)="2",2,IF(LEFT(RIGHT(F1768,2),1)="3",3,IF(LEFT(RIGHT(F1768,2),1)="4",4,1)))))</f>
        <v>1</v>
      </c>
      <c r="K1768" s="50">
        <f t="shared" si="105"/>
        <v>8</v>
      </c>
    </row>
    <row r="1769" spans="1:11" x14ac:dyDescent="0.3">
      <c r="A1769" s="10">
        <v>43686</v>
      </c>
      <c r="B1769" s="11" t="s">
        <v>1477</v>
      </c>
      <c r="C1769" s="11" t="s">
        <v>2079</v>
      </c>
      <c r="E1769" s="12">
        <v>1</v>
      </c>
      <c r="F1769" s="11" t="s">
        <v>596</v>
      </c>
      <c r="G1769" s="15">
        <v>87</v>
      </c>
      <c r="H1769" s="15">
        <v>30</v>
      </c>
      <c r="I1769" s="15">
        <f t="shared" si="103"/>
        <v>117</v>
      </c>
      <c r="J1769" s="12">
        <f t="shared" si="104"/>
        <v>2</v>
      </c>
      <c r="K1769" s="50">
        <f t="shared" si="105"/>
        <v>8</v>
      </c>
    </row>
    <row r="1770" spans="1:11" x14ac:dyDescent="0.3">
      <c r="A1770" s="10">
        <v>43686</v>
      </c>
      <c r="B1770" s="11" t="s">
        <v>2080</v>
      </c>
      <c r="C1770" s="11" t="s">
        <v>2081</v>
      </c>
      <c r="E1770" s="12">
        <v>3</v>
      </c>
      <c r="F1770" s="11" t="s">
        <v>388</v>
      </c>
      <c r="G1770" s="15">
        <v>99</v>
      </c>
      <c r="H1770" s="15">
        <v>43</v>
      </c>
      <c r="I1770" s="15">
        <f t="shared" si="103"/>
        <v>142</v>
      </c>
      <c r="J1770" s="12">
        <f t="shared" si="104"/>
        <v>3</v>
      </c>
      <c r="K1770" s="50">
        <f t="shared" si="105"/>
        <v>8</v>
      </c>
    </row>
    <row r="1771" spans="1:11" x14ac:dyDescent="0.3">
      <c r="A1771" s="10">
        <v>43686</v>
      </c>
      <c r="B1771" s="11" t="s">
        <v>325</v>
      </c>
      <c r="C1771" s="11" t="s">
        <v>474</v>
      </c>
      <c r="D1771" s="11">
        <v>67476</v>
      </c>
      <c r="E1771" s="12">
        <v>1</v>
      </c>
      <c r="F1771" s="53" t="str">
        <f>IF(ISBLANK($D1771),"",VLOOKUP($D1771,'Boarding Packages'!$A:$H,4,FALSE))</f>
        <v>Std Suite Prem</v>
      </c>
      <c r="G1771" s="54">
        <f>IF(ISBLANK($D1771),0,E1771*VLOOKUP($D1771,'Boarding Packages'!$A:$H,8,FALSE))</f>
        <v>48</v>
      </c>
      <c r="H1771" s="15">
        <v>0</v>
      </c>
      <c r="I1771" s="15">
        <f>IF(ISBLANK(B1771),"",SUM(G1771:H1771))</f>
        <v>48</v>
      </c>
      <c r="J1771" s="12">
        <f>IF(ISBLANK(B1771),"",E1771*(IF(LEFT(RIGHT(F1771,2),1)="2",2,IF(LEFT(RIGHT(F1771,2),1)="3",3,IF(LEFT(RIGHT(F1771,2),1)="4",4,1)))))</f>
        <v>1</v>
      </c>
      <c r="K1771" s="50">
        <f t="shared" si="105"/>
        <v>8</v>
      </c>
    </row>
    <row r="1772" spans="1:11" x14ac:dyDescent="0.3">
      <c r="A1772" s="10">
        <v>43686</v>
      </c>
      <c r="B1772" s="11" t="s">
        <v>325</v>
      </c>
      <c r="C1772" s="11" t="s">
        <v>474</v>
      </c>
      <c r="D1772" s="11">
        <v>82511</v>
      </c>
      <c r="E1772" s="12">
        <v>1</v>
      </c>
      <c r="F1772" s="53" t="str">
        <f>IF(ISBLANK($D1772),"",VLOOKUP($D1772,'Boarding Packages'!$A:$H,4,FALSE))</f>
        <v>Std Suite Prem</v>
      </c>
      <c r="G1772" s="54">
        <f>IF(ISBLANK($D1772),0,E1772*VLOOKUP($D1772,'Boarding Packages'!$A:$H,8,FALSE))</f>
        <v>51</v>
      </c>
      <c r="H1772" s="15">
        <v>0</v>
      </c>
      <c r="I1772" s="15">
        <f>IF(ISBLANK(B1772),"",SUM(G1772:H1772))</f>
        <v>51</v>
      </c>
      <c r="J1772" s="12">
        <f>IF(ISBLANK(B1772),"",E1772*(IF(LEFT(RIGHT(F1772,2),1)="2",2,IF(LEFT(RIGHT(F1772,2),1)="3",3,IF(LEFT(RIGHT(F1772,2),1)="4",4,1)))))</f>
        <v>1</v>
      </c>
      <c r="K1772" s="50">
        <f t="shared" si="105"/>
        <v>8</v>
      </c>
    </row>
    <row r="1773" spans="1:11" x14ac:dyDescent="0.3">
      <c r="A1773" s="10">
        <v>43686</v>
      </c>
      <c r="B1773" s="11" t="s">
        <v>826</v>
      </c>
      <c r="C1773" s="11" t="s">
        <v>2084</v>
      </c>
      <c r="E1773" s="12">
        <v>2</v>
      </c>
      <c r="F1773" s="11" t="s">
        <v>407</v>
      </c>
      <c r="G1773" s="15">
        <v>144</v>
      </c>
      <c r="H1773" s="15">
        <v>120</v>
      </c>
      <c r="I1773" s="15">
        <f t="shared" si="103"/>
        <v>264</v>
      </c>
      <c r="J1773" s="12">
        <f t="shared" si="104"/>
        <v>4</v>
      </c>
      <c r="K1773" s="50">
        <f t="shared" si="105"/>
        <v>8</v>
      </c>
    </row>
    <row r="1774" spans="1:11" x14ac:dyDescent="0.3">
      <c r="A1774" s="10">
        <v>43686</v>
      </c>
      <c r="B1774" s="11" t="s">
        <v>197</v>
      </c>
      <c r="C1774" s="11" t="s">
        <v>754</v>
      </c>
      <c r="D1774" s="11">
        <v>82677</v>
      </c>
      <c r="E1774" s="12">
        <v>3</v>
      </c>
      <c r="F1774" s="53" t="str">
        <f>IF(ISBLANK($D1774),"",VLOOKUP($D1774,'Boarding Packages'!$A:$H,4,FALSE))</f>
        <v>Std Suite Prem</v>
      </c>
      <c r="G1774" s="54">
        <f>IF(ISBLANK($D1774),0,E1774*VLOOKUP($D1774,'Boarding Packages'!$A:$H,8,FALSE))</f>
        <v>159</v>
      </c>
      <c r="H1774" s="15">
        <v>0</v>
      </c>
      <c r="I1774" s="15">
        <f>IF(ISBLANK(B1774),"",SUM(G1774:H1774))</f>
        <v>159</v>
      </c>
      <c r="J1774" s="12">
        <f t="shared" si="104"/>
        <v>3</v>
      </c>
      <c r="K1774" s="50">
        <f t="shared" si="105"/>
        <v>8</v>
      </c>
    </row>
    <row r="1775" spans="1:11" x14ac:dyDescent="0.3">
      <c r="A1775" s="10">
        <v>43686</v>
      </c>
      <c r="B1775" s="11" t="s">
        <v>156</v>
      </c>
      <c r="C1775" s="11" t="s">
        <v>479</v>
      </c>
      <c r="D1775" s="11">
        <v>82144</v>
      </c>
      <c r="E1775" s="12">
        <v>4</v>
      </c>
      <c r="F1775" s="53" t="str">
        <f>IF(ISBLANK($D1775),"",VLOOKUP($D1775,'Boarding Packages'!$A:$H,4,FALSE))</f>
        <v>Std Suite Prem</v>
      </c>
      <c r="G1775" s="54">
        <f>IF(ISBLANK($D1775),0,E1775*VLOOKUP($D1775,'Boarding Packages'!$A:$H,8,FALSE))</f>
        <v>204</v>
      </c>
      <c r="H1775" s="15">
        <v>0</v>
      </c>
      <c r="I1775" s="15">
        <f>IF(ISBLANK(B1775),"",SUM(G1775:H1775))</f>
        <v>204</v>
      </c>
      <c r="J1775" s="12">
        <f t="shared" si="104"/>
        <v>4</v>
      </c>
      <c r="K1775" s="50">
        <f t="shared" si="105"/>
        <v>8</v>
      </c>
    </row>
    <row r="1776" spans="1:11" x14ac:dyDescent="0.3">
      <c r="A1776" s="10">
        <v>43686</v>
      </c>
      <c r="B1776" s="11" t="s">
        <v>2085</v>
      </c>
      <c r="C1776" s="11" t="s">
        <v>2086</v>
      </c>
      <c r="E1776" s="12">
        <v>5</v>
      </c>
      <c r="F1776" s="11" t="s">
        <v>410</v>
      </c>
      <c r="G1776" s="15">
        <v>315</v>
      </c>
      <c r="H1776" s="15">
        <v>40</v>
      </c>
      <c r="I1776" s="15">
        <f t="shared" si="103"/>
        <v>355</v>
      </c>
      <c r="J1776" s="12">
        <f t="shared" si="104"/>
        <v>10</v>
      </c>
      <c r="K1776" s="50">
        <f t="shared" si="105"/>
        <v>8</v>
      </c>
    </row>
    <row r="1777" spans="1:11" x14ac:dyDescent="0.3">
      <c r="A1777" s="55">
        <v>43686</v>
      </c>
      <c r="B1777" s="56" t="s">
        <v>175</v>
      </c>
      <c r="C1777" s="56" t="s">
        <v>433</v>
      </c>
      <c r="D1777" s="56"/>
      <c r="E1777" s="57">
        <v>1</v>
      </c>
      <c r="F1777" s="56" t="s">
        <v>434</v>
      </c>
      <c r="G1777" s="59">
        <v>57</v>
      </c>
      <c r="H1777" s="59">
        <v>58</v>
      </c>
      <c r="I1777" s="59">
        <f t="shared" ref="I1777:I1835" si="106">IF(ISBLANK(B1777),"",SUM(G1777:H1777))</f>
        <v>115</v>
      </c>
      <c r="J1777" s="57">
        <f t="shared" ref="J1777:J1835" si="107">IF(ISBLANK(B1777),"",E1777*(IF(LEFT(RIGHT(F1777,2),1)="2",2,IF(LEFT(RIGHT(F1777,2),1)="3",3,IF(LEFT(RIGHT(F1777,2),1)="4",4,1)))))</f>
        <v>1</v>
      </c>
      <c r="K1777" s="50">
        <f t="shared" si="105"/>
        <v>8</v>
      </c>
    </row>
    <row r="1778" spans="1:11" x14ac:dyDescent="0.3">
      <c r="A1778" s="10">
        <v>43687</v>
      </c>
      <c r="B1778" s="11" t="s">
        <v>365</v>
      </c>
      <c r="C1778" s="11" t="s">
        <v>587</v>
      </c>
      <c r="D1778" s="11">
        <v>73428</v>
      </c>
      <c r="E1778" s="12">
        <v>1</v>
      </c>
      <c r="F1778" s="53" t="str">
        <f>IF(ISBLANK($D1778),"",VLOOKUP($D1778,'Boarding Packages'!$A:$H,4,FALSE))</f>
        <v>Std Suite Prem</v>
      </c>
      <c r="G1778" s="54">
        <f>IF(ISBLANK($D1778),0,E1778*VLOOKUP($D1778,'Boarding Packages'!$A:$H,8,FALSE))</f>
        <v>51</v>
      </c>
      <c r="H1778" s="15">
        <v>0</v>
      </c>
      <c r="I1778" s="15">
        <f>IF(ISBLANK(B1778),"",SUM(G1778:H1778))</f>
        <v>51</v>
      </c>
      <c r="J1778" s="12">
        <f t="shared" si="107"/>
        <v>1</v>
      </c>
      <c r="K1778" s="50">
        <f t="shared" si="105"/>
        <v>8</v>
      </c>
    </row>
    <row r="1779" spans="1:11" x14ac:dyDescent="0.3">
      <c r="A1779" s="10">
        <v>43687</v>
      </c>
      <c r="B1779" s="11" t="s">
        <v>2087</v>
      </c>
      <c r="C1779" s="11" t="s">
        <v>2088</v>
      </c>
      <c r="D1779" s="11">
        <v>82242</v>
      </c>
      <c r="E1779" s="12">
        <v>7</v>
      </c>
      <c r="F1779" s="53" t="str">
        <f>IF(ISBLANK($D1779),"",VLOOKUP($D1779,'Boarding Packages'!$A:$H,4,FALSE))</f>
        <v>XL Suite Prem</v>
      </c>
      <c r="G1779" s="54">
        <f>IF(ISBLANK($D1779),0,E1779*VLOOKUP($D1779,'Boarding Packages'!$A:$H,8,FALSE))</f>
        <v>434</v>
      </c>
      <c r="H1779" s="15">
        <v>0</v>
      </c>
      <c r="I1779" s="15">
        <f>IF(ISBLANK(B1779),"",SUM(G1779:H1779))</f>
        <v>434</v>
      </c>
      <c r="J1779" s="12">
        <f>IF(ISBLANK(B1779),"",E1779*(IF(LEFT(RIGHT(F1779,2),1)="2",2,IF(LEFT(RIGHT(F1779,2),1)="3",3,IF(LEFT(RIGHT(F1779,2),1)="4",4,1)))))</f>
        <v>7</v>
      </c>
      <c r="K1779" s="50">
        <f t="shared" si="105"/>
        <v>8</v>
      </c>
    </row>
    <row r="1780" spans="1:11" x14ac:dyDescent="0.3">
      <c r="A1780" s="10">
        <v>43687</v>
      </c>
      <c r="B1780" s="11" t="s">
        <v>129</v>
      </c>
      <c r="C1780" s="11" t="s">
        <v>914</v>
      </c>
      <c r="E1780" s="12">
        <v>5</v>
      </c>
      <c r="F1780" s="11" t="s">
        <v>388</v>
      </c>
      <c r="G1780" s="15">
        <v>165</v>
      </c>
      <c r="H1780" s="15">
        <v>120</v>
      </c>
      <c r="I1780" s="15">
        <f t="shared" si="106"/>
        <v>285</v>
      </c>
      <c r="J1780" s="12">
        <f t="shared" si="107"/>
        <v>5</v>
      </c>
      <c r="K1780" s="50">
        <f t="shared" si="105"/>
        <v>8</v>
      </c>
    </row>
    <row r="1781" spans="1:11" x14ac:dyDescent="0.3">
      <c r="A1781" s="10">
        <v>43687</v>
      </c>
      <c r="B1781" s="11" t="s">
        <v>1628</v>
      </c>
      <c r="C1781" s="11" t="s">
        <v>2089</v>
      </c>
      <c r="E1781" s="12">
        <v>2</v>
      </c>
      <c r="F1781" s="11" t="s">
        <v>407</v>
      </c>
      <c r="G1781" s="15">
        <v>144</v>
      </c>
      <c r="H1781" s="15">
        <v>168</v>
      </c>
      <c r="I1781" s="15">
        <f t="shared" si="106"/>
        <v>312</v>
      </c>
      <c r="J1781" s="12">
        <f t="shared" si="107"/>
        <v>4</v>
      </c>
      <c r="K1781" s="50">
        <f t="shared" si="105"/>
        <v>8</v>
      </c>
    </row>
    <row r="1782" spans="1:11" x14ac:dyDescent="0.3">
      <c r="A1782" s="10">
        <v>43687</v>
      </c>
      <c r="B1782" s="11" t="s">
        <v>820</v>
      </c>
      <c r="C1782" s="11" t="s">
        <v>402</v>
      </c>
      <c r="E1782" s="12">
        <v>1</v>
      </c>
      <c r="F1782" s="11" t="s">
        <v>1569</v>
      </c>
      <c r="G1782" s="15">
        <v>33</v>
      </c>
      <c r="H1782" s="15">
        <v>40</v>
      </c>
      <c r="I1782" s="15">
        <f t="shared" si="106"/>
        <v>73</v>
      </c>
      <c r="J1782" s="12">
        <f t="shared" si="107"/>
        <v>1</v>
      </c>
      <c r="K1782" s="50">
        <f t="shared" si="105"/>
        <v>8</v>
      </c>
    </row>
    <row r="1783" spans="1:11" x14ac:dyDescent="0.3">
      <c r="A1783" s="10">
        <v>43687</v>
      </c>
      <c r="B1783" s="11" t="s">
        <v>141</v>
      </c>
      <c r="C1783" s="11" t="s">
        <v>673</v>
      </c>
      <c r="E1783" s="12">
        <v>4</v>
      </c>
      <c r="F1783" s="11" t="s">
        <v>393</v>
      </c>
      <c r="G1783" s="15">
        <v>126</v>
      </c>
      <c r="H1783" s="15">
        <v>80</v>
      </c>
      <c r="I1783" s="15">
        <f t="shared" si="106"/>
        <v>206</v>
      </c>
      <c r="J1783" s="12">
        <f t="shared" si="107"/>
        <v>4</v>
      </c>
      <c r="K1783" s="50">
        <f t="shared" si="105"/>
        <v>8</v>
      </c>
    </row>
    <row r="1784" spans="1:11" x14ac:dyDescent="0.3">
      <c r="A1784" s="10">
        <v>43687</v>
      </c>
      <c r="B1784" s="11" t="s">
        <v>822</v>
      </c>
      <c r="C1784" s="11" t="s">
        <v>823</v>
      </c>
      <c r="E1784" s="12">
        <v>1</v>
      </c>
      <c r="F1784" s="11" t="s">
        <v>388</v>
      </c>
      <c r="G1784" s="15">
        <v>33</v>
      </c>
      <c r="H1784" s="15">
        <v>40</v>
      </c>
      <c r="I1784" s="15">
        <f t="shared" si="106"/>
        <v>73</v>
      </c>
      <c r="J1784" s="12">
        <f t="shared" si="107"/>
        <v>1</v>
      </c>
      <c r="K1784" s="50">
        <f t="shared" si="105"/>
        <v>8</v>
      </c>
    </row>
    <row r="1785" spans="1:11" x14ac:dyDescent="0.3">
      <c r="A1785" s="10">
        <v>43687</v>
      </c>
      <c r="B1785" s="11" t="s">
        <v>2092</v>
      </c>
      <c r="C1785" s="11" t="s">
        <v>1131</v>
      </c>
      <c r="E1785" s="12">
        <v>1</v>
      </c>
      <c r="F1785" s="11" t="s">
        <v>393</v>
      </c>
      <c r="G1785" s="15">
        <v>42</v>
      </c>
      <c r="H1785" s="15">
        <v>40</v>
      </c>
      <c r="I1785" s="15">
        <f t="shared" si="106"/>
        <v>82</v>
      </c>
      <c r="J1785" s="12">
        <f t="shared" si="107"/>
        <v>1</v>
      </c>
      <c r="K1785" s="50">
        <f t="shared" si="105"/>
        <v>8</v>
      </c>
    </row>
    <row r="1786" spans="1:11" x14ac:dyDescent="0.3">
      <c r="A1786" s="10">
        <v>43687</v>
      </c>
      <c r="B1786" s="11" t="s">
        <v>1487</v>
      </c>
      <c r="C1786" s="11" t="s">
        <v>1488</v>
      </c>
      <c r="E1786" s="12">
        <v>1</v>
      </c>
      <c r="F1786" s="11" t="s">
        <v>388</v>
      </c>
      <c r="G1786" s="15">
        <v>33</v>
      </c>
      <c r="H1786" s="15">
        <v>20</v>
      </c>
      <c r="I1786" s="15">
        <f t="shared" si="106"/>
        <v>53</v>
      </c>
      <c r="J1786" s="12">
        <f t="shared" si="107"/>
        <v>1</v>
      </c>
      <c r="K1786" s="50">
        <f t="shared" si="105"/>
        <v>8</v>
      </c>
    </row>
    <row r="1787" spans="1:11" x14ac:dyDescent="0.3">
      <c r="A1787" s="55">
        <v>43687</v>
      </c>
      <c r="B1787" s="56" t="s">
        <v>170</v>
      </c>
      <c r="C1787" s="56" t="s">
        <v>710</v>
      </c>
      <c r="D1787" s="56">
        <v>75218</v>
      </c>
      <c r="E1787" s="57">
        <v>1</v>
      </c>
      <c r="F1787" s="61" t="str">
        <f>IF(ISBLANK($D1787),"",VLOOKUP($D1787,'Boarding Packages'!$A:$H,4,FALSE))</f>
        <v>Std Suite Prem</v>
      </c>
      <c r="G1787" s="62">
        <f>IF(ISBLANK($D1787),0,E1787*VLOOKUP($D1787,'Boarding Packages'!$A:$H,8,FALSE))</f>
        <v>51</v>
      </c>
      <c r="H1787" s="59">
        <v>0</v>
      </c>
      <c r="I1787" s="59">
        <f>IF(ISBLANK(B1787),"",SUM(G1787:H1787))</f>
        <v>51</v>
      </c>
      <c r="J1787" s="57">
        <f t="shared" si="107"/>
        <v>1</v>
      </c>
      <c r="K1787" s="50">
        <f t="shared" si="105"/>
        <v>8</v>
      </c>
    </row>
    <row r="1788" spans="1:11" x14ac:dyDescent="0.3">
      <c r="A1788" s="10">
        <v>43688</v>
      </c>
      <c r="B1788" s="11" t="s">
        <v>816</v>
      </c>
      <c r="C1788" s="11" t="s">
        <v>817</v>
      </c>
      <c r="E1788" s="12">
        <v>1</v>
      </c>
      <c r="F1788" s="11" t="s">
        <v>393</v>
      </c>
      <c r="G1788" s="15">
        <v>42</v>
      </c>
      <c r="H1788" s="15">
        <v>24</v>
      </c>
      <c r="I1788" s="15">
        <f t="shared" si="106"/>
        <v>66</v>
      </c>
      <c r="J1788" s="12">
        <f t="shared" si="107"/>
        <v>1</v>
      </c>
      <c r="K1788" s="50">
        <f t="shared" si="105"/>
        <v>8</v>
      </c>
    </row>
    <row r="1789" spans="1:11" x14ac:dyDescent="0.3">
      <c r="A1789" s="10">
        <v>43688</v>
      </c>
      <c r="B1789" s="11" t="s">
        <v>1964</v>
      </c>
      <c r="C1789" s="11" t="s">
        <v>604</v>
      </c>
      <c r="E1789" s="12">
        <v>1</v>
      </c>
      <c r="F1789" s="11" t="s">
        <v>388</v>
      </c>
      <c r="G1789" s="15">
        <v>33</v>
      </c>
      <c r="H1789" s="15">
        <v>24</v>
      </c>
      <c r="I1789" s="15">
        <f t="shared" si="106"/>
        <v>57</v>
      </c>
      <c r="J1789" s="12">
        <f t="shared" si="107"/>
        <v>1</v>
      </c>
      <c r="K1789" s="50">
        <f t="shared" si="105"/>
        <v>8</v>
      </c>
    </row>
    <row r="1790" spans="1:11" x14ac:dyDescent="0.3">
      <c r="A1790" s="10">
        <v>43688</v>
      </c>
      <c r="B1790" s="11" t="s">
        <v>2093</v>
      </c>
      <c r="C1790" s="11" t="s">
        <v>2094</v>
      </c>
      <c r="E1790" s="12">
        <v>1</v>
      </c>
      <c r="F1790" s="11" t="s">
        <v>388</v>
      </c>
      <c r="G1790" s="15">
        <v>33</v>
      </c>
      <c r="H1790" s="15">
        <v>20</v>
      </c>
      <c r="I1790" s="15">
        <f t="shared" si="106"/>
        <v>53</v>
      </c>
      <c r="J1790" s="12">
        <f t="shared" si="107"/>
        <v>1</v>
      </c>
      <c r="K1790" s="50">
        <f t="shared" si="105"/>
        <v>8</v>
      </c>
    </row>
    <row r="1791" spans="1:11" x14ac:dyDescent="0.3">
      <c r="A1791" s="10">
        <v>43688</v>
      </c>
      <c r="B1791" s="11" t="s">
        <v>849</v>
      </c>
      <c r="C1791" s="11" t="s">
        <v>850</v>
      </c>
      <c r="E1791" s="12">
        <v>1</v>
      </c>
      <c r="F1791" s="11" t="s">
        <v>393</v>
      </c>
      <c r="G1791" s="15">
        <v>42</v>
      </c>
      <c r="H1791" s="15">
        <v>20</v>
      </c>
      <c r="I1791" s="15">
        <f t="shared" si="106"/>
        <v>62</v>
      </c>
      <c r="J1791" s="12">
        <f t="shared" si="107"/>
        <v>1</v>
      </c>
      <c r="K1791" s="50">
        <f t="shared" si="105"/>
        <v>8</v>
      </c>
    </row>
    <row r="1792" spans="1:11" x14ac:dyDescent="0.3">
      <c r="A1792" s="10">
        <v>43688</v>
      </c>
      <c r="B1792" s="11" t="s">
        <v>1272</v>
      </c>
      <c r="C1792" s="11" t="s">
        <v>463</v>
      </c>
      <c r="E1792" s="12">
        <v>1</v>
      </c>
      <c r="F1792" s="11" t="s">
        <v>388</v>
      </c>
      <c r="G1792" s="15">
        <v>33</v>
      </c>
      <c r="H1792" s="15">
        <v>20</v>
      </c>
      <c r="I1792" s="15">
        <f t="shared" si="106"/>
        <v>53</v>
      </c>
      <c r="J1792" s="12">
        <f t="shared" si="107"/>
        <v>1</v>
      </c>
      <c r="K1792" s="50">
        <f t="shared" si="105"/>
        <v>8</v>
      </c>
    </row>
    <row r="1793" spans="1:11" x14ac:dyDescent="0.3">
      <c r="A1793" s="10">
        <v>43688</v>
      </c>
      <c r="B1793" s="11" t="s">
        <v>357</v>
      </c>
      <c r="C1793" s="11" t="s">
        <v>439</v>
      </c>
      <c r="D1793" s="11">
        <v>82237</v>
      </c>
      <c r="E1793" s="12">
        <v>3</v>
      </c>
      <c r="F1793" s="53" t="str">
        <f>IF(ISBLANK($D1793),"",VLOOKUP($D1793,'Boarding Packages'!$A:$H,4,FALSE))</f>
        <v>XL Suite Prem</v>
      </c>
      <c r="G1793" s="54">
        <f>IF(ISBLANK($D1793),0,E1793*VLOOKUP($D1793,'Boarding Packages'!$A:$H,8,FALSE))</f>
        <v>186</v>
      </c>
      <c r="H1793" s="15">
        <v>0</v>
      </c>
      <c r="I1793" s="15">
        <f>IF(ISBLANK(B1793),"",SUM(G1793:H1793))</f>
        <v>186</v>
      </c>
      <c r="J1793" s="12">
        <f t="shared" si="107"/>
        <v>3</v>
      </c>
      <c r="K1793" s="50">
        <f t="shared" si="105"/>
        <v>8</v>
      </c>
    </row>
    <row r="1794" spans="1:11" x14ac:dyDescent="0.3">
      <c r="A1794" s="10">
        <v>43688</v>
      </c>
      <c r="B1794" s="11" t="s">
        <v>2095</v>
      </c>
      <c r="C1794" s="11" t="s">
        <v>618</v>
      </c>
      <c r="E1794" s="12">
        <v>1</v>
      </c>
      <c r="F1794" s="11" t="s">
        <v>393</v>
      </c>
      <c r="G1794" s="15">
        <v>42</v>
      </c>
      <c r="H1794" s="15">
        <v>20</v>
      </c>
      <c r="I1794" s="15">
        <f t="shared" si="106"/>
        <v>62</v>
      </c>
      <c r="J1794" s="12">
        <f t="shared" si="107"/>
        <v>1</v>
      </c>
      <c r="K1794" s="50">
        <f t="shared" si="105"/>
        <v>8</v>
      </c>
    </row>
    <row r="1795" spans="1:11" x14ac:dyDescent="0.3">
      <c r="A1795" s="10">
        <v>43688</v>
      </c>
      <c r="B1795" s="11" t="s">
        <v>2096</v>
      </c>
      <c r="C1795" s="11" t="s">
        <v>2037</v>
      </c>
      <c r="E1795" s="12">
        <v>1</v>
      </c>
      <c r="F1795" s="11" t="s">
        <v>1569</v>
      </c>
      <c r="G1795" s="15">
        <v>33</v>
      </c>
      <c r="H1795" s="15">
        <v>20</v>
      </c>
      <c r="I1795" s="15">
        <f t="shared" si="106"/>
        <v>53</v>
      </c>
      <c r="J1795" s="12">
        <f t="shared" si="107"/>
        <v>1</v>
      </c>
      <c r="K1795" s="50">
        <f t="shared" ref="K1795:K1858" si="108">IF(A1795= "",0,MONTH(A1795))</f>
        <v>8</v>
      </c>
    </row>
    <row r="1796" spans="1:11" x14ac:dyDescent="0.3">
      <c r="A1796" s="10">
        <v>43688</v>
      </c>
      <c r="B1796" s="11" t="s">
        <v>2097</v>
      </c>
      <c r="C1796" s="11" t="s">
        <v>2098</v>
      </c>
      <c r="D1796" s="11">
        <v>82652</v>
      </c>
      <c r="E1796" s="12">
        <v>2</v>
      </c>
      <c r="F1796" s="53" t="str">
        <f>IF(ISBLANK($D1796),"",VLOOKUP($D1796,'Boarding Packages'!$A:$H,4,FALSE))</f>
        <v>Std Suite Prem</v>
      </c>
      <c r="G1796" s="54">
        <f>IF(ISBLANK($D1796),0,E1796*VLOOKUP($D1796,'Boarding Packages'!$A:$H,8,FALSE))</f>
        <v>106</v>
      </c>
      <c r="H1796" s="15">
        <v>0</v>
      </c>
      <c r="I1796" s="15">
        <f>IF(ISBLANK(B1796),"",SUM(G1796:H1796))</f>
        <v>106</v>
      </c>
      <c r="J1796" s="12">
        <f>IF(ISBLANK(B1796),"",E1796*(IF(LEFT(RIGHT(F1796,2),1)="2",2,IF(LEFT(RIGHT(F1796,2),1)="3",3,IF(LEFT(RIGHT(F1796,2),1)="4",4,1)))))</f>
        <v>2</v>
      </c>
      <c r="K1796" s="50">
        <f t="shared" si="108"/>
        <v>8</v>
      </c>
    </row>
    <row r="1797" spans="1:11" x14ac:dyDescent="0.3">
      <c r="A1797" s="10">
        <v>43688</v>
      </c>
      <c r="B1797" s="11" t="s">
        <v>1400</v>
      </c>
      <c r="C1797" s="11" t="s">
        <v>1401</v>
      </c>
      <c r="E1797" s="12">
        <v>2</v>
      </c>
      <c r="F1797" s="11" t="s">
        <v>388</v>
      </c>
      <c r="G1797" s="15">
        <v>66</v>
      </c>
      <c r="H1797" s="15">
        <v>60</v>
      </c>
      <c r="I1797" s="15">
        <f t="shared" si="106"/>
        <v>126</v>
      </c>
      <c r="J1797" s="12">
        <f t="shared" si="107"/>
        <v>2</v>
      </c>
      <c r="K1797" s="50">
        <f t="shared" si="108"/>
        <v>8</v>
      </c>
    </row>
    <row r="1798" spans="1:11" x14ac:dyDescent="0.3">
      <c r="A1798" s="10">
        <v>43688</v>
      </c>
      <c r="B1798" s="11" t="s">
        <v>2099</v>
      </c>
      <c r="C1798" s="11" t="s">
        <v>2100</v>
      </c>
      <c r="E1798" s="12">
        <v>3</v>
      </c>
      <c r="F1798" s="11" t="s">
        <v>393</v>
      </c>
      <c r="G1798" s="15">
        <v>126</v>
      </c>
      <c r="H1798" s="15">
        <v>80</v>
      </c>
      <c r="I1798" s="15">
        <f t="shared" si="106"/>
        <v>206</v>
      </c>
      <c r="J1798" s="12">
        <f t="shared" si="107"/>
        <v>3</v>
      </c>
      <c r="K1798" s="50">
        <f t="shared" si="108"/>
        <v>8</v>
      </c>
    </row>
    <row r="1799" spans="1:11" x14ac:dyDescent="0.3">
      <c r="A1799" s="10">
        <v>43688</v>
      </c>
      <c r="B1799" s="11" t="s">
        <v>1097</v>
      </c>
      <c r="C1799" s="11" t="s">
        <v>1098</v>
      </c>
      <c r="E1799" s="12">
        <v>9</v>
      </c>
      <c r="F1799" s="11" t="s">
        <v>410</v>
      </c>
      <c r="G1799" s="15">
        <v>567</v>
      </c>
      <c r="I1799" s="15">
        <f t="shared" si="106"/>
        <v>567</v>
      </c>
      <c r="J1799" s="12">
        <f t="shared" si="107"/>
        <v>18</v>
      </c>
      <c r="K1799" s="50">
        <f t="shared" si="108"/>
        <v>8</v>
      </c>
    </row>
    <row r="1800" spans="1:11" x14ac:dyDescent="0.3">
      <c r="A1800" s="10">
        <v>43688</v>
      </c>
      <c r="B1800" s="11" t="s">
        <v>584</v>
      </c>
      <c r="C1800" s="11" t="s">
        <v>585</v>
      </c>
      <c r="D1800" s="11">
        <v>80539</v>
      </c>
      <c r="E1800" s="12">
        <v>3</v>
      </c>
      <c r="F1800" s="53" t="str">
        <f>IF(ISBLANK($D1800),"",VLOOKUP($D1800,'Boarding Packages'!$A:$H,4,FALSE))</f>
        <v>In/Out Suite Prem</v>
      </c>
      <c r="G1800" s="54">
        <f>IF(ISBLANK($D1800),0,E1800*VLOOKUP($D1800,'Boarding Packages'!$A:$H,8,FALSE))</f>
        <v>222</v>
      </c>
      <c r="H1800" s="15">
        <v>0</v>
      </c>
      <c r="I1800" s="15">
        <f>IF(ISBLANK(B1800),"",SUM(G1800:H1800))</f>
        <v>222</v>
      </c>
      <c r="J1800" s="12">
        <f>IF(ISBLANK(B1800),"",E1800*(IF(LEFT(RIGHT(F1800,2),1)="2",2,IF(LEFT(RIGHT(F1800,2),1)="3",3,IF(LEFT(RIGHT(F1800,2),1)="4",4,1)))))</f>
        <v>3</v>
      </c>
      <c r="K1800" s="50">
        <f t="shared" si="108"/>
        <v>8</v>
      </c>
    </row>
    <row r="1801" spans="1:11" x14ac:dyDescent="0.3">
      <c r="A1801" s="10">
        <v>43688</v>
      </c>
      <c r="B1801" s="11" t="s">
        <v>159</v>
      </c>
      <c r="C1801" s="11" t="s">
        <v>456</v>
      </c>
      <c r="D1801" s="11">
        <v>82240</v>
      </c>
      <c r="E1801" s="12">
        <v>5</v>
      </c>
      <c r="F1801" s="53" t="str">
        <f>IF(ISBLANK($D1801),"",VLOOKUP($D1801,'Boarding Packages'!$A:$H,4,FALSE))</f>
        <v>In/Out Suite Prem</v>
      </c>
      <c r="G1801" s="54">
        <f>IF(ISBLANK($D1801),0,E1801*VLOOKUP($D1801,'Boarding Packages'!$A:$H,8,FALSE))</f>
        <v>370</v>
      </c>
      <c r="H1801" s="15">
        <v>0</v>
      </c>
      <c r="I1801" s="15">
        <f>IF(ISBLANK(B1801),"",SUM(G1801:H1801))</f>
        <v>370</v>
      </c>
      <c r="J1801" s="12">
        <f>IF(ISBLANK(B1801),"",E1801*(IF(LEFT(RIGHT(F1801,2),1)="2",2,IF(LEFT(RIGHT(F1801,2),1)="3",3,IF(LEFT(RIGHT(F1801,2),1)="4",4,1)))))</f>
        <v>5</v>
      </c>
      <c r="K1801" s="50">
        <f t="shared" si="108"/>
        <v>8</v>
      </c>
    </row>
    <row r="1802" spans="1:11" x14ac:dyDescent="0.3">
      <c r="A1802" s="10">
        <v>43688</v>
      </c>
      <c r="B1802" s="11" t="s">
        <v>1428</v>
      </c>
      <c r="C1802" s="11" t="s">
        <v>1429</v>
      </c>
      <c r="D1802" s="11">
        <v>74995</v>
      </c>
      <c r="E1802" s="12">
        <v>1</v>
      </c>
      <c r="F1802" s="53" t="str">
        <f>IF(ISBLANK($D1802),"",VLOOKUP($D1802,'Boarding Packages'!$A:$H,4,FALSE))</f>
        <v>Std Suite Prem</v>
      </c>
      <c r="G1802" s="54">
        <f>IF(ISBLANK($D1802),0,E1802*VLOOKUP($D1802,'Boarding Packages'!$A:$H,8,FALSE))</f>
        <v>51</v>
      </c>
      <c r="H1802" s="15">
        <v>0</v>
      </c>
      <c r="I1802" s="15">
        <f>IF(ISBLANK(B1802),"",SUM(G1802:H1802))</f>
        <v>51</v>
      </c>
      <c r="J1802" s="12">
        <f>IF(ISBLANK(B1802),"",E1802*(IF(LEFT(RIGHT(F1802,2),1)="2",2,IF(LEFT(RIGHT(F1802,2),1)="3",3,IF(LEFT(RIGHT(F1802,2),1)="4",4,1)))))</f>
        <v>1</v>
      </c>
      <c r="K1802" s="50">
        <f t="shared" si="108"/>
        <v>8</v>
      </c>
    </row>
    <row r="1803" spans="1:11" x14ac:dyDescent="0.3">
      <c r="A1803" s="10">
        <v>43688</v>
      </c>
      <c r="B1803" s="11" t="s">
        <v>2101</v>
      </c>
      <c r="C1803" s="11" t="s">
        <v>2102</v>
      </c>
      <c r="E1803" s="12">
        <v>2</v>
      </c>
      <c r="F1803" s="11" t="s">
        <v>407</v>
      </c>
      <c r="G1803" s="15">
        <v>144</v>
      </c>
      <c r="H1803" s="15">
        <v>120</v>
      </c>
      <c r="I1803" s="15">
        <f t="shared" si="106"/>
        <v>264</v>
      </c>
      <c r="J1803" s="12">
        <f t="shared" si="107"/>
        <v>4</v>
      </c>
      <c r="K1803" s="50">
        <f t="shared" si="108"/>
        <v>8</v>
      </c>
    </row>
    <row r="1804" spans="1:11" x14ac:dyDescent="0.3">
      <c r="A1804" s="10">
        <v>43688</v>
      </c>
      <c r="B1804" s="11" t="s">
        <v>2103</v>
      </c>
      <c r="C1804" s="11" t="s">
        <v>2104</v>
      </c>
      <c r="E1804" s="12">
        <v>1</v>
      </c>
      <c r="F1804" s="11" t="s">
        <v>388</v>
      </c>
      <c r="G1804" s="15">
        <v>33</v>
      </c>
      <c r="H1804" s="15">
        <v>40</v>
      </c>
      <c r="I1804" s="15">
        <f t="shared" si="106"/>
        <v>73</v>
      </c>
      <c r="J1804" s="12">
        <f t="shared" si="107"/>
        <v>1</v>
      </c>
      <c r="K1804" s="50">
        <f t="shared" si="108"/>
        <v>8</v>
      </c>
    </row>
    <row r="1805" spans="1:11" x14ac:dyDescent="0.3">
      <c r="A1805" s="10">
        <v>43688</v>
      </c>
      <c r="B1805" s="11" t="s">
        <v>1793</v>
      </c>
      <c r="C1805" s="11" t="s">
        <v>467</v>
      </c>
      <c r="E1805" s="12">
        <v>2</v>
      </c>
      <c r="F1805" s="11" t="s">
        <v>388</v>
      </c>
      <c r="G1805" s="15">
        <v>66</v>
      </c>
      <c r="H1805" s="15">
        <v>40</v>
      </c>
      <c r="I1805" s="15">
        <f t="shared" si="106"/>
        <v>106</v>
      </c>
      <c r="J1805" s="12">
        <f t="shared" si="107"/>
        <v>2</v>
      </c>
      <c r="K1805" s="50">
        <f t="shared" si="108"/>
        <v>8</v>
      </c>
    </row>
    <row r="1806" spans="1:11" x14ac:dyDescent="0.3">
      <c r="A1806" s="10">
        <v>43688</v>
      </c>
      <c r="B1806" s="11" t="s">
        <v>1317</v>
      </c>
      <c r="C1806" s="11" t="s">
        <v>633</v>
      </c>
      <c r="E1806" s="12">
        <v>3</v>
      </c>
      <c r="F1806" s="11" t="s">
        <v>388</v>
      </c>
      <c r="G1806" s="15">
        <v>99</v>
      </c>
      <c r="H1806" s="15">
        <v>60</v>
      </c>
      <c r="I1806" s="15">
        <f t="shared" si="106"/>
        <v>159</v>
      </c>
      <c r="J1806" s="12">
        <f t="shared" si="107"/>
        <v>3</v>
      </c>
      <c r="K1806" s="50">
        <f t="shared" si="108"/>
        <v>8</v>
      </c>
    </row>
    <row r="1807" spans="1:11" x14ac:dyDescent="0.3">
      <c r="A1807" s="10">
        <v>43688</v>
      </c>
      <c r="B1807" s="11" t="s">
        <v>331</v>
      </c>
      <c r="C1807" s="11" t="s">
        <v>638</v>
      </c>
      <c r="D1807" s="11">
        <v>80124</v>
      </c>
      <c r="E1807" s="12">
        <v>1</v>
      </c>
      <c r="F1807" s="53" t="str">
        <f>IF(ISBLANK($D1807),"",VLOOKUP($D1807,'Boarding Packages'!$A:$H,4,FALSE))</f>
        <v>Std Suite Prem</v>
      </c>
      <c r="G1807" s="54">
        <f>IF(ISBLANK($D1807),0,E1807*VLOOKUP($D1807,'Boarding Packages'!$A:$H,8,FALSE))</f>
        <v>53</v>
      </c>
      <c r="H1807" s="15">
        <v>0</v>
      </c>
      <c r="I1807" s="15">
        <f>IF(ISBLANK(B1807),"",SUM(G1807:H1807))</f>
        <v>53</v>
      </c>
      <c r="J1807" s="12">
        <f t="shared" si="107"/>
        <v>1</v>
      </c>
      <c r="K1807" s="50">
        <f t="shared" si="108"/>
        <v>8</v>
      </c>
    </row>
    <row r="1808" spans="1:11" x14ac:dyDescent="0.3">
      <c r="A1808" s="10">
        <v>43688</v>
      </c>
      <c r="B1808" s="11" t="s">
        <v>1860</v>
      </c>
      <c r="C1808" s="11" t="s">
        <v>402</v>
      </c>
      <c r="E1808" s="12">
        <v>3</v>
      </c>
      <c r="F1808" s="11" t="s">
        <v>388</v>
      </c>
      <c r="G1808" s="15">
        <v>99</v>
      </c>
      <c r="H1808" s="15">
        <v>80</v>
      </c>
      <c r="I1808" s="15">
        <f t="shared" si="106"/>
        <v>179</v>
      </c>
      <c r="J1808" s="12">
        <f t="shared" si="107"/>
        <v>3</v>
      </c>
      <c r="K1808" s="50">
        <f t="shared" si="108"/>
        <v>8</v>
      </c>
    </row>
    <row r="1809" spans="1:11" x14ac:dyDescent="0.3">
      <c r="A1809" s="10">
        <v>43688</v>
      </c>
      <c r="B1809" s="11" t="s">
        <v>252</v>
      </c>
      <c r="C1809" s="11" t="s">
        <v>396</v>
      </c>
      <c r="D1809" s="11">
        <v>73426</v>
      </c>
      <c r="E1809" s="12">
        <v>1</v>
      </c>
      <c r="F1809" s="53" t="str">
        <f>IF(ISBLANK($D1809),"",VLOOKUP($D1809,'Boarding Packages'!$A:$H,4,FALSE))</f>
        <v>XL Suite Prem</v>
      </c>
      <c r="G1809" s="54">
        <f>IF(ISBLANK($D1809),0,E1809*VLOOKUP($D1809,'Boarding Packages'!$A:$H,8,FALSE))</f>
        <v>59</v>
      </c>
      <c r="H1809" s="15">
        <v>0</v>
      </c>
      <c r="I1809" s="15">
        <f>IF(ISBLANK(B1809),"",SUM(G1809:H1809))</f>
        <v>59</v>
      </c>
      <c r="J1809" s="12">
        <f>IF(ISBLANK(B1809),"",E1809*(IF(LEFT(RIGHT(F1809,2),1)="2",2,IF(LEFT(RIGHT(F1809,2),1)="3",3,IF(LEFT(RIGHT(F1809,2),1)="4",4,1)))))</f>
        <v>1</v>
      </c>
      <c r="K1809" s="50">
        <f t="shared" si="108"/>
        <v>8</v>
      </c>
    </row>
    <row r="1810" spans="1:11" x14ac:dyDescent="0.3">
      <c r="A1810" s="10">
        <v>43688</v>
      </c>
      <c r="B1810" s="11" t="s">
        <v>1311</v>
      </c>
      <c r="C1810" s="11" t="s">
        <v>1312</v>
      </c>
      <c r="E1810" s="12">
        <v>1</v>
      </c>
      <c r="F1810" s="11" t="s">
        <v>388</v>
      </c>
      <c r="G1810" s="15">
        <v>33</v>
      </c>
      <c r="H1810" s="15">
        <v>40</v>
      </c>
      <c r="I1810" s="15">
        <f t="shared" si="106"/>
        <v>73</v>
      </c>
      <c r="J1810" s="12">
        <f t="shared" si="107"/>
        <v>1</v>
      </c>
      <c r="K1810" s="50">
        <f t="shared" si="108"/>
        <v>8</v>
      </c>
    </row>
    <row r="1811" spans="1:11" x14ac:dyDescent="0.3">
      <c r="A1811" s="10">
        <v>43688</v>
      </c>
      <c r="B1811" s="11" t="s">
        <v>2105</v>
      </c>
      <c r="C1811" s="11" t="s">
        <v>520</v>
      </c>
      <c r="E1811" s="12">
        <v>2</v>
      </c>
      <c r="F1811" s="11" t="s">
        <v>388</v>
      </c>
      <c r="G1811" s="15">
        <v>66</v>
      </c>
      <c r="H1811" s="15">
        <v>60</v>
      </c>
      <c r="I1811" s="15">
        <f t="shared" si="106"/>
        <v>126</v>
      </c>
      <c r="J1811" s="12">
        <f t="shared" si="107"/>
        <v>2</v>
      </c>
      <c r="K1811" s="50">
        <f t="shared" si="108"/>
        <v>8</v>
      </c>
    </row>
    <row r="1812" spans="1:11" x14ac:dyDescent="0.3">
      <c r="A1812" s="10">
        <v>43688</v>
      </c>
      <c r="B1812" s="11" t="s">
        <v>272</v>
      </c>
      <c r="C1812" s="11" t="s">
        <v>438</v>
      </c>
      <c r="D1812" s="11">
        <v>80428</v>
      </c>
      <c r="E1812" s="12">
        <v>2</v>
      </c>
      <c r="F1812" s="53" t="str">
        <f>IF(ISBLANK($D1812),"",VLOOKUP($D1812,'Boarding Packages'!$A:$H,4,FALSE))</f>
        <v>Std Suite Prem</v>
      </c>
      <c r="G1812" s="54">
        <f>IF(ISBLANK($D1812),0,E1812*VLOOKUP($D1812,'Boarding Packages'!$A:$H,8,FALSE))</f>
        <v>102</v>
      </c>
      <c r="H1812" s="15">
        <v>0</v>
      </c>
      <c r="I1812" s="15">
        <f>IF(ISBLANK(B1812),"",SUM(G1812:H1812))</f>
        <v>102</v>
      </c>
      <c r="J1812" s="12">
        <f>IF(ISBLANK(B1812),"",E1812*(IF(LEFT(RIGHT(F1812,2),1)="2",2,IF(LEFT(RIGHT(F1812,2),1)="3",3,IF(LEFT(RIGHT(F1812,2),1)="4",4,1)))))</f>
        <v>2</v>
      </c>
      <c r="K1812" s="50">
        <f t="shared" si="108"/>
        <v>8</v>
      </c>
    </row>
    <row r="1813" spans="1:11" x14ac:dyDescent="0.3">
      <c r="A1813" s="10">
        <v>43688</v>
      </c>
      <c r="B1813" s="11" t="s">
        <v>617</v>
      </c>
      <c r="C1813" s="11" t="s">
        <v>618</v>
      </c>
      <c r="E1813" s="12">
        <v>4</v>
      </c>
      <c r="F1813" s="11" t="s">
        <v>388</v>
      </c>
      <c r="G1813" s="15">
        <v>132</v>
      </c>
      <c r="H1813" s="15">
        <v>100</v>
      </c>
      <c r="I1813" s="15">
        <f t="shared" si="106"/>
        <v>232</v>
      </c>
      <c r="J1813" s="12">
        <f t="shared" si="107"/>
        <v>4</v>
      </c>
      <c r="K1813" s="50">
        <f t="shared" si="108"/>
        <v>8</v>
      </c>
    </row>
    <row r="1814" spans="1:11" x14ac:dyDescent="0.3">
      <c r="A1814" s="10">
        <v>43688</v>
      </c>
      <c r="B1814" s="11" t="s">
        <v>2110</v>
      </c>
      <c r="C1814" s="11" t="s">
        <v>2111</v>
      </c>
      <c r="E1814" s="12">
        <v>4</v>
      </c>
      <c r="F1814" s="11" t="s">
        <v>388</v>
      </c>
      <c r="G1814" s="15">
        <v>132</v>
      </c>
      <c r="H1814" s="15">
        <v>80</v>
      </c>
      <c r="I1814" s="15">
        <f t="shared" si="106"/>
        <v>212</v>
      </c>
      <c r="J1814" s="12">
        <f t="shared" si="107"/>
        <v>4</v>
      </c>
      <c r="K1814" s="50">
        <f t="shared" si="108"/>
        <v>8</v>
      </c>
    </row>
    <row r="1815" spans="1:11" x14ac:dyDescent="0.3">
      <c r="A1815" s="10">
        <v>43688</v>
      </c>
      <c r="B1815" s="11" t="s">
        <v>2112</v>
      </c>
      <c r="C1815" s="11" t="s">
        <v>488</v>
      </c>
      <c r="E1815" s="12">
        <v>2</v>
      </c>
      <c r="F1815" s="11" t="s">
        <v>388</v>
      </c>
      <c r="G1815" s="15">
        <v>33</v>
      </c>
      <c r="I1815" s="15">
        <f t="shared" si="106"/>
        <v>33</v>
      </c>
      <c r="J1815" s="12">
        <f t="shared" si="107"/>
        <v>2</v>
      </c>
      <c r="K1815" s="50">
        <f t="shared" si="108"/>
        <v>8</v>
      </c>
    </row>
    <row r="1816" spans="1:11" x14ac:dyDescent="0.3">
      <c r="A1816" s="10">
        <v>43688</v>
      </c>
      <c r="B1816" s="11" t="s">
        <v>119</v>
      </c>
      <c r="C1816" s="11" t="s">
        <v>692</v>
      </c>
      <c r="E1816" s="12">
        <v>1</v>
      </c>
      <c r="F1816" s="11" t="s">
        <v>393</v>
      </c>
      <c r="G1816" s="15">
        <v>42</v>
      </c>
      <c r="H1816" s="15">
        <v>40</v>
      </c>
      <c r="I1816" s="15">
        <f t="shared" si="106"/>
        <v>82</v>
      </c>
      <c r="J1816" s="12">
        <f t="shared" si="107"/>
        <v>1</v>
      </c>
      <c r="K1816" s="50">
        <f t="shared" si="108"/>
        <v>8</v>
      </c>
    </row>
    <row r="1817" spans="1:11" x14ac:dyDescent="0.3">
      <c r="A1817" s="10">
        <v>43689</v>
      </c>
      <c r="B1817" s="11" t="s">
        <v>541</v>
      </c>
      <c r="C1817" s="11" t="s">
        <v>542</v>
      </c>
      <c r="E1817" s="12">
        <v>4</v>
      </c>
      <c r="F1817" s="11" t="s">
        <v>388</v>
      </c>
      <c r="G1817" s="15">
        <v>132</v>
      </c>
      <c r="I1817" s="15">
        <f t="shared" si="106"/>
        <v>132</v>
      </c>
      <c r="J1817" s="12">
        <f t="shared" si="107"/>
        <v>4</v>
      </c>
      <c r="K1817" s="50">
        <f t="shared" si="108"/>
        <v>8</v>
      </c>
    </row>
    <row r="1818" spans="1:11" x14ac:dyDescent="0.3">
      <c r="A1818" s="10">
        <v>43689</v>
      </c>
      <c r="B1818" s="11" t="s">
        <v>449</v>
      </c>
      <c r="C1818" s="11" t="s">
        <v>450</v>
      </c>
      <c r="D1818" s="11">
        <v>80223</v>
      </c>
      <c r="E1818" s="12">
        <v>2</v>
      </c>
      <c r="F1818" s="53" t="str">
        <f>IF(ISBLANK($D1818),"",VLOOKUP($D1818,'Boarding Packages'!$A:$H,4,FALSE))</f>
        <v>Std Suite Prem</v>
      </c>
      <c r="G1818" s="54">
        <f>IF(ISBLANK($D1818),0,E1818*VLOOKUP($D1818,'Boarding Packages'!$A:$H,8,FALSE))</f>
        <v>102</v>
      </c>
      <c r="H1818" s="15">
        <v>0</v>
      </c>
      <c r="I1818" s="15">
        <f t="shared" si="106"/>
        <v>102</v>
      </c>
      <c r="J1818" s="12">
        <f t="shared" si="107"/>
        <v>2</v>
      </c>
      <c r="K1818" s="50">
        <f t="shared" si="108"/>
        <v>8</v>
      </c>
    </row>
    <row r="1819" spans="1:11" x14ac:dyDescent="0.3">
      <c r="A1819" s="10">
        <v>43689</v>
      </c>
      <c r="B1819" s="11" t="s">
        <v>449</v>
      </c>
      <c r="C1819" s="11" t="s">
        <v>450</v>
      </c>
      <c r="D1819" s="11">
        <v>82773</v>
      </c>
      <c r="E1819" s="12">
        <v>1</v>
      </c>
      <c r="F1819" s="53" t="str">
        <f>IF(ISBLANK($D1819),"",VLOOKUP($D1819,'Boarding Packages'!$A:$H,4,FALSE))</f>
        <v>Std Suite Prem</v>
      </c>
      <c r="G1819" s="54">
        <f>IF(ISBLANK($D1819),0,E1819*VLOOKUP($D1819,'Boarding Packages'!$A:$H,8,FALSE))</f>
        <v>53</v>
      </c>
      <c r="H1819" s="15">
        <v>0</v>
      </c>
      <c r="I1819" s="15">
        <f t="shared" si="106"/>
        <v>53</v>
      </c>
      <c r="J1819" s="12">
        <f t="shared" si="107"/>
        <v>1</v>
      </c>
      <c r="K1819" s="50">
        <f t="shared" si="108"/>
        <v>8</v>
      </c>
    </row>
    <row r="1820" spans="1:11" x14ac:dyDescent="0.3">
      <c r="A1820" s="10">
        <v>43689</v>
      </c>
      <c r="B1820" s="11" t="s">
        <v>1856</v>
      </c>
      <c r="C1820" s="11" t="s">
        <v>507</v>
      </c>
      <c r="E1820" s="12">
        <v>5</v>
      </c>
      <c r="F1820" s="11" t="s">
        <v>388</v>
      </c>
      <c r="G1820" s="15">
        <v>165</v>
      </c>
      <c r="H1820" s="15">
        <v>80</v>
      </c>
      <c r="I1820" s="15">
        <f t="shared" si="106"/>
        <v>245</v>
      </c>
      <c r="J1820" s="12">
        <f t="shared" si="107"/>
        <v>5</v>
      </c>
      <c r="K1820" s="50">
        <f t="shared" si="108"/>
        <v>8</v>
      </c>
    </row>
    <row r="1821" spans="1:11" x14ac:dyDescent="0.3">
      <c r="A1821" s="10">
        <v>43689</v>
      </c>
      <c r="B1821" s="11" t="s">
        <v>2113</v>
      </c>
      <c r="C1821" s="11" t="s">
        <v>886</v>
      </c>
      <c r="E1821" s="12">
        <v>4</v>
      </c>
      <c r="F1821" s="11" t="s">
        <v>388</v>
      </c>
      <c r="G1821" s="15">
        <v>132</v>
      </c>
      <c r="H1821" s="15">
        <v>92</v>
      </c>
      <c r="I1821" s="15">
        <f t="shared" si="106"/>
        <v>224</v>
      </c>
      <c r="J1821" s="12">
        <f t="shared" si="107"/>
        <v>4</v>
      </c>
      <c r="K1821" s="50">
        <f t="shared" si="108"/>
        <v>8</v>
      </c>
    </row>
    <row r="1822" spans="1:11" x14ac:dyDescent="0.3">
      <c r="A1822" s="10">
        <v>43689</v>
      </c>
      <c r="B1822" s="11" t="s">
        <v>1656</v>
      </c>
      <c r="C1822" s="11" t="s">
        <v>400</v>
      </c>
      <c r="E1822" s="12">
        <v>6</v>
      </c>
      <c r="F1822" s="11" t="s">
        <v>388</v>
      </c>
      <c r="G1822" s="15">
        <v>198</v>
      </c>
      <c r="H1822" s="15">
        <v>140</v>
      </c>
      <c r="I1822" s="15">
        <f t="shared" si="106"/>
        <v>338</v>
      </c>
      <c r="J1822" s="12">
        <f t="shared" si="107"/>
        <v>6</v>
      </c>
      <c r="K1822" s="50">
        <f t="shared" si="108"/>
        <v>8</v>
      </c>
    </row>
    <row r="1823" spans="1:11" x14ac:dyDescent="0.3">
      <c r="A1823" s="10">
        <v>43689</v>
      </c>
      <c r="B1823" s="11" t="s">
        <v>2004</v>
      </c>
      <c r="C1823" s="11" t="s">
        <v>2005</v>
      </c>
      <c r="D1823" s="11">
        <v>82236</v>
      </c>
      <c r="E1823" s="12">
        <v>3</v>
      </c>
      <c r="F1823" s="53" t="str">
        <f>IF(ISBLANK($D1823),"",VLOOKUP($D1823,'Boarding Packages'!$A:$H,4,FALSE))</f>
        <v>In/Out Suite Prem</v>
      </c>
      <c r="G1823" s="54">
        <f>IF(ISBLANK($D1823),0,E1823*VLOOKUP($D1823,'Boarding Packages'!$A:$H,8,FALSE))</f>
        <v>222</v>
      </c>
      <c r="H1823" s="15">
        <v>6</v>
      </c>
      <c r="I1823" s="15">
        <f>IF(ISBLANK(B1823),"",SUM(G1823:H1823))</f>
        <v>228</v>
      </c>
      <c r="J1823" s="12">
        <f>IF(ISBLANK(B1823),"",E1823*(IF(LEFT(RIGHT(F1823,2),1)="2",2,IF(LEFT(RIGHT(F1823,2),1)="3",3,IF(LEFT(RIGHT(F1823,2),1)="4",4,1)))))</f>
        <v>3</v>
      </c>
      <c r="K1823" s="50">
        <f t="shared" si="108"/>
        <v>8</v>
      </c>
    </row>
    <row r="1824" spans="1:11" x14ac:dyDescent="0.3">
      <c r="A1824" s="10">
        <v>43689</v>
      </c>
      <c r="B1824" s="11" t="s">
        <v>362</v>
      </c>
      <c r="C1824" s="11" t="s">
        <v>590</v>
      </c>
      <c r="D1824" s="11">
        <v>70255</v>
      </c>
      <c r="E1824" s="12">
        <v>1</v>
      </c>
      <c r="F1824" s="53" t="str">
        <f>IF(ISBLANK($D1824),"",VLOOKUP($D1824,'Boarding Packages'!$A:$H,4,FALSE))</f>
        <v>XL Suite Prem</v>
      </c>
      <c r="G1824" s="54">
        <f>IF(ISBLANK($D1824),0,E1824*VLOOKUP($D1824,'Boarding Packages'!$A:$H,8,FALSE))</f>
        <v>62</v>
      </c>
      <c r="H1824" s="15">
        <v>2</v>
      </c>
      <c r="I1824" s="15">
        <f>IF(ISBLANK(B1824),"",SUM(G1824:H1824))</f>
        <v>64</v>
      </c>
      <c r="J1824" s="12">
        <f>IF(ISBLANK(B1824),"",E1824*(IF(LEFT(RIGHT(F1824,2),1)="2",2,IF(LEFT(RIGHT(F1824,2),1)="3",3,IF(LEFT(RIGHT(F1824,2),1)="4",4,1)))))</f>
        <v>1</v>
      </c>
      <c r="K1824" s="50">
        <f t="shared" si="108"/>
        <v>8</v>
      </c>
    </row>
    <row r="1825" spans="1:11" x14ac:dyDescent="0.3">
      <c r="A1825" s="10">
        <v>43689</v>
      </c>
      <c r="B1825" s="11" t="s">
        <v>2114</v>
      </c>
      <c r="C1825" s="11" t="s">
        <v>2115</v>
      </c>
      <c r="E1825" s="12">
        <v>3</v>
      </c>
      <c r="F1825" s="11" t="s">
        <v>388</v>
      </c>
      <c r="G1825" s="15">
        <v>99</v>
      </c>
      <c r="H1825" s="15">
        <v>80</v>
      </c>
      <c r="I1825" s="15">
        <f t="shared" si="106"/>
        <v>179</v>
      </c>
      <c r="J1825" s="12">
        <f t="shared" si="107"/>
        <v>3</v>
      </c>
      <c r="K1825" s="50">
        <f t="shared" si="108"/>
        <v>8</v>
      </c>
    </row>
    <row r="1826" spans="1:11" x14ac:dyDescent="0.3">
      <c r="A1826" s="10">
        <v>43689</v>
      </c>
      <c r="B1826" s="11" t="s">
        <v>220</v>
      </c>
      <c r="C1826" s="11" t="s">
        <v>548</v>
      </c>
      <c r="D1826" s="11">
        <v>81531</v>
      </c>
      <c r="E1826" s="12">
        <v>3</v>
      </c>
      <c r="F1826" s="53" t="str">
        <f>IF(ISBLANK($D1826),"",VLOOKUP($D1826,'Boarding Packages'!$A:$H,4,FALSE))</f>
        <v>XL Suite Prem</v>
      </c>
      <c r="G1826" s="54">
        <f>IF(ISBLANK($D1826),0,E1826*VLOOKUP($D1826,'Boarding Packages'!$A:$H,8,FALSE))</f>
        <v>186</v>
      </c>
      <c r="H1826" s="15">
        <v>0</v>
      </c>
      <c r="I1826" s="15">
        <f t="shared" si="106"/>
        <v>186</v>
      </c>
      <c r="J1826" s="12">
        <f t="shared" si="107"/>
        <v>3</v>
      </c>
      <c r="K1826" s="50">
        <f t="shared" si="108"/>
        <v>8</v>
      </c>
    </row>
    <row r="1827" spans="1:11" x14ac:dyDescent="0.3">
      <c r="A1827" s="10">
        <v>43689</v>
      </c>
      <c r="B1827" s="11" t="s">
        <v>220</v>
      </c>
      <c r="C1827" s="11" t="s">
        <v>548</v>
      </c>
      <c r="D1827" s="11">
        <v>82589</v>
      </c>
      <c r="E1827" s="12">
        <v>1</v>
      </c>
      <c r="F1827" s="53" t="str">
        <f>IF(ISBLANK($D1827),"",VLOOKUP($D1827,'Boarding Packages'!$A:$H,4,FALSE))</f>
        <v>XL Suite Prem</v>
      </c>
      <c r="G1827" s="54">
        <f>IF(ISBLANK($D1827),0,E1827*VLOOKUP($D1827,'Boarding Packages'!$A:$H,8,FALSE))</f>
        <v>62</v>
      </c>
      <c r="H1827" s="15">
        <v>0</v>
      </c>
      <c r="I1827" s="15">
        <f>IF(ISBLANK(B1827),"",SUM(G1827:H1827))</f>
        <v>62</v>
      </c>
      <c r="J1827" s="12">
        <f>IF(ISBLANK(B1827),"",E1827*(IF(LEFT(RIGHT(F1827,2),1)="2",2,IF(LEFT(RIGHT(F1827,2),1)="3",3,IF(LEFT(RIGHT(F1827,2),1)="4",4,1)))))</f>
        <v>1</v>
      </c>
      <c r="K1827" s="50">
        <f t="shared" si="108"/>
        <v>8</v>
      </c>
    </row>
    <row r="1828" spans="1:11" x14ac:dyDescent="0.3">
      <c r="A1828" s="10">
        <v>43689</v>
      </c>
      <c r="B1828" s="11" t="s">
        <v>364</v>
      </c>
      <c r="C1828" s="11" t="s">
        <v>610</v>
      </c>
      <c r="D1828" s="11">
        <v>74675</v>
      </c>
      <c r="E1828" s="12">
        <v>3</v>
      </c>
      <c r="F1828" s="53" t="str">
        <f>IF(ISBLANK($D1828),"",VLOOKUP($D1828,'Boarding Packages'!$A:$H,4,FALSE))</f>
        <v>Std Suite Prem</v>
      </c>
      <c r="G1828" s="54">
        <f>IF(ISBLANK($D1828),0,E1828*VLOOKUP($D1828,'Boarding Packages'!$A:$H,8,FALSE))</f>
        <v>159</v>
      </c>
      <c r="H1828" s="15">
        <v>0</v>
      </c>
      <c r="I1828" s="15">
        <f>IF(ISBLANK(B1828),"",SUM(G1828:H1828))</f>
        <v>159</v>
      </c>
      <c r="J1828" s="12">
        <f>IF(ISBLANK(B1828),"",E1828*(IF(LEFT(RIGHT(F1828,2),1)="2",2,IF(LEFT(RIGHT(F1828,2),1)="3",3,IF(LEFT(RIGHT(F1828,2),1)="4",4,1)))))</f>
        <v>3</v>
      </c>
      <c r="K1828" s="50">
        <f t="shared" si="108"/>
        <v>8</v>
      </c>
    </row>
    <row r="1829" spans="1:11" x14ac:dyDescent="0.3">
      <c r="A1829" s="10">
        <v>43689</v>
      </c>
      <c r="B1829" s="11" t="s">
        <v>364</v>
      </c>
      <c r="C1829" s="11" t="s">
        <v>610</v>
      </c>
      <c r="D1829" s="11">
        <v>82512</v>
      </c>
      <c r="E1829" s="12">
        <v>2</v>
      </c>
      <c r="F1829" s="53" t="str">
        <f>IF(ISBLANK($D1829),"",VLOOKUP($D1829,'Boarding Packages'!$A:$H,4,FALSE))</f>
        <v>Std Suite Prem</v>
      </c>
      <c r="G1829" s="54">
        <f>IF(ISBLANK($D1829),0,E1829*VLOOKUP($D1829,'Boarding Packages'!$A:$H,8,FALSE))</f>
        <v>102</v>
      </c>
      <c r="H1829" s="15">
        <v>0</v>
      </c>
      <c r="I1829" s="15">
        <f>IF(ISBLANK(B1829),"",SUM(G1829:H1829))</f>
        <v>102</v>
      </c>
      <c r="J1829" s="12">
        <f>IF(ISBLANK(B1829),"",E1829*(IF(LEFT(RIGHT(F1829,2),1)="2",2,IF(LEFT(RIGHT(F1829,2),1)="3",3,IF(LEFT(RIGHT(F1829,2),1)="4",4,1)))))</f>
        <v>2</v>
      </c>
      <c r="K1829" s="50">
        <f t="shared" si="108"/>
        <v>8</v>
      </c>
    </row>
    <row r="1830" spans="1:11" x14ac:dyDescent="0.3">
      <c r="A1830" s="10">
        <v>43689</v>
      </c>
      <c r="B1830" s="11" t="s">
        <v>766</v>
      </c>
      <c r="C1830" s="11" t="s">
        <v>767</v>
      </c>
      <c r="E1830" s="12">
        <v>4</v>
      </c>
      <c r="F1830" s="11" t="s">
        <v>388</v>
      </c>
      <c r="G1830" s="15">
        <v>132</v>
      </c>
      <c r="H1830" s="15">
        <v>80</v>
      </c>
      <c r="I1830" s="15">
        <f t="shared" si="106"/>
        <v>212</v>
      </c>
      <c r="J1830" s="12">
        <f t="shared" si="107"/>
        <v>4</v>
      </c>
      <c r="K1830" s="50">
        <f t="shared" si="108"/>
        <v>8</v>
      </c>
    </row>
    <row r="1831" spans="1:11" x14ac:dyDescent="0.3">
      <c r="A1831" s="10">
        <v>43689</v>
      </c>
      <c r="B1831" s="11" t="s">
        <v>1701</v>
      </c>
      <c r="C1831" s="11" t="s">
        <v>1702</v>
      </c>
      <c r="D1831" s="11">
        <v>82662</v>
      </c>
      <c r="E1831" s="12">
        <v>3</v>
      </c>
      <c r="F1831" s="53" t="str">
        <f>IF(ISBLANK($D1831),"",VLOOKUP($D1831,'Boarding Packages'!$A:$H,4,FALSE))</f>
        <v>XL Suite Prem</v>
      </c>
      <c r="G1831" s="54">
        <f>IF(ISBLANK($D1831),0,E1831*VLOOKUP($D1831,'Boarding Packages'!$A:$H,8,FALSE))</f>
        <v>186</v>
      </c>
      <c r="H1831" s="15">
        <v>0</v>
      </c>
      <c r="I1831" s="15">
        <f t="shared" si="106"/>
        <v>186</v>
      </c>
      <c r="J1831" s="12">
        <f t="shared" si="107"/>
        <v>3</v>
      </c>
      <c r="K1831" s="50">
        <f t="shared" si="108"/>
        <v>8</v>
      </c>
    </row>
    <row r="1832" spans="1:11" x14ac:dyDescent="0.3">
      <c r="A1832" s="10">
        <v>43689</v>
      </c>
      <c r="B1832" s="11" t="s">
        <v>1372</v>
      </c>
      <c r="C1832" s="11" t="s">
        <v>1795</v>
      </c>
      <c r="E1832" s="12">
        <v>2</v>
      </c>
      <c r="F1832" s="11" t="s">
        <v>388</v>
      </c>
      <c r="G1832" s="15">
        <v>66</v>
      </c>
      <c r="H1832" s="15">
        <v>61</v>
      </c>
      <c r="I1832" s="15">
        <f t="shared" si="106"/>
        <v>127</v>
      </c>
      <c r="J1832" s="12">
        <f t="shared" si="107"/>
        <v>2</v>
      </c>
      <c r="K1832" s="50">
        <f t="shared" si="108"/>
        <v>8</v>
      </c>
    </row>
    <row r="1833" spans="1:11" x14ac:dyDescent="0.3">
      <c r="A1833" s="10">
        <v>43689</v>
      </c>
      <c r="B1833" s="11" t="s">
        <v>451</v>
      </c>
      <c r="C1833" s="11" t="s">
        <v>2117</v>
      </c>
      <c r="D1833" s="11">
        <v>80431</v>
      </c>
      <c r="E1833" s="12">
        <v>5</v>
      </c>
      <c r="F1833" s="53" t="str">
        <f>IF(ISBLANK($D1833),"",VLOOKUP($D1833,'Boarding Packages'!$A:$H,4,FALSE))</f>
        <v>Std Suite Prem (2)</v>
      </c>
      <c r="G1833" s="54">
        <f>IF(ISBLANK($D1833),0,E1833*VLOOKUP($D1833,'Boarding Packages'!$A:$H,8,FALSE))</f>
        <v>500</v>
      </c>
      <c r="H1833" s="15">
        <v>0</v>
      </c>
      <c r="I1833" s="15">
        <f>IF(ISBLANK(B1833),"",SUM(G1833:H1833))</f>
        <v>500</v>
      </c>
      <c r="J1833" s="12">
        <f>IF(ISBLANK(B1833),"",E1833*(IF(LEFT(RIGHT(F1833,2),1)="2",2,IF(LEFT(RIGHT(F1833,2),1)="3",3,IF(LEFT(RIGHT(F1833,2),1)="4",4,1)))))</f>
        <v>10</v>
      </c>
      <c r="K1833" s="50">
        <f t="shared" si="108"/>
        <v>8</v>
      </c>
    </row>
    <row r="1834" spans="1:11" x14ac:dyDescent="0.3">
      <c r="A1834" s="55">
        <v>43689</v>
      </c>
      <c r="B1834" s="56" t="s">
        <v>2118</v>
      </c>
      <c r="C1834" s="56" t="s">
        <v>708</v>
      </c>
      <c r="D1834" s="56"/>
      <c r="E1834" s="57">
        <v>3</v>
      </c>
      <c r="F1834" s="56" t="s">
        <v>388</v>
      </c>
      <c r="G1834" s="59">
        <v>99</v>
      </c>
      <c r="H1834" s="59">
        <v>60</v>
      </c>
      <c r="I1834" s="59">
        <f t="shared" si="106"/>
        <v>159</v>
      </c>
      <c r="J1834" s="57">
        <f t="shared" si="107"/>
        <v>3</v>
      </c>
      <c r="K1834" s="50">
        <f t="shared" si="108"/>
        <v>8</v>
      </c>
    </row>
    <row r="1835" spans="1:11" x14ac:dyDescent="0.3">
      <c r="A1835" s="10">
        <v>43690</v>
      </c>
      <c r="B1835" s="11" t="s">
        <v>124</v>
      </c>
      <c r="C1835" s="11" t="s">
        <v>402</v>
      </c>
      <c r="E1835" s="12">
        <v>8</v>
      </c>
      <c r="F1835" s="11" t="s">
        <v>388</v>
      </c>
      <c r="G1835" s="15">
        <v>264</v>
      </c>
      <c r="H1835" s="15">
        <v>180</v>
      </c>
      <c r="I1835" s="15">
        <f t="shared" si="106"/>
        <v>444</v>
      </c>
      <c r="J1835" s="12">
        <f t="shared" si="107"/>
        <v>8</v>
      </c>
      <c r="K1835" s="50">
        <f t="shared" si="108"/>
        <v>8</v>
      </c>
    </row>
    <row r="1836" spans="1:11" x14ac:dyDescent="0.3">
      <c r="A1836" s="10">
        <v>43690</v>
      </c>
      <c r="B1836" s="11" t="s">
        <v>127</v>
      </c>
      <c r="C1836" s="11" t="s">
        <v>715</v>
      </c>
      <c r="D1836" s="11">
        <v>72350</v>
      </c>
      <c r="E1836" s="12">
        <v>3</v>
      </c>
      <c r="F1836" s="53" t="str">
        <f>IF(ISBLANK($D1836),"",VLOOKUP($D1836,'Boarding Packages'!$A:$H,4,FALSE))</f>
        <v>XL Suite Prem</v>
      </c>
      <c r="G1836" s="54">
        <f>IF(ISBLANK($D1836),0,E1836*VLOOKUP($D1836,'Boarding Packages'!$A:$H,8,FALSE))</f>
        <v>186</v>
      </c>
      <c r="H1836" s="15">
        <v>0</v>
      </c>
      <c r="I1836" s="15">
        <f t="shared" ref="I1836:I1852" si="109">IF(ISBLANK(B1836),"",SUM(G1836:H1836))</f>
        <v>186</v>
      </c>
      <c r="J1836" s="12">
        <f t="shared" ref="J1836:J1850" si="110">IF(ISBLANK(B1836),"",E1836*(IF(LEFT(RIGHT(F1836,2),1)="2",2,IF(LEFT(RIGHT(F1836,2),1)="3",3,IF(LEFT(RIGHT(F1836,2),1)="4",4,1)))))</f>
        <v>3</v>
      </c>
      <c r="K1836" s="50">
        <f t="shared" si="108"/>
        <v>8</v>
      </c>
    </row>
    <row r="1837" spans="1:11" x14ac:dyDescent="0.3">
      <c r="A1837" s="10">
        <v>43690</v>
      </c>
      <c r="B1837" s="11" t="s">
        <v>127</v>
      </c>
      <c r="C1837" s="11" t="s">
        <v>715</v>
      </c>
      <c r="D1837" s="11">
        <v>82596</v>
      </c>
      <c r="E1837" s="12">
        <v>2</v>
      </c>
      <c r="F1837" s="53" t="str">
        <f>IF(ISBLANK($D1837),"",VLOOKUP($D1837,'Boarding Packages'!$A:$H,4,FALSE))</f>
        <v>XL Suite Prem</v>
      </c>
      <c r="G1837" s="54">
        <f>IF(ISBLANK($D1837),0,E1837*VLOOKUP($D1837,'Boarding Packages'!$A:$H,8,FALSE))</f>
        <v>124</v>
      </c>
      <c r="H1837" s="15">
        <v>0</v>
      </c>
      <c r="I1837" s="15">
        <f t="shared" si="109"/>
        <v>124</v>
      </c>
      <c r="J1837" s="12">
        <f t="shared" si="110"/>
        <v>2</v>
      </c>
      <c r="K1837" s="50">
        <f t="shared" si="108"/>
        <v>8</v>
      </c>
    </row>
    <row r="1838" spans="1:11" x14ac:dyDescent="0.3">
      <c r="A1838" s="10">
        <v>43690</v>
      </c>
      <c r="B1838" s="11" t="s">
        <v>352</v>
      </c>
      <c r="C1838" s="11" t="s">
        <v>1091</v>
      </c>
      <c r="D1838" s="11">
        <v>74774</v>
      </c>
      <c r="E1838" s="12">
        <v>2</v>
      </c>
      <c r="F1838" s="53" t="str">
        <f>IF(ISBLANK($D1838),"",VLOOKUP($D1838,'Boarding Packages'!$A:$H,4,FALSE))</f>
        <v>In/Out Suite Prem (2)</v>
      </c>
      <c r="G1838" s="54">
        <f>IF(ISBLANK($D1838),0,E1838*VLOOKUP($D1838,'Boarding Packages'!$A:$H,8,FALSE))</f>
        <v>246</v>
      </c>
      <c r="H1838" s="15">
        <v>12</v>
      </c>
      <c r="I1838" s="15">
        <f t="shared" si="109"/>
        <v>258</v>
      </c>
      <c r="J1838" s="12">
        <f t="shared" si="110"/>
        <v>4</v>
      </c>
      <c r="K1838" s="50">
        <f t="shared" si="108"/>
        <v>8</v>
      </c>
    </row>
    <row r="1839" spans="1:11" x14ac:dyDescent="0.3">
      <c r="A1839" s="10">
        <v>43690</v>
      </c>
      <c r="B1839" s="11" t="s">
        <v>352</v>
      </c>
      <c r="C1839" s="11" t="s">
        <v>1091</v>
      </c>
      <c r="D1839" s="11">
        <v>82133</v>
      </c>
      <c r="E1839" s="12">
        <v>10</v>
      </c>
      <c r="F1839" s="53" t="str">
        <f>IF(ISBLANK($D1839),"",VLOOKUP($D1839,'Boarding Packages'!$A:$H,4,FALSE))</f>
        <v>In/Out Suite Prem (2)</v>
      </c>
      <c r="G1839" s="54">
        <f>IF(ISBLANK($D1839),0,E1839*VLOOKUP($D1839,'Boarding Packages'!$A:$H,8,FALSE))</f>
        <v>1230</v>
      </c>
      <c r="H1839" s="15">
        <v>0</v>
      </c>
      <c r="I1839" s="15">
        <f t="shared" si="109"/>
        <v>1230</v>
      </c>
      <c r="J1839" s="12">
        <f t="shared" si="110"/>
        <v>20</v>
      </c>
      <c r="K1839" s="50">
        <f t="shared" si="108"/>
        <v>8</v>
      </c>
    </row>
    <row r="1840" spans="1:11" x14ac:dyDescent="0.3">
      <c r="A1840" s="10">
        <v>43690</v>
      </c>
      <c r="B1840" s="11" t="s">
        <v>215</v>
      </c>
      <c r="C1840" s="11" t="s">
        <v>1008</v>
      </c>
      <c r="D1840" s="11">
        <v>72185</v>
      </c>
      <c r="E1840" s="12">
        <v>1</v>
      </c>
      <c r="F1840" s="53" t="str">
        <f>IF(ISBLANK($D1840),"",VLOOKUP($D1840,'Boarding Packages'!$A:$H,4,FALSE))</f>
        <v>In/Out Suite Prem</v>
      </c>
      <c r="G1840" s="54">
        <f>IF(ISBLANK($D1840),0,E1840*VLOOKUP($D1840,'Boarding Packages'!$A:$H,8,FALSE))</f>
        <v>72</v>
      </c>
      <c r="H1840" s="15">
        <v>0</v>
      </c>
      <c r="I1840" s="15">
        <f t="shared" si="109"/>
        <v>72</v>
      </c>
      <c r="J1840" s="12">
        <f t="shared" si="110"/>
        <v>1</v>
      </c>
      <c r="K1840" s="50">
        <f t="shared" si="108"/>
        <v>8</v>
      </c>
    </row>
    <row r="1841" spans="1:11" x14ac:dyDescent="0.3">
      <c r="A1841" s="55">
        <v>43690</v>
      </c>
      <c r="B1841" s="56" t="s">
        <v>291</v>
      </c>
      <c r="C1841" s="56" t="s">
        <v>601</v>
      </c>
      <c r="D1841" s="56">
        <v>77456</v>
      </c>
      <c r="E1841" s="57">
        <v>2</v>
      </c>
      <c r="F1841" s="61" t="str">
        <f>IF(ISBLANK($D1841),"",VLOOKUP($D1841,'Boarding Packages'!$A:$H,4,FALSE))</f>
        <v>In/Out Suite Prem (2)</v>
      </c>
      <c r="G1841" s="62">
        <f>IF(ISBLANK($D1841),0,E1841*VLOOKUP($D1841,'Boarding Packages'!$A:$H,8,FALSE))</f>
        <v>246</v>
      </c>
      <c r="H1841" s="59">
        <v>48</v>
      </c>
      <c r="I1841" s="59">
        <f t="shared" si="109"/>
        <v>294</v>
      </c>
      <c r="J1841" s="57">
        <f t="shared" si="110"/>
        <v>4</v>
      </c>
      <c r="K1841" s="50">
        <f t="shared" si="108"/>
        <v>8</v>
      </c>
    </row>
    <row r="1842" spans="1:11" x14ac:dyDescent="0.3">
      <c r="A1842" s="10">
        <v>43691</v>
      </c>
      <c r="B1842" s="11" t="s">
        <v>215</v>
      </c>
      <c r="C1842" s="11" t="s">
        <v>741</v>
      </c>
      <c r="E1842" s="12">
        <v>1</v>
      </c>
      <c r="F1842" s="11" t="s">
        <v>393</v>
      </c>
      <c r="G1842" s="15">
        <v>42</v>
      </c>
      <c r="I1842" s="15">
        <f t="shared" si="109"/>
        <v>42</v>
      </c>
      <c r="J1842" s="12">
        <f t="shared" si="110"/>
        <v>1</v>
      </c>
      <c r="K1842" s="50">
        <f t="shared" si="108"/>
        <v>8</v>
      </c>
    </row>
    <row r="1843" spans="1:11" x14ac:dyDescent="0.3">
      <c r="A1843" s="10">
        <v>43691</v>
      </c>
      <c r="B1843" s="11" t="s">
        <v>1989</v>
      </c>
      <c r="C1843" s="11" t="s">
        <v>1990</v>
      </c>
      <c r="E1843" s="12">
        <v>3</v>
      </c>
      <c r="F1843" s="11" t="s">
        <v>407</v>
      </c>
      <c r="G1843" s="15">
        <v>216</v>
      </c>
      <c r="I1843" s="15">
        <f t="shared" si="109"/>
        <v>216</v>
      </c>
      <c r="J1843" s="12">
        <f t="shared" si="110"/>
        <v>6</v>
      </c>
      <c r="K1843" s="50">
        <f t="shared" si="108"/>
        <v>8</v>
      </c>
    </row>
    <row r="1844" spans="1:11" x14ac:dyDescent="0.3">
      <c r="A1844" s="10">
        <v>43691</v>
      </c>
      <c r="B1844" s="11" t="s">
        <v>2122</v>
      </c>
      <c r="C1844" s="11" t="s">
        <v>2123</v>
      </c>
      <c r="E1844" s="12">
        <v>3</v>
      </c>
      <c r="F1844" s="11" t="s">
        <v>393</v>
      </c>
      <c r="G1844" s="15">
        <v>126</v>
      </c>
      <c r="H1844" s="15">
        <v>80</v>
      </c>
      <c r="I1844" s="15">
        <f t="shared" si="109"/>
        <v>206</v>
      </c>
      <c r="J1844" s="12">
        <f t="shared" si="110"/>
        <v>3</v>
      </c>
      <c r="K1844" s="50">
        <f t="shared" si="108"/>
        <v>8</v>
      </c>
    </row>
    <row r="1845" spans="1:11" x14ac:dyDescent="0.3">
      <c r="A1845" s="10">
        <v>43691</v>
      </c>
      <c r="B1845" s="11" t="s">
        <v>192</v>
      </c>
      <c r="C1845" s="11" t="s">
        <v>871</v>
      </c>
      <c r="D1845" s="11">
        <v>81508</v>
      </c>
      <c r="E1845" s="12">
        <v>1</v>
      </c>
      <c r="F1845" s="53" t="str">
        <f>IF(ISBLANK($D1845),"",VLOOKUP($D1845,'Boarding Packages'!$A:$H,4,FALSE))</f>
        <v>In/Out Suite Prem</v>
      </c>
      <c r="G1845" s="54">
        <f>IF(ISBLANK($D1845),0,E1845*VLOOKUP($D1845,'Boarding Packages'!$A:$H,8,FALSE))</f>
        <v>72</v>
      </c>
      <c r="H1845" s="15">
        <v>0</v>
      </c>
      <c r="I1845" s="15">
        <f t="shared" si="109"/>
        <v>72</v>
      </c>
      <c r="J1845" s="12">
        <f t="shared" si="110"/>
        <v>1</v>
      </c>
      <c r="K1845" s="50">
        <f t="shared" si="108"/>
        <v>8</v>
      </c>
    </row>
    <row r="1846" spans="1:11" x14ac:dyDescent="0.3">
      <c r="A1846" s="55">
        <v>43691</v>
      </c>
      <c r="B1846" s="56" t="s">
        <v>1255</v>
      </c>
      <c r="C1846" s="56" t="s">
        <v>2128</v>
      </c>
      <c r="D1846" s="56"/>
      <c r="E1846" s="57">
        <v>5</v>
      </c>
      <c r="F1846" s="56" t="s">
        <v>388</v>
      </c>
      <c r="G1846" s="59">
        <v>165</v>
      </c>
      <c r="H1846" s="59">
        <v>100</v>
      </c>
      <c r="I1846" s="59">
        <f t="shared" si="109"/>
        <v>265</v>
      </c>
      <c r="J1846" s="57">
        <f t="shared" si="110"/>
        <v>5</v>
      </c>
      <c r="K1846" s="50">
        <f t="shared" si="108"/>
        <v>8</v>
      </c>
    </row>
    <row r="1847" spans="1:11" x14ac:dyDescent="0.3">
      <c r="A1847" s="110">
        <v>43692</v>
      </c>
      <c r="B1847" s="111" t="s">
        <v>768</v>
      </c>
      <c r="C1847" s="111" t="s">
        <v>548</v>
      </c>
      <c r="D1847" s="111"/>
      <c r="E1847" s="115">
        <v>3</v>
      </c>
      <c r="F1847" s="111" t="s">
        <v>393</v>
      </c>
      <c r="G1847" s="112">
        <v>126</v>
      </c>
      <c r="H1847" s="112">
        <v>80</v>
      </c>
      <c r="I1847" s="112">
        <f t="shared" si="109"/>
        <v>206</v>
      </c>
      <c r="J1847" s="115">
        <f t="shared" si="110"/>
        <v>3</v>
      </c>
      <c r="K1847" s="50">
        <f t="shared" si="108"/>
        <v>8</v>
      </c>
    </row>
    <row r="1848" spans="1:11" x14ac:dyDescent="0.3">
      <c r="A1848" s="10">
        <v>43692</v>
      </c>
      <c r="B1848" s="11" t="s">
        <v>1435</v>
      </c>
      <c r="C1848" s="11" t="s">
        <v>448</v>
      </c>
      <c r="D1848" s="11">
        <v>82211</v>
      </c>
      <c r="E1848" s="12">
        <v>2</v>
      </c>
      <c r="F1848" s="53" t="str">
        <f>IF(ISBLANK($D1848),"",VLOOKUP($D1848,'Boarding Packages'!$A:$H,4,FALSE))</f>
        <v>Std Suite Prem</v>
      </c>
      <c r="G1848" s="54">
        <f>IF(ISBLANK($D1848),0,E1848*VLOOKUP($D1848,'Boarding Packages'!$A:$H,8,FALSE))</f>
        <v>106</v>
      </c>
      <c r="H1848" s="15">
        <v>0</v>
      </c>
      <c r="I1848" s="15">
        <f t="shared" si="109"/>
        <v>106</v>
      </c>
      <c r="J1848" s="12">
        <f t="shared" si="110"/>
        <v>2</v>
      </c>
      <c r="K1848" s="50">
        <f t="shared" si="108"/>
        <v>8</v>
      </c>
    </row>
    <row r="1849" spans="1:11" x14ac:dyDescent="0.3">
      <c r="A1849" s="10">
        <v>43692</v>
      </c>
      <c r="B1849" s="11" t="s">
        <v>161</v>
      </c>
      <c r="C1849" s="11" t="s">
        <v>832</v>
      </c>
      <c r="D1849" s="11">
        <v>82719</v>
      </c>
      <c r="E1849" s="12">
        <v>5</v>
      </c>
      <c r="F1849" s="53" t="str">
        <f>IF(ISBLANK($D1849),"",VLOOKUP($D1849,'Boarding Packages'!$A:$H,4,FALSE))</f>
        <v>XL Suite Prem</v>
      </c>
      <c r="G1849" s="54">
        <f>IF(ISBLANK($D1849),0,E1849*VLOOKUP($D1849,'Boarding Packages'!$A:$H,8,FALSE))</f>
        <v>310</v>
      </c>
      <c r="H1849" s="15">
        <v>0</v>
      </c>
      <c r="I1849" s="15">
        <f t="shared" si="109"/>
        <v>310</v>
      </c>
      <c r="J1849" s="12">
        <f t="shared" si="110"/>
        <v>5</v>
      </c>
      <c r="K1849" s="50">
        <f t="shared" si="108"/>
        <v>8</v>
      </c>
    </row>
    <row r="1850" spans="1:11" x14ac:dyDescent="0.3">
      <c r="A1850" s="110">
        <v>43692</v>
      </c>
      <c r="B1850" s="111" t="s">
        <v>211</v>
      </c>
      <c r="C1850" s="111" t="s">
        <v>507</v>
      </c>
      <c r="D1850" s="111"/>
      <c r="E1850" s="115">
        <v>2</v>
      </c>
      <c r="F1850" s="111" t="s">
        <v>388</v>
      </c>
      <c r="G1850" s="112">
        <v>59.4</v>
      </c>
      <c r="H1850" s="15">
        <v>61.2</v>
      </c>
      <c r="I1850" s="15">
        <f t="shared" si="109"/>
        <v>120.6</v>
      </c>
      <c r="J1850" s="12">
        <f t="shared" si="110"/>
        <v>2</v>
      </c>
      <c r="K1850" s="50">
        <f t="shared" si="108"/>
        <v>8</v>
      </c>
    </row>
    <row r="1851" spans="1:11" x14ac:dyDescent="0.3">
      <c r="A1851" s="55">
        <v>43692</v>
      </c>
      <c r="B1851" s="56" t="s">
        <v>803</v>
      </c>
      <c r="C1851" s="56" t="s">
        <v>693</v>
      </c>
      <c r="D1851" s="56">
        <v>79215</v>
      </c>
      <c r="E1851" s="57">
        <v>1</v>
      </c>
      <c r="F1851" s="61" t="str">
        <f>IF(ISBLANK($D1851),"",VLOOKUP($D1851,'Boarding Packages'!$A:$H,4,FALSE))</f>
        <v>Std Suite Prem</v>
      </c>
      <c r="G1851" s="62">
        <f>IF(ISBLANK($D1851),0,E1851*VLOOKUP($D1851,'Boarding Packages'!$A:$H,8,FALSE))</f>
        <v>51</v>
      </c>
      <c r="H1851" s="59">
        <v>0</v>
      </c>
      <c r="I1851" s="59">
        <f t="shared" si="109"/>
        <v>51</v>
      </c>
      <c r="J1851" s="57">
        <f t="shared" ref="J1851:J1860" si="111">IF(ISBLANK(B1851),"",E1851*(IF(LEFT(RIGHT(F1851,2),1)="2",2,IF(LEFT(RIGHT(F1851,2),1)="3",3,IF(LEFT(RIGHT(F1851,2),1)="4",4,1)))))</f>
        <v>1</v>
      </c>
      <c r="K1851" s="50">
        <f t="shared" si="108"/>
        <v>8</v>
      </c>
    </row>
    <row r="1852" spans="1:11" x14ac:dyDescent="0.3">
      <c r="A1852" s="10">
        <v>43693</v>
      </c>
      <c r="B1852" s="11" t="s">
        <v>1153</v>
      </c>
      <c r="C1852" s="11" t="s">
        <v>1154</v>
      </c>
      <c r="D1852" s="11">
        <v>82707</v>
      </c>
      <c r="E1852" s="12">
        <v>6</v>
      </c>
      <c r="F1852" s="53" t="str">
        <f>IF(ISBLANK($D1852),"",VLOOKUP($D1852,'Boarding Packages'!$A:$H,4,FALSE))</f>
        <v>Std Suite Prem</v>
      </c>
      <c r="G1852" s="54">
        <f>IF(ISBLANK($D1852),0,E1852*VLOOKUP($D1852,'Boarding Packages'!$A:$H,8,FALSE))</f>
        <v>318</v>
      </c>
      <c r="H1852" s="15">
        <v>0</v>
      </c>
      <c r="I1852" s="15">
        <f t="shared" si="109"/>
        <v>318</v>
      </c>
      <c r="J1852" s="12">
        <f t="shared" si="111"/>
        <v>6</v>
      </c>
      <c r="K1852" s="50">
        <f t="shared" si="108"/>
        <v>8</v>
      </c>
    </row>
    <row r="1853" spans="1:11" x14ac:dyDescent="0.3">
      <c r="A1853" s="10">
        <v>43693</v>
      </c>
      <c r="B1853" s="11" t="s">
        <v>920</v>
      </c>
      <c r="C1853" s="11" t="s">
        <v>921</v>
      </c>
      <c r="E1853" s="12">
        <v>2</v>
      </c>
      <c r="F1853" s="11" t="s">
        <v>388</v>
      </c>
      <c r="G1853" s="15">
        <v>66</v>
      </c>
      <c r="H1853" s="15">
        <v>64</v>
      </c>
      <c r="I1853" s="15">
        <f t="shared" ref="I1853:I1859" si="112">IF(ISBLANK(B1853),"",SUM(G1853:H1853))</f>
        <v>130</v>
      </c>
      <c r="J1853" s="12">
        <f t="shared" si="111"/>
        <v>2</v>
      </c>
      <c r="K1853" s="50">
        <f t="shared" si="108"/>
        <v>8</v>
      </c>
    </row>
    <row r="1854" spans="1:11" x14ac:dyDescent="0.3">
      <c r="A1854" s="110">
        <v>43693</v>
      </c>
      <c r="B1854" s="111" t="s">
        <v>175</v>
      </c>
      <c r="C1854" s="111" t="s">
        <v>433</v>
      </c>
      <c r="D1854" s="111"/>
      <c r="E1854" s="115">
        <v>2</v>
      </c>
      <c r="F1854" s="111" t="s">
        <v>434</v>
      </c>
      <c r="G1854" s="112">
        <v>114</v>
      </c>
      <c r="H1854" s="15">
        <v>96</v>
      </c>
      <c r="I1854" s="15">
        <f t="shared" si="112"/>
        <v>210</v>
      </c>
      <c r="J1854" s="12">
        <f t="shared" si="111"/>
        <v>2</v>
      </c>
      <c r="K1854" s="50">
        <f t="shared" si="108"/>
        <v>8</v>
      </c>
    </row>
    <row r="1855" spans="1:11" x14ac:dyDescent="0.3">
      <c r="A1855" s="10">
        <v>43693</v>
      </c>
      <c r="B1855" s="11" t="s">
        <v>760</v>
      </c>
      <c r="C1855" s="11" t="s">
        <v>761</v>
      </c>
      <c r="D1855" s="11">
        <v>72188</v>
      </c>
      <c r="E1855" s="12">
        <v>2</v>
      </c>
      <c r="F1855" s="53" t="str">
        <f>IF(ISBLANK($D1855),"",VLOOKUP($D1855,'Boarding Packages'!$A:$H,4,FALSE))</f>
        <v>Std Suite Prem</v>
      </c>
      <c r="G1855" s="54">
        <f>IF(ISBLANK($D1855),0,E1855*VLOOKUP($D1855,'Boarding Packages'!$A:$H,8,FALSE))</f>
        <v>106</v>
      </c>
      <c r="H1855" s="15">
        <v>0</v>
      </c>
      <c r="I1855" s="15">
        <f>IF(ISBLANK(B1855),"",SUM(G1855:H1855))</f>
        <v>106</v>
      </c>
      <c r="J1855" s="12">
        <f>IF(ISBLANK(B1855),"",E1855*(IF(LEFT(RIGHT(F1855,2),1)="2",2,IF(LEFT(RIGHT(F1855,2),1)="3",3,IF(LEFT(RIGHT(F1855,2),1)="4",4,1)))))</f>
        <v>2</v>
      </c>
      <c r="K1855" s="50">
        <f t="shared" si="108"/>
        <v>8</v>
      </c>
    </row>
    <row r="1856" spans="1:11" x14ac:dyDescent="0.3">
      <c r="A1856" s="10">
        <v>43693</v>
      </c>
      <c r="B1856" s="11" t="s">
        <v>760</v>
      </c>
      <c r="C1856" s="11" t="s">
        <v>761</v>
      </c>
      <c r="D1856" s="11">
        <v>81929</v>
      </c>
      <c r="E1856" s="12">
        <v>5</v>
      </c>
      <c r="F1856" s="53" t="str">
        <f>IF(ISBLANK($D1856),"",VLOOKUP($D1856,'Boarding Packages'!$A:$H,4,FALSE))</f>
        <v>Std Suite Prem</v>
      </c>
      <c r="G1856" s="54">
        <f>IF(ISBLANK($D1856),0,E1856*VLOOKUP($D1856,'Boarding Packages'!$A:$H,8,FALSE))</f>
        <v>265</v>
      </c>
      <c r="H1856" s="15">
        <v>0</v>
      </c>
      <c r="I1856" s="15">
        <f>IF(ISBLANK(B1856),"",SUM(G1856:H1856))</f>
        <v>265</v>
      </c>
      <c r="J1856" s="12">
        <f>IF(ISBLANK(B1856),"",E1856*(IF(LEFT(RIGHT(F1856,2),1)="2",2,IF(LEFT(RIGHT(F1856,2),1)="3",3,IF(LEFT(RIGHT(F1856,2),1)="4",4,1)))))</f>
        <v>5</v>
      </c>
      <c r="K1856" s="50">
        <f t="shared" si="108"/>
        <v>8</v>
      </c>
    </row>
    <row r="1857" spans="1:11" x14ac:dyDescent="0.3">
      <c r="A1857" s="55">
        <v>43693</v>
      </c>
      <c r="B1857" s="56" t="s">
        <v>851</v>
      </c>
      <c r="C1857" s="56" t="s">
        <v>852</v>
      </c>
      <c r="D1857" s="56"/>
      <c r="E1857" s="57">
        <v>2</v>
      </c>
      <c r="F1857" s="56" t="s">
        <v>388</v>
      </c>
      <c r="G1857" s="59">
        <v>66</v>
      </c>
      <c r="H1857" s="59">
        <v>108</v>
      </c>
      <c r="I1857" s="59">
        <f t="shared" si="112"/>
        <v>174</v>
      </c>
      <c r="J1857" s="57">
        <f t="shared" si="111"/>
        <v>2</v>
      </c>
      <c r="K1857" s="50">
        <f t="shared" si="108"/>
        <v>8</v>
      </c>
    </row>
    <row r="1858" spans="1:11" x14ac:dyDescent="0.3">
      <c r="A1858" s="10">
        <v>43694</v>
      </c>
      <c r="B1858" s="11" t="s">
        <v>2136</v>
      </c>
      <c r="C1858" s="11" t="s">
        <v>2137</v>
      </c>
      <c r="E1858" s="12">
        <v>5</v>
      </c>
      <c r="F1858" s="11" t="s">
        <v>407</v>
      </c>
      <c r="G1858" s="15">
        <v>360</v>
      </c>
      <c r="H1858" s="15">
        <v>200</v>
      </c>
      <c r="I1858" s="15">
        <f t="shared" si="112"/>
        <v>560</v>
      </c>
      <c r="J1858" s="12">
        <f t="shared" si="111"/>
        <v>10</v>
      </c>
      <c r="K1858" s="50">
        <f t="shared" si="108"/>
        <v>8</v>
      </c>
    </row>
    <row r="1859" spans="1:11" x14ac:dyDescent="0.3">
      <c r="A1859" s="10">
        <v>43694</v>
      </c>
      <c r="B1859" s="11" t="s">
        <v>2138</v>
      </c>
      <c r="C1859" s="11" t="s">
        <v>2139</v>
      </c>
      <c r="E1859" s="12">
        <v>15</v>
      </c>
      <c r="F1859" s="11" t="s">
        <v>388</v>
      </c>
      <c r="G1859" s="15">
        <v>495</v>
      </c>
      <c r="H1859" s="15">
        <f>320+32+120</f>
        <v>472</v>
      </c>
      <c r="I1859" s="15">
        <f t="shared" si="112"/>
        <v>967</v>
      </c>
      <c r="J1859" s="12">
        <f t="shared" si="111"/>
        <v>15</v>
      </c>
      <c r="K1859" s="50">
        <f t="shared" ref="K1859:K1922" si="113">IF(A1859= "",0,MONTH(A1859))</f>
        <v>8</v>
      </c>
    </row>
    <row r="1860" spans="1:11" x14ac:dyDescent="0.3">
      <c r="A1860" s="10">
        <v>43694</v>
      </c>
      <c r="B1860" s="11" t="s">
        <v>368</v>
      </c>
      <c r="C1860" s="11" t="s">
        <v>619</v>
      </c>
      <c r="D1860" s="11">
        <v>81769</v>
      </c>
      <c r="E1860" s="12">
        <v>7</v>
      </c>
      <c r="F1860" s="53" t="str">
        <f>IF(ISBLANK($D1860),"",VLOOKUP($D1860,'Boarding Packages'!$A:$H,4,FALSE))</f>
        <v>XL Suite Prem</v>
      </c>
      <c r="G1860" s="54">
        <f>IF(ISBLANK($D1860),0,E1860*VLOOKUP($D1860,'Boarding Packages'!$A:$H,8,FALSE))</f>
        <v>434</v>
      </c>
      <c r="H1860" s="15">
        <v>0</v>
      </c>
      <c r="I1860" s="15">
        <f>IF(ISBLANK(B1860),"",SUM(G1860:H1860))</f>
        <v>434</v>
      </c>
      <c r="J1860" s="12">
        <f t="shared" si="111"/>
        <v>7</v>
      </c>
      <c r="K1860" s="50">
        <f t="shared" si="113"/>
        <v>8</v>
      </c>
    </row>
    <row r="1861" spans="1:11" x14ac:dyDescent="0.3">
      <c r="A1861" s="10">
        <v>43694</v>
      </c>
      <c r="B1861" s="11" t="s">
        <v>368</v>
      </c>
      <c r="C1861" s="11" t="s">
        <v>619</v>
      </c>
      <c r="D1861" s="11">
        <v>81770</v>
      </c>
      <c r="E1861" s="12">
        <v>13</v>
      </c>
      <c r="F1861" s="53" t="str">
        <f>IF(ISBLANK($D1861),"",VLOOKUP($D1861,'Boarding Packages'!$A:$H,4,FALSE))</f>
        <v>XL Suite Prem</v>
      </c>
      <c r="G1861" s="54">
        <f>IF(ISBLANK($D1861),0,E1861*VLOOKUP($D1861,'Boarding Packages'!$A:$H,8,FALSE))</f>
        <v>767</v>
      </c>
      <c r="H1861" s="15">
        <v>0</v>
      </c>
      <c r="I1861" s="15">
        <f>IF(ISBLANK(B1861),"",SUM(G1861:H1861))</f>
        <v>767</v>
      </c>
      <c r="J1861" s="12">
        <f t="shared" ref="J1861:J1886" si="114">IF(ISBLANK(B1861),"",E1861*(IF(LEFT(RIGHT(F1861,2),1)="2",2,IF(LEFT(RIGHT(F1861,2),1)="3",3,IF(LEFT(RIGHT(F1861,2),1)="4",4,1)))))</f>
        <v>13</v>
      </c>
      <c r="K1861" s="50">
        <f t="shared" si="113"/>
        <v>8</v>
      </c>
    </row>
    <row r="1862" spans="1:11" x14ac:dyDescent="0.3">
      <c r="A1862" s="10">
        <v>43694</v>
      </c>
      <c r="B1862" s="11" t="s">
        <v>152</v>
      </c>
      <c r="C1862" s="11" t="s">
        <v>679</v>
      </c>
      <c r="E1862" s="12">
        <v>6</v>
      </c>
      <c r="F1862" s="11" t="s">
        <v>388</v>
      </c>
      <c r="G1862" s="15">
        <v>198</v>
      </c>
      <c r="H1862" s="15">
        <v>140</v>
      </c>
      <c r="I1862" s="15">
        <f t="shared" ref="I1862:I1867" si="115">IF(ISBLANK(B1862),"",SUM(G1862:H1862))</f>
        <v>338</v>
      </c>
      <c r="J1862" s="12">
        <f t="shared" si="114"/>
        <v>6</v>
      </c>
      <c r="K1862" s="50">
        <f t="shared" si="113"/>
        <v>8</v>
      </c>
    </row>
    <row r="1863" spans="1:11" x14ac:dyDescent="0.3">
      <c r="A1863" s="10">
        <v>43694</v>
      </c>
      <c r="B1863" s="11" t="s">
        <v>1390</v>
      </c>
      <c r="C1863" s="11" t="s">
        <v>1391</v>
      </c>
      <c r="E1863" s="12">
        <v>2</v>
      </c>
      <c r="F1863" s="11" t="s">
        <v>388</v>
      </c>
      <c r="G1863" s="15">
        <v>66</v>
      </c>
      <c r="H1863" s="15">
        <v>40</v>
      </c>
      <c r="I1863" s="15">
        <f t="shared" si="115"/>
        <v>106</v>
      </c>
      <c r="J1863" s="12">
        <f t="shared" si="114"/>
        <v>2</v>
      </c>
      <c r="K1863" s="50">
        <f t="shared" si="113"/>
        <v>8</v>
      </c>
    </row>
    <row r="1864" spans="1:11" x14ac:dyDescent="0.3">
      <c r="A1864" s="10">
        <v>43694</v>
      </c>
      <c r="B1864" s="11" t="s">
        <v>1136</v>
      </c>
      <c r="C1864" s="11" t="s">
        <v>1404</v>
      </c>
      <c r="E1864" s="12">
        <v>2</v>
      </c>
      <c r="F1864" s="11" t="s">
        <v>388</v>
      </c>
      <c r="G1864" s="15">
        <v>66</v>
      </c>
      <c r="H1864" s="15">
        <v>40</v>
      </c>
      <c r="I1864" s="15">
        <f t="shared" si="115"/>
        <v>106</v>
      </c>
      <c r="J1864" s="12">
        <f t="shared" si="114"/>
        <v>2</v>
      </c>
      <c r="K1864" s="50">
        <f t="shared" si="113"/>
        <v>8</v>
      </c>
    </row>
    <row r="1865" spans="1:11" x14ac:dyDescent="0.3">
      <c r="A1865" s="10">
        <v>43694</v>
      </c>
      <c r="B1865" s="11" t="s">
        <v>1319</v>
      </c>
      <c r="C1865" s="11" t="s">
        <v>583</v>
      </c>
      <c r="E1865" s="12">
        <v>1</v>
      </c>
      <c r="F1865" s="11" t="s">
        <v>388</v>
      </c>
      <c r="G1865" s="15">
        <v>33</v>
      </c>
      <c r="H1865" s="15">
        <v>26</v>
      </c>
      <c r="I1865" s="15">
        <f t="shared" si="115"/>
        <v>59</v>
      </c>
      <c r="J1865" s="12">
        <f t="shared" si="114"/>
        <v>1</v>
      </c>
      <c r="K1865" s="50">
        <f t="shared" si="113"/>
        <v>8</v>
      </c>
    </row>
    <row r="1866" spans="1:11" x14ac:dyDescent="0.3">
      <c r="A1866" s="10">
        <v>43694</v>
      </c>
      <c r="B1866" s="11" t="s">
        <v>643</v>
      </c>
      <c r="C1866" s="11" t="s">
        <v>644</v>
      </c>
      <c r="E1866" s="12">
        <v>2</v>
      </c>
      <c r="F1866" s="11" t="s">
        <v>407</v>
      </c>
      <c r="G1866" s="15">
        <v>144</v>
      </c>
      <c r="H1866" s="15">
        <v>120</v>
      </c>
      <c r="I1866" s="15">
        <f t="shared" si="115"/>
        <v>264</v>
      </c>
      <c r="J1866" s="12">
        <f t="shared" si="114"/>
        <v>4</v>
      </c>
      <c r="K1866" s="50">
        <f t="shared" si="113"/>
        <v>8</v>
      </c>
    </row>
    <row r="1867" spans="1:11" x14ac:dyDescent="0.3">
      <c r="A1867" s="10">
        <v>43694</v>
      </c>
      <c r="B1867" s="11" t="s">
        <v>1961</v>
      </c>
      <c r="C1867" s="11" t="s">
        <v>1962</v>
      </c>
      <c r="E1867" s="12">
        <v>3</v>
      </c>
      <c r="F1867" s="11" t="s">
        <v>388</v>
      </c>
      <c r="G1867" s="15">
        <v>99</v>
      </c>
      <c r="H1867" s="15">
        <v>80</v>
      </c>
      <c r="I1867" s="15">
        <f t="shared" si="115"/>
        <v>179</v>
      </c>
      <c r="J1867" s="12">
        <f t="shared" si="114"/>
        <v>3</v>
      </c>
      <c r="K1867" s="50">
        <f t="shared" si="113"/>
        <v>8</v>
      </c>
    </row>
    <row r="1868" spans="1:11" x14ac:dyDescent="0.3">
      <c r="A1868" s="10">
        <v>43694</v>
      </c>
      <c r="B1868" s="11" t="s">
        <v>196</v>
      </c>
      <c r="C1868" s="11" t="s">
        <v>432</v>
      </c>
      <c r="D1868" s="11">
        <v>82709</v>
      </c>
      <c r="E1868" s="12">
        <v>7</v>
      </c>
      <c r="F1868" s="53" t="str">
        <f>IF(ISBLANK($D1868),"",VLOOKUP($D1868,'Boarding Packages'!$A:$H,4,FALSE))</f>
        <v>XL Suite Prem</v>
      </c>
      <c r="G1868" s="54">
        <f>IF(ISBLANK($D1868),0,E1868*VLOOKUP($D1868,'Boarding Packages'!$A:$H,8,FALSE))</f>
        <v>434</v>
      </c>
      <c r="H1868" s="15">
        <v>0</v>
      </c>
      <c r="I1868" s="15">
        <f>IF(ISBLANK(B1868),"",SUM(G1868:H1868))</f>
        <v>434</v>
      </c>
      <c r="J1868" s="12">
        <f t="shared" si="114"/>
        <v>7</v>
      </c>
      <c r="K1868" s="50">
        <f t="shared" si="113"/>
        <v>8</v>
      </c>
    </row>
    <row r="1869" spans="1:11" x14ac:dyDescent="0.3">
      <c r="A1869" s="10">
        <v>43694</v>
      </c>
      <c r="B1869" s="11" t="s">
        <v>1979</v>
      </c>
      <c r="C1869" s="11" t="s">
        <v>474</v>
      </c>
      <c r="D1869" s="11">
        <v>83082</v>
      </c>
      <c r="E1869" s="12">
        <v>1</v>
      </c>
      <c r="F1869" s="53" t="str">
        <f>IF(ISBLANK($D1869),"",VLOOKUP($D1869,'Boarding Packages'!$A:$H,4,FALSE))</f>
        <v>Std Suite Prem</v>
      </c>
      <c r="G1869" s="54">
        <f>IF(ISBLANK($D1869),0,E1869*VLOOKUP($D1869,'Boarding Packages'!$A:$H,8,FALSE))</f>
        <v>53</v>
      </c>
      <c r="H1869" s="15">
        <v>0</v>
      </c>
      <c r="I1869" s="15">
        <f>IF(ISBLANK(B1869),"",SUM(G1869:H1869))</f>
        <v>53</v>
      </c>
      <c r="J1869" s="12">
        <f>IF(ISBLANK(B1869),"",E1869*(IF(LEFT(RIGHT(F1869,2),1)="2",2,IF(LEFT(RIGHT(F1869,2),1)="3",3,IF(LEFT(RIGHT(F1869,2),1)="4",4,1)))))</f>
        <v>1</v>
      </c>
      <c r="K1869" s="50">
        <f t="shared" si="113"/>
        <v>8</v>
      </c>
    </row>
    <row r="1870" spans="1:11" x14ac:dyDescent="0.3">
      <c r="A1870" s="10">
        <v>43694</v>
      </c>
      <c r="B1870" s="11" t="s">
        <v>1508</v>
      </c>
      <c r="C1870" s="11" t="s">
        <v>450</v>
      </c>
      <c r="E1870" s="12">
        <v>1</v>
      </c>
      <c r="F1870" s="11" t="s">
        <v>388</v>
      </c>
      <c r="G1870" s="15">
        <v>33</v>
      </c>
      <c r="H1870" s="15">
        <v>20</v>
      </c>
      <c r="I1870" s="15">
        <f t="shared" ref="I1870:I1885" si="116">IF(ISBLANK(B1870),"",SUM(G1870:H1870))</f>
        <v>53</v>
      </c>
      <c r="J1870" s="12">
        <f t="shared" si="114"/>
        <v>1</v>
      </c>
      <c r="K1870" s="50">
        <f t="shared" si="113"/>
        <v>8</v>
      </c>
    </row>
    <row r="1871" spans="1:11" x14ac:dyDescent="0.3">
      <c r="A1871" s="10">
        <v>43694</v>
      </c>
      <c r="B1871" s="11" t="s">
        <v>272</v>
      </c>
      <c r="C1871" s="11" t="s">
        <v>438</v>
      </c>
      <c r="D1871" s="11">
        <v>80428</v>
      </c>
      <c r="E1871" s="12">
        <v>1</v>
      </c>
      <c r="F1871" s="53" t="str">
        <f>IF(ISBLANK($D1871),"",VLOOKUP($D1871,'Boarding Packages'!$A:$H,4,FALSE))</f>
        <v>Std Suite Prem</v>
      </c>
      <c r="G1871" s="54">
        <f>IF(ISBLANK($D1871),0,E1871*VLOOKUP($D1871,'Boarding Packages'!$A:$H,8,FALSE))</f>
        <v>51</v>
      </c>
      <c r="H1871" s="15">
        <v>0</v>
      </c>
      <c r="I1871" s="15">
        <f>IF(ISBLANK(B1871),"",SUM(G1871:H1871))</f>
        <v>51</v>
      </c>
      <c r="J1871" s="12">
        <f t="shared" si="114"/>
        <v>1</v>
      </c>
      <c r="K1871" s="50">
        <f t="shared" si="113"/>
        <v>8</v>
      </c>
    </row>
    <row r="1872" spans="1:11" x14ac:dyDescent="0.3">
      <c r="A1872" s="10">
        <v>43694</v>
      </c>
      <c r="B1872" s="11" t="s">
        <v>1793</v>
      </c>
      <c r="C1872" s="11" t="s">
        <v>467</v>
      </c>
      <c r="E1872" s="12">
        <v>1</v>
      </c>
      <c r="F1872" s="11" t="s">
        <v>388</v>
      </c>
      <c r="G1872" s="15">
        <v>33</v>
      </c>
      <c r="H1872" s="15">
        <v>40</v>
      </c>
      <c r="I1872" s="15">
        <f t="shared" si="116"/>
        <v>73</v>
      </c>
      <c r="J1872" s="12">
        <f t="shared" si="114"/>
        <v>1</v>
      </c>
      <c r="K1872" s="50">
        <f t="shared" si="113"/>
        <v>8</v>
      </c>
    </row>
    <row r="1873" spans="1:11" x14ac:dyDescent="0.3">
      <c r="A1873" s="10">
        <v>43694</v>
      </c>
      <c r="B1873" s="11" t="s">
        <v>189</v>
      </c>
      <c r="C1873" s="11" t="s">
        <v>638</v>
      </c>
      <c r="D1873" s="11">
        <v>55551</v>
      </c>
      <c r="E1873" s="12">
        <v>2</v>
      </c>
      <c r="F1873" s="53" t="str">
        <f>IF(ISBLANK($D1873),"",VLOOKUP($D1873,'Boarding Packages'!$A:$H,4,FALSE))</f>
        <v>XL Suite Prem</v>
      </c>
      <c r="G1873" s="54">
        <f>IF(ISBLANK($D1873),0,E1873*VLOOKUP($D1873,'Boarding Packages'!$A:$H,8,FALSE))</f>
        <v>116</v>
      </c>
      <c r="H1873" s="15">
        <v>0</v>
      </c>
      <c r="I1873" s="15">
        <f>IF(ISBLANK(B1873),"",SUM(G1873:H1873))</f>
        <v>116</v>
      </c>
      <c r="J1873" s="12">
        <f>IF(ISBLANK(B1873),"",E1873*(IF(LEFT(RIGHT(F1873,2),1)="2",2,IF(LEFT(RIGHT(F1873,2),1)="3",3,IF(LEFT(RIGHT(F1873,2),1)="4",4,1)))))</f>
        <v>2</v>
      </c>
      <c r="K1873" s="50">
        <f t="shared" si="113"/>
        <v>8</v>
      </c>
    </row>
    <row r="1874" spans="1:11" x14ac:dyDescent="0.3">
      <c r="A1874" s="55">
        <v>43694</v>
      </c>
      <c r="B1874" s="56" t="s">
        <v>189</v>
      </c>
      <c r="C1874" s="56" t="s">
        <v>638</v>
      </c>
      <c r="D1874" s="56">
        <v>82834</v>
      </c>
      <c r="E1874" s="57">
        <v>3</v>
      </c>
      <c r="F1874" s="61" t="str">
        <f>IF(ISBLANK($D1874),"",VLOOKUP($D1874,'Boarding Packages'!$A:$H,4,FALSE))</f>
        <v>XL Suite Prem</v>
      </c>
      <c r="G1874" s="62">
        <f>IF(ISBLANK($D1874),0,E1874*VLOOKUP($D1874,'Boarding Packages'!$A:$H,8,FALSE))</f>
        <v>186</v>
      </c>
      <c r="H1874" s="59">
        <v>0</v>
      </c>
      <c r="I1874" s="59">
        <f>IF(ISBLANK(B1874),"",SUM(G1874:H1874))</f>
        <v>186</v>
      </c>
      <c r="J1874" s="57">
        <f>IF(ISBLANK(B1874),"",E1874*(IF(LEFT(RIGHT(F1874,2),1)="2",2,IF(LEFT(RIGHT(F1874,2),1)="3",3,IF(LEFT(RIGHT(F1874,2),1)="4",4,1)))))</f>
        <v>3</v>
      </c>
      <c r="K1874" s="50">
        <f t="shared" si="113"/>
        <v>8</v>
      </c>
    </row>
    <row r="1875" spans="1:11" x14ac:dyDescent="0.3">
      <c r="A1875" s="10">
        <v>43695</v>
      </c>
      <c r="B1875" s="11" t="s">
        <v>470</v>
      </c>
      <c r="C1875" s="11" t="s">
        <v>471</v>
      </c>
      <c r="E1875" s="12">
        <v>2</v>
      </c>
      <c r="F1875" s="11" t="s">
        <v>393</v>
      </c>
      <c r="G1875" s="15">
        <v>84</v>
      </c>
      <c r="H1875" s="15">
        <v>69</v>
      </c>
      <c r="I1875" s="15">
        <f t="shared" si="116"/>
        <v>153</v>
      </c>
      <c r="J1875" s="12">
        <f t="shared" si="114"/>
        <v>2</v>
      </c>
      <c r="K1875" s="50">
        <f t="shared" si="113"/>
        <v>8</v>
      </c>
    </row>
    <row r="1876" spans="1:11" x14ac:dyDescent="0.3">
      <c r="A1876" s="10">
        <v>43695</v>
      </c>
      <c r="B1876" s="11" t="s">
        <v>820</v>
      </c>
      <c r="C1876" s="11" t="s">
        <v>402</v>
      </c>
      <c r="E1876" s="12">
        <v>1</v>
      </c>
      <c r="F1876" s="11" t="s">
        <v>388</v>
      </c>
      <c r="G1876" s="15">
        <v>33</v>
      </c>
      <c r="H1876" s="15">
        <v>20</v>
      </c>
      <c r="I1876" s="15">
        <f t="shared" si="116"/>
        <v>53</v>
      </c>
      <c r="J1876" s="12">
        <f t="shared" si="114"/>
        <v>1</v>
      </c>
      <c r="K1876" s="50">
        <f t="shared" si="113"/>
        <v>8</v>
      </c>
    </row>
    <row r="1877" spans="1:11" x14ac:dyDescent="0.3">
      <c r="A1877" s="10">
        <v>43695</v>
      </c>
      <c r="B1877" s="11" t="s">
        <v>1338</v>
      </c>
      <c r="C1877" s="11" t="s">
        <v>467</v>
      </c>
      <c r="E1877" s="12">
        <v>2</v>
      </c>
      <c r="F1877" s="11" t="s">
        <v>393</v>
      </c>
      <c r="G1877" s="15">
        <v>84</v>
      </c>
      <c r="H1877" s="15">
        <v>40</v>
      </c>
      <c r="I1877" s="15">
        <f t="shared" si="116"/>
        <v>124</v>
      </c>
      <c r="J1877" s="12">
        <f t="shared" si="114"/>
        <v>2</v>
      </c>
      <c r="K1877" s="50">
        <f t="shared" si="113"/>
        <v>8</v>
      </c>
    </row>
    <row r="1878" spans="1:11" x14ac:dyDescent="0.3">
      <c r="A1878" s="10">
        <v>43695</v>
      </c>
      <c r="B1878" s="11" t="s">
        <v>1451</v>
      </c>
      <c r="C1878" s="11" t="s">
        <v>1685</v>
      </c>
      <c r="E1878" s="12">
        <v>2</v>
      </c>
      <c r="F1878" s="11" t="s">
        <v>407</v>
      </c>
      <c r="G1878" s="15">
        <v>144</v>
      </c>
      <c r="H1878" s="15">
        <v>40</v>
      </c>
      <c r="I1878" s="15">
        <f t="shared" si="116"/>
        <v>184</v>
      </c>
      <c r="J1878" s="12">
        <f t="shared" si="114"/>
        <v>4</v>
      </c>
      <c r="K1878" s="50">
        <f t="shared" si="113"/>
        <v>8</v>
      </c>
    </row>
    <row r="1879" spans="1:11" x14ac:dyDescent="0.3">
      <c r="A1879" s="10">
        <v>43695</v>
      </c>
      <c r="B1879" s="11" t="s">
        <v>1073</v>
      </c>
      <c r="C1879" s="11" t="s">
        <v>1074</v>
      </c>
      <c r="E1879" s="12">
        <v>9</v>
      </c>
      <c r="F1879" s="11" t="s">
        <v>388</v>
      </c>
      <c r="G1879" s="15">
        <v>297</v>
      </c>
      <c r="H1879" s="15">
        <v>176</v>
      </c>
      <c r="I1879" s="15">
        <f t="shared" si="116"/>
        <v>473</v>
      </c>
      <c r="J1879" s="12">
        <f t="shared" si="114"/>
        <v>9</v>
      </c>
      <c r="K1879" s="50">
        <f t="shared" si="113"/>
        <v>8</v>
      </c>
    </row>
    <row r="1880" spans="1:11" x14ac:dyDescent="0.3">
      <c r="A1880" s="10">
        <v>43695</v>
      </c>
      <c r="B1880" s="11" t="s">
        <v>2142</v>
      </c>
      <c r="C1880" s="11" t="s">
        <v>2143</v>
      </c>
      <c r="E1880" s="12">
        <v>2</v>
      </c>
      <c r="F1880" s="11" t="s">
        <v>407</v>
      </c>
      <c r="G1880" s="15">
        <v>72</v>
      </c>
      <c r="H1880" s="15">
        <v>92</v>
      </c>
      <c r="I1880" s="15">
        <f t="shared" si="116"/>
        <v>164</v>
      </c>
      <c r="J1880" s="12">
        <f t="shared" si="114"/>
        <v>4</v>
      </c>
      <c r="K1880" s="50">
        <f t="shared" si="113"/>
        <v>8</v>
      </c>
    </row>
    <row r="1881" spans="1:11" x14ac:dyDescent="0.3">
      <c r="A1881" s="10">
        <v>43695</v>
      </c>
      <c r="B1881" s="11" t="s">
        <v>1366</v>
      </c>
      <c r="C1881" s="11" t="s">
        <v>1367</v>
      </c>
      <c r="E1881" s="12">
        <v>1</v>
      </c>
      <c r="F1881" s="11" t="s">
        <v>410</v>
      </c>
      <c r="G1881" s="15">
        <v>56.7</v>
      </c>
      <c r="I1881" s="15">
        <f t="shared" si="116"/>
        <v>56.7</v>
      </c>
      <c r="J1881" s="12">
        <f t="shared" si="114"/>
        <v>2</v>
      </c>
      <c r="K1881" s="50">
        <f t="shared" si="113"/>
        <v>8</v>
      </c>
    </row>
    <row r="1882" spans="1:11" x14ac:dyDescent="0.3">
      <c r="A1882" s="10">
        <v>43695</v>
      </c>
      <c r="B1882" s="11" t="s">
        <v>1317</v>
      </c>
      <c r="C1882" s="11" t="s">
        <v>633</v>
      </c>
      <c r="E1882" s="12">
        <v>1</v>
      </c>
      <c r="F1882" s="11" t="s">
        <v>388</v>
      </c>
      <c r="G1882" s="15">
        <v>33</v>
      </c>
      <c r="H1882" s="15">
        <v>40</v>
      </c>
      <c r="I1882" s="15">
        <f t="shared" si="116"/>
        <v>73</v>
      </c>
      <c r="J1882" s="12">
        <f t="shared" si="114"/>
        <v>1</v>
      </c>
      <c r="K1882" s="50">
        <f t="shared" si="113"/>
        <v>8</v>
      </c>
    </row>
    <row r="1883" spans="1:11" x14ac:dyDescent="0.3">
      <c r="A1883" s="10">
        <v>43695</v>
      </c>
      <c r="B1883" s="11" t="s">
        <v>2144</v>
      </c>
      <c r="C1883" s="11" t="s">
        <v>1183</v>
      </c>
      <c r="E1883" s="12">
        <v>2</v>
      </c>
      <c r="F1883" s="11" t="s">
        <v>596</v>
      </c>
      <c r="G1883" s="15">
        <v>114</v>
      </c>
      <c r="H1883" s="15">
        <v>60</v>
      </c>
      <c r="I1883" s="15">
        <f>IF(ISBLANK(B1883),"",SUM(G1883:H1883))</f>
        <v>174</v>
      </c>
      <c r="J1883" s="12">
        <f>IF(ISBLANK(B1883),"",E1883*(IF(LEFT(RIGHT(F1883,2),1)="2",2,IF(LEFT(RIGHT(F1883,2),1)="3",3,IF(LEFT(RIGHT(F1883,2),1)="4",4,1)))))</f>
        <v>4</v>
      </c>
      <c r="K1883" s="50">
        <f t="shared" si="113"/>
        <v>8</v>
      </c>
    </row>
    <row r="1884" spans="1:11" x14ac:dyDescent="0.3">
      <c r="A1884" s="10">
        <v>43695</v>
      </c>
      <c r="B1884" s="11" t="s">
        <v>2125</v>
      </c>
      <c r="C1884" s="11" t="s">
        <v>2126</v>
      </c>
      <c r="E1884" s="12">
        <v>2</v>
      </c>
      <c r="F1884" s="11" t="s">
        <v>388</v>
      </c>
      <c r="G1884" s="15">
        <v>66</v>
      </c>
      <c r="H1884" s="15">
        <v>64</v>
      </c>
      <c r="I1884" s="15">
        <f>IF(ISBLANK(B1884),"",SUM(G1884:H1884))</f>
        <v>130</v>
      </c>
      <c r="J1884" s="12">
        <f>IF(ISBLANK(B1884),"",E1884*(IF(LEFT(RIGHT(F1884,2),1)="2",2,IF(LEFT(RIGHT(F1884,2),1)="3",3,IF(LEFT(RIGHT(F1884,2),1)="4",4,1)))))</f>
        <v>2</v>
      </c>
      <c r="K1884" s="50">
        <f t="shared" si="113"/>
        <v>8</v>
      </c>
    </row>
    <row r="1885" spans="1:11" x14ac:dyDescent="0.3">
      <c r="A1885" s="10">
        <v>43695</v>
      </c>
      <c r="B1885" s="11" t="s">
        <v>2145</v>
      </c>
      <c r="C1885" s="11" t="s">
        <v>908</v>
      </c>
      <c r="E1885" s="12">
        <v>1</v>
      </c>
      <c r="F1885" s="11" t="s">
        <v>388</v>
      </c>
      <c r="G1885" s="15">
        <v>33</v>
      </c>
      <c r="H1885" s="15">
        <v>20</v>
      </c>
      <c r="I1885" s="15">
        <f t="shared" si="116"/>
        <v>53</v>
      </c>
      <c r="J1885" s="12">
        <f t="shared" si="114"/>
        <v>1</v>
      </c>
      <c r="K1885" s="50">
        <f t="shared" si="113"/>
        <v>8</v>
      </c>
    </row>
    <row r="1886" spans="1:11" ht="11.85" customHeight="1" x14ac:dyDescent="0.3">
      <c r="A1886" s="10">
        <v>43695</v>
      </c>
      <c r="B1886" s="11" t="s">
        <v>258</v>
      </c>
      <c r="C1886" s="11" t="s">
        <v>597</v>
      </c>
      <c r="D1886" s="11">
        <v>76556</v>
      </c>
      <c r="E1886" s="12">
        <v>1</v>
      </c>
      <c r="F1886" s="53" t="str">
        <f>IF(ISBLANK($D1886),"",VLOOKUP($D1886,'Boarding Packages'!$A:$H,4,FALSE))</f>
        <v>XL Suite Prem (2)</v>
      </c>
      <c r="G1886" s="54">
        <f>IF(ISBLANK($D1886),0,E1886*VLOOKUP($D1886,'Boarding Packages'!$A:$H,8,FALSE))</f>
        <v>109</v>
      </c>
      <c r="H1886" s="15">
        <v>0</v>
      </c>
      <c r="I1886" s="15">
        <f t="shared" ref="I1886:I1905" si="117">IF(ISBLANK(B1886),"",SUM(G1886:H1886))</f>
        <v>109</v>
      </c>
      <c r="J1886" s="12">
        <f t="shared" si="114"/>
        <v>2</v>
      </c>
      <c r="K1886" s="50">
        <f t="shared" si="113"/>
        <v>8</v>
      </c>
    </row>
    <row r="1887" spans="1:11" x14ac:dyDescent="0.3">
      <c r="A1887" s="10">
        <v>43695</v>
      </c>
      <c r="B1887" s="11" t="s">
        <v>205</v>
      </c>
      <c r="C1887" s="11" t="s">
        <v>863</v>
      </c>
      <c r="E1887" s="12">
        <v>2</v>
      </c>
      <c r="F1887" s="11" t="s">
        <v>388</v>
      </c>
      <c r="G1887" s="15">
        <v>66</v>
      </c>
      <c r="H1887" s="15">
        <v>80</v>
      </c>
      <c r="I1887" s="15">
        <f t="shared" si="117"/>
        <v>146</v>
      </c>
      <c r="J1887" s="12">
        <f>IF(ISBLANK(B1887),"",E1887*(IF(LEFT(RIGHT(F1887,2),1)="2",2,IF(LEFT(RIGHT(F1887,2),1)="3",3,IF(LEFT(RIGHT(F1887,2),1)="4",4,1)))))</f>
        <v>2</v>
      </c>
      <c r="K1887" s="50">
        <f t="shared" si="113"/>
        <v>8</v>
      </c>
    </row>
    <row r="1888" spans="1:11" x14ac:dyDescent="0.3">
      <c r="A1888" s="10">
        <v>43695</v>
      </c>
      <c r="B1888" s="11" t="s">
        <v>551</v>
      </c>
      <c r="C1888" s="11" t="s">
        <v>2146</v>
      </c>
      <c r="E1888" s="12">
        <v>9</v>
      </c>
      <c r="F1888" s="11" t="s">
        <v>388</v>
      </c>
      <c r="G1888" s="15">
        <v>297</v>
      </c>
      <c r="H1888" s="15">
        <v>100</v>
      </c>
      <c r="I1888" s="15">
        <f t="shared" si="117"/>
        <v>397</v>
      </c>
      <c r="J1888" s="12">
        <f>IF(ISBLANK(B1888),"",E1888*(IF(LEFT(RIGHT(F1888,2),1)="2",2,IF(LEFT(RIGHT(F1888,2),1)="3",3,IF(LEFT(RIGHT(F1888,2),1)="4",4,1)))))</f>
        <v>9</v>
      </c>
      <c r="K1888" s="50">
        <f t="shared" si="113"/>
        <v>8</v>
      </c>
    </row>
    <row r="1889" spans="1:11" x14ac:dyDescent="0.3">
      <c r="A1889" s="10">
        <v>43695</v>
      </c>
      <c r="B1889" s="11" t="s">
        <v>2147</v>
      </c>
      <c r="C1889" s="11" t="s">
        <v>2148</v>
      </c>
      <c r="E1889" s="12">
        <v>2</v>
      </c>
      <c r="F1889" s="11" t="s">
        <v>393</v>
      </c>
      <c r="G1889" s="15">
        <v>84</v>
      </c>
      <c r="H1889" s="15">
        <v>72</v>
      </c>
      <c r="I1889" s="15">
        <f t="shared" si="117"/>
        <v>156</v>
      </c>
      <c r="J1889" s="12">
        <f t="shared" ref="J1889:J1894" si="118">IF(ISBLANK(B1889),"",E1889*(IF(LEFT(RIGHT(F1889,2),1)="2",2,IF(LEFT(RIGHT(F1889,2),1)="3",3,IF(LEFT(RIGHT(F1889,2),1)="4",4,1)))))</f>
        <v>2</v>
      </c>
      <c r="K1889" s="50">
        <f t="shared" si="113"/>
        <v>8</v>
      </c>
    </row>
    <row r="1890" spans="1:11" ht="11.85" customHeight="1" x14ac:dyDescent="0.3">
      <c r="A1890" s="10">
        <v>43695</v>
      </c>
      <c r="B1890" s="11" t="s">
        <v>357</v>
      </c>
      <c r="C1890" s="11" t="s">
        <v>439</v>
      </c>
      <c r="D1890" s="11">
        <v>82237</v>
      </c>
      <c r="E1890" s="12">
        <v>2</v>
      </c>
      <c r="F1890" s="53" t="str">
        <f>IF(ISBLANK($D1890),"",VLOOKUP($D1890,'Boarding Packages'!$A:$H,4,FALSE))</f>
        <v>XL Suite Prem</v>
      </c>
      <c r="G1890" s="54">
        <f>IF(ISBLANK($D1890),0,E1890*VLOOKUP($D1890,'Boarding Packages'!$A:$H,8,FALSE))</f>
        <v>124</v>
      </c>
      <c r="H1890" s="15">
        <v>0</v>
      </c>
      <c r="I1890" s="15">
        <f t="shared" si="117"/>
        <v>124</v>
      </c>
      <c r="J1890" s="12">
        <f t="shared" si="118"/>
        <v>2</v>
      </c>
      <c r="K1890" s="50">
        <f t="shared" si="113"/>
        <v>8</v>
      </c>
    </row>
    <row r="1891" spans="1:11" x14ac:dyDescent="0.3">
      <c r="A1891" s="10">
        <v>43695</v>
      </c>
      <c r="B1891" s="11" t="s">
        <v>2149</v>
      </c>
      <c r="C1891" s="11" t="s">
        <v>2150</v>
      </c>
      <c r="E1891" s="12">
        <v>1</v>
      </c>
      <c r="F1891" s="11" t="s">
        <v>388</v>
      </c>
      <c r="G1891" s="15">
        <v>33</v>
      </c>
      <c r="I1891" s="15">
        <f t="shared" si="117"/>
        <v>33</v>
      </c>
      <c r="J1891" s="12">
        <f>IF(ISBLANK(B1891),"",E1891*(IF(LEFT(RIGHT(F1891,2),1)="2",2,IF(LEFT(RIGHT(F1891,2),1)="3",3,IF(LEFT(RIGHT(F1891,2),1)="4",4,1)))))</f>
        <v>1</v>
      </c>
      <c r="K1891" s="50">
        <f t="shared" si="113"/>
        <v>8</v>
      </c>
    </row>
    <row r="1892" spans="1:11" x14ac:dyDescent="0.3">
      <c r="A1892" s="10">
        <v>43695</v>
      </c>
      <c r="B1892" s="11" t="s">
        <v>466</v>
      </c>
      <c r="C1892" s="11" t="s">
        <v>467</v>
      </c>
      <c r="E1892" s="12">
        <v>2</v>
      </c>
      <c r="F1892" s="11" t="s">
        <v>388</v>
      </c>
      <c r="G1892" s="15">
        <v>66</v>
      </c>
      <c r="H1892" s="15">
        <v>68</v>
      </c>
      <c r="I1892" s="15">
        <f t="shared" si="117"/>
        <v>134</v>
      </c>
      <c r="J1892" s="12">
        <f>IF(ISBLANK(B1892),"",E1892*(IF(LEFT(RIGHT(F1892,2),1)="2",2,IF(LEFT(RIGHT(F1892,2),1)="3",3,IF(LEFT(RIGHT(F1892,2),1)="4",4,1)))))</f>
        <v>2</v>
      </c>
      <c r="K1892" s="50">
        <f t="shared" si="113"/>
        <v>8</v>
      </c>
    </row>
    <row r="1893" spans="1:11" x14ac:dyDescent="0.3">
      <c r="A1893" s="55">
        <v>43695</v>
      </c>
      <c r="B1893" s="56" t="s">
        <v>2152</v>
      </c>
      <c r="C1893" s="56" t="s">
        <v>2153</v>
      </c>
      <c r="D1893" s="56"/>
      <c r="E1893" s="57">
        <v>2</v>
      </c>
      <c r="F1893" s="56" t="s">
        <v>388</v>
      </c>
      <c r="G1893" s="59">
        <v>66</v>
      </c>
      <c r="H1893" s="59">
        <v>60</v>
      </c>
      <c r="I1893" s="59">
        <f t="shared" si="117"/>
        <v>126</v>
      </c>
      <c r="J1893" s="57">
        <f t="shared" si="118"/>
        <v>2</v>
      </c>
      <c r="K1893" s="50">
        <f t="shared" si="113"/>
        <v>8</v>
      </c>
    </row>
    <row r="1894" spans="1:11" x14ac:dyDescent="0.3">
      <c r="A1894" s="10">
        <v>43696</v>
      </c>
      <c r="B1894" s="11" t="s">
        <v>318</v>
      </c>
      <c r="C1894" s="11" t="s">
        <v>723</v>
      </c>
      <c r="D1894" s="11">
        <v>80952</v>
      </c>
      <c r="E1894" s="12">
        <v>12</v>
      </c>
      <c r="F1894" s="53" t="str">
        <f>IF(ISBLANK($D1894),"",VLOOKUP($D1894,'Boarding Packages'!$A:$H,4,FALSE))</f>
        <v>In/Out Suite Prem</v>
      </c>
      <c r="G1894" s="54">
        <f>IF(ISBLANK($D1894),0,E1894*VLOOKUP($D1894,'Boarding Packages'!$A:$H,8,FALSE))</f>
        <v>864</v>
      </c>
      <c r="H1894" s="15">
        <v>0</v>
      </c>
      <c r="I1894" s="15">
        <f t="shared" si="117"/>
        <v>864</v>
      </c>
      <c r="J1894" s="12">
        <f t="shared" si="118"/>
        <v>12</v>
      </c>
      <c r="K1894" s="50">
        <f t="shared" si="113"/>
        <v>8</v>
      </c>
    </row>
    <row r="1895" spans="1:11" x14ac:dyDescent="0.3">
      <c r="A1895" s="10">
        <v>43696</v>
      </c>
      <c r="B1895" s="11" t="s">
        <v>451</v>
      </c>
      <c r="C1895" s="11" t="s">
        <v>2117</v>
      </c>
      <c r="D1895" s="11">
        <v>80431</v>
      </c>
      <c r="E1895" s="12">
        <v>4</v>
      </c>
      <c r="F1895" s="53" t="str">
        <f>IF(ISBLANK($D1895),"",VLOOKUP($D1895,'Boarding Packages'!$A:$H,4,FALSE))</f>
        <v>Std Suite Prem (2)</v>
      </c>
      <c r="G1895" s="54">
        <f>IF(ISBLANK($D1895),0,E1895*VLOOKUP($D1895,'Boarding Packages'!$A:$H,8,FALSE))</f>
        <v>400</v>
      </c>
      <c r="H1895" s="15">
        <v>0</v>
      </c>
      <c r="I1895" s="15">
        <f t="shared" si="117"/>
        <v>400</v>
      </c>
      <c r="J1895" s="12">
        <f t="shared" ref="J1895:J1904" si="119">IF(ISBLANK(B1895),"",E1895*(IF(LEFT(RIGHT(F1895,2),1)="2",2,IF(LEFT(RIGHT(F1895,2),1)="3",3,IF(LEFT(RIGHT(F1895,2),1)="4",4,1)))))</f>
        <v>8</v>
      </c>
      <c r="K1895" s="50">
        <f t="shared" si="113"/>
        <v>8</v>
      </c>
    </row>
    <row r="1896" spans="1:11" x14ac:dyDescent="0.3">
      <c r="A1896" s="10">
        <v>43696</v>
      </c>
      <c r="B1896" s="11" t="s">
        <v>2154</v>
      </c>
      <c r="C1896" s="11" t="s">
        <v>1217</v>
      </c>
      <c r="E1896" s="12">
        <v>5</v>
      </c>
      <c r="F1896" s="11" t="s">
        <v>388</v>
      </c>
      <c r="G1896" s="15">
        <v>165</v>
      </c>
      <c r="H1896" s="15">
        <v>100</v>
      </c>
      <c r="I1896" s="15">
        <f t="shared" si="117"/>
        <v>265</v>
      </c>
      <c r="J1896" s="12">
        <f t="shared" si="119"/>
        <v>5</v>
      </c>
      <c r="K1896" s="50">
        <f t="shared" si="113"/>
        <v>8</v>
      </c>
    </row>
    <row r="1897" spans="1:11" x14ac:dyDescent="0.3">
      <c r="A1897" s="10">
        <v>43696</v>
      </c>
      <c r="B1897" s="11" t="s">
        <v>98</v>
      </c>
      <c r="C1897" s="11" t="s">
        <v>437</v>
      </c>
      <c r="D1897" s="11">
        <v>80123</v>
      </c>
      <c r="E1897" s="12">
        <v>1</v>
      </c>
      <c r="F1897" s="53" t="str">
        <f>IF(ISBLANK($D1897),"",VLOOKUP($D1897,'Boarding Packages'!$A:$H,4,FALSE))</f>
        <v>Std Suite Prem</v>
      </c>
      <c r="G1897" s="54">
        <f>IF(ISBLANK($D1897),0,E1897*VLOOKUP($D1897,'Boarding Packages'!$A:$H,8,FALSE))</f>
        <v>51</v>
      </c>
      <c r="H1897" s="15">
        <v>0</v>
      </c>
      <c r="I1897" s="15">
        <f t="shared" si="117"/>
        <v>51</v>
      </c>
      <c r="J1897" s="12">
        <f t="shared" si="119"/>
        <v>1</v>
      </c>
      <c r="K1897" s="50">
        <f t="shared" si="113"/>
        <v>8</v>
      </c>
    </row>
    <row r="1898" spans="1:11" x14ac:dyDescent="0.3">
      <c r="A1898" s="10">
        <v>43696</v>
      </c>
      <c r="B1898" s="11" t="s">
        <v>98</v>
      </c>
      <c r="C1898" s="11" t="s">
        <v>437</v>
      </c>
      <c r="D1898" s="11">
        <v>82973</v>
      </c>
      <c r="E1898" s="12">
        <v>4</v>
      </c>
      <c r="F1898" s="53" t="str">
        <f>IF(ISBLANK($D1898),"",VLOOKUP($D1898,'Boarding Packages'!$A:$H,4,FALSE))</f>
        <v>Std Suite Prem</v>
      </c>
      <c r="G1898" s="54">
        <f>IF(ISBLANK($D1898),0,E1898*VLOOKUP($D1898,'Boarding Packages'!$A:$H,8,FALSE))</f>
        <v>204</v>
      </c>
      <c r="H1898" s="15">
        <v>0</v>
      </c>
      <c r="I1898" s="15">
        <f t="shared" si="117"/>
        <v>204</v>
      </c>
      <c r="J1898" s="12">
        <f t="shared" si="119"/>
        <v>4</v>
      </c>
      <c r="K1898" s="50">
        <f t="shared" si="113"/>
        <v>8</v>
      </c>
    </row>
    <row r="1899" spans="1:11" x14ac:dyDescent="0.3">
      <c r="A1899" s="10">
        <v>43696</v>
      </c>
      <c r="B1899" s="11" t="s">
        <v>72</v>
      </c>
      <c r="C1899" s="11" t="s">
        <v>498</v>
      </c>
      <c r="D1899" s="11">
        <v>77913</v>
      </c>
      <c r="E1899" s="12">
        <v>4</v>
      </c>
      <c r="F1899" s="53" t="str">
        <f>IF(ISBLANK($D1899),"",VLOOKUP($D1899,'Boarding Packages'!$A:$H,4,FALSE))</f>
        <v>XL Suite Prem</v>
      </c>
      <c r="G1899" s="54">
        <f>IF(ISBLANK($D1899),0,E1899*VLOOKUP($D1899,'Boarding Packages'!$A:$H,8,FALSE))</f>
        <v>236</v>
      </c>
      <c r="H1899" s="15">
        <v>0</v>
      </c>
      <c r="I1899" s="15">
        <f t="shared" si="117"/>
        <v>236</v>
      </c>
      <c r="J1899" s="12">
        <f t="shared" si="119"/>
        <v>4</v>
      </c>
      <c r="K1899" s="50">
        <f t="shared" si="113"/>
        <v>8</v>
      </c>
    </row>
    <row r="1900" spans="1:11" x14ac:dyDescent="0.3">
      <c r="A1900" s="10">
        <v>43696</v>
      </c>
      <c r="B1900" s="11" t="s">
        <v>1960</v>
      </c>
      <c r="C1900" s="11" t="s">
        <v>488</v>
      </c>
      <c r="D1900" s="11">
        <v>81892</v>
      </c>
      <c r="E1900" s="12">
        <v>3</v>
      </c>
      <c r="F1900" s="53" t="str">
        <f>IF(ISBLANK($D1900),"",VLOOKUP($D1900,'Boarding Packages'!$A:$H,4,FALSE))</f>
        <v>Std Suite Prem</v>
      </c>
      <c r="G1900" s="54">
        <f>IF(ISBLANK($D1900),0,E1900*VLOOKUP($D1900,'Boarding Packages'!$A:$H,8,FALSE))</f>
        <v>159</v>
      </c>
      <c r="H1900" s="15">
        <v>0</v>
      </c>
      <c r="I1900" s="15">
        <f t="shared" si="117"/>
        <v>159</v>
      </c>
      <c r="J1900" s="12">
        <f t="shared" si="119"/>
        <v>3</v>
      </c>
      <c r="K1900" s="50">
        <f t="shared" si="113"/>
        <v>8</v>
      </c>
    </row>
    <row r="1901" spans="1:11" x14ac:dyDescent="0.3">
      <c r="A1901" s="10">
        <v>43696</v>
      </c>
      <c r="B1901" s="11" t="s">
        <v>2155</v>
      </c>
      <c r="C1901" s="11" t="s">
        <v>1933</v>
      </c>
      <c r="E1901" s="12">
        <v>3</v>
      </c>
      <c r="F1901" s="11" t="s">
        <v>393</v>
      </c>
      <c r="G1901" s="15">
        <v>126</v>
      </c>
      <c r="H1901" s="15">
        <v>92</v>
      </c>
      <c r="I1901" s="15">
        <f t="shared" si="117"/>
        <v>218</v>
      </c>
      <c r="J1901" s="12">
        <f t="shared" si="119"/>
        <v>3</v>
      </c>
      <c r="K1901" s="50">
        <f t="shared" si="113"/>
        <v>8</v>
      </c>
    </row>
    <row r="1902" spans="1:11" x14ac:dyDescent="0.3">
      <c r="A1902" s="10">
        <v>43696</v>
      </c>
      <c r="B1902" s="11" t="s">
        <v>2156</v>
      </c>
      <c r="C1902" s="11" t="s">
        <v>2157</v>
      </c>
      <c r="E1902" s="12">
        <v>2</v>
      </c>
      <c r="F1902" s="11" t="s">
        <v>388</v>
      </c>
      <c r="G1902" s="15">
        <v>66</v>
      </c>
      <c r="H1902" s="15">
        <v>60</v>
      </c>
      <c r="I1902" s="15">
        <f t="shared" si="117"/>
        <v>126</v>
      </c>
      <c r="J1902" s="12">
        <f t="shared" si="119"/>
        <v>2</v>
      </c>
      <c r="K1902" s="50">
        <f t="shared" si="113"/>
        <v>8</v>
      </c>
    </row>
    <row r="1903" spans="1:11" x14ac:dyDescent="0.3">
      <c r="A1903" s="10">
        <v>43696</v>
      </c>
      <c r="B1903" s="11" t="s">
        <v>263</v>
      </c>
      <c r="C1903" s="11" t="s">
        <v>455</v>
      </c>
      <c r="D1903" s="11">
        <v>82999</v>
      </c>
      <c r="E1903" s="12">
        <v>4</v>
      </c>
      <c r="F1903" s="53" t="str">
        <f>IF(ISBLANK($D1903),"",VLOOKUP($D1903,'Boarding Packages'!$A:$H,4,FALSE))</f>
        <v>In/Out Suite Prem</v>
      </c>
      <c r="G1903" s="54">
        <f>IF(ISBLANK($D1903),0,E1903*VLOOKUP($D1903,'Boarding Packages'!$A:$H,8,FALSE))</f>
        <v>296</v>
      </c>
      <c r="H1903" s="15">
        <v>0</v>
      </c>
      <c r="I1903" s="15">
        <f t="shared" si="117"/>
        <v>296</v>
      </c>
      <c r="J1903" s="12">
        <f t="shared" si="119"/>
        <v>4</v>
      </c>
      <c r="K1903" s="50">
        <f t="shared" si="113"/>
        <v>8</v>
      </c>
    </row>
    <row r="1904" spans="1:11" x14ac:dyDescent="0.3">
      <c r="A1904" s="10">
        <v>43696</v>
      </c>
      <c r="B1904" s="11" t="s">
        <v>263</v>
      </c>
      <c r="C1904" s="11" t="s">
        <v>479</v>
      </c>
      <c r="D1904" s="11">
        <v>83000</v>
      </c>
      <c r="E1904" s="12">
        <v>4</v>
      </c>
      <c r="F1904" s="53" t="str">
        <f>IF(ISBLANK($D1904),"",VLOOKUP($D1904,'Boarding Packages'!$A:$H,4,FALSE))</f>
        <v>In/Out Suite Prem</v>
      </c>
      <c r="G1904" s="54">
        <f>IF(ISBLANK($D1904),0,E1904*VLOOKUP($D1904,'Boarding Packages'!$A:$H,8,FALSE))</f>
        <v>296</v>
      </c>
      <c r="H1904" s="15">
        <v>0</v>
      </c>
      <c r="I1904" s="15">
        <f t="shared" si="117"/>
        <v>296</v>
      </c>
      <c r="J1904" s="12">
        <f t="shared" si="119"/>
        <v>4</v>
      </c>
      <c r="K1904" s="50">
        <f t="shared" si="113"/>
        <v>8</v>
      </c>
    </row>
    <row r="1905" spans="1:11" x14ac:dyDescent="0.3">
      <c r="A1905" s="10">
        <v>43696</v>
      </c>
      <c r="B1905" s="11" t="s">
        <v>305</v>
      </c>
      <c r="C1905" s="11" t="s">
        <v>2159</v>
      </c>
      <c r="D1905" s="11">
        <v>79608</v>
      </c>
      <c r="E1905" s="12">
        <v>6</v>
      </c>
      <c r="F1905" s="53" t="str">
        <f>IF(ISBLANK($D1905),"",VLOOKUP($D1905,'Boarding Packages'!$A:$H,4,FALSE))</f>
        <v>XL Suite Prem</v>
      </c>
      <c r="G1905" s="54">
        <f>IF(ISBLANK($D1905),0,E1905*VLOOKUP($D1905,'Boarding Packages'!$A:$H,8,FALSE))</f>
        <v>372</v>
      </c>
      <c r="H1905" s="15">
        <v>0</v>
      </c>
      <c r="I1905" s="15">
        <f t="shared" si="117"/>
        <v>372</v>
      </c>
      <c r="J1905" s="12">
        <f t="shared" ref="J1905:J1913" si="120">IF(ISBLANK(B1905),"",E1905*(IF(LEFT(RIGHT(F1905,2),1)="2",2,IF(LEFT(RIGHT(F1905,2),1)="3",3,IF(LEFT(RIGHT(F1905,2),1)="4",4,1)))))</f>
        <v>6</v>
      </c>
      <c r="K1905" s="50">
        <f t="shared" si="113"/>
        <v>8</v>
      </c>
    </row>
    <row r="1906" spans="1:11" x14ac:dyDescent="0.3">
      <c r="A1906" s="10">
        <v>43696</v>
      </c>
      <c r="B1906" s="11" t="s">
        <v>534</v>
      </c>
      <c r="C1906" s="11" t="s">
        <v>535</v>
      </c>
      <c r="E1906" s="12">
        <v>3</v>
      </c>
      <c r="F1906" s="11" t="s">
        <v>393</v>
      </c>
      <c r="G1906" s="15">
        <v>126</v>
      </c>
      <c r="H1906" s="15">
        <v>80</v>
      </c>
      <c r="I1906" s="15">
        <f t="shared" ref="I1906:I1913" si="121">IF(ISBLANK(B1906),"",SUM(G1906:H1906))</f>
        <v>206</v>
      </c>
      <c r="J1906" s="12">
        <f t="shared" si="120"/>
        <v>3</v>
      </c>
      <c r="K1906" s="50">
        <f t="shared" si="113"/>
        <v>8</v>
      </c>
    </row>
    <row r="1907" spans="1:11" x14ac:dyDescent="0.3">
      <c r="A1907" s="10">
        <v>43696</v>
      </c>
      <c r="B1907" s="11" t="s">
        <v>768</v>
      </c>
      <c r="C1907" s="11" t="s">
        <v>2162</v>
      </c>
      <c r="E1907" s="12">
        <v>1</v>
      </c>
      <c r="F1907" s="11" t="s">
        <v>407</v>
      </c>
      <c r="G1907" s="15">
        <v>72</v>
      </c>
      <c r="H1907" s="15">
        <v>80</v>
      </c>
      <c r="I1907" s="15">
        <f t="shared" si="121"/>
        <v>152</v>
      </c>
      <c r="J1907" s="12">
        <f t="shared" si="120"/>
        <v>2</v>
      </c>
      <c r="K1907" s="50">
        <f t="shared" si="113"/>
        <v>8</v>
      </c>
    </row>
    <row r="1908" spans="1:11" x14ac:dyDescent="0.3">
      <c r="A1908" s="10">
        <v>43696</v>
      </c>
      <c r="B1908" s="11" t="s">
        <v>2163</v>
      </c>
      <c r="C1908" s="11" t="s">
        <v>1141</v>
      </c>
      <c r="D1908" s="11">
        <v>72300</v>
      </c>
      <c r="E1908" s="12">
        <v>1</v>
      </c>
      <c r="F1908" s="53" t="str">
        <f>IF(ISBLANK($D1908),"",VLOOKUP($D1908,'Boarding Packages'!$A:$H,4,FALSE))</f>
        <v>Std Suite Prem</v>
      </c>
      <c r="G1908" s="54">
        <f>IF(ISBLANK($D1908),0,E1908*VLOOKUP($D1908,'Boarding Packages'!$A:$H,8,FALSE))</f>
        <v>53</v>
      </c>
      <c r="H1908" s="15">
        <v>0</v>
      </c>
      <c r="I1908" s="15">
        <f>IF(ISBLANK(B1908),"",SUM(G1908:H1908))</f>
        <v>53</v>
      </c>
      <c r="J1908" s="12">
        <f t="shared" si="120"/>
        <v>1</v>
      </c>
      <c r="K1908" s="50">
        <f t="shared" si="113"/>
        <v>8</v>
      </c>
    </row>
    <row r="1909" spans="1:11" x14ac:dyDescent="0.3">
      <c r="A1909" s="10">
        <v>43696</v>
      </c>
      <c r="B1909" s="11" t="s">
        <v>2163</v>
      </c>
      <c r="C1909" s="11" t="s">
        <v>1141</v>
      </c>
      <c r="E1909" s="12">
        <v>3</v>
      </c>
      <c r="F1909" s="11" t="s">
        <v>388</v>
      </c>
      <c r="G1909" s="15">
        <v>99</v>
      </c>
      <c r="H1909" s="15">
        <v>60</v>
      </c>
      <c r="I1909" s="15">
        <f t="shared" si="121"/>
        <v>159</v>
      </c>
      <c r="J1909" s="12">
        <f t="shared" si="120"/>
        <v>3</v>
      </c>
      <c r="K1909" s="50">
        <f t="shared" si="113"/>
        <v>8</v>
      </c>
    </row>
    <row r="1910" spans="1:11" x14ac:dyDescent="0.3">
      <c r="A1910" s="10">
        <v>43696</v>
      </c>
      <c r="B1910" s="11" t="s">
        <v>359</v>
      </c>
      <c r="C1910" s="11" t="s">
        <v>492</v>
      </c>
      <c r="D1910" s="11">
        <v>80595</v>
      </c>
      <c r="E1910" s="12">
        <v>3</v>
      </c>
      <c r="F1910" s="53" t="str">
        <f>IF(ISBLANK($D1910),"",VLOOKUP($D1910,'Boarding Packages'!$A:$H,4,FALSE))</f>
        <v>Std Suite Prem</v>
      </c>
      <c r="G1910" s="54">
        <f>IF(ISBLANK($D1910),0,E1910*VLOOKUP($D1910,'Boarding Packages'!$A:$H,8,FALSE))</f>
        <v>153</v>
      </c>
      <c r="H1910" s="15">
        <v>0</v>
      </c>
      <c r="I1910" s="15">
        <f>IF(ISBLANK(B1910),"",SUM(G1910:H1910))</f>
        <v>153</v>
      </c>
      <c r="J1910" s="12">
        <f>IF(ISBLANK(B1910),"",E1910*(IF(LEFT(RIGHT(F1910,2),1)="2",2,IF(LEFT(RIGHT(F1910,2),1)="3",3,IF(LEFT(RIGHT(F1910,2),1)="4",4,1)))))</f>
        <v>3</v>
      </c>
      <c r="K1910" s="50">
        <f t="shared" si="113"/>
        <v>8</v>
      </c>
    </row>
    <row r="1911" spans="1:11" x14ac:dyDescent="0.3">
      <c r="A1911" s="10">
        <v>43696</v>
      </c>
      <c r="B1911" s="11" t="s">
        <v>364</v>
      </c>
      <c r="C1911" s="11" t="s">
        <v>610</v>
      </c>
      <c r="D1911" s="11">
        <v>82512</v>
      </c>
      <c r="E1911" s="12">
        <v>5</v>
      </c>
      <c r="F1911" s="53" t="str">
        <f>IF(ISBLANK($D1911),"",VLOOKUP($D1911,'Boarding Packages'!$A:$H,4,FALSE))</f>
        <v>Std Suite Prem</v>
      </c>
      <c r="G1911" s="54">
        <f>IF(ISBLANK($D1911),0,E1911*VLOOKUP($D1911,'Boarding Packages'!$A:$H,8,FALSE))</f>
        <v>255</v>
      </c>
      <c r="H1911" s="15">
        <v>0</v>
      </c>
      <c r="I1911" s="15">
        <f>IF(ISBLANK(B1911),"",SUM(G1911:H1911))</f>
        <v>255</v>
      </c>
      <c r="J1911" s="12">
        <f>IF(ISBLANK(B1911),"",E1911*(IF(LEFT(RIGHT(F1911,2),1)="2",2,IF(LEFT(RIGHT(F1911,2),1)="3",3,IF(LEFT(RIGHT(F1911,2),1)="4",4,1)))))</f>
        <v>5</v>
      </c>
      <c r="K1911" s="50">
        <f t="shared" si="113"/>
        <v>8</v>
      </c>
    </row>
    <row r="1912" spans="1:11" x14ac:dyDescent="0.3">
      <c r="A1912" s="55">
        <v>43696</v>
      </c>
      <c r="B1912" s="56" t="s">
        <v>113</v>
      </c>
      <c r="C1912" s="56" t="s">
        <v>575</v>
      </c>
      <c r="D1912" s="56">
        <v>83053</v>
      </c>
      <c r="E1912" s="57">
        <v>4</v>
      </c>
      <c r="F1912" s="61" t="str">
        <f>IF(ISBLANK($D1912),"",VLOOKUP($D1912,'Boarding Packages'!$A:$H,4,FALSE))</f>
        <v>Std Suite Prem</v>
      </c>
      <c r="G1912" s="62">
        <f>IF(ISBLANK($D1912),0,E1912*VLOOKUP($D1912,'Boarding Packages'!$A:$H,8,FALSE))</f>
        <v>212</v>
      </c>
      <c r="H1912" s="59">
        <v>0</v>
      </c>
      <c r="I1912" s="59">
        <f>IF(ISBLANK(B1912),"",SUM(G1912:H1912))</f>
        <v>212</v>
      </c>
      <c r="J1912" s="57">
        <f>IF(ISBLANK(B1912),"",E1912*(IF(LEFT(RIGHT(F1912,2),1)="2",2,IF(LEFT(RIGHT(F1912,2),1)="3",3,IF(LEFT(RIGHT(F1912,2),1)="4",4,1)))))</f>
        <v>4</v>
      </c>
      <c r="K1912" s="50">
        <f t="shared" si="113"/>
        <v>8</v>
      </c>
    </row>
    <row r="1913" spans="1:11" x14ac:dyDescent="0.3">
      <c r="A1913" s="10">
        <v>43697</v>
      </c>
      <c r="B1913" s="11" t="s">
        <v>140</v>
      </c>
      <c r="C1913" s="11" t="s">
        <v>475</v>
      </c>
      <c r="E1913" s="12">
        <v>1</v>
      </c>
      <c r="F1913" s="11" t="s">
        <v>388</v>
      </c>
      <c r="G1913" s="15">
        <v>33</v>
      </c>
      <c r="H1913" s="15">
        <v>20</v>
      </c>
      <c r="I1913" s="15">
        <f t="shared" si="121"/>
        <v>53</v>
      </c>
      <c r="J1913" s="12">
        <f t="shared" si="120"/>
        <v>1</v>
      </c>
      <c r="K1913" s="50">
        <f t="shared" si="113"/>
        <v>8</v>
      </c>
    </row>
    <row r="1914" spans="1:11" x14ac:dyDescent="0.3">
      <c r="A1914" s="10">
        <v>43697</v>
      </c>
      <c r="B1914" s="11" t="s">
        <v>349</v>
      </c>
      <c r="C1914" s="11" t="s">
        <v>796</v>
      </c>
      <c r="D1914" s="11">
        <v>67728</v>
      </c>
      <c r="E1914" s="12">
        <v>1</v>
      </c>
      <c r="F1914" s="53" t="str">
        <f>IF(ISBLANK($D1914),"",VLOOKUP($D1914,'Boarding Packages'!$A:$H,4,FALSE))</f>
        <v>Std Suite Prem</v>
      </c>
      <c r="G1914" s="54">
        <f>IF(ISBLANK($D1914),0,E1914*VLOOKUP($D1914,'Boarding Packages'!$A:$H,8,FALSE))</f>
        <v>50</v>
      </c>
      <c r="H1914" s="15">
        <v>0</v>
      </c>
      <c r="I1914" s="15">
        <f t="shared" ref="I1914:I1945" si="122">IF(ISBLANK(B1914),"",SUM(G1914:H1914))</f>
        <v>50</v>
      </c>
      <c r="J1914" s="12">
        <f t="shared" ref="J1914:J1945" si="123">IF(ISBLANK(B1914),"",E1914*(IF(LEFT(RIGHT(F1914,2),1)="2",2,IF(LEFT(RIGHT(F1914,2),1)="3",3,IF(LEFT(RIGHT(F1914,2),1)="4",4,1)))))</f>
        <v>1</v>
      </c>
      <c r="K1914" s="50">
        <f t="shared" si="113"/>
        <v>8</v>
      </c>
    </row>
    <row r="1915" spans="1:11" x14ac:dyDescent="0.3">
      <c r="A1915" s="10">
        <v>43697</v>
      </c>
      <c r="B1915" s="11" t="s">
        <v>349</v>
      </c>
      <c r="C1915" s="11" t="s">
        <v>796</v>
      </c>
      <c r="D1915" s="11">
        <v>82409</v>
      </c>
      <c r="E1915" s="12">
        <v>14</v>
      </c>
      <c r="F1915" s="53" t="str">
        <f>IF(ISBLANK($D1915),"",VLOOKUP($D1915,'Boarding Packages'!$A:$H,4,FALSE))</f>
        <v>Std Suite Prem</v>
      </c>
      <c r="G1915" s="54">
        <f>IF(ISBLANK($D1915),0,E1915*VLOOKUP($D1915,'Boarding Packages'!$A:$H,8,FALSE))</f>
        <v>714</v>
      </c>
      <c r="H1915" s="15">
        <v>0</v>
      </c>
      <c r="I1915" s="15">
        <f t="shared" si="122"/>
        <v>714</v>
      </c>
      <c r="J1915" s="12">
        <f t="shared" si="123"/>
        <v>14</v>
      </c>
      <c r="K1915" s="50">
        <f t="shared" si="113"/>
        <v>8</v>
      </c>
    </row>
    <row r="1916" spans="1:11" x14ac:dyDescent="0.3">
      <c r="A1916" s="55">
        <v>43697</v>
      </c>
      <c r="B1916" s="56" t="s">
        <v>1311</v>
      </c>
      <c r="C1916" s="56" t="s">
        <v>1312</v>
      </c>
      <c r="D1916" s="56"/>
      <c r="E1916" s="57">
        <v>1</v>
      </c>
      <c r="F1916" s="56" t="s">
        <v>388</v>
      </c>
      <c r="G1916" s="59">
        <v>33</v>
      </c>
      <c r="H1916" s="59">
        <v>40</v>
      </c>
      <c r="I1916" s="59">
        <f t="shared" si="122"/>
        <v>73</v>
      </c>
      <c r="J1916" s="57">
        <f t="shared" si="123"/>
        <v>1</v>
      </c>
      <c r="K1916" s="50">
        <f t="shared" si="113"/>
        <v>8</v>
      </c>
    </row>
    <row r="1917" spans="1:11" x14ac:dyDescent="0.3">
      <c r="A1917" s="10">
        <v>43698</v>
      </c>
      <c r="B1917" s="11" t="s">
        <v>2166</v>
      </c>
      <c r="C1917" s="11" t="s">
        <v>808</v>
      </c>
      <c r="E1917" s="12">
        <v>1</v>
      </c>
      <c r="F1917" s="11" t="s">
        <v>388</v>
      </c>
      <c r="G1917" s="15">
        <v>33</v>
      </c>
      <c r="H1917" s="15">
        <v>20</v>
      </c>
      <c r="I1917" s="15">
        <f t="shared" si="122"/>
        <v>53</v>
      </c>
      <c r="J1917" s="12">
        <f t="shared" si="123"/>
        <v>1</v>
      </c>
      <c r="K1917" s="50">
        <f t="shared" si="113"/>
        <v>8</v>
      </c>
    </row>
    <row r="1918" spans="1:11" x14ac:dyDescent="0.3">
      <c r="A1918" s="10">
        <v>43698</v>
      </c>
      <c r="B1918" s="11" t="s">
        <v>1882</v>
      </c>
      <c r="C1918" s="11" t="s">
        <v>1640</v>
      </c>
      <c r="E1918" s="12">
        <v>2</v>
      </c>
      <c r="F1918" s="11" t="s">
        <v>388</v>
      </c>
      <c r="G1918" s="15">
        <v>66</v>
      </c>
      <c r="H1918" s="15">
        <v>20</v>
      </c>
      <c r="I1918" s="15">
        <f t="shared" si="122"/>
        <v>86</v>
      </c>
      <c r="J1918" s="12">
        <f t="shared" si="123"/>
        <v>2</v>
      </c>
      <c r="K1918" s="50">
        <f t="shared" si="113"/>
        <v>8</v>
      </c>
    </row>
    <row r="1919" spans="1:11" x14ac:dyDescent="0.3">
      <c r="A1919" s="10">
        <v>43698</v>
      </c>
      <c r="B1919" s="11" t="s">
        <v>1506</v>
      </c>
      <c r="C1919" s="11" t="s">
        <v>1590</v>
      </c>
      <c r="E1919" s="12">
        <v>1</v>
      </c>
      <c r="F1919" s="11" t="s">
        <v>388</v>
      </c>
      <c r="G1919" s="15">
        <v>33</v>
      </c>
      <c r="H1919" s="15">
        <v>40</v>
      </c>
      <c r="I1919" s="15">
        <f t="shared" si="122"/>
        <v>73</v>
      </c>
      <c r="J1919" s="12">
        <f t="shared" si="123"/>
        <v>1</v>
      </c>
      <c r="K1919" s="50">
        <f t="shared" si="113"/>
        <v>8</v>
      </c>
    </row>
    <row r="1920" spans="1:11" x14ac:dyDescent="0.3">
      <c r="A1920" s="10">
        <v>43698</v>
      </c>
      <c r="B1920" s="11" t="s">
        <v>252</v>
      </c>
      <c r="C1920" s="11" t="s">
        <v>396</v>
      </c>
      <c r="D1920" s="11">
        <v>83232</v>
      </c>
      <c r="E1920" s="12">
        <v>2</v>
      </c>
      <c r="F1920" s="53" t="str">
        <f>IF(ISBLANK($D1920),"",VLOOKUP($D1920,'Boarding Packages'!$A:$H,4,FALSE))</f>
        <v>XL Suite Prem</v>
      </c>
      <c r="G1920" s="54">
        <f>IF(ISBLANK($D1920),0,E1920*VLOOKUP($D1920,'Boarding Packages'!$A:$H,8,FALSE))</f>
        <v>118</v>
      </c>
      <c r="H1920" s="15">
        <v>0</v>
      </c>
      <c r="I1920" s="15">
        <f t="shared" si="122"/>
        <v>118</v>
      </c>
      <c r="J1920" s="12">
        <f t="shared" si="123"/>
        <v>2</v>
      </c>
      <c r="K1920" s="50">
        <f t="shared" si="113"/>
        <v>8</v>
      </c>
    </row>
    <row r="1921" spans="1:11" x14ac:dyDescent="0.3">
      <c r="A1921" s="10">
        <v>43698</v>
      </c>
      <c r="B1921" s="11" t="s">
        <v>2171</v>
      </c>
      <c r="C1921" s="11" t="s">
        <v>432</v>
      </c>
      <c r="D1921" s="11">
        <v>82513</v>
      </c>
      <c r="E1921" s="12">
        <v>14</v>
      </c>
      <c r="F1921" s="53" t="str">
        <f>IF(ISBLANK($D1921),"",VLOOKUP($D1921,'Boarding Packages'!$A:$H,4,FALSE))</f>
        <v>XL Suite Prem</v>
      </c>
      <c r="G1921" s="54">
        <f>IF(ISBLANK($D1921),0,E1921*VLOOKUP($D1921,'Boarding Packages'!$A:$H,8,FALSE))</f>
        <v>826</v>
      </c>
      <c r="H1921" s="15">
        <v>0</v>
      </c>
      <c r="I1921" s="15">
        <f t="shared" si="122"/>
        <v>826</v>
      </c>
      <c r="J1921" s="12">
        <f t="shared" si="123"/>
        <v>14</v>
      </c>
      <c r="K1921" s="50">
        <f t="shared" si="113"/>
        <v>8</v>
      </c>
    </row>
    <row r="1922" spans="1:11" x14ac:dyDescent="0.3">
      <c r="A1922" s="10">
        <v>43698</v>
      </c>
      <c r="B1922" s="11" t="s">
        <v>330</v>
      </c>
      <c r="C1922" s="11" t="s">
        <v>569</v>
      </c>
      <c r="D1922" s="11">
        <v>67848</v>
      </c>
      <c r="E1922" s="12">
        <v>3</v>
      </c>
      <c r="F1922" s="53" t="str">
        <f>IF(ISBLANK($D1922),"",VLOOKUP($D1922,'Boarding Packages'!$A:$H,4,FALSE))</f>
        <v>Std Suite Prem</v>
      </c>
      <c r="G1922" s="54">
        <f>IF(ISBLANK($D1922),0,E1922*VLOOKUP($D1922,'Boarding Packages'!$A:$H,8,FALSE))</f>
        <v>144</v>
      </c>
      <c r="H1922" s="15">
        <v>0</v>
      </c>
      <c r="I1922" s="15">
        <f t="shared" si="122"/>
        <v>144</v>
      </c>
      <c r="J1922" s="12">
        <f t="shared" si="123"/>
        <v>3</v>
      </c>
      <c r="K1922" s="50">
        <f t="shared" si="113"/>
        <v>8</v>
      </c>
    </row>
    <row r="1923" spans="1:11" x14ac:dyDescent="0.3">
      <c r="A1923" s="55">
        <v>43698</v>
      </c>
      <c r="B1923" s="56" t="s">
        <v>1532</v>
      </c>
      <c r="C1923" s="56" t="s">
        <v>1523</v>
      </c>
      <c r="D1923" s="56"/>
      <c r="E1923" s="57">
        <v>3</v>
      </c>
      <c r="F1923" s="56" t="s">
        <v>407</v>
      </c>
      <c r="G1923" s="59">
        <v>216</v>
      </c>
      <c r="H1923" s="59">
        <v>160</v>
      </c>
      <c r="I1923" s="59">
        <f t="shared" si="122"/>
        <v>376</v>
      </c>
      <c r="J1923" s="57">
        <f t="shared" si="123"/>
        <v>6</v>
      </c>
      <c r="K1923" s="50">
        <f t="shared" ref="K1923:K1986" si="124">IF(A1923= "",0,MONTH(A1923))</f>
        <v>8</v>
      </c>
    </row>
    <row r="1924" spans="1:11" x14ac:dyDescent="0.3">
      <c r="A1924" s="10">
        <v>43699</v>
      </c>
      <c r="B1924" s="11" t="s">
        <v>584</v>
      </c>
      <c r="C1924" s="11" t="s">
        <v>585</v>
      </c>
      <c r="D1924" s="11">
        <v>80539</v>
      </c>
      <c r="E1924" s="12">
        <v>2</v>
      </c>
      <c r="F1924" s="53" t="str">
        <f>IF(ISBLANK($D1924),"",VLOOKUP($D1924,'Boarding Packages'!$A:$H,4,FALSE))</f>
        <v>In/Out Suite Prem</v>
      </c>
      <c r="G1924" s="54">
        <f>IF(ISBLANK($D1924),0,E1924*VLOOKUP($D1924,'Boarding Packages'!$A:$H,8,FALSE))</f>
        <v>148</v>
      </c>
      <c r="H1924" s="15">
        <v>0</v>
      </c>
      <c r="I1924" s="15">
        <f t="shared" si="122"/>
        <v>148</v>
      </c>
      <c r="J1924" s="12">
        <f t="shared" si="123"/>
        <v>2</v>
      </c>
      <c r="K1924" s="50">
        <f t="shared" si="124"/>
        <v>8</v>
      </c>
    </row>
    <row r="1925" spans="1:11" x14ac:dyDescent="0.3">
      <c r="A1925" s="10">
        <v>43699</v>
      </c>
      <c r="B1925" s="11" t="s">
        <v>584</v>
      </c>
      <c r="C1925" s="11" t="s">
        <v>585</v>
      </c>
      <c r="D1925" s="11">
        <v>83216</v>
      </c>
      <c r="E1925" s="12">
        <v>1</v>
      </c>
      <c r="F1925" s="53" t="str">
        <f>IF(ISBLANK($D1925),"",VLOOKUP($D1925,'Boarding Packages'!$A:$H,4,FALSE))</f>
        <v>In/Out Suite Prem</v>
      </c>
      <c r="G1925" s="54">
        <f>IF(ISBLANK($D1925),0,E1925*VLOOKUP($D1925,'Boarding Packages'!$A:$H,8,FALSE))</f>
        <v>74</v>
      </c>
      <c r="H1925" s="15">
        <v>0</v>
      </c>
      <c r="I1925" s="15">
        <f t="shared" si="122"/>
        <v>74</v>
      </c>
      <c r="J1925" s="12">
        <f t="shared" si="123"/>
        <v>1</v>
      </c>
      <c r="K1925" s="50">
        <f t="shared" si="124"/>
        <v>8</v>
      </c>
    </row>
    <row r="1926" spans="1:11" x14ac:dyDescent="0.3">
      <c r="A1926" s="10">
        <v>43699</v>
      </c>
      <c r="B1926" s="11" t="s">
        <v>1064</v>
      </c>
      <c r="C1926" s="11" t="s">
        <v>592</v>
      </c>
      <c r="E1926" s="12">
        <v>3</v>
      </c>
      <c r="F1926" s="11" t="s">
        <v>388</v>
      </c>
      <c r="G1926" s="15">
        <v>99</v>
      </c>
      <c r="H1926" s="15">
        <v>60</v>
      </c>
      <c r="I1926" s="15">
        <f t="shared" si="122"/>
        <v>159</v>
      </c>
      <c r="J1926" s="12">
        <f t="shared" si="123"/>
        <v>3</v>
      </c>
      <c r="K1926" s="50">
        <f t="shared" si="124"/>
        <v>8</v>
      </c>
    </row>
    <row r="1927" spans="1:11" x14ac:dyDescent="0.3">
      <c r="A1927" s="10">
        <v>43699</v>
      </c>
      <c r="B1927" s="11" t="s">
        <v>2173</v>
      </c>
      <c r="C1927" s="11" t="s">
        <v>1195</v>
      </c>
      <c r="E1927" s="12">
        <v>3</v>
      </c>
      <c r="F1927" s="11" t="s">
        <v>388</v>
      </c>
      <c r="G1927" s="15">
        <v>99</v>
      </c>
      <c r="H1927" s="15">
        <v>92</v>
      </c>
      <c r="I1927" s="15">
        <f t="shared" si="122"/>
        <v>191</v>
      </c>
      <c r="J1927" s="12">
        <f t="shared" si="123"/>
        <v>3</v>
      </c>
      <c r="K1927" s="50">
        <f t="shared" si="124"/>
        <v>8</v>
      </c>
    </row>
    <row r="1928" spans="1:11" x14ac:dyDescent="0.3">
      <c r="A1928" s="10">
        <v>43699</v>
      </c>
      <c r="B1928" s="11" t="s">
        <v>889</v>
      </c>
      <c r="C1928" s="11" t="s">
        <v>890</v>
      </c>
      <c r="D1928" s="11">
        <v>83308</v>
      </c>
      <c r="E1928" s="12">
        <v>2</v>
      </c>
      <c r="F1928" s="53" t="str">
        <f>IF(ISBLANK($D1928),"",VLOOKUP($D1928,'Boarding Packages'!$A:$H,4,FALSE))</f>
        <v>Std Suite Prem</v>
      </c>
      <c r="G1928" s="54">
        <f>IF(ISBLANK($D1928),0,E1928*VLOOKUP($D1928,'Boarding Packages'!$A:$H,8,FALSE))</f>
        <v>106</v>
      </c>
      <c r="H1928" s="15">
        <v>0</v>
      </c>
      <c r="I1928" s="15">
        <f t="shared" si="122"/>
        <v>106</v>
      </c>
      <c r="J1928" s="12">
        <f t="shared" si="123"/>
        <v>2</v>
      </c>
      <c r="K1928" s="50">
        <f t="shared" si="124"/>
        <v>8</v>
      </c>
    </row>
    <row r="1929" spans="1:11" x14ac:dyDescent="0.3">
      <c r="A1929" s="10">
        <v>43699</v>
      </c>
      <c r="B1929" s="11" t="s">
        <v>354</v>
      </c>
      <c r="C1929" s="11" t="s">
        <v>474</v>
      </c>
      <c r="D1929" s="11">
        <v>69136</v>
      </c>
      <c r="E1929" s="12">
        <v>3</v>
      </c>
      <c r="F1929" s="53" t="str">
        <f>IF(ISBLANK($D1929),"",VLOOKUP($D1929,'Boarding Packages'!$A:$H,4,FALSE))</f>
        <v>In/Out Suite Prem</v>
      </c>
      <c r="G1929" s="54">
        <f>IF(ISBLANK($D1929),0,E1929*VLOOKUP($D1929,'Boarding Packages'!$A:$H,8,FALSE))</f>
        <v>216</v>
      </c>
      <c r="H1929" s="15">
        <v>0</v>
      </c>
      <c r="I1929" s="15">
        <f t="shared" si="122"/>
        <v>216</v>
      </c>
      <c r="J1929" s="12">
        <f t="shared" si="123"/>
        <v>3</v>
      </c>
      <c r="K1929" s="50">
        <f t="shared" si="124"/>
        <v>8</v>
      </c>
    </row>
    <row r="1930" spans="1:11" x14ac:dyDescent="0.3">
      <c r="A1930" s="55">
        <v>43699</v>
      </c>
      <c r="B1930" s="56" t="s">
        <v>163</v>
      </c>
      <c r="C1930" s="56" t="s">
        <v>593</v>
      </c>
      <c r="D1930" s="56"/>
      <c r="E1930" s="57">
        <v>1</v>
      </c>
      <c r="F1930" s="56" t="s">
        <v>393</v>
      </c>
      <c r="G1930" s="59">
        <v>42</v>
      </c>
      <c r="H1930" s="59">
        <v>52</v>
      </c>
      <c r="I1930" s="59">
        <f t="shared" si="122"/>
        <v>94</v>
      </c>
      <c r="J1930" s="57">
        <f t="shared" si="123"/>
        <v>1</v>
      </c>
      <c r="K1930" s="50">
        <f t="shared" si="124"/>
        <v>8</v>
      </c>
    </row>
    <row r="1931" spans="1:11" x14ac:dyDescent="0.3">
      <c r="A1931" s="10">
        <v>43700</v>
      </c>
      <c r="B1931" s="11" t="s">
        <v>472</v>
      </c>
      <c r="C1931" s="11" t="s">
        <v>473</v>
      </c>
      <c r="E1931" s="12">
        <v>1</v>
      </c>
      <c r="F1931" s="11" t="s">
        <v>393</v>
      </c>
      <c r="G1931" s="15">
        <v>42</v>
      </c>
      <c r="H1931" s="15">
        <v>20</v>
      </c>
      <c r="I1931" s="15">
        <f t="shared" si="122"/>
        <v>62</v>
      </c>
      <c r="J1931" s="12">
        <f t="shared" si="123"/>
        <v>1</v>
      </c>
      <c r="K1931" s="50">
        <f t="shared" si="124"/>
        <v>8</v>
      </c>
    </row>
    <row r="1932" spans="1:11" x14ac:dyDescent="0.3">
      <c r="A1932" s="55">
        <v>43700</v>
      </c>
      <c r="B1932" s="56" t="s">
        <v>1419</v>
      </c>
      <c r="C1932" s="56" t="s">
        <v>1420</v>
      </c>
      <c r="D1932" s="56"/>
      <c r="E1932" s="57">
        <v>3</v>
      </c>
      <c r="F1932" s="56" t="s">
        <v>393</v>
      </c>
      <c r="G1932" s="59">
        <v>126</v>
      </c>
      <c r="H1932" s="59">
        <v>80</v>
      </c>
      <c r="I1932" s="59">
        <f t="shared" si="122"/>
        <v>206</v>
      </c>
      <c r="J1932" s="57">
        <f t="shared" si="123"/>
        <v>3</v>
      </c>
      <c r="K1932" s="50">
        <f t="shared" si="124"/>
        <v>8</v>
      </c>
    </row>
    <row r="1933" spans="1:11" x14ac:dyDescent="0.3">
      <c r="A1933" s="10">
        <v>43701</v>
      </c>
      <c r="B1933" s="11" t="s">
        <v>820</v>
      </c>
      <c r="C1933" s="11" t="s">
        <v>402</v>
      </c>
      <c r="E1933" s="12">
        <v>1</v>
      </c>
      <c r="F1933" s="11" t="s">
        <v>388</v>
      </c>
      <c r="G1933" s="15">
        <v>33</v>
      </c>
      <c r="H1933" s="15">
        <v>20</v>
      </c>
      <c r="I1933" s="15">
        <f t="shared" si="122"/>
        <v>53</v>
      </c>
      <c r="J1933" s="12">
        <f t="shared" si="123"/>
        <v>1</v>
      </c>
      <c r="K1933" s="50">
        <f t="shared" si="124"/>
        <v>8</v>
      </c>
    </row>
    <row r="1934" spans="1:11" x14ac:dyDescent="0.3">
      <c r="A1934" s="10">
        <v>43701</v>
      </c>
      <c r="B1934" s="11" t="s">
        <v>2252</v>
      </c>
      <c r="C1934" s="11" t="s">
        <v>2253</v>
      </c>
      <c r="E1934" s="12">
        <v>2</v>
      </c>
      <c r="F1934" s="11" t="s">
        <v>388</v>
      </c>
      <c r="G1934" s="15">
        <v>66</v>
      </c>
      <c r="H1934" s="15">
        <v>60</v>
      </c>
      <c r="I1934" s="15">
        <f t="shared" si="122"/>
        <v>126</v>
      </c>
      <c r="J1934" s="12">
        <f t="shared" si="123"/>
        <v>2</v>
      </c>
      <c r="K1934" s="50">
        <f t="shared" si="124"/>
        <v>8</v>
      </c>
    </row>
    <row r="1935" spans="1:11" x14ac:dyDescent="0.3">
      <c r="A1935" s="10">
        <v>43701</v>
      </c>
      <c r="B1935" s="11" t="s">
        <v>254</v>
      </c>
      <c r="C1935" s="11" t="s">
        <v>396</v>
      </c>
      <c r="D1935" s="11">
        <v>83126</v>
      </c>
      <c r="E1935" s="12">
        <v>7</v>
      </c>
      <c r="F1935" s="53" t="str">
        <f>IF(ISBLANK($D1935),"",VLOOKUP($D1935,'Boarding Packages'!$A:$H,4,FALSE))</f>
        <v>Std Suite Prem</v>
      </c>
      <c r="G1935" s="54">
        <f>IF(ISBLANK($D1935),0,E1935*VLOOKUP($D1935,'Boarding Packages'!$A:$H,8,FALSE))</f>
        <v>371</v>
      </c>
      <c r="H1935" s="15">
        <v>0</v>
      </c>
      <c r="I1935" s="15">
        <f t="shared" si="122"/>
        <v>371</v>
      </c>
      <c r="J1935" s="12">
        <f t="shared" si="123"/>
        <v>7</v>
      </c>
      <c r="K1935" s="50">
        <f t="shared" si="124"/>
        <v>8</v>
      </c>
    </row>
    <row r="1936" spans="1:11" x14ac:dyDescent="0.3">
      <c r="A1936" s="10">
        <v>43701</v>
      </c>
      <c r="B1936" s="11" t="s">
        <v>152</v>
      </c>
      <c r="C1936" s="11" t="s">
        <v>679</v>
      </c>
      <c r="E1936" s="12">
        <v>2</v>
      </c>
      <c r="F1936" s="11" t="s">
        <v>388</v>
      </c>
      <c r="G1936" s="15">
        <v>66</v>
      </c>
      <c r="H1936" s="15">
        <v>60</v>
      </c>
      <c r="I1936" s="15">
        <f t="shared" si="122"/>
        <v>126</v>
      </c>
      <c r="J1936" s="12">
        <f t="shared" si="123"/>
        <v>2</v>
      </c>
      <c r="K1936" s="50">
        <f t="shared" si="124"/>
        <v>8</v>
      </c>
    </row>
    <row r="1937" spans="1:11" x14ac:dyDescent="0.3">
      <c r="A1937" s="10">
        <v>43701</v>
      </c>
      <c r="B1937" s="11" t="s">
        <v>275</v>
      </c>
      <c r="C1937" s="11" t="s">
        <v>510</v>
      </c>
      <c r="D1937" s="11">
        <v>83574</v>
      </c>
      <c r="E1937" s="12">
        <v>7</v>
      </c>
      <c r="F1937" s="53" t="str">
        <f>IF(ISBLANK($D1937),"",VLOOKUP($D1937,'Boarding Packages'!$A:$H,4,FALSE))</f>
        <v>Std Suite Prem</v>
      </c>
      <c r="G1937" s="54">
        <f>IF(ISBLANK($D1937),0,E1937*VLOOKUP($D1937,'Boarding Packages'!$A:$H,8,FALSE))</f>
        <v>357</v>
      </c>
      <c r="H1937" s="15">
        <v>0</v>
      </c>
      <c r="I1937" s="15">
        <f t="shared" si="122"/>
        <v>357</v>
      </c>
      <c r="J1937" s="12">
        <f t="shared" si="123"/>
        <v>7</v>
      </c>
      <c r="K1937" s="50">
        <f t="shared" si="124"/>
        <v>8</v>
      </c>
    </row>
    <row r="1938" spans="1:11" x14ac:dyDescent="0.3">
      <c r="A1938" s="10">
        <v>43701</v>
      </c>
      <c r="B1938" s="11" t="s">
        <v>354</v>
      </c>
      <c r="C1938" s="11" t="s">
        <v>474</v>
      </c>
      <c r="D1938" s="11">
        <v>69136</v>
      </c>
      <c r="E1938" s="12">
        <v>1</v>
      </c>
      <c r="F1938" s="53" t="str">
        <f>IF(ISBLANK($D1938),"",VLOOKUP($D1938,'Boarding Packages'!$A:$H,4,FALSE))</f>
        <v>In/Out Suite Prem</v>
      </c>
      <c r="G1938" s="54">
        <f>IF(ISBLANK($D1938),0,E1938*VLOOKUP($D1938,'Boarding Packages'!$A:$H,8,FALSE))</f>
        <v>72</v>
      </c>
      <c r="H1938" s="15">
        <v>0</v>
      </c>
      <c r="I1938" s="15">
        <f t="shared" si="122"/>
        <v>72</v>
      </c>
      <c r="J1938" s="12">
        <f t="shared" si="123"/>
        <v>1</v>
      </c>
      <c r="K1938" s="50">
        <f t="shared" si="124"/>
        <v>8</v>
      </c>
    </row>
    <row r="1939" spans="1:11" x14ac:dyDescent="0.3">
      <c r="A1939" s="10">
        <v>43701</v>
      </c>
      <c r="B1939" s="11" t="s">
        <v>230</v>
      </c>
      <c r="C1939" s="11" t="s">
        <v>493</v>
      </c>
      <c r="D1939" s="11">
        <v>83329</v>
      </c>
      <c r="E1939" s="12">
        <v>4</v>
      </c>
      <c r="F1939" s="53" t="str">
        <f>IF(ISBLANK($D1939),"",VLOOKUP($D1939,'Boarding Packages'!$A:$H,4,FALSE))</f>
        <v>XL Suite Prem</v>
      </c>
      <c r="G1939" s="54">
        <f>IF(ISBLANK($D1939),0,E1939*VLOOKUP($D1939,'Boarding Packages'!$A:$H,8,FALSE))</f>
        <v>248</v>
      </c>
      <c r="H1939" s="15">
        <v>0</v>
      </c>
      <c r="I1939" s="15">
        <f t="shared" si="122"/>
        <v>248</v>
      </c>
      <c r="J1939" s="12">
        <f t="shared" si="123"/>
        <v>4</v>
      </c>
      <c r="K1939" s="50">
        <f t="shared" si="124"/>
        <v>8</v>
      </c>
    </row>
    <row r="1940" spans="1:11" x14ac:dyDescent="0.3">
      <c r="A1940" s="55">
        <v>43701</v>
      </c>
      <c r="B1940" s="56" t="s">
        <v>2254</v>
      </c>
      <c r="C1940" s="56" t="s">
        <v>392</v>
      </c>
      <c r="D1940" s="56">
        <v>83138</v>
      </c>
      <c r="E1940" s="57">
        <v>7</v>
      </c>
      <c r="F1940" s="61" t="str">
        <f>IF(ISBLANK($D1940),"",VLOOKUP($D1940,'Boarding Packages'!$A:$H,4,FALSE))</f>
        <v>XL Suite Prem</v>
      </c>
      <c r="G1940" s="62">
        <f>IF(ISBLANK($D1940),0,E1940*VLOOKUP($D1940,'Boarding Packages'!$A:$H,8,FALSE))</f>
        <v>434</v>
      </c>
      <c r="H1940" s="59">
        <v>0</v>
      </c>
      <c r="I1940" s="59">
        <f t="shared" si="122"/>
        <v>434</v>
      </c>
      <c r="J1940" s="57">
        <f t="shared" si="123"/>
        <v>7</v>
      </c>
      <c r="K1940" s="50">
        <f t="shared" si="124"/>
        <v>8</v>
      </c>
    </row>
    <row r="1941" spans="1:11" x14ac:dyDescent="0.3">
      <c r="A1941" s="10">
        <v>43702</v>
      </c>
      <c r="B1941" s="11" t="s">
        <v>722</v>
      </c>
      <c r="C1941" s="11" t="s">
        <v>548</v>
      </c>
      <c r="E1941" s="12">
        <v>5</v>
      </c>
      <c r="F1941" s="11" t="s">
        <v>388</v>
      </c>
      <c r="G1941" s="15">
        <v>165</v>
      </c>
      <c r="H1941" s="15">
        <v>100</v>
      </c>
      <c r="I1941" s="15">
        <f t="shared" si="122"/>
        <v>265</v>
      </c>
      <c r="J1941" s="12">
        <f t="shared" si="123"/>
        <v>5</v>
      </c>
      <c r="K1941" s="50">
        <f t="shared" si="124"/>
        <v>8</v>
      </c>
    </row>
    <row r="1942" spans="1:11" x14ac:dyDescent="0.3">
      <c r="A1942" s="10">
        <v>43702</v>
      </c>
      <c r="B1942" s="11" t="s">
        <v>244</v>
      </c>
      <c r="C1942" s="11" t="s">
        <v>673</v>
      </c>
      <c r="E1942" s="12">
        <v>2</v>
      </c>
      <c r="F1942" s="11" t="s">
        <v>388</v>
      </c>
      <c r="G1942" s="15">
        <v>66</v>
      </c>
      <c r="H1942" s="15">
        <v>40</v>
      </c>
      <c r="I1942" s="15">
        <f t="shared" si="122"/>
        <v>106</v>
      </c>
      <c r="J1942" s="12">
        <f t="shared" si="123"/>
        <v>2</v>
      </c>
      <c r="K1942" s="50">
        <f t="shared" si="124"/>
        <v>8</v>
      </c>
    </row>
    <row r="1943" spans="1:11" x14ac:dyDescent="0.3">
      <c r="A1943" s="10">
        <v>43702</v>
      </c>
      <c r="B1943" s="11" t="s">
        <v>244</v>
      </c>
      <c r="C1943" s="11" t="s">
        <v>673</v>
      </c>
      <c r="D1943" s="11">
        <v>75212</v>
      </c>
      <c r="E1943" s="12">
        <v>1</v>
      </c>
      <c r="F1943" s="53" t="str">
        <f>IF(ISBLANK($D1943),"",VLOOKUP($D1943,'Boarding Packages'!$A:$H,4,FALSE))</f>
        <v>Std Suite Prem</v>
      </c>
      <c r="G1943" s="54">
        <f>IF(ISBLANK($D1943),0,E1943*VLOOKUP($D1943,'Boarding Packages'!$A:$H,8,FALSE))</f>
        <v>53</v>
      </c>
      <c r="H1943" s="15">
        <v>0</v>
      </c>
      <c r="I1943" s="15">
        <f t="shared" si="122"/>
        <v>53</v>
      </c>
      <c r="J1943" s="12">
        <f t="shared" si="123"/>
        <v>1</v>
      </c>
      <c r="K1943" s="50">
        <f t="shared" si="124"/>
        <v>8</v>
      </c>
    </row>
    <row r="1944" spans="1:11" x14ac:dyDescent="0.3">
      <c r="A1944" s="10">
        <v>43702</v>
      </c>
      <c r="B1944" s="11" t="s">
        <v>138</v>
      </c>
      <c r="C1944" s="11" t="s">
        <v>573</v>
      </c>
      <c r="E1944" s="12">
        <v>1</v>
      </c>
      <c r="F1944" s="11" t="s">
        <v>388</v>
      </c>
      <c r="G1944" s="15">
        <v>33</v>
      </c>
      <c r="H1944" s="15">
        <v>20</v>
      </c>
      <c r="I1944" s="15">
        <f t="shared" si="122"/>
        <v>53</v>
      </c>
      <c r="J1944" s="12">
        <f t="shared" si="123"/>
        <v>1</v>
      </c>
      <c r="K1944" s="50">
        <f t="shared" si="124"/>
        <v>8</v>
      </c>
    </row>
    <row r="1945" spans="1:11" x14ac:dyDescent="0.3">
      <c r="A1945" s="10">
        <v>43702</v>
      </c>
      <c r="B1945" s="11" t="s">
        <v>284</v>
      </c>
      <c r="C1945" s="11" t="s">
        <v>1781</v>
      </c>
      <c r="D1945" s="11">
        <v>80785</v>
      </c>
      <c r="E1945" s="12">
        <v>6</v>
      </c>
      <c r="F1945" s="53" t="str">
        <f>IF(ISBLANK($D1945),"",VLOOKUP($D1945,'Boarding Packages'!$A:$H,4,FALSE))</f>
        <v>Std Suite Prem (3)</v>
      </c>
      <c r="G1945" s="54">
        <f>IF(ISBLANK($D1945),0,E1945*VLOOKUP($D1945,'Boarding Packages'!$A:$H,8,FALSE))</f>
        <v>864</v>
      </c>
      <c r="H1945" s="15">
        <v>0</v>
      </c>
      <c r="I1945" s="15">
        <f t="shared" si="122"/>
        <v>864</v>
      </c>
      <c r="J1945" s="12">
        <f t="shared" si="123"/>
        <v>18</v>
      </c>
      <c r="K1945" s="50">
        <f t="shared" si="124"/>
        <v>8</v>
      </c>
    </row>
    <row r="1946" spans="1:11" x14ac:dyDescent="0.3">
      <c r="A1946" s="10">
        <v>43702</v>
      </c>
      <c r="B1946" s="11" t="s">
        <v>284</v>
      </c>
      <c r="C1946" s="11" t="s">
        <v>1781</v>
      </c>
      <c r="D1946" s="11">
        <v>83423</v>
      </c>
      <c r="E1946" s="12">
        <v>1</v>
      </c>
      <c r="F1946" s="53" t="str">
        <f>IF(ISBLANK($D1946),"",VLOOKUP($D1946,'Boarding Packages'!$A:$H,4,FALSE))</f>
        <v>Std Suite Prem (3)</v>
      </c>
      <c r="G1946" s="54">
        <f>IF(ISBLANK($D1946),0,E1946*VLOOKUP($D1946,'Boarding Packages'!$A:$H,8,FALSE))</f>
        <v>144</v>
      </c>
      <c r="H1946" s="15">
        <v>0</v>
      </c>
      <c r="I1946" s="15">
        <f t="shared" ref="I1946:I1970" si="125">IF(ISBLANK(B1946),"",SUM(G1946:H1946))</f>
        <v>144</v>
      </c>
      <c r="J1946" s="12">
        <f t="shared" ref="J1946:J1970" si="126">IF(ISBLANK(B1946),"",E1946*(IF(LEFT(RIGHT(F1946,2),1)="2",2,IF(LEFT(RIGHT(F1946,2),1)="3",3,IF(LEFT(RIGHT(F1946,2),1)="4",4,1)))))</f>
        <v>3</v>
      </c>
      <c r="K1946" s="50">
        <f t="shared" si="124"/>
        <v>8</v>
      </c>
    </row>
    <row r="1947" spans="1:11" x14ac:dyDescent="0.3">
      <c r="A1947" s="10">
        <v>43702</v>
      </c>
      <c r="B1947" s="11" t="s">
        <v>1470</v>
      </c>
      <c r="C1947" s="11" t="s">
        <v>487</v>
      </c>
      <c r="E1947" s="12">
        <v>1</v>
      </c>
      <c r="F1947" s="11" t="s">
        <v>388</v>
      </c>
      <c r="G1947" s="15">
        <v>33</v>
      </c>
      <c r="H1947" s="15">
        <v>40</v>
      </c>
      <c r="I1947" s="15">
        <f t="shared" si="125"/>
        <v>73</v>
      </c>
      <c r="J1947" s="12">
        <f t="shared" si="126"/>
        <v>1</v>
      </c>
      <c r="K1947" s="50">
        <f t="shared" si="124"/>
        <v>8</v>
      </c>
    </row>
    <row r="1948" spans="1:11" x14ac:dyDescent="0.3">
      <c r="A1948" s="10">
        <v>43702</v>
      </c>
      <c r="B1948" s="11" t="s">
        <v>1470</v>
      </c>
      <c r="C1948" s="11" t="s">
        <v>2255</v>
      </c>
      <c r="E1948" s="12">
        <v>1</v>
      </c>
      <c r="F1948" s="11" t="s">
        <v>407</v>
      </c>
      <c r="G1948" s="15">
        <v>72</v>
      </c>
      <c r="H1948" s="15">
        <v>80</v>
      </c>
      <c r="I1948" s="15">
        <f t="shared" si="125"/>
        <v>152</v>
      </c>
      <c r="J1948" s="12">
        <f t="shared" si="126"/>
        <v>2</v>
      </c>
      <c r="K1948" s="50">
        <f t="shared" si="124"/>
        <v>8</v>
      </c>
    </row>
    <row r="1949" spans="1:11" x14ac:dyDescent="0.3">
      <c r="A1949" s="10">
        <v>43702</v>
      </c>
      <c r="B1949" s="11" t="s">
        <v>317</v>
      </c>
      <c r="C1949" s="11" t="s">
        <v>521</v>
      </c>
      <c r="D1949" s="11">
        <v>75939</v>
      </c>
      <c r="E1949" s="12">
        <v>4</v>
      </c>
      <c r="F1949" s="53" t="str">
        <f>IF(ISBLANK($D1949),"",VLOOKUP($D1949,'Boarding Packages'!$A:$H,4,FALSE))</f>
        <v>Std Suite Prem</v>
      </c>
      <c r="G1949" s="54">
        <f>IF(ISBLANK($D1949),0,E1949*VLOOKUP($D1949,'Boarding Packages'!$A:$H,8,FALSE))</f>
        <v>204</v>
      </c>
      <c r="H1949" s="15">
        <v>0</v>
      </c>
      <c r="I1949" s="15">
        <f t="shared" si="125"/>
        <v>204</v>
      </c>
      <c r="J1949" s="12">
        <f t="shared" si="126"/>
        <v>4</v>
      </c>
      <c r="K1949" s="50">
        <f t="shared" si="124"/>
        <v>8</v>
      </c>
    </row>
    <row r="1950" spans="1:11" x14ac:dyDescent="0.3">
      <c r="A1950" s="10">
        <v>43702</v>
      </c>
      <c r="B1950" s="11" t="s">
        <v>133</v>
      </c>
      <c r="C1950" s="11" t="s">
        <v>712</v>
      </c>
      <c r="E1950" s="12">
        <v>1</v>
      </c>
      <c r="F1950" s="11" t="s">
        <v>388</v>
      </c>
      <c r="G1950" s="15">
        <v>33</v>
      </c>
      <c r="H1950" s="15">
        <v>40</v>
      </c>
      <c r="I1950" s="15">
        <f t="shared" si="125"/>
        <v>73</v>
      </c>
      <c r="J1950" s="12">
        <f t="shared" si="126"/>
        <v>1</v>
      </c>
      <c r="K1950" s="50">
        <f t="shared" si="124"/>
        <v>8</v>
      </c>
    </row>
    <row r="1951" spans="1:11" x14ac:dyDescent="0.3">
      <c r="A1951" s="10">
        <v>43702</v>
      </c>
      <c r="B1951" s="11" t="s">
        <v>1947</v>
      </c>
      <c r="C1951" s="11" t="s">
        <v>1948</v>
      </c>
      <c r="E1951" s="12">
        <v>4</v>
      </c>
      <c r="F1951" s="11" t="s">
        <v>388</v>
      </c>
      <c r="G1951" s="15">
        <v>132</v>
      </c>
      <c r="H1951" s="15">
        <v>100</v>
      </c>
      <c r="I1951" s="15">
        <f t="shared" si="125"/>
        <v>232</v>
      </c>
      <c r="J1951" s="12">
        <f t="shared" si="126"/>
        <v>4</v>
      </c>
      <c r="K1951" s="50">
        <f t="shared" si="124"/>
        <v>8</v>
      </c>
    </row>
    <row r="1952" spans="1:11" x14ac:dyDescent="0.3">
      <c r="A1952" s="10">
        <v>43702</v>
      </c>
      <c r="B1952" s="11" t="s">
        <v>269</v>
      </c>
      <c r="C1952" s="11" t="s">
        <v>2256</v>
      </c>
      <c r="D1952" s="11">
        <v>79149</v>
      </c>
      <c r="E1952" s="12">
        <v>4</v>
      </c>
      <c r="F1952" s="53" t="str">
        <f>IF(ISBLANK($D1952),"",VLOOKUP($D1952,'Boarding Packages'!$A:$H,4,FALSE))</f>
        <v>Std Suite Prem</v>
      </c>
      <c r="G1952" s="54">
        <f>IF(ISBLANK($D1952),0,E1952*VLOOKUP($D1952,'Boarding Packages'!$A:$H,8,FALSE))</f>
        <v>212</v>
      </c>
      <c r="H1952" s="15">
        <v>0</v>
      </c>
      <c r="I1952" s="15">
        <f t="shared" si="125"/>
        <v>212</v>
      </c>
      <c r="J1952" s="12">
        <f t="shared" si="126"/>
        <v>4</v>
      </c>
      <c r="K1952" s="50">
        <f t="shared" si="124"/>
        <v>8</v>
      </c>
    </row>
    <row r="1953" spans="1:11" x14ac:dyDescent="0.3">
      <c r="A1953" s="10">
        <v>43702</v>
      </c>
      <c r="B1953" s="11" t="s">
        <v>359</v>
      </c>
      <c r="C1953" s="11" t="s">
        <v>492</v>
      </c>
      <c r="D1953" s="11">
        <v>80595</v>
      </c>
      <c r="E1953" s="12">
        <v>3</v>
      </c>
      <c r="F1953" s="53" t="str">
        <f>IF(ISBLANK($D1953),"",VLOOKUP($D1953,'Boarding Packages'!$A:$H,4,FALSE))</f>
        <v>Std Suite Prem</v>
      </c>
      <c r="G1953" s="54">
        <f>IF(ISBLANK($D1953),0,E1953*VLOOKUP($D1953,'Boarding Packages'!$A:$H,8,FALSE))</f>
        <v>153</v>
      </c>
      <c r="H1953" s="15">
        <v>0</v>
      </c>
      <c r="I1953" s="15">
        <f t="shared" si="125"/>
        <v>153</v>
      </c>
      <c r="J1953" s="12">
        <f t="shared" si="126"/>
        <v>3</v>
      </c>
      <c r="K1953" s="50">
        <f t="shared" si="124"/>
        <v>8</v>
      </c>
    </row>
    <row r="1954" spans="1:11" x14ac:dyDescent="0.3">
      <c r="A1954" s="10">
        <v>43702</v>
      </c>
      <c r="B1954" s="11" t="s">
        <v>1793</v>
      </c>
      <c r="C1954" s="11" t="s">
        <v>467</v>
      </c>
      <c r="E1954" s="12">
        <v>2</v>
      </c>
      <c r="F1954" s="11" t="s">
        <v>388</v>
      </c>
      <c r="G1954" s="15">
        <v>66</v>
      </c>
      <c r="H1954" s="15">
        <v>60</v>
      </c>
      <c r="I1954" s="15">
        <f t="shared" si="125"/>
        <v>126</v>
      </c>
      <c r="J1954" s="12">
        <f t="shared" si="126"/>
        <v>2</v>
      </c>
      <c r="K1954" s="50">
        <f t="shared" si="124"/>
        <v>8</v>
      </c>
    </row>
    <row r="1955" spans="1:11" x14ac:dyDescent="0.3">
      <c r="A1955" s="10">
        <v>43702</v>
      </c>
      <c r="B1955" s="11" t="s">
        <v>2257</v>
      </c>
      <c r="C1955" s="11" t="s">
        <v>2258</v>
      </c>
      <c r="E1955" s="12">
        <v>2</v>
      </c>
      <c r="F1955" s="11" t="s">
        <v>596</v>
      </c>
      <c r="G1955" s="15">
        <v>174</v>
      </c>
      <c r="I1955" s="15">
        <f t="shared" si="125"/>
        <v>174</v>
      </c>
      <c r="J1955" s="12">
        <f t="shared" si="126"/>
        <v>4</v>
      </c>
      <c r="K1955" s="50">
        <f t="shared" si="124"/>
        <v>8</v>
      </c>
    </row>
    <row r="1956" spans="1:11" x14ac:dyDescent="0.3">
      <c r="A1956" s="10">
        <v>43702</v>
      </c>
      <c r="B1956" s="11" t="s">
        <v>311</v>
      </c>
      <c r="C1956" s="11" t="s">
        <v>898</v>
      </c>
      <c r="D1956" s="11">
        <v>75730</v>
      </c>
      <c r="E1956" s="12">
        <v>1</v>
      </c>
      <c r="F1956" s="53" t="str">
        <f>IF(ISBLANK($D1956),"",VLOOKUP($D1956,'Boarding Packages'!$A:$H,4,FALSE))</f>
        <v>Std Suite Prem</v>
      </c>
      <c r="G1956" s="54">
        <f>IF(ISBLANK($D1956),0,E1956*VLOOKUP($D1956,'Boarding Packages'!$A:$H,8,FALSE))</f>
        <v>51</v>
      </c>
      <c r="H1956" s="15">
        <v>0</v>
      </c>
      <c r="I1956" s="15">
        <f t="shared" si="125"/>
        <v>51</v>
      </c>
      <c r="J1956" s="12">
        <f t="shared" si="126"/>
        <v>1</v>
      </c>
      <c r="K1956" s="50">
        <f t="shared" si="124"/>
        <v>8</v>
      </c>
    </row>
    <row r="1957" spans="1:11" x14ac:dyDescent="0.3">
      <c r="A1957" s="10">
        <v>43702</v>
      </c>
      <c r="B1957" s="11" t="s">
        <v>311</v>
      </c>
      <c r="C1957" s="11" t="s">
        <v>2259</v>
      </c>
      <c r="E1957" s="12">
        <v>1</v>
      </c>
      <c r="F1957" s="11" t="s">
        <v>388</v>
      </c>
      <c r="G1957" s="15">
        <v>31.35</v>
      </c>
      <c r="I1957" s="15">
        <f t="shared" si="125"/>
        <v>31.35</v>
      </c>
      <c r="J1957" s="12">
        <f t="shared" si="126"/>
        <v>1</v>
      </c>
      <c r="K1957" s="50">
        <f t="shared" si="124"/>
        <v>8</v>
      </c>
    </row>
    <row r="1958" spans="1:11" x14ac:dyDescent="0.3">
      <c r="A1958" s="10">
        <v>43702</v>
      </c>
      <c r="B1958" s="11" t="s">
        <v>1118</v>
      </c>
      <c r="C1958" s="11" t="s">
        <v>493</v>
      </c>
      <c r="D1958" s="11">
        <v>83174</v>
      </c>
      <c r="E1958" s="12">
        <v>7</v>
      </c>
      <c r="F1958" s="53" t="str">
        <f>IF(ISBLANK($D1958),"",VLOOKUP($D1958,'Boarding Packages'!$A:$H,4,FALSE))</f>
        <v>Std Suite Prem</v>
      </c>
      <c r="G1958" s="54">
        <f>IF(ISBLANK($D1958),0,E1958*VLOOKUP($D1958,'Boarding Packages'!$A:$H,8,FALSE))</f>
        <v>371</v>
      </c>
      <c r="H1958" s="15">
        <v>0</v>
      </c>
      <c r="I1958" s="15">
        <f t="shared" si="125"/>
        <v>371</v>
      </c>
      <c r="J1958" s="12">
        <f t="shared" si="126"/>
        <v>7</v>
      </c>
      <c r="K1958" s="50">
        <f t="shared" si="124"/>
        <v>8</v>
      </c>
    </row>
    <row r="1959" spans="1:11" x14ac:dyDescent="0.3">
      <c r="A1959" s="10">
        <v>43702</v>
      </c>
      <c r="B1959" s="11" t="s">
        <v>331</v>
      </c>
      <c r="C1959" s="11" t="s">
        <v>638</v>
      </c>
      <c r="D1959" s="11">
        <v>80124</v>
      </c>
      <c r="E1959" s="12">
        <v>1</v>
      </c>
      <c r="F1959" s="53" t="str">
        <f>IF(ISBLANK($D1959),"",VLOOKUP($D1959,'Boarding Packages'!$A:$H,4,FALSE))</f>
        <v>Std Suite Prem</v>
      </c>
      <c r="G1959" s="54">
        <f>IF(ISBLANK($D1959),0,E1959*VLOOKUP($D1959,'Boarding Packages'!$A:$H,8,FALSE))</f>
        <v>53</v>
      </c>
      <c r="H1959" s="15">
        <v>0</v>
      </c>
      <c r="I1959" s="15">
        <f t="shared" si="125"/>
        <v>53</v>
      </c>
      <c r="J1959" s="12">
        <f t="shared" si="126"/>
        <v>1</v>
      </c>
      <c r="K1959" s="50">
        <f t="shared" si="124"/>
        <v>8</v>
      </c>
    </row>
    <row r="1960" spans="1:11" x14ac:dyDescent="0.3">
      <c r="A1960" s="10">
        <v>43702</v>
      </c>
      <c r="B1960" s="11" t="s">
        <v>2260</v>
      </c>
      <c r="C1960" s="11" t="s">
        <v>2261</v>
      </c>
      <c r="E1960" s="12">
        <v>2</v>
      </c>
      <c r="F1960" s="11" t="s">
        <v>1922</v>
      </c>
      <c r="G1960" s="15">
        <v>186</v>
      </c>
      <c r="H1960" s="15">
        <v>120</v>
      </c>
      <c r="I1960" s="15">
        <f t="shared" si="125"/>
        <v>306</v>
      </c>
      <c r="J1960" s="12">
        <f t="shared" si="126"/>
        <v>6</v>
      </c>
      <c r="K1960" s="50">
        <f t="shared" si="124"/>
        <v>8</v>
      </c>
    </row>
    <row r="1961" spans="1:11" x14ac:dyDescent="0.3">
      <c r="A1961" s="10">
        <v>43702</v>
      </c>
      <c r="B1961" s="11" t="s">
        <v>2262</v>
      </c>
      <c r="C1961" s="11" t="s">
        <v>2263</v>
      </c>
      <c r="E1961" s="12">
        <v>4</v>
      </c>
      <c r="F1961" s="11" t="s">
        <v>388</v>
      </c>
      <c r="G1961" s="15">
        <v>132</v>
      </c>
      <c r="H1961" s="15">
        <v>92</v>
      </c>
      <c r="I1961" s="15">
        <f t="shared" si="125"/>
        <v>224</v>
      </c>
      <c r="J1961" s="12">
        <f t="shared" si="126"/>
        <v>4</v>
      </c>
      <c r="K1961" s="50">
        <f t="shared" si="124"/>
        <v>8</v>
      </c>
    </row>
    <row r="1962" spans="1:11" x14ac:dyDescent="0.3">
      <c r="A1962" s="10">
        <v>43702</v>
      </c>
      <c r="B1962" s="11" t="s">
        <v>2264</v>
      </c>
      <c r="C1962" s="11" t="s">
        <v>533</v>
      </c>
      <c r="E1962" s="12">
        <v>2</v>
      </c>
      <c r="F1962" s="11" t="s">
        <v>388</v>
      </c>
      <c r="G1962" s="15">
        <v>66</v>
      </c>
      <c r="H1962" s="15">
        <v>60</v>
      </c>
      <c r="I1962" s="15">
        <f t="shared" si="125"/>
        <v>126</v>
      </c>
      <c r="J1962" s="12">
        <f t="shared" si="126"/>
        <v>2</v>
      </c>
      <c r="K1962" s="50">
        <f t="shared" si="124"/>
        <v>8</v>
      </c>
    </row>
    <row r="1963" spans="1:11" x14ac:dyDescent="0.3">
      <c r="A1963" s="10">
        <v>43702</v>
      </c>
      <c r="B1963" s="11" t="s">
        <v>2265</v>
      </c>
      <c r="C1963" s="11" t="s">
        <v>604</v>
      </c>
      <c r="E1963" s="12">
        <v>2</v>
      </c>
      <c r="F1963" s="11" t="s">
        <v>388</v>
      </c>
      <c r="G1963" s="15">
        <v>66</v>
      </c>
      <c r="H1963" s="15">
        <v>20</v>
      </c>
      <c r="I1963" s="15">
        <f t="shared" si="125"/>
        <v>86</v>
      </c>
      <c r="J1963" s="12">
        <f t="shared" si="126"/>
        <v>2</v>
      </c>
      <c r="K1963" s="50">
        <f t="shared" si="124"/>
        <v>8</v>
      </c>
    </row>
    <row r="1964" spans="1:11" x14ac:dyDescent="0.3">
      <c r="A1964" s="10">
        <v>43702</v>
      </c>
      <c r="B1964" s="11" t="s">
        <v>2266</v>
      </c>
      <c r="C1964" s="11" t="s">
        <v>2267</v>
      </c>
      <c r="E1964" s="12">
        <v>1</v>
      </c>
      <c r="F1964" s="11" t="s">
        <v>388</v>
      </c>
      <c r="G1964" s="15">
        <v>33</v>
      </c>
      <c r="H1964" s="15">
        <v>42</v>
      </c>
      <c r="I1964" s="15">
        <f t="shared" si="125"/>
        <v>75</v>
      </c>
      <c r="J1964" s="12">
        <f t="shared" si="126"/>
        <v>1</v>
      </c>
      <c r="K1964" s="50">
        <f t="shared" si="124"/>
        <v>8</v>
      </c>
    </row>
    <row r="1965" spans="1:11" x14ac:dyDescent="0.3">
      <c r="A1965" s="10">
        <v>43702</v>
      </c>
      <c r="B1965" s="11" t="s">
        <v>2041</v>
      </c>
      <c r="C1965" s="11" t="s">
        <v>2042</v>
      </c>
      <c r="E1965" s="12">
        <v>2</v>
      </c>
      <c r="F1965" s="11" t="s">
        <v>388</v>
      </c>
      <c r="G1965" s="15">
        <v>66</v>
      </c>
      <c r="H1965" s="15">
        <v>60</v>
      </c>
      <c r="I1965" s="15">
        <f t="shared" si="125"/>
        <v>126</v>
      </c>
      <c r="J1965" s="12">
        <f t="shared" si="126"/>
        <v>2</v>
      </c>
      <c r="K1965" s="50">
        <f t="shared" si="124"/>
        <v>8</v>
      </c>
    </row>
    <row r="1966" spans="1:11" x14ac:dyDescent="0.3">
      <c r="A1966" s="10">
        <v>43702</v>
      </c>
      <c r="B1966" s="11" t="s">
        <v>1317</v>
      </c>
      <c r="C1966" s="11" t="s">
        <v>633</v>
      </c>
      <c r="E1966" s="12">
        <v>1</v>
      </c>
      <c r="F1966" s="11" t="s">
        <v>388</v>
      </c>
      <c r="G1966" s="15">
        <v>33</v>
      </c>
      <c r="H1966" s="15">
        <v>40</v>
      </c>
      <c r="I1966" s="15">
        <f t="shared" si="125"/>
        <v>73</v>
      </c>
      <c r="J1966" s="12">
        <f t="shared" si="126"/>
        <v>1</v>
      </c>
      <c r="K1966" s="50">
        <f t="shared" si="124"/>
        <v>8</v>
      </c>
    </row>
    <row r="1967" spans="1:11" x14ac:dyDescent="0.3">
      <c r="A1967" s="10">
        <v>43702</v>
      </c>
      <c r="B1967" s="11" t="s">
        <v>151</v>
      </c>
      <c r="C1967" s="11" t="s">
        <v>578</v>
      </c>
      <c r="E1967" s="12">
        <v>1</v>
      </c>
      <c r="F1967" s="11" t="s">
        <v>388</v>
      </c>
      <c r="G1967" s="15">
        <v>33</v>
      </c>
      <c r="I1967" s="15">
        <f t="shared" si="125"/>
        <v>33</v>
      </c>
      <c r="J1967" s="12">
        <f t="shared" si="126"/>
        <v>1</v>
      </c>
      <c r="K1967" s="50">
        <f t="shared" si="124"/>
        <v>8</v>
      </c>
    </row>
    <row r="1968" spans="1:11" x14ac:dyDescent="0.3">
      <c r="A1968" s="10">
        <v>43702</v>
      </c>
      <c r="B1968" s="11" t="s">
        <v>2268</v>
      </c>
      <c r="C1968" s="11" t="s">
        <v>2269</v>
      </c>
      <c r="E1968" s="12">
        <v>3</v>
      </c>
      <c r="F1968" s="11" t="s">
        <v>388</v>
      </c>
      <c r="G1968" s="15">
        <v>99</v>
      </c>
      <c r="H1968" s="15">
        <v>92</v>
      </c>
      <c r="I1968" s="15">
        <f t="shared" si="125"/>
        <v>191</v>
      </c>
      <c r="J1968" s="12">
        <f t="shared" si="126"/>
        <v>3</v>
      </c>
      <c r="K1968" s="50">
        <f t="shared" si="124"/>
        <v>8</v>
      </c>
    </row>
    <row r="1969" spans="1:11" x14ac:dyDescent="0.3">
      <c r="A1969" s="10">
        <v>43702</v>
      </c>
      <c r="B1969" s="11" t="s">
        <v>2270</v>
      </c>
      <c r="C1969" s="11" t="s">
        <v>2271</v>
      </c>
      <c r="E1969" s="12">
        <v>2</v>
      </c>
      <c r="F1969" s="11" t="s">
        <v>388</v>
      </c>
      <c r="G1969" s="15">
        <v>66</v>
      </c>
      <c r="H1969" s="15">
        <v>46</v>
      </c>
      <c r="I1969" s="15">
        <f t="shared" si="125"/>
        <v>112</v>
      </c>
      <c r="J1969" s="12">
        <f t="shared" si="126"/>
        <v>2</v>
      </c>
      <c r="K1969" s="50">
        <f t="shared" si="124"/>
        <v>8</v>
      </c>
    </row>
    <row r="1970" spans="1:11" x14ac:dyDescent="0.3">
      <c r="A1970" s="10">
        <v>43702</v>
      </c>
      <c r="B1970" s="11" t="s">
        <v>2125</v>
      </c>
      <c r="C1970" s="11" t="s">
        <v>2126</v>
      </c>
      <c r="E1970" s="12">
        <v>2</v>
      </c>
      <c r="F1970" s="11" t="s">
        <v>388</v>
      </c>
      <c r="G1970" s="15">
        <v>66</v>
      </c>
      <c r="H1970" s="15">
        <v>64</v>
      </c>
      <c r="I1970" s="15">
        <f t="shared" si="125"/>
        <v>130</v>
      </c>
      <c r="J1970" s="12">
        <f t="shared" si="126"/>
        <v>2</v>
      </c>
      <c r="K1970" s="50">
        <f t="shared" si="124"/>
        <v>8</v>
      </c>
    </row>
    <row r="1971" spans="1:11" x14ac:dyDescent="0.3">
      <c r="A1971" s="10">
        <v>43702</v>
      </c>
      <c r="B1971" s="11" t="s">
        <v>2273</v>
      </c>
      <c r="C1971" s="11" t="s">
        <v>2274</v>
      </c>
      <c r="E1971" s="12">
        <v>3</v>
      </c>
      <c r="F1971" s="11" t="s">
        <v>388</v>
      </c>
      <c r="G1971" s="15">
        <v>99</v>
      </c>
      <c r="H1971" s="15">
        <v>80</v>
      </c>
      <c r="I1971" s="15">
        <f t="shared" ref="I1971:I2008" si="127">IF(ISBLANK(B1971),"",SUM(G1971:H1971))</f>
        <v>179</v>
      </c>
      <c r="J1971" s="12">
        <f t="shared" ref="J1971:J2009" si="128">IF(ISBLANK(B1971),"",E1971*(IF(LEFT(RIGHT(F1971,2),1)="2",2,IF(LEFT(RIGHT(F1971,2),1)="3",3,IF(LEFT(RIGHT(F1971,2),1)="4",4,1)))))</f>
        <v>3</v>
      </c>
      <c r="K1971" s="50">
        <f t="shared" si="124"/>
        <v>8</v>
      </c>
    </row>
    <row r="1972" spans="1:11" x14ac:dyDescent="0.3">
      <c r="A1972" s="55">
        <v>43702</v>
      </c>
      <c r="B1972" s="56" t="s">
        <v>2275</v>
      </c>
      <c r="C1972" s="56" t="s">
        <v>2276</v>
      </c>
      <c r="D1972" s="56"/>
      <c r="E1972" s="57">
        <v>3</v>
      </c>
      <c r="F1972" s="56" t="s">
        <v>393</v>
      </c>
      <c r="G1972" s="59">
        <v>126</v>
      </c>
      <c r="H1972" s="59">
        <v>40</v>
      </c>
      <c r="I1972" s="59">
        <f t="shared" si="127"/>
        <v>166</v>
      </c>
      <c r="J1972" s="57">
        <f t="shared" si="128"/>
        <v>3</v>
      </c>
      <c r="K1972" s="50">
        <f t="shared" si="124"/>
        <v>8</v>
      </c>
    </row>
    <row r="1973" spans="1:11" x14ac:dyDescent="0.3">
      <c r="A1973" s="10">
        <v>43703</v>
      </c>
      <c r="B1973" s="11" t="s">
        <v>899</v>
      </c>
      <c r="C1973" s="11" t="s">
        <v>774</v>
      </c>
      <c r="E1973" s="12">
        <v>3</v>
      </c>
      <c r="F1973" s="11" t="s">
        <v>393</v>
      </c>
      <c r="G1973" s="15">
        <v>126</v>
      </c>
      <c r="H1973" s="15">
        <v>40</v>
      </c>
      <c r="I1973" s="15">
        <f t="shared" si="127"/>
        <v>166</v>
      </c>
      <c r="J1973" s="12">
        <f t="shared" si="128"/>
        <v>3</v>
      </c>
      <c r="K1973" s="50">
        <f t="shared" si="124"/>
        <v>8</v>
      </c>
    </row>
    <row r="1974" spans="1:11" x14ac:dyDescent="0.3">
      <c r="A1974" s="10">
        <v>43703</v>
      </c>
      <c r="B1974" s="11" t="s">
        <v>1122</v>
      </c>
      <c r="C1974" s="11" t="s">
        <v>1123</v>
      </c>
      <c r="E1974" s="12">
        <v>4</v>
      </c>
      <c r="F1974" s="11" t="s">
        <v>388</v>
      </c>
      <c r="G1974" s="15">
        <v>132</v>
      </c>
      <c r="H1974" s="15">
        <v>60</v>
      </c>
      <c r="I1974" s="15">
        <f t="shared" si="127"/>
        <v>192</v>
      </c>
      <c r="J1974" s="12">
        <f t="shared" si="128"/>
        <v>4</v>
      </c>
      <c r="K1974" s="50">
        <f t="shared" si="124"/>
        <v>8</v>
      </c>
    </row>
    <row r="1975" spans="1:11" x14ac:dyDescent="0.3">
      <c r="A1975" s="10">
        <v>43703</v>
      </c>
      <c r="B1975" s="11" t="s">
        <v>1122</v>
      </c>
      <c r="C1975" s="11" t="s">
        <v>1123</v>
      </c>
      <c r="D1975" s="11">
        <v>75170</v>
      </c>
      <c r="E1975" s="12">
        <v>1</v>
      </c>
      <c r="F1975" s="53" t="str">
        <f>IF(ISBLANK($D1975),"",VLOOKUP($D1975,'Boarding Packages'!$A:$H,4,FALSE))</f>
        <v>Std Suite Prem</v>
      </c>
      <c r="G1975" s="54">
        <f>IF(ISBLANK($D1975),0,E1975*VLOOKUP($D1975,'Boarding Packages'!$A:$H,8,FALSE))</f>
        <v>53</v>
      </c>
      <c r="H1975" s="15">
        <v>0</v>
      </c>
      <c r="I1975" s="15">
        <f>IF(ISBLANK(B1975),"",SUM(G1975:H1975))</f>
        <v>53</v>
      </c>
      <c r="J1975" s="12">
        <f t="shared" si="128"/>
        <v>1</v>
      </c>
      <c r="K1975" s="50">
        <f t="shared" si="124"/>
        <v>8</v>
      </c>
    </row>
    <row r="1976" spans="1:11" x14ac:dyDescent="0.3">
      <c r="A1976" s="10">
        <v>43703</v>
      </c>
      <c r="B1976" s="11" t="s">
        <v>582</v>
      </c>
      <c r="C1976" s="11" t="s">
        <v>1181</v>
      </c>
      <c r="E1976" s="12">
        <v>3</v>
      </c>
      <c r="F1976" s="11" t="s">
        <v>388</v>
      </c>
      <c r="G1976" s="15">
        <v>99</v>
      </c>
      <c r="H1976" s="15">
        <v>80</v>
      </c>
      <c r="I1976" s="15">
        <f t="shared" si="127"/>
        <v>179</v>
      </c>
      <c r="J1976" s="12">
        <f t="shared" si="128"/>
        <v>3</v>
      </c>
      <c r="K1976" s="50">
        <f t="shared" si="124"/>
        <v>8</v>
      </c>
    </row>
    <row r="1977" spans="1:11" x14ac:dyDescent="0.3">
      <c r="A1977" s="10">
        <v>43703</v>
      </c>
      <c r="B1977" s="11" t="s">
        <v>1506</v>
      </c>
      <c r="C1977" s="11" t="s">
        <v>1590</v>
      </c>
      <c r="E1977" s="12">
        <v>2</v>
      </c>
      <c r="F1977" s="11" t="s">
        <v>388</v>
      </c>
      <c r="G1977" s="15">
        <v>66</v>
      </c>
      <c r="H1977" s="15">
        <v>75</v>
      </c>
      <c r="I1977" s="15">
        <f t="shared" si="127"/>
        <v>141</v>
      </c>
      <c r="J1977" s="12">
        <f t="shared" si="128"/>
        <v>2</v>
      </c>
      <c r="K1977" s="50">
        <f t="shared" si="124"/>
        <v>8</v>
      </c>
    </row>
    <row r="1978" spans="1:11" x14ac:dyDescent="0.3">
      <c r="A1978" s="10">
        <v>43703</v>
      </c>
      <c r="B1978" s="11" t="s">
        <v>246</v>
      </c>
      <c r="C1978" s="11" t="s">
        <v>651</v>
      </c>
      <c r="E1978" s="12">
        <v>3</v>
      </c>
      <c r="F1978" s="11" t="s">
        <v>410</v>
      </c>
      <c r="G1978" s="15">
        <v>189</v>
      </c>
      <c r="H1978" s="15">
        <v>160</v>
      </c>
      <c r="I1978" s="15">
        <f t="shared" si="127"/>
        <v>349</v>
      </c>
      <c r="J1978" s="12">
        <f t="shared" si="128"/>
        <v>6</v>
      </c>
      <c r="K1978" s="50">
        <f t="shared" si="124"/>
        <v>8</v>
      </c>
    </row>
    <row r="1979" spans="1:11" x14ac:dyDescent="0.3">
      <c r="A1979" s="10">
        <v>43703</v>
      </c>
      <c r="B1979" s="11" t="s">
        <v>272</v>
      </c>
      <c r="C1979" s="11" t="s">
        <v>438</v>
      </c>
      <c r="D1979" s="11">
        <v>80428</v>
      </c>
      <c r="E1979" s="12">
        <v>1</v>
      </c>
      <c r="F1979" s="53" t="str">
        <f>IF(ISBLANK($D1979),"",VLOOKUP($D1979,'Boarding Packages'!$A:$H,4,FALSE))</f>
        <v>Std Suite Prem</v>
      </c>
      <c r="G1979" s="54">
        <f>IF(ISBLANK($D1979),0,E1979*VLOOKUP($D1979,'Boarding Packages'!$A:$H,8,FALSE))</f>
        <v>51</v>
      </c>
      <c r="H1979" s="15">
        <v>0</v>
      </c>
      <c r="I1979" s="15">
        <f>IF(ISBLANK(B1979),"",SUM(G1979:H1979))</f>
        <v>51</v>
      </c>
      <c r="J1979" s="12">
        <f>IF(ISBLANK(B1979),"",E1979*(IF(LEFT(RIGHT(F1979,2),1)="2",2,IF(LEFT(RIGHT(F1979,2),1)="3",3,IF(LEFT(RIGHT(F1979,2),1)="4",4,1)))))</f>
        <v>1</v>
      </c>
      <c r="K1979" s="50">
        <f t="shared" si="124"/>
        <v>8</v>
      </c>
    </row>
    <row r="1980" spans="1:11" x14ac:dyDescent="0.3">
      <c r="A1980" s="10">
        <v>43703</v>
      </c>
      <c r="B1980" s="11" t="s">
        <v>2277</v>
      </c>
      <c r="C1980" s="11" t="s">
        <v>1054</v>
      </c>
      <c r="E1980" s="12">
        <v>1</v>
      </c>
      <c r="F1980" s="11" t="s">
        <v>388</v>
      </c>
      <c r="G1980" s="15">
        <v>33</v>
      </c>
      <c r="H1980" s="15">
        <v>40</v>
      </c>
      <c r="I1980" s="15">
        <f t="shared" si="127"/>
        <v>73</v>
      </c>
      <c r="J1980" s="12">
        <f t="shared" si="128"/>
        <v>1</v>
      </c>
      <c r="K1980" s="50">
        <f t="shared" si="124"/>
        <v>8</v>
      </c>
    </row>
    <row r="1981" spans="1:11" x14ac:dyDescent="0.3">
      <c r="A1981" s="10">
        <v>43703</v>
      </c>
      <c r="B1981" s="11" t="s">
        <v>2036</v>
      </c>
      <c r="C1981" s="11" t="s">
        <v>2037</v>
      </c>
      <c r="E1981" s="12">
        <v>1</v>
      </c>
      <c r="F1981" s="11" t="s">
        <v>393</v>
      </c>
      <c r="G1981" s="15">
        <v>42</v>
      </c>
      <c r="H1981" s="15">
        <v>40</v>
      </c>
      <c r="I1981" s="15">
        <f t="shared" si="127"/>
        <v>82</v>
      </c>
      <c r="J1981" s="12">
        <f t="shared" si="128"/>
        <v>1</v>
      </c>
      <c r="K1981" s="50">
        <f t="shared" si="124"/>
        <v>8</v>
      </c>
    </row>
    <row r="1982" spans="1:11" x14ac:dyDescent="0.3">
      <c r="A1982" s="55">
        <v>43703</v>
      </c>
      <c r="B1982" s="56" t="s">
        <v>1903</v>
      </c>
      <c r="C1982" s="56" t="s">
        <v>1904</v>
      </c>
      <c r="D1982" s="56"/>
      <c r="E1982" s="57">
        <v>4</v>
      </c>
      <c r="F1982" s="56" t="s">
        <v>393</v>
      </c>
      <c r="G1982" s="59">
        <v>168</v>
      </c>
      <c r="H1982" s="59">
        <v>100</v>
      </c>
      <c r="I1982" s="59">
        <f t="shared" si="127"/>
        <v>268</v>
      </c>
      <c r="J1982" s="57">
        <f t="shared" si="128"/>
        <v>4</v>
      </c>
      <c r="K1982" s="50">
        <f t="shared" si="124"/>
        <v>8</v>
      </c>
    </row>
    <row r="1983" spans="1:11" x14ac:dyDescent="0.3">
      <c r="A1983" s="10">
        <v>43704</v>
      </c>
      <c r="B1983" s="11" t="s">
        <v>270</v>
      </c>
      <c r="C1983" s="11" t="s">
        <v>455</v>
      </c>
      <c r="D1983" s="11">
        <v>80957</v>
      </c>
      <c r="E1983" s="12">
        <v>4</v>
      </c>
      <c r="F1983" s="53" t="str">
        <f>IF(ISBLANK($D1983),"",VLOOKUP($D1983,'Boarding Packages'!$A:$H,4,FALSE))</f>
        <v>Std Suite Prem</v>
      </c>
      <c r="G1983" s="54">
        <f>IF(ISBLANK($D1983),0,E1983*VLOOKUP($D1983,'Boarding Packages'!$A:$H,8,FALSE))</f>
        <v>204</v>
      </c>
      <c r="H1983" s="15">
        <v>0</v>
      </c>
      <c r="I1983" s="15">
        <f>IF(ISBLANK(B1983),"",SUM(G1983:H1983))</f>
        <v>204</v>
      </c>
      <c r="J1983" s="12">
        <f t="shared" si="128"/>
        <v>4</v>
      </c>
      <c r="K1983" s="50">
        <f t="shared" si="124"/>
        <v>8</v>
      </c>
    </row>
    <row r="1984" spans="1:11" x14ac:dyDescent="0.3">
      <c r="A1984" s="55">
        <v>43704</v>
      </c>
      <c r="B1984" s="56" t="s">
        <v>270</v>
      </c>
      <c r="C1984" s="56" t="s">
        <v>455</v>
      </c>
      <c r="D1984" s="56">
        <v>75755</v>
      </c>
      <c r="E1984" s="57">
        <v>3</v>
      </c>
      <c r="F1984" s="61" t="str">
        <f>IF(ISBLANK($D1984),"",VLOOKUP($D1984,'Boarding Packages'!$A:$H,4,FALSE))</f>
        <v>Std Suite Prem</v>
      </c>
      <c r="G1984" s="62">
        <f>IF(ISBLANK($D1984),0,E1984*VLOOKUP($D1984,'Boarding Packages'!$A:$H,8,FALSE))</f>
        <v>153</v>
      </c>
      <c r="H1984" s="59">
        <v>0</v>
      </c>
      <c r="I1984" s="59">
        <f>IF(ISBLANK(B1984),"",SUM(G1984:H1984))</f>
        <v>153</v>
      </c>
      <c r="J1984" s="57">
        <f>IF(ISBLANK(B1984),"",E1984*(IF(LEFT(RIGHT(F1984,2),1)="2",2,IF(LEFT(RIGHT(F1984,2),1)="3",3,IF(LEFT(RIGHT(F1984,2),1)="4",4,1)))))</f>
        <v>3</v>
      </c>
      <c r="K1984" s="50">
        <f t="shared" si="124"/>
        <v>8</v>
      </c>
    </row>
    <row r="1985" spans="1:11" x14ac:dyDescent="0.3">
      <c r="A1985" s="10">
        <v>43705</v>
      </c>
      <c r="B1985" s="11" t="s">
        <v>451</v>
      </c>
      <c r="C1985" s="11" t="s">
        <v>2117</v>
      </c>
      <c r="D1985" s="11">
        <v>80431</v>
      </c>
      <c r="E1985" s="12">
        <v>1</v>
      </c>
      <c r="F1985" s="53" t="str">
        <f>IF(ISBLANK($D1985),"",VLOOKUP($D1985,'Boarding Packages'!$A:$H,4,FALSE))</f>
        <v>Std Suite Prem (2)</v>
      </c>
      <c r="G1985" s="54">
        <f>IF(ISBLANK($D1985),0,E1985*VLOOKUP($D1985,'Boarding Packages'!$A:$H,8,FALSE))</f>
        <v>100</v>
      </c>
      <c r="H1985" s="15">
        <v>0</v>
      </c>
      <c r="I1985" s="15">
        <f>IF(ISBLANK(B1985),"",SUM(G1985:H1985))</f>
        <v>100</v>
      </c>
      <c r="J1985" s="12">
        <f>IF(ISBLANK(B1985),"",E1985*(IF(LEFT(RIGHT(F1985,2),1)="2",2,IF(LEFT(RIGHT(F1985,2),1)="3",3,IF(LEFT(RIGHT(F1985,2),1)="4",4,1)))))</f>
        <v>2</v>
      </c>
      <c r="K1985" s="50">
        <f t="shared" si="124"/>
        <v>8</v>
      </c>
    </row>
    <row r="1986" spans="1:11" x14ac:dyDescent="0.3">
      <c r="A1986" s="10">
        <v>43705</v>
      </c>
      <c r="B1986" s="11" t="s">
        <v>1319</v>
      </c>
      <c r="C1986" s="11" t="s">
        <v>583</v>
      </c>
      <c r="E1986" s="12">
        <v>3</v>
      </c>
      <c r="F1986" s="11" t="s">
        <v>388</v>
      </c>
      <c r="G1986" s="15">
        <v>99</v>
      </c>
      <c r="H1986" s="15">
        <v>60</v>
      </c>
      <c r="I1986" s="15">
        <f t="shared" si="127"/>
        <v>159</v>
      </c>
      <c r="J1986" s="12">
        <f t="shared" si="128"/>
        <v>3</v>
      </c>
      <c r="K1986" s="50">
        <f t="shared" si="124"/>
        <v>8</v>
      </c>
    </row>
    <row r="1987" spans="1:11" x14ac:dyDescent="0.3">
      <c r="A1987" s="10">
        <v>43705</v>
      </c>
      <c r="B1987" s="11" t="s">
        <v>294</v>
      </c>
      <c r="C1987" s="11" t="s">
        <v>538</v>
      </c>
      <c r="D1987" s="11">
        <v>47698</v>
      </c>
      <c r="E1987" s="12">
        <v>5</v>
      </c>
      <c r="F1987" s="53" t="str">
        <f>IF(ISBLANK($D1987),"",VLOOKUP($D1987,'Boarding Packages'!$A:$H,4,FALSE))</f>
        <v>Std Suite Prem</v>
      </c>
      <c r="G1987" s="54">
        <f>IF(ISBLANK($D1987),0,E1987*VLOOKUP($D1987,'Boarding Packages'!$A:$H,8,FALSE))</f>
        <v>250</v>
      </c>
      <c r="H1987" s="15">
        <v>40</v>
      </c>
      <c r="I1987" s="15">
        <f>IF(ISBLANK(B1987),"",SUM(G1987:H1987))</f>
        <v>290</v>
      </c>
      <c r="J1987" s="12">
        <f t="shared" si="128"/>
        <v>5</v>
      </c>
      <c r="K1987" s="50">
        <f t="shared" ref="K1987:K2050" si="129">IF(A1987= "",0,MONTH(A1987))</f>
        <v>8</v>
      </c>
    </row>
    <row r="1988" spans="1:11" x14ac:dyDescent="0.3">
      <c r="A1988" s="10">
        <v>43705</v>
      </c>
      <c r="B1988" s="11" t="s">
        <v>294</v>
      </c>
      <c r="C1988" s="11" t="s">
        <v>538</v>
      </c>
      <c r="D1988" s="11">
        <v>70218</v>
      </c>
      <c r="E1988" s="12">
        <v>4</v>
      </c>
      <c r="F1988" s="53" t="str">
        <f>IF(ISBLANK($D1988),"",VLOOKUP($D1988,'Boarding Packages'!$A:$H,4,FALSE))</f>
        <v>Std Suite Prem</v>
      </c>
      <c r="G1988" s="54">
        <f>IF(ISBLANK($D1988),0,E1988*VLOOKUP($D1988,'Boarding Packages'!$A:$H,8,FALSE))</f>
        <v>0</v>
      </c>
      <c r="H1988" s="15">
        <v>0</v>
      </c>
      <c r="I1988" s="15">
        <f>IF(ISBLANK(B1988),"",SUM(G1988:H1988))</f>
        <v>0</v>
      </c>
      <c r="J1988" s="12">
        <f t="shared" si="128"/>
        <v>4</v>
      </c>
      <c r="K1988" s="50">
        <f t="shared" si="129"/>
        <v>8</v>
      </c>
    </row>
    <row r="1989" spans="1:11" x14ac:dyDescent="0.3">
      <c r="A1989" s="10">
        <v>43705</v>
      </c>
      <c r="B1989" s="11" t="s">
        <v>294</v>
      </c>
      <c r="C1989" s="11" t="s">
        <v>538</v>
      </c>
      <c r="D1989" s="11">
        <v>82352</v>
      </c>
      <c r="E1989" s="12">
        <v>14</v>
      </c>
      <c r="F1989" s="53" t="str">
        <f>IF(ISBLANK($D1989),"",VLOOKUP($D1989,'Boarding Packages'!$A:$H,4,FALSE))</f>
        <v>Std Suite Prem</v>
      </c>
      <c r="G1989" s="54">
        <f>IF(ISBLANK($D1989),0,E1989*VLOOKUP($D1989,'Boarding Packages'!$A:$H,8,FALSE))</f>
        <v>714</v>
      </c>
      <c r="H1989" s="15">
        <v>-148.71</v>
      </c>
      <c r="I1989" s="15">
        <f>IF(ISBLANK(B1989),"",SUM(G1989:H1989))</f>
        <v>565.29</v>
      </c>
      <c r="J1989" s="12">
        <f t="shared" si="128"/>
        <v>14</v>
      </c>
      <c r="K1989" s="50">
        <f t="shared" si="129"/>
        <v>8</v>
      </c>
    </row>
    <row r="1990" spans="1:11" x14ac:dyDescent="0.3">
      <c r="A1990" s="10">
        <v>43705</v>
      </c>
      <c r="B1990" s="11" t="s">
        <v>1537</v>
      </c>
      <c r="C1990" s="11" t="s">
        <v>512</v>
      </c>
      <c r="E1990" s="12">
        <v>2</v>
      </c>
      <c r="F1990" s="11" t="s">
        <v>388</v>
      </c>
      <c r="G1990" s="15">
        <v>66</v>
      </c>
      <c r="H1990" s="15">
        <v>60</v>
      </c>
      <c r="I1990" s="15">
        <f t="shared" si="127"/>
        <v>126</v>
      </c>
      <c r="J1990" s="12">
        <f t="shared" si="128"/>
        <v>2</v>
      </c>
      <c r="K1990" s="50">
        <f t="shared" si="129"/>
        <v>8</v>
      </c>
    </row>
    <row r="1991" spans="1:11" x14ac:dyDescent="0.3">
      <c r="A1991" s="10">
        <v>43705</v>
      </c>
      <c r="B1991" s="11" t="s">
        <v>688</v>
      </c>
      <c r="C1991" s="11" t="s">
        <v>689</v>
      </c>
      <c r="E1991" s="12">
        <v>3</v>
      </c>
      <c r="F1991" s="11" t="s">
        <v>393</v>
      </c>
      <c r="G1991" s="15">
        <v>126</v>
      </c>
      <c r="H1991" s="15">
        <v>92</v>
      </c>
      <c r="I1991" s="15">
        <f t="shared" si="127"/>
        <v>218</v>
      </c>
      <c r="J1991" s="12">
        <f t="shared" si="128"/>
        <v>3</v>
      </c>
      <c r="K1991" s="50">
        <f t="shared" si="129"/>
        <v>8</v>
      </c>
    </row>
    <row r="1992" spans="1:11" x14ac:dyDescent="0.3">
      <c r="A1992" s="10">
        <v>43705</v>
      </c>
      <c r="B1992" s="11" t="s">
        <v>408</v>
      </c>
      <c r="C1992" s="11" t="s">
        <v>409</v>
      </c>
      <c r="E1992" s="12">
        <v>4</v>
      </c>
      <c r="F1992" s="11" t="s">
        <v>410</v>
      </c>
      <c r="G1992" s="15">
        <v>252</v>
      </c>
      <c r="H1992" s="15">
        <v>200</v>
      </c>
      <c r="I1992" s="15">
        <f t="shared" si="127"/>
        <v>452</v>
      </c>
      <c r="J1992" s="12">
        <f t="shared" si="128"/>
        <v>8</v>
      </c>
      <c r="K1992" s="50">
        <f t="shared" si="129"/>
        <v>8</v>
      </c>
    </row>
    <row r="1993" spans="1:11" x14ac:dyDescent="0.3">
      <c r="A1993" s="55">
        <v>43705</v>
      </c>
      <c r="B1993" s="56" t="s">
        <v>153</v>
      </c>
      <c r="C1993" s="56" t="s">
        <v>1315</v>
      </c>
      <c r="D1993" s="56">
        <v>75818</v>
      </c>
      <c r="E1993" s="57">
        <v>1</v>
      </c>
      <c r="F1993" s="61" t="str">
        <f>IF(ISBLANK($D1993),"",VLOOKUP($D1993,'Boarding Packages'!$A:$H,4,FALSE))</f>
        <v>Std Suite Prem</v>
      </c>
      <c r="G1993" s="62">
        <f>IF(ISBLANK($D1993),0,E1993*VLOOKUP($D1993,'Boarding Packages'!$A:$H,8,FALSE))</f>
        <v>53</v>
      </c>
      <c r="H1993" s="59">
        <v>0</v>
      </c>
      <c r="I1993" s="59">
        <f>IF(ISBLANK(B1993),"",SUM(G1993:H1993))</f>
        <v>53</v>
      </c>
      <c r="J1993" s="57">
        <f>IF(ISBLANK(B1993),"",E1993*(IF(LEFT(RIGHT(F1993,2),1)="2",2,IF(LEFT(RIGHT(F1993,2),1)="3",3,IF(LEFT(RIGHT(F1993,2),1)="4",4,1)))))</f>
        <v>1</v>
      </c>
      <c r="K1993" s="50">
        <f t="shared" si="129"/>
        <v>8</v>
      </c>
    </row>
    <row r="1994" spans="1:11" x14ac:dyDescent="0.3">
      <c r="A1994" s="10">
        <v>43706</v>
      </c>
      <c r="B1994" s="11" t="s">
        <v>541</v>
      </c>
      <c r="C1994" s="11" t="s">
        <v>542</v>
      </c>
      <c r="E1994" s="12">
        <v>8</v>
      </c>
      <c r="F1994" s="11" t="s">
        <v>388</v>
      </c>
      <c r="G1994" s="15">
        <v>264</v>
      </c>
      <c r="I1994" s="15">
        <f t="shared" si="127"/>
        <v>264</v>
      </c>
      <c r="J1994" s="12">
        <f t="shared" si="128"/>
        <v>8</v>
      </c>
      <c r="K1994" s="50">
        <f t="shared" si="129"/>
        <v>8</v>
      </c>
    </row>
    <row r="1995" spans="1:11" x14ac:dyDescent="0.3">
      <c r="A1995" s="10">
        <v>43706</v>
      </c>
      <c r="B1995" s="11" t="s">
        <v>322</v>
      </c>
      <c r="C1995" s="11" t="s">
        <v>570</v>
      </c>
      <c r="D1995" s="11">
        <v>78775</v>
      </c>
      <c r="E1995" s="12">
        <v>6</v>
      </c>
      <c r="F1995" s="53" t="str">
        <f>IF(ISBLANK($D1995),"",VLOOKUP($D1995,'Boarding Packages'!$A:$H,4,FALSE))</f>
        <v>Std Suite Prem</v>
      </c>
      <c r="G1995" s="54">
        <f>IF(ISBLANK($D1995),0,E1995*VLOOKUP($D1995,'Boarding Packages'!$A:$H,8,FALSE))</f>
        <v>318</v>
      </c>
      <c r="H1995" s="15">
        <v>0</v>
      </c>
      <c r="I1995" s="15">
        <f>IF(ISBLANK(B1995),"",SUM(G1995:H1995))</f>
        <v>318</v>
      </c>
      <c r="J1995" s="12">
        <f>IF(ISBLANK(B1995),"",E1995*(IF(LEFT(RIGHT(F1995,2),1)="2",2,IF(LEFT(RIGHT(F1995,2),1)="3",3,IF(LEFT(RIGHT(F1995,2),1)="4",4,1)))))</f>
        <v>6</v>
      </c>
      <c r="K1995" s="50">
        <f t="shared" si="129"/>
        <v>8</v>
      </c>
    </row>
    <row r="1996" spans="1:11" x14ac:dyDescent="0.3">
      <c r="A1996" s="10">
        <v>43706</v>
      </c>
      <c r="B1996" s="11" t="s">
        <v>322</v>
      </c>
      <c r="C1996" s="11" t="s">
        <v>570</v>
      </c>
      <c r="D1996" s="11">
        <v>83422</v>
      </c>
      <c r="E1996" s="12">
        <v>1</v>
      </c>
      <c r="F1996" s="53" t="str">
        <f>IF(ISBLANK($D1996),"",VLOOKUP($D1996,'Boarding Packages'!$A:$H,4,FALSE))</f>
        <v>Std Suite Prem</v>
      </c>
      <c r="G1996" s="54">
        <f>IF(ISBLANK($D1996),0,E1996*VLOOKUP($D1996,'Boarding Packages'!$A:$H,8,FALSE))</f>
        <v>53</v>
      </c>
      <c r="H1996" s="15">
        <v>81</v>
      </c>
      <c r="I1996" s="15">
        <f>IF(ISBLANK(B1996),"",SUM(G1996:H1996))</f>
        <v>134</v>
      </c>
      <c r="J1996" s="12">
        <f>IF(ISBLANK(B1996),"",E1996*(IF(LEFT(RIGHT(F1996,2),1)="2",2,IF(LEFT(RIGHT(F1996,2),1)="3",3,IF(LEFT(RIGHT(F1996,2),1)="4",4,1)))))</f>
        <v>1</v>
      </c>
      <c r="K1996" s="50">
        <f t="shared" si="129"/>
        <v>8</v>
      </c>
    </row>
    <row r="1997" spans="1:11" x14ac:dyDescent="0.3">
      <c r="A1997" s="10">
        <v>43706</v>
      </c>
      <c r="B1997" s="11" t="s">
        <v>1286</v>
      </c>
      <c r="C1997" s="11" t="s">
        <v>627</v>
      </c>
      <c r="E1997" s="12">
        <v>7</v>
      </c>
      <c r="F1997" s="11" t="s">
        <v>388</v>
      </c>
      <c r="G1997" s="15">
        <v>231</v>
      </c>
      <c r="H1997" s="15">
        <v>160</v>
      </c>
      <c r="I1997" s="15">
        <f t="shared" si="127"/>
        <v>391</v>
      </c>
      <c r="J1997" s="12">
        <f t="shared" si="128"/>
        <v>7</v>
      </c>
      <c r="K1997" s="50">
        <f t="shared" si="129"/>
        <v>8</v>
      </c>
    </row>
    <row r="1998" spans="1:11" x14ac:dyDescent="0.3">
      <c r="A1998" s="10">
        <v>43706</v>
      </c>
      <c r="B1998" s="11" t="s">
        <v>2286</v>
      </c>
      <c r="C1998" s="11" t="s">
        <v>868</v>
      </c>
      <c r="E1998" s="12">
        <v>3</v>
      </c>
      <c r="F1998" s="11" t="s">
        <v>393</v>
      </c>
      <c r="G1998" s="15">
        <v>126</v>
      </c>
      <c r="H1998" s="15">
        <v>40</v>
      </c>
      <c r="I1998" s="15">
        <f t="shared" si="127"/>
        <v>166</v>
      </c>
      <c r="J1998" s="12">
        <f t="shared" si="128"/>
        <v>3</v>
      </c>
      <c r="K1998" s="50">
        <f t="shared" si="129"/>
        <v>8</v>
      </c>
    </row>
    <row r="1999" spans="1:11" x14ac:dyDescent="0.3">
      <c r="A1999" s="10">
        <v>43706</v>
      </c>
      <c r="B1999" s="11" t="s">
        <v>179</v>
      </c>
      <c r="C1999" s="11" t="s">
        <v>706</v>
      </c>
      <c r="D1999" s="11">
        <v>76324</v>
      </c>
      <c r="E1999" s="12">
        <v>2</v>
      </c>
      <c r="F1999" s="53" t="str">
        <f>IF(ISBLANK($D1999),"",VLOOKUP($D1999,'Boarding Packages'!$A:$H,4,FALSE))</f>
        <v>Std Suite Prem</v>
      </c>
      <c r="G1999" s="54">
        <f>IF(ISBLANK($D1999),0,E1999*VLOOKUP($D1999,'Boarding Packages'!$A:$H,8,FALSE))</f>
        <v>106</v>
      </c>
      <c r="H1999" s="15">
        <v>0</v>
      </c>
      <c r="I1999" s="15">
        <f>IF(ISBLANK(B1999),"",SUM(G1999:H1999))</f>
        <v>106</v>
      </c>
      <c r="J1999" s="12">
        <f t="shared" si="128"/>
        <v>2</v>
      </c>
      <c r="K1999" s="50">
        <f t="shared" si="129"/>
        <v>8</v>
      </c>
    </row>
    <row r="2000" spans="1:11" x14ac:dyDescent="0.3">
      <c r="A2000" s="10">
        <v>43706</v>
      </c>
      <c r="B2000" s="11" t="s">
        <v>179</v>
      </c>
      <c r="C2000" s="11" t="s">
        <v>706</v>
      </c>
      <c r="D2000" s="11">
        <v>83588</v>
      </c>
      <c r="E2000" s="12">
        <v>2</v>
      </c>
      <c r="F2000" s="53" t="str">
        <f>IF(ISBLANK($D2000),"",VLOOKUP($D2000,'Boarding Packages'!$A:$H,4,FALSE))</f>
        <v>Std Suite Prem</v>
      </c>
      <c r="G2000" s="54">
        <f>IF(ISBLANK($D2000),0,E2000*VLOOKUP($D2000,'Boarding Packages'!$A:$H,8,FALSE))</f>
        <v>106</v>
      </c>
      <c r="H2000" s="15">
        <v>0</v>
      </c>
      <c r="I2000" s="15">
        <f>IF(ISBLANK(B2000),"",SUM(G2000:H2000))</f>
        <v>106</v>
      </c>
      <c r="J2000" s="12">
        <f>IF(ISBLANK(B2000),"",E2000*(IF(LEFT(RIGHT(F2000,2),1)="2",2,IF(LEFT(RIGHT(F2000,2),1)="3",3,IF(LEFT(RIGHT(F2000,2),1)="4",4,1)))))</f>
        <v>2</v>
      </c>
      <c r="K2000" s="50">
        <f t="shared" si="129"/>
        <v>8</v>
      </c>
    </row>
    <row r="2001" spans="1:11" x14ac:dyDescent="0.3">
      <c r="A2001" s="55">
        <v>43706</v>
      </c>
      <c r="B2001" s="56" t="s">
        <v>2288</v>
      </c>
      <c r="C2001" s="56" t="s">
        <v>2289</v>
      </c>
      <c r="D2001" s="56"/>
      <c r="E2001" s="57">
        <v>3</v>
      </c>
      <c r="F2001" s="56" t="s">
        <v>388</v>
      </c>
      <c r="G2001" s="59">
        <v>99</v>
      </c>
      <c r="H2001" s="59">
        <v>66</v>
      </c>
      <c r="I2001" s="59">
        <f t="shared" si="127"/>
        <v>165</v>
      </c>
      <c r="J2001" s="57">
        <f t="shared" si="128"/>
        <v>3</v>
      </c>
      <c r="K2001" s="50">
        <f t="shared" si="129"/>
        <v>8</v>
      </c>
    </row>
    <row r="2002" spans="1:11" x14ac:dyDescent="0.3">
      <c r="A2002" s="10">
        <v>43707</v>
      </c>
      <c r="B2002" s="11" t="s">
        <v>2291</v>
      </c>
      <c r="C2002" s="11" t="s">
        <v>509</v>
      </c>
      <c r="E2002" s="12">
        <v>1</v>
      </c>
      <c r="F2002" s="11" t="s">
        <v>388</v>
      </c>
      <c r="G2002" s="15">
        <v>33</v>
      </c>
      <c r="H2002" s="15">
        <v>20</v>
      </c>
      <c r="I2002" s="15">
        <f t="shared" si="127"/>
        <v>53</v>
      </c>
      <c r="J2002" s="12">
        <f t="shared" si="128"/>
        <v>1</v>
      </c>
      <c r="K2002" s="50">
        <f t="shared" si="129"/>
        <v>8</v>
      </c>
    </row>
    <row r="2003" spans="1:11" x14ac:dyDescent="0.3">
      <c r="A2003" s="10">
        <v>43707</v>
      </c>
      <c r="B2003" s="11" t="s">
        <v>138</v>
      </c>
      <c r="C2003" s="11" t="s">
        <v>573</v>
      </c>
      <c r="E2003" s="12">
        <v>1</v>
      </c>
      <c r="F2003" s="11" t="s">
        <v>388</v>
      </c>
      <c r="G2003" s="15">
        <v>33</v>
      </c>
      <c r="H2003" s="15">
        <v>20</v>
      </c>
      <c r="I2003" s="15">
        <f t="shared" si="127"/>
        <v>53</v>
      </c>
      <c r="J2003" s="12">
        <f t="shared" si="128"/>
        <v>1</v>
      </c>
      <c r="K2003" s="50">
        <f t="shared" si="129"/>
        <v>8</v>
      </c>
    </row>
    <row r="2004" spans="1:11" x14ac:dyDescent="0.3">
      <c r="A2004" s="10">
        <v>43707</v>
      </c>
      <c r="B2004" s="11" t="s">
        <v>565</v>
      </c>
      <c r="C2004" s="11" t="s">
        <v>566</v>
      </c>
      <c r="E2004" s="12">
        <v>1</v>
      </c>
      <c r="F2004" s="11" t="s">
        <v>388</v>
      </c>
      <c r="G2004" s="15">
        <v>33</v>
      </c>
      <c r="H2004" s="15">
        <v>20</v>
      </c>
      <c r="I2004" s="15">
        <f t="shared" si="127"/>
        <v>53</v>
      </c>
      <c r="J2004" s="12">
        <f t="shared" si="128"/>
        <v>1</v>
      </c>
      <c r="K2004" s="50">
        <f t="shared" si="129"/>
        <v>8</v>
      </c>
    </row>
    <row r="2005" spans="1:11" x14ac:dyDescent="0.3">
      <c r="A2005" s="10">
        <v>43707</v>
      </c>
      <c r="B2005" s="11" t="s">
        <v>365</v>
      </c>
      <c r="C2005" s="11" t="s">
        <v>587</v>
      </c>
      <c r="D2005" s="11">
        <v>82920</v>
      </c>
      <c r="E2005" s="12">
        <v>7</v>
      </c>
      <c r="F2005" s="53" t="str">
        <f>IF(ISBLANK($D2005),"",VLOOKUP($D2005,'Boarding Packages'!$A:$H,4,FALSE))</f>
        <v>Std Suite Prem</v>
      </c>
      <c r="G2005" s="54">
        <f>IF(ISBLANK($D2005),0,E2005*VLOOKUP($D2005,'Boarding Packages'!$A:$H,8,FALSE))</f>
        <v>371</v>
      </c>
      <c r="H2005" s="15">
        <v>0</v>
      </c>
      <c r="I2005" s="15">
        <f>IF(ISBLANK(B2005),"",SUM(G2005:H2005))</f>
        <v>371</v>
      </c>
      <c r="J2005" s="12">
        <f>IF(ISBLANK(B2005),"",E2005*(IF(LEFT(RIGHT(F2005,2),1)="2",2,IF(LEFT(RIGHT(F2005,2),1)="3",3,IF(LEFT(RIGHT(F2005,2),1)="4",4,1)))))</f>
        <v>7</v>
      </c>
      <c r="K2005" s="50">
        <f t="shared" si="129"/>
        <v>8</v>
      </c>
    </row>
    <row r="2006" spans="1:11" x14ac:dyDescent="0.3">
      <c r="A2006" s="10">
        <v>43707</v>
      </c>
      <c r="B2006" s="11" t="s">
        <v>365</v>
      </c>
      <c r="C2006" s="11" t="s">
        <v>587</v>
      </c>
      <c r="D2006" s="11">
        <v>82921</v>
      </c>
      <c r="E2006" s="12">
        <v>10</v>
      </c>
      <c r="F2006" s="53" t="str">
        <f>IF(ISBLANK($D2006),"",VLOOKUP($D2006,'Boarding Packages'!$A:$H,4,FALSE))</f>
        <v>Std Suite Prem</v>
      </c>
      <c r="G2006" s="54">
        <f>IF(ISBLANK($D2006),0,E2006*VLOOKUP($D2006,'Boarding Packages'!$A:$H,8,FALSE))</f>
        <v>510</v>
      </c>
      <c r="H2006" s="15">
        <v>0</v>
      </c>
      <c r="I2006" s="15">
        <f>IF(ISBLANK(B2006),"",SUM(G2006:H2006))</f>
        <v>510</v>
      </c>
      <c r="J2006" s="12">
        <f>IF(ISBLANK(B2006),"",E2006*(IF(LEFT(RIGHT(F2006,2),1)="2",2,IF(LEFT(RIGHT(F2006,2),1)="3",3,IF(LEFT(RIGHT(F2006,2),1)="4",4,1)))))</f>
        <v>10</v>
      </c>
      <c r="K2006" s="50">
        <f t="shared" si="129"/>
        <v>8</v>
      </c>
    </row>
    <row r="2007" spans="1:11" x14ac:dyDescent="0.3">
      <c r="A2007" s="55">
        <v>43707</v>
      </c>
      <c r="B2007" s="56" t="s">
        <v>803</v>
      </c>
      <c r="C2007" s="56" t="s">
        <v>1380</v>
      </c>
      <c r="D2007" s="56">
        <v>79215</v>
      </c>
      <c r="E2007" s="57">
        <v>1</v>
      </c>
      <c r="F2007" s="61" t="str">
        <f>IF(ISBLANK($D2007),"",VLOOKUP($D2007,'Boarding Packages'!$A:$H,4,FALSE))</f>
        <v>Std Suite Prem</v>
      </c>
      <c r="G2007" s="62">
        <f>IF(ISBLANK($D2007),0,E2007*VLOOKUP($D2007,'Boarding Packages'!$A:$H,8,FALSE))</f>
        <v>51</v>
      </c>
      <c r="H2007" s="59">
        <v>0</v>
      </c>
      <c r="I2007" s="59">
        <f>IF(ISBLANK(B2007),"",SUM(G2007:H2007))</f>
        <v>51</v>
      </c>
      <c r="J2007" s="57">
        <f>IF(ISBLANK(B2007),"",E2007*(IF(LEFT(RIGHT(F2007,2),1)="2",2,IF(LEFT(RIGHT(F2007,2),1)="3",3,IF(LEFT(RIGHT(F2007,2),1)="4",4,1)))))</f>
        <v>1</v>
      </c>
      <c r="K2007" s="50">
        <f t="shared" si="129"/>
        <v>8</v>
      </c>
    </row>
    <row r="2008" spans="1:11" x14ac:dyDescent="0.3">
      <c r="A2008" s="10">
        <v>43708</v>
      </c>
      <c r="B2008" s="11" t="s">
        <v>1860</v>
      </c>
      <c r="C2008" s="11" t="s">
        <v>402</v>
      </c>
      <c r="E2008" s="12">
        <v>1</v>
      </c>
      <c r="F2008" s="11" t="s">
        <v>388</v>
      </c>
      <c r="G2008" s="15">
        <v>33</v>
      </c>
      <c r="H2008" s="15">
        <v>20</v>
      </c>
      <c r="I2008" s="15">
        <f t="shared" si="127"/>
        <v>53</v>
      </c>
      <c r="J2008" s="12">
        <f t="shared" si="128"/>
        <v>1</v>
      </c>
      <c r="K2008" s="50">
        <f t="shared" si="129"/>
        <v>8</v>
      </c>
    </row>
    <row r="2009" spans="1:11" x14ac:dyDescent="0.3">
      <c r="A2009" s="10">
        <v>43708</v>
      </c>
      <c r="B2009" s="11" t="s">
        <v>115</v>
      </c>
      <c r="C2009" s="11" t="s">
        <v>764</v>
      </c>
      <c r="D2009" s="11">
        <v>58386</v>
      </c>
      <c r="E2009" s="12">
        <v>1</v>
      </c>
      <c r="F2009" s="53" t="str">
        <f>IF(ISBLANK($D2009),"",VLOOKUP($D2009,'Boarding Packages'!$A:$H,4,FALSE))</f>
        <v>Std Suite Prem</v>
      </c>
      <c r="G2009" s="54">
        <f>IF(ISBLANK($D2009),0,E2009*VLOOKUP($D2009,'Boarding Packages'!$A:$H,8,FALSE))</f>
        <v>50</v>
      </c>
      <c r="H2009" s="15">
        <v>0</v>
      </c>
      <c r="I2009" s="15">
        <f>IF(ISBLANK(B2009),"",SUM(G2009:H2009))</f>
        <v>50</v>
      </c>
      <c r="J2009" s="12">
        <f t="shared" si="128"/>
        <v>1</v>
      </c>
      <c r="K2009" s="50">
        <f t="shared" si="129"/>
        <v>8</v>
      </c>
    </row>
    <row r="2010" spans="1:11" x14ac:dyDescent="0.3">
      <c r="A2010" s="10">
        <v>43708</v>
      </c>
      <c r="B2010" s="11" t="s">
        <v>115</v>
      </c>
      <c r="C2010" s="11" t="s">
        <v>764</v>
      </c>
      <c r="D2010" s="11">
        <v>68920</v>
      </c>
      <c r="E2010" s="12">
        <v>1</v>
      </c>
      <c r="F2010" s="53" t="str">
        <f>IF(ISBLANK($D2010),"",VLOOKUP($D2010,'Boarding Packages'!$A:$H,4,FALSE))</f>
        <v>Std Suite Prem</v>
      </c>
      <c r="G2010" s="54">
        <f>IF(ISBLANK($D2010),0,E2010*VLOOKUP($D2010,'Boarding Packages'!$A:$H,8,FALSE))</f>
        <v>48</v>
      </c>
      <c r="H2010" s="15">
        <v>0</v>
      </c>
      <c r="I2010" s="15">
        <f t="shared" ref="I2010:I2071" si="130">IF(ISBLANK(B2010),"",SUM(G2010:H2010))</f>
        <v>48</v>
      </c>
      <c r="J2010" s="12">
        <f t="shared" ref="J2010:J2071" si="131">IF(ISBLANK(B2010),"",E2010*(IF(LEFT(RIGHT(F2010,2),1)="2",2,IF(LEFT(RIGHT(F2010,2),1)="3",3,IF(LEFT(RIGHT(F2010,2),1)="4",4,1)))))</f>
        <v>1</v>
      </c>
      <c r="K2010" s="50">
        <f t="shared" si="129"/>
        <v>8</v>
      </c>
    </row>
    <row r="2011" spans="1:11" x14ac:dyDescent="0.3">
      <c r="A2011" s="10">
        <v>43708</v>
      </c>
      <c r="B2011" s="11" t="s">
        <v>1977</v>
      </c>
      <c r="C2011" s="11" t="s">
        <v>1978</v>
      </c>
      <c r="D2011" s="11">
        <v>81449</v>
      </c>
      <c r="E2011" s="12">
        <v>13</v>
      </c>
      <c r="F2011" s="53" t="str">
        <f>IF(ISBLANK($D2011),"",VLOOKUP($D2011,'Boarding Packages'!$A:$H,4,FALSE))</f>
        <v>Std Suite Prem</v>
      </c>
      <c r="G2011" s="54">
        <f>IF(ISBLANK($D2011),0,E2011*VLOOKUP($D2011,'Boarding Packages'!$A:$H,8,FALSE))</f>
        <v>663</v>
      </c>
      <c r="H2011" s="15">
        <v>0</v>
      </c>
      <c r="I2011" s="15">
        <f>IF(ISBLANK(B2011),"",SUM(G2011:H2011))</f>
        <v>663</v>
      </c>
      <c r="J2011" s="12">
        <f>IF(ISBLANK(B2011),"",E2011*(IF(LEFT(RIGHT(F2011,2),1)="2",2,IF(LEFT(RIGHT(F2011,2),1)="3",3,IF(LEFT(RIGHT(F2011,2),1)="4",4,1)))))</f>
        <v>13</v>
      </c>
      <c r="K2011" s="50">
        <f t="shared" si="129"/>
        <v>8</v>
      </c>
    </row>
    <row r="2012" spans="1:11" x14ac:dyDescent="0.3">
      <c r="A2012" s="10">
        <v>43708</v>
      </c>
      <c r="B2012" s="11" t="s">
        <v>411</v>
      </c>
      <c r="C2012" s="11" t="s">
        <v>1690</v>
      </c>
      <c r="E2012" s="12">
        <v>1</v>
      </c>
      <c r="F2012" s="11" t="s">
        <v>388</v>
      </c>
      <c r="G2012" s="15">
        <v>33</v>
      </c>
      <c r="H2012" s="15">
        <v>20</v>
      </c>
      <c r="I2012" s="15">
        <f t="shared" si="130"/>
        <v>53</v>
      </c>
      <c r="J2012" s="12">
        <f t="shared" si="131"/>
        <v>1</v>
      </c>
      <c r="K2012" s="50">
        <f t="shared" si="129"/>
        <v>8</v>
      </c>
    </row>
    <row r="2013" spans="1:11" x14ac:dyDescent="0.3">
      <c r="A2013" s="10">
        <v>43708</v>
      </c>
      <c r="B2013" s="11" t="s">
        <v>1228</v>
      </c>
      <c r="C2013" s="11" t="s">
        <v>2299</v>
      </c>
      <c r="E2013" s="12">
        <v>1</v>
      </c>
      <c r="F2013" s="11" t="s">
        <v>407</v>
      </c>
      <c r="G2013" s="15">
        <v>72</v>
      </c>
      <c r="H2013" s="15">
        <v>80</v>
      </c>
      <c r="I2013" s="15">
        <f t="shared" si="130"/>
        <v>152</v>
      </c>
      <c r="J2013" s="12">
        <f t="shared" si="131"/>
        <v>2</v>
      </c>
      <c r="K2013" s="50">
        <f t="shared" si="129"/>
        <v>8</v>
      </c>
    </row>
    <row r="2014" spans="1:11" x14ac:dyDescent="0.3">
      <c r="A2014" s="10">
        <v>43708</v>
      </c>
      <c r="B2014" s="11" t="s">
        <v>2300</v>
      </c>
      <c r="C2014" s="11" t="s">
        <v>810</v>
      </c>
      <c r="E2014" s="12">
        <v>3</v>
      </c>
      <c r="F2014" s="11" t="s">
        <v>388</v>
      </c>
      <c r="G2014" s="15">
        <v>99</v>
      </c>
      <c r="H2014" s="15">
        <v>60</v>
      </c>
      <c r="I2014" s="15">
        <f t="shared" si="130"/>
        <v>159</v>
      </c>
      <c r="J2014" s="12">
        <f t="shared" si="131"/>
        <v>3</v>
      </c>
      <c r="K2014" s="50">
        <f t="shared" si="129"/>
        <v>8</v>
      </c>
    </row>
    <row r="2015" spans="1:11" x14ac:dyDescent="0.3">
      <c r="A2015" s="10">
        <v>43708</v>
      </c>
      <c r="B2015" s="11" t="s">
        <v>2119</v>
      </c>
      <c r="C2015" s="11" t="s">
        <v>2120</v>
      </c>
      <c r="E2015" s="12">
        <v>4</v>
      </c>
      <c r="F2015" s="11" t="s">
        <v>388</v>
      </c>
      <c r="G2015" s="15">
        <v>132</v>
      </c>
      <c r="H2015" s="15">
        <v>80</v>
      </c>
      <c r="I2015" s="15">
        <f t="shared" si="130"/>
        <v>212</v>
      </c>
      <c r="J2015" s="12">
        <f t="shared" si="131"/>
        <v>4</v>
      </c>
      <c r="K2015" s="50">
        <f t="shared" si="129"/>
        <v>8</v>
      </c>
    </row>
    <row r="2016" spans="1:11" x14ac:dyDescent="0.3">
      <c r="A2016" s="10">
        <v>43708</v>
      </c>
      <c r="B2016" s="11" t="s">
        <v>2302</v>
      </c>
      <c r="C2016" s="11" t="s">
        <v>1728</v>
      </c>
      <c r="E2016" s="12">
        <v>1</v>
      </c>
      <c r="F2016" s="11" t="s">
        <v>388</v>
      </c>
      <c r="G2016" s="15">
        <v>33</v>
      </c>
      <c r="H2016" s="15">
        <v>40</v>
      </c>
      <c r="I2016" s="15">
        <f t="shared" si="130"/>
        <v>73</v>
      </c>
      <c r="J2016" s="12">
        <f t="shared" si="131"/>
        <v>1</v>
      </c>
      <c r="K2016" s="50">
        <f t="shared" si="129"/>
        <v>8</v>
      </c>
    </row>
    <row r="2017" spans="1:11" x14ac:dyDescent="0.3">
      <c r="A2017" s="55">
        <v>43708</v>
      </c>
      <c r="B2017" s="56" t="s">
        <v>722</v>
      </c>
      <c r="C2017" s="56" t="s">
        <v>548</v>
      </c>
      <c r="D2017" s="56"/>
      <c r="E2017" s="57">
        <v>1</v>
      </c>
      <c r="F2017" s="56" t="s">
        <v>388</v>
      </c>
      <c r="G2017" s="59">
        <v>33</v>
      </c>
      <c r="H2017" s="59">
        <v>40</v>
      </c>
      <c r="I2017" s="59">
        <f t="shared" si="130"/>
        <v>73</v>
      </c>
      <c r="J2017" s="57">
        <f t="shared" si="131"/>
        <v>1</v>
      </c>
      <c r="K2017" s="50">
        <f t="shared" si="129"/>
        <v>8</v>
      </c>
    </row>
    <row r="2018" spans="1:11" x14ac:dyDescent="0.3">
      <c r="A2018" s="10">
        <v>43709</v>
      </c>
      <c r="B2018" s="11" t="s">
        <v>1063</v>
      </c>
      <c r="C2018" s="11" t="s">
        <v>801</v>
      </c>
      <c r="E2018" s="12">
        <v>1</v>
      </c>
      <c r="F2018" s="11" t="s">
        <v>388</v>
      </c>
      <c r="G2018" s="15">
        <v>33</v>
      </c>
      <c r="H2018" s="15">
        <v>20</v>
      </c>
      <c r="I2018" s="15">
        <f t="shared" si="130"/>
        <v>53</v>
      </c>
      <c r="J2018" s="12">
        <f t="shared" si="131"/>
        <v>1</v>
      </c>
      <c r="K2018" s="50">
        <f t="shared" si="129"/>
        <v>9</v>
      </c>
    </row>
    <row r="2019" spans="1:11" x14ac:dyDescent="0.3">
      <c r="A2019" s="10">
        <v>43709</v>
      </c>
      <c r="B2019" s="11" t="s">
        <v>1853</v>
      </c>
      <c r="C2019" s="11" t="s">
        <v>765</v>
      </c>
      <c r="E2019" s="12">
        <v>3</v>
      </c>
      <c r="F2019" s="11" t="s">
        <v>393</v>
      </c>
      <c r="G2019" s="15">
        <v>126</v>
      </c>
      <c r="H2019" s="15">
        <v>40</v>
      </c>
      <c r="I2019" s="15">
        <f t="shared" si="130"/>
        <v>166</v>
      </c>
      <c r="J2019" s="12">
        <f t="shared" si="131"/>
        <v>3</v>
      </c>
      <c r="K2019" s="50">
        <f t="shared" si="129"/>
        <v>9</v>
      </c>
    </row>
    <row r="2020" spans="1:11" x14ac:dyDescent="0.3">
      <c r="A2020" s="10">
        <v>43709</v>
      </c>
      <c r="B2020" s="11" t="s">
        <v>1992</v>
      </c>
      <c r="C2020" s="11" t="s">
        <v>1993</v>
      </c>
      <c r="E2020" s="12">
        <v>2</v>
      </c>
      <c r="F2020" s="11" t="s">
        <v>388</v>
      </c>
      <c r="G2020" s="15">
        <v>66</v>
      </c>
      <c r="H2020" s="15">
        <v>42</v>
      </c>
      <c r="I2020" s="15">
        <f t="shared" si="130"/>
        <v>108</v>
      </c>
      <c r="J2020" s="12">
        <f t="shared" si="131"/>
        <v>2</v>
      </c>
      <c r="K2020" s="50">
        <f t="shared" si="129"/>
        <v>9</v>
      </c>
    </row>
    <row r="2021" spans="1:11" x14ac:dyDescent="0.3">
      <c r="A2021" s="10">
        <v>43709</v>
      </c>
      <c r="B2021" s="11" t="s">
        <v>1308</v>
      </c>
      <c r="C2021" s="11" t="s">
        <v>748</v>
      </c>
      <c r="D2021" s="11">
        <v>84013</v>
      </c>
      <c r="E2021" s="12">
        <v>1</v>
      </c>
      <c r="F2021" s="53" t="str">
        <f>IF(ISBLANK($D2021),"",VLOOKUP($D2021,'Boarding Packages'!$A:$H,4,FALSE))</f>
        <v>Std Suite Prem</v>
      </c>
      <c r="G2021" s="54">
        <f>IF(ISBLANK($D2021),0,E2021*VLOOKUP($D2021,'Boarding Packages'!$A:$H,8,FALSE))</f>
        <v>53</v>
      </c>
      <c r="H2021" s="15">
        <v>0</v>
      </c>
      <c r="I2021" s="15">
        <f>IF(ISBLANK(B2021),"",SUM(G2021:H2021))</f>
        <v>53</v>
      </c>
      <c r="J2021" s="12">
        <f>IF(ISBLANK(B2021),"",E2021*(IF(LEFT(RIGHT(F2021,2),1)="2",2,IF(LEFT(RIGHT(F2021,2),1)="3",3,IF(LEFT(RIGHT(F2021,2),1)="4",4,1)))))</f>
        <v>1</v>
      </c>
      <c r="K2021" s="50">
        <f t="shared" si="129"/>
        <v>9</v>
      </c>
    </row>
    <row r="2022" spans="1:11" x14ac:dyDescent="0.3">
      <c r="A2022" s="10">
        <v>43709</v>
      </c>
      <c r="B2022" s="11" t="s">
        <v>2303</v>
      </c>
      <c r="C2022" s="11" t="s">
        <v>2063</v>
      </c>
      <c r="E2022" s="12">
        <v>1</v>
      </c>
      <c r="F2022" s="11" t="s">
        <v>388</v>
      </c>
      <c r="G2022" s="15">
        <v>33</v>
      </c>
      <c r="H2022" s="15">
        <v>20</v>
      </c>
      <c r="I2022" s="15">
        <f t="shared" si="130"/>
        <v>53</v>
      </c>
      <c r="J2022" s="12">
        <f t="shared" si="131"/>
        <v>1</v>
      </c>
      <c r="K2022" s="50">
        <f t="shared" si="129"/>
        <v>9</v>
      </c>
    </row>
    <row r="2023" spans="1:11" x14ac:dyDescent="0.3">
      <c r="A2023" s="10">
        <v>43709</v>
      </c>
      <c r="B2023" s="11" t="s">
        <v>2304</v>
      </c>
      <c r="C2023" s="11" t="s">
        <v>2305</v>
      </c>
      <c r="E2023" s="12">
        <v>1</v>
      </c>
      <c r="F2023" s="11" t="s">
        <v>407</v>
      </c>
      <c r="G2023" s="15">
        <v>72</v>
      </c>
      <c r="H2023" s="15">
        <v>40</v>
      </c>
      <c r="I2023" s="15">
        <f t="shared" si="130"/>
        <v>112</v>
      </c>
      <c r="J2023" s="12">
        <f t="shared" si="131"/>
        <v>2</v>
      </c>
      <c r="K2023" s="50">
        <f t="shared" si="129"/>
        <v>9</v>
      </c>
    </row>
    <row r="2024" spans="1:11" x14ac:dyDescent="0.3">
      <c r="A2024" s="10">
        <v>43709</v>
      </c>
      <c r="B2024" s="11" t="s">
        <v>1580</v>
      </c>
      <c r="C2024" s="11" t="s">
        <v>1581</v>
      </c>
      <c r="E2024" s="12">
        <v>2</v>
      </c>
      <c r="F2024" s="11" t="s">
        <v>434</v>
      </c>
      <c r="G2024" s="15">
        <v>114</v>
      </c>
      <c r="H2024" s="15">
        <v>44</v>
      </c>
      <c r="I2024" s="15">
        <f t="shared" si="130"/>
        <v>158</v>
      </c>
      <c r="J2024" s="12">
        <f t="shared" si="131"/>
        <v>2</v>
      </c>
      <c r="K2024" s="50">
        <f t="shared" si="129"/>
        <v>9</v>
      </c>
    </row>
    <row r="2025" spans="1:11" x14ac:dyDescent="0.3">
      <c r="A2025" s="10">
        <v>43709</v>
      </c>
      <c r="B2025" s="11" t="s">
        <v>111</v>
      </c>
      <c r="C2025" s="11" t="s">
        <v>821</v>
      </c>
      <c r="E2025" s="12">
        <v>2</v>
      </c>
      <c r="F2025" s="11" t="s">
        <v>393</v>
      </c>
      <c r="G2025" s="15">
        <v>84</v>
      </c>
      <c r="H2025" s="15">
        <v>40</v>
      </c>
      <c r="I2025" s="15">
        <f t="shared" si="130"/>
        <v>124</v>
      </c>
      <c r="J2025" s="12">
        <f t="shared" si="131"/>
        <v>2</v>
      </c>
      <c r="K2025" s="50">
        <f t="shared" si="129"/>
        <v>9</v>
      </c>
    </row>
    <row r="2026" spans="1:11" x14ac:dyDescent="0.3">
      <c r="A2026" s="10">
        <v>43709</v>
      </c>
      <c r="B2026" s="11" t="s">
        <v>2306</v>
      </c>
      <c r="C2026" s="11" t="s">
        <v>1488</v>
      </c>
      <c r="E2026" s="12">
        <v>1</v>
      </c>
      <c r="F2026" s="11" t="s">
        <v>388</v>
      </c>
      <c r="G2026" s="15">
        <v>33</v>
      </c>
      <c r="H2026" s="15">
        <v>40</v>
      </c>
      <c r="I2026" s="15">
        <f t="shared" si="130"/>
        <v>73</v>
      </c>
      <c r="J2026" s="12">
        <f t="shared" si="131"/>
        <v>1</v>
      </c>
      <c r="K2026" s="50">
        <f t="shared" si="129"/>
        <v>9</v>
      </c>
    </row>
    <row r="2027" spans="1:11" x14ac:dyDescent="0.3">
      <c r="A2027" s="10">
        <v>43709</v>
      </c>
      <c r="B2027" s="11" t="s">
        <v>246</v>
      </c>
      <c r="C2027" s="11" t="s">
        <v>651</v>
      </c>
      <c r="D2027" s="11">
        <v>83800</v>
      </c>
      <c r="E2027" s="12">
        <v>4</v>
      </c>
      <c r="F2027" s="53" t="str">
        <f>IF(ISBLANK($D2027),"",VLOOKUP($D2027,'Boarding Packages'!$A:$H,4,FALSE))</f>
        <v>Std Suite Prem (2)</v>
      </c>
      <c r="G2027" s="54">
        <f>IF(ISBLANK($D2027),0,E2027*VLOOKUP($D2027,'Boarding Packages'!$A:$H,8,FALSE))</f>
        <v>412</v>
      </c>
      <c r="H2027" s="15">
        <v>0</v>
      </c>
      <c r="I2027" s="15">
        <f t="shared" si="130"/>
        <v>412</v>
      </c>
      <c r="J2027" s="12">
        <f t="shared" si="131"/>
        <v>8</v>
      </c>
      <c r="K2027" s="50">
        <f t="shared" si="129"/>
        <v>9</v>
      </c>
    </row>
    <row r="2028" spans="1:11" x14ac:dyDescent="0.3">
      <c r="A2028" s="10">
        <v>43709</v>
      </c>
      <c r="B2028" s="11" t="s">
        <v>1147</v>
      </c>
      <c r="C2028" s="11" t="s">
        <v>1148</v>
      </c>
      <c r="E2028" s="12">
        <v>4</v>
      </c>
      <c r="F2028" s="11" t="s">
        <v>407</v>
      </c>
      <c r="G2028" s="15">
        <v>288</v>
      </c>
      <c r="H2028" s="15">
        <v>200</v>
      </c>
      <c r="I2028" s="15">
        <f t="shared" si="130"/>
        <v>488</v>
      </c>
      <c r="J2028" s="12">
        <f t="shared" si="131"/>
        <v>8</v>
      </c>
      <c r="K2028" s="50">
        <f t="shared" si="129"/>
        <v>9</v>
      </c>
    </row>
    <row r="2029" spans="1:11" x14ac:dyDescent="0.3">
      <c r="A2029" s="10">
        <v>43709</v>
      </c>
      <c r="B2029" s="11" t="s">
        <v>117</v>
      </c>
      <c r="C2029" s="11" t="s">
        <v>1069</v>
      </c>
      <c r="D2029" s="11">
        <v>84033</v>
      </c>
      <c r="E2029" s="12">
        <v>1</v>
      </c>
      <c r="F2029" s="53" t="str">
        <f>IF(ISBLANK($D2029),"",VLOOKUP($D2029,'Boarding Packages'!$A:$H,4,FALSE))</f>
        <v>Std Suite Prem</v>
      </c>
      <c r="G2029" s="54">
        <f>IF(ISBLANK($D2029),0,E2029*VLOOKUP($D2029,'Boarding Packages'!$A:$H,8,FALSE))</f>
        <v>53</v>
      </c>
      <c r="H2029" s="15">
        <v>0</v>
      </c>
      <c r="I2029" s="15">
        <f>IF(ISBLANK(B2029),"",SUM(G2029:H2029))</f>
        <v>53</v>
      </c>
      <c r="J2029" s="12">
        <f>IF(ISBLANK(B2029),"",E2029*(IF(LEFT(RIGHT(F2029,2),1)="2",2,IF(LEFT(RIGHT(F2029,2),1)="3",3,IF(LEFT(RIGHT(F2029,2),1)="4",4,1)))))</f>
        <v>1</v>
      </c>
      <c r="K2029" s="50">
        <f t="shared" si="129"/>
        <v>9</v>
      </c>
    </row>
    <row r="2030" spans="1:11" x14ac:dyDescent="0.3">
      <c r="A2030" s="10">
        <v>43709</v>
      </c>
      <c r="B2030" s="11" t="s">
        <v>1048</v>
      </c>
      <c r="C2030" s="11" t="s">
        <v>1582</v>
      </c>
      <c r="E2030" s="12">
        <v>1</v>
      </c>
      <c r="F2030" s="11" t="s">
        <v>407</v>
      </c>
      <c r="G2030" s="15">
        <v>72</v>
      </c>
      <c r="H2030" s="15">
        <v>80</v>
      </c>
      <c r="I2030" s="15">
        <f t="shared" si="130"/>
        <v>152</v>
      </c>
      <c r="J2030" s="12">
        <f t="shared" si="131"/>
        <v>2</v>
      </c>
      <c r="K2030" s="50">
        <f t="shared" si="129"/>
        <v>9</v>
      </c>
    </row>
    <row r="2031" spans="1:11" x14ac:dyDescent="0.3">
      <c r="A2031" s="10">
        <v>43709</v>
      </c>
      <c r="B2031" s="11" t="s">
        <v>316</v>
      </c>
      <c r="C2031" s="11" t="s">
        <v>1902</v>
      </c>
      <c r="D2031" s="11">
        <v>80580</v>
      </c>
      <c r="E2031" s="12">
        <v>2</v>
      </c>
      <c r="F2031" s="53" t="str">
        <f>IF(ISBLANK($D2031),"",VLOOKUP($D2031,'Boarding Packages'!$A:$H,4,FALSE))</f>
        <v>Std Suite Prem</v>
      </c>
      <c r="G2031" s="54">
        <f>IF(ISBLANK($D2031),0,E2031*VLOOKUP($D2031,'Boarding Packages'!$A:$H,8,FALSE))</f>
        <v>106</v>
      </c>
      <c r="H2031" s="15">
        <v>0</v>
      </c>
      <c r="I2031" s="15">
        <f t="shared" si="130"/>
        <v>106</v>
      </c>
      <c r="J2031" s="12">
        <f t="shared" si="131"/>
        <v>2</v>
      </c>
      <c r="K2031" s="50">
        <f t="shared" si="129"/>
        <v>9</v>
      </c>
    </row>
    <row r="2032" spans="1:11" x14ac:dyDescent="0.3">
      <c r="A2032" s="10">
        <v>43709</v>
      </c>
      <c r="B2032" s="11" t="s">
        <v>617</v>
      </c>
      <c r="C2032" s="11" t="s">
        <v>618</v>
      </c>
      <c r="E2032" s="12">
        <v>3</v>
      </c>
      <c r="F2032" s="11" t="s">
        <v>388</v>
      </c>
      <c r="G2032" s="15">
        <v>33</v>
      </c>
      <c r="H2032" s="15">
        <v>100</v>
      </c>
      <c r="I2032" s="15">
        <f t="shared" si="130"/>
        <v>133</v>
      </c>
      <c r="J2032" s="12">
        <f t="shared" si="131"/>
        <v>3</v>
      </c>
      <c r="K2032" s="50">
        <f t="shared" si="129"/>
        <v>9</v>
      </c>
    </row>
    <row r="2033" spans="1:11" x14ac:dyDescent="0.3">
      <c r="A2033" s="10">
        <v>43709</v>
      </c>
      <c r="B2033" s="11" t="s">
        <v>158</v>
      </c>
      <c r="C2033" s="11" t="s">
        <v>527</v>
      </c>
      <c r="D2033" s="11">
        <v>80270</v>
      </c>
      <c r="E2033" s="12">
        <v>1</v>
      </c>
      <c r="F2033" s="53" t="str">
        <f>IF(ISBLANK($D2033),"",VLOOKUP($D2033,'Boarding Packages'!$A:$H,4,FALSE))</f>
        <v>Std Suite Prem</v>
      </c>
      <c r="G2033" s="54">
        <f>IF(ISBLANK($D2033),0,E2033*VLOOKUP($D2033,'Boarding Packages'!$A:$H,8,FALSE))</f>
        <v>51</v>
      </c>
      <c r="H2033" s="15">
        <v>0</v>
      </c>
      <c r="I2033" s="15">
        <f>IF(ISBLANK(B2033),"",SUM(G2033:H2033))</f>
        <v>51</v>
      </c>
      <c r="J2033" s="12">
        <f>IF(ISBLANK(B2033),"",E2033*(IF(LEFT(RIGHT(F2033,2),1)="2",2,IF(LEFT(RIGHT(F2033,2),1)="3",3,IF(LEFT(RIGHT(F2033,2),1)="4",4,1)))))</f>
        <v>1</v>
      </c>
      <c r="K2033" s="50">
        <f t="shared" si="129"/>
        <v>9</v>
      </c>
    </row>
    <row r="2034" spans="1:11" x14ac:dyDescent="0.3">
      <c r="A2034" s="10">
        <v>43709</v>
      </c>
      <c r="B2034" s="11" t="s">
        <v>140</v>
      </c>
      <c r="C2034" s="11" t="s">
        <v>475</v>
      </c>
      <c r="E2034" s="12">
        <v>2</v>
      </c>
      <c r="F2034" s="11" t="s">
        <v>388</v>
      </c>
      <c r="G2034" s="15">
        <v>66</v>
      </c>
      <c r="H2034" s="15">
        <v>60</v>
      </c>
      <c r="I2034" s="15">
        <f t="shared" si="130"/>
        <v>126</v>
      </c>
      <c r="J2034" s="12">
        <f t="shared" si="131"/>
        <v>2</v>
      </c>
      <c r="K2034" s="50">
        <f t="shared" si="129"/>
        <v>9</v>
      </c>
    </row>
    <row r="2035" spans="1:11" x14ac:dyDescent="0.3">
      <c r="A2035" s="10">
        <v>43709</v>
      </c>
      <c r="B2035" s="11" t="s">
        <v>2307</v>
      </c>
      <c r="C2035" s="11" t="s">
        <v>2308</v>
      </c>
      <c r="E2035" s="12">
        <v>2</v>
      </c>
      <c r="F2035" s="11" t="s">
        <v>393</v>
      </c>
      <c r="G2035" s="15">
        <v>84</v>
      </c>
      <c r="H2035" s="15">
        <v>40</v>
      </c>
      <c r="I2035" s="15">
        <f t="shared" si="130"/>
        <v>124</v>
      </c>
      <c r="J2035" s="12">
        <f t="shared" si="131"/>
        <v>2</v>
      </c>
      <c r="K2035" s="50">
        <f t="shared" si="129"/>
        <v>9</v>
      </c>
    </row>
    <row r="2036" spans="1:11" x14ac:dyDescent="0.3">
      <c r="A2036" s="10">
        <v>43709</v>
      </c>
      <c r="B2036" s="11" t="s">
        <v>175</v>
      </c>
      <c r="C2036" s="11" t="s">
        <v>433</v>
      </c>
      <c r="E2036" s="12">
        <v>3</v>
      </c>
      <c r="F2036" s="11" t="s">
        <v>434</v>
      </c>
      <c r="G2036" s="15">
        <v>171</v>
      </c>
      <c r="H2036" s="15">
        <f>7+60+54</f>
        <v>121</v>
      </c>
      <c r="I2036" s="15">
        <f t="shared" si="130"/>
        <v>292</v>
      </c>
      <c r="J2036" s="12">
        <f t="shared" si="131"/>
        <v>3</v>
      </c>
      <c r="K2036" s="50">
        <f t="shared" si="129"/>
        <v>9</v>
      </c>
    </row>
    <row r="2037" spans="1:11" x14ac:dyDescent="0.3">
      <c r="A2037" s="10">
        <v>43709</v>
      </c>
      <c r="B2037" s="11" t="s">
        <v>359</v>
      </c>
      <c r="C2037" s="11" t="s">
        <v>492</v>
      </c>
      <c r="D2037" s="11">
        <v>80595</v>
      </c>
      <c r="E2037" s="12">
        <v>1</v>
      </c>
      <c r="F2037" s="53" t="str">
        <f>IF(ISBLANK($D2037),"",VLOOKUP($D2037,'Boarding Packages'!$A:$H,4,FALSE))</f>
        <v>Std Suite Prem</v>
      </c>
      <c r="G2037" s="54">
        <f>IF(ISBLANK($D2037),0,E2037*VLOOKUP($D2037,'Boarding Packages'!$A:$H,8,FALSE))</f>
        <v>51</v>
      </c>
      <c r="H2037" s="15">
        <v>0</v>
      </c>
      <c r="I2037" s="15">
        <f t="shared" si="130"/>
        <v>51</v>
      </c>
      <c r="J2037" s="12">
        <f t="shared" si="131"/>
        <v>1</v>
      </c>
      <c r="K2037" s="50">
        <f t="shared" si="129"/>
        <v>9</v>
      </c>
    </row>
    <row r="2038" spans="1:11" x14ac:dyDescent="0.3">
      <c r="A2038" s="10">
        <v>43709</v>
      </c>
      <c r="B2038" s="11" t="s">
        <v>2309</v>
      </c>
      <c r="C2038" s="11" t="s">
        <v>421</v>
      </c>
      <c r="E2038" s="12">
        <v>4</v>
      </c>
      <c r="F2038" s="11" t="s">
        <v>434</v>
      </c>
      <c r="G2038" s="15">
        <v>228</v>
      </c>
      <c r="H2038" s="15">
        <v>60</v>
      </c>
      <c r="I2038" s="15">
        <f t="shared" si="130"/>
        <v>288</v>
      </c>
      <c r="J2038" s="12">
        <f t="shared" si="131"/>
        <v>4</v>
      </c>
      <c r="K2038" s="50">
        <f t="shared" si="129"/>
        <v>9</v>
      </c>
    </row>
    <row r="2039" spans="1:11" x14ac:dyDescent="0.3">
      <c r="A2039" s="10">
        <v>43709</v>
      </c>
      <c r="B2039" s="11" t="s">
        <v>1782</v>
      </c>
      <c r="C2039" s="11" t="s">
        <v>679</v>
      </c>
      <c r="E2039" s="12">
        <v>1</v>
      </c>
      <c r="F2039" s="11" t="s">
        <v>393</v>
      </c>
      <c r="G2039" s="15">
        <v>42</v>
      </c>
      <c r="H2039" s="15">
        <v>20</v>
      </c>
      <c r="I2039" s="15">
        <f t="shared" si="130"/>
        <v>62</v>
      </c>
      <c r="J2039" s="12">
        <f t="shared" si="131"/>
        <v>1</v>
      </c>
      <c r="K2039" s="50">
        <f t="shared" si="129"/>
        <v>9</v>
      </c>
    </row>
    <row r="2040" spans="1:11" x14ac:dyDescent="0.3">
      <c r="A2040" s="55">
        <v>43709</v>
      </c>
      <c r="B2040" s="56" t="s">
        <v>1199</v>
      </c>
      <c r="C2040" s="56" t="s">
        <v>507</v>
      </c>
      <c r="D2040" s="56"/>
      <c r="E2040" s="57">
        <v>2</v>
      </c>
      <c r="F2040" s="56" t="s">
        <v>388</v>
      </c>
      <c r="G2040" s="59">
        <v>66</v>
      </c>
      <c r="H2040" s="59">
        <v>66</v>
      </c>
      <c r="I2040" s="59">
        <f t="shared" si="130"/>
        <v>132</v>
      </c>
      <c r="J2040" s="57">
        <f t="shared" si="131"/>
        <v>2</v>
      </c>
      <c r="K2040" s="50">
        <f t="shared" si="129"/>
        <v>9</v>
      </c>
    </row>
    <row r="2041" spans="1:11" x14ac:dyDescent="0.3">
      <c r="A2041" s="10">
        <v>43710</v>
      </c>
      <c r="B2041" s="11" t="s">
        <v>1793</v>
      </c>
      <c r="C2041" s="11" t="s">
        <v>467</v>
      </c>
      <c r="E2041" s="12">
        <v>2</v>
      </c>
      <c r="F2041" s="11" t="s">
        <v>388</v>
      </c>
      <c r="G2041" s="15">
        <v>66</v>
      </c>
      <c r="H2041" s="15">
        <v>40</v>
      </c>
      <c r="I2041" s="15">
        <f t="shared" si="130"/>
        <v>106</v>
      </c>
      <c r="J2041" s="12">
        <f t="shared" si="131"/>
        <v>2</v>
      </c>
      <c r="K2041" s="50">
        <f t="shared" si="129"/>
        <v>9</v>
      </c>
    </row>
    <row r="2042" spans="1:11" x14ac:dyDescent="0.3">
      <c r="A2042" s="10">
        <v>43710</v>
      </c>
      <c r="B2042" s="11" t="s">
        <v>386</v>
      </c>
      <c r="C2042" s="11" t="s">
        <v>387</v>
      </c>
      <c r="E2042" s="12">
        <v>3</v>
      </c>
      <c r="F2042" s="11" t="s">
        <v>388</v>
      </c>
      <c r="G2042" s="15">
        <v>99</v>
      </c>
      <c r="H2042" s="15">
        <v>40</v>
      </c>
      <c r="I2042" s="15">
        <f t="shared" si="130"/>
        <v>139</v>
      </c>
      <c r="J2042" s="12">
        <f t="shared" si="131"/>
        <v>3</v>
      </c>
      <c r="K2042" s="50">
        <f t="shared" si="129"/>
        <v>9</v>
      </c>
    </row>
    <row r="2043" spans="1:11" x14ac:dyDescent="0.3">
      <c r="A2043" s="10">
        <v>43710</v>
      </c>
      <c r="B2043" s="11" t="s">
        <v>560</v>
      </c>
      <c r="C2043" s="11" t="s">
        <v>561</v>
      </c>
      <c r="E2043" s="12">
        <v>4</v>
      </c>
      <c r="F2043" s="11" t="s">
        <v>388</v>
      </c>
      <c r="G2043" s="15">
        <v>132</v>
      </c>
      <c r="H2043" s="15">
        <v>100</v>
      </c>
      <c r="I2043" s="15">
        <f t="shared" si="130"/>
        <v>232</v>
      </c>
      <c r="J2043" s="12">
        <f t="shared" si="131"/>
        <v>4</v>
      </c>
      <c r="K2043" s="50">
        <f t="shared" si="129"/>
        <v>9</v>
      </c>
    </row>
    <row r="2044" spans="1:11" x14ac:dyDescent="0.3">
      <c r="A2044" s="10">
        <v>43710</v>
      </c>
      <c r="B2044" s="11" t="s">
        <v>1532</v>
      </c>
      <c r="C2044" s="11" t="s">
        <v>1523</v>
      </c>
      <c r="E2044" s="12">
        <v>1</v>
      </c>
      <c r="F2044" s="11" t="s">
        <v>407</v>
      </c>
      <c r="G2044" s="15">
        <v>72</v>
      </c>
      <c r="H2044" s="15">
        <v>80</v>
      </c>
      <c r="I2044" s="15">
        <f t="shared" si="130"/>
        <v>152</v>
      </c>
      <c r="J2044" s="12">
        <f t="shared" si="131"/>
        <v>2</v>
      </c>
      <c r="K2044" s="50">
        <f t="shared" si="129"/>
        <v>9</v>
      </c>
    </row>
    <row r="2045" spans="1:11" x14ac:dyDescent="0.3">
      <c r="A2045" s="10">
        <v>43710</v>
      </c>
      <c r="B2045" s="11" t="s">
        <v>1729</v>
      </c>
      <c r="C2045" s="11" t="s">
        <v>2310</v>
      </c>
      <c r="D2045" s="11">
        <v>83627</v>
      </c>
      <c r="E2045" s="12">
        <v>8</v>
      </c>
      <c r="F2045" s="53" t="str">
        <f>IF(ISBLANK($D2045),"",VLOOKUP($D2045,'Boarding Packages'!$A:$H,4,FALSE))</f>
        <v>XL Suite Prem</v>
      </c>
      <c r="G2045" s="54">
        <f>IF(ISBLANK($D2045),0,E2045*VLOOKUP($D2045,'Boarding Packages'!$A:$H,8,FALSE))</f>
        <v>472</v>
      </c>
      <c r="H2045" s="15">
        <v>0</v>
      </c>
      <c r="I2045" s="15">
        <f>IF(ISBLANK(B2045),"",SUM(G2045:H2045))</f>
        <v>472</v>
      </c>
      <c r="J2045" s="12">
        <f>IF(ISBLANK(B2045),"",E2045*(IF(LEFT(RIGHT(F2045,2),1)="2",2,IF(LEFT(RIGHT(F2045,2),1)="3",3,IF(LEFT(RIGHT(F2045,2),1)="4",4,1)))))</f>
        <v>8</v>
      </c>
      <c r="K2045" s="50">
        <f t="shared" si="129"/>
        <v>9</v>
      </c>
    </row>
    <row r="2046" spans="1:11" x14ac:dyDescent="0.3">
      <c r="A2046" s="10">
        <v>43710</v>
      </c>
      <c r="B2046" s="11" t="s">
        <v>834</v>
      </c>
      <c r="C2046" s="11" t="s">
        <v>835</v>
      </c>
      <c r="E2046" s="12">
        <v>1</v>
      </c>
      <c r="F2046" s="11" t="s">
        <v>388</v>
      </c>
      <c r="G2046" s="15">
        <v>33</v>
      </c>
      <c r="H2046" s="15">
        <v>20</v>
      </c>
      <c r="I2046" s="15">
        <f t="shared" si="130"/>
        <v>53</v>
      </c>
      <c r="J2046" s="12">
        <f t="shared" si="131"/>
        <v>1</v>
      </c>
      <c r="K2046" s="50">
        <f t="shared" si="129"/>
        <v>9</v>
      </c>
    </row>
    <row r="2047" spans="1:11" x14ac:dyDescent="0.3">
      <c r="A2047" s="10">
        <v>43710</v>
      </c>
      <c r="B2047" s="11" t="s">
        <v>435</v>
      </c>
      <c r="C2047" s="11" t="s">
        <v>436</v>
      </c>
      <c r="E2047" s="12">
        <v>2</v>
      </c>
      <c r="F2047" s="11" t="s">
        <v>407</v>
      </c>
      <c r="G2047" s="15">
        <v>144</v>
      </c>
      <c r="H2047" s="15">
        <v>80</v>
      </c>
      <c r="I2047" s="15">
        <f t="shared" si="130"/>
        <v>224</v>
      </c>
      <c r="J2047" s="12">
        <f t="shared" si="131"/>
        <v>4</v>
      </c>
      <c r="K2047" s="50">
        <f t="shared" si="129"/>
        <v>9</v>
      </c>
    </row>
    <row r="2048" spans="1:11" x14ac:dyDescent="0.3">
      <c r="A2048" s="10">
        <v>43710</v>
      </c>
      <c r="B2048" s="11" t="s">
        <v>1890</v>
      </c>
      <c r="C2048" s="11" t="s">
        <v>1891</v>
      </c>
      <c r="D2048" s="11">
        <v>82232</v>
      </c>
      <c r="E2048" s="12">
        <v>2</v>
      </c>
      <c r="F2048" s="53" t="str">
        <f>IF(ISBLANK($D2048),"",VLOOKUP($D2048,'Boarding Packages'!$A:$H,4,FALSE))</f>
        <v>Std Suite Prem</v>
      </c>
      <c r="G2048" s="54">
        <f>IF(ISBLANK($D2048),0,E2048*VLOOKUP($D2048,'Boarding Packages'!$A:$H,8,FALSE))</f>
        <v>106</v>
      </c>
      <c r="H2048" s="15">
        <v>0</v>
      </c>
      <c r="I2048" s="15">
        <f t="shared" si="130"/>
        <v>106</v>
      </c>
      <c r="J2048" s="12">
        <f t="shared" si="131"/>
        <v>2</v>
      </c>
      <c r="K2048" s="50">
        <f t="shared" si="129"/>
        <v>9</v>
      </c>
    </row>
    <row r="2049" spans="1:11" x14ac:dyDescent="0.3">
      <c r="A2049" s="10">
        <v>43710</v>
      </c>
      <c r="B2049" s="11" t="s">
        <v>367</v>
      </c>
      <c r="C2049" s="11" t="s">
        <v>1081</v>
      </c>
      <c r="D2049" s="11">
        <v>80722</v>
      </c>
      <c r="E2049" s="12">
        <v>1</v>
      </c>
      <c r="F2049" s="53" t="str">
        <f>IF(ISBLANK($D2049),"",VLOOKUP($D2049,'Boarding Packages'!$A:$H,4,FALSE))</f>
        <v>Std Suite Prem</v>
      </c>
      <c r="G2049" s="54">
        <f>IF(ISBLANK($D2049),0,E2049*VLOOKUP($D2049,'Boarding Packages'!$A:$H,8,FALSE))</f>
        <v>53</v>
      </c>
      <c r="H2049" s="15">
        <v>0</v>
      </c>
      <c r="I2049" s="15">
        <f>IF(ISBLANK(B2049),"",SUM(G2049:H2049))</f>
        <v>53</v>
      </c>
      <c r="J2049" s="12">
        <f>IF(ISBLANK(B2049),"",E2049*(IF(LEFT(RIGHT(F2049,2),1)="2",2,IF(LEFT(RIGHT(F2049,2),1)="3",3,IF(LEFT(RIGHT(F2049,2),1)="4",4,1)))))</f>
        <v>1</v>
      </c>
      <c r="K2049" s="50">
        <f t="shared" si="129"/>
        <v>9</v>
      </c>
    </row>
    <row r="2050" spans="1:11" x14ac:dyDescent="0.3">
      <c r="A2050" s="10">
        <v>43710</v>
      </c>
      <c r="B2050" s="11" t="s">
        <v>2038</v>
      </c>
      <c r="C2050" s="11" t="s">
        <v>673</v>
      </c>
      <c r="E2050" s="12">
        <v>3</v>
      </c>
      <c r="F2050" s="11" t="s">
        <v>388</v>
      </c>
      <c r="G2050" s="15">
        <v>99</v>
      </c>
      <c r="H2050" s="15">
        <v>60</v>
      </c>
      <c r="I2050" s="15">
        <f t="shared" si="130"/>
        <v>159</v>
      </c>
      <c r="J2050" s="12">
        <f t="shared" si="131"/>
        <v>3</v>
      </c>
      <c r="K2050" s="50">
        <f t="shared" si="129"/>
        <v>9</v>
      </c>
    </row>
    <row r="2051" spans="1:11" x14ac:dyDescent="0.3">
      <c r="A2051" s="10">
        <v>43710</v>
      </c>
      <c r="B2051" s="11" t="s">
        <v>2311</v>
      </c>
      <c r="C2051" s="11" t="s">
        <v>2312</v>
      </c>
      <c r="E2051" s="12">
        <v>3</v>
      </c>
      <c r="F2051" s="11" t="s">
        <v>388</v>
      </c>
      <c r="G2051" s="15">
        <v>99</v>
      </c>
      <c r="H2051" s="15">
        <v>60</v>
      </c>
      <c r="I2051" s="15">
        <f t="shared" si="130"/>
        <v>159</v>
      </c>
      <c r="J2051" s="12">
        <f t="shared" si="131"/>
        <v>3</v>
      </c>
      <c r="K2051" s="50">
        <f t="shared" ref="K2051:K2114" si="132">IF(A2051= "",0,MONTH(A2051))</f>
        <v>9</v>
      </c>
    </row>
    <row r="2052" spans="1:11" x14ac:dyDescent="0.3">
      <c r="A2052" s="10">
        <v>43710</v>
      </c>
      <c r="B2052" s="11" t="s">
        <v>1506</v>
      </c>
      <c r="C2052" s="11" t="s">
        <v>1590</v>
      </c>
      <c r="E2052" s="12">
        <v>1</v>
      </c>
      <c r="F2052" s="11" t="s">
        <v>388</v>
      </c>
      <c r="G2052" s="15">
        <v>33</v>
      </c>
      <c r="H2052" s="15">
        <v>40</v>
      </c>
      <c r="I2052" s="15">
        <f t="shared" si="130"/>
        <v>73</v>
      </c>
      <c r="J2052" s="12">
        <f t="shared" si="131"/>
        <v>1</v>
      </c>
      <c r="K2052" s="50">
        <f t="shared" si="132"/>
        <v>9</v>
      </c>
    </row>
    <row r="2053" spans="1:11" x14ac:dyDescent="0.3">
      <c r="A2053" s="10">
        <v>43710</v>
      </c>
      <c r="B2053" s="11" t="s">
        <v>60</v>
      </c>
      <c r="C2053" s="11" t="s">
        <v>2120</v>
      </c>
      <c r="E2053" s="12">
        <v>2</v>
      </c>
      <c r="F2053" s="11" t="s">
        <v>388</v>
      </c>
      <c r="G2053" s="15">
        <v>66</v>
      </c>
      <c r="H2053" s="15">
        <v>40</v>
      </c>
      <c r="I2053" s="15">
        <f t="shared" si="130"/>
        <v>106</v>
      </c>
      <c r="J2053" s="12">
        <f t="shared" si="131"/>
        <v>2</v>
      </c>
      <c r="K2053" s="50">
        <f t="shared" si="132"/>
        <v>9</v>
      </c>
    </row>
    <row r="2054" spans="1:11" x14ac:dyDescent="0.3">
      <c r="A2054" s="10">
        <v>43710</v>
      </c>
      <c r="B2054" s="11" t="s">
        <v>2313</v>
      </c>
      <c r="C2054" s="11" t="s">
        <v>880</v>
      </c>
      <c r="E2054" s="12">
        <v>2</v>
      </c>
      <c r="F2054" s="11" t="s">
        <v>393</v>
      </c>
      <c r="G2054" s="15">
        <v>84</v>
      </c>
      <c r="H2054" s="15">
        <v>40</v>
      </c>
      <c r="I2054" s="15">
        <f t="shared" si="130"/>
        <v>124</v>
      </c>
      <c r="J2054" s="12">
        <f t="shared" si="131"/>
        <v>2</v>
      </c>
      <c r="K2054" s="50">
        <f t="shared" si="132"/>
        <v>9</v>
      </c>
    </row>
    <row r="2055" spans="1:11" x14ac:dyDescent="0.3">
      <c r="A2055" s="10">
        <v>43710</v>
      </c>
      <c r="B2055" s="11" t="s">
        <v>511</v>
      </c>
      <c r="C2055" s="11" t="s">
        <v>512</v>
      </c>
      <c r="E2055" s="12">
        <v>3</v>
      </c>
      <c r="F2055" s="11" t="s">
        <v>388</v>
      </c>
      <c r="G2055" s="15">
        <v>99</v>
      </c>
      <c r="H2055" s="15">
        <v>60</v>
      </c>
      <c r="I2055" s="15">
        <f t="shared" si="130"/>
        <v>159</v>
      </c>
      <c r="J2055" s="12">
        <f t="shared" si="131"/>
        <v>3</v>
      </c>
      <c r="K2055" s="50">
        <f t="shared" si="132"/>
        <v>9</v>
      </c>
    </row>
    <row r="2056" spans="1:11" x14ac:dyDescent="0.3">
      <c r="A2056" s="10">
        <v>43710</v>
      </c>
      <c r="B2056" s="11" t="s">
        <v>129</v>
      </c>
      <c r="C2056" s="11" t="s">
        <v>914</v>
      </c>
      <c r="E2056" s="12">
        <v>2</v>
      </c>
      <c r="F2056" s="11" t="s">
        <v>388</v>
      </c>
      <c r="G2056" s="15">
        <v>66</v>
      </c>
      <c r="H2056" s="15">
        <v>60</v>
      </c>
      <c r="I2056" s="15">
        <f t="shared" si="130"/>
        <v>126</v>
      </c>
      <c r="J2056" s="12">
        <f t="shared" si="131"/>
        <v>2</v>
      </c>
      <c r="K2056" s="50">
        <f t="shared" si="132"/>
        <v>9</v>
      </c>
    </row>
    <row r="2057" spans="1:11" x14ac:dyDescent="0.3">
      <c r="A2057" s="10">
        <v>43710</v>
      </c>
      <c r="B2057" s="11" t="s">
        <v>1576</v>
      </c>
      <c r="C2057" s="11" t="s">
        <v>396</v>
      </c>
      <c r="E2057" s="12">
        <v>3</v>
      </c>
      <c r="F2057" s="11" t="s">
        <v>388</v>
      </c>
      <c r="G2057" s="15">
        <v>99</v>
      </c>
      <c r="H2057" s="15">
        <v>40</v>
      </c>
      <c r="I2057" s="15">
        <f t="shared" si="130"/>
        <v>139</v>
      </c>
      <c r="J2057" s="12">
        <f t="shared" si="131"/>
        <v>3</v>
      </c>
      <c r="K2057" s="50">
        <f t="shared" si="132"/>
        <v>9</v>
      </c>
    </row>
    <row r="2058" spans="1:11" x14ac:dyDescent="0.3">
      <c r="A2058" s="10">
        <v>43710</v>
      </c>
      <c r="B2058" s="11" t="s">
        <v>397</v>
      </c>
      <c r="C2058" s="11" t="s">
        <v>398</v>
      </c>
      <c r="D2058" s="11">
        <v>84040</v>
      </c>
      <c r="E2058" s="12">
        <v>2</v>
      </c>
      <c r="F2058" s="53" t="str">
        <f>IF(ISBLANK($D2058),"",VLOOKUP($D2058,'Boarding Packages'!$A:$H,4,FALSE))</f>
        <v>XL Suite Prem</v>
      </c>
      <c r="G2058" s="54">
        <f>IF(ISBLANK($D2058),0,E2058*VLOOKUP($D2058,'Boarding Packages'!$A:$H,8,FALSE))</f>
        <v>124</v>
      </c>
      <c r="H2058" s="15">
        <v>0</v>
      </c>
      <c r="I2058" s="15">
        <f t="shared" si="130"/>
        <v>124</v>
      </c>
      <c r="J2058" s="12">
        <f t="shared" si="131"/>
        <v>2</v>
      </c>
      <c r="K2058" s="50">
        <f t="shared" si="132"/>
        <v>9</v>
      </c>
    </row>
    <row r="2059" spans="1:11" x14ac:dyDescent="0.3">
      <c r="A2059" s="10">
        <v>43710</v>
      </c>
      <c r="B2059" s="11" t="s">
        <v>2314</v>
      </c>
      <c r="C2059" s="11" t="s">
        <v>2315</v>
      </c>
      <c r="E2059" s="12">
        <v>8</v>
      </c>
      <c r="F2059" s="11" t="s">
        <v>388</v>
      </c>
      <c r="G2059" s="15">
        <v>264</v>
      </c>
      <c r="H2059" s="15">
        <v>40</v>
      </c>
      <c r="I2059" s="15">
        <f t="shared" si="130"/>
        <v>304</v>
      </c>
      <c r="J2059" s="12">
        <f t="shared" si="131"/>
        <v>8</v>
      </c>
      <c r="K2059" s="50">
        <f t="shared" si="132"/>
        <v>9</v>
      </c>
    </row>
    <row r="2060" spans="1:11" x14ac:dyDescent="0.3">
      <c r="A2060" s="10">
        <v>43710</v>
      </c>
      <c r="B2060" s="11" t="s">
        <v>2316</v>
      </c>
      <c r="C2060" s="11" t="s">
        <v>2317</v>
      </c>
      <c r="E2060" s="12">
        <v>3</v>
      </c>
      <c r="F2060" s="11" t="s">
        <v>388</v>
      </c>
      <c r="G2060" s="15">
        <v>99</v>
      </c>
      <c r="H2060" s="15">
        <v>20</v>
      </c>
      <c r="I2060" s="15">
        <f t="shared" si="130"/>
        <v>119</v>
      </c>
      <c r="J2060" s="12">
        <f t="shared" si="131"/>
        <v>3</v>
      </c>
      <c r="K2060" s="50">
        <f t="shared" si="132"/>
        <v>9</v>
      </c>
    </row>
    <row r="2061" spans="1:11" x14ac:dyDescent="0.3">
      <c r="A2061" s="10">
        <v>43710</v>
      </c>
      <c r="B2061" s="11" t="s">
        <v>2318</v>
      </c>
      <c r="C2061" s="11" t="s">
        <v>2276</v>
      </c>
      <c r="E2061" s="12">
        <v>2</v>
      </c>
      <c r="F2061" s="11" t="s">
        <v>388</v>
      </c>
      <c r="G2061" s="15">
        <v>66</v>
      </c>
      <c r="H2061" s="15">
        <v>60</v>
      </c>
      <c r="I2061" s="15">
        <f t="shared" si="130"/>
        <v>126</v>
      </c>
      <c r="J2061" s="12">
        <f t="shared" si="131"/>
        <v>2</v>
      </c>
      <c r="K2061" s="50">
        <f t="shared" si="132"/>
        <v>9</v>
      </c>
    </row>
    <row r="2062" spans="1:11" x14ac:dyDescent="0.3">
      <c r="A2062" s="10">
        <v>43710</v>
      </c>
      <c r="B2062" s="11" t="s">
        <v>2319</v>
      </c>
      <c r="C2062" s="11" t="s">
        <v>868</v>
      </c>
      <c r="E2062" s="12">
        <v>2</v>
      </c>
      <c r="F2062" s="11" t="s">
        <v>388</v>
      </c>
      <c r="G2062" s="15">
        <v>66</v>
      </c>
      <c r="H2062" s="15">
        <v>40</v>
      </c>
      <c r="I2062" s="15">
        <f t="shared" si="130"/>
        <v>106</v>
      </c>
      <c r="J2062" s="12">
        <f t="shared" si="131"/>
        <v>2</v>
      </c>
      <c r="K2062" s="50">
        <f t="shared" si="132"/>
        <v>9</v>
      </c>
    </row>
    <row r="2063" spans="1:11" x14ac:dyDescent="0.3">
      <c r="A2063" s="10">
        <v>43710</v>
      </c>
      <c r="B2063" s="11" t="s">
        <v>1535</v>
      </c>
      <c r="C2063" s="11" t="s">
        <v>846</v>
      </c>
      <c r="D2063" s="11">
        <v>83369</v>
      </c>
      <c r="E2063" s="12">
        <v>7</v>
      </c>
      <c r="F2063" s="53" t="str">
        <f>IF(ISBLANK($D2063),"",VLOOKUP($D2063,'Boarding Packages'!$A:$H,4,FALSE))</f>
        <v>In/Out Suite Prem</v>
      </c>
      <c r="G2063" s="54">
        <f>IF(ISBLANK($D2063),0,E2063*VLOOKUP($D2063,'Boarding Packages'!$A:$H,8,FALSE))</f>
        <v>518</v>
      </c>
      <c r="H2063" s="15">
        <v>0</v>
      </c>
      <c r="I2063" s="15">
        <f>IF(ISBLANK(B2063),"",SUM(G2063:H2063))</f>
        <v>518</v>
      </c>
      <c r="J2063" s="12">
        <f>IF(ISBLANK(B2063),"",E2063*(IF(LEFT(RIGHT(F2063,2),1)="2",2,IF(LEFT(RIGHT(F2063,2),1)="3",3,IF(LEFT(RIGHT(F2063,2),1)="4",4,1)))))</f>
        <v>7</v>
      </c>
      <c r="K2063" s="50">
        <f t="shared" si="132"/>
        <v>9</v>
      </c>
    </row>
    <row r="2064" spans="1:11" x14ac:dyDescent="0.3">
      <c r="A2064" s="10">
        <v>43710</v>
      </c>
      <c r="B2064" s="11" t="s">
        <v>1535</v>
      </c>
      <c r="C2064" s="11" t="s">
        <v>846</v>
      </c>
      <c r="D2064" s="11">
        <v>80553</v>
      </c>
      <c r="E2064" s="12">
        <v>2</v>
      </c>
      <c r="F2064" s="53" t="str">
        <f>IF(ISBLANK($D2064),"",VLOOKUP($D2064,'Boarding Packages'!$A:$H,4,FALSE))</f>
        <v>In/Out Suite Prem</v>
      </c>
      <c r="G2064" s="54">
        <f>IF(ISBLANK($D2064),0,E2064*VLOOKUP($D2064,'Boarding Packages'!$A:$H,8,FALSE))</f>
        <v>148</v>
      </c>
      <c r="H2064" s="15">
        <v>0</v>
      </c>
      <c r="I2064" s="15">
        <f>IF(ISBLANK(B2064),"",SUM(G2064:H2064))</f>
        <v>148</v>
      </c>
      <c r="J2064" s="12">
        <f>IF(ISBLANK(B2064),"",E2064*(IF(LEFT(RIGHT(F2064,2),1)="2",2,IF(LEFT(RIGHT(F2064,2),1)="3",3,IF(LEFT(RIGHT(F2064,2),1)="4",4,1)))))</f>
        <v>2</v>
      </c>
      <c r="K2064" s="50">
        <f t="shared" si="132"/>
        <v>9</v>
      </c>
    </row>
    <row r="2065" spans="1:11" x14ac:dyDescent="0.3">
      <c r="A2065" s="10">
        <v>43710</v>
      </c>
      <c r="B2065" s="11" t="s">
        <v>1886</v>
      </c>
      <c r="C2065" s="11" t="s">
        <v>1362</v>
      </c>
      <c r="E2065" s="12">
        <v>4</v>
      </c>
      <c r="F2065" s="11" t="s">
        <v>434</v>
      </c>
      <c r="G2065" s="15">
        <v>228</v>
      </c>
      <c r="H2065" s="15">
        <v>100</v>
      </c>
      <c r="I2065" s="15">
        <f t="shared" si="130"/>
        <v>328</v>
      </c>
      <c r="J2065" s="12">
        <f t="shared" si="131"/>
        <v>4</v>
      </c>
      <c r="K2065" s="50">
        <f t="shared" si="132"/>
        <v>9</v>
      </c>
    </row>
    <row r="2066" spans="1:11" x14ac:dyDescent="0.3">
      <c r="A2066" s="10">
        <v>43710</v>
      </c>
      <c r="B2066" s="11" t="s">
        <v>272</v>
      </c>
      <c r="C2066" s="11" t="s">
        <v>438</v>
      </c>
      <c r="D2066" s="11">
        <v>80428</v>
      </c>
      <c r="E2066" s="12">
        <v>3</v>
      </c>
      <c r="F2066" s="53" t="str">
        <f>IF(ISBLANK($D2066),"",VLOOKUP($D2066,'Boarding Packages'!$A:$H,4,FALSE))</f>
        <v>Std Suite Prem</v>
      </c>
      <c r="G2066" s="54">
        <f>IF(ISBLANK($D2066),0,E2066*VLOOKUP($D2066,'Boarding Packages'!$A:$H,8,FALSE))</f>
        <v>153</v>
      </c>
      <c r="H2066" s="15">
        <v>0</v>
      </c>
      <c r="I2066" s="15">
        <f t="shared" si="130"/>
        <v>153</v>
      </c>
      <c r="J2066" s="12">
        <f t="shared" si="131"/>
        <v>3</v>
      </c>
      <c r="K2066" s="50">
        <f t="shared" si="132"/>
        <v>9</v>
      </c>
    </row>
    <row r="2067" spans="1:11" x14ac:dyDescent="0.3">
      <c r="A2067" s="10">
        <v>43710</v>
      </c>
      <c r="B2067" s="11" t="s">
        <v>84</v>
      </c>
      <c r="C2067" s="11" t="s">
        <v>400</v>
      </c>
      <c r="E2067" s="12">
        <v>2</v>
      </c>
      <c r="F2067" s="11" t="s">
        <v>434</v>
      </c>
      <c r="G2067" s="15">
        <v>114</v>
      </c>
      <c r="H2067" s="15">
        <v>24</v>
      </c>
      <c r="I2067" s="15">
        <f t="shared" si="130"/>
        <v>138</v>
      </c>
      <c r="J2067" s="12">
        <f t="shared" si="131"/>
        <v>2</v>
      </c>
      <c r="K2067" s="50">
        <f t="shared" si="132"/>
        <v>9</v>
      </c>
    </row>
    <row r="2068" spans="1:11" x14ac:dyDescent="0.3">
      <c r="A2068" s="10">
        <v>43710</v>
      </c>
      <c r="B2068" s="11" t="s">
        <v>486</v>
      </c>
      <c r="C2068" s="11" t="s">
        <v>1142</v>
      </c>
      <c r="D2068" s="11">
        <v>77057</v>
      </c>
      <c r="E2068" s="12">
        <v>7</v>
      </c>
      <c r="F2068" s="53" t="str">
        <f>IF(ISBLANK($D2068),"",VLOOKUP($D2068,'Boarding Packages'!$A:$H,4,FALSE))</f>
        <v>XL Suite Prem (2)</v>
      </c>
      <c r="G2068" s="54">
        <f>IF(ISBLANK($D2068),0,E2068*VLOOKUP($D2068,'Boarding Packages'!$A:$H,8,FALSE))</f>
        <v>763</v>
      </c>
      <c r="H2068" s="15">
        <v>168</v>
      </c>
      <c r="I2068" s="15">
        <f>IF(ISBLANK(B2068),"",SUM(G2068:H2068))</f>
        <v>931</v>
      </c>
      <c r="J2068" s="12">
        <f>IF(ISBLANK(B2068),"",E2068*(IF(LEFT(RIGHT(F2068,2),1)="2",2,IF(LEFT(RIGHT(F2068,2),1)="3",3,IF(LEFT(RIGHT(F2068,2),1)="4",4,1)))))</f>
        <v>14</v>
      </c>
      <c r="K2068" s="50">
        <f t="shared" si="132"/>
        <v>9</v>
      </c>
    </row>
    <row r="2069" spans="1:11" x14ac:dyDescent="0.3">
      <c r="A2069" s="10">
        <v>43710</v>
      </c>
      <c r="B2069" s="11" t="s">
        <v>713</v>
      </c>
      <c r="C2069" s="11" t="s">
        <v>2320</v>
      </c>
      <c r="E2069" s="12">
        <v>3</v>
      </c>
      <c r="F2069" s="11" t="s">
        <v>407</v>
      </c>
      <c r="G2069" s="15">
        <v>216</v>
      </c>
      <c r="H2069" s="15">
        <v>120</v>
      </c>
      <c r="I2069" s="15">
        <f t="shared" si="130"/>
        <v>336</v>
      </c>
      <c r="J2069" s="12">
        <f t="shared" si="131"/>
        <v>6</v>
      </c>
      <c r="K2069" s="50">
        <f t="shared" si="132"/>
        <v>9</v>
      </c>
    </row>
    <row r="2070" spans="1:11" x14ac:dyDescent="0.3">
      <c r="A2070" s="10">
        <v>43710</v>
      </c>
      <c r="B2070" s="11" t="s">
        <v>1284</v>
      </c>
      <c r="C2070" s="11" t="s">
        <v>1285</v>
      </c>
      <c r="E2070" s="12">
        <v>2</v>
      </c>
      <c r="F2070" s="11" t="s">
        <v>407</v>
      </c>
      <c r="G2070" s="15">
        <v>144</v>
      </c>
      <c r="H2070" s="15">
        <v>120</v>
      </c>
      <c r="I2070" s="15">
        <f t="shared" si="130"/>
        <v>264</v>
      </c>
      <c r="J2070" s="12">
        <f t="shared" si="131"/>
        <v>4</v>
      </c>
      <c r="K2070" s="50">
        <f t="shared" si="132"/>
        <v>9</v>
      </c>
    </row>
    <row r="2071" spans="1:11" x14ac:dyDescent="0.3">
      <c r="A2071" s="10">
        <v>43710</v>
      </c>
      <c r="B2071" s="11" t="s">
        <v>1850</v>
      </c>
      <c r="C2071" s="11" t="s">
        <v>1851</v>
      </c>
      <c r="E2071" s="12">
        <v>2</v>
      </c>
      <c r="F2071" s="11" t="s">
        <v>434</v>
      </c>
      <c r="G2071" s="15">
        <v>114</v>
      </c>
      <c r="H2071" s="15">
        <v>40</v>
      </c>
      <c r="I2071" s="15">
        <f t="shared" si="130"/>
        <v>154</v>
      </c>
      <c r="J2071" s="12">
        <f t="shared" si="131"/>
        <v>2</v>
      </c>
      <c r="K2071" s="50">
        <f t="shared" si="132"/>
        <v>9</v>
      </c>
    </row>
    <row r="2072" spans="1:11" x14ac:dyDescent="0.3">
      <c r="A2072" s="10">
        <v>43710</v>
      </c>
      <c r="B2072" s="11" t="s">
        <v>1701</v>
      </c>
      <c r="C2072" s="11" t="s">
        <v>1702</v>
      </c>
      <c r="D2072" s="11">
        <v>82662</v>
      </c>
      <c r="E2072" s="12">
        <v>3</v>
      </c>
      <c r="F2072" s="53" t="str">
        <f>IF(ISBLANK($D2072),"",VLOOKUP($D2072,'Boarding Packages'!$A:$H,4,FALSE))</f>
        <v>XL Suite Prem</v>
      </c>
      <c r="G2072" s="54">
        <f>IF(ISBLANK($D2072),0,E2072*VLOOKUP($D2072,'Boarding Packages'!$A:$H,8,FALSE))</f>
        <v>186</v>
      </c>
      <c r="H2072" s="15">
        <v>0</v>
      </c>
      <c r="I2072" s="15">
        <f>IF(ISBLANK(B2072),"",SUM(G2072:H2072))</f>
        <v>186</v>
      </c>
      <c r="J2072" s="12">
        <f>IF(ISBLANK(B2072),"",E2072*(IF(LEFT(RIGHT(F2072,2),1)="2",2,IF(LEFT(RIGHT(F2072,2),1)="3",3,IF(LEFT(RIGHT(F2072,2),1)="4",4,1)))))</f>
        <v>3</v>
      </c>
      <c r="K2072" s="50">
        <f t="shared" si="132"/>
        <v>9</v>
      </c>
    </row>
    <row r="2073" spans="1:11" x14ac:dyDescent="0.3">
      <c r="A2073" s="10">
        <v>43710</v>
      </c>
      <c r="B2073" s="11" t="s">
        <v>275</v>
      </c>
      <c r="C2073" s="11" t="s">
        <v>510</v>
      </c>
      <c r="D2073" s="11">
        <v>83574</v>
      </c>
      <c r="E2073" s="12">
        <v>5</v>
      </c>
      <c r="F2073" s="53" t="str">
        <f>IF(ISBLANK($D2073),"",VLOOKUP($D2073,'Boarding Packages'!$A:$H,4,FALSE))</f>
        <v>Std Suite Prem</v>
      </c>
      <c r="G2073" s="54">
        <f>IF(ISBLANK($D2073),0,E2073*VLOOKUP($D2073,'Boarding Packages'!$A:$H,8,FALSE))</f>
        <v>255</v>
      </c>
      <c r="H2073" s="15">
        <v>0</v>
      </c>
      <c r="I2073" s="15">
        <f>IF(ISBLANK(B2073),"",SUM(G2073:H2073))</f>
        <v>255</v>
      </c>
      <c r="J2073" s="12">
        <f>IF(ISBLANK(B2073),"",E2073*(IF(LEFT(RIGHT(F2073,2),1)="2",2,IF(LEFT(RIGHT(F2073,2),1)="3",3,IF(LEFT(RIGHT(F2073,2),1)="4",4,1)))))</f>
        <v>5</v>
      </c>
      <c r="K2073" s="50">
        <f t="shared" si="132"/>
        <v>9</v>
      </c>
    </row>
    <row r="2074" spans="1:11" x14ac:dyDescent="0.3">
      <c r="A2074" s="55">
        <v>43710</v>
      </c>
      <c r="B2074" s="56" t="s">
        <v>113</v>
      </c>
      <c r="C2074" s="56" t="s">
        <v>575</v>
      </c>
      <c r="D2074" s="56">
        <v>83053</v>
      </c>
      <c r="E2074" s="57">
        <v>2</v>
      </c>
      <c r="F2074" s="61" t="str">
        <f>IF(ISBLANK($D2074),"",VLOOKUP($D2074,'Boarding Packages'!$A:$H,4,FALSE))</f>
        <v>Std Suite Prem</v>
      </c>
      <c r="G2074" s="62">
        <f>IF(ISBLANK($D2074),0,E2074*VLOOKUP($D2074,'Boarding Packages'!$A:$H,8,FALSE))</f>
        <v>106</v>
      </c>
      <c r="H2074" s="59">
        <v>0</v>
      </c>
      <c r="I2074" s="59">
        <f>IF(ISBLANK(B2074),"",SUM(G2074:H2074))</f>
        <v>106</v>
      </c>
      <c r="J2074" s="57">
        <f>IF(ISBLANK(B2074),"",E2074*(IF(LEFT(RIGHT(F2074,2),1)="2",2,IF(LEFT(RIGHT(F2074,2),1)="3",3,IF(LEFT(RIGHT(F2074,2),1)="4",4,1)))))</f>
        <v>2</v>
      </c>
      <c r="K2074" s="50">
        <f t="shared" si="132"/>
        <v>9</v>
      </c>
    </row>
    <row r="2075" spans="1:11" x14ac:dyDescent="0.3">
      <c r="A2075" s="10">
        <v>43711</v>
      </c>
      <c r="B2075" s="11" t="s">
        <v>2321</v>
      </c>
      <c r="C2075" s="11" t="s">
        <v>461</v>
      </c>
      <c r="E2075" s="12">
        <v>2</v>
      </c>
      <c r="F2075" s="11" t="s">
        <v>388</v>
      </c>
      <c r="G2075" s="15">
        <v>66</v>
      </c>
      <c r="H2075" s="15">
        <v>20</v>
      </c>
      <c r="I2075" s="15">
        <f t="shared" ref="I2075:I2124" si="133">IF(ISBLANK(B2075),"",SUM(G2075:H2075))</f>
        <v>86</v>
      </c>
      <c r="J2075" s="12">
        <f t="shared" ref="J2075:J2126" si="134">IF(ISBLANK(B2075),"",E2075*(IF(LEFT(RIGHT(F2075,2),1)="2",2,IF(LEFT(RIGHT(F2075,2),1)="3",3,IF(LEFT(RIGHT(F2075,2),1)="4",4,1)))))</f>
        <v>2</v>
      </c>
      <c r="K2075" s="50">
        <f t="shared" si="132"/>
        <v>9</v>
      </c>
    </row>
    <row r="2076" spans="1:11" x14ac:dyDescent="0.3">
      <c r="A2076" s="10">
        <v>43711</v>
      </c>
      <c r="B2076" s="11" t="s">
        <v>2004</v>
      </c>
      <c r="C2076" s="11" t="s">
        <v>2005</v>
      </c>
      <c r="D2076" s="11">
        <v>82236</v>
      </c>
      <c r="E2076" s="12">
        <v>2</v>
      </c>
      <c r="F2076" s="53" t="str">
        <f>IF(ISBLANK($D2076),"",VLOOKUP($D2076,'Boarding Packages'!$A:$H,4,FALSE))</f>
        <v>In/Out Suite Prem</v>
      </c>
      <c r="G2076" s="54">
        <f>IF(ISBLANK($D2076),0,E2076*VLOOKUP($D2076,'Boarding Packages'!$A:$H,8,FALSE))</f>
        <v>148</v>
      </c>
      <c r="H2076" s="15">
        <v>0</v>
      </c>
      <c r="I2076" s="15">
        <f t="shared" si="133"/>
        <v>148</v>
      </c>
      <c r="J2076" s="12">
        <f t="shared" si="134"/>
        <v>2</v>
      </c>
      <c r="K2076" s="50">
        <f t="shared" si="132"/>
        <v>9</v>
      </c>
    </row>
    <row r="2077" spans="1:11" x14ac:dyDescent="0.3">
      <c r="A2077" s="10">
        <v>43711</v>
      </c>
      <c r="B2077" s="11" t="s">
        <v>2004</v>
      </c>
      <c r="C2077" s="11" t="s">
        <v>2005</v>
      </c>
      <c r="D2077" s="11">
        <v>83990</v>
      </c>
      <c r="E2077" s="12">
        <v>2</v>
      </c>
      <c r="F2077" s="53" t="str">
        <f>IF(ISBLANK($D2077),"",VLOOKUP($D2077,'Boarding Packages'!$A:$H,4,FALSE))</f>
        <v>In/Out Suite Prem</v>
      </c>
      <c r="G2077" s="54">
        <f>IF(ISBLANK($D2077),0,E2077*VLOOKUP($D2077,'Boarding Packages'!$A:$H,8,FALSE))</f>
        <v>148</v>
      </c>
      <c r="H2077" s="15">
        <v>0</v>
      </c>
      <c r="I2077" s="15">
        <f>IF(ISBLANK(B2077),"",SUM(G2077:H2077))</f>
        <v>148</v>
      </c>
      <c r="J2077" s="12">
        <f>IF(ISBLANK(B2077),"",E2077*(IF(LEFT(RIGHT(F2077,2),1)="2",2,IF(LEFT(RIGHT(F2077,2),1)="3",3,IF(LEFT(RIGHT(F2077,2),1)="4",4,1)))))</f>
        <v>2</v>
      </c>
      <c r="K2077" s="50">
        <f t="shared" si="132"/>
        <v>9</v>
      </c>
    </row>
    <row r="2078" spans="1:11" x14ac:dyDescent="0.3">
      <c r="A2078" s="10">
        <v>43711</v>
      </c>
      <c r="B2078" s="11" t="s">
        <v>2322</v>
      </c>
      <c r="C2078" s="11" t="s">
        <v>483</v>
      </c>
      <c r="D2078" s="11">
        <v>83976</v>
      </c>
      <c r="E2078" s="12">
        <v>4</v>
      </c>
      <c r="F2078" s="53" t="str">
        <f>IF(ISBLANK($D2078),"",VLOOKUP($D2078,'Boarding Packages'!$A:$H,4,FALSE))</f>
        <v>Std Suite Prem</v>
      </c>
      <c r="G2078" s="54">
        <f>IF(ISBLANK($D2078),0,E2078*VLOOKUP($D2078,'Boarding Packages'!$A:$H,8,FALSE))</f>
        <v>212</v>
      </c>
      <c r="H2078" s="15">
        <v>0</v>
      </c>
      <c r="I2078" s="15">
        <f>IF(ISBLANK(B2078),"",SUM(G2078:H2078))</f>
        <v>212</v>
      </c>
      <c r="J2078" s="12">
        <f>IF(ISBLANK(B2078),"",E2078*(IF(LEFT(RIGHT(F2078,2),1)="2",2,IF(LEFT(RIGHT(F2078,2),1)="3",3,IF(LEFT(RIGHT(F2078,2),1)="4",4,1)))))</f>
        <v>4</v>
      </c>
      <c r="K2078" s="50">
        <f t="shared" si="132"/>
        <v>9</v>
      </c>
    </row>
    <row r="2079" spans="1:11" x14ac:dyDescent="0.3">
      <c r="A2079" s="10">
        <v>43711</v>
      </c>
      <c r="B2079" s="11" t="s">
        <v>2323</v>
      </c>
      <c r="C2079" s="11" t="s">
        <v>478</v>
      </c>
      <c r="E2079" s="12">
        <v>3</v>
      </c>
      <c r="F2079" s="11" t="s">
        <v>388</v>
      </c>
      <c r="G2079" s="15">
        <v>99</v>
      </c>
      <c r="H2079" s="15">
        <v>20</v>
      </c>
      <c r="I2079" s="15">
        <f t="shared" si="133"/>
        <v>119</v>
      </c>
      <c r="J2079" s="12">
        <f t="shared" si="134"/>
        <v>3</v>
      </c>
      <c r="K2079" s="50">
        <f t="shared" si="132"/>
        <v>9</v>
      </c>
    </row>
    <row r="2080" spans="1:11" x14ac:dyDescent="0.3">
      <c r="A2080" s="10">
        <v>43711</v>
      </c>
      <c r="B2080" s="11" t="s">
        <v>1669</v>
      </c>
      <c r="C2080" s="11" t="s">
        <v>1842</v>
      </c>
      <c r="E2080" s="12">
        <v>5</v>
      </c>
      <c r="F2080" s="11" t="s">
        <v>410</v>
      </c>
      <c r="G2080" s="15">
        <v>315</v>
      </c>
      <c r="H2080" s="15">
        <v>240</v>
      </c>
      <c r="I2080" s="15">
        <f t="shared" si="133"/>
        <v>555</v>
      </c>
      <c r="J2080" s="12">
        <f t="shared" si="134"/>
        <v>10</v>
      </c>
      <c r="K2080" s="50">
        <f t="shared" si="132"/>
        <v>9</v>
      </c>
    </row>
    <row r="2081" spans="1:11" x14ac:dyDescent="0.3">
      <c r="A2081" s="10">
        <v>43711</v>
      </c>
      <c r="B2081" s="11" t="s">
        <v>2324</v>
      </c>
      <c r="C2081" s="11" t="s">
        <v>2325</v>
      </c>
      <c r="E2081" s="12">
        <v>3</v>
      </c>
      <c r="F2081" s="11" t="s">
        <v>388</v>
      </c>
      <c r="G2081" s="15">
        <v>99</v>
      </c>
      <c r="H2081" s="15">
        <v>60</v>
      </c>
      <c r="I2081" s="15">
        <f t="shared" si="133"/>
        <v>159</v>
      </c>
      <c r="J2081" s="12">
        <f t="shared" si="134"/>
        <v>3</v>
      </c>
      <c r="K2081" s="50">
        <f t="shared" si="132"/>
        <v>9</v>
      </c>
    </row>
    <row r="2082" spans="1:11" x14ac:dyDescent="0.3">
      <c r="A2082" s="10">
        <v>43711</v>
      </c>
      <c r="B2082" s="11" t="s">
        <v>1214</v>
      </c>
      <c r="C2082" s="11" t="s">
        <v>1215</v>
      </c>
      <c r="E2082" s="12">
        <v>13</v>
      </c>
      <c r="F2082" s="11" t="s">
        <v>410</v>
      </c>
      <c r="G2082" s="15">
        <v>819</v>
      </c>
      <c r="H2082" s="15">
        <v>160</v>
      </c>
      <c r="I2082" s="15">
        <f t="shared" si="133"/>
        <v>979</v>
      </c>
      <c r="J2082" s="12">
        <f t="shared" si="134"/>
        <v>26</v>
      </c>
      <c r="K2082" s="50">
        <f t="shared" si="132"/>
        <v>9</v>
      </c>
    </row>
    <row r="2083" spans="1:11" x14ac:dyDescent="0.3">
      <c r="A2083" s="10">
        <v>43711</v>
      </c>
      <c r="B2083" s="11" t="s">
        <v>1214</v>
      </c>
      <c r="C2083" s="11" t="s">
        <v>2326</v>
      </c>
      <c r="E2083" s="12">
        <v>2</v>
      </c>
      <c r="F2083" s="11" t="s">
        <v>388</v>
      </c>
      <c r="G2083" s="15">
        <v>66</v>
      </c>
      <c r="H2083" s="15">
        <v>40</v>
      </c>
      <c r="I2083" s="15">
        <f t="shared" si="133"/>
        <v>106</v>
      </c>
      <c r="J2083" s="12">
        <f t="shared" si="134"/>
        <v>2</v>
      </c>
      <c r="K2083" s="50">
        <f t="shared" si="132"/>
        <v>9</v>
      </c>
    </row>
    <row r="2084" spans="1:11" x14ac:dyDescent="0.3">
      <c r="A2084" s="10">
        <v>43711</v>
      </c>
      <c r="B2084" s="11" t="s">
        <v>325</v>
      </c>
      <c r="C2084" s="11" t="s">
        <v>474</v>
      </c>
      <c r="D2084" s="11">
        <v>82511</v>
      </c>
      <c r="E2084" s="12">
        <v>1</v>
      </c>
      <c r="F2084" s="53" t="str">
        <f>IF(ISBLANK($D2084),"",VLOOKUP($D2084,'Boarding Packages'!$A:$H,4,FALSE))</f>
        <v>Std Suite Prem</v>
      </c>
      <c r="G2084" s="54">
        <f>IF(ISBLANK($D2084),0,E2084*VLOOKUP($D2084,'Boarding Packages'!$A:$H,8,FALSE))</f>
        <v>51</v>
      </c>
      <c r="H2084" s="15">
        <v>0</v>
      </c>
      <c r="I2084" s="15">
        <f t="shared" si="133"/>
        <v>51</v>
      </c>
      <c r="J2084" s="12">
        <f t="shared" si="134"/>
        <v>1</v>
      </c>
      <c r="K2084" s="50">
        <f t="shared" si="132"/>
        <v>9</v>
      </c>
    </row>
    <row r="2085" spans="1:11" x14ac:dyDescent="0.3">
      <c r="A2085" s="10">
        <v>43711</v>
      </c>
      <c r="B2085" s="11" t="s">
        <v>1856</v>
      </c>
      <c r="C2085" s="11" t="s">
        <v>507</v>
      </c>
      <c r="E2085" s="12">
        <v>3</v>
      </c>
      <c r="F2085" s="11" t="s">
        <v>388</v>
      </c>
      <c r="G2085" s="15">
        <v>99</v>
      </c>
      <c r="H2085" s="15">
        <v>60</v>
      </c>
      <c r="I2085" s="15">
        <f t="shared" si="133"/>
        <v>159</v>
      </c>
      <c r="J2085" s="12">
        <f t="shared" si="134"/>
        <v>3</v>
      </c>
      <c r="K2085" s="50">
        <f t="shared" si="132"/>
        <v>9</v>
      </c>
    </row>
    <row r="2086" spans="1:11" x14ac:dyDescent="0.3">
      <c r="A2086" s="10">
        <v>43711</v>
      </c>
      <c r="B2086" s="11" t="s">
        <v>1487</v>
      </c>
      <c r="C2086" s="11" t="s">
        <v>2327</v>
      </c>
      <c r="E2086" s="12">
        <v>5</v>
      </c>
      <c r="F2086" s="11" t="s">
        <v>388</v>
      </c>
      <c r="G2086" s="15">
        <v>165</v>
      </c>
      <c r="H2086" s="15">
        <v>100</v>
      </c>
      <c r="I2086" s="15">
        <f t="shared" si="133"/>
        <v>265</v>
      </c>
      <c r="J2086" s="12">
        <f t="shared" si="134"/>
        <v>5</v>
      </c>
      <c r="K2086" s="50">
        <f t="shared" si="132"/>
        <v>9</v>
      </c>
    </row>
    <row r="2087" spans="1:11" x14ac:dyDescent="0.3">
      <c r="A2087" s="10">
        <v>43711</v>
      </c>
      <c r="B2087" s="11" t="s">
        <v>449</v>
      </c>
      <c r="C2087" s="11" t="s">
        <v>450</v>
      </c>
      <c r="D2087" s="11">
        <v>82773</v>
      </c>
      <c r="E2087" s="12">
        <v>4</v>
      </c>
      <c r="F2087" s="53" t="str">
        <f>IF(ISBLANK($D2087),"",VLOOKUP($D2087,'Boarding Packages'!$A:$H,4,FALSE))</f>
        <v>Std Suite Prem</v>
      </c>
      <c r="G2087" s="54">
        <f>IF(ISBLANK($D2087),0,E2087*VLOOKUP($D2087,'Boarding Packages'!$A:$H,8,FALSE))</f>
        <v>212</v>
      </c>
      <c r="H2087" s="15">
        <v>0</v>
      </c>
      <c r="I2087" s="15">
        <f>IF(ISBLANK(B2087),"",SUM(G2087:H2087))</f>
        <v>212</v>
      </c>
      <c r="J2087" s="12">
        <f>IF(ISBLANK(B2087),"",E2087*(IF(LEFT(RIGHT(F2087,2),1)="2",2,IF(LEFT(RIGHT(F2087,2),1)="3",3,IF(LEFT(RIGHT(F2087,2),1)="4",4,1)))))</f>
        <v>4</v>
      </c>
      <c r="K2087" s="50">
        <f t="shared" si="132"/>
        <v>9</v>
      </c>
    </row>
    <row r="2088" spans="1:11" x14ac:dyDescent="0.3">
      <c r="A2088" s="55">
        <v>43711</v>
      </c>
      <c r="B2088" s="56" t="s">
        <v>609</v>
      </c>
      <c r="C2088" s="56" t="s">
        <v>610</v>
      </c>
      <c r="D2088" s="56"/>
      <c r="E2088" s="57">
        <v>4</v>
      </c>
      <c r="F2088" s="56" t="s">
        <v>388</v>
      </c>
      <c r="G2088" s="59">
        <v>132</v>
      </c>
      <c r="H2088" s="59">
        <v>80</v>
      </c>
      <c r="I2088" s="59">
        <f t="shared" si="133"/>
        <v>212</v>
      </c>
      <c r="J2088" s="57">
        <f t="shared" si="134"/>
        <v>4</v>
      </c>
      <c r="K2088" s="50">
        <f t="shared" si="132"/>
        <v>9</v>
      </c>
    </row>
    <row r="2089" spans="1:11" x14ac:dyDescent="0.3">
      <c r="A2089" s="63">
        <v>43712</v>
      </c>
      <c r="B2089" s="64" t="s">
        <v>115</v>
      </c>
      <c r="C2089" s="64" t="s">
        <v>764</v>
      </c>
      <c r="D2089" s="64">
        <v>68920</v>
      </c>
      <c r="E2089" s="65">
        <v>1</v>
      </c>
      <c r="F2089" s="93" t="str">
        <f>IF(ISBLANK($D2089),"",VLOOKUP($D2089,'Boarding Packages'!$A:$H,4,FALSE))</f>
        <v>Std Suite Prem</v>
      </c>
      <c r="G2089" s="94">
        <f>IF(ISBLANK($D2089),0,E2089*VLOOKUP($D2089,'Boarding Packages'!$A:$H,8,FALSE))</f>
        <v>48</v>
      </c>
      <c r="H2089" s="67">
        <v>0</v>
      </c>
      <c r="I2089" s="67">
        <f>IF(ISBLANK(B2089),"",SUM(G2089:H2089))</f>
        <v>48</v>
      </c>
      <c r="J2089" s="65">
        <f>IF(ISBLANK(B2089),"",E2089*(IF(LEFT(RIGHT(F2089,2),1)="2",2,IF(LEFT(RIGHT(F2089,2),1)="3",3,IF(LEFT(RIGHT(F2089,2),1)="4",4,1)))))</f>
        <v>1</v>
      </c>
      <c r="K2089" s="50">
        <f t="shared" si="132"/>
        <v>9</v>
      </c>
    </row>
    <row r="2090" spans="1:11" x14ac:dyDescent="0.3">
      <c r="A2090" s="10">
        <v>43713</v>
      </c>
      <c r="B2090" s="11" t="s">
        <v>1460</v>
      </c>
      <c r="C2090" s="11" t="s">
        <v>538</v>
      </c>
      <c r="E2090" s="12">
        <v>3</v>
      </c>
      <c r="F2090" s="11" t="s">
        <v>388</v>
      </c>
      <c r="G2090" s="15">
        <v>99</v>
      </c>
      <c r="H2090" s="15">
        <v>60</v>
      </c>
      <c r="I2090" s="15">
        <f t="shared" si="133"/>
        <v>159</v>
      </c>
      <c r="J2090" s="12">
        <f t="shared" si="134"/>
        <v>3</v>
      </c>
      <c r="K2090" s="50">
        <f t="shared" si="132"/>
        <v>9</v>
      </c>
    </row>
    <row r="2091" spans="1:11" x14ac:dyDescent="0.3">
      <c r="A2091" s="10">
        <v>43713</v>
      </c>
      <c r="B2091" s="11" t="s">
        <v>252</v>
      </c>
      <c r="C2091" s="11" t="s">
        <v>396</v>
      </c>
      <c r="D2091" s="11">
        <v>83232</v>
      </c>
      <c r="E2091" s="12">
        <v>1</v>
      </c>
      <c r="F2091" s="53" t="str">
        <f>IF(ISBLANK($D2091),"",VLOOKUP($D2091,'Boarding Packages'!$A:$H,4,FALSE))</f>
        <v>XL Suite Prem</v>
      </c>
      <c r="G2091" s="54">
        <f>IF(ISBLANK($D2091),0,E2091*VLOOKUP($D2091,'Boarding Packages'!$A:$H,8,FALSE))</f>
        <v>59</v>
      </c>
      <c r="H2091" s="15">
        <v>0</v>
      </c>
      <c r="I2091" s="15">
        <f>IF(ISBLANK(B2091),"",SUM(G2091:H2091))</f>
        <v>59</v>
      </c>
      <c r="J2091" s="12">
        <f>IF(ISBLANK(B2091),"",E2091*(IF(LEFT(RIGHT(F2091,2),1)="2",2,IF(LEFT(RIGHT(F2091,2),1)="3",3,IF(LEFT(RIGHT(F2091,2),1)="4",4,1)))))</f>
        <v>1</v>
      </c>
      <c r="K2091" s="50">
        <f t="shared" si="132"/>
        <v>9</v>
      </c>
    </row>
    <row r="2092" spans="1:11" x14ac:dyDescent="0.3">
      <c r="A2092" s="10">
        <v>43713</v>
      </c>
      <c r="B2092" s="11" t="s">
        <v>1311</v>
      </c>
      <c r="C2092" s="11" t="s">
        <v>1604</v>
      </c>
      <c r="E2092" s="12">
        <v>1</v>
      </c>
      <c r="F2092" s="11" t="s">
        <v>388</v>
      </c>
      <c r="G2092" s="15">
        <v>33</v>
      </c>
      <c r="H2092" s="15">
        <v>40</v>
      </c>
      <c r="I2092" s="15">
        <f t="shared" si="133"/>
        <v>73</v>
      </c>
      <c r="J2092" s="12">
        <f t="shared" si="134"/>
        <v>1</v>
      </c>
      <c r="K2092" s="50">
        <f t="shared" si="132"/>
        <v>9</v>
      </c>
    </row>
    <row r="2093" spans="1:11" x14ac:dyDescent="0.3">
      <c r="A2093" s="55">
        <v>43713</v>
      </c>
      <c r="B2093" s="56" t="s">
        <v>1887</v>
      </c>
      <c r="C2093" s="56" t="s">
        <v>507</v>
      </c>
      <c r="D2093" s="56"/>
      <c r="E2093" s="57">
        <v>1</v>
      </c>
      <c r="F2093" s="56" t="s">
        <v>388</v>
      </c>
      <c r="G2093" s="59">
        <v>33</v>
      </c>
      <c r="H2093" s="59">
        <v>46</v>
      </c>
      <c r="I2093" s="59">
        <f t="shared" si="133"/>
        <v>79</v>
      </c>
      <c r="J2093" s="57">
        <f t="shared" si="134"/>
        <v>1</v>
      </c>
      <c r="K2093" s="50">
        <f t="shared" si="132"/>
        <v>9</v>
      </c>
    </row>
    <row r="2094" spans="1:11" x14ac:dyDescent="0.3">
      <c r="A2094" s="10">
        <v>43714</v>
      </c>
      <c r="B2094" s="11" t="s">
        <v>820</v>
      </c>
      <c r="C2094" s="11" t="s">
        <v>402</v>
      </c>
      <c r="E2094" s="12">
        <v>1</v>
      </c>
      <c r="F2094" s="11" t="s">
        <v>388</v>
      </c>
      <c r="G2094" s="15">
        <v>33</v>
      </c>
      <c r="H2094" s="15">
        <v>20</v>
      </c>
      <c r="I2094" s="15">
        <f t="shared" si="133"/>
        <v>53</v>
      </c>
      <c r="J2094" s="12">
        <f t="shared" si="134"/>
        <v>1</v>
      </c>
      <c r="K2094" s="50">
        <f t="shared" si="132"/>
        <v>9</v>
      </c>
    </row>
    <row r="2095" spans="1:11" x14ac:dyDescent="0.3">
      <c r="A2095" s="10">
        <v>43714</v>
      </c>
      <c r="B2095" s="11" t="s">
        <v>1477</v>
      </c>
      <c r="C2095" s="11" t="s">
        <v>2079</v>
      </c>
      <c r="E2095" s="12">
        <v>1</v>
      </c>
      <c r="F2095" s="11" t="s">
        <v>596</v>
      </c>
      <c r="G2095" s="15">
        <v>87</v>
      </c>
      <c r="H2095" s="15">
        <v>4</v>
      </c>
      <c r="I2095" s="15">
        <f t="shared" si="133"/>
        <v>91</v>
      </c>
      <c r="J2095" s="12">
        <f t="shared" si="134"/>
        <v>2</v>
      </c>
      <c r="K2095" s="50">
        <f t="shared" si="132"/>
        <v>9</v>
      </c>
    </row>
    <row r="2096" spans="1:11" x14ac:dyDescent="0.3">
      <c r="A2096" s="55">
        <v>43714</v>
      </c>
      <c r="B2096" s="56" t="s">
        <v>204</v>
      </c>
      <c r="C2096" s="56" t="s">
        <v>2346</v>
      </c>
      <c r="D2096" s="56">
        <v>65576</v>
      </c>
      <c r="E2096" s="57">
        <v>1</v>
      </c>
      <c r="F2096" s="61" t="str">
        <f>IF(ISBLANK($D2096),"",VLOOKUP($D2096,'Boarding Packages'!$A:$H,4,FALSE))</f>
        <v>In/Out Suite Prem (2)</v>
      </c>
      <c r="G2096" s="62">
        <f>IF(ISBLANK($D2096),0,E2096*VLOOKUP($D2096,'Boarding Packages'!$A:$H,8,FALSE))</f>
        <v>119</v>
      </c>
      <c r="H2096" s="59">
        <v>6</v>
      </c>
      <c r="I2096" s="59">
        <f>IF(ISBLANK(B2096),"",SUM(G2096:H2096))</f>
        <v>125</v>
      </c>
      <c r="J2096" s="57">
        <f t="shared" si="134"/>
        <v>2</v>
      </c>
      <c r="K2096" s="50">
        <f t="shared" si="132"/>
        <v>9</v>
      </c>
    </row>
    <row r="2097" spans="1:11" x14ac:dyDescent="0.3">
      <c r="A2097" s="10">
        <v>43715</v>
      </c>
      <c r="B2097" s="11" t="s">
        <v>2052</v>
      </c>
      <c r="C2097" s="11" t="s">
        <v>2053</v>
      </c>
      <c r="E2097" s="12">
        <v>4</v>
      </c>
      <c r="F2097" s="11" t="s">
        <v>388</v>
      </c>
      <c r="G2097" s="15">
        <v>132</v>
      </c>
      <c r="H2097" s="15">
        <v>80</v>
      </c>
      <c r="I2097" s="15">
        <f t="shared" si="133"/>
        <v>212</v>
      </c>
      <c r="J2097" s="12">
        <f t="shared" si="134"/>
        <v>4</v>
      </c>
      <c r="K2097" s="50">
        <f t="shared" si="132"/>
        <v>9</v>
      </c>
    </row>
    <row r="2098" spans="1:11" x14ac:dyDescent="0.3">
      <c r="A2098" s="10">
        <v>43715</v>
      </c>
      <c r="B2098" s="11" t="s">
        <v>224</v>
      </c>
      <c r="C2098" s="11" t="s">
        <v>740</v>
      </c>
      <c r="E2098" s="12">
        <v>2</v>
      </c>
      <c r="F2098" s="11" t="s">
        <v>434</v>
      </c>
      <c r="G2098" s="15">
        <v>114</v>
      </c>
      <c r="H2098" s="15">
        <v>104</v>
      </c>
      <c r="I2098" s="15">
        <f t="shared" si="133"/>
        <v>218</v>
      </c>
      <c r="J2098" s="12">
        <f t="shared" si="134"/>
        <v>2</v>
      </c>
      <c r="K2098" s="50">
        <f t="shared" si="132"/>
        <v>9</v>
      </c>
    </row>
    <row r="2099" spans="1:11" x14ac:dyDescent="0.3">
      <c r="A2099" s="10">
        <v>43715</v>
      </c>
      <c r="B2099" s="11" t="s">
        <v>836</v>
      </c>
      <c r="C2099" s="11" t="s">
        <v>498</v>
      </c>
      <c r="E2099" s="12">
        <v>1</v>
      </c>
      <c r="F2099" s="11" t="s">
        <v>388</v>
      </c>
      <c r="G2099" s="15">
        <v>33</v>
      </c>
      <c r="H2099" s="15">
        <v>20</v>
      </c>
      <c r="I2099" s="15">
        <f t="shared" si="133"/>
        <v>53</v>
      </c>
      <c r="J2099" s="12">
        <f t="shared" si="134"/>
        <v>1</v>
      </c>
      <c r="K2099" s="50">
        <f t="shared" si="132"/>
        <v>9</v>
      </c>
    </row>
    <row r="2100" spans="1:11" x14ac:dyDescent="0.3">
      <c r="A2100" s="55">
        <v>43715</v>
      </c>
      <c r="B2100" s="56" t="s">
        <v>667</v>
      </c>
      <c r="C2100" s="56" t="s">
        <v>886</v>
      </c>
      <c r="D2100" s="56"/>
      <c r="E2100" s="57">
        <v>1</v>
      </c>
      <c r="F2100" s="56" t="s">
        <v>388</v>
      </c>
      <c r="G2100" s="59">
        <v>33</v>
      </c>
      <c r="H2100" s="59">
        <v>40</v>
      </c>
      <c r="I2100" s="59">
        <f t="shared" si="133"/>
        <v>73</v>
      </c>
      <c r="J2100" s="57">
        <f t="shared" si="134"/>
        <v>1</v>
      </c>
      <c r="K2100" s="50">
        <f t="shared" si="132"/>
        <v>9</v>
      </c>
    </row>
    <row r="2101" spans="1:11" x14ac:dyDescent="0.3">
      <c r="A2101" s="10">
        <v>43716</v>
      </c>
      <c r="B2101" s="11" t="s">
        <v>1722</v>
      </c>
      <c r="C2101" s="11" t="s">
        <v>1723</v>
      </c>
      <c r="E2101" s="12">
        <v>1</v>
      </c>
      <c r="F2101" s="11" t="s">
        <v>596</v>
      </c>
      <c r="G2101" s="15">
        <v>87</v>
      </c>
      <c r="I2101" s="15">
        <f t="shared" si="133"/>
        <v>87</v>
      </c>
      <c r="J2101" s="12">
        <f t="shared" si="134"/>
        <v>2</v>
      </c>
      <c r="K2101" s="50">
        <f t="shared" si="132"/>
        <v>9</v>
      </c>
    </row>
    <row r="2102" spans="1:11" x14ac:dyDescent="0.3">
      <c r="A2102" s="10">
        <v>43716</v>
      </c>
      <c r="B2102" s="11" t="s">
        <v>1328</v>
      </c>
      <c r="C2102" s="11" t="s">
        <v>1329</v>
      </c>
      <c r="E2102" s="12">
        <v>2</v>
      </c>
      <c r="F2102" s="11" t="s">
        <v>388</v>
      </c>
      <c r="G2102" s="15">
        <v>66</v>
      </c>
      <c r="H2102" s="15">
        <v>40</v>
      </c>
      <c r="I2102" s="15">
        <f t="shared" si="133"/>
        <v>106</v>
      </c>
      <c r="J2102" s="12">
        <f t="shared" si="134"/>
        <v>2</v>
      </c>
      <c r="K2102" s="50">
        <f t="shared" si="132"/>
        <v>9</v>
      </c>
    </row>
    <row r="2103" spans="1:11" x14ac:dyDescent="0.3">
      <c r="A2103" s="10">
        <v>43716</v>
      </c>
      <c r="B2103" s="11" t="s">
        <v>1979</v>
      </c>
      <c r="C2103" s="11" t="s">
        <v>474</v>
      </c>
      <c r="D2103" s="11">
        <v>83082</v>
      </c>
      <c r="E2103" s="12">
        <v>6</v>
      </c>
      <c r="F2103" s="53" t="str">
        <f>IF(ISBLANK($D2103),"",VLOOKUP($D2103,'Boarding Packages'!$A:$H,4,FALSE))</f>
        <v>Std Suite Prem</v>
      </c>
      <c r="G2103" s="54">
        <f>IF(ISBLANK($D2103),0,E2103*VLOOKUP($D2103,'Boarding Packages'!$A:$H,8,FALSE))</f>
        <v>318</v>
      </c>
      <c r="H2103" s="15">
        <v>0</v>
      </c>
      <c r="I2103" s="15">
        <f>IF(ISBLANK(B2103),"",SUM(G2103:H2103))</f>
        <v>318</v>
      </c>
      <c r="J2103" s="12">
        <f t="shared" si="134"/>
        <v>6</v>
      </c>
      <c r="K2103" s="50">
        <f t="shared" si="132"/>
        <v>9</v>
      </c>
    </row>
    <row r="2104" spans="1:11" x14ac:dyDescent="0.3">
      <c r="A2104" s="10">
        <v>43716</v>
      </c>
      <c r="B2104" s="11" t="s">
        <v>1979</v>
      </c>
      <c r="C2104" s="11" t="s">
        <v>474</v>
      </c>
      <c r="D2104" s="11">
        <v>84050</v>
      </c>
      <c r="E2104" s="12">
        <v>2</v>
      </c>
      <c r="F2104" s="53" t="str">
        <f>IF(ISBLANK($D2104),"",VLOOKUP($D2104,'Boarding Packages'!$A:$H,4,FALSE))</f>
        <v>Std Suite Prem</v>
      </c>
      <c r="G2104" s="54">
        <f>IF(ISBLANK($D2104),0,E2104*VLOOKUP($D2104,'Boarding Packages'!$A:$H,8,FALSE))</f>
        <v>106</v>
      </c>
      <c r="H2104" s="15">
        <v>0</v>
      </c>
      <c r="I2104" s="15">
        <f>IF(ISBLANK(B2104),"",SUM(G2104:H2104))</f>
        <v>106</v>
      </c>
      <c r="J2104" s="12">
        <f>IF(ISBLANK(B2104),"",E2104*(IF(LEFT(RIGHT(F2104,2),1)="2",2,IF(LEFT(RIGHT(F2104,2),1)="3",3,IF(LEFT(RIGHT(F2104,2),1)="4",4,1)))))</f>
        <v>2</v>
      </c>
      <c r="K2104" s="50">
        <f t="shared" si="132"/>
        <v>9</v>
      </c>
    </row>
    <row r="2105" spans="1:11" x14ac:dyDescent="0.3">
      <c r="A2105" s="10">
        <v>43716</v>
      </c>
      <c r="B2105" s="11" t="s">
        <v>2349</v>
      </c>
      <c r="C2105" s="11" t="s">
        <v>2350</v>
      </c>
      <c r="E2105" s="12">
        <v>1</v>
      </c>
      <c r="F2105" s="11" t="s">
        <v>388</v>
      </c>
      <c r="G2105" s="15">
        <v>33</v>
      </c>
      <c r="H2105" s="15">
        <v>20</v>
      </c>
      <c r="I2105" s="15">
        <f t="shared" si="133"/>
        <v>53</v>
      </c>
      <c r="J2105" s="12">
        <f t="shared" si="134"/>
        <v>1</v>
      </c>
      <c r="K2105" s="50">
        <f t="shared" si="132"/>
        <v>9</v>
      </c>
    </row>
    <row r="2106" spans="1:11" x14ac:dyDescent="0.3">
      <c r="A2106" s="10">
        <v>43716</v>
      </c>
      <c r="B2106" s="11" t="s">
        <v>2351</v>
      </c>
      <c r="C2106" s="11" t="s">
        <v>2352</v>
      </c>
      <c r="E2106" s="12">
        <v>5</v>
      </c>
      <c r="F2106" s="11" t="s">
        <v>388</v>
      </c>
      <c r="G2106" s="15">
        <v>165</v>
      </c>
      <c r="H2106" s="15">
        <v>132</v>
      </c>
      <c r="I2106" s="15">
        <f t="shared" si="133"/>
        <v>297</v>
      </c>
      <c r="J2106" s="12">
        <f t="shared" si="134"/>
        <v>5</v>
      </c>
      <c r="K2106" s="50">
        <f t="shared" si="132"/>
        <v>9</v>
      </c>
    </row>
    <row r="2107" spans="1:11" x14ac:dyDescent="0.3">
      <c r="A2107" s="10">
        <v>43716</v>
      </c>
      <c r="B2107" s="11" t="s">
        <v>643</v>
      </c>
      <c r="C2107" s="11" t="s">
        <v>644</v>
      </c>
      <c r="E2107" s="12">
        <v>1</v>
      </c>
      <c r="F2107" s="11" t="s">
        <v>407</v>
      </c>
      <c r="G2107" s="15">
        <v>72</v>
      </c>
      <c r="H2107" s="15">
        <v>40</v>
      </c>
      <c r="I2107" s="15">
        <f t="shared" si="133"/>
        <v>112</v>
      </c>
      <c r="J2107" s="12">
        <f t="shared" si="134"/>
        <v>2</v>
      </c>
      <c r="K2107" s="50">
        <f t="shared" si="132"/>
        <v>9</v>
      </c>
    </row>
    <row r="2108" spans="1:11" x14ac:dyDescent="0.3">
      <c r="A2108" s="10">
        <v>43716</v>
      </c>
      <c r="B2108" s="11" t="s">
        <v>2353</v>
      </c>
      <c r="C2108" s="11" t="s">
        <v>1425</v>
      </c>
      <c r="E2108" s="12">
        <v>2</v>
      </c>
      <c r="F2108" s="11" t="s">
        <v>388</v>
      </c>
      <c r="G2108" s="15">
        <v>66</v>
      </c>
      <c r="H2108" s="15">
        <v>20</v>
      </c>
      <c r="I2108" s="15">
        <f t="shared" si="133"/>
        <v>86</v>
      </c>
      <c r="J2108" s="12">
        <f t="shared" si="134"/>
        <v>2</v>
      </c>
      <c r="K2108" s="50">
        <f t="shared" si="132"/>
        <v>9</v>
      </c>
    </row>
    <row r="2109" spans="1:11" x14ac:dyDescent="0.3">
      <c r="A2109" s="10">
        <v>43716</v>
      </c>
      <c r="B2109" s="11" t="s">
        <v>2354</v>
      </c>
      <c r="C2109" s="11" t="s">
        <v>461</v>
      </c>
      <c r="E2109" s="12">
        <v>1</v>
      </c>
      <c r="F2109" s="11" t="s">
        <v>388</v>
      </c>
      <c r="G2109" s="15">
        <v>33</v>
      </c>
      <c r="H2109" s="15">
        <v>20</v>
      </c>
      <c r="I2109" s="15">
        <f t="shared" si="133"/>
        <v>53</v>
      </c>
      <c r="J2109" s="12">
        <f t="shared" si="134"/>
        <v>1</v>
      </c>
      <c r="K2109" s="50">
        <f t="shared" si="132"/>
        <v>9</v>
      </c>
    </row>
    <row r="2110" spans="1:11" x14ac:dyDescent="0.3">
      <c r="A2110" s="10">
        <v>43716</v>
      </c>
      <c r="B2110" s="11" t="s">
        <v>803</v>
      </c>
      <c r="C2110" s="11" t="s">
        <v>1380</v>
      </c>
      <c r="D2110" s="11">
        <v>79215</v>
      </c>
      <c r="E2110" s="12">
        <v>2</v>
      </c>
      <c r="F2110" s="53" t="str">
        <f>IF(ISBLANK($D2110),"",VLOOKUP($D2110,'Boarding Packages'!$A:$H,4,FALSE))</f>
        <v>Std Suite Prem</v>
      </c>
      <c r="G2110" s="54">
        <f>IF(ISBLANK($D2110),0,E2110*VLOOKUP($D2110,'Boarding Packages'!$A:$H,8,FALSE))</f>
        <v>102</v>
      </c>
      <c r="H2110" s="15">
        <v>0</v>
      </c>
      <c r="I2110" s="15">
        <f>IF(ISBLANK(B2110),"",SUM(G2110:H2110))</f>
        <v>102</v>
      </c>
      <c r="J2110" s="12">
        <f t="shared" si="134"/>
        <v>2</v>
      </c>
      <c r="K2110" s="50">
        <f t="shared" si="132"/>
        <v>9</v>
      </c>
    </row>
    <row r="2111" spans="1:11" x14ac:dyDescent="0.3">
      <c r="A2111" s="10">
        <v>43716</v>
      </c>
      <c r="B2111" s="11" t="s">
        <v>576</v>
      </c>
      <c r="C2111" s="11" t="s">
        <v>577</v>
      </c>
      <c r="E2111" s="12">
        <v>2</v>
      </c>
      <c r="F2111" s="11" t="s">
        <v>410</v>
      </c>
      <c r="G2111" s="15">
        <v>126</v>
      </c>
      <c r="H2111" s="15">
        <v>80</v>
      </c>
      <c r="I2111" s="15">
        <f t="shared" si="133"/>
        <v>206</v>
      </c>
      <c r="J2111" s="12">
        <f t="shared" si="134"/>
        <v>4</v>
      </c>
      <c r="K2111" s="50">
        <f t="shared" si="132"/>
        <v>9</v>
      </c>
    </row>
    <row r="2112" spans="1:11" x14ac:dyDescent="0.3">
      <c r="A2112" s="10">
        <v>43716</v>
      </c>
      <c r="B2112" s="11" t="s">
        <v>78</v>
      </c>
      <c r="C2112" s="11" t="s">
        <v>1461</v>
      </c>
      <c r="D2112" s="11">
        <v>81324</v>
      </c>
      <c r="E2112" s="12">
        <v>1</v>
      </c>
      <c r="F2112" s="53" t="str">
        <f>IF(ISBLANK($D2112),"",VLOOKUP($D2112,'Boarding Packages'!$A:$H,4,FALSE))</f>
        <v>Std Suite Prem (2)</v>
      </c>
      <c r="G2112" s="54">
        <f>IF(ISBLANK($D2112),0,E2112*VLOOKUP($D2112,'Boarding Packages'!$A:$H,8,FALSE))</f>
        <v>103</v>
      </c>
      <c r="H2112" s="15">
        <v>0</v>
      </c>
      <c r="I2112" s="15">
        <f>IF(ISBLANK(B2112),"",SUM(G2112:H2112))</f>
        <v>103</v>
      </c>
      <c r="J2112" s="12">
        <f>IF(ISBLANK(B2112),"",E2112*(IF(LEFT(RIGHT(F2112,2),1)="2",2,IF(LEFT(RIGHT(F2112,2),1)="3",3,IF(LEFT(RIGHT(F2112,2),1)="4",4,1)))))</f>
        <v>2</v>
      </c>
      <c r="K2112" s="50">
        <f t="shared" si="132"/>
        <v>9</v>
      </c>
    </row>
    <row r="2113" spans="1:11" x14ac:dyDescent="0.3">
      <c r="A2113" s="10">
        <v>43716</v>
      </c>
      <c r="B2113" s="11" t="s">
        <v>263</v>
      </c>
      <c r="C2113" s="11" t="s">
        <v>455</v>
      </c>
      <c r="D2113" s="11">
        <v>82999</v>
      </c>
      <c r="E2113" s="12">
        <v>2</v>
      </c>
      <c r="F2113" s="53" t="str">
        <f>IF(ISBLANK($D2113),"",VLOOKUP($D2113,'Boarding Packages'!$A:$H,4,FALSE))</f>
        <v>In/Out Suite Prem</v>
      </c>
      <c r="G2113" s="54">
        <f>IF(ISBLANK($D2113),0,E2113*VLOOKUP($D2113,'Boarding Packages'!$A:$H,8,FALSE))</f>
        <v>148</v>
      </c>
      <c r="H2113" s="15">
        <v>0</v>
      </c>
      <c r="I2113" s="15">
        <f>IF(ISBLANK(B2113),"",SUM(G2113:H2113))</f>
        <v>148</v>
      </c>
      <c r="J2113" s="12">
        <f>IF(ISBLANK(B2113),"",E2113*(IF(LEFT(RIGHT(F2113,2),1)="2",2,IF(LEFT(RIGHT(F2113,2),1)="3",3,IF(LEFT(RIGHT(F2113,2),1)="4",4,1)))))</f>
        <v>2</v>
      </c>
      <c r="K2113" s="50">
        <f t="shared" si="132"/>
        <v>9</v>
      </c>
    </row>
    <row r="2114" spans="1:11" x14ac:dyDescent="0.3">
      <c r="A2114" s="10">
        <v>43716</v>
      </c>
      <c r="B2114" s="11" t="s">
        <v>258</v>
      </c>
      <c r="C2114" s="11" t="s">
        <v>597</v>
      </c>
      <c r="D2114" s="11">
        <v>76556</v>
      </c>
      <c r="E2114" s="12">
        <v>3</v>
      </c>
      <c r="F2114" s="53" t="str">
        <f>IF(ISBLANK($D2114),"",VLOOKUP($D2114,'Boarding Packages'!$A:$H,4,FALSE))</f>
        <v>XL Suite Prem (2)</v>
      </c>
      <c r="G2114" s="54">
        <f>IF(ISBLANK($D2114),0,E2114*VLOOKUP($D2114,'Boarding Packages'!$A:$H,8,FALSE))</f>
        <v>327</v>
      </c>
      <c r="H2114" s="15">
        <v>0</v>
      </c>
      <c r="I2114" s="15">
        <f>IF(ISBLANK(B2114),"",SUM(G2114:H2114))</f>
        <v>327</v>
      </c>
      <c r="J2114" s="12">
        <f>IF(ISBLANK(B2114),"",E2114*(IF(LEFT(RIGHT(F2114,2),1)="2",2,IF(LEFT(RIGHT(F2114,2),1)="3",3,IF(LEFT(RIGHT(F2114,2),1)="4",4,1)))))</f>
        <v>6</v>
      </c>
      <c r="K2114" s="50">
        <f t="shared" si="132"/>
        <v>9</v>
      </c>
    </row>
    <row r="2115" spans="1:11" x14ac:dyDescent="0.3">
      <c r="A2115" s="10">
        <v>43716</v>
      </c>
      <c r="B2115" s="11" t="s">
        <v>2355</v>
      </c>
      <c r="C2115" s="11" t="s">
        <v>1233</v>
      </c>
      <c r="E2115" s="12">
        <v>4</v>
      </c>
      <c r="F2115" s="11" t="s">
        <v>434</v>
      </c>
      <c r="G2115" s="15">
        <v>228</v>
      </c>
      <c r="H2115" s="15">
        <v>20</v>
      </c>
      <c r="I2115" s="15">
        <f t="shared" si="133"/>
        <v>248</v>
      </c>
      <c r="J2115" s="12">
        <f t="shared" si="134"/>
        <v>4</v>
      </c>
      <c r="K2115" s="50">
        <f t="shared" ref="K2115:K2178" si="135">IF(A2115= "",0,MONTH(A2115))</f>
        <v>9</v>
      </c>
    </row>
    <row r="2116" spans="1:11" x14ac:dyDescent="0.3">
      <c r="A2116" s="10">
        <v>43716</v>
      </c>
      <c r="B2116" s="11" t="s">
        <v>1886</v>
      </c>
      <c r="C2116" s="11" t="s">
        <v>1362</v>
      </c>
      <c r="E2116" s="12">
        <v>2</v>
      </c>
      <c r="F2116" s="11" t="s">
        <v>434</v>
      </c>
      <c r="G2116" s="15">
        <v>114</v>
      </c>
      <c r="I2116" s="15">
        <f t="shared" si="133"/>
        <v>114</v>
      </c>
      <c r="J2116" s="12">
        <f t="shared" si="134"/>
        <v>2</v>
      </c>
      <c r="K2116" s="50">
        <f t="shared" si="135"/>
        <v>9</v>
      </c>
    </row>
    <row r="2117" spans="1:11" x14ac:dyDescent="0.3">
      <c r="A2117" s="10">
        <v>43716</v>
      </c>
      <c r="B2117" s="11" t="s">
        <v>205</v>
      </c>
      <c r="C2117" s="11" t="s">
        <v>863</v>
      </c>
      <c r="E2117" s="12">
        <v>2</v>
      </c>
      <c r="F2117" s="11" t="s">
        <v>388</v>
      </c>
      <c r="G2117" s="15">
        <v>66</v>
      </c>
      <c r="H2117" s="15">
        <v>60</v>
      </c>
      <c r="I2117" s="15">
        <f t="shared" si="133"/>
        <v>126</v>
      </c>
      <c r="J2117" s="12">
        <f t="shared" si="134"/>
        <v>2</v>
      </c>
      <c r="K2117" s="50">
        <f t="shared" si="135"/>
        <v>9</v>
      </c>
    </row>
    <row r="2118" spans="1:11" x14ac:dyDescent="0.3">
      <c r="A2118" s="10">
        <v>43716</v>
      </c>
      <c r="B2118" s="11" t="s">
        <v>408</v>
      </c>
      <c r="C2118" s="11" t="s">
        <v>409</v>
      </c>
      <c r="E2118" s="12">
        <v>1</v>
      </c>
      <c r="F2118" s="11" t="s">
        <v>410</v>
      </c>
      <c r="G2118" s="15">
        <v>63</v>
      </c>
      <c r="H2118" s="15">
        <v>40</v>
      </c>
      <c r="I2118" s="15">
        <f t="shared" si="133"/>
        <v>103</v>
      </c>
      <c r="J2118" s="12">
        <f t="shared" si="134"/>
        <v>2</v>
      </c>
      <c r="K2118" s="50">
        <f t="shared" si="135"/>
        <v>9</v>
      </c>
    </row>
    <row r="2119" spans="1:11" x14ac:dyDescent="0.3">
      <c r="A2119" s="10">
        <v>43716</v>
      </c>
      <c r="B2119" s="11" t="s">
        <v>1528</v>
      </c>
      <c r="C2119" s="11" t="s">
        <v>229</v>
      </c>
      <c r="E2119" s="12">
        <v>2</v>
      </c>
      <c r="F2119" s="11" t="s">
        <v>393</v>
      </c>
      <c r="G2119" s="15">
        <v>84</v>
      </c>
      <c r="H2119" s="15">
        <v>60</v>
      </c>
      <c r="I2119" s="15">
        <f t="shared" si="133"/>
        <v>144</v>
      </c>
      <c r="J2119" s="12">
        <f t="shared" si="134"/>
        <v>2</v>
      </c>
      <c r="K2119" s="50">
        <f t="shared" si="135"/>
        <v>9</v>
      </c>
    </row>
    <row r="2120" spans="1:11" x14ac:dyDescent="0.3">
      <c r="A2120" s="10">
        <v>43716</v>
      </c>
      <c r="B2120" s="11" t="s">
        <v>109</v>
      </c>
      <c r="C2120" s="11" t="s">
        <v>476</v>
      </c>
      <c r="D2120" s="11">
        <v>80726</v>
      </c>
      <c r="E2120" s="12">
        <v>1</v>
      </c>
      <c r="F2120" s="53" t="str">
        <f>IF(ISBLANK($D2120),"",VLOOKUP($D2120,'Boarding Packages'!$A:$H,4,FALSE))</f>
        <v>In/Out Suite Prem (2)</v>
      </c>
      <c r="G2120" s="54">
        <f>IF(ISBLANK($D2120),0,E2120*VLOOKUP($D2120,'Boarding Packages'!$A:$H,8,FALSE))</f>
        <v>123</v>
      </c>
      <c r="H2120" s="15">
        <v>24</v>
      </c>
      <c r="I2120" s="15">
        <f>IF(ISBLANK(B2120),"",SUM(G2120:H2120))</f>
        <v>147</v>
      </c>
      <c r="J2120" s="12">
        <f t="shared" si="134"/>
        <v>2</v>
      </c>
      <c r="K2120" s="50">
        <f t="shared" si="135"/>
        <v>9</v>
      </c>
    </row>
    <row r="2121" spans="1:11" x14ac:dyDescent="0.3">
      <c r="A2121" s="55">
        <v>43716</v>
      </c>
      <c r="B2121" s="56" t="s">
        <v>1121</v>
      </c>
      <c r="C2121" s="56" t="s">
        <v>878</v>
      </c>
      <c r="D2121" s="56">
        <v>77753</v>
      </c>
      <c r="E2121" s="57">
        <v>3</v>
      </c>
      <c r="F2121" s="61" t="str">
        <f>IF(ISBLANK($D2121),"",VLOOKUP($D2121,'Boarding Packages'!$A:$H,4,FALSE))</f>
        <v>Std Suite Prem</v>
      </c>
      <c r="G2121" s="62">
        <f>IF(ISBLANK($D2121),0,E2121*VLOOKUP($D2121,'Boarding Packages'!$A:$H,8,FALSE))</f>
        <v>153</v>
      </c>
      <c r="H2121" s="59">
        <v>0</v>
      </c>
      <c r="I2121" s="59">
        <f>IF(ISBLANK(B2121),"",SUM(G2121:H2121))</f>
        <v>153</v>
      </c>
      <c r="J2121" s="57">
        <f>IF(ISBLANK(B2121),"",E2121*(IF(LEFT(RIGHT(F2121,2),1)="2",2,IF(LEFT(RIGHT(F2121,2),1)="3",3,IF(LEFT(RIGHT(F2121,2),1)="4",4,1)))))</f>
        <v>3</v>
      </c>
      <c r="K2121" s="50">
        <f t="shared" si="135"/>
        <v>9</v>
      </c>
    </row>
    <row r="2122" spans="1:11" x14ac:dyDescent="0.3">
      <c r="A2122" s="10">
        <v>43717</v>
      </c>
      <c r="B2122" s="11" t="s">
        <v>263</v>
      </c>
      <c r="C2122" s="11" t="s">
        <v>479</v>
      </c>
      <c r="D2122" s="11">
        <v>83000</v>
      </c>
      <c r="E2122" s="12">
        <v>3</v>
      </c>
      <c r="F2122" s="53" t="str">
        <f>IF(ISBLANK($D2122),"",VLOOKUP($D2122,'Boarding Packages'!$A:$H,4,FALSE))</f>
        <v>In/Out Suite Prem</v>
      </c>
      <c r="G2122" s="54">
        <f>IF(ISBLANK($D2122),0,E2122*VLOOKUP($D2122,'Boarding Packages'!$A:$H,8,FALSE))</f>
        <v>222</v>
      </c>
      <c r="H2122" s="15">
        <v>36</v>
      </c>
      <c r="I2122" s="15">
        <f>IF(ISBLANK(B2122),"",SUM(G2122:H2122))</f>
        <v>258</v>
      </c>
      <c r="J2122" s="12">
        <f t="shared" si="134"/>
        <v>3</v>
      </c>
      <c r="K2122" s="50">
        <f t="shared" si="135"/>
        <v>9</v>
      </c>
    </row>
    <row r="2123" spans="1:11" x14ac:dyDescent="0.3">
      <c r="A2123" s="10">
        <v>43717</v>
      </c>
      <c r="B2123" s="11" t="s">
        <v>1308</v>
      </c>
      <c r="C2123" s="11" t="s">
        <v>748</v>
      </c>
      <c r="D2123" s="11">
        <v>84013</v>
      </c>
      <c r="E2123" s="12">
        <v>2</v>
      </c>
      <c r="F2123" s="53" t="str">
        <f>IF(ISBLANK($D2123),"",VLOOKUP($D2123,'Boarding Packages'!$A:$H,4,FALSE))</f>
        <v>Std Suite Prem</v>
      </c>
      <c r="G2123" s="54">
        <f>IF(ISBLANK($D2123),0,E2123*VLOOKUP($D2123,'Boarding Packages'!$A:$H,8,FALSE))</f>
        <v>106</v>
      </c>
      <c r="H2123" s="15">
        <v>0</v>
      </c>
      <c r="I2123" s="15">
        <f>IF(ISBLANK(B2123),"",SUM(G2123:H2123))</f>
        <v>106</v>
      </c>
      <c r="J2123" s="12">
        <f>IF(ISBLANK(B2123),"",E2123*(IF(LEFT(RIGHT(F2123,2),1)="2",2,IF(LEFT(RIGHT(F2123,2),1)="3",3,IF(LEFT(RIGHT(F2123,2),1)="4",4,1)))))</f>
        <v>2</v>
      </c>
      <c r="K2123" s="50">
        <f t="shared" si="135"/>
        <v>9</v>
      </c>
    </row>
    <row r="2124" spans="1:11" x14ac:dyDescent="0.3">
      <c r="A2124" s="10">
        <v>43717</v>
      </c>
      <c r="B2124" s="11" t="s">
        <v>917</v>
      </c>
      <c r="C2124" s="11" t="s">
        <v>702</v>
      </c>
      <c r="E2124" s="12">
        <v>3</v>
      </c>
      <c r="F2124" s="11" t="s">
        <v>388</v>
      </c>
      <c r="G2124" s="15">
        <v>99</v>
      </c>
      <c r="H2124" s="15">
        <v>60</v>
      </c>
      <c r="I2124" s="15">
        <f t="shared" si="133"/>
        <v>159</v>
      </c>
      <c r="J2124" s="12">
        <f t="shared" si="134"/>
        <v>3</v>
      </c>
      <c r="K2124" s="50">
        <f t="shared" si="135"/>
        <v>9</v>
      </c>
    </row>
    <row r="2125" spans="1:11" x14ac:dyDescent="0.3">
      <c r="A2125" s="55">
        <v>43717</v>
      </c>
      <c r="B2125" s="56" t="s">
        <v>166</v>
      </c>
      <c r="C2125" s="56" t="s">
        <v>744</v>
      </c>
      <c r="D2125" s="56">
        <v>67604</v>
      </c>
      <c r="E2125" s="57">
        <v>1</v>
      </c>
      <c r="F2125" s="61" t="str">
        <f>IF(ISBLANK($D2125),"",VLOOKUP($D2125,'Boarding Packages'!$A:$H,4,FALSE))</f>
        <v>Std Suite Prem</v>
      </c>
      <c r="G2125" s="62">
        <f>IF(ISBLANK($D2125),0,E2125*VLOOKUP($D2125,'Boarding Packages'!$A:$H,8,FALSE))</f>
        <v>48</v>
      </c>
      <c r="H2125" s="59">
        <v>0</v>
      </c>
      <c r="I2125" s="59">
        <f>IF(ISBLANK(B2125),"",SUM(G2125:H2125))</f>
        <v>48</v>
      </c>
      <c r="J2125" s="57">
        <f t="shared" si="134"/>
        <v>1</v>
      </c>
      <c r="K2125" s="50">
        <f t="shared" si="135"/>
        <v>9</v>
      </c>
    </row>
    <row r="2126" spans="1:11" x14ac:dyDescent="0.3">
      <c r="A2126" s="10">
        <v>43718</v>
      </c>
      <c r="B2126" s="11" t="s">
        <v>1957</v>
      </c>
      <c r="C2126" s="11" t="s">
        <v>419</v>
      </c>
      <c r="D2126" s="11">
        <v>54982</v>
      </c>
      <c r="E2126" s="12">
        <v>1</v>
      </c>
      <c r="F2126" s="53" t="str">
        <f>IF(ISBLANK($D2126),"",VLOOKUP($D2126,'Boarding Packages'!$A:$H,4,FALSE))</f>
        <v>Std Suite Prem</v>
      </c>
      <c r="G2126" s="54">
        <f>IF(ISBLANK($D2126),0,E2126*VLOOKUP($D2126,'Boarding Packages'!$A:$H,8,FALSE))</f>
        <v>50</v>
      </c>
      <c r="H2126" s="15">
        <v>0</v>
      </c>
      <c r="I2126" s="15">
        <f>IF(ISBLANK(B2126),"",SUM(G2126:H2126))</f>
        <v>50</v>
      </c>
      <c r="J2126" s="12">
        <f t="shared" si="134"/>
        <v>1</v>
      </c>
      <c r="K2126" s="50">
        <f t="shared" si="135"/>
        <v>9</v>
      </c>
    </row>
    <row r="2127" spans="1:11" x14ac:dyDescent="0.3">
      <c r="A2127" s="10">
        <v>43718</v>
      </c>
      <c r="B2127" s="11" t="s">
        <v>2359</v>
      </c>
      <c r="C2127" s="11" t="s">
        <v>2360</v>
      </c>
      <c r="E2127" s="12">
        <v>4</v>
      </c>
      <c r="F2127" s="11" t="s">
        <v>393</v>
      </c>
      <c r="G2127" s="15">
        <v>168</v>
      </c>
      <c r="H2127" s="15">
        <v>80</v>
      </c>
      <c r="I2127" s="15">
        <f t="shared" ref="I2127:I2150" si="136">IF(ISBLANK(B2127),"",SUM(G2127:H2127))</f>
        <v>248</v>
      </c>
      <c r="J2127" s="12">
        <f t="shared" ref="J2127:J2150" si="137">IF(ISBLANK(B2127),"",E2127*(IF(LEFT(RIGHT(F2127,2),1)="2",2,IF(LEFT(RIGHT(F2127,2),1)="3",3,IF(LEFT(RIGHT(F2127,2),1)="4",4,1)))))</f>
        <v>4</v>
      </c>
      <c r="K2127" s="50">
        <f t="shared" si="135"/>
        <v>9</v>
      </c>
    </row>
    <row r="2128" spans="1:11" x14ac:dyDescent="0.3">
      <c r="A2128" s="10">
        <v>43718</v>
      </c>
      <c r="B2128" s="11" t="s">
        <v>1458</v>
      </c>
      <c r="C2128" s="11" t="s">
        <v>1510</v>
      </c>
      <c r="E2128" s="12">
        <v>4</v>
      </c>
      <c r="F2128" s="11" t="s">
        <v>393</v>
      </c>
      <c r="G2128" s="15">
        <v>168</v>
      </c>
      <c r="H2128" s="15">
        <f>48+80</f>
        <v>128</v>
      </c>
      <c r="I2128" s="15">
        <f t="shared" si="136"/>
        <v>296</v>
      </c>
      <c r="J2128" s="12">
        <f t="shared" si="137"/>
        <v>4</v>
      </c>
      <c r="K2128" s="50">
        <f t="shared" si="135"/>
        <v>9</v>
      </c>
    </row>
    <row r="2129" spans="1:11" x14ac:dyDescent="0.3">
      <c r="A2129" s="55">
        <v>43718</v>
      </c>
      <c r="B2129" s="56" t="s">
        <v>1458</v>
      </c>
      <c r="C2129" s="56" t="s">
        <v>442</v>
      </c>
      <c r="D2129" s="56"/>
      <c r="E2129" s="57">
        <v>4</v>
      </c>
      <c r="F2129" s="56" t="s">
        <v>388</v>
      </c>
      <c r="G2129" s="59">
        <v>132</v>
      </c>
      <c r="H2129" s="59">
        <v>128</v>
      </c>
      <c r="I2129" s="59">
        <f t="shared" si="136"/>
        <v>260</v>
      </c>
      <c r="J2129" s="57">
        <f t="shared" si="137"/>
        <v>4</v>
      </c>
      <c r="K2129" s="50">
        <f t="shared" si="135"/>
        <v>9</v>
      </c>
    </row>
    <row r="2130" spans="1:11" x14ac:dyDescent="0.3">
      <c r="A2130" s="10">
        <v>43719</v>
      </c>
      <c r="B2130" s="11" t="s">
        <v>252</v>
      </c>
      <c r="C2130" s="11" t="s">
        <v>396</v>
      </c>
      <c r="D2130" s="11">
        <v>83232</v>
      </c>
      <c r="E2130" s="12">
        <v>2</v>
      </c>
      <c r="F2130" s="53" t="str">
        <f>IF(ISBLANK($D2130),"",VLOOKUP($D2130,'Boarding Packages'!$A:$H,4,FALSE))</f>
        <v>XL Suite Prem</v>
      </c>
      <c r="G2130" s="54">
        <f>IF(ISBLANK($D2130),0,E2130*VLOOKUP($D2130,'Boarding Packages'!$A:$H,8,FALSE))</f>
        <v>118</v>
      </c>
      <c r="H2130" s="15">
        <v>0</v>
      </c>
      <c r="I2130" s="15">
        <f t="shared" si="136"/>
        <v>118</v>
      </c>
      <c r="J2130" s="12">
        <f t="shared" si="137"/>
        <v>2</v>
      </c>
      <c r="K2130" s="50">
        <f t="shared" si="135"/>
        <v>9</v>
      </c>
    </row>
    <row r="2131" spans="1:11" x14ac:dyDescent="0.3">
      <c r="A2131" s="10">
        <v>43719</v>
      </c>
      <c r="B2131" s="11" t="s">
        <v>1669</v>
      </c>
      <c r="C2131" s="11" t="s">
        <v>2361</v>
      </c>
      <c r="E2131" s="12">
        <v>1</v>
      </c>
      <c r="F2131" s="11" t="s">
        <v>388</v>
      </c>
      <c r="G2131" s="15">
        <v>33</v>
      </c>
      <c r="H2131" s="15">
        <v>40</v>
      </c>
      <c r="I2131" s="15">
        <f t="shared" si="136"/>
        <v>73</v>
      </c>
      <c r="J2131" s="12">
        <f t="shared" si="137"/>
        <v>1</v>
      </c>
      <c r="K2131" s="50">
        <f t="shared" si="135"/>
        <v>9</v>
      </c>
    </row>
    <row r="2132" spans="1:11" x14ac:dyDescent="0.3">
      <c r="A2132" s="10">
        <v>43719</v>
      </c>
      <c r="B2132" s="11" t="s">
        <v>486</v>
      </c>
      <c r="C2132" s="11" t="s">
        <v>1456</v>
      </c>
      <c r="E2132" s="12">
        <v>3</v>
      </c>
      <c r="F2132" s="11" t="s">
        <v>407</v>
      </c>
      <c r="G2132" s="15">
        <v>216</v>
      </c>
      <c r="H2132" s="15">
        <f>120+72</f>
        <v>192</v>
      </c>
      <c r="I2132" s="15">
        <f t="shared" si="136"/>
        <v>408</v>
      </c>
      <c r="J2132" s="12">
        <f t="shared" si="137"/>
        <v>6</v>
      </c>
      <c r="K2132" s="50">
        <f t="shared" si="135"/>
        <v>9</v>
      </c>
    </row>
    <row r="2133" spans="1:11" x14ac:dyDescent="0.3">
      <c r="A2133" s="10">
        <v>43719</v>
      </c>
      <c r="B2133" s="11" t="s">
        <v>545</v>
      </c>
      <c r="C2133" s="11" t="s">
        <v>546</v>
      </c>
      <c r="E2133" s="12">
        <v>2</v>
      </c>
      <c r="F2133" s="11" t="s">
        <v>388</v>
      </c>
      <c r="G2133" s="15">
        <v>66</v>
      </c>
      <c r="H2133" s="15">
        <v>40</v>
      </c>
      <c r="I2133" s="15">
        <f t="shared" si="136"/>
        <v>106</v>
      </c>
      <c r="J2133" s="12">
        <f t="shared" si="137"/>
        <v>2</v>
      </c>
      <c r="K2133" s="50">
        <f t="shared" si="135"/>
        <v>9</v>
      </c>
    </row>
    <row r="2134" spans="1:11" x14ac:dyDescent="0.3">
      <c r="A2134" s="10">
        <v>43719</v>
      </c>
      <c r="B2134" s="11" t="s">
        <v>2362</v>
      </c>
      <c r="C2134" s="11" t="s">
        <v>402</v>
      </c>
      <c r="E2134" s="12">
        <v>1</v>
      </c>
      <c r="F2134" s="11" t="s">
        <v>388</v>
      </c>
      <c r="G2134" s="15">
        <v>33</v>
      </c>
      <c r="H2134" s="15">
        <v>40</v>
      </c>
      <c r="I2134" s="15">
        <f t="shared" si="136"/>
        <v>73</v>
      </c>
      <c r="J2134" s="12">
        <f t="shared" si="137"/>
        <v>1</v>
      </c>
      <c r="K2134" s="50">
        <f t="shared" si="135"/>
        <v>9</v>
      </c>
    </row>
    <row r="2135" spans="1:11" x14ac:dyDescent="0.3">
      <c r="A2135" s="55">
        <v>43719</v>
      </c>
      <c r="B2135" s="56" t="s">
        <v>1979</v>
      </c>
      <c r="C2135" s="56" t="s">
        <v>474</v>
      </c>
      <c r="D2135" s="56">
        <v>84050</v>
      </c>
      <c r="E2135" s="57">
        <v>2</v>
      </c>
      <c r="F2135" s="61" t="str">
        <f>IF(ISBLANK($D2135),"",VLOOKUP($D2135,'Boarding Packages'!$A:$H,4,FALSE))</f>
        <v>Std Suite Prem</v>
      </c>
      <c r="G2135" s="62">
        <f>IF(ISBLANK($D2135),0,E2135*VLOOKUP($D2135,'Boarding Packages'!$A:$H,8,FALSE))</f>
        <v>106</v>
      </c>
      <c r="H2135" s="59">
        <v>0</v>
      </c>
      <c r="I2135" s="59">
        <f>IF(ISBLANK(B2135),"",SUM(G2135:H2135))</f>
        <v>106</v>
      </c>
      <c r="J2135" s="57">
        <f>IF(ISBLANK(B2135),"",E2135*(IF(LEFT(RIGHT(F2135,2),1)="2",2,IF(LEFT(RIGHT(F2135,2),1)="3",3,IF(LEFT(RIGHT(F2135,2),1)="4",4,1)))))</f>
        <v>2</v>
      </c>
      <c r="K2135" s="50">
        <f t="shared" si="135"/>
        <v>9</v>
      </c>
    </row>
    <row r="2136" spans="1:11" x14ac:dyDescent="0.3">
      <c r="A2136" s="10">
        <v>43720</v>
      </c>
      <c r="B2136" s="11" t="s">
        <v>227</v>
      </c>
      <c r="C2136" s="11" t="s">
        <v>1202</v>
      </c>
      <c r="D2136" s="11">
        <v>73313</v>
      </c>
      <c r="E2136" s="12">
        <v>3</v>
      </c>
      <c r="F2136" s="53" t="str">
        <f>IF(ISBLANK($D2136),"",VLOOKUP($D2136,'Boarding Packages'!$A:$H,4,FALSE))</f>
        <v>Std Suite Prem (2)</v>
      </c>
      <c r="G2136" s="54">
        <f>IF(ISBLANK($D2136),0,E2136*VLOOKUP($D2136,'Boarding Packages'!$A:$H,8,FALSE))</f>
        <v>309</v>
      </c>
      <c r="H2136" s="15">
        <v>0</v>
      </c>
      <c r="I2136" s="15">
        <f>IF(ISBLANK(B2136),"",SUM(G2136:H2136))</f>
        <v>309</v>
      </c>
      <c r="J2136" s="12">
        <f>IF(ISBLANK(B2136),"",E2136*(IF(LEFT(RIGHT(F2136,2),1)="2",2,IF(LEFT(RIGHT(F2136,2),1)="3",3,IF(LEFT(RIGHT(F2136,2),1)="4",4,1)))))</f>
        <v>6</v>
      </c>
      <c r="K2136" s="50">
        <f t="shared" si="135"/>
        <v>9</v>
      </c>
    </row>
    <row r="2137" spans="1:11" x14ac:dyDescent="0.3">
      <c r="A2137" s="10">
        <v>43720</v>
      </c>
      <c r="B2137" s="11" t="s">
        <v>227</v>
      </c>
      <c r="C2137" s="11" t="s">
        <v>1202</v>
      </c>
      <c r="D2137" s="11">
        <v>84470</v>
      </c>
      <c r="E2137" s="12">
        <v>2</v>
      </c>
      <c r="F2137" s="53" t="str">
        <f>IF(ISBLANK($D2137),"",VLOOKUP($D2137,'Boarding Packages'!$A:$H,4,FALSE))</f>
        <v>Std Suite Prem (2)</v>
      </c>
      <c r="G2137" s="54">
        <f>IF(ISBLANK($D2137),0,E2137*VLOOKUP($D2137,'Boarding Packages'!$A:$H,8,FALSE))</f>
        <v>206</v>
      </c>
      <c r="H2137" s="15">
        <v>0</v>
      </c>
      <c r="I2137" s="15">
        <f>IF(ISBLANK(B2137),"",SUM(G2137:H2137))</f>
        <v>206</v>
      </c>
      <c r="J2137" s="12">
        <f>IF(ISBLANK(B2137),"",E2137*(IF(LEFT(RIGHT(F2137,2),1)="2",2,IF(LEFT(RIGHT(F2137,2),1)="3",3,IF(LEFT(RIGHT(F2137,2),1)="4",4,1)))))</f>
        <v>4</v>
      </c>
      <c r="K2137" s="50">
        <f t="shared" si="135"/>
        <v>9</v>
      </c>
    </row>
    <row r="2138" spans="1:11" x14ac:dyDescent="0.3">
      <c r="A2138" s="55">
        <v>43720</v>
      </c>
      <c r="B2138" s="56" t="s">
        <v>282</v>
      </c>
      <c r="C2138" s="56" t="s">
        <v>735</v>
      </c>
      <c r="D2138" s="56"/>
      <c r="E2138" s="57">
        <v>1</v>
      </c>
      <c r="F2138" s="56" t="s">
        <v>388</v>
      </c>
      <c r="G2138" s="59">
        <v>33</v>
      </c>
      <c r="H2138" s="59">
        <v>40</v>
      </c>
      <c r="I2138" s="59">
        <f t="shared" si="136"/>
        <v>73</v>
      </c>
      <c r="J2138" s="57">
        <f t="shared" si="137"/>
        <v>1</v>
      </c>
      <c r="K2138" s="50">
        <f t="shared" si="135"/>
        <v>9</v>
      </c>
    </row>
    <row r="2139" spans="1:11" x14ac:dyDescent="0.3">
      <c r="A2139" s="10">
        <v>43721</v>
      </c>
      <c r="B2139" s="11" t="s">
        <v>152</v>
      </c>
      <c r="C2139" s="11" t="s">
        <v>679</v>
      </c>
      <c r="E2139" s="12">
        <v>2</v>
      </c>
      <c r="F2139" s="11" t="s">
        <v>388</v>
      </c>
      <c r="G2139" s="15">
        <v>66</v>
      </c>
      <c r="H2139" s="15">
        <v>60</v>
      </c>
      <c r="I2139" s="15">
        <f t="shared" si="136"/>
        <v>126</v>
      </c>
      <c r="J2139" s="12">
        <f t="shared" si="137"/>
        <v>2</v>
      </c>
      <c r="K2139" s="50">
        <f t="shared" si="135"/>
        <v>9</v>
      </c>
    </row>
    <row r="2140" spans="1:11" x14ac:dyDescent="0.3">
      <c r="A2140" s="10">
        <v>43721</v>
      </c>
      <c r="B2140" s="11" t="s">
        <v>175</v>
      </c>
      <c r="C2140" s="11" t="s">
        <v>433</v>
      </c>
      <c r="E2140" s="12">
        <v>1</v>
      </c>
      <c r="F2140" s="11" t="s">
        <v>434</v>
      </c>
      <c r="G2140" s="15">
        <v>57</v>
      </c>
      <c r="H2140" s="15">
        <v>58</v>
      </c>
      <c r="I2140" s="15">
        <f t="shared" si="136"/>
        <v>115</v>
      </c>
      <c r="J2140" s="12">
        <f t="shared" si="137"/>
        <v>1</v>
      </c>
      <c r="K2140" s="50">
        <f t="shared" si="135"/>
        <v>9</v>
      </c>
    </row>
    <row r="2141" spans="1:11" x14ac:dyDescent="0.3">
      <c r="A2141" s="55">
        <v>43721</v>
      </c>
      <c r="B2141" s="56" t="s">
        <v>1537</v>
      </c>
      <c r="C2141" s="56" t="s">
        <v>1765</v>
      </c>
      <c r="D2141" s="56"/>
      <c r="E2141" s="57">
        <v>1</v>
      </c>
      <c r="F2141" s="56" t="s">
        <v>410</v>
      </c>
      <c r="G2141" s="59">
        <v>63</v>
      </c>
      <c r="H2141" s="59">
        <v>40</v>
      </c>
      <c r="I2141" s="59">
        <f t="shared" si="136"/>
        <v>103</v>
      </c>
      <c r="J2141" s="57">
        <f t="shared" si="137"/>
        <v>2</v>
      </c>
      <c r="K2141" s="50">
        <f t="shared" si="135"/>
        <v>9</v>
      </c>
    </row>
    <row r="2142" spans="1:11" x14ac:dyDescent="0.3">
      <c r="A2142" s="10">
        <v>43722</v>
      </c>
      <c r="B2142" s="11" t="s">
        <v>1064</v>
      </c>
      <c r="C2142" s="11" t="s">
        <v>592</v>
      </c>
      <c r="E2142" s="12">
        <v>5</v>
      </c>
      <c r="F2142" s="11" t="s">
        <v>388</v>
      </c>
      <c r="G2142" s="15">
        <v>165</v>
      </c>
      <c r="H2142" s="15">
        <v>120</v>
      </c>
      <c r="I2142" s="15">
        <f t="shared" si="136"/>
        <v>285</v>
      </c>
      <c r="J2142" s="12">
        <f t="shared" si="137"/>
        <v>5</v>
      </c>
      <c r="K2142" s="50">
        <f t="shared" si="135"/>
        <v>9</v>
      </c>
    </row>
    <row r="2143" spans="1:11" x14ac:dyDescent="0.3">
      <c r="A2143" s="10">
        <v>43722</v>
      </c>
      <c r="B2143" s="11" t="s">
        <v>2291</v>
      </c>
      <c r="C2143" s="11" t="s">
        <v>509</v>
      </c>
      <c r="E2143" s="12">
        <v>1</v>
      </c>
      <c r="F2143" s="11" t="s">
        <v>388</v>
      </c>
      <c r="G2143" s="15">
        <v>33</v>
      </c>
      <c r="H2143" s="15">
        <v>20</v>
      </c>
      <c r="I2143" s="15">
        <f t="shared" si="136"/>
        <v>53</v>
      </c>
      <c r="J2143" s="12">
        <f t="shared" si="137"/>
        <v>1</v>
      </c>
      <c r="K2143" s="50">
        <f t="shared" si="135"/>
        <v>9</v>
      </c>
    </row>
    <row r="2144" spans="1:11" x14ac:dyDescent="0.3">
      <c r="A2144" s="10">
        <v>43722</v>
      </c>
      <c r="B2144" s="11" t="s">
        <v>822</v>
      </c>
      <c r="C2144" s="11" t="s">
        <v>2370</v>
      </c>
      <c r="E2144" s="12">
        <v>1</v>
      </c>
      <c r="F2144" s="11" t="s">
        <v>388</v>
      </c>
      <c r="G2144" s="15">
        <v>33</v>
      </c>
      <c r="H2144" s="15">
        <v>20</v>
      </c>
      <c r="I2144" s="15">
        <f t="shared" si="136"/>
        <v>53</v>
      </c>
      <c r="J2144" s="12">
        <f t="shared" si="137"/>
        <v>1</v>
      </c>
      <c r="K2144" s="50">
        <f t="shared" si="135"/>
        <v>9</v>
      </c>
    </row>
    <row r="2145" spans="1:11" x14ac:dyDescent="0.3">
      <c r="A2145" s="10">
        <v>43722</v>
      </c>
      <c r="B2145" s="11" t="s">
        <v>760</v>
      </c>
      <c r="C2145" s="11" t="s">
        <v>761</v>
      </c>
      <c r="D2145" s="11">
        <v>81929</v>
      </c>
      <c r="E2145" s="12">
        <v>1</v>
      </c>
      <c r="F2145" s="53" t="str">
        <f>IF(ISBLANK($D2145),"",VLOOKUP($D2145,'Boarding Packages'!$A:$H,4,FALSE))</f>
        <v>Std Suite Prem</v>
      </c>
      <c r="G2145" s="54">
        <f>IF(ISBLANK($D2145),0,E2145*VLOOKUP($D2145,'Boarding Packages'!$A:$H,8,FALSE))</f>
        <v>53</v>
      </c>
      <c r="H2145" s="15">
        <v>0</v>
      </c>
      <c r="I2145" s="15">
        <f t="shared" si="136"/>
        <v>53</v>
      </c>
      <c r="J2145" s="12">
        <f t="shared" si="137"/>
        <v>1</v>
      </c>
      <c r="K2145" s="50">
        <f t="shared" si="135"/>
        <v>9</v>
      </c>
    </row>
    <row r="2146" spans="1:11" x14ac:dyDescent="0.3">
      <c r="A2146" s="10">
        <v>43722</v>
      </c>
      <c r="B2146" s="11" t="s">
        <v>477</v>
      </c>
      <c r="C2146" s="11" t="s">
        <v>478</v>
      </c>
      <c r="E2146" s="12">
        <v>1</v>
      </c>
      <c r="F2146" s="11" t="s">
        <v>388</v>
      </c>
      <c r="G2146" s="15">
        <v>33</v>
      </c>
      <c r="H2146" s="15">
        <v>40</v>
      </c>
      <c r="I2146" s="15">
        <f t="shared" si="136"/>
        <v>73</v>
      </c>
      <c r="J2146" s="12">
        <f t="shared" si="137"/>
        <v>1</v>
      </c>
      <c r="K2146" s="50">
        <f t="shared" si="135"/>
        <v>9</v>
      </c>
    </row>
    <row r="2147" spans="1:11" x14ac:dyDescent="0.3">
      <c r="A2147" s="10">
        <v>43722</v>
      </c>
      <c r="B2147" s="11" t="s">
        <v>621</v>
      </c>
      <c r="C2147" s="11" t="s">
        <v>622</v>
      </c>
      <c r="E2147" s="12">
        <v>1</v>
      </c>
      <c r="F2147" s="11" t="s">
        <v>388</v>
      </c>
      <c r="G2147" s="15">
        <v>33</v>
      </c>
      <c r="H2147" s="15">
        <v>20</v>
      </c>
      <c r="I2147" s="15">
        <f t="shared" si="136"/>
        <v>53</v>
      </c>
      <c r="J2147" s="12">
        <f t="shared" si="137"/>
        <v>1</v>
      </c>
      <c r="K2147" s="50">
        <f t="shared" si="135"/>
        <v>9</v>
      </c>
    </row>
    <row r="2148" spans="1:11" x14ac:dyDescent="0.3">
      <c r="A2148" s="10">
        <v>43722</v>
      </c>
      <c r="B2148" s="11" t="s">
        <v>1669</v>
      </c>
      <c r="C2148" s="11" t="s">
        <v>1670</v>
      </c>
      <c r="E2148" s="12">
        <v>1</v>
      </c>
      <c r="F2148" s="11" t="s">
        <v>388</v>
      </c>
      <c r="G2148" s="15">
        <v>33</v>
      </c>
      <c r="H2148" s="15">
        <v>40</v>
      </c>
      <c r="I2148" s="15">
        <f t="shared" si="136"/>
        <v>73</v>
      </c>
      <c r="J2148" s="12">
        <f t="shared" si="137"/>
        <v>1</v>
      </c>
      <c r="K2148" s="50">
        <f t="shared" si="135"/>
        <v>9</v>
      </c>
    </row>
    <row r="2149" spans="1:11" x14ac:dyDescent="0.3">
      <c r="A2149" s="10">
        <v>43722</v>
      </c>
      <c r="B2149" s="11" t="s">
        <v>258</v>
      </c>
      <c r="C2149" s="11" t="s">
        <v>597</v>
      </c>
      <c r="D2149" s="11">
        <v>76556</v>
      </c>
      <c r="E2149" s="12">
        <v>3</v>
      </c>
      <c r="F2149" s="53" t="str">
        <f>IF(ISBLANK($D2149),"",VLOOKUP($D2149,'Boarding Packages'!$A:$H,4,FALSE))</f>
        <v>XL Suite Prem (2)</v>
      </c>
      <c r="G2149" s="54">
        <f>IF(ISBLANK($D2149),0,E2149*VLOOKUP($D2149,'Boarding Packages'!$A:$H,8,FALSE))</f>
        <v>327</v>
      </c>
      <c r="H2149" s="15">
        <v>0</v>
      </c>
      <c r="I2149" s="15">
        <f t="shared" si="136"/>
        <v>327</v>
      </c>
      <c r="J2149" s="12">
        <f t="shared" si="137"/>
        <v>6</v>
      </c>
      <c r="K2149" s="50">
        <f t="shared" si="135"/>
        <v>9</v>
      </c>
    </row>
    <row r="2150" spans="1:11" x14ac:dyDescent="0.3">
      <c r="A2150" s="10">
        <v>43722</v>
      </c>
      <c r="B2150" s="11" t="s">
        <v>647</v>
      </c>
      <c r="C2150" s="11" t="s">
        <v>2371</v>
      </c>
      <c r="D2150" s="11">
        <v>84704</v>
      </c>
      <c r="E2150" s="12">
        <v>2</v>
      </c>
      <c r="F2150" s="53" t="str">
        <f>IF(ISBLANK($D2150),"",VLOOKUP($D2150,'Boarding Packages'!$A:$H,4,FALSE))</f>
        <v>XL Suite Prem (2)</v>
      </c>
      <c r="G2150" s="54">
        <f>IF(ISBLANK($D2150),0,E2150*VLOOKUP($D2150,'Boarding Packages'!$A:$H,8,FALSE))</f>
        <v>226</v>
      </c>
      <c r="H2150" s="15">
        <v>0</v>
      </c>
      <c r="I2150" s="15">
        <f t="shared" si="136"/>
        <v>226</v>
      </c>
      <c r="J2150" s="12">
        <f t="shared" si="137"/>
        <v>4</v>
      </c>
      <c r="K2150" s="50">
        <f t="shared" si="135"/>
        <v>9</v>
      </c>
    </row>
    <row r="2151" spans="1:11" x14ac:dyDescent="0.3">
      <c r="A2151" s="55">
        <v>43722</v>
      </c>
      <c r="B2151" s="56" t="s">
        <v>449</v>
      </c>
      <c r="C2151" s="56" t="s">
        <v>450</v>
      </c>
      <c r="D2151" s="56">
        <v>82773</v>
      </c>
      <c r="E2151" s="57">
        <v>1</v>
      </c>
      <c r="F2151" s="61" t="str">
        <f>IF(ISBLANK($D2151),"",VLOOKUP($D2151,'Boarding Packages'!$A:$H,4,FALSE))</f>
        <v>Std Suite Prem</v>
      </c>
      <c r="G2151" s="62">
        <f>IF(ISBLANK($D2151),0,E2151*VLOOKUP($D2151,'Boarding Packages'!$A:$H,8,FALSE))</f>
        <v>53</v>
      </c>
      <c r="H2151" s="59">
        <v>0</v>
      </c>
      <c r="I2151" s="59">
        <f t="shared" ref="I2151:I2158" si="138">IF(ISBLANK(B2151),"",SUM(G2151:H2151))</f>
        <v>53</v>
      </c>
      <c r="J2151" s="57">
        <f t="shared" ref="J2151:J2158" si="139">IF(ISBLANK(B2151),"",E2151*(IF(LEFT(RIGHT(F2151,2),1)="2",2,IF(LEFT(RIGHT(F2151,2),1)="3",3,IF(LEFT(RIGHT(F2151,2),1)="4",4,1)))))</f>
        <v>1</v>
      </c>
      <c r="K2151" s="50">
        <f t="shared" si="135"/>
        <v>9</v>
      </c>
    </row>
    <row r="2152" spans="1:11" x14ac:dyDescent="0.3">
      <c r="A2152" s="10">
        <v>43723</v>
      </c>
      <c r="B2152" s="11" t="s">
        <v>1895</v>
      </c>
      <c r="C2152" s="11" t="s">
        <v>1896</v>
      </c>
      <c r="D2152" s="11">
        <v>84438</v>
      </c>
      <c r="E2152" s="12">
        <v>7</v>
      </c>
      <c r="F2152" s="53" t="str">
        <f>IF(ISBLANK($D2152),"",VLOOKUP($D2152,'Boarding Packages'!$A:$H,4,FALSE))</f>
        <v>Std Suite Prem</v>
      </c>
      <c r="G2152" s="54">
        <f>IF(ISBLANK($D2152),0,E2152*VLOOKUP($D2152,'Boarding Packages'!$A:$H,8,FALSE))</f>
        <v>371</v>
      </c>
      <c r="H2152" s="15">
        <v>0</v>
      </c>
      <c r="I2152" s="15">
        <f t="shared" si="138"/>
        <v>371</v>
      </c>
      <c r="J2152" s="12">
        <f t="shared" si="139"/>
        <v>7</v>
      </c>
      <c r="K2152" s="50">
        <f t="shared" si="135"/>
        <v>9</v>
      </c>
    </row>
    <row r="2153" spans="1:11" x14ac:dyDescent="0.3">
      <c r="A2153" s="10">
        <v>43723</v>
      </c>
      <c r="B2153" s="11" t="s">
        <v>1895</v>
      </c>
      <c r="C2153" s="11" t="s">
        <v>1896</v>
      </c>
      <c r="E2153" s="12">
        <v>2</v>
      </c>
      <c r="F2153" s="11" t="s">
        <v>388</v>
      </c>
      <c r="G2153" s="15">
        <v>66</v>
      </c>
      <c r="H2153" s="15">
        <v>40</v>
      </c>
      <c r="I2153" s="15">
        <f t="shared" si="138"/>
        <v>106</v>
      </c>
      <c r="J2153" s="12">
        <f t="shared" si="139"/>
        <v>2</v>
      </c>
      <c r="K2153" s="50">
        <f t="shared" si="135"/>
        <v>9</v>
      </c>
    </row>
    <row r="2154" spans="1:11" x14ac:dyDescent="0.3">
      <c r="A2154" s="10">
        <v>43723</v>
      </c>
      <c r="B2154" s="11" t="s">
        <v>171</v>
      </c>
      <c r="C2154" s="11" t="s">
        <v>693</v>
      </c>
      <c r="E2154" s="12">
        <v>1</v>
      </c>
      <c r="F2154" s="11" t="s">
        <v>388</v>
      </c>
      <c r="G2154" s="15">
        <v>33</v>
      </c>
      <c r="H2154" s="15">
        <v>40</v>
      </c>
      <c r="I2154" s="15">
        <f t="shared" si="138"/>
        <v>73</v>
      </c>
      <c r="J2154" s="12">
        <f t="shared" si="139"/>
        <v>1</v>
      </c>
      <c r="K2154" s="50">
        <f t="shared" si="135"/>
        <v>9</v>
      </c>
    </row>
    <row r="2155" spans="1:11" x14ac:dyDescent="0.3">
      <c r="A2155" s="10">
        <v>43723</v>
      </c>
      <c r="B2155" s="11" t="s">
        <v>2114</v>
      </c>
      <c r="C2155" s="11" t="s">
        <v>2372</v>
      </c>
      <c r="E2155" s="12">
        <v>2</v>
      </c>
      <c r="F2155" s="11" t="s">
        <v>388</v>
      </c>
      <c r="G2155" s="15">
        <v>66</v>
      </c>
      <c r="H2155" s="15">
        <v>60</v>
      </c>
      <c r="I2155" s="15">
        <f t="shared" si="138"/>
        <v>126</v>
      </c>
      <c r="J2155" s="12">
        <f t="shared" si="139"/>
        <v>2</v>
      </c>
      <c r="K2155" s="50">
        <f t="shared" si="135"/>
        <v>9</v>
      </c>
    </row>
    <row r="2156" spans="1:11" x14ac:dyDescent="0.3">
      <c r="A2156" s="10">
        <v>43723</v>
      </c>
      <c r="B2156" s="11" t="s">
        <v>2373</v>
      </c>
      <c r="C2156" s="11" t="s">
        <v>2374</v>
      </c>
      <c r="E2156" s="12">
        <v>2</v>
      </c>
      <c r="F2156" s="11" t="s">
        <v>410</v>
      </c>
      <c r="G2156" s="15">
        <v>126</v>
      </c>
      <c r="I2156" s="15">
        <f t="shared" si="138"/>
        <v>126</v>
      </c>
      <c r="J2156" s="12">
        <f t="shared" si="139"/>
        <v>4</v>
      </c>
      <c r="K2156" s="50">
        <f t="shared" si="135"/>
        <v>9</v>
      </c>
    </row>
    <row r="2157" spans="1:11" x14ac:dyDescent="0.3">
      <c r="A2157" s="10">
        <v>43723</v>
      </c>
      <c r="B2157" s="11" t="s">
        <v>2134</v>
      </c>
      <c r="C2157" s="11" t="s">
        <v>2164</v>
      </c>
      <c r="E2157" s="12">
        <v>5</v>
      </c>
      <c r="F2157" s="11" t="s">
        <v>388</v>
      </c>
      <c r="G2157" s="15">
        <v>165</v>
      </c>
      <c r="H2157" s="15">
        <v>100</v>
      </c>
      <c r="I2157" s="15">
        <f t="shared" si="138"/>
        <v>265</v>
      </c>
      <c r="J2157" s="12">
        <f t="shared" si="139"/>
        <v>5</v>
      </c>
      <c r="K2157" s="50">
        <f t="shared" si="135"/>
        <v>9</v>
      </c>
    </row>
    <row r="2158" spans="1:11" x14ac:dyDescent="0.3">
      <c r="A2158" s="10">
        <v>43723</v>
      </c>
      <c r="B2158" s="11" t="s">
        <v>2375</v>
      </c>
      <c r="C2158" s="11" t="s">
        <v>2376</v>
      </c>
      <c r="E2158" s="12">
        <v>2</v>
      </c>
      <c r="F2158" s="11" t="s">
        <v>388</v>
      </c>
      <c r="G2158" s="15">
        <v>66</v>
      </c>
      <c r="H2158" s="15">
        <v>40</v>
      </c>
      <c r="I2158" s="15">
        <f t="shared" si="138"/>
        <v>106</v>
      </c>
      <c r="J2158" s="12">
        <f t="shared" si="139"/>
        <v>2</v>
      </c>
      <c r="K2158" s="50">
        <f t="shared" si="135"/>
        <v>9</v>
      </c>
    </row>
    <row r="2159" spans="1:11" x14ac:dyDescent="0.3">
      <c r="A2159" s="10">
        <v>43723</v>
      </c>
      <c r="B2159" s="11" t="s">
        <v>157</v>
      </c>
      <c r="C2159" s="11" t="s">
        <v>448</v>
      </c>
      <c r="E2159" s="12">
        <v>3</v>
      </c>
      <c r="F2159" s="11" t="s">
        <v>388</v>
      </c>
      <c r="G2159" s="15">
        <v>99</v>
      </c>
      <c r="H2159" s="15">
        <v>80</v>
      </c>
      <c r="I2159" s="15">
        <f t="shared" ref="I2159:I2167" si="140">IF(ISBLANK(B2159),"",SUM(G2159:H2159))</f>
        <v>179</v>
      </c>
      <c r="J2159" s="12">
        <f t="shared" ref="J2159:J2167" si="141">IF(ISBLANK(B2159),"",E2159*(IF(LEFT(RIGHT(F2159,2),1)="2",2,IF(LEFT(RIGHT(F2159,2),1)="3",3,IF(LEFT(RIGHT(F2159,2),1)="4",4,1)))))</f>
        <v>3</v>
      </c>
      <c r="K2159" s="50">
        <f t="shared" si="135"/>
        <v>9</v>
      </c>
    </row>
    <row r="2160" spans="1:11" x14ac:dyDescent="0.3">
      <c r="A2160" s="10">
        <v>43723</v>
      </c>
      <c r="B2160" s="11" t="s">
        <v>2309</v>
      </c>
      <c r="C2160" s="11" t="s">
        <v>421</v>
      </c>
      <c r="E2160" s="12">
        <v>2</v>
      </c>
      <c r="F2160" s="11" t="s">
        <v>434</v>
      </c>
      <c r="G2160" s="15">
        <v>114</v>
      </c>
      <c r="H2160" s="15">
        <v>60</v>
      </c>
      <c r="I2160" s="15">
        <f t="shared" si="140"/>
        <v>174</v>
      </c>
      <c r="J2160" s="12">
        <f t="shared" si="141"/>
        <v>2</v>
      </c>
      <c r="K2160" s="50">
        <f t="shared" si="135"/>
        <v>9</v>
      </c>
    </row>
    <row r="2161" spans="1:11" x14ac:dyDescent="0.3">
      <c r="A2161" s="10">
        <v>43723</v>
      </c>
      <c r="B2161" s="11" t="s">
        <v>1038</v>
      </c>
      <c r="C2161" s="11" t="s">
        <v>2039</v>
      </c>
      <c r="E2161" s="12">
        <v>2</v>
      </c>
      <c r="F2161" s="11" t="s">
        <v>388</v>
      </c>
      <c r="G2161" s="15">
        <v>66</v>
      </c>
      <c r="H2161" s="15">
        <v>60</v>
      </c>
      <c r="I2161" s="15">
        <f t="shared" si="140"/>
        <v>126</v>
      </c>
      <c r="J2161" s="12">
        <f t="shared" si="141"/>
        <v>2</v>
      </c>
      <c r="K2161" s="50">
        <f t="shared" si="135"/>
        <v>9</v>
      </c>
    </row>
    <row r="2162" spans="1:11" x14ac:dyDescent="0.3">
      <c r="A2162" s="10">
        <v>43723</v>
      </c>
      <c r="B2162" s="11" t="s">
        <v>1104</v>
      </c>
      <c r="C2162" s="11" t="s">
        <v>1105</v>
      </c>
      <c r="E2162" s="12">
        <v>2</v>
      </c>
      <c r="F2162" s="11" t="s">
        <v>388</v>
      </c>
      <c r="G2162" s="15">
        <v>66</v>
      </c>
      <c r="H2162" s="15">
        <v>40</v>
      </c>
      <c r="I2162" s="15">
        <f t="shared" si="140"/>
        <v>106</v>
      </c>
      <c r="J2162" s="12">
        <f t="shared" si="141"/>
        <v>2</v>
      </c>
      <c r="K2162" s="50">
        <f t="shared" si="135"/>
        <v>9</v>
      </c>
    </row>
    <row r="2163" spans="1:11" x14ac:dyDescent="0.3">
      <c r="A2163" s="10">
        <v>43723</v>
      </c>
      <c r="B2163" s="11" t="s">
        <v>326</v>
      </c>
      <c r="C2163" s="11" t="s">
        <v>761</v>
      </c>
      <c r="D2163" s="11">
        <v>28836</v>
      </c>
      <c r="E2163" s="12">
        <v>2</v>
      </c>
      <c r="F2163" s="53" t="str">
        <f>IF(ISBLANK($D2163),"",VLOOKUP($D2163,'Boarding Packages'!$A:$H,4,FALSE))</f>
        <v>Std Suite Prem</v>
      </c>
      <c r="G2163" s="54">
        <f>IF(ISBLANK($D2163),0,E2163*VLOOKUP($D2163,'Boarding Packages'!$A:$H,8,FALSE))</f>
        <v>100</v>
      </c>
      <c r="H2163" s="15">
        <v>0</v>
      </c>
      <c r="I2163" s="15">
        <f t="shared" si="140"/>
        <v>100</v>
      </c>
      <c r="J2163" s="12">
        <f t="shared" si="141"/>
        <v>2</v>
      </c>
      <c r="K2163" s="50">
        <f t="shared" si="135"/>
        <v>9</v>
      </c>
    </row>
    <row r="2164" spans="1:11" x14ac:dyDescent="0.3">
      <c r="A2164" s="10">
        <v>43723</v>
      </c>
      <c r="B2164" s="11" t="s">
        <v>1890</v>
      </c>
      <c r="C2164" s="11" t="s">
        <v>1891</v>
      </c>
      <c r="D2164" s="11">
        <v>82232</v>
      </c>
      <c r="E2164" s="12">
        <v>1</v>
      </c>
      <c r="F2164" s="53" t="str">
        <f>IF(ISBLANK($D2164),"",VLOOKUP($D2164,'Boarding Packages'!$A:$H,4,FALSE))</f>
        <v>Std Suite Prem</v>
      </c>
      <c r="G2164" s="54">
        <f>IF(ISBLANK($D2164),0,E2164*VLOOKUP($D2164,'Boarding Packages'!$A:$H,8,FALSE))</f>
        <v>53</v>
      </c>
      <c r="H2164" s="15">
        <v>0</v>
      </c>
      <c r="I2164" s="15">
        <f t="shared" si="140"/>
        <v>53</v>
      </c>
      <c r="J2164" s="12">
        <f t="shared" si="141"/>
        <v>1</v>
      </c>
      <c r="K2164" s="50">
        <f t="shared" si="135"/>
        <v>9</v>
      </c>
    </row>
    <row r="2165" spans="1:11" x14ac:dyDescent="0.3">
      <c r="A2165" s="10">
        <v>43723</v>
      </c>
      <c r="B2165" s="11" t="s">
        <v>1156</v>
      </c>
      <c r="C2165" s="11" t="s">
        <v>939</v>
      </c>
      <c r="D2165" s="11">
        <v>72187</v>
      </c>
      <c r="E2165" s="12">
        <v>1</v>
      </c>
      <c r="F2165" s="53" t="str">
        <f>IF(ISBLANK($D2165),"",VLOOKUP($D2165,'Boarding Packages'!$A:$H,4,FALSE))</f>
        <v>Std Suite Prem</v>
      </c>
      <c r="G2165" s="54">
        <f>IF(ISBLANK($D2165),0,E2165*VLOOKUP($D2165,'Boarding Packages'!$A:$H,8,FALSE))</f>
        <v>51</v>
      </c>
      <c r="H2165" s="15">
        <v>0</v>
      </c>
      <c r="I2165" s="15">
        <f>IF(ISBLANK(B2165),"",SUM(G2165:H2165))</f>
        <v>51</v>
      </c>
      <c r="J2165" s="12">
        <f>IF(ISBLANK(B2165),"",E2165*(IF(LEFT(RIGHT(F2165,2),1)="2",2,IF(LEFT(RIGHT(F2165,2),1)="3",3,IF(LEFT(RIGHT(F2165,2),1)="4",4,1)))))</f>
        <v>1</v>
      </c>
      <c r="K2165" s="50">
        <f t="shared" si="135"/>
        <v>9</v>
      </c>
    </row>
    <row r="2166" spans="1:11" x14ac:dyDescent="0.3">
      <c r="A2166" s="10">
        <v>43723</v>
      </c>
      <c r="B2166" s="11" t="s">
        <v>766</v>
      </c>
      <c r="C2166" s="11" t="s">
        <v>767</v>
      </c>
      <c r="E2166" s="12">
        <v>2</v>
      </c>
      <c r="F2166" s="11" t="s">
        <v>388</v>
      </c>
      <c r="G2166" s="15">
        <v>66</v>
      </c>
      <c r="H2166" s="15">
        <v>46</v>
      </c>
      <c r="I2166" s="15">
        <f t="shared" si="140"/>
        <v>112</v>
      </c>
      <c r="J2166" s="12">
        <f t="shared" si="141"/>
        <v>2</v>
      </c>
      <c r="K2166" s="50">
        <f t="shared" si="135"/>
        <v>9</v>
      </c>
    </row>
    <row r="2167" spans="1:11" x14ac:dyDescent="0.3">
      <c r="A2167" s="10">
        <v>43723</v>
      </c>
      <c r="B2167" s="11" t="s">
        <v>405</v>
      </c>
      <c r="C2167" s="11" t="s">
        <v>1060</v>
      </c>
      <c r="E2167" s="12">
        <v>1</v>
      </c>
      <c r="F2167" s="11" t="s">
        <v>393</v>
      </c>
      <c r="G2167" s="15">
        <v>42</v>
      </c>
      <c r="H2167" s="15">
        <v>40</v>
      </c>
      <c r="I2167" s="15">
        <f t="shared" si="140"/>
        <v>82</v>
      </c>
      <c r="J2167" s="12">
        <f t="shared" si="141"/>
        <v>1</v>
      </c>
      <c r="K2167" s="50">
        <f t="shared" si="135"/>
        <v>9</v>
      </c>
    </row>
    <row r="2168" spans="1:11" x14ac:dyDescent="0.3">
      <c r="A2168" s="10">
        <v>43723</v>
      </c>
      <c r="B2168" s="11" t="s">
        <v>282</v>
      </c>
      <c r="C2168" s="11" t="s">
        <v>735</v>
      </c>
      <c r="E2168" s="12">
        <v>1</v>
      </c>
      <c r="F2168" s="11" t="s">
        <v>388</v>
      </c>
      <c r="G2168" s="15">
        <v>33</v>
      </c>
      <c r="H2168" s="15">
        <v>40</v>
      </c>
      <c r="I2168" s="15">
        <f t="shared" ref="I2168:I2173" si="142">IF(ISBLANK(B2168),"",SUM(G2168:H2168))</f>
        <v>73</v>
      </c>
      <c r="J2168" s="12">
        <f t="shared" ref="J2168:J2173" si="143">IF(ISBLANK(B2168),"",E2168*(IF(LEFT(RIGHT(F2168,2),1)="2",2,IF(LEFT(RIGHT(F2168,2),1)="3",3,IF(LEFT(RIGHT(F2168,2),1)="4",4,1)))))</f>
        <v>1</v>
      </c>
      <c r="K2168" s="50">
        <f t="shared" si="135"/>
        <v>9</v>
      </c>
    </row>
    <row r="2169" spans="1:11" x14ac:dyDescent="0.3">
      <c r="A2169" s="10">
        <v>43723</v>
      </c>
      <c r="B2169" s="11" t="s">
        <v>1989</v>
      </c>
      <c r="C2169" s="11" t="s">
        <v>2378</v>
      </c>
      <c r="E2169" s="12">
        <v>1</v>
      </c>
      <c r="F2169" s="11" t="s">
        <v>407</v>
      </c>
      <c r="G2169" s="15">
        <v>72</v>
      </c>
      <c r="H2169" s="15">
        <v>40</v>
      </c>
      <c r="I2169" s="15">
        <f t="shared" si="142"/>
        <v>112</v>
      </c>
      <c r="J2169" s="12">
        <f t="shared" si="143"/>
        <v>2</v>
      </c>
      <c r="K2169" s="50">
        <f t="shared" si="135"/>
        <v>9</v>
      </c>
    </row>
    <row r="2170" spans="1:11" x14ac:dyDescent="0.3">
      <c r="A2170" s="55">
        <v>43723</v>
      </c>
      <c r="B2170" s="56" t="s">
        <v>1366</v>
      </c>
      <c r="C2170" s="56" t="s">
        <v>1367</v>
      </c>
      <c r="D2170" s="56"/>
      <c r="E2170" s="57">
        <v>2</v>
      </c>
      <c r="F2170" s="56" t="s">
        <v>407</v>
      </c>
      <c r="G2170" s="59">
        <v>129.6</v>
      </c>
      <c r="H2170" s="59">
        <v>72</v>
      </c>
      <c r="I2170" s="59">
        <f>IF(ISBLANK(B2170),"",SUM(G2170:H2170))</f>
        <v>201.6</v>
      </c>
      <c r="J2170" s="57">
        <f>IF(ISBLANK(B2170),"",E2170*(IF(LEFT(RIGHT(F2170,2),1)="2",2,IF(LEFT(RIGHT(F2170,2),1)="3",3,IF(LEFT(RIGHT(F2170,2),1)="4",4,1)))))</f>
        <v>4</v>
      </c>
      <c r="K2170" s="50">
        <f t="shared" si="135"/>
        <v>9</v>
      </c>
    </row>
    <row r="2171" spans="1:11" x14ac:dyDescent="0.3">
      <c r="A2171" s="10">
        <v>43724</v>
      </c>
      <c r="B2171" s="11" t="s">
        <v>212</v>
      </c>
      <c r="C2171" s="11" t="s">
        <v>707</v>
      </c>
      <c r="D2171" s="11">
        <v>80534</v>
      </c>
      <c r="E2171" s="12">
        <v>3</v>
      </c>
      <c r="F2171" s="53" t="str">
        <f>IF(ISBLANK($D2171),"",VLOOKUP($D2171,'Boarding Packages'!$A:$H,4,FALSE))</f>
        <v>Std Suite Prem</v>
      </c>
      <c r="G2171" s="54">
        <f>IF(ISBLANK($D2171),0,E2171*VLOOKUP($D2171,'Boarding Packages'!$A:$H,8,FALSE))</f>
        <v>159</v>
      </c>
      <c r="H2171" s="15">
        <v>0</v>
      </c>
      <c r="I2171" s="15">
        <f>IF(ISBLANK(B2171),"",SUM(G2171:H2171))</f>
        <v>159</v>
      </c>
      <c r="J2171" s="12">
        <f t="shared" si="143"/>
        <v>3</v>
      </c>
      <c r="K2171" s="50">
        <f t="shared" si="135"/>
        <v>9</v>
      </c>
    </row>
    <row r="2172" spans="1:11" x14ac:dyDescent="0.3">
      <c r="A2172" s="10">
        <v>43724</v>
      </c>
      <c r="B2172" s="11" t="s">
        <v>138</v>
      </c>
      <c r="C2172" s="11" t="s">
        <v>573</v>
      </c>
      <c r="E2172" s="12">
        <v>5</v>
      </c>
      <c r="F2172" s="11" t="s">
        <v>388</v>
      </c>
      <c r="G2172" s="15">
        <v>165</v>
      </c>
      <c r="H2172" s="15">
        <v>124</v>
      </c>
      <c r="I2172" s="15">
        <f t="shared" si="142"/>
        <v>289</v>
      </c>
      <c r="J2172" s="12">
        <f t="shared" si="143"/>
        <v>5</v>
      </c>
      <c r="K2172" s="50">
        <f t="shared" si="135"/>
        <v>9</v>
      </c>
    </row>
    <row r="2173" spans="1:11" x14ac:dyDescent="0.3">
      <c r="A2173" s="10">
        <v>43724</v>
      </c>
      <c r="B2173" s="11" t="s">
        <v>2379</v>
      </c>
      <c r="C2173" s="11" t="s">
        <v>886</v>
      </c>
      <c r="E2173" s="12">
        <v>4</v>
      </c>
      <c r="F2173" s="11" t="s">
        <v>388</v>
      </c>
      <c r="G2173" s="15">
        <v>132</v>
      </c>
      <c r="I2173" s="15">
        <f t="shared" si="142"/>
        <v>132</v>
      </c>
      <c r="J2173" s="12">
        <f t="shared" si="143"/>
        <v>4</v>
      </c>
      <c r="K2173" s="50">
        <f t="shared" si="135"/>
        <v>9</v>
      </c>
    </row>
    <row r="2174" spans="1:11" x14ac:dyDescent="0.3">
      <c r="A2174" s="10">
        <v>43724</v>
      </c>
      <c r="B2174" s="11" t="s">
        <v>1122</v>
      </c>
      <c r="C2174" s="11" t="s">
        <v>1123</v>
      </c>
      <c r="E2174" s="12">
        <v>2</v>
      </c>
      <c r="F2174" s="11" t="s">
        <v>388</v>
      </c>
      <c r="G2174" s="15">
        <v>66</v>
      </c>
      <c r="H2174" s="15">
        <v>60</v>
      </c>
      <c r="I2174" s="15">
        <f t="shared" ref="I2174:I2182" si="144">IF(ISBLANK(B2174),"",SUM(G2174:H2174))</f>
        <v>126</v>
      </c>
      <c r="J2174" s="12">
        <f t="shared" ref="J2174:J2183" si="145">IF(ISBLANK(B2174),"",E2174*(IF(LEFT(RIGHT(F2174,2),1)="2",2,IF(LEFT(RIGHT(F2174,2),1)="3",3,IF(LEFT(RIGHT(F2174,2),1)="4",4,1)))))</f>
        <v>2</v>
      </c>
      <c r="K2174" s="50">
        <f t="shared" si="135"/>
        <v>9</v>
      </c>
    </row>
    <row r="2175" spans="1:11" x14ac:dyDescent="0.3">
      <c r="A2175" s="10">
        <v>43724</v>
      </c>
      <c r="B2175" s="11" t="s">
        <v>340</v>
      </c>
      <c r="C2175" s="11" t="s">
        <v>2015</v>
      </c>
      <c r="D2175" s="11">
        <v>81597</v>
      </c>
      <c r="E2175" s="12">
        <v>3</v>
      </c>
      <c r="F2175" s="53" t="str">
        <f>IF(ISBLANK($D2175),"",VLOOKUP($D2175,'Boarding Packages'!$A:$H,4,FALSE))</f>
        <v>XL Suite Prem (2)</v>
      </c>
      <c r="G2175" s="54">
        <f>IF(ISBLANK($D2175),0,E2175*VLOOKUP($D2175,'Boarding Packages'!$A:$H,8,FALSE))</f>
        <v>298.32</v>
      </c>
      <c r="H2175" s="15">
        <v>0</v>
      </c>
      <c r="I2175" s="15">
        <f>IF(ISBLANK(B2175),"",SUM(G2175:H2175))</f>
        <v>298.32</v>
      </c>
      <c r="J2175" s="12">
        <f t="shared" si="145"/>
        <v>6</v>
      </c>
      <c r="K2175" s="50">
        <f t="shared" si="135"/>
        <v>9</v>
      </c>
    </row>
    <row r="2176" spans="1:11" x14ac:dyDescent="0.3">
      <c r="A2176" s="10">
        <v>43724</v>
      </c>
      <c r="B2176" s="11" t="s">
        <v>340</v>
      </c>
      <c r="C2176" s="11" t="s">
        <v>2015</v>
      </c>
      <c r="D2176" s="11">
        <v>84613</v>
      </c>
      <c r="E2176" s="12">
        <v>2</v>
      </c>
      <c r="F2176" s="53" t="str">
        <f>IF(ISBLANK($D2176),"",VLOOKUP($D2176,'Boarding Packages'!$A:$H,4,FALSE))</f>
        <v>XL Suite Prem (2)</v>
      </c>
      <c r="G2176" s="54">
        <f>IF(ISBLANK($D2176),0,E2176*VLOOKUP($D2176,'Boarding Packages'!$A:$H,8,FALSE))</f>
        <v>198.88</v>
      </c>
      <c r="H2176" s="15">
        <v>0</v>
      </c>
      <c r="I2176" s="15">
        <f>IF(ISBLANK(B2176),"",SUM(G2176:H2176))</f>
        <v>198.88</v>
      </c>
      <c r="J2176" s="12">
        <f>IF(ISBLANK(B2176),"",E2176*(IF(LEFT(RIGHT(F2176,2),1)="2",2,IF(LEFT(RIGHT(F2176,2),1)="3",3,IF(LEFT(RIGHT(F2176,2),1)="4",4,1)))))</f>
        <v>4</v>
      </c>
      <c r="K2176" s="50">
        <f t="shared" si="135"/>
        <v>9</v>
      </c>
    </row>
    <row r="2177" spans="1:11" x14ac:dyDescent="0.3">
      <c r="A2177" s="10">
        <v>43724</v>
      </c>
      <c r="B2177" s="11" t="s">
        <v>2380</v>
      </c>
      <c r="C2177" s="11" t="s">
        <v>642</v>
      </c>
      <c r="E2177" s="12">
        <v>4</v>
      </c>
      <c r="F2177" s="11" t="s">
        <v>393</v>
      </c>
      <c r="G2177" s="15">
        <v>168</v>
      </c>
      <c r="H2177" s="15">
        <v>40</v>
      </c>
      <c r="I2177" s="15">
        <f t="shared" si="144"/>
        <v>208</v>
      </c>
      <c r="J2177" s="12">
        <f t="shared" si="145"/>
        <v>4</v>
      </c>
      <c r="K2177" s="50">
        <f t="shared" si="135"/>
        <v>9</v>
      </c>
    </row>
    <row r="2178" spans="1:11" x14ac:dyDescent="0.3">
      <c r="A2178" s="10">
        <v>43724</v>
      </c>
      <c r="B2178" s="11" t="s">
        <v>2381</v>
      </c>
      <c r="C2178" s="11" t="s">
        <v>546</v>
      </c>
      <c r="E2178" s="12">
        <v>1</v>
      </c>
      <c r="F2178" s="11" t="s">
        <v>388</v>
      </c>
      <c r="G2178" s="15">
        <v>33</v>
      </c>
      <c r="H2178" s="15">
        <v>20</v>
      </c>
      <c r="I2178" s="15">
        <f t="shared" si="144"/>
        <v>53</v>
      </c>
      <c r="J2178" s="12">
        <f t="shared" si="145"/>
        <v>1</v>
      </c>
      <c r="K2178" s="50">
        <f t="shared" si="135"/>
        <v>9</v>
      </c>
    </row>
    <row r="2179" spans="1:11" x14ac:dyDescent="0.3">
      <c r="A2179" s="10">
        <v>43724</v>
      </c>
      <c r="B2179" s="11" t="s">
        <v>272</v>
      </c>
      <c r="C2179" s="11" t="s">
        <v>438</v>
      </c>
      <c r="D2179" s="11">
        <v>80428</v>
      </c>
      <c r="E2179" s="12">
        <v>1</v>
      </c>
      <c r="F2179" s="53" t="str">
        <f>IF(ISBLANK($D2179),"",VLOOKUP($D2179,'Boarding Packages'!$A:$H,4,FALSE))</f>
        <v>Std Suite Prem</v>
      </c>
      <c r="G2179" s="54">
        <f>IF(ISBLANK($D2179),0,E2179*VLOOKUP($D2179,'Boarding Packages'!$A:$H,8,FALSE))</f>
        <v>51</v>
      </c>
      <c r="H2179" s="15">
        <v>0</v>
      </c>
      <c r="I2179" s="15">
        <f>IF(ISBLANK(B2179),"",SUM(G2179:H2179))</f>
        <v>51</v>
      </c>
      <c r="J2179" s="12">
        <f t="shared" si="145"/>
        <v>1</v>
      </c>
      <c r="K2179" s="50">
        <f t="shared" ref="K2179:K2242" si="146">IF(A2179= "",0,MONTH(A2179))</f>
        <v>9</v>
      </c>
    </row>
    <row r="2180" spans="1:11" x14ac:dyDescent="0.3">
      <c r="A2180" s="10">
        <v>43724</v>
      </c>
      <c r="B2180" s="11" t="s">
        <v>166</v>
      </c>
      <c r="C2180" s="11" t="s">
        <v>744</v>
      </c>
      <c r="D2180" s="11">
        <v>67604</v>
      </c>
      <c r="E2180" s="12">
        <v>1</v>
      </c>
      <c r="F2180" s="53" t="str">
        <f>IF(ISBLANK($D2180),"",VLOOKUP($D2180,'Boarding Packages'!$A:$H,4,FALSE))</f>
        <v>Std Suite Prem</v>
      </c>
      <c r="G2180" s="54">
        <f>IF(ISBLANK($D2180),0,E2180*VLOOKUP($D2180,'Boarding Packages'!$A:$H,8,FALSE))</f>
        <v>48</v>
      </c>
      <c r="H2180" s="15">
        <v>0</v>
      </c>
      <c r="I2180" s="15">
        <f>IF(ISBLANK(B2180),"",SUM(G2180:H2180))</f>
        <v>48</v>
      </c>
      <c r="J2180" s="12">
        <f>IF(ISBLANK(B2180),"",E2180*(IF(LEFT(RIGHT(F2180,2),1)="2",2,IF(LEFT(RIGHT(F2180,2),1)="3",3,IF(LEFT(RIGHT(F2180,2),1)="4",4,1)))))</f>
        <v>1</v>
      </c>
      <c r="K2180" s="50">
        <f t="shared" si="146"/>
        <v>9</v>
      </c>
    </row>
    <row r="2181" spans="1:11" x14ac:dyDescent="0.3">
      <c r="A2181" s="10">
        <v>43724</v>
      </c>
      <c r="B2181" s="11" t="s">
        <v>1887</v>
      </c>
      <c r="C2181" s="11" t="s">
        <v>507</v>
      </c>
      <c r="E2181" s="12">
        <v>2</v>
      </c>
      <c r="F2181" s="11" t="s">
        <v>388</v>
      </c>
      <c r="G2181" s="15">
        <v>66</v>
      </c>
      <c r="H2181" s="15">
        <v>60</v>
      </c>
      <c r="I2181" s="15">
        <f t="shared" si="144"/>
        <v>126</v>
      </c>
      <c r="J2181" s="12">
        <f t="shared" si="145"/>
        <v>2</v>
      </c>
      <c r="K2181" s="50">
        <f t="shared" si="146"/>
        <v>9</v>
      </c>
    </row>
    <row r="2182" spans="1:11" x14ac:dyDescent="0.3">
      <c r="A2182" s="10">
        <v>43724</v>
      </c>
      <c r="B2182" s="11" t="s">
        <v>919</v>
      </c>
      <c r="C2182" s="11" t="s">
        <v>2320</v>
      </c>
      <c r="E2182" s="12">
        <v>2</v>
      </c>
      <c r="F2182" s="11" t="s">
        <v>393</v>
      </c>
      <c r="G2182" s="15">
        <v>84</v>
      </c>
      <c r="H2182" s="15">
        <v>60</v>
      </c>
      <c r="I2182" s="15">
        <f t="shared" si="144"/>
        <v>144</v>
      </c>
      <c r="J2182" s="12">
        <f t="shared" si="145"/>
        <v>2</v>
      </c>
      <c r="K2182" s="50">
        <f t="shared" si="146"/>
        <v>9</v>
      </c>
    </row>
    <row r="2183" spans="1:11" x14ac:dyDescent="0.3">
      <c r="A2183" s="10">
        <v>43724</v>
      </c>
      <c r="B2183" s="11" t="s">
        <v>246</v>
      </c>
      <c r="C2183" s="11" t="s">
        <v>651</v>
      </c>
      <c r="D2183" s="11">
        <v>83800</v>
      </c>
      <c r="E2183" s="12">
        <v>1</v>
      </c>
      <c r="F2183" s="53" t="str">
        <f>IF(ISBLANK($D2183),"",VLOOKUP($D2183,'Boarding Packages'!$A:$H,4,FALSE))</f>
        <v>Std Suite Prem (2)</v>
      </c>
      <c r="G2183" s="54">
        <f>IF(ISBLANK($D2183),0,E2183*VLOOKUP($D2183,'Boarding Packages'!$A:$H,8,FALSE))</f>
        <v>103</v>
      </c>
      <c r="H2183" s="15">
        <v>0</v>
      </c>
      <c r="I2183" s="15">
        <f t="shared" ref="I2183:I2191" si="147">IF(ISBLANK(B2183),"",SUM(G2183:H2183))</f>
        <v>103</v>
      </c>
      <c r="J2183" s="12">
        <f t="shared" si="145"/>
        <v>2</v>
      </c>
      <c r="K2183" s="50">
        <f t="shared" si="146"/>
        <v>9</v>
      </c>
    </row>
    <row r="2184" spans="1:11" x14ac:dyDescent="0.3">
      <c r="A2184" s="55">
        <v>43724</v>
      </c>
      <c r="B2184" s="56" t="s">
        <v>1914</v>
      </c>
      <c r="C2184" s="56" t="s">
        <v>800</v>
      </c>
      <c r="D2184" s="56">
        <v>80881</v>
      </c>
      <c r="E2184" s="57">
        <v>4</v>
      </c>
      <c r="F2184" s="61" t="str">
        <f>IF(ISBLANK($D2184),"",VLOOKUP($D2184,'Boarding Packages'!$A:$H,4,FALSE))</f>
        <v>Std Suite Prem</v>
      </c>
      <c r="G2184" s="62">
        <f>IF(ISBLANK($D2184),0,E2184*VLOOKUP($D2184,'Boarding Packages'!$A:$H,8,FALSE))</f>
        <v>212</v>
      </c>
      <c r="H2184" s="59">
        <v>0</v>
      </c>
      <c r="I2184" s="59">
        <f t="shared" si="147"/>
        <v>212</v>
      </c>
      <c r="J2184" s="57">
        <f t="shared" ref="J2184:J2189" si="148">IF(ISBLANK(B2184),"",E2184*(IF(LEFT(RIGHT(F2184,2),1)="2",2,IF(LEFT(RIGHT(F2184,2),1)="3",3,IF(LEFT(RIGHT(F2184,2),1)="4",4,1)))))</f>
        <v>4</v>
      </c>
      <c r="K2184" s="50">
        <f t="shared" si="146"/>
        <v>9</v>
      </c>
    </row>
    <row r="2185" spans="1:11" x14ac:dyDescent="0.3">
      <c r="A2185" s="10">
        <v>43725</v>
      </c>
      <c r="B2185" s="11" t="s">
        <v>2383</v>
      </c>
      <c r="C2185" s="11" t="s">
        <v>604</v>
      </c>
      <c r="D2185" s="11">
        <v>83793</v>
      </c>
      <c r="E2185" s="12">
        <v>7</v>
      </c>
      <c r="F2185" s="53" t="str">
        <f>IF(ISBLANK($D2185),"",VLOOKUP($D2185,'Boarding Packages'!$A:$H,4,FALSE))</f>
        <v>Std Suite Prem</v>
      </c>
      <c r="G2185" s="54">
        <f>IF(ISBLANK($D2185),0,E2185*VLOOKUP($D2185,'Boarding Packages'!$A:$H,8,FALSE))</f>
        <v>371</v>
      </c>
      <c r="H2185" s="15">
        <v>0</v>
      </c>
      <c r="I2185" s="15">
        <f t="shared" si="147"/>
        <v>371</v>
      </c>
      <c r="J2185" s="12">
        <f t="shared" si="148"/>
        <v>7</v>
      </c>
      <c r="K2185" s="50">
        <f t="shared" si="146"/>
        <v>9</v>
      </c>
    </row>
    <row r="2186" spans="1:11" x14ac:dyDescent="0.3">
      <c r="A2186" s="10">
        <v>43725</v>
      </c>
      <c r="B2186" s="11" t="s">
        <v>2383</v>
      </c>
      <c r="C2186" s="11" t="s">
        <v>604</v>
      </c>
      <c r="D2186" s="11">
        <v>83794</v>
      </c>
      <c r="E2186" s="12">
        <v>13</v>
      </c>
      <c r="F2186" s="53" t="str">
        <f>IF(ISBLANK($D2186),"",VLOOKUP($D2186,'Boarding Packages'!$A:$H,4,FALSE))</f>
        <v>Std Suite Prem</v>
      </c>
      <c r="G2186" s="54">
        <f>IF(ISBLANK($D2186),0,E2186*VLOOKUP($D2186,'Boarding Packages'!$A:$H,8,FALSE))</f>
        <v>663</v>
      </c>
      <c r="H2186" s="15">
        <v>9</v>
      </c>
      <c r="I2186" s="15">
        <f t="shared" si="147"/>
        <v>672</v>
      </c>
      <c r="J2186" s="12">
        <f t="shared" si="148"/>
        <v>13</v>
      </c>
      <c r="K2186" s="50">
        <f t="shared" si="146"/>
        <v>9</v>
      </c>
    </row>
    <row r="2187" spans="1:11" x14ac:dyDescent="0.3">
      <c r="A2187" s="10">
        <v>43725</v>
      </c>
      <c r="B2187" s="11" t="s">
        <v>1791</v>
      </c>
      <c r="C2187" s="11" t="s">
        <v>1792</v>
      </c>
      <c r="D2187" s="11">
        <v>84762</v>
      </c>
      <c r="E2187" s="12">
        <v>4</v>
      </c>
      <c r="F2187" s="53" t="str">
        <f>IF(ISBLANK($D2187),"",VLOOKUP($D2187,'Boarding Packages'!$A:$H,4,FALSE))</f>
        <v>Std Suite Prem</v>
      </c>
      <c r="G2187" s="54">
        <f>IF(ISBLANK($D2187),0,E2187*VLOOKUP($D2187,'Boarding Packages'!$A:$H,8,FALSE))</f>
        <v>204</v>
      </c>
      <c r="H2187" s="15">
        <v>9</v>
      </c>
      <c r="I2187" s="15">
        <f t="shared" si="147"/>
        <v>213</v>
      </c>
      <c r="J2187" s="12">
        <f>IF(ISBLANK(B2187),"",E2187*(IF(LEFT(RIGHT(F2187,2),1)="2",2,IF(LEFT(RIGHT(F2187,2),1)="3",3,IF(LEFT(RIGHT(F2187,2),1)="4",4,1)))))</f>
        <v>4</v>
      </c>
      <c r="K2187" s="50">
        <f t="shared" si="146"/>
        <v>9</v>
      </c>
    </row>
    <row r="2188" spans="1:11" x14ac:dyDescent="0.3">
      <c r="A2188" s="10">
        <v>43725</v>
      </c>
      <c r="B2188" s="11" t="s">
        <v>178</v>
      </c>
      <c r="C2188" s="11" t="s">
        <v>734</v>
      </c>
      <c r="D2188" s="11">
        <v>84614</v>
      </c>
      <c r="E2188" s="12">
        <v>6</v>
      </c>
      <c r="F2188" s="53" t="str">
        <f>IF(ISBLANK($D2188),"",VLOOKUP($D2188,'Boarding Packages'!$A:$H,4,FALSE))</f>
        <v>Std Suite Prem</v>
      </c>
      <c r="G2188" s="54">
        <f>IF(ISBLANK($D2188),0,E2188*VLOOKUP($D2188,'Boarding Packages'!$A:$H,8,FALSE))</f>
        <v>318</v>
      </c>
      <c r="H2188" s="15">
        <v>0</v>
      </c>
      <c r="I2188" s="15">
        <f t="shared" si="147"/>
        <v>318</v>
      </c>
      <c r="J2188" s="12">
        <f t="shared" si="148"/>
        <v>6</v>
      </c>
      <c r="K2188" s="50">
        <f t="shared" si="146"/>
        <v>9</v>
      </c>
    </row>
    <row r="2189" spans="1:11" x14ac:dyDescent="0.3">
      <c r="A2189" s="10">
        <v>43725</v>
      </c>
      <c r="B2189" s="11" t="s">
        <v>283</v>
      </c>
      <c r="C2189" s="11" t="s">
        <v>403</v>
      </c>
      <c r="E2189" s="12">
        <v>5</v>
      </c>
      <c r="F2189" s="6" t="s">
        <v>388</v>
      </c>
      <c r="G2189" s="30">
        <v>165</v>
      </c>
      <c r="H2189" s="15">
        <v>120</v>
      </c>
      <c r="I2189" s="15">
        <f t="shared" si="147"/>
        <v>285</v>
      </c>
      <c r="J2189" s="12">
        <f t="shared" si="148"/>
        <v>5</v>
      </c>
      <c r="K2189" s="50">
        <f t="shared" si="146"/>
        <v>9</v>
      </c>
    </row>
    <row r="2190" spans="1:11" x14ac:dyDescent="0.3">
      <c r="A2190" s="10">
        <v>43725</v>
      </c>
      <c r="B2190" s="11" t="s">
        <v>1311</v>
      </c>
      <c r="C2190" s="11" t="s">
        <v>1312</v>
      </c>
      <c r="E2190" s="7">
        <v>4</v>
      </c>
      <c r="F2190" s="6" t="s">
        <v>388</v>
      </c>
      <c r="G2190" s="30">
        <v>132</v>
      </c>
      <c r="H2190" s="30">
        <v>80</v>
      </c>
      <c r="I2190" s="30">
        <f t="shared" si="147"/>
        <v>212</v>
      </c>
      <c r="J2190" s="7">
        <f>IF(ISBLANK(B2190),"",E2190*(IF(LEFT(RIGHT(F2190,2),1)="2",2,IF(LEFT(RIGHT(F2190,2),1)="3",3,IF(LEFT(RIGHT(F2190,2),1)="4",4,1)))))</f>
        <v>4</v>
      </c>
      <c r="K2190" s="50">
        <f t="shared" si="146"/>
        <v>9</v>
      </c>
    </row>
    <row r="2191" spans="1:11" x14ac:dyDescent="0.3">
      <c r="A2191" s="55">
        <v>43725</v>
      </c>
      <c r="B2191" s="56" t="s">
        <v>1532</v>
      </c>
      <c r="C2191" s="56" t="s">
        <v>1523</v>
      </c>
      <c r="D2191" s="56">
        <v>84699</v>
      </c>
      <c r="E2191" s="57">
        <v>5</v>
      </c>
      <c r="F2191" s="61" t="str">
        <f>IF(ISBLANK($D2191),"",VLOOKUP($D2191,'Boarding Packages'!$A:$H,4,FALSE))</f>
        <v>XL Suite Prem (2)</v>
      </c>
      <c r="G2191" s="62">
        <f>IF(ISBLANK($D2191),0,E2191*VLOOKUP($D2191,'Boarding Packages'!$A:$H,8,FALSE))</f>
        <v>545</v>
      </c>
      <c r="H2191" s="59">
        <v>0</v>
      </c>
      <c r="I2191" s="59">
        <f t="shared" si="147"/>
        <v>545</v>
      </c>
      <c r="J2191" s="57">
        <f>IF(ISBLANK(B2191),"",E2191*(IF(LEFT(RIGHT(F2191,2),1)="2",2,IF(LEFT(RIGHT(F2191,2),1)="3",3,IF(LEFT(RIGHT(F2191,2),1)="4",4,1)))))</f>
        <v>10</v>
      </c>
      <c r="K2191" s="50">
        <f t="shared" si="146"/>
        <v>9</v>
      </c>
    </row>
    <row r="2192" spans="1:11" x14ac:dyDescent="0.3">
      <c r="A2192" s="10">
        <v>43726</v>
      </c>
      <c r="B2192" s="11" t="s">
        <v>2321</v>
      </c>
      <c r="C2192" s="11" t="s">
        <v>461</v>
      </c>
      <c r="E2192" s="7">
        <v>3</v>
      </c>
      <c r="F2192" s="6" t="s">
        <v>388</v>
      </c>
      <c r="G2192" s="30">
        <v>99</v>
      </c>
      <c r="H2192" s="30">
        <v>60</v>
      </c>
      <c r="I2192" s="30">
        <f t="shared" ref="I2192:I2254" si="149">IF(ISBLANK(B2192),"",SUM(G2192:H2192))</f>
        <v>159</v>
      </c>
      <c r="J2192" s="7">
        <f t="shared" ref="J2192:J2254" si="150">IF(ISBLANK(B2192),"",E2192*(IF(LEFT(RIGHT(F2192,2),1)="2",2,IF(LEFT(RIGHT(F2192,2),1)="3",3,IF(LEFT(RIGHT(F2192,2),1)="4",4,1)))))</f>
        <v>3</v>
      </c>
      <c r="K2192" s="50">
        <f t="shared" si="146"/>
        <v>9</v>
      </c>
    </row>
    <row r="2193" spans="1:11" x14ac:dyDescent="0.3">
      <c r="A2193" s="10">
        <v>43726</v>
      </c>
      <c r="B2193" s="11" t="s">
        <v>246</v>
      </c>
      <c r="C2193" s="11" t="s">
        <v>651</v>
      </c>
      <c r="D2193" s="11">
        <v>83800</v>
      </c>
      <c r="E2193" s="12">
        <v>1</v>
      </c>
      <c r="F2193" s="53" t="str">
        <f>IF(ISBLANK($D2193),"",VLOOKUP($D2193,'Boarding Packages'!$A:$H,4,FALSE))</f>
        <v>Std Suite Prem (2)</v>
      </c>
      <c r="G2193" s="54">
        <f>IF(ISBLANK($D2193),0,E2193*VLOOKUP($D2193,'Boarding Packages'!$A:$H,8,FALSE))</f>
        <v>103</v>
      </c>
      <c r="H2193" s="15">
        <v>0</v>
      </c>
      <c r="I2193" s="15">
        <f t="shared" si="149"/>
        <v>103</v>
      </c>
      <c r="J2193" s="12">
        <f t="shared" si="150"/>
        <v>2</v>
      </c>
      <c r="K2193" s="50">
        <f t="shared" si="146"/>
        <v>9</v>
      </c>
    </row>
    <row r="2194" spans="1:11" x14ac:dyDescent="0.3">
      <c r="A2194" s="10">
        <v>43726</v>
      </c>
      <c r="B2194" s="11" t="s">
        <v>134</v>
      </c>
      <c r="C2194" s="11" t="s">
        <v>2390</v>
      </c>
      <c r="D2194" s="11">
        <v>81916</v>
      </c>
      <c r="E2194" s="12">
        <v>1</v>
      </c>
      <c r="F2194" s="53" t="str">
        <f>IF(ISBLANK($D2194),"",VLOOKUP($D2194,'Boarding Packages'!$A:$H,4,FALSE))</f>
        <v>Std Suite Prem</v>
      </c>
      <c r="G2194" s="54">
        <f>IF(ISBLANK($D2194),0,E2194*VLOOKUP($D2194,'Boarding Packages'!$A:$H,8,FALSE))</f>
        <v>53</v>
      </c>
      <c r="H2194" s="15">
        <v>0</v>
      </c>
      <c r="I2194" s="15">
        <f>IF(ISBLANK(B2194),"",SUM(G2194:H2194))</f>
        <v>53</v>
      </c>
      <c r="J2194" s="12">
        <f>IF(ISBLANK(B2194),"",E2194*(IF(LEFT(RIGHT(F2194,2),1)="2",2,IF(LEFT(RIGHT(F2194,2),1)="3",3,IF(LEFT(RIGHT(F2194,2),1)="4",4,1)))))</f>
        <v>1</v>
      </c>
      <c r="K2194" s="50">
        <f t="shared" si="146"/>
        <v>9</v>
      </c>
    </row>
    <row r="2195" spans="1:11" x14ac:dyDescent="0.3">
      <c r="A2195" s="55">
        <v>43726</v>
      </c>
      <c r="B2195" s="56" t="s">
        <v>359</v>
      </c>
      <c r="C2195" s="56" t="s">
        <v>492</v>
      </c>
      <c r="D2195" s="56">
        <v>80595</v>
      </c>
      <c r="E2195" s="57">
        <v>2</v>
      </c>
      <c r="F2195" s="61" t="str">
        <f>IF(ISBLANK($D2195),"",VLOOKUP($D2195,'Boarding Packages'!$A:$H,4,FALSE))</f>
        <v>Std Suite Prem</v>
      </c>
      <c r="G2195" s="62">
        <f>IF(ISBLANK($D2195),0,E2195*VLOOKUP($D2195,'Boarding Packages'!$A:$H,8,FALSE))</f>
        <v>102</v>
      </c>
      <c r="H2195" s="59">
        <v>0</v>
      </c>
      <c r="I2195" s="59">
        <f>IF(ISBLANK(B2195),"",SUM(G2195:H2195))</f>
        <v>102</v>
      </c>
      <c r="J2195" s="57">
        <f>IF(ISBLANK(B2195),"",E2195*(IF(LEFT(RIGHT(F2195,2),1)="2",2,IF(LEFT(RIGHT(F2195,2),1)="3",3,IF(LEFT(RIGHT(F2195,2),1)="4",4,1)))))</f>
        <v>2</v>
      </c>
      <c r="K2195" s="50">
        <f t="shared" si="146"/>
        <v>9</v>
      </c>
    </row>
    <row r="2196" spans="1:11" x14ac:dyDescent="0.3">
      <c r="A2196" s="10">
        <v>43727</v>
      </c>
      <c r="B2196" s="11" t="s">
        <v>2260</v>
      </c>
      <c r="C2196" s="11" t="s">
        <v>2396</v>
      </c>
      <c r="E2196" s="7">
        <v>3</v>
      </c>
      <c r="F2196" s="6" t="s">
        <v>1922</v>
      </c>
      <c r="G2196" s="30">
        <v>93</v>
      </c>
      <c r="H2196" s="15">
        <v>0</v>
      </c>
      <c r="I2196" s="30">
        <f t="shared" si="149"/>
        <v>93</v>
      </c>
      <c r="J2196" s="7">
        <f t="shared" si="150"/>
        <v>9</v>
      </c>
      <c r="K2196" s="50">
        <f t="shared" si="146"/>
        <v>9</v>
      </c>
    </row>
    <row r="2197" spans="1:11" x14ac:dyDescent="0.3">
      <c r="A2197" s="10">
        <v>43727</v>
      </c>
      <c r="B2197" s="11" t="s">
        <v>197</v>
      </c>
      <c r="C2197" s="11" t="s">
        <v>754</v>
      </c>
      <c r="D2197" s="11">
        <v>82677</v>
      </c>
      <c r="E2197" s="12">
        <v>1</v>
      </c>
      <c r="F2197" s="53" t="str">
        <f>IF(ISBLANK($D2197),"",VLOOKUP($D2197,'Boarding Packages'!$A:$H,4,FALSE))</f>
        <v>Std Suite Prem</v>
      </c>
      <c r="G2197" s="54">
        <f>IF(ISBLANK($D2197),0,E2197*VLOOKUP($D2197,'Boarding Packages'!$A:$H,8,FALSE))</f>
        <v>53</v>
      </c>
      <c r="H2197" s="15">
        <v>0</v>
      </c>
      <c r="I2197" s="15">
        <f>IF(ISBLANK(B2197),"",SUM(G2197:H2197))</f>
        <v>53</v>
      </c>
      <c r="J2197" s="12">
        <f>IF(ISBLANK(B2197),"",E2197*(IF(LEFT(RIGHT(F2197,2),1)="2",2,IF(LEFT(RIGHT(F2197,2),1)="3",3,IF(LEFT(RIGHT(F2197,2),1)="4",4,1)))))</f>
        <v>1</v>
      </c>
      <c r="K2197" s="50">
        <f t="shared" si="146"/>
        <v>9</v>
      </c>
    </row>
    <row r="2198" spans="1:11" x14ac:dyDescent="0.3">
      <c r="A2198" s="55">
        <v>43727</v>
      </c>
      <c r="B2198" s="56" t="s">
        <v>155</v>
      </c>
      <c r="C2198" s="56" t="s">
        <v>1430</v>
      </c>
      <c r="D2198" s="56"/>
      <c r="E2198" s="140">
        <v>1</v>
      </c>
      <c r="F2198" s="141" t="s">
        <v>407</v>
      </c>
      <c r="G2198" s="58">
        <v>72</v>
      </c>
      <c r="H2198" s="58">
        <v>80</v>
      </c>
      <c r="I2198" s="58">
        <f t="shared" si="149"/>
        <v>152</v>
      </c>
      <c r="J2198" s="140">
        <f t="shared" si="150"/>
        <v>2</v>
      </c>
      <c r="K2198" s="50">
        <f t="shared" si="146"/>
        <v>9</v>
      </c>
    </row>
    <row r="2199" spans="1:11" x14ac:dyDescent="0.3">
      <c r="A2199" s="10">
        <v>43728</v>
      </c>
      <c r="B2199" s="11" t="s">
        <v>820</v>
      </c>
      <c r="C2199" s="11" t="s">
        <v>402</v>
      </c>
      <c r="E2199" s="7">
        <v>1</v>
      </c>
      <c r="F2199" s="6" t="s">
        <v>388</v>
      </c>
      <c r="G2199" s="30">
        <v>33</v>
      </c>
      <c r="H2199" s="30">
        <v>20</v>
      </c>
      <c r="I2199" s="30">
        <f t="shared" si="149"/>
        <v>53</v>
      </c>
      <c r="J2199" s="7">
        <f t="shared" si="150"/>
        <v>1</v>
      </c>
      <c r="K2199" s="50">
        <f t="shared" si="146"/>
        <v>9</v>
      </c>
    </row>
    <row r="2200" spans="1:11" x14ac:dyDescent="0.3">
      <c r="A2200" s="10">
        <v>43728</v>
      </c>
      <c r="B2200" s="11" t="s">
        <v>82</v>
      </c>
      <c r="C2200" s="11" t="s">
        <v>589</v>
      </c>
      <c r="D2200" s="11">
        <v>67478</v>
      </c>
      <c r="E2200" s="7">
        <v>1</v>
      </c>
      <c r="F2200" s="53" t="str">
        <f>IF(ISBLANK($D2200),"",VLOOKUP($D2200,'Boarding Packages'!$A:$H,4,FALSE))</f>
        <v>XL Suite Prem (2)</v>
      </c>
      <c r="G2200" s="54">
        <f>IF(ISBLANK($D2200),0,E2200*VLOOKUP($D2200,'Boarding Packages'!$A:$H,8,FALSE))</f>
        <v>102</v>
      </c>
      <c r="H2200" s="15">
        <v>0</v>
      </c>
      <c r="I2200" s="15">
        <f>IF(ISBLANK(B2200),"",SUM(G2200:H2200))</f>
        <v>102</v>
      </c>
      <c r="J2200" s="7">
        <f t="shared" si="150"/>
        <v>2</v>
      </c>
      <c r="K2200" s="50">
        <f t="shared" si="146"/>
        <v>9</v>
      </c>
    </row>
    <row r="2201" spans="1:11" x14ac:dyDescent="0.3">
      <c r="A2201" s="10">
        <v>43728</v>
      </c>
      <c r="B2201" s="11" t="s">
        <v>82</v>
      </c>
      <c r="C2201" s="11" t="s">
        <v>589</v>
      </c>
      <c r="D2201" s="11">
        <v>85026</v>
      </c>
      <c r="E2201" s="7">
        <v>2</v>
      </c>
      <c r="F2201" s="53" t="str">
        <f>IF(ISBLANK($D2201),"",VLOOKUP($D2201,'Boarding Packages'!$A:$H,4,FALSE))</f>
        <v>XL Suite Prem (2)</v>
      </c>
      <c r="G2201" s="54">
        <f>IF(ISBLANK($D2201),0,E2201*VLOOKUP($D2201,'Boarding Packages'!$A:$H,8,FALSE))</f>
        <v>218</v>
      </c>
      <c r="H2201" s="15">
        <v>0</v>
      </c>
      <c r="I2201" s="15">
        <f>IF(ISBLANK(B2201),"",SUM(G2201:H2201))</f>
        <v>218</v>
      </c>
      <c r="J2201" s="7">
        <f t="shared" si="150"/>
        <v>4</v>
      </c>
      <c r="K2201" s="50">
        <f t="shared" si="146"/>
        <v>9</v>
      </c>
    </row>
    <row r="2202" spans="1:11" x14ac:dyDescent="0.3">
      <c r="A2202" s="10">
        <v>43728</v>
      </c>
      <c r="B2202" s="11" t="s">
        <v>114</v>
      </c>
      <c r="C2202" s="11" t="s">
        <v>789</v>
      </c>
      <c r="D2202" s="11">
        <v>60429</v>
      </c>
      <c r="E2202" s="7">
        <v>2</v>
      </c>
      <c r="F2202" s="53" t="str">
        <f>IF(ISBLANK($D2202),"",VLOOKUP($D2202,'Boarding Packages'!$A:$H,4,FALSE))</f>
        <v>Std Suite Prem</v>
      </c>
      <c r="G2202" s="54">
        <f>IF(ISBLANK($D2202),0,E2202*VLOOKUP($D2202,'Boarding Packages'!$A:$H,8,FALSE))</f>
        <v>96</v>
      </c>
      <c r="H2202" s="15">
        <v>0</v>
      </c>
      <c r="I2202" s="30">
        <f t="shared" si="149"/>
        <v>96</v>
      </c>
      <c r="J2202" s="7">
        <f t="shared" si="150"/>
        <v>2</v>
      </c>
      <c r="K2202" s="50">
        <f t="shared" si="146"/>
        <v>9</v>
      </c>
    </row>
    <row r="2203" spans="1:11" x14ac:dyDescent="0.3">
      <c r="A2203" s="10">
        <v>43728</v>
      </c>
      <c r="B2203" s="11" t="s">
        <v>768</v>
      </c>
      <c r="C2203" s="11" t="s">
        <v>548</v>
      </c>
      <c r="E2203" s="7">
        <v>1</v>
      </c>
      <c r="F2203" s="6" t="s">
        <v>393</v>
      </c>
      <c r="G2203" s="30">
        <v>42</v>
      </c>
      <c r="H2203" s="30">
        <v>40</v>
      </c>
      <c r="I2203" s="30">
        <f t="shared" si="149"/>
        <v>82</v>
      </c>
      <c r="J2203" s="7">
        <f t="shared" si="150"/>
        <v>1</v>
      </c>
      <c r="K2203" s="50">
        <f t="shared" si="146"/>
        <v>9</v>
      </c>
    </row>
    <row r="2204" spans="1:11" x14ac:dyDescent="0.3">
      <c r="A2204" s="55">
        <v>43728</v>
      </c>
      <c r="B2204" s="56" t="s">
        <v>607</v>
      </c>
      <c r="C2204" s="56" t="s">
        <v>608</v>
      </c>
      <c r="D2204" s="56"/>
      <c r="E2204" s="140">
        <v>6</v>
      </c>
      <c r="F2204" s="141" t="s">
        <v>393</v>
      </c>
      <c r="G2204" s="58">
        <v>252</v>
      </c>
      <c r="H2204" s="58">
        <v>0</v>
      </c>
      <c r="I2204" s="58">
        <f t="shared" si="149"/>
        <v>252</v>
      </c>
      <c r="J2204" s="140">
        <f t="shared" si="150"/>
        <v>6</v>
      </c>
      <c r="K2204" s="50">
        <f t="shared" si="146"/>
        <v>9</v>
      </c>
    </row>
    <row r="2205" spans="1:11" x14ac:dyDescent="0.3">
      <c r="A2205" s="10">
        <v>43729</v>
      </c>
      <c r="B2205" s="11" t="s">
        <v>2167</v>
      </c>
      <c r="C2205" s="11" t="s">
        <v>570</v>
      </c>
      <c r="E2205" s="7">
        <v>1</v>
      </c>
      <c r="F2205" s="6" t="s">
        <v>388</v>
      </c>
      <c r="G2205" s="30">
        <v>33</v>
      </c>
      <c r="H2205" s="30">
        <v>20</v>
      </c>
      <c r="I2205" s="30">
        <f t="shared" si="149"/>
        <v>53</v>
      </c>
      <c r="J2205" s="7">
        <f t="shared" si="150"/>
        <v>1</v>
      </c>
      <c r="K2205" s="50">
        <f t="shared" si="146"/>
        <v>9</v>
      </c>
    </row>
    <row r="2206" spans="1:11" x14ac:dyDescent="0.3">
      <c r="A2206" s="10">
        <v>43729</v>
      </c>
      <c r="B2206" s="11" t="s">
        <v>2292</v>
      </c>
      <c r="C2206" s="11" t="s">
        <v>850</v>
      </c>
      <c r="E2206" s="7">
        <v>1</v>
      </c>
      <c r="F2206" s="6" t="s">
        <v>388</v>
      </c>
      <c r="G2206" s="30">
        <v>33</v>
      </c>
      <c r="H2206" s="30">
        <v>20</v>
      </c>
      <c r="I2206" s="30">
        <f t="shared" si="149"/>
        <v>53</v>
      </c>
      <c r="J2206" s="7">
        <f t="shared" si="150"/>
        <v>1</v>
      </c>
      <c r="K2206" s="50">
        <f t="shared" si="146"/>
        <v>9</v>
      </c>
    </row>
    <row r="2207" spans="1:11" x14ac:dyDescent="0.3">
      <c r="A2207" s="10">
        <v>43729</v>
      </c>
      <c r="B2207" s="11" t="s">
        <v>244</v>
      </c>
      <c r="C2207" s="11" t="s">
        <v>673</v>
      </c>
      <c r="E2207" s="7">
        <v>1</v>
      </c>
      <c r="F2207" s="6" t="s">
        <v>388</v>
      </c>
      <c r="G2207" s="30">
        <v>33</v>
      </c>
      <c r="H2207" s="30">
        <v>20</v>
      </c>
      <c r="I2207" s="30">
        <f t="shared" si="149"/>
        <v>53</v>
      </c>
      <c r="J2207" s="7">
        <f t="shared" si="150"/>
        <v>1</v>
      </c>
      <c r="K2207" s="50">
        <f t="shared" si="146"/>
        <v>9</v>
      </c>
    </row>
    <row r="2208" spans="1:11" x14ac:dyDescent="0.3">
      <c r="A2208" s="10">
        <v>43729</v>
      </c>
      <c r="B2208" s="11" t="s">
        <v>2402</v>
      </c>
      <c r="C2208" s="11" t="s">
        <v>2403</v>
      </c>
      <c r="E2208" s="7">
        <v>9</v>
      </c>
      <c r="F2208" s="11" t="s">
        <v>596</v>
      </c>
      <c r="G2208" s="30">
        <v>783</v>
      </c>
      <c r="H2208" s="15">
        <v>0</v>
      </c>
      <c r="I2208" s="30">
        <f t="shared" si="149"/>
        <v>783</v>
      </c>
      <c r="J2208" s="7">
        <f t="shared" si="150"/>
        <v>18</v>
      </c>
      <c r="K2208" s="50">
        <f t="shared" si="146"/>
        <v>9</v>
      </c>
    </row>
    <row r="2209" spans="1:11" x14ac:dyDescent="0.3">
      <c r="A2209" s="10">
        <v>43729</v>
      </c>
      <c r="B2209" s="11" t="s">
        <v>1303</v>
      </c>
      <c r="C2209" s="11" t="s">
        <v>1355</v>
      </c>
      <c r="E2209" s="7">
        <v>3</v>
      </c>
      <c r="F2209" s="6" t="s">
        <v>388</v>
      </c>
      <c r="G2209" s="30">
        <v>99</v>
      </c>
      <c r="H2209" s="30">
        <v>60</v>
      </c>
      <c r="I2209" s="30">
        <f t="shared" si="149"/>
        <v>159</v>
      </c>
      <c r="J2209" s="7">
        <f t="shared" si="150"/>
        <v>3</v>
      </c>
      <c r="K2209" s="50">
        <f t="shared" si="146"/>
        <v>9</v>
      </c>
    </row>
    <row r="2210" spans="1:11" x14ac:dyDescent="0.3">
      <c r="A2210" s="10">
        <v>43729</v>
      </c>
      <c r="B2210" s="11" t="s">
        <v>1839</v>
      </c>
      <c r="C2210" s="11" t="s">
        <v>2404</v>
      </c>
      <c r="E2210" s="7">
        <v>6</v>
      </c>
      <c r="F2210" s="6" t="s">
        <v>393</v>
      </c>
      <c r="G2210" s="30">
        <v>252</v>
      </c>
      <c r="H2210" s="30">
        <v>60</v>
      </c>
      <c r="I2210" s="30">
        <f t="shared" si="149"/>
        <v>312</v>
      </c>
      <c r="J2210" s="7">
        <f t="shared" si="150"/>
        <v>6</v>
      </c>
      <c r="K2210" s="50">
        <f t="shared" si="146"/>
        <v>9</v>
      </c>
    </row>
    <row r="2211" spans="1:11" x14ac:dyDescent="0.3">
      <c r="A2211" s="10">
        <v>43729</v>
      </c>
      <c r="B2211" s="11" t="s">
        <v>175</v>
      </c>
      <c r="C2211" s="11" t="s">
        <v>433</v>
      </c>
      <c r="D2211" s="11">
        <v>84800</v>
      </c>
      <c r="E2211" s="7">
        <v>2</v>
      </c>
      <c r="F2211" s="53" t="str">
        <f>IF(ISBLANK($D2211),"",VLOOKUP($D2211,'Boarding Packages'!$A:$H,4,FALSE))</f>
        <v>In/Out Suite Prem</v>
      </c>
      <c r="G2211" s="54">
        <f>IF(ISBLANK($D2211),0,E2211*VLOOKUP($D2211,'Boarding Packages'!$A:$H,8,FALSE))</f>
        <v>144</v>
      </c>
      <c r="H2211" s="15">
        <v>0</v>
      </c>
      <c r="I2211" s="30">
        <f t="shared" si="149"/>
        <v>144</v>
      </c>
      <c r="J2211" s="7">
        <f t="shared" si="150"/>
        <v>2</v>
      </c>
      <c r="K2211" s="50">
        <f t="shared" si="146"/>
        <v>9</v>
      </c>
    </row>
    <row r="2212" spans="1:11" x14ac:dyDescent="0.3">
      <c r="A2212" s="10">
        <v>43729</v>
      </c>
      <c r="B2212" s="11" t="s">
        <v>132</v>
      </c>
      <c r="C2212" s="11" t="s">
        <v>818</v>
      </c>
      <c r="E2212" s="7">
        <v>1</v>
      </c>
      <c r="F2212" s="6" t="s">
        <v>388</v>
      </c>
      <c r="G2212" s="30">
        <v>33</v>
      </c>
      <c r="H2212" s="30">
        <v>40</v>
      </c>
      <c r="I2212" s="30">
        <f t="shared" si="149"/>
        <v>73</v>
      </c>
      <c r="J2212" s="7">
        <f t="shared" si="150"/>
        <v>1</v>
      </c>
      <c r="K2212" s="50">
        <f t="shared" si="146"/>
        <v>9</v>
      </c>
    </row>
    <row r="2213" spans="1:11" x14ac:dyDescent="0.3">
      <c r="A2213" s="55">
        <v>43729</v>
      </c>
      <c r="B2213" s="56" t="s">
        <v>211</v>
      </c>
      <c r="C2213" s="56" t="s">
        <v>507</v>
      </c>
      <c r="D2213" s="56"/>
      <c r="E2213" s="140">
        <v>2</v>
      </c>
      <c r="F2213" s="141" t="s">
        <v>388</v>
      </c>
      <c r="G2213" s="58">
        <v>59.4</v>
      </c>
      <c r="H2213" s="58">
        <v>36</v>
      </c>
      <c r="I2213" s="58">
        <f t="shared" si="149"/>
        <v>95.4</v>
      </c>
      <c r="J2213" s="140">
        <f t="shared" si="150"/>
        <v>2</v>
      </c>
      <c r="K2213" s="50">
        <f t="shared" si="146"/>
        <v>9</v>
      </c>
    </row>
    <row r="2214" spans="1:11" x14ac:dyDescent="0.3">
      <c r="A2214" s="10">
        <v>43730</v>
      </c>
      <c r="B2214" s="11" t="s">
        <v>1947</v>
      </c>
      <c r="C2214" s="11" t="s">
        <v>1948</v>
      </c>
      <c r="E2214" s="7">
        <v>1</v>
      </c>
      <c r="F2214" s="6" t="s">
        <v>388</v>
      </c>
      <c r="G2214" s="30">
        <v>33</v>
      </c>
      <c r="H2214" s="30">
        <v>20</v>
      </c>
      <c r="I2214" s="30">
        <f t="shared" si="149"/>
        <v>53</v>
      </c>
      <c r="J2214" s="7">
        <f t="shared" si="150"/>
        <v>1</v>
      </c>
      <c r="K2214" s="50">
        <f t="shared" si="146"/>
        <v>9</v>
      </c>
    </row>
    <row r="2215" spans="1:11" x14ac:dyDescent="0.3">
      <c r="A2215" s="10">
        <v>43730</v>
      </c>
      <c r="B2215" s="11" t="s">
        <v>2321</v>
      </c>
      <c r="C2215" s="11" t="s">
        <v>461</v>
      </c>
      <c r="E2215" s="7">
        <v>1</v>
      </c>
      <c r="F2215" s="6" t="s">
        <v>388</v>
      </c>
      <c r="G2215" s="30">
        <v>33</v>
      </c>
      <c r="H2215" s="30">
        <v>20</v>
      </c>
      <c r="I2215" s="30">
        <f t="shared" si="149"/>
        <v>53</v>
      </c>
      <c r="J2215" s="7">
        <f t="shared" si="150"/>
        <v>1</v>
      </c>
      <c r="K2215" s="50">
        <f t="shared" si="146"/>
        <v>9</v>
      </c>
    </row>
    <row r="2216" spans="1:11" x14ac:dyDescent="0.3">
      <c r="A2216" s="10">
        <v>43730</v>
      </c>
      <c r="B2216" s="11" t="s">
        <v>511</v>
      </c>
      <c r="C2216" s="11" t="s">
        <v>512</v>
      </c>
      <c r="E2216" s="7">
        <v>1</v>
      </c>
      <c r="F2216" s="6" t="s">
        <v>388</v>
      </c>
      <c r="G2216" s="30">
        <v>33</v>
      </c>
      <c r="H2216" s="30">
        <v>20</v>
      </c>
      <c r="I2216" s="30">
        <f t="shared" si="149"/>
        <v>53</v>
      </c>
      <c r="J2216" s="7">
        <f t="shared" si="150"/>
        <v>1</v>
      </c>
      <c r="K2216" s="50">
        <f t="shared" si="146"/>
        <v>9</v>
      </c>
    </row>
    <row r="2217" spans="1:11" x14ac:dyDescent="0.3">
      <c r="A2217" s="10">
        <v>43730</v>
      </c>
      <c r="B2217" s="11" t="s">
        <v>1477</v>
      </c>
      <c r="C2217" s="11" t="s">
        <v>2079</v>
      </c>
      <c r="E2217" s="7">
        <v>1</v>
      </c>
      <c r="F2217" s="6" t="s">
        <v>596</v>
      </c>
      <c r="G2217" s="30">
        <v>87</v>
      </c>
      <c r="H2217" s="30">
        <v>40</v>
      </c>
      <c r="I2217" s="30">
        <f t="shared" si="149"/>
        <v>127</v>
      </c>
      <c r="J2217" s="7">
        <f t="shared" si="150"/>
        <v>2</v>
      </c>
      <c r="K2217" s="50">
        <f t="shared" si="146"/>
        <v>9</v>
      </c>
    </row>
    <row r="2218" spans="1:11" x14ac:dyDescent="0.3">
      <c r="A2218" s="10">
        <v>43730</v>
      </c>
      <c r="B2218" s="11" t="s">
        <v>1284</v>
      </c>
      <c r="C2218" s="11" t="s">
        <v>1285</v>
      </c>
      <c r="E2218" s="7">
        <v>1</v>
      </c>
      <c r="F2218" s="6" t="s">
        <v>407</v>
      </c>
      <c r="G2218" s="30">
        <v>72</v>
      </c>
      <c r="H2218" s="30">
        <v>40</v>
      </c>
      <c r="I2218" s="30">
        <f t="shared" si="149"/>
        <v>112</v>
      </c>
      <c r="J2218" s="7">
        <f t="shared" si="150"/>
        <v>2</v>
      </c>
      <c r="K2218" s="50">
        <f t="shared" si="146"/>
        <v>9</v>
      </c>
    </row>
    <row r="2219" spans="1:11" x14ac:dyDescent="0.3">
      <c r="A2219" s="10">
        <v>43730</v>
      </c>
      <c r="B2219" s="11" t="s">
        <v>459</v>
      </c>
      <c r="C2219" s="11" t="s">
        <v>460</v>
      </c>
      <c r="E2219" s="7">
        <v>1</v>
      </c>
      <c r="F2219" s="6" t="s">
        <v>393</v>
      </c>
      <c r="G2219" s="30">
        <v>42</v>
      </c>
      <c r="H2219" s="30">
        <v>40</v>
      </c>
      <c r="I2219" s="30">
        <f t="shared" si="149"/>
        <v>82</v>
      </c>
      <c r="J2219" s="7">
        <f t="shared" si="150"/>
        <v>1</v>
      </c>
      <c r="K2219" s="50">
        <f t="shared" si="146"/>
        <v>9</v>
      </c>
    </row>
    <row r="2220" spans="1:11" x14ac:dyDescent="0.3">
      <c r="A2220" s="10">
        <v>43730</v>
      </c>
      <c r="B2220" s="11" t="s">
        <v>338</v>
      </c>
      <c r="C2220" s="11" t="s">
        <v>900</v>
      </c>
      <c r="D2220" s="11">
        <v>77551</v>
      </c>
      <c r="E2220" s="7">
        <v>1</v>
      </c>
      <c r="F2220" s="53" t="str">
        <f>IF(ISBLANK($D2220),"",VLOOKUP($D2220,'Boarding Packages'!$A:$H,4,FALSE))</f>
        <v>Std Suite Prem</v>
      </c>
      <c r="G2220" s="54">
        <f>IF(ISBLANK($D2220),0,E2220*VLOOKUP($D2220,'Boarding Packages'!$A:$H,8,FALSE))</f>
        <v>51</v>
      </c>
      <c r="H2220" s="30"/>
      <c r="I2220" s="30">
        <f t="shared" si="149"/>
        <v>51</v>
      </c>
      <c r="J2220" s="7">
        <f t="shared" si="150"/>
        <v>1</v>
      </c>
      <c r="K2220" s="50">
        <f t="shared" si="146"/>
        <v>9</v>
      </c>
    </row>
    <row r="2221" spans="1:11" x14ac:dyDescent="0.3">
      <c r="A2221" s="10">
        <v>43730</v>
      </c>
      <c r="B2221" s="11" t="s">
        <v>770</v>
      </c>
      <c r="C2221" s="11" t="s">
        <v>771</v>
      </c>
      <c r="E2221" s="7">
        <v>1</v>
      </c>
      <c r="F2221" s="6" t="s">
        <v>393</v>
      </c>
      <c r="G2221" s="30">
        <v>42</v>
      </c>
      <c r="H2221" s="30">
        <v>20</v>
      </c>
      <c r="I2221" s="30">
        <f t="shared" si="149"/>
        <v>62</v>
      </c>
      <c r="J2221" s="7">
        <f t="shared" si="150"/>
        <v>1</v>
      </c>
      <c r="K2221" s="50">
        <f t="shared" si="146"/>
        <v>9</v>
      </c>
    </row>
    <row r="2222" spans="1:11" x14ac:dyDescent="0.3">
      <c r="A2222" s="10">
        <v>43730</v>
      </c>
      <c r="B2222" s="11" t="s">
        <v>120</v>
      </c>
      <c r="C2222" s="11" t="s">
        <v>801</v>
      </c>
      <c r="E2222" s="7">
        <v>2</v>
      </c>
      <c r="F2222" s="6" t="s">
        <v>388</v>
      </c>
      <c r="G2222" s="30">
        <v>66</v>
      </c>
      <c r="H2222" s="30">
        <v>40</v>
      </c>
      <c r="I2222" s="30">
        <f t="shared" si="149"/>
        <v>106</v>
      </c>
      <c r="J2222" s="7">
        <f t="shared" si="150"/>
        <v>2</v>
      </c>
      <c r="K2222" s="50">
        <f t="shared" si="146"/>
        <v>9</v>
      </c>
    </row>
    <row r="2223" spans="1:11" x14ac:dyDescent="0.3">
      <c r="A2223" s="10">
        <v>43730</v>
      </c>
      <c r="B2223" s="11" t="s">
        <v>1920</v>
      </c>
      <c r="C2223" s="11" t="s">
        <v>2405</v>
      </c>
      <c r="E2223" s="7">
        <v>4</v>
      </c>
      <c r="F2223" s="6" t="s">
        <v>410</v>
      </c>
      <c r="G2223" s="30">
        <v>252</v>
      </c>
      <c r="H2223" s="30">
        <v>40</v>
      </c>
      <c r="I2223" s="30">
        <f t="shared" si="149"/>
        <v>292</v>
      </c>
      <c r="J2223" s="7">
        <f t="shared" si="150"/>
        <v>8</v>
      </c>
      <c r="K2223" s="50">
        <f t="shared" si="146"/>
        <v>9</v>
      </c>
    </row>
    <row r="2224" spans="1:11" x14ac:dyDescent="0.3">
      <c r="A2224" s="10">
        <v>43730</v>
      </c>
      <c r="B2224" s="11" t="s">
        <v>270</v>
      </c>
      <c r="C2224" s="11" t="s">
        <v>455</v>
      </c>
      <c r="E2224" s="7">
        <v>1</v>
      </c>
      <c r="F2224" s="6" t="s">
        <v>388</v>
      </c>
      <c r="G2224" s="30">
        <v>33</v>
      </c>
      <c r="H2224" s="30"/>
      <c r="I2224" s="30">
        <f t="shared" si="149"/>
        <v>33</v>
      </c>
      <c r="J2224" s="7">
        <f t="shared" si="150"/>
        <v>1</v>
      </c>
      <c r="K2224" s="50">
        <f t="shared" si="146"/>
        <v>9</v>
      </c>
    </row>
    <row r="2225" spans="1:11" x14ac:dyDescent="0.3">
      <c r="A2225" s="10">
        <v>43730</v>
      </c>
      <c r="B2225" s="11" t="s">
        <v>282</v>
      </c>
      <c r="C2225" s="11" t="s">
        <v>735</v>
      </c>
      <c r="E2225" s="7">
        <v>1</v>
      </c>
      <c r="F2225" s="6" t="s">
        <v>388</v>
      </c>
      <c r="G2225" s="30">
        <v>33</v>
      </c>
      <c r="H2225" s="30">
        <v>40</v>
      </c>
      <c r="I2225" s="30">
        <f t="shared" si="149"/>
        <v>73</v>
      </c>
      <c r="J2225" s="7">
        <f t="shared" si="150"/>
        <v>1</v>
      </c>
      <c r="K2225" s="50">
        <f t="shared" si="146"/>
        <v>9</v>
      </c>
    </row>
    <row r="2226" spans="1:11" x14ac:dyDescent="0.3">
      <c r="A2226" s="10">
        <v>43730</v>
      </c>
      <c r="B2226" s="11" t="s">
        <v>177</v>
      </c>
      <c r="C2226" s="11" t="s">
        <v>417</v>
      </c>
      <c r="E2226" s="7">
        <v>2</v>
      </c>
      <c r="F2226" s="6" t="s">
        <v>388</v>
      </c>
      <c r="G2226" s="30">
        <v>66</v>
      </c>
      <c r="H2226" s="30">
        <v>60</v>
      </c>
      <c r="I2226" s="30">
        <f t="shared" si="149"/>
        <v>126</v>
      </c>
      <c r="J2226" s="7">
        <f t="shared" si="150"/>
        <v>2</v>
      </c>
      <c r="K2226" s="50">
        <f t="shared" si="146"/>
        <v>9</v>
      </c>
    </row>
    <row r="2227" spans="1:11" x14ac:dyDescent="0.3">
      <c r="A2227" s="10">
        <v>43730</v>
      </c>
      <c r="B2227" s="11" t="s">
        <v>1140</v>
      </c>
      <c r="C2227" s="11" t="s">
        <v>488</v>
      </c>
      <c r="E2227" s="7">
        <v>4</v>
      </c>
      <c r="F2227" s="6" t="s">
        <v>388</v>
      </c>
      <c r="G2227" s="30">
        <v>132</v>
      </c>
      <c r="H2227" s="30">
        <v>80</v>
      </c>
      <c r="I2227" s="30">
        <f t="shared" si="149"/>
        <v>212</v>
      </c>
      <c r="J2227" s="7">
        <f t="shared" si="150"/>
        <v>4</v>
      </c>
      <c r="K2227" s="50">
        <f t="shared" si="146"/>
        <v>9</v>
      </c>
    </row>
    <row r="2228" spans="1:11" x14ac:dyDescent="0.3">
      <c r="A2228" s="10">
        <v>43730</v>
      </c>
      <c r="B2228" s="11" t="s">
        <v>468</v>
      </c>
      <c r="C2228" s="11" t="s">
        <v>469</v>
      </c>
      <c r="E2228" s="7">
        <v>1</v>
      </c>
      <c r="F2228" s="6" t="s">
        <v>393</v>
      </c>
      <c r="G2228" s="30">
        <v>42</v>
      </c>
      <c r="H2228" s="30">
        <v>60</v>
      </c>
      <c r="I2228" s="30">
        <f t="shared" si="149"/>
        <v>102</v>
      </c>
      <c r="J2228" s="7">
        <f t="shared" si="150"/>
        <v>1</v>
      </c>
      <c r="K2228" s="50">
        <f t="shared" si="146"/>
        <v>9</v>
      </c>
    </row>
    <row r="2229" spans="1:11" x14ac:dyDescent="0.3">
      <c r="A2229" s="10">
        <v>43730</v>
      </c>
      <c r="B2229" s="11" t="s">
        <v>1532</v>
      </c>
      <c r="C2229" s="11" t="s">
        <v>1523</v>
      </c>
      <c r="D2229" s="11">
        <v>84699</v>
      </c>
      <c r="E2229" s="7">
        <v>3</v>
      </c>
      <c r="F2229" s="53" t="str">
        <f>IF(ISBLANK($D2229),"",VLOOKUP($D2229,'Boarding Packages'!$A:$H,4,FALSE))</f>
        <v>XL Suite Prem (2)</v>
      </c>
      <c r="G2229" s="54">
        <f>IF(ISBLANK($D2229),0,E2229*VLOOKUP($D2229,'Boarding Packages'!$A:$H,8,FALSE))</f>
        <v>327</v>
      </c>
      <c r="H2229" s="30"/>
      <c r="I2229" s="30">
        <f t="shared" si="149"/>
        <v>327</v>
      </c>
      <c r="J2229" s="7">
        <f t="shared" si="150"/>
        <v>6</v>
      </c>
      <c r="K2229" s="50">
        <f t="shared" si="146"/>
        <v>9</v>
      </c>
    </row>
    <row r="2230" spans="1:11" x14ac:dyDescent="0.3">
      <c r="A2230" s="10">
        <v>43730</v>
      </c>
      <c r="B2230" s="11" t="s">
        <v>760</v>
      </c>
      <c r="C2230" s="11" t="s">
        <v>761</v>
      </c>
      <c r="D2230" s="11">
        <v>81929</v>
      </c>
      <c r="E2230" s="7">
        <v>1</v>
      </c>
      <c r="F2230" s="53" t="str">
        <f>IF(ISBLANK($D2230),"",VLOOKUP($D2230,'Boarding Packages'!$A:$H,4,FALSE))</f>
        <v>Std Suite Prem</v>
      </c>
      <c r="G2230" s="54">
        <f>IF(ISBLANK($D2230),0,E2230*VLOOKUP($D2230,'Boarding Packages'!$A:$H,8,FALSE))</f>
        <v>53</v>
      </c>
      <c r="H2230" s="30"/>
      <c r="I2230" s="30">
        <f t="shared" si="149"/>
        <v>53</v>
      </c>
      <c r="J2230" s="7">
        <f t="shared" si="150"/>
        <v>1</v>
      </c>
      <c r="K2230" s="50">
        <f t="shared" si="146"/>
        <v>9</v>
      </c>
    </row>
    <row r="2231" spans="1:11" x14ac:dyDescent="0.3">
      <c r="A2231" s="10">
        <v>43730</v>
      </c>
      <c r="B2231" s="11" t="s">
        <v>922</v>
      </c>
      <c r="C2231" s="11" t="s">
        <v>923</v>
      </c>
      <c r="D2231" s="11">
        <v>84930</v>
      </c>
      <c r="E2231" s="7">
        <v>6</v>
      </c>
      <c r="F2231" s="53" t="str">
        <f>IF(ISBLANK($D2231),"",VLOOKUP($D2231,'Boarding Packages'!$A:$H,4,FALSE))</f>
        <v>In/Out Suite Prem</v>
      </c>
      <c r="G2231" s="54">
        <f>IF(ISBLANK($D2231),0,E2231*VLOOKUP($D2231,'Boarding Packages'!$A:$H,8,FALSE))</f>
        <v>444</v>
      </c>
      <c r="H2231" s="30"/>
      <c r="I2231" s="30">
        <f t="shared" si="149"/>
        <v>444</v>
      </c>
      <c r="J2231" s="7">
        <f t="shared" si="150"/>
        <v>6</v>
      </c>
      <c r="K2231" s="50">
        <f t="shared" si="146"/>
        <v>9</v>
      </c>
    </row>
    <row r="2232" spans="1:11" x14ac:dyDescent="0.3">
      <c r="A2232" s="10">
        <v>43730</v>
      </c>
      <c r="B2232" s="11" t="s">
        <v>1321</v>
      </c>
      <c r="C2232" s="11" t="s">
        <v>2406</v>
      </c>
      <c r="E2232" s="7">
        <v>1</v>
      </c>
      <c r="F2232" s="6" t="s">
        <v>407</v>
      </c>
      <c r="G2232" s="30">
        <v>72</v>
      </c>
      <c r="H2232" s="30">
        <v>80</v>
      </c>
      <c r="I2232" s="30">
        <f t="shared" si="149"/>
        <v>152</v>
      </c>
      <c r="J2232" s="7">
        <f t="shared" si="150"/>
        <v>2</v>
      </c>
      <c r="K2232" s="50">
        <f t="shared" si="146"/>
        <v>9</v>
      </c>
    </row>
    <row r="2233" spans="1:11" x14ac:dyDescent="0.3">
      <c r="A2233" s="10">
        <v>43730</v>
      </c>
      <c r="B2233" s="11" t="s">
        <v>571</v>
      </c>
      <c r="C2233" s="11" t="s">
        <v>2407</v>
      </c>
      <c r="E2233" s="7">
        <v>3</v>
      </c>
      <c r="F2233" s="6" t="s">
        <v>410</v>
      </c>
      <c r="G2233" s="30">
        <v>189</v>
      </c>
      <c r="H2233" s="30">
        <v>120</v>
      </c>
      <c r="I2233" s="30">
        <f t="shared" si="149"/>
        <v>309</v>
      </c>
      <c r="J2233" s="7">
        <f t="shared" si="150"/>
        <v>6</v>
      </c>
      <c r="K2233" s="50">
        <f t="shared" si="146"/>
        <v>9</v>
      </c>
    </row>
    <row r="2234" spans="1:11" x14ac:dyDescent="0.3">
      <c r="A2234" s="10">
        <v>43730</v>
      </c>
      <c r="B2234" s="11" t="s">
        <v>2322</v>
      </c>
      <c r="C2234" s="11" t="s">
        <v>483</v>
      </c>
      <c r="D2234" s="11">
        <v>83976</v>
      </c>
      <c r="E2234" s="7">
        <v>3</v>
      </c>
      <c r="F2234" s="53" t="str">
        <f>IF(ISBLANK($D2234),"",VLOOKUP($D2234,'Boarding Packages'!$A:$H,4,FALSE))</f>
        <v>Std Suite Prem</v>
      </c>
      <c r="G2234" s="54">
        <f>IF(ISBLANK($D2234),0,E2234*VLOOKUP($D2234,'Boarding Packages'!$A:$H,8,FALSE))</f>
        <v>159</v>
      </c>
      <c r="H2234" s="30"/>
      <c r="I2234" s="30">
        <f t="shared" si="149"/>
        <v>159</v>
      </c>
      <c r="J2234" s="7">
        <f t="shared" si="150"/>
        <v>3</v>
      </c>
      <c r="K2234" s="50">
        <f t="shared" si="146"/>
        <v>9</v>
      </c>
    </row>
    <row r="2235" spans="1:11" x14ac:dyDescent="0.3">
      <c r="A2235" s="55">
        <v>43730</v>
      </c>
      <c r="B2235" s="56" t="s">
        <v>340</v>
      </c>
      <c r="C2235" s="56" t="s">
        <v>1550</v>
      </c>
      <c r="D2235" s="56">
        <v>84613</v>
      </c>
      <c r="E2235" s="140">
        <v>4</v>
      </c>
      <c r="F2235" s="141" t="str">
        <f>IF(ISBLANK($D2235),"",VLOOKUP($D2235,'Boarding Packages'!$A:$H,4,FALSE))</f>
        <v>XL Suite Prem (2)</v>
      </c>
      <c r="G2235" s="58">
        <f>IF(ISBLANK($D2235),0,E2235*VLOOKUP($D2235,'Boarding Packages'!$A:$H,8,FALSE))</f>
        <v>397.76</v>
      </c>
      <c r="H2235" s="58"/>
      <c r="I2235" s="58">
        <f t="shared" si="149"/>
        <v>397.76</v>
      </c>
      <c r="J2235" s="140">
        <f t="shared" si="150"/>
        <v>8</v>
      </c>
      <c r="K2235" s="50">
        <f t="shared" si="146"/>
        <v>9</v>
      </c>
    </row>
    <row r="2236" spans="1:11" x14ac:dyDescent="0.3">
      <c r="A2236" s="10">
        <v>43731</v>
      </c>
      <c r="B2236" s="11" t="s">
        <v>1147</v>
      </c>
      <c r="C2236" s="11" t="s">
        <v>507</v>
      </c>
      <c r="E2236" s="7">
        <v>4</v>
      </c>
      <c r="F2236" s="6" t="s">
        <v>393</v>
      </c>
      <c r="G2236" s="30">
        <v>168</v>
      </c>
      <c r="H2236" s="30">
        <v>100</v>
      </c>
      <c r="I2236" s="30">
        <f t="shared" si="149"/>
        <v>268</v>
      </c>
      <c r="J2236" s="7">
        <f t="shared" si="150"/>
        <v>4</v>
      </c>
      <c r="K2236" s="50">
        <f t="shared" si="146"/>
        <v>9</v>
      </c>
    </row>
    <row r="2237" spans="1:11" x14ac:dyDescent="0.3">
      <c r="A2237" s="10">
        <v>43731</v>
      </c>
      <c r="B2237" s="11" t="s">
        <v>1460</v>
      </c>
      <c r="C2237" s="11" t="s">
        <v>538</v>
      </c>
      <c r="E2237" s="7">
        <v>2</v>
      </c>
      <c r="F2237" s="6" t="s">
        <v>388</v>
      </c>
      <c r="G2237" s="30">
        <v>66</v>
      </c>
      <c r="H2237" s="30">
        <v>60</v>
      </c>
      <c r="I2237" s="30">
        <f t="shared" si="149"/>
        <v>126</v>
      </c>
      <c r="J2237" s="7">
        <f t="shared" si="150"/>
        <v>2</v>
      </c>
      <c r="K2237" s="50">
        <f t="shared" si="146"/>
        <v>9</v>
      </c>
    </row>
    <row r="2238" spans="1:11" x14ac:dyDescent="0.3">
      <c r="A2238" s="10">
        <v>43731</v>
      </c>
      <c r="B2238" s="11" t="s">
        <v>98</v>
      </c>
      <c r="C2238" s="11" t="s">
        <v>437</v>
      </c>
      <c r="D2238" s="11">
        <v>82973</v>
      </c>
      <c r="E2238" s="7">
        <v>6</v>
      </c>
      <c r="F2238" s="53" t="str">
        <f>IF(ISBLANK($D2238),"",VLOOKUP($D2238,'Boarding Packages'!$A:$H,4,FALSE))</f>
        <v>Std Suite Prem</v>
      </c>
      <c r="G2238" s="54">
        <f>IF(ISBLANK($D2238),0,E2238*VLOOKUP($D2238,'Boarding Packages'!$A:$H,8,FALSE))</f>
        <v>306</v>
      </c>
      <c r="H2238" s="30"/>
      <c r="I2238" s="30">
        <f t="shared" si="149"/>
        <v>306</v>
      </c>
      <c r="J2238" s="7">
        <f t="shared" si="150"/>
        <v>6</v>
      </c>
      <c r="K2238" s="50">
        <f t="shared" si="146"/>
        <v>9</v>
      </c>
    </row>
    <row r="2239" spans="1:11" x14ac:dyDescent="0.3">
      <c r="A2239" s="10">
        <v>43731</v>
      </c>
      <c r="B2239" s="11" t="s">
        <v>2004</v>
      </c>
      <c r="C2239" s="11" t="s">
        <v>2005</v>
      </c>
      <c r="D2239" s="11">
        <v>83990</v>
      </c>
      <c r="E2239" s="7">
        <v>4</v>
      </c>
      <c r="F2239" s="53" t="str">
        <f>IF(ISBLANK($D2239),"",VLOOKUP($D2239,'Boarding Packages'!$A:$H,4,FALSE))</f>
        <v>In/Out Suite Prem</v>
      </c>
      <c r="G2239" s="54">
        <f>IF(ISBLANK($D2239),0,E2239*VLOOKUP($D2239,'Boarding Packages'!$A:$H,8,FALSE))</f>
        <v>296</v>
      </c>
      <c r="H2239" s="30"/>
      <c r="I2239" s="30">
        <f t="shared" si="149"/>
        <v>296</v>
      </c>
      <c r="J2239" s="7">
        <f t="shared" si="150"/>
        <v>4</v>
      </c>
      <c r="K2239" s="50">
        <f t="shared" si="146"/>
        <v>9</v>
      </c>
    </row>
    <row r="2240" spans="1:11" x14ac:dyDescent="0.3">
      <c r="A2240" s="10">
        <v>43731</v>
      </c>
      <c r="B2240" s="11" t="s">
        <v>1699</v>
      </c>
      <c r="C2240" s="11" t="s">
        <v>2408</v>
      </c>
      <c r="D2240" s="11">
        <v>81729</v>
      </c>
      <c r="E2240" s="7">
        <v>1</v>
      </c>
      <c r="F2240" s="53" t="str">
        <f>IF(ISBLANK($D2240),"",VLOOKUP($D2240,'Boarding Packages'!$A:$H,4,FALSE))</f>
        <v>Std Suite Prem</v>
      </c>
      <c r="G2240" s="54">
        <f>IF(ISBLANK($D2240),0,E2240*VLOOKUP($D2240,'Boarding Packages'!$A:$H,8,FALSE))</f>
        <v>53</v>
      </c>
      <c r="H2240" s="30"/>
      <c r="I2240" s="30">
        <f t="shared" si="149"/>
        <v>53</v>
      </c>
      <c r="J2240" s="7">
        <f t="shared" si="150"/>
        <v>1</v>
      </c>
      <c r="K2240" s="50">
        <f t="shared" si="146"/>
        <v>9</v>
      </c>
    </row>
    <row r="2241" spans="1:11" x14ac:dyDescent="0.3">
      <c r="A2241" s="55">
        <v>43731</v>
      </c>
      <c r="B2241" s="56" t="s">
        <v>1695</v>
      </c>
      <c r="C2241" s="56" t="s">
        <v>1420</v>
      </c>
      <c r="D2241" s="56"/>
      <c r="E2241" s="140">
        <v>1</v>
      </c>
      <c r="F2241" s="141" t="s">
        <v>388</v>
      </c>
      <c r="G2241" s="58">
        <v>33</v>
      </c>
      <c r="H2241" s="58">
        <v>40</v>
      </c>
      <c r="I2241" s="58">
        <f t="shared" si="149"/>
        <v>73</v>
      </c>
      <c r="J2241" s="140">
        <f t="shared" si="150"/>
        <v>1</v>
      </c>
      <c r="K2241" s="50">
        <f t="shared" si="146"/>
        <v>9</v>
      </c>
    </row>
    <row r="2242" spans="1:11" x14ac:dyDescent="0.3">
      <c r="A2242" s="10">
        <v>43732</v>
      </c>
      <c r="B2242" s="11" t="s">
        <v>1856</v>
      </c>
      <c r="C2242" s="11" t="s">
        <v>507</v>
      </c>
      <c r="E2242" s="7">
        <v>3</v>
      </c>
      <c r="F2242" s="6" t="s">
        <v>388</v>
      </c>
      <c r="G2242" s="30">
        <v>99</v>
      </c>
      <c r="H2242" s="30">
        <v>100</v>
      </c>
      <c r="I2242" s="30">
        <f t="shared" si="149"/>
        <v>199</v>
      </c>
      <c r="J2242" s="7">
        <f t="shared" si="150"/>
        <v>3</v>
      </c>
      <c r="K2242" s="50">
        <f t="shared" si="146"/>
        <v>9</v>
      </c>
    </row>
    <row r="2243" spans="1:11" x14ac:dyDescent="0.3">
      <c r="A2243" s="10">
        <v>43732</v>
      </c>
      <c r="B2243" s="11" t="s">
        <v>1289</v>
      </c>
      <c r="C2243" s="11" t="s">
        <v>1178</v>
      </c>
      <c r="E2243" s="7">
        <v>4</v>
      </c>
      <c r="F2243" s="6" t="s">
        <v>388</v>
      </c>
      <c r="G2243" s="30">
        <v>132</v>
      </c>
      <c r="H2243" s="30"/>
      <c r="I2243" s="30">
        <f t="shared" si="149"/>
        <v>132</v>
      </c>
      <c r="J2243" s="7">
        <f t="shared" si="150"/>
        <v>4</v>
      </c>
      <c r="K2243" s="50">
        <f t="shared" ref="K2243:K2306" si="151">IF(A2243= "",0,MONTH(A2243))</f>
        <v>9</v>
      </c>
    </row>
    <row r="2244" spans="1:11" x14ac:dyDescent="0.3">
      <c r="A2244" s="10">
        <v>43732</v>
      </c>
      <c r="B2244" s="11" t="s">
        <v>2410</v>
      </c>
      <c r="C2244" s="11" t="s">
        <v>2411</v>
      </c>
      <c r="E2244" s="7">
        <v>4</v>
      </c>
      <c r="F2244" s="6" t="s">
        <v>410</v>
      </c>
      <c r="G2244" s="30">
        <v>252</v>
      </c>
      <c r="H2244" s="30">
        <v>160</v>
      </c>
      <c r="I2244" s="30">
        <f t="shared" si="149"/>
        <v>412</v>
      </c>
      <c r="J2244" s="7">
        <f t="shared" si="150"/>
        <v>8</v>
      </c>
      <c r="K2244" s="50">
        <f t="shared" si="151"/>
        <v>9</v>
      </c>
    </row>
    <row r="2245" spans="1:11" x14ac:dyDescent="0.3">
      <c r="A2245" s="10">
        <v>43732</v>
      </c>
      <c r="B2245" s="11" t="s">
        <v>1458</v>
      </c>
      <c r="C2245" s="11" t="s">
        <v>2412</v>
      </c>
      <c r="E2245" s="7">
        <v>4</v>
      </c>
      <c r="F2245" s="6" t="s">
        <v>388</v>
      </c>
      <c r="G2245" s="30">
        <v>132</v>
      </c>
      <c r="H2245" s="30">
        <v>80</v>
      </c>
      <c r="I2245" s="30">
        <f t="shared" si="149"/>
        <v>212</v>
      </c>
      <c r="J2245" s="7">
        <f t="shared" si="150"/>
        <v>4</v>
      </c>
      <c r="K2245" s="50">
        <f t="shared" si="151"/>
        <v>9</v>
      </c>
    </row>
    <row r="2246" spans="1:11" x14ac:dyDescent="0.3">
      <c r="A2246" s="55">
        <v>43732</v>
      </c>
      <c r="B2246" s="56" t="s">
        <v>1458</v>
      </c>
      <c r="C2246" s="56" t="s">
        <v>2412</v>
      </c>
      <c r="D2246" s="56"/>
      <c r="E2246" s="140">
        <v>4</v>
      </c>
      <c r="F2246" s="141" t="s">
        <v>393</v>
      </c>
      <c r="G2246" s="58">
        <v>168</v>
      </c>
      <c r="H2246" s="58">
        <v>80</v>
      </c>
      <c r="I2246" s="58">
        <f t="shared" si="149"/>
        <v>248</v>
      </c>
      <c r="J2246" s="140">
        <f t="shared" si="150"/>
        <v>4</v>
      </c>
      <c r="K2246" s="50">
        <f t="shared" si="151"/>
        <v>9</v>
      </c>
    </row>
    <row r="2247" spans="1:11" x14ac:dyDescent="0.3">
      <c r="A2247" s="10">
        <v>43733</v>
      </c>
      <c r="B2247" s="11" t="s">
        <v>427</v>
      </c>
      <c r="C2247" s="11" t="s">
        <v>1313</v>
      </c>
      <c r="E2247" s="7">
        <v>1</v>
      </c>
      <c r="F2247" s="6" t="s">
        <v>388</v>
      </c>
      <c r="G2247" s="30">
        <v>33</v>
      </c>
      <c r="H2247" s="30">
        <v>20</v>
      </c>
      <c r="I2247" s="30">
        <f t="shared" si="149"/>
        <v>53</v>
      </c>
      <c r="J2247" s="7">
        <f t="shared" si="150"/>
        <v>1</v>
      </c>
      <c r="K2247" s="50">
        <f t="shared" si="151"/>
        <v>9</v>
      </c>
    </row>
    <row r="2248" spans="1:11" x14ac:dyDescent="0.3">
      <c r="A2248" s="10">
        <v>43733</v>
      </c>
      <c r="B2248" s="11" t="s">
        <v>246</v>
      </c>
      <c r="C2248" s="11" t="s">
        <v>443</v>
      </c>
      <c r="D2248" s="11">
        <v>83800</v>
      </c>
      <c r="E2248" s="7">
        <v>1</v>
      </c>
      <c r="F2248" s="53" t="str">
        <f>IF(ISBLANK($D2248),"",VLOOKUP($D2248,'Boarding Packages'!$A:$H,4,FALSE))</f>
        <v>Std Suite Prem (2)</v>
      </c>
      <c r="G2248" s="54">
        <f>IF(ISBLANK($D2248),0,E2248*VLOOKUP($D2248,'Boarding Packages'!$A:$H,8,FALSE))</f>
        <v>103</v>
      </c>
      <c r="H2248" s="30"/>
      <c r="I2248" s="30">
        <f t="shared" si="149"/>
        <v>103</v>
      </c>
      <c r="J2248" s="7">
        <f t="shared" si="150"/>
        <v>2</v>
      </c>
      <c r="K2248" s="50">
        <f t="shared" si="151"/>
        <v>9</v>
      </c>
    </row>
    <row r="2249" spans="1:11" x14ac:dyDescent="0.3">
      <c r="A2249" s="55">
        <v>43733</v>
      </c>
      <c r="B2249" s="56" t="s">
        <v>134</v>
      </c>
      <c r="C2249" s="56" t="s">
        <v>2390</v>
      </c>
      <c r="D2249" s="56">
        <v>81916</v>
      </c>
      <c r="E2249" s="140">
        <v>1</v>
      </c>
      <c r="F2249" s="61" t="str">
        <f>IF(ISBLANK($D2249),"",VLOOKUP($D2249,'Boarding Packages'!$A:$H,4,FALSE))</f>
        <v>Std Suite Prem</v>
      </c>
      <c r="G2249" s="62">
        <f>IF(ISBLANK($D2249),0,E2249*VLOOKUP($D2249,'Boarding Packages'!$A:$H,8,FALSE))</f>
        <v>53</v>
      </c>
      <c r="H2249" s="58"/>
      <c r="I2249" s="58">
        <f t="shared" si="149"/>
        <v>53</v>
      </c>
      <c r="J2249" s="140">
        <f t="shared" si="150"/>
        <v>1</v>
      </c>
      <c r="K2249" s="50">
        <f t="shared" si="151"/>
        <v>9</v>
      </c>
    </row>
    <row r="2250" spans="1:11" x14ac:dyDescent="0.3">
      <c r="A2250" s="10">
        <v>43734</v>
      </c>
      <c r="B2250" s="11" t="s">
        <v>905</v>
      </c>
      <c r="C2250" s="11" t="s">
        <v>906</v>
      </c>
      <c r="E2250" s="7">
        <v>4</v>
      </c>
      <c r="F2250" s="6" t="s">
        <v>388</v>
      </c>
      <c r="G2250" s="30">
        <v>132</v>
      </c>
      <c r="H2250" s="30">
        <v>80</v>
      </c>
      <c r="I2250" s="30">
        <f t="shared" si="149"/>
        <v>212</v>
      </c>
      <c r="J2250" s="7">
        <f t="shared" si="150"/>
        <v>4</v>
      </c>
      <c r="K2250" s="50">
        <f t="shared" si="151"/>
        <v>9</v>
      </c>
    </row>
    <row r="2251" spans="1:11" x14ac:dyDescent="0.3">
      <c r="A2251" s="10">
        <v>43734</v>
      </c>
      <c r="B2251" s="11" t="s">
        <v>2401</v>
      </c>
      <c r="C2251" s="11" t="s">
        <v>498</v>
      </c>
      <c r="E2251" s="7">
        <v>3</v>
      </c>
      <c r="F2251" s="6" t="s">
        <v>388</v>
      </c>
      <c r="G2251" s="30">
        <v>99</v>
      </c>
      <c r="H2251" s="30">
        <v>60</v>
      </c>
      <c r="I2251" s="30">
        <f t="shared" si="149"/>
        <v>159</v>
      </c>
      <c r="J2251" s="7">
        <f t="shared" si="150"/>
        <v>3</v>
      </c>
      <c r="K2251" s="50">
        <f t="shared" si="151"/>
        <v>9</v>
      </c>
    </row>
    <row r="2252" spans="1:11" x14ac:dyDescent="0.3">
      <c r="A2252" s="10">
        <v>43734</v>
      </c>
      <c r="B2252" s="11" t="s">
        <v>917</v>
      </c>
      <c r="C2252" s="11" t="s">
        <v>702</v>
      </c>
      <c r="E2252" s="7">
        <v>5</v>
      </c>
      <c r="F2252" s="6" t="s">
        <v>388</v>
      </c>
      <c r="G2252" s="30">
        <v>165</v>
      </c>
      <c r="H2252" s="30">
        <v>100</v>
      </c>
      <c r="I2252" s="30">
        <f t="shared" si="149"/>
        <v>265</v>
      </c>
      <c r="J2252" s="7">
        <f t="shared" si="150"/>
        <v>5</v>
      </c>
      <c r="K2252" s="50">
        <f t="shared" si="151"/>
        <v>9</v>
      </c>
    </row>
    <row r="2253" spans="1:11" x14ac:dyDescent="0.3">
      <c r="A2253" s="10">
        <v>43734</v>
      </c>
      <c r="B2253" s="11" t="s">
        <v>1532</v>
      </c>
      <c r="C2253" s="11" t="s">
        <v>1523</v>
      </c>
      <c r="D2253" s="11">
        <v>84699</v>
      </c>
      <c r="E2253" s="7">
        <v>1</v>
      </c>
      <c r="F2253" s="53" t="str">
        <f>IF(ISBLANK($D2253),"",VLOOKUP($D2253,'Boarding Packages'!$A:$H,4,FALSE))</f>
        <v>XL Suite Prem (2)</v>
      </c>
      <c r="G2253" s="54">
        <f>IF(ISBLANK($D2253),0,E2253*VLOOKUP($D2253,'Boarding Packages'!$A:$H,8,FALSE))</f>
        <v>109</v>
      </c>
      <c r="H2253" s="30"/>
      <c r="I2253" s="30">
        <f t="shared" si="149"/>
        <v>109</v>
      </c>
      <c r="J2253" s="7">
        <f t="shared" si="150"/>
        <v>2</v>
      </c>
      <c r="K2253" s="50">
        <f t="shared" si="151"/>
        <v>9</v>
      </c>
    </row>
    <row r="2254" spans="1:11" x14ac:dyDescent="0.3">
      <c r="A2254" s="10">
        <v>43734</v>
      </c>
      <c r="B2254" s="11" t="s">
        <v>1341</v>
      </c>
      <c r="C2254" s="11" t="s">
        <v>991</v>
      </c>
      <c r="D2254" s="11">
        <v>74976</v>
      </c>
      <c r="E2254" s="7">
        <v>3</v>
      </c>
      <c r="F2254" s="53" t="str">
        <f>IF(ISBLANK($D2254),"",VLOOKUP($D2254,'Boarding Packages'!$A:$H,4,FALSE))</f>
        <v>Std Suite Prem</v>
      </c>
      <c r="G2254" s="54">
        <f>IF(ISBLANK($D2254),0,E2254*VLOOKUP($D2254,'Boarding Packages'!$A:$H,8,FALSE))</f>
        <v>159</v>
      </c>
      <c r="H2254" s="30"/>
      <c r="I2254" s="30">
        <f t="shared" si="149"/>
        <v>159</v>
      </c>
      <c r="J2254" s="7">
        <f t="shared" si="150"/>
        <v>3</v>
      </c>
      <c r="K2254" s="50">
        <f t="shared" si="151"/>
        <v>9</v>
      </c>
    </row>
    <row r="2255" spans="1:11" x14ac:dyDescent="0.3">
      <c r="A2255" s="55">
        <v>43734</v>
      </c>
      <c r="B2255" s="56" t="s">
        <v>1987</v>
      </c>
      <c r="C2255" s="56" t="s">
        <v>1988</v>
      </c>
      <c r="D2255" s="56"/>
      <c r="E2255" s="140">
        <v>1</v>
      </c>
      <c r="F2255" s="141" t="s">
        <v>388</v>
      </c>
      <c r="G2255" s="58">
        <v>26.4</v>
      </c>
      <c r="H2255" s="58">
        <v>40</v>
      </c>
      <c r="I2255" s="58">
        <f t="shared" ref="I2255:I2331" si="152">IF(ISBLANK(B2255),"",SUM(G2255:H2255))</f>
        <v>66.400000000000006</v>
      </c>
      <c r="J2255" s="140">
        <f t="shared" ref="J2255:J2331" si="153">IF(ISBLANK(B2255),"",E2255*(IF(LEFT(RIGHT(F2255,2),1)="2",2,IF(LEFT(RIGHT(F2255,2),1)="3",3,IF(LEFT(RIGHT(F2255,2),1)="4",4,1)))))</f>
        <v>1</v>
      </c>
      <c r="K2255" s="50">
        <f t="shared" si="151"/>
        <v>9</v>
      </c>
    </row>
    <row r="2256" spans="1:11" x14ac:dyDescent="0.3">
      <c r="A2256" s="10">
        <v>43735</v>
      </c>
      <c r="B2256" s="11" t="s">
        <v>1342</v>
      </c>
      <c r="C2256" s="11" t="s">
        <v>2418</v>
      </c>
      <c r="D2256" s="11">
        <v>84331</v>
      </c>
      <c r="E2256" s="7">
        <v>9</v>
      </c>
      <c r="F2256" s="53" t="str">
        <f>IF(ISBLANK($D2256),"",VLOOKUP($D2256,'Boarding Packages'!$A:$H,4,FALSE))</f>
        <v>Std Suite Prem (2)</v>
      </c>
      <c r="G2256" s="54">
        <f>IF(ISBLANK($D2256),0,E2256*VLOOKUP($D2256,'Boarding Packages'!$A:$H,8,FALSE))</f>
        <v>900</v>
      </c>
      <c r="H2256" s="30"/>
      <c r="I2256" s="30">
        <f t="shared" si="152"/>
        <v>900</v>
      </c>
      <c r="J2256" s="7">
        <f t="shared" si="153"/>
        <v>18</v>
      </c>
      <c r="K2256" s="50">
        <f t="shared" si="151"/>
        <v>9</v>
      </c>
    </row>
    <row r="2257" spans="1:11" x14ac:dyDescent="0.3">
      <c r="A2257" s="10">
        <v>43735</v>
      </c>
      <c r="B2257" s="11" t="s">
        <v>1342</v>
      </c>
      <c r="C2257" s="11" t="s">
        <v>2418</v>
      </c>
      <c r="D2257" s="11">
        <v>84332</v>
      </c>
      <c r="E2257" s="7">
        <v>14</v>
      </c>
      <c r="F2257" s="53" t="str">
        <f>IF(ISBLANK($D2257),"",VLOOKUP($D2257,'Boarding Packages'!$A:$H,4,FALSE))</f>
        <v>Std Suite Prem (2)</v>
      </c>
      <c r="G2257" s="54">
        <f>IF(ISBLANK($D2257),0,E2257*VLOOKUP($D2257,'Boarding Packages'!$A:$H,8,FALSE))</f>
        <v>1400</v>
      </c>
      <c r="H2257" s="30"/>
      <c r="I2257" s="30">
        <f t="shared" ref="I2257:I2263" si="154">IF(ISBLANK(B2257),"",SUM(G2257:H2257))</f>
        <v>1400</v>
      </c>
      <c r="J2257" s="7">
        <f t="shared" ref="J2257:J2263" si="155">IF(ISBLANK(B2257),"",E2257*(IF(LEFT(RIGHT(F2257,2),1)="2",2,IF(LEFT(RIGHT(F2257,2),1)="3",3,IF(LEFT(RIGHT(F2257,2),1)="4",4,1)))))</f>
        <v>28</v>
      </c>
      <c r="K2257" s="50">
        <f t="shared" si="151"/>
        <v>9</v>
      </c>
    </row>
    <row r="2258" spans="1:11" x14ac:dyDescent="0.3">
      <c r="A2258" s="10">
        <v>43735</v>
      </c>
      <c r="B2258" s="11" t="s">
        <v>768</v>
      </c>
      <c r="C2258" s="11" t="s">
        <v>548</v>
      </c>
      <c r="E2258" s="7">
        <v>3</v>
      </c>
      <c r="F2258" s="6" t="s">
        <v>393</v>
      </c>
      <c r="G2258" s="30">
        <v>126</v>
      </c>
      <c r="H2258" s="30">
        <v>80</v>
      </c>
      <c r="I2258" s="30">
        <f t="shared" si="154"/>
        <v>206</v>
      </c>
      <c r="J2258" s="7">
        <f t="shared" si="155"/>
        <v>3</v>
      </c>
      <c r="K2258" s="50">
        <f t="shared" si="151"/>
        <v>9</v>
      </c>
    </row>
    <row r="2259" spans="1:11" x14ac:dyDescent="0.3">
      <c r="A2259" s="55">
        <v>43735</v>
      </c>
      <c r="B2259" s="56" t="s">
        <v>204</v>
      </c>
      <c r="C2259" s="56" t="s">
        <v>2419</v>
      </c>
      <c r="D2259" s="56">
        <v>68221</v>
      </c>
      <c r="E2259" s="140">
        <v>2</v>
      </c>
      <c r="F2259" s="61" t="str">
        <f>IF(ISBLANK($D2259),"",VLOOKUP($D2259,'Boarding Packages'!$A:$H,4,FALSE))</f>
        <v>Std Suite Prem (2)</v>
      </c>
      <c r="G2259" s="62">
        <f>IF(ISBLANK($D2259),0,E2259*VLOOKUP($D2259,'Boarding Packages'!$A:$H,8,FALSE))</f>
        <v>194</v>
      </c>
      <c r="H2259" s="58">
        <v>17</v>
      </c>
      <c r="I2259" s="58">
        <f t="shared" si="154"/>
        <v>211</v>
      </c>
      <c r="J2259" s="140">
        <f t="shared" si="155"/>
        <v>4</v>
      </c>
      <c r="K2259" s="50">
        <f t="shared" si="151"/>
        <v>9</v>
      </c>
    </row>
    <row r="2260" spans="1:11" x14ac:dyDescent="0.3">
      <c r="A2260" s="10">
        <v>43736</v>
      </c>
      <c r="B2260" s="11" t="s">
        <v>1914</v>
      </c>
      <c r="C2260" s="11" t="s">
        <v>800</v>
      </c>
      <c r="D2260" s="11">
        <v>80881</v>
      </c>
      <c r="E2260" s="7">
        <v>2</v>
      </c>
      <c r="F2260" s="53" t="str">
        <f>IF(ISBLANK($D2260),"",VLOOKUP($D2260,'Boarding Packages'!$A:$H,4,FALSE))</f>
        <v>Std Suite Prem</v>
      </c>
      <c r="G2260" s="54">
        <f>IF(ISBLANK($D2260),0,E2260*VLOOKUP($D2260,'Boarding Packages'!$A:$H,8,FALSE))</f>
        <v>106</v>
      </c>
      <c r="H2260" s="30">
        <v>17</v>
      </c>
      <c r="I2260" s="30">
        <f t="shared" si="154"/>
        <v>123</v>
      </c>
      <c r="J2260" s="7">
        <f t="shared" si="155"/>
        <v>2</v>
      </c>
      <c r="K2260" s="50">
        <f t="shared" si="151"/>
        <v>9</v>
      </c>
    </row>
    <row r="2261" spans="1:11" x14ac:dyDescent="0.3">
      <c r="A2261" s="10">
        <v>43736</v>
      </c>
      <c r="B2261" s="11" t="s">
        <v>1914</v>
      </c>
      <c r="C2261" s="11" t="s">
        <v>800</v>
      </c>
      <c r="D2261" s="11">
        <v>85382</v>
      </c>
      <c r="E2261" s="7">
        <v>5</v>
      </c>
      <c r="F2261" s="53" t="str">
        <f>IF(ISBLANK($D2261),"",VLOOKUP($D2261,'Boarding Packages'!$A:$H,4,FALSE))</f>
        <v>Std Suite Prem</v>
      </c>
      <c r="G2261" s="54">
        <f>IF(ISBLANK($D2261),0,E2261*VLOOKUP($D2261,'Boarding Packages'!$A:$H,8,FALSE))</f>
        <v>265</v>
      </c>
      <c r="H2261" s="30">
        <v>17</v>
      </c>
      <c r="I2261" s="30">
        <f t="shared" si="154"/>
        <v>282</v>
      </c>
      <c r="J2261" s="7">
        <f t="shared" si="155"/>
        <v>5</v>
      </c>
      <c r="K2261" s="50">
        <f t="shared" si="151"/>
        <v>9</v>
      </c>
    </row>
    <row r="2262" spans="1:11" x14ac:dyDescent="0.3">
      <c r="A2262" s="10">
        <v>43736</v>
      </c>
      <c r="B2262" s="11" t="s">
        <v>152</v>
      </c>
      <c r="C2262" s="11" t="s">
        <v>679</v>
      </c>
      <c r="E2262" s="7">
        <v>5</v>
      </c>
      <c r="F2262" s="6" t="s">
        <v>388</v>
      </c>
      <c r="G2262" s="30">
        <v>165</v>
      </c>
      <c r="H2262" s="30">
        <v>120</v>
      </c>
      <c r="I2262" s="30">
        <f t="shared" si="154"/>
        <v>285</v>
      </c>
      <c r="J2262" s="7">
        <f t="shared" si="155"/>
        <v>5</v>
      </c>
      <c r="K2262" s="50">
        <f t="shared" si="151"/>
        <v>9</v>
      </c>
    </row>
    <row r="2263" spans="1:11" x14ac:dyDescent="0.3">
      <c r="A2263" s="10">
        <v>43736</v>
      </c>
      <c r="B2263" s="11" t="s">
        <v>904</v>
      </c>
      <c r="C2263" s="11" t="s">
        <v>638</v>
      </c>
      <c r="E2263" s="7">
        <v>1</v>
      </c>
      <c r="F2263" s="6" t="s">
        <v>393</v>
      </c>
      <c r="G2263" s="30">
        <v>42</v>
      </c>
      <c r="H2263" s="30">
        <v>40</v>
      </c>
      <c r="I2263" s="30">
        <f t="shared" si="154"/>
        <v>82</v>
      </c>
      <c r="J2263" s="7">
        <f t="shared" si="155"/>
        <v>1</v>
      </c>
      <c r="K2263" s="50">
        <f t="shared" si="151"/>
        <v>9</v>
      </c>
    </row>
    <row r="2264" spans="1:11" x14ac:dyDescent="0.3">
      <c r="A2264" s="10">
        <v>43736</v>
      </c>
      <c r="B2264" s="11" t="s">
        <v>1535</v>
      </c>
      <c r="C2264" s="11" t="s">
        <v>846</v>
      </c>
      <c r="D2264" s="11">
        <v>80553</v>
      </c>
      <c r="E2264" s="7">
        <v>1</v>
      </c>
      <c r="F2264" s="53" t="str">
        <f>IF(ISBLANK($D2264),"",VLOOKUP($D2264,'Boarding Packages'!$A:$H,4,FALSE))</f>
        <v>In/Out Suite Prem</v>
      </c>
      <c r="G2264" s="54">
        <f>IF(ISBLANK($D2264),0,E2264*VLOOKUP($D2264,'Boarding Packages'!$A:$H,8,FALSE))</f>
        <v>74</v>
      </c>
      <c r="H2264" s="30">
        <v>17</v>
      </c>
      <c r="I2264" s="30">
        <f t="shared" ref="I2264:I2274" si="156">IF(ISBLANK(B2264),"",SUM(G2264:H2264))</f>
        <v>91</v>
      </c>
      <c r="J2264" s="7">
        <f t="shared" ref="J2264:J2274" si="157">IF(ISBLANK(B2264),"",E2264*(IF(LEFT(RIGHT(F2264,2),1)="2",2,IF(LEFT(RIGHT(F2264,2),1)="3",3,IF(LEFT(RIGHT(F2264,2),1)="4",4,1)))))</f>
        <v>1</v>
      </c>
      <c r="K2264" s="50">
        <f t="shared" si="151"/>
        <v>9</v>
      </c>
    </row>
    <row r="2265" spans="1:11" x14ac:dyDescent="0.3">
      <c r="A2265" s="55">
        <v>43736</v>
      </c>
      <c r="B2265" s="56" t="s">
        <v>2425</v>
      </c>
      <c r="C2265" s="56" t="s">
        <v>2424</v>
      </c>
      <c r="D2265" s="56"/>
      <c r="E2265" s="140">
        <v>1</v>
      </c>
      <c r="F2265" s="141" t="s">
        <v>388</v>
      </c>
      <c r="G2265" s="58">
        <v>33</v>
      </c>
      <c r="H2265" s="58">
        <v>0</v>
      </c>
      <c r="I2265" s="58">
        <f t="shared" si="156"/>
        <v>33</v>
      </c>
      <c r="J2265" s="140">
        <f t="shared" si="157"/>
        <v>1</v>
      </c>
      <c r="K2265" s="50">
        <f t="shared" si="151"/>
        <v>9</v>
      </c>
    </row>
    <row r="2266" spans="1:11" x14ac:dyDescent="0.3">
      <c r="A2266" s="10">
        <v>43737</v>
      </c>
      <c r="B2266" s="11" t="s">
        <v>768</v>
      </c>
      <c r="C2266" s="11" t="s">
        <v>548</v>
      </c>
      <c r="E2266" s="7">
        <v>1</v>
      </c>
      <c r="F2266" s="6" t="s">
        <v>393</v>
      </c>
      <c r="G2266" s="30">
        <v>42</v>
      </c>
      <c r="H2266" s="30"/>
      <c r="I2266" s="30">
        <f t="shared" si="156"/>
        <v>42</v>
      </c>
      <c r="J2266" s="7">
        <f t="shared" si="157"/>
        <v>1</v>
      </c>
      <c r="K2266" s="50">
        <f t="shared" si="151"/>
        <v>9</v>
      </c>
    </row>
    <row r="2267" spans="1:11" x14ac:dyDescent="0.3">
      <c r="A2267" s="10">
        <v>43737</v>
      </c>
      <c r="B2267" s="11" t="s">
        <v>252</v>
      </c>
      <c r="C2267" s="11" t="s">
        <v>396</v>
      </c>
      <c r="D2267" s="11">
        <v>83232</v>
      </c>
      <c r="E2267" s="7">
        <v>9</v>
      </c>
      <c r="F2267" s="53" t="str">
        <f>IF(ISBLANK($D2267),"",VLOOKUP($D2267,'Boarding Packages'!$A:$H,4,FALSE))</f>
        <v>XL Suite Prem</v>
      </c>
      <c r="G2267" s="54">
        <f>IF(ISBLANK($D2267),0,E2267*VLOOKUP($D2267,'Boarding Packages'!$A:$H,8,FALSE))</f>
        <v>531</v>
      </c>
      <c r="H2267" s="30"/>
      <c r="I2267" s="30">
        <f t="shared" ref="I2267:I2272" si="158">IF(ISBLANK(B2267),"",SUM(G2267:H2267))</f>
        <v>531</v>
      </c>
      <c r="J2267" s="7">
        <f t="shared" ref="J2267:J2272" si="159">IF(ISBLANK(B2267),"",E2267*(IF(LEFT(RIGHT(F2267,2),1)="2",2,IF(LEFT(RIGHT(F2267,2),1)="3",3,IF(LEFT(RIGHT(F2267,2),1)="4",4,1)))))</f>
        <v>9</v>
      </c>
      <c r="K2267" s="50">
        <f t="shared" si="151"/>
        <v>9</v>
      </c>
    </row>
    <row r="2268" spans="1:11" x14ac:dyDescent="0.3">
      <c r="A2268" s="10">
        <v>43737</v>
      </c>
      <c r="B2268" s="11" t="s">
        <v>252</v>
      </c>
      <c r="C2268" s="11" t="s">
        <v>396</v>
      </c>
      <c r="D2268" s="11">
        <v>83231</v>
      </c>
      <c r="E2268" s="7">
        <v>7</v>
      </c>
      <c r="F2268" s="53" t="str">
        <f>IF(ISBLANK($D2268),"",VLOOKUP($D2268,'Boarding Packages'!$A:$H,4,FALSE))</f>
        <v>XL Suite Prem</v>
      </c>
      <c r="G2268" s="54">
        <f>IF(ISBLANK($D2268),0,E2268*VLOOKUP($D2268,'Boarding Packages'!$A:$H,8,FALSE))</f>
        <v>413</v>
      </c>
      <c r="H2268" s="30"/>
      <c r="I2268" s="30">
        <f t="shared" si="158"/>
        <v>413</v>
      </c>
      <c r="J2268" s="7">
        <f t="shared" si="159"/>
        <v>7</v>
      </c>
      <c r="K2268" s="50">
        <f t="shared" si="151"/>
        <v>9</v>
      </c>
    </row>
    <row r="2269" spans="1:11" x14ac:dyDescent="0.3">
      <c r="A2269" s="10">
        <v>43737</v>
      </c>
      <c r="B2269" s="11" t="s">
        <v>1311</v>
      </c>
      <c r="C2269" s="11" t="s">
        <v>1312</v>
      </c>
      <c r="E2269" s="7">
        <v>2</v>
      </c>
      <c r="F2269" s="6" t="s">
        <v>388</v>
      </c>
      <c r="G2269" s="30">
        <v>66</v>
      </c>
      <c r="H2269" s="30">
        <v>40</v>
      </c>
      <c r="I2269" s="30">
        <f t="shared" si="158"/>
        <v>106</v>
      </c>
      <c r="J2269" s="7">
        <f t="shared" si="159"/>
        <v>2</v>
      </c>
      <c r="K2269" s="50">
        <f t="shared" si="151"/>
        <v>9</v>
      </c>
    </row>
    <row r="2270" spans="1:11" x14ac:dyDescent="0.3">
      <c r="A2270" s="10">
        <v>43737</v>
      </c>
      <c r="B2270" s="11" t="s">
        <v>427</v>
      </c>
      <c r="C2270" s="11" t="s">
        <v>1313</v>
      </c>
      <c r="E2270" s="7">
        <v>1</v>
      </c>
      <c r="F2270" s="6" t="s">
        <v>388</v>
      </c>
      <c r="G2270" s="30">
        <v>33</v>
      </c>
      <c r="H2270" s="30">
        <v>20</v>
      </c>
      <c r="I2270" s="30">
        <f t="shared" si="158"/>
        <v>53</v>
      </c>
      <c r="J2270" s="7">
        <f t="shared" si="159"/>
        <v>1</v>
      </c>
      <c r="K2270" s="50">
        <f t="shared" si="151"/>
        <v>9</v>
      </c>
    </row>
    <row r="2271" spans="1:11" x14ac:dyDescent="0.3">
      <c r="A2271" s="10">
        <v>43737</v>
      </c>
      <c r="B2271" s="11" t="s">
        <v>2036</v>
      </c>
      <c r="C2271" s="11" t="s">
        <v>2037</v>
      </c>
      <c r="E2271" s="7">
        <v>1</v>
      </c>
      <c r="F2271" s="6" t="s">
        <v>393</v>
      </c>
      <c r="G2271" s="30">
        <v>42</v>
      </c>
      <c r="H2271" s="30">
        <v>20</v>
      </c>
      <c r="I2271" s="30">
        <f t="shared" si="158"/>
        <v>62</v>
      </c>
      <c r="J2271" s="7">
        <f t="shared" si="159"/>
        <v>1</v>
      </c>
      <c r="K2271" s="50">
        <f t="shared" si="151"/>
        <v>9</v>
      </c>
    </row>
    <row r="2272" spans="1:11" x14ac:dyDescent="0.3">
      <c r="A2272" s="10">
        <v>43737</v>
      </c>
      <c r="B2272" s="11" t="s">
        <v>192</v>
      </c>
      <c r="C2272" s="11" t="s">
        <v>2427</v>
      </c>
      <c r="D2272" s="11">
        <v>83231</v>
      </c>
      <c r="E2272" s="7">
        <v>1</v>
      </c>
      <c r="F2272" s="53" t="str">
        <f>IF(ISBLANK($D2272),"",VLOOKUP($D2272,'Boarding Packages'!$A:$H,4,FALSE))</f>
        <v>XL Suite Prem</v>
      </c>
      <c r="G2272" s="54">
        <f>IF(ISBLANK($D2272),0,E2272*VLOOKUP($D2272,'Boarding Packages'!$A:$H,8,FALSE))</f>
        <v>59</v>
      </c>
      <c r="H2272" s="30"/>
      <c r="I2272" s="30">
        <f t="shared" si="158"/>
        <v>59</v>
      </c>
      <c r="J2272" s="7">
        <f t="shared" si="159"/>
        <v>1</v>
      </c>
      <c r="K2272" s="50">
        <f t="shared" si="151"/>
        <v>9</v>
      </c>
    </row>
    <row r="2273" spans="1:11" x14ac:dyDescent="0.3">
      <c r="A2273" s="10">
        <v>43737</v>
      </c>
      <c r="B2273" s="11" t="s">
        <v>1272</v>
      </c>
      <c r="C2273" s="11" t="s">
        <v>463</v>
      </c>
      <c r="E2273" s="7">
        <v>1</v>
      </c>
      <c r="F2273" s="6" t="s">
        <v>388</v>
      </c>
      <c r="G2273" s="30">
        <v>33</v>
      </c>
      <c r="H2273" s="30">
        <v>20</v>
      </c>
      <c r="I2273" s="30">
        <f t="shared" si="156"/>
        <v>53</v>
      </c>
      <c r="J2273" s="7">
        <f t="shared" si="157"/>
        <v>1</v>
      </c>
      <c r="K2273" s="50">
        <f t="shared" si="151"/>
        <v>9</v>
      </c>
    </row>
    <row r="2274" spans="1:11" x14ac:dyDescent="0.3">
      <c r="A2274" s="10">
        <v>43737</v>
      </c>
      <c r="B2274" s="11" t="s">
        <v>2428</v>
      </c>
      <c r="C2274" s="11" t="s">
        <v>2429</v>
      </c>
      <c r="E2274" s="7">
        <v>2</v>
      </c>
      <c r="F2274" s="6" t="s">
        <v>393</v>
      </c>
      <c r="G2274" s="30">
        <v>84</v>
      </c>
      <c r="H2274" s="30">
        <v>40</v>
      </c>
      <c r="I2274" s="30">
        <f t="shared" si="156"/>
        <v>124</v>
      </c>
      <c r="J2274" s="7">
        <f t="shared" si="157"/>
        <v>2</v>
      </c>
      <c r="K2274" s="50">
        <f t="shared" si="151"/>
        <v>9</v>
      </c>
    </row>
    <row r="2275" spans="1:11" x14ac:dyDescent="0.3">
      <c r="A2275" s="10">
        <v>43737</v>
      </c>
      <c r="B2275" s="11" t="s">
        <v>2321</v>
      </c>
      <c r="C2275" s="11" t="s">
        <v>461</v>
      </c>
      <c r="E2275" s="7">
        <v>1</v>
      </c>
      <c r="F2275" s="6" t="s">
        <v>388</v>
      </c>
      <c r="G2275" s="30">
        <v>33</v>
      </c>
      <c r="H2275" s="30">
        <v>20</v>
      </c>
      <c r="I2275" s="30">
        <f>IF(ISBLANK(B2275),"",SUM(G2275:H2275))</f>
        <v>53</v>
      </c>
      <c r="J2275" s="7">
        <f>IF(ISBLANK(B2275),"",E2275*(IF(LEFT(RIGHT(F2275,2),1)="2",2,IF(LEFT(RIGHT(F2275,2),1)="3",3,IF(LEFT(RIGHT(F2275,2),1)="4",4,1)))))</f>
        <v>1</v>
      </c>
      <c r="K2275" s="50">
        <f t="shared" si="151"/>
        <v>9</v>
      </c>
    </row>
    <row r="2276" spans="1:11" x14ac:dyDescent="0.3">
      <c r="A2276" s="10">
        <v>43737</v>
      </c>
      <c r="B2276" s="11" t="s">
        <v>2430</v>
      </c>
      <c r="C2276" s="11" t="s">
        <v>483</v>
      </c>
      <c r="E2276" s="7">
        <v>2</v>
      </c>
      <c r="F2276" s="6" t="s">
        <v>393</v>
      </c>
      <c r="G2276" s="30">
        <v>84</v>
      </c>
      <c r="H2276" s="30">
        <v>40</v>
      </c>
      <c r="I2276" s="30">
        <f>IF(ISBLANK(B2276),"",SUM(G2276:H2276))</f>
        <v>124</v>
      </c>
      <c r="J2276" s="7">
        <f>IF(ISBLANK(B2276),"",E2276*(IF(LEFT(RIGHT(F2276,2),1)="2",2,IF(LEFT(RIGHT(F2276,2),1)="3",3,IF(LEFT(RIGHT(F2276,2),1)="4",4,1)))))</f>
        <v>2</v>
      </c>
      <c r="K2276" s="50">
        <f t="shared" si="151"/>
        <v>9</v>
      </c>
    </row>
    <row r="2277" spans="1:11" x14ac:dyDescent="0.3">
      <c r="A2277" s="10">
        <v>43737</v>
      </c>
      <c r="B2277" s="11" t="s">
        <v>2431</v>
      </c>
      <c r="C2277" s="11" t="s">
        <v>2432</v>
      </c>
      <c r="E2277" s="7">
        <v>2</v>
      </c>
      <c r="F2277" s="6" t="s">
        <v>388</v>
      </c>
      <c r="G2277" s="30">
        <v>66</v>
      </c>
      <c r="H2277" s="30">
        <v>20</v>
      </c>
      <c r="I2277" s="30">
        <f t="shared" si="152"/>
        <v>86</v>
      </c>
      <c r="J2277" s="7">
        <f t="shared" si="153"/>
        <v>2</v>
      </c>
      <c r="K2277" s="50">
        <f t="shared" si="151"/>
        <v>9</v>
      </c>
    </row>
    <row r="2278" spans="1:11" x14ac:dyDescent="0.3">
      <c r="A2278" s="10">
        <v>43737</v>
      </c>
      <c r="B2278" s="11" t="s">
        <v>2273</v>
      </c>
      <c r="C2278" s="11" t="s">
        <v>2274</v>
      </c>
      <c r="E2278" s="7">
        <v>2</v>
      </c>
      <c r="F2278" s="6" t="s">
        <v>388</v>
      </c>
      <c r="G2278" s="30">
        <v>66</v>
      </c>
      <c r="H2278" s="30"/>
      <c r="I2278" s="30">
        <f t="shared" si="152"/>
        <v>66</v>
      </c>
      <c r="J2278" s="7">
        <f t="shared" si="153"/>
        <v>2</v>
      </c>
      <c r="K2278" s="50">
        <f t="shared" si="151"/>
        <v>9</v>
      </c>
    </row>
    <row r="2279" spans="1:11" x14ac:dyDescent="0.3">
      <c r="A2279" s="10">
        <v>43737</v>
      </c>
      <c r="B2279" s="11" t="s">
        <v>2433</v>
      </c>
      <c r="C2279" s="11" t="s">
        <v>2434</v>
      </c>
      <c r="E2279" s="7">
        <v>2</v>
      </c>
      <c r="F2279" s="6" t="s">
        <v>388</v>
      </c>
      <c r="G2279" s="30">
        <v>66</v>
      </c>
      <c r="H2279" s="30">
        <v>40</v>
      </c>
      <c r="I2279" s="30">
        <f t="shared" si="152"/>
        <v>106</v>
      </c>
      <c r="J2279" s="7">
        <f t="shared" si="153"/>
        <v>2</v>
      </c>
      <c r="K2279" s="50">
        <f t="shared" si="151"/>
        <v>9</v>
      </c>
    </row>
    <row r="2280" spans="1:11" x14ac:dyDescent="0.3">
      <c r="A2280" s="10">
        <v>43737</v>
      </c>
      <c r="B2280" s="11" t="s">
        <v>253</v>
      </c>
      <c r="C2280" s="11" t="s">
        <v>2435</v>
      </c>
      <c r="D2280" s="11">
        <v>66016</v>
      </c>
      <c r="E2280" s="7">
        <v>2</v>
      </c>
      <c r="F2280" s="53" t="str">
        <f>IF(ISBLANK($D2280),"",VLOOKUP($D2280,'Boarding Packages'!$A:$H,4,FALSE))</f>
        <v>Std Suite Prem</v>
      </c>
      <c r="G2280" s="54">
        <f>IF(ISBLANK($D2280),0,E2280*VLOOKUP($D2280,'Boarding Packages'!$A:$H,8,FALSE))</f>
        <v>100</v>
      </c>
      <c r="H2280" s="30"/>
      <c r="I2280" s="30">
        <f t="shared" si="152"/>
        <v>100</v>
      </c>
      <c r="J2280" s="7">
        <f t="shared" si="153"/>
        <v>2</v>
      </c>
      <c r="K2280" s="50">
        <f t="shared" si="151"/>
        <v>9</v>
      </c>
    </row>
    <row r="2281" spans="1:11" x14ac:dyDescent="0.3">
      <c r="A2281" s="10">
        <v>43737</v>
      </c>
      <c r="B2281" s="11" t="s">
        <v>205</v>
      </c>
      <c r="C2281" s="11" t="s">
        <v>863</v>
      </c>
      <c r="E2281" s="7">
        <v>1</v>
      </c>
      <c r="F2281" s="6" t="s">
        <v>388</v>
      </c>
      <c r="G2281" s="30">
        <v>33</v>
      </c>
      <c r="H2281" s="30">
        <v>40</v>
      </c>
      <c r="I2281" s="30">
        <f t="shared" si="152"/>
        <v>73</v>
      </c>
      <c r="J2281" s="7">
        <f t="shared" si="153"/>
        <v>1</v>
      </c>
      <c r="K2281" s="50">
        <f t="shared" si="151"/>
        <v>9</v>
      </c>
    </row>
    <row r="2282" spans="1:11" x14ac:dyDescent="0.3">
      <c r="A2282" s="10">
        <v>43737</v>
      </c>
      <c r="B2282" s="11" t="s">
        <v>2436</v>
      </c>
      <c r="C2282" s="11" t="s">
        <v>808</v>
      </c>
      <c r="E2282" s="7">
        <v>2</v>
      </c>
      <c r="F2282" s="6" t="s">
        <v>388</v>
      </c>
      <c r="G2282" s="30">
        <v>66</v>
      </c>
      <c r="H2282" s="30">
        <v>40</v>
      </c>
      <c r="I2282" s="30">
        <f t="shared" si="152"/>
        <v>106</v>
      </c>
      <c r="J2282" s="7">
        <f t="shared" si="153"/>
        <v>2</v>
      </c>
      <c r="K2282" s="50">
        <f t="shared" si="151"/>
        <v>9</v>
      </c>
    </row>
    <row r="2283" spans="1:11" x14ac:dyDescent="0.3">
      <c r="A2283" s="10">
        <v>43737</v>
      </c>
      <c r="B2283" s="11" t="s">
        <v>584</v>
      </c>
      <c r="C2283" s="11" t="s">
        <v>585</v>
      </c>
      <c r="D2283" s="11">
        <v>83216</v>
      </c>
      <c r="E2283" s="7">
        <v>2</v>
      </c>
      <c r="F2283" s="53" t="str">
        <f>IF(ISBLANK($D2283),"",VLOOKUP($D2283,'Boarding Packages'!$A:$H,4,FALSE))</f>
        <v>In/Out Suite Prem</v>
      </c>
      <c r="G2283" s="54">
        <f>IF(ISBLANK($D2283),0,E2283*VLOOKUP($D2283,'Boarding Packages'!$A:$H,8,FALSE))</f>
        <v>148</v>
      </c>
      <c r="H2283" s="30"/>
      <c r="I2283" s="30">
        <f t="shared" si="152"/>
        <v>148</v>
      </c>
      <c r="J2283" s="7">
        <f t="shared" si="153"/>
        <v>2</v>
      </c>
      <c r="K2283" s="50">
        <f t="shared" si="151"/>
        <v>9</v>
      </c>
    </row>
    <row r="2284" spans="1:11" x14ac:dyDescent="0.3">
      <c r="A2284" s="10">
        <v>43737</v>
      </c>
      <c r="B2284" s="11" t="s">
        <v>230</v>
      </c>
      <c r="C2284" s="11" t="s">
        <v>493</v>
      </c>
      <c r="D2284" s="11">
        <v>83329</v>
      </c>
      <c r="E2284" s="7">
        <v>1</v>
      </c>
      <c r="F2284" s="53" t="str">
        <f>IF(ISBLANK($D2284),"",VLOOKUP($D2284,'Boarding Packages'!$A:$H,4,FALSE))</f>
        <v>XL Suite Prem</v>
      </c>
      <c r="G2284" s="54">
        <f>IF(ISBLANK($D2284),0,E2284*VLOOKUP($D2284,'Boarding Packages'!$A:$H,8,FALSE))</f>
        <v>62</v>
      </c>
      <c r="H2284" s="30"/>
      <c r="I2284" s="30">
        <f t="shared" si="152"/>
        <v>62</v>
      </c>
      <c r="J2284" s="7">
        <f t="shared" si="153"/>
        <v>1</v>
      </c>
      <c r="K2284" s="50">
        <f t="shared" si="151"/>
        <v>9</v>
      </c>
    </row>
    <row r="2285" spans="1:11" x14ac:dyDescent="0.3">
      <c r="A2285" s="10">
        <v>43737</v>
      </c>
      <c r="B2285" s="11" t="s">
        <v>139</v>
      </c>
      <c r="C2285" s="11" t="s">
        <v>867</v>
      </c>
      <c r="D2285" s="11">
        <v>78908</v>
      </c>
      <c r="E2285" s="7">
        <v>2</v>
      </c>
      <c r="F2285" s="53" t="str">
        <f>IF(ISBLANK($D2285),"",VLOOKUP($D2285,'Boarding Packages'!$A:$H,4,FALSE))</f>
        <v>Std Suite Prem</v>
      </c>
      <c r="G2285" s="54">
        <f>IF(ISBLANK($D2285),0,E2285*VLOOKUP($D2285,'Boarding Packages'!$A:$H,8,FALSE))</f>
        <v>106</v>
      </c>
      <c r="H2285" s="30"/>
      <c r="I2285" s="30">
        <f t="shared" si="152"/>
        <v>106</v>
      </c>
      <c r="J2285" s="7">
        <f t="shared" si="153"/>
        <v>2</v>
      </c>
      <c r="K2285" s="50">
        <f t="shared" si="151"/>
        <v>9</v>
      </c>
    </row>
    <row r="2286" spans="1:11" x14ac:dyDescent="0.3">
      <c r="A2286" s="10">
        <v>43737</v>
      </c>
      <c r="B2286" s="11" t="s">
        <v>272</v>
      </c>
      <c r="C2286" s="11" t="s">
        <v>438</v>
      </c>
      <c r="D2286" s="11">
        <v>84976</v>
      </c>
      <c r="E2286" s="7">
        <v>7</v>
      </c>
      <c r="F2286" s="53" t="str">
        <f>IF(ISBLANK($D2286),"",VLOOKUP($D2286,'Boarding Packages'!$A:$H,4,FALSE))</f>
        <v>Std Suite Prem</v>
      </c>
      <c r="G2286" s="54">
        <f>IF(ISBLANK($D2286),0,E2286*VLOOKUP($D2286,'Boarding Packages'!$A:$H,8,FALSE))</f>
        <v>357</v>
      </c>
      <c r="H2286" s="30"/>
      <c r="I2286" s="30">
        <f t="shared" si="152"/>
        <v>357</v>
      </c>
      <c r="J2286" s="7">
        <f t="shared" si="153"/>
        <v>7</v>
      </c>
      <c r="K2286" s="50">
        <f t="shared" si="151"/>
        <v>9</v>
      </c>
    </row>
    <row r="2287" spans="1:11" x14ac:dyDescent="0.3">
      <c r="A2287" s="10">
        <v>43737</v>
      </c>
      <c r="B2287" s="11" t="s">
        <v>851</v>
      </c>
      <c r="C2287" s="11" t="s">
        <v>852</v>
      </c>
      <c r="E2287" s="7">
        <v>1</v>
      </c>
      <c r="F2287" s="6" t="s">
        <v>388</v>
      </c>
      <c r="G2287" s="30">
        <v>33</v>
      </c>
      <c r="H2287" s="30">
        <v>40</v>
      </c>
      <c r="I2287" s="30">
        <f t="shared" si="152"/>
        <v>73</v>
      </c>
      <c r="J2287" s="7">
        <f t="shared" si="153"/>
        <v>1</v>
      </c>
      <c r="K2287" s="50">
        <f t="shared" si="151"/>
        <v>9</v>
      </c>
    </row>
    <row r="2288" spans="1:11" x14ac:dyDescent="0.3">
      <c r="A2288" s="10">
        <v>43737</v>
      </c>
      <c r="B2288" s="11" t="s">
        <v>2438</v>
      </c>
      <c r="C2288" s="11" t="s">
        <v>2439</v>
      </c>
      <c r="D2288" s="11">
        <v>85461</v>
      </c>
      <c r="E2288" s="7">
        <v>3</v>
      </c>
      <c r="F2288" s="53" t="str">
        <f>IF(ISBLANK($D2288),"",VLOOKUP($D2288,'Boarding Packages'!$A:$H,4,FALSE))</f>
        <v>Std Suite Prem (3)</v>
      </c>
      <c r="G2288" s="54">
        <f>IF(ISBLANK($D2288),0,E2288*VLOOKUP($D2288,'Boarding Packages'!$A:$H,8,FALSE))</f>
        <v>432</v>
      </c>
      <c r="H2288" s="30"/>
      <c r="I2288" s="30">
        <f t="shared" si="152"/>
        <v>432</v>
      </c>
      <c r="J2288" s="7">
        <f t="shared" si="153"/>
        <v>9</v>
      </c>
      <c r="K2288" s="50">
        <f t="shared" si="151"/>
        <v>9</v>
      </c>
    </row>
    <row r="2289" spans="1:11" x14ac:dyDescent="0.3">
      <c r="A2289" s="10">
        <v>43737</v>
      </c>
      <c r="B2289" s="11" t="s">
        <v>1064</v>
      </c>
      <c r="C2289" s="11" t="s">
        <v>592</v>
      </c>
      <c r="E2289" s="7">
        <v>1</v>
      </c>
      <c r="F2289" s="6" t="s">
        <v>388</v>
      </c>
      <c r="G2289" s="30">
        <v>33</v>
      </c>
      <c r="H2289" s="30">
        <v>40</v>
      </c>
      <c r="I2289" s="30">
        <f t="shared" si="152"/>
        <v>73</v>
      </c>
      <c r="J2289" s="7">
        <f t="shared" si="153"/>
        <v>1</v>
      </c>
      <c r="K2289" s="50">
        <f t="shared" si="151"/>
        <v>9</v>
      </c>
    </row>
    <row r="2290" spans="1:11" x14ac:dyDescent="0.3">
      <c r="A2290" s="10">
        <v>43737</v>
      </c>
      <c r="B2290" s="11" t="s">
        <v>449</v>
      </c>
      <c r="C2290" s="11" t="s">
        <v>450</v>
      </c>
      <c r="D2290" s="11">
        <v>82773</v>
      </c>
      <c r="E2290" s="7">
        <v>1</v>
      </c>
      <c r="F2290" s="53" t="str">
        <f>IF(ISBLANK($D2290),"",VLOOKUP($D2290,'Boarding Packages'!$A:$H,4,FALSE))</f>
        <v>Std Suite Prem</v>
      </c>
      <c r="G2290" s="54">
        <f>IF(ISBLANK($D2290),0,E2290*VLOOKUP($D2290,'Boarding Packages'!$A:$H,8,FALSE))</f>
        <v>53</v>
      </c>
      <c r="H2290" s="30"/>
      <c r="I2290" s="30">
        <f t="shared" si="152"/>
        <v>53</v>
      </c>
      <c r="J2290" s="7">
        <f t="shared" si="153"/>
        <v>1</v>
      </c>
      <c r="K2290" s="50">
        <f t="shared" si="151"/>
        <v>9</v>
      </c>
    </row>
    <row r="2291" spans="1:11" x14ac:dyDescent="0.3">
      <c r="A2291" s="10">
        <v>43737</v>
      </c>
      <c r="B2291" s="11" t="s">
        <v>449</v>
      </c>
      <c r="C2291" s="11" t="s">
        <v>450</v>
      </c>
      <c r="D2291" s="11">
        <v>85518</v>
      </c>
      <c r="E2291" s="7">
        <v>1</v>
      </c>
      <c r="F2291" s="53" t="str">
        <f>IF(ISBLANK($D2291),"",VLOOKUP($D2291,'Boarding Packages'!$A:$H,4,FALSE))</f>
        <v>Std Suite Prem</v>
      </c>
      <c r="G2291" s="54">
        <f>IF(ISBLANK($D2291),0,E2291*VLOOKUP($D2291,'Boarding Packages'!$A:$H,8,FALSE))</f>
        <v>53</v>
      </c>
      <c r="H2291" s="30"/>
      <c r="I2291" s="30">
        <f t="shared" si="152"/>
        <v>53</v>
      </c>
      <c r="J2291" s="7">
        <f t="shared" si="153"/>
        <v>1</v>
      </c>
      <c r="K2291" s="50">
        <f t="shared" si="151"/>
        <v>9</v>
      </c>
    </row>
    <row r="2292" spans="1:11" x14ac:dyDescent="0.3">
      <c r="A2292" s="10">
        <v>43737</v>
      </c>
      <c r="B2292" s="11" t="s">
        <v>258</v>
      </c>
      <c r="C2292" s="11" t="s">
        <v>597</v>
      </c>
      <c r="D2292" s="11">
        <v>76556</v>
      </c>
      <c r="E2292" s="7">
        <v>1</v>
      </c>
      <c r="F2292" s="53" t="str">
        <f>IF(ISBLANK($D2292),"",VLOOKUP($D2292,'Boarding Packages'!$A:$H,4,FALSE))</f>
        <v>XL Suite Prem (2)</v>
      </c>
      <c r="G2292" s="54">
        <f>IF(ISBLANK($D2292),0,E2292*VLOOKUP($D2292,'Boarding Packages'!$A:$H,8,FALSE))</f>
        <v>109</v>
      </c>
      <c r="H2292" s="30"/>
      <c r="I2292" s="30">
        <f t="shared" si="152"/>
        <v>109</v>
      </c>
      <c r="J2292" s="7">
        <f t="shared" si="153"/>
        <v>2</v>
      </c>
      <c r="K2292" s="50">
        <f t="shared" si="151"/>
        <v>9</v>
      </c>
    </row>
    <row r="2293" spans="1:11" x14ac:dyDescent="0.3">
      <c r="A2293" s="55">
        <v>43737</v>
      </c>
      <c r="B2293" s="56" t="s">
        <v>258</v>
      </c>
      <c r="C2293" s="56" t="s">
        <v>597</v>
      </c>
      <c r="D2293" s="56">
        <v>85435</v>
      </c>
      <c r="E2293" s="140">
        <v>2</v>
      </c>
      <c r="F2293" s="61" t="str">
        <f>IF(ISBLANK($D2293),"",VLOOKUP($D2293,'Boarding Packages'!$A:$H,4,FALSE))</f>
        <v>XL Suite Prem (2)</v>
      </c>
      <c r="G2293" s="62">
        <f>IF(ISBLANK($D2293),0,E2293*VLOOKUP($D2293,'Boarding Packages'!$A:$H,8,FALSE))</f>
        <v>218</v>
      </c>
      <c r="H2293" s="58"/>
      <c r="I2293" s="58">
        <f t="shared" si="152"/>
        <v>218</v>
      </c>
      <c r="J2293" s="140">
        <f t="shared" si="153"/>
        <v>4</v>
      </c>
      <c r="K2293" s="50">
        <f t="shared" si="151"/>
        <v>9</v>
      </c>
    </row>
    <row r="2294" spans="1:11" x14ac:dyDescent="0.3">
      <c r="A2294" s="10">
        <v>43738</v>
      </c>
      <c r="B2294" s="11" t="s">
        <v>1079</v>
      </c>
      <c r="C2294" s="11" t="s">
        <v>1080</v>
      </c>
      <c r="E2294" s="7">
        <v>6</v>
      </c>
      <c r="F2294" s="6" t="s">
        <v>388</v>
      </c>
      <c r="G2294" s="30">
        <v>198</v>
      </c>
      <c r="H2294" s="30">
        <v>40</v>
      </c>
      <c r="I2294" s="30">
        <f t="shared" si="152"/>
        <v>238</v>
      </c>
      <c r="J2294" s="7">
        <f t="shared" si="153"/>
        <v>6</v>
      </c>
      <c r="K2294" s="50">
        <f t="shared" si="151"/>
        <v>9</v>
      </c>
    </row>
    <row r="2295" spans="1:11" x14ac:dyDescent="0.3">
      <c r="A2295" s="10">
        <v>43738</v>
      </c>
      <c r="B2295" s="11" t="s">
        <v>2440</v>
      </c>
      <c r="C2295" s="11" t="s">
        <v>1590</v>
      </c>
      <c r="E2295" s="7">
        <v>3</v>
      </c>
      <c r="F2295" s="6" t="s">
        <v>388</v>
      </c>
      <c r="G2295" s="30">
        <v>99</v>
      </c>
      <c r="H2295" s="30"/>
      <c r="I2295" s="30">
        <f t="shared" si="152"/>
        <v>99</v>
      </c>
      <c r="J2295" s="7">
        <f t="shared" si="153"/>
        <v>3</v>
      </c>
      <c r="K2295" s="50">
        <f t="shared" si="151"/>
        <v>9</v>
      </c>
    </row>
    <row r="2296" spans="1:11" x14ac:dyDescent="0.3">
      <c r="A2296" s="10">
        <v>43738</v>
      </c>
      <c r="B2296" s="11" t="s">
        <v>451</v>
      </c>
      <c r="C2296" s="11" t="s">
        <v>2117</v>
      </c>
      <c r="D2296" s="11">
        <v>80431</v>
      </c>
      <c r="E2296" s="7">
        <v>3</v>
      </c>
      <c r="F2296" s="53" t="str">
        <f>IF(ISBLANK($D2296),"",VLOOKUP($D2296,'Boarding Packages'!$A:$H,4,FALSE))</f>
        <v>Std Suite Prem (2)</v>
      </c>
      <c r="G2296" s="54">
        <f>IF(ISBLANK($D2296),0,E2296*VLOOKUP($D2296,'Boarding Packages'!$A:$H,8,FALSE))</f>
        <v>300</v>
      </c>
      <c r="H2296" s="30"/>
      <c r="I2296" s="30">
        <f t="shared" si="152"/>
        <v>300</v>
      </c>
      <c r="J2296" s="7">
        <f t="shared" si="153"/>
        <v>6</v>
      </c>
      <c r="K2296" s="50">
        <f t="shared" si="151"/>
        <v>9</v>
      </c>
    </row>
    <row r="2297" spans="1:11" x14ac:dyDescent="0.3">
      <c r="A2297" s="10">
        <v>43738</v>
      </c>
      <c r="B2297" s="11" t="s">
        <v>451</v>
      </c>
      <c r="C2297" s="11" t="s">
        <v>2117</v>
      </c>
      <c r="D2297" s="11">
        <v>85376</v>
      </c>
      <c r="E2297" s="7">
        <v>2</v>
      </c>
      <c r="F2297" s="53" t="str">
        <f>IF(ISBLANK($D2297),"",VLOOKUP($D2297,'Boarding Packages'!$A:$H,4,FALSE))</f>
        <v>Std Suite Prem (2)</v>
      </c>
      <c r="G2297" s="54">
        <f>IF(ISBLANK($D2297),0,E2297*VLOOKUP($D2297,'Boarding Packages'!$A:$H,8,FALSE))</f>
        <v>200</v>
      </c>
      <c r="H2297" s="30"/>
      <c r="I2297" s="30">
        <f t="shared" si="152"/>
        <v>200</v>
      </c>
      <c r="J2297" s="7">
        <f t="shared" si="153"/>
        <v>4</v>
      </c>
      <c r="K2297" s="50">
        <f t="shared" si="151"/>
        <v>9</v>
      </c>
    </row>
    <row r="2298" spans="1:11" x14ac:dyDescent="0.3">
      <c r="A2298" s="10">
        <v>43738</v>
      </c>
      <c r="B2298" s="11" t="s">
        <v>246</v>
      </c>
      <c r="C2298" s="11" t="s">
        <v>443</v>
      </c>
      <c r="E2298" s="7">
        <v>1</v>
      </c>
      <c r="F2298" s="6" t="s">
        <v>410</v>
      </c>
      <c r="G2298" s="30">
        <v>63</v>
      </c>
      <c r="H2298" s="30"/>
      <c r="I2298" s="30">
        <f t="shared" si="152"/>
        <v>63</v>
      </c>
      <c r="J2298" s="7">
        <f t="shared" si="153"/>
        <v>2</v>
      </c>
      <c r="K2298" s="50">
        <f t="shared" si="151"/>
        <v>9</v>
      </c>
    </row>
    <row r="2299" spans="1:11" x14ac:dyDescent="0.3">
      <c r="A2299" s="10">
        <v>43738</v>
      </c>
      <c r="B2299" s="11" t="s">
        <v>362</v>
      </c>
      <c r="C2299" s="11" t="s">
        <v>590</v>
      </c>
      <c r="D2299" s="11">
        <v>70255</v>
      </c>
      <c r="E2299" s="7">
        <v>1</v>
      </c>
      <c r="F2299" s="53" t="str">
        <f>IF(ISBLANK($D2299),"",VLOOKUP($D2299,'Boarding Packages'!$A:$H,4,FALSE))</f>
        <v>XL Suite Prem</v>
      </c>
      <c r="G2299" s="54">
        <f>IF(ISBLANK($D2299),0,E2299*VLOOKUP($D2299,'Boarding Packages'!$A:$H,8,FALSE))</f>
        <v>62</v>
      </c>
      <c r="H2299" s="30"/>
      <c r="I2299" s="30">
        <f t="shared" si="152"/>
        <v>62</v>
      </c>
      <c r="J2299" s="7">
        <f t="shared" si="153"/>
        <v>1</v>
      </c>
      <c r="K2299" s="50">
        <f t="shared" si="151"/>
        <v>9</v>
      </c>
    </row>
    <row r="2300" spans="1:11" x14ac:dyDescent="0.3">
      <c r="A2300" s="10">
        <v>43738</v>
      </c>
      <c r="B2300" s="11" t="s">
        <v>362</v>
      </c>
      <c r="C2300" s="11" t="s">
        <v>590</v>
      </c>
      <c r="D2300" s="11">
        <v>85451</v>
      </c>
      <c r="E2300" s="7">
        <v>3</v>
      </c>
      <c r="F2300" s="53" t="str">
        <f>IF(ISBLANK($D2300),"",VLOOKUP($D2300,'Boarding Packages'!$A:$H,4,FALSE))</f>
        <v>XL Suite Prem</v>
      </c>
      <c r="G2300" s="54">
        <f>IF(ISBLANK($D2300),0,E2300*VLOOKUP($D2300,'Boarding Packages'!$A:$H,8,FALSE))</f>
        <v>186</v>
      </c>
      <c r="H2300" s="30"/>
      <c r="I2300" s="30">
        <f t="shared" si="152"/>
        <v>186</v>
      </c>
      <c r="J2300" s="7">
        <f t="shared" si="153"/>
        <v>3</v>
      </c>
      <c r="K2300" s="50">
        <f t="shared" si="151"/>
        <v>9</v>
      </c>
    </row>
    <row r="2301" spans="1:11" x14ac:dyDescent="0.3">
      <c r="A2301" s="10">
        <v>43738</v>
      </c>
      <c r="B2301" s="11" t="s">
        <v>72</v>
      </c>
      <c r="C2301" s="11" t="s">
        <v>498</v>
      </c>
      <c r="D2301" s="11">
        <v>77913</v>
      </c>
      <c r="E2301" s="7">
        <v>1</v>
      </c>
      <c r="F2301" s="53" t="str">
        <f>IF(ISBLANK($D2301),"",VLOOKUP($D2301,'Boarding Packages'!$A:$H,4,FALSE))</f>
        <v>XL Suite Prem</v>
      </c>
      <c r="G2301" s="54">
        <f>IF(ISBLANK($D2301),0,E2301*VLOOKUP($D2301,'Boarding Packages'!$A:$H,8,FALSE))</f>
        <v>59</v>
      </c>
      <c r="H2301" s="30"/>
      <c r="I2301" s="30">
        <f t="shared" si="152"/>
        <v>59</v>
      </c>
      <c r="J2301" s="7">
        <f t="shared" si="153"/>
        <v>1</v>
      </c>
      <c r="K2301" s="50">
        <f t="shared" si="151"/>
        <v>9</v>
      </c>
    </row>
    <row r="2302" spans="1:11" x14ac:dyDescent="0.3">
      <c r="A2302" s="55">
        <v>43738</v>
      </c>
      <c r="B2302" s="56" t="s">
        <v>1772</v>
      </c>
      <c r="C2302" s="56" t="s">
        <v>2083</v>
      </c>
      <c r="D2302" s="56">
        <v>79016</v>
      </c>
      <c r="E2302" s="140">
        <v>2</v>
      </c>
      <c r="F2302" s="61" t="str">
        <f>IF(ISBLANK($D2302),"",VLOOKUP($D2302,'Boarding Packages'!$A:$H,4,FALSE))</f>
        <v>Std Suite Prem</v>
      </c>
      <c r="G2302" s="62">
        <f>IF(ISBLANK($D2302),0,E2302*VLOOKUP($D2302,'Boarding Packages'!$A:$H,8,FALSE))</f>
        <v>102</v>
      </c>
      <c r="H2302" s="58"/>
      <c r="I2302" s="58">
        <f t="shared" si="152"/>
        <v>102</v>
      </c>
      <c r="J2302" s="140">
        <f t="shared" si="153"/>
        <v>2</v>
      </c>
      <c r="K2302" s="50">
        <f t="shared" si="151"/>
        <v>9</v>
      </c>
    </row>
    <row r="2303" spans="1:11" x14ac:dyDescent="0.3">
      <c r="A2303" s="10">
        <v>43739</v>
      </c>
      <c r="B2303" s="11" t="s">
        <v>170</v>
      </c>
      <c r="C2303" s="11" t="s">
        <v>710</v>
      </c>
      <c r="D2303" s="11">
        <v>75218</v>
      </c>
      <c r="E2303" s="7">
        <v>4</v>
      </c>
      <c r="F2303" s="53" t="str">
        <f>IF(ISBLANK($D2303),"",VLOOKUP($D2303,'Boarding Packages'!$A:$H,4,FALSE))</f>
        <v>Std Suite Prem</v>
      </c>
      <c r="G2303" s="54">
        <f>IF(ISBLANK($D2303),0,E2303*VLOOKUP($D2303,'Boarding Packages'!$A:$H,8,FALSE))</f>
        <v>204</v>
      </c>
      <c r="H2303" s="30"/>
      <c r="I2303" s="30">
        <f t="shared" si="152"/>
        <v>204</v>
      </c>
      <c r="J2303" s="7">
        <f t="shared" si="153"/>
        <v>4</v>
      </c>
      <c r="K2303" s="50">
        <f t="shared" si="151"/>
        <v>10</v>
      </c>
    </row>
    <row r="2304" spans="1:11" x14ac:dyDescent="0.3">
      <c r="A2304" s="10">
        <v>43739</v>
      </c>
      <c r="B2304" s="11" t="s">
        <v>254</v>
      </c>
      <c r="C2304" s="11" t="s">
        <v>396</v>
      </c>
      <c r="D2304" s="11">
        <v>85248</v>
      </c>
      <c r="E2304" s="7">
        <v>5</v>
      </c>
      <c r="F2304" s="53" t="str">
        <f>IF(ISBLANK($D2304),"",VLOOKUP($D2304,'Boarding Packages'!$A:$H,4,FALSE))</f>
        <v>Std Suite Prem</v>
      </c>
      <c r="G2304" s="54">
        <f>IF(ISBLANK($D2304),0,E2304*VLOOKUP($D2304,'Boarding Packages'!$A:$H,8,FALSE))</f>
        <v>255</v>
      </c>
      <c r="H2304" s="30"/>
      <c r="I2304" s="30">
        <f t="shared" si="152"/>
        <v>255</v>
      </c>
      <c r="J2304" s="7">
        <f t="shared" si="153"/>
        <v>5</v>
      </c>
      <c r="K2304" s="50">
        <f t="shared" si="151"/>
        <v>10</v>
      </c>
    </row>
    <row r="2305" spans="1:11" x14ac:dyDescent="0.3">
      <c r="A2305" s="55">
        <v>43739</v>
      </c>
      <c r="B2305" s="56" t="s">
        <v>359</v>
      </c>
      <c r="C2305" s="56" t="s">
        <v>492</v>
      </c>
      <c r="D2305" s="56">
        <v>80595</v>
      </c>
      <c r="E2305" s="140">
        <v>1</v>
      </c>
      <c r="F2305" s="61" t="str">
        <f>IF(ISBLANK($D2305),"",VLOOKUP($D2305,'Boarding Packages'!$A:$H,4,FALSE))</f>
        <v>Std Suite Prem</v>
      </c>
      <c r="G2305" s="62">
        <f>IF(ISBLANK($D2305),0,E2305*VLOOKUP($D2305,'Boarding Packages'!$A:$H,8,FALSE))</f>
        <v>51</v>
      </c>
      <c r="H2305" s="58"/>
      <c r="I2305" s="58">
        <f t="shared" si="152"/>
        <v>51</v>
      </c>
      <c r="J2305" s="140">
        <f t="shared" si="153"/>
        <v>1</v>
      </c>
      <c r="K2305" s="50">
        <f t="shared" si="151"/>
        <v>10</v>
      </c>
    </row>
    <row r="2306" spans="1:11" x14ac:dyDescent="0.3">
      <c r="A2306" s="10">
        <v>43740</v>
      </c>
      <c r="B2306" s="11" t="s">
        <v>2101</v>
      </c>
      <c r="C2306" s="11" t="s">
        <v>2102</v>
      </c>
      <c r="E2306" s="7">
        <v>2</v>
      </c>
      <c r="F2306" s="6" t="s">
        <v>407</v>
      </c>
      <c r="G2306" s="30">
        <v>144</v>
      </c>
      <c r="H2306" s="30">
        <v>80</v>
      </c>
      <c r="I2306" s="30">
        <f t="shared" si="152"/>
        <v>224</v>
      </c>
      <c r="J2306" s="7">
        <f t="shared" si="153"/>
        <v>4</v>
      </c>
      <c r="K2306" s="50">
        <f t="shared" si="151"/>
        <v>10</v>
      </c>
    </row>
    <row r="2307" spans="1:11" x14ac:dyDescent="0.3">
      <c r="A2307" s="10">
        <v>43740</v>
      </c>
      <c r="B2307" s="11" t="s">
        <v>760</v>
      </c>
      <c r="C2307" s="11" t="s">
        <v>761</v>
      </c>
      <c r="D2307" s="11">
        <v>84415</v>
      </c>
      <c r="E2307" s="7">
        <v>1</v>
      </c>
      <c r="F2307" s="53" t="str">
        <f>IF(ISBLANK($D2307),"",VLOOKUP($D2307,'Boarding Packages'!$A:$H,4,FALSE))</f>
        <v>Std Suite Prem</v>
      </c>
      <c r="G2307" s="54">
        <f>IF(ISBLANK($D2307),0,E2307*VLOOKUP($D2307,'Boarding Packages'!$A:$H,8,FALSE))</f>
        <v>53</v>
      </c>
      <c r="H2307" s="30"/>
      <c r="I2307" s="30">
        <f t="shared" si="152"/>
        <v>53</v>
      </c>
      <c r="J2307" s="7">
        <f t="shared" si="153"/>
        <v>1</v>
      </c>
      <c r="K2307" s="50">
        <f t="shared" ref="K2307:K2370" si="160">IF(A2307= "",0,MONTH(A2307))</f>
        <v>10</v>
      </c>
    </row>
    <row r="2308" spans="1:11" x14ac:dyDescent="0.3">
      <c r="A2308" s="55">
        <v>43740</v>
      </c>
      <c r="B2308" s="56" t="s">
        <v>365</v>
      </c>
      <c r="C2308" s="56" t="s">
        <v>587</v>
      </c>
      <c r="D2308" s="56">
        <v>82921</v>
      </c>
      <c r="E2308" s="140">
        <v>2</v>
      </c>
      <c r="F2308" s="61" t="str">
        <f>IF(ISBLANK($D2308),"",VLOOKUP($D2308,'Boarding Packages'!$A:$H,4,FALSE))</f>
        <v>Std Suite Prem</v>
      </c>
      <c r="G2308" s="62">
        <f>IF(ISBLANK($D2308),0,E2308*VLOOKUP($D2308,'Boarding Packages'!$A:$H,8,FALSE))</f>
        <v>102</v>
      </c>
      <c r="H2308" s="58"/>
      <c r="I2308" s="58">
        <f t="shared" si="152"/>
        <v>102</v>
      </c>
      <c r="J2308" s="140">
        <f t="shared" si="153"/>
        <v>2</v>
      </c>
      <c r="K2308" s="50">
        <f t="shared" si="160"/>
        <v>10</v>
      </c>
    </row>
    <row r="2309" spans="1:11" x14ac:dyDescent="0.3">
      <c r="A2309" s="10">
        <v>43741</v>
      </c>
      <c r="B2309" s="11" t="s">
        <v>1366</v>
      </c>
      <c r="C2309" s="11" t="s">
        <v>1367</v>
      </c>
      <c r="E2309" s="7">
        <v>1</v>
      </c>
      <c r="F2309" s="6" t="s">
        <v>410</v>
      </c>
      <c r="G2309" s="30">
        <v>56.7</v>
      </c>
      <c r="H2309" s="30">
        <v>36</v>
      </c>
      <c r="I2309" s="30">
        <f t="shared" si="152"/>
        <v>92.7</v>
      </c>
      <c r="J2309" s="7">
        <f t="shared" si="153"/>
        <v>2</v>
      </c>
      <c r="K2309" s="50">
        <f t="shared" si="160"/>
        <v>10</v>
      </c>
    </row>
    <row r="2310" spans="1:11" x14ac:dyDescent="0.3">
      <c r="A2310" s="55">
        <v>43741</v>
      </c>
      <c r="B2310" s="56" t="s">
        <v>1535</v>
      </c>
      <c r="C2310" s="56" t="s">
        <v>846</v>
      </c>
      <c r="D2310" s="56">
        <v>80553</v>
      </c>
      <c r="E2310" s="140">
        <v>1</v>
      </c>
      <c r="F2310" s="61" t="str">
        <f>IF(ISBLANK($D2310),"",VLOOKUP($D2310,'Boarding Packages'!$A:$H,4,FALSE))</f>
        <v>In/Out Suite Prem</v>
      </c>
      <c r="G2310" s="62">
        <f>IF(ISBLANK($D2310),0,E2310*VLOOKUP($D2310,'Boarding Packages'!$A:$H,8,FALSE))</f>
        <v>74</v>
      </c>
      <c r="H2310" s="58"/>
      <c r="I2310" s="58">
        <f t="shared" si="152"/>
        <v>74</v>
      </c>
      <c r="J2310" s="140">
        <f t="shared" si="153"/>
        <v>1</v>
      </c>
      <c r="K2310" s="50">
        <f t="shared" si="160"/>
        <v>10</v>
      </c>
    </row>
    <row r="2311" spans="1:11" x14ac:dyDescent="0.3">
      <c r="A2311" s="10">
        <v>43742</v>
      </c>
      <c r="B2311" s="11" t="s">
        <v>477</v>
      </c>
      <c r="C2311" s="11" t="s">
        <v>478</v>
      </c>
      <c r="E2311" s="7">
        <v>1</v>
      </c>
      <c r="F2311" s="6" t="s">
        <v>388</v>
      </c>
      <c r="G2311" s="30">
        <v>33</v>
      </c>
      <c r="H2311" s="30">
        <v>40</v>
      </c>
      <c r="I2311" s="30">
        <f t="shared" si="152"/>
        <v>73</v>
      </c>
      <c r="J2311" s="7">
        <f t="shared" si="153"/>
        <v>1</v>
      </c>
      <c r="K2311" s="50">
        <f t="shared" si="160"/>
        <v>10</v>
      </c>
    </row>
    <row r="2312" spans="1:11" x14ac:dyDescent="0.3">
      <c r="A2312" s="10">
        <v>43742</v>
      </c>
      <c r="B2312" s="11" t="s">
        <v>115</v>
      </c>
      <c r="C2312" s="11" t="s">
        <v>2445</v>
      </c>
      <c r="E2312" s="7">
        <v>2</v>
      </c>
      <c r="F2312" s="6" t="s">
        <v>596</v>
      </c>
      <c r="G2312" s="30">
        <v>174</v>
      </c>
      <c r="H2312" s="30">
        <v>120</v>
      </c>
      <c r="I2312" s="30">
        <f t="shared" si="152"/>
        <v>294</v>
      </c>
      <c r="J2312" s="7">
        <f t="shared" si="153"/>
        <v>4</v>
      </c>
      <c r="K2312" s="50">
        <f t="shared" si="160"/>
        <v>10</v>
      </c>
    </row>
    <row r="2313" spans="1:11" x14ac:dyDescent="0.3">
      <c r="A2313" s="55">
        <v>43742</v>
      </c>
      <c r="B2313" s="56" t="s">
        <v>198</v>
      </c>
      <c r="C2313" s="56" t="s">
        <v>1057</v>
      </c>
      <c r="D2313" s="56"/>
      <c r="E2313" s="140">
        <v>1</v>
      </c>
      <c r="F2313" s="61" t="s">
        <v>596</v>
      </c>
      <c r="G2313" s="62">
        <v>87</v>
      </c>
      <c r="H2313" s="58">
        <v>40</v>
      </c>
      <c r="I2313" s="58">
        <f t="shared" si="152"/>
        <v>127</v>
      </c>
      <c r="J2313" s="140">
        <f t="shared" si="153"/>
        <v>2</v>
      </c>
      <c r="K2313" s="50">
        <f t="shared" si="160"/>
        <v>10</v>
      </c>
    </row>
    <row r="2314" spans="1:11" x14ac:dyDescent="0.3">
      <c r="A2314" s="10">
        <v>43743</v>
      </c>
      <c r="B2314" s="11" t="s">
        <v>2291</v>
      </c>
      <c r="C2314" s="11" t="s">
        <v>509</v>
      </c>
      <c r="D2314" s="11">
        <v>85777</v>
      </c>
      <c r="E2314" s="7">
        <v>3</v>
      </c>
      <c r="F2314" s="53" t="str">
        <f>IF(ISBLANK($D2314),"",VLOOKUP($D2314,'Boarding Packages'!$A:$H,4,FALSE))</f>
        <v>Std Suite Prem</v>
      </c>
      <c r="G2314" s="54">
        <f>IF(ISBLANK($D2314),0,E2314*VLOOKUP($D2314,'Boarding Packages'!$A:$H,8,FALSE))</f>
        <v>153</v>
      </c>
      <c r="H2314" s="30"/>
      <c r="I2314" s="30">
        <f t="shared" si="152"/>
        <v>153</v>
      </c>
      <c r="J2314" s="7">
        <f t="shared" si="153"/>
        <v>3</v>
      </c>
      <c r="K2314" s="50">
        <f t="shared" si="160"/>
        <v>10</v>
      </c>
    </row>
    <row r="2315" spans="1:11" x14ac:dyDescent="0.3">
      <c r="A2315" s="10">
        <v>43743</v>
      </c>
      <c r="B2315" s="11" t="s">
        <v>1228</v>
      </c>
      <c r="C2315" s="11" t="s">
        <v>2299</v>
      </c>
      <c r="E2315" s="7">
        <v>1</v>
      </c>
      <c r="F2315" s="6" t="s">
        <v>407</v>
      </c>
      <c r="G2315" s="30">
        <v>72</v>
      </c>
      <c r="H2315" s="30">
        <v>80</v>
      </c>
      <c r="I2315" s="30">
        <f t="shared" si="152"/>
        <v>152</v>
      </c>
      <c r="J2315" s="7">
        <f t="shared" si="153"/>
        <v>2</v>
      </c>
      <c r="K2315" s="50">
        <f t="shared" si="160"/>
        <v>10</v>
      </c>
    </row>
    <row r="2316" spans="1:11" x14ac:dyDescent="0.3">
      <c r="A2316" s="55">
        <v>43743</v>
      </c>
      <c r="B2316" s="56" t="s">
        <v>1487</v>
      </c>
      <c r="C2316" s="56" t="s">
        <v>1488</v>
      </c>
      <c r="D2316" s="56"/>
      <c r="E2316" s="140">
        <v>1</v>
      </c>
      <c r="F2316" s="61" t="s">
        <v>388</v>
      </c>
      <c r="G2316" s="62">
        <v>33</v>
      </c>
      <c r="H2316" s="58">
        <v>20</v>
      </c>
      <c r="I2316" s="58">
        <f t="shared" si="152"/>
        <v>53</v>
      </c>
      <c r="J2316" s="140">
        <f t="shared" si="153"/>
        <v>1</v>
      </c>
      <c r="K2316" s="50">
        <f t="shared" si="160"/>
        <v>10</v>
      </c>
    </row>
    <row r="2317" spans="1:11" x14ac:dyDescent="0.3">
      <c r="A2317" s="10">
        <v>43744</v>
      </c>
      <c r="B2317" s="11" t="s">
        <v>1342</v>
      </c>
      <c r="C2317" s="11" t="s">
        <v>2418</v>
      </c>
      <c r="D2317" s="11">
        <v>84331</v>
      </c>
      <c r="E2317" s="7">
        <v>3</v>
      </c>
      <c r="F2317" s="53" t="str">
        <f>IF(ISBLANK($D2317),"",VLOOKUP($D2317,'Boarding Packages'!$A:$H,4,FALSE))</f>
        <v>Std Suite Prem (2)</v>
      </c>
      <c r="G2317" s="54">
        <f>IF(ISBLANK($D2317),0,E2317*VLOOKUP($D2317,'Boarding Packages'!$A:$H,8,FALSE))</f>
        <v>300</v>
      </c>
      <c r="H2317" s="30"/>
      <c r="I2317" s="30">
        <f t="shared" si="152"/>
        <v>300</v>
      </c>
      <c r="J2317" s="7">
        <f t="shared" si="153"/>
        <v>6</v>
      </c>
      <c r="K2317" s="50">
        <f t="shared" si="160"/>
        <v>10</v>
      </c>
    </row>
    <row r="2318" spans="1:11" x14ac:dyDescent="0.3">
      <c r="A2318" s="10">
        <v>43744</v>
      </c>
      <c r="B2318" s="11" t="s">
        <v>464</v>
      </c>
      <c r="C2318" s="11" t="s">
        <v>514</v>
      </c>
      <c r="E2318" s="7">
        <v>1</v>
      </c>
      <c r="F2318" s="6" t="s">
        <v>388</v>
      </c>
      <c r="G2318" s="30">
        <v>33</v>
      </c>
      <c r="H2318" s="30">
        <v>20</v>
      </c>
      <c r="I2318" s="30">
        <f t="shared" si="152"/>
        <v>53</v>
      </c>
      <c r="J2318" s="7">
        <f t="shared" si="153"/>
        <v>1</v>
      </c>
      <c r="K2318" s="50">
        <f t="shared" si="160"/>
        <v>10</v>
      </c>
    </row>
    <row r="2319" spans="1:11" x14ac:dyDescent="0.3">
      <c r="A2319" s="10">
        <v>43744</v>
      </c>
      <c r="B2319" s="11" t="s">
        <v>2446</v>
      </c>
      <c r="C2319" s="11" t="s">
        <v>996</v>
      </c>
      <c r="E2319" s="7">
        <v>1</v>
      </c>
      <c r="F2319" s="6" t="s">
        <v>388</v>
      </c>
      <c r="G2319" s="30">
        <v>33</v>
      </c>
      <c r="H2319" s="30">
        <v>20</v>
      </c>
      <c r="I2319" s="30">
        <f t="shared" si="152"/>
        <v>53</v>
      </c>
      <c r="J2319" s="7">
        <f t="shared" si="153"/>
        <v>1</v>
      </c>
      <c r="K2319" s="50">
        <f t="shared" si="160"/>
        <v>10</v>
      </c>
    </row>
    <row r="2320" spans="1:11" x14ac:dyDescent="0.3">
      <c r="A2320" s="10">
        <v>43744</v>
      </c>
      <c r="B2320" s="11" t="s">
        <v>1947</v>
      </c>
      <c r="C2320" s="11" t="s">
        <v>1948</v>
      </c>
      <c r="E2320" s="7">
        <v>1</v>
      </c>
      <c r="F2320" s="6" t="s">
        <v>388</v>
      </c>
      <c r="G2320" s="30">
        <v>33</v>
      </c>
      <c r="H2320" s="30">
        <v>20</v>
      </c>
      <c r="I2320" s="30">
        <f t="shared" si="152"/>
        <v>53</v>
      </c>
      <c r="J2320" s="7">
        <f t="shared" si="153"/>
        <v>1</v>
      </c>
      <c r="K2320" s="50">
        <f t="shared" si="160"/>
        <v>10</v>
      </c>
    </row>
    <row r="2321" spans="1:11" x14ac:dyDescent="0.3">
      <c r="A2321" s="10">
        <v>43744</v>
      </c>
      <c r="B2321" s="11" t="s">
        <v>1994</v>
      </c>
      <c r="C2321" s="11" t="s">
        <v>2447</v>
      </c>
      <c r="E2321" s="7">
        <v>1</v>
      </c>
      <c r="F2321" s="6" t="s">
        <v>410</v>
      </c>
      <c r="G2321" s="30">
        <v>63</v>
      </c>
      <c r="H2321" s="30">
        <v>40</v>
      </c>
      <c r="I2321" s="30">
        <f t="shared" si="152"/>
        <v>103</v>
      </c>
      <c r="J2321" s="7">
        <f t="shared" si="153"/>
        <v>2</v>
      </c>
      <c r="K2321" s="50">
        <f t="shared" si="160"/>
        <v>10</v>
      </c>
    </row>
    <row r="2322" spans="1:11" x14ac:dyDescent="0.3">
      <c r="A2322" s="10">
        <v>43744</v>
      </c>
      <c r="B2322" s="11" t="s">
        <v>171</v>
      </c>
      <c r="C2322" s="11" t="s">
        <v>693</v>
      </c>
      <c r="E2322" s="7">
        <v>1</v>
      </c>
      <c r="F2322" s="6" t="s">
        <v>388</v>
      </c>
      <c r="G2322" s="30">
        <v>33</v>
      </c>
      <c r="H2322" s="30">
        <v>20</v>
      </c>
      <c r="I2322" s="30">
        <f t="shared" si="152"/>
        <v>53</v>
      </c>
      <c r="J2322" s="7">
        <f t="shared" si="153"/>
        <v>1</v>
      </c>
      <c r="K2322" s="50">
        <f t="shared" si="160"/>
        <v>10</v>
      </c>
    </row>
    <row r="2323" spans="1:11" x14ac:dyDescent="0.3">
      <c r="A2323" s="10">
        <v>43744</v>
      </c>
      <c r="B2323" s="11" t="s">
        <v>2448</v>
      </c>
      <c r="C2323" s="11" t="s">
        <v>2449</v>
      </c>
      <c r="E2323" s="7">
        <v>2</v>
      </c>
      <c r="F2323" s="6" t="s">
        <v>410</v>
      </c>
      <c r="G2323" s="30">
        <v>126</v>
      </c>
      <c r="H2323" s="30">
        <v>80</v>
      </c>
      <c r="I2323" s="30">
        <f t="shared" si="152"/>
        <v>206</v>
      </c>
      <c r="J2323" s="7">
        <f t="shared" si="153"/>
        <v>4</v>
      </c>
      <c r="K2323" s="50">
        <f t="shared" si="160"/>
        <v>10</v>
      </c>
    </row>
    <row r="2324" spans="1:11" x14ac:dyDescent="0.3">
      <c r="A2324" s="10">
        <v>43744</v>
      </c>
      <c r="B2324" s="11" t="s">
        <v>2041</v>
      </c>
      <c r="C2324" s="11" t="s">
        <v>2042</v>
      </c>
      <c r="E2324" s="7">
        <v>2</v>
      </c>
      <c r="F2324" s="6" t="s">
        <v>388</v>
      </c>
      <c r="G2324" s="30">
        <v>66</v>
      </c>
      <c r="H2324" s="30">
        <v>20</v>
      </c>
      <c r="I2324" s="30">
        <f t="shared" si="152"/>
        <v>86</v>
      </c>
      <c r="J2324" s="7">
        <f t="shared" si="153"/>
        <v>2</v>
      </c>
      <c r="K2324" s="50">
        <f t="shared" si="160"/>
        <v>10</v>
      </c>
    </row>
    <row r="2325" spans="1:11" x14ac:dyDescent="0.3">
      <c r="A2325" s="10">
        <v>43744</v>
      </c>
      <c r="B2325" s="11" t="s">
        <v>667</v>
      </c>
      <c r="C2325" s="11" t="s">
        <v>668</v>
      </c>
      <c r="E2325" s="7">
        <v>1</v>
      </c>
      <c r="F2325" s="6" t="s">
        <v>388</v>
      </c>
      <c r="G2325" s="30">
        <v>33</v>
      </c>
      <c r="H2325" s="30">
        <v>40</v>
      </c>
      <c r="I2325" s="30">
        <f t="shared" si="152"/>
        <v>73</v>
      </c>
      <c r="J2325" s="7">
        <f t="shared" si="153"/>
        <v>1</v>
      </c>
      <c r="K2325" s="50">
        <f t="shared" si="160"/>
        <v>10</v>
      </c>
    </row>
    <row r="2326" spans="1:11" x14ac:dyDescent="0.3">
      <c r="A2326" s="10">
        <v>43744</v>
      </c>
      <c r="B2326" s="11" t="s">
        <v>1979</v>
      </c>
      <c r="C2326" s="11" t="s">
        <v>474</v>
      </c>
      <c r="D2326" s="11">
        <v>84050</v>
      </c>
      <c r="E2326" s="7">
        <v>2</v>
      </c>
      <c r="F2326" s="53" t="str">
        <f>IF(ISBLANK($D2326),"",VLOOKUP($D2326,'Boarding Packages'!$A:$H,4,FALSE))</f>
        <v>Std Suite Prem</v>
      </c>
      <c r="G2326" s="54">
        <f>IF(ISBLANK($D2326),0,E2326*VLOOKUP($D2326,'Boarding Packages'!$A:$H,8,FALSE))</f>
        <v>106</v>
      </c>
      <c r="H2326" s="30"/>
      <c r="I2326" s="30">
        <f t="shared" si="152"/>
        <v>106</v>
      </c>
      <c r="J2326" s="7">
        <f t="shared" si="153"/>
        <v>2</v>
      </c>
      <c r="K2326" s="50">
        <f t="shared" si="160"/>
        <v>10</v>
      </c>
    </row>
    <row r="2327" spans="1:11" x14ac:dyDescent="0.3">
      <c r="A2327" s="10">
        <v>43744</v>
      </c>
      <c r="B2327" s="11" t="s">
        <v>1979</v>
      </c>
      <c r="C2327" s="11" t="s">
        <v>474</v>
      </c>
      <c r="D2327" s="11">
        <v>85647</v>
      </c>
      <c r="E2327" s="7">
        <v>4</v>
      </c>
      <c r="F2327" s="53" t="str">
        <f>IF(ISBLANK($D2327),"",VLOOKUP($D2327,'Boarding Packages'!$A:$H,4,FALSE))</f>
        <v>Std Suite Prem</v>
      </c>
      <c r="G2327" s="54">
        <f>IF(ISBLANK($D2327),0,E2327*VLOOKUP($D2327,'Boarding Packages'!$A:$H,8,FALSE))</f>
        <v>212</v>
      </c>
      <c r="H2327" s="30"/>
      <c r="I2327" s="30">
        <f t="shared" si="152"/>
        <v>212</v>
      </c>
      <c r="J2327" s="7">
        <f t="shared" si="153"/>
        <v>4</v>
      </c>
      <c r="K2327" s="50">
        <f t="shared" si="160"/>
        <v>10</v>
      </c>
    </row>
    <row r="2328" spans="1:11" x14ac:dyDescent="0.3">
      <c r="A2328" s="10">
        <v>43744</v>
      </c>
      <c r="B2328" s="11" t="s">
        <v>175</v>
      </c>
      <c r="C2328" s="11" t="s">
        <v>433</v>
      </c>
      <c r="D2328" s="11">
        <v>84800</v>
      </c>
      <c r="E2328" s="7">
        <v>3</v>
      </c>
      <c r="F2328" s="53" t="str">
        <f>IF(ISBLANK($D2328),"",VLOOKUP($D2328,'Boarding Packages'!$A:$H,4,FALSE))</f>
        <v>In/Out Suite Prem</v>
      </c>
      <c r="G2328" s="54">
        <f>IF(ISBLANK($D2328),0,E2328*VLOOKUP($D2328,'Boarding Packages'!$A:$H,8,FALSE))</f>
        <v>216</v>
      </c>
      <c r="H2328" s="30"/>
      <c r="I2328" s="30">
        <f t="shared" si="152"/>
        <v>216</v>
      </c>
      <c r="J2328" s="7">
        <f t="shared" si="153"/>
        <v>3</v>
      </c>
      <c r="K2328" s="50">
        <f t="shared" si="160"/>
        <v>10</v>
      </c>
    </row>
    <row r="2329" spans="1:11" x14ac:dyDescent="0.3">
      <c r="A2329" s="10">
        <v>43744</v>
      </c>
      <c r="B2329" s="11" t="s">
        <v>2450</v>
      </c>
      <c r="C2329" s="11" t="s">
        <v>2451</v>
      </c>
      <c r="E2329" s="7">
        <v>2</v>
      </c>
      <c r="F2329" s="6" t="s">
        <v>388</v>
      </c>
      <c r="G2329" s="30">
        <v>66</v>
      </c>
      <c r="H2329" s="30">
        <v>40</v>
      </c>
      <c r="I2329" s="30">
        <f t="shared" si="152"/>
        <v>106</v>
      </c>
      <c r="J2329" s="7">
        <f t="shared" si="153"/>
        <v>2</v>
      </c>
      <c r="K2329" s="50">
        <f t="shared" si="160"/>
        <v>10</v>
      </c>
    </row>
    <row r="2330" spans="1:11" x14ac:dyDescent="0.3">
      <c r="A2330" s="10">
        <v>43744</v>
      </c>
      <c r="B2330" s="11" t="s">
        <v>1305</v>
      </c>
      <c r="C2330" s="11" t="s">
        <v>1306</v>
      </c>
      <c r="E2330" s="7">
        <v>2</v>
      </c>
      <c r="F2330" s="6" t="s">
        <v>388</v>
      </c>
      <c r="G2330" s="30">
        <v>66</v>
      </c>
      <c r="H2330" s="30">
        <v>40</v>
      </c>
      <c r="I2330" s="30">
        <f t="shared" si="152"/>
        <v>106</v>
      </c>
      <c r="J2330" s="7">
        <f t="shared" si="153"/>
        <v>2</v>
      </c>
      <c r="K2330" s="50">
        <f t="shared" si="160"/>
        <v>10</v>
      </c>
    </row>
    <row r="2331" spans="1:11" x14ac:dyDescent="0.3">
      <c r="A2331" s="10">
        <v>43744</v>
      </c>
      <c r="B2331" s="11" t="s">
        <v>2452</v>
      </c>
      <c r="C2331" s="11" t="s">
        <v>483</v>
      </c>
      <c r="E2331" s="7">
        <v>1</v>
      </c>
      <c r="F2331" s="6" t="s">
        <v>434</v>
      </c>
      <c r="G2331" s="30">
        <v>57</v>
      </c>
      <c r="H2331" s="30">
        <v>20</v>
      </c>
      <c r="I2331" s="30">
        <f t="shared" si="152"/>
        <v>77</v>
      </c>
      <c r="J2331" s="7">
        <f t="shared" si="153"/>
        <v>1</v>
      </c>
      <c r="K2331" s="50">
        <f t="shared" si="160"/>
        <v>10</v>
      </c>
    </row>
    <row r="2332" spans="1:11" x14ac:dyDescent="0.3">
      <c r="A2332" s="10">
        <v>43744</v>
      </c>
      <c r="B2332" s="11" t="s">
        <v>389</v>
      </c>
      <c r="C2332" s="11" t="s">
        <v>390</v>
      </c>
      <c r="E2332" s="7">
        <v>1</v>
      </c>
      <c r="F2332" s="6" t="s">
        <v>388</v>
      </c>
      <c r="G2332" s="30">
        <v>33</v>
      </c>
      <c r="H2332" s="30">
        <v>40</v>
      </c>
      <c r="I2332" s="30">
        <f t="shared" ref="I2332:I2395" si="161">IF(ISBLANK(B2332),"",SUM(G2332:H2332))</f>
        <v>73</v>
      </c>
      <c r="J2332" s="7">
        <f t="shared" ref="J2332:J2395" si="162">IF(ISBLANK(B2332),"",E2332*(IF(LEFT(RIGHT(F2332,2),1)="2",2,IF(LEFT(RIGHT(F2332,2),1)="3",3,IF(LEFT(RIGHT(F2332,2),1)="4",4,1)))))</f>
        <v>1</v>
      </c>
      <c r="K2332" s="50">
        <f t="shared" si="160"/>
        <v>10</v>
      </c>
    </row>
    <row r="2333" spans="1:11" x14ac:dyDescent="0.3">
      <c r="A2333" s="10">
        <v>43744</v>
      </c>
      <c r="B2333" s="11" t="s">
        <v>269</v>
      </c>
      <c r="C2333" s="11" t="s">
        <v>1023</v>
      </c>
      <c r="D2333" s="11">
        <v>79149</v>
      </c>
      <c r="E2333" s="7">
        <v>1</v>
      </c>
      <c r="F2333" s="53" t="str">
        <f>IF(ISBLANK($D2333),"",VLOOKUP($D2333,'Boarding Packages'!$A:$H,4,FALSE))</f>
        <v>Std Suite Prem</v>
      </c>
      <c r="G2333" s="54">
        <f>IF(ISBLANK($D2333),0,E2333*VLOOKUP($D2333,'Boarding Packages'!$A:$H,8,FALSE))</f>
        <v>53</v>
      </c>
      <c r="H2333" s="30"/>
      <c r="I2333" s="30">
        <f t="shared" si="161"/>
        <v>53</v>
      </c>
      <c r="J2333" s="7">
        <f t="shared" si="162"/>
        <v>1</v>
      </c>
      <c r="K2333" s="50">
        <f t="shared" si="160"/>
        <v>10</v>
      </c>
    </row>
    <row r="2334" spans="1:11" x14ac:dyDescent="0.3">
      <c r="A2334" s="10">
        <v>43744</v>
      </c>
      <c r="B2334" s="11" t="s">
        <v>1477</v>
      </c>
      <c r="C2334" s="11" t="s">
        <v>483</v>
      </c>
      <c r="E2334" s="7">
        <v>1</v>
      </c>
      <c r="F2334" s="6" t="s">
        <v>434</v>
      </c>
      <c r="G2334" s="30">
        <v>57</v>
      </c>
      <c r="H2334" s="30">
        <v>20</v>
      </c>
      <c r="I2334" s="30">
        <f t="shared" si="161"/>
        <v>77</v>
      </c>
      <c r="J2334" s="7">
        <f t="shared" si="162"/>
        <v>1</v>
      </c>
      <c r="K2334" s="50">
        <f t="shared" si="160"/>
        <v>10</v>
      </c>
    </row>
    <row r="2335" spans="1:11" x14ac:dyDescent="0.3">
      <c r="A2335" s="10">
        <v>43744</v>
      </c>
      <c r="B2335" s="11" t="s">
        <v>2453</v>
      </c>
      <c r="C2335" s="11" t="s">
        <v>2454</v>
      </c>
      <c r="E2335" s="7">
        <v>2</v>
      </c>
      <c r="F2335" s="6" t="s">
        <v>393</v>
      </c>
      <c r="G2335" s="30">
        <v>84</v>
      </c>
      <c r="H2335" s="30">
        <v>20</v>
      </c>
      <c r="I2335" s="30">
        <f t="shared" si="161"/>
        <v>104</v>
      </c>
      <c r="J2335" s="7">
        <f t="shared" si="162"/>
        <v>2</v>
      </c>
      <c r="K2335" s="50">
        <f t="shared" si="160"/>
        <v>10</v>
      </c>
    </row>
    <row r="2336" spans="1:11" x14ac:dyDescent="0.3">
      <c r="A2336" s="10">
        <v>43744</v>
      </c>
      <c r="B2336" s="11" t="s">
        <v>889</v>
      </c>
      <c r="C2336" s="11" t="s">
        <v>890</v>
      </c>
      <c r="D2336" s="11">
        <v>83308</v>
      </c>
      <c r="E2336" s="7">
        <v>2</v>
      </c>
      <c r="F2336" s="53" t="str">
        <f>IF(ISBLANK($D2336),"",VLOOKUP($D2336,'Boarding Packages'!$A:$H,4,FALSE))</f>
        <v>Std Suite Prem</v>
      </c>
      <c r="G2336" s="54">
        <f>IF(ISBLANK($D2336),0,E2336*VLOOKUP($D2336,'Boarding Packages'!$A:$H,8,FALSE))</f>
        <v>106</v>
      </c>
      <c r="H2336" s="30"/>
      <c r="I2336" s="30">
        <f t="shared" si="161"/>
        <v>106</v>
      </c>
      <c r="J2336" s="7">
        <f t="shared" si="162"/>
        <v>2</v>
      </c>
      <c r="K2336" s="50">
        <f t="shared" si="160"/>
        <v>10</v>
      </c>
    </row>
    <row r="2337" spans="1:11" x14ac:dyDescent="0.3">
      <c r="A2337" s="10">
        <v>43744</v>
      </c>
      <c r="B2337" s="11" t="s">
        <v>762</v>
      </c>
      <c r="C2337" s="11" t="s">
        <v>763</v>
      </c>
      <c r="E2337" s="7">
        <v>1</v>
      </c>
      <c r="F2337" s="6" t="s">
        <v>388</v>
      </c>
      <c r="G2337" s="30">
        <v>33</v>
      </c>
      <c r="H2337" s="30">
        <v>40</v>
      </c>
      <c r="I2337" s="30">
        <f t="shared" ref="I2337:I2343" si="163">IF(ISBLANK(B2337),"",SUM(G2337:H2337))</f>
        <v>73</v>
      </c>
      <c r="J2337" s="7">
        <f t="shared" ref="J2337:J2343" si="164">IF(ISBLANK(B2337),"",E2337*(IF(LEFT(RIGHT(F2337,2),1)="2",2,IF(LEFT(RIGHT(F2337,2),1)="3",3,IF(LEFT(RIGHT(F2337,2),1)="4",4,1)))))</f>
        <v>1</v>
      </c>
      <c r="K2337" s="50">
        <f t="shared" si="160"/>
        <v>10</v>
      </c>
    </row>
    <row r="2338" spans="1:11" x14ac:dyDescent="0.3">
      <c r="A2338" s="10">
        <v>43744</v>
      </c>
      <c r="B2338" s="11" t="s">
        <v>768</v>
      </c>
      <c r="C2338" s="11" t="s">
        <v>548</v>
      </c>
      <c r="E2338" s="7">
        <v>2</v>
      </c>
      <c r="F2338" s="6" t="s">
        <v>393</v>
      </c>
      <c r="G2338" s="30">
        <v>84</v>
      </c>
      <c r="H2338" s="30">
        <v>60</v>
      </c>
      <c r="I2338" s="30">
        <f t="shared" si="163"/>
        <v>144</v>
      </c>
      <c r="J2338" s="7">
        <f t="shared" si="164"/>
        <v>2</v>
      </c>
      <c r="K2338" s="50">
        <f t="shared" si="160"/>
        <v>10</v>
      </c>
    </row>
    <row r="2339" spans="1:11" x14ac:dyDescent="0.3">
      <c r="A2339" s="10">
        <v>43744</v>
      </c>
      <c r="B2339" s="11" t="s">
        <v>1255</v>
      </c>
      <c r="C2339" s="11" t="s">
        <v>1256</v>
      </c>
      <c r="E2339" s="7">
        <v>3</v>
      </c>
      <c r="F2339" s="6" t="s">
        <v>388</v>
      </c>
      <c r="G2339" s="30">
        <v>99</v>
      </c>
      <c r="H2339" s="30">
        <v>60</v>
      </c>
      <c r="I2339" s="30">
        <f t="shared" si="163"/>
        <v>159</v>
      </c>
      <c r="J2339" s="7">
        <f t="shared" si="164"/>
        <v>3</v>
      </c>
      <c r="K2339" s="50">
        <f t="shared" si="160"/>
        <v>10</v>
      </c>
    </row>
    <row r="2340" spans="1:11" x14ac:dyDescent="0.3">
      <c r="A2340" s="10">
        <v>43744</v>
      </c>
      <c r="B2340" s="11" t="s">
        <v>1830</v>
      </c>
      <c r="C2340" s="11" t="s">
        <v>403</v>
      </c>
      <c r="E2340" s="7">
        <v>2</v>
      </c>
      <c r="F2340" s="6" t="s">
        <v>388</v>
      </c>
      <c r="G2340" s="30">
        <v>66</v>
      </c>
      <c r="H2340" s="30">
        <v>60</v>
      </c>
      <c r="I2340" s="30">
        <f t="shared" si="163"/>
        <v>126</v>
      </c>
      <c r="J2340" s="7">
        <f t="shared" si="164"/>
        <v>2</v>
      </c>
      <c r="K2340" s="50">
        <f t="shared" si="160"/>
        <v>10</v>
      </c>
    </row>
    <row r="2341" spans="1:11" x14ac:dyDescent="0.3">
      <c r="A2341" s="10">
        <v>43744</v>
      </c>
      <c r="B2341" s="11" t="s">
        <v>359</v>
      </c>
      <c r="C2341" s="11" t="s">
        <v>492</v>
      </c>
      <c r="D2341" s="11">
        <v>80595</v>
      </c>
      <c r="E2341" s="7">
        <v>2</v>
      </c>
      <c r="F2341" s="53" t="str">
        <f>IF(ISBLANK($D2341),"",VLOOKUP($D2341,'Boarding Packages'!$A:$H,4,FALSE))</f>
        <v>Std Suite Prem</v>
      </c>
      <c r="G2341" s="54">
        <f>IF(ISBLANK($D2341),0,E2341*VLOOKUP($D2341,'Boarding Packages'!$A:$H,8,FALSE))</f>
        <v>102</v>
      </c>
      <c r="H2341" s="30"/>
      <c r="I2341" s="30">
        <f t="shared" si="163"/>
        <v>102</v>
      </c>
      <c r="J2341" s="7">
        <f t="shared" si="164"/>
        <v>2</v>
      </c>
      <c r="K2341" s="50">
        <f t="shared" si="160"/>
        <v>10</v>
      </c>
    </row>
    <row r="2342" spans="1:11" x14ac:dyDescent="0.3">
      <c r="A2342" s="10">
        <v>43744</v>
      </c>
      <c r="B2342" s="11" t="s">
        <v>359</v>
      </c>
      <c r="C2342" s="11" t="s">
        <v>492</v>
      </c>
      <c r="D2342" s="11">
        <v>85762</v>
      </c>
      <c r="E2342" s="7">
        <v>2</v>
      </c>
      <c r="F2342" s="53" t="str">
        <f>IF(ISBLANK($D2342),"",VLOOKUP($D2342,'Boarding Packages'!$A:$H,4,FALSE))</f>
        <v>Std Suite Prem</v>
      </c>
      <c r="G2342" s="54">
        <f>IF(ISBLANK($D2342),0,E2342*VLOOKUP($D2342,'Boarding Packages'!$A:$H,8,FALSE))</f>
        <v>102</v>
      </c>
      <c r="H2342" s="30"/>
      <c r="I2342" s="30">
        <f t="shared" si="163"/>
        <v>102</v>
      </c>
      <c r="J2342" s="7">
        <f t="shared" si="164"/>
        <v>2</v>
      </c>
      <c r="K2342" s="50">
        <f t="shared" si="160"/>
        <v>10</v>
      </c>
    </row>
    <row r="2343" spans="1:11" x14ac:dyDescent="0.3">
      <c r="A2343" s="55">
        <v>43744</v>
      </c>
      <c r="B2343" s="56" t="s">
        <v>2167</v>
      </c>
      <c r="C2343" s="56" t="s">
        <v>570</v>
      </c>
      <c r="D2343" s="56"/>
      <c r="E2343" s="140">
        <v>2</v>
      </c>
      <c r="F2343" s="141" t="s">
        <v>388</v>
      </c>
      <c r="G2343" s="58">
        <v>66</v>
      </c>
      <c r="H2343" s="58">
        <v>40</v>
      </c>
      <c r="I2343" s="58">
        <f t="shared" si="163"/>
        <v>106</v>
      </c>
      <c r="J2343" s="140">
        <f t="shared" si="164"/>
        <v>2</v>
      </c>
      <c r="K2343" s="50">
        <f t="shared" si="160"/>
        <v>10</v>
      </c>
    </row>
    <row r="2344" spans="1:11" x14ac:dyDescent="0.3">
      <c r="A2344" s="10">
        <v>43745</v>
      </c>
      <c r="B2344" s="11" t="s">
        <v>1349</v>
      </c>
      <c r="C2344" s="11" t="s">
        <v>1594</v>
      </c>
      <c r="E2344" s="7">
        <v>5</v>
      </c>
      <c r="F2344" s="6" t="s">
        <v>410</v>
      </c>
      <c r="G2344" s="30">
        <v>315</v>
      </c>
      <c r="H2344" s="30"/>
      <c r="I2344" s="30">
        <f t="shared" si="161"/>
        <v>315</v>
      </c>
      <c r="J2344" s="7">
        <f t="shared" si="162"/>
        <v>10</v>
      </c>
      <c r="K2344" s="50">
        <f t="shared" si="160"/>
        <v>10</v>
      </c>
    </row>
    <row r="2345" spans="1:11" x14ac:dyDescent="0.3">
      <c r="A2345" s="10">
        <v>43745</v>
      </c>
      <c r="B2345" s="11" t="s">
        <v>1791</v>
      </c>
      <c r="C2345" s="11" t="s">
        <v>1792</v>
      </c>
      <c r="D2345" s="11">
        <v>84762</v>
      </c>
      <c r="E2345" s="7">
        <v>3</v>
      </c>
      <c r="F2345" s="53" t="str">
        <f>IF(ISBLANK($D2345),"",VLOOKUP($D2345,'Boarding Packages'!$A:$H,4,FALSE))</f>
        <v>Std Suite Prem</v>
      </c>
      <c r="G2345" s="54">
        <f>IF(ISBLANK($D2345),0,E2345*VLOOKUP($D2345,'Boarding Packages'!$A:$H,8,FALSE))</f>
        <v>153</v>
      </c>
      <c r="H2345" s="30"/>
      <c r="I2345" s="30">
        <f t="shared" si="161"/>
        <v>153</v>
      </c>
      <c r="J2345" s="7">
        <f t="shared" si="162"/>
        <v>3</v>
      </c>
      <c r="K2345" s="50">
        <f t="shared" si="160"/>
        <v>10</v>
      </c>
    </row>
    <row r="2346" spans="1:11" x14ac:dyDescent="0.3">
      <c r="A2346" s="10">
        <v>43745</v>
      </c>
      <c r="B2346" s="11" t="s">
        <v>1147</v>
      </c>
      <c r="C2346" s="11" t="s">
        <v>507</v>
      </c>
      <c r="E2346" s="7">
        <v>2</v>
      </c>
      <c r="F2346" s="6" t="s">
        <v>393</v>
      </c>
      <c r="G2346" s="30">
        <v>84</v>
      </c>
      <c r="H2346" s="30">
        <v>40</v>
      </c>
      <c r="I2346" s="30">
        <f t="shared" si="161"/>
        <v>124</v>
      </c>
      <c r="J2346" s="7">
        <f t="shared" si="162"/>
        <v>2</v>
      </c>
      <c r="K2346" s="50">
        <f t="shared" si="160"/>
        <v>10</v>
      </c>
    </row>
    <row r="2347" spans="1:11" x14ac:dyDescent="0.3">
      <c r="A2347" s="10">
        <v>43745</v>
      </c>
      <c r="B2347" s="11" t="s">
        <v>272</v>
      </c>
      <c r="C2347" s="11" t="s">
        <v>438</v>
      </c>
      <c r="D2347" s="11">
        <v>84976</v>
      </c>
      <c r="E2347" s="7">
        <v>2</v>
      </c>
      <c r="F2347" s="53" t="str">
        <f>IF(ISBLANK($D2347),"",VLOOKUP($D2347,'Boarding Packages'!$A:$H,4,FALSE))</f>
        <v>Std Suite Prem</v>
      </c>
      <c r="G2347" s="54">
        <f>IF(ISBLANK($D2347),0,E2347*VLOOKUP($D2347,'Boarding Packages'!$A:$H,8,FALSE))</f>
        <v>102</v>
      </c>
      <c r="H2347" s="30"/>
      <c r="I2347" s="30">
        <f t="shared" si="161"/>
        <v>102</v>
      </c>
      <c r="J2347" s="7">
        <f t="shared" si="162"/>
        <v>2</v>
      </c>
      <c r="K2347" s="50">
        <f t="shared" si="160"/>
        <v>10</v>
      </c>
    </row>
    <row r="2348" spans="1:11" x14ac:dyDescent="0.3">
      <c r="A2348" s="10">
        <v>43745</v>
      </c>
      <c r="B2348" s="11" t="s">
        <v>129</v>
      </c>
      <c r="C2348" s="11" t="s">
        <v>914</v>
      </c>
      <c r="E2348" s="7">
        <v>3</v>
      </c>
      <c r="F2348" s="6" t="s">
        <v>388</v>
      </c>
      <c r="G2348" s="30">
        <v>99</v>
      </c>
      <c r="H2348" s="30">
        <v>80</v>
      </c>
      <c r="I2348" s="30">
        <f t="shared" si="161"/>
        <v>179</v>
      </c>
      <c r="J2348" s="7">
        <f t="shared" si="162"/>
        <v>3</v>
      </c>
      <c r="K2348" s="50">
        <f t="shared" si="160"/>
        <v>10</v>
      </c>
    </row>
    <row r="2349" spans="1:11" x14ac:dyDescent="0.3">
      <c r="A2349" s="10">
        <v>43745</v>
      </c>
      <c r="B2349" s="11" t="s">
        <v>371</v>
      </c>
      <c r="C2349" s="11" t="s">
        <v>642</v>
      </c>
      <c r="E2349" s="7">
        <v>3</v>
      </c>
      <c r="F2349" s="6" t="s">
        <v>388</v>
      </c>
      <c r="G2349" s="30">
        <v>99</v>
      </c>
      <c r="H2349" s="30">
        <v>40</v>
      </c>
      <c r="I2349" s="30">
        <f t="shared" si="161"/>
        <v>139</v>
      </c>
      <c r="J2349" s="7">
        <f t="shared" si="162"/>
        <v>3</v>
      </c>
      <c r="K2349" s="50">
        <f t="shared" si="160"/>
        <v>10</v>
      </c>
    </row>
    <row r="2350" spans="1:11" x14ac:dyDescent="0.3">
      <c r="A2350" s="10">
        <v>43745</v>
      </c>
      <c r="B2350" s="11" t="s">
        <v>311</v>
      </c>
      <c r="C2350" s="11" t="s">
        <v>898</v>
      </c>
      <c r="D2350" s="11">
        <v>75730</v>
      </c>
      <c r="E2350" s="7">
        <v>2</v>
      </c>
      <c r="F2350" s="53" t="str">
        <f>IF(ISBLANK($D2350),"",VLOOKUP($D2350,'Boarding Packages'!$A:$H,4,FALSE))</f>
        <v>Std Suite Prem</v>
      </c>
      <c r="G2350" s="54">
        <f>IF(ISBLANK($D2350),0,E2350*VLOOKUP($D2350,'Boarding Packages'!$A:$H,8,FALSE))</f>
        <v>102</v>
      </c>
      <c r="H2350" s="30"/>
      <c r="I2350" s="30">
        <f t="shared" si="161"/>
        <v>102</v>
      </c>
      <c r="J2350" s="7">
        <f t="shared" si="162"/>
        <v>2</v>
      </c>
      <c r="K2350" s="50">
        <f t="shared" si="160"/>
        <v>10</v>
      </c>
    </row>
    <row r="2351" spans="1:11" x14ac:dyDescent="0.3">
      <c r="A2351" s="10">
        <v>43745</v>
      </c>
      <c r="B2351" s="11" t="s">
        <v>311</v>
      </c>
      <c r="C2351" s="11" t="s">
        <v>898</v>
      </c>
      <c r="E2351" s="7">
        <v>1</v>
      </c>
      <c r="F2351" s="6" t="s">
        <v>388</v>
      </c>
      <c r="G2351" s="30">
        <v>31.35</v>
      </c>
      <c r="H2351" s="30"/>
      <c r="I2351" s="30">
        <f t="shared" si="161"/>
        <v>31.35</v>
      </c>
      <c r="J2351" s="7">
        <f t="shared" si="162"/>
        <v>1</v>
      </c>
      <c r="K2351" s="50">
        <f t="shared" si="160"/>
        <v>10</v>
      </c>
    </row>
    <row r="2352" spans="1:11" x14ac:dyDescent="0.3">
      <c r="A2352" s="10">
        <v>43745</v>
      </c>
      <c r="B2352" s="11" t="s">
        <v>311</v>
      </c>
      <c r="C2352" s="11" t="s">
        <v>553</v>
      </c>
      <c r="E2352" s="7">
        <v>3</v>
      </c>
      <c r="F2352" s="6" t="s">
        <v>388</v>
      </c>
      <c r="G2352" s="30">
        <v>94.05</v>
      </c>
      <c r="H2352" s="30">
        <v>38</v>
      </c>
      <c r="I2352" s="30">
        <f t="shared" si="161"/>
        <v>132.05000000000001</v>
      </c>
      <c r="J2352" s="7">
        <f t="shared" si="162"/>
        <v>3</v>
      </c>
      <c r="K2352" s="50">
        <f t="shared" si="160"/>
        <v>10</v>
      </c>
    </row>
    <row r="2353" spans="1:11" x14ac:dyDescent="0.3">
      <c r="A2353" s="10">
        <v>43745</v>
      </c>
      <c r="B2353" s="11" t="s">
        <v>360</v>
      </c>
      <c r="C2353" s="11" t="s">
        <v>474</v>
      </c>
      <c r="E2353" s="7">
        <v>2</v>
      </c>
      <c r="F2353" s="6" t="s">
        <v>388</v>
      </c>
      <c r="G2353" s="30">
        <v>66</v>
      </c>
      <c r="H2353" s="30">
        <v>60</v>
      </c>
      <c r="I2353" s="30">
        <f t="shared" si="161"/>
        <v>126</v>
      </c>
      <c r="J2353" s="7">
        <f t="shared" si="162"/>
        <v>2</v>
      </c>
      <c r="K2353" s="50">
        <f t="shared" si="160"/>
        <v>10</v>
      </c>
    </row>
    <row r="2354" spans="1:11" x14ac:dyDescent="0.3">
      <c r="A2354" s="55">
        <v>43745</v>
      </c>
      <c r="B2354" s="56" t="s">
        <v>204</v>
      </c>
      <c r="C2354" s="56" t="s">
        <v>774</v>
      </c>
      <c r="D2354" s="56"/>
      <c r="E2354" s="140">
        <v>2</v>
      </c>
      <c r="F2354" s="141" t="s">
        <v>434</v>
      </c>
      <c r="G2354" s="58">
        <v>114</v>
      </c>
      <c r="H2354" s="58">
        <v>60</v>
      </c>
      <c r="I2354" s="58">
        <f t="shared" si="161"/>
        <v>174</v>
      </c>
      <c r="J2354" s="140">
        <f t="shared" si="162"/>
        <v>2</v>
      </c>
      <c r="K2354" s="50">
        <f t="shared" si="160"/>
        <v>10</v>
      </c>
    </row>
    <row r="2355" spans="1:11" x14ac:dyDescent="0.3">
      <c r="A2355" s="10">
        <v>43746</v>
      </c>
      <c r="B2355" s="11" t="s">
        <v>2455</v>
      </c>
      <c r="C2355" s="11" t="s">
        <v>731</v>
      </c>
      <c r="E2355" s="7">
        <v>5</v>
      </c>
      <c r="F2355" s="6" t="s">
        <v>388</v>
      </c>
      <c r="G2355" s="30">
        <v>165</v>
      </c>
      <c r="H2355" s="30">
        <v>80</v>
      </c>
      <c r="I2355" s="30">
        <f t="shared" si="161"/>
        <v>245</v>
      </c>
      <c r="J2355" s="7">
        <f t="shared" si="162"/>
        <v>5</v>
      </c>
      <c r="K2355" s="50">
        <f t="shared" si="160"/>
        <v>10</v>
      </c>
    </row>
    <row r="2356" spans="1:11" x14ac:dyDescent="0.3">
      <c r="A2356" s="10">
        <v>43746</v>
      </c>
      <c r="B2356" s="11" t="s">
        <v>1540</v>
      </c>
      <c r="C2356" s="11" t="s">
        <v>1541</v>
      </c>
      <c r="E2356" s="7">
        <v>6</v>
      </c>
      <c r="F2356" s="6" t="s">
        <v>388</v>
      </c>
      <c r="G2356" s="30">
        <v>198</v>
      </c>
      <c r="H2356" s="30">
        <v>120</v>
      </c>
      <c r="I2356" s="30">
        <f t="shared" si="161"/>
        <v>318</v>
      </c>
      <c r="J2356" s="7">
        <f t="shared" si="162"/>
        <v>6</v>
      </c>
      <c r="K2356" s="50">
        <f t="shared" si="160"/>
        <v>10</v>
      </c>
    </row>
    <row r="2357" spans="1:11" x14ac:dyDescent="0.3">
      <c r="A2357" s="10">
        <v>43746</v>
      </c>
      <c r="B2357" s="11" t="s">
        <v>2087</v>
      </c>
      <c r="C2357" s="11" t="s">
        <v>2088</v>
      </c>
      <c r="E2357" s="7">
        <v>1</v>
      </c>
      <c r="F2357" s="6" t="s">
        <v>393</v>
      </c>
      <c r="G2357" s="30">
        <v>42</v>
      </c>
      <c r="H2357" s="30">
        <v>40</v>
      </c>
      <c r="I2357" s="30">
        <f t="shared" ref="I2357:I2361" si="165">IF(ISBLANK(B2357),"",SUM(G2357:H2357))</f>
        <v>82</v>
      </c>
      <c r="J2357" s="7">
        <f t="shared" ref="J2357:J2361" si="166">IF(ISBLANK(B2357),"",E2357*(IF(LEFT(RIGHT(F2357,2),1)="2",2,IF(LEFT(RIGHT(F2357,2),1)="3",3,IF(LEFT(RIGHT(F2357,2),1)="4",4,1)))))</f>
        <v>1</v>
      </c>
      <c r="K2357" s="50">
        <f t="shared" si="160"/>
        <v>10</v>
      </c>
    </row>
    <row r="2358" spans="1:11" x14ac:dyDescent="0.3">
      <c r="A2358" s="10">
        <v>43746</v>
      </c>
      <c r="B2358" s="11" t="s">
        <v>940</v>
      </c>
      <c r="C2358" s="11" t="s">
        <v>2456</v>
      </c>
      <c r="E2358" s="7">
        <v>3</v>
      </c>
      <c r="F2358" s="6" t="s">
        <v>410</v>
      </c>
      <c r="G2358" s="30">
        <v>189</v>
      </c>
      <c r="H2358" s="30">
        <v>120</v>
      </c>
      <c r="I2358" s="30">
        <f t="shared" si="165"/>
        <v>309</v>
      </c>
      <c r="J2358" s="7">
        <f t="shared" si="166"/>
        <v>6</v>
      </c>
      <c r="K2358" s="50">
        <f t="shared" si="160"/>
        <v>10</v>
      </c>
    </row>
    <row r="2359" spans="1:11" x14ac:dyDescent="0.3">
      <c r="A2359" s="10">
        <v>43746</v>
      </c>
      <c r="B2359" s="11" t="s">
        <v>322</v>
      </c>
      <c r="C2359" s="11" t="s">
        <v>570</v>
      </c>
      <c r="D2359" s="11">
        <v>83422</v>
      </c>
      <c r="E2359" s="7">
        <v>5</v>
      </c>
      <c r="F2359" s="53" t="str">
        <f>IF(ISBLANK($D2359),"",VLOOKUP($D2359,'Boarding Packages'!$A:$H,4,FALSE))</f>
        <v>Std Suite Prem</v>
      </c>
      <c r="G2359" s="54">
        <f>IF(ISBLANK($D2359),0,E2359*VLOOKUP($D2359,'Boarding Packages'!$A:$H,8,FALSE))</f>
        <v>265</v>
      </c>
      <c r="H2359" s="30"/>
      <c r="I2359" s="30">
        <f t="shared" si="165"/>
        <v>265</v>
      </c>
      <c r="J2359" s="7">
        <f t="shared" si="166"/>
        <v>5</v>
      </c>
      <c r="K2359" s="50">
        <f t="shared" si="160"/>
        <v>10</v>
      </c>
    </row>
    <row r="2360" spans="1:11" x14ac:dyDescent="0.3">
      <c r="A2360" s="10">
        <v>43746</v>
      </c>
      <c r="B2360" s="11" t="s">
        <v>156</v>
      </c>
      <c r="C2360" s="11" t="s">
        <v>479</v>
      </c>
      <c r="D2360" s="11">
        <v>82144</v>
      </c>
      <c r="E2360" s="7">
        <v>5</v>
      </c>
      <c r="F2360" s="53" t="str">
        <f>IF(ISBLANK($D2360),"",VLOOKUP($D2360,'Boarding Packages'!$A:$H,4,FALSE))</f>
        <v>Std Suite Prem</v>
      </c>
      <c r="G2360" s="54">
        <f>IF(ISBLANK($D2360),0,E2360*VLOOKUP($D2360,'Boarding Packages'!$A:$H,8,FALSE))</f>
        <v>255</v>
      </c>
      <c r="H2360" s="30"/>
      <c r="I2360" s="30">
        <f t="shared" si="165"/>
        <v>255</v>
      </c>
      <c r="J2360" s="7">
        <f t="shared" si="166"/>
        <v>5</v>
      </c>
      <c r="K2360" s="50">
        <f t="shared" si="160"/>
        <v>10</v>
      </c>
    </row>
    <row r="2361" spans="1:11" x14ac:dyDescent="0.3">
      <c r="A2361" s="55">
        <v>43746</v>
      </c>
      <c r="B2361" s="56" t="s">
        <v>134</v>
      </c>
      <c r="C2361" s="56" t="s">
        <v>2390</v>
      </c>
      <c r="D2361" s="56">
        <v>81916</v>
      </c>
      <c r="E2361" s="140">
        <v>1</v>
      </c>
      <c r="F2361" s="61" t="str">
        <f>IF(ISBLANK($D2361),"",VLOOKUP($D2361,'Boarding Packages'!$A:$H,4,FALSE))</f>
        <v>Std Suite Prem</v>
      </c>
      <c r="G2361" s="62">
        <f>IF(ISBLANK($D2361),0,E2361*VLOOKUP($D2361,'Boarding Packages'!$A:$H,8,FALSE))</f>
        <v>53</v>
      </c>
      <c r="H2361" s="58"/>
      <c r="I2361" s="58">
        <f t="shared" si="165"/>
        <v>53</v>
      </c>
      <c r="J2361" s="140">
        <f t="shared" si="166"/>
        <v>1</v>
      </c>
      <c r="K2361" s="50">
        <f t="shared" si="160"/>
        <v>10</v>
      </c>
    </row>
    <row r="2362" spans="1:11" x14ac:dyDescent="0.3">
      <c r="A2362" s="10">
        <v>43747</v>
      </c>
      <c r="B2362" s="11" t="s">
        <v>194</v>
      </c>
      <c r="C2362" s="11" t="s">
        <v>792</v>
      </c>
      <c r="E2362" s="7">
        <v>1</v>
      </c>
      <c r="F2362" s="6" t="s">
        <v>388</v>
      </c>
      <c r="G2362" s="30">
        <v>33</v>
      </c>
      <c r="H2362" s="30">
        <v>20</v>
      </c>
      <c r="I2362" s="30">
        <f t="shared" si="161"/>
        <v>53</v>
      </c>
      <c r="J2362" s="7">
        <f t="shared" si="162"/>
        <v>1</v>
      </c>
      <c r="K2362" s="50">
        <f t="shared" si="160"/>
        <v>10</v>
      </c>
    </row>
    <row r="2363" spans="1:11" x14ac:dyDescent="0.3">
      <c r="A2363" s="10">
        <v>43747</v>
      </c>
      <c r="B2363" s="11" t="s">
        <v>246</v>
      </c>
      <c r="C2363" s="11" t="s">
        <v>443</v>
      </c>
      <c r="E2363" s="7">
        <v>1</v>
      </c>
      <c r="F2363" s="6" t="s">
        <v>410</v>
      </c>
      <c r="G2363" s="30">
        <v>63</v>
      </c>
      <c r="H2363" s="30">
        <v>80</v>
      </c>
      <c r="I2363" s="30">
        <f t="shared" si="161"/>
        <v>143</v>
      </c>
      <c r="J2363" s="7">
        <f t="shared" si="162"/>
        <v>2</v>
      </c>
      <c r="K2363" s="50">
        <f t="shared" si="160"/>
        <v>10</v>
      </c>
    </row>
    <row r="2364" spans="1:11" x14ac:dyDescent="0.3">
      <c r="A2364" s="10">
        <v>43747</v>
      </c>
      <c r="B2364" s="11" t="s">
        <v>258</v>
      </c>
      <c r="C2364" s="11" t="s">
        <v>597</v>
      </c>
      <c r="D2364" s="11">
        <v>85435</v>
      </c>
      <c r="E2364" s="7">
        <v>2</v>
      </c>
      <c r="F2364" s="53" t="str">
        <f>IF(ISBLANK($D2364),"",VLOOKUP($D2364,'Boarding Packages'!$A:$H,4,FALSE))</f>
        <v>XL Suite Prem (2)</v>
      </c>
      <c r="G2364" s="54">
        <f>IF(ISBLANK($D2364),0,E2364*VLOOKUP($D2364,'Boarding Packages'!$A:$H,8,FALSE))</f>
        <v>218</v>
      </c>
      <c r="H2364" s="30"/>
      <c r="I2364" s="30">
        <f t="shared" si="161"/>
        <v>218</v>
      </c>
      <c r="J2364" s="7">
        <f t="shared" si="162"/>
        <v>4</v>
      </c>
      <c r="K2364" s="50">
        <f t="shared" si="160"/>
        <v>10</v>
      </c>
    </row>
    <row r="2365" spans="1:11" x14ac:dyDescent="0.3">
      <c r="A2365" s="10">
        <v>43747</v>
      </c>
      <c r="B2365" s="11" t="s">
        <v>1947</v>
      </c>
      <c r="C2365" s="11" t="s">
        <v>1948</v>
      </c>
      <c r="E2365" s="7">
        <v>1</v>
      </c>
      <c r="F2365" s="6" t="s">
        <v>388</v>
      </c>
      <c r="G2365" s="30">
        <v>33</v>
      </c>
      <c r="H2365" s="30">
        <v>40</v>
      </c>
      <c r="I2365" s="30">
        <f t="shared" si="161"/>
        <v>73</v>
      </c>
      <c r="J2365" s="7">
        <f t="shared" si="162"/>
        <v>1</v>
      </c>
      <c r="K2365" s="50">
        <f t="shared" si="160"/>
        <v>10</v>
      </c>
    </row>
    <row r="2366" spans="1:11" x14ac:dyDescent="0.3">
      <c r="A2366" s="10">
        <v>43747</v>
      </c>
      <c r="B2366" s="11" t="s">
        <v>270</v>
      </c>
      <c r="C2366" s="11" t="s">
        <v>455</v>
      </c>
      <c r="D2366" s="11">
        <v>80957</v>
      </c>
      <c r="E2366" s="7">
        <v>5</v>
      </c>
      <c r="F2366" s="53" t="str">
        <f>IF(ISBLANK($D2366),"",VLOOKUP($D2366,'Boarding Packages'!$A:$H,4,FALSE))</f>
        <v>Std Suite Prem</v>
      </c>
      <c r="G2366" s="54">
        <f>IF(ISBLANK($D2366),0,E2366*VLOOKUP($D2366,'Boarding Packages'!$A:$H,8,FALSE))</f>
        <v>255</v>
      </c>
      <c r="H2366" s="30"/>
      <c r="I2366" s="30">
        <f t="shared" si="161"/>
        <v>255</v>
      </c>
      <c r="J2366" s="7">
        <f t="shared" si="162"/>
        <v>5</v>
      </c>
      <c r="K2366" s="50">
        <f t="shared" si="160"/>
        <v>10</v>
      </c>
    </row>
    <row r="2367" spans="1:11" x14ac:dyDescent="0.3">
      <c r="A2367" s="10">
        <v>43747</v>
      </c>
      <c r="B2367" s="11" t="s">
        <v>1892</v>
      </c>
      <c r="C2367" s="11" t="s">
        <v>1087</v>
      </c>
      <c r="E2367" s="7">
        <v>2</v>
      </c>
      <c r="F2367" s="6" t="s">
        <v>393</v>
      </c>
      <c r="G2367" s="30">
        <v>84</v>
      </c>
      <c r="H2367" s="30">
        <v>40</v>
      </c>
      <c r="I2367" s="30">
        <f t="shared" si="161"/>
        <v>124</v>
      </c>
      <c r="J2367" s="7">
        <f t="shared" si="162"/>
        <v>2</v>
      </c>
      <c r="K2367" s="50">
        <f t="shared" si="160"/>
        <v>10</v>
      </c>
    </row>
    <row r="2368" spans="1:11" x14ac:dyDescent="0.3">
      <c r="A2368" s="55">
        <v>43747</v>
      </c>
      <c r="B2368" s="56" t="s">
        <v>188</v>
      </c>
      <c r="C2368" s="56" t="s">
        <v>911</v>
      </c>
      <c r="D2368" s="56">
        <v>63161</v>
      </c>
      <c r="E2368" s="140">
        <v>1</v>
      </c>
      <c r="F2368" s="61" t="str">
        <f>IF(ISBLANK($D2368),"",VLOOKUP($D2368,'Boarding Packages'!$A:$H,4,FALSE))</f>
        <v>Std Suite Prem</v>
      </c>
      <c r="G2368" s="62">
        <f>IF(ISBLANK($D2368),0,E2368*VLOOKUP($D2368,'Boarding Packages'!$A:$H,8,FALSE))</f>
        <v>50</v>
      </c>
      <c r="H2368" s="58"/>
      <c r="I2368" s="58">
        <f t="shared" si="161"/>
        <v>50</v>
      </c>
      <c r="J2368" s="140">
        <f t="shared" si="162"/>
        <v>1</v>
      </c>
      <c r="K2368" s="50">
        <f t="shared" si="160"/>
        <v>10</v>
      </c>
    </row>
    <row r="2369" spans="1:11" x14ac:dyDescent="0.3">
      <c r="A2369" s="10">
        <v>43748</v>
      </c>
      <c r="B2369" s="11" t="s">
        <v>72</v>
      </c>
      <c r="C2369" s="11" t="s">
        <v>498</v>
      </c>
      <c r="D2369" s="11">
        <v>77913</v>
      </c>
      <c r="E2369" s="7">
        <v>2</v>
      </c>
      <c r="F2369" s="53" t="str">
        <f>IF(ISBLANK($D2369),"",VLOOKUP($D2369,'Boarding Packages'!$A:$H,4,FALSE))</f>
        <v>XL Suite Prem</v>
      </c>
      <c r="G2369" s="54">
        <f>IF(ISBLANK($D2369),0,E2369*VLOOKUP($D2369,'Boarding Packages'!$A:$H,8,FALSE))</f>
        <v>118</v>
      </c>
      <c r="H2369" s="30"/>
      <c r="I2369" s="30">
        <f t="shared" si="161"/>
        <v>118</v>
      </c>
      <c r="J2369" s="7">
        <f t="shared" si="162"/>
        <v>2</v>
      </c>
      <c r="K2369" s="50">
        <f t="shared" si="160"/>
        <v>10</v>
      </c>
    </row>
    <row r="2370" spans="1:11" x14ac:dyDescent="0.3">
      <c r="A2370" s="10">
        <v>43748</v>
      </c>
      <c r="B2370" s="11" t="s">
        <v>54</v>
      </c>
      <c r="C2370" s="11" t="s">
        <v>650</v>
      </c>
      <c r="D2370" s="11">
        <v>80549</v>
      </c>
      <c r="E2370" s="7">
        <v>4</v>
      </c>
      <c r="F2370" s="53" t="str">
        <f>IF(ISBLANK($D2370),"",VLOOKUP($D2370,'Boarding Packages'!$A:$H,4,FALSE))</f>
        <v>Std Suite Prem</v>
      </c>
      <c r="G2370" s="54">
        <f>IF(ISBLANK($D2370),0,E2370*VLOOKUP($D2370,'Boarding Packages'!$A:$H,8,FALSE))</f>
        <v>204</v>
      </c>
      <c r="H2370" s="30"/>
      <c r="I2370" s="30">
        <f t="shared" si="161"/>
        <v>204</v>
      </c>
      <c r="J2370" s="7">
        <f t="shared" si="162"/>
        <v>4</v>
      </c>
      <c r="K2370" s="50">
        <f t="shared" si="160"/>
        <v>10</v>
      </c>
    </row>
    <row r="2371" spans="1:11" x14ac:dyDescent="0.3">
      <c r="A2371" s="55">
        <v>43748</v>
      </c>
      <c r="B2371" s="56" t="s">
        <v>54</v>
      </c>
      <c r="C2371" s="56" t="s">
        <v>650</v>
      </c>
      <c r="D2371" s="56">
        <v>85397</v>
      </c>
      <c r="E2371" s="140">
        <v>3</v>
      </c>
      <c r="F2371" s="61" t="str">
        <f>IF(ISBLANK($D2371),"",VLOOKUP($D2371,'Boarding Packages'!$A:$H,4,FALSE))</f>
        <v>Std Suite Prem</v>
      </c>
      <c r="G2371" s="62">
        <f>IF(ISBLANK($D2371),0,E2371*VLOOKUP($D2371,'Boarding Packages'!$A:$H,8,FALSE))</f>
        <v>153</v>
      </c>
      <c r="H2371" s="58"/>
      <c r="I2371" s="58">
        <f t="shared" si="161"/>
        <v>153</v>
      </c>
      <c r="J2371" s="140">
        <f t="shared" si="162"/>
        <v>3</v>
      </c>
      <c r="K2371" s="50">
        <f t="shared" ref="K2371:K2434" si="167">IF(A2371= "",0,MONTH(A2371))</f>
        <v>10</v>
      </c>
    </row>
    <row r="2372" spans="1:11" x14ac:dyDescent="0.3">
      <c r="A2372" s="10">
        <v>43749</v>
      </c>
      <c r="B2372" s="11" t="s">
        <v>477</v>
      </c>
      <c r="C2372" s="11" t="s">
        <v>478</v>
      </c>
      <c r="E2372" s="7">
        <v>2</v>
      </c>
      <c r="F2372" s="6" t="s">
        <v>388</v>
      </c>
      <c r="G2372" s="30">
        <v>66</v>
      </c>
      <c r="H2372" s="30">
        <v>60</v>
      </c>
      <c r="I2372" s="30">
        <f t="shared" si="161"/>
        <v>126</v>
      </c>
      <c r="J2372" s="7">
        <f t="shared" si="162"/>
        <v>2</v>
      </c>
      <c r="K2372" s="50">
        <f t="shared" si="167"/>
        <v>10</v>
      </c>
    </row>
    <row r="2373" spans="1:11" x14ac:dyDescent="0.3">
      <c r="A2373" s="10">
        <v>43749</v>
      </c>
      <c r="B2373" s="11" t="s">
        <v>1328</v>
      </c>
      <c r="C2373" s="11" t="s">
        <v>1329</v>
      </c>
      <c r="E2373" s="7">
        <v>1</v>
      </c>
      <c r="F2373" s="6" t="s">
        <v>388</v>
      </c>
      <c r="G2373" s="30">
        <v>33</v>
      </c>
      <c r="H2373" s="30">
        <v>40</v>
      </c>
      <c r="I2373" s="30">
        <f t="shared" si="161"/>
        <v>73</v>
      </c>
      <c r="J2373" s="7">
        <f t="shared" si="162"/>
        <v>1</v>
      </c>
      <c r="K2373" s="50">
        <f t="shared" si="167"/>
        <v>10</v>
      </c>
    </row>
    <row r="2374" spans="1:11" x14ac:dyDescent="0.3">
      <c r="A2374" s="55">
        <v>43749</v>
      </c>
      <c r="B2374" s="56" t="s">
        <v>1628</v>
      </c>
      <c r="C2374" s="56" t="s">
        <v>2089</v>
      </c>
      <c r="D2374" s="56">
        <v>86149</v>
      </c>
      <c r="E2374" s="140">
        <v>2</v>
      </c>
      <c r="F2374" s="61" t="str">
        <f>IF(ISBLANK($D2374),"",VLOOKUP($D2374,'Boarding Packages'!$A:$H,4,FALSE))</f>
        <v>In/Out Suite Prem (2)</v>
      </c>
      <c r="G2374" s="62">
        <f>IF(ISBLANK($D2374),0,E2374*VLOOKUP($D2374,'Boarding Packages'!$A:$H,8,FALSE))</f>
        <v>254</v>
      </c>
      <c r="H2374" s="58"/>
      <c r="I2374" s="58">
        <f t="shared" si="161"/>
        <v>254</v>
      </c>
      <c r="J2374" s="140">
        <f t="shared" si="162"/>
        <v>4</v>
      </c>
      <c r="K2374" s="50">
        <f t="shared" si="167"/>
        <v>10</v>
      </c>
    </row>
    <row r="2375" spans="1:11" x14ac:dyDescent="0.3">
      <c r="A2375" s="10">
        <v>43750</v>
      </c>
      <c r="B2375" s="11" t="s">
        <v>621</v>
      </c>
      <c r="C2375" s="11" t="s">
        <v>622</v>
      </c>
      <c r="E2375" s="7">
        <v>1</v>
      </c>
      <c r="F2375" s="6" t="s">
        <v>388</v>
      </c>
      <c r="G2375" s="30">
        <v>33</v>
      </c>
      <c r="H2375" s="30">
        <v>20</v>
      </c>
      <c r="I2375" s="30">
        <f t="shared" si="161"/>
        <v>53</v>
      </c>
      <c r="J2375" s="7">
        <f t="shared" si="162"/>
        <v>1</v>
      </c>
      <c r="K2375" s="50">
        <f t="shared" si="167"/>
        <v>10</v>
      </c>
    </row>
    <row r="2376" spans="1:11" x14ac:dyDescent="0.3">
      <c r="A2376" s="10">
        <v>43750</v>
      </c>
      <c r="B2376" s="11" t="s">
        <v>254</v>
      </c>
      <c r="C2376" s="11" t="s">
        <v>396</v>
      </c>
      <c r="D2376" s="11">
        <v>85248</v>
      </c>
      <c r="E2376" s="7">
        <v>2</v>
      </c>
      <c r="F2376" s="53" t="str">
        <f>IF(ISBLANK($D2376),"",VLOOKUP($D2376,'Boarding Packages'!$A:$H,4,FALSE))</f>
        <v>Std Suite Prem</v>
      </c>
      <c r="G2376" s="54">
        <f>IF(ISBLANK($D2376),0,E2376*VLOOKUP($D2376,'Boarding Packages'!$A:$H,8,FALSE))</f>
        <v>102</v>
      </c>
      <c r="H2376" s="30"/>
      <c r="I2376" s="30">
        <f t="shared" si="161"/>
        <v>102</v>
      </c>
      <c r="J2376" s="7">
        <f t="shared" si="162"/>
        <v>2</v>
      </c>
      <c r="K2376" s="50">
        <f t="shared" si="167"/>
        <v>10</v>
      </c>
    </row>
    <row r="2377" spans="1:11" x14ac:dyDescent="0.3">
      <c r="A2377" s="10">
        <v>43750</v>
      </c>
      <c r="B2377" s="11" t="s">
        <v>244</v>
      </c>
      <c r="C2377" s="11" t="s">
        <v>673</v>
      </c>
      <c r="E2377" s="7">
        <v>1</v>
      </c>
      <c r="F2377" s="6" t="s">
        <v>388</v>
      </c>
      <c r="G2377" s="30">
        <v>33</v>
      </c>
      <c r="H2377" s="30">
        <v>20</v>
      </c>
      <c r="I2377" s="30">
        <f t="shared" si="161"/>
        <v>53</v>
      </c>
      <c r="J2377" s="7">
        <f t="shared" si="162"/>
        <v>1</v>
      </c>
      <c r="K2377" s="50">
        <f t="shared" si="167"/>
        <v>10</v>
      </c>
    </row>
    <row r="2378" spans="1:11" x14ac:dyDescent="0.3">
      <c r="A2378" s="10">
        <v>43750</v>
      </c>
      <c r="B2378" s="11" t="s">
        <v>1887</v>
      </c>
      <c r="C2378" s="11" t="s">
        <v>507</v>
      </c>
      <c r="E2378" s="7">
        <v>1</v>
      </c>
      <c r="F2378" s="6" t="s">
        <v>388</v>
      </c>
      <c r="G2378" s="30">
        <v>33</v>
      </c>
      <c r="H2378" s="30">
        <v>40</v>
      </c>
      <c r="I2378" s="30">
        <f t="shared" si="161"/>
        <v>73</v>
      </c>
      <c r="J2378" s="7">
        <f t="shared" si="162"/>
        <v>1</v>
      </c>
      <c r="K2378" s="50">
        <f t="shared" si="167"/>
        <v>10</v>
      </c>
    </row>
    <row r="2379" spans="1:11" x14ac:dyDescent="0.3">
      <c r="A2379" s="10">
        <v>43750</v>
      </c>
      <c r="B2379" s="11" t="s">
        <v>1793</v>
      </c>
      <c r="C2379" s="11" t="s">
        <v>467</v>
      </c>
      <c r="E2379" s="7">
        <v>1</v>
      </c>
      <c r="F2379" s="6" t="s">
        <v>434</v>
      </c>
      <c r="G2379" s="30">
        <v>57</v>
      </c>
      <c r="H2379" s="30">
        <v>20</v>
      </c>
      <c r="I2379" s="30">
        <f t="shared" si="161"/>
        <v>77</v>
      </c>
      <c r="J2379" s="7">
        <f t="shared" si="162"/>
        <v>1</v>
      </c>
      <c r="K2379" s="50">
        <f t="shared" si="167"/>
        <v>10</v>
      </c>
    </row>
    <row r="2380" spans="1:11" x14ac:dyDescent="0.3">
      <c r="A2380" s="55">
        <v>43750</v>
      </c>
      <c r="B2380" s="56" t="s">
        <v>1366</v>
      </c>
      <c r="C2380" s="56" t="s">
        <v>1367</v>
      </c>
      <c r="D2380" s="56"/>
      <c r="E2380" s="140">
        <v>2</v>
      </c>
      <c r="F2380" s="141" t="s">
        <v>410</v>
      </c>
      <c r="G2380" s="58">
        <v>113.4</v>
      </c>
      <c r="H2380" s="58">
        <v>36</v>
      </c>
      <c r="I2380" s="58">
        <f t="shared" si="161"/>
        <v>149.4</v>
      </c>
      <c r="J2380" s="140">
        <f t="shared" si="162"/>
        <v>4</v>
      </c>
      <c r="K2380" s="50">
        <f t="shared" si="167"/>
        <v>10</v>
      </c>
    </row>
    <row r="2381" spans="1:11" x14ac:dyDescent="0.3">
      <c r="A2381" s="10">
        <v>43751</v>
      </c>
      <c r="B2381" s="11" t="s">
        <v>722</v>
      </c>
      <c r="C2381" s="11" t="s">
        <v>548</v>
      </c>
      <c r="E2381" s="7">
        <v>2</v>
      </c>
      <c r="F2381" s="6" t="s">
        <v>388</v>
      </c>
      <c r="G2381" s="30">
        <v>66</v>
      </c>
      <c r="H2381" s="30">
        <v>40</v>
      </c>
      <c r="I2381" s="30">
        <f t="shared" si="161"/>
        <v>106</v>
      </c>
      <c r="J2381" s="7">
        <f t="shared" si="162"/>
        <v>2</v>
      </c>
      <c r="K2381" s="50">
        <f t="shared" si="167"/>
        <v>10</v>
      </c>
    </row>
    <row r="2382" spans="1:11" x14ac:dyDescent="0.3">
      <c r="A2382" s="10">
        <v>43751</v>
      </c>
      <c r="B2382" s="11" t="s">
        <v>1311</v>
      </c>
      <c r="C2382" s="11" t="s">
        <v>1312</v>
      </c>
      <c r="E2382" s="7">
        <v>1</v>
      </c>
      <c r="F2382" s="6" t="s">
        <v>388</v>
      </c>
      <c r="G2382" s="30">
        <v>33</v>
      </c>
      <c r="H2382" s="30">
        <v>20</v>
      </c>
      <c r="I2382" s="30">
        <f t="shared" si="161"/>
        <v>53</v>
      </c>
      <c r="J2382" s="7">
        <f t="shared" si="162"/>
        <v>1</v>
      </c>
      <c r="K2382" s="50">
        <f t="shared" si="167"/>
        <v>10</v>
      </c>
    </row>
    <row r="2383" spans="1:11" x14ac:dyDescent="0.3">
      <c r="A2383" s="10">
        <v>43751</v>
      </c>
      <c r="B2383" s="11" t="s">
        <v>252</v>
      </c>
      <c r="C2383" s="11" t="s">
        <v>396</v>
      </c>
      <c r="D2383" s="11">
        <v>83231</v>
      </c>
      <c r="E2383" s="7">
        <v>1</v>
      </c>
      <c r="F2383" s="53" t="str">
        <f>IF(ISBLANK($D2383),"",VLOOKUP($D2383,'Boarding Packages'!$A:$H,4,FALSE))</f>
        <v>XL Suite Prem</v>
      </c>
      <c r="G2383" s="54">
        <f>IF(ISBLANK($D2383),0,E2383*VLOOKUP($D2383,'Boarding Packages'!$A:$H,8,FALSE))</f>
        <v>59</v>
      </c>
      <c r="H2383" s="30"/>
      <c r="I2383" s="30">
        <f t="shared" si="161"/>
        <v>59</v>
      </c>
      <c r="J2383" s="7">
        <f t="shared" si="162"/>
        <v>1</v>
      </c>
      <c r="K2383" s="50">
        <f t="shared" si="167"/>
        <v>10</v>
      </c>
    </row>
    <row r="2384" spans="1:11" x14ac:dyDescent="0.3">
      <c r="A2384" s="10">
        <v>43751</v>
      </c>
      <c r="B2384" s="11" t="s">
        <v>2292</v>
      </c>
      <c r="C2384" s="11" t="s">
        <v>850</v>
      </c>
      <c r="D2384" s="11">
        <v>86007</v>
      </c>
      <c r="E2384" s="7">
        <v>7</v>
      </c>
      <c r="F2384" s="53" t="str">
        <f>IF(ISBLANK($D2384),"",VLOOKUP($D2384,'Boarding Packages'!$A:$H,4,FALSE))</f>
        <v>Std Suite Prem</v>
      </c>
      <c r="G2384" s="54">
        <f>IF(ISBLANK($D2384),0,E2384*VLOOKUP($D2384,'Boarding Packages'!$A:$H,8,FALSE))</f>
        <v>371</v>
      </c>
      <c r="H2384" s="30"/>
      <c r="I2384" s="30">
        <f t="shared" si="161"/>
        <v>371</v>
      </c>
      <c r="J2384" s="7">
        <f t="shared" si="162"/>
        <v>7</v>
      </c>
      <c r="K2384" s="50">
        <f t="shared" si="167"/>
        <v>10</v>
      </c>
    </row>
    <row r="2385" spans="1:11" x14ac:dyDescent="0.3">
      <c r="A2385" s="10">
        <v>43751</v>
      </c>
      <c r="B2385" s="11" t="s">
        <v>2292</v>
      </c>
      <c r="C2385" s="11" t="s">
        <v>850</v>
      </c>
      <c r="E2385" s="7">
        <v>1</v>
      </c>
      <c r="F2385" s="6" t="s">
        <v>388</v>
      </c>
      <c r="G2385" s="30">
        <v>33</v>
      </c>
      <c r="H2385" s="30"/>
      <c r="I2385" s="30">
        <f t="shared" si="161"/>
        <v>33</v>
      </c>
      <c r="J2385" s="7">
        <f t="shared" si="162"/>
        <v>1</v>
      </c>
      <c r="K2385" s="50">
        <f t="shared" si="167"/>
        <v>10</v>
      </c>
    </row>
    <row r="2386" spans="1:11" x14ac:dyDescent="0.3">
      <c r="A2386" s="10">
        <v>43751</v>
      </c>
      <c r="B2386" s="11" t="s">
        <v>1451</v>
      </c>
      <c r="C2386" s="11" t="s">
        <v>1685</v>
      </c>
      <c r="E2386" s="7">
        <v>2</v>
      </c>
      <c r="F2386" s="6" t="s">
        <v>407</v>
      </c>
      <c r="G2386" s="30">
        <v>144</v>
      </c>
      <c r="H2386" s="30">
        <v>120</v>
      </c>
      <c r="I2386" s="30">
        <f t="shared" si="161"/>
        <v>264</v>
      </c>
      <c r="J2386" s="7">
        <f t="shared" si="162"/>
        <v>4</v>
      </c>
      <c r="K2386" s="50">
        <f t="shared" si="167"/>
        <v>10</v>
      </c>
    </row>
    <row r="2387" spans="1:11" x14ac:dyDescent="0.3">
      <c r="A2387" s="10">
        <v>43751</v>
      </c>
      <c r="B2387" s="11" t="s">
        <v>363</v>
      </c>
      <c r="C2387" s="11" t="s">
        <v>581</v>
      </c>
      <c r="D2387" s="11">
        <v>70324</v>
      </c>
      <c r="E2387" s="7">
        <v>2</v>
      </c>
      <c r="F2387" s="53" t="str">
        <f>IF(ISBLANK($D2387),"",VLOOKUP($D2387,'Boarding Packages'!$A:$H,4,FALSE))</f>
        <v>XL Suite Prem (2)</v>
      </c>
      <c r="G2387" s="54">
        <f>IF(ISBLANK($D2387),0,E2387*VLOOKUP($D2387,'Boarding Packages'!$A:$H,8,FALSE))</f>
        <v>226</v>
      </c>
      <c r="H2387" s="30"/>
      <c r="I2387" s="30">
        <f t="shared" si="161"/>
        <v>226</v>
      </c>
      <c r="J2387" s="7">
        <f t="shared" si="162"/>
        <v>4</v>
      </c>
      <c r="K2387" s="50">
        <f t="shared" si="167"/>
        <v>10</v>
      </c>
    </row>
    <row r="2388" spans="1:11" x14ac:dyDescent="0.3">
      <c r="A2388" s="10">
        <v>43751</v>
      </c>
      <c r="B2388" s="11" t="s">
        <v>1576</v>
      </c>
      <c r="C2388" s="11" t="s">
        <v>396</v>
      </c>
      <c r="E2388" s="7">
        <v>1</v>
      </c>
      <c r="F2388" s="6" t="s">
        <v>388</v>
      </c>
      <c r="G2388" s="30">
        <v>33</v>
      </c>
      <c r="H2388" s="30"/>
      <c r="I2388" s="30">
        <f t="shared" si="161"/>
        <v>33</v>
      </c>
      <c r="J2388" s="7">
        <f t="shared" si="162"/>
        <v>1</v>
      </c>
      <c r="K2388" s="50">
        <f t="shared" si="167"/>
        <v>10</v>
      </c>
    </row>
    <row r="2389" spans="1:11" x14ac:dyDescent="0.3">
      <c r="A2389" s="10">
        <v>43751</v>
      </c>
      <c r="B2389" s="11" t="s">
        <v>141</v>
      </c>
      <c r="C2389" s="11" t="s">
        <v>564</v>
      </c>
      <c r="E2389" s="7">
        <v>1</v>
      </c>
      <c r="F2389" s="6" t="s">
        <v>393</v>
      </c>
      <c r="G2389" s="30">
        <v>42</v>
      </c>
      <c r="H2389" s="30">
        <v>40</v>
      </c>
      <c r="I2389" s="30">
        <f t="shared" si="161"/>
        <v>82</v>
      </c>
      <c r="J2389" s="7">
        <f t="shared" si="162"/>
        <v>1</v>
      </c>
      <c r="K2389" s="50">
        <f t="shared" si="167"/>
        <v>10</v>
      </c>
    </row>
    <row r="2390" spans="1:11" x14ac:dyDescent="0.3">
      <c r="A2390" s="10">
        <v>43751</v>
      </c>
      <c r="B2390" s="11" t="s">
        <v>2017</v>
      </c>
      <c r="C2390" s="11" t="s">
        <v>488</v>
      </c>
      <c r="E2390" s="7">
        <v>1</v>
      </c>
      <c r="F2390" s="6" t="s">
        <v>388</v>
      </c>
      <c r="G2390" s="30">
        <v>33</v>
      </c>
      <c r="H2390" s="30">
        <v>20</v>
      </c>
      <c r="I2390" s="30">
        <f t="shared" si="161"/>
        <v>53</v>
      </c>
      <c r="J2390" s="7">
        <f t="shared" si="162"/>
        <v>1</v>
      </c>
      <c r="K2390" s="50">
        <f t="shared" si="167"/>
        <v>10</v>
      </c>
    </row>
    <row r="2391" spans="1:11" x14ac:dyDescent="0.3">
      <c r="A2391" s="10">
        <v>43751</v>
      </c>
      <c r="B2391" s="11" t="s">
        <v>1228</v>
      </c>
      <c r="C2391" s="11" t="s">
        <v>2299</v>
      </c>
      <c r="E2391" s="7">
        <v>4</v>
      </c>
      <c r="F2391" s="6" t="s">
        <v>407</v>
      </c>
      <c r="G2391" s="30">
        <v>288</v>
      </c>
      <c r="H2391" s="30">
        <v>120</v>
      </c>
      <c r="I2391" s="30">
        <f t="shared" si="161"/>
        <v>408</v>
      </c>
      <c r="J2391" s="7">
        <f t="shared" si="162"/>
        <v>8</v>
      </c>
      <c r="K2391" s="50">
        <f t="shared" si="167"/>
        <v>10</v>
      </c>
    </row>
    <row r="2392" spans="1:11" x14ac:dyDescent="0.3">
      <c r="A2392" s="10">
        <v>43751</v>
      </c>
      <c r="B2392" s="11" t="s">
        <v>617</v>
      </c>
      <c r="C2392" s="11" t="s">
        <v>618</v>
      </c>
      <c r="E2392" s="7">
        <v>1</v>
      </c>
      <c r="F2392" s="6" t="s">
        <v>388</v>
      </c>
      <c r="G2392" s="30">
        <v>33</v>
      </c>
      <c r="H2392" s="30">
        <v>40</v>
      </c>
      <c r="I2392" s="30">
        <f t="shared" si="161"/>
        <v>73</v>
      </c>
      <c r="J2392" s="7">
        <f t="shared" si="162"/>
        <v>1</v>
      </c>
      <c r="K2392" s="50">
        <f t="shared" si="167"/>
        <v>10</v>
      </c>
    </row>
    <row r="2393" spans="1:11" x14ac:dyDescent="0.3">
      <c r="A2393" s="10">
        <v>43751</v>
      </c>
      <c r="B2393" s="11" t="s">
        <v>1669</v>
      </c>
      <c r="C2393" s="11" t="s">
        <v>1670</v>
      </c>
      <c r="E2393" s="7">
        <v>2</v>
      </c>
      <c r="F2393" s="6" t="s">
        <v>388</v>
      </c>
      <c r="G2393" s="30">
        <v>66</v>
      </c>
      <c r="H2393" s="30">
        <v>60</v>
      </c>
      <c r="I2393" s="30">
        <f t="shared" si="161"/>
        <v>126</v>
      </c>
      <c r="J2393" s="7">
        <f t="shared" si="162"/>
        <v>2</v>
      </c>
      <c r="K2393" s="50">
        <f t="shared" si="167"/>
        <v>10</v>
      </c>
    </row>
    <row r="2394" spans="1:11" x14ac:dyDescent="0.3">
      <c r="A2394" s="10">
        <v>43751</v>
      </c>
      <c r="B2394" s="11" t="s">
        <v>318</v>
      </c>
      <c r="C2394" s="11" t="s">
        <v>723</v>
      </c>
      <c r="D2394" s="11">
        <v>80952</v>
      </c>
      <c r="E2394" s="7">
        <v>1</v>
      </c>
      <c r="F2394" s="53" t="str">
        <f>IF(ISBLANK($D2394),"",VLOOKUP($D2394,'Boarding Packages'!$A:$H,4,FALSE))</f>
        <v>In/Out Suite Prem</v>
      </c>
      <c r="G2394" s="54">
        <f>IF(ISBLANK($D2394),0,E2394*VLOOKUP($D2394,'Boarding Packages'!$A:$H,8,FALSE))</f>
        <v>72</v>
      </c>
      <c r="H2394" s="30"/>
      <c r="I2394" s="30">
        <f t="shared" si="161"/>
        <v>72</v>
      </c>
      <c r="J2394" s="7">
        <f t="shared" si="162"/>
        <v>1</v>
      </c>
      <c r="K2394" s="50">
        <f t="shared" si="167"/>
        <v>10</v>
      </c>
    </row>
    <row r="2395" spans="1:11" x14ac:dyDescent="0.3">
      <c r="A2395" s="10">
        <v>43751</v>
      </c>
      <c r="B2395" s="11" t="s">
        <v>924</v>
      </c>
      <c r="C2395" s="11" t="s">
        <v>925</v>
      </c>
      <c r="D2395" s="11">
        <v>81721</v>
      </c>
      <c r="E2395" s="7">
        <v>2</v>
      </c>
      <c r="F2395" s="53" t="str">
        <f>IF(ISBLANK($D2395),"",VLOOKUP($D2395,'Boarding Packages'!$A:$H,4,FALSE))</f>
        <v>XL Suite Prem</v>
      </c>
      <c r="G2395" s="54">
        <f>IF(ISBLANK($D2395),0,E2395*VLOOKUP($D2395,'Boarding Packages'!$A:$H,8,FALSE))</f>
        <v>124</v>
      </c>
      <c r="H2395" s="30"/>
      <c r="I2395" s="30">
        <f t="shared" si="161"/>
        <v>124</v>
      </c>
      <c r="J2395" s="7">
        <f t="shared" si="162"/>
        <v>2</v>
      </c>
      <c r="K2395" s="50">
        <f t="shared" si="167"/>
        <v>10</v>
      </c>
    </row>
    <row r="2396" spans="1:11" x14ac:dyDescent="0.3">
      <c r="A2396" s="10">
        <v>43751</v>
      </c>
      <c r="B2396" s="11" t="s">
        <v>924</v>
      </c>
      <c r="C2396" s="11" t="s">
        <v>925</v>
      </c>
      <c r="E2396" s="7">
        <v>1</v>
      </c>
      <c r="F2396" s="6" t="s">
        <v>393</v>
      </c>
      <c r="G2396" s="30">
        <v>42</v>
      </c>
      <c r="H2396" s="30">
        <v>20</v>
      </c>
      <c r="I2396" s="30">
        <f t="shared" ref="I2396:I2459" si="168">IF(ISBLANK(B2396),"",SUM(G2396:H2396))</f>
        <v>62</v>
      </c>
      <c r="J2396" s="7">
        <f t="shared" ref="J2396:J2459" si="169">IF(ISBLANK(B2396),"",E2396*(IF(LEFT(RIGHT(F2396,2),1)="2",2,IF(LEFT(RIGHT(F2396,2),1)="3",3,IF(LEFT(RIGHT(F2396,2),1)="4",4,1)))))</f>
        <v>1</v>
      </c>
      <c r="K2396" s="50">
        <f t="shared" si="167"/>
        <v>10</v>
      </c>
    </row>
    <row r="2397" spans="1:11" x14ac:dyDescent="0.3">
      <c r="A2397" s="10">
        <v>43751</v>
      </c>
      <c r="B2397" s="11" t="s">
        <v>2463</v>
      </c>
      <c r="C2397" s="11" t="s">
        <v>715</v>
      </c>
      <c r="E2397" s="7">
        <v>2</v>
      </c>
      <c r="F2397" s="6" t="s">
        <v>388</v>
      </c>
      <c r="G2397" s="30">
        <v>66</v>
      </c>
      <c r="H2397" s="30"/>
      <c r="I2397" s="30">
        <f t="shared" si="168"/>
        <v>66</v>
      </c>
      <c r="J2397" s="7">
        <f t="shared" si="169"/>
        <v>2</v>
      </c>
      <c r="K2397" s="50">
        <f t="shared" si="167"/>
        <v>10</v>
      </c>
    </row>
    <row r="2398" spans="1:11" x14ac:dyDescent="0.3">
      <c r="A2398" s="10">
        <v>43751</v>
      </c>
      <c r="B2398" s="11" t="s">
        <v>282</v>
      </c>
      <c r="C2398" s="11" t="s">
        <v>735</v>
      </c>
      <c r="E2398" s="7">
        <v>1</v>
      </c>
      <c r="F2398" s="6" t="s">
        <v>388</v>
      </c>
      <c r="G2398" s="30">
        <v>33</v>
      </c>
      <c r="H2398" s="30">
        <v>40</v>
      </c>
      <c r="I2398" s="30">
        <f t="shared" si="168"/>
        <v>73</v>
      </c>
      <c r="J2398" s="7">
        <f t="shared" si="169"/>
        <v>1</v>
      </c>
      <c r="K2398" s="50">
        <f t="shared" si="167"/>
        <v>10</v>
      </c>
    </row>
    <row r="2399" spans="1:11" x14ac:dyDescent="0.3">
      <c r="A2399" s="10">
        <v>43751</v>
      </c>
      <c r="B2399" s="11" t="s">
        <v>2450</v>
      </c>
      <c r="C2399" s="11" t="s">
        <v>2451</v>
      </c>
      <c r="E2399" s="7">
        <v>2</v>
      </c>
      <c r="F2399" s="6" t="s">
        <v>388</v>
      </c>
      <c r="G2399" s="30">
        <v>66</v>
      </c>
      <c r="H2399" s="30">
        <v>60</v>
      </c>
      <c r="I2399" s="30">
        <f t="shared" si="168"/>
        <v>126</v>
      </c>
      <c r="J2399" s="7">
        <f t="shared" si="169"/>
        <v>2</v>
      </c>
      <c r="K2399" s="50">
        <f t="shared" si="167"/>
        <v>10</v>
      </c>
    </row>
    <row r="2400" spans="1:11" x14ac:dyDescent="0.3">
      <c r="A2400" s="10">
        <v>43751</v>
      </c>
      <c r="B2400" s="11" t="s">
        <v>189</v>
      </c>
      <c r="C2400" s="11" t="s">
        <v>638</v>
      </c>
      <c r="D2400" s="11">
        <v>82834</v>
      </c>
      <c r="E2400" s="7">
        <v>2</v>
      </c>
      <c r="F2400" s="53" t="str">
        <f>IF(ISBLANK($D2400),"",VLOOKUP($D2400,'Boarding Packages'!$A:$H,4,FALSE))</f>
        <v>XL Suite Prem</v>
      </c>
      <c r="G2400" s="54">
        <f>IF(ISBLANK($D2400),0,E2400*VLOOKUP($D2400,'Boarding Packages'!$A:$H,8,FALSE))</f>
        <v>124</v>
      </c>
      <c r="H2400" s="30"/>
      <c r="I2400" s="30">
        <f t="shared" si="168"/>
        <v>124</v>
      </c>
      <c r="J2400" s="7">
        <f t="shared" si="169"/>
        <v>2</v>
      </c>
      <c r="K2400" s="50">
        <f t="shared" si="167"/>
        <v>10</v>
      </c>
    </row>
    <row r="2401" spans="1:11" x14ac:dyDescent="0.3">
      <c r="A2401" s="55">
        <v>43751</v>
      </c>
      <c r="B2401" s="56" t="s">
        <v>1535</v>
      </c>
      <c r="C2401" s="56" t="s">
        <v>846</v>
      </c>
      <c r="D2401" s="56">
        <v>80553</v>
      </c>
      <c r="E2401" s="140">
        <v>1</v>
      </c>
      <c r="F2401" s="61" t="str">
        <f>IF(ISBLANK($D2401),"",VLOOKUP($D2401,'Boarding Packages'!$A:$H,4,FALSE))</f>
        <v>In/Out Suite Prem</v>
      </c>
      <c r="G2401" s="62">
        <f>IF(ISBLANK($D2401),0,E2401*VLOOKUP($D2401,'Boarding Packages'!$A:$H,8,FALSE))</f>
        <v>74</v>
      </c>
      <c r="H2401" s="58"/>
      <c r="I2401" s="58">
        <f t="shared" si="168"/>
        <v>74</v>
      </c>
      <c r="J2401" s="140">
        <f t="shared" si="169"/>
        <v>1</v>
      </c>
      <c r="K2401" s="50">
        <f t="shared" si="167"/>
        <v>10</v>
      </c>
    </row>
    <row r="2402" spans="1:11" x14ac:dyDescent="0.3">
      <c r="A2402" s="10">
        <v>43752</v>
      </c>
      <c r="B2402" s="11" t="s">
        <v>427</v>
      </c>
      <c r="C2402" s="11" t="s">
        <v>1313</v>
      </c>
      <c r="E2402" s="7">
        <v>4</v>
      </c>
      <c r="F2402" s="6" t="s">
        <v>388</v>
      </c>
      <c r="G2402" s="30">
        <v>132</v>
      </c>
      <c r="H2402" s="30">
        <v>80</v>
      </c>
      <c r="I2402" s="30">
        <f t="shared" si="168"/>
        <v>212</v>
      </c>
      <c r="J2402" s="7">
        <f t="shared" si="169"/>
        <v>4</v>
      </c>
      <c r="K2402" s="50">
        <f t="shared" si="167"/>
        <v>10</v>
      </c>
    </row>
    <row r="2403" spans="1:11" x14ac:dyDescent="0.3">
      <c r="A2403" s="10">
        <v>43752</v>
      </c>
      <c r="B2403" s="11" t="s">
        <v>1850</v>
      </c>
      <c r="C2403" s="11" t="s">
        <v>1851</v>
      </c>
      <c r="E2403" s="7">
        <v>2</v>
      </c>
      <c r="F2403" s="6" t="s">
        <v>434</v>
      </c>
      <c r="G2403" s="30">
        <v>114</v>
      </c>
      <c r="H2403" s="30">
        <v>20</v>
      </c>
      <c r="I2403" s="30">
        <f t="shared" si="168"/>
        <v>134</v>
      </c>
      <c r="J2403" s="7">
        <f t="shared" si="169"/>
        <v>2</v>
      </c>
      <c r="K2403" s="50">
        <f t="shared" si="167"/>
        <v>10</v>
      </c>
    </row>
    <row r="2404" spans="1:11" x14ac:dyDescent="0.3">
      <c r="A2404" s="10">
        <v>43752</v>
      </c>
      <c r="B2404" s="11" t="s">
        <v>337</v>
      </c>
      <c r="C2404" s="11" t="s">
        <v>417</v>
      </c>
      <c r="E2404" s="7">
        <v>3</v>
      </c>
      <c r="F2404" s="6" t="s">
        <v>393</v>
      </c>
      <c r="G2404" s="30">
        <v>126</v>
      </c>
      <c r="H2404" s="30">
        <v>60</v>
      </c>
      <c r="I2404" s="30">
        <f t="shared" si="168"/>
        <v>186</v>
      </c>
      <c r="J2404" s="7">
        <f t="shared" si="169"/>
        <v>3</v>
      </c>
      <c r="K2404" s="50">
        <f t="shared" si="167"/>
        <v>10</v>
      </c>
    </row>
    <row r="2405" spans="1:11" x14ac:dyDescent="0.3">
      <c r="A2405" s="10">
        <v>43752</v>
      </c>
      <c r="B2405" s="11" t="s">
        <v>2321</v>
      </c>
      <c r="C2405" s="11" t="s">
        <v>461</v>
      </c>
      <c r="E2405" s="7">
        <v>2</v>
      </c>
      <c r="F2405" s="6" t="s">
        <v>388</v>
      </c>
      <c r="G2405" s="30">
        <v>66</v>
      </c>
      <c r="H2405" s="30">
        <v>20</v>
      </c>
      <c r="I2405" s="30">
        <f t="shared" si="168"/>
        <v>86</v>
      </c>
      <c r="J2405" s="7">
        <f t="shared" si="169"/>
        <v>2</v>
      </c>
      <c r="K2405" s="50">
        <f t="shared" si="167"/>
        <v>10</v>
      </c>
    </row>
    <row r="2406" spans="1:11" x14ac:dyDescent="0.3">
      <c r="A2406" s="10">
        <v>43752</v>
      </c>
      <c r="B2406" s="11" t="s">
        <v>2004</v>
      </c>
      <c r="C2406" s="11" t="s">
        <v>2005</v>
      </c>
      <c r="D2406" s="11">
        <v>83990</v>
      </c>
      <c r="E2406" s="7">
        <v>1</v>
      </c>
      <c r="F2406" s="53" t="str">
        <f>IF(ISBLANK($D2406),"",VLOOKUP($D2406,'Boarding Packages'!$A:$H,4,FALSE))</f>
        <v>In/Out Suite Prem</v>
      </c>
      <c r="G2406" s="54">
        <f>IF(ISBLANK($D2406),0,E2406*VLOOKUP($D2406,'Boarding Packages'!$A:$H,8,FALSE))</f>
        <v>74</v>
      </c>
      <c r="H2406" s="30"/>
      <c r="I2406" s="30">
        <f t="shared" si="168"/>
        <v>74</v>
      </c>
      <c r="J2406" s="7">
        <f t="shared" si="169"/>
        <v>1</v>
      </c>
      <c r="K2406" s="50">
        <f t="shared" si="167"/>
        <v>10</v>
      </c>
    </row>
    <row r="2407" spans="1:11" x14ac:dyDescent="0.3">
      <c r="A2407" s="10">
        <v>43752</v>
      </c>
      <c r="B2407" s="11" t="s">
        <v>2004</v>
      </c>
      <c r="C2407" s="11" t="s">
        <v>2005</v>
      </c>
      <c r="D2407" s="11">
        <v>86406</v>
      </c>
      <c r="E2407" s="7">
        <v>1</v>
      </c>
      <c r="F2407" s="53" t="str">
        <f>IF(ISBLANK($D2407),"",VLOOKUP($D2407,'Boarding Packages'!$A:$H,4,FALSE))</f>
        <v>In/Out Suite Prem</v>
      </c>
      <c r="G2407" s="54">
        <f>IF(ISBLANK($D2407),0,E2407*VLOOKUP($D2407,'Boarding Packages'!$A:$H,8,FALSE))</f>
        <v>74</v>
      </c>
      <c r="H2407" s="30"/>
      <c r="I2407" s="30">
        <f t="shared" si="168"/>
        <v>74</v>
      </c>
      <c r="J2407" s="7">
        <f t="shared" si="169"/>
        <v>1</v>
      </c>
      <c r="K2407" s="50">
        <f t="shared" si="167"/>
        <v>10</v>
      </c>
    </row>
    <row r="2408" spans="1:11" x14ac:dyDescent="0.3">
      <c r="A2408" s="10">
        <v>43752</v>
      </c>
      <c r="B2408" s="11" t="s">
        <v>534</v>
      </c>
      <c r="C2408" s="11" t="s">
        <v>535</v>
      </c>
      <c r="E2408" s="7">
        <v>2</v>
      </c>
      <c r="F2408" s="6" t="s">
        <v>393</v>
      </c>
      <c r="G2408" s="30">
        <v>84</v>
      </c>
      <c r="H2408" s="30">
        <v>40</v>
      </c>
      <c r="I2408" s="30">
        <f t="shared" si="168"/>
        <v>124</v>
      </c>
      <c r="J2408" s="7">
        <f t="shared" si="169"/>
        <v>2</v>
      </c>
      <c r="K2408" s="50">
        <f t="shared" si="167"/>
        <v>10</v>
      </c>
    </row>
    <row r="2409" spans="1:11" x14ac:dyDescent="0.3">
      <c r="A2409" s="10">
        <v>43752</v>
      </c>
      <c r="B2409" s="11" t="s">
        <v>466</v>
      </c>
      <c r="C2409" s="11" t="s">
        <v>467</v>
      </c>
      <c r="E2409" s="7">
        <v>2</v>
      </c>
      <c r="F2409" s="6" t="s">
        <v>388</v>
      </c>
      <c r="G2409" s="30">
        <v>66</v>
      </c>
      <c r="H2409" s="30">
        <v>60</v>
      </c>
      <c r="I2409" s="30">
        <f t="shared" si="168"/>
        <v>126</v>
      </c>
      <c r="J2409" s="7">
        <f t="shared" si="169"/>
        <v>2</v>
      </c>
      <c r="K2409" s="50">
        <f t="shared" si="167"/>
        <v>10</v>
      </c>
    </row>
    <row r="2410" spans="1:11" x14ac:dyDescent="0.3">
      <c r="A2410" s="10">
        <v>43752</v>
      </c>
      <c r="B2410" s="11" t="s">
        <v>227</v>
      </c>
      <c r="C2410" s="11" t="s">
        <v>1202</v>
      </c>
      <c r="D2410" s="11">
        <v>84470</v>
      </c>
      <c r="E2410" s="7">
        <v>3</v>
      </c>
      <c r="F2410" s="53" t="str">
        <f>IF(ISBLANK($D2410),"",VLOOKUP($D2410,'Boarding Packages'!$A:$H,4,FALSE))</f>
        <v>Std Suite Prem (2)</v>
      </c>
      <c r="G2410" s="54">
        <f>IF(ISBLANK($D2410),0,E2410*VLOOKUP($D2410,'Boarding Packages'!$A:$H,8,FALSE))</f>
        <v>309</v>
      </c>
      <c r="H2410" s="30"/>
      <c r="I2410" s="30">
        <f t="shared" si="168"/>
        <v>309</v>
      </c>
      <c r="J2410" s="7">
        <f t="shared" si="169"/>
        <v>6</v>
      </c>
      <c r="K2410" s="50">
        <f t="shared" si="167"/>
        <v>10</v>
      </c>
    </row>
    <row r="2411" spans="1:11" x14ac:dyDescent="0.3">
      <c r="A2411" s="10">
        <v>43752</v>
      </c>
      <c r="B2411" s="11" t="s">
        <v>258</v>
      </c>
      <c r="C2411" s="11" t="s">
        <v>597</v>
      </c>
      <c r="D2411" s="11">
        <v>85435</v>
      </c>
      <c r="E2411" s="7">
        <v>3</v>
      </c>
      <c r="F2411" s="53" t="str">
        <f>IF(ISBLANK($D2411),"",VLOOKUP($D2411,'Boarding Packages'!$A:$H,4,FALSE))</f>
        <v>XL Suite Prem (2)</v>
      </c>
      <c r="G2411" s="54">
        <f>IF(ISBLANK($D2411),0,E2411*VLOOKUP($D2411,'Boarding Packages'!$A:$H,8,FALSE))</f>
        <v>327</v>
      </c>
      <c r="H2411" s="30"/>
      <c r="I2411" s="30">
        <f t="shared" si="168"/>
        <v>327</v>
      </c>
      <c r="J2411" s="7">
        <f t="shared" si="169"/>
        <v>6</v>
      </c>
      <c r="K2411" s="50">
        <f t="shared" si="167"/>
        <v>10</v>
      </c>
    </row>
    <row r="2412" spans="1:11" x14ac:dyDescent="0.3">
      <c r="A2412" s="10">
        <v>43752</v>
      </c>
      <c r="B2412" s="11" t="s">
        <v>766</v>
      </c>
      <c r="C2412" s="11" t="s">
        <v>767</v>
      </c>
      <c r="E2412" s="7">
        <v>2</v>
      </c>
      <c r="F2412" s="6" t="s">
        <v>388</v>
      </c>
      <c r="G2412" s="30">
        <v>66</v>
      </c>
      <c r="H2412" s="30">
        <v>60</v>
      </c>
      <c r="I2412" s="30">
        <f t="shared" si="168"/>
        <v>126</v>
      </c>
      <c r="J2412" s="7">
        <f t="shared" si="169"/>
        <v>2</v>
      </c>
      <c r="K2412" s="50">
        <f t="shared" si="167"/>
        <v>10</v>
      </c>
    </row>
    <row r="2413" spans="1:11" x14ac:dyDescent="0.3">
      <c r="A2413" s="10">
        <v>43752</v>
      </c>
      <c r="B2413" s="11" t="s">
        <v>851</v>
      </c>
      <c r="C2413" s="11" t="s">
        <v>852</v>
      </c>
      <c r="E2413" s="7">
        <v>3</v>
      </c>
      <c r="F2413" s="6" t="s">
        <v>388</v>
      </c>
      <c r="G2413" s="30">
        <v>99</v>
      </c>
      <c r="H2413" s="30">
        <v>160</v>
      </c>
      <c r="I2413" s="30">
        <f t="shared" si="168"/>
        <v>259</v>
      </c>
      <c r="J2413" s="7">
        <f t="shared" si="169"/>
        <v>3</v>
      </c>
      <c r="K2413" s="50">
        <f t="shared" si="167"/>
        <v>10</v>
      </c>
    </row>
    <row r="2414" spans="1:11" x14ac:dyDescent="0.3">
      <c r="A2414" s="10">
        <v>43752</v>
      </c>
      <c r="B2414" s="11" t="s">
        <v>91</v>
      </c>
      <c r="C2414" s="11" t="s">
        <v>754</v>
      </c>
      <c r="E2414" s="7">
        <v>3</v>
      </c>
      <c r="F2414" s="6" t="s">
        <v>388</v>
      </c>
      <c r="G2414" s="30">
        <v>99</v>
      </c>
      <c r="H2414" s="30">
        <v>80</v>
      </c>
      <c r="I2414" s="30">
        <f t="shared" si="168"/>
        <v>179</v>
      </c>
      <c r="J2414" s="7">
        <f t="shared" si="169"/>
        <v>3</v>
      </c>
      <c r="K2414" s="50">
        <f t="shared" si="167"/>
        <v>10</v>
      </c>
    </row>
    <row r="2415" spans="1:11" x14ac:dyDescent="0.3">
      <c r="A2415" s="10">
        <v>43752</v>
      </c>
      <c r="B2415" s="11" t="s">
        <v>919</v>
      </c>
      <c r="C2415" s="11" t="s">
        <v>821</v>
      </c>
      <c r="E2415" s="7">
        <v>1</v>
      </c>
      <c r="F2415" s="6" t="s">
        <v>393</v>
      </c>
      <c r="G2415" s="30">
        <v>42</v>
      </c>
      <c r="H2415" s="30">
        <v>40</v>
      </c>
      <c r="I2415" s="30">
        <f t="shared" si="168"/>
        <v>82</v>
      </c>
      <c r="J2415" s="7">
        <f t="shared" si="169"/>
        <v>1</v>
      </c>
      <c r="K2415" s="50">
        <f t="shared" si="167"/>
        <v>10</v>
      </c>
    </row>
    <row r="2416" spans="1:11" x14ac:dyDescent="0.3">
      <c r="A2416" s="10">
        <v>43752</v>
      </c>
      <c r="B2416" s="11" t="s">
        <v>109</v>
      </c>
      <c r="C2416" s="11" t="s">
        <v>476</v>
      </c>
      <c r="D2416" s="11">
        <v>84351</v>
      </c>
      <c r="E2416" s="7">
        <v>7</v>
      </c>
      <c r="F2416" s="53" t="str">
        <f>IF(ISBLANK($D2416),"",VLOOKUP($D2416,'Boarding Packages'!$A:$H,4,FALSE))</f>
        <v>In/Out Suite Prem (2)</v>
      </c>
      <c r="G2416" s="54">
        <f>IF(ISBLANK($D2416),0,E2416*VLOOKUP($D2416,'Boarding Packages'!$A:$H,8,FALSE))</f>
        <v>861</v>
      </c>
      <c r="H2416" s="30"/>
      <c r="I2416" s="30">
        <f t="shared" si="168"/>
        <v>861</v>
      </c>
      <c r="J2416" s="7">
        <f t="shared" si="169"/>
        <v>14</v>
      </c>
      <c r="K2416" s="50">
        <f t="shared" si="167"/>
        <v>10</v>
      </c>
    </row>
    <row r="2417" spans="1:20" x14ac:dyDescent="0.3">
      <c r="A2417" s="10">
        <v>43752</v>
      </c>
      <c r="B2417" s="11" t="s">
        <v>362</v>
      </c>
      <c r="C2417" s="11" t="s">
        <v>590</v>
      </c>
      <c r="D2417" s="11">
        <v>85451</v>
      </c>
      <c r="E2417" s="7">
        <v>2</v>
      </c>
      <c r="F2417" s="53" t="str">
        <f>IF(ISBLANK($D2417),"",VLOOKUP($D2417,'Boarding Packages'!$A:$H,4,FALSE))</f>
        <v>XL Suite Prem</v>
      </c>
      <c r="G2417" s="54">
        <f>IF(ISBLANK($D2417),0,E2417*VLOOKUP($D2417,'Boarding Packages'!$A:$H,8,FALSE))</f>
        <v>124</v>
      </c>
      <c r="H2417" s="30"/>
      <c r="I2417" s="30">
        <f t="shared" si="168"/>
        <v>124</v>
      </c>
      <c r="J2417" s="7">
        <f t="shared" si="169"/>
        <v>2</v>
      </c>
      <c r="K2417" s="50">
        <f t="shared" si="167"/>
        <v>10</v>
      </c>
    </row>
    <row r="2418" spans="1:20" x14ac:dyDescent="0.3">
      <c r="A2418" s="10">
        <v>43752</v>
      </c>
      <c r="B2418" s="11" t="s">
        <v>220</v>
      </c>
      <c r="C2418" s="11" t="s">
        <v>548</v>
      </c>
      <c r="D2418" s="11">
        <v>82589</v>
      </c>
      <c r="E2418" s="7">
        <v>4</v>
      </c>
      <c r="F2418" s="53" t="str">
        <f>IF(ISBLANK($D2418),"",VLOOKUP($D2418,'Boarding Packages'!$A:$H,4,FALSE))</f>
        <v>XL Suite Prem</v>
      </c>
      <c r="G2418" s="54">
        <f>IF(ISBLANK($D2418),0,E2418*VLOOKUP($D2418,'Boarding Packages'!$A:$H,8,FALSE))</f>
        <v>248</v>
      </c>
      <c r="H2418" s="30"/>
      <c r="I2418" s="30">
        <f t="shared" si="168"/>
        <v>248</v>
      </c>
      <c r="J2418" s="7">
        <f t="shared" si="169"/>
        <v>4</v>
      </c>
      <c r="K2418" s="50">
        <f t="shared" si="167"/>
        <v>10</v>
      </c>
    </row>
    <row r="2419" spans="1:20" x14ac:dyDescent="0.3">
      <c r="A2419" s="55">
        <v>43752</v>
      </c>
      <c r="B2419" s="56" t="s">
        <v>343</v>
      </c>
      <c r="C2419" s="56" t="s">
        <v>401</v>
      </c>
      <c r="D2419" s="56">
        <v>75319</v>
      </c>
      <c r="E2419" s="140">
        <v>4</v>
      </c>
      <c r="F2419" s="61" t="str">
        <f>IF(ISBLANK($D2419),"",VLOOKUP($D2419,'Boarding Packages'!$A:$H,4,FALSE))</f>
        <v>Std Suite Prem</v>
      </c>
      <c r="G2419" s="62">
        <f>IF(ISBLANK($D2419),0,E2419*VLOOKUP($D2419,'Boarding Packages'!$A:$H,8,FALSE))</f>
        <v>212</v>
      </c>
      <c r="H2419" s="58"/>
      <c r="I2419" s="58">
        <f t="shared" si="168"/>
        <v>212</v>
      </c>
      <c r="J2419" s="140">
        <f t="shared" si="169"/>
        <v>4</v>
      </c>
      <c r="K2419" s="50">
        <f t="shared" si="167"/>
        <v>10</v>
      </c>
    </row>
    <row r="2420" spans="1:20" x14ac:dyDescent="0.3">
      <c r="A2420" s="10">
        <v>43753</v>
      </c>
      <c r="B2420" s="11" t="s">
        <v>304</v>
      </c>
      <c r="C2420" s="11" t="s">
        <v>633</v>
      </c>
      <c r="D2420" s="11">
        <v>86586</v>
      </c>
      <c r="E2420" s="7">
        <v>4</v>
      </c>
      <c r="F2420" s="53" t="str">
        <f>IF(ISBLANK($D2420),"",VLOOKUP($D2420,'Boarding Packages'!$A:$H,4,FALSE))</f>
        <v>Std Suite Prem</v>
      </c>
      <c r="G2420" s="54">
        <f>IF(ISBLANK($D2420),0,E2420*VLOOKUP($D2420,'Boarding Packages'!$A:$H,8,FALSE))</f>
        <v>212</v>
      </c>
      <c r="H2420" s="30"/>
      <c r="I2420" s="30">
        <f t="shared" si="168"/>
        <v>212</v>
      </c>
      <c r="J2420" s="7">
        <f t="shared" si="169"/>
        <v>4</v>
      </c>
      <c r="K2420" s="50">
        <f t="shared" si="167"/>
        <v>10</v>
      </c>
    </row>
    <row r="2421" spans="1:20" x14ac:dyDescent="0.3">
      <c r="A2421" s="10">
        <v>43753</v>
      </c>
      <c r="B2421" s="11" t="s">
        <v>197</v>
      </c>
      <c r="C2421" s="11" t="s">
        <v>754</v>
      </c>
      <c r="D2421" s="11">
        <v>82677</v>
      </c>
      <c r="E2421" s="7">
        <v>3</v>
      </c>
      <c r="F2421" s="53" t="str">
        <f>IF(ISBLANK($D2421),"",VLOOKUP($D2421,'Boarding Packages'!$A:$H,4,FALSE))</f>
        <v>Std Suite Prem</v>
      </c>
      <c r="G2421" s="54">
        <f>IF(ISBLANK($D2421),0,E2421*VLOOKUP($D2421,'Boarding Packages'!$A:$H,8,FALSE))</f>
        <v>159</v>
      </c>
      <c r="H2421" s="30"/>
      <c r="I2421" s="30">
        <f t="shared" si="168"/>
        <v>159</v>
      </c>
      <c r="J2421" s="7">
        <f t="shared" si="169"/>
        <v>3</v>
      </c>
      <c r="K2421" s="50">
        <f t="shared" si="167"/>
        <v>10</v>
      </c>
    </row>
    <row r="2422" spans="1:20" x14ac:dyDescent="0.3">
      <c r="A2422" s="10">
        <v>43753</v>
      </c>
      <c r="B2422" s="11" t="s">
        <v>197</v>
      </c>
      <c r="C2422" s="11" t="s">
        <v>754</v>
      </c>
      <c r="D2422" s="11">
        <v>84840</v>
      </c>
      <c r="E2422" s="7">
        <v>3</v>
      </c>
      <c r="F2422" s="53" t="str">
        <f>IF(ISBLANK($D2422),"",VLOOKUP($D2422,'Boarding Packages'!$A:$H,4,FALSE))</f>
        <v>Std Suite Prem</v>
      </c>
      <c r="G2422" s="54">
        <f>IF(ISBLANK($D2422),0,E2422*VLOOKUP($D2422,'Boarding Packages'!$A:$H,8,FALSE))</f>
        <v>159</v>
      </c>
      <c r="H2422" s="30"/>
      <c r="I2422" s="30">
        <f t="shared" si="168"/>
        <v>159</v>
      </c>
      <c r="J2422" s="7">
        <f t="shared" si="169"/>
        <v>3</v>
      </c>
      <c r="K2422" s="50">
        <f t="shared" si="167"/>
        <v>10</v>
      </c>
    </row>
    <row r="2423" spans="1:20" x14ac:dyDescent="0.3">
      <c r="A2423" s="55">
        <v>43753</v>
      </c>
      <c r="B2423" s="56" t="s">
        <v>905</v>
      </c>
      <c r="C2423" s="56" t="s">
        <v>906</v>
      </c>
      <c r="D2423" s="56"/>
      <c r="E2423" s="140">
        <v>1</v>
      </c>
      <c r="F2423" s="141" t="s">
        <v>388</v>
      </c>
      <c r="G2423" s="58">
        <v>33</v>
      </c>
      <c r="H2423" s="58">
        <v>20</v>
      </c>
      <c r="I2423" s="58">
        <f t="shared" si="168"/>
        <v>53</v>
      </c>
      <c r="J2423" s="140">
        <f t="shared" si="169"/>
        <v>1</v>
      </c>
      <c r="K2423" s="50">
        <f t="shared" si="167"/>
        <v>10</v>
      </c>
    </row>
    <row r="2424" spans="1:20" x14ac:dyDescent="0.3">
      <c r="A2424" s="10">
        <v>43754</v>
      </c>
      <c r="B2424" s="11" t="s">
        <v>2101</v>
      </c>
      <c r="C2424" s="11" t="s">
        <v>2102</v>
      </c>
      <c r="E2424" s="7">
        <v>5</v>
      </c>
      <c r="F2424" s="6" t="s">
        <v>407</v>
      </c>
      <c r="G2424" s="30">
        <v>360</v>
      </c>
      <c r="H2424" s="30">
        <v>200</v>
      </c>
      <c r="I2424" s="30">
        <f t="shared" si="168"/>
        <v>560</v>
      </c>
      <c r="J2424" s="7">
        <f t="shared" si="169"/>
        <v>10</v>
      </c>
      <c r="K2424" s="50">
        <f t="shared" si="167"/>
        <v>10</v>
      </c>
    </row>
    <row r="2425" spans="1:20" x14ac:dyDescent="0.3">
      <c r="A2425" s="10">
        <v>43754</v>
      </c>
      <c r="B2425" s="11" t="s">
        <v>1341</v>
      </c>
      <c r="C2425" s="11" t="s">
        <v>991</v>
      </c>
      <c r="D2425" s="11">
        <v>74976</v>
      </c>
      <c r="E2425" s="7">
        <v>1</v>
      </c>
      <c r="F2425" s="53" t="str">
        <f>IF(ISBLANK($D2425),"",VLOOKUP($D2425,'Boarding Packages'!$A:$H,4,FALSE))</f>
        <v>Std Suite Prem</v>
      </c>
      <c r="G2425" s="54">
        <f>IF(ISBLANK($D2425),0,E2425*VLOOKUP($D2425,'Boarding Packages'!$A:$H,8,FALSE))</f>
        <v>53</v>
      </c>
      <c r="H2425" s="30"/>
      <c r="I2425" s="30">
        <f t="shared" ref="I2425" si="170">IF(ISBLANK(B2425),"",SUM(G2425:H2425))</f>
        <v>53</v>
      </c>
      <c r="J2425" s="7">
        <f t="shared" ref="J2425" si="171">IF(ISBLANK(B2425),"",E2425*(IF(LEFT(RIGHT(F2425,2),1)="2",2,IF(LEFT(RIGHT(F2425,2),1)="3",3,IF(LEFT(RIGHT(F2425,2),1)="4",4,1)))))</f>
        <v>1</v>
      </c>
      <c r="K2425" s="50">
        <f t="shared" si="167"/>
        <v>10</v>
      </c>
    </row>
    <row r="2426" spans="1:20" x14ac:dyDescent="0.3">
      <c r="A2426" s="10">
        <v>43754</v>
      </c>
      <c r="B2426" s="11" t="s">
        <v>1341</v>
      </c>
      <c r="C2426" s="11" t="s">
        <v>991</v>
      </c>
      <c r="D2426" s="11">
        <v>86154</v>
      </c>
      <c r="E2426" s="7">
        <v>7</v>
      </c>
      <c r="F2426" s="53" t="str">
        <f>IF(ISBLANK($D2426),"",VLOOKUP($D2426,'Boarding Packages'!$A:$H,4,FALSE))</f>
        <v>Std Suite Prem</v>
      </c>
      <c r="G2426" s="54">
        <f>IF(ISBLANK($D2426),0,E2426*VLOOKUP($D2426,'Boarding Packages'!$A:$H,8,FALSE))</f>
        <v>371</v>
      </c>
      <c r="H2426" s="30"/>
      <c r="I2426" s="30">
        <f t="shared" ref="I2426" si="172">IF(ISBLANK(B2426),"",SUM(G2426:H2426))</f>
        <v>371</v>
      </c>
      <c r="J2426" s="7">
        <f t="shared" ref="J2426" si="173">IF(ISBLANK(B2426),"",E2426*(IF(LEFT(RIGHT(F2426,2),1)="2",2,IF(LEFT(RIGHT(F2426,2),1)="3",3,IF(LEFT(RIGHT(F2426,2),1)="4",4,1)))))</f>
        <v>7</v>
      </c>
      <c r="K2426" s="50">
        <f t="shared" si="167"/>
        <v>10</v>
      </c>
    </row>
    <row r="2427" spans="1:20" x14ac:dyDescent="0.3">
      <c r="A2427" s="10">
        <v>43754</v>
      </c>
      <c r="B2427" s="11" t="s">
        <v>920</v>
      </c>
      <c r="C2427" s="11" t="s">
        <v>921</v>
      </c>
      <c r="E2427" s="7">
        <v>1</v>
      </c>
      <c r="F2427" s="6" t="s">
        <v>388</v>
      </c>
      <c r="G2427" s="30">
        <v>33</v>
      </c>
      <c r="H2427" s="30"/>
      <c r="I2427" s="30">
        <f t="shared" si="168"/>
        <v>33</v>
      </c>
      <c r="J2427" s="7">
        <f t="shared" si="169"/>
        <v>1</v>
      </c>
      <c r="K2427" s="50">
        <f t="shared" si="167"/>
        <v>10</v>
      </c>
    </row>
    <row r="2428" spans="1:20" x14ac:dyDescent="0.3">
      <c r="A2428" s="10">
        <v>43754</v>
      </c>
      <c r="B2428" s="11" t="s">
        <v>920</v>
      </c>
      <c r="C2428" s="11" t="s">
        <v>921</v>
      </c>
      <c r="D2428" s="11">
        <v>86161</v>
      </c>
      <c r="E2428" s="7">
        <v>7</v>
      </c>
      <c r="F2428" s="53" t="str">
        <f>IF(ISBLANK($D2428),"",VLOOKUP($D2428,'Boarding Packages'!$A:$H,4,FALSE))</f>
        <v>Std Suite Prem</v>
      </c>
      <c r="G2428" s="54">
        <f>IF(ISBLANK($D2428),0,E2428*VLOOKUP($D2428,'Boarding Packages'!$A:$H,8,FALSE))</f>
        <v>371</v>
      </c>
      <c r="H2428" s="30"/>
      <c r="I2428" s="30">
        <f t="shared" si="168"/>
        <v>371</v>
      </c>
      <c r="J2428" s="7">
        <f t="shared" si="169"/>
        <v>7</v>
      </c>
      <c r="K2428" s="50">
        <f t="shared" si="167"/>
        <v>10</v>
      </c>
    </row>
    <row r="2429" spans="1:20" x14ac:dyDescent="0.3">
      <c r="A2429" s="10">
        <v>43754</v>
      </c>
      <c r="B2429" s="11" t="s">
        <v>2469</v>
      </c>
      <c r="C2429" s="11" t="s">
        <v>2470</v>
      </c>
      <c r="E2429" s="7">
        <v>2</v>
      </c>
      <c r="F2429" s="6" t="s">
        <v>388</v>
      </c>
      <c r="G2429" s="30">
        <v>66</v>
      </c>
      <c r="H2429" s="30">
        <v>60</v>
      </c>
      <c r="I2429" s="30">
        <f t="shared" si="168"/>
        <v>126</v>
      </c>
      <c r="J2429" s="7">
        <f t="shared" si="169"/>
        <v>2</v>
      </c>
      <c r="K2429" s="50">
        <f t="shared" si="167"/>
        <v>10</v>
      </c>
    </row>
    <row r="2430" spans="1:20" s="153" customFormat="1" x14ac:dyDescent="0.3">
      <c r="A2430" s="55">
        <v>43754</v>
      </c>
      <c r="B2430" s="56" t="s">
        <v>449</v>
      </c>
      <c r="C2430" s="56" t="s">
        <v>450</v>
      </c>
      <c r="D2430" s="56">
        <v>85518</v>
      </c>
      <c r="E2430" s="140">
        <v>5</v>
      </c>
      <c r="F2430" s="61" t="str">
        <f>IF(ISBLANK($D2430),"",VLOOKUP($D2430,'Boarding Packages'!$A:$H,4,FALSE))</f>
        <v>Std Suite Prem</v>
      </c>
      <c r="G2430" s="62">
        <f>IF(ISBLANK($D2430),0,E2430*VLOOKUP($D2430,'Boarding Packages'!$A:$H,8,FALSE))</f>
        <v>265</v>
      </c>
      <c r="H2430" s="58"/>
      <c r="I2430" s="58">
        <f t="shared" ref="I2430" si="174">IF(ISBLANK(B2430),"",SUM(G2430:H2430))</f>
        <v>265</v>
      </c>
      <c r="J2430" s="140">
        <f t="shared" ref="J2430" si="175">IF(ISBLANK(B2430),"",E2430*(IF(LEFT(RIGHT(F2430,2),1)="2",2,IF(LEFT(RIGHT(F2430,2),1)="3",3,IF(LEFT(RIGHT(F2430,2),1)="4",4,1)))))</f>
        <v>5</v>
      </c>
      <c r="K2430" s="50">
        <f t="shared" si="167"/>
        <v>10</v>
      </c>
      <c r="M2430" s="150"/>
      <c r="N2430" s="154"/>
      <c r="O2430" s="151"/>
      <c r="P2430" s="151"/>
      <c r="R2430" s="155"/>
      <c r="S2430" s="149"/>
      <c r="T2430" s="152"/>
    </row>
    <row r="2431" spans="1:20" x14ac:dyDescent="0.3">
      <c r="A2431" s="10">
        <v>43755</v>
      </c>
      <c r="B2431" s="11" t="s">
        <v>2421</v>
      </c>
      <c r="C2431" s="11" t="s">
        <v>631</v>
      </c>
      <c r="E2431" s="7">
        <v>2</v>
      </c>
      <c r="F2431" s="6" t="s">
        <v>388</v>
      </c>
      <c r="G2431" s="30">
        <v>66</v>
      </c>
      <c r="H2431" s="30">
        <v>40</v>
      </c>
      <c r="I2431" s="30">
        <f t="shared" si="168"/>
        <v>106</v>
      </c>
      <c r="J2431" s="7">
        <f t="shared" si="169"/>
        <v>2</v>
      </c>
      <c r="K2431" s="50">
        <f t="shared" si="167"/>
        <v>10</v>
      </c>
    </row>
    <row r="2432" spans="1:20" x14ac:dyDescent="0.3">
      <c r="A2432" s="10">
        <v>43755</v>
      </c>
      <c r="B2432" s="11" t="s">
        <v>1168</v>
      </c>
      <c r="C2432" s="11" t="s">
        <v>1169</v>
      </c>
      <c r="E2432" s="7">
        <v>2</v>
      </c>
      <c r="F2432" s="6" t="s">
        <v>393</v>
      </c>
      <c r="G2432" s="30">
        <v>84</v>
      </c>
      <c r="H2432" s="30">
        <v>60</v>
      </c>
      <c r="I2432" s="30">
        <f t="shared" si="168"/>
        <v>144</v>
      </c>
      <c r="J2432" s="7">
        <f t="shared" si="169"/>
        <v>2</v>
      </c>
      <c r="K2432" s="50">
        <f t="shared" si="167"/>
        <v>10</v>
      </c>
    </row>
    <row r="2433" spans="1:11" x14ac:dyDescent="0.3">
      <c r="A2433" s="10">
        <v>43755</v>
      </c>
      <c r="B2433" s="11" t="s">
        <v>2474</v>
      </c>
      <c r="C2433" s="11" t="s">
        <v>2475</v>
      </c>
      <c r="E2433" s="7">
        <v>9</v>
      </c>
      <c r="F2433" s="6" t="s">
        <v>388</v>
      </c>
      <c r="G2433" s="30">
        <v>297</v>
      </c>
      <c r="H2433" s="30">
        <v>180</v>
      </c>
      <c r="I2433" s="30">
        <f t="shared" si="168"/>
        <v>477</v>
      </c>
      <c r="J2433" s="7">
        <f t="shared" si="169"/>
        <v>9</v>
      </c>
      <c r="K2433" s="50">
        <f t="shared" si="167"/>
        <v>10</v>
      </c>
    </row>
    <row r="2434" spans="1:11" x14ac:dyDescent="0.3">
      <c r="A2434" s="55">
        <v>43755</v>
      </c>
      <c r="B2434" s="56" t="s">
        <v>152</v>
      </c>
      <c r="C2434" s="56" t="s">
        <v>679</v>
      </c>
      <c r="D2434" s="56"/>
      <c r="E2434" s="140">
        <v>3</v>
      </c>
      <c r="F2434" s="141" t="s">
        <v>388</v>
      </c>
      <c r="G2434" s="58">
        <v>99</v>
      </c>
      <c r="H2434" s="58">
        <v>80</v>
      </c>
      <c r="I2434" s="58">
        <f t="shared" si="168"/>
        <v>179</v>
      </c>
      <c r="J2434" s="140">
        <f t="shared" si="169"/>
        <v>3</v>
      </c>
      <c r="K2434" s="50">
        <f t="shared" si="167"/>
        <v>10</v>
      </c>
    </row>
    <row r="2435" spans="1:11" x14ac:dyDescent="0.3">
      <c r="A2435" s="10">
        <v>43756</v>
      </c>
      <c r="B2435" s="11" t="s">
        <v>284</v>
      </c>
      <c r="C2435" s="11" t="s">
        <v>519</v>
      </c>
      <c r="D2435" s="11">
        <v>83423</v>
      </c>
      <c r="E2435" s="7">
        <v>6</v>
      </c>
      <c r="F2435" s="53" t="str">
        <f>IF(ISBLANK($D2435),"",VLOOKUP($D2435,'Boarding Packages'!$A:$H,4,FALSE))</f>
        <v>Std Suite Prem (3)</v>
      </c>
      <c r="G2435" s="54">
        <f>IF(ISBLANK($D2435),0,E2435*VLOOKUP($D2435,'Boarding Packages'!$A:$H,8,FALSE))</f>
        <v>864</v>
      </c>
      <c r="H2435" s="30">
        <f>468/3</f>
        <v>156</v>
      </c>
      <c r="I2435" s="30">
        <f t="shared" ref="I2435" si="176">IF(ISBLANK(B2435),"",SUM(G2435:H2435))</f>
        <v>1020</v>
      </c>
      <c r="J2435" s="7">
        <f t="shared" ref="J2435" si="177">IF(ISBLANK(B2435),"",E2435*(IF(LEFT(RIGHT(F2435,2),1)="2",2,IF(LEFT(RIGHT(F2435,2),1)="3",3,IF(LEFT(RIGHT(F2435,2),1)="4",4,1)))))</f>
        <v>18</v>
      </c>
      <c r="K2435" s="50">
        <f t="shared" ref="K2435:K2498" si="178">IF(A2435= "",0,MONTH(A2435))</f>
        <v>10</v>
      </c>
    </row>
    <row r="2436" spans="1:11" x14ac:dyDescent="0.3">
      <c r="A2436" s="10">
        <v>43756</v>
      </c>
      <c r="B2436" s="11" t="s">
        <v>284</v>
      </c>
      <c r="C2436" s="11" t="s">
        <v>519</v>
      </c>
      <c r="D2436" s="11">
        <v>85228</v>
      </c>
      <c r="E2436" s="7">
        <v>6</v>
      </c>
      <c r="F2436" s="53" t="str">
        <f>IF(ISBLANK($D2436),"",VLOOKUP($D2436,'Boarding Packages'!$A:$H,4,FALSE))</f>
        <v>Std Suite Prem (3)</v>
      </c>
      <c r="G2436" s="54">
        <f>IF(ISBLANK($D2436),0,E2436*VLOOKUP($D2436,'Boarding Packages'!$A:$H,8,FALSE))</f>
        <v>840</v>
      </c>
      <c r="H2436" s="30">
        <f>468/3</f>
        <v>156</v>
      </c>
      <c r="I2436" s="30">
        <f t="shared" ref="I2436:I2437" si="179">IF(ISBLANK(B2436),"",SUM(G2436:H2436))</f>
        <v>996</v>
      </c>
      <c r="J2436" s="7">
        <f t="shared" ref="J2436:J2437" si="180">IF(ISBLANK(B2436),"",E2436*(IF(LEFT(RIGHT(F2436,2),1)="2",2,IF(LEFT(RIGHT(F2436,2),1)="3",3,IF(LEFT(RIGHT(F2436,2),1)="4",4,1)))))</f>
        <v>18</v>
      </c>
      <c r="K2436" s="50">
        <f t="shared" si="178"/>
        <v>10</v>
      </c>
    </row>
    <row r="2437" spans="1:11" x14ac:dyDescent="0.3">
      <c r="A2437" s="10">
        <v>43756</v>
      </c>
      <c r="B2437" s="11" t="s">
        <v>284</v>
      </c>
      <c r="C2437" s="11" t="s">
        <v>519</v>
      </c>
      <c r="D2437" s="11">
        <v>85227</v>
      </c>
      <c r="E2437" s="7">
        <v>14</v>
      </c>
      <c r="F2437" s="53" t="str">
        <f>IF(ISBLANK($D2437),"",VLOOKUP($D2437,'Boarding Packages'!$A:$H,4,FALSE))</f>
        <v>Std Suite Prem (3)</v>
      </c>
      <c r="G2437" s="54">
        <f>IF(ISBLANK($D2437),0,E2437*VLOOKUP($D2437,'Boarding Packages'!$A:$H,8,FALSE))</f>
        <v>1960</v>
      </c>
      <c r="H2437" s="30">
        <f>468/3</f>
        <v>156</v>
      </c>
      <c r="I2437" s="30">
        <f t="shared" si="179"/>
        <v>2116</v>
      </c>
      <c r="J2437" s="7">
        <f t="shared" si="180"/>
        <v>42</v>
      </c>
      <c r="K2437" s="50">
        <f t="shared" si="178"/>
        <v>10</v>
      </c>
    </row>
    <row r="2438" spans="1:11" x14ac:dyDescent="0.3">
      <c r="A2438" s="10">
        <v>43756</v>
      </c>
      <c r="B2438" s="11" t="s">
        <v>2485</v>
      </c>
      <c r="C2438" s="11" t="s">
        <v>1561</v>
      </c>
      <c r="E2438" s="7">
        <v>1</v>
      </c>
      <c r="F2438" s="6" t="s">
        <v>410</v>
      </c>
      <c r="G2438" s="30">
        <v>63</v>
      </c>
      <c r="H2438" s="30">
        <v>40</v>
      </c>
      <c r="I2438" s="30">
        <f t="shared" si="168"/>
        <v>103</v>
      </c>
      <c r="J2438" s="7">
        <f t="shared" si="169"/>
        <v>2</v>
      </c>
      <c r="K2438" s="50">
        <f t="shared" si="178"/>
        <v>10</v>
      </c>
    </row>
    <row r="2439" spans="1:11" x14ac:dyDescent="0.3">
      <c r="A2439" s="55">
        <v>43756</v>
      </c>
      <c r="B2439" s="56" t="s">
        <v>1535</v>
      </c>
      <c r="C2439" s="56" t="s">
        <v>846</v>
      </c>
      <c r="D2439" s="56">
        <v>80553</v>
      </c>
      <c r="E2439" s="140">
        <v>1</v>
      </c>
      <c r="F2439" s="61" t="str">
        <f>IF(ISBLANK($D2439),"",VLOOKUP($D2439,'Boarding Packages'!$A:$H,4,FALSE))</f>
        <v>In/Out Suite Prem</v>
      </c>
      <c r="G2439" s="62">
        <f>IF(ISBLANK($D2439),0,E2439*VLOOKUP($D2439,'Boarding Packages'!$A:$H,8,FALSE))</f>
        <v>74</v>
      </c>
      <c r="H2439" s="58"/>
      <c r="I2439" s="58">
        <f t="shared" ref="I2439:I2440" si="181">IF(ISBLANK(B2439),"",SUM(G2439:H2439))</f>
        <v>74</v>
      </c>
      <c r="J2439" s="140">
        <f t="shared" ref="J2439:J2440" si="182">IF(ISBLANK(B2439),"",E2439*(IF(LEFT(RIGHT(F2439,2),1)="2",2,IF(LEFT(RIGHT(F2439,2),1)="3",3,IF(LEFT(RIGHT(F2439,2),1)="4",4,1)))))</f>
        <v>1</v>
      </c>
      <c r="K2439" s="50">
        <f t="shared" si="178"/>
        <v>10</v>
      </c>
    </row>
    <row r="2440" spans="1:11" x14ac:dyDescent="0.3">
      <c r="A2440" s="10">
        <v>43757</v>
      </c>
      <c r="B2440" s="11" t="s">
        <v>2440</v>
      </c>
      <c r="C2440" s="11" t="s">
        <v>1590</v>
      </c>
      <c r="D2440" s="11">
        <v>86282</v>
      </c>
      <c r="E2440" s="7">
        <v>7</v>
      </c>
      <c r="F2440" s="53" t="str">
        <f>IF(ISBLANK($D2440),"",VLOOKUP($D2440,'Boarding Packages'!$A:$H,4,FALSE))</f>
        <v>Std Suite Prem</v>
      </c>
      <c r="G2440" s="54">
        <f>IF(ISBLANK($D2440),0,E2440*VLOOKUP($D2440,'Boarding Packages'!$A:$H,8,FALSE))</f>
        <v>371</v>
      </c>
      <c r="H2440" s="30">
        <v>0</v>
      </c>
      <c r="I2440" s="30">
        <f t="shared" si="181"/>
        <v>371</v>
      </c>
      <c r="J2440" s="7">
        <f t="shared" si="182"/>
        <v>7</v>
      </c>
      <c r="K2440" s="50">
        <f t="shared" si="178"/>
        <v>10</v>
      </c>
    </row>
    <row r="2441" spans="1:11" x14ac:dyDescent="0.3">
      <c r="A2441" s="10">
        <v>43757</v>
      </c>
      <c r="B2441" s="11" t="s">
        <v>2440</v>
      </c>
      <c r="C2441" s="11" t="s">
        <v>1590</v>
      </c>
      <c r="E2441" s="7">
        <v>2</v>
      </c>
      <c r="F2441" s="6" t="s">
        <v>388</v>
      </c>
      <c r="G2441" s="30">
        <v>66</v>
      </c>
      <c r="H2441" s="30">
        <v>20</v>
      </c>
      <c r="I2441" s="30">
        <f t="shared" si="168"/>
        <v>86</v>
      </c>
      <c r="J2441" s="7">
        <f t="shared" si="169"/>
        <v>2</v>
      </c>
      <c r="K2441" s="50">
        <f t="shared" si="178"/>
        <v>10</v>
      </c>
    </row>
    <row r="2442" spans="1:11" x14ac:dyDescent="0.3">
      <c r="A2442" s="10">
        <v>43757</v>
      </c>
      <c r="B2442" s="11" t="s">
        <v>2468</v>
      </c>
      <c r="C2442" s="11" t="s">
        <v>2486</v>
      </c>
      <c r="E2442" s="7">
        <v>1</v>
      </c>
      <c r="F2442" s="6" t="s">
        <v>1922</v>
      </c>
      <c r="G2442" s="30">
        <v>93</v>
      </c>
      <c r="H2442" s="30">
        <v>120</v>
      </c>
      <c r="I2442" s="30">
        <f t="shared" si="168"/>
        <v>213</v>
      </c>
      <c r="J2442" s="7">
        <f t="shared" si="169"/>
        <v>3</v>
      </c>
      <c r="K2442" s="50">
        <f t="shared" si="178"/>
        <v>10</v>
      </c>
    </row>
    <row r="2443" spans="1:11" x14ac:dyDescent="0.3">
      <c r="A2443" s="10">
        <v>43757</v>
      </c>
      <c r="B2443" s="11" t="s">
        <v>2367</v>
      </c>
      <c r="C2443" s="11" t="s">
        <v>631</v>
      </c>
      <c r="D2443" s="11">
        <v>86645</v>
      </c>
      <c r="E2443" s="7">
        <v>3</v>
      </c>
      <c r="F2443" s="53" t="str">
        <f>IF(ISBLANK($D2443),"",VLOOKUP($D2443,'Boarding Packages'!$A:$H,4,FALSE))</f>
        <v>Std Suite Prem</v>
      </c>
      <c r="G2443" s="54">
        <f>IF(ISBLANK($D2443),0,E2443*VLOOKUP($D2443,'Boarding Packages'!$A:$H,8,FALSE))</f>
        <v>159</v>
      </c>
      <c r="H2443" s="30">
        <v>63</v>
      </c>
      <c r="I2443" s="30">
        <f t="shared" si="168"/>
        <v>222</v>
      </c>
      <c r="J2443" s="7">
        <f t="shared" si="169"/>
        <v>3</v>
      </c>
      <c r="K2443" s="50">
        <f t="shared" si="178"/>
        <v>10</v>
      </c>
    </row>
    <row r="2444" spans="1:11" x14ac:dyDescent="0.3">
      <c r="A2444" s="55">
        <v>43757</v>
      </c>
      <c r="B2444" s="56" t="s">
        <v>1989</v>
      </c>
      <c r="C2444" s="56" t="s">
        <v>2488</v>
      </c>
      <c r="D2444" s="56"/>
      <c r="E2444" s="140">
        <v>2</v>
      </c>
      <c r="F2444" s="141" t="s">
        <v>407</v>
      </c>
      <c r="G2444" s="58">
        <v>144</v>
      </c>
      <c r="H2444" s="58"/>
      <c r="I2444" s="58">
        <f t="shared" si="168"/>
        <v>144</v>
      </c>
      <c r="J2444" s="140">
        <f t="shared" si="169"/>
        <v>4</v>
      </c>
      <c r="K2444" s="50">
        <f t="shared" si="178"/>
        <v>10</v>
      </c>
    </row>
    <row r="2445" spans="1:11" x14ac:dyDescent="0.3">
      <c r="A2445" s="10">
        <v>43758</v>
      </c>
      <c r="B2445" s="11" t="s">
        <v>2490</v>
      </c>
      <c r="C2445" s="11" t="s">
        <v>566</v>
      </c>
      <c r="D2445" s="11" t="s">
        <v>1009</v>
      </c>
      <c r="E2445" s="7">
        <v>1</v>
      </c>
      <c r="F2445" s="6" t="s">
        <v>388</v>
      </c>
      <c r="G2445" s="30">
        <v>33</v>
      </c>
      <c r="H2445" s="30">
        <v>20</v>
      </c>
      <c r="I2445" s="30">
        <f t="shared" si="168"/>
        <v>53</v>
      </c>
      <c r="J2445" s="7">
        <f t="shared" si="169"/>
        <v>1</v>
      </c>
      <c r="K2445" s="50">
        <f t="shared" si="178"/>
        <v>10</v>
      </c>
    </row>
    <row r="2446" spans="1:11" x14ac:dyDescent="0.3">
      <c r="A2446" s="10">
        <v>43758</v>
      </c>
      <c r="B2446" s="11" t="s">
        <v>820</v>
      </c>
      <c r="C2446" s="11" t="s">
        <v>402</v>
      </c>
      <c r="E2446" s="7">
        <v>1</v>
      </c>
      <c r="F2446" s="6" t="s">
        <v>388</v>
      </c>
      <c r="G2446" s="30">
        <v>33</v>
      </c>
      <c r="H2446" s="30">
        <v>20</v>
      </c>
      <c r="I2446" s="30">
        <f t="shared" si="168"/>
        <v>53</v>
      </c>
      <c r="J2446" s="7">
        <f t="shared" si="169"/>
        <v>1</v>
      </c>
      <c r="K2446" s="50">
        <f t="shared" si="178"/>
        <v>10</v>
      </c>
    </row>
    <row r="2447" spans="1:11" x14ac:dyDescent="0.3">
      <c r="A2447" s="10">
        <v>43758</v>
      </c>
      <c r="B2447" s="11" t="s">
        <v>2321</v>
      </c>
      <c r="C2447" s="11" t="s">
        <v>461</v>
      </c>
      <c r="E2447" s="7">
        <v>1</v>
      </c>
      <c r="F2447" s="6" t="s">
        <v>388</v>
      </c>
      <c r="G2447" s="30">
        <v>33</v>
      </c>
      <c r="H2447" s="30">
        <v>20</v>
      </c>
      <c r="I2447" s="30">
        <f t="shared" si="168"/>
        <v>53</v>
      </c>
      <c r="J2447" s="7">
        <f t="shared" si="169"/>
        <v>1</v>
      </c>
      <c r="K2447" s="50">
        <f t="shared" si="178"/>
        <v>10</v>
      </c>
    </row>
    <row r="2448" spans="1:11" x14ac:dyDescent="0.3">
      <c r="A2448" s="10">
        <v>43758</v>
      </c>
      <c r="B2448" s="11" t="s">
        <v>1669</v>
      </c>
      <c r="C2448" s="11" t="s">
        <v>1670</v>
      </c>
      <c r="E2448" s="7">
        <v>5</v>
      </c>
      <c r="F2448" s="6" t="s">
        <v>388</v>
      </c>
      <c r="G2448" s="30">
        <v>165</v>
      </c>
      <c r="H2448" s="30">
        <v>120</v>
      </c>
      <c r="I2448" s="30">
        <f t="shared" si="168"/>
        <v>285</v>
      </c>
      <c r="J2448" s="7">
        <f t="shared" si="169"/>
        <v>5</v>
      </c>
      <c r="K2448" s="50">
        <f t="shared" si="178"/>
        <v>10</v>
      </c>
    </row>
    <row r="2449" spans="1:11" x14ac:dyDescent="0.3">
      <c r="A2449" s="10">
        <v>43758</v>
      </c>
      <c r="B2449" s="11" t="s">
        <v>175</v>
      </c>
      <c r="C2449" s="11" t="s">
        <v>433</v>
      </c>
      <c r="D2449" s="11">
        <v>84800</v>
      </c>
      <c r="E2449" s="7">
        <v>8</v>
      </c>
      <c r="F2449" s="53" t="str">
        <f>IF(ISBLANK($D2449),"",VLOOKUP($D2449,'Boarding Packages'!$A:$H,4,FALSE))</f>
        <v>In/Out Suite Prem</v>
      </c>
      <c r="G2449" s="54">
        <f>IF(ISBLANK($D2449),0,E2449*VLOOKUP($D2449,'Boarding Packages'!$A:$H,8,FALSE))</f>
        <v>576</v>
      </c>
      <c r="H2449" s="30">
        <v>180</v>
      </c>
      <c r="I2449" s="30">
        <f t="shared" ref="I2449" si="183">IF(ISBLANK(B2449),"",SUM(G2449:H2449))</f>
        <v>756</v>
      </c>
      <c r="J2449" s="7">
        <f t="shared" ref="J2449" si="184">IF(ISBLANK(B2449),"",E2449*(IF(LEFT(RIGHT(F2449,2),1)="2",2,IF(LEFT(RIGHT(F2449,2),1)="3",3,IF(LEFT(RIGHT(F2449,2),1)="4",4,1)))))</f>
        <v>8</v>
      </c>
      <c r="K2449" s="50">
        <f t="shared" si="178"/>
        <v>10</v>
      </c>
    </row>
    <row r="2450" spans="1:11" x14ac:dyDescent="0.3">
      <c r="A2450" s="10">
        <v>43758</v>
      </c>
      <c r="B2450" s="11" t="s">
        <v>175</v>
      </c>
      <c r="C2450" s="11" t="s">
        <v>433</v>
      </c>
      <c r="E2450" s="7">
        <v>1</v>
      </c>
      <c r="F2450" s="6" t="s">
        <v>434</v>
      </c>
      <c r="G2450" s="30">
        <v>57</v>
      </c>
      <c r="H2450" s="30">
        <v>20</v>
      </c>
      <c r="I2450" s="30">
        <f t="shared" si="168"/>
        <v>77</v>
      </c>
      <c r="J2450" s="7">
        <f t="shared" si="169"/>
        <v>1</v>
      </c>
      <c r="K2450" s="50">
        <f t="shared" si="178"/>
        <v>10</v>
      </c>
    </row>
    <row r="2451" spans="1:11" x14ac:dyDescent="0.3">
      <c r="A2451" s="10">
        <v>43758</v>
      </c>
      <c r="B2451" s="11" t="s">
        <v>222</v>
      </c>
      <c r="C2451" s="11" t="s">
        <v>229</v>
      </c>
      <c r="E2451" s="7">
        <v>2</v>
      </c>
      <c r="F2451" s="6" t="s">
        <v>388</v>
      </c>
      <c r="G2451" s="30">
        <v>66</v>
      </c>
      <c r="H2451" s="30">
        <v>20</v>
      </c>
      <c r="I2451" s="30">
        <f t="shared" si="168"/>
        <v>86</v>
      </c>
      <c r="J2451" s="7">
        <f t="shared" si="169"/>
        <v>2</v>
      </c>
      <c r="K2451" s="50">
        <f t="shared" si="178"/>
        <v>10</v>
      </c>
    </row>
    <row r="2452" spans="1:11" x14ac:dyDescent="0.3">
      <c r="A2452" s="10">
        <v>43758</v>
      </c>
      <c r="B2452" s="11" t="s">
        <v>1308</v>
      </c>
      <c r="C2452" s="11" t="s">
        <v>748</v>
      </c>
      <c r="D2452" s="11">
        <v>84013</v>
      </c>
      <c r="E2452" s="7">
        <v>2</v>
      </c>
      <c r="F2452" s="53" t="str">
        <f>IF(ISBLANK($D2452),"",VLOOKUP($D2452,'Boarding Packages'!$A:$H,4,FALSE))</f>
        <v>Std Suite Prem</v>
      </c>
      <c r="G2452" s="54">
        <f>IF(ISBLANK($D2452),0,E2452*VLOOKUP($D2452,'Boarding Packages'!$A:$H,8,FALSE))</f>
        <v>106</v>
      </c>
      <c r="H2452" s="30">
        <v>0</v>
      </c>
      <c r="I2452" s="30">
        <f t="shared" si="168"/>
        <v>106</v>
      </c>
      <c r="J2452" s="7">
        <f t="shared" si="169"/>
        <v>2</v>
      </c>
      <c r="K2452" s="50">
        <f t="shared" si="178"/>
        <v>10</v>
      </c>
    </row>
    <row r="2453" spans="1:11" x14ac:dyDescent="0.3">
      <c r="A2453" s="10">
        <v>43758</v>
      </c>
      <c r="B2453" s="11" t="s">
        <v>1034</v>
      </c>
      <c r="C2453" s="11" t="s">
        <v>1035</v>
      </c>
      <c r="E2453" s="7">
        <v>1</v>
      </c>
      <c r="F2453" s="6" t="s">
        <v>388</v>
      </c>
      <c r="G2453" s="30">
        <v>33</v>
      </c>
      <c r="H2453" s="30">
        <v>20</v>
      </c>
      <c r="I2453" s="30">
        <f t="shared" si="168"/>
        <v>53</v>
      </c>
      <c r="J2453" s="7">
        <f t="shared" si="169"/>
        <v>1</v>
      </c>
      <c r="K2453" s="50">
        <f t="shared" si="178"/>
        <v>10</v>
      </c>
    </row>
    <row r="2454" spans="1:11" x14ac:dyDescent="0.3">
      <c r="A2454" s="10">
        <v>43758</v>
      </c>
      <c r="B2454" s="11" t="s">
        <v>2491</v>
      </c>
      <c r="C2454" s="11" t="s">
        <v>2439</v>
      </c>
      <c r="D2454" s="11">
        <v>85461</v>
      </c>
      <c r="E2454" s="7">
        <v>1</v>
      </c>
      <c r="F2454" s="53" t="str">
        <f>IF(ISBLANK($D2454),"",VLOOKUP($D2454,'Boarding Packages'!$A:$H,4,FALSE))</f>
        <v>Std Suite Prem (3)</v>
      </c>
      <c r="G2454" s="54">
        <f>IF(ISBLANK($D2454),0,E2454*VLOOKUP($D2454,'Boarding Packages'!$A:$H,8,FALSE))</f>
        <v>144</v>
      </c>
      <c r="H2454" s="30">
        <v>0</v>
      </c>
      <c r="I2454" s="30">
        <f t="shared" ref="I2454" si="185">IF(ISBLANK(B2454),"",SUM(G2454:H2454))</f>
        <v>144</v>
      </c>
      <c r="J2454" s="7">
        <f t="shared" ref="J2454" si="186">IF(ISBLANK(B2454),"",E2454*(IF(LEFT(RIGHT(F2454,2),1)="2",2,IF(LEFT(RIGHT(F2454,2),1)="3",3,IF(LEFT(RIGHT(F2454,2),1)="4",4,1)))))</f>
        <v>3</v>
      </c>
      <c r="K2454" s="50">
        <f t="shared" si="178"/>
        <v>10</v>
      </c>
    </row>
    <row r="2455" spans="1:11" x14ac:dyDescent="0.3">
      <c r="A2455" s="10">
        <v>43758</v>
      </c>
      <c r="B2455" s="11" t="s">
        <v>263</v>
      </c>
      <c r="C2455" s="11" t="s">
        <v>570</v>
      </c>
      <c r="D2455" s="11">
        <v>86507</v>
      </c>
      <c r="E2455" s="7">
        <v>7</v>
      </c>
      <c r="F2455" s="53" t="str">
        <f>IF(ISBLANK($D2455),"",VLOOKUP($D2455,'Boarding Packages'!$A:$H,4,FALSE))</f>
        <v>In/Out Suite Prem</v>
      </c>
      <c r="G2455" s="54">
        <f>IF(ISBLANK($D2455),0,E2455*VLOOKUP($D2455,'Boarding Packages'!$A:$H,8,FALSE))</f>
        <v>518</v>
      </c>
      <c r="H2455" s="30">
        <v>0</v>
      </c>
      <c r="I2455" s="30">
        <f t="shared" ref="I2455" si="187">IF(ISBLANK(B2455),"",SUM(G2455:H2455))</f>
        <v>518</v>
      </c>
      <c r="J2455" s="7">
        <f t="shared" ref="J2455" si="188">IF(ISBLANK(B2455),"",E2455*(IF(LEFT(RIGHT(F2455,2),1)="2",2,IF(LEFT(RIGHT(F2455,2),1)="3",3,IF(LEFT(RIGHT(F2455,2),1)="4",4,1)))))</f>
        <v>7</v>
      </c>
      <c r="K2455" s="50">
        <f t="shared" si="178"/>
        <v>10</v>
      </c>
    </row>
    <row r="2456" spans="1:11" x14ac:dyDescent="0.3">
      <c r="A2456" s="10">
        <v>43758</v>
      </c>
      <c r="B2456" s="11" t="s">
        <v>263</v>
      </c>
      <c r="C2456" s="11" t="s">
        <v>570</v>
      </c>
      <c r="D2456" s="11">
        <v>86452</v>
      </c>
      <c r="E2456" s="7">
        <v>7</v>
      </c>
      <c r="F2456" s="53" t="str">
        <f>IF(ISBLANK($D2456),"",VLOOKUP($D2456,'Boarding Packages'!$A:$H,4,FALSE))</f>
        <v>In/Out Suite Prem</v>
      </c>
      <c r="G2456" s="54">
        <f>IF(ISBLANK($D2456),0,E2456*VLOOKUP($D2456,'Boarding Packages'!$A:$H,8,FALSE))</f>
        <v>518</v>
      </c>
      <c r="H2456" s="30">
        <v>0</v>
      </c>
      <c r="I2456" s="30">
        <f t="shared" ref="I2456" si="189">IF(ISBLANK(B2456),"",SUM(G2456:H2456))</f>
        <v>518</v>
      </c>
      <c r="J2456" s="7">
        <f t="shared" ref="J2456" si="190">IF(ISBLANK(B2456),"",E2456*(IF(LEFT(RIGHT(F2456,2),1)="2",2,IF(LEFT(RIGHT(F2456,2),1)="3",3,IF(LEFT(RIGHT(F2456,2),1)="4",4,1)))))</f>
        <v>7</v>
      </c>
      <c r="K2456" s="50">
        <f t="shared" si="178"/>
        <v>10</v>
      </c>
    </row>
    <row r="2457" spans="1:11" x14ac:dyDescent="0.3">
      <c r="A2457" s="10">
        <v>43758</v>
      </c>
      <c r="B2457" s="11" t="s">
        <v>263</v>
      </c>
      <c r="C2457" s="11" t="s">
        <v>570</v>
      </c>
      <c r="D2457" s="11">
        <v>82999</v>
      </c>
      <c r="E2457" s="7">
        <v>1</v>
      </c>
      <c r="F2457" s="53" t="str">
        <f>IF(ISBLANK($D2457),"",VLOOKUP($D2457,'Boarding Packages'!$A:$H,4,FALSE))</f>
        <v>In/Out Suite Prem</v>
      </c>
      <c r="G2457" s="54">
        <f>IF(ISBLANK($D2457),0,E2457*VLOOKUP($D2457,'Boarding Packages'!$A:$H,8,FALSE))</f>
        <v>74</v>
      </c>
      <c r="H2457" s="30">
        <v>0</v>
      </c>
      <c r="I2457" s="30">
        <f t="shared" ref="I2457:I2458" si="191">IF(ISBLANK(B2457),"",SUM(G2457:H2457))</f>
        <v>74</v>
      </c>
      <c r="J2457" s="7">
        <f t="shared" ref="J2457:J2458" si="192">IF(ISBLANK(B2457),"",E2457*(IF(LEFT(RIGHT(F2457,2),1)="2",2,IF(LEFT(RIGHT(F2457,2),1)="3",3,IF(LEFT(RIGHT(F2457,2),1)="4",4,1)))))</f>
        <v>1</v>
      </c>
      <c r="K2457" s="50">
        <f t="shared" si="178"/>
        <v>10</v>
      </c>
    </row>
    <row r="2458" spans="1:11" x14ac:dyDescent="0.3">
      <c r="A2458" s="10">
        <v>43758</v>
      </c>
      <c r="B2458" s="11" t="s">
        <v>263</v>
      </c>
      <c r="C2458" s="11" t="s">
        <v>570</v>
      </c>
      <c r="D2458" s="11">
        <v>85927</v>
      </c>
      <c r="E2458" s="7">
        <v>1</v>
      </c>
      <c r="F2458" s="53" t="str">
        <f>IF(ISBLANK($D2458),"",VLOOKUP($D2458,'Boarding Packages'!$A:$H,4,FALSE))</f>
        <v>In/Out Suite Prem</v>
      </c>
      <c r="G2458" s="54">
        <f>IF(ISBLANK($D2458),0,E2458*VLOOKUP($D2458,'Boarding Packages'!$A:$H,8,FALSE))</f>
        <v>74</v>
      </c>
      <c r="H2458" s="30">
        <v>0</v>
      </c>
      <c r="I2458" s="30">
        <f t="shared" si="191"/>
        <v>74</v>
      </c>
      <c r="J2458" s="7">
        <f t="shared" si="192"/>
        <v>1</v>
      </c>
      <c r="K2458" s="50">
        <f t="shared" si="178"/>
        <v>10</v>
      </c>
    </row>
    <row r="2459" spans="1:11" x14ac:dyDescent="0.3">
      <c r="A2459" s="10">
        <v>43758</v>
      </c>
      <c r="B2459" s="11" t="s">
        <v>246</v>
      </c>
      <c r="C2459" s="11" t="s">
        <v>651</v>
      </c>
      <c r="E2459" s="7">
        <v>3</v>
      </c>
      <c r="F2459" s="6" t="s">
        <v>410</v>
      </c>
      <c r="G2459" s="30">
        <v>189</v>
      </c>
      <c r="H2459" s="30">
        <v>160</v>
      </c>
      <c r="I2459" s="30">
        <f t="shared" si="168"/>
        <v>349</v>
      </c>
      <c r="J2459" s="7">
        <f t="shared" si="169"/>
        <v>6</v>
      </c>
      <c r="K2459" s="50">
        <f t="shared" si="178"/>
        <v>10</v>
      </c>
    </row>
    <row r="2460" spans="1:11" x14ac:dyDescent="0.3">
      <c r="A2460" s="10">
        <v>43758</v>
      </c>
      <c r="B2460" s="11" t="s">
        <v>1552</v>
      </c>
      <c r="C2460" s="11" t="s">
        <v>895</v>
      </c>
      <c r="E2460" s="7">
        <v>2</v>
      </c>
      <c r="F2460" s="6" t="s">
        <v>388</v>
      </c>
      <c r="G2460" s="30">
        <v>66</v>
      </c>
      <c r="H2460" s="30">
        <v>60</v>
      </c>
      <c r="I2460" s="30">
        <f t="shared" ref="I2460:I2522" si="193">IF(ISBLANK(B2460),"",SUM(G2460:H2460))</f>
        <v>126</v>
      </c>
      <c r="J2460" s="7">
        <f t="shared" ref="J2460:J2522" si="194">IF(ISBLANK(B2460),"",E2460*(IF(LEFT(RIGHT(F2460,2),1)="2",2,IF(LEFT(RIGHT(F2460,2),1)="3",3,IF(LEFT(RIGHT(F2460,2),1)="4",4,1)))))</f>
        <v>2</v>
      </c>
      <c r="K2460" s="50">
        <f t="shared" si="178"/>
        <v>10</v>
      </c>
    </row>
    <row r="2461" spans="1:11" x14ac:dyDescent="0.3">
      <c r="A2461" s="10">
        <v>43758</v>
      </c>
      <c r="B2461" s="11" t="s">
        <v>1063</v>
      </c>
      <c r="C2461" s="11" t="s">
        <v>801</v>
      </c>
      <c r="E2461" s="7">
        <v>1</v>
      </c>
      <c r="F2461" s="6" t="s">
        <v>388</v>
      </c>
      <c r="G2461" s="30">
        <v>33</v>
      </c>
      <c r="H2461" s="30">
        <v>40</v>
      </c>
      <c r="I2461" s="30">
        <f t="shared" si="193"/>
        <v>73</v>
      </c>
      <c r="J2461" s="7">
        <f t="shared" si="194"/>
        <v>1</v>
      </c>
      <c r="K2461" s="50">
        <f t="shared" si="178"/>
        <v>10</v>
      </c>
    </row>
    <row r="2462" spans="1:11" x14ac:dyDescent="0.3">
      <c r="A2462" s="10">
        <v>43758</v>
      </c>
      <c r="B2462" s="11" t="s">
        <v>340</v>
      </c>
      <c r="C2462" s="11" t="s">
        <v>1550</v>
      </c>
      <c r="D2462" s="11">
        <v>84613</v>
      </c>
      <c r="E2462" s="7">
        <v>1</v>
      </c>
      <c r="F2462" s="53" t="str">
        <f>IF(ISBLANK($D2462),"",VLOOKUP($D2462,'Boarding Packages'!$A:$H,4,FALSE))</f>
        <v>XL Suite Prem (2)</v>
      </c>
      <c r="G2462" s="54">
        <f>IF(ISBLANK($D2462),0,E2462*VLOOKUP($D2462,'Boarding Packages'!$A:$H,8,FALSE))</f>
        <v>99.44</v>
      </c>
      <c r="H2462" s="30">
        <v>0</v>
      </c>
      <c r="I2462" s="30">
        <f t="shared" si="193"/>
        <v>99.44</v>
      </c>
      <c r="J2462" s="7">
        <f t="shared" si="194"/>
        <v>2</v>
      </c>
      <c r="K2462" s="50">
        <f t="shared" si="178"/>
        <v>10</v>
      </c>
    </row>
    <row r="2463" spans="1:11" x14ac:dyDescent="0.3">
      <c r="A2463" s="10">
        <v>43758</v>
      </c>
      <c r="B2463" s="11" t="s">
        <v>340</v>
      </c>
      <c r="C2463" s="11" t="s">
        <v>1550</v>
      </c>
      <c r="D2463" s="11">
        <v>86764</v>
      </c>
      <c r="E2463" s="7">
        <v>1</v>
      </c>
      <c r="F2463" s="53" t="str">
        <f>IF(ISBLANK($D2463),"",VLOOKUP($D2463,'Boarding Packages'!$A:$H,4,FALSE))</f>
        <v>XL Suite Prem (2)</v>
      </c>
      <c r="G2463" s="54">
        <f>IF(ISBLANK($D2463),0,E2463*VLOOKUP($D2463,'Boarding Packages'!$A:$H,8,FALSE))</f>
        <v>99.44</v>
      </c>
      <c r="H2463" s="30">
        <v>0</v>
      </c>
      <c r="I2463" s="30">
        <f t="shared" ref="I2463" si="195">IF(ISBLANK(B2463),"",SUM(G2463:H2463))</f>
        <v>99.44</v>
      </c>
      <c r="J2463" s="7">
        <f t="shared" ref="J2463" si="196">IF(ISBLANK(B2463),"",E2463*(IF(LEFT(RIGHT(F2463,2),1)="2",2,IF(LEFT(RIGHT(F2463,2),1)="3",3,IF(LEFT(RIGHT(F2463,2),1)="4",4,1)))))</f>
        <v>2</v>
      </c>
      <c r="K2463" s="50">
        <f t="shared" si="178"/>
        <v>10</v>
      </c>
    </row>
    <row r="2464" spans="1:11" x14ac:dyDescent="0.3">
      <c r="A2464" s="10">
        <v>43758</v>
      </c>
      <c r="B2464" s="11" t="s">
        <v>272</v>
      </c>
      <c r="C2464" s="11" t="s">
        <v>438</v>
      </c>
      <c r="D2464" s="11">
        <v>84976</v>
      </c>
      <c r="E2464" s="7">
        <v>3</v>
      </c>
      <c r="F2464" s="53" t="str">
        <f>IF(ISBLANK($D2464),"",VLOOKUP($D2464,'Boarding Packages'!$A:$H,4,FALSE))</f>
        <v>Std Suite Prem</v>
      </c>
      <c r="G2464" s="54">
        <f>IF(ISBLANK($D2464),0,E2464*VLOOKUP($D2464,'Boarding Packages'!$A:$H,8,FALSE))</f>
        <v>153</v>
      </c>
      <c r="H2464" s="30">
        <v>0</v>
      </c>
      <c r="I2464" s="30">
        <f t="shared" ref="I2464" si="197">IF(ISBLANK(B2464),"",SUM(G2464:H2464))</f>
        <v>153</v>
      </c>
      <c r="J2464" s="7">
        <f t="shared" ref="J2464" si="198">IF(ISBLANK(B2464),"",E2464*(IF(LEFT(RIGHT(F2464,2),1)="2",2,IF(LEFT(RIGHT(F2464,2),1)="3",3,IF(LEFT(RIGHT(F2464,2),1)="4",4,1)))))</f>
        <v>3</v>
      </c>
      <c r="K2464" s="50">
        <f t="shared" si="178"/>
        <v>10</v>
      </c>
    </row>
    <row r="2465" spans="1:11" x14ac:dyDescent="0.3">
      <c r="A2465" s="10">
        <v>43758</v>
      </c>
      <c r="B2465" s="11" t="s">
        <v>1240</v>
      </c>
      <c r="C2465" s="11" t="s">
        <v>1241</v>
      </c>
      <c r="E2465" s="7">
        <v>1</v>
      </c>
      <c r="F2465" s="6" t="s">
        <v>388</v>
      </c>
      <c r="G2465" s="30">
        <v>33</v>
      </c>
      <c r="H2465" s="30"/>
      <c r="I2465" s="30">
        <f t="shared" si="193"/>
        <v>33</v>
      </c>
      <c r="J2465" s="7">
        <f t="shared" si="194"/>
        <v>1</v>
      </c>
      <c r="K2465" s="50">
        <f t="shared" si="178"/>
        <v>10</v>
      </c>
    </row>
    <row r="2466" spans="1:11" x14ac:dyDescent="0.3">
      <c r="A2466" s="10">
        <v>43758</v>
      </c>
      <c r="B2466" s="11" t="s">
        <v>1240</v>
      </c>
      <c r="C2466" s="11" t="s">
        <v>1241</v>
      </c>
      <c r="D2466" s="11">
        <v>86412</v>
      </c>
      <c r="E2466" s="7">
        <v>7</v>
      </c>
      <c r="F2466" s="53" t="str">
        <f>IF(ISBLANK($D2466),"",VLOOKUP($D2466,'Boarding Packages'!$A:$H,4,FALSE))</f>
        <v>Std Suite Prem</v>
      </c>
      <c r="G2466" s="54">
        <f>IF(ISBLANK($D2466),0,E2466*VLOOKUP($D2466,'Boarding Packages'!$A:$H,8,FALSE))</f>
        <v>371</v>
      </c>
      <c r="H2466" s="30">
        <v>0</v>
      </c>
      <c r="I2466" s="30">
        <f t="shared" ref="I2466" si="199">IF(ISBLANK(B2466),"",SUM(G2466:H2466))</f>
        <v>371</v>
      </c>
      <c r="J2466" s="7">
        <f t="shared" ref="J2466" si="200">IF(ISBLANK(B2466),"",E2466*(IF(LEFT(RIGHT(F2466,2),1)="2",2,IF(LEFT(RIGHT(F2466,2),1)="3",3,IF(LEFT(RIGHT(F2466,2),1)="4",4,1)))))</f>
        <v>7</v>
      </c>
      <c r="K2466" s="50">
        <f t="shared" si="178"/>
        <v>10</v>
      </c>
    </row>
    <row r="2467" spans="1:11" x14ac:dyDescent="0.3">
      <c r="A2467" s="10">
        <v>43758</v>
      </c>
      <c r="B2467" s="11" t="s">
        <v>623</v>
      </c>
      <c r="C2467" s="11" t="s">
        <v>624</v>
      </c>
      <c r="E2467" s="7">
        <v>3</v>
      </c>
      <c r="F2467" s="6" t="s">
        <v>388</v>
      </c>
      <c r="G2467" s="30">
        <v>99</v>
      </c>
      <c r="H2467" s="30">
        <v>60</v>
      </c>
      <c r="I2467" s="30">
        <f t="shared" si="193"/>
        <v>159</v>
      </c>
      <c r="J2467" s="7">
        <f t="shared" si="194"/>
        <v>3</v>
      </c>
      <c r="K2467" s="50">
        <f t="shared" si="178"/>
        <v>10</v>
      </c>
    </row>
    <row r="2468" spans="1:11" x14ac:dyDescent="0.3">
      <c r="A2468" s="10">
        <v>43758</v>
      </c>
      <c r="B2468" s="11" t="s">
        <v>2004</v>
      </c>
      <c r="C2468" s="11" t="s">
        <v>2005</v>
      </c>
      <c r="D2468" s="11">
        <v>86406</v>
      </c>
      <c r="E2468" s="7">
        <v>2</v>
      </c>
      <c r="F2468" s="53" t="str">
        <f>IF(ISBLANK($D2468),"",VLOOKUP($D2468,'Boarding Packages'!$A:$H,4,FALSE))</f>
        <v>In/Out Suite Prem</v>
      </c>
      <c r="G2468" s="54">
        <f>IF(ISBLANK($D2468),0,E2468*VLOOKUP($D2468,'Boarding Packages'!$A:$H,8,FALSE))</f>
        <v>148</v>
      </c>
      <c r="H2468" s="30">
        <v>0</v>
      </c>
      <c r="I2468" s="30">
        <f t="shared" si="193"/>
        <v>148</v>
      </c>
      <c r="J2468" s="7">
        <f t="shared" si="194"/>
        <v>2</v>
      </c>
      <c r="K2468" s="50">
        <f t="shared" si="178"/>
        <v>10</v>
      </c>
    </row>
    <row r="2469" spans="1:11" x14ac:dyDescent="0.3">
      <c r="A2469" s="10">
        <v>43758</v>
      </c>
      <c r="B2469" s="11" t="s">
        <v>131</v>
      </c>
      <c r="C2469" s="11" t="s">
        <v>553</v>
      </c>
      <c r="E2469" s="7">
        <v>2</v>
      </c>
      <c r="F2469" s="6" t="s">
        <v>388</v>
      </c>
      <c r="G2469" s="30">
        <v>66</v>
      </c>
      <c r="H2469" s="30">
        <v>60</v>
      </c>
      <c r="I2469" s="30">
        <f t="shared" si="193"/>
        <v>126</v>
      </c>
      <c r="J2469" s="7">
        <f t="shared" si="194"/>
        <v>2</v>
      </c>
      <c r="K2469" s="50">
        <f t="shared" si="178"/>
        <v>10</v>
      </c>
    </row>
    <row r="2470" spans="1:11" x14ac:dyDescent="0.3">
      <c r="A2470" s="10">
        <v>43758</v>
      </c>
      <c r="B2470" s="11" t="s">
        <v>1661</v>
      </c>
      <c r="C2470" s="11" t="s">
        <v>1673</v>
      </c>
      <c r="E2470" s="7">
        <v>2</v>
      </c>
      <c r="F2470" s="6" t="s">
        <v>388</v>
      </c>
      <c r="G2470" s="30">
        <v>66</v>
      </c>
      <c r="H2470" s="30">
        <v>60</v>
      </c>
      <c r="I2470" s="30">
        <f t="shared" si="193"/>
        <v>126</v>
      </c>
      <c r="J2470" s="7">
        <f t="shared" si="194"/>
        <v>2</v>
      </c>
      <c r="K2470" s="50">
        <f t="shared" si="178"/>
        <v>10</v>
      </c>
    </row>
    <row r="2471" spans="1:11" x14ac:dyDescent="0.3">
      <c r="A2471" s="10">
        <v>43758</v>
      </c>
      <c r="B2471" s="11" t="s">
        <v>451</v>
      </c>
      <c r="C2471" s="11" t="s">
        <v>2117</v>
      </c>
      <c r="D2471" s="11">
        <v>85376</v>
      </c>
      <c r="E2471" s="7">
        <v>1</v>
      </c>
      <c r="F2471" s="53" t="str">
        <f>IF(ISBLANK($D2471),"",VLOOKUP($D2471,'Boarding Packages'!$A:$H,4,FALSE))</f>
        <v>Std Suite Prem (2)</v>
      </c>
      <c r="G2471" s="54">
        <f>IF(ISBLANK($D2471),0,E2471*VLOOKUP($D2471,'Boarding Packages'!$A:$H,8,FALSE))</f>
        <v>100</v>
      </c>
      <c r="H2471" s="30">
        <v>0</v>
      </c>
      <c r="I2471" s="30">
        <f t="shared" ref="I2471" si="201">IF(ISBLANK(B2471),"",SUM(G2471:H2471))</f>
        <v>100</v>
      </c>
      <c r="J2471" s="7">
        <f t="shared" ref="J2471" si="202">IF(ISBLANK(B2471),"",E2471*(IF(LEFT(RIGHT(F2471,2),1)="2",2,IF(LEFT(RIGHT(F2471,2),1)="3",3,IF(LEFT(RIGHT(F2471,2),1)="4",4,1)))))</f>
        <v>2</v>
      </c>
      <c r="K2471" s="50">
        <f t="shared" si="178"/>
        <v>10</v>
      </c>
    </row>
    <row r="2472" spans="1:11" x14ac:dyDescent="0.3">
      <c r="A2472" s="10">
        <v>43758</v>
      </c>
      <c r="B2472" s="11" t="s">
        <v>477</v>
      </c>
      <c r="C2472" s="11" t="s">
        <v>478</v>
      </c>
      <c r="E2472" s="7">
        <v>3</v>
      </c>
      <c r="F2472" s="6" t="s">
        <v>388</v>
      </c>
      <c r="G2472" s="30">
        <v>99</v>
      </c>
      <c r="H2472" s="30">
        <v>40</v>
      </c>
      <c r="I2472" s="30">
        <f t="shared" si="193"/>
        <v>139</v>
      </c>
      <c r="J2472" s="7">
        <f t="shared" si="194"/>
        <v>3</v>
      </c>
      <c r="K2472" s="50">
        <f t="shared" si="178"/>
        <v>10</v>
      </c>
    </row>
    <row r="2473" spans="1:11" x14ac:dyDescent="0.3">
      <c r="A2473" s="10">
        <v>43758</v>
      </c>
      <c r="B2473" s="11" t="s">
        <v>924</v>
      </c>
      <c r="C2473" s="11" t="s">
        <v>925</v>
      </c>
      <c r="E2473" s="7">
        <v>1</v>
      </c>
      <c r="F2473" s="6" t="s">
        <v>393</v>
      </c>
      <c r="G2473" s="30">
        <v>42</v>
      </c>
      <c r="H2473" s="30">
        <v>40</v>
      </c>
      <c r="I2473" s="30">
        <f t="shared" si="193"/>
        <v>82</v>
      </c>
      <c r="J2473" s="7">
        <f t="shared" si="194"/>
        <v>1</v>
      </c>
      <c r="K2473" s="50">
        <f t="shared" si="178"/>
        <v>10</v>
      </c>
    </row>
    <row r="2474" spans="1:11" x14ac:dyDescent="0.3">
      <c r="A2474" s="10">
        <v>43758</v>
      </c>
      <c r="B2474" s="11" t="s">
        <v>189</v>
      </c>
      <c r="C2474" s="11" t="s">
        <v>638</v>
      </c>
      <c r="D2474" s="11">
        <v>82834</v>
      </c>
      <c r="E2474" s="7">
        <v>2</v>
      </c>
      <c r="F2474" s="53" t="str">
        <f>IF(ISBLANK($D2474),"",VLOOKUP($D2474,'Boarding Packages'!$A:$H,4,FALSE))</f>
        <v>XL Suite Prem</v>
      </c>
      <c r="G2474" s="54">
        <f>IF(ISBLANK($D2474),0,E2474*VLOOKUP($D2474,'Boarding Packages'!$A:$H,8,FALSE))</f>
        <v>124</v>
      </c>
      <c r="H2474" s="30">
        <v>0</v>
      </c>
      <c r="I2474" s="30">
        <f t="shared" si="193"/>
        <v>124</v>
      </c>
      <c r="J2474" s="7">
        <f t="shared" si="194"/>
        <v>2</v>
      </c>
      <c r="K2474" s="50">
        <f t="shared" si="178"/>
        <v>10</v>
      </c>
    </row>
    <row r="2475" spans="1:11" x14ac:dyDescent="0.3">
      <c r="A2475" s="10">
        <v>43758</v>
      </c>
      <c r="B2475" s="11" t="s">
        <v>134</v>
      </c>
      <c r="C2475" s="11" t="s">
        <v>883</v>
      </c>
      <c r="D2475" s="11">
        <v>81916</v>
      </c>
      <c r="E2475" s="7">
        <v>1</v>
      </c>
      <c r="F2475" s="53" t="str">
        <f>IF(ISBLANK($D2475),"",VLOOKUP($D2475,'Boarding Packages'!$A:$H,4,FALSE))</f>
        <v>Std Suite Prem</v>
      </c>
      <c r="G2475" s="54">
        <f>IF(ISBLANK($D2475),0,E2475*VLOOKUP($D2475,'Boarding Packages'!$A:$H,8,FALSE))</f>
        <v>53</v>
      </c>
      <c r="H2475" s="30">
        <v>0</v>
      </c>
      <c r="I2475" s="30">
        <f t="shared" ref="I2475" si="203">IF(ISBLANK(B2475),"",SUM(G2475:H2475))</f>
        <v>53</v>
      </c>
      <c r="J2475" s="7">
        <f t="shared" ref="J2475" si="204">IF(ISBLANK(B2475),"",E2475*(IF(LEFT(RIGHT(F2475,2),1)="2",2,IF(LEFT(RIGHT(F2475,2),1)="3",3,IF(LEFT(RIGHT(F2475,2),1)="4",4,1)))))</f>
        <v>1</v>
      </c>
      <c r="K2475" s="50">
        <f t="shared" si="178"/>
        <v>10</v>
      </c>
    </row>
    <row r="2476" spans="1:11" x14ac:dyDescent="0.3">
      <c r="A2476" s="10">
        <v>43758</v>
      </c>
      <c r="B2476" s="11" t="s">
        <v>1424</v>
      </c>
      <c r="C2476" s="11" t="s">
        <v>1425</v>
      </c>
      <c r="E2476" s="7">
        <v>1</v>
      </c>
      <c r="F2476" s="6" t="s">
        <v>388</v>
      </c>
      <c r="G2476" s="30">
        <v>33</v>
      </c>
      <c r="H2476" s="30">
        <v>20</v>
      </c>
      <c r="I2476" s="30">
        <f t="shared" si="193"/>
        <v>53</v>
      </c>
      <c r="J2476" s="7">
        <f t="shared" si="194"/>
        <v>1</v>
      </c>
      <c r="K2476" s="50">
        <f t="shared" si="178"/>
        <v>10</v>
      </c>
    </row>
    <row r="2477" spans="1:11" x14ac:dyDescent="0.3">
      <c r="A2477" s="55">
        <v>43758</v>
      </c>
      <c r="B2477" s="56" t="s">
        <v>2114</v>
      </c>
      <c r="C2477" s="56" t="s">
        <v>2372</v>
      </c>
      <c r="D2477" s="56"/>
      <c r="E2477" s="140">
        <v>4</v>
      </c>
      <c r="F2477" s="141" t="s">
        <v>388</v>
      </c>
      <c r="G2477" s="58">
        <v>132</v>
      </c>
      <c r="H2477" s="58">
        <v>120</v>
      </c>
      <c r="I2477" s="58">
        <f t="shared" si="193"/>
        <v>252</v>
      </c>
      <c r="J2477" s="140">
        <f t="shared" si="194"/>
        <v>4</v>
      </c>
      <c r="K2477" s="50">
        <f t="shared" si="178"/>
        <v>10</v>
      </c>
    </row>
    <row r="2478" spans="1:11" x14ac:dyDescent="0.3">
      <c r="A2478" s="10">
        <v>43759</v>
      </c>
      <c r="B2478" s="11" t="s">
        <v>279</v>
      </c>
      <c r="C2478" s="11" t="s">
        <v>1325</v>
      </c>
      <c r="E2478" s="7">
        <v>1</v>
      </c>
      <c r="F2478" s="6" t="s">
        <v>596</v>
      </c>
      <c r="G2478" s="30">
        <v>87</v>
      </c>
      <c r="H2478" s="30"/>
      <c r="I2478" s="30">
        <f t="shared" si="193"/>
        <v>87</v>
      </c>
      <c r="J2478" s="7">
        <f t="shared" si="194"/>
        <v>2</v>
      </c>
      <c r="K2478" s="50">
        <f t="shared" si="178"/>
        <v>10</v>
      </c>
    </row>
    <row r="2479" spans="1:11" x14ac:dyDescent="0.3">
      <c r="A2479" s="10">
        <v>43759</v>
      </c>
      <c r="B2479" s="11" t="s">
        <v>1766</v>
      </c>
      <c r="C2479" s="11" t="s">
        <v>1767</v>
      </c>
      <c r="E2479" s="7">
        <v>4</v>
      </c>
      <c r="F2479" s="6" t="s">
        <v>388</v>
      </c>
      <c r="G2479" s="30">
        <v>132</v>
      </c>
      <c r="H2479" s="30">
        <v>60</v>
      </c>
      <c r="I2479" s="30">
        <f t="shared" si="193"/>
        <v>192</v>
      </c>
      <c r="J2479" s="7">
        <f t="shared" si="194"/>
        <v>4</v>
      </c>
      <c r="K2479" s="50">
        <f t="shared" si="178"/>
        <v>10</v>
      </c>
    </row>
    <row r="2480" spans="1:11" x14ac:dyDescent="0.3">
      <c r="A2480" s="10">
        <v>43759</v>
      </c>
      <c r="B2480" s="11" t="s">
        <v>1989</v>
      </c>
      <c r="C2480" s="11" t="s">
        <v>2488</v>
      </c>
      <c r="E2480" s="7">
        <v>1</v>
      </c>
      <c r="F2480" s="6" t="s">
        <v>407</v>
      </c>
      <c r="G2480" s="30">
        <v>72</v>
      </c>
      <c r="H2480" s="30"/>
      <c r="I2480" s="30">
        <f t="shared" si="193"/>
        <v>72</v>
      </c>
      <c r="J2480" s="7">
        <f t="shared" si="194"/>
        <v>2</v>
      </c>
      <c r="K2480" s="50">
        <f t="shared" si="178"/>
        <v>10</v>
      </c>
    </row>
    <row r="2481" spans="1:11" x14ac:dyDescent="0.3">
      <c r="A2481" s="10">
        <v>43759</v>
      </c>
      <c r="B2481" s="11" t="s">
        <v>617</v>
      </c>
      <c r="C2481" s="11" t="s">
        <v>618</v>
      </c>
      <c r="E2481" s="7">
        <v>3</v>
      </c>
      <c r="F2481" s="6" t="s">
        <v>388</v>
      </c>
      <c r="G2481" s="30">
        <v>99</v>
      </c>
      <c r="H2481" s="30">
        <v>80</v>
      </c>
      <c r="I2481" s="30">
        <f t="shared" si="193"/>
        <v>179</v>
      </c>
      <c r="J2481" s="7">
        <f t="shared" si="194"/>
        <v>3</v>
      </c>
      <c r="K2481" s="50">
        <f t="shared" si="178"/>
        <v>10</v>
      </c>
    </row>
    <row r="2482" spans="1:11" x14ac:dyDescent="0.3">
      <c r="A2482" s="10">
        <v>43759</v>
      </c>
      <c r="B2482" s="11" t="s">
        <v>2494</v>
      </c>
      <c r="C2482" s="11" t="s">
        <v>2495</v>
      </c>
      <c r="E2482" s="7">
        <v>2</v>
      </c>
      <c r="F2482" s="6" t="s">
        <v>388</v>
      </c>
      <c r="G2482" s="30">
        <v>66</v>
      </c>
      <c r="H2482" s="30">
        <v>40</v>
      </c>
      <c r="I2482" s="30">
        <f t="shared" si="193"/>
        <v>106</v>
      </c>
      <c r="J2482" s="7">
        <f t="shared" si="194"/>
        <v>2</v>
      </c>
      <c r="K2482" s="50">
        <f t="shared" si="178"/>
        <v>10</v>
      </c>
    </row>
    <row r="2483" spans="1:11" x14ac:dyDescent="0.3">
      <c r="A2483" s="10">
        <v>43759</v>
      </c>
      <c r="B2483" s="11" t="s">
        <v>150</v>
      </c>
      <c r="C2483" s="11" t="s">
        <v>461</v>
      </c>
      <c r="E2483" s="7">
        <v>2</v>
      </c>
      <c r="F2483" s="6" t="s">
        <v>388</v>
      </c>
      <c r="G2483" s="30">
        <v>66</v>
      </c>
      <c r="H2483" s="30">
        <v>60</v>
      </c>
      <c r="I2483" s="30">
        <f t="shared" si="193"/>
        <v>126</v>
      </c>
      <c r="J2483" s="7">
        <f t="shared" si="194"/>
        <v>2</v>
      </c>
      <c r="K2483" s="50">
        <f t="shared" si="178"/>
        <v>10</v>
      </c>
    </row>
    <row r="2484" spans="1:11" x14ac:dyDescent="0.3">
      <c r="A2484" s="10">
        <v>43759</v>
      </c>
      <c r="B2484" s="11" t="s">
        <v>1914</v>
      </c>
      <c r="C2484" s="11" t="s">
        <v>883</v>
      </c>
      <c r="D2484" s="11">
        <v>85382</v>
      </c>
      <c r="E2484" s="7">
        <v>5</v>
      </c>
      <c r="F2484" s="53" t="str">
        <f>IF(ISBLANK($D2484),"",VLOOKUP($D2484,'Boarding Packages'!$A:$H,4,FALSE))</f>
        <v>Std Suite Prem</v>
      </c>
      <c r="G2484" s="54">
        <f>IF(ISBLANK($D2484),0,E2484*VLOOKUP($D2484,'Boarding Packages'!$A:$H,8,FALSE))</f>
        <v>265</v>
      </c>
      <c r="H2484" s="30">
        <v>0</v>
      </c>
      <c r="I2484" s="30">
        <f t="shared" si="193"/>
        <v>265</v>
      </c>
      <c r="J2484" s="7">
        <f t="shared" si="194"/>
        <v>5</v>
      </c>
      <c r="K2484" s="50">
        <f t="shared" si="178"/>
        <v>10</v>
      </c>
    </row>
    <row r="2485" spans="1:11" x14ac:dyDescent="0.3">
      <c r="A2485" s="10">
        <v>43759</v>
      </c>
      <c r="B2485" s="11" t="s">
        <v>1914</v>
      </c>
      <c r="C2485" s="11" t="s">
        <v>883</v>
      </c>
      <c r="D2485" s="11">
        <v>86633</v>
      </c>
      <c r="E2485" s="7">
        <v>1</v>
      </c>
      <c r="F2485" s="53" t="str">
        <f>IF(ISBLANK($D2485),"",VLOOKUP($D2485,'Boarding Packages'!$A:$H,4,FALSE))</f>
        <v>Std Suite Prem</v>
      </c>
      <c r="G2485" s="54">
        <f>IF(ISBLANK($D2485),0,E2485*VLOOKUP($D2485,'Boarding Packages'!$A:$H,8,FALSE))</f>
        <v>53</v>
      </c>
      <c r="H2485" s="30">
        <v>0</v>
      </c>
      <c r="I2485" s="30">
        <f t="shared" ref="I2485" si="205">IF(ISBLANK(B2485),"",SUM(G2485:H2485))</f>
        <v>53</v>
      </c>
      <c r="J2485" s="7">
        <f t="shared" ref="J2485" si="206">IF(ISBLANK(B2485),"",E2485*(IF(LEFT(RIGHT(F2485,2),1)="2",2,IF(LEFT(RIGHT(F2485,2),1)="3",3,IF(LEFT(RIGHT(F2485,2),1)="4",4,1)))))</f>
        <v>1</v>
      </c>
      <c r="K2485" s="50">
        <f t="shared" si="178"/>
        <v>10</v>
      </c>
    </row>
    <row r="2486" spans="1:11" x14ac:dyDescent="0.3">
      <c r="A2486" s="10">
        <v>43759</v>
      </c>
      <c r="B2486" s="11" t="s">
        <v>309</v>
      </c>
      <c r="C2486" s="11" t="s">
        <v>2497</v>
      </c>
      <c r="E2486" s="7">
        <v>4</v>
      </c>
      <c r="F2486" s="6" t="s">
        <v>434</v>
      </c>
      <c r="G2486" s="30">
        <v>228</v>
      </c>
      <c r="H2486" s="30">
        <v>76</v>
      </c>
      <c r="I2486" s="30">
        <f t="shared" si="193"/>
        <v>304</v>
      </c>
      <c r="J2486" s="7">
        <f t="shared" si="194"/>
        <v>4</v>
      </c>
      <c r="K2486" s="50">
        <f t="shared" si="178"/>
        <v>10</v>
      </c>
    </row>
    <row r="2487" spans="1:11" x14ac:dyDescent="0.3">
      <c r="A2487" s="10">
        <v>43759</v>
      </c>
      <c r="B2487" s="11" t="s">
        <v>320</v>
      </c>
      <c r="C2487" s="11" t="s">
        <v>777</v>
      </c>
      <c r="E2487" s="7">
        <v>3</v>
      </c>
      <c r="F2487" s="6" t="s">
        <v>388</v>
      </c>
      <c r="G2487" s="30">
        <v>99</v>
      </c>
      <c r="H2487" s="30">
        <v>60</v>
      </c>
      <c r="I2487" s="30">
        <f t="shared" si="193"/>
        <v>159</v>
      </c>
      <c r="J2487" s="7">
        <f t="shared" si="194"/>
        <v>3</v>
      </c>
      <c r="K2487" s="50">
        <f t="shared" si="178"/>
        <v>10</v>
      </c>
    </row>
    <row r="2488" spans="1:11" x14ac:dyDescent="0.3">
      <c r="A2488" s="55">
        <v>43759</v>
      </c>
      <c r="B2488" s="56" t="s">
        <v>362</v>
      </c>
      <c r="C2488" s="56" t="s">
        <v>590</v>
      </c>
      <c r="D2488" s="56">
        <v>85451</v>
      </c>
      <c r="E2488" s="140">
        <v>2</v>
      </c>
      <c r="F2488" s="61" t="str">
        <f>IF(ISBLANK($D2488),"",VLOOKUP($D2488,'Boarding Packages'!$A:$H,4,FALSE))</f>
        <v>XL Suite Prem</v>
      </c>
      <c r="G2488" s="62">
        <f>IF(ISBLANK($D2488),0,E2488*VLOOKUP($D2488,'Boarding Packages'!$A:$H,8,FALSE))</f>
        <v>124</v>
      </c>
      <c r="H2488" s="58">
        <v>0</v>
      </c>
      <c r="I2488" s="58">
        <f t="shared" si="193"/>
        <v>124</v>
      </c>
      <c r="J2488" s="140">
        <f t="shared" si="194"/>
        <v>2</v>
      </c>
      <c r="K2488" s="50">
        <f t="shared" si="178"/>
        <v>10</v>
      </c>
    </row>
    <row r="2489" spans="1:11" x14ac:dyDescent="0.3">
      <c r="A2489" s="10">
        <v>43760</v>
      </c>
      <c r="B2489" s="11" t="s">
        <v>405</v>
      </c>
      <c r="C2489" s="11" t="s">
        <v>1060</v>
      </c>
      <c r="E2489" s="7">
        <v>4</v>
      </c>
      <c r="F2489" s="6" t="s">
        <v>393</v>
      </c>
      <c r="G2489" s="30">
        <v>168</v>
      </c>
      <c r="H2489" s="30">
        <v>60</v>
      </c>
      <c r="I2489" s="30">
        <f t="shared" si="193"/>
        <v>228</v>
      </c>
      <c r="J2489" s="7">
        <f t="shared" si="194"/>
        <v>4</v>
      </c>
      <c r="K2489" s="50">
        <f t="shared" si="178"/>
        <v>10</v>
      </c>
    </row>
    <row r="2490" spans="1:11" x14ac:dyDescent="0.3">
      <c r="A2490" s="10">
        <v>43760</v>
      </c>
      <c r="B2490" s="11" t="s">
        <v>472</v>
      </c>
      <c r="C2490" s="11" t="s">
        <v>473</v>
      </c>
      <c r="E2490" s="7">
        <v>4</v>
      </c>
      <c r="F2490" s="6" t="s">
        <v>393</v>
      </c>
      <c r="G2490" s="30">
        <v>168</v>
      </c>
      <c r="H2490" s="30">
        <v>80</v>
      </c>
      <c r="I2490" s="30">
        <f t="shared" si="193"/>
        <v>248</v>
      </c>
      <c r="J2490" s="7">
        <f t="shared" si="194"/>
        <v>4</v>
      </c>
      <c r="K2490" s="50">
        <f t="shared" si="178"/>
        <v>10</v>
      </c>
    </row>
    <row r="2491" spans="1:11" x14ac:dyDescent="0.3">
      <c r="A2491" s="10">
        <v>43760</v>
      </c>
      <c r="B2491" s="11" t="s">
        <v>359</v>
      </c>
      <c r="C2491" s="11" t="s">
        <v>492</v>
      </c>
      <c r="D2491" s="11">
        <v>85762</v>
      </c>
      <c r="E2491" s="7">
        <v>1</v>
      </c>
      <c r="F2491" s="53" t="str">
        <f>IF(ISBLANK($D2491),"",VLOOKUP($D2491,'Boarding Packages'!$A:$H,4,FALSE))</f>
        <v>Std Suite Prem</v>
      </c>
      <c r="G2491" s="54">
        <f>IF(ISBLANK($D2491),0,E2491*VLOOKUP($D2491,'Boarding Packages'!$A:$H,8,FALSE))</f>
        <v>51</v>
      </c>
      <c r="H2491" s="30">
        <v>0</v>
      </c>
      <c r="I2491" s="30">
        <f t="shared" si="193"/>
        <v>51</v>
      </c>
      <c r="J2491" s="7">
        <f t="shared" si="194"/>
        <v>1</v>
      </c>
      <c r="K2491" s="50">
        <f t="shared" si="178"/>
        <v>10</v>
      </c>
    </row>
    <row r="2492" spans="1:11" x14ac:dyDescent="0.3">
      <c r="A2492" s="10">
        <v>43760</v>
      </c>
      <c r="B2492" s="11" t="s">
        <v>359</v>
      </c>
      <c r="C2492" s="11" t="s">
        <v>492</v>
      </c>
      <c r="D2492" s="11">
        <v>85762</v>
      </c>
      <c r="E2492" s="7">
        <v>1</v>
      </c>
      <c r="F2492" s="53" t="str">
        <f>IF(ISBLANK($D2492),"",VLOOKUP($D2492,'Boarding Packages'!$A:$H,4,FALSE))</f>
        <v>Std Suite Prem</v>
      </c>
      <c r="G2492" s="54">
        <f>IF(ISBLANK($D2492),0,E2492*VLOOKUP($D2492,'Boarding Packages'!$A:$H,8,FALSE))</f>
        <v>51</v>
      </c>
      <c r="H2492" s="30">
        <v>0</v>
      </c>
      <c r="I2492" s="30">
        <f t="shared" ref="I2492" si="207">IF(ISBLANK(B2492),"",SUM(G2492:H2492))</f>
        <v>51</v>
      </c>
      <c r="J2492" s="7">
        <f t="shared" ref="J2492" si="208">IF(ISBLANK(B2492),"",E2492*(IF(LEFT(RIGHT(F2492,2),1)="2",2,IF(LEFT(RIGHT(F2492,2),1)="3",3,IF(LEFT(RIGHT(F2492,2),1)="4",4,1)))))</f>
        <v>1</v>
      </c>
      <c r="K2492" s="50">
        <f t="shared" si="178"/>
        <v>10</v>
      </c>
    </row>
    <row r="2493" spans="1:11" x14ac:dyDescent="0.3">
      <c r="A2493" s="55">
        <v>43760</v>
      </c>
      <c r="B2493" s="56" t="s">
        <v>2291</v>
      </c>
      <c r="C2493" s="56" t="s">
        <v>509</v>
      </c>
      <c r="D2493" s="56">
        <v>85777</v>
      </c>
      <c r="E2493" s="140">
        <v>1</v>
      </c>
      <c r="F2493" s="61" t="str">
        <f>IF(ISBLANK($D2493),"",VLOOKUP($D2493,'Boarding Packages'!$A:$H,4,FALSE))</f>
        <v>Std Suite Prem</v>
      </c>
      <c r="G2493" s="62">
        <f>IF(ISBLANK($D2493),0,E2493*VLOOKUP($D2493,'Boarding Packages'!$A:$H,8,FALSE))</f>
        <v>51</v>
      </c>
      <c r="H2493" s="58">
        <v>0</v>
      </c>
      <c r="I2493" s="58">
        <f t="shared" ref="I2493:I2494" si="209">IF(ISBLANK(B2493),"",SUM(G2493:H2493))</f>
        <v>51</v>
      </c>
      <c r="J2493" s="140">
        <f t="shared" ref="J2493:J2494" si="210">IF(ISBLANK(B2493),"",E2493*(IF(LEFT(RIGHT(F2493,2),1)="2",2,IF(LEFT(RIGHT(F2493,2),1)="3",3,IF(LEFT(RIGHT(F2493,2),1)="4",4,1)))))</f>
        <v>1</v>
      </c>
      <c r="K2493" s="50">
        <f t="shared" si="178"/>
        <v>10</v>
      </c>
    </row>
    <row r="2494" spans="1:11" x14ac:dyDescent="0.3">
      <c r="A2494" s="10">
        <v>43761</v>
      </c>
      <c r="B2494" s="11" t="s">
        <v>270</v>
      </c>
      <c r="C2494" s="11" t="s">
        <v>455</v>
      </c>
      <c r="D2494" s="11">
        <v>80957</v>
      </c>
      <c r="E2494" s="7">
        <v>5</v>
      </c>
      <c r="F2494" s="53" t="str">
        <f>IF(ISBLANK($D2494),"",VLOOKUP($D2494,'Boarding Packages'!$A:$H,4,FALSE))</f>
        <v>Std Suite Prem</v>
      </c>
      <c r="G2494" s="54">
        <f>IF(ISBLANK($D2494),0,E2494*VLOOKUP($D2494,'Boarding Packages'!$A:$H,8,FALSE))</f>
        <v>255</v>
      </c>
      <c r="H2494" s="30">
        <v>0</v>
      </c>
      <c r="I2494" s="30">
        <f t="shared" si="209"/>
        <v>255</v>
      </c>
      <c r="J2494" s="7">
        <f t="shared" si="210"/>
        <v>5</v>
      </c>
      <c r="K2494" s="50">
        <f t="shared" si="178"/>
        <v>10</v>
      </c>
    </row>
    <row r="2495" spans="1:11" x14ac:dyDescent="0.3">
      <c r="A2495" s="55">
        <v>43761</v>
      </c>
      <c r="B2495" s="56" t="s">
        <v>270</v>
      </c>
      <c r="C2495" s="56" t="s">
        <v>455</v>
      </c>
      <c r="D2495" s="56">
        <v>86454</v>
      </c>
      <c r="E2495" s="140">
        <v>4</v>
      </c>
      <c r="F2495" s="61" t="str">
        <f>IF(ISBLANK($D2495),"",VLOOKUP($D2495,'Boarding Packages'!$A:$H,4,FALSE))</f>
        <v>Std Suite Prem</v>
      </c>
      <c r="G2495" s="62">
        <f>IF(ISBLANK($D2495),0,E2495*VLOOKUP($D2495,'Boarding Packages'!$A:$H,8,FALSE))</f>
        <v>204</v>
      </c>
      <c r="H2495" s="58">
        <v>0</v>
      </c>
      <c r="I2495" s="58">
        <f t="shared" ref="I2495" si="211">IF(ISBLANK(B2495),"",SUM(G2495:H2495))</f>
        <v>204</v>
      </c>
      <c r="J2495" s="140">
        <f t="shared" ref="J2495" si="212">IF(ISBLANK(B2495),"",E2495*(IF(LEFT(RIGHT(F2495,2),1)="2",2,IF(LEFT(RIGHT(F2495,2),1)="3",3,IF(LEFT(RIGHT(F2495,2),1)="4",4,1)))))</f>
        <v>4</v>
      </c>
      <c r="K2495" s="50">
        <f t="shared" si="178"/>
        <v>10</v>
      </c>
    </row>
    <row r="2496" spans="1:11" x14ac:dyDescent="0.3">
      <c r="A2496" s="10">
        <v>43762</v>
      </c>
      <c r="B2496" s="11" t="s">
        <v>1987</v>
      </c>
      <c r="C2496" s="11" t="s">
        <v>1988</v>
      </c>
      <c r="E2496" s="7">
        <v>1</v>
      </c>
      <c r="F2496" s="6" t="s">
        <v>388</v>
      </c>
      <c r="G2496" s="30">
        <v>33</v>
      </c>
      <c r="H2496" s="30">
        <v>40</v>
      </c>
      <c r="I2496" s="30">
        <f t="shared" si="193"/>
        <v>73</v>
      </c>
      <c r="J2496" s="7">
        <f t="shared" si="194"/>
        <v>1</v>
      </c>
      <c r="K2496" s="50">
        <f t="shared" si="178"/>
        <v>10</v>
      </c>
    </row>
    <row r="2497" spans="1:11" x14ac:dyDescent="0.3">
      <c r="A2497" s="55">
        <v>43762</v>
      </c>
      <c r="B2497" s="56" t="s">
        <v>362</v>
      </c>
      <c r="C2497" s="56" t="s">
        <v>590</v>
      </c>
      <c r="D2497" s="56"/>
      <c r="E2497" s="140">
        <v>2</v>
      </c>
      <c r="F2497" s="141" t="s">
        <v>393</v>
      </c>
      <c r="G2497" s="58">
        <v>84</v>
      </c>
      <c r="H2497" s="58">
        <v>40</v>
      </c>
      <c r="I2497" s="58">
        <f t="shared" si="193"/>
        <v>124</v>
      </c>
      <c r="J2497" s="140">
        <f t="shared" si="194"/>
        <v>2</v>
      </c>
      <c r="K2497" s="50">
        <f t="shared" si="178"/>
        <v>10</v>
      </c>
    </row>
    <row r="2498" spans="1:11" x14ac:dyDescent="0.3">
      <c r="A2498" s="10">
        <v>43763</v>
      </c>
      <c r="B2498" s="11" t="s">
        <v>511</v>
      </c>
      <c r="C2498" s="11" t="s">
        <v>512</v>
      </c>
      <c r="E2498" s="7">
        <v>1</v>
      </c>
      <c r="F2498" s="6" t="s">
        <v>388</v>
      </c>
      <c r="G2498" s="30">
        <v>33</v>
      </c>
      <c r="H2498" s="30"/>
      <c r="I2498" s="30">
        <f t="shared" si="193"/>
        <v>33</v>
      </c>
      <c r="J2498" s="7">
        <f t="shared" si="194"/>
        <v>1</v>
      </c>
      <c r="K2498" s="50">
        <f t="shared" si="178"/>
        <v>10</v>
      </c>
    </row>
    <row r="2499" spans="1:11" x14ac:dyDescent="0.3">
      <c r="A2499" s="10">
        <v>43763</v>
      </c>
      <c r="B2499" s="11" t="s">
        <v>643</v>
      </c>
      <c r="C2499" s="11" t="s">
        <v>415</v>
      </c>
      <c r="E2499" s="7">
        <v>1</v>
      </c>
      <c r="F2499" s="6" t="s">
        <v>388</v>
      </c>
      <c r="G2499" s="30">
        <v>33</v>
      </c>
      <c r="H2499" s="30">
        <v>20</v>
      </c>
      <c r="I2499" s="30">
        <f t="shared" si="193"/>
        <v>53</v>
      </c>
      <c r="J2499" s="7">
        <f t="shared" si="194"/>
        <v>1</v>
      </c>
      <c r="K2499" s="50">
        <f t="shared" ref="K2499:K2562" si="213">IF(A2499= "",0,MONTH(A2499))</f>
        <v>10</v>
      </c>
    </row>
    <row r="2500" spans="1:11" x14ac:dyDescent="0.3">
      <c r="A2500" s="10">
        <v>43763</v>
      </c>
      <c r="B2500" s="11" t="s">
        <v>273</v>
      </c>
      <c r="C2500" s="11" t="s">
        <v>2512</v>
      </c>
      <c r="D2500" s="11">
        <v>62618</v>
      </c>
      <c r="E2500" s="7">
        <v>2</v>
      </c>
      <c r="F2500" s="53" t="str">
        <f>IF(ISBLANK($D2500),"",VLOOKUP($D2500,'Boarding Packages'!$A:$H,4,FALSE))</f>
        <v>Std Suite Prem</v>
      </c>
      <c r="G2500" s="54">
        <f>IF(ISBLANK($D2500),0,E2500*VLOOKUP($D2500,'Boarding Packages'!$A:$H,8,FALSE))</f>
        <v>100</v>
      </c>
      <c r="H2500" s="30">
        <v>0</v>
      </c>
      <c r="I2500" s="30">
        <f t="shared" ref="I2500" si="214">IF(ISBLANK(B2500),"",SUM(G2500:H2500))</f>
        <v>100</v>
      </c>
      <c r="J2500" s="7">
        <f t="shared" ref="J2500" si="215">IF(ISBLANK(B2500),"",E2500*(IF(LEFT(RIGHT(F2500,2),1)="2",2,IF(LEFT(RIGHT(F2500,2),1)="3",3,IF(LEFT(RIGHT(F2500,2),1)="4",4,1)))))</f>
        <v>2</v>
      </c>
      <c r="K2500" s="50">
        <f t="shared" si="213"/>
        <v>10</v>
      </c>
    </row>
    <row r="2501" spans="1:11" x14ac:dyDescent="0.3">
      <c r="A2501" s="55">
        <v>43763</v>
      </c>
      <c r="B2501" s="56" t="s">
        <v>760</v>
      </c>
      <c r="C2501" s="56" t="s">
        <v>761</v>
      </c>
      <c r="D2501" s="56"/>
      <c r="E2501" s="140">
        <v>1</v>
      </c>
      <c r="F2501" s="141" t="s">
        <v>388</v>
      </c>
      <c r="G2501" s="58">
        <v>33</v>
      </c>
      <c r="H2501" s="58"/>
      <c r="I2501" s="58">
        <f t="shared" si="193"/>
        <v>33</v>
      </c>
      <c r="J2501" s="140">
        <f t="shared" si="194"/>
        <v>1</v>
      </c>
      <c r="K2501" s="50">
        <f t="shared" si="213"/>
        <v>10</v>
      </c>
    </row>
    <row r="2502" spans="1:11" x14ac:dyDescent="0.3">
      <c r="A2502" s="10">
        <v>43764</v>
      </c>
      <c r="B2502" s="11" t="s">
        <v>2517</v>
      </c>
      <c r="C2502" s="11" t="s">
        <v>618</v>
      </c>
      <c r="D2502" s="11">
        <v>86262</v>
      </c>
      <c r="E2502" s="7">
        <v>1</v>
      </c>
      <c r="F2502" s="53" t="str">
        <f>IF(ISBLANK($D2502),"",VLOOKUP($D2502,'Boarding Packages'!$A:$H,4,FALSE))</f>
        <v>In/Out Suite Prem</v>
      </c>
      <c r="G2502" s="54">
        <f>IF(ISBLANK($D2502),0,E2502*VLOOKUP($D2502,'Boarding Packages'!$A:$H,8,FALSE))</f>
        <v>72</v>
      </c>
      <c r="H2502" s="30">
        <v>0</v>
      </c>
      <c r="I2502" s="30">
        <f t="shared" ref="I2502" si="216">IF(ISBLANK(B2502),"",SUM(G2502:H2502))</f>
        <v>72</v>
      </c>
      <c r="J2502" s="7">
        <f t="shared" ref="J2502" si="217">IF(ISBLANK(B2502),"",E2502*(IF(LEFT(RIGHT(F2502,2),1)="2",2,IF(LEFT(RIGHT(F2502,2),1)="3",3,IF(LEFT(RIGHT(F2502,2),1)="4",4,1)))))</f>
        <v>1</v>
      </c>
      <c r="K2502" s="50">
        <f t="shared" si="213"/>
        <v>10</v>
      </c>
    </row>
    <row r="2503" spans="1:11" x14ac:dyDescent="0.3">
      <c r="A2503" s="10">
        <v>43764</v>
      </c>
      <c r="B2503" s="11" t="s">
        <v>2517</v>
      </c>
      <c r="C2503" s="11" t="s">
        <v>618</v>
      </c>
      <c r="E2503" s="7">
        <v>2</v>
      </c>
      <c r="F2503" s="6" t="s">
        <v>434</v>
      </c>
      <c r="G2503" s="30">
        <v>114</v>
      </c>
      <c r="H2503" s="30">
        <v>40</v>
      </c>
      <c r="I2503" s="30">
        <f t="shared" si="193"/>
        <v>154</v>
      </c>
      <c r="J2503" s="7">
        <f t="shared" si="194"/>
        <v>2</v>
      </c>
      <c r="K2503" s="50">
        <f t="shared" si="213"/>
        <v>10</v>
      </c>
    </row>
    <row r="2504" spans="1:11" x14ac:dyDescent="0.3">
      <c r="A2504" s="10">
        <v>43764</v>
      </c>
      <c r="B2504" s="11" t="s">
        <v>2440</v>
      </c>
      <c r="C2504" s="11" t="s">
        <v>1590</v>
      </c>
      <c r="E2504" s="7">
        <v>1</v>
      </c>
      <c r="F2504" s="6" t="s">
        <v>388</v>
      </c>
      <c r="G2504" s="30">
        <v>33</v>
      </c>
      <c r="H2504" s="30"/>
      <c r="I2504" s="30">
        <f t="shared" si="193"/>
        <v>33</v>
      </c>
      <c r="J2504" s="7">
        <f t="shared" si="194"/>
        <v>1</v>
      </c>
      <c r="K2504" s="50">
        <f t="shared" si="213"/>
        <v>10</v>
      </c>
    </row>
    <row r="2505" spans="1:11" x14ac:dyDescent="0.3">
      <c r="A2505" s="10">
        <v>43764</v>
      </c>
      <c r="B2505" s="11" t="s">
        <v>117</v>
      </c>
      <c r="C2505" s="11" t="s">
        <v>1069</v>
      </c>
      <c r="D2505" s="11">
        <v>84033</v>
      </c>
      <c r="E2505" s="7">
        <v>3</v>
      </c>
      <c r="F2505" s="53" t="str">
        <f>IF(ISBLANK($D2505),"",VLOOKUP($D2505,'Boarding Packages'!$A:$H,4,FALSE))</f>
        <v>Std Suite Prem</v>
      </c>
      <c r="G2505" s="54">
        <f>IF(ISBLANK($D2505),0,E2505*VLOOKUP($D2505,'Boarding Packages'!$A:$H,8,FALSE))</f>
        <v>159</v>
      </c>
      <c r="H2505" s="30">
        <v>0</v>
      </c>
      <c r="I2505" s="30">
        <f t="shared" si="193"/>
        <v>159</v>
      </c>
      <c r="J2505" s="7">
        <f t="shared" si="194"/>
        <v>3</v>
      </c>
      <c r="K2505" s="50">
        <f t="shared" si="213"/>
        <v>10</v>
      </c>
    </row>
    <row r="2506" spans="1:11" x14ac:dyDescent="0.3">
      <c r="A2506" s="10">
        <v>43764</v>
      </c>
      <c r="B2506" s="11" t="s">
        <v>170</v>
      </c>
      <c r="C2506" s="11" t="s">
        <v>710</v>
      </c>
      <c r="D2506" s="11">
        <v>75218</v>
      </c>
      <c r="E2506" s="7">
        <v>1</v>
      </c>
      <c r="F2506" s="53" t="str">
        <f>IF(ISBLANK($D2506),"",VLOOKUP($D2506,'Boarding Packages'!$A:$H,4,FALSE))</f>
        <v>Std Suite Prem</v>
      </c>
      <c r="G2506" s="54">
        <f>IF(ISBLANK($D2506),0,E2506*VLOOKUP($D2506,'Boarding Packages'!$A:$H,8,FALSE))</f>
        <v>51</v>
      </c>
      <c r="H2506" s="30">
        <v>0</v>
      </c>
      <c r="I2506" s="30">
        <f t="shared" ref="I2506" si="218">IF(ISBLANK(B2506),"",SUM(G2506:H2506))</f>
        <v>51</v>
      </c>
      <c r="J2506" s="7">
        <f t="shared" ref="J2506" si="219">IF(ISBLANK(B2506),"",E2506*(IF(LEFT(RIGHT(F2506,2),1)="2",2,IF(LEFT(RIGHT(F2506,2),1)="3",3,IF(LEFT(RIGHT(F2506,2),1)="4",4,1)))))</f>
        <v>1</v>
      </c>
      <c r="K2506" s="50">
        <f t="shared" si="213"/>
        <v>10</v>
      </c>
    </row>
    <row r="2507" spans="1:11" x14ac:dyDescent="0.3">
      <c r="A2507" s="10">
        <v>43764</v>
      </c>
      <c r="B2507" s="11" t="s">
        <v>621</v>
      </c>
      <c r="C2507" s="11" t="s">
        <v>622</v>
      </c>
      <c r="E2507" s="7">
        <v>1</v>
      </c>
      <c r="F2507" s="6" t="s">
        <v>388</v>
      </c>
      <c r="G2507" s="30">
        <v>33</v>
      </c>
      <c r="H2507" s="30">
        <v>40</v>
      </c>
      <c r="I2507" s="30">
        <f t="shared" si="193"/>
        <v>73</v>
      </c>
      <c r="J2507" s="7">
        <f t="shared" si="194"/>
        <v>1</v>
      </c>
      <c r="K2507" s="50">
        <f t="shared" si="213"/>
        <v>10</v>
      </c>
    </row>
    <row r="2508" spans="1:11" x14ac:dyDescent="0.3">
      <c r="A2508" s="10">
        <v>43764</v>
      </c>
      <c r="B2508" s="11" t="s">
        <v>989</v>
      </c>
      <c r="C2508" s="11" t="s">
        <v>765</v>
      </c>
      <c r="E2508" s="7">
        <v>1</v>
      </c>
      <c r="F2508" s="6" t="s">
        <v>388</v>
      </c>
      <c r="G2508" s="30">
        <v>33</v>
      </c>
      <c r="H2508" s="30">
        <v>40</v>
      </c>
      <c r="I2508" s="30">
        <f t="shared" si="193"/>
        <v>73</v>
      </c>
      <c r="J2508" s="7">
        <f t="shared" si="194"/>
        <v>1</v>
      </c>
      <c r="K2508" s="50">
        <f t="shared" si="213"/>
        <v>10</v>
      </c>
    </row>
    <row r="2509" spans="1:11" x14ac:dyDescent="0.3">
      <c r="A2509" s="10">
        <v>43764</v>
      </c>
      <c r="B2509" s="11" t="s">
        <v>2468</v>
      </c>
      <c r="C2509" s="11" t="s">
        <v>2486</v>
      </c>
      <c r="E2509" s="7">
        <v>1</v>
      </c>
      <c r="F2509" s="6" t="s">
        <v>1922</v>
      </c>
      <c r="G2509" s="30">
        <v>93</v>
      </c>
      <c r="H2509" s="30">
        <v>120</v>
      </c>
      <c r="I2509" s="30">
        <f t="shared" si="193"/>
        <v>213</v>
      </c>
      <c r="J2509" s="7">
        <f t="shared" si="194"/>
        <v>3</v>
      </c>
      <c r="K2509" s="50">
        <f t="shared" si="213"/>
        <v>10</v>
      </c>
    </row>
    <row r="2510" spans="1:11" x14ac:dyDescent="0.3">
      <c r="A2510" s="10">
        <v>43764</v>
      </c>
      <c r="B2510" s="11" t="s">
        <v>2518</v>
      </c>
      <c r="C2510" s="11" t="s">
        <v>424</v>
      </c>
      <c r="D2510" s="11">
        <v>68267</v>
      </c>
      <c r="E2510" s="7">
        <v>1</v>
      </c>
      <c r="F2510" s="53" t="str">
        <f>IF(ISBLANK($D2510),"",VLOOKUP($D2510,'Boarding Packages'!$A:$H,4,FALSE))</f>
        <v>Std Suite Prem</v>
      </c>
      <c r="G2510" s="54">
        <f>IF(ISBLANK($D2510),0,E2510*VLOOKUP($D2510,'Boarding Packages'!$A:$H,8,FALSE))</f>
        <v>48</v>
      </c>
      <c r="H2510" s="30">
        <v>0</v>
      </c>
      <c r="I2510" s="30">
        <f t="shared" si="193"/>
        <v>48</v>
      </c>
      <c r="J2510" s="7">
        <f t="shared" si="194"/>
        <v>1</v>
      </c>
      <c r="K2510" s="50">
        <f t="shared" si="213"/>
        <v>10</v>
      </c>
    </row>
    <row r="2511" spans="1:11" x14ac:dyDescent="0.3">
      <c r="A2511" s="10">
        <v>43764</v>
      </c>
      <c r="B2511" s="11" t="s">
        <v>2004</v>
      </c>
      <c r="C2511" s="11" t="s">
        <v>2005</v>
      </c>
      <c r="D2511" s="11">
        <v>86406</v>
      </c>
      <c r="E2511" s="7">
        <v>1</v>
      </c>
      <c r="F2511" s="53" t="str">
        <f>IF(ISBLANK($D2511),"",VLOOKUP($D2511,'Boarding Packages'!$A:$H,4,FALSE))</f>
        <v>In/Out Suite Prem</v>
      </c>
      <c r="G2511" s="54">
        <f>IF(ISBLANK($D2511),0,E2511*VLOOKUP($D2511,'Boarding Packages'!$A:$H,8,FALSE))</f>
        <v>74</v>
      </c>
      <c r="H2511" s="30">
        <v>0</v>
      </c>
      <c r="I2511" s="30">
        <f t="shared" ref="I2511" si="220">IF(ISBLANK(B2511),"",SUM(G2511:H2511))</f>
        <v>74</v>
      </c>
      <c r="J2511" s="7">
        <f t="shared" ref="J2511" si="221">IF(ISBLANK(B2511),"",E2511*(IF(LEFT(RIGHT(F2511,2),1)="2",2,IF(LEFT(RIGHT(F2511,2),1)="3",3,IF(LEFT(RIGHT(F2511,2),1)="4",4,1)))))</f>
        <v>1</v>
      </c>
      <c r="K2511" s="50">
        <f t="shared" si="213"/>
        <v>10</v>
      </c>
    </row>
    <row r="2512" spans="1:11" x14ac:dyDescent="0.3">
      <c r="A2512" s="55">
        <v>43764</v>
      </c>
      <c r="B2512" s="56" t="s">
        <v>365</v>
      </c>
      <c r="C2512" s="56" t="s">
        <v>587</v>
      </c>
      <c r="D2512" s="56">
        <v>82921</v>
      </c>
      <c r="E2512" s="140">
        <v>1</v>
      </c>
      <c r="F2512" s="61" t="str">
        <f>IF(ISBLANK($D2512),"",VLOOKUP($D2512,'Boarding Packages'!$A:$H,4,FALSE))</f>
        <v>Std Suite Prem</v>
      </c>
      <c r="G2512" s="62">
        <f>IF(ISBLANK($D2512),0,E2512*VLOOKUP($D2512,'Boarding Packages'!$A:$H,8,FALSE))</f>
        <v>51</v>
      </c>
      <c r="H2512" s="58">
        <v>0</v>
      </c>
      <c r="I2512" s="58">
        <f t="shared" ref="I2512:I2513" si="222">IF(ISBLANK(B2512),"",SUM(G2512:H2512))</f>
        <v>51</v>
      </c>
      <c r="J2512" s="140">
        <f t="shared" ref="J2512:J2513" si="223">IF(ISBLANK(B2512),"",E2512*(IF(LEFT(RIGHT(F2512,2),1)="2",2,IF(LEFT(RIGHT(F2512,2),1)="3",3,IF(LEFT(RIGHT(F2512,2),1)="4",4,1)))))</f>
        <v>1</v>
      </c>
      <c r="K2512" s="50">
        <f t="shared" si="213"/>
        <v>10</v>
      </c>
    </row>
    <row r="2513" spans="1:11" x14ac:dyDescent="0.3">
      <c r="A2513" s="10">
        <v>43765</v>
      </c>
      <c r="B2513" s="11" t="s">
        <v>192</v>
      </c>
      <c r="C2513" s="11" t="s">
        <v>2427</v>
      </c>
      <c r="D2513" s="11">
        <v>81508</v>
      </c>
      <c r="E2513" s="7">
        <v>5</v>
      </c>
      <c r="F2513" s="53" t="str">
        <f>IF(ISBLANK($D2513),"",VLOOKUP($D2513,'Boarding Packages'!$A:$H,4,FALSE))</f>
        <v>In/Out Suite Prem</v>
      </c>
      <c r="G2513" s="54">
        <f>IF(ISBLANK($D2513),0,E2513*VLOOKUP($D2513,'Boarding Packages'!$A:$H,8,FALSE))</f>
        <v>360</v>
      </c>
      <c r="H2513" s="30">
        <v>0</v>
      </c>
      <c r="I2513" s="30">
        <f t="shared" si="222"/>
        <v>360</v>
      </c>
      <c r="J2513" s="7">
        <f t="shared" si="223"/>
        <v>5</v>
      </c>
      <c r="K2513" s="50">
        <f t="shared" si="213"/>
        <v>10</v>
      </c>
    </row>
    <row r="2514" spans="1:11" x14ac:dyDescent="0.3">
      <c r="A2514" s="10">
        <v>43765</v>
      </c>
      <c r="B2514" s="11" t="s">
        <v>2522</v>
      </c>
      <c r="C2514" s="11" t="s">
        <v>497</v>
      </c>
      <c r="E2514" s="7">
        <v>1</v>
      </c>
      <c r="F2514" s="6" t="s">
        <v>388</v>
      </c>
      <c r="G2514" s="30">
        <v>33</v>
      </c>
      <c r="H2514" s="30">
        <v>40</v>
      </c>
      <c r="I2514" s="30">
        <f t="shared" si="193"/>
        <v>73</v>
      </c>
      <c r="J2514" s="7">
        <f t="shared" si="194"/>
        <v>1</v>
      </c>
      <c r="K2514" s="50">
        <f t="shared" si="213"/>
        <v>10</v>
      </c>
    </row>
    <row r="2515" spans="1:11" x14ac:dyDescent="0.3">
      <c r="A2515" s="10">
        <v>43765</v>
      </c>
      <c r="B2515" s="11" t="s">
        <v>1938</v>
      </c>
      <c r="C2515" s="11" t="s">
        <v>1939</v>
      </c>
      <c r="E2515" s="7">
        <v>1</v>
      </c>
      <c r="F2515" s="6" t="s">
        <v>388</v>
      </c>
      <c r="G2515" s="30">
        <v>33</v>
      </c>
      <c r="H2515" s="30">
        <v>40</v>
      </c>
      <c r="I2515" s="30">
        <f t="shared" si="193"/>
        <v>73</v>
      </c>
      <c r="J2515" s="7">
        <f t="shared" si="194"/>
        <v>1</v>
      </c>
      <c r="K2515" s="50">
        <f t="shared" si="213"/>
        <v>10</v>
      </c>
    </row>
    <row r="2516" spans="1:11" x14ac:dyDescent="0.3">
      <c r="A2516" s="10">
        <v>43765</v>
      </c>
      <c r="B2516" s="11" t="s">
        <v>435</v>
      </c>
      <c r="C2516" s="11" t="s">
        <v>641</v>
      </c>
      <c r="E2516" s="7">
        <v>1</v>
      </c>
      <c r="F2516" s="6" t="s">
        <v>393</v>
      </c>
      <c r="G2516" s="30">
        <v>42</v>
      </c>
      <c r="H2516" s="30">
        <v>40</v>
      </c>
      <c r="I2516" s="30">
        <f t="shared" si="193"/>
        <v>82</v>
      </c>
      <c r="J2516" s="7">
        <f t="shared" si="194"/>
        <v>1</v>
      </c>
      <c r="K2516" s="50">
        <f t="shared" si="213"/>
        <v>10</v>
      </c>
    </row>
    <row r="2517" spans="1:11" x14ac:dyDescent="0.3">
      <c r="A2517" s="10">
        <v>43765</v>
      </c>
      <c r="B2517" s="11" t="s">
        <v>435</v>
      </c>
      <c r="C2517" s="11" t="s">
        <v>2523</v>
      </c>
      <c r="E2517" s="7">
        <v>1</v>
      </c>
      <c r="F2517" s="6" t="s">
        <v>2524</v>
      </c>
      <c r="G2517" s="30">
        <v>33</v>
      </c>
      <c r="H2517" s="30">
        <v>20</v>
      </c>
      <c r="I2517" s="30">
        <f t="shared" si="193"/>
        <v>53</v>
      </c>
      <c r="J2517" s="7">
        <f t="shared" si="194"/>
        <v>1</v>
      </c>
      <c r="K2517" s="50">
        <f t="shared" si="213"/>
        <v>10</v>
      </c>
    </row>
    <row r="2518" spans="1:11" x14ac:dyDescent="0.3">
      <c r="A2518" s="10">
        <v>43765</v>
      </c>
      <c r="B2518" s="11" t="s">
        <v>1699</v>
      </c>
      <c r="C2518" s="11" t="s">
        <v>1700</v>
      </c>
      <c r="D2518" s="11">
        <v>81729</v>
      </c>
      <c r="E2518" s="7">
        <v>5</v>
      </c>
      <c r="F2518" s="53" t="str">
        <f>IF(ISBLANK($D2518),"",VLOOKUP($D2518,'Boarding Packages'!$A:$H,4,FALSE))</f>
        <v>Std Suite Prem</v>
      </c>
      <c r="G2518" s="54">
        <f>IF(ISBLANK($D2518),0,E2518*VLOOKUP($D2518,'Boarding Packages'!$A:$H,8,FALSE))</f>
        <v>265</v>
      </c>
      <c r="H2518" s="30">
        <v>0</v>
      </c>
      <c r="I2518" s="30">
        <f t="shared" si="193"/>
        <v>265</v>
      </c>
      <c r="J2518" s="7">
        <f t="shared" si="194"/>
        <v>5</v>
      </c>
      <c r="K2518" s="50">
        <f t="shared" si="213"/>
        <v>10</v>
      </c>
    </row>
    <row r="2519" spans="1:11" x14ac:dyDescent="0.3">
      <c r="A2519" s="10">
        <v>43765</v>
      </c>
      <c r="B2519" s="11" t="s">
        <v>408</v>
      </c>
      <c r="C2519" s="11" t="s">
        <v>409</v>
      </c>
      <c r="E2519" s="7">
        <v>1</v>
      </c>
      <c r="F2519" s="6" t="s">
        <v>410</v>
      </c>
      <c r="G2519" s="30">
        <v>63</v>
      </c>
      <c r="H2519" s="30">
        <v>40</v>
      </c>
      <c r="I2519" s="30">
        <f t="shared" si="193"/>
        <v>103</v>
      </c>
      <c r="J2519" s="7">
        <f t="shared" si="194"/>
        <v>2</v>
      </c>
      <c r="K2519" s="50">
        <f t="shared" si="213"/>
        <v>10</v>
      </c>
    </row>
    <row r="2520" spans="1:11" x14ac:dyDescent="0.3">
      <c r="A2520" s="10">
        <v>43765</v>
      </c>
      <c r="B2520" s="11" t="s">
        <v>205</v>
      </c>
      <c r="C2520" s="11" t="s">
        <v>863</v>
      </c>
      <c r="E2520" s="7">
        <v>1</v>
      </c>
      <c r="F2520" s="6" t="s">
        <v>388</v>
      </c>
      <c r="G2520" s="30">
        <v>33</v>
      </c>
      <c r="H2520" s="30">
        <v>40</v>
      </c>
      <c r="I2520" s="30">
        <f t="shared" si="193"/>
        <v>73</v>
      </c>
      <c r="J2520" s="7">
        <f t="shared" si="194"/>
        <v>1</v>
      </c>
      <c r="K2520" s="50">
        <f t="shared" si="213"/>
        <v>10</v>
      </c>
    </row>
    <row r="2521" spans="1:11" x14ac:dyDescent="0.3">
      <c r="A2521" s="10">
        <v>43765</v>
      </c>
      <c r="B2521" s="11" t="s">
        <v>220</v>
      </c>
      <c r="C2521" s="11" t="s">
        <v>548</v>
      </c>
      <c r="D2521" s="11">
        <v>82589</v>
      </c>
      <c r="E2521" s="7">
        <v>1</v>
      </c>
      <c r="F2521" s="53" t="str">
        <f>IF(ISBLANK($D2521),"",VLOOKUP($D2521,'Boarding Packages'!$A:$H,4,FALSE))</f>
        <v>XL Suite Prem</v>
      </c>
      <c r="G2521" s="54">
        <f>IF(ISBLANK($D2521),0,E2521*VLOOKUP($D2521,'Boarding Packages'!$A:$H,8,FALSE))</f>
        <v>62</v>
      </c>
      <c r="H2521" s="30">
        <v>0</v>
      </c>
      <c r="I2521" s="30">
        <f t="shared" ref="I2521" si="224">IF(ISBLANK(B2521),"",SUM(G2521:H2521))</f>
        <v>62</v>
      </c>
      <c r="J2521" s="7">
        <f t="shared" ref="J2521" si="225">IF(ISBLANK(B2521),"",E2521*(IF(LEFT(RIGHT(F2521,2),1)="2",2,IF(LEFT(RIGHT(F2521,2),1)="3",3,IF(LEFT(RIGHT(F2521,2),1)="4",4,1)))))</f>
        <v>1</v>
      </c>
      <c r="K2521" s="50">
        <f t="shared" si="213"/>
        <v>10</v>
      </c>
    </row>
    <row r="2522" spans="1:11" x14ac:dyDescent="0.3">
      <c r="A2522" s="10">
        <v>43765</v>
      </c>
      <c r="B2522" s="11" t="s">
        <v>534</v>
      </c>
      <c r="C2522" s="11" t="s">
        <v>535</v>
      </c>
      <c r="E2522" s="7">
        <v>3</v>
      </c>
      <c r="F2522" s="6" t="s">
        <v>393</v>
      </c>
      <c r="G2522" s="30">
        <v>126</v>
      </c>
      <c r="H2522" s="30">
        <v>80</v>
      </c>
      <c r="I2522" s="30">
        <f t="shared" si="193"/>
        <v>206</v>
      </c>
      <c r="J2522" s="7">
        <f t="shared" si="194"/>
        <v>3</v>
      </c>
      <c r="K2522" s="50">
        <f t="shared" si="213"/>
        <v>10</v>
      </c>
    </row>
    <row r="2523" spans="1:11" x14ac:dyDescent="0.3">
      <c r="A2523" s="10">
        <v>43765</v>
      </c>
      <c r="B2523" s="11" t="s">
        <v>1319</v>
      </c>
      <c r="C2523" s="11" t="s">
        <v>583</v>
      </c>
      <c r="E2523" s="7">
        <v>2</v>
      </c>
      <c r="F2523" s="6" t="s">
        <v>388</v>
      </c>
      <c r="G2523" s="30">
        <v>66</v>
      </c>
      <c r="H2523" s="30">
        <v>40</v>
      </c>
      <c r="I2523" s="30">
        <f t="shared" ref="I2523:I2585" si="226">IF(ISBLANK(B2523),"",SUM(G2523:H2523))</f>
        <v>106</v>
      </c>
      <c r="J2523" s="7">
        <f t="shared" ref="J2523:J2585" si="227">IF(ISBLANK(B2523),"",E2523*(IF(LEFT(RIGHT(F2523,2),1)="2",2,IF(LEFT(RIGHT(F2523,2),1)="3",3,IF(LEFT(RIGHT(F2523,2),1)="4",4,1)))))</f>
        <v>2</v>
      </c>
      <c r="K2523" s="50">
        <f t="shared" si="213"/>
        <v>10</v>
      </c>
    </row>
    <row r="2524" spans="1:11" x14ac:dyDescent="0.3">
      <c r="A2524" s="10">
        <v>43765</v>
      </c>
      <c r="B2524" s="11" t="s">
        <v>617</v>
      </c>
      <c r="C2524" s="11" t="s">
        <v>618</v>
      </c>
      <c r="E2524" s="7">
        <v>1</v>
      </c>
      <c r="F2524" s="6" t="s">
        <v>388</v>
      </c>
      <c r="G2524" s="30">
        <v>33</v>
      </c>
      <c r="H2524" s="30">
        <v>40</v>
      </c>
      <c r="I2524" s="30">
        <f t="shared" si="226"/>
        <v>73</v>
      </c>
      <c r="J2524" s="7">
        <f t="shared" si="227"/>
        <v>1</v>
      </c>
      <c r="K2524" s="50">
        <f t="shared" si="213"/>
        <v>10</v>
      </c>
    </row>
    <row r="2525" spans="1:11" x14ac:dyDescent="0.3">
      <c r="A2525" s="10">
        <v>43765</v>
      </c>
      <c r="B2525" s="11" t="s">
        <v>1487</v>
      </c>
      <c r="C2525" s="11" t="s">
        <v>1488</v>
      </c>
      <c r="E2525" s="7">
        <v>1</v>
      </c>
      <c r="F2525" s="6" t="s">
        <v>388</v>
      </c>
      <c r="G2525" s="30">
        <v>33</v>
      </c>
      <c r="H2525" s="30">
        <v>40</v>
      </c>
      <c r="I2525" s="30">
        <f t="shared" si="226"/>
        <v>73</v>
      </c>
      <c r="J2525" s="7">
        <f t="shared" si="227"/>
        <v>1</v>
      </c>
      <c r="K2525" s="50">
        <f t="shared" si="213"/>
        <v>10</v>
      </c>
    </row>
    <row r="2526" spans="1:11" x14ac:dyDescent="0.3">
      <c r="A2526" s="10">
        <v>43765</v>
      </c>
      <c r="B2526" s="11" t="s">
        <v>272</v>
      </c>
      <c r="C2526" s="11" t="s">
        <v>438</v>
      </c>
      <c r="D2526" s="11">
        <v>84976</v>
      </c>
      <c r="E2526" s="7">
        <v>1</v>
      </c>
      <c r="F2526" s="53" t="str">
        <f>IF(ISBLANK($D2526),"",VLOOKUP($D2526,'Boarding Packages'!$A:$H,4,FALSE))</f>
        <v>Std Suite Prem</v>
      </c>
      <c r="G2526" s="54">
        <f>IF(ISBLANK($D2526),0,E2526*VLOOKUP($D2526,'Boarding Packages'!$A:$H,8,FALSE))</f>
        <v>51</v>
      </c>
      <c r="H2526" s="30">
        <v>0</v>
      </c>
      <c r="I2526" s="30">
        <f t="shared" ref="I2526" si="228">IF(ISBLANK(B2526),"",SUM(G2526:H2526))</f>
        <v>51</v>
      </c>
      <c r="J2526" s="7">
        <f t="shared" si="227"/>
        <v>1</v>
      </c>
      <c r="K2526" s="50">
        <f t="shared" si="213"/>
        <v>10</v>
      </c>
    </row>
    <row r="2527" spans="1:11" x14ac:dyDescent="0.3">
      <c r="A2527" s="55">
        <v>43765</v>
      </c>
      <c r="B2527" s="56" t="s">
        <v>362</v>
      </c>
      <c r="C2527" s="56" t="s">
        <v>590</v>
      </c>
      <c r="D2527" s="56">
        <v>87309</v>
      </c>
      <c r="E2527" s="140">
        <v>1</v>
      </c>
      <c r="F2527" s="61" t="str">
        <f>IF(ISBLANK($D2527),"",VLOOKUP($D2527,'Boarding Packages'!$A:$H,4,FALSE))</f>
        <v>XL Suite Prem</v>
      </c>
      <c r="G2527" s="62">
        <f>IF(ISBLANK($D2527),0,E2527*VLOOKUP($D2527,'Boarding Packages'!$A:$H,8,FALSE))</f>
        <v>62</v>
      </c>
      <c r="H2527" s="58">
        <v>0</v>
      </c>
      <c r="I2527" s="58">
        <f t="shared" ref="I2527" si="229">IF(ISBLANK(B2527),"",SUM(G2527:H2527))</f>
        <v>62</v>
      </c>
      <c r="J2527" s="140">
        <f t="shared" ref="J2527" si="230">IF(ISBLANK(B2527),"",E2527*(IF(LEFT(RIGHT(F2527,2),1)="2",2,IF(LEFT(RIGHT(F2527,2),1)="3",3,IF(LEFT(RIGHT(F2527,2),1)="4",4,1)))))</f>
        <v>1</v>
      </c>
      <c r="K2527" s="50">
        <f t="shared" si="213"/>
        <v>10</v>
      </c>
    </row>
    <row r="2528" spans="1:11" x14ac:dyDescent="0.3">
      <c r="A2528" s="10">
        <v>43766</v>
      </c>
      <c r="B2528" s="11" t="s">
        <v>1856</v>
      </c>
      <c r="C2528" s="11" t="s">
        <v>507</v>
      </c>
      <c r="E2528" s="7">
        <v>2</v>
      </c>
      <c r="F2528" s="6" t="s">
        <v>388</v>
      </c>
      <c r="G2528" s="30">
        <v>66</v>
      </c>
      <c r="H2528" s="30">
        <v>32</v>
      </c>
      <c r="I2528" s="30">
        <f t="shared" si="226"/>
        <v>98</v>
      </c>
      <c r="J2528" s="7">
        <f t="shared" si="227"/>
        <v>2</v>
      </c>
      <c r="K2528" s="50">
        <f t="shared" si="213"/>
        <v>10</v>
      </c>
    </row>
    <row r="2529" spans="1:11" x14ac:dyDescent="0.3">
      <c r="A2529" s="10">
        <v>43766</v>
      </c>
      <c r="B2529" s="11" t="s">
        <v>2355</v>
      </c>
      <c r="C2529" s="11" t="s">
        <v>1233</v>
      </c>
      <c r="E2529" s="7">
        <v>3</v>
      </c>
      <c r="F2529" s="6" t="s">
        <v>434</v>
      </c>
      <c r="G2529" s="30">
        <v>171</v>
      </c>
      <c r="H2529" s="30">
        <v>20</v>
      </c>
      <c r="I2529" s="30">
        <f t="shared" si="226"/>
        <v>191</v>
      </c>
      <c r="J2529" s="7">
        <f t="shared" si="227"/>
        <v>3</v>
      </c>
      <c r="K2529" s="50">
        <f t="shared" si="213"/>
        <v>10</v>
      </c>
    </row>
    <row r="2530" spans="1:11" x14ac:dyDescent="0.3">
      <c r="A2530" s="10">
        <v>43766</v>
      </c>
      <c r="B2530" s="11" t="s">
        <v>1034</v>
      </c>
      <c r="C2530" s="11" t="s">
        <v>1035</v>
      </c>
      <c r="E2530" s="7">
        <v>2</v>
      </c>
      <c r="F2530" s="6" t="s">
        <v>388</v>
      </c>
      <c r="G2530" s="30">
        <v>66</v>
      </c>
      <c r="H2530" s="30">
        <v>60</v>
      </c>
      <c r="I2530" s="30">
        <f t="shared" si="226"/>
        <v>126</v>
      </c>
      <c r="J2530" s="7">
        <f t="shared" si="227"/>
        <v>2</v>
      </c>
      <c r="K2530" s="50">
        <f t="shared" si="213"/>
        <v>10</v>
      </c>
    </row>
    <row r="2531" spans="1:11" x14ac:dyDescent="0.3">
      <c r="A2531" s="10">
        <v>43766</v>
      </c>
      <c r="B2531" s="11" t="s">
        <v>305</v>
      </c>
      <c r="C2531" s="11" t="s">
        <v>2526</v>
      </c>
      <c r="D2531" s="11">
        <v>87189</v>
      </c>
      <c r="E2531" s="7">
        <v>3</v>
      </c>
      <c r="F2531" s="53" t="str">
        <f>IF(ISBLANK($D2531),"",VLOOKUP($D2531,'Boarding Packages'!$A:$H,4,FALSE))</f>
        <v>XL Suite Prem</v>
      </c>
      <c r="G2531" s="54">
        <f>IF(ISBLANK($D2531),0,E2531*VLOOKUP($D2531,'Boarding Packages'!$A:$H,8,FALSE))</f>
        <v>186</v>
      </c>
      <c r="H2531" s="30">
        <v>0</v>
      </c>
      <c r="I2531" s="30">
        <f t="shared" ref="I2531:I2532" si="231">IF(ISBLANK(B2531),"",SUM(G2531:H2531))</f>
        <v>186</v>
      </c>
      <c r="J2531" s="7">
        <f t="shared" si="227"/>
        <v>3</v>
      </c>
      <c r="K2531" s="50">
        <f t="shared" si="213"/>
        <v>10</v>
      </c>
    </row>
    <row r="2532" spans="1:11" x14ac:dyDescent="0.3">
      <c r="A2532" s="10">
        <v>43766</v>
      </c>
      <c r="B2532" s="11" t="s">
        <v>305</v>
      </c>
      <c r="C2532" s="11" t="s">
        <v>631</v>
      </c>
      <c r="D2532" s="11">
        <v>87188</v>
      </c>
      <c r="E2532" s="7">
        <v>3</v>
      </c>
      <c r="F2532" s="53" t="str">
        <f>IF(ISBLANK($D2532),"",VLOOKUP($D2532,'Boarding Packages'!$A:$H,4,FALSE))</f>
        <v>XL Suite Prem</v>
      </c>
      <c r="G2532" s="54">
        <f>IF(ISBLANK($D2532),0,E2532*VLOOKUP($D2532,'Boarding Packages'!$A:$H,8,FALSE))</f>
        <v>186</v>
      </c>
      <c r="H2532" s="30">
        <v>0</v>
      </c>
      <c r="I2532" s="30">
        <f t="shared" si="231"/>
        <v>186</v>
      </c>
      <c r="J2532" s="7">
        <f t="shared" si="227"/>
        <v>3</v>
      </c>
      <c r="K2532" s="50">
        <f t="shared" si="213"/>
        <v>10</v>
      </c>
    </row>
    <row r="2533" spans="1:11" x14ac:dyDescent="0.3">
      <c r="A2533" s="10">
        <v>43766</v>
      </c>
      <c r="B2533" s="11" t="s">
        <v>1791</v>
      </c>
      <c r="C2533" s="11" t="s">
        <v>1792</v>
      </c>
      <c r="D2533" s="11">
        <v>84762</v>
      </c>
      <c r="E2533" s="7">
        <v>3</v>
      </c>
      <c r="F2533" s="53" t="str">
        <f>IF(ISBLANK($D2533),"",VLOOKUP($D2533,'Boarding Packages'!$A:$H,4,FALSE))</f>
        <v>Std Suite Prem</v>
      </c>
      <c r="G2533" s="54">
        <f>IF(ISBLANK($D2533),0,E2533*VLOOKUP($D2533,'Boarding Packages'!$A:$H,8,FALSE))</f>
        <v>153</v>
      </c>
      <c r="H2533" s="30">
        <v>0</v>
      </c>
      <c r="I2533" s="30">
        <f t="shared" ref="I2533" si="232">IF(ISBLANK(B2533),"",SUM(G2533:H2533))</f>
        <v>153</v>
      </c>
      <c r="J2533" s="7">
        <f t="shared" ref="J2533" si="233">IF(ISBLANK(B2533),"",E2533*(IF(LEFT(RIGHT(F2533,2),1)="2",2,IF(LEFT(RIGHT(F2533,2),1)="3",3,IF(LEFT(RIGHT(F2533,2),1)="4",4,1)))))</f>
        <v>3</v>
      </c>
      <c r="K2533" s="50">
        <f t="shared" si="213"/>
        <v>10</v>
      </c>
    </row>
    <row r="2534" spans="1:11" x14ac:dyDescent="0.3">
      <c r="A2534" s="55">
        <v>43766</v>
      </c>
      <c r="B2534" s="56" t="s">
        <v>241</v>
      </c>
      <c r="C2534" s="56" t="s">
        <v>588</v>
      </c>
      <c r="D2534" s="56">
        <v>70353</v>
      </c>
      <c r="E2534" s="140">
        <v>3</v>
      </c>
      <c r="F2534" s="61" t="str">
        <f>IF(ISBLANK($D2534),"",VLOOKUP($D2534,'Boarding Packages'!$A:$H,4,FALSE))</f>
        <v>Std Suite Prem</v>
      </c>
      <c r="G2534" s="62">
        <f>IF(ISBLANK($D2534),0,E2534*VLOOKUP($D2534,'Boarding Packages'!$A:$H,8,FALSE))</f>
        <v>159</v>
      </c>
      <c r="H2534" s="58">
        <v>0</v>
      </c>
      <c r="I2534" s="58">
        <f t="shared" ref="I2534" si="234">IF(ISBLANK(B2534),"",SUM(G2534:H2534))</f>
        <v>159</v>
      </c>
      <c r="J2534" s="140">
        <f t="shared" ref="J2534" si="235">IF(ISBLANK(B2534),"",E2534*(IF(LEFT(RIGHT(F2534,2),1)="2",2,IF(LEFT(RIGHT(F2534,2),1)="3",3,IF(LEFT(RIGHT(F2534,2),1)="4",4,1)))))</f>
        <v>3</v>
      </c>
      <c r="K2534" s="50">
        <f t="shared" si="213"/>
        <v>10</v>
      </c>
    </row>
    <row r="2535" spans="1:11" x14ac:dyDescent="0.3">
      <c r="A2535" s="10">
        <v>43767</v>
      </c>
      <c r="B2535" s="11" t="s">
        <v>1467</v>
      </c>
      <c r="C2535" s="11" t="s">
        <v>507</v>
      </c>
      <c r="E2535" s="7">
        <v>6</v>
      </c>
      <c r="F2535" s="6" t="s">
        <v>388</v>
      </c>
      <c r="G2535" s="30">
        <v>198</v>
      </c>
      <c r="H2535" s="30">
        <v>20</v>
      </c>
      <c r="I2535" s="30">
        <f t="shared" si="226"/>
        <v>218</v>
      </c>
      <c r="J2535" s="7">
        <f t="shared" si="227"/>
        <v>6</v>
      </c>
      <c r="K2535" s="50">
        <f t="shared" si="213"/>
        <v>10</v>
      </c>
    </row>
    <row r="2536" spans="1:11" x14ac:dyDescent="0.3">
      <c r="A2536" s="10">
        <v>43767</v>
      </c>
      <c r="B2536" s="11" t="s">
        <v>246</v>
      </c>
      <c r="C2536" s="11" t="s">
        <v>443</v>
      </c>
      <c r="E2536" s="7">
        <v>1</v>
      </c>
      <c r="F2536" s="6" t="s">
        <v>410</v>
      </c>
      <c r="G2536" s="30">
        <v>63</v>
      </c>
      <c r="H2536" s="30">
        <v>40</v>
      </c>
      <c r="I2536" s="30">
        <f t="shared" si="226"/>
        <v>103</v>
      </c>
      <c r="J2536" s="7">
        <f t="shared" si="227"/>
        <v>2</v>
      </c>
      <c r="K2536" s="50">
        <f t="shared" si="213"/>
        <v>10</v>
      </c>
    </row>
    <row r="2537" spans="1:11" x14ac:dyDescent="0.3">
      <c r="A2537" s="10">
        <v>43767</v>
      </c>
      <c r="B2537" s="11" t="s">
        <v>96</v>
      </c>
      <c r="C2537" s="11" t="s">
        <v>696</v>
      </c>
      <c r="E2537" s="7">
        <v>6</v>
      </c>
      <c r="F2537" s="6" t="s">
        <v>388</v>
      </c>
      <c r="G2537" s="30">
        <v>198</v>
      </c>
      <c r="H2537" s="30">
        <v>120</v>
      </c>
      <c r="I2537" s="30">
        <f t="shared" si="226"/>
        <v>318</v>
      </c>
      <c r="J2537" s="7">
        <f t="shared" si="227"/>
        <v>6</v>
      </c>
      <c r="K2537" s="50">
        <f t="shared" si="213"/>
        <v>10</v>
      </c>
    </row>
    <row r="2538" spans="1:11" x14ac:dyDescent="0.3">
      <c r="A2538" s="10">
        <v>43765</v>
      </c>
      <c r="B2538" s="11" t="s">
        <v>152</v>
      </c>
      <c r="C2538" s="11" t="s">
        <v>679</v>
      </c>
      <c r="E2538" s="7">
        <v>1</v>
      </c>
      <c r="F2538" s="6" t="s">
        <v>388</v>
      </c>
      <c r="G2538" s="30">
        <v>33</v>
      </c>
      <c r="H2538" s="30">
        <v>40</v>
      </c>
      <c r="I2538" s="30">
        <f t="shared" si="226"/>
        <v>73</v>
      </c>
      <c r="J2538" s="7">
        <f t="shared" si="227"/>
        <v>1</v>
      </c>
      <c r="K2538" s="50">
        <f t="shared" si="213"/>
        <v>10</v>
      </c>
    </row>
    <row r="2539" spans="1:11" x14ac:dyDescent="0.3">
      <c r="A2539" s="10">
        <v>43765</v>
      </c>
      <c r="B2539" s="11" t="s">
        <v>1121</v>
      </c>
      <c r="C2539" s="11" t="s">
        <v>878</v>
      </c>
      <c r="D2539" s="11">
        <v>77753</v>
      </c>
      <c r="E2539" s="7">
        <v>8</v>
      </c>
      <c r="F2539" s="53" t="str">
        <f>IF(ISBLANK($D2539),"",VLOOKUP($D2539,'Boarding Packages'!$A:$H,4,FALSE))</f>
        <v>Std Suite Prem</v>
      </c>
      <c r="G2539" s="54">
        <f>IF(ISBLANK($D2539),0,E2539*VLOOKUP($D2539,'Boarding Packages'!$A:$H,8,FALSE))</f>
        <v>408</v>
      </c>
      <c r="H2539" s="30">
        <v>0</v>
      </c>
      <c r="I2539" s="30">
        <f t="shared" ref="I2539" si="236">IF(ISBLANK(B2539),"",SUM(G2539:H2539))</f>
        <v>408</v>
      </c>
      <c r="J2539" s="7">
        <f t="shared" ref="J2539" si="237">IF(ISBLANK(B2539),"",E2539*(IF(LEFT(RIGHT(F2539,2),1)="2",2,IF(LEFT(RIGHT(F2539,2),1)="3",3,IF(LEFT(RIGHT(F2539,2),1)="4",4,1)))))</f>
        <v>8</v>
      </c>
      <c r="K2539" s="50">
        <f t="shared" si="213"/>
        <v>10</v>
      </c>
    </row>
    <row r="2540" spans="1:11" x14ac:dyDescent="0.3">
      <c r="A2540" s="55">
        <v>43765</v>
      </c>
      <c r="B2540" s="56" t="s">
        <v>1121</v>
      </c>
      <c r="C2540" s="56" t="s">
        <v>878</v>
      </c>
      <c r="D2540" s="56">
        <v>86748</v>
      </c>
      <c r="E2540" s="140">
        <v>4</v>
      </c>
      <c r="F2540" s="61" t="str">
        <f>IF(ISBLANK($D2540),"",VLOOKUP($D2540,'Boarding Packages'!$A:$H,4,FALSE))</f>
        <v>Std Suite Prem</v>
      </c>
      <c r="G2540" s="62">
        <f>IF(ISBLANK($D2540),0,E2540*VLOOKUP($D2540,'Boarding Packages'!$A:$H,8,FALSE))</f>
        <v>204</v>
      </c>
      <c r="H2540" s="58">
        <v>0</v>
      </c>
      <c r="I2540" s="58">
        <f t="shared" ref="I2540" si="238">IF(ISBLANK(B2540),"",SUM(G2540:H2540))</f>
        <v>204</v>
      </c>
      <c r="J2540" s="140">
        <f t="shared" ref="J2540" si="239">IF(ISBLANK(B2540),"",E2540*(IF(LEFT(RIGHT(F2540,2),1)="2",2,IF(LEFT(RIGHT(F2540,2),1)="3",3,IF(LEFT(RIGHT(F2540,2),1)="4",4,1)))))</f>
        <v>4</v>
      </c>
      <c r="K2540" s="50">
        <f t="shared" si="213"/>
        <v>10</v>
      </c>
    </row>
    <row r="2541" spans="1:11" x14ac:dyDescent="0.3">
      <c r="A2541" s="10">
        <v>43769</v>
      </c>
      <c r="B2541" s="11" t="s">
        <v>917</v>
      </c>
      <c r="C2541" s="11" t="s">
        <v>702</v>
      </c>
      <c r="E2541" s="7">
        <v>6</v>
      </c>
      <c r="F2541" s="6" t="s">
        <v>388</v>
      </c>
      <c r="G2541" s="30">
        <v>198</v>
      </c>
      <c r="H2541" s="30">
        <v>140</v>
      </c>
      <c r="I2541" s="30">
        <f t="shared" si="226"/>
        <v>338</v>
      </c>
      <c r="J2541" s="7">
        <f t="shared" si="227"/>
        <v>6</v>
      </c>
      <c r="K2541" s="50">
        <f t="shared" si="213"/>
        <v>10</v>
      </c>
    </row>
    <row r="2542" spans="1:11" x14ac:dyDescent="0.3">
      <c r="A2542" s="55">
        <v>43769</v>
      </c>
      <c r="B2542" s="56" t="s">
        <v>252</v>
      </c>
      <c r="C2542" s="56" t="s">
        <v>396</v>
      </c>
      <c r="D2542" s="56">
        <v>83231</v>
      </c>
      <c r="E2542" s="140">
        <v>1</v>
      </c>
      <c r="F2542" s="61" t="str">
        <f>IF(ISBLANK($D2542),"",VLOOKUP($D2542,'Boarding Packages'!$A:$H,4,FALSE))</f>
        <v>XL Suite Prem</v>
      </c>
      <c r="G2542" s="62">
        <f>IF(ISBLANK($D2542),0,E2542*VLOOKUP($D2542,'Boarding Packages'!$A:$H,8,FALSE))</f>
        <v>59</v>
      </c>
      <c r="H2542" s="58">
        <v>0</v>
      </c>
      <c r="I2542" s="58">
        <f t="shared" ref="I2542:I2545" si="240">IF(ISBLANK(B2542),"",SUM(G2542:H2542))</f>
        <v>59</v>
      </c>
      <c r="J2542" s="140">
        <f t="shared" si="227"/>
        <v>1</v>
      </c>
      <c r="K2542" s="50">
        <f t="shared" si="213"/>
        <v>10</v>
      </c>
    </row>
    <row r="2543" spans="1:11" x14ac:dyDescent="0.3">
      <c r="A2543" s="10">
        <v>43770</v>
      </c>
      <c r="B2543" s="11" t="s">
        <v>359</v>
      </c>
      <c r="C2543" s="11" t="s">
        <v>492</v>
      </c>
      <c r="D2543" s="11">
        <v>85762</v>
      </c>
      <c r="E2543" s="7">
        <v>1</v>
      </c>
      <c r="F2543" s="53" t="str">
        <f>IF(ISBLANK($D2543),"",VLOOKUP($D2543,'Boarding Packages'!$A:$H,4,FALSE))</f>
        <v>Std Suite Prem</v>
      </c>
      <c r="G2543" s="54">
        <f>IF(ISBLANK($D2543),0,E2543*VLOOKUP($D2543,'Boarding Packages'!$A:$H,8,FALSE))</f>
        <v>51</v>
      </c>
      <c r="H2543" s="30">
        <v>0</v>
      </c>
      <c r="I2543" s="30">
        <f t="shared" si="240"/>
        <v>51</v>
      </c>
      <c r="J2543" s="7">
        <f t="shared" si="227"/>
        <v>1</v>
      </c>
      <c r="K2543" s="50">
        <f t="shared" si="213"/>
        <v>11</v>
      </c>
    </row>
    <row r="2544" spans="1:11" x14ac:dyDescent="0.3">
      <c r="A2544" s="55">
        <v>43770</v>
      </c>
      <c r="B2544" s="56" t="s">
        <v>273</v>
      </c>
      <c r="C2544" s="56" t="s">
        <v>2512</v>
      </c>
      <c r="D2544" s="56">
        <v>62618</v>
      </c>
      <c r="E2544" s="140">
        <v>1</v>
      </c>
      <c r="F2544" s="61" t="str">
        <f>IF(ISBLANK($D2544),"",VLOOKUP($D2544,'Boarding Packages'!$A:$H,4,FALSE))</f>
        <v>Std Suite Prem</v>
      </c>
      <c r="G2544" s="62">
        <f>IF(ISBLANK($D2544),0,E2544*VLOOKUP($D2544,'Boarding Packages'!$A:$H,8,FALSE))</f>
        <v>50</v>
      </c>
      <c r="H2544" s="58">
        <v>0</v>
      </c>
      <c r="I2544" s="58">
        <f t="shared" si="240"/>
        <v>50</v>
      </c>
      <c r="J2544" s="140">
        <f t="shared" si="227"/>
        <v>1</v>
      </c>
      <c r="K2544" s="50">
        <f t="shared" si="213"/>
        <v>11</v>
      </c>
    </row>
    <row r="2545" spans="1:11" x14ac:dyDescent="0.3">
      <c r="A2545" s="10">
        <v>43771</v>
      </c>
      <c r="B2545" s="11" t="s">
        <v>272</v>
      </c>
      <c r="C2545" s="11" t="s">
        <v>438</v>
      </c>
      <c r="D2545" s="11">
        <v>77753</v>
      </c>
      <c r="E2545" s="7">
        <v>8</v>
      </c>
      <c r="F2545" s="53" t="str">
        <f>IF(ISBLANK($D2545),"",VLOOKUP($D2545,'Boarding Packages'!$A:$H,4,FALSE))</f>
        <v>Std Suite Prem</v>
      </c>
      <c r="G2545" s="54">
        <f>IF(ISBLANK($D2545),0,E2545*VLOOKUP($D2545,'Boarding Packages'!$A:$H,8,FALSE))</f>
        <v>408</v>
      </c>
      <c r="H2545" s="30">
        <v>0</v>
      </c>
      <c r="I2545" s="30">
        <f t="shared" si="240"/>
        <v>408</v>
      </c>
      <c r="J2545" s="7">
        <f t="shared" si="227"/>
        <v>8</v>
      </c>
      <c r="K2545" s="50">
        <f t="shared" si="213"/>
        <v>11</v>
      </c>
    </row>
    <row r="2546" spans="1:11" x14ac:dyDescent="0.3">
      <c r="A2546" s="55">
        <v>43771</v>
      </c>
      <c r="B2546" s="56" t="s">
        <v>1065</v>
      </c>
      <c r="C2546" s="56" t="s">
        <v>996</v>
      </c>
      <c r="D2546" s="56"/>
      <c r="E2546" s="140">
        <v>1</v>
      </c>
      <c r="F2546" s="141" t="s">
        <v>388</v>
      </c>
      <c r="G2546" s="58">
        <v>33</v>
      </c>
      <c r="H2546" s="58">
        <v>20</v>
      </c>
      <c r="I2546" s="58">
        <f t="shared" si="226"/>
        <v>53</v>
      </c>
      <c r="J2546" s="140">
        <f t="shared" si="227"/>
        <v>1</v>
      </c>
      <c r="K2546" s="50">
        <f t="shared" si="213"/>
        <v>11</v>
      </c>
    </row>
    <row r="2547" spans="1:11" x14ac:dyDescent="0.3">
      <c r="A2547" s="10">
        <v>43772</v>
      </c>
      <c r="B2547" s="11" t="s">
        <v>270</v>
      </c>
      <c r="C2547" s="11" t="s">
        <v>455</v>
      </c>
      <c r="D2547" s="11">
        <v>86454</v>
      </c>
      <c r="E2547" s="7">
        <v>2</v>
      </c>
      <c r="F2547" s="53" t="str">
        <f>IF(ISBLANK($D2547),"",VLOOKUP($D2547,'Boarding Packages'!$A:$H,4,FALSE))</f>
        <v>Std Suite Prem</v>
      </c>
      <c r="G2547" s="54">
        <f>IF(ISBLANK($D2547),0,E2547*VLOOKUP($D2547,'Boarding Packages'!$A:$H,8,FALSE))</f>
        <v>102</v>
      </c>
      <c r="H2547" s="30">
        <v>0</v>
      </c>
      <c r="I2547" s="30">
        <f t="shared" ref="I2547" si="241">IF(ISBLANK(B2547),"",SUM(G2547:H2547))</f>
        <v>102</v>
      </c>
      <c r="J2547" s="7">
        <f t="shared" si="227"/>
        <v>2</v>
      </c>
      <c r="K2547" s="50">
        <f t="shared" si="213"/>
        <v>11</v>
      </c>
    </row>
    <row r="2548" spans="1:11" x14ac:dyDescent="0.3">
      <c r="A2548" s="10">
        <v>43772</v>
      </c>
      <c r="B2548" s="11" t="s">
        <v>2553</v>
      </c>
      <c r="C2548" s="11" t="s">
        <v>2554</v>
      </c>
      <c r="E2548" s="7">
        <v>2</v>
      </c>
      <c r="F2548" s="6" t="s">
        <v>388</v>
      </c>
      <c r="G2548" s="30">
        <v>66</v>
      </c>
      <c r="H2548" s="30">
        <v>60</v>
      </c>
      <c r="I2548" s="30">
        <f t="shared" si="226"/>
        <v>126</v>
      </c>
      <c r="J2548" s="7">
        <f t="shared" si="227"/>
        <v>2</v>
      </c>
      <c r="K2548" s="50">
        <f t="shared" si="213"/>
        <v>11</v>
      </c>
    </row>
    <row r="2549" spans="1:11" x14ac:dyDescent="0.3">
      <c r="A2549" s="10">
        <v>43772</v>
      </c>
      <c r="B2549" s="11" t="s">
        <v>1453</v>
      </c>
      <c r="C2549" s="11" t="s">
        <v>553</v>
      </c>
      <c r="E2549" s="7">
        <v>2</v>
      </c>
      <c r="F2549" s="6" t="s">
        <v>388</v>
      </c>
      <c r="G2549" s="30">
        <v>66</v>
      </c>
      <c r="H2549" s="30">
        <v>60</v>
      </c>
      <c r="I2549" s="30">
        <f t="shared" si="226"/>
        <v>126</v>
      </c>
      <c r="J2549" s="7">
        <f t="shared" si="227"/>
        <v>2</v>
      </c>
      <c r="K2549" s="50">
        <f t="shared" si="213"/>
        <v>11</v>
      </c>
    </row>
    <row r="2550" spans="1:11" x14ac:dyDescent="0.3">
      <c r="A2550" s="10">
        <v>43772</v>
      </c>
      <c r="B2550" s="11" t="s">
        <v>2490</v>
      </c>
      <c r="C2550" s="11" t="s">
        <v>566</v>
      </c>
      <c r="E2550" s="7">
        <v>2</v>
      </c>
      <c r="F2550" s="6" t="s">
        <v>388</v>
      </c>
      <c r="G2550" s="30">
        <v>66</v>
      </c>
      <c r="H2550" s="30">
        <v>60</v>
      </c>
      <c r="I2550" s="30">
        <f t="shared" si="226"/>
        <v>126</v>
      </c>
      <c r="J2550" s="7">
        <f t="shared" si="227"/>
        <v>2</v>
      </c>
      <c r="K2550" s="50">
        <f t="shared" si="213"/>
        <v>11</v>
      </c>
    </row>
    <row r="2551" spans="1:11" x14ac:dyDescent="0.3">
      <c r="A2551" s="10">
        <v>43772</v>
      </c>
      <c r="B2551" s="11" t="s">
        <v>2544</v>
      </c>
      <c r="C2551" s="11" t="s">
        <v>665</v>
      </c>
      <c r="E2551" s="7">
        <v>1</v>
      </c>
      <c r="F2551" s="6" t="s">
        <v>388</v>
      </c>
      <c r="G2551" s="30">
        <v>33</v>
      </c>
      <c r="H2551" s="30">
        <v>40</v>
      </c>
      <c r="I2551" s="30">
        <f t="shared" si="226"/>
        <v>73</v>
      </c>
      <c r="J2551" s="7">
        <f t="shared" si="227"/>
        <v>1</v>
      </c>
      <c r="K2551" s="50">
        <f t="shared" si="213"/>
        <v>11</v>
      </c>
    </row>
    <row r="2552" spans="1:11" x14ac:dyDescent="0.3">
      <c r="A2552" s="10">
        <v>43772</v>
      </c>
      <c r="B2552" s="11" t="s">
        <v>158</v>
      </c>
      <c r="C2552" s="11" t="s">
        <v>527</v>
      </c>
      <c r="D2552" s="11">
        <v>80270</v>
      </c>
      <c r="E2552" s="7">
        <v>1</v>
      </c>
      <c r="F2552" s="53" t="str">
        <f>IF(ISBLANK($D2552),"",VLOOKUP($D2552,'Boarding Packages'!$A:$H,4,FALSE))</f>
        <v>Std Suite Prem</v>
      </c>
      <c r="G2552" s="54">
        <f>IF(ISBLANK($D2552),0,E2552*VLOOKUP($D2552,'Boarding Packages'!$A:$H,8,FALSE))</f>
        <v>51</v>
      </c>
      <c r="H2552" s="30">
        <v>0</v>
      </c>
      <c r="I2552" s="30">
        <f t="shared" ref="I2552" si="242">IF(ISBLANK(B2552),"",SUM(G2552:H2552))</f>
        <v>51</v>
      </c>
      <c r="J2552" s="7">
        <f t="shared" ref="J2552" si="243">IF(ISBLANK(B2552),"",E2552*(IF(LEFT(RIGHT(F2552,2),1)="2",2,IF(LEFT(RIGHT(F2552,2),1)="3",3,IF(LEFT(RIGHT(F2552,2),1)="4",4,1)))))</f>
        <v>1</v>
      </c>
      <c r="K2552" s="50">
        <f t="shared" si="213"/>
        <v>11</v>
      </c>
    </row>
    <row r="2553" spans="1:11" x14ac:dyDescent="0.3">
      <c r="A2553" s="10">
        <v>43772</v>
      </c>
      <c r="B2553" s="11" t="s">
        <v>158</v>
      </c>
      <c r="C2553" s="11" t="s">
        <v>527</v>
      </c>
      <c r="D2553" s="11">
        <v>87550</v>
      </c>
      <c r="E2553" s="7">
        <v>2</v>
      </c>
      <c r="F2553" s="53" t="str">
        <f>IF(ISBLANK($D2553),"",VLOOKUP($D2553,'Boarding Packages'!$A:$H,4,FALSE))</f>
        <v>Std Suite Prem</v>
      </c>
      <c r="G2553" s="54">
        <f>IF(ISBLANK($D2553),0,E2553*VLOOKUP($D2553,'Boarding Packages'!$A:$H,8,FALSE))</f>
        <v>106</v>
      </c>
      <c r="H2553" s="30">
        <v>0</v>
      </c>
      <c r="I2553" s="30">
        <f t="shared" ref="I2553" si="244">IF(ISBLANK(B2553),"",SUM(G2553:H2553))</f>
        <v>106</v>
      </c>
      <c r="J2553" s="7">
        <f t="shared" ref="J2553" si="245">IF(ISBLANK(B2553),"",E2553*(IF(LEFT(RIGHT(F2553,2),1)="2",2,IF(LEFT(RIGHT(F2553,2),1)="3",3,IF(LEFT(RIGHT(F2553,2),1)="4",4,1)))))</f>
        <v>2</v>
      </c>
      <c r="K2553" s="50">
        <f t="shared" si="213"/>
        <v>11</v>
      </c>
    </row>
    <row r="2554" spans="1:11" x14ac:dyDescent="0.3">
      <c r="A2554" s="10">
        <v>43772</v>
      </c>
      <c r="B2554" s="11" t="s">
        <v>1165</v>
      </c>
      <c r="C2554" s="11" t="s">
        <v>1166</v>
      </c>
      <c r="E2554" s="7">
        <v>2</v>
      </c>
      <c r="F2554" s="6" t="s">
        <v>388</v>
      </c>
      <c r="G2554" s="30">
        <v>66</v>
      </c>
      <c r="H2554" s="30">
        <v>60</v>
      </c>
      <c r="I2554" s="30">
        <f t="shared" si="226"/>
        <v>126</v>
      </c>
      <c r="J2554" s="7">
        <f t="shared" si="227"/>
        <v>2</v>
      </c>
      <c r="K2554" s="50">
        <f t="shared" si="213"/>
        <v>11</v>
      </c>
    </row>
    <row r="2555" spans="1:11" x14ac:dyDescent="0.3">
      <c r="A2555" s="10">
        <v>43772</v>
      </c>
      <c r="B2555" s="11" t="s">
        <v>194</v>
      </c>
      <c r="C2555" s="11" t="s">
        <v>2555</v>
      </c>
      <c r="D2555" s="11">
        <v>82162</v>
      </c>
      <c r="E2555" s="7">
        <v>1</v>
      </c>
      <c r="F2555" s="53" t="str">
        <f>IF(ISBLANK($D2555),"",VLOOKUP($D2555,'Boarding Packages'!$A:$H,4,FALSE))</f>
        <v>Std Suite Prem (2)</v>
      </c>
      <c r="G2555" s="54">
        <f>IF(ISBLANK($D2555),0,E2555*VLOOKUP($D2555,'Boarding Packages'!$A:$H,8,FALSE))</f>
        <v>103</v>
      </c>
      <c r="H2555" s="30">
        <v>0</v>
      </c>
      <c r="I2555" s="30">
        <f t="shared" ref="I2555" si="246">IF(ISBLANK(B2555),"",SUM(G2555:H2555))</f>
        <v>103</v>
      </c>
      <c r="J2555" s="7">
        <f t="shared" si="227"/>
        <v>2</v>
      </c>
      <c r="K2555" s="50">
        <f t="shared" si="213"/>
        <v>11</v>
      </c>
    </row>
    <row r="2556" spans="1:11" x14ac:dyDescent="0.3">
      <c r="A2556" s="10">
        <v>43772</v>
      </c>
      <c r="B2556" s="11" t="s">
        <v>472</v>
      </c>
      <c r="C2556" s="11" t="s">
        <v>473</v>
      </c>
      <c r="D2556" s="11">
        <v>87334</v>
      </c>
      <c r="E2556" s="7">
        <v>6</v>
      </c>
      <c r="F2556" s="53" t="str">
        <f>IF(ISBLANK($D2556),"",VLOOKUP($D2556,'Boarding Packages'!$A:$H,4,FALSE))</f>
        <v>XL Suite Prem</v>
      </c>
      <c r="G2556" s="54">
        <f>IF(ISBLANK($D2556),0,E2556*VLOOKUP($D2556,'Boarding Packages'!$A:$H,8,FALSE))</f>
        <v>372</v>
      </c>
      <c r="H2556" s="30">
        <v>0</v>
      </c>
      <c r="I2556" s="30">
        <f t="shared" ref="I2556" si="247">IF(ISBLANK(B2556),"",SUM(G2556:H2556))</f>
        <v>372</v>
      </c>
      <c r="J2556" s="7">
        <f t="shared" ref="J2556" si="248">IF(ISBLANK(B2556),"",E2556*(IF(LEFT(RIGHT(F2556,2),1)="2",2,IF(LEFT(RIGHT(F2556,2),1)="3",3,IF(LEFT(RIGHT(F2556,2),1)="4",4,1)))))</f>
        <v>6</v>
      </c>
      <c r="K2556" s="50">
        <f t="shared" si="213"/>
        <v>11</v>
      </c>
    </row>
    <row r="2557" spans="1:11" x14ac:dyDescent="0.3">
      <c r="A2557" s="55">
        <v>43772</v>
      </c>
      <c r="B2557" s="56" t="s">
        <v>109</v>
      </c>
      <c r="C2557" s="56" t="s">
        <v>476</v>
      </c>
      <c r="D2557" s="56">
        <v>84351</v>
      </c>
      <c r="E2557" s="140">
        <v>2</v>
      </c>
      <c r="F2557" s="61" t="str">
        <f>IF(ISBLANK($D2557),"",VLOOKUP($D2557,'Boarding Packages'!$A:$H,4,FALSE))</f>
        <v>In/Out Suite Prem (2)</v>
      </c>
      <c r="G2557" s="62">
        <f>IF(ISBLANK($D2557),0,E2557*VLOOKUP($D2557,'Boarding Packages'!$A:$H,8,FALSE))</f>
        <v>246</v>
      </c>
      <c r="H2557" s="58">
        <v>0</v>
      </c>
      <c r="I2557" s="58">
        <f t="shared" ref="I2557" si="249">IF(ISBLANK(B2557),"",SUM(G2557:H2557))</f>
        <v>246</v>
      </c>
      <c r="J2557" s="140">
        <f t="shared" ref="J2557" si="250">IF(ISBLANK(B2557),"",E2557*(IF(LEFT(RIGHT(F2557,2),1)="2",2,IF(LEFT(RIGHT(F2557,2),1)="3",3,IF(LEFT(RIGHT(F2557,2),1)="4",4,1)))))</f>
        <v>4</v>
      </c>
      <c r="K2557" s="50">
        <f t="shared" si="213"/>
        <v>11</v>
      </c>
    </row>
    <row r="2558" spans="1:11" x14ac:dyDescent="0.3">
      <c r="A2558" s="10">
        <v>43773</v>
      </c>
      <c r="B2558" s="11" t="s">
        <v>1417</v>
      </c>
      <c r="C2558" s="11" t="s">
        <v>1418</v>
      </c>
      <c r="E2558" s="7">
        <v>8</v>
      </c>
      <c r="F2558" s="6" t="s">
        <v>596</v>
      </c>
      <c r="G2558" s="30">
        <v>696</v>
      </c>
      <c r="H2558" s="30"/>
      <c r="I2558" s="30">
        <f t="shared" si="226"/>
        <v>696</v>
      </c>
      <c r="J2558" s="7">
        <f t="shared" si="227"/>
        <v>16</v>
      </c>
      <c r="K2558" s="50">
        <f t="shared" si="213"/>
        <v>11</v>
      </c>
    </row>
    <row r="2559" spans="1:11" x14ac:dyDescent="0.3">
      <c r="A2559" s="10">
        <v>43773</v>
      </c>
      <c r="B2559" s="11" t="s">
        <v>1082</v>
      </c>
      <c r="C2559" s="11" t="s">
        <v>1083</v>
      </c>
      <c r="E2559" s="7">
        <v>2</v>
      </c>
      <c r="F2559" s="6" t="s">
        <v>596</v>
      </c>
      <c r="G2559" s="30">
        <v>174</v>
      </c>
      <c r="H2559" s="30">
        <v>120</v>
      </c>
      <c r="I2559" s="30">
        <f t="shared" si="226"/>
        <v>294</v>
      </c>
      <c r="J2559" s="7">
        <f t="shared" si="227"/>
        <v>4</v>
      </c>
      <c r="K2559" s="50">
        <f t="shared" si="213"/>
        <v>11</v>
      </c>
    </row>
    <row r="2560" spans="1:11" x14ac:dyDescent="0.3">
      <c r="A2560" s="10">
        <v>43773</v>
      </c>
      <c r="B2560" s="11" t="s">
        <v>1045</v>
      </c>
      <c r="C2560" s="11" t="s">
        <v>463</v>
      </c>
      <c r="E2560" s="7">
        <v>3</v>
      </c>
      <c r="F2560" s="6" t="s">
        <v>393</v>
      </c>
      <c r="G2560" s="30">
        <v>126</v>
      </c>
      <c r="H2560" s="30">
        <v>80</v>
      </c>
      <c r="I2560" s="30">
        <f t="shared" si="226"/>
        <v>206</v>
      </c>
      <c r="J2560" s="7">
        <f t="shared" si="227"/>
        <v>3</v>
      </c>
      <c r="K2560" s="50">
        <f t="shared" si="213"/>
        <v>11</v>
      </c>
    </row>
    <row r="2561" spans="1:11" x14ac:dyDescent="0.3">
      <c r="A2561" s="55">
        <v>43773</v>
      </c>
      <c r="B2561" s="56" t="s">
        <v>2569</v>
      </c>
      <c r="C2561" s="56" t="s">
        <v>430</v>
      </c>
      <c r="D2561" s="56"/>
      <c r="E2561" s="140">
        <v>3</v>
      </c>
      <c r="F2561" s="141" t="s">
        <v>434</v>
      </c>
      <c r="G2561" s="58">
        <v>171</v>
      </c>
      <c r="H2561" s="58">
        <v>60</v>
      </c>
      <c r="I2561" s="58">
        <f t="shared" si="226"/>
        <v>231</v>
      </c>
      <c r="J2561" s="140">
        <f t="shared" si="227"/>
        <v>3</v>
      </c>
      <c r="K2561" s="50">
        <f t="shared" si="213"/>
        <v>11</v>
      </c>
    </row>
    <row r="2562" spans="1:11" x14ac:dyDescent="0.3">
      <c r="A2562" s="10">
        <v>43774</v>
      </c>
      <c r="B2562" s="11" t="s">
        <v>365</v>
      </c>
      <c r="C2562" s="11" t="s">
        <v>400</v>
      </c>
      <c r="D2562" s="11">
        <v>87070</v>
      </c>
      <c r="E2562" s="7">
        <v>12</v>
      </c>
      <c r="F2562" s="53" t="str">
        <f>IF(ISBLANK($D2562),"",VLOOKUP($D2562,'Boarding Packages'!$A:$H,4,FALSE))</f>
        <v>Std Suite Prem</v>
      </c>
      <c r="G2562" s="54">
        <f>IF(ISBLANK($D2562),0,E2562*VLOOKUP($D2562,'Boarding Packages'!$A:$H,8,FALSE))</f>
        <v>612</v>
      </c>
      <c r="H2562" s="30">
        <v>0</v>
      </c>
      <c r="I2562" s="30">
        <f t="shared" ref="I2562" si="251">IF(ISBLANK(B2562),"",SUM(G2562:H2562))</f>
        <v>612</v>
      </c>
      <c r="J2562" s="7">
        <f t="shared" si="227"/>
        <v>12</v>
      </c>
      <c r="K2562" s="50">
        <f t="shared" si="213"/>
        <v>11</v>
      </c>
    </row>
    <row r="2563" spans="1:11" x14ac:dyDescent="0.3">
      <c r="A2563" s="10">
        <v>43774</v>
      </c>
      <c r="B2563" s="11" t="s">
        <v>1286</v>
      </c>
      <c r="C2563" s="11" t="s">
        <v>627</v>
      </c>
      <c r="E2563" s="7">
        <v>5</v>
      </c>
      <c r="F2563" s="6" t="s">
        <v>388</v>
      </c>
      <c r="G2563" s="30">
        <v>165</v>
      </c>
      <c r="H2563" s="30">
        <v>120</v>
      </c>
      <c r="I2563" s="30">
        <f t="shared" si="226"/>
        <v>285</v>
      </c>
      <c r="J2563" s="7">
        <f t="shared" si="227"/>
        <v>5</v>
      </c>
      <c r="K2563" s="50">
        <f t="shared" ref="K2563:K2626" si="252">IF(A2563= "",0,MONTH(A2563))</f>
        <v>11</v>
      </c>
    </row>
    <row r="2564" spans="1:11" x14ac:dyDescent="0.3">
      <c r="A2564" s="10">
        <v>43774</v>
      </c>
      <c r="B2564" s="11" t="s">
        <v>451</v>
      </c>
      <c r="C2564" s="11" t="s">
        <v>2117</v>
      </c>
      <c r="D2564" s="11">
        <v>85376</v>
      </c>
      <c r="E2564" s="7">
        <v>3</v>
      </c>
      <c r="F2564" s="53" t="str">
        <f>IF(ISBLANK($D2564),"",VLOOKUP($D2564,'Boarding Packages'!$A:$H,4,FALSE))</f>
        <v>Std Suite Prem (2)</v>
      </c>
      <c r="G2564" s="54">
        <f>IF(ISBLANK($D2564),0,E2564*VLOOKUP($D2564,'Boarding Packages'!$A:$H,8,FALSE))</f>
        <v>300</v>
      </c>
      <c r="H2564" s="30">
        <v>0</v>
      </c>
      <c r="I2564" s="30">
        <f t="shared" ref="I2564" si="253">IF(ISBLANK(B2564),"",SUM(G2564:H2564))</f>
        <v>300</v>
      </c>
      <c r="J2564" s="7">
        <f t="shared" ref="J2564" si="254">IF(ISBLANK(B2564),"",E2564*(IF(LEFT(RIGHT(F2564,2),1)="2",2,IF(LEFT(RIGHT(F2564,2),1)="3",3,IF(LEFT(RIGHT(F2564,2),1)="4",4,1)))))</f>
        <v>6</v>
      </c>
      <c r="K2564" s="50">
        <f t="shared" si="252"/>
        <v>11</v>
      </c>
    </row>
    <row r="2565" spans="1:11" x14ac:dyDescent="0.3">
      <c r="A2565" s="10">
        <v>43774</v>
      </c>
      <c r="B2565" s="11" t="s">
        <v>317</v>
      </c>
      <c r="C2565" s="11" t="s">
        <v>521</v>
      </c>
      <c r="D2565" s="11">
        <v>86845</v>
      </c>
      <c r="E2565" s="7">
        <v>1</v>
      </c>
      <c r="F2565" s="53" t="str">
        <f>IF(ISBLANK($D2565),"",VLOOKUP($D2565,'Boarding Packages'!$A:$H,4,FALSE))</f>
        <v>Std Suite Prem</v>
      </c>
      <c r="G2565" s="54">
        <f>IF(ISBLANK($D2565),0,E2565*VLOOKUP($D2565,'Boarding Packages'!$A:$H,8,FALSE))</f>
        <v>51</v>
      </c>
      <c r="H2565" s="30">
        <v>0</v>
      </c>
      <c r="I2565" s="30">
        <f t="shared" ref="I2565" si="255">IF(ISBLANK(B2565),"",SUM(G2565:H2565))</f>
        <v>51</v>
      </c>
      <c r="J2565" s="7">
        <f t="shared" ref="J2565" si="256">IF(ISBLANK(B2565),"",E2565*(IF(LEFT(RIGHT(F2565,2),1)="2",2,IF(LEFT(RIGHT(F2565,2),1)="3",3,IF(LEFT(RIGHT(F2565,2),1)="4",4,1)))))</f>
        <v>1</v>
      </c>
      <c r="K2565" s="50">
        <f t="shared" si="252"/>
        <v>11</v>
      </c>
    </row>
    <row r="2566" spans="1:11" x14ac:dyDescent="0.3">
      <c r="A2566" s="10">
        <v>43774</v>
      </c>
      <c r="B2566" s="11" t="s">
        <v>246</v>
      </c>
      <c r="C2566" s="11" t="s">
        <v>443</v>
      </c>
      <c r="E2566" s="7">
        <v>1</v>
      </c>
      <c r="F2566" s="6" t="s">
        <v>410</v>
      </c>
      <c r="G2566" s="30">
        <v>63</v>
      </c>
      <c r="H2566" s="30">
        <v>80</v>
      </c>
      <c r="I2566" s="30">
        <f t="shared" si="226"/>
        <v>143</v>
      </c>
      <c r="J2566" s="7">
        <f t="shared" si="227"/>
        <v>2</v>
      </c>
      <c r="K2566" s="50">
        <f t="shared" si="252"/>
        <v>11</v>
      </c>
    </row>
    <row r="2567" spans="1:11" x14ac:dyDescent="0.3">
      <c r="A2567" s="55">
        <v>43774</v>
      </c>
      <c r="B2567" s="56" t="s">
        <v>362</v>
      </c>
      <c r="C2567" s="56" t="s">
        <v>590</v>
      </c>
      <c r="D2567" s="56">
        <v>87309</v>
      </c>
      <c r="E2567" s="140">
        <v>6</v>
      </c>
      <c r="F2567" s="61" t="str">
        <f>IF(ISBLANK($D2567),"",VLOOKUP($D2567,'Boarding Packages'!$A:$H,4,FALSE))</f>
        <v>XL Suite Prem</v>
      </c>
      <c r="G2567" s="62">
        <f>IF(ISBLANK($D2567),0,E2567*VLOOKUP($D2567,'Boarding Packages'!$A:$H,8,FALSE))</f>
        <v>372</v>
      </c>
      <c r="H2567" s="58">
        <v>0</v>
      </c>
      <c r="I2567" s="58">
        <f t="shared" ref="I2567" si="257">IF(ISBLANK(B2567),"",SUM(G2567:H2567))</f>
        <v>372</v>
      </c>
      <c r="J2567" s="140">
        <f t="shared" si="227"/>
        <v>6</v>
      </c>
      <c r="K2567" s="50">
        <f t="shared" si="252"/>
        <v>11</v>
      </c>
    </row>
    <row r="2568" spans="1:11" x14ac:dyDescent="0.3">
      <c r="A2568" s="10">
        <v>43775</v>
      </c>
      <c r="B2568" s="11" t="s">
        <v>119</v>
      </c>
      <c r="C2568" s="11" t="s">
        <v>692</v>
      </c>
      <c r="E2568" s="7">
        <v>1</v>
      </c>
      <c r="F2568" s="6" t="s">
        <v>388</v>
      </c>
      <c r="G2568" s="30">
        <v>33</v>
      </c>
      <c r="H2568" s="30">
        <v>40</v>
      </c>
      <c r="I2568" s="30">
        <f t="shared" si="226"/>
        <v>73</v>
      </c>
      <c r="J2568" s="7">
        <f t="shared" si="227"/>
        <v>1</v>
      </c>
      <c r="K2568" s="50">
        <f t="shared" si="252"/>
        <v>11</v>
      </c>
    </row>
    <row r="2569" spans="1:11" x14ac:dyDescent="0.3">
      <c r="A2569" s="55">
        <v>43775</v>
      </c>
      <c r="B2569" s="56" t="s">
        <v>1311</v>
      </c>
      <c r="C2569" s="56" t="s">
        <v>1312</v>
      </c>
      <c r="D2569" s="56"/>
      <c r="E2569" s="140">
        <v>1</v>
      </c>
      <c r="F2569" s="141" t="s">
        <v>388</v>
      </c>
      <c r="G2569" s="58">
        <v>33</v>
      </c>
      <c r="H2569" s="58">
        <v>40</v>
      </c>
      <c r="I2569" s="58">
        <f t="shared" si="226"/>
        <v>73</v>
      </c>
      <c r="J2569" s="140">
        <f t="shared" si="227"/>
        <v>1</v>
      </c>
      <c r="K2569" s="50">
        <f t="shared" si="252"/>
        <v>11</v>
      </c>
    </row>
    <row r="2570" spans="1:11" x14ac:dyDescent="0.3">
      <c r="A2570" s="10">
        <v>43776</v>
      </c>
      <c r="B2570" s="11" t="s">
        <v>647</v>
      </c>
      <c r="C2570" s="11" t="s">
        <v>2371</v>
      </c>
      <c r="D2570" s="11">
        <v>84704</v>
      </c>
      <c r="E2570" s="7">
        <v>1</v>
      </c>
      <c r="F2570" s="53" t="str">
        <f>IF(ISBLANK($D2570),"",VLOOKUP($D2570,'Boarding Packages'!$A:$H,4,FALSE))</f>
        <v>XL Suite Prem (2)</v>
      </c>
      <c r="G2570" s="54">
        <f>IF(ISBLANK($D2570),0,E2570*VLOOKUP($D2570,'Boarding Packages'!$A:$H,8,FALSE))</f>
        <v>113</v>
      </c>
      <c r="H2570" s="30">
        <v>0</v>
      </c>
      <c r="I2570" s="30">
        <f t="shared" ref="I2570" si="258">IF(ISBLANK(B2570),"",SUM(G2570:H2570))</f>
        <v>113</v>
      </c>
      <c r="J2570" s="7">
        <f t="shared" si="227"/>
        <v>2</v>
      </c>
      <c r="K2570" s="50">
        <f t="shared" si="252"/>
        <v>11</v>
      </c>
    </row>
    <row r="2571" spans="1:11" x14ac:dyDescent="0.3">
      <c r="A2571" s="10">
        <v>43776</v>
      </c>
      <c r="B2571" s="11" t="s">
        <v>196</v>
      </c>
      <c r="C2571" s="11" t="s">
        <v>432</v>
      </c>
      <c r="E2571" s="7">
        <v>1</v>
      </c>
      <c r="F2571" s="6" t="s">
        <v>393</v>
      </c>
      <c r="G2571" s="30">
        <v>42</v>
      </c>
      <c r="H2571" s="30">
        <v>40</v>
      </c>
      <c r="I2571" s="30">
        <f t="shared" si="226"/>
        <v>82</v>
      </c>
      <c r="J2571" s="7">
        <f t="shared" si="227"/>
        <v>1</v>
      </c>
      <c r="K2571" s="50">
        <f t="shared" si="252"/>
        <v>11</v>
      </c>
    </row>
    <row r="2572" spans="1:11" x14ac:dyDescent="0.3">
      <c r="A2572" s="10">
        <v>43776</v>
      </c>
      <c r="B2572" s="11" t="s">
        <v>335</v>
      </c>
      <c r="C2572" s="11" t="s">
        <v>586</v>
      </c>
      <c r="D2572" s="11">
        <v>81318</v>
      </c>
      <c r="E2572" s="7">
        <v>6</v>
      </c>
      <c r="F2572" s="53" t="str">
        <f>IF(ISBLANK($D2572),"",VLOOKUP($D2572,'Boarding Packages'!$A:$H,4,FALSE))</f>
        <v>Std Suite Prem</v>
      </c>
      <c r="G2572" s="54">
        <f>IF(ISBLANK($D2572),0,E2572*VLOOKUP($D2572,'Boarding Packages'!$A:$H,8,FALSE))</f>
        <v>306</v>
      </c>
      <c r="H2572" s="30">
        <v>0</v>
      </c>
      <c r="I2572" s="30">
        <f t="shared" ref="I2572" si="259">IF(ISBLANK(B2572),"",SUM(G2572:H2572))</f>
        <v>306</v>
      </c>
      <c r="J2572" s="7">
        <f t="shared" si="227"/>
        <v>6</v>
      </c>
      <c r="K2572" s="50">
        <f t="shared" si="252"/>
        <v>11</v>
      </c>
    </row>
    <row r="2573" spans="1:11" x14ac:dyDescent="0.3">
      <c r="A2573" s="55">
        <v>43776</v>
      </c>
      <c r="B2573" s="56" t="s">
        <v>252</v>
      </c>
      <c r="C2573" s="56" t="s">
        <v>396</v>
      </c>
      <c r="D2573" s="56">
        <v>83231</v>
      </c>
      <c r="E2573" s="140">
        <v>4</v>
      </c>
      <c r="F2573" s="61" t="str">
        <f>IF(ISBLANK($D2573),"",VLOOKUP($D2573,'Boarding Packages'!$A:$H,4,FALSE))</f>
        <v>XL Suite Prem</v>
      </c>
      <c r="G2573" s="62">
        <f>IF(ISBLANK($D2573),0,E2573*VLOOKUP($D2573,'Boarding Packages'!$A:$H,8,FALSE))</f>
        <v>236</v>
      </c>
      <c r="H2573" s="58">
        <v>0</v>
      </c>
      <c r="I2573" s="58">
        <f t="shared" ref="I2573" si="260">IF(ISBLANK(B2573),"",SUM(G2573:H2573))</f>
        <v>236</v>
      </c>
      <c r="J2573" s="140">
        <f t="shared" ref="J2573" si="261">IF(ISBLANK(B2573),"",E2573*(IF(LEFT(RIGHT(F2573,2),1)="2",2,IF(LEFT(RIGHT(F2573,2),1)="3",3,IF(LEFT(RIGHT(F2573,2),1)="4",4,1)))))</f>
        <v>4</v>
      </c>
      <c r="K2573" s="50">
        <f t="shared" si="252"/>
        <v>11</v>
      </c>
    </row>
    <row r="2574" spans="1:11" x14ac:dyDescent="0.3">
      <c r="A2574" s="10">
        <v>43777</v>
      </c>
      <c r="B2574" s="11" t="s">
        <v>1311</v>
      </c>
      <c r="C2574" s="11" t="s">
        <v>2584</v>
      </c>
      <c r="E2574" s="7">
        <v>1</v>
      </c>
      <c r="F2574" s="6" t="s">
        <v>388</v>
      </c>
      <c r="G2574" s="30">
        <v>33</v>
      </c>
      <c r="H2574" s="30">
        <v>20</v>
      </c>
      <c r="I2574" s="30">
        <f t="shared" si="226"/>
        <v>53</v>
      </c>
      <c r="J2574" s="7">
        <f t="shared" si="227"/>
        <v>1</v>
      </c>
      <c r="K2574" s="50">
        <f t="shared" si="252"/>
        <v>11</v>
      </c>
    </row>
    <row r="2575" spans="1:11" x14ac:dyDescent="0.3">
      <c r="A2575" s="10">
        <v>43777</v>
      </c>
      <c r="B2575" s="11" t="s">
        <v>917</v>
      </c>
      <c r="C2575" s="11" t="s">
        <v>702</v>
      </c>
      <c r="E2575" s="7">
        <v>7</v>
      </c>
      <c r="F2575" s="6" t="s">
        <v>388</v>
      </c>
      <c r="G2575" s="30">
        <v>231</v>
      </c>
      <c r="H2575" s="30">
        <v>140</v>
      </c>
      <c r="I2575" s="30">
        <f t="shared" si="226"/>
        <v>371</v>
      </c>
      <c r="J2575" s="7">
        <f t="shared" si="227"/>
        <v>7</v>
      </c>
      <c r="K2575" s="50">
        <f t="shared" si="252"/>
        <v>11</v>
      </c>
    </row>
    <row r="2576" spans="1:11" x14ac:dyDescent="0.3">
      <c r="A2576" s="55">
        <v>43777</v>
      </c>
      <c r="B2576" s="56" t="s">
        <v>2569</v>
      </c>
      <c r="C2576" s="56" t="s">
        <v>2588</v>
      </c>
      <c r="D2576" s="56"/>
      <c r="E2576" s="140">
        <v>1</v>
      </c>
      <c r="F2576" s="141" t="s">
        <v>434</v>
      </c>
      <c r="G2576" s="58">
        <v>57</v>
      </c>
      <c r="H2576" s="58">
        <v>20</v>
      </c>
      <c r="I2576" s="58">
        <f t="shared" si="226"/>
        <v>77</v>
      </c>
      <c r="J2576" s="140">
        <f t="shared" si="227"/>
        <v>1</v>
      </c>
      <c r="K2576" s="50">
        <f t="shared" si="252"/>
        <v>11</v>
      </c>
    </row>
    <row r="2577" spans="1:11" x14ac:dyDescent="0.3">
      <c r="A2577" s="10">
        <v>43778</v>
      </c>
      <c r="B2577" s="11" t="s">
        <v>2589</v>
      </c>
      <c r="C2577" s="11" t="s">
        <v>2590</v>
      </c>
      <c r="E2577" s="7">
        <v>1</v>
      </c>
      <c r="F2577" s="6" t="s">
        <v>596</v>
      </c>
      <c r="G2577" s="30">
        <v>87</v>
      </c>
      <c r="H2577" s="30">
        <v>40</v>
      </c>
      <c r="I2577" s="30">
        <f t="shared" si="226"/>
        <v>127</v>
      </c>
      <c r="J2577" s="7">
        <f t="shared" si="227"/>
        <v>2</v>
      </c>
      <c r="K2577" s="50">
        <f t="shared" si="252"/>
        <v>11</v>
      </c>
    </row>
    <row r="2578" spans="1:11" x14ac:dyDescent="0.3">
      <c r="A2578" s="10">
        <v>43778</v>
      </c>
      <c r="B2578" s="11" t="s">
        <v>1419</v>
      </c>
      <c r="C2578" s="11" t="s">
        <v>1420</v>
      </c>
      <c r="D2578" s="11">
        <v>87588</v>
      </c>
      <c r="E2578" s="7">
        <v>7</v>
      </c>
      <c r="F2578" s="53" t="str">
        <f>IF(ISBLANK($D2578),"",VLOOKUP($D2578,'Boarding Packages'!$A:$H,4,FALSE))</f>
        <v>XL Suite Prem</v>
      </c>
      <c r="G2578" s="54">
        <f>IF(ISBLANK($D2578),0,E2578*VLOOKUP($D2578,'Boarding Packages'!$A:$H,8,FALSE))</f>
        <v>434</v>
      </c>
      <c r="H2578" s="30">
        <v>0</v>
      </c>
      <c r="I2578" s="30">
        <f t="shared" ref="I2578" si="262">IF(ISBLANK(B2578),"",SUM(G2578:H2578))</f>
        <v>434</v>
      </c>
      <c r="J2578" s="7">
        <f t="shared" ref="J2578" si="263">IF(ISBLANK(B2578),"",E2578*(IF(LEFT(RIGHT(F2578,2),1)="2",2,IF(LEFT(RIGHT(F2578,2),1)="3",3,IF(LEFT(RIGHT(F2578,2),1)="4",4,1)))))</f>
        <v>7</v>
      </c>
      <c r="K2578" s="50">
        <f t="shared" si="252"/>
        <v>11</v>
      </c>
    </row>
    <row r="2579" spans="1:11" x14ac:dyDescent="0.3">
      <c r="A2579" s="10">
        <v>43778</v>
      </c>
      <c r="B2579" s="11" t="s">
        <v>1419</v>
      </c>
      <c r="C2579" s="11" t="s">
        <v>1420</v>
      </c>
      <c r="E2579" s="7">
        <v>2</v>
      </c>
      <c r="F2579" s="6" t="s">
        <v>393</v>
      </c>
      <c r="G2579" s="30">
        <v>84</v>
      </c>
      <c r="H2579" s="30">
        <v>40</v>
      </c>
      <c r="I2579" s="30">
        <f t="shared" si="226"/>
        <v>124</v>
      </c>
      <c r="J2579" s="7">
        <f t="shared" si="227"/>
        <v>2</v>
      </c>
      <c r="K2579" s="50">
        <f t="shared" si="252"/>
        <v>11</v>
      </c>
    </row>
    <row r="2580" spans="1:11" x14ac:dyDescent="0.3">
      <c r="A2580" s="10">
        <v>43778</v>
      </c>
      <c r="B2580" s="11" t="s">
        <v>1308</v>
      </c>
      <c r="C2580" s="11" t="s">
        <v>748</v>
      </c>
      <c r="D2580" s="11">
        <v>84013</v>
      </c>
      <c r="E2580" s="7">
        <v>2</v>
      </c>
      <c r="F2580" s="53" t="str">
        <f>IF(ISBLANK($D2580),"",VLOOKUP($D2580,'Boarding Packages'!$A:$H,4,FALSE))</f>
        <v>Std Suite Prem</v>
      </c>
      <c r="G2580" s="54">
        <f>IF(ISBLANK($D2580),0,E2580*VLOOKUP($D2580,'Boarding Packages'!$A:$H,8,FALSE))</f>
        <v>106</v>
      </c>
      <c r="H2580" s="30">
        <v>0</v>
      </c>
      <c r="I2580" s="30">
        <f t="shared" ref="I2580" si="264">IF(ISBLANK(B2580),"",SUM(G2580:H2580))</f>
        <v>106</v>
      </c>
      <c r="J2580" s="7">
        <f t="shared" si="227"/>
        <v>2</v>
      </c>
      <c r="K2580" s="50">
        <f t="shared" si="252"/>
        <v>11</v>
      </c>
    </row>
    <row r="2581" spans="1:11" x14ac:dyDescent="0.3">
      <c r="A2581" s="10">
        <v>43778</v>
      </c>
      <c r="B2581" s="11" t="s">
        <v>1308</v>
      </c>
      <c r="C2581" s="11" t="s">
        <v>2591</v>
      </c>
      <c r="D2581" s="11">
        <v>87905</v>
      </c>
      <c r="E2581" s="7">
        <v>2</v>
      </c>
      <c r="F2581" s="53" t="str">
        <f>IF(ISBLANK($D2581),"",VLOOKUP($D2581,'Boarding Packages'!$A:$H,4,FALSE))</f>
        <v>Std Suite Prem</v>
      </c>
      <c r="G2581" s="54">
        <f>IF(ISBLANK($D2581),0,E2581*VLOOKUP($D2581,'Boarding Packages'!$A:$H,8,FALSE))</f>
        <v>106</v>
      </c>
      <c r="H2581" s="30">
        <v>0</v>
      </c>
      <c r="I2581" s="30">
        <f t="shared" ref="I2581" si="265">IF(ISBLANK(B2581),"",SUM(G2581:H2581))</f>
        <v>106</v>
      </c>
      <c r="J2581" s="7">
        <f t="shared" ref="J2581" si="266">IF(ISBLANK(B2581),"",E2581*(IF(LEFT(RIGHT(F2581,2),1)="2",2,IF(LEFT(RIGHT(F2581,2),1)="3",3,IF(LEFT(RIGHT(F2581,2),1)="4",4,1)))))</f>
        <v>2</v>
      </c>
      <c r="K2581" s="50">
        <f t="shared" si="252"/>
        <v>11</v>
      </c>
    </row>
    <row r="2582" spans="1:11" x14ac:dyDescent="0.3">
      <c r="A2582" s="10">
        <v>43778</v>
      </c>
      <c r="B2582" s="11" t="s">
        <v>766</v>
      </c>
      <c r="C2582" s="11" t="s">
        <v>767</v>
      </c>
      <c r="E2582" s="7">
        <v>1</v>
      </c>
      <c r="F2582" s="6" t="s">
        <v>388</v>
      </c>
      <c r="G2582" s="30">
        <v>33</v>
      </c>
      <c r="H2582" s="30">
        <v>20</v>
      </c>
      <c r="I2582" s="30">
        <f t="shared" si="226"/>
        <v>53</v>
      </c>
      <c r="J2582" s="7">
        <f t="shared" si="227"/>
        <v>1</v>
      </c>
      <c r="K2582" s="50">
        <f t="shared" si="252"/>
        <v>11</v>
      </c>
    </row>
    <row r="2583" spans="1:11" x14ac:dyDescent="0.3">
      <c r="A2583" s="10">
        <v>43778</v>
      </c>
      <c r="B2583" s="11" t="s">
        <v>621</v>
      </c>
      <c r="C2583" s="11" t="s">
        <v>622</v>
      </c>
      <c r="E2583" s="7">
        <v>1</v>
      </c>
      <c r="F2583" s="6" t="s">
        <v>388</v>
      </c>
      <c r="G2583" s="30">
        <v>33</v>
      </c>
      <c r="H2583" s="30">
        <v>20</v>
      </c>
      <c r="I2583" s="30">
        <f t="shared" si="226"/>
        <v>53</v>
      </c>
      <c r="J2583" s="7">
        <f t="shared" si="227"/>
        <v>1</v>
      </c>
      <c r="K2583" s="50">
        <f t="shared" si="252"/>
        <v>11</v>
      </c>
    </row>
    <row r="2584" spans="1:11" x14ac:dyDescent="0.3">
      <c r="A2584" s="10">
        <v>43778</v>
      </c>
      <c r="B2584" s="11" t="s">
        <v>1793</v>
      </c>
      <c r="C2584" s="11" t="s">
        <v>467</v>
      </c>
      <c r="E2584" s="7">
        <v>1</v>
      </c>
      <c r="F2584" s="6" t="s">
        <v>388</v>
      </c>
      <c r="G2584" s="30">
        <v>33</v>
      </c>
      <c r="H2584" s="30">
        <v>40</v>
      </c>
      <c r="I2584" s="30">
        <f t="shared" si="226"/>
        <v>73</v>
      </c>
      <c r="J2584" s="7">
        <f t="shared" si="227"/>
        <v>1</v>
      </c>
      <c r="K2584" s="50">
        <f t="shared" si="252"/>
        <v>11</v>
      </c>
    </row>
    <row r="2585" spans="1:11" x14ac:dyDescent="0.3">
      <c r="A2585" s="10">
        <v>43778</v>
      </c>
      <c r="B2585" s="11" t="s">
        <v>2592</v>
      </c>
      <c r="C2585" s="11" t="s">
        <v>1178</v>
      </c>
      <c r="E2585" s="7">
        <v>1</v>
      </c>
      <c r="F2585" s="6" t="s">
        <v>388</v>
      </c>
      <c r="G2585" s="30">
        <v>33</v>
      </c>
      <c r="H2585" s="30">
        <v>20</v>
      </c>
      <c r="I2585" s="30">
        <f t="shared" si="226"/>
        <v>53</v>
      </c>
      <c r="J2585" s="7">
        <f t="shared" si="227"/>
        <v>1</v>
      </c>
      <c r="K2585" s="50">
        <f t="shared" si="252"/>
        <v>11</v>
      </c>
    </row>
    <row r="2586" spans="1:11" x14ac:dyDescent="0.3">
      <c r="A2586" s="55">
        <v>43778</v>
      </c>
      <c r="B2586" s="56" t="s">
        <v>2544</v>
      </c>
      <c r="C2586" s="56" t="s">
        <v>665</v>
      </c>
      <c r="D2586" s="56"/>
      <c r="E2586" s="140">
        <v>3</v>
      </c>
      <c r="F2586" s="141" t="s">
        <v>388</v>
      </c>
      <c r="G2586" s="58">
        <v>99</v>
      </c>
      <c r="H2586" s="58">
        <v>110</v>
      </c>
      <c r="I2586" s="58">
        <f t="shared" ref="I2586:I2647" si="267">IF(ISBLANK(B2586),"",SUM(G2586:H2586))</f>
        <v>209</v>
      </c>
      <c r="J2586" s="140">
        <f t="shared" ref="J2586:J2648" si="268">IF(ISBLANK(B2586),"",E2586*(IF(LEFT(RIGHT(F2586,2),1)="2",2,IF(LEFT(RIGHT(F2586,2),1)="3",3,IF(LEFT(RIGHT(F2586,2),1)="4",4,1)))))</f>
        <v>3</v>
      </c>
      <c r="K2586" s="50">
        <f t="shared" si="252"/>
        <v>11</v>
      </c>
    </row>
    <row r="2587" spans="1:11" x14ac:dyDescent="0.3">
      <c r="A2587" s="10">
        <v>43779</v>
      </c>
      <c r="B2587" s="11" t="s">
        <v>1979</v>
      </c>
      <c r="C2587" s="11" t="s">
        <v>474</v>
      </c>
      <c r="D2587" s="11">
        <v>85647</v>
      </c>
      <c r="E2587" s="7">
        <v>1</v>
      </c>
      <c r="F2587" s="53" t="str">
        <f>IF(ISBLANK($D2587),"",VLOOKUP($D2587,'Boarding Packages'!$A:$H,4,FALSE))</f>
        <v>Std Suite Prem</v>
      </c>
      <c r="G2587" s="54">
        <f>IF(ISBLANK($D2587),0,E2587*VLOOKUP($D2587,'Boarding Packages'!$A:$H,8,FALSE))</f>
        <v>53</v>
      </c>
      <c r="H2587" s="30">
        <v>12</v>
      </c>
      <c r="I2587" s="30">
        <f t="shared" ref="I2587" si="269">IF(ISBLANK(B2587),"",SUM(G2587:H2587))</f>
        <v>65</v>
      </c>
      <c r="J2587" s="7">
        <f t="shared" si="268"/>
        <v>1</v>
      </c>
      <c r="K2587" s="50">
        <f t="shared" si="252"/>
        <v>11</v>
      </c>
    </row>
    <row r="2588" spans="1:11" x14ac:dyDescent="0.3">
      <c r="A2588" s="10">
        <v>43779</v>
      </c>
      <c r="B2588" s="11" t="s">
        <v>119</v>
      </c>
      <c r="C2588" s="11" t="s">
        <v>692</v>
      </c>
      <c r="E2588" s="7">
        <v>2</v>
      </c>
      <c r="F2588" s="6" t="s">
        <v>393</v>
      </c>
      <c r="G2588" s="30">
        <v>84</v>
      </c>
      <c r="H2588" s="30">
        <v>60</v>
      </c>
      <c r="I2588" s="30">
        <f t="shared" si="267"/>
        <v>144</v>
      </c>
      <c r="J2588" s="7">
        <f t="shared" si="268"/>
        <v>2</v>
      </c>
      <c r="K2588" s="50">
        <f t="shared" si="252"/>
        <v>11</v>
      </c>
    </row>
    <row r="2589" spans="1:11" x14ac:dyDescent="0.3">
      <c r="A2589" s="10">
        <v>43779</v>
      </c>
      <c r="B2589" s="11" t="s">
        <v>2593</v>
      </c>
      <c r="C2589" s="11" t="s">
        <v>1488</v>
      </c>
      <c r="D2589" s="11">
        <v>79016</v>
      </c>
      <c r="E2589" s="7">
        <v>1</v>
      </c>
      <c r="F2589" s="53" t="str">
        <f>IF(ISBLANK($D2589),"",VLOOKUP($D2589,'Boarding Packages'!$A:$H,4,FALSE))</f>
        <v>Std Suite Prem</v>
      </c>
      <c r="G2589" s="54">
        <f>IF(ISBLANK($D2589),0,E2589*VLOOKUP($D2589,'Boarding Packages'!$A:$H,8,FALSE))</f>
        <v>51</v>
      </c>
      <c r="H2589" s="30">
        <v>0</v>
      </c>
      <c r="I2589" s="30">
        <f t="shared" ref="I2589" si="270">IF(ISBLANK(B2589),"",SUM(G2589:H2589))</f>
        <v>51</v>
      </c>
      <c r="J2589" s="7">
        <f t="shared" si="268"/>
        <v>1</v>
      </c>
      <c r="K2589" s="50">
        <f t="shared" si="252"/>
        <v>11</v>
      </c>
    </row>
    <row r="2590" spans="1:11" x14ac:dyDescent="0.3">
      <c r="A2590" s="10">
        <v>43779</v>
      </c>
      <c r="B2590" s="11" t="s">
        <v>677</v>
      </c>
      <c r="C2590" s="11" t="s">
        <v>678</v>
      </c>
      <c r="D2590" s="11">
        <v>75107</v>
      </c>
      <c r="E2590" s="7">
        <v>1</v>
      </c>
      <c r="F2590" s="53" t="str">
        <f>IF(ISBLANK($D2590),"",VLOOKUP($D2590,'Boarding Packages'!$A:$H,4,FALSE))</f>
        <v>In/Out Suite Prem</v>
      </c>
      <c r="G2590" s="54">
        <f>IF(ISBLANK($D2590),0,E2590*VLOOKUP($D2590,'Boarding Packages'!$A:$H,8,FALSE))</f>
        <v>74</v>
      </c>
      <c r="H2590" s="30">
        <v>0</v>
      </c>
      <c r="I2590" s="30">
        <f t="shared" ref="I2590" si="271">IF(ISBLANK(B2590),"",SUM(G2590:H2590))</f>
        <v>74</v>
      </c>
      <c r="J2590" s="7">
        <f t="shared" ref="J2590" si="272">IF(ISBLANK(B2590),"",E2590*(IF(LEFT(RIGHT(F2590,2),1)="2",2,IF(LEFT(RIGHT(F2590,2),1)="3",3,IF(LEFT(RIGHT(F2590,2),1)="4",4,1)))))</f>
        <v>1</v>
      </c>
    </row>
    <row r="2591" spans="1:11" x14ac:dyDescent="0.3">
      <c r="A2591" s="10">
        <v>43779</v>
      </c>
      <c r="B2591" s="11" t="s">
        <v>2440</v>
      </c>
      <c r="C2591" s="11" t="s">
        <v>1590</v>
      </c>
      <c r="E2591" s="7">
        <v>1</v>
      </c>
      <c r="F2591" s="6" t="s">
        <v>388</v>
      </c>
      <c r="G2591" s="30">
        <v>33</v>
      </c>
      <c r="H2591" s="30">
        <v>20</v>
      </c>
      <c r="I2591" s="30">
        <f t="shared" si="267"/>
        <v>53</v>
      </c>
      <c r="J2591" s="7">
        <f t="shared" si="268"/>
        <v>1</v>
      </c>
      <c r="K2591" s="50">
        <f t="shared" si="252"/>
        <v>11</v>
      </c>
    </row>
    <row r="2592" spans="1:11" x14ac:dyDescent="0.3">
      <c r="A2592" s="10">
        <v>43779</v>
      </c>
      <c r="B2592" s="11" t="s">
        <v>435</v>
      </c>
      <c r="C2592" s="11" t="s">
        <v>641</v>
      </c>
      <c r="E2592" s="7">
        <v>2</v>
      </c>
      <c r="F2592" s="6" t="s">
        <v>393</v>
      </c>
      <c r="G2592" s="30">
        <v>84</v>
      </c>
      <c r="H2592" s="30">
        <v>20</v>
      </c>
      <c r="I2592" s="30">
        <f t="shared" si="267"/>
        <v>104</v>
      </c>
      <c r="J2592" s="7">
        <f t="shared" si="268"/>
        <v>2</v>
      </c>
      <c r="K2592" s="50">
        <f t="shared" si="252"/>
        <v>11</v>
      </c>
    </row>
    <row r="2593" spans="1:11" x14ac:dyDescent="0.3">
      <c r="A2593" s="55">
        <v>43779</v>
      </c>
      <c r="B2593" s="56" t="s">
        <v>1708</v>
      </c>
      <c r="C2593" s="56" t="s">
        <v>1709</v>
      </c>
      <c r="D2593" s="56"/>
      <c r="E2593" s="140">
        <v>2</v>
      </c>
      <c r="F2593" s="141" t="s">
        <v>407</v>
      </c>
      <c r="G2593" s="58">
        <v>144</v>
      </c>
      <c r="H2593" s="58">
        <v>40</v>
      </c>
      <c r="I2593" s="58">
        <f t="shared" si="267"/>
        <v>184</v>
      </c>
      <c r="J2593" s="140">
        <f t="shared" si="268"/>
        <v>4</v>
      </c>
      <c r="K2593" s="50">
        <f t="shared" si="252"/>
        <v>11</v>
      </c>
    </row>
    <row r="2594" spans="1:11" x14ac:dyDescent="0.3">
      <c r="A2594" s="10">
        <v>43780</v>
      </c>
      <c r="B2594" s="11" t="s">
        <v>263</v>
      </c>
      <c r="C2594" s="11" t="s">
        <v>479</v>
      </c>
      <c r="D2594" s="11">
        <v>85927</v>
      </c>
      <c r="E2594" s="7">
        <v>2</v>
      </c>
      <c r="F2594" s="53" t="str">
        <f>IF(ISBLANK($D2594),"",VLOOKUP($D2594,'Boarding Packages'!$A:$H,4,FALSE))</f>
        <v>In/Out Suite Prem</v>
      </c>
      <c r="G2594" s="54">
        <f>IF(ISBLANK($D2594),0,E2594*VLOOKUP($D2594,'Boarding Packages'!$A:$H,8,FALSE))</f>
        <v>148</v>
      </c>
      <c r="H2594" s="30">
        <v>24</v>
      </c>
      <c r="I2594" s="30">
        <f t="shared" ref="I2594" si="273">IF(ISBLANK(B2594),"",SUM(G2594:H2594))</f>
        <v>172</v>
      </c>
      <c r="J2594" s="7">
        <f t="shared" ref="J2594" si="274">IF(ISBLANK(B2594),"",E2594*(IF(LEFT(RIGHT(F2594,2),1)="2",2,IF(LEFT(RIGHT(F2594,2),1)="3",3,IF(LEFT(RIGHT(F2594,2),1)="4",4,1)))))</f>
        <v>2</v>
      </c>
      <c r="K2594" s="50">
        <f t="shared" si="252"/>
        <v>11</v>
      </c>
    </row>
    <row r="2595" spans="1:11" x14ac:dyDescent="0.3">
      <c r="A2595" s="10">
        <v>43780</v>
      </c>
      <c r="B2595" s="11" t="s">
        <v>349</v>
      </c>
      <c r="C2595" s="11" t="s">
        <v>796</v>
      </c>
      <c r="D2595" s="11">
        <v>87908</v>
      </c>
      <c r="E2595" s="7">
        <v>5</v>
      </c>
      <c r="F2595" s="53" t="str">
        <f>IF(ISBLANK($D2595),"",VLOOKUP($D2595,'Boarding Packages'!$A:$H,4,FALSE))</f>
        <v>Std Suite Prem</v>
      </c>
      <c r="G2595" s="54">
        <f>IF(ISBLANK($D2595),0,E2595*VLOOKUP($D2595,'Boarding Packages'!$A:$H,8,FALSE))</f>
        <v>265</v>
      </c>
      <c r="H2595" s="30">
        <v>0</v>
      </c>
      <c r="I2595" s="30">
        <f t="shared" ref="I2595" si="275">IF(ISBLANK(B2595),"",SUM(G2595:H2595))</f>
        <v>265</v>
      </c>
      <c r="J2595" s="7">
        <f t="shared" ref="J2595" si="276">IF(ISBLANK(B2595),"",E2595*(IF(LEFT(RIGHT(F2595,2),1)="2",2,IF(LEFT(RIGHT(F2595,2),1)="3",3,IF(LEFT(RIGHT(F2595,2),1)="4",4,1)))))</f>
        <v>5</v>
      </c>
      <c r="K2595" s="50">
        <f t="shared" si="252"/>
        <v>11</v>
      </c>
    </row>
    <row r="2596" spans="1:11" x14ac:dyDescent="0.3">
      <c r="A2596" s="10">
        <v>43780</v>
      </c>
      <c r="B2596" s="11" t="s">
        <v>2594</v>
      </c>
      <c r="C2596" s="11" t="s">
        <v>765</v>
      </c>
      <c r="E2596" s="7">
        <v>5</v>
      </c>
      <c r="F2596" s="6" t="s">
        <v>388</v>
      </c>
      <c r="G2596" s="30">
        <v>165</v>
      </c>
      <c r="H2596" s="30">
        <v>80</v>
      </c>
      <c r="I2596" s="30">
        <f t="shared" si="267"/>
        <v>245</v>
      </c>
      <c r="J2596" s="7">
        <f t="shared" si="268"/>
        <v>5</v>
      </c>
      <c r="K2596" s="50">
        <f t="shared" si="252"/>
        <v>11</v>
      </c>
    </row>
    <row r="2597" spans="1:11" x14ac:dyDescent="0.3">
      <c r="A2597" s="10">
        <v>43780</v>
      </c>
      <c r="B2597" s="11" t="s">
        <v>258</v>
      </c>
      <c r="C2597" s="11" t="s">
        <v>597</v>
      </c>
      <c r="D2597" s="11">
        <v>85435</v>
      </c>
      <c r="E2597" s="7">
        <v>4</v>
      </c>
      <c r="F2597" s="53" t="str">
        <f>IF(ISBLANK($D2597),"",VLOOKUP($D2597,'Boarding Packages'!$A:$H,4,FALSE))</f>
        <v>XL Suite Prem (2)</v>
      </c>
      <c r="G2597" s="54">
        <f>IF(ISBLANK($D2597),0,E2597*VLOOKUP($D2597,'Boarding Packages'!$A:$H,8,FALSE))</f>
        <v>436</v>
      </c>
      <c r="H2597" s="30">
        <v>0</v>
      </c>
      <c r="I2597" s="30">
        <f t="shared" ref="I2597" si="277">IF(ISBLANK(B2597),"",SUM(G2597:H2597))</f>
        <v>436</v>
      </c>
      <c r="J2597" s="7">
        <f t="shared" si="268"/>
        <v>8</v>
      </c>
      <c r="K2597" s="50">
        <f t="shared" si="252"/>
        <v>11</v>
      </c>
    </row>
    <row r="2598" spans="1:11" x14ac:dyDescent="0.3">
      <c r="A2598" s="10">
        <v>43780</v>
      </c>
      <c r="B2598" s="11" t="s">
        <v>2596</v>
      </c>
      <c r="C2598" s="11" t="s">
        <v>2597</v>
      </c>
      <c r="E2598" s="7">
        <v>4</v>
      </c>
      <c r="F2598" s="6" t="s">
        <v>410</v>
      </c>
      <c r="G2598" s="30">
        <v>252</v>
      </c>
      <c r="H2598" s="30">
        <v>160</v>
      </c>
      <c r="I2598" s="30">
        <f t="shared" si="267"/>
        <v>412</v>
      </c>
      <c r="J2598" s="7">
        <f t="shared" si="268"/>
        <v>8</v>
      </c>
      <c r="K2598" s="50">
        <f t="shared" si="252"/>
        <v>11</v>
      </c>
    </row>
    <row r="2599" spans="1:11" x14ac:dyDescent="0.3">
      <c r="A2599" s="10">
        <v>43780</v>
      </c>
      <c r="B2599" s="11" t="s">
        <v>427</v>
      </c>
      <c r="C2599" s="11" t="s">
        <v>1313</v>
      </c>
      <c r="E2599" s="7">
        <v>1</v>
      </c>
      <c r="F2599" s="6" t="s">
        <v>388</v>
      </c>
      <c r="G2599" s="30">
        <v>33</v>
      </c>
      <c r="H2599" s="30">
        <v>40</v>
      </c>
      <c r="I2599" s="30">
        <f t="shared" si="267"/>
        <v>73</v>
      </c>
      <c r="J2599" s="7">
        <f t="shared" si="268"/>
        <v>1</v>
      </c>
      <c r="K2599" s="50">
        <f t="shared" si="252"/>
        <v>11</v>
      </c>
    </row>
    <row r="2600" spans="1:11" x14ac:dyDescent="0.3">
      <c r="A2600" s="10">
        <v>43780</v>
      </c>
      <c r="B2600" s="11" t="s">
        <v>451</v>
      </c>
      <c r="C2600" s="11" t="s">
        <v>2117</v>
      </c>
      <c r="D2600" s="11">
        <v>85376</v>
      </c>
      <c r="E2600" s="7">
        <v>2</v>
      </c>
      <c r="F2600" s="53" t="str">
        <f>IF(ISBLANK($D2600),"",VLOOKUP($D2600,'Boarding Packages'!$A:$H,4,FALSE))</f>
        <v>Std Suite Prem (2)</v>
      </c>
      <c r="G2600" s="54">
        <f>IF(ISBLANK($D2600),0,E2600*VLOOKUP($D2600,'Boarding Packages'!$A:$H,8,FALSE))</f>
        <v>200</v>
      </c>
      <c r="H2600" s="30">
        <v>0</v>
      </c>
      <c r="I2600" s="30">
        <f t="shared" ref="I2600:I2601" si="278">IF(ISBLANK(B2600),"",SUM(G2600:H2600))</f>
        <v>200</v>
      </c>
      <c r="J2600" s="7">
        <f t="shared" ref="J2600:J2601" si="279">IF(ISBLANK(B2600),"",E2600*(IF(LEFT(RIGHT(F2600,2),1)="2",2,IF(LEFT(RIGHT(F2600,2),1)="3",3,IF(LEFT(RIGHT(F2600,2),1)="4",4,1)))))</f>
        <v>4</v>
      </c>
      <c r="K2600" s="50">
        <f t="shared" ref="K2600" si="280">IF(A2600= "",0,MONTH(A2600))</f>
        <v>11</v>
      </c>
    </row>
    <row r="2601" spans="1:11" x14ac:dyDescent="0.3">
      <c r="A2601" s="10">
        <v>43780</v>
      </c>
      <c r="B2601" s="11" t="s">
        <v>449</v>
      </c>
      <c r="C2601" s="11" t="s">
        <v>450</v>
      </c>
      <c r="D2601" s="11">
        <v>88075</v>
      </c>
      <c r="E2601" s="7">
        <v>1</v>
      </c>
      <c r="F2601" s="53" t="str">
        <f>IF(ISBLANK($D2601),"",VLOOKUP($D2601,'Boarding Packages'!$A:$H,4,FALSE))</f>
        <v>Std Suite Prem</v>
      </c>
      <c r="G2601" s="54">
        <f>IF(ISBLANK($D2601),0,E2601*VLOOKUP($D2601,'Boarding Packages'!$A:$H,8,FALSE))</f>
        <v>53</v>
      </c>
      <c r="H2601" s="30">
        <v>0</v>
      </c>
      <c r="I2601" s="30">
        <f t="shared" si="278"/>
        <v>53</v>
      </c>
      <c r="J2601" s="7">
        <f t="shared" si="279"/>
        <v>1</v>
      </c>
      <c r="K2601" s="50">
        <f t="shared" si="252"/>
        <v>11</v>
      </c>
    </row>
    <row r="2602" spans="1:11" x14ac:dyDescent="0.3">
      <c r="A2602" s="55">
        <v>43780</v>
      </c>
      <c r="B2602" s="56" t="s">
        <v>449</v>
      </c>
      <c r="C2602" s="56" t="s">
        <v>450</v>
      </c>
      <c r="D2602" s="56">
        <v>85518</v>
      </c>
      <c r="E2602" s="140">
        <v>1</v>
      </c>
      <c r="F2602" s="61" t="str">
        <f>IF(ISBLANK($D2602),"",VLOOKUP($D2602,'Boarding Packages'!$A:$H,4,FALSE))</f>
        <v>Std Suite Prem</v>
      </c>
      <c r="G2602" s="62">
        <f>IF(ISBLANK($D2602),0,E2602*VLOOKUP($D2602,'Boarding Packages'!$A:$H,8,FALSE))</f>
        <v>53</v>
      </c>
      <c r="H2602" s="58">
        <v>0</v>
      </c>
      <c r="I2602" s="58">
        <f t="shared" ref="I2602" si="281">IF(ISBLANK(B2602),"",SUM(G2602:H2602))</f>
        <v>53</v>
      </c>
      <c r="J2602" s="140">
        <f t="shared" ref="J2602" si="282">IF(ISBLANK(B2602),"",E2602*(IF(LEFT(RIGHT(F2602,2),1)="2",2,IF(LEFT(RIGHT(F2602,2),1)="3",3,IF(LEFT(RIGHT(F2602,2),1)="4",4,1)))))</f>
        <v>1</v>
      </c>
      <c r="K2602" s="50">
        <f t="shared" si="252"/>
        <v>11</v>
      </c>
    </row>
    <row r="2603" spans="1:11" x14ac:dyDescent="0.3">
      <c r="A2603" s="10">
        <v>43781</v>
      </c>
      <c r="B2603" s="11" t="s">
        <v>1284</v>
      </c>
      <c r="C2603" s="11" t="s">
        <v>1285</v>
      </c>
      <c r="E2603" s="7">
        <v>6</v>
      </c>
      <c r="F2603" s="6" t="s">
        <v>407</v>
      </c>
      <c r="G2603" s="30">
        <v>432</v>
      </c>
      <c r="H2603" s="30">
        <v>200</v>
      </c>
      <c r="I2603" s="30">
        <f t="shared" ref="I2603:I2611" si="283">IF(ISBLANK(B2603),"",SUM(G2603:H2603))</f>
        <v>632</v>
      </c>
      <c r="J2603" s="7">
        <f t="shared" si="268"/>
        <v>12</v>
      </c>
      <c r="K2603" s="50">
        <f t="shared" si="252"/>
        <v>11</v>
      </c>
    </row>
    <row r="2604" spans="1:11" x14ac:dyDescent="0.3">
      <c r="A2604" s="10">
        <v>43781</v>
      </c>
      <c r="B2604" s="11" t="s">
        <v>1669</v>
      </c>
      <c r="C2604" s="11" t="s">
        <v>2601</v>
      </c>
      <c r="E2604" s="7">
        <v>2</v>
      </c>
      <c r="F2604" s="6" t="s">
        <v>388</v>
      </c>
      <c r="G2604" s="30">
        <v>66</v>
      </c>
      <c r="H2604" s="30">
        <v>60</v>
      </c>
      <c r="I2604" s="30">
        <f t="shared" si="283"/>
        <v>126</v>
      </c>
      <c r="J2604" s="7">
        <f t="shared" si="268"/>
        <v>2</v>
      </c>
      <c r="K2604" s="50">
        <f t="shared" si="252"/>
        <v>11</v>
      </c>
    </row>
    <row r="2605" spans="1:11" x14ac:dyDescent="0.3">
      <c r="A2605" s="10">
        <v>43781</v>
      </c>
      <c r="B2605" s="11" t="s">
        <v>270</v>
      </c>
      <c r="C2605" s="11" t="s">
        <v>455</v>
      </c>
      <c r="D2605" s="11">
        <v>86454</v>
      </c>
      <c r="E2605" s="7">
        <v>4</v>
      </c>
      <c r="F2605" s="53" t="str">
        <f>IF(ISBLANK($D2605),"",VLOOKUP($D2605,'Boarding Packages'!$A:$H,4,FALSE))</f>
        <v>Std Suite Prem</v>
      </c>
      <c r="G2605" s="54">
        <f>IF(ISBLANK($D2605),0,E2605*VLOOKUP($D2605,'Boarding Packages'!$A:$H,8,FALSE))</f>
        <v>204</v>
      </c>
      <c r="H2605" s="30">
        <v>0</v>
      </c>
      <c r="I2605" s="30">
        <f t="shared" ref="I2605" si="284">IF(ISBLANK(B2605),"",SUM(G2605:H2605))</f>
        <v>204</v>
      </c>
      <c r="J2605" s="7">
        <f t="shared" si="268"/>
        <v>4</v>
      </c>
      <c r="K2605" s="50">
        <f t="shared" si="252"/>
        <v>11</v>
      </c>
    </row>
    <row r="2606" spans="1:11" x14ac:dyDescent="0.3">
      <c r="A2606" s="10">
        <v>43781</v>
      </c>
      <c r="B2606" s="11" t="s">
        <v>272</v>
      </c>
      <c r="C2606" s="11" t="s">
        <v>438</v>
      </c>
      <c r="D2606" s="11">
        <v>87256</v>
      </c>
      <c r="E2606" s="7">
        <v>1</v>
      </c>
      <c r="F2606" s="53" t="str">
        <f>IF(ISBLANK($D2606),"",VLOOKUP($D2606,'Boarding Packages'!$A:$H,4,FALSE))</f>
        <v>Std Suite Prem</v>
      </c>
      <c r="G2606" s="54">
        <f>IF(ISBLANK($D2606),0,E2606*VLOOKUP($D2606,'Boarding Packages'!$A:$H,8,FALSE))</f>
        <v>51</v>
      </c>
      <c r="H2606" s="30">
        <v>0</v>
      </c>
      <c r="I2606" s="30">
        <f t="shared" ref="I2606" si="285">IF(ISBLANK(B2606),"",SUM(G2606:H2606))</f>
        <v>51</v>
      </c>
      <c r="J2606" s="7">
        <f t="shared" ref="J2606" si="286">IF(ISBLANK(B2606),"",E2606*(IF(LEFT(RIGHT(F2606,2),1)="2",2,IF(LEFT(RIGHT(F2606,2),1)="3",3,IF(LEFT(RIGHT(F2606,2),1)="4",4,1)))))</f>
        <v>1</v>
      </c>
      <c r="K2606" s="50">
        <f t="shared" si="252"/>
        <v>11</v>
      </c>
    </row>
    <row r="2607" spans="1:11" x14ac:dyDescent="0.3">
      <c r="A2607" s="55">
        <v>43781</v>
      </c>
      <c r="B2607" s="56" t="s">
        <v>724</v>
      </c>
      <c r="C2607" s="56" t="s">
        <v>725</v>
      </c>
      <c r="D2607" s="56"/>
      <c r="E2607" s="140">
        <v>1</v>
      </c>
      <c r="F2607" s="141" t="s">
        <v>388</v>
      </c>
      <c r="G2607" s="58">
        <v>33</v>
      </c>
      <c r="H2607" s="58">
        <v>20</v>
      </c>
      <c r="I2607" s="58">
        <f t="shared" si="283"/>
        <v>53</v>
      </c>
      <c r="J2607" s="140">
        <f t="shared" si="268"/>
        <v>1</v>
      </c>
      <c r="K2607" s="50">
        <f t="shared" si="252"/>
        <v>11</v>
      </c>
    </row>
    <row r="2608" spans="1:11" x14ac:dyDescent="0.3">
      <c r="A2608" s="10">
        <v>43782</v>
      </c>
      <c r="B2608" s="11" t="s">
        <v>322</v>
      </c>
      <c r="C2608" s="11" t="s">
        <v>570</v>
      </c>
      <c r="D2608" s="11">
        <v>88066</v>
      </c>
      <c r="E2608" s="7">
        <v>3</v>
      </c>
      <c r="F2608" s="53" t="str">
        <f>IF(ISBLANK($D2608),"",VLOOKUP($D2608,'Boarding Packages'!$A:$H,4,FALSE))</f>
        <v>Std Suite Prem</v>
      </c>
      <c r="G2608" s="54">
        <f>IF(ISBLANK($D2608),0,E2608*VLOOKUP($D2608,'Boarding Packages'!$A:$H,8,FALSE))</f>
        <v>153</v>
      </c>
      <c r="H2608" s="30">
        <v>0</v>
      </c>
      <c r="I2608" s="30">
        <f t="shared" ref="I2608" si="287">IF(ISBLANK(B2608),"",SUM(G2608:H2608))</f>
        <v>153</v>
      </c>
      <c r="J2608" s="7">
        <f t="shared" si="268"/>
        <v>3</v>
      </c>
      <c r="K2608" s="50">
        <f t="shared" si="252"/>
        <v>11</v>
      </c>
    </row>
    <row r="2609" spans="1:11" x14ac:dyDescent="0.3">
      <c r="A2609" s="10">
        <v>43782</v>
      </c>
      <c r="B2609" s="11" t="s">
        <v>322</v>
      </c>
      <c r="C2609" s="11" t="s">
        <v>570</v>
      </c>
      <c r="D2609" s="11">
        <v>83422</v>
      </c>
      <c r="E2609" s="7">
        <v>1</v>
      </c>
      <c r="F2609" s="53" t="str">
        <f>IF(ISBLANK($D2609),"",VLOOKUP($D2609,'Boarding Packages'!$A:$H,4,FALSE))</f>
        <v>Std Suite Prem</v>
      </c>
      <c r="G2609" s="54">
        <f>IF(ISBLANK($D2609),0,E2609*VLOOKUP($D2609,'Boarding Packages'!$A:$H,8,FALSE))</f>
        <v>53</v>
      </c>
      <c r="H2609" s="30">
        <v>0</v>
      </c>
      <c r="I2609" s="30">
        <f t="shared" ref="I2609" si="288">IF(ISBLANK(B2609),"",SUM(G2609:H2609))</f>
        <v>53</v>
      </c>
      <c r="J2609" s="7">
        <f t="shared" ref="J2609" si="289">IF(ISBLANK(B2609),"",E2609*(IF(LEFT(RIGHT(F2609,2),1)="2",2,IF(LEFT(RIGHT(F2609,2),1)="3",3,IF(LEFT(RIGHT(F2609,2),1)="4",4,1)))))</f>
        <v>1</v>
      </c>
      <c r="K2609" s="50">
        <f t="shared" si="252"/>
        <v>11</v>
      </c>
    </row>
    <row r="2610" spans="1:11" x14ac:dyDescent="0.3">
      <c r="A2610" s="10">
        <v>43782</v>
      </c>
      <c r="B2610" s="11" t="s">
        <v>2610</v>
      </c>
      <c r="C2610" s="11" t="s">
        <v>2611</v>
      </c>
      <c r="E2610" s="7">
        <v>3</v>
      </c>
      <c r="F2610" s="6" t="s">
        <v>388</v>
      </c>
      <c r="G2610" s="30">
        <v>99</v>
      </c>
      <c r="H2610" s="30">
        <v>116</v>
      </c>
      <c r="I2610" s="30">
        <f t="shared" si="283"/>
        <v>215</v>
      </c>
      <c r="J2610" s="7">
        <f t="shared" si="268"/>
        <v>3</v>
      </c>
      <c r="K2610" s="50">
        <f t="shared" si="252"/>
        <v>11</v>
      </c>
    </row>
    <row r="2611" spans="1:11" x14ac:dyDescent="0.3">
      <c r="A2611" s="10">
        <v>43782</v>
      </c>
      <c r="B2611" s="11" t="s">
        <v>246</v>
      </c>
      <c r="C2611" s="11" t="s">
        <v>651</v>
      </c>
      <c r="E2611" s="7">
        <v>4</v>
      </c>
      <c r="F2611" s="6" t="s">
        <v>410</v>
      </c>
      <c r="G2611" s="30">
        <v>252</v>
      </c>
      <c r="H2611" s="30">
        <v>206</v>
      </c>
      <c r="I2611" s="30">
        <f t="shared" si="283"/>
        <v>458</v>
      </c>
      <c r="J2611" s="7">
        <f t="shared" si="268"/>
        <v>8</v>
      </c>
      <c r="K2611" s="50">
        <f t="shared" si="252"/>
        <v>11</v>
      </c>
    </row>
    <row r="2612" spans="1:11" x14ac:dyDescent="0.3">
      <c r="A2612" s="10">
        <v>43782</v>
      </c>
      <c r="B2612" s="11" t="s">
        <v>284</v>
      </c>
      <c r="C2612" s="11" t="s">
        <v>519</v>
      </c>
      <c r="D2612" s="11">
        <v>85228</v>
      </c>
      <c r="E2612" s="7">
        <v>8</v>
      </c>
      <c r="F2612" s="53" t="str">
        <f>IF(ISBLANK($D2612),"",VLOOKUP($D2612,'Boarding Packages'!$A:$H,4,FALSE))</f>
        <v>Std Suite Prem (3)</v>
      </c>
      <c r="G2612" s="54">
        <f>IF(ISBLANK($D2612),0,E2612*VLOOKUP($D2612,'Boarding Packages'!$A:$H,8,FALSE))</f>
        <v>1120</v>
      </c>
      <c r="H2612" s="30">
        <f>(168*3)/2</f>
        <v>252</v>
      </c>
      <c r="I2612" s="30">
        <f t="shared" ref="I2612" si="290">IF(ISBLANK(B2612),"",SUM(G2612:H2612))</f>
        <v>1372</v>
      </c>
      <c r="J2612" s="7">
        <f t="shared" si="268"/>
        <v>24</v>
      </c>
      <c r="K2612" s="50">
        <f t="shared" si="252"/>
        <v>11</v>
      </c>
    </row>
    <row r="2613" spans="1:11" x14ac:dyDescent="0.3">
      <c r="A2613" s="55">
        <v>43782</v>
      </c>
      <c r="B2613" s="56" t="s">
        <v>284</v>
      </c>
      <c r="C2613" s="56" t="s">
        <v>519</v>
      </c>
      <c r="D2613" s="56">
        <v>87514</v>
      </c>
      <c r="E2613" s="140">
        <v>6</v>
      </c>
      <c r="F2613" s="61" t="str">
        <f>IF(ISBLANK($D2613),"",VLOOKUP($D2613,'Boarding Packages'!$A:$H,4,FALSE))</f>
        <v>Std Suite Prem (3)</v>
      </c>
      <c r="G2613" s="62">
        <f>IF(ISBLANK($D2613),0,E2613*VLOOKUP($D2613,'Boarding Packages'!$A:$H,8,FALSE))</f>
        <v>840</v>
      </c>
      <c r="H2613" s="58">
        <f>(168*3)/2</f>
        <v>252</v>
      </c>
      <c r="I2613" s="58">
        <f t="shared" ref="I2613:I2614" si="291">IF(ISBLANK(B2613),"",SUM(G2613:H2613))</f>
        <v>1092</v>
      </c>
      <c r="J2613" s="140">
        <f t="shared" ref="J2613:J2614" si="292">IF(ISBLANK(B2613),"",E2613*(IF(LEFT(RIGHT(F2613,2),1)="2",2,IF(LEFT(RIGHT(F2613,2),1)="3",3,IF(LEFT(RIGHT(F2613,2),1)="4",4,1)))))</f>
        <v>18</v>
      </c>
      <c r="K2613" s="50">
        <f t="shared" si="252"/>
        <v>11</v>
      </c>
    </row>
    <row r="2614" spans="1:11" x14ac:dyDescent="0.3">
      <c r="A2614" s="10">
        <v>43783</v>
      </c>
      <c r="B2614" s="11" t="s">
        <v>98</v>
      </c>
      <c r="C2614" s="11" t="s">
        <v>437</v>
      </c>
      <c r="D2614" s="11">
        <v>82973</v>
      </c>
      <c r="E2614" s="7">
        <v>4</v>
      </c>
      <c r="F2614" s="53" t="str">
        <f>IF(ISBLANK($D2614),"",VLOOKUP($D2614,'Boarding Packages'!$A:$H,4,FALSE))</f>
        <v>Std Suite Prem</v>
      </c>
      <c r="G2614" s="54">
        <f>IF(ISBLANK($D2614),0,E2614*VLOOKUP($D2614,'Boarding Packages'!$A:$H,8,FALSE))</f>
        <v>204</v>
      </c>
      <c r="H2614" s="30">
        <v>0</v>
      </c>
      <c r="I2614" s="30">
        <f t="shared" si="291"/>
        <v>204</v>
      </c>
      <c r="J2614" s="7">
        <f t="shared" si="292"/>
        <v>4</v>
      </c>
      <c r="K2614" s="50">
        <f t="shared" si="252"/>
        <v>11</v>
      </c>
    </row>
    <row r="2615" spans="1:11" x14ac:dyDescent="0.3">
      <c r="A2615" s="10">
        <v>43783</v>
      </c>
      <c r="B2615" s="11" t="s">
        <v>98</v>
      </c>
      <c r="C2615" s="11" t="s">
        <v>437</v>
      </c>
      <c r="D2615" s="11">
        <v>87981</v>
      </c>
      <c r="E2615" s="7">
        <v>3</v>
      </c>
      <c r="F2615" s="53" t="str">
        <f>IF(ISBLANK($D2615),"",VLOOKUP($D2615,'Boarding Packages'!$A:$H,4,FALSE))</f>
        <v>Std Suite Prem</v>
      </c>
      <c r="G2615" s="54">
        <f>IF(ISBLANK($D2615),0,E2615*VLOOKUP($D2615,'Boarding Packages'!$A:$H,8,FALSE))</f>
        <v>153</v>
      </c>
      <c r="H2615" s="30">
        <v>0</v>
      </c>
      <c r="I2615" s="30">
        <f t="shared" ref="I2615:I2616" si="293">IF(ISBLANK(B2615),"",SUM(G2615:H2615))</f>
        <v>153</v>
      </c>
      <c r="J2615" s="7">
        <f t="shared" ref="J2615:J2616" si="294">IF(ISBLANK(B2615),"",E2615*(IF(LEFT(RIGHT(F2615,2),1)="2",2,IF(LEFT(RIGHT(F2615,2),1)="3",3,IF(LEFT(RIGHT(F2615,2),1)="4",4,1)))))</f>
        <v>3</v>
      </c>
      <c r="K2615" s="50">
        <f t="shared" si="252"/>
        <v>11</v>
      </c>
    </row>
    <row r="2616" spans="1:11" x14ac:dyDescent="0.3">
      <c r="A2616" s="10">
        <v>43783</v>
      </c>
      <c r="B2616" s="11" t="s">
        <v>317</v>
      </c>
      <c r="C2616" s="11" t="s">
        <v>2620</v>
      </c>
      <c r="D2616" s="11">
        <v>86845</v>
      </c>
      <c r="E2616" s="7">
        <v>4</v>
      </c>
      <c r="F2616" s="53" t="str">
        <f>IF(ISBLANK($D2616),"",VLOOKUP($D2616,'Boarding Packages'!$A:$H,4,FALSE))</f>
        <v>Std Suite Prem</v>
      </c>
      <c r="G2616" s="54">
        <f>IF(ISBLANK($D2616),0,E2616*VLOOKUP($D2616,'Boarding Packages'!$A:$H,8,FALSE))</f>
        <v>204</v>
      </c>
      <c r="H2616" s="30">
        <v>0</v>
      </c>
      <c r="I2616" s="30">
        <f t="shared" si="293"/>
        <v>204</v>
      </c>
      <c r="J2616" s="7">
        <f t="shared" si="294"/>
        <v>4</v>
      </c>
      <c r="K2616" s="50">
        <f t="shared" si="252"/>
        <v>11</v>
      </c>
    </row>
    <row r="2617" spans="1:11" x14ac:dyDescent="0.3">
      <c r="A2617" s="10">
        <v>43783</v>
      </c>
      <c r="B2617" s="11" t="s">
        <v>228</v>
      </c>
      <c r="C2617" s="11" t="s">
        <v>554</v>
      </c>
      <c r="E2617" s="7">
        <v>1</v>
      </c>
      <c r="F2617" s="6" t="s">
        <v>388</v>
      </c>
      <c r="G2617" s="30">
        <v>33</v>
      </c>
      <c r="H2617" s="30">
        <v>40</v>
      </c>
      <c r="I2617" s="30">
        <f t="shared" si="267"/>
        <v>73</v>
      </c>
      <c r="J2617" s="7">
        <f t="shared" si="268"/>
        <v>1</v>
      </c>
      <c r="K2617" s="50">
        <f t="shared" si="252"/>
        <v>11</v>
      </c>
    </row>
    <row r="2618" spans="1:11" x14ac:dyDescent="0.3">
      <c r="A2618" s="55">
        <v>43783</v>
      </c>
      <c r="B2618" s="56" t="s">
        <v>1311</v>
      </c>
      <c r="C2618" s="56" t="s">
        <v>2584</v>
      </c>
      <c r="D2618" s="56"/>
      <c r="E2618" s="140">
        <v>1</v>
      </c>
      <c r="F2618" s="141" t="s">
        <v>388</v>
      </c>
      <c r="G2618" s="58">
        <v>33</v>
      </c>
      <c r="H2618" s="58">
        <v>40</v>
      </c>
      <c r="I2618" s="58">
        <f t="shared" si="267"/>
        <v>73</v>
      </c>
      <c r="J2618" s="140">
        <f t="shared" si="268"/>
        <v>1</v>
      </c>
      <c r="K2618" s="50">
        <f t="shared" si="252"/>
        <v>11</v>
      </c>
    </row>
    <row r="2619" spans="1:11" x14ac:dyDescent="0.3">
      <c r="A2619" s="10">
        <v>43784</v>
      </c>
      <c r="B2619" s="11" t="s">
        <v>1272</v>
      </c>
      <c r="C2619" s="11" t="s">
        <v>463</v>
      </c>
      <c r="E2619" s="7">
        <v>1</v>
      </c>
      <c r="F2619" s="6" t="s">
        <v>388</v>
      </c>
      <c r="G2619" s="30">
        <v>33</v>
      </c>
      <c r="H2619" s="30">
        <v>20</v>
      </c>
      <c r="I2619" s="30">
        <f t="shared" si="267"/>
        <v>53</v>
      </c>
      <c r="J2619" s="7">
        <f t="shared" si="268"/>
        <v>1</v>
      </c>
      <c r="K2619" s="50">
        <f t="shared" si="252"/>
        <v>11</v>
      </c>
    </row>
    <row r="2620" spans="1:11" x14ac:dyDescent="0.3">
      <c r="A2620" s="10">
        <v>43784</v>
      </c>
      <c r="B2620" s="11" t="s">
        <v>119</v>
      </c>
      <c r="C2620" s="11" t="s">
        <v>692</v>
      </c>
      <c r="E2620" s="7">
        <v>4</v>
      </c>
      <c r="F2620" s="6" t="s">
        <v>388</v>
      </c>
      <c r="G2620" s="30">
        <v>132</v>
      </c>
      <c r="H2620" s="30">
        <v>80</v>
      </c>
      <c r="I2620" s="30">
        <f t="shared" si="267"/>
        <v>212</v>
      </c>
      <c r="J2620" s="7">
        <f t="shared" si="268"/>
        <v>4</v>
      </c>
      <c r="K2620" s="50">
        <f t="shared" si="252"/>
        <v>11</v>
      </c>
    </row>
    <row r="2621" spans="1:11" x14ac:dyDescent="0.3">
      <c r="A2621" s="55">
        <v>43784</v>
      </c>
      <c r="B2621" s="56" t="s">
        <v>359</v>
      </c>
      <c r="C2621" s="56" t="s">
        <v>492</v>
      </c>
      <c r="D2621" s="56">
        <v>85762</v>
      </c>
      <c r="E2621" s="140">
        <v>3</v>
      </c>
      <c r="F2621" s="61" t="str">
        <f>IF(ISBLANK($D2621),"",VLOOKUP($D2621,'Boarding Packages'!$A:$H,4,FALSE))</f>
        <v>Std Suite Prem</v>
      </c>
      <c r="G2621" s="62">
        <f>IF(ISBLANK($D2621),0,E2621*VLOOKUP($D2621,'Boarding Packages'!$A:$H,8,FALSE))</f>
        <v>153</v>
      </c>
      <c r="H2621" s="58">
        <v>0</v>
      </c>
      <c r="I2621" s="58">
        <f t="shared" ref="I2621" si="295">IF(ISBLANK(B2621),"",SUM(G2621:H2621))</f>
        <v>153</v>
      </c>
      <c r="J2621" s="140">
        <f t="shared" si="268"/>
        <v>3</v>
      </c>
      <c r="K2621" s="50">
        <f t="shared" si="252"/>
        <v>11</v>
      </c>
    </row>
    <row r="2622" spans="1:11" x14ac:dyDescent="0.3">
      <c r="A2622" s="10">
        <v>43785</v>
      </c>
      <c r="B2622" s="11" t="s">
        <v>2635</v>
      </c>
      <c r="C2622" s="11" t="s">
        <v>710</v>
      </c>
      <c r="E2622" s="7">
        <v>1</v>
      </c>
      <c r="F2622" s="6" t="s">
        <v>388</v>
      </c>
      <c r="G2622" s="30">
        <v>33</v>
      </c>
      <c r="H2622" s="30"/>
      <c r="I2622" s="30">
        <f t="shared" si="267"/>
        <v>33</v>
      </c>
      <c r="J2622" s="7">
        <f t="shared" si="268"/>
        <v>1</v>
      </c>
      <c r="K2622" s="50">
        <f t="shared" si="252"/>
        <v>11</v>
      </c>
    </row>
    <row r="2623" spans="1:11" x14ac:dyDescent="0.3">
      <c r="A2623" s="10">
        <v>43785</v>
      </c>
      <c r="B2623" s="11" t="s">
        <v>252</v>
      </c>
      <c r="C2623" s="11" t="s">
        <v>396</v>
      </c>
      <c r="D2623" s="11">
        <v>87760</v>
      </c>
      <c r="E2623" s="7">
        <v>4</v>
      </c>
      <c r="F2623" s="53" t="str">
        <f>IF(ISBLANK($D2623),"",VLOOKUP($D2623,'Boarding Packages'!$A:$H,4,FALSE))</f>
        <v>XL Suite Prem</v>
      </c>
      <c r="G2623" s="54">
        <f>IF(ISBLANK($D2623),0,E2623*VLOOKUP($D2623,'Boarding Packages'!$A:$H,8,FALSE))</f>
        <v>236</v>
      </c>
      <c r="H2623" s="30">
        <v>0</v>
      </c>
      <c r="I2623" s="30">
        <f t="shared" ref="I2623" si="296">IF(ISBLANK(B2623),"",SUM(G2623:H2623))</f>
        <v>236</v>
      </c>
      <c r="J2623" s="7">
        <f t="shared" si="268"/>
        <v>4</v>
      </c>
      <c r="K2623" s="50">
        <f t="shared" si="252"/>
        <v>11</v>
      </c>
    </row>
    <row r="2624" spans="1:11" x14ac:dyDescent="0.3">
      <c r="A2624" s="10">
        <v>43785</v>
      </c>
      <c r="B2624" s="11" t="s">
        <v>1793</v>
      </c>
      <c r="C2624" s="11" t="s">
        <v>467</v>
      </c>
      <c r="E2624" s="7">
        <v>1</v>
      </c>
      <c r="F2624" s="6" t="s">
        <v>388</v>
      </c>
      <c r="G2624" s="30">
        <v>33</v>
      </c>
      <c r="H2624" s="30">
        <v>40</v>
      </c>
      <c r="I2624" s="30">
        <f t="shared" si="267"/>
        <v>73</v>
      </c>
      <c r="J2624" s="7">
        <f t="shared" si="268"/>
        <v>1</v>
      </c>
      <c r="K2624" s="50">
        <f t="shared" si="252"/>
        <v>11</v>
      </c>
    </row>
    <row r="2625" spans="1:11" x14ac:dyDescent="0.3">
      <c r="A2625" s="10">
        <v>43785</v>
      </c>
      <c r="B2625" s="11" t="s">
        <v>113</v>
      </c>
      <c r="C2625" s="11" t="s">
        <v>575</v>
      </c>
      <c r="D2625" s="11">
        <v>88344</v>
      </c>
      <c r="E2625" s="7">
        <v>1</v>
      </c>
      <c r="F2625" s="53" t="str">
        <f>IF(ISBLANK($D2625),"",VLOOKUP($D2625,'Boarding Packages'!$A:$H,4,FALSE))</f>
        <v>Std Suite Prem</v>
      </c>
      <c r="G2625" s="54">
        <f>IF(ISBLANK($D2625),0,E2625*VLOOKUP($D2625,'Boarding Packages'!$A:$H,8,FALSE))</f>
        <v>53</v>
      </c>
      <c r="H2625" s="30">
        <v>0</v>
      </c>
      <c r="I2625" s="30">
        <f t="shared" ref="I2625" si="297">IF(ISBLANK(B2625),"",SUM(G2625:H2625))</f>
        <v>53</v>
      </c>
      <c r="J2625" s="7">
        <f t="shared" ref="J2625" si="298">IF(ISBLANK(B2625),"",E2625*(IF(LEFT(RIGHT(F2625,2),1)="2",2,IF(LEFT(RIGHT(F2625,2),1)="3",3,IF(LEFT(RIGHT(F2625,2),1)="4",4,1)))))</f>
        <v>1</v>
      </c>
      <c r="K2625" s="50">
        <f t="shared" si="252"/>
        <v>11</v>
      </c>
    </row>
    <row r="2626" spans="1:11" x14ac:dyDescent="0.3">
      <c r="A2626" s="10">
        <v>43785</v>
      </c>
      <c r="B2626" s="56" t="s">
        <v>113</v>
      </c>
      <c r="C2626" s="56" t="s">
        <v>575</v>
      </c>
      <c r="D2626" s="56">
        <v>83053</v>
      </c>
      <c r="E2626" s="140">
        <v>1</v>
      </c>
      <c r="F2626" s="61" t="str">
        <f>IF(ISBLANK($D2626),"",VLOOKUP($D2626,'Boarding Packages'!$A:$H,4,FALSE))</f>
        <v>Std Suite Prem</v>
      </c>
      <c r="G2626" s="62">
        <f>IF(ISBLANK($D2626),0,E2626*VLOOKUP($D2626,'Boarding Packages'!$A:$H,8,FALSE))</f>
        <v>53</v>
      </c>
      <c r="H2626" s="58">
        <v>0</v>
      </c>
      <c r="I2626" s="58">
        <f t="shared" ref="I2626" si="299">IF(ISBLANK(B2626),"",SUM(G2626:H2626))</f>
        <v>53</v>
      </c>
      <c r="J2626" s="140">
        <f t="shared" si="268"/>
        <v>1</v>
      </c>
      <c r="K2626" s="50">
        <f t="shared" si="252"/>
        <v>11</v>
      </c>
    </row>
    <row r="2627" spans="1:11" x14ac:dyDescent="0.3">
      <c r="A2627" s="10">
        <v>43786</v>
      </c>
      <c r="B2627" s="11" t="s">
        <v>1328</v>
      </c>
      <c r="C2627" s="11" t="s">
        <v>1329</v>
      </c>
      <c r="E2627" s="7">
        <v>1</v>
      </c>
      <c r="F2627" s="6" t="s">
        <v>388</v>
      </c>
      <c r="G2627" s="30">
        <v>33</v>
      </c>
      <c r="H2627" s="30">
        <v>20</v>
      </c>
      <c r="I2627" s="30">
        <f t="shared" si="267"/>
        <v>53</v>
      </c>
      <c r="J2627" s="7">
        <f t="shared" si="268"/>
        <v>1</v>
      </c>
      <c r="K2627" s="50">
        <f t="shared" ref="K2627:K2690" si="300">IF(A2627= "",0,MONTH(A2627))</f>
        <v>11</v>
      </c>
    </row>
    <row r="2628" spans="1:11" x14ac:dyDescent="0.3">
      <c r="A2628" s="10">
        <v>43786</v>
      </c>
      <c r="B2628" s="11" t="s">
        <v>2639</v>
      </c>
      <c r="C2628" s="11" t="s">
        <v>638</v>
      </c>
      <c r="E2628" s="7">
        <v>9</v>
      </c>
      <c r="F2628" s="6" t="s">
        <v>388</v>
      </c>
      <c r="G2628" s="30">
        <v>297</v>
      </c>
      <c r="H2628" s="30">
        <v>40</v>
      </c>
      <c r="I2628" s="30">
        <f t="shared" si="267"/>
        <v>337</v>
      </c>
      <c r="J2628" s="7">
        <f t="shared" si="268"/>
        <v>9</v>
      </c>
      <c r="K2628" s="50">
        <f t="shared" si="300"/>
        <v>11</v>
      </c>
    </row>
    <row r="2629" spans="1:11" x14ac:dyDescent="0.3">
      <c r="A2629" s="10">
        <v>43786</v>
      </c>
      <c r="B2629" s="11" t="s">
        <v>1147</v>
      </c>
      <c r="C2629" s="11" t="s">
        <v>507</v>
      </c>
      <c r="E2629" s="7">
        <v>2</v>
      </c>
      <c r="F2629" s="6" t="s">
        <v>393</v>
      </c>
      <c r="G2629" s="30">
        <v>84</v>
      </c>
      <c r="H2629" s="30">
        <v>40</v>
      </c>
      <c r="I2629" s="30">
        <f t="shared" si="267"/>
        <v>124</v>
      </c>
      <c r="J2629" s="7">
        <f t="shared" si="268"/>
        <v>2</v>
      </c>
      <c r="K2629" s="50">
        <f t="shared" si="300"/>
        <v>11</v>
      </c>
    </row>
    <row r="2630" spans="1:11" x14ac:dyDescent="0.3">
      <c r="A2630" s="10">
        <v>43786</v>
      </c>
      <c r="B2630" s="11" t="s">
        <v>1424</v>
      </c>
      <c r="C2630" s="11" t="s">
        <v>1425</v>
      </c>
      <c r="D2630" s="11">
        <v>88136</v>
      </c>
      <c r="E2630" s="7">
        <v>7</v>
      </c>
      <c r="F2630" s="53" t="str">
        <f>IF(ISBLANK($D2630),"",VLOOKUP($D2630,'Boarding Packages'!$A:$H,4,FALSE))</f>
        <v>Std Suite Prem</v>
      </c>
      <c r="G2630" s="54">
        <f>IF(ISBLANK($D2630),0,E2630*VLOOKUP($D2630,'Boarding Packages'!$A:$H,8,FALSE))</f>
        <v>371</v>
      </c>
      <c r="H2630" s="30">
        <v>0</v>
      </c>
      <c r="I2630" s="30">
        <f t="shared" ref="I2630" si="301">IF(ISBLANK(B2630),"",SUM(G2630:H2630))</f>
        <v>371</v>
      </c>
      <c r="J2630" s="7">
        <f t="shared" ref="J2630" si="302">IF(ISBLANK(B2630),"",E2630*(IF(LEFT(RIGHT(F2630,2),1)="2",2,IF(LEFT(RIGHT(F2630,2),1)="3",3,IF(LEFT(RIGHT(F2630,2),1)="4",4,1)))))</f>
        <v>7</v>
      </c>
      <c r="K2630" s="50">
        <f t="shared" si="300"/>
        <v>11</v>
      </c>
    </row>
    <row r="2631" spans="1:11" x14ac:dyDescent="0.3">
      <c r="A2631" s="10">
        <v>43786</v>
      </c>
      <c r="B2631" s="11" t="s">
        <v>905</v>
      </c>
      <c r="C2631" s="11" t="s">
        <v>906</v>
      </c>
      <c r="E2631" s="7">
        <v>3</v>
      </c>
      <c r="F2631" s="6" t="s">
        <v>388</v>
      </c>
      <c r="G2631" s="30">
        <v>99</v>
      </c>
      <c r="H2631" s="30">
        <v>60</v>
      </c>
      <c r="I2631" s="30">
        <f t="shared" si="267"/>
        <v>159</v>
      </c>
      <c r="J2631" s="7">
        <f t="shared" si="268"/>
        <v>3</v>
      </c>
      <c r="K2631" s="50">
        <f t="shared" si="300"/>
        <v>11</v>
      </c>
    </row>
    <row r="2632" spans="1:11" x14ac:dyDescent="0.3">
      <c r="A2632" s="10">
        <v>43786</v>
      </c>
      <c r="B2632" s="11" t="s">
        <v>272</v>
      </c>
      <c r="C2632" s="11" t="s">
        <v>438</v>
      </c>
      <c r="D2632" s="11">
        <v>87256</v>
      </c>
      <c r="E2632" s="7">
        <v>2</v>
      </c>
      <c r="F2632" s="53" t="str">
        <f>IF(ISBLANK($D2632),"",VLOOKUP($D2632,'Boarding Packages'!$A:$H,4,FALSE))</f>
        <v>Std Suite Prem</v>
      </c>
      <c r="G2632" s="54">
        <f>IF(ISBLANK($D2632),0,E2632*VLOOKUP($D2632,'Boarding Packages'!$A:$H,8,FALSE))</f>
        <v>102</v>
      </c>
      <c r="H2632" s="30">
        <v>0</v>
      </c>
      <c r="I2632" s="30">
        <f t="shared" ref="I2632" si="303">IF(ISBLANK(B2632),"",SUM(G2632:H2632))</f>
        <v>102</v>
      </c>
      <c r="J2632" s="7">
        <f t="shared" si="268"/>
        <v>2</v>
      </c>
      <c r="K2632" s="50">
        <f t="shared" si="300"/>
        <v>11</v>
      </c>
    </row>
    <row r="2633" spans="1:11" x14ac:dyDescent="0.3">
      <c r="A2633" s="10">
        <v>43786</v>
      </c>
      <c r="B2633" s="11" t="s">
        <v>352</v>
      </c>
      <c r="C2633" s="11" t="s">
        <v>2640</v>
      </c>
      <c r="D2633" s="11">
        <v>82133</v>
      </c>
      <c r="E2633" s="7">
        <v>1</v>
      </c>
      <c r="F2633" s="53" t="str">
        <f>IF(ISBLANK($D2633),"",VLOOKUP($D2633,'Boarding Packages'!$A:$H,4,FALSE))</f>
        <v>In/Out Suite Prem (2)</v>
      </c>
      <c r="G2633" s="54">
        <f>IF(ISBLANK($D2633),0,E2633*VLOOKUP($D2633,'Boarding Packages'!$A:$H,8,FALSE))</f>
        <v>123</v>
      </c>
      <c r="H2633" s="30">
        <v>0</v>
      </c>
      <c r="I2633" s="30">
        <f t="shared" ref="I2633:I2634" si="304">IF(ISBLANK(B2633),"",SUM(G2633:H2633))</f>
        <v>123</v>
      </c>
      <c r="J2633" s="7">
        <f t="shared" ref="J2633:J2634" si="305">IF(ISBLANK(B2633),"",E2633*(IF(LEFT(RIGHT(F2633,2),1)="2",2,IF(LEFT(RIGHT(F2633,2),1)="3",3,IF(LEFT(RIGHT(F2633,2),1)="4",4,1)))))</f>
        <v>2</v>
      </c>
      <c r="K2633" s="50">
        <f t="shared" si="300"/>
        <v>11</v>
      </c>
    </row>
    <row r="2634" spans="1:11" x14ac:dyDescent="0.3">
      <c r="A2634" s="10">
        <v>43786</v>
      </c>
      <c r="B2634" s="11" t="s">
        <v>1964</v>
      </c>
      <c r="C2634" s="11" t="s">
        <v>604</v>
      </c>
      <c r="D2634" s="11">
        <v>83794</v>
      </c>
      <c r="E2634" s="7">
        <v>1</v>
      </c>
      <c r="F2634" s="53" t="str">
        <f>IF(ISBLANK($D2634),"",VLOOKUP($D2634,'Boarding Packages'!$A:$H,4,FALSE))</f>
        <v>Std Suite Prem</v>
      </c>
      <c r="G2634" s="54">
        <f>IF(ISBLANK($D2634),0,E2634*VLOOKUP($D2634,'Boarding Packages'!$A:$H,8,FALSE))</f>
        <v>51</v>
      </c>
      <c r="H2634" s="30">
        <v>0</v>
      </c>
      <c r="I2634" s="30">
        <f t="shared" si="304"/>
        <v>51</v>
      </c>
      <c r="J2634" s="7">
        <f t="shared" si="305"/>
        <v>1</v>
      </c>
      <c r="K2634" s="50">
        <f t="shared" si="300"/>
        <v>11</v>
      </c>
    </row>
    <row r="2635" spans="1:11" x14ac:dyDescent="0.3">
      <c r="A2635" s="10">
        <v>43786</v>
      </c>
      <c r="B2635" s="11" t="s">
        <v>1964</v>
      </c>
      <c r="C2635" s="11" t="s">
        <v>604</v>
      </c>
      <c r="D2635" s="11">
        <v>88361</v>
      </c>
      <c r="E2635" s="7">
        <v>1</v>
      </c>
      <c r="F2635" s="53" t="str">
        <f>IF(ISBLANK($D2635),"",VLOOKUP($D2635,'Boarding Packages'!$A:$H,4,FALSE))</f>
        <v>Std Suite Prem</v>
      </c>
      <c r="G2635" s="54">
        <f>IF(ISBLANK($D2635),0,E2635*VLOOKUP($D2635,'Boarding Packages'!$A:$H,8,FALSE))</f>
        <v>53</v>
      </c>
      <c r="H2635" s="30">
        <v>0</v>
      </c>
      <c r="I2635" s="30">
        <f t="shared" ref="I2635" si="306">IF(ISBLANK(B2635),"",SUM(G2635:H2635))</f>
        <v>53</v>
      </c>
      <c r="J2635" s="7">
        <f t="shared" ref="J2635" si="307">IF(ISBLANK(B2635),"",E2635*(IF(LEFT(RIGHT(F2635,2),1)="2",2,IF(LEFT(RIGHT(F2635,2),1)="3",3,IF(LEFT(RIGHT(F2635,2),1)="4",4,1)))))</f>
        <v>1</v>
      </c>
      <c r="K2635" s="50">
        <f t="shared" si="300"/>
        <v>11</v>
      </c>
    </row>
    <row r="2636" spans="1:11" x14ac:dyDescent="0.3">
      <c r="A2636" s="10">
        <v>43786</v>
      </c>
      <c r="B2636" s="11" t="s">
        <v>435</v>
      </c>
      <c r="C2636" s="11" t="s">
        <v>641</v>
      </c>
      <c r="E2636" s="7">
        <v>1</v>
      </c>
      <c r="F2636" s="6" t="s">
        <v>393</v>
      </c>
      <c r="G2636" s="30">
        <v>42</v>
      </c>
      <c r="H2636" s="30"/>
      <c r="I2636" s="30">
        <f t="shared" si="267"/>
        <v>42</v>
      </c>
      <c r="J2636" s="7">
        <f t="shared" si="268"/>
        <v>1</v>
      </c>
      <c r="K2636" s="50">
        <f t="shared" si="300"/>
        <v>11</v>
      </c>
    </row>
    <row r="2637" spans="1:11" x14ac:dyDescent="0.3">
      <c r="A2637" s="55">
        <v>43786</v>
      </c>
      <c r="B2637" s="56" t="s">
        <v>332</v>
      </c>
      <c r="C2637" s="56" t="s">
        <v>505</v>
      </c>
      <c r="D2637" s="56">
        <v>69626</v>
      </c>
      <c r="E2637" s="140">
        <v>2</v>
      </c>
      <c r="F2637" s="61" t="str">
        <f>IF(ISBLANK($D2637),"",VLOOKUP($D2637,'Boarding Packages'!$A:$H,4,FALSE))</f>
        <v>Std Suite Prem</v>
      </c>
      <c r="G2637" s="62">
        <f>IF(ISBLANK($D2637),0,E2637*VLOOKUP($D2637,'Boarding Packages'!$A:$H,8,FALSE))</f>
        <v>102</v>
      </c>
      <c r="H2637" s="58">
        <v>0</v>
      </c>
      <c r="I2637" s="58">
        <f t="shared" ref="I2637:I2639" si="308">IF(ISBLANK(B2637),"",SUM(G2637:H2637))</f>
        <v>102</v>
      </c>
      <c r="J2637" s="140">
        <f t="shared" si="268"/>
        <v>2</v>
      </c>
      <c r="K2637" s="50">
        <f t="shared" si="300"/>
        <v>11</v>
      </c>
    </row>
    <row r="2638" spans="1:11" x14ac:dyDescent="0.3">
      <c r="A2638" s="10">
        <v>43787</v>
      </c>
      <c r="B2638" s="11" t="s">
        <v>647</v>
      </c>
      <c r="C2638" s="11" t="s">
        <v>2371</v>
      </c>
      <c r="D2638" s="11">
        <v>84704</v>
      </c>
      <c r="E2638" s="7">
        <v>4</v>
      </c>
      <c r="F2638" s="53" t="str">
        <f>IF(ISBLANK($D2638),"",VLOOKUP($D2638,'Boarding Packages'!$A:$H,4,FALSE))</f>
        <v>XL Suite Prem (2)</v>
      </c>
      <c r="G2638" s="54">
        <f>IF(ISBLANK($D2638),0,E2638*VLOOKUP($D2638,'Boarding Packages'!$A:$H,8,FALSE))</f>
        <v>452</v>
      </c>
      <c r="H2638" s="30">
        <v>0</v>
      </c>
      <c r="I2638" s="30">
        <f t="shared" si="308"/>
        <v>452</v>
      </c>
      <c r="J2638" s="7">
        <f t="shared" ref="J2638:J2639" si="309">IF(ISBLANK(B2638),"",E2638*(IF(LEFT(RIGHT(F2638,2),1)="2",2,IF(LEFT(RIGHT(F2638,2),1)="3",3,IF(LEFT(RIGHT(F2638,2),1)="4",4,1)))))</f>
        <v>8</v>
      </c>
      <c r="K2638" s="50">
        <f t="shared" si="300"/>
        <v>11</v>
      </c>
    </row>
    <row r="2639" spans="1:11" x14ac:dyDescent="0.3">
      <c r="A2639" s="10">
        <v>43787</v>
      </c>
      <c r="B2639" s="11" t="s">
        <v>270</v>
      </c>
      <c r="C2639" s="11" t="s">
        <v>455</v>
      </c>
      <c r="D2639" s="11">
        <v>86454</v>
      </c>
      <c r="E2639" s="7">
        <v>1</v>
      </c>
      <c r="F2639" s="53" t="str">
        <f>IF(ISBLANK($D2639),"",VLOOKUP($D2639,'Boarding Packages'!$A:$H,4,FALSE))</f>
        <v>Std Suite Prem</v>
      </c>
      <c r="G2639" s="54">
        <f>IF(ISBLANK($D2639),0,E2639*VLOOKUP($D2639,'Boarding Packages'!$A:$H,8,FALSE))</f>
        <v>51</v>
      </c>
      <c r="H2639" s="30">
        <v>0</v>
      </c>
      <c r="I2639" s="30">
        <f t="shared" si="308"/>
        <v>51</v>
      </c>
      <c r="J2639" s="7">
        <f t="shared" si="309"/>
        <v>1</v>
      </c>
      <c r="K2639" s="50">
        <f t="shared" si="300"/>
        <v>11</v>
      </c>
    </row>
    <row r="2640" spans="1:11" x14ac:dyDescent="0.3">
      <c r="A2640" s="10">
        <v>43787</v>
      </c>
      <c r="B2640" s="11" t="s">
        <v>405</v>
      </c>
      <c r="C2640" s="11" t="s">
        <v>1060</v>
      </c>
      <c r="E2640" s="7">
        <v>3</v>
      </c>
      <c r="F2640" s="6" t="s">
        <v>393</v>
      </c>
      <c r="G2640" s="30">
        <v>126</v>
      </c>
      <c r="H2640" s="30">
        <v>80</v>
      </c>
      <c r="I2640" s="30">
        <f t="shared" si="267"/>
        <v>206</v>
      </c>
      <c r="J2640" s="7">
        <f t="shared" si="268"/>
        <v>3</v>
      </c>
      <c r="K2640" s="50">
        <f t="shared" si="300"/>
        <v>11</v>
      </c>
    </row>
    <row r="2641" spans="1:11" x14ac:dyDescent="0.3">
      <c r="A2641" s="10">
        <v>43787</v>
      </c>
      <c r="B2641" s="11" t="s">
        <v>1085</v>
      </c>
      <c r="C2641" s="11" t="s">
        <v>759</v>
      </c>
      <c r="E2641" s="7">
        <v>2</v>
      </c>
      <c r="F2641" s="6" t="s">
        <v>388</v>
      </c>
      <c r="G2641" s="30">
        <v>66</v>
      </c>
      <c r="H2641" s="30">
        <v>43</v>
      </c>
      <c r="I2641" s="30">
        <f t="shared" si="267"/>
        <v>109</v>
      </c>
      <c r="J2641" s="7">
        <f t="shared" si="268"/>
        <v>2</v>
      </c>
      <c r="K2641" s="50">
        <f t="shared" si="300"/>
        <v>11</v>
      </c>
    </row>
    <row r="2642" spans="1:11" x14ac:dyDescent="0.3">
      <c r="A2642" s="55">
        <v>43787</v>
      </c>
      <c r="B2642" s="56" t="s">
        <v>1300</v>
      </c>
      <c r="C2642" s="56" t="s">
        <v>1301</v>
      </c>
      <c r="D2642" s="56"/>
      <c r="E2642" s="140">
        <v>2</v>
      </c>
      <c r="F2642" s="141" t="s">
        <v>388</v>
      </c>
      <c r="G2642" s="58">
        <v>66</v>
      </c>
      <c r="H2642" s="58">
        <v>60</v>
      </c>
      <c r="I2642" s="58">
        <f t="shared" si="267"/>
        <v>126</v>
      </c>
      <c r="J2642" s="140">
        <f t="shared" si="268"/>
        <v>2</v>
      </c>
      <c r="K2642" s="50">
        <f t="shared" si="300"/>
        <v>11</v>
      </c>
    </row>
    <row r="2643" spans="1:11" x14ac:dyDescent="0.3">
      <c r="A2643" s="10">
        <v>43788</v>
      </c>
      <c r="B2643" s="11" t="s">
        <v>1342</v>
      </c>
      <c r="C2643" s="11" t="s">
        <v>2049</v>
      </c>
      <c r="D2643" s="11">
        <v>84331</v>
      </c>
      <c r="E2643" s="7">
        <v>2</v>
      </c>
      <c r="F2643" s="53" t="str">
        <f>IF(ISBLANK($D2643),"",VLOOKUP($D2643,'Boarding Packages'!$A:$H,4,FALSE))</f>
        <v>Std Suite Prem (2)</v>
      </c>
      <c r="G2643" s="54">
        <f>IF(ISBLANK($D2643),0,E2643*VLOOKUP($D2643,'Boarding Packages'!$A:$H,8,FALSE))</f>
        <v>200</v>
      </c>
      <c r="H2643" s="30">
        <v>0</v>
      </c>
      <c r="I2643" s="30">
        <f t="shared" ref="I2643" si="310">IF(ISBLANK(B2643),"",SUM(G2643:H2643))</f>
        <v>200</v>
      </c>
      <c r="J2643" s="7">
        <f t="shared" si="268"/>
        <v>4</v>
      </c>
      <c r="K2643" s="50">
        <f t="shared" si="300"/>
        <v>11</v>
      </c>
    </row>
    <row r="2644" spans="1:11" x14ac:dyDescent="0.3">
      <c r="A2644" s="10">
        <v>43788</v>
      </c>
      <c r="B2644" s="11" t="s">
        <v>1342</v>
      </c>
      <c r="C2644" s="11" t="s">
        <v>2049</v>
      </c>
      <c r="D2644" s="11">
        <v>87895</v>
      </c>
      <c r="E2644" s="7">
        <v>12</v>
      </c>
      <c r="F2644" s="53" t="str">
        <f>IF(ISBLANK($D2644),"",VLOOKUP($D2644,'Boarding Packages'!$A:$H,4,FALSE))</f>
        <v>Std Suite Prem (2)</v>
      </c>
      <c r="G2644" s="54">
        <f>IF(ISBLANK($D2644),0,E2644*VLOOKUP($D2644,'Boarding Packages'!$A:$H,8,FALSE))</f>
        <v>1200</v>
      </c>
      <c r="H2644" s="30">
        <v>0</v>
      </c>
      <c r="I2644" s="30">
        <f t="shared" ref="I2644" si="311">IF(ISBLANK(B2644),"",SUM(G2644:H2644))</f>
        <v>1200</v>
      </c>
      <c r="J2644" s="7">
        <f t="shared" ref="J2644" si="312">IF(ISBLANK(B2644),"",E2644*(IF(LEFT(RIGHT(F2644,2),1)="2",2,IF(LEFT(RIGHT(F2644,2),1)="3",3,IF(LEFT(RIGHT(F2644,2),1)="4",4,1)))))</f>
        <v>24</v>
      </c>
      <c r="K2644" s="50">
        <f t="shared" si="300"/>
        <v>11</v>
      </c>
    </row>
    <row r="2645" spans="1:11" x14ac:dyDescent="0.3">
      <c r="A2645" s="10">
        <v>43788</v>
      </c>
      <c r="B2645" s="11" t="s">
        <v>917</v>
      </c>
      <c r="C2645" s="11" t="s">
        <v>702</v>
      </c>
      <c r="E2645" s="7">
        <v>6</v>
      </c>
      <c r="F2645" s="6" t="s">
        <v>388</v>
      </c>
      <c r="G2645" s="30">
        <v>198</v>
      </c>
      <c r="H2645" s="30">
        <v>132</v>
      </c>
      <c r="I2645" s="30">
        <f t="shared" si="267"/>
        <v>330</v>
      </c>
      <c r="J2645" s="7">
        <f t="shared" si="268"/>
        <v>6</v>
      </c>
      <c r="K2645" s="50">
        <f t="shared" si="300"/>
        <v>11</v>
      </c>
    </row>
    <row r="2646" spans="1:11" x14ac:dyDescent="0.3">
      <c r="A2646" s="10">
        <v>43788</v>
      </c>
      <c r="B2646" s="11" t="s">
        <v>1435</v>
      </c>
      <c r="C2646" s="11" t="s">
        <v>2640</v>
      </c>
      <c r="D2646" s="11">
        <v>82211</v>
      </c>
      <c r="E2646" s="7">
        <v>1</v>
      </c>
      <c r="F2646" s="53" t="str">
        <f>IF(ISBLANK($D2646),"",VLOOKUP($D2646,'Boarding Packages'!$A:$H,4,FALSE))</f>
        <v>Std Suite Prem</v>
      </c>
      <c r="G2646" s="54">
        <f>IF(ISBLANK($D2646),0,E2646*VLOOKUP($D2646,'Boarding Packages'!$A:$H,8,FALSE))</f>
        <v>53</v>
      </c>
      <c r="H2646" s="30">
        <v>0</v>
      </c>
      <c r="I2646" s="30">
        <f t="shared" ref="I2646" si="313">IF(ISBLANK(B2646),"",SUM(G2646:H2646))</f>
        <v>53</v>
      </c>
      <c r="J2646" s="7">
        <f t="shared" si="268"/>
        <v>1</v>
      </c>
      <c r="K2646" s="50">
        <f t="shared" si="300"/>
        <v>11</v>
      </c>
    </row>
    <row r="2647" spans="1:11" x14ac:dyDescent="0.3">
      <c r="A2647" s="55">
        <v>43788</v>
      </c>
      <c r="B2647" s="56" t="s">
        <v>2569</v>
      </c>
      <c r="C2647" s="56" t="s">
        <v>430</v>
      </c>
      <c r="D2647" s="56"/>
      <c r="E2647" s="140">
        <v>4</v>
      </c>
      <c r="F2647" s="141" t="s">
        <v>434</v>
      </c>
      <c r="G2647" s="58">
        <v>228</v>
      </c>
      <c r="H2647" s="58">
        <v>60</v>
      </c>
      <c r="I2647" s="58">
        <f t="shared" si="267"/>
        <v>288</v>
      </c>
      <c r="J2647" s="140">
        <f t="shared" si="268"/>
        <v>4</v>
      </c>
      <c r="K2647" s="50">
        <f t="shared" si="300"/>
        <v>11</v>
      </c>
    </row>
    <row r="2648" spans="1:11" x14ac:dyDescent="0.3">
      <c r="A2648" s="10">
        <v>43789</v>
      </c>
      <c r="B2648" s="11" t="s">
        <v>335</v>
      </c>
      <c r="C2648" s="11" t="s">
        <v>586</v>
      </c>
      <c r="D2648" s="11">
        <v>81318</v>
      </c>
      <c r="E2648" s="7">
        <v>3</v>
      </c>
      <c r="F2648" s="53" t="str">
        <f>IF(ISBLANK($D2648),"",VLOOKUP($D2648,'Boarding Packages'!$A:$H,4,FALSE))</f>
        <v>Std Suite Prem</v>
      </c>
      <c r="G2648" s="54">
        <f>IF(ISBLANK($D2648),0,E2648*VLOOKUP($D2648,'Boarding Packages'!$A:$H,8,FALSE))</f>
        <v>153</v>
      </c>
      <c r="H2648" s="30">
        <v>6</v>
      </c>
      <c r="I2648" s="30">
        <f t="shared" ref="I2648" si="314">IF(ISBLANK(B2648),"",SUM(G2648:H2648))</f>
        <v>159</v>
      </c>
      <c r="J2648" s="7">
        <f t="shared" si="268"/>
        <v>3</v>
      </c>
      <c r="K2648" s="50">
        <f t="shared" si="300"/>
        <v>11</v>
      </c>
    </row>
    <row r="2649" spans="1:11" x14ac:dyDescent="0.3">
      <c r="A2649" s="10">
        <v>43789</v>
      </c>
      <c r="B2649" s="11" t="s">
        <v>584</v>
      </c>
      <c r="C2649" s="11" t="s">
        <v>585</v>
      </c>
      <c r="D2649" s="11">
        <v>83216</v>
      </c>
      <c r="E2649" s="7">
        <v>4</v>
      </c>
      <c r="F2649" s="53" t="str">
        <f>IF(ISBLANK($D2649),"",VLOOKUP($D2649,'Boarding Packages'!$A:$H,4,FALSE))</f>
        <v>In/Out Suite Prem</v>
      </c>
      <c r="G2649" s="54">
        <f>IF(ISBLANK($D2649),0,E2649*VLOOKUP($D2649,'Boarding Packages'!$A:$H,8,FALSE))</f>
        <v>296</v>
      </c>
      <c r="H2649" s="30">
        <v>0</v>
      </c>
      <c r="I2649" s="30">
        <f t="shared" ref="I2649:I2650" si="315">IF(ISBLANK(B2649),"",SUM(G2649:H2649))</f>
        <v>296</v>
      </c>
      <c r="J2649" s="7">
        <f t="shared" ref="J2649:J2650" si="316">IF(ISBLANK(B2649),"",E2649*(IF(LEFT(RIGHT(F2649,2),1)="2",2,IF(LEFT(RIGHT(F2649,2),1)="3",3,IF(LEFT(RIGHT(F2649,2),1)="4",4,1)))))</f>
        <v>4</v>
      </c>
      <c r="K2649" s="50">
        <f t="shared" si="300"/>
        <v>11</v>
      </c>
    </row>
    <row r="2650" spans="1:11" x14ac:dyDescent="0.3">
      <c r="A2650" s="10">
        <v>43789</v>
      </c>
      <c r="B2650" s="11" t="s">
        <v>273</v>
      </c>
      <c r="C2650" s="11" t="s">
        <v>2512</v>
      </c>
      <c r="D2650" s="11">
        <v>62618</v>
      </c>
      <c r="E2650" s="7">
        <v>3</v>
      </c>
      <c r="F2650" s="53" t="str">
        <f>IF(ISBLANK($D2650),"",VLOOKUP($D2650,'Boarding Packages'!$A:$H,4,FALSE))</f>
        <v>Std Suite Prem</v>
      </c>
      <c r="G2650" s="54">
        <f>IF(ISBLANK($D2650),0,E2650*VLOOKUP($D2650,'Boarding Packages'!$A:$H,8,FALSE))</f>
        <v>150</v>
      </c>
      <c r="H2650" s="30">
        <v>30</v>
      </c>
      <c r="I2650" s="30">
        <f t="shared" si="315"/>
        <v>180</v>
      </c>
      <c r="J2650" s="7">
        <f t="shared" si="316"/>
        <v>3</v>
      </c>
      <c r="K2650" s="50">
        <f t="shared" si="300"/>
        <v>11</v>
      </c>
    </row>
    <row r="2651" spans="1:11" x14ac:dyDescent="0.3">
      <c r="A2651" s="55">
        <v>43789</v>
      </c>
      <c r="B2651" s="56" t="s">
        <v>273</v>
      </c>
      <c r="C2651" s="56" t="s">
        <v>2512</v>
      </c>
      <c r="D2651" s="56">
        <v>88369</v>
      </c>
      <c r="E2651" s="140">
        <v>2</v>
      </c>
      <c r="F2651" s="61" t="str">
        <f>IF(ISBLANK($D2651),"",VLOOKUP($D2651,'Boarding Packages'!$A:$H,4,FALSE))</f>
        <v>Std Suite Prem</v>
      </c>
      <c r="G2651" s="62">
        <f>IF(ISBLANK($D2651),0,E2651*VLOOKUP($D2651,'Boarding Packages'!$A:$H,8,FALSE))</f>
        <v>106</v>
      </c>
      <c r="H2651" s="58">
        <v>24</v>
      </c>
      <c r="I2651" s="58">
        <f t="shared" ref="I2651" si="317">IF(ISBLANK(B2651),"",SUM(G2651:H2651))</f>
        <v>130</v>
      </c>
      <c r="J2651" s="140">
        <f t="shared" ref="J2651" si="318">IF(ISBLANK(B2651),"",E2651*(IF(LEFT(RIGHT(F2651,2),1)="2",2,IF(LEFT(RIGHT(F2651,2),1)="3",3,IF(LEFT(RIGHT(F2651,2),1)="4",4,1)))))</f>
        <v>2</v>
      </c>
      <c r="K2651" s="50">
        <f t="shared" si="300"/>
        <v>11</v>
      </c>
    </row>
    <row r="2652" spans="1:11" x14ac:dyDescent="0.3">
      <c r="A2652" s="10">
        <v>43790</v>
      </c>
      <c r="B2652" s="11" t="s">
        <v>2537</v>
      </c>
      <c r="C2652" s="11" t="s">
        <v>2538</v>
      </c>
      <c r="E2652" s="7">
        <v>2</v>
      </c>
      <c r="F2652" s="6" t="s">
        <v>388</v>
      </c>
      <c r="G2652" s="30">
        <v>66</v>
      </c>
      <c r="H2652" s="30">
        <v>60</v>
      </c>
      <c r="I2652" s="30">
        <f t="shared" ref="I2652:I2712" si="319">IF(ISBLANK(B2652),"",SUM(G2652:H2652))</f>
        <v>126</v>
      </c>
      <c r="J2652" s="7">
        <f t="shared" ref="J2652:J2712" si="320">IF(ISBLANK(B2652),"",E2652*(IF(LEFT(RIGHT(F2652,2),1)="2",2,IF(LEFT(RIGHT(F2652,2),1)="3",3,IF(LEFT(RIGHT(F2652,2),1)="4",4,1)))))</f>
        <v>2</v>
      </c>
      <c r="K2652" s="50">
        <f t="shared" si="300"/>
        <v>11</v>
      </c>
    </row>
    <row r="2653" spans="1:11" x14ac:dyDescent="0.3">
      <c r="A2653" s="10">
        <v>43790</v>
      </c>
      <c r="B2653" s="11" t="s">
        <v>114</v>
      </c>
      <c r="C2653" s="11" t="s">
        <v>789</v>
      </c>
      <c r="D2653" s="11">
        <v>60429</v>
      </c>
      <c r="E2653" s="7">
        <v>1</v>
      </c>
      <c r="F2653" s="53" t="str">
        <f>IF(ISBLANK($D2653),"",VLOOKUP($D2653,'Boarding Packages'!$A:$H,4,FALSE))</f>
        <v>Std Suite Prem</v>
      </c>
      <c r="G2653" s="54">
        <f>IF(ISBLANK($D2653),0,E2653*VLOOKUP($D2653,'Boarding Packages'!$A:$H,8,FALSE))</f>
        <v>48</v>
      </c>
      <c r="H2653" s="30">
        <v>0</v>
      </c>
      <c r="I2653" s="30">
        <f t="shared" si="319"/>
        <v>48</v>
      </c>
      <c r="J2653" s="7">
        <f t="shared" si="320"/>
        <v>1</v>
      </c>
      <c r="K2653" s="50">
        <f t="shared" si="300"/>
        <v>11</v>
      </c>
    </row>
    <row r="2654" spans="1:11" x14ac:dyDescent="0.3">
      <c r="A2654" s="10">
        <v>43790</v>
      </c>
      <c r="B2654" s="11" t="s">
        <v>119</v>
      </c>
      <c r="C2654" s="11" t="s">
        <v>692</v>
      </c>
      <c r="E2654" s="7">
        <v>2</v>
      </c>
      <c r="F2654" s="6" t="s">
        <v>393</v>
      </c>
      <c r="G2654" s="30">
        <v>84</v>
      </c>
      <c r="H2654" s="30">
        <v>40</v>
      </c>
      <c r="I2654" s="30">
        <f t="shared" si="319"/>
        <v>124</v>
      </c>
      <c r="J2654" s="7">
        <f t="shared" si="320"/>
        <v>2</v>
      </c>
      <c r="K2654" s="50">
        <f t="shared" si="300"/>
        <v>11</v>
      </c>
    </row>
    <row r="2655" spans="1:11" x14ac:dyDescent="0.3">
      <c r="A2655" s="55">
        <v>43790</v>
      </c>
      <c r="B2655" s="56" t="s">
        <v>317</v>
      </c>
      <c r="C2655" s="56" t="s">
        <v>521</v>
      </c>
      <c r="D2655" s="56">
        <v>86845</v>
      </c>
      <c r="E2655" s="140">
        <v>3</v>
      </c>
      <c r="F2655" s="61" t="str">
        <f>IF(ISBLANK($D2655),"",VLOOKUP($D2655,'Boarding Packages'!$A:$H,4,FALSE))</f>
        <v>Std Suite Prem</v>
      </c>
      <c r="G2655" s="62">
        <f>IF(ISBLANK($D2655),0,E2655*VLOOKUP($D2655,'Boarding Packages'!$A:$H,8,FALSE))</f>
        <v>153</v>
      </c>
      <c r="H2655" s="58">
        <v>0</v>
      </c>
      <c r="I2655" s="58">
        <f t="shared" ref="I2655" si="321">IF(ISBLANK(B2655),"",SUM(G2655:H2655))</f>
        <v>153</v>
      </c>
      <c r="J2655" s="140">
        <f t="shared" ref="J2655" si="322">IF(ISBLANK(B2655),"",E2655*(IF(LEFT(RIGHT(F2655,2),1)="2",2,IF(LEFT(RIGHT(F2655,2),1)="3",3,IF(LEFT(RIGHT(F2655,2),1)="4",4,1)))))</f>
        <v>3</v>
      </c>
      <c r="K2655" s="50">
        <f t="shared" si="300"/>
        <v>11</v>
      </c>
    </row>
    <row r="2656" spans="1:11" x14ac:dyDescent="0.3">
      <c r="A2656" s="10">
        <v>43791</v>
      </c>
      <c r="B2656" s="11" t="s">
        <v>246</v>
      </c>
      <c r="C2656" s="11" t="s">
        <v>651</v>
      </c>
      <c r="E2656" s="7">
        <v>2</v>
      </c>
      <c r="F2656" s="6" t="s">
        <v>410</v>
      </c>
      <c r="G2656" s="30">
        <v>63</v>
      </c>
      <c r="H2656" s="30">
        <v>80</v>
      </c>
      <c r="I2656" s="30">
        <f t="shared" si="319"/>
        <v>143</v>
      </c>
      <c r="J2656" s="7">
        <f t="shared" si="320"/>
        <v>4</v>
      </c>
      <c r="K2656" s="50">
        <f t="shared" si="300"/>
        <v>11</v>
      </c>
    </row>
    <row r="2657" spans="1:11" x14ac:dyDescent="0.3">
      <c r="A2657" s="55">
        <v>43791</v>
      </c>
      <c r="B2657" s="56" t="s">
        <v>1998</v>
      </c>
      <c r="C2657" s="56" t="s">
        <v>1999</v>
      </c>
      <c r="D2657" s="56"/>
      <c r="E2657" s="140">
        <v>1</v>
      </c>
      <c r="F2657" s="141" t="s">
        <v>393</v>
      </c>
      <c r="G2657" s="58">
        <v>42</v>
      </c>
      <c r="H2657" s="58"/>
      <c r="I2657" s="58">
        <f t="shared" si="319"/>
        <v>42</v>
      </c>
      <c r="J2657" s="140">
        <f t="shared" si="320"/>
        <v>1</v>
      </c>
      <c r="K2657" s="50">
        <f t="shared" si="300"/>
        <v>11</v>
      </c>
    </row>
    <row r="2658" spans="1:11" x14ac:dyDescent="0.3">
      <c r="A2658" s="10">
        <v>43792</v>
      </c>
      <c r="B2658" s="11" t="s">
        <v>1284</v>
      </c>
      <c r="C2658" s="11" t="s">
        <v>2578</v>
      </c>
      <c r="E2658" s="7">
        <v>5</v>
      </c>
      <c r="F2658" s="6" t="s">
        <v>393</v>
      </c>
      <c r="G2658" s="30">
        <v>360</v>
      </c>
      <c r="H2658" s="30">
        <v>240</v>
      </c>
      <c r="I2658" s="30">
        <f t="shared" si="319"/>
        <v>600</v>
      </c>
      <c r="J2658" s="7">
        <f t="shared" si="320"/>
        <v>5</v>
      </c>
      <c r="K2658" s="50">
        <f t="shared" si="300"/>
        <v>11</v>
      </c>
    </row>
    <row r="2659" spans="1:11" x14ac:dyDescent="0.3">
      <c r="A2659" s="10">
        <v>43792</v>
      </c>
      <c r="B2659" s="11" t="s">
        <v>1729</v>
      </c>
      <c r="C2659" s="11" t="s">
        <v>1730</v>
      </c>
      <c r="D2659" s="11">
        <v>83627</v>
      </c>
      <c r="E2659" s="7">
        <v>6</v>
      </c>
      <c r="F2659" s="53" t="str">
        <f>IF(ISBLANK($D2659),"",VLOOKUP($D2659,'Boarding Packages'!$A:$H,4,FALSE))</f>
        <v>XL Suite Prem</v>
      </c>
      <c r="G2659" s="54">
        <f>IF(ISBLANK($D2659),0,E2659*VLOOKUP($D2659,'Boarding Packages'!$A:$H,8,FALSE))</f>
        <v>354</v>
      </c>
      <c r="H2659" s="30">
        <v>0</v>
      </c>
      <c r="I2659" s="30">
        <f t="shared" si="319"/>
        <v>354</v>
      </c>
      <c r="J2659" s="7">
        <f t="shared" si="320"/>
        <v>6</v>
      </c>
      <c r="K2659" s="50">
        <f t="shared" si="300"/>
        <v>11</v>
      </c>
    </row>
    <row r="2660" spans="1:11" x14ac:dyDescent="0.3">
      <c r="A2660" s="10">
        <v>43792</v>
      </c>
      <c r="B2660" s="11" t="s">
        <v>1729</v>
      </c>
      <c r="C2660" s="11" t="s">
        <v>1730</v>
      </c>
      <c r="D2660" s="11">
        <v>88324</v>
      </c>
      <c r="E2660" s="7">
        <v>3</v>
      </c>
      <c r="F2660" s="53" t="str">
        <f>IF(ISBLANK($D2660),"",VLOOKUP($D2660,'Boarding Packages'!$A:$H,4,FALSE))</f>
        <v>XL Suite Prem</v>
      </c>
      <c r="G2660" s="54">
        <f>IF(ISBLANK($D2660),0,E2660*VLOOKUP($D2660,'Boarding Packages'!$A:$H,8,FALSE))</f>
        <v>177</v>
      </c>
      <c r="H2660" s="30">
        <v>0</v>
      </c>
      <c r="I2660" s="30">
        <f t="shared" ref="I2660" si="323">IF(ISBLANK(B2660),"",SUM(G2660:H2660))</f>
        <v>177</v>
      </c>
      <c r="J2660" s="7">
        <f t="shared" ref="J2660" si="324">IF(ISBLANK(B2660),"",E2660*(IF(LEFT(RIGHT(F2660,2),1)="2",2,IF(LEFT(RIGHT(F2660,2),1)="3",3,IF(LEFT(RIGHT(F2660,2),1)="4",4,1)))))</f>
        <v>3</v>
      </c>
      <c r="K2660" s="50">
        <f t="shared" si="300"/>
        <v>11</v>
      </c>
    </row>
    <row r="2661" spans="1:11" x14ac:dyDescent="0.3">
      <c r="A2661" s="10">
        <v>43792</v>
      </c>
      <c r="B2661" s="11" t="s">
        <v>2661</v>
      </c>
      <c r="C2661" s="11" t="s">
        <v>402</v>
      </c>
      <c r="E2661" s="7">
        <v>1</v>
      </c>
      <c r="F2661" s="6" t="s">
        <v>388</v>
      </c>
      <c r="G2661" s="30">
        <v>33</v>
      </c>
      <c r="H2661" s="30">
        <v>44</v>
      </c>
      <c r="I2661" s="30">
        <f t="shared" si="319"/>
        <v>77</v>
      </c>
      <c r="J2661" s="7">
        <f t="shared" si="320"/>
        <v>1</v>
      </c>
      <c r="K2661" s="50">
        <f t="shared" si="300"/>
        <v>11</v>
      </c>
    </row>
    <row r="2662" spans="1:11" x14ac:dyDescent="0.3">
      <c r="A2662" s="10">
        <v>43792</v>
      </c>
      <c r="B2662" s="11" t="s">
        <v>175</v>
      </c>
      <c r="C2662" s="11" t="s">
        <v>433</v>
      </c>
      <c r="E2662" s="7">
        <v>1</v>
      </c>
      <c r="F2662" s="6" t="s">
        <v>434</v>
      </c>
      <c r="G2662" s="30">
        <v>57</v>
      </c>
      <c r="H2662" s="30">
        <v>40</v>
      </c>
      <c r="I2662" s="30">
        <f t="shared" si="319"/>
        <v>97</v>
      </c>
      <c r="J2662" s="7">
        <f t="shared" si="320"/>
        <v>1</v>
      </c>
      <c r="K2662" s="50">
        <f t="shared" si="300"/>
        <v>11</v>
      </c>
    </row>
    <row r="2663" spans="1:11" x14ac:dyDescent="0.3">
      <c r="A2663" s="55">
        <v>43792</v>
      </c>
      <c r="B2663" s="56" t="s">
        <v>1487</v>
      </c>
      <c r="C2663" s="56" t="s">
        <v>1488</v>
      </c>
      <c r="D2663" s="56"/>
      <c r="E2663" s="140">
        <v>1</v>
      </c>
      <c r="F2663" s="141" t="s">
        <v>388</v>
      </c>
      <c r="G2663" s="58">
        <v>33</v>
      </c>
      <c r="H2663" s="58">
        <v>40</v>
      </c>
      <c r="I2663" s="58">
        <f t="shared" si="319"/>
        <v>73</v>
      </c>
      <c r="J2663" s="140">
        <f t="shared" si="320"/>
        <v>1</v>
      </c>
      <c r="K2663" s="50">
        <f t="shared" si="300"/>
        <v>11</v>
      </c>
    </row>
    <row r="2664" spans="1:11" x14ac:dyDescent="0.3">
      <c r="A2664" s="10">
        <v>43793</v>
      </c>
      <c r="B2664" s="11" t="s">
        <v>1722</v>
      </c>
      <c r="C2664" s="11" t="s">
        <v>1723</v>
      </c>
      <c r="E2664" s="7">
        <v>2</v>
      </c>
      <c r="F2664" s="6" t="s">
        <v>596</v>
      </c>
      <c r="G2664" s="30">
        <v>87</v>
      </c>
      <c r="H2664" s="30">
        <v>40</v>
      </c>
      <c r="I2664" s="30">
        <f t="shared" si="319"/>
        <v>127</v>
      </c>
      <c r="J2664" s="7">
        <f t="shared" si="320"/>
        <v>4</v>
      </c>
      <c r="K2664" s="50">
        <f t="shared" si="300"/>
        <v>11</v>
      </c>
    </row>
    <row r="2665" spans="1:11" x14ac:dyDescent="0.3">
      <c r="A2665" s="10">
        <v>43793</v>
      </c>
      <c r="B2665" s="11" t="s">
        <v>389</v>
      </c>
      <c r="C2665" s="11" t="s">
        <v>390</v>
      </c>
      <c r="E2665" s="7">
        <v>2</v>
      </c>
      <c r="F2665" s="6" t="s">
        <v>388</v>
      </c>
      <c r="G2665" s="30">
        <v>66</v>
      </c>
      <c r="H2665" s="30">
        <v>40</v>
      </c>
      <c r="I2665" s="30">
        <f t="shared" si="319"/>
        <v>106</v>
      </c>
      <c r="J2665" s="7">
        <f t="shared" si="320"/>
        <v>2</v>
      </c>
      <c r="K2665" s="50">
        <f t="shared" si="300"/>
        <v>11</v>
      </c>
    </row>
    <row r="2666" spans="1:11" x14ac:dyDescent="0.3">
      <c r="A2666" s="10">
        <v>43793</v>
      </c>
      <c r="B2666" s="11" t="s">
        <v>667</v>
      </c>
      <c r="C2666" s="11" t="s">
        <v>668</v>
      </c>
      <c r="E2666" s="7">
        <v>8</v>
      </c>
      <c r="F2666" s="6" t="s">
        <v>388</v>
      </c>
      <c r="G2666" s="30">
        <v>264</v>
      </c>
      <c r="H2666" s="30">
        <v>160</v>
      </c>
      <c r="I2666" s="30">
        <f t="shared" si="319"/>
        <v>424</v>
      </c>
      <c r="J2666" s="7">
        <f t="shared" si="320"/>
        <v>8</v>
      </c>
      <c r="K2666" s="50">
        <f t="shared" si="300"/>
        <v>11</v>
      </c>
    </row>
    <row r="2667" spans="1:11" x14ac:dyDescent="0.3">
      <c r="A2667" s="10">
        <v>43793</v>
      </c>
      <c r="B2667" s="11" t="s">
        <v>2663</v>
      </c>
      <c r="C2667" s="11" t="s">
        <v>2664</v>
      </c>
      <c r="E2667" s="7">
        <v>1</v>
      </c>
      <c r="F2667" s="6" t="s">
        <v>388</v>
      </c>
      <c r="G2667" s="30">
        <v>33</v>
      </c>
      <c r="H2667" s="30">
        <v>20</v>
      </c>
      <c r="I2667" s="30">
        <f t="shared" si="319"/>
        <v>53</v>
      </c>
      <c r="J2667" s="7">
        <f t="shared" si="320"/>
        <v>1</v>
      </c>
      <c r="K2667" s="50">
        <f t="shared" si="300"/>
        <v>11</v>
      </c>
    </row>
    <row r="2668" spans="1:11" x14ac:dyDescent="0.3">
      <c r="A2668" s="10">
        <v>43793</v>
      </c>
      <c r="B2668" s="11" t="s">
        <v>117</v>
      </c>
      <c r="C2668" s="11" t="s">
        <v>1069</v>
      </c>
      <c r="D2668" s="11">
        <v>84033</v>
      </c>
      <c r="E2668" s="7">
        <v>1</v>
      </c>
      <c r="F2668" s="53" t="str">
        <f>IF(ISBLANK($D2668),"",VLOOKUP($D2668,'Boarding Packages'!$A:$H,4,FALSE))</f>
        <v>Std Suite Prem</v>
      </c>
      <c r="G2668" s="54">
        <f>IF(ISBLANK($D2668),0,E2668*VLOOKUP($D2668,'Boarding Packages'!$A:$H,8,FALSE))</f>
        <v>53</v>
      </c>
      <c r="H2668" s="30">
        <v>0</v>
      </c>
      <c r="I2668" s="30">
        <f t="shared" si="319"/>
        <v>53</v>
      </c>
      <c r="J2668" s="7">
        <f t="shared" si="320"/>
        <v>1</v>
      </c>
      <c r="K2668" s="50">
        <f t="shared" si="300"/>
        <v>11</v>
      </c>
    </row>
    <row r="2669" spans="1:11" x14ac:dyDescent="0.3">
      <c r="A2669" s="10">
        <v>43793</v>
      </c>
      <c r="B2669" s="11" t="s">
        <v>1884</v>
      </c>
      <c r="C2669" s="11" t="s">
        <v>1885</v>
      </c>
      <c r="E2669" s="7">
        <v>1</v>
      </c>
      <c r="F2669" s="6" t="s">
        <v>407</v>
      </c>
      <c r="G2669" s="30">
        <v>72</v>
      </c>
      <c r="H2669" s="30"/>
      <c r="I2669" s="30">
        <f t="shared" si="319"/>
        <v>72</v>
      </c>
      <c r="J2669" s="7">
        <f t="shared" si="320"/>
        <v>2</v>
      </c>
      <c r="K2669" s="50">
        <f t="shared" si="300"/>
        <v>11</v>
      </c>
    </row>
    <row r="2670" spans="1:11" x14ac:dyDescent="0.3">
      <c r="A2670" s="10">
        <v>43793</v>
      </c>
      <c r="B2670" s="11" t="s">
        <v>1064</v>
      </c>
      <c r="C2670" s="11" t="s">
        <v>592</v>
      </c>
      <c r="E2670" s="7">
        <v>1</v>
      </c>
      <c r="F2670" s="6" t="s">
        <v>388</v>
      </c>
      <c r="G2670" s="30">
        <v>33</v>
      </c>
      <c r="H2670" s="30">
        <v>20</v>
      </c>
      <c r="I2670" s="30">
        <f t="shared" si="319"/>
        <v>53</v>
      </c>
      <c r="J2670" s="7">
        <f t="shared" si="320"/>
        <v>1</v>
      </c>
      <c r="K2670" s="50">
        <f t="shared" si="300"/>
        <v>11</v>
      </c>
    </row>
    <row r="2671" spans="1:11" x14ac:dyDescent="0.3">
      <c r="A2671" s="10">
        <v>43793</v>
      </c>
      <c r="B2671" s="11" t="s">
        <v>1024</v>
      </c>
      <c r="C2671" s="11" t="s">
        <v>1025</v>
      </c>
      <c r="E2671" s="7">
        <v>2</v>
      </c>
      <c r="F2671" s="6" t="s">
        <v>388</v>
      </c>
      <c r="G2671" s="30">
        <v>66</v>
      </c>
      <c r="H2671" s="30">
        <v>20</v>
      </c>
      <c r="I2671" s="30">
        <f t="shared" si="319"/>
        <v>86</v>
      </c>
      <c r="J2671" s="7">
        <f t="shared" si="320"/>
        <v>2</v>
      </c>
      <c r="K2671" s="50">
        <f t="shared" si="300"/>
        <v>11</v>
      </c>
    </row>
    <row r="2672" spans="1:11" x14ac:dyDescent="0.3">
      <c r="A2672" s="10">
        <v>43793</v>
      </c>
      <c r="B2672" s="11" t="s">
        <v>1960</v>
      </c>
      <c r="C2672" s="11" t="s">
        <v>488</v>
      </c>
      <c r="D2672" s="11">
        <v>81892</v>
      </c>
      <c r="E2672" s="7">
        <v>1</v>
      </c>
      <c r="F2672" s="53" t="str">
        <f>IF(ISBLANK($D2672),"",VLOOKUP($D2672,'Boarding Packages'!$A:$H,4,FALSE))</f>
        <v>Std Suite Prem</v>
      </c>
      <c r="G2672" s="54">
        <f>IF(ISBLANK($D2672),0,E2672*VLOOKUP($D2672,'Boarding Packages'!$A:$H,8,FALSE))</f>
        <v>53</v>
      </c>
      <c r="H2672" s="30">
        <v>0</v>
      </c>
      <c r="I2672" s="30">
        <f t="shared" ref="I2672:I2673" si="325">IF(ISBLANK(B2672),"",SUM(G2672:H2672))</f>
        <v>53</v>
      </c>
      <c r="J2672" s="7">
        <f t="shared" ref="J2672:J2673" si="326">IF(ISBLANK(B2672),"",E2672*(IF(LEFT(RIGHT(F2672,2),1)="2",2,IF(LEFT(RIGHT(F2672,2),1)="3",3,IF(LEFT(RIGHT(F2672,2),1)="4",4,1)))))</f>
        <v>1</v>
      </c>
      <c r="K2672" s="50">
        <f t="shared" si="300"/>
        <v>11</v>
      </c>
    </row>
    <row r="2673" spans="1:11" x14ac:dyDescent="0.3">
      <c r="A2673" s="10">
        <v>43793</v>
      </c>
      <c r="B2673" s="11" t="s">
        <v>1960</v>
      </c>
      <c r="C2673" s="11" t="s">
        <v>488</v>
      </c>
      <c r="D2673" s="11">
        <v>88373</v>
      </c>
      <c r="E2673" s="7">
        <v>7</v>
      </c>
      <c r="F2673" s="53" t="str">
        <f>IF(ISBLANK($D2673),"",VLOOKUP($D2673,'Boarding Packages'!$A:$H,4,FALSE))</f>
        <v>Std Suite Prem</v>
      </c>
      <c r="G2673" s="54">
        <f>IF(ISBLANK($D2673),0,E2673*VLOOKUP($D2673,'Boarding Packages'!$A:$H,8,FALSE))</f>
        <v>371</v>
      </c>
      <c r="H2673" s="30">
        <v>0</v>
      </c>
      <c r="I2673" s="30">
        <f t="shared" si="325"/>
        <v>371</v>
      </c>
      <c r="J2673" s="7">
        <f t="shared" si="326"/>
        <v>7</v>
      </c>
      <c r="K2673" s="50">
        <f t="shared" si="300"/>
        <v>11</v>
      </c>
    </row>
    <row r="2674" spans="1:11" x14ac:dyDescent="0.3">
      <c r="A2674" s="10">
        <v>43793</v>
      </c>
      <c r="B2674" s="11" t="s">
        <v>459</v>
      </c>
      <c r="C2674" s="11" t="s">
        <v>460</v>
      </c>
      <c r="E2674" s="7">
        <v>1</v>
      </c>
      <c r="F2674" s="6" t="s">
        <v>393</v>
      </c>
      <c r="G2674" s="30">
        <v>42</v>
      </c>
      <c r="H2674" s="30">
        <v>40</v>
      </c>
      <c r="I2674" s="30">
        <f t="shared" si="319"/>
        <v>82</v>
      </c>
      <c r="J2674" s="7">
        <f t="shared" si="320"/>
        <v>1</v>
      </c>
      <c r="K2674" s="50">
        <f t="shared" si="300"/>
        <v>11</v>
      </c>
    </row>
    <row r="2675" spans="1:11" x14ac:dyDescent="0.3">
      <c r="A2675" s="10">
        <v>43793</v>
      </c>
      <c r="B2675" s="11" t="s">
        <v>246</v>
      </c>
      <c r="C2675" s="11" t="s">
        <v>651</v>
      </c>
      <c r="E2675" s="7">
        <v>1</v>
      </c>
      <c r="F2675" s="6" t="s">
        <v>410</v>
      </c>
      <c r="G2675" s="30">
        <v>63</v>
      </c>
      <c r="H2675" s="30">
        <v>40</v>
      </c>
      <c r="I2675" s="30">
        <f t="shared" si="319"/>
        <v>103</v>
      </c>
      <c r="J2675" s="7">
        <f t="shared" si="320"/>
        <v>2</v>
      </c>
      <c r="K2675" s="50">
        <f t="shared" si="300"/>
        <v>11</v>
      </c>
    </row>
    <row r="2676" spans="1:11" x14ac:dyDescent="0.3">
      <c r="A2676" s="10">
        <v>43793</v>
      </c>
      <c r="B2676" s="11" t="s">
        <v>643</v>
      </c>
      <c r="C2676" s="11" t="s">
        <v>415</v>
      </c>
      <c r="E2676" s="7">
        <v>1</v>
      </c>
      <c r="F2676" s="6" t="s">
        <v>388</v>
      </c>
      <c r="G2676" s="30">
        <v>33</v>
      </c>
      <c r="H2676" s="30">
        <v>40</v>
      </c>
      <c r="I2676" s="30">
        <f t="shared" si="319"/>
        <v>73</v>
      </c>
      <c r="J2676" s="7">
        <f t="shared" si="320"/>
        <v>1</v>
      </c>
      <c r="K2676" s="50">
        <f t="shared" si="300"/>
        <v>11</v>
      </c>
    </row>
    <row r="2677" spans="1:11" x14ac:dyDescent="0.3">
      <c r="A2677" s="10">
        <v>43793</v>
      </c>
      <c r="B2677" s="11" t="s">
        <v>2665</v>
      </c>
      <c r="C2677" s="11" t="s">
        <v>2666</v>
      </c>
      <c r="E2677" s="7">
        <v>1</v>
      </c>
      <c r="F2677" s="6" t="s">
        <v>393</v>
      </c>
      <c r="G2677" s="30">
        <v>42</v>
      </c>
      <c r="H2677" s="30">
        <v>20</v>
      </c>
      <c r="I2677" s="30">
        <f t="shared" si="319"/>
        <v>62</v>
      </c>
      <c r="J2677" s="7">
        <f t="shared" si="320"/>
        <v>1</v>
      </c>
      <c r="K2677" s="50">
        <f t="shared" si="300"/>
        <v>11</v>
      </c>
    </row>
    <row r="2678" spans="1:11" x14ac:dyDescent="0.3">
      <c r="A2678" s="10">
        <v>43793</v>
      </c>
      <c r="B2678" s="11" t="s">
        <v>1338</v>
      </c>
      <c r="C2678" s="11" t="s">
        <v>467</v>
      </c>
      <c r="E2678" s="7">
        <v>1</v>
      </c>
      <c r="F2678" s="6" t="s">
        <v>393</v>
      </c>
      <c r="G2678" s="30">
        <v>42</v>
      </c>
      <c r="H2678" s="30">
        <v>44</v>
      </c>
      <c r="I2678" s="30">
        <f t="shared" si="319"/>
        <v>86</v>
      </c>
      <c r="J2678" s="7">
        <f t="shared" si="320"/>
        <v>1</v>
      </c>
      <c r="K2678" s="50">
        <f t="shared" si="300"/>
        <v>11</v>
      </c>
    </row>
    <row r="2679" spans="1:11" x14ac:dyDescent="0.3">
      <c r="A2679" s="10">
        <v>43793</v>
      </c>
      <c r="B2679" s="11" t="s">
        <v>1535</v>
      </c>
      <c r="C2679" s="11" t="s">
        <v>846</v>
      </c>
      <c r="D2679" s="11">
        <v>80553</v>
      </c>
      <c r="E2679" s="7">
        <v>1</v>
      </c>
      <c r="F2679" s="53" t="str">
        <f>IF(ISBLANK($D2679),"",VLOOKUP($D2679,'Boarding Packages'!$A:$H,4,FALSE))</f>
        <v>In/Out Suite Prem</v>
      </c>
      <c r="G2679" s="54">
        <f>IF(ISBLANK($D2679),0,E2679*VLOOKUP($D2679,'Boarding Packages'!$A:$H,8,FALSE))</f>
        <v>74</v>
      </c>
      <c r="H2679" s="30">
        <v>0</v>
      </c>
      <c r="I2679" s="30">
        <f t="shared" si="319"/>
        <v>74</v>
      </c>
      <c r="J2679" s="7">
        <f t="shared" si="320"/>
        <v>1</v>
      </c>
      <c r="K2679" s="50">
        <f t="shared" si="300"/>
        <v>11</v>
      </c>
    </row>
    <row r="2680" spans="1:11" x14ac:dyDescent="0.3">
      <c r="A2680" s="10">
        <v>43793</v>
      </c>
      <c r="B2680" s="11" t="s">
        <v>435</v>
      </c>
      <c r="C2680" s="11" t="s">
        <v>641</v>
      </c>
      <c r="E2680" s="7">
        <v>1</v>
      </c>
      <c r="F2680" s="6" t="s">
        <v>393</v>
      </c>
      <c r="G2680" s="30">
        <v>42</v>
      </c>
      <c r="H2680" s="30">
        <v>20</v>
      </c>
      <c r="I2680" s="30">
        <f t="shared" si="319"/>
        <v>62</v>
      </c>
      <c r="J2680" s="7">
        <f t="shared" si="320"/>
        <v>1</v>
      </c>
      <c r="K2680" s="50">
        <f t="shared" si="300"/>
        <v>11</v>
      </c>
    </row>
    <row r="2681" spans="1:11" x14ac:dyDescent="0.3">
      <c r="A2681" s="10">
        <v>43793</v>
      </c>
      <c r="B2681" s="11" t="s">
        <v>252</v>
      </c>
      <c r="C2681" s="11" t="s">
        <v>396</v>
      </c>
      <c r="D2681" s="11">
        <v>87760</v>
      </c>
      <c r="E2681" s="7">
        <v>2</v>
      </c>
      <c r="F2681" s="53" t="str">
        <f>IF(ISBLANK($D2681),"",VLOOKUP($D2681,'Boarding Packages'!$A:$H,4,FALSE))</f>
        <v>XL Suite Prem</v>
      </c>
      <c r="G2681" s="54">
        <f>IF(ISBLANK($D2681),0,E2681*VLOOKUP($D2681,'Boarding Packages'!$A:$H,8,FALSE))</f>
        <v>118</v>
      </c>
      <c r="H2681" s="30">
        <v>0</v>
      </c>
      <c r="I2681" s="30">
        <f t="shared" ref="I2681" si="327">IF(ISBLANK(B2681),"",SUM(G2681:H2681))</f>
        <v>118</v>
      </c>
      <c r="J2681" s="7">
        <f t="shared" ref="J2681" si="328">IF(ISBLANK(B2681),"",E2681*(IF(LEFT(RIGHT(F2681,2),1)="2",2,IF(LEFT(RIGHT(F2681,2),1)="3",3,IF(LEFT(RIGHT(F2681,2),1)="4",4,1)))))</f>
        <v>2</v>
      </c>
      <c r="K2681" s="50">
        <f t="shared" si="300"/>
        <v>11</v>
      </c>
    </row>
    <row r="2682" spans="1:11" x14ac:dyDescent="0.3">
      <c r="A2682" s="10">
        <v>43793</v>
      </c>
      <c r="B2682" s="11" t="s">
        <v>1699</v>
      </c>
      <c r="C2682" s="11" t="s">
        <v>1700</v>
      </c>
      <c r="D2682" s="11">
        <v>81729</v>
      </c>
      <c r="E2682" s="7">
        <v>1</v>
      </c>
      <c r="F2682" s="53" t="str">
        <f>IF(ISBLANK($D2682),"",VLOOKUP($D2682,'Boarding Packages'!$A:$H,4,FALSE))</f>
        <v>Std Suite Prem</v>
      </c>
      <c r="G2682" s="54">
        <f>IF(ISBLANK($D2682),0,E2682*VLOOKUP($D2682,'Boarding Packages'!$A:$H,8,FALSE))</f>
        <v>53</v>
      </c>
      <c r="H2682" s="30">
        <v>0</v>
      </c>
      <c r="I2682" s="30">
        <f t="shared" ref="I2682" si="329">IF(ISBLANK(B2682),"",SUM(G2682:H2682))</f>
        <v>53</v>
      </c>
      <c r="J2682" s="7">
        <f t="shared" ref="J2682" si="330">IF(ISBLANK(B2682),"",E2682*(IF(LEFT(RIGHT(F2682,2),1)="2",2,IF(LEFT(RIGHT(F2682,2),1)="3",3,IF(LEFT(RIGHT(F2682,2),1)="4",4,1)))))</f>
        <v>1</v>
      </c>
      <c r="K2682" s="50">
        <f t="shared" si="300"/>
        <v>11</v>
      </c>
    </row>
    <row r="2683" spans="1:11" x14ac:dyDescent="0.3">
      <c r="A2683" s="10">
        <v>43793</v>
      </c>
      <c r="B2683" s="11" t="s">
        <v>2667</v>
      </c>
      <c r="C2683" s="11" t="s">
        <v>2668</v>
      </c>
      <c r="E2683" s="7">
        <v>5</v>
      </c>
      <c r="F2683" s="6" t="s">
        <v>393</v>
      </c>
      <c r="G2683" s="30">
        <v>210</v>
      </c>
      <c r="H2683" s="30">
        <v>100</v>
      </c>
      <c r="I2683" s="30">
        <f t="shared" si="319"/>
        <v>310</v>
      </c>
      <c r="J2683" s="7">
        <f t="shared" si="320"/>
        <v>5</v>
      </c>
      <c r="K2683" s="50">
        <f t="shared" si="300"/>
        <v>11</v>
      </c>
    </row>
    <row r="2684" spans="1:11" x14ac:dyDescent="0.3">
      <c r="A2684" s="10">
        <v>43793</v>
      </c>
      <c r="B2684" s="11" t="s">
        <v>1311</v>
      </c>
      <c r="C2684" s="11" t="s">
        <v>1312</v>
      </c>
      <c r="E2684" s="7">
        <v>2</v>
      </c>
      <c r="F2684" s="6" t="s">
        <v>388</v>
      </c>
      <c r="G2684" s="30">
        <v>66</v>
      </c>
      <c r="H2684" s="30">
        <v>60</v>
      </c>
      <c r="I2684" s="30">
        <f t="shared" si="319"/>
        <v>126</v>
      </c>
      <c r="J2684" s="7">
        <f t="shared" si="320"/>
        <v>2</v>
      </c>
      <c r="K2684" s="50">
        <f t="shared" si="300"/>
        <v>11</v>
      </c>
    </row>
    <row r="2685" spans="1:11" x14ac:dyDescent="0.3">
      <c r="A2685" s="10">
        <v>43793</v>
      </c>
      <c r="B2685" s="11" t="s">
        <v>220</v>
      </c>
      <c r="C2685" s="11" t="s">
        <v>548</v>
      </c>
      <c r="D2685" s="11">
        <v>82589</v>
      </c>
      <c r="E2685" s="7">
        <v>1</v>
      </c>
      <c r="F2685" s="53" t="str">
        <f>IF(ISBLANK($D2685),"",VLOOKUP($D2685,'Boarding Packages'!$A:$H,4,FALSE))</f>
        <v>XL Suite Prem</v>
      </c>
      <c r="G2685" s="54">
        <f>IF(ISBLANK($D2685),0,E2685*VLOOKUP($D2685,'Boarding Packages'!$A:$H,8,FALSE))</f>
        <v>62</v>
      </c>
      <c r="H2685" s="30">
        <v>0</v>
      </c>
      <c r="I2685" s="30">
        <f t="shared" ref="I2685" si="331">IF(ISBLANK(B2685),"",SUM(G2685:H2685))</f>
        <v>62</v>
      </c>
      <c r="J2685" s="7">
        <f t="shared" ref="J2685" si="332">IF(ISBLANK(B2685),"",E2685*(IF(LEFT(RIGHT(F2685,2),1)="2",2,IF(LEFT(RIGHT(F2685,2),1)="3",3,IF(LEFT(RIGHT(F2685,2),1)="4",4,1)))))</f>
        <v>1</v>
      </c>
      <c r="K2685" s="50">
        <f t="shared" si="300"/>
        <v>11</v>
      </c>
    </row>
    <row r="2686" spans="1:11" x14ac:dyDescent="0.3">
      <c r="A2686" s="10">
        <v>43793</v>
      </c>
      <c r="B2686" s="11" t="s">
        <v>1228</v>
      </c>
      <c r="C2686" s="11" t="s">
        <v>2670</v>
      </c>
      <c r="E2686" s="7">
        <v>2</v>
      </c>
      <c r="F2686" s="6" t="s">
        <v>407</v>
      </c>
      <c r="G2686" s="30">
        <v>144</v>
      </c>
      <c r="H2686" s="30">
        <v>80</v>
      </c>
      <c r="I2686" s="30">
        <f t="shared" si="319"/>
        <v>224</v>
      </c>
      <c r="J2686" s="7">
        <f t="shared" si="320"/>
        <v>4</v>
      </c>
      <c r="K2686" s="50">
        <f t="shared" si="300"/>
        <v>11</v>
      </c>
    </row>
    <row r="2687" spans="1:11" x14ac:dyDescent="0.3">
      <c r="A2687" s="10">
        <v>43793</v>
      </c>
      <c r="B2687" s="11" t="s">
        <v>2671</v>
      </c>
      <c r="C2687" s="11" t="s">
        <v>835</v>
      </c>
      <c r="E2687" s="7">
        <v>2</v>
      </c>
      <c r="F2687" s="6" t="s">
        <v>388</v>
      </c>
      <c r="G2687" s="30">
        <v>66</v>
      </c>
      <c r="H2687" s="30">
        <v>20</v>
      </c>
      <c r="I2687" s="30">
        <f t="shared" si="319"/>
        <v>86</v>
      </c>
      <c r="J2687" s="7">
        <f t="shared" si="320"/>
        <v>2</v>
      </c>
      <c r="K2687" s="50">
        <f t="shared" si="300"/>
        <v>11</v>
      </c>
    </row>
    <row r="2688" spans="1:11" x14ac:dyDescent="0.3">
      <c r="A2688" s="55">
        <v>43793</v>
      </c>
      <c r="B2688" s="56" t="s">
        <v>508</v>
      </c>
      <c r="C2688" s="56" t="s">
        <v>509</v>
      </c>
      <c r="D2688" s="56">
        <v>85777</v>
      </c>
      <c r="E2688" s="140">
        <v>1</v>
      </c>
      <c r="F2688" s="61" t="str">
        <f>IF(ISBLANK($D2688),"",VLOOKUP($D2688,'Boarding Packages'!$A:$H,4,FALSE))</f>
        <v>Std Suite Prem</v>
      </c>
      <c r="G2688" s="62">
        <f>IF(ISBLANK($D2688),0,E2688*VLOOKUP($D2688,'Boarding Packages'!$A:$H,8,FALSE))</f>
        <v>51</v>
      </c>
      <c r="H2688" s="58">
        <v>0</v>
      </c>
      <c r="I2688" s="58">
        <f t="shared" si="319"/>
        <v>51</v>
      </c>
      <c r="J2688" s="140">
        <f t="shared" si="320"/>
        <v>1</v>
      </c>
      <c r="K2688" s="50">
        <f t="shared" si="300"/>
        <v>11</v>
      </c>
    </row>
    <row r="2689" spans="1:11" x14ac:dyDescent="0.3">
      <c r="A2689" s="10">
        <v>43794</v>
      </c>
      <c r="B2689" s="11" t="s">
        <v>1118</v>
      </c>
      <c r="C2689" s="11" t="s">
        <v>493</v>
      </c>
      <c r="D2689" s="11">
        <v>88368</v>
      </c>
      <c r="E2689" s="7">
        <v>7</v>
      </c>
      <c r="F2689" s="53" t="str">
        <f>IF(ISBLANK($D2689),"",VLOOKUP($D2689,'Boarding Packages'!$A:$H,4,FALSE))</f>
        <v>Std Suite Prem</v>
      </c>
      <c r="G2689" s="54">
        <f>IF(ISBLANK($D2689),0,E2689*VLOOKUP($D2689,'Boarding Packages'!$A:$H,8,FALSE))</f>
        <v>371</v>
      </c>
      <c r="H2689" s="30">
        <v>0</v>
      </c>
      <c r="I2689" s="30">
        <f t="shared" si="319"/>
        <v>371</v>
      </c>
      <c r="J2689" s="7">
        <f t="shared" si="320"/>
        <v>7</v>
      </c>
      <c r="K2689" s="50">
        <f t="shared" si="300"/>
        <v>11</v>
      </c>
    </row>
    <row r="2690" spans="1:11" x14ac:dyDescent="0.3">
      <c r="A2690" s="10">
        <v>43794</v>
      </c>
      <c r="B2690" s="11" t="s">
        <v>1118</v>
      </c>
      <c r="C2690" s="11" t="s">
        <v>493</v>
      </c>
      <c r="E2690" s="7">
        <v>3</v>
      </c>
      <c r="F2690" s="6" t="s">
        <v>388</v>
      </c>
      <c r="G2690" s="30">
        <v>33</v>
      </c>
      <c r="H2690" s="30">
        <v>20</v>
      </c>
      <c r="I2690" s="30">
        <f t="shared" si="319"/>
        <v>53</v>
      </c>
      <c r="J2690" s="7">
        <f t="shared" si="320"/>
        <v>3</v>
      </c>
      <c r="K2690" s="50">
        <f t="shared" si="300"/>
        <v>11</v>
      </c>
    </row>
    <row r="2691" spans="1:11" x14ac:dyDescent="0.3">
      <c r="A2691" s="10">
        <v>43794</v>
      </c>
      <c r="B2691" s="11" t="s">
        <v>427</v>
      </c>
      <c r="C2691" s="11" t="s">
        <v>1313</v>
      </c>
      <c r="E2691" s="7">
        <v>1</v>
      </c>
      <c r="F2691" s="6" t="s">
        <v>388</v>
      </c>
      <c r="G2691" s="30">
        <v>33</v>
      </c>
      <c r="H2691" s="30">
        <v>40</v>
      </c>
      <c r="I2691" s="30">
        <f t="shared" si="319"/>
        <v>73</v>
      </c>
      <c r="J2691" s="7">
        <f t="shared" si="320"/>
        <v>1</v>
      </c>
      <c r="K2691" s="50">
        <f t="shared" ref="K2691:K2754" si="333">IF(A2691= "",0,MONTH(A2691))</f>
        <v>11</v>
      </c>
    </row>
    <row r="2692" spans="1:11" x14ac:dyDescent="0.3">
      <c r="A2692" s="55">
        <v>43794</v>
      </c>
      <c r="B2692" s="56" t="s">
        <v>2319</v>
      </c>
      <c r="C2692" s="56" t="s">
        <v>868</v>
      </c>
      <c r="D2692" s="56">
        <v>88484</v>
      </c>
      <c r="E2692" s="140">
        <v>7</v>
      </c>
      <c r="F2692" s="61" t="str">
        <f>IF(ISBLANK($D2692),"",VLOOKUP($D2692,'Boarding Packages'!$A:$H,4,FALSE))</f>
        <v>Std Suite Prem</v>
      </c>
      <c r="G2692" s="62">
        <f>IF(ISBLANK($D2692),0,E2692*VLOOKUP($D2692,'Boarding Packages'!$A:$H,8,FALSE))</f>
        <v>371</v>
      </c>
      <c r="H2692" s="58">
        <v>0</v>
      </c>
      <c r="I2692" s="58">
        <f t="shared" ref="I2692:I2694" si="334">IF(ISBLANK(B2692),"",SUM(G2692:H2692))</f>
        <v>371</v>
      </c>
      <c r="J2692" s="140">
        <f t="shared" ref="J2692:J2694" si="335">IF(ISBLANK(B2692),"",E2692*(IF(LEFT(RIGHT(F2692,2),1)="2",2,IF(LEFT(RIGHT(F2692,2),1)="3",3,IF(LEFT(RIGHT(F2692,2),1)="4",4,1)))))</f>
        <v>7</v>
      </c>
      <c r="K2692" s="50">
        <f t="shared" si="333"/>
        <v>11</v>
      </c>
    </row>
    <row r="2693" spans="1:11" x14ac:dyDescent="0.3">
      <c r="A2693" s="10">
        <v>43795</v>
      </c>
      <c r="B2693" s="11" t="s">
        <v>284</v>
      </c>
      <c r="C2693" s="11" t="s">
        <v>1781</v>
      </c>
      <c r="D2693" s="11">
        <v>87514</v>
      </c>
      <c r="E2693" s="7">
        <v>4</v>
      </c>
      <c r="F2693" s="53" t="str">
        <f>IF(ISBLANK($D2693),"",VLOOKUP($D2693,'Boarding Packages'!$A:$H,4,FALSE))</f>
        <v>Std Suite Prem (3)</v>
      </c>
      <c r="G2693" s="54">
        <f>IF(ISBLANK($D2693),0,E2693*VLOOKUP($D2693,'Boarding Packages'!$A:$H,8,FALSE))</f>
        <v>560</v>
      </c>
      <c r="H2693" s="30">
        <f>48*3</f>
        <v>144</v>
      </c>
      <c r="I2693" s="30">
        <f t="shared" si="334"/>
        <v>704</v>
      </c>
      <c r="J2693" s="7">
        <f t="shared" si="335"/>
        <v>12</v>
      </c>
      <c r="K2693" s="50">
        <f t="shared" si="333"/>
        <v>11</v>
      </c>
    </row>
    <row r="2694" spans="1:11" x14ac:dyDescent="0.3">
      <c r="A2694" s="10">
        <v>43795</v>
      </c>
      <c r="B2694" s="11" t="s">
        <v>1121</v>
      </c>
      <c r="C2694" s="11" t="s">
        <v>878</v>
      </c>
      <c r="D2694" s="11">
        <v>86748</v>
      </c>
      <c r="E2694" s="7">
        <v>6</v>
      </c>
      <c r="F2694" s="53" t="str">
        <f>IF(ISBLANK($D2694),"",VLOOKUP($D2694,'Boarding Packages'!$A:$H,4,FALSE))</f>
        <v>Std Suite Prem</v>
      </c>
      <c r="G2694" s="54">
        <f>IF(ISBLANK($D2694),0,E2694*VLOOKUP($D2694,'Boarding Packages'!$A:$H,8,FALSE))</f>
        <v>306</v>
      </c>
      <c r="H2694" s="30">
        <v>0</v>
      </c>
      <c r="I2694" s="30">
        <f t="shared" si="334"/>
        <v>306</v>
      </c>
      <c r="J2694" s="7">
        <f t="shared" si="335"/>
        <v>6</v>
      </c>
      <c r="K2694" s="50">
        <f t="shared" si="333"/>
        <v>11</v>
      </c>
    </row>
    <row r="2695" spans="1:11" x14ac:dyDescent="0.3">
      <c r="A2695" s="10">
        <v>43795</v>
      </c>
      <c r="B2695" s="11" t="s">
        <v>1458</v>
      </c>
      <c r="C2695" s="11" t="s">
        <v>1510</v>
      </c>
      <c r="E2695" s="7">
        <v>4</v>
      </c>
      <c r="F2695" s="6" t="s">
        <v>393</v>
      </c>
      <c r="G2695" s="30">
        <v>168</v>
      </c>
      <c r="H2695" s="30">
        <v>20</v>
      </c>
      <c r="I2695" s="30">
        <f t="shared" si="319"/>
        <v>188</v>
      </c>
      <c r="J2695" s="7">
        <f t="shared" si="320"/>
        <v>4</v>
      </c>
      <c r="K2695" s="50">
        <f t="shared" si="333"/>
        <v>11</v>
      </c>
    </row>
    <row r="2696" spans="1:11" x14ac:dyDescent="0.3">
      <c r="A2696" s="55">
        <v>43795</v>
      </c>
      <c r="B2696" s="56" t="s">
        <v>1458</v>
      </c>
      <c r="C2696" s="56" t="s">
        <v>442</v>
      </c>
      <c r="D2696" s="56"/>
      <c r="E2696" s="140">
        <v>4</v>
      </c>
      <c r="F2696" s="141" t="s">
        <v>388</v>
      </c>
      <c r="G2696" s="58">
        <v>132</v>
      </c>
      <c r="H2696" s="58">
        <v>100</v>
      </c>
      <c r="I2696" s="58">
        <f t="shared" si="319"/>
        <v>232</v>
      </c>
      <c r="J2696" s="140">
        <f t="shared" si="320"/>
        <v>4</v>
      </c>
      <c r="K2696" s="50">
        <f t="shared" si="333"/>
        <v>11</v>
      </c>
    </row>
    <row r="2697" spans="1:11" x14ac:dyDescent="0.3">
      <c r="A2697" s="63">
        <v>43796</v>
      </c>
      <c r="B2697" s="64" t="s">
        <v>120</v>
      </c>
      <c r="C2697" s="64" t="s">
        <v>1826</v>
      </c>
      <c r="D2697" s="64"/>
      <c r="E2697" s="189">
        <v>1</v>
      </c>
      <c r="F2697" s="190" t="s">
        <v>388</v>
      </c>
      <c r="G2697" s="66">
        <v>33</v>
      </c>
      <c r="H2697" s="66">
        <v>40</v>
      </c>
      <c r="I2697" s="66">
        <f t="shared" si="319"/>
        <v>73</v>
      </c>
      <c r="J2697" s="189">
        <f t="shared" si="320"/>
        <v>1</v>
      </c>
      <c r="K2697" s="50">
        <f t="shared" si="333"/>
        <v>11</v>
      </c>
    </row>
    <row r="2698" spans="1:11" x14ac:dyDescent="0.3">
      <c r="A2698" s="63">
        <v>43797</v>
      </c>
      <c r="B2698" s="64" t="s">
        <v>2684</v>
      </c>
      <c r="C2698" s="64"/>
      <c r="D2698" s="64"/>
      <c r="E2698" s="189"/>
      <c r="F2698" s="190"/>
      <c r="G2698" s="66"/>
      <c r="H2698" s="66"/>
      <c r="I2698" s="66">
        <f t="shared" si="319"/>
        <v>0</v>
      </c>
      <c r="J2698" s="189">
        <f t="shared" si="320"/>
        <v>0</v>
      </c>
      <c r="K2698" s="50">
        <f t="shared" si="333"/>
        <v>11</v>
      </c>
    </row>
    <row r="2699" spans="1:11" x14ac:dyDescent="0.3">
      <c r="A2699" s="10">
        <v>43798</v>
      </c>
      <c r="B2699" s="11" t="s">
        <v>82</v>
      </c>
      <c r="C2699" s="11" t="s">
        <v>589</v>
      </c>
      <c r="D2699" s="11">
        <v>85026</v>
      </c>
      <c r="E2699" s="7">
        <v>6</v>
      </c>
      <c r="F2699" s="53" t="str">
        <f>IF(ISBLANK($D2699),"",VLOOKUP($D2699,'Boarding Packages'!$A:$H,4,FALSE))</f>
        <v>XL Suite Prem (2)</v>
      </c>
      <c r="G2699" s="54">
        <f>IF(ISBLANK($D2699),0,E2699*VLOOKUP($D2699,'Boarding Packages'!$A:$H,8,FALSE))</f>
        <v>654</v>
      </c>
      <c r="H2699" s="30">
        <v>0</v>
      </c>
      <c r="I2699" s="30">
        <f t="shared" si="319"/>
        <v>654</v>
      </c>
      <c r="J2699" s="7">
        <f t="shared" si="320"/>
        <v>12</v>
      </c>
      <c r="K2699" s="50">
        <f t="shared" si="333"/>
        <v>11</v>
      </c>
    </row>
    <row r="2700" spans="1:11" x14ac:dyDescent="0.3">
      <c r="A2700" s="10">
        <v>43798</v>
      </c>
      <c r="B2700" s="11" t="s">
        <v>352</v>
      </c>
      <c r="C2700" s="11" t="s">
        <v>2640</v>
      </c>
      <c r="D2700" s="11">
        <v>82133</v>
      </c>
      <c r="E2700" s="7">
        <v>2</v>
      </c>
      <c r="F2700" s="53" t="str">
        <f>IF(ISBLANK($D2700),"",VLOOKUP($D2700,'Boarding Packages'!$A:$H,4,FALSE))</f>
        <v>In/Out Suite Prem (2)</v>
      </c>
      <c r="G2700" s="54">
        <f>IF(ISBLANK($D2700),0,E2700*VLOOKUP($D2700,'Boarding Packages'!$A:$H,8,FALSE))</f>
        <v>246</v>
      </c>
      <c r="H2700" s="30">
        <v>0</v>
      </c>
      <c r="I2700" s="30">
        <f t="shared" ref="I2700" si="336">IF(ISBLANK(B2700),"",SUM(G2700:H2700))</f>
        <v>246</v>
      </c>
      <c r="J2700" s="7">
        <f t="shared" ref="J2700" si="337">IF(ISBLANK(B2700),"",E2700*(IF(LEFT(RIGHT(F2700,2),1)="2",2,IF(LEFT(RIGHT(F2700,2),1)="3",3,IF(LEFT(RIGHT(F2700,2),1)="4",4,1)))))</f>
        <v>4</v>
      </c>
      <c r="K2700" s="50">
        <f t="shared" si="333"/>
        <v>11</v>
      </c>
    </row>
    <row r="2701" spans="1:11" x14ac:dyDescent="0.3">
      <c r="A2701" s="10">
        <v>43798</v>
      </c>
      <c r="B2701" s="11" t="s">
        <v>119</v>
      </c>
      <c r="C2701" s="11" t="s">
        <v>692</v>
      </c>
      <c r="E2701" s="7">
        <v>3</v>
      </c>
      <c r="F2701" s="6" t="s">
        <v>393</v>
      </c>
      <c r="G2701" s="30">
        <v>126</v>
      </c>
      <c r="H2701" s="30">
        <v>60</v>
      </c>
      <c r="I2701" s="30">
        <f t="shared" si="319"/>
        <v>186</v>
      </c>
      <c r="J2701" s="7">
        <f t="shared" si="320"/>
        <v>3</v>
      </c>
      <c r="K2701" s="50">
        <f t="shared" si="333"/>
        <v>11</v>
      </c>
    </row>
    <row r="2702" spans="1:11" x14ac:dyDescent="0.3">
      <c r="A2702" s="10">
        <v>43798</v>
      </c>
      <c r="B2702" s="11" t="s">
        <v>2440</v>
      </c>
      <c r="C2702" s="11" t="s">
        <v>1590</v>
      </c>
      <c r="E2702" s="7">
        <v>2</v>
      </c>
      <c r="F2702" s="6" t="s">
        <v>388</v>
      </c>
      <c r="G2702" s="30">
        <v>66</v>
      </c>
      <c r="H2702" s="30">
        <v>60</v>
      </c>
      <c r="I2702" s="30">
        <f t="shared" si="319"/>
        <v>126</v>
      </c>
      <c r="J2702" s="7">
        <f t="shared" si="320"/>
        <v>2</v>
      </c>
      <c r="K2702" s="50">
        <f t="shared" si="333"/>
        <v>11</v>
      </c>
    </row>
    <row r="2703" spans="1:11" x14ac:dyDescent="0.3">
      <c r="A2703" s="10">
        <v>43798</v>
      </c>
      <c r="B2703" s="11" t="s">
        <v>2685</v>
      </c>
      <c r="C2703" s="11" t="s">
        <v>650</v>
      </c>
      <c r="E2703" s="7">
        <v>2</v>
      </c>
      <c r="F2703" s="6" t="s">
        <v>388</v>
      </c>
      <c r="G2703" s="30">
        <v>66</v>
      </c>
      <c r="H2703" s="30">
        <v>60</v>
      </c>
      <c r="I2703" s="30">
        <f t="shared" si="319"/>
        <v>126</v>
      </c>
      <c r="J2703" s="7">
        <f t="shared" si="320"/>
        <v>2</v>
      </c>
      <c r="K2703" s="50">
        <f t="shared" si="333"/>
        <v>11</v>
      </c>
    </row>
    <row r="2704" spans="1:11" x14ac:dyDescent="0.3">
      <c r="A2704" s="10">
        <v>43798</v>
      </c>
      <c r="B2704" s="11" t="s">
        <v>2686</v>
      </c>
      <c r="C2704" s="11" t="s">
        <v>2687</v>
      </c>
      <c r="E2704" s="7">
        <v>2</v>
      </c>
      <c r="F2704" s="6" t="s">
        <v>388</v>
      </c>
      <c r="G2704" s="30">
        <v>66</v>
      </c>
      <c r="H2704" s="30">
        <v>60</v>
      </c>
      <c r="I2704" s="30">
        <f t="shared" si="319"/>
        <v>126</v>
      </c>
      <c r="J2704" s="7">
        <f t="shared" si="320"/>
        <v>2</v>
      </c>
      <c r="K2704" s="50">
        <f t="shared" si="333"/>
        <v>11</v>
      </c>
    </row>
    <row r="2705" spans="1:11" x14ac:dyDescent="0.3">
      <c r="A2705" s="10">
        <v>43798</v>
      </c>
      <c r="B2705" s="11" t="s">
        <v>411</v>
      </c>
      <c r="C2705" s="11" t="s">
        <v>1690</v>
      </c>
      <c r="E2705" s="7">
        <v>2</v>
      </c>
      <c r="F2705" s="6" t="s">
        <v>388</v>
      </c>
      <c r="G2705" s="30">
        <v>66</v>
      </c>
      <c r="H2705" s="30">
        <v>20</v>
      </c>
      <c r="I2705" s="30">
        <f t="shared" si="319"/>
        <v>86</v>
      </c>
      <c r="J2705" s="7">
        <f t="shared" si="320"/>
        <v>2</v>
      </c>
      <c r="K2705" s="50">
        <f t="shared" si="333"/>
        <v>11</v>
      </c>
    </row>
    <row r="2706" spans="1:11" x14ac:dyDescent="0.3">
      <c r="A2706" s="10">
        <v>43798</v>
      </c>
      <c r="B2706" s="11" t="s">
        <v>1272</v>
      </c>
      <c r="C2706" s="11" t="s">
        <v>463</v>
      </c>
      <c r="E2706" s="7">
        <v>2</v>
      </c>
      <c r="F2706" s="6" t="s">
        <v>388</v>
      </c>
      <c r="G2706" s="30">
        <v>66</v>
      </c>
      <c r="H2706" s="30"/>
      <c r="I2706" s="30">
        <f t="shared" si="319"/>
        <v>66</v>
      </c>
      <c r="J2706" s="7">
        <f t="shared" si="320"/>
        <v>2</v>
      </c>
      <c r="K2706" s="50">
        <f t="shared" si="333"/>
        <v>11</v>
      </c>
    </row>
    <row r="2707" spans="1:11" x14ac:dyDescent="0.3">
      <c r="A2707" s="10">
        <v>43798</v>
      </c>
      <c r="B2707" s="11" t="s">
        <v>263</v>
      </c>
      <c r="C2707" s="11" t="s">
        <v>479</v>
      </c>
      <c r="D2707" s="11">
        <v>85927</v>
      </c>
      <c r="E2707" s="7">
        <v>4</v>
      </c>
      <c r="F2707" s="53" t="str">
        <f>IF(ISBLANK($D2707),"",VLOOKUP($D2707,'Boarding Packages'!$A:$H,4,FALSE))</f>
        <v>In/Out Suite Prem</v>
      </c>
      <c r="G2707" s="54">
        <f>IF(ISBLANK($D2707),0,E2707*VLOOKUP($D2707,'Boarding Packages'!$A:$H,8,FALSE))</f>
        <v>296</v>
      </c>
      <c r="H2707" s="30">
        <v>0</v>
      </c>
      <c r="I2707" s="30">
        <f t="shared" si="319"/>
        <v>296</v>
      </c>
      <c r="J2707" s="7">
        <f t="shared" si="320"/>
        <v>4</v>
      </c>
      <c r="K2707" s="50">
        <f t="shared" si="333"/>
        <v>11</v>
      </c>
    </row>
    <row r="2708" spans="1:11" x14ac:dyDescent="0.3">
      <c r="A2708" s="10">
        <v>43798</v>
      </c>
      <c r="B2708" s="11" t="s">
        <v>263</v>
      </c>
      <c r="C2708" s="11" t="s">
        <v>479</v>
      </c>
      <c r="D2708" s="11">
        <v>88716</v>
      </c>
      <c r="E2708" s="7">
        <v>3</v>
      </c>
      <c r="F2708" s="53" t="str">
        <f>IF(ISBLANK($D2708),"",VLOOKUP($D2708,'Boarding Packages'!$A:$H,4,FALSE))</f>
        <v>In/Out Suite Prem</v>
      </c>
      <c r="G2708" s="54">
        <f>IF(ISBLANK($D2708),0,E2708*VLOOKUP($D2708,'Boarding Packages'!$A:$H,8,FALSE))</f>
        <v>222</v>
      </c>
      <c r="H2708" s="30">
        <v>0</v>
      </c>
      <c r="I2708" s="30">
        <f t="shared" ref="I2708" si="338">IF(ISBLANK(B2708),"",SUM(G2708:H2708))</f>
        <v>222</v>
      </c>
      <c r="J2708" s="7">
        <f t="shared" ref="J2708" si="339">IF(ISBLANK(B2708),"",E2708*(IF(LEFT(RIGHT(F2708,2),1)="2",2,IF(LEFT(RIGHT(F2708,2),1)="3",3,IF(LEFT(RIGHT(F2708,2),1)="4",4,1)))))</f>
        <v>3</v>
      </c>
      <c r="K2708" s="50">
        <f t="shared" si="333"/>
        <v>11</v>
      </c>
    </row>
    <row r="2709" spans="1:11" x14ac:dyDescent="0.3">
      <c r="A2709" s="10">
        <v>43798</v>
      </c>
      <c r="B2709" s="11" t="s">
        <v>205</v>
      </c>
      <c r="C2709" s="11" t="s">
        <v>863</v>
      </c>
      <c r="E2709" s="7">
        <v>2</v>
      </c>
      <c r="F2709" s="6" t="s">
        <v>388</v>
      </c>
      <c r="G2709" s="30">
        <v>66</v>
      </c>
      <c r="H2709" s="30">
        <v>60</v>
      </c>
      <c r="I2709" s="30">
        <f t="shared" si="319"/>
        <v>126</v>
      </c>
      <c r="J2709" s="7">
        <f t="shared" si="320"/>
        <v>2</v>
      </c>
      <c r="K2709" s="50">
        <f t="shared" si="333"/>
        <v>11</v>
      </c>
    </row>
    <row r="2710" spans="1:11" x14ac:dyDescent="0.3">
      <c r="A2710" s="10">
        <v>43798</v>
      </c>
      <c r="B2710" s="11" t="s">
        <v>263</v>
      </c>
      <c r="C2710" s="11" t="s">
        <v>570</v>
      </c>
      <c r="D2710" s="11">
        <v>88101</v>
      </c>
      <c r="E2710" s="7">
        <v>7</v>
      </c>
      <c r="F2710" s="53" t="str">
        <f>IF(ISBLANK($D2710),"",VLOOKUP($D2710,'Boarding Packages'!$A:$H,4,FALSE))</f>
        <v>XL Suite Prem</v>
      </c>
      <c r="G2710" s="54">
        <f>IF(ISBLANK($D2710),0,E2710*VLOOKUP($D2710,'Boarding Packages'!$A:$H,8,FALSE))</f>
        <v>434</v>
      </c>
      <c r="H2710" s="30">
        <v>63</v>
      </c>
      <c r="I2710" s="30">
        <f t="shared" ref="I2710" si="340">IF(ISBLANK(B2710),"",SUM(G2710:H2710))</f>
        <v>497</v>
      </c>
      <c r="J2710" s="7">
        <f t="shared" ref="J2710" si="341">IF(ISBLANK(B2710),"",E2710*(IF(LEFT(RIGHT(F2710,2),1)="2",2,IF(LEFT(RIGHT(F2710,2),1)="3",3,IF(LEFT(RIGHT(F2710,2),1)="4",4,1)))))</f>
        <v>7</v>
      </c>
      <c r="K2710" s="50">
        <f t="shared" si="333"/>
        <v>11</v>
      </c>
    </row>
    <row r="2711" spans="1:11" x14ac:dyDescent="0.3">
      <c r="A2711" s="10">
        <v>43798</v>
      </c>
      <c r="B2711" s="11" t="s">
        <v>517</v>
      </c>
      <c r="C2711" s="11" t="s">
        <v>518</v>
      </c>
      <c r="D2711" s="11">
        <v>81480</v>
      </c>
      <c r="E2711" s="7">
        <v>2</v>
      </c>
      <c r="F2711" s="53" t="str">
        <f>IF(ISBLANK($D2711),"",VLOOKUP($D2711,'Boarding Packages'!$A:$H,4,FALSE))</f>
        <v>Std Suite Prem</v>
      </c>
      <c r="G2711" s="54">
        <f>IF(ISBLANK($D2711),0,E2711*VLOOKUP($D2711,'Boarding Packages'!$A:$H,8,FALSE))</f>
        <v>106</v>
      </c>
      <c r="H2711" s="30">
        <v>0</v>
      </c>
      <c r="I2711" s="30">
        <f t="shared" ref="I2711" si="342">IF(ISBLANK(B2711),"",SUM(G2711:H2711))</f>
        <v>106</v>
      </c>
      <c r="J2711" s="7">
        <f t="shared" ref="J2711" si="343">IF(ISBLANK(B2711),"",E2711*(IF(LEFT(RIGHT(F2711,2),1)="2",2,IF(LEFT(RIGHT(F2711,2),1)="3",3,IF(LEFT(RIGHT(F2711,2),1)="4",4,1)))))</f>
        <v>2</v>
      </c>
      <c r="K2711" s="50">
        <f t="shared" si="333"/>
        <v>11</v>
      </c>
    </row>
    <row r="2712" spans="1:11" x14ac:dyDescent="0.3">
      <c r="A2712" s="10">
        <v>43798</v>
      </c>
      <c r="B2712" s="11" t="s">
        <v>2672</v>
      </c>
      <c r="C2712" s="11" t="s">
        <v>2673</v>
      </c>
      <c r="E2712" s="7">
        <v>2</v>
      </c>
      <c r="F2712" s="6" t="s">
        <v>388</v>
      </c>
      <c r="G2712" s="30">
        <v>66</v>
      </c>
      <c r="H2712" s="30">
        <v>60</v>
      </c>
      <c r="I2712" s="30">
        <f t="shared" si="319"/>
        <v>126</v>
      </c>
      <c r="J2712" s="7">
        <f t="shared" si="320"/>
        <v>2</v>
      </c>
      <c r="K2712" s="50">
        <f t="shared" si="333"/>
        <v>11</v>
      </c>
    </row>
    <row r="2713" spans="1:11" x14ac:dyDescent="0.3">
      <c r="A2713" s="10">
        <v>43798</v>
      </c>
      <c r="B2713" s="11" t="s">
        <v>1932</v>
      </c>
      <c r="C2713" s="11" t="s">
        <v>2688</v>
      </c>
      <c r="E2713" s="7">
        <v>2</v>
      </c>
      <c r="F2713" s="6" t="s">
        <v>393</v>
      </c>
      <c r="G2713" s="30">
        <v>84</v>
      </c>
      <c r="H2713" s="30">
        <v>40</v>
      </c>
      <c r="I2713" s="30">
        <f t="shared" ref="I2713:I2776" si="344">IF(ISBLANK(B2713),"",SUM(G2713:H2713))</f>
        <v>124</v>
      </c>
      <c r="J2713" s="7">
        <f t="shared" ref="J2713:J2776" si="345">IF(ISBLANK(B2713),"",E2713*(IF(LEFT(RIGHT(F2713,2),1)="2",2,IF(LEFT(RIGHT(F2713,2),1)="3",3,IF(LEFT(RIGHT(F2713,2),1)="4",4,1)))))</f>
        <v>2</v>
      </c>
      <c r="K2713" s="50">
        <f t="shared" si="333"/>
        <v>11</v>
      </c>
    </row>
    <row r="2714" spans="1:11" x14ac:dyDescent="0.3">
      <c r="A2714" s="10">
        <v>43798</v>
      </c>
      <c r="B2714" s="11" t="s">
        <v>2455</v>
      </c>
      <c r="C2714" s="11" t="s">
        <v>731</v>
      </c>
      <c r="E2714" s="7">
        <v>2</v>
      </c>
      <c r="F2714" s="6" t="s">
        <v>388</v>
      </c>
      <c r="G2714" s="30">
        <v>66</v>
      </c>
      <c r="H2714" s="30">
        <v>60</v>
      </c>
      <c r="I2714" s="30">
        <f t="shared" si="344"/>
        <v>126</v>
      </c>
      <c r="J2714" s="7">
        <f t="shared" si="345"/>
        <v>2</v>
      </c>
      <c r="K2714" s="50">
        <f t="shared" si="333"/>
        <v>11</v>
      </c>
    </row>
    <row r="2715" spans="1:11" x14ac:dyDescent="0.3">
      <c r="A2715" s="10">
        <v>43798</v>
      </c>
      <c r="B2715" s="11" t="s">
        <v>170</v>
      </c>
      <c r="C2715" s="11" t="s">
        <v>710</v>
      </c>
      <c r="D2715" s="11">
        <v>75218</v>
      </c>
      <c r="E2715" s="7">
        <v>2</v>
      </c>
      <c r="F2715" s="53" t="str">
        <f>IF(ISBLANK($D2715),"",VLOOKUP($D2715,'Boarding Packages'!$A:$H,4,FALSE))</f>
        <v>Std Suite Prem</v>
      </c>
      <c r="G2715" s="54">
        <f>IF(ISBLANK($D2715),0,E2715*VLOOKUP($D2715,'Boarding Packages'!$A:$H,8,FALSE))</f>
        <v>102</v>
      </c>
      <c r="H2715" s="30">
        <v>0</v>
      </c>
      <c r="I2715" s="30">
        <f t="shared" ref="I2715" si="346">IF(ISBLANK(B2715),"",SUM(G2715:H2715))</f>
        <v>102</v>
      </c>
      <c r="J2715" s="7">
        <f t="shared" si="345"/>
        <v>2</v>
      </c>
      <c r="K2715" s="50">
        <f t="shared" si="333"/>
        <v>11</v>
      </c>
    </row>
    <row r="2716" spans="1:11" x14ac:dyDescent="0.3">
      <c r="A2716" s="10">
        <v>43798</v>
      </c>
      <c r="B2716" s="11" t="s">
        <v>196</v>
      </c>
      <c r="C2716" s="11" t="s">
        <v>432</v>
      </c>
      <c r="E2716" s="7">
        <v>2</v>
      </c>
      <c r="F2716" s="6" t="s">
        <v>393</v>
      </c>
      <c r="G2716" s="30">
        <v>84</v>
      </c>
      <c r="H2716" s="30">
        <v>40</v>
      </c>
      <c r="I2716" s="30">
        <f t="shared" si="344"/>
        <v>124</v>
      </c>
      <c r="J2716" s="7">
        <f t="shared" si="345"/>
        <v>2</v>
      </c>
      <c r="K2716" s="50">
        <f t="shared" si="333"/>
        <v>11</v>
      </c>
    </row>
    <row r="2717" spans="1:11" x14ac:dyDescent="0.3">
      <c r="A2717" s="10">
        <v>43798</v>
      </c>
      <c r="B2717" s="11" t="s">
        <v>397</v>
      </c>
      <c r="C2717" s="11" t="s">
        <v>398</v>
      </c>
      <c r="D2717" s="11">
        <v>84040</v>
      </c>
      <c r="E2717" s="7">
        <v>2</v>
      </c>
      <c r="F2717" s="53" t="str">
        <f>IF(ISBLANK($D2717),"",VLOOKUP($D2717,'Boarding Packages'!$A:$H,4,FALSE))</f>
        <v>XL Suite Prem</v>
      </c>
      <c r="G2717" s="54">
        <f>IF(ISBLANK($D2717),0,E2717*VLOOKUP($D2717,'Boarding Packages'!$A:$H,8,FALSE))</f>
        <v>124</v>
      </c>
      <c r="H2717" s="30">
        <v>0</v>
      </c>
      <c r="I2717" s="30">
        <f t="shared" si="344"/>
        <v>124</v>
      </c>
      <c r="J2717" s="7">
        <f t="shared" si="345"/>
        <v>2</v>
      </c>
      <c r="K2717" s="50">
        <f t="shared" si="333"/>
        <v>11</v>
      </c>
    </row>
    <row r="2718" spans="1:11" x14ac:dyDescent="0.3">
      <c r="A2718" s="10">
        <v>43798</v>
      </c>
      <c r="B2718" s="11" t="s">
        <v>2689</v>
      </c>
      <c r="C2718" s="11" t="s">
        <v>804</v>
      </c>
      <c r="E2718" s="7">
        <v>2</v>
      </c>
      <c r="F2718" s="6" t="s">
        <v>393</v>
      </c>
      <c r="G2718" s="30">
        <v>84</v>
      </c>
      <c r="H2718" s="30">
        <v>40</v>
      </c>
      <c r="I2718" s="30">
        <f t="shared" si="344"/>
        <v>124</v>
      </c>
      <c r="J2718" s="7">
        <f t="shared" si="345"/>
        <v>2</v>
      </c>
      <c r="K2718" s="50">
        <f t="shared" si="333"/>
        <v>11</v>
      </c>
    </row>
    <row r="2719" spans="1:11" x14ac:dyDescent="0.3">
      <c r="A2719" s="10">
        <v>43798</v>
      </c>
      <c r="B2719" s="11" t="s">
        <v>362</v>
      </c>
      <c r="C2719" s="11" t="s">
        <v>590</v>
      </c>
      <c r="E2719" s="7">
        <v>2</v>
      </c>
      <c r="F2719" s="6" t="s">
        <v>393</v>
      </c>
      <c r="G2719" s="30">
        <v>84</v>
      </c>
      <c r="H2719" s="30">
        <v>60</v>
      </c>
      <c r="I2719" s="30">
        <f t="shared" si="344"/>
        <v>144</v>
      </c>
      <c r="J2719" s="7">
        <f t="shared" si="345"/>
        <v>2</v>
      </c>
      <c r="K2719" s="50">
        <f t="shared" si="333"/>
        <v>11</v>
      </c>
    </row>
    <row r="2720" spans="1:11" x14ac:dyDescent="0.3">
      <c r="A2720" s="10">
        <v>43798</v>
      </c>
      <c r="B2720" s="11" t="s">
        <v>273</v>
      </c>
      <c r="C2720" s="11" t="s">
        <v>2512</v>
      </c>
      <c r="D2720" s="11">
        <v>88369</v>
      </c>
      <c r="E2720" s="7">
        <v>2</v>
      </c>
      <c r="F2720" s="53" t="str">
        <f>IF(ISBLANK($D2720),"",VLOOKUP($D2720,'Boarding Packages'!$A:$H,4,FALSE))</f>
        <v>Std Suite Prem</v>
      </c>
      <c r="G2720" s="54">
        <f>IF(ISBLANK($D2720),0,E2720*VLOOKUP($D2720,'Boarding Packages'!$A:$H,8,FALSE))</f>
        <v>106</v>
      </c>
      <c r="H2720" s="30">
        <v>21.6</v>
      </c>
      <c r="I2720" s="30">
        <f t="shared" ref="I2720" si="347">IF(ISBLANK(B2720),"",SUM(G2720:H2720))</f>
        <v>127.6</v>
      </c>
      <c r="J2720" s="7">
        <f t="shared" ref="J2720" si="348">IF(ISBLANK(B2720),"",E2720*(IF(LEFT(RIGHT(F2720,2),1)="2",2,IF(LEFT(RIGHT(F2720,2),1)="3",3,IF(LEFT(RIGHT(F2720,2),1)="4",4,1)))))</f>
        <v>2</v>
      </c>
      <c r="K2720" s="50">
        <f t="shared" si="333"/>
        <v>11</v>
      </c>
    </row>
    <row r="2721" spans="1:11" x14ac:dyDescent="0.3">
      <c r="A2721" s="10">
        <v>43798</v>
      </c>
      <c r="B2721" s="11" t="s">
        <v>2690</v>
      </c>
      <c r="C2721" s="11" t="s">
        <v>1256</v>
      </c>
      <c r="E2721" s="7">
        <v>2</v>
      </c>
      <c r="F2721" s="6" t="s">
        <v>388</v>
      </c>
      <c r="G2721" s="30">
        <v>66</v>
      </c>
      <c r="H2721" s="30">
        <v>64</v>
      </c>
      <c r="I2721" s="30">
        <f t="shared" si="344"/>
        <v>130</v>
      </c>
      <c r="J2721" s="7">
        <f t="shared" si="345"/>
        <v>2</v>
      </c>
      <c r="K2721" s="50">
        <f t="shared" si="333"/>
        <v>11</v>
      </c>
    </row>
    <row r="2722" spans="1:11" x14ac:dyDescent="0.3">
      <c r="A2722" s="10">
        <v>43798</v>
      </c>
      <c r="B2722" s="11" t="s">
        <v>140</v>
      </c>
      <c r="C2722" s="11" t="s">
        <v>475</v>
      </c>
      <c r="E2722" s="7">
        <v>2</v>
      </c>
      <c r="F2722" s="6" t="s">
        <v>388</v>
      </c>
      <c r="G2722" s="30">
        <v>66</v>
      </c>
      <c r="H2722" s="30">
        <v>40</v>
      </c>
      <c r="I2722" s="30">
        <f t="shared" si="344"/>
        <v>106</v>
      </c>
      <c r="J2722" s="7">
        <f t="shared" si="345"/>
        <v>2</v>
      </c>
      <c r="K2722" s="50">
        <f t="shared" si="333"/>
        <v>11</v>
      </c>
    </row>
    <row r="2723" spans="1:11" x14ac:dyDescent="0.3">
      <c r="A2723" s="10">
        <v>43798</v>
      </c>
      <c r="B2723" s="11" t="s">
        <v>1151</v>
      </c>
      <c r="C2723" s="11" t="s">
        <v>1152</v>
      </c>
      <c r="E2723" s="7">
        <v>2</v>
      </c>
      <c r="F2723" s="6" t="s">
        <v>407</v>
      </c>
      <c r="G2723" s="30">
        <v>144</v>
      </c>
      <c r="H2723" s="30">
        <v>19</v>
      </c>
      <c r="I2723" s="30">
        <f t="shared" si="344"/>
        <v>163</v>
      </c>
      <c r="J2723" s="7">
        <f t="shared" si="345"/>
        <v>4</v>
      </c>
      <c r="K2723" s="50">
        <f t="shared" si="333"/>
        <v>11</v>
      </c>
    </row>
    <row r="2724" spans="1:11" x14ac:dyDescent="0.3">
      <c r="A2724" s="10">
        <v>43798</v>
      </c>
      <c r="B2724" s="11" t="s">
        <v>1199</v>
      </c>
      <c r="C2724" s="11" t="s">
        <v>507</v>
      </c>
      <c r="E2724" s="7">
        <v>2</v>
      </c>
      <c r="F2724" s="6" t="s">
        <v>388</v>
      </c>
      <c r="G2724" s="30">
        <v>66</v>
      </c>
      <c r="H2724" s="30">
        <v>60</v>
      </c>
      <c r="I2724" s="30">
        <f t="shared" si="344"/>
        <v>126</v>
      </c>
      <c r="J2724" s="7">
        <f t="shared" si="345"/>
        <v>2</v>
      </c>
      <c r="K2724" s="50">
        <f t="shared" si="333"/>
        <v>11</v>
      </c>
    </row>
    <row r="2725" spans="1:11" x14ac:dyDescent="0.3">
      <c r="A2725" s="55">
        <v>43798</v>
      </c>
      <c r="B2725" s="56" t="s">
        <v>2691</v>
      </c>
      <c r="C2725" s="56" t="s">
        <v>906</v>
      </c>
      <c r="D2725" s="56">
        <v>89023</v>
      </c>
      <c r="E2725" s="140">
        <v>2</v>
      </c>
      <c r="F2725" s="61" t="str">
        <f>IF(ISBLANK($D2725),"",VLOOKUP($D2725,'Boarding Packages'!$A:$H,4,FALSE))</f>
        <v>Std Suite Prem</v>
      </c>
      <c r="G2725" s="62">
        <f>IF(ISBLANK($D2725),0,E2725*VLOOKUP($D2725,'Boarding Packages'!$A:$H,8,FALSE))</f>
        <v>106</v>
      </c>
      <c r="H2725" s="58">
        <v>0</v>
      </c>
      <c r="I2725" s="58">
        <f t="shared" ref="I2725" si="349">IF(ISBLANK(B2725),"",SUM(G2725:H2725))</f>
        <v>106</v>
      </c>
      <c r="J2725" s="140">
        <f t="shared" ref="J2725" si="350">IF(ISBLANK(B2725),"",E2725*(IF(LEFT(RIGHT(F2725,2),1)="2",2,IF(LEFT(RIGHT(F2725,2),1)="3",3,IF(LEFT(RIGHT(F2725,2),1)="4",4,1)))))</f>
        <v>2</v>
      </c>
      <c r="K2725" s="50">
        <f t="shared" si="333"/>
        <v>11</v>
      </c>
    </row>
    <row r="2726" spans="1:11" x14ac:dyDescent="0.3">
      <c r="A2726" s="10">
        <v>43799</v>
      </c>
      <c r="B2726" s="11" t="s">
        <v>917</v>
      </c>
      <c r="C2726" s="11" t="s">
        <v>702</v>
      </c>
      <c r="E2726" s="7">
        <v>5</v>
      </c>
      <c r="F2726" s="6" t="s">
        <v>388</v>
      </c>
      <c r="G2726" s="30">
        <v>165</v>
      </c>
      <c r="H2726" s="30">
        <v>120</v>
      </c>
      <c r="I2726" s="30">
        <f t="shared" si="344"/>
        <v>285</v>
      </c>
      <c r="J2726" s="7">
        <f t="shared" si="345"/>
        <v>5</v>
      </c>
      <c r="K2726" s="50">
        <f t="shared" si="333"/>
        <v>11</v>
      </c>
    </row>
    <row r="2727" spans="1:11" x14ac:dyDescent="0.3">
      <c r="A2727" s="10">
        <v>43799</v>
      </c>
      <c r="B2727" s="11" t="s">
        <v>2167</v>
      </c>
      <c r="C2727" s="11" t="s">
        <v>2693</v>
      </c>
      <c r="E2727" s="7">
        <v>2</v>
      </c>
      <c r="F2727" s="6" t="s">
        <v>410</v>
      </c>
      <c r="G2727" s="30">
        <v>189</v>
      </c>
      <c r="H2727" s="30">
        <v>120</v>
      </c>
      <c r="I2727" s="30">
        <f t="shared" si="344"/>
        <v>309</v>
      </c>
      <c r="J2727" s="7">
        <f t="shared" si="345"/>
        <v>4</v>
      </c>
      <c r="K2727" s="50">
        <f t="shared" si="333"/>
        <v>11</v>
      </c>
    </row>
    <row r="2728" spans="1:11" x14ac:dyDescent="0.3">
      <c r="A2728" s="10">
        <v>43799</v>
      </c>
      <c r="B2728" s="11" t="s">
        <v>2694</v>
      </c>
      <c r="C2728" s="11" t="s">
        <v>2695</v>
      </c>
      <c r="E2728" s="7">
        <v>3</v>
      </c>
      <c r="F2728" s="6" t="s">
        <v>596</v>
      </c>
      <c r="G2728" s="30">
        <v>261</v>
      </c>
      <c r="H2728" s="30"/>
      <c r="I2728" s="30">
        <f t="shared" si="344"/>
        <v>261</v>
      </c>
      <c r="J2728" s="7">
        <f t="shared" si="345"/>
        <v>6</v>
      </c>
      <c r="K2728" s="50">
        <f t="shared" si="333"/>
        <v>11</v>
      </c>
    </row>
    <row r="2729" spans="1:11" x14ac:dyDescent="0.3">
      <c r="A2729" s="10">
        <v>43799</v>
      </c>
      <c r="B2729" s="11" t="s">
        <v>325</v>
      </c>
      <c r="C2729" s="11" t="s">
        <v>474</v>
      </c>
      <c r="D2729" s="11">
        <v>82511</v>
      </c>
      <c r="E2729" s="7">
        <v>3</v>
      </c>
      <c r="F2729" s="53" t="str">
        <f>IF(ISBLANK($D2729),"",VLOOKUP($D2729,'Boarding Packages'!$A:$H,4,FALSE))</f>
        <v>Std Suite Prem</v>
      </c>
      <c r="G2729" s="54">
        <f>IF(ISBLANK($D2729),0,E2729*VLOOKUP($D2729,'Boarding Packages'!$A:$H,8,FALSE))</f>
        <v>153</v>
      </c>
      <c r="H2729" s="30">
        <v>0</v>
      </c>
      <c r="I2729" s="30">
        <f t="shared" ref="I2729" si="351">IF(ISBLANK(B2729),"",SUM(G2729:H2729))</f>
        <v>153</v>
      </c>
      <c r="J2729" s="7">
        <f t="shared" ref="J2729" si="352">IF(ISBLANK(B2729),"",E2729*(IF(LEFT(RIGHT(F2729,2),1)="2",2,IF(LEFT(RIGHT(F2729,2),1)="3",3,IF(LEFT(RIGHT(F2729,2),1)="4",4,1)))))</f>
        <v>3</v>
      </c>
      <c r="K2729" s="50">
        <f t="shared" si="333"/>
        <v>11</v>
      </c>
    </row>
    <row r="2730" spans="1:11" x14ac:dyDescent="0.3">
      <c r="A2730" s="10">
        <v>43799</v>
      </c>
      <c r="B2730" s="11" t="s">
        <v>2696</v>
      </c>
      <c r="C2730" s="11" t="s">
        <v>679</v>
      </c>
      <c r="E2730" s="7">
        <v>4</v>
      </c>
      <c r="F2730" s="6" t="s">
        <v>388</v>
      </c>
      <c r="G2730" s="30">
        <v>132</v>
      </c>
      <c r="H2730" s="30">
        <v>80</v>
      </c>
      <c r="I2730" s="30">
        <f t="shared" si="344"/>
        <v>212</v>
      </c>
      <c r="J2730" s="7">
        <f t="shared" si="345"/>
        <v>4</v>
      </c>
      <c r="K2730" s="50">
        <f t="shared" si="333"/>
        <v>11</v>
      </c>
    </row>
    <row r="2731" spans="1:11" x14ac:dyDescent="0.3">
      <c r="A2731" s="10">
        <v>43799</v>
      </c>
      <c r="B2731" s="11" t="s">
        <v>905</v>
      </c>
      <c r="C2731" s="11" t="s">
        <v>906</v>
      </c>
      <c r="E2731" s="7">
        <v>3</v>
      </c>
      <c r="F2731" s="6" t="s">
        <v>388</v>
      </c>
      <c r="G2731" s="30">
        <v>99</v>
      </c>
      <c r="H2731" s="30">
        <v>40</v>
      </c>
      <c r="I2731" s="30">
        <f t="shared" si="344"/>
        <v>139</v>
      </c>
      <c r="J2731" s="7">
        <f t="shared" si="345"/>
        <v>3</v>
      </c>
      <c r="K2731" s="50">
        <f t="shared" si="333"/>
        <v>11</v>
      </c>
    </row>
    <row r="2732" spans="1:11" x14ac:dyDescent="0.3">
      <c r="A2732" s="10">
        <v>43799</v>
      </c>
      <c r="B2732" s="11" t="s">
        <v>534</v>
      </c>
      <c r="C2732" s="11" t="s">
        <v>535</v>
      </c>
      <c r="E2732" s="7">
        <v>3</v>
      </c>
      <c r="F2732" s="6" t="s">
        <v>393</v>
      </c>
      <c r="G2732" s="30">
        <v>126</v>
      </c>
      <c r="H2732" s="30">
        <v>80</v>
      </c>
      <c r="I2732" s="30">
        <f t="shared" si="344"/>
        <v>206</v>
      </c>
      <c r="J2732" s="7">
        <f t="shared" si="345"/>
        <v>3</v>
      </c>
      <c r="K2732" s="50">
        <f t="shared" si="333"/>
        <v>11</v>
      </c>
    </row>
    <row r="2733" spans="1:11" x14ac:dyDescent="0.3">
      <c r="A2733" s="10">
        <v>43799</v>
      </c>
      <c r="B2733" s="11" t="s">
        <v>2697</v>
      </c>
      <c r="C2733" s="11" t="s">
        <v>1549</v>
      </c>
      <c r="E2733" s="7">
        <v>3</v>
      </c>
      <c r="F2733" s="6" t="s">
        <v>388</v>
      </c>
      <c r="G2733" s="30">
        <v>99</v>
      </c>
      <c r="H2733" s="30"/>
      <c r="I2733" s="30">
        <f t="shared" si="344"/>
        <v>99</v>
      </c>
      <c r="J2733" s="7">
        <f t="shared" si="345"/>
        <v>3</v>
      </c>
      <c r="K2733" s="50">
        <f t="shared" si="333"/>
        <v>11</v>
      </c>
    </row>
    <row r="2734" spans="1:11" x14ac:dyDescent="0.3">
      <c r="A2734" s="10">
        <v>43799</v>
      </c>
      <c r="B2734" s="11" t="s">
        <v>193</v>
      </c>
      <c r="C2734" s="11" t="s">
        <v>776</v>
      </c>
      <c r="E2734" s="7">
        <v>4</v>
      </c>
      <c r="F2734" s="6" t="s">
        <v>393</v>
      </c>
      <c r="G2734" s="30">
        <v>168</v>
      </c>
      <c r="H2734" s="30">
        <v>100</v>
      </c>
      <c r="I2734" s="30">
        <f t="shared" si="344"/>
        <v>268</v>
      </c>
      <c r="J2734" s="7">
        <f t="shared" si="345"/>
        <v>4</v>
      </c>
      <c r="K2734" s="50">
        <f t="shared" si="333"/>
        <v>11</v>
      </c>
    </row>
    <row r="2735" spans="1:11" x14ac:dyDescent="0.3">
      <c r="A2735" s="10">
        <v>43799</v>
      </c>
      <c r="B2735" s="11" t="s">
        <v>2698</v>
      </c>
      <c r="C2735" s="11" t="s">
        <v>1488</v>
      </c>
      <c r="E2735" s="7">
        <v>3</v>
      </c>
      <c r="F2735" s="6" t="s">
        <v>388</v>
      </c>
      <c r="G2735" s="30">
        <v>99</v>
      </c>
      <c r="H2735" s="30">
        <v>60</v>
      </c>
      <c r="I2735" s="30">
        <f t="shared" si="344"/>
        <v>159</v>
      </c>
      <c r="J2735" s="7">
        <f t="shared" si="345"/>
        <v>3</v>
      </c>
      <c r="K2735" s="50">
        <f t="shared" si="333"/>
        <v>11</v>
      </c>
    </row>
    <row r="2736" spans="1:11" x14ac:dyDescent="0.3">
      <c r="A2736" s="10">
        <v>43799</v>
      </c>
      <c r="B2736" s="11" t="s">
        <v>131</v>
      </c>
      <c r="C2736" s="11" t="s">
        <v>553</v>
      </c>
      <c r="E2736" s="7">
        <v>3</v>
      </c>
      <c r="F2736" s="6" t="s">
        <v>388</v>
      </c>
      <c r="G2736" s="30">
        <v>99</v>
      </c>
      <c r="H2736" s="30">
        <v>60</v>
      </c>
      <c r="I2736" s="30">
        <f t="shared" si="344"/>
        <v>159</v>
      </c>
      <c r="J2736" s="7">
        <f t="shared" si="345"/>
        <v>3</v>
      </c>
      <c r="K2736" s="50">
        <f t="shared" si="333"/>
        <v>11</v>
      </c>
    </row>
    <row r="2737" spans="1:11" x14ac:dyDescent="0.3">
      <c r="A2737" s="10">
        <v>43799</v>
      </c>
      <c r="B2737" s="11" t="s">
        <v>2004</v>
      </c>
      <c r="C2737" s="11" t="s">
        <v>2005</v>
      </c>
      <c r="D2737" s="11">
        <v>86406</v>
      </c>
      <c r="E2737" s="7">
        <v>3</v>
      </c>
      <c r="F2737" s="53" t="str">
        <f>IF(ISBLANK($D2737),"",VLOOKUP($D2737,'Boarding Packages'!$A:$H,4,FALSE))</f>
        <v>In/Out Suite Prem</v>
      </c>
      <c r="G2737" s="54">
        <f>IF(ISBLANK($D2737),0,E2737*VLOOKUP($D2737,'Boarding Packages'!$A:$H,8,FALSE))</f>
        <v>222</v>
      </c>
      <c r="H2737" s="30">
        <v>0</v>
      </c>
      <c r="I2737" s="30">
        <f t="shared" ref="I2737" si="353">IF(ISBLANK(B2737),"",SUM(G2737:H2737))</f>
        <v>222</v>
      </c>
      <c r="J2737" s="7">
        <f t="shared" ref="J2737" si="354">IF(ISBLANK(B2737),"",E2737*(IF(LEFT(RIGHT(F2737,2),1)="2",2,IF(LEFT(RIGHT(F2737,2),1)="3",3,IF(LEFT(RIGHT(F2737,2),1)="4",4,1)))))</f>
        <v>3</v>
      </c>
      <c r="K2737" s="50">
        <f t="shared" si="333"/>
        <v>11</v>
      </c>
    </row>
    <row r="2738" spans="1:11" x14ac:dyDescent="0.3">
      <c r="A2738" s="10">
        <v>43799</v>
      </c>
      <c r="B2738" s="11" t="s">
        <v>2674</v>
      </c>
      <c r="C2738" s="11" t="s">
        <v>400</v>
      </c>
      <c r="D2738" s="11">
        <v>88913</v>
      </c>
      <c r="E2738" s="7">
        <v>4</v>
      </c>
      <c r="F2738" s="53" t="str">
        <f>IF(ISBLANK($D2738),"",VLOOKUP($D2738,'Boarding Packages'!$A:$H,4,FALSE))</f>
        <v>Std Suite Prem</v>
      </c>
      <c r="G2738" s="54">
        <f>IF(ISBLANK($D2738),0,E2738*VLOOKUP($D2738,'Boarding Packages'!$A:$H,8,FALSE))</f>
        <v>212</v>
      </c>
      <c r="H2738" s="30">
        <v>0</v>
      </c>
      <c r="I2738" s="30">
        <f t="shared" ref="I2738" si="355">IF(ISBLANK(B2738),"",SUM(G2738:H2738))</f>
        <v>212</v>
      </c>
      <c r="J2738" s="7">
        <f t="shared" ref="J2738" si="356">IF(ISBLANK(B2738),"",E2738*(IF(LEFT(RIGHT(F2738,2),1)="2",2,IF(LEFT(RIGHT(F2738,2),1)="3",3,IF(LEFT(RIGHT(F2738,2),1)="4",4,1)))))</f>
        <v>4</v>
      </c>
      <c r="K2738" s="50">
        <f t="shared" si="333"/>
        <v>11</v>
      </c>
    </row>
    <row r="2739" spans="1:11" x14ac:dyDescent="0.3">
      <c r="A2739" s="10">
        <v>43799</v>
      </c>
      <c r="B2739" s="11" t="s">
        <v>435</v>
      </c>
      <c r="C2739" s="11" t="s">
        <v>640</v>
      </c>
      <c r="E2739" s="7">
        <v>3</v>
      </c>
      <c r="F2739" s="6" t="s">
        <v>388</v>
      </c>
      <c r="G2739" s="30">
        <v>99</v>
      </c>
      <c r="H2739" s="30">
        <v>80</v>
      </c>
      <c r="I2739" s="30">
        <f t="shared" si="344"/>
        <v>179</v>
      </c>
      <c r="J2739" s="7">
        <f t="shared" si="345"/>
        <v>3</v>
      </c>
      <c r="K2739" s="50">
        <f t="shared" si="333"/>
        <v>11</v>
      </c>
    </row>
    <row r="2740" spans="1:11" x14ac:dyDescent="0.3">
      <c r="A2740" s="10">
        <v>43799</v>
      </c>
      <c r="B2740" s="11" t="s">
        <v>109</v>
      </c>
      <c r="C2740" s="11" t="s">
        <v>476</v>
      </c>
      <c r="D2740" s="11">
        <v>84351</v>
      </c>
      <c r="E2740" s="7">
        <v>5</v>
      </c>
      <c r="F2740" s="53" t="str">
        <f>IF(ISBLANK($D2740),"",VLOOKUP($D2740,'Boarding Packages'!$A:$H,4,FALSE))</f>
        <v>In/Out Suite Prem (2)</v>
      </c>
      <c r="G2740" s="54">
        <f>IF(ISBLANK($D2740),0,E2740*VLOOKUP($D2740,'Boarding Packages'!$A:$H,8,FALSE))</f>
        <v>615</v>
      </c>
      <c r="H2740" s="30">
        <v>0</v>
      </c>
      <c r="I2740" s="30">
        <f t="shared" si="344"/>
        <v>615</v>
      </c>
      <c r="J2740" s="7">
        <f t="shared" si="345"/>
        <v>10</v>
      </c>
      <c r="K2740" s="50">
        <f t="shared" si="333"/>
        <v>11</v>
      </c>
    </row>
    <row r="2741" spans="1:11" x14ac:dyDescent="0.3">
      <c r="A2741" s="10">
        <v>43799</v>
      </c>
      <c r="B2741" s="11" t="s">
        <v>109</v>
      </c>
      <c r="C2741" s="11" t="s">
        <v>476</v>
      </c>
      <c r="D2741" s="11">
        <v>89029</v>
      </c>
      <c r="E2741" s="7">
        <v>1</v>
      </c>
      <c r="F2741" s="53" t="str">
        <f>IF(ISBLANK($D2741),"",VLOOKUP($D2741,'Boarding Packages'!$A:$H,4,FALSE))</f>
        <v>In/Out Suite Prem (2)</v>
      </c>
      <c r="G2741" s="54">
        <f>IF(ISBLANK($D2741),0,E2741*VLOOKUP($D2741,'Boarding Packages'!$A:$H,8,FALSE))</f>
        <v>74</v>
      </c>
      <c r="H2741" s="30">
        <v>0</v>
      </c>
      <c r="I2741" s="30">
        <f t="shared" ref="I2741" si="357">IF(ISBLANK(B2741),"",SUM(G2741:H2741))</f>
        <v>74</v>
      </c>
      <c r="J2741" s="7">
        <f t="shared" ref="J2741" si="358">IF(ISBLANK(B2741),"",E2741*(IF(LEFT(RIGHT(F2741,2),1)="2",2,IF(LEFT(RIGHT(F2741,2),1)="3",3,IF(LEFT(RIGHT(F2741,2),1)="4",4,1)))))</f>
        <v>2</v>
      </c>
      <c r="K2741" s="50">
        <f t="shared" si="333"/>
        <v>11</v>
      </c>
    </row>
    <row r="2742" spans="1:11" x14ac:dyDescent="0.3">
      <c r="A2742" s="10">
        <v>43799</v>
      </c>
      <c r="B2742" s="11" t="s">
        <v>254</v>
      </c>
      <c r="C2742" s="11" t="s">
        <v>396</v>
      </c>
      <c r="D2742" s="11">
        <v>85248</v>
      </c>
      <c r="E2742" s="7">
        <v>7</v>
      </c>
      <c r="F2742" s="53" t="str">
        <f>IF(ISBLANK($D2742),"",VLOOKUP($D2742,'Boarding Packages'!$A:$H,4,FALSE))</f>
        <v>Std Suite Prem</v>
      </c>
      <c r="G2742" s="54">
        <f>IF(ISBLANK($D2742),0,E2742*VLOOKUP($D2742,'Boarding Packages'!$A:$H,8,FALSE))</f>
        <v>357</v>
      </c>
      <c r="H2742" s="30">
        <v>0</v>
      </c>
      <c r="I2742" s="30">
        <f t="shared" ref="I2742" si="359">IF(ISBLANK(B2742),"",SUM(G2742:H2742))</f>
        <v>357</v>
      </c>
      <c r="J2742" s="7">
        <f t="shared" ref="J2742" si="360">IF(ISBLANK(B2742),"",E2742*(IF(LEFT(RIGHT(F2742,2),1)="2",2,IF(LEFT(RIGHT(F2742,2),1)="3",3,IF(LEFT(RIGHT(F2742,2),1)="4",4,1)))))</f>
        <v>7</v>
      </c>
      <c r="K2742" s="50">
        <f t="shared" si="333"/>
        <v>11</v>
      </c>
    </row>
    <row r="2743" spans="1:11" x14ac:dyDescent="0.3">
      <c r="A2743" s="10">
        <v>43799</v>
      </c>
      <c r="B2743" s="11" t="s">
        <v>254</v>
      </c>
      <c r="C2743" s="11" t="s">
        <v>396</v>
      </c>
      <c r="D2743" s="11">
        <v>88399</v>
      </c>
      <c r="E2743" s="7">
        <v>1</v>
      </c>
      <c r="F2743" s="53" t="str">
        <f>IF(ISBLANK($D2743),"",VLOOKUP($D2743,'Boarding Packages'!$A:$H,4,FALSE))</f>
        <v>Std Suite Prem</v>
      </c>
      <c r="G2743" s="54">
        <f>IF(ISBLANK($D2743),0,E2743*VLOOKUP($D2743,'Boarding Packages'!$A:$H,8,FALSE))</f>
        <v>51</v>
      </c>
      <c r="H2743" s="30">
        <v>0</v>
      </c>
      <c r="I2743" s="30">
        <f t="shared" ref="I2743" si="361">IF(ISBLANK(B2743),"",SUM(G2743:H2743))</f>
        <v>51</v>
      </c>
      <c r="J2743" s="7">
        <f t="shared" ref="J2743" si="362">IF(ISBLANK(B2743),"",E2743*(IF(LEFT(RIGHT(F2743,2),1)="2",2,IF(LEFT(RIGHT(F2743,2),1)="3",3,IF(LEFT(RIGHT(F2743,2),1)="4",4,1)))))</f>
        <v>1</v>
      </c>
      <c r="K2743" s="50">
        <f t="shared" si="333"/>
        <v>11</v>
      </c>
    </row>
    <row r="2744" spans="1:11" x14ac:dyDescent="0.3">
      <c r="A2744" s="10">
        <v>43799</v>
      </c>
      <c r="B2744" s="11" t="s">
        <v>617</v>
      </c>
      <c r="C2744" s="11" t="s">
        <v>618</v>
      </c>
      <c r="E2744" s="7">
        <v>3</v>
      </c>
      <c r="F2744" s="6" t="s">
        <v>388</v>
      </c>
      <c r="G2744" s="30">
        <v>99</v>
      </c>
      <c r="H2744" s="30">
        <v>80</v>
      </c>
      <c r="I2744" s="30">
        <f t="shared" si="344"/>
        <v>179</v>
      </c>
      <c r="J2744" s="7">
        <f t="shared" si="345"/>
        <v>3</v>
      </c>
      <c r="K2744" s="50">
        <f t="shared" si="333"/>
        <v>11</v>
      </c>
    </row>
    <row r="2745" spans="1:11" x14ac:dyDescent="0.3">
      <c r="A2745" s="10">
        <v>43799</v>
      </c>
      <c r="B2745" s="11" t="s">
        <v>133</v>
      </c>
      <c r="C2745" s="11" t="s">
        <v>712</v>
      </c>
      <c r="E2745" s="7">
        <v>1</v>
      </c>
      <c r="F2745" s="6" t="s">
        <v>388</v>
      </c>
      <c r="G2745" s="30">
        <v>33</v>
      </c>
      <c r="H2745" s="30">
        <v>40</v>
      </c>
      <c r="I2745" s="30">
        <f t="shared" si="344"/>
        <v>73</v>
      </c>
      <c r="J2745" s="7">
        <f t="shared" si="345"/>
        <v>1</v>
      </c>
      <c r="K2745" s="50">
        <f t="shared" si="333"/>
        <v>11</v>
      </c>
    </row>
    <row r="2746" spans="1:11" x14ac:dyDescent="0.3">
      <c r="A2746" s="10">
        <v>43799</v>
      </c>
      <c r="B2746" s="11" t="s">
        <v>2367</v>
      </c>
      <c r="C2746" s="11" t="s">
        <v>631</v>
      </c>
      <c r="D2746" s="11">
        <v>86645</v>
      </c>
      <c r="E2746" s="7">
        <v>1</v>
      </c>
      <c r="F2746" s="53" t="str">
        <f>IF(ISBLANK($D2746),"",VLOOKUP($D2746,'Boarding Packages'!$A:$H,4,FALSE))</f>
        <v>Std Suite Prem</v>
      </c>
      <c r="G2746" s="54">
        <f>IF(ISBLANK($D2746),0,E2746*VLOOKUP($D2746,'Boarding Packages'!$A:$H,8,FALSE))</f>
        <v>53</v>
      </c>
      <c r="H2746" s="30">
        <v>0</v>
      </c>
      <c r="I2746" s="30">
        <f t="shared" si="344"/>
        <v>53</v>
      </c>
      <c r="J2746" s="7">
        <f t="shared" si="345"/>
        <v>1</v>
      </c>
      <c r="K2746" s="50">
        <f t="shared" si="333"/>
        <v>11</v>
      </c>
    </row>
    <row r="2747" spans="1:11" x14ac:dyDescent="0.3">
      <c r="A2747" s="10">
        <v>43799</v>
      </c>
      <c r="B2747" s="11" t="s">
        <v>161</v>
      </c>
      <c r="C2747" s="11" t="s">
        <v>832</v>
      </c>
      <c r="D2747" s="11">
        <v>82719</v>
      </c>
      <c r="E2747" s="7">
        <v>2</v>
      </c>
      <c r="F2747" s="53" t="str">
        <f>IF(ISBLANK($D2747),"",VLOOKUP($D2747,'Boarding Packages'!$A:$H,4,FALSE))</f>
        <v>XL Suite Prem</v>
      </c>
      <c r="G2747" s="54">
        <f>IF(ISBLANK($D2747),0,E2747*VLOOKUP($D2747,'Boarding Packages'!$A:$H,8,FALSE))</f>
        <v>124</v>
      </c>
      <c r="H2747" s="30">
        <v>0</v>
      </c>
      <c r="I2747" s="30">
        <f t="shared" ref="I2747" si="363">IF(ISBLANK(B2747),"",SUM(G2747:H2747))</f>
        <v>124</v>
      </c>
      <c r="J2747" s="7">
        <f t="shared" ref="J2747" si="364">IF(ISBLANK(B2747),"",E2747*(IF(LEFT(RIGHT(F2747,2),1)="2",2,IF(LEFT(RIGHT(F2747,2),1)="3",3,IF(LEFT(RIGHT(F2747,2),1)="4",4,1)))))</f>
        <v>2</v>
      </c>
      <c r="K2747" s="50">
        <f t="shared" si="333"/>
        <v>11</v>
      </c>
    </row>
    <row r="2748" spans="1:11" x14ac:dyDescent="0.3">
      <c r="A2748" s="10">
        <v>43799</v>
      </c>
      <c r="B2748" s="11" t="s">
        <v>161</v>
      </c>
      <c r="C2748" s="11" t="s">
        <v>832</v>
      </c>
      <c r="D2748" s="11">
        <v>89035</v>
      </c>
      <c r="E2748" s="7">
        <v>1</v>
      </c>
      <c r="F2748" s="53" t="str">
        <f>IF(ISBLANK($D2748),"",VLOOKUP($D2748,'Boarding Packages'!$A:$H,4,FALSE))</f>
        <v>XL Suite Prem</v>
      </c>
      <c r="G2748" s="54">
        <f>IF(ISBLANK($D2748),0,E2748*VLOOKUP($D2748,'Boarding Packages'!$A:$H,8,FALSE))</f>
        <v>62</v>
      </c>
      <c r="H2748" s="30">
        <v>0</v>
      </c>
      <c r="I2748" s="30">
        <f t="shared" ref="I2748" si="365">IF(ISBLANK(B2748),"",SUM(G2748:H2748))</f>
        <v>62</v>
      </c>
      <c r="J2748" s="7">
        <f t="shared" ref="J2748" si="366">IF(ISBLANK(B2748),"",E2748*(IF(LEFT(RIGHT(F2748,2),1)="2",2,IF(LEFT(RIGHT(F2748,2),1)="3",3,IF(LEFT(RIGHT(F2748,2),1)="4",4,1)))))</f>
        <v>1</v>
      </c>
      <c r="K2748" s="50">
        <f t="shared" si="333"/>
        <v>11</v>
      </c>
    </row>
    <row r="2749" spans="1:11" x14ac:dyDescent="0.3">
      <c r="A2749" s="10">
        <v>43799</v>
      </c>
      <c r="B2749" s="11" t="s">
        <v>1570</v>
      </c>
      <c r="C2749" s="11" t="s">
        <v>1571</v>
      </c>
      <c r="E2749" s="7">
        <v>3</v>
      </c>
      <c r="F2749" s="6" t="s">
        <v>388</v>
      </c>
      <c r="G2749" s="30">
        <v>99</v>
      </c>
      <c r="H2749" s="30">
        <v>80</v>
      </c>
      <c r="I2749" s="30">
        <f t="shared" si="344"/>
        <v>179</v>
      </c>
      <c r="J2749" s="7">
        <f t="shared" si="345"/>
        <v>3</v>
      </c>
      <c r="K2749" s="50">
        <f t="shared" si="333"/>
        <v>11</v>
      </c>
    </row>
    <row r="2750" spans="1:11" x14ac:dyDescent="0.3">
      <c r="A2750" s="10">
        <v>43799</v>
      </c>
      <c r="B2750" s="11" t="s">
        <v>291</v>
      </c>
      <c r="C2750" s="11" t="s">
        <v>601</v>
      </c>
      <c r="D2750" s="11">
        <v>77456</v>
      </c>
      <c r="E2750" s="7">
        <v>2</v>
      </c>
      <c r="F2750" s="53" t="str">
        <f>IF(ISBLANK($D2750),"",VLOOKUP($D2750,'Boarding Packages'!$A:$H,4,FALSE))</f>
        <v>In/Out Suite Prem (2)</v>
      </c>
      <c r="G2750" s="54">
        <f>IF(ISBLANK($D2750),0,E2750*VLOOKUP($D2750,'Boarding Packages'!$A:$H,8,FALSE))</f>
        <v>246</v>
      </c>
      <c r="H2750" s="30">
        <v>56</v>
      </c>
      <c r="I2750" s="30">
        <f t="shared" si="344"/>
        <v>302</v>
      </c>
      <c r="J2750" s="7">
        <f t="shared" si="345"/>
        <v>4</v>
      </c>
      <c r="K2750" s="50">
        <f t="shared" si="333"/>
        <v>11</v>
      </c>
    </row>
    <row r="2751" spans="1:11" x14ac:dyDescent="0.3">
      <c r="A2751" s="55">
        <v>43799</v>
      </c>
      <c r="B2751" s="56" t="s">
        <v>291</v>
      </c>
      <c r="C2751" s="56" t="s">
        <v>601</v>
      </c>
      <c r="D2751" s="56">
        <v>89038</v>
      </c>
      <c r="E2751" s="140">
        <v>1</v>
      </c>
      <c r="F2751" s="61" t="str">
        <f>IF(ISBLANK($D2751),"",VLOOKUP($D2751,'Boarding Packages'!$A:$H,4,FALSE))</f>
        <v>In/Out Suite Prem (2)</v>
      </c>
      <c r="G2751" s="62">
        <f>IF(ISBLANK($D2751),0,E2751*VLOOKUP($D2751,'Boarding Packages'!$A:$H,8,FALSE))</f>
        <v>127</v>
      </c>
      <c r="H2751" s="58">
        <v>56</v>
      </c>
      <c r="I2751" s="58">
        <f t="shared" ref="I2751" si="367">IF(ISBLANK(B2751),"",SUM(G2751:H2751))</f>
        <v>183</v>
      </c>
      <c r="J2751" s="140">
        <f t="shared" ref="J2751" si="368">IF(ISBLANK(B2751),"",E2751*(IF(LEFT(RIGHT(F2751,2),1)="2",2,IF(LEFT(RIGHT(F2751,2),1)="3",3,IF(LEFT(RIGHT(F2751,2),1)="4",4,1)))))</f>
        <v>2</v>
      </c>
      <c r="K2751" s="50">
        <f t="shared" si="333"/>
        <v>11</v>
      </c>
    </row>
    <row r="2752" spans="1:11" x14ac:dyDescent="0.3">
      <c r="A2752" s="10">
        <v>43800</v>
      </c>
      <c r="B2752" s="11" t="s">
        <v>175</v>
      </c>
      <c r="C2752" s="11" t="s">
        <v>433</v>
      </c>
      <c r="E2752" s="7">
        <v>5</v>
      </c>
      <c r="F2752" s="6" t="s">
        <v>434</v>
      </c>
      <c r="G2752" s="30">
        <v>285</v>
      </c>
      <c r="H2752" s="30">
        <v>100</v>
      </c>
      <c r="I2752" s="30">
        <f t="shared" si="344"/>
        <v>385</v>
      </c>
      <c r="J2752" s="7">
        <f t="shared" si="345"/>
        <v>5</v>
      </c>
      <c r="K2752" s="50">
        <f t="shared" si="333"/>
        <v>12</v>
      </c>
    </row>
    <row r="2753" spans="1:11" x14ac:dyDescent="0.3">
      <c r="A2753" s="10">
        <v>43800</v>
      </c>
      <c r="B2753" s="11" t="s">
        <v>1729</v>
      </c>
      <c r="C2753" s="11" t="s">
        <v>1730</v>
      </c>
      <c r="D2753" s="11">
        <v>88324</v>
      </c>
      <c r="E2753" s="7">
        <v>2</v>
      </c>
      <c r="F2753" s="53" t="str">
        <f>IF(ISBLANK($D2753),"",VLOOKUP($D2753,'Boarding Packages'!$A:$H,4,FALSE))</f>
        <v>XL Suite Prem</v>
      </c>
      <c r="G2753" s="54">
        <f>IF(ISBLANK($D2753),0,E2753*VLOOKUP($D2753,'Boarding Packages'!$A:$H,8,FALSE))</f>
        <v>118</v>
      </c>
      <c r="H2753" s="30">
        <v>0</v>
      </c>
      <c r="I2753" s="30">
        <f t="shared" si="344"/>
        <v>118</v>
      </c>
      <c r="J2753" s="7">
        <f t="shared" si="345"/>
        <v>2</v>
      </c>
      <c r="K2753" s="50">
        <f t="shared" si="333"/>
        <v>12</v>
      </c>
    </row>
    <row r="2754" spans="1:11" x14ac:dyDescent="0.3">
      <c r="A2754" s="10">
        <v>43800</v>
      </c>
      <c r="B2754" s="11" t="s">
        <v>803</v>
      </c>
      <c r="C2754" s="11" t="s">
        <v>1380</v>
      </c>
      <c r="D2754" s="11">
        <v>79215</v>
      </c>
      <c r="E2754" s="7">
        <v>5</v>
      </c>
      <c r="F2754" s="53" t="str">
        <f>IF(ISBLANK($D2754),"",VLOOKUP($D2754,'Boarding Packages'!$A:$H,4,FALSE))</f>
        <v>Std Suite Prem</v>
      </c>
      <c r="G2754" s="54">
        <f>IF(ISBLANK($D2754),0,E2754*VLOOKUP($D2754,'Boarding Packages'!$A:$H,8,FALSE))</f>
        <v>255</v>
      </c>
      <c r="H2754" s="30">
        <v>0</v>
      </c>
      <c r="I2754" s="30">
        <f t="shared" ref="I2754" si="369">IF(ISBLANK(B2754),"",SUM(G2754:H2754))</f>
        <v>255</v>
      </c>
      <c r="J2754" s="7">
        <f t="shared" ref="J2754" si="370">IF(ISBLANK(B2754),"",E2754*(IF(LEFT(RIGHT(F2754,2),1)="2",2,IF(LEFT(RIGHT(F2754,2),1)="3",3,IF(LEFT(RIGHT(F2754,2),1)="4",4,1)))))</f>
        <v>5</v>
      </c>
      <c r="K2754" s="50">
        <f t="shared" si="333"/>
        <v>12</v>
      </c>
    </row>
    <row r="2755" spans="1:11" x14ac:dyDescent="0.3">
      <c r="A2755" s="10">
        <v>43800</v>
      </c>
      <c r="B2755" s="11" t="s">
        <v>1686</v>
      </c>
      <c r="C2755" s="11" t="s">
        <v>1687</v>
      </c>
      <c r="D2755" s="11">
        <v>88928</v>
      </c>
      <c r="E2755" s="7">
        <v>5</v>
      </c>
      <c r="F2755" s="53" t="str">
        <f>IF(ISBLANK($D2755),"",VLOOKUP($D2755,'Boarding Packages'!$A:$H,4,FALSE))</f>
        <v>Std Suite Prem</v>
      </c>
      <c r="G2755" s="54">
        <f>IF(ISBLANK($D2755),0,E2755*VLOOKUP($D2755,'Boarding Packages'!$A:$H,8,FALSE))</f>
        <v>265</v>
      </c>
      <c r="H2755" s="30">
        <v>0</v>
      </c>
      <c r="I2755" s="30">
        <f t="shared" ref="I2755" si="371">IF(ISBLANK(B2755),"",SUM(G2755:H2755))</f>
        <v>265</v>
      </c>
      <c r="J2755" s="7">
        <f t="shared" ref="J2755" si="372">IF(ISBLANK(B2755),"",E2755*(IF(LEFT(RIGHT(F2755,2),1)="2",2,IF(LEFT(RIGHT(F2755,2),1)="3",3,IF(LEFT(RIGHT(F2755,2),1)="4",4,1)))))</f>
        <v>5</v>
      </c>
      <c r="K2755" s="50">
        <f t="shared" ref="K2755:K2818" si="373">IF(A2755= "",0,MONTH(A2755))</f>
        <v>12</v>
      </c>
    </row>
    <row r="2756" spans="1:11" x14ac:dyDescent="0.3">
      <c r="A2756" s="10">
        <v>43800</v>
      </c>
      <c r="B2756" s="11" t="s">
        <v>451</v>
      </c>
      <c r="C2756" s="11" t="s">
        <v>2117</v>
      </c>
      <c r="D2756" s="11">
        <v>85376</v>
      </c>
      <c r="E2756" s="7">
        <v>6</v>
      </c>
      <c r="F2756" s="53" t="str">
        <f>IF(ISBLANK($D2756),"",VLOOKUP($D2756,'Boarding Packages'!$A:$H,4,FALSE))</f>
        <v>Std Suite Prem (2)</v>
      </c>
      <c r="G2756" s="54">
        <f>IF(ISBLANK($D2756),0,E2756*VLOOKUP($D2756,'Boarding Packages'!$A:$H,8,FALSE))</f>
        <v>600</v>
      </c>
      <c r="H2756" s="30">
        <v>0</v>
      </c>
      <c r="I2756" s="30">
        <f t="shared" ref="I2756" si="374">IF(ISBLANK(B2756),"",SUM(G2756:H2756))</f>
        <v>600</v>
      </c>
      <c r="J2756" s="7">
        <f t="shared" ref="J2756" si="375">IF(ISBLANK(B2756),"",E2756*(IF(LEFT(RIGHT(F2756,2),1)="2",2,IF(LEFT(RIGHT(F2756,2),1)="3",3,IF(LEFT(RIGHT(F2756,2),1)="4",4,1)))))</f>
        <v>12</v>
      </c>
      <c r="K2756" s="50">
        <f t="shared" si="373"/>
        <v>12</v>
      </c>
    </row>
    <row r="2757" spans="1:11" x14ac:dyDescent="0.3">
      <c r="A2757" s="10">
        <v>43800</v>
      </c>
      <c r="B2757" s="11" t="s">
        <v>451</v>
      </c>
      <c r="C2757" s="11" t="s">
        <v>2117</v>
      </c>
      <c r="D2757" s="11">
        <v>88787</v>
      </c>
      <c r="E2757" s="7">
        <v>2</v>
      </c>
      <c r="F2757" s="53" t="str">
        <f>IF(ISBLANK($D2757),"",VLOOKUP($D2757,'Boarding Packages'!$A:$H,4,FALSE))</f>
        <v>Std Suite Prem (2)</v>
      </c>
      <c r="G2757" s="54">
        <f>IF(ISBLANK($D2757),0,E2757*VLOOKUP($D2757,'Boarding Packages'!$A:$H,8,FALSE))</f>
        <v>200</v>
      </c>
      <c r="H2757" s="30">
        <v>0</v>
      </c>
      <c r="I2757" s="30">
        <f t="shared" ref="I2757" si="376">IF(ISBLANK(B2757),"",SUM(G2757:H2757))</f>
        <v>200</v>
      </c>
      <c r="J2757" s="7">
        <f t="shared" ref="J2757" si="377">IF(ISBLANK(B2757),"",E2757*(IF(LEFT(RIGHT(F2757,2),1)="2",2,IF(LEFT(RIGHT(F2757,2),1)="3",3,IF(LEFT(RIGHT(F2757,2),1)="4",4,1)))))</f>
        <v>4</v>
      </c>
      <c r="K2757" s="50">
        <f t="shared" si="373"/>
        <v>12</v>
      </c>
    </row>
    <row r="2758" spans="1:11" x14ac:dyDescent="0.3">
      <c r="A2758" s="10">
        <v>43800</v>
      </c>
      <c r="B2758" s="11" t="s">
        <v>2661</v>
      </c>
      <c r="C2758" s="11" t="s">
        <v>402</v>
      </c>
      <c r="E2758" s="7">
        <v>1</v>
      </c>
      <c r="F2758" s="6" t="s">
        <v>388</v>
      </c>
      <c r="G2758" s="30">
        <v>33</v>
      </c>
      <c r="H2758" s="30">
        <v>46</v>
      </c>
      <c r="I2758" s="30">
        <f t="shared" si="344"/>
        <v>79</v>
      </c>
      <c r="J2758" s="7">
        <f t="shared" si="345"/>
        <v>1</v>
      </c>
      <c r="K2758" s="50">
        <f t="shared" si="373"/>
        <v>12</v>
      </c>
    </row>
    <row r="2759" spans="1:11" x14ac:dyDescent="0.3">
      <c r="A2759" s="10">
        <v>43800</v>
      </c>
      <c r="B2759" s="11" t="s">
        <v>427</v>
      </c>
      <c r="C2759" s="11" t="s">
        <v>1313</v>
      </c>
      <c r="E2759" s="7">
        <v>5</v>
      </c>
      <c r="F2759" s="6" t="s">
        <v>388</v>
      </c>
      <c r="G2759" s="30">
        <v>165</v>
      </c>
      <c r="H2759" s="30">
        <v>120</v>
      </c>
      <c r="I2759" s="30">
        <f t="shared" si="344"/>
        <v>285</v>
      </c>
      <c r="J2759" s="7">
        <f t="shared" si="345"/>
        <v>5</v>
      </c>
      <c r="K2759" s="50">
        <f t="shared" si="373"/>
        <v>12</v>
      </c>
    </row>
    <row r="2760" spans="1:11" x14ac:dyDescent="0.3">
      <c r="A2760" s="10">
        <v>43800</v>
      </c>
      <c r="B2760" s="11" t="s">
        <v>1722</v>
      </c>
      <c r="C2760" s="11" t="s">
        <v>1723</v>
      </c>
      <c r="E2760" s="7">
        <v>1</v>
      </c>
      <c r="F2760" s="6" t="s">
        <v>596</v>
      </c>
      <c r="G2760" s="30">
        <v>87</v>
      </c>
      <c r="H2760" s="30">
        <v>40</v>
      </c>
      <c r="I2760" s="30">
        <f t="shared" si="344"/>
        <v>127</v>
      </c>
      <c r="J2760" s="7">
        <f t="shared" si="345"/>
        <v>2</v>
      </c>
      <c r="K2760" s="50">
        <f t="shared" si="373"/>
        <v>12</v>
      </c>
    </row>
    <row r="2761" spans="1:11" x14ac:dyDescent="0.3">
      <c r="A2761" s="10">
        <v>43800</v>
      </c>
      <c r="B2761" s="11" t="s">
        <v>2059</v>
      </c>
      <c r="C2761" s="11" t="s">
        <v>426</v>
      </c>
      <c r="E2761" s="7">
        <v>4</v>
      </c>
      <c r="F2761" s="6" t="s">
        <v>388</v>
      </c>
      <c r="G2761" s="30">
        <v>132</v>
      </c>
      <c r="H2761" s="30">
        <v>100</v>
      </c>
      <c r="I2761" s="30">
        <f t="shared" si="344"/>
        <v>232</v>
      </c>
      <c r="J2761" s="7">
        <f t="shared" si="345"/>
        <v>4</v>
      </c>
      <c r="K2761" s="50">
        <f t="shared" si="373"/>
        <v>12</v>
      </c>
    </row>
    <row r="2762" spans="1:11" x14ac:dyDescent="0.3">
      <c r="A2762" s="10">
        <v>43800</v>
      </c>
      <c r="B2762" s="11" t="s">
        <v>281</v>
      </c>
      <c r="C2762" s="11" t="s">
        <v>2037</v>
      </c>
      <c r="D2762" s="11">
        <v>77260</v>
      </c>
      <c r="E2762" s="7">
        <v>4</v>
      </c>
      <c r="F2762" s="53" t="str">
        <f>IF(ISBLANK($D2762),"",VLOOKUP($D2762,'Boarding Packages'!$A:$H,4,FALSE))</f>
        <v>XL Suite Prem (2)</v>
      </c>
      <c r="G2762" s="54">
        <f>IF(ISBLANK($D2762),0,E2762*VLOOKUP($D2762,'Boarding Packages'!$A:$H,8,FALSE))</f>
        <v>452</v>
      </c>
      <c r="H2762" s="30">
        <v>0</v>
      </c>
      <c r="I2762" s="30">
        <f t="shared" si="344"/>
        <v>452</v>
      </c>
      <c r="J2762" s="7">
        <f t="shared" si="345"/>
        <v>8</v>
      </c>
      <c r="K2762" s="50">
        <f t="shared" si="373"/>
        <v>12</v>
      </c>
    </row>
    <row r="2763" spans="1:11" x14ac:dyDescent="0.3">
      <c r="A2763" s="10">
        <v>43800</v>
      </c>
      <c r="B2763" s="11" t="s">
        <v>281</v>
      </c>
      <c r="C2763" s="11" t="s">
        <v>2037</v>
      </c>
      <c r="D2763" s="11">
        <v>88647</v>
      </c>
      <c r="E2763" s="7">
        <v>4</v>
      </c>
      <c r="F2763" s="53" t="str">
        <f>IF(ISBLANK($D2763),"",VLOOKUP($D2763,'Boarding Packages'!$A:$H,4,FALSE))</f>
        <v>XL Suite Prem (2)</v>
      </c>
      <c r="G2763" s="54">
        <f>IF(ISBLANK($D2763),0,E2763*VLOOKUP($D2763,'Boarding Packages'!$A:$H,8,FALSE))</f>
        <v>452</v>
      </c>
      <c r="H2763" s="30">
        <v>0</v>
      </c>
      <c r="I2763" s="30">
        <f t="shared" ref="I2763" si="378">IF(ISBLANK(B2763),"",SUM(G2763:H2763))</f>
        <v>452</v>
      </c>
      <c r="J2763" s="7">
        <f t="shared" ref="J2763" si="379">IF(ISBLANK(B2763),"",E2763*(IF(LEFT(RIGHT(F2763,2),1)="2",2,IF(LEFT(RIGHT(F2763,2),1)="3",3,IF(LEFT(RIGHT(F2763,2),1)="4",4,1)))))</f>
        <v>8</v>
      </c>
      <c r="K2763" s="50">
        <f t="shared" si="373"/>
        <v>12</v>
      </c>
    </row>
    <row r="2764" spans="1:11" x14ac:dyDescent="0.3">
      <c r="A2764" s="10">
        <v>43800</v>
      </c>
      <c r="B2764" s="11" t="s">
        <v>192</v>
      </c>
      <c r="C2764" s="11" t="s">
        <v>2427</v>
      </c>
      <c r="D2764" s="11">
        <v>89674</v>
      </c>
      <c r="E2764" s="7">
        <v>1</v>
      </c>
      <c r="F2764" s="53" t="str">
        <f>IF(ISBLANK($D2764),"",VLOOKUP($D2764,'Boarding Packages'!$A:$H,4,FALSE))</f>
        <v>In/Out Suite Prem</v>
      </c>
      <c r="G2764" s="54">
        <f>IF(ISBLANK($D2764),0,E2764*VLOOKUP($D2764,'Boarding Packages'!$A:$H,8,FALSE))</f>
        <v>72</v>
      </c>
      <c r="H2764" s="30">
        <v>0</v>
      </c>
      <c r="I2764" s="30">
        <f t="shared" ref="I2764" si="380">IF(ISBLANK(B2764),"",SUM(G2764:H2764))</f>
        <v>72</v>
      </c>
      <c r="J2764" s="7">
        <f t="shared" ref="J2764" si="381">IF(ISBLANK(B2764),"",E2764*(IF(LEFT(RIGHT(F2764,2),1)="2",2,IF(LEFT(RIGHT(F2764,2),1)="3",3,IF(LEFT(RIGHT(F2764,2),1)="4",4,1)))))</f>
        <v>1</v>
      </c>
      <c r="K2764" s="50">
        <f t="shared" si="373"/>
        <v>12</v>
      </c>
    </row>
    <row r="2765" spans="1:11" x14ac:dyDescent="0.3">
      <c r="A2765" s="10">
        <v>43800</v>
      </c>
      <c r="B2765" s="11" t="s">
        <v>258</v>
      </c>
      <c r="C2765" s="11" t="s">
        <v>597</v>
      </c>
      <c r="D2765" s="11">
        <v>85435</v>
      </c>
      <c r="E2765" s="7">
        <v>2</v>
      </c>
      <c r="F2765" s="53" t="str">
        <f>IF(ISBLANK($D2765),"",VLOOKUP($D2765,'Boarding Packages'!$A:$H,4,FALSE))</f>
        <v>XL Suite Prem (2)</v>
      </c>
      <c r="G2765" s="54">
        <f>IF(ISBLANK($D2765),0,E2765*VLOOKUP($D2765,'Boarding Packages'!$A:$H,8,FALSE))</f>
        <v>218</v>
      </c>
      <c r="H2765" s="30">
        <v>0</v>
      </c>
      <c r="I2765" s="30">
        <f t="shared" ref="I2765" si="382">IF(ISBLANK(B2765),"",SUM(G2765:H2765))</f>
        <v>218</v>
      </c>
      <c r="J2765" s="7">
        <f t="shared" ref="J2765" si="383">IF(ISBLANK(B2765),"",E2765*(IF(LEFT(RIGHT(F2765,2),1)="2",2,IF(LEFT(RIGHT(F2765,2),1)="3",3,IF(LEFT(RIGHT(F2765,2),1)="4",4,1)))))</f>
        <v>4</v>
      </c>
      <c r="K2765" s="50">
        <f t="shared" si="373"/>
        <v>12</v>
      </c>
    </row>
    <row r="2766" spans="1:11" x14ac:dyDescent="0.3">
      <c r="A2766" s="10">
        <v>43800</v>
      </c>
      <c r="B2766" s="11" t="s">
        <v>332</v>
      </c>
      <c r="C2766" s="11" t="s">
        <v>505</v>
      </c>
      <c r="D2766" s="11">
        <v>88360</v>
      </c>
      <c r="E2766" s="7">
        <v>4</v>
      </c>
      <c r="F2766" s="53" t="str">
        <f>IF(ISBLANK($D2766),"",VLOOKUP($D2766,'Boarding Packages'!$A:$H,4,FALSE))</f>
        <v>Std Suite Prem</v>
      </c>
      <c r="G2766" s="54">
        <f>IF(ISBLANK($D2766),0,E2766*VLOOKUP($D2766,'Boarding Packages'!$A:$H,8,FALSE))</f>
        <v>204</v>
      </c>
      <c r="H2766" s="30">
        <v>0</v>
      </c>
      <c r="I2766" s="30">
        <f t="shared" ref="I2766" si="384">IF(ISBLANK(B2766),"",SUM(G2766:H2766))</f>
        <v>204</v>
      </c>
      <c r="J2766" s="7">
        <f t="shared" ref="J2766" si="385">IF(ISBLANK(B2766),"",E2766*(IF(LEFT(RIGHT(F2766,2),1)="2",2,IF(LEFT(RIGHT(F2766,2),1)="3",3,IF(LEFT(RIGHT(F2766,2),1)="4",4,1)))))</f>
        <v>4</v>
      </c>
      <c r="K2766" s="50">
        <f t="shared" si="373"/>
        <v>12</v>
      </c>
    </row>
    <row r="2767" spans="1:11" x14ac:dyDescent="0.3">
      <c r="A2767" s="10">
        <v>43800</v>
      </c>
      <c r="B2767" s="11" t="s">
        <v>2700</v>
      </c>
      <c r="C2767" s="11" t="s">
        <v>2701</v>
      </c>
      <c r="E2767" s="7">
        <v>2</v>
      </c>
      <c r="F2767" s="6" t="s">
        <v>410</v>
      </c>
      <c r="G2767" s="30">
        <v>126</v>
      </c>
      <c r="H2767" s="30">
        <v>126</v>
      </c>
      <c r="I2767" s="30">
        <f t="shared" si="344"/>
        <v>252</v>
      </c>
      <c r="J2767" s="7">
        <f t="shared" si="345"/>
        <v>4</v>
      </c>
      <c r="K2767" s="50">
        <f t="shared" si="373"/>
        <v>12</v>
      </c>
    </row>
    <row r="2768" spans="1:11" x14ac:dyDescent="0.3">
      <c r="A2768" s="10">
        <v>43800</v>
      </c>
      <c r="B2768" s="11" t="s">
        <v>1093</v>
      </c>
      <c r="C2768" s="11" t="s">
        <v>1094</v>
      </c>
      <c r="E2768" s="7">
        <v>4</v>
      </c>
      <c r="F2768" s="6" t="s">
        <v>393</v>
      </c>
      <c r="G2768" s="30">
        <v>168</v>
      </c>
      <c r="H2768" s="30">
        <v>120</v>
      </c>
      <c r="I2768" s="30">
        <f t="shared" si="344"/>
        <v>288</v>
      </c>
      <c r="J2768" s="7">
        <f t="shared" si="345"/>
        <v>4</v>
      </c>
      <c r="K2768" s="50">
        <f t="shared" si="373"/>
        <v>12</v>
      </c>
    </row>
    <row r="2769" spans="1:11" x14ac:dyDescent="0.3">
      <c r="A2769" s="10">
        <v>43800</v>
      </c>
      <c r="B2769" s="11" t="s">
        <v>1022</v>
      </c>
      <c r="C2769" s="11" t="s">
        <v>808</v>
      </c>
      <c r="E2769" s="7">
        <v>4</v>
      </c>
      <c r="F2769" s="6" t="s">
        <v>388</v>
      </c>
      <c r="G2769" s="30">
        <v>132</v>
      </c>
      <c r="H2769" s="30">
        <v>100</v>
      </c>
      <c r="I2769" s="30">
        <f t="shared" si="344"/>
        <v>232</v>
      </c>
      <c r="J2769" s="7">
        <f t="shared" si="345"/>
        <v>4</v>
      </c>
      <c r="K2769" s="50">
        <f t="shared" si="373"/>
        <v>12</v>
      </c>
    </row>
    <row r="2770" spans="1:11" x14ac:dyDescent="0.3">
      <c r="A2770" s="10">
        <v>43800</v>
      </c>
      <c r="B2770" s="11" t="s">
        <v>287</v>
      </c>
      <c r="C2770" s="11" t="s">
        <v>2466</v>
      </c>
      <c r="D2770" s="11">
        <v>75298</v>
      </c>
      <c r="E2770" s="7">
        <v>2</v>
      </c>
      <c r="F2770" s="53" t="str">
        <f>IF(ISBLANK($D2770),"",VLOOKUP($D2770,'Boarding Packages'!$A:$H,4,FALSE))</f>
        <v>XL Suite Prem</v>
      </c>
      <c r="G2770" s="54">
        <f>IF(ISBLANK($D2770),0,E2770*VLOOKUP($D2770,'Boarding Packages'!$A:$H,8,FALSE))</f>
        <v>124</v>
      </c>
      <c r="H2770" s="30">
        <v>0</v>
      </c>
      <c r="I2770" s="30">
        <f t="shared" si="344"/>
        <v>124</v>
      </c>
      <c r="J2770" s="7">
        <f t="shared" si="345"/>
        <v>2</v>
      </c>
      <c r="K2770" s="50">
        <f t="shared" si="373"/>
        <v>12</v>
      </c>
    </row>
    <row r="2771" spans="1:11" x14ac:dyDescent="0.3">
      <c r="A2771" s="10">
        <v>43800</v>
      </c>
      <c r="B2771" s="11" t="s">
        <v>1311</v>
      </c>
      <c r="C2771" s="11" t="s">
        <v>1312</v>
      </c>
      <c r="E2771" s="7">
        <v>1</v>
      </c>
      <c r="F2771" s="6" t="s">
        <v>388</v>
      </c>
      <c r="G2771" s="30">
        <v>33</v>
      </c>
      <c r="H2771" s="30">
        <v>20</v>
      </c>
      <c r="I2771" s="30">
        <f t="shared" si="344"/>
        <v>53</v>
      </c>
      <c r="J2771" s="7">
        <f t="shared" si="345"/>
        <v>1</v>
      </c>
      <c r="K2771" s="50">
        <f t="shared" si="373"/>
        <v>12</v>
      </c>
    </row>
    <row r="2772" spans="1:11" x14ac:dyDescent="0.3">
      <c r="A2772" s="10">
        <v>43800</v>
      </c>
      <c r="B2772" s="11" t="s">
        <v>252</v>
      </c>
      <c r="C2772" s="11" t="s">
        <v>396</v>
      </c>
      <c r="D2772" s="11">
        <v>87760</v>
      </c>
      <c r="E2772" s="7">
        <v>1</v>
      </c>
      <c r="F2772" s="53" t="str">
        <f>IF(ISBLANK($D2772),"",VLOOKUP($D2772,'Boarding Packages'!$A:$H,4,FALSE))</f>
        <v>XL Suite Prem</v>
      </c>
      <c r="G2772" s="54">
        <f>IF(ISBLANK($D2772),0,E2772*VLOOKUP($D2772,'Boarding Packages'!$A:$H,8,FALSE))</f>
        <v>59</v>
      </c>
      <c r="H2772" s="30">
        <v>0</v>
      </c>
      <c r="I2772" s="30">
        <f t="shared" ref="I2772" si="386">IF(ISBLANK(B2772),"",SUM(G2772:H2772))</f>
        <v>59</v>
      </c>
      <c r="J2772" s="7">
        <f t="shared" ref="J2772" si="387">IF(ISBLANK(B2772),"",E2772*(IF(LEFT(RIGHT(F2772,2),1)="2",2,IF(LEFT(RIGHT(F2772,2),1)="3",3,IF(LEFT(RIGHT(F2772,2),1)="4",4,1)))))</f>
        <v>1</v>
      </c>
      <c r="K2772" s="50">
        <f t="shared" si="373"/>
        <v>12</v>
      </c>
    </row>
    <row r="2773" spans="1:11" x14ac:dyDescent="0.3">
      <c r="A2773" s="10">
        <v>43800</v>
      </c>
      <c r="B2773" s="11" t="s">
        <v>1508</v>
      </c>
      <c r="C2773" s="11" t="s">
        <v>450</v>
      </c>
      <c r="E2773" s="7">
        <v>1</v>
      </c>
      <c r="F2773" s="6" t="s">
        <v>388</v>
      </c>
      <c r="G2773" s="30">
        <v>33</v>
      </c>
      <c r="H2773" s="30">
        <v>40</v>
      </c>
      <c r="I2773" s="30">
        <f t="shared" si="344"/>
        <v>73</v>
      </c>
      <c r="J2773" s="7">
        <f t="shared" si="345"/>
        <v>1</v>
      </c>
      <c r="K2773" s="50">
        <f t="shared" si="373"/>
        <v>12</v>
      </c>
    </row>
    <row r="2774" spans="1:11" x14ac:dyDescent="0.3">
      <c r="A2774" s="10">
        <v>43800</v>
      </c>
      <c r="B2774" s="11" t="s">
        <v>113</v>
      </c>
      <c r="C2774" s="11" t="s">
        <v>575</v>
      </c>
      <c r="D2774" s="11">
        <v>88344</v>
      </c>
      <c r="E2774" s="7">
        <v>4</v>
      </c>
      <c r="F2774" s="53" t="str">
        <f>IF(ISBLANK($D2774),"",VLOOKUP($D2774,'Boarding Packages'!$A:$H,4,FALSE))</f>
        <v>Std Suite Prem</v>
      </c>
      <c r="G2774" s="54">
        <f>IF(ISBLANK($D2774),0,E2774*VLOOKUP($D2774,'Boarding Packages'!$A:$H,8,FALSE))</f>
        <v>212</v>
      </c>
      <c r="H2774" s="30">
        <v>0</v>
      </c>
      <c r="I2774" s="30">
        <f t="shared" si="344"/>
        <v>212</v>
      </c>
      <c r="J2774" s="7">
        <f t="shared" si="345"/>
        <v>4</v>
      </c>
      <c r="K2774" s="50">
        <f t="shared" si="373"/>
        <v>12</v>
      </c>
    </row>
    <row r="2775" spans="1:11" x14ac:dyDescent="0.3">
      <c r="A2775" s="10">
        <v>43800</v>
      </c>
      <c r="B2775" s="11" t="s">
        <v>2653</v>
      </c>
      <c r="C2775" s="11" t="s">
        <v>2654</v>
      </c>
      <c r="D2775" s="11">
        <v>88701</v>
      </c>
      <c r="E2775" s="7">
        <v>2</v>
      </c>
      <c r="F2775" s="53" t="str">
        <f>IF(ISBLANK($D2775),"",VLOOKUP($D2775,'Boarding Packages'!$A:$H,4,FALSE))</f>
        <v>Std Suite Prem</v>
      </c>
      <c r="G2775" s="54">
        <f>IF(ISBLANK($D2775),0,E2775*VLOOKUP($D2775,'Boarding Packages'!$A:$H,8,FALSE))</f>
        <v>106</v>
      </c>
      <c r="H2775" s="30">
        <v>0</v>
      </c>
      <c r="I2775" s="30">
        <f t="shared" ref="I2775" si="388">IF(ISBLANK(B2775),"",SUM(G2775:H2775))</f>
        <v>106</v>
      </c>
      <c r="J2775" s="7">
        <f t="shared" ref="J2775" si="389">IF(ISBLANK(B2775),"",E2775*(IF(LEFT(RIGHT(F2775,2),1)="2",2,IF(LEFT(RIGHT(F2775,2),1)="3",3,IF(LEFT(RIGHT(F2775,2),1)="4",4,1)))))</f>
        <v>2</v>
      </c>
      <c r="K2775" s="50">
        <f t="shared" si="373"/>
        <v>12</v>
      </c>
    </row>
    <row r="2776" spans="1:11" x14ac:dyDescent="0.3">
      <c r="A2776" s="10">
        <v>43800</v>
      </c>
      <c r="B2776" s="11" t="s">
        <v>2642</v>
      </c>
      <c r="C2776" s="11" t="s">
        <v>1099</v>
      </c>
      <c r="E2776" s="7">
        <v>2</v>
      </c>
      <c r="F2776" s="6" t="s">
        <v>388</v>
      </c>
      <c r="G2776" s="30">
        <v>66</v>
      </c>
      <c r="H2776" s="30">
        <v>20</v>
      </c>
      <c r="I2776" s="30">
        <f t="shared" si="344"/>
        <v>86</v>
      </c>
      <c r="J2776" s="7">
        <f t="shared" si="345"/>
        <v>2</v>
      </c>
      <c r="K2776" s="50">
        <f t="shared" si="373"/>
        <v>12</v>
      </c>
    </row>
    <row r="2777" spans="1:11" x14ac:dyDescent="0.3">
      <c r="A2777" s="10">
        <v>43800</v>
      </c>
      <c r="B2777" s="11" t="s">
        <v>311</v>
      </c>
      <c r="C2777" s="11" t="s">
        <v>898</v>
      </c>
      <c r="D2777" s="11">
        <v>88893</v>
      </c>
      <c r="E2777" s="7">
        <v>6</v>
      </c>
      <c r="F2777" s="53" t="str">
        <f>IF(ISBLANK($D2777),"",VLOOKUP($D2777,'Boarding Packages'!$A:$H,4,FALSE))</f>
        <v>Std Suite Prem</v>
      </c>
      <c r="G2777" s="54">
        <f>IF(ISBLANK($D2777),0,E2777*VLOOKUP($D2777,'Boarding Packages'!$A:$H,8,FALSE))</f>
        <v>302.10000000000002</v>
      </c>
      <c r="H2777" s="30">
        <v>0</v>
      </c>
      <c r="I2777" s="30">
        <f t="shared" ref="I2777" si="390">IF(ISBLANK(B2777),"",SUM(G2777:H2777))</f>
        <v>302.10000000000002</v>
      </c>
      <c r="J2777" s="7">
        <f t="shared" ref="J2777" si="391">IF(ISBLANK(B2777),"",E2777*(IF(LEFT(RIGHT(F2777,2),1)="2",2,IF(LEFT(RIGHT(F2777,2),1)="3",3,IF(LEFT(RIGHT(F2777,2),1)="4",4,1)))))</f>
        <v>6</v>
      </c>
      <c r="K2777" s="50">
        <f t="shared" si="373"/>
        <v>12</v>
      </c>
    </row>
    <row r="2778" spans="1:11" x14ac:dyDescent="0.3">
      <c r="A2778" s="55">
        <v>43800</v>
      </c>
      <c r="B2778" s="56" t="s">
        <v>311</v>
      </c>
      <c r="C2778" s="56" t="s">
        <v>553</v>
      </c>
      <c r="D2778" s="56"/>
      <c r="E2778" s="140">
        <v>6</v>
      </c>
      <c r="F2778" s="141" t="s">
        <v>388</v>
      </c>
      <c r="G2778" s="58">
        <v>188.1</v>
      </c>
      <c r="H2778" s="58">
        <v>10.45</v>
      </c>
      <c r="I2778" s="58">
        <f t="shared" ref="I2778:I2839" si="392">IF(ISBLANK(B2778),"",SUM(G2778:H2778))</f>
        <v>198.54999999999998</v>
      </c>
      <c r="J2778" s="140">
        <f t="shared" ref="J2778:J2839" si="393">IF(ISBLANK(B2778),"",E2778*(IF(LEFT(RIGHT(F2778,2),1)="2",2,IF(LEFT(RIGHT(F2778,2),1)="3",3,IF(LEFT(RIGHT(F2778,2),1)="4",4,1)))))</f>
        <v>6</v>
      </c>
      <c r="K2778" s="50">
        <f t="shared" si="373"/>
        <v>12</v>
      </c>
    </row>
    <row r="2779" spans="1:11" x14ac:dyDescent="0.3">
      <c r="A2779" s="10">
        <v>43801</v>
      </c>
      <c r="B2779" s="11" t="s">
        <v>2702</v>
      </c>
      <c r="C2779" s="11" t="s">
        <v>2703</v>
      </c>
      <c r="E2779" s="7">
        <v>6</v>
      </c>
      <c r="F2779" s="6" t="s">
        <v>596</v>
      </c>
      <c r="G2779" s="30">
        <v>522</v>
      </c>
      <c r="H2779" s="30">
        <f>288+144+5</f>
        <v>437</v>
      </c>
      <c r="I2779" s="30">
        <f t="shared" si="392"/>
        <v>959</v>
      </c>
      <c r="J2779" s="7">
        <f t="shared" si="393"/>
        <v>12</v>
      </c>
      <c r="K2779" s="50">
        <f t="shared" si="373"/>
        <v>12</v>
      </c>
    </row>
    <row r="2780" spans="1:11" x14ac:dyDescent="0.3">
      <c r="A2780" s="10">
        <v>43801</v>
      </c>
      <c r="B2780" s="11" t="s">
        <v>1216</v>
      </c>
      <c r="C2780" s="11" t="s">
        <v>1217</v>
      </c>
      <c r="D2780" s="11">
        <v>88866</v>
      </c>
      <c r="E2780" s="7">
        <v>7</v>
      </c>
      <c r="F2780" s="53" t="str">
        <f>IF(ISBLANK($D2780),"",VLOOKUP($D2780,'Boarding Packages'!$A:$H,4,FALSE))</f>
        <v>Std Suite Prem</v>
      </c>
      <c r="G2780" s="54">
        <f>IF(ISBLANK($D2780),0,E2780*VLOOKUP($D2780,'Boarding Packages'!$A:$H,8,FALSE))</f>
        <v>371</v>
      </c>
      <c r="H2780" s="30">
        <v>0</v>
      </c>
      <c r="I2780" s="30">
        <f t="shared" si="392"/>
        <v>371</v>
      </c>
      <c r="J2780" s="7">
        <f t="shared" si="393"/>
        <v>7</v>
      </c>
      <c r="K2780" s="50">
        <f t="shared" si="373"/>
        <v>12</v>
      </c>
    </row>
    <row r="2781" spans="1:11" x14ac:dyDescent="0.3">
      <c r="A2781" s="10">
        <v>43801</v>
      </c>
      <c r="B2781" s="11" t="s">
        <v>1038</v>
      </c>
      <c r="C2781" s="11" t="s">
        <v>588</v>
      </c>
      <c r="E2781" s="7">
        <v>5</v>
      </c>
      <c r="F2781" s="6" t="s">
        <v>388</v>
      </c>
      <c r="G2781" s="30">
        <v>165</v>
      </c>
      <c r="H2781" s="30">
        <v>120</v>
      </c>
      <c r="I2781" s="30">
        <f t="shared" si="392"/>
        <v>285</v>
      </c>
      <c r="J2781" s="7">
        <f t="shared" si="393"/>
        <v>5</v>
      </c>
      <c r="K2781" s="50">
        <f t="shared" si="373"/>
        <v>12</v>
      </c>
    </row>
    <row r="2782" spans="1:11" x14ac:dyDescent="0.3">
      <c r="A2782" s="10">
        <v>43801</v>
      </c>
      <c r="B2782" s="11" t="s">
        <v>246</v>
      </c>
      <c r="C2782" s="11" t="s">
        <v>443</v>
      </c>
      <c r="E2782" s="7">
        <v>5</v>
      </c>
      <c r="F2782" s="6" t="s">
        <v>410</v>
      </c>
      <c r="G2782" s="30">
        <v>315</v>
      </c>
      <c r="H2782" s="30">
        <v>240</v>
      </c>
      <c r="I2782" s="30">
        <f t="shared" si="392"/>
        <v>555</v>
      </c>
      <c r="J2782" s="7">
        <f t="shared" si="393"/>
        <v>10</v>
      </c>
      <c r="K2782" s="50">
        <f t="shared" si="373"/>
        <v>12</v>
      </c>
    </row>
    <row r="2783" spans="1:11" x14ac:dyDescent="0.3">
      <c r="A2783" s="10">
        <v>43801</v>
      </c>
      <c r="B2783" s="11" t="s">
        <v>1228</v>
      </c>
      <c r="C2783" s="11" t="s">
        <v>2670</v>
      </c>
      <c r="E2783" s="7">
        <v>3</v>
      </c>
      <c r="F2783" s="6" t="s">
        <v>407</v>
      </c>
      <c r="G2783" s="30">
        <v>216</v>
      </c>
      <c r="H2783" s="30">
        <v>160</v>
      </c>
      <c r="I2783" s="30">
        <f t="shared" si="392"/>
        <v>376</v>
      </c>
      <c r="J2783" s="7">
        <f t="shared" si="393"/>
        <v>6</v>
      </c>
      <c r="K2783" s="50">
        <f t="shared" si="373"/>
        <v>12</v>
      </c>
    </row>
    <row r="2784" spans="1:11" x14ac:dyDescent="0.3">
      <c r="A2784" s="10">
        <v>43801</v>
      </c>
      <c r="B2784" s="11" t="s">
        <v>2665</v>
      </c>
      <c r="C2784" s="11" t="s">
        <v>2666</v>
      </c>
      <c r="E2784" s="7">
        <v>5</v>
      </c>
      <c r="F2784" s="6" t="s">
        <v>393</v>
      </c>
      <c r="G2784" s="30">
        <v>210</v>
      </c>
      <c r="H2784" s="30">
        <v>89</v>
      </c>
      <c r="I2784" s="30">
        <f t="shared" si="392"/>
        <v>299</v>
      </c>
      <c r="J2784" s="7">
        <f t="shared" si="393"/>
        <v>5</v>
      </c>
      <c r="K2784" s="50">
        <f t="shared" si="373"/>
        <v>12</v>
      </c>
    </row>
    <row r="2785" spans="1:11" x14ac:dyDescent="0.3">
      <c r="A2785" s="10">
        <v>43801</v>
      </c>
      <c r="B2785" s="11" t="s">
        <v>1968</v>
      </c>
      <c r="C2785" s="11" t="s">
        <v>1365</v>
      </c>
      <c r="E2785" s="7">
        <v>1</v>
      </c>
      <c r="F2785" s="6" t="s">
        <v>407</v>
      </c>
      <c r="G2785" s="30">
        <v>72</v>
      </c>
      <c r="H2785" s="30">
        <v>80</v>
      </c>
      <c r="I2785" s="30">
        <f t="shared" si="392"/>
        <v>152</v>
      </c>
      <c r="J2785" s="7">
        <f t="shared" si="393"/>
        <v>2</v>
      </c>
      <c r="K2785" s="50">
        <f t="shared" si="373"/>
        <v>12</v>
      </c>
    </row>
    <row r="2786" spans="1:11" x14ac:dyDescent="0.3">
      <c r="A2786" s="10">
        <v>43801</v>
      </c>
      <c r="B2786" s="11" t="s">
        <v>2171</v>
      </c>
      <c r="C2786" s="11" t="s">
        <v>432</v>
      </c>
      <c r="E2786" s="7">
        <v>6</v>
      </c>
      <c r="F2786" s="6" t="s">
        <v>393</v>
      </c>
      <c r="G2786" s="30">
        <v>252</v>
      </c>
      <c r="H2786" s="30">
        <v>120</v>
      </c>
      <c r="I2786" s="30">
        <f t="shared" si="392"/>
        <v>372</v>
      </c>
      <c r="J2786" s="7">
        <f t="shared" si="393"/>
        <v>6</v>
      </c>
      <c r="K2786" s="50">
        <f t="shared" si="373"/>
        <v>12</v>
      </c>
    </row>
    <row r="2787" spans="1:11" x14ac:dyDescent="0.3">
      <c r="A2787" s="55">
        <v>43801</v>
      </c>
      <c r="B2787" s="56" t="s">
        <v>282</v>
      </c>
      <c r="C2787" s="56" t="s">
        <v>735</v>
      </c>
      <c r="D2787" s="56"/>
      <c r="E2787" s="140">
        <v>6</v>
      </c>
      <c r="F2787" s="141" t="s">
        <v>388</v>
      </c>
      <c r="G2787" s="58">
        <v>198</v>
      </c>
      <c r="H2787" s="58">
        <v>140</v>
      </c>
      <c r="I2787" s="58">
        <f t="shared" si="392"/>
        <v>338</v>
      </c>
      <c r="J2787" s="140">
        <f t="shared" si="393"/>
        <v>6</v>
      </c>
      <c r="K2787" s="50">
        <f t="shared" si="373"/>
        <v>12</v>
      </c>
    </row>
    <row r="2788" spans="1:11" x14ac:dyDescent="0.3">
      <c r="A2788" s="10">
        <v>43802</v>
      </c>
      <c r="B2788" s="11" t="s">
        <v>2704</v>
      </c>
      <c r="C2788" s="11" t="s">
        <v>432</v>
      </c>
      <c r="E2788" s="7">
        <v>6</v>
      </c>
      <c r="F2788" s="6" t="s">
        <v>388</v>
      </c>
      <c r="G2788" s="30">
        <v>198</v>
      </c>
      <c r="H2788" s="30">
        <v>140</v>
      </c>
      <c r="I2788" s="30">
        <f t="shared" si="392"/>
        <v>338</v>
      </c>
      <c r="J2788" s="7">
        <f t="shared" si="393"/>
        <v>6</v>
      </c>
      <c r="K2788" s="50">
        <f t="shared" si="373"/>
        <v>12</v>
      </c>
    </row>
    <row r="2789" spans="1:11" x14ac:dyDescent="0.3">
      <c r="A2789" s="10">
        <v>43802</v>
      </c>
      <c r="B2789" s="11" t="s">
        <v>623</v>
      </c>
      <c r="C2789" s="11" t="s">
        <v>624</v>
      </c>
      <c r="D2789" s="11">
        <v>88807</v>
      </c>
      <c r="E2789" s="7">
        <v>7</v>
      </c>
      <c r="F2789" s="53" t="str">
        <f>IF(ISBLANK($D2789),"",VLOOKUP($D2789,'Boarding Packages'!$A:$H,4,FALSE))</f>
        <v>Std Suite Prem</v>
      </c>
      <c r="G2789" s="54">
        <f>IF(ISBLANK($D2789),0,E2789*VLOOKUP($D2789,'Boarding Packages'!$A:$H,8,FALSE))</f>
        <v>371</v>
      </c>
      <c r="H2789" s="30">
        <v>0</v>
      </c>
      <c r="I2789" s="30">
        <f t="shared" ref="I2789" si="394">IF(ISBLANK(B2789),"",SUM(G2789:H2789))</f>
        <v>371</v>
      </c>
      <c r="J2789" s="7">
        <f t="shared" ref="J2789" si="395">IF(ISBLANK(B2789),"",E2789*(IF(LEFT(RIGHT(F2789,2),1)="2",2,IF(LEFT(RIGHT(F2789,2),1)="3",3,IF(LEFT(RIGHT(F2789,2),1)="4",4,1)))))</f>
        <v>7</v>
      </c>
      <c r="K2789" s="50">
        <f t="shared" si="373"/>
        <v>12</v>
      </c>
    </row>
    <row r="2790" spans="1:11" x14ac:dyDescent="0.3">
      <c r="A2790" s="10">
        <v>43802</v>
      </c>
      <c r="B2790" s="11" t="s">
        <v>623</v>
      </c>
      <c r="C2790" s="11" t="s">
        <v>624</v>
      </c>
      <c r="E2790" s="7">
        <v>2</v>
      </c>
      <c r="F2790" s="6" t="s">
        <v>388</v>
      </c>
      <c r="G2790" s="30">
        <v>66</v>
      </c>
      <c r="H2790" s="30">
        <v>40</v>
      </c>
      <c r="I2790" s="30">
        <f t="shared" si="392"/>
        <v>106</v>
      </c>
      <c r="J2790" s="7">
        <f t="shared" si="393"/>
        <v>2</v>
      </c>
      <c r="K2790" s="50">
        <f t="shared" si="373"/>
        <v>12</v>
      </c>
    </row>
    <row r="2791" spans="1:11" x14ac:dyDescent="0.3">
      <c r="A2791" s="10">
        <v>43802</v>
      </c>
      <c r="B2791" s="11" t="s">
        <v>766</v>
      </c>
      <c r="C2791" s="11" t="s">
        <v>767</v>
      </c>
      <c r="D2791" s="11">
        <v>88806</v>
      </c>
      <c r="E2791" s="7">
        <v>7</v>
      </c>
      <c r="F2791" s="53" t="str">
        <f>IF(ISBLANK($D2791),"",VLOOKUP($D2791,'Boarding Packages'!$A:$H,4,FALSE))</f>
        <v>Std Suite Prem</v>
      </c>
      <c r="G2791" s="54">
        <f>IF(ISBLANK($D2791),0,E2791*VLOOKUP($D2791,'Boarding Packages'!$A:$H,8,FALSE))</f>
        <v>371</v>
      </c>
      <c r="H2791" s="30">
        <v>0</v>
      </c>
      <c r="I2791" s="30">
        <f t="shared" ref="I2791:I2792" si="396">IF(ISBLANK(B2791),"",SUM(G2791:H2791))</f>
        <v>371</v>
      </c>
      <c r="J2791" s="7">
        <f t="shared" ref="J2791:J2792" si="397">IF(ISBLANK(B2791),"",E2791*(IF(LEFT(RIGHT(F2791,2),1)="2",2,IF(LEFT(RIGHT(F2791,2),1)="3",3,IF(LEFT(RIGHT(F2791,2),1)="4",4,1)))))</f>
        <v>7</v>
      </c>
      <c r="K2791" s="50">
        <f t="shared" si="373"/>
        <v>12</v>
      </c>
    </row>
    <row r="2792" spans="1:11" x14ac:dyDescent="0.3">
      <c r="A2792" s="10">
        <v>43802</v>
      </c>
      <c r="B2792" s="56" t="s">
        <v>766</v>
      </c>
      <c r="C2792" s="56" t="s">
        <v>767</v>
      </c>
      <c r="D2792" s="56"/>
      <c r="E2792" s="140">
        <v>2</v>
      </c>
      <c r="F2792" s="141" t="s">
        <v>388</v>
      </c>
      <c r="G2792" s="58">
        <v>66</v>
      </c>
      <c r="H2792" s="58">
        <v>40</v>
      </c>
      <c r="I2792" s="58">
        <f t="shared" si="396"/>
        <v>106</v>
      </c>
      <c r="J2792" s="140">
        <f t="shared" si="397"/>
        <v>2</v>
      </c>
      <c r="K2792" s="50">
        <f t="shared" si="373"/>
        <v>12</v>
      </c>
    </row>
    <row r="2793" spans="1:11" x14ac:dyDescent="0.3">
      <c r="A2793" s="10">
        <v>43803</v>
      </c>
      <c r="B2793" s="11" t="s">
        <v>2705</v>
      </c>
      <c r="C2793" s="11" t="s">
        <v>622</v>
      </c>
      <c r="D2793" s="11">
        <v>67162</v>
      </c>
      <c r="E2793" s="7">
        <v>2</v>
      </c>
      <c r="F2793" s="53" t="str">
        <f>IF(ISBLANK($D2793),"",VLOOKUP($D2793,'Boarding Packages'!$A:$H,4,FALSE))</f>
        <v>In/Out Suite Prem</v>
      </c>
      <c r="G2793" s="54">
        <f>IF(ISBLANK($D2793),0,E2793*VLOOKUP($D2793,'Boarding Packages'!$A:$H,8,FALSE))</f>
        <v>140</v>
      </c>
      <c r="H2793" s="30">
        <v>0</v>
      </c>
      <c r="I2793" s="30">
        <f t="shared" ref="I2793:I2794" si="398">IF(ISBLANK(B2793),"",SUM(G2793:H2793))</f>
        <v>140</v>
      </c>
      <c r="J2793" s="7">
        <f t="shared" ref="J2793:J2794" si="399">IF(ISBLANK(B2793),"",E2793*(IF(LEFT(RIGHT(F2793,2),1)="2",2,IF(LEFT(RIGHT(F2793,2),1)="3",3,IF(LEFT(RIGHT(F2793,2),1)="4",4,1)))))</f>
        <v>2</v>
      </c>
      <c r="K2793" s="50">
        <f t="shared" si="373"/>
        <v>12</v>
      </c>
    </row>
    <row r="2794" spans="1:11" x14ac:dyDescent="0.3">
      <c r="A2794" s="10">
        <v>43803</v>
      </c>
      <c r="B2794" s="11" t="s">
        <v>336</v>
      </c>
      <c r="C2794" s="11" t="s">
        <v>750</v>
      </c>
      <c r="D2794" s="11">
        <v>78006</v>
      </c>
      <c r="E2794" s="7">
        <v>5</v>
      </c>
      <c r="F2794" s="53" t="str">
        <f>IF(ISBLANK($D2794),"",VLOOKUP($D2794,'Boarding Packages'!$A:$H,4,FALSE))</f>
        <v>XL Suite Prem</v>
      </c>
      <c r="G2794" s="54">
        <f>IF(ISBLANK($D2794),0,E2794*VLOOKUP($D2794,'Boarding Packages'!$A:$H,8,FALSE))</f>
        <v>295</v>
      </c>
      <c r="H2794" s="30">
        <v>0</v>
      </c>
      <c r="I2794" s="30">
        <f t="shared" si="398"/>
        <v>295</v>
      </c>
      <c r="J2794" s="7">
        <f t="shared" si="399"/>
        <v>5</v>
      </c>
      <c r="K2794" s="50">
        <f t="shared" si="373"/>
        <v>12</v>
      </c>
    </row>
    <row r="2795" spans="1:11" x14ac:dyDescent="0.3">
      <c r="A2795" s="10">
        <v>43803</v>
      </c>
      <c r="B2795" s="11" t="s">
        <v>336</v>
      </c>
      <c r="C2795" s="11" t="s">
        <v>750</v>
      </c>
      <c r="D2795" s="11">
        <v>89597</v>
      </c>
      <c r="E2795" s="7">
        <v>4</v>
      </c>
      <c r="F2795" s="53" t="str">
        <f>IF(ISBLANK($D2795),"",VLOOKUP($D2795,'Boarding Packages'!$A:$H,4,FALSE))</f>
        <v>XL Suite Prem</v>
      </c>
      <c r="G2795" s="54">
        <f>IF(ISBLANK($D2795),0,E2795*VLOOKUP($D2795,'Boarding Packages'!$A:$H,8,FALSE))</f>
        <v>248</v>
      </c>
      <c r="H2795" s="30">
        <v>0</v>
      </c>
      <c r="I2795" s="30">
        <f t="shared" ref="I2795" si="400">IF(ISBLANK(B2795),"",SUM(G2795:H2795))</f>
        <v>248</v>
      </c>
      <c r="J2795" s="7">
        <f t="shared" ref="J2795" si="401">IF(ISBLANK(B2795),"",E2795*(IF(LEFT(RIGHT(F2795,2),1)="2",2,IF(LEFT(RIGHT(F2795,2),1)="3",3,IF(LEFT(RIGHT(F2795,2),1)="4",4,1)))))</f>
        <v>4</v>
      </c>
      <c r="K2795" s="50">
        <f t="shared" si="373"/>
        <v>12</v>
      </c>
    </row>
    <row r="2796" spans="1:11" x14ac:dyDescent="0.3">
      <c r="A2796" s="10">
        <v>43803</v>
      </c>
      <c r="B2796" s="11" t="s">
        <v>466</v>
      </c>
      <c r="C2796" s="11" t="s">
        <v>467</v>
      </c>
      <c r="D2796" s="11">
        <v>88946</v>
      </c>
      <c r="E2796" s="7">
        <v>7</v>
      </c>
      <c r="F2796" s="53" t="str">
        <f>IF(ISBLANK($D2796),"",VLOOKUP($D2796,'Boarding Packages'!$A:$H,4,FALSE))</f>
        <v>Std Suite Prem</v>
      </c>
      <c r="G2796" s="54">
        <f>IF(ISBLANK($D2796),0,E2796*VLOOKUP($D2796,'Boarding Packages'!$A:$H,8,FALSE))</f>
        <v>371</v>
      </c>
      <c r="H2796" s="30">
        <v>0</v>
      </c>
      <c r="I2796" s="30">
        <f t="shared" ref="I2796" si="402">IF(ISBLANK(B2796),"",SUM(G2796:H2796))</f>
        <v>371</v>
      </c>
      <c r="J2796" s="7">
        <f t="shared" ref="J2796" si="403">IF(ISBLANK(B2796),"",E2796*(IF(LEFT(RIGHT(F2796,2),1)="2",2,IF(LEFT(RIGHT(F2796,2),1)="3",3,IF(LEFT(RIGHT(F2796,2),1)="4",4,1)))))</f>
        <v>7</v>
      </c>
      <c r="K2796" s="50">
        <f t="shared" si="373"/>
        <v>12</v>
      </c>
    </row>
    <row r="2797" spans="1:11" x14ac:dyDescent="0.3">
      <c r="A2797" s="10">
        <v>43803</v>
      </c>
      <c r="B2797" s="11" t="s">
        <v>466</v>
      </c>
      <c r="C2797" s="11" t="s">
        <v>467</v>
      </c>
      <c r="E2797" s="7">
        <v>1</v>
      </c>
      <c r="F2797" s="6" t="s">
        <v>388</v>
      </c>
      <c r="G2797" s="30">
        <v>33</v>
      </c>
      <c r="H2797" s="30">
        <v>20</v>
      </c>
      <c r="I2797" s="30">
        <f t="shared" si="392"/>
        <v>53</v>
      </c>
      <c r="J2797" s="7">
        <f t="shared" si="393"/>
        <v>1</v>
      </c>
      <c r="K2797" s="50">
        <f t="shared" si="373"/>
        <v>12</v>
      </c>
    </row>
    <row r="2798" spans="1:11" x14ac:dyDescent="0.3">
      <c r="A2798" s="10">
        <v>43803</v>
      </c>
      <c r="B2798" s="56" t="s">
        <v>1311</v>
      </c>
      <c r="C2798" s="56" t="s">
        <v>2707</v>
      </c>
      <c r="D2798" s="56"/>
      <c r="E2798" s="140">
        <v>1</v>
      </c>
      <c r="F2798" s="141" t="s">
        <v>388</v>
      </c>
      <c r="G2798" s="58">
        <v>33</v>
      </c>
      <c r="H2798" s="58">
        <v>40</v>
      </c>
      <c r="I2798" s="58">
        <f t="shared" si="392"/>
        <v>73</v>
      </c>
      <c r="J2798" s="140">
        <f t="shared" si="393"/>
        <v>1</v>
      </c>
      <c r="K2798" s="50">
        <f t="shared" si="373"/>
        <v>12</v>
      </c>
    </row>
    <row r="2799" spans="1:11" x14ac:dyDescent="0.3">
      <c r="A2799" s="10">
        <v>43804</v>
      </c>
      <c r="B2799" s="11" t="s">
        <v>1729</v>
      </c>
      <c r="C2799" s="11" t="s">
        <v>1730</v>
      </c>
      <c r="D2799" s="11">
        <v>88324</v>
      </c>
      <c r="E2799" s="7">
        <v>2</v>
      </c>
      <c r="F2799" s="53" t="str">
        <f>IF(ISBLANK($D2799),"",VLOOKUP($D2799,'Boarding Packages'!$A:$H,4,FALSE))</f>
        <v>XL Suite Prem</v>
      </c>
      <c r="G2799" s="54">
        <f>IF(ISBLANK($D2799),0,E2799*VLOOKUP($D2799,'Boarding Packages'!$A:$H,8,FALSE))</f>
        <v>118</v>
      </c>
      <c r="H2799" s="30">
        <v>0</v>
      </c>
      <c r="I2799" s="30">
        <f t="shared" si="392"/>
        <v>118</v>
      </c>
      <c r="J2799" s="7">
        <f t="shared" si="393"/>
        <v>2</v>
      </c>
      <c r="K2799" s="50">
        <f t="shared" si="373"/>
        <v>12</v>
      </c>
    </row>
    <row r="2800" spans="1:11" x14ac:dyDescent="0.3">
      <c r="A2800" s="55">
        <v>43804</v>
      </c>
      <c r="B2800" s="56" t="s">
        <v>362</v>
      </c>
      <c r="C2800" s="56" t="s">
        <v>590</v>
      </c>
      <c r="D2800" s="56"/>
      <c r="E2800" s="140">
        <v>1</v>
      </c>
      <c r="F2800" s="141" t="s">
        <v>393</v>
      </c>
      <c r="G2800" s="58">
        <v>42</v>
      </c>
      <c r="H2800" s="58">
        <v>40</v>
      </c>
      <c r="I2800" s="58">
        <f t="shared" si="392"/>
        <v>82</v>
      </c>
      <c r="J2800" s="140">
        <f t="shared" si="393"/>
        <v>1</v>
      </c>
      <c r="K2800" s="50">
        <f t="shared" si="373"/>
        <v>12</v>
      </c>
    </row>
    <row r="2801" spans="1:11" x14ac:dyDescent="0.3">
      <c r="A2801" s="10">
        <v>43805</v>
      </c>
      <c r="B2801" s="11" t="s">
        <v>803</v>
      </c>
      <c r="C2801" s="11" t="s">
        <v>693</v>
      </c>
      <c r="E2801" s="7">
        <v>1</v>
      </c>
      <c r="F2801" s="6" t="s">
        <v>388</v>
      </c>
      <c r="G2801" s="30">
        <v>33</v>
      </c>
      <c r="H2801" s="30"/>
      <c r="I2801" s="30">
        <f t="shared" si="392"/>
        <v>33</v>
      </c>
      <c r="J2801" s="7">
        <f t="shared" si="393"/>
        <v>1</v>
      </c>
      <c r="K2801" s="50">
        <f t="shared" si="373"/>
        <v>12</v>
      </c>
    </row>
    <row r="2802" spans="1:11" x14ac:dyDescent="0.3">
      <c r="A2802" s="10">
        <v>43805</v>
      </c>
      <c r="B2802" s="11" t="s">
        <v>803</v>
      </c>
      <c r="C2802" s="11" t="s">
        <v>693</v>
      </c>
      <c r="D2802" s="11">
        <v>79215</v>
      </c>
      <c r="E2802" s="7">
        <v>1</v>
      </c>
      <c r="F2802" s="53" t="str">
        <f>IF(ISBLANK($D2802),"",VLOOKUP($D2802,'Boarding Packages'!$A:$H,4,FALSE))</f>
        <v>Std Suite Prem</v>
      </c>
      <c r="G2802" s="54">
        <f>IF(ISBLANK($D2802),0,E2802*VLOOKUP($D2802,'Boarding Packages'!$A:$H,8,FALSE))</f>
        <v>51</v>
      </c>
      <c r="H2802" s="30">
        <v>0</v>
      </c>
      <c r="I2802" s="30">
        <f t="shared" si="392"/>
        <v>51</v>
      </c>
      <c r="J2802" s="7">
        <f t="shared" si="393"/>
        <v>1</v>
      </c>
      <c r="K2802" s="50">
        <f t="shared" si="373"/>
        <v>12</v>
      </c>
    </row>
    <row r="2803" spans="1:11" x14ac:dyDescent="0.3">
      <c r="A2803" s="10">
        <v>43805</v>
      </c>
      <c r="B2803" s="11" t="s">
        <v>1168</v>
      </c>
      <c r="C2803" s="11" t="s">
        <v>1169</v>
      </c>
      <c r="E2803" s="7">
        <v>2</v>
      </c>
      <c r="F2803" s="6" t="s">
        <v>393</v>
      </c>
      <c r="G2803" s="30">
        <v>84</v>
      </c>
      <c r="H2803" s="30">
        <v>40</v>
      </c>
      <c r="I2803" s="30">
        <f t="shared" si="392"/>
        <v>124</v>
      </c>
      <c r="J2803" s="7">
        <f t="shared" si="393"/>
        <v>2</v>
      </c>
      <c r="K2803" s="50">
        <f t="shared" si="373"/>
        <v>12</v>
      </c>
    </row>
    <row r="2804" spans="1:11" x14ac:dyDescent="0.3">
      <c r="A2804" s="10">
        <v>43805</v>
      </c>
      <c r="B2804" s="11" t="s">
        <v>1064</v>
      </c>
      <c r="C2804" s="11" t="s">
        <v>592</v>
      </c>
      <c r="E2804" s="7">
        <v>4</v>
      </c>
      <c r="F2804" s="6" t="s">
        <v>388</v>
      </c>
      <c r="G2804" s="30">
        <v>198</v>
      </c>
      <c r="H2804" s="30">
        <v>120</v>
      </c>
      <c r="I2804" s="30">
        <f t="shared" si="392"/>
        <v>318</v>
      </c>
      <c r="J2804" s="7">
        <f t="shared" si="393"/>
        <v>4</v>
      </c>
      <c r="K2804" s="50">
        <f t="shared" si="373"/>
        <v>12</v>
      </c>
    </row>
    <row r="2805" spans="1:11" x14ac:dyDescent="0.3">
      <c r="A2805" s="10">
        <v>43805</v>
      </c>
      <c r="B2805" s="11" t="s">
        <v>621</v>
      </c>
      <c r="C2805" s="11" t="s">
        <v>622</v>
      </c>
      <c r="E2805" s="7">
        <v>1</v>
      </c>
      <c r="F2805" s="6" t="s">
        <v>388</v>
      </c>
      <c r="G2805" s="30">
        <v>33</v>
      </c>
      <c r="H2805" s="30">
        <v>40</v>
      </c>
      <c r="I2805" s="30">
        <f t="shared" si="392"/>
        <v>73</v>
      </c>
      <c r="J2805" s="7">
        <f t="shared" si="393"/>
        <v>1</v>
      </c>
      <c r="K2805" s="50">
        <f t="shared" si="373"/>
        <v>12</v>
      </c>
    </row>
    <row r="2806" spans="1:11" x14ac:dyDescent="0.3">
      <c r="A2806" s="10">
        <v>43805</v>
      </c>
      <c r="B2806" s="11" t="s">
        <v>359</v>
      </c>
      <c r="C2806" s="11" t="s">
        <v>492</v>
      </c>
      <c r="D2806" s="11">
        <v>85762</v>
      </c>
      <c r="E2806" s="7">
        <v>3</v>
      </c>
      <c r="F2806" s="53" t="str">
        <f>IF(ISBLANK($D2806),"",VLOOKUP($D2806,'Boarding Packages'!$A:$H,4,FALSE))</f>
        <v>Std Suite Prem</v>
      </c>
      <c r="G2806" s="54">
        <f>IF(ISBLANK($D2806),0,E2806*VLOOKUP($D2806,'Boarding Packages'!$A:$H,8,FALSE))</f>
        <v>153</v>
      </c>
      <c r="H2806" s="30">
        <v>0</v>
      </c>
      <c r="I2806" s="30">
        <f t="shared" ref="I2806" si="404">IF(ISBLANK(B2806),"",SUM(G2806:H2806))</f>
        <v>153</v>
      </c>
      <c r="J2806" s="7">
        <f t="shared" ref="J2806" si="405">IF(ISBLANK(B2806),"",E2806*(IF(LEFT(RIGHT(F2806,2),1)="2",2,IF(LEFT(RIGHT(F2806,2),1)="3",3,IF(LEFT(RIGHT(F2806,2),1)="4",4,1)))))</f>
        <v>3</v>
      </c>
      <c r="K2806" s="50">
        <f t="shared" si="373"/>
        <v>12</v>
      </c>
    </row>
    <row r="2807" spans="1:11" x14ac:dyDescent="0.3">
      <c r="A2807" s="55">
        <v>43805</v>
      </c>
      <c r="B2807" s="56" t="s">
        <v>252</v>
      </c>
      <c r="C2807" s="56" t="s">
        <v>396</v>
      </c>
      <c r="D2807" s="56">
        <v>87760</v>
      </c>
      <c r="E2807" s="140">
        <v>3</v>
      </c>
      <c r="F2807" s="61" t="str">
        <f>IF(ISBLANK($D2807),"",VLOOKUP($D2807,'Boarding Packages'!$A:$H,4,FALSE))</f>
        <v>XL Suite Prem</v>
      </c>
      <c r="G2807" s="62">
        <f>IF(ISBLANK($D2807),0,E2807*VLOOKUP($D2807,'Boarding Packages'!$A:$H,8,FALSE))</f>
        <v>177</v>
      </c>
      <c r="H2807" s="58">
        <v>0</v>
      </c>
      <c r="I2807" s="58">
        <f t="shared" ref="I2807" si="406">IF(ISBLANK(B2807),"",SUM(G2807:H2807))</f>
        <v>177</v>
      </c>
      <c r="J2807" s="140">
        <f t="shared" ref="J2807" si="407">IF(ISBLANK(B2807),"",E2807*(IF(LEFT(RIGHT(F2807,2),1)="2",2,IF(LEFT(RIGHT(F2807,2),1)="3",3,IF(LEFT(RIGHT(F2807,2),1)="4",4,1)))))</f>
        <v>3</v>
      </c>
      <c r="K2807" s="50">
        <f t="shared" si="373"/>
        <v>12</v>
      </c>
    </row>
    <row r="2808" spans="1:11" x14ac:dyDescent="0.3">
      <c r="A2808" s="10">
        <v>43806</v>
      </c>
      <c r="B2808" s="11" t="s">
        <v>917</v>
      </c>
      <c r="C2808" s="11" t="s">
        <v>702</v>
      </c>
      <c r="E2808" s="7">
        <v>1</v>
      </c>
      <c r="F2808" s="6" t="s">
        <v>388</v>
      </c>
      <c r="G2808" s="30">
        <v>33</v>
      </c>
      <c r="H2808" s="30">
        <v>40</v>
      </c>
      <c r="I2808" s="30">
        <f t="shared" si="392"/>
        <v>73</v>
      </c>
      <c r="J2808" s="7">
        <f t="shared" si="393"/>
        <v>1</v>
      </c>
      <c r="K2808" s="50">
        <f t="shared" si="373"/>
        <v>12</v>
      </c>
    </row>
    <row r="2809" spans="1:11" x14ac:dyDescent="0.3">
      <c r="A2809" s="10">
        <v>43806</v>
      </c>
      <c r="B2809" s="11" t="s">
        <v>477</v>
      </c>
      <c r="C2809" s="11" t="s">
        <v>2613</v>
      </c>
      <c r="E2809" s="7">
        <v>3</v>
      </c>
      <c r="F2809" s="6" t="s">
        <v>388</v>
      </c>
      <c r="G2809" s="30">
        <v>99</v>
      </c>
      <c r="H2809" s="30">
        <v>60</v>
      </c>
      <c r="I2809" s="30">
        <f t="shared" si="392"/>
        <v>159</v>
      </c>
      <c r="J2809" s="7">
        <f t="shared" si="393"/>
        <v>3</v>
      </c>
      <c r="K2809" s="50">
        <f t="shared" si="373"/>
        <v>12</v>
      </c>
    </row>
    <row r="2810" spans="1:11" x14ac:dyDescent="0.3">
      <c r="A2810" s="10">
        <v>43806</v>
      </c>
      <c r="B2810" s="11" t="s">
        <v>2712</v>
      </c>
      <c r="C2810" s="11" t="s">
        <v>708</v>
      </c>
      <c r="E2810" s="7">
        <v>1</v>
      </c>
      <c r="F2810" s="6" t="s">
        <v>393</v>
      </c>
      <c r="G2810" s="30">
        <v>42</v>
      </c>
      <c r="H2810" s="30">
        <v>20</v>
      </c>
      <c r="I2810" s="30">
        <f t="shared" si="392"/>
        <v>62</v>
      </c>
      <c r="J2810" s="7">
        <f t="shared" si="393"/>
        <v>1</v>
      </c>
      <c r="K2810" s="50">
        <f t="shared" si="373"/>
        <v>12</v>
      </c>
    </row>
    <row r="2811" spans="1:11" x14ac:dyDescent="0.3">
      <c r="A2811" s="10">
        <v>43806</v>
      </c>
      <c r="B2811" s="11" t="s">
        <v>517</v>
      </c>
      <c r="C2811" s="11" t="s">
        <v>518</v>
      </c>
      <c r="E2811" s="7">
        <v>1</v>
      </c>
      <c r="F2811" s="6" t="s">
        <v>388</v>
      </c>
      <c r="G2811" s="30">
        <v>33</v>
      </c>
      <c r="H2811" s="30"/>
      <c r="I2811" s="30">
        <f t="shared" si="392"/>
        <v>33</v>
      </c>
      <c r="J2811" s="7">
        <f t="shared" si="393"/>
        <v>1</v>
      </c>
      <c r="K2811" s="50">
        <f t="shared" si="373"/>
        <v>12</v>
      </c>
    </row>
    <row r="2812" spans="1:11" x14ac:dyDescent="0.3">
      <c r="A2812" s="55">
        <v>43806</v>
      </c>
      <c r="B2812" s="56" t="s">
        <v>1460</v>
      </c>
      <c r="C2812" s="56" t="s">
        <v>538</v>
      </c>
      <c r="D2812" s="56"/>
      <c r="E2812" s="140">
        <v>2</v>
      </c>
      <c r="F2812" s="141" t="s">
        <v>388</v>
      </c>
      <c r="G2812" s="58">
        <v>66</v>
      </c>
      <c r="H2812" s="58">
        <v>60</v>
      </c>
      <c r="I2812" s="58">
        <f t="shared" si="392"/>
        <v>126</v>
      </c>
      <c r="J2812" s="140">
        <f t="shared" si="393"/>
        <v>2</v>
      </c>
      <c r="K2812" s="50">
        <f t="shared" si="373"/>
        <v>12</v>
      </c>
    </row>
    <row r="2813" spans="1:11" x14ac:dyDescent="0.3">
      <c r="A2813" s="10">
        <v>43807</v>
      </c>
      <c r="B2813" s="11" t="s">
        <v>1895</v>
      </c>
      <c r="C2813" s="11" t="s">
        <v>1896</v>
      </c>
      <c r="E2813" s="7">
        <v>2</v>
      </c>
      <c r="F2813" s="6" t="s">
        <v>393</v>
      </c>
      <c r="G2813" s="30">
        <v>84</v>
      </c>
      <c r="H2813" s="30">
        <v>100</v>
      </c>
      <c r="I2813" s="30">
        <f t="shared" si="392"/>
        <v>184</v>
      </c>
      <c r="J2813" s="7">
        <f t="shared" si="393"/>
        <v>2</v>
      </c>
      <c r="K2813" s="50">
        <f t="shared" si="373"/>
        <v>12</v>
      </c>
    </row>
    <row r="2814" spans="1:11" x14ac:dyDescent="0.3">
      <c r="A2814" s="10">
        <v>43807</v>
      </c>
      <c r="B2814" s="11" t="s">
        <v>2626</v>
      </c>
      <c r="C2814" s="11" t="s">
        <v>2714</v>
      </c>
      <c r="D2814" s="11">
        <v>88990</v>
      </c>
      <c r="E2814" s="7">
        <v>11</v>
      </c>
      <c r="F2814" s="53" t="str">
        <f>IF(ISBLANK($D2814),"",VLOOKUP($D2814,'Boarding Packages'!$A:$H,4,FALSE))</f>
        <v>XL Suite Prem (2)</v>
      </c>
      <c r="G2814" s="54">
        <f>IF(ISBLANK($D2814),0,E2814*VLOOKUP($D2814,'Boarding Packages'!$A:$H,8,FALSE))</f>
        <v>1199</v>
      </c>
      <c r="H2814" s="30">
        <v>0</v>
      </c>
      <c r="I2814" s="30">
        <f t="shared" si="392"/>
        <v>1199</v>
      </c>
      <c r="J2814" s="7">
        <f t="shared" si="393"/>
        <v>22</v>
      </c>
      <c r="K2814" s="50">
        <f t="shared" si="373"/>
        <v>12</v>
      </c>
    </row>
    <row r="2815" spans="1:11" x14ac:dyDescent="0.3">
      <c r="A2815" s="10">
        <v>43807</v>
      </c>
      <c r="B2815" s="11" t="s">
        <v>254</v>
      </c>
      <c r="C2815" s="11" t="s">
        <v>396</v>
      </c>
      <c r="D2815" s="11">
        <v>88399</v>
      </c>
      <c r="E2815" s="7">
        <v>1</v>
      </c>
      <c r="F2815" s="53" t="str">
        <f>IF(ISBLANK($D2815),"",VLOOKUP($D2815,'Boarding Packages'!$A:$H,4,FALSE))</f>
        <v>Std Suite Prem</v>
      </c>
      <c r="G2815" s="54">
        <f>IF(ISBLANK($D2815),0,E2815*VLOOKUP($D2815,'Boarding Packages'!$A:$H,8,FALSE))</f>
        <v>51</v>
      </c>
      <c r="H2815" s="30">
        <v>0</v>
      </c>
      <c r="I2815" s="30">
        <f t="shared" ref="I2815" si="408">IF(ISBLANK(B2815),"",SUM(G2815:H2815))</f>
        <v>51</v>
      </c>
      <c r="J2815" s="7">
        <f t="shared" ref="J2815" si="409">IF(ISBLANK(B2815),"",E2815*(IF(LEFT(RIGHT(F2815,2),1)="2",2,IF(LEFT(RIGHT(F2815,2),1)="3",3,IF(LEFT(RIGHT(F2815,2),1)="4",4,1)))))</f>
        <v>1</v>
      </c>
      <c r="K2815" s="50">
        <f t="shared" si="373"/>
        <v>12</v>
      </c>
    </row>
    <row r="2816" spans="1:11" x14ac:dyDescent="0.3">
      <c r="A2816" s="10">
        <v>43807</v>
      </c>
      <c r="B2816" s="11" t="s">
        <v>246</v>
      </c>
      <c r="C2816" s="11" t="s">
        <v>651</v>
      </c>
      <c r="E2816" s="7">
        <v>1</v>
      </c>
      <c r="F2816" s="6" t="s">
        <v>410</v>
      </c>
      <c r="G2816" s="30">
        <v>63</v>
      </c>
      <c r="H2816" s="30">
        <v>40</v>
      </c>
      <c r="I2816" s="30">
        <f t="shared" si="392"/>
        <v>103</v>
      </c>
      <c r="J2816" s="7">
        <f t="shared" si="393"/>
        <v>2</v>
      </c>
      <c r="K2816" s="50">
        <f t="shared" si="373"/>
        <v>12</v>
      </c>
    </row>
    <row r="2817" spans="1:11" x14ac:dyDescent="0.3">
      <c r="A2817" s="10">
        <v>43807</v>
      </c>
      <c r="B2817" s="11" t="s">
        <v>258</v>
      </c>
      <c r="C2817" s="11" t="s">
        <v>597</v>
      </c>
      <c r="D2817" s="11">
        <v>85435</v>
      </c>
      <c r="E2817" s="7">
        <v>1</v>
      </c>
      <c r="F2817" s="53" t="str">
        <f>IF(ISBLANK($D2817),"",VLOOKUP($D2817,'Boarding Packages'!$A:$H,4,FALSE))</f>
        <v>XL Suite Prem (2)</v>
      </c>
      <c r="G2817" s="54">
        <f>IF(ISBLANK($D2817),0,E2817*VLOOKUP($D2817,'Boarding Packages'!$A:$H,8,FALSE))</f>
        <v>109</v>
      </c>
      <c r="H2817" s="30">
        <v>0</v>
      </c>
      <c r="I2817" s="30">
        <f t="shared" si="392"/>
        <v>109</v>
      </c>
      <c r="J2817" s="7">
        <f t="shared" si="393"/>
        <v>2</v>
      </c>
      <c r="K2817" s="50">
        <f t="shared" si="373"/>
        <v>12</v>
      </c>
    </row>
    <row r="2818" spans="1:11" x14ac:dyDescent="0.3">
      <c r="A2818" s="10">
        <v>43807</v>
      </c>
      <c r="B2818" s="11" t="s">
        <v>258</v>
      </c>
      <c r="C2818" s="11" t="s">
        <v>597</v>
      </c>
      <c r="D2818" s="11">
        <v>89762</v>
      </c>
      <c r="E2818" s="7">
        <v>1</v>
      </c>
      <c r="F2818" s="53" t="str">
        <f>IF(ISBLANK($D2818),"",VLOOKUP($D2818,'Boarding Packages'!$A:$H,4,FALSE))</f>
        <v>XL Suite Prem (2)</v>
      </c>
      <c r="G2818" s="54">
        <f>IF(ISBLANK($D2818),0,E2818*VLOOKUP($D2818,'Boarding Packages'!$A:$H,8,FALSE))</f>
        <v>109</v>
      </c>
      <c r="H2818" s="30">
        <v>0</v>
      </c>
      <c r="I2818" s="30">
        <f t="shared" ref="I2818" si="410">IF(ISBLANK(B2818),"",SUM(G2818:H2818))</f>
        <v>109</v>
      </c>
      <c r="J2818" s="7">
        <f t="shared" ref="J2818" si="411">IF(ISBLANK(B2818),"",E2818*(IF(LEFT(RIGHT(F2818,2),1)="2",2,IF(LEFT(RIGHT(F2818,2),1)="3",3,IF(LEFT(RIGHT(F2818,2),1)="4",4,1)))))</f>
        <v>2</v>
      </c>
      <c r="K2818" s="50">
        <f t="shared" si="373"/>
        <v>12</v>
      </c>
    </row>
    <row r="2819" spans="1:11" x14ac:dyDescent="0.3">
      <c r="A2819" s="10">
        <v>43807</v>
      </c>
      <c r="B2819" s="11" t="s">
        <v>1424</v>
      </c>
      <c r="C2819" s="11" t="s">
        <v>1425</v>
      </c>
      <c r="E2819" s="7">
        <v>1</v>
      </c>
      <c r="F2819" s="6" t="s">
        <v>388</v>
      </c>
      <c r="G2819" s="30">
        <v>33</v>
      </c>
      <c r="H2819" s="30"/>
      <c r="I2819" s="30">
        <f t="shared" si="392"/>
        <v>33</v>
      </c>
      <c r="J2819" s="7">
        <f t="shared" si="393"/>
        <v>1</v>
      </c>
      <c r="K2819" s="50">
        <f t="shared" ref="K2819:K2877" si="412">IF(A2819= "",0,MONTH(A2819))</f>
        <v>12</v>
      </c>
    </row>
    <row r="2820" spans="1:11" x14ac:dyDescent="0.3">
      <c r="A2820" s="10">
        <v>43807</v>
      </c>
      <c r="B2820" s="11" t="s">
        <v>230</v>
      </c>
      <c r="C2820" s="11" t="s">
        <v>493</v>
      </c>
      <c r="D2820" s="11">
        <v>83329</v>
      </c>
      <c r="E2820" s="7">
        <v>1</v>
      </c>
      <c r="F2820" s="53" t="str">
        <f>IF(ISBLANK($D2820),"",VLOOKUP($D2820,'Boarding Packages'!$A:$H,4,FALSE))</f>
        <v>XL Suite Prem</v>
      </c>
      <c r="G2820" s="54">
        <f>IF(ISBLANK($D2820),0,E2820*VLOOKUP($D2820,'Boarding Packages'!$A:$H,8,FALSE))</f>
        <v>62</v>
      </c>
      <c r="H2820" s="30">
        <v>0</v>
      </c>
      <c r="I2820" s="30">
        <f t="shared" si="392"/>
        <v>62</v>
      </c>
      <c r="J2820" s="7">
        <f t="shared" si="393"/>
        <v>1</v>
      </c>
      <c r="K2820" s="50">
        <f t="shared" si="412"/>
        <v>12</v>
      </c>
    </row>
    <row r="2821" spans="1:11" x14ac:dyDescent="0.3">
      <c r="A2821" s="10">
        <v>43807</v>
      </c>
      <c r="B2821" s="11" t="s">
        <v>252</v>
      </c>
      <c r="C2821" s="11" t="s">
        <v>396</v>
      </c>
      <c r="D2821" s="11">
        <v>87760</v>
      </c>
      <c r="E2821" s="7">
        <v>1</v>
      </c>
      <c r="F2821" s="53" t="str">
        <f>IF(ISBLANK($D2821),"",VLOOKUP($D2821,'Boarding Packages'!$A:$H,4,FALSE))</f>
        <v>XL Suite Prem</v>
      </c>
      <c r="G2821" s="54">
        <f>IF(ISBLANK($D2821),0,E2821*VLOOKUP($D2821,'Boarding Packages'!$A:$H,8,FALSE))</f>
        <v>59</v>
      </c>
      <c r="H2821" s="30">
        <v>0</v>
      </c>
      <c r="I2821" s="30">
        <f t="shared" ref="I2821" si="413">IF(ISBLANK(B2821),"",SUM(G2821:H2821))</f>
        <v>59</v>
      </c>
      <c r="J2821" s="7">
        <f t="shared" ref="J2821" si="414">IF(ISBLANK(B2821),"",E2821*(IF(LEFT(RIGHT(F2821,2),1)="2",2,IF(LEFT(RIGHT(F2821,2),1)="3",3,IF(LEFT(RIGHT(F2821,2),1)="4",4,1)))))</f>
        <v>1</v>
      </c>
      <c r="K2821" s="50">
        <f t="shared" si="412"/>
        <v>12</v>
      </c>
    </row>
    <row r="2822" spans="1:11" x14ac:dyDescent="0.3">
      <c r="A2822" s="10">
        <v>43807</v>
      </c>
      <c r="B2822" s="11" t="s">
        <v>1311</v>
      </c>
      <c r="C2822" s="11" t="s">
        <v>1312</v>
      </c>
      <c r="E2822" s="7">
        <v>1</v>
      </c>
      <c r="F2822" s="6" t="s">
        <v>388</v>
      </c>
      <c r="G2822" s="30">
        <v>33</v>
      </c>
      <c r="H2822" s="30">
        <v>40</v>
      </c>
      <c r="I2822" s="30">
        <f t="shared" si="392"/>
        <v>73</v>
      </c>
      <c r="J2822" s="7">
        <f t="shared" si="393"/>
        <v>1</v>
      </c>
      <c r="K2822" s="50">
        <f t="shared" si="412"/>
        <v>12</v>
      </c>
    </row>
    <row r="2823" spans="1:11" x14ac:dyDescent="0.3">
      <c r="A2823" s="10">
        <v>43807</v>
      </c>
      <c r="B2823" s="11" t="s">
        <v>1487</v>
      </c>
      <c r="C2823" s="11" t="s">
        <v>1488</v>
      </c>
      <c r="E2823" s="7">
        <v>1</v>
      </c>
      <c r="F2823" s="6" t="s">
        <v>388</v>
      </c>
      <c r="G2823" s="30">
        <v>33</v>
      </c>
      <c r="H2823" s="30">
        <v>20</v>
      </c>
      <c r="I2823" s="30">
        <f t="shared" si="392"/>
        <v>53</v>
      </c>
      <c r="J2823" s="7">
        <f t="shared" si="393"/>
        <v>1</v>
      </c>
      <c r="K2823" s="50">
        <f t="shared" si="412"/>
        <v>12</v>
      </c>
    </row>
    <row r="2824" spans="1:11" x14ac:dyDescent="0.3">
      <c r="A2824" s="10">
        <v>43807</v>
      </c>
      <c r="B2824" s="11" t="s">
        <v>205</v>
      </c>
      <c r="C2824" s="11" t="s">
        <v>863</v>
      </c>
      <c r="E2824" s="7">
        <v>1</v>
      </c>
      <c r="F2824" s="6" t="s">
        <v>388</v>
      </c>
      <c r="G2824" s="30">
        <v>33</v>
      </c>
      <c r="H2824" s="30">
        <v>40</v>
      </c>
      <c r="I2824" s="30">
        <f t="shared" si="392"/>
        <v>73</v>
      </c>
      <c r="J2824" s="7">
        <f t="shared" si="393"/>
        <v>1</v>
      </c>
      <c r="K2824" s="50">
        <f t="shared" si="412"/>
        <v>12</v>
      </c>
    </row>
    <row r="2825" spans="1:11" x14ac:dyDescent="0.3">
      <c r="A2825" s="10">
        <v>43807</v>
      </c>
      <c r="B2825" s="11" t="s">
        <v>816</v>
      </c>
      <c r="C2825" s="11" t="s">
        <v>817</v>
      </c>
      <c r="E2825" s="7">
        <v>1</v>
      </c>
      <c r="F2825" s="6" t="s">
        <v>393</v>
      </c>
      <c r="G2825" s="30">
        <v>42</v>
      </c>
      <c r="H2825" s="30">
        <v>20</v>
      </c>
      <c r="I2825" s="30">
        <f t="shared" si="392"/>
        <v>62</v>
      </c>
      <c r="J2825" s="7">
        <f t="shared" si="393"/>
        <v>1</v>
      </c>
      <c r="K2825" s="50">
        <f t="shared" si="412"/>
        <v>12</v>
      </c>
    </row>
    <row r="2826" spans="1:11" x14ac:dyDescent="0.3">
      <c r="A2826" s="10">
        <v>43807</v>
      </c>
      <c r="B2826" s="11" t="s">
        <v>2490</v>
      </c>
      <c r="C2826" s="11" t="s">
        <v>566</v>
      </c>
      <c r="E2826" s="7">
        <v>1</v>
      </c>
      <c r="F2826" s="6" t="s">
        <v>388</v>
      </c>
      <c r="G2826" s="30">
        <v>33</v>
      </c>
      <c r="H2826" s="30">
        <v>40</v>
      </c>
      <c r="I2826" s="30">
        <f t="shared" si="392"/>
        <v>73</v>
      </c>
      <c r="J2826" s="7">
        <f t="shared" si="393"/>
        <v>1</v>
      </c>
      <c r="K2826" s="50">
        <f t="shared" si="412"/>
        <v>12</v>
      </c>
    </row>
    <row r="2827" spans="1:11" x14ac:dyDescent="0.3">
      <c r="A2827" s="10">
        <v>43807</v>
      </c>
      <c r="B2827" s="11" t="s">
        <v>940</v>
      </c>
      <c r="C2827" s="11" t="s">
        <v>2456</v>
      </c>
      <c r="E2827" s="7">
        <v>1</v>
      </c>
      <c r="F2827" s="6" t="s">
        <v>410</v>
      </c>
      <c r="G2827" s="30">
        <v>63</v>
      </c>
      <c r="H2827" s="30">
        <v>80</v>
      </c>
      <c r="I2827" s="30">
        <f t="shared" si="392"/>
        <v>143</v>
      </c>
      <c r="J2827" s="7">
        <f t="shared" si="393"/>
        <v>2</v>
      </c>
      <c r="K2827" s="50">
        <f t="shared" si="412"/>
        <v>12</v>
      </c>
    </row>
    <row r="2828" spans="1:11" x14ac:dyDescent="0.3">
      <c r="A2828" s="10">
        <v>43807</v>
      </c>
      <c r="B2828" s="11" t="s">
        <v>140</v>
      </c>
      <c r="C2828" s="11" t="s">
        <v>475</v>
      </c>
      <c r="E2828" s="7">
        <v>1</v>
      </c>
      <c r="F2828" s="6" t="s">
        <v>388</v>
      </c>
      <c r="G2828" s="30">
        <v>33</v>
      </c>
      <c r="H2828" s="30">
        <v>20</v>
      </c>
      <c r="I2828" s="30">
        <f t="shared" si="392"/>
        <v>53</v>
      </c>
      <c r="J2828" s="7">
        <f t="shared" si="393"/>
        <v>1</v>
      </c>
      <c r="K2828" s="50">
        <f t="shared" si="412"/>
        <v>12</v>
      </c>
    </row>
    <row r="2829" spans="1:11" x14ac:dyDescent="0.3">
      <c r="A2829" s="10">
        <v>43807</v>
      </c>
      <c r="B2829" s="11" t="s">
        <v>2468</v>
      </c>
      <c r="C2829" s="11" t="s">
        <v>2715</v>
      </c>
      <c r="E2829" s="7">
        <v>1</v>
      </c>
      <c r="F2829" s="6" t="s">
        <v>1922</v>
      </c>
      <c r="G2829" s="30">
        <v>93</v>
      </c>
      <c r="H2829" s="30">
        <v>120</v>
      </c>
      <c r="I2829" s="30">
        <f t="shared" si="392"/>
        <v>213</v>
      </c>
      <c r="J2829" s="7">
        <f t="shared" si="393"/>
        <v>3</v>
      </c>
      <c r="K2829" s="50">
        <f t="shared" si="412"/>
        <v>12</v>
      </c>
    </row>
    <row r="2830" spans="1:11" x14ac:dyDescent="0.3">
      <c r="A2830" s="10">
        <v>43807</v>
      </c>
      <c r="B2830" s="11" t="s">
        <v>158</v>
      </c>
      <c r="C2830" s="11" t="s">
        <v>527</v>
      </c>
      <c r="D2830" s="11">
        <v>87550</v>
      </c>
      <c r="E2830" s="7">
        <v>2</v>
      </c>
      <c r="F2830" s="53" t="str">
        <f>IF(ISBLANK($D2830),"",VLOOKUP($D2830,'Boarding Packages'!$A:$H,4,FALSE))</f>
        <v>Std Suite Prem</v>
      </c>
      <c r="G2830" s="54">
        <f>IF(ISBLANK($D2830),0,E2830*VLOOKUP($D2830,'Boarding Packages'!$A:$H,8,FALSE))</f>
        <v>106</v>
      </c>
      <c r="H2830" s="30">
        <v>0</v>
      </c>
      <c r="I2830" s="30">
        <f t="shared" si="392"/>
        <v>106</v>
      </c>
      <c r="J2830" s="7">
        <f t="shared" si="393"/>
        <v>2</v>
      </c>
      <c r="K2830" s="50">
        <f t="shared" si="412"/>
        <v>12</v>
      </c>
    </row>
    <row r="2831" spans="1:11" x14ac:dyDescent="0.3">
      <c r="A2831" s="10">
        <v>43807</v>
      </c>
      <c r="B2831" s="11" t="s">
        <v>2059</v>
      </c>
      <c r="C2831" s="11" t="s">
        <v>426</v>
      </c>
      <c r="E2831" s="7">
        <v>3</v>
      </c>
      <c r="F2831" s="6" t="s">
        <v>388</v>
      </c>
      <c r="G2831" s="30">
        <v>99</v>
      </c>
      <c r="H2831" s="30">
        <v>80</v>
      </c>
      <c r="I2831" s="30">
        <f t="shared" si="392"/>
        <v>179</v>
      </c>
      <c r="J2831" s="7">
        <f t="shared" si="393"/>
        <v>3</v>
      </c>
      <c r="K2831" s="50">
        <f t="shared" si="412"/>
        <v>12</v>
      </c>
    </row>
    <row r="2832" spans="1:11" x14ac:dyDescent="0.3">
      <c r="A2832" s="55">
        <v>43807</v>
      </c>
      <c r="B2832" s="56" t="s">
        <v>113</v>
      </c>
      <c r="C2832" s="56" t="s">
        <v>575</v>
      </c>
      <c r="D2832" s="56">
        <v>88344</v>
      </c>
      <c r="E2832" s="140">
        <v>2</v>
      </c>
      <c r="F2832" s="61" t="str">
        <f>IF(ISBLANK($D2832),"",VLOOKUP($D2832,'Boarding Packages'!$A:$H,4,FALSE))</f>
        <v>Std Suite Prem</v>
      </c>
      <c r="G2832" s="62">
        <f>IF(ISBLANK($D2832),0,E2832*VLOOKUP($D2832,'Boarding Packages'!$A:$H,8,FALSE))</f>
        <v>106</v>
      </c>
      <c r="H2832" s="58">
        <v>0</v>
      </c>
      <c r="I2832" s="58">
        <f t="shared" ref="I2832:I2833" si="415">IF(ISBLANK(B2832),"",SUM(G2832:H2832))</f>
        <v>106</v>
      </c>
      <c r="J2832" s="140">
        <f t="shared" ref="J2832:J2833" si="416">IF(ISBLANK(B2832),"",E2832*(IF(LEFT(RIGHT(F2832,2),1)="2",2,IF(LEFT(RIGHT(F2832,2),1)="3",3,IF(LEFT(RIGHT(F2832,2),1)="4",4,1)))))</f>
        <v>2</v>
      </c>
      <c r="K2832" s="50">
        <f t="shared" si="412"/>
        <v>12</v>
      </c>
    </row>
    <row r="2833" spans="1:11" x14ac:dyDescent="0.3">
      <c r="A2833" s="10">
        <v>43808</v>
      </c>
      <c r="B2833" s="11" t="s">
        <v>1535</v>
      </c>
      <c r="C2833" s="11" t="s">
        <v>846</v>
      </c>
      <c r="D2833" s="11">
        <v>89712</v>
      </c>
      <c r="E2833" s="7">
        <v>3</v>
      </c>
      <c r="F2833" s="53" t="str">
        <f>IF(ISBLANK($D2833),"",VLOOKUP($D2833,'Boarding Packages'!$A:$H,4,FALSE))</f>
        <v>In/Out Suite Prem</v>
      </c>
      <c r="G2833" s="54">
        <f>IF(ISBLANK($D2833),0,E2833*VLOOKUP($D2833,'Boarding Packages'!$A:$H,8,FALSE))</f>
        <v>216</v>
      </c>
      <c r="H2833" s="30">
        <v>0</v>
      </c>
      <c r="I2833" s="30">
        <f t="shared" si="415"/>
        <v>216</v>
      </c>
      <c r="J2833" s="7">
        <f t="shared" si="416"/>
        <v>3</v>
      </c>
      <c r="K2833" s="50">
        <f t="shared" si="412"/>
        <v>12</v>
      </c>
    </row>
    <row r="2834" spans="1:11" x14ac:dyDescent="0.3">
      <c r="A2834" s="10">
        <v>43808</v>
      </c>
      <c r="B2834" s="11" t="s">
        <v>1960</v>
      </c>
      <c r="C2834" s="11" t="s">
        <v>488</v>
      </c>
      <c r="D2834" s="11">
        <v>89796</v>
      </c>
      <c r="E2834" s="7">
        <v>1</v>
      </c>
      <c r="F2834" s="53" t="str">
        <f>IF(ISBLANK($D2834),"",VLOOKUP($D2834,'Boarding Packages'!$A:$H,4,FALSE))</f>
        <v>Std Suite Prem</v>
      </c>
      <c r="G2834" s="54">
        <f>IF(ISBLANK($D2834),0,E2834*VLOOKUP($D2834,'Boarding Packages'!$A:$H,8,FALSE))</f>
        <v>53</v>
      </c>
      <c r="H2834" s="30">
        <v>0</v>
      </c>
      <c r="I2834" s="30">
        <f t="shared" ref="I2834" si="417">IF(ISBLANK(B2834),"",SUM(G2834:H2834))</f>
        <v>53</v>
      </c>
      <c r="J2834" s="7">
        <f t="shared" ref="J2834" si="418">IF(ISBLANK(B2834),"",E2834*(IF(LEFT(RIGHT(F2834,2),1)="2",2,IF(LEFT(RIGHT(F2834,2),1)="3",3,IF(LEFT(RIGHT(F2834,2),1)="4",4,1)))))</f>
        <v>1</v>
      </c>
      <c r="K2834" s="50">
        <f t="shared" si="412"/>
        <v>12</v>
      </c>
    </row>
    <row r="2835" spans="1:11" x14ac:dyDescent="0.3">
      <c r="A2835" s="10">
        <v>43808</v>
      </c>
      <c r="B2835" s="11" t="s">
        <v>828</v>
      </c>
      <c r="C2835" s="11" t="s">
        <v>829</v>
      </c>
      <c r="E2835" s="7">
        <v>2</v>
      </c>
      <c r="F2835" s="6" t="s">
        <v>393</v>
      </c>
      <c r="G2835" s="30">
        <v>84</v>
      </c>
      <c r="H2835" s="30">
        <v>60</v>
      </c>
      <c r="I2835" s="30">
        <f t="shared" si="392"/>
        <v>144</v>
      </c>
      <c r="J2835" s="7">
        <f t="shared" si="393"/>
        <v>2</v>
      </c>
      <c r="K2835" s="50">
        <f t="shared" si="412"/>
        <v>12</v>
      </c>
    </row>
    <row r="2836" spans="1:11" x14ac:dyDescent="0.3">
      <c r="A2836" s="10">
        <v>43808</v>
      </c>
      <c r="B2836" s="11" t="s">
        <v>1147</v>
      </c>
      <c r="C2836" s="11" t="s">
        <v>507</v>
      </c>
      <c r="E2836" s="7">
        <v>3</v>
      </c>
      <c r="F2836" s="6" t="s">
        <v>393</v>
      </c>
      <c r="G2836" s="30">
        <v>126</v>
      </c>
      <c r="H2836" s="30">
        <v>80</v>
      </c>
      <c r="I2836" s="30">
        <f t="shared" si="392"/>
        <v>206</v>
      </c>
      <c r="J2836" s="7">
        <f t="shared" si="393"/>
        <v>3</v>
      </c>
      <c r="K2836" s="50">
        <f t="shared" si="412"/>
        <v>12</v>
      </c>
    </row>
    <row r="2837" spans="1:11" x14ac:dyDescent="0.3">
      <c r="A2837" s="10">
        <v>43808</v>
      </c>
      <c r="B2837" s="11" t="s">
        <v>414</v>
      </c>
      <c r="C2837" s="11" t="s">
        <v>415</v>
      </c>
      <c r="E2837" s="7">
        <v>12</v>
      </c>
      <c r="F2837" s="6" t="s">
        <v>388</v>
      </c>
      <c r="G2837" s="30">
        <v>396</v>
      </c>
      <c r="H2837" s="30">
        <v>132</v>
      </c>
      <c r="I2837" s="30">
        <f t="shared" si="392"/>
        <v>528</v>
      </c>
      <c r="J2837" s="7">
        <f t="shared" si="393"/>
        <v>12</v>
      </c>
      <c r="K2837" s="50">
        <f t="shared" si="412"/>
        <v>12</v>
      </c>
    </row>
    <row r="2838" spans="1:11" x14ac:dyDescent="0.3">
      <c r="A2838" s="10">
        <v>43808</v>
      </c>
      <c r="B2838" s="11" t="s">
        <v>2717</v>
      </c>
      <c r="C2838" s="11" t="s">
        <v>2718</v>
      </c>
      <c r="E2838" s="7">
        <v>1</v>
      </c>
      <c r="F2838" s="6" t="s">
        <v>407</v>
      </c>
      <c r="G2838" s="30">
        <v>72</v>
      </c>
      <c r="H2838" s="30">
        <v>42</v>
      </c>
      <c r="I2838" s="30">
        <f t="shared" si="392"/>
        <v>114</v>
      </c>
      <c r="J2838" s="7">
        <f t="shared" si="393"/>
        <v>2</v>
      </c>
      <c r="K2838" s="50">
        <f t="shared" si="412"/>
        <v>12</v>
      </c>
    </row>
    <row r="2839" spans="1:11" x14ac:dyDescent="0.3">
      <c r="A2839" s="10">
        <v>43808</v>
      </c>
      <c r="B2839" s="11" t="s">
        <v>1153</v>
      </c>
      <c r="C2839" s="11" t="s">
        <v>1154</v>
      </c>
      <c r="D2839" s="11">
        <v>82707</v>
      </c>
      <c r="E2839" s="7">
        <v>1</v>
      </c>
      <c r="F2839" s="53" t="str">
        <f>IF(ISBLANK($D2839),"",VLOOKUP($D2839,'Boarding Packages'!$A:$H,4,FALSE))</f>
        <v>Std Suite Prem</v>
      </c>
      <c r="G2839" s="54">
        <f>IF(ISBLANK($D2839),0,E2839*VLOOKUP($D2839,'Boarding Packages'!$A:$H,8,FALSE))</f>
        <v>53</v>
      </c>
      <c r="H2839" s="30">
        <v>0</v>
      </c>
      <c r="I2839" s="30">
        <f t="shared" si="392"/>
        <v>53</v>
      </c>
      <c r="J2839" s="7">
        <f t="shared" si="393"/>
        <v>1</v>
      </c>
      <c r="K2839" s="50">
        <f t="shared" si="412"/>
        <v>12</v>
      </c>
    </row>
    <row r="2840" spans="1:11" x14ac:dyDescent="0.3">
      <c r="A2840" s="10">
        <v>43808</v>
      </c>
      <c r="B2840" s="11" t="s">
        <v>1153</v>
      </c>
      <c r="C2840" s="11" t="s">
        <v>1154</v>
      </c>
      <c r="D2840" s="11">
        <v>89636</v>
      </c>
      <c r="E2840" s="7">
        <v>4</v>
      </c>
      <c r="F2840" s="53" t="str">
        <f>IF(ISBLANK($D2840),"",VLOOKUP($D2840,'Boarding Packages'!$A:$H,4,FALSE))</f>
        <v>Std Suite Prem</v>
      </c>
      <c r="G2840" s="54">
        <f>IF(ISBLANK($D2840),0,E2840*VLOOKUP($D2840,'Boarding Packages'!$A:$H,8,FALSE))</f>
        <v>212</v>
      </c>
      <c r="H2840" s="30">
        <v>0</v>
      </c>
      <c r="I2840" s="30">
        <f t="shared" ref="I2840" si="419">IF(ISBLANK(B2840),"",SUM(G2840:H2840))</f>
        <v>212</v>
      </c>
      <c r="J2840" s="7">
        <f t="shared" ref="J2840" si="420">IF(ISBLANK(B2840),"",E2840*(IF(LEFT(RIGHT(F2840,2),1)="2",2,IF(LEFT(RIGHT(F2840,2),1)="3",3,IF(LEFT(RIGHT(F2840,2),1)="4",4,1)))))</f>
        <v>4</v>
      </c>
      <c r="K2840" s="50">
        <f t="shared" si="412"/>
        <v>12</v>
      </c>
    </row>
    <row r="2841" spans="1:11" x14ac:dyDescent="0.3">
      <c r="A2841" s="10">
        <v>43808</v>
      </c>
      <c r="B2841" s="11" t="s">
        <v>1887</v>
      </c>
      <c r="C2841" s="11" t="s">
        <v>507</v>
      </c>
      <c r="E2841" s="7">
        <v>4</v>
      </c>
      <c r="F2841" s="6" t="s">
        <v>388</v>
      </c>
      <c r="G2841" s="30">
        <v>132</v>
      </c>
      <c r="H2841" s="30">
        <v>130</v>
      </c>
      <c r="I2841" s="30">
        <f t="shared" ref="I2841:I2904" si="421">IF(ISBLANK(B2841),"",SUM(G2841:H2841))</f>
        <v>262</v>
      </c>
      <c r="J2841" s="7">
        <f t="shared" ref="J2841:J2904" si="422">IF(ISBLANK(B2841),"",E2841*(IF(LEFT(RIGHT(F2841,2),1)="2",2,IF(LEFT(RIGHT(F2841,2),1)="3",3,IF(LEFT(RIGHT(F2841,2),1)="4",4,1)))))</f>
        <v>4</v>
      </c>
      <c r="K2841" s="50">
        <f t="shared" si="412"/>
        <v>12</v>
      </c>
    </row>
    <row r="2842" spans="1:11" x14ac:dyDescent="0.3">
      <c r="A2842" s="55">
        <v>43808</v>
      </c>
      <c r="B2842" s="56" t="s">
        <v>617</v>
      </c>
      <c r="C2842" s="56" t="s">
        <v>618</v>
      </c>
      <c r="D2842" s="56"/>
      <c r="E2842" s="140">
        <v>2</v>
      </c>
      <c r="F2842" s="141" t="s">
        <v>388</v>
      </c>
      <c r="G2842" s="58">
        <v>66</v>
      </c>
      <c r="H2842" s="58">
        <v>60</v>
      </c>
      <c r="I2842" s="58">
        <f t="shared" si="421"/>
        <v>126</v>
      </c>
      <c r="J2842" s="140">
        <f t="shared" si="422"/>
        <v>2</v>
      </c>
      <c r="K2842" s="50">
        <f t="shared" si="412"/>
        <v>12</v>
      </c>
    </row>
    <row r="2843" spans="1:11" x14ac:dyDescent="0.3">
      <c r="A2843" s="10">
        <v>43809</v>
      </c>
      <c r="B2843" s="11" t="s">
        <v>54</v>
      </c>
      <c r="C2843" s="11" t="s">
        <v>650</v>
      </c>
      <c r="D2843" s="11">
        <v>85397</v>
      </c>
      <c r="E2843" s="7">
        <v>6</v>
      </c>
      <c r="F2843" s="53" t="str">
        <f>IF(ISBLANK($D2843),"",VLOOKUP($D2843,'Boarding Packages'!$A:$H,4,FALSE))</f>
        <v>Std Suite Prem</v>
      </c>
      <c r="G2843" s="54">
        <f>IF(ISBLANK($D2843),0,E2843*VLOOKUP($D2843,'Boarding Packages'!$A:$H,8,FALSE))</f>
        <v>306</v>
      </c>
      <c r="H2843" s="30">
        <v>0</v>
      </c>
      <c r="I2843" s="30">
        <f t="shared" si="421"/>
        <v>306</v>
      </c>
      <c r="J2843" s="7">
        <f t="shared" si="422"/>
        <v>6</v>
      </c>
      <c r="K2843" s="50">
        <f t="shared" si="412"/>
        <v>12</v>
      </c>
    </row>
    <row r="2844" spans="1:11" x14ac:dyDescent="0.3">
      <c r="A2844" s="10">
        <v>43809</v>
      </c>
      <c r="B2844" s="11" t="s">
        <v>1916</v>
      </c>
      <c r="C2844" s="11" t="s">
        <v>1359</v>
      </c>
      <c r="D2844" s="11">
        <v>89000</v>
      </c>
      <c r="E2844" s="7">
        <v>4</v>
      </c>
      <c r="F2844" s="53" t="str">
        <f>IF(ISBLANK($D2844),"",VLOOKUP($D2844,'Boarding Packages'!$A:$H,4,FALSE))</f>
        <v>Std Suite Prem</v>
      </c>
      <c r="G2844" s="54">
        <f>IF(ISBLANK($D2844),0,E2844*VLOOKUP($D2844,'Boarding Packages'!$A:$H,8,FALSE))</f>
        <v>212</v>
      </c>
      <c r="H2844" s="30">
        <v>0</v>
      </c>
      <c r="I2844" s="30">
        <f t="shared" ref="I2844" si="423">IF(ISBLANK(B2844),"",SUM(G2844:H2844))</f>
        <v>212</v>
      </c>
      <c r="J2844" s="7">
        <f t="shared" ref="J2844" si="424">IF(ISBLANK(B2844),"",E2844*(IF(LEFT(RIGHT(F2844,2),1)="2",2,IF(LEFT(RIGHT(F2844,2),1)="3",3,IF(LEFT(RIGHT(F2844,2),1)="4",4,1)))))</f>
        <v>4</v>
      </c>
      <c r="K2844" s="50">
        <f t="shared" si="412"/>
        <v>12</v>
      </c>
    </row>
    <row r="2845" spans="1:11" x14ac:dyDescent="0.3">
      <c r="A2845" s="55">
        <v>43809</v>
      </c>
      <c r="B2845" s="56" t="s">
        <v>272</v>
      </c>
      <c r="C2845" s="56" t="s">
        <v>2724</v>
      </c>
      <c r="D2845" s="56">
        <v>87256</v>
      </c>
      <c r="E2845" s="140">
        <v>7</v>
      </c>
      <c r="F2845" s="61" t="str">
        <f>IF(ISBLANK($D2845),"",VLOOKUP($D2845,'Boarding Packages'!$A:$H,4,FALSE))</f>
        <v>Std Suite Prem</v>
      </c>
      <c r="G2845" s="62">
        <f>IF(ISBLANK($D2845),0,E2845*VLOOKUP($D2845,'Boarding Packages'!$A:$H,8,FALSE))</f>
        <v>357</v>
      </c>
      <c r="H2845" s="58">
        <v>0</v>
      </c>
      <c r="I2845" s="58">
        <f t="shared" ref="I2845" si="425">IF(ISBLANK(B2845),"",SUM(G2845:H2845))</f>
        <v>357</v>
      </c>
      <c r="J2845" s="140">
        <f t="shared" ref="J2845" si="426">IF(ISBLANK(B2845),"",E2845*(IF(LEFT(RIGHT(F2845,2),1)="2",2,IF(LEFT(RIGHT(F2845,2),1)="3",3,IF(LEFT(RIGHT(F2845,2),1)="4",4,1)))))</f>
        <v>7</v>
      </c>
      <c r="K2845" s="50">
        <f t="shared" si="412"/>
        <v>12</v>
      </c>
    </row>
    <row r="2846" spans="1:11" x14ac:dyDescent="0.3">
      <c r="A2846" s="10">
        <v>43810</v>
      </c>
      <c r="B2846" s="11" t="s">
        <v>1328</v>
      </c>
      <c r="C2846" s="11" t="s">
        <v>1329</v>
      </c>
      <c r="E2846" s="7">
        <v>1</v>
      </c>
      <c r="F2846" s="6" t="s">
        <v>388</v>
      </c>
      <c r="G2846" s="30">
        <v>33</v>
      </c>
      <c r="H2846" s="30">
        <v>20</v>
      </c>
      <c r="I2846" s="30">
        <f t="shared" si="421"/>
        <v>53</v>
      </c>
      <c r="J2846" s="7">
        <f t="shared" si="422"/>
        <v>1</v>
      </c>
      <c r="K2846" s="50">
        <f t="shared" si="412"/>
        <v>12</v>
      </c>
    </row>
    <row r="2847" spans="1:11" x14ac:dyDescent="0.3">
      <c r="A2847" s="10">
        <v>43810</v>
      </c>
      <c r="B2847" s="11" t="s">
        <v>246</v>
      </c>
      <c r="C2847" s="11" t="s">
        <v>651</v>
      </c>
      <c r="E2847" s="7">
        <v>1</v>
      </c>
      <c r="F2847" s="6" t="s">
        <v>410</v>
      </c>
      <c r="G2847" s="30">
        <v>63</v>
      </c>
      <c r="H2847" s="30">
        <v>80</v>
      </c>
      <c r="I2847" s="30">
        <f t="shared" si="421"/>
        <v>143</v>
      </c>
      <c r="J2847" s="7">
        <f t="shared" si="422"/>
        <v>2</v>
      </c>
      <c r="K2847" s="50">
        <f t="shared" si="412"/>
        <v>12</v>
      </c>
    </row>
    <row r="2848" spans="1:11" x14ac:dyDescent="0.3">
      <c r="A2848" s="55">
        <v>43810</v>
      </c>
      <c r="B2848" s="56" t="s">
        <v>114</v>
      </c>
      <c r="C2848" s="56" t="s">
        <v>789</v>
      </c>
      <c r="D2848" s="56">
        <v>68650</v>
      </c>
      <c r="E2848" s="140">
        <v>1</v>
      </c>
      <c r="F2848" s="61" t="str">
        <f>IF(ISBLANK($D2848),"",VLOOKUP($D2848,'Boarding Packages'!$A:$H,4,FALSE))</f>
        <v>Std Suite Prem</v>
      </c>
      <c r="G2848" s="62">
        <f>IF(ISBLANK($D2848),0,E2848*VLOOKUP($D2848,'Boarding Packages'!$A:$H,8,FALSE))</f>
        <v>50</v>
      </c>
      <c r="H2848" s="58">
        <v>0</v>
      </c>
      <c r="I2848" s="58">
        <f t="shared" si="421"/>
        <v>50</v>
      </c>
      <c r="J2848" s="140">
        <f t="shared" si="422"/>
        <v>1</v>
      </c>
      <c r="K2848" s="50">
        <f t="shared" si="412"/>
        <v>12</v>
      </c>
    </row>
    <row r="2849" spans="1:11" x14ac:dyDescent="0.3">
      <c r="A2849" s="10">
        <v>43811</v>
      </c>
      <c r="B2849" s="11" t="s">
        <v>2742</v>
      </c>
      <c r="C2849" s="11" t="s">
        <v>2743</v>
      </c>
      <c r="E2849" s="7">
        <v>1</v>
      </c>
      <c r="F2849" s="6" t="s">
        <v>388</v>
      </c>
      <c r="G2849" s="30">
        <v>33</v>
      </c>
      <c r="H2849" s="30">
        <v>40</v>
      </c>
      <c r="I2849" s="30">
        <f t="shared" si="421"/>
        <v>73</v>
      </c>
      <c r="J2849" s="7">
        <f t="shared" si="422"/>
        <v>1</v>
      </c>
      <c r="K2849" s="50">
        <f t="shared" si="412"/>
        <v>12</v>
      </c>
    </row>
    <row r="2850" spans="1:11" x14ac:dyDescent="0.3">
      <c r="A2850" s="55">
        <v>43811</v>
      </c>
      <c r="B2850" s="56" t="s">
        <v>362</v>
      </c>
      <c r="C2850" s="56" t="s">
        <v>590</v>
      </c>
      <c r="D2850" s="56"/>
      <c r="E2850" s="140">
        <v>5</v>
      </c>
      <c r="F2850" s="141" t="s">
        <v>393</v>
      </c>
      <c r="G2850" s="58">
        <v>210</v>
      </c>
      <c r="H2850" s="58">
        <v>100</v>
      </c>
      <c r="I2850" s="58">
        <f t="shared" si="421"/>
        <v>310</v>
      </c>
      <c r="J2850" s="140">
        <f t="shared" si="422"/>
        <v>5</v>
      </c>
      <c r="K2850" s="50">
        <f t="shared" si="412"/>
        <v>12</v>
      </c>
    </row>
    <row r="2851" spans="1:11" x14ac:dyDescent="0.3">
      <c r="A2851" s="10">
        <v>43812</v>
      </c>
      <c r="B2851" s="11" t="s">
        <v>284</v>
      </c>
      <c r="C2851" s="11" t="s">
        <v>1781</v>
      </c>
      <c r="D2851" s="11">
        <v>87514</v>
      </c>
      <c r="E2851" s="7">
        <v>4</v>
      </c>
      <c r="F2851" s="53" t="str">
        <f>IF(ISBLANK($D2851),"",VLOOKUP($D2851,'Boarding Packages'!$A:$H,4,FALSE))</f>
        <v>Std Suite Prem (3)</v>
      </c>
      <c r="G2851" s="54">
        <f>IF(ISBLANK($D2851),0,E2851*VLOOKUP($D2851,'Boarding Packages'!$A:$H,8,FALSE))</f>
        <v>560</v>
      </c>
      <c r="H2851" s="30">
        <v>120</v>
      </c>
      <c r="I2851" s="30">
        <f t="shared" ref="I2851:I2852" si="427">IF(ISBLANK(B2851),"",SUM(G2851:H2851))</f>
        <v>680</v>
      </c>
      <c r="J2851" s="7">
        <f t="shared" si="422"/>
        <v>12</v>
      </c>
      <c r="K2851" s="50">
        <f t="shared" si="412"/>
        <v>12</v>
      </c>
    </row>
    <row r="2852" spans="1:11" x14ac:dyDescent="0.3">
      <c r="A2852" s="10">
        <v>43812</v>
      </c>
      <c r="B2852" s="11" t="s">
        <v>284</v>
      </c>
      <c r="C2852" s="11" t="s">
        <v>1781</v>
      </c>
      <c r="D2852" s="11">
        <v>90040</v>
      </c>
      <c r="E2852" s="7">
        <v>1</v>
      </c>
      <c r="F2852" s="53" t="str">
        <f>IF(ISBLANK($D2852),"",VLOOKUP($D2852,'Boarding Packages'!$A:$H,4,FALSE))</f>
        <v>Std Suite Prem (3)</v>
      </c>
      <c r="G2852" s="54">
        <f>IF(ISBLANK($D2852),0,E2852*VLOOKUP($D2852,'Boarding Packages'!$A:$H,8,FALSE))</f>
        <v>140</v>
      </c>
      <c r="H2852" s="30">
        <v>60</v>
      </c>
      <c r="I2852" s="30">
        <f t="shared" si="427"/>
        <v>200</v>
      </c>
      <c r="J2852" s="7">
        <f t="shared" si="422"/>
        <v>3</v>
      </c>
      <c r="K2852" s="50">
        <f t="shared" si="412"/>
        <v>12</v>
      </c>
    </row>
    <row r="2853" spans="1:11" x14ac:dyDescent="0.3">
      <c r="A2853" s="10">
        <v>43812</v>
      </c>
      <c r="B2853" s="11" t="s">
        <v>175</v>
      </c>
      <c r="C2853" s="11" t="s">
        <v>433</v>
      </c>
      <c r="E2853" s="7">
        <v>1</v>
      </c>
      <c r="F2853" s="6" t="s">
        <v>434</v>
      </c>
      <c r="G2853" s="30">
        <v>57</v>
      </c>
      <c r="H2853" s="30">
        <v>58</v>
      </c>
      <c r="I2853" s="30">
        <f t="shared" si="421"/>
        <v>115</v>
      </c>
      <c r="J2853" s="7">
        <f t="shared" si="422"/>
        <v>1</v>
      </c>
      <c r="K2853" s="50">
        <f t="shared" si="412"/>
        <v>12</v>
      </c>
    </row>
    <row r="2854" spans="1:11" x14ac:dyDescent="0.3">
      <c r="A2854" s="10">
        <v>43812</v>
      </c>
      <c r="B2854" s="11" t="s">
        <v>263</v>
      </c>
      <c r="C2854" s="11" t="s">
        <v>479</v>
      </c>
      <c r="D2854" s="11">
        <v>88716</v>
      </c>
      <c r="E2854" s="7">
        <v>3</v>
      </c>
      <c r="F2854" s="53" t="str">
        <f>IF(ISBLANK($D2854),"",VLOOKUP($D2854,'Boarding Packages'!$A:$H,4,FALSE))</f>
        <v>In/Out Suite Prem</v>
      </c>
      <c r="G2854" s="54">
        <f>IF(ISBLANK($D2854),0,E2854*VLOOKUP($D2854,'Boarding Packages'!$A:$H,8,FALSE))</f>
        <v>222</v>
      </c>
      <c r="H2854" s="30">
        <v>36</v>
      </c>
      <c r="I2854" s="30">
        <f t="shared" ref="I2854:I2855" si="428">IF(ISBLANK(B2854),"",SUM(G2854:H2854))</f>
        <v>258</v>
      </c>
      <c r="J2854" s="7">
        <f t="shared" ref="J2854:J2855" si="429">IF(ISBLANK(B2854),"",E2854*(IF(LEFT(RIGHT(F2854,2),1)="2",2,IF(LEFT(RIGHT(F2854,2),1)="3",3,IF(LEFT(RIGHT(F2854,2),1)="4",4,1)))))</f>
        <v>3</v>
      </c>
      <c r="K2854" s="50">
        <f t="shared" si="412"/>
        <v>12</v>
      </c>
    </row>
    <row r="2855" spans="1:11" x14ac:dyDescent="0.3">
      <c r="A2855" s="10">
        <v>43812</v>
      </c>
      <c r="B2855" s="11" t="s">
        <v>254</v>
      </c>
      <c r="C2855" s="11" t="s">
        <v>396</v>
      </c>
      <c r="D2855" s="11">
        <v>88399</v>
      </c>
      <c r="E2855" s="7">
        <v>1</v>
      </c>
      <c r="F2855" s="53" t="str">
        <f>IF(ISBLANK($D2855),"",VLOOKUP($D2855,'Boarding Packages'!$A:$H,4,FALSE))</f>
        <v>Std Suite Prem</v>
      </c>
      <c r="G2855" s="54">
        <f>IF(ISBLANK($D2855),0,E2855*VLOOKUP($D2855,'Boarding Packages'!$A:$H,8,FALSE))</f>
        <v>51</v>
      </c>
      <c r="H2855" s="30">
        <v>0</v>
      </c>
      <c r="I2855" s="30">
        <f t="shared" si="428"/>
        <v>51</v>
      </c>
      <c r="J2855" s="7">
        <f t="shared" si="429"/>
        <v>1</v>
      </c>
      <c r="K2855" s="50">
        <f t="shared" si="412"/>
        <v>12</v>
      </c>
    </row>
    <row r="2856" spans="1:11" x14ac:dyDescent="0.3">
      <c r="A2856" s="55">
        <v>43812</v>
      </c>
      <c r="B2856" s="56" t="s">
        <v>1328</v>
      </c>
      <c r="C2856" s="56" t="s">
        <v>1329</v>
      </c>
      <c r="D2856" s="56"/>
      <c r="E2856" s="140">
        <v>1</v>
      </c>
      <c r="F2856" s="141" t="s">
        <v>388</v>
      </c>
      <c r="G2856" s="58">
        <v>33</v>
      </c>
      <c r="H2856" s="58">
        <v>40</v>
      </c>
      <c r="I2856" s="58">
        <f t="shared" si="421"/>
        <v>73</v>
      </c>
      <c r="J2856" s="140">
        <f t="shared" si="422"/>
        <v>1</v>
      </c>
      <c r="K2856" s="50">
        <f t="shared" si="412"/>
        <v>12</v>
      </c>
    </row>
    <row r="2857" spans="1:11" x14ac:dyDescent="0.3">
      <c r="A2857" s="10">
        <v>43813</v>
      </c>
      <c r="B2857" s="11" t="s">
        <v>325</v>
      </c>
      <c r="C2857" s="11" t="s">
        <v>474</v>
      </c>
      <c r="D2857" s="11">
        <v>82511</v>
      </c>
      <c r="E2857" s="7">
        <v>2</v>
      </c>
      <c r="F2857" s="53" t="str">
        <f>IF(ISBLANK($D2857),"",VLOOKUP($D2857,'Boarding Packages'!$A:$H,4,FALSE))</f>
        <v>Std Suite Prem</v>
      </c>
      <c r="G2857" s="54">
        <f>IF(ISBLANK($D2857),0,E2857*VLOOKUP($D2857,'Boarding Packages'!$A:$H,8,FALSE))</f>
        <v>102</v>
      </c>
      <c r="H2857" s="30">
        <v>0</v>
      </c>
      <c r="I2857" s="30">
        <f t="shared" ref="I2857" si="430">IF(ISBLANK(B2857),"",SUM(G2857:H2857))</f>
        <v>102</v>
      </c>
      <c r="J2857" s="7">
        <f t="shared" si="422"/>
        <v>2</v>
      </c>
      <c r="K2857" s="50">
        <f t="shared" si="412"/>
        <v>12</v>
      </c>
    </row>
    <row r="2858" spans="1:11" x14ac:dyDescent="0.3">
      <c r="A2858" s="10">
        <v>43813</v>
      </c>
      <c r="B2858" s="11" t="s">
        <v>1228</v>
      </c>
      <c r="C2858" s="11" t="s">
        <v>2670</v>
      </c>
      <c r="E2858" s="7">
        <v>3</v>
      </c>
      <c r="F2858" s="6" t="s">
        <v>407</v>
      </c>
      <c r="G2858" s="30">
        <v>216</v>
      </c>
      <c r="H2858" s="30">
        <v>160</v>
      </c>
      <c r="I2858" s="30">
        <f t="shared" si="421"/>
        <v>376</v>
      </c>
      <c r="J2858" s="7">
        <f t="shared" si="422"/>
        <v>6</v>
      </c>
      <c r="K2858" s="50">
        <f t="shared" si="412"/>
        <v>12</v>
      </c>
    </row>
    <row r="2859" spans="1:11" x14ac:dyDescent="0.3">
      <c r="A2859" s="10">
        <v>43813</v>
      </c>
      <c r="B2859" s="11" t="s">
        <v>252</v>
      </c>
      <c r="C2859" s="11" t="s">
        <v>396</v>
      </c>
      <c r="D2859" s="11">
        <v>87760</v>
      </c>
      <c r="E2859" s="7">
        <v>1</v>
      </c>
      <c r="F2859" s="53" t="str">
        <f>IF(ISBLANK($D2859),"",VLOOKUP($D2859,'Boarding Packages'!$A:$H,4,FALSE))</f>
        <v>XL Suite Prem</v>
      </c>
      <c r="G2859" s="54">
        <f>IF(ISBLANK($D2859),0,E2859*VLOOKUP($D2859,'Boarding Packages'!$A:$H,8,FALSE))</f>
        <v>59</v>
      </c>
      <c r="H2859" s="30">
        <v>0</v>
      </c>
      <c r="I2859" s="30">
        <f t="shared" ref="I2859" si="431">IF(ISBLANK(B2859),"",SUM(G2859:H2859))</f>
        <v>59</v>
      </c>
      <c r="J2859" s="7">
        <f t="shared" ref="J2859" si="432">IF(ISBLANK(B2859),"",E2859*(IF(LEFT(RIGHT(F2859,2),1)="2",2,IF(LEFT(RIGHT(F2859,2),1)="3",3,IF(LEFT(RIGHT(F2859,2),1)="4",4,1)))))</f>
        <v>1</v>
      </c>
      <c r="K2859" s="50">
        <f t="shared" si="412"/>
        <v>12</v>
      </c>
    </row>
    <row r="2860" spans="1:11" x14ac:dyDescent="0.3">
      <c r="A2860" s="10">
        <v>43813</v>
      </c>
      <c r="B2860" s="11" t="s">
        <v>2661</v>
      </c>
      <c r="C2860" s="11" t="s">
        <v>548</v>
      </c>
      <c r="E2860" s="7">
        <v>1</v>
      </c>
      <c r="F2860" s="6" t="s">
        <v>393</v>
      </c>
      <c r="G2860" s="30">
        <v>42</v>
      </c>
      <c r="H2860" s="30">
        <v>40</v>
      </c>
      <c r="I2860" s="30">
        <f t="shared" si="421"/>
        <v>82</v>
      </c>
      <c r="J2860" s="7">
        <f t="shared" si="422"/>
        <v>1</v>
      </c>
      <c r="K2860" s="50">
        <f t="shared" si="412"/>
        <v>12</v>
      </c>
    </row>
    <row r="2861" spans="1:11" x14ac:dyDescent="0.3">
      <c r="A2861" s="55">
        <v>43813</v>
      </c>
      <c r="B2861" s="56" t="s">
        <v>2450</v>
      </c>
      <c r="C2861" s="56" t="s">
        <v>2451</v>
      </c>
      <c r="D2861" s="56"/>
      <c r="E2861" s="140">
        <v>1</v>
      </c>
      <c r="F2861" s="141" t="s">
        <v>388</v>
      </c>
      <c r="G2861" s="58">
        <v>33</v>
      </c>
      <c r="H2861" s="58">
        <v>40</v>
      </c>
      <c r="I2861" s="58">
        <f t="shared" si="421"/>
        <v>73</v>
      </c>
      <c r="J2861" s="140">
        <f t="shared" si="422"/>
        <v>1</v>
      </c>
      <c r="K2861" s="50">
        <f t="shared" si="412"/>
        <v>12</v>
      </c>
    </row>
    <row r="2862" spans="1:11" x14ac:dyDescent="0.3">
      <c r="A2862" s="10">
        <v>43814</v>
      </c>
      <c r="B2862" s="11" t="s">
        <v>335</v>
      </c>
      <c r="C2862" s="11" t="s">
        <v>586</v>
      </c>
      <c r="D2862" s="11">
        <v>81318</v>
      </c>
      <c r="E2862" s="7">
        <v>3</v>
      </c>
      <c r="F2862" s="53" t="str">
        <f>IF(ISBLANK($D2862),"",VLOOKUP($D2862,'Boarding Packages'!$A:$H,4,FALSE))</f>
        <v>Std Suite Prem</v>
      </c>
      <c r="G2862" s="54">
        <f>IF(ISBLANK($D2862),0,E2862*VLOOKUP($D2862,'Boarding Packages'!$A:$H,8,FALSE))</f>
        <v>153</v>
      </c>
      <c r="H2862" s="30">
        <v>0</v>
      </c>
      <c r="I2862" s="30">
        <f t="shared" ref="I2862" si="433">IF(ISBLANK(B2862),"",SUM(G2862:H2862))</f>
        <v>153</v>
      </c>
      <c r="J2862" s="7">
        <f t="shared" si="422"/>
        <v>3</v>
      </c>
      <c r="K2862" s="50">
        <f t="shared" si="412"/>
        <v>12</v>
      </c>
    </row>
    <row r="2863" spans="1:11" x14ac:dyDescent="0.3">
      <c r="A2863" s="10">
        <v>43814</v>
      </c>
      <c r="B2863" s="11" t="s">
        <v>335</v>
      </c>
      <c r="C2863" s="11" t="s">
        <v>586</v>
      </c>
      <c r="D2863" s="11">
        <v>89728</v>
      </c>
      <c r="E2863" s="7">
        <v>6</v>
      </c>
      <c r="F2863" s="53" t="str">
        <f>IF(ISBLANK($D2863),"",VLOOKUP($D2863,'Boarding Packages'!$A:$H,4,FALSE))</f>
        <v>Std Suite Prem</v>
      </c>
      <c r="G2863" s="54">
        <f>IF(ISBLANK($D2863),0,E2863*VLOOKUP($D2863,'Boarding Packages'!$A:$H,8,FALSE))</f>
        <v>318</v>
      </c>
      <c r="H2863" s="30">
        <v>0</v>
      </c>
      <c r="I2863" s="30">
        <f t="shared" ref="I2863" si="434">IF(ISBLANK(B2863),"",SUM(G2863:H2863))</f>
        <v>318</v>
      </c>
      <c r="J2863" s="7">
        <f t="shared" ref="J2863" si="435">IF(ISBLANK(B2863),"",E2863*(IF(LEFT(RIGHT(F2863,2),1)="2",2,IF(LEFT(RIGHT(F2863,2),1)="3",3,IF(LEFT(RIGHT(F2863,2),1)="4",4,1)))))</f>
        <v>6</v>
      </c>
      <c r="K2863" s="50">
        <f t="shared" si="412"/>
        <v>12</v>
      </c>
    </row>
    <row r="2864" spans="1:11" x14ac:dyDescent="0.3">
      <c r="A2864" s="10">
        <v>43814</v>
      </c>
      <c r="B2864" s="11" t="s">
        <v>82</v>
      </c>
      <c r="C2864" s="11" t="s">
        <v>589</v>
      </c>
      <c r="D2864" s="11">
        <v>85026</v>
      </c>
      <c r="E2864" s="7">
        <v>1</v>
      </c>
      <c r="F2864" s="53" t="str">
        <f>IF(ISBLANK($D2864),"",VLOOKUP($D2864,'Boarding Packages'!$A:$H,4,FALSE))</f>
        <v>XL Suite Prem (2)</v>
      </c>
      <c r="G2864" s="54">
        <f>IF(ISBLANK($D2864),0,E2864*VLOOKUP($D2864,'Boarding Packages'!$A:$H,8,FALSE))</f>
        <v>109</v>
      </c>
      <c r="H2864" s="30">
        <v>0</v>
      </c>
      <c r="I2864" s="30">
        <f t="shared" ref="I2864" si="436">IF(ISBLANK(B2864),"",SUM(G2864:H2864))</f>
        <v>109</v>
      </c>
      <c r="J2864" s="7">
        <f t="shared" ref="J2864" si="437">IF(ISBLANK(B2864),"",E2864*(IF(LEFT(RIGHT(F2864,2),1)="2",2,IF(LEFT(RIGHT(F2864,2),1)="3",3,IF(LEFT(RIGHT(F2864,2),1)="4",4,1)))))</f>
        <v>2</v>
      </c>
      <c r="K2864" s="50">
        <f t="shared" si="412"/>
        <v>12</v>
      </c>
    </row>
    <row r="2865" spans="1:11" x14ac:dyDescent="0.3">
      <c r="A2865" s="10">
        <v>43814</v>
      </c>
      <c r="B2865" s="11" t="s">
        <v>820</v>
      </c>
      <c r="C2865" s="11" t="s">
        <v>402</v>
      </c>
      <c r="E2865" s="7">
        <v>1</v>
      </c>
      <c r="F2865" s="6" t="s">
        <v>388</v>
      </c>
      <c r="G2865" s="30">
        <v>33</v>
      </c>
      <c r="H2865" s="30">
        <v>20</v>
      </c>
      <c r="I2865" s="30">
        <f t="shared" si="421"/>
        <v>53</v>
      </c>
      <c r="J2865" s="7">
        <f t="shared" si="422"/>
        <v>1</v>
      </c>
      <c r="K2865" s="50">
        <f t="shared" si="412"/>
        <v>12</v>
      </c>
    </row>
    <row r="2866" spans="1:11" x14ac:dyDescent="0.3">
      <c r="A2866" s="10">
        <v>43814</v>
      </c>
      <c r="B2866" s="11" t="s">
        <v>2468</v>
      </c>
      <c r="C2866" s="11" t="s">
        <v>2715</v>
      </c>
      <c r="E2866" s="7">
        <v>1</v>
      </c>
      <c r="F2866" s="6" t="s">
        <v>1922</v>
      </c>
      <c r="G2866" s="30">
        <v>93</v>
      </c>
      <c r="H2866" s="30">
        <v>60</v>
      </c>
      <c r="I2866" s="30">
        <f t="shared" si="421"/>
        <v>153</v>
      </c>
      <c r="J2866" s="7">
        <f t="shared" si="422"/>
        <v>3</v>
      </c>
      <c r="K2866" s="50">
        <f t="shared" si="412"/>
        <v>12</v>
      </c>
    </row>
    <row r="2867" spans="1:11" x14ac:dyDescent="0.3">
      <c r="A2867" s="10">
        <v>43814</v>
      </c>
      <c r="B2867" s="11" t="s">
        <v>2384</v>
      </c>
      <c r="C2867" s="11" t="s">
        <v>2385</v>
      </c>
      <c r="E2867" s="7">
        <v>1</v>
      </c>
      <c r="F2867" s="6" t="s">
        <v>388</v>
      </c>
      <c r="G2867" s="30">
        <v>33</v>
      </c>
      <c r="H2867" s="30">
        <v>40</v>
      </c>
      <c r="I2867" s="30">
        <f t="shared" si="421"/>
        <v>73</v>
      </c>
      <c r="J2867" s="7">
        <f t="shared" si="422"/>
        <v>1</v>
      </c>
      <c r="K2867" s="50">
        <f t="shared" si="412"/>
        <v>12</v>
      </c>
    </row>
    <row r="2868" spans="1:11" x14ac:dyDescent="0.3">
      <c r="A2868" s="10">
        <v>43814</v>
      </c>
      <c r="B2868" s="11" t="s">
        <v>1182</v>
      </c>
      <c r="C2868" s="11" t="s">
        <v>1183</v>
      </c>
      <c r="E2868" s="7">
        <v>2</v>
      </c>
      <c r="F2868" s="6" t="s">
        <v>434</v>
      </c>
      <c r="G2868" s="30">
        <v>114</v>
      </c>
      <c r="H2868" s="30">
        <v>68</v>
      </c>
      <c r="I2868" s="30">
        <f t="shared" si="421"/>
        <v>182</v>
      </c>
      <c r="J2868" s="7">
        <f t="shared" si="422"/>
        <v>2</v>
      </c>
      <c r="K2868" s="50">
        <f t="shared" si="412"/>
        <v>12</v>
      </c>
    </row>
    <row r="2869" spans="1:11" x14ac:dyDescent="0.3">
      <c r="A2869" s="10">
        <v>43814</v>
      </c>
      <c r="B2869" s="11" t="s">
        <v>2059</v>
      </c>
      <c r="C2869" s="11" t="s">
        <v>426</v>
      </c>
      <c r="E2869" s="7">
        <v>1</v>
      </c>
      <c r="F2869" s="6" t="s">
        <v>388</v>
      </c>
      <c r="G2869" s="30">
        <v>33</v>
      </c>
      <c r="H2869" s="30">
        <v>40</v>
      </c>
      <c r="I2869" s="30">
        <f t="shared" si="421"/>
        <v>73</v>
      </c>
      <c r="J2869" s="7">
        <f t="shared" si="422"/>
        <v>1</v>
      </c>
      <c r="K2869" s="50">
        <f t="shared" si="412"/>
        <v>12</v>
      </c>
    </row>
    <row r="2870" spans="1:11" x14ac:dyDescent="0.3">
      <c r="A2870" s="10">
        <v>43814</v>
      </c>
      <c r="B2870" s="11" t="s">
        <v>2440</v>
      </c>
      <c r="C2870" s="11" t="s">
        <v>1590</v>
      </c>
      <c r="E2870" s="7">
        <v>1</v>
      </c>
      <c r="F2870" s="6" t="s">
        <v>388</v>
      </c>
      <c r="G2870" s="30">
        <v>33</v>
      </c>
      <c r="H2870" s="30">
        <v>40</v>
      </c>
      <c r="I2870" s="30">
        <f t="shared" si="421"/>
        <v>73</v>
      </c>
      <c r="J2870" s="7">
        <f t="shared" si="422"/>
        <v>1</v>
      </c>
      <c r="K2870" s="50">
        <f t="shared" si="412"/>
        <v>12</v>
      </c>
    </row>
    <row r="2871" spans="1:11" x14ac:dyDescent="0.3">
      <c r="A2871" s="10">
        <v>43814</v>
      </c>
      <c r="B2871" s="11" t="s">
        <v>151</v>
      </c>
      <c r="C2871" s="11" t="s">
        <v>578</v>
      </c>
      <c r="E2871" s="7">
        <v>1</v>
      </c>
      <c r="F2871" s="6" t="s">
        <v>388</v>
      </c>
      <c r="G2871" s="30">
        <v>33</v>
      </c>
      <c r="H2871" s="30"/>
      <c r="I2871" s="30">
        <f t="shared" si="421"/>
        <v>33</v>
      </c>
      <c r="J2871" s="7">
        <f t="shared" si="422"/>
        <v>1</v>
      </c>
      <c r="K2871" s="50">
        <f t="shared" si="412"/>
        <v>12</v>
      </c>
    </row>
    <row r="2872" spans="1:11" x14ac:dyDescent="0.3">
      <c r="A2872" s="10">
        <v>43814</v>
      </c>
      <c r="B2872" s="11" t="s">
        <v>2596</v>
      </c>
      <c r="C2872" s="11" t="s">
        <v>2754</v>
      </c>
      <c r="E2872" s="7">
        <v>2</v>
      </c>
      <c r="F2872" s="6" t="s">
        <v>410</v>
      </c>
      <c r="G2872" s="30">
        <v>126</v>
      </c>
      <c r="H2872" s="30">
        <v>80</v>
      </c>
      <c r="I2872" s="30">
        <f t="shared" si="421"/>
        <v>206</v>
      </c>
      <c r="J2872" s="7">
        <f t="shared" si="422"/>
        <v>4</v>
      </c>
      <c r="K2872" s="50">
        <f t="shared" si="412"/>
        <v>12</v>
      </c>
    </row>
    <row r="2873" spans="1:11" x14ac:dyDescent="0.3">
      <c r="A2873" s="10">
        <v>43814</v>
      </c>
      <c r="B2873" s="11" t="s">
        <v>1065</v>
      </c>
      <c r="C2873" s="11" t="s">
        <v>996</v>
      </c>
      <c r="E2873" s="7">
        <v>1</v>
      </c>
      <c r="F2873" s="6" t="s">
        <v>388</v>
      </c>
      <c r="G2873" s="30">
        <v>33</v>
      </c>
      <c r="H2873" s="30">
        <v>40</v>
      </c>
      <c r="I2873" s="30">
        <f t="shared" si="421"/>
        <v>73</v>
      </c>
      <c r="J2873" s="7">
        <f t="shared" si="422"/>
        <v>1</v>
      </c>
      <c r="K2873" s="50">
        <f t="shared" si="412"/>
        <v>12</v>
      </c>
    </row>
    <row r="2874" spans="1:11" x14ac:dyDescent="0.3">
      <c r="A2874" s="10">
        <v>43814</v>
      </c>
      <c r="B2874" s="11" t="s">
        <v>847</v>
      </c>
      <c r="C2874" s="11" t="s">
        <v>848</v>
      </c>
      <c r="E2874" s="7">
        <v>1</v>
      </c>
      <c r="F2874" s="6" t="s">
        <v>388</v>
      </c>
      <c r="G2874" s="30">
        <v>33</v>
      </c>
      <c r="H2874" s="30">
        <v>40</v>
      </c>
      <c r="I2874" s="30">
        <f t="shared" si="421"/>
        <v>73</v>
      </c>
      <c r="J2874" s="7">
        <f t="shared" si="422"/>
        <v>1</v>
      </c>
      <c r="K2874" s="50">
        <f t="shared" si="412"/>
        <v>12</v>
      </c>
    </row>
    <row r="2875" spans="1:11" x14ac:dyDescent="0.3">
      <c r="A2875" s="10">
        <v>43814</v>
      </c>
      <c r="B2875" s="11" t="s">
        <v>766</v>
      </c>
      <c r="C2875" s="11" t="s">
        <v>767</v>
      </c>
      <c r="E2875" s="7">
        <v>1</v>
      </c>
      <c r="F2875" s="6" t="s">
        <v>388</v>
      </c>
      <c r="G2875" s="30">
        <v>33</v>
      </c>
      <c r="H2875" s="30">
        <v>20</v>
      </c>
      <c r="I2875" s="30">
        <f t="shared" si="421"/>
        <v>53</v>
      </c>
      <c r="J2875" s="7">
        <f t="shared" si="422"/>
        <v>1</v>
      </c>
      <c r="K2875" s="50">
        <f t="shared" si="412"/>
        <v>12</v>
      </c>
    </row>
    <row r="2876" spans="1:11" x14ac:dyDescent="0.3">
      <c r="A2876" s="10">
        <v>43814</v>
      </c>
      <c r="B2876" s="11" t="s">
        <v>155</v>
      </c>
      <c r="C2876" s="11" t="s">
        <v>2755</v>
      </c>
      <c r="E2876" s="7">
        <v>1</v>
      </c>
      <c r="F2876" s="6" t="s">
        <v>407</v>
      </c>
      <c r="G2876" s="30">
        <v>72</v>
      </c>
      <c r="H2876" s="30">
        <v>80</v>
      </c>
      <c r="I2876" s="30">
        <f t="shared" si="421"/>
        <v>152</v>
      </c>
      <c r="J2876" s="7">
        <f t="shared" si="422"/>
        <v>2</v>
      </c>
      <c r="K2876" s="50">
        <f t="shared" si="412"/>
        <v>12</v>
      </c>
    </row>
    <row r="2877" spans="1:11" x14ac:dyDescent="0.3">
      <c r="A2877" s="55">
        <v>43814</v>
      </c>
      <c r="B2877" s="56" t="s">
        <v>155</v>
      </c>
      <c r="C2877" s="56" t="s">
        <v>2660</v>
      </c>
      <c r="D2877" s="56"/>
      <c r="E2877" s="140">
        <v>1</v>
      </c>
      <c r="F2877" s="141" t="s">
        <v>388</v>
      </c>
      <c r="G2877" s="58">
        <v>33</v>
      </c>
      <c r="H2877" s="58">
        <v>40</v>
      </c>
      <c r="I2877" s="58">
        <f t="shared" si="421"/>
        <v>73</v>
      </c>
      <c r="J2877" s="140">
        <f t="shared" si="422"/>
        <v>1</v>
      </c>
      <c r="K2877" s="50">
        <f t="shared" si="412"/>
        <v>12</v>
      </c>
    </row>
    <row r="2878" spans="1:11" x14ac:dyDescent="0.3">
      <c r="E2878" s="7"/>
      <c r="F2878" s="6"/>
      <c r="G2878" s="30"/>
      <c r="H2878" s="30"/>
      <c r="I2878" s="30" t="str">
        <f t="shared" si="421"/>
        <v/>
      </c>
      <c r="J2878" s="7" t="str">
        <f t="shared" si="422"/>
        <v/>
      </c>
    </row>
    <row r="2879" spans="1:11" x14ac:dyDescent="0.3">
      <c r="E2879" s="7"/>
      <c r="F2879" s="6"/>
      <c r="G2879" s="30"/>
      <c r="H2879" s="30"/>
      <c r="I2879" s="30" t="str">
        <f t="shared" si="421"/>
        <v/>
      </c>
      <c r="J2879" s="7" t="str">
        <f t="shared" si="422"/>
        <v/>
      </c>
    </row>
    <row r="2880" spans="1:11" x14ac:dyDescent="0.3">
      <c r="E2880" s="7"/>
      <c r="F2880" s="6"/>
      <c r="G2880" s="30"/>
      <c r="H2880" s="30"/>
      <c r="I2880" s="30" t="str">
        <f t="shared" si="421"/>
        <v/>
      </c>
      <c r="J2880" s="7" t="str">
        <f t="shared" si="422"/>
        <v/>
      </c>
    </row>
    <row r="2881" spans="5:10" x14ac:dyDescent="0.3">
      <c r="E2881" s="7"/>
      <c r="F2881" s="6"/>
      <c r="G2881" s="30"/>
      <c r="H2881" s="30"/>
      <c r="I2881" s="30" t="str">
        <f t="shared" si="421"/>
        <v/>
      </c>
      <c r="J2881" s="7" t="str">
        <f t="shared" si="422"/>
        <v/>
      </c>
    </row>
    <row r="2882" spans="5:10" x14ac:dyDescent="0.3">
      <c r="E2882" s="7"/>
      <c r="F2882" s="6"/>
      <c r="G2882" s="30"/>
      <c r="H2882" s="30"/>
      <c r="I2882" s="30" t="str">
        <f t="shared" si="421"/>
        <v/>
      </c>
      <c r="J2882" s="7" t="str">
        <f t="shared" si="422"/>
        <v/>
      </c>
    </row>
    <row r="2883" spans="5:10" x14ac:dyDescent="0.3">
      <c r="E2883" s="7"/>
      <c r="F2883" s="6"/>
      <c r="G2883" s="30"/>
      <c r="H2883" s="30"/>
      <c r="I2883" s="30" t="str">
        <f t="shared" si="421"/>
        <v/>
      </c>
      <c r="J2883" s="7" t="str">
        <f t="shared" si="422"/>
        <v/>
      </c>
    </row>
    <row r="2884" spans="5:10" x14ac:dyDescent="0.3">
      <c r="E2884" s="7"/>
      <c r="F2884" s="6"/>
      <c r="G2884" s="30"/>
      <c r="H2884" s="30"/>
      <c r="I2884" s="30" t="str">
        <f t="shared" si="421"/>
        <v/>
      </c>
      <c r="J2884" s="7" t="str">
        <f t="shared" si="422"/>
        <v/>
      </c>
    </row>
    <row r="2885" spans="5:10" x14ac:dyDescent="0.3">
      <c r="E2885" s="7"/>
      <c r="F2885" s="6"/>
      <c r="G2885" s="30"/>
      <c r="H2885" s="30"/>
      <c r="I2885" s="30" t="str">
        <f t="shared" si="421"/>
        <v/>
      </c>
      <c r="J2885" s="7" t="str">
        <f t="shared" si="422"/>
        <v/>
      </c>
    </row>
    <row r="2886" spans="5:10" x14ac:dyDescent="0.3">
      <c r="E2886" s="7"/>
      <c r="F2886" s="6"/>
      <c r="G2886" s="30"/>
      <c r="H2886" s="30"/>
      <c r="I2886" s="30" t="str">
        <f t="shared" si="421"/>
        <v/>
      </c>
      <c r="J2886" s="7" t="str">
        <f t="shared" si="422"/>
        <v/>
      </c>
    </row>
    <row r="2887" spans="5:10" x14ac:dyDescent="0.3">
      <c r="E2887" s="7"/>
      <c r="F2887" s="6"/>
      <c r="G2887" s="30"/>
      <c r="H2887" s="30"/>
      <c r="I2887" s="30" t="str">
        <f t="shared" si="421"/>
        <v/>
      </c>
      <c r="J2887" s="7" t="str">
        <f t="shared" si="422"/>
        <v/>
      </c>
    </row>
    <row r="2888" spans="5:10" x14ac:dyDescent="0.3">
      <c r="E2888" s="7"/>
      <c r="F2888" s="6"/>
      <c r="G2888" s="30"/>
      <c r="H2888" s="30"/>
      <c r="I2888" s="30" t="str">
        <f t="shared" si="421"/>
        <v/>
      </c>
      <c r="J2888" s="7" t="str">
        <f t="shared" si="422"/>
        <v/>
      </c>
    </row>
    <row r="2889" spans="5:10" x14ac:dyDescent="0.3">
      <c r="E2889" s="7"/>
      <c r="F2889" s="6"/>
      <c r="G2889" s="30"/>
      <c r="H2889" s="30"/>
      <c r="I2889" s="30" t="str">
        <f t="shared" si="421"/>
        <v/>
      </c>
      <c r="J2889" s="7" t="str">
        <f t="shared" si="422"/>
        <v/>
      </c>
    </row>
    <row r="2890" spans="5:10" x14ac:dyDescent="0.3">
      <c r="E2890" s="7"/>
      <c r="F2890" s="6"/>
      <c r="G2890" s="30"/>
      <c r="H2890" s="30"/>
      <c r="I2890" s="30" t="str">
        <f t="shared" si="421"/>
        <v/>
      </c>
      <c r="J2890" s="7" t="str">
        <f t="shared" si="422"/>
        <v/>
      </c>
    </row>
    <row r="2891" spans="5:10" x14ac:dyDescent="0.3">
      <c r="E2891" s="7"/>
      <c r="F2891" s="6"/>
      <c r="G2891" s="30"/>
      <c r="H2891" s="30"/>
      <c r="I2891" s="30" t="str">
        <f t="shared" si="421"/>
        <v/>
      </c>
      <c r="J2891" s="7" t="str">
        <f t="shared" si="422"/>
        <v/>
      </c>
    </row>
    <row r="2892" spans="5:10" x14ac:dyDescent="0.3">
      <c r="E2892" s="7"/>
      <c r="F2892" s="6"/>
      <c r="G2892" s="30"/>
      <c r="H2892" s="30"/>
      <c r="I2892" s="30" t="str">
        <f t="shared" si="421"/>
        <v/>
      </c>
      <c r="J2892" s="7" t="str">
        <f t="shared" si="422"/>
        <v/>
      </c>
    </row>
    <row r="2893" spans="5:10" x14ac:dyDescent="0.3">
      <c r="E2893" s="7"/>
      <c r="F2893" s="6"/>
      <c r="G2893" s="30"/>
      <c r="H2893" s="30"/>
      <c r="I2893" s="30" t="str">
        <f t="shared" si="421"/>
        <v/>
      </c>
      <c r="J2893" s="7" t="str">
        <f t="shared" si="422"/>
        <v/>
      </c>
    </row>
    <row r="2894" spans="5:10" x14ac:dyDescent="0.3">
      <c r="E2894" s="7"/>
      <c r="F2894" s="6"/>
      <c r="G2894" s="30"/>
      <c r="H2894" s="30"/>
      <c r="I2894" s="30" t="str">
        <f t="shared" si="421"/>
        <v/>
      </c>
      <c r="J2894" s="7" t="str">
        <f t="shared" si="422"/>
        <v/>
      </c>
    </row>
    <row r="2895" spans="5:10" x14ac:dyDescent="0.3">
      <c r="E2895" s="7"/>
      <c r="F2895" s="6"/>
      <c r="G2895" s="30"/>
      <c r="H2895" s="30"/>
      <c r="I2895" s="30" t="str">
        <f t="shared" si="421"/>
        <v/>
      </c>
      <c r="J2895" s="7" t="str">
        <f t="shared" si="422"/>
        <v/>
      </c>
    </row>
    <row r="2896" spans="5:10" x14ac:dyDescent="0.3">
      <c r="E2896" s="7"/>
      <c r="F2896" s="6"/>
      <c r="G2896" s="30"/>
      <c r="H2896" s="30"/>
      <c r="I2896" s="30" t="str">
        <f t="shared" si="421"/>
        <v/>
      </c>
      <c r="J2896" s="7" t="str">
        <f t="shared" si="422"/>
        <v/>
      </c>
    </row>
    <row r="2897" spans="5:10" x14ac:dyDescent="0.3">
      <c r="E2897" s="7"/>
      <c r="F2897" s="6"/>
      <c r="G2897" s="30"/>
      <c r="H2897" s="30"/>
      <c r="I2897" s="30" t="str">
        <f t="shared" si="421"/>
        <v/>
      </c>
      <c r="J2897" s="7" t="str">
        <f t="shared" si="422"/>
        <v/>
      </c>
    </row>
    <row r="2898" spans="5:10" x14ac:dyDescent="0.3">
      <c r="E2898" s="7"/>
      <c r="F2898" s="6"/>
      <c r="G2898" s="30"/>
      <c r="H2898" s="30"/>
      <c r="I2898" s="30" t="str">
        <f t="shared" si="421"/>
        <v/>
      </c>
      <c r="J2898" s="7" t="str">
        <f t="shared" si="422"/>
        <v/>
      </c>
    </row>
    <row r="2899" spans="5:10" x14ac:dyDescent="0.3">
      <c r="E2899" s="7"/>
      <c r="F2899" s="6"/>
      <c r="G2899" s="30"/>
      <c r="H2899" s="30"/>
      <c r="I2899" s="30" t="str">
        <f t="shared" si="421"/>
        <v/>
      </c>
      <c r="J2899" s="7" t="str">
        <f t="shared" si="422"/>
        <v/>
      </c>
    </row>
    <row r="2900" spans="5:10" x14ac:dyDescent="0.3">
      <c r="E2900" s="7"/>
      <c r="F2900" s="6"/>
      <c r="G2900" s="30"/>
      <c r="H2900" s="30"/>
      <c r="I2900" s="30" t="str">
        <f t="shared" si="421"/>
        <v/>
      </c>
      <c r="J2900" s="7" t="str">
        <f t="shared" si="422"/>
        <v/>
      </c>
    </row>
    <row r="2901" spans="5:10" x14ac:dyDescent="0.3">
      <c r="E2901" s="7"/>
      <c r="F2901" s="6"/>
      <c r="G2901" s="30"/>
      <c r="H2901" s="30"/>
      <c r="I2901" s="30" t="str">
        <f t="shared" si="421"/>
        <v/>
      </c>
      <c r="J2901" s="7" t="str">
        <f t="shared" si="422"/>
        <v/>
      </c>
    </row>
    <row r="2902" spans="5:10" x14ac:dyDescent="0.3">
      <c r="E2902" s="7"/>
      <c r="F2902" s="6"/>
      <c r="G2902" s="30"/>
      <c r="H2902" s="30"/>
      <c r="I2902" s="30" t="str">
        <f t="shared" si="421"/>
        <v/>
      </c>
      <c r="J2902" s="7" t="str">
        <f t="shared" si="422"/>
        <v/>
      </c>
    </row>
    <row r="2903" spans="5:10" x14ac:dyDescent="0.3">
      <c r="E2903" s="7"/>
      <c r="F2903" s="6"/>
      <c r="G2903" s="30"/>
      <c r="H2903" s="30"/>
      <c r="I2903" s="30" t="str">
        <f t="shared" si="421"/>
        <v/>
      </c>
      <c r="J2903" s="7" t="str">
        <f t="shared" si="422"/>
        <v/>
      </c>
    </row>
    <row r="2904" spans="5:10" x14ac:dyDescent="0.3">
      <c r="E2904" s="7"/>
      <c r="F2904" s="6"/>
      <c r="G2904" s="30"/>
      <c r="H2904" s="30"/>
      <c r="I2904" s="30" t="str">
        <f t="shared" si="421"/>
        <v/>
      </c>
      <c r="J2904" s="7" t="str">
        <f t="shared" si="422"/>
        <v/>
      </c>
    </row>
    <row r="2905" spans="5:10" x14ac:dyDescent="0.3">
      <c r="E2905" s="7"/>
      <c r="F2905" s="6"/>
      <c r="G2905" s="30"/>
      <c r="H2905" s="30"/>
      <c r="I2905" s="30" t="str">
        <f t="shared" ref="I2905:I2968" si="438">IF(ISBLANK(B2905),"",SUM(G2905:H2905))</f>
        <v/>
      </c>
      <c r="J2905" s="7" t="str">
        <f t="shared" ref="J2905:J2968" si="439">IF(ISBLANK(B2905),"",E2905*(IF(LEFT(RIGHT(F2905,2),1)="2",2,IF(LEFT(RIGHT(F2905,2),1)="3",3,IF(LEFT(RIGHT(F2905,2),1)="4",4,1)))))</f>
        <v/>
      </c>
    </row>
    <row r="2906" spans="5:10" x14ac:dyDescent="0.3">
      <c r="E2906" s="7"/>
      <c r="F2906" s="6"/>
      <c r="G2906" s="30"/>
      <c r="H2906" s="30"/>
      <c r="I2906" s="30" t="str">
        <f t="shared" si="438"/>
        <v/>
      </c>
      <c r="J2906" s="7" t="str">
        <f t="shared" si="439"/>
        <v/>
      </c>
    </row>
    <row r="2907" spans="5:10" x14ac:dyDescent="0.3">
      <c r="E2907" s="7"/>
      <c r="F2907" s="6"/>
      <c r="G2907" s="30"/>
      <c r="H2907" s="30"/>
      <c r="I2907" s="30" t="str">
        <f t="shared" si="438"/>
        <v/>
      </c>
      <c r="J2907" s="7" t="str">
        <f t="shared" si="439"/>
        <v/>
      </c>
    </row>
    <row r="2908" spans="5:10" x14ac:dyDescent="0.3">
      <c r="E2908" s="7"/>
      <c r="F2908" s="6"/>
      <c r="G2908" s="30"/>
      <c r="H2908" s="30"/>
      <c r="I2908" s="30" t="str">
        <f t="shared" si="438"/>
        <v/>
      </c>
      <c r="J2908" s="7" t="str">
        <f t="shared" si="439"/>
        <v/>
      </c>
    </row>
    <row r="2909" spans="5:10" x14ac:dyDescent="0.3">
      <c r="E2909" s="7"/>
      <c r="F2909" s="6"/>
      <c r="G2909" s="30"/>
      <c r="H2909" s="30"/>
      <c r="I2909" s="30" t="str">
        <f t="shared" si="438"/>
        <v/>
      </c>
      <c r="J2909" s="7" t="str">
        <f t="shared" si="439"/>
        <v/>
      </c>
    </row>
    <row r="2910" spans="5:10" x14ac:dyDescent="0.3">
      <c r="E2910" s="7"/>
      <c r="F2910" s="6"/>
      <c r="G2910" s="30"/>
      <c r="H2910" s="30"/>
      <c r="I2910" s="30" t="str">
        <f t="shared" si="438"/>
        <v/>
      </c>
      <c r="J2910" s="7" t="str">
        <f t="shared" si="439"/>
        <v/>
      </c>
    </row>
    <row r="2911" spans="5:10" x14ac:dyDescent="0.3">
      <c r="E2911" s="7"/>
      <c r="F2911" s="6"/>
      <c r="G2911" s="30"/>
      <c r="H2911" s="30"/>
      <c r="I2911" s="30" t="str">
        <f t="shared" si="438"/>
        <v/>
      </c>
      <c r="J2911" s="7" t="str">
        <f t="shared" si="439"/>
        <v/>
      </c>
    </row>
    <row r="2912" spans="5:10" x14ac:dyDescent="0.3">
      <c r="E2912" s="7"/>
      <c r="F2912" s="6"/>
      <c r="G2912" s="30"/>
      <c r="H2912" s="30"/>
      <c r="I2912" s="30" t="str">
        <f t="shared" si="438"/>
        <v/>
      </c>
      <c r="J2912" s="7" t="str">
        <f t="shared" si="439"/>
        <v/>
      </c>
    </row>
    <row r="2913" spans="5:10" x14ac:dyDescent="0.3">
      <c r="E2913" s="7"/>
      <c r="F2913" s="6"/>
      <c r="G2913" s="30"/>
      <c r="H2913" s="30"/>
      <c r="I2913" s="30" t="str">
        <f t="shared" si="438"/>
        <v/>
      </c>
      <c r="J2913" s="7" t="str">
        <f t="shared" si="439"/>
        <v/>
      </c>
    </row>
    <row r="2914" spans="5:10" x14ac:dyDescent="0.3">
      <c r="E2914" s="7"/>
      <c r="F2914" s="6"/>
      <c r="G2914" s="30"/>
      <c r="H2914" s="30"/>
      <c r="I2914" s="30" t="str">
        <f t="shared" si="438"/>
        <v/>
      </c>
      <c r="J2914" s="7" t="str">
        <f t="shared" si="439"/>
        <v/>
      </c>
    </row>
    <row r="2915" spans="5:10" x14ac:dyDescent="0.3">
      <c r="E2915" s="7"/>
      <c r="F2915" s="6"/>
      <c r="G2915" s="30"/>
      <c r="H2915" s="30"/>
      <c r="I2915" s="30" t="str">
        <f t="shared" si="438"/>
        <v/>
      </c>
      <c r="J2915" s="7" t="str">
        <f t="shared" si="439"/>
        <v/>
      </c>
    </row>
    <row r="2916" spans="5:10" x14ac:dyDescent="0.3">
      <c r="E2916" s="7"/>
      <c r="F2916" s="6"/>
      <c r="G2916" s="30"/>
      <c r="H2916" s="30"/>
      <c r="I2916" s="30" t="str">
        <f t="shared" si="438"/>
        <v/>
      </c>
      <c r="J2916" s="7" t="str">
        <f t="shared" si="439"/>
        <v/>
      </c>
    </row>
    <row r="2917" spans="5:10" x14ac:dyDescent="0.3">
      <c r="E2917" s="7"/>
      <c r="F2917" s="6"/>
      <c r="G2917" s="30"/>
      <c r="H2917" s="30"/>
      <c r="I2917" s="30" t="str">
        <f t="shared" si="438"/>
        <v/>
      </c>
      <c r="J2917" s="7" t="str">
        <f t="shared" si="439"/>
        <v/>
      </c>
    </row>
    <row r="2918" spans="5:10" x14ac:dyDescent="0.3">
      <c r="E2918" s="7"/>
      <c r="F2918" s="6"/>
      <c r="G2918" s="30"/>
      <c r="H2918" s="30"/>
      <c r="I2918" s="30" t="str">
        <f t="shared" si="438"/>
        <v/>
      </c>
      <c r="J2918" s="7" t="str">
        <f t="shared" si="439"/>
        <v/>
      </c>
    </row>
    <row r="2919" spans="5:10" x14ac:dyDescent="0.3">
      <c r="E2919" s="7"/>
      <c r="F2919" s="6"/>
      <c r="G2919" s="30"/>
      <c r="H2919" s="30"/>
      <c r="I2919" s="30" t="str">
        <f t="shared" si="438"/>
        <v/>
      </c>
      <c r="J2919" s="7" t="str">
        <f t="shared" si="439"/>
        <v/>
      </c>
    </row>
    <row r="2920" spans="5:10" x14ac:dyDescent="0.3">
      <c r="E2920" s="7"/>
      <c r="F2920" s="6"/>
      <c r="G2920" s="30"/>
      <c r="H2920" s="30"/>
      <c r="I2920" s="30" t="str">
        <f t="shared" si="438"/>
        <v/>
      </c>
      <c r="J2920" s="7" t="str">
        <f t="shared" si="439"/>
        <v/>
      </c>
    </row>
    <row r="2921" spans="5:10" x14ac:dyDescent="0.3">
      <c r="E2921" s="7"/>
      <c r="F2921" s="6"/>
      <c r="G2921" s="30"/>
      <c r="H2921" s="30"/>
      <c r="I2921" s="30" t="str">
        <f t="shared" si="438"/>
        <v/>
      </c>
      <c r="J2921" s="7" t="str">
        <f t="shared" si="439"/>
        <v/>
      </c>
    </row>
    <row r="2922" spans="5:10" x14ac:dyDescent="0.3">
      <c r="E2922" s="7"/>
      <c r="F2922" s="6"/>
      <c r="G2922" s="30"/>
      <c r="H2922" s="30"/>
      <c r="I2922" s="30" t="str">
        <f t="shared" si="438"/>
        <v/>
      </c>
      <c r="J2922" s="7" t="str">
        <f t="shared" si="439"/>
        <v/>
      </c>
    </row>
    <row r="2923" spans="5:10" x14ac:dyDescent="0.3">
      <c r="E2923" s="7"/>
      <c r="F2923" s="6"/>
      <c r="G2923" s="30"/>
      <c r="H2923" s="30"/>
      <c r="I2923" s="30" t="str">
        <f t="shared" si="438"/>
        <v/>
      </c>
      <c r="J2923" s="7" t="str">
        <f t="shared" si="439"/>
        <v/>
      </c>
    </row>
    <row r="2924" spans="5:10" x14ac:dyDescent="0.3">
      <c r="E2924" s="7"/>
      <c r="F2924" s="6"/>
      <c r="G2924" s="30"/>
      <c r="H2924" s="30"/>
      <c r="I2924" s="30" t="str">
        <f t="shared" si="438"/>
        <v/>
      </c>
      <c r="J2924" s="7" t="str">
        <f t="shared" si="439"/>
        <v/>
      </c>
    </row>
    <row r="2925" spans="5:10" x14ac:dyDescent="0.3">
      <c r="E2925" s="7"/>
      <c r="F2925" s="6"/>
      <c r="G2925" s="30"/>
      <c r="H2925" s="30"/>
      <c r="I2925" s="30" t="str">
        <f t="shared" si="438"/>
        <v/>
      </c>
      <c r="J2925" s="7" t="str">
        <f t="shared" si="439"/>
        <v/>
      </c>
    </row>
    <row r="2926" spans="5:10" x14ac:dyDescent="0.3">
      <c r="E2926" s="7"/>
      <c r="F2926" s="6"/>
      <c r="G2926" s="30"/>
      <c r="H2926" s="30"/>
      <c r="I2926" s="30" t="str">
        <f t="shared" si="438"/>
        <v/>
      </c>
      <c r="J2926" s="7" t="str">
        <f t="shared" si="439"/>
        <v/>
      </c>
    </row>
    <row r="2927" spans="5:10" x14ac:dyDescent="0.3">
      <c r="E2927" s="7"/>
      <c r="F2927" s="6"/>
      <c r="G2927" s="30"/>
      <c r="H2927" s="30"/>
      <c r="I2927" s="30" t="str">
        <f t="shared" si="438"/>
        <v/>
      </c>
      <c r="J2927" s="7" t="str">
        <f t="shared" si="439"/>
        <v/>
      </c>
    </row>
    <row r="2928" spans="5:10" x14ac:dyDescent="0.3">
      <c r="E2928" s="7"/>
      <c r="F2928" s="6"/>
      <c r="G2928" s="30"/>
      <c r="H2928" s="30"/>
      <c r="I2928" s="30" t="str">
        <f t="shared" si="438"/>
        <v/>
      </c>
      <c r="J2928" s="7" t="str">
        <f t="shared" si="439"/>
        <v/>
      </c>
    </row>
    <row r="2929" spans="5:10" x14ac:dyDescent="0.3">
      <c r="E2929" s="7"/>
      <c r="F2929" s="6"/>
      <c r="G2929" s="30"/>
      <c r="H2929" s="30"/>
      <c r="I2929" s="30" t="str">
        <f t="shared" si="438"/>
        <v/>
      </c>
      <c r="J2929" s="7" t="str">
        <f t="shared" si="439"/>
        <v/>
      </c>
    </row>
    <row r="2930" spans="5:10" x14ac:dyDescent="0.3">
      <c r="E2930" s="7"/>
      <c r="F2930" s="6"/>
      <c r="G2930" s="30"/>
      <c r="H2930" s="30"/>
      <c r="I2930" s="30" t="str">
        <f t="shared" si="438"/>
        <v/>
      </c>
      <c r="J2930" s="7" t="str">
        <f t="shared" si="439"/>
        <v/>
      </c>
    </row>
    <row r="2931" spans="5:10" x14ac:dyDescent="0.3">
      <c r="E2931" s="7"/>
      <c r="F2931" s="6"/>
      <c r="G2931" s="30"/>
      <c r="H2931" s="30"/>
      <c r="I2931" s="30" t="str">
        <f t="shared" si="438"/>
        <v/>
      </c>
      <c r="J2931" s="7" t="str">
        <f t="shared" si="439"/>
        <v/>
      </c>
    </row>
    <row r="2932" spans="5:10" x14ac:dyDescent="0.3">
      <c r="E2932" s="7"/>
      <c r="F2932" s="6"/>
      <c r="G2932" s="30"/>
      <c r="H2932" s="30"/>
      <c r="I2932" s="30" t="str">
        <f t="shared" si="438"/>
        <v/>
      </c>
      <c r="J2932" s="7" t="str">
        <f t="shared" si="439"/>
        <v/>
      </c>
    </row>
    <row r="2933" spans="5:10" x14ac:dyDescent="0.3">
      <c r="E2933" s="7"/>
      <c r="F2933" s="6"/>
      <c r="G2933" s="30"/>
      <c r="H2933" s="30"/>
      <c r="I2933" s="30" t="str">
        <f t="shared" si="438"/>
        <v/>
      </c>
      <c r="J2933" s="7" t="str">
        <f t="shared" si="439"/>
        <v/>
      </c>
    </row>
    <row r="2934" spans="5:10" x14ac:dyDescent="0.3">
      <c r="E2934" s="7"/>
      <c r="F2934" s="6"/>
      <c r="G2934" s="30"/>
      <c r="H2934" s="30"/>
      <c r="I2934" s="30" t="str">
        <f t="shared" si="438"/>
        <v/>
      </c>
      <c r="J2934" s="7" t="str">
        <f t="shared" si="439"/>
        <v/>
      </c>
    </row>
    <row r="2935" spans="5:10" x14ac:dyDescent="0.3">
      <c r="E2935" s="7"/>
      <c r="F2935" s="6"/>
      <c r="G2935" s="30"/>
      <c r="H2935" s="30"/>
      <c r="I2935" s="30" t="str">
        <f t="shared" si="438"/>
        <v/>
      </c>
      <c r="J2935" s="7" t="str">
        <f t="shared" si="439"/>
        <v/>
      </c>
    </row>
    <row r="2936" spans="5:10" x14ac:dyDescent="0.3">
      <c r="E2936" s="7"/>
      <c r="F2936" s="6"/>
      <c r="G2936" s="30"/>
      <c r="H2936" s="30"/>
      <c r="I2936" s="30" t="str">
        <f t="shared" si="438"/>
        <v/>
      </c>
      <c r="J2936" s="7" t="str">
        <f t="shared" si="439"/>
        <v/>
      </c>
    </row>
    <row r="2937" spans="5:10" x14ac:dyDescent="0.3">
      <c r="E2937" s="7"/>
      <c r="F2937" s="6"/>
      <c r="G2937" s="30"/>
      <c r="H2937" s="30"/>
      <c r="I2937" s="30" t="str">
        <f t="shared" si="438"/>
        <v/>
      </c>
      <c r="J2937" s="7" t="str">
        <f t="shared" si="439"/>
        <v/>
      </c>
    </row>
    <row r="2938" spans="5:10" x14ac:dyDescent="0.3">
      <c r="E2938" s="7"/>
      <c r="F2938" s="6"/>
      <c r="G2938" s="30"/>
      <c r="H2938" s="30"/>
      <c r="I2938" s="30" t="str">
        <f t="shared" si="438"/>
        <v/>
      </c>
      <c r="J2938" s="7" t="str">
        <f t="shared" si="439"/>
        <v/>
      </c>
    </row>
    <row r="2939" spans="5:10" x14ac:dyDescent="0.3">
      <c r="E2939" s="7"/>
      <c r="F2939" s="6"/>
      <c r="G2939" s="30"/>
      <c r="H2939" s="30"/>
      <c r="I2939" s="30" t="str">
        <f t="shared" si="438"/>
        <v/>
      </c>
      <c r="J2939" s="7" t="str">
        <f t="shared" si="439"/>
        <v/>
      </c>
    </row>
    <row r="2940" spans="5:10" x14ac:dyDescent="0.3">
      <c r="E2940" s="7"/>
      <c r="F2940" s="6"/>
      <c r="G2940" s="30"/>
      <c r="H2940" s="30"/>
      <c r="I2940" s="30" t="str">
        <f t="shared" si="438"/>
        <v/>
      </c>
      <c r="J2940" s="7" t="str">
        <f t="shared" si="439"/>
        <v/>
      </c>
    </row>
    <row r="2941" spans="5:10" x14ac:dyDescent="0.3">
      <c r="E2941" s="7"/>
      <c r="F2941" s="6"/>
      <c r="G2941" s="30"/>
      <c r="H2941" s="30"/>
      <c r="I2941" s="30" t="str">
        <f t="shared" si="438"/>
        <v/>
      </c>
      <c r="J2941" s="7" t="str">
        <f t="shared" si="439"/>
        <v/>
      </c>
    </row>
    <row r="2942" spans="5:10" x14ac:dyDescent="0.3">
      <c r="E2942" s="7"/>
      <c r="F2942" s="6"/>
      <c r="G2942" s="30"/>
      <c r="H2942" s="30"/>
      <c r="I2942" s="30" t="str">
        <f t="shared" si="438"/>
        <v/>
      </c>
      <c r="J2942" s="7" t="str">
        <f t="shared" si="439"/>
        <v/>
      </c>
    </row>
    <row r="2943" spans="5:10" x14ac:dyDescent="0.3">
      <c r="E2943" s="7"/>
      <c r="F2943" s="6"/>
      <c r="G2943" s="30"/>
      <c r="H2943" s="30"/>
      <c r="I2943" s="30" t="str">
        <f t="shared" si="438"/>
        <v/>
      </c>
      <c r="J2943" s="7" t="str">
        <f t="shared" si="439"/>
        <v/>
      </c>
    </row>
    <row r="2944" spans="5:10" x14ac:dyDescent="0.3">
      <c r="E2944" s="7"/>
      <c r="F2944" s="6"/>
      <c r="G2944" s="30"/>
      <c r="H2944" s="30"/>
      <c r="I2944" s="30" t="str">
        <f t="shared" si="438"/>
        <v/>
      </c>
      <c r="J2944" s="7" t="str">
        <f t="shared" si="439"/>
        <v/>
      </c>
    </row>
    <row r="2945" spans="5:10" x14ac:dyDescent="0.3">
      <c r="E2945" s="7"/>
      <c r="F2945" s="6"/>
      <c r="G2945" s="30"/>
      <c r="H2945" s="30"/>
      <c r="I2945" s="30" t="str">
        <f t="shared" si="438"/>
        <v/>
      </c>
      <c r="J2945" s="7" t="str">
        <f t="shared" si="439"/>
        <v/>
      </c>
    </row>
    <row r="2946" spans="5:10" x14ac:dyDescent="0.3">
      <c r="E2946" s="7"/>
      <c r="F2946" s="6"/>
      <c r="G2946" s="30"/>
      <c r="H2946" s="30"/>
      <c r="I2946" s="30" t="str">
        <f t="shared" si="438"/>
        <v/>
      </c>
      <c r="J2946" s="7" t="str">
        <f t="shared" si="439"/>
        <v/>
      </c>
    </row>
    <row r="2947" spans="5:10" x14ac:dyDescent="0.3">
      <c r="E2947" s="7"/>
      <c r="F2947" s="6"/>
      <c r="G2947" s="30"/>
      <c r="H2947" s="30"/>
      <c r="I2947" s="30" t="str">
        <f t="shared" si="438"/>
        <v/>
      </c>
      <c r="J2947" s="7" t="str">
        <f t="shared" si="439"/>
        <v/>
      </c>
    </row>
    <row r="2948" spans="5:10" x14ac:dyDescent="0.3">
      <c r="E2948" s="7"/>
      <c r="F2948" s="6"/>
      <c r="G2948" s="30"/>
      <c r="H2948" s="30"/>
      <c r="I2948" s="30" t="str">
        <f t="shared" si="438"/>
        <v/>
      </c>
      <c r="J2948" s="7" t="str">
        <f t="shared" si="439"/>
        <v/>
      </c>
    </row>
    <row r="2949" spans="5:10" x14ac:dyDescent="0.3">
      <c r="E2949" s="7"/>
      <c r="F2949" s="6"/>
      <c r="G2949" s="30"/>
      <c r="H2949" s="30"/>
      <c r="I2949" s="30" t="str">
        <f t="shared" si="438"/>
        <v/>
      </c>
      <c r="J2949" s="7" t="str">
        <f t="shared" si="439"/>
        <v/>
      </c>
    </row>
    <row r="2950" spans="5:10" x14ac:dyDescent="0.3">
      <c r="E2950" s="7"/>
      <c r="F2950" s="6"/>
      <c r="G2950" s="30"/>
      <c r="H2950" s="30"/>
      <c r="I2950" s="30" t="str">
        <f t="shared" si="438"/>
        <v/>
      </c>
      <c r="J2950" s="7" t="str">
        <f t="shared" si="439"/>
        <v/>
      </c>
    </row>
    <row r="2951" spans="5:10" x14ac:dyDescent="0.3">
      <c r="E2951" s="7"/>
      <c r="F2951" s="6"/>
      <c r="G2951" s="30"/>
      <c r="H2951" s="30"/>
      <c r="I2951" s="30" t="str">
        <f t="shared" si="438"/>
        <v/>
      </c>
      <c r="J2951" s="7" t="str">
        <f t="shared" si="439"/>
        <v/>
      </c>
    </row>
    <row r="2952" spans="5:10" x14ac:dyDescent="0.3">
      <c r="E2952" s="7"/>
      <c r="F2952" s="6"/>
      <c r="G2952" s="30"/>
      <c r="H2952" s="30"/>
      <c r="I2952" s="30" t="str">
        <f t="shared" si="438"/>
        <v/>
      </c>
      <c r="J2952" s="7" t="str">
        <f t="shared" si="439"/>
        <v/>
      </c>
    </row>
    <row r="2953" spans="5:10" x14ac:dyDescent="0.3">
      <c r="E2953" s="7"/>
      <c r="F2953" s="6"/>
      <c r="G2953" s="30"/>
      <c r="H2953" s="30"/>
      <c r="I2953" s="30" t="str">
        <f t="shared" si="438"/>
        <v/>
      </c>
      <c r="J2953" s="7" t="str">
        <f t="shared" si="439"/>
        <v/>
      </c>
    </row>
    <row r="2954" spans="5:10" x14ac:dyDescent="0.3">
      <c r="E2954" s="7"/>
      <c r="F2954" s="6"/>
      <c r="G2954" s="30"/>
      <c r="H2954" s="30"/>
      <c r="I2954" s="30" t="str">
        <f t="shared" si="438"/>
        <v/>
      </c>
      <c r="J2954" s="7" t="str">
        <f t="shared" si="439"/>
        <v/>
      </c>
    </row>
    <row r="2955" spans="5:10" x14ac:dyDescent="0.3">
      <c r="E2955" s="7"/>
      <c r="F2955" s="6"/>
      <c r="G2955" s="30"/>
      <c r="H2955" s="30"/>
      <c r="I2955" s="30" t="str">
        <f t="shared" si="438"/>
        <v/>
      </c>
      <c r="J2955" s="7" t="str">
        <f t="shared" si="439"/>
        <v/>
      </c>
    </row>
    <row r="2956" spans="5:10" x14ac:dyDescent="0.3">
      <c r="E2956" s="7"/>
      <c r="F2956" s="6"/>
      <c r="G2956" s="30"/>
      <c r="H2956" s="30"/>
      <c r="I2956" s="30" t="str">
        <f t="shared" si="438"/>
        <v/>
      </c>
      <c r="J2956" s="7" t="str">
        <f t="shared" si="439"/>
        <v/>
      </c>
    </row>
    <row r="2957" spans="5:10" x14ac:dyDescent="0.3">
      <c r="E2957" s="7"/>
      <c r="F2957" s="6"/>
      <c r="G2957" s="30"/>
      <c r="H2957" s="30"/>
      <c r="I2957" s="30" t="str">
        <f t="shared" si="438"/>
        <v/>
      </c>
      <c r="J2957" s="7" t="str">
        <f t="shared" si="439"/>
        <v/>
      </c>
    </row>
    <row r="2958" spans="5:10" x14ac:dyDescent="0.3">
      <c r="E2958" s="7"/>
      <c r="F2958" s="6"/>
      <c r="G2958" s="30"/>
      <c r="H2958" s="30"/>
      <c r="I2958" s="30" t="str">
        <f t="shared" si="438"/>
        <v/>
      </c>
      <c r="J2958" s="7" t="str">
        <f t="shared" si="439"/>
        <v/>
      </c>
    </row>
    <row r="2959" spans="5:10" x14ac:dyDescent="0.3">
      <c r="E2959" s="7"/>
      <c r="F2959" s="6"/>
      <c r="G2959" s="30"/>
      <c r="H2959" s="30"/>
      <c r="I2959" s="30" t="str">
        <f t="shared" si="438"/>
        <v/>
      </c>
      <c r="J2959" s="7" t="str">
        <f t="shared" si="439"/>
        <v/>
      </c>
    </row>
    <row r="2960" spans="5:10" x14ac:dyDescent="0.3">
      <c r="E2960" s="7"/>
      <c r="F2960" s="6"/>
      <c r="G2960" s="30"/>
      <c r="H2960" s="30"/>
      <c r="I2960" s="30" t="str">
        <f t="shared" si="438"/>
        <v/>
      </c>
      <c r="J2960" s="7" t="str">
        <f t="shared" si="439"/>
        <v/>
      </c>
    </row>
    <row r="2961" spans="5:10" x14ac:dyDescent="0.3">
      <c r="E2961" s="7"/>
      <c r="F2961" s="6"/>
      <c r="G2961" s="30"/>
      <c r="H2961" s="30"/>
      <c r="I2961" s="30" t="str">
        <f t="shared" si="438"/>
        <v/>
      </c>
      <c r="J2961" s="7" t="str">
        <f t="shared" si="439"/>
        <v/>
      </c>
    </row>
    <row r="2962" spans="5:10" x14ac:dyDescent="0.3">
      <c r="E2962" s="7"/>
      <c r="F2962" s="6"/>
      <c r="G2962" s="30"/>
      <c r="H2962" s="30"/>
      <c r="I2962" s="30" t="str">
        <f t="shared" si="438"/>
        <v/>
      </c>
      <c r="J2962" s="7" t="str">
        <f t="shared" si="439"/>
        <v/>
      </c>
    </row>
    <row r="2963" spans="5:10" x14ac:dyDescent="0.3">
      <c r="E2963" s="7"/>
      <c r="F2963" s="6"/>
      <c r="G2963" s="30"/>
      <c r="H2963" s="30"/>
      <c r="I2963" s="30" t="str">
        <f t="shared" si="438"/>
        <v/>
      </c>
      <c r="J2963" s="7" t="str">
        <f t="shared" si="439"/>
        <v/>
      </c>
    </row>
    <row r="2964" spans="5:10" x14ac:dyDescent="0.3">
      <c r="E2964" s="7"/>
      <c r="F2964" s="6"/>
      <c r="G2964" s="30"/>
      <c r="H2964" s="30"/>
      <c r="I2964" s="30" t="str">
        <f t="shared" si="438"/>
        <v/>
      </c>
      <c r="J2964" s="7" t="str">
        <f t="shared" si="439"/>
        <v/>
      </c>
    </row>
    <row r="2965" spans="5:10" x14ac:dyDescent="0.3">
      <c r="E2965" s="7"/>
      <c r="F2965" s="6"/>
      <c r="G2965" s="30"/>
      <c r="H2965" s="30"/>
      <c r="I2965" s="30" t="str">
        <f t="shared" si="438"/>
        <v/>
      </c>
      <c r="J2965" s="7" t="str">
        <f t="shared" si="439"/>
        <v/>
      </c>
    </row>
    <row r="2966" spans="5:10" x14ac:dyDescent="0.3">
      <c r="E2966" s="7"/>
      <c r="F2966" s="6"/>
      <c r="G2966" s="30"/>
      <c r="H2966" s="30"/>
      <c r="I2966" s="30" t="str">
        <f t="shared" si="438"/>
        <v/>
      </c>
      <c r="J2966" s="7" t="str">
        <f t="shared" si="439"/>
        <v/>
      </c>
    </row>
    <row r="2967" spans="5:10" x14ac:dyDescent="0.3">
      <c r="E2967" s="7"/>
      <c r="F2967" s="6"/>
      <c r="G2967" s="30"/>
      <c r="H2967" s="30"/>
      <c r="I2967" s="30" t="str">
        <f t="shared" si="438"/>
        <v/>
      </c>
      <c r="J2967" s="7" t="str">
        <f t="shared" si="439"/>
        <v/>
      </c>
    </row>
    <row r="2968" spans="5:10" x14ac:dyDescent="0.3">
      <c r="E2968" s="7"/>
      <c r="F2968" s="6"/>
      <c r="G2968" s="30"/>
      <c r="H2968" s="30"/>
      <c r="I2968" s="30" t="str">
        <f t="shared" si="438"/>
        <v/>
      </c>
      <c r="J2968" s="7" t="str">
        <f t="shared" si="439"/>
        <v/>
      </c>
    </row>
    <row r="2969" spans="5:10" x14ac:dyDescent="0.3">
      <c r="E2969" s="7"/>
      <c r="F2969" s="6"/>
      <c r="G2969" s="30"/>
      <c r="H2969" s="30"/>
      <c r="I2969" s="30" t="str">
        <f t="shared" ref="I2969:I3032" si="440">IF(ISBLANK(B2969),"",SUM(G2969:H2969))</f>
        <v/>
      </c>
      <c r="J2969" s="7" t="str">
        <f t="shared" ref="J2969:J3032" si="441">IF(ISBLANK(B2969),"",E2969*(IF(LEFT(RIGHT(F2969,2),1)="2",2,IF(LEFT(RIGHT(F2969,2),1)="3",3,IF(LEFT(RIGHT(F2969,2),1)="4",4,1)))))</f>
        <v/>
      </c>
    </row>
    <row r="2970" spans="5:10" x14ac:dyDescent="0.3">
      <c r="E2970" s="7"/>
      <c r="F2970" s="6"/>
      <c r="G2970" s="30"/>
      <c r="H2970" s="30"/>
      <c r="I2970" s="30" t="str">
        <f t="shared" si="440"/>
        <v/>
      </c>
      <c r="J2970" s="7" t="str">
        <f t="shared" si="441"/>
        <v/>
      </c>
    </row>
    <row r="2971" spans="5:10" x14ac:dyDescent="0.3">
      <c r="E2971" s="7"/>
      <c r="F2971" s="6"/>
      <c r="G2971" s="30"/>
      <c r="H2971" s="30"/>
      <c r="I2971" s="30" t="str">
        <f t="shared" si="440"/>
        <v/>
      </c>
      <c r="J2971" s="7" t="str">
        <f t="shared" si="441"/>
        <v/>
      </c>
    </row>
    <row r="2972" spans="5:10" x14ac:dyDescent="0.3">
      <c r="E2972" s="7"/>
      <c r="F2972" s="6"/>
      <c r="G2972" s="30"/>
      <c r="H2972" s="30"/>
      <c r="I2972" s="30" t="str">
        <f t="shared" si="440"/>
        <v/>
      </c>
      <c r="J2972" s="7" t="str">
        <f t="shared" si="441"/>
        <v/>
      </c>
    </row>
    <row r="2973" spans="5:10" x14ac:dyDescent="0.3">
      <c r="E2973" s="7"/>
      <c r="F2973" s="6"/>
      <c r="G2973" s="30"/>
      <c r="H2973" s="30"/>
      <c r="I2973" s="30" t="str">
        <f t="shared" si="440"/>
        <v/>
      </c>
      <c r="J2973" s="7" t="str">
        <f t="shared" si="441"/>
        <v/>
      </c>
    </row>
    <row r="2974" spans="5:10" x14ac:dyDescent="0.3">
      <c r="E2974" s="7"/>
      <c r="F2974" s="6"/>
      <c r="G2974" s="30"/>
      <c r="H2974" s="30"/>
      <c r="I2974" s="30" t="str">
        <f t="shared" si="440"/>
        <v/>
      </c>
      <c r="J2974" s="7" t="str">
        <f t="shared" si="441"/>
        <v/>
      </c>
    </row>
    <row r="2975" spans="5:10" x14ac:dyDescent="0.3">
      <c r="E2975" s="7"/>
      <c r="F2975" s="6"/>
      <c r="G2975" s="30"/>
      <c r="H2975" s="30"/>
      <c r="I2975" s="30" t="str">
        <f t="shared" si="440"/>
        <v/>
      </c>
      <c r="J2975" s="7" t="str">
        <f t="shared" si="441"/>
        <v/>
      </c>
    </row>
    <row r="2976" spans="5:10" x14ac:dyDescent="0.3">
      <c r="E2976" s="7"/>
      <c r="F2976" s="6"/>
      <c r="G2976" s="30"/>
      <c r="H2976" s="30"/>
      <c r="I2976" s="30" t="str">
        <f t="shared" si="440"/>
        <v/>
      </c>
      <c r="J2976" s="7" t="str">
        <f t="shared" si="441"/>
        <v/>
      </c>
    </row>
    <row r="2977" spans="5:10" x14ac:dyDescent="0.3">
      <c r="E2977" s="7"/>
      <c r="F2977" s="6"/>
      <c r="G2977" s="30"/>
      <c r="H2977" s="30"/>
      <c r="I2977" s="30" t="str">
        <f t="shared" si="440"/>
        <v/>
      </c>
      <c r="J2977" s="7" t="str">
        <f t="shared" si="441"/>
        <v/>
      </c>
    </row>
    <row r="2978" spans="5:10" x14ac:dyDescent="0.3">
      <c r="E2978" s="7"/>
      <c r="F2978" s="6"/>
      <c r="G2978" s="30"/>
      <c r="H2978" s="30"/>
      <c r="I2978" s="30" t="str">
        <f t="shared" si="440"/>
        <v/>
      </c>
      <c r="J2978" s="7" t="str">
        <f t="shared" si="441"/>
        <v/>
      </c>
    </row>
    <row r="2979" spans="5:10" x14ac:dyDescent="0.3">
      <c r="E2979" s="7"/>
      <c r="F2979" s="6"/>
      <c r="G2979" s="30"/>
      <c r="H2979" s="30"/>
      <c r="I2979" s="30" t="str">
        <f t="shared" si="440"/>
        <v/>
      </c>
      <c r="J2979" s="7" t="str">
        <f t="shared" si="441"/>
        <v/>
      </c>
    </row>
    <row r="2980" spans="5:10" x14ac:dyDescent="0.3">
      <c r="E2980" s="7"/>
      <c r="F2980" s="6"/>
      <c r="G2980" s="30"/>
      <c r="H2980" s="30"/>
      <c r="I2980" s="30" t="str">
        <f t="shared" si="440"/>
        <v/>
      </c>
      <c r="J2980" s="7" t="str">
        <f t="shared" si="441"/>
        <v/>
      </c>
    </row>
    <row r="2981" spans="5:10" x14ac:dyDescent="0.3">
      <c r="E2981" s="7"/>
      <c r="F2981" s="6"/>
      <c r="G2981" s="30"/>
      <c r="H2981" s="30"/>
      <c r="I2981" s="30" t="str">
        <f t="shared" si="440"/>
        <v/>
      </c>
      <c r="J2981" s="7" t="str">
        <f t="shared" si="441"/>
        <v/>
      </c>
    </row>
    <row r="2982" spans="5:10" x14ac:dyDescent="0.3">
      <c r="E2982" s="7"/>
      <c r="F2982" s="6"/>
      <c r="G2982" s="30"/>
      <c r="H2982" s="30"/>
      <c r="I2982" s="30" t="str">
        <f t="shared" si="440"/>
        <v/>
      </c>
      <c r="J2982" s="7" t="str">
        <f t="shared" si="441"/>
        <v/>
      </c>
    </row>
    <row r="2983" spans="5:10" x14ac:dyDescent="0.3">
      <c r="E2983" s="7"/>
      <c r="F2983" s="6"/>
      <c r="G2983" s="30"/>
      <c r="H2983" s="30"/>
      <c r="I2983" s="30" t="str">
        <f t="shared" si="440"/>
        <v/>
      </c>
      <c r="J2983" s="7" t="str">
        <f t="shared" si="441"/>
        <v/>
      </c>
    </row>
    <row r="2984" spans="5:10" x14ac:dyDescent="0.3">
      <c r="E2984" s="7"/>
      <c r="F2984" s="6"/>
      <c r="G2984" s="30"/>
      <c r="H2984" s="30"/>
      <c r="I2984" s="30" t="str">
        <f t="shared" si="440"/>
        <v/>
      </c>
      <c r="J2984" s="7" t="str">
        <f t="shared" si="441"/>
        <v/>
      </c>
    </row>
    <row r="2985" spans="5:10" x14ac:dyDescent="0.3">
      <c r="E2985" s="7"/>
      <c r="F2985" s="6"/>
      <c r="G2985" s="30"/>
      <c r="H2985" s="30"/>
      <c r="I2985" s="30" t="str">
        <f t="shared" si="440"/>
        <v/>
      </c>
      <c r="J2985" s="7" t="str">
        <f t="shared" si="441"/>
        <v/>
      </c>
    </row>
    <row r="2986" spans="5:10" x14ac:dyDescent="0.3">
      <c r="E2986" s="7"/>
      <c r="F2986" s="6"/>
      <c r="G2986" s="30"/>
      <c r="H2986" s="30"/>
      <c r="I2986" s="30" t="str">
        <f t="shared" si="440"/>
        <v/>
      </c>
      <c r="J2986" s="7" t="str">
        <f t="shared" si="441"/>
        <v/>
      </c>
    </row>
    <row r="2987" spans="5:10" x14ac:dyDescent="0.3">
      <c r="E2987" s="7"/>
      <c r="F2987" s="6"/>
      <c r="G2987" s="30"/>
      <c r="H2987" s="30"/>
      <c r="I2987" s="30" t="str">
        <f t="shared" si="440"/>
        <v/>
      </c>
      <c r="J2987" s="7" t="str">
        <f t="shared" si="441"/>
        <v/>
      </c>
    </row>
    <row r="2988" spans="5:10" x14ac:dyDescent="0.3">
      <c r="E2988" s="7"/>
      <c r="F2988" s="6"/>
      <c r="G2988" s="30"/>
      <c r="H2988" s="30"/>
      <c r="I2988" s="30" t="str">
        <f t="shared" si="440"/>
        <v/>
      </c>
      <c r="J2988" s="7" t="str">
        <f t="shared" si="441"/>
        <v/>
      </c>
    </row>
    <row r="2989" spans="5:10" x14ac:dyDescent="0.3">
      <c r="E2989" s="7"/>
      <c r="F2989" s="6"/>
      <c r="G2989" s="30"/>
      <c r="H2989" s="30"/>
      <c r="I2989" s="30" t="str">
        <f t="shared" si="440"/>
        <v/>
      </c>
      <c r="J2989" s="7" t="str">
        <f t="shared" si="441"/>
        <v/>
      </c>
    </row>
    <row r="2990" spans="5:10" x14ac:dyDescent="0.3">
      <c r="E2990" s="7"/>
      <c r="F2990" s="6"/>
      <c r="G2990" s="30"/>
      <c r="H2990" s="30"/>
      <c r="I2990" s="30" t="str">
        <f t="shared" si="440"/>
        <v/>
      </c>
      <c r="J2990" s="7" t="str">
        <f t="shared" si="441"/>
        <v/>
      </c>
    </row>
    <row r="2991" spans="5:10" x14ac:dyDescent="0.3">
      <c r="E2991" s="7"/>
      <c r="F2991" s="6"/>
      <c r="G2991" s="30"/>
      <c r="H2991" s="30"/>
      <c r="I2991" s="30" t="str">
        <f t="shared" si="440"/>
        <v/>
      </c>
      <c r="J2991" s="7" t="str">
        <f t="shared" si="441"/>
        <v/>
      </c>
    </row>
    <row r="2992" spans="5:10" x14ac:dyDescent="0.3">
      <c r="E2992" s="7"/>
      <c r="F2992" s="6"/>
      <c r="G2992" s="30"/>
      <c r="H2992" s="30"/>
      <c r="I2992" s="30" t="str">
        <f t="shared" si="440"/>
        <v/>
      </c>
      <c r="J2992" s="7" t="str">
        <f t="shared" si="441"/>
        <v/>
      </c>
    </row>
    <row r="2993" spans="5:10" x14ac:dyDescent="0.3">
      <c r="E2993" s="7"/>
      <c r="F2993" s="6"/>
      <c r="G2993" s="30"/>
      <c r="H2993" s="30"/>
      <c r="I2993" s="30" t="str">
        <f t="shared" si="440"/>
        <v/>
      </c>
      <c r="J2993" s="7" t="str">
        <f t="shared" si="441"/>
        <v/>
      </c>
    </row>
    <row r="2994" spans="5:10" x14ac:dyDescent="0.3">
      <c r="E2994" s="7"/>
      <c r="F2994" s="6"/>
      <c r="G2994" s="30"/>
      <c r="H2994" s="30"/>
      <c r="I2994" s="30" t="str">
        <f t="shared" si="440"/>
        <v/>
      </c>
      <c r="J2994" s="7" t="str">
        <f t="shared" si="441"/>
        <v/>
      </c>
    </row>
    <row r="2995" spans="5:10" x14ac:dyDescent="0.3">
      <c r="E2995" s="7"/>
      <c r="F2995" s="6"/>
      <c r="G2995" s="30"/>
      <c r="H2995" s="30"/>
      <c r="I2995" s="30" t="str">
        <f t="shared" si="440"/>
        <v/>
      </c>
      <c r="J2995" s="7" t="str">
        <f t="shared" si="441"/>
        <v/>
      </c>
    </row>
    <row r="2996" spans="5:10" x14ac:dyDescent="0.3">
      <c r="E2996" s="7"/>
      <c r="F2996" s="6"/>
      <c r="G2996" s="30"/>
      <c r="H2996" s="30"/>
      <c r="I2996" s="30" t="str">
        <f t="shared" si="440"/>
        <v/>
      </c>
      <c r="J2996" s="7" t="str">
        <f t="shared" si="441"/>
        <v/>
      </c>
    </row>
    <row r="2997" spans="5:10" x14ac:dyDescent="0.3">
      <c r="E2997" s="7"/>
      <c r="F2997" s="6"/>
      <c r="G2997" s="30"/>
      <c r="H2997" s="30"/>
      <c r="I2997" s="30" t="str">
        <f t="shared" si="440"/>
        <v/>
      </c>
      <c r="J2997" s="7" t="str">
        <f t="shared" si="441"/>
        <v/>
      </c>
    </row>
    <row r="2998" spans="5:10" x14ac:dyDescent="0.3">
      <c r="E2998" s="7"/>
      <c r="F2998" s="6"/>
      <c r="G2998" s="30"/>
      <c r="H2998" s="30"/>
      <c r="I2998" s="30" t="str">
        <f t="shared" si="440"/>
        <v/>
      </c>
      <c r="J2998" s="7" t="str">
        <f t="shared" si="441"/>
        <v/>
      </c>
    </row>
    <row r="2999" spans="5:10" x14ac:dyDescent="0.3">
      <c r="E2999" s="7"/>
      <c r="F2999" s="6"/>
      <c r="G2999" s="30"/>
      <c r="H2999" s="30"/>
      <c r="I2999" s="30" t="str">
        <f t="shared" si="440"/>
        <v/>
      </c>
      <c r="J2999" s="7" t="str">
        <f t="shared" si="441"/>
        <v/>
      </c>
    </row>
    <row r="3000" spans="5:10" x14ac:dyDescent="0.3">
      <c r="E3000" s="7"/>
      <c r="F3000" s="6"/>
      <c r="G3000" s="30"/>
      <c r="H3000" s="30"/>
      <c r="I3000" s="30" t="str">
        <f t="shared" si="440"/>
        <v/>
      </c>
      <c r="J3000" s="7" t="str">
        <f t="shared" si="441"/>
        <v/>
      </c>
    </row>
    <row r="3001" spans="5:10" x14ac:dyDescent="0.3">
      <c r="E3001" s="7"/>
      <c r="F3001" s="6"/>
      <c r="G3001" s="30"/>
      <c r="H3001" s="30"/>
      <c r="I3001" s="30" t="str">
        <f t="shared" si="440"/>
        <v/>
      </c>
      <c r="J3001" s="7" t="str">
        <f t="shared" si="441"/>
        <v/>
      </c>
    </row>
    <row r="3002" spans="5:10" x14ac:dyDescent="0.3">
      <c r="E3002" s="7"/>
      <c r="F3002" s="6"/>
      <c r="G3002" s="30"/>
      <c r="H3002" s="30"/>
      <c r="I3002" s="30" t="str">
        <f t="shared" si="440"/>
        <v/>
      </c>
      <c r="J3002" s="7" t="str">
        <f t="shared" si="441"/>
        <v/>
      </c>
    </row>
    <row r="3003" spans="5:10" x14ac:dyDescent="0.3">
      <c r="E3003" s="7"/>
      <c r="F3003" s="6"/>
      <c r="G3003" s="30"/>
      <c r="H3003" s="30"/>
      <c r="I3003" s="30" t="str">
        <f t="shared" si="440"/>
        <v/>
      </c>
      <c r="J3003" s="7" t="str">
        <f t="shared" si="441"/>
        <v/>
      </c>
    </row>
    <row r="3004" spans="5:10" x14ac:dyDescent="0.3">
      <c r="E3004" s="7"/>
      <c r="F3004" s="6"/>
      <c r="G3004" s="30"/>
      <c r="H3004" s="30"/>
      <c r="I3004" s="30" t="str">
        <f t="shared" si="440"/>
        <v/>
      </c>
      <c r="J3004" s="7" t="str">
        <f t="shared" si="441"/>
        <v/>
      </c>
    </row>
    <row r="3005" spans="5:10" x14ac:dyDescent="0.3">
      <c r="E3005" s="7"/>
      <c r="F3005" s="6"/>
      <c r="G3005" s="30"/>
      <c r="H3005" s="30"/>
      <c r="I3005" s="30" t="str">
        <f t="shared" si="440"/>
        <v/>
      </c>
      <c r="J3005" s="7" t="str">
        <f t="shared" si="441"/>
        <v/>
      </c>
    </row>
    <row r="3006" spans="5:10" x14ac:dyDescent="0.3">
      <c r="E3006" s="7"/>
      <c r="F3006" s="6"/>
      <c r="G3006" s="30"/>
      <c r="H3006" s="30"/>
      <c r="I3006" s="30" t="str">
        <f t="shared" si="440"/>
        <v/>
      </c>
      <c r="J3006" s="7" t="str">
        <f t="shared" si="441"/>
        <v/>
      </c>
    </row>
    <row r="3007" spans="5:10" x14ac:dyDescent="0.3">
      <c r="E3007" s="7"/>
      <c r="F3007" s="6"/>
      <c r="G3007" s="30"/>
      <c r="H3007" s="30"/>
      <c r="I3007" s="30" t="str">
        <f t="shared" si="440"/>
        <v/>
      </c>
      <c r="J3007" s="7" t="str">
        <f t="shared" si="441"/>
        <v/>
      </c>
    </row>
    <row r="3008" spans="5:10" x14ac:dyDescent="0.3">
      <c r="E3008" s="7"/>
      <c r="F3008" s="6"/>
      <c r="G3008" s="30"/>
      <c r="H3008" s="30"/>
      <c r="I3008" s="30" t="str">
        <f t="shared" si="440"/>
        <v/>
      </c>
      <c r="J3008" s="7" t="str">
        <f t="shared" si="441"/>
        <v/>
      </c>
    </row>
    <row r="3009" spans="5:10" x14ac:dyDescent="0.3">
      <c r="E3009" s="7"/>
      <c r="F3009" s="6"/>
      <c r="G3009" s="30"/>
      <c r="H3009" s="30"/>
      <c r="I3009" s="30" t="str">
        <f t="shared" si="440"/>
        <v/>
      </c>
      <c r="J3009" s="7" t="str">
        <f t="shared" si="441"/>
        <v/>
      </c>
    </row>
    <row r="3010" spans="5:10" x14ac:dyDescent="0.3">
      <c r="E3010" s="7"/>
      <c r="F3010" s="6"/>
      <c r="G3010" s="30"/>
      <c r="H3010" s="30"/>
      <c r="I3010" s="30" t="str">
        <f t="shared" si="440"/>
        <v/>
      </c>
      <c r="J3010" s="7" t="str">
        <f t="shared" si="441"/>
        <v/>
      </c>
    </row>
    <row r="3011" spans="5:10" x14ac:dyDescent="0.3">
      <c r="E3011" s="7"/>
      <c r="F3011" s="6"/>
      <c r="G3011" s="30"/>
      <c r="H3011" s="30"/>
      <c r="I3011" s="30" t="str">
        <f t="shared" si="440"/>
        <v/>
      </c>
      <c r="J3011" s="7" t="str">
        <f t="shared" si="441"/>
        <v/>
      </c>
    </row>
    <row r="3012" spans="5:10" x14ac:dyDescent="0.3">
      <c r="E3012" s="7"/>
      <c r="F3012" s="6"/>
      <c r="G3012" s="30"/>
      <c r="H3012" s="30"/>
      <c r="I3012" s="30" t="str">
        <f t="shared" si="440"/>
        <v/>
      </c>
      <c r="J3012" s="7" t="str">
        <f t="shared" si="441"/>
        <v/>
      </c>
    </row>
    <row r="3013" spans="5:10" x14ac:dyDescent="0.3">
      <c r="E3013" s="7"/>
      <c r="F3013" s="6"/>
      <c r="G3013" s="30"/>
      <c r="H3013" s="30"/>
      <c r="I3013" s="30" t="str">
        <f t="shared" si="440"/>
        <v/>
      </c>
      <c r="J3013" s="7" t="str">
        <f t="shared" si="441"/>
        <v/>
      </c>
    </row>
    <row r="3014" spans="5:10" x14ac:dyDescent="0.3">
      <c r="E3014" s="7"/>
      <c r="F3014" s="6"/>
      <c r="G3014" s="30"/>
      <c r="H3014" s="30"/>
      <c r="I3014" s="30" t="str">
        <f t="shared" si="440"/>
        <v/>
      </c>
      <c r="J3014" s="7" t="str">
        <f t="shared" si="441"/>
        <v/>
      </c>
    </row>
    <row r="3015" spans="5:10" x14ac:dyDescent="0.3">
      <c r="E3015" s="7"/>
      <c r="F3015" s="6"/>
      <c r="G3015" s="30"/>
      <c r="H3015" s="30"/>
      <c r="I3015" s="30" t="str">
        <f t="shared" si="440"/>
        <v/>
      </c>
      <c r="J3015" s="7" t="str">
        <f t="shared" si="441"/>
        <v/>
      </c>
    </row>
    <row r="3016" spans="5:10" x14ac:dyDescent="0.3">
      <c r="E3016" s="7"/>
      <c r="F3016" s="6"/>
      <c r="G3016" s="30"/>
      <c r="H3016" s="30"/>
      <c r="I3016" s="30" t="str">
        <f t="shared" si="440"/>
        <v/>
      </c>
      <c r="J3016" s="7" t="str">
        <f t="shared" si="441"/>
        <v/>
      </c>
    </row>
    <row r="3017" spans="5:10" x14ac:dyDescent="0.3">
      <c r="E3017" s="7"/>
      <c r="F3017" s="6"/>
      <c r="G3017" s="30"/>
      <c r="H3017" s="30"/>
      <c r="I3017" s="30" t="str">
        <f t="shared" si="440"/>
        <v/>
      </c>
      <c r="J3017" s="7" t="str">
        <f t="shared" si="441"/>
        <v/>
      </c>
    </row>
    <row r="3018" spans="5:10" x14ac:dyDescent="0.3">
      <c r="E3018" s="7"/>
      <c r="F3018" s="6"/>
      <c r="G3018" s="30"/>
      <c r="H3018" s="30"/>
      <c r="I3018" s="30" t="str">
        <f t="shared" si="440"/>
        <v/>
      </c>
      <c r="J3018" s="7" t="str">
        <f t="shared" si="441"/>
        <v/>
      </c>
    </row>
    <row r="3019" spans="5:10" x14ac:dyDescent="0.3">
      <c r="E3019" s="7"/>
      <c r="F3019" s="6"/>
      <c r="G3019" s="30"/>
      <c r="H3019" s="30"/>
      <c r="I3019" s="30" t="str">
        <f t="shared" si="440"/>
        <v/>
      </c>
      <c r="J3019" s="7" t="str">
        <f t="shared" si="441"/>
        <v/>
      </c>
    </row>
    <row r="3020" spans="5:10" x14ac:dyDescent="0.3">
      <c r="E3020" s="7"/>
      <c r="F3020" s="6"/>
      <c r="G3020" s="30"/>
      <c r="H3020" s="30"/>
      <c r="I3020" s="30" t="str">
        <f t="shared" si="440"/>
        <v/>
      </c>
      <c r="J3020" s="7" t="str">
        <f t="shared" si="441"/>
        <v/>
      </c>
    </row>
    <row r="3021" spans="5:10" x14ac:dyDescent="0.3">
      <c r="E3021" s="7"/>
      <c r="F3021" s="6"/>
      <c r="G3021" s="30"/>
      <c r="H3021" s="30"/>
      <c r="I3021" s="30" t="str">
        <f t="shared" si="440"/>
        <v/>
      </c>
      <c r="J3021" s="7" t="str">
        <f t="shared" si="441"/>
        <v/>
      </c>
    </row>
    <row r="3022" spans="5:10" x14ac:dyDescent="0.3">
      <c r="E3022" s="7"/>
      <c r="F3022" s="6"/>
      <c r="G3022" s="30"/>
      <c r="H3022" s="30"/>
      <c r="I3022" s="30" t="str">
        <f t="shared" si="440"/>
        <v/>
      </c>
      <c r="J3022" s="7" t="str">
        <f t="shared" si="441"/>
        <v/>
      </c>
    </row>
    <row r="3023" spans="5:10" x14ac:dyDescent="0.3">
      <c r="E3023" s="7"/>
      <c r="F3023" s="6"/>
      <c r="G3023" s="30"/>
      <c r="H3023" s="30"/>
      <c r="I3023" s="30" t="str">
        <f t="shared" si="440"/>
        <v/>
      </c>
      <c r="J3023" s="7" t="str">
        <f t="shared" si="441"/>
        <v/>
      </c>
    </row>
    <row r="3024" spans="5:10" x14ac:dyDescent="0.3">
      <c r="E3024" s="7"/>
      <c r="F3024" s="6"/>
      <c r="G3024" s="30"/>
      <c r="H3024" s="30"/>
      <c r="I3024" s="30" t="str">
        <f t="shared" si="440"/>
        <v/>
      </c>
      <c r="J3024" s="7" t="str">
        <f t="shared" si="441"/>
        <v/>
      </c>
    </row>
    <row r="3025" spans="5:10" x14ac:dyDescent="0.3">
      <c r="E3025" s="7"/>
      <c r="F3025" s="6"/>
      <c r="G3025" s="30"/>
      <c r="H3025" s="30"/>
      <c r="I3025" s="30" t="str">
        <f t="shared" si="440"/>
        <v/>
      </c>
      <c r="J3025" s="7" t="str">
        <f t="shared" si="441"/>
        <v/>
      </c>
    </row>
    <row r="3026" spans="5:10" x14ac:dyDescent="0.3">
      <c r="E3026" s="7"/>
      <c r="F3026" s="6"/>
      <c r="G3026" s="30"/>
      <c r="H3026" s="30"/>
      <c r="I3026" s="30" t="str">
        <f t="shared" si="440"/>
        <v/>
      </c>
      <c r="J3026" s="7" t="str">
        <f t="shared" si="441"/>
        <v/>
      </c>
    </row>
    <row r="3027" spans="5:10" x14ac:dyDescent="0.3">
      <c r="E3027" s="7"/>
      <c r="F3027" s="6"/>
      <c r="G3027" s="30"/>
      <c r="H3027" s="30"/>
      <c r="I3027" s="30" t="str">
        <f t="shared" si="440"/>
        <v/>
      </c>
      <c r="J3027" s="7" t="str">
        <f t="shared" si="441"/>
        <v/>
      </c>
    </row>
    <row r="3028" spans="5:10" x14ac:dyDescent="0.3">
      <c r="E3028" s="7"/>
      <c r="F3028" s="6"/>
      <c r="G3028" s="30"/>
      <c r="H3028" s="30"/>
      <c r="I3028" s="30" t="str">
        <f t="shared" si="440"/>
        <v/>
      </c>
      <c r="J3028" s="7" t="str">
        <f t="shared" si="441"/>
        <v/>
      </c>
    </row>
    <row r="3029" spans="5:10" x14ac:dyDescent="0.3">
      <c r="E3029" s="7"/>
      <c r="F3029" s="6"/>
      <c r="G3029" s="30"/>
      <c r="H3029" s="30"/>
      <c r="I3029" s="30" t="str">
        <f t="shared" si="440"/>
        <v/>
      </c>
      <c r="J3029" s="7" t="str">
        <f t="shared" si="441"/>
        <v/>
      </c>
    </row>
    <row r="3030" spans="5:10" x14ac:dyDescent="0.3">
      <c r="E3030" s="7"/>
      <c r="F3030" s="6"/>
      <c r="G3030" s="30"/>
      <c r="H3030" s="30"/>
      <c r="I3030" s="30" t="str">
        <f t="shared" si="440"/>
        <v/>
      </c>
      <c r="J3030" s="7" t="str">
        <f t="shared" si="441"/>
        <v/>
      </c>
    </row>
    <row r="3031" spans="5:10" x14ac:dyDescent="0.3">
      <c r="E3031" s="7"/>
      <c r="F3031" s="6"/>
      <c r="G3031" s="30"/>
      <c r="H3031" s="30"/>
      <c r="I3031" s="30" t="str">
        <f t="shared" si="440"/>
        <v/>
      </c>
      <c r="J3031" s="7" t="str">
        <f t="shared" si="441"/>
        <v/>
      </c>
    </row>
    <row r="3032" spans="5:10" x14ac:dyDescent="0.3">
      <c r="E3032" s="7"/>
      <c r="F3032" s="6"/>
      <c r="G3032" s="30"/>
      <c r="H3032" s="30"/>
      <c r="I3032" s="30" t="str">
        <f t="shared" si="440"/>
        <v/>
      </c>
      <c r="J3032" s="7" t="str">
        <f t="shared" si="441"/>
        <v/>
      </c>
    </row>
    <row r="3033" spans="5:10" x14ac:dyDescent="0.3">
      <c r="E3033" s="7"/>
      <c r="F3033" s="6"/>
      <c r="G3033" s="30"/>
      <c r="H3033" s="30"/>
      <c r="I3033" s="30" t="str">
        <f t="shared" ref="I3033:I3096" si="442">IF(ISBLANK(B3033),"",SUM(G3033:H3033))</f>
        <v/>
      </c>
      <c r="J3033" s="7" t="str">
        <f t="shared" ref="J3033:J3096" si="443">IF(ISBLANK(B3033),"",E3033*(IF(LEFT(RIGHT(F3033,2),1)="2",2,IF(LEFT(RIGHT(F3033,2),1)="3",3,IF(LEFT(RIGHT(F3033,2),1)="4",4,1)))))</f>
        <v/>
      </c>
    </row>
    <row r="3034" spans="5:10" x14ac:dyDescent="0.3">
      <c r="E3034" s="7"/>
      <c r="F3034" s="6"/>
      <c r="G3034" s="30"/>
      <c r="H3034" s="30"/>
      <c r="I3034" s="30" t="str">
        <f t="shared" si="442"/>
        <v/>
      </c>
      <c r="J3034" s="7" t="str">
        <f t="shared" si="443"/>
        <v/>
      </c>
    </row>
    <row r="3035" spans="5:10" x14ac:dyDescent="0.3">
      <c r="E3035" s="7"/>
      <c r="F3035" s="6"/>
      <c r="G3035" s="30"/>
      <c r="H3035" s="30"/>
      <c r="I3035" s="30" t="str">
        <f t="shared" si="442"/>
        <v/>
      </c>
      <c r="J3035" s="7" t="str">
        <f t="shared" si="443"/>
        <v/>
      </c>
    </row>
    <row r="3036" spans="5:10" x14ac:dyDescent="0.3">
      <c r="E3036" s="7"/>
      <c r="F3036" s="6"/>
      <c r="G3036" s="30"/>
      <c r="H3036" s="30"/>
      <c r="I3036" s="30" t="str">
        <f t="shared" si="442"/>
        <v/>
      </c>
      <c r="J3036" s="7" t="str">
        <f t="shared" si="443"/>
        <v/>
      </c>
    </row>
    <row r="3037" spans="5:10" x14ac:dyDescent="0.3">
      <c r="E3037" s="7"/>
      <c r="F3037" s="6"/>
      <c r="G3037" s="30"/>
      <c r="H3037" s="30"/>
      <c r="I3037" s="30" t="str">
        <f t="shared" si="442"/>
        <v/>
      </c>
      <c r="J3037" s="7" t="str">
        <f t="shared" si="443"/>
        <v/>
      </c>
    </row>
    <row r="3038" spans="5:10" x14ac:dyDescent="0.3">
      <c r="E3038" s="7"/>
      <c r="F3038" s="6"/>
      <c r="G3038" s="30"/>
      <c r="H3038" s="30"/>
      <c r="I3038" s="30" t="str">
        <f t="shared" si="442"/>
        <v/>
      </c>
      <c r="J3038" s="7" t="str">
        <f t="shared" si="443"/>
        <v/>
      </c>
    </row>
    <row r="3039" spans="5:10" x14ac:dyDescent="0.3">
      <c r="E3039" s="7"/>
      <c r="F3039" s="6"/>
      <c r="G3039" s="30"/>
      <c r="H3039" s="30"/>
      <c r="I3039" s="30" t="str">
        <f t="shared" si="442"/>
        <v/>
      </c>
      <c r="J3039" s="7" t="str">
        <f t="shared" si="443"/>
        <v/>
      </c>
    </row>
    <row r="3040" spans="5:10" x14ac:dyDescent="0.3">
      <c r="E3040" s="7"/>
      <c r="F3040" s="6"/>
      <c r="G3040" s="30"/>
      <c r="H3040" s="30"/>
      <c r="I3040" s="30" t="str">
        <f t="shared" si="442"/>
        <v/>
      </c>
      <c r="J3040" s="7" t="str">
        <f t="shared" si="443"/>
        <v/>
      </c>
    </row>
    <row r="3041" spans="5:10" x14ac:dyDescent="0.3">
      <c r="E3041" s="7"/>
      <c r="F3041" s="6"/>
      <c r="G3041" s="30"/>
      <c r="H3041" s="30"/>
      <c r="I3041" s="30" t="str">
        <f t="shared" si="442"/>
        <v/>
      </c>
      <c r="J3041" s="7" t="str">
        <f t="shared" si="443"/>
        <v/>
      </c>
    </row>
    <row r="3042" spans="5:10" x14ac:dyDescent="0.3">
      <c r="E3042" s="7"/>
      <c r="F3042" s="6"/>
      <c r="G3042" s="30"/>
      <c r="H3042" s="30"/>
      <c r="I3042" s="30" t="str">
        <f t="shared" si="442"/>
        <v/>
      </c>
      <c r="J3042" s="7" t="str">
        <f t="shared" si="443"/>
        <v/>
      </c>
    </row>
    <row r="3043" spans="5:10" x14ac:dyDescent="0.3">
      <c r="E3043" s="7"/>
      <c r="F3043" s="6"/>
      <c r="G3043" s="30"/>
      <c r="H3043" s="30"/>
      <c r="I3043" s="30" t="str">
        <f t="shared" si="442"/>
        <v/>
      </c>
      <c r="J3043" s="7" t="str">
        <f t="shared" si="443"/>
        <v/>
      </c>
    </row>
    <row r="3044" spans="5:10" x14ac:dyDescent="0.3">
      <c r="E3044" s="7"/>
      <c r="F3044" s="6"/>
      <c r="G3044" s="30"/>
      <c r="H3044" s="30"/>
      <c r="I3044" s="30" t="str">
        <f t="shared" si="442"/>
        <v/>
      </c>
      <c r="J3044" s="7" t="str">
        <f t="shared" si="443"/>
        <v/>
      </c>
    </row>
    <row r="3045" spans="5:10" x14ac:dyDescent="0.3">
      <c r="E3045" s="7"/>
      <c r="F3045" s="6"/>
      <c r="G3045" s="30"/>
      <c r="H3045" s="30"/>
      <c r="I3045" s="30" t="str">
        <f t="shared" si="442"/>
        <v/>
      </c>
      <c r="J3045" s="7" t="str">
        <f t="shared" si="443"/>
        <v/>
      </c>
    </row>
    <row r="3046" spans="5:10" x14ac:dyDescent="0.3">
      <c r="E3046" s="7"/>
      <c r="F3046" s="6"/>
      <c r="G3046" s="30"/>
      <c r="H3046" s="30"/>
      <c r="I3046" s="30" t="str">
        <f t="shared" si="442"/>
        <v/>
      </c>
      <c r="J3046" s="7" t="str">
        <f t="shared" si="443"/>
        <v/>
      </c>
    </row>
    <row r="3047" spans="5:10" x14ac:dyDescent="0.3">
      <c r="E3047" s="7"/>
      <c r="F3047" s="6"/>
      <c r="G3047" s="30"/>
      <c r="H3047" s="30"/>
      <c r="I3047" s="30" t="str">
        <f t="shared" si="442"/>
        <v/>
      </c>
      <c r="J3047" s="7" t="str">
        <f t="shared" si="443"/>
        <v/>
      </c>
    </row>
    <row r="3048" spans="5:10" x14ac:dyDescent="0.3">
      <c r="E3048" s="7"/>
      <c r="F3048" s="6"/>
      <c r="G3048" s="30"/>
      <c r="H3048" s="30"/>
      <c r="I3048" s="30" t="str">
        <f t="shared" si="442"/>
        <v/>
      </c>
      <c r="J3048" s="7" t="str">
        <f t="shared" si="443"/>
        <v/>
      </c>
    </row>
    <row r="3049" spans="5:10" x14ac:dyDescent="0.3">
      <c r="E3049" s="7"/>
      <c r="F3049" s="6"/>
      <c r="G3049" s="30"/>
      <c r="H3049" s="30"/>
      <c r="I3049" s="30" t="str">
        <f t="shared" si="442"/>
        <v/>
      </c>
      <c r="J3049" s="7" t="str">
        <f t="shared" si="443"/>
        <v/>
      </c>
    </row>
    <row r="3050" spans="5:10" x14ac:dyDescent="0.3">
      <c r="E3050" s="7"/>
      <c r="F3050" s="6"/>
      <c r="G3050" s="30"/>
      <c r="H3050" s="30"/>
      <c r="I3050" s="30" t="str">
        <f t="shared" si="442"/>
        <v/>
      </c>
      <c r="J3050" s="7" t="str">
        <f t="shared" si="443"/>
        <v/>
      </c>
    </row>
    <row r="3051" spans="5:10" x14ac:dyDescent="0.3">
      <c r="E3051" s="7"/>
      <c r="F3051" s="6"/>
      <c r="G3051" s="30"/>
      <c r="H3051" s="30"/>
      <c r="I3051" s="30" t="str">
        <f t="shared" si="442"/>
        <v/>
      </c>
      <c r="J3051" s="7" t="str">
        <f t="shared" si="443"/>
        <v/>
      </c>
    </row>
    <row r="3052" spans="5:10" x14ac:dyDescent="0.3">
      <c r="E3052" s="7"/>
      <c r="F3052" s="6"/>
      <c r="G3052" s="30"/>
      <c r="H3052" s="30"/>
      <c r="I3052" s="30" t="str">
        <f t="shared" si="442"/>
        <v/>
      </c>
      <c r="J3052" s="7" t="str">
        <f t="shared" si="443"/>
        <v/>
      </c>
    </row>
    <row r="3053" spans="5:10" x14ac:dyDescent="0.3">
      <c r="E3053" s="7"/>
      <c r="F3053" s="6"/>
      <c r="G3053" s="30"/>
      <c r="H3053" s="30"/>
      <c r="I3053" s="30" t="str">
        <f t="shared" si="442"/>
        <v/>
      </c>
      <c r="J3053" s="7" t="str">
        <f t="shared" si="443"/>
        <v/>
      </c>
    </row>
    <row r="3054" spans="5:10" x14ac:dyDescent="0.3">
      <c r="E3054" s="7"/>
      <c r="F3054" s="6"/>
      <c r="G3054" s="30"/>
      <c r="H3054" s="30"/>
      <c r="I3054" s="30" t="str">
        <f t="shared" si="442"/>
        <v/>
      </c>
      <c r="J3054" s="7" t="str">
        <f t="shared" si="443"/>
        <v/>
      </c>
    </row>
    <row r="3055" spans="5:10" x14ac:dyDescent="0.3">
      <c r="E3055" s="7"/>
      <c r="F3055" s="6"/>
      <c r="G3055" s="30"/>
      <c r="H3055" s="30"/>
      <c r="I3055" s="30" t="str">
        <f t="shared" si="442"/>
        <v/>
      </c>
      <c r="J3055" s="7" t="str">
        <f t="shared" si="443"/>
        <v/>
      </c>
    </row>
    <row r="3056" spans="5:10" x14ac:dyDescent="0.3">
      <c r="E3056" s="7"/>
      <c r="F3056" s="6"/>
      <c r="G3056" s="30"/>
      <c r="H3056" s="30"/>
      <c r="I3056" s="30" t="str">
        <f t="shared" si="442"/>
        <v/>
      </c>
      <c r="J3056" s="7" t="str">
        <f t="shared" si="443"/>
        <v/>
      </c>
    </row>
    <row r="3057" spans="5:10" x14ac:dyDescent="0.3">
      <c r="E3057" s="7"/>
      <c r="F3057" s="6"/>
      <c r="G3057" s="30"/>
      <c r="H3057" s="30"/>
      <c r="I3057" s="30" t="str">
        <f t="shared" si="442"/>
        <v/>
      </c>
      <c r="J3057" s="7" t="str">
        <f t="shared" si="443"/>
        <v/>
      </c>
    </row>
    <row r="3058" spans="5:10" x14ac:dyDescent="0.3">
      <c r="E3058" s="7"/>
      <c r="F3058" s="6"/>
      <c r="G3058" s="30"/>
      <c r="H3058" s="30"/>
      <c r="I3058" s="30" t="str">
        <f t="shared" si="442"/>
        <v/>
      </c>
      <c r="J3058" s="7" t="str">
        <f t="shared" si="443"/>
        <v/>
      </c>
    </row>
    <row r="3059" spans="5:10" x14ac:dyDescent="0.3">
      <c r="E3059" s="7"/>
      <c r="F3059" s="6"/>
      <c r="G3059" s="30"/>
      <c r="H3059" s="30"/>
      <c r="I3059" s="30" t="str">
        <f t="shared" si="442"/>
        <v/>
      </c>
      <c r="J3059" s="7" t="str">
        <f t="shared" si="443"/>
        <v/>
      </c>
    </row>
    <row r="3060" spans="5:10" x14ac:dyDescent="0.3">
      <c r="E3060" s="7"/>
      <c r="F3060" s="6"/>
      <c r="G3060" s="30"/>
      <c r="H3060" s="30"/>
      <c r="I3060" s="30" t="str">
        <f t="shared" si="442"/>
        <v/>
      </c>
      <c r="J3060" s="7" t="str">
        <f t="shared" si="443"/>
        <v/>
      </c>
    </row>
    <row r="3061" spans="5:10" x14ac:dyDescent="0.3">
      <c r="E3061" s="7"/>
      <c r="F3061" s="6"/>
      <c r="G3061" s="30"/>
      <c r="H3061" s="30"/>
      <c r="I3061" s="30" t="str">
        <f t="shared" si="442"/>
        <v/>
      </c>
      <c r="J3061" s="7" t="str">
        <f t="shared" si="443"/>
        <v/>
      </c>
    </row>
    <row r="3062" spans="5:10" x14ac:dyDescent="0.3">
      <c r="E3062" s="7"/>
      <c r="F3062" s="6"/>
      <c r="G3062" s="30"/>
      <c r="H3062" s="30"/>
      <c r="I3062" s="30" t="str">
        <f t="shared" si="442"/>
        <v/>
      </c>
      <c r="J3062" s="7" t="str">
        <f t="shared" si="443"/>
        <v/>
      </c>
    </row>
    <row r="3063" spans="5:10" x14ac:dyDescent="0.3">
      <c r="E3063" s="7"/>
      <c r="F3063" s="6"/>
      <c r="G3063" s="30"/>
      <c r="H3063" s="30"/>
      <c r="I3063" s="30" t="str">
        <f t="shared" si="442"/>
        <v/>
      </c>
      <c r="J3063" s="7" t="str">
        <f t="shared" si="443"/>
        <v/>
      </c>
    </row>
    <row r="3064" spans="5:10" x14ac:dyDescent="0.3">
      <c r="E3064" s="7"/>
      <c r="F3064" s="6"/>
      <c r="G3064" s="30"/>
      <c r="H3064" s="30"/>
      <c r="I3064" s="30" t="str">
        <f t="shared" si="442"/>
        <v/>
      </c>
      <c r="J3064" s="7" t="str">
        <f t="shared" si="443"/>
        <v/>
      </c>
    </row>
    <row r="3065" spans="5:10" x14ac:dyDescent="0.3">
      <c r="E3065" s="7"/>
      <c r="F3065" s="6"/>
      <c r="G3065" s="30"/>
      <c r="H3065" s="30"/>
      <c r="I3065" s="30" t="str">
        <f t="shared" si="442"/>
        <v/>
      </c>
      <c r="J3065" s="7" t="str">
        <f t="shared" si="443"/>
        <v/>
      </c>
    </row>
    <row r="3066" spans="5:10" x14ac:dyDescent="0.3">
      <c r="E3066" s="7"/>
      <c r="F3066" s="6"/>
      <c r="G3066" s="30"/>
      <c r="H3066" s="30"/>
      <c r="I3066" s="30" t="str">
        <f t="shared" si="442"/>
        <v/>
      </c>
      <c r="J3066" s="7" t="str">
        <f t="shared" si="443"/>
        <v/>
      </c>
    </row>
    <row r="3067" spans="5:10" x14ac:dyDescent="0.3">
      <c r="E3067" s="7"/>
      <c r="F3067" s="6"/>
      <c r="G3067" s="30"/>
      <c r="H3067" s="30"/>
      <c r="I3067" s="30" t="str">
        <f t="shared" si="442"/>
        <v/>
      </c>
      <c r="J3067" s="7" t="str">
        <f t="shared" si="443"/>
        <v/>
      </c>
    </row>
    <row r="3068" spans="5:10" x14ac:dyDescent="0.3">
      <c r="E3068" s="7"/>
      <c r="F3068" s="6"/>
      <c r="G3068" s="30"/>
      <c r="H3068" s="30"/>
      <c r="I3068" s="30" t="str">
        <f t="shared" si="442"/>
        <v/>
      </c>
      <c r="J3068" s="7" t="str">
        <f t="shared" si="443"/>
        <v/>
      </c>
    </row>
    <row r="3069" spans="5:10" x14ac:dyDescent="0.3">
      <c r="E3069" s="7"/>
      <c r="F3069" s="6"/>
      <c r="G3069" s="30"/>
      <c r="H3069" s="30"/>
      <c r="I3069" s="30" t="str">
        <f t="shared" si="442"/>
        <v/>
      </c>
      <c r="J3069" s="7" t="str">
        <f t="shared" si="443"/>
        <v/>
      </c>
    </row>
    <row r="3070" spans="5:10" x14ac:dyDescent="0.3">
      <c r="E3070" s="7"/>
      <c r="F3070" s="6"/>
      <c r="G3070" s="30"/>
      <c r="H3070" s="30"/>
      <c r="I3070" s="30" t="str">
        <f t="shared" si="442"/>
        <v/>
      </c>
      <c r="J3070" s="7" t="str">
        <f t="shared" si="443"/>
        <v/>
      </c>
    </row>
    <row r="3071" spans="5:10" x14ac:dyDescent="0.3">
      <c r="E3071" s="7"/>
      <c r="F3071" s="6"/>
      <c r="G3071" s="30"/>
      <c r="H3071" s="30"/>
      <c r="I3071" s="30" t="str">
        <f t="shared" si="442"/>
        <v/>
      </c>
      <c r="J3071" s="7" t="str">
        <f t="shared" si="443"/>
        <v/>
      </c>
    </row>
    <row r="3072" spans="5:10" x14ac:dyDescent="0.3">
      <c r="E3072" s="7"/>
      <c r="F3072" s="6"/>
      <c r="G3072" s="30"/>
      <c r="H3072" s="30"/>
      <c r="I3072" s="30" t="str">
        <f t="shared" si="442"/>
        <v/>
      </c>
      <c r="J3072" s="7" t="str">
        <f t="shared" si="443"/>
        <v/>
      </c>
    </row>
    <row r="3073" spans="5:10" x14ac:dyDescent="0.3">
      <c r="E3073" s="7"/>
      <c r="F3073" s="6"/>
      <c r="G3073" s="30"/>
      <c r="H3073" s="30"/>
      <c r="I3073" s="30" t="str">
        <f t="shared" si="442"/>
        <v/>
      </c>
      <c r="J3073" s="7" t="str">
        <f t="shared" si="443"/>
        <v/>
      </c>
    </row>
    <row r="3074" spans="5:10" x14ac:dyDescent="0.3">
      <c r="E3074" s="7"/>
      <c r="F3074" s="6"/>
      <c r="G3074" s="30"/>
      <c r="H3074" s="30"/>
      <c r="I3074" s="30" t="str">
        <f t="shared" si="442"/>
        <v/>
      </c>
      <c r="J3074" s="7" t="str">
        <f t="shared" si="443"/>
        <v/>
      </c>
    </row>
    <row r="3075" spans="5:10" x14ac:dyDescent="0.3">
      <c r="E3075" s="7"/>
      <c r="F3075" s="6"/>
      <c r="G3075" s="30"/>
      <c r="H3075" s="30"/>
      <c r="I3075" s="30" t="str">
        <f t="shared" si="442"/>
        <v/>
      </c>
      <c r="J3075" s="7" t="str">
        <f t="shared" si="443"/>
        <v/>
      </c>
    </row>
    <row r="3076" spans="5:10" x14ac:dyDescent="0.3">
      <c r="E3076" s="7"/>
      <c r="F3076" s="6"/>
      <c r="G3076" s="30"/>
      <c r="H3076" s="30"/>
      <c r="I3076" s="30" t="str">
        <f t="shared" si="442"/>
        <v/>
      </c>
      <c r="J3076" s="7" t="str">
        <f t="shared" si="443"/>
        <v/>
      </c>
    </row>
    <row r="3077" spans="5:10" x14ac:dyDescent="0.3">
      <c r="E3077" s="7"/>
      <c r="F3077" s="6"/>
      <c r="G3077" s="30"/>
      <c r="H3077" s="30"/>
      <c r="I3077" s="30" t="str">
        <f t="shared" si="442"/>
        <v/>
      </c>
      <c r="J3077" s="7" t="str">
        <f t="shared" si="443"/>
        <v/>
      </c>
    </row>
    <row r="3078" spans="5:10" x14ac:dyDescent="0.3">
      <c r="E3078" s="7"/>
      <c r="F3078" s="6"/>
      <c r="G3078" s="30"/>
      <c r="H3078" s="30"/>
      <c r="I3078" s="30" t="str">
        <f t="shared" si="442"/>
        <v/>
      </c>
      <c r="J3078" s="7" t="str">
        <f t="shared" si="443"/>
        <v/>
      </c>
    </row>
    <row r="3079" spans="5:10" x14ac:dyDescent="0.3">
      <c r="E3079" s="7"/>
      <c r="F3079" s="6"/>
      <c r="G3079" s="30"/>
      <c r="H3079" s="30"/>
      <c r="I3079" s="30" t="str">
        <f t="shared" si="442"/>
        <v/>
      </c>
      <c r="J3079" s="7" t="str">
        <f t="shared" si="443"/>
        <v/>
      </c>
    </row>
    <row r="3080" spans="5:10" x14ac:dyDescent="0.3">
      <c r="E3080" s="7"/>
      <c r="F3080" s="6"/>
      <c r="G3080" s="30"/>
      <c r="H3080" s="30"/>
      <c r="I3080" s="30" t="str">
        <f t="shared" si="442"/>
        <v/>
      </c>
      <c r="J3080" s="7" t="str">
        <f t="shared" si="443"/>
        <v/>
      </c>
    </row>
    <row r="3081" spans="5:10" x14ac:dyDescent="0.3">
      <c r="E3081" s="7"/>
      <c r="F3081" s="6"/>
      <c r="G3081" s="30"/>
      <c r="H3081" s="30"/>
      <c r="I3081" s="30" t="str">
        <f t="shared" si="442"/>
        <v/>
      </c>
      <c r="J3081" s="7" t="str">
        <f t="shared" si="443"/>
        <v/>
      </c>
    </row>
    <row r="3082" spans="5:10" x14ac:dyDescent="0.3">
      <c r="E3082" s="7"/>
      <c r="F3082" s="6"/>
      <c r="G3082" s="30"/>
      <c r="H3082" s="30"/>
      <c r="I3082" s="30" t="str">
        <f t="shared" si="442"/>
        <v/>
      </c>
      <c r="J3082" s="7" t="str">
        <f t="shared" si="443"/>
        <v/>
      </c>
    </row>
    <row r="3083" spans="5:10" x14ac:dyDescent="0.3">
      <c r="E3083" s="7"/>
      <c r="F3083" s="6"/>
      <c r="G3083" s="30"/>
      <c r="H3083" s="30"/>
      <c r="I3083" s="30" t="str">
        <f t="shared" si="442"/>
        <v/>
      </c>
      <c r="J3083" s="7" t="str">
        <f t="shared" si="443"/>
        <v/>
      </c>
    </row>
    <row r="3084" spans="5:10" x14ac:dyDescent="0.3">
      <c r="E3084" s="7"/>
      <c r="F3084" s="6"/>
      <c r="G3084" s="30"/>
      <c r="H3084" s="30"/>
      <c r="I3084" s="30" t="str">
        <f t="shared" si="442"/>
        <v/>
      </c>
      <c r="J3084" s="7" t="str">
        <f t="shared" si="443"/>
        <v/>
      </c>
    </row>
    <row r="3085" spans="5:10" x14ac:dyDescent="0.3">
      <c r="E3085" s="7"/>
      <c r="F3085" s="6"/>
      <c r="G3085" s="30"/>
      <c r="H3085" s="30"/>
      <c r="I3085" s="30" t="str">
        <f t="shared" si="442"/>
        <v/>
      </c>
      <c r="J3085" s="7" t="str">
        <f t="shared" si="443"/>
        <v/>
      </c>
    </row>
    <row r="3086" spans="5:10" x14ac:dyDescent="0.3">
      <c r="E3086" s="7"/>
      <c r="F3086" s="6"/>
      <c r="G3086" s="30"/>
      <c r="H3086" s="30"/>
      <c r="I3086" s="30" t="str">
        <f t="shared" si="442"/>
        <v/>
      </c>
      <c r="J3086" s="7" t="str">
        <f t="shared" si="443"/>
        <v/>
      </c>
    </row>
    <row r="3087" spans="5:10" x14ac:dyDescent="0.3">
      <c r="E3087" s="7"/>
      <c r="F3087" s="6"/>
      <c r="G3087" s="30"/>
      <c r="H3087" s="30"/>
      <c r="I3087" s="30" t="str">
        <f t="shared" si="442"/>
        <v/>
      </c>
      <c r="J3087" s="7" t="str">
        <f t="shared" si="443"/>
        <v/>
      </c>
    </row>
    <row r="3088" spans="5:10" x14ac:dyDescent="0.3">
      <c r="E3088" s="7"/>
      <c r="F3088" s="6"/>
      <c r="G3088" s="30"/>
      <c r="H3088" s="30"/>
      <c r="I3088" s="30" t="str">
        <f t="shared" si="442"/>
        <v/>
      </c>
      <c r="J3088" s="7" t="str">
        <f t="shared" si="443"/>
        <v/>
      </c>
    </row>
    <row r="3089" spans="5:10" x14ac:dyDescent="0.3">
      <c r="E3089" s="7"/>
      <c r="F3089" s="6"/>
      <c r="G3089" s="30"/>
      <c r="H3089" s="30"/>
      <c r="I3089" s="30" t="str">
        <f t="shared" si="442"/>
        <v/>
      </c>
      <c r="J3089" s="7" t="str">
        <f t="shared" si="443"/>
        <v/>
      </c>
    </row>
    <row r="3090" spans="5:10" x14ac:dyDescent="0.3">
      <c r="E3090" s="7"/>
      <c r="F3090" s="6"/>
      <c r="G3090" s="30"/>
      <c r="H3090" s="30"/>
      <c r="I3090" s="30" t="str">
        <f t="shared" si="442"/>
        <v/>
      </c>
      <c r="J3090" s="7" t="str">
        <f t="shared" si="443"/>
        <v/>
      </c>
    </row>
    <row r="3091" spans="5:10" x14ac:dyDescent="0.3">
      <c r="E3091" s="7"/>
      <c r="F3091" s="6"/>
      <c r="G3091" s="30"/>
      <c r="H3091" s="30"/>
      <c r="I3091" s="30" t="str">
        <f t="shared" si="442"/>
        <v/>
      </c>
      <c r="J3091" s="7" t="str">
        <f t="shared" si="443"/>
        <v/>
      </c>
    </row>
    <row r="3092" spans="5:10" x14ac:dyDescent="0.3">
      <c r="E3092" s="7"/>
      <c r="F3092" s="6"/>
      <c r="G3092" s="30"/>
      <c r="H3092" s="30"/>
      <c r="I3092" s="30" t="str">
        <f t="shared" si="442"/>
        <v/>
      </c>
      <c r="J3092" s="7" t="str">
        <f t="shared" si="443"/>
        <v/>
      </c>
    </row>
    <row r="3093" spans="5:10" x14ac:dyDescent="0.3">
      <c r="E3093" s="7"/>
      <c r="F3093" s="6"/>
      <c r="G3093" s="30"/>
      <c r="H3093" s="30"/>
      <c r="I3093" s="30" t="str">
        <f t="shared" si="442"/>
        <v/>
      </c>
      <c r="J3093" s="7" t="str">
        <f t="shared" si="443"/>
        <v/>
      </c>
    </row>
    <row r="3094" spans="5:10" x14ac:dyDescent="0.3">
      <c r="E3094" s="7"/>
      <c r="F3094" s="6"/>
      <c r="G3094" s="30"/>
      <c r="H3094" s="30"/>
      <c r="I3094" s="30" t="str">
        <f t="shared" si="442"/>
        <v/>
      </c>
      <c r="J3094" s="7" t="str">
        <f t="shared" si="443"/>
        <v/>
      </c>
    </row>
    <row r="3095" spans="5:10" x14ac:dyDescent="0.3">
      <c r="E3095" s="7"/>
      <c r="F3095" s="6"/>
      <c r="G3095" s="30"/>
      <c r="H3095" s="30"/>
      <c r="I3095" s="30" t="str">
        <f t="shared" si="442"/>
        <v/>
      </c>
      <c r="J3095" s="7" t="str">
        <f t="shared" si="443"/>
        <v/>
      </c>
    </row>
    <row r="3096" spans="5:10" x14ac:dyDescent="0.3">
      <c r="E3096" s="7"/>
      <c r="F3096" s="6"/>
      <c r="G3096" s="30"/>
      <c r="H3096" s="30"/>
      <c r="I3096" s="30" t="str">
        <f t="shared" si="442"/>
        <v/>
      </c>
      <c r="J3096" s="7" t="str">
        <f t="shared" si="443"/>
        <v/>
      </c>
    </row>
    <row r="3097" spans="5:10" x14ac:dyDescent="0.3">
      <c r="E3097" s="7"/>
      <c r="F3097" s="6"/>
      <c r="G3097" s="30"/>
      <c r="H3097" s="30"/>
      <c r="I3097" s="30" t="str">
        <f t="shared" ref="I3097:I3160" si="444">IF(ISBLANK(B3097),"",SUM(G3097:H3097))</f>
        <v/>
      </c>
      <c r="J3097" s="7" t="str">
        <f t="shared" ref="J3097:J3160" si="445">IF(ISBLANK(B3097),"",E3097*(IF(LEFT(RIGHT(F3097,2),1)="2",2,IF(LEFT(RIGHT(F3097,2),1)="3",3,IF(LEFT(RIGHT(F3097,2),1)="4",4,1)))))</f>
        <v/>
      </c>
    </row>
    <row r="3098" spans="5:10" x14ac:dyDescent="0.3">
      <c r="E3098" s="7"/>
      <c r="F3098" s="6"/>
      <c r="G3098" s="30"/>
      <c r="H3098" s="30"/>
      <c r="I3098" s="30" t="str">
        <f t="shared" si="444"/>
        <v/>
      </c>
      <c r="J3098" s="7" t="str">
        <f t="shared" si="445"/>
        <v/>
      </c>
    </row>
    <row r="3099" spans="5:10" x14ac:dyDescent="0.3">
      <c r="E3099" s="7"/>
      <c r="F3099" s="6"/>
      <c r="G3099" s="30"/>
      <c r="H3099" s="30"/>
      <c r="I3099" s="30" t="str">
        <f t="shared" si="444"/>
        <v/>
      </c>
      <c r="J3099" s="7" t="str">
        <f t="shared" si="445"/>
        <v/>
      </c>
    </row>
    <row r="3100" spans="5:10" x14ac:dyDescent="0.3">
      <c r="E3100" s="7"/>
      <c r="F3100" s="6"/>
      <c r="G3100" s="30"/>
      <c r="H3100" s="30"/>
      <c r="I3100" s="30" t="str">
        <f t="shared" si="444"/>
        <v/>
      </c>
      <c r="J3100" s="7" t="str">
        <f t="shared" si="445"/>
        <v/>
      </c>
    </row>
    <row r="3101" spans="5:10" x14ac:dyDescent="0.3">
      <c r="E3101" s="7"/>
      <c r="F3101" s="6"/>
      <c r="G3101" s="30"/>
      <c r="H3101" s="30"/>
      <c r="I3101" s="30" t="str">
        <f t="shared" si="444"/>
        <v/>
      </c>
      <c r="J3101" s="7" t="str">
        <f t="shared" si="445"/>
        <v/>
      </c>
    </row>
    <row r="3102" spans="5:10" x14ac:dyDescent="0.3">
      <c r="E3102" s="7"/>
      <c r="F3102" s="6"/>
      <c r="G3102" s="30"/>
      <c r="H3102" s="30"/>
      <c r="I3102" s="30" t="str">
        <f t="shared" si="444"/>
        <v/>
      </c>
      <c r="J3102" s="7" t="str">
        <f t="shared" si="445"/>
        <v/>
      </c>
    </row>
    <row r="3103" spans="5:10" x14ac:dyDescent="0.3">
      <c r="E3103" s="7"/>
      <c r="F3103" s="6"/>
      <c r="G3103" s="30"/>
      <c r="H3103" s="30"/>
      <c r="I3103" s="30" t="str">
        <f t="shared" si="444"/>
        <v/>
      </c>
      <c r="J3103" s="7" t="str">
        <f t="shared" si="445"/>
        <v/>
      </c>
    </row>
    <row r="3104" spans="5:10" x14ac:dyDescent="0.3">
      <c r="E3104" s="7"/>
      <c r="F3104" s="6"/>
      <c r="G3104" s="30"/>
      <c r="H3104" s="30"/>
      <c r="I3104" s="30" t="str">
        <f t="shared" si="444"/>
        <v/>
      </c>
      <c r="J3104" s="7" t="str">
        <f t="shared" si="445"/>
        <v/>
      </c>
    </row>
    <row r="3105" spans="5:10" x14ac:dyDescent="0.3">
      <c r="E3105" s="7"/>
      <c r="F3105" s="6"/>
      <c r="G3105" s="30"/>
      <c r="H3105" s="30"/>
      <c r="I3105" s="30" t="str">
        <f t="shared" si="444"/>
        <v/>
      </c>
      <c r="J3105" s="7" t="str">
        <f t="shared" si="445"/>
        <v/>
      </c>
    </row>
    <row r="3106" spans="5:10" x14ac:dyDescent="0.3">
      <c r="E3106" s="7"/>
      <c r="F3106" s="6"/>
      <c r="G3106" s="30"/>
      <c r="H3106" s="30"/>
      <c r="I3106" s="30" t="str">
        <f t="shared" si="444"/>
        <v/>
      </c>
      <c r="J3106" s="7" t="str">
        <f t="shared" si="445"/>
        <v/>
      </c>
    </row>
    <row r="3107" spans="5:10" x14ac:dyDescent="0.3">
      <c r="E3107" s="7"/>
      <c r="F3107" s="6"/>
      <c r="G3107" s="30"/>
      <c r="H3107" s="30"/>
      <c r="I3107" s="30" t="str">
        <f t="shared" si="444"/>
        <v/>
      </c>
      <c r="J3107" s="7" t="str">
        <f t="shared" si="445"/>
        <v/>
      </c>
    </row>
    <row r="3108" spans="5:10" x14ac:dyDescent="0.3">
      <c r="E3108" s="7"/>
      <c r="F3108" s="6"/>
      <c r="G3108" s="30"/>
      <c r="H3108" s="30"/>
      <c r="I3108" s="30" t="str">
        <f t="shared" si="444"/>
        <v/>
      </c>
      <c r="J3108" s="7" t="str">
        <f t="shared" si="445"/>
        <v/>
      </c>
    </row>
    <row r="3109" spans="5:10" x14ac:dyDescent="0.3">
      <c r="E3109" s="7"/>
      <c r="F3109" s="6"/>
      <c r="G3109" s="30"/>
      <c r="H3109" s="30"/>
      <c r="I3109" s="30" t="str">
        <f t="shared" si="444"/>
        <v/>
      </c>
      <c r="J3109" s="7" t="str">
        <f t="shared" si="445"/>
        <v/>
      </c>
    </row>
    <row r="3110" spans="5:10" x14ac:dyDescent="0.3">
      <c r="E3110" s="7"/>
      <c r="F3110" s="6"/>
      <c r="G3110" s="30"/>
      <c r="H3110" s="30"/>
      <c r="I3110" s="30" t="str">
        <f t="shared" si="444"/>
        <v/>
      </c>
      <c r="J3110" s="7" t="str">
        <f t="shared" si="445"/>
        <v/>
      </c>
    </row>
    <row r="3111" spans="5:10" x14ac:dyDescent="0.3">
      <c r="E3111" s="7"/>
      <c r="F3111" s="6"/>
      <c r="G3111" s="30"/>
      <c r="H3111" s="30"/>
      <c r="I3111" s="30" t="str">
        <f t="shared" si="444"/>
        <v/>
      </c>
      <c r="J3111" s="7" t="str">
        <f t="shared" si="445"/>
        <v/>
      </c>
    </row>
    <row r="3112" spans="5:10" x14ac:dyDescent="0.3">
      <c r="E3112" s="7"/>
      <c r="F3112" s="6"/>
      <c r="G3112" s="30"/>
      <c r="H3112" s="30"/>
      <c r="I3112" s="30" t="str">
        <f t="shared" si="444"/>
        <v/>
      </c>
      <c r="J3112" s="7" t="str">
        <f t="shared" si="445"/>
        <v/>
      </c>
    </row>
    <row r="3113" spans="5:10" x14ac:dyDescent="0.3">
      <c r="E3113" s="7"/>
      <c r="F3113" s="6"/>
      <c r="G3113" s="30"/>
      <c r="H3113" s="30"/>
      <c r="I3113" s="30" t="str">
        <f t="shared" si="444"/>
        <v/>
      </c>
      <c r="J3113" s="7" t="str">
        <f t="shared" si="445"/>
        <v/>
      </c>
    </row>
    <row r="3114" spans="5:10" x14ac:dyDescent="0.3">
      <c r="E3114" s="7"/>
      <c r="F3114" s="6"/>
      <c r="G3114" s="30"/>
      <c r="H3114" s="30"/>
      <c r="I3114" s="30" t="str">
        <f t="shared" si="444"/>
        <v/>
      </c>
      <c r="J3114" s="7" t="str">
        <f t="shared" si="445"/>
        <v/>
      </c>
    </row>
    <row r="3115" spans="5:10" x14ac:dyDescent="0.3">
      <c r="E3115" s="7"/>
      <c r="F3115" s="6"/>
      <c r="G3115" s="30"/>
      <c r="H3115" s="30"/>
      <c r="I3115" s="30" t="str">
        <f t="shared" si="444"/>
        <v/>
      </c>
      <c r="J3115" s="7" t="str">
        <f t="shared" si="445"/>
        <v/>
      </c>
    </row>
    <row r="3116" spans="5:10" x14ac:dyDescent="0.3">
      <c r="E3116" s="7"/>
      <c r="F3116" s="6"/>
      <c r="G3116" s="30"/>
      <c r="H3116" s="30"/>
      <c r="I3116" s="30" t="str">
        <f t="shared" si="444"/>
        <v/>
      </c>
      <c r="J3116" s="7" t="str">
        <f t="shared" si="445"/>
        <v/>
      </c>
    </row>
    <row r="3117" spans="5:10" x14ac:dyDescent="0.3">
      <c r="E3117" s="7"/>
      <c r="F3117" s="6"/>
      <c r="G3117" s="30"/>
      <c r="H3117" s="30"/>
      <c r="I3117" s="30" t="str">
        <f t="shared" si="444"/>
        <v/>
      </c>
      <c r="J3117" s="7" t="str">
        <f t="shared" si="445"/>
        <v/>
      </c>
    </row>
    <row r="3118" spans="5:10" x14ac:dyDescent="0.3">
      <c r="E3118" s="7"/>
      <c r="F3118" s="6"/>
      <c r="G3118" s="30"/>
      <c r="H3118" s="30"/>
      <c r="I3118" s="30" t="str">
        <f t="shared" si="444"/>
        <v/>
      </c>
      <c r="J3118" s="7" t="str">
        <f t="shared" si="445"/>
        <v/>
      </c>
    </row>
    <row r="3119" spans="5:10" x14ac:dyDescent="0.3">
      <c r="E3119" s="7"/>
      <c r="F3119" s="6"/>
      <c r="G3119" s="30"/>
      <c r="H3119" s="30"/>
      <c r="I3119" s="30" t="str">
        <f t="shared" si="444"/>
        <v/>
      </c>
      <c r="J3119" s="7" t="str">
        <f t="shared" si="445"/>
        <v/>
      </c>
    </row>
    <row r="3120" spans="5:10" x14ac:dyDescent="0.3">
      <c r="E3120" s="7"/>
      <c r="F3120" s="6"/>
      <c r="G3120" s="30"/>
      <c r="H3120" s="30"/>
      <c r="I3120" s="30" t="str">
        <f t="shared" si="444"/>
        <v/>
      </c>
      <c r="J3120" s="7" t="str">
        <f t="shared" si="445"/>
        <v/>
      </c>
    </row>
    <row r="3121" spans="5:10" x14ac:dyDescent="0.3">
      <c r="E3121" s="7"/>
      <c r="F3121" s="6"/>
      <c r="G3121" s="30"/>
      <c r="H3121" s="30"/>
      <c r="I3121" s="30" t="str">
        <f t="shared" si="444"/>
        <v/>
      </c>
      <c r="J3121" s="7" t="str">
        <f t="shared" si="445"/>
        <v/>
      </c>
    </row>
    <row r="3122" spans="5:10" x14ac:dyDescent="0.3">
      <c r="E3122" s="7"/>
      <c r="F3122" s="6"/>
      <c r="G3122" s="30"/>
      <c r="H3122" s="30"/>
      <c r="I3122" s="30" t="str">
        <f t="shared" si="444"/>
        <v/>
      </c>
      <c r="J3122" s="7" t="str">
        <f t="shared" si="445"/>
        <v/>
      </c>
    </row>
    <row r="3123" spans="5:10" x14ac:dyDescent="0.3">
      <c r="E3123" s="7"/>
      <c r="F3123" s="6"/>
      <c r="G3123" s="30"/>
      <c r="H3123" s="30"/>
      <c r="I3123" s="30" t="str">
        <f t="shared" si="444"/>
        <v/>
      </c>
      <c r="J3123" s="7" t="str">
        <f t="shared" si="445"/>
        <v/>
      </c>
    </row>
    <row r="3124" spans="5:10" x14ac:dyDescent="0.3">
      <c r="E3124" s="7"/>
      <c r="F3124" s="6"/>
      <c r="G3124" s="30"/>
      <c r="H3124" s="30"/>
      <c r="I3124" s="30" t="str">
        <f t="shared" si="444"/>
        <v/>
      </c>
      <c r="J3124" s="7" t="str">
        <f t="shared" si="445"/>
        <v/>
      </c>
    </row>
    <row r="3125" spans="5:10" x14ac:dyDescent="0.3">
      <c r="E3125" s="7"/>
      <c r="F3125" s="6"/>
      <c r="G3125" s="30"/>
      <c r="H3125" s="30"/>
      <c r="I3125" s="30" t="str">
        <f t="shared" si="444"/>
        <v/>
      </c>
      <c r="J3125" s="7" t="str">
        <f t="shared" si="445"/>
        <v/>
      </c>
    </row>
    <row r="3126" spans="5:10" x14ac:dyDescent="0.3">
      <c r="E3126" s="7"/>
      <c r="F3126" s="6"/>
      <c r="G3126" s="30"/>
      <c r="H3126" s="30"/>
      <c r="I3126" s="30" t="str">
        <f t="shared" si="444"/>
        <v/>
      </c>
      <c r="J3126" s="7" t="str">
        <f t="shared" si="445"/>
        <v/>
      </c>
    </row>
    <row r="3127" spans="5:10" x14ac:dyDescent="0.3">
      <c r="E3127" s="7"/>
      <c r="F3127" s="6"/>
      <c r="G3127" s="30"/>
      <c r="H3127" s="30"/>
      <c r="I3127" s="30" t="str">
        <f t="shared" si="444"/>
        <v/>
      </c>
      <c r="J3127" s="7" t="str">
        <f t="shared" si="445"/>
        <v/>
      </c>
    </row>
    <row r="3128" spans="5:10" x14ac:dyDescent="0.3">
      <c r="E3128" s="7"/>
      <c r="F3128" s="6"/>
      <c r="G3128" s="30"/>
      <c r="H3128" s="30"/>
      <c r="I3128" s="30" t="str">
        <f t="shared" si="444"/>
        <v/>
      </c>
      <c r="J3128" s="7" t="str">
        <f t="shared" si="445"/>
        <v/>
      </c>
    </row>
    <row r="3129" spans="5:10" x14ac:dyDescent="0.3">
      <c r="E3129" s="7"/>
      <c r="F3129" s="6"/>
      <c r="G3129" s="30"/>
      <c r="H3129" s="30"/>
      <c r="I3129" s="30" t="str">
        <f t="shared" si="444"/>
        <v/>
      </c>
      <c r="J3129" s="7" t="str">
        <f t="shared" si="445"/>
        <v/>
      </c>
    </row>
    <row r="3130" spans="5:10" x14ac:dyDescent="0.3">
      <c r="E3130" s="7"/>
      <c r="F3130" s="6"/>
      <c r="G3130" s="30"/>
      <c r="H3130" s="30"/>
      <c r="I3130" s="30" t="str">
        <f t="shared" si="444"/>
        <v/>
      </c>
      <c r="J3130" s="7" t="str">
        <f t="shared" si="445"/>
        <v/>
      </c>
    </row>
    <row r="3131" spans="5:10" x14ac:dyDescent="0.3">
      <c r="E3131" s="7"/>
      <c r="F3131" s="6"/>
      <c r="G3131" s="30"/>
      <c r="H3131" s="30"/>
      <c r="I3131" s="30" t="str">
        <f t="shared" si="444"/>
        <v/>
      </c>
      <c r="J3131" s="7" t="str">
        <f t="shared" si="445"/>
        <v/>
      </c>
    </row>
    <row r="3132" spans="5:10" x14ac:dyDescent="0.3">
      <c r="E3132" s="7"/>
      <c r="F3132" s="6"/>
      <c r="G3132" s="30"/>
      <c r="H3132" s="30"/>
      <c r="I3132" s="30" t="str">
        <f t="shared" si="444"/>
        <v/>
      </c>
      <c r="J3132" s="7" t="str">
        <f t="shared" si="445"/>
        <v/>
      </c>
    </row>
    <row r="3133" spans="5:10" x14ac:dyDescent="0.3">
      <c r="E3133" s="7"/>
      <c r="F3133" s="6"/>
      <c r="G3133" s="30"/>
      <c r="H3133" s="30"/>
      <c r="I3133" s="30" t="str">
        <f t="shared" si="444"/>
        <v/>
      </c>
      <c r="J3133" s="7" t="str">
        <f t="shared" si="445"/>
        <v/>
      </c>
    </row>
    <row r="3134" spans="5:10" x14ac:dyDescent="0.3">
      <c r="E3134" s="7"/>
      <c r="F3134" s="6"/>
      <c r="G3134" s="30"/>
      <c r="H3134" s="30"/>
      <c r="I3134" s="30" t="str">
        <f t="shared" si="444"/>
        <v/>
      </c>
      <c r="J3134" s="7" t="str">
        <f t="shared" si="445"/>
        <v/>
      </c>
    </row>
    <row r="3135" spans="5:10" x14ac:dyDescent="0.3">
      <c r="E3135" s="7"/>
      <c r="F3135" s="6"/>
      <c r="G3135" s="30"/>
      <c r="H3135" s="30"/>
      <c r="I3135" s="30" t="str">
        <f t="shared" si="444"/>
        <v/>
      </c>
      <c r="J3135" s="7" t="str">
        <f t="shared" si="445"/>
        <v/>
      </c>
    </row>
    <row r="3136" spans="5:10" x14ac:dyDescent="0.3">
      <c r="E3136" s="7"/>
      <c r="F3136" s="6"/>
      <c r="G3136" s="30"/>
      <c r="H3136" s="30"/>
      <c r="I3136" s="30" t="str">
        <f t="shared" si="444"/>
        <v/>
      </c>
      <c r="J3136" s="7" t="str">
        <f t="shared" si="445"/>
        <v/>
      </c>
    </row>
    <row r="3137" spans="5:10" x14ac:dyDescent="0.3">
      <c r="E3137" s="7"/>
      <c r="F3137" s="6"/>
      <c r="G3137" s="30"/>
      <c r="H3137" s="30"/>
      <c r="I3137" s="30" t="str">
        <f t="shared" si="444"/>
        <v/>
      </c>
      <c r="J3137" s="7" t="str">
        <f t="shared" si="445"/>
        <v/>
      </c>
    </row>
    <row r="3138" spans="5:10" x14ac:dyDescent="0.3">
      <c r="E3138" s="7"/>
      <c r="F3138" s="6"/>
      <c r="G3138" s="30"/>
      <c r="H3138" s="30"/>
      <c r="I3138" s="30" t="str">
        <f t="shared" si="444"/>
        <v/>
      </c>
      <c r="J3138" s="7" t="str">
        <f t="shared" si="445"/>
        <v/>
      </c>
    </row>
    <row r="3139" spans="5:10" x14ac:dyDescent="0.3">
      <c r="E3139" s="7"/>
      <c r="F3139" s="6"/>
      <c r="G3139" s="30"/>
      <c r="H3139" s="30"/>
      <c r="I3139" s="30" t="str">
        <f t="shared" si="444"/>
        <v/>
      </c>
      <c r="J3139" s="7" t="str">
        <f t="shared" si="445"/>
        <v/>
      </c>
    </row>
    <row r="3140" spans="5:10" x14ac:dyDescent="0.3">
      <c r="E3140" s="7"/>
      <c r="F3140" s="6"/>
      <c r="G3140" s="30"/>
      <c r="H3140" s="30"/>
      <c r="I3140" s="30" t="str">
        <f t="shared" si="444"/>
        <v/>
      </c>
      <c r="J3140" s="7" t="str">
        <f t="shared" si="445"/>
        <v/>
      </c>
    </row>
    <row r="3141" spans="5:10" x14ac:dyDescent="0.3">
      <c r="E3141" s="7"/>
      <c r="F3141" s="6"/>
      <c r="G3141" s="30"/>
      <c r="H3141" s="30"/>
      <c r="I3141" s="30" t="str">
        <f t="shared" si="444"/>
        <v/>
      </c>
      <c r="J3141" s="7" t="str">
        <f t="shared" si="445"/>
        <v/>
      </c>
    </row>
    <row r="3142" spans="5:10" x14ac:dyDescent="0.3">
      <c r="E3142" s="7"/>
      <c r="F3142" s="6"/>
      <c r="G3142" s="30"/>
      <c r="H3142" s="30"/>
      <c r="I3142" s="30" t="str">
        <f t="shared" si="444"/>
        <v/>
      </c>
      <c r="J3142" s="7" t="str">
        <f t="shared" si="445"/>
        <v/>
      </c>
    </row>
    <row r="3143" spans="5:10" x14ac:dyDescent="0.3">
      <c r="E3143" s="7"/>
      <c r="F3143" s="6"/>
      <c r="G3143" s="30"/>
      <c r="H3143" s="30"/>
      <c r="I3143" s="30" t="str">
        <f t="shared" si="444"/>
        <v/>
      </c>
      <c r="J3143" s="7" t="str">
        <f t="shared" si="445"/>
        <v/>
      </c>
    </row>
    <row r="3144" spans="5:10" x14ac:dyDescent="0.3">
      <c r="E3144" s="7"/>
      <c r="F3144" s="6"/>
      <c r="G3144" s="30"/>
      <c r="H3144" s="30"/>
      <c r="I3144" s="30" t="str">
        <f t="shared" si="444"/>
        <v/>
      </c>
      <c r="J3144" s="7" t="str">
        <f t="shared" si="445"/>
        <v/>
      </c>
    </row>
    <row r="3145" spans="5:10" x14ac:dyDescent="0.3">
      <c r="E3145" s="7"/>
      <c r="F3145" s="6"/>
      <c r="G3145" s="30"/>
      <c r="H3145" s="30"/>
      <c r="I3145" s="30" t="str">
        <f t="shared" si="444"/>
        <v/>
      </c>
      <c r="J3145" s="7" t="str">
        <f t="shared" si="445"/>
        <v/>
      </c>
    </row>
    <row r="3146" spans="5:10" x14ac:dyDescent="0.3">
      <c r="E3146" s="7"/>
      <c r="F3146" s="6"/>
      <c r="G3146" s="30"/>
      <c r="H3146" s="30"/>
      <c r="I3146" s="30" t="str">
        <f t="shared" si="444"/>
        <v/>
      </c>
      <c r="J3146" s="7" t="str">
        <f t="shared" si="445"/>
        <v/>
      </c>
    </row>
    <row r="3147" spans="5:10" x14ac:dyDescent="0.3">
      <c r="E3147" s="7"/>
      <c r="F3147" s="6"/>
      <c r="G3147" s="30"/>
      <c r="H3147" s="30"/>
      <c r="I3147" s="30" t="str">
        <f t="shared" si="444"/>
        <v/>
      </c>
      <c r="J3147" s="7" t="str">
        <f t="shared" si="445"/>
        <v/>
      </c>
    </row>
    <row r="3148" spans="5:10" x14ac:dyDescent="0.3">
      <c r="E3148" s="7"/>
      <c r="F3148" s="6"/>
      <c r="G3148" s="30"/>
      <c r="H3148" s="30"/>
      <c r="I3148" s="30" t="str">
        <f t="shared" si="444"/>
        <v/>
      </c>
      <c r="J3148" s="7" t="str">
        <f t="shared" si="445"/>
        <v/>
      </c>
    </row>
    <row r="3149" spans="5:10" x14ac:dyDescent="0.3">
      <c r="E3149" s="7"/>
      <c r="F3149" s="6"/>
      <c r="G3149" s="30"/>
      <c r="H3149" s="30"/>
      <c r="I3149" s="30" t="str">
        <f t="shared" si="444"/>
        <v/>
      </c>
      <c r="J3149" s="7" t="str">
        <f t="shared" si="445"/>
        <v/>
      </c>
    </row>
    <row r="3150" spans="5:10" x14ac:dyDescent="0.3">
      <c r="E3150" s="7"/>
      <c r="F3150" s="6"/>
      <c r="G3150" s="30"/>
      <c r="H3150" s="30"/>
      <c r="I3150" s="30" t="str">
        <f t="shared" si="444"/>
        <v/>
      </c>
      <c r="J3150" s="7" t="str">
        <f t="shared" si="445"/>
        <v/>
      </c>
    </row>
    <row r="3151" spans="5:10" x14ac:dyDescent="0.3">
      <c r="E3151" s="7"/>
      <c r="F3151" s="6"/>
      <c r="G3151" s="30"/>
      <c r="H3151" s="30"/>
      <c r="I3151" s="30" t="str">
        <f t="shared" si="444"/>
        <v/>
      </c>
      <c r="J3151" s="7" t="str">
        <f t="shared" si="445"/>
        <v/>
      </c>
    </row>
    <row r="3152" spans="5:10" x14ac:dyDescent="0.3">
      <c r="E3152" s="7"/>
      <c r="F3152" s="6"/>
      <c r="G3152" s="30"/>
      <c r="H3152" s="30"/>
      <c r="I3152" s="30" t="str">
        <f t="shared" si="444"/>
        <v/>
      </c>
      <c r="J3152" s="7" t="str">
        <f t="shared" si="445"/>
        <v/>
      </c>
    </row>
    <row r="3153" spans="5:10" x14ac:dyDescent="0.3">
      <c r="E3153" s="7"/>
      <c r="F3153" s="6"/>
      <c r="G3153" s="30"/>
      <c r="H3153" s="30"/>
      <c r="I3153" s="30" t="str">
        <f t="shared" si="444"/>
        <v/>
      </c>
      <c r="J3153" s="7" t="str">
        <f t="shared" si="445"/>
        <v/>
      </c>
    </row>
    <row r="3154" spans="5:10" x14ac:dyDescent="0.3">
      <c r="E3154" s="7"/>
      <c r="F3154" s="6"/>
      <c r="G3154" s="30"/>
      <c r="H3154" s="30"/>
      <c r="I3154" s="30" t="str">
        <f t="shared" si="444"/>
        <v/>
      </c>
      <c r="J3154" s="7" t="str">
        <f t="shared" si="445"/>
        <v/>
      </c>
    </row>
    <row r="3155" spans="5:10" x14ac:dyDescent="0.3">
      <c r="E3155" s="7"/>
      <c r="F3155" s="6"/>
      <c r="G3155" s="30"/>
      <c r="H3155" s="30"/>
      <c r="I3155" s="30" t="str">
        <f t="shared" si="444"/>
        <v/>
      </c>
      <c r="J3155" s="7" t="str">
        <f t="shared" si="445"/>
        <v/>
      </c>
    </row>
    <row r="3156" spans="5:10" x14ac:dyDescent="0.3">
      <c r="E3156" s="7"/>
      <c r="F3156" s="6"/>
      <c r="G3156" s="30"/>
      <c r="H3156" s="30"/>
      <c r="I3156" s="30" t="str">
        <f t="shared" si="444"/>
        <v/>
      </c>
      <c r="J3156" s="7" t="str">
        <f t="shared" si="445"/>
        <v/>
      </c>
    </row>
    <row r="3157" spans="5:10" x14ac:dyDescent="0.3">
      <c r="E3157" s="7"/>
      <c r="F3157" s="6"/>
      <c r="G3157" s="30"/>
      <c r="H3157" s="30"/>
      <c r="I3157" s="30" t="str">
        <f t="shared" si="444"/>
        <v/>
      </c>
      <c r="J3157" s="7" t="str">
        <f t="shared" si="445"/>
        <v/>
      </c>
    </row>
    <row r="3158" spans="5:10" x14ac:dyDescent="0.3">
      <c r="E3158" s="7"/>
      <c r="F3158" s="6"/>
      <c r="G3158" s="30"/>
      <c r="H3158" s="30"/>
      <c r="I3158" s="30" t="str">
        <f t="shared" si="444"/>
        <v/>
      </c>
      <c r="J3158" s="7" t="str">
        <f t="shared" si="445"/>
        <v/>
      </c>
    </row>
    <row r="3159" spans="5:10" x14ac:dyDescent="0.3">
      <c r="E3159" s="7"/>
      <c r="F3159" s="6"/>
      <c r="G3159" s="30"/>
      <c r="H3159" s="30"/>
      <c r="I3159" s="30" t="str">
        <f t="shared" si="444"/>
        <v/>
      </c>
      <c r="J3159" s="7" t="str">
        <f t="shared" si="445"/>
        <v/>
      </c>
    </row>
    <row r="3160" spans="5:10" x14ac:dyDescent="0.3">
      <c r="E3160" s="7"/>
      <c r="F3160" s="6"/>
      <c r="G3160" s="30"/>
      <c r="H3160" s="30"/>
      <c r="I3160" s="30" t="str">
        <f t="shared" si="444"/>
        <v/>
      </c>
      <c r="J3160" s="7" t="str">
        <f t="shared" si="445"/>
        <v/>
      </c>
    </row>
    <row r="3161" spans="5:10" x14ac:dyDescent="0.3">
      <c r="E3161" s="7"/>
      <c r="F3161" s="6"/>
      <c r="G3161" s="30"/>
      <c r="H3161" s="30"/>
      <c r="I3161" s="30" t="str">
        <f t="shared" ref="I3161:I3224" si="446">IF(ISBLANK(B3161),"",SUM(G3161:H3161))</f>
        <v/>
      </c>
      <c r="J3161" s="7" t="str">
        <f t="shared" ref="J3161:J3224" si="447">IF(ISBLANK(B3161),"",E3161*(IF(LEFT(RIGHT(F3161,2),1)="2",2,IF(LEFT(RIGHT(F3161,2),1)="3",3,IF(LEFT(RIGHT(F3161,2),1)="4",4,1)))))</f>
        <v/>
      </c>
    </row>
    <row r="3162" spans="5:10" x14ac:dyDescent="0.3">
      <c r="E3162" s="7"/>
      <c r="F3162" s="6"/>
      <c r="G3162" s="30"/>
      <c r="H3162" s="30"/>
      <c r="I3162" s="30" t="str">
        <f t="shared" si="446"/>
        <v/>
      </c>
      <c r="J3162" s="7" t="str">
        <f t="shared" si="447"/>
        <v/>
      </c>
    </row>
    <row r="3163" spans="5:10" x14ac:dyDescent="0.3">
      <c r="E3163" s="7"/>
      <c r="F3163" s="6"/>
      <c r="G3163" s="30"/>
      <c r="H3163" s="30"/>
      <c r="I3163" s="30" t="str">
        <f t="shared" si="446"/>
        <v/>
      </c>
      <c r="J3163" s="7" t="str">
        <f t="shared" si="447"/>
        <v/>
      </c>
    </row>
    <row r="3164" spans="5:10" x14ac:dyDescent="0.3">
      <c r="E3164" s="7"/>
      <c r="F3164" s="6"/>
      <c r="G3164" s="30"/>
      <c r="H3164" s="30"/>
      <c r="I3164" s="30" t="str">
        <f t="shared" si="446"/>
        <v/>
      </c>
      <c r="J3164" s="7" t="str">
        <f t="shared" si="447"/>
        <v/>
      </c>
    </row>
    <row r="3165" spans="5:10" x14ac:dyDescent="0.3">
      <c r="E3165" s="7"/>
      <c r="F3165" s="6"/>
      <c r="G3165" s="30"/>
      <c r="H3165" s="30"/>
      <c r="I3165" s="30" t="str">
        <f t="shared" si="446"/>
        <v/>
      </c>
      <c r="J3165" s="7" t="str">
        <f t="shared" si="447"/>
        <v/>
      </c>
    </row>
    <row r="3166" spans="5:10" x14ac:dyDescent="0.3">
      <c r="E3166" s="7"/>
      <c r="F3166" s="6"/>
      <c r="G3166" s="30"/>
      <c r="H3166" s="30"/>
      <c r="I3166" s="30" t="str">
        <f t="shared" si="446"/>
        <v/>
      </c>
      <c r="J3166" s="7" t="str">
        <f t="shared" si="447"/>
        <v/>
      </c>
    </row>
    <row r="3167" spans="5:10" x14ac:dyDescent="0.3">
      <c r="E3167" s="7"/>
      <c r="F3167" s="6"/>
      <c r="G3167" s="30"/>
      <c r="H3167" s="30"/>
      <c r="I3167" s="30" t="str">
        <f t="shared" si="446"/>
        <v/>
      </c>
      <c r="J3167" s="7" t="str">
        <f t="shared" si="447"/>
        <v/>
      </c>
    </row>
    <row r="3168" spans="5:10" x14ac:dyDescent="0.3">
      <c r="E3168" s="7"/>
      <c r="F3168" s="6"/>
      <c r="G3168" s="30"/>
      <c r="H3168" s="30"/>
      <c r="I3168" s="30" t="str">
        <f t="shared" si="446"/>
        <v/>
      </c>
      <c r="J3168" s="7" t="str">
        <f t="shared" si="447"/>
        <v/>
      </c>
    </row>
    <row r="3169" spans="5:10" x14ac:dyDescent="0.3">
      <c r="E3169" s="7"/>
      <c r="F3169" s="6"/>
      <c r="G3169" s="30"/>
      <c r="H3169" s="30"/>
      <c r="I3169" s="30" t="str">
        <f t="shared" si="446"/>
        <v/>
      </c>
      <c r="J3169" s="7" t="str">
        <f t="shared" si="447"/>
        <v/>
      </c>
    </row>
    <row r="3170" spans="5:10" x14ac:dyDescent="0.3">
      <c r="E3170" s="7"/>
      <c r="F3170" s="6"/>
      <c r="G3170" s="30"/>
      <c r="H3170" s="30"/>
      <c r="I3170" s="30" t="str">
        <f t="shared" si="446"/>
        <v/>
      </c>
      <c r="J3170" s="7" t="str">
        <f t="shared" si="447"/>
        <v/>
      </c>
    </row>
    <row r="3171" spans="5:10" x14ac:dyDescent="0.3">
      <c r="E3171" s="7"/>
      <c r="F3171" s="6"/>
      <c r="G3171" s="30"/>
      <c r="H3171" s="30"/>
      <c r="I3171" s="30" t="str">
        <f t="shared" si="446"/>
        <v/>
      </c>
      <c r="J3171" s="7" t="str">
        <f t="shared" si="447"/>
        <v/>
      </c>
    </row>
    <row r="3172" spans="5:10" x14ac:dyDescent="0.3">
      <c r="E3172" s="7"/>
      <c r="F3172" s="6"/>
      <c r="G3172" s="30"/>
      <c r="H3172" s="30"/>
      <c r="I3172" s="30" t="str">
        <f t="shared" si="446"/>
        <v/>
      </c>
      <c r="J3172" s="7" t="str">
        <f t="shared" si="447"/>
        <v/>
      </c>
    </row>
    <row r="3173" spans="5:10" x14ac:dyDescent="0.3">
      <c r="E3173" s="7"/>
      <c r="F3173" s="6"/>
      <c r="G3173" s="30"/>
      <c r="H3173" s="30"/>
      <c r="I3173" s="30" t="str">
        <f t="shared" si="446"/>
        <v/>
      </c>
      <c r="J3173" s="7" t="str">
        <f t="shared" si="447"/>
        <v/>
      </c>
    </row>
    <row r="3174" spans="5:10" x14ac:dyDescent="0.3">
      <c r="E3174" s="7"/>
      <c r="F3174" s="6"/>
      <c r="G3174" s="30"/>
      <c r="H3174" s="30"/>
      <c r="I3174" s="30" t="str">
        <f t="shared" si="446"/>
        <v/>
      </c>
      <c r="J3174" s="7" t="str">
        <f t="shared" si="447"/>
        <v/>
      </c>
    </row>
    <row r="3175" spans="5:10" x14ac:dyDescent="0.3">
      <c r="E3175" s="7"/>
      <c r="F3175" s="6"/>
      <c r="G3175" s="30"/>
      <c r="H3175" s="30"/>
      <c r="I3175" s="30" t="str">
        <f t="shared" si="446"/>
        <v/>
      </c>
      <c r="J3175" s="7" t="str">
        <f t="shared" si="447"/>
        <v/>
      </c>
    </row>
    <row r="3176" spans="5:10" x14ac:dyDescent="0.3">
      <c r="E3176" s="7"/>
      <c r="F3176" s="6"/>
      <c r="G3176" s="30"/>
      <c r="H3176" s="30"/>
      <c r="I3176" s="30" t="str">
        <f t="shared" si="446"/>
        <v/>
      </c>
      <c r="J3176" s="7" t="str">
        <f t="shared" si="447"/>
        <v/>
      </c>
    </row>
    <row r="3177" spans="5:10" x14ac:dyDescent="0.3">
      <c r="E3177" s="7"/>
      <c r="F3177" s="6"/>
      <c r="G3177" s="30"/>
      <c r="H3177" s="30"/>
      <c r="I3177" s="30" t="str">
        <f t="shared" si="446"/>
        <v/>
      </c>
      <c r="J3177" s="7" t="str">
        <f t="shared" si="447"/>
        <v/>
      </c>
    </row>
    <row r="3178" spans="5:10" x14ac:dyDescent="0.3">
      <c r="E3178" s="7"/>
      <c r="F3178" s="6"/>
      <c r="G3178" s="30"/>
      <c r="H3178" s="30"/>
      <c r="I3178" s="30" t="str">
        <f t="shared" si="446"/>
        <v/>
      </c>
      <c r="J3178" s="7" t="str">
        <f t="shared" si="447"/>
        <v/>
      </c>
    </row>
    <row r="3179" spans="5:10" x14ac:dyDescent="0.3">
      <c r="E3179" s="7"/>
      <c r="F3179" s="6"/>
      <c r="G3179" s="30"/>
      <c r="H3179" s="30"/>
      <c r="I3179" s="30" t="str">
        <f t="shared" si="446"/>
        <v/>
      </c>
      <c r="J3179" s="7" t="str">
        <f t="shared" si="447"/>
        <v/>
      </c>
    </row>
    <row r="3180" spans="5:10" x14ac:dyDescent="0.3">
      <c r="E3180" s="7"/>
      <c r="F3180" s="6"/>
      <c r="G3180" s="30"/>
      <c r="H3180" s="30"/>
      <c r="I3180" s="30" t="str">
        <f t="shared" si="446"/>
        <v/>
      </c>
      <c r="J3180" s="7" t="str">
        <f t="shared" si="447"/>
        <v/>
      </c>
    </row>
    <row r="3181" spans="5:10" x14ac:dyDescent="0.3">
      <c r="E3181" s="7"/>
      <c r="F3181" s="6"/>
      <c r="G3181" s="30"/>
      <c r="H3181" s="30"/>
      <c r="I3181" s="30" t="str">
        <f t="shared" si="446"/>
        <v/>
      </c>
      <c r="J3181" s="7" t="str">
        <f t="shared" si="447"/>
        <v/>
      </c>
    </row>
    <row r="3182" spans="5:10" x14ac:dyDescent="0.3">
      <c r="E3182" s="7"/>
      <c r="F3182" s="6"/>
      <c r="G3182" s="30"/>
      <c r="H3182" s="30"/>
      <c r="I3182" s="30" t="str">
        <f t="shared" si="446"/>
        <v/>
      </c>
      <c r="J3182" s="7" t="str">
        <f t="shared" si="447"/>
        <v/>
      </c>
    </row>
    <row r="3183" spans="5:10" x14ac:dyDescent="0.3">
      <c r="E3183" s="7"/>
      <c r="F3183" s="6"/>
      <c r="G3183" s="30"/>
      <c r="H3183" s="30"/>
      <c r="I3183" s="30" t="str">
        <f t="shared" si="446"/>
        <v/>
      </c>
      <c r="J3183" s="7" t="str">
        <f t="shared" si="447"/>
        <v/>
      </c>
    </row>
    <row r="3184" spans="5:10" x14ac:dyDescent="0.3">
      <c r="E3184" s="7"/>
      <c r="F3184" s="6"/>
      <c r="G3184" s="30"/>
      <c r="H3184" s="30"/>
      <c r="I3184" s="30" t="str">
        <f t="shared" si="446"/>
        <v/>
      </c>
      <c r="J3184" s="7" t="str">
        <f t="shared" si="447"/>
        <v/>
      </c>
    </row>
    <row r="3185" spans="5:10" x14ac:dyDescent="0.3">
      <c r="E3185" s="7"/>
      <c r="F3185" s="6"/>
      <c r="G3185" s="30"/>
      <c r="H3185" s="30"/>
      <c r="I3185" s="30" t="str">
        <f t="shared" si="446"/>
        <v/>
      </c>
      <c r="J3185" s="7" t="str">
        <f t="shared" si="447"/>
        <v/>
      </c>
    </row>
    <row r="3186" spans="5:10" x14ac:dyDescent="0.3">
      <c r="E3186" s="7"/>
      <c r="F3186" s="6"/>
      <c r="G3186" s="30"/>
      <c r="H3186" s="30"/>
      <c r="I3186" s="30" t="str">
        <f t="shared" si="446"/>
        <v/>
      </c>
      <c r="J3186" s="7" t="str">
        <f t="shared" si="447"/>
        <v/>
      </c>
    </row>
    <row r="3187" spans="5:10" x14ac:dyDescent="0.3">
      <c r="E3187" s="7"/>
      <c r="F3187" s="6"/>
      <c r="G3187" s="30"/>
      <c r="H3187" s="30"/>
      <c r="I3187" s="30" t="str">
        <f t="shared" si="446"/>
        <v/>
      </c>
      <c r="J3187" s="7" t="str">
        <f t="shared" si="447"/>
        <v/>
      </c>
    </row>
    <row r="3188" spans="5:10" x14ac:dyDescent="0.3">
      <c r="E3188" s="7"/>
      <c r="F3188" s="6"/>
      <c r="G3188" s="30"/>
      <c r="H3188" s="30"/>
      <c r="I3188" s="30" t="str">
        <f t="shared" si="446"/>
        <v/>
      </c>
      <c r="J3188" s="7" t="str">
        <f t="shared" si="447"/>
        <v/>
      </c>
    </row>
    <row r="3189" spans="5:10" x14ac:dyDescent="0.3">
      <c r="E3189" s="7"/>
      <c r="F3189" s="6"/>
      <c r="G3189" s="30"/>
      <c r="H3189" s="30"/>
      <c r="I3189" s="30" t="str">
        <f t="shared" si="446"/>
        <v/>
      </c>
      <c r="J3189" s="7" t="str">
        <f t="shared" si="447"/>
        <v/>
      </c>
    </row>
    <row r="3190" spans="5:10" x14ac:dyDescent="0.3">
      <c r="E3190" s="7"/>
      <c r="F3190" s="6"/>
      <c r="G3190" s="30"/>
      <c r="H3190" s="30"/>
      <c r="I3190" s="30" t="str">
        <f t="shared" si="446"/>
        <v/>
      </c>
      <c r="J3190" s="7" t="str">
        <f t="shared" si="447"/>
        <v/>
      </c>
    </row>
    <row r="3191" spans="5:10" x14ac:dyDescent="0.3">
      <c r="E3191" s="7"/>
      <c r="F3191" s="6"/>
      <c r="G3191" s="30"/>
      <c r="H3191" s="30"/>
      <c r="I3191" s="30" t="str">
        <f t="shared" si="446"/>
        <v/>
      </c>
      <c r="J3191" s="7" t="str">
        <f t="shared" si="447"/>
        <v/>
      </c>
    </row>
    <row r="3192" spans="5:10" x14ac:dyDescent="0.3">
      <c r="E3192" s="7"/>
      <c r="F3192" s="6"/>
      <c r="G3192" s="30"/>
      <c r="H3192" s="30"/>
      <c r="I3192" s="30" t="str">
        <f t="shared" si="446"/>
        <v/>
      </c>
      <c r="J3192" s="7" t="str">
        <f t="shared" si="447"/>
        <v/>
      </c>
    </row>
    <row r="3193" spans="5:10" x14ac:dyDescent="0.3">
      <c r="E3193" s="7"/>
      <c r="F3193" s="6"/>
      <c r="G3193" s="30"/>
      <c r="H3193" s="30"/>
      <c r="I3193" s="30" t="str">
        <f t="shared" si="446"/>
        <v/>
      </c>
      <c r="J3193" s="7" t="str">
        <f t="shared" si="447"/>
        <v/>
      </c>
    </row>
    <row r="3194" spans="5:10" x14ac:dyDescent="0.3">
      <c r="E3194" s="7"/>
      <c r="F3194" s="6"/>
      <c r="G3194" s="30"/>
      <c r="H3194" s="30"/>
      <c r="I3194" s="30" t="str">
        <f t="shared" si="446"/>
        <v/>
      </c>
      <c r="J3194" s="7" t="str">
        <f t="shared" si="447"/>
        <v/>
      </c>
    </row>
    <row r="3195" spans="5:10" x14ac:dyDescent="0.3">
      <c r="E3195" s="7"/>
      <c r="F3195" s="6"/>
      <c r="G3195" s="30"/>
      <c r="H3195" s="30"/>
      <c r="I3195" s="30" t="str">
        <f t="shared" si="446"/>
        <v/>
      </c>
      <c r="J3195" s="7" t="str">
        <f t="shared" si="447"/>
        <v/>
      </c>
    </row>
    <row r="3196" spans="5:10" x14ac:dyDescent="0.3">
      <c r="E3196" s="7"/>
      <c r="F3196" s="6"/>
      <c r="G3196" s="30"/>
      <c r="H3196" s="30"/>
      <c r="I3196" s="30" t="str">
        <f t="shared" si="446"/>
        <v/>
      </c>
      <c r="J3196" s="7" t="str">
        <f t="shared" si="447"/>
        <v/>
      </c>
    </row>
    <row r="3197" spans="5:10" x14ac:dyDescent="0.3">
      <c r="E3197" s="7"/>
      <c r="F3197" s="6"/>
      <c r="G3197" s="30"/>
      <c r="H3197" s="30"/>
      <c r="I3197" s="30" t="str">
        <f t="shared" si="446"/>
        <v/>
      </c>
      <c r="J3197" s="7" t="str">
        <f t="shared" si="447"/>
        <v/>
      </c>
    </row>
    <row r="3198" spans="5:10" x14ac:dyDescent="0.3">
      <c r="E3198" s="7"/>
      <c r="F3198" s="6"/>
      <c r="G3198" s="30"/>
      <c r="H3198" s="30"/>
      <c r="I3198" s="30" t="str">
        <f t="shared" si="446"/>
        <v/>
      </c>
      <c r="J3198" s="7" t="str">
        <f t="shared" si="447"/>
        <v/>
      </c>
    </row>
    <row r="3199" spans="5:10" x14ac:dyDescent="0.3">
      <c r="E3199" s="7"/>
      <c r="F3199" s="6"/>
      <c r="G3199" s="30"/>
      <c r="H3199" s="30"/>
      <c r="I3199" s="30" t="str">
        <f t="shared" si="446"/>
        <v/>
      </c>
      <c r="J3199" s="7" t="str">
        <f t="shared" si="447"/>
        <v/>
      </c>
    </row>
    <row r="3200" spans="5:10" x14ac:dyDescent="0.3">
      <c r="E3200" s="7"/>
      <c r="F3200" s="6"/>
      <c r="G3200" s="30"/>
      <c r="H3200" s="30"/>
      <c r="I3200" s="30" t="str">
        <f t="shared" si="446"/>
        <v/>
      </c>
      <c r="J3200" s="7" t="str">
        <f t="shared" si="447"/>
        <v/>
      </c>
    </row>
    <row r="3201" spans="5:10" x14ac:dyDescent="0.3">
      <c r="E3201" s="7"/>
      <c r="F3201" s="6"/>
      <c r="G3201" s="30"/>
      <c r="H3201" s="30"/>
      <c r="I3201" s="30" t="str">
        <f t="shared" si="446"/>
        <v/>
      </c>
      <c r="J3201" s="7" t="str">
        <f t="shared" si="447"/>
        <v/>
      </c>
    </row>
    <row r="3202" spans="5:10" x14ac:dyDescent="0.3">
      <c r="E3202" s="7"/>
      <c r="F3202" s="6"/>
      <c r="G3202" s="30"/>
      <c r="H3202" s="30"/>
      <c r="I3202" s="30" t="str">
        <f t="shared" si="446"/>
        <v/>
      </c>
      <c r="J3202" s="7" t="str">
        <f t="shared" si="447"/>
        <v/>
      </c>
    </row>
    <row r="3203" spans="5:10" x14ac:dyDescent="0.3">
      <c r="E3203" s="7"/>
      <c r="F3203" s="6"/>
      <c r="G3203" s="30"/>
      <c r="H3203" s="30"/>
      <c r="I3203" s="30" t="str">
        <f t="shared" si="446"/>
        <v/>
      </c>
      <c r="J3203" s="7" t="str">
        <f t="shared" si="447"/>
        <v/>
      </c>
    </row>
    <row r="3204" spans="5:10" x14ac:dyDescent="0.3">
      <c r="E3204" s="7"/>
      <c r="F3204" s="6"/>
      <c r="G3204" s="30"/>
      <c r="H3204" s="30"/>
      <c r="I3204" s="30" t="str">
        <f t="shared" si="446"/>
        <v/>
      </c>
      <c r="J3204" s="7" t="str">
        <f t="shared" si="447"/>
        <v/>
      </c>
    </row>
    <row r="3205" spans="5:10" x14ac:dyDescent="0.3">
      <c r="E3205" s="7"/>
      <c r="F3205" s="6"/>
      <c r="G3205" s="30"/>
      <c r="H3205" s="30"/>
      <c r="I3205" s="30" t="str">
        <f t="shared" si="446"/>
        <v/>
      </c>
      <c r="J3205" s="7" t="str">
        <f t="shared" si="447"/>
        <v/>
      </c>
    </row>
    <row r="3206" spans="5:10" x14ac:dyDescent="0.3">
      <c r="E3206" s="7"/>
      <c r="F3206" s="6"/>
      <c r="G3206" s="30"/>
      <c r="H3206" s="30"/>
      <c r="I3206" s="30" t="str">
        <f t="shared" si="446"/>
        <v/>
      </c>
      <c r="J3206" s="7" t="str">
        <f t="shared" si="447"/>
        <v/>
      </c>
    </row>
    <row r="3207" spans="5:10" x14ac:dyDescent="0.3">
      <c r="E3207" s="7"/>
      <c r="F3207" s="6"/>
      <c r="G3207" s="30"/>
      <c r="H3207" s="30"/>
      <c r="I3207" s="30" t="str">
        <f t="shared" si="446"/>
        <v/>
      </c>
      <c r="J3207" s="7" t="str">
        <f t="shared" si="447"/>
        <v/>
      </c>
    </row>
    <row r="3208" spans="5:10" x14ac:dyDescent="0.3">
      <c r="E3208" s="7"/>
      <c r="F3208" s="6"/>
      <c r="G3208" s="30"/>
      <c r="H3208" s="30"/>
      <c r="I3208" s="30" t="str">
        <f t="shared" si="446"/>
        <v/>
      </c>
      <c r="J3208" s="7" t="str">
        <f t="shared" si="447"/>
        <v/>
      </c>
    </row>
    <row r="3209" spans="5:10" x14ac:dyDescent="0.3">
      <c r="E3209" s="7"/>
      <c r="F3209" s="6"/>
      <c r="G3209" s="30"/>
      <c r="H3209" s="30"/>
      <c r="I3209" s="30" t="str">
        <f t="shared" si="446"/>
        <v/>
      </c>
      <c r="J3209" s="7" t="str">
        <f t="shared" si="447"/>
        <v/>
      </c>
    </row>
    <row r="3210" spans="5:10" x14ac:dyDescent="0.3">
      <c r="E3210" s="7"/>
      <c r="F3210" s="6"/>
      <c r="G3210" s="30"/>
      <c r="H3210" s="30"/>
      <c r="I3210" s="30" t="str">
        <f t="shared" si="446"/>
        <v/>
      </c>
      <c r="J3210" s="7" t="str">
        <f t="shared" si="447"/>
        <v/>
      </c>
    </row>
    <row r="3211" spans="5:10" x14ac:dyDescent="0.3">
      <c r="E3211" s="7"/>
      <c r="F3211" s="6"/>
      <c r="G3211" s="30"/>
      <c r="H3211" s="30"/>
      <c r="I3211" s="30" t="str">
        <f t="shared" si="446"/>
        <v/>
      </c>
      <c r="J3211" s="7" t="str">
        <f t="shared" si="447"/>
        <v/>
      </c>
    </row>
    <row r="3212" spans="5:10" x14ac:dyDescent="0.3">
      <c r="E3212" s="7"/>
      <c r="F3212" s="6"/>
      <c r="G3212" s="30"/>
      <c r="H3212" s="30"/>
      <c r="I3212" s="30" t="str">
        <f t="shared" si="446"/>
        <v/>
      </c>
      <c r="J3212" s="7" t="str">
        <f t="shared" si="447"/>
        <v/>
      </c>
    </row>
    <row r="3213" spans="5:10" x14ac:dyDescent="0.3">
      <c r="E3213" s="7"/>
      <c r="F3213" s="6"/>
      <c r="G3213" s="30"/>
      <c r="H3213" s="30"/>
      <c r="I3213" s="30" t="str">
        <f t="shared" si="446"/>
        <v/>
      </c>
      <c r="J3213" s="7" t="str">
        <f t="shared" si="447"/>
        <v/>
      </c>
    </row>
    <row r="3214" spans="5:10" x14ac:dyDescent="0.3">
      <c r="E3214" s="7"/>
      <c r="F3214" s="6"/>
      <c r="G3214" s="30"/>
      <c r="H3214" s="30"/>
      <c r="I3214" s="30" t="str">
        <f t="shared" si="446"/>
        <v/>
      </c>
      <c r="J3214" s="7" t="str">
        <f t="shared" si="447"/>
        <v/>
      </c>
    </row>
    <row r="3215" spans="5:10" x14ac:dyDescent="0.3">
      <c r="E3215" s="7"/>
      <c r="F3215" s="6"/>
      <c r="G3215" s="30"/>
      <c r="H3215" s="30"/>
      <c r="I3215" s="30" t="str">
        <f t="shared" si="446"/>
        <v/>
      </c>
      <c r="J3215" s="7" t="str">
        <f t="shared" si="447"/>
        <v/>
      </c>
    </row>
    <row r="3216" spans="5:10" x14ac:dyDescent="0.3">
      <c r="E3216" s="7"/>
      <c r="F3216" s="6"/>
      <c r="G3216" s="30"/>
      <c r="H3216" s="30"/>
      <c r="I3216" s="30" t="str">
        <f t="shared" si="446"/>
        <v/>
      </c>
      <c r="J3216" s="7" t="str">
        <f t="shared" si="447"/>
        <v/>
      </c>
    </row>
    <row r="3217" spans="5:10" x14ac:dyDescent="0.3">
      <c r="E3217" s="7"/>
      <c r="F3217" s="6"/>
      <c r="G3217" s="30"/>
      <c r="H3217" s="30"/>
      <c r="I3217" s="30" t="str">
        <f t="shared" si="446"/>
        <v/>
      </c>
      <c r="J3217" s="7" t="str">
        <f t="shared" si="447"/>
        <v/>
      </c>
    </row>
    <row r="3218" spans="5:10" x14ac:dyDescent="0.3">
      <c r="E3218" s="7"/>
      <c r="F3218" s="6"/>
      <c r="G3218" s="30"/>
      <c r="H3218" s="30"/>
      <c r="I3218" s="30" t="str">
        <f t="shared" si="446"/>
        <v/>
      </c>
      <c r="J3218" s="7" t="str">
        <f t="shared" si="447"/>
        <v/>
      </c>
    </row>
    <row r="3219" spans="5:10" x14ac:dyDescent="0.3">
      <c r="E3219" s="7"/>
      <c r="F3219" s="6"/>
      <c r="G3219" s="30"/>
      <c r="H3219" s="30"/>
      <c r="I3219" s="30" t="str">
        <f t="shared" si="446"/>
        <v/>
      </c>
      <c r="J3219" s="7" t="str">
        <f t="shared" si="447"/>
        <v/>
      </c>
    </row>
    <row r="3220" spans="5:10" x14ac:dyDescent="0.3">
      <c r="E3220" s="7"/>
      <c r="F3220" s="6"/>
      <c r="G3220" s="30"/>
      <c r="H3220" s="30"/>
      <c r="I3220" s="30" t="str">
        <f t="shared" si="446"/>
        <v/>
      </c>
      <c r="J3220" s="7" t="str">
        <f t="shared" si="447"/>
        <v/>
      </c>
    </row>
    <row r="3221" spans="5:10" x14ac:dyDescent="0.3">
      <c r="E3221" s="7"/>
      <c r="F3221" s="6"/>
      <c r="G3221" s="30"/>
      <c r="H3221" s="30"/>
      <c r="I3221" s="30" t="str">
        <f t="shared" si="446"/>
        <v/>
      </c>
      <c r="J3221" s="7" t="str">
        <f t="shared" si="447"/>
        <v/>
      </c>
    </row>
    <row r="3222" spans="5:10" x14ac:dyDescent="0.3">
      <c r="E3222" s="7"/>
      <c r="F3222" s="6"/>
      <c r="G3222" s="30"/>
      <c r="H3222" s="30"/>
      <c r="I3222" s="30" t="str">
        <f t="shared" si="446"/>
        <v/>
      </c>
      <c r="J3222" s="7" t="str">
        <f t="shared" si="447"/>
        <v/>
      </c>
    </row>
    <row r="3223" spans="5:10" x14ac:dyDescent="0.3">
      <c r="E3223" s="7"/>
      <c r="F3223" s="6"/>
      <c r="G3223" s="30"/>
      <c r="H3223" s="30"/>
      <c r="I3223" s="30" t="str">
        <f t="shared" si="446"/>
        <v/>
      </c>
      <c r="J3223" s="7" t="str">
        <f t="shared" si="447"/>
        <v/>
      </c>
    </row>
    <row r="3224" spans="5:10" x14ac:dyDescent="0.3">
      <c r="E3224" s="7"/>
      <c r="F3224" s="6"/>
      <c r="G3224" s="30"/>
      <c r="H3224" s="30"/>
      <c r="I3224" s="30" t="str">
        <f t="shared" si="446"/>
        <v/>
      </c>
      <c r="J3224" s="7" t="str">
        <f t="shared" si="447"/>
        <v/>
      </c>
    </row>
    <row r="3225" spans="5:10" x14ac:dyDescent="0.3">
      <c r="E3225" s="7"/>
      <c r="F3225" s="6"/>
      <c r="G3225" s="30"/>
      <c r="H3225" s="30"/>
      <c r="I3225" s="30" t="str">
        <f t="shared" ref="I3225:I3288" si="448">IF(ISBLANK(B3225),"",SUM(G3225:H3225))</f>
        <v/>
      </c>
      <c r="J3225" s="7" t="str">
        <f t="shared" ref="J3225:J3288" si="449">IF(ISBLANK(B3225),"",E3225*(IF(LEFT(RIGHT(F3225,2),1)="2",2,IF(LEFT(RIGHT(F3225,2),1)="3",3,IF(LEFT(RIGHT(F3225,2),1)="4",4,1)))))</f>
        <v/>
      </c>
    </row>
    <row r="3226" spans="5:10" x14ac:dyDescent="0.3">
      <c r="E3226" s="7"/>
      <c r="F3226" s="6"/>
      <c r="G3226" s="30"/>
      <c r="H3226" s="30"/>
      <c r="I3226" s="30" t="str">
        <f t="shared" si="448"/>
        <v/>
      </c>
      <c r="J3226" s="7" t="str">
        <f t="shared" si="449"/>
        <v/>
      </c>
    </row>
    <row r="3227" spans="5:10" x14ac:dyDescent="0.3">
      <c r="E3227" s="7"/>
      <c r="F3227" s="6"/>
      <c r="G3227" s="30"/>
      <c r="H3227" s="30"/>
      <c r="I3227" s="30" t="str">
        <f t="shared" si="448"/>
        <v/>
      </c>
      <c r="J3227" s="7" t="str">
        <f t="shared" si="449"/>
        <v/>
      </c>
    </row>
    <row r="3228" spans="5:10" x14ac:dyDescent="0.3">
      <c r="E3228" s="7"/>
      <c r="F3228" s="6"/>
      <c r="G3228" s="30"/>
      <c r="H3228" s="30"/>
      <c r="I3228" s="30" t="str">
        <f t="shared" si="448"/>
        <v/>
      </c>
      <c r="J3228" s="7" t="str">
        <f t="shared" si="449"/>
        <v/>
      </c>
    </row>
    <row r="3229" spans="5:10" x14ac:dyDescent="0.3">
      <c r="E3229" s="7"/>
      <c r="F3229" s="6"/>
      <c r="G3229" s="30"/>
      <c r="H3229" s="30"/>
      <c r="I3229" s="30" t="str">
        <f t="shared" si="448"/>
        <v/>
      </c>
      <c r="J3229" s="7" t="str">
        <f t="shared" si="449"/>
        <v/>
      </c>
    </row>
    <row r="3230" spans="5:10" x14ac:dyDescent="0.3">
      <c r="E3230" s="7"/>
      <c r="F3230" s="6"/>
      <c r="G3230" s="30"/>
      <c r="H3230" s="30"/>
      <c r="I3230" s="30" t="str">
        <f t="shared" si="448"/>
        <v/>
      </c>
      <c r="J3230" s="7" t="str">
        <f t="shared" si="449"/>
        <v/>
      </c>
    </row>
    <row r="3231" spans="5:10" x14ac:dyDescent="0.3">
      <c r="E3231" s="7"/>
      <c r="F3231" s="6"/>
      <c r="G3231" s="30"/>
      <c r="H3231" s="30"/>
      <c r="I3231" s="30" t="str">
        <f t="shared" si="448"/>
        <v/>
      </c>
      <c r="J3231" s="7" t="str">
        <f t="shared" si="449"/>
        <v/>
      </c>
    </row>
    <row r="3232" spans="5:10" x14ac:dyDescent="0.3">
      <c r="E3232" s="7"/>
      <c r="F3232" s="6"/>
      <c r="G3232" s="30"/>
      <c r="H3232" s="30"/>
      <c r="I3232" s="30" t="str">
        <f t="shared" si="448"/>
        <v/>
      </c>
      <c r="J3232" s="7" t="str">
        <f t="shared" si="449"/>
        <v/>
      </c>
    </row>
    <row r="3233" spans="5:10" x14ac:dyDescent="0.3">
      <c r="E3233" s="7"/>
      <c r="F3233" s="6"/>
      <c r="G3233" s="30"/>
      <c r="H3233" s="30"/>
      <c r="I3233" s="30" t="str">
        <f t="shared" si="448"/>
        <v/>
      </c>
      <c r="J3233" s="7" t="str">
        <f t="shared" si="449"/>
        <v/>
      </c>
    </row>
    <row r="3234" spans="5:10" x14ac:dyDescent="0.3">
      <c r="E3234" s="7"/>
      <c r="F3234" s="6"/>
      <c r="G3234" s="30"/>
      <c r="H3234" s="30"/>
      <c r="I3234" s="30" t="str">
        <f t="shared" si="448"/>
        <v/>
      </c>
      <c r="J3234" s="7" t="str">
        <f t="shared" si="449"/>
        <v/>
      </c>
    </row>
    <row r="3235" spans="5:10" x14ac:dyDescent="0.3">
      <c r="E3235" s="7"/>
      <c r="F3235" s="6"/>
      <c r="G3235" s="30"/>
      <c r="H3235" s="30"/>
      <c r="I3235" s="30" t="str">
        <f t="shared" si="448"/>
        <v/>
      </c>
      <c r="J3235" s="7" t="str">
        <f t="shared" si="449"/>
        <v/>
      </c>
    </row>
    <row r="3236" spans="5:10" x14ac:dyDescent="0.3">
      <c r="E3236" s="7"/>
      <c r="F3236" s="6"/>
      <c r="G3236" s="30"/>
      <c r="H3236" s="30"/>
      <c r="I3236" s="30" t="str">
        <f t="shared" si="448"/>
        <v/>
      </c>
      <c r="J3236" s="7" t="str">
        <f t="shared" si="449"/>
        <v/>
      </c>
    </row>
    <row r="3237" spans="5:10" x14ac:dyDescent="0.3">
      <c r="E3237" s="7"/>
      <c r="F3237" s="6"/>
      <c r="G3237" s="30"/>
      <c r="H3237" s="30"/>
      <c r="I3237" s="30" t="str">
        <f t="shared" si="448"/>
        <v/>
      </c>
      <c r="J3237" s="7" t="str">
        <f t="shared" si="449"/>
        <v/>
      </c>
    </row>
    <row r="3238" spans="5:10" x14ac:dyDescent="0.3">
      <c r="E3238" s="7"/>
      <c r="F3238" s="6"/>
      <c r="G3238" s="30"/>
      <c r="H3238" s="30"/>
      <c r="I3238" s="30" t="str">
        <f t="shared" si="448"/>
        <v/>
      </c>
      <c r="J3238" s="7" t="str">
        <f t="shared" si="449"/>
        <v/>
      </c>
    </row>
    <row r="3239" spans="5:10" x14ac:dyDescent="0.3">
      <c r="E3239" s="7"/>
      <c r="F3239" s="6"/>
      <c r="G3239" s="30"/>
      <c r="H3239" s="30"/>
      <c r="I3239" s="30" t="str">
        <f t="shared" si="448"/>
        <v/>
      </c>
      <c r="J3239" s="7" t="str">
        <f t="shared" si="449"/>
        <v/>
      </c>
    </row>
    <row r="3240" spans="5:10" x14ac:dyDescent="0.3">
      <c r="E3240" s="7"/>
      <c r="F3240" s="6"/>
      <c r="G3240" s="30"/>
      <c r="H3240" s="30"/>
      <c r="I3240" s="30" t="str">
        <f t="shared" si="448"/>
        <v/>
      </c>
      <c r="J3240" s="7" t="str">
        <f t="shared" si="449"/>
        <v/>
      </c>
    </row>
    <row r="3241" spans="5:10" x14ac:dyDescent="0.3">
      <c r="E3241" s="7"/>
      <c r="F3241" s="6"/>
      <c r="G3241" s="30"/>
      <c r="H3241" s="30"/>
      <c r="I3241" s="30" t="str">
        <f t="shared" si="448"/>
        <v/>
      </c>
      <c r="J3241" s="7" t="str">
        <f t="shared" si="449"/>
        <v/>
      </c>
    </row>
    <row r="3242" spans="5:10" x14ac:dyDescent="0.3">
      <c r="E3242" s="7"/>
      <c r="F3242" s="6"/>
      <c r="G3242" s="30"/>
      <c r="H3242" s="30"/>
      <c r="I3242" s="30" t="str">
        <f t="shared" si="448"/>
        <v/>
      </c>
      <c r="J3242" s="7" t="str">
        <f t="shared" si="449"/>
        <v/>
      </c>
    </row>
    <row r="3243" spans="5:10" x14ac:dyDescent="0.3">
      <c r="E3243" s="7"/>
      <c r="F3243" s="6"/>
      <c r="G3243" s="30"/>
      <c r="H3243" s="30"/>
      <c r="I3243" s="30" t="str">
        <f t="shared" si="448"/>
        <v/>
      </c>
      <c r="J3243" s="7" t="str">
        <f t="shared" si="449"/>
        <v/>
      </c>
    </row>
    <row r="3244" spans="5:10" x14ac:dyDescent="0.3">
      <c r="E3244" s="7"/>
      <c r="F3244" s="6"/>
      <c r="G3244" s="30"/>
      <c r="H3244" s="30"/>
      <c r="I3244" s="30" t="str">
        <f t="shared" si="448"/>
        <v/>
      </c>
      <c r="J3244" s="7" t="str">
        <f t="shared" si="449"/>
        <v/>
      </c>
    </row>
    <row r="3245" spans="5:10" x14ac:dyDescent="0.3">
      <c r="E3245" s="7"/>
      <c r="F3245" s="6"/>
      <c r="G3245" s="30"/>
      <c r="H3245" s="30"/>
      <c r="I3245" s="30" t="str">
        <f t="shared" si="448"/>
        <v/>
      </c>
      <c r="J3245" s="7" t="str">
        <f t="shared" si="449"/>
        <v/>
      </c>
    </row>
    <row r="3246" spans="5:10" x14ac:dyDescent="0.3">
      <c r="E3246" s="7"/>
      <c r="F3246" s="6"/>
      <c r="G3246" s="30"/>
      <c r="H3246" s="30"/>
      <c r="I3246" s="30" t="str">
        <f t="shared" si="448"/>
        <v/>
      </c>
      <c r="J3246" s="7" t="str">
        <f t="shared" si="449"/>
        <v/>
      </c>
    </row>
    <row r="3247" spans="5:10" x14ac:dyDescent="0.3">
      <c r="E3247" s="7"/>
      <c r="F3247" s="6"/>
      <c r="G3247" s="30"/>
      <c r="H3247" s="30"/>
      <c r="I3247" s="30" t="str">
        <f t="shared" si="448"/>
        <v/>
      </c>
      <c r="J3247" s="7" t="str">
        <f t="shared" si="449"/>
        <v/>
      </c>
    </row>
    <row r="3248" spans="5:10" x14ac:dyDescent="0.3">
      <c r="E3248" s="7"/>
      <c r="F3248" s="6"/>
      <c r="G3248" s="30"/>
      <c r="H3248" s="30"/>
      <c r="I3248" s="30" t="str">
        <f t="shared" si="448"/>
        <v/>
      </c>
      <c r="J3248" s="7" t="str">
        <f t="shared" si="449"/>
        <v/>
      </c>
    </row>
    <row r="3249" spans="5:10" x14ac:dyDescent="0.3">
      <c r="E3249" s="7"/>
      <c r="F3249" s="6"/>
      <c r="G3249" s="30"/>
      <c r="H3249" s="30"/>
      <c r="I3249" s="30" t="str">
        <f t="shared" si="448"/>
        <v/>
      </c>
      <c r="J3249" s="7" t="str">
        <f t="shared" si="449"/>
        <v/>
      </c>
    </row>
    <row r="3250" spans="5:10" x14ac:dyDescent="0.3">
      <c r="E3250" s="7"/>
      <c r="F3250" s="6"/>
      <c r="G3250" s="30"/>
      <c r="H3250" s="30"/>
      <c r="I3250" s="30" t="str">
        <f t="shared" si="448"/>
        <v/>
      </c>
      <c r="J3250" s="7" t="str">
        <f t="shared" si="449"/>
        <v/>
      </c>
    </row>
    <row r="3251" spans="5:10" x14ac:dyDescent="0.3">
      <c r="E3251" s="7"/>
      <c r="F3251" s="6"/>
      <c r="G3251" s="30"/>
      <c r="H3251" s="30"/>
      <c r="I3251" s="30" t="str">
        <f t="shared" si="448"/>
        <v/>
      </c>
      <c r="J3251" s="7" t="str">
        <f t="shared" si="449"/>
        <v/>
      </c>
    </row>
    <row r="3252" spans="5:10" x14ac:dyDescent="0.3">
      <c r="E3252" s="7"/>
      <c r="F3252" s="6"/>
      <c r="G3252" s="30"/>
      <c r="H3252" s="30"/>
      <c r="I3252" s="30" t="str">
        <f t="shared" si="448"/>
        <v/>
      </c>
      <c r="J3252" s="7" t="str">
        <f t="shared" si="449"/>
        <v/>
      </c>
    </row>
    <row r="3253" spans="5:10" x14ac:dyDescent="0.3">
      <c r="E3253" s="7"/>
      <c r="F3253" s="6"/>
      <c r="G3253" s="30"/>
      <c r="H3253" s="30"/>
      <c r="I3253" s="30" t="str">
        <f t="shared" si="448"/>
        <v/>
      </c>
      <c r="J3253" s="7" t="str">
        <f t="shared" si="449"/>
        <v/>
      </c>
    </row>
    <row r="3254" spans="5:10" x14ac:dyDescent="0.3">
      <c r="E3254" s="7"/>
      <c r="F3254" s="6"/>
      <c r="G3254" s="30"/>
      <c r="H3254" s="30"/>
      <c r="I3254" s="30" t="str">
        <f t="shared" si="448"/>
        <v/>
      </c>
      <c r="J3254" s="7" t="str">
        <f t="shared" si="449"/>
        <v/>
      </c>
    </row>
    <row r="3255" spans="5:10" x14ac:dyDescent="0.3">
      <c r="E3255" s="7"/>
      <c r="F3255" s="6"/>
      <c r="G3255" s="30"/>
      <c r="H3255" s="30"/>
      <c r="I3255" s="30" t="str">
        <f t="shared" si="448"/>
        <v/>
      </c>
      <c r="J3255" s="7" t="str">
        <f t="shared" si="449"/>
        <v/>
      </c>
    </row>
    <row r="3256" spans="5:10" x14ac:dyDescent="0.3">
      <c r="E3256" s="7"/>
      <c r="F3256" s="6"/>
      <c r="G3256" s="30"/>
      <c r="H3256" s="30"/>
      <c r="I3256" s="30" t="str">
        <f t="shared" si="448"/>
        <v/>
      </c>
      <c r="J3256" s="7" t="str">
        <f t="shared" si="449"/>
        <v/>
      </c>
    </row>
    <row r="3257" spans="5:10" x14ac:dyDescent="0.3">
      <c r="E3257" s="7"/>
      <c r="F3257" s="6"/>
      <c r="G3257" s="30"/>
      <c r="H3257" s="30"/>
      <c r="I3257" s="30" t="str">
        <f t="shared" si="448"/>
        <v/>
      </c>
      <c r="J3257" s="7" t="str">
        <f t="shared" si="449"/>
        <v/>
      </c>
    </row>
    <row r="3258" spans="5:10" x14ac:dyDescent="0.3">
      <c r="E3258" s="7"/>
      <c r="F3258" s="6"/>
      <c r="G3258" s="30"/>
      <c r="H3258" s="30"/>
      <c r="I3258" s="30" t="str">
        <f t="shared" si="448"/>
        <v/>
      </c>
      <c r="J3258" s="7" t="str">
        <f t="shared" si="449"/>
        <v/>
      </c>
    </row>
    <row r="3259" spans="5:10" x14ac:dyDescent="0.3">
      <c r="E3259" s="7"/>
      <c r="F3259" s="6"/>
      <c r="G3259" s="30"/>
      <c r="H3259" s="30"/>
      <c r="I3259" s="30" t="str">
        <f t="shared" si="448"/>
        <v/>
      </c>
      <c r="J3259" s="7" t="str">
        <f t="shared" si="449"/>
        <v/>
      </c>
    </row>
    <row r="3260" spans="5:10" x14ac:dyDescent="0.3">
      <c r="E3260" s="7"/>
      <c r="F3260" s="6"/>
      <c r="G3260" s="30"/>
      <c r="H3260" s="30"/>
      <c r="I3260" s="30" t="str">
        <f t="shared" si="448"/>
        <v/>
      </c>
      <c r="J3260" s="7" t="str">
        <f t="shared" si="449"/>
        <v/>
      </c>
    </row>
    <row r="3261" spans="5:10" x14ac:dyDescent="0.3">
      <c r="E3261" s="7"/>
      <c r="F3261" s="6"/>
      <c r="G3261" s="30"/>
      <c r="H3261" s="30"/>
      <c r="I3261" s="30" t="str">
        <f t="shared" si="448"/>
        <v/>
      </c>
      <c r="J3261" s="7" t="str">
        <f t="shared" si="449"/>
        <v/>
      </c>
    </row>
    <row r="3262" spans="5:10" x14ac:dyDescent="0.3">
      <c r="E3262" s="7"/>
      <c r="F3262" s="6"/>
      <c r="G3262" s="30"/>
      <c r="H3262" s="30"/>
      <c r="I3262" s="30" t="str">
        <f t="shared" si="448"/>
        <v/>
      </c>
      <c r="J3262" s="7" t="str">
        <f t="shared" si="449"/>
        <v/>
      </c>
    </row>
    <row r="3263" spans="5:10" x14ac:dyDescent="0.3">
      <c r="E3263" s="7"/>
      <c r="F3263" s="6"/>
      <c r="G3263" s="30"/>
      <c r="H3263" s="30"/>
      <c r="I3263" s="30" t="str">
        <f t="shared" si="448"/>
        <v/>
      </c>
      <c r="J3263" s="7" t="str">
        <f t="shared" si="449"/>
        <v/>
      </c>
    </row>
    <row r="3264" spans="5:10" x14ac:dyDescent="0.3">
      <c r="E3264" s="7"/>
      <c r="F3264" s="6"/>
      <c r="G3264" s="30"/>
      <c r="H3264" s="30"/>
      <c r="I3264" s="30" t="str">
        <f t="shared" si="448"/>
        <v/>
      </c>
      <c r="J3264" s="7" t="str">
        <f t="shared" si="449"/>
        <v/>
      </c>
    </row>
    <row r="3265" spans="5:10" x14ac:dyDescent="0.3">
      <c r="E3265" s="7"/>
      <c r="F3265" s="6"/>
      <c r="G3265" s="30"/>
      <c r="H3265" s="30"/>
      <c r="I3265" s="30" t="str">
        <f t="shared" si="448"/>
        <v/>
      </c>
      <c r="J3265" s="7" t="str">
        <f t="shared" si="449"/>
        <v/>
      </c>
    </row>
    <row r="3266" spans="5:10" x14ac:dyDescent="0.3">
      <c r="E3266" s="7"/>
      <c r="F3266" s="6"/>
      <c r="G3266" s="30"/>
      <c r="H3266" s="30"/>
      <c r="I3266" s="30" t="str">
        <f t="shared" si="448"/>
        <v/>
      </c>
      <c r="J3266" s="7" t="str">
        <f t="shared" si="449"/>
        <v/>
      </c>
    </row>
    <row r="3267" spans="5:10" x14ac:dyDescent="0.3">
      <c r="E3267" s="7"/>
      <c r="F3267" s="6"/>
      <c r="G3267" s="30"/>
      <c r="H3267" s="30"/>
      <c r="I3267" s="30" t="str">
        <f t="shared" si="448"/>
        <v/>
      </c>
      <c r="J3267" s="7" t="str">
        <f t="shared" si="449"/>
        <v/>
      </c>
    </row>
    <row r="3268" spans="5:10" x14ac:dyDescent="0.3">
      <c r="E3268" s="7"/>
      <c r="F3268" s="6"/>
      <c r="G3268" s="30"/>
      <c r="H3268" s="30"/>
      <c r="I3268" s="30" t="str">
        <f t="shared" si="448"/>
        <v/>
      </c>
      <c r="J3268" s="7" t="str">
        <f t="shared" si="449"/>
        <v/>
      </c>
    </row>
    <row r="3269" spans="5:10" x14ac:dyDescent="0.3">
      <c r="E3269" s="7"/>
      <c r="F3269" s="6"/>
      <c r="G3269" s="30"/>
      <c r="H3269" s="30"/>
      <c r="I3269" s="30" t="str">
        <f t="shared" si="448"/>
        <v/>
      </c>
      <c r="J3269" s="7" t="str">
        <f t="shared" si="449"/>
        <v/>
      </c>
    </row>
    <row r="3270" spans="5:10" x14ac:dyDescent="0.3">
      <c r="E3270" s="7"/>
      <c r="F3270" s="6"/>
      <c r="G3270" s="30"/>
      <c r="H3270" s="30"/>
      <c r="I3270" s="30" t="str">
        <f t="shared" si="448"/>
        <v/>
      </c>
      <c r="J3270" s="7" t="str">
        <f t="shared" si="449"/>
        <v/>
      </c>
    </row>
    <row r="3271" spans="5:10" x14ac:dyDescent="0.3">
      <c r="E3271" s="7"/>
      <c r="F3271" s="6"/>
      <c r="G3271" s="30"/>
      <c r="H3271" s="30"/>
      <c r="I3271" s="30" t="str">
        <f t="shared" si="448"/>
        <v/>
      </c>
      <c r="J3271" s="7" t="str">
        <f t="shared" si="449"/>
        <v/>
      </c>
    </row>
    <row r="3272" spans="5:10" x14ac:dyDescent="0.3">
      <c r="E3272" s="7"/>
      <c r="F3272" s="6"/>
      <c r="G3272" s="30"/>
      <c r="H3272" s="30"/>
      <c r="I3272" s="30" t="str">
        <f t="shared" si="448"/>
        <v/>
      </c>
      <c r="J3272" s="7" t="str">
        <f t="shared" si="449"/>
        <v/>
      </c>
    </row>
    <row r="3273" spans="5:10" x14ac:dyDescent="0.3">
      <c r="E3273" s="7"/>
      <c r="F3273" s="6"/>
      <c r="G3273" s="30"/>
      <c r="H3273" s="30"/>
      <c r="I3273" s="30" t="str">
        <f t="shared" si="448"/>
        <v/>
      </c>
      <c r="J3273" s="7" t="str">
        <f t="shared" si="449"/>
        <v/>
      </c>
    </row>
    <row r="3274" spans="5:10" x14ac:dyDescent="0.3">
      <c r="E3274" s="7"/>
      <c r="F3274" s="6"/>
      <c r="G3274" s="30"/>
      <c r="H3274" s="30"/>
      <c r="I3274" s="30" t="str">
        <f t="shared" si="448"/>
        <v/>
      </c>
      <c r="J3274" s="7" t="str">
        <f t="shared" si="449"/>
        <v/>
      </c>
    </row>
    <row r="3275" spans="5:10" x14ac:dyDescent="0.3">
      <c r="E3275" s="7"/>
      <c r="F3275" s="6"/>
      <c r="G3275" s="30"/>
      <c r="H3275" s="30"/>
      <c r="I3275" s="30" t="str">
        <f t="shared" si="448"/>
        <v/>
      </c>
      <c r="J3275" s="7" t="str">
        <f t="shared" si="449"/>
        <v/>
      </c>
    </row>
    <row r="3276" spans="5:10" x14ac:dyDescent="0.3">
      <c r="E3276" s="7"/>
      <c r="F3276" s="6"/>
      <c r="G3276" s="30"/>
      <c r="H3276" s="30"/>
      <c r="I3276" s="30" t="str">
        <f t="shared" si="448"/>
        <v/>
      </c>
      <c r="J3276" s="7" t="str">
        <f t="shared" si="449"/>
        <v/>
      </c>
    </row>
    <row r="3277" spans="5:10" x14ac:dyDescent="0.3">
      <c r="E3277" s="7"/>
      <c r="F3277" s="6"/>
      <c r="G3277" s="30"/>
      <c r="H3277" s="30"/>
      <c r="I3277" s="30" t="str">
        <f t="shared" si="448"/>
        <v/>
      </c>
      <c r="J3277" s="7" t="str">
        <f t="shared" si="449"/>
        <v/>
      </c>
    </row>
    <row r="3278" spans="5:10" x14ac:dyDescent="0.3">
      <c r="E3278" s="7"/>
      <c r="F3278" s="6"/>
      <c r="G3278" s="30"/>
      <c r="H3278" s="30"/>
      <c r="I3278" s="30" t="str">
        <f t="shared" si="448"/>
        <v/>
      </c>
      <c r="J3278" s="7" t="str">
        <f t="shared" si="449"/>
        <v/>
      </c>
    </row>
    <row r="3279" spans="5:10" x14ac:dyDescent="0.3">
      <c r="E3279" s="7"/>
      <c r="F3279" s="6"/>
      <c r="G3279" s="30"/>
      <c r="H3279" s="30"/>
      <c r="I3279" s="30" t="str">
        <f t="shared" si="448"/>
        <v/>
      </c>
      <c r="J3279" s="7" t="str">
        <f t="shared" si="449"/>
        <v/>
      </c>
    </row>
    <row r="3280" spans="5:10" x14ac:dyDescent="0.3">
      <c r="E3280" s="7"/>
      <c r="F3280" s="6"/>
      <c r="G3280" s="30"/>
      <c r="H3280" s="30"/>
      <c r="I3280" s="30" t="str">
        <f t="shared" si="448"/>
        <v/>
      </c>
      <c r="J3280" s="7" t="str">
        <f t="shared" si="449"/>
        <v/>
      </c>
    </row>
    <row r="3281" spans="5:10" x14ac:dyDescent="0.3">
      <c r="E3281" s="7"/>
      <c r="F3281" s="6"/>
      <c r="G3281" s="30"/>
      <c r="H3281" s="30"/>
      <c r="I3281" s="30" t="str">
        <f t="shared" si="448"/>
        <v/>
      </c>
      <c r="J3281" s="7" t="str">
        <f t="shared" si="449"/>
        <v/>
      </c>
    </row>
    <row r="3282" spans="5:10" x14ac:dyDescent="0.3">
      <c r="E3282" s="7"/>
      <c r="F3282" s="6"/>
      <c r="G3282" s="30"/>
      <c r="H3282" s="30"/>
      <c r="I3282" s="30" t="str">
        <f t="shared" si="448"/>
        <v/>
      </c>
      <c r="J3282" s="7" t="str">
        <f t="shared" si="449"/>
        <v/>
      </c>
    </row>
    <row r="3283" spans="5:10" x14ac:dyDescent="0.3">
      <c r="E3283" s="7"/>
      <c r="F3283" s="6"/>
      <c r="G3283" s="30"/>
      <c r="H3283" s="30"/>
      <c r="I3283" s="30" t="str">
        <f t="shared" si="448"/>
        <v/>
      </c>
      <c r="J3283" s="7" t="str">
        <f t="shared" si="449"/>
        <v/>
      </c>
    </row>
    <row r="3284" spans="5:10" x14ac:dyDescent="0.3">
      <c r="E3284" s="7"/>
      <c r="F3284" s="6"/>
      <c r="G3284" s="30"/>
      <c r="H3284" s="30"/>
      <c r="I3284" s="30" t="str">
        <f t="shared" si="448"/>
        <v/>
      </c>
      <c r="J3284" s="7" t="str">
        <f t="shared" si="449"/>
        <v/>
      </c>
    </row>
    <row r="3285" spans="5:10" x14ac:dyDescent="0.3">
      <c r="E3285" s="7"/>
      <c r="F3285" s="6"/>
      <c r="G3285" s="30"/>
      <c r="H3285" s="30"/>
      <c r="I3285" s="30" t="str">
        <f t="shared" si="448"/>
        <v/>
      </c>
      <c r="J3285" s="7" t="str">
        <f t="shared" si="449"/>
        <v/>
      </c>
    </row>
    <row r="3286" spans="5:10" x14ac:dyDescent="0.3">
      <c r="E3286" s="7"/>
      <c r="F3286" s="6"/>
      <c r="G3286" s="30"/>
      <c r="H3286" s="30"/>
      <c r="I3286" s="30" t="str">
        <f t="shared" si="448"/>
        <v/>
      </c>
      <c r="J3286" s="7" t="str">
        <f t="shared" si="449"/>
        <v/>
      </c>
    </row>
    <row r="3287" spans="5:10" x14ac:dyDescent="0.3">
      <c r="E3287" s="7"/>
      <c r="F3287" s="6"/>
      <c r="G3287" s="30"/>
      <c r="H3287" s="30"/>
      <c r="I3287" s="30" t="str">
        <f t="shared" si="448"/>
        <v/>
      </c>
      <c r="J3287" s="7" t="str">
        <f t="shared" si="449"/>
        <v/>
      </c>
    </row>
    <row r="3288" spans="5:10" x14ac:dyDescent="0.3">
      <c r="E3288" s="7"/>
      <c r="F3288" s="6"/>
      <c r="G3288" s="30"/>
      <c r="H3288" s="30"/>
      <c r="I3288" s="30" t="str">
        <f t="shared" si="448"/>
        <v/>
      </c>
      <c r="J3288" s="7" t="str">
        <f t="shared" si="449"/>
        <v/>
      </c>
    </row>
    <row r="3289" spans="5:10" x14ac:dyDescent="0.3">
      <c r="E3289" s="7"/>
      <c r="F3289" s="6"/>
      <c r="G3289" s="30"/>
      <c r="H3289" s="30"/>
      <c r="I3289" s="30" t="str">
        <f t="shared" ref="I3289:I3352" si="450">IF(ISBLANK(B3289),"",SUM(G3289:H3289))</f>
        <v/>
      </c>
      <c r="J3289" s="7" t="str">
        <f t="shared" ref="J3289:J3352" si="451">IF(ISBLANK(B3289),"",E3289*(IF(LEFT(RIGHT(F3289,2),1)="2",2,IF(LEFT(RIGHT(F3289,2),1)="3",3,IF(LEFT(RIGHT(F3289,2),1)="4",4,1)))))</f>
        <v/>
      </c>
    </row>
    <row r="3290" spans="5:10" x14ac:dyDescent="0.3">
      <c r="E3290" s="7"/>
      <c r="F3290" s="6"/>
      <c r="G3290" s="30"/>
      <c r="H3290" s="30"/>
      <c r="I3290" s="30" t="str">
        <f t="shared" si="450"/>
        <v/>
      </c>
      <c r="J3290" s="7" t="str">
        <f t="shared" si="451"/>
        <v/>
      </c>
    </row>
    <row r="3291" spans="5:10" x14ac:dyDescent="0.3">
      <c r="E3291" s="7"/>
      <c r="F3291" s="6"/>
      <c r="G3291" s="30"/>
      <c r="H3291" s="30"/>
      <c r="I3291" s="30" t="str">
        <f t="shared" si="450"/>
        <v/>
      </c>
      <c r="J3291" s="7" t="str">
        <f t="shared" si="451"/>
        <v/>
      </c>
    </row>
    <row r="3292" spans="5:10" x14ac:dyDescent="0.3">
      <c r="E3292" s="7"/>
      <c r="F3292" s="6"/>
      <c r="G3292" s="30"/>
      <c r="H3292" s="30"/>
      <c r="I3292" s="30" t="str">
        <f t="shared" si="450"/>
        <v/>
      </c>
      <c r="J3292" s="7" t="str">
        <f t="shared" si="451"/>
        <v/>
      </c>
    </row>
    <row r="3293" spans="5:10" x14ac:dyDescent="0.3">
      <c r="E3293" s="7"/>
      <c r="F3293" s="6"/>
      <c r="G3293" s="30"/>
      <c r="H3293" s="30"/>
      <c r="I3293" s="30" t="str">
        <f t="shared" si="450"/>
        <v/>
      </c>
      <c r="J3293" s="7" t="str">
        <f t="shared" si="451"/>
        <v/>
      </c>
    </row>
    <row r="3294" spans="5:10" x14ac:dyDescent="0.3">
      <c r="E3294" s="7"/>
      <c r="F3294" s="6"/>
      <c r="G3294" s="30"/>
      <c r="H3294" s="30"/>
      <c r="I3294" s="30" t="str">
        <f t="shared" si="450"/>
        <v/>
      </c>
      <c r="J3294" s="7" t="str">
        <f t="shared" si="451"/>
        <v/>
      </c>
    </row>
    <row r="3295" spans="5:10" x14ac:dyDescent="0.3">
      <c r="E3295" s="7"/>
      <c r="F3295" s="6"/>
      <c r="G3295" s="30"/>
      <c r="H3295" s="30"/>
      <c r="I3295" s="30" t="str">
        <f t="shared" si="450"/>
        <v/>
      </c>
      <c r="J3295" s="7" t="str">
        <f t="shared" si="451"/>
        <v/>
      </c>
    </row>
    <row r="3296" spans="5:10" x14ac:dyDescent="0.3">
      <c r="E3296" s="7"/>
      <c r="F3296" s="6"/>
      <c r="G3296" s="30"/>
      <c r="H3296" s="30"/>
      <c r="I3296" s="30" t="str">
        <f t="shared" si="450"/>
        <v/>
      </c>
      <c r="J3296" s="7" t="str">
        <f t="shared" si="451"/>
        <v/>
      </c>
    </row>
    <row r="3297" spans="5:10" x14ac:dyDescent="0.3">
      <c r="E3297" s="7"/>
      <c r="F3297" s="6"/>
      <c r="G3297" s="30"/>
      <c r="H3297" s="30"/>
      <c r="I3297" s="30" t="str">
        <f t="shared" si="450"/>
        <v/>
      </c>
      <c r="J3297" s="7" t="str">
        <f t="shared" si="451"/>
        <v/>
      </c>
    </row>
    <row r="3298" spans="5:10" x14ac:dyDescent="0.3">
      <c r="E3298" s="7"/>
      <c r="F3298" s="6"/>
      <c r="G3298" s="30"/>
      <c r="H3298" s="30"/>
      <c r="I3298" s="30" t="str">
        <f t="shared" si="450"/>
        <v/>
      </c>
      <c r="J3298" s="7" t="str">
        <f t="shared" si="451"/>
        <v/>
      </c>
    </row>
    <row r="3299" spans="5:10" x14ac:dyDescent="0.3">
      <c r="E3299" s="7"/>
      <c r="F3299" s="6"/>
      <c r="G3299" s="30"/>
      <c r="H3299" s="30"/>
      <c r="I3299" s="30" t="str">
        <f t="shared" si="450"/>
        <v/>
      </c>
      <c r="J3299" s="7" t="str">
        <f t="shared" si="451"/>
        <v/>
      </c>
    </row>
    <row r="3300" spans="5:10" x14ac:dyDescent="0.3">
      <c r="E3300" s="7"/>
      <c r="F3300" s="6"/>
      <c r="G3300" s="30"/>
      <c r="H3300" s="30"/>
      <c r="I3300" s="30" t="str">
        <f t="shared" si="450"/>
        <v/>
      </c>
      <c r="J3300" s="7" t="str">
        <f t="shared" si="451"/>
        <v/>
      </c>
    </row>
    <row r="3301" spans="5:10" x14ac:dyDescent="0.3">
      <c r="E3301" s="7"/>
      <c r="F3301" s="6"/>
      <c r="G3301" s="30"/>
      <c r="H3301" s="30"/>
      <c r="I3301" s="30" t="str">
        <f t="shared" si="450"/>
        <v/>
      </c>
      <c r="J3301" s="7" t="str">
        <f t="shared" si="451"/>
        <v/>
      </c>
    </row>
    <row r="3302" spans="5:10" x14ac:dyDescent="0.3">
      <c r="E3302" s="7"/>
      <c r="F3302" s="6"/>
      <c r="G3302" s="30"/>
      <c r="H3302" s="30"/>
      <c r="I3302" s="30" t="str">
        <f t="shared" si="450"/>
        <v/>
      </c>
      <c r="J3302" s="7" t="str">
        <f t="shared" si="451"/>
        <v/>
      </c>
    </row>
    <row r="3303" spans="5:10" x14ac:dyDescent="0.3">
      <c r="E3303" s="7"/>
      <c r="F3303" s="6"/>
      <c r="G3303" s="30"/>
      <c r="H3303" s="30"/>
      <c r="I3303" s="30" t="str">
        <f t="shared" si="450"/>
        <v/>
      </c>
      <c r="J3303" s="7" t="str">
        <f t="shared" si="451"/>
        <v/>
      </c>
    </row>
    <row r="3304" spans="5:10" x14ac:dyDescent="0.3">
      <c r="E3304" s="7"/>
      <c r="F3304" s="6"/>
      <c r="G3304" s="30"/>
      <c r="H3304" s="30"/>
      <c r="I3304" s="30" t="str">
        <f t="shared" si="450"/>
        <v/>
      </c>
      <c r="J3304" s="7" t="str">
        <f t="shared" si="451"/>
        <v/>
      </c>
    </row>
    <row r="3305" spans="5:10" x14ac:dyDescent="0.3">
      <c r="E3305" s="7"/>
      <c r="F3305" s="6"/>
      <c r="G3305" s="30"/>
      <c r="H3305" s="30"/>
      <c r="I3305" s="30" t="str">
        <f t="shared" si="450"/>
        <v/>
      </c>
      <c r="J3305" s="7" t="str">
        <f t="shared" si="451"/>
        <v/>
      </c>
    </row>
    <row r="3306" spans="5:10" x14ac:dyDescent="0.3">
      <c r="E3306" s="7"/>
      <c r="F3306" s="6"/>
      <c r="G3306" s="30"/>
      <c r="H3306" s="30"/>
      <c r="I3306" s="30" t="str">
        <f t="shared" si="450"/>
        <v/>
      </c>
      <c r="J3306" s="7" t="str">
        <f t="shared" si="451"/>
        <v/>
      </c>
    </row>
    <row r="3307" spans="5:10" x14ac:dyDescent="0.3">
      <c r="E3307" s="7"/>
      <c r="F3307" s="6"/>
      <c r="G3307" s="30"/>
      <c r="H3307" s="30"/>
      <c r="I3307" s="30" t="str">
        <f t="shared" si="450"/>
        <v/>
      </c>
      <c r="J3307" s="7" t="str">
        <f t="shared" si="451"/>
        <v/>
      </c>
    </row>
    <row r="3308" spans="5:10" x14ac:dyDescent="0.3">
      <c r="E3308" s="7"/>
      <c r="F3308" s="6"/>
      <c r="G3308" s="30"/>
      <c r="H3308" s="30"/>
      <c r="I3308" s="30" t="str">
        <f t="shared" si="450"/>
        <v/>
      </c>
      <c r="J3308" s="7" t="str">
        <f t="shared" si="451"/>
        <v/>
      </c>
    </row>
    <row r="3309" spans="5:10" x14ac:dyDescent="0.3">
      <c r="E3309" s="7"/>
      <c r="F3309" s="6"/>
      <c r="G3309" s="30"/>
      <c r="H3309" s="30"/>
      <c r="I3309" s="30" t="str">
        <f t="shared" si="450"/>
        <v/>
      </c>
      <c r="J3309" s="7" t="str">
        <f t="shared" si="451"/>
        <v/>
      </c>
    </row>
    <row r="3310" spans="5:10" x14ac:dyDescent="0.3">
      <c r="E3310" s="7"/>
      <c r="F3310" s="6"/>
      <c r="G3310" s="30"/>
      <c r="H3310" s="30"/>
      <c r="I3310" s="30" t="str">
        <f t="shared" si="450"/>
        <v/>
      </c>
      <c r="J3310" s="7" t="str">
        <f t="shared" si="451"/>
        <v/>
      </c>
    </row>
    <row r="3311" spans="5:10" x14ac:dyDescent="0.3">
      <c r="E3311" s="7"/>
      <c r="F3311" s="6"/>
      <c r="G3311" s="30"/>
      <c r="H3311" s="30"/>
      <c r="I3311" s="30" t="str">
        <f t="shared" si="450"/>
        <v/>
      </c>
      <c r="J3311" s="7" t="str">
        <f t="shared" si="451"/>
        <v/>
      </c>
    </row>
    <row r="3312" spans="5:10" x14ac:dyDescent="0.3">
      <c r="E3312" s="7"/>
      <c r="F3312" s="6"/>
      <c r="G3312" s="30"/>
      <c r="H3312" s="30"/>
      <c r="I3312" s="30" t="str">
        <f t="shared" si="450"/>
        <v/>
      </c>
      <c r="J3312" s="7" t="str">
        <f t="shared" si="451"/>
        <v/>
      </c>
    </row>
    <row r="3313" spans="5:10" x14ac:dyDescent="0.3">
      <c r="E3313" s="7"/>
      <c r="F3313" s="6"/>
      <c r="G3313" s="30"/>
      <c r="H3313" s="30"/>
      <c r="I3313" s="30" t="str">
        <f t="shared" si="450"/>
        <v/>
      </c>
      <c r="J3313" s="7" t="str">
        <f t="shared" si="451"/>
        <v/>
      </c>
    </row>
    <row r="3314" spans="5:10" x14ac:dyDescent="0.3">
      <c r="E3314" s="7"/>
      <c r="F3314" s="6"/>
      <c r="G3314" s="30"/>
      <c r="H3314" s="30"/>
      <c r="I3314" s="30" t="str">
        <f t="shared" si="450"/>
        <v/>
      </c>
      <c r="J3314" s="7" t="str">
        <f t="shared" si="451"/>
        <v/>
      </c>
    </row>
    <row r="3315" spans="5:10" x14ac:dyDescent="0.3">
      <c r="E3315" s="7"/>
      <c r="F3315" s="6"/>
      <c r="G3315" s="30"/>
      <c r="H3315" s="30"/>
      <c r="I3315" s="30" t="str">
        <f t="shared" si="450"/>
        <v/>
      </c>
      <c r="J3315" s="7" t="str">
        <f t="shared" si="451"/>
        <v/>
      </c>
    </row>
    <row r="3316" spans="5:10" x14ac:dyDescent="0.3">
      <c r="E3316" s="7"/>
      <c r="F3316" s="6"/>
      <c r="G3316" s="30"/>
      <c r="H3316" s="30"/>
      <c r="I3316" s="30" t="str">
        <f t="shared" si="450"/>
        <v/>
      </c>
      <c r="J3316" s="7" t="str">
        <f t="shared" si="451"/>
        <v/>
      </c>
    </row>
    <row r="3317" spans="5:10" x14ac:dyDescent="0.3">
      <c r="E3317" s="7"/>
      <c r="F3317" s="6"/>
      <c r="G3317" s="30"/>
      <c r="H3317" s="30"/>
      <c r="I3317" s="30" t="str">
        <f t="shared" si="450"/>
        <v/>
      </c>
      <c r="J3317" s="7" t="str">
        <f t="shared" si="451"/>
        <v/>
      </c>
    </row>
    <row r="3318" spans="5:10" x14ac:dyDescent="0.3">
      <c r="E3318" s="7"/>
      <c r="F3318" s="6"/>
      <c r="G3318" s="30"/>
      <c r="H3318" s="30"/>
      <c r="I3318" s="30" t="str">
        <f t="shared" si="450"/>
        <v/>
      </c>
      <c r="J3318" s="7" t="str">
        <f t="shared" si="451"/>
        <v/>
      </c>
    </row>
    <row r="3319" spans="5:10" x14ac:dyDescent="0.3">
      <c r="E3319" s="7"/>
      <c r="F3319" s="6"/>
      <c r="G3319" s="30"/>
      <c r="H3319" s="30"/>
      <c r="I3319" s="30" t="str">
        <f t="shared" si="450"/>
        <v/>
      </c>
      <c r="J3319" s="7" t="str">
        <f t="shared" si="451"/>
        <v/>
      </c>
    </row>
    <row r="3320" spans="5:10" x14ac:dyDescent="0.3">
      <c r="E3320" s="7"/>
      <c r="F3320" s="6"/>
      <c r="G3320" s="30"/>
      <c r="H3320" s="30"/>
      <c r="I3320" s="30" t="str">
        <f t="shared" si="450"/>
        <v/>
      </c>
      <c r="J3320" s="7" t="str">
        <f t="shared" si="451"/>
        <v/>
      </c>
    </row>
    <row r="3321" spans="5:10" x14ac:dyDescent="0.3">
      <c r="E3321" s="7"/>
      <c r="F3321" s="6"/>
      <c r="G3321" s="30"/>
      <c r="H3321" s="30"/>
      <c r="I3321" s="30" t="str">
        <f t="shared" si="450"/>
        <v/>
      </c>
      <c r="J3321" s="7" t="str">
        <f t="shared" si="451"/>
        <v/>
      </c>
    </row>
    <row r="3322" spans="5:10" x14ac:dyDescent="0.3">
      <c r="E3322" s="7"/>
      <c r="F3322" s="6"/>
      <c r="G3322" s="30"/>
      <c r="H3322" s="30"/>
      <c r="I3322" s="30" t="str">
        <f t="shared" si="450"/>
        <v/>
      </c>
      <c r="J3322" s="7" t="str">
        <f t="shared" si="451"/>
        <v/>
      </c>
    </row>
    <row r="3323" spans="5:10" x14ac:dyDescent="0.3">
      <c r="E3323" s="7"/>
      <c r="F3323" s="6"/>
      <c r="G3323" s="30"/>
      <c r="H3323" s="30"/>
      <c r="I3323" s="30" t="str">
        <f t="shared" si="450"/>
        <v/>
      </c>
      <c r="J3323" s="7" t="str">
        <f t="shared" si="451"/>
        <v/>
      </c>
    </row>
    <row r="3324" spans="5:10" x14ac:dyDescent="0.3">
      <c r="E3324" s="7"/>
      <c r="F3324" s="6"/>
      <c r="G3324" s="30"/>
      <c r="H3324" s="30"/>
      <c r="I3324" s="30" t="str">
        <f t="shared" si="450"/>
        <v/>
      </c>
      <c r="J3324" s="7" t="str">
        <f t="shared" si="451"/>
        <v/>
      </c>
    </row>
    <row r="3325" spans="5:10" x14ac:dyDescent="0.3">
      <c r="E3325" s="7"/>
      <c r="F3325" s="6"/>
      <c r="G3325" s="30"/>
      <c r="H3325" s="30"/>
      <c r="I3325" s="30" t="str">
        <f t="shared" si="450"/>
        <v/>
      </c>
      <c r="J3325" s="7" t="str">
        <f t="shared" si="451"/>
        <v/>
      </c>
    </row>
    <row r="3326" spans="5:10" x14ac:dyDescent="0.3">
      <c r="E3326" s="7"/>
      <c r="F3326" s="6"/>
      <c r="G3326" s="30"/>
      <c r="H3326" s="30"/>
      <c r="I3326" s="30" t="str">
        <f t="shared" si="450"/>
        <v/>
      </c>
      <c r="J3326" s="7" t="str">
        <f t="shared" si="451"/>
        <v/>
      </c>
    </row>
    <row r="3327" spans="5:10" x14ac:dyDescent="0.3">
      <c r="E3327" s="7"/>
      <c r="F3327" s="6"/>
      <c r="G3327" s="30"/>
      <c r="H3327" s="30"/>
      <c r="I3327" s="30" t="str">
        <f t="shared" si="450"/>
        <v/>
      </c>
      <c r="J3327" s="7" t="str">
        <f t="shared" si="451"/>
        <v/>
      </c>
    </row>
    <row r="3328" spans="5:10" x14ac:dyDescent="0.3">
      <c r="E3328" s="7"/>
      <c r="F3328" s="6"/>
      <c r="G3328" s="30"/>
      <c r="H3328" s="30"/>
      <c r="I3328" s="30" t="str">
        <f t="shared" si="450"/>
        <v/>
      </c>
      <c r="J3328" s="7" t="str">
        <f t="shared" si="451"/>
        <v/>
      </c>
    </row>
    <row r="3329" spans="5:10" x14ac:dyDescent="0.3">
      <c r="E3329" s="7"/>
      <c r="F3329" s="6"/>
      <c r="G3329" s="30"/>
      <c r="H3329" s="30"/>
      <c r="I3329" s="30" t="str">
        <f t="shared" si="450"/>
        <v/>
      </c>
      <c r="J3329" s="7" t="str">
        <f t="shared" si="451"/>
        <v/>
      </c>
    </row>
    <row r="3330" spans="5:10" x14ac:dyDescent="0.3">
      <c r="E3330" s="7"/>
      <c r="F3330" s="6"/>
      <c r="G3330" s="30"/>
      <c r="H3330" s="30"/>
      <c r="I3330" s="30" t="str">
        <f t="shared" si="450"/>
        <v/>
      </c>
      <c r="J3330" s="7" t="str">
        <f t="shared" si="451"/>
        <v/>
      </c>
    </row>
    <row r="3331" spans="5:10" x14ac:dyDescent="0.3">
      <c r="E3331" s="7"/>
      <c r="F3331" s="6"/>
      <c r="G3331" s="30"/>
      <c r="H3331" s="30"/>
      <c r="I3331" s="30" t="str">
        <f t="shared" si="450"/>
        <v/>
      </c>
      <c r="J3331" s="7" t="str">
        <f t="shared" si="451"/>
        <v/>
      </c>
    </row>
    <row r="3332" spans="5:10" x14ac:dyDescent="0.3">
      <c r="E3332" s="7"/>
      <c r="F3332" s="6"/>
      <c r="G3332" s="30"/>
      <c r="H3332" s="30"/>
      <c r="I3332" s="30" t="str">
        <f t="shared" si="450"/>
        <v/>
      </c>
      <c r="J3332" s="7" t="str">
        <f t="shared" si="451"/>
        <v/>
      </c>
    </row>
    <row r="3333" spans="5:10" x14ac:dyDescent="0.3">
      <c r="E3333" s="7"/>
      <c r="F3333" s="6"/>
      <c r="G3333" s="30"/>
      <c r="H3333" s="30"/>
      <c r="I3333" s="30" t="str">
        <f t="shared" si="450"/>
        <v/>
      </c>
      <c r="J3333" s="7" t="str">
        <f t="shared" si="451"/>
        <v/>
      </c>
    </row>
    <row r="3334" spans="5:10" x14ac:dyDescent="0.3">
      <c r="E3334" s="7"/>
      <c r="F3334" s="6"/>
      <c r="G3334" s="30"/>
      <c r="H3334" s="30"/>
      <c r="I3334" s="30" t="str">
        <f t="shared" si="450"/>
        <v/>
      </c>
      <c r="J3334" s="7" t="str">
        <f t="shared" si="451"/>
        <v/>
      </c>
    </row>
    <row r="3335" spans="5:10" x14ac:dyDescent="0.3">
      <c r="E3335" s="7"/>
      <c r="F3335" s="6"/>
      <c r="G3335" s="30"/>
      <c r="H3335" s="30"/>
      <c r="I3335" s="30" t="str">
        <f t="shared" si="450"/>
        <v/>
      </c>
      <c r="J3335" s="7" t="str">
        <f t="shared" si="451"/>
        <v/>
      </c>
    </row>
    <row r="3336" spans="5:10" x14ac:dyDescent="0.3">
      <c r="E3336" s="7"/>
      <c r="F3336" s="6"/>
      <c r="G3336" s="30"/>
      <c r="H3336" s="30"/>
      <c r="I3336" s="30" t="str">
        <f t="shared" si="450"/>
        <v/>
      </c>
      <c r="J3336" s="7" t="str">
        <f t="shared" si="451"/>
        <v/>
      </c>
    </row>
    <row r="3337" spans="5:10" x14ac:dyDescent="0.3">
      <c r="E3337" s="7"/>
      <c r="F3337" s="6"/>
      <c r="G3337" s="30"/>
      <c r="H3337" s="30"/>
      <c r="I3337" s="30" t="str">
        <f t="shared" si="450"/>
        <v/>
      </c>
      <c r="J3337" s="7" t="str">
        <f t="shared" si="451"/>
        <v/>
      </c>
    </row>
    <row r="3338" spans="5:10" x14ac:dyDescent="0.3">
      <c r="E3338" s="7"/>
      <c r="F3338" s="6"/>
      <c r="G3338" s="30"/>
      <c r="H3338" s="30"/>
      <c r="I3338" s="30" t="str">
        <f t="shared" si="450"/>
        <v/>
      </c>
      <c r="J3338" s="7" t="str">
        <f t="shared" si="451"/>
        <v/>
      </c>
    </row>
    <row r="3339" spans="5:10" x14ac:dyDescent="0.3">
      <c r="E3339" s="7"/>
      <c r="F3339" s="6"/>
      <c r="G3339" s="30"/>
      <c r="H3339" s="30"/>
      <c r="I3339" s="30" t="str">
        <f t="shared" si="450"/>
        <v/>
      </c>
      <c r="J3339" s="7" t="str">
        <f t="shared" si="451"/>
        <v/>
      </c>
    </row>
    <row r="3340" spans="5:10" x14ac:dyDescent="0.3">
      <c r="E3340" s="7"/>
      <c r="F3340" s="6"/>
      <c r="G3340" s="30"/>
      <c r="H3340" s="30"/>
      <c r="I3340" s="30" t="str">
        <f t="shared" si="450"/>
        <v/>
      </c>
      <c r="J3340" s="7" t="str">
        <f t="shared" si="451"/>
        <v/>
      </c>
    </row>
    <row r="3341" spans="5:10" x14ac:dyDescent="0.3">
      <c r="E3341" s="7"/>
      <c r="F3341" s="6"/>
      <c r="G3341" s="30"/>
      <c r="H3341" s="30"/>
      <c r="I3341" s="30" t="str">
        <f t="shared" si="450"/>
        <v/>
      </c>
      <c r="J3341" s="7" t="str">
        <f t="shared" si="451"/>
        <v/>
      </c>
    </row>
    <row r="3342" spans="5:10" x14ac:dyDescent="0.3">
      <c r="E3342" s="7"/>
      <c r="F3342" s="6"/>
      <c r="G3342" s="30"/>
      <c r="H3342" s="30"/>
      <c r="I3342" s="30" t="str">
        <f t="shared" si="450"/>
        <v/>
      </c>
      <c r="J3342" s="7" t="str">
        <f t="shared" si="451"/>
        <v/>
      </c>
    </row>
    <row r="3343" spans="5:10" x14ac:dyDescent="0.3">
      <c r="E3343" s="7"/>
      <c r="F3343" s="6"/>
      <c r="G3343" s="30"/>
      <c r="H3343" s="30"/>
      <c r="I3343" s="30" t="str">
        <f t="shared" si="450"/>
        <v/>
      </c>
      <c r="J3343" s="7" t="str">
        <f t="shared" si="451"/>
        <v/>
      </c>
    </row>
    <row r="3344" spans="5:10" x14ac:dyDescent="0.3">
      <c r="E3344" s="7"/>
      <c r="F3344" s="6"/>
      <c r="G3344" s="30"/>
      <c r="H3344" s="30"/>
      <c r="I3344" s="30" t="str">
        <f t="shared" si="450"/>
        <v/>
      </c>
      <c r="J3344" s="7" t="str">
        <f t="shared" si="451"/>
        <v/>
      </c>
    </row>
    <row r="3345" spans="5:10" x14ac:dyDescent="0.3">
      <c r="E3345" s="7"/>
      <c r="F3345" s="6"/>
      <c r="G3345" s="30"/>
      <c r="H3345" s="30"/>
      <c r="I3345" s="30" t="str">
        <f t="shared" si="450"/>
        <v/>
      </c>
      <c r="J3345" s="7" t="str">
        <f t="shared" si="451"/>
        <v/>
      </c>
    </row>
    <row r="3346" spans="5:10" x14ac:dyDescent="0.3">
      <c r="E3346" s="7"/>
      <c r="F3346" s="6"/>
      <c r="G3346" s="30"/>
      <c r="H3346" s="30"/>
      <c r="I3346" s="30" t="str">
        <f t="shared" si="450"/>
        <v/>
      </c>
      <c r="J3346" s="7" t="str">
        <f t="shared" si="451"/>
        <v/>
      </c>
    </row>
    <row r="3347" spans="5:10" x14ac:dyDescent="0.3">
      <c r="E3347" s="7"/>
      <c r="F3347" s="6"/>
      <c r="G3347" s="30"/>
      <c r="H3347" s="30"/>
      <c r="I3347" s="30" t="str">
        <f t="shared" si="450"/>
        <v/>
      </c>
      <c r="J3347" s="7" t="str">
        <f t="shared" si="451"/>
        <v/>
      </c>
    </row>
    <row r="3348" spans="5:10" x14ac:dyDescent="0.3">
      <c r="E3348" s="7"/>
      <c r="F3348" s="6"/>
      <c r="G3348" s="30"/>
      <c r="H3348" s="30"/>
      <c r="I3348" s="30" t="str">
        <f t="shared" si="450"/>
        <v/>
      </c>
      <c r="J3348" s="7" t="str">
        <f t="shared" si="451"/>
        <v/>
      </c>
    </row>
    <row r="3349" spans="5:10" x14ac:dyDescent="0.3">
      <c r="E3349" s="7"/>
      <c r="F3349" s="6"/>
      <c r="G3349" s="30"/>
      <c r="H3349" s="30"/>
      <c r="I3349" s="30" t="str">
        <f t="shared" si="450"/>
        <v/>
      </c>
      <c r="J3349" s="7" t="str">
        <f t="shared" si="451"/>
        <v/>
      </c>
    </row>
    <row r="3350" spans="5:10" x14ac:dyDescent="0.3">
      <c r="E3350" s="7"/>
      <c r="F3350" s="6"/>
      <c r="G3350" s="30"/>
      <c r="H3350" s="30"/>
      <c r="I3350" s="30" t="str">
        <f t="shared" si="450"/>
        <v/>
      </c>
      <c r="J3350" s="7" t="str">
        <f t="shared" si="451"/>
        <v/>
      </c>
    </row>
    <row r="3351" spans="5:10" x14ac:dyDescent="0.3">
      <c r="E3351" s="7"/>
      <c r="F3351" s="6"/>
      <c r="G3351" s="30"/>
      <c r="H3351" s="30"/>
      <c r="I3351" s="30" t="str">
        <f t="shared" si="450"/>
        <v/>
      </c>
      <c r="J3351" s="7" t="str">
        <f t="shared" si="451"/>
        <v/>
      </c>
    </row>
    <row r="3352" spans="5:10" x14ac:dyDescent="0.3">
      <c r="E3352" s="7"/>
      <c r="F3352" s="6"/>
      <c r="G3352" s="30"/>
      <c r="H3352" s="30"/>
      <c r="I3352" s="30" t="str">
        <f t="shared" si="450"/>
        <v/>
      </c>
      <c r="J3352" s="7" t="str">
        <f t="shared" si="451"/>
        <v/>
      </c>
    </row>
    <row r="3353" spans="5:10" x14ac:dyDescent="0.3">
      <c r="E3353" s="7"/>
      <c r="F3353" s="6"/>
      <c r="G3353" s="30"/>
      <c r="H3353" s="30"/>
      <c r="I3353" s="30" t="str">
        <f t="shared" ref="I3353:I3416" si="452">IF(ISBLANK(B3353),"",SUM(G3353:H3353))</f>
        <v/>
      </c>
      <c r="J3353" s="7" t="str">
        <f t="shared" ref="J3353:J3416" si="453">IF(ISBLANK(B3353),"",E3353*(IF(LEFT(RIGHT(F3353,2),1)="2",2,IF(LEFT(RIGHT(F3353,2),1)="3",3,IF(LEFT(RIGHT(F3353,2),1)="4",4,1)))))</f>
        <v/>
      </c>
    </row>
    <row r="3354" spans="5:10" x14ac:dyDescent="0.3">
      <c r="E3354" s="7"/>
      <c r="F3354" s="6"/>
      <c r="G3354" s="30"/>
      <c r="H3354" s="30"/>
      <c r="I3354" s="30" t="str">
        <f t="shared" si="452"/>
        <v/>
      </c>
      <c r="J3354" s="7" t="str">
        <f t="shared" si="453"/>
        <v/>
      </c>
    </row>
    <row r="3355" spans="5:10" x14ac:dyDescent="0.3">
      <c r="E3355" s="7"/>
      <c r="F3355" s="6"/>
      <c r="G3355" s="30"/>
      <c r="H3355" s="30"/>
      <c r="I3355" s="30" t="str">
        <f t="shared" si="452"/>
        <v/>
      </c>
      <c r="J3355" s="7" t="str">
        <f t="shared" si="453"/>
        <v/>
      </c>
    </row>
    <row r="3356" spans="5:10" x14ac:dyDescent="0.3">
      <c r="E3356" s="7"/>
      <c r="F3356" s="6"/>
      <c r="G3356" s="30"/>
      <c r="H3356" s="30"/>
      <c r="I3356" s="30" t="str">
        <f t="shared" si="452"/>
        <v/>
      </c>
      <c r="J3356" s="7" t="str">
        <f t="shared" si="453"/>
        <v/>
      </c>
    </row>
    <row r="3357" spans="5:10" x14ac:dyDescent="0.3">
      <c r="E3357" s="7"/>
      <c r="F3357" s="6"/>
      <c r="G3357" s="30"/>
      <c r="H3357" s="30"/>
      <c r="I3357" s="30" t="str">
        <f t="shared" si="452"/>
        <v/>
      </c>
      <c r="J3357" s="7" t="str">
        <f t="shared" si="453"/>
        <v/>
      </c>
    </row>
    <row r="3358" spans="5:10" x14ac:dyDescent="0.3">
      <c r="E3358" s="7"/>
      <c r="F3358" s="6"/>
      <c r="G3358" s="30"/>
      <c r="H3358" s="30"/>
      <c r="I3358" s="30" t="str">
        <f t="shared" si="452"/>
        <v/>
      </c>
      <c r="J3358" s="7" t="str">
        <f t="shared" si="453"/>
        <v/>
      </c>
    </row>
    <row r="3359" spans="5:10" x14ac:dyDescent="0.3">
      <c r="E3359" s="7"/>
      <c r="F3359" s="6"/>
      <c r="G3359" s="30"/>
      <c r="H3359" s="30"/>
      <c r="I3359" s="30" t="str">
        <f t="shared" si="452"/>
        <v/>
      </c>
      <c r="J3359" s="7" t="str">
        <f t="shared" si="453"/>
        <v/>
      </c>
    </row>
    <row r="3360" spans="5:10" x14ac:dyDescent="0.3">
      <c r="E3360" s="7"/>
      <c r="F3360" s="6"/>
      <c r="G3360" s="30"/>
      <c r="H3360" s="30"/>
      <c r="I3360" s="30" t="str">
        <f t="shared" si="452"/>
        <v/>
      </c>
      <c r="J3360" s="7" t="str">
        <f t="shared" si="453"/>
        <v/>
      </c>
    </row>
    <row r="3361" spans="5:10" x14ac:dyDescent="0.3">
      <c r="E3361" s="7"/>
      <c r="F3361" s="6"/>
      <c r="G3361" s="30"/>
      <c r="H3361" s="30"/>
      <c r="I3361" s="30" t="str">
        <f t="shared" si="452"/>
        <v/>
      </c>
      <c r="J3361" s="7" t="str">
        <f t="shared" si="453"/>
        <v/>
      </c>
    </row>
    <row r="3362" spans="5:10" x14ac:dyDescent="0.3">
      <c r="E3362" s="7"/>
      <c r="F3362" s="6"/>
      <c r="G3362" s="30"/>
      <c r="H3362" s="30"/>
      <c r="I3362" s="30" t="str">
        <f t="shared" si="452"/>
        <v/>
      </c>
      <c r="J3362" s="7" t="str">
        <f t="shared" si="453"/>
        <v/>
      </c>
    </row>
    <row r="3363" spans="5:10" x14ac:dyDescent="0.3">
      <c r="E3363" s="7"/>
      <c r="F3363" s="6"/>
      <c r="G3363" s="30"/>
      <c r="H3363" s="30"/>
      <c r="I3363" s="30" t="str">
        <f t="shared" si="452"/>
        <v/>
      </c>
      <c r="J3363" s="7" t="str">
        <f t="shared" si="453"/>
        <v/>
      </c>
    </row>
    <row r="3364" spans="5:10" x14ac:dyDescent="0.3">
      <c r="E3364" s="7"/>
      <c r="F3364" s="6"/>
      <c r="G3364" s="30"/>
      <c r="H3364" s="30"/>
      <c r="I3364" s="30" t="str">
        <f t="shared" si="452"/>
        <v/>
      </c>
      <c r="J3364" s="7" t="str">
        <f t="shared" si="453"/>
        <v/>
      </c>
    </row>
    <row r="3365" spans="5:10" x14ac:dyDescent="0.3">
      <c r="E3365" s="7"/>
      <c r="F3365" s="6"/>
      <c r="G3365" s="30"/>
      <c r="H3365" s="30"/>
      <c r="I3365" s="30" t="str">
        <f t="shared" si="452"/>
        <v/>
      </c>
      <c r="J3365" s="7" t="str">
        <f t="shared" si="453"/>
        <v/>
      </c>
    </row>
    <row r="3366" spans="5:10" x14ac:dyDescent="0.3">
      <c r="E3366" s="7"/>
      <c r="F3366" s="6"/>
      <c r="G3366" s="30"/>
      <c r="H3366" s="30"/>
      <c r="I3366" s="30" t="str">
        <f t="shared" si="452"/>
        <v/>
      </c>
      <c r="J3366" s="7" t="str">
        <f t="shared" si="453"/>
        <v/>
      </c>
    </row>
    <row r="3367" spans="5:10" x14ac:dyDescent="0.3">
      <c r="E3367" s="7"/>
      <c r="F3367" s="6"/>
      <c r="G3367" s="30"/>
      <c r="H3367" s="30"/>
      <c r="I3367" s="30" t="str">
        <f t="shared" si="452"/>
        <v/>
      </c>
      <c r="J3367" s="7" t="str">
        <f t="shared" si="453"/>
        <v/>
      </c>
    </row>
    <row r="3368" spans="5:10" x14ac:dyDescent="0.3">
      <c r="E3368" s="7"/>
      <c r="F3368" s="6"/>
      <c r="G3368" s="30"/>
      <c r="H3368" s="30"/>
      <c r="I3368" s="30" t="str">
        <f t="shared" si="452"/>
        <v/>
      </c>
      <c r="J3368" s="7" t="str">
        <f t="shared" si="453"/>
        <v/>
      </c>
    </row>
    <row r="3369" spans="5:10" x14ac:dyDescent="0.3">
      <c r="E3369" s="7"/>
      <c r="F3369" s="6"/>
      <c r="G3369" s="30"/>
      <c r="H3369" s="30"/>
      <c r="I3369" s="30" t="str">
        <f t="shared" si="452"/>
        <v/>
      </c>
      <c r="J3369" s="7" t="str">
        <f t="shared" si="453"/>
        <v/>
      </c>
    </row>
    <row r="3370" spans="5:10" x14ac:dyDescent="0.3">
      <c r="E3370" s="7"/>
      <c r="F3370" s="6"/>
      <c r="G3370" s="30"/>
      <c r="H3370" s="30"/>
      <c r="I3370" s="30" t="str">
        <f t="shared" si="452"/>
        <v/>
      </c>
      <c r="J3370" s="7" t="str">
        <f t="shared" si="453"/>
        <v/>
      </c>
    </row>
    <row r="3371" spans="5:10" x14ac:dyDescent="0.3">
      <c r="E3371" s="7"/>
      <c r="F3371" s="6"/>
      <c r="G3371" s="30"/>
      <c r="H3371" s="30"/>
      <c r="I3371" s="30" t="str">
        <f t="shared" si="452"/>
        <v/>
      </c>
      <c r="J3371" s="7" t="str">
        <f t="shared" si="453"/>
        <v/>
      </c>
    </row>
    <row r="3372" spans="5:10" x14ac:dyDescent="0.3">
      <c r="E3372" s="7"/>
      <c r="F3372" s="6"/>
      <c r="G3372" s="30"/>
      <c r="H3372" s="30"/>
      <c r="I3372" s="30" t="str">
        <f t="shared" si="452"/>
        <v/>
      </c>
      <c r="J3372" s="7" t="str">
        <f t="shared" si="453"/>
        <v/>
      </c>
    </row>
    <row r="3373" spans="5:10" x14ac:dyDescent="0.3">
      <c r="E3373" s="7"/>
      <c r="F3373" s="6"/>
      <c r="G3373" s="30"/>
      <c r="H3373" s="30"/>
      <c r="I3373" s="30" t="str">
        <f t="shared" si="452"/>
        <v/>
      </c>
      <c r="J3373" s="7" t="str">
        <f t="shared" si="453"/>
        <v/>
      </c>
    </row>
    <row r="3374" spans="5:10" x14ac:dyDescent="0.3">
      <c r="E3374" s="7"/>
      <c r="F3374" s="6"/>
      <c r="G3374" s="30"/>
      <c r="H3374" s="30"/>
      <c r="I3374" s="30" t="str">
        <f t="shared" si="452"/>
        <v/>
      </c>
      <c r="J3374" s="7" t="str">
        <f t="shared" si="453"/>
        <v/>
      </c>
    </row>
    <row r="3375" spans="5:10" x14ac:dyDescent="0.3">
      <c r="E3375" s="7"/>
      <c r="F3375" s="6"/>
      <c r="G3375" s="30"/>
      <c r="H3375" s="30"/>
      <c r="I3375" s="30" t="str">
        <f t="shared" si="452"/>
        <v/>
      </c>
      <c r="J3375" s="7" t="str">
        <f t="shared" si="453"/>
        <v/>
      </c>
    </row>
    <row r="3376" spans="5:10" x14ac:dyDescent="0.3">
      <c r="E3376" s="7"/>
      <c r="F3376" s="6"/>
      <c r="G3376" s="30"/>
      <c r="H3376" s="30"/>
      <c r="I3376" s="30" t="str">
        <f t="shared" si="452"/>
        <v/>
      </c>
      <c r="J3376" s="7" t="str">
        <f t="shared" si="453"/>
        <v/>
      </c>
    </row>
    <row r="3377" spans="5:10" x14ac:dyDescent="0.3">
      <c r="E3377" s="7"/>
      <c r="F3377" s="6"/>
      <c r="G3377" s="30"/>
      <c r="H3377" s="30"/>
      <c r="I3377" s="30" t="str">
        <f t="shared" si="452"/>
        <v/>
      </c>
      <c r="J3377" s="7" t="str">
        <f t="shared" si="453"/>
        <v/>
      </c>
    </row>
    <row r="3378" spans="5:10" x14ac:dyDescent="0.3">
      <c r="E3378" s="7"/>
      <c r="F3378" s="6"/>
      <c r="G3378" s="30"/>
      <c r="H3378" s="30"/>
      <c r="I3378" s="30" t="str">
        <f t="shared" si="452"/>
        <v/>
      </c>
      <c r="J3378" s="7" t="str">
        <f t="shared" si="453"/>
        <v/>
      </c>
    </row>
    <row r="3379" spans="5:10" x14ac:dyDescent="0.3">
      <c r="E3379" s="7"/>
      <c r="F3379" s="6"/>
      <c r="G3379" s="30"/>
      <c r="H3379" s="30"/>
      <c r="I3379" s="30" t="str">
        <f t="shared" si="452"/>
        <v/>
      </c>
      <c r="J3379" s="7" t="str">
        <f t="shared" si="453"/>
        <v/>
      </c>
    </row>
    <row r="3380" spans="5:10" x14ac:dyDescent="0.3">
      <c r="E3380" s="7"/>
      <c r="F3380" s="6"/>
      <c r="G3380" s="30"/>
      <c r="H3380" s="30"/>
      <c r="I3380" s="30" t="str">
        <f t="shared" si="452"/>
        <v/>
      </c>
      <c r="J3380" s="7" t="str">
        <f t="shared" si="453"/>
        <v/>
      </c>
    </row>
    <row r="3381" spans="5:10" x14ac:dyDescent="0.3">
      <c r="E3381" s="7"/>
      <c r="F3381" s="6"/>
      <c r="G3381" s="30"/>
      <c r="H3381" s="30"/>
      <c r="I3381" s="30" t="str">
        <f t="shared" si="452"/>
        <v/>
      </c>
      <c r="J3381" s="7" t="str">
        <f t="shared" si="453"/>
        <v/>
      </c>
    </row>
    <row r="3382" spans="5:10" x14ac:dyDescent="0.3">
      <c r="E3382" s="7"/>
      <c r="F3382" s="6"/>
      <c r="G3382" s="30"/>
      <c r="H3382" s="30"/>
      <c r="I3382" s="30" t="str">
        <f t="shared" si="452"/>
        <v/>
      </c>
      <c r="J3382" s="7" t="str">
        <f t="shared" si="453"/>
        <v/>
      </c>
    </row>
    <row r="3383" spans="5:10" x14ac:dyDescent="0.3">
      <c r="E3383" s="7"/>
      <c r="F3383" s="6"/>
      <c r="G3383" s="30"/>
      <c r="H3383" s="30"/>
      <c r="I3383" s="30" t="str">
        <f t="shared" si="452"/>
        <v/>
      </c>
      <c r="J3383" s="7" t="str">
        <f t="shared" si="453"/>
        <v/>
      </c>
    </row>
    <row r="3384" spans="5:10" x14ac:dyDescent="0.3">
      <c r="E3384" s="7"/>
      <c r="F3384" s="6"/>
      <c r="G3384" s="30"/>
      <c r="H3384" s="30"/>
      <c r="I3384" s="30" t="str">
        <f t="shared" si="452"/>
        <v/>
      </c>
      <c r="J3384" s="7" t="str">
        <f t="shared" si="453"/>
        <v/>
      </c>
    </row>
    <row r="3385" spans="5:10" x14ac:dyDescent="0.3">
      <c r="E3385" s="7"/>
      <c r="F3385" s="6"/>
      <c r="G3385" s="30"/>
      <c r="H3385" s="30"/>
      <c r="I3385" s="30" t="str">
        <f t="shared" si="452"/>
        <v/>
      </c>
      <c r="J3385" s="7" t="str">
        <f t="shared" si="453"/>
        <v/>
      </c>
    </row>
    <row r="3386" spans="5:10" x14ac:dyDescent="0.3">
      <c r="E3386" s="7"/>
      <c r="F3386" s="6"/>
      <c r="G3386" s="30"/>
      <c r="H3386" s="30"/>
      <c r="I3386" s="30" t="str">
        <f t="shared" si="452"/>
        <v/>
      </c>
      <c r="J3386" s="7" t="str">
        <f t="shared" si="453"/>
        <v/>
      </c>
    </row>
    <row r="3387" spans="5:10" x14ac:dyDescent="0.3">
      <c r="E3387" s="7"/>
      <c r="F3387" s="6"/>
      <c r="G3387" s="30"/>
      <c r="H3387" s="30"/>
      <c r="I3387" s="30" t="str">
        <f t="shared" si="452"/>
        <v/>
      </c>
      <c r="J3387" s="7" t="str">
        <f t="shared" si="453"/>
        <v/>
      </c>
    </row>
    <row r="3388" spans="5:10" x14ac:dyDescent="0.3">
      <c r="E3388" s="7"/>
      <c r="F3388" s="6"/>
      <c r="G3388" s="30"/>
      <c r="H3388" s="30"/>
      <c r="I3388" s="30" t="str">
        <f t="shared" si="452"/>
        <v/>
      </c>
      <c r="J3388" s="7" t="str">
        <f t="shared" si="453"/>
        <v/>
      </c>
    </row>
    <row r="3389" spans="5:10" x14ac:dyDescent="0.3">
      <c r="E3389" s="7"/>
      <c r="F3389" s="6"/>
      <c r="G3389" s="30"/>
      <c r="H3389" s="30"/>
      <c r="I3389" s="30" t="str">
        <f t="shared" si="452"/>
        <v/>
      </c>
      <c r="J3389" s="7" t="str">
        <f t="shared" si="453"/>
        <v/>
      </c>
    </row>
    <row r="3390" spans="5:10" x14ac:dyDescent="0.3">
      <c r="E3390" s="7"/>
      <c r="F3390" s="6"/>
      <c r="G3390" s="30"/>
      <c r="H3390" s="30"/>
      <c r="I3390" s="30" t="str">
        <f t="shared" si="452"/>
        <v/>
      </c>
      <c r="J3390" s="7" t="str">
        <f t="shared" si="453"/>
        <v/>
      </c>
    </row>
    <row r="3391" spans="5:10" x14ac:dyDescent="0.3">
      <c r="E3391" s="7"/>
      <c r="F3391" s="6"/>
      <c r="G3391" s="30"/>
      <c r="H3391" s="30"/>
      <c r="I3391" s="30" t="str">
        <f t="shared" si="452"/>
        <v/>
      </c>
      <c r="J3391" s="7" t="str">
        <f t="shared" si="453"/>
        <v/>
      </c>
    </row>
    <row r="3392" spans="5:10" x14ac:dyDescent="0.3">
      <c r="E3392" s="7"/>
      <c r="F3392" s="6"/>
      <c r="G3392" s="30"/>
      <c r="H3392" s="30"/>
      <c r="I3392" s="30" t="str">
        <f t="shared" si="452"/>
        <v/>
      </c>
      <c r="J3392" s="7" t="str">
        <f t="shared" si="453"/>
        <v/>
      </c>
    </row>
    <row r="3393" spans="5:10" x14ac:dyDescent="0.3">
      <c r="E3393" s="7"/>
      <c r="F3393" s="6"/>
      <c r="G3393" s="30"/>
      <c r="H3393" s="30"/>
      <c r="I3393" s="30" t="str">
        <f t="shared" si="452"/>
        <v/>
      </c>
      <c r="J3393" s="7" t="str">
        <f t="shared" si="453"/>
        <v/>
      </c>
    </row>
    <row r="3394" spans="5:10" x14ac:dyDescent="0.3">
      <c r="E3394" s="7"/>
      <c r="F3394" s="6"/>
      <c r="G3394" s="30"/>
      <c r="H3394" s="30"/>
      <c r="I3394" s="30" t="str">
        <f t="shared" si="452"/>
        <v/>
      </c>
      <c r="J3394" s="7" t="str">
        <f t="shared" si="453"/>
        <v/>
      </c>
    </row>
    <row r="3395" spans="5:10" x14ac:dyDescent="0.3">
      <c r="E3395" s="7"/>
      <c r="F3395" s="6"/>
      <c r="G3395" s="30"/>
      <c r="H3395" s="30"/>
      <c r="I3395" s="30" t="str">
        <f t="shared" si="452"/>
        <v/>
      </c>
      <c r="J3395" s="7" t="str">
        <f t="shared" si="453"/>
        <v/>
      </c>
    </row>
    <row r="3396" spans="5:10" x14ac:dyDescent="0.3">
      <c r="E3396" s="7"/>
      <c r="F3396" s="6"/>
      <c r="G3396" s="30"/>
      <c r="H3396" s="30"/>
      <c r="I3396" s="30" t="str">
        <f t="shared" si="452"/>
        <v/>
      </c>
      <c r="J3396" s="7" t="str">
        <f t="shared" si="453"/>
        <v/>
      </c>
    </row>
    <row r="3397" spans="5:10" x14ac:dyDescent="0.3">
      <c r="E3397" s="7"/>
      <c r="F3397" s="6"/>
      <c r="G3397" s="30"/>
      <c r="H3397" s="30"/>
      <c r="I3397" s="30" t="str">
        <f t="shared" si="452"/>
        <v/>
      </c>
      <c r="J3397" s="7" t="str">
        <f t="shared" si="453"/>
        <v/>
      </c>
    </row>
    <row r="3398" spans="5:10" x14ac:dyDescent="0.3">
      <c r="E3398" s="7"/>
      <c r="F3398" s="6"/>
      <c r="G3398" s="30"/>
      <c r="H3398" s="30"/>
      <c r="I3398" s="30" t="str">
        <f t="shared" si="452"/>
        <v/>
      </c>
      <c r="J3398" s="7" t="str">
        <f t="shared" si="453"/>
        <v/>
      </c>
    </row>
    <row r="3399" spans="5:10" x14ac:dyDescent="0.3">
      <c r="E3399" s="7"/>
      <c r="F3399" s="6"/>
      <c r="G3399" s="30"/>
      <c r="H3399" s="30"/>
      <c r="I3399" s="30" t="str">
        <f t="shared" si="452"/>
        <v/>
      </c>
      <c r="J3399" s="7" t="str">
        <f t="shared" si="453"/>
        <v/>
      </c>
    </row>
    <row r="3400" spans="5:10" x14ac:dyDescent="0.3">
      <c r="E3400" s="7"/>
      <c r="F3400" s="6"/>
      <c r="G3400" s="30"/>
      <c r="H3400" s="30"/>
      <c r="I3400" s="30" t="str">
        <f t="shared" si="452"/>
        <v/>
      </c>
      <c r="J3400" s="7" t="str">
        <f t="shared" si="453"/>
        <v/>
      </c>
    </row>
    <row r="3401" spans="5:10" x14ac:dyDescent="0.3">
      <c r="E3401" s="7"/>
      <c r="F3401" s="6"/>
      <c r="G3401" s="30"/>
      <c r="H3401" s="30"/>
      <c r="I3401" s="30" t="str">
        <f t="shared" si="452"/>
        <v/>
      </c>
      <c r="J3401" s="7" t="str">
        <f t="shared" si="453"/>
        <v/>
      </c>
    </row>
    <row r="3402" spans="5:10" x14ac:dyDescent="0.3">
      <c r="E3402" s="7"/>
      <c r="F3402" s="6"/>
      <c r="G3402" s="30"/>
      <c r="H3402" s="30"/>
      <c r="I3402" s="30" t="str">
        <f t="shared" si="452"/>
        <v/>
      </c>
      <c r="J3402" s="7" t="str">
        <f t="shared" si="453"/>
        <v/>
      </c>
    </row>
    <row r="3403" spans="5:10" x14ac:dyDescent="0.3">
      <c r="E3403" s="7"/>
      <c r="F3403" s="6"/>
      <c r="G3403" s="30"/>
      <c r="H3403" s="30"/>
      <c r="I3403" s="30" t="str">
        <f t="shared" si="452"/>
        <v/>
      </c>
      <c r="J3403" s="7" t="str">
        <f t="shared" si="453"/>
        <v/>
      </c>
    </row>
    <row r="3404" spans="5:10" x14ac:dyDescent="0.3">
      <c r="E3404" s="7"/>
      <c r="F3404" s="6"/>
      <c r="G3404" s="30"/>
      <c r="H3404" s="30"/>
      <c r="I3404" s="30" t="str">
        <f t="shared" si="452"/>
        <v/>
      </c>
      <c r="J3404" s="7" t="str">
        <f t="shared" si="453"/>
        <v/>
      </c>
    </row>
    <row r="3405" spans="5:10" x14ac:dyDescent="0.3">
      <c r="E3405" s="7"/>
      <c r="F3405" s="6"/>
      <c r="G3405" s="30"/>
      <c r="H3405" s="30"/>
      <c r="I3405" s="30" t="str">
        <f t="shared" si="452"/>
        <v/>
      </c>
      <c r="J3405" s="7" t="str">
        <f t="shared" si="453"/>
        <v/>
      </c>
    </row>
    <row r="3406" spans="5:10" x14ac:dyDescent="0.3">
      <c r="E3406" s="7"/>
      <c r="F3406" s="6"/>
      <c r="G3406" s="30"/>
      <c r="H3406" s="30"/>
      <c r="I3406" s="30" t="str">
        <f t="shared" si="452"/>
        <v/>
      </c>
      <c r="J3406" s="7" t="str">
        <f t="shared" si="453"/>
        <v/>
      </c>
    </row>
    <row r="3407" spans="5:10" x14ac:dyDescent="0.3">
      <c r="E3407" s="7"/>
      <c r="F3407" s="6"/>
      <c r="G3407" s="30"/>
      <c r="H3407" s="30"/>
      <c r="I3407" s="30" t="str">
        <f t="shared" si="452"/>
        <v/>
      </c>
      <c r="J3407" s="7" t="str">
        <f t="shared" si="453"/>
        <v/>
      </c>
    </row>
    <row r="3408" spans="5:10" x14ac:dyDescent="0.3">
      <c r="E3408" s="7"/>
      <c r="F3408" s="6"/>
      <c r="G3408" s="30"/>
      <c r="H3408" s="30"/>
      <c r="I3408" s="30" t="str">
        <f t="shared" si="452"/>
        <v/>
      </c>
      <c r="J3408" s="7" t="str">
        <f t="shared" si="453"/>
        <v/>
      </c>
    </row>
    <row r="3409" spans="5:10" x14ac:dyDescent="0.3">
      <c r="E3409" s="7"/>
      <c r="F3409" s="6"/>
      <c r="G3409" s="30"/>
      <c r="H3409" s="30"/>
      <c r="I3409" s="30" t="str">
        <f t="shared" si="452"/>
        <v/>
      </c>
      <c r="J3409" s="7" t="str">
        <f t="shared" si="453"/>
        <v/>
      </c>
    </row>
    <row r="3410" spans="5:10" x14ac:dyDescent="0.3">
      <c r="E3410" s="7"/>
      <c r="F3410" s="6"/>
      <c r="G3410" s="30"/>
      <c r="H3410" s="30"/>
      <c r="I3410" s="30" t="str">
        <f t="shared" si="452"/>
        <v/>
      </c>
      <c r="J3410" s="7" t="str">
        <f t="shared" si="453"/>
        <v/>
      </c>
    </row>
    <row r="3411" spans="5:10" x14ac:dyDescent="0.3">
      <c r="E3411" s="7"/>
      <c r="F3411" s="6"/>
      <c r="G3411" s="30"/>
      <c r="H3411" s="30"/>
      <c r="I3411" s="30" t="str">
        <f t="shared" si="452"/>
        <v/>
      </c>
      <c r="J3411" s="7" t="str">
        <f t="shared" si="453"/>
        <v/>
      </c>
    </row>
    <row r="3412" spans="5:10" x14ac:dyDescent="0.3">
      <c r="E3412" s="7"/>
      <c r="F3412" s="6"/>
      <c r="G3412" s="30"/>
      <c r="H3412" s="30"/>
      <c r="I3412" s="30" t="str">
        <f t="shared" si="452"/>
        <v/>
      </c>
      <c r="J3412" s="7" t="str">
        <f t="shared" si="453"/>
        <v/>
      </c>
    </row>
    <row r="3413" spans="5:10" x14ac:dyDescent="0.3">
      <c r="E3413" s="7"/>
      <c r="F3413" s="6"/>
      <c r="G3413" s="30"/>
      <c r="H3413" s="30"/>
      <c r="I3413" s="30" t="str">
        <f t="shared" si="452"/>
        <v/>
      </c>
      <c r="J3413" s="7" t="str">
        <f t="shared" si="453"/>
        <v/>
      </c>
    </row>
    <row r="3414" spans="5:10" x14ac:dyDescent="0.3">
      <c r="E3414" s="7"/>
      <c r="F3414" s="6"/>
      <c r="G3414" s="30"/>
      <c r="H3414" s="30"/>
      <c r="I3414" s="30" t="str">
        <f t="shared" si="452"/>
        <v/>
      </c>
      <c r="J3414" s="7" t="str">
        <f t="shared" si="453"/>
        <v/>
      </c>
    </row>
    <row r="3415" spans="5:10" x14ac:dyDescent="0.3">
      <c r="E3415" s="7"/>
      <c r="F3415" s="6"/>
      <c r="G3415" s="30"/>
      <c r="H3415" s="30"/>
      <c r="I3415" s="30" t="str">
        <f t="shared" si="452"/>
        <v/>
      </c>
      <c r="J3415" s="7" t="str">
        <f t="shared" si="453"/>
        <v/>
      </c>
    </row>
    <row r="3416" spans="5:10" x14ac:dyDescent="0.3">
      <c r="E3416" s="7"/>
      <c r="F3416" s="6"/>
      <c r="G3416" s="30"/>
      <c r="H3416" s="30"/>
      <c r="I3416" s="30" t="str">
        <f t="shared" si="452"/>
        <v/>
      </c>
      <c r="J3416" s="7" t="str">
        <f t="shared" si="453"/>
        <v/>
      </c>
    </row>
    <row r="3417" spans="5:10" x14ac:dyDescent="0.3">
      <c r="E3417" s="7"/>
      <c r="F3417" s="6"/>
      <c r="G3417" s="30"/>
      <c r="H3417" s="30"/>
      <c r="I3417" s="30" t="str">
        <f t="shared" ref="I3417:I3480" si="454">IF(ISBLANK(B3417),"",SUM(G3417:H3417))</f>
        <v/>
      </c>
      <c r="J3417" s="7" t="str">
        <f t="shared" ref="J3417:J3480" si="455">IF(ISBLANK(B3417),"",E3417*(IF(LEFT(RIGHT(F3417,2),1)="2",2,IF(LEFT(RIGHT(F3417,2),1)="3",3,IF(LEFT(RIGHT(F3417,2),1)="4",4,1)))))</f>
        <v/>
      </c>
    </row>
    <row r="3418" spans="5:10" x14ac:dyDescent="0.3">
      <c r="E3418" s="7"/>
      <c r="F3418" s="6"/>
      <c r="G3418" s="30"/>
      <c r="H3418" s="30"/>
      <c r="I3418" s="30" t="str">
        <f t="shared" si="454"/>
        <v/>
      </c>
      <c r="J3418" s="7" t="str">
        <f t="shared" si="455"/>
        <v/>
      </c>
    </row>
    <row r="3419" spans="5:10" x14ac:dyDescent="0.3">
      <c r="E3419" s="7"/>
      <c r="F3419" s="6"/>
      <c r="G3419" s="30"/>
      <c r="H3419" s="30"/>
      <c r="I3419" s="30" t="str">
        <f t="shared" si="454"/>
        <v/>
      </c>
      <c r="J3419" s="7" t="str">
        <f t="shared" si="455"/>
        <v/>
      </c>
    </row>
    <row r="3420" spans="5:10" x14ac:dyDescent="0.3">
      <c r="E3420" s="7"/>
      <c r="F3420" s="6"/>
      <c r="G3420" s="30"/>
      <c r="H3420" s="30"/>
      <c r="I3420" s="30" t="str">
        <f t="shared" si="454"/>
        <v/>
      </c>
      <c r="J3420" s="7" t="str">
        <f t="shared" si="455"/>
        <v/>
      </c>
    </row>
    <row r="3421" spans="5:10" x14ac:dyDescent="0.3">
      <c r="E3421" s="7"/>
      <c r="F3421" s="6"/>
      <c r="G3421" s="30"/>
      <c r="H3421" s="30"/>
      <c r="I3421" s="30" t="str">
        <f t="shared" si="454"/>
        <v/>
      </c>
      <c r="J3421" s="7" t="str">
        <f t="shared" si="455"/>
        <v/>
      </c>
    </row>
    <row r="3422" spans="5:10" x14ac:dyDescent="0.3">
      <c r="E3422" s="7"/>
      <c r="F3422" s="6"/>
      <c r="G3422" s="30"/>
      <c r="H3422" s="30"/>
      <c r="I3422" s="30" t="str">
        <f t="shared" si="454"/>
        <v/>
      </c>
      <c r="J3422" s="7" t="str">
        <f t="shared" si="455"/>
        <v/>
      </c>
    </row>
    <row r="3423" spans="5:10" x14ac:dyDescent="0.3">
      <c r="E3423" s="7"/>
      <c r="F3423" s="6"/>
      <c r="G3423" s="30"/>
      <c r="H3423" s="30"/>
      <c r="I3423" s="30" t="str">
        <f t="shared" si="454"/>
        <v/>
      </c>
      <c r="J3423" s="7" t="str">
        <f t="shared" si="455"/>
        <v/>
      </c>
    </row>
    <row r="3424" spans="5:10" x14ac:dyDescent="0.3">
      <c r="E3424" s="7"/>
      <c r="F3424" s="6"/>
      <c r="G3424" s="30"/>
      <c r="H3424" s="30"/>
      <c r="I3424" s="30" t="str">
        <f t="shared" si="454"/>
        <v/>
      </c>
      <c r="J3424" s="7" t="str">
        <f t="shared" si="455"/>
        <v/>
      </c>
    </row>
    <row r="3425" spans="5:10" x14ac:dyDescent="0.3">
      <c r="E3425" s="7"/>
      <c r="F3425" s="6"/>
      <c r="G3425" s="30"/>
      <c r="H3425" s="30"/>
      <c r="I3425" s="30" t="str">
        <f t="shared" si="454"/>
        <v/>
      </c>
      <c r="J3425" s="7" t="str">
        <f t="shared" si="455"/>
        <v/>
      </c>
    </row>
    <row r="3426" spans="5:10" x14ac:dyDescent="0.3">
      <c r="E3426" s="7"/>
      <c r="F3426" s="6"/>
      <c r="G3426" s="30"/>
      <c r="H3426" s="30"/>
      <c r="I3426" s="30" t="str">
        <f t="shared" si="454"/>
        <v/>
      </c>
      <c r="J3426" s="7" t="str">
        <f t="shared" si="455"/>
        <v/>
      </c>
    </row>
    <row r="3427" spans="5:10" x14ac:dyDescent="0.3">
      <c r="E3427" s="7"/>
      <c r="F3427" s="6"/>
      <c r="G3427" s="30"/>
      <c r="H3427" s="30"/>
      <c r="I3427" s="30" t="str">
        <f t="shared" si="454"/>
        <v/>
      </c>
      <c r="J3427" s="7" t="str">
        <f t="shared" si="455"/>
        <v/>
      </c>
    </row>
    <row r="3428" spans="5:10" x14ac:dyDescent="0.3">
      <c r="E3428" s="7"/>
      <c r="F3428" s="6"/>
      <c r="G3428" s="30"/>
      <c r="H3428" s="30"/>
      <c r="I3428" s="30" t="str">
        <f t="shared" si="454"/>
        <v/>
      </c>
      <c r="J3428" s="7" t="str">
        <f t="shared" si="455"/>
        <v/>
      </c>
    </row>
    <row r="3429" spans="5:10" x14ac:dyDescent="0.3">
      <c r="E3429" s="7"/>
      <c r="F3429" s="6"/>
      <c r="G3429" s="30"/>
      <c r="H3429" s="30"/>
      <c r="I3429" s="30" t="str">
        <f t="shared" si="454"/>
        <v/>
      </c>
      <c r="J3429" s="7" t="str">
        <f t="shared" si="455"/>
        <v/>
      </c>
    </row>
    <row r="3430" spans="5:10" x14ac:dyDescent="0.3">
      <c r="E3430" s="7"/>
      <c r="F3430" s="6"/>
      <c r="G3430" s="30"/>
      <c r="H3430" s="30"/>
      <c r="I3430" s="30" t="str">
        <f t="shared" si="454"/>
        <v/>
      </c>
      <c r="J3430" s="7" t="str">
        <f t="shared" si="455"/>
        <v/>
      </c>
    </row>
    <row r="3431" spans="5:10" x14ac:dyDescent="0.3">
      <c r="E3431" s="7"/>
      <c r="F3431" s="6"/>
      <c r="G3431" s="30"/>
      <c r="H3431" s="30"/>
      <c r="I3431" s="30" t="str">
        <f t="shared" si="454"/>
        <v/>
      </c>
      <c r="J3431" s="7" t="str">
        <f t="shared" si="455"/>
        <v/>
      </c>
    </row>
    <row r="3432" spans="5:10" x14ac:dyDescent="0.3">
      <c r="E3432" s="7"/>
      <c r="F3432" s="6"/>
      <c r="G3432" s="30"/>
      <c r="H3432" s="30"/>
      <c r="I3432" s="30" t="str">
        <f t="shared" si="454"/>
        <v/>
      </c>
      <c r="J3432" s="7" t="str">
        <f t="shared" si="455"/>
        <v/>
      </c>
    </row>
    <row r="3433" spans="5:10" x14ac:dyDescent="0.3">
      <c r="E3433" s="7"/>
      <c r="F3433" s="6"/>
      <c r="G3433" s="30"/>
      <c r="H3433" s="30"/>
      <c r="I3433" s="30" t="str">
        <f t="shared" si="454"/>
        <v/>
      </c>
      <c r="J3433" s="7" t="str">
        <f t="shared" si="455"/>
        <v/>
      </c>
    </row>
    <row r="3434" spans="5:10" x14ac:dyDescent="0.3">
      <c r="E3434" s="7"/>
      <c r="F3434" s="6"/>
      <c r="G3434" s="30"/>
      <c r="H3434" s="30"/>
      <c r="I3434" s="30" t="str">
        <f t="shared" si="454"/>
        <v/>
      </c>
      <c r="J3434" s="7" t="str">
        <f t="shared" si="455"/>
        <v/>
      </c>
    </row>
    <row r="3435" spans="5:10" x14ac:dyDescent="0.3">
      <c r="E3435" s="7"/>
      <c r="F3435" s="6"/>
      <c r="G3435" s="30"/>
      <c r="H3435" s="30"/>
      <c r="I3435" s="30" t="str">
        <f t="shared" si="454"/>
        <v/>
      </c>
      <c r="J3435" s="7" t="str">
        <f t="shared" si="455"/>
        <v/>
      </c>
    </row>
    <row r="3436" spans="5:10" x14ac:dyDescent="0.3">
      <c r="E3436" s="7"/>
      <c r="F3436" s="6"/>
      <c r="G3436" s="30"/>
      <c r="H3436" s="30"/>
      <c r="I3436" s="30" t="str">
        <f t="shared" si="454"/>
        <v/>
      </c>
      <c r="J3436" s="7" t="str">
        <f t="shared" si="455"/>
        <v/>
      </c>
    </row>
    <row r="3437" spans="5:10" x14ac:dyDescent="0.3">
      <c r="E3437" s="7"/>
      <c r="F3437" s="6"/>
      <c r="G3437" s="30"/>
      <c r="H3437" s="30"/>
      <c r="I3437" s="30" t="str">
        <f t="shared" si="454"/>
        <v/>
      </c>
      <c r="J3437" s="7" t="str">
        <f t="shared" si="455"/>
        <v/>
      </c>
    </row>
    <row r="3438" spans="5:10" x14ac:dyDescent="0.3">
      <c r="E3438" s="7"/>
      <c r="F3438" s="6"/>
      <c r="G3438" s="30"/>
      <c r="H3438" s="30"/>
      <c r="I3438" s="30" t="str">
        <f t="shared" si="454"/>
        <v/>
      </c>
      <c r="J3438" s="7" t="str">
        <f t="shared" si="455"/>
        <v/>
      </c>
    </row>
    <row r="3439" spans="5:10" x14ac:dyDescent="0.3">
      <c r="E3439" s="7"/>
      <c r="F3439" s="6"/>
      <c r="G3439" s="30"/>
      <c r="H3439" s="30"/>
      <c r="I3439" s="30" t="str">
        <f t="shared" si="454"/>
        <v/>
      </c>
      <c r="J3439" s="7" t="str">
        <f t="shared" si="455"/>
        <v/>
      </c>
    </row>
    <row r="3440" spans="5:10" x14ac:dyDescent="0.3">
      <c r="E3440" s="7"/>
      <c r="F3440" s="6"/>
      <c r="G3440" s="30"/>
      <c r="H3440" s="30"/>
      <c r="I3440" s="30" t="str">
        <f t="shared" si="454"/>
        <v/>
      </c>
      <c r="J3440" s="7" t="str">
        <f t="shared" si="455"/>
        <v/>
      </c>
    </row>
    <row r="3441" spans="5:10" x14ac:dyDescent="0.3">
      <c r="E3441" s="7"/>
      <c r="F3441" s="6"/>
      <c r="G3441" s="30"/>
      <c r="H3441" s="30"/>
      <c r="I3441" s="30" t="str">
        <f t="shared" si="454"/>
        <v/>
      </c>
      <c r="J3441" s="7" t="str">
        <f t="shared" si="455"/>
        <v/>
      </c>
    </row>
    <row r="3442" spans="5:10" x14ac:dyDescent="0.3">
      <c r="E3442" s="7"/>
      <c r="F3442" s="6"/>
      <c r="G3442" s="30"/>
      <c r="H3442" s="30"/>
      <c r="I3442" s="30" t="str">
        <f t="shared" si="454"/>
        <v/>
      </c>
      <c r="J3442" s="7" t="str">
        <f t="shared" si="455"/>
        <v/>
      </c>
    </row>
    <row r="3443" spans="5:10" x14ac:dyDescent="0.3">
      <c r="E3443" s="7"/>
      <c r="F3443" s="6"/>
      <c r="G3443" s="30"/>
      <c r="H3443" s="30"/>
      <c r="I3443" s="30" t="str">
        <f t="shared" si="454"/>
        <v/>
      </c>
      <c r="J3443" s="7" t="str">
        <f t="shared" si="455"/>
        <v/>
      </c>
    </row>
    <row r="3444" spans="5:10" x14ac:dyDescent="0.3">
      <c r="E3444" s="7"/>
      <c r="F3444" s="6"/>
      <c r="G3444" s="30"/>
      <c r="H3444" s="30"/>
      <c r="I3444" s="30" t="str">
        <f t="shared" si="454"/>
        <v/>
      </c>
      <c r="J3444" s="7" t="str">
        <f t="shared" si="455"/>
        <v/>
      </c>
    </row>
    <row r="3445" spans="5:10" x14ac:dyDescent="0.3">
      <c r="E3445" s="7"/>
      <c r="F3445" s="6"/>
      <c r="G3445" s="30"/>
      <c r="H3445" s="30"/>
      <c r="I3445" s="30" t="str">
        <f t="shared" si="454"/>
        <v/>
      </c>
      <c r="J3445" s="7" t="str">
        <f t="shared" si="455"/>
        <v/>
      </c>
    </row>
    <row r="3446" spans="5:10" x14ac:dyDescent="0.3">
      <c r="E3446" s="7"/>
      <c r="F3446" s="6"/>
      <c r="G3446" s="30"/>
      <c r="H3446" s="30"/>
      <c r="I3446" s="30" t="str">
        <f t="shared" si="454"/>
        <v/>
      </c>
      <c r="J3446" s="7" t="str">
        <f t="shared" si="455"/>
        <v/>
      </c>
    </row>
    <row r="3447" spans="5:10" x14ac:dyDescent="0.3">
      <c r="E3447" s="7"/>
      <c r="F3447" s="6"/>
      <c r="G3447" s="30"/>
      <c r="H3447" s="30"/>
      <c r="I3447" s="30" t="str">
        <f t="shared" si="454"/>
        <v/>
      </c>
      <c r="J3447" s="7" t="str">
        <f t="shared" si="455"/>
        <v/>
      </c>
    </row>
    <row r="3448" spans="5:10" x14ac:dyDescent="0.3">
      <c r="E3448" s="7"/>
      <c r="F3448" s="6"/>
      <c r="G3448" s="30"/>
      <c r="H3448" s="30"/>
      <c r="I3448" s="30" t="str">
        <f t="shared" si="454"/>
        <v/>
      </c>
      <c r="J3448" s="7" t="str">
        <f t="shared" si="455"/>
        <v/>
      </c>
    </row>
    <row r="3449" spans="5:10" x14ac:dyDescent="0.3">
      <c r="E3449" s="7"/>
      <c r="F3449" s="6"/>
      <c r="G3449" s="30"/>
      <c r="H3449" s="30"/>
      <c r="I3449" s="30" t="str">
        <f t="shared" si="454"/>
        <v/>
      </c>
      <c r="J3449" s="7" t="str">
        <f t="shared" si="455"/>
        <v/>
      </c>
    </row>
    <row r="3450" spans="5:10" x14ac:dyDescent="0.3">
      <c r="E3450" s="7"/>
      <c r="F3450" s="6"/>
      <c r="G3450" s="30"/>
      <c r="H3450" s="30"/>
      <c r="I3450" s="30" t="str">
        <f t="shared" si="454"/>
        <v/>
      </c>
      <c r="J3450" s="7" t="str">
        <f t="shared" si="455"/>
        <v/>
      </c>
    </row>
    <row r="3451" spans="5:10" x14ac:dyDescent="0.3">
      <c r="E3451" s="7"/>
      <c r="F3451" s="6"/>
      <c r="G3451" s="30"/>
      <c r="H3451" s="30"/>
      <c r="I3451" s="30" t="str">
        <f t="shared" si="454"/>
        <v/>
      </c>
      <c r="J3451" s="7" t="str">
        <f t="shared" si="455"/>
        <v/>
      </c>
    </row>
    <row r="3452" spans="5:10" x14ac:dyDescent="0.3">
      <c r="E3452" s="7"/>
      <c r="F3452" s="6"/>
      <c r="G3452" s="30"/>
      <c r="H3452" s="30"/>
      <c r="I3452" s="30" t="str">
        <f t="shared" si="454"/>
        <v/>
      </c>
      <c r="J3452" s="7" t="str">
        <f t="shared" si="455"/>
        <v/>
      </c>
    </row>
    <row r="3453" spans="5:10" x14ac:dyDescent="0.3">
      <c r="E3453" s="7"/>
      <c r="F3453" s="6"/>
      <c r="G3453" s="30"/>
      <c r="H3453" s="30"/>
      <c r="I3453" s="30" t="str">
        <f t="shared" si="454"/>
        <v/>
      </c>
      <c r="J3453" s="7" t="str">
        <f t="shared" si="455"/>
        <v/>
      </c>
    </row>
    <row r="3454" spans="5:10" x14ac:dyDescent="0.3">
      <c r="E3454" s="7"/>
      <c r="F3454" s="6"/>
      <c r="G3454" s="30"/>
      <c r="H3454" s="30"/>
      <c r="I3454" s="30" t="str">
        <f t="shared" si="454"/>
        <v/>
      </c>
      <c r="J3454" s="7" t="str">
        <f t="shared" si="455"/>
        <v/>
      </c>
    </row>
    <row r="3455" spans="5:10" x14ac:dyDescent="0.3">
      <c r="E3455" s="7"/>
      <c r="F3455" s="6"/>
      <c r="G3455" s="30"/>
      <c r="H3455" s="30"/>
      <c r="I3455" s="30" t="str">
        <f t="shared" si="454"/>
        <v/>
      </c>
      <c r="J3455" s="7" t="str">
        <f t="shared" si="455"/>
        <v/>
      </c>
    </row>
    <row r="3456" spans="5:10" x14ac:dyDescent="0.3">
      <c r="E3456" s="7"/>
      <c r="F3456" s="6"/>
      <c r="G3456" s="30"/>
      <c r="H3456" s="30"/>
      <c r="I3456" s="30" t="str">
        <f t="shared" si="454"/>
        <v/>
      </c>
      <c r="J3456" s="7" t="str">
        <f t="shared" si="455"/>
        <v/>
      </c>
    </row>
    <row r="3457" spans="5:10" x14ac:dyDescent="0.3">
      <c r="E3457" s="7"/>
      <c r="F3457" s="6"/>
      <c r="G3457" s="30"/>
      <c r="H3457" s="30"/>
      <c r="I3457" s="30" t="str">
        <f t="shared" si="454"/>
        <v/>
      </c>
      <c r="J3457" s="7" t="str">
        <f t="shared" si="455"/>
        <v/>
      </c>
    </row>
    <row r="3458" spans="5:10" x14ac:dyDescent="0.3">
      <c r="E3458" s="7"/>
      <c r="F3458" s="6"/>
      <c r="G3458" s="30"/>
      <c r="H3458" s="30"/>
      <c r="I3458" s="30" t="str">
        <f t="shared" si="454"/>
        <v/>
      </c>
      <c r="J3458" s="7" t="str">
        <f t="shared" si="455"/>
        <v/>
      </c>
    </row>
    <row r="3459" spans="5:10" x14ac:dyDescent="0.3">
      <c r="E3459" s="7"/>
      <c r="F3459" s="6"/>
      <c r="G3459" s="30"/>
      <c r="H3459" s="30"/>
      <c r="I3459" s="30" t="str">
        <f t="shared" si="454"/>
        <v/>
      </c>
      <c r="J3459" s="7" t="str">
        <f t="shared" si="455"/>
        <v/>
      </c>
    </row>
    <row r="3460" spans="5:10" x14ac:dyDescent="0.3">
      <c r="E3460" s="7"/>
      <c r="F3460" s="6"/>
      <c r="G3460" s="30"/>
      <c r="H3460" s="30"/>
      <c r="I3460" s="30" t="str">
        <f t="shared" si="454"/>
        <v/>
      </c>
      <c r="J3460" s="7" t="str">
        <f t="shared" si="455"/>
        <v/>
      </c>
    </row>
    <row r="3461" spans="5:10" x14ac:dyDescent="0.3">
      <c r="E3461" s="7"/>
      <c r="F3461" s="6"/>
      <c r="G3461" s="30"/>
      <c r="H3461" s="30"/>
      <c r="I3461" s="30" t="str">
        <f t="shared" si="454"/>
        <v/>
      </c>
      <c r="J3461" s="7" t="str">
        <f t="shared" si="455"/>
        <v/>
      </c>
    </row>
    <row r="3462" spans="5:10" x14ac:dyDescent="0.3">
      <c r="E3462" s="7"/>
      <c r="F3462" s="6"/>
      <c r="G3462" s="30"/>
      <c r="H3462" s="30"/>
      <c r="I3462" s="30" t="str">
        <f t="shared" si="454"/>
        <v/>
      </c>
      <c r="J3462" s="7" t="str">
        <f t="shared" si="455"/>
        <v/>
      </c>
    </row>
    <row r="3463" spans="5:10" x14ac:dyDescent="0.3">
      <c r="E3463" s="7"/>
      <c r="F3463" s="6"/>
      <c r="G3463" s="30"/>
      <c r="H3463" s="30"/>
      <c r="I3463" s="30" t="str">
        <f t="shared" si="454"/>
        <v/>
      </c>
      <c r="J3463" s="7" t="str">
        <f t="shared" si="455"/>
        <v/>
      </c>
    </row>
    <row r="3464" spans="5:10" x14ac:dyDescent="0.3">
      <c r="E3464" s="7"/>
      <c r="F3464" s="6"/>
      <c r="G3464" s="30"/>
      <c r="H3464" s="30"/>
      <c r="I3464" s="30" t="str">
        <f t="shared" si="454"/>
        <v/>
      </c>
      <c r="J3464" s="7" t="str">
        <f t="shared" si="455"/>
        <v/>
      </c>
    </row>
    <row r="3465" spans="5:10" x14ac:dyDescent="0.3">
      <c r="E3465" s="7"/>
      <c r="F3465" s="6"/>
      <c r="G3465" s="30"/>
      <c r="H3465" s="30"/>
      <c r="I3465" s="30" t="str">
        <f t="shared" si="454"/>
        <v/>
      </c>
      <c r="J3465" s="7" t="str">
        <f t="shared" si="455"/>
        <v/>
      </c>
    </row>
    <row r="3466" spans="5:10" x14ac:dyDescent="0.3">
      <c r="E3466" s="7"/>
      <c r="F3466" s="6"/>
      <c r="G3466" s="30"/>
      <c r="H3466" s="30"/>
      <c r="I3466" s="30" t="str">
        <f t="shared" si="454"/>
        <v/>
      </c>
      <c r="J3466" s="7" t="str">
        <f t="shared" si="455"/>
        <v/>
      </c>
    </row>
    <row r="3467" spans="5:10" x14ac:dyDescent="0.3">
      <c r="E3467" s="7"/>
      <c r="F3467" s="6"/>
      <c r="G3467" s="30"/>
      <c r="H3467" s="30"/>
      <c r="I3467" s="30" t="str">
        <f t="shared" si="454"/>
        <v/>
      </c>
      <c r="J3467" s="7" t="str">
        <f t="shared" si="455"/>
        <v/>
      </c>
    </row>
    <row r="3468" spans="5:10" x14ac:dyDescent="0.3">
      <c r="E3468" s="7"/>
      <c r="F3468" s="6"/>
      <c r="G3468" s="30"/>
      <c r="H3468" s="30"/>
      <c r="I3468" s="30" t="str">
        <f t="shared" si="454"/>
        <v/>
      </c>
      <c r="J3468" s="7" t="str">
        <f t="shared" si="455"/>
        <v/>
      </c>
    </row>
    <row r="3469" spans="5:10" x14ac:dyDescent="0.3">
      <c r="E3469" s="7"/>
      <c r="F3469" s="6"/>
      <c r="G3469" s="30"/>
      <c r="H3469" s="30"/>
      <c r="I3469" s="30" t="str">
        <f t="shared" si="454"/>
        <v/>
      </c>
      <c r="J3469" s="7" t="str">
        <f t="shared" si="455"/>
        <v/>
      </c>
    </row>
    <row r="3470" spans="5:10" x14ac:dyDescent="0.3">
      <c r="E3470" s="7"/>
      <c r="F3470" s="6"/>
      <c r="G3470" s="30"/>
      <c r="H3470" s="30"/>
      <c r="I3470" s="30" t="str">
        <f t="shared" si="454"/>
        <v/>
      </c>
      <c r="J3470" s="7" t="str">
        <f t="shared" si="455"/>
        <v/>
      </c>
    </row>
    <row r="3471" spans="5:10" x14ac:dyDescent="0.3">
      <c r="E3471" s="7"/>
      <c r="F3471" s="6"/>
      <c r="G3471" s="30"/>
      <c r="H3471" s="30"/>
      <c r="I3471" s="30" t="str">
        <f t="shared" si="454"/>
        <v/>
      </c>
      <c r="J3471" s="7" t="str">
        <f t="shared" si="455"/>
        <v/>
      </c>
    </row>
    <row r="3472" spans="5:10" x14ac:dyDescent="0.3">
      <c r="E3472" s="7"/>
      <c r="F3472" s="6"/>
      <c r="G3472" s="30"/>
      <c r="H3472" s="30"/>
      <c r="I3472" s="30" t="str">
        <f t="shared" si="454"/>
        <v/>
      </c>
      <c r="J3472" s="7" t="str">
        <f t="shared" si="455"/>
        <v/>
      </c>
    </row>
    <row r="3473" spans="5:10" x14ac:dyDescent="0.3">
      <c r="E3473" s="7"/>
      <c r="F3473" s="6"/>
      <c r="G3473" s="30"/>
      <c r="H3473" s="30"/>
      <c r="I3473" s="30" t="str">
        <f t="shared" si="454"/>
        <v/>
      </c>
      <c r="J3473" s="7" t="str">
        <f t="shared" si="455"/>
        <v/>
      </c>
    </row>
    <row r="3474" spans="5:10" x14ac:dyDescent="0.3">
      <c r="E3474" s="7"/>
      <c r="F3474" s="6"/>
      <c r="G3474" s="30"/>
      <c r="H3474" s="30"/>
      <c r="I3474" s="30" t="str">
        <f t="shared" si="454"/>
        <v/>
      </c>
      <c r="J3474" s="7" t="str">
        <f t="shared" si="455"/>
        <v/>
      </c>
    </row>
    <row r="3475" spans="5:10" x14ac:dyDescent="0.3">
      <c r="E3475" s="7"/>
      <c r="F3475" s="6"/>
      <c r="G3475" s="30"/>
      <c r="H3475" s="30"/>
      <c r="I3475" s="30" t="str">
        <f t="shared" si="454"/>
        <v/>
      </c>
      <c r="J3475" s="7" t="str">
        <f t="shared" si="455"/>
        <v/>
      </c>
    </row>
    <row r="3476" spans="5:10" x14ac:dyDescent="0.3">
      <c r="E3476" s="7"/>
      <c r="F3476" s="6"/>
      <c r="G3476" s="30"/>
      <c r="H3476" s="30"/>
      <c r="I3476" s="30" t="str">
        <f t="shared" si="454"/>
        <v/>
      </c>
      <c r="J3476" s="7" t="str">
        <f t="shared" si="455"/>
        <v/>
      </c>
    </row>
    <row r="3477" spans="5:10" x14ac:dyDescent="0.3">
      <c r="E3477" s="7"/>
      <c r="F3477" s="6"/>
      <c r="G3477" s="30"/>
      <c r="H3477" s="30"/>
      <c r="I3477" s="30" t="str">
        <f t="shared" si="454"/>
        <v/>
      </c>
      <c r="J3477" s="7" t="str">
        <f t="shared" si="455"/>
        <v/>
      </c>
    </row>
    <row r="3478" spans="5:10" x14ac:dyDescent="0.3">
      <c r="E3478" s="7"/>
      <c r="F3478" s="6"/>
      <c r="G3478" s="30"/>
      <c r="H3478" s="30"/>
      <c r="I3478" s="30" t="str">
        <f t="shared" si="454"/>
        <v/>
      </c>
      <c r="J3478" s="7" t="str">
        <f t="shared" si="455"/>
        <v/>
      </c>
    </row>
    <row r="3479" spans="5:10" x14ac:dyDescent="0.3">
      <c r="E3479" s="7"/>
      <c r="F3479" s="6"/>
      <c r="G3479" s="30"/>
      <c r="H3479" s="30"/>
      <c r="I3479" s="30" t="str">
        <f t="shared" si="454"/>
        <v/>
      </c>
      <c r="J3479" s="7" t="str">
        <f t="shared" si="455"/>
        <v/>
      </c>
    </row>
    <row r="3480" spans="5:10" x14ac:dyDescent="0.3">
      <c r="E3480" s="7"/>
      <c r="F3480" s="6"/>
      <c r="G3480" s="30"/>
      <c r="H3480" s="30"/>
      <c r="I3480" s="30" t="str">
        <f t="shared" si="454"/>
        <v/>
      </c>
      <c r="J3480" s="7" t="str">
        <f t="shared" si="455"/>
        <v/>
      </c>
    </row>
    <row r="3481" spans="5:10" x14ac:dyDescent="0.3">
      <c r="E3481" s="7"/>
      <c r="F3481" s="6"/>
      <c r="G3481" s="30"/>
      <c r="H3481" s="30"/>
      <c r="I3481" s="30" t="str">
        <f t="shared" ref="I3481:I3544" si="456">IF(ISBLANK(B3481),"",SUM(G3481:H3481))</f>
        <v/>
      </c>
      <c r="J3481" s="7" t="str">
        <f t="shared" ref="J3481:J3544" si="457">IF(ISBLANK(B3481),"",E3481*(IF(LEFT(RIGHT(F3481,2),1)="2",2,IF(LEFT(RIGHT(F3481,2),1)="3",3,IF(LEFT(RIGHT(F3481,2),1)="4",4,1)))))</f>
        <v/>
      </c>
    </row>
    <row r="3482" spans="5:10" x14ac:dyDescent="0.3">
      <c r="E3482" s="7"/>
      <c r="F3482" s="6"/>
      <c r="G3482" s="30"/>
      <c r="H3482" s="30"/>
      <c r="I3482" s="30" t="str">
        <f t="shared" si="456"/>
        <v/>
      </c>
      <c r="J3482" s="7" t="str">
        <f t="shared" si="457"/>
        <v/>
      </c>
    </row>
    <row r="3483" spans="5:10" x14ac:dyDescent="0.3">
      <c r="E3483" s="7"/>
      <c r="F3483" s="6"/>
      <c r="G3483" s="30"/>
      <c r="H3483" s="30"/>
      <c r="I3483" s="30" t="str">
        <f t="shared" si="456"/>
        <v/>
      </c>
      <c r="J3483" s="7" t="str">
        <f t="shared" si="457"/>
        <v/>
      </c>
    </row>
    <row r="3484" spans="5:10" x14ac:dyDescent="0.3">
      <c r="E3484" s="7"/>
      <c r="F3484" s="6"/>
      <c r="G3484" s="30"/>
      <c r="H3484" s="30"/>
      <c r="I3484" s="30" t="str">
        <f t="shared" si="456"/>
        <v/>
      </c>
      <c r="J3484" s="7" t="str">
        <f t="shared" si="457"/>
        <v/>
      </c>
    </row>
    <row r="3485" spans="5:10" x14ac:dyDescent="0.3">
      <c r="E3485" s="7"/>
      <c r="F3485" s="6"/>
      <c r="G3485" s="30"/>
      <c r="H3485" s="30"/>
      <c r="I3485" s="30" t="str">
        <f t="shared" si="456"/>
        <v/>
      </c>
      <c r="J3485" s="7" t="str">
        <f t="shared" si="457"/>
        <v/>
      </c>
    </row>
    <row r="3486" spans="5:10" x14ac:dyDescent="0.3">
      <c r="E3486" s="7"/>
      <c r="F3486" s="6"/>
      <c r="G3486" s="30"/>
      <c r="H3486" s="30"/>
      <c r="I3486" s="30" t="str">
        <f t="shared" si="456"/>
        <v/>
      </c>
      <c r="J3486" s="7" t="str">
        <f t="shared" si="457"/>
        <v/>
      </c>
    </row>
    <row r="3487" spans="5:10" x14ac:dyDescent="0.3">
      <c r="E3487" s="7"/>
      <c r="F3487" s="6"/>
      <c r="G3487" s="30"/>
      <c r="H3487" s="30"/>
      <c r="I3487" s="30" t="str">
        <f t="shared" si="456"/>
        <v/>
      </c>
      <c r="J3487" s="7" t="str">
        <f t="shared" si="457"/>
        <v/>
      </c>
    </row>
    <row r="3488" spans="5:10" x14ac:dyDescent="0.3">
      <c r="E3488" s="7"/>
      <c r="F3488" s="6"/>
      <c r="G3488" s="30"/>
      <c r="H3488" s="30"/>
      <c r="I3488" s="30" t="str">
        <f t="shared" si="456"/>
        <v/>
      </c>
      <c r="J3488" s="7" t="str">
        <f t="shared" si="457"/>
        <v/>
      </c>
    </row>
    <row r="3489" spans="5:10" x14ac:dyDescent="0.3">
      <c r="E3489" s="7"/>
      <c r="F3489" s="6"/>
      <c r="G3489" s="30"/>
      <c r="H3489" s="30"/>
      <c r="I3489" s="30" t="str">
        <f t="shared" si="456"/>
        <v/>
      </c>
      <c r="J3489" s="7" t="str">
        <f t="shared" si="457"/>
        <v/>
      </c>
    </row>
    <row r="3490" spans="5:10" x14ac:dyDescent="0.3">
      <c r="E3490" s="7"/>
      <c r="F3490" s="6"/>
      <c r="G3490" s="30"/>
      <c r="H3490" s="30"/>
      <c r="I3490" s="30" t="str">
        <f t="shared" si="456"/>
        <v/>
      </c>
      <c r="J3490" s="7" t="str">
        <f t="shared" si="457"/>
        <v/>
      </c>
    </row>
    <row r="3491" spans="5:10" x14ac:dyDescent="0.3">
      <c r="E3491" s="7"/>
      <c r="F3491" s="6"/>
      <c r="G3491" s="30"/>
      <c r="H3491" s="30"/>
      <c r="I3491" s="30" t="str">
        <f t="shared" si="456"/>
        <v/>
      </c>
      <c r="J3491" s="7" t="str">
        <f t="shared" si="457"/>
        <v/>
      </c>
    </row>
    <row r="3492" spans="5:10" x14ac:dyDescent="0.3">
      <c r="E3492" s="7"/>
      <c r="F3492" s="6"/>
      <c r="G3492" s="30"/>
      <c r="H3492" s="30"/>
      <c r="I3492" s="30" t="str">
        <f t="shared" si="456"/>
        <v/>
      </c>
      <c r="J3492" s="7" t="str">
        <f t="shared" si="457"/>
        <v/>
      </c>
    </row>
    <row r="3493" spans="5:10" x14ac:dyDescent="0.3">
      <c r="E3493" s="7"/>
      <c r="F3493" s="6"/>
      <c r="G3493" s="30"/>
      <c r="H3493" s="30"/>
      <c r="I3493" s="30" t="str">
        <f t="shared" si="456"/>
        <v/>
      </c>
      <c r="J3493" s="7" t="str">
        <f t="shared" si="457"/>
        <v/>
      </c>
    </row>
    <row r="3494" spans="5:10" x14ac:dyDescent="0.3">
      <c r="E3494" s="7"/>
      <c r="F3494" s="6"/>
      <c r="G3494" s="30"/>
      <c r="H3494" s="30"/>
      <c r="I3494" s="30" t="str">
        <f t="shared" si="456"/>
        <v/>
      </c>
      <c r="J3494" s="7" t="str">
        <f t="shared" si="457"/>
        <v/>
      </c>
    </row>
    <row r="3495" spans="5:10" x14ac:dyDescent="0.3">
      <c r="E3495" s="7"/>
      <c r="F3495" s="6"/>
      <c r="G3495" s="30"/>
      <c r="H3495" s="30"/>
      <c r="I3495" s="30" t="str">
        <f t="shared" si="456"/>
        <v/>
      </c>
      <c r="J3495" s="7" t="str">
        <f t="shared" si="457"/>
        <v/>
      </c>
    </row>
    <row r="3496" spans="5:10" x14ac:dyDescent="0.3">
      <c r="E3496" s="7"/>
      <c r="F3496" s="6"/>
      <c r="G3496" s="30"/>
      <c r="H3496" s="30"/>
      <c r="I3496" s="30" t="str">
        <f t="shared" si="456"/>
        <v/>
      </c>
      <c r="J3496" s="7" t="str">
        <f t="shared" si="457"/>
        <v/>
      </c>
    </row>
    <row r="3497" spans="5:10" x14ac:dyDescent="0.3">
      <c r="E3497" s="7"/>
      <c r="F3497" s="6"/>
      <c r="G3497" s="30"/>
      <c r="H3497" s="30"/>
      <c r="I3497" s="30" t="str">
        <f t="shared" si="456"/>
        <v/>
      </c>
      <c r="J3497" s="7" t="str">
        <f t="shared" si="457"/>
        <v/>
      </c>
    </row>
    <row r="3498" spans="5:10" x14ac:dyDescent="0.3">
      <c r="E3498" s="7"/>
      <c r="F3498" s="6"/>
      <c r="G3498" s="30"/>
      <c r="H3498" s="30"/>
      <c r="I3498" s="30" t="str">
        <f t="shared" si="456"/>
        <v/>
      </c>
      <c r="J3498" s="7" t="str">
        <f t="shared" si="457"/>
        <v/>
      </c>
    </row>
    <row r="3499" spans="5:10" x14ac:dyDescent="0.3">
      <c r="E3499" s="7"/>
      <c r="F3499" s="6"/>
      <c r="G3499" s="30"/>
      <c r="H3499" s="30"/>
      <c r="I3499" s="30" t="str">
        <f t="shared" si="456"/>
        <v/>
      </c>
      <c r="J3499" s="7" t="str">
        <f t="shared" si="457"/>
        <v/>
      </c>
    </row>
    <row r="3500" spans="5:10" x14ac:dyDescent="0.3">
      <c r="E3500" s="7"/>
      <c r="F3500" s="6"/>
      <c r="G3500" s="30"/>
      <c r="H3500" s="30"/>
      <c r="I3500" s="30" t="str">
        <f t="shared" si="456"/>
        <v/>
      </c>
      <c r="J3500" s="7" t="str">
        <f t="shared" si="457"/>
        <v/>
      </c>
    </row>
    <row r="3501" spans="5:10" x14ac:dyDescent="0.3">
      <c r="E3501" s="7"/>
      <c r="F3501" s="6"/>
      <c r="G3501" s="30"/>
      <c r="H3501" s="30"/>
      <c r="I3501" s="30" t="str">
        <f t="shared" si="456"/>
        <v/>
      </c>
      <c r="J3501" s="7" t="str">
        <f t="shared" si="457"/>
        <v/>
      </c>
    </row>
    <row r="3502" spans="5:10" x14ac:dyDescent="0.3">
      <c r="E3502" s="7"/>
      <c r="F3502" s="6"/>
      <c r="G3502" s="30"/>
      <c r="H3502" s="30"/>
      <c r="I3502" s="30" t="str">
        <f t="shared" si="456"/>
        <v/>
      </c>
      <c r="J3502" s="7" t="str">
        <f t="shared" si="457"/>
        <v/>
      </c>
    </row>
    <row r="3503" spans="5:10" x14ac:dyDescent="0.3">
      <c r="E3503" s="7"/>
      <c r="F3503" s="6"/>
      <c r="G3503" s="30"/>
      <c r="H3503" s="30"/>
      <c r="I3503" s="30" t="str">
        <f t="shared" si="456"/>
        <v/>
      </c>
      <c r="J3503" s="7" t="str">
        <f t="shared" si="457"/>
        <v/>
      </c>
    </row>
    <row r="3504" spans="5:10" x14ac:dyDescent="0.3">
      <c r="E3504" s="7"/>
      <c r="F3504" s="6"/>
      <c r="G3504" s="30"/>
      <c r="H3504" s="30"/>
      <c r="I3504" s="30" t="str">
        <f t="shared" si="456"/>
        <v/>
      </c>
      <c r="J3504" s="7" t="str">
        <f t="shared" si="457"/>
        <v/>
      </c>
    </row>
    <row r="3505" spans="5:10" x14ac:dyDescent="0.3">
      <c r="E3505" s="7"/>
      <c r="F3505" s="6"/>
      <c r="G3505" s="30"/>
      <c r="H3505" s="30"/>
      <c r="I3505" s="30" t="str">
        <f t="shared" si="456"/>
        <v/>
      </c>
      <c r="J3505" s="7" t="str">
        <f t="shared" si="457"/>
        <v/>
      </c>
    </row>
    <row r="3506" spans="5:10" x14ac:dyDescent="0.3">
      <c r="E3506" s="7"/>
      <c r="F3506" s="6"/>
      <c r="G3506" s="30"/>
      <c r="H3506" s="30"/>
      <c r="I3506" s="30" t="str">
        <f t="shared" si="456"/>
        <v/>
      </c>
      <c r="J3506" s="7" t="str">
        <f t="shared" si="457"/>
        <v/>
      </c>
    </row>
    <row r="3507" spans="5:10" x14ac:dyDescent="0.3">
      <c r="E3507" s="7"/>
      <c r="F3507" s="6"/>
      <c r="G3507" s="30"/>
      <c r="H3507" s="30"/>
      <c r="I3507" s="30" t="str">
        <f t="shared" si="456"/>
        <v/>
      </c>
      <c r="J3507" s="7" t="str">
        <f t="shared" si="457"/>
        <v/>
      </c>
    </row>
    <row r="3508" spans="5:10" x14ac:dyDescent="0.3">
      <c r="E3508" s="7"/>
      <c r="F3508" s="6"/>
      <c r="G3508" s="30"/>
      <c r="H3508" s="30"/>
      <c r="I3508" s="30" t="str">
        <f t="shared" si="456"/>
        <v/>
      </c>
      <c r="J3508" s="7" t="str">
        <f t="shared" si="457"/>
        <v/>
      </c>
    </row>
    <row r="3509" spans="5:10" x14ac:dyDescent="0.3">
      <c r="E3509" s="7"/>
      <c r="F3509" s="6"/>
      <c r="G3509" s="30"/>
      <c r="H3509" s="30"/>
      <c r="I3509" s="30" t="str">
        <f t="shared" si="456"/>
        <v/>
      </c>
      <c r="J3509" s="7" t="str">
        <f t="shared" si="457"/>
        <v/>
      </c>
    </row>
    <row r="3510" spans="5:10" x14ac:dyDescent="0.3">
      <c r="E3510" s="7"/>
      <c r="F3510" s="6"/>
      <c r="G3510" s="30"/>
      <c r="H3510" s="30"/>
      <c r="I3510" s="30" t="str">
        <f t="shared" si="456"/>
        <v/>
      </c>
      <c r="J3510" s="7" t="str">
        <f t="shared" si="457"/>
        <v/>
      </c>
    </row>
    <row r="3511" spans="5:10" x14ac:dyDescent="0.3">
      <c r="E3511" s="7"/>
      <c r="F3511" s="6"/>
      <c r="G3511" s="30"/>
      <c r="H3511" s="30"/>
      <c r="I3511" s="30" t="str">
        <f t="shared" si="456"/>
        <v/>
      </c>
      <c r="J3511" s="7" t="str">
        <f t="shared" si="457"/>
        <v/>
      </c>
    </row>
    <row r="3512" spans="5:10" x14ac:dyDescent="0.3">
      <c r="E3512" s="7"/>
      <c r="F3512" s="6"/>
      <c r="G3512" s="30"/>
      <c r="H3512" s="30"/>
      <c r="I3512" s="30" t="str">
        <f t="shared" si="456"/>
        <v/>
      </c>
      <c r="J3512" s="7" t="str">
        <f t="shared" si="457"/>
        <v/>
      </c>
    </row>
    <row r="3513" spans="5:10" x14ac:dyDescent="0.3">
      <c r="E3513" s="7"/>
      <c r="F3513" s="6"/>
      <c r="G3513" s="30"/>
      <c r="H3513" s="30"/>
      <c r="I3513" s="30" t="str">
        <f t="shared" si="456"/>
        <v/>
      </c>
      <c r="J3513" s="7" t="str">
        <f t="shared" si="457"/>
        <v/>
      </c>
    </row>
    <row r="3514" spans="5:10" x14ac:dyDescent="0.3">
      <c r="E3514" s="7"/>
      <c r="F3514" s="6"/>
      <c r="G3514" s="30"/>
      <c r="H3514" s="30"/>
      <c r="I3514" s="30" t="str">
        <f t="shared" si="456"/>
        <v/>
      </c>
      <c r="J3514" s="7" t="str">
        <f t="shared" si="457"/>
        <v/>
      </c>
    </row>
    <row r="3515" spans="5:10" x14ac:dyDescent="0.3">
      <c r="E3515" s="7"/>
      <c r="F3515" s="6"/>
      <c r="G3515" s="30"/>
      <c r="H3515" s="30"/>
      <c r="I3515" s="30" t="str">
        <f t="shared" si="456"/>
        <v/>
      </c>
      <c r="J3515" s="7" t="str">
        <f t="shared" si="457"/>
        <v/>
      </c>
    </row>
    <row r="3516" spans="5:10" x14ac:dyDescent="0.3">
      <c r="E3516" s="7"/>
      <c r="F3516" s="6"/>
      <c r="G3516" s="30"/>
      <c r="H3516" s="30"/>
      <c r="I3516" s="30" t="str">
        <f t="shared" si="456"/>
        <v/>
      </c>
      <c r="J3516" s="7" t="str">
        <f t="shared" si="457"/>
        <v/>
      </c>
    </row>
    <row r="3517" spans="5:10" x14ac:dyDescent="0.3">
      <c r="E3517" s="7"/>
      <c r="F3517" s="6"/>
      <c r="G3517" s="30"/>
      <c r="H3517" s="30"/>
      <c r="I3517" s="30" t="str">
        <f t="shared" si="456"/>
        <v/>
      </c>
      <c r="J3517" s="7" t="str">
        <f t="shared" si="457"/>
        <v/>
      </c>
    </row>
    <row r="3518" spans="5:10" x14ac:dyDescent="0.3">
      <c r="E3518" s="7"/>
      <c r="F3518" s="6"/>
      <c r="G3518" s="30"/>
      <c r="H3518" s="30"/>
      <c r="I3518" s="30" t="str">
        <f t="shared" si="456"/>
        <v/>
      </c>
      <c r="J3518" s="7" t="str">
        <f t="shared" si="457"/>
        <v/>
      </c>
    </row>
    <row r="3519" spans="5:10" x14ac:dyDescent="0.3">
      <c r="E3519" s="7"/>
      <c r="F3519" s="6"/>
      <c r="G3519" s="30"/>
      <c r="H3519" s="30"/>
      <c r="I3519" s="30" t="str">
        <f t="shared" si="456"/>
        <v/>
      </c>
      <c r="J3519" s="7" t="str">
        <f t="shared" si="457"/>
        <v/>
      </c>
    </row>
    <row r="3520" spans="5:10" x14ac:dyDescent="0.3">
      <c r="E3520" s="7"/>
      <c r="F3520" s="6"/>
      <c r="G3520" s="30"/>
      <c r="H3520" s="30"/>
      <c r="I3520" s="30" t="str">
        <f t="shared" si="456"/>
        <v/>
      </c>
      <c r="J3520" s="7" t="str">
        <f t="shared" si="457"/>
        <v/>
      </c>
    </row>
    <row r="3521" spans="5:10" x14ac:dyDescent="0.3">
      <c r="E3521" s="7"/>
      <c r="F3521" s="6"/>
      <c r="G3521" s="30"/>
      <c r="H3521" s="30"/>
      <c r="I3521" s="30" t="str">
        <f t="shared" si="456"/>
        <v/>
      </c>
      <c r="J3521" s="7" t="str">
        <f t="shared" si="457"/>
        <v/>
      </c>
    </row>
    <row r="3522" spans="5:10" x14ac:dyDescent="0.3">
      <c r="E3522" s="7"/>
      <c r="F3522" s="6"/>
      <c r="G3522" s="30"/>
      <c r="H3522" s="30"/>
      <c r="I3522" s="30" t="str">
        <f t="shared" si="456"/>
        <v/>
      </c>
      <c r="J3522" s="7" t="str">
        <f t="shared" si="457"/>
        <v/>
      </c>
    </row>
    <row r="3523" spans="5:10" x14ac:dyDescent="0.3">
      <c r="E3523" s="7"/>
      <c r="F3523" s="6"/>
      <c r="G3523" s="30"/>
      <c r="H3523" s="30"/>
      <c r="I3523" s="30" t="str">
        <f t="shared" si="456"/>
        <v/>
      </c>
      <c r="J3523" s="7" t="str">
        <f t="shared" si="457"/>
        <v/>
      </c>
    </row>
    <row r="3524" spans="5:10" x14ac:dyDescent="0.3">
      <c r="E3524" s="7"/>
      <c r="F3524" s="6"/>
      <c r="G3524" s="30"/>
      <c r="H3524" s="30"/>
      <c r="I3524" s="30" t="str">
        <f t="shared" si="456"/>
        <v/>
      </c>
      <c r="J3524" s="7" t="str">
        <f t="shared" si="457"/>
        <v/>
      </c>
    </row>
    <row r="3525" spans="5:10" x14ac:dyDescent="0.3">
      <c r="E3525" s="7"/>
      <c r="F3525" s="6"/>
      <c r="G3525" s="30"/>
      <c r="H3525" s="30"/>
      <c r="I3525" s="30" t="str">
        <f t="shared" si="456"/>
        <v/>
      </c>
      <c r="J3525" s="7" t="str">
        <f t="shared" si="457"/>
        <v/>
      </c>
    </row>
    <row r="3526" spans="5:10" x14ac:dyDescent="0.3">
      <c r="E3526" s="7"/>
      <c r="F3526" s="6"/>
      <c r="G3526" s="30"/>
      <c r="H3526" s="30"/>
      <c r="I3526" s="30" t="str">
        <f t="shared" si="456"/>
        <v/>
      </c>
      <c r="J3526" s="7" t="str">
        <f t="shared" si="457"/>
        <v/>
      </c>
    </row>
    <row r="3527" spans="5:10" x14ac:dyDescent="0.3">
      <c r="E3527" s="7"/>
      <c r="F3527" s="6"/>
      <c r="G3527" s="30"/>
      <c r="H3527" s="30"/>
      <c r="I3527" s="30" t="str">
        <f t="shared" si="456"/>
        <v/>
      </c>
      <c r="J3527" s="7" t="str">
        <f t="shared" si="457"/>
        <v/>
      </c>
    </row>
    <row r="3528" spans="5:10" x14ac:dyDescent="0.3">
      <c r="E3528" s="7"/>
      <c r="F3528" s="6"/>
      <c r="G3528" s="30"/>
      <c r="H3528" s="30"/>
      <c r="I3528" s="30" t="str">
        <f t="shared" si="456"/>
        <v/>
      </c>
      <c r="J3528" s="7" t="str">
        <f t="shared" si="457"/>
        <v/>
      </c>
    </row>
    <row r="3529" spans="5:10" x14ac:dyDescent="0.3">
      <c r="E3529" s="7"/>
      <c r="F3529" s="6"/>
      <c r="G3529" s="30"/>
      <c r="H3529" s="30"/>
      <c r="I3529" s="30" t="str">
        <f t="shared" si="456"/>
        <v/>
      </c>
      <c r="J3529" s="7" t="str">
        <f t="shared" si="457"/>
        <v/>
      </c>
    </row>
    <row r="3530" spans="5:10" x14ac:dyDescent="0.3">
      <c r="E3530" s="7"/>
      <c r="F3530" s="6"/>
      <c r="G3530" s="30"/>
      <c r="H3530" s="30"/>
      <c r="I3530" s="30" t="str">
        <f t="shared" si="456"/>
        <v/>
      </c>
      <c r="J3530" s="7" t="str">
        <f t="shared" si="457"/>
        <v/>
      </c>
    </row>
    <row r="3531" spans="5:10" x14ac:dyDescent="0.3">
      <c r="E3531" s="7"/>
      <c r="F3531" s="6"/>
      <c r="G3531" s="30"/>
      <c r="H3531" s="30"/>
      <c r="I3531" s="30" t="str">
        <f t="shared" si="456"/>
        <v/>
      </c>
      <c r="J3531" s="7" t="str">
        <f t="shared" si="457"/>
        <v/>
      </c>
    </row>
    <row r="3532" spans="5:10" x14ac:dyDescent="0.3">
      <c r="E3532" s="7"/>
      <c r="F3532" s="6"/>
      <c r="G3532" s="30"/>
      <c r="H3532" s="30"/>
      <c r="I3532" s="30" t="str">
        <f t="shared" si="456"/>
        <v/>
      </c>
      <c r="J3532" s="7" t="str">
        <f t="shared" si="457"/>
        <v/>
      </c>
    </row>
    <row r="3533" spans="5:10" x14ac:dyDescent="0.3">
      <c r="E3533" s="7"/>
      <c r="F3533" s="6"/>
      <c r="G3533" s="30"/>
      <c r="H3533" s="30"/>
      <c r="I3533" s="30" t="str">
        <f t="shared" si="456"/>
        <v/>
      </c>
      <c r="J3533" s="7" t="str">
        <f t="shared" si="457"/>
        <v/>
      </c>
    </row>
    <row r="3534" spans="5:10" x14ac:dyDescent="0.3">
      <c r="E3534" s="7"/>
      <c r="F3534" s="6"/>
      <c r="G3534" s="30"/>
      <c r="H3534" s="30"/>
      <c r="I3534" s="30" t="str">
        <f t="shared" si="456"/>
        <v/>
      </c>
      <c r="J3534" s="7" t="str">
        <f t="shared" si="457"/>
        <v/>
      </c>
    </row>
    <row r="3535" spans="5:10" x14ac:dyDescent="0.3">
      <c r="E3535" s="7"/>
      <c r="F3535" s="6"/>
      <c r="G3535" s="30"/>
      <c r="H3535" s="30"/>
      <c r="I3535" s="30" t="str">
        <f t="shared" si="456"/>
        <v/>
      </c>
      <c r="J3535" s="7" t="str">
        <f t="shared" si="457"/>
        <v/>
      </c>
    </row>
    <row r="3536" spans="5:10" x14ac:dyDescent="0.3">
      <c r="E3536" s="7"/>
      <c r="F3536" s="6"/>
      <c r="G3536" s="30"/>
      <c r="H3536" s="30"/>
      <c r="I3536" s="30" t="str">
        <f t="shared" si="456"/>
        <v/>
      </c>
      <c r="J3536" s="7" t="str">
        <f t="shared" si="457"/>
        <v/>
      </c>
    </row>
    <row r="3537" spans="5:10" x14ac:dyDescent="0.3">
      <c r="E3537" s="7"/>
      <c r="F3537" s="6"/>
      <c r="G3537" s="30"/>
      <c r="H3537" s="30"/>
      <c r="I3537" s="30" t="str">
        <f t="shared" si="456"/>
        <v/>
      </c>
      <c r="J3537" s="7" t="str">
        <f t="shared" si="457"/>
        <v/>
      </c>
    </row>
    <row r="3538" spans="5:10" x14ac:dyDescent="0.3">
      <c r="E3538" s="7"/>
      <c r="F3538" s="6"/>
      <c r="G3538" s="30"/>
      <c r="H3538" s="30"/>
      <c r="I3538" s="30" t="str">
        <f t="shared" si="456"/>
        <v/>
      </c>
      <c r="J3538" s="7" t="str">
        <f t="shared" si="457"/>
        <v/>
      </c>
    </row>
    <row r="3539" spans="5:10" x14ac:dyDescent="0.3">
      <c r="E3539" s="7"/>
      <c r="F3539" s="6"/>
      <c r="G3539" s="30"/>
      <c r="H3539" s="30"/>
      <c r="I3539" s="30" t="str">
        <f t="shared" si="456"/>
        <v/>
      </c>
      <c r="J3539" s="7" t="str">
        <f t="shared" si="457"/>
        <v/>
      </c>
    </row>
    <row r="3540" spans="5:10" x14ac:dyDescent="0.3">
      <c r="E3540" s="7"/>
      <c r="F3540" s="6"/>
      <c r="G3540" s="30"/>
      <c r="H3540" s="30"/>
      <c r="I3540" s="30" t="str">
        <f t="shared" si="456"/>
        <v/>
      </c>
      <c r="J3540" s="7" t="str">
        <f t="shared" si="457"/>
        <v/>
      </c>
    </row>
    <row r="3541" spans="5:10" x14ac:dyDescent="0.3">
      <c r="E3541" s="7"/>
      <c r="F3541" s="6"/>
      <c r="G3541" s="30"/>
      <c r="H3541" s="30"/>
      <c r="I3541" s="30" t="str">
        <f t="shared" si="456"/>
        <v/>
      </c>
      <c r="J3541" s="7" t="str">
        <f t="shared" si="457"/>
        <v/>
      </c>
    </row>
    <row r="3542" spans="5:10" x14ac:dyDescent="0.3">
      <c r="E3542" s="7"/>
      <c r="F3542" s="6"/>
      <c r="G3542" s="30"/>
      <c r="H3542" s="30"/>
      <c r="I3542" s="30" t="str">
        <f t="shared" si="456"/>
        <v/>
      </c>
      <c r="J3542" s="7" t="str">
        <f t="shared" si="457"/>
        <v/>
      </c>
    </row>
    <row r="3543" spans="5:10" x14ac:dyDescent="0.3">
      <c r="E3543" s="7"/>
      <c r="F3543" s="6"/>
      <c r="G3543" s="30"/>
      <c r="H3543" s="30"/>
      <c r="I3543" s="30" t="str">
        <f t="shared" si="456"/>
        <v/>
      </c>
      <c r="J3543" s="7" t="str">
        <f t="shared" si="457"/>
        <v/>
      </c>
    </row>
    <row r="3544" spans="5:10" x14ac:dyDescent="0.3">
      <c r="E3544" s="7"/>
      <c r="F3544" s="6"/>
      <c r="G3544" s="30"/>
      <c r="H3544" s="30"/>
      <c r="I3544" s="30" t="str">
        <f t="shared" si="456"/>
        <v/>
      </c>
      <c r="J3544" s="7" t="str">
        <f t="shared" si="457"/>
        <v/>
      </c>
    </row>
    <row r="3545" spans="5:10" x14ac:dyDescent="0.3">
      <c r="E3545" s="7"/>
      <c r="F3545" s="6"/>
      <c r="G3545" s="30"/>
      <c r="H3545" s="30"/>
      <c r="I3545" s="30" t="str">
        <f t="shared" ref="I3545:I3608" si="458">IF(ISBLANK(B3545),"",SUM(G3545:H3545))</f>
        <v/>
      </c>
      <c r="J3545" s="7" t="str">
        <f t="shared" ref="J3545:J3608" si="459">IF(ISBLANK(B3545),"",E3545*(IF(LEFT(RIGHT(F3545,2),1)="2",2,IF(LEFT(RIGHT(F3545,2),1)="3",3,IF(LEFT(RIGHT(F3545,2),1)="4",4,1)))))</f>
        <v/>
      </c>
    </row>
    <row r="3546" spans="5:10" x14ac:dyDescent="0.3">
      <c r="E3546" s="7"/>
      <c r="F3546" s="6"/>
      <c r="G3546" s="30"/>
      <c r="H3546" s="30"/>
      <c r="I3546" s="30" t="str">
        <f t="shared" si="458"/>
        <v/>
      </c>
      <c r="J3546" s="7" t="str">
        <f t="shared" si="459"/>
        <v/>
      </c>
    </row>
    <row r="3547" spans="5:10" x14ac:dyDescent="0.3">
      <c r="E3547" s="7"/>
      <c r="F3547" s="6"/>
      <c r="G3547" s="30"/>
      <c r="H3547" s="30"/>
      <c r="I3547" s="30" t="str">
        <f t="shared" si="458"/>
        <v/>
      </c>
      <c r="J3547" s="7" t="str">
        <f t="shared" si="459"/>
        <v/>
      </c>
    </row>
    <row r="3548" spans="5:10" x14ac:dyDescent="0.3">
      <c r="E3548" s="7"/>
      <c r="F3548" s="6"/>
      <c r="G3548" s="30"/>
      <c r="H3548" s="30"/>
      <c r="I3548" s="30" t="str">
        <f t="shared" si="458"/>
        <v/>
      </c>
      <c r="J3548" s="7" t="str">
        <f t="shared" si="459"/>
        <v/>
      </c>
    </row>
    <row r="3549" spans="5:10" x14ac:dyDescent="0.3">
      <c r="E3549" s="7"/>
      <c r="F3549" s="6"/>
      <c r="G3549" s="30"/>
      <c r="H3549" s="30"/>
      <c r="I3549" s="30" t="str">
        <f t="shared" si="458"/>
        <v/>
      </c>
      <c r="J3549" s="7" t="str">
        <f t="shared" si="459"/>
        <v/>
      </c>
    </row>
    <row r="3550" spans="5:10" x14ac:dyDescent="0.3">
      <c r="E3550" s="7"/>
      <c r="F3550" s="6"/>
      <c r="G3550" s="30"/>
      <c r="H3550" s="30"/>
      <c r="I3550" s="30" t="str">
        <f t="shared" si="458"/>
        <v/>
      </c>
      <c r="J3550" s="7" t="str">
        <f t="shared" si="459"/>
        <v/>
      </c>
    </row>
    <row r="3551" spans="5:10" x14ac:dyDescent="0.3">
      <c r="E3551" s="7"/>
      <c r="F3551" s="6"/>
      <c r="G3551" s="30"/>
      <c r="H3551" s="30"/>
      <c r="I3551" s="30" t="str">
        <f t="shared" si="458"/>
        <v/>
      </c>
      <c r="J3551" s="7" t="str">
        <f t="shared" si="459"/>
        <v/>
      </c>
    </row>
    <row r="3552" spans="5:10" x14ac:dyDescent="0.3">
      <c r="E3552" s="7"/>
      <c r="F3552" s="6"/>
      <c r="G3552" s="30"/>
      <c r="H3552" s="30"/>
      <c r="I3552" s="30" t="str">
        <f t="shared" si="458"/>
        <v/>
      </c>
      <c r="J3552" s="7" t="str">
        <f t="shared" si="459"/>
        <v/>
      </c>
    </row>
    <row r="3553" spans="5:10" x14ac:dyDescent="0.3">
      <c r="E3553" s="7"/>
      <c r="F3553" s="6"/>
      <c r="G3553" s="30"/>
      <c r="H3553" s="30"/>
      <c r="I3553" s="30" t="str">
        <f t="shared" si="458"/>
        <v/>
      </c>
      <c r="J3553" s="7" t="str">
        <f t="shared" si="459"/>
        <v/>
      </c>
    </row>
    <row r="3554" spans="5:10" x14ac:dyDescent="0.3">
      <c r="E3554" s="7"/>
      <c r="F3554" s="6"/>
      <c r="G3554" s="30"/>
      <c r="H3554" s="30"/>
      <c r="I3554" s="30" t="str">
        <f t="shared" si="458"/>
        <v/>
      </c>
      <c r="J3554" s="7" t="str">
        <f t="shared" si="459"/>
        <v/>
      </c>
    </row>
    <row r="3555" spans="5:10" x14ac:dyDescent="0.3">
      <c r="E3555" s="7"/>
      <c r="F3555" s="6"/>
      <c r="G3555" s="30"/>
      <c r="H3555" s="30"/>
      <c r="I3555" s="30" t="str">
        <f t="shared" si="458"/>
        <v/>
      </c>
      <c r="J3555" s="7" t="str">
        <f t="shared" si="459"/>
        <v/>
      </c>
    </row>
    <row r="3556" spans="5:10" x14ac:dyDescent="0.3">
      <c r="E3556" s="7"/>
      <c r="F3556" s="6"/>
      <c r="G3556" s="30"/>
      <c r="H3556" s="30"/>
      <c r="I3556" s="30" t="str">
        <f t="shared" si="458"/>
        <v/>
      </c>
      <c r="J3556" s="7" t="str">
        <f t="shared" si="459"/>
        <v/>
      </c>
    </row>
    <row r="3557" spans="5:10" x14ac:dyDescent="0.3">
      <c r="E3557" s="7"/>
      <c r="F3557" s="6"/>
      <c r="G3557" s="30"/>
      <c r="H3557" s="30"/>
      <c r="I3557" s="30" t="str">
        <f t="shared" si="458"/>
        <v/>
      </c>
      <c r="J3557" s="7" t="str">
        <f t="shared" si="459"/>
        <v/>
      </c>
    </row>
    <row r="3558" spans="5:10" x14ac:dyDescent="0.3">
      <c r="E3558" s="7"/>
      <c r="F3558" s="6"/>
      <c r="G3558" s="30"/>
      <c r="H3558" s="30"/>
      <c r="I3558" s="30" t="str">
        <f t="shared" si="458"/>
        <v/>
      </c>
      <c r="J3558" s="7" t="str">
        <f t="shared" si="459"/>
        <v/>
      </c>
    </row>
    <row r="3559" spans="5:10" x14ac:dyDescent="0.3">
      <c r="E3559" s="7"/>
      <c r="F3559" s="6"/>
      <c r="G3559" s="30"/>
      <c r="H3559" s="30"/>
      <c r="I3559" s="30" t="str">
        <f t="shared" si="458"/>
        <v/>
      </c>
      <c r="J3559" s="7" t="str">
        <f t="shared" si="459"/>
        <v/>
      </c>
    </row>
    <row r="3560" spans="5:10" x14ac:dyDescent="0.3">
      <c r="E3560" s="7"/>
      <c r="F3560" s="6"/>
      <c r="G3560" s="30"/>
      <c r="H3560" s="30"/>
      <c r="I3560" s="30" t="str">
        <f t="shared" si="458"/>
        <v/>
      </c>
      <c r="J3560" s="7" t="str">
        <f t="shared" si="459"/>
        <v/>
      </c>
    </row>
    <row r="3561" spans="5:10" x14ac:dyDescent="0.3">
      <c r="E3561" s="7"/>
      <c r="F3561" s="6"/>
      <c r="G3561" s="30"/>
      <c r="H3561" s="30"/>
      <c r="I3561" s="30" t="str">
        <f t="shared" si="458"/>
        <v/>
      </c>
      <c r="J3561" s="7" t="str">
        <f t="shared" si="459"/>
        <v/>
      </c>
    </row>
    <row r="3562" spans="5:10" x14ac:dyDescent="0.3">
      <c r="E3562" s="7"/>
      <c r="F3562" s="6"/>
      <c r="G3562" s="30"/>
      <c r="H3562" s="30"/>
      <c r="I3562" s="30" t="str">
        <f t="shared" si="458"/>
        <v/>
      </c>
      <c r="J3562" s="7" t="str">
        <f t="shared" si="459"/>
        <v/>
      </c>
    </row>
    <row r="3563" spans="5:10" x14ac:dyDescent="0.3">
      <c r="E3563" s="7"/>
      <c r="F3563" s="6"/>
      <c r="G3563" s="30"/>
      <c r="H3563" s="30"/>
      <c r="I3563" s="30" t="str">
        <f t="shared" si="458"/>
        <v/>
      </c>
      <c r="J3563" s="7" t="str">
        <f t="shared" si="459"/>
        <v/>
      </c>
    </row>
    <row r="3564" spans="5:10" x14ac:dyDescent="0.3">
      <c r="E3564" s="7"/>
      <c r="F3564" s="6"/>
      <c r="G3564" s="30"/>
      <c r="H3564" s="30"/>
      <c r="I3564" s="30" t="str">
        <f t="shared" si="458"/>
        <v/>
      </c>
      <c r="J3564" s="7" t="str">
        <f t="shared" si="459"/>
        <v/>
      </c>
    </row>
    <row r="3565" spans="5:10" x14ac:dyDescent="0.3">
      <c r="E3565" s="7"/>
      <c r="F3565" s="6"/>
      <c r="G3565" s="30"/>
      <c r="H3565" s="30"/>
      <c r="I3565" s="30" t="str">
        <f t="shared" si="458"/>
        <v/>
      </c>
      <c r="J3565" s="7" t="str">
        <f t="shared" si="459"/>
        <v/>
      </c>
    </row>
    <row r="3566" spans="5:10" x14ac:dyDescent="0.3">
      <c r="E3566" s="7"/>
      <c r="F3566" s="6"/>
      <c r="G3566" s="30"/>
      <c r="H3566" s="30"/>
      <c r="I3566" s="30" t="str">
        <f t="shared" si="458"/>
        <v/>
      </c>
      <c r="J3566" s="7" t="str">
        <f t="shared" si="459"/>
        <v/>
      </c>
    </row>
    <row r="3567" spans="5:10" x14ac:dyDescent="0.3">
      <c r="E3567" s="7"/>
      <c r="F3567" s="6"/>
      <c r="G3567" s="30"/>
      <c r="H3567" s="30"/>
      <c r="I3567" s="30" t="str">
        <f t="shared" si="458"/>
        <v/>
      </c>
      <c r="J3567" s="7" t="str">
        <f t="shared" si="459"/>
        <v/>
      </c>
    </row>
    <row r="3568" spans="5:10" x14ac:dyDescent="0.3">
      <c r="E3568" s="7"/>
      <c r="F3568" s="6"/>
      <c r="G3568" s="30"/>
      <c r="H3568" s="30"/>
      <c r="I3568" s="30" t="str">
        <f t="shared" si="458"/>
        <v/>
      </c>
      <c r="J3568" s="7" t="str">
        <f t="shared" si="459"/>
        <v/>
      </c>
    </row>
    <row r="3569" spans="5:10" x14ac:dyDescent="0.3">
      <c r="E3569" s="7"/>
      <c r="F3569" s="6"/>
      <c r="G3569" s="30"/>
      <c r="H3569" s="30"/>
      <c r="I3569" s="30" t="str">
        <f t="shared" si="458"/>
        <v/>
      </c>
      <c r="J3569" s="7" t="str">
        <f t="shared" si="459"/>
        <v/>
      </c>
    </row>
    <row r="3570" spans="5:10" x14ac:dyDescent="0.3">
      <c r="E3570" s="7"/>
      <c r="F3570" s="6"/>
      <c r="G3570" s="30"/>
      <c r="H3570" s="30"/>
      <c r="I3570" s="30" t="str">
        <f t="shared" si="458"/>
        <v/>
      </c>
      <c r="J3570" s="7" t="str">
        <f t="shared" si="459"/>
        <v/>
      </c>
    </row>
    <row r="3571" spans="5:10" x14ac:dyDescent="0.3">
      <c r="E3571" s="7"/>
      <c r="F3571" s="6"/>
      <c r="G3571" s="30"/>
      <c r="H3571" s="30"/>
      <c r="I3571" s="30" t="str">
        <f t="shared" si="458"/>
        <v/>
      </c>
      <c r="J3571" s="7" t="str">
        <f t="shared" si="459"/>
        <v/>
      </c>
    </row>
    <row r="3572" spans="5:10" x14ac:dyDescent="0.3">
      <c r="E3572" s="7"/>
      <c r="F3572" s="6"/>
      <c r="G3572" s="30"/>
      <c r="H3572" s="30"/>
      <c r="I3572" s="30" t="str">
        <f t="shared" si="458"/>
        <v/>
      </c>
      <c r="J3572" s="7" t="str">
        <f t="shared" si="459"/>
        <v/>
      </c>
    </row>
    <row r="3573" spans="5:10" x14ac:dyDescent="0.3">
      <c r="E3573" s="7"/>
      <c r="F3573" s="6"/>
      <c r="G3573" s="30"/>
      <c r="H3573" s="30"/>
      <c r="I3573" s="30" t="str">
        <f t="shared" si="458"/>
        <v/>
      </c>
      <c r="J3573" s="7" t="str">
        <f t="shared" si="459"/>
        <v/>
      </c>
    </row>
    <row r="3574" spans="5:10" x14ac:dyDescent="0.3">
      <c r="E3574" s="7"/>
      <c r="F3574" s="6"/>
      <c r="G3574" s="30"/>
      <c r="H3574" s="30"/>
      <c r="I3574" s="30" t="str">
        <f t="shared" si="458"/>
        <v/>
      </c>
      <c r="J3574" s="7" t="str">
        <f t="shared" si="459"/>
        <v/>
      </c>
    </row>
    <row r="3575" spans="5:10" x14ac:dyDescent="0.3">
      <c r="E3575" s="7"/>
      <c r="F3575" s="6"/>
      <c r="G3575" s="30"/>
      <c r="H3575" s="30"/>
      <c r="I3575" s="30" t="str">
        <f t="shared" si="458"/>
        <v/>
      </c>
      <c r="J3575" s="7" t="str">
        <f t="shared" si="459"/>
        <v/>
      </c>
    </row>
    <row r="3576" spans="5:10" x14ac:dyDescent="0.3">
      <c r="E3576" s="7"/>
      <c r="F3576" s="6"/>
      <c r="G3576" s="30"/>
      <c r="H3576" s="30"/>
      <c r="I3576" s="30" t="str">
        <f t="shared" si="458"/>
        <v/>
      </c>
      <c r="J3576" s="7" t="str">
        <f t="shared" si="459"/>
        <v/>
      </c>
    </row>
    <row r="3577" spans="5:10" x14ac:dyDescent="0.3">
      <c r="E3577" s="7"/>
      <c r="F3577" s="6"/>
      <c r="G3577" s="30"/>
      <c r="H3577" s="30"/>
      <c r="I3577" s="30" t="str">
        <f t="shared" si="458"/>
        <v/>
      </c>
      <c r="J3577" s="7" t="str">
        <f t="shared" si="459"/>
        <v/>
      </c>
    </row>
    <row r="3578" spans="5:10" x14ac:dyDescent="0.3">
      <c r="E3578" s="7"/>
      <c r="F3578" s="6"/>
      <c r="G3578" s="30"/>
      <c r="H3578" s="30"/>
      <c r="I3578" s="30" t="str">
        <f t="shared" si="458"/>
        <v/>
      </c>
      <c r="J3578" s="7" t="str">
        <f t="shared" si="459"/>
        <v/>
      </c>
    </row>
    <row r="3579" spans="5:10" x14ac:dyDescent="0.3">
      <c r="E3579" s="7"/>
      <c r="F3579" s="6"/>
      <c r="G3579" s="30"/>
      <c r="H3579" s="30"/>
      <c r="I3579" s="30" t="str">
        <f t="shared" si="458"/>
        <v/>
      </c>
      <c r="J3579" s="7" t="str">
        <f t="shared" si="459"/>
        <v/>
      </c>
    </row>
    <row r="3580" spans="5:10" x14ac:dyDescent="0.3">
      <c r="E3580" s="7"/>
      <c r="F3580" s="6"/>
      <c r="G3580" s="30"/>
      <c r="H3580" s="30"/>
      <c r="I3580" s="30" t="str">
        <f t="shared" si="458"/>
        <v/>
      </c>
      <c r="J3580" s="7" t="str">
        <f t="shared" si="459"/>
        <v/>
      </c>
    </row>
    <row r="3581" spans="5:10" x14ac:dyDescent="0.3">
      <c r="E3581" s="7"/>
      <c r="F3581" s="6"/>
      <c r="G3581" s="30"/>
      <c r="H3581" s="30"/>
      <c r="I3581" s="30" t="str">
        <f t="shared" si="458"/>
        <v/>
      </c>
      <c r="J3581" s="7" t="str">
        <f t="shared" si="459"/>
        <v/>
      </c>
    </row>
    <row r="3582" spans="5:10" x14ac:dyDescent="0.3">
      <c r="E3582" s="7"/>
      <c r="F3582" s="6"/>
      <c r="G3582" s="30"/>
      <c r="H3582" s="30"/>
      <c r="I3582" s="30" t="str">
        <f t="shared" si="458"/>
        <v/>
      </c>
      <c r="J3582" s="7" t="str">
        <f t="shared" si="459"/>
        <v/>
      </c>
    </row>
    <row r="3583" spans="5:10" x14ac:dyDescent="0.3">
      <c r="E3583" s="7"/>
      <c r="F3583" s="6"/>
      <c r="G3583" s="30"/>
      <c r="H3583" s="30"/>
      <c r="I3583" s="30" t="str">
        <f t="shared" si="458"/>
        <v/>
      </c>
      <c r="J3583" s="7" t="str">
        <f t="shared" si="459"/>
        <v/>
      </c>
    </row>
    <row r="3584" spans="5:10" x14ac:dyDescent="0.3">
      <c r="E3584" s="7"/>
      <c r="F3584" s="6"/>
      <c r="G3584" s="30"/>
      <c r="H3584" s="30"/>
      <c r="I3584" s="30" t="str">
        <f t="shared" si="458"/>
        <v/>
      </c>
      <c r="J3584" s="7" t="str">
        <f t="shared" si="459"/>
        <v/>
      </c>
    </row>
    <row r="3585" spans="5:10" x14ac:dyDescent="0.3">
      <c r="E3585" s="7"/>
      <c r="F3585" s="6"/>
      <c r="G3585" s="30"/>
      <c r="H3585" s="30"/>
      <c r="I3585" s="30" t="str">
        <f t="shared" si="458"/>
        <v/>
      </c>
      <c r="J3585" s="7" t="str">
        <f t="shared" si="459"/>
        <v/>
      </c>
    </row>
    <row r="3586" spans="5:10" x14ac:dyDescent="0.3">
      <c r="E3586" s="7"/>
      <c r="F3586" s="6"/>
      <c r="G3586" s="30"/>
      <c r="H3586" s="30"/>
      <c r="I3586" s="30" t="str">
        <f t="shared" si="458"/>
        <v/>
      </c>
      <c r="J3586" s="7" t="str">
        <f t="shared" si="459"/>
        <v/>
      </c>
    </row>
    <row r="3587" spans="5:10" x14ac:dyDescent="0.3">
      <c r="E3587" s="7"/>
      <c r="F3587" s="6"/>
      <c r="G3587" s="30"/>
      <c r="H3587" s="30"/>
      <c r="I3587" s="30" t="str">
        <f t="shared" si="458"/>
        <v/>
      </c>
      <c r="J3587" s="7" t="str">
        <f t="shared" si="459"/>
        <v/>
      </c>
    </row>
    <row r="3588" spans="5:10" x14ac:dyDescent="0.3">
      <c r="E3588" s="7"/>
      <c r="F3588" s="6"/>
      <c r="G3588" s="30"/>
      <c r="H3588" s="30"/>
      <c r="I3588" s="30" t="str">
        <f t="shared" si="458"/>
        <v/>
      </c>
      <c r="J3588" s="7" t="str">
        <f t="shared" si="459"/>
        <v/>
      </c>
    </row>
    <row r="3589" spans="5:10" x14ac:dyDescent="0.3">
      <c r="E3589" s="7"/>
      <c r="F3589" s="6"/>
      <c r="G3589" s="30"/>
      <c r="H3589" s="30"/>
      <c r="I3589" s="30" t="str">
        <f t="shared" si="458"/>
        <v/>
      </c>
      <c r="J3589" s="7" t="str">
        <f t="shared" si="459"/>
        <v/>
      </c>
    </row>
    <row r="3590" spans="5:10" x14ac:dyDescent="0.3">
      <c r="E3590" s="7"/>
      <c r="F3590" s="6"/>
      <c r="G3590" s="30"/>
      <c r="H3590" s="30"/>
      <c r="I3590" s="30" t="str">
        <f t="shared" si="458"/>
        <v/>
      </c>
      <c r="J3590" s="7" t="str">
        <f t="shared" si="459"/>
        <v/>
      </c>
    </row>
    <row r="3591" spans="5:10" x14ac:dyDescent="0.3">
      <c r="E3591" s="7"/>
      <c r="F3591" s="6"/>
      <c r="G3591" s="30"/>
      <c r="H3591" s="30"/>
      <c r="I3591" s="30" t="str">
        <f t="shared" si="458"/>
        <v/>
      </c>
      <c r="J3591" s="7" t="str">
        <f t="shared" si="459"/>
        <v/>
      </c>
    </row>
    <row r="3592" spans="5:10" x14ac:dyDescent="0.3">
      <c r="E3592" s="7"/>
      <c r="F3592" s="6"/>
      <c r="G3592" s="30"/>
      <c r="H3592" s="30"/>
      <c r="I3592" s="30" t="str">
        <f t="shared" si="458"/>
        <v/>
      </c>
      <c r="J3592" s="7" t="str">
        <f t="shared" si="459"/>
        <v/>
      </c>
    </row>
    <row r="3593" spans="5:10" x14ac:dyDescent="0.3">
      <c r="E3593" s="7"/>
      <c r="F3593" s="6"/>
      <c r="G3593" s="30"/>
      <c r="H3593" s="30"/>
      <c r="I3593" s="30" t="str">
        <f t="shared" si="458"/>
        <v/>
      </c>
      <c r="J3593" s="7" t="str">
        <f t="shared" si="459"/>
        <v/>
      </c>
    </row>
    <row r="3594" spans="5:10" x14ac:dyDescent="0.3">
      <c r="E3594" s="7"/>
      <c r="F3594" s="6"/>
      <c r="G3594" s="30"/>
      <c r="H3594" s="30"/>
      <c r="I3594" s="30" t="str">
        <f t="shared" si="458"/>
        <v/>
      </c>
      <c r="J3594" s="7" t="str">
        <f t="shared" si="459"/>
        <v/>
      </c>
    </row>
    <row r="3595" spans="5:10" x14ac:dyDescent="0.3">
      <c r="E3595" s="7"/>
      <c r="F3595" s="6"/>
      <c r="G3595" s="30"/>
      <c r="H3595" s="30"/>
      <c r="I3595" s="30" t="str">
        <f t="shared" si="458"/>
        <v/>
      </c>
      <c r="J3595" s="7" t="str">
        <f t="shared" si="459"/>
        <v/>
      </c>
    </row>
    <row r="3596" spans="5:10" x14ac:dyDescent="0.3">
      <c r="E3596" s="7"/>
      <c r="F3596" s="6"/>
      <c r="G3596" s="30"/>
      <c r="H3596" s="30"/>
      <c r="I3596" s="30" t="str">
        <f t="shared" si="458"/>
        <v/>
      </c>
      <c r="J3596" s="7" t="str">
        <f t="shared" si="459"/>
        <v/>
      </c>
    </row>
    <row r="3597" spans="5:10" x14ac:dyDescent="0.3">
      <c r="E3597" s="7"/>
      <c r="F3597" s="6"/>
      <c r="G3597" s="30"/>
      <c r="H3597" s="30"/>
      <c r="I3597" s="30" t="str">
        <f t="shared" si="458"/>
        <v/>
      </c>
      <c r="J3597" s="7" t="str">
        <f t="shared" si="459"/>
        <v/>
      </c>
    </row>
    <row r="3598" spans="5:10" x14ac:dyDescent="0.3">
      <c r="E3598" s="7"/>
      <c r="F3598" s="6"/>
      <c r="G3598" s="30"/>
      <c r="H3598" s="30"/>
      <c r="I3598" s="30" t="str">
        <f t="shared" si="458"/>
        <v/>
      </c>
      <c r="J3598" s="7" t="str">
        <f t="shared" si="459"/>
        <v/>
      </c>
    </row>
    <row r="3599" spans="5:10" x14ac:dyDescent="0.3">
      <c r="E3599" s="7"/>
      <c r="F3599" s="6"/>
      <c r="G3599" s="30"/>
      <c r="H3599" s="30"/>
      <c r="I3599" s="30" t="str">
        <f t="shared" si="458"/>
        <v/>
      </c>
      <c r="J3599" s="7" t="str">
        <f t="shared" si="459"/>
        <v/>
      </c>
    </row>
    <row r="3600" spans="5:10" x14ac:dyDescent="0.3">
      <c r="E3600" s="7"/>
      <c r="F3600" s="6"/>
      <c r="G3600" s="30"/>
      <c r="H3600" s="30"/>
      <c r="I3600" s="30" t="str">
        <f t="shared" si="458"/>
        <v/>
      </c>
      <c r="J3600" s="7" t="str">
        <f t="shared" si="459"/>
        <v/>
      </c>
    </row>
    <row r="3601" spans="5:10" x14ac:dyDescent="0.3">
      <c r="E3601" s="7"/>
      <c r="F3601" s="6"/>
      <c r="G3601" s="30"/>
      <c r="H3601" s="30"/>
      <c r="I3601" s="30" t="str">
        <f t="shared" si="458"/>
        <v/>
      </c>
      <c r="J3601" s="7" t="str">
        <f t="shared" si="459"/>
        <v/>
      </c>
    </row>
    <row r="3602" spans="5:10" x14ac:dyDescent="0.3">
      <c r="E3602" s="7"/>
      <c r="F3602" s="6"/>
      <c r="G3602" s="30"/>
      <c r="H3602" s="30"/>
      <c r="I3602" s="30" t="str">
        <f t="shared" si="458"/>
        <v/>
      </c>
      <c r="J3602" s="7" t="str">
        <f t="shared" si="459"/>
        <v/>
      </c>
    </row>
    <row r="3603" spans="5:10" x14ac:dyDescent="0.3">
      <c r="E3603" s="7"/>
      <c r="F3603" s="6"/>
      <c r="G3603" s="30"/>
      <c r="H3603" s="30"/>
      <c r="I3603" s="30" t="str">
        <f t="shared" si="458"/>
        <v/>
      </c>
      <c r="J3603" s="7" t="str">
        <f t="shared" si="459"/>
        <v/>
      </c>
    </row>
    <row r="3604" spans="5:10" x14ac:dyDescent="0.3">
      <c r="E3604" s="7"/>
      <c r="F3604" s="6"/>
      <c r="G3604" s="30"/>
      <c r="H3604" s="30"/>
      <c r="I3604" s="30" t="str">
        <f t="shared" si="458"/>
        <v/>
      </c>
      <c r="J3604" s="7" t="str">
        <f t="shared" si="459"/>
        <v/>
      </c>
    </row>
    <row r="3605" spans="5:10" x14ac:dyDescent="0.3">
      <c r="E3605" s="7"/>
      <c r="F3605" s="6"/>
      <c r="G3605" s="30"/>
      <c r="H3605" s="30"/>
      <c r="I3605" s="30" t="str">
        <f t="shared" si="458"/>
        <v/>
      </c>
      <c r="J3605" s="7" t="str">
        <f t="shared" si="459"/>
        <v/>
      </c>
    </row>
    <row r="3606" spans="5:10" x14ac:dyDescent="0.3">
      <c r="E3606" s="7"/>
      <c r="F3606" s="6"/>
      <c r="G3606" s="30"/>
      <c r="H3606" s="30"/>
      <c r="I3606" s="30" t="str">
        <f t="shared" si="458"/>
        <v/>
      </c>
      <c r="J3606" s="7" t="str">
        <f t="shared" si="459"/>
        <v/>
      </c>
    </row>
    <row r="3607" spans="5:10" x14ac:dyDescent="0.3">
      <c r="E3607" s="7"/>
      <c r="F3607" s="6"/>
      <c r="G3607" s="30"/>
      <c r="H3607" s="30"/>
      <c r="I3607" s="30" t="str">
        <f t="shared" si="458"/>
        <v/>
      </c>
      <c r="J3607" s="7" t="str">
        <f t="shared" si="459"/>
        <v/>
      </c>
    </row>
    <row r="3608" spans="5:10" x14ac:dyDescent="0.3">
      <c r="E3608" s="7"/>
      <c r="F3608" s="6"/>
      <c r="G3608" s="30"/>
      <c r="H3608" s="30"/>
      <c r="I3608" s="30" t="str">
        <f t="shared" si="458"/>
        <v/>
      </c>
      <c r="J3608" s="7" t="str">
        <f t="shared" si="459"/>
        <v/>
      </c>
    </row>
    <row r="3609" spans="5:10" x14ac:dyDescent="0.3">
      <c r="E3609" s="7"/>
      <c r="F3609" s="6"/>
      <c r="G3609" s="30"/>
      <c r="H3609" s="30"/>
      <c r="I3609" s="30" t="str">
        <f t="shared" ref="I3609:I3672" si="460">IF(ISBLANK(B3609),"",SUM(G3609:H3609))</f>
        <v/>
      </c>
      <c r="J3609" s="7" t="str">
        <f t="shared" ref="J3609:J3672" si="461">IF(ISBLANK(B3609),"",E3609*(IF(LEFT(RIGHT(F3609,2),1)="2",2,IF(LEFT(RIGHT(F3609,2),1)="3",3,IF(LEFT(RIGHT(F3609,2),1)="4",4,1)))))</f>
        <v/>
      </c>
    </row>
    <row r="3610" spans="5:10" x14ac:dyDescent="0.3">
      <c r="E3610" s="7"/>
      <c r="F3610" s="6"/>
      <c r="G3610" s="30"/>
      <c r="H3610" s="30"/>
      <c r="I3610" s="30" t="str">
        <f t="shared" si="460"/>
        <v/>
      </c>
      <c r="J3610" s="7" t="str">
        <f t="shared" si="461"/>
        <v/>
      </c>
    </row>
    <row r="3611" spans="5:10" x14ac:dyDescent="0.3">
      <c r="E3611" s="7"/>
      <c r="F3611" s="6"/>
      <c r="G3611" s="30"/>
      <c r="H3611" s="30"/>
      <c r="I3611" s="30" t="str">
        <f t="shared" si="460"/>
        <v/>
      </c>
      <c r="J3611" s="7" t="str">
        <f t="shared" si="461"/>
        <v/>
      </c>
    </row>
    <row r="3612" spans="5:10" x14ac:dyDescent="0.3">
      <c r="E3612" s="7"/>
      <c r="F3612" s="6"/>
      <c r="G3612" s="30"/>
      <c r="H3612" s="30"/>
      <c r="I3612" s="30" t="str">
        <f t="shared" si="460"/>
        <v/>
      </c>
      <c r="J3612" s="7" t="str">
        <f t="shared" si="461"/>
        <v/>
      </c>
    </row>
    <row r="3613" spans="5:10" x14ac:dyDescent="0.3">
      <c r="E3613" s="7"/>
      <c r="F3613" s="6"/>
      <c r="G3613" s="30"/>
      <c r="H3613" s="30"/>
      <c r="I3613" s="30" t="str">
        <f t="shared" si="460"/>
        <v/>
      </c>
      <c r="J3613" s="7" t="str">
        <f t="shared" si="461"/>
        <v/>
      </c>
    </row>
    <row r="3614" spans="5:10" x14ac:dyDescent="0.3">
      <c r="E3614" s="7"/>
      <c r="F3614" s="6"/>
      <c r="G3614" s="30"/>
      <c r="H3614" s="30"/>
      <c r="I3614" s="30" t="str">
        <f t="shared" si="460"/>
        <v/>
      </c>
      <c r="J3614" s="7" t="str">
        <f t="shared" si="461"/>
        <v/>
      </c>
    </row>
    <row r="3615" spans="5:10" x14ac:dyDescent="0.3">
      <c r="E3615" s="7"/>
      <c r="F3615" s="6"/>
      <c r="G3615" s="30"/>
      <c r="H3615" s="30"/>
      <c r="I3615" s="30" t="str">
        <f t="shared" si="460"/>
        <v/>
      </c>
      <c r="J3615" s="7" t="str">
        <f t="shared" si="461"/>
        <v/>
      </c>
    </row>
    <row r="3616" spans="5:10" x14ac:dyDescent="0.3">
      <c r="E3616" s="7"/>
      <c r="F3616" s="6"/>
      <c r="G3616" s="30"/>
      <c r="H3616" s="30"/>
      <c r="I3616" s="30" t="str">
        <f t="shared" si="460"/>
        <v/>
      </c>
      <c r="J3616" s="7" t="str">
        <f t="shared" si="461"/>
        <v/>
      </c>
    </row>
    <row r="3617" spans="5:10" x14ac:dyDescent="0.3">
      <c r="E3617" s="7"/>
      <c r="F3617" s="6"/>
      <c r="G3617" s="30"/>
      <c r="H3617" s="30"/>
      <c r="I3617" s="30" t="str">
        <f t="shared" si="460"/>
        <v/>
      </c>
      <c r="J3617" s="7" t="str">
        <f t="shared" si="461"/>
        <v/>
      </c>
    </row>
    <row r="3618" spans="5:10" x14ac:dyDescent="0.3">
      <c r="E3618" s="7"/>
      <c r="F3618" s="6"/>
      <c r="G3618" s="30"/>
      <c r="H3618" s="30"/>
      <c r="I3618" s="30" t="str">
        <f t="shared" si="460"/>
        <v/>
      </c>
      <c r="J3618" s="7" t="str">
        <f t="shared" si="461"/>
        <v/>
      </c>
    </row>
    <row r="3619" spans="5:10" x14ac:dyDescent="0.3">
      <c r="E3619" s="7"/>
      <c r="F3619" s="6"/>
      <c r="G3619" s="30"/>
      <c r="H3619" s="30"/>
      <c r="I3619" s="30" t="str">
        <f t="shared" si="460"/>
        <v/>
      </c>
      <c r="J3619" s="7" t="str">
        <f t="shared" si="461"/>
        <v/>
      </c>
    </row>
    <row r="3620" spans="5:10" x14ac:dyDescent="0.3">
      <c r="E3620" s="7"/>
      <c r="F3620" s="6"/>
      <c r="G3620" s="30"/>
      <c r="H3620" s="30"/>
      <c r="I3620" s="30" t="str">
        <f t="shared" si="460"/>
        <v/>
      </c>
      <c r="J3620" s="7" t="str">
        <f t="shared" si="461"/>
        <v/>
      </c>
    </row>
    <row r="3621" spans="5:10" x14ac:dyDescent="0.3">
      <c r="E3621" s="7"/>
      <c r="F3621" s="6"/>
      <c r="G3621" s="30"/>
      <c r="H3621" s="30"/>
      <c r="I3621" s="30" t="str">
        <f t="shared" si="460"/>
        <v/>
      </c>
      <c r="J3621" s="7" t="str">
        <f t="shared" si="461"/>
        <v/>
      </c>
    </row>
    <row r="3622" spans="5:10" x14ac:dyDescent="0.3">
      <c r="E3622" s="7"/>
      <c r="F3622" s="6"/>
      <c r="G3622" s="30"/>
      <c r="H3622" s="30"/>
      <c r="I3622" s="30" t="str">
        <f t="shared" si="460"/>
        <v/>
      </c>
      <c r="J3622" s="7" t="str">
        <f t="shared" si="461"/>
        <v/>
      </c>
    </row>
    <row r="3623" spans="5:10" x14ac:dyDescent="0.3">
      <c r="E3623" s="7"/>
      <c r="F3623" s="6"/>
      <c r="G3623" s="30"/>
      <c r="H3623" s="30"/>
      <c r="I3623" s="30" t="str">
        <f t="shared" si="460"/>
        <v/>
      </c>
      <c r="J3623" s="7" t="str">
        <f t="shared" si="461"/>
        <v/>
      </c>
    </row>
    <row r="3624" spans="5:10" x14ac:dyDescent="0.3">
      <c r="E3624" s="7"/>
      <c r="F3624" s="6"/>
      <c r="G3624" s="30"/>
      <c r="H3624" s="30"/>
      <c r="I3624" s="30" t="str">
        <f t="shared" si="460"/>
        <v/>
      </c>
      <c r="J3624" s="7" t="str">
        <f t="shared" si="461"/>
        <v/>
      </c>
    </row>
    <row r="3625" spans="5:10" x14ac:dyDescent="0.3">
      <c r="E3625" s="7"/>
      <c r="F3625" s="6"/>
      <c r="G3625" s="30"/>
      <c r="H3625" s="30"/>
      <c r="I3625" s="30" t="str">
        <f t="shared" si="460"/>
        <v/>
      </c>
      <c r="J3625" s="7" t="str">
        <f t="shared" si="461"/>
        <v/>
      </c>
    </row>
    <row r="3626" spans="5:10" x14ac:dyDescent="0.3">
      <c r="E3626" s="7"/>
      <c r="F3626" s="6"/>
      <c r="G3626" s="30"/>
      <c r="H3626" s="30"/>
      <c r="I3626" s="30" t="str">
        <f t="shared" si="460"/>
        <v/>
      </c>
      <c r="J3626" s="7" t="str">
        <f t="shared" si="461"/>
        <v/>
      </c>
    </row>
    <row r="3627" spans="5:10" x14ac:dyDescent="0.3">
      <c r="E3627" s="7"/>
      <c r="F3627" s="6"/>
      <c r="G3627" s="30"/>
      <c r="H3627" s="30"/>
      <c r="I3627" s="30" t="str">
        <f t="shared" si="460"/>
        <v/>
      </c>
      <c r="J3627" s="7" t="str">
        <f t="shared" si="461"/>
        <v/>
      </c>
    </row>
    <row r="3628" spans="5:10" x14ac:dyDescent="0.3">
      <c r="E3628" s="7"/>
      <c r="F3628" s="6"/>
      <c r="G3628" s="30"/>
      <c r="H3628" s="30"/>
      <c r="I3628" s="30" t="str">
        <f t="shared" si="460"/>
        <v/>
      </c>
      <c r="J3628" s="7" t="str">
        <f t="shared" si="461"/>
        <v/>
      </c>
    </row>
    <row r="3629" spans="5:10" x14ac:dyDescent="0.3">
      <c r="E3629" s="7"/>
      <c r="F3629" s="6"/>
      <c r="G3629" s="30"/>
      <c r="H3629" s="30"/>
      <c r="I3629" s="30" t="str">
        <f t="shared" si="460"/>
        <v/>
      </c>
      <c r="J3629" s="7" t="str">
        <f t="shared" si="461"/>
        <v/>
      </c>
    </row>
    <row r="3630" spans="5:10" x14ac:dyDescent="0.3">
      <c r="E3630" s="7"/>
      <c r="F3630" s="6"/>
      <c r="G3630" s="30"/>
      <c r="H3630" s="30"/>
      <c r="I3630" s="30" t="str">
        <f t="shared" si="460"/>
        <v/>
      </c>
      <c r="J3630" s="7" t="str">
        <f t="shared" si="461"/>
        <v/>
      </c>
    </row>
    <row r="3631" spans="5:10" x14ac:dyDescent="0.3">
      <c r="E3631" s="7"/>
      <c r="F3631" s="6"/>
      <c r="G3631" s="30"/>
      <c r="H3631" s="30"/>
      <c r="I3631" s="30" t="str">
        <f t="shared" si="460"/>
        <v/>
      </c>
      <c r="J3631" s="7" t="str">
        <f t="shared" si="461"/>
        <v/>
      </c>
    </row>
    <row r="3632" spans="5:10" x14ac:dyDescent="0.3">
      <c r="E3632" s="7"/>
      <c r="F3632" s="6"/>
      <c r="G3632" s="30"/>
      <c r="H3632" s="30"/>
      <c r="I3632" s="30" t="str">
        <f t="shared" si="460"/>
        <v/>
      </c>
      <c r="J3632" s="7" t="str">
        <f t="shared" si="461"/>
        <v/>
      </c>
    </row>
    <row r="3633" spans="5:10" x14ac:dyDescent="0.3">
      <c r="E3633" s="7"/>
      <c r="F3633" s="6"/>
      <c r="G3633" s="30"/>
      <c r="H3633" s="30"/>
      <c r="I3633" s="30" t="str">
        <f t="shared" si="460"/>
        <v/>
      </c>
      <c r="J3633" s="7" t="str">
        <f t="shared" si="461"/>
        <v/>
      </c>
    </row>
    <row r="3634" spans="5:10" x14ac:dyDescent="0.3">
      <c r="E3634" s="7"/>
      <c r="F3634" s="6"/>
      <c r="G3634" s="30"/>
      <c r="H3634" s="30"/>
      <c r="I3634" s="30" t="str">
        <f t="shared" si="460"/>
        <v/>
      </c>
      <c r="J3634" s="7" t="str">
        <f t="shared" si="461"/>
        <v/>
      </c>
    </row>
    <row r="3635" spans="5:10" x14ac:dyDescent="0.3">
      <c r="E3635" s="7"/>
      <c r="F3635" s="6"/>
      <c r="G3635" s="30"/>
      <c r="H3635" s="30"/>
      <c r="I3635" s="30" t="str">
        <f t="shared" si="460"/>
        <v/>
      </c>
      <c r="J3635" s="7" t="str">
        <f t="shared" si="461"/>
        <v/>
      </c>
    </row>
    <row r="3636" spans="5:10" x14ac:dyDescent="0.3">
      <c r="E3636" s="7"/>
      <c r="F3636" s="6"/>
      <c r="G3636" s="30"/>
      <c r="H3636" s="30"/>
      <c r="I3636" s="30" t="str">
        <f t="shared" si="460"/>
        <v/>
      </c>
      <c r="J3636" s="7" t="str">
        <f t="shared" si="461"/>
        <v/>
      </c>
    </row>
    <row r="3637" spans="5:10" x14ac:dyDescent="0.3">
      <c r="E3637" s="7"/>
      <c r="F3637" s="6"/>
      <c r="G3637" s="30"/>
      <c r="H3637" s="30"/>
      <c r="I3637" s="30" t="str">
        <f t="shared" si="460"/>
        <v/>
      </c>
      <c r="J3637" s="7" t="str">
        <f t="shared" si="461"/>
        <v/>
      </c>
    </row>
    <row r="3638" spans="5:10" x14ac:dyDescent="0.3">
      <c r="E3638" s="7"/>
      <c r="F3638" s="6"/>
      <c r="G3638" s="30"/>
      <c r="H3638" s="30"/>
      <c r="I3638" s="30" t="str">
        <f t="shared" si="460"/>
        <v/>
      </c>
      <c r="J3638" s="7" t="str">
        <f t="shared" si="461"/>
        <v/>
      </c>
    </row>
    <row r="3639" spans="5:10" x14ac:dyDescent="0.3">
      <c r="E3639" s="7"/>
      <c r="F3639" s="6"/>
      <c r="G3639" s="30"/>
      <c r="H3639" s="30"/>
      <c r="I3639" s="30" t="str">
        <f t="shared" si="460"/>
        <v/>
      </c>
      <c r="J3639" s="7" t="str">
        <f t="shared" si="461"/>
        <v/>
      </c>
    </row>
    <row r="3640" spans="5:10" x14ac:dyDescent="0.3">
      <c r="E3640" s="7"/>
      <c r="F3640" s="6"/>
      <c r="G3640" s="30"/>
      <c r="H3640" s="30"/>
      <c r="I3640" s="30" t="str">
        <f t="shared" si="460"/>
        <v/>
      </c>
      <c r="J3640" s="7" t="str">
        <f t="shared" si="461"/>
        <v/>
      </c>
    </row>
    <row r="3641" spans="5:10" x14ac:dyDescent="0.3">
      <c r="E3641" s="7"/>
      <c r="F3641" s="6"/>
      <c r="G3641" s="30"/>
      <c r="H3641" s="30"/>
      <c r="I3641" s="30" t="str">
        <f t="shared" si="460"/>
        <v/>
      </c>
      <c r="J3641" s="7" t="str">
        <f t="shared" si="461"/>
        <v/>
      </c>
    </row>
    <row r="3642" spans="5:10" x14ac:dyDescent="0.3">
      <c r="E3642" s="7"/>
      <c r="F3642" s="6"/>
      <c r="G3642" s="30"/>
      <c r="H3642" s="30"/>
      <c r="I3642" s="30" t="str">
        <f t="shared" si="460"/>
        <v/>
      </c>
      <c r="J3642" s="7" t="str">
        <f t="shared" si="461"/>
        <v/>
      </c>
    </row>
    <row r="3643" spans="5:10" x14ac:dyDescent="0.3">
      <c r="E3643" s="7"/>
      <c r="F3643" s="6"/>
      <c r="G3643" s="30"/>
      <c r="H3643" s="30"/>
      <c r="I3643" s="30" t="str">
        <f t="shared" si="460"/>
        <v/>
      </c>
      <c r="J3643" s="7" t="str">
        <f t="shared" si="461"/>
        <v/>
      </c>
    </row>
    <row r="3644" spans="5:10" x14ac:dyDescent="0.3">
      <c r="E3644" s="7"/>
      <c r="F3644" s="6"/>
      <c r="G3644" s="30"/>
      <c r="H3644" s="30"/>
      <c r="I3644" s="30" t="str">
        <f t="shared" si="460"/>
        <v/>
      </c>
      <c r="J3644" s="7" t="str">
        <f t="shared" si="461"/>
        <v/>
      </c>
    </row>
    <row r="3645" spans="5:10" x14ac:dyDescent="0.3">
      <c r="E3645" s="7"/>
      <c r="F3645" s="6"/>
      <c r="G3645" s="30"/>
      <c r="H3645" s="30"/>
      <c r="I3645" s="30" t="str">
        <f t="shared" si="460"/>
        <v/>
      </c>
      <c r="J3645" s="7" t="str">
        <f t="shared" si="461"/>
        <v/>
      </c>
    </row>
    <row r="3646" spans="5:10" x14ac:dyDescent="0.3">
      <c r="E3646" s="7"/>
      <c r="F3646" s="6"/>
      <c r="G3646" s="30"/>
      <c r="H3646" s="30"/>
      <c r="I3646" s="30" t="str">
        <f t="shared" si="460"/>
        <v/>
      </c>
      <c r="J3646" s="7" t="str">
        <f t="shared" si="461"/>
        <v/>
      </c>
    </row>
    <row r="3647" spans="5:10" x14ac:dyDescent="0.3">
      <c r="E3647" s="7"/>
      <c r="F3647" s="6"/>
      <c r="G3647" s="30"/>
      <c r="H3647" s="30"/>
      <c r="I3647" s="30" t="str">
        <f t="shared" si="460"/>
        <v/>
      </c>
      <c r="J3647" s="7" t="str">
        <f t="shared" si="461"/>
        <v/>
      </c>
    </row>
    <row r="3648" spans="5:10" x14ac:dyDescent="0.3">
      <c r="E3648" s="7"/>
      <c r="F3648" s="6"/>
      <c r="G3648" s="30"/>
      <c r="H3648" s="30"/>
      <c r="I3648" s="30" t="str">
        <f t="shared" si="460"/>
        <v/>
      </c>
      <c r="J3648" s="7" t="str">
        <f t="shared" si="461"/>
        <v/>
      </c>
    </row>
    <row r="3649" spans="5:10" x14ac:dyDescent="0.3">
      <c r="E3649" s="7"/>
      <c r="F3649" s="6"/>
      <c r="G3649" s="30"/>
      <c r="H3649" s="30"/>
      <c r="I3649" s="30" t="str">
        <f t="shared" si="460"/>
        <v/>
      </c>
      <c r="J3649" s="7" t="str">
        <f t="shared" si="461"/>
        <v/>
      </c>
    </row>
    <row r="3650" spans="5:10" x14ac:dyDescent="0.3">
      <c r="E3650" s="7"/>
      <c r="F3650" s="6"/>
      <c r="G3650" s="30"/>
      <c r="H3650" s="30"/>
      <c r="I3650" s="30" t="str">
        <f t="shared" si="460"/>
        <v/>
      </c>
      <c r="J3650" s="7" t="str">
        <f t="shared" si="461"/>
        <v/>
      </c>
    </row>
    <row r="3651" spans="5:10" x14ac:dyDescent="0.3">
      <c r="E3651" s="7"/>
      <c r="F3651" s="6"/>
      <c r="G3651" s="30"/>
      <c r="H3651" s="30"/>
      <c r="I3651" s="30" t="str">
        <f t="shared" si="460"/>
        <v/>
      </c>
      <c r="J3651" s="7" t="str">
        <f t="shared" si="461"/>
        <v/>
      </c>
    </row>
    <row r="3652" spans="5:10" x14ac:dyDescent="0.3">
      <c r="E3652" s="7"/>
      <c r="F3652" s="6"/>
      <c r="G3652" s="30"/>
      <c r="H3652" s="30"/>
      <c r="I3652" s="30" t="str">
        <f t="shared" si="460"/>
        <v/>
      </c>
      <c r="J3652" s="7" t="str">
        <f t="shared" si="461"/>
        <v/>
      </c>
    </row>
    <row r="3653" spans="5:10" x14ac:dyDescent="0.3">
      <c r="E3653" s="7"/>
      <c r="F3653" s="6"/>
      <c r="G3653" s="30"/>
      <c r="H3653" s="30"/>
      <c r="I3653" s="30" t="str">
        <f t="shared" si="460"/>
        <v/>
      </c>
      <c r="J3653" s="7" t="str">
        <f t="shared" si="461"/>
        <v/>
      </c>
    </row>
    <row r="3654" spans="5:10" x14ac:dyDescent="0.3">
      <c r="E3654" s="7"/>
      <c r="F3654" s="6"/>
      <c r="G3654" s="30"/>
      <c r="H3654" s="30"/>
      <c r="I3654" s="30" t="str">
        <f t="shared" si="460"/>
        <v/>
      </c>
      <c r="J3654" s="7" t="str">
        <f t="shared" si="461"/>
        <v/>
      </c>
    </row>
    <row r="3655" spans="5:10" x14ac:dyDescent="0.3">
      <c r="E3655" s="7"/>
      <c r="F3655" s="6"/>
      <c r="G3655" s="30"/>
      <c r="H3655" s="30"/>
      <c r="I3655" s="30" t="str">
        <f t="shared" si="460"/>
        <v/>
      </c>
      <c r="J3655" s="7" t="str">
        <f t="shared" si="461"/>
        <v/>
      </c>
    </row>
    <row r="3656" spans="5:10" x14ac:dyDescent="0.3">
      <c r="E3656" s="7"/>
      <c r="F3656" s="6"/>
      <c r="G3656" s="30"/>
      <c r="H3656" s="30"/>
      <c r="I3656" s="30" t="str">
        <f t="shared" si="460"/>
        <v/>
      </c>
      <c r="J3656" s="7" t="str">
        <f t="shared" si="461"/>
        <v/>
      </c>
    </row>
    <row r="3657" spans="5:10" x14ac:dyDescent="0.3">
      <c r="E3657" s="7"/>
      <c r="F3657" s="6"/>
      <c r="G3657" s="30"/>
      <c r="H3657" s="30"/>
      <c r="I3657" s="30" t="str">
        <f t="shared" si="460"/>
        <v/>
      </c>
      <c r="J3657" s="7" t="str">
        <f t="shared" si="461"/>
        <v/>
      </c>
    </row>
    <row r="3658" spans="5:10" x14ac:dyDescent="0.3">
      <c r="E3658" s="7"/>
      <c r="F3658" s="6"/>
      <c r="G3658" s="30"/>
      <c r="H3658" s="30"/>
      <c r="I3658" s="30" t="str">
        <f t="shared" si="460"/>
        <v/>
      </c>
      <c r="J3658" s="7" t="str">
        <f t="shared" si="461"/>
        <v/>
      </c>
    </row>
    <row r="3659" spans="5:10" x14ac:dyDescent="0.3">
      <c r="E3659" s="7"/>
      <c r="F3659" s="6"/>
      <c r="G3659" s="30"/>
      <c r="H3659" s="30"/>
      <c r="I3659" s="30" t="str">
        <f t="shared" si="460"/>
        <v/>
      </c>
      <c r="J3659" s="7" t="str">
        <f t="shared" si="461"/>
        <v/>
      </c>
    </row>
    <row r="3660" spans="5:10" x14ac:dyDescent="0.3">
      <c r="E3660" s="7"/>
      <c r="F3660" s="6"/>
      <c r="G3660" s="30"/>
      <c r="H3660" s="30"/>
      <c r="I3660" s="30" t="str">
        <f t="shared" si="460"/>
        <v/>
      </c>
      <c r="J3660" s="7" t="str">
        <f t="shared" si="461"/>
        <v/>
      </c>
    </row>
    <row r="3661" spans="5:10" x14ac:dyDescent="0.3">
      <c r="E3661" s="7"/>
      <c r="F3661" s="6"/>
      <c r="G3661" s="30"/>
      <c r="H3661" s="30"/>
      <c r="I3661" s="30" t="str">
        <f t="shared" si="460"/>
        <v/>
      </c>
      <c r="J3661" s="7" t="str">
        <f t="shared" si="461"/>
        <v/>
      </c>
    </row>
    <row r="3662" spans="5:10" x14ac:dyDescent="0.3">
      <c r="E3662" s="7"/>
      <c r="F3662" s="6"/>
      <c r="G3662" s="30"/>
      <c r="H3662" s="30"/>
      <c r="I3662" s="30" t="str">
        <f t="shared" si="460"/>
        <v/>
      </c>
      <c r="J3662" s="7" t="str">
        <f t="shared" si="461"/>
        <v/>
      </c>
    </row>
    <row r="3663" spans="5:10" x14ac:dyDescent="0.3">
      <c r="E3663" s="7"/>
      <c r="F3663" s="6"/>
      <c r="G3663" s="30"/>
      <c r="H3663" s="30"/>
      <c r="I3663" s="30" t="str">
        <f t="shared" si="460"/>
        <v/>
      </c>
      <c r="J3663" s="7" t="str">
        <f t="shared" si="461"/>
        <v/>
      </c>
    </row>
    <row r="3664" spans="5:10" x14ac:dyDescent="0.3">
      <c r="E3664" s="7"/>
      <c r="F3664" s="6"/>
      <c r="G3664" s="30"/>
      <c r="H3664" s="30"/>
      <c r="I3664" s="30" t="str">
        <f t="shared" si="460"/>
        <v/>
      </c>
      <c r="J3664" s="7" t="str">
        <f t="shared" si="461"/>
        <v/>
      </c>
    </row>
    <row r="3665" spans="5:10" x14ac:dyDescent="0.3">
      <c r="E3665" s="7"/>
      <c r="F3665" s="6"/>
      <c r="G3665" s="30"/>
      <c r="H3665" s="30"/>
      <c r="I3665" s="30" t="str">
        <f t="shared" si="460"/>
        <v/>
      </c>
      <c r="J3665" s="7" t="str">
        <f t="shared" si="461"/>
        <v/>
      </c>
    </row>
    <row r="3666" spans="5:10" x14ac:dyDescent="0.3">
      <c r="E3666" s="7"/>
      <c r="F3666" s="6"/>
      <c r="G3666" s="30"/>
      <c r="H3666" s="30"/>
      <c r="I3666" s="30" t="str">
        <f t="shared" si="460"/>
        <v/>
      </c>
      <c r="J3666" s="7" t="str">
        <f t="shared" si="461"/>
        <v/>
      </c>
    </row>
    <row r="3667" spans="5:10" x14ac:dyDescent="0.3">
      <c r="E3667" s="7"/>
      <c r="F3667" s="6"/>
      <c r="G3667" s="30"/>
      <c r="H3667" s="30"/>
      <c r="I3667" s="30" t="str">
        <f t="shared" si="460"/>
        <v/>
      </c>
      <c r="J3667" s="7" t="str">
        <f t="shared" si="461"/>
        <v/>
      </c>
    </row>
    <row r="3668" spans="5:10" x14ac:dyDescent="0.3">
      <c r="E3668" s="7"/>
      <c r="F3668" s="6"/>
      <c r="G3668" s="30"/>
      <c r="H3668" s="30"/>
      <c r="I3668" s="30" t="str">
        <f t="shared" si="460"/>
        <v/>
      </c>
      <c r="J3668" s="7" t="str">
        <f t="shared" si="461"/>
        <v/>
      </c>
    </row>
    <row r="3669" spans="5:10" x14ac:dyDescent="0.3">
      <c r="E3669" s="7"/>
      <c r="F3669" s="6"/>
      <c r="G3669" s="30"/>
      <c r="H3669" s="30"/>
      <c r="I3669" s="30" t="str">
        <f t="shared" si="460"/>
        <v/>
      </c>
      <c r="J3669" s="7" t="str">
        <f t="shared" si="461"/>
        <v/>
      </c>
    </row>
    <row r="3670" spans="5:10" x14ac:dyDescent="0.3">
      <c r="E3670" s="7"/>
      <c r="F3670" s="6"/>
      <c r="G3670" s="30"/>
      <c r="H3670" s="30"/>
      <c r="I3670" s="30" t="str">
        <f t="shared" si="460"/>
        <v/>
      </c>
      <c r="J3670" s="7" t="str">
        <f t="shared" si="461"/>
        <v/>
      </c>
    </row>
    <row r="3671" spans="5:10" x14ac:dyDescent="0.3">
      <c r="E3671" s="7"/>
      <c r="F3671" s="6"/>
      <c r="G3671" s="30"/>
      <c r="H3671" s="30"/>
      <c r="I3671" s="30" t="str">
        <f t="shared" si="460"/>
        <v/>
      </c>
      <c r="J3671" s="7" t="str">
        <f t="shared" si="461"/>
        <v/>
      </c>
    </row>
    <row r="3672" spans="5:10" x14ac:dyDescent="0.3">
      <c r="E3672" s="7"/>
      <c r="F3672" s="6"/>
      <c r="G3672" s="30"/>
      <c r="H3672" s="30"/>
      <c r="I3672" s="30" t="str">
        <f t="shared" si="460"/>
        <v/>
      </c>
      <c r="J3672" s="7" t="str">
        <f t="shared" si="461"/>
        <v/>
      </c>
    </row>
    <row r="3673" spans="5:10" x14ac:dyDescent="0.3">
      <c r="E3673" s="7"/>
      <c r="F3673" s="6"/>
      <c r="G3673" s="30"/>
      <c r="H3673" s="30"/>
      <c r="I3673" s="30" t="str">
        <f t="shared" ref="I3673:I3680" si="462">IF(ISBLANK(B3673),"",SUM(G3673:H3673))</f>
        <v/>
      </c>
      <c r="J3673" s="7" t="str">
        <f t="shared" ref="J3673:J3680" si="463">IF(ISBLANK(B3673),"",E3673*(IF(LEFT(RIGHT(F3673,2),1)="2",2,IF(LEFT(RIGHT(F3673,2),1)="3",3,IF(LEFT(RIGHT(F3673,2),1)="4",4,1)))))</f>
        <v/>
      </c>
    </row>
    <row r="3674" spans="5:10" x14ac:dyDescent="0.3">
      <c r="E3674" s="7"/>
      <c r="F3674" s="6"/>
      <c r="G3674" s="30"/>
      <c r="H3674" s="30"/>
      <c r="I3674" s="30" t="str">
        <f t="shared" si="462"/>
        <v/>
      </c>
      <c r="J3674" s="7" t="str">
        <f t="shared" si="463"/>
        <v/>
      </c>
    </row>
    <row r="3675" spans="5:10" x14ac:dyDescent="0.3">
      <c r="E3675" s="7"/>
      <c r="F3675" s="6"/>
      <c r="G3675" s="30"/>
      <c r="H3675" s="30"/>
      <c r="I3675" s="30" t="str">
        <f t="shared" si="462"/>
        <v/>
      </c>
      <c r="J3675" s="7" t="str">
        <f t="shared" si="463"/>
        <v/>
      </c>
    </row>
    <row r="3676" spans="5:10" x14ac:dyDescent="0.3">
      <c r="E3676" s="7"/>
      <c r="F3676" s="6"/>
      <c r="G3676" s="30"/>
      <c r="H3676" s="30"/>
      <c r="I3676" s="30" t="str">
        <f t="shared" si="462"/>
        <v/>
      </c>
      <c r="J3676" s="7" t="str">
        <f t="shared" si="463"/>
        <v/>
      </c>
    </row>
    <row r="3677" spans="5:10" x14ac:dyDescent="0.3">
      <c r="E3677" s="7"/>
      <c r="F3677" s="6"/>
      <c r="G3677" s="30"/>
      <c r="H3677" s="30"/>
      <c r="I3677" s="30" t="str">
        <f t="shared" si="462"/>
        <v/>
      </c>
      <c r="J3677" s="7" t="str">
        <f t="shared" si="463"/>
        <v/>
      </c>
    </row>
    <row r="3678" spans="5:10" x14ac:dyDescent="0.3">
      <c r="E3678" s="7"/>
      <c r="F3678" s="6"/>
      <c r="G3678" s="30"/>
      <c r="H3678" s="30"/>
      <c r="I3678" s="30" t="str">
        <f t="shared" si="462"/>
        <v/>
      </c>
      <c r="J3678" s="7" t="str">
        <f t="shared" si="463"/>
        <v/>
      </c>
    </row>
    <row r="3679" spans="5:10" x14ac:dyDescent="0.3">
      <c r="E3679" s="7"/>
      <c r="F3679" s="6"/>
      <c r="G3679" s="30"/>
      <c r="H3679" s="30"/>
      <c r="I3679" s="30" t="str">
        <f t="shared" si="462"/>
        <v/>
      </c>
      <c r="J3679" s="7" t="str">
        <f t="shared" si="463"/>
        <v/>
      </c>
    </row>
    <row r="3680" spans="5:10" x14ac:dyDescent="0.3">
      <c r="E3680" s="7"/>
      <c r="F3680" s="6"/>
      <c r="G3680" s="30"/>
      <c r="H3680" s="30"/>
      <c r="I3680" s="30" t="str">
        <f t="shared" si="462"/>
        <v/>
      </c>
      <c r="J3680" s="7" t="str">
        <f t="shared" si="463"/>
        <v/>
      </c>
    </row>
  </sheetData>
  <autoFilter ref="A1:J2642" xr:uid="{00000000-0009-0000-0000-000002000000}"/>
  <conditionalFormatting sqref="T298:T318 T295 T320:T327 T329:T330 T332:T336 T342:T343 T350:T374 T376:T397 T401:T404 T406:T430 T466:T471 T473 T475:T498 T500:T547 T1042:T1044 T656:T660 T1047:T1048 T1050:T1051 T1053:T1062 T1065:T1070 T1073:T1076 T1078:T1092 T1096:T1099 T1101:T1102 T1104 T1106:T1109 T1112:T1118 T1120:T1122 T1125:T1130 T1132 T1136:T1143 T1145:T1149 T1154:T1156 T1158:T1161 T1164:T1170 T1173:T1175 T1179 T1182 T1189:T1191 T1194:T1195 T1197:T1200 T1202:T1206 T1208 T1210:T1214 T1216 T1223:T1224 T1226:T1231 T1233:T1236 T1238 T1242:T1253 T1256:T1258 T1260 T1262 T1264:T1271 T1273:T1279 T1282:T1283 T1286 T1288 T1291:T1292 T1296 T1298:T1300 T1302 T1307 T1309 T1312:T1313 T1316:T1317 T1319:T1320 T1322:T1323 T1325:T1337 T1339:T1342 T1344:T1345 T1347:T1352 T1355 T1357 T1361:T1364 T1366:T1375 T1377 T1379:T1382 T1384 T1386:T1390 T1393:T1395 T1400:T1418 T1420:T1421 T1423:T1424 T1427:T1428 T1430:T1431 T1433:T1435 T1437:T1439 T1443 T1446 T1450 T1452:T1455 T1458 T1466:T1473 T1475:T1476 T1478:T1481 T1483 T1486:T1491 T1494 T1496:T1497 T1501:T1507 T549:T555 T1218:T1221 T1008:T1030 T338:T340 T1460:T1464 T432:T462 T1637:T1640 T1642:T1643 T1647:T1661 T1663:T1667 T1669:T1674 T1676 T1680:T1682 T1684 T1686:T1690 T1692:T1694 T1700 T1703 T1706 T1711:T1714 T1717:T1720 T1722 T1724:T1727 T1729:T1753 T1755:T1817 T1820:T1822 T1825 T1830 T1832 T1834:T1836 T1842:T1844 T1846:T1847 T1916:T1924 T1906:T1913 T1926:T1936 T1941:T1942 T1944 T1947:T1948 T1950:T1955 T1:T293 T2211:T2212 T2146:T2152 T1957:T2144 T2214:T2234 T2236:T2240 T2242:T2245 T2247:T2258 T2277:T2292 T2294:T2307 T2309 T2311:T2312 T2314:T2315 T2317:T2340 T2342:T2425 T2427:T2429 T2431:T2435 T2438:T2455 T2459:T2462 T2464:T2465 T2467 T2469:T2470 T2472:T2473 T2476:T2483 T2486:T2487 T2489:T2491 T2493:T2494 T2496:T1048576">
    <cfRule type="cellIs" dxfId="4565" priority="1709" operator="equal">
      <formula>0</formula>
    </cfRule>
  </conditionalFormatting>
  <conditionalFormatting sqref="T288">
    <cfRule type="cellIs" dxfId="4564" priority="1708" operator="equal">
      <formula>0</formula>
    </cfRule>
  </conditionalFormatting>
  <conditionalFormatting sqref="N298:P318 N295:P295 N320:P327 N329:P330 N332:P336 N342:P343 N350:P374 N376:P397 N401:P404 N406:P430 N466:P471 N473:P473 N475:P498 N500:P547 N1042:P1044 N656:P660 N1047:P1048 N1055:P1055 P1051 N1057:P1058 N1060:P1069 N1072:P1077 N1080:P1083 N1085:P1099 N1103:P1106 N1108:P1109 N1111:P1111 N1113:P1116 N1119:P1125 N1127:P1129 N1132:P1137 N1139:P1139 N1143:P1150 N1152:P1152 N1161:P1163 N1165:P1168 N1171:P1177 N1180:P1182 N1186:P1186 N1189:P1189 N1196:P1198 N1201:P1202 N1204:P1207 N1209:P1213 N1215:P1215 N1218:P1221 N1223:P1228 N1230:P1231 N1233:P1238 N1240:P1243 N1245:P1245 N1249:P1253 N1256:P1258 N1260:P1260 N1262:P1262 N1264:P1271 N1273:P1279 N1282:P1283 N1286:P1286 N1288:P1288 N1291:P1292 N1296:P1296 N1298:P1300 N1302:P1302 N1307:P1307 N1309:P1309 N1312:P1313 N1316:P1317 N1319:P1320 N1322:P1323 N1325:P1337 N1339:P1342 N1344:P1345 N1347:P1352 N1355:P1355 N1357:P1357 N1361:P1364 N1366:P1375 N1377:P1377 N1379:P1382 N1384:P1384 N1386:P1390 N1393:P1395 N1400:P1418 N1420:P1421 N1423:P1424 N1427:P1428 N1430:P1431 N1433:P1435 N1437:P1439 N1443:P1443 N1446:P1446 N1450:P1450 N1452:P1455 N1458:P1458 N1466:P1473 N1475:P1476 N1478:P1481 N1483:P1483 N1486:P1491 N1494:P1494 N1496:P1497 N1501:P1507 N549:P555 N1008:P1030 N338:P340 N1460:P1464 N432:P462 N1154:P1157 N1637:P1640 N1642:P1643 N1647:P1661 N1663:P1667 N1669:P1674 N1676:P1676 N1680:P1682 N1684:P1684 N1686:P1690 N1692:P1694 N1700:P1700 N1703:P1703 N1706:P1706 N1711:P1714 N1717:P1720 N1722:P1722 N1724:P1727 N1729:P1753 N1755:P1817 N1:P293 N1820:P1822 N1825:P1825 N1830:P1830 N1832:P1832 N1834:P1836 N1842:P1844 N1846:P1847 N1916:P1924 N1906:P1913 N1926:P1936 N1941:P1942 N1944:P1944 N1947:P1948 N1950:P1955 N2211:P2212 N2146:P2152 N1957:P2144 N2214:P2234 N2236:P2240 N2242:P2245 N2247:P2258 N2277:P2292 N2294:P2307 N2309:P2309 N2311:P2312 N2314:P2315 N2317:P2340 N2342:P2425 N2427:P2429 N2431:P2435 N2438:P2455 N2459:P2462 N2464:P2465 N2467:P2467 N2469:P2470 N2472:P2473 N2476:P2483 N2486:P2487 N2489:P2491 N2493:P2494 N2496:P1048576">
    <cfRule type="cellIs" dxfId="4563" priority="1706" operator="equal">
      <formula>0</formula>
    </cfRule>
    <cfRule type="cellIs" priority="1707" operator="equal">
      <formula>0</formula>
    </cfRule>
  </conditionalFormatting>
  <conditionalFormatting sqref="L2:L13">
    <cfRule type="cellIs" dxfId="4562" priority="1704" operator="equal">
      <formula>0</formula>
    </cfRule>
    <cfRule type="cellIs" priority="1705" operator="equal">
      <formula>0</formula>
    </cfRule>
  </conditionalFormatting>
  <conditionalFormatting sqref="T296">
    <cfRule type="cellIs" dxfId="4561" priority="1703" operator="equal">
      <formula>0</formula>
    </cfRule>
  </conditionalFormatting>
  <conditionalFormatting sqref="N296:P296">
    <cfRule type="cellIs" dxfId="4560" priority="1701" operator="equal">
      <formula>0</formula>
    </cfRule>
    <cfRule type="cellIs" priority="1702" operator="equal">
      <formula>0</formula>
    </cfRule>
  </conditionalFormatting>
  <conditionalFormatting sqref="T297">
    <cfRule type="cellIs" dxfId="4559" priority="1700" operator="equal">
      <formula>0</formula>
    </cfRule>
  </conditionalFormatting>
  <conditionalFormatting sqref="N297:P297">
    <cfRule type="cellIs" dxfId="4558" priority="1698" operator="equal">
      <formula>0</formula>
    </cfRule>
    <cfRule type="cellIs" priority="1699" operator="equal">
      <formula>0</formula>
    </cfRule>
  </conditionalFormatting>
  <conditionalFormatting sqref="T294">
    <cfRule type="cellIs" dxfId="4557" priority="1697" operator="equal">
      <formula>0</formula>
    </cfRule>
  </conditionalFormatting>
  <conditionalFormatting sqref="N294:P294">
    <cfRule type="cellIs" dxfId="4556" priority="1695" operator="equal">
      <formula>0</formula>
    </cfRule>
    <cfRule type="cellIs" priority="1696" operator="equal">
      <formula>0</formula>
    </cfRule>
  </conditionalFormatting>
  <conditionalFormatting sqref="T319">
    <cfRule type="cellIs" dxfId="4555" priority="1694" operator="equal">
      <formula>0</formula>
    </cfRule>
  </conditionalFormatting>
  <conditionalFormatting sqref="N319:P319">
    <cfRule type="cellIs" dxfId="4554" priority="1692" operator="equal">
      <formula>0</formula>
    </cfRule>
    <cfRule type="cellIs" priority="1693" operator="equal">
      <formula>0</formula>
    </cfRule>
  </conditionalFormatting>
  <conditionalFormatting sqref="T328">
    <cfRule type="cellIs" dxfId="4553" priority="1691" operator="equal">
      <formula>0</formula>
    </cfRule>
  </conditionalFormatting>
  <conditionalFormatting sqref="N328:P328">
    <cfRule type="cellIs" dxfId="4552" priority="1689" operator="equal">
      <formula>0</formula>
    </cfRule>
    <cfRule type="cellIs" priority="1690" operator="equal">
      <formula>0</formula>
    </cfRule>
  </conditionalFormatting>
  <conditionalFormatting sqref="T331">
    <cfRule type="cellIs" dxfId="4551" priority="1688" operator="equal">
      <formula>0</formula>
    </cfRule>
  </conditionalFormatting>
  <conditionalFormatting sqref="N331:P331">
    <cfRule type="cellIs" dxfId="4550" priority="1686" operator="equal">
      <formula>0</formula>
    </cfRule>
    <cfRule type="cellIs" priority="1687" operator="equal">
      <formula>0</formula>
    </cfRule>
  </conditionalFormatting>
  <conditionalFormatting sqref="T341">
    <cfRule type="cellIs" dxfId="4549" priority="1685" operator="equal">
      <formula>0</formula>
    </cfRule>
  </conditionalFormatting>
  <conditionalFormatting sqref="N341:P341">
    <cfRule type="cellIs" dxfId="4548" priority="1683" operator="equal">
      <formula>0</formula>
    </cfRule>
    <cfRule type="cellIs" priority="1684" operator="equal">
      <formula>0</formula>
    </cfRule>
  </conditionalFormatting>
  <conditionalFormatting sqref="T344">
    <cfRule type="cellIs" dxfId="4547" priority="1682" operator="equal">
      <formula>0</formula>
    </cfRule>
  </conditionalFormatting>
  <conditionalFormatting sqref="N344:P344">
    <cfRule type="cellIs" dxfId="4546" priority="1680" operator="equal">
      <formula>0</formula>
    </cfRule>
    <cfRule type="cellIs" priority="1681" operator="equal">
      <formula>0</formula>
    </cfRule>
  </conditionalFormatting>
  <conditionalFormatting sqref="T345">
    <cfRule type="cellIs" dxfId="4545" priority="1679" operator="equal">
      <formula>0</formula>
    </cfRule>
  </conditionalFormatting>
  <conditionalFormatting sqref="N345:P345">
    <cfRule type="cellIs" dxfId="4544" priority="1677" operator="equal">
      <formula>0</formula>
    </cfRule>
    <cfRule type="cellIs" priority="1678" operator="equal">
      <formula>0</formula>
    </cfRule>
  </conditionalFormatting>
  <conditionalFormatting sqref="T347">
    <cfRule type="cellIs" dxfId="4543" priority="1673" operator="equal">
      <formula>0</formula>
    </cfRule>
  </conditionalFormatting>
  <conditionalFormatting sqref="N347:P347">
    <cfRule type="cellIs" dxfId="4542" priority="1671" operator="equal">
      <formula>0</formula>
    </cfRule>
    <cfRule type="cellIs" priority="1672" operator="equal">
      <formula>0</formula>
    </cfRule>
  </conditionalFormatting>
  <conditionalFormatting sqref="T348">
    <cfRule type="cellIs" dxfId="4541" priority="1670" operator="equal">
      <formula>0</formula>
    </cfRule>
  </conditionalFormatting>
  <conditionalFormatting sqref="N348:P348">
    <cfRule type="cellIs" dxfId="4540" priority="1668" operator="equal">
      <formula>0</formula>
    </cfRule>
    <cfRule type="cellIs" priority="1669" operator="equal">
      <formula>0</formula>
    </cfRule>
  </conditionalFormatting>
  <conditionalFormatting sqref="T349">
    <cfRule type="cellIs" dxfId="4539" priority="1667" operator="equal">
      <formula>0</formula>
    </cfRule>
  </conditionalFormatting>
  <conditionalFormatting sqref="N349:P349">
    <cfRule type="cellIs" dxfId="4538" priority="1665" operator="equal">
      <formula>0</formula>
    </cfRule>
    <cfRule type="cellIs" priority="1666" operator="equal">
      <formula>0</formula>
    </cfRule>
  </conditionalFormatting>
  <conditionalFormatting sqref="T375">
    <cfRule type="cellIs" dxfId="4537" priority="1664" operator="equal">
      <formula>0</formula>
    </cfRule>
  </conditionalFormatting>
  <conditionalFormatting sqref="N375:P375">
    <cfRule type="cellIs" dxfId="4536" priority="1662" operator="equal">
      <formula>0</formula>
    </cfRule>
    <cfRule type="cellIs" priority="1663" operator="equal">
      <formula>0</formula>
    </cfRule>
  </conditionalFormatting>
  <conditionalFormatting sqref="T398">
    <cfRule type="cellIs" dxfId="4535" priority="1661" operator="equal">
      <formula>0</formula>
    </cfRule>
  </conditionalFormatting>
  <conditionalFormatting sqref="N398:P398">
    <cfRule type="cellIs" dxfId="4534" priority="1659" operator="equal">
      <formula>0</formula>
    </cfRule>
    <cfRule type="cellIs" priority="1660" operator="equal">
      <formula>0</formula>
    </cfRule>
  </conditionalFormatting>
  <conditionalFormatting sqref="T399">
    <cfRule type="cellIs" dxfId="4533" priority="1658" operator="equal">
      <formula>0</formula>
    </cfRule>
  </conditionalFormatting>
  <conditionalFormatting sqref="N399:P399">
    <cfRule type="cellIs" dxfId="4532" priority="1656" operator="equal">
      <formula>0</formula>
    </cfRule>
    <cfRule type="cellIs" priority="1657" operator="equal">
      <formula>0</formula>
    </cfRule>
  </conditionalFormatting>
  <conditionalFormatting sqref="T405">
    <cfRule type="cellIs" dxfId="4531" priority="1655" operator="equal">
      <formula>0</formula>
    </cfRule>
  </conditionalFormatting>
  <conditionalFormatting sqref="N405:P405">
    <cfRule type="cellIs" dxfId="4530" priority="1653" operator="equal">
      <formula>0</formula>
    </cfRule>
    <cfRule type="cellIs" priority="1654" operator="equal">
      <formula>0</formula>
    </cfRule>
  </conditionalFormatting>
  <conditionalFormatting sqref="T463">
    <cfRule type="cellIs" dxfId="4529" priority="1652" operator="equal">
      <formula>0</formula>
    </cfRule>
  </conditionalFormatting>
  <conditionalFormatting sqref="N463:P463">
    <cfRule type="cellIs" dxfId="4528" priority="1650" operator="equal">
      <formula>0</formula>
    </cfRule>
    <cfRule type="cellIs" priority="1651" operator="equal">
      <formula>0</formula>
    </cfRule>
  </conditionalFormatting>
  <conditionalFormatting sqref="T464">
    <cfRule type="cellIs" dxfId="4527" priority="1649" operator="equal">
      <formula>0</formula>
    </cfRule>
  </conditionalFormatting>
  <conditionalFormatting sqref="N464:P464">
    <cfRule type="cellIs" dxfId="4526" priority="1647" operator="equal">
      <formula>0</formula>
    </cfRule>
    <cfRule type="cellIs" priority="1648" operator="equal">
      <formula>0</formula>
    </cfRule>
  </conditionalFormatting>
  <conditionalFormatting sqref="T465">
    <cfRule type="cellIs" dxfId="4525" priority="1646" operator="equal">
      <formula>0</formula>
    </cfRule>
  </conditionalFormatting>
  <conditionalFormatting sqref="N465:P465">
    <cfRule type="cellIs" dxfId="4524" priority="1644" operator="equal">
      <formula>0</formula>
    </cfRule>
    <cfRule type="cellIs" priority="1645" operator="equal">
      <formula>0</formula>
    </cfRule>
  </conditionalFormatting>
  <conditionalFormatting sqref="T472">
    <cfRule type="cellIs" dxfId="4523" priority="1643" operator="equal">
      <formula>0</formula>
    </cfRule>
  </conditionalFormatting>
  <conditionalFormatting sqref="N472:P472">
    <cfRule type="cellIs" dxfId="4522" priority="1641" operator="equal">
      <formula>0</formula>
    </cfRule>
    <cfRule type="cellIs" priority="1642" operator="equal">
      <formula>0</formula>
    </cfRule>
  </conditionalFormatting>
  <conditionalFormatting sqref="T474">
    <cfRule type="cellIs" dxfId="4521" priority="1640" operator="equal">
      <formula>0</formula>
    </cfRule>
  </conditionalFormatting>
  <conditionalFormatting sqref="N474:P474">
    <cfRule type="cellIs" dxfId="4520" priority="1638" operator="equal">
      <formula>0</formula>
    </cfRule>
    <cfRule type="cellIs" priority="1639" operator="equal">
      <formula>0</formula>
    </cfRule>
  </conditionalFormatting>
  <conditionalFormatting sqref="T499">
    <cfRule type="cellIs" dxfId="4519" priority="1637" operator="equal">
      <formula>0</formula>
    </cfRule>
  </conditionalFormatting>
  <conditionalFormatting sqref="N499:P499">
    <cfRule type="cellIs" dxfId="4518" priority="1635" operator="equal">
      <formula>0</formula>
    </cfRule>
    <cfRule type="cellIs" priority="1636" operator="equal">
      <formula>0</formula>
    </cfRule>
  </conditionalFormatting>
  <conditionalFormatting sqref="T556:T581 T583:T593 T595 T597:T599 T602:T603 T606:T617 T619:T638 T640 T642 T646 T648 T650:T653 T663:T668 T670:T676 T680:T683 T685 T688 T690 T692:T693 T700 T702:T704 T706 T708 T710:T712 T715:T716 T722:T729 T732 T735:T738 T740:T745 T747:T751 T753:T758 T760:T761 T763:T766 T770:T775 T777:T779 T781:T782 T784:T792 T795:T803 T805:T811 T813:T814 T817:T820 T823:T825 T827:T830 T832:T842 T844:T850 T855:T856 T858:T859 T861:T862 T864:T865 T869 T872 T874 T877:T878 T880 T882 T884 T887 T890:T891 T894:T898 T900:T901 T904:T906 T909 T911:T916 T918 T921:T922 T924 T928 T931:T938 T940:T941 T943 T945:T947 T949 T951:T952 T954 T956:T957">
    <cfRule type="cellIs" dxfId="4517" priority="1634" operator="equal">
      <formula>0</formula>
    </cfRule>
  </conditionalFormatting>
  <conditionalFormatting sqref="N556:P581 N583:P593 N595:P595 N597:P599 N602:P603 N606:P617 N619:P638 N640:P640 N642:P642 N646:P646 N648:P648 N650:P653 N663:P668 N670:P676 N680:P683 N685:P685 N688:P688 N690:P690 N692:P693 N700:P700 N702:P704 N706:P706 N708:P708 N710:P712 N715:P716 N722:P729 N732:P732 N735:P738 N740:P745 N747:P751 N753:P758 N760:P761 N763:P766 N770:P775 N777:P779 N781:P782 N784:P792 N795:P803 N805:P811 N813:P814 N817:P820 N823:P825 N827:P830 N832:P842 N844:P850 N855:P856 N858:P859 N861:P862 N864:P865 N869:P869 N872:P872 N874:P874 N877:P878 N880:P880 N882:P882 N884:P884 N887:P887 N890:P891 N894:P898 N900:P901 N904:P906 N909:P909 N911:P916 N918:P918 N921:P922 N924:P924 N928:P928 N931:P938 N940:P941 N943:P943 N945:P947 N949:P949 N951:P952 N954:P954 N956:P957">
    <cfRule type="cellIs" dxfId="4516" priority="1632" operator="equal">
      <formula>0</formula>
    </cfRule>
    <cfRule type="cellIs" priority="1633" operator="equal">
      <formula>0</formula>
    </cfRule>
  </conditionalFormatting>
  <conditionalFormatting sqref="T582">
    <cfRule type="cellIs" dxfId="4515" priority="1631" operator="equal">
      <formula>0</formula>
    </cfRule>
  </conditionalFormatting>
  <conditionalFormatting sqref="N582:P582">
    <cfRule type="cellIs" dxfId="4514" priority="1629" operator="equal">
      <formula>0</formula>
    </cfRule>
    <cfRule type="cellIs" priority="1630" operator="equal">
      <formula>0</formula>
    </cfRule>
  </conditionalFormatting>
  <conditionalFormatting sqref="T594">
    <cfRule type="cellIs" dxfId="4513" priority="1628" operator="equal">
      <formula>0</formula>
    </cfRule>
  </conditionalFormatting>
  <conditionalFormatting sqref="N594:P594">
    <cfRule type="cellIs" dxfId="4512" priority="1626" operator="equal">
      <formula>0</formula>
    </cfRule>
    <cfRule type="cellIs" priority="1627" operator="equal">
      <formula>0</formula>
    </cfRule>
  </conditionalFormatting>
  <conditionalFormatting sqref="T596">
    <cfRule type="cellIs" dxfId="4511" priority="1625" operator="equal">
      <formula>0</formula>
    </cfRule>
  </conditionalFormatting>
  <conditionalFormatting sqref="N596:P596">
    <cfRule type="cellIs" dxfId="4510" priority="1623" operator="equal">
      <formula>0</formula>
    </cfRule>
    <cfRule type="cellIs" priority="1624" operator="equal">
      <formula>0</formula>
    </cfRule>
  </conditionalFormatting>
  <conditionalFormatting sqref="T600">
    <cfRule type="cellIs" dxfId="4509" priority="1622" operator="equal">
      <formula>0</formula>
    </cfRule>
  </conditionalFormatting>
  <conditionalFormatting sqref="N600:P600">
    <cfRule type="cellIs" dxfId="4508" priority="1620" operator="equal">
      <formula>0</formula>
    </cfRule>
    <cfRule type="cellIs" priority="1621" operator="equal">
      <formula>0</formula>
    </cfRule>
  </conditionalFormatting>
  <conditionalFormatting sqref="T601">
    <cfRule type="cellIs" dxfId="4507" priority="1619" operator="equal">
      <formula>0</formula>
    </cfRule>
  </conditionalFormatting>
  <conditionalFormatting sqref="N601:P601">
    <cfRule type="cellIs" dxfId="4506" priority="1617" operator="equal">
      <formula>0</formula>
    </cfRule>
    <cfRule type="cellIs" priority="1618" operator="equal">
      <formula>0</formula>
    </cfRule>
  </conditionalFormatting>
  <conditionalFormatting sqref="T604">
    <cfRule type="cellIs" dxfId="4505" priority="1616" operator="equal">
      <formula>0</formula>
    </cfRule>
  </conditionalFormatting>
  <conditionalFormatting sqref="N604:P604">
    <cfRule type="cellIs" dxfId="4504" priority="1614" operator="equal">
      <formula>0</formula>
    </cfRule>
    <cfRule type="cellIs" priority="1615" operator="equal">
      <formula>0</formula>
    </cfRule>
  </conditionalFormatting>
  <conditionalFormatting sqref="T605">
    <cfRule type="cellIs" dxfId="4503" priority="1613" operator="equal">
      <formula>0</formula>
    </cfRule>
  </conditionalFormatting>
  <conditionalFormatting sqref="N605:P605">
    <cfRule type="cellIs" dxfId="4502" priority="1611" operator="equal">
      <formula>0</formula>
    </cfRule>
    <cfRule type="cellIs" priority="1612" operator="equal">
      <formula>0</formula>
    </cfRule>
  </conditionalFormatting>
  <conditionalFormatting sqref="T618">
    <cfRule type="cellIs" dxfId="4501" priority="1610" operator="equal">
      <formula>0</formula>
    </cfRule>
  </conditionalFormatting>
  <conditionalFormatting sqref="N618:P618">
    <cfRule type="cellIs" dxfId="4500" priority="1608" operator="equal">
      <formula>0</formula>
    </cfRule>
    <cfRule type="cellIs" priority="1609" operator="equal">
      <formula>0</formula>
    </cfRule>
  </conditionalFormatting>
  <conditionalFormatting sqref="T639">
    <cfRule type="cellIs" dxfId="4499" priority="1607" operator="equal">
      <formula>0</formula>
    </cfRule>
  </conditionalFormatting>
  <conditionalFormatting sqref="N639:P639">
    <cfRule type="cellIs" dxfId="4498" priority="1605" operator="equal">
      <formula>0</formula>
    </cfRule>
    <cfRule type="cellIs" priority="1606" operator="equal">
      <formula>0</formula>
    </cfRule>
  </conditionalFormatting>
  <conditionalFormatting sqref="T641">
    <cfRule type="cellIs" dxfId="4497" priority="1604" operator="equal">
      <formula>0</formula>
    </cfRule>
  </conditionalFormatting>
  <conditionalFormatting sqref="N641:P641">
    <cfRule type="cellIs" dxfId="4496" priority="1602" operator="equal">
      <formula>0</formula>
    </cfRule>
    <cfRule type="cellIs" priority="1603" operator="equal">
      <formula>0</formula>
    </cfRule>
  </conditionalFormatting>
  <conditionalFormatting sqref="T643">
    <cfRule type="cellIs" dxfId="4495" priority="1601" operator="equal">
      <formula>0</formula>
    </cfRule>
  </conditionalFormatting>
  <conditionalFormatting sqref="N643:P643">
    <cfRule type="cellIs" dxfId="4494" priority="1599" operator="equal">
      <formula>0</formula>
    </cfRule>
    <cfRule type="cellIs" priority="1600" operator="equal">
      <formula>0</formula>
    </cfRule>
  </conditionalFormatting>
  <conditionalFormatting sqref="T644">
    <cfRule type="cellIs" dxfId="4493" priority="1598" operator="equal">
      <formula>0</formula>
    </cfRule>
  </conditionalFormatting>
  <conditionalFormatting sqref="N644:P644">
    <cfRule type="cellIs" dxfId="4492" priority="1596" operator="equal">
      <formula>0</formula>
    </cfRule>
    <cfRule type="cellIs" priority="1597" operator="equal">
      <formula>0</formula>
    </cfRule>
  </conditionalFormatting>
  <conditionalFormatting sqref="T645">
    <cfRule type="cellIs" dxfId="4491" priority="1595" operator="equal">
      <formula>0</formula>
    </cfRule>
  </conditionalFormatting>
  <conditionalFormatting sqref="N645:P645">
    <cfRule type="cellIs" dxfId="4490" priority="1593" operator="equal">
      <formula>0</formula>
    </cfRule>
    <cfRule type="cellIs" priority="1594" operator="equal">
      <formula>0</formula>
    </cfRule>
  </conditionalFormatting>
  <conditionalFormatting sqref="T647">
    <cfRule type="cellIs" dxfId="4489" priority="1592" operator="equal">
      <formula>0</formula>
    </cfRule>
  </conditionalFormatting>
  <conditionalFormatting sqref="N647:P647">
    <cfRule type="cellIs" dxfId="4488" priority="1590" operator="equal">
      <formula>0</formula>
    </cfRule>
    <cfRule type="cellIs" priority="1591" operator="equal">
      <formula>0</formula>
    </cfRule>
  </conditionalFormatting>
  <conditionalFormatting sqref="T649">
    <cfRule type="cellIs" dxfId="4487" priority="1589" operator="equal">
      <formula>0</formula>
    </cfRule>
  </conditionalFormatting>
  <conditionalFormatting sqref="N649:P649">
    <cfRule type="cellIs" dxfId="4486" priority="1587" operator="equal">
      <formula>0</formula>
    </cfRule>
    <cfRule type="cellIs" priority="1588" operator="equal">
      <formula>0</formula>
    </cfRule>
  </conditionalFormatting>
  <conditionalFormatting sqref="T661">
    <cfRule type="cellIs" dxfId="4485" priority="1586" operator="equal">
      <formula>0</formula>
    </cfRule>
  </conditionalFormatting>
  <conditionalFormatting sqref="N661:P661">
    <cfRule type="cellIs" dxfId="4484" priority="1584" operator="equal">
      <formula>0</formula>
    </cfRule>
    <cfRule type="cellIs" priority="1585" operator="equal">
      <formula>0</formula>
    </cfRule>
  </conditionalFormatting>
  <conditionalFormatting sqref="N669:P669">
    <cfRule type="cellIs" dxfId="4483" priority="1578" operator="equal">
      <formula>0</formula>
    </cfRule>
    <cfRule type="cellIs" priority="1579" operator="equal">
      <formula>0</formula>
    </cfRule>
  </conditionalFormatting>
  <conditionalFormatting sqref="T662">
    <cfRule type="cellIs" dxfId="4482" priority="1583" operator="equal">
      <formula>0</formula>
    </cfRule>
  </conditionalFormatting>
  <conditionalFormatting sqref="N662:P662">
    <cfRule type="cellIs" dxfId="4481" priority="1581" operator="equal">
      <formula>0</formula>
    </cfRule>
    <cfRule type="cellIs" priority="1582" operator="equal">
      <formula>0</formula>
    </cfRule>
  </conditionalFormatting>
  <conditionalFormatting sqref="T669">
    <cfRule type="cellIs" dxfId="4480" priority="1580" operator="equal">
      <formula>0</formula>
    </cfRule>
  </conditionalFormatting>
  <conditionalFormatting sqref="N654:P654">
    <cfRule type="cellIs" dxfId="4479" priority="1575" operator="equal">
      <formula>0</formula>
    </cfRule>
    <cfRule type="cellIs" priority="1576" operator="equal">
      <formula>0</formula>
    </cfRule>
  </conditionalFormatting>
  <conditionalFormatting sqref="T654">
    <cfRule type="cellIs" dxfId="4478" priority="1577" operator="equal">
      <formula>0</formula>
    </cfRule>
  </conditionalFormatting>
  <conditionalFormatting sqref="N655:P655">
    <cfRule type="cellIs" dxfId="4477" priority="1572" operator="equal">
      <formula>0</formula>
    </cfRule>
    <cfRule type="cellIs" priority="1573" operator="equal">
      <formula>0</formula>
    </cfRule>
  </conditionalFormatting>
  <conditionalFormatting sqref="T655">
    <cfRule type="cellIs" dxfId="4476" priority="1574" operator="equal">
      <formula>0</formula>
    </cfRule>
  </conditionalFormatting>
  <conditionalFormatting sqref="T677">
    <cfRule type="cellIs" dxfId="4475" priority="1571" operator="equal">
      <formula>0</formula>
    </cfRule>
  </conditionalFormatting>
  <conditionalFormatting sqref="N677:P677">
    <cfRule type="cellIs" dxfId="4474" priority="1569" operator="equal">
      <formula>0</formula>
    </cfRule>
    <cfRule type="cellIs" priority="1570" operator="equal">
      <formula>0</formula>
    </cfRule>
  </conditionalFormatting>
  <conditionalFormatting sqref="N689:P689">
    <cfRule type="cellIs" dxfId="4473" priority="1551" operator="equal">
      <formula>0</formula>
    </cfRule>
    <cfRule type="cellIs" priority="1552" operator="equal">
      <formula>0</formula>
    </cfRule>
  </conditionalFormatting>
  <conditionalFormatting sqref="T678">
    <cfRule type="cellIs" dxfId="4472" priority="1568" operator="equal">
      <formula>0</formula>
    </cfRule>
  </conditionalFormatting>
  <conditionalFormatting sqref="N678:P678">
    <cfRule type="cellIs" dxfId="4471" priority="1566" operator="equal">
      <formula>0</formula>
    </cfRule>
    <cfRule type="cellIs" priority="1567" operator="equal">
      <formula>0</formula>
    </cfRule>
  </conditionalFormatting>
  <conditionalFormatting sqref="T679">
    <cfRule type="cellIs" dxfId="4470" priority="1565" operator="equal">
      <formula>0</formula>
    </cfRule>
  </conditionalFormatting>
  <conditionalFormatting sqref="N679:P679">
    <cfRule type="cellIs" dxfId="4469" priority="1563" operator="equal">
      <formula>0</formula>
    </cfRule>
    <cfRule type="cellIs" priority="1564" operator="equal">
      <formula>0</formula>
    </cfRule>
  </conditionalFormatting>
  <conditionalFormatting sqref="T684">
    <cfRule type="cellIs" dxfId="4468" priority="1562" operator="equal">
      <formula>0</formula>
    </cfRule>
  </conditionalFormatting>
  <conditionalFormatting sqref="N684:P684">
    <cfRule type="cellIs" dxfId="4467" priority="1560" operator="equal">
      <formula>0</formula>
    </cfRule>
    <cfRule type="cellIs" priority="1561" operator="equal">
      <formula>0</formula>
    </cfRule>
  </conditionalFormatting>
  <conditionalFormatting sqref="T686">
    <cfRule type="cellIs" dxfId="4466" priority="1559" operator="equal">
      <formula>0</formula>
    </cfRule>
  </conditionalFormatting>
  <conditionalFormatting sqref="N686:P686">
    <cfRule type="cellIs" dxfId="4465" priority="1557" operator="equal">
      <formula>0</formula>
    </cfRule>
    <cfRule type="cellIs" priority="1558" operator="equal">
      <formula>0</formula>
    </cfRule>
  </conditionalFormatting>
  <conditionalFormatting sqref="T687">
    <cfRule type="cellIs" dxfId="4464" priority="1556" operator="equal">
      <formula>0</formula>
    </cfRule>
  </conditionalFormatting>
  <conditionalFormatting sqref="N687:P687">
    <cfRule type="cellIs" dxfId="4463" priority="1554" operator="equal">
      <formula>0</formula>
    </cfRule>
    <cfRule type="cellIs" priority="1555" operator="equal">
      <formula>0</formula>
    </cfRule>
  </conditionalFormatting>
  <conditionalFormatting sqref="T689">
    <cfRule type="cellIs" dxfId="4462" priority="1553" operator="equal">
      <formula>0</formula>
    </cfRule>
  </conditionalFormatting>
  <conditionalFormatting sqref="N691:P691">
    <cfRule type="cellIs" dxfId="4461" priority="1548" operator="equal">
      <formula>0</formula>
    </cfRule>
    <cfRule type="cellIs" priority="1549" operator="equal">
      <formula>0</formula>
    </cfRule>
  </conditionalFormatting>
  <conditionalFormatting sqref="T691">
    <cfRule type="cellIs" dxfId="4460" priority="1550" operator="equal">
      <formula>0</formula>
    </cfRule>
  </conditionalFormatting>
  <conditionalFormatting sqref="T694">
    <cfRule type="cellIs" dxfId="4459" priority="1547" operator="equal">
      <formula>0</formula>
    </cfRule>
  </conditionalFormatting>
  <conditionalFormatting sqref="N694:P694">
    <cfRule type="cellIs" dxfId="4458" priority="1545" operator="equal">
      <formula>0</formula>
    </cfRule>
    <cfRule type="cellIs" priority="1546" operator="equal">
      <formula>0</formula>
    </cfRule>
  </conditionalFormatting>
  <conditionalFormatting sqref="T695">
    <cfRule type="cellIs" dxfId="4457" priority="1544" operator="equal">
      <formula>0</formula>
    </cfRule>
  </conditionalFormatting>
  <conditionalFormatting sqref="N695:P695">
    <cfRule type="cellIs" dxfId="4456" priority="1542" operator="equal">
      <formula>0</formula>
    </cfRule>
    <cfRule type="cellIs" priority="1543" operator="equal">
      <formula>0</formula>
    </cfRule>
  </conditionalFormatting>
  <conditionalFormatting sqref="T696">
    <cfRule type="cellIs" dxfId="4455" priority="1541" operator="equal">
      <formula>0</formula>
    </cfRule>
  </conditionalFormatting>
  <conditionalFormatting sqref="N696:P696">
    <cfRule type="cellIs" dxfId="4454" priority="1539" operator="equal">
      <formula>0</formula>
    </cfRule>
    <cfRule type="cellIs" priority="1540" operator="equal">
      <formula>0</formula>
    </cfRule>
  </conditionalFormatting>
  <conditionalFormatting sqref="T697">
    <cfRule type="cellIs" dxfId="4453" priority="1538" operator="equal">
      <formula>0</formula>
    </cfRule>
  </conditionalFormatting>
  <conditionalFormatting sqref="N697:P697">
    <cfRule type="cellIs" dxfId="4452" priority="1536" operator="equal">
      <formula>0</formula>
    </cfRule>
    <cfRule type="cellIs" priority="1537" operator="equal">
      <formula>0</formula>
    </cfRule>
  </conditionalFormatting>
  <conditionalFormatting sqref="T698">
    <cfRule type="cellIs" dxfId="4451" priority="1535" operator="equal">
      <formula>0</formula>
    </cfRule>
  </conditionalFormatting>
  <conditionalFormatting sqref="N698:P698">
    <cfRule type="cellIs" dxfId="4450" priority="1533" operator="equal">
      <formula>0</formula>
    </cfRule>
    <cfRule type="cellIs" priority="1534" operator="equal">
      <formula>0</formula>
    </cfRule>
  </conditionalFormatting>
  <conditionalFormatting sqref="T699">
    <cfRule type="cellIs" dxfId="4449" priority="1532" operator="equal">
      <formula>0</formula>
    </cfRule>
  </conditionalFormatting>
  <conditionalFormatting sqref="N699:P699">
    <cfRule type="cellIs" dxfId="4448" priority="1530" operator="equal">
      <formula>0</formula>
    </cfRule>
    <cfRule type="cellIs" priority="1531" operator="equal">
      <formula>0</formula>
    </cfRule>
  </conditionalFormatting>
  <conditionalFormatting sqref="T701">
    <cfRule type="cellIs" dxfId="4447" priority="1529" operator="equal">
      <formula>0</formula>
    </cfRule>
  </conditionalFormatting>
  <conditionalFormatting sqref="N701:P701">
    <cfRule type="cellIs" dxfId="4446" priority="1527" operator="equal">
      <formula>0</formula>
    </cfRule>
    <cfRule type="cellIs" priority="1528" operator="equal">
      <formula>0</formula>
    </cfRule>
  </conditionalFormatting>
  <conditionalFormatting sqref="T705">
    <cfRule type="cellIs" dxfId="4445" priority="1526" operator="equal">
      <formula>0</formula>
    </cfRule>
  </conditionalFormatting>
  <conditionalFormatting sqref="N705:P705">
    <cfRule type="cellIs" dxfId="4444" priority="1524" operator="equal">
      <formula>0</formula>
    </cfRule>
    <cfRule type="cellIs" priority="1525" operator="equal">
      <formula>0</formula>
    </cfRule>
  </conditionalFormatting>
  <conditionalFormatting sqref="T707">
    <cfRule type="cellIs" dxfId="4443" priority="1523" operator="equal">
      <formula>0</formula>
    </cfRule>
  </conditionalFormatting>
  <conditionalFormatting sqref="N707:P707">
    <cfRule type="cellIs" dxfId="4442" priority="1521" operator="equal">
      <formula>0</formula>
    </cfRule>
    <cfRule type="cellIs" priority="1522" operator="equal">
      <formula>0</formula>
    </cfRule>
  </conditionalFormatting>
  <conditionalFormatting sqref="T709">
    <cfRule type="cellIs" dxfId="4441" priority="1520" operator="equal">
      <formula>0</formula>
    </cfRule>
  </conditionalFormatting>
  <conditionalFormatting sqref="N709:P709">
    <cfRule type="cellIs" dxfId="4440" priority="1518" operator="equal">
      <formula>0</formula>
    </cfRule>
    <cfRule type="cellIs" priority="1519" operator="equal">
      <formula>0</formula>
    </cfRule>
  </conditionalFormatting>
  <conditionalFormatting sqref="T713">
    <cfRule type="cellIs" dxfId="4439" priority="1517" operator="equal">
      <formula>0</formula>
    </cfRule>
  </conditionalFormatting>
  <conditionalFormatting sqref="N713:P713">
    <cfRule type="cellIs" dxfId="4438" priority="1515" operator="equal">
      <formula>0</formula>
    </cfRule>
    <cfRule type="cellIs" priority="1516" operator="equal">
      <formula>0</formula>
    </cfRule>
  </conditionalFormatting>
  <conditionalFormatting sqref="N714:P714">
    <cfRule type="cellIs" dxfId="4437" priority="1512" operator="equal">
      <formula>0</formula>
    </cfRule>
    <cfRule type="cellIs" priority="1513" operator="equal">
      <formula>0</formula>
    </cfRule>
  </conditionalFormatting>
  <conditionalFormatting sqref="T714">
    <cfRule type="cellIs" dxfId="4436" priority="1514" operator="equal">
      <formula>0</formula>
    </cfRule>
  </conditionalFormatting>
  <conditionalFormatting sqref="T717">
    <cfRule type="cellIs" dxfId="4435" priority="1511" operator="equal">
      <formula>0</formula>
    </cfRule>
  </conditionalFormatting>
  <conditionalFormatting sqref="N717:P717">
    <cfRule type="cellIs" dxfId="4434" priority="1509" operator="equal">
      <formula>0</formula>
    </cfRule>
    <cfRule type="cellIs" priority="1510" operator="equal">
      <formula>0</formula>
    </cfRule>
  </conditionalFormatting>
  <conditionalFormatting sqref="T718">
    <cfRule type="cellIs" dxfId="4433" priority="1508" operator="equal">
      <formula>0</formula>
    </cfRule>
  </conditionalFormatting>
  <conditionalFormatting sqref="N718:P718">
    <cfRule type="cellIs" dxfId="4432" priority="1506" operator="equal">
      <formula>0</formula>
    </cfRule>
    <cfRule type="cellIs" priority="1507" operator="equal">
      <formula>0</formula>
    </cfRule>
  </conditionalFormatting>
  <conditionalFormatting sqref="T719">
    <cfRule type="cellIs" dxfId="4431" priority="1505" operator="equal">
      <formula>0</formula>
    </cfRule>
  </conditionalFormatting>
  <conditionalFormatting sqref="N719:P719">
    <cfRule type="cellIs" dxfId="4430" priority="1503" operator="equal">
      <formula>0</formula>
    </cfRule>
    <cfRule type="cellIs" priority="1504" operator="equal">
      <formula>0</formula>
    </cfRule>
  </conditionalFormatting>
  <conditionalFormatting sqref="T720">
    <cfRule type="cellIs" dxfId="4429" priority="1502" operator="equal">
      <formula>0</formula>
    </cfRule>
  </conditionalFormatting>
  <conditionalFormatting sqref="N720:P720">
    <cfRule type="cellIs" dxfId="4428" priority="1500" operator="equal">
      <formula>0</formula>
    </cfRule>
    <cfRule type="cellIs" priority="1501" operator="equal">
      <formula>0</formula>
    </cfRule>
  </conditionalFormatting>
  <conditionalFormatting sqref="T721">
    <cfRule type="cellIs" dxfId="4427" priority="1499" operator="equal">
      <formula>0</formula>
    </cfRule>
  </conditionalFormatting>
  <conditionalFormatting sqref="N721:P721">
    <cfRule type="cellIs" dxfId="4426" priority="1497" operator="equal">
      <formula>0</formula>
    </cfRule>
    <cfRule type="cellIs" priority="1498" operator="equal">
      <formula>0</formula>
    </cfRule>
  </conditionalFormatting>
  <conditionalFormatting sqref="T730">
    <cfRule type="cellIs" dxfId="4425" priority="1496" operator="equal">
      <formula>0</formula>
    </cfRule>
  </conditionalFormatting>
  <conditionalFormatting sqref="N730:P730">
    <cfRule type="cellIs" dxfId="4424" priority="1494" operator="equal">
      <formula>0</formula>
    </cfRule>
    <cfRule type="cellIs" priority="1495" operator="equal">
      <formula>0</formula>
    </cfRule>
  </conditionalFormatting>
  <conditionalFormatting sqref="T731">
    <cfRule type="cellIs" dxfId="4423" priority="1493" operator="equal">
      <formula>0</formula>
    </cfRule>
  </conditionalFormatting>
  <conditionalFormatting sqref="N731:P731">
    <cfRule type="cellIs" dxfId="4422" priority="1491" operator="equal">
      <formula>0</formula>
    </cfRule>
    <cfRule type="cellIs" priority="1492" operator="equal">
      <formula>0</formula>
    </cfRule>
  </conditionalFormatting>
  <conditionalFormatting sqref="T733">
    <cfRule type="cellIs" dxfId="4421" priority="1490" operator="equal">
      <formula>0</formula>
    </cfRule>
  </conditionalFormatting>
  <conditionalFormatting sqref="N733:P733">
    <cfRule type="cellIs" dxfId="4420" priority="1488" operator="equal">
      <formula>0</formula>
    </cfRule>
    <cfRule type="cellIs" priority="1489" operator="equal">
      <formula>0</formula>
    </cfRule>
  </conditionalFormatting>
  <conditionalFormatting sqref="T734">
    <cfRule type="cellIs" dxfId="4419" priority="1487" operator="equal">
      <formula>0</formula>
    </cfRule>
  </conditionalFormatting>
  <conditionalFormatting sqref="N734:P734">
    <cfRule type="cellIs" dxfId="4418" priority="1485" operator="equal">
      <formula>0</formula>
    </cfRule>
    <cfRule type="cellIs" priority="1486" operator="equal">
      <formula>0</formula>
    </cfRule>
  </conditionalFormatting>
  <conditionalFormatting sqref="T746">
    <cfRule type="cellIs" dxfId="4417" priority="1481" operator="equal">
      <formula>0</formula>
    </cfRule>
  </conditionalFormatting>
  <conditionalFormatting sqref="N746:P746">
    <cfRule type="cellIs" dxfId="4416" priority="1479" operator="equal">
      <formula>0</formula>
    </cfRule>
    <cfRule type="cellIs" priority="1480" operator="equal">
      <formula>0</formula>
    </cfRule>
  </conditionalFormatting>
  <conditionalFormatting sqref="T752">
    <cfRule type="cellIs" dxfId="4415" priority="1478" operator="equal">
      <formula>0</formula>
    </cfRule>
  </conditionalFormatting>
  <conditionalFormatting sqref="N752:P752">
    <cfRule type="cellIs" dxfId="4414" priority="1476" operator="equal">
      <formula>0</formula>
    </cfRule>
    <cfRule type="cellIs" priority="1477" operator="equal">
      <formula>0</formula>
    </cfRule>
  </conditionalFormatting>
  <conditionalFormatting sqref="T759">
    <cfRule type="cellIs" dxfId="4413" priority="1475" operator="equal">
      <formula>0</formula>
    </cfRule>
  </conditionalFormatting>
  <conditionalFormatting sqref="N759:P759">
    <cfRule type="cellIs" dxfId="4412" priority="1473" operator="equal">
      <formula>0</formula>
    </cfRule>
    <cfRule type="cellIs" priority="1474" operator="equal">
      <formula>0</formula>
    </cfRule>
  </conditionalFormatting>
  <conditionalFormatting sqref="T762">
    <cfRule type="cellIs" dxfId="4411" priority="1472" operator="equal">
      <formula>0</formula>
    </cfRule>
  </conditionalFormatting>
  <conditionalFormatting sqref="N762:P762">
    <cfRule type="cellIs" dxfId="4410" priority="1470" operator="equal">
      <formula>0</formula>
    </cfRule>
    <cfRule type="cellIs" priority="1471" operator="equal">
      <formula>0</formula>
    </cfRule>
  </conditionalFormatting>
  <conditionalFormatting sqref="T767">
    <cfRule type="cellIs" dxfId="4409" priority="1469" operator="equal">
      <formula>0</formula>
    </cfRule>
  </conditionalFormatting>
  <conditionalFormatting sqref="N767:P767">
    <cfRule type="cellIs" dxfId="4408" priority="1467" operator="equal">
      <formula>0</formula>
    </cfRule>
    <cfRule type="cellIs" priority="1468" operator="equal">
      <formula>0</formula>
    </cfRule>
  </conditionalFormatting>
  <conditionalFormatting sqref="T768">
    <cfRule type="cellIs" dxfId="4407" priority="1466" operator="equal">
      <formula>0</formula>
    </cfRule>
  </conditionalFormatting>
  <conditionalFormatting sqref="N768:P768">
    <cfRule type="cellIs" dxfId="4406" priority="1464" operator="equal">
      <formula>0</formula>
    </cfRule>
    <cfRule type="cellIs" priority="1465" operator="equal">
      <formula>0</formula>
    </cfRule>
  </conditionalFormatting>
  <conditionalFormatting sqref="T776">
    <cfRule type="cellIs" dxfId="4405" priority="1463" operator="equal">
      <formula>0</formula>
    </cfRule>
  </conditionalFormatting>
  <conditionalFormatting sqref="N776:P776">
    <cfRule type="cellIs" dxfId="4404" priority="1461" operator="equal">
      <formula>0</formula>
    </cfRule>
    <cfRule type="cellIs" priority="1462" operator="equal">
      <formula>0</formula>
    </cfRule>
  </conditionalFormatting>
  <conditionalFormatting sqref="T780">
    <cfRule type="cellIs" dxfId="4403" priority="1460" operator="equal">
      <formula>0</formula>
    </cfRule>
  </conditionalFormatting>
  <conditionalFormatting sqref="N780:P780">
    <cfRule type="cellIs" dxfId="4402" priority="1458" operator="equal">
      <formula>0</formula>
    </cfRule>
    <cfRule type="cellIs" priority="1459" operator="equal">
      <formula>0</formula>
    </cfRule>
  </conditionalFormatting>
  <conditionalFormatting sqref="T783">
    <cfRule type="cellIs" dxfId="4401" priority="1457" operator="equal">
      <formula>0</formula>
    </cfRule>
  </conditionalFormatting>
  <conditionalFormatting sqref="N783:P783">
    <cfRule type="cellIs" dxfId="4400" priority="1455" operator="equal">
      <formula>0</formula>
    </cfRule>
    <cfRule type="cellIs" priority="1456" operator="equal">
      <formula>0</formula>
    </cfRule>
  </conditionalFormatting>
  <conditionalFormatting sqref="T793">
    <cfRule type="cellIs" dxfId="4399" priority="1454" operator="equal">
      <formula>0</formula>
    </cfRule>
  </conditionalFormatting>
  <conditionalFormatting sqref="N793:P793">
    <cfRule type="cellIs" dxfId="4398" priority="1452" operator="equal">
      <formula>0</formula>
    </cfRule>
    <cfRule type="cellIs" priority="1453" operator="equal">
      <formula>0</formula>
    </cfRule>
  </conditionalFormatting>
  <conditionalFormatting sqref="T794">
    <cfRule type="cellIs" dxfId="4397" priority="1451" operator="equal">
      <formula>0</formula>
    </cfRule>
  </conditionalFormatting>
  <conditionalFormatting sqref="N794:P794">
    <cfRule type="cellIs" dxfId="4396" priority="1449" operator="equal">
      <formula>0</formula>
    </cfRule>
    <cfRule type="cellIs" priority="1450" operator="equal">
      <formula>0</formula>
    </cfRule>
  </conditionalFormatting>
  <conditionalFormatting sqref="T804">
    <cfRule type="cellIs" dxfId="4395" priority="1448" operator="equal">
      <formula>0</formula>
    </cfRule>
  </conditionalFormatting>
  <conditionalFormatting sqref="N804:P804">
    <cfRule type="cellIs" dxfId="4394" priority="1446" operator="equal">
      <formula>0</formula>
    </cfRule>
    <cfRule type="cellIs" priority="1447" operator="equal">
      <formula>0</formula>
    </cfRule>
  </conditionalFormatting>
  <conditionalFormatting sqref="T812">
    <cfRule type="cellIs" dxfId="4393" priority="1445" operator="equal">
      <formula>0</formula>
    </cfRule>
  </conditionalFormatting>
  <conditionalFormatting sqref="N812:P812">
    <cfRule type="cellIs" dxfId="4392" priority="1443" operator="equal">
      <formula>0</formula>
    </cfRule>
    <cfRule type="cellIs" priority="1444" operator="equal">
      <formula>0</formula>
    </cfRule>
  </conditionalFormatting>
  <conditionalFormatting sqref="T815">
    <cfRule type="cellIs" dxfId="4391" priority="1442" operator="equal">
      <formula>0</formula>
    </cfRule>
  </conditionalFormatting>
  <conditionalFormatting sqref="N815:P815">
    <cfRule type="cellIs" dxfId="4390" priority="1440" operator="equal">
      <formula>0</formula>
    </cfRule>
    <cfRule type="cellIs" priority="1441" operator="equal">
      <formula>0</formula>
    </cfRule>
  </conditionalFormatting>
  <conditionalFormatting sqref="T816">
    <cfRule type="cellIs" dxfId="4389" priority="1439" operator="equal">
      <formula>0</formula>
    </cfRule>
  </conditionalFormatting>
  <conditionalFormatting sqref="N816:P816">
    <cfRule type="cellIs" dxfId="4388" priority="1437" operator="equal">
      <formula>0</formula>
    </cfRule>
    <cfRule type="cellIs" priority="1438" operator="equal">
      <formula>0</formula>
    </cfRule>
  </conditionalFormatting>
  <conditionalFormatting sqref="T821">
    <cfRule type="cellIs" dxfId="4387" priority="1436" operator="equal">
      <formula>0</formula>
    </cfRule>
  </conditionalFormatting>
  <conditionalFormatting sqref="N821:P821">
    <cfRule type="cellIs" dxfId="4386" priority="1434" operator="equal">
      <formula>0</formula>
    </cfRule>
    <cfRule type="cellIs" priority="1435" operator="equal">
      <formula>0</formula>
    </cfRule>
  </conditionalFormatting>
  <conditionalFormatting sqref="T822">
    <cfRule type="cellIs" dxfId="4385" priority="1433" operator="equal">
      <formula>0</formula>
    </cfRule>
  </conditionalFormatting>
  <conditionalFormatting sqref="N822:P822">
    <cfRule type="cellIs" dxfId="4384" priority="1431" operator="equal">
      <formula>0</formula>
    </cfRule>
    <cfRule type="cellIs" priority="1432" operator="equal">
      <formula>0</formula>
    </cfRule>
  </conditionalFormatting>
  <conditionalFormatting sqref="T826">
    <cfRule type="cellIs" dxfId="4383" priority="1430" operator="equal">
      <formula>0</formula>
    </cfRule>
  </conditionalFormatting>
  <conditionalFormatting sqref="N826:P826">
    <cfRule type="cellIs" dxfId="4382" priority="1428" operator="equal">
      <formula>0</formula>
    </cfRule>
    <cfRule type="cellIs" priority="1429" operator="equal">
      <formula>0</formula>
    </cfRule>
  </conditionalFormatting>
  <conditionalFormatting sqref="T831">
    <cfRule type="cellIs" dxfId="4381" priority="1427" operator="equal">
      <formula>0</formula>
    </cfRule>
  </conditionalFormatting>
  <conditionalFormatting sqref="N831:P831">
    <cfRule type="cellIs" dxfId="4380" priority="1425" operator="equal">
      <formula>0</formula>
    </cfRule>
    <cfRule type="cellIs" priority="1426" operator="equal">
      <formula>0</formula>
    </cfRule>
  </conditionalFormatting>
  <conditionalFormatting sqref="T843">
    <cfRule type="cellIs" dxfId="4379" priority="1424" operator="equal">
      <formula>0</formula>
    </cfRule>
  </conditionalFormatting>
  <conditionalFormatting sqref="N843:P843">
    <cfRule type="cellIs" dxfId="4378" priority="1422" operator="equal">
      <formula>0</formula>
    </cfRule>
    <cfRule type="cellIs" priority="1423" operator="equal">
      <formula>0</formula>
    </cfRule>
  </conditionalFormatting>
  <conditionalFormatting sqref="N917:P917">
    <cfRule type="cellIs" dxfId="4377" priority="1329" operator="equal">
      <formula>0</formula>
    </cfRule>
    <cfRule type="cellIs" priority="1330" operator="equal">
      <formula>0</formula>
    </cfRule>
  </conditionalFormatting>
  <conditionalFormatting sqref="T851">
    <cfRule type="cellIs" dxfId="4376" priority="1421" operator="equal">
      <formula>0</formula>
    </cfRule>
  </conditionalFormatting>
  <conditionalFormatting sqref="N851:P851">
    <cfRule type="cellIs" dxfId="4375" priority="1419" operator="equal">
      <formula>0</formula>
    </cfRule>
    <cfRule type="cellIs" priority="1420" operator="equal">
      <formula>0</formula>
    </cfRule>
  </conditionalFormatting>
  <conditionalFormatting sqref="T852">
    <cfRule type="cellIs" dxfId="4374" priority="1418" operator="equal">
      <formula>0</formula>
    </cfRule>
  </conditionalFormatting>
  <conditionalFormatting sqref="N852:P852">
    <cfRule type="cellIs" dxfId="4373" priority="1416" operator="equal">
      <formula>0</formula>
    </cfRule>
    <cfRule type="cellIs" priority="1417" operator="equal">
      <formula>0</formula>
    </cfRule>
  </conditionalFormatting>
  <conditionalFormatting sqref="T853">
    <cfRule type="cellIs" dxfId="4372" priority="1415" operator="equal">
      <formula>0</formula>
    </cfRule>
  </conditionalFormatting>
  <conditionalFormatting sqref="N853:P853">
    <cfRule type="cellIs" dxfId="4371" priority="1413" operator="equal">
      <formula>0</formula>
    </cfRule>
    <cfRule type="cellIs" priority="1414" operator="equal">
      <formula>0</formula>
    </cfRule>
  </conditionalFormatting>
  <conditionalFormatting sqref="T854">
    <cfRule type="cellIs" dxfId="4370" priority="1412" operator="equal">
      <formula>0</formula>
    </cfRule>
  </conditionalFormatting>
  <conditionalFormatting sqref="N854:P854">
    <cfRule type="cellIs" dxfId="4369" priority="1410" operator="equal">
      <formula>0</formula>
    </cfRule>
    <cfRule type="cellIs" priority="1411" operator="equal">
      <formula>0</formula>
    </cfRule>
  </conditionalFormatting>
  <conditionalFormatting sqref="T857">
    <cfRule type="cellIs" dxfId="4368" priority="1409" operator="equal">
      <formula>0</formula>
    </cfRule>
  </conditionalFormatting>
  <conditionalFormatting sqref="N857:P857">
    <cfRule type="cellIs" dxfId="4367" priority="1407" operator="equal">
      <formula>0</formula>
    </cfRule>
    <cfRule type="cellIs" priority="1408" operator="equal">
      <formula>0</formula>
    </cfRule>
  </conditionalFormatting>
  <conditionalFormatting sqref="T860">
    <cfRule type="cellIs" dxfId="4366" priority="1406" operator="equal">
      <formula>0</formula>
    </cfRule>
  </conditionalFormatting>
  <conditionalFormatting sqref="N860:P860">
    <cfRule type="cellIs" dxfId="4365" priority="1404" operator="equal">
      <formula>0</formula>
    </cfRule>
    <cfRule type="cellIs" priority="1405" operator="equal">
      <formula>0</formula>
    </cfRule>
  </conditionalFormatting>
  <conditionalFormatting sqref="T863">
    <cfRule type="cellIs" dxfId="4364" priority="1403" operator="equal">
      <formula>0</formula>
    </cfRule>
  </conditionalFormatting>
  <conditionalFormatting sqref="N863:P863">
    <cfRule type="cellIs" dxfId="4363" priority="1401" operator="equal">
      <formula>0</formula>
    </cfRule>
    <cfRule type="cellIs" priority="1402" operator="equal">
      <formula>0</formula>
    </cfRule>
  </conditionalFormatting>
  <conditionalFormatting sqref="T866">
    <cfRule type="cellIs" dxfId="4362" priority="1400" operator="equal">
      <formula>0</formula>
    </cfRule>
  </conditionalFormatting>
  <conditionalFormatting sqref="N866:P866">
    <cfRule type="cellIs" dxfId="4361" priority="1398" operator="equal">
      <formula>0</formula>
    </cfRule>
    <cfRule type="cellIs" priority="1399" operator="equal">
      <formula>0</formula>
    </cfRule>
  </conditionalFormatting>
  <conditionalFormatting sqref="T867">
    <cfRule type="cellIs" dxfId="4360" priority="1397" operator="equal">
      <formula>0</formula>
    </cfRule>
  </conditionalFormatting>
  <conditionalFormatting sqref="N867:P867">
    <cfRule type="cellIs" dxfId="4359" priority="1395" operator="equal">
      <formula>0</formula>
    </cfRule>
    <cfRule type="cellIs" priority="1396" operator="equal">
      <formula>0</formula>
    </cfRule>
  </conditionalFormatting>
  <conditionalFormatting sqref="T868">
    <cfRule type="cellIs" dxfId="4358" priority="1394" operator="equal">
      <formula>0</formula>
    </cfRule>
  </conditionalFormatting>
  <conditionalFormatting sqref="N868:P868">
    <cfRule type="cellIs" dxfId="4357" priority="1392" operator="equal">
      <formula>0</formula>
    </cfRule>
    <cfRule type="cellIs" priority="1393" operator="equal">
      <formula>0</formula>
    </cfRule>
  </conditionalFormatting>
  <conditionalFormatting sqref="T870">
    <cfRule type="cellIs" dxfId="4356" priority="1391" operator="equal">
      <formula>0</formula>
    </cfRule>
  </conditionalFormatting>
  <conditionalFormatting sqref="N870:P870">
    <cfRule type="cellIs" dxfId="4355" priority="1389" operator="equal">
      <formula>0</formula>
    </cfRule>
    <cfRule type="cellIs" priority="1390" operator="equal">
      <formula>0</formula>
    </cfRule>
  </conditionalFormatting>
  <conditionalFormatting sqref="T871">
    <cfRule type="cellIs" dxfId="4354" priority="1388" operator="equal">
      <formula>0</formula>
    </cfRule>
  </conditionalFormatting>
  <conditionalFormatting sqref="N871:P871">
    <cfRule type="cellIs" dxfId="4353" priority="1386" operator="equal">
      <formula>0</formula>
    </cfRule>
    <cfRule type="cellIs" priority="1387" operator="equal">
      <formula>0</formula>
    </cfRule>
  </conditionalFormatting>
  <conditionalFormatting sqref="T873">
    <cfRule type="cellIs" dxfId="4352" priority="1385" operator="equal">
      <formula>0</formula>
    </cfRule>
  </conditionalFormatting>
  <conditionalFormatting sqref="N873:P873">
    <cfRule type="cellIs" dxfId="4351" priority="1383" operator="equal">
      <formula>0</formula>
    </cfRule>
    <cfRule type="cellIs" priority="1384" operator="equal">
      <formula>0</formula>
    </cfRule>
  </conditionalFormatting>
  <conditionalFormatting sqref="T875">
    <cfRule type="cellIs" dxfId="4350" priority="1382" operator="equal">
      <formula>0</formula>
    </cfRule>
  </conditionalFormatting>
  <conditionalFormatting sqref="N875:P875">
    <cfRule type="cellIs" dxfId="4349" priority="1380" operator="equal">
      <formula>0</formula>
    </cfRule>
    <cfRule type="cellIs" priority="1381" operator="equal">
      <formula>0</formula>
    </cfRule>
  </conditionalFormatting>
  <conditionalFormatting sqref="T876">
    <cfRule type="cellIs" dxfId="4348" priority="1379" operator="equal">
      <formula>0</formula>
    </cfRule>
  </conditionalFormatting>
  <conditionalFormatting sqref="N876:P876">
    <cfRule type="cellIs" dxfId="4347" priority="1377" operator="equal">
      <formula>0</formula>
    </cfRule>
    <cfRule type="cellIs" priority="1378" operator="equal">
      <formula>0</formula>
    </cfRule>
  </conditionalFormatting>
  <conditionalFormatting sqref="T879">
    <cfRule type="cellIs" dxfId="4346" priority="1376" operator="equal">
      <formula>0</formula>
    </cfRule>
  </conditionalFormatting>
  <conditionalFormatting sqref="N879:P879">
    <cfRule type="cellIs" dxfId="4345" priority="1374" operator="equal">
      <formula>0</formula>
    </cfRule>
    <cfRule type="cellIs" priority="1375" operator="equal">
      <formula>0</formula>
    </cfRule>
  </conditionalFormatting>
  <conditionalFormatting sqref="T881">
    <cfRule type="cellIs" dxfId="4344" priority="1373" operator="equal">
      <formula>0</formula>
    </cfRule>
  </conditionalFormatting>
  <conditionalFormatting sqref="N881:P881">
    <cfRule type="cellIs" dxfId="4343" priority="1371" operator="equal">
      <formula>0</formula>
    </cfRule>
    <cfRule type="cellIs" priority="1372" operator="equal">
      <formula>0</formula>
    </cfRule>
  </conditionalFormatting>
  <conditionalFormatting sqref="T883">
    <cfRule type="cellIs" dxfId="4342" priority="1370" operator="equal">
      <formula>0</formula>
    </cfRule>
  </conditionalFormatting>
  <conditionalFormatting sqref="N883:P883">
    <cfRule type="cellIs" dxfId="4341" priority="1368" operator="equal">
      <formula>0</formula>
    </cfRule>
    <cfRule type="cellIs" priority="1369" operator="equal">
      <formula>0</formula>
    </cfRule>
  </conditionalFormatting>
  <conditionalFormatting sqref="T885">
    <cfRule type="cellIs" dxfId="4340" priority="1367" operator="equal">
      <formula>0</formula>
    </cfRule>
  </conditionalFormatting>
  <conditionalFormatting sqref="N885:P885">
    <cfRule type="cellIs" dxfId="4339" priority="1365" operator="equal">
      <formula>0</formula>
    </cfRule>
    <cfRule type="cellIs" priority="1366" operator="equal">
      <formula>0</formula>
    </cfRule>
  </conditionalFormatting>
  <conditionalFormatting sqref="T886">
    <cfRule type="cellIs" dxfId="4338" priority="1364" operator="equal">
      <formula>0</formula>
    </cfRule>
  </conditionalFormatting>
  <conditionalFormatting sqref="N886:P886">
    <cfRule type="cellIs" dxfId="4337" priority="1362" operator="equal">
      <formula>0</formula>
    </cfRule>
    <cfRule type="cellIs" priority="1363" operator="equal">
      <formula>0</formula>
    </cfRule>
  </conditionalFormatting>
  <conditionalFormatting sqref="T888">
    <cfRule type="cellIs" dxfId="4336" priority="1361" operator="equal">
      <formula>0</formula>
    </cfRule>
  </conditionalFormatting>
  <conditionalFormatting sqref="N888:P888">
    <cfRule type="cellIs" dxfId="4335" priority="1359" operator="equal">
      <formula>0</formula>
    </cfRule>
    <cfRule type="cellIs" priority="1360" operator="equal">
      <formula>0</formula>
    </cfRule>
  </conditionalFormatting>
  <conditionalFormatting sqref="T889">
    <cfRule type="cellIs" dxfId="4334" priority="1358" operator="equal">
      <formula>0</formula>
    </cfRule>
  </conditionalFormatting>
  <conditionalFormatting sqref="N889:P889">
    <cfRule type="cellIs" dxfId="4333" priority="1356" operator="equal">
      <formula>0</formula>
    </cfRule>
    <cfRule type="cellIs" priority="1357" operator="equal">
      <formula>0</formula>
    </cfRule>
  </conditionalFormatting>
  <conditionalFormatting sqref="T892">
    <cfRule type="cellIs" dxfId="4332" priority="1355" operator="equal">
      <formula>0</formula>
    </cfRule>
  </conditionalFormatting>
  <conditionalFormatting sqref="N892:P892">
    <cfRule type="cellIs" dxfId="4331" priority="1353" operator="equal">
      <formula>0</formula>
    </cfRule>
    <cfRule type="cellIs" priority="1354" operator="equal">
      <formula>0</formula>
    </cfRule>
  </conditionalFormatting>
  <conditionalFormatting sqref="T893">
    <cfRule type="cellIs" dxfId="4330" priority="1352" operator="equal">
      <formula>0</formula>
    </cfRule>
  </conditionalFormatting>
  <conditionalFormatting sqref="N893:P893">
    <cfRule type="cellIs" dxfId="4329" priority="1350" operator="equal">
      <formula>0</formula>
    </cfRule>
    <cfRule type="cellIs" priority="1351" operator="equal">
      <formula>0</formula>
    </cfRule>
  </conditionalFormatting>
  <conditionalFormatting sqref="T899">
    <cfRule type="cellIs" dxfId="4328" priority="1349" operator="equal">
      <formula>0</formula>
    </cfRule>
  </conditionalFormatting>
  <conditionalFormatting sqref="N899:P899">
    <cfRule type="cellIs" dxfId="4327" priority="1347" operator="equal">
      <formula>0</formula>
    </cfRule>
    <cfRule type="cellIs" priority="1348" operator="equal">
      <formula>0</formula>
    </cfRule>
  </conditionalFormatting>
  <conditionalFormatting sqref="T902">
    <cfRule type="cellIs" dxfId="4326" priority="1346" operator="equal">
      <formula>0</formula>
    </cfRule>
  </conditionalFormatting>
  <conditionalFormatting sqref="N902:P902">
    <cfRule type="cellIs" dxfId="4325" priority="1344" operator="equal">
      <formula>0</formula>
    </cfRule>
    <cfRule type="cellIs" priority="1345" operator="equal">
      <formula>0</formula>
    </cfRule>
  </conditionalFormatting>
  <conditionalFormatting sqref="T903">
    <cfRule type="cellIs" dxfId="4324" priority="1343" operator="equal">
      <formula>0</formula>
    </cfRule>
  </conditionalFormatting>
  <conditionalFormatting sqref="N903:P903">
    <cfRule type="cellIs" dxfId="4323" priority="1341" operator="equal">
      <formula>0</formula>
    </cfRule>
    <cfRule type="cellIs" priority="1342" operator="equal">
      <formula>0</formula>
    </cfRule>
  </conditionalFormatting>
  <conditionalFormatting sqref="T907">
    <cfRule type="cellIs" dxfId="4322" priority="1340" operator="equal">
      <formula>0</formula>
    </cfRule>
  </conditionalFormatting>
  <conditionalFormatting sqref="N907:P907">
    <cfRule type="cellIs" dxfId="4321" priority="1338" operator="equal">
      <formula>0</formula>
    </cfRule>
    <cfRule type="cellIs" priority="1339" operator="equal">
      <formula>0</formula>
    </cfRule>
  </conditionalFormatting>
  <conditionalFormatting sqref="T908">
    <cfRule type="cellIs" dxfId="4320" priority="1337" operator="equal">
      <formula>0</formula>
    </cfRule>
  </conditionalFormatting>
  <conditionalFormatting sqref="N908:P908">
    <cfRule type="cellIs" dxfId="4319" priority="1335" operator="equal">
      <formula>0</formula>
    </cfRule>
    <cfRule type="cellIs" priority="1336" operator="equal">
      <formula>0</formula>
    </cfRule>
  </conditionalFormatting>
  <conditionalFormatting sqref="T910">
    <cfRule type="cellIs" dxfId="4318" priority="1334" operator="equal">
      <formula>0</formula>
    </cfRule>
  </conditionalFormatting>
  <conditionalFormatting sqref="N910:P910">
    <cfRule type="cellIs" dxfId="4317" priority="1332" operator="equal">
      <formula>0</formula>
    </cfRule>
    <cfRule type="cellIs" priority="1333" operator="equal">
      <formula>0</formula>
    </cfRule>
  </conditionalFormatting>
  <conditionalFormatting sqref="T917">
    <cfRule type="cellIs" dxfId="4316" priority="1331" operator="equal">
      <formula>0</formula>
    </cfRule>
  </conditionalFormatting>
  <conditionalFormatting sqref="T919">
    <cfRule type="cellIs" dxfId="4315" priority="1328" operator="equal">
      <formula>0</formula>
    </cfRule>
  </conditionalFormatting>
  <conditionalFormatting sqref="N919:P919">
    <cfRule type="cellIs" dxfId="4314" priority="1326" operator="equal">
      <formula>0</formula>
    </cfRule>
    <cfRule type="cellIs" priority="1327" operator="equal">
      <formula>0</formula>
    </cfRule>
  </conditionalFormatting>
  <conditionalFormatting sqref="T920">
    <cfRule type="cellIs" dxfId="4313" priority="1325" operator="equal">
      <formula>0</formula>
    </cfRule>
  </conditionalFormatting>
  <conditionalFormatting sqref="N920:P920">
    <cfRule type="cellIs" dxfId="4312" priority="1323" operator="equal">
      <formula>0</formula>
    </cfRule>
    <cfRule type="cellIs" priority="1324" operator="equal">
      <formula>0</formula>
    </cfRule>
  </conditionalFormatting>
  <conditionalFormatting sqref="N930:P930">
    <cfRule type="cellIs" dxfId="4311" priority="1305" operator="equal">
      <formula>0</formula>
    </cfRule>
    <cfRule type="cellIs" priority="1306" operator="equal">
      <formula>0</formula>
    </cfRule>
  </conditionalFormatting>
  <conditionalFormatting sqref="T923">
    <cfRule type="cellIs" dxfId="4310" priority="1322" operator="equal">
      <formula>0</formula>
    </cfRule>
  </conditionalFormatting>
  <conditionalFormatting sqref="N923:P923">
    <cfRule type="cellIs" dxfId="4309" priority="1320" operator="equal">
      <formula>0</formula>
    </cfRule>
    <cfRule type="cellIs" priority="1321" operator="equal">
      <formula>0</formula>
    </cfRule>
  </conditionalFormatting>
  <conditionalFormatting sqref="T925">
    <cfRule type="cellIs" dxfId="4308" priority="1319" operator="equal">
      <formula>0</formula>
    </cfRule>
  </conditionalFormatting>
  <conditionalFormatting sqref="N925:P925">
    <cfRule type="cellIs" dxfId="4307" priority="1317" operator="equal">
      <formula>0</formula>
    </cfRule>
    <cfRule type="cellIs" priority="1318" operator="equal">
      <formula>0</formula>
    </cfRule>
  </conditionalFormatting>
  <conditionalFormatting sqref="T926">
    <cfRule type="cellIs" dxfId="4306" priority="1316" operator="equal">
      <formula>0</formula>
    </cfRule>
  </conditionalFormatting>
  <conditionalFormatting sqref="N926:P926">
    <cfRule type="cellIs" dxfId="4305" priority="1314" operator="equal">
      <formula>0</formula>
    </cfRule>
    <cfRule type="cellIs" priority="1315" operator="equal">
      <formula>0</formula>
    </cfRule>
  </conditionalFormatting>
  <conditionalFormatting sqref="T927">
    <cfRule type="cellIs" dxfId="4304" priority="1313" operator="equal">
      <formula>0</formula>
    </cfRule>
  </conditionalFormatting>
  <conditionalFormatting sqref="N927:P927">
    <cfRule type="cellIs" dxfId="4303" priority="1311" operator="equal">
      <formula>0</formula>
    </cfRule>
    <cfRule type="cellIs" priority="1312" operator="equal">
      <formula>0</formula>
    </cfRule>
  </conditionalFormatting>
  <conditionalFormatting sqref="T929">
    <cfRule type="cellIs" dxfId="4302" priority="1310" operator="equal">
      <formula>0</formula>
    </cfRule>
  </conditionalFormatting>
  <conditionalFormatting sqref="N929:P929">
    <cfRule type="cellIs" dxfId="4301" priority="1308" operator="equal">
      <formula>0</formula>
    </cfRule>
    <cfRule type="cellIs" priority="1309" operator="equal">
      <formula>0</formula>
    </cfRule>
  </conditionalFormatting>
  <conditionalFormatting sqref="T930">
    <cfRule type="cellIs" dxfId="4300" priority="1307" operator="equal">
      <formula>0</formula>
    </cfRule>
  </conditionalFormatting>
  <conditionalFormatting sqref="T939">
    <cfRule type="cellIs" dxfId="4299" priority="1304" operator="equal">
      <formula>0</formula>
    </cfRule>
  </conditionalFormatting>
  <conditionalFormatting sqref="N939:P939">
    <cfRule type="cellIs" dxfId="4298" priority="1302" operator="equal">
      <formula>0</formula>
    </cfRule>
    <cfRule type="cellIs" priority="1303" operator="equal">
      <formula>0</formula>
    </cfRule>
  </conditionalFormatting>
  <conditionalFormatting sqref="N950:P950">
    <cfRule type="cellIs" dxfId="4297" priority="1290" operator="equal">
      <formula>0</formula>
    </cfRule>
    <cfRule type="cellIs" priority="1291" operator="equal">
      <formula>0</formula>
    </cfRule>
  </conditionalFormatting>
  <conditionalFormatting sqref="T942">
    <cfRule type="cellIs" dxfId="4296" priority="1301" operator="equal">
      <formula>0</formula>
    </cfRule>
  </conditionalFormatting>
  <conditionalFormatting sqref="N942:P942">
    <cfRule type="cellIs" dxfId="4295" priority="1299" operator="equal">
      <formula>0</formula>
    </cfRule>
    <cfRule type="cellIs" priority="1300" operator="equal">
      <formula>0</formula>
    </cfRule>
  </conditionalFormatting>
  <conditionalFormatting sqref="T944">
    <cfRule type="cellIs" dxfId="4294" priority="1298" operator="equal">
      <formula>0</formula>
    </cfRule>
  </conditionalFormatting>
  <conditionalFormatting sqref="N944:P944">
    <cfRule type="cellIs" dxfId="4293" priority="1296" operator="equal">
      <formula>0</formula>
    </cfRule>
    <cfRule type="cellIs" priority="1297" operator="equal">
      <formula>0</formula>
    </cfRule>
  </conditionalFormatting>
  <conditionalFormatting sqref="T948">
    <cfRule type="cellIs" dxfId="4292" priority="1295" operator="equal">
      <formula>0</formula>
    </cfRule>
  </conditionalFormatting>
  <conditionalFormatting sqref="N948:P948">
    <cfRule type="cellIs" dxfId="4291" priority="1293" operator="equal">
      <formula>0</formula>
    </cfRule>
    <cfRule type="cellIs" priority="1294" operator="equal">
      <formula>0</formula>
    </cfRule>
  </conditionalFormatting>
  <conditionalFormatting sqref="N958:P958">
    <cfRule type="cellIs" dxfId="4290" priority="1278" operator="equal">
      <formula>0</formula>
    </cfRule>
    <cfRule type="cellIs" priority="1279" operator="equal">
      <formula>0</formula>
    </cfRule>
  </conditionalFormatting>
  <conditionalFormatting sqref="T950">
    <cfRule type="cellIs" dxfId="4289" priority="1292" operator="equal">
      <formula>0</formula>
    </cfRule>
  </conditionalFormatting>
  <conditionalFormatting sqref="T953">
    <cfRule type="cellIs" dxfId="4288" priority="1289" operator="equal">
      <formula>0</formula>
    </cfRule>
  </conditionalFormatting>
  <conditionalFormatting sqref="N953:P953">
    <cfRule type="cellIs" dxfId="4287" priority="1287" operator="equal">
      <formula>0</formula>
    </cfRule>
    <cfRule type="cellIs" priority="1288" operator="equal">
      <formula>0</formula>
    </cfRule>
  </conditionalFormatting>
  <conditionalFormatting sqref="T955">
    <cfRule type="cellIs" dxfId="4286" priority="1286" operator="equal">
      <formula>0</formula>
    </cfRule>
  </conditionalFormatting>
  <conditionalFormatting sqref="N955:P955">
    <cfRule type="cellIs" dxfId="4285" priority="1284" operator="equal">
      <formula>0</formula>
    </cfRule>
    <cfRule type="cellIs" priority="1285" operator="equal">
      <formula>0</formula>
    </cfRule>
  </conditionalFormatting>
  <conditionalFormatting sqref="T959:T964 T967:T976 T978:T982 T985:T990 T993 T995:T999 T1003:T1004 T1006 T1032:T1037 T1041">
    <cfRule type="cellIs" dxfId="4284" priority="1283" operator="equal">
      <formula>0</formula>
    </cfRule>
  </conditionalFormatting>
  <conditionalFormatting sqref="N959:P964 N967:P976 N978:P982 N985:P990 N993:P993 N995:P999 N1003:P1004 N1006:P1006 N1032:P1037 N1041:P1041">
    <cfRule type="cellIs" dxfId="4283" priority="1281" operator="equal">
      <formula>0</formula>
    </cfRule>
    <cfRule type="cellIs" priority="1282" operator="equal">
      <formula>0</formula>
    </cfRule>
  </conditionalFormatting>
  <conditionalFormatting sqref="T958">
    <cfRule type="cellIs" dxfId="4282" priority="1280" operator="equal">
      <formula>0</formula>
    </cfRule>
  </conditionalFormatting>
  <conditionalFormatting sqref="N994:P994">
    <cfRule type="cellIs" dxfId="4281" priority="1254" operator="equal">
      <formula>0</formula>
    </cfRule>
    <cfRule type="cellIs" priority="1255" operator="equal">
      <formula>0</formula>
    </cfRule>
  </conditionalFormatting>
  <conditionalFormatting sqref="T965">
    <cfRule type="cellIs" dxfId="4280" priority="1277" operator="equal">
      <formula>0</formula>
    </cfRule>
  </conditionalFormatting>
  <conditionalFormatting sqref="N965:P965">
    <cfRule type="cellIs" dxfId="4279" priority="1275" operator="equal">
      <formula>0</formula>
    </cfRule>
    <cfRule type="cellIs" priority="1276" operator="equal">
      <formula>0</formula>
    </cfRule>
  </conditionalFormatting>
  <conditionalFormatting sqref="T966">
    <cfRule type="cellIs" dxfId="4278" priority="1274" operator="equal">
      <formula>0</formula>
    </cfRule>
  </conditionalFormatting>
  <conditionalFormatting sqref="N966:P966">
    <cfRule type="cellIs" dxfId="4277" priority="1272" operator="equal">
      <formula>0</formula>
    </cfRule>
    <cfRule type="cellIs" priority="1273" operator="equal">
      <formula>0</formula>
    </cfRule>
  </conditionalFormatting>
  <conditionalFormatting sqref="T977">
    <cfRule type="cellIs" dxfId="4276" priority="1271" operator="equal">
      <formula>0</formula>
    </cfRule>
  </conditionalFormatting>
  <conditionalFormatting sqref="N977:P977">
    <cfRule type="cellIs" dxfId="4275" priority="1269" operator="equal">
      <formula>0</formula>
    </cfRule>
    <cfRule type="cellIs" priority="1270" operator="equal">
      <formula>0</formula>
    </cfRule>
  </conditionalFormatting>
  <conditionalFormatting sqref="T983">
    <cfRule type="cellIs" dxfId="4274" priority="1268" operator="equal">
      <formula>0</formula>
    </cfRule>
  </conditionalFormatting>
  <conditionalFormatting sqref="N983:P983">
    <cfRule type="cellIs" dxfId="4273" priority="1266" operator="equal">
      <formula>0</formula>
    </cfRule>
    <cfRule type="cellIs" priority="1267" operator="equal">
      <formula>0</formula>
    </cfRule>
  </conditionalFormatting>
  <conditionalFormatting sqref="T984">
    <cfRule type="cellIs" dxfId="4272" priority="1265" operator="equal">
      <formula>0</formula>
    </cfRule>
  </conditionalFormatting>
  <conditionalFormatting sqref="N984:P984">
    <cfRule type="cellIs" dxfId="4271" priority="1263" operator="equal">
      <formula>0</formula>
    </cfRule>
    <cfRule type="cellIs" priority="1264" operator="equal">
      <formula>0</formula>
    </cfRule>
  </conditionalFormatting>
  <conditionalFormatting sqref="T991">
    <cfRule type="cellIs" dxfId="4270" priority="1262" operator="equal">
      <formula>0</formula>
    </cfRule>
  </conditionalFormatting>
  <conditionalFormatting sqref="N991:P991">
    <cfRule type="cellIs" dxfId="4269" priority="1260" operator="equal">
      <formula>0</formula>
    </cfRule>
    <cfRule type="cellIs" priority="1261" operator="equal">
      <formula>0</formula>
    </cfRule>
  </conditionalFormatting>
  <conditionalFormatting sqref="T992">
    <cfRule type="cellIs" dxfId="4268" priority="1259" operator="equal">
      <formula>0</formula>
    </cfRule>
  </conditionalFormatting>
  <conditionalFormatting sqref="N992:P992">
    <cfRule type="cellIs" dxfId="4267" priority="1257" operator="equal">
      <formula>0</formula>
    </cfRule>
    <cfRule type="cellIs" priority="1258" operator="equal">
      <formula>0</formula>
    </cfRule>
  </conditionalFormatting>
  <conditionalFormatting sqref="T994">
    <cfRule type="cellIs" dxfId="4266" priority="1256" operator="equal">
      <formula>0</formula>
    </cfRule>
  </conditionalFormatting>
  <conditionalFormatting sqref="N1000:P1000">
    <cfRule type="cellIs" dxfId="4265" priority="1251" operator="equal">
      <formula>0</formula>
    </cfRule>
    <cfRule type="cellIs" priority="1252" operator="equal">
      <formula>0</formula>
    </cfRule>
  </conditionalFormatting>
  <conditionalFormatting sqref="T1000">
    <cfRule type="cellIs" dxfId="4264" priority="1253" operator="equal">
      <formula>0</formula>
    </cfRule>
  </conditionalFormatting>
  <conditionalFormatting sqref="N1001:P1001">
    <cfRule type="cellIs" dxfId="4263" priority="1248" operator="equal">
      <formula>0</formula>
    </cfRule>
    <cfRule type="cellIs" priority="1249" operator="equal">
      <formula>0</formula>
    </cfRule>
  </conditionalFormatting>
  <conditionalFormatting sqref="T1001">
    <cfRule type="cellIs" dxfId="4262" priority="1250" operator="equal">
      <formula>0</formula>
    </cfRule>
  </conditionalFormatting>
  <conditionalFormatting sqref="N1002:P1002">
    <cfRule type="cellIs" dxfId="4261" priority="1245" operator="equal">
      <formula>0</formula>
    </cfRule>
    <cfRule type="cellIs" priority="1246" operator="equal">
      <formula>0</formula>
    </cfRule>
  </conditionalFormatting>
  <conditionalFormatting sqref="T1002">
    <cfRule type="cellIs" dxfId="4260" priority="1247" operator="equal">
      <formula>0</formula>
    </cfRule>
  </conditionalFormatting>
  <conditionalFormatting sqref="N1005:P1005">
    <cfRule type="cellIs" dxfId="4259" priority="1242" operator="equal">
      <formula>0</formula>
    </cfRule>
    <cfRule type="cellIs" priority="1243" operator="equal">
      <formula>0</formula>
    </cfRule>
  </conditionalFormatting>
  <conditionalFormatting sqref="T1005">
    <cfRule type="cellIs" dxfId="4258" priority="1244" operator="equal">
      <formula>0</formula>
    </cfRule>
  </conditionalFormatting>
  <conditionalFormatting sqref="T1007">
    <cfRule type="cellIs" dxfId="4257" priority="1241" operator="equal">
      <formula>0</formula>
    </cfRule>
  </conditionalFormatting>
  <conditionalFormatting sqref="N1007:P1007">
    <cfRule type="cellIs" dxfId="4256" priority="1239" operator="equal">
      <formula>0</formula>
    </cfRule>
    <cfRule type="cellIs" priority="1240" operator="equal">
      <formula>0</formula>
    </cfRule>
  </conditionalFormatting>
  <conditionalFormatting sqref="T1031">
    <cfRule type="cellIs" dxfId="4255" priority="1238" operator="equal">
      <formula>0</formula>
    </cfRule>
  </conditionalFormatting>
  <conditionalFormatting sqref="N1031:P1031">
    <cfRule type="cellIs" dxfId="4254" priority="1236" operator="equal">
      <formula>0</formula>
    </cfRule>
    <cfRule type="cellIs" priority="1237" operator="equal">
      <formula>0</formula>
    </cfRule>
  </conditionalFormatting>
  <conditionalFormatting sqref="T1038">
    <cfRule type="cellIs" dxfId="4253" priority="1235" operator="equal">
      <formula>0</formula>
    </cfRule>
  </conditionalFormatting>
  <conditionalFormatting sqref="N1038:P1038">
    <cfRule type="cellIs" dxfId="4252" priority="1233" operator="equal">
      <formula>0</formula>
    </cfRule>
    <cfRule type="cellIs" priority="1234" operator="equal">
      <formula>0</formula>
    </cfRule>
  </conditionalFormatting>
  <conditionalFormatting sqref="T1039">
    <cfRule type="cellIs" dxfId="4251" priority="1232" operator="equal">
      <formula>0</formula>
    </cfRule>
  </conditionalFormatting>
  <conditionalFormatting sqref="N1039:P1039">
    <cfRule type="cellIs" dxfId="4250" priority="1230" operator="equal">
      <formula>0</formula>
    </cfRule>
    <cfRule type="cellIs" priority="1231" operator="equal">
      <formula>0</formula>
    </cfRule>
  </conditionalFormatting>
  <conditionalFormatting sqref="T1040">
    <cfRule type="cellIs" dxfId="4249" priority="1229" operator="equal">
      <formula>0</formula>
    </cfRule>
  </conditionalFormatting>
  <conditionalFormatting sqref="N1040:P1040">
    <cfRule type="cellIs" dxfId="4248" priority="1227" operator="equal">
      <formula>0</formula>
    </cfRule>
    <cfRule type="cellIs" priority="1228" operator="equal">
      <formula>0</formula>
    </cfRule>
  </conditionalFormatting>
  <conditionalFormatting sqref="T1045">
    <cfRule type="cellIs" dxfId="4247" priority="1226" operator="equal">
      <formula>0</formula>
    </cfRule>
  </conditionalFormatting>
  <conditionalFormatting sqref="N1045:P1045">
    <cfRule type="cellIs" dxfId="4246" priority="1224" operator="equal">
      <formula>0</formula>
    </cfRule>
    <cfRule type="cellIs" priority="1225" operator="equal">
      <formula>0</formula>
    </cfRule>
  </conditionalFormatting>
  <conditionalFormatting sqref="T1046">
    <cfRule type="cellIs" dxfId="4245" priority="1223" operator="equal">
      <formula>0</formula>
    </cfRule>
  </conditionalFormatting>
  <conditionalFormatting sqref="N1046:P1046">
    <cfRule type="cellIs" dxfId="4244" priority="1221" operator="equal">
      <formula>0</formula>
    </cfRule>
    <cfRule type="cellIs" priority="1222" operator="equal">
      <formula>0</formula>
    </cfRule>
  </conditionalFormatting>
  <conditionalFormatting sqref="T1049">
    <cfRule type="cellIs" dxfId="4243" priority="1220" operator="equal">
      <formula>0</formula>
    </cfRule>
  </conditionalFormatting>
  <conditionalFormatting sqref="N1049:P1049">
    <cfRule type="cellIs" dxfId="4242" priority="1218" operator="equal">
      <formula>0</formula>
    </cfRule>
    <cfRule type="cellIs" priority="1219" operator="equal">
      <formula>0</formula>
    </cfRule>
  </conditionalFormatting>
  <conditionalFormatting sqref="N1050:P1050">
    <cfRule type="cellIs" dxfId="4241" priority="1215" operator="equal">
      <formula>0</formula>
    </cfRule>
    <cfRule type="cellIs" priority="1216" operator="equal">
      <formula>0</formula>
    </cfRule>
  </conditionalFormatting>
  <conditionalFormatting sqref="N1051:O1051">
    <cfRule type="cellIs" dxfId="4240" priority="1213" operator="equal">
      <formula>0</formula>
    </cfRule>
    <cfRule type="cellIs" priority="1214" operator="equal">
      <formula>0</formula>
    </cfRule>
  </conditionalFormatting>
  <conditionalFormatting sqref="P1052">
    <cfRule type="cellIs" dxfId="4239" priority="1210" operator="equal">
      <formula>0</formula>
    </cfRule>
    <cfRule type="cellIs" priority="1211" operator="equal">
      <formula>0</formula>
    </cfRule>
  </conditionalFormatting>
  <conditionalFormatting sqref="N1052:O1052">
    <cfRule type="cellIs" dxfId="4238" priority="1208" operator="equal">
      <formula>0</formula>
    </cfRule>
    <cfRule type="cellIs" priority="1209" operator="equal">
      <formula>0</formula>
    </cfRule>
  </conditionalFormatting>
  <conditionalFormatting sqref="P1053">
    <cfRule type="cellIs" dxfId="4237" priority="1205" operator="equal">
      <formula>0</formula>
    </cfRule>
    <cfRule type="cellIs" priority="1206" operator="equal">
      <formula>0</formula>
    </cfRule>
  </conditionalFormatting>
  <conditionalFormatting sqref="N1053:O1053">
    <cfRule type="cellIs" dxfId="4236" priority="1203" operator="equal">
      <formula>0</formula>
    </cfRule>
    <cfRule type="cellIs" priority="1204" operator="equal">
      <formula>0</formula>
    </cfRule>
  </conditionalFormatting>
  <conditionalFormatting sqref="P1054">
    <cfRule type="cellIs" dxfId="4235" priority="1200" operator="equal">
      <formula>0</formula>
    </cfRule>
    <cfRule type="cellIs" priority="1201" operator="equal">
      <formula>0</formula>
    </cfRule>
  </conditionalFormatting>
  <conditionalFormatting sqref="N1054:O1054">
    <cfRule type="cellIs" dxfId="4234" priority="1198" operator="equal">
      <formula>0</formula>
    </cfRule>
    <cfRule type="cellIs" priority="1199" operator="equal">
      <formula>0</formula>
    </cfRule>
  </conditionalFormatting>
  <conditionalFormatting sqref="N1056:P1056">
    <cfRule type="cellIs" dxfId="4233" priority="1195" operator="equal">
      <formula>0</formula>
    </cfRule>
    <cfRule type="cellIs" priority="1196" operator="equal">
      <formula>0</formula>
    </cfRule>
  </conditionalFormatting>
  <conditionalFormatting sqref="T1052">
    <cfRule type="cellIs" dxfId="4232" priority="1194" operator="equal">
      <formula>0</formula>
    </cfRule>
  </conditionalFormatting>
  <conditionalFormatting sqref="N1059:P1059">
    <cfRule type="cellIs" dxfId="4231" priority="1192" operator="equal">
      <formula>0</formula>
    </cfRule>
    <cfRule type="cellIs" priority="1193" operator="equal">
      <formula>0</formula>
    </cfRule>
  </conditionalFormatting>
  <conditionalFormatting sqref="T1063">
    <cfRule type="cellIs" dxfId="4230" priority="1191" operator="equal">
      <formula>0</formula>
    </cfRule>
  </conditionalFormatting>
  <conditionalFormatting sqref="N1070:P1070">
    <cfRule type="cellIs" dxfId="4229" priority="1189" operator="equal">
      <formula>0</formula>
    </cfRule>
    <cfRule type="cellIs" priority="1190" operator="equal">
      <formula>0</formula>
    </cfRule>
  </conditionalFormatting>
  <conditionalFormatting sqref="T1064">
    <cfRule type="cellIs" dxfId="4228" priority="1188" operator="equal">
      <formula>0</formula>
    </cfRule>
  </conditionalFormatting>
  <conditionalFormatting sqref="N1071:P1071">
    <cfRule type="cellIs" dxfId="4227" priority="1186" operator="equal">
      <formula>0</formula>
    </cfRule>
    <cfRule type="cellIs" priority="1187" operator="equal">
      <formula>0</formula>
    </cfRule>
  </conditionalFormatting>
  <conditionalFormatting sqref="T1071">
    <cfRule type="cellIs" dxfId="4226" priority="1185" operator="equal">
      <formula>0</formula>
    </cfRule>
  </conditionalFormatting>
  <conditionalFormatting sqref="N1078:P1078">
    <cfRule type="cellIs" dxfId="4225" priority="1183" operator="equal">
      <formula>0</formula>
    </cfRule>
    <cfRule type="cellIs" priority="1184" operator="equal">
      <formula>0</formula>
    </cfRule>
  </conditionalFormatting>
  <conditionalFormatting sqref="T1072">
    <cfRule type="cellIs" dxfId="4224" priority="1182" operator="equal">
      <formula>0</formula>
    </cfRule>
  </conditionalFormatting>
  <conditionalFormatting sqref="N1079:P1079">
    <cfRule type="cellIs" dxfId="4223" priority="1180" operator="equal">
      <formula>0</formula>
    </cfRule>
    <cfRule type="cellIs" priority="1181" operator="equal">
      <formula>0</formula>
    </cfRule>
  </conditionalFormatting>
  <conditionalFormatting sqref="T1077">
    <cfRule type="cellIs" dxfId="4222" priority="1179" operator="equal">
      <formula>0</formula>
    </cfRule>
  </conditionalFormatting>
  <conditionalFormatting sqref="N1084:P1084">
    <cfRule type="cellIs" dxfId="4221" priority="1177" operator="equal">
      <formula>0</formula>
    </cfRule>
    <cfRule type="cellIs" priority="1178" operator="equal">
      <formula>0</formula>
    </cfRule>
  </conditionalFormatting>
  <conditionalFormatting sqref="T1093">
    <cfRule type="cellIs" dxfId="4220" priority="1176" operator="equal">
      <formula>0</formula>
    </cfRule>
  </conditionalFormatting>
  <conditionalFormatting sqref="N1100:P1100">
    <cfRule type="cellIs" dxfId="4219" priority="1174" operator="equal">
      <formula>0</formula>
    </cfRule>
    <cfRule type="cellIs" priority="1175" operator="equal">
      <formula>0</formula>
    </cfRule>
  </conditionalFormatting>
  <conditionalFormatting sqref="T1094">
    <cfRule type="cellIs" dxfId="4218" priority="1173" operator="equal">
      <formula>0</formula>
    </cfRule>
  </conditionalFormatting>
  <conditionalFormatting sqref="N1101:P1101">
    <cfRule type="cellIs" dxfId="4217" priority="1171" operator="equal">
      <formula>0</formula>
    </cfRule>
    <cfRule type="cellIs" priority="1172" operator="equal">
      <formula>0</formula>
    </cfRule>
  </conditionalFormatting>
  <conditionalFormatting sqref="T1095">
    <cfRule type="cellIs" dxfId="4216" priority="1170" operator="equal">
      <formula>0</formula>
    </cfRule>
  </conditionalFormatting>
  <conditionalFormatting sqref="N1102:P1102">
    <cfRule type="cellIs" dxfId="4215" priority="1168" operator="equal">
      <formula>0</formula>
    </cfRule>
    <cfRule type="cellIs" priority="1169" operator="equal">
      <formula>0</formula>
    </cfRule>
  </conditionalFormatting>
  <conditionalFormatting sqref="T1100">
    <cfRule type="cellIs" dxfId="4214" priority="1167" operator="equal">
      <formula>0</formula>
    </cfRule>
  </conditionalFormatting>
  <conditionalFormatting sqref="N1107:P1107">
    <cfRule type="cellIs" dxfId="4213" priority="1165" operator="equal">
      <formula>0</formula>
    </cfRule>
    <cfRule type="cellIs" priority="1166" operator="equal">
      <formula>0</formula>
    </cfRule>
  </conditionalFormatting>
  <conditionalFormatting sqref="T1103">
    <cfRule type="cellIs" dxfId="4212" priority="1164" operator="equal">
      <formula>0</formula>
    </cfRule>
  </conditionalFormatting>
  <conditionalFormatting sqref="N1110:P1110">
    <cfRule type="cellIs" dxfId="4211" priority="1162" operator="equal">
      <formula>0</formula>
    </cfRule>
    <cfRule type="cellIs" priority="1163" operator="equal">
      <formula>0</formula>
    </cfRule>
  </conditionalFormatting>
  <conditionalFormatting sqref="T1105">
    <cfRule type="cellIs" dxfId="4210" priority="1161" operator="equal">
      <formula>0</formula>
    </cfRule>
  </conditionalFormatting>
  <conditionalFormatting sqref="N1112:P1112">
    <cfRule type="cellIs" dxfId="4209" priority="1159" operator="equal">
      <formula>0</formula>
    </cfRule>
    <cfRule type="cellIs" priority="1160" operator="equal">
      <formula>0</formula>
    </cfRule>
  </conditionalFormatting>
  <conditionalFormatting sqref="T1110">
    <cfRule type="cellIs" dxfId="4208" priority="1158" operator="equal">
      <formula>0</formula>
    </cfRule>
  </conditionalFormatting>
  <conditionalFormatting sqref="N1117:P1117">
    <cfRule type="cellIs" dxfId="4207" priority="1156" operator="equal">
      <formula>0</formula>
    </cfRule>
    <cfRule type="cellIs" priority="1157" operator="equal">
      <formula>0</formula>
    </cfRule>
  </conditionalFormatting>
  <conditionalFormatting sqref="T1111">
    <cfRule type="cellIs" dxfId="4206" priority="1155" operator="equal">
      <formula>0</formula>
    </cfRule>
  </conditionalFormatting>
  <conditionalFormatting sqref="N1118:P1118">
    <cfRule type="cellIs" dxfId="4205" priority="1153" operator="equal">
      <formula>0</formula>
    </cfRule>
    <cfRule type="cellIs" priority="1154" operator="equal">
      <formula>0</formula>
    </cfRule>
  </conditionalFormatting>
  <conditionalFormatting sqref="T1119">
    <cfRule type="cellIs" dxfId="4204" priority="1152" operator="equal">
      <formula>0</formula>
    </cfRule>
  </conditionalFormatting>
  <conditionalFormatting sqref="N1126:P1126">
    <cfRule type="cellIs" dxfId="4203" priority="1150" operator="equal">
      <formula>0</formula>
    </cfRule>
    <cfRule type="cellIs" priority="1151" operator="equal">
      <formula>0</formula>
    </cfRule>
  </conditionalFormatting>
  <conditionalFormatting sqref="T1123">
    <cfRule type="cellIs" dxfId="4202" priority="1149" operator="equal">
      <formula>0</formula>
    </cfRule>
  </conditionalFormatting>
  <conditionalFormatting sqref="N1130:P1130">
    <cfRule type="cellIs" dxfId="4201" priority="1147" operator="equal">
      <formula>0</formula>
    </cfRule>
    <cfRule type="cellIs" priority="1148" operator="equal">
      <formula>0</formula>
    </cfRule>
  </conditionalFormatting>
  <conditionalFormatting sqref="T1124">
    <cfRule type="cellIs" dxfId="4200" priority="1146" operator="equal">
      <formula>0</formula>
    </cfRule>
  </conditionalFormatting>
  <conditionalFormatting sqref="N1131:P1131">
    <cfRule type="cellIs" dxfId="4199" priority="1144" operator="equal">
      <formula>0</formula>
    </cfRule>
    <cfRule type="cellIs" priority="1145" operator="equal">
      <formula>0</formula>
    </cfRule>
  </conditionalFormatting>
  <conditionalFormatting sqref="T1131">
    <cfRule type="cellIs" dxfId="4198" priority="1143" operator="equal">
      <formula>0</formula>
    </cfRule>
  </conditionalFormatting>
  <conditionalFormatting sqref="N1138:P1138">
    <cfRule type="cellIs" dxfId="4197" priority="1141" operator="equal">
      <formula>0</formula>
    </cfRule>
    <cfRule type="cellIs" priority="1142" operator="equal">
      <formula>0</formula>
    </cfRule>
  </conditionalFormatting>
  <conditionalFormatting sqref="T1133">
    <cfRule type="cellIs" dxfId="4196" priority="1140" operator="equal">
      <formula>0</formula>
    </cfRule>
  </conditionalFormatting>
  <conditionalFormatting sqref="N1140:P1140">
    <cfRule type="cellIs" dxfId="4195" priority="1138" operator="equal">
      <formula>0</formula>
    </cfRule>
    <cfRule type="cellIs" priority="1139" operator="equal">
      <formula>0</formula>
    </cfRule>
  </conditionalFormatting>
  <conditionalFormatting sqref="T1134">
    <cfRule type="cellIs" dxfId="4194" priority="1137" operator="equal">
      <formula>0</formula>
    </cfRule>
  </conditionalFormatting>
  <conditionalFormatting sqref="N1141:P1141">
    <cfRule type="cellIs" dxfId="4193" priority="1135" operator="equal">
      <formula>0</formula>
    </cfRule>
    <cfRule type="cellIs" priority="1136" operator="equal">
      <formula>0</formula>
    </cfRule>
  </conditionalFormatting>
  <conditionalFormatting sqref="T1135">
    <cfRule type="cellIs" dxfId="4192" priority="1134" operator="equal">
      <formula>0</formula>
    </cfRule>
  </conditionalFormatting>
  <conditionalFormatting sqref="N1142:P1142">
    <cfRule type="cellIs" dxfId="4191" priority="1132" operator="equal">
      <formula>0</formula>
    </cfRule>
    <cfRule type="cellIs" priority="1133" operator="equal">
      <formula>0</formula>
    </cfRule>
  </conditionalFormatting>
  <conditionalFormatting sqref="T1144">
    <cfRule type="cellIs" dxfId="4190" priority="1131" operator="equal">
      <formula>0</formula>
    </cfRule>
  </conditionalFormatting>
  <conditionalFormatting sqref="N1151:P1151">
    <cfRule type="cellIs" dxfId="4189" priority="1129" operator="equal">
      <formula>0</formula>
    </cfRule>
    <cfRule type="cellIs" priority="1130" operator="equal">
      <formula>0</formula>
    </cfRule>
  </conditionalFormatting>
  <conditionalFormatting sqref="T1150">
    <cfRule type="cellIs" dxfId="4188" priority="1128" operator="equal">
      <formula>0</formula>
    </cfRule>
  </conditionalFormatting>
  <conditionalFormatting sqref="N1158:P1158">
    <cfRule type="cellIs" dxfId="4187" priority="1126" operator="equal">
      <formula>0</formula>
    </cfRule>
    <cfRule type="cellIs" priority="1127" operator="equal">
      <formula>0</formula>
    </cfRule>
  </conditionalFormatting>
  <conditionalFormatting sqref="T1151">
    <cfRule type="cellIs" dxfId="4186" priority="1125" operator="equal">
      <formula>0</formula>
    </cfRule>
  </conditionalFormatting>
  <conditionalFormatting sqref="N1159:P1159">
    <cfRule type="cellIs" dxfId="4185" priority="1123" operator="equal">
      <formula>0</formula>
    </cfRule>
    <cfRule type="cellIs" priority="1124" operator="equal">
      <formula>0</formula>
    </cfRule>
  </conditionalFormatting>
  <conditionalFormatting sqref="T1152">
    <cfRule type="cellIs" dxfId="4184" priority="1122" operator="equal">
      <formula>0</formula>
    </cfRule>
  </conditionalFormatting>
  <conditionalFormatting sqref="N1160:P1160">
    <cfRule type="cellIs" dxfId="4183" priority="1120" operator="equal">
      <formula>0</formula>
    </cfRule>
    <cfRule type="cellIs" priority="1121" operator="equal">
      <formula>0</formula>
    </cfRule>
  </conditionalFormatting>
  <conditionalFormatting sqref="T1157">
    <cfRule type="cellIs" dxfId="4182" priority="1119" operator="equal">
      <formula>0</formula>
    </cfRule>
  </conditionalFormatting>
  <conditionalFormatting sqref="N1164:P1164">
    <cfRule type="cellIs" dxfId="4181" priority="1117" operator="equal">
      <formula>0</formula>
    </cfRule>
    <cfRule type="cellIs" priority="1118" operator="equal">
      <formula>0</formula>
    </cfRule>
  </conditionalFormatting>
  <conditionalFormatting sqref="T1162">
    <cfRule type="cellIs" dxfId="4180" priority="1116" operator="equal">
      <formula>0</formula>
    </cfRule>
  </conditionalFormatting>
  <conditionalFormatting sqref="N1169:P1169">
    <cfRule type="cellIs" dxfId="4179" priority="1114" operator="equal">
      <formula>0</formula>
    </cfRule>
    <cfRule type="cellIs" priority="1115" operator="equal">
      <formula>0</formula>
    </cfRule>
  </conditionalFormatting>
  <conditionalFormatting sqref="T1163">
    <cfRule type="cellIs" dxfId="4178" priority="1113" operator="equal">
      <formula>0</formula>
    </cfRule>
  </conditionalFormatting>
  <conditionalFormatting sqref="N1170:P1170">
    <cfRule type="cellIs" dxfId="4177" priority="1111" operator="equal">
      <formula>0</formula>
    </cfRule>
    <cfRule type="cellIs" priority="1112" operator="equal">
      <formula>0</formula>
    </cfRule>
  </conditionalFormatting>
  <conditionalFormatting sqref="T1171">
    <cfRule type="cellIs" dxfId="4176" priority="1110" operator="equal">
      <formula>0</formula>
    </cfRule>
  </conditionalFormatting>
  <conditionalFormatting sqref="N1178:P1178">
    <cfRule type="cellIs" dxfId="4175" priority="1108" operator="equal">
      <formula>0</formula>
    </cfRule>
    <cfRule type="cellIs" priority="1109" operator="equal">
      <formula>0</formula>
    </cfRule>
  </conditionalFormatting>
  <conditionalFormatting sqref="T1172">
    <cfRule type="cellIs" dxfId="4174" priority="1107" operator="equal">
      <formula>0</formula>
    </cfRule>
  </conditionalFormatting>
  <conditionalFormatting sqref="N1179:P1179">
    <cfRule type="cellIs" dxfId="4173" priority="1105" operator="equal">
      <formula>0</formula>
    </cfRule>
    <cfRule type="cellIs" priority="1106" operator="equal">
      <formula>0</formula>
    </cfRule>
  </conditionalFormatting>
  <conditionalFormatting sqref="T1176">
    <cfRule type="cellIs" dxfId="4172" priority="1104" operator="equal">
      <formula>0</formula>
    </cfRule>
  </conditionalFormatting>
  <conditionalFormatting sqref="N1183:P1183">
    <cfRule type="cellIs" dxfId="4171" priority="1102" operator="equal">
      <formula>0</formula>
    </cfRule>
    <cfRule type="cellIs" priority="1103" operator="equal">
      <formula>0</formula>
    </cfRule>
  </conditionalFormatting>
  <conditionalFormatting sqref="T1177">
    <cfRule type="cellIs" dxfId="4170" priority="1101" operator="equal">
      <formula>0</formula>
    </cfRule>
  </conditionalFormatting>
  <conditionalFormatting sqref="N1184:P1184">
    <cfRule type="cellIs" dxfId="4169" priority="1099" operator="equal">
      <formula>0</formula>
    </cfRule>
    <cfRule type="cellIs" priority="1100" operator="equal">
      <formula>0</formula>
    </cfRule>
  </conditionalFormatting>
  <conditionalFormatting sqref="T1178">
    <cfRule type="cellIs" dxfId="4168" priority="1098" operator="equal">
      <formula>0</formula>
    </cfRule>
  </conditionalFormatting>
  <conditionalFormatting sqref="N1185:P1185">
    <cfRule type="cellIs" dxfId="4167" priority="1096" operator="equal">
      <formula>0</formula>
    </cfRule>
    <cfRule type="cellIs" priority="1097" operator="equal">
      <formula>0</formula>
    </cfRule>
  </conditionalFormatting>
  <conditionalFormatting sqref="T1180">
    <cfRule type="cellIs" dxfId="4166" priority="1095" operator="equal">
      <formula>0</formula>
    </cfRule>
  </conditionalFormatting>
  <conditionalFormatting sqref="N1187:P1187">
    <cfRule type="cellIs" dxfId="4165" priority="1093" operator="equal">
      <formula>0</formula>
    </cfRule>
    <cfRule type="cellIs" priority="1094" operator="equal">
      <formula>0</formula>
    </cfRule>
  </conditionalFormatting>
  <conditionalFormatting sqref="T1181">
    <cfRule type="cellIs" dxfId="4164" priority="1092" operator="equal">
      <formula>0</formula>
    </cfRule>
  </conditionalFormatting>
  <conditionalFormatting sqref="N1188:P1188">
    <cfRule type="cellIs" dxfId="4163" priority="1090" operator="equal">
      <formula>0</formula>
    </cfRule>
    <cfRule type="cellIs" priority="1091" operator="equal">
      <formula>0</formula>
    </cfRule>
  </conditionalFormatting>
  <conditionalFormatting sqref="T1183">
    <cfRule type="cellIs" dxfId="4162" priority="1089" operator="equal">
      <formula>0</formula>
    </cfRule>
  </conditionalFormatting>
  <conditionalFormatting sqref="N1190:P1190">
    <cfRule type="cellIs" dxfId="4161" priority="1087" operator="equal">
      <formula>0</formula>
    </cfRule>
    <cfRule type="cellIs" priority="1088" operator="equal">
      <formula>0</formula>
    </cfRule>
  </conditionalFormatting>
  <conditionalFormatting sqref="T1184">
    <cfRule type="cellIs" dxfId="4160" priority="1086" operator="equal">
      <formula>0</formula>
    </cfRule>
  </conditionalFormatting>
  <conditionalFormatting sqref="N1191:P1191">
    <cfRule type="cellIs" dxfId="4159" priority="1084" operator="equal">
      <formula>0</formula>
    </cfRule>
    <cfRule type="cellIs" priority="1085" operator="equal">
      <formula>0</formula>
    </cfRule>
  </conditionalFormatting>
  <conditionalFormatting sqref="T1185">
    <cfRule type="cellIs" dxfId="4158" priority="1083" operator="equal">
      <formula>0</formula>
    </cfRule>
  </conditionalFormatting>
  <conditionalFormatting sqref="N1192:P1192">
    <cfRule type="cellIs" dxfId="4157" priority="1081" operator="equal">
      <formula>0</formula>
    </cfRule>
    <cfRule type="cellIs" priority="1082" operator="equal">
      <formula>0</formula>
    </cfRule>
  </conditionalFormatting>
  <conditionalFormatting sqref="T1186">
    <cfRule type="cellIs" dxfId="4156" priority="1080" operator="equal">
      <formula>0</formula>
    </cfRule>
  </conditionalFormatting>
  <conditionalFormatting sqref="N1193:P1193">
    <cfRule type="cellIs" dxfId="4155" priority="1078" operator="equal">
      <formula>0</formula>
    </cfRule>
    <cfRule type="cellIs" priority="1079" operator="equal">
      <formula>0</formula>
    </cfRule>
  </conditionalFormatting>
  <conditionalFormatting sqref="T1187">
    <cfRule type="cellIs" dxfId="4154" priority="1077" operator="equal">
      <formula>0</formula>
    </cfRule>
  </conditionalFormatting>
  <conditionalFormatting sqref="N1194:P1194">
    <cfRule type="cellIs" dxfId="4153" priority="1075" operator="equal">
      <formula>0</formula>
    </cfRule>
    <cfRule type="cellIs" priority="1076" operator="equal">
      <formula>0</formula>
    </cfRule>
  </conditionalFormatting>
  <conditionalFormatting sqref="T1188">
    <cfRule type="cellIs" dxfId="4152" priority="1074" operator="equal">
      <formula>0</formula>
    </cfRule>
  </conditionalFormatting>
  <conditionalFormatting sqref="N1195:P1195">
    <cfRule type="cellIs" dxfId="4151" priority="1072" operator="equal">
      <formula>0</formula>
    </cfRule>
    <cfRule type="cellIs" priority="1073" operator="equal">
      <formula>0</formula>
    </cfRule>
  </conditionalFormatting>
  <conditionalFormatting sqref="T1192">
    <cfRule type="cellIs" dxfId="4150" priority="1071" operator="equal">
      <formula>0</formula>
    </cfRule>
  </conditionalFormatting>
  <conditionalFormatting sqref="N1199:P1199">
    <cfRule type="cellIs" dxfId="4149" priority="1069" operator="equal">
      <formula>0</formula>
    </cfRule>
    <cfRule type="cellIs" priority="1070" operator="equal">
      <formula>0</formula>
    </cfRule>
  </conditionalFormatting>
  <conditionalFormatting sqref="T1193">
    <cfRule type="cellIs" dxfId="4148" priority="1068" operator="equal">
      <formula>0</formula>
    </cfRule>
  </conditionalFormatting>
  <conditionalFormatting sqref="N1200:P1200">
    <cfRule type="cellIs" dxfId="4147" priority="1066" operator="equal">
      <formula>0</formula>
    </cfRule>
    <cfRule type="cellIs" priority="1067" operator="equal">
      <formula>0</formula>
    </cfRule>
  </conditionalFormatting>
  <conditionalFormatting sqref="T1196">
    <cfRule type="cellIs" dxfId="4146" priority="1065" operator="equal">
      <formula>0</formula>
    </cfRule>
  </conditionalFormatting>
  <conditionalFormatting sqref="N1203:P1203">
    <cfRule type="cellIs" dxfId="4145" priority="1063" operator="equal">
      <formula>0</formula>
    </cfRule>
    <cfRule type="cellIs" priority="1064" operator="equal">
      <formula>0</formula>
    </cfRule>
  </conditionalFormatting>
  <conditionalFormatting sqref="T1201">
    <cfRule type="cellIs" dxfId="4144" priority="1062" operator="equal">
      <formula>0</formula>
    </cfRule>
  </conditionalFormatting>
  <conditionalFormatting sqref="N1208:P1208">
    <cfRule type="cellIs" dxfId="4143" priority="1060" operator="equal">
      <formula>0</formula>
    </cfRule>
    <cfRule type="cellIs" priority="1061" operator="equal">
      <formula>0</formula>
    </cfRule>
  </conditionalFormatting>
  <conditionalFormatting sqref="T1207">
    <cfRule type="cellIs" dxfId="4142" priority="1059" operator="equal">
      <formula>0</formula>
    </cfRule>
  </conditionalFormatting>
  <conditionalFormatting sqref="N1214:P1214">
    <cfRule type="cellIs" dxfId="4141" priority="1057" operator="equal">
      <formula>0</formula>
    </cfRule>
    <cfRule type="cellIs" priority="1058" operator="equal">
      <formula>0</formula>
    </cfRule>
  </conditionalFormatting>
  <conditionalFormatting sqref="T1209">
    <cfRule type="cellIs" dxfId="4140" priority="1056" operator="equal">
      <formula>0</formula>
    </cfRule>
  </conditionalFormatting>
  <conditionalFormatting sqref="N1216:P1216">
    <cfRule type="cellIs" dxfId="4139" priority="1054" operator="equal">
      <formula>0</formula>
    </cfRule>
    <cfRule type="cellIs" priority="1055" operator="equal">
      <formula>0</formula>
    </cfRule>
  </conditionalFormatting>
  <conditionalFormatting sqref="T1215">
    <cfRule type="cellIs" dxfId="4138" priority="1053" operator="equal">
      <formula>0</formula>
    </cfRule>
  </conditionalFormatting>
  <conditionalFormatting sqref="N1222:P1222">
    <cfRule type="cellIs" dxfId="4137" priority="1051" operator="equal">
      <formula>0</formula>
    </cfRule>
    <cfRule type="cellIs" priority="1052" operator="equal">
      <formula>0</formula>
    </cfRule>
  </conditionalFormatting>
  <conditionalFormatting sqref="T1222">
    <cfRule type="cellIs" dxfId="4136" priority="1050" operator="equal">
      <formula>0</formula>
    </cfRule>
  </conditionalFormatting>
  <conditionalFormatting sqref="N1229:P1229">
    <cfRule type="cellIs" dxfId="4135" priority="1048" operator="equal">
      <formula>0</formula>
    </cfRule>
    <cfRule type="cellIs" priority="1049" operator="equal">
      <formula>0</formula>
    </cfRule>
  </conditionalFormatting>
  <conditionalFormatting sqref="T1225">
    <cfRule type="cellIs" dxfId="4134" priority="1047" operator="equal">
      <formula>0</formula>
    </cfRule>
  </conditionalFormatting>
  <conditionalFormatting sqref="N1232:P1232">
    <cfRule type="cellIs" dxfId="4133" priority="1045" operator="equal">
      <formula>0</formula>
    </cfRule>
    <cfRule type="cellIs" priority="1046" operator="equal">
      <formula>0</formula>
    </cfRule>
  </conditionalFormatting>
  <conditionalFormatting sqref="T1232">
    <cfRule type="cellIs" dxfId="4132" priority="1044" operator="equal">
      <formula>0</formula>
    </cfRule>
  </conditionalFormatting>
  <conditionalFormatting sqref="N1239:P1239">
    <cfRule type="cellIs" dxfId="4131" priority="1042" operator="equal">
      <formula>0</formula>
    </cfRule>
    <cfRule type="cellIs" priority="1043" operator="equal">
      <formula>0</formula>
    </cfRule>
  </conditionalFormatting>
  <conditionalFormatting sqref="T1237">
    <cfRule type="cellIs" dxfId="4130" priority="1041" operator="equal">
      <formula>0</formula>
    </cfRule>
  </conditionalFormatting>
  <conditionalFormatting sqref="N1244:P1244">
    <cfRule type="cellIs" dxfId="4129" priority="1039" operator="equal">
      <formula>0</formula>
    </cfRule>
    <cfRule type="cellIs" priority="1040" operator="equal">
      <formula>0</formula>
    </cfRule>
  </conditionalFormatting>
  <conditionalFormatting sqref="T1239">
    <cfRule type="cellIs" dxfId="4128" priority="1038" operator="equal">
      <formula>0</formula>
    </cfRule>
  </conditionalFormatting>
  <conditionalFormatting sqref="N1246:P1246">
    <cfRule type="cellIs" dxfId="4127" priority="1036" operator="equal">
      <formula>0</formula>
    </cfRule>
    <cfRule type="cellIs" priority="1037" operator="equal">
      <formula>0</formula>
    </cfRule>
  </conditionalFormatting>
  <conditionalFormatting sqref="T1240">
    <cfRule type="cellIs" dxfId="4126" priority="1035" operator="equal">
      <formula>0</formula>
    </cfRule>
  </conditionalFormatting>
  <conditionalFormatting sqref="N1247:P1247">
    <cfRule type="cellIs" dxfId="4125" priority="1033" operator="equal">
      <formula>0</formula>
    </cfRule>
    <cfRule type="cellIs" priority="1034" operator="equal">
      <formula>0</formula>
    </cfRule>
  </conditionalFormatting>
  <conditionalFormatting sqref="T1241">
    <cfRule type="cellIs" dxfId="4124" priority="1032" operator="equal">
      <formula>0</formula>
    </cfRule>
  </conditionalFormatting>
  <conditionalFormatting sqref="N1248:P1248">
    <cfRule type="cellIs" dxfId="4123" priority="1030" operator="equal">
      <formula>0</formula>
    </cfRule>
    <cfRule type="cellIs" priority="1031" operator="equal">
      <formula>0</formula>
    </cfRule>
  </conditionalFormatting>
  <conditionalFormatting sqref="T1254">
    <cfRule type="cellIs" dxfId="4122" priority="1029" operator="equal">
      <formula>0</formula>
    </cfRule>
  </conditionalFormatting>
  <conditionalFormatting sqref="N1254:P1254">
    <cfRule type="cellIs" dxfId="4121" priority="1027" operator="equal">
      <formula>0</formula>
    </cfRule>
    <cfRule type="cellIs" priority="1028" operator="equal">
      <formula>0</formula>
    </cfRule>
  </conditionalFormatting>
  <conditionalFormatting sqref="T1255">
    <cfRule type="cellIs" dxfId="4120" priority="1026" operator="equal">
      <formula>0</formula>
    </cfRule>
  </conditionalFormatting>
  <conditionalFormatting sqref="N1255:P1255">
    <cfRule type="cellIs" dxfId="4119" priority="1024" operator="equal">
      <formula>0</formula>
    </cfRule>
    <cfRule type="cellIs" priority="1025" operator="equal">
      <formula>0</formula>
    </cfRule>
  </conditionalFormatting>
  <conditionalFormatting sqref="T1259">
    <cfRule type="cellIs" dxfId="4118" priority="1023" operator="equal">
      <formula>0</formula>
    </cfRule>
  </conditionalFormatting>
  <conditionalFormatting sqref="N1259:P1259">
    <cfRule type="cellIs" dxfId="4117" priority="1021" operator="equal">
      <formula>0</formula>
    </cfRule>
    <cfRule type="cellIs" priority="1022" operator="equal">
      <formula>0</formula>
    </cfRule>
  </conditionalFormatting>
  <conditionalFormatting sqref="T1261">
    <cfRule type="cellIs" dxfId="4116" priority="1020" operator="equal">
      <formula>0</formula>
    </cfRule>
  </conditionalFormatting>
  <conditionalFormatting sqref="N1261:P1261">
    <cfRule type="cellIs" dxfId="4115" priority="1018" operator="equal">
      <formula>0</formula>
    </cfRule>
    <cfRule type="cellIs" priority="1019" operator="equal">
      <formula>0</formula>
    </cfRule>
  </conditionalFormatting>
  <conditionalFormatting sqref="T1263">
    <cfRule type="cellIs" dxfId="4114" priority="1017" operator="equal">
      <formula>0</formula>
    </cfRule>
  </conditionalFormatting>
  <conditionalFormatting sqref="N1263:P1263">
    <cfRule type="cellIs" dxfId="4113" priority="1015" operator="equal">
      <formula>0</formula>
    </cfRule>
    <cfRule type="cellIs" priority="1016" operator="equal">
      <formula>0</formula>
    </cfRule>
  </conditionalFormatting>
  <conditionalFormatting sqref="T1272">
    <cfRule type="cellIs" dxfId="4112" priority="1014" operator="equal">
      <formula>0</formula>
    </cfRule>
  </conditionalFormatting>
  <conditionalFormatting sqref="N1272:P1272">
    <cfRule type="cellIs" dxfId="4111" priority="1012" operator="equal">
      <formula>0</formula>
    </cfRule>
    <cfRule type="cellIs" priority="1013" operator="equal">
      <formula>0</formula>
    </cfRule>
  </conditionalFormatting>
  <conditionalFormatting sqref="T1280">
    <cfRule type="cellIs" dxfId="4110" priority="1011" operator="equal">
      <formula>0</formula>
    </cfRule>
  </conditionalFormatting>
  <conditionalFormatting sqref="N1280:P1280">
    <cfRule type="cellIs" dxfId="4109" priority="1009" operator="equal">
      <formula>0</formula>
    </cfRule>
    <cfRule type="cellIs" priority="1010" operator="equal">
      <formula>0</formula>
    </cfRule>
  </conditionalFormatting>
  <conditionalFormatting sqref="T1281">
    <cfRule type="cellIs" dxfId="4108" priority="1008" operator="equal">
      <formula>0</formula>
    </cfRule>
  </conditionalFormatting>
  <conditionalFormatting sqref="N1281:P1281">
    <cfRule type="cellIs" dxfId="4107" priority="1006" operator="equal">
      <formula>0</formula>
    </cfRule>
    <cfRule type="cellIs" priority="1007" operator="equal">
      <formula>0</formula>
    </cfRule>
  </conditionalFormatting>
  <conditionalFormatting sqref="T1284">
    <cfRule type="cellIs" dxfId="4106" priority="1005" operator="equal">
      <formula>0</formula>
    </cfRule>
  </conditionalFormatting>
  <conditionalFormatting sqref="N1284:P1284">
    <cfRule type="cellIs" dxfId="4105" priority="1003" operator="equal">
      <formula>0</formula>
    </cfRule>
    <cfRule type="cellIs" priority="1004" operator="equal">
      <formula>0</formula>
    </cfRule>
  </conditionalFormatting>
  <conditionalFormatting sqref="T1285">
    <cfRule type="cellIs" dxfId="4104" priority="1002" operator="equal">
      <formula>0</formula>
    </cfRule>
  </conditionalFormatting>
  <conditionalFormatting sqref="N1285:P1285">
    <cfRule type="cellIs" dxfId="4103" priority="1000" operator="equal">
      <formula>0</formula>
    </cfRule>
    <cfRule type="cellIs" priority="1001" operator="equal">
      <formula>0</formula>
    </cfRule>
  </conditionalFormatting>
  <conditionalFormatting sqref="T1287">
    <cfRule type="cellIs" dxfId="4102" priority="999" operator="equal">
      <formula>0</formula>
    </cfRule>
  </conditionalFormatting>
  <conditionalFormatting sqref="N1287:P1287">
    <cfRule type="cellIs" dxfId="4101" priority="997" operator="equal">
      <formula>0</formula>
    </cfRule>
    <cfRule type="cellIs" priority="998" operator="equal">
      <formula>0</formula>
    </cfRule>
  </conditionalFormatting>
  <conditionalFormatting sqref="T1289">
    <cfRule type="cellIs" dxfId="4100" priority="996" operator="equal">
      <formula>0</formula>
    </cfRule>
  </conditionalFormatting>
  <conditionalFormatting sqref="N1289:P1289">
    <cfRule type="cellIs" dxfId="4099" priority="994" operator="equal">
      <formula>0</formula>
    </cfRule>
    <cfRule type="cellIs" priority="995" operator="equal">
      <formula>0</formula>
    </cfRule>
  </conditionalFormatting>
  <conditionalFormatting sqref="T1290">
    <cfRule type="cellIs" dxfId="4098" priority="993" operator="equal">
      <formula>0</formula>
    </cfRule>
  </conditionalFormatting>
  <conditionalFormatting sqref="N1290:P1290">
    <cfRule type="cellIs" dxfId="4097" priority="991" operator="equal">
      <formula>0</formula>
    </cfRule>
    <cfRule type="cellIs" priority="992" operator="equal">
      <formula>0</formula>
    </cfRule>
  </conditionalFormatting>
  <conditionalFormatting sqref="T1293">
    <cfRule type="cellIs" dxfId="4096" priority="990" operator="equal">
      <formula>0</formula>
    </cfRule>
  </conditionalFormatting>
  <conditionalFormatting sqref="N1293:P1293">
    <cfRule type="cellIs" dxfId="4095" priority="988" operator="equal">
      <formula>0</formula>
    </cfRule>
    <cfRule type="cellIs" priority="989" operator="equal">
      <formula>0</formula>
    </cfRule>
  </conditionalFormatting>
  <conditionalFormatting sqref="T1294">
    <cfRule type="cellIs" dxfId="4094" priority="987" operator="equal">
      <formula>0</formula>
    </cfRule>
  </conditionalFormatting>
  <conditionalFormatting sqref="N1294:P1294">
    <cfRule type="cellIs" dxfId="4093" priority="985" operator="equal">
      <formula>0</formula>
    </cfRule>
    <cfRule type="cellIs" priority="986" operator="equal">
      <formula>0</formula>
    </cfRule>
  </conditionalFormatting>
  <conditionalFormatting sqref="T1295">
    <cfRule type="cellIs" dxfId="4092" priority="984" operator="equal">
      <formula>0</formula>
    </cfRule>
  </conditionalFormatting>
  <conditionalFormatting sqref="N1295:P1295">
    <cfRule type="cellIs" dxfId="4091" priority="982" operator="equal">
      <formula>0</formula>
    </cfRule>
    <cfRule type="cellIs" priority="983" operator="equal">
      <formula>0</formula>
    </cfRule>
  </conditionalFormatting>
  <conditionalFormatting sqref="T1297">
    <cfRule type="cellIs" dxfId="4090" priority="981" operator="equal">
      <formula>0</formula>
    </cfRule>
  </conditionalFormatting>
  <conditionalFormatting sqref="N1297:P1297">
    <cfRule type="cellIs" dxfId="4089" priority="979" operator="equal">
      <formula>0</formula>
    </cfRule>
    <cfRule type="cellIs" priority="980" operator="equal">
      <formula>0</formula>
    </cfRule>
  </conditionalFormatting>
  <conditionalFormatting sqref="T1301">
    <cfRule type="cellIs" dxfId="4088" priority="978" operator="equal">
      <formula>0</formula>
    </cfRule>
  </conditionalFormatting>
  <conditionalFormatting sqref="N1301:P1301">
    <cfRule type="cellIs" dxfId="4087" priority="976" operator="equal">
      <formula>0</formula>
    </cfRule>
    <cfRule type="cellIs" priority="977" operator="equal">
      <formula>0</formula>
    </cfRule>
  </conditionalFormatting>
  <conditionalFormatting sqref="T1303">
    <cfRule type="cellIs" dxfId="4086" priority="975" operator="equal">
      <formula>0</formula>
    </cfRule>
  </conditionalFormatting>
  <conditionalFormatting sqref="N1303:P1303">
    <cfRule type="cellIs" dxfId="4085" priority="973" operator="equal">
      <formula>0</formula>
    </cfRule>
    <cfRule type="cellIs" priority="974" operator="equal">
      <formula>0</formula>
    </cfRule>
  </conditionalFormatting>
  <conditionalFormatting sqref="N1346:P1346">
    <cfRule type="cellIs" dxfId="4084" priority="931" operator="equal">
      <formula>0</formula>
    </cfRule>
    <cfRule type="cellIs" priority="932" operator="equal">
      <formula>0</formula>
    </cfRule>
  </conditionalFormatting>
  <conditionalFormatting sqref="T1304">
    <cfRule type="cellIs" dxfId="4083" priority="972" operator="equal">
      <formula>0</formula>
    </cfRule>
  </conditionalFormatting>
  <conditionalFormatting sqref="N1304:P1304">
    <cfRule type="cellIs" dxfId="4082" priority="970" operator="equal">
      <formula>0</formula>
    </cfRule>
    <cfRule type="cellIs" priority="971" operator="equal">
      <formula>0</formula>
    </cfRule>
  </conditionalFormatting>
  <conditionalFormatting sqref="T1305">
    <cfRule type="cellIs" dxfId="4081" priority="969" operator="equal">
      <formula>0</formula>
    </cfRule>
  </conditionalFormatting>
  <conditionalFormatting sqref="N1305:P1305">
    <cfRule type="cellIs" dxfId="4080" priority="967" operator="equal">
      <formula>0</formula>
    </cfRule>
    <cfRule type="cellIs" priority="968" operator="equal">
      <formula>0</formula>
    </cfRule>
  </conditionalFormatting>
  <conditionalFormatting sqref="T1306">
    <cfRule type="cellIs" dxfId="4079" priority="966" operator="equal">
      <formula>0</formula>
    </cfRule>
  </conditionalFormatting>
  <conditionalFormatting sqref="N1306:P1306">
    <cfRule type="cellIs" dxfId="4078" priority="964" operator="equal">
      <formula>0</formula>
    </cfRule>
    <cfRule type="cellIs" priority="965" operator="equal">
      <formula>0</formula>
    </cfRule>
  </conditionalFormatting>
  <conditionalFormatting sqref="T1308">
    <cfRule type="cellIs" dxfId="4077" priority="963" operator="equal">
      <formula>0</formula>
    </cfRule>
  </conditionalFormatting>
  <conditionalFormatting sqref="N1308:P1308">
    <cfRule type="cellIs" dxfId="4076" priority="961" operator="equal">
      <formula>0</formula>
    </cfRule>
    <cfRule type="cellIs" priority="962" operator="equal">
      <formula>0</formula>
    </cfRule>
  </conditionalFormatting>
  <conditionalFormatting sqref="T1310">
    <cfRule type="cellIs" dxfId="4075" priority="960" operator="equal">
      <formula>0</formula>
    </cfRule>
  </conditionalFormatting>
  <conditionalFormatting sqref="N1310:P1310">
    <cfRule type="cellIs" dxfId="4074" priority="958" operator="equal">
      <formula>0</formula>
    </cfRule>
    <cfRule type="cellIs" priority="959" operator="equal">
      <formula>0</formula>
    </cfRule>
  </conditionalFormatting>
  <conditionalFormatting sqref="T1311">
    <cfRule type="cellIs" dxfId="4073" priority="957" operator="equal">
      <formula>0</formula>
    </cfRule>
  </conditionalFormatting>
  <conditionalFormatting sqref="N1311:P1311">
    <cfRule type="cellIs" dxfId="4072" priority="955" operator="equal">
      <formula>0</formula>
    </cfRule>
    <cfRule type="cellIs" priority="956" operator="equal">
      <formula>0</formula>
    </cfRule>
  </conditionalFormatting>
  <conditionalFormatting sqref="T1314">
    <cfRule type="cellIs" dxfId="4071" priority="954" operator="equal">
      <formula>0</formula>
    </cfRule>
  </conditionalFormatting>
  <conditionalFormatting sqref="N1314:P1314">
    <cfRule type="cellIs" dxfId="4070" priority="952" operator="equal">
      <formula>0</formula>
    </cfRule>
    <cfRule type="cellIs" priority="953" operator="equal">
      <formula>0</formula>
    </cfRule>
  </conditionalFormatting>
  <conditionalFormatting sqref="T1315">
    <cfRule type="cellIs" dxfId="4069" priority="951" operator="equal">
      <formula>0</formula>
    </cfRule>
  </conditionalFormatting>
  <conditionalFormatting sqref="N1315:P1315">
    <cfRule type="cellIs" dxfId="4068" priority="949" operator="equal">
      <formula>0</formula>
    </cfRule>
    <cfRule type="cellIs" priority="950" operator="equal">
      <formula>0</formula>
    </cfRule>
  </conditionalFormatting>
  <conditionalFormatting sqref="T1318">
    <cfRule type="cellIs" dxfId="4067" priority="948" operator="equal">
      <formula>0</formula>
    </cfRule>
  </conditionalFormatting>
  <conditionalFormatting sqref="N1318:P1318">
    <cfRule type="cellIs" dxfId="4066" priority="946" operator="equal">
      <formula>0</formula>
    </cfRule>
    <cfRule type="cellIs" priority="947" operator="equal">
      <formula>0</formula>
    </cfRule>
  </conditionalFormatting>
  <conditionalFormatting sqref="T1321">
    <cfRule type="cellIs" dxfId="4065" priority="945" operator="equal">
      <formula>0</formula>
    </cfRule>
  </conditionalFormatting>
  <conditionalFormatting sqref="N1321:P1321">
    <cfRule type="cellIs" dxfId="4064" priority="943" operator="equal">
      <formula>0</formula>
    </cfRule>
    <cfRule type="cellIs" priority="944" operator="equal">
      <formula>0</formula>
    </cfRule>
  </conditionalFormatting>
  <conditionalFormatting sqref="T1324">
    <cfRule type="cellIs" dxfId="4063" priority="942" operator="equal">
      <formula>0</formula>
    </cfRule>
  </conditionalFormatting>
  <conditionalFormatting sqref="N1324:P1324">
    <cfRule type="cellIs" dxfId="4062" priority="940" operator="equal">
      <formula>0</formula>
    </cfRule>
    <cfRule type="cellIs" priority="941" operator="equal">
      <formula>0</formula>
    </cfRule>
  </conditionalFormatting>
  <conditionalFormatting sqref="T1338">
    <cfRule type="cellIs" dxfId="4061" priority="939" operator="equal">
      <formula>0</formula>
    </cfRule>
  </conditionalFormatting>
  <conditionalFormatting sqref="N1338:P1338">
    <cfRule type="cellIs" dxfId="4060" priority="937" operator="equal">
      <formula>0</formula>
    </cfRule>
    <cfRule type="cellIs" priority="938" operator="equal">
      <formula>0</formula>
    </cfRule>
  </conditionalFormatting>
  <conditionalFormatting sqref="T1343">
    <cfRule type="cellIs" dxfId="4059" priority="936" operator="equal">
      <formula>0</formula>
    </cfRule>
  </conditionalFormatting>
  <conditionalFormatting sqref="N1343:P1343">
    <cfRule type="cellIs" dxfId="4058" priority="934" operator="equal">
      <formula>0</formula>
    </cfRule>
    <cfRule type="cellIs" priority="935" operator="equal">
      <formula>0</formula>
    </cfRule>
  </conditionalFormatting>
  <conditionalFormatting sqref="T1346">
    <cfRule type="cellIs" dxfId="4057" priority="933" operator="equal">
      <formula>0</formula>
    </cfRule>
  </conditionalFormatting>
  <conditionalFormatting sqref="T1353">
    <cfRule type="cellIs" dxfId="4056" priority="930" operator="equal">
      <formula>0</formula>
    </cfRule>
  </conditionalFormatting>
  <conditionalFormatting sqref="N1353:P1353">
    <cfRule type="cellIs" dxfId="4055" priority="928" operator="equal">
      <formula>0</formula>
    </cfRule>
    <cfRule type="cellIs" priority="929" operator="equal">
      <formula>0</formula>
    </cfRule>
  </conditionalFormatting>
  <conditionalFormatting sqref="T1354">
    <cfRule type="cellIs" dxfId="4054" priority="927" operator="equal">
      <formula>0</formula>
    </cfRule>
  </conditionalFormatting>
  <conditionalFormatting sqref="N1354:P1354">
    <cfRule type="cellIs" dxfId="4053" priority="925" operator="equal">
      <formula>0</formula>
    </cfRule>
    <cfRule type="cellIs" priority="926" operator="equal">
      <formula>0</formula>
    </cfRule>
  </conditionalFormatting>
  <conditionalFormatting sqref="T1356">
    <cfRule type="cellIs" dxfId="4052" priority="924" operator="equal">
      <formula>0</formula>
    </cfRule>
  </conditionalFormatting>
  <conditionalFormatting sqref="N1356:P1356">
    <cfRule type="cellIs" dxfId="4051" priority="922" operator="equal">
      <formula>0</formula>
    </cfRule>
    <cfRule type="cellIs" priority="923" operator="equal">
      <formula>0</formula>
    </cfRule>
  </conditionalFormatting>
  <conditionalFormatting sqref="T1358">
    <cfRule type="cellIs" dxfId="4050" priority="921" operator="equal">
      <formula>0</formula>
    </cfRule>
  </conditionalFormatting>
  <conditionalFormatting sqref="N1358:P1358">
    <cfRule type="cellIs" dxfId="4049" priority="919" operator="equal">
      <formula>0</formula>
    </cfRule>
    <cfRule type="cellIs" priority="920" operator="equal">
      <formula>0</formula>
    </cfRule>
  </conditionalFormatting>
  <conditionalFormatting sqref="T1359">
    <cfRule type="cellIs" dxfId="4048" priority="918" operator="equal">
      <formula>0</formula>
    </cfRule>
  </conditionalFormatting>
  <conditionalFormatting sqref="N1359:P1359">
    <cfRule type="cellIs" dxfId="4047" priority="916" operator="equal">
      <formula>0</formula>
    </cfRule>
    <cfRule type="cellIs" priority="917" operator="equal">
      <formula>0</formula>
    </cfRule>
  </conditionalFormatting>
  <conditionalFormatting sqref="T1360">
    <cfRule type="cellIs" dxfId="4046" priority="915" operator="equal">
      <formula>0</formula>
    </cfRule>
  </conditionalFormatting>
  <conditionalFormatting sqref="N1360:P1360">
    <cfRule type="cellIs" dxfId="4045" priority="913" operator="equal">
      <formula>0</formula>
    </cfRule>
    <cfRule type="cellIs" priority="914" operator="equal">
      <formula>0</formula>
    </cfRule>
  </conditionalFormatting>
  <conditionalFormatting sqref="T1365">
    <cfRule type="cellIs" dxfId="4044" priority="912" operator="equal">
      <formula>0</formula>
    </cfRule>
  </conditionalFormatting>
  <conditionalFormatting sqref="N1365:P1365">
    <cfRule type="cellIs" dxfId="4043" priority="910" operator="equal">
      <formula>0</formula>
    </cfRule>
    <cfRule type="cellIs" priority="911" operator="equal">
      <formula>0</formula>
    </cfRule>
  </conditionalFormatting>
  <conditionalFormatting sqref="T1376">
    <cfRule type="cellIs" dxfId="4042" priority="909" operator="equal">
      <formula>0</formula>
    </cfRule>
  </conditionalFormatting>
  <conditionalFormatting sqref="N1376:P1376">
    <cfRule type="cellIs" dxfId="4041" priority="907" operator="equal">
      <formula>0</formula>
    </cfRule>
    <cfRule type="cellIs" priority="908" operator="equal">
      <formula>0</formula>
    </cfRule>
  </conditionalFormatting>
  <conditionalFormatting sqref="T1378">
    <cfRule type="cellIs" dxfId="4040" priority="906" operator="equal">
      <formula>0</formula>
    </cfRule>
  </conditionalFormatting>
  <conditionalFormatting sqref="N1378:P1378">
    <cfRule type="cellIs" dxfId="4039" priority="904" operator="equal">
      <formula>0</formula>
    </cfRule>
    <cfRule type="cellIs" priority="905" operator="equal">
      <formula>0</formula>
    </cfRule>
  </conditionalFormatting>
  <conditionalFormatting sqref="T1383">
    <cfRule type="cellIs" dxfId="4038" priority="903" operator="equal">
      <formula>0</formula>
    </cfRule>
  </conditionalFormatting>
  <conditionalFormatting sqref="N1383:P1383">
    <cfRule type="cellIs" dxfId="4037" priority="901" operator="equal">
      <formula>0</formula>
    </cfRule>
    <cfRule type="cellIs" priority="902" operator="equal">
      <formula>0</formula>
    </cfRule>
  </conditionalFormatting>
  <conditionalFormatting sqref="T1385">
    <cfRule type="cellIs" dxfId="4036" priority="900" operator="equal">
      <formula>0</formula>
    </cfRule>
  </conditionalFormatting>
  <conditionalFormatting sqref="N1385:P1385">
    <cfRule type="cellIs" dxfId="4035" priority="898" operator="equal">
      <formula>0</formula>
    </cfRule>
    <cfRule type="cellIs" priority="899" operator="equal">
      <formula>0</formula>
    </cfRule>
  </conditionalFormatting>
  <conditionalFormatting sqref="T1391">
    <cfRule type="cellIs" dxfId="4034" priority="897" operator="equal">
      <formula>0</formula>
    </cfRule>
  </conditionalFormatting>
  <conditionalFormatting sqref="N1391:P1391">
    <cfRule type="cellIs" dxfId="4033" priority="895" operator="equal">
      <formula>0</formula>
    </cfRule>
    <cfRule type="cellIs" priority="896" operator="equal">
      <formula>0</formula>
    </cfRule>
  </conditionalFormatting>
  <conditionalFormatting sqref="T1392">
    <cfRule type="cellIs" dxfId="4032" priority="894" operator="equal">
      <formula>0</formula>
    </cfRule>
  </conditionalFormatting>
  <conditionalFormatting sqref="N1392:P1392">
    <cfRule type="cellIs" dxfId="4031" priority="892" operator="equal">
      <formula>0</formula>
    </cfRule>
    <cfRule type="cellIs" priority="893" operator="equal">
      <formula>0</formula>
    </cfRule>
  </conditionalFormatting>
  <conditionalFormatting sqref="T1396">
    <cfRule type="cellIs" dxfId="4030" priority="891" operator="equal">
      <formula>0</formula>
    </cfRule>
  </conditionalFormatting>
  <conditionalFormatting sqref="N1396:P1396">
    <cfRule type="cellIs" dxfId="4029" priority="889" operator="equal">
      <formula>0</formula>
    </cfRule>
    <cfRule type="cellIs" priority="890" operator="equal">
      <formula>0</formula>
    </cfRule>
  </conditionalFormatting>
  <conditionalFormatting sqref="T1397">
    <cfRule type="cellIs" dxfId="4028" priority="888" operator="equal">
      <formula>0</formula>
    </cfRule>
  </conditionalFormatting>
  <conditionalFormatting sqref="N1397:P1397">
    <cfRule type="cellIs" dxfId="4027" priority="886" operator="equal">
      <formula>0</formula>
    </cfRule>
    <cfRule type="cellIs" priority="887" operator="equal">
      <formula>0</formula>
    </cfRule>
  </conditionalFormatting>
  <conditionalFormatting sqref="T1398">
    <cfRule type="cellIs" dxfId="4026" priority="885" operator="equal">
      <formula>0</formula>
    </cfRule>
  </conditionalFormatting>
  <conditionalFormatting sqref="N1398:P1398">
    <cfRule type="cellIs" dxfId="4025" priority="883" operator="equal">
      <formula>0</formula>
    </cfRule>
    <cfRule type="cellIs" priority="884" operator="equal">
      <formula>0</formula>
    </cfRule>
  </conditionalFormatting>
  <conditionalFormatting sqref="T1399">
    <cfRule type="cellIs" dxfId="4024" priority="882" operator="equal">
      <formula>0</formula>
    </cfRule>
  </conditionalFormatting>
  <conditionalFormatting sqref="N1399:P1399">
    <cfRule type="cellIs" dxfId="4023" priority="880" operator="equal">
      <formula>0</formula>
    </cfRule>
    <cfRule type="cellIs" priority="881" operator="equal">
      <formula>0</formula>
    </cfRule>
  </conditionalFormatting>
  <conditionalFormatting sqref="T1419">
    <cfRule type="cellIs" dxfId="4022" priority="879" operator="equal">
      <formula>0</formula>
    </cfRule>
  </conditionalFormatting>
  <conditionalFormatting sqref="N1419:P1419">
    <cfRule type="cellIs" dxfId="4021" priority="877" operator="equal">
      <formula>0</formula>
    </cfRule>
    <cfRule type="cellIs" priority="878" operator="equal">
      <formula>0</formula>
    </cfRule>
  </conditionalFormatting>
  <conditionalFormatting sqref="T1422">
    <cfRule type="cellIs" dxfId="4020" priority="876" operator="equal">
      <formula>0</formula>
    </cfRule>
  </conditionalFormatting>
  <conditionalFormatting sqref="N1422:P1422">
    <cfRule type="cellIs" dxfId="4019" priority="874" operator="equal">
      <formula>0</formula>
    </cfRule>
    <cfRule type="cellIs" priority="875" operator="equal">
      <formula>0</formula>
    </cfRule>
  </conditionalFormatting>
  <conditionalFormatting sqref="T1425">
    <cfRule type="cellIs" dxfId="4018" priority="873" operator="equal">
      <formula>0</formula>
    </cfRule>
  </conditionalFormatting>
  <conditionalFormatting sqref="N1425:P1425">
    <cfRule type="cellIs" dxfId="4017" priority="871" operator="equal">
      <formula>0</formula>
    </cfRule>
    <cfRule type="cellIs" priority="872" operator="equal">
      <formula>0</formula>
    </cfRule>
  </conditionalFormatting>
  <conditionalFormatting sqref="T1426">
    <cfRule type="cellIs" dxfId="4016" priority="870" operator="equal">
      <formula>0</formula>
    </cfRule>
  </conditionalFormatting>
  <conditionalFormatting sqref="N1426:P1426">
    <cfRule type="cellIs" dxfId="4015" priority="868" operator="equal">
      <formula>0</formula>
    </cfRule>
    <cfRule type="cellIs" priority="869" operator="equal">
      <formula>0</formula>
    </cfRule>
  </conditionalFormatting>
  <conditionalFormatting sqref="T1429">
    <cfRule type="cellIs" dxfId="4014" priority="867" operator="equal">
      <formula>0</formula>
    </cfRule>
  </conditionalFormatting>
  <conditionalFormatting sqref="N1429:P1429">
    <cfRule type="cellIs" dxfId="4013" priority="865" operator="equal">
      <formula>0</formula>
    </cfRule>
    <cfRule type="cellIs" priority="866" operator="equal">
      <formula>0</formula>
    </cfRule>
  </conditionalFormatting>
  <conditionalFormatting sqref="T1432">
    <cfRule type="cellIs" dxfId="4012" priority="864" operator="equal">
      <formula>0</formula>
    </cfRule>
  </conditionalFormatting>
  <conditionalFormatting sqref="N1432:P1432">
    <cfRule type="cellIs" dxfId="4011" priority="862" operator="equal">
      <formula>0</formula>
    </cfRule>
    <cfRule type="cellIs" priority="863" operator="equal">
      <formula>0</formula>
    </cfRule>
  </conditionalFormatting>
  <conditionalFormatting sqref="T1436">
    <cfRule type="cellIs" dxfId="4010" priority="861" operator="equal">
      <formula>0</formula>
    </cfRule>
  </conditionalFormatting>
  <conditionalFormatting sqref="N1436:P1436">
    <cfRule type="cellIs" dxfId="4009" priority="859" operator="equal">
      <formula>0</formula>
    </cfRule>
    <cfRule type="cellIs" priority="860" operator="equal">
      <formula>0</formula>
    </cfRule>
  </conditionalFormatting>
  <conditionalFormatting sqref="T1440">
    <cfRule type="cellIs" dxfId="4008" priority="858" operator="equal">
      <formula>0</formula>
    </cfRule>
  </conditionalFormatting>
  <conditionalFormatting sqref="N1440:P1440">
    <cfRule type="cellIs" dxfId="4007" priority="856" operator="equal">
      <formula>0</formula>
    </cfRule>
    <cfRule type="cellIs" priority="857" operator="equal">
      <formula>0</formula>
    </cfRule>
  </conditionalFormatting>
  <conditionalFormatting sqref="T1441">
    <cfRule type="cellIs" dxfId="4006" priority="855" operator="equal">
      <formula>0</formula>
    </cfRule>
  </conditionalFormatting>
  <conditionalFormatting sqref="N1441:P1441">
    <cfRule type="cellIs" dxfId="4005" priority="853" operator="equal">
      <formula>0</formula>
    </cfRule>
    <cfRule type="cellIs" priority="854" operator="equal">
      <formula>0</formula>
    </cfRule>
  </conditionalFormatting>
  <conditionalFormatting sqref="T1442">
    <cfRule type="cellIs" dxfId="4004" priority="852" operator="equal">
      <formula>0</formula>
    </cfRule>
  </conditionalFormatting>
  <conditionalFormatting sqref="N1442:P1442">
    <cfRule type="cellIs" dxfId="4003" priority="850" operator="equal">
      <formula>0</formula>
    </cfRule>
    <cfRule type="cellIs" priority="851" operator="equal">
      <formula>0</formula>
    </cfRule>
  </conditionalFormatting>
  <conditionalFormatting sqref="T1444">
    <cfRule type="cellIs" dxfId="4002" priority="849" operator="equal">
      <formula>0</formula>
    </cfRule>
  </conditionalFormatting>
  <conditionalFormatting sqref="N1444:P1444">
    <cfRule type="cellIs" dxfId="4001" priority="847" operator="equal">
      <formula>0</formula>
    </cfRule>
    <cfRule type="cellIs" priority="848" operator="equal">
      <formula>0</formula>
    </cfRule>
  </conditionalFormatting>
  <conditionalFormatting sqref="T1445">
    <cfRule type="cellIs" dxfId="4000" priority="846" operator="equal">
      <formula>0</formula>
    </cfRule>
  </conditionalFormatting>
  <conditionalFormatting sqref="N1445:P1445">
    <cfRule type="cellIs" dxfId="3999" priority="844" operator="equal">
      <formula>0</formula>
    </cfRule>
    <cfRule type="cellIs" priority="845" operator="equal">
      <formula>0</formula>
    </cfRule>
  </conditionalFormatting>
  <conditionalFormatting sqref="T1447">
    <cfRule type="cellIs" dxfId="3998" priority="843" operator="equal">
      <formula>0</formula>
    </cfRule>
  </conditionalFormatting>
  <conditionalFormatting sqref="N1447:P1447">
    <cfRule type="cellIs" dxfId="3997" priority="841" operator="equal">
      <formula>0</formula>
    </cfRule>
    <cfRule type="cellIs" priority="842" operator="equal">
      <formula>0</formula>
    </cfRule>
  </conditionalFormatting>
  <conditionalFormatting sqref="N1465:P1465">
    <cfRule type="cellIs" dxfId="3996" priority="823" operator="equal">
      <formula>0</formula>
    </cfRule>
    <cfRule type="cellIs" priority="824" operator="equal">
      <formula>0</formula>
    </cfRule>
  </conditionalFormatting>
  <conditionalFormatting sqref="T1448">
    <cfRule type="cellIs" dxfId="3995" priority="840" operator="equal">
      <formula>0</formula>
    </cfRule>
  </conditionalFormatting>
  <conditionalFormatting sqref="N1448:P1448">
    <cfRule type="cellIs" dxfId="3994" priority="838" operator="equal">
      <formula>0</formula>
    </cfRule>
    <cfRule type="cellIs" priority="839" operator="equal">
      <formula>0</formula>
    </cfRule>
  </conditionalFormatting>
  <conditionalFormatting sqref="T1449">
    <cfRule type="cellIs" dxfId="3993" priority="837" operator="equal">
      <formula>0</formula>
    </cfRule>
  </conditionalFormatting>
  <conditionalFormatting sqref="N1449:P1449">
    <cfRule type="cellIs" dxfId="3992" priority="835" operator="equal">
      <formula>0</formula>
    </cfRule>
    <cfRule type="cellIs" priority="836" operator="equal">
      <formula>0</formula>
    </cfRule>
  </conditionalFormatting>
  <conditionalFormatting sqref="N1520:P1520">
    <cfRule type="cellIs" dxfId="3991" priority="763" operator="equal">
      <formula>0</formula>
    </cfRule>
    <cfRule type="cellIs" priority="764" operator="equal">
      <formula>0</formula>
    </cfRule>
  </conditionalFormatting>
  <conditionalFormatting sqref="T1451">
    <cfRule type="cellIs" dxfId="3990" priority="834" operator="equal">
      <formula>0</formula>
    </cfRule>
  </conditionalFormatting>
  <conditionalFormatting sqref="N1451:P1451">
    <cfRule type="cellIs" dxfId="3989" priority="832" operator="equal">
      <formula>0</formula>
    </cfRule>
    <cfRule type="cellIs" priority="833" operator="equal">
      <formula>0</formula>
    </cfRule>
  </conditionalFormatting>
  <conditionalFormatting sqref="T1456">
    <cfRule type="cellIs" dxfId="3988" priority="831" operator="equal">
      <formula>0</formula>
    </cfRule>
  </conditionalFormatting>
  <conditionalFormatting sqref="N1456:P1456">
    <cfRule type="cellIs" dxfId="3987" priority="829" operator="equal">
      <formula>0</formula>
    </cfRule>
    <cfRule type="cellIs" priority="830" operator="equal">
      <formula>0</formula>
    </cfRule>
  </conditionalFormatting>
  <conditionalFormatting sqref="T1457">
    <cfRule type="cellIs" dxfId="3986" priority="828" operator="equal">
      <formula>0</formula>
    </cfRule>
  </conditionalFormatting>
  <conditionalFormatting sqref="N1457:P1457">
    <cfRule type="cellIs" dxfId="3985" priority="826" operator="equal">
      <formula>0</formula>
    </cfRule>
    <cfRule type="cellIs" priority="827" operator="equal">
      <formula>0</formula>
    </cfRule>
  </conditionalFormatting>
  <conditionalFormatting sqref="T1465">
    <cfRule type="cellIs" dxfId="3984" priority="825" operator="equal">
      <formula>0</formula>
    </cfRule>
  </conditionalFormatting>
  <conditionalFormatting sqref="N1474:P1474">
    <cfRule type="cellIs" dxfId="3983" priority="820" operator="equal">
      <formula>0</formula>
    </cfRule>
    <cfRule type="cellIs" priority="821" operator="equal">
      <formula>0</formula>
    </cfRule>
  </conditionalFormatting>
  <conditionalFormatting sqref="T1474">
    <cfRule type="cellIs" dxfId="3982" priority="822" operator="equal">
      <formula>0</formula>
    </cfRule>
  </conditionalFormatting>
  <conditionalFormatting sqref="N1477:P1477">
    <cfRule type="cellIs" dxfId="3981" priority="817" operator="equal">
      <formula>0</formula>
    </cfRule>
    <cfRule type="cellIs" priority="818" operator="equal">
      <formula>0</formula>
    </cfRule>
  </conditionalFormatting>
  <conditionalFormatting sqref="T1477">
    <cfRule type="cellIs" dxfId="3980" priority="819" operator="equal">
      <formula>0</formula>
    </cfRule>
  </conditionalFormatting>
  <conditionalFormatting sqref="T1482">
    <cfRule type="cellIs" dxfId="3979" priority="816" operator="equal">
      <formula>0</formula>
    </cfRule>
  </conditionalFormatting>
  <conditionalFormatting sqref="N1482:P1482">
    <cfRule type="cellIs" dxfId="3978" priority="814" operator="equal">
      <formula>0</formula>
    </cfRule>
    <cfRule type="cellIs" priority="815" operator="equal">
      <formula>0</formula>
    </cfRule>
  </conditionalFormatting>
  <conditionalFormatting sqref="T1484">
    <cfRule type="cellIs" dxfId="3977" priority="813" operator="equal">
      <formula>0</formula>
    </cfRule>
  </conditionalFormatting>
  <conditionalFormatting sqref="N1484:P1484">
    <cfRule type="cellIs" dxfId="3976" priority="811" operator="equal">
      <formula>0</formula>
    </cfRule>
    <cfRule type="cellIs" priority="812" operator="equal">
      <formula>0</formula>
    </cfRule>
  </conditionalFormatting>
  <conditionalFormatting sqref="T1485">
    <cfRule type="cellIs" dxfId="3975" priority="810" operator="equal">
      <formula>0</formula>
    </cfRule>
  </conditionalFormatting>
  <conditionalFormatting sqref="N1485:P1485">
    <cfRule type="cellIs" dxfId="3974" priority="808" operator="equal">
      <formula>0</formula>
    </cfRule>
    <cfRule type="cellIs" priority="809" operator="equal">
      <formula>0</formula>
    </cfRule>
  </conditionalFormatting>
  <conditionalFormatting sqref="T1492">
    <cfRule type="cellIs" dxfId="3973" priority="807" operator="equal">
      <formula>0</formula>
    </cfRule>
  </conditionalFormatting>
  <conditionalFormatting sqref="N1492:P1492">
    <cfRule type="cellIs" dxfId="3972" priority="805" operator="equal">
      <formula>0</formula>
    </cfRule>
    <cfRule type="cellIs" priority="806" operator="equal">
      <formula>0</formula>
    </cfRule>
  </conditionalFormatting>
  <conditionalFormatting sqref="T1493">
    <cfRule type="cellIs" dxfId="3971" priority="804" operator="equal">
      <formula>0</formula>
    </cfRule>
  </conditionalFormatting>
  <conditionalFormatting sqref="N1493:P1493">
    <cfRule type="cellIs" dxfId="3970" priority="802" operator="equal">
      <formula>0</formula>
    </cfRule>
    <cfRule type="cellIs" priority="803" operator="equal">
      <formula>0</formula>
    </cfRule>
  </conditionalFormatting>
  <conditionalFormatting sqref="T1495">
    <cfRule type="cellIs" dxfId="3969" priority="801" operator="equal">
      <formula>0</formula>
    </cfRule>
  </conditionalFormatting>
  <conditionalFormatting sqref="N1495:P1495">
    <cfRule type="cellIs" dxfId="3968" priority="799" operator="equal">
      <formula>0</formula>
    </cfRule>
    <cfRule type="cellIs" priority="800" operator="equal">
      <formula>0</formula>
    </cfRule>
  </conditionalFormatting>
  <conditionalFormatting sqref="T1498">
    <cfRule type="cellIs" dxfId="3967" priority="798" operator="equal">
      <formula>0</formula>
    </cfRule>
  </conditionalFormatting>
  <conditionalFormatting sqref="N1498:P1498">
    <cfRule type="cellIs" dxfId="3966" priority="796" operator="equal">
      <formula>0</formula>
    </cfRule>
    <cfRule type="cellIs" priority="797" operator="equal">
      <formula>0</formula>
    </cfRule>
  </conditionalFormatting>
  <conditionalFormatting sqref="T1499">
    <cfRule type="cellIs" dxfId="3965" priority="795" operator="equal">
      <formula>0</formula>
    </cfRule>
  </conditionalFormatting>
  <conditionalFormatting sqref="N1499:P1499">
    <cfRule type="cellIs" dxfId="3964" priority="793" operator="equal">
      <formula>0</formula>
    </cfRule>
    <cfRule type="cellIs" priority="794" operator="equal">
      <formula>0</formula>
    </cfRule>
  </conditionalFormatting>
  <conditionalFormatting sqref="T1500">
    <cfRule type="cellIs" dxfId="3963" priority="792" operator="equal">
      <formula>0</formula>
    </cfRule>
  </conditionalFormatting>
  <conditionalFormatting sqref="N1500:P1500">
    <cfRule type="cellIs" dxfId="3962" priority="790" operator="equal">
      <formula>0</formula>
    </cfRule>
    <cfRule type="cellIs" priority="791" operator="equal">
      <formula>0</formula>
    </cfRule>
  </conditionalFormatting>
  <conditionalFormatting sqref="T1508:T1511 T1515:T1516">
    <cfRule type="cellIs" dxfId="3961" priority="789" operator="equal">
      <formula>0</formula>
    </cfRule>
  </conditionalFormatting>
  <conditionalFormatting sqref="N1508:P1511 N1515:P1516">
    <cfRule type="cellIs" dxfId="3960" priority="787" operator="equal">
      <formula>0</formula>
    </cfRule>
    <cfRule type="cellIs" priority="788" operator="equal">
      <formula>0</formula>
    </cfRule>
  </conditionalFormatting>
  <conditionalFormatting sqref="T1512">
    <cfRule type="cellIs" dxfId="3959" priority="786" operator="equal">
      <formula>0</formula>
    </cfRule>
  </conditionalFormatting>
  <conditionalFormatting sqref="N1512:P1512">
    <cfRule type="cellIs" dxfId="3958" priority="784" operator="equal">
      <formula>0</formula>
    </cfRule>
    <cfRule type="cellIs" priority="785" operator="equal">
      <formula>0</formula>
    </cfRule>
  </conditionalFormatting>
  <conditionalFormatting sqref="T1513">
    <cfRule type="cellIs" dxfId="3957" priority="783" operator="equal">
      <formula>0</formula>
    </cfRule>
  </conditionalFormatting>
  <conditionalFormatting sqref="N1513:P1513">
    <cfRule type="cellIs" dxfId="3956" priority="781" operator="equal">
      <formula>0</formula>
    </cfRule>
    <cfRule type="cellIs" priority="782" operator="equal">
      <formula>0</formula>
    </cfRule>
  </conditionalFormatting>
  <conditionalFormatting sqref="T1514">
    <cfRule type="cellIs" dxfId="3955" priority="780" operator="equal">
      <formula>0</formula>
    </cfRule>
  </conditionalFormatting>
  <conditionalFormatting sqref="N1514:P1514">
    <cfRule type="cellIs" dxfId="3954" priority="778" operator="equal">
      <formula>0</formula>
    </cfRule>
    <cfRule type="cellIs" priority="779" operator="equal">
      <formula>0</formula>
    </cfRule>
  </conditionalFormatting>
  <conditionalFormatting sqref="T1517 T1521">
    <cfRule type="cellIs" dxfId="3953" priority="777" operator="equal">
      <formula>0</formula>
    </cfRule>
  </conditionalFormatting>
  <conditionalFormatting sqref="N1517:P1517 N1521:P1521">
    <cfRule type="cellIs" dxfId="3952" priority="775" operator="equal">
      <formula>0</formula>
    </cfRule>
    <cfRule type="cellIs" priority="776" operator="equal">
      <formula>0</formula>
    </cfRule>
  </conditionalFormatting>
  <conditionalFormatting sqref="T1518">
    <cfRule type="cellIs" dxfId="3951" priority="774" operator="equal">
      <formula>0</formula>
    </cfRule>
  </conditionalFormatting>
  <conditionalFormatting sqref="N1518:P1518">
    <cfRule type="cellIs" dxfId="3950" priority="772" operator="equal">
      <formula>0</formula>
    </cfRule>
    <cfRule type="cellIs" priority="773" operator="equal">
      <formula>0</formula>
    </cfRule>
  </conditionalFormatting>
  <conditionalFormatting sqref="T1519">
    <cfRule type="cellIs" dxfId="3949" priority="771" operator="equal">
      <formula>0</formula>
    </cfRule>
  </conditionalFormatting>
  <conditionalFormatting sqref="N1519:P1519">
    <cfRule type="cellIs" dxfId="3948" priority="769" operator="equal">
      <formula>0</formula>
    </cfRule>
    <cfRule type="cellIs" priority="770" operator="equal">
      <formula>0</formula>
    </cfRule>
  </conditionalFormatting>
  <conditionalFormatting sqref="T1523:T1524 T1526 T1528:T1532 T1534:T1536 T1539 T1541:T1544 T1550 T1553:T1554 T1556:T1562 T1564:T1569 T1574:T1577 T1582:T1590 T1592:T1597 T1599:T1600 T1603:T1610 T1612:T1615 T1617:T1618 T1621:T1625 T1628:T1629 T1632:T1635">
    <cfRule type="cellIs" dxfId="3947" priority="768" operator="equal">
      <formula>0</formula>
    </cfRule>
  </conditionalFormatting>
  <conditionalFormatting sqref="N1523:P1524 N1526:P1526 N1528:P1532 N1534:P1536 N1539:P1539 N1541:P1544 N1550:P1550 N1553:P1554 N1556:P1562 N1564:P1569 N1574:P1577 N1582:P1590 N1592:P1597 N1599:P1600 N1603:P1610 N1612:P1615 N1617:P1618 N1621:P1625 N1628:P1629 N1632:P1635">
    <cfRule type="cellIs" dxfId="3946" priority="766" operator="equal">
      <formula>0</formula>
    </cfRule>
    <cfRule type="cellIs" priority="767" operator="equal">
      <formula>0</formula>
    </cfRule>
  </conditionalFormatting>
  <conditionalFormatting sqref="T1520">
    <cfRule type="cellIs" dxfId="3945" priority="765" operator="equal">
      <formula>0</formula>
    </cfRule>
  </conditionalFormatting>
  <conditionalFormatting sqref="T1522">
    <cfRule type="cellIs" dxfId="3944" priority="762" operator="equal">
      <formula>0</formula>
    </cfRule>
  </conditionalFormatting>
  <conditionalFormatting sqref="N1522:P1522">
    <cfRule type="cellIs" dxfId="3943" priority="760" operator="equal">
      <formula>0</formula>
    </cfRule>
    <cfRule type="cellIs" priority="761" operator="equal">
      <formula>0</formula>
    </cfRule>
  </conditionalFormatting>
  <conditionalFormatting sqref="T1525">
    <cfRule type="cellIs" dxfId="3942" priority="759" operator="equal">
      <formula>0</formula>
    </cfRule>
  </conditionalFormatting>
  <conditionalFormatting sqref="N1525:P1525">
    <cfRule type="cellIs" dxfId="3941" priority="757" operator="equal">
      <formula>0</formula>
    </cfRule>
    <cfRule type="cellIs" priority="758" operator="equal">
      <formula>0</formula>
    </cfRule>
  </conditionalFormatting>
  <conditionalFormatting sqref="T1527">
    <cfRule type="cellIs" dxfId="3940" priority="756" operator="equal">
      <formula>0</formula>
    </cfRule>
  </conditionalFormatting>
  <conditionalFormatting sqref="N1527:P1527">
    <cfRule type="cellIs" dxfId="3939" priority="754" operator="equal">
      <formula>0</formula>
    </cfRule>
    <cfRule type="cellIs" priority="755" operator="equal">
      <formula>0</formula>
    </cfRule>
  </conditionalFormatting>
  <conditionalFormatting sqref="T1533">
    <cfRule type="cellIs" dxfId="3938" priority="753" operator="equal">
      <formula>0</formula>
    </cfRule>
  </conditionalFormatting>
  <conditionalFormatting sqref="N1533:P1533">
    <cfRule type="cellIs" dxfId="3937" priority="751" operator="equal">
      <formula>0</formula>
    </cfRule>
    <cfRule type="cellIs" priority="752" operator="equal">
      <formula>0</formula>
    </cfRule>
  </conditionalFormatting>
  <conditionalFormatting sqref="T1537">
    <cfRule type="cellIs" dxfId="3936" priority="750" operator="equal">
      <formula>0</formula>
    </cfRule>
  </conditionalFormatting>
  <conditionalFormatting sqref="N1537:P1537">
    <cfRule type="cellIs" dxfId="3935" priority="748" operator="equal">
      <formula>0</formula>
    </cfRule>
    <cfRule type="cellIs" priority="749" operator="equal">
      <formula>0</formula>
    </cfRule>
  </conditionalFormatting>
  <conditionalFormatting sqref="T1538">
    <cfRule type="cellIs" dxfId="3934" priority="747" operator="equal">
      <formula>0</formula>
    </cfRule>
  </conditionalFormatting>
  <conditionalFormatting sqref="N1538:P1538">
    <cfRule type="cellIs" dxfId="3933" priority="745" operator="equal">
      <formula>0</formula>
    </cfRule>
    <cfRule type="cellIs" priority="746" operator="equal">
      <formula>0</formula>
    </cfRule>
  </conditionalFormatting>
  <conditionalFormatting sqref="T1540">
    <cfRule type="cellIs" dxfId="3932" priority="744" operator="equal">
      <formula>0</formula>
    </cfRule>
  </conditionalFormatting>
  <conditionalFormatting sqref="N1540:P1540">
    <cfRule type="cellIs" dxfId="3931" priority="742" operator="equal">
      <formula>0</formula>
    </cfRule>
    <cfRule type="cellIs" priority="743" operator="equal">
      <formula>0</formula>
    </cfRule>
  </conditionalFormatting>
  <conditionalFormatting sqref="T1545">
    <cfRule type="cellIs" dxfId="3930" priority="741" operator="equal">
      <formula>0</formula>
    </cfRule>
  </conditionalFormatting>
  <conditionalFormatting sqref="N1545:P1545">
    <cfRule type="cellIs" dxfId="3929" priority="739" operator="equal">
      <formula>0</formula>
    </cfRule>
    <cfRule type="cellIs" priority="740" operator="equal">
      <formula>0</formula>
    </cfRule>
  </conditionalFormatting>
  <conditionalFormatting sqref="T1546">
    <cfRule type="cellIs" dxfId="3928" priority="738" operator="equal">
      <formula>0</formula>
    </cfRule>
  </conditionalFormatting>
  <conditionalFormatting sqref="N1546:P1546">
    <cfRule type="cellIs" dxfId="3927" priority="736" operator="equal">
      <formula>0</formula>
    </cfRule>
    <cfRule type="cellIs" priority="737" operator="equal">
      <formula>0</formula>
    </cfRule>
  </conditionalFormatting>
  <conditionalFormatting sqref="T1547">
    <cfRule type="cellIs" dxfId="3926" priority="735" operator="equal">
      <formula>0</formula>
    </cfRule>
  </conditionalFormatting>
  <conditionalFormatting sqref="N1547:P1547">
    <cfRule type="cellIs" dxfId="3925" priority="733" operator="equal">
      <formula>0</formula>
    </cfRule>
    <cfRule type="cellIs" priority="734" operator="equal">
      <formula>0</formula>
    </cfRule>
  </conditionalFormatting>
  <conditionalFormatting sqref="T1548">
    <cfRule type="cellIs" dxfId="3924" priority="732" operator="equal">
      <formula>0</formula>
    </cfRule>
  </conditionalFormatting>
  <conditionalFormatting sqref="N1548:P1548">
    <cfRule type="cellIs" dxfId="3923" priority="730" operator="equal">
      <formula>0</formula>
    </cfRule>
    <cfRule type="cellIs" priority="731" operator="equal">
      <formula>0</formula>
    </cfRule>
  </conditionalFormatting>
  <conditionalFormatting sqref="T1551">
    <cfRule type="cellIs" dxfId="3922" priority="729" operator="equal">
      <formula>0</formula>
    </cfRule>
  </conditionalFormatting>
  <conditionalFormatting sqref="N1551:P1551">
    <cfRule type="cellIs" dxfId="3921" priority="727" operator="equal">
      <formula>0</formula>
    </cfRule>
    <cfRule type="cellIs" priority="728" operator="equal">
      <formula>0</formula>
    </cfRule>
  </conditionalFormatting>
  <conditionalFormatting sqref="T1552">
    <cfRule type="cellIs" dxfId="3920" priority="726" operator="equal">
      <formula>0</formula>
    </cfRule>
  </conditionalFormatting>
  <conditionalFormatting sqref="N1552:P1552">
    <cfRule type="cellIs" dxfId="3919" priority="724" operator="equal">
      <formula>0</formula>
    </cfRule>
    <cfRule type="cellIs" priority="725" operator="equal">
      <formula>0</formula>
    </cfRule>
  </conditionalFormatting>
  <conditionalFormatting sqref="T1555">
    <cfRule type="cellIs" dxfId="3918" priority="723" operator="equal">
      <formula>0</formula>
    </cfRule>
  </conditionalFormatting>
  <conditionalFormatting sqref="N1555:P1555">
    <cfRule type="cellIs" dxfId="3917" priority="721" operator="equal">
      <formula>0</formula>
    </cfRule>
    <cfRule type="cellIs" priority="722" operator="equal">
      <formula>0</formula>
    </cfRule>
  </conditionalFormatting>
  <conditionalFormatting sqref="T1563">
    <cfRule type="cellIs" dxfId="3916" priority="720" operator="equal">
      <formula>0</formula>
    </cfRule>
  </conditionalFormatting>
  <conditionalFormatting sqref="N1563:P1563">
    <cfRule type="cellIs" dxfId="3915" priority="718" operator="equal">
      <formula>0</formula>
    </cfRule>
    <cfRule type="cellIs" priority="719" operator="equal">
      <formula>0</formula>
    </cfRule>
  </conditionalFormatting>
  <conditionalFormatting sqref="T1570">
    <cfRule type="cellIs" dxfId="3914" priority="717" operator="equal">
      <formula>0</formula>
    </cfRule>
  </conditionalFormatting>
  <conditionalFormatting sqref="N1570:P1570">
    <cfRule type="cellIs" dxfId="3913" priority="715" operator="equal">
      <formula>0</formula>
    </cfRule>
    <cfRule type="cellIs" priority="716" operator="equal">
      <formula>0</formula>
    </cfRule>
  </conditionalFormatting>
  <conditionalFormatting sqref="T1571">
    <cfRule type="cellIs" dxfId="3912" priority="714" operator="equal">
      <formula>0</formula>
    </cfRule>
  </conditionalFormatting>
  <conditionalFormatting sqref="N1571:P1571">
    <cfRule type="cellIs" dxfId="3911" priority="712" operator="equal">
      <formula>0</formula>
    </cfRule>
    <cfRule type="cellIs" priority="713" operator="equal">
      <formula>0</formula>
    </cfRule>
  </conditionalFormatting>
  <conditionalFormatting sqref="T1572">
    <cfRule type="cellIs" dxfId="3910" priority="711" operator="equal">
      <formula>0</formula>
    </cfRule>
  </conditionalFormatting>
  <conditionalFormatting sqref="N1572:P1572">
    <cfRule type="cellIs" dxfId="3909" priority="709" operator="equal">
      <formula>0</formula>
    </cfRule>
    <cfRule type="cellIs" priority="710" operator="equal">
      <formula>0</formula>
    </cfRule>
  </conditionalFormatting>
  <conditionalFormatting sqref="T1573">
    <cfRule type="cellIs" dxfId="3908" priority="708" operator="equal">
      <formula>0</formula>
    </cfRule>
  </conditionalFormatting>
  <conditionalFormatting sqref="N1573:P1573">
    <cfRule type="cellIs" dxfId="3907" priority="706" operator="equal">
      <formula>0</formula>
    </cfRule>
    <cfRule type="cellIs" priority="707" operator="equal">
      <formula>0</formula>
    </cfRule>
  </conditionalFormatting>
  <conditionalFormatting sqref="T1578">
    <cfRule type="cellIs" dxfId="3906" priority="705" operator="equal">
      <formula>0</formula>
    </cfRule>
  </conditionalFormatting>
  <conditionalFormatting sqref="N1578:P1578">
    <cfRule type="cellIs" dxfId="3905" priority="703" operator="equal">
      <formula>0</formula>
    </cfRule>
    <cfRule type="cellIs" priority="704" operator="equal">
      <formula>0</formula>
    </cfRule>
  </conditionalFormatting>
  <conditionalFormatting sqref="T1579">
    <cfRule type="cellIs" dxfId="3904" priority="702" operator="equal">
      <formula>0</formula>
    </cfRule>
  </conditionalFormatting>
  <conditionalFormatting sqref="N1579:P1579">
    <cfRule type="cellIs" dxfId="3903" priority="700" operator="equal">
      <formula>0</formula>
    </cfRule>
    <cfRule type="cellIs" priority="701" operator="equal">
      <formula>0</formula>
    </cfRule>
  </conditionalFormatting>
  <conditionalFormatting sqref="T1580">
    <cfRule type="cellIs" dxfId="3902" priority="699" operator="equal">
      <formula>0</formula>
    </cfRule>
  </conditionalFormatting>
  <conditionalFormatting sqref="N1580:P1580">
    <cfRule type="cellIs" dxfId="3901" priority="697" operator="equal">
      <formula>0</formula>
    </cfRule>
    <cfRule type="cellIs" priority="698" operator="equal">
      <formula>0</formula>
    </cfRule>
  </conditionalFormatting>
  <conditionalFormatting sqref="T1581">
    <cfRule type="cellIs" dxfId="3900" priority="696" operator="equal">
      <formula>0</formula>
    </cfRule>
  </conditionalFormatting>
  <conditionalFormatting sqref="N1581:P1581">
    <cfRule type="cellIs" dxfId="3899" priority="694" operator="equal">
      <formula>0</formula>
    </cfRule>
    <cfRule type="cellIs" priority="695" operator="equal">
      <formula>0</formula>
    </cfRule>
  </conditionalFormatting>
  <conditionalFormatting sqref="T1591">
    <cfRule type="cellIs" dxfId="3898" priority="693" operator="equal">
      <formula>0</formula>
    </cfRule>
  </conditionalFormatting>
  <conditionalFormatting sqref="N1591:P1591">
    <cfRule type="cellIs" dxfId="3897" priority="691" operator="equal">
      <formula>0</formula>
    </cfRule>
    <cfRule type="cellIs" priority="692" operator="equal">
      <formula>0</formula>
    </cfRule>
  </conditionalFormatting>
  <conditionalFormatting sqref="T548">
    <cfRule type="cellIs" dxfId="3896" priority="690" operator="equal">
      <formula>0</formula>
    </cfRule>
  </conditionalFormatting>
  <conditionalFormatting sqref="N548:P548">
    <cfRule type="cellIs" dxfId="3895" priority="688" operator="equal">
      <formula>0</formula>
    </cfRule>
    <cfRule type="cellIs" priority="689" operator="equal">
      <formula>0</formula>
    </cfRule>
  </conditionalFormatting>
  <conditionalFormatting sqref="T1217">
    <cfRule type="cellIs" dxfId="3894" priority="687" operator="equal">
      <formula>0</formula>
    </cfRule>
  </conditionalFormatting>
  <conditionalFormatting sqref="N1217:P1217">
    <cfRule type="cellIs" dxfId="3893" priority="685" operator="equal">
      <formula>0</formula>
    </cfRule>
    <cfRule type="cellIs" priority="686" operator="equal">
      <formula>0</formula>
    </cfRule>
  </conditionalFormatting>
  <conditionalFormatting sqref="T1549">
    <cfRule type="cellIs" dxfId="3892" priority="684" operator="equal">
      <formula>0</formula>
    </cfRule>
  </conditionalFormatting>
  <conditionalFormatting sqref="N1549:P1549">
    <cfRule type="cellIs" dxfId="3891" priority="682" operator="equal">
      <formula>0</formula>
    </cfRule>
    <cfRule type="cellIs" priority="683" operator="equal">
      <formula>0</formula>
    </cfRule>
  </conditionalFormatting>
  <conditionalFormatting sqref="N337:P337">
    <cfRule type="cellIs" dxfId="3890" priority="679" operator="equal">
      <formula>0</formula>
    </cfRule>
    <cfRule type="cellIs" priority="680" operator="equal">
      <formula>0</formula>
    </cfRule>
  </conditionalFormatting>
  <conditionalFormatting sqref="T337">
    <cfRule type="cellIs" dxfId="3889" priority="681" operator="equal">
      <formula>0</formula>
    </cfRule>
  </conditionalFormatting>
  <conditionalFormatting sqref="N769:P769">
    <cfRule type="cellIs" dxfId="3888" priority="676" operator="equal">
      <formula>0</formula>
    </cfRule>
    <cfRule type="cellIs" priority="677" operator="equal">
      <formula>0</formula>
    </cfRule>
  </conditionalFormatting>
  <conditionalFormatting sqref="T769">
    <cfRule type="cellIs" dxfId="3887" priority="678" operator="equal">
      <formula>0</formula>
    </cfRule>
  </conditionalFormatting>
  <conditionalFormatting sqref="N400:P400">
    <cfRule type="cellIs" dxfId="3886" priority="673" operator="equal">
      <formula>0</formula>
    </cfRule>
    <cfRule type="cellIs" priority="674" operator="equal">
      <formula>0</formula>
    </cfRule>
  </conditionalFormatting>
  <conditionalFormatting sqref="T400">
    <cfRule type="cellIs" dxfId="3885" priority="675" operator="equal">
      <formula>0</formula>
    </cfRule>
  </conditionalFormatting>
  <conditionalFormatting sqref="T1459">
    <cfRule type="cellIs" dxfId="3884" priority="672" operator="equal">
      <formula>0</formula>
    </cfRule>
  </conditionalFormatting>
  <conditionalFormatting sqref="N1459:P1459">
    <cfRule type="cellIs" dxfId="3883" priority="670" operator="equal">
      <formula>0</formula>
    </cfRule>
    <cfRule type="cellIs" priority="671" operator="equal">
      <formula>0</formula>
    </cfRule>
  </conditionalFormatting>
  <conditionalFormatting sqref="T1598">
    <cfRule type="cellIs" dxfId="3882" priority="669" operator="equal">
      <formula>0</formula>
    </cfRule>
  </conditionalFormatting>
  <conditionalFormatting sqref="N1598:P1598">
    <cfRule type="cellIs" dxfId="3881" priority="667" operator="equal">
      <formula>0</formula>
    </cfRule>
    <cfRule type="cellIs" priority="668" operator="equal">
      <formula>0</formula>
    </cfRule>
  </conditionalFormatting>
  <conditionalFormatting sqref="T1601">
    <cfRule type="cellIs" dxfId="3880" priority="666" operator="equal">
      <formula>0</formula>
    </cfRule>
  </conditionalFormatting>
  <conditionalFormatting sqref="N1601:P1601">
    <cfRule type="cellIs" dxfId="3879" priority="664" operator="equal">
      <formula>0</formula>
    </cfRule>
    <cfRule type="cellIs" priority="665" operator="equal">
      <formula>0</formula>
    </cfRule>
  </conditionalFormatting>
  <conditionalFormatting sqref="T1602">
    <cfRule type="cellIs" dxfId="3878" priority="663" operator="equal">
      <formula>0</formula>
    </cfRule>
  </conditionalFormatting>
  <conditionalFormatting sqref="N1602:P1602">
    <cfRule type="cellIs" dxfId="3877" priority="661" operator="equal">
      <formula>0</formula>
    </cfRule>
    <cfRule type="cellIs" priority="662" operator="equal">
      <formula>0</formula>
    </cfRule>
  </conditionalFormatting>
  <conditionalFormatting sqref="T431">
    <cfRule type="cellIs" dxfId="3876" priority="660" operator="equal">
      <formula>0</formula>
    </cfRule>
  </conditionalFormatting>
  <conditionalFormatting sqref="N431:P431">
    <cfRule type="cellIs" dxfId="3875" priority="658" operator="equal">
      <formula>0</formula>
    </cfRule>
    <cfRule type="cellIs" priority="659" operator="equal">
      <formula>0</formula>
    </cfRule>
  </conditionalFormatting>
  <conditionalFormatting sqref="N1611:P1611">
    <cfRule type="cellIs" dxfId="3874" priority="655" operator="equal">
      <formula>0</formula>
    </cfRule>
    <cfRule type="cellIs" priority="656" operator="equal">
      <formula>0</formula>
    </cfRule>
  </conditionalFormatting>
  <conditionalFormatting sqref="T1611">
    <cfRule type="cellIs" dxfId="3873" priority="657" operator="equal">
      <formula>0</formula>
    </cfRule>
  </conditionalFormatting>
  <conditionalFormatting sqref="T1153">
    <cfRule type="cellIs" dxfId="3872" priority="654" operator="equal">
      <formula>0</formula>
    </cfRule>
  </conditionalFormatting>
  <conditionalFormatting sqref="N1153:P1153">
    <cfRule type="cellIs" dxfId="3871" priority="652" operator="equal">
      <formula>0</formula>
    </cfRule>
    <cfRule type="cellIs" priority="653" operator="equal">
      <formula>0</formula>
    </cfRule>
  </conditionalFormatting>
  <conditionalFormatting sqref="T1616">
    <cfRule type="cellIs" dxfId="3870" priority="651" operator="equal">
      <formula>0</formula>
    </cfRule>
  </conditionalFormatting>
  <conditionalFormatting sqref="N1616:P1616">
    <cfRule type="cellIs" dxfId="3869" priority="649" operator="equal">
      <formula>0</formula>
    </cfRule>
    <cfRule type="cellIs" priority="650" operator="equal">
      <formula>0</formula>
    </cfRule>
  </conditionalFormatting>
  <conditionalFormatting sqref="T1619">
    <cfRule type="cellIs" dxfId="3868" priority="648" operator="equal">
      <formula>0</formula>
    </cfRule>
  </conditionalFormatting>
  <conditionalFormatting sqref="N1619:P1619">
    <cfRule type="cellIs" dxfId="3867" priority="646" operator="equal">
      <formula>0</formula>
    </cfRule>
    <cfRule type="cellIs" priority="647" operator="equal">
      <formula>0</formula>
    </cfRule>
  </conditionalFormatting>
  <conditionalFormatting sqref="N1636:P1636">
    <cfRule type="cellIs" dxfId="3866" priority="631" operator="equal">
      <formula>0</formula>
    </cfRule>
    <cfRule type="cellIs" priority="632" operator="equal">
      <formula>0</formula>
    </cfRule>
  </conditionalFormatting>
  <conditionalFormatting sqref="T1620">
    <cfRule type="cellIs" dxfId="3865" priority="645" operator="equal">
      <formula>0</formula>
    </cfRule>
  </conditionalFormatting>
  <conditionalFormatting sqref="N1620:P1620">
    <cfRule type="cellIs" dxfId="3864" priority="643" operator="equal">
      <formula>0</formula>
    </cfRule>
    <cfRule type="cellIs" priority="644" operator="equal">
      <formula>0</formula>
    </cfRule>
  </conditionalFormatting>
  <conditionalFormatting sqref="N1626:P1626">
    <cfRule type="cellIs" dxfId="3863" priority="640" operator="equal">
      <formula>0</formula>
    </cfRule>
    <cfRule type="cellIs" priority="641" operator="equal">
      <formula>0</formula>
    </cfRule>
  </conditionalFormatting>
  <conditionalFormatting sqref="T1626">
    <cfRule type="cellIs" dxfId="3862" priority="642" operator="equal">
      <formula>0</formula>
    </cfRule>
  </conditionalFormatting>
  <conditionalFormatting sqref="T1630">
    <cfRule type="cellIs" dxfId="3861" priority="639" operator="equal">
      <formula>0</formula>
    </cfRule>
  </conditionalFormatting>
  <conditionalFormatting sqref="N1630:P1630">
    <cfRule type="cellIs" dxfId="3860" priority="637" operator="equal">
      <formula>0</formula>
    </cfRule>
    <cfRule type="cellIs" priority="638" operator="equal">
      <formula>0</formula>
    </cfRule>
  </conditionalFormatting>
  <conditionalFormatting sqref="T1631">
    <cfRule type="cellIs" dxfId="3859" priority="636" operator="equal">
      <formula>0</formula>
    </cfRule>
  </conditionalFormatting>
  <conditionalFormatting sqref="N1631:P1631">
    <cfRule type="cellIs" dxfId="3858" priority="634" operator="equal">
      <formula>0</formula>
    </cfRule>
    <cfRule type="cellIs" priority="635" operator="equal">
      <formula>0</formula>
    </cfRule>
  </conditionalFormatting>
  <conditionalFormatting sqref="T1636">
    <cfRule type="cellIs" dxfId="3857" priority="633" operator="equal">
      <formula>0</formula>
    </cfRule>
  </conditionalFormatting>
  <conditionalFormatting sqref="T346">
    <cfRule type="cellIs" dxfId="3856" priority="630" operator="equal">
      <formula>0</formula>
    </cfRule>
  </conditionalFormatting>
  <conditionalFormatting sqref="N346:P346">
    <cfRule type="cellIs" dxfId="3855" priority="628" operator="equal">
      <formula>0</formula>
    </cfRule>
    <cfRule type="cellIs" priority="629" operator="equal">
      <formula>0</formula>
    </cfRule>
  </conditionalFormatting>
  <conditionalFormatting sqref="T1641">
    <cfRule type="cellIs" dxfId="3854" priority="627" operator="equal">
      <formula>0</formula>
    </cfRule>
  </conditionalFormatting>
  <conditionalFormatting sqref="N1641:P1641">
    <cfRule type="cellIs" dxfId="3853" priority="625" operator="equal">
      <formula>0</formula>
    </cfRule>
    <cfRule type="cellIs" priority="626" operator="equal">
      <formula>0</formula>
    </cfRule>
  </conditionalFormatting>
  <conditionalFormatting sqref="N1679:P1679">
    <cfRule type="cellIs" dxfId="3852" priority="598" operator="equal">
      <formula>0</formula>
    </cfRule>
    <cfRule type="cellIs" priority="599" operator="equal">
      <formula>0</formula>
    </cfRule>
  </conditionalFormatting>
  <conditionalFormatting sqref="T1644">
    <cfRule type="cellIs" dxfId="3851" priority="624" operator="equal">
      <formula>0</formula>
    </cfRule>
  </conditionalFormatting>
  <conditionalFormatting sqref="N1644:P1644">
    <cfRule type="cellIs" dxfId="3850" priority="622" operator="equal">
      <formula>0</formula>
    </cfRule>
    <cfRule type="cellIs" priority="623" operator="equal">
      <formula>0</formula>
    </cfRule>
  </conditionalFormatting>
  <conditionalFormatting sqref="T1645">
    <cfRule type="cellIs" dxfId="3849" priority="621" operator="equal">
      <formula>0</formula>
    </cfRule>
  </conditionalFormatting>
  <conditionalFormatting sqref="N1645:P1645">
    <cfRule type="cellIs" dxfId="3848" priority="619" operator="equal">
      <formula>0</formula>
    </cfRule>
    <cfRule type="cellIs" priority="620" operator="equal">
      <formula>0</formula>
    </cfRule>
  </conditionalFormatting>
  <conditionalFormatting sqref="T1646">
    <cfRule type="cellIs" dxfId="3847" priority="618" operator="equal">
      <formula>0</formula>
    </cfRule>
  </conditionalFormatting>
  <conditionalFormatting sqref="N1646:P1646">
    <cfRule type="cellIs" dxfId="3846" priority="616" operator="equal">
      <formula>0</formula>
    </cfRule>
    <cfRule type="cellIs" priority="617" operator="equal">
      <formula>0</formula>
    </cfRule>
  </conditionalFormatting>
  <conditionalFormatting sqref="T1662">
    <cfRule type="cellIs" dxfId="3845" priority="615" operator="equal">
      <formula>0</formula>
    </cfRule>
  </conditionalFormatting>
  <conditionalFormatting sqref="N1662:P1662">
    <cfRule type="cellIs" dxfId="3844" priority="613" operator="equal">
      <formula>0</formula>
    </cfRule>
    <cfRule type="cellIs" priority="614" operator="equal">
      <formula>0</formula>
    </cfRule>
  </conditionalFormatting>
  <conditionalFormatting sqref="T1668">
    <cfRule type="cellIs" dxfId="3843" priority="612" operator="equal">
      <formula>0</formula>
    </cfRule>
  </conditionalFormatting>
  <conditionalFormatting sqref="N1668:P1668">
    <cfRule type="cellIs" dxfId="3842" priority="610" operator="equal">
      <formula>0</formula>
    </cfRule>
    <cfRule type="cellIs" priority="611" operator="equal">
      <formula>0</formula>
    </cfRule>
  </conditionalFormatting>
  <conditionalFormatting sqref="T1675">
    <cfRule type="cellIs" dxfId="3841" priority="609" operator="equal">
      <formula>0</formula>
    </cfRule>
  </conditionalFormatting>
  <conditionalFormatting sqref="N1675:P1675">
    <cfRule type="cellIs" dxfId="3840" priority="607" operator="equal">
      <formula>0</formula>
    </cfRule>
    <cfRule type="cellIs" priority="608" operator="equal">
      <formula>0</formula>
    </cfRule>
  </conditionalFormatting>
  <conditionalFormatting sqref="T1677">
    <cfRule type="cellIs" dxfId="3839" priority="606" operator="equal">
      <formula>0</formula>
    </cfRule>
  </conditionalFormatting>
  <conditionalFormatting sqref="N1677:P1677">
    <cfRule type="cellIs" dxfId="3838" priority="604" operator="equal">
      <formula>0</formula>
    </cfRule>
    <cfRule type="cellIs" priority="605" operator="equal">
      <formula>0</formula>
    </cfRule>
  </conditionalFormatting>
  <conditionalFormatting sqref="T1678">
    <cfRule type="cellIs" dxfId="3837" priority="603" operator="equal">
      <formula>0</formula>
    </cfRule>
  </conditionalFormatting>
  <conditionalFormatting sqref="N1678:P1678">
    <cfRule type="cellIs" dxfId="3836" priority="601" operator="equal">
      <formula>0</formula>
    </cfRule>
    <cfRule type="cellIs" priority="602" operator="equal">
      <formula>0</formula>
    </cfRule>
  </conditionalFormatting>
  <conditionalFormatting sqref="T1679">
    <cfRule type="cellIs" dxfId="3835" priority="600" operator="equal">
      <formula>0</formula>
    </cfRule>
  </conditionalFormatting>
  <conditionalFormatting sqref="N1627:P1627">
    <cfRule type="cellIs" dxfId="3834" priority="595" operator="equal">
      <formula>0</formula>
    </cfRule>
    <cfRule type="cellIs" priority="596" operator="equal">
      <formula>0</formula>
    </cfRule>
  </conditionalFormatting>
  <conditionalFormatting sqref="T1627">
    <cfRule type="cellIs" dxfId="3833" priority="597" operator="equal">
      <formula>0</formula>
    </cfRule>
  </conditionalFormatting>
  <conditionalFormatting sqref="T739">
    <cfRule type="cellIs" dxfId="3832" priority="594" operator="equal">
      <formula>0</formula>
    </cfRule>
  </conditionalFormatting>
  <conditionalFormatting sqref="N739:P739">
    <cfRule type="cellIs" dxfId="3831" priority="592" operator="equal">
      <formula>0</formula>
    </cfRule>
    <cfRule type="cellIs" priority="593" operator="equal">
      <formula>0</formula>
    </cfRule>
  </conditionalFormatting>
  <conditionalFormatting sqref="N1691:P1691">
    <cfRule type="cellIs" dxfId="3830" priority="583" operator="equal">
      <formula>0</formula>
    </cfRule>
    <cfRule type="cellIs" priority="584" operator="equal">
      <formula>0</formula>
    </cfRule>
  </conditionalFormatting>
  <conditionalFormatting sqref="T1683">
    <cfRule type="cellIs" dxfId="3829" priority="591" operator="equal">
      <formula>0</formula>
    </cfRule>
  </conditionalFormatting>
  <conditionalFormatting sqref="N1683:P1683">
    <cfRule type="cellIs" dxfId="3828" priority="589" operator="equal">
      <formula>0</formula>
    </cfRule>
    <cfRule type="cellIs" priority="590" operator="equal">
      <formula>0</formula>
    </cfRule>
  </conditionalFormatting>
  <conditionalFormatting sqref="T1685">
    <cfRule type="cellIs" dxfId="3827" priority="588" operator="equal">
      <formula>0</formula>
    </cfRule>
  </conditionalFormatting>
  <conditionalFormatting sqref="N1685:P1685">
    <cfRule type="cellIs" dxfId="3826" priority="586" operator="equal">
      <formula>0</formula>
    </cfRule>
    <cfRule type="cellIs" priority="587" operator="equal">
      <formula>0</formula>
    </cfRule>
  </conditionalFormatting>
  <conditionalFormatting sqref="T1691">
    <cfRule type="cellIs" dxfId="3825" priority="585" operator="equal">
      <formula>0</formula>
    </cfRule>
  </conditionalFormatting>
  <conditionalFormatting sqref="T1695">
    <cfRule type="cellIs" dxfId="3824" priority="582" operator="equal">
      <formula>0</formula>
    </cfRule>
  </conditionalFormatting>
  <conditionalFormatting sqref="N1695:P1695">
    <cfRule type="cellIs" dxfId="3823" priority="580" operator="equal">
      <formula>0</formula>
    </cfRule>
    <cfRule type="cellIs" priority="581" operator="equal">
      <formula>0</formula>
    </cfRule>
  </conditionalFormatting>
  <conditionalFormatting sqref="T1696">
    <cfRule type="cellIs" dxfId="3822" priority="579" operator="equal">
      <formula>0</formula>
    </cfRule>
  </conditionalFormatting>
  <conditionalFormatting sqref="N1696:P1696">
    <cfRule type="cellIs" dxfId="3821" priority="577" operator="equal">
      <formula>0</formula>
    </cfRule>
    <cfRule type="cellIs" priority="578" operator="equal">
      <formula>0</formula>
    </cfRule>
  </conditionalFormatting>
  <conditionalFormatting sqref="T1697">
    <cfRule type="cellIs" dxfId="3820" priority="576" operator="equal">
      <formula>0</formula>
    </cfRule>
  </conditionalFormatting>
  <conditionalFormatting sqref="N1697:P1697">
    <cfRule type="cellIs" dxfId="3819" priority="574" operator="equal">
      <formula>0</formula>
    </cfRule>
    <cfRule type="cellIs" priority="575" operator="equal">
      <formula>0</formula>
    </cfRule>
  </conditionalFormatting>
  <conditionalFormatting sqref="T1698">
    <cfRule type="cellIs" dxfId="3818" priority="573" operator="equal">
      <formula>0</formula>
    </cfRule>
  </conditionalFormatting>
  <conditionalFormatting sqref="N1698:P1698">
    <cfRule type="cellIs" dxfId="3817" priority="571" operator="equal">
      <formula>0</formula>
    </cfRule>
    <cfRule type="cellIs" priority="572" operator="equal">
      <formula>0</formula>
    </cfRule>
  </conditionalFormatting>
  <conditionalFormatting sqref="T1699">
    <cfRule type="cellIs" dxfId="3816" priority="570" operator="equal">
      <formula>0</formula>
    </cfRule>
  </conditionalFormatting>
  <conditionalFormatting sqref="N1699:P1699">
    <cfRule type="cellIs" dxfId="3815" priority="568" operator="equal">
      <formula>0</formula>
    </cfRule>
    <cfRule type="cellIs" priority="569" operator="equal">
      <formula>0</formula>
    </cfRule>
  </conditionalFormatting>
  <conditionalFormatting sqref="T1701">
    <cfRule type="cellIs" dxfId="3814" priority="564" operator="equal">
      <formula>0</formula>
    </cfRule>
  </conditionalFormatting>
  <conditionalFormatting sqref="N1701:P1701">
    <cfRule type="cellIs" dxfId="3813" priority="562" operator="equal">
      <formula>0</formula>
    </cfRule>
    <cfRule type="cellIs" priority="563" operator="equal">
      <formula>0</formula>
    </cfRule>
  </conditionalFormatting>
  <conditionalFormatting sqref="T1702">
    <cfRule type="cellIs" dxfId="3812" priority="561" operator="equal">
      <formula>0</formula>
    </cfRule>
  </conditionalFormatting>
  <conditionalFormatting sqref="N1702:P1702">
    <cfRule type="cellIs" dxfId="3811" priority="559" operator="equal">
      <formula>0</formula>
    </cfRule>
    <cfRule type="cellIs" priority="560" operator="equal">
      <formula>0</formula>
    </cfRule>
  </conditionalFormatting>
  <conditionalFormatting sqref="T1704">
    <cfRule type="cellIs" dxfId="3810" priority="558" operator="equal">
      <formula>0</formula>
    </cfRule>
  </conditionalFormatting>
  <conditionalFormatting sqref="N1704:P1704">
    <cfRule type="cellIs" dxfId="3809" priority="556" operator="equal">
      <formula>0</formula>
    </cfRule>
    <cfRule type="cellIs" priority="557" operator="equal">
      <formula>0</formula>
    </cfRule>
  </conditionalFormatting>
  <conditionalFormatting sqref="T1705">
    <cfRule type="cellIs" dxfId="3808" priority="555" operator="equal">
      <formula>0</formula>
    </cfRule>
  </conditionalFormatting>
  <conditionalFormatting sqref="N1705:P1705">
    <cfRule type="cellIs" dxfId="3807" priority="553" operator="equal">
      <formula>0</formula>
    </cfRule>
    <cfRule type="cellIs" priority="554" operator="equal">
      <formula>0</formula>
    </cfRule>
  </conditionalFormatting>
  <conditionalFormatting sqref="T1707">
    <cfRule type="cellIs" dxfId="3806" priority="552" operator="equal">
      <formula>0</formula>
    </cfRule>
  </conditionalFormatting>
  <conditionalFormatting sqref="N1707:P1707">
    <cfRule type="cellIs" dxfId="3805" priority="550" operator="equal">
      <formula>0</formula>
    </cfRule>
    <cfRule type="cellIs" priority="551" operator="equal">
      <formula>0</formula>
    </cfRule>
  </conditionalFormatting>
  <conditionalFormatting sqref="T1708">
    <cfRule type="cellIs" dxfId="3804" priority="549" operator="equal">
      <formula>0</formula>
    </cfRule>
  </conditionalFormatting>
  <conditionalFormatting sqref="N1708:P1708">
    <cfRule type="cellIs" dxfId="3803" priority="547" operator="equal">
      <formula>0</formula>
    </cfRule>
    <cfRule type="cellIs" priority="548" operator="equal">
      <formula>0</formula>
    </cfRule>
  </conditionalFormatting>
  <conditionalFormatting sqref="T1709">
    <cfRule type="cellIs" dxfId="3802" priority="546" operator="equal">
      <formula>0</formula>
    </cfRule>
  </conditionalFormatting>
  <conditionalFormatting sqref="N1709:P1709">
    <cfRule type="cellIs" dxfId="3801" priority="544" operator="equal">
      <formula>0</formula>
    </cfRule>
    <cfRule type="cellIs" priority="545" operator="equal">
      <formula>0</formula>
    </cfRule>
  </conditionalFormatting>
  <conditionalFormatting sqref="T1710">
    <cfRule type="cellIs" dxfId="3800" priority="543" operator="equal">
      <formula>0</formula>
    </cfRule>
  </conditionalFormatting>
  <conditionalFormatting sqref="N1710:P1710">
    <cfRule type="cellIs" dxfId="3799" priority="541" operator="equal">
      <formula>0</formula>
    </cfRule>
    <cfRule type="cellIs" priority="542" operator="equal">
      <formula>0</formula>
    </cfRule>
  </conditionalFormatting>
  <conditionalFormatting sqref="T1715">
    <cfRule type="cellIs" dxfId="3798" priority="540" operator="equal">
      <formula>0</formula>
    </cfRule>
  </conditionalFormatting>
  <conditionalFormatting sqref="N1715:P1715">
    <cfRule type="cellIs" dxfId="3797" priority="538" operator="equal">
      <formula>0</formula>
    </cfRule>
    <cfRule type="cellIs" priority="539" operator="equal">
      <formula>0</formula>
    </cfRule>
  </conditionalFormatting>
  <conditionalFormatting sqref="T1716">
    <cfRule type="cellIs" dxfId="3796" priority="537" operator="equal">
      <formula>0</formula>
    </cfRule>
  </conditionalFormatting>
  <conditionalFormatting sqref="N1716:P1716">
    <cfRule type="cellIs" dxfId="3795" priority="535" operator="equal">
      <formula>0</formula>
    </cfRule>
    <cfRule type="cellIs" priority="536" operator="equal">
      <formula>0</formula>
    </cfRule>
  </conditionalFormatting>
  <conditionalFormatting sqref="T1721">
    <cfRule type="cellIs" dxfId="3794" priority="534" operator="equal">
      <formula>0</formula>
    </cfRule>
  </conditionalFormatting>
  <conditionalFormatting sqref="N1721:P1721">
    <cfRule type="cellIs" dxfId="3793" priority="532" operator="equal">
      <formula>0</formula>
    </cfRule>
    <cfRule type="cellIs" priority="533" operator="equal">
      <formula>0</formula>
    </cfRule>
  </conditionalFormatting>
  <conditionalFormatting sqref="T1723">
    <cfRule type="cellIs" dxfId="3792" priority="531" operator="equal">
      <formula>0</formula>
    </cfRule>
  </conditionalFormatting>
  <conditionalFormatting sqref="N1723:P1723">
    <cfRule type="cellIs" dxfId="3791" priority="529" operator="equal">
      <formula>0</formula>
    </cfRule>
    <cfRule type="cellIs" priority="530" operator="equal">
      <formula>0</formula>
    </cfRule>
  </conditionalFormatting>
  <conditionalFormatting sqref="T1728">
    <cfRule type="cellIs" dxfId="3790" priority="528" operator="equal">
      <formula>0</formula>
    </cfRule>
  </conditionalFormatting>
  <conditionalFormatting sqref="N1728:P1728">
    <cfRule type="cellIs" dxfId="3789" priority="526" operator="equal">
      <formula>0</formula>
    </cfRule>
    <cfRule type="cellIs" priority="527" operator="equal">
      <formula>0</formula>
    </cfRule>
  </conditionalFormatting>
  <conditionalFormatting sqref="T1754">
    <cfRule type="cellIs" dxfId="3788" priority="525" operator="equal">
      <formula>0</formula>
    </cfRule>
  </conditionalFormatting>
  <conditionalFormatting sqref="N1754:P1754">
    <cfRule type="cellIs" dxfId="3787" priority="523" operator="equal">
      <formula>0</formula>
    </cfRule>
    <cfRule type="cellIs" priority="524" operator="equal">
      <formula>0</formula>
    </cfRule>
  </conditionalFormatting>
  <conditionalFormatting sqref="T1818">
    <cfRule type="cellIs" dxfId="3786" priority="522" operator="equal">
      <formula>0</formula>
    </cfRule>
  </conditionalFormatting>
  <conditionalFormatting sqref="N1818:P1818">
    <cfRule type="cellIs" dxfId="3785" priority="520" operator="equal">
      <formula>0</formula>
    </cfRule>
    <cfRule type="cellIs" priority="521" operator="equal">
      <formula>0</formula>
    </cfRule>
  </conditionalFormatting>
  <conditionalFormatting sqref="T1819">
    <cfRule type="cellIs" dxfId="3784" priority="519" operator="equal">
      <formula>0</formula>
    </cfRule>
  </conditionalFormatting>
  <conditionalFormatting sqref="N1819:P1819">
    <cfRule type="cellIs" dxfId="3783" priority="517" operator="equal">
      <formula>0</formula>
    </cfRule>
    <cfRule type="cellIs" priority="518" operator="equal">
      <formula>0</formula>
    </cfRule>
  </conditionalFormatting>
  <conditionalFormatting sqref="T1823">
    <cfRule type="cellIs" dxfId="3782" priority="516" operator="equal">
      <formula>0</formula>
    </cfRule>
  </conditionalFormatting>
  <conditionalFormatting sqref="N1823:P1823">
    <cfRule type="cellIs" dxfId="3781" priority="514" operator="equal">
      <formula>0</formula>
    </cfRule>
    <cfRule type="cellIs" priority="515" operator="equal">
      <formula>0</formula>
    </cfRule>
  </conditionalFormatting>
  <conditionalFormatting sqref="T1824">
    <cfRule type="cellIs" dxfId="3780" priority="513" operator="equal">
      <formula>0</formula>
    </cfRule>
  </conditionalFormatting>
  <conditionalFormatting sqref="N1824:P1824">
    <cfRule type="cellIs" dxfId="3779" priority="511" operator="equal">
      <formula>0</formula>
    </cfRule>
    <cfRule type="cellIs" priority="512" operator="equal">
      <formula>0</formula>
    </cfRule>
  </conditionalFormatting>
  <conditionalFormatting sqref="T1826">
    <cfRule type="cellIs" dxfId="3778" priority="510" operator="equal">
      <formula>0</formula>
    </cfRule>
  </conditionalFormatting>
  <conditionalFormatting sqref="N1826:P1826">
    <cfRule type="cellIs" dxfId="3777" priority="508" operator="equal">
      <formula>0</formula>
    </cfRule>
    <cfRule type="cellIs" priority="509" operator="equal">
      <formula>0</formula>
    </cfRule>
  </conditionalFormatting>
  <conditionalFormatting sqref="T1827">
    <cfRule type="cellIs" dxfId="3776" priority="507" operator="equal">
      <formula>0</formula>
    </cfRule>
  </conditionalFormatting>
  <conditionalFormatting sqref="N1827:P1827">
    <cfRule type="cellIs" dxfId="3775" priority="505" operator="equal">
      <formula>0</formula>
    </cfRule>
    <cfRule type="cellIs" priority="506" operator="equal">
      <formula>0</formula>
    </cfRule>
  </conditionalFormatting>
  <conditionalFormatting sqref="T1828">
    <cfRule type="cellIs" dxfId="3774" priority="504" operator="equal">
      <formula>0</formula>
    </cfRule>
  </conditionalFormatting>
  <conditionalFormatting sqref="N1828:P1828">
    <cfRule type="cellIs" dxfId="3773" priority="502" operator="equal">
      <formula>0</formula>
    </cfRule>
    <cfRule type="cellIs" priority="503" operator="equal">
      <formula>0</formula>
    </cfRule>
  </conditionalFormatting>
  <conditionalFormatting sqref="T1829">
    <cfRule type="cellIs" dxfId="3772" priority="501" operator="equal">
      <formula>0</formula>
    </cfRule>
  </conditionalFormatting>
  <conditionalFormatting sqref="N1829:P1829">
    <cfRule type="cellIs" dxfId="3771" priority="499" operator="equal">
      <formula>0</formula>
    </cfRule>
    <cfRule type="cellIs" priority="500" operator="equal">
      <formula>0</formula>
    </cfRule>
  </conditionalFormatting>
  <conditionalFormatting sqref="T1831">
    <cfRule type="cellIs" dxfId="3770" priority="498" operator="equal">
      <formula>0</formula>
    </cfRule>
  </conditionalFormatting>
  <conditionalFormatting sqref="N1831:P1831">
    <cfRule type="cellIs" dxfId="3769" priority="496" operator="equal">
      <formula>0</formula>
    </cfRule>
    <cfRule type="cellIs" priority="497" operator="equal">
      <formula>0</formula>
    </cfRule>
  </conditionalFormatting>
  <conditionalFormatting sqref="T1833">
    <cfRule type="cellIs" dxfId="3768" priority="495" operator="equal">
      <formula>0</formula>
    </cfRule>
  </conditionalFormatting>
  <conditionalFormatting sqref="N1833:P1833">
    <cfRule type="cellIs" dxfId="3767" priority="493" operator="equal">
      <formula>0</formula>
    </cfRule>
    <cfRule type="cellIs" priority="494" operator="equal">
      <formula>0</formula>
    </cfRule>
  </conditionalFormatting>
  <conditionalFormatting sqref="T1837">
    <cfRule type="cellIs" dxfId="3766" priority="492" operator="equal">
      <formula>0</formula>
    </cfRule>
  </conditionalFormatting>
  <conditionalFormatting sqref="N1837:P1837">
    <cfRule type="cellIs" dxfId="3765" priority="490" operator="equal">
      <formula>0</formula>
    </cfRule>
    <cfRule type="cellIs" priority="491" operator="equal">
      <formula>0</formula>
    </cfRule>
  </conditionalFormatting>
  <conditionalFormatting sqref="T1838">
    <cfRule type="cellIs" dxfId="3764" priority="489" operator="equal">
      <formula>0</formula>
    </cfRule>
  </conditionalFormatting>
  <conditionalFormatting sqref="N1838:P1838">
    <cfRule type="cellIs" dxfId="3763" priority="487" operator="equal">
      <formula>0</formula>
    </cfRule>
    <cfRule type="cellIs" priority="488" operator="equal">
      <formula>0</formula>
    </cfRule>
  </conditionalFormatting>
  <conditionalFormatting sqref="T1839">
    <cfRule type="cellIs" dxfId="3762" priority="486" operator="equal">
      <formula>0</formula>
    </cfRule>
  </conditionalFormatting>
  <conditionalFormatting sqref="N1839:P1839">
    <cfRule type="cellIs" dxfId="3761" priority="484" operator="equal">
      <formula>0</formula>
    </cfRule>
    <cfRule type="cellIs" priority="485" operator="equal">
      <formula>0</formula>
    </cfRule>
  </conditionalFormatting>
  <conditionalFormatting sqref="T1840">
    <cfRule type="cellIs" dxfId="3760" priority="483" operator="equal">
      <formula>0</formula>
    </cfRule>
  </conditionalFormatting>
  <conditionalFormatting sqref="N1840:P1840">
    <cfRule type="cellIs" dxfId="3759" priority="481" operator="equal">
      <formula>0</formula>
    </cfRule>
    <cfRule type="cellIs" priority="482" operator="equal">
      <formula>0</formula>
    </cfRule>
  </conditionalFormatting>
  <conditionalFormatting sqref="T1841">
    <cfRule type="cellIs" dxfId="3758" priority="480" operator="equal">
      <formula>0</formula>
    </cfRule>
  </conditionalFormatting>
  <conditionalFormatting sqref="N1841:P1841">
    <cfRule type="cellIs" dxfId="3757" priority="478" operator="equal">
      <formula>0</formula>
    </cfRule>
    <cfRule type="cellIs" priority="479" operator="equal">
      <formula>0</formula>
    </cfRule>
  </conditionalFormatting>
  <conditionalFormatting sqref="N1915:P1915">
    <cfRule type="cellIs" dxfId="3756" priority="469" operator="equal">
      <formula>0</formula>
    </cfRule>
    <cfRule type="cellIs" priority="470" operator="equal">
      <formula>0</formula>
    </cfRule>
  </conditionalFormatting>
  <conditionalFormatting sqref="T1845">
    <cfRule type="cellIs" dxfId="3755" priority="477" operator="equal">
      <formula>0</formula>
    </cfRule>
  </conditionalFormatting>
  <conditionalFormatting sqref="N1845:P1845">
    <cfRule type="cellIs" dxfId="3754" priority="475" operator="equal">
      <formula>0</formula>
    </cfRule>
    <cfRule type="cellIs" priority="476" operator="equal">
      <formula>0</formula>
    </cfRule>
  </conditionalFormatting>
  <conditionalFormatting sqref="T1914">
    <cfRule type="cellIs" dxfId="3753" priority="474" operator="equal">
      <formula>0</formula>
    </cfRule>
  </conditionalFormatting>
  <conditionalFormatting sqref="N1914:P1914">
    <cfRule type="cellIs" dxfId="3752" priority="472" operator="equal">
      <formula>0</formula>
    </cfRule>
    <cfRule type="cellIs" priority="473" operator="equal">
      <formula>0</formula>
    </cfRule>
  </conditionalFormatting>
  <conditionalFormatting sqref="T1915">
    <cfRule type="cellIs" dxfId="3751" priority="471" operator="equal">
      <formula>0</formula>
    </cfRule>
  </conditionalFormatting>
  <conditionalFormatting sqref="N1848:P1848">
    <cfRule type="cellIs" dxfId="3750" priority="466" operator="equal">
      <formula>0</formula>
    </cfRule>
    <cfRule type="cellIs" priority="467" operator="equal">
      <formula>0</formula>
    </cfRule>
  </conditionalFormatting>
  <conditionalFormatting sqref="T1848">
    <cfRule type="cellIs" dxfId="3749" priority="468" operator="equal">
      <formula>0</formula>
    </cfRule>
  </conditionalFormatting>
  <conditionalFormatting sqref="T1850 T1854">
    <cfRule type="cellIs" dxfId="3748" priority="465" operator="equal">
      <formula>0</formula>
    </cfRule>
  </conditionalFormatting>
  <conditionalFormatting sqref="N1850:P1850 N1854:P1854">
    <cfRule type="cellIs" dxfId="3747" priority="463" operator="equal">
      <formula>0</formula>
    </cfRule>
    <cfRule type="cellIs" priority="464" operator="equal">
      <formula>0</formula>
    </cfRule>
  </conditionalFormatting>
  <conditionalFormatting sqref="N1849:P1849">
    <cfRule type="cellIs" dxfId="3746" priority="457" operator="equal">
      <formula>0</formula>
    </cfRule>
    <cfRule type="cellIs" priority="458" operator="equal">
      <formula>0</formula>
    </cfRule>
  </conditionalFormatting>
  <conditionalFormatting sqref="T1849">
    <cfRule type="cellIs" dxfId="3745" priority="459" operator="equal">
      <formula>0</formula>
    </cfRule>
  </conditionalFormatting>
  <conditionalFormatting sqref="N1851:P1851">
    <cfRule type="cellIs" dxfId="3744" priority="454" operator="equal">
      <formula>0</formula>
    </cfRule>
    <cfRule type="cellIs" priority="455" operator="equal">
      <formula>0</formula>
    </cfRule>
  </conditionalFormatting>
  <conditionalFormatting sqref="T1851">
    <cfRule type="cellIs" dxfId="3743" priority="456" operator="equal">
      <formula>0</formula>
    </cfRule>
  </conditionalFormatting>
  <conditionalFormatting sqref="T1852">
    <cfRule type="cellIs" dxfId="3742" priority="453" operator="equal">
      <formula>0</formula>
    </cfRule>
  </conditionalFormatting>
  <conditionalFormatting sqref="N1852:P1852">
    <cfRule type="cellIs" dxfId="3741" priority="451" operator="equal">
      <formula>0</formula>
    </cfRule>
    <cfRule type="cellIs" priority="452" operator="equal">
      <formula>0</formula>
    </cfRule>
  </conditionalFormatting>
  <conditionalFormatting sqref="T1853">
    <cfRule type="cellIs" dxfId="3740" priority="450" operator="equal">
      <formula>0</formula>
    </cfRule>
  </conditionalFormatting>
  <conditionalFormatting sqref="N1853:P1853">
    <cfRule type="cellIs" dxfId="3739" priority="448" operator="equal">
      <formula>0</formula>
    </cfRule>
    <cfRule type="cellIs" priority="449" operator="equal">
      <formula>0</formula>
    </cfRule>
  </conditionalFormatting>
  <conditionalFormatting sqref="T1857:T1859">
    <cfRule type="cellIs" dxfId="3738" priority="447" operator="equal">
      <formula>0</formula>
    </cfRule>
  </conditionalFormatting>
  <conditionalFormatting sqref="N1857:P1859">
    <cfRule type="cellIs" dxfId="3737" priority="445" operator="equal">
      <formula>0</formula>
    </cfRule>
    <cfRule type="cellIs" priority="446" operator="equal">
      <formula>0</formula>
    </cfRule>
  </conditionalFormatting>
  <conditionalFormatting sqref="N1861:P1861">
    <cfRule type="cellIs" dxfId="3736" priority="433" operator="equal">
      <formula>0</formula>
    </cfRule>
    <cfRule type="cellIs" priority="434" operator="equal">
      <formula>0</formula>
    </cfRule>
  </conditionalFormatting>
  <conditionalFormatting sqref="T1855">
    <cfRule type="cellIs" dxfId="3735" priority="444" operator="equal">
      <formula>0</formula>
    </cfRule>
  </conditionalFormatting>
  <conditionalFormatting sqref="N1855:P1855">
    <cfRule type="cellIs" dxfId="3734" priority="442" operator="equal">
      <formula>0</formula>
    </cfRule>
    <cfRule type="cellIs" priority="443" operator="equal">
      <formula>0</formula>
    </cfRule>
  </conditionalFormatting>
  <conditionalFormatting sqref="T1856">
    <cfRule type="cellIs" dxfId="3733" priority="441" operator="equal">
      <formula>0</formula>
    </cfRule>
  </conditionalFormatting>
  <conditionalFormatting sqref="N1856:P1856">
    <cfRule type="cellIs" dxfId="3732" priority="439" operator="equal">
      <formula>0</formula>
    </cfRule>
    <cfRule type="cellIs" priority="440" operator="equal">
      <formula>0</formula>
    </cfRule>
  </conditionalFormatting>
  <conditionalFormatting sqref="T1860">
    <cfRule type="cellIs" dxfId="3731" priority="438" operator="equal">
      <formula>0</formula>
    </cfRule>
  </conditionalFormatting>
  <conditionalFormatting sqref="N1860:P1860">
    <cfRule type="cellIs" dxfId="3730" priority="436" operator="equal">
      <formula>0</formula>
    </cfRule>
    <cfRule type="cellIs" priority="437" operator="equal">
      <formula>0</formula>
    </cfRule>
  </conditionalFormatting>
  <conditionalFormatting sqref="T1861">
    <cfRule type="cellIs" dxfId="3729" priority="435" operator="equal">
      <formula>0</formula>
    </cfRule>
  </conditionalFormatting>
  <conditionalFormatting sqref="N1868:P1868">
    <cfRule type="cellIs" dxfId="3728" priority="427" operator="equal">
      <formula>0</formula>
    </cfRule>
    <cfRule type="cellIs" priority="428" operator="equal">
      <formula>0</formula>
    </cfRule>
  </conditionalFormatting>
  <conditionalFormatting sqref="T1862:T1867">
    <cfRule type="cellIs" dxfId="3727" priority="432" operator="equal">
      <formula>0</formula>
    </cfRule>
  </conditionalFormatting>
  <conditionalFormatting sqref="N1862:P1867">
    <cfRule type="cellIs" dxfId="3726" priority="430" operator="equal">
      <formula>0</formula>
    </cfRule>
    <cfRule type="cellIs" priority="431" operator="equal">
      <formula>0</formula>
    </cfRule>
  </conditionalFormatting>
  <conditionalFormatting sqref="N1871:P1871">
    <cfRule type="cellIs" dxfId="3725" priority="418" operator="equal">
      <formula>0</formula>
    </cfRule>
    <cfRule type="cellIs" priority="419" operator="equal">
      <formula>0</formula>
    </cfRule>
  </conditionalFormatting>
  <conditionalFormatting sqref="T1868">
    <cfRule type="cellIs" dxfId="3724" priority="429" operator="equal">
      <formula>0</formula>
    </cfRule>
  </conditionalFormatting>
  <conditionalFormatting sqref="N1874:P1874">
    <cfRule type="cellIs" dxfId="3723" priority="412" operator="equal">
      <formula>0</formula>
    </cfRule>
    <cfRule type="cellIs" priority="413" operator="equal">
      <formula>0</formula>
    </cfRule>
  </conditionalFormatting>
  <conditionalFormatting sqref="T1870 T1872 T1875:T1881 T1885">
    <cfRule type="cellIs" dxfId="3722" priority="426" operator="equal">
      <formula>0</formula>
    </cfRule>
  </conditionalFormatting>
  <conditionalFormatting sqref="N1870:P1870 N1872:P1872 N1875:P1881 N1885:P1885">
    <cfRule type="cellIs" dxfId="3721" priority="424" operator="equal">
      <formula>0</formula>
    </cfRule>
    <cfRule type="cellIs" priority="425" operator="equal">
      <formula>0</formula>
    </cfRule>
  </conditionalFormatting>
  <conditionalFormatting sqref="N1869:P1869">
    <cfRule type="cellIs" dxfId="3720" priority="421" operator="equal">
      <formula>0</formula>
    </cfRule>
    <cfRule type="cellIs" priority="422" operator="equal">
      <formula>0</formula>
    </cfRule>
  </conditionalFormatting>
  <conditionalFormatting sqref="T1869">
    <cfRule type="cellIs" dxfId="3719" priority="423" operator="equal">
      <formula>0</formula>
    </cfRule>
  </conditionalFormatting>
  <conditionalFormatting sqref="N1884:P1884">
    <cfRule type="cellIs" dxfId="3718" priority="409" operator="equal">
      <formula>0</formula>
    </cfRule>
    <cfRule type="cellIs" priority="410" operator="equal">
      <formula>0</formula>
    </cfRule>
  </conditionalFormatting>
  <conditionalFormatting sqref="T1871">
    <cfRule type="cellIs" dxfId="3717" priority="420" operator="equal">
      <formula>0</formula>
    </cfRule>
  </conditionalFormatting>
  <conditionalFormatting sqref="N1873:P1873">
    <cfRule type="cellIs" dxfId="3716" priority="415" operator="equal">
      <formula>0</formula>
    </cfRule>
    <cfRule type="cellIs" priority="416" operator="equal">
      <formula>0</formula>
    </cfRule>
  </conditionalFormatting>
  <conditionalFormatting sqref="T1873">
    <cfRule type="cellIs" dxfId="3715" priority="417" operator="equal">
      <formula>0</formula>
    </cfRule>
  </conditionalFormatting>
  <conditionalFormatting sqref="N1882:P1882">
    <cfRule type="cellIs" dxfId="3714" priority="403" operator="equal">
      <formula>0</formula>
    </cfRule>
    <cfRule type="cellIs" priority="404" operator="equal">
      <formula>0</formula>
    </cfRule>
  </conditionalFormatting>
  <conditionalFormatting sqref="T1874">
    <cfRule type="cellIs" dxfId="3713" priority="414" operator="equal">
      <formula>0</formula>
    </cfRule>
  </conditionalFormatting>
  <conditionalFormatting sqref="T1884">
    <cfRule type="cellIs" dxfId="3712" priority="411" operator="equal">
      <formula>0</formula>
    </cfRule>
  </conditionalFormatting>
  <conditionalFormatting sqref="N1886:P1886">
    <cfRule type="cellIs" dxfId="3711" priority="397" operator="equal">
      <formula>0</formula>
    </cfRule>
    <cfRule type="cellIs" priority="398" operator="equal">
      <formula>0</formula>
    </cfRule>
  </conditionalFormatting>
  <conditionalFormatting sqref="T1883">
    <cfRule type="cellIs" dxfId="3710" priority="408" operator="equal">
      <formula>0</formula>
    </cfRule>
  </conditionalFormatting>
  <conditionalFormatting sqref="N1883:P1883">
    <cfRule type="cellIs" dxfId="3709" priority="406" operator="equal">
      <formula>0</formula>
    </cfRule>
    <cfRule type="cellIs" priority="407" operator="equal">
      <formula>0</formula>
    </cfRule>
  </conditionalFormatting>
  <conditionalFormatting sqref="N1888:P1888">
    <cfRule type="cellIs" dxfId="3708" priority="391" operator="equal">
      <formula>0</formula>
    </cfRule>
    <cfRule type="cellIs" priority="392" operator="equal">
      <formula>0</formula>
    </cfRule>
  </conditionalFormatting>
  <conditionalFormatting sqref="T1882">
    <cfRule type="cellIs" dxfId="3707" priority="405" operator="equal">
      <formula>0</formula>
    </cfRule>
  </conditionalFormatting>
  <conditionalFormatting sqref="T1887">
    <cfRule type="cellIs" dxfId="3706" priority="402" operator="equal">
      <formula>0</formula>
    </cfRule>
  </conditionalFormatting>
  <conditionalFormatting sqref="N1887:P1887">
    <cfRule type="cellIs" dxfId="3705" priority="400" operator="equal">
      <formula>0</formula>
    </cfRule>
    <cfRule type="cellIs" priority="401" operator="equal">
      <formula>0</formula>
    </cfRule>
  </conditionalFormatting>
  <conditionalFormatting sqref="N1894:P1894">
    <cfRule type="cellIs" dxfId="3704" priority="379" operator="equal">
      <formula>0</formula>
    </cfRule>
    <cfRule type="cellIs" priority="380" operator="equal">
      <formula>0</formula>
    </cfRule>
  </conditionalFormatting>
  <conditionalFormatting sqref="T1886">
    <cfRule type="cellIs" dxfId="3703" priority="399" operator="equal">
      <formula>0</formula>
    </cfRule>
  </conditionalFormatting>
  <conditionalFormatting sqref="N1891:P1891">
    <cfRule type="cellIs" dxfId="3702" priority="373" operator="equal">
      <formula>0</formula>
    </cfRule>
    <cfRule type="cellIs" priority="374" operator="equal">
      <formula>0</formula>
    </cfRule>
  </conditionalFormatting>
  <conditionalFormatting sqref="T1889">
    <cfRule type="cellIs" dxfId="3701" priority="396" operator="equal">
      <formula>0</formula>
    </cfRule>
  </conditionalFormatting>
  <conditionalFormatting sqref="N1889:P1889">
    <cfRule type="cellIs" dxfId="3700" priority="394" operator="equal">
      <formula>0</formula>
    </cfRule>
    <cfRule type="cellIs" priority="395" operator="equal">
      <formula>0</formula>
    </cfRule>
  </conditionalFormatting>
  <conditionalFormatting sqref="T1888">
    <cfRule type="cellIs" dxfId="3699" priority="393" operator="equal">
      <formula>0</formula>
    </cfRule>
  </conditionalFormatting>
  <conditionalFormatting sqref="N1890:P1890">
    <cfRule type="cellIs" dxfId="3698" priority="385" operator="equal">
      <formula>0</formula>
    </cfRule>
    <cfRule type="cellIs" priority="386" operator="equal">
      <formula>0</formula>
    </cfRule>
  </conditionalFormatting>
  <conditionalFormatting sqref="T1893">
    <cfRule type="cellIs" dxfId="3697" priority="390" operator="equal">
      <formula>0</formula>
    </cfRule>
  </conditionalFormatting>
  <conditionalFormatting sqref="N1893:P1893">
    <cfRule type="cellIs" dxfId="3696" priority="388" operator="equal">
      <formula>0</formula>
    </cfRule>
    <cfRule type="cellIs" priority="389" operator="equal">
      <formula>0</formula>
    </cfRule>
  </conditionalFormatting>
  <conditionalFormatting sqref="T1890">
    <cfRule type="cellIs" dxfId="3695" priority="387" operator="equal">
      <formula>0</formula>
    </cfRule>
  </conditionalFormatting>
  <conditionalFormatting sqref="T1895">
    <cfRule type="cellIs" dxfId="3694" priority="384" operator="equal">
      <formula>0</formula>
    </cfRule>
  </conditionalFormatting>
  <conditionalFormatting sqref="N1895:P1895">
    <cfRule type="cellIs" dxfId="3693" priority="382" operator="equal">
      <formula>0</formula>
    </cfRule>
    <cfRule type="cellIs" priority="383" operator="equal">
      <formula>0</formula>
    </cfRule>
  </conditionalFormatting>
  <conditionalFormatting sqref="T1894">
    <cfRule type="cellIs" dxfId="3692" priority="381" operator="equal">
      <formula>0</formula>
    </cfRule>
  </conditionalFormatting>
  <conditionalFormatting sqref="T1892">
    <cfRule type="cellIs" dxfId="3691" priority="378" operator="equal">
      <formula>0</formula>
    </cfRule>
  </conditionalFormatting>
  <conditionalFormatting sqref="N1892:P1892">
    <cfRule type="cellIs" dxfId="3690" priority="376" operator="equal">
      <formula>0</formula>
    </cfRule>
    <cfRule type="cellIs" priority="377" operator="equal">
      <formula>0</formula>
    </cfRule>
  </conditionalFormatting>
  <conditionalFormatting sqref="T1891">
    <cfRule type="cellIs" dxfId="3689" priority="375" operator="equal">
      <formula>0</formula>
    </cfRule>
  </conditionalFormatting>
  <conditionalFormatting sqref="N1900:P1900">
    <cfRule type="cellIs" dxfId="3688" priority="364" operator="equal">
      <formula>0</formula>
    </cfRule>
    <cfRule type="cellIs" priority="365" operator="equal">
      <formula>0</formula>
    </cfRule>
  </conditionalFormatting>
  <conditionalFormatting sqref="N1896:P1896">
    <cfRule type="cellIs" dxfId="3687" priority="358" operator="equal">
      <formula>0</formula>
    </cfRule>
    <cfRule type="cellIs" priority="359" operator="equal">
      <formula>0</formula>
    </cfRule>
  </conditionalFormatting>
  <conditionalFormatting sqref="T1901">
    <cfRule type="cellIs" dxfId="3686" priority="369" operator="equal">
      <formula>0</formula>
    </cfRule>
  </conditionalFormatting>
  <conditionalFormatting sqref="N1901:P1901">
    <cfRule type="cellIs" dxfId="3685" priority="367" operator="equal">
      <formula>0</formula>
    </cfRule>
    <cfRule type="cellIs" priority="368" operator="equal">
      <formula>0</formula>
    </cfRule>
  </conditionalFormatting>
  <conditionalFormatting sqref="T1896">
    <cfRule type="cellIs" dxfId="3684" priority="360" operator="equal">
      <formula>0</formula>
    </cfRule>
  </conditionalFormatting>
  <conditionalFormatting sqref="N1898:P1898">
    <cfRule type="cellIs" dxfId="3683" priority="352" operator="equal">
      <formula>0</formula>
    </cfRule>
    <cfRule type="cellIs" priority="353" operator="equal">
      <formula>0</formula>
    </cfRule>
  </conditionalFormatting>
  <conditionalFormatting sqref="T1900">
    <cfRule type="cellIs" dxfId="3682" priority="366" operator="equal">
      <formula>0</formula>
    </cfRule>
  </conditionalFormatting>
  <conditionalFormatting sqref="T1898">
    <cfRule type="cellIs" dxfId="3681" priority="354" operator="equal">
      <formula>0</formula>
    </cfRule>
  </conditionalFormatting>
  <conditionalFormatting sqref="T1897">
    <cfRule type="cellIs" dxfId="3680" priority="357" operator="equal">
      <formula>0</formula>
    </cfRule>
  </conditionalFormatting>
  <conditionalFormatting sqref="N1897:P1897">
    <cfRule type="cellIs" dxfId="3679" priority="355" operator="equal">
      <formula>0</formula>
    </cfRule>
    <cfRule type="cellIs" priority="356" operator="equal">
      <formula>0</formula>
    </cfRule>
  </conditionalFormatting>
  <conditionalFormatting sqref="N1903:P1903">
    <cfRule type="cellIs" dxfId="3678" priority="349" operator="equal">
      <formula>0</formula>
    </cfRule>
    <cfRule type="cellIs" priority="350" operator="equal">
      <formula>0</formula>
    </cfRule>
  </conditionalFormatting>
  <conditionalFormatting sqref="T1903">
    <cfRule type="cellIs" dxfId="3677" priority="351" operator="equal">
      <formula>0</formula>
    </cfRule>
  </conditionalFormatting>
  <conditionalFormatting sqref="N1902:P1902">
    <cfRule type="cellIs" dxfId="3676" priority="346" operator="equal">
      <formula>0</formula>
    </cfRule>
    <cfRule type="cellIs" priority="347" operator="equal">
      <formula>0</formula>
    </cfRule>
  </conditionalFormatting>
  <conditionalFormatting sqref="N1899:P1899">
    <cfRule type="cellIs" dxfId="3675" priority="343" operator="equal">
      <formula>0</formula>
    </cfRule>
    <cfRule type="cellIs" priority="344" operator="equal">
      <formula>0</formula>
    </cfRule>
  </conditionalFormatting>
  <conditionalFormatting sqref="T1902">
    <cfRule type="cellIs" dxfId="3674" priority="348" operator="equal">
      <formula>0</formula>
    </cfRule>
  </conditionalFormatting>
  <conditionalFormatting sqref="N1904:P1904">
    <cfRule type="cellIs" dxfId="3673" priority="337" operator="equal">
      <formula>0</formula>
    </cfRule>
    <cfRule type="cellIs" priority="338" operator="equal">
      <formula>0</formula>
    </cfRule>
  </conditionalFormatting>
  <conditionalFormatting sqref="T1899">
    <cfRule type="cellIs" dxfId="3672" priority="345" operator="equal">
      <formula>0</formula>
    </cfRule>
  </conditionalFormatting>
  <conditionalFormatting sqref="T1905">
    <cfRule type="cellIs" dxfId="3671" priority="342" operator="equal">
      <formula>0</formula>
    </cfRule>
  </conditionalFormatting>
  <conditionalFormatting sqref="N1905:P1905">
    <cfRule type="cellIs" dxfId="3670" priority="340" operator="equal">
      <formula>0</formula>
    </cfRule>
    <cfRule type="cellIs" priority="341" operator="equal">
      <formula>0</formula>
    </cfRule>
  </conditionalFormatting>
  <conditionalFormatting sqref="T1904">
    <cfRule type="cellIs" dxfId="3669" priority="339" operator="equal">
      <formula>0</formula>
    </cfRule>
  </conditionalFormatting>
  <conditionalFormatting sqref="T1925">
    <cfRule type="cellIs" dxfId="3668" priority="333" operator="equal">
      <formula>0</formula>
    </cfRule>
  </conditionalFormatting>
  <conditionalFormatting sqref="N1925:P1925">
    <cfRule type="cellIs" dxfId="3667" priority="331" operator="equal">
      <formula>0</formula>
    </cfRule>
    <cfRule type="cellIs" priority="332" operator="equal">
      <formula>0</formula>
    </cfRule>
  </conditionalFormatting>
  <conditionalFormatting sqref="T1937">
    <cfRule type="cellIs" dxfId="3666" priority="330" operator="equal">
      <formula>0</formula>
    </cfRule>
  </conditionalFormatting>
  <conditionalFormatting sqref="N1937:P1937">
    <cfRule type="cellIs" dxfId="3665" priority="328" operator="equal">
      <formula>0</formula>
    </cfRule>
    <cfRule type="cellIs" priority="329" operator="equal">
      <formula>0</formula>
    </cfRule>
  </conditionalFormatting>
  <conditionalFormatting sqref="T1938">
    <cfRule type="cellIs" dxfId="3664" priority="327" operator="equal">
      <formula>0</formula>
    </cfRule>
  </conditionalFormatting>
  <conditionalFormatting sqref="N1938:P1938">
    <cfRule type="cellIs" dxfId="3663" priority="325" operator="equal">
      <formula>0</formula>
    </cfRule>
    <cfRule type="cellIs" priority="326" operator="equal">
      <formula>0</formula>
    </cfRule>
  </conditionalFormatting>
  <conditionalFormatting sqref="T1939">
    <cfRule type="cellIs" dxfId="3662" priority="324" operator="equal">
      <formula>0</formula>
    </cfRule>
  </conditionalFormatting>
  <conditionalFormatting sqref="N1939:P1939">
    <cfRule type="cellIs" dxfId="3661" priority="322" operator="equal">
      <formula>0</formula>
    </cfRule>
    <cfRule type="cellIs" priority="323" operator="equal">
      <formula>0</formula>
    </cfRule>
  </conditionalFormatting>
  <conditionalFormatting sqref="T1940">
    <cfRule type="cellIs" dxfId="3660" priority="321" operator="equal">
      <formula>0</formula>
    </cfRule>
  </conditionalFormatting>
  <conditionalFormatting sqref="N1940:P1940">
    <cfRule type="cellIs" dxfId="3659" priority="319" operator="equal">
      <formula>0</formula>
    </cfRule>
    <cfRule type="cellIs" priority="320" operator="equal">
      <formula>0</formula>
    </cfRule>
  </conditionalFormatting>
  <conditionalFormatting sqref="T1943">
    <cfRule type="cellIs" dxfId="3658" priority="318" operator="equal">
      <formula>0</formula>
    </cfRule>
  </conditionalFormatting>
  <conditionalFormatting sqref="N1943:P1943">
    <cfRule type="cellIs" dxfId="3657" priority="316" operator="equal">
      <formula>0</formula>
    </cfRule>
    <cfRule type="cellIs" priority="317" operator="equal">
      <formula>0</formula>
    </cfRule>
  </conditionalFormatting>
  <conditionalFormatting sqref="T1945">
    <cfRule type="cellIs" dxfId="3656" priority="315" operator="equal">
      <formula>0</formula>
    </cfRule>
  </conditionalFormatting>
  <conditionalFormatting sqref="N1945:P1945">
    <cfRule type="cellIs" dxfId="3655" priority="313" operator="equal">
      <formula>0</formula>
    </cfRule>
    <cfRule type="cellIs" priority="314" operator="equal">
      <formula>0</formula>
    </cfRule>
  </conditionalFormatting>
  <conditionalFormatting sqref="T1946">
    <cfRule type="cellIs" dxfId="3654" priority="312" operator="equal">
      <formula>0</formula>
    </cfRule>
  </conditionalFormatting>
  <conditionalFormatting sqref="N1946:P1946">
    <cfRule type="cellIs" dxfId="3653" priority="310" operator="equal">
      <formula>0</formula>
    </cfRule>
    <cfRule type="cellIs" priority="311" operator="equal">
      <formula>0</formula>
    </cfRule>
  </conditionalFormatting>
  <conditionalFormatting sqref="T1949">
    <cfRule type="cellIs" dxfId="3652" priority="309" operator="equal">
      <formula>0</formula>
    </cfRule>
  </conditionalFormatting>
  <conditionalFormatting sqref="N1949:P1949">
    <cfRule type="cellIs" dxfId="3651" priority="307" operator="equal">
      <formula>0</formula>
    </cfRule>
    <cfRule type="cellIs" priority="308" operator="equal">
      <formula>0</formula>
    </cfRule>
  </conditionalFormatting>
  <conditionalFormatting sqref="T1956">
    <cfRule type="cellIs" dxfId="3650" priority="306" operator="equal">
      <formula>0</formula>
    </cfRule>
  </conditionalFormatting>
  <conditionalFormatting sqref="N1956:P1956">
    <cfRule type="cellIs" dxfId="3649" priority="304" operator="equal">
      <formula>0</formula>
    </cfRule>
    <cfRule type="cellIs" priority="305" operator="equal">
      <formula>0</formula>
    </cfRule>
  </conditionalFormatting>
  <conditionalFormatting sqref="T2153">
    <cfRule type="cellIs" dxfId="3648" priority="303" operator="equal">
      <formula>0</formula>
    </cfRule>
  </conditionalFormatting>
  <conditionalFormatting sqref="N2153:P2153">
    <cfRule type="cellIs" dxfId="3647" priority="301" operator="equal">
      <formula>0</formula>
    </cfRule>
    <cfRule type="cellIs" priority="302" operator="equal">
      <formula>0</formula>
    </cfRule>
  </conditionalFormatting>
  <conditionalFormatting sqref="T2154">
    <cfRule type="cellIs" dxfId="3646" priority="300" operator="equal">
      <formula>0</formula>
    </cfRule>
  </conditionalFormatting>
  <conditionalFormatting sqref="N2154:P2154">
    <cfRule type="cellIs" dxfId="3645" priority="298" operator="equal">
      <formula>0</formula>
    </cfRule>
    <cfRule type="cellIs" priority="299" operator="equal">
      <formula>0</formula>
    </cfRule>
  </conditionalFormatting>
  <conditionalFormatting sqref="T2155">
    <cfRule type="cellIs" dxfId="3644" priority="297" operator="equal">
      <formula>0</formula>
    </cfRule>
  </conditionalFormatting>
  <conditionalFormatting sqref="N2155:P2155">
    <cfRule type="cellIs" dxfId="3643" priority="295" operator="equal">
      <formula>0</formula>
    </cfRule>
    <cfRule type="cellIs" priority="296" operator="equal">
      <formula>0</formula>
    </cfRule>
  </conditionalFormatting>
  <conditionalFormatting sqref="N2159:P2159">
    <cfRule type="cellIs" dxfId="3642" priority="283" operator="equal">
      <formula>0</formula>
    </cfRule>
    <cfRule type="cellIs" priority="284" operator="equal">
      <formula>0</formula>
    </cfRule>
  </conditionalFormatting>
  <conditionalFormatting sqref="N2168:P2168">
    <cfRule type="cellIs" dxfId="3641" priority="259" operator="equal">
      <formula>0</formula>
    </cfRule>
    <cfRule type="cellIs" priority="260" operator="equal">
      <formula>0</formula>
    </cfRule>
  </conditionalFormatting>
  <conditionalFormatting sqref="N2174:P2174">
    <cfRule type="cellIs" dxfId="3640" priority="241" operator="equal">
      <formula>0</formula>
    </cfRule>
    <cfRule type="cellIs" priority="242" operator="equal">
      <formula>0</formula>
    </cfRule>
  </conditionalFormatting>
  <conditionalFormatting sqref="N2186:P2186">
    <cfRule type="cellIs" dxfId="3639" priority="205" operator="equal">
      <formula>0</formula>
    </cfRule>
    <cfRule type="cellIs" priority="206" operator="equal">
      <formula>0</formula>
    </cfRule>
  </conditionalFormatting>
  <conditionalFormatting sqref="T2156">
    <cfRule type="cellIs" dxfId="3638" priority="294" operator="equal">
      <formula>0</formula>
    </cfRule>
  </conditionalFormatting>
  <conditionalFormatting sqref="N2156:P2156">
    <cfRule type="cellIs" dxfId="3637" priority="292" operator="equal">
      <formula>0</formula>
    </cfRule>
    <cfRule type="cellIs" priority="293" operator="equal">
      <formula>0</formula>
    </cfRule>
  </conditionalFormatting>
  <conditionalFormatting sqref="T2157">
    <cfRule type="cellIs" dxfId="3636" priority="291" operator="equal">
      <formula>0</formula>
    </cfRule>
  </conditionalFormatting>
  <conditionalFormatting sqref="N2157:P2157">
    <cfRule type="cellIs" dxfId="3635" priority="289" operator="equal">
      <formula>0</formula>
    </cfRule>
    <cfRule type="cellIs" priority="290" operator="equal">
      <formula>0</formula>
    </cfRule>
  </conditionalFormatting>
  <conditionalFormatting sqref="T2158">
    <cfRule type="cellIs" dxfId="3634" priority="288" operator="equal">
      <formula>0</formula>
    </cfRule>
  </conditionalFormatting>
  <conditionalFormatting sqref="N2158:P2158">
    <cfRule type="cellIs" dxfId="3633" priority="286" operator="equal">
      <formula>0</formula>
    </cfRule>
    <cfRule type="cellIs" priority="287" operator="equal">
      <formula>0</formula>
    </cfRule>
  </conditionalFormatting>
  <conditionalFormatting sqref="T2159">
    <cfRule type="cellIs" dxfId="3632" priority="285" operator="equal">
      <formula>0</formula>
    </cfRule>
  </conditionalFormatting>
  <conditionalFormatting sqref="N2210:P2210">
    <cfRule type="cellIs" dxfId="3631" priority="133" operator="equal">
      <formula>0</formula>
    </cfRule>
    <cfRule type="cellIs" priority="134" operator="equal">
      <formula>0</formula>
    </cfRule>
  </conditionalFormatting>
  <conditionalFormatting sqref="T2160">
    <cfRule type="cellIs" dxfId="3630" priority="282" operator="equal">
      <formula>0</formula>
    </cfRule>
  </conditionalFormatting>
  <conditionalFormatting sqref="N2160:P2160">
    <cfRule type="cellIs" dxfId="3629" priority="280" operator="equal">
      <formula>0</formula>
    </cfRule>
    <cfRule type="cellIs" priority="281" operator="equal">
      <formula>0</formula>
    </cfRule>
  </conditionalFormatting>
  <conditionalFormatting sqref="T2161">
    <cfRule type="cellIs" dxfId="3628" priority="279" operator="equal">
      <formula>0</formula>
    </cfRule>
  </conditionalFormatting>
  <conditionalFormatting sqref="N2161:P2161">
    <cfRule type="cellIs" dxfId="3627" priority="277" operator="equal">
      <formula>0</formula>
    </cfRule>
    <cfRule type="cellIs" priority="278" operator="equal">
      <formula>0</formula>
    </cfRule>
  </conditionalFormatting>
  <conditionalFormatting sqref="T2162">
    <cfRule type="cellIs" dxfId="3626" priority="276" operator="equal">
      <formula>0</formula>
    </cfRule>
  </conditionalFormatting>
  <conditionalFormatting sqref="N2162:P2162">
    <cfRule type="cellIs" dxfId="3625" priority="274" operator="equal">
      <formula>0</formula>
    </cfRule>
    <cfRule type="cellIs" priority="275" operator="equal">
      <formula>0</formula>
    </cfRule>
  </conditionalFormatting>
  <conditionalFormatting sqref="T2164">
    <cfRule type="cellIs" dxfId="3624" priority="273" operator="equal">
      <formula>0</formula>
    </cfRule>
  </conditionalFormatting>
  <conditionalFormatting sqref="N2164:P2164">
    <cfRule type="cellIs" dxfId="3623" priority="271" operator="equal">
      <formula>0</formula>
    </cfRule>
    <cfRule type="cellIs" priority="272" operator="equal">
      <formula>0</formula>
    </cfRule>
  </conditionalFormatting>
  <conditionalFormatting sqref="T2165">
    <cfRule type="cellIs" dxfId="3622" priority="270" operator="equal">
      <formula>0</formula>
    </cfRule>
  </conditionalFormatting>
  <conditionalFormatting sqref="N2165:P2165">
    <cfRule type="cellIs" dxfId="3621" priority="268" operator="equal">
      <formula>0</formula>
    </cfRule>
    <cfRule type="cellIs" priority="269" operator="equal">
      <formula>0</formula>
    </cfRule>
  </conditionalFormatting>
  <conditionalFormatting sqref="T2166">
    <cfRule type="cellIs" dxfId="3620" priority="267" operator="equal">
      <formula>0</formula>
    </cfRule>
  </conditionalFormatting>
  <conditionalFormatting sqref="N2166:P2166">
    <cfRule type="cellIs" dxfId="3619" priority="265" operator="equal">
      <formula>0</formula>
    </cfRule>
    <cfRule type="cellIs" priority="266" operator="equal">
      <formula>0</formula>
    </cfRule>
  </conditionalFormatting>
  <conditionalFormatting sqref="T2167">
    <cfRule type="cellIs" dxfId="3618" priority="264" operator="equal">
      <formula>0</formula>
    </cfRule>
  </conditionalFormatting>
  <conditionalFormatting sqref="N2167:P2167">
    <cfRule type="cellIs" dxfId="3617" priority="262" operator="equal">
      <formula>0</formula>
    </cfRule>
    <cfRule type="cellIs" priority="263" operator="equal">
      <formula>0</formula>
    </cfRule>
  </conditionalFormatting>
  <conditionalFormatting sqref="T2168">
    <cfRule type="cellIs" dxfId="3616" priority="261" operator="equal">
      <formula>0</formula>
    </cfRule>
  </conditionalFormatting>
  <conditionalFormatting sqref="T2169">
    <cfRule type="cellIs" dxfId="3615" priority="258" operator="equal">
      <formula>0</formula>
    </cfRule>
  </conditionalFormatting>
  <conditionalFormatting sqref="N2169:P2169">
    <cfRule type="cellIs" dxfId="3614" priority="256" operator="equal">
      <formula>0</formula>
    </cfRule>
    <cfRule type="cellIs" priority="257" operator="equal">
      <formula>0</formula>
    </cfRule>
  </conditionalFormatting>
  <conditionalFormatting sqref="T2170">
    <cfRule type="cellIs" dxfId="3613" priority="255" operator="equal">
      <formula>0</formula>
    </cfRule>
  </conditionalFormatting>
  <conditionalFormatting sqref="N2170:P2170">
    <cfRule type="cellIs" dxfId="3612" priority="253" operator="equal">
      <formula>0</formula>
    </cfRule>
    <cfRule type="cellIs" priority="254" operator="equal">
      <formula>0</formula>
    </cfRule>
  </conditionalFormatting>
  <conditionalFormatting sqref="T2171">
    <cfRule type="cellIs" dxfId="3611" priority="252" operator="equal">
      <formula>0</formula>
    </cfRule>
  </conditionalFormatting>
  <conditionalFormatting sqref="N2171:P2171">
    <cfRule type="cellIs" dxfId="3610" priority="250" operator="equal">
      <formula>0</formula>
    </cfRule>
    <cfRule type="cellIs" priority="251" operator="equal">
      <formula>0</formula>
    </cfRule>
  </conditionalFormatting>
  <conditionalFormatting sqref="T2172">
    <cfRule type="cellIs" dxfId="3609" priority="249" operator="equal">
      <formula>0</formula>
    </cfRule>
  </conditionalFormatting>
  <conditionalFormatting sqref="N2172:P2172">
    <cfRule type="cellIs" dxfId="3608" priority="247" operator="equal">
      <formula>0</formula>
    </cfRule>
    <cfRule type="cellIs" priority="248" operator="equal">
      <formula>0</formula>
    </cfRule>
  </conditionalFormatting>
  <conditionalFormatting sqref="T2173">
    <cfRule type="cellIs" dxfId="3607" priority="246" operator="equal">
      <formula>0</formula>
    </cfRule>
  </conditionalFormatting>
  <conditionalFormatting sqref="N2173:P2173">
    <cfRule type="cellIs" dxfId="3606" priority="244" operator="equal">
      <formula>0</formula>
    </cfRule>
    <cfRule type="cellIs" priority="245" operator="equal">
      <formula>0</formula>
    </cfRule>
  </conditionalFormatting>
  <conditionalFormatting sqref="T2174">
    <cfRule type="cellIs" dxfId="3605" priority="243" operator="equal">
      <formula>0</formula>
    </cfRule>
  </conditionalFormatting>
  <conditionalFormatting sqref="N2180:P2180">
    <cfRule type="cellIs" dxfId="3604" priority="223" operator="equal">
      <formula>0</formula>
    </cfRule>
    <cfRule type="cellIs" priority="224" operator="equal">
      <formula>0</formula>
    </cfRule>
  </conditionalFormatting>
  <conditionalFormatting sqref="T2175">
    <cfRule type="cellIs" dxfId="3603" priority="240" operator="equal">
      <formula>0</formula>
    </cfRule>
  </conditionalFormatting>
  <conditionalFormatting sqref="N2175:P2175">
    <cfRule type="cellIs" dxfId="3602" priority="238" operator="equal">
      <formula>0</formula>
    </cfRule>
    <cfRule type="cellIs" priority="239" operator="equal">
      <formula>0</formula>
    </cfRule>
  </conditionalFormatting>
  <conditionalFormatting sqref="T2176">
    <cfRule type="cellIs" dxfId="3601" priority="237" operator="equal">
      <formula>0</formula>
    </cfRule>
  </conditionalFormatting>
  <conditionalFormatting sqref="N2176:P2176">
    <cfRule type="cellIs" dxfId="3600" priority="235" operator="equal">
      <formula>0</formula>
    </cfRule>
    <cfRule type="cellIs" priority="236" operator="equal">
      <formula>0</formula>
    </cfRule>
  </conditionalFormatting>
  <conditionalFormatting sqref="T2177">
    <cfRule type="cellIs" dxfId="3599" priority="234" operator="equal">
      <formula>0</formula>
    </cfRule>
  </conditionalFormatting>
  <conditionalFormatting sqref="N2177:P2177">
    <cfRule type="cellIs" dxfId="3598" priority="232" operator="equal">
      <formula>0</formula>
    </cfRule>
    <cfRule type="cellIs" priority="233" operator="equal">
      <formula>0</formula>
    </cfRule>
  </conditionalFormatting>
  <conditionalFormatting sqref="T2178">
    <cfRule type="cellIs" dxfId="3597" priority="231" operator="equal">
      <formula>0</formula>
    </cfRule>
  </conditionalFormatting>
  <conditionalFormatting sqref="N2178:P2178">
    <cfRule type="cellIs" dxfId="3596" priority="229" operator="equal">
      <formula>0</formula>
    </cfRule>
    <cfRule type="cellIs" priority="230" operator="equal">
      <formula>0</formula>
    </cfRule>
  </conditionalFormatting>
  <conditionalFormatting sqref="T2179">
    <cfRule type="cellIs" dxfId="3595" priority="228" operator="equal">
      <formula>0</formula>
    </cfRule>
  </conditionalFormatting>
  <conditionalFormatting sqref="N2179:P2179">
    <cfRule type="cellIs" dxfId="3594" priority="226" operator="equal">
      <formula>0</formula>
    </cfRule>
    <cfRule type="cellIs" priority="227" operator="equal">
      <formula>0</formula>
    </cfRule>
  </conditionalFormatting>
  <conditionalFormatting sqref="T2180">
    <cfRule type="cellIs" dxfId="3593" priority="225" operator="equal">
      <formula>0</formula>
    </cfRule>
  </conditionalFormatting>
  <conditionalFormatting sqref="T2181">
    <cfRule type="cellIs" dxfId="3592" priority="222" operator="equal">
      <formula>0</formula>
    </cfRule>
  </conditionalFormatting>
  <conditionalFormatting sqref="N2181:P2181">
    <cfRule type="cellIs" dxfId="3591" priority="220" operator="equal">
      <formula>0</formula>
    </cfRule>
    <cfRule type="cellIs" priority="221" operator="equal">
      <formula>0</formula>
    </cfRule>
  </conditionalFormatting>
  <conditionalFormatting sqref="T2182">
    <cfRule type="cellIs" dxfId="3590" priority="219" operator="equal">
      <formula>0</formula>
    </cfRule>
  </conditionalFormatting>
  <conditionalFormatting sqref="N2182:P2182">
    <cfRule type="cellIs" dxfId="3589" priority="217" operator="equal">
      <formula>0</formula>
    </cfRule>
    <cfRule type="cellIs" priority="218" operator="equal">
      <formula>0</formula>
    </cfRule>
  </conditionalFormatting>
  <conditionalFormatting sqref="T2183">
    <cfRule type="cellIs" dxfId="3588" priority="216" operator="equal">
      <formula>0</formula>
    </cfRule>
  </conditionalFormatting>
  <conditionalFormatting sqref="N2183:P2183">
    <cfRule type="cellIs" dxfId="3587" priority="214" operator="equal">
      <formula>0</formula>
    </cfRule>
    <cfRule type="cellIs" priority="215" operator="equal">
      <formula>0</formula>
    </cfRule>
  </conditionalFormatting>
  <conditionalFormatting sqref="T2184">
    <cfRule type="cellIs" dxfId="3586" priority="213" operator="equal">
      <formula>0</formula>
    </cfRule>
  </conditionalFormatting>
  <conditionalFormatting sqref="N2184:P2184">
    <cfRule type="cellIs" dxfId="3585" priority="211" operator="equal">
      <formula>0</formula>
    </cfRule>
    <cfRule type="cellIs" priority="212" operator="equal">
      <formula>0</formula>
    </cfRule>
  </conditionalFormatting>
  <conditionalFormatting sqref="T2185">
    <cfRule type="cellIs" dxfId="3584" priority="210" operator="equal">
      <formula>0</formula>
    </cfRule>
  </conditionalFormatting>
  <conditionalFormatting sqref="N2185:P2185">
    <cfRule type="cellIs" dxfId="3583" priority="208" operator="equal">
      <formula>0</formula>
    </cfRule>
    <cfRule type="cellIs" priority="209" operator="equal">
      <formula>0</formula>
    </cfRule>
  </conditionalFormatting>
  <conditionalFormatting sqref="T2186">
    <cfRule type="cellIs" dxfId="3582" priority="207" operator="equal">
      <formula>0</formula>
    </cfRule>
  </conditionalFormatting>
  <conditionalFormatting sqref="N2192:P2192">
    <cfRule type="cellIs" dxfId="3581" priority="187" operator="equal">
      <formula>0</formula>
    </cfRule>
    <cfRule type="cellIs" priority="188" operator="equal">
      <formula>0</formula>
    </cfRule>
  </conditionalFormatting>
  <conditionalFormatting sqref="N2198:P2198">
    <cfRule type="cellIs" dxfId="3580" priority="169" operator="equal">
      <formula>0</formula>
    </cfRule>
    <cfRule type="cellIs" priority="170" operator="equal">
      <formula>0</formula>
    </cfRule>
  </conditionalFormatting>
  <conditionalFormatting sqref="T2187">
    <cfRule type="cellIs" dxfId="3579" priority="204" operator="equal">
      <formula>0</formula>
    </cfRule>
  </conditionalFormatting>
  <conditionalFormatting sqref="N2187:P2187">
    <cfRule type="cellIs" dxfId="3578" priority="202" operator="equal">
      <formula>0</formula>
    </cfRule>
    <cfRule type="cellIs" priority="203" operator="equal">
      <formula>0</formula>
    </cfRule>
  </conditionalFormatting>
  <conditionalFormatting sqref="T2188">
    <cfRule type="cellIs" dxfId="3577" priority="201" operator="equal">
      <formula>0</formula>
    </cfRule>
  </conditionalFormatting>
  <conditionalFormatting sqref="N2188:P2188">
    <cfRule type="cellIs" dxfId="3576" priority="199" operator="equal">
      <formula>0</formula>
    </cfRule>
    <cfRule type="cellIs" priority="200" operator="equal">
      <formula>0</formula>
    </cfRule>
  </conditionalFormatting>
  <conditionalFormatting sqref="T2189">
    <cfRule type="cellIs" dxfId="3575" priority="198" operator="equal">
      <formula>0</formula>
    </cfRule>
  </conditionalFormatting>
  <conditionalFormatting sqref="N2189:P2189">
    <cfRule type="cellIs" dxfId="3574" priority="196" operator="equal">
      <formula>0</formula>
    </cfRule>
    <cfRule type="cellIs" priority="197" operator="equal">
      <formula>0</formula>
    </cfRule>
  </conditionalFormatting>
  <conditionalFormatting sqref="T2190">
    <cfRule type="cellIs" dxfId="3573" priority="195" operator="equal">
      <formula>0</formula>
    </cfRule>
  </conditionalFormatting>
  <conditionalFormatting sqref="N2190:P2190">
    <cfRule type="cellIs" dxfId="3572" priority="193" operator="equal">
      <formula>0</formula>
    </cfRule>
    <cfRule type="cellIs" priority="194" operator="equal">
      <formula>0</formula>
    </cfRule>
  </conditionalFormatting>
  <conditionalFormatting sqref="T2191">
    <cfRule type="cellIs" dxfId="3571" priority="192" operator="equal">
      <formula>0</formula>
    </cfRule>
  </conditionalFormatting>
  <conditionalFormatting sqref="N2191:P2191">
    <cfRule type="cellIs" dxfId="3570" priority="190" operator="equal">
      <formula>0</formula>
    </cfRule>
    <cfRule type="cellIs" priority="191" operator="equal">
      <formula>0</formula>
    </cfRule>
  </conditionalFormatting>
  <conditionalFormatting sqref="T2192">
    <cfRule type="cellIs" dxfId="3569" priority="189" operator="equal">
      <formula>0</formula>
    </cfRule>
  </conditionalFormatting>
  <conditionalFormatting sqref="T2193">
    <cfRule type="cellIs" dxfId="3568" priority="186" operator="equal">
      <formula>0</formula>
    </cfRule>
  </conditionalFormatting>
  <conditionalFormatting sqref="N2193:P2193">
    <cfRule type="cellIs" dxfId="3567" priority="184" operator="equal">
      <formula>0</formula>
    </cfRule>
    <cfRule type="cellIs" priority="185" operator="equal">
      <formula>0</formula>
    </cfRule>
  </conditionalFormatting>
  <conditionalFormatting sqref="T2194">
    <cfRule type="cellIs" dxfId="3566" priority="183" operator="equal">
      <formula>0</formula>
    </cfRule>
  </conditionalFormatting>
  <conditionalFormatting sqref="N2194:P2194">
    <cfRule type="cellIs" dxfId="3565" priority="181" operator="equal">
      <formula>0</formula>
    </cfRule>
    <cfRule type="cellIs" priority="182" operator="equal">
      <formula>0</formula>
    </cfRule>
  </conditionalFormatting>
  <conditionalFormatting sqref="T2195">
    <cfRule type="cellIs" dxfId="3564" priority="180" operator="equal">
      <formula>0</formula>
    </cfRule>
  </conditionalFormatting>
  <conditionalFormatting sqref="N2195:P2195">
    <cfRule type="cellIs" dxfId="3563" priority="178" operator="equal">
      <formula>0</formula>
    </cfRule>
    <cfRule type="cellIs" priority="179" operator="equal">
      <formula>0</formula>
    </cfRule>
  </conditionalFormatting>
  <conditionalFormatting sqref="T2196">
    <cfRule type="cellIs" dxfId="3562" priority="177" operator="equal">
      <formula>0</formula>
    </cfRule>
  </conditionalFormatting>
  <conditionalFormatting sqref="N2196:P2196">
    <cfRule type="cellIs" dxfId="3561" priority="175" operator="equal">
      <formula>0</formula>
    </cfRule>
    <cfRule type="cellIs" priority="176" operator="equal">
      <formula>0</formula>
    </cfRule>
  </conditionalFormatting>
  <conditionalFormatting sqref="T2197">
    <cfRule type="cellIs" dxfId="3560" priority="174" operator="equal">
      <formula>0</formula>
    </cfRule>
  </conditionalFormatting>
  <conditionalFormatting sqref="N2197:P2197">
    <cfRule type="cellIs" dxfId="3559" priority="172" operator="equal">
      <formula>0</formula>
    </cfRule>
    <cfRule type="cellIs" priority="173" operator="equal">
      <formula>0</formula>
    </cfRule>
  </conditionalFormatting>
  <conditionalFormatting sqref="T2198">
    <cfRule type="cellIs" dxfId="3558" priority="171" operator="equal">
      <formula>0</formula>
    </cfRule>
  </conditionalFormatting>
  <conditionalFormatting sqref="N2208:P2208">
    <cfRule type="cellIs" dxfId="3557" priority="139" operator="equal">
      <formula>0</formula>
    </cfRule>
    <cfRule type="cellIs" priority="140" operator="equal">
      <formula>0</formula>
    </cfRule>
  </conditionalFormatting>
  <conditionalFormatting sqref="T2199">
    <cfRule type="cellIs" dxfId="3556" priority="168" operator="equal">
      <formula>0</formula>
    </cfRule>
  </conditionalFormatting>
  <conditionalFormatting sqref="N2199:P2199">
    <cfRule type="cellIs" dxfId="3555" priority="166" operator="equal">
      <formula>0</formula>
    </cfRule>
    <cfRule type="cellIs" priority="167" operator="equal">
      <formula>0</formula>
    </cfRule>
  </conditionalFormatting>
  <conditionalFormatting sqref="T2200">
    <cfRule type="cellIs" dxfId="3554" priority="165" operator="equal">
      <formula>0</formula>
    </cfRule>
  </conditionalFormatting>
  <conditionalFormatting sqref="N2200:P2200">
    <cfRule type="cellIs" dxfId="3553" priority="163" operator="equal">
      <formula>0</formula>
    </cfRule>
    <cfRule type="cellIs" priority="164" operator="equal">
      <formula>0</formula>
    </cfRule>
  </conditionalFormatting>
  <conditionalFormatting sqref="T2201">
    <cfRule type="cellIs" dxfId="3552" priority="162" operator="equal">
      <formula>0</formula>
    </cfRule>
  </conditionalFormatting>
  <conditionalFormatting sqref="N2201:P2201">
    <cfRule type="cellIs" dxfId="3551" priority="160" operator="equal">
      <formula>0</formula>
    </cfRule>
    <cfRule type="cellIs" priority="161" operator="equal">
      <formula>0</formula>
    </cfRule>
  </conditionalFormatting>
  <conditionalFormatting sqref="T2202">
    <cfRule type="cellIs" dxfId="3550" priority="159" operator="equal">
      <formula>0</formula>
    </cfRule>
  </conditionalFormatting>
  <conditionalFormatting sqref="N2202:P2202">
    <cfRule type="cellIs" dxfId="3549" priority="157" operator="equal">
      <formula>0</formula>
    </cfRule>
    <cfRule type="cellIs" priority="158" operator="equal">
      <formula>0</formula>
    </cfRule>
  </conditionalFormatting>
  <conditionalFormatting sqref="T2203">
    <cfRule type="cellIs" dxfId="3548" priority="156" operator="equal">
      <formula>0</formula>
    </cfRule>
  </conditionalFormatting>
  <conditionalFormatting sqref="N2203:P2203">
    <cfRule type="cellIs" dxfId="3547" priority="154" operator="equal">
      <formula>0</formula>
    </cfRule>
    <cfRule type="cellIs" priority="155" operator="equal">
      <formula>0</formula>
    </cfRule>
  </conditionalFormatting>
  <conditionalFormatting sqref="T2208">
    <cfRule type="cellIs" dxfId="3546" priority="141" operator="equal">
      <formula>0</formula>
    </cfRule>
  </conditionalFormatting>
  <conditionalFormatting sqref="T2205">
    <cfRule type="cellIs" dxfId="3545" priority="150" operator="equal">
      <formula>0</formula>
    </cfRule>
  </conditionalFormatting>
  <conditionalFormatting sqref="N2205:P2205">
    <cfRule type="cellIs" dxfId="3544" priority="148" operator="equal">
      <formula>0</formula>
    </cfRule>
    <cfRule type="cellIs" priority="149" operator="equal">
      <formula>0</formula>
    </cfRule>
  </conditionalFormatting>
  <conditionalFormatting sqref="T2206">
    <cfRule type="cellIs" dxfId="3543" priority="147" operator="equal">
      <formula>0</formula>
    </cfRule>
  </conditionalFormatting>
  <conditionalFormatting sqref="N2206:P2206">
    <cfRule type="cellIs" dxfId="3542" priority="145" operator="equal">
      <formula>0</formula>
    </cfRule>
    <cfRule type="cellIs" priority="146" operator="equal">
      <formula>0</formula>
    </cfRule>
  </conditionalFormatting>
  <conditionalFormatting sqref="T2207">
    <cfRule type="cellIs" dxfId="3541" priority="144" operator="equal">
      <formula>0</formula>
    </cfRule>
  </conditionalFormatting>
  <conditionalFormatting sqref="N2207:P2207">
    <cfRule type="cellIs" dxfId="3540" priority="142" operator="equal">
      <formula>0</formula>
    </cfRule>
    <cfRule type="cellIs" priority="143" operator="equal">
      <formula>0</formula>
    </cfRule>
  </conditionalFormatting>
  <conditionalFormatting sqref="T2209">
    <cfRule type="cellIs" dxfId="3539" priority="138" operator="equal">
      <formula>0</formula>
    </cfRule>
  </conditionalFormatting>
  <conditionalFormatting sqref="N2209:P2209">
    <cfRule type="cellIs" dxfId="3538" priority="136" operator="equal">
      <formula>0</formula>
    </cfRule>
    <cfRule type="cellIs" priority="137" operator="equal">
      <formula>0</formula>
    </cfRule>
  </conditionalFormatting>
  <conditionalFormatting sqref="T2210">
    <cfRule type="cellIs" dxfId="3537" priority="135" operator="equal">
      <formula>0</formula>
    </cfRule>
  </conditionalFormatting>
  <conditionalFormatting sqref="T2145">
    <cfRule type="cellIs" dxfId="3536" priority="132" operator="equal">
      <formula>0</formula>
    </cfRule>
  </conditionalFormatting>
  <conditionalFormatting sqref="N2145:P2145">
    <cfRule type="cellIs" dxfId="3535" priority="130" operator="equal">
      <formula>0</formula>
    </cfRule>
    <cfRule type="cellIs" priority="131" operator="equal">
      <formula>0</formula>
    </cfRule>
  </conditionalFormatting>
  <conditionalFormatting sqref="T2163">
    <cfRule type="cellIs" dxfId="3534" priority="126" operator="equal">
      <formula>0</formula>
    </cfRule>
  </conditionalFormatting>
  <conditionalFormatting sqref="N2163:P2163">
    <cfRule type="cellIs" dxfId="3533" priority="124" operator="equal">
      <formula>0</formula>
    </cfRule>
    <cfRule type="cellIs" priority="125" operator="equal">
      <formula>0</formula>
    </cfRule>
  </conditionalFormatting>
  <conditionalFormatting sqref="N2204:P2204">
    <cfRule type="cellIs" dxfId="3532" priority="118" operator="equal">
      <formula>0</formula>
    </cfRule>
    <cfRule type="cellIs" priority="119" operator="equal">
      <formula>0</formula>
    </cfRule>
  </conditionalFormatting>
  <conditionalFormatting sqref="T2204">
    <cfRule type="cellIs" dxfId="3531" priority="120" operator="equal">
      <formula>0</formula>
    </cfRule>
  </conditionalFormatting>
  <conditionalFormatting sqref="N2213:P2213">
    <cfRule type="cellIs" dxfId="3530" priority="115" operator="equal">
      <formula>0</formula>
    </cfRule>
    <cfRule type="cellIs" priority="116" operator="equal">
      <formula>0</formula>
    </cfRule>
  </conditionalFormatting>
  <conditionalFormatting sqref="T2213">
    <cfRule type="cellIs" dxfId="3529" priority="117" operator="equal">
      <formula>0</formula>
    </cfRule>
  </conditionalFormatting>
  <conditionalFormatting sqref="N2235:P2235">
    <cfRule type="cellIs" dxfId="3528" priority="112" operator="equal">
      <formula>0</formula>
    </cfRule>
    <cfRule type="cellIs" priority="113" operator="equal">
      <formula>0</formula>
    </cfRule>
  </conditionalFormatting>
  <conditionalFormatting sqref="T2235">
    <cfRule type="cellIs" dxfId="3527" priority="114" operator="equal">
      <formula>0</formula>
    </cfRule>
  </conditionalFormatting>
  <conditionalFormatting sqref="N2241:P2241">
    <cfRule type="cellIs" dxfId="3526" priority="109" operator="equal">
      <formula>0</formula>
    </cfRule>
    <cfRule type="cellIs" priority="110" operator="equal">
      <formula>0</formula>
    </cfRule>
  </conditionalFormatting>
  <conditionalFormatting sqref="T2241">
    <cfRule type="cellIs" dxfId="3525" priority="111" operator="equal">
      <formula>0</formula>
    </cfRule>
  </conditionalFormatting>
  <conditionalFormatting sqref="N2246:P2246">
    <cfRule type="cellIs" dxfId="3524" priority="106" operator="equal">
      <formula>0</formula>
    </cfRule>
    <cfRule type="cellIs" priority="107" operator="equal">
      <formula>0</formula>
    </cfRule>
  </conditionalFormatting>
  <conditionalFormatting sqref="T2246">
    <cfRule type="cellIs" dxfId="3523" priority="108" operator="equal">
      <formula>0</formula>
    </cfRule>
  </conditionalFormatting>
  <conditionalFormatting sqref="T2259">
    <cfRule type="cellIs" dxfId="3522" priority="105" operator="equal">
      <formula>0</formula>
    </cfRule>
  </conditionalFormatting>
  <conditionalFormatting sqref="N2259:P2259">
    <cfRule type="cellIs" dxfId="3521" priority="103" operator="equal">
      <formula>0</formula>
    </cfRule>
    <cfRule type="cellIs" priority="104" operator="equal">
      <formula>0</formula>
    </cfRule>
  </conditionalFormatting>
  <conditionalFormatting sqref="T2260">
    <cfRule type="cellIs" dxfId="3520" priority="102" operator="equal">
      <formula>0</formula>
    </cfRule>
  </conditionalFormatting>
  <conditionalFormatting sqref="N2260:P2260">
    <cfRule type="cellIs" dxfId="3519" priority="100" operator="equal">
      <formula>0</formula>
    </cfRule>
    <cfRule type="cellIs" priority="101" operator="equal">
      <formula>0</formula>
    </cfRule>
  </conditionalFormatting>
  <conditionalFormatting sqref="T2261:T2265">
    <cfRule type="cellIs" dxfId="3518" priority="99" operator="equal">
      <formula>0</formula>
    </cfRule>
  </conditionalFormatting>
  <conditionalFormatting sqref="N2261:P2265">
    <cfRule type="cellIs" dxfId="3517" priority="97" operator="equal">
      <formula>0</formula>
    </cfRule>
    <cfRule type="cellIs" priority="98" operator="equal">
      <formula>0</formula>
    </cfRule>
  </conditionalFormatting>
  <conditionalFormatting sqref="T2266 T2272:T2273">
    <cfRule type="cellIs" dxfId="3516" priority="96" operator="equal">
      <formula>0</formula>
    </cfRule>
  </conditionalFormatting>
  <conditionalFormatting sqref="N2266:P2266 N2272:P2273">
    <cfRule type="cellIs" dxfId="3515" priority="94" operator="equal">
      <formula>0</formula>
    </cfRule>
    <cfRule type="cellIs" priority="95" operator="equal">
      <formula>0</formula>
    </cfRule>
  </conditionalFormatting>
  <conditionalFormatting sqref="T2267">
    <cfRule type="cellIs" dxfId="3514" priority="93" operator="equal">
      <formula>0</formula>
    </cfRule>
  </conditionalFormatting>
  <conditionalFormatting sqref="N2267:P2267">
    <cfRule type="cellIs" dxfId="3513" priority="91" operator="equal">
      <formula>0</formula>
    </cfRule>
    <cfRule type="cellIs" priority="92" operator="equal">
      <formula>0</formula>
    </cfRule>
  </conditionalFormatting>
  <conditionalFormatting sqref="T2269">
    <cfRule type="cellIs" dxfId="3512" priority="90" operator="equal">
      <formula>0</formula>
    </cfRule>
  </conditionalFormatting>
  <conditionalFormatting sqref="N2269:P2269">
    <cfRule type="cellIs" dxfId="3511" priority="88" operator="equal">
      <formula>0</formula>
    </cfRule>
    <cfRule type="cellIs" priority="89" operator="equal">
      <formula>0</formula>
    </cfRule>
  </conditionalFormatting>
  <conditionalFormatting sqref="T2270:T2271">
    <cfRule type="cellIs" dxfId="3510" priority="87" operator="equal">
      <formula>0</formula>
    </cfRule>
  </conditionalFormatting>
  <conditionalFormatting sqref="N2270:P2271">
    <cfRule type="cellIs" dxfId="3509" priority="85" operator="equal">
      <formula>0</formula>
    </cfRule>
    <cfRule type="cellIs" priority="86" operator="equal">
      <formula>0</formula>
    </cfRule>
  </conditionalFormatting>
  <conditionalFormatting sqref="T2268">
    <cfRule type="cellIs" dxfId="3508" priority="84" operator="equal">
      <formula>0</formula>
    </cfRule>
  </conditionalFormatting>
  <conditionalFormatting sqref="N2268:P2268">
    <cfRule type="cellIs" dxfId="3507" priority="82" operator="equal">
      <formula>0</formula>
    </cfRule>
    <cfRule type="cellIs" priority="83" operator="equal">
      <formula>0</formula>
    </cfRule>
  </conditionalFormatting>
  <conditionalFormatting sqref="T2275:T2276">
    <cfRule type="cellIs" dxfId="3506" priority="81" operator="equal">
      <formula>0</formula>
    </cfRule>
  </conditionalFormatting>
  <conditionalFormatting sqref="N2275:P2276">
    <cfRule type="cellIs" dxfId="3505" priority="79" operator="equal">
      <formula>0</formula>
    </cfRule>
    <cfRule type="cellIs" priority="80" operator="equal">
      <formula>0</formula>
    </cfRule>
  </conditionalFormatting>
  <conditionalFormatting sqref="T2274">
    <cfRule type="cellIs" dxfId="3504" priority="78" operator="equal">
      <formula>0</formula>
    </cfRule>
  </conditionalFormatting>
  <conditionalFormatting sqref="N2274:P2274">
    <cfRule type="cellIs" dxfId="3503" priority="76" operator="equal">
      <formula>0</formula>
    </cfRule>
    <cfRule type="cellIs" priority="77" operator="equal">
      <formula>0</formula>
    </cfRule>
  </conditionalFormatting>
  <conditionalFormatting sqref="T2293">
    <cfRule type="cellIs" dxfId="3502" priority="75" operator="equal">
      <formula>0</formula>
    </cfRule>
  </conditionalFormatting>
  <conditionalFormatting sqref="N2293:P2293">
    <cfRule type="cellIs" dxfId="3501" priority="73" operator="equal">
      <formula>0</formula>
    </cfRule>
    <cfRule type="cellIs" priority="74" operator="equal">
      <formula>0</formula>
    </cfRule>
  </conditionalFormatting>
  <conditionalFormatting sqref="T2308">
    <cfRule type="cellIs" dxfId="3500" priority="72" operator="equal">
      <formula>0</formula>
    </cfRule>
  </conditionalFormatting>
  <conditionalFormatting sqref="N2308:P2308">
    <cfRule type="cellIs" dxfId="3499" priority="70" operator="equal">
      <formula>0</formula>
    </cfRule>
    <cfRule type="cellIs" priority="71" operator="equal">
      <formula>0</formula>
    </cfRule>
  </conditionalFormatting>
  <conditionalFormatting sqref="T2310">
    <cfRule type="cellIs" dxfId="3498" priority="69" operator="equal">
      <formula>0</formula>
    </cfRule>
  </conditionalFormatting>
  <conditionalFormatting sqref="N2310:P2310">
    <cfRule type="cellIs" dxfId="3497" priority="67" operator="equal">
      <formula>0</formula>
    </cfRule>
    <cfRule type="cellIs" priority="68" operator="equal">
      <formula>0</formula>
    </cfRule>
  </conditionalFormatting>
  <conditionalFormatting sqref="T2313">
    <cfRule type="cellIs" dxfId="3496" priority="66" operator="equal">
      <formula>0</formula>
    </cfRule>
  </conditionalFormatting>
  <conditionalFormatting sqref="N2313:P2313">
    <cfRule type="cellIs" dxfId="3495" priority="64" operator="equal">
      <formula>0</formula>
    </cfRule>
    <cfRule type="cellIs" priority="65" operator="equal">
      <formula>0</formula>
    </cfRule>
  </conditionalFormatting>
  <conditionalFormatting sqref="T2316">
    <cfRule type="cellIs" dxfId="3494" priority="63" operator="equal">
      <formula>0</formula>
    </cfRule>
  </conditionalFormatting>
  <conditionalFormatting sqref="N2316:P2316">
    <cfRule type="cellIs" dxfId="3493" priority="61" operator="equal">
      <formula>0</formula>
    </cfRule>
    <cfRule type="cellIs" priority="62" operator="equal">
      <formula>0</formula>
    </cfRule>
  </conditionalFormatting>
  <conditionalFormatting sqref="T2341">
    <cfRule type="cellIs" dxfId="3492" priority="57" operator="equal">
      <formula>0</formula>
    </cfRule>
  </conditionalFormatting>
  <conditionalFormatting sqref="N2341:P2341">
    <cfRule type="cellIs" dxfId="3491" priority="55" operator="equal">
      <formula>0</formula>
    </cfRule>
    <cfRule type="cellIs" priority="56" operator="equal">
      <formula>0</formula>
    </cfRule>
  </conditionalFormatting>
  <conditionalFormatting sqref="T2426">
    <cfRule type="cellIs" dxfId="3490" priority="54" operator="equal">
      <formula>0</formula>
    </cfRule>
  </conditionalFormatting>
  <conditionalFormatting sqref="N2426:P2426">
    <cfRule type="cellIs" dxfId="3489" priority="52" operator="equal">
      <formula>0</formula>
    </cfRule>
    <cfRule type="cellIs" priority="53" operator="equal">
      <formula>0</formula>
    </cfRule>
  </conditionalFormatting>
  <conditionalFormatting sqref="T2430">
    <cfRule type="cellIs" dxfId="3488" priority="51" operator="equal">
      <formula>0</formula>
    </cfRule>
  </conditionalFormatting>
  <conditionalFormatting sqref="N2430:P2430">
    <cfRule type="cellIs" dxfId="3487" priority="49" operator="equal">
      <formula>0</formula>
    </cfRule>
    <cfRule type="cellIs" priority="50" operator="equal">
      <formula>0</formula>
    </cfRule>
  </conditionalFormatting>
  <conditionalFormatting sqref="T2436">
    <cfRule type="cellIs" dxfId="3486" priority="48" operator="equal">
      <formula>0</formula>
    </cfRule>
  </conditionalFormatting>
  <conditionalFormatting sqref="N2436:P2436">
    <cfRule type="cellIs" dxfId="3485" priority="46" operator="equal">
      <formula>0</formula>
    </cfRule>
    <cfRule type="cellIs" priority="47" operator="equal">
      <formula>0</formula>
    </cfRule>
  </conditionalFormatting>
  <conditionalFormatting sqref="T2437">
    <cfRule type="cellIs" dxfId="3484" priority="45" operator="equal">
      <formula>0</formula>
    </cfRule>
  </conditionalFormatting>
  <conditionalFormatting sqref="N2437:P2437">
    <cfRule type="cellIs" dxfId="3483" priority="43" operator="equal">
      <formula>0</formula>
    </cfRule>
    <cfRule type="cellIs" priority="44" operator="equal">
      <formula>0</formula>
    </cfRule>
  </conditionalFormatting>
  <conditionalFormatting sqref="T2456">
    <cfRule type="cellIs" dxfId="3482" priority="42" operator="equal">
      <formula>0</formula>
    </cfRule>
  </conditionalFormatting>
  <conditionalFormatting sqref="N2456:P2456">
    <cfRule type="cellIs" dxfId="3481" priority="40" operator="equal">
      <formula>0</formula>
    </cfRule>
    <cfRule type="cellIs" priority="41" operator="equal">
      <formula>0</formula>
    </cfRule>
  </conditionalFormatting>
  <conditionalFormatting sqref="T2457">
    <cfRule type="cellIs" dxfId="3480" priority="39" operator="equal">
      <formula>0</formula>
    </cfRule>
  </conditionalFormatting>
  <conditionalFormatting sqref="N2457:P2457">
    <cfRule type="cellIs" dxfId="3479" priority="37" operator="equal">
      <formula>0</formula>
    </cfRule>
    <cfRule type="cellIs" priority="38" operator="equal">
      <formula>0</formula>
    </cfRule>
  </conditionalFormatting>
  <conditionalFormatting sqref="T2458">
    <cfRule type="cellIs" dxfId="3478" priority="36" operator="equal">
      <formula>0</formula>
    </cfRule>
  </conditionalFormatting>
  <conditionalFormatting sqref="N2458:P2458">
    <cfRule type="cellIs" dxfId="3477" priority="34" operator="equal">
      <formula>0</formula>
    </cfRule>
    <cfRule type="cellIs" priority="35" operator="equal">
      <formula>0</formula>
    </cfRule>
  </conditionalFormatting>
  <conditionalFormatting sqref="T2463">
    <cfRule type="cellIs" dxfId="3476" priority="33" operator="equal">
      <formula>0</formula>
    </cfRule>
  </conditionalFormatting>
  <conditionalFormatting sqref="N2463:P2463">
    <cfRule type="cellIs" dxfId="3475" priority="31" operator="equal">
      <formula>0</formula>
    </cfRule>
    <cfRule type="cellIs" priority="32" operator="equal">
      <formula>0</formula>
    </cfRule>
  </conditionalFormatting>
  <conditionalFormatting sqref="T2466">
    <cfRule type="cellIs" dxfId="3474" priority="30" operator="equal">
      <formula>0</formula>
    </cfRule>
  </conditionalFormatting>
  <conditionalFormatting sqref="N2466:P2466">
    <cfRule type="cellIs" dxfId="3473" priority="28" operator="equal">
      <formula>0</formula>
    </cfRule>
    <cfRule type="cellIs" priority="29" operator="equal">
      <formula>0</formula>
    </cfRule>
  </conditionalFormatting>
  <conditionalFormatting sqref="T2468">
    <cfRule type="cellIs" dxfId="3472" priority="27" operator="equal">
      <formula>0</formula>
    </cfRule>
  </conditionalFormatting>
  <conditionalFormatting sqref="N2468:P2468">
    <cfRule type="cellIs" dxfId="3471" priority="25" operator="equal">
      <formula>0</formula>
    </cfRule>
    <cfRule type="cellIs" priority="26" operator="equal">
      <formula>0</formula>
    </cfRule>
  </conditionalFormatting>
  <conditionalFormatting sqref="T2471">
    <cfRule type="cellIs" dxfId="3470" priority="24" operator="equal">
      <formula>0</formula>
    </cfRule>
  </conditionalFormatting>
  <conditionalFormatting sqref="N2471:P2471">
    <cfRule type="cellIs" dxfId="3469" priority="22" operator="equal">
      <formula>0</formula>
    </cfRule>
    <cfRule type="cellIs" priority="23" operator="equal">
      <formula>0</formula>
    </cfRule>
  </conditionalFormatting>
  <conditionalFormatting sqref="T2474">
    <cfRule type="cellIs" dxfId="3468" priority="21" operator="equal">
      <formula>0</formula>
    </cfRule>
  </conditionalFormatting>
  <conditionalFormatting sqref="N2474:P2474">
    <cfRule type="cellIs" dxfId="3467" priority="19" operator="equal">
      <formula>0</formula>
    </cfRule>
    <cfRule type="cellIs" priority="20" operator="equal">
      <formula>0</formula>
    </cfRule>
  </conditionalFormatting>
  <conditionalFormatting sqref="T2475">
    <cfRule type="cellIs" dxfId="3466" priority="18" operator="equal">
      <formula>0</formula>
    </cfRule>
  </conditionalFormatting>
  <conditionalFormatting sqref="N2475:P2475">
    <cfRule type="cellIs" dxfId="3465" priority="16" operator="equal">
      <formula>0</formula>
    </cfRule>
    <cfRule type="cellIs" priority="17" operator="equal">
      <formula>0</formula>
    </cfRule>
  </conditionalFormatting>
  <conditionalFormatting sqref="T2484">
    <cfRule type="cellIs" dxfId="3464" priority="15" operator="equal">
      <formula>0</formula>
    </cfRule>
  </conditionalFormatting>
  <conditionalFormatting sqref="N2484:P2484">
    <cfRule type="cellIs" dxfId="3463" priority="13" operator="equal">
      <formula>0</formula>
    </cfRule>
    <cfRule type="cellIs" priority="14" operator="equal">
      <formula>0</formula>
    </cfRule>
  </conditionalFormatting>
  <conditionalFormatting sqref="T2485">
    <cfRule type="cellIs" dxfId="3462" priority="12" operator="equal">
      <formula>0</formula>
    </cfRule>
  </conditionalFormatting>
  <conditionalFormatting sqref="N2485:P2485">
    <cfRule type="cellIs" dxfId="3461" priority="10" operator="equal">
      <formula>0</formula>
    </cfRule>
    <cfRule type="cellIs" priority="11" operator="equal">
      <formula>0</formula>
    </cfRule>
  </conditionalFormatting>
  <conditionalFormatting sqref="T2488">
    <cfRule type="cellIs" dxfId="3460" priority="9" operator="equal">
      <formula>0</formula>
    </cfRule>
  </conditionalFormatting>
  <conditionalFormatting sqref="N2488:P2488">
    <cfRule type="cellIs" dxfId="3459" priority="7" operator="equal">
      <formula>0</formula>
    </cfRule>
    <cfRule type="cellIs" priority="8" operator="equal">
      <formula>0</formula>
    </cfRule>
  </conditionalFormatting>
  <conditionalFormatting sqref="T2492">
    <cfRule type="cellIs" dxfId="3458" priority="6" operator="equal">
      <formula>0</formula>
    </cfRule>
  </conditionalFormatting>
  <conditionalFormatting sqref="N2492:P2492">
    <cfRule type="cellIs" dxfId="3457" priority="4" operator="equal">
      <formula>0</formula>
    </cfRule>
    <cfRule type="cellIs" priority="5" operator="equal">
      <formula>0</formula>
    </cfRule>
  </conditionalFormatting>
  <conditionalFormatting sqref="T2495">
    <cfRule type="cellIs" dxfId="3456" priority="3" operator="equal">
      <formula>0</formula>
    </cfRule>
  </conditionalFormatting>
  <conditionalFormatting sqref="N2495:P2495">
    <cfRule type="cellIs" dxfId="3455" priority="1" operator="equal">
      <formula>0</formula>
    </cfRule>
    <cfRule type="cellIs" priority="2" operator="equal">
      <formula>0</formula>
    </cfRule>
  </conditionalFormatting>
  <pageMargins left="0.7" right="0.7" top="0.75" bottom="0.75" header="0.3" footer="0.3"/>
  <pageSetup orientation="portrait" verticalDpi="1200" r:id="rId1"/>
  <ignoredErrors>
    <ignoredError sqref="I360:I361 I359 I365 I537:I540 I536 I533 I544 I646 I640 I669 I1126 I1209 I1205 I167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88"/>
  <sheetViews>
    <sheetView zoomScale="90" zoomScaleNormal="90" workbookViewId="0">
      <pane ySplit="1" topLeftCell="A622" activePane="bottomLeft" state="frozen"/>
      <selection pane="bottomLeft" activeCell="A622" sqref="A622:G622"/>
    </sheetView>
  </sheetViews>
  <sheetFormatPr defaultColWidth="8.77734375" defaultRowHeight="13.8" x14ac:dyDescent="0.3"/>
  <cols>
    <col min="1" max="1" width="9.77734375" style="11" customWidth="1"/>
    <col min="2" max="2" width="12.6640625" style="10" customWidth="1"/>
    <col min="3" max="3" width="33" style="11" customWidth="1"/>
    <col min="4" max="4" width="8.77734375" style="11" customWidth="1"/>
    <col min="5" max="5" width="9.6640625" style="12" customWidth="1"/>
    <col min="6" max="6" width="10.77734375" style="15" customWidth="1"/>
    <col min="7" max="7" width="8.77734375" style="15" customWidth="1"/>
    <col min="8" max="8" width="2.77734375" style="13" customWidth="1"/>
    <col min="9" max="9" width="9.6640625" style="12" customWidth="1"/>
    <col min="10" max="10" width="10.77734375" style="15" customWidth="1"/>
    <col min="11" max="11" width="9.6640625" style="12" customWidth="1"/>
    <col min="12" max="12" width="10.77734375" style="15" customWidth="1"/>
    <col min="13" max="13" width="9.6640625" style="12" customWidth="1"/>
    <col min="14" max="14" width="10.77734375" style="15" customWidth="1"/>
    <col min="15" max="15" width="9.6640625" style="12" customWidth="1"/>
    <col min="16" max="16" width="10.77734375" style="15" customWidth="1"/>
    <col min="17" max="17" width="9.6640625" style="12" customWidth="1"/>
    <col min="18" max="18" width="10.77734375" style="15" customWidth="1"/>
    <col min="19" max="16384" width="8.77734375" style="13"/>
  </cols>
  <sheetData>
    <row r="1" spans="1:18" s="75" customFormat="1" x14ac:dyDescent="0.3">
      <c r="A1" s="69" t="s">
        <v>37</v>
      </c>
      <c r="B1" s="142" t="s">
        <v>38</v>
      </c>
      <c r="C1" s="69" t="s">
        <v>39</v>
      </c>
      <c r="D1" s="69" t="s">
        <v>40</v>
      </c>
      <c r="E1" s="143" t="s">
        <v>41</v>
      </c>
      <c r="F1" s="144" t="s">
        <v>42</v>
      </c>
      <c r="G1" s="144" t="s">
        <v>43</v>
      </c>
      <c r="I1" s="143" t="s">
        <v>44</v>
      </c>
      <c r="J1" s="144" t="s">
        <v>45</v>
      </c>
      <c r="K1" s="143" t="s">
        <v>46</v>
      </c>
      <c r="L1" s="144" t="s">
        <v>47</v>
      </c>
      <c r="M1" s="143" t="s">
        <v>48</v>
      </c>
      <c r="N1" s="144" t="s">
        <v>49</v>
      </c>
      <c r="O1" s="143" t="s">
        <v>50</v>
      </c>
      <c r="P1" s="144" t="s">
        <v>51</v>
      </c>
      <c r="Q1" s="143" t="s">
        <v>52</v>
      </c>
      <c r="R1" s="144" t="s">
        <v>53</v>
      </c>
    </row>
    <row r="2" spans="1:18" x14ac:dyDescent="0.3">
      <c r="A2" s="11">
        <v>269197</v>
      </c>
      <c r="B2" s="10">
        <v>42058</v>
      </c>
      <c r="C2" s="11" t="s">
        <v>54</v>
      </c>
      <c r="D2" s="11" t="str">
        <f t="shared" ref="D2:D65" si="0">IF(Q2&gt;0,"Active", "InActive")</f>
        <v>Active</v>
      </c>
      <c r="E2" s="12">
        <v>30</v>
      </c>
      <c r="F2" s="15">
        <v>720</v>
      </c>
      <c r="G2" s="15">
        <f t="shared" ref="G2:G33" si="1">J2/I2</f>
        <v>24</v>
      </c>
      <c r="I2" s="12">
        <v>6</v>
      </c>
      <c r="J2" s="15">
        <v>144</v>
      </c>
      <c r="K2" s="28"/>
      <c r="L2" s="29"/>
      <c r="O2" s="12">
        <f>COUNTIF('Daycare Checkouts'!$E:$E,$A2)</f>
        <v>2</v>
      </c>
      <c r="P2" s="15">
        <f>SUMIF('Daycare Checkouts'!E:E,$A2,'Daycare Checkouts'!F:F)</f>
        <v>48</v>
      </c>
      <c r="Q2" s="12">
        <f t="shared" ref="Q2:Q33" si="2">SUM(I2,M2,-O2)</f>
        <v>4</v>
      </c>
      <c r="R2" s="15">
        <f t="shared" ref="R2:R33" si="3">SUM(J2,N2,-P2)</f>
        <v>96</v>
      </c>
    </row>
    <row r="3" spans="1:18" x14ac:dyDescent="0.3">
      <c r="A3" s="11">
        <v>279720</v>
      </c>
      <c r="B3" s="10">
        <v>42081</v>
      </c>
      <c r="C3" s="11" t="s">
        <v>55</v>
      </c>
      <c r="D3" s="11" t="str">
        <f t="shared" si="0"/>
        <v>Active</v>
      </c>
      <c r="E3" s="12">
        <v>10</v>
      </c>
      <c r="F3" s="15">
        <v>260</v>
      </c>
      <c r="G3" s="15">
        <f t="shared" si="1"/>
        <v>26</v>
      </c>
      <c r="I3" s="12">
        <v>8</v>
      </c>
      <c r="J3" s="15">
        <v>208</v>
      </c>
      <c r="K3" s="28"/>
      <c r="L3" s="29"/>
      <c r="O3" s="12">
        <f>COUNTIF('Daycare Checkouts'!$E:$E,$A3)</f>
        <v>0</v>
      </c>
      <c r="Q3" s="129">
        <f t="shared" si="2"/>
        <v>8</v>
      </c>
      <c r="R3" s="127">
        <f t="shared" si="3"/>
        <v>208</v>
      </c>
    </row>
    <row r="4" spans="1:18" s="130" customFormat="1" x14ac:dyDescent="0.3">
      <c r="A4" s="126">
        <v>285804</v>
      </c>
      <c r="B4" s="128">
        <v>42096</v>
      </c>
      <c r="C4" s="126" t="s">
        <v>56</v>
      </c>
      <c r="D4" s="11" t="str">
        <f t="shared" si="0"/>
        <v>InActive</v>
      </c>
      <c r="E4" s="129">
        <v>10</v>
      </c>
      <c r="F4" s="127">
        <v>260</v>
      </c>
      <c r="G4" s="127">
        <f t="shared" si="1"/>
        <v>26</v>
      </c>
      <c r="I4" s="129">
        <v>2</v>
      </c>
      <c r="J4" s="127">
        <v>52</v>
      </c>
      <c r="K4" s="129"/>
      <c r="L4" s="127"/>
      <c r="M4" s="129"/>
      <c r="N4" s="127"/>
      <c r="O4" s="129">
        <f>COUNTIF('Daycare Checkouts'!$E:$E,$A4)</f>
        <v>2</v>
      </c>
      <c r="P4" s="127">
        <f>SUMIF('Daycare Checkouts'!E:E,$A4,'Daycare Checkouts'!F:F)</f>
        <v>52</v>
      </c>
      <c r="Q4" s="129">
        <f t="shared" si="2"/>
        <v>0</v>
      </c>
      <c r="R4" s="127">
        <f t="shared" si="3"/>
        <v>0</v>
      </c>
    </row>
    <row r="5" spans="1:18" s="130" customFormat="1" x14ac:dyDescent="0.3">
      <c r="A5" s="126">
        <v>303762</v>
      </c>
      <c r="B5" s="128">
        <v>42142</v>
      </c>
      <c r="C5" s="126" t="s">
        <v>57</v>
      </c>
      <c r="D5" s="11" t="str">
        <f t="shared" si="0"/>
        <v>Active</v>
      </c>
      <c r="E5" s="129">
        <v>20</v>
      </c>
      <c r="F5" s="127">
        <v>500</v>
      </c>
      <c r="G5" s="127">
        <f t="shared" si="1"/>
        <v>25</v>
      </c>
      <c r="I5" s="129">
        <v>4</v>
      </c>
      <c r="J5" s="127">
        <v>100</v>
      </c>
      <c r="K5" s="129"/>
      <c r="L5" s="127"/>
      <c r="M5" s="129"/>
      <c r="N5" s="127"/>
      <c r="O5" s="129">
        <f>COUNTIF('Daycare Checkouts'!$E:$E,$A5)</f>
        <v>0</v>
      </c>
      <c r="P5" s="127">
        <f>SUMIF('Daycare Checkouts'!E:E,$A5,'Daycare Checkouts'!F:F)</f>
        <v>0</v>
      </c>
      <c r="Q5" s="129">
        <f t="shared" si="2"/>
        <v>4</v>
      </c>
      <c r="R5" s="127">
        <f t="shared" si="3"/>
        <v>100</v>
      </c>
    </row>
    <row r="6" spans="1:18" s="130" customFormat="1" x14ac:dyDescent="0.3">
      <c r="A6" s="126">
        <v>324585</v>
      </c>
      <c r="B6" s="128">
        <v>42194</v>
      </c>
      <c r="C6" s="126" t="s">
        <v>58</v>
      </c>
      <c r="D6" s="11" t="str">
        <f t="shared" si="0"/>
        <v>Active</v>
      </c>
      <c r="E6" s="129">
        <v>10</v>
      </c>
      <c r="F6" s="127">
        <v>260</v>
      </c>
      <c r="G6" s="127">
        <f t="shared" si="1"/>
        <v>26</v>
      </c>
      <c r="I6" s="129">
        <v>5</v>
      </c>
      <c r="J6" s="127">
        <v>130</v>
      </c>
      <c r="K6" s="129"/>
      <c r="L6" s="127"/>
      <c r="M6" s="129"/>
      <c r="N6" s="127"/>
      <c r="O6" s="129">
        <f>COUNTIF('Daycare Checkouts'!$E:$E,$A6)</f>
        <v>0</v>
      </c>
      <c r="P6" s="127">
        <f>SUMIF('Daycare Checkouts'!E:E,$A6,'Daycare Checkouts'!F:F)</f>
        <v>0</v>
      </c>
      <c r="Q6" s="129">
        <f t="shared" si="2"/>
        <v>5</v>
      </c>
      <c r="R6" s="127">
        <f t="shared" si="3"/>
        <v>130</v>
      </c>
    </row>
    <row r="7" spans="1:18" x14ac:dyDescent="0.3">
      <c r="A7" s="11">
        <v>326086</v>
      </c>
      <c r="B7" s="10">
        <v>42199</v>
      </c>
      <c r="C7" s="11" t="s">
        <v>59</v>
      </c>
      <c r="D7" s="11" t="str">
        <f t="shared" si="0"/>
        <v>Active</v>
      </c>
      <c r="E7" s="12">
        <v>55</v>
      </c>
      <c r="F7" s="15">
        <v>1100</v>
      </c>
      <c r="G7" s="15">
        <f t="shared" si="1"/>
        <v>20</v>
      </c>
      <c r="I7" s="12">
        <v>2</v>
      </c>
      <c r="J7" s="15">
        <v>40</v>
      </c>
      <c r="K7" s="28"/>
      <c r="L7" s="29"/>
      <c r="O7" s="12">
        <f>COUNTIF('Daycare Checkouts'!$E:$E,$A7)</f>
        <v>0</v>
      </c>
      <c r="P7" s="15">
        <f>SUMIF('Daycare Checkouts'!E:E,$A7,'Daycare Checkouts'!F:F)</f>
        <v>0</v>
      </c>
      <c r="Q7" s="12">
        <f t="shared" si="2"/>
        <v>2</v>
      </c>
      <c r="R7" s="15">
        <f t="shared" si="3"/>
        <v>40</v>
      </c>
    </row>
    <row r="8" spans="1:18" x14ac:dyDescent="0.3">
      <c r="A8" s="11">
        <v>443593</v>
      </c>
      <c r="B8" s="10">
        <v>42409</v>
      </c>
      <c r="C8" s="11" t="s">
        <v>60</v>
      </c>
      <c r="D8" s="11" t="str">
        <f t="shared" si="0"/>
        <v>Active</v>
      </c>
      <c r="E8" s="12">
        <v>50</v>
      </c>
      <c r="F8" s="15">
        <v>1000</v>
      </c>
      <c r="G8" s="15">
        <f t="shared" si="1"/>
        <v>20</v>
      </c>
      <c r="I8" s="12">
        <v>2</v>
      </c>
      <c r="J8" s="15">
        <v>40</v>
      </c>
      <c r="K8" s="28"/>
      <c r="L8" s="29"/>
      <c r="O8" s="12">
        <f>COUNTIF('Daycare Checkouts'!$E:$E,$A8)</f>
        <v>0</v>
      </c>
      <c r="P8" s="15">
        <f>SUMIF('Daycare Checkouts'!E:E,$A8,'Daycare Checkouts'!F:F)</f>
        <v>0</v>
      </c>
      <c r="Q8" s="12">
        <f t="shared" si="2"/>
        <v>2</v>
      </c>
      <c r="R8" s="15">
        <f t="shared" si="3"/>
        <v>40</v>
      </c>
    </row>
    <row r="9" spans="1:18" x14ac:dyDescent="0.3">
      <c r="A9" s="11">
        <v>464012</v>
      </c>
      <c r="B9" s="10">
        <v>42441</v>
      </c>
      <c r="C9" s="11" t="s">
        <v>61</v>
      </c>
      <c r="D9" s="11" t="str">
        <f t="shared" si="0"/>
        <v>InActive</v>
      </c>
      <c r="E9" s="12">
        <v>10</v>
      </c>
      <c r="F9" s="15">
        <v>260</v>
      </c>
      <c r="G9" s="15">
        <f t="shared" si="1"/>
        <v>26</v>
      </c>
      <c r="I9" s="12">
        <v>2</v>
      </c>
      <c r="J9" s="15">
        <v>52</v>
      </c>
      <c r="K9" s="28"/>
      <c r="L9" s="29"/>
      <c r="M9" s="12">
        <v>-2</v>
      </c>
      <c r="N9" s="15">
        <v>-52</v>
      </c>
      <c r="O9" s="12">
        <f>COUNTIF('Daycare Checkouts'!$E:$E,$A9)</f>
        <v>0</v>
      </c>
      <c r="P9" s="15">
        <f>SUMIF('Daycare Checkouts'!E:E,$A9,'Daycare Checkouts'!F:F)</f>
        <v>0</v>
      </c>
      <c r="Q9" s="12">
        <f t="shared" si="2"/>
        <v>0</v>
      </c>
      <c r="R9" s="15">
        <f t="shared" si="3"/>
        <v>0</v>
      </c>
    </row>
    <row r="10" spans="1:18" x14ac:dyDescent="0.3">
      <c r="A10" s="11">
        <v>487078</v>
      </c>
      <c r="B10" s="10">
        <v>42486</v>
      </c>
      <c r="C10" s="11" t="s">
        <v>62</v>
      </c>
      <c r="D10" s="11" t="str">
        <f t="shared" si="0"/>
        <v>Active</v>
      </c>
      <c r="E10" s="12">
        <v>10</v>
      </c>
      <c r="F10" s="15">
        <v>260</v>
      </c>
      <c r="G10" s="15">
        <f t="shared" si="1"/>
        <v>26</v>
      </c>
      <c r="I10" s="12">
        <v>5</v>
      </c>
      <c r="J10" s="15">
        <v>130</v>
      </c>
      <c r="K10" s="28"/>
      <c r="L10" s="29"/>
      <c r="O10" s="12">
        <f>COUNTIF('Daycare Checkouts'!$E:$E,$A10)</f>
        <v>0</v>
      </c>
      <c r="P10" s="15">
        <f>SUMIF('Daycare Checkouts'!E:E,$A10,'Daycare Checkouts'!F:F)</f>
        <v>0</v>
      </c>
      <c r="Q10" s="12">
        <f t="shared" si="2"/>
        <v>5</v>
      </c>
      <c r="R10" s="15">
        <f t="shared" si="3"/>
        <v>130</v>
      </c>
    </row>
    <row r="11" spans="1:18" x14ac:dyDescent="0.3">
      <c r="A11" s="11">
        <v>523510</v>
      </c>
      <c r="B11" s="10">
        <v>42551</v>
      </c>
      <c r="C11" s="11" t="s">
        <v>1529</v>
      </c>
      <c r="D11" s="11" t="str">
        <f t="shared" si="0"/>
        <v>Active</v>
      </c>
      <c r="E11" s="12">
        <v>10</v>
      </c>
      <c r="F11" s="15">
        <v>260</v>
      </c>
      <c r="G11" s="15">
        <f t="shared" si="1"/>
        <v>26</v>
      </c>
      <c r="I11" s="12">
        <v>6</v>
      </c>
      <c r="J11" s="15">
        <v>156</v>
      </c>
      <c r="K11" s="28"/>
      <c r="L11" s="29"/>
      <c r="O11" s="12">
        <f>COUNTIF('Daycare Checkouts'!$E:$E,$A11)</f>
        <v>0</v>
      </c>
      <c r="P11" s="15">
        <f>SUMIF('Daycare Checkouts'!E:E,$A11,'Daycare Checkouts'!F:F)</f>
        <v>0</v>
      </c>
      <c r="Q11" s="12">
        <f t="shared" si="2"/>
        <v>6</v>
      </c>
      <c r="R11" s="15">
        <f t="shared" si="3"/>
        <v>156</v>
      </c>
    </row>
    <row r="12" spans="1:18" x14ac:dyDescent="0.3">
      <c r="A12" s="11">
        <v>530437</v>
      </c>
      <c r="B12" s="10">
        <v>42566</v>
      </c>
      <c r="C12" s="11" t="s">
        <v>1530</v>
      </c>
      <c r="D12" s="11" t="str">
        <f t="shared" si="0"/>
        <v>Active</v>
      </c>
      <c r="E12" s="12">
        <v>10</v>
      </c>
      <c r="F12" s="15">
        <v>260</v>
      </c>
      <c r="G12" s="15">
        <f t="shared" si="1"/>
        <v>26</v>
      </c>
      <c r="I12" s="12">
        <v>1</v>
      </c>
      <c r="J12" s="15">
        <v>26</v>
      </c>
      <c r="K12" s="28"/>
      <c r="L12" s="29"/>
      <c r="O12" s="12">
        <f>COUNTIF('Daycare Checkouts'!$E:$E,$A12)</f>
        <v>0</v>
      </c>
      <c r="P12" s="15">
        <f>SUMIF('Daycare Checkouts'!E:E,$A12,'Daycare Checkouts'!F:F)</f>
        <v>0</v>
      </c>
      <c r="Q12" s="12">
        <f t="shared" si="2"/>
        <v>1</v>
      </c>
      <c r="R12" s="15">
        <f t="shared" si="3"/>
        <v>26</v>
      </c>
    </row>
    <row r="13" spans="1:18" x14ac:dyDescent="0.3">
      <c r="A13" s="11">
        <v>532126</v>
      </c>
      <c r="B13" s="10">
        <v>42570</v>
      </c>
      <c r="C13" s="11" t="s">
        <v>63</v>
      </c>
      <c r="D13" s="11" t="str">
        <f t="shared" si="0"/>
        <v>InActive</v>
      </c>
      <c r="E13" s="12">
        <v>10</v>
      </c>
      <c r="F13" s="15">
        <v>260</v>
      </c>
      <c r="G13" s="15">
        <f t="shared" si="1"/>
        <v>26</v>
      </c>
      <c r="I13" s="12">
        <v>10</v>
      </c>
      <c r="J13" s="15">
        <v>260</v>
      </c>
      <c r="K13" s="28"/>
      <c r="L13" s="29"/>
      <c r="M13" s="12">
        <v>-10</v>
      </c>
      <c r="N13" s="15">
        <v>-260</v>
      </c>
      <c r="O13" s="12">
        <f>COUNTIF('Daycare Checkouts'!$E:$E,$A13)</f>
        <v>0</v>
      </c>
      <c r="P13" s="15">
        <f>SUMIF('Daycare Checkouts'!E:E,$A13,'Daycare Checkouts'!F:F)</f>
        <v>0</v>
      </c>
      <c r="Q13" s="12">
        <f t="shared" si="2"/>
        <v>0</v>
      </c>
      <c r="R13" s="15">
        <f t="shared" si="3"/>
        <v>0</v>
      </c>
    </row>
    <row r="14" spans="1:18" x14ac:dyDescent="0.3">
      <c r="A14" s="11">
        <v>538720</v>
      </c>
      <c r="B14" s="10">
        <v>42583</v>
      </c>
      <c r="C14" s="11" t="s">
        <v>64</v>
      </c>
      <c r="D14" s="11" t="str">
        <f t="shared" si="0"/>
        <v>Active</v>
      </c>
      <c r="E14" s="12">
        <v>20</v>
      </c>
      <c r="F14" s="15">
        <v>500</v>
      </c>
      <c r="G14" s="15">
        <f t="shared" si="1"/>
        <v>25</v>
      </c>
      <c r="I14" s="12">
        <v>6</v>
      </c>
      <c r="J14" s="15">
        <v>150</v>
      </c>
      <c r="K14" s="28"/>
      <c r="L14" s="29"/>
      <c r="O14" s="12">
        <f>COUNTIF('Daycare Checkouts'!$E:$E,$A14)</f>
        <v>0</v>
      </c>
      <c r="P14" s="15">
        <f>SUMIF('Daycare Checkouts'!E:E,$A14,'Daycare Checkouts'!F:F)</f>
        <v>0</v>
      </c>
      <c r="Q14" s="12">
        <f t="shared" si="2"/>
        <v>6</v>
      </c>
      <c r="R14" s="15">
        <f t="shared" si="3"/>
        <v>150</v>
      </c>
    </row>
    <row r="15" spans="1:18" x14ac:dyDescent="0.3">
      <c r="A15" s="11">
        <v>539352</v>
      </c>
      <c r="B15" s="10">
        <v>42584</v>
      </c>
      <c r="C15" s="11" t="s">
        <v>65</v>
      </c>
      <c r="D15" s="11" t="str">
        <f t="shared" si="0"/>
        <v>Active</v>
      </c>
      <c r="E15" s="12">
        <v>10</v>
      </c>
      <c r="F15" s="15">
        <v>234</v>
      </c>
      <c r="G15" s="15">
        <f t="shared" si="1"/>
        <v>23.4</v>
      </c>
      <c r="I15" s="12">
        <v>5</v>
      </c>
      <c r="J15" s="15">
        <v>117</v>
      </c>
      <c r="K15" s="28"/>
      <c r="L15" s="29"/>
      <c r="O15" s="12">
        <f>COUNTIF('Daycare Checkouts'!$E:$E,$A15)</f>
        <v>2</v>
      </c>
      <c r="P15" s="15">
        <f>SUMIF('Daycare Checkouts'!E:E,$A15,'Daycare Checkouts'!F:F)</f>
        <v>46.8</v>
      </c>
      <c r="Q15" s="12">
        <f t="shared" si="2"/>
        <v>3</v>
      </c>
      <c r="R15" s="15">
        <f t="shared" si="3"/>
        <v>70.2</v>
      </c>
    </row>
    <row r="16" spans="1:18" x14ac:dyDescent="0.3">
      <c r="A16" s="11">
        <v>540558</v>
      </c>
      <c r="B16" s="10">
        <v>42586</v>
      </c>
      <c r="C16" s="11" t="s">
        <v>66</v>
      </c>
      <c r="D16" s="11" t="str">
        <f t="shared" si="0"/>
        <v>Active</v>
      </c>
      <c r="E16" s="12">
        <v>50</v>
      </c>
      <c r="F16" s="15">
        <v>1000</v>
      </c>
      <c r="G16" s="15">
        <f t="shared" si="1"/>
        <v>20</v>
      </c>
      <c r="I16" s="12">
        <v>20</v>
      </c>
      <c r="J16" s="15">
        <v>400</v>
      </c>
      <c r="K16" s="28"/>
      <c r="L16" s="29"/>
      <c r="O16" s="12">
        <f>COUNTIF('Daycare Checkouts'!$E:$E,$A16)</f>
        <v>15</v>
      </c>
      <c r="P16" s="15">
        <f>SUMIF('Daycare Checkouts'!E:E,$A16,'Daycare Checkouts'!F:F)</f>
        <v>300</v>
      </c>
      <c r="Q16" s="12">
        <f t="shared" si="2"/>
        <v>5</v>
      </c>
      <c r="R16" s="15">
        <f t="shared" si="3"/>
        <v>100</v>
      </c>
    </row>
    <row r="17" spans="1:18" x14ac:dyDescent="0.3">
      <c r="A17" s="11">
        <v>3911271</v>
      </c>
      <c r="B17" s="10">
        <v>42594</v>
      </c>
      <c r="C17" s="11" t="s">
        <v>67</v>
      </c>
      <c r="D17" s="11" t="str">
        <f t="shared" si="0"/>
        <v>InActive</v>
      </c>
      <c r="E17" s="12">
        <v>10</v>
      </c>
      <c r="F17" s="15">
        <v>260</v>
      </c>
      <c r="G17" s="15">
        <f t="shared" si="1"/>
        <v>26</v>
      </c>
      <c r="I17" s="12">
        <v>1</v>
      </c>
      <c r="J17" s="15">
        <v>26</v>
      </c>
      <c r="K17" s="28"/>
      <c r="L17" s="29"/>
      <c r="M17" s="12">
        <v>-1</v>
      </c>
      <c r="N17" s="15">
        <v>-26</v>
      </c>
      <c r="O17" s="12">
        <f>COUNTIF('Daycare Checkouts'!$E:$E,$A17)</f>
        <v>0</v>
      </c>
      <c r="P17" s="15">
        <f>SUMIF('Daycare Checkouts'!E:E,$A17,'Daycare Checkouts'!F:F)</f>
        <v>0</v>
      </c>
      <c r="Q17" s="12">
        <f t="shared" si="2"/>
        <v>0</v>
      </c>
      <c r="R17" s="15">
        <f t="shared" si="3"/>
        <v>0</v>
      </c>
    </row>
    <row r="18" spans="1:18" x14ac:dyDescent="0.3">
      <c r="A18" s="11">
        <v>3913003</v>
      </c>
      <c r="B18" s="10">
        <v>42598</v>
      </c>
      <c r="C18" s="11" t="s">
        <v>68</v>
      </c>
      <c r="D18" s="11" t="str">
        <f t="shared" si="0"/>
        <v>InActive</v>
      </c>
      <c r="E18" s="12">
        <v>20</v>
      </c>
      <c r="F18" s="15">
        <v>500</v>
      </c>
      <c r="G18" s="15">
        <f t="shared" si="1"/>
        <v>25</v>
      </c>
      <c r="I18" s="12">
        <v>2</v>
      </c>
      <c r="J18" s="15">
        <v>50</v>
      </c>
      <c r="K18" s="28"/>
      <c r="L18" s="29"/>
      <c r="M18" s="12">
        <v>-2</v>
      </c>
      <c r="N18" s="15">
        <v>-50</v>
      </c>
      <c r="O18" s="12">
        <f>COUNTIF('Daycare Checkouts'!$E:$E,$A18)</f>
        <v>0</v>
      </c>
      <c r="P18" s="15">
        <f>SUMIF('Daycare Checkouts'!E:E,$A18,'Daycare Checkouts'!F:F)</f>
        <v>0</v>
      </c>
      <c r="Q18" s="12">
        <f t="shared" si="2"/>
        <v>0</v>
      </c>
      <c r="R18" s="15">
        <f t="shared" si="3"/>
        <v>0</v>
      </c>
    </row>
    <row r="19" spans="1:18" x14ac:dyDescent="0.3">
      <c r="A19" s="11">
        <v>3918452</v>
      </c>
      <c r="B19" s="10">
        <v>42608</v>
      </c>
      <c r="C19" s="11" t="s">
        <v>69</v>
      </c>
      <c r="D19" s="11" t="str">
        <f t="shared" si="0"/>
        <v>Active</v>
      </c>
      <c r="E19" s="12">
        <v>10</v>
      </c>
      <c r="F19" s="15">
        <v>260</v>
      </c>
      <c r="G19" s="15">
        <f t="shared" si="1"/>
        <v>26</v>
      </c>
      <c r="I19" s="12">
        <v>2</v>
      </c>
      <c r="J19" s="15">
        <v>52</v>
      </c>
      <c r="K19" s="28"/>
      <c r="L19" s="29"/>
      <c r="O19" s="12">
        <f>COUNTIF('Daycare Checkouts'!$E:$E,$A19)</f>
        <v>0</v>
      </c>
      <c r="P19" s="15">
        <f>SUMIF('Daycare Checkouts'!E:E,$A19,'Daycare Checkouts'!F:F)</f>
        <v>0</v>
      </c>
      <c r="Q19" s="12">
        <f t="shared" si="2"/>
        <v>2</v>
      </c>
      <c r="R19" s="15">
        <f t="shared" si="3"/>
        <v>52</v>
      </c>
    </row>
    <row r="20" spans="1:18" x14ac:dyDescent="0.3">
      <c r="A20" s="11">
        <v>3923041</v>
      </c>
      <c r="B20" s="10">
        <v>42614</v>
      </c>
      <c r="C20" s="11" t="s">
        <v>70</v>
      </c>
      <c r="D20" s="11" t="str">
        <f t="shared" si="0"/>
        <v>InActive</v>
      </c>
      <c r="E20" s="12">
        <v>30</v>
      </c>
      <c r="F20" s="15">
        <v>720</v>
      </c>
      <c r="G20" s="15">
        <f t="shared" si="1"/>
        <v>24</v>
      </c>
      <c r="I20" s="12">
        <v>4</v>
      </c>
      <c r="J20" s="15">
        <v>96</v>
      </c>
      <c r="K20" s="28"/>
      <c r="L20" s="29"/>
      <c r="O20" s="12">
        <f>COUNTIF('Daycare Checkouts'!$E:$E,$A20)</f>
        <v>4</v>
      </c>
      <c r="P20" s="15">
        <f>SUMIF('Daycare Checkouts'!E:E,$A20,'Daycare Checkouts'!F:F)</f>
        <v>96</v>
      </c>
      <c r="Q20" s="12">
        <f t="shared" si="2"/>
        <v>0</v>
      </c>
      <c r="R20" s="15">
        <f t="shared" si="3"/>
        <v>0</v>
      </c>
    </row>
    <row r="21" spans="1:18" x14ac:dyDescent="0.3">
      <c r="A21" s="11">
        <v>3931153</v>
      </c>
      <c r="B21" s="10">
        <v>42628</v>
      </c>
      <c r="C21" s="11" t="s">
        <v>71</v>
      </c>
      <c r="D21" s="11" t="str">
        <f t="shared" si="0"/>
        <v>Active</v>
      </c>
      <c r="E21" s="12">
        <v>10</v>
      </c>
      <c r="F21" s="15">
        <v>260</v>
      </c>
      <c r="G21" s="15">
        <f t="shared" si="1"/>
        <v>26</v>
      </c>
      <c r="I21" s="12">
        <v>2</v>
      </c>
      <c r="J21" s="15">
        <v>52</v>
      </c>
      <c r="K21" s="28"/>
      <c r="L21" s="29"/>
      <c r="O21" s="12">
        <f>COUNTIF('Daycare Checkouts'!$E:$E,$A21)</f>
        <v>0</v>
      </c>
      <c r="P21" s="15">
        <f>SUMIF('Daycare Checkouts'!E:E,$A21,'Daycare Checkouts'!F:F)</f>
        <v>0</v>
      </c>
      <c r="Q21" s="12">
        <f t="shared" si="2"/>
        <v>2</v>
      </c>
      <c r="R21" s="15">
        <f t="shared" si="3"/>
        <v>52</v>
      </c>
    </row>
    <row r="22" spans="1:18" x14ac:dyDescent="0.3">
      <c r="A22" s="11">
        <v>3952473</v>
      </c>
      <c r="B22" s="10">
        <v>42667</v>
      </c>
      <c r="C22" s="11" t="s">
        <v>72</v>
      </c>
      <c r="D22" s="11" t="str">
        <f t="shared" si="0"/>
        <v>Active</v>
      </c>
      <c r="E22" s="12">
        <v>50</v>
      </c>
      <c r="F22" s="15">
        <v>1100</v>
      </c>
      <c r="G22" s="15">
        <f t="shared" si="1"/>
        <v>22</v>
      </c>
      <c r="I22" s="12">
        <v>24</v>
      </c>
      <c r="J22" s="15">
        <v>528</v>
      </c>
      <c r="K22" s="28"/>
      <c r="L22" s="29"/>
      <c r="O22" s="12">
        <f>COUNTIF('Daycare Checkouts'!$E:$E,$A22)</f>
        <v>15</v>
      </c>
      <c r="P22" s="15">
        <f>SUMIF('Daycare Checkouts'!E:E,$A22,'Daycare Checkouts'!F:F)</f>
        <v>330</v>
      </c>
      <c r="Q22" s="12">
        <f t="shared" si="2"/>
        <v>9</v>
      </c>
      <c r="R22" s="15">
        <f t="shared" si="3"/>
        <v>198</v>
      </c>
    </row>
    <row r="23" spans="1:18" x14ac:dyDescent="0.3">
      <c r="A23" s="11">
        <v>3955804</v>
      </c>
      <c r="B23" s="10">
        <v>42672</v>
      </c>
      <c r="C23" s="11" t="s">
        <v>73</v>
      </c>
      <c r="D23" s="11" t="str">
        <f t="shared" si="0"/>
        <v>Active</v>
      </c>
      <c r="E23" s="12">
        <v>10</v>
      </c>
      <c r="F23" s="15">
        <v>260</v>
      </c>
      <c r="G23" s="15">
        <f t="shared" si="1"/>
        <v>26</v>
      </c>
      <c r="I23" s="12">
        <v>10</v>
      </c>
      <c r="J23" s="15">
        <v>260</v>
      </c>
      <c r="K23" s="28"/>
      <c r="L23" s="29"/>
      <c r="O23" s="12">
        <f>COUNTIF('Daycare Checkouts'!$E:$E,$A23)</f>
        <v>0</v>
      </c>
      <c r="P23" s="15">
        <f>SUMIF('Daycare Checkouts'!E:E,$A23,'Daycare Checkouts'!F:F)</f>
        <v>0</v>
      </c>
      <c r="Q23" s="12">
        <f t="shared" si="2"/>
        <v>10</v>
      </c>
      <c r="R23" s="15">
        <f t="shared" si="3"/>
        <v>260</v>
      </c>
    </row>
    <row r="24" spans="1:18" x14ac:dyDescent="0.3">
      <c r="A24" s="11">
        <v>6191828</v>
      </c>
      <c r="B24" s="10">
        <v>42696</v>
      </c>
      <c r="C24" s="11" t="s">
        <v>74</v>
      </c>
      <c r="D24" s="11" t="str">
        <f t="shared" si="0"/>
        <v>Active</v>
      </c>
      <c r="E24" s="12">
        <v>30</v>
      </c>
      <c r="F24" s="15">
        <v>720</v>
      </c>
      <c r="G24" s="15">
        <f t="shared" si="1"/>
        <v>24</v>
      </c>
      <c r="I24" s="12">
        <v>26</v>
      </c>
      <c r="J24" s="15">
        <v>624</v>
      </c>
      <c r="K24" s="28"/>
      <c r="L24" s="29"/>
      <c r="O24" s="12">
        <f>COUNTIF('Daycare Checkouts'!$E:$E,$A24)</f>
        <v>0</v>
      </c>
      <c r="P24" s="15">
        <f>SUMIF('Daycare Checkouts'!E:E,$A24,'Daycare Checkouts'!F:F)</f>
        <v>0</v>
      </c>
      <c r="Q24" s="12">
        <f t="shared" si="2"/>
        <v>26</v>
      </c>
      <c r="R24" s="15">
        <f t="shared" si="3"/>
        <v>624</v>
      </c>
    </row>
    <row r="25" spans="1:18" x14ac:dyDescent="0.3">
      <c r="A25" s="11">
        <v>6201296</v>
      </c>
      <c r="B25" s="10">
        <v>42712</v>
      </c>
      <c r="C25" s="11" t="s">
        <v>75</v>
      </c>
      <c r="D25" s="11" t="str">
        <f t="shared" si="0"/>
        <v>Active</v>
      </c>
      <c r="E25" s="12">
        <v>10</v>
      </c>
      <c r="F25" s="15">
        <v>180</v>
      </c>
      <c r="G25" s="15">
        <f t="shared" si="1"/>
        <v>18</v>
      </c>
      <c r="I25" s="12">
        <v>4</v>
      </c>
      <c r="J25" s="15">
        <v>72</v>
      </c>
      <c r="K25" s="28"/>
      <c r="L25" s="29"/>
      <c r="O25" s="12">
        <f>COUNTIF('Daycare Checkouts'!$E:$E,$A25)</f>
        <v>0</v>
      </c>
      <c r="P25" s="15">
        <f>SUMIF('Daycare Checkouts'!E:E,$A25,'Daycare Checkouts'!F:F)</f>
        <v>0</v>
      </c>
      <c r="Q25" s="12">
        <f t="shared" si="2"/>
        <v>4</v>
      </c>
      <c r="R25" s="15">
        <f t="shared" si="3"/>
        <v>72</v>
      </c>
    </row>
    <row r="26" spans="1:18" x14ac:dyDescent="0.3">
      <c r="A26" s="11">
        <v>6217906</v>
      </c>
      <c r="B26" s="10">
        <v>42745</v>
      </c>
      <c r="C26" s="11" t="s">
        <v>76</v>
      </c>
      <c r="D26" s="11" t="str">
        <f t="shared" si="0"/>
        <v>InActive</v>
      </c>
      <c r="E26" s="12">
        <v>20</v>
      </c>
      <c r="F26" s="15">
        <v>500</v>
      </c>
      <c r="G26" s="15">
        <f t="shared" si="1"/>
        <v>25</v>
      </c>
      <c r="I26" s="12">
        <v>2</v>
      </c>
      <c r="J26" s="15">
        <v>50</v>
      </c>
      <c r="K26" s="28"/>
      <c r="L26" s="29"/>
      <c r="M26" s="12">
        <v>-2</v>
      </c>
      <c r="N26" s="15">
        <v>-50</v>
      </c>
      <c r="O26" s="12">
        <f>COUNTIF('Daycare Checkouts'!$E:$E,$A26)</f>
        <v>0</v>
      </c>
      <c r="P26" s="15">
        <f>SUMIF('Daycare Checkouts'!E:E,$A26,'Daycare Checkouts'!F:F)</f>
        <v>0</v>
      </c>
      <c r="Q26" s="12">
        <f t="shared" si="2"/>
        <v>0</v>
      </c>
      <c r="R26" s="15">
        <f t="shared" si="3"/>
        <v>0</v>
      </c>
    </row>
    <row r="27" spans="1:18" x14ac:dyDescent="0.3">
      <c r="A27" s="11">
        <v>6240033</v>
      </c>
      <c r="B27" s="10">
        <v>42780</v>
      </c>
      <c r="C27" s="11" t="s">
        <v>77</v>
      </c>
      <c r="D27" s="11" t="str">
        <f t="shared" si="0"/>
        <v>Active</v>
      </c>
      <c r="E27" s="12">
        <v>10</v>
      </c>
      <c r="F27" s="15">
        <v>260</v>
      </c>
      <c r="G27" s="15">
        <f t="shared" si="1"/>
        <v>26</v>
      </c>
      <c r="I27" s="12">
        <v>3</v>
      </c>
      <c r="J27" s="15">
        <v>78</v>
      </c>
      <c r="K27" s="28"/>
      <c r="L27" s="29"/>
      <c r="O27" s="12">
        <f>COUNTIF('Daycare Checkouts'!$E:$E,$A27)</f>
        <v>0</v>
      </c>
      <c r="P27" s="15">
        <f>SUMIF('Daycare Checkouts'!E:E,$A27,'Daycare Checkouts'!F:F)</f>
        <v>0</v>
      </c>
      <c r="Q27" s="12">
        <f t="shared" si="2"/>
        <v>3</v>
      </c>
      <c r="R27" s="15">
        <f t="shared" si="3"/>
        <v>78</v>
      </c>
    </row>
    <row r="28" spans="1:18" x14ac:dyDescent="0.3">
      <c r="A28" s="11">
        <v>6256886</v>
      </c>
      <c r="B28" s="10">
        <v>42803</v>
      </c>
      <c r="C28" s="11" t="s">
        <v>78</v>
      </c>
      <c r="D28" s="11" t="str">
        <f t="shared" si="0"/>
        <v>Active</v>
      </c>
      <c r="E28" s="12">
        <v>20</v>
      </c>
      <c r="F28" s="15">
        <v>340</v>
      </c>
      <c r="G28" s="15">
        <f t="shared" si="1"/>
        <v>17</v>
      </c>
      <c r="I28" s="12">
        <v>4</v>
      </c>
      <c r="J28" s="15">
        <v>68</v>
      </c>
      <c r="K28" s="28"/>
      <c r="L28" s="29"/>
      <c r="O28" s="12">
        <f>COUNTIF('Daycare Checkouts'!$E:$E,$A28)</f>
        <v>2</v>
      </c>
      <c r="P28" s="15">
        <f>SUMIF('Daycare Checkouts'!E:E,$A28,'Daycare Checkouts'!F:F)</f>
        <v>34</v>
      </c>
      <c r="Q28" s="12">
        <f t="shared" si="2"/>
        <v>2</v>
      </c>
      <c r="R28" s="15">
        <f t="shared" si="3"/>
        <v>34</v>
      </c>
    </row>
    <row r="29" spans="1:18" x14ac:dyDescent="0.3">
      <c r="A29" s="11">
        <v>6272611</v>
      </c>
      <c r="B29" s="10">
        <v>42825</v>
      </c>
      <c r="C29" s="11" t="s">
        <v>79</v>
      </c>
      <c r="D29" s="11" t="str">
        <f t="shared" si="0"/>
        <v>Active</v>
      </c>
      <c r="E29" s="12">
        <v>10</v>
      </c>
      <c r="F29" s="15">
        <v>260</v>
      </c>
      <c r="G29" s="15">
        <f t="shared" si="1"/>
        <v>26</v>
      </c>
      <c r="I29" s="12">
        <v>4</v>
      </c>
      <c r="J29" s="15">
        <v>104</v>
      </c>
      <c r="K29" s="28"/>
      <c r="L29" s="29"/>
      <c r="O29" s="12">
        <f>COUNTIF('Daycare Checkouts'!$E:$E,$A29)</f>
        <v>0</v>
      </c>
      <c r="P29" s="15">
        <f>SUMIF('Daycare Checkouts'!E:E,$A29,'Daycare Checkouts'!F:F)</f>
        <v>0</v>
      </c>
      <c r="Q29" s="12">
        <f t="shared" si="2"/>
        <v>4</v>
      </c>
      <c r="R29" s="15">
        <f t="shared" si="3"/>
        <v>104</v>
      </c>
    </row>
    <row r="30" spans="1:18" x14ac:dyDescent="0.3">
      <c r="A30" s="11">
        <v>6274595</v>
      </c>
      <c r="B30" s="10">
        <v>42831</v>
      </c>
      <c r="C30" s="11" t="s">
        <v>80</v>
      </c>
      <c r="D30" s="11" t="str">
        <f t="shared" si="0"/>
        <v>Active</v>
      </c>
      <c r="E30" s="12">
        <v>50</v>
      </c>
      <c r="F30" s="15">
        <v>1100</v>
      </c>
      <c r="G30" s="15">
        <f t="shared" si="1"/>
        <v>22</v>
      </c>
      <c r="I30" s="12">
        <v>26</v>
      </c>
      <c r="J30" s="15">
        <v>572</v>
      </c>
      <c r="K30" s="28"/>
      <c r="L30" s="29"/>
      <c r="O30" s="12">
        <f>COUNTIF('Daycare Checkouts'!$E:$E,$A30)</f>
        <v>0</v>
      </c>
      <c r="P30" s="15">
        <f>SUMIF('Daycare Checkouts'!E:E,$A30,'Daycare Checkouts'!F:F)</f>
        <v>0</v>
      </c>
      <c r="Q30" s="12">
        <f t="shared" si="2"/>
        <v>26</v>
      </c>
      <c r="R30" s="15">
        <f t="shared" si="3"/>
        <v>572</v>
      </c>
    </row>
    <row r="31" spans="1:18" x14ac:dyDescent="0.3">
      <c r="A31" s="11">
        <v>6275004</v>
      </c>
      <c r="B31" s="10">
        <v>42832</v>
      </c>
      <c r="C31" s="11" t="s">
        <v>78</v>
      </c>
      <c r="D31" s="11" t="str">
        <f t="shared" si="0"/>
        <v>InActive</v>
      </c>
      <c r="E31" s="12">
        <v>10</v>
      </c>
      <c r="F31" s="15">
        <v>260</v>
      </c>
      <c r="G31" s="15">
        <f t="shared" si="1"/>
        <v>26</v>
      </c>
      <c r="I31" s="12">
        <v>2</v>
      </c>
      <c r="J31" s="15">
        <v>52</v>
      </c>
      <c r="K31" s="28"/>
      <c r="L31" s="29"/>
      <c r="O31" s="12">
        <f>COUNTIF('Daycare Checkouts'!$E:$E,$A31)</f>
        <v>2</v>
      </c>
      <c r="P31" s="15">
        <f>SUMIF('Daycare Checkouts'!E:E,$A31,'Daycare Checkouts'!F:F)</f>
        <v>52</v>
      </c>
      <c r="Q31" s="12">
        <f t="shared" si="2"/>
        <v>0</v>
      </c>
      <c r="R31" s="15">
        <f t="shared" si="3"/>
        <v>0</v>
      </c>
    </row>
    <row r="32" spans="1:18" x14ac:dyDescent="0.3">
      <c r="A32" s="11">
        <v>6285373</v>
      </c>
      <c r="B32" s="10">
        <v>42850</v>
      </c>
      <c r="C32" s="11" t="s">
        <v>81</v>
      </c>
      <c r="D32" s="11" t="str">
        <f t="shared" si="0"/>
        <v>Active</v>
      </c>
      <c r="E32" s="12">
        <v>20</v>
      </c>
      <c r="F32" s="15">
        <v>500</v>
      </c>
      <c r="G32" s="15">
        <f t="shared" si="1"/>
        <v>25</v>
      </c>
      <c r="I32" s="12">
        <v>6</v>
      </c>
      <c r="J32" s="15">
        <v>150</v>
      </c>
      <c r="K32" s="28"/>
      <c r="L32" s="29"/>
      <c r="O32" s="12">
        <f>COUNTIF('Daycare Checkouts'!$E:$E,$A32)</f>
        <v>0</v>
      </c>
      <c r="P32" s="15">
        <f>SUMIF('Daycare Checkouts'!E:E,$A32,'Daycare Checkouts'!F:F)</f>
        <v>0</v>
      </c>
      <c r="Q32" s="12">
        <f t="shared" si="2"/>
        <v>6</v>
      </c>
      <c r="R32" s="15">
        <f t="shared" si="3"/>
        <v>150</v>
      </c>
    </row>
    <row r="33" spans="1:18" x14ac:dyDescent="0.3">
      <c r="A33" s="11">
        <v>6288870</v>
      </c>
      <c r="B33" s="10">
        <v>42854</v>
      </c>
      <c r="C33" s="11" t="s">
        <v>82</v>
      </c>
      <c r="D33" s="11" t="str">
        <f t="shared" si="0"/>
        <v>InActive</v>
      </c>
      <c r="E33" s="12">
        <v>30</v>
      </c>
      <c r="F33" s="15">
        <v>480</v>
      </c>
      <c r="G33" s="15">
        <f t="shared" si="1"/>
        <v>16</v>
      </c>
      <c r="I33" s="12">
        <v>6</v>
      </c>
      <c r="J33" s="15">
        <v>96</v>
      </c>
      <c r="K33" s="28"/>
      <c r="L33" s="29"/>
      <c r="O33" s="12">
        <f>COUNTIF('Daycare Checkouts'!$E:$E,$A33)</f>
        <v>6</v>
      </c>
      <c r="P33" s="15">
        <f>SUMIF('Daycare Checkouts'!E:E,$A33,'Daycare Checkouts'!F:F)</f>
        <v>96</v>
      </c>
      <c r="Q33" s="12">
        <f t="shared" si="2"/>
        <v>0</v>
      </c>
      <c r="R33" s="15">
        <f t="shared" si="3"/>
        <v>0</v>
      </c>
    </row>
    <row r="34" spans="1:18" x14ac:dyDescent="0.3">
      <c r="A34" s="11">
        <v>6323386</v>
      </c>
      <c r="B34" s="10">
        <v>42909</v>
      </c>
      <c r="C34" s="11" t="s">
        <v>83</v>
      </c>
      <c r="D34" s="11" t="str">
        <f t="shared" si="0"/>
        <v>InActive</v>
      </c>
      <c r="E34" s="12">
        <v>2</v>
      </c>
      <c r="F34" s="15">
        <v>0</v>
      </c>
      <c r="G34" s="15">
        <f t="shared" ref="G34:G65" si="4">J34/I34</f>
        <v>0</v>
      </c>
      <c r="I34" s="12">
        <v>2</v>
      </c>
      <c r="J34" s="15">
        <v>0</v>
      </c>
      <c r="K34" s="28"/>
      <c r="L34" s="29"/>
      <c r="M34" s="12">
        <v>-2</v>
      </c>
      <c r="N34" s="15">
        <v>0</v>
      </c>
      <c r="O34" s="12">
        <f>COUNTIF('Daycare Checkouts'!$E:$E,$A34)</f>
        <v>0</v>
      </c>
      <c r="P34" s="15">
        <f>SUMIF('Daycare Checkouts'!E:E,$A34,'Daycare Checkouts'!F:F)</f>
        <v>0</v>
      </c>
      <c r="Q34" s="12">
        <f t="shared" ref="Q34:Q65" si="5">SUM(I34,M34,-O34)</f>
        <v>0</v>
      </c>
      <c r="R34" s="15">
        <f t="shared" ref="R34:R65" si="6">SUM(J34,N34,-P34)</f>
        <v>0</v>
      </c>
    </row>
    <row r="35" spans="1:18" x14ac:dyDescent="0.3">
      <c r="A35" s="11">
        <v>6325561</v>
      </c>
      <c r="B35" s="10">
        <v>42913</v>
      </c>
      <c r="C35" s="11" t="s">
        <v>84</v>
      </c>
      <c r="D35" s="11" t="str">
        <f t="shared" si="0"/>
        <v>Active</v>
      </c>
      <c r="E35" s="12">
        <v>10</v>
      </c>
      <c r="F35" s="15">
        <v>260</v>
      </c>
      <c r="G35" s="15">
        <f t="shared" si="4"/>
        <v>26</v>
      </c>
      <c r="I35" s="12">
        <v>8</v>
      </c>
      <c r="J35" s="15">
        <v>208</v>
      </c>
      <c r="K35" s="28"/>
      <c r="L35" s="29"/>
      <c r="O35" s="12">
        <f>COUNTIF('Daycare Checkouts'!$E:$E,$A35)</f>
        <v>0</v>
      </c>
      <c r="P35" s="15">
        <f>SUMIF('Daycare Checkouts'!E:E,$A35,'Daycare Checkouts'!F:F)</f>
        <v>0</v>
      </c>
      <c r="Q35" s="12">
        <f t="shared" si="5"/>
        <v>8</v>
      </c>
      <c r="R35" s="15">
        <f t="shared" si="6"/>
        <v>208</v>
      </c>
    </row>
    <row r="36" spans="1:18" x14ac:dyDescent="0.3">
      <c r="A36" s="11">
        <v>6341233</v>
      </c>
      <c r="B36" s="10">
        <v>42940</v>
      </c>
      <c r="C36" s="11" t="s">
        <v>85</v>
      </c>
      <c r="D36" s="11" t="str">
        <f t="shared" si="0"/>
        <v>InActive</v>
      </c>
      <c r="E36" s="12">
        <v>1</v>
      </c>
      <c r="F36" s="15">
        <v>0</v>
      </c>
      <c r="G36" s="15">
        <f t="shared" si="4"/>
        <v>0</v>
      </c>
      <c r="I36" s="12">
        <v>1</v>
      </c>
      <c r="J36" s="15">
        <v>0</v>
      </c>
      <c r="K36" s="28"/>
      <c r="L36" s="29"/>
      <c r="M36" s="12">
        <v>-1</v>
      </c>
      <c r="N36" s="15">
        <v>0</v>
      </c>
      <c r="O36" s="12">
        <f>COUNTIF('Daycare Checkouts'!$E:$E,$A36)</f>
        <v>0</v>
      </c>
      <c r="P36" s="15">
        <f>SUMIF('Daycare Checkouts'!E:E,$A36,'Daycare Checkouts'!F:F)</f>
        <v>0</v>
      </c>
      <c r="Q36" s="12">
        <f t="shared" si="5"/>
        <v>0</v>
      </c>
      <c r="R36" s="15">
        <f t="shared" si="6"/>
        <v>0</v>
      </c>
    </row>
    <row r="37" spans="1:18" x14ac:dyDescent="0.3">
      <c r="A37" s="11">
        <v>6342209</v>
      </c>
      <c r="B37" s="10">
        <v>42941</v>
      </c>
      <c r="C37" s="11" t="s">
        <v>86</v>
      </c>
      <c r="D37" s="11" t="str">
        <f t="shared" si="0"/>
        <v>Active</v>
      </c>
      <c r="E37" s="12">
        <v>10</v>
      </c>
      <c r="F37" s="15">
        <v>260</v>
      </c>
      <c r="G37" s="15">
        <f t="shared" si="4"/>
        <v>26</v>
      </c>
      <c r="I37" s="12">
        <v>1</v>
      </c>
      <c r="J37" s="15">
        <v>26</v>
      </c>
      <c r="K37" s="28"/>
      <c r="L37" s="29"/>
      <c r="O37" s="12">
        <f>COUNTIF('Daycare Checkouts'!$E:$E,$A37)</f>
        <v>0</v>
      </c>
      <c r="P37" s="15">
        <f>SUMIF('Daycare Checkouts'!E:E,$A37,'Daycare Checkouts'!F:F)</f>
        <v>0</v>
      </c>
      <c r="Q37" s="12">
        <f t="shared" si="5"/>
        <v>1</v>
      </c>
      <c r="R37" s="15">
        <f t="shared" si="6"/>
        <v>26</v>
      </c>
    </row>
    <row r="38" spans="1:18" x14ac:dyDescent="0.3">
      <c r="A38" s="11">
        <v>6350693</v>
      </c>
      <c r="B38" s="10">
        <v>42951</v>
      </c>
      <c r="C38" s="11" t="s">
        <v>87</v>
      </c>
      <c r="D38" s="11" t="str">
        <f t="shared" si="0"/>
        <v>Active</v>
      </c>
      <c r="E38" s="12">
        <v>30</v>
      </c>
      <c r="F38" s="15">
        <v>720</v>
      </c>
      <c r="G38" s="15">
        <f t="shared" si="4"/>
        <v>24</v>
      </c>
      <c r="I38" s="12">
        <v>8</v>
      </c>
      <c r="J38" s="15">
        <v>192</v>
      </c>
      <c r="K38" s="28"/>
      <c r="L38" s="29"/>
      <c r="O38" s="12">
        <f>COUNTIF('Daycare Checkouts'!$E:$E,$A38)</f>
        <v>5</v>
      </c>
      <c r="P38" s="15">
        <f>SUMIF('Daycare Checkouts'!E:E,$A38,'Daycare Checkouts'!F:F)</f>
        <v>120</v>
      </c>
      <c r="Q38" s="12">
        <f t="shared" si="5"/>
        <v>3</v>
      </c>
      <c r="R38" s="15">
        <f t="shared" si="6"/>
        <v>72</v>
      </c>
    </row>
    <row r="39" spans="1:18" x14ac:dyDescent="0.3">
      <c r="A39" s="11">
        <v>6373500</v>
      </c>
      <c r="B39" s="10">
        <v>42985</v>
      </c>
      <c r="C39" s="11" t="s">
        <v>88</v>
      </c>
      <c r="D39" s="11" t="str">
        <f t="shared" si="0"/>
        <v>Active</v>
      </c>
      <c r="E39" s="12">
        <v>50</v>
      </c>
      <c r="F39" s="15">
        <v>1100</v>
      </c>
      <c r="G39" s="15">
        <f t="shared" si="4"/>
        <v>22</v>
      </c>
      <c r="I39" s="12">
        <v>16</v>
      </c>
      <c r="J39" s="15">
        <v>352</v>
      </c>
      <c r="K39" s="28"/>
      <c r="L39" s="29"/>
      <c r="O39" s="12">
        <f>COUNTIF('Daycare Checkouts'!$E:$E,$A39)</f>
        <v>15</v>
      </c>
      <c r="P39" s="15">
        <f>SUMIF('Daycare Checkouts'!E:E,$A39,'Daycare Checkouts'!F:F)</f>
        <v>330</v>
      </c>
      <c r="Q39" s="12">
        <f t="shared" si="5"/>
        <v>1</v>
      </c>
      <c r="R39" s="15">
        <f t="shared" si="6"/>
        <v>22</v>
      </c>
    </row>
    <row r="40" spans="1:18" x14ac:dyDescent="0.3">
      <c r="A40" s="11">
        <v>6378367</v>
      </c>
      <c r="B40" s="10">
        <v>42992</v>
      </c>
      <c r="C40" s="11" t="s">
        <v>89</v>
      </c>
      <c r="D40" s="11" t="str">
        <f t="shared" si="0"/>
        <v>InActive</v>
      </c>
      <c r="E40" s="12">
        <v>10</v>
      </c>
      <c r="F40" s="15">
        <v>180</v>
      </c>
      <c r="G40" s="15">
        <f t="shared" si="4"/>
        <v>18</v>
      </c>
      <c r="I40" s="12">
        <v>9</v>
      </c>
      <c r="J40" s="15">
        <v>162</v>
      </c>
      <c r="K40" s="28"/>
      <c r="L40" s="29"/>
      <c r="M40" s="12">
        <v>-9</v>
      </c>
      <c r="N40" s="15">
        <v>-162</v>
      </c>
      <c r="O40" s="12">
        <f>COUNTIF('Daycare Checkouts'!$E:$E,$A40)</f>
        <v>0</v>
      </c>
      <c r="P40" s="15">
        <f>SUMIF('Daycare Checkouts'!E:E,$A40,'Daycare Checkouts'!F:F)</f>
        <v>0</v>
      </c>
      <c r="Q40" s="12">
        <f t="shared" si="5"/>
        <v>0</v>
      </c>
      <c r="R40" s="15">
        <f t="shared" si="6"/>
        <v>0</v>
      </c>
    </row>
    <row r="41" spans="1:18" x14ac:dyDescent="0.3">
      <c r="A41" s="11">
        <v>6384158</v>
      </c>
      <c r="B41" s="10">
        <v>43000</v>
      </c>
      <c r="C41" s="11" t="s">
        <v>90</v>
      </c>
      <c r="D41" s="11" t="str">
        <f t="shared" si="0"/>
        <v>InActive</v>
      </c>
      <c r="E41" s="12">
        <v>20</v>
      </c>
      <c r="F41" s="15">
        <v>340</v>
      </c>
      <c r="G41" s="15">
        <f t="shared" si="4"/>
        <v>17</v>
      </c>
      <c r="I41" s="12">
        <v>20</v>
      </c>
      <c r="J41" s="15">
        <v>340</v>
      </c>
      <c r="K41" s="28"/>
      <c r="L41" s="29"/>
      <c r="M41" s="12">
        <v>-20</v>
      </c>
      <c r="N41" s="15">
        <v>-340</v>
      </c>
      <c r="O41" s="12">
        <f>COUNTIF('Daycare Checkouts'!$E:$E,$A41)</f>
        <v>0</v>
      </c>
      <c r="P41" s="15">
        <f>SUMIF('Daycare Checkouts'!E:E,$A41,'Daycare Checkouts'!F:F)</f>
        <v>0</v>
      </c>
      <c r="Q41" s="12">
        <f t="shared" si="5"/>
        <v>0</v>
      </c>
      <c r="R41" s="15">
        <f t="shared" si="6"/>
        <v>0</v>
      </c>
    </row>
    <row r="42" spans="1:18" x14ac:dyDescent="0.3">
      <c r="A42" s="11">
        <v>6384244</v>
      </c>
      <c r="B42" s="10">
        <v>43000</v>
      </c>
      <c r="C42" s="11" t="s">
        <v>91</v>
      </c>
      <c r="D42" s="11" t="str">
        <f t="shared" si="0"/>
        <v>Active</v>
      </c>
      <c r="E42" s="12">
        <v>20</v>
      </c>
      <c r="F42" s="15">
        <v>500</v>
      </c>
      <c r="G42" s="15">
        <f t="shared" si="4"/>
        <v>25</v>
      </c>
      <c r="I42" s="12">
        <v>3</v>
      </c>
      <c r="J42" s="15">
        <v>75</v>
      </c>
      <c r="K42" s="28"/>
      <c r="L42" s="29"/>
      <c r="O42" s="12">
        <f>COUNTIF('Daycare Checkouts'!$E:$E,$A42)</f>
        <v>0</v>
      </c>
      <c r="P42" s="15">
        <f>SUMIF('Daycare Checkouts'!E:E,$A42,'Daycare Checkouts'!F:F)</f>
        <v>0</v>
      </c>
      <c r="Q42" s="12">
        <f t="shared" si="5"/>
        <v>3</v>
      </c>
      <c r="R42" s="15">
        <f t="shared" si="6"/>
        <v>75</v>
      </c>
    </row>
    <row r="43" spans="1:18" x14ac:dyDescent="0.3">
      <c r="A43" s="11">
        <v>6409285</v>
      </c>
      <c r="B43" s="10">
        <v>43036</v>
      </c>
      <c r="C43" s="11" t="s">
        <v>1957</v>
      </c>
      <c r="D43" s="11" t="str">
        <f t="shared" si="0"/>
        <v>InActive</v>
      </c>
      <c r="E43" s="12">
        <v>10</v>
      </c>
      <c r="F43" s="15">
        <v>260</v>
      </c>
      <c r="G43" s="15">
        <f t="shared" si="4"/>
        <v>26</v>
      </c>
      <c r="I43" s="12">
        <v>4</v>
      </c>
      <c r="J43" s="15">
        <v>104</v>
      </c>
      <c r="K43" s="28"/>
      <c r="L43" s="29"/>
      <c r="O43" s="12">
        <v>4</v>
      </c>
      <c r="P43" s="15">
        <f>SUMIF('Daycare Checkouts'!E:E,$A43,'Daycare Checkouts'!F:F)</f>
        <v>104</v>
      </c>
      <c r="Q43" s="12">
        <f t="shared" si="5"/>
        <v>0</v>
      </c>
      <c r="R43" s="15">
        <f t="shared" si="6"/>
        <v>0</v>
      </c>
    </row>
    <row r="44" spans="1:18" x14ac:dyDescent="0.3">
      <c r="A44" s="11">
        <v>6418333</v>
      </c>
      <c r="B44" s="10">
        <v>43048</v>
      </c>
      <c r="C44" s="11" t="s">
        <v>93</v>
      </c>
      <c r="D44" s="11" t="str">
        <f t="shared" si="0"/>
        <v>Active</v>
      </c>
      <c r="E44" s="12">
        <v>10</v>
      </c>
      <c r="F44" s="15">
        <v>180</v>
      </c>
      <c r="G44" s="15">
        <f t="shared" si="4"/>
        <v>18</v>
      </c>
      <c r="I44" s="12">
        <v>4</v>
      </c>
      <c r="J44" s="15">
        <v>72</v>
      </c>
      <c r="K44" s="28"/>
      <c r="L44" s="29"/>
      <c r="O44" s="12">
        <f>COUNTIF('Daycare Checkouts'!$E:$E,$A44)</f>
        <v>0</v>
      </c>
      <c r="P44" s="15">
        <f>SUMIF('Daycare Checkouts'!E:E,$A44,'Daycare Checkouts'!F:F)</f>
        <v>0</v>
      </c>
      <c r="Q44" s="12">
        <f t="shared" si="5"/>
        <v>4</v>
      </c>
      <c r="R44" s="15">
        <f t="shared" si="6"/>
        <v>72</v>
      </c>
    </row>
    <row r="45" spans="1:18" x14ac:dyDescent="0.3">
      <c r="A45" s="11">
        <v>6419905</v>
      </c>
      <c r="B45" s="10">
        <v>43051</v>
      </c>
      <c r="C45" s="11" t="s">
        <v>94</v>
      </c>
      <c r="D45" s="11" t="str">
        <f t="shared" si="0"/>
        <v>InActive</v>
      </c>
      <c r="E45" s="12">
        <v>3</v>
      </c>
      <c r="F45" s="15">
        <v>0</v>
      </c>
      <c r="G45" s="15">
        <f t="shared" si="4"/>
        <v>0</v>
      </c>
      <c r="I45" s="12">
        <v>3</v>
      </c>
      <c r="J45" s="15">
        <v>0</v>
      </c>
      <c r="K45" s="28"/>
      <c r="L45" s="29"/>
      <c r="M45" s="12">
        <v>-3</v>
      </c>
      <c r="N45" s="15">
        <v>0</v>
      </c>
      <c r="O45" s="12">
        <f>COUNTIF('Daycare Checkouts'!$E:$E,$A45)</f>
        <v>0</v>
      </c>
      <c r="P45" s="15">
        <f>SUMIF('Daycare Checkouts'!E:E,$A45,'Daycare Checkouts'!F:F)</f>
        <v>0</v>
      </c>
      <c r="Q45" s="12">
        <f t="shared" si="5"/>
        <v>0</v>
      </c>
      <c r="R45" s="15">
        <f t="shared" si="6"/>
        <v>0</v>
      </c>
    </row>
    <row r="46" spans="1:18" x14ac:dyDescent="0.3">
      <c r="A46" s="11">
        <v>6423353</v>
      </c>
      <c r="B46" s="10">
        <v>43055</v>
      </c>
      <c r="C46" s="11" t="s">
        <v>95</v>
      </c>
      <c r="D46" s="11" t="str">
        <f t="shared" si="0"/>
        <v>Active</v>
      </c>
      <c r="E46" s="12">
        <v>10</v>
      </c>
      <c r="F46" s="15">
        <v>180</v>
      </c>
      <c r="G46" s="15">
        <f t="shared" si="4"/>
        <v>18</v>
      </c>
      <c r="I46" s="12">
        <v>3</v>
      </c>
      <c r="J46" s="15">
        <v>54</v>
      </c>
      <c r="K46" s="28"/>
      <c r="L46" s="29"/>
      <c r="O46" s="12">
        <f>COUNTIF('Daycare Checkouts'!$E:$E,$A46)</f>
        <v>1</v>
      </c>
      <c r="P46" s="15">
        <f>SUMIF('Daycare Checkouts'!E:E,$A46,'Daycare Checkouts'!F:F)</f>
        <v>18</v>
      </c>
      <c r="Q46" s="12">
        <f t="shared" si="5"/>
        <v>2</v>
      </c>
      <c r="R46" s="15">
        <f t="shared" si="6"/>
        <v>36</v>
      </c>
    </row>
    <row r="47" spans="1:18" x14ac:dyDescent="0.3">
      <c r="A47" s="11">
        <v>6426843</v>
      </c>
      <c r="B47" s="10">
        <v>43061</v>
      </c>
      <c r="C47" s="11" t="s">
        <v>96</v>
      </c>
      <c r="D47" s="11" t="str">
        <f t="shared" si="0"/>
        <v>InActive</v>
      </c>
      <c r="E47" s="12">
        <v>50</v>
      </c>
      <c r="F47" s="15">
        <v>1100</v>
      </c>
      <c r="G47" s="15">
        <f t="shared" si="4"/>
        <v>22</v>
      </c>
      <c r="I47" s="12">
        <v>9</v>
      </c>
      <c r="J47" s="15">
        <v>198</v>
      </c>
      <c r="K47" s="28"/>
      <c r="L47" s="29"/>
      <c r="O47" s="12">
        <f>COUNTIF('Daycare Checkouts'!$E:$E,$A47)</f>
        <v>9</v>
      </c>
      <c r="P47" s="15">
        <f>SUMIF('Daycare Checkouts'!E:E,$A47,'Daycare Checkouts'!F:F)</f>
        <v>198</v>
      </c>
      <c r="Q47" s="12">
        <f t="shared" si="5"/>
        <v>0</v>
      </c>
      <c r="R47" s="15">
        <f t="shared" si="6"/>
        <v>0</v>
      </c>
    </row>
    <row r="48" spans="1:18" x14ac:dyDescent="0.3">
      <c r="A48" s="11">
        <v>6438169</v>
      </c>
      <c r="B48" s="10">
        <v>43076</v>
      </c>
      <c r="C48" s="11" t="s">
        <v>97</v>
      </c>
      <c r="D48" s="11" t="str">
        <f t="shared" si="0"/>
        <v>Active</v>
      </c>
      <c r="E48" s="12">
        <v>20</v>
      </c>
      <c r="F48" s="15">
        <v>500</v>
      </c>
      <c r="G48" s="15">
        <f t="shared" si="4"/>
        <v>25</v>
      </c>
      <c r="I48" s="12">
        <v>12</v>
      </c>
      <c r="J48" s="15">
        <v>300</v>
      </c>
      <c r="K48" s="28"/>
      <c r="L48" s="29"/>
      <c r="O48" s="12">
        <f>COUNTIF('Daycare Checkouts'!$E:$E,$A48)</f>
        <v>0</v>
      </c>
      <c r="P48" s="15">
        <f>SUMIF('Daycare Checkouts'!E:E,$A48,'Daycare Checkouts'!F:F)</f>
        <v>0</v>
      </c>
      <c r="Q48" s="12">
        <f t="shared" si="5"/>
        <v>12</v>
      </c>
      <c r="R48" s="15">
        <f t="shared" si="6"/>
        <v>300</v>
      </c>
    </row>
    <row r="49" spans="1:18" x14ac:dyDescent="0.3">
      <c r="A49" s="11">
        <v>6450052</v>
      </c>
      <c r="B49" s="10">
        <v>43097</v>
      </c>
      <c r="C49" s="11" t="s">
        <v>98</v>
      </c>
      <c r="D49" s="11" t="str">
        <f t="shared" si="0"/>
        <v>Active</v>
      </c>
      <c r="E49" s="12">
        <v>10</v>
      </c>
      <c r="F49" s="15">
        <v>260</v>
      </c>
      <c r="G49" s="15">
        <f t="shared" si="4"/>
        <v>26</v>
      </c>
      <c r="I49" s="12">
        <v>8</v>
      </c>
      <c r="J49" s="15">
        <v>208</v>
      </c>
      <c r="K49" s="28"/>
      <c r="L49" s="29"/>
      <c r="O49" s="12">
        <f>COUNTIF('Daycare Checkouts'!$E:$E,$A49)</f>
        <v>1</v>
      </c>
      <c r="P49" s="15">
        <f>SUMIF('Daycare Checkouts'!E:E,$A49,'Daycare Checkouts'!F:F)</f>
        <v>26</v>
      </c>
      <c r="Q49" s="12">
        <f t="shared" si="5"/>
        <v>7</v>
      </c>
      <c r="R49" s="15">
        <f t="shared" si="6"/>
        <v>182</v>
      </c>
    </row>
    <row r="50" spans="1:18" x14ac:dyDescent="0.3">
      <c r="A50" s="11">
        <v>6464310</v>
      </c>
      <c r="B50" s="10">
        <v>43117</v>
      </c>
      <c r="C50" s="11" t="s">
        <v>99</v>
      </c>
      <c r="D50" s="11" t="str">
        <f t="shared" si="0"/>
        <v>InActive</v>
      </c>
      <c r="E50" s="12">
        <v>30</v>
      </c>
      <c r="F50" s="15">
        <v>720</v>
      </c>
      <c r="G50" s="15">
        <f t="shared" si="4"/>
        <v>24</v>
      </c>
      <c r="I50" s="12">
        <v>6</v>
      </c>
      <c r="J50" s="15">
        <v>144</v>
      </c>
      <c r="K50" s="28"/>
      <c r="L50" s="29"/>
      <c r="M50" s="12">
        <v>-6</v>
      </c>
      <c r="N50" s="15">
        <v>-144</v>
      </c>
      <c r="O50" s="12">
        <f>COUNTIF('Daycare Checkouts'!$E:$E,$A50)</f>
        <v>0</v>
      </c>
      <c r="P50" s="15">
        <f>SUMIF('Daycare Checkouts'!E:E,$A50,'Daycare Checkouts'!F:F)</f>
        <v>0</v>
      </c>
      <c r="Q50" s="12">
        <f t="shared" si="5"/>
        <v>0</v>
      </c>
      <c r="R50" s="15">
        <f t="shared" si="6"/>
        <v>0</v>
      </c>
    </row>
    <row r="51" spans="1:18" x14ac:dyDescent="0.3">
      <c r="A51" s="11">
        <v>6471806</v>
      </c>
      <c r="B51" s="10">
        <v>43126</v>
      </c>
      <c r="C51" s="11" t="s">
        <v>100</v>
      </c>
      <c r="D51" s="11" t="str">
        <f t="shared" si="0"/>
        <v>Active</v>
      </c>
      <c r="E51" s="12">
        <v>10</v>
      </c>
      <c r="F51" s="15">
        <v>260</v>
      </c>
      <c r="G51" s="15">
        <f t="shared" si="4"/>
        <v>26</v>
      </c>
      <c r="I51" s="12">
        <v>7</v>
      </c>
      <c r="J51" s="15">
        <v>182</v>
      </c>
      <c r="K51" s="28"/>
      <c r="L51" s="29"/>
      <c r="O51" s="12">
        <f>COUNTIF('Daycare Checkouts'!$E:$E,$A51)</f>
        <v>2</v>
      </c>
      <c r="P51" s="15">
        <f>SUMIF('Daycare Checkouts'!E:E,$A51,'Daycare Checkouts'!F:F)</f>
        <v>52</v>
      </c>
      <c r="Q51" s="12">
        <f t="shared" si="5"/>
        <v>5</v>
      </c>
      <c r="R51" s="15">
        <f t="shared" si="6"/>
        <v>130</v>
      </c>
    </row>
    <row r="52" spans="1:18" x14ac:dyDescent="0.3">
      <c r="A52" s="11">
        <v>6474913</v>
      </c>
      <c r="B52" s="10">
        <v>43130</v>
      </c>
      <c r="C52" s="11" t="s">
        <v>101</v>
      </c>
      <c r="D52" s="11" t="str">
        <f t="shared" si="0"/>
        <v>InActive</v>
      </c>
      <c r="E52" s="12">
        <v>20</v>
      </c>
      <c r="F52" s="15">
        <v>500</v>
      </c>
      <c r="G52" s="15">
        <f t="shared" si="4"/>
        <v>25</v>
      </c>
      <c r="I52" s="12">
        <v>12</v>
      </c>
      <c r="J52" s="15">
        <v>300</v>
      </c>
      <c r="K52" s="28"/>
      <c r="L52" s="29"/>
      <c r="M52" s="12">
        <v>-12</v>
      </c>
      <c r="N52" s="15">
        <v>-300</v>
      </c>
      <c r="O52" s="12">
        <f>COUNTIF('Daycare Checkouts'!$E:$E,$A52)</f>
        <v>0</v>
      </c>
      <c r="P52" s="15">
        <f>SUMIF('Daycare Checkouts'!E:E,$A52,'Daycare Checkouts'!F:F)</f>
        <v>0</v>
      </c>
      <c r="Q52" s="12">
        <f t="shared" si="5"/>
        <v>0</v>
      </c>
      <c r="R52" s="15">
        <f t="shared" si="6"/>
        <v>0</v>
      </c>
    </row>
    <row r="53" spans="1:18" x14ac:dyDescent="0.3">
      <c r="A53" s="11">
        <v>6478420</v>
      </c>
      <c r="B53" s="10">
        <v>43133</v>
      </c>
      <c r="C53" s="11" t="s">
        <v>102</v>
      </c>
      <c r="D53" s="11" t="str">
        <f t="shared" si="0"/>
        <v>Active</v>
      </c>
      <c r="E53" s="12">
        <v>10</v>
      </c>
      <c r="F53" s="15">
        <v>260</v>
      </c>
      <c r="G53" s="15">
        <f t="shared" si="4"/>
        <v>52</v>
      </c>
      <c r="I53" s="12">
        <v>1</v>
      </c>
      <c r="J53" s="15">
        <v>52</v>
      </c>
      <c r="K53" s="28"/>
      <c r="L53" s="29"/>
      <c r="O53" s="12">
        <f>COUNTIF('Daycare Checkouts'!$E:$E,$A53)</f>
        <v>0</v>
      </c>
      <c r="P53" s="15">
        <f>SUMIF('Daycare Checkouts'!E:E,$A53,'Daycare Checkouts'!F:F)</f>
        <v>0</v>
      </c>
      <c r="Q53" s="12">
        <f t="shared" si="5"/>
        <v>1</v>
      </c>
      <c r="R53" s="15">
        <f t="shared" si="6"/>
        <v>52</v>
      </c>
    </row>
    <row r="54" spans="1:18" x14ac:dyDescent="0.3">
      <c r="A54" s="11">
        <v>6479475</v>
      </c>
      <c r="B54" s="10">
        <v>43136</v>
      </c>
      <c r="C54" s="11" t="s">
        <v>103</v>
      </c>
      <c r="D54" s="11" t="str">
        <f t="shared" si="0"/>
        <v>Active</v>
      </c>
      <c r="E54" s="12">
        <v>10</v>
      </c>
      <c r="F54" s="15">
        <v>260</v>
      </c>
      <c r="G54" s="15">
        <f t="shared" si="4"/>
        <v>26</v>
      </c>
      <c r="I54" s="12">
        <v>4</v>
      </c>
      <c r="J54" s="15">
        <v>104</v>
      </c>
      <c r="K54" s="28"/>
      <c r="L54" s="29"/>
      <c r="O54" s="12">
        <f>COUNTIF('Daycare Checkouts'!$E:$E,$A54)</f>
        <v>0</v>
      </c>
      <c r="P54" s="15">
        <f>SUMIF('Daycare Checkouts'!E:E,$A54,'Daycare Checkouts'!F:F)</f>
        <v>0</v>
      </c>
      <c r="Q54" s="12">
        <f t="shared" si="5"/>
        <v>4</v>
      </c>
      <c r="R54" s="15">
        <f t="shared" si="6"/>
        <v>104</v>
      </c>
    </row>
    <row r="55" spans="1:18" x14ac:dyDescent="0.3">
      <c r="A55" s="11">
        <v>6490976</v>
      </c>
      <c r="B55" s="10">
        <v>43151</v>
      </c>
      <c r="C55" s="11" t="s">
        <v>95</v>
      </c>
      <c r="D55" s="11" t="str">
        <f t="shared" si="0"/>
        <v>Active</v>
      </c>
      <c r="E55" s="12">
        <v>20</v>
      </c>
      <c r="F55" s="15">
        <v>500</v>
      </c>
      <c r="G55" s="15">
        <f t="shared" si="4"/>
        <v>25</v>
      </c>
      <c r="I55" s="12">
        <v>8</v>
      </c>
      <c r="J55" s="15">
        <v>200</v>
      </c>
      <c r="K55" s="28"/>
      <c r="L55" s="29"/>
      <c r="O55" s="12">
        <f>COUNTIF('Daycare Checkouts'!$E:$E,$A55)</f>
        <v>1</v>
      </c>
      <c r="P55" s="15">
        <f>SUMIF('Daycare Checkouts'!E:E,$A55,'Daycare Checkouts'!F:F)</f>
        <v>25</v>
      </c>
      <c r="Q55" s="12">
        <f t="shared" si="5"/>
        <v>7</v>
      </c>
      <c r="R55" s="15">
        <f t="shared" si="6"/>
        <v>175</v>
      </c>
    </row>
    <row r="56" spans="1:18" x14ac:dyDescent="0.3">
      <c r="A56" s="11">
        <v>6524523</v>
      </c>
      <c r="B56" s="10">
        <v>43192</v>
      </c>
      <c r="C56" s="11" t="s">
        <v>104</v>
      </c>
      <c r="D56" s="11" t="str">
        <f t="shared" si="0"/>
        <v>InActive</v>
      </c>
      <c r="E56" s="12">
        <v>50</v>
      </c>
      <c r="F56" s="15">
        <v>1100</v>
      </c>
      <c r="G56" s="15">
        <f t="shared" si="4"/>
        <v>22</v>
      </c>
      <c r="I56" s="12">
        <v>4</v>
      </c>
      <c r="J56" s="15">
        <v>88</v>
      </c>
      <c r="K56" s="28"/>
      <c r="L56" s="29"/>
      <c r="O56" s="12">
        <f>COUNTIF('Daycare Checkouts'!$E:$E,$A56)</f>
        <v>4</v>
      </c>
      <c r="P56" s="15">
        <f>SUMIF('Daycare Checkouts'!E:E,$A56,'Daycare Checkouts'!F:F)</f>
        <v>88</v>
      </c>
      <c r="Q56" s="12">
        <f t="shared" si="5"/>
        <v>0</v>
      </c>
      <c r="R56" s="15">
        <f t="shared" si="6"/>
        <v>0</v>
      </c>
    </row>
    <row r="57" spans="1:18" x14ac:dyDescent="0.3">
      <c r="A57" s="11">
        <v>6534967</v>
      </c>
      <c r="B57" s="10">
        <v>43204</v>
      </c>
      <c r="C57" s="11" t="s">
        <v>95</v>
      </c>
      <c r="D57" s="11" t="str">
        <f t="shared" si="0"/>
        <v>Active</v>
      </c>
      <c r="E57" s="12">
        <v>10</v>
      </c>
      <c r="F57" s="15">
        <v>180</v>
      </c>
      <c r="G57" s="15">
        <f t="shared" si="4"/>
        <v>18</v>
      </c>
      <c r="I57" s="12">
        <v>10</v>
      </c>
      <c r="J57" s="15">
        <v>180</v>
      </c>
      <c r="K57" s="28"/>
      <c r="L57" s="29"/>
      <c r="O57" s="12">
        <f>COUNTIF('Daycare Checkouts'!$E:$E,$A57)</f>
        <v>0</v>
      </c>
      <c r="P57" s="15">
        <f>SUMIF('Daycare Checkouts'!E:E,$A57,'Daycare Checkouts'!F:F)</f>
        <v>0</v>
      </c>
      <c r="Q57" s="12">
        <f t="shared" si="5"/>
        <v>10</v>
      </c>
      <c r="R57" s="15">
        <f t="shared" si="6"/>
        <v>180</v>
      </c>
    </row>
    <row r="58" spans="1:18" x14ac:dyDescent="0.3">
      <c r="A58" s="11">
        <v>6543943</v>
      </c>
      <c r="B58" s="10">
        <v>43215</v>
      </c>
      <c r="C58" s="11" t="s">
        <v>105</v>
      </c>
      <c r="D58" s="11" t="str">
        <f t="shared" si="0"/>
        <v>Active</v>
      </c>
      <c r="E58" s="12">
        <v>10</v>
      </c>
      <c r="F58" s="15">
        <v>260</v>
      </c>
      <c r="G58" s="15">
        <f t="shared" si="4"/>
        <v>26</v>
      </c>
      <c r="I58" s="12">
        <v>3</v>
      </c>
      <c r="J58" s="15">
        <v>78</v>
      </c>
      <c r="K58" s="28"/>
      <c r="L58" s="29"/>
      <c r="O58" s="12">
        <f>COUNTIF('Daycare Checkouts'!$E:$E,$A58)</f>
        <v>2</v>
      </c>
      <c r="P58" s="15">
        <f>SUMIF('Daycare Checkouts'!E:E,$A58,'Daycare Checkouts'!F:F)</f>
        <v>52</v>
      </c>
      <c r="Q58" s="12">
        <f t="shared" si="5"/>
        <v>1</v>
      </c>
      <c r="R58" s="15">
        <f t="shared" si="6"/>
        <v>26</v>
      </c>
    </row>
    <row r="59" spans="1:18" x14ac:dyDescent="0.3">
      <c r="A59" s="11">
        <v>6544833</v>
      </c>
      <c r="B59" s="10">
        <v>43216</v>
      </c>
      <c r="C59" s="11" t="s">
        <v>106</v>
      </c>
      <c r="D59" s="11" t="str">
        <f t="shared" si="0"/>
        <v>Active</v>
      </c>
      <c r="E59" s="12">
        <v>10</v>
      </c>
      <c r="F59" s="15">
        <v>260</v>
      </c>
      <c r="G59" s="15">
        <f t="shared" si="4"/>
        <v>26</v>
      </c>
      <c r="I59" s="12">
        <v>4</v>
      </c>
      <c r="J59" s="15">
        <v>104</v>
      </c>
      <c r="K59" s="28"/>
      <c r="L59" s="29"/>
      <c r="O59" s="12">
        <f>COUNTIF('Daycare Checkouts'!$E:$E,$A59)</f>
        <v>0</v>
      </c>
      <c r="P59" s="15">
        <f>SUMIF('Daycare Checkouts'!E:E,$A59,'Daycare Checkouts'!F:F)</f>
        <v>0</v>
      </c>
      <c r="Q59" s="12">
        <f t="shared" si="5"/>
        <v>4</v>
      </c>
      <c r="R59" s="15">
        <f t="shared" si="6"/>
        <v>104</v>
      </c>
    </row>
    <row r="60" spans="1:18" x14ac:dyDescent="0.3">
      <c r="A60" s="11">
        <v>6546798</v>
      </c>
      <c r="B60" s="10">
        <v>43219</v>
      </c>
      <c r="C60" s="11" t="s">
        <v>107</v>
      </c>
      <c r="D60" s="11" t="str">
        <f t="shared" si="0"/>
        <v>InActive</v>
      </c>
      <c r="E60" s="12">
        <v>50</v>
      </c>
      <c r="F60" s="15">
        <v>1100</v>
      </c>
      <c r="G60" s="15">
        <f t="shared" si="4"/>
        <v>22</v>
      </c>
      <c r="I60" s="12">
        <v>1</v>
      </c>
      <c r="J60" s="15">
        <v>22</v>
      </c>
      <c r="K60" s="28"/>
      <c r="L60" s="29"/>
      <c r="O60" s="12">
        <f>COUNTIF('Daycare Checkouts'!$E:$E,$A60)</f>
        <v>1</v>
      </c>
      <c r="P60" s="15">
        <f>SUMIF('Daycare Checkouts'!E:E,$A60,'Daycare Checkouts'!F:F)</f>
        <v>22</v>
      </c>
      <c r="Q60" s="12">
        <f t="shared" si="5"/>
        <v>0</v>
      </c>
      <c r="R60" s="15">
        <f t="shared" si="6"/>
        <v>0</v>
      </c>
    </row>
    <row r="61" spans="1:18" x14ac:dyDescent="0.3">
      <c r="A61" s="11">
        <v>6553720</v>
      </c>
      <c r="B61" s="10">
        <v>43227</v>
      </c>
      <c r="C61" s="11" t="s">
        <v>108</v>
      </c>
      <c r="D61" s="11" t="str">
        <f t="shared" si="0"/>
        <v>InActive</v>
      </c>
      <c r="E61" s="12">
        <v>10</v>
      </c>
      <c r="F61" s="15">
        <v>260</v>
      </c>
      <c r="G61" s="15">
        <f t="shared" si="4"/>
        <v>26</v>
      </c>
      <c r="I61" s="12">
        <v>1</v>
      </c>
      <c r="J61" s="15">
        <v>26</v>
      </c>
      <c r="K61" s="28"/>
      <c r="L61" s="29"/>
      <c r="O61" s="12">
        <f>COUNTIF('Daycare Checkouts'!$E:$E,$A61)</f>
        <v>1</v>
      </c>
      <c r="P61" s="15">
        <f>SUMIF('Daycare Checkouts'!E:E,$A61,'Daycare Checkouts'!F:F)</f>
        <v>26</v>
      </c>
      <c r="Q61" s="12">
        <f t="shared" si="5"/>
        <v>0</v>
      </c>
      <c r="R61" s="15">
        <f t="shared" si="6"/>
        <v>0</v>
      </c>
    </row>
    <row r="62" spans="1:18" x14ac:dyDescent="0.3">
      <c r="A62" s="11">
        <v>6556227</v>
      </c>
      <c r="B62" s="10">
        <v>43230</v>
      </c>
      <c r="C62" s="11" t="s">
        <v>109</v>
      </c>
      <c r="D62" s="11" t="str">
        <f t="shared" si="0"/>
        <v>InActive</v>
      </c>
      <c r="E62" s="12">
        <v>50</v>
      </c>
      <c r="F62" s="15">
        <v>1100</v>
      </c>
      <c r="G62" s="15">
        <f t="shared" si="4"/>
        <v>22</v>
      </c>
      <c r="I62" s="12">
        <v>2</v>
      </c>
      <c r="J62" s="15">
        <v>44</v>
      </c>
      <c r="K62" s="28"/>
      <c r="L62" s="29"/>
      <c r="O62" s="12">
        <f>COUNTIF('Daycare Checkouts'!$E:$E,$A62)</f>
        <v>2</v>
      </c>
      <c r="P62" s="15">
        <f>SUMIF('Daycare Checkouts'!E:E,$A62,'Daycare Checkouts'!F:F)</f>
        <v>44</v>
      </c>
      <c r="Q62" s="12">
        <f t="shared" si="5"/>
        <v>0</v>
      </c>
      <c r="R62" s="15">
        <f t="shared" si="6"/>
        <v>0</v>
      </c>
    </row>
    <row r="63" spans="1:18" x14ac:dyDescent="0.3">
      <c r="A63" s="11">
        <v>6558010</v>
      </c>
      <c r="B63" s="10">
        <v>43231</v>
      </c>
      <c r="C63" s="11" t="s">
        <v>110</v>
      </c>
      <c r="D63" s="11" t="str">
        <f t="shared" si="0"/>
        <v>InActive</v>
      </c>
      <c r="E63" s="12">
        <v>50</v>
      </c>
      <c r="F63" s="15">
        <v>1100</v>
      </c>
      <c r="G63" s="15">
        <f t="shared" si="4"/>
        <v>22</v>
      </c>
      <c r="I63" s="12">
        <v>9</v>
      </c>
      <c r="J63" s="15">
        <v>198</v>
      </c>
      <c r="K63" s="28"/>
      <c r="L63" s="29"/>
      <c r="O63" s="12">
        <f>COUNTIF('Daycare Checkouts'!$E:$E,$A63)</f>
        <v>9</v>
      </c>
      <c r="P63" s="15">
        <f>SUMIF('Daycare Checkouts'!E:E,$A63,'Daycare Checkouts'!F:F)</f>
        <v>198</v>
      </c>
      <c r="Q63" s="12">
        <f t="shared" si="5"/>
        <v>0</v>
      </c>
      <c r="R63" s="15">
        <f t="shared" si="6"/>
        <v>0</v>
      </c>
    </row>
    <row r="64" spans="1:18" x14ac:dyDescent="0.3">
      <c r="A64" s="11">
        <v>6559448</v>
      </c>
      <c r="B64" s="10">
        <v>43234</v>
      </c>
      <c r="C64" s="11" t="s">
        <v>111</v>
      </c>
      <c r="D64" s="11" t="str">
        <f t="shared" si="0"/>
        <v>InActive</v>
      </c>
      <c r="E64" s="12">
        <v>50</v>
      </c>
      <c r="F64" s="15">
        <v>1100</v>
      </c>
      <c r="G64" s="15">
        <f t="shared" si="4"/>
        <v>22</v>
      </c>
      <c r="I64" s="12">
        <v>20</v>
      </c>
      <c r="J64" s="15">
        <v>440</v>
      </c>
      <c r="K64" s="28"/>
      <c r="L64" s="29"/>
      <c r="O64" s="12">
        <f>COUNTIF('Daycare Checkouts'!$E:$E,$A64)</f>
        <v>20</v>
      </c>
      <c r="P64" s="15">
        <f>SUMIF('Daycare Checkouts'!E:E,$A64,'Daycare Checkouts'!F:F)</f>
        <v>440</v>
      </c>
      <c r="Q64" s="12">
        <f t="shared" si="5"/>
        <v>0</v>
      </c>
      <c r="R64" s="15">
        <f t="shared" si="6"/>
        <v>0</v>
      </c>
    </row>
    <row r="65" spans="1:18" x14ac:dyDescent="0.3">
      <c r="A65" s="11">
        <v>6562197</v>
      </c>
      <c r="B65" s="10">
        <v>43237</v>
      </c>
      <c r="C65" s="11" t="s">
        <v>112</v>
      </c>
      <c r="D65" s="11" t="str">
        <f t="shared" si="0"/>
        <v>InActive</v>
      </c>
      <c r="E65" s="12">
        <v>20</v>
      </c>
      <c r="F65" s="15">
        <v>500</v>
      </c>
      <c r="G65" s="15">
        <f t="shared" si="4"/>
        <v>25</v>
      </c>
      <c r="I65" s="12">
        <v>10</v>
      </c>
      <c r="J65" s="15">
        <v>250</v>
      </c>
      <c r="K65" s="28"/>
      <c r="L65" s="29"/>
      <c r="O65" s="12">
        <f>COUNTIF('Daycare Checkouts'!$E:$E,$A65)</f>
        <v>10</v>
      </c>
      <c r="P65" s="15">
        <f>SUMIF('Daycare Checkouts'!E:E,$A65,'Daycare Checkouts'!F:F)</f>
        <v>250</v>
      </c>
      <c r="Q65" s="12">
        <f t="shared" si="5"/>
        <v>0</v>
      </c>
      <c r="R65" s="15">
        <f t="shared" si="6"/>
        <v>0</v>
      </c>
    </row>
    <row r="66" spans="1:18" x14ac:dyDescent="0.3">
      <c r="A66" s="11">
        <v>6583227</v>
      </c>
      <c r="B66" s="10">
        <v>43264</v>
      </c>
      <c r="C66" s="11" t="s">
        <v>113</v>
      </c>
      <c r="D66" s="11" t="str">
        <f t="shared" ref="D66:D129" si="7">IF(Q66&gt;0,"Active", "InActive")</f>
        <v>Active</v>
      </c>
      <c r="E66" s="12">
        <v>10</v>
      </c>
      <c r="F66" s="15">
        <v>260</v>
      </c>
      <c r="G66" s="15">
        <f t="shared" ref="G66:G97" si="8">J66/I66</f>
        <v>26</v>
      </c>
      <c r="I66" s="12">
        <v>9</v>
      </c>
      <c r="J66" s="15">
        <v>234</v>
      </c>
      <c r="K66" s="28"/>
      <c r="L66" s="29"/>
      <c r="O66" s="12">
        <f>COUNTIF('Daycare Checkouts'!$E:$E,$A66)</f>
        <v>0</v>
      </c>
      <c r="P66" s="15">
        <f>SUMIF('Daycare Checkouts'!E:E,$A66,'Daycare Checkouts'!F:F)</f>
        <v>0</v>
      </c>
      <c r="Q66" s="12">
        <f t="shared" ref="Q66:Q97" si="9">SUM(I66,M66,-O66)</f>
        <v>9</v>
      </c>
      <c r="R66" s="15">
        <f t="shared" ref="R66:R97" si="10">SUM(J66,N66,-P66)</f>
        <v>234</v>
      </c>
    </row>
    <row r="67" spans="1:18" x14ac:dyDescent="0.3">
      <c r="A67" s="11">
        <v>6589484</v>
      </c>
      <c r="B67" s="10">
        <v>43272</v>
      </c>
      <c r="C67" s="11" t="s">
        <v>114</v>
      </c>
      <c r="D67" s="11" t="str">
        <f t="shared" si="7"/>
        <v>InActive</v>
      </c>
      <c r="E67" s="12">
        <v>50</v>
      </c>
      <c r="F67" s="15">
        <v>1100</v>
      </c>
      <c r="G67" s="15">
        <f t="shared" si="8"/>
        <v>22</v>
      </c>
      <c r="I67" s="12">
        <v>8</v>
      </c>
      <c r="J67" s="15">
        <v>176</v>
      </c>
      <c r="K67" s="28"/>
      <c r="L67" s="29"/>
      <c r="O67" s="12">
        <f>COUNTIF('Daycare Checkouts'!$E:$E,$A67)</f>
        <v>8</v>
      </c>
      <c r="P67" s="15">
        <f>SUMIF('Daycare Checkouts'!E:E,$A67,'Daycare Checkouts'!F:F)</f>
        <v>176</v>
      </c>
      <c r="Q67" s="12">
        <f t="shared" si="9"/>
        <v>0</v>
      </c>
      <c r="R67" s="15">
        <f t="shared" si="10"/>
        <v>0</v>
      </c>
    </row>
    <row r="68" spans="1:18" x14ac:dyDescent="0.3">
      <c r="A68" s="11">
        <v>6589872</v>
      </c>
      <c r="B68" s="10">
        <v>43273</v>
      </c>
      <c r="C68" s="11" t="s">
        <v>115</v>
      </c>
      <c r="D68" s="11" t="str">
        <f t="shared" si="7"/>
        <v>InActive</v>
      </c>
      <c r="E68" s="12">
        <v>50</v>
      </c>
      <c r="F68" s="15">
        <v>1100</v>
      </c>
      <c r="G68" s="15">
        <f t="shared" si="8"/>
        <v>22</v>
      </c>
      <c r="I68" s="12">
        <v>20</v>
      </c>
      <c r="J68" s="15">
        <v>440</v>
      </c>
      <c r="K68" s="28"/>
      <c r="L68" s="29"/>
      <c r="O68" s="12">
        <f>COUNTIF('Daycare Checkouts'!$E:$E,$A68)</f>
        <v>20</v>
      </c>
      <c r="P68" s="15">
        <f>SUMIF('Daycare Checkouts'!E:E,$A68,'Daycare Checkouts'!F:F)</f>
        <v>440</v>
      </c>
      <c r="Q68" s="12">
        <f t="shared" si="9"/>
        <v>0</v>
      </c>
      <c r="R68" s="15">
        <f t="shared" si="10"/>
        <v>0</v>
      </c>
    </row>
    <row r="69" spans="1:18" x14ac:dyDescent="0.3">
      <c r="A69" s="11">
        <v>6600870</v>
      </c>
      <c r="B69" s="10">
        <v>43290</v>
      </c>
      <c r="C69" s="11" t="s">
        <v>116</v>
      </c>
      <c r="D69" s="11" t="str">
        <f t="shared" si="7"/>
        <v>InActive</v>
      </c>
      <c r="E69" s="12">
        <v>10</v>
      </c>
      <c r="F69" s="15">
        <v>260</v>
      </c>
      <c r="G69" s="15">
        <f t="shared" si="8"/>
        <v>26</v>
      </c>
      <c r="I69" s="12">
        <v>3</v>
      </c>
      <c r="J69" s="15">
        <v>78</v>
      </c>
      <c r="K69" s="28"/>
      <c r="L69" s="29"/>
      <c r="O69" s="12">
        <f>COUNTIF('Daycare Checkouts'!$E:$E,$A69)</f>
        <v>3</v>
      </c>
      <c r="P69" s="15">
        <f>SUMIF('Daycare Checkouts'!E:E,$A69,'Daycare Checkouts'!F:F)</f>
        <v>78</v>
      </c>
      <c r="Q69" s="12">
        <f t="shared" si="9"/>
        <v>0</v>
      </c>
      <c r="R69" s="15">
        <f t="shared" si="10"/>
        <v>0</v>
      </c>
    </row>
    <row r="70" spans="1:18" x14ac:dyDescent="0.3">
      <c r="A70" s="11">
        <v>6601983</v>
      </c>
      <c r="B70" s="10">
        <v>43291</v>
      </c>
      <c r="C70" s="11" t="s">
        <v>117</v>
      </c>
      <c r="D70" s="11" t="str">
        <f t="shared" si="7"/>
        <v>InActive</v>
      </c>
      <c r="E70" s="12">
        <v>30</v>
      </c>
      <c r="F70" s="15">
        <v>720</v>
      </c>
      <c r="G70" s="15">
        <f t="shared" si="8"/>
        <v>24</v>
      </c>
      <c r="I70" s="12">
        <v>13</v>
      </c>
      <c r="J70" s="15">
        <v>312</v>
      </c>
      <c r="K70" s="28"/>
      <c r="L70" s="29"/>
      <c r="O70" s="12">
        <f>COUNTIF('Daycare Checkouts'!$E:$E,$A70)</f>
        <v>13</v>
      </c>
      <c r="P70" s="15">
        <f>SUMIF('Daycare Checkouts'!E:E,$A70,'Daycare Checkouts'!F:F)</f>
        <v>312</v>
      </c>
      <c r="Q70" s="12">
        <f t="shared" si="9"/>
        <v>0</v>
      </c>
      <c r="R70" s="15">
        <f t="shared" si="10"/>
        <v>0</v>
      </c>
    </row>
    <row r="71" spans="1:18" x14ac:dyDescent="0.3">
      <c r="A71" s="11">
        <v>6603163</v>
      </c>
      <c r="B71" s="10">
        <v>43292</v>
      </c>
      <c r="C71" s="11" t="s">
        <v>118</v>
      </c>
      <c r="D71" s="11" t="str">
        <f t="shared" si="7"/>
        <v>InActive</v>
      </c>
      <c r="E71" s="12">
        <v>10</v>
      </c>
      <c r="F71" s="15">
        <v>260</v>
      </c>
      <c r="G71" s="15">
        <f t="shared" si="8"/>
        <v>26</v>
      </c>
      <c r="I71" s="12">
        <v>6</v>
      </c>
      <c r="J71" s="15">
        <v>156</v>
      </c>
      <c r="K71" s="28"/>
      <c r="L71" s="29"/>
      <c r="O71" s="12">
        <f>COUNTIF('Daycare Checkouts'!$E:$E,$A71)</f>
        <v>6</v>
      </c>
      <c r="P71" s="15">
        <f>SUMIF('Daycare Checkouts'!E:E,$A71,'Daycare Checkouts'!F:F)</f>
        <v>156</v>
      </c>
      <c r="Q71" s="12">
        <f t="shared" si="9"/>
        <v>0</v>
      </c>
      <c r="R71" s="15">
        <f t="shared" si="10"/>
        <v>0</v>
      </c>
    </row>
    <row r="72" spans="1:18" x14ac:dyDescent="0.3">
      <c r="A72" s="11">
        <v>6615529</v>
      </c>
      <c r="B72" s="10">
        <v>43310</v>
      </c>
      <c r="C72" s="11" t="s">
        <v>119</v>
      </c>
      <c r="D72" s="11" t="str">
        <f t="shared" si="7"/>
        <v>InActive</v>
      </c>
      <c r="E72" s="12">
        <v>30</v>
      </c>
      <c r="F72" s="15">
        <v>720</v>
      </c>
      <c r="G72" s="15">
        <f t="shared" si="8"/>
        <v>24</v>
      </c>
      <c r="I72" s="12">
        <v>5</v>
      </c>
      <c r="J72" s="15">
        <v>120</v>
      </c>
      <c r="K72" s="28"/>
      <c r="L72" s="29"/>
      <c r="O72" s="12">
        <f>COUNTIF('Daycare Checkouts'!$E:$E,$A72)</f>
        <v>5</v>
      </c>
      <c r="P72" s="15">
        <f>SUMIF('Daycare Checkouts'!E:E,$A72,'Daycare Checkouts'!F:F)</f>
        <v>120</v>
      </c>
      <c r="Q72" s="12">
        <f t="shared" si="9"/>
        <v>0</v>
      </c>
      <c r="R72" s="15">
        <f t="shared" si="10"/>
        <v>0</v>
      </c>
    </row>
    <row r="73" spans="1:18" x14ac:dyDescent="0.3">
      <c r="A73" s="11">
        <v>6615876</v>
      </c>
      <c r="B73" s="10">
        <v>43311</v>
      </c>
      <c r="C73" s="11" t="s">
        <v>120</v>
      </c>
      <c r="D73" s="11" t="str">
        <f t="shared" si="7"/>
        <v>Active</v>
      </c>
      <c r="E73" s="12">
        <v>10</v>
      </c>
      <c r="F73" s="15">
        <v>180</v>
      </c>
      <c r="G73" s="15">
        <f t="shared" si="8"/>
        <v>18</v>
      </c>
      <c r="I73" s="12">
        <v>5</v>
      </c>
      <c r="J73" s="15">
        <v>90</v>
      </c>
      <c r="K73" s="28"/>
      <c r="L73" s="29"/>
      <c r="O73" s="12">
        <f>COUNTIF('Daycare Checkouts'!$E:$E,$A73)</f>
        <v>4</v>
      </c>
      <c r="P73" s="15">
        <f>SUMIF('Daycare Checkouts'!E:E,$A73,'Daycare Checkouts'!F:F)</f>
        <v>72</v>
      </c>
      <c r="Q73" s="12">
        <f t="shared" si="9"/>
        <v>1</v>
      </c>
      <c r="R73" s="15">
        <f t="shared" si="10"/>
        <v>18</v>
      </c>
    </row>
    <row r="74" spans="1:18" x14ac:dyDescent="0.3">
      <c r="A74" s="11">
        <v>6618373</v>
      </c>
      <c r="B74" s="10">
        <v>43313</v>
      </c>
      <c r="C74" s="11" t="s">
        <v>121</v>
      </c>
      <c r="D74" s="11" t="str">
        <f t="shared" si="7"/>
        <v>Active</v>
      </c>
      <c r="E74" s="12">
        <v>10</v>
      </c>
      <c r="F74" s="15">
        <v>260</v>
      </c>
      <c r="G74" s="15">
        <f t="shared" si="8"/>
        <v>26</v>
      </c>
      <c r="I74" s="12">
        <v>5</v>
      </c>
      <c r="J74" s="15">
        <v>130</v>
      </c>
      <c r="K74" s="28"/>
      <c r="L74" s="29"/>
      <c r="O74" s="12">
        <f>COUNTIF('Daycare Checkouts'!$E:$E,$A74)</f>
        <v>2</v>
      </c>
      <c r="P74" s="15">
        <f>SUMIF('Daycare Checkouts'!E:E,$A74,'Daycare Checkouts'!F:F)</f>
        <v>52</v>
      </c>
      <c r="Q74" s="12">
        <f t="shared" si="9"/>
        <v>3</v>
      </c>
      <c r="R74" s="15">
        <f t="shared" si="10"/>
        <v>78</v>
      </c>
    </row>
    <row r="75" spans="1:18" x14ac:dyDescent="0.3">
      <c r="A75" s="11">
        <v>6632734</v>
      </c>
      <c r="B75" s="10">
        <v>43333</v>
      </c>
      <c r="C75" s="11" t="s">
        <v>122</v>
      </c>
      <c r="D75" s="11" t="str">
        <f t="shared" si="7"/>
        <v>InActive</v>
      </c>
      <c r="E75" s="12">
        <v>50</v>
      </c>
      <c r="F75" s="15">
        <v>1100</v>
      </c>
      <c r="G75" s="15">
        <f t="shared" si="8"/>
        <v>22</v>
      </c>
      <c r="I75" s="12">
        <v>21</v>
      </c>
      <c r="J75" s="15">
        <v>462</v>
      </c>
      <c r="K75" s="28"/>
      <c r="L75" s="29"/>
      <c r="M75" s="12">
        <v>-1</v>
      </c>
      <c r="N75" s="15">
        <v>-22</v>
      </c>
      <c r="O75" s="12">
        <f>COUNTIF('Daycare Checkouts'!$E:$E,$A75)</f>
        <v>20</v>
      </c>
      <c r="P75" s="15">
        <f>SUMIF('Daycare Checkouts'!E:E,$A75,'Daycare Checkouts'!F:F)</f>
        <v>440</v>
      </c>
      <c r="Q75" s="12">
        <f t="shared" si="9"/>
        <v>0</v>
      </c>
      <c r="R75" s="15">
        <f t="shared" si="10"/>
        <v>0</v>
      </c>
    </row>
    <row r="76" spans="1:18" x14ac:dyDescent="0.3">
      <c r="A76" s="11">
        <v>6644301</v>
      </c>
      <c r="B76" s="10">
        <v>43348</v>
      </c>
      <c r="C76" s="11" t="s">
        <v>123</v>
      </c>
      <c r="D76" s="11" t="str">
        <f t="shared" si="7"/>
        <v>InActive</v>
      </c>
      <c r="E76" s="12">
        <v>50</v>
      </c>
      <c r="F76" s="15">
        <v>1100</v>
      </c>
      <c r="G76" s="15">
        <f t="shared" si="8"/>
        <v>22</v>
      </c>
      <c r="I76" s="12">
        <v>37</v>
      </c>
      <c r="J76" s="15">
        <v>814</v>
      </c>
      <c r="K76" s="28"/>
      <c r="L76" s="29"/>
      <c r="O76" s="12">
        <f>COUNTIF('Daycare Checkouts'!$E:$E,$A76)</f>
        <v>37</v>
      </c>
      <c r="P76" s="15">
        <f>SUMIF('Daycare Checkouts'!E:E,$A76,'Daycare Checkouts'!F:F)</f>
        <v>814</v>
      </c>
      <c r="Q76" s="12">
        <f t="shared" si="9"/>
        <v>0</v>
      </c>
      <c r="R76" s="15">
        <f t="shared" si="10"/>
        <v>0</v>
      </c>
    </row>
    <row r="77" spans="1:18" x14ac:dyDescent="0.3">
      <c r="A77" s="11">
        <v>6646616</v>
      </c>
      <c r="B77" s="10">
        <v>43350</v>
      </c>
      <c r="C77" s="11" t="s">
        <v>82</v>
      </c>
      <c r="D77" s="11" t="str">
        <f t="shared" si="7"/>
        <v>InActive</v>
      </c>
      <c r="E77" s="12">
        <v>50</v>
      </c>
      <c r="F77" s="15">
        <v>1100</v>
      </c>
      <c r="G77" s="15">
        <f t="shared" si="8"/>
        <v>22</v>
      </c>
      <c r="I77" s="12">
        <v>5</v>
      </c>
      <c r="J77" s="15">
        <v>110</v>
      </c>
      <c r="K77" s="28"/>
      <c r="L77" s="29"/>
      <c r="O77" s="12">
        <f>COUNTIF('Daycare Checkouts'!$E:$E,$A77)</f>
        <v>5</v>
      </c>
      <c r="P77" s="15">
        <f>SUMIF('Daycare Checkouts'!E:E,$A77,'Daycare Checkouts'!F:F)</f>
        <v>110</v>
      </c>
      <c r="Q77" s="12">
        <f t="shared" si="9"/>
        <v>0</v>
      </c>
      <c r="R77" s="15">
        <f t="shared" si="10"/>
        <v>0</v>
      </c>
    </row>
    <row r="78" spans="1:18" x14ac:dyDescent="0.3">
      <c r="A78" s="11">
        <v>6648370</v>
      </c>
      <c r="B78" s="10">
        <v>43353</v>
      </c>
      <c r="C78" s="11" t="s">
        <v>124</v>
      </c>
      <c r="D78" s="11" t="str">
        <f t="shared" si="7"/>
        <v>InActive</v>
      </c>
      <c r="E78" s="12">
        <v>30</v>
      </c>
      <c r="F78" s="15">
        <v>480</v>
      </c>
      <c r="G78" s="15">
        <f t="shared" si="8"/>
        <v>16</v>
      </c>
      <c r="I78" s="12">
        <v>13</v>
      </c>
      <c r="J78" s="15">
        <v>208</v>
      </c>
      <c r="K78" s="28"/>
      <c r="L78" s="29"/>
      <c r="O78" s="12">
        <f>COUNTIF('Daycare Checkouts'!$E:$E,$A78)</f>
        <v>13</v>
      </c>
      <c r="P78" s="15">
        <f>SUMIF('Daycare Checkouts'!E:E,$A78,'Daycare Checkouts'!F:F)</f>
        <v>208</v>
      </c>
      <c r="Q78" s="12">
        <f t="shared" si="9"/>
        <v>0</v>
      </c>
      <c r="R78" s="15">
        <f t="shared" si="10"/>
        <v>0</v>
      </c>
    </row>
    <row r="79" spans="1:18" x14ac:dyDescent="0.3">
      <c r="A79" s="11">
        <v>6648686</v>
      </c>
      <c r="B79" s="10">
        <v>43353</v>
      </c>
      <c r="C79" s="11" t="s">
        <v>125</v>
      </c>
      <c r="D79" s="11" t="str">
        <f t="shared" si="7"/>
        <v>Active</v>
      </c>
      <c r="E79" s="12">
        <v>10</v>
      </c>
      <c r="F79" s="15">
        <v>180</v>
      </c>
      <c r="G79" s="15">
        <f t="shared" si="8"/>
        <v>18</v>
      </c>
      <c r="I79" s="12">
        <v>6</v>
      </c>
      <c r="J79" s="15">
        <v>108</v>
      </c>
      <c r="K79" s="28"/>
      <c r="L79" s="29"/>
      <c r="O79" s="12">
        <f>COUNTIF('Daycare Checkouts'!$E:$E,$A79)</f>
        <v>2</v>
      </c>
      <c r="P79" s="15">
        <f>SUMIF('Daycare Checkouts'!E:E,$A79,'Daycare Checkouts'!F:F)</f>
        <v>36</v>
      </c>
      <c r="Q79" s="12">
        <f t="shared" si="9"/>
        <v>4</v>
      </c>
      <c r="R79" s="15">
        <f t="shared" si="10"/>
        <v>72</v>
      </c>
    </row>
    <row r="80" spans="1:18" x14ac:dyDescent="0.3">
      <c r="A80" s="11">
        <v>6654013</v>
      </c>
      <c r="B80" s="10">
        <v>43360</v>
      </c>
      <c r="C80" s="11" t="s">
        <v>126</v>
      </c>
      <c r="D80" s="11" t="str">
        <f t="shared" si="7"/>
        <v>InActive</v>
      </c>
      <c r="E80" s="12">
        <v>20</v>
      </c>
      <c r="F80" s="15">
        <v>500</v>
      </c>
      <c r="G80" s="15">
        <f t="shared" si="8"/>
        <v>25</v>
      </c>
      <c r="I80" s="12">
        <v>17</v>
      </c>
      <c r="J80" s="15">
        <v>425</v>
      </c>
      <c r="K80" s="28"/>
      <c r="L80" s="29"/>
      <c r="M80" s="12">
        <v>-15</v>
      </c>
      <c r="N80" s="15">
        <v>-375</v>
      </c>
      <c r="O80" s="12">
        <f>COUNTIF('Daycare Checkouts'!$E:$E,$A80)</f>
        <v>2</v>
      </c>
      <c r="P80" s="15">
        <f>SUMIF('Daycare Checkouts'!E:E,$A80,'Daycare Checkouts'!F:F)</f>
        <v>50</v>
      </c>
      <c r="Q80" s="12">
        <f t="shared" si="9"/>
        <v>0</v>
      </c>
      <c r="R80" s="15">
        <f t="shared" si="10"/>
        <v>0</v>
      </c>
    </row>
    <row r="81" spans="1:18" x14ac:dyDescent="0.3">
      <c r="A81" s="11">
        <v>6657162</v>
      </c>
      <c r="B81" s="10">
        <v>43363</v>
      </c>
      <c r="C81" s="11" t="s">
        <v>127</v>
      </c>
      <c r="D81" s="11" t="str">
        <f t="shared" si="7"/>
        <v>InActive</v>
      </c>
      <c r="E81" s="12">
        <v>50</v>
      </c>
      <c r="F81" s="15">
        <v>1100</v>
      </c>
      <c r="G81" s="15">
        <f t="shared" si="8"/>
        <v>22</v>
      </c>
      <c r="I81" s="12">
        <v>7</v>
      </c>
      <c r="J81" s="15">
        <v>154</v>
      </c>
      <c r="K81" s="28"/>
      <c r="L81" s="29"/>
      <c r="O81" s="12">
        <f>COUNTIF('Daycare Checkouts'!$E:$E,$A81)</f>
        <v>7</v>
      </c>
      <c r="P81" s="15">
        <f>SUMIF('Daycare Checkouts'!E:E,$A81,'Daycare Checkouts'!F:F)</f>
        <v>154</v>
      </c>
      <c r="Q81" s="12">
        <f t="shared" si="9"/>
        <v>0</v>
      </c>
      <c r="R81" s="15">
        <f t="shared" si="10"/>
        <v>0</v>
      </c>
    </row>
    <row r="82" spans="1:18" x14ac:dyDescent="0.3">
      <c r="A82" s="11">
        <v>6658555</v>
      </c>
      <c r="B82" s="10">
        <v>43364</v>
      </c>
      <c r="C82" s="11" t="s">
        <v>128</v>
      </c>
      <c r="D82" s="11" t="str">
        <f t="shared" si="7"/>
        <v>Active</v>
      </c>
      <c r="E82" s="12">
        <v>10</v>
      </c>
      <c r="F82" s="15">
        <v>260</v>
      </c>
      <c r="G82" s="15">
        <f t="shared" si="8"/>
        <v>26</v>
      </c>
      <c r="I82" s="12">
        <v>6</v>
      </c>
      <c r="J82" s="15">
        <v>156</v>
      </c>
      <c r="K82" s="28"/>
      <c r="L82" s="29"/>
      <c r="O82" s="12">
        <f>COUNTIF('Daycare Checkouts'!$E:$E,$A82)</f>
        <v>5</v>
      </c>
      <c r="P82" s="15">
        <f>SUMIF('Daycare Checkouts'!E:E,$A82,'Daycare Checkouts'!F:F)</f>
        <v>130</v>
      </c>
      <c r="Q82" s="12">
        <f t="shared" si="9"/>
        <v>1</v>
      </c>
      <c r="R82" s="15">
        <f t="shared" si="10"/>
        <v>26</v>
      </c>
    </row>
    <row r="83" spans="1:18" x14ac:dyDescent="0.3">
      <c r="A83" s="11">
        <v>6659079</v>
      </c>
      <c r="B83" s="10">
        <v>43365</v>
      </c>
      <c r="C83" s="11" t="s">
        <v>129</v>
      </c>
      <c r="D83" s="11" t="str">
        <f t="shared" si="7"/>
        <v>InActive</v>
      </c>
      <c r="E83" s="12">
        <v>10</v>
      </c>
      <c r="F83" s="15">
        <v>260</v>
      </c>
      <c r="G83" s="15">
        <f t="shared" si="8"/>
        <v>26</v>
      </c>
      <c r="I83" s="12">
        <v>3</v>
      </c>
      <c r="J83" s="15">
        <v>78</v>
      </c>
      <c r="K83" s="28"/>
      <c r="L83" s="29"/>
      <c r="O83" s="12">
        <f>COUNTIF('Daycare Checkouts'!$E:$E,$A83)</f>
        <v>3</v>
      </c>
      <c r="P83" s="15">
        <f>SUMIF('Daycare Checkouts'!E:E,$A83,'Daycare Checkouts'!F:F)</f>
        <v>78</v>
      </c>
      <c r="Q83" s="12">
        <f t="shared" si="9"/>
        <v>0</v>
      </c>
      <c r="R83" s="15">
        <f t="shared" si="10"/>
        <v>0</v>
      </c>
    </row>
    <row r="84" spans="1:18" x14ac:dyDescent="0.3">
      <c r="A84" s="11">
        <v>6659131</v>
      </c>
      <c r="B84" s="10">
        <v>43365</v>
      </c>
      <c r="C84" s="11" t="s">
        <v>130</v>
      </c>
      <c r="D84" s="11" t="str">
        <f t="shared" si="7"/>
        <v>InActive</v>
      </c>
      <c r="E84" s="12">
        <v>10</v>
      </c>
      <c r="F84" s="15">
        <v>260</v>
      </c>
      <c r="G84" s="15">
        <f t="shared" si="8"/>
        <v>26</v>
      </c>
      <c r="I84" s="12">
        <v>2</v>
      </c>
      <c r="J84" s="15">
        <v>52</v>
      </c>
      <c r="K84" s="28"/>
      <c r="L84" s="29"/>
      <c r="O84" s="12">
        <f>COUNTIF('Daycare Checkouts'!$E:$E,$A84)</f>
        <v>2</v>
      </c>
      <c r="P84" s="15">
        <f>SUMIF('Daycare Checkouts'!E:E,$A84,'Daycare Checkouts'!F:F)</f>
        <v>52</v>
      </c>
      <c r="Q84" s="12">
        <f t="shared" si="9"/>
        <v>0</v>
      </c>
      <c r="R84" s="15">
        <f t="shared" si="10"/>
        <v>0</v>
      </c>
    </row>
    <row r="85" spans="1:18" x14ac:dyDescent="0.3">
      <c r="A85" s="11">
        <v>6659707</v>
      </c>
      <c r="B85" s="10">
        <v>43367</v>
      </c>
      <c r="C85" s="11" t="s">
        <v>131</v>
      </c>
      <c r="D85" s="11" t="str">
        <f t="shared" si="7"/>
        <v>InActive</v>
      </c>
      <c r="E85" s="12">
        <v>30</v>
      </c>
      <c r="F85" s="15">
        <v>480</v>
      </c>
      <c r="G85" s="15">
        <f t="shared" si="8"/>
        <v>16</v>
      </c>
      <c r="I85" s="12">
        <v>2</v>
      </c>
      <c r="J85" s="15">
        <v>32</v>
      </c>
      <c r="K85" s="28"/>
      <c r="L85" s="29"/>
      <c r="O85" s="12">
        <f>COUNTIF('Daycare Checkouts'!$E:$E,$A85)</f>
        <v>2</v>
      </c>
      <c r="P85" s="15">
        <f>SUMIF('Daycare Checkouts'!E:E,$A85,'Daycare Checkouts'!F:F)</f>
        <v>32</v>
      </c>
      <c r="Q85" s="12">
        <f t="shared" si="9"/>
        <v>0</v>
      </c>
      <c r="R85" s="15">
        <f t="shared" si="10"/>
        <v>0</v>
      </c>
    </row>
    <row r="86" spans="1:18" x14ac:dyDescent="0.3">
      <c r="A86" s="11">
        <v>6660061</v>
      </c>
      <c r="B86" s="10">
        <v>43367</v>
      </c>
      <c r="C86" s="11" t="s">
        <v>132</v>
      </c>
      <c r="D86" s="11" t="str">
        <f t="shared" si="7"/>
        <v>InActive</v>
      </c>
      <c r="E86" s="12">
        <v>10</v>
      </c>
      <c r="F86" s="15">
        <v>260</v>
      </c>
      <c r="G86" s="15">
        <f t="shared" si="8"/>
        <v>26</v>
      </c>
      <c r="I86" s="12">
        <v>1</v>
      </c>
      <c r="J86" s="15">
        <v>26</v>
      </c>
      <c r="K86" s="28"/>
      <c r="L86" s="29"/>
      <c r="O86" s="12">
        <f>COUNTIF('Daycare Checkouts'!$E:$E,$A86)</f>
        <v>1</v>
      </c>
      <c r="P86" s="15">
        <f>SUMIF('Daycare Checkouts'!E:E,$A86,'Daycare Checkouts'!F:F)</f>
        <v>26</v>
      </c>
      <c r="Q86" s="12">
        <f t="shared" si="9"/>
        <v>0</v>
      </c>
      <c r="R86" s="15">
        <f t="shared" si="10"/>
        <v>0</v>
      </c>
    </row>
    <row r="87" spans="1:18" x14ac:dyDescent="0.3">
      <c r="A87" s="11">
        <v>6660658</v>
      </c>
      <c r="B87" s="10">
        <v>43368</v>
      </c>
      <c r="C87" s="11" t="s">
        <v>133</v>
      </c>
      <c r="D87" s="11" t="str">
        <f t="shared" si="7"/>
        <v>InActive</v>
      </c>
      <c r="E87" s="12">
        <v>20</v>
      </c>
      <c r="F87" s="15">
        <v>500</v>
      </c>
      <c r="G87" s="15">
        <f t="shared" si="8"/>
        <v>25</v>
      </c>
      <c r="I87" s="12">
        <v>5</v>
      </c>
      <c r="J87" s="15">
        <v>125</v>
      </c>
      <c r="K87" s="28"/>
      <c r="L87" s="29"/>
      <c r="O87" s="12">
        <f>COUNTIF('Daycare Checkouts'!$E:$E,$A87)</f>
        <v>5</v>
      </c>
      <c r="P87" s="15">
        <f>SUMIF('Daycare Checkouts'!E:E,$A87,'Daycare Checkouts'!F:F)</f>
        <v>125</v>
      </c>
      <c r="Q87" s="12">
        <f t="shared" si="9"/>
        <v>0</v>
      </c>
      <c r="R87" s="15">
        <f t="shared" si="10"/>
        <v>0</v>
      </c>
    </row>
    <row r="88" spans="1:18" x14ac:dyDescent="0.3">
      <c r="A88" s="11">
        <v>6660749</v>
      </c>
      <c r="B88" s="10">
        <v>43368</v>
      </c>
      <c r="C88" s="11" t="s">
        <v>134</v>
      </c>
      <c r="D88" s="11" t="str">
        <f t="shared" si="7"/>
        <v>InActive</v>
      </c>
      <c r="E88" s="12">
        <v>10</v>
      </c>
      <c r="F88" s="15">
        <v>260</v>
      </c>
      <c r="G88" s="15">
        <f t="shared" si="8"/>
        <v>26</v>
      </c>
      <c r="I88" s="12">
        <v>1</v>
      </c>
      <c r="J88" s="15">
        <v>26</v>
      </c>
      <c r="K88" s="28"/>
      <c r="L88" s="29"/>
      <c r="O88" s="12">
        <f>COUNTIF('Daycare Checkouts'!$E:$E,$A88)</f>
        <v>1</v>
      </c>
      <c r="P88" s="15">
        <f>SUMIF('Daycare Checkouts'!E:E,$A88,'Daycare Checkouts'!F:F)</f>
        <v>26</v>
      </c>
      <c r="Q88" s="12">
        <f t="shared" si="9"/>
        <v>0</v>
      </c>
      <c r="R88" s="15">
        <f t="shared" si="10"/>
        <v>0</v>
      </c>
    </row>
    <row r="89" spans="1:18" x14ac:dyDescent="0.3">
      <c r="A89" s="11">
        <v>6660993</v>
      </c>
      <c r="B89" s="10">
        <v>43368</v>
      </c>
      <c r="C89" s="11" t="s">
        <v>135</v>
      </c>
      <c r="D89" s="11" t="str">
        <f t="shared" si="7"/>
        <v>InActive</v>
      </c>
      <c r="E89" s="12">
        <v>10</v>
      </c>
      <c r="F89" s="15">
        <v>260</v>
      </c>
      <c r="G89" s="15">
        <f t="shared" si="8"/>
        <v>26</v>
      </c>
      <c r="I89" s="12">
        <v>2</v>
      </c>
      <c r="J89" s="15">
        <v>52</v>
      </c>
      <c r="K89" s="28"/>
      <c r="L89" s="29"/>
      <c r="O89" s="12">
        <f>COUNTIF('Daycare Checkouts'!$E:$E,$A89)</f>
        <v>2</v>
      </c>
      <c r="P89" s="15">
        <f>SUMIF('Daycare Checkouts'!E:E,$A89,'Daycare Checkouts'!F:F)</f>
        <v>52</v>
      </c>
      <c r="Q89" s="12">
        <f t="shared" si="9"/>
        <v>0</v>
      </c>
      <c r="R89" s="15">
        <f t="shared" si="10"/>
        <v>0</v>
      </c>
    </row>
    <row r="90" spans="1:18" x14ac:dyDescent="0.3">
      <c r="A90" s="11">
        <v>6663980</v>
      </c>
      <c r="B90" s="10">
        <v>43371</v>
      </c>
      <c r="C90" s="11" t="s">
        <v>136</v>
      </c>
      <c r="D90" s="11" t="str">
        <f t="shared" si="7"/>
        <v>InActive</v>
      </c>
      <c r="E90" s="12">
        <v>20</v>
      </c>
      <c r="F90" s="15">
        <v>500</v>
      </c>
      <c r="G90" s="15">
        <f t="shared" si="8"/>
        <v>25</v>
      </c>
      <c r="I90" s="12">
        <v>10</v>
      </c>
      <c r="J90" s="15">
        <v>250</v>
      </c>
      <c r="K90" s="28"/>
      <c r="L90" s="29"/>
      <c r="O90" s="12">
        <f>COUNTIF('Daycare Checkouts'!$E:$E,$A90)</f>
        <v>10</v>
      </c>
      <c r="P90" s="15">
        <f>SUMIF('Daycare Checkouts'!E:E,$A90,'Daycare Checkouts'!F:F)</f>
        <v>250</v>
      </c>
      <c r="Q90" s="12">
        <f t="shared" si="9"/>
        <v>0</v>
      </c>
      <c r="R90" s="15">
        <f t="shared" si="10"/>
        <v>0</v>
      </c>
    </row>
    <row r="91" spans="1:18" x14ac:dyDescent="0.3">
      <c r="A91" s="11">
        <v>6664989</v>
      </c>
      <c r="B91" s="10">
        <v>43373</v>
      </c>
      <c r="C91" s="11" t="s">
        <v>137</v>
      </c>
      <c r="D91" s="11" t="str">
        <f t="shared" si="7"/>
        <v>InActive</v>
      </c>
      <c r="E91" s="12">
        <v>50</v>
      </c>
      <c r="F91" s="15">
        <v>1100</v>
      </c>
      <c r="G91" s="15">
        <f t="shared" si="8"/>
        <v>22</v>
      </c>
      <c r="I91" s="12">
        <v>9</v>
      </c>
      <c r="J91" s="15">
        <v>198</v>
      </c>
      <c r="K91" s="28"/>
      <c r="L91" s="29"/>
      <c r="O91" s="12">
        <f>COUNTIF('Daycare Checkouts'!$E:$E,$A91)</f>
        <v>9</v>
      </c>
      <c r="P91" s="15">
        <f>SUMIF('Daycare Checkouts'!E:E,$A91,'Daycare Checkouts'!F:F)</f>
        <v>198</v>
      </c>
      <c r="Q91" s="12">
        <f t="shared" si="9"/>
        <v>0</v>
      </c>
      <c r="R91" s="15">
        <f t="shared" si="10"/>
        <v>0</v>
      </c>
    </row>
    <row r="92" spans="1:18" x14ac:dyDescent="0.3">
      <c r="A92" s="11">
        <v>6669597</v>
      </c>
      <c r="B92" s="10">
        <v>43377</v>
      </c>
      <c r="C92" s="11" t="s">
        <v>138</v>
      </c>
      <c r="D92" s="11" t="str">
        <f t="shared" si="7"/>
        <v>InActive</v>
      </c>
      <c r="E92" s="12">
        <v>50</v>
      </c>
      <c r="F92" s="15">
        <v>1100</v>
      </c>
      <c r="G92" s="15">
        <f t="shared" si="8"/>
        <v>22</v>
      </c>
      <c r="I92" s="12">
        <v>24</v>
      </c>
      <c r="J92" s="15">
        <v>528</v>
      </c>
      <c r="K92" s="28"/>
      <c r="L92" s="29"/>
      <c r="O92" s="12">
        <f>COUNTIF('Daycare Checkouts'!$E:$E,$A92)</f>
        <v>24</v>
      </c>
      <c r="P92" s="15">
        <f>SUMIF('Daycare Checkouts'!E:E,$A92,'Daycare Checkouts'!F:F)</f>
        <v>528</v>
      </c>
      <c r="Q92" s="12">
        <f t="shared" si="9"/>
        <v>0</v>
      </c>
      <c r="R92" s="15">
        <f t="shared" si="10"/>
        <v>0</v>
      </c>
    </row>
    <row r="93" spans="1:18" x14ac:dyDescent="0.3">
      <c r="A93" s="11">
        <v>6673109</v>
      </c>
      <c r="B93" s="10">
        <v>43382</v>
      </c>
      <c r="C93" s="11" t="s">
        <v>125</v>
      </c>
      <c r="D93" s="11" t="str">
        <f t="shared" si="7"/>
        <v>Active</v>
      </c>
      <c r="E93" s="12">
        <v>10</v>
      </c>
      <c r="F93" s="15">
        <v>260</v>
      </c>
      <c r="G93" s="15">
        <f t="shared" si="8"/>
        <v>26</v>
      </c>
      <c r="I93" s="12">
        <v>8</v>
      </c>
      <c r="J93" s="15">
        <v>208</v>
      </c>
      <c r="K93" s="28"/>
      <c r="L93" s="29"/>
      <c r="O93" s="12">
        <f>COUNTIF('Daycare Checkouts'!$E:$E,$A93)</f>
        <v>0</v>
      </c>
      <c r="P93" s="15">
        <f>SUMIF('Daycare Checkouts'!E:E,$A93,'Daycare Checkouts'!F:F)</f>
        <v>0</v>
      </c>
      <c r="Q93" s="12">
        <f t="shared" si="9"/>
        <v>8</v>
      </c>
      <c r="R93" s="15">
        <f t="shared" si="10"/>
        <v>208</v>
      </c>
    </row>
    <row r="94" spans="1:18" x14ac:dyDescent="0.3">
      <c r="A94" s="11">
        <v>6676776</v>
      </c>
      <c r="B94" s="10">
        <v>43386</v>
      </c>
      <c r="C94" s="11" t="s">
        <v>139</v>
      </c>
      <c r="D94" s="11" t="str">
        <f t="shared" si="7"/>
        <v>InActive</v>
      </c>
      <c r="E94" s="12">
        <v>10</v>
      </c>
      <c r="F94" s="15">
        <v>260</v>
      </c>
      <c r="G94" s="15">
        <f t="shared" si="8"/>
        <v>26</v>
      </c>
      <c r="I94" s="12">
        <v>6</v>
      </c>
      <c r="J94" s="15">
        <v>156</v>
      </c>
      <c r="K94" s="28"/>
      <c r="L94" s="29"/>
      <c r="O94" s="12">
        <f>COUNTIF('Daycare Checkouts'!$E:$E,$A94)</f>
        <v>6</v>
      </c>
      <c r="P94" s="15">
        <f>SUMIF('Daycare Checkouts'!E:E,$A94,'Daycare Checkouts'!F:F)</f>
        <v>156</v>
      </c>
      <c r="Q94" s="12">
        <f t="shared" si="9"/>
        <v>0</v>
      </c>
      <c r="R94" s="15">
        <f t="shared" si="10"/>
        <v>0</v>
      </c>
    </row>
    <row r="95" spans="1:18" x14ac:dyDescent="0.3">
      <c r="A95" s="11">
        <v>6676801</v>
      </c>
      <c r="B95" s="10">
        <v>43387</v>
      </c>
      <c r="C95" s="11" t="s">
        <v>140</v>
      </c>
      <c r="D95" s="11" t="str">
        <f t="shared" si="7"/>
        <v>InActive</v>
      </c>
      <c r="E95" s="12">
        <v>50</v>
      </c>
      <c r="F95" s="15">
        <v>1100</v>
      </c>
      <c r="G95" s="15">
        <f t="shared" si="8"/>
        <v>22</v>
      </c>
      <c r="I95" s="12">
        <v>19</v>
      </c>
      <c r="J95" s="15">
        <v>418</v>
      </c>
      <c r="K95" s="28"/>
      <c r="L95" s="29"/>
      <c r="O95" s="12">
        <f>COUNTIF('Daycare Checkouts'!$E:$E,$A95)</f>
        <v>19</v>
      </c>
      <c r="P95" s="15">
        <f>SUMIF('Daycare Checkouts'!E:E,$A95,'Daycare Checkouts'!F:F)</f>
        <v>418</v>
      </c>
      <c r="Q95" s="12">
        <f t="shared" si="9"/>
        <v>0</v>
      </c>
      <c r="R95" s="15">
        <f t="shared" si="10"/>
        <v>0</v>
      </c>
    </row>
    <row r="96" spans="1:18" x14ac:dyDescent="0.3">
      <c r="A96" s="11">
        <v>6679809</v>
      </c>
      <c r="B96" s="10">
        <v>43390</v>
      </c>
      <c r="C96" s="11" t="s">
        <v>141</v>
      </c>
      <c r="D96" s="11" t="str">
        <f t="shared" si="7"/>
        <v>InActive</v>
      </c>
      <c r="E96" s="12">
        <v>20</v>
      </c>
      <c r="F96" s="15">
        <v>500</v>
      </c>
      <c r="G96" s="15">
        <f t="shared" si="8"/>
        <v>25</v>
      </c>
      <c r="I96" s="12">
        <v>1</v>
      </c>
      <c r="J96" s="15">
        <v>25</v>
      </c>
      <c r="K96" s="28"/>
      <c r="L96" s="29"/>
      <c r="O96" s="12">
        <f>COUNTIF('Daycare Checkouts'!$E:$E,$A96)</f>
        <v>1</v>
      </c>
      <c r="P96" s="15">
        <f>SUMIF('Daycare Checkouts'!E:E,$A96,'Daycare Checkouts'!F:F)</f>
        <v>25</v>
      </c>
      <c r="Q96" s="12">
        <f t="shared" si="9"/>
        <v>0</v>
      </c>
      <c r="R96" s="15">
        <f t="shared" si="10"/>
        <v>0</v>
      </c>
    </row>
    <row r="97" spans="1:18" x14ac:dyDescent="0.3">
      <c r="A97" s="11">
        <v>6683718</v>
      </c>
      <c r="B97" s="10">
        <v>43395</v>
      </c>
      <c r="C97" s="11" t="s">
        <v>142</v>
      </c>
      <c r="D97" s="11" t="str">
        <f t="shared" si="7"/>
        <v>InActive</v>
      </c>
      <c r="E97" s="12">
        <v>30</v>
      </c>
      <c r="F97" s="15">
        <v>720</v>
      </c>
      <c r="G97" s="15">
        <f t="shared" si="8"/>
        <v>24</v>
      </c>
      <c r="I97" s="12">
        <v>13</v>
      </c>
      <c r="J97" s="15">
        <v>312</v>
      </c>
      <c r="K97" s="28"/>
      <c r="L97" s="29"/>
      <c r="O97" s="12">
        <f>COUNTIF('Daycare Checkouts'!$E:$E,$A97)</f>
        <v>13</v>
      </c>
      <c r="P97" s="15">
        <f>SUMIF('Daycare Checkouts'!E:E,$A97,'Daycare Checkouts'!F:F)</f>
        <v>312</v>
      </c>
      <c r="Q97" s="12">
        <f t="shared" si="9"/>
        <v>0</v>
      </c>
      <c r="R97" s="15">
        <f t="shared" si="10"/>
        <v>0</v>
      </c>
    </row>
    <row r="98" spans="1:18" x14ac:dyDescent="0.3">
      <c r="A98" s="11">
        <v>6685464</v>
      </c>
      <c r="B98" s="10">
        <v>43397</v>
      </c>
      <c r="C98" s="11" t="s">
        <v>143</v>
      </c>
      <c r="D98" s="11" t="str">
        <f t="shared" si="7"/>
        <v>InActive</v>
      </c>
      <c r="E98" s="12">
        <v>10</v>
      </c>
      <c r="F98" s="15">
        <v>180</v>
      </c>
      <c r="G98" s="15">
        <f t="shared" ref="G98:G129" si="11">J98/I98</f>
        <v>18</v>
      </c>
      <c r="I98" s="12">
        <v>5</v>
      </c>
      <c r="J98" s="15">
        <v>90</v>
      </c>
      <c r="K98" s="28"/>
      <c r="L98" s="29"/>
      <c r="M98" s="12">
        <v>-4</v>
      </c>
      <c r="N98" s="15">
        <v>-72</v>
      </c>
      <c r="O98" s="12">
        <f>COUNTIF('Daycare Checkouts'!$E:$E,$A98)</f>
        <v>1</v>
      </c>
      <c r="P98" s="15">
        <f>SUMIF('Daycare Checkouts'!E:E,$A98,'Daycare Checkouts'!F:F)</f>
        <v>18</v>
      </c>
      <c r="Q98" s="12">
        <f t="shared" ref="Q98:Q129" si="12">SUM(I98,M98,-O98)</f>
        <v>0</v>
      </c>
      <c r="R98" s="15">
        <f t="shared" ref="R98:R129" si="13">SUM(J98,N98,-P98)</f>
        <v>0</v>
      </c>
    </row>
    <row r="99" spans="1:18" x14ac:dyDescent="0.3">
      <c r="A99" s="11">
        <v>6687719</v>
      </c>
      <c r="B99" s="10">
        <v>43399</v>
      </c>
      <c r="C99" s="11" t="s">
        <v>144</v>
      </c>
      <c r="D99" s="11" t="str">
        <f t="shared" si="7"/>
        <v>InActive</v>
      </c>
      <c r="E99" s="12">
        <v>10</v>
      </c>
      <c r="F99" s="15">
        <v>260</v>
      </c>
      <c r="G99" s="15">
        <f t="shared" si="11"/>
        <v>26</v>
      </c>
      <c r="I99" s="12">
        <v>1</v>
      </c>
      <c r="J99" s="15">
        <v>26</v>
      </c>
      <c r="K99" s="28"/>
      <c r="L99" s="29"/>
      <c r="O99" s="12">
        <f>COUNTIF('Daycare Checkouts'!$E:$E,$A99)</f>
        <v>1</v>
      </c>
      <c r="P99" s="15">
        <f>SUMIF('Daycare Checkouts'!E:E,$A99,'Daycare Checkouts'!F:F)</f>
        <v>26</v>
      </c>
      <c r="Q99" s="12">
        <f t="shared" si="12"/>
        <v>0</v>
      </c>
      <c r="R99" s="15">
        <f t="shared" si="13"/>
        <v>0</v>
      </c>
    </row>
    <row r="100" spans="1:18" x14ac:dyDescent="0.3">
      <c r="A100" s="11">
        <v>6688480</v>
      </c>
      <c r="B100" s="10">
        <v>43401</v>
      </c>
      <c r="C100" s="11" t="s">
        <v>145</v>
      </c>
      <c r="D100" s="11" t="str">
        <f t="shared" si="7"/>
        <v>InActive</v>
      </c>
      <c r="E100" s="12">
        <v>10</v>
      </c>
      <c r="F100" s="15">
        <v>260</v>
      </c>
      <c r="G100" s="15">
        <f t="shared" si="11"/>
        <v>26</v>
      </c>
      <c r="I100" s="12">
        <v>4</v>
      </c>
      <c r="J100" s="15">
        <v>104</v>
      </c>
      <c r="K100" s="28"/>
      <c r="L100" s="29"/>
      <c r="O100" s="12">
        <f>COUNTIF('Daycare Checkouts'!$E:$E,$A100)</f>
        <v>4</v>
      </c>
      <c r="P100" s="15">
        <f>SUMIF('Daycare Checkouts'!E:E,$A100,'Daycare Checkouts'!F:F)</f>
        <v>104</v>
      </c>
      <c r="Q100" s="12">
        <f t="shared" si="12"/>
        <v>0</v>
      </c>
      <c r="R100" s="15">
        <f t="shared" si="13"/>
        <v>0</v>
      </c>
    </row>
    <row r="101" spans="1:18" x14ac:dyDescent="0.3">
      <c r="A101" s="11">
        <v>6690320</v>
      </c>
      <c r="B101" s="10">
        <v>43403</v>
      </c>
      <c r="C101" s="11" t="s">
        <v>146</v>
      </c>
      <c r="D101" s="11" t="str">
        <f t="shared" si="7"/>
        <v>InActive</v>
      </c>
      <c r="E101" s="12">
        <v>50</v>
      </c>
      <c r="F101" s="15">
        <v>1100</v>
      </c>
      <c r="G101" s="15">
        <f t="shared" si="11"/>
        <v>22</v>
      </c>
      <c r="I101" s="12">
        <v>39</v>
      </c>
      <c r="J101" s="15">
        <v>858</v>
      </c>
      <c r="K101" s="28"/>
      <c r="L101" s="29"/>
      <c r="O101" s="12">
        <f>COUNTIF('Daycare Checkouts'!$E:$E,$A101)</f>
        <v>39</v>
      </c>
      <c r="P101" s="15">
        <f>SUMIF('Daycare Checkouts'!E:E,$A101,'Daycare Checkouts'!F:F)</f>
        <v>858</v>
      </c>
      <c r="Q101" s="12">
        <f t="shared" si="12"/>
        <v>0</v>
      </c>
      <c r="R101" s="15">
        <f t="shared" si="13"/>
        <v>0</v>
      </c>
    </row>
    <row r="102" spans="1:18" x14ac:dyDescent="0.3">
      <c r="A102" s="11">
        <v>6691923</v>
      </c>
      <c r="B102" s="10">
        <v>43404</v>
      </c>
      <c r="C102" s="11" t="s">
        <v>147</v>
      </c>
      <c r="D102" s="11" t="str">
        <f t="shared" si="7"/>
        <v>InActive</v>
      </c>
      <c r="E102" s="12">
        <v>50</v>
      </c>
      <c r="F102" s="15">
        <v>1100</v>
      </c>
      <c r="G102" s="15">
        <f t="shared" si="11"/>
        <v>22</v>
      </c>
      <c r="I102" s="12">
        <v>22</v>
      </c>
      <c r="J102" s="15">
        <v>484</v>
      </c>
      <c r="K102" s="28"/>
      <c r="L102" s="29"/>
      <c r="O102" s="12">
        <f>COUNTIF('Daycare Checkouts'!$E:$E,$A102)</f>
        <v>22</v>
      </c>
      <c r="P102" s="15">
        <f>SUMIF('Daycare Checkouts'!E:E,$A102,'Daycare Checkouts'!F:F)</f>
        <v>484</v>
      </c>
      <c r="Q102" s="12">
        <f t="shared" si="12"/>
        <v>0</v>
      </c>
      <c r="R102" s="15">
        <f t="shared" si="13"/>
        <v>0</v>
      </c>
    </row>
    <row r="103" spans="1:18" x14ac:dyDescent="0.3">
      <c r="A103" s="11">
        <v>6692862</v>
      </c>
      <c r="B103" s="10">
        <v>43405</v>
      </c>
      <c r="C103" s="11" t="s">
        <v>148</v>
      </c>
      <c r="D103" s="11" t="str">
        <f t="shared" si="7"/>
        <v>InActive</v>
      </c>
      <c r="E103" s="12">
        <v>20</v>
      </c>
      <c r="F103" s="15">
        <v>500</v>
      </c>
      <c r="G103" s="15">
        <f t="shared" si="11"/>
        <v>25</v>
      </c>
      <c r="I103" s="12">
        <v>9</v>
      </c>
      <c r="J103" s="15">
        <v>225</v>
      </c>
      <c r="K103" s="28"/>
      <c r="L103" s="29"/>
      <c r="O103" s="12">
        <f>COUNTIF('Daycare Checkouts'!$E:$E,$A103)</f>
        <v>9</v>
      </c>
      <c r="P103" s="15">
        <f>SUMIF('Daycare Checkouts'!E:E,$A103,'Daycare Checkouts'!F:F)</f>
        <v>225</v>
      </c>
      <c r="Q103" s="12">
        <f t="shared" si="12"/>
        <v>0</v>
      </c>
      <c r="R103" s="15">
        <f t="shared" si="13"/>
        <v>0</v>
      </c>
    </row>
    <row r="104" spans="1:18" x14ac:dyDescent="0.3">
      <c r="A104" s="11">
        <v>6694641</v>
      </c>
      <c r="B104" s="10">
        <v>43406</v>
      </c>
      <c r="C104" s="11" t="s">
        <v>149</v>
      </c>
      <c r="D104" s="11" t="str">
        <f t="shared" si="7"/>
        <v>InActive</v>
      </c>
      <c r="E104" s="12">
        <v>30</v>
      </c>
      <c r="F104" s="15">
        <v>720</v>
      </c>
      <c r="G104" s="15">
        <f t="shared" si="11"/>
        <v>24</v>
      </c>
      <c r="I104" s="12">
        <v>11</v>
      </c>
      <c r="J104" s="15">
        <v>264</v>
      </c>
      <c r="K104" s="28"/>
      <c r="L104" s="29"/>
      <c r="O104" s="12">
        <f>COUNTIF('Daycare Checkouts'!$E:$E,$A104)</f>
        <v>11</v>
      </c>
      <c r="P104" s="15">
        <f>SUMIF('Daycare Checkouts'!E:E,$A104,'Daycare Checkouts'!F:F)</f>
        <v>264</v>
      </c>
      <c r="Q104" s="12">
        <f t="shared" si="12"/>
        <v>0</v>
      </c>
      <c r="R104" s="15">
        <f t="shared" si="13"/>
        <v>0</v>
      </c>
    </row>
    <row r="105" spans="1:18" x14ac:dyDescent="0.3">
      <c r="A105" s="11">
        <v>6695345</v>
      </c>
      <c r="B105" s="10">
        <v>43410</v>
      </c>
      <c r="C105" s="11" t="s">
        <v>150</v>
      </c>
      <c r="D105" s="11" t="str">
        <f t="shared" si="7"/>
        <v>InActive</v>
      </c>
      <c r="E105" s="12">
        <v>10</v>
      </c>
      <c r="F105" s="15">
        <v>260</v>
      </c>
      <c r="G105" s="15">
        <f t="shared" si="11"/>
        <v>26</v>
      </c>
      <c r="I105" s="12">
        <v>3</v>
      </c>
      <c r="J105" s="15">
        <v>78</v>
      </c>
      <c r="K105" s="28"/>
      <c r="L105" s="29"/>
      <c r="O105" s="12">
        <f>COUNTIF('Daycare Checkouts'!$E:$E,$A105)</f>
        <v>3</v>
      </c>
      <c r="P105" s="15">
        <f>SUMIF('Daycare Checkouts'!E:E,$A105,'Daycare Checkouts'!F:F)</f>
        <v>78</v>
      </c>
      <c r="Q105" s="12">
        <f t="shared" si="12"/>
        <v>0</v>
      </c>
      <c r="R105" s="15">
        <f t="shared" si="13"/>
        <v>0</v>
      </c>
    </row>
    <row r="106" spans="1:18" x14ac:dyDescent="0.3">
      <c r="A106" s="11">
        <v>6695845</v>
      </c>
      <c r="B106" s="10">
        <v>43410</v>
      </c>
      <c r="C106" s="11" t="s">
        <v>151</v>
      </c>
      <c r="D106" s="11" t="str">
        <f t="shared" si="7"/>
        <v>InActive</v>
      </c>
      <c r="E106" s="12">
        <v>50</v>
      </c>
      <c r="F106" s="15">
        <v>1100</v>
      </c>
      <c r="G106" s="15">
        <f t="shared" si="11"/>
        <v>22</v>
      </c>
      <c r="I106" s="12">
        <v>22</v>
      </c>
      <c r="J106" s="15">
        <v>484</v>
      </c>
      <c r="K106" s="28"/>
      <c r="L106" s="29"/>
      <c r="O106" s="12">
        <f>COUNTIF('Daycare Checkouts'!$E:$E,$A106)</f>
        <v>22</v>
      </c>
      <c r="P106" s="15">
        <f>SUMIF('Daycare Checkouts'!E:E,$A106,'Daycare Checkouts'!F:F)</f>
        <v>484</v>
      </c>
      <c r="Q106" s="12">
        <f t="shared" si="12"/>
        <v>0</v>
      </c>
      <c r="R106" s="15">
        <f t="shared" si="13"/>
        <v>0</v>
      </c>
    </row>
    <row r="107" spans="1:18" x14ac:dyDescent="0.3">
      <c r="A107" s="11">
        <v>6696828</v>
      </c>
      <c r="B107" s="10">
        <v>43410</v>
      </c>
      <c r="C107" s="11" t="s">
        <v>152</v>
      </c>
      <c r="D107" s="11" t="str">
        <f t="shared" si="7"/>
        <v>InActive</v>
      </c>
      <c r="E107" s="12">
        <v>50</v>
      </c>
      <c r="F107" s="15">
        <v>1100</v>
      </c>
      <c r="G107" s="15">
        <f t="shared" si="11"/>
        <v>22</v>
      </c>
      <c r="I107" s="12">
        <v>27</v>
      </c>
      <c r="J107" s="15">
        <v>594</v>
      </c>
      <c r="K107" s="28"/>
      <c r="L107" s="29"/>
      <c r="O107" s="12">
        <f>COUNTIF('Daycare Checkouts'!$E:$E,$A107)</f>
        <v>27</v>
      </c>
      <c r="P107" s="15">
        <f>SUMIF('Daycare Checkouts'!E:E,$A107,'Daycare Checkouts'!F:F)</f>
        <v>594</v>
      </c>
      <c r="Q107" s="12">
        <f t="shared" si="12"/>
        <v>0</v>
      </c>
      <c r="R107" s="15">
        <f t="shared" si="13"/>
        <v>0</v>
      </c>
    </row>
    <row r="108" spans="1:18" x14ac:dyDescent="0.3">
      <c r="A108" s="11">
        <v>6698134</v>
      </c>
      <c r="B108" s="10">
        <v>43411</v>
      </c>
      <c r="C108" s="11" t="s">
        <v>153</v>
      </c>
      <c r="D108" s="11" t="str">
        <f t="shared" si="7"/>
        <v>InActive</v>
      </c>
      <c r="E108" s="12">
        <v>20</v>
      </c>
      <c r="F108" s="15">
        <v>500</v>
      </c>
      <c r="G108" s="15">
        <f t="shared" si="11"/>
        <v>25</v>
      </c>
      <c r="I108" s="12">
        <v>1</v>
      </c>
      <c r="J108" s="15">
        <v>25</v>
      </c>
      <c r="K108" s="28"/>
      <c r="L108" s="29"/>
      <c r="O108" s="12">
        <f>COUNTIF('Daycare Checkouts'!$E:$E,$A108)</f>
        <v>1</v>
      </c>
      <c r="P108" s="15">
        <f>SUMIF('Daycare Checkouts'!E:E,$A108,'Daycare Checkouts'!F:F)</f>
        <v>25</v>
      </c>
      <c r="Q108" s="12">
        <f t="shared" si="12"/>
        <v>0</v>
      </c>
      <c r="R108" s="15">
        <f t="shared" si="13"/>
        <v>0</v>
      </c>
    </row>
    <row r="109" spans="1:18" x14ac:dyDescent="0.3">
      <c r="A109" s="11">
        <v>6699092</v>
      </c>
      <c r="B109" s="10">
        <v>43412</v>
      </c>
      <c r="C109" s="11" t="s">
        <v>154</v>
      </c>
      <c r="D109" s="11" t="str">
        <f t="shared" si="7"/>
        <v>InActive</v>
      </c>
      <c r="E109" s="12">
        <v>10</v>
      </c>
      <c r="F109" s="15">
        <v>180</v>
      </c>
      <c r="G109" s="15">
        <f t="shared" si="11"/>
        <v>18</v>
      </c>
      <c r="I109" s="12">
        <v>7</v>
      </c>
      <c r="J109" s="15">
        <v>126</v>
      </c>
      <c r="K109" s="28"/>
      <c r="L109" s="29"/>
      <c r="O109" s="12">
        <f>COUNTIF('Daycare Checkouts'!$E:$E,$A109)</f>
        <v>7</v>
      </c>
      <c r="P109" s="15">
        <f>SUMIF('Daycare Checkouts'!E:E,$A109,'Daycare Checkouts'!F:F)</f>
        <v>126</v>
      </c>
      <c r="Q109" s="12">
        <f t="shared" si="12"/>
        <v>0</v>
      </c>
      <c r="R109" s="15">
        <f t="shared" si="13"/>
        <v>0</v>
      </c>
    </row>
    <row r="110" spans="1:18" x14ac:dyDescent="0.3">
      <c r="A110" s="11">
        <v>6699093</v>
      </c>
      <c r="B110" s="10">
        <v>43412</v>
      </c>
      <c r="C110" s="11" t="s">
        <v>154</v>
      </c>
      <c r="D110" s="11" t="str">
        <f t="shared" si="7"/>
        <v>InActive</v>
      </c>
      <c r="E110" s="12">
        <v>10</v>
      </c>
      <c r="F110" s="15">
        <v>260</v>
      </c>
      <c r="G110" s="15">
        <f t="shared" si="11"/>
        <v>26</v>
      </c>
      <c r="I110" s="12">
        <v>3</v>
      </c>
      <c r="J110" s="15">
        <v>78</v>
      </c>
      <c r="K110" s="28"/>
      <c r="L110" s="29"/>
      <c r="O110" s="12">
        <f>COUNTIF('Daycare Checkouts'!$E:$E,$A110)</f>
        <v>3</v>
      </c>
      <c r="P110" s="15">
        <f>SUMIF('Daycare Checkouts'!E:E,$A110,'Daycare Checkouts'!F:F)</f>
        <v>78</v>
      </c>
      <c r="Q110" s="12">
        <f t="shared" si="12"/>
        <v>0</v>
      </c>
      <c r="R110" s="15">
        <f t="shared" si="13"/>
        <v>0</v>
      </c>
    </row>
    <row r="111" spans="1:18" x14ac:dyDescent="0.3">
      <c r="A111" s="11">
        <v>6699533</v>
      </c>
      <c r="B111" s="10">
        <v>43412</v>
      </c>
      <c r="C111" s="11" t="s">
        <v>155</v>
      </c>
      <c r="D111" s="11" t="str">
        <f t="shared" si="7"/>
        <v>InActive</v>
      </c>
      <c r="E111" s="12">
        <v>10</v>
      </c>
      <c r="F111" s="15">
        <v>260</v>
      </c>
      <c r="G111" s="15">
        <f t="shared" si="11"/>
        <v>26</v>
      </c>
      <c r="I111" s="12">
        <v>6</v>
      </c>
      <c r="J111" s="15">
        <v>156</v>
      </c>
      <c r="K111" s="28"/>
      <c r="L111" s="29"/>
      <c r="O111" s="12">
        <f>COUNTIF('Daycare Checkouts'!$E:$E,$A111)</f>
        <v>7</v>
      </c>
      <c r="P111" s="15">
        <f>SUMIF('Daycare Checkouts'!E:E,$A111,'Daycare Checkouts'!F:F)</f>
        <v>182</v>
      </c>
      <c r="Q111" s="12">
        <f t="shared" si="12"/>
        <v>-1</v>
      </c>
      <c r="R111" s="15">
        <f t="shared" si="13"/>
        <v>-26</v>
      </c>
    </row>
    <row r="112" spans="1:18" x14ac:dyDescent="0.3">
      <c r="A112" s="11">
        <v>6702411</v>
      </c>
      <c r="B112" s="10">
        <v>43417</v>
      </c>
      <c r="C112" s="11" t="s">
        <v>152</v>
      </c>
      <c r="D112" s="11" t="str">
        <f t="shared" si="7"/>
        <v>InActive</v>
      </c>
      <c r="E112" s="12">
        <v>10</v>
      </c>
      <c r="F112" s="15">
        <v>0</v>
      </c>
      <c r="G112" s="15">
        <f t="shared" si="11"/>
        <v>0</v>
      </c>
      <c r="I112" s="12">
        <v>10</v>
      </c>
      <c r="J112" s="15">
        <v>0</v>
      </c>
      <c r="K112" s="28"/>
      <c r="L112" s="29"/>
      <c r="O112" s="12">
        <f>COUNTIF('Daycare Checkouts'!$E:$E,$A112)</f>
        <v>10</v>
      </c>
      <c r="P112" s="15">
        <f>SUMIF('Daycare Checkouts'!E:E,$A112,'Daycare Checkouts'!F:F)</f>
        <v>0</v>
      </c>
      <c r="Q112" s="12">
        <f t="shared" si="12"/>
        <v>0</v>
      </c>
      <c r="R112" s="15">
        <f t="shared" si="13"/>
        <v>0</v>
      </c>
    </row>
    <row r="113" spans="1:18" x14ac:dyDescent="0.3">
      <c r="A113" s="11">
        <v>6703732</v>
      </c>
      <c r="B113" s="10">
        <v>43418</v>
      </c>
      <c r="C113" s="11" t="s">
        <v>156</v>
      </c>
      <c r="D113" s="11" t="str">
        <f t="shared" si="7"/>
        <v>InActive</v>
      </c>
      <c r="E113" s="12">
        <v>50</v>
      </c>
      <c r="F113" s="15">
        <v>1100</v>
      </c>
      <c r="G113" s="15">
        <f t="shared" si="11"/>
        <v>22</v>
      </c>
      <c r="I113" s="12">
        <v>33</v>
      </c>
      <c r="J113" s="15">
        <v>726</v>
      </c>
      <c r="K113" s="28"/>
      <c r="L113" s="29"/>
      <c r="O113" s="12">
        <f>COUNTIF('Daycare Checkouts'!$E:$E,$A113)</f>
        <v>33</v>
      </c>
      <c r="P113" s="15">
        <f>SUMIF('Daycare Checkouts'!E:E,$A113,'Daycare Checkouts'!F:F)</f>
        <v>726</v>
      </c>
      <c r="Q113" s="12">
        <f t="shared" si="12"/>
        <v>0</v>
      </c>
      <c r="R113" s="15">
        <f t="shared" si="13"/>
        <v>0</v>
      </c>
    </row>
    <row r="114" spans="1:18" x14ac:dyDescent="0.3">
      <c r="A114" s="11">
        <v>6703829</v>
      </c>
      <c r="B114" s="10">
        <v>43418</v>
      </c>
      <c r="C114" s="11" t="s">
        <v>157</v>
      </c>
      <c r="D114" s="11" t="str">
        <f t="shared" si="7"/>
        <v>InActive</v>
      </c>
      <c r="E114" s="12">
        <v>10</v>
      </c>
      <c r="F114" s="15">
        <v>260</v>
      </c>
      <c r="G114" s="15">
        <f t="shared" si="11"/>
        <v>26</v>
      </c>
      <c r="I114" s="12">
        <v>7</v>
      </c>
      <c r="J114" s="15">
        <v>182</v>
      </c>
      <c r="K114" s="28"/>
      <c r="L114" s="29"/>
      <c r="O114" s="12">
        <f>COUNTIF('Daycare Checkouts'!$E:$E,$A114)</f>
        <v>7</v>
      </c>
      <c r="P114" s="15">
        <f>SUMIF('Daycare Checkouts'!E:E,$A114,'Daycare Checkouts'!F:F)</f>
        <v>182</v>
      </c>
      <c r="Q114" s="12">
        <f t="shared" si="12"/>
        <v>0</v>
      </c>
      <c r="R114" s="15">
        <f t="shared" si="13"/>
        <v>0</v>
      </c>
    </row>
    <row r="115" spans="1:18" x14ac:dyDescent="0.3">
      <c r="A115" s="11">
        <v>6706817</v>
      </c>
      <c r="B115" s="10">
        <v>43423</v>
      </c>
      <c r="C115" s="11" t="s">
        <v>158</v>
      </c>
      <c r="D115" s="11" t="str">
        <f t="shared" si="7"/>
        <v>Active</v>
      </c>
      <c r="E115" s="12">
        <v>50</v>
      </c>
      <c r="F115" s="15">
        <v>1100</v>
      </c>
      <c r="G115" s="15">
        <f t="shared" si="11"/>
        <v>22</v>
      </c>
      <c r="I115" s="12">
        <v>41</v>
      </c>
      <c r="J115" s="15">
        <v>902</v>
      </c>
      <c r="K115" s="28"/>
      <c r="L115" s="29"/>
      <c r="O115" s="12">
        <f>COUNTIF('Daycare Checkouts'!$E:$E,$A115)</f>
        <v>22</v>
      </c>
      <c r="P115" s="15">
        <f>SUMIF('Daycare Checkouts'!E:E,$A115,'Daycare Checkouts'!F:F)</f>
        <v>484</v>
      </c>
      <c r="Q115" s="12">
        <f t="shared" si="12"/>
        <v>19</v>
      </c>
      <c r="R115" s="15">
        <f t="shared" si="13"/>
        <v>418</v>
      </c>
    </row>
    <row r="116" spans="1:18" x14ac:dyDescent="0.3">
      <c r="A116" s="11">
        <v>6707049</v>
      </c>
      <c r="B116" s="10">
        <v>43423</v>
      </c>
      <c r="C116" s="11" t="s">
        <v>159</v>
      </c>
      <c r="D116" s="11" t="str">
        <f t="shared" si="7"/>
        <v>InActive</v>
      </c>
      <c r="E116" s="12">
        <v>10</v>
      </c>
      <c r="F116" s="15">
        <v>260</v>
      </c>
      <c r="G116" s="15">
        <f t="shared" si="11"/>
        <v>26</v>
      </c>
      <c r="I116" s="12">
        <v>4</v>
      </c>
      <c r="J116" s="15">
        <v>104</v>
      </c>
      <c r="K116" s="28"/>
      <c r="L116" s="29"/>
      <c r="O116" s="12">
        <f>COUNTIF('Daycare Checkouts'!$E:$E,$A116)</f>
        <v>4</v>
      </c>
      <c r="P116" s="15">
        <f>SUMIF('Daycare Checkouts'!E:E,$A116,'Daycare Checkouts'!F:F)</f>
        <v>104</v>
      </c>
      <c r="Q116" s="12">
        <f t="shared" si="12"/>
        <v>0</v>
      </c>
      <c r="R116" s="15">
        <f t="shared" si="13"/>
        <v>0</v>
      </c>
    </row>
    <row r="117" spans="1:18" x14ac:dyDescent="0.3">
      <c r="A117" s="11">
        <v>6708604</v>
      </c>
      <c r="B117" s="10">
        <v>43425</v>
      </c>
      <c r="C117" s="11" t="s">
        <v>160</v>
      </c>
      <c r="D117" s="11" t="str">
        <f t="shared" si="7"/>
        <v>InActive</v>
      </c>
      <c r="E117" s="12">
        <v>30</v>
      </c>
      <c r="F117" s="15">
        <v>720</v>
      </c>
      <c r="G117" s="15">
        <f t="shared" si="11"/>
        <v>24</v>
      </c>
      <c r="I117" s="12">
        <v>22</v>
      </c>
      <c r="J117" s="15">
        <v>528</v>
      </c>
      <c r="K117" s="28"/>
      <c r="L117" s="29"/>
      <c r="O117" s="12">
        <f>COUNTIF('Daycare Checkouts'!$E:$E,$A117)</f>
        <v>22</v>
      </c>
      <c r="P117" s="15">
        <f>SUMIF('Daycare Checkouts'!E:E,$A117,'Daycare Checkouts'!F:F)</f>
        <v>528</v>
      </c>
      <c r="Q117" s="12">
        <f t="shared" si="12"/>
        <v>0</v>
      </c>
      <c r="R117" s="15">
        <f t="shared" si="13"/>
        <v>0</v>
      </c>
    </row>
    <row r="118" spans="1:18" x14ac:dyDescent="0.3">
      <c r="A118" s="11">
        <v>6709081</v>
      </c>
      <c r="B118" s="10">
        <v>43426</v>
      </c>
      <c r="C118" s="11" t="s">
        <v>116</v>
      </c>
      <c r="D118" s="11" t="str">
        <f t="shared" si="7"/>
        <v>Active</v>
      </c>
      <c r="E118" s="12">
        <v>10</v>
      </c>
      <c r="F118" s="15">
        <v>260</v>
      </c>
      <c r="G118" s="15">
        <f t="shared" si="11"/>
        <v>26</v>
      </c>
      <c r="I118" s="12">
        <v>10</v>
      </c>
      <c r="J118" s="15">
        <v>260</v>
      </c>
      <c r="K118" s="28"/>
      <c r="L118" s="29"/>
      <c r="O118" s="12">
        <f>COUNTIF('Daycare Checkouts'!$E:$E,$A118)</f>
        <v>5</v>
      </c>
      <c r="P118" s="15">
        <f>SUMIF('Daycare Checkouts'!E:E,$A118,'Daycare Checkouts'!F:F)</f>
        <v>130</v>
      </c>
      <c r="Q118" s="12">
        <f t="shared" si="12"/>
        <v>5</v>
      </c>
      <c r="R118" s="15">
        <f t="shared" si="13"/>
        <v>130</v>
      </c>
    </row>
    <row r="119" spans="1:18" x14ac:dyDescent="0.3">
      <c r="A119" s="11">
        <v>6710195</v>
      </c>
      <c r="B119" s="10">
        <v>43428</v>
      </c>
      <c r="C119" s="11" t="s">
        <v>161</v>
      </c>
      <c r="D119" s="11" t="str">
        <f t="shared" si="7"/>
        <v>InActive</v>
      </c>
      <c r="E119" s="12">
        <v>10</v>
      </c>
      <c r="F119" s="15">
        <v>260</v>
      </c>
      <c r="G119" s="15">
        <f t="shared" si="11"/>
        <v>26</v>
      </c>
      <c r="I119" s="12">
        <v>8</v>
      </c>
      <c r="J119" s="15">
        <v>208</v>
      </c>
      <c r="K119" s="28"/>
      <c r="L119" s="29"/>
      <c r="O119" s="12">
        <f>COUNTIF('Daycare Checkouts'!$E:$E,$A119)</f>
        <v>8</v>
      </c>
      <c r="P119" s="15">
        <f>SUMIF('Daycare Checkouts'!E:E,$A119,'Daycare Checkouts'!F:F)</f>
        <v>208</v>
      </c>
      <c r="Q119" s="12">
        <f t="shared" si="12"/>
        <v>0</v>
      </c>
      <c r="R119" s="15">
        <f t="shared" si="13"/>
        <v>0</v>
      </c>
    </row>
    <row r="120" spans="1:18" x14ac:dyDescent="0.3">
      <c r="A120" s="11">
        <v>6710615</v>
      </c>
      <c r="B120" s="10">
        <v>43430</v>
      </c>
      <c r="C120" s="11" t="s">
        <v>162</v>
      </c>
      <c r="D120" s="11" t="str">
        <f t="shared" si="7"/>
        <v>InActive</v>
      </c>
      <c r="E120" s="12">
        <v>10</v>
      </c>
      <c r="F120" s="15">
        <v>260</v>
      </c>
      <c r="G120" s="15">
        <f t="shared" si="11"/>
        <v>26</v>
      </c>
      <c r="I120" s="12">
        <v>9</v>
      </c>
      <c r="J120" s="15">
        <v>234</v>
      </c>
      <c r="K120" s="28"/>
      <c r="L120" s="29"/>
      <c r="O120" s="12">
        <f>COUNTIF('Daycare Checkouts'!$E:$E,$A120)</f>
        <v>9</v>
      </c>
      <c r="P120" s="15">
        <f>SUMIF('Daycare Checkouts'!E:E,$A120,'Daycare Checkouts'!F:F)</f>
        <v>234</v>
      </c>
      <c r="Q120" s="12">
        <f t="shared" si="12"/>
        <v>0</v>
      </c>
      <c r="R120" s="15">
        <f t="shared" si="13"/>
        <v>0</v>
      </c>
    </row>
    <row r="121" spans="1:18" x14ac:dyDescent="0.3">
      <c r="A121" s="11">
        <v>6711952</v>
      </c>
      <c r="B121" s="10">
        <v>43431</v>
      </c>
      <c r="C121" s="11" t="s">
        <v>163</v>
      </c>
      <c r="D121" s="11" t="str">
        <f t="shared" si="7"/>
        <v>InActive</v>
      </c>
      <c r="E121" s="12">
        <v>10</v>
      </c>
      <c r="F121" s="15">
        <v>260</v>
      </c>
      <c r="G121" s="15">
        <f t="shared" si="11"/>
        <v>26</v>
      </c>
      <c r="I121" s="12">
        <v>5</v>
      </c>
      <c r="J121" s="15">
        <v>130</v>
      </c>
      <c r="K121" s="28"/>
      <c r="L121" s="29"/>
      <c r="O121" s="12">
        <f>COUNTIF('Daycare Checkouts'!$E:$E,$A121)</f>
        <v>5</v>
      </c>
      <c r="P121" s="15">
        <f>SUMIF('Daycare Checkouts'!E:E,$A121,'Daycare Checkouts'!F:F)</f>
        <v>130</v>
      </c>
      <c r="Q121" s="12">
        <f t="shared" si="12"/>
        <v>0</v>
      </c>
      <c r="R121" s="15">
        <f t="shared" si="13"/>
        <v>0</v>
      </c>
    </row>
    <row r="122" spans="1:18" x14ac:dyDescent="0.3">
      <c r="A122" s="11">
        <v>6712372</v>
      </c>
      <c r="B122" s="10">
        <v>43431</v>
      </c>
      <c r="C122" s="11" t="s">
        <v>164</v>
      </c>
      <c r="D122" s="11" t="str">
        <f t="shared" si="7"/>
        <v>InActive</v>
      </c>
      <c r="E122" s="12">
        <v>10</v>
      </c>
      <c r="F122" s="15">
        <v>260</v>
      </c>
      <c r="G122" s="15">
        <f t="shared" si="11"/>
        <v>26</v>
      </c>
      <c r="I122" s="12">
        <v>6</v>
      </c>
      <c r="J122" s="15">
        <v>156</v>
      </c>
      <c r="K122" s="28"/>
      <c r="L122" s="29"/>
      <c r="O122" s="12">
        <f>COUNTIF('Daycare Checkouts'!$E:$E,$A122)</f>
        <v>6</v>
      </c>
      <c r="P122" s="15">
        <f>SUMIF('Daycare Checkouts'!E:E,$A122,'Daycare Checkouts'!F:F)</f>
        <v>156</v>
      </c>
      <c r="Q122" s="12">
        <f t="shared" si="12"/>
        <v>0</v>
      </c>
      <c r="R122" s="15">
        <f t="shared" si="13"/>
        <v>0</v>
      </c>
    </row>
    <row r="123" spans="1:18" x14ac:dyDescent="0.3">
      <c r="A123" s="11">
        <v>6713382</v>
      </c>
      <c r="B123" s="10">
        <v>43432</v>
      </c>
      <c r="C123" s="11" t="s">
        <v>165</v>
      </c>
      <c r="D123" s="11" t="str">
        <f t="shared" si="7"/>
        <v>InActive</v>
      </c>
      <c r="E123" s="12">
        <v>10</v>
      </c>
      <c r="F123" s="15">
        <v>260</v>
      </c>
      <c r="G123" s="15">
        <f t="shared" si="11"/>
        <v>26</v>
      </c>
      <c r="I123" s="12">
        <v>2</v>
      </c>
      <c r="J123" s="15">
        <v>52</v>
      </c>
      <c r="K123" s="28"/>
      <c r="L123" s="29"/>
      <c r="O123" s="12">
        <f>COUNTIF('Daycare Checkouts'!$E:$E,$A123)</f>
        <v>2</v>
      </c>
      <c r="P123" s="15">
        <f>SUMIF('Daycare Checkouts'!E:E,$A123,'Daycare Checkouts'!F:F)</f>
        <v>52</v>
      </c>
      <c r="Q123" s="12">
        <f t="shared" si="12"/>
        <v>0</v>
      </c>
      <c r="R123" s="15">
        <f t="shared" si="13"/>
        <v>0</v>
      </c>
    </row>
    <row r="124" spans="1:18" x14ac:dyDescent="0.3">
      <c r="A124" s="11">
        <v>6713493</v>
      </c>
      <c r="B124" s="10">
        <v>43432</v>
      </c>
      <c r="C124" s="11" t="s">
        <v>166</v>
      </c>
      <c r="D124" s="11" t="str">
        <f t="shared" si="7"/>
        <v>InActive</v>
      </c>
      <c r="E124" s="12">
        <v>10</v>
      </c>
      <c r="F124" s="15">
        <v>260</v>
      </c>
      <c r="G124" s="15">
        <f t="shared" si="11"/>
        <v>26</v>
      </c>
      <c r="I124" s="12">
        <v>3</v>
      </c>
      <c r="J124" s="15">
        <v>78</v>
      </c>
      <c r="K124" s="28"/>
      <c r="L124" s="29"/>
      <c r="O124" s="12">
        <f>COUNTIF('Daycare Checkouts'!$E:$E,$A124)</f>
        <v>3</v>
      </c>
      <c r="P124" s="15">
        <f>SUMIF('Daycare Checkouts'!E:E,$A124,'Daycare Checkouts'!F:F)</f>
        <v>78</v>
      </c>
      <c r="Q124" s="12">
        <f t="shared" si="12"/>
        <v>0</v>
      </c>
      <c r="R124" s="15">
        <f t="shared" si="13"/>
        <v>0</v>
      </c>
    </row>
    <row r="125" spans="1:18" x14ac:dyDescent="0.3">
      <c r="A125" s="11">
        <v>6714103</v>
      </c>
      <c r="B125" s="10">
        <v>43433</v>
      </c>
      <c r="C125" s="11" t="s">
        <v>167</v>
      </c>
      <c r="D125" s="11" t="str">
        <f t="shared" si="7"/>
        <v>InActive</v>
      </c>
      <c r="E125" s="12">
        <v>10</v>
      </c>
      <c r="F125" s="15">
        <v>260</v>
      </c>
      <c r="G125" s="15">
        <f t="shared" si="11"/>
        <v>26</v>
      </c>
      <c r="I125" s="12">
        <v>2</v>
      </c>
      <c r="J125" s="15">
        <v>52</v>
      </c>
      <c r="K125" s="28"/>
      <c r="L125" s="29"/>
      <c r="O125" s="12">
        <f>COUNTIF('Daycare Checkouts'!$E:$E,$A125)</f>
        <v>2</v>
      </c>
      <c r="P125" s="15">
        <f>SUMIF('Daycare Checkouts'!E:E,$A125,'Daycare Checkouts'!F:F)</f>
        <v>52</v>
      </c>
      <c r="Q125" s="12">
        <f t="shared" si="12"/>
        <v>0</v>
      </c>
      <c r="R125" s="15">
        <f t="shared" si="13"/>
        <v>0</v>
      </c>
    </row>
    <row r="126" spans="1:18" x14ac:dyDescent="0.3">
      <c r="A126" s="11">
        <v>6714674</v>
      </c>
      <c r="B126" s="10">
        <v>43433</v>
      </c>
      <c r="C126" s="11" t="s">
        <v>168</v>
      </c>
      <c r="D126" s="11" t="str">
        <f t="shared" si="7"/>
        <v>InActive</v>
      </c>
      <c r="E126" s="12">
        <v>10</v>
      </c>
      <c r="F126" s="15">
        <v>260</v>
      </c>
      <c r="G126" s="15">
        <f t="shared" si="11"/>
        <v>26</v>
      </c>
      <c r="I126" s="12">
        <v>4</v>
      </c>
      <c r="J126" s="15">
        <v>104</v>
      </c>
      <c r="K126" s="28"/>
      <c r="L126" s="29"/>
      <c r="O126" s="12">
        <f>COUNTIF('Daycare Checkouts'!$E:$E,$A126)</f>
        <v>4</v>
      </c>
      <c r="P126" s="15">
        <f>SUMIF('Daycare Checkouts'!E:E,$A126,'Daycare Checkouts'!F:F)</f>
        <v>104</v>
      </c>
      <c r="Q126" s="12">
        <f t="shared" si="12"/>
        <v>0</v>
      </c>
      <c r="R126" s="15">
        <f t="shared" si="13"/>
        <v>0</v>
      </c>
    </row>
    <row r="127" spans="1:18" x14ac:dyDescent="0.3">
      <c r="A127" s="11">
        <v>6714743</v>
      </c>
      <c r="B127" s="10">
        <v>43433</v>
      </c>
      <c r="C127" s="11" t="s">
        <v>169</v>
      </c>
      <c r="D127" s="11" t="str">
        <f t="shared" si="7"/>
        <v>InActive</v>
      </c>
      <c r="E127" s="12">
        <v>10</v>
      </c>
      <c r="F127" s="15">
        <v>260</v>
      </c>
      <c r="G127" s="15">
        <f t="shared" si="11"/>
        <v>26</v>
      </c>
      <c r="I127" s="12">
        <v>3</v>
      </c>
      <c r="J127" s="15">
        <v>78</v>
      </c>
      <c r="K127" s="28"/>
      <c r="L127" s="29"/>
      <c r="O127" s="12">
        <f>COUNTIF('Daycare Checkouts'!$E:$E,$A127)</f>
        <v>3</v>
      </c>
      <c r="P127" s="15">
        <f>SUMIF('Daycare Checkouts'!E:E,$A127,'Daycare Checkouts'!F:F)</f>
        <v>78</v>
      </c>
      <c r="Q127" s="12">
        <f t="shared" si="12"/>
        <v>0</v>
      </c>
      <c r="R127" s="15">
        <f t="shared" si="13"/>
        <v>0</v>
      </c>
    </row>
    <row r="128" spans="1:18" x14ac:dyDescent="0.3">
      <c r="A128" s="11">
        <v>6715199</v>
      </c>
      <c r="B128" s="10">
        <v>43434</v>
      </c>
      <c r="C128" s="11" t="s">
        <v>170</v>
      </c>
      <c r="D128" s="11" t="str">
        <f t="shared" si="7"/>
        <v>InActive</v>
      </c>
      <c r="E128" s="12">
        <v>50</v>
      </c>
      <c r="F128" s="15">
        <v>1100</v>
      </c>
      <c r="G128" s="15">
        <f t="shared" si="11"/>
        <v>22</v>
      </c>
      <c r="I128" s="12">
        <v>45</v>
      </c>
      <c r="J128" s="15">
        <v>990</v>
      </c>
      <c r="K128" s="28"/>
      <c r="L128" s="29"/>
      <c r="O128" s="12">
        <f>COUNTIF('Daycare Checkouts'!$E:$E,$A128)</f>
        <v>45</v>
      </c>
      <c r="P128" s="15">
        <f>SUMIF('Daycare Checkouts'!E:E,$A128,'Daycare Checkouts'!F:F)</f>
        <v>990</v>
      </c>
      <c r="Q128" s="12">
        <f t="shared" si="12"/>
        <v>0</v>
      </c>
      <c r="R128" s="15">
        <f t="shared" si="13"/>
        <v>0</v>
      </c>
    </row>
    <row r="129" spans="1:18" x14ac:dyDescent="0.3">
      <c r="A129" s="11">
        <v>6715360</v>
      </c>
      <c r="B129" s="10">
        <v>43434</v>
      </c>
      <c r="C129" s="11" t="s">
        <v>171</v>
      </c>
      <c r="D129" s="11" t="str">
        <f t="shared" si="7"/>
        <v>InActive</v>
      </c>
      <c r="E129" s="12">
        <v>20</v>
      </c>
      <c r="F129" s="15">
        <v>500</v>
      </c>
      <c r="G129" s="15">
        <f t="shared" si="11"/>
        <v>25</v>
      </c>
      <c r="I129" s="12">
        <v>16</v>
      </c>
      <c r="J129" s="15">
        <v>400</v>
      </c>
      <c r="K129" s="28"/>
      <c r="L129" s="29"/>
      <c r="O129" s="12">
        <f>COUNTIF('Daycare Checkouts'!$E:$E,$A129)</f>
        <v>16</v>
      </c>
      <c r="P129" s="15">
        <f>SUMIF('Daycare Checkouts'!E:E,$A129,'Daycare Checkouts'!F:F)</f>
        <v>400</v>
      </c>
      <c r="Q129" s="12">
        <f t="shared" si="12"/>
        <v>0</v>
      </c>
      <c r="R129" s="15">
        <f t="shared" si="13"/>
        <v>0</v>
      </c>
    </row>
    <row r="130" spans="1:18" x14ac:dyDescent="0.3">
      <c r="A130" s="11">
        <v>6715672</v>
      </c>
      <c r="B130" s="10">
        <v>43434</v>
      </c>
      <c r="C130" s="11" t="s">
        <v>172</v>
      </c>
      <c r="D130" s="11" t="str">
        <f t="shared" ref="D130:D193" si="14">IF(Q130&gt;0,"Active", "InActive")</f>
        <v>InActive</v>
      </c>
      <c r="E130" s="12">
        <v>10</v>
      </c>
      <c r="F130" s="15">
        <v>260</v>
      </c>
      <c r="G130" s="15">
        <f t="shared" ref="G130:G161" si="15">J130/I130</f>
        <v>26</v>
      </c>
      <c r="I130" s="12">
        <v>5</v>
      </c>
      <c r="J130" s="15">
        <v>130</v>
      </c>
      <c r="K130" s="28"/>
      <c r="L130" s="29"/>
      <c r="O130" s="12">
        <f>COUNTIF('Daycare Checkouts'!$E:$E,$A130)</f>
        <v>5</v>
      </c>
      <c r="P130" s="15">
        <f>SUMIF('Daycare Checkouts'!E:E,$A130,'Daycare Checkouts'!F:F)</f>
        <v>130</v>
      </c>
      <c r="Q130" s="12">
        <f t="shared" ref="Q130:Q161" si="16">SUM(I130,M130,-O130)</f>
        <v>0</v>
      </c>
      <c r="R130" s="15">
        <f t="shared" ref="R130:R161" si="17">SUM(J130,N130,-P130)</f>
        <v>0</v>
      </c>
    </row>
    <row r="131" spans="1:18" x14ac:dyDescent="0.3">
      <c r="A131" s="11">
        <v>6715792</v>
      </c>
      <c r="B131" s="10">
        <v>43434</v>
      </c>
      <c r="C131" s="11" t="s">
        <v>173</v>
      </c>
      <c r="D131" s="11" t="str">
        <f t="shared" si="14"/>
        <v>InActive</v>
      </c>
      <c r="E131" s="12">
        <v>20</v>
      </c>
      <c r="F131" s="15">
        <v>500</v>
      </c>
      <c r="G131" s="15">
        <f t="shared" si="15"/>
        <v>25</v>
      </c>
      <c r="I131" s="12">
        <v>16</v>
      </c>
      <c r="J131" s="15">
        <v>400</v>
      </c>
      <c r="K131" s="28"/>
      <c r="L131" s="29"/>
      <c r="O131" s="12">
        <f>COUNTIF('Daycare Checkouts'!$E:$E,$A131)</f>
        <v>16</v>
      </c>
      <c r="P131" s="15">
        <f>SUMIF('Daycare Checkouts'!E:E,$A131,'Daycare Checkouts'!F:F)</f>
        <v>400</v>
      </c>
      <c r="Q131" s="12">
        <f t="shared" si="16"/>
        <v>0</v>
      </c>
      <c r="R131" s="15">
        <f t="shared" si="17"/>
        <v>0</v>
      </c>
    </row>
    <row r="132" spans="1:18" x14ac:dyDescent="0.3">
      <c r="A132" s="11">
        <v>6716487</v>
      </c>
      <c r="B132" s="10">
        <v>43435</v>
      </c>
      <c r="C132" s="11" t="s">
        <v>174</v>
      </c>
      <c r="D132" s="11" t="str">
        <f t="shared" si="14"/>
        <v>InActive</v>
      </c>
      <c r="E132" s="12">
        <v>10</v>
      </c>
      <c r="F132" s="15">
        <v>260</v>
      </c>
      <c r="G132" s="15">
        <f t="shared" si="15"/>
        <v>26</v>
      </c>
      <c r="I132" s="12">
        <v>6</v>
      </c>
      <c r="J132" s="15">
        <v>156</v>
      </c>
      <c r="K132" s="28"/>
      <c r="L132" s="29"/>
      <c r="O132" s="12">
        <f>COUNTIF('Daycare Checkouts'!$E:$E,$A132)</f>
        <v>6</v>
      </c>
      <c r="P132" s="15">
        <f>SUMIF('Daycare Checkouts'!E:E,$A132,'Daycare Checkouts'!F:F)</f>
        <v>156</v>
      </c>
      <c r="Q132" s="12">
        <f t="shared" si="16"/>
        <v>0</v>
      </c>
      <c r="R132" s="15">
        <f t="shared" si="17"/>
        <v>0</v>
      </c>
    </row>
    <row r="133" spans="1:18" x14ac:dyDescent="0.3">
      <c r="A133" s="11">
        <v>6716814</v>
      </c>
      <c r="B133" s="10">
        <v>43436</v>
      </c>
      <c r="C133" s="11" t="s">
        <v>175</v>
      </c>
      <c r="D133" s="11" t="str">
        <f t="shared" si="14"/>
        <v>InActive</v>
      </c>
      <c r="E133" s="12">
        <v>50</v>
      </c>
      <c r="F133" s="15">
        <v>1100</v>
      </c>
      <c r="G133" s="15">
        <f t="shared" si="15"/>
        <v>22</v>
      </c>
      <c r="I133" s="12">
        <v>50</v>
      </c>
      <c r="J133" s="15">
        <v>1100</v>
      </c>
      <c r="K133" s="28"/>
      <c r="L133" s="29"/>
      <c r="O133" s="12">
        <f>COUNTIF('Daycare Checkouts'!$E:$E,$A133)</f>
        <v>50</v>
      </c>
      <c r="P133" s="15">
        <f>SUMIF('Daycare Checkouts'!E:E,$A133,'Daycare Checkouts'!F:F)</f>
        <v>1100</v>
      </c>
      <c r="Q133" s="12">
        <f t="shared" si="16"/>
        <v>0</v>
      </c>
      <c r="R133" s="15">
        <f t="shared" si="17"/>
        <v>0</v>
      </c>
    </row>
    <row r="134" spans="1:18" x14ac:dyDescent="0.3">
      <c r="A134" s="11">
        <v>6717405</v>
      </c>
      <c r="B134" s="10">
        <v>43437</v>
      </c>
      <c r="C134" s="11" t="s">
        <v>176</v>
      </c>
      <c r="D134" s="11" t="str">
        <f t="shared" si="14"/>
        <v>Active</v>
      </c>
      <c r="E134" s="12">
        <v>10</v>
      </c>
      <c r="F134" s="15">
        <v>260</v>
      </c>
      <c r="G134" s="15">
        <f t="shared" si="15"/>
        <v>26</v>
      </c>
      <c r="I134" s="12">
        <v>5</v>
      </c>
      <c r="J134" s="15">
        <v>130</v>
      </c>
      <c r="K134" s="28"/>
      <c r="L134" s="29"/>
      <c r="O134" s="12">
        <f>COUNTIF('Daycare Checkouts'!$E:$E,$A134)</f>
        <v>0</v>
      </c>
      <c r="P134" s="15">
        <f>SUMIF('Daycare Checkouts'!E:E,$A134,'Daycare Checkouts'!F:F)</f>
        <v>0</v>
      </c>
      <c r="Q134" s="12">
        <f t="shared" si="16"/>
        <v>5</v>
      </c>
      <c r="R134" s="15">
        <f t="shared" si="17"/>
        <v>130</v>
      </c>
    </row>
    <row r="135" spans="1:18" x14ac:dyDescent="0.3">
      <c r="A135" s="11">
        <v>6717553</v>
      </c>
      <c r="B135" s="10">
        <v>43437</v>
      </c>
      <c r="C135" s="11" t="s">
        <v>108</v>
      </c>
      <c r="D135" s="11" t="str">
        <f t="shared" si="14"/>
        <v>InActive</v>
      </c>
      <c r="E135" s="12">
        <v>10</v>
      </c>
      <c r="F135" s="15">
        <v>260</v>
      </c>
      <c r="G135" s="15">
        <f t="shared" si="15"/>
        <v>26</v>
      </c>
      <c r="I135" s="12">
        <v>10</v>
      </c>
      <c r="J135" s="15">
        <v>260</v>
      </c>
      <c r="K135" s="28"/>
      <c r="L135" s="29"/>
      <c r="O135" s="12">
        <f>COUNTIF('Daycare Checkouts'!$E:$E,$A135)</f>
        <v>10</v>
      </c>
      <c r="P135" s="15">
        <f>SUMIF('Daycare Checkouts'!E:E,$A135,'Daycare Checkouts'!F:F)</f>
        <v>260</v>
      </c>
      <c r="Q135" s="12">
        <f t="shared" si="16"/>
        <v>0</v>
      </c>
      <c r="R135" s="15">
        <f t="shared" si="17"/>
        <v>0</v>
      </c>
    </row>
    <row r="136" spans="1:18" x14ac:dyDescent="0.3">
      <c r="A136" s="11">
        <v>6717674</v>
      </c>
      <c r="B136" s="10">
        <v>43437</v>
      </c>
      <c r="C136" s="11" t="s">
        <v>82</v>
      </c>
      <c r="D136" s="11" t="str">
        <f t="shared" si="14"/>
        <v>InActive</v>
      </c>
      <c r="E136" s="12">
        <v>50</v>
      </c>
      <c r="F136" s="15">
        <v>1100</v>
      </c>
      <c r="G136" s="15">
        <f t="shared" si="15"/>
        <v>22</v>
      </c>
      <c r="I136" s="12">
        <v>50</v>
      </c>
      <c r="J136" s="15">
        <v>1100</v>
      </c>
      <c r="K136" s="28"/>
      <c r="L136" s="29"/>
      <c r="O136" s="12">
        <f>COUNTIF('Daycare Checkouts'!$E:$E,$A136)</f>
        <v>50</v>
      </c>
      <c r="P136" s="15">
        <f>SUMIF('Daycare Checkouts'!E:E,$A136,'Daycare Checkouts'!F:F)</f>
        <v>1100</v>
      </c>
      <c r="Q136" s="12">
        <f t="shared" si="16"/>
        <v>0</v>
      </c>
      <c r="R136" s="15">
        <f t="shared" si="17"/>
        <v>0</v>
      </c>
    </row>
    <row r="137" spans="1:18" x14ac:dyDescent="0.3">
      <c r="A137" s="11">
        <v>6717675</v>
      </c>
      <c r="B137" s="10">
        <v>43437</v>
      </c>
      <c r="C137" s="11" t="s">
        <v>82</v>
      </c>
      <c r="D137" s="11" t="str">
        <f t="shared" si="14"/>
        <v>InActive</v>
      </c>
      <c r="E137" s="12">
        <v>50</v>
      </c>
      <c r="F137" s="15">
        <v>1100</v>
      </c>
      <c r="G137" s="15">
        <f t="shared" si="15"/>
        <v>22</v>
      </c>
      <c r="I137" s="12">
        <v>50</v>
      </c>
      <c r="J137" s="15">
        <v>1100</v>
      </c>
      <c r="K137" s="28"/>
      <c r="L137" s="29"/>
      <c r="O137" s="12">
        <f>COUNTIF('Daycare Checkouts'!$E:$E,$A137)</f>
        <v>50</v>
      </c>
      <c r="P137" s="15">
        <f>SUMIF('Daycare Checkouts'!E:E,$A137,'Daycare Checkouts'!F:F)</f>
        <v>1100</v>
      </c>
      <c r="Q137" s="12">
        <f t="shared" si="16"/>
        <v>0</v>
      </c>
      <c r="R137" s="15">
        <f t="shared" si="17"/>
        <v>0</v>
      </c>
    </row>
    <row r="138" spans="1:18" x14ac:dyDescent="0.3">
      <c r="A138" s="11">
        <v>6717676</v>
      </c>
      <c r="B138" s="10">
        <v>43437</v>
      </c>
      <c r="C138" s="11" t="s">
        <v>82</v>
      </c>
      <c r="D138" s="11" t="str">
        <f t="shared" si="14"/>
        <v>InActive</v>
      </c>
      <c r="E138" s="12">
        <v>50</v>
      </c>
      <c r="F138" s="15">
        <v>1100</v>
      </c>
      <c r="G138" s="15">
        <f t="shared" si="15"/>
        <v>22</v>
      </c>
      <c r="I138" s="12">
        <v>48</v>
      </c>
      <c r="J138" s="15">
        <v>1056</v>
      </c>
      <c r="K138" s="28"/>
      <c r="L138" s="29"/>
      <c r="O138" s="12">
        <f>COUNTIF('Daycare Checkouts'!$E:$E,$A138)</f>
        <v>48</v>
      </c>
      <c r="P138" s="15">
        <f>SUMIF('Daycare Checkouts'!E:E,$A138,'Daycare Checkouts'!F:F)</f>
        <v>1056</v>
      </c>
      <c r="Q138" s="12">
        <f t="shared" si="16"/>
        <v>0</v>
      </c>
      <c r="R138" s="15">
        <f t="shared" si="17"/>
        <v>0</v>
      </c>
    </row>
    <row r="139" spans="1:18" x14ac:dyDescent="0.3">
      <c r="A139" s="11">
        <v>6718562</v>
      </c>
      <c r="B139" s="10">
        <v>43438</v>
      </c>
      <c r="C139" s="11" t="s">
        <v>124</v>
      </c>
      <c r="D139" s="11" t="str">
        <f t="shared" si="14"/>
        <v>Active</v>
      </c>
      <c r="E139" s="12">
        <v>20</v>
      </c>
      <c r="F139" s="15">
        <v>340</v>
      </c>
      <c r="G139" s="15">
        <f t="shared" si="15"/>
        <v>17</v>
      </c>
      <c r="I139" s="12">
        <v>20</v>
      </c>
      <c r="J139" s="15">
        <v>340</v>
      </c>
      <c r="K139" s="28"/>
      <c r="L139" s="29"/>
      <c r="O139" s="12">
        <f>COUNTIF('Daycare Checkouts'!$E:$E,$A139)</f>
        <v>17</v>
      </c>
      <c r="P139" s="15">
        <f>SUMIF('Daycare Checkouts'!E:E,$A139,'Daycare Checkouts'!F:F)</f>
        <v>289</v>
      </c>
      <c r="Q139" s="12">
        <f t="shared" si="16"/>
        <v>3</v>
      </c>
      <c r="R139" s="15">
        <f t="shared" si="17"/>
        <v>51</v>
      </c>
    </row>
    <row r="140" spans="1:18" x14ac:dyDescent="0.3">
      <c r="A140" s="11">
        <v>6719157</v>
      </c>
      <c r="B140" s="10">
        <v>43438</v>
      </c>
      <c r="C140" s="11" t="s">
        <v>177</v>
      </c>
      <c r="D140" s="11" t="str">
        <f t="shared" si="14"/>
        <v>InActive</v>
      </c>
      <c r="E140" s="12">
        <v>10</v>
      </c>
      <c r="F140" s="15">
        <v>260</v>
      </c>
      <c r="G140" s="15">
        <f t="shared" si="15"/>
        <v>26</v>
      </c>
      <c r="I140" s="12">
        <v>7</v>
      </c>
      <c r="J140" s="15">
        <v>182</v>
      </c>
      <c r="K140" s="28"/>
      <c r="L140" s="29"/>
      <c r="O140" s="12">
        <f>COUNTIF('Daycare Checkouts'!$E:$E,$A140)</f>
        <v>7</v>
      </c>
      <c r="P140" s="15">
        <f>SUMIF('Daycare Checkouts'!E:E,$A140,'Daycare Checkouts'!F:F)</f>
        <v>182</v>
      </c>
      <c r="Q140" s="12">
        <f t="shared" si="16"/>
        <v>0</v>
      </c>
      <c r="R140" s="15">
        <f t="shared" si="17"/>
        <v>0</v>
      </c>
    </row>
    <row r="141" spans="1:18" x14ac:dyDescent="0.3">
      <c r="A141" s="11">
        <v>6719571</v>
      </c>
      <c r="B141" s="10">
        <v>43439</v>
      </c>
      <c r="C141" s="11" t="s">
        <v>178</v>
      </c>
      <c r="D141" s="11" t="str">
        <f t="shared" si="14"/>
        <v>InActive</v>
      </c>
      <c r="E141" s="12">
        <v>10</v>
      </c>
      <c r="F141" s="15">
        <v>260</v>
      </c>
      <c r="G141" s="15">
        <f t="shared" si="15"/>
        <v>26</v>
      </c>
      <c r="I141" s="12">
        <v>5</v>
      </c>
      <c r="J141" s="15">
        <v>130</v>
      </c>
      <c r="K141" s="28"/>
      <c r="L141" s="29"/>
      <c r="O141" s="12">
        <f>COUNTIF('Daycare Checkouts'!$E:$E,$A141)</f>
        <v>5</v>
      </c>
      <c r="P141" s="15">
        <f>SUMIF('Daycare Checkouts'!E:E,$A141,'Daycare Checkouts'!F:F)</f>
        <v>130</v>
      </c>
      <c r="Q141" s="12">
        <f t="shared" si="16"/>
        <v>0</v>
      </c>
      <c r="R141" s="15">
        <f t="shared" si="17"/>
        <v>0</v>
      </c>
    </row>
    <row r="142" spans="1:18" x14ac:dyDescent="0.3">
      <c r="A142" s="11">
        <v>6719584</v>
      </c>
      <c r="B142" s="10">
        <v>43439</v>
      </c>
      <c r="C142" s="11" t="s">
        <v>179</v>
      </c>
      <c r="D142" s="11" t="str">
        <f t="shared" si="14"/>
        <v>InActive</v>
      </c>
      <c r="E142" s="12">
        <v>10</v>
      </c>
      <c r="F142" s="15">
        <v>260</v>
      </c>
      <c r="G142" s="15">
        <f t="shared" si="15"/>
        <v>26</v>
      </c>
      <c r="I142" s="12">
        <v>8</v>
      </c>
      <c r="J142" s="15">
        <v>208</v>
      </c>
      <c r="K142" s="28"/>
      <c r="L142" s="29"/>
      <c r="O142" s="12">
        <f>COUNTIF('Daycare Checkouts'!$E:$E,$A142)</f>
        <v>8</v>
      </c>
      <c r="P142" s="15">
        <f>SUMIF('Daycare Checkouts'!E:E,$A142,'Daycare Checkouts'!F:F)</f>
        <v>208</v>
      </c>
      <c r="Q142" s="12">
        <f t="shared" si="16"/>
        <v>0</v>
      </c>
      <c r="R142" s="15">
        <f t="shared" si="17"/>
        <v>0</v>
      </c>
    </row>
    <row r="143" spans="1:18" x14ac:dyDescent="0.3">
      <c r="A143" s="11">
        <v>6720702</v>
      </c>
      <c r="B143" s="10">
        <v>43440</v>
      </c>
      <c r="C143" s="11" t="s">
        <v>180</v>
      </c>
      <c r="D143" s="11" t="str">
        <f t="shared" si="14"/>
        <v>InActive</v>
      </c>
      <c r="E143" s="12">
        <v>10</v>
      </c>
      <c r="F143" s="15">
        <v>260</v>
      </c>
      <c r="G143" s="15">
        <f t="shared" si="15"/>
        <v>26</v>
      </c>
      <c r="I143" s="12">
        <v>7</v>
      </c>
      <c r="J143" s="15">
        <v>182</v>
      </c>
      <c r="K143" s="28"/>
      <c r="L143" s="29"/>
      <c r="O143" s="12">
        <f>COUNTIF('Daycare Checkouts'!$E:$E,$A143)</f>
        <v>7</v>
      </c>
      <c r="P143" s="15">
        <f>SUMIF('Daycare Checkouts'!E:E,$A143,'Daycare Checkouts'!F:F)</f>
        <v>182</v>
      </c>
      <c r="Q143" s="12">
        <f t="shared" si="16"/>
        <v>0</v>
      </c>
      <c r="R143" s="15">
        <f t="shared" si="17"/>
        <v>0</v>
      </c>
    </row>
    <row r="144" spans="1:18" x14ac:dyDescent="0.3">
      <c r="A144" s="11">
        <v>6721260</v>
      </c>
      <c r="B144" s="10">
        <v>43440</v>
      </c>
      <c r="C144" s="11" t="s">
        <v>181</v>
      </c>
      <c r="D144" s="11" t="str">
        <f t="shared" si="14"/>
        <v>Active</v>
      </c>
      <c r="E144" s="12">
        <v>10</v>
      </c>
      <c r="F144" s="15">
        <v>260</v>
      </c>
      <c r="G144" s="15">
        <f t="shared" si="15"/>
        <v>26</v>
      </c>
      <c r="I144" s="12">
        <v>9</v>
      </c>
      <c r="J144" s="15">
        <v>234</v>
      </c>
      <c r="K144" s="28"/>
      <c r="L144" s="29"/>
      <c r="O144" s="12">
        <f>COUNTIF('Daycare Checkouts'!$E:$E,$A144)</f>
        <v>6</v>
      </c>
      <c r="P144" s="15">
        <f>SUMIF('Daycare Checkouts'!E:E,$A144,'Daycare Checkouts'!F:F)</f>
        <v>156</v>
      </c>
      <c r="Q144" s="12">
        <f t="shared" si="16"/>
        <v>3</v>
      </c>
      <c r="R144" s="15">
        <f t="shared" si="17"/>
        <v>78</v>
      </c>
    </row>
    <row r="145" spans="1:18" x14ac:dyDescent="0.3">
      <c r="A145" s="11">
        <v>6721354</v>
      </c>
      <c r="B145" s="10">
        <v>43440</v>
      </c>
      <c r="C145" s="11" t="s">
        <v>182</v>
      </c>
      <c r="D145" s="11" t="str">
        <f t="shared" si="14"/>
        <v>InActive</v>
      </c>
      <c r="E145" s="12">
        <v>50</v>
      </c>
      <c r="F145" s="15">
        <v>1100</v>
      </c>
      <c r="G145" s="15">
        <f t="shared" si="15"/>
        <v>22</v>
      </c>
      <c r="I145" s="12">
        <v>29</v>
      </c>
      <c r="J145" s="15">
        <v>638</v>
      </c>
      <c r="K145" s="28"/>
      <c r="L145" s="29"/>
      <c r="O145" s="12">
        <f>COUNTIF('Daycare Checkouts'!$E:$E,$A145)</f>
        <v>29</v>
      </c>
      <c r="P145" s="15">
        <f>SUMIF('Daycare Checkouts'!E:E,$A145,'Daycare Checkouts'!F:F)</f>
        <v>638</v>
      </c>
      <c r="Q145" s="12">
        <f t="shared" si="16"/>
        <v>0</v>
      </c>
      <c r="R145" s="15">
        <f t="shared" si="17"/>
        <v>0</v>
      </c>
    </row>
    <row r="146" spans="1:18" x14ac:dyDescent="0.3">
      <c r="A146" s="11">
        <v>6722072</v>
      </c>
      <c r="B146" s="10">
        <v>43441</v>
      </c>
      <c r="C146" s="11" t="s">
        <v>183</v>
      </c>
      <c r="D146" s="11" t="str">
        <f t="shared" si="14"/>
        <v>InActive</v>
      </c>
      <c r="E146" s="12">
        <v>20</v>
      </c>
      <c r="F146" s="15">
        <v>500</v>
      </c>
      <c r="G146" s="15">
        <f t="shared" si="15"/>
        <v>25</v>
      </c>
      <c r="I146" s="12">
        <v>16</v>
      </c>
      <c r="J146" s="15">
        <v>400</v>
      </c>
      <c r="K146" s="28"/>
      <c r="L146" s="29"/>
      <c r="O146" s="12">
        <f>COUNTIF('Daycare Checkouts'!$E:$E,$A146)</f>
        <v>16</v>
      </c>
      <c r="P146" s="15">
        <f>SUMIF('Daycare Checkouts'!E:E,$A146,'Daycare Checkouts'!F:F)</f>
        <v>400</v>
      </c>
      <c r="Q146" s="12">
        <f t="shared" si="16"/>
        <v>0</v>
      </c>
      <c r="R146" s="15">
        <f t="shared" si="17"/>
        <v>0</v>
      </c>
    </row>
    <row r="147" spans="1:18" x14ac:dyDescent="0.3">
      <c r="A147" s="11">
        <v>6722263</v>
      </c>
      <c r="B147" s="10">
        <v>43441</v>
      </c>
      <c r="C147" s="11" t="s">
        <v>184</v>
      </c>
      <c r="D147" s="11" t="str">
        <f t="shared" si="14"/>
        <v>InActive</v>
      </c>
      <c r="E147" s="12">
        <v>50</v>
      </c>
      <c r="F147" s="15">
        <v>1100</v>
      </c>
      <c r="G147" s="15">
        <f t="shared" si="15"/>
        <v>22</v>
      </c>
      <c r="I147" s="12">
        <v>37</v>
      </c>
      <c r="J147" s="15">
        <v>814</v>
      </c>
      <c r="K147" s="28"/>
      <c r="L147" s="29"/>
      <c r="O147" s="12">
        <f>COUNTIF('Daycare Checkouts'!$E:$E,$A147)</f>
        <v>37</v>
      </c>
      <c r="P147" s="15">
        <f>SUMIF('Daycare Checkouts'!E:E,$A147,'Daycare Checkouts'!F:F)</f>
        <v>814</v>
      </c>
      <c r="Q147" s="12">
        <f t="shared" si="16"/>
        <v>0</v>
      </c>
      <c r="R147" s="15">
        <f t="shared" si="17"/>
        <v>0</v>
      </c>
    </row>
    <row r="148" spans="1:18" x14ac:dyDescent="0.3">
      <c r="A148" s="11">
        <v>6722865</v>
      </c>
      <c r="B148" s="10">
        <v>43442</v>
      </c>
      <c r="C148" s="11" t="s">
        <v>185</v>
      </c>
      <c r="D148" s="11" t="str">
        <f t="shared" si="14"/>
        <v>InActive</v>
      </c>
      <c r="E148" s="12">
        <v>20</v>
      </c>
      <c r="F148" s="15">
        <v>340</v>
      </c>
      <c r="G148" s="15">
        <f t="shared" si="15"/>
        <v>17</v>
      </c>
      <c r="I148" s="12">
        <v>11</v>
      </c>
      <c r="J148" s="15">
        <v>187</v>
      </c>
      <c r="K148" s="28"/>
      <c r="L148" s="29"/>
      <c r="O148" s="12">
        <f>COUNTIF('Daycare Checkouts'!$E:$E,$A148)</f>
        <v>11</v>
      </c>
      <c r="P148" s="15">
        <f>SUMIF('Daycare Checkouts'!E:E,$A148,'Daycare Checkouts'!F:F)</f>
        <v>187</v>
      </c>
      <c r="Q148" s="12">
        <f t="shared" si="16"/>
        <v>0</v>
      </c>
      <c r="R148" s="15">
        <f t="shared" si="17"/>
        <v>0</v>
      </c>
    </row>
    <row r="149" spans="1:18" x14ac:dyDescent="0.3">
      <c r="A149" s="11">
        <v>6723146</v>
      </c>
      <c r="B149" s="10">
        <v>43442</v>
      </c>
      <c r="C149" s="11" t="s">
        <v>186</v>
      </c>
      <c r="D149" s="11" t="str">
        <f t="shared" si="14"/>
        <v>InActive</v>
      </c>
      <c r="E149" s="12">
        <v>50</v>
      </c>
      <c r="F149" s="15">
        <v>1100</v>
      </c>
      <c r="G149" s="15">
        <f t="shared" si="15"/>
        <v>22</v>
      </c>
      <c r="I149" s="12">
        <v>46</v>
      </c>
      <c r="J149" s="15">
        <v>1012</v>
      </c>
      <c r="K149" s="28"/>
      <c r="L149" s="29"/>
      <c r="O149" s="12">
        <f>COUNTIF('Daycare Checkouts'!$E:$E,$A149)</f>
        <v>46</v>
      </c>
      <c r="P149" s="15">
        <f>SUMIF('Daycare Checkouts'!E:E,$A149,'Daycare Checkouts'!F:F)</f>
        <v>1012</v>
      </c>
      <c r="Q149" s="12">
        <f t="shared" si="16"/>
        <v>0</v>
      </c>
      <c r="R149" s="15">
        <f t="shared" si="17"/>
        <v>0</v>
      </c>
    </row>
    <row r="150" spans="1:18" x14ac:dyDescent="0.3">
      <c r="A150" s="11">
        <v>6724698</v>
      </c>
      <c r="B150" s="10">
        <v>43445</v>
      </c>
      <c r="C150" s="11" t="s">
        <v>187</v>
      </c>
      <c r="D150" s="11" t="str">
        <f t="shared" si="14"/>
        <v>InActive</v>
      </c>
      <c r="E150" s="12">
        <v>10</v>
      </c>
      <c r="F150" s="15">
        <v>260</v>
      </c>
      <c r="G150" s="15">
        <f t="shared" si="15"/>
        <v>26</v>
      </c>
      <c r="I150" s="12">
        <v>8</v>
      </c>
      <c r="J150" s="15">
        <v>208</v>
      </c>
      <c r="K150" s="28"/>
      <c r="L150" s="29"/>
      <c r="O150" s="12">
        <f>COUNTIF('Daycare Checkouts'!$E:$E,$A150)</f>
        <v>8</v>
      </c>
      <c r="P150" s="15">
        <f>SUMIF('Daycare Checkouts'!E:E,$A150,'Daycare Checkouts'!F:F)</f>
        <v>208</v>
      </c>
      <c r="Q150" s="12">
        <f t="shared" si="16"/>
        <v>0</v>
      </c>
      <c r="R150" s="15">
        <f t="shared" si="17"/>
        <v>0</v>
      </c>
    </row>
    <row r="151" spans="1:18" x14ac:dyDescent="0.3">
      <c r="A151" s="11">
        <v>6725032</v>
      </c>
      <c r="B151" s="10">
        <v>43445</v>
      </c>
      <c r="C151" s="11" t="s">
        <v>178</v>
      </c>
      <c r="D151" s="11" t="str">
        <f t="shared" si="14"/>
        <v>InActive</v>
      </c>
      <c r="E151" s="12">
        <v>10</v>
      </c>
      <c r="F151" s="15">
        <v>260</v>
      </c>
      <c r="G151" s="15">
        <f t="shared" si="15"/>
        <v>26</v>
      </c>
      <c r="I151" s="12">
        <v>10</v>
      </c>
      <c r="J151" s="15">
        <v>260</v>
      </c>
      <c r="K151" s="28"/>
      <c r="L151" s="29"/>
      <c r="O151" s="12">
        <f>COUNTIF('Daycare Checkouts'!$E:$E,$A151)</f>
        <v>10</v>
      </c>
      <c r="P151" s="15">
        <f>SUMIF('Daycare Checkouts'!E:E,$A151,'Daycare Checkouts'!F:F)</f>
        <v>260</v>
      </c>
      <c r="Q151" s="12">
        <f t="shared" si="16"/>
        <v>0</v>
      </c>
      <c r="R151" s="15">
        <f t="shared" si="17"/>
        <v>0</v>
      </c>
    </row>
    <row r="152" spans="1:18" x14ac:dyDescent="0.3">
      <c r="A152" s="11">
        <v>6725232</v>
      </c>
      <c r="B152" s="10">
        <v>43445</v>
      </c>
      <c r="C152" s="11" t="s">
        <v>188</v>
      </c>
      <c r="D152" s="11" t="str">
        <f t="shared" si="14"/>
        <v>Active</v>
      </c>
      <c r="E152" s="12">
        <v>20</v>
      </c>
      <c r="F152" s="15">
        <v>500</v>
      </c>
      <c r="G152" s="15">
        <f t="shared" si="15"/>
        <v>25</v>
      </c>
      <c r="I152" s="12">
        <v>19</v>
      </c>
      <c r="J152" s="15">
        <v>475</v>
      </c>
      <c r="K152" s="28"/>
      <c r="L152" s="29"/>
      <c r="O152" s="12">
        <f>COUNTIF('Daycare Checkouts'!$E:$E,$A152)</f>
        <v>14</v>
      </c>
      <c r="P152" s="15">
        <f>SUMIF('Daycare Checkouts'!E:E,$A152,'Daycare Checkouts'!F:F)</f>
        <v>350</v>
      </c>
      <c r="Q152" s="12">
        <f t="shared" si="16"/>
        <v>5</v>
      </c>
      <c r="R152" s="15">
        <f t="shared" si="17"/>
        <v>125</v>
      </c>
    </row>
    <row r="153" spans="1:18" x14ac:dyDescent="0.3">
      <c r="A153" s="11">
        <v>6725260</v>
      </c>
      <c r="B153" s="10">
        <v>43445</v>
      </c>
      <c r="C153" s="11" t="s">
        <v>189</v>
      </c>
      <c r="D153" s="11" t="str">
        <f t="shared" si="14"/>
        <v>InActive</v>
      </c>
      <c r="E153" s="12">
        <v>50</v>
      </c>
      <c r="F153" s="15">
        <v>1100</v>
      </c>
      <c r="G153" s="15">
        <f t="shared" si="15"/>
        <v>22</v>
      </c>
      <c r="I153" s="12">
        <v>44</v>
      </c>
      <c r="J153" s="15">
        <v>968</v>
      </c>
      <c r="K153" s="28"/>
      <c r="L153" s="29"/>
      <c r="O153" s="12">
        <f>COUNTIF('Daycare Checkouts'!$E:$E,$A153)</f>
        <v>44</v>
      </c>
      <c r="P153" s="15">
        <f>SUMIF('Daycare Checkouts'!E:E,$A153,'Daycare Checkouts'!F:F)</f>
        <v>968</v>
      </c>
      <c r="Q153" s="12">
        <f t="shared" si="16"/>
        <v>0</v>
      </c>
      <c r="R153" s="15">
        <f t="shared" si="17"/>
        <v>0</v>
      </c>
    </row>
    <row r="154" spans="1:18" x14ac:dyDescent="0.3">
      <c r="A154" s="11">
        <v>6726936</v>
      </c>
      <c r="B154" s="10">
        <v>43447</v>
      </c>
      <c r="C154" s="11" t="s">
        <v>163</v>
      </c>
      <c r="D154" s="11" t="str">
        <f t="shared" si="14"/>
        <v>InActive</v>
      </c>
      <c r="E154" s="12">
        <v>10</v>
      </c>
      <c r="F154" s="15">
        <v>260</v>
      </c>
      <c r="G154" s="15">
        <f t="shared" si="15"/>
        <v>26</v>
      </c>
      <c r="I154" s="12">
        <v>9</v>
      </c>
      <c r="J154" s="15">
        <v>234</v>
      </c>
      <c r="K154" s="28"/>
      <c r="L154" s="29"/>
      <c r="O154" s="12">
        <f>COUNTIF('Daycare Checkouts'!$E:$E,$A154)</f>
        <v>9</v>
      </c>
      <c r="P154" s="15">
        <f>SUMIF('Daycare Checkouts'!E:E,$A154,'Daycare Checkouts'!F:F)</f>
        <v>234</v>
      </c>
      <c r="Q154" s="12">
        <f t="shared" si="16"/>
        <v>0</v>
      </c>
      <c r="R154" s="15">
        <f t="shared" si="17"/>
        <v>0</v>
      </c>
    </row>
    <row r="155" spans="1:18" x14ac:dyDescent="0.3">
      <c r="A155" s="11">
        <v>6727056</v>
      </c>
      <c r="B155" s="10">
        <v>43447</v>
      </c>
      <c r="C155" s="11" t="s">
        <v>190</v>
      </c>
      <c r="D155" s="11" t="str">
        <f t="shared" si="14"/>
        <v>InActive</v>
      </c>
      <c r="E155" s="12">
        <v>10</v>
      </c>
      <c r="F155" s="15">
        <v>180</v>
      </c>
      <c r="G155" s="15">
        <f t="shared" si="15"/>
        <v>18</v>
      </c>
      <c r="I155" s="12">
        <v>1</v>
      </c>
      <c r="J155" s="15">
        <v>18</v>
      </c>
      <c r="K155" s="28"/>
      <c r="L155" s="29"/>
      <c r="O155" s="12">
        <f>COUNTIF('Daycare Checkouts'!$E:$E,$A155)</f>
        <v>1</v>
      </c>
      <c r="P155" s="15">
        <f>SUMIF('Daycare Checkouts'!E:E,$A155,'Daycare Checkouts'!F:F)</f>
        <v>18</v>
      </c>
      <c r="Q155" s="12">
        <f t="shared" si="16"/>
        <v>0</v>
      </c>
      <c r="R155" s="15">
        <f t="shared" si="17"/>
        <v>0</v>
      </c>
    </row>
    <row r="156" spans="1:18" x14ac:dyDescent="0.3">
      <c r="A156" s="11">
        <v>6727345</v>
      </c>
      <c r="B156" s="10">
        <v>43447</v>
      </c>
      <c r="C156" s="11" t="s">
        <v>191</v>
      </c>
      <c r="D156" s="11" t="str">
        <f t="shared" si="14"/>
        <v>InActive</v>
      </c>
      <c r="E156" s="12">
        <v>10</v>
      </c>
      <c r="F156" s="15">
        <v>260</v>
      </c>
      <c r="G156" s="15">
        <f t="shared" si="15"/>
        <v>26</v>
      </c>
      <c r="I156" s="12">
        <v>10</v>
      </c>
      <c r="J156" s="15">
        <v>260</v>
      </c>
      <c r="K156" s="28"/>
      <c r="L156" s="29"/>
      <c r="O156" s="12">
        <f>COUNTIF('Daycare Checkouts'!$E:$E,$A156)</f>
        <v>10</v>
      </c>
      <c r="P156" s="15">
        <f>SUMIF('Daycare Checkouts'!E:E,$A156,'Daycare Checkouts'!F:F)</f>
        <v>260</v>
      </c>
      <c r="Q156" s="12">
        <f t="shared" si="16"/>
        <v>0</v>
      </c>
      <c r="R156" s="15">
        <f t="shared" si="17"/>
        <v>0</v>
      </c>
    </row>
    <row r="157" spans="1:18" x14ac:dyDescent="0.3">
      <c r="A157" s="11">
        <v>6727428</v>
      </c>
      <c r="B157" s="10">
        <v>43447</v>
      </c>
      <c r="C157" s="11" t="s">
        <v>192</v>
      </c>
      <c r="D157" s="11" t="str">
        <f t="shared" si="14"/>
        <v>Active</v>
      </c>
      <c r="E157" s="12">
        <v>20</v>
      </c>
      <c r="F157" s="15">
        <v>500</v>
      </c>
      <c r="G157" s="15">
        <f t="shared" si="15"/>
        <v>25</v>
      </c>
      <c r="I157" s="12">
        <v>19</v>
      </c>
      <c r="J157" s="15">
        <v>475</v>
      </c>
      <c r="K157" s="28"/>
      <c r="L157" s="29"/>
      <c r="O157" s="12">
        <f>COUNTIF('Daycare Checkouts'!$E:$E,$A157)</f>
        <v>6</v>
      </c>
      <c r="P157" s="15">
        <f>SUMIF('Daycare Checkouts'!E:E,$A157,'Daycare Checkouts'!F:F)</f>
        <v>150</v>
      </c>
      <c r="Q157" s="12">
        <f t="shared" si="16"/>
        <v>13</v>
      </c>
      <c r="R157" s="15">
        <f t="shared" si="17"/>
        <v>325</v>
      </c>
    </row>
    <row r="158" spans="1:18" x14ac:dyDescent="0.3">
      <c r="A158" s="11">
        <v>6727703</v>
      </c>
      <c r="B158" s="10">
        <v>43448</v>
      </c>
      <c r="C158" s="11" t="s">
        <v>193</v>
      </c>
      <c r="D158" s="11" t="str">
        <f t="shared" si="14"/>
        <v>InActive</v>
      </c>
      <c r="E158" s="12">
        <v>10</v>
      </c>
      <c r="F158" s="15">
        <v>260</v>
      </c>
      <c r="G158" s="15">
        <f t="shared" si="15"/>
        <v>26</v>
      </c>
      <c r="I158" s="12">
        <v>6</v>
      </c>
      <c r="J158" s="15">
        <v>156</v>
      </c>
      <c r="K158" s="28"/>
      <c r="L158" s="29"/>
      <c r="O158" s="12">
        <f>COUNTIF('Daycare Checkouts'!$E:$E,$A158)</f>
        <v>6</v>
      </c>
      <c r="P158" s="15">
        <f>SUMIF('Daycare Checkouts'!E:E,$A158,'Daycare Checkouts'!F:F)</f>
        <v>156</v>
      </c>
      <c r="Q158" s="12">
        <f t="shared" si="16"/>
        <v>0</v>
      </c>
      <c r="R158" s="15">
        <f t="shared" si="17"/>
        <v>0</v>
      </c>
    </row>
    <row r="159" spans="1:18" x14ac:dyDescent="0.3">
      <c r="A159" s="11">
        <v>6727744</v>
      </c>
      <c r="B159" s="10">
        <v>43448</v>
      </c>
      <c r="C159" s="11" t="s">
        <v>194</v>
      </c>
      <c r="D159" s="11" t="str">
        <f t="shared" si="14"/>
        <v>InActive</v>
      </c>
      <c r="E159" s="12">
        <v>30</v>
      </c>
      <c r="F159" s="15">
        <v>720</v>
      </c>
      <c r="G159" s="15">
        <f t="shared" si="15"/>
        <v>24</v>
      </c>
      <c r="I159" s="12">
        <v>29</v>
      </c>
      <c r="J159" s="15">
        <v>696</v>
      </c>
      <c r="K159" s="28"/>
      <c r="L159" s="29"/>
      <c r="O159" s="12">
        <f>COUNTIF('Daycare Checkouts'!$E:$E,$A159)</f>
        <v>29</v>
      </c>
      <c r="P159" s="15">
        <f>SUMIF('Daycare Checkouts'!E:E,$A159,'Daycare Checkouts'!F:F)</f>
        <v>696</v>
      </c>
      <c r="Q159" s="12">
        <f t="shared" si="16"/>
        <v>0</v>
      </c>
      <c r="R159" s="15">
        <f t="shared" si="17"/>
        <v>0</v>
      </c>
    </row>
    <row r="160" spans="1:18" x14ac:dyDescent="0.3">
      <c r="A160" s="11">
        <v>6727803</v>
      </c>
      <c r="B160" s="10">
        <v>43448</v>
      </c>
      <c r="C160" s="11" t="s">
        <v>195</v>
      </c>
      <c r="D160" s="11" t="str">
        <f t="shared" si="14"/>
        <v>InActive</v>
      </c>
      <c r="E160" s="12">
        <v>20</v>
      </c>
      <c r="F160" s="15">
        <v>500</v>
      </c>
      <c r="G160" s="15">
        <f t="shared" si="15"/>
        <v>25</v>
      </c>
      <c r="I160" s="12">
        <v>18</v>
      </c>
      <c r="J160" s="15">
        <v>450</v>
      </c>
      <c r="K160" s="28"/>
      <c r="L160" s="29"/>
      <c r="O160" s="12">
        <f>COUNTIF('Daycare Checkouts'!$E:$E,$A160)</f>
        <v>18</v>
      </c>
      <c r="P160" s="15">
        <f>SUMIF('Daycare Checkouts'!E:E,$A160,'Daycare Checkouts'!F:F)</f>
        <v>450</v>
      </c>
      <c r="Q160" s="12">
        <f t="shared" si="16"/>
        <v>0</v>
      </c>
      <c r="R160" s="15">
        <f t="shared" si="17"/>
        <v>0</v>
      </c>
    </row>
    <row r="161" spans="1:18" x14ac:dyDescent="0.3">
      <c r="A161" s="11">
        <v>6728047</v>
      </c>
      <c r="B161" s="10">
        <v>43448</v>
      </c>
      <c r="C161" s="11" t="s">
        <v>196</v>
      </c>
      <c r="D161" s="11" t="str">
        <f t="shared" si="14"/>
        <v>InActive</v>
      </c>
      <c r="E161" s="12">
        <v>30</v>
      </c>
      <c r="F161" s="15">
        <v>720</v>
      </c>
      <c r="G161" s="15">
        <f t="shared" si="15"/>
        <v>24</v>
      </c>
      <c r="I161" s="12">
        <v>25</v>
      </c>
      <c r="J161" s="15">
        <v>600</v>
      </c>
      <c r="K161" s="28"/>
      <c r="L161" s="29"/>
      <c r="O161" s="12">
        <f>COUNTIF('Daycare Checkouts'!$E:$E,$A161)</f>
        <v>25</v>
      </c>
      <c r="P161" s="15">
        <f>SUMIF('Daycare Checkouts'!E:E,$A161,'Daycare Checkouts'!F:F)</f>
        <v>600</v>
      </c>
      <c r="Q161" s="12">
        <f t="shared" si="16"/>
        <v>0</v>
      </c>
      <c r="R161" s="15">
        <f t="shared" si="17"/>
        <v>0</v>
      </c>
    </row>
    <row r="162" spans="1:18" x14ac:dyDescent="0.3">
      <c r="A162" s="11">
        <v>6728139</v>
      </c>
      <c r="B162" s="10">
        <v>43448</v>
      </c>
      <c r="C162" s="11" t="s">
        <v>197</v>
      </c>
      <c r="D162" s="11" t="str">
        <f t="shared" si="14"/>
        <v>InActive</v>
      </c>
      <c r="E162" s="12">
        <v>10</v>
      </c>
      <c r="F162" s="15">
        <v>260</v>
      </c>
      <c r="G162" s="15">
        <f t="shared" ref="G162:G193" si="18">J162/I162</f>
        <v>26</v>
      </c>
      <c r="I162" s="12">
        <v>10</v>
      </c>
      <c r="J162" s="15">
        <v>260</v>
      </c>
      <c r="K162" s="28"/>
      <c r="L162" s="29"/>
      <c r="O162" s="12">
        <f>COUNTIF('Daycare Checkouts'!$E:$E,$A162)</f>
        <v>10</v>
      </c>
      <c r="P162" s="15">
        <f>SUMIF('Daycare Checkouts'!E:E,$A162,'Daycare Checkouts'!F:F)</f>
        <v>260</v>
      </c>
      <c r="Q162" s="12">
        <f t="shared" ref="Q162:Q193" si="19">SUM(I162,M162,-O162)</f>
        <v>0</v>
      </c>
      <c r="R162" s="15">
        <f t="shared" ref="R162:R193" si="20">SUM(J162,N162,-P162)</f>
        <v>0</v>
      </c>
    </row>
    <row r="163" spans="1:18" x14ac:dyDescent="0.3">
      <c r="A163" s="11">
        <v>6728732</v>
      </c>
      <c r="B163" s="10">
        <v>43449</v>
      </c>
      <c r="C163" s="11" t="s">
        <v>198</v>
      </c>
      <c r="D163" s="11" t="str">
        <f t="shared" si="14"/>
        <v>InActive</v>
      </c>
      <c r="E163" s="12">
        <v>10</v>
      </c>
      <c r="F163" s="15">
        <v>260</v>
      </c>
      <c r="G163" s="15">
        <f t="shared" si="18"/>
        <v>26</v>
      </c>
      <c r="I163" s="12">
        <v>8</v>
      </c>
      <c r="J163" s="15">
        <v>208</v>
      </c>
      <c r="K163" s="28"/>
      <c r="L163" s="29"/>
      <c r="O163" s="12">
        <f>COUNTIF('Daycare Checkouts'!$E:$E,$A163)</f>
        <v>8</v>
      </c>
      <c r="P163" s="15">
        <f>SUMIF('Daycare Checkouts'!E:E,$A163,'Daycare Checkouts'!F:F)</f>
        <v>208</v>
      </c>
      <c r="Q163" s="12">
        <f t="shared" si="19"/>
        <v>0</v>
      </c>
      <c r="R163" s="15">
        <f t="shared" si="20"/>
        <v>0</v>
      </c>
    </row>
    <row r="164" spans="1:18" x14ac:dyDescent="0.3">
      <c r="A164" s="11">
        <v>6728951</v>
      </c>
      <c r="B164" s="10">
        <v>43450</v>
      </c>
      <c r="C164" s="11" t="s">
        <v>87</v>
      </c>
      <c r="D164" s="11" t="str">
        <f t="shared" si="14"/>
        <v>Active</v>
      </c>
      <c r="E164" s="12">
        <v>20</v>
      </c>
      <c r="F164" s="15">
        <v>500</v>
      </c>
      <c r="G164" s="15">
        <f t="shared" si="18"/>
        <v>25</v>
      </c>
      <c r="I164" s="12">
        <v>20</v>
      </c>
      <c r="J164" s="15">
        <v>500</v>
      </c>
      <c r="K164" s="28"/>
      <c r="L164" s="29"/>
      <c r="O164" s="12">
        <f>COUNTIF('Daycare Checkouts'!$E:$E,$A164)</f>
        <v>0</v>
      </c>
      <c r="P164" s="15">
        <f>SUMIF('Daycare Checkouts'!E:E,$A164,'Daycare Checkouts'!F:F)</f>
        <v>0</v>
      </c>
      <c r="Q164" s="12">
        <f t="shared" si="19"/>
        <v>20</v>
      </c>
      <c r="R164" s="15">
        <f t="shared" si="20"/>
        <v>500</v>
      </c>
    </row>
    <row r="165" spans="1:18" x14ac:dyDescent="0.3">
      <c r="A165" s="11">
        <v>6730274</v>
      </c>
      <c r="B165" s="10">
        <v>43452</v>
      </c>
      <c r="C165" s="11" t="s">
        <v>199</v>
      </c>
      <c r="D165" s="11" t="str">
        <f t="shared" si="14"/>
        <v>InActive</v>
      </c>
      <c r="E165" s="12">
        <v>20</v>
      </c>
      <c r="F165" s="15">
        <v>500</v>
      </c>
      <c r="G165" s="15">
        <f t="shared" si="18"/>
        <v>25</v>
      </c>
      <c r="I165" s="12">
        <v>19</v>
      </c>
      <c r="J165" s="15">
        <v>475</v>
      </c>
      <c r="K165" s="28"/>
      <c r="L165" s="29"/>
      <c r="O165" s="12">
        <f>COUNTIF('Daycare Checkouts'!$E:$E,$A165)</f>
        <v>19</v>
      </c>
      <c r="P165" s="15">
        <f>SUMIF('Daycare Checkouts'!E:E,$A165,'Daycare Checkouts'!F:F)</f>
        <v>475</v>
      </c>
      <c r="Q165" s="12">
        <f t="shared" si="19"/>
        <v>0</v>
      </c>
      <c r="R165" s="15">
        <f t="shared" si="20"/>
        <v>0</v>
      </c>
    </row>
    <row r="166" spans="1:18" x14ac:dyDescent="0.3">
      <c r="A166" s="11">
        <v>6730496</v>
      </c>
      <c r="B166" s="10">
        <v>43452</v>
      </c>
      <c r="C166" s="11" t="s">
        <v>131</v>
      </c>
      <c r="D166" s="11" t="str">
        <f t="shared" si="14"/>
        <v>InActive</v>
      </c>
      <c r="E166" s="12">
        <v>30</v>
      </c>
      <c r="F166" s="15">
        <v>480</v>
      </c>
      <c r="G166" s="15">
        <f t="shared" si="18"/>
        <v>16</v>
      </c>
      <c r="I166" s="12">
        <v>30</v>
      </c>
      <c r="J166" s="15">
        <v>480</v>
      </c>
      <c r="K166" s="28"/>
      <c r="L166" s="29"/>
      <c r="O166" s="12">
        <f>COUNTIF('Daycare Checkouts'!$E:$E,$A166)</f>
        <v>30</v>
      </c>
      <c r="P166" s="15">
        <f>SUMIF('Daycare Checkouts'!E:E,$A166,'Daycare Checkouts'!F:F)</f>
        <v>480</v>
      </c>
      <c r="Q166" s="12">
        <f t="shared" si="19"/>
        <v>0</v>
      </c>
      <c r="R166" s="15">
        <f t="shared" si="20"/>
        <v>0</v>
      </c>
    </row>
    <row r="167" spans="1:18" x14ac:dyDescent="0.3">
      <c r="A167" s="11">
        <v>6730669</v>
      </c>
      <c r="B167" s="10">
        <v>43452</v>
      </c>
      <c r="C167" s="11" t="s">
        <v>148</v>
      </c>
      <c r="D167" s="11" t="str">
        <f t="shared" si="14"/>
        <v>InActive</v>
      </c>
      <c r="E167" s="12">
        <v>20</v>
      </c>
      <c r="F167" s="15">
        <v>500</v>
      </c>
      <c r="G167" s="15">
        <f t="shared" si="18"/>
        <v>25</v>
      </c>
      <c r="I167" s="12">
        <v>20</v>
      </c>
      <c r="J167" s="15">
        <v>500</v>
      </c>
      <c r="K167" s="28"/>
      <c r="L167" s="29"/>
      <c r="O167" s="12">
        <f>COUNTIF('Daycare Checkouts'!$E:$E,$A167)</f>
        <v>20</v>
      </c>
      <c r="P167" s="15">
        <f>SUMIF('Daycare Checkouts'!E:E,$A167,'Daycare Checkouts'!F:F)</f>
        <v>500</v>
      </c>
      <c r="Q167" s="12">
        <f t="shared" si="19"/>
        <v>0</v>
      </c>
      <c r="R167" s="15">
        <f t="shared" si="20"/>
        <v>0</v>
      </c>
    </row>
    <row r="168" spans="1:18" x14ac:dyDescent="0.3">
      <c r="A168" s="11">
        <v>6730873</v>
      </c>
      <c r="B168" s="10">
        <v>43452</v>
      </c>
      <c r="C168" s="11" t="s">
        <v>137</v>
      </c>
      <c r="D168" s="11" t="str">
        <f t="shared" si="14"/>
        <v>InActive</v>
      </c>
      <c r="E168" s="12">
        <v>50</v>
      </c>
      <c r="F168" s="15">
        <v>1100</v>
      </c>
      <c r="G168" s="15">
        <f t="shared" si="18"/>
        <v>22</v>
      </c>
      <c r="I168" s="12">
        <v>50</v>
      </c>
      <c r="J168" s="15">
        <v>1100</v>
      </c>
      <c r="K168" s="28"/>
      <c r="L168" s="29"/>
      <c r="M168" s="12">
        <v>-1</v>
      </c>
      <c r="N168" s="15">
        <v>-22</v>
      </c>
      <c r="O168" s="12">
        <f>COUNTIF('Daycare Checkouts'!$E:$E,$A168)</f>
        <v>49</v>
      </c>
      <c r="P168" s="15">
        <f>SUMIF('Daycare Checkouts'!E:E,$A168,'Daycare Checkouts'!F:F)</f>
        <v>1078</v>
      </c>
      <c r="Q168" s="12">
        <f t="shared" si="19"/>
        <v>0</v>
      </c>
      <c r="R168" s="15">
        <f t="shared" si="20"/>
        <v>0</v>
      </c>
    </row>
    <row r="169" spans="1:18" x14ac:dyDescent="0.3">
      <c r="A169" s="11">
        <v>6731296</v>
      </c>
      <c r="B169" s="10">
        <v>43453</v>
      </c>
      <c r="C169" s="11" t="s">
        <v>200</v>
      </c>
      <c r="D169" s="11" t="str">
        <f t="shared" si="14"/>
        <v>InActive</v>
      </c>
      <c r="E169" s="12">
        <v>10</v>
      </c>
      <c r="F169" s="15">
        <v>260</v>
      </c>
      <c r="G169" s="15">
        <f t="shared" si="18"/>
        <v>26</v>
      </c>
      <c r="I169" s="12">
        <v>9</v>
      </c>
      <c r="J169" s="15">
        <v>234</v>
      </c>
      <c r="K169" s="28"/>
      <c r="L169" s="29"/>
      <c r="O169" s="12">
        <f>COUNTIF('Daycare Checkouts'!$E:$E,$A169)</f>
        <v>9</v>
      </c>
      <c r="P169" s="15">
        <f>SUMIF('Daycare Checkouts'!E:E,$A169,'Daycare Checkouts'!F:F)</f>
        <v>234</v>
      </c>
      <c r="Q169" s="12">
        <f t="shared" si="19"/>
        <v>0</v>
      </c>
      <c r="R169" s="15">
        <f t="shared" si="20"/>
        <v>0</v>
      </c>
    </row>
    <row r="170" spans="1:18" x14ac:dyDescent="0.3">
      <c r="A170" s="11">
        <v>6731507</v>
      </c>
      <c r="B170" s="10">
        <v>43453</v>
      </c>
      <c r="C170" s="11" t="s">
        <v>201</v>
      </c>
      <c r="D170" s="11" t="str">
        <f t="shared" si="14"/>
        <v>InActive</v>
      </c>
      <c r="E170" s="12">
        <v>10</v>
      </c>
      <c r="F170" s="15">
        <v>180</v>
      </c>
      <c r="G170" s="15">
        <f t="shared" si="18"/>
        <v>18</v>
      </c>
      <c r="I170" s="12">
        <v>6</v>
      </c>
      <c r="J170" s="15">
        <v>108</v>
      </c>
      <c r="K170" s="28"/>
      <c r="L170" s="29"/>
      <c r="O170" s="12">
        <f>COUNTIF('Daycare Checkouts'!$E:$E,$A170)</f>
        <v>6</v>
      </c>
      <c r="P170" s="15">
        <f>SUMIF('Daycare Checkouts'!E:E,$A170,'Daycare Checkouts'!F:F)</f>
        <v>108</v>
      </c>
      <c r="Q170" s="12">
        <f t="shared" si="19"/>
        <v>0</v>
      </c>
      <c r="R170" s="15">
        <f t="shared" si="20"/>
        <v>0</v>
      </c>
    </row>
    <row r="171" spans="1:18" x14ac:dyDescent="0.3">
      <c r="A171" s="11">
        <v>6732314</v>
      </c>
      <c r="B171" s="10">
        <v>43454</v>
      </c>
      <c r="C171" s="11" t="s">
        <v>202</v>
      </c>
      <c r="D171" s="11" t="str">
        <f t="shared" si="14"/>
        <v>InActive</v>
      </c>
      <c r="E171" s="12">
        <v>20</v>
      </c>
      <c r="F171" s="15">
        <v>500</v>
      </c>
      <c r="G171" s="15">
        <f t="shared" si="18"/>
        <v>25</v>
      </c>
      <c r="I171" s="12">
        <v>20</v>
      </c>
      <c r="J171" s="15">
        <v>500</v>
      </c>
      <c r="K171" s="28"/>
      <c r="L171" s="29"/>
      <c r="O171" s="12">
        <f>COUNTIF('Daycare Checkouts'!$E:$E,$A171)</f>
        <v>20</v>
      </c>
      <c r="P171" s="15">
        <f>SUMIF('Daycare Checkouts'!E:E,$A171,'Daycare Checkouts'!F:F)</f>
        <v>500</v>
      </c>
      <c r="Q171" s="12">
        <f t="shared" si="19"/>
        <v>0</v>
      </c>
      <c r="R171" s="15">
        <f t="shared" si="20"/>
        <v>0</v>
      </c>
    </row>
    <row r="172" spans="1:18" x14ac:dyDescent="0.3">
      <c r="A172" s="11">
        <v>6732330</v>
      </c>
      <c r="B172" s="10">
        <v>43454</v>
      </c>
      <c r="C172" s="11" t="s">
        <v>203</v>
      </c>
      <c r="D172" s="11" t="str">
        <f t="shared" si="14"/>
        <v>InActive</v>
      </c>
      <c r="E172" s="12">
        <v>10</v>
      </c>
      <c r="F172" s="15">
        <v>260</v>
      </c>
      <c r="G172" s="15">
        <f t="shared" si="18"/>
        <v>26</v>
      </c>
      <c r="I172" s="12">
        <v>8</v>
      </c>
      <c r="J172" s="15">
        <v>208</v>
      </c>
      <c r="K172" s="28"/>
      <c r="L172" s="29"/>
      <c r="O172" s="12">
        <f>COUNTIF('Daycare Checkouts'!$E:$E,$A172)</f>
        <v>8</v>
      </c>
      <c r="P172" s="15">
        <f>SUMIF('Daycare Checkouts'!E:E,$A172,'Daycare Checkouts'!F:F)</f>
        <v>208</v>
      </c>
      <c r="Q172" s="12">
        <f t="shared" si="19"/>
        <v>0</v>
      </c>
      <c r="R172" s="15">
        <f t="shared" si="20"/>
        <v>0</v>
      </c>
    </row>
    <row r="173" spans="1:18" x14ac:dyDescent="0.3">
      <c r="A173" s="11">
        <v>6732370</v>
      </c>
      <c r="B173" s="10">
        <v>43454</v>
      </c>
      <c r="C173" s="11" t="s">
        <v>204</v>
      </c>
      <c r="D173" s="11" t="str">
        <f t="shared" si="14"/>
        <v>InActive</v>
      </c>
      <c r="E173" s="12">
        <v>30</v>
      </c>
      <c r="F173" s="15">
        <v>720</v>
      </c>
      <c r="G173" s="15">
        <f t="shared" si="18"/>
        <v>24</v>
      </c>
      <c r="I173" s="12">
        <v>28</v>
      </c>
      <c r="J173" s="15">
        <v>672</v>
      </c>
      <c r="K173" s="28"/>
      <c r="L173" s="29"/>
      <c r="O173" s="12">
        <f>COUNTIF('Daycare Checkouts'!$E:$E,$A173)</f>
        <v>28</v>
      </c>
      <c r="P173" s="15">
        <f>SUMIF('Daycare Checkouts'!E:E,$A173,'Daycare Checkouts'!F:F)</f>
        <v>672</v>
      </c>
      <c r="Q173" s="12">
        <f t="shared" si="19"/>
        <v>0</v>
      </c>
      <c r="R173" s="15">
        <f t="shared" si="20"/>
        <v>0</v>
      </c>
    </row>
    <row r="174" spans="1:18" x14ac:dyDescent="0.3">
      <c r="A174" s="11">
        <v>6732408</v>
      </c>
      <c r="B174" s="10">
        <v>43454</v>
      </c>
      <c r="C174" s="11" t="s">
        <v>205</v>
      </c>
      <c r="D174" s="11" t="str">
        <f t="shared" si="14"/>
        <v>InActive</v>
      </c>
      <c r="E174" s="12">
        <v>10</v>
      </c>
      <c r="F174" s="15">
        <v>180</v>
      </c>
      <c r="G174" s="15">
        <f t="shared" si="18"/>
        <v>18</v>
      </c>
      <c r="I174" s="12">
        <v>10</v>
      </c>
      <c r="J174" s="15">
        <v>180</v>
      </c>
      <c r="K174" s="28"/>
      <c r="L174" s="29"/>
      <c r="O174" s="12">
        <f>COUNTIF('Daycare Checkouts'!$E:$E,$A174)</f>
        <v>10</v>
      </c>
      <c r="P174" s="15">
        <f>SUMIF('Daycare Checkouts'!E:E,$A174,'Daycare Checkouts'!F:F)</f>
        <v>180</v>
      </c>
      <c r="Q174" s="12">
        <f t="shared" si="19"/>
        <v>0</v>
      </c>
      <c r="R174" s="15">
        <f t="shared" si="20"/>
        <v>0</v>
      </c>
    </row>
    <row r="175" spans="1:18" x14ac:dyDescent="0.3">
      <c r="A175" s="11">
        <v>6732664</v>
      </c>
      <c r="B175" s="10">
        <v>43454</v>
      </c>
      <c r="C175" s="11" t="s">
        <v>134</v>
      </c>
      <c r="D175" s="11" t="str">
        <f t="shared" si="14"/>
        <v>InActive</v>
      </c>
      <c r="E175" s="12">
        <v>10</v>
      </c>
      <c r="F175" s="15">
        <v>260</v>
      </c>
      <c r="G175" s="15">
        <f t="shared" si="18"/>
        <v>26</v>
      </c>
      <c r="I175" s="12">
        <v>10</v>
      </c>
      <c r="J175" s="15">
        <v>260</v>
      </c>
      <c r="K175" s="28"/>
      <c r="L175" s="29"/>
      <c r="O175" s="12">
        <f>COUNTIF('Daycare Checkouts'!$E:$E,$A175)</f>
        <v>10</v>
      </c>
      <c r="P175" s="15">
        <f>SUMIF('Daycare Checkouts'!E:E,$A175,'Daycare Checkouts'!F:F)</f>
        <v>260</v>
      </c>
      <c r="Q175" s="12">
        <f t="shared" si="19"/>
        <v>0</v>
      </c>
      <c r="R175" s="15">
        <f t="shared" si="20"/>
        <v>0</v>
      </c>
    </row>
    <row r="176" spans="1:18" x14ac:dyDescent="0.3">
      <c r="A176" s="11">
        <v>6732853</v>
      </c>
      <c r="B176" s="10">
        <v>43454</v>
      </c>
      <c r="C176" s="11" t="s">
        <v>206</v>
      </c>
      <c r="D176" s="11" t="str">
        <f t="shared" si="14"/>
        <v>InActive</v>
      </c>
      <c r="E176" s="12">
        <v>10</v>
      </c>
      <c r="F176" s="15">
        <v>260</v>
      </c>
      <c r="G176" s="15">
        <f t="shared" si="18"/>
        <v>26</v>
      </c>
      <c r="I176" s="12">
        <v>9</v>
      </c>
      <c r="J176" s="15">
        <v>234</v>
      </c>
      <c r="K176" s="28"/>
      <c r="L176" s="29"/>
      <c r="O176" s="12">
        <f>COUNTIF('Daycare Checkouts'!$E:$E,$A176)</f>
        <v>9</v>
      </c>
      <c r="P176" s="15">
        <f>SUMIF('Daycare Checkouts'!E:E,$A176,'Daycare Checkouts'!F:F)</f>
        <v>234</v>
      </c>
      <c r="Q176" s="12">
        <f t="shared" si="19"/>
        <v>0</v>
      </c>
      <c r="R176" s="15">
        <f t="shared" si="20"/>
        <v>0</v>
      </c>
    </row>
    <row r="177" spans="1:18" x14ac:dyDescent="0.3">
      <c r="A177" s="11">
        <v>6733314</v>
      </c>
      <c r="B177" s="10">
        <v>43455</v>
      </c>
      <c r="C177" s="11" t="s">
        <v>207</v>
      </c>
      <c r="D177" s="11" t="str">
        <f t="shared" si="14"/>
        <v>InActive</v>
      </c>
      <c r="E177" s="12">
        <v>50</v>
      </c>
      <c r="F177" s="15">
        <v>1100</v>
      </c>
      <c r="G177" s="15">
        <f t="shared" si="18"/>
        <v>22</v>
      </c>
      <c r="I177" s="12">
        <v>50</v>
      </c>
      <c r="J177" s="15">
        <v>1100</v>
      </c>
      <c r="K177" s="28"/>
      <c r="L177" s="29"/>
      <c r="O177" s="12">
        <f>COUNTIF('Daycare Checkouts'!$E:$E,$A177)</f>
        <v>50</v>
      </c>
      <c r="P177" s="15">
        <f>SUMIF('Daycare Checkouts'!E:E,$A177,'Daycare Checkouts'!F:F)</f>
        <v>1100</v>
      </c>
      <c r="Q177" s="12">
        <f t="shared" si="19"/>
        <v>0</v>
      </c>
      <c r="R177" s="15">
        <f t="shared" si="20"/>
        <v>0</v>
      </c>
    </row>
    <row r="178" spans="1:18" x14ac:dyDescent="0.3">
      <c r="A178" s="11">
        <v>6733427</v>
      </c>
      <c r="B178" s="10">
        <v>43455</v>
      </c>
      <c r="C178" s="11" t="s">
        <v>208</v>
      </c>
      <c r="D178" s="11" t="str">
        <f t="shared" si="14"/>
        <v>Active</v>
      </c>
      <c r="E178" s="12">
        <v>50</v>
      </c>
      <c r="F178" s="15">
        <v>1100</v>
      </c>
      <c r="G178" s="15">
        <f t="shared" si="18"/>
        <v>22</v>
      </c>
      <c r="I178" s="12">
        <v>49</v>
      </c>
      <c r="J178" s="15">
        <v>1078</v>
      </c>
      <c r="K178" s="28"/>
      <c r="L178" s="29"/>
      <c r="O178" s="12">
        <f>COUNTIF('Daycare Checkouts'!$E:$E,$A178)</f>
        <v>47</v>
      </c>
      <c r="P178" s="15">
        <f>SUMIF('Daycare Checkouts'!E:E,$A178,'Daycare Checkouts'!F:F)</f>
        <v>1034</v>
      </c>
      <c r="Q178" s="12">
        <f t="shared" si="19"/>
        <v>2</v>
      </c>
      <c r="R178" s="15">
        <f t="shared" si="20"/>
        <v>44</v>
      </c>
    </row>
    <row r="179" spans="1:18" x14ac:dyDescent="0.3">
      <c r="A179" s="11">
        <v>6733584</v>
      </c>
      <c r="B179" s="10">
        <v>43455</v>
      </c>
      <c r="C179" s="11" t="s">
        <v>153</v>
      </c>
      <c r="D179" s="11" t="str">
        <f t="shared" si="14"/>
        <v>InActive</v>
      </c>
      <c r="E179" s="12">
        <v>10</v>
      </c>
      <c r="F179" s="15">
        <v>260</v>
      </c>
      <c r="G179" s="15">
        <f t="shared" si="18"/>
        <v>26</v>
      </c>
      <c r="I179" s="12">
        <v>10</v>
      </c>
      <c r="J179" s="15">
        <v>260</v>
      </c>
      <c r="K179" s="28"/>
      <c r="L179" s="29"/>
      <c r="O179" s="12">
        <f>COUNTIF('Daycare Checkouts'!$E:$E,$A179)</f>
        <v>10</v>
      </c>
      <c r="P179" s="15">
        <f>SUMIF('Daycare Checkouts'!E:E,$A179,'Daycare Checkouts'!F:F)</f>
        <v>260</v>
      </c>
      <c r="Q179" s="12">
        <f t="shared" si="19"/>
        <v>0</v>
      </c>
      <c r="R179" s="15">
        <f t="shared" si="20"/>
        <v>0</v>
      </c>
    </row>
    <row r="180" spans="1:18" x14ac:dyDescent="0.3">
      <c r="A180" s="11">
        <v>6733881</v>
      </c>
      <c r="B180" s="10">
        <v>43456</v>
      </c>
      <c r="C180" s="11" t="s">
        <v>209</v>
      </c>
      <c r="D180" s="11" t="str">
        <f t="shared" si="14"/>
        <v>InActive</v>
      </c>
      <c r="E180" s="12">
        <v>20</v>
      </c>
      <c r="F180" s="15">
        <v>500</v>
      </c>
      <c r="G180" s="15">
        <f t="shared" si="18"/>
        <v>25</v>
      </c>
      <c r="I180" s="12">
        <v>15</v>
      </c>
      <c r="J180" s="15">
        <v>375</v>
      </c>
      <c r="K180" s="28"/>
      <c r="L180" s="29"/>
      <c r="O180" s="12">
        <f>COUNTIF('Daycare Checkouts'!$E:$E,$A180)</f>
        <v>15</v>
      </c>
      <c r="P180" s="15">
        <f>SUMIF('Daycare Checkouts'!E:E,$A180,'Daycare Checkouts'!F:F)</f>
        <v>375</v>
      </c>
      <c r="Q180" s="12">
        <f t="shared" si="19"/>
        <v>0</v>
      </c>
      <c r="R180" s="15">
        <f t="shared" si="20"/>
        <v>0</v>
      </c>
    </row>
    <row r="181" spans="1:18" x14ac:dyDescent="0.3">
      <c r="A181" s="11">
        <v>6733894</v>
      </c>
      <c r="B181" s="10">
        <v>43456</v>
      </c>
      <c r="C181" s="11" t="s">
        <v>210</v>
      </c>
      <c r="D181" s="11" t="str">
        <f t="shared" si="14"/>
        <v>InActive</v>
      </c>
      <c r="E181" s="12">
        <v>10</v>
      </c>
      <c r="F181" s="15">
        <v>260</v>
      </c>
      <c r="G181" s="15">
        <f t="shared" si="18"/>
        <v>26</v>
      </c>
      <c r="I181" s="12">
        <v>8</v>
      </c>
      <c r="J181" s="15">
        <v>208</v>
      </c>
      <c r="K181" s="28"/>
      <c r="L181" s="29"/>
      <c r="O181" s="12">
        <f>COUNTIF('Daycare Checkouts'!$E:$E,$A181)</f>
        <v>8</v>
      </c>
      <c r="P181" s="15">
        <f>SUMIF('Daycare Checkouts'!E:E,$A181,'Daycare Checkouts'!F:F)</f>
        <v>208</v>
      </c>
      <c r="Q181" s="12">
        <f t="shared" si="19"/>
        <v>0</v>
      </c>
      <c r="R181" s="15">
        <f t="shared" si="20"/>
        <v>0</v>
      </c>
    </row>
    <row r="182" spans="1:18" x14ac:dyDescent="0.3">
      <c r="A182" s="11">
        <v>6734074</v>
      </c>
      <c r="B182" s="10">
        <v>43457</v>
      </c>
      <c r="C182" s="11" t="s">
        <v>185</v>
      </c>
      <c r="D182" s="11" t="str">
        <f t="shared" si="14"/>
        <v>InActive</v>
      </c>
      <c r="E182" s="12">
        <v>20</v>
      </c>
      <c r="F182" s="15">
        <v>340</v>
      </c>
      <c r="G182" s="15">
        <f t="shared" si="18"/>
        <v>17</v>
      </c>
      <c r="I182" s="12">
        <v>20</v>
      </c>
      <c r="J182" s="15">
        <v>340</v>
      </c>
      <c r="K182" s="28"/>
      <c r="L182" s="29"/>
      <c r="O182" s="12">
        <f>COUNTIF('Daycare Checkouts'!$E:$E,$A182)</f>
        <v>20</v>
      </c>
      <c r="P182" s="15">
        <f>SUMIF('Daycare Checkouts'!E:E,$A182,'Daycare Checkouts'!F:F)</f>
        <v>340</v>
      </c>
      <c r="Q182" s="12">
        <f t="shared" si="19"/>
        <v>0</v>
      </c>
      <c r="R182" s="15">
        <f t="shared" si="20"/>
        <v>0</v>
      </c>
    </row>
    <row r="183" spans="1:18" x14ac:dyDescent="0.3">
      <c r="A183" s="11">
        <v>6734302</v>
      </c>
      <c r="B183" s="10">
        <v>43458</v>
      </c>
      <c r="C183" s="11" t="s">
        <v>211</v>
      </c>
      <c r="D183" s="11" t="str">
        <f t="shared" si="14"/>
        <v>InActive</v>
      </c>
      <c r="E183" s="12">
        <v>0</v>
      </c>
      <c r="F183" s="15">
        <v>0</v>
      </c>
      <c r="G183" s="15">
        <f t="shared" si="18"/>
        <v>24</v>
      </c>
      <c r="I183" s="12">
        <v>5</v>
      </c>
      <c r="J183" s="15">
        <v>120</v>
      </c>
      <c r="K183" s="28"/>
      <c r="L183" s="29"/>
      <c r="O183" s="12">
        <f>COUNTIF('Daycare Checkouts'!$E:$E,$A183)</f>
        <v>5</v>
      </c>
      <c r="P183" s="15">
        <f>SUMIF('Daycare Checkouts'!E:E,$A183,'Daycare Checkouts'!F:F)</f>
        <v>120</v>
      </c>
      <c r="Q183" s="12">
        <f t="shared" si="19"/>
        <v>0</v>
      </c>
      <c r="R183" s="15">
        <f t="shared" si="20"/>
        <v>0</v>
      </c>
    </row>
    <row r="184" spans="1:18" x14ac:dyDescent="0.3">
      <c r="A184" s="11">
        <v>6734311</v>
      </c>
      <c r="B184" s="10">
        <v>43458</v>
      </c>
      <c r="C184" s="11" t="s">
        <v>212</v>
      </c>
      <c r="D184" s="11" t="str">
        <f t="shared" si="14"/>
        <v>InActive</v>
      </c>
      <c r="E184" s="12">
        <v>20</v>
      </c>
      <c r="F184" s="15">
        <v>500</v>
      </c>
      <c r="G184" s="15">
        <f t="shared" si="18"/>
        <v>25</v>
      </c>
      <c r="I184" s="12">
        <v>19</v>
      </c>
      <c r="J184" s="15">
        <v>475</v>
      </c>
      <c r="K184" s="28"/>
      <c r="L184" s="29"/>
      <c r="O184" s="12">
        <f>COUNTIF('Daycare Checkouts'!$E:$E,$A184)</f>
        <v>19</v>
      </c>
      <c r="P184" s="15">
        <f>SUMIF('Daycare Checkouts'!E:E,$A184,'Daycare Checkouts'!F:F)</f>
        <v>475</v>
      </c>
      <c r="Q184" s="12">
        <f t="shared" si="19"/>
        <v>0</v>
      </c>
      <c r="R184" s="15">
        <f t="shared" si="20"/>
        <v>0</v>
      </c>
    </row>
    <row r="185" spans="1:18" x14ac:dyDescent="0.3">
      <c r="A185" s="11">
        <v>6734317</v>
      </c>
      <c r="B185" s="10">
        <v>43458</v>
      </c>
      <c r="C185" s="11" t="s">
        <v>122</v>
      </c>
      <c r="D185" s="11" t="str">
        <f t="shared" si="14"/>
        <v>InActive</v>
      </c>
      <c r="E185" s="12">
        <v>50</v>
      </c>
      <c r="F185" s="15">
        <v>1100</v>
      </c>
      <c r="G185" s="15">
        <f t="shared" si="18"/>
        <v>22</v>
      </c>
      <c r="I185" s="12">
        <v>50</v>
      </c>
      <c r="J185" s="15">
        <v>1100</v>
      </c>
      <c r="K185" s="28"/>
      <c r="L185" s="29"/>
      <c r="O185" s="12">
        <f>COUNTIF('Daycare Checkouts'!$E:$E,$A185)</f>
        <v>50</v>
      </c>
      <c r="P185" s="15">
        <f>SUMIF('Daycare Checkouts'!E:E,$A185,'Daycare Checkouts'!F:F)</f>
        <v>1100</v>
      </c>
      <c r="Q185" s="12">
        <f t="shared" si="19"/>
        <v>0</v>
      </c>
      <c r="R185" s="15">
        <f t="shared" si="20"/>
        <v>0</v>
      </c>
    </row>
    <row r="186" spans="1:18" x14ac:dyDescent="0.3">
      <c r="A186" s="11">
        <v>6734596</v>
      </c>
      <c r="B186" s="10">
        <v>43460</v>
      </c>
      <c r="C186" s="11" t="s">
        <v>119</v>
      </c>
      <c r="D186" s="11" t="str">
        <f t="shared" si="14"/>
        <v>InActive</v>
      </c>
      <c r="E186" s="12">
        <v>20</v>
      </c>
      <c r="F186" s="15">
        <v>500</v>
      </c>
      <c r="G186" s="15">
        <f t="shared" si="18"/>
        <v>25</v>
      </c>
      <c r="I186" s="12">
        <v>20</v>
      </c>
      <c r="J186" s="15">
        <v>500</v>
      </c>
      <c r="K186" s="28"/>
      <c r="L186" s="29"/>
      <c r="O186" s="12">
        <f>COUNTIF('Daycare Checkouts'!$E:$E,$A186)</f>
        <v>20</v>
      </c>
      <c r="P186" s="15">
        <f>SUMIF('Daycare Checkouts'!E:E,$A186,'Daycare Checkouts'!F:F)</f>
        <v>500</v>
      </c>
      <c r="Q186" s="12">
        <f t="shared" si="19"/>
        <v>0</v>
      </c>
      <c r="R186" s="15">
        <f t="shared" si="20"/>
        <v>0</v>
      </c>
    </row>
    <row r="187" spans="1:18" x14ac:dyDescent="0.3">
      <c r="A187" s="11">
        <v>6734907</v>
      </c>
      <c r="B187" s="10">
        <v>43461</v>
      </c>
      <c r="C187" s="11" t="s">
        <v>213</v>
      </c>
      <c r="D187" s="11" t="str">
        <f t="shared" si="14"/>
        <v>InActive</v>
      </c>
      <c r="E187" s="12">
        <v>10</v>
      </c>
      <c r="F187" s="15">
        <v>260</v>
      </c>
      <c r="G187" s="15">
        <f t="shared" si="18"/>
        <v>26</v>
      </c>
      <c r="I187" s="12">
        <v>8</v>
      </c>
      <c r="J187" s="15">
        <v>208</v>
      </c>
      <c r="K187" s="28"/>
      <c r="L187" s="29"/>
      <c r="O187" s="12">
        <f>COUNTIF('Daycare Checkouts'!$E:$E,$A187)</f>
        <v>8</v>
      </c>
      <c r="P187" s="15">
        <f>SUMIF('Daycare Checkouts'!E:E,$A187,'Daycare Checkouts'!F:F)</f>
        <v>208</v>
      </c>
      <c r="Q187" s="12">
        <f t="shared" si="19"/>
        <v>0</v>
      </c>
      <c r="R187" s="15">
        <f t="shared" si="20"/>
        <v>0</v>
      </c>
    </row>
    <row r="188" spans="1:18" x14ac:dyDescent="0.3">
      <c r="A188" s="11">
        <v>6735012</v>
      </c>
      <c r="B188" s="10">
        <v>43461</v>
      </c>
      <c r="C188" s="11" t="s">
        <v>166</v>
      </c>
      <c r="D188" s="11" t="str">
        <f t="shared" si="14"/>
        <v>InActive</v>
      </c>
      <c r="E188" s="12">
        <v>30</v>
      </c>
      <c r="F188" s="15">
        <v>720</v>
      </c>
      <c r="G188" s="15">
        <f t="shared" si="18"/>
        <v>24</v>
      </c>
      <c r="I188" s="12">
        <v>30</v>
      </c>
      <c r="J188" s="15">
        <v>720</v>
      </c>
      <c r="K188" s="28"/>
      <c r="L188" s="29"/>
      <c r="O188" s="12">
        <f>COUNTIF('Daycare Checkouts'!$E:$E,$A188)</f>
        <v>30</v>
      </c>
      <c r="P188" s="15">
        <f>SUMIF('Daycare Checkouts'!E:E,$A188,'Daycare Checkouts'!F:F)</f>
        <v>720</v>
      </c>
      <c r="Q188" s="12">
        <f t="shared" si="19"/>
        <v>0</v>
      </c>
      <c r="R188" s="15">
        <f t="shared" si="20"/>
        <v>0</v>
      </c>
    </row>
    <row r="189" spans="1:18" x14ac:dyDescent="0.3">
      <c r="A189" s="11">
        <v>6735275</v>
      </c>
      <c r="B189" s="10">
        <v>43461</v>
      </c>
      <c r="C189" s="11" t="s">
        <v>114</v>
      </c>
      <c r="D189" s="11" t="str">
        <f t="shared" si="14"/>
        <v>InActive</v>
      </c>
      <c r="E189" s="12">
        <v>50</v>
      </c>
      <c r="F189" s="15">
        <v>1100</v>
      </c>
      <c r="G189" s="15">
        <f t="shared" si="18"/>
        <v>22</v>
      </c>
      <c r="I189" s="12">
        <v>50</v>
      </c>
      <c r="J189" s="15">
        <v>1100</v>
      </c>
      <c r="K189" s="28"/>
      <c r="L189" s="29"/>
      <c r="O189" s="12">
        <f>COUNTIF('Daycare Checkouts'!$E:$E,$A189)</f>
        <v>50</v>
      </c>
      <c r="P189" s="15">
        <f>SUMIF('Daycare Checkouts'!E:E,$A189,'Daycare Checkouts'!F:F)</f>
        <v>1100</v>
      </c>
      <c r="Q189" s="12">
        <f t="shared" si="19"/>
        <v>0</v>
      </c>
      <c r="R189" s="15">
        <f t="shared" si="20"/>
        <v>0</v>
      </c>
    </row>
    <row r="190" spans="1:18" x14ac:dyDescent="0.3">
      <c r="A190" s="11">
        <v>6735731</v>
      </c>
      <c r="B190" s="10">
        <v>43462</v>
      </c>
      <c r="C190" s="11" t="s">
        <v>120</v>
      </c>
      <c r="D190" s="11" t="str">
        <f t="shared" si="14"/>
        <v>InActive</v>
      </c>
      <c r="E190" s="12">
        <v>20</v>
      </c>
      <c r="F190" s="15">
        <v>500</v>
      </c>
      <c r="G190" s="15">
        <f t="shared" si="18"/>
        <v>25</v>
      </c>
      <c r="I190" s="12">
        <v>19</v>
      </c>
      <c r="J190" s="15">
        <v>475</v>
      </c>
      <c r="K190" s="28"/>
      <c r="L190" s="29"/>
      <c r="O190" s="12">
        <f>COUNTIF('Daycare Checkouts'!$E:$E,$A190)</f>
        <v>19</v>
      </c>
      <c r="P190" s="15">
        <f>SUMIF('Daycare Checkouts'!E:E,$A190,'Daycare Checkouts'!F:F)</f>
        <v>475</v>
      </c>
      <c r="Q190" s="12">
        <f t="shared" si="19"/>
        <v>0</v>
      </c>
      <c r="R190" s="15">
        <f t="shared" si="20"/>
        <v>0</v>
      </c>
    </row>
    <row r="191" spans="1:18" x14ac:dyDescent="0.3">
      <c r="A191" s="11">
        <v>6735833</v>
      </c>
      <c r="B191" s="10">
        <v>43462</v>
      </c>
      <c r="C191" s="11" t="s">
        <v>109</v>
      </c>
      <c r="D191" s="11" t="str">
        <f t="shared" si="14"/>
        <v>InActive</v>
      </c>
      <c r="E191" s="12">
        <v>50</v>
      </c>
      <c r="F191" s="15">
        <v>1100</v>
      </c>
      <c r="G191" s="15">
        <f t="shared" si="18"/>
        <v>22</v>
      </c>
      <c r="I191" s="12">
        <v>50</v>
      </c>
      <c r="J191" s="15">
        <v>1100</v>
      </c>
      <c r="K191" s="28"/>
      <c r="L191" s="29"/>
      <c r="O191" s="12">
        <f>COUNTIF('Daycare Checkouts'!$E:$E,$A191)</f>
        <v>50</v>
      </c>
      <c r="P191" s="15">
        <f>SUMIF('Daycare Checkouts'!E:E,$A191,'Daycare Checkouts'!F:F)</f>
        <v>1100</v>
      </c>
      <c r="Q191" s="12">
        <f t="shared" si="19"/>
        <v>0</v>
      </c>
      <c r="R191" s="15">
        <f t="shared" si="20"/>
        <v>0</v>
      </c>
    </row>
    <row r="192" spans="1:18" x14ac:dyDescent="0.3">
      <c r="A192" s="11">
        <v>6735881</v>
      </c>
      <c r="B192" s="10">
        <v>43462</v>
      </c>
      <c r="C192" s="11" t="s">
        <v>214</v>
      </c>
      <c r="D192" s="11" t="str">
        <f t="shared" si="14"/>
        <v>InActive</v>
      </c>
      <c r="E192" s="12">
        <v>20</v>
      </c>
      <c r="F192" s="15">
        <v>500</v>
      </c>
      <c r="G192" s="15">
        <f t="shared" si="18"/>
        <v>25</v>
      </c>
      <c r="I192" s="12">
        <v>16</v>
      </c>
      <c r="J192" s="15">
        <v>400</v>
      </c>
      <c r="K192" s="28"/>
      <c r="L192" s="29"/>
      <c r="O192" s="12">
        <f>COUNTIF('Daycare Checkouts'!$E:$E,$A192)</f>
        <v>16</v>
      </c>
      <c r="P192" s="15">
        <f>SUMIF('Daycare Checkouts'!E:E,$A192,'Daycare Checkouts'!F:F)</f>
        <v>400</v>
      </c>
      <c r="Q192" s="12">
        <f t="shared" si="19"/>
        <v>0</v>
      </c>
      <c r="R192" s="15">
        <f t="shared" si="20"/>
        <v>0</v>
      </c>
    </row>
    <row r="193" spans="1:18" x14ac:dyDescent="0.3">
      <c r="A193" s="11">
        <v>6735926</v>
      </c>
      <c r="B193" s="10">
        <v>43462</v>
      </c>
      <c r="C193" s="11" t="s">
        <v>144</v>
      </c>
      <c r="D193" s="11" t="str">
        <f t="shared" si="14"/>
        <v>InActive</v>
      </c>
      <c r="E193" s="12">
        <v>20</v>
      </c>
      <c r="F193" s="15">
        <v>500</v>
      </c>
      <c r="G193" s="15">
        <f t="shared" si="18"/>
        <v>25</v>
      </c>
      <c r="I193" s="12">
        <v>20</v>
      </c>
      <c r="J193" s="15">
        <v>500</v>
      </c>
      <c r="K193" s="28"/>
      <c r="L193" s="29"/>
      <c r="O193" s="12">
        <f>COUNTIF('Daycare Checkouts'!$E:$E,$A193)</f>
        <v>20</v>
      </c>
      <c r="P193" s="15">
        <f>SUMIF('Daycare Checkouts'!E:E,$A193,'Daycare Checkouts'!F:F)</f>
        <v>500</v>
      </c>
      <c r="Q193" s="12">
        <f t="shared" si="19"/>
        <v>0</v>
      </c>
      <c r="R193" s="15">
        <f t="shared" si="20"/>
        <v>0</v>
      </c>
    </row>
    <row r="194" spans="1:18" x14ac:dyDescent="0.3">
      <c r="A194" s="11">
        <v>6735955</v>
      </c>
      <c r="B194" s="10">
        <v>43462</v>
      </c>
      <c r="C194" s="11" t="s">
        <v>141</v>
      </c>
      <c r="D194" s="11" t="str">
        <f t="shared" ref="D194:D257" si="21">IF(Q194&gt;0,"Active", "InActive")</f>
        <v>InActive</v>
      </c>
      <c r="E194" s="12">
        <v>20</v>
      </c>
      <c r="F194" s="15">
        <v>500</v>
      </c>
      <c r="G194" s="15">
        <f t="shared" ref="G194:G200" si="22">J194/I194</f>
        <v>25</v>
      </c>
      <c r="I194" s="12">
        <v>20</v>
      </c>
      <c r="J194" s="15">
        <v>500</v>
      </c>
      <c r="K194" s="28"/>
      <c r="L194" s="29"/>
      <c r="O194" s="12">
        <f>COUNTIF('Daycare Checkouts'!$E:$E,$A194)</f>
        <v>20</v>
      </c>
      <c r="P194" s="15">
        <f>SUMIF('Daycare Checkouts'!E:E,$A194,'Daycare Checkouts'!F:F)</f>
        <v>500</v>
      </c>
      <c r="Q194" s="12">
        <f t="shared" ref="Q194:Q200" si="23">SUM(I194,M194,-O194)</f>
        <v>0</v>
      </c>
      <c r="R194" s="15">
        <f t="shared" ref="R194:R200" si="24">SUM(J194,N194,-P194)</f>
        <v>0</v>
      </c>
    </row>
    <row r="195" spans="1:18" x14ac:dyDescent="0.3">
      <c r="A195" s="11">
        <v>6736360</v>
      </c>
      <c r="B195" s="10">
        <v>43463</v>
      </c>
      <c r="C195" s="11" t="s">
        <v>215</v>
      </c>
      <c r="D195" s="11" t="str">
        <f t="shared" si="21"/>
        <v>InActive</v>
      </c>
      <c r="E195" s="12">
        <v>10</v>
      </c>
      <c r="F195" s="15">
        <v>260</v>
      </c>
      <c r="G195" s="15">
        <f t="shared" si="22"/>
        <v>26</v>
      </c>
      <c r="I195" s="12">
        <v>9</v>
      </c>
      <c r="J195" s="15">
        <v>234</v>
      </c>
      <c r="K195" s="28"/>
      <c r="L195" s="29"/>
      <c r="O195" s="12">
        <f>COUNTIF('Daycare Checkouts'!$E:$E,$A195)</f>
        <v>9</v>
      </c>
      <c r="P195" s="15">
        <f>SUMIF('Daycare Checkouts'!E:E,$A195,'Daycare Checkouts'!F:F)</f>
        <v>234</v>
      </c>
      <c r="Q195" s="12">
        <f t="shared" si="23"/>
        <v>0</v>
      </c>
      <c r="R195" s="15">
        <f t="shared" si="24"/>
        <v>0</v>
      </c>
    </row>
    <row r="196" spans="1:18" x14ac:dyDescent="0.3">
      <c r="A196" s="11">
        <v>6736366</v>
      </c>
      <c r="B196" s="10">
        <v>43463</v>
      </c>
      <c r="C196" s="11" t="s">
        <v>216</v>
      </c>
      <c r="D196" s="11" t="str">
        <f t="shared" si="21"/>
        <v>InActive</v>
      </c>
      <c r="E196" s="12">
        <v>10</v>
      </c>
      <c r="F196" s="15">
        <v>260</v>
      </c>
      <c r="G196" s="15">
        <f t="shared" si="22"/>
        <v>26</v>
      </c>
      <c r="I196" s="12">
        <v>9</v>
      </c>
      <c r="J196" s="15">
        <v>234</v>
      </c>
      <c r="K196" s="28"/>
      <c r="L196" s="29"/>
      <c r="O196" s="12">
        <f>COUNTIF('Daycare Checkouts'!$E:$E,$A196)</f>
        <v>9</v>
      </c>
      <c r="P196" s="15">
        <f>SUMIF('Daycare Checkouts'!E:E,$A196,'Daycare Checkouts'!F:F)</f>
        <v>234</v>
      </c>
      <c r="Q196" s="12">
        <f t="shared" si="23"/>
        <v>0</v>
      </c>
      <c r="R196" s="15">
        <f t="shared" si="24"/>
        <v>0</v>
      </c>
    </row>
    <row r="197" spans="1:18" x14ac:dyDescent="0.3">
      <c r="A197" s="11">
        <v>6736913</v>
      </c>
      <c r="B197" s="10">
        <v>43465</v>
      </c>
      <c r="C197" s="11" t="s">
        <v>217</v>
      </c>
      <c r="D197" s="11" t="str">
        <f t="shared" si="21"/>
        <v>InActive</v>
      </c>
      <c r="E197" s="12">
        <v>20</v>
      </c>
      <c r="F197" s="15">
        <v>500</v>
      </c>
      <c r="G197" s="15">
        <f t="shared" si="22"/>
        <v>25</v>
      </c>
      <c r="I197" s="12">
        <v>19</v>
      </c>
      <c r="J197" s="15">
        <v>475</v>
      </c>
      <c r="K197" s="28"/>
      <c r="L197" s="29"/>
      <c r="O197" s="12">
        <f>COUNTIF('Daycare Checkouts'!$E:$E,$A197)</f>
        <v>19</v>
      </c>
      <c r="P197" s="15">
        <f>SUMIF('Daycare Checkouts'!E:E,$A197,'Daycare Checkouts'!F:F)</f>
        <v>475</v>
      </c>
      <c r="Q197" s="12">
        <f t="shared" si="23"/>
        <v>0</v>
      </c>
      <c r="R197" s="15">
        <f t="shared" si="24"/>
        <v>0</v>
      </c>
    </row>
    <row r="198" spans="1:18" x14ac:dyDescent="0.3">
      <c r="A198" s="11">
        <v>6736950</v>
      </c>
      <c r="B198" s="10">
        <v>43465</v>
      </c>
      <c r="C198" s="11" t="s">
        <v>115</v>
      </c>
      <c r="D198" s="11" t="str">
        <f t="shared" si="21"/>
        <v>InActive</v>
      </c>
      <c r="E198" s="12">
        <v>50</v>
      </c>
      <c r="F198" s="15">
        <v>1100</v>
      </c>
      <c r="G198" s="15">
        <f t="shared" si="22"/>
        <v>22</v>
      </c>
      <c r="I198" s="12">
        <v>50</v>
      </c>
      <c r="J198" s="15">
        <v>1100</v>
      </c>
      <c r="K198" s="28"/>
      <c r="L198" s="29"/>
      <c r="O198" s="12">
        <f>COUNTIF('Daycare Checkouts'!$E:$E,$A198)</f>
        <v>50</v>
      </c>
      <c r="P198" s="15">
        <f>SUMIF('Daycare Checkouts'!E:E,$A198,'Daycare Checkouts'!F:F)</f>
        <v>1100</v>
      </c>
      <c r="Q198" s="12">
        <f t="shared" si="23"/>
        <v>0</v>
      </c>
      <c r="R198" s="15">
        <f t="shared" si="24"/>
        <v>0</v>
      </c>
    </row>
    <row r="199" spans="1:18" x14ac:dyDescent="0.3">
      <c r="A199" s="11">
        <v>6737086</v>
      </c>
      <c r="B199" s="10">
        <v>43465</v>
      </c>
      <c r="C199" s="11" t="s">
        <v>167</v>
      </c>
      <c r="D199" s="11" t="str">
        <f t="shared" si="21"/>
        <v>InActive</v>
      </c>
      <c r="E199" s="12">
        <v>10</v>
      </c>
      <c r="F199" s="15">
        <v>260</v>
      </c>
      <c r="G199" s="15">
        <f t="shared" si="22"/>
        <v>26</v>
      </c>
      <c r="I199" s="12">
        <v>10</v>
      </c>
      <c r="J199" s="15">
        <v>260</v>
      </c>
      <c r="K199" s="28"/>
      <c r="L199" s="29"/>
      <c r="O199" s="12">
        <f>COUNTIF('Daycare Checkouts'!$E:$E,$A199)</f>
        <v>10</v>
      </c>
      <c r="P199" s="15">
        <f>SUMIF('Daycare Checkouts'!E:E,$A199,'Daycare Checkouts'!F:F)</f>
        <v>260</v>
      </c>
      <c r="Q199" s="12">
        <f t="shared" si="23"/>
        <v>0</v>
      </c>
      <c r="R199" s="15">
        <f t="shared" si="24"/>
        <v>0</v>
      </c>
    </row>
    <row r="200" spans="1:18" x14ac:dyDescent="0.3">
      <c r="A200" s="11">
        <v>6737156</v>
      </c>
      <c r="B200" s="10">
        <v>43465</v>
      </c>
      <c r="C200" s="11" t="s">
        <v>159</v>
      </c>
      <c r="D200" s="11" t="str">
        <f t="shared" si="21"/>
        <v>InActive</v>
      </c>
      <c r="E200" s="12">
        <v>20</v>
      </c>
      <c r="F200" s="15">
        <v>500</v>
      </c>
      <c r="G200" s="15">
        <f t="shared" si="22"/>
        <v>25</v>
      </c>
      <c r="I200" s="12">
        <v>20</v>
      </c>
      <c r="J200" s="15">
        <v>500</v>
      </c>
      <c r="K200" s="28"/>
      <c r="L200" s="29"/>
      <c r="O200" s="12">
        <f>COUNTIF('Daycare Checkouts'!$E:$E,$A200)</f>
        <v>20</v>
      </c>
      <c r="P200" s="15">
        <f>SUMIF('Daycare Checkouts'!E:E,$A200,'Daycare Checkouts'!F:F)</f>
        <v>500</v>
      </c>
      <c r="Q200" s="12">
        <f t="shared" si="23"/>
        <v>0</v>
      </c>
      <c r="R200" s="15">
        <f t="shared" si="24"/>
        <v>0</v>
      </c>
    </row>
    <row r="201" spans="1:18" x14ac:dyDescent="0.3">
      <c r="A201" s="11">
        <v>6738000</v>
      </c>
      <c r="B201" s="10">
        <v>43466</v>
      </c>
      <c r="C201" s="11" t="s">
        <v>218</v>
      </c>
      <c r="D201" s="11" t="str">
        <f t="shared" si="21"/>
        <v>InActive</v>
      </c>
      <c r="E201" s="12">
        <v>50</v>
      </c>
      <c r="F201" s="15">
        <v>1000</v>
      </c>
      <c r="G201" s="15">
        <f t="shared" ref="G201:G264" si="25">ROUND(F201/E201,2)</f>
        <v>20</v>
      </c>
      <c r="I201" s="28"/>
      <c r="J201" s="29"/>
      <c r="K201" s="12">
        <f>E201</f>
        <v>50</v>
      </c>
      <c r="L201" s="15">
        <f>F201</f>
        <v>1000</v>
      </c>
      <c r="O201" s="12">
        <f>COUNTIF('Daycare Checkouts'!$E:$E,$A201)</f>
        <v>50</v>
      </c>
      <c r="P201" s="15">
        <f>SUMIF('Daycare Checkouts'!E:E,$A201,'Daycare Checkouts'!F:F)</f>
        <v>1000</v>
      </c>
      <c r="Q201" s="12">
        <f>SUM(K201,M201,-O201)</f>
        <v>0</v>
      </c>
      <c r="R201" s="15">
        <f>SUM(L201,N201,-P201)</f>
        <v>0</v>
      </c>
    </row>
    <row r="202" spans="1:18" x14ac:dyDescent="0.3">
      <c r="A202" s="11">
        <v>6738001</v>
      </c>
      <c r="B202" s="10">
        <v>43466</v>
      </c>
      <c r="C202" s="11" t="s">
        <v>218</v>
      </c>
      <c r="D202" s="11" t="str">
        <f t="shared" si="21"/>
        <v>InActive</v>
      </c>
      <c r="E202" s="12">
        <v>50</v>
      </c>
      <c r="F202" s="15">
        <v>1000</v>
      </c>
      <c r="G202" s="15">
        <f t="shared" si="25"/>
        <v>20</v>
      </c>
      <c r="I202" s="28"/>
      <c r="J202" s="29"/>
      <c r="K202" s="12">
        <f>E202</f>
        <v>50</v>
      </c>
      <c r="L202" s="15">
        <f>F202</f>
        <v>1000</v>
      </c>
      <c r="O202" s="12">
        <f>COUNTIF('Daycare Checkouts'!$E:$E,$A202)</f>
        <v>50</v>
      </c>
      <c r="P202" s="15">
        <f>SUMIF('Daycare Checkouts'!E:E,$A202,'Daycare Checkouts'!F:F)</f>
        <v>1000</v>
      </c>
      <c r="Q202" s="12">
        <f>SUM(K202,M202,-O202)</f>
        <v>0</v>
      </c>
      <c r="R202" s="15">
        <f>SUM(L202,N202,-P202)</f>
        <v>0</v>
      </c>
    </row>
    <row r="203" spans="1:18" x14ac:dyDescent="0.3">
      <c r="A203" s="11">
        <v>6738002</v>
      </c>
      <c r="B203" s="10">
        <v>43466</v>
      </c>
      <c r="C203" s="11" t="s">
        <v>218</v>
      </c>
      <c r="D203" s="11" t="str">
        <f t="shared" si="21"/>
        <v>InActive</v>
      </c>
      <c r="E203" s="12">
        <v>50</v>
      </c>
      <c r="F203" s="15">
        <v>1000</v>
      </c>
      <c r="G203" s="15">
        <f t="shared" si="25"/>
        <v>20</v>
      </c>
      <c r="I203" s="28"/>
      <c r="J203" s="29"/>
      <c r="K203" s="12">
        <v>50</v>
      </c>
      <c r="L203" s="15">
        <f t="shared" ref="L203:L266" si="26">F203</f>
        <v>1000</v>
      </c>
      <c r="O203" s="12">
        <v>50</v>
      </c>
      <c r="P203" s="15">
        <v>1000</v>
      </c>
      <c r="Q203" s="12">
        <f t="shared" ref="Q203:Q266" si="27">SUM(K203,M203,-O203)</f>
        <v>0</v>
      </c>
    </row>
    <row r="204" spans="1:18" x14ac:dyDescent="0.3">
      <c r="A204" s="11">
        <v>6738838</v>
      </c>
      <c r="B204" s="10">
        <v>43467</v>
      </c>
      <c r="C204" s="11" t="s">
        <v>219</v>
      </c>
      <c r="D204" s="11" t="str">
        <f t="shared" si="21"/>
        <v>InActive</v>
      </c>
      <c r="E204" s="12">
        <v>10</v>
      </c>
      <c r="F204" s="15">
        <v>270</v>
      </c>
      <c r="G204" s="15">
        <f t="shared" si="25"/>
        <v>27</v>
      </c>
      <c r="I204" s="28"/>
      <c r="J204" s="29"/>
      <c r="K204" s="12">
        <f t="shared" ref="K204:K267" si="28">E204</f>
        <v>10</v>
      </c>
      <c r="L204" s="15">
        <f t="shared" si="26"/>
        <v>270</v>
      </c>
      <c r="O204" s="12">
        <f>COUNTIF('Daycare Checkouts'!$E:$E,$A204)</f>
        <v>10</v>
      </c>
      <c r="P204" s="15">
        <f>SUMIF('Daycare Checkouts'!E:E,$A204,'Daycare Checkouts'!F:F)</f>
        <v>270</v>
      </c>
      <c r="Q204" s="12">
        <f t="shared" si="27"/>
        <v>0</v>
      </c>
      <c r="R204" s="15">
        <f t="shared" ref="R204:R267" si="29">SUM(L204,N204,-P204)</f>
        <v>0</v>
      </c>
    </row>
    <row r="205" spans="1:18" x14ac:dyDescent="0.3">
      <c r="A205" s="11">
        <v>6739601</v>
      </c>
      <c r="B205" s="10">
        <v>43468</v>
      </c>
      <c r="C205" s="11" t="s">
        <v>220</v>
      </c>
      <c r="D205" s="11" t="str">
        <f t="shared" si="21"/>
        <v>InActive</v>
      </c>
      <c r="E205" s="12">
        <v>20</v>
      </c>
      <c r="F205" s="15">
        <v>520</v>
      </c>
      <c r="G205" s="15">
        <f t="shared" si="25"/>
        <v>26</v>
      </c>
      <c r="I205" s="28"/>
      <c r="J205" s="29"/>
      <c r="K205" s="12">
        <f t="shared" si="28"/>
        <v>20</v>
      </c>
      <c r="L205" s="15">
        <f t="shared" si="26"/>
        <v>520</v>
      </c>
      <c r="O205" s="12">
        <f>COUNTIF('Daycare Checkouts'!$E:$E,$A205)</f>
        <v>20</v>
      </c>
      <c r="P205" s="15">
        <f>SUMIF('Daycare Checkouts'!E:E,$A205,'Daycare Checkouts'!F:F)</f>
        <v>520</v>
      </c>
      <c r="Q205" s="12">
        <f t="shared" si="27"/>
        <v>0</v>
      </c>
      <c r="R205" s="15">
        <f t="shared" si="29"/>
        <v>0</v>
      </c>
    </row>
    <row r="206" spans="1:18" x14ac:dyDescent="0.3">
      <c r="A206" s="11">
        <v>6741263</v>
      </c>
      <c r="B206" s="10">
        <v>43469</v>
      </c>
      <c r="C206" s="11" t="s">
        <v>221</v>
      </c>
      <c r="D206" s="11" t="str">
        <f t="shared" si="21"/>
        <v>InActive</v>
      </c>
      <c r="E206" s="12">
        <v>10</v>
      </c>
      <c r="F206" s="15">
        <v>270</v>
      </c>
      <c r="G206" s="15">
        <f t="shared" si="25"/>
        <v>27</v>
      </c>
      <c r="I206" s="28"/>
      <c r="J206" s="29"/>
      <c r="K206" s="12">
        <f t="shared" si="28"/>
        <v>10</v>
      </c>
      <c r="L206" s="15">
        <f t="shared" si="26"/>
        <v>270</v>
      </c>
      <c r="O206" s="12">
        <f>COUNTIF('Daycare Checkouts'!$E:$E,$A206)</f>
        <v>10</v>
      </c>
      <c r="P206" s="15">
        <f>SUMIF('Daycare Checkouts'!E:E,$A206,'Daycare Checkouts'!F:F)</f>
        <v>270</v>
      </c>
      <c r="Q206" s="12">
        <f t="shared" si="27"/>
        <v>0</v>
      </c>
      <c r="R206" s="15">
        <f t="shared" si="29"/>
        <v>0</v>
      </c>
    </row>
    <row r="207" spans="1:18" x14ac:dyDescent="0.3">
      <c r="A207" s="11">
        <v>6741771</v>
      </c>
      <c r="B207" s="10">
        <v>43469</v>
      </c>
      <c r="C207" s="11" t="s">
        <v>222</v>
      </c>
      <c r="D207" s="11" t="str">
        <f t="shared" si="21"/>
        <v>InActive</v>
      </c>
      <c r="E207" s="12">
        <v>10</v>
      </c>
      <c r="F207" s="15">
        <v>270</v>
      </c>
      <c r="G207" s="15">
        <f t="shared" si="25"/>
        <v>27</v>
      </c>
      <c r="I207" s="28"/>
      <c r="J207" s="29"/>
      <c r="K207" s="12">
        <f t="shared" si="28"/>
        <v>10</v>
      </c>
      <c r="L207" s="15">
        <f t="shared" si="26"/>
        <v>270</v>
      </c>
      <c r="O207" s="12">
        <f>COUNTIF('Daycare Checkouts'!$E:$E,$A207)</f>
        <v>10</v>
      </c>
      <c r="P207" s="15">
        <f>SUMIF('Daycare Checkouts'!E:E,$A207,'Daycare Checkouts'!F:F)</f>
        <v>270</v>
      </c>
      <c r="Q207" s="12">
        <f t="shared" si="27"/>
        <v>0</v>
      </c>
      <c r="R207" s="15">
        <f t="shared" si="29"/>
        <v>0</v>
      </c>
    </row>
    <row r="208" spans="1:18" x14ac:dyDescent="0.3">
      <c r="A208" s="11">
        <v>6745139</v>
      </c>
      <c r="B208" s="10">
        <v>43474</v>
      </c>
      <c r="C208" s="11" t="s">
        <v>223</v>
      </c>
      <c r="D208" s="11" t="str">
        <f t="shared" si="21"/>
        <v>InActive</v>
      </c>
      <c r="E208" s="12">
        <v>20</v>
      </c>
      <c r="F208" s="15">
        <v>520</v>
      </c>
      <c r="G208" s="15">
        <f t="shared" si="25"/>
        <v>26</v>
      </c>
      <c r="I208" s="28"/>
      <c r="J208" s="29"/>
      <c r="K208" s="12">
        <f t="shared" si="28"/>
        <v>20</v>
      </c>
      <c r="L208" s="15">
        <f t="shared" si="26"/>
        <v>520</v>
      </c>
      <c r="O208" s="12">
        <f>COUNTIF('Daycare Checkouts'!$E:$E,$A208)</f>
        <v>20</v>
      </c>
      <c r="P208" s="15">
        <f>SUMIF('Daycare Checkouts'!E:E,$A208,'Daycare Checkouts'!F:F)</f>
        <v>520</v>
      </c>
      <c r="Q208" s="12">
        <f t="shared" si="27"/>
        <v>0</v>
      </c>
      <c r="R208" s="15">
        <f t="shared" si="29"/>
        <v>0</v>
      </c>
    </row>
    <row r="209" spans="1:18" x14ac:dyDescent="0.3">
      <c r="A209" s="11">
        <v>6745190</v>
      </c>
      <c r="B209" s="10">
        <v>43474</v>
      </c>
      <c r="C209" s="11" t="s">
        <v>224</v>
      </c>
      <c r="D209" s="11" t="str">
        <f t="shared" si="21"/>
        <v>InActive</v>
      </c>
      <c r="E209" s="12">
        <v>10</v>
      </c>
      <c r="F209" s="15">
        <v>270</v>
      </c>
      <c r="G209" s="15">
        <f t="shared" si="25"/>
        <v>27</v>
      </c>
      <c r="I209" s="28"/>
      <c r="J209" s="29"/>
      <c r="K209" s="12">
        <f t="shared" si="28"/>
        <v>10</v>
      </c>
      <c r="L209" s="15">
        <f t="shared" si="26"/>
        <v>270</v>
      </c>
      <c r="O209" s="12">
        <f>COUNTIF('Daycare Checkouts'!$E:$E,$A209)</f>
        <v>10</v>
      </c>
      <c r="P209" s="15">
        <f>SUMIF('Daycare Checkouts'!E:E,$A209,'Daycare Checkouts'!F:F)</f>
        <v>270</v>
      </c>
      <c r="Q209" s="12">
        <f t="shared" si="27"/>
        <v>0</v>
      </c>
      <c r="R209" s="15">
        <f t="shared" si="29"/>
        <v>0</v>
      </c>
    </row>
    <row r="210" spans="1:18" x14ac:dyDescent="0.3">
      <c r="A210" s="11">
        <v>6746411</v>
      </c>
      <c r="B210" s="10">
        <v>43475</v>
      </c>
      <c r="C210" s="11" t="s">
        <v>225</v>
      </c>
      <c r="D210" s="11" t="str">
        <f t="shared" si="21"/>
        <v>InActive</v>
      </c>
      <c r="E210" s="12">
        <v>30</v>
      </c>
      <c r="F210" s="15">
        <v>750</v>
      </c>
      <c r="G210" s="15">
        <f t="shared" si="25"/>
        <v>25</v>
      </c>
      <c r="I210" s="28"/>
      <c r="J210" s="29"/>
      <c r="K210" s="12">
        <f t="shared" si="28"/>
        <v>30</v>
      </c>
      <c r="L210" s="15">
        <f t="shared" si="26"/>
        <v>750</v>
      </c>
      <c r="O210" s="12">
        <f>COUNTIF('Daycare Checkouts'!$E:$E,$A210)</f>
        <v>30</v>
      </c>
      <c r="P210" s="15">
        <f>SUMIF('Daycare Checkouts'!E:E,$A210,'Daycare Checkouts'!F:F)</f>
        <v>750</v>
      </c>
      <c r="Q210" s="12">
        <f t="shared" si="27"/>
        <v>0</v>
      </c>
      <c r="R210" s="15">
        <f t="shared" si="29"/>
        <v>0</v>
      </c>
    </row>
    <row r="211" spans="1:18" x14ac:dyDescent="0.3">
      <c r="A211" s="11">
        <v>6746752</v>
      </c>
      <c r="B211" s="10">
        <v>43475</v>
      </c>
      <c r="C211" s="11" t="s">
        <v>132</v>
      </c>
      <c r="D211" s="11" t="str">
        <f t="shared" si="21"/>
        <v>InActive</v>
      </c>
      <c r="E211" s="12">
        <v>10</v>
      </c>
      <c r="F211" s="15">
        <v>270</v>
      </c>
      <c r="G211" s="15">
        <f t="shared" si="25"/>
        <v>27</v>
      </c>
      <c r="I211" s="28"/>
      <c r="J211" s="29"/>
      <c r="K211" s="12">
        <f t="shared" si="28"/>
        <v>10</v>
      </c>
      <c r="L211" s="15">
        <f t="shared" si="26"/>
        <v>270</v>
      </c>
      <c r="O211" s="12">
        <f>COUNTIF('Daycare Checkouts'!$E:$E,$A211)</f>
        <v>10</v>
      </c>
      <c r="P211" s="15">
        <f>SUMIF('Daycare Checkouts'!E:E,$A211,'Daycare Checkouts'!F:F)</f>
        <v>270</v>
      </c>
      <c r="Q211" s="12">
        <f t="shared" si="27"/>
        <v>0</v>
      </c>
      <c r="R211" s="15">
        <f t="shared" si="29"/>
        <v>0</v>
      </c>
    </row>
    <row r="212" spans="1:18" x14ac:dyDescent="0.3">
      <c r="A212" s="11">
        <v>6747740</v>
      </c>
      <c r="B212" s="10">
        <v>43476</v>
      </c>
      <c r="C212" s="11" t="s">
        <v>190</v>
      </c>
      <c r="D212" s="11" t="str">
        <f t="shared" si="21"/>
        <v>InActive</v>
      </c>
      <c r="E212" s="12">
        <v>10</v>
      </c>
      <c r="F212" s="15">
        <v>190</v>
      </c>
      <c r="G212" s="15">
        <f t="shared" si="25"/>
        <v>19</v>
      </c>
      <c r="I212" s="28"/>
      <c r="J212" s="29"/>
      <c r="K212" s="12">
        <f t="shared" si="28"/>
        <v>10</v>
      </c>
      <c r="L212" s="15">
        <f t="shared" si="26"/>
        <v>190</v>
      </c>
      <c r="O212" s="12">
        <f>COUNTIF('Daycare Checkouts'!$E:$E,$A212)</f>
        <v>10</v>
      </c>
      <c r="P212" s="15">
        <f>SUMIF('Daycare Checkouts'!E:E,$A212,'Daycare Checkouts'!F:F)</f>
        <v>190</v>
      </c>
      <c r="Q212" s="12">
        <f t="shared" si="27"/>
        <v>0</v>
      </c>
      <c r="R212" s="15">
        <f t="shared" si="29"/>
        <v>0</v>
      </c>
    </row>
    <row r="213" spans="1:18" x14ac:dyDescent="0.3">
      <c r="A213" s="11">
        <v>6747981</v>
      </c>
      <c r="B213" s="10">
        <v>43476</v>
      </c>
      <c r="C213" s="11" t="s">
        <v>168</v>
      </c>
      <c r="D213" s="11" t="str">
        <f t="shared" si="21"/>
        <v>InActive</v>
      </c>
      <c r="E213" s="12">
        <v>10</v>
      </c>
      <c r="F213" s="15">
        <v>270</v>
      </c>
      <c r="G213" s="15">
        <f t="shared" si="25"/>
        <v>27</v>
      </c>
      <c r="I213" s="28"/>
      <c r="J213" s="29"/>
      <c r="K213" s="12">
        <f t="shared" si="28"/>
        <v>10</v>
      </c>
      <c r="L213" s="15">
        <f t="shared" si="26"/>
        <v>270</v>
      </c>
      <c r="O213" s="12">
        <f>COUNTIF('Daycare Checkouts'!$E:$E,$A213)</f>
        <v>10</v>
      </c>
      <c r="P213" s="15">
        <f>SUMIF('Daycare Checkouts'!E:E,$A213,'Daycare Checkouts'!F:F)</f>
        <v>270</v>
      </c>
      <c r="Q213" s="12">
        <f t="shared" si="27"/>
        <v>0</v>
      </c>
      <c r="R213" s="15">
        <f t="shared" si="29"/>
        <v>0</v>
      </c>
    </row>
    <row r="214" spans="1:18" x14ac:dyDescent="0.3">
      <c r="A214" s="11">
        <v>6752176</v>
      </c>
      <c r="B214" s="10">
        <v>43481</v>
      </c>
      <c r="C214" s="11" t="s">
        <v>226</v>
      </c>
      <c r="D214" s="11" t="str">
        <f t="shared" si="21"/>
        <v>Active</v>
      </c>
      <c r="E214" s="12">
        <v>10</v>
      </c>
      <c r="F214" s="15">
        <v>270</v>
      </c>
      <c r="G214" s="15">
        <f t="shared" si="25"/>
        <v>27</v>
      </c>
      <c r="I214" s="28"/>
      <c r="J214" s="29"/>
      <c r="K214" s="12">
        <f t="shared" si="28"/>
        <v>10</v>
      </c>
      <c r="L214" s="15">
        <f t="shared" si="26"/>
        <v>270</v>
      </c>
      <c r="O214" s="12">
        <f>COUNTIF('Daycare Checkouts'!$E:$E,$A214)</f>
        <v>8</v>
      </c>
      <c r="P214" s="15">
        <f>SUMIF('Daycare Checkouts'!E:E,$A214,'Daycare Checkouts'!F:F)</f>
        <v>216</v>
      </c>
      <c r="Q214" s="12">
        <f t="shared" si="27"/>
        <v>2</v>
      </c>
      <c r="R214" s="15">
        <f t="shared" si="29"/>
        <v>54</v>
      </c>
    </row>
    <row r="215" spans="1:18" x14ac:dyDescent="0.3">
      <c r="A215" s="11">
        <v>6754754</v>
      </c>
      <c r="B215" s="10">
        <v>43484</v>
      </c>
      <c r="C215" s="11" t="s">
        <v>690</v>
      </c>
      <c r="D215" s="11" t="str">
        <f t="shared" si="21"/>
        <v>InActive</v>
      </c>
      <c r="E215" s="12">
        <v>30</v>
      </c>
      <c r="F215" s="15">
        <v>750</v>
      </c>
      <c r="G215" s="15">
        <f t="shared" si="25"/>
        <v>25</v>
      </c>
      <c r="I215" s="28"/>
      <c r="J215" s="29"/>
      <c r="K215" s="12">
        <f t="shared" si="28"/>
        <v>30</v>
      </c>
      <c r="L215" s="15">
        <f t="shared" si="26"/>
        <v>750</v>
      </c>
      <c r="M215" s="12">
        <v>-1</v>
      </c>
      <c r="N215" s="15">
        <v>-25</v>
      </c>
      <c r="O215" s="12">
        <f>COUNTIF('Daycare Checkouts'!$E:$E,$A215)</f>
        <v>29</v>
      </c>
      <c r="P215" s="15">
        <f>SUMIF('Daycare Checkouts'!E:E,$A215,'Daycare Checkouts'!F:F)</f>
        <v>725</v>
      </c>
      <c r="Q215" s="12">
        <f t="shared" si="27"/>
        <v>0</v>
      </c>
      <c r="R215" s="15">
        <f t="shared" si="29"/>
        <v>0</v>
      </c>
    </row>
    <row r="216" spans="1:18" x14ac:dyDescent="0.3">
      <c r="A216" s="11">
        <v>6755280</v>
      </c>
      <c r="B216" s="10">
        <v>43486</v>
      </c>
      <c r="C216" s="11" t="s">
        <v>227</v>
      </c>
      <c r="D216" s="11" t="str">
        <f t="shared" si="21"/>
        <v>Active</v>
      </c>
      <c r="E216" s="12">
        <v>10</v>
      </c>
      <c r="F216" s="15">
        <v>270</v>
      </c>
      <c r="G216" s="15">
        <f t="shared" si="25"/>
        <v>27</v>
      </c>
      <c r="I216" s="28"/>
      <c r="J216" s="29"/>
      <c r="K216" s="12">
        <f t="shared" si="28"/>
        <v>10</v>
      </c>
      <c r="L216" s="15">
        <f t="shared" si="26"/>
        <v>270</v>
      </c>
      <c r="O216" s="12">
        <f>COUNTIF('Daycare Checkouts'!$E:$E,$A216)</f>
        <v>4</v>
      </c>
      <c r="P216" s="15">
        <f>SUMIF('Daycare Checkouts'!E:E,$A216,'Daycare Checkouts'!F:F)</f>
        <v>108</v>
      </c>
      <c r="Q216" s="12">
        <f t="shared" si="27"/>
        <v>6</v>
      </c>
      <c r="R216" s="15">
        <f t="shared" si="29"/>
        <v>162</v>
      </c>
    </row>
    <row r="217" spans="1:18" x14ac:dyDescent="0.3">
      <c r="A217" s="11">
        <v>6756191</v>
      </c>
      <c r="B217" s="10">
        <v>43487</v>
      </c>
      <c r="C217" s="11" t="s">
        <v>127</v>
      </c>
      <c r="D217" s="11" t="str">
        <f t="shared" si="21"/>
        <v>InActive</v>
      </c>
      <c r="E217" s="12">
        <v>50</v>
      </c>
      <c r="F217" s="15">
        <v>1150</v>
      </c>
      <c r="G217" s="15">
        <f t="shared" si="25"/>
        <v>23</v>
      </c>
      <c r="I217" s="28"/>
      <c r="J217" s="29"/>
      <c r="K217" s="12">
        <f t="shared" si="28"/>
        <v>50</v>
      </c>
      <c r="L217" s="15">
        <f t="shared" si="26"/>
        <v>1150</v>
      </c>
      <c r="O217" s="12">
        <f>COUNTIF('Daycare Checkouts'!$E:$E,$A217)</f>
        <v>50</v>
      </c>
      <c r="P217" s="15">
        <f>SUMIF('Daycare Checkouts'!E:E,$A217,'Daycare Checkouts'!F:F)</f>
        <v>1150</v>
      </c>
      <c r="Q217" s="12">
        <f t="shared" si="27"/>
        <v>0</v>
      </c>
      <c r="R217" s="15">
        <f t="shared" si="29"/>
        <v>0</v>
      </c>
    </row>
    <row r="218" spans="1:18" x14ac:dyDescent="0.3">
      <c r="A218" s="11">
        <v>6758334</v>
      </c>
      <c r="B218" s="10">
        <v>43489</v>
      </c>
      <c r="C218" s="11" t="s">
        <v>154</v>
      </c>
      <c r="D218" s="11" t="str">
        <f t="shared" si="21"/>
        <v>InActive</v>
      </c>
      <c r="E218" s="12">
        <v>10</v>
      </c>
      <c r="F218" s="15">
        <v>270</v>
      </c>
      <c r="G218" s="15">
        <f t="shared" si="25"/>
        <v>27</v>
      </c>
      <c r="I218" s="28"/>
      <c r="J218" s="29"/>
      <c r="K218" s="12">
        <f t="shared" si="28"/>
        <v>10</v>
      </c>
      <c r="L218" s="15">
        <f t="shared" si="26"/>
        <v>270</v>
      </c>
      <c r="O218" s="12">
        <f>COUNTIF('Daycare Checkouts'!$E:$E,$A218)</f>
        <v>10</v>
      </c>
      <c r="P218" s="15">
        <f>SUMIF('Daycare Checkouts'!E:E,$A218,'Daycare Checkouts'!F:F)</f>
        <v>270</v>
      </c>
      <c r="Q218" s="12">
        <f t="shared" si="27"/>
        <v>0</v>
      </c>
      <c r="R218" s="15">
        <f t="shared" si="29"/>
        <v>0</v>
      </c>
    </row>
    <row r="219" spans="1:18" x14ac:dyDescent="0.3">
      <c r="A219" s="11">
        <v>6758539</v>
      </c>
      <c r="B219" s="10">
        <v>43489</v>
      </c>
      <c r="C219" s="11" t="s">
        <v>179</v>
      </c>
      <c r="D219" s="11" t="str">
        <f t="shared" si="21"/>
        <v>InActive</v>
      </c>
      <c r="E219" s="12">
        <v>10</v>
      </c>
      <c r="F219" s="15">
        <v>270</v>
      </c>
      <c r="G219" s="15">
        <f t="shared" si="25"/>
        <v>27</v>
      </c>
      <c r="I219" s="28"/>
      <c r="J219" s="29"/>
      <c r="K219" s="12">
        <f t="shared" si="28"/>
        <v>10</v>
      </c>
      <c r="L219" s="15">
        <f t="shared" si="26"/>
        <v>270</v>
      </c>
      <c r="O219" s="12">
        <f>COUNTIF('Daycare Checkouts'!$E:$E,$A219)</f>
        <v>10</v>
      </c>
      <c r="P219" s="15">
        <f>SUMIF('Daycare Checkouts'!E:E,$A219,'Daycare Checkouts'!F:F)</f>
        <v>270</v>
      </c>
      <c r="Q219" s="12">
        <f t="shared" si="27"/>
        <v>0</v>
      </c>
      <c r="R219" s="15">
        <f t="shared" si="29"/>
        <v>0</v>
      </c>
    </row>
    <row r="220" spans="1:18" x14ac:dyDescent="0.3">
      <c r="A220" s="11">
        <v>6758720</v>
      </c>
      <c r="B220" s="10">
        <v>43489</v>
      </c>
      <c r="C220" s="11" t="s">
        <v>145</v>
      </c>
      <c r="D220" s="11" t="str">
        <f t="shared" si="21"/>
        <v>InActive</v>
      </c>
      <c r="E220" s="12">
        <v>10</v>
      </c>
      <c r="F220" s="15">
        <v>270</v>
      </c>
      <c r="G220" s="15">
        <f t="shared" si="25"/>
        <v>27</v>
      </c>
      <c r="I220" s="28"/>
      <c r="J220" s="29"/>
      <c r="K220" s="12">
        <f t="shared" si="28"/>
        <v>10</v>
      </c>
      <c r="L220" s="15">
        <f t="shared" si="26"/>
        <v>270</v>
      </c>
      <c r="O220" s="12">
        <f>COUNTIF('Daycare Checkouts'!$E:$E,$A220)</f>
        <v>10</v>
      </c>
      <c r="P220" s="15">
        <f>SUMIF('Daycare Checkouts'!E:E,$A220,'Daycare Checkouts'!F:F)</f>
        <v>270</v>
      </c>
      <c r="Q220" s="12">
        <f t="shared" si="27"/>
        <v>0</v>
      </c>
      <c r="R220" s="15">
        <f t="shared" si="29"/>
        <v>0</v>
      </c>
    </row>
    <row r="221" spans="1:18" x14ac:dyDescent="0.3">
      <c r="A221" s="11">
        <v>6758811</v>
      </c>
      <c r="B221" s="10">
        <v>43489</v>
      </c>
      <c r="C221" s="11" t="s">
        <v>198</v>
      </c>
      <c r="D221" s="11" t="str">
        <f t="shared" si="21"/>
        <v>InActive</v>
      </c>
      <c r="E221" s="12">
        <v>10</v>
      </c>
      <c r="F221" s="15">
        <v>270</v>
      </c>
      <c r="G221" s="15">
        <f t="shared" si="25"/>
        <v>27</v>
      </c>
      <c r="I221" s="28"/>
      <c r="J221" s="29"/>
      <c r="K221" s="12">
        <f t="shared" si="28"/>
        <v>10</v>
      </c>
      <c r="L221" s="15">
        <f t="shared" si="26"/>
        <v>270</v>
      </c>
      <c r="O221" s="12">
        <f>COUNTIF('Daycare Checkouts'!$E:$E,$A221)</f>
        <v>10</v>
      </c>
      <c r="P221" s="15">
        <f>SUMIF('Daycare Checkouts'!E:E,$A221,'Daycare Checkouts'!F:F)</f>
        <v>270</v>
      </c>
      <c r="Q221" s="12">
        <f t="shared" si="27"/>
        <v>0</v>
      </c>
      <c r="R221" s="15">
        <f t="shared" si="29"/>
        <v>0</v>
      </c>
    </row>
    <row r="222" spans="1:18" x14ac:dyDescent="0.3">
      <c r="A222" s="11">
        <v>6759400</v>
      </c>
      <c r="B222" s="10">
        <v>43490</v>
      </c>
      <c r="C222" s="11" t="s">
        <v>162</v>
      </c>
      <c r="D222" s="11" t="str">
        <f t="shared" si="21"/>
        <v>InActive</v>
      </c>
      <c r="E222" s="12">
        <v>10</v>
      </c>
      <c r="F222" s="15">
        <v>270</v>
      </c>
      <c r="G222" s="15">
        <f t="shared" si="25"/>
        <v>27</v>
      </c>
      <c r="I222" s="28"/>
      <c r="J222" s="29"/>
      <c r="K222" s="12">
        <f t="shared" si="28"/>
        <v>10</v>
      </c>
      <c r="L222" s="15">
        <f t="shared" si="26"/>
        <v>270</v>
      </c>
      <c r="O222" s="12">
        <f>COUNTIF('Daycare Checkouts'!$E:$E,$A222)</f>
        <v>10</v>
      </c>
      <c r="P222" s="15">
        <f>SUMIF('Daycare Checkouts'!E:E,$A222,'Daycare Checkouts'!F:F)</f>
        <v>270</v>
      </c>
      <c r="Q222" s="12">
        <f t="shared" si="27"/>
        <v>0</v>
      </c>
      <c r="R222" s="15">
        <f t="shared" si="29"/>
        <v>0</v>
      </c>
    </row>
    <row r="223" spans="1:18" x14ac:dyDescent="0.3">
      <c r="A223" s="11">
        <v>6762216</v>
      </c>
      <c r="B223" s="10">
        <v>43494</v>
      </c>
      <c r="C223" s="11" t="s">
        <v>228</v>
      </c>
      <c r="D223" s="11" t="str">
        <f t="shared" si="21"/>
        <v>InActive</v>
      </c>
      <c r="E223" s="12">
        <v>10</v>
      </c>
      <c r="F223" s="15">
        <v>270</v>
      </c>
      <c r="G223" s="15">
        <f t="shared" si="25"/>
        <v>27</v>
      </c>
      <c r="I223" s="28"/>
      <c r="J223" s="29"/>
      <c r="K223" s="12">
        <f t="shared" si="28"/>
        <v>10</v>
      </c>
      <c r="L223" s="15">
        <f t="shared" si="26"/>
        <v>270</v>
      </c>
      <c r="O223" s="12">
        <f>COUNTIF('Daycare Checkouts'!$E:$E,$A223)</f>
        <v>10</v>
      </c>
      <c r="P223" s="15">
        <f>SUMIF('Daycare Checkouts'!E:E,$A223,'Daycare Checkouts'!F:F)</f>
        <v>270</v>
      </c>
      <c r="Q223" s="12">
        <f t="shared" si="27"/>
        <v>0</v>
      </c>
      <c r="R223" s="15">
        <f t="shared" si="29"/>
        <v>0</v>
      </c>
    </row>
    <row r="224" spans="1:18" x14ac:dyDescent="0.3">
      <c r="A224" s="11">
        <v>6762300</v>
      </c>
      <c r="B224" s="10">
        <v>43494</v>
      </c>
      <c r="C224" s="11" t="s">
        <v>148</v>
      </c>
      <c r="D224" s="11" t="str">
        <f t="shared" si="21"/>
        <v>Active</v>
      </c>
      <c r="E224" s="12">
        <v>50</v>
      </c>
      <c r="F224" s="15">
        <v>1150</v>
      </c>
      <c r="G224" s="15">
        <f t="shared" si="25"/>
        <v>23</v>
      </c>
      <c r="I224" s="28"/>
      <c r="J224" s="29"/>
      <c r="K224" s="12">
        <f t="shared" si="28"/>
        <v>50</v>
      </c>
      <c r="L224" s="15">
        <f t="shared" si="26"/>
        <v>1150</v>
      </c>
      <c r="O224" s="12">
        <f>COUNTIF('Daycare Checkouts'!$E:$E,$A224)</f>
        <v>31</v>
      </c>
      <c r="P224" s="15">
        <f>SUMIF('Daycare Checkouts'!E:E,$A224,'Daycare Checkouts'!F:F)</f>
        <v>713</v>
      </c>
      <c r="Q224" s="12">
        <f t="shared" si="27"/>
        <v>19</v>
      </c>
      <c r="R224" s="15">
        <f t="shared" si="29"/>
        <v>437</v>
      </c>
    </row>
    <row r="225" spans="1:18" x14ac:dyDescent="0.3">
      <c r="A225" s="11">
        <v>6762371</v>
      </c>
      <c r="B225" s="10">
        <v>43494</v>
      </c>
      <c r="C225" s="11" t="s">
        <v>160</v>
      </c>
      <c r="D225" s="11" t="str">
        <f t="shared" si="21"/>
        <v>InActive</v>
      </c>
      <c r="E225" s="12">
        <v>30</v>
      </c>
      <c r="F225" s="15">
        <v>750</v>
      </c>
      <c r="G225" s="15">
        <f t="shared" si="25"/>
        <v>25</v>
      </c>
      <c r="I225" s="28"/>
      <c r="J225" s="29"/>
      <c r="K225" s="12">
        <f t="shared" si="28"/>
        <v>30</v>
      </c>
      <c r="L225" s="15">
        <f t="shared" si="26"/>
        <v>750</v>
      </c>
      <c r="O225" s="12">
        <f>COUNTIF('Daycare Checkouts'!$E:$E,$A225)</f>
        <v>30</v>
      </c>
      <c r="P225" s="15">
        <f>SUMIF('Daycare Checkouts'!E:E,$A225,'Daycare Checkouts'!F:F)</f>
        <v>750</v>
      </c>
      <c r="Q225" s="12">
        <f t="shared" si="27"/>
        <v>0</v>
      </c>
      <c r="R225" s="15">
        <f t="shared" si="29"/>
        <v>0</v>
      </c>
    </row>
    <row r="226" spans="1:18" x14ac:dyDescent="0.3">
      <c r="A226" s="11">
        <v>6762449</v>
      </c>
      <c r="B226" s="10">
        <v>43494</v>
      </c>
      <c r="C226" s="11" t="s">
        <v>201</v>
      </c>
      <c r="D226" s="11" t="str">
        <f t="shared" si="21"/>
        <v>InActive</v>
      </c>
      <c r="E226" s="12">
        <v>10</v>
      </c>
      <c r="F226" s="15">
        <v>190</v>
      </c>
      <c r="G226" s="15">
        <f t="shared" si="25"/>
        <v>19</v>
      </c>
      <c r="I226" s="28"/>
      <c r="J226" s="29"/>
      <c r="K226" s="12">
        <f t="shared" si="28"/>
        <v>10</v>
      </c>
      <c r="L226" s="15">
        <f t="shared" si="26"/>
        <v>190</v>
      </c>
      <c r="O226" s="12">
        <f>COUNTIF('Daycare Checkouts'!$E:$E,$A226)</f>
        <v>10</v>
      </c>
      <c r="P226" s="15">
        <f>SUMIF('Daycare Checkouts'!E:E,$A226,'Daycare Checkouts'!F:F)</f>
        <v>190</v>
      </c>
      <c r="Q226" s="12">
        <f t="shared" si="27"/>
        <v>0</v>
      </c>
      <c r="R226" s="15">
        <f t="shared" si="29"/>
        <v>0</v>
      </c>
    </row>
    <row r="227" spans="1:18" x14ac:dyDescent="0.3">
      <c r="A227" s="11">
        <v>6762549</v>
      </c>
      <c r="B227" s="10">
        <v>43494</v>
      </c>
      <c r="C227" s="11" t="s">
        <v>197</v>
      </c>
      <c r="D227" s="11" t="str">
        <f t="shared" si="21"/>
        <v>InActive</v>
      </c>
      <c r="E227" s="12">
        <v>10</v>
      </c>
      <c r="F227" s="15">
        <v>270</v>
      </c>
      <c r="G227" s="15">
        <f t="shared" si="25"/>
        <v>27</v>
      </c>
      <c r="I227" s="28"/>
      <c r="J227" s="29"/>
      <c r="K227" s="12">
        <f t="shared" si="28"/>
        <v>10</v>
      </c>
      <c r="L227" s="15">
        <f t="shared" si="26"/>
        <v>270</v>
      </c>
      <c r="O227" s="12">
        <f>COUNTIF('Daycare Checkouts'!$E:$E,$A227)</f>
        <v>10</v>
      </c>
      <c r="P227" s="15">
        <f>SUMIF('Daycare Checkouts'!E:E,$A227,'Daycare Checkouts'!F:F)</f>
        <v>270</v>
      </c>
      <c r="Q227" s="12">
        <f t="shared" si="27"/>
        <v>0</v>
      </c>
      <c r="R227" s="15">
        <f t="shared" si="29"/>
        <v>0</v>
      </c>
    </row>
    <row r="228" spans="1:18" x14ac:dyDescent="0.3">
      <c r="A228" s="11">
        <v>6762837</v>
      </c>
      <c r="B228" s="10">
        <v>43494</v>
      </c>
      <c r="C228" s="11" t="s">
        <v>179</v>
      </c>
      <c r="D228" s="11" t="str">
        <f t="shared" si="21"/>
        <v>InActive</v>
      </c>
      <c r="E228" s="12">
        <v>10</v>
      </c>
      <c r="F228" s="15">
        <v>270</v>
      </c>
      <c r="G228" s="15">
        <f t="shared" si="25"/>
        <v>27</v>
      </c>
      <c r="I228" s="28"/>
      <c r="J228" s="29"/>
      <c r="K228" s="12">
        <f t="shared" si="28"/>
        <v>10</v>
      </c>
      <c r="L228" s="15">
        <f t="shared" si="26"/>
        <v>270</v>
      </c>
      <c r="O228" s="12">
        <f>COUNTIF('Daycare Checkouts'!$E:$E,$A228)</f>
        <v>10</v>
      </c>
      <c r="P228" s="15">
        <f>SUMIF('Daycare Checkouts'!E:E,$A228,'Daycare Checkouts'!F:F)</f>
        <v>270</v>
      </c>
      <c r="Q228" s="12">
        <f t="shared" si="27"/>
        <v>0</v>
      </c>
      <c r="R228" s="15">
        <f t="shared" si="29"/>
        <v>0</v>
      </c>
    </row>
    <row r="229" spans="1:18" x14ac:dyDescent="0.3">
      <c r="A229" s="11">
        <v>6764434</v>
      </c>
      <c r="B229" s="10">
        <v>43496</v>
      </c>
      <c r="C229" s="11" t="s">
        <v>163</v>
      </c>
      <c r="D229" s="11" t="str">
        <f t="shared" si="21"/>
        <v>InActive</v>
      </c>
      <c r="E229" s="12">
        <v>10</v>
      </c>
      <c r="F229" s="15">
        <v>270</v>
      </c>
      <c r="G229" s="15">
        <f t="shared" si="25"/>
        <v>27</v>
      </c>
      <c r="I229" s="28"/>
      <c r="J229" s="29"/>
      <c r="K229" s="12">
        <f t="shared" si="28"/>
        <v>10</v>
      </c>
      <c r="L229" s="15">
        <f t="shared" si="26"/>
        <v>270</v>
      </c>
      <c r="O229" s="12">
        <f>COUNTIF('Daycare Checkouts'!$E:$E,$A229)</f>
        <v>10</v>
      </c>
      <c r="P229" s="15">
        <f>SUMIF('Daycare Checkouts'!E:E,$A229,'Daycare Checkouts'!F:F)</f>
        <v>270</v>
      </c>
      <c r="Q229" s="12">
        <f t="shared" si="27"/>
        <v>0</v>
      </c>
      <c r="R229" s="15">
        <f t="shared" si="29"/>
        <v>0</v>
      </c>
    </row>
    <row r="230" spans="1:18" x14ac:dyDescent="0.3">
      <c r="A230" s="11">
        <v>6764956</v>
      </c>
      <c r="B230" s="10">
        <v>43496</v>
      </c>
      <c r="C230" s="11" t="s">
        <v>216</v>
      </c>
      <c r="D230" s="11" t="str">
        <f t="shared" si="21"/>
        <v>InActive</v>
      </c>
      <c r="E230" s="12">
        <v>10</v>
      </c>
      <c r="F230" s="15">
        <v>270</v>
      </c>
      <c r="G230" s="15">
        <f t="shared" si="25"/>
        <v>27</v>
      </c>
      <c r="I230" s="28"/>
      <c r="J230" s="29"/>
      <c r="K230" s="12">
        <f t="shared" si="28"/>
        <v>10</v>
      </c>
      <c r="L230" s="15">
        <f t="shared" si="26"/>
        <v>270</v>
      </c>
      <c r="O230" s="12">
        <f>COUNTIF('Daycare Checkouts'!$E:$E,$A230)</f>
        <v>10</v>
      </c>
      <c r="P230" s="15">
        <f>SUMIF('Daycare Checkouts'!E:E,$A230,'Daycare Checkouts'!F:F)</f>
        <v>270</v>
      </c>
      <c r="Q230" s="12">
        <f t="shared" si="27"/>
        <v>0</v>
      </c>
      <c r="R230" s="15">
        <f t="shared" si="29"/>
        <v>0</v>
      </c>
    </row>
    <row r="231" spans="1:18" x14ac:dyDescent="0.3">
      <c r="A231" s="11">
        <v>6766073</v>
      </c>
      <c r="B231" s="10">
        <v>43497</v>
      </c>
      <c r="C231" s="11" t="s">
        <v>193</v>
      </c>
      <c r="D231" s="11" t="str">
        <f t="shared" si="21"/>
        <v>InActive</v>
      </c>
      <c r="E231" s="12">
        <v>10</v>
      </c>
      <c r="F231" s="15">
        <v>270</v>
      </c>
      <c r="G231" s="15">
        <f t="shared" si="25"/>
        <v>27</v>
      </c>
      <c r="I231" s="28"/>
      <c r="J231" s="29"/>
      <c r="K231" s="12">
        <f t="shared" si="28"/>
        <v>10</v>
      </c>
      <c r="L231" s="15">
        <f t="shared" si="26"/>
        <v>270</v>
      </c>
      <c r="O231" s="12">
        <f>COUNTIF('Daycare Checkouts'!$E:$E,$A231)</f>
        <v>10</v>
      </c>
      <c r="P231" s="15">
        <f>SUMIF('Daycare Checkouts'!E:E,$A231,'Daycare Checkouts'!F:F)</f>
        <v>270</v>
      </c>
      <c r="Q231" s="12">
        <f t="shared" si="27"/>
        <v>0</v>
      </c>
      <c r="R231" s="15">
        <f t="shared" si="29"/>
        <v>0</v>
      </c>
    </row>
    <row r="232" spans="1:18" x14ac:dyDescent="0.3">
      <c r="A232" s="11">
        <v>6769807</v>
      </c>
      <c r="B232" s="10">
        <v>43501</v>
      </c>
      <c r="C232" s="11" t="s">
        <v>182</v>
      </c>
      <c r="D232" s="11" t="str">
        <f t="shared" si="21"/>
        <v>InActive</v>
      </c>
      <c r="E232" s="12">
        <v>50</v>
      </c>
      <c r="F232" s="15">
        <v>1150</v>
      </c>
      <c r="G232" s="15">
        <f t="shared" si="25"/>
        <v>23</v>
      </c>
      <c r="I232" s="28"/>
      <c r="J232" s="29"/>
      <c r="K232" s="12">
        <f t="shared" si="28"/>
        <v>50</v>
      </c>
      <c r="L232" s="15">
        <f t="shared" si="26"/>
        <v>1150</v>
      </c>
      <c r="O232" s="12">
        <f>COUNTIF('Daycare Checkouts'!$E:$E,$A232)</f>
        <v>50</v>
      </c>
      <c r="P232" s="15">
        <f>SUMIF('Daycare Checkouts'!E:E,$A232,'Daycare Checkouts'!F:F)</f>
        <v>1150</v>
      </c>
      <c r="Q232" s="12">
        <f t="shared" si="27"/>
        <v>0</v>
      </c>
      <c r="R232" s="15">
        <f t="shared" si="29"/>
        <v>0</v>
      </c>
    </row>
    <row r="233" spans="1:18" x14ac:dyDescent="0.3">
      <c r="A233" s="11">
        <v>6770212</v>
      </c>
      <c r="B233" s="10">
        <v>43501</v>
      </c>
      <c r="C233" s="11" t="s">
        <v>133</v>
      </c>
      <c r="D233" s="11" t="str">
        <f t="shared" si="21"/>
        <v>InActive</v>
      </c>
      <c r="E233" s="12">
        <v>20</v>
      </c>
      <c r="F233" s="15">
        <v>520</v>
      </c>
      <c r="G233" s="15">
        <f t="shared" si="25"/>
        <v>26</v>
      </c>
      <c r="I233" s="28"/>
      <c r="J233" s="29"/>
      <c r="K233" s="12">
        <f t="shared" si="28"/>
        <v>20</v>
      </c>
      <c r="L233" s="15">
        <f t="shared" si="26"/>
        <v>520</v>
      </c>
      <c r="O233" s="12">
        <f>COUNTIF('Daycare Checkouts'!$E:$E,$A233)</f>
        <v>20</v>
      </c>
      <c r="P233" s="15">
        <f>SUMIF('Daycare Checkouts'!E:E,$A233,'Daycare Checkouts'!F:F)</f>
        <v>520</v>
      </c>
      <c r="Q233" s="12">
        <f t="shared" si="27"/>
        <v>0</v>
      </c>
      <c r="R233" s="15">
        <f t="shared" si="29"/>
        <v>0</v>
      </c>
    </row>
    <row r="234" spans="1:18" x14ac:dyDescent="0.3">
      <c r="A234" s="11">
        <v>6771136</v>
      </c>
      <c r="B234" s="10">
        <v>43502</v>
      </c>
      <c r="C234" s="11" t="s">
        <v>222</v>
      </c>
      <c r="D234" s="11" t="str">
        <f t="shared" si="21"/>
        <v>InActive</v>
      </c>
      <c r="E234" s="12">
        <v>10</v>
      </c>
      <c r="F234" s="15">
        <v>270</v>
      </c>
      <c r="G234" s="15">
        <f t="shared" si="25"/>
        <v>27</v>
      </c>
      <c r="I234" s="28"/>
      <c r="J234" s="29"/>
      <c r="K234" s="12">
        <f t="shared" si="28"/>
        <v>10</v>
      </c>
      <c r="L234" s="15">
        <f t="shared" si="26"/>
        <v>270</v>
      </c>
      <c r="O234" s="12">
        <f>COUNTIF('Daycare Checkouts'!$E:$E,$A234)</f>
        <v>10</v>
      </c>
      <c r="P234" s="15">
        <f>SUMIF('Daycare Checkouts'!E:E,$A234,'Daycare Checkouts'!F:F)</f>
        <v>270</v>
      </c>
      <c r="Q234" s="12">
        <f t="shared" si="27"/>
        <v>0</v>
      </c>
      <c r="R234" s="15">
        <f t="shared" si="29"/>
        <v>0</v>
      </c>
    </row>
    <row r="235" spans="1:18" x14ac:dyDescent="0.3">
      <c r="A235" s="11">
        <v>6773619</v>
      </c>
      <c r="B235" s="10">
        <v>43504</v>
      </c>
      <c r="C235" s="11" t="s">
        <v>230</v>
      </c>
      <c r="D235" s="11" t="str">
        <f t="shared" si="21"/>
        <v>InActive</v>
      </c>
      <c r="E235" s="12">
        <v>10</v>
      </c>
      <c r="F235" s="15">
        <v>270</v>
      </c>
      <c r="G235" s="15">
        <f t="shared" si="25"/>
        <v>27</v>
      </c>
      <c r="I235" s="28"/>
      <c r="J235" s="29"/>
      <c r="K235" s="12">
        <f t="shared" si="28"/>
        <v>10</v>
      </c>
      <c r="L235" s="15">
        <f t="shared" si="26"/>
        <v>270</v>
      </c>
      <c r="O235" s="12">
        <f>COUNTIF('Daycare Checkouts'!$E:$E,$A235)</f>
        <v>10</v>
      </c>
      <c r="P235" s="15">
        <f>SUMIF('Daycare Checkouts'!E:E,$A235,'Daycare Checkouts'!F:F)</f>
        <v>270</v>
      </c>
      <c r="Q235" s="12">
        <f t="shared" si="27"/>
        <v>0</v>
      </c>
      <c r="R235" s="15">
        <f t="shared" si="29"/>
        <v>0</v>
      </c>
    </row>
    <row r="236" spans="1:18" x14ac:dyDescent="0.3">
      <c r="A236" s="11">
        <v>6775254</v>
      </c>
      <c r="B236" s="10">
        <v>43507</v>
      </c>
      <c r="C236" s="11" t="s">
        <v>169</v>
      </c>
      <c r="D236" s="11" t="str">
        <f t="shared" si="21"/>
        <v>Active</v>
      </c>
      <c r="E236" s="12">
        <v>20</v>
      </c>
      <c r="F236" s="15">
        <v>520</v>
      </c>
      <c r="G236" s="15">
        <f t="shared" si="25"/>
        <v>26</v>
      </c>
      <c r="I236" s="28"/>
      <c r="J236" s="29"/>
      <c r="K236" s="12">
        <f t="shared" si="28"/>
        <v>20</v>
      </c>
      <c r="L236" s="15">
        <f t="shared" si="26"/>
        <v>520</v>
      </c>
      <c r="O236" s="12">
        <f>COUNTIF('Daycare Checkouts'!$E:$E,$A236)</f>
        <v>14</v>
      </c>
      <c r="P236" s="15">
        <f>SUMIF('Daycare Checkouts'!E:E,$A236,'Daycare Checkouts'!F:F)</f>
        <v>364</v>
      </c>
      <c r="Q236" s="12">
        <f t="shared" si="27"/>
        <v>6</v>
      </c>
      <c r="R236" s="15">
        <f t="shared" si="29"/>
        <v>156</v>
      </c>
    </row>
    <row r="237" spans="1:18" x14ac:dyDescent="0.3">
      <c r="A237" s="11">
        <v>6777117</v>
      </c>
      <c r="B237" s="10">
        <v>43509</v>
      </c>
      <c r="C237" s="11" t="s">
        <v>140</v>
      </c>
      <c r="D237" s="11" t="str">
        <f t="shared" si="21"/>
        <v>InActive</v>
      </c>
      <c r="E237" s="12">
        <v>20</v>
      </c>
      <c r="F237" s="15">
        <v>520</v>
      </c>
      <c r="G237" s="15">
        <f t="shared" si="25"/>
        <v>26</v>
      </c>
      <c r="I237" s="28"/>
      <c r="J237" s="29"/>
      <c r="K237" s="12">
        <f t="shared" si="28"/>
        <v>20</v>
      </c>
      <c r="L237" s="15">
        <f t="shared" si="26"/>
        <v>520</v>
      </c>
      <c r="O237" s="12">
        <f>COUNTIF('Daycare Checkouts'!$E:$E,$A237)</f>
        <v>20</v>
      </c>
      <c r="P237" s="15">
        <f>SUMIF('Daycare Checkouts'!E:E,$A237,'Daycare Checkouts'!F:F)</f>
        <v>520</v>
      </c>
      <c r="Q237" s="12">
        <f t="shared" si="27"/>
        <v>0</v>
      </c>
      <c r="R237" s="15">
        <f t="shared" si="29"/>
        <v>0</v>
      </c>
    </row>
    <row r="238" spans="1:18" x14ac:dyDescent="0.3">
      <c r="A238" s="11">
        <v>6778152</v>
      </c>
      <c r="B238" s="10">
        <v>43510</v>
      </c>
      <c r="C238" s="11" t="s">
        <v>167</v>
      </c>
      <c r="D238" s="11" t="str">
        <f t="shared" si="21"/>
        <v>InActive</v>
      </c>
      <c r="E238" s="12">
        <v>10</v>
      </c>
      <c r="F238" s="15">
        <v>270</v>
      </c>
      <c r="G238" s="15">
        <f t="shared" si="25"/>
        <v>27</v>
      </c>
      <c r="I238" s="28"/>
      <c r="J238" s="29"/>
      <c r="K238" s="12">
        <f t="shared" si="28"/>
        <v>10</v>
      </c>
      <c r="L238" s="15">
        <f t="shared" si="26"/>
        <v>270</v>
      </c>
      <c r="O238" s="12">
        <f>COUNTIF('Daycare Checkouts'!$E:$E,$A238)</f>
        <v>10</v>
      </c>
      <c r="P238" s="15">
        <f>SUMIF('Daycare Checkouts'!E:E,$A238,'Daycare Checkouts'!F:F)</f>
        <v>270</v>
      </c>
      <c r="Q238" s="12">
        <f t="shared" si="27"/>
        <v>0</v>
      </c>
      <c r="R238" s="15">
        <f t="shared" si="29"/>
        <v>0</v>
      </c>
    </row>
    <row r="239" spans="1:18" x14ac:dyDescent="0.3">
      <c r="A239" s="11">
        <v>6778214</v>
      </c>
      <c r="B239" s="10">
        <v>43510</v>
      </c>
      <c r="C239" s="11" t="s">
        <v>999</v>
      </c>
      <c r="D239" s="11" t="str">
        <f t="shared" si="21"/>
        <v>InActive</v>
      </c>
      <c r="E239" s="12">
        <v>10</v>
      </c>
      <c r="F239" s="15">
        <v>270</v>
      </c>
      <c r="G239" s="15">
        <f t="shared" si="25"/>
        <v>27</v>
      </c>
      <c r="I239" s="28"/>
      <c r="J239" s="29"/>
      <c r="K239" s="12">
        <f t="shared" si="28"/>
        <v>10</v>
      </c>
      <c r="L239" s="15">
        <f t="shared" si="26"/>
        <v>270</v>
      </c>
      <c r="O239" s="12">
        <f>COUNTIF('Daycare Checkouts'!$E:$E,$A239)</f>
        <v>10</v>
      </c>
      <c r="P239" s="15">
        <f>SUMIF('Daycare Checkouts'!E:E,$A239,'Daycare Checkouts'!F:F)</f>
        <v>270</v>
      </c>
      <c r="Q239" s="12">
        <f t="shared" si="27"/>
        <v>0</v>
      </c>
      <c r="R239" s="15">
        <f t="shared" si="29"/>
        <v>0</v>
      </c>
    </row>
    <row r="240" spans="1:18" x14ac:dyDescent="0.3">
      <c r="A240" s="11">
        <v>6778567</v>
      </c>
      <c r="B240" s="10">
        <v>43510</v>
      </c>
      <c r="C240" s="11" t="s">
        <v>219</v>
      </c>
      <c r="D240" s="11" t="str">
        <f t="shared" si="21"/>
        <v>InActive</v>
      </c>
      <c r="E240" s="12">
        <v>10</v>
      </c>
      <c r="F240" s="15">
        <v>270</v>
      </c>
      <c r="G240" s="15">
        <f t="shared" si="25"/>
        <v>27</v>
      </c>
      <c r="I240" s="28"/>
      <c r="J240" s="29"/>
      <c r="K240" s="12">
        <f t="shared" si="28"/>
        <v>10</v>
      </c>
      <c r="L240" s="15">
        <f t="shared" si="26"/>
        <v>270</v>
      </c>
      <c r="M240" s="12">
        <v>-6</v>
      </c>
      <c r="N240" s="15">
        <v>-162</v>
      </c>
      <c r="O240" s="12">
        <f>COUNTIF('Daycare Checkouts'!$E:$E,$A240)</f>
        <v>4</v>
      </c>
      <c r="P240" s="15">
        <f>SUMIF('Daycare Checkouts'!E:E,$A240,'Daycare Checkouts'!F:F)</f>
        <v>108</v>
      </c>
      <c r="Q240" s="12">
        <f t="shared" si="27"/>
        <v>0</v>
      </c>
      <c r="R240" s="15">
        <f t="shared" si="29"/>
        <v>0</v>
      </c>
    </row>
    <row r="241" spans="1:18" x14ac:dyDescent="0.3">
      <c r="A241" s="11">
        <v>6778741</v>
      </c>
      <c r="B241" s="10">
        <v>43510</v>
      </c>
      <c r="C241" s="11" t="s">
        <v>215</v>
      </c>
      <c r="D241" s="11" t="str">
        <f t="shared" si="21"/>
        <v>InActive</v>
      </c>
      <c r="E241" s="12">
        <v>10</v>
      </c>
      <c r="F241" s="15">
        <v>270</v>
      </c>
      <c r="G241" s="15">
        <f t="shared" si="25"/>
        <v>27</v>
      </c>
      <c r="I241" s="28"/>
      <c r="J241" s="29"/>
      <c r="K241" s="12">
        <f t="shared" si="28"/>
        <v>10</v>
      </c>
      <c r="L241" s="15">
        <f t="shared" si="26"/>
        <v>270</v>
      </c>
      <c r="M241" s="12">
        <v>0</v>
      </c>
      <c r="N241" s="15">
        <v>0</v>
      </c>
      <c r="O241" s="12">
        <f>COUNTIF('Daycare Checkouts'!$E:$E,$A241)</f>
        <v>10</v>
      </c>
      <c r="P241" s="15">
        <f>SUMIF('Daycare Checkouts'!E:E,$A241,'Daycare Checkouts'!F:F)</f>
        <v>270</v>
      </c>
      <c r="Q241" s="12">
        <f t="shared" si="27"/>
        <v>0</v>
      </c>
      <c r="R241" s="15">
        <f t="shared" si="29"/>
        <v>0</v>
      </c>
    </row>
    <row r="242" spans="1:18" x14ac:dyDescent="0.3">
      <c r="A242" s="11">
        <v>6780230</v>
      </c>
      <c r="B242" s="10">
        <v>43511</v>
      </c>
      <c r="C242" s="11" t="s">
        <v>203</v>
      </c>
      <c r="D242" s="11" t="str">
        <f t="shared" si="21"/>
        <v>InActive</v>
      </c>
      <c r="E242" s="12">
        <v>10</v>
      </c>
      <c r="F242" s="15">
        <v>270</v>
      </c>
      <c r="G242" s="15">
        <f t="shared" si="25"/>
        <v>27</v>
      </c>
      <c r="I242" s="28"/>
      <c r="J242" s="29"/>
      <c r="K242" s="12">
        <f t="shared" si="28"/>
        <v>10</v>
      </c>
      <c r="L242" s="15">
        <f t="shared" si="26"/>
        <v>270</v>
      </c>
      <c r="M242" s="12">
        <v>0</v>
      </c>
      <c r="N242" s="15">
        <v>0</v>
      </c>
      <c r="O242" s="12">
        <f>COUNTIF('Daycare Checkouts'!$E:$E,$A242)</f>
        <v>10</v>
      </c>
      <c r="P242" s="15">
        <f>SUMIF('Daycare Checkouts'!E:E,$A242,'Daycare Checkouts'!F:F)</f>
        <v>270</v>
      </c>
      <c r="Q242" s="12">
        <f t="shared" si="27"/>
        <v>0</v>
      </c>
      <c r="R242" s="15">
        <f t="shared" si="29"/>
        <v>0</v>
      </c>
    </row>
    <row r="243" spans="1:18" x14ac:dyDescent="0.3">
      <c r="A243" s="11">
        <v>6780814</v>
      </c>
      <c r="B243" s="10">
        <v>43514</v>
      </c>
      <c r="C243" s="11" t="s">
        <v>185</v>
      </c>
      <c r="D243" s="11" t="str">
        <f t="shared" si="21"/>
        <v>InActive</v>
      </c>
      <c r="E243" s="12">
        <v>10</v>
      </c>
      <c r="F243" s="15">
        <v>270</v>
      </c>
      <c r="G243" s="15">
        <f t="shared" si="25"/>
        <v>27</v>
      </c>
      <c r="I243" s="28"/>
      <c r="J243" s="29"/>
      <c r="K243" s="12">
        <f t="shared" si="28"/>
        <v>10</v>
      </c>
      <c r="L243" s="15">
        <f t="shared" si="26"/>
        <v>270</v>
      </c>
      <c r="M243" s="12">
        <v>0</v>
      </c>
      <c r="N243" s="15">
        <v>0</v>
      </c>
      <c r="O243" s="12">
        <f>COUNTIF('Daycare Checkouts'!$E:$E,$A243)</f>
        <v>10</v>
      </c>
      <c r="P243" s="15">
        <f>SUMIF('Daycare Checkouts'!E:E,$A243,'Daycare Checkouts'!F:F)</f>
        <v>270</v>
      </c>
      <c r="Q243" s="12">
        <f t="shared" si="27"/>
        <v>0</v>
      </c>
      <c r="R243" s="15">
        <f t="shared" si="29"/>
        <v>0</v>
      </c>
    </row>
    <row r="244" spans="1:18" x14ac:dyDescent="0.3">
      <c r="A244" s="11">
        <v>6780905</v>
      </c>
      <c r="B244" s="10">
        <v>43514</v>
      </c>
      <c r="C244" s="11" t="s">
        <v>209</v>
      </c>
      <c r="D244" s="11" t="str">
        <f t="shared" si="21"/>
        <v>InActive</v>
      </c>
      <c r="E244" s="12">
        <v>10</v>
      </c>
      <c r="F244" s="15">
        <v>270</v>
      </c>
      <c r="G244" s="15">
        <f t="shared" si="25"/>
        <v>27</v>
      </c>
      <c r="I244" s="28"/>
      <c r="J244" s="29"/>
      <c r="K244" s="12">
        <f t="shared" si="28"/>
        <v>10</v>
      </c>
      <c r="L244" s="15">
        <f t="shared" si="26"/>
        <v>270</v>
      </c>
      <c r="M244" s="12">
        <v>0</v>
      </c>
      <c r="N244" s="15">
        <v>0</v>
      </c>
      <c r="O244" s="12">
        <f>COUNTIF('Daycare Checkouts'!$E:$E,$A244)</f>
        <v>10</v>
      </c>
      <c r="P244" s="15">
        <f>SUMIF('Daycare Checkouts'!E:E,$A244,'Daycare Checkouts'!F:F)</f>
        <v>270</v>
      </c>
      <c r="Q244" s="12">
        <f t="shared" si="27"/>
        <v>0</v>
      </c>
      <c r="R244" s="15">
        <f t="shared" si="29"/>
        <v>0</v>
      </c>
    </row>
    <row r="245" spans="1:18" x14ac:dyDescent="0.3">
      <c r="A245" s="11">
        <v>6781287</v>
      </c>
      <c r="B245" s="10">
        <v>43514</v>
      </c>
      <c r="C245" s="11" t="s">
        <v>371</v>
      </c>
      <c r="D245" s="11" t="str">
        <f t="shared" si="21"/>
        <v>InActive</v>
      </c>
      <c r="E245" s="12">
        <v>10</v>
      </c>
      <c r="F245" s="15">
        <v>270</v>
      </c>
      <c r="G245" s="15">
        <f t="shared" si="25"/>
        <v>27</v>
      </c>
      <c r="I245" s="28"/>
      <c r="J245" s="29"/>
      <c r="K245" s="12">
        <f t="shared" si="28"/>
        <v>10</v>
      </c>
      <c r="L245" s="15">
        <f t="shared" si="26"/>
        <v>270</v>
      </c>
      <c r="M245" s="12">
        <v>0</v>
      </c>
      <c r="N245" s="15">
        <v>0</v>
      </c>
      <c r="O245" s="12">
        <f>COUNTIF('Daycare Checkouts'!$E:$E,$A245)</f>
        <v>10</v>
      </c>
      <c r="P245" s="15">
        <f>SUMIF('Daycare Checkouts'!E:E,$A245,'Daycare Checkouts'!F:F)</f>
        <v>270</v>
      </c>
      <c r="Q245" s="12">
        <f t="shared" si="27"/>
        <v>0</v>
      </c>
      <c r="R245" s="15">
        <f t="shared" si="29"/>
        <v>0</v>
      </c>
    </row>
    <row r="246" spans="1:18" x14ac:dyDescent="0.3">
      <c r="A246" s="11">
        <v>6782168</v>
      </c>
      <c r="B246" s="10">
        <v>43515</v>
      </c>
      <c r="C246" s="11" t="s">
        <v>130</v>
      </c>
      <c r="D246" s="11" t="str">
        <f t="shared" si="21"/>
        <v>Active</v>
      </c>
      <c r="E246" s="12">
        <v>10</v>
      </c>
      <c r="F246" s="15">
        <v>270</v>
      </c>
      <c r="G246" s="15">
        <f t="shared" si="25"/>
        <v>27</v>
      </c>
      <c r="I246" s="28"/>
      <c r="J246" s="29"/>
      <c r="K246" s="12">
        <f t="shared" si="28"/>
        <v>10</v>
      </c>
      <c r="L246" s="15">
        <f t="shared" si="26"/>
        <v>270</v>
      </c>
      <c r="M246" s="12">
        <v>0</v>
      </c>
      <c r="N246" s="15">
        <v>0</v>
      </c>
      <c r="O246" s="12">
        <f>COUNTIF('Daycare Checkouts'!$E:$E,$A246)</f>
        <v>1</v>
      </c>
      <c r="P246" s="15">
        <f>SUMIF('Daycare Checkouts'!E:E,$A246,'Daycare Checkouts'!F:F)</f>
        <v>27</v>
      </c>
      <c r="Q246" s="12">
        <f t="shared" si="27"/>
        <v>9</v>
      </c>
      <c r="R246" s="15">
        <f t="shared" si="29"/>
        <v>243</v>
      </c>
    </row>
    <row r="247" spans="1:18" x14ac:dyDescent="0.3">
      <c r="A247" s="11">
        <v>6783135</v>
      </c>
      <c r="B247" s="10">
        <v>43516</v>
      </c>
      <c r="C247" s="11" t="s">
        <v>214</v>
      </c>
      <c r="D247" s="11" t="str">
        <f t="shared" si="21"/>
        <v>InActive</v>
      </c>
      <c r="E247" s="12">
        <v>20</v>
      </c>
      <c r="F247" s="15">
        <v>468</v>
      </c>
      <c r="G247" s="15">
        <f t="shared" si="25"/>
        <v>23.4</v>
      </c>
      <c r="I247" s="28"/>
      <c r="J247" s="29"/>
      <c r="K247" s="12">
        <f t="shared" si="28"/>
        <v>20</v>
      </c>
      <c r="L247" s="15">
        <f t="shared" si="26"/>
        <v>468</v>
      </c>
      <c r="M247" s="12">
        <v>0</v>
      </c>
      <c r="N247" s="15">
        <v>0</v>
      </c>
      <c r="O247" s="12">
        <f>COUNTIF('Daycare Checkouts'!$E:$E,$A247)</f>
        <v>20</v>
      </c>
      <c r="P247" s="15">
        <f>SUMIF('Daycare Checkouts'!E:E,$A247,'Daycare Checkouts'!F:F)</f>
        <v>467.99999999999983</v>
      </c>
      <c r="Q247" s="12">
        <f t="shared" si="27"/>
        <v>0</v>
      </c>
      <c r="R247" s="15">
        <f t="shared" si="29"/>
        <v>0</v>
      </c>
    </row>
    <row r="248" spans="1:18" x14ac:dyDescent="0.3">
      <c r="A248" s="11">
        <v>6783403</v>
      </c>
      <c r="B248" s="10">
        <v>43516</v>
      </c>
      <c r="C248" s="11" t="s">
        <v>164</v>
      </c>
      <c r="D248" s="11" t="str">
        <f t="shared" si="21"/>
        <v>Active</v>
      </c>
      <c r="E248" s="12">
        <v>10</v>
      </c>
      <c r="F248" s="15">
        <v>270</v>
      </c>
      <c r="G248" s="15">
        <f t="shared" si="25"/>
        <v>27</v>
      </c>
      <c r="I248" s="28"/>
      <c r="J248" s="29"/>
      <c r="K248" s="12">
        <f t="shared" si="28"/>
        <v>10</v>
      </c>
      <c r="L248" s="15">
        <f t="shared" si="26"/>
        <v>270</v>
      </c>
      <c r="O248" s="12">
        <f>COUNTIF('Daycare Checkouts'!$E:$E,$A248)</f>
        <v>0</v>
      </c>
      <c r="P248" s="15">
        <f>SUMIF('Daycare Checkouts'!E:E,$A248,'Daycare Checkouts'!F:F)</f>
        <v>0</v>
      </c>
      <c r="Q248" s="12">
        <f t="shared" si="27"/>
        <v>10</v>
      </c>
      <c r="R248" s="15">
        <f t="shared" si="29"/>
        <v>270</v>
      </c>
    </row>
    <row r="249" spans="1:18" x14ac:dyDescent="0.3">
      <c r="A249" s="11">
        <v>6783975</v>
      </c>
      <c r="B249" s="10">
        <v>43496</v>
      </c>
      <c r="C249" s="11" t="s">
        <v>150</v>
      </c>
      <c r="D249" s="11" t="str">
        <f t="shared" si="21"/>
        <v>InActive</v>
      </c>
      <c r="E249" s="12">
        <v>10</v>
      </c>
      <c r="F249" s="15">
        <v>270</v>
      </c>
      <c r="G249" s="15">
        <f t="shared" si="25"/>
        <v>27</v>
      </c>
      <c r="I249" s="28"/>
      <c r="J249" s="29"/>
      <c r="K249" s="12">
        <f t="shared" si="28"/>
        <v>10</v>
      </c>
      <c r="L249" s="15">
        <f t="shared" si="26"/>
        <v>270</v>
      </c>
      <c r="O249" s="12">
        <f>COUNTIF('Daycare Checkouts'!$E:$E,$A249)</f>
        <v>10</v>
      </c>
      <c r="P249" s="15">
        <f>SUMIF('Daycare Checkouts'!E:E,$A249,'Daycare Checkouts'!F:F)</f>
        <v>270</v>
      </c>
      <c r="Q249" s="12">
        <f t="shared" si="27"/>
        <v>0</v>
      </c>
      <c r="R249" s="15">
        <f t="shared" si="29"/>
        <v>0</v>
      </c>
    </row>
    <row r="250" spans="1:18" x14ac:dyDescent="0.3">
      <c r="A250" s="11">
        <v>6784040</v>
      </c>
      <c r="B250" s="10">
        <v>43517</v>
      </c>
      <c r="C250" s="11" t="s">
        <v>210</v>
      </c>
      <c r="D250" s="11" t="str">
        <f t="shared" si="21"/>
        <v>InActive</v>
      </c>
      <c r="E250" s="12">
        <v>10</v>
      </c>
      <c r="F250" s="15">
        <v>270</v>
      </c>
      <c r="G250" s="15">
        <f t="shared" si="25"/>
        <v>27</v>
      </c>
      <c r="I250" s="28"/>
      <c r="J250" s="29"/>
      <c r="K250" s="12">
        <f t="shared" si="28"/>
        <v>10</v>
      </c>
      <c r="L250" s="15">
        <f t="shared" si="26"/>
        <v>270</v>
      </c>
      <c r="M250" s="12">
        <v>0</v>
      </c>
      <c r="N250" s="15">
        <v>0</v>
      </c>
      <c r="O250" s="12">
        <f>COUNTIF('Daycare Checkouts'!$E:$E,$A250)</f>
        <v>10</v>
      </c>
      <c r="P250" s="15">
        <f>SUMIF('Daycare Checkouts'!E:E,$A250,'Daycare Checkouts'!F:F)</f>
        <v>270</v>
      </c>
      <c r="Q250" s="12">
        <f t="shared" si="27"/>
        <v>0</v>
      </c>
      <c r="R250" s="15">
        <f t="shared" si="29"/>
        <v>0</v>
      </c>
    </row>
    <row r="251" spans="1:18" x14ac:dyDescent="0.3">
      <c r="A251" s="11">
        <v>6784081</v>
      </c>
      <c r="B251" s="10">
        <v>43517</v>
      </c>
      <c r="C251" s="11" t="s">
        <v>141</v>
      </c>
      <c r="D251" s="11" t="str">
        <f t="shared" si="21"/>
        <v>InActive</v>
      </c>
      <c r="E251" s="12">
        <v>20</v>
      </c>
      <c r="F251" s="15">
        <v>520</v>
      </c>
      <c r="G251" s="15">
        <f t="shared" si="25"/>
        <v>26</v>
      </c>
      <c r="I251" s="28"/>
      <c r="J251" s="29"/>
      <c r="K251" s="12">
        <f t="shared" si="28"/>
        <v>20</v>
      </c>
      <c r="L251" s="15">
        <f t="shared" si="26"/>
        <v>520</v>
      </c>
      <c r="M251" s="12">
        <v>0</v>
      </c>
      <c r="N251" s="15">
        <v>0</v>
      </c>
      <c r="O251" s="12">
        <f>COUNTIF('Daycare Checkouts'!$E:$E,$A251)</f>
        <v>20</v>
      </c>
      <c r="P251" s="15">
        <f>SUMIF('Daycare Checkouts'!E:E,$A251,'Daycare Checkouts'!F:F)</f>
        <v>520</v>
      </c>
      <c r="Q251" s="12">
        <f t="shared" si="27"/>
        <v>0</v>
      </c>
      <c r="R251" s="15">
        <f t="shared" si="29"/>
        <v>0</v>
      </c>
    </row>
    <row r="252" spans="1:18" x14ac:dyDescent="0.3">
      <c r="A252" s="11">
        <v>6784430</v>
      </c>
      <c r="B252" s="10">
        <v>43517</v>
      </c>
      <c r="C252" s="11" t="s">
        <v>165</v>
      </c>
      <c r="D252" s="11" t="str">
        <f t="shared" si="21"/>
        <v>InActive</v>
      </c>
      <c r="E252" s="12">
        <v>10</v>
      </c>
      <c r="F252" s="15">
        <v>270</v>
      </c>
      <c r="G252" s="15">
        <f t="shared" si="25"/>
        <v>27</v>
      </c>
      <c r="I252" s="28"/>
      <c r="J252" s="29"/>
      <c r="K252" s="12">
        <f t="shared" si="28"/>
        <v>10</v>
      </c>
      <c r="L252" s="15">
        <f t="shared" si="26"/>
        <v>270</v>
      </c>
      <c r="M252" s="12">
        <v>0</v>
      </c>
      <c r="N252" s="15">
        <v>0</v>
      </c>
      <c r="O252" s="12">
        <f>COUNTIF('Daycare Checkouts'!$E:$E,$A252)</f>
        <v>10</v>
      </c>
      <c r="P252" s="15">
        <f>SUMIF('Daycare Checkouts'!E:E,$A252,'Daycare Checkouts'!F:F)</f>
        <v>270</v>
      </c>
      <c r="Q252" s="12">
        <f t="shared" si="27"/>
        <v>0</v>
      </c>
      <c r="R252" s="15">
        <f t="shared" si="29"/>
        <v>0</v>
      </c>
    </row>
    <row r="253" spans="1:18" x14ac:dyDescent="0.3">
      <c r="A253" s="11">
        <v>6784493</v>
      </c>
      <c r="B253" s="10">
        <v>43517</v>
      </c>
      <c r="C253" s="11" t="s">
        <v>217</v>
      </c>
      <c r="D253" s="11" t="str">
        <f t="shared" si="21"/>
        <v>InActive</v>
      </c>
      <c r="E253" s="12">
        <v>20</v>
      </c>
      <c r="F253" s="15">
        <v>520</v>
      </c>
      <c r="G253" s="15">
        <f t="shared" si="25"/>
        <v>26</v>
      </c>
      <c r="I253" s="28"/>
      <c r="J253" s="29"/>
      <c r="K253" s="12">
        <f t="shared" si="28"/>
        <v>20</v>
      </c>
      <c r="L253" s="15">
        <f t="shared" si="26"/>
        <v>520</v>
      </c>
      <c r="M253" s="12">
        <v>0</v>
      </c>
      <c r="N253" s="15">
        <v>0</v>
      </c>
      <c r="O253" s="12">
        <f>COUNTIF('Daycare Checkouts'!$E:$E,$A253)</f>
        <v>20</v>
      </c>
      <c r="P253" s="15">
        <f>SUMIF('Daycare Checkouts'!E:E,$A253,'Daycare Checkouts'!F:F)</f>
        <v>520</v>
      </c>
      <c r="Q253" s="12">
        <f t="shared" si="27"/>
        <v>0</v>
      </c>
      <c r="R253" s="15">
        <f t="shared" si="29"/>
        <v>0</v>
      </c>
    </row>
    <row r="254" spans="1:18" x14ac:dyDescent="0.3">
      <c r="A254" s="11">
        <v>6785294</v>
      </c>
      <c r="B254" s="10">
        <v>43518</v>
      </c>
      <c r="C254" s="11" t="s">
        <v>139</v>
      </c>
      <c r="D254" s="11" t="str">
        <f t="shared" si="21"/>
        <v>InActive</v>
      </c>
      <c r="E254" s="12">
        <v>10</v>
      </c>
      <c r="F254" s="15">
        <v>270</v>
      </c>
      <c r="G254" s="15">
        <f t="shared" si="25"/>
        <v>27</v>
      </c>
      <c r="I254" s="28"/>
      <c r="J254" s="29"/>
      <c r="K254" s="12">
        <f t="shared" si="28"/>
        <v>10</v>
      </c>
      <c r="L254" s="15">
        <f t="shared" si="26"/>
        <v>270</v>
      </c>
      <c r="M254" s="12">
        <v>0</v>
      </c>
      <c r="N254" s="15">
        <v>0</v>
      </c>
      <c r="O254" s="12">
        <f>COUNTIF('Daycare Checkouts'!$E:$E,$A254)</f>
        <v>10</v>
      </c>
      <c r="P254" s="15">
        <f>SUMIF('Daycare Checkouts'!E:E,$A254,'Daycare Checkouts'!F:F)</f>
        <v>270</v>
      </c>
      <c r="Q254" s="12">
        <f t="shared" si="27"/>
        <v>0</v>
      </c>
      <c r="R254" s="15">
        <f t="shared" si="29"/>
        <v>0</v>
      </c>
    </row>
    <row r="255" spans="1:18" x14ac:dyDescent="0.3">
      <c r="A255" s="11">
        <v>6785440</v>
      </c>
      <c r="B255" s="10">
        <v>43518</v>
      </c>
      <c r="C255" s="11" t="s">
        <v>198</v>
      </c>
      <c r="D255" s="11" t="str">
        <f t="shared" si="21"/>
        <v>InActive</v>
      </c>
      <c r="E255" s="12">
        <v>10</v>
      </c>
      <c r="F255" s="15">
        <v>270</v>
      </c>
      <c r="G255" s="15">
        <f t="shared" si="25"/>
        <v>27</v>
      </c>
      <c r="I255" s="28"/>
      <c r="J255" s="29"/>
      <c r="K255" s="12">
        <f t="shared" si="28"/>
        <v>10</v>
      </c>
      <c r="L255" s="15">
        <f t="shared" si="26"/>
        <v>270</v>
      </c>
      <c r="M255" s="12">
        <v>0</v>
      </c>
      <c r="N255" s="15">
        <v>0</v>
      </c>
      <c r="O255" s="12">
        <f>COUNTIF('Daycare Checkouts'!$E:$E,$A255)</f>
        <v>10</v>
      </c>
      <c r="P255" s="15">
        <f>SUMIF('Daycare Checkouts'!E:E,$A255,'Daycare Checkouts'!F:F)</f>
        <v>270</v>
      </c>
      <c r="Q255" s="12">
        <f t="shared" si="27"/>
        <v>0</v>
      </c>
      <c r="R255" s="15">
        <f t="shared" si="29"/>
        <v>0</v>
      </c>
    </row>
    <row r="256" spans="1:18" x14ac:dyDescent="0.3">
      <c r="A256" s="11">
        <v>6786393</v>
      </c>
      <c r="B256" s="10">
        <v>43520</v>
      </c>
      <c r="C256" s="11" t="s">
        <v>168</v>
      </c>
      <c r="D256" s="11" t="str">
        <f t="shared" si="21"/>
        <v>InActive</v>
      </c>
      <c r="E256" s="12">
        <v>10</v>
      </c>
      <c r="F256" s="15">
        <v>270</v>
      </c>
      <c r="G256" s="15">
        <f t="shared" si="25"/>
        <v>27</v>
      </c>
      <c r="I256" s="28"/>
      <c r="J256" s="29"/>
      <c r="K256" s="12">
        <f t="shared" si="28"/>
        <v>10</v>
      </c>
      <c r="L256" s="15">
        <f t="shared" si="26"/>
        <v>270</v>
      </c>
      <c r="M256" s="12">
        <v>0</v>
      </c>
      <c r="N256" s="15">
        <v>0</v>
      </c>
      <c r="O256" s="12">
        <f>COUNTIF('Daycare Checkouts'!$E:$E,$A256)</f>
        <v>10</v>
      </c>
      <c r="P256" s="15">
        <f>SUMIF('Daycare Checkouts'!E:E,$A256,'Daycare Checkouts'!F:F)</f>
        <v>270</v>
      </c>
      <c r="Q256" s="12">
        <f t="shared" si="27"/>
        <v>0</v>
      </c>
      <c r="R256" s="15">
        <f t="shared" si="29"/>
        <v>0</v>
      </c>
    </row>
    <row r="257" spans="1:18" x14ac:dyDescent="0.3">
      <c r="A257" s="11">
        <v>6787221</v>
      </c>
      <c r="B257" s="10">
        <v>43521</v>
      </c>
      <c r="C257" s="11" t="s">
        <v>193</v>
      </c>
      <c r="D257" s="11" t="str">
        <f t="shared" si="21"/>
        <v>InActive</v>
      </c>
      <c r="E257" s="12">
        <v>10</v>
      </c>
      <c r="F257" s="15">
        <v>270</v>
      </c>
      <c r="G257" s="15">
        <f t="shared" si="25"/>
        <v>27</v>
      </c>
      <c r="I257" s="28"/>
      <c r="J257" s="29"/>
      <c r="K257" s="12">
        <f t="shared" si="28"/>
        <v>10</v>
      </c>
      <c r="L257" s="15">
        <f t="shared" si="26"/>
        <v>270</v>
      </c>
      <c r="M257" s="12">
        <v>0</v>
      </c>
      <c r="N257" s="15">
        <v>0</v>
      </c>
      <c r="O257" s="12">
        <f>COUNTIF('Daycare Checkouts'!$E:$E,$A257)</f>
        <v>10</v>
      </c>
      <c r="P257" s="15">
        <f>SUMIF('Daycare Checkouts'!E:E,$A257,'Daycare Checkouts'!F:F)</f>
        <v>270</v>
      </c>
      <c r="Q257" s="12">
        <f t="shared" si="27"/>
        <v>0</v>
      </c>
      <c r="R257" s="15">
        <f t="shared" si="29"/>
        <v>0</v>
      </c>
    </row>
    <row r="258" spans="1:18" x14ac:dyDescent="0.3">
      <c r="A258" s="11">
        <v>6789427</v>
      </c>
      <c r="B258" s="10">
        <v>43523</v>
      </c>
      <c r="C258" s="11" t="s">
        <v>216</v>
      </c>
      <c r="D258" s="11" t="str">
        <f t="shared" ref="D258:D321" si="30">IF(Q258&gt;0,"Active", "InActive")</f>
        <v>InActive</v>
      </c>
      <c r="E258" s="12">
        <v>10</v>
      </c>
      <c r="F258" s="15">
        <v>270</v>
      </c>
      <c r="G258" s="15">
        <f t="shared" si="25"/>
        <v>27</v>
      </c>
      <c r="I258" s="28"/>
      <c r="J258" s="29"/>
      <c r="K258" s="12">
        <f t="shared" si="28"/>
        <v>10</v>
      </c>
      <c r="L258" s="15">
        <f t="shared" si="26"/>
        <v>270</v>
      </c>
      <c r="M258" s="12">
        <v>0</v>
      </c>
      <c r="N258" s="15">
        <v>0</v>
      </c>
      <c r="O258" s="12">
        <f>COUNTIF('Daycare Checkouts'!$E:$E,$A258)</f>
        <v>10</v>
      </c>
      <c r="P258" s="15">
        <f>SUMIF('Daycare Checkouts'!E:E,$A258,'Daycare Checkouts'!F:F)</f>
        <v>270</v>
      </c>
      <c r="Q258" s="12">
        <f t="shared" si="27"/>
        <v>0</v>
      </c>
      <c r="R258" s="15">
        <f t="shared" si="29"/>
        <v>0</v>
      </c>
    </row>
    <row r="259" spans="1:18" x14ac:dyDescent="0.3">
      <c r="A259" s="11">
        <v>6790701</v>
      </c>
      <c r="B259" s="10">
        <v>43524</v>
      </c>
      <c r="C259" s="11" t="s">
        <v>225</v>
      </c>
      <c r="D259" s="11" t="str">
        <f t="shared" si="30"/>
        <v>InActive</v>
      </c>
      <c r="E259" s="12">
        <v>30</v>
      </c>
      <c r="F259" s="15">
        <v>750</v>
      </c>
      <c r="G259" s="15">
        <f t="shared" si="25"/>
        <v>25</v>
      </c>
      <c r="I259" s="28"/>
      <c r="J259" s="29"/>
      <c r="K259" s="12">
        <f t="shared" si="28"/>
        <v>30</v>
      </c>
      <c r="L259" s="15">
        <f t="shared" si="26"/>
        <v>750</v>
      </c>
      <c r="O259" s="12">
        <f>COUNTIF('Daycare Checkouts'!$E:$E,$A259)</f>
        <v>30</v>
      </c>
      <c r="P259" s="15">
        <f>SUMIF('Daycare Checkouts'!E:E,$A259,'Daycare Checkouts'!F:F)</f>
        <v>750</v>
      </c>
      <c r="Q259" s="12">
        <f t="shared" si="27"/>
        <v>0</v>
      </c>
      <c r="R259" s="15">
        <f t="shared" si="29"/>
        <v>0</v>
      </c>
    </row>
    <row r="260" spans="1:18" x14ac:dyDescent="0.3">
      <c r="A260" s="11">
        <v>6792732</v>
      </c>
      <c r="B260" s="10">
        <v>43525</v>
      </c>
      <c r="C260" s="11" t="s">
        <v>1121</v>
      </c>
      <c r="D260" s="11" t="str">
        <f t="shared" si="30"/>
        <v>InActive</v>
      </c>
      <c r="E260" s="12">
        <v>30</v>
      </c>
      <c r="F260" s="15">
        <v>750</v>
      </c>
      <c r="G260" s="15">
        <f t="shared" si="25"/>
        <v>25</v>
      </c>
      <c r="I260" s="28"/>
      <c r="J260" s="29"/>
      <c r="K260" s="12">
        <f t="shared" si="28"/>
        <v>30</v>
      </c>
      <c r="L260" s="15">
        <f t="shared" si="26"/>
        <v>750</v>
      </c>
      <c r="O260" s="12">
        <f>COUNTIF('Daycare Checkouts'!$E:$E,$A260)</f>
        <v>30</v>
      </c>
      <c r="P260" s="15">
        <f>SUMIF('Daycare Checkouts'!E:E,$A260,'Daycare Checkouts'!F:F)</f>
        <v>750</v>
      </c>
      <c r="Q260" s="12">
        <f t="shared" si="27"/>
        <v>0</v>
      </c>
      <c r="R260" s="15">
        <f t="shared" si="29"/>
        <v>0</v>
      </c>
    </row>
    <row r="261" spans="1:18" x14ac:dyDescent="0.3">
      <c r="A261" s="11">
        <v>6792788</v>
      </c>
      <c r="B261" s="10">
        <v>43525</v>
      </c>
      <c r="C261" s="11" t="s">
        <v>204</v>
      </c>
      <c r="D261" s="11" t="str">
        <f t="shared" si="30"/>
        <v>InActive</v>
      </c>
      <c r="E261" s="12">
        <v>30</v>
      </c>
      <c r="F261" s="15">
        <v>750</v>
      </c>
      <c r="G261" s="15">
        <f t="shared" si="25"/>
        <v>25</v>
      </c>
      <c r="I261" s="28"/>
      <c r="J261" s="29"/>
      <c r="K261" s="12">
        <f t="shared" si="28"/>
        <v>30</v>
      </c>
      <c r="L261" s="15">
        <f t="shared" si="26"/>
        <v>750</v>
      </c>
      <c r="O261" s="12">
        <f>COUNTIF('Daycare Checkouts'!$E:$E,$A261)</f>
        <v>30</v>
      </c>
      <c r="P261" s="15">
        <f>SUMIF('Daycare Checkouts'!E:E,$A261,'Daycare Checkouts'!F:F)</f>
        <v>750</v>
      </c>
      <c r="Q261" s="12">
        <f t="shared" si="27"/>
        <v>0</v>
      </c>
      <c r="R261" s="15">
        <f t="shared" si="29"/>
        <v>0</v>
      </c>
    </row>
    <row r="262" spans="1:18" x14ac:dyDescent="0.3">
      <c r="A262" s="11">
        <v>6793753</v>
      </c>
      <c r="B262" s="10">
        <v>43526</v>
      </c>
      <c r="C262" s="11" t="s">
        <v>340</v>
      </c>
      <c r="D262" s="11" t="str">
        <f t="shared" si="30"/>
        <v>InActive</v>
      </c>
      <c r="E262" s="12">
        <v>2</v>
      </c>
      <c r="F262" s="15">
        <v>0</v>
      </c>
      <c r="G262" s="15">
        <f t="shared" si="25"/>
        <v>0</v>
      </c>
      <c r="I262" s="28"/>
      <c r="J262" s="29"/>
      <c r="K262" s="12">
        <f t="shared" si="28"/>
        <v>2</v>
      </c>
      <c r="L262" s="15">
        <f t="shared" si="26"/>
        <v>0</v>
      </c>
      <c r="O262" s="12">
        <f>COUNTIF('Daycare Checkouts'!$E:$E,$A262)</f>
        <v>2</v>
      </c>
      <c r="P262" s="15">
        <f>SUMIF('Daycare Checkouts'!E:E,$A262,'Daycare Checkouts'!F:F)</f>
        <v>0</v>
      </c>
      <c r="Q262" s="12">
        <f t="shared" si="27"/>
        <v>0</v>
      </c>
      <c r="R262" s="15">
        <f t="shared" si="29"/>
        <v>0</v>
      </c>
    </row>
    <row r="263" spans="1:18" x14ac:dyDescent="0.3">
      <c r="A263" s="11">
        <v>6796135</v>
      </c>
      <c r="B263" s="10">
        <v>43529</v>
      </c>
      <c r="C263" s="11" t="s">
        <v>1164</v>
      </c>
      <c r="D263" s="11" t="str">
        <f t="shared" si="30"/>
        <v>InActive</v>
      </c>
      <c r="E263" s="12">
        <v>10</v>
      </c>
      <c r="F263" s="15">
        <v>270</v>
      </c>
      <c r="G263" s="15">
        <f t="shared" si="25"/>
        <v>27</v>
      </c>
      <c r="I263" s="28"/>
      <c r="J263" s="29"/>
      <c r="K263" s="12">
        <f t="shared" si="28"/>
        <v>10</v>
      </c>
      <c r="L263" s="15">
        <f t="shared" si="26"/>
        <v>270</v>
      </c>
      <c r="M263" s="12">
        <v>0</v>
      </c>
      <c r="N263" s="15">
        <v>0</v>
      </c>
      <c r="O263" s="12">
        <f>COUNTIF('Daycare Checkouts'!$E:$E,$A263)</f>
        <v>10</v>
      </c>
      <c r="P263" s="15">
        <f>SUMIF('Daycare Checkouts'!E:E,$A263,'Daycare Checkouts'!F:F)</f>
        <v>270</v>
      </c>
      <c r="Q263" s="12">
        <f t="shared" si="27"/>
        <v>0</v>
      </c>
      <c r="R263" s="15">
        <f t="shared" si="29"/>
        <v>0</v>
      </c>
    </row>
    <row r="264" spans="1:18" x14ac:dyDescent="0.3">
      <c r="A264" s="11">
        <v>6797047</v>
      </c>
      <c r="B264" s="10">
        <v>43530</v>
      </c>
      <c r="C264" s="11" t="s">
        <v>140</v>
      </c>
      <c r="D264" s="11" t="str">
        <f t="shared" si="30"/>
        <v>InActive</v>
      </c>
      <c r="E264" s="12">
        <v>1</v>
      </c>
      <c r="F264" s="15">
        <v>0</v>
      </c>
      <c r="G264" s="15">
        <f t="shared" si="25"/>
        <v>0</v>
      </c>
      <c r="I264" s="28"/>
      <c r="J264" s="29"/>
      <c r="K264" s="12">
        <f t="shared" si="28"/>
        <v>1</v>
      </c>
      <c r="L264" s="15">
        <f t="shared" si="26"/>
        <v>0</v>
      </c>
      <c r="M264" s="12">
        <v>0</v>
      </c>
      <c r="N264" s="15">
        <v>0</v>
      </c>
      <c r="O264" s="12">
        <f>COUNTIF('Daycare Checkouts'!$E:$E,$A264)</f>
        <v>1</v>
      </c>
      <c r="P264" s="15">
        <f>SUMIF('Daycare Checkouts'!E:E,$A264,'Daycare Checkouts'!F:F)</f>
        <v>0</v>
      </c>
      <c r="Q264" s="12">
        <f t="shared" si="27"/>
        <v>0</v>
      </c>
      <c r="R264" s="15">
        <f t="shared" si="29"/>
        <v>0</v>
      </c>
    </row>
    <row r="265" spans="1:18" x14ac:dyDescent="0.3">
      <c r="A265" s="11">
        <v>6797125</v>
      </c>
      <c r="B265" s="10">
        <v>43530</v>
      </c>
      <c r="C265" s="11" t="s">
        <v>163</v>
      </c>
      <c r="D265" s="11" t="str">
        <f t="shared" si="30"/>
        <v>InActive</v>
      </c>
      <c r="E265" s="12">
        <v>10</v>
      </c>
      <c r="F265" s="15">
        <v>270</v>
      </c>
      <c r="G265" s="15">
        <f t="shared" ref="G265:G328" si="31">ROUND(F265/E265,2)</f>
        <v>27</v>
      </c>
      <c r="I265" s="28"/>
      <c r="J265" s="29"/>
      <c r="K265" s="12">
        <f t="shared" si="28"/>
        <v>10</v>
      </c>
      <c r="L265" s="15">
        <f t="shared" si="26"/>
        <v>270</v>
      </c>
      <c r="M265" s="12">
        <v>0</v>
      </c>
      <c r="N265" s="15">
        <v>0</v>
      </c>
      <c r="O265" s="12">
        <f>COUNTIF('Daycare Checkouts'!$E:$E,$A265)</f>
        <v>10</v>
      </c>
      <c r="P265" s="15">
        <f>SUMIF('Daycare Checkouts'!E:E,$A265,'Daycare Checkouts'!F:F)</f>
        <v>270</v>
      </c>
      <c r="Q265" s="12">
        <f t="shared" si="27"/>
        <v>0</v>
      </c>
      <c r="R265" s="15">
        <f t="shared" si="29"/>
        <v>0</v>
      </c>
    </row>
    <row r="266" spans="1:18" x14ac:dyDescent="0.3">
      <c r="A266" s="11">
        <v>6798024</v>
      </c>
      <c r="B266" s="10">
        <v>43530</v>
      </c>
      <c r="C266" s="11" t="s">
        <v>156</v>
      </c>
      <c r="D266" s="11" t="str">
        <f t="shared" si="30"/>
        <v>InActive</v>
      </c>
      <c r="E266" s="12">
        <v>50</v>
      </c>
      <c r="F266" s="15">
        <v>1150</v>
      </c>
      <c r="G266" s="15">
        <f t="shared" si="31"/>
        <v>23</v>
      </c>
      <c r="I266" s="28"/>
      <c r="J266" s="29"/>
      <c r="K266" s="12">
        <f t="shared" si="28"/>
        <v>50</v>
      </c>
      <c r="L266" s="15">
        <f t="shared" si="26"/>
        <v>1150</v>
      </c>
      <c r="M266" s="12">
        <v>0</v>
      </c>
      <c r="N266" s="15">
        <v>0</v>
      </c>
      <c r="O266" s="12">
        <f>COUNTIF('Daycare Checkouts'!$E:$E,$A266)</f>
        <v>50</v>
      </c>
      <c r="P266" s="15">
        <f>SUMIF('Daycare Checkouts'!E:E,$A266,'Daycare Checkouts'!F:F)</f>
        <v>1150</v>
      </c>
      <c r="Q266" s="12">
        <f t="shared" si="27"/>
        <v>0</v>
      </c>
      <c r="R266" s="15">
        <f t="shared" si="29"/>
        <v>0</v>
      </c>
    </row>
    <row r="267" spans="1:18" x14ac:dyDescent="0.3">
      <c r="A267" s="11">
        <v>6798849</v>
      </c>
      <c r="B267" s="10">
        <v>43531</v>
      </c>
      <c r="C267" s="11" t="s">
        <v>230</v>
      </c>
      <c r="D267" s="11" t="str">
        <f t="shared" si="30"/>
        <v>InActive</v>
      </c>
      <c r="E267" s="12">
        <v>10</v>
      </c>
      <c r="F267" s="15">
        <v>270</v>
      </c>
      <c r="G267" s="15">
        <f t="shared" si="31"/>
        <v>27</v>
      </c>
      <c r="I267" s="28"/>
      <c r="J267" s="29"/>
      <c r="K267" s="12">
        <f t="shared" si="28"/>
        <v>10</v>
      </c>
      <c r="L267" s="15">
        <f t="shared" ref="L267:L330" si="32">F267</f>
        <v>270</v>
      </c>
      <c r="M267" s="12">
        <v>0</v>
      </c>
      <c r="N267" s="15">
        <v>0</v>
      </c>
      <c r="O267" s="12">
        <f>COUNTIF('Daycare Checkouts'!$E:$E,$A267)</f>
        <v>10</v>
      </c>
      <c r="P267" s="15">
        <f>SUMIF('Daycare Checkouts'!E:E,$A267,'Daycare Checkouts'!F:F)</f>
        <v>270</v>
      </c>
      <c r="Q267" s="12">
        <f t="shared" ref="Q267:Q330" si="33">SUM(K267,M267,-O267)</f>
        <v>0</v>
      </c>
      <c r="R267" s="15">
        <f t="shared" si="29"/>
        <v>0</v>
      </c>
    </row>
    <row r="268" spans="1:18" x14ac:dyDescent="0.3">
      <c r="A268" s="11">
        <v>6801053</v>
      </c>
      <c r="B268" s="10">
        <v>43535</v>
      </c>
      <c r="C268" s="11" t="s">
        <v>1165</v>
      </c>
      <c r="D268" s="11" t="str">
        <f t="shared" si="30"/>
        <v>InActive</v>
      </c>
      <c r="E268" s="12">
        <v>10</v>
      </c>
      <c r="F268" s="15">
        <v>190</v>
      </c>
      <c r="G268" s="15">
        <f t="shared" si="31"/>
        <v>19</v>
      </c>
      <c r="I268" s="28"/>
      <c r="J268" s="29"/>
      <c r="K268" s="12">
        <f t="shared" ref="K268:K331" si="34">E268</f>
        <v>10</v>
      </c>
      <c r="L268" s="15">
        <f t="shared" si="32"/>
        <v>190</v>
      </c>
      <c r="M268" s="12">
        <v>0</v>
      </c>
      <c r="N268" s="15">
        <v>0</v>
      </c>
      <c r="O268" s="12">
        <f>COUNTIF('Daycare Checkouts'!$E:$E,$A268)</f>
        <v>10</v>
      </c>
      <c r="P268" s="15">
        <f>SUMIF('Daycare Checkouts'!E:E,$A268,'Daycare Checkouts'!F:F)</f>
        <v>190</v>
      </c>
      <c r="Q268" s="12">
        <f t="shared" si="33"/>
        <v>0</v>
      </c>
      <c r="R268" s="15">
        <f t="shared" ref="R268:R331" si="35">SUM(L268,N268,-P268)</f>
        <v>0</v>
      </c>
    </row>
    <row r="269" spans="1:18" x14ac:dyDescent="0.3">
      <c r="A269" s="11">
        <v>6801552</v>
      </c>
      <c r="B269" s="10">
        <v>43535</v>
      </c>
      <c r="C269" s="11" t="s">
        <v>222</v>
      </c>
      <c r="D269" s="11" t="str">
        <f t="shared" si="30"/>
        <v>InActive</v>
      </c>
      <c r="E269" s="12">
        <v>10</v>
      </c>
      <c r="F269" s="15">
        <v>270</v>
      </c>
      <c r="G269" s="15">
        <f t="shared" si="31"/>
        <v>27</v>
      </c>
      <c r="I269" s="28"/>
      <c r="J269" s="29"/>
      <c r="K269" s="12">
        <f t="shared" si="34"/>
        <v>10</v>
      </c>
      <c r="L269" s="15">
        <f t="shared" si="32"/>
        <v>270</v>
      </c>
      <c r="M269" s="12">
        <v>0</v>
      </c>
      <c r="N269" s="15">
        <v>0</v>
      </c>
      <c r="O269" s="12">
        <f>COUNTIF('Daycare Checkouts'!$E:$E,$A269)</f>
        <v>10</v>
      </c>
      <c r="P269" s="15">
        <f>SUMIF('Daycare Checkouts'!E:E,$A269,'Daycare Checkouts'!F:F)</f>
        <v>270</v>
      </c>
      <c r="Q269" s="12">
        <f t="shared" si="33"/>
        <v>0</v>
      </c>
      <c r="R269" s="15">
        <f t="shared" si="35"/>
        <v>0</v>
      </c>
    </row>
    <row r="270" spans="1:18" x14ac:dyDescent="0.3">
      <c r="A270" s="11">
        <v>6802863</v>
      </c>
      <c r="B270" s="10">
        <v>43536</v>
      </c>
      <c r="C270" s="11" t="s">
        <v>221</v>
      </c>
      <c r="D270" s="11" t="str">
        <f t="shared" si="30"/>
        <v>InActive</v>
      </c>
      <c r="E270" s="12">
        <v>10</v>
      </c>
      <c r="F270" s="15">
        <v>270</v>
      </c>
      <c r="G270" s="15">
        <f t="shared" si="31"/>
        <v>27</v>
      </c>
      <c r="I270" s="28"/>
      <c r="J270" s="29"/>
      <c r="K270" s="12">
        <f t="shared" si="34"/>
        <v>10</v>
      </c>
      <c r="L270" s="15">
        <f t="shared" si="32"/>
        <v>270</v>
      </c>
      <c r="M270" s="12">
        <v>0</v>
      </c>
      <c r="N270" s="15">
        <v>0</v>
      </c>
      <c r="O270" s="12">
        <f>COUNTIF('Daycare Checkouts'!$E:$E,$A270)</f>
        <v>10</v>
      </c>
      <c r="P270" s="15">
        <f>SUMIF('Daycare Checkouts'!E:E,$A270,'Daycare Checkouts'!F:F)</f>
        <v>270</v>
      </c>
      <c r="Q270" s="12">
        <f t="shared" si="33"/>
        <v>0</v>
      </c>
      <c r="R270" s="15">
        <f t="shared" si="35"/>
        <v>0</v>
      </c>
    </row>
    <row r="271" spans="1:18" x14ac:dyDescent="0.3">
      <c r="A271" s="11">
        <v>6803103</v>
      </c>
      <c r="B271" s="10">
        <v>43536</v>
      </c>
      <c r="C271" s="11" t="s">
        <v>138</v>
      </c>
      <c r="D271" s="11" t="str">
        <f t="shared" si="30"/>
        <v>InActive</v>
      </c>
      <c r="E271" s="12">
        <v>50</v>
      </c>
      <c r="F271" s="15">
        <v>1150</v>
      </c>
      <c r="G271" s="15">
        <f t="shared" si="31"/>
        <v>23</v>
      </c>
      <c r="I271" s="28"/>
      <c r="J271" s="29"/>
      <c r="K271" s="12">
        <f t="shared" si="34"/>
        <v>50</v>
      </c>
      <c r="L271" s="15">
        <f t="shared" si="32"/>
        <v>1150</v>
      </c>
      <c r="M271" s="12">
        <v>0</v>
      </c>
      <c r="N271" s="15">
        <v>0</v>
      </c>
      <c r="O271" s="12">
        <f>COUNTIF('Daycare Checkouts'!$E:$E,$A271)</f>
        <v>50</v>
      </c>
      <c r="P271" s="15">
        <f>SUMIF('Daycare Checkouts'!E:E,$A271,'Daycare Checkouts'!F:F)</f>
        <v>1150</v>
      </c>
      <c r="Q271" s="12">
        <f t="shared" si="33"/>
        <v>0</v>
      </c>
      <c r="R271" s="15">
        <f t="shared" si="35"/>
        <v>0</v>
      </c>
    </row>
    <row r="272" spans="1:18" x14ac:dyDescent="0.3">
      <c r="A272" s="11">
        <v>6804007</v>
      </c>
      <c r="B272" s="10">
        <v>43537</v>
      </c>
      <c r="C272" s="11" t="s">
        <v>157</v>
      </c>
      <c r="D272" s="11" t="str">
        <f t="shared" si="30"/>
        <v>InActive</v>
      </c>
      <c r="E272" s="12">
        <v>10</v>
      </c>
      <c r="F272" s="15">
        <v>270</v>
      </c>
      <c r="G272" s="15">
        <f t="shared" si="31"/>
        <v>27</v>
      </c>
      <c r="I272" s="28"/>
      <c r="J272" s="29"/>
      <c r="K272" s="12">
        <f t="shared" si="34"/>
        <v>10</v>
      </c>
      <c r="L272" s="15">
        <f t="shared" si="32"/>
        <v>270</v>
      </c>
      <c r="M272" s="12">
        <v>0</v>
      </c>
      <c r="N272" s="15">
        <v>0</v>
      </c>
      <c r="O272" s="12">
        <f>COUNTIF('Daycare Checkouts'!$E:$E,$A272)</f>
        <v>10</v>
      </c>
      <c r="P272" s="15">
        <f>SUMIF('Daycare Checkouts'!E:E,$A272,'Daycare Checkouts'!F:F)</f>
        <v>270</v>
      </c>
      <c r="Q272" s="12">
        <f t="shared" si="33"/>
        <v>0</v>
      </c>
      <c r="R272" s="15">
        <f t="shared" si="35"/>
        <v>0</v>
      </c>
    </row>
    <row r="273" spans="1:18" x14ac:dyDescent="0.3">
      <c r="A273" s="11">
        <v>6804085</v>
      </c>
      <c r="B273" s="10">
        <v>43537</v>
      </c>
      <c r="C273" s="11" t="s">
        <v>197</v>
      </c>
      <c r="D273" s="11" t="str">
        <f t="shared" si="30"/>
        <v>InActive</v>
      </c>
      <c r="E273" s="12">
        <v>10</v>
      </c>
      <c r="F273" s="15">
        <v>270</v>
      </c>
      <c r="G273" s="15">
        <f t="shared" si="31"/>
        <v>27</v>
      </c>
      <c r="I273" s="28"/>
      <c r="J273" s="29"/>
      <c r="K273" s="12">
        <f t="shared" si="34"/>
        <v>10</v>
      </c>
      <c r="L273" s="15">
        <f t="shared" si="32"/>
        <v>270</v>
      </c>
      <c r="M273" s="12">
        <v>0</v>
      </c>
      <c r="N273" s="15">
        <v>0</v>
      </c>
      <c r="O273" s="12">
        <f>COUNTIF('Daycare Checkouts'!$E:$E,$A273)</f>
        <v>10</v>
      </c>
      <c r="P273" s="15">
        <f>SUMIF('Daycare Checkouts'!E:E,$A273,'Daycare Checkouts'!F:F)</f>
        <v>270</v>
      </c>
      <c r="Q273" s="12">
        <f t="shared" si="33"/>
        <v>0</v>
      </c>
      <c r="R273" s="15">
        <f t="shared" si="35"/>
        <v>0</v>
      </c>
    </row>
    <row r="274" spans="1:18" x14ac:dyDescent="0.3">
      <c r="A274" s="11">
        <v>6804106</v>
      </c>
      <c r="B274" s="10">
        <v>43537</v>
      </c>
      <c r="C274" s="11" t="s">
        <v>171</v>
      </c>
      <c r="D274" s="11" t="str">
        <f t="shared" si="30"/>
        <v>InActive</v>
      </c>
      <c r="E274" s="12">
        <v>20</v>
      </c>
      <c r="F274" s="15">
        <v>520</v>
      </c>
      <c r="G274" s="15">
        <f t="shared" si="31"/>
        <v>26</v>
      </c>
      <c r="I274" s="28"/>
      <c r="J274" s="29"/>
      <c r="K274" s="12">
        <f t="shared" si="34"/>
        <v>20</v>
      </c>
      <c r="L274" s="15">
        <f t="shared" si="32"/>
        <v>520</v>
      </c>
      <c r="M274" s="12">
        <v>0</v>
      </c>
      <c r="N274" s="15">
        <v>0</v>
      </c>
      <c r="O274" s="12">
        <f>COUNTIF('Daycare Checkouts'!$E:$E,$A274)</f>
        <v>20</v>
      </c>
      <c r="P274" s="15">
        <f>SUMIF('Daycare Checkouts'!E:E,$A274,'Daycare Checkouts'!F:F)</f>
        <v>520</v>
      </c>
      <c r="Q274" s="12">
        <f t="shared" si="33"/>
        <v>0</v>
      </c>
      <c r="R274" s="15">
        <f t="shared" si="35"/>
        <v>0</v>
      </c>
    </row>
    <row r="275" spans="1:18" x14ac:dyDescent="0.3">
      <c r="A275" s="11">
        <v>6804658</v>
      </c>
      <c r="B275" s="10">
        <v>43538</v>
      </c>
      <c r="C275" s="11" t="s">
        <v>184</v>
      </c>
      <c r="D275" s="11" t="str">
        <f t="shared" si="30"/>
        <v>InActive</v>
      </c>
      <c r="E275" s="12">
        <v>30</v>
      </c>
      <c r="F275" s="15">
        <v>750</v>
      </c>
      <c r="G275" s="15">
        <f t="shared" si="31"/>
        <v>25</v>
      </c>
      <c r="I275" s="28"/>
      <c r="J275" s="29"/>
      <c r="K275" s="12">
        <f t="shared" si="34"/>
        <v>30</v>
      </c>
      <c r="L275" s="15">
        <f t="shared" si="32"/>
        <v>750</v>
      </c>
      <c r="M275" s="12">
        <v>0</v>
      </c>
      <c r="N275" s="15">
        <v>0</v>
      </c>
      <c r="O275" s="12">
        <f>COUNTIF('Daycare Checkouts'!$E:$E,$A275)</f>
        <v>30</v>
      </c>
      <c r="P275" s="15">
        <f>SUMIF('Daycare Checkouts'!E:E,$A275,'Daycare Checkouts'!F:F)</f>
        <v>750</v>
      </c>
      <c r="Q275" s="12">
        <f t="shared" si="33"/>
        <v>0</v>
      </c>
      <c r="R275" s="15">
        <f t="shared" si="35"/>
        <v>0</v>
      </c>
    </row>
    <row r="276" spans="1:18" x14ac:dyDescent="0.3">
      <c r="A276" s="11">
        <v>6804823</v>
      </c>
      <c r="B276" s="10">
        <v>43538</v>
      </c>
      <c r="C276" s="11" t="s">
        <v>152</v>
      </c>
      <c r="D276" s="11" t="str">
        <f t="shared" si="30"/>
        <v>InActive</v>
      </c>
      <c r="E276" s="12">
        <v>50</v>
      </c>
      <c r="F276" s="15">
        <v>1150</v>
      </c>
      <c r="G276" s="15">
        <f t="shared" si="31"/>
        <v>23</v>
      </c>
      <c r="I276" s="28"/>
      <c r="J276" s="29"/>
      <c r="K276" s="12">
        <f t="shared" si="34"/>
        <v>50</v>
      </c>
      <c r="L276" s="15">
        <f t="shared" si="32"/>
        <v>1150</v>
      </c>
      <c r="M276" s="12">
        <v>0</v>
      </c>
      <c r="N276" s="15">
        <v>0</v>
      </c>
      <c r="O276" s="12">
        <f>COUNTIF('Daycare Checkouts'!$E:$E,$A276)</f>
        <v>50</v>
      </c>
      <c r="P276" s="15">
        <f>SUMIF('Daycare Checkouts'!E:E,$A276,'Daycare Checkouts'!F:F)</f>
        <v>1150</v>
      </c>
      <c r="Q276" s="12">
        <f t="shared" si="33"/>
        <v>0</v>
      </c>
      <c r="R276" s="15">
        <f t="shared" si="35"/>
        <v>0</v>
      </c>
    </row>
    <row r="277" spans="1:18" x14ac:dyDescent="0.3">
      <c r="A277" s="11">
        <v>6804987</v>
      </c>
      <c r="B277" s="10">
        <v>43538</v>
      </c>
      <c r="C277" s="11" t="s">
        <v>167</v>
      </c>
      <c r="D277" s="11" t="str">
        <f t="shared" si="30"/>
        <v>InActive</v>
      </c>
      <c r="E277" s="12">
        <v>10</v>
      </c>
      <c r="F277" s="15">
        <v>270</v>
      </c>
      <c r="G277" s="15">
        <f t="shared" si="31"/>
        <v>27</v>
      </c>
      <c r="I277" s="28"/>
      <c r="J277" s="29"/>
      <c r="K277" s="12">
        <f t="shared" si="34"/>
        <v>10</v>
      </c>
      <c r="L277" s="15">
        <f t="shared" si="32"/>
        <v>270</v>
      </c>
      <c r="M277" s="12">
        <v>0</v>
      </c>
      <c r="N277" s="15">
        <v>0</v>
      </c>
      <c r="O277" s="12">
        <f>COUNTIF('Daycare Checkouts'!$E:$E,$A277)</f>
        <v>10</v>
      </c>
      <c r="P277" s="15">
        <f>SUMIF('Daycare Checkouts'!E:E,$A277,'Daycare Checkouts'!F:F)</f>
        <v>270</v>
      </c>
      <c r="Q277" s="12">
        <f t="shared" si="33"/>
        <v>0</v>
      </c>
      <c r="R277" s="15">
        <f t="shared" si="35"/>
        <v>0</v>
      </c>
    </row>
    <row r="278" spans="1:18" x14ac:dyDescent="0.3">
      <c r="A278" s="11">
        <v>6804993</v>
      </c>
      <c r="B278" s="10">
        <v>43538</v>
      </c>
      <c r="C278" s="11" t="s">
        <v>209</v>
      </c>
      <c r="D278" s="11" t="str">
        <f t="shared" si="30"/>
        <v>InActive</v>
      </c>
      <c r="E278" s="12">
        <v>20</v>
      </c>
      <c r="F278" s="15">
        <v>520</v>
      </c>
      <c r="G278" s="15">
        <f t="shared" si="31"/>
        <v>26</v>
      </c>
      <c r="I278" s="28"/>
      <c r="J278" s="29"/>
      <c r="K278" s="12">
        <f t="shared" si="34"/>
        <v>20</v>
      </c>
      <c r="L278" s="15">
        <f t="shared" si="32"/>
        <v>520</v>
      </c>
      <c r="M278" s="12">
        <v>0</v>
      </c>
      <c r="N278" s="15">
        <v>0</v>
      </c>
      <c r="O278" s="12">
        <f>COUNTIF('Daycare Checkouts'!$E:$E,$A278)</f>
        <v>20</v>
      </c>
      <c r="P278" s="15">
        <f>SUMIF('Daycare Checkouts'!E:E,$A278,'Daycare Checkouts'!F:F)</f>
        <v>520</v>
      </c>
      <c r="Q278" s="12">
        <f t="shared" si="33"/>
        <v>0</v>
      </c>
      <c r="R278" s="15">
        <f t="shared" si="35"/>
        <v>0</v>
      </c>
    </row>
    <row r="279" spans="1:18" x14ac:dyDescent="0.3">
      <c r="A279" s="11">
        <v>6805887</v>
      </c>
      <c r="B279" s="10">
        <v>43539</v>
      </c>
      <c r="C279" s="11" t="s">
        <v>173</v>
      </c>
      <c r="D279" s="11" t="str">
        <f t="shared" si="30"/>
        <v>InActive</v>
      </c>
      <c r="E279" s="12">
        <v>30</v>
      </c>
      <c r="F279" s="15">
        <v>750</v>
      </c>
      <c r="G279" s="15">
        <f t="shared" si="31"/>
        <v>25</v>
      </c>
      <c r="I279" s="28"/>
      <c r="J279" s="29"/>
      <c r="K279" s="12">
        <f t="shared" si="34"/>
        <v>30</v>
      </c>
      <c r="L279" s="15">
        <f t="shared" si="32"/>
        <v>750</v>
      </c>
      <c r="M279" s="12">
        <v>0</v>
      </c>
      <c r="N279" s="15">
        <v>0</v>
      </c>
      <c r="O279" s="12">
        <f>COUNTIF('Daycare Checkouts'!$E:$E,$A279)</f>
        <v>30</v>
      </c>
      <c r="P279" s="15">
        <f>SUMIF('Daycare Checkouts'!E:E,$A279,'Daycare Checkouts'!F:F)</f>
        <v>750</v>
      </c>
      <c r="Q279" s="12">
        <f t="shared" si="33"/>
        <v>0</v>
      </c>
      <c r="R279" s="15">
        <f t="shared" si="35"/>
        <v>0</v>
      </c>
    </row>
    <row r="280" spans="1:18" x14ac:dyDescent="0.3">
      <c r="A280" s="11">
        <v>6807179</v>
      </c>
      <c r="B280" s="10">
        <v>43541</v>
      </c>
      <c r="C280" s="11" t="s">
        <v>198</v>
      </c>
      <c r="D280" s="11" t="str">
        <f t="shared" si="30"/>
        <v>Active</v>
      </c>
      <c r="E280" s="12">
        <v>10</v>
      </c>
      <c r="F280" s="15">
        <v>270</v>
      </c>
      <c r="G280" s="15">
        <f t="shared" si="31"/>
        <v>27</v>
      </c>
      <c r="I280" s="28"/>
      <c r="J280" s="29"/>
      <c r="K280" s="12">
        <f t="shared" si="34"/>
        <v>10</v>
      </c>
      <c r="L280" s="15">
        <f t="shared" si="32"/>
        <v>270</v>
      </c>
      <c r="M280" s="12">
        <v>0</v>
      </c>
      <c r="N280" s="15">
        <v>0</v>
      </c>
      <c r="O280" s="12">
        <f>COUNTIF('Daycare Checkouts'!$E:$E,$A280)</f>
        <v>8</v>
      </c>
      <c r="P280" s="15">
        <f>SUMIF('Daycare Checkouts'!E:E,$A280,'Daycare Checkouts'!F:F)</f>
        <v>216</v>
      </c>
      <c r="Q280" s="12">
        <f t="shared" si="33"/>
        <v>2</v>
      </c>
      <c r="R280" s="15">
        <f t="shared" si="35"/>
        <v>54</v>
      </c>
    </row>
    <row r="281" spans="1:18" x14ac:dyDescent="0.3">
      <c r="A281" s="11">
        <v>6807658</v>
      </c>
      <c r="B281" s="10">
        <v>43541</v>
      </c>
      <c r="C281" s="11" t="s">
        <v>203</v>
      </c>
      <c r="D281" s="11" t="str">
        <f t="shared" si="30"/>
        <v>InActive</v>
      </c>
      <c r="E281" s="12">
        <v>10</v>
      </c>
      <c r="F281" s="15">
        <v>270</v>
      </c>
      <c r="G281" s="15">
        <f t="shared" si="31"/>
        <v>27</v>
      </c>
      <c r="I281" s="28"/>
      <c r="J281" s="29"/>
      <c r="K281" s="12">
        <f t="shared" si="34"/>
        <v>10</v>
      </c>
      <c r="L281" s="15">
        <f t="shared" si="32"/>
        <v>270</v>
      </c>
      <c r="M281" s="12">
        <v>0</v>
      </c>
      <c r="N281" s="15">
        <v>0</v>
      </c>
      <c r="O281" s="12">
        <f>COUNTIF('Daycare Checkouts'!$E:$E,$A281)</f>
        <v>10</v>
      </c>
      <c r="P281" s="15">
        <f>SUMIF('Daycare Checkouts'!E:E,$A281,'Daycare Checkouts'!F:F)</f>
        <v>270</v>
      </c>
      <c r="Q281" s="12">
        <f t="shared" si="33"/>
        <v>0</v>
      </c>
      <c r="R281" s="15">
        <f t="shared" si="35"/>
        <v>0</v>
      </c>
    </row>
    <row r="282" spans="1:18" x14ac:dyDescent="0.3">
      <c r="A282" s="11">
        <v>6807904</v>
      </c>
      <c r="B282" s="10">
        <v>43542</v>
      </c>
      <c r="C282" s="11" t="s">
        <v>183</v>
      </c>
      <c r="D282" s="11" t="str">
        <f t="shared" si="30"/>
        <v>InActive</v>
      </c>
      <c r="E282" s="12">
        <v>10</v>
      </c>
      <c r="F282" s="15">
        <v>270</v>
      </c>
      <c r="G282" s="15">
        <f t="shared" si="31"/>
        <v>27</v>
      </c>
      <c r="I282" s="28"/>
      <c r="J282" s="29"/>
      <c r="K282" s="12">
        <f t="shared" si="34"/>
        <v>10</v>
      </c>
      <c r="L282" s="15">
        <f t="shared" si="32"/>
        <v>270</v>
      </c>
      <c r="M282" s="12">
        <v>0</v>
      </c>
      <c r="N282" s="15">
        <v>0</v>
      </c>
      <c r="O282" s="12">
        <f>COUNTIF('Daycare Checkouts'!$E:$E,$A282)</f>
        <v>10</v>
      </c>
      <c r="P282" s="15">
        <f>SUMIF('Daycare Checkouts'!E:E,$A282,'Daycare Checkouts'!F:F)</f>
        <v>270</v>
      </c>
      <c r="Q282" s="12">
        <f t="shared" si="33"/>
        <v>0</v>
      </c>
      <c r="R282" s="15">
        <f t="shared" si="35"/>
        <v>0</v>
      </c>
    </row>
    <row r="283" spans="1:18" x14ac:dyDescent="0.3">
      <c r="A283" s="11">
        <v>6808250</v>
      </c>
      <c r="B283" s="10">
        <v>43542</v>
      </c>
      <c r="C283" s="11" t="s">
        <v>947</v>
      </c>
      <c r="D283" s="11" t="str">
        <f t="shared" si="30"/>
        <v>InActive</v>
      </c>
      <c r="E283" s="12">
        <v>10</v>
      </c>
      <c r="F283" s="15">
        <v>270</v>
      </c>
      <c r="G283" s="15">
        <f t="shared" si="31"/>
        <v>27</v>
      </c>
      <c r="I283" s="28"/>
      <c r="J283" s="29"/>
      <c r="K283" s="12">
        <f t="shared" si="34"/>
        <v>10</v>
      </c>
      <c r="L283" s="15">
        <f t="shared" si="32"/>
        <v>270</v>
      </c>
      <c r="M283" s="12">
        <v>0</v>
      </c>
      <c r="N283" s="15">
        <v>0</v>
      </c>
      <c r="O283" s="12">
        <f>COUNTIF('Daycare Checkouts'!$E:$E,$A283)</f>
        <v>10</v>
      </c>
      <c r="P283" s="15">
        <f>SUMIF('Daycare Checkouts'!E:E,$A283,'Daycare Checkouts'!F:F)</f>
        <v>270</v>
      </c>
      <c r="Q283" s="12">
        <f t="shared" si="33"/>
        <v>0</v>
      </c>
      <c r="R283" s="15">
        <f t="shared" si="35"/>
        <v>0</v>
      </c>
    </row>
    <row r="284" spans="1:18" x14ac:dyDescent="0.3">
      <c r="A284" s="11">
        <v>6810064</v>
      </c>
      <c r="B284" s="10">
        <v>43544</v>
      </c>
      <c r="C284" s="11" t="s">
        <v>205</v>
      </c>
      <c r="D284" s="11" t="str">
        <f t="shared" si="30"/>
        <v>InActive</v>
      </c>
      <c r="E284" s="12">
        <v>10</v>
      </c>
      <c r="F284" s="15">
        <v>190</v>
      </c>
      <c r="G284" s="15">
        <f t="shared" si="31"/>
        <v>19</v>
      </c>
      <c r="I284" s="28"/>
      <c r="J284" s="29"/>
      <c r="K284" s="12">
        <f t="shared" si="34"/>
        <v>10</v>
      </c>
      <c r="L284" s="15">
        <f t="shared" si="32"/>
        <v>190</v>
      </c>
      <c r="M284" s="12">
        <v>0</v>
      </c>
      <c r="N284" s="15">
        <v>0</v>
      </c>
      <c r="O284" s="12">
        <f>COUNTIF('Daycare Checkouts'!$E:$E,$A284)</f>
        <v>10</v>
      </c>
      <c r="P284" s="15">
        <f>SUMIF('Daycare Checkouts'!E:E,$A284,'Daycare Checkouts'!F:F)</f>
        <v>190</v>
      </c>
      <c r="Q284" s="12">
        <f t="shared" si="33"/>
        <v>0</v>
      </c>
      <c r="R284" s="15">
        <f t="shared" si="35"/>
        <v>0</v>
      </c>
    </row>
    <row r="285" spans="1:18" x14ac:dyDescent="0.3">
      <c r="A285" s="11">
        <v>6810397</v>
      </c>
      <c r="B285" s="10">
        <v>43544</v>
      </c>
      <c r="C285" s="11" t="s">
        <v>195</v>
      </c>
      <c r="D285" s="11" t="str">
        <f t="shared" si="30"/>
        <v>InActive</v>
      </c>
      <c r="E285" s="12">
        <v>20</v>
      </c>
      <c r="F285" s="15">
        <v>520</v>
      </c>
      <c r="G285" s="15">
        <f t="shared" si="31"/>
        <v>26</v>
      </c>
      <c r="I285" s="28"/>
      <c r="J285" s="29"/>
      <c r="K285" s="12">
        <f t="shared" si="34"/>
        <v>20</v>
      </c>
      <c r="L285" s="15">
        <f t="shared" si="32"/>
        <v>520</v>
      </c>
      <c r="M285" s="12">
        <v>0</v>
      </c>
      <c r="N285" s="15">
        <v>0</v>
      </c>
      <c r="O285" s="12">
        <f>COUNTIF('Daycare Checkouts'!$E:$E,$A285)</f>
        <v>20</v>
      </c>
      <c r="P285" s="15">
        <f>SUMIF('Daycare Checkouts'!E:E,$A285,'Daycare Checkouts'!F:F)</f>
        <v>520</v>
      </c>
      <c r="Q285" s="12">
        <f t="shared" si="33"/>
        <v>0</v>
      </c>
      <c r="R285" s="15">
        <f t="shared" si="35"/>
        <v>0</v>
      </c>
    </row>
    <row r="286" spans="1:18" x14ac:dyDescent="0.3">
      <c r="A286" s="11">
        <v>6810970</v>
      </c>
      <c r="B286" s="10">
        <v>43545</v>
      </c>
      <c r="C286" s="11" t="s">
        <v>213</v>
      </c>
      <c r="D286" s="11" t="str">
        <f t="shared" si="30"/>
        <v>InActive</v>
      </c>
      <c r="E286" s="12">
        <v>10</v>
      </c>
      <c r="F286" s="15">
        <v>270</v>
      </c>
      <c r="G286" s="15">
        <f t="shared" si="31"/>
        <v>27</v>
      </c>
      <c r="I286" s="28"/>
      <c r="J286" s="29"/>
      <c r="K286" s="12">
        <f t="shared" si="34"/>
        <v>10</v>
      </c>
      <c r="L286" s="15">
        <f t="shared" si="32"/>
        <v>270</v>
      </c>
      <c r="M286" s="12">
        <v>0</v>
      </c>
      <c r="N286" s="15">
        <v>0</v>
      </c>
      <c r="O286" s="12">
        <f>COUNTIF('Daycare Checkouts'!$E:$E,$A286)</f>
        <v>10</v>
      </c>
      <c r="P286" s="15">
        <f>SUMIF('Daycare Checkouts'!E:E,$A286,'Daycare Checkouts'!F:F)</f>
        <v>270</v>
      </c>
      <c r="Q286" s="12">
        <f t="shared" si="33"/>
        <v>0</v>
      </c>
      <c r="R286" s="15">
        <f t="shared" si="35"/>
        <v>0</v>
      </c>
    </row>
    <row r="287" spans="1:18" x14ac:dyDescent="0.3">
      <c r="A287" s="11">
        <v>6812344</v>
      </c>
      <c r="B287" s="10">
        <v>43546</v>
      </c>
      <c r="C287" s="11" t="s">
        <v>1221</v>
      </c>
      <c r="D287" s="11" t="str">
        <f t="shared" si="30"/>
        <v>InActive</v>
      </c>
      <c r="E287" s="12">
        <v>20</v>
      </c>
      <c r="F287" s="15">
        <v>520</v>
      </c>
      <c r="G287" s="15">
        <f t="shared" si="31"/>
        <v>26</v>
      </c>
      <c r="I287" s="28"/>
      <c r="J287" s="29"/>
      <c r="K287" s="12">
        <f t="shared" si="34"/>
        <v>20</v>
      </c>
      <c r="L287" s="15">
        <f t="shared" si="32"/>
        <v>520</v>
      </c>
      <c r="M287" s="12">
        <v>0</v>
      </c>
      <c r="N287" s="15">
        <v>0</v>
      </c>
      <c r="O287" s="12">
        <f>COUNTIF('Daycare Checkouts'!$E:$E,$A287)</f>
        <v>20</v>
      </c>
      <c r="P287" s="15">
        <f>SUMIF('Daycare Checkouts'!E:E,$A287,'Daycare Checkouts'!F:F)</f>
        <v>520</v>
      </c>
      <c r="Q287" s="12">
        <f t="shared" si="33"/>
        <v>0</v>
      </c>
      <c r="R287" s="15">
        <f t="shared" si="35"/>
        <v>0</v>
      </c>
    </row>
    <row r="288" spans="1:18" x14ac:dyDescent="0.3">
      <c r="A288" s="11">
        <v>6813143</v>
      </c>
      <c r="B288" s="10">
        <v>43548</v>
      </c>
      <c r="C288" s="11" t="s">
        <v>154</v>
      </c>
      <c r="D288" s="11" t="str">
        <f t="shared" si="30"/>
        <v>InActive</v>
      </c>
      <c r="E288" s="12">
        <v>10</v>
      </c>
      <c r="F288" s="15">
        <v>270</v>
      </c>
      <c r="G288" s="15">
        <f t="shared" si="31"/>
        <v>27</v>
      </c>
      <c r="I288" s="28"/>
      <c r="J288" s="29"/>
      <c r="K288" s="12">
        <f t="shared" si="34"/>
        <v>10</v>
      </c>
      <c r="L288" s="15">
        <f t="shared" si="32"/>
        <v>270</v>
      </c>
      <c r="M288" s="12">
        <v>0</v>
      </c>
      <c r="N288" s="15">
        <v>0</v>
      </c>
      <c r="O288" s="12">
        <f>COUNTIF('Daycare Checkouts'!$E:$E,$A288)</f>
        <v>10</v>
      </c>
      <c r="P288" s="15">
        <f>SUMIF('Daycare Checkouts'!E:E,$A288,'Daycare Checkouts'!F:F)</f>
        <v>270</v>
      </c>
      <c r="Q288" s="12">
        <f t="shared" si="33"/>
        <v>0</v>
      </c>
      <c r="R288" s="15">
        <f t="shared" si="35"/>
        <v>0</v>
      </c>
    </row>
    <row r="289" spans="1:18" x14ac:dyDescent="0.3">
      <c r="A289" s="11">
        <v>6813144</v>
      </c>
      <c r="B289" s="10">
        <v>43548</v>
      </c>
      <c r="C289" s="11" t="s">
        <v>154</v>
      </c>
      <c r="D289" s="11" t="str">
        <f t="shared" si="30"/>
        <v>InActive</v>
      </c>
      <c r="E289" s="12">
        <v>10</v>
      </c>
      <c r="F289" s="15">
        <v>190</v>
      </c>
      <c r="G289" s="15">
        <f t="shared" si="31"/>
        <v>19</v>
      </c>
      <c r="I289" s="28"/>
      <c r="J289" s="29"/>
      <c r="K289" s="12">
        <f t="shared" si="34"/>
        <v>10</v>
      </c>
      <c r="L289" s="15">
        <f t="shared" si="32"/>
        <v>190</v>
      </c>
      <c r="M289" s="12">
        <v>0</v>
      </c>
      <c r="N289" s="15">
        <v>0</v>
      </c>
      <c r="O289" s="12">
        <f>COUNTIF('Daycare Checkouts'!$E:$E,$A289)</f>
        <v>10</v>
      </c>
      <c r="P289" s="15">
        <f>SUMIF('Daycare Checkouts'!E:E,$A289,'Daycare Checkouts'!F:F)</f>
        <v>190</v>
      </c>
      <c r="Q289" s="12">
        <f t="shared" si="33"/>
        <v>0</v>
      </c>
      <c r="R289" s="15">
        <f t="shared" si="35"/>
        <v>0</v>
      </c>
    </row>
    <row r="290" spans="1:18" x14ac:dyDescent="0.3">
      <c r="A290" s="11">
        <v>6813201</v>
      </c>
      <c r="B290" s="10">
        <v>43549</v>
      </c>
      <c r="C290" s="11" t="s">
        <v>147</v>
      </c>
      <c r="D290" s="11" t="str">
        <f t="shared" si="30"/>
        <v>InActive</v>
      </c>
      <c r="E290" s="12">
        <v>1</v>
      </c>
      <c r="F290" s="15">
        <v>0</v>
      </c>
      <c r="G290" s="15">
        <f t="shared" si="31"/>
        <v>0</v>
      </c>
      <c r="I290" s="28"/>
      <c r="J290" s="29"/>
      <c r="K290" s="12">
        <f t="shared" si="34"/>
        <v>1</v>
      </c>
      <c r="L290" s="15">
        <f t="shared" si="32"/>
        <v>0</v>
      </c>
      <c r="M290" s="12">
        <v>0</v>
      </c>
      <c r="N290" s="15">
        <v>0</v>
      </c>
      <c r="O290" s="12">
        <f>COUNTIF('Daycare Checkouts'!$E:$E,$A290)</f>
        <v>1</v>
      </c>
      <c r="P290" s="15">
        <f>SUMIF('Daycare Checkouts'!E:E,$A290,'Daycare Checkouts'!F:F)</f>
        <v>0</v>
      </c>
      <c r="Q290" s="12">
        <f t="shared" si="33"/>
        <v>0</v>
      </c>
      <c r="R290" s="15">
        <f t="shared" si="35"/>
        <v>0</v>
      </c>
    </row>
    <row r="291" spans="1:18" x14ac:dyDescent="0.3">
      <c r="A291" s="11">
        <v>6813490</v>
      </c>
      <c r="B291" s="10">
        <v>43549</v>
      </c>
      <c r="C291" s="11" t="s">
        <v>78</v>
      </c>
      <c r="D291" s="11" t="str">
        <f t="shared" si="30"/>
        <v>InActive</v>
      </c>
      <c r="E291" s="12">
        <v>10</v>
      </c>
      <c r="F291" s="15">
        <v>270</v>
      </c>
      <c r="G291" s="15">
        <f t="shared" si="31"/>
        <v>27</v>
      </c>
      <c r="I291" s="28"/>
      <c r="J291" s="29"/>
      <c r="K291" s="12">
        <f t="shared" si="34"/>
        <v>10</v>
      </c>
      <c r="L291" s="15">
        <f t="shared" si="32"/>
        <v>270</v>
      </c>
      <c r="M291" s="12">
        <v>0</v>
      </c>
      <c r="N291" s="15">
        <v>0</v>
      </c>
      <c r="O291" s="12">
        <f>COUNTIF('Daycare Checkouts'!$E:$E,$A291)</f>
        <v>10</v>
      </c>
      <c r="P291" s="15">
        <f>SUMIF('Daycare Checkouts'!E:E,$A291,'Daycare Checkouts'!F:F)</f>
        <v>270</v>
      </c>
      <c r="Q291" s="12">
        <f t="shared" si="33"/>
        <v>0</v>
      </c>
      <c r="R291" s="15">
        <f t="shared" si="35"/>
        <v>0</v>
      </c>
    </row>
    <row r="292" spans="1:18" x14ac:dyDescent="0.3">
      <c r="A292" s="11">
        <v>6814069</v>
      </c>
      <c r="B292" s="10">
        <v>43549</v>
      </c>
      <c r="C292" s="11" t="s">
        <v>147</v>
      </c>
      <c r="D292" s="11" t="str">
        <f t="shared" si="30"/>
        <v>InActive</v>
      </c>
      <c r="E292" s="12">
        <v>50</v>
      </c>
      <c r="F292" s="15">
        <v>1150</v>
      </c>
      <c r="G292" s="15">
        <f t="shared" si="31"/>
        <v>23</v>
      </c>
      <c r="I292" s="28"/>
      <c r="J292" s="29"/>
      <c r="K292" s="12">
        <f t="shared" si="34"/>
        <v>50</v>
      </c>
      <c r="L292" s="15">
        <f t="shared" si="32"/>
        <v>1150</v>
      </c>
      <c r="M292" s="12">
        <v>0</v>
      </c>
      <c r="N292" s="15">
        <v>0</v>
      </c>
      <c r="O292" s="12">
        <f>COUNTIF('Daycare Checkouts'!$E:$E,$A292)</f>
        <v>50</v>
      </c>
      <c r="P292" s="15">
        <f>SUMIF('Daycare Checkouts'!E:E,$A292,'Daycare Checkouts'!F:F)</f>
        <v>1150</v>
      </c>
      <c r="Q292" s="12">
        <f t="shared" si="33"/>
        <v>0</v>
      </c>
      <c r="R292" s="15">
        <f t="shared" si="35"/>
        <v>0</v>
      </c>
    </row>
    <row r="293" spans="1:18" x14ac:dyDescent="0.3">
      <c r="A293" s="11">
        <v>6814682</v>
      </c>
      <c r="B293" s="10">
        <v>43550</v>
      </c>
      <c r="C293" s="11" t="s">
        <v>140</v>
      </c>
      <c r="D293" s="11" t="str">
        <f t="shared" si="30"/>
        <v>InActive</v>
      </c>
      <c r="E293" s="12">
        <v>1</v>
      </c>
      <c r="F293" s="15">
        <v>0</v>
      </c>
      <c r="G293" s="15">
        <f t="shared" si="31"/>
        <v>0</v>
      </c>
      <c r="I293" s="28"/>
      <c r="J293" s="29"/>
      <c r="K293" s="12">
        <f t="shared" si="34"/>
        <v>1</v>
      </c>
      <c r="L293" s="15">
        <f t="shared" si="32"/>
        <v>0</v>
      </c>
      <c r="M293" s="12">
        <v>0</v>
      </c>
      <c r="N293" s="15">
        <v>0</v>
      </c>
      <c r="O293" s="12">
        <f>COUNTIF('Daycare Checkouts'!$E:$E,$A293)</f>
        <v>1</v>
      </c>
      <c r="P293" s="15">
        <f>SUMIF('Daycare Checkouts'!E:E,$A293,'Daycare Checkouts'!F:F)</f>
        <v>0</v>
      </c>
      <c r="Q293" s="12">
        <f t="shared" si="33"/>
        <v>0</v>
      </c>
      <c r="R293" s="15">
        <f t="shared" si="35"/>
        <v>0</v>
      </c>
    </row>
    <row r="294" spans="1:18" x14ac:dyDescent="0.3">
      <c r="A294" s="11">
        <v>6814838</v>
      </c>
      <c r="B294" s="10">
        <v>43550</v>
      </c>
      <c r="C294" s="11" t="s">
        <v>1171</v>
      </c>
      <c r="D294" s="11" t="str">
        <f t="shared" si="30"/>
        <v>InActive</v>
      </c>
      <c r="E294" s="12">
        <v>10</v>
      </c>
      <c r="F294" s="15">
        <v>270</v>
      </c>
      <c r="G294" s="15">
        <f t="shared" si="31"/>
        <v>27</v>
      </c>
      <c r="I294" s="28"/>
      <c r="J294" s="29"/>
      <c r="K294" s="12">
        <f t="shared" si="34"/>
        <v>10</v>
      </c>
      <c r="L294" s="15">
        <f t="shared" si="32"/>
        <v>270</v>
      </c>
      <c r="M294" s="12">
        <v>0</v>
      </c>
      <c r="N294" s="15">
        <v>0</v>
      </c>
      <c r="O294" s="12">
        <f>COUNTIF('Daycare Checkouts'!$E:$E,$A294)</f>
        <v>10</v>
      </c>
      <c r="P294" s="15">
        <f>SUMIF('Daycare Checkouts'!E:E,$A294,'Daycare Checkouts'!F:F)</f>
        <v>270</v>
      </c>
      <c r="Q294" s="12">
        <f t="shared" si="33"/>
        <v>0</v>
      </c>
      <c r="R294" s="15">
        <f t="shared" si="35"/>
        <v>0</v>
      </c>
    </row>
    <row r="295" spans="1:18" x14ac:dyDescent="0.3">
      <c r="A295" s="11">
        <v>6815781</v>
      </c>
      <c r="B295" s="10">
        <v>43550</v>
      </c>
      <c r="C295" s="11" t="s">
        <v>340</v>
      </c>
      <c r="D295" s="11" t="str">
        <f t="shared" si="30"/>
        <v>InActive</v>
      </c>
      <c r="E295" s="12">
        <v>2</v>
      </c>
      <c r="F295" s="15">
        <v>0</v>
      </c>
      <c r="G295" s="15">
        <f t="shared" si="31"/>
        <v>0</v>
      </c>
      <c r="I295" s="28"/>
      <c r="J295" s="29"/>
      <c r="K295" s="12">
        <f t="shared" si="34"/>
        <v>2</v>
      </c>
      <c r="L295" s="15">
        <f t="shared" si="32"/>
        <v>0</v>
      </c>
      <c r="M295" s="12">
        <v>0</v>
      </c>
      <c r="N295" s="15">
        <v>0</v>
      </c>
      <c r="O295" s="12">
        <f>COUNTIF('Daycare Checkouts'!$E:$E,$A295)</f>
        <v>2</v>
      </c>
      <c r="P295" s="15">
        <f>SUMIF('Daycare Checkouts'!E:E,$A295,'Daycare Checkouts'!F:F)</f>
        <v>0</v>
      </c>
      <c r="Q295" s="12">
        <f t="shared" si="33"/>
        <v>0</v>
      </c>
      <c r="R295" s="15">
        <f t="shared" si="35"/>
        <v>0</v>
      </c>
    </row>
    <row r="296" spans="1:18" x14ac:dyDescent="0.3">
      <c r="A296" s="11">
        <v>6815839</v>
      </c>
      <c r="B296" s="10">
        <v>43551</v>
      </c>
      <c r="C296" s="11" t="s">
        <v>1165</v>
      </c>
      <c r="D296" s="11" t="str">
        <f t="shared" si="30"/>
        <v>InActive</v>
      </c>
      <c r="E296" s="12">
        <v>20</v>
      </c>
      <c r="F296" s="15">
        <v>360</v>
      </c>
      <c r="G296" s="15">
        <f t="shared" si="31"/>
        <v>18</v>
      </c>
      <c r="I296" s="28"/>
      <c r="J296" s="29"/>
      <c r="K296" s="12">
        <f t="shared" si="34"/>
        <v>20</v>
      </c>
      <c r="L296" s="15">
        <f t="shared" si="32"/>
        <v>360</v>
      </c>
      <c r="M296" s="12">
        <v>0</v>
      </c>
      <c r="N296" s="15">
        <v>0</v>
      </c>
      <c r="O296" s="12">
        <f>COUNTIF('Daycare Checkouts'!$E:$E,$A296)</f>
        <v>20</v>
      </c>
      <c r="P296" s="15">
        <f>SUMIF('Daycare Checkouts'!E:E,$A296,'Daycare Checkouts'!F:F)</f>
        <v>360</v>
      </c>
      <c r="Q296" s="12">
        <f t="shared" si="33"/>
        <v>0</v>
      </c>
      <c r="R296" s="15">
        <f t="shared" si="35"/>
        <v>0</v>
      </c>
    </row>
    <row r="297" spans="1:18" x14ac:dyDescent="0.3">
      <c r="A297" s="11">
        <v>6815937</v>
      </c>
      <c r="B297" s="10">
        <v>43551</v>
      </c>
      <c r="C297" s="11" t="s">
        <v>163</v>
      </c>
      <c r="D297" s="11" t="str">
        <f t="shared" si="30"/>
        <v>InActive</v>
      </c>
      <c r="E297" s="12">
        <v>10</v>
      </c>
      <c r="F297" s="15">
        <v>270</v>
      </c>
      <c r="G297" s="15">
        <f t="shared" si="31"/>
        <v>27</v>
      </c>
      <c r="I297" s="28"/>
      <c r="J297" s="29"/>
      <c r="K297" s="12">
        <f t="shared" si="34"/>
        <v>10</v>
      </c>
      <c r="L297" s="15">
        <f t="shared" si="32"/>
        <v>270</v>
      </c>
      <c r="M297" s="12">
        <v>0</v>
      </c>
      <c r="N297" s="15">
        <v>0</v>
      </c>
      <c r="O297" s="12">
        <f>COUNTIF('Daycare Checkouts'!$E:$E,$A297)</f>
        <v>10</v>
      </c>
      <c r="P297" s="15">
        <f>SUMIF('Daycare Checkouts'!E:E,$A297,'Daycare Checkouts'!F:F)</f>
        <v>270</v>
      </c>
      <c r="Q297" s="12">
        <f t="shared" si="33"/>
        <v>0</v>
      </c>
      <c r="R297" s="15">
        <f t="shared" si="35"/>
        <v>0</v>
      </c>
    </row>
    <row r="298" spans="1:18" x14ac:dyDescent="0.3">
      <c r="A298" s="11">
        <v>6816780</v>
      </c>
      <c r="B298" s="10">
        <v>43551</v>
      </c>
      <c r="C298" s="11" t="s">
        <v>230</v>
      </c>
      <c r="D298" s="11" t="str">
        <f t="shared" si="30"/>
        <v>InActive</v>
      </c>
      <c r="E298" s="12">
        <v>10</v>
      </c>
      <c r="F298" s="15">
        <v>270</v>
      </c>
      <c r="G298" s="15">
        <f t="shared" si="31"/>
        <v>27</v>
      </c>
      <c r="I298" s="28"/>
      <c r="J298" s="29"/>
      <c r="K298" s="12">
        <f t="shared" si="34"/>
        <v>10</v>
      </c>
      <c r="L298" s="15">
        <f t="shared" si="32"/>
        <v>270</v>
      </c>
      <c r="M298" s="12">
        <v>0</v>
      </c>
      <c r="N298" s="15">
        <v>0</v>
      </c>
      <c r="O298" s="12">
        <f>COUNTIF('Daycare Checkouts'!$E:$E,$A298)</f>
        <v>10</v>
      </c>
      <c r="P298" s="15">
        <f>SUMIF('Daycare Checkouts'!E:E,$A298,'Daycare Checkouts'!F:F)</f>
        <v>270</v>
      </c>
      <c r="Q298" s="12">
        <f t="shared" si="33"/>
        <v>0</v>
      </c>
      <c r="R298" s="15">
        <f t="shared" si="35"/>
        <v>0</v>
      </c>
    </row>
    <row r="299" spans="1:18" x14ac:dyDescent="0.3">
      <c r="A299" s="11">
        <v>6818139</v>
      </c>
      <c r="B299" s="10">
        <v>43553</v>
      </c>
      <c r="C299" s="11" t="s">
        <v>1221</v>
      </c>
      <c r="D299" s="11" t="str">
        <f t="shared" si="30"/>
        <v>InActive</v>
      </c>
      <c r="E299" s="12">
        <v>20</v>
      </c>
      <c r="F299" s="15">
        <v>360</v>
      </c>
      <c r="G299" s="15">
        <f t="shared" si="31"/>
        <v>18</v>
      </c>
      <c r="I299" s="28"/>
      <c r="J299" s="29"/>
      <c r="K299" s="12">
        <f t="shared" si="34"/>
        <v>20</v>
      </c>
      <c r="L299" s="15">
        <f t="shared" si="32"/>
        <v>360</v>
      </c>
      <c r="M299" s="12">
        <v>0</v>
      </c>
      <c r="N299" s="15">
        <v>0</v>
      </c>
      <c r="O299" s="12">
        <f>COUNTIF('Daycare Checkouts'!$E:$E,$A299)</f>
        <v>20</v>
      </c>
      <c r="P299" s="15">
        <f>SUMIF('Daycare Checkouts'!E:E,$A299,'Daycare Checkouts'!F:F)</f>
        <v>360</v>
      </c>
      <c r="Q299" s="12">
        <f t="shared" si="33"/>
        <v>0</v>
      </c>
      <c r="R299" s="15">
        <f t="shared" si="35"/>
        <v>0</v>
      </c>
    </row>
    <row r="300" spans="1:18" x14ac:dyDescent="0.3">
      <c r="A300" s="11">
        <v>6818381</v>
      </c>
      <c r="B300" s="10">
        <v>43553</v>
      </c>
      <c r="C300" s="11" t="s">
        <v>201</v>
      </c>
      <c r="D300" s="11" t="str">
        <f t="shared" si="30"/>
        <v>InActive</v>
      </c>
      <c r="E300" s="12">
        <v>10</v>
      </c>
      <c r="F300" s="15">
        <v>190</v>
      </c>
      <c r="G300" s="15">
        <f t="shared" si="31"/>
        <v>19</v>
      </c>
      <c r="I300" s="28"/>
      <c r="J300" s="29"/>
      <c r="K300" s="12">
        <f t="shared" si="34"/>
        <v>10</v>
      </c>
      <c r="L300" s="15">
        <f t="shared" si="32"/>
        <v>190</v>
      </c>
      <c r="M300" s="12">
        <v>0</v>
      </c>
      <c r="N300" s="15">
        <v>0</v>
      </c>
      <c r="O300" s="12">
        <f>COUNTIF('Daycare Checkouts'!$E:$E,$A300)</f>
        <v>10</v>
      </c>
      <c r="P300" s="15">
        <f>SUMIF('Daycare Checkouts'!E:E,$A300,'Daycare Checkouts'!F:F)</f>
        <v>190</v>
      </c>
      <c r="Q300" s="12">
        <f t="shared" si="33"/>
        <v>0</v>
      </c>
      <c r="R300" s="15">
        <f t="shared" si="35"/>
        <v>0</v>
      </c>
    </row>
    <row r="301" spans="1:18" x14ac:dyDescent="0.3">
      <c r="A301" s="11">
        <v>6818977</v>
      </c>
      <c r="B301" s="10">
        <v>43554</v>
      </c>
      <c r="C301" s="11" t="s">
        <v>768</v>
      </c>
      <c r="D301" s="11" t="str">
        <f t="shared" si="30"/>
        <v>InActive</v>
      </c>
      <c r="E301" s="12">
        <v>10</v>
      </c>
      <c r="F301" s="15">
        <v>270</v>
      </c>
      <c r="G301" s="15">
        <f t="shared" si="31"/>
        <v>27</v>
      </c>
      <c r="I301" s="28"/>
      <c r="J301" s="29"/>
      <c r="K301" s="12">
        <f t="shared" si="34"/>
        <v>10</v>
      </c>
      <c r="L301" s="15">
        <f t="shared" si="32"/>
        <v>270</v>
      </c>
      <c r="M301" s="12">
        <v>0</v>
      </c>
      <c r="N301" s="15">
        <v>0</v>
      </c>
      <c r="O301" s="12">
        <f>COUNTIF('Daycare Checkouts'!$E:$E,$A301)</f>
        <v>10</v>
      </c>
      <c r="P301" s="15">
        <f>SUMIF('Daycare Checkouts'!E:E,$A301,'Daycare Checkouts'!F:F)</f>
        <v>270</v>
      </c>
      <c r="Q301" s="12">
        <f t="shared" si="33"/>
        <v>0</v>
      </c>
      <c r="R301" s="15">
        <f t="shared" si="35"/>
        <v>0</v>
      </c>
    </row>
    <row r="302" spans="1:18" x14ac:dyDescent="0.3">
      <c r="A302" s="11">
        <v>6819191</v>
      </c>
      <c r="B302" s="10">
        <v>43555</v>
      </c>
      <c r="C302" s="11" t="s">
        <v>132</v>
      </c>
      <c r="D302" s="11" t="str">
        <f t="shared" si="30"/>
        <v>InActive</v>
      </c>
      <c r="E302" s="12">
        <v>10</v>
      </c>
      <c r="F302" s="15">
        <v>270</v>
      </c>
      <c r="G302" s="15">
        <f t="shared" si="31"/>
        <v>27</v>
      </c>
      <c r="I302" s="28"/>
      <c r="J302" s="29"/>
      <c r="K302" s="12">
        <f t="shared" si="34"/>
        <v>10</v>
      </c>
      <c r="L302" s="15">
        <f t="shared" si="32"/>
        <v>270</v>
      </c>
      <c r="M302" s="12">
        <v>1</v>
      </c>
      <c r="N302" s="15">
        <v>27</v>
      </c>
      <c r="O302" s="12">
        <f>COUNTIF('Daycare Checkouts'!$E:$E,$A302)</f>
        <v>11</v>
      </c>
      <c r="P302" s="15">
        <f>SUMIF('Daycare Checkouts'!E:E,$A302,'Daycare Checkouts'!F:F)</f>
        <v>297</v>
      </c>
      <c r="Q302" s="12">
        <f t="shared" si="33"/>
        <v>0</v>
      </c>
      <c r="R302" s="15">
        <f t="shared" si="35"/>
        <v>0</v>
      </c>
    </row>
    <row r="303" spans="1:18" x14ac:dyDescent="0.3">
      <c r="A303" s="11">
        <v>6820021</v>
      </c>
      <c r="B303" s="10">
        <v>43556</v>
      </c>
      <c r="C303" s="11" t="s">
        <v>182</v>
      </c>
      <c r="D303" s="11" t="str">
        <f t="shared" si="30"/>
        <v>InActive</v>
      </c>
      <c r="E303" s="12">
        <v>50</v>
      </c>
      <c r="F303" s="15">
        <v>1035</v>
      </c>
      <c r="G303" s="15">
        <f t="shared" si="31"/>
        <v>20.7</v>
      </c>
      <c r="I303" s="28"/>
      <c r="J303" s="29"/>
      <c r="K303" s="12">
        <f t="shared" si="34"/>
        <v>50</v>
      </c>
      <c r="L303" s="15">
        <f t="shared" si="32"/>
        <v>1035</v>
      </c>
      <c r="M303" s="12">
        <v>0</v>
      </c>
      <c r="N303" s="15">
        <v>0</v>
      </c>
      <c r="O303" s="12">
        <f>COUNTIF('Daycare Checkouts'!$E:$E,$A303)</f>
        <v>50</v>
      </c>
      <c r="P303" s="15">
        <f>SUMIF('Daycare Checkouts'!E:E,$A303,'Daycare Checkouts'!F:F)</f>
        <v>1035.0000000000009</v>
      </c>
      <c r="Q303" s="12">
        <f t="shared" si="33"/>
        <v>0</v>
      </c>
      <c r="R303" s="15">
        <f t="shared" si="35"/>
        <v>0</v>
      </c>
    </row>
    <row r="304" spans="1:18" x14ac:dyDescent="0.3">
      <c r="A304" s="11">
        <v>6820926</v>
      </c>
      <c r="B304" s="10">
        <v>43556</v>
      </c>
      <c r="C304" s="11" t="s">
        <v>141</v>
      </c>
      <c r="D304" s="11" t="str">
        <f t="shared" si="30"/>
        <v>InActive</v>
      </c>
      <c r="E304" s="12">
        <v>20</v>
      </c>
      <c r="F304" s="15">
        <v>520</v>
      </c>
      <c r="G304" s="15">
        <f t="shared" si="31"/>
        <v>26</v>
      </c>
      <c r="I304" s="28"/>
      <c r="J304" s="29"/>
      <c r="K304" s="12">
        <f t="shared" si="34"/>
        <v>20</v>
      </c>
      <c r="L304" s="15">
        <f t="shared" si="32"/>
        <v>520</v>
      </c>
      <c r="M304" s="12">
        <v>0</v>
      </c>
      <c r="N304" s="15">
        <v>0</v>
      </c>
      <c r="O304" s="12">
        <f>COUNTIF('Daycare Checkouts'!$E:$E,$A304)</f>
        <v>20</v>
      </c>
      <c r="P304" s="15">
        <f>SUMIF('Daycare Checkouts'!E:E,$A304,'Daycare Checkouts'!F:F)</f>
        <v>520</v>
      </c>
      <c r="Q304" s="12">
        <f t="shared" si="33"/>
        <v>0</v>
      </c>
      <c r="R304" s="15">
        <f t="shared" si="35"/>
        <v>0</v>
      </c>
    </row>
    <row r="305" spans="1:18" x14ac:dyDescent="0.3">
      <c r="A305" s="11">
        <v>6821524</v>
      </c>
      <c r="B305" s="10">
        <v>43557</v>
      </c>
      <c r="C305" s="11" t="s">
        <v>217</v>
      </c>
      <c r="D305" s="11" t="str">
        <f t="shared" si="30"/>
        <v>InActive</v>
      </c>
      <c r="E305" s="12">
        <v>20</v>
      </c>
      <c r="F305" s="15">
        <v>520</v>
      </c>
      <c r="G305" s="15">
        <f t="shared" si="31"/>
        <v>26</v>
      </c>
      <c r="I305" s="28"/>
      <c r="J305" s="29"/>
      <c r="K305" s="12">
        <f t="shared" si="34"/>
        <v>20</v>
      </c>
      <c r="L305" s="15">
        <f t="shared" si="32"/>
        <v>520</v>
      </c>
      <c r="M305" s="12">
        <v>0</v>
      </c>
      <c r="N305" s="15">
        <v>0</v>
      </c>
      <c r="O305" s="12">
        <f>COUNTIF('Daycare Checkouts'!$E:$E,$A305)</f>
        <v>20</v>
      </c>
      <c r="P305" s="15">
        <f>SUMIF('Daycare Checkouts'!E:E,$A305,'Daycare Checkouts'!F:F)</f>
        <v>520</v>
      </c>
      <c r="Q305" s="12">
        <f t="shared" si="33"/>
        <v>0</v>
      </c>
      <c r="R305" s="15">
        <f t="shared" si="35"/>
        <v>0</v>
      </c>
    </row>
    <row r="306" spans="1:18" x14ac:dyDescent="0.3">
      <c r="A306" s="11">
        <v>6822076</v>
      </c>
      <c r="B306" s="10">
        <v>43557</v>
      </c>
      <c r="C306" s="11" t="s">
        <v>200</v>
      </c>
      <c r="D306" s="11" t="str">
        <f t="shared" si="30"/>
        <v>InActive</v>
      </c>
      <c r="E306" s="12">
        <v>10</v>
      </c>
      <c r="F306" s="15">
        <v>270</v>
      </c>
      <c r="G306" s="15">
        <f t="shared" si="31"/>
        <v>27</v>
      </c>
      <c r="I306" s="28"/>
      <c r="J306" s="29"/>
      <c r="K306" s="12">
        <f t="shared" si="34"/>
        <v>10</v>
      </c>
      <c r="L306" s="15">
        <f t="shared" si="32"/>
        <v>270</v>
      </c>
      <c r="M306" s="12">
        <v>0</v>
      </c>
      <c r="N306" s="15">
        <v>0</v>
      </c>
      <c r="O306" s="12">
        <f>COUNTIF('Daycare Checkouts'!$E:$E,$A306)</f>
        <v>10</v>
      </c>
      <c r="P306" s="15">
        <f>SUMIF('Daycare Checkouts'!E:E,$A306,'Daycare Checkouts'!F:F)</f>
        <v>270</v>
      </c>
      <c r="Q306" s="12">
        <f t="shared" si="33"/>
        <v>0</v>
      </c>
      <c r="R306" s="15">
        <f t="shared" si="35"/>
        <v>0</v>
      </c>
    </row>
    <row r="307" spans="1:18" x14ac:dyDescent="0.3">
      <c r="A307" s="11">
        <v>6822679</v>
      </c>
      <c r="B307" s="10">
        <v>43557</v>
      </c>
      <c r="C307" s="11" t="s">
        <v>1282</v>
      </c>
      <c r="D307" s="11" t="str">
        <f t="shared" si="30"/>
        <v>InActive</v>
      </c>
      <c r="E307" s="12">
        <v>10</v>
      </c>
      <c r="F307" s="15">
        <v>270</v>
      </c>
      <c r="G307" s="15">
        <f t="shared" si="31"/>
        <v>27</v>
      </c>
      <c r="I307" s="28"/>
      <c r="J307" s="29"/>
      <c r="K307" s="12">
        <f t="shared" si="34"/>
        <v>10</v>
      </c>
      <c r="L307" s="15">
        <f t="shared" si="32"/>
        <v>270</v>
      </c>
      <c r="M307" s="12">
        <v>0</v>
      </c>
      <c r="N307" s="15">
        <v>0</v>
      </c>
      <c r="O307" s="12">
        <f>COUNTIF('Daycare Checkouts'!$E:$E,$A307)</f>
        <v>10</v>
      </c>
      <c r="P307" s="15">
        <f>SUMIF('Daycare Checkouts'!E:E,$A307,'Daycare Checkouts'!F:F)</f>
        <v>270</v>
      </c>
      <c r="Q307" s="12">
        <f t="shared" si="33"/>
        <v>0</v>
      </c>
      <c r="R307" s="15">
        <f t="shared" si="35"/>
        <v>0</v>
      </c>
    </row>
    <row r="308" spans="1:18" x14ac:dyDescent="0.3">
      <c r="A308" s="11">
        <v>6822832</v>
      </c>
      <c r="B308" s="10">
        <v>43558</v>
      </c>
      <c r="C308" s="11" t="s">
        <v>177</v>
      </c>
      <c r="D308" s="11" t="str">
        <f t="shared" si="30"/>
        <v>InActive</v>
      </c>
      <c r="E308" s="12">
        <v>20</v>
      </c>
      <c r="F308" s="15">
        <v>520</v>
      </c>
      <c r="G308" s="15">
        <f t="shared" si="31"/>
        <v>26</v>
      </c>
      <c r="I308" s="28"/>
      <c r="J308" s="29"/>
      <c r="K308" s="12">
        <f t="shared" si="34"/>
        <v>20</v>
      </c>
      <c r="L308" s="15">
        <f t="shared" si="32"/>
        <v>520</v>
      </c>
      <c r="M308" s="12">
        <v>0</v>
      </c>
      <c r="N308" s="15">
        <v>0</v>
      </c>
      <c r="O308" s="12">
        <f>COUNTIF('Daycare Checkouts'!$E:$E,$A308)</f>
        <v>20</v>
      </c>
      <c r="P308" s="15">
        <f>SUMIF('Daycare Checkouts'!E:E,$A308,'Daycare Checkouts'!F:F)</f>
        <v>520</v>
      </c>
      <c r="Q308" s="12">
        <f t="shared" si="33"/>
        <v>0</v>
      </c>
      <c r="R308" s="15">
        <f t="shared" si="35"/>
        <v>0</v>
      </c>
    </row>
    <row r="309" spans="1:18" x14ac:dyDescent="0.3">
      <c r="A309" s="11">
        <v>6823966</v>
      </c>
      <c r="B309" s="10">
        <v>43559</v>
      </c>
      <c r="C309" s="11" t="s">
        <v>340</v>
      </c>
      <c r="D309" s="11" t="str">
        <f t="shared" si="30"/>
        <v>InActive</v>
      </c>
      <c r="E309" s="12">
        <v>2</v>
      </c>
      <c r="F309" s="15">
        <v>0</v>
      </c>
      <c r="G309" s="15">
        <f t="shared" si="31"/>
        <v>0</v>
      </c>
      <c r="I309" s="28"/>
      <c r="J309" s="29"/>
      <c r="K309" s="12">
        <f t="shared" si="34"/>
        <v>2</v>
      </c>
      <c r="L309" s="15">
        <f t="shared" si="32"/>
        <v>0</v>
      </c>
      <c r="M309" s="12">
        <v>0</v>
      </c>
      <c r="N309" s="15">
        <v>0</v>
      </c>
      <c r="O309" s="12">
        <f>COUNTIF('Daycare Checkouts'!$E:$E,$A309)</f>
        <v>2</v>
      </c>
      <c r="P309" s="15">
        <f>SUMIF('Daycare Checkouts'!E:E,$A309,'Daycare Checkouts'!F:F)</f>
        <v>0</v>
      </c>
      <c r="Q309" s="12">
        <f t="shared" si="33"/>
        <v>0</v>
      </c>
      <c r="R309" s="15">
        <f t="shared" si="35"/>
        <v>0</v>
      </c>
    </row>
    <row r="310" spans="1:18" x14ac:dyDescent="0.3">
      <c r="A310" s="11">
        <v>6824728</v>
      </c>
      <c r="B310" s="10">
        <v>43559</v>
      </c>
      <c r="C310" s="11" t="s">
        <v>216</v>
      </c>
      <c r="D310" s="11" t="str">
        <f t="shared" si="30"/>
        <v>InActive</v>
      </c>
      <c r="E310" s="12">
        <v>10</v>
      </c>
      <c r="F310" s="15">
        <v>270</v>
      </c>
      <c r="G310" s="15">
        <f t="shared" si="31"/>
        <v>27</v>
      </c>
      <c r="I310" s="28"/>
      <c r="J310" s="29"/>
      <c r="K310" s="12">
        <f t="shared" si="34"/>
        <v>10</v>
      </c>
      <c r="L310" s="15">
        <f t="shared" si="32"/>
        <v>270</v>
      </c>
      <c r="M310" s="12">
        <v>0</v>
      </c>
      <c r="N310" s="15">
        <v>0</v>
      </c>
      <c r="O310" s="12">
        <f>COUNTIF('Daycare Checkouts'!$E:$E,$A310)</f>
        <v>10</v>
      </c>
      <c r="P310" s="15">
        <f>SUMIF('Daycare Checkouts'!E:E,$A310,'Daycare Checkouts'!F:F)</f>
        <v>270</v>
      </c>
      <c r="Q310" s="12">
        <f t="shared" si="33"/>
        <v>0</v>
      </c>
      <c r="R310" s="15">
        <f t="shared" si="35"/>
        <v>0</v>
      </c>
    </row>
    <row r="311" spans="1:18" x14ac:dyDescent="0.3">
      <c r="A311" s="11">
        <v>6825087</v>
      </c>
      <c r="B311" s="10">
        <v>43560</v>
      </c>
      <c r="C311" s="11" t="s">
        <v>161</v>
      </c>
      <c r="D311" s="11" t="str">
        <f t="shared" si="30"/>
        <v>InActive</v>
      </c>
      <c r="E311" s="12">
        <v>10</v>
      </c>
      <c r="F311" s="15">
        <v>270</v>
      </c>
      <c r="G311" s="15">
        <f t="shared" si="31"/>
        <v>27</v>
      </c>
      <c r="I311" s="28"/>
      <c r="J311" s="29"/>
      <c r="K311" s="12">
        <f t="shared" si="34"/>
        <v>10</v>
      </c>
      <c r="L311" s="15">
        <f t="shared" si="32"/>
        <v>270</v>
      </c>
      <c r="M311" s="12">
        <v>0</v>
      </c>
      <c r="N311" s="15">
        <v>0</v>
      </c>
      <c r="O311" s="12">
        <f>COUNTIF('Daycare Checkouts'!$E:$E,$A311)</f>
        <v>10</v>
      </c>
      <c r="P311" s="15">
        <f>SUMIF('Daycare Checkouts'!E:E,$A311,'Daycare Checkouts'!F:F)</f>
        <v>270</v>
      </c>
      <c r="Q311" s="12">
        <f t="shared" si="33"/>
        <v>0</v>
      </c>
      <c r="R311" s="15">
        <f t="shared" si="35"/>
        <v>0</v>
      </c>
    </row>
    <row r="312" spans="1:18" x14ac:dyDescent="0.3">
      <c r="A312" s="11">
        <v>6825588</v>
      </c>
      <c r="B312" s="10">
        <v>43560</v>
      </c>
      <c r="C312" s="11" t="s">
        <v>221</v>
      </c>
      <c r="D312" s="11" t="str">
        <f t="shared" si="30"/>
        <v>InActive</v>
      </c>
      <c r="E312" s="12">
        <v>10</v>
      </c>
      <c r="F312" s="15">
        <v>270</v>
      </c>
      <c r="G312" s="15">
        <f t="shared" si="31"/>
        <v>27</v>
      </c>
      <c r="I312" s="28"/>
      <c r="J312" s="29"/>
      <c r="K312" s="12">
        <f t="shared" si="34"/>
        <v>10</v>
      </c>
      <c r="L312" s="15">
        <f t="shared" si="32"/>
        <v>270</v>
      </c>
      <c r="M312" s="12">
        <v>-9</v>
      </c>
      <c r="N312" s="15">
        <f>-270+27</f>
        <v>-243</v>
      </c>
      <c r="O312" s="12">
        <f>COUNTIF('Daycare Checkouts'!$E:$E,$A312)</f>
        <v>1</v>
      </c>
      <c r="P312" s="15">
        <f>SUMIF('Daycare Checkouts'!E:E,$A312,'Daycare Checkouts'!F:F)</f>
        <v>27</v>
      </c>
      <c r="Q312" s="12">
        <f t="shared" si="33"/>
        <v>0</v>
      </c>
      <c r="R312" s="15">
        <f t="shared" si="35"/>
        <v>0</v>
      </c>
    </row>
    <row r="313" spans="1:18" x14ac:dyDescent="0.3">
      <c r="A313" s="11">
        <v>6826059</v>
      </c>
      <c r="B313" s="10">
        <v>43560</v>
      </c>
      <c r="C313" s="11" t="s">
        <v>134</v>
      </c>
      <c r="D313" s="11" t="str">
        <f t="shared" si="30"/>
        <v>InActive</v>
      </c>
      <c r="E313" s="12">
        <v>10</v>
      </c>
      <c r="F313" s="15">
        <v>270</v>
      </c>
      <c r="G313" s="15">
        <f t="shared" si="31"/>
        <v>27</v>
      </c>
      <c r="I313" s="28"/>
      <c r="J313" s="29"/>
      <c r="K313" s="12">
        <f t="shared" si="34"/>
        <v>10</v>
      </c>
      <c r="L313" s="15">
        <f t="shared" si="32"/>
        <v>270</v>
      </c>
      <c r="M313" s="12">
        <v>0</v>
      </c>
      <c r="N313" s="15">
        <v>0</v>
      </c>
      <c r="O313" s="12">
        <f>COUNTIF('Daycare Checkouts'!$E:$E,$A313)</f>
        <v>10</v>
      </c>
      <c r="P313" s="15">
        <f>SUMIF('Daycare Checkouts'!E:E,$A313,'Daycare Checkouts'!F:F)</f>
        <v>270</v>
      </c>
      <c r="Q313" s="12">
        <f t="shared" si="33"/>
        <v>0</v>
      </c>
      <c r="R313" s="15">
        <f t="shared" si="35"/>
        <v>0</v>
      </c>
    </row>
    <row r="314" spans="1:18" x14ac:dyDescent="0.3">
      <c r="A314" s="11">
        <v>6826758</v>
      </c>
      <c r="B314" s="10">
        <v>43563</v>
      </c>
      <c r="C314" s="11" t="s">
        <v>193</v>
      </c>
      <c r="D314" s="11" t="str">
        <f t="shared" si="30"/>
        <v>InActive</v>
      </c>
      <c r="E314" s="12">
        <v>10</v>
      </c>
      <c r="F314" s="15">
        <v>270</v>
      </c>
      <c r="G314" s="15">
        <f t="shared" si="31"/>
        <v>27</v>
      </c>
      <c r="I314" s="28"/>
      <c r="J314" s="29"/>
      <c r="K314" s="12">
        <f t="shared" si="34"/>
        <v>10</v>
      </c>
      <c r="L314" s="15">
        <f t="shared" si="32"/>
        <v>270</v>
      </c>
      <c r="M314" s="12">
        <v>0</v>
      </c>
      <c r="N314" s="15">
        <v>0</v>
      </c>
      <c r="O314" s="12">
        <f>COUNTIF('Daycare Checkouts'!$E:$E,$A314)</f>
        <v>10</v>
      </c>
      <c r="P314" s="15">
        <f>SUMIF('Daycare Checkouts'!E:E,$A314,'Daycare Checkouts'!F:F)</f>
        <v>270</v>
      </c>
      <c r="Q314" s="12">
        <f t="shared" si="33"/>
        <v>0</v>
      </c>
      <c r="R314" s="15">
        <f t="shared" si="35"/>
        <v>0</v>
      </c>
    </row>
    <row r="315" spans="1:18" x14ac:dyDescent="0.3">
      <c r="A315" s="11">
        <v>6826791</v>
      </c>
      <c r="B315" s="10">
        <v>43563</v>
      </c>
      <c r="C315" s="11" t="s">
        <v>1171</v>
      </c>
      <c r="D315" s="11" t="str">
        <f t="shared" si="30"/>
        <v>Active</v>
      </c>
      <c r="E315" s="12">
        <v>10</v>
      </c>
      <c r="F315" s="15">
        <v>270</v>
      </c>
      <c r="G315" s="15">
        <f t="shared" si="31"/>
        <v>27</v>
      </c>
      <c r="I315" s="28"/>
      <c r="J315" s="29"/>
      <c r="K315" s="12">
        <f t="shared" si="34"/>
        <v>10</v>
      </c>
      <c r="L315" s="15">
        <f t="shared" si="32"/>
        <v>270</v>
      </c>
      <c r="M315" s="12">
        <v>0</v>
      </c>
      <c r="N315" s="15">
        <v>0</v>
      </c>
      <c r="O315" s="12">
        <f>COUNTIF('Daycare Checkouts'!$E:$E,$A315)</f>
        <v>9</v>
      </c>
      <c r="P315" s="15">
        <f>SUMIF('Daycare Checkouts'!E:E,$A315,'Daycare Checkouts'!F:F)</f>
        <v>243</v>
      </c>
      <c r="Q315" s="12">
        <f t="shared" si="33"/>
        <v>1</v>
      </c>
      <c r="R315" s="15">
        <f t="shared" si="35"/>
        <v>27</v>
      </c>
    </row>
    <row r="316" spans="1:18" x14ac:dyDescent="0.3">
      <c r="A316" s="11">
        <v>6828065</v>
      </c>
      <c r="B316" s="10">
        <v>43564</v>
      </c>
      <c r="C316" s="11" t="s">
        <v>1307</v>
      </c>
      <c r="D316" s="11" t="str">
        <f t="shared" si="30"/>
        <v>Active</v>
      </c>
      <c r="E316" s="12">
        <v>10</v>
      </c>
      <c r="F316" s="15">
        <v>270</v>
      </c>
      <c r="G316" s="15">
        <f t="shared" si="31"/>
        <v>27</v>
      </c>
      <c r="I316" s="28"/>
      <c r="J316" s="29"/>
      <c r="K316" s="12">
        <f t="shared" si="34"/>
        <v>10</v>
      </c>
      <c r="L316" s="15">
        <f t="shared" si="32"/>
        <v>270</v>
      </c>
      <c r="M316" s="12">
        <v>0</v>
      </c>
      <c r="N316" s="15">
        <v>0</v>
      </c>
      <c r="O316" s="12">
        <f>COUNTIF('Daycare Checkouts'!$E:$E,$A316)</f>
        <v>3</v>
      </c>
      <c r="P316" s="15">
        <f>SUMIF('Daycare Checkouts'!E:E,$A316,'Daycare Checkouts'!F:F)</f>
        <v>81</v>
      </c>
      <c r="Q316" s="12">
        <f t="shared" si="33"/>
        <v>7</v>
      </c>
      <c r="R316" s="15">
        <f t="shared" si="35"/>
        <v>189</v>
      </c>
    </row>
    <row r="317" spans="1:18" x14ac:dyDescent="0.3">
      <c r="A317" s="11">
        <v>6829038</v>
      </c>
      <c r="B317" s="10">
        <v>43564</v>
      </c>
      <c r="C317" s="11" t="s">
        <v>149</v>
      </c>
      <c r="D317" s="11" t="str">
        <f t="shared" si="30"/>
        <v>InActive</v>
      </c>
      <c r="E317" s="12">
        <v>30</v>
      </c>
      <c r="F317" s="15">
        <v>750</v>
      </c>
      <c r="G317" s="15">
        <f t="shared" si="31"/>
        <v>25</v>
      </c>
      <c r="I317" s="28"/>
      <c r="J317" s="29"/>
      <c r="K317" s="12">
        <f t="shared" si="34"/>
        <v>30</v>
      </c>
      <c r="L317" s="15">
        <f t="shared" si="32"/>
        <v>750</v>
      </c>
      <c r="M317" s="12">
        <v>0</v>
      </c>
      <c r="N317" s="15">
        <v>0</v>
      </c>
      <c r="O317" s="12">
        <f>COUNTIF('Daycare Checkouts'!$E:$E,$A317)</f>
        <v>30</v>
      </c>
      <c r="P317" s="15">
        <f>SUMIF('Daycare Checkouts'!E:E,$A317,'Daycare Checkouts'!F:F)</f>
        <v>750</v>
      </c>
      <c r="Q317" s="12">
        <f t="shared" si="33"/>
        <v>0</v>
      </c>
      <c r="R317" s="15">
        <f t="shared" si="35"/>
        <v>0</v>
      </c>
    </row>
    <row r="318" spans="1:18" x14ac:dyDescent="0.3">
      <c r="A318" s="11">
        <v>6829230</v>
      </c>
      <c r="B318" s="10">
        <v>43565</v>
      </c>
      <c r="C318" s="11" t="s">
        <v>1311</v>
      </c>
      <c r="D318" s="11" t="str">
        <f t="shared" si="30"/>
        <v>InActive</v>
      </c>
      <c r="E318" s="12">
        <v>50</v>
      </c>
      <c r="F318" s="15">
        <v>1150</v>
      </c>
      <c r="G318" s="15">
        <f t="shared" si="31"/>
        <v>23</v>
      </c>
      <c r="I318" s="28"/>
      <c r="J318" s="29"/>
      <c r="K318" s="12">
        <f t="shared" si="34"/>
        <v>50</v>
      </c>
      <c r="L318" s="15">
        <f t="shared" si="32"/>
        <v>1150</v>
      </c>
      <c r="M318" s="12">
        <v>0</v>
      </c>
      <c r="N318" s="15">
        <v>0</v>
      </c>
      <c r="O318" s="12">
        <f>COUNTIF('Daycare Checkouts'!$E:$E,$A318)</f>
        <v>50</v>
      </c>
      <c r="P318" s="15">
        <f>SUMIF('Daycare Checkouts'!E:E,$A318,'Daycare Checkouts'!F:F)</f>
        <v>1150</v>
      </c>
      <c r="Q318" s="12">
        <f t="shared" si="33"/>
        <v>0</v>
      </c>
      <c r="R318" s="15">
        <f t="shared" si="35"/>
        <v>0</v>
      </c>
    </row>
    <row r="319" spans="1:18" x14ac:dyDescent="0.3">
      <c r="A319" s="11">
        <v>6829343</v>
      </c>
      <c r="B319" s="10">
        <v>43565</v>
      </c>
      <c r="C319" s="11" t="s">
        <v>96</v>
      </c>
      <c r="D319" s="11" t="str">
        <f t="shared" si="30"/>
        <v>Active</v>
      </c>
      <c r="E319" s="12">
        <v>50</v>
      </c>
      <c r="F319" s="15">
        <v>1150</v>
      </c>
      <c r="G319" s="15">
        <f t="shared" si="31"/>
        <v>23</v>
      </c>
      <c r="I319" s="28"/>
      <c r="J319" s="29"/>
      <c r="K319" s="12">
        <f t="shared" si="34"/>
        <v>50</v>
      </c>
      <c r="L319" s="15">
        <f t="shared" si="32"/>
        <v>1150</v>
      </c>
      <c r="M319" s="12">
        <v>0</v>
      </c>
      <c r="N319" s="15">
        <v>0</v>
      </c>
      <c r="O319" s="12">
        <f>COUNTIF('Daycare Checkouts'!$E:$E,$A319)</f>
        <v>18</v>
      </c>
      <c r="P319" s="15">
        <f>SUMIF('Daycare Checkouts'!E:E,$A319,'Daycare Checkouts'!F:F)</f>
        <v>414</v>
      </c>
      <c r="Q319" s="12">
        <f t="shared" si="33"/>
        <v>32</v>
      </c>
      <c r="R319" s="15">
        <f t="shared" si="35"/>
        <v>736</v>
      </c>
    </row>
    <row r="320" spans="1:18" x14ac:dyDescent="0.3">
      <c r="A320" s="11">
        <v>6829432</v>
      </c>
      <c r="B320" s="10">
        <v>43565</v>
      </c>
      <c r="C320" s="11" t="s">
        <v>215</v>
      </c>
      <c r="D320" s="11" t="str">
        <f t="shared" si="30"/>
        <v>InActive</v>
      </c>
      <c r="E320" s="12">
        <v>10</v>
      </c>
      <c r="F320" s="15">
        <v>270</v>
      </c>
      <c r="G320" s="15">
        <f t="shared" si="31"/>
        <v>27</v>
      </c>
      <c r="I320" s="28"/>
      <c r="J320" s="29"/>
      <c r="K320" s="12">
        <f t="shared" si="34"/>
        <v>10</v>
      </c>
      <c r="L320" s="15">
        <f t="shared" si="32"/>
        <v>270</v>
      </c>
      <c r="M320" s="12">
        <v>0</v>
      </c>
      <c r="N320" s="15">
        <v>0</v>
      </c>
      <c r="O320" s="12">
        <f>COUNTIF('Daycare Checkouts'!$E:$E,$A320)</f>
        <v>10</v>
      </c>
      <c r="P320" s="15">
        <f>SUMIF('Daycare Checkouts'!E:E,$A320,'Daycare Checkouts'!F:F)</f>
        <v>270</v>
      </c>
      <c r="Q320" s="12">
        <f t="shared" si="33"/>
        <v>0</v>
      </c>
      <c r="R320" s="15">
        <f t="shared" si="35"/>
        <v>0</v>
      </c>
    </row>
    <row r="321" spans="1:18" x14ac:dyDescent="0.3">
      <c r="A321" s="11">
        <v>6830544</v>
      </c>
      <c r="B321" s="10">
        <v>43566</v>
      </c>
      <c r="C321" s="11" t="s">
        <v>167</v>
      </c>
      <c r="D321" s="11" t="str">
        <f t="shared" si="30"/>
        <v>InActive</v>
      </c>
      <c r="E321" s="12">
        <v>10</v>
      </c>
      <c r="F321" s="15">
        <v>270</v>
      </c>
      <c r="G321" s="15">
        <f t="shared" si="31"/>
        <v>27</v>
      </c>
      <c r="I321" s="28"/>
      <c r="J321" s="29"/>
      <c r="K321" s="12">
        <f t="shared" si="34"/>
        <v>10</v>
      </c>
      <c r="L321" s="15">
        <f t="shared" si="32"/>
        <v>270</v>
      </c>
      <c r="M321" s="12">
        <v>0</v>
      </c>
      <c r="N321" s="15">
        <v>0</v>
      </c>
      <c r="O321" s="12">
        <f>COUNTIF('Daycare Checkouts'!$E:$E,$A321)</f>
        <v>10</v>
      </c>
      <c r="P321" s="15">
        <f>SUMIF('Daycare Checkouts'!E:E,$A321,'Daycare Checkouts'!F:F)</f>
        <v>270</v>
      </c>
      <c r="Q321" s="12">
        <f t="shared" si="33"/>
        <v>0</v>
      </c>
      <c r="R321" s="15">
        <f t="shared" si="35"/>
        <v>0</v>
      </c>
    </row>
    <row r="322" spans="1:18" x14ac:dyDescent="0.3">
      <c r="A322" s="11">
        <v>6830661</v>
      </c>
      <c r="B322" s="10">
        <v>43566</v>
      </c>
      <c r="C322" s="11" t="s">
        <v>139</v>
      </c>
      <c r="D322" s="11" t="str">
        <f t="shared" ref="D322:D385" si="36">IF(Q322&gt;0,"Active", "InActive")</f>
        <v>InActive</v>
      </c>
      <c r="E322" s="12">
        <v>10</v>
      </c>
      <c r="F322" s="15">
        <v>270</v>
      </c>
      <c r="G322" s="15">
        <f t="shared" si="31"/>
        <v>27</v>
      </c>
      <c r="I322" s="28"/>
      <c r="J322" s="29"/>
      <c r="K322" s="12">
        <f t="shared" si="34"/>
        <v>10</v>
      </c>
      <c r="L322" s="15">
        <f t="shared" si="32"/>
        <v>270</v>
      </c>
      <c r="M322" s="12">
        <v>0</v>
      </c>
      <c r="N322" s="15">
        <v>0</v>
      </c>
      <c r="O322" s="12">
        <f>COUNTIF('Daycare Checkouts'!$E:$E,$A322)</f>
        <v>10</v>
      </c>
      <c r="P322" s="15">
        <f>SUMIF('Daycare Checkouts'!E:E,$A322,'Daycare Checkouts'!F:F)</f>
        <v>270</v>
      </c>
      <c r="Q322" s="12">
        <f t="shared" si="33"/>
        <v>0</v>
      </c>
      <c r="R322" s="15">
        <f t="shared" si="35"/>
        <v>0</v>
      </c>
    </row>
    <row r="323" spans="1:18" x14ac:dyDescent="0.3">
      <c r="A323" s="11">
        <v>6831701</v>
      </c>
      <c r="B323" s="10">
        <v>43567</v>
      </c>
      <c r="C323" s="11" t="s">
        <v>427</v>
      </c>
      <c r="D323" s="11" t="str">
        <f t="shared" si="36"/>
        <v>InActive</v>
      </c>
      <c r="E323" s="12">
        <v>10</v>
      </c>
      <c r="F323" s="15">
        <v>190</v>
      </c>
      <c r="G323" s="15">
        <f t="shared" si="31"/>
        <v>19</v>
      </c>
      <c r="I323" s="28"/>
      <c r="J323" s="29"/>
      <c r="K323" s="12">
        <f t="shared" si="34"/>
        <v>10</v>
      </c>
      <c r="L323" s="15">
        <f t="shared" si="32"/>
        <v>190</v>
      </c>
      <c r="M323" s="12">
        <v>0</v>
      </c>
      <c r="N323" s="15">
        <v>0</v>
      </c>
      <c r="O323" s="12">
        <f>COUNTIF('Daycare Checkouts'!$E:$E,$A323)</f>
        <v>10</v>
      </c>
      <c r="P323" s="15">
        <f>SUMIF('Daycare Checkouts'!E:E,$A323,'Daycare Checkouts'!F:F)</f>
        <v>190</v>
      </c>
      <c r="Q323" s="12">
        <f t="shared" si="33"/>
        <v>0</v>
      </c>
      <c r="R323" s="15">
        <f t="shared" si="35"/>
        <v>0</v>
      </c>
    </row>
    <row r="324" spans="1:18" x14ac:dyDescent="0.3">
      <c r="A324" s="11">
        <v>6833055</v>
      </c>
      <c r="B324" s="10">
        <v>43570</v>
      </c>
      <c r="C324" s="11" t="s">
        <v>179</v>
      </c>
      <c r="D324" s="11" t="str">
        <f t="shared" si="36"/>
        <v>InActive</v>
      </c>
      <c r="E324" s="12">
        <v>10</v>
      </c>
      <c r="F324" s="15">
        <v>270</v>
      </c>
      <c r="G324" s="15">
        <f t="shared" si="31"/>
        <v>27</v>
      </c>
      <c r="I324" s="28"/>
      <c r="J324" s="29"/>
      <c r="K324" s="12">
        <f t="shared" si="34"/>
        <v>10</v>
      </c>
      <c r="L324" s="15">
        <f t="shared" si="32"/>
        <v>270</v>
      </c>
      <c r="M324" s="12">
        <v>0</v>
      </c>
      <c r="N324" s="15">
        <v>0</v>
      </c>
      <c r="O324" s="12">
        <f>COUNTIF('Daycare Checkouts'!$E:$E,$A324)</f>
        <v>10</v>
      </c>
      <c r="P324" s="15">
        <f>SUMIF('Daycare Checkouts'!E:E,$A324,'Daycare Checkouts'!F:F)</f>
        <v>270</v>
      </c>
      <c r="Q324" s="12">
        <f t="shared" si="33"/>
        <v>0</v>
      </c>
      <c r="R324" s="15">
        <f t="shared" si="35"/>
        <v>0</v>
      </c>
    </row>
    <row r="325" spans="1:18" x14ac:dyDescent="0.3">
      <c r="A325" s="11">
        <v>6833530</v>
      </c>
      <c r="B325" s="10">
        <v>43570</v>
      </c>
      <c r="C325" s="11" t="s">
        <v>222</v>
      </c>
      <c r="D325" s="11" t="str">
        <f t="shared" si="36"/>
        <v>InActive</v>
      </c>
      <c r="E325" s="12">
        <v>10</v>
      </c>
      <c r="F325" s="15">
        <v>270</v>
      </c>
      <c r="G325" s="15">
        <f t="shared" si="31"/>
        <v>27</v>
      </c>
      <c r="I325" s="28"/>
      <c r="J325" s="29"/>
      <c r="K325" s="12">
        <f t="shared" si="34"/>
        <v>10</v>
      </c>
      <c r="L325" s="15">
        <f t="shared" si="32"/>
        <v>270</v>
      </c>
      <c r="M325" s="12">
        <v>0</v>
      </c>
      <c r="N325" s="15">
        <v>0</v>
      </c>
      <c r="O325" s="12">
        <f>COUNTIF('Daycare Checkouts'!$E:$E,$A325)</f>
        <v>10</v>
      </c>
      <c r="P325" s="15">
        <f>SUMIF('Daycare Checkouts'!E:E,$A325,'Daycare Checkouts'!F:F)</f>
        <v>270</v>
      </c>
      <c r="Q325" s="12">
        <f t="shared" si="33"/>
        <v>0</v>
      </c>
      <c r="R325" s="15">
        <f t="shared" si="35"/>
        <v>0</v>
      </c>
    </row>
    <row r="326" spans="1:18" x14ac:dyDescent="0.3">
      <c r="A326" s="11">
        <v>6834182</v>
      </c>
      <c r="B326" s="10">
        <v>43571</v>
      </c>
      <c r="C326" s="11" t="s">
        <v>124</v>
      </c>
      <c r="D326" s="11" t="str">
        <f t="shared" si="36"/>
        <v>Active</v>
      </c>
      <c r="E326" s="12">
        <v>30</v>
      </c>
      <c r="F326" s="15">
        <v>510</v>
      </c>
      <c r="G326" s="15">
        <f t="shared" si="31"/>
        <v>17</v>
      </c>
      <c r="I326" s="28"/>
      <c r="J326" s="29"/>
      <c r="K326" s="12">
        <f t="shared" si="34"/>
        <v>30</v>
      </c>
      <c r="L326" s="15">
        <f t="shared" si="32"/>
        <v>510</v>
      </c>
      <c r="M326" s="12">
        <v>0</v>
      </c>
      <c r="N326" s="15">
        <v>0</v>
      </c>
      <c r="O326" s="12">
        <f>COUNTIF('Daycare Checkouts'!$E:$E,$A326)</f>
        <v>0</v>
      </c>
      <c r="P326" s="15">
        <f>SUMIF('Daycare Checkouts'!E:E,$A326,'Daycare Checkouts'!F:F)</f>
        <v>0</v>
      </c>
      <c r="Q326" s="12">
        <f t="shared" si="33"/>
        <v>30</v>
      </c>
      <c r="R326" s="15">
        <f t="shared" si="35"/>
        <v>510</v>
      </c>
    </row>
    <row r="327" spans="1:18" x14ac:dyDescent="0.3">
      <c r="A327" s="11">
        <v>6834278</v>
      </c>
      <c r="B327" s="10">
        <v>43571</v>
      </c>
      <c r="C327" s="11" t="s">
        <v>1320</v>
      </c>
      <c r="D327" s="11" t="str">
        <f t="shared" si="36"/>
        <v>InActive</v>
      </c>
      <c r="E327" s="12">
        <v>20</v>
      </c>
      <c r="F327" s="15">
        <v>520</v>
      </c>
      <c r="G327" s="15">
        <f t="shared" si="31"/>
        <v>26</v>
      </c>
      <c r="I327" s="28"/>
      <c r="J327" s="29"/>
      <c r="K327" s="12">
        <f t="shared" si="34"/>
        <v>20</v>
      </c>
      <c r="L327" s="15">
        <f t="shared" si="32"/>
        <v>520</v>
      </c>
      <c r="M327" s="12">
        <v>0</v>
      </c>
      <c r="N327" s="15">
        <v>0</v>
      </c>
      <c r="O327" s="12">
        <f>COUNTIF('Daycare Checkouts'!$E:$E,$A327)</f>
        <v>20</v>
      </c>
      <c r="P327" s="15">
        <f>SUMIF('Daycare Checkouts'!E:E,$A327,'Daycare Checkouts'!F:F)</f>
        <v>520</v>
      </c>
      <c r="Q327" s="12">
        <f t="shared" si="33"/>
        <v>0</v>
      </c>
      <c r="R327" s="15">
        <f t="shared" si="35"/>
        <v>0</v>
      </c>
    </row>
    <row r="328" spans="1:18" x14ac:dyDescent="0.3">
      <c r="A328" s="11">
        <v>6835426</v>
      </c>
      <c r="B328" s="10">
        <v>43572</v>
      </c>
      <c r="C328" s="11" t="s">
        <v>162</v>
      </c>
      <c r="D328" s="11" t="str">
        <f t="shared" si="36"/>
        <v>InActive</v>
      </c>
      <c r="E328" s="12">
        <v>10</v>
      </c>
      <c r="F328" s="15">
        <v>270</v>
      </c>
      <c r="G328" s="15">
        <f t="shared" si="31"/>
        <v>27</v>
      </c>
      <c r="I328" s="28"/>
      <c r="J328" s="29"/>
      <c r="K328" s="12">
        <f t="shared" si="34"/>
        <v>10</v>
      </c>
      <c r="L328" s="15">
        <f t="shared" si="32"/>
        <v>270</v>
      </c>
      <c r="M328" s="12">
        <v>0</v>
      </c>
      <c r="N328" s="15">
        <v>0</v>
      </c>
      <c r="O328" s="12">
        <f>COUNTIF('Daycare Checkouts'!$E:$E,$A328)</f>
        <v>10</v>
      </c>
      <c r="P328" s="15">
        <f>SUMIF('Daycare Checkouts'!E:E,$A328,'Daycare Checkouts'!F:F)</f>
        <v>270</v>
      </c>
      <c r="Q328" s="12">
        <f t="shared" si="33"/>
        <v>0</v>
      </c>
      <c r="R328" s="15">
        <f t="shared" si="35"/>
        <v>0</v>
      </c>
    </row>
    <row r="329" spans="1:18" x14ac:dyDescent="0.3">
      <c r="A329" s="11">
        <v>6837059</v>
      </c>
      <c r="B329" s="10">
        <v>43573</v>
      </c>
      <c r="C329" s="11" t="s">
        <v>1317</v>
      </c>
      <c r="D329" s="11" t="str">
        <f t="shared" si="36"/>
        <v>InActive</v>
      </c>
      <c r="E329" s="12">
        <v>30</v>
      </c>
      <c r="F329" s="15">
        <v>750</v>
      </c>
      <c r="G329" s="15">
        <f t="shared" ref="G329:G392" si="37">ROUND(F329/E329,2)</f>
        <v>25</v>
      </c>
      <c r="I329" s="28"/>
      <c r="J329" s="29"/>
      <c r="K329" s="12">
        <f t="shared" si="34"/>
        <v>30</v>
      </c>
      <c r="L329" s="15">
        <f t="shared" si="32"/>
        <v>750</v>
      </c>
      <c r="M329" s="12">
        <v>0</v>
      </c>
      <c r="N329" s="15">
        <v>0</v>
      </c>
      <c r="O329" s="12">
        <f>COUNTIF('Daycare Checkouts'!$E:$E,$A329)</f>
        <v>30</v>
      </c>
      <c r="P329" s="15">
        <f>SUMIF('Daycare Checkouts'!E:E,$A329,'Daycare Checkouts'!F:F)</f>
        <v>750</v>
      </c>
      <c r="Q329" s="12">
        <f t="shared" si="33"/>
        <v>0</v>
      </c>
      <c r="R329" s="15">
        <f t="shared" si="35"/>
        <v>0</v>
      </c>
    </row>
    <row r="330" spans="1:18" x14ac:dyDescent="0.3">
      <c r="A330" s="11">
        <v>6838105</v>
      </c>
      <c r="B330" s="10">
        <v>43575</v>
      </c>
      <c r="C330" s="11" t="s">
        <v>1334</v>
      </c>
      <c r="D330" s="11" t="str">
        <f t="shared" si="36"/>
        <v>InActive</v>
      </c>
      <c r="E330" s="12">
        <v>20</v>
      </c>
      <c r="F330" s="15">
        <v>520</v>
      </c>
      <c r="G330" s="15">
        <f t="shared" si="37"/>
        <v>26</v>
      </c>
      <c r="I330" s="28"/>
      <c r="J330" s="29"/>
      <c r="K330" s="12">
        <f t="shared" si="34"/>
        <v>20</v>
      </c>
      <c r="L330" s="15">
        <f t="shared" si="32"/>
        <v>520</v>
      </c>
      <c r="M330" s="12">
        <v>0</v>
      </c>
      <c r="N330" s="15">
        <v>0</v>
      </c>
      <c r="O330" s="12">
        <f>COUNTIF('Daycare Checkouts'!$E:$E,$A330)</f>
        <v>20</v>
      </c>
      <c r="P330" s="15">
        <f>SUMIF('Daycare Checkouts'!E:E,$A330,'Daycare Checkouts'!F:F)</f>
        <v>520</v>
      </c>
      <c r="Q330" s="12">
        <f t="shared" si="33"/>
        <v>0</v>
      </c>
      <c r="R330" s="15">
        <f t="shared" si="35"/>
        <v>0</v>
      </c>
    </row>
    <row r="331" spans="1:18" x14ac:dyDescent="0.3">
      <c r="A331" s="11">
        <v>6838640</v>
      </c>
      <c r="B331" s="10">
        <v>43577</v>
      </c>
      <c r="C331" s="11" t="s">
        <v>1368</v>
      </c>
      <c r="D331" s="11" t="str">
        <f t="shared" si="36"/>
        <v>InActive</v>
      </c>
      <c r="E331" s="12">
        <v>4</v>
      </c>
      <c r="F331" s="15">
        <v>0</v>
      </c>
      <c r="G331" s="15">
        <f t="shared" si="37"/>
        <v>0</v>
      </c>
      <c r="I331" s="28"/>
      <c r="J331" s="29"/>
      <c r="K331" s="12">
        <f t="shared" si="34"/>
        <v>4</v>
      </c>
      <c r="L331" s="15">
        <f t="shared" ref="L331:L394" si="38">F331</f>
        <v>0</v>
      </c>
      <c r="M331" s="12">
        <v>0</v>
      </c>
      <c r="N331" s="15">
        <v>0</v>
      </c>
      <c r="O331" s="12">
        <f>COUNTIF('Daycare Checkouts'!$E:$E,$A331)</f>
        <v>4</v>
      </c>
      <c r="P331" s="15">
        <f>SUMIF('Daycare Checkouts'!E:E,$A331,'Daycare Checkouts'!F:F)</f>
        <v>0</v>
      </c>
      <c r="Q331" s="12">
        <f t="shared" ref="Q331:Q394" si="39">SUM(K331,M331,-O331)</f>
        <v>0</v>
      </c>
      <c r="R331" s="15">
        <f t="shared" si="35"/>
        <v>0</v>
      </c>
    </row>
    <row r="332" spans="1:18" x14ac:dyDescent="0.3">
      <c r="A332" s="11">
        <v>6839026</v>
      </c>
      <c r="B332" s="10">
        <v>43577</v>
      </c>
      <c r="C332" s="11" t="s">
        <v>894</v>
      </c>
      <c r="D332" s="11" t="str">
        <f t="shared" si="36"/>
        <v>InActive</v>
      </c>
      <c r="E332" s="12">
        <v>10</v>
      </c>
      <c r="F332" s="15">
        <v>270</v>
      </c>
      <c r="G332" s="15">
        <f t="shared" si="37"/>
        <v>27</v>
      </c>
      <c r="I332" s="28"/>
      <c r="J332" s="29"/>
      <c r="K332" s="12">
        <f t="shared" ref="K332:K395" si="40">E332</f>
        <v>10</v>
      </c>
      <c r="L332" s="15">
        <f t="shared" si="38"/>
        <v>270</v>
      </c>
      <c r="M332" s="12">
        <v>0</v>
      </c>
      <c r="N332" s="15">
        <v>0</v>
      </c>
      <c r="O332" s="12">
        <f>COUNTIF('Daycare Checkouts'!$E:$E,$A332)</f>
        <v>10</v>
      </c>
      <c r="P332" s="15">
        <f>SUMIF('Daycare Checkouts'!E:E,$A332,'Daycare Checkouts'!F:F)</f>
        <v>270</v>
      </c>
      <c r="Q332" s="12">
        <f t="shared" si="39"/>
        <v>0</v>
      </c>
      <c r="R332" s="15">
        <f t="shared" ref="R332:R395" si="41">SUM(L332,N332,-P332)</f>
        <v>0</v>
      </c>
    </row>
    <row r="333" spans="1:18" x14ac:dyDescent="0.3">
      <c r="A333" s="11">
        <v>6840031</v>
      </c>
      <c r="B333" s="10">
        <v>43578</v>
      </c>
      <c r="C333" s="11" t="s">
        <v>843</v>
      </c>
      <c r="D333" s="11" t="str">
        <f t="shared" si="36"/>
        <v>InActive</v>
      </c>
      <c r="E333" s="12">
        <v>10</v>
      </c>
      <c r="F333" s="15">
        <v>270</v>
      </c>
      <c r="G333" s="15">
        <f t="shared" si="37"/>
        <v>27</v>
      </c>
      <c r="I333" s="28"/>
      <c r="J333" s="29"/>
      <c r="K333" s="12">
        <f t="shared" si="40"/>
        <v>10</v>
      </c>
      <c r="L333" s="15">
        <f t="shared" si="38"/>
        <v>270</v>
      </c>
      <c r="M333" s="12">
        <v>0</v>
      </c>
      <c r="N333" s="15">
        <v>0</v>
      </c>
      <c r="O333" s="12">
        <f>COUNTIF('Daycare Checkouts'!$E:$E,$A333)</f>
        <v>10</v>
      </c>
      <c r="P333" s="15">
        <f>SUMIF('Daycare Checkouts'!E:E,$A333,'Daycare Checkouts'!F:F)</f>
        <v>270</v>
      </c>
      <c r="Q333" s="12">
        <f t="shared" si="39"/>
        <v>0</v>
      </c>
      <c r="R333" s="15">
        <f t="shared" si="41"/>
        <v>0</v>
      </c>
    </row>
    <row r="334" spans="1:18" x14ac:dyDescent="0.3">
      <c r="A334" s="11">
        <v>6841489</v>
      </c>
      <c r="B334" s="10">
        <v>43579</v>
      </c>
      <c r="C334" s="11" t="s">
        <v>1354</v>
      </c>
      <c r="D334" s="11" t="str">
        <f t="shared" si="36"/>
        <v>InActive</v>
      </c>
      <c r="E334" s="12">
        <v>10</v>
      </c>
      <c r="F334" s="15">
        <v>270</v>
      </c>
      <c r="G334" s="15">
        <f t="shared" si="37"/>
        <v>27</v>
      </c>
      <c r="I334" s="28"/>
      <c r="J334" s="29"/>
      <c r="K334" s="12">
        <f t="shared" si="40"/>
        <v>10</v>
      </c>
      <c r="L334" s="15">
        <f t="shared" si="38"/>
        <v>270</v>
      </c>
      <c r="M334" s="12">
        <v>0</v>
      </c>
      <c r="N334" s="15">
        <v>0</v>
      </c>
      <c r="O334" s="12">
        <f>COUNTIF('Daycare Checkouts'!$E:$E,$A334)</f>
        <v>10</v>
      </c>
      <c r="P334" s="15">
        <f>SUMIF('Daycare Checkouts'!E:E,$A334,'Daycare Checkouts'!F:F)</f>
        <v>270</v>
      </c>
      <c r="Q334" s="12">
        <f t="shared" si="39"/>
        <v>0</v>
      </c>
      <c r="R334" s="15">
        <f t="shared" si="41"/>
        <v>0</v>
      </c>
    </row>
    <row r="335" spans="1:18" x14ac:dyDescent="0.3">
      <c r="A335" s="11">
        <v>6842140</v>
      </c>
      <c r="B335" s="10">
        <v>43580</v>
      </c>
      <c r="C335" s="11" t="s">
        <v>210</v>
      </c>
      <c r="D335" s="11" t="str">
        <f t="shared" si="36"/>
        <v>InActive</v>
      </c>
      <c r="E335" s="12">
        <v>10</v>
      </c>
      <c r="F335" s="15">
        <v>270</v>
      </c>
      <c r="G335" s="15">
        <f t="shared" si="37"/>
        <v>27</v>
      </c>
      <c r="I335" s="28"/>
      <c r="J335" s="29"/>
      <c r="K335" s="12">
        <f t="shared" si="40"/>
        <v>10</v>
      </c>
      <c r="L335" s="15">
        <f t="shared" si="38"/>
        <v>270</v>
      </c>
      <c r="M335" s="12">
        <v>0</v>
      </c>
      <c r="N335" s="15">
        <v>0</v>
      </c>
      <c r="O335" s="12">
        <f>COUNTIF('Daycare Checkouts'!$E:$E,$A335)</f>
        <v>10</v>
      </c>
      <c r="P335" s="15">
        <f>SUMIF('Daycare Checkouts'!E:E,$A335,'Daycare Checkouts'!F:F)</f>
        <v>270</v>
      </c>
      <c r="Q335" s="12">
        <f t="shared" si="39"/>
        <v>0</v>
      </c>
      <c r="R335" s="15">
        <f t="shared" si="41"/>
        <v>0</v>
      </c>
    </row>
    <row r="336" spans="1:18" x14ac:dyDescent="0.3">
      <c r="A336" s="11">
        <v>6842833</v>
      </c>
      <c r="B336" s="10">
        <v>43581</v>
      </c>
      <c r="C336" s="11" t="s">
        <v>136</v>
      </c>
      <c r="D336" s="11" t="str">
        <f t="shared" si="36"/>
        <v>InActive</v>
      </c>
      <c r="E336" s="12">
        <v>20</v>
      </c>
      <c r="F336" s="15">
        <v>520</v>
      </c>
      <c r="G336" s="15">
        <f t="shared" si="37"/>
        <v>26</v>
      </c>
      <c r="I336" s="28"/>
      <c r="J336" s="29"/>
      <c r="K336" s="12">
        <f t="shared" si="40"/>
        <v>20</v>
      </c>
      <c r="L336" s="15">
        <f t="shared" si="38"/>
        <v>520</v>
      </c>
      <c r="M336" s="12">
        <v>0</v>
      </c>
      <c r="N336" s="15">
        <v>0</v>
      </c>
      <c r="O336" s="12">
        <f>COUNTIF('Daycare Checkouts'!$E:$E,$A336)</f>
        <v>20</v>
      </c>
      <c r="P336" s="15">
        <f>SUMIF('Daycare Checkouts'!E:E,$A336,'Daycare Checkouts'!F:F)</f>
        <v>520</v>
      </c>
      <c r="Q336" s="12">
        <f t="shared" si="39"/>
        <v>0</v>
      </c>
      <c r="R336" s="15">
        <f t="shared" si="41"/>
        <v>0</v>
      </c>
    </row>
    <row r="337" spans="1:18" x14ac:dyDescent="0.3">
      <c r="A337" s="11">
        <v>6843157</v>
      </c>
      <c r="B337" s="10">
        <v>43581</v>
      </c>
      <c r="C337" s="11" t="s">
        <v>183</v>
      </c>
      <c r="D337" s="11" t="str">
        <f t="shared" si="36"/>
        <v>InActive</v>
      </c>
      <c r="E337" s="12">
        <v>10</v>
      </c>
      <c r="F337" s="15">
        <v>270</v>
      </c>
      <c r="G337" s="15">
        <f t="shared" si="37"/>
        <v>27</v>
      </c>
      <c r="I337" s="28"/>
      <c r="J337" s="29"/>
      <c r="K337" s="12">
        <f t="shared" si="40"/>
        <v>10</v>
      </c>
      <c r="L337" s="15">
        <f t="shared" si="38"/>
        <v>270</v>
      </c>
      <c r="M337" s="12">
        <v>0</v>
      </c>
      <c r="N337" s="15">
        <v>0</v>
      </c>
      <c r="O337" s="12">
        <f>COUNTIF('Daycare Checkouts'!$E:$E,$A337)</f>
        <v>10</v>
      </c>
      <c r="P337" s="15">
        <f>SUMIF('Daycare Checkouts'!E:E,$A337,'Daycare Checkouts'!F:F)</f>
        <v>270</v>
      </c>
      <c r="Q337" s="12">
        <f t="shared" si="39"/>
        <v>0</v>
      </c>
      <c r="R337" s="15">
        <f t="shared" si="41"/>
        <v>0</v>
      </c>
    </row>
    <row r="338" spans="1:18" x14ac:dyDescent="0.3">
      <c r="A338" s="11">
        <v>6843216</v>
      </c>
      <c r="B338" s="10">
        <v>43581</v>
      </c>
      <c r="C338" s="11" t="s">
        <v>196</v>
      </c>
      <c r="D338" s="11" t="str">
        <f t="shared" si="36"/>
        <v>InActive</v>
      </c>
      <c r="E338" s="12">
        <v>30</v>
      </c>
      <c r="F338" s="15">
        <v>750</v>
      </c>
      <c r="G338" s="15">
        <f t="shared" si="37"/>
        <v>25</v>
      </c>
      <c r="I338" s="28"/>
      <c r="J338" s="29"/>
      <c r="K338" s="12">
        <f t="shared" si="40"/>
        <v>30</v>
      </c>
      <c r="L338" s="15">
        <f t="shared" si="38"/>
        <v>750</v>
      </c>
      <c r="M338" s="12">
        <v>0</v>
      </c>
      <c r="N338" s="15">
        <v>0</v>
      </c>
      <c r="O338" s="12">
        <f>COUNTIF('Daycare Checkouts'!$E:$E,$A338)</f>
        <v>30</v>
      </c>
      <c r="P338" s="15">
        <f>SUMIF('Daycare Checkouts'!E:E,$A338,'Daycare Checkouts'!F:F)</f>
        <v>750</v>
      </c>
      <c r="Q338" s="12">
        <f t="shared" si="39"/>
        <v>0</v>
      </c>
      <c r="R338" s="15">
        <f t="shared" si="41"/>
        <v>0</v>
      </c>
    </row>
    <row r="339" spans="1:18" x14ac:dyDescent="0.3">
      <c r="A339" s="11">
        <v>6843245</v>
      </c>
      <c r="B339" s="10">
        <v>43581</v>
      </c>
      <c r="C339" s="11" t="s">
        <v>165</v>
      </c>
      <c r="D339" s="11" t="str">
        <f t="shared" si="36"/>
        <v>InActive</v>
      </c>
      <c r="E339" s="12">
        <v>10</v>
      </c>
      <c r="F339" s="15">
        <v>270</v>
      </c>
      <c r="G339" s="15">
        <f t="shared" si="37"/>
        <v>27</v>
      </c>
      <c r="I339" s="28"/>
      <c r="J339" s="29"/>
      <c r="K339" s="12">
        <f t="shared" si="40"/>
        <v>10</v>
      </c>
      <c r="L339" s="15">
        <f t="shared" si="38"/>
        <v>270</v>
      </c>
      <c r="M339" s="12">
        <v>-9</v>
      </c>
      <c r="N339" s="15">
        <v>-243</v>
      </c>
      <c r="O339" s="12">
        <f>COUNTIF('Daycare Checkouts'!$E:$E,$A339)</f>
        <v>1</v>
      </c>
      <c r="P339" s="15">
        <f>SUMIF('Daycare Checkouts'!E:E,$A339,'Daycare Checkouts'!F:F)</f>
        <v>27</v>
      </c>
      <c r="Q339" s="12">
        <f t="shared" si="39"/>
        <v>0</v>
      </c>
      <c r="R339" s="15">
        <f t="shared" si="41"/>
        <v>0</v>
      </c>
    </row>
    <row r="340" spans="1:18" x14ac:dyDescent="0.3">
      <c r="A340" s="11">
        <v>6846368</v>
      </c>
      <c r="B340" s="10">
        <v>43585</v>
      </c>
      <c r="C340" s="11" t="s">
        <v>843</v>
      </c>
      <c r="D340" s="11" t="str">
        <f t="shared" si="36"/>
        <v>InActive</v>
      </c>
      <c r="E340" s="12">
        <v>50</v>
      </c>
      <c r="F340" s="15">
        <v>1150</v>
      </c>
      <c r="G340" s="15">
        <f t="shared" si="37"/>
        <v>23</v>
      </c>
      <c r="I340" s="28"/>
      <c r="J340" s="29"/>
      <c r="K340" s="12">
        <f t="shared" si="40"/>
        <v>50</v>
      </c>
      <c r="L340" s="15">
        <f t="shared" si="38"/>
        <v>1150</v>
      </c>
      <c r="M340" s="12">
        <v>0</v>
      </c>
      <c r="N340" s="15">
        <v>0</v>
      </c>
      <c r="O340" s="12">
        <f>COUNTIF('Daycare Checkouts'!$E:$E,$A340)</f>
        <v>50</v>
      </c>
      <c r="P340" s="15">
        <f>SUMIF('Daycare Checkouts'!E:E,$A340,'Daycare Checkouts'!F:F)</f>
        <v>1150</v>
      </c>
      <c r="Q340" s="12">
        <f t="shared" si="39"/>
        <v>0</v>
      </c>
      <c r="R340" s="15">
        <f t="shared" si="41"/>
        <v>0</v>
      </c>
    </row>
    <row r="341" spans="1:18" x14ac:dyDescent="0.3">
      <c r="A341" s="11">
        <v>6847355</v>
      </c>
      <c r="B341" s="10">
        <v>43586</v>
      </c>
      <c r="C341" s="11" t="s">
        <v>204</v>
      </c>
      <c r="D341" s="11" t="str">
        <f t="shared" si="36"/>
        <v>InActive</v>
      </c>
      <c r="E341" s="12">
        <v>30</v>
      </c>
      <c r="F341" s="15">
        <v>750</v>
      </c>
      <c r="G341" s="15">
        <f t="shared" si="37"/>
        <v>25</v>
      </c>
      <c r="I341" s="28"/>
      <c r="J341" s="29"/>
      <c r="K341" s="12">
        <f t="shared" si="40"/>
        <v>30</v>
      </c>
      <c r="L341" s="15">
        <f t="shared" si="38"/>
        <v>750</v>
      </c>
      <c r="M341" s="12">
        <v>0</v>
      </c>
      <c r="N341" s="15">
        <v>0</v>
      </c>
      <c r="O341" s="12">
        <f>COUNTIF('Daycare Checkouts'!$E:$E,$A341)</f>
        <v>30</v>
      </c>
      <c r="P341" s="15">
        <f>SUMIF('Daycare Checkouts'!E:E,$A341,'Daycare Checkouts'!F:F)</f>
        <v>750</v>
      </c>
      <c r="Q341" s="12">
        <f t="shared" si="39"/>
        <v>0</v>
      </c>
      <c r="R341" s="15">
        <f t="shared" si="41"/>
        <v>0</v>
      </c>
    </row>
    <row r="342" spans="1:18" x14ac:dyDescent="0.3">
      <c r="A342" s="11">
        <v>6848013</v>
      </c>
      <c r="B342" s="10">
        <v>43586</v>
      </c>
      <c r="C342" s="11" t="s">
        <v>197</v>
      </c>
      <c r="D342" s="11" t="str">
        <f t="shared" si="36"/>
        <v>InActive</v>
      </c>
      <c r="E342" s="12">
        <v>10</v>
      </c>
      <c r="F342" s="15">
        <v>270</v>
      </c>
      <c r="G342" s="15">
        <f t="shared" si="37"/>
        <v>27</v>
      </c>
      <c r="I342" s="28"/>
      <c r="J342" s="29"/>
      <c r="K342" s="12">
        <f t="shared" si="40"/>
        <v>10</v>
      </c>
      <c r="L342" s="15">
        <f t="shared" si="38"/>
        <v>270</v>
      </c>
      <c r="M342" s="12">
        <v>0</v>
      </c>
      <c r="N342" s="15">
        <v>0</v>
      </c>
      <c r="O342" s="12">
        <f>COUNTIF('Daycare Checkouts'!$E:$E,$A342)</f>
        <v>10</v>
      </c>
      <c r="P342" s="15">
        <f>SUMIF('Daycare Checkouts'!E:E,$A342,'Daycare Checkouts'!F:F)</f>
        <v>270</v>
      </c>
      <c r="Q342" s="12">
        <f t="shared" si="39"/>
        <v>0</v>
      </c>
      <c r="R342" s="15">
        <f t="shared" si="41"/>
        <v>0</v>
      </c>
    </row>
    <row r="343" spans="1:18" x14ac:dyDescent="0.3">
      <c r="A343" s="11">
        <v>6848854</v>
      </c>
      <c r="B343" s="10">
        <v>43587</v>
      </c>
      <c r="C343" s="11" t="s">
        <v>213</v>
      </c>
      <c r="D343" s="11" t="str">
        <f t="shared" si="36"/>
        <v>InActive</v>
      </c>
      <c r="E343" s="12">
        <v>10</v>
      </c>
      <c r="F343" s="15">
        <v>270</v>
      </c>
      <c r="G343" s="15">
        <f t="shared" si="37"/>
        <v>27</v>
      </c>
      <c r="I343" s="28"/>
      <c r="J343" s="29"/>
      <c r="K343" s="12">
        <f t="shared" si="40"/>
        <v>10</v>
      </c>
      <c r="L343" s="15">
        <f t="shared" si="38"/>
        <v>270</v>
      </c>
      <c r="M343" s="12">
        <v>0</v>
      </c>
      <c r="N343" s="15">
        <v>0</v>
      </c>
      <c r="O343" s="12">
        <f>COUNTIF('Daycare Checkouts'!$E:$E,$A343)</f>
        <v>10</v>
      </c>
      <c r="P343" s="15">
        <f>SUMIF('Daycare Checkouts'!E:E,$A343,'Daycare Checkouts'!F:F)</f>
        <v>270</v>
      </c>
      <c r="Q343" s="12">
        <f t="shared" si="39"/>
        <v>0</v>
      </c>
      <c r="R343" s="15">
        <f t="shared" si="41"/>
        <v>0</v>
      </c>
    </row>
    <row r="344" spans="1:18" x14ac:dyDescent="0.3">
      <c r="A344" s="11">
        <v>6849235</v>
      </c>
      <c r="B344" s="10">
        <v>43587</v>
      </c>
      <c r="C344" s="11" t="s">
        <v>1352</v>
      </c>
      <c r="D344" s="11" t="str">
        <f t="shared" si="36"/>
        <v>InActive</v>
      </c>
      <c r="E344" s="12">
        <v>10</v>
      </c>
      <c r="F344" s="15">
        <v>270</v>
      </c>
      <c r="G344" s="15">
        <f t="shared" si="37"/>
        <v>27</v>
      </c>
      <c r="I344" s="28"/>
      <c r="J344" s="29"/>
      <c r="K344" s="12">
        <f t="shared" si="40"/>
        <v>10</v>
      </c>
      <c r="L344" s="15">
        <f t="shared" si="38"/>
        <v>270</v>
      </c>
      <c r="M344" s="12">
        <v>0</v>
      </c>
      <c r="N344" s="15">
        <v>0</v>
      </c>
      <c r="O344" s="12">
        <f>COUNTIF('Daycare Checkouts'!$E:$E,$A344)</f>
        <v>10</v>
      </c>
      <c r="P344" s="15">
        <f>SUMIF('Daycare Checkouts'!E:E,$A344,'Daycare Checkouts'!F:F)</f>
        <v>270</v>
      </c>
      <c r="Q344" s="12">
        <f t="shared" si="39"/>
        <v>0</v>
      </c>
      <c r="R344" s="15">
        <f t="shared" si="41"/>
        <v>0</v>
      </c>
    </row>
    <row r="345" spans="1:18" x14ac:dyDescent="0.3">
      <c r="A345" s="11">
        <v>6849358</v>
      </c>
      <c r="B345" s="10">
        <v>43587</v>
      </c>
      <c r="C345" s="11" t="s">
        <v>145</v>
      </c>
      <c r="D345" s="11" t="str">
        <f t="shared" si="36"/>
        <v>InActive</v>
      </c>
      <c r="E345" s="12">
        <v>10</v>
      </c>
      <c r="F345" s="15">
        <v>270</v>
      </c>
      <c r="G345" s="15">
        <f t="shared" si="37"/>
        <v>27</v>
      </c>
      <c r="I345" s="28"/>
      <c r="J345" s="29"/>
      <c r="K345" s="12">
        <f t="shared" si="40"/>
        <v>10</v>
      </c>
      <c r="L345" s="15">
        <f t="shared" si="38"/>
        <v>270</v>
      </c>
      <c r="M345" s="12">
        <v>0</v>
      </c>
      <c r="N345" s="15">
        <v>0</v>
      </c>
      <c r="O345" s="12">
        <f>COUNTIF('Daycare Checkouts'!$E:$E,$A345)</f>
        <v>10</v>
      </c>
      <c r="P345" s="15">
        <f>SUMIF('Daycare Checkouts'!E:E,$A345,'Daycare Checkouts'!F:F)</f>
        <v>270</v>
      </c>
      <c r="Q345" s="12">
        <f t="shared" si="39"/>
        <v>0</v>
      </c>
      <c r="R345" s="15">
        <f t="shared" si="41"/>
        <v>0</v>
      </c>
    </row>
    <row r="346" spans="1:18" x14ac:dyDescent="0.3">
      <c r="A346" s="11">
        <v>6849393</v>
      </c>
      <c r="B346" s="10">
        <v>43587</v>
      </c>
      <c r="C346" s="11" t="s">
        <v>576</v>
      </c>
      <c r="D346" s="11" t="str">
        <f t="shared" si="36"/>
        <v>Active</v>
      </c>
      <c r="E346" s="12">
        <v>10</v>
      </c>
      <c r="F346" s="15">
        <v>270</v>
      </c>
      <c r="G346" s="15">
        <f t="shared" si="37"/>
        <v>27</v>
      </c>
      <c r="I346" s="28"/>
      <c r="J346" s="29"/>
      <c r="K346" s="12">
        <f t="shared" si="40"/>
        <v>10</v>
      </c>
      <c r="L346" s="15">
        <f t="shared" si="38"/>
        <v>270</v>
      </c>
      <c r="M346" s="12">
        <v>0</v>
      </c>
      <c r="N346" s="15">
        <v>0</v>
      </c>
      <c r="O346" s="12">
        <f>COUNTIF('Daycare Checkouts'!$E:$E,$A346)</f>
        <v>2</v>
      </c>
      <c r="P346" s="15">
        <f>SUMIF('Daycare Checkouts'!E:E,$A346,'Daycare Checkouts'!F:F)</f>
        <v>54</v>
      </c>
      <c r="Q346" s="12">
        <f t="shared" si="39"/>
        <v>8</v>
      </c>
      <c r="R346" s="15">
        <f t="shared" si="41"/>
        <v>216</v>
      </c>
    </row>
    <row r="347" spans="1:18" x14ac:dyDescent="0.3">
      <c r="A347" s="11">
        <v>6849607</v>
      </c>
      <c r="B347" s="10">
        <v>43587</v>
      </c>
      <c r="C347" s="11" t="s">
        <v>140</v>
      </c>
      <c r="D347" s="11" t="str">
        <f t="shared" si="36"/>
        <v>InActive</v>
      </c>
      <c r="E347" s="12">
        <v>20</v>
      </c>
      <c r="F347" s="15">
        <v>520</v>
      </c>
      <c r="G347" s="15">
        <f t="shared" si="37"/>
        <v>26</v>
      </c>
      <c r="I347" s="28"/>
      <c r="J347" s="29"/>
      <c r="K347" s="12">
        <f t="shared" si="40"/>
        <v>20</v>
      </c>
      <c r="L347" s="15">
        <f t="shared" si="38"/>
        <v>520</v>
      </c>
      <c r="M347" s="12">
        <v>0</v>
      </c>
      <c r="N347" s="15">
        <v>0</v>
      </c>
      <c r="O347" s="12">
        <f>COUNTIF('Daycare Checkouts'!$E:$E,$A347)</f>
        <v>20</v>
      </c>
      <c r="P347" s="15">
        <f>SUMIF('Daycare Checkouts'!E:E,$A347,'Daycare Checkouts'!F:F)</f>
        <v>520</v>
      </c>
      <c r="Q347" s="12">
        <f t="shared" si="39"/>
        <v>0</v>
      </c>
      <c r="R347" s="15">
        <f t="shared" si="41"/>
        <v>0</v>
      </c>
    </row>
    <row r="348" spans="1:18" x14ac:dyDescent="0.3">
      <c r="A348" s="11">
        <v>6850281</v>
      </c>
      <c r="B348" s="10">
        <v>43588</v>
      </c>
      <c r="C348" s="11" t="s">
        <v>216</v>
      </c>
      <c r="D348" s="11" t="str">
        <f t="shared" si="36"/>
        <v>InActive</v>
      </c>
      <c r="E348" s="12">
        <v>10</v>
      </c>
      <c r="F348" s="15">
        <v>270</v>
      </c>
      <c r="G348" s="15">
        <f t="shared" si="37"/>
        <v>27</v>
      </c>
      <c r="I348" s="28"/>
      <c r="J348" s="29"/>
      <c r="K348" s="12">
        <f t="shared" si="40"/>
        <v>10</v>
      </c>
      <c r="L348" s="15">
        <f t="shared" si="38"/>
        <v>270</v>
      </c>
      <c r="M348" s="12">
        <v>0</v>
      </c>
      <c r="N348" s="15">
        <v>0</v>
      </c>
      <c r="O348" s="12">
        <f>COUNTIF('Daycare Checkouts'!$E:$E,$A348)</f>
        <v>10</v>
      </c>
      <c r="P348" s="15">
        <f>SUMIF('Daycare Checkouts'!E:E,$A348,'Daycare Checkouts'!F:F)</f>
        <v>270</v>
      </c>
      <c r="Q348" s="12">
        <f t="shared" si="39"/>
        <v>0</v>
      </c>
      <c r="R348" s="15">
        <f t="shared" si="41"/>
        <v>0</v>
      </c>
    </row>
    <row r="349" spans="1:18" x14ac:dyDescent="0.3">
      <c r="A349" s="11">
        <v>6850317</v>
      </c>
      <c r="B349" s="10">
        <v>43588</v>
      </c>
      <c r="C349" s="11" t="s">
        <v>160</v>
      </c>
      <c r="D349" s="11" t="str">
        <f t="shared" si="36"/>
        <v>InActive</v>
      </c>
      <c r="E349" s="12">
        <v>30</v>
      </c>
      <c r="F349" s="15">
        <v>750</v>
      </c>
      <c r="G349" s="15">
        <f t="shared" si="37"/>
        <v>25</v>
      </c>
      <c r="I349" s="28"/>
      <c r="J349" s="29"/>
      <c r="K349" s="12">
        <f t="shared" si="40"/>
        <v>30</v>
      </c>
      <c r="L349" s="15">
        <f t="shared" si="38"/>
        <v>750</v>
      </c>
      <c r="M349" s="12">
        <v>0</v>
      </c>
      <c r="N349" s="15">
        <v>0</v>
      </c>
      <c r="O349" s="12">
        <f>COUNTIF('Daycare Checkouts'!$E:$E,$A349)</f>
        <v>30</v>
      </c>
      <c r="P349" s="15">
        <f>SUMIF('Daycare Checkouts'!E:E,$A349,'Daycare Checkouts'!F:F)</f>
        <v>750</v>
      </c>
      <c r="Q349" s="12">
        <f t="shared" si="39"/>
        <v>0</v>
      </c>
      <c r="R349" s="15">
        <f t="shared" si="41"/>
        <v>0</v>
      </c>
    </row>
    <row r="350" spans="1:18" x14ac:dyDescent="0.3">
      <c r="A350" s="11">
        <v>6852495</v>
      </c>
      <c r="B350" s="10">
        <v>43591</v>
      </c>
      <c r="C350" s="11" t="s">
        <v>230</v>
      </c>
      <c r="D350" s="11" t="str">
        <f t="shared" si="36"/>
        <v>InActive</v>
      </c>
      <c r="E350" s="12">
        <v>10</v>
      </c>
      <c r="F350" s="15">
        <v>270</v>
      </c>
      <c r="G350" s="15">
        <f t="shared" si="37"/>
        <v>27</v>
      </c>
      <c r="I350" s="28"/>
      <c r="J350" s="29"/>
      <c r="K350" s="12">
        <f t="shared" si="40"/>
        <v>10</v>
      </c>
      <c r="L350" s="15">
        <f t="shared" si="38"/>
        <v>270</v>
      </c>
      <c r="M350" s="12">
        <v>0</v>
      </c>
      <c r="N350" s="15">
        <v>0</v>
      </c>
      <c r="O350" s="12">
        <f>COUNTIF('Daycare Checkouts'!$E:$E,$A350)</f>
        <v>10</v>
      </c>
      <c r="P350" s="15">
        <f>SUMIF('Daycare Checkouts'!E:E,$A350,'Daycare Checkouts'!F:F)</f>
        <v>270</v>
      </c>
      <c r="Q350" s="12">
        <f t="shared" si="39"/>
        <v>0</v>
      </c>
      <c r="R350" s="15">
        <f t="shared" si="41"/>
        <v>0</v>
      </c>
    </row>
    <row r="351" spans="1:18" x14ac:dyDescent="0.3">
      <c r="A351" s="11">
        <v>6856237</v>
      </c>
      <c r="B351" s="10">
        <v>43594</v>
      </c>
      <c r="C351" s="11" t="s">
        <v>178</v>
      </c>
      <c r="D351" s="11" t="str">
        <f t="shared" si="36"/>
        <v>InActive</v>
      </c>
      <c r="E351" s="12">
        <v>10</v>
      </c>
      <c r="F351" s="15">
        <v>270</v>
      </c>
      <c r="G351" s="15">
        <f t="shared" si="37"/>
        <v>27</v>
      </c>
      <c r="I351" s="28"/>
      <c r="J351" s="29"/>
      <c r="K351" s="12">
        <f t="shared" si="40"/>
        <v>10</v>
      </c>
      <c r="L351" s="15">
        <f t="shared" si="38"/>
        <v>270</v>
      </c>
      <c r="M351" s="12">
        <v>0</v>
      </c>
      <c r="N351" s="15">
        <v>0</v>
      </c>
      <c r="O351" s="12">
        <f>COUNTIF('Daycare Checkouts'!$E:$E,$A351)</f>
        <v>10</v>
      </c>
      <c r="P351" s="15">
        <f>SUMIF('Daycare Checkouts'!E:E,$A351,'Daycare Checkouts'!F:F)</f>
        <v>270</v>
      </c>
      <c r="Q351" s="12">
        <f t="shared" si="39"/>
        <v>0</v>
      </c>
      <c r="R351" s="15">
        <f t="shared" si="41"/>
        <v>0</v>
      </c>
    </row>
    <row r="352" spans="1:18" x14ac:dyDescent="0.3">
      <c r="A352" s="11">
        <v>6857264</v>
      </c>
      <c r="B352" s="10">
        <v>43595</v>
      </c>
      <c r="C352" s="11" t="s">
        <v>199</v>
      </c>
      <c r="D352" s="11" t="str">
        <f t="shared" si="36"/>
        <v>InActive</v>
      </c>
      <c r="E352" s="12">
        <v>20</v>
      </c>
      <c r="F352" s="15">
        <v>520</v>
      </c>
      <c r="G352" s="15">
        <f t="shared" si="37"/>
        <v>26</v>
      </c>
      <c r="I352" s="28"/>
      <c r="J352" s="29"/>
      <c r="K352" s="12">
        <f t="shared" si="40"/>
        <v>20</v>
      </c>
      <c r="L352" s="15">
        <f t="shared" si="38"/>
        <v>520</v>
      </c>
      <c r="M352" s="12">
        <v>0</v>
      </c>
      <c r="N352" s="15">
        <v>0</v>
      </c>
      <c r="O352" s="12">
        <f>COUNTIF('Daycare Checkouts'!$E:$E,$A352)</f>
        <v>20</v>
      </c>
      <c r="P352" s="15">
        <f>SUMIF('Daycare Checkouts'!E:E,$A352,'Daycare Checkouts'!F:F)</f>
        <v>520</v>
      </c>
      <c r="Q352" s="12">
        <f t="shared" si="39"/>
        <v>0</v>
      </c>
      <c r="R352" s="15">
        <f t="shared" si="41"/>
        <v>0</v>
      </c>
    </row>
    <row r="353" spans="1:18" x14ac:dyDescent="0.3">
      <c r="A353" s="11">
        <v>6858872</v>
      </c>
      <c r="B353" s="10">
        <v>43598</v>
      </c>
      <c r="C353" s="11" t="s">
        <v>1483</v>
      </c>
      <c r="D353" s="11" t="str">
        <f t="shared" si="36"/>
        <v>InActive</v>
      </c>
      <c r="E353" s="12">
        <v>10</v>
      </c>
      <c r="F353" s="15">
        <v>270</v>
      </c>
      <c r="G353" s="15">
        <f t="shared" si="37"/>
        <v>27</v>
      </c>
      <c r="I353" s="28"/>
      <c r="J353" s="29"/>
      <c r="K353" s="12">
        <f t="shared" si="40"/>
        <v>10</v>
      </c>
      <c r="L353" s="15">
        <f t="shared" si="38"/>
        <v>270</v>
      </c>
      <c r="M353" s="12">
        <v>0</v>
      </c>
      <c r="N353" s="15">
        <v>0</v>
      </c>
      <c r="O353" s="12">
        <f>COUNTIF('Daycare Checkouts'!$E:$E,$A353)</f>
        <v>10</v>
      </c>
      <c r="P353" s="15">
        <f>SUMIF('Daycare Checkouts'!E:E,$A353,'Daycare Checkouts'!F:F)</f>
        <v>270</v>
      </c>
      <c r="Q353" s="12">
        <f t="shared" si="39"/>
        <v>0</v>
      </c>
      <c r="R353" s="15">
        <f t="shared" si="41"/>
        <v>0</v>
      </c>
    </row>
    <row r="354" spans="1:18" x14ac:dyDescent="0.3">
      <c r="A354" s="11">
        <v>6859563</v>
      </c>
      <c r="B354" s="10">
        <v>43599</v>
      </c>
      <c r="C354" s="11" t="s">
        <v>163</v>
      </c>
      <c r="D354" s="11" t="str">
        <f t="shared" si="36"/>
        <v>InActive</v>
      </c>
      <c r="E354" s="12">
        <v>10</v>
      </c>
      <c r="F354" s="15">
        <v>270</v>
      </c>
      <c r="G354" s="15">
        <f t="shared" si="37"/>
        <v>27</v>
      </c>
      <c r="I354" s="28"/>
      <c r="J354" s="29"/>
      <c r="K354" s="12">
        <f t="shared" si="40"/>
        <v>10</v>
      </c>
      <c r="L354" s="15">
        <f t="shared" si="38"/>
        <v>270</v>
      </c>
      <c r="M354" s="12">
        <v>0</v>
      </c>
      <c r="N354" s="15">
        <v>0</v>
      </c>
      <c r="O354" s="12">
        <f>COUNTIF('Daycare Checkouts'!$E:$E,$A354)</f>
        <v>10</v>
      </c>
      <c r="P354" s="15">
        <f>SUMIF('Daycare Checkouts'!E:E,$A354,'Daycare Checkouts'!F:F)</f>
        <v>270</v>
      </c>
      <c r="Q354" s="12">
        <f t="shared" si="39"/>
        <v>0</v>
      </c>
      <c r="R354" s="15">
        <f t="shared" si="41"/>
        <v>0</v>
      </c>
    </row>
    <row r="355" spans="1:18" x14ac:dyDescent="0.3">
      <c r="A355" s="11">
        <v>6859730</v>
      </c>
      <c r="B355" s="10">
        <v>43599</v>
      </c>
      <c r="C355" s="11" t="s">
        <v>129</v>
      </c>
      <c r="D355" s="11" t="str">
        <f t="shared" si="36"/>
        <v>Active</v>
      </c>
      <c r="E355" s="12">
        <v>10</v>
      </c>
      <c r="F355" s="15">
        <v>270</v>
      </c>
      <c r="G355" s="15">
        <f t="shared" si="37"/>
        <v>27</v>
      </c>
      <c r="I355" s="28"/>
      <c r="J355" s="29"/>
      <c r="K355" s="12">
        <f t="shared" si="40"/>
        <v>10</v>
      </c>
      <c r="L355" s="15">
        <f t="shared" si="38"/>
        <v>270</v>
      </c>
      <c r="M355" s="12">
        <v>0</v>
      </c>
      <c r="N355" s="15">
        <v>0</v>
      </c>
      <c r="O355" s="12">
        <f>COUNTIF('Daycare Checkouts'!$E:$E,$A355)</f>
        <v>8</v>
      </c>
      <c r="P355" s="15">
        <f>SUMIF('Daycare Checkouts'!E:E,$A355,'Daycare Checkouts'!F:F)</f>
        <v>216</v>
      </c>
      <c r="Q355" s="12">
        <f t="shared" si="39"/>
        <v>2</v>
      </c>
      <c r="R355" s="15">
        <f t="shared" si="41"/>
        <v>54</v>
      </c>
    </row>
    <row r="356" spans="1:18" x14ac:dyDescent="0.3">
      <c r="A356" s="11">
        <v>6860747</v>
      </c>
      <c r="B356" s="10">
        <v>43600</v>
      </c>
      <c r="C356" s="11" t="s">
        <v>215</v>
      </c>
      <c r="D356" s="11" t="str">
        <f t="shared" si="36"/>
        <v>InActive</v>
      </c>
      <c r="E356" s="12">
        <v>10</v>
      </c>
      <c r="F356" s="15">
        <v>270</v>
      </c>
      <c r="G356" s="15">
        <f t="shared" si="37"/>
        <v>27</v>
      </c>
      <c r="I356" s="28"/>
      <c r="J356" s="29"/>
      <c r="K356" s="12">
        <f t="shared" si="40"/>
        <v>10</v>
      </c>
      <c r="L356" s="15">
        <f t="shared" si="38"/>
        <v>270</v>
      </c>
      <c r="M356" s="12">
        <v>0</v>
      </c>
      <c r="N356" s="15">
        <v>0</v>
      </c>
      <c r="O356" s="12">
        <f>COUNTIF('Daycare Checkouts'!$E:$E,$A356)</f>
        <v>10</v>
      </c>
      <c r="P356" s="15">
        <f>SUMIF('Daycare Checkouts'!E:E,$A356,'Daycare Checkouts'!F:F)</f>
        <v>270</v>
      </c>
      <c r="Q356" s="12">
        <f t="shared" si="39"/>
        <v>0</v>
      </c>
      <c r="R356" s="15">
        <f t="shared" si="41"/>
        <v>0</v>
      </c>
    </row>
    <row r="357" spans="1:18" x14ac:dyDescent="0.3">
      <c r="A357" s="11">
        <v>6860764</v>
      </c>
      <c r="B357" s="10">
        <v>43600</v>
      </c>
      <c r="C357" s="11" t="s">
        <v>215</v>
      </c>
      <c r="D357" s="11" t="str">
        <f t="shared" si="36"/>
        <v>InActive</v>
      </c>
      <c r="E357" s="12">
        <v>10</v>
      </c>
      <c r="F357" s="15">
        <v>270</v>
      </c>
      <c r="G357" s="15">
        <f t="shared" si="37"/>
        <v>27</v>
      </c>
      <c r="I357" s="28"/>
      <c r="J357" s="29"/>
      <c r="K357" s="12">
        <f t="shared" si="40"/>
        <v>10</v>
      </c>
      <c r="L357" s="15">
        <f t="shared" si="38"/>
        <v>270</v>
      </c>
      <c r="M357" s="12">
        <v>0</v>
      </c>
      <c r="N357" s="15">
        <v>0</v>
      </c>
      <c r="O357" s="12">
        <f>COUNTIF('Daycare Checkouts'!$E:$E,$A357)</f>
        <v>10</v>
      </c>
      <c r="P357" s="15">
        <f>SUMIF('Daycare Checkouts'!E:E,$A357,'Daycare Checkouts'!F:F)</f>
        <v>270</v>
      </c>
      <c r="Q357" s="12">
        <f t="shared" si="39"/>
        <v>0</v>
      </c>
      <c r="R357" s="15">
        <f t="shared" si="41"/>
        <v>0</v>
      </c>
    </row>
    <row r="358" spans="1:18" x14ac:dyDescent="0.3">
      <c r="A358" s="11">
        <v>6860818</v>
      </c>
      <c r="B358" s="10">
        <v>43600</v>
      </c>
      <c r="C358" s="11" t="s">
        <v>1165</v>
      </c>
      <c r="D358" s="11" t="str">
        <f t="shared" si="36"/>
        <v>Active</v>
      </c>
      <c r="E358" s="12">
        <v>20</v>
      </c>
      <c r="F358" s="15">
        <v>360</v>
      </c>
      <c r="G358" s="15">
        <f t="shared" si="37"/>
        <v>18</v>
      </c>
      <c r="I358" s="28"/>
      <c r="J358" s="29"/>
      <c r="K358" s="12">
        <f t="shared" si="40"/>
        <v>20</v>
      </c>
      <c r="L358" s="15">
        <f t="shared" si="38"/>
        <v>360</v>
      </c>
      <c r="M358" s="12">
        <v>0</v>
      </c>
      <c r="N358" s="15">
        <v>0</v>
      </c>
      <c r="O358" s="12">
        <f>COUNTIF('Daycare Checkouts'!$E:$E,$A358)</f>
        <v>11</v>
      </c>
      <c r="P358" s="15">
        <f>SUMIF('Daycare Checkouts'!E:E,$A358,'Daycare Checkouts'!F:F)</f>
        <v>198</v>
      </c>
      <c r="Q358" s="12">
        <f t="shared" si="39"/>
        <v>9</v>
      </c>
      <c r="R358" s="15">
        <f t="shared" si="41"/>
        <v>162</v>
      </c>
    </row>
    <row r="359" spans="1:18" x14ac:dyDescent="0.3">
      <c r="A359" s="11">
        <v>6861119</v>
      </c>
      <c r="B359" s="10">
        <v>43600</v>
      </c>
      <c r="C359" s="11" t="s">
        <v>340</v>
      </c>
      <c r="D359" s="11" t="str">
        <f t="shared" si="36"/>
        <v>InActive</v>
      </c>
      <c r="E359" s="12">
        <v>2</v>
      </c>
      <c r="F359" s="15">
        <v>0</v>
      </c>
      <c r="G359" s="15">
        <f t="shared" si="37"/>
        <v>0</v>
      </c>
      <c r="I359" s="28"/>
      <c r="J359" s="29"/>
      <c r="K359" s="12">
        <f t="shared" si="40"/>
        <v>2</v>
      </c>
      <c r="L359" s="15">
        <f t="shared" si="38"/>
        <v>0</v>
      </c>
      <c r="M359" s="12">
        <v>0</v>
      </c>
      <c r="N359" s="15">
        <v>0</v>
      </c>
      <c r="O359" s="12">
        <f>COUNTIF('Daycare Checkouts'!$E:$E,$A359)</f>
        <v>2</v>
      </c>
      <c r="P359" s="15">
        <f>SUMIF('Daycare Checkouts'!E:E,$A359,'Daycare Checkouts'!F:F)</f>
        <v>0</v>
      </c>
      <c r="Q359" s="12">
        <f t="shared" si="39"/>
        <v>0</v>
      </c>
      <c r="R359" s="15">
        <f t="shared" si="41"/>
        <v>0</v>
      </c>
    </row>
    <row r="360" spans="1:18" x14ac:dyDescent="0.3">
      <c r="A360" s="11">
        <v>6861908</v>
      </c>
      <c r="B360" s="10">
        <v>43601</v>
      </c>
      <c r="C360" s="11" t="s">
        <v>1221</v>
      </c>
      <c r="D360" s="11" t="str">
        <f t="shared" si="36"/>
        <v>InActive</v>
      </c>
      <c r="E360" s="12">
        <v>30</v>
      </c>
      <c r="F360" s="15">
        <v>750</v>
      </c>
      <c r="G360" s="15">
        <f t="shared" si="37"/>
        <v>25</v>
      </c>
      <c r="I360" s="28"/>
      <c r="J360" s="29"/>
      <c r="K360" s="12">
        <f t="shared" si="40"/>
        <v>30</v>
      </c>
      <c r="L360" s="15">
        <f t="shared" si="38"/>
        <v>750</v>
      </c>
      <c r="M360" s="12">
        <v>0</v>
      </c>
      <c r="N360" s="15">
        <v>0</v>
      </c>
      <c r="O360" s="12">
        <f>COUNTIF('Daycare Checkouts'!$E:$E,$A360)</f>
        <v>30</v>
      </c>
      <c r="P360" s="15">
        <f>SUMIF('Daycare Checkouts'!E:E,$A360,'Daycare Checkouts'!F:F)</f>
        <v>750</v>
      </c>
      <c r="Q360" s="12">
        <f t="shared" si="39"/>
        <v>0</v>
      </c>
      <c r="R360" s="15">
        <f t="shared" si="41"/>
        <v>0</v>
      </c>
    </row>
    <row r="361" spans="1:18" x14ac:dyDescent="0.3">
      <c r="A361" s="11">
        <v>6861944</v>
      </c>
      <c r="B361" s="10">
        <v>43601</v>
      </c>
      <c r="C361" s="11" t="s">
        <v>167</v>
      </c>
      <c r="D361" s="11" t="str">
        <f t="shared" si="36"/>
        <v>InActive</v>
      </c>
      <c r="E361" s="12">
        <v>10</v>
      </c>
      <c r="F361" s="15">
        <v>270</v>
      </c>
      <c r="G361" s="15">
        <f t="shared" si="37"/>
        <v>27</v>
      </c>
      <c r="I361" s="28"/>
      <c r="J361" s="29"/>
      <c r="K361" s="12">
        <f t="shared" si="40"/>
        <v>10</v>
      </c>
      <c r="L361" s="15">
        <f t="shared" si="38"/>
        <v>270</v>
      </c>
      <c r="M361" s="12">
        <v>0</v>
      </c>
      <c r="N361" s="15">
        <v>0</v>
      </c>
      <c r="O361" s="12">
        <f>COUNTIF('Daycare Checkouts'!$E:$E,$A361)</f>
        <v>10</v>
      </c>
      <c r="P361" s="15">
        <f>SUMIF('Daycare Checkouts'!E:E,$A361,'Daycare Checkouts'!F:F)</f>
        <v>270</v>
      </c>
      <c r="Q361" s="12">
        <f t="shared" si="39"/>
        <v>0</v>
      </c>
      <c r="R361" s="15">
        <f t="shared" si="41"/>
        <v>0</v>
      </c>
    </row>
    <row r="362" spans="1:18" x14ac:dyDescent="0.3">
      <c r="A362" s="11">
        <v>6864701</v>
      </c>
      <c r="B362" s="10">
        <v>43605</v>
      </c>
      <c r="C362" s="11" t="s">
        <v>427</v>
      </c>
      <c r="D362" s="11" t="str">
        <f t="shared" si="36"/>
        <v>InActive</v>
      </c>
      <c r="E362" s="12">
        <v>10</v>
      </c>
      <c r="F362" s="15">
        <v>190</v>
      </c>
      <c r="G362" s="15">
        <f t="shared" si="37"/>
        <v>19</v>
      </c>
      <c r="I362" s="28"/>
      <c r="J362" s="29"/>
      <c r="K362" s="12">
        <f t="shared" si="40"/>
        <v>10</v>
      </c>
      <c r="L362" s="15">
        <f t="shared" si="38"/>
        <v>190</v>
      </c>
      <c r="M362" s="12">
        <v>0</v>
      </c>
      <c r="N362" s="15">
        <v>0</v>
      </c>
      <c r="O362" s="12">
        <f>COUNTIF('Daycare Checkouts'!$E:$E,$A362)</f>
        <v>10</v>
      </c>
      <c r="P362" s="15">
        <f>SUMIF('Daycare Checkouts'!E:E,$A362,'Daycare Checkouts'!F:F)</f>
        <v>190</v>
      </c>
      <c r="Q362" s="12">
        <f t="shared" si="39"/>
        <v>0</v>
      </c>
      <c r="R362" s="15">
        <f t="shared" si="41"/>
        <v>0</v>
      </c>
    </row>
    <row r="363" spans="1:18" x14ac:dyDescent="0.3">
      <c r="A363" s="11">
        <v>6864748</v>
      </c>
      <c r="B363" s="10">
        <v>43605</v>
      </c>
      <c r="C363" s="11" t="s">
        <v>209</v>
      </c>
      <c r="D363" s="11" t="str">
        <f t="shared" si="36"/>
        <v>InActive</v>
      </c>
      <c r="E363" s="12">
        <v>10</v>
      </c>
      <c r="F363" s="15">
        <v>270</v>
      </c>
      <c r="G363" s="15">
        <f t="shared" si="37"/>
        <v>27</v>
      </c>
      <c r="I363" s="28"/>
      <c r="J363" s="29"/>
      <c r="K363" s="12">
        <f t="shared" si="40"/>
        <v>10</v>
      </c>
      <c r="L363" s="15">
        <f t="shared" si="38"/>
        <v>270</v>
      </c>
      <c r="M363" s="12">
        <v>0</v>
      </c>
      <c r="N363" s="15">
        <v>0</v>
      </c>
      <c r="O363" s="12">
        <f>COUNTIF('Daycare Checkouts'!$E:$E,$A363)</f>
        <v>10</v>
      </c>
      <c r="P363" s="15">
        <f>SUMIF('Daycare Checkouts'!E:E,$A363,'Daycare Checkouts'!F:F)</f>
        <v>270</v>
      </c>
      <c r="Q363" s="12">
        <f t="shared" si="39"/>
        <v>0</v>
      </c>
      <c r="R363" s="15">
        <f t="shared" si="41"/>
        <v>0</v>
      </c>
    </row>
    <row r="364" spans="1:18" x14ac:dyDescent="0.3">
      <c r="A364" s="11">
        <v>6865081</v>
      </c>
      <c r="B364" s="10">
        <v>43605</v>
      </c>
      <c r="C364" s="11" t="s">
        <v>217</v>
      </c>
      <c r="D364" s="11" t="str">
        <f t="shared" si="36"/>
        <v>InActive</v>
      </c>
      <c r="E364" s="12">
        <v>20</v>
      </c>
      <c r="F364" s="15">
        <v>520</v>
      </c>
      <c r="G364" s="15">
        <f t="shared" si="37"/>
        <v>26</v>
      </c>
      <c r="I364" s="28"/>
      <c r="J364" s="29"/>
      <c r="K364" s="12">
        <f t="shared" si="40"/>
        <v>20</v>
      </c>
      <c r="L364" s="15">
        <f t="shared" si="38"/>
        <v>520</v>
      </c>
      <c r="M364" s="12">
        <v>0</v>
      </c>
      <c r="N364" s="15">
        <v>0</v>
      </c>
      <c r="O364" s="12">
        <f>COUNTIF('Daycare Checkouts'!$E:$E,$A364)</f>
        <v>20</v>
      </c>
      <c r="P364" s="15">
        <f>SUMIF('Daycare Checkouts'!E:E,$A364,'Daycare Checkouts'!F:F)</f>
        <v>520</v>
      </c>
      <c r="Q364" s="12">
        <f t="shared" si="39"/>
        <v>0</v>
      </c>
      <c r="R364" s="15">
        <f t="shared" si="41"/>
        <v>0</v>
      </c>
    </row>
    <row r="365" spans="1:18" x14ac:dyDescent="0.3">
      <c r="A365" s="11">
        <v>6865171</v>
      </c>
      <c r="B365" s="10">
        <v>43605</v>
      </c>
      <c r="C365" s="11" t="s">
        <v>193</v>
      </c>
      <c r="D365" s="11" t="str">
        <f t="shared" si="36"/>
        <v>InActive</v>
      </c>
      <c r="E365" s="12">
        <v>10</v>
      </c>
      <c r="F365" s="15">
        <v>270</v>
      </c>
      <c r="G365" s="15">
        <f t="shared" si="37"/>
        <v>27</v>
      </c>
      <c r="I365" s="28"/>
      <c r="J365" s="29"/>
      <c r="K365" s="12">
        <f t="shared" si="40"/>
        <v>10</v>
      </c>
      <c r="L365" s="15">
        <f t="shared" si="38"/>
        <v>270</v>
      </c>
      <c r="M365" s="12">
        <v>0</v>
      </c>
      <c r="N365" s="15">
        <v>0</v>
      </c>
      <c r="O365" s="12">
        <f>COUNTIF('Daycare Checkouts'!$E:$E,$A365)</f>
        <v>10</v>
      </c>
      <c r="P365" s="15">
        <f>SUMIF('Daycare Checkouts'!E:E,$A365,'Daycare Checkouts'!F:F)</f>
        <v>270</v>
      </c>
      <c r="Q365" s="12">
        <f t="shared" si="39"/>
        <v>0</v>
      </c>
      <c r="R365" s="15">
        <f t="shared" si="41"/>
        <v>0</v>
      </c>
    </row>
    <row r="366" spans="1:18" x14ac:dyDescent="0.3">
      <c r="A366" s="11">
        <v>6865972</v>
      </c>
      <c r="B366" s="10">
        <v>43606</v>
      </c>
      <c r="C366" s="11" t="s">
        <v>1544</v>
      </c>
      <c r="D366" s="11" t="str">
        <f t="shared" si="36"/>
        <v>InActive</v>
      </c>
      <c r="E366" s="12">
        <v>10</v>
      </c>
      <c r="F366" s="15">
        <v>270</v>
      </c>
      <c r="G366" s="15">
        <f t="shared" si="37"/>
        <v>27</v>
      </c>
      <c r="I366" s="28"/>
      <c r="J366" s="29"/>
      <c r="K366" s="12">
        <f t="shared" si="40"/>
        <v>10</v>
      </c>
      <c r="L366" s="15">
        <f t="shared" si="38"/>
        <v>270</v>
      </c>
      <c r="M366" s="12">
        <v>0</v>
      </c>
      <c r="N366" s="15">
        <v>0</v>
      </c>
      <c r="O366" s="12">
        <f>COUNTIF('Daycare Checkouts'!$E:$E,$A366)</f>
        <v>10</v>
      </c>
      <c r="P366" s="15">
        <f>SUMIF('Daycare Checkouts'!E:E,$A366,'Daycare Checkouts'!F:F)</f>
        <v>270</v>
      </c>
      <c r="Q366" s="12">
        <f t="shared" si="39"/>
        <v>0</v>
      </c>
      <c r="R366" s="15">
        <f t="shared" si="41"/>
        <v>0</v>
      </c>
    </row>
    <row r="367" spans="1:18" x14ac:dyDescent="0.3">
      <c r="A367" s="11">
        <v>6865974</v>
      </c>
      <c r="B367" s="10">
        <v>43606</v>
      </c>
      <c r="C367" s="11" t="s">
        <v>127</v>
      </c>
      <c r="D367" s="11" t="str">
        <f t="shared" si="36"/>
        <v>InActive</v>
      </c>
      <c r="E367" s="12">
        <v>50</v>
      </c>
      <c r="F367" s="15">
        <v>1150</v>
      </c>
      <c r="G367" s="15">
        <f t="shared" si="37"/>
        <v>23</v>
      </c>
      <c r="I367" s="28"/>
      <c r="J367" s="29"/>
      <c r="K367" s="12">
        <f t="shared" si="40"/>
        <v>50</v>
      </c>
      <c r="L367" s="15">
        <f t="shared" si="38"/>
        <v>1150</v>
      </c>
      <c r="M367" s="12">
        <v>0</v>
      </c>
      <c r="N367" s="15">
        <v>0</v>
      </c>
      <c r="O367" s="12">
        <f>COUNTIF('Daycare Checkouts'!$E:$E,$A367)</f>
        <v>50</v>
      </c>
      <c r="P367" s="15">
        <f>SUMIF('Daycare Checkouts'!E:E,$A367,'Daycare Checkouts'!F:F)</f>
        <v>1150</v>
      </c>
      <c r="Q367" s="12">
        <f t="shared" si="39"/>
        <v>0</v>
      </c>
      <c r="R367" s="15">
        <f t="shared" si="41"/>
        <v>0</v>
      </c>
    </row>
    <row r="368" spans="1:18" x14ac:dyDescent="0.3">
      <c r="A368" s="11">
        <v>6866358</v>
      </c>
      <c r="B368" s="10">
        <v>43606</v>
      </c>
      <c r="C368" s="11" t="s">
        <v>141</v>
      </c>
      <c r="D368" s="11" t="str">
        <f t="shared" si="36"/>
        <v>InActive</v>
      </c>
      <c r="E368" s="12">
        <v>20</v>
      </c>
      <c r="F368" s="15">
        <v>520</v>
      </c>
      <c r="G368" s="15">
        <f t="shared" si="37"/>
        <v>26</v>
      </c>
      <c r="I368" s="28"/>
      <c r="J368" s="29"/>
      <c r="K368" s="12">
        <f t="shared" si="40"/>
        <v>20</v>
      </c>
      <c r="L368" s="15">
        <f t="shared" si="38"/>
        <v>520</v>
      </c>
      <c r="M368" s="12">
        <v>0</v>
      </c>
      <c r="N368" s="15">
        <v>0</v>
      </c>
      <c r="O368" s="12">
        <f>COUNTIF('Daycare Checkouts'!$E:$E,$A368)</f>
        <v>20</v>
      </c>
      <c r="P368" s="15">
        <f>SUMIF('Daycare Checkouts'!E:E,$A368,'Daycare Checkouts'!F:F)</f>
        <v>520</v>
      </c>
      <c r="Q368" s="12">
        <f t="shared" si="39"/>
        <v>0</v>
      </c>
      <c r="R368" s="15">
        <f t="shared" si="41"/>
        <v>0</v>
      </c>
    </row>
    <row r="369" spans="1:18" x14ac:dyDescent="0.3">
      <c r="A369" s="11">
        <v>6866409</v>
      </c>
      <c r="B369" s="10">
        <v>43606</v>
      </c>
      <c r="C369" s="11" t="s">
        <v>133</v>
      </c>
      <c r="D369" s="11" t="str">
        <f t="shared" si="36"/>
        <v>InActive</v>
      </c>
      <c r="E369" s="12">
        <v>20</v>
      </c>
      <c r="F369" s="15">
        <v>520</v>
      </c>
      <c r="G369" s="15">
        <f t="shared" si="37"/>
        <v>26</v>
      </c>
      <c r="I369" s="28"/>
      <c r="J369" s="29"/>
      <c r="K369" s="12">
        <f t="shared" si="40"/>
        <v>20</v>
      </c>
      <c r="L369" s="15">
        <f t="shared" si="38"/>
        <v>520</v>
      </c>
      <c r="M369" s="12">
        <v>0</v>
      </c>
      <c r="N369" s="15">
        <v>0</v>
      </c>
      <c r="O369" s="12">
        <f>COUNTIF('Daycare Checkouts'!$E:$E,$A369)</f>
        <v>20</v>
      </c>
      <c r="P369" s="15">
        <f>SUMIF('Daycare Checkouts'!E:E,$A369,'Daycare Checkouts'!F:F)</f>
        <v>520</v>
      </c>
      <c r="Q369" s="12">
        <f t="shared" si="39"/>
        <v>0</v>
      </c>
      <c r="R369" s="15">
        <f t="shared" si="41"/>
        <v>0</v>
      </c>
    </row>
    <row r="370" spans="1:18" x14ac:dyDescent="0.3">
      <c r="A370" s="11">
        <v>6867321</v>
      </c>
      <c r="B370" s="10">
        <v>43607</v>
      </c>
      <c r="C370" s="11" t="s">
        <v>137</v>
      </c>
      <c r="D370" s="11" t="str">
        <f t="shared" si="36"/>
        <v>InActive</v>
      </c>
      <c r="E370" s="12">
        <v>50</v>
      </c>
      <c r="F370" s="15">
        <v>1150</v>
      </c>
      <c r="G370" s="15">
        <f t="shared" si="37"/>
        <v>23</v>
      </c>
      <c r="I370" s="28"/>
      <c r="J370" s="29"/>
      <c r="K370" s="12">
        <f t="shared" si="40"/>
        <v>50</v>
      </c>
      <c r="L370" s="15">
        <f t="shared" si="38"/>
        <v>1150</v>
      </c>
      <c r="M370" s="12">
        <v>0</v>
      </c>
      <c r="N370" s="15">
        <v>0</v>
      </c>
      <c r="O370" s="12">
        <f>COUNTIF('Daycare Checkouts'!$E:$E,$A370)</f>
        <v>50</v>
      </c>
      <c r="P370" s="15">
        <f>SUMIF('Daycare Checkouts'!E:E,$A370,'Daycare Checkouts'!F:F)</f>
        <v>1150</v>
      </c>
      <c r="Q370" s="12">
        <f t="shared" si="39"/>
        <v>0</v>
      </c>
      <c r="R370" s="15">
        <f t="shared" si="41"/>
        <v>0</v>
      </c>
    </row>
    <row r="371" spans="1:18" x14ac:dyDescent="0.3">
      <c r="A371" s="11">
        <v>6869044</v>
      </c>
      <c r="B371" s="10">
        <v>43609</v>
      </c>
      <c r="C371" s="11" t="s">
        <v>139</v>
      </c>
      <c r="D371" s="11" t="str">
        <f t="shared" si="36"/>
        <v>InActive</v>
      </c>
      <c r="E371" s="12">
        <v>10</v>
      </c>
      <c r="F371" s="15">
        <v>270</v>
      </c>
      <c r="G371" s="15">
        <f t="shared" si="37"/>
        <v>27</v>
      </c>
      <c r="I371" s="28"/>
      <c r="J371" s="29"/>
      <c r="K371" s="12">
        <f t="shared" si="40"/>
        <v>10</v>
      </c>
      <c r="L371" s="15">
        <f t="shared" si="38"/>
        <v>270</v>
      </c>
      <c r="M371" s="12">
        <v>0</v>
      </c>
      <c r="N371" s="15">
        <v>0</v>
      </c>
      <c r="O371" s="12">
        <f>COUNTIF('Daycare Checkouts'!$E:$E,$A371)</f>
        <v>10</v>
      </c>
      <c r="P371" s="15">
        <f>SUMIF('Daycare Checkouts'!E:E,$A371,'Daycare Checkouts'!F:F)</f>
        <v>270</v>
      </c>
      <c r="Q371" s="12">
        <f t="shared" si="39"/>
        <v>0</v>
      </c>
      <c r="R371" s="15">
        <f t="shared" si="41"/>
        <v>0</v>
      </c>
    </row>
    <row r="372" spans="1:18" x14ac:dyDescent="0.3">
      <c r="A372" s="11">
        <v>6869705</v>
      </c>
      <c r="B372" s="10">
        <v>43610</v>
      </c>
      <c r="C372" s="11" t="s">
        <v>1435</v>
      </c>
      <c r="D372" s="11" t="str">
        <f t="shared" si="36"/>
        <v>InActive</v>
      </c>
      <c r="E372" s="12">
        <v>10</v>
      </c>
      <c r="F372" s="15">
        <v>270</v>
      </c>
      <c r="G372" s="15">
        <f t="shared" si="37"/>
        <v>27</v>
      </c>
      <c r="I372" s="28"/>
      <c r="J372" s="29"/>
      <c r="K372" s="12">
        <f t="shared" si="40"/>
        <v>10</v>
      </c>
      <c r="L372" s="15">
        <f t="shared" si="38"/>
        <v>270</v>
      </c>
      <c r="M372" s="12">
        <v>0</v>
      </c>
      <c r="N372" s="15">
        <v>0</v>
      </c>
      <c r="O372" s="12">
        <f>COUNTIF('Daycare Checkouts'!$E:$E,$A372)</f>
        <v>10</v>
      </c>
      <c r="P372" s="15">
        <f>SUMIF('Daycare Checkouts'!E:E,$A372,'Daycare Checkouts'!F:F)</f>
        <v>270</v>
      </c>
      <c r="Q372" s="12">
        <f t="shared" si="39"/>
        <v>0</v>
      </c>
      <c r="R372" s="15">
        <f t="shared" si="41"/>
        <v>0</v>
      </c>
    </row>
    <row r="373" spans="1:18" x14ac:dyDescent="0.3">
      <c r="A373" s="11">
        <v>6869710</v>
      </c>
      <c r="B373" s="10">
        <v>43610</v>
      </c>
      <c r="C373" s="11" t="s">
        <v>134</v>
      </c>
      <c r="D373" s="11" t="str">
        <f t="shared" si="36"/>
        <v>InActive</v>
      </c>
      <c r="E373" s="12">
        <v>20</v>
      </c>
      <c r="F373" s="15">
        <v>520</v>
      </c>
      <c r="G373" s="15">
        <f t="shared" si="37"/>
        <v>26</v>
      </c>
      <c r="I373" s="28"/>
      <c r="J373" s="29"/>
      <c r="K373" s="12">
        <f t="shared" si="40"/>
        <v>20</v>
      </c>
      <c r="L373" s="15">
        <f t="shared" si="38"/>
        <v>520</v>
      </c>
      <c r="M373" s="12">
        <v>0</v>
      </c>
      <c r="N373" s="15">
        <v>0</v>
      </c>
      <c r="O373" s="12">
        <f>COUNTIF('Daycare Checkouts'!$E:$E,$A373)</f>
        <v>20</v>
      </c>
      <c r="P373" s="15">
        <f>SUMIF('Daycare Checkouts'!E:E,$A373,'Daycare Checkouts'!F:F)</f>
        <v>520</v>
      </c>
      <c r="Q373" s="12">
        <f t="shared" si="39"/>
        <v>0</v>
      </c>
      <c r="R373" s="15">
        <f t="shared" si="41"/>
        <v>0</v>
      </c>
    </row>
    <row r="374" spans="1:18" x14ac:dyDescent="0.3">
      <c r="A374" s="11">
        <v>6870660</v>
      </c>
      <c r="B374" s="10">
        <v>43613</v>
      </c>
      <c r="C374" s="11" t="s">
        <v>152</v>
      </c>
      <c r="D374" s="11" t="str">
        <f t="shared" si="36"/>
        <v>InActive</v>
      </c>
      <c r="E374" s="12">
        <v>10</v>
      </c>
      <c r="F374" s="15">
        <v>0</v>
      </c>
      <c r="G374" s="15">
        <f t="shared" si="37"/>
        <v>0</v>
      </c>
      <c r="I374" s="28"/>
      <c r="J374" s="29"/>
      <c r="K374" s="12">
        <f t="shared" si="40"/>
        <v>10</v>
      </c>
      <c r="L374" s="15">
        <f t="shared" si="38"/>
        <v>0</v>
      </c>
      <c r="M374" s="12">
        <v>0</v>
      </c>
      <c r="N374" s="15">
        <v>0</v>
      </c>
      <c r="O374" s="12">
        <f>COUNTIF('Daycare Checkouts'!$E:$E,$A374)</f>
        <v>10</v>
      </c>
      <c r="P374" s="15">
        <f>SUMIF('Daycare Checkouts'!E:E,$A374,'Daycare Checkouts'!F:F)</f>
        <v>0</v>
      </c>
      <c r="Q374" s="12">
        <f t="shared" si="39"/>
        <v>0</v>
      </c>
      <c r="R374" s="15">
        <f t="shared" si="41"/>
        <v>0</v>
      </c>
    </row>
    <row r="375" spans="1:18" x14ac:dyDescent="0.3">
      <c r="A375" s="11">
        <v>6870973</v>
      </c>
      <c r="B375" s="10">
        <v>43613</v>
      </c>
      <c r="C375" s="11" t="s">
        <v>222</v>
      </c>
      <c r="D375" s="11" t="str">
        <f t="shared" si="36"/>
        <v>InActive</v>
      </c>
      <c r="E375" s="12">
        <v>10</v>
      </c>
      <c r="F375" s="15">
        <v>270</v>
      </c>
      <c r="G375" s="15">
        <f t="shared" si="37"/>
        <v>27</v>
      </c>
      <c r="I375" s="28"/>
      <c r="J375" s="29"/>
      <c r="K375" s="12">
        <f t="shared" si="40"/>
        <v>10</v>
      </c>
      <c r="L375" s="15">
        <f t="shared" si="38"/>
        <v>270</v>
      </c>
      <c r="M375" s="12">
        <v>0</v>
      </c>
      <c r="N375" s="15">
        <v>0</v>
      </c>
      <c r="O375" s="12">
        <f>COUNTIF('Daycare Checkouts'!$E:$E,$A375)</f>
        <v>10</v>
      </c>
      <c r="P375" s="15">
        <f>SUMIF('Daycare Checkouts'!E:E,$A375,'Daycare Checkouts'!F:F)</f>
        <v>270</v>
      </c>
      <c r="Q375" s="12">
        <f t="shared" si="39"/>
        <v>0</v>
      </c>
      <c r="R375" s="15">
        <f t="shared" si="41"/>
        <v>0</v>
      </c>
    </row>
    <row r="376" spans="1:18" x14ac:dyDescent="0.3">
      <c r="A376" s="11">
        <v>6871713</v>
      </c>
      <c r="B376" s="10">
        <v>43614</v>
      </c>
      <c r="C376" s="11" t="s">
        <v>182</v>
      </c>
      <c r="D376" s="11" t="str">
        <f t="shared" si="36"/>
        <v>InActive</v>
      </c>
      <c r="E376" s="12">
        <v>50</v>
      </c>
      <c r="F376" s="15">
        <v>1035</v>
      </c>
      <c r="G376" s="15">
        <f t="shared" si="37"/>
        <v>20.7</v>
      </c>
      <c r="I376" s="28"/>
      <c r="J376" s="29"/>
      <c r="K376" s="12">
        <f t="shared" si="40"/>
        <v>50</v>
      </c>
      <c r="L376" s="15">
        <f t="shared" si="38"/>
        <v>1035</v>
      </c>
      <c r="M376" s="12">
        <v>0</v>
      </c>
      <c r="N376" s="15">
        <v>0</v>
      </c>
      <c r="O376" s="12">
        <f>COUNTIF('Daycare Checkouts'!$E:$E,$A376)</f>
        <v>50</v>
      </c>
      <c r="P376" s="15">
        <f>SUMIF('Daycare Checkouts'!E:E,$A376,'Daycare Checkouts'!F:F)</f>
        <v>1035.0000000000009</v>
      </c>
      <c r="Q376" s="12">
        <f t="shared" si="39"/>
        <v>0</v>
      </c>
      <c r="R376" s="15">
        <f t="shared" si="41"/>
        <v>0</v>
      </c>
    </row>
    <row r="377" spans="1:18" x14ac:dyDescent="0.3">
      <c r="A377" s="11">
        <v>6872736</v>
      </c>
      <c r="B377" s="10">
        <v>43615</v>
      </c>
      <c r="C377" s="11" t="s">
        <v>1321</v>
      </c>
      <c r="D377" s="11" t="str">
        <f t="shared" si="36"/>
        <v>InActive</v>
      </c>
      <c r="E377" s="12">
        <v>10</v>
      </c>
      <c r="F377" s="15">
        <v>270</v>
      </c>
      <c r="G377" s="15">
        <f t="shared" si="37"/>
        <v>27</v>
      </c>
      <c r="I377" s="28"/>
      <c r="J377" s="29"/>
      <c r="K377" s="12">
        <f t="shared" si="40"/>
        <v>10</v>
      </c>
      <c r="L377" s="15">
        <f t="shared" si="38"/>
        <v>270</v>
      </c>
      <c r="M377" s="12">
        <v>0</v>
      </c>
      <c r="N377" s="15">
        <v>0</v>
      </c>
      <c r="O377" s="12">
        <f>COUNTIF('Daycare Checkouts'!$E:$E,$A377)</f>
        <v>10</v>
      </c>
      <c r="P377" s="15">
        <f>SUMIF('Daycare Checkouts'!E:E,$A377,'Daycare Checkouts'!F:F)</f>
        <v>270</v>
      </c>
      <c r="Q377" s="12">
        <f t="shared" si="39"/>
        <v>0</v>
      </c>
      <c r="R377" s="15">
        <f t="shared" si="41"/>
        <v>0</v>
      </c>
    </row>
    <row r="378" spans="1:18" x14ac:dyDescent="0.3">
      <c r="A378" s="11">
        <v>6872739</v>
      </c>
      <c r="B378" s="10">
        <v>43615</v>
      </c>
      <c r="C378" s="11" t="s">
        <v>154</v>
      </c>
      <c r="D378" s="11" t="str">
        <f t="shared" si="36"/>
        <v>InActive</v>
      </c>
      <c r="E378" s="12">
        <v>10</v>
      </c>
      <c r="F378" s="15">
        <v>270</v>
      </c>
      <c r="G378" s="15">
        <f t="shared" si="37"/>
        <v>27</v>
      </c>
      <c r="I378" s="28"/>
      <c r="J378" s="29"/>
      <c r="K378" s="12">
        <f t="shared" si="40"/>
        <v>10</v>
      </c>
      <c r="L378" s="15">
        <f t="shared" si="38"/>
        <v>270</v>
      </c>
      <c r="M378" s="12">
        <v>0</v>
      </c>
      <c r="N378" s="15">
        <v>0</v>
      </c>
      <c r="O378" s="12">
        <f>COUNTIF('Daycare Checkouts'!$E:$E,$A378)</f>
        <v>10</v>
      </c>
      <c r="P378" s="15">
        <f>SUMIF('Daycare Checkouts'!E:E,$A378,'Daycare Checkouts'!F:F)</f>
        <v>270</v>
      </c>
      <c r="Q378" s="12">
        <f t="shared" si="39"/>
        <v>0</v>
      </c>
      <c r="R378" s="15">
        <f t="shared" si="41"/>
        <v>0</v>
      </c>
    </row>
    <row r="379" spans="1:18" x14ac:dyDescent="0.3">
      <c r="A379" s="11">
        <v>6872770</v>
      </c>
      <c r="B379" s="10">
        <v>43615</v>
      </c>
      <c r="C379" s="11" t="s">
        <v>142</v>
      </c>
      <c r="D379" s="11" t="str">
        <f t="shared" si="36"/>
        <v>InActive</v>
      </c>
      <c r="E379" s="12">
        <v>50</v>
      </c>
      <c r="F379" s="15">
        <v>1150</v>
      </c>
      <c r="G379" s="15">
        <f t="shared" si="37"/>
        <v>23</v>
      </c>
      <c r="I379" s="28"/>
      <c r="J379" s="29"/>
      <c r="K379" s="12">
        <f t="shared" si="40"/>
        <v>50</v>
      </c>
      <c r="L379" s="15">
        <f t="shared" si="38"/>
        <v>1150</v>
      </c>
      <c r="M379" s="12">
        <v>0</v>
      </c>
      <c r="N379" s="15">
        <v>0</v>
      </c>
      <c r="O379" s="12">
        <f>COUNTIF('Daycare Checkouts'!$E:$E,$A379)</f>
        <v>50</v>
      </c>
      <c r="P379" s="15">
        <f>SUMIF('Daycare Checkouts'!E:E,$A379,'Daycare Checkouts'!F:F)</f>
        <v>1150</v>
      </c>
      <c r="Q379" s="12">
        <f t="shared" si="39"/>
        <v>0</v>
      </c>
      <c r="R379" s="15">
        <f t="shared" si="41"/>
        <v>0</v>
      </c>
    </row>
    <row r="380" spans="1:18" x14ac:dyDescent="0.3">
      <c r="A380" s="11">
        <v>6873468</v>
      </c>
      <c r="B380" s="10">
        <v>43615</v>
      </c>
      <c r="C380" s="11" t="s">
        <v>1366</v>
      </c>
      <c r="D380" s="11" t="str">
        <f t="shared" si="36"/>
        <v>InActive</v>
      </c>
      <c r="E380" s="12">
        <v>50</v>
      </c>
      <c r="F380" s="15">
        <v>1035</v>
      </c>
      <c r="G380" s="15">
        <f t="shared" si="37"/>
        <v>20.7</v>
      </c>
      <c r="I380" s="28"/>
      <c r="J380" s="29"/>
      <c r="K380" s="12">
        <f t="shared" si="40"/>
        <v>50</v>
      </c>
      <c r="L380" s="15">
        <f t="shared" si="38"/>
        <v>1035</v>
      </c>
      <c r="M380" s="12">
        <v>0</v>
      </c>
      <c r="N380" s="15">
        <v>0</v>
      </c>
      <c r="O380" s="12">
        <f>COUNTIF('Daycare Checkouts'!$E:$E,$A380)</f>
        <v>50</v>
      </c>
      <c r="P380" s="15">
        <f>SUMIF('Daycare Checkouts'!E:E,$A380,'Daycare Checkouts'!F:F)</f>
        <v>1035.0000000000009</v>
      </c>
      <c r="Q380" s="12">
        <f t="shared" si="39"/>
        <v>0</v>
      </c>
      <c r="R380" s="15">
        <f t="shared" si="41"/>
        <v>0</v>
      </c>
    </row>
    <row r="381" spans="1:18" x14ac:dyDescent="0.3">
      <c r="A381" s="11">
        <v>6874047</v>
      </c>
      <c r="B381" s="10">
        <v>43616</v>
      </c>
      <c r="C381" s="11" t="s">
        <v>216</v>
      </c>
      <c r="D381" s="11" t="str">
        <f t="shared" si="36"/>
        <v>InActive</v>
      </c>
      <c r="E381" s="12">
        <v>10</v>
      </c>
      <c r="F381" s="15">
        <v>270</v>
      </c>
      <c r="G381" s="15">
        <f t="shared" si="37"/>
        <v>27</v>
      </c>
      <c r="I381" s="28"/>
      <c r="J381" s="29"/>
      <c r="K381" s="12">
        <f t="shared" si="40"/>
        <v>10</v>
      </c>
      <c r="L381" s="15">
        <f t="shared" si="38"/>
        <v>270</v>
      </c>
      <c r="M381" s="12">
        <v>0</v>
      </c>
      <c r="N381" s="15">
        <v>0</v>
      </c>
      <c r="O381" s="12">
        <f>COUNTIF('Daycare Checkouts'!$E:$E,$A381)</f>
        <v>10</v>
      </c>
      <c r="P381" s="15">
        <f>SUMIF('Daycare Checkouts'!E:E,$A381,'Daycare Checkouts'!F:F)</f>
        <v>270</v>
      </c>
      <c r="Q381" s="12">
        <f t="shared" si="39"/>
        <v>0</v>
      </c>
      <c r="R381" s="15">
        <f t="shared" si="41"/>
        <v>0</v>
      </c>
    </row>
    <row r="382" spans="1:18" x14ac:dyDescent="0.3">
      <c r="A382" s="11">
        <v>6874195</v>
      </c>
      <c r="B382" s="10">
        <v>43616</v>
      </c>
      <c r="C382" s="11" t="s">
        <v>340</v>
      </c>
      <c r="D382" s="11" t="str">
        <f t="shared" si="36"/>
        <v>InActive</v>
      </c>
      <c r="E382" s="12">
        <v>2</v>
      </c>
      <c r="F382" s="15">
        <v>0</v>
      </c>
      <c r="G382" s="15">
        <f t="shared" si="37"/>
        <v>0</v>
      </c>
      <c r="I382" s="28"/>
      <c r="J382" s="29"/>
      <c r="K382" s="12">
        <f t="shared" si="40"/>
        <v>2</v>
      </c>
      <c r="L382" s="15">
        <f t="shared" si="38"/>
        <v>0</v>
      </c>
      <c r="M382" s="12">
        <v>0</v>
      </c>
      <c r="N382" s="15">
        <v>0</v>
      </c>
      <c r="O382" s="12">
        <f>COUNTIF('Daycare Checkouts'!$E:$E,$A382)</f>
        <v>2</v>
      </c>
      <c r="P382" s="15">
        <f>SUMIF('Daycare Checkouts'!E:E,$A382,'Daycare Checkouts'!F:F)</f>
        <v>0</v>
      </c>
      <c r="Q382" s="12">
        <f t="shared" si="39"/>
        <v>0</v>
      </c>
      <c r="R382" s="15">
        <f t="shared" si="41"/>
        <v>0</v>
      </c>
    </row>
    <row r="383" spans="1:18" x14ac:dyDescent="0.3">
      <c r="A383" s="11">
        <v>6874253</v>
      </c>
      <c r="B383" s="10">
        <v>43616</v>
      </c>
      <c r="C383" s="11" t="s">
        <v>214</v>
      </c>
      <c r="D383" s="11" t="str">
        <f t="shared" si="36"/>
        <v>InActive</v>
      </c>
      <c r="E383" s="12">
        <v>20</v>
      </c>
      <c r="F383" s="15">
        <v>468</v>
      </c>
      <c r="G383" s="15">
        <f t="shared" si="37"/>
        <v>23.4</v>
      </c>
      <c r="I383" s="28"/>
      <c r="J383" s="29"/>
      <c r="K383" s="12">
        <f t="shared" si="40"/>
        <v>20</v>
      </c>
      <c r="L383" s="15">
        <f t="shared" si="38"/>
        <v>468</v>
      </c>
      <c r="M383" s="12">
        <v>0</v>
      </c>
      <c r="N383" s="15">
        <v>0</v>
      </c>
      <c r="O383" s="12">
        <f>COUNTIF('Daycare Checkouts'!$E:$E,$A383)</f>
        <v>20</v>
      </c>
      <c r="P383" s="15">
        <f>SUMIF('Daycare Checkouts'!E:E,$A383,'Daycare Checkouts'!F:F)</f>
        <v>467.99999999999983</v>
      </c>
      <c r="Q383" s="12">
        <f t="shared" si="39"/>
        <v>0</v>
      </c>
      <c r="R383" s="15">
        <f t="shared" si="41"/>
        <v>0</v>
      </c>
    </row>
    <row r="384" spans="1:18" x14ac:dyDescent="0.3">
      <c r="A384" s="11">
        <v>6874391</v>
      </c>
      <c r="B384" s="10">
        <v>43616</v>
      </c>
      <c r="C384" s="11" t="s">
        <v>1600</v>
      </c>
      <c r="D384" s="11" t="str">
        <f t="shared" si="36"/>
        <v>InActive</v>
      </c>
      <c r="E384" s="12">
        <v>10</v>
      </c>
      <c r="F384" s="15">
        <v>270</v>
      </c>
      <c r="G384" s="15">
        <f t="shared" si="37"/>
        <v>27</v>
      </c>
      <c r="I384" s="28"/>
      <c r="J384" s="29"/>
      <c r="K384" s="12">
        <f t="shared" si="40"/>
        <v>10</v>
      </c>
      <c r="L384" s="15">
        <f t="shared" si="38"/>
        <v>270</v>
      </c>
      <c r="M384" s="12">
        <v>0</v>
      </c>
      <c r="N384" s="15">
        <v>0</v>
      </c>
      <c r="O384" s="12">
        <f>COUNTIF('Daycare Checkouts'!$E:$E,$A384)</f>
        <v>10</v>
      </c>
      <c r="P384" s="15">
        <f>SUMIF('Daycare Checkouts'!E:E,$A384,'Daycare Checkouts'!F:F)</f>
        <v>270</v>
      </c>
      <c r="Q384" s="12">
        <f t="shared" si="39"/>
        <v>0</v>
      </c>
      <c r="R384" s="15">
        <f t="shared" si="41"/>
        <v>0</v>
      </c>
    </row>
    <row r="385" spans="1:18" x14ac:dyDescent="0.3">
      <c r="A385" s="11">
        <v>6875240</v>
      </c>
      <c r="B385" s="10">
        <v>43617</v>
      </c>
      <c r="C385" s="11" t="s">
        <v>117</v>
      </c>
      <c r="D385" s="11" t="str">
        <f t="shared" si="36"/>
        <v>Active</v>
      </c>
      <c r="E385" s="12">
        <v>30</v>
      </c>
      <c r="F385" s="15">
        <v>750</v>
      </c>
      <c r="G385" s="15">
        <f t="shared" si="37"/>
        <v>25</v>
      </c>
      <c r="I385" s="28"/>
      <c r="J385" s="29"/>
      <c r="K385" s="12">
        <f t="shared" si="40"/>
        <v>30</v>
      </c>
      <c r="L385" s="15">
        <f t="shared" si="38"/>
        <v>750</v>
      </c>
      <c r="M385" s="12">
        <v>0</v>
      </c>
      <c r="N385" s="15">
        <v>0</v>
      </c>
      <c r="O385" s="12">
        <f>COUNTIF('Daycare Checkouts'!$E:$E,$A385)</f>
        <v>28</v>
      </c>
      <c r="P385" s="15">
        <f>SUMIF('Daycare Checkouts'!E:E,$A385,'Daycare Checkouts'!F:F)</f>
        <v>700</v>
      </c>
      <c r="Q385" s="12">
        <f t="shared" si="39"/>
        <v>2</v>
      </c>
      <c r="R385" s="15">
        <f t="shared" si="41"/>
        <v>50</v>
      </c>
    </row>
    <row r="386" spans="1:18" x14ac:dyDescent="0.3">
      <c r="A386" s="11">
        <v>6876268</v>
      </c>
      <c r="B386" s="10">
        <v>43618</v>
      </c>
      <c r="C386" s="11" t="s">
        <v>1483</v>
      </c>
      <c r="D386" s="11" t="str">
        <f t="shared" ref="D386:D449" si="42">IF(Q386&gt;0,"Active", "InActive")</f>
        <v>InActive</v>
      </c>
      <c r="E386" s="12">
        <v>10</v>
      </c>
      <c r="F386" s="15">
        <v>270</v>
      </c>
      <c r="G386" s="15">
        <f t="shared" si="37"/>
        <v>27</v>
      </c>
      <c r="I386" s="28"/>
      <c r="J386" s="29"/>
      <c r="K386" s="12">
        <f t="shared" si="40"/>
        <v>10</v>
      </c>
      <c r="L386" s="15">
        <f t="shared" si="38"/>
        <v>270</v>
      </c>
      <c r="M386" s="12">
        <v>0</v>
      </c>
      <c r="N386" s="15">
        <v>0</v>
      </c>
      <c r="O386" s="12">
        <f>COUNTIF('Daycare Checkouts'!$E:$E,$A386)</f>
        <v>10</v>
      </c>
      <c r="P386" s="15">
        <f>SUMIF('Daycare Checkouts'!E:E,$A386,'Daycare Checkouts'!F:F)</f>
        <v>270</v>
      </c>
      <c r="Q386" s="12">
        <f t="shared" si="39"/>
        <v>0</v>
      </c>
      <c r="R386" s="15">
        <f t="shared" si="41"/>
        <v>0</v>
      </c>
    </row>
    <row r="387" spans="1:18" x14ac:dyDescent="0.3">
      <c r="A387" s="11">
        <v>6876304</v>
      </c>
      <c r="B387" s="10">
        <v>43618</v>
      </c>
      <c r="C387" s="11" t="s">
        <v>230</v>
      </c>
      <c r="D387" s="11" t="str">
        <f t="shared" si="42"/>
        <v>InActive</v>
      </c>
      <c r="E387" s="12">
        <v>10</v>
      </c>
      <c r="F387" s="15">
        <v>270</v>
      </c>
      <c r="G387" s="15">
        <f t="shared" si="37"/>
        <v>27</v>
      </c>
      <c r="I387" s="28"/>
      <c r="J387" s="29"/>
      <c r="K387" s="12">
        <f t="shared" si="40"/>
        <v>10</v>
      </c>
      <c r="L387" s="15">
        <f t="shared" si="38"/>
        <v>270</v>
      </c>
      <c r="M387" s="12">
        <v>0</v>
      </c>
      <c r="N387" s="15">
        <v>0</v>
      </c>
      <c r="O387" s="12">
        <f>COUNTIF('Daycare Checkouts'!$E:$E,$A387)</f>
        <v>10</v>
      </c>
      <c r="P387" s="15">
        <f>SUMIF('Daycare Checkouts'!E:E,$A387,'Daycare Checkouts'!F:F)</f>
        <v>270</v>
      </c>
      <c r="Q387" s="12">
        <f t="shared" si="39"/>
        <v>0</v>
      </c>
      <c r="R387" s="15">
        <f t="shared" si="41"/>
        <v>0</v>
      </c>
    </row>
    <row r="388" spans="1:18" x14ac:dyDescent="0.3">
      <c r="A388" s="11">
        <v>6877015</v>
      </c>
      <c r="B388" s="10">
        <v>43618</v>
      </c>
      <c r="C388" s="11" t="s">
        <v>197</v>
      </c>
      <c r="D388" s="11" t="str">
        <f t="shared" si="42"/>
        <v>InActive</v>
      </c>
      <c r="E388" s="12">
        <v>10</v>
      </c>
      <c r="F388" s="15">
        <v>270</v>
      </c>
      <c r="G388" s="15">
        <f t="shared" si="37"/>
        <v>27</v>
      </c>
      <c r="I388" s="28"/>
      <c r="J388" s="29"/>
      <c r="K388" s="12">
        <f t="shared" si="40"/>
        <v>10</v>
      </c>
      <c r="L388" s="15">
        <f t="shared" si="38"/>
        <v>270</v>
      </c>
      <c r="M388" s="12">
        <v>0</v>
      </c>
      <c r="N388" s="15">
        <v>0</v>
      </c>
      <c r="O388" s="12">
        <f>COUNTIF('Daycare Checkouts'!$E:$E,$A388)</f>
        <v>10</v>
      </c>
      <c r="P388" s="15">
        <f>SUMIF('Daycare Checkouts'!E:E,$A388,'Daycare Checkouts'!F:F)</f>
        <v>270</v>
      </c>
      <c r="Q388" s="12">
        <f t="shared" si="39"/>
        <v>0</v>
      </c>
      <c r="R388" s="15">
        <f t="shared" si="41"/>
        <v>0</v>
      </c>
    </row>
    <row r="389" spans="1:18" x14ac:dyDescent="0.3">
      <c r="A389" s="11">
        <v>6878007</v>
      </c>
      <c r="B389" s="10">
        <v>43620</v>
      </c>
      <c r="C389" s="11" t="s">
        <v>1282</v>
      </c>
      <c r="D389" s="11" t="str">
        <f t="shared" si="42"/>
        <v>InActive</v>
      </c>
      <c r="E389" s="12">
        <v>10</v>
      </c>
      <c r="F389" s="15">
        <v>270</v>
      </c>
      <c r="G389" s="15">
        <f t="shared" si="37"/>
        <v>27</v>
      </c>
      <c r="I389" s="28"/>
      <c r="J389" s="29"/>
      <c r="K389" s="12">
        <f t="shared" si="40"/>
        <v>10</v>
      </c>
      <c r="L389" s="15">
        <f t="shared" si="38"/>
        <v>270</v>
      </c>
      <c r="M389" s="12">
        <v>0</v>
      </c>
      <c r="N389" s="15">
        <v>0</v>
      </c>
      <c r="O389" s="12">
        <f>COUNTIF('Daycare Checkouts'!$E:$E,$A389)</f>
        <v>10</v>
      </c>
      <c r="P389" s="15">
        <f>SUMIF('Daycare Checkouts'!E:E,$A389,'Daycare Checkouts'!F:F)</f>
        <v>270</v>
      </c>
      <c r="Q389" s="12">
        <f t="shared" si="39"/>
        <v>0</v>
      </c>
      <c r="R389" s="15">
        <f t="shared" si="41"/>
        <v>0</v>
      </c>
    </row>
    <row r="390" spans="1:18" x14ac:dyDescent="0.3">
      <c r="A390" s="11">
        <v>6878886</v>
      </c>
      <c r="B390" s="10">
        <v>43621</v>
      </c>
      <c r="C390" s="11" t="s">
        <v>213</v>
      </c>
      <c r="D390" s="11" t="str">
        <f t="shared" si="42"/>
        <v>InActive</v>
      </c>
      <c r="E390" s="12">
        <v>10</v>
      </c>
      <c r="F390" s="15">
        <v>270</v>
      </c>
      <c r="G390" s="15">
        <f t="shared" si="37"/>
        <v>27</v>
      </c>
      <c r="I390" s="28"/>
      <c r="J390" s="29"/>
      <c r="K390" s="12">
        <f t="shared" si="40"/>
        <v>10</v>
      </c>
      <c r="L390" s="15">
        <f t="shared" si="38"/>
        <v>270</v>
      </c>
      <c r="M390" s="12">
        <v>0</v>
      </c>
      <c r="N390" s="15">
        <v>0</v>
      </c>
      <c r="O390" s="12">
        <f>COUNTIF('Daycare Checkouts'!$E:$E,$A390)</f>
        <v>10</v>
      </c>
      <c r="P390" s="15">
        <f>SUMIF('Daycare Checkouts'!E:E,$A390,'Daycare Checkouts'!F:F)</f>
        <v>270</v>
      </c>
      <c r="Q390" s="12">
        <f t="shared" si="39"/>
        <v>0</v>
      </c>
      <c r="R390" s="15">
        <f t="shared" si="41"/>
        <v>0</v>
      </c>
    </row>
    <row r="391" spans="1:18" x14ac:dyDescent="0.3">
      <c r="A391" s="11">
        <v>6880279</v>
      </c>
      <c r="B391" s="10">
        <v>43621</v>
      </c>
      <c r="C391" s="11" t="s">
        <v>371</v>
      </c>
      <c r="D391" s="11" t="str">
        <f t="shared" si="42"/>
        <v>InActive</v>
      </c>
      <c r="E391" s="12">
        <v>10</v>
      </c>
      <c r="F391" s="15">
        <v>270</v>
      </c>
      <c r="G391" s="15">
        <f t="shared" si="37"/>
        <v>27</v>
      </c>
      <c r="I391" s="28"/>
      <c r="J391" s="29"/>
      <c r="K391" s="12">
        <f t="shared" si="40"/>
        <v>10</v>
      </c>
      <c r="L391" s="15">
        <f t="shared" si="38"/>
        <v>270</v>
      </c>
      <c r="M391" s="12">
        <v>0</v>
      </c>
      <c r="N391" s="15">
        <v>0</v>
      </c>
      <c r="O391" s="12">
        <f>COUNTIF('Daycare Checkouts'!$E:$E,$A391)</f>
        <v>10</v>
      </c>
      <c r="P391" s="15">
        <f>SUMIF('Daycare Checkouts'!E:E,$A391,'Daycare Checkouts'!F:F)</f>
        <v>270</v>
      </c>
      <c r="Q391" s="12">
        <f t="shared" si="39"/>
        <v>0</v>
      </c>
      <c r="R391" s="15">
        <f t="shared" si="41"/>
        <v>0</v>
      </c>
    </row>
    <row r="392" spans="1:18" x14ac:dyDescent="0.3">
      <c r="A392" s="11">
        <v>6881664</v>
      </c>
      <c r="B392" s="10">
        <v>43623</v>
      </c>
      <c r="C392" s="11" t="s">
        <v>203</v>
      </c>
      <c r="D392" s="11" t="str">
        <f t="shared" si="42"/>
        <v>InActive</v>
      </c>
      <c r="E392" s="12">
        <v>10</v>
      </c>
      <c r="F392" s="15">
        <v>270</v>
      </c>
      <c r="G392" s="15">
        <f t="shared" si="37"/>
        <v>27</v>
      </c>
      <c r="I392" s="28"/>
      <c r="J392" s="29"/>
      <c r="K392" s="12">
        <f t="shared" si="40"/>
        <v>10</v>
      </c>
      <c r="L392" s="15">
        <f t="shared" si="38"/>
        <v>270</v>
      </c>
      <c r="M392" s="12">
        <v>0</v>
      </c>
      <c r="N392" s="15">
        <v>0</v>
      </c>
      <c r="O392" s="12">
        <f>COUNTIF('Daycare Checkouts'!$E:$E,$A392)</f>
        <v>10</v>
      </c>
      <c r="P392" s="15">
        <f>SUMIF('Daycare Checkouts'!E:E,$A392,'Daycare Checkouts'!F:F)</f>
        <v>270</v>
      </c>
      <c r="Q392" s="12">
        <f t="shared" si="39"/>
        <v>0</v>
      </c>
      <c r="R392" s="15">
        <f t="shared" si="41"/>
        <v>0</v>
      </c>
    </row>
    <row r="393" spans="1:18" x14ac:dyDescent="0.3">
      <c r="A393" s="11">
        <v>6882694</v>
      </c>
      <c r="B393" s="10">
        <v>43625</v>
      </c>
      <c r="C393" s="11" t="s">
        <v>942</v>
      </c>
      <c r="D393" s="11" t="str">
        <f t="shared" si="42"/>
        <v>InActive</v>
      </c>
      <c r="E393" s="12">
        <v>10</v>
      </c>
      <c r="F393" s="15">
        <v>270</v>
      </c>
      <c r="G393" s="15">
        <f t="shared" ref="G393:G456" si="43">ROUND(F393/E393,2)</f>
        <v>27</v>
      </c>
      <c r="I393" s="28"/>
      <c r="J393" s="29"/>
      <c r="K393" s="12">
        <f t="shared" si="40"/>
        <v>10</v>
      </c>
      <c r="L393" s="15">
        <f t="shared" si="38"/>
        <v>270</v>
      </c>
      <c r="M393" s="12">
        <v>0</v>
      </c>
      <c r="N393" s="15">
        <v>0</v>
      </c>
      <c r="O393" s="12">
        <f>COUNTIF('Daycare Checkouts'!$E:$E,$A393)</f>
        <v>10</v>
      </c>
      <c r="P393" s="15">
        <f>SUMIF('Daycare Checkouts'!E:E,$A393,'Daycare Checkouts'!F:F)</f>
        <v>270</v>
      </c>
      <c r="Q393" s="12">
        <f t="shared" si="39"/>
        <v>0</v>
      </c>
      <c r="R393" s="15">
        <f t="shared" si="41"/>
        <v>0</v>
      </c>
    </row>
    <row r="394" spans="1:18" x14ac:dyDescent="0.3">
      <c r="A394" s="11">
        <v>6882707</v>
      </c>
      <c r="B394" s="10">
        <v>43625</v>
      </c>
      <c r="C394" s="11" t="s">
        <v>1508</v>
      </c>
      <c r="D394" s="11" t="str">
        <f t="shared" si="42"/>
        <v>InActive</v>
      </c>
      <c r="E394" s="12">
        <v>10</v>
      </c>
      <c r="F394" s="15">
        <v>270</v>
      </c>
      <c r="G394" s="15">
        <f t="shared" si="43"/>
        <v>27</v>
      </c>
      <c r="I394" s="28"/>
      <c r="J394" s="29"/>
      <c r="K394" s="12">
        <f t="shared" si="40"/>
        <v>10</v>
      </c>
      <c r="L394" s="15">
        <f t="shared" si="38"/>
        <v>270</v>
      </c>
      <c r="M394" s="12">
        <v>0</v>
      </c>
      <c r="N394" s="15">
        <v>0</v>
      </c>
      <c r="O394" s="12">
        <f>COUNTIF('Daycare Checkouts'!$E:$E,$A394)</f>
        <v>10</v>
      </c>
      <c r="P394" s="15">
        <f>SUMIF('Daycare Checkouts'!E:E,$A394,'Daycare Checkouts'!F:F)</f>
        <v>270</v>
      </c>
      <c r="Q394" s="12">
        <f t="shared" si="39"/>
        <v>0</v>
      </c>
      <c r="R394" s="15">
        <f t="shared" si="41"/>
        <v>0</v>
      </c>
    </row>
    <row r="395" spans="1:18" x14ac:dyDescent="0.3">
      <c r="A395" s="11">
        <v>6883259</v>
      </c>
      <c r="B395" s="10">
        <v>43626</v>
      </c>
      <c r="C395" s="11" t="s">
        <v>185</v>
      </c>
      <c r="D395" s="11" t="str">
        <f t="shared" si="42"/>
        <v>InActive</v>
      </c>
      <c r="E395" s="12">
        <v>20</v>
      </c>
      <c r="F395" s="15">
        <v>360</v>
      </c>
      <c r="G395" s="15">
        <f t="shared" si="43"/>
        <v>18</v>
      </c>
      <c r="I395" s="28"/>
      <c r="J395" s="29"/>
      <c r="K395" s="12">
        <f t="shared" si="40"/>
        <v>20</v>
      </c>
      <c r="L395" s="15">
        <f t="shared" ref="L395:L458" si="44">F395</f>
        <v>360</v>
      </c>
      <c r="M395" s="12">
        <v>-13</v>
      </c>
      <c r="N395" s="15">
        <v>-234</v>
      </c>
      <c r="O395" s="12">
        <f>COUNTIF('Daycare Checkouts'!$E:$E,$A395)</f>
        <v>7</v>
      </c>
      <c r="P395" s="15">
        <f>SUMIF('Daycare Checkouts'!E:E,$A395,'Daycare Checkouts'!F:F)</f>
        <v>126</v>
      </c>
      <c r="Q395" s="12">
        <f t="shared" ref="Q395:Q458" si="45">SUM(K395,M395,-O395)</f>
        <v>0</v>
      </c>
      <c r="R395" s="15">
        <f t="shared" si="41"/>
        <v>0</v>
      </c>
    </row>
    <row r="396" spans="1:18" x14ac:dyDescent="0.3">
      <c r="A396" s="11">
        <v>6883385</v>
      </c>
      <c r="B396" s="10">
        <v>43626</v>
      </c>
      <c r="C396" s="11" t="s">
        <v>244</v>
      </c>
      <c r="D396" s="11" t="str">
        <f t="shared" si="42"/>
        <v>InActive</v>
      </c>
      <c r="E396" s="12">
        <v>30</v>
      </c>
      <c r="F396" s="15">
        <v>750</v>
      </c>
      <c r="G396" s="15">
        <f t="shared" si="43"/>
        <v>25</v>
      </c>
      <c r="I396" s="28"/>
      <c r="J396" s="29"/>
      <c r="K396" s="12">
        <f t="shared" ref="K396:K459" si="46">E396</f>
        <v>30</v>
      </c>
      <c r="L396" s="15">
        <f t="shared" si="44"/>
        <v>750</v>
      </c>
      <c r="M396" s="12">
        <v>0</v>
      </c>
      <c r="N396" s="15">
        <v>0</v>
      </c>
      <c r="O396" s="12">
        <f>COUNTIF('Daycare Checkouts'!$E:$E,$A396)</f>
        <v>30</v>
      </c>
      <c r="P396" s="15">
        <f>SUMIF('Daycare Checkouts'!E:E,$A396,'Daycare Checkouts'!F:F)</f>
        <v>750</v>
      </c>
      <c r="Q396" s="12">
        <f t="shared" si="45"/>
        <v>0</v>
      </c>
      <c r="R396" s="15">
        <f t="shared" ref="R396:R459" si="47">SUM(L396,N396,-P396)</f>
        <v>0</v>
      </c>
    </row>
    <row r="397" spans="1:18" x14ac:dyDescent="0.3">
      <c r="A397" s="11">
        <v>6884206</v>
      </c>
      <c r="B397" s="10">
        <v>43627</v>
      </c>
      <c r="C397" s="11" t="s">
        <v>190</v>
      </c>
      <c r="D397" s="11" t="str">
        <f t="shared" si="42"/>
        <v>InActive</v>
      </c>
      <c r="E397" s="12">
        <v>30</v>
      </c>
      <c r="F397" s="15">
        <v>510</v>
      </c>
      <c r="G397" s="15">
        <f t="shared" si="43"/>
        <v>17</v>
      </c>
      <c r="I397" s="28"/>
      <c r="J397" s="29"/>
      <c r="K397" s="12">
        <f t="shared" si="46"/>
        <v>30</v>
      </c>
      <c r="L397" s="15">
        <f t="shared" si="44"/>
        <v>510</v>
      </c>
      <c r="M397" s="12">
        <v>0</v>
      </c>
      <c r="N397" s="15">
        <v>0</v>
      </c>
      <c r="O397" s="12">
        <f>COUNTIF('Daycare Checkouts'!$E:$E,$A397)</f>
        <v>30</v>
      </c>
      <c r="P397" s="15">
        <f>SUMIF('Daycare Checkouts'!E:E,$A397,'Daycare Checkouts'!F:F)</f>
        <v>510</v>
      </c>
      <c r="Q397" s="12">
        <f t="shared" si="45"/>
        <v>0</v>
      </c>
      <c r="R397" s="15">
        <f t="shared" si="47"/>
        <v>0</v>
      </c>
    </row>
    <row r="398" spans="1:18" x14ac:dyDescent="0.3">
      <c r="A398" s="11">
        <v>6884548</v>
      </c>
      <c r="B398" s="10">
        <v>43627</v>
      </c>
      <c r="C398" s="11" t="s">
        <v>1656</v>
      </c>
      <c r="D398" s="11" t="str">
        <f t="shared" si="42"/>
        <v>InActive</v>
      </c>
      <c r="E398" s="12">
        <v>10</v>
      </c>
      <c r="F398" s="15">
        <v>270</v>
      </c>
      <c r="G398" s="15">
        <f t="shared" si="43"/>
        <v>27</v>
      </c>
      <c r="I398" s="28"/>
      <c r="J398" s="29"/>
      <c r="K398" s="12">
        <f t="shared" si="46"/>
        <v>10</v>
      </c>
      <c r="L398" s="15">
        <f t="shared" si="44"/>
        <v>270</v>
      </c>
      <c r="M398" s="12">
        <v>0</v>
      </c>
      <c r="N398" s="15">
        <v>0</v>
      </c>
      <c r="O398" s="12">
        <f>COUNTIF('Daycare Checkouts'!$E:$E,$A398)</f>
        <v>10</v>
      </c>
      <c r="P398" s="15">
        <f>SUMIF('Daycare Checkouts'!E:E,$A398,'Daycare Checkouts'!F:F)</f>
        <v>270</v>
      </c>
      <c r="Q398" s="12">
        <f t="shared" si="45"/>
        <v>0</v>
      </c>
      <c r="R398" s="15">
        <f t="shared" si="47"/>
        <v>0</v>
      </c>
    </row>
    <row r="399" spans="1:18" x14ac:dyDescent="0.3">
      <c r="A399" s="11">
        <v>6884628</v>
      </c>
      <c r="B399" s="10">
        <v>43627</v>
      </c>
      <c r="C399" s="11" t="s">
        <v>146</v>
      </c>
      <c r="D399" s="11" t="str">
        <f t="shared" si="42"/>
        <v>Active</v>
      </c>
      <c r="E399" s="12">
        <v>50</v>
      </c>
      <c r="F399" s="15">
        <v>1150</v>
      </c>
      <c r="G399" s="15">
        <f t="shared" si="43"/>
        <v>23</v>
      </c>
      <c r="I399" s="28"/>
      <c r="J399" s="29"/>
      <c r="K399" s="12">
        <f t="shared" si="46"/>
        <v>50</v>
      </c>
      <c r="L399" s="15">
        <f t="shared" si="44"/>
        <v>1150</v>
      </c>
      <c r="M399" s="12">
        <v>0</v>
      </c>
      <c r="N399" s="15">
        <v>0</v>
      </c>
      <c r="O399" s="12">
        <f>COUNTIF('Daycare Checkouts'!$E:$E,$A399)</f>
        <v>19</v>
      </c>
      <c r="P399" s="15">
        <f>SUMIF('Daycare Checkouts'!E:E,$A399,'Daycare Checkouts'!F:F)</f>
        <v>437</v>
      </c>
      <c r="Q399" s="12">
        <f t="shared" si="45"/>
        <v>31</v>
      </c>
      <c r="R399" s="15">
        <f t="shared" si="47"/>
        <v>713</v>
      </c>
    </row>
    <row r="400" spans="1:18" x14ac:dyDescent="0.3">
      <c r="A400" s="11">
        <v>6886426</v>
      </c>
      <c r="B400" s="10">
        <v>43628</v>
      </c>
      <c r="C400" s="11" t="s">
        <v>1636</v>
      </c>
      <c r="D400" s="11" t="str">
        <f t="shared" si="42"/>
        <v>InActive</v>
      </c>
      <c r="E400" s="12">
        <v>10</v>
      </c>
      <c r="F400" s="15">
        <v>270</v>
      </c>
      <c r="G400" s="15">
        <f t="shared" si="43"/>
        <v>27</v>
      </c>
      <c r="I400" s="28"/>
      <c r="J400" s="29"/>
      <c r="K400" s="12">
        <f t="shared" si="46"/>
        <v>10</v>
      </c>
      <c r="L400" s="15">
        <f t="shared" si="44"/>
        <v>270</v>
      </c>
      <c r="M400" s="12">
        <v>0</v>
      </c>
      <c r="N400" s="15">
        <v>0</v>
      </c>
      <c r="O400" s="12">
        <f>COUNTIF('Daycare Checkouts'!$E:$E,$A400)</f>
        <v>10</v>
      </c>
      <c r="P400" s="15">
        <f>SUMIF('Daycare Checkouts'!E:E,$A400,'Daycare Checkouts'!F:F)</f>
        <v>270</v>
      </c>
      <c r="Q400" s="12">
        <f t="shared" si="45"/>
        <v>0</v>
      </c>
      <c r="R400" s="15">
        <f t="shared" si="47"/>
        <v>0</v>
      </c>
    </row>
    <row r="401" spans="1:18" x14ac:dyDescent="0.3">
      <c r="A401" s="11">
        <v>6886756</v>
      </c>
      <c r="B401" s="10">
        <v>43628</v>
      </c>
      <c r="C401" s="11" t="s">
        <v>159</v>
      </c>
      <c r="D401" s="11" t="str">
        <f t="shared" si="42"/>
        <v>InActive</v>
      </c>
      <c r="E401" s="12">
        <v>10</v>
      </c>
      <c r="F401" s="15">
        <v>270</v>
      </c>
      <c r="G401" s="15">
        <f t="shared" si="43"/>
        <v>27</v>
      </c>
      <c r="I401" s="28"/>
      <c r="J401" s="29"/>
      <c r="K401" s="12">
        <f t="shared" si="46"/>
        <v>10</v>
      </c>
      <c r="L401" s="15">
        <f t="shared" si="44"/>
        <v>270</v>
      </c>
      <c r="M401" s="12">
        <v>0</v>
      </c>
      <c r="N401" s="15">
        <v>0</v>
      </c>
      <c r="O401" s="12">
        <f>COUNTIF('Daycare Checkouts'!$E:$E,$A401)</f>
        <v>10</v>
      </c>
      <c r="P401" s="15">
        <f>SUMIF('Daycare Checkouts'!E:E,$A401,'Daycare Checkouts'!F:F)</f>
        <v>270</v>
      </c>
      <c r="Q401" s="12">
        <f t="shared" si="45"/>
        <v>0</v>
      </c>
      <c r="R401" s="15">
        <f t="shared" si="47"/>
        <v>0</v>
      </c>
    </row>
    <row r="402" spans="1:18" x14ac:dyDescent="0.3">
      <c r="A402" s="11">
        <v>6887006</v>
      </c>
      <c r="B402" s="10">
        <v>43628</v>
      </c>
      <c r="C402" s="11" t="s">
        <v>1317</v>
      </c>
      <c r="D402" s="11" t="str">
        <f t="shared" si="42"/>
        <v>InActive</v>
      </c>
      <c r="E402" s="12">
        <v>30</v>
      </c>
      <c r="F402" s="15">
        <v>750</v>
      </c>
      <c r="G402" s="15">
        <f t="shared" si="43"/>
        <v>25</v>
      </c>
      <c r="I402" s="28"/>
      <c r="J402" s="29"/>
      <c r="K402" s="12">
        <f t="shared" si="46"/>
        <v>30</v>
      </c>
      <c r="L402" s="15">
        <f t="shared" si="44"/>
        <v>750</v>
      </c>
      <c r="M402" s="12">
        <v>0</v>
      </c>
      <c r="N402" s="15">
        <v>0</v>
      </c>
      <c r="O402" s="12">
        <f>COUNTIF('Daycare Checkouts'!$E:$E,$A402)</f>
        <v>30</v>
      </c>
      <c r="P402" s="15">
        <f>SUMIF('Daycare Checkouts'!E:E,$A402,'Daycare Checkouts'!F:F)</f>
        <v>750</v>
      </c>
      <c r="Q402" s="12">
        <f t="shared" si="45"/>
        <v>0</v>
      </c>
      <c r="R402" s="15">
        <f t="shared" si="47"/>
        <v>0</v>
      </c>
    </row>
    <row r="403" spans="1:18" x14ac:dyDescent="0.3">
      <c r="A403" s="11">
        <v>6887774</v>
      </c>
      <c r="B403" s="10">
        <v>43630</v>
      </c>
      <c r="C403" s="11" t="s">
        <v>1661</v>
      </c>
      <c r="D403" s="11" t="str">
        <f t="shared" si="42"/>
        <v>InActive</v>
      </c>
      <c r="E403" s="12">
        <v>30</v>
      </c>
      <c r="F403" s="15">
        <v>750</v>
      </c>
      <c r="G403" s="15">
        <f t="shared" si="43"/>
        <v>25</v>
      </c>
      <c r="I403" s="28"/>
      <c r="J403" s="29"/>
      <c r="K403" s="12">
        <f t="shared" si="46"/>
        <v>30</v>
      </c>
      <c r="L403" s="15">
        <f t="shared" si="44"/>
        <v>750</v>
      </c>
      <c r="M403" s="12">
        <v>0</v>
      </c>
      <c r="N403" s="15">
        <v>0</v>
      </c>
      <c r="O403" s="12">
        <f>COUNTIF('Daycare Checkouts'!$E:$E,$A403)</f>
        <v>30</v>
      </c>
      <c r="P403" s="15">
        <f>SUMIF('Daycare Checkouts'!E:E,$A403,'Daycare Checkouts'!F:F)</f>
        <v>750</v>
      </c>
      <c r="Q403" s="12">
        <f t="shared" si="45"/>
        <v>0</v>
      </c>
      <c r="R403" s="15">
        <f t="shared" si="47"/>
        <v>0</v>
      </c>
    </row>
    <row r="404" spans="1:18" x14ac:dyDescent="0.3">
      <c r="A404" s="11">
        <v>6888605</v>
      </c>
      <c r="B404" s="10">
        <v>43632</v>
      </c>
      <c r="C404" s="11" t="s">
        <v>140</v>
      </c>
      <c r="D404" s="11" t="str">
        <f t="shared" si="42"/>
        <v>InActive</v>
      </c>
      <c r="E404" s="12">
        <v>20</v>
      </c>
      <c r="F404" s="15">
        <v>520</v>
      </c>
      <c r="G404" s="15">
        <f t="shared" si="43"/>
        <v>26</v>
      </c>
      <c r="I404" s="28"/>
      <c r="J404" s="29"/>
      <c r="K404" s="12">
        <f t="shared" si="46"/>
        <v>20</v>
      </c>
      <c r="L404" s="15">
        <f t="shared" si="44"/>
        <v>520</v>
      </c>
      <c r="M404" s="12">
        <v>0</v>
      </c>
      <c r="N404" s="15">
        <v>0</v>
      </c>
      <c r="O404" s="12">
        <f>COUNTIF('Daycare Checkouts'!$E:$E,$A404)</f>
        <v>20</v>
      </c>
      <c r="P404" s="15">
        <f>SUMIF('Daycare Checkouts'!E:E,$A404,'Daycare Checkouts'!F:F)</f>
        <v>520</v>
      </c>
      <c r="Q404" s="12">
        <f t="shared" si="45"/>
        <v>0</v>
      </c>
      <c r="R404" s="15">
        <f t="shared" si="47"/>
        <v>0</v>
      </c>
    </row>
    <row r="405" spans="1:18" x14ac:dyDescent="0.3">
      <c r="A405" s="11">
        <v>6888898</v>
      </c>
      <c r="B405" s="10">
        <v>43633</v>
      </c>
      <c r="C405" s="11" t="s">
        <v>1683</v>
      </c>
      <c r="D405" s="11" t="str">
        <f t="shared" si="42"/>
        <v>Active</v>
      </c>
      <c r="E405" s="12">
        <v>10</v>
      </c>
      <c r="F405" s="15">
        <v>270</v>
      </c>
      <c r="G405" s="15">
        <f t="shared" si="43"/>
        <v>27</v>
      </c>
      <c r="I405" s="28"/>
      <c r="J405" s="29"/>
      <c r="K405" s="12">
        <f t="shared" si="46"/>
        <v>10</v>
      </c>
      <c r="L405" s="15">
        <f t="shared" si="44"/>
        <v>270</v>
      </c>
      <c r="M405" s="12">
        <v>0</v>
      </c>
      <c r="N405" s="15">
        <v>0</v>
      </c>
      <c r="O405" s="12">
        <f>COUNTIF('Daycare Checkouts'!$E:$E,$A405)</f>
        <v>9</v>
      </c>
      <c r="P405" s="15">
        <f>SUMIF('Daycare Checkouts'!E:E,$A405,'Daycare Checkouts'!F:F)</f>
        <v>243</v>
      </c>
      <c r="Q405" s="12">
        <f t="shared" si="45"/>
        <v>1</v>
      </c>
      <c r="R405" s="15">
        <f t="shared" si="47"/>
        <v>27</v>
      </c>
    </row>
    <row r="406" spans="1:18" x14ac:dyDescent="0.3">
      <c r="A406" s="11">
        <v>6891517</v>
      </c>
      <c r="B406" s="10">
        <v>43635</v>
      </c>
      <c r="C406" s="11" t="s">
        <v>179</v>
      </c>
      <c r="D406" s="11" t="str">
        <f t="shared" si="42"/>
        <v>InActive</v>
      </c>
      <c r="E406" s="12">
        <v>10</v>
      </c>
      <c r="F406" s="15">
        <v>270</v>
      </c>
      <c r="G406" s="15">
        <f t="shared" si="43"/>
        <v>27</v>
      </c>
      <c r="I406" s="28"/>
      <c r="J406" s="29"/>
      <c r="K406" s="12">
        <f t="shared" si="46"/>
        <v>10</v>
      </c>
      <c r="L406" s="15">
        <f t="shared" si="44"/>
        <v>270</v>
      </c>
      <c r="M406" s="12">
        <v>0</v>
      </c>
      <c r="N406" s="15">
        <v>0</v>
      </c>
      <c r="O406" s="12">
        <f>COUNTIF('Daycare Checkouts'!$E:$E,$A406)</f>
        <v>10</v>
      </c>
      <c r="P406" s="15">
        <f>SUMIF('Daycare Checkouts'!E:E,$A406,'Daycare Checkouts'!F:F)</f>
        <v>270</v>
      </c>
      <c r="Q406" s="12">
        <f t="shared" si="45"/>
        <v>0</v>
      </c>
      <c r="R406" s="15">
        <f t="shared" si="47"/>
        <v>0</v>
      </c>
    </row>
    <row r="407" spans="1:18" x14ac:dyDescent="0.3">
      <c r="A407" s="11">
        <v>6891874</v>
      </c>
      <c r="B407" s="10">
        <v>43635</v>
      </c>
      <c r="C407" s="11" t="s">
        <v>222</v>
      </c>
      <c r="D407" s="11" t="str">
        <f t="shared" si="42"/>
        <v>InActive</v>
      </c>
      <c r="E407" s="12">
        <v>10</v>
      </c>
      <c r="F407" s="15">
        <v>270</v>
      </c>
      <c r="G407" s="15">
        <f t="shared" si="43"/>
        <v>27</v>
      </c>
      <c r="I407" s="28"/>
      <c r="J407" s="29"/>
      <c r="K407" s="12">
        <f t="shared" si="46"/>
        <v>10</v>
      </c>
      <c r="L407" s="15">
        <f t="shared" si="44"/>
        <v>270</v>
      </c>
      <c r="M407" s="12">
        <v>0</v>
      </c>
      <c r="N407" s="15">
        <v>0</v>
      </c>
      <c r="O407" s="12">
        <f>COUNTIF('Daycare Checkouts'!$E:$E,$A407)</f>
        <v>10</v>
      </c>
      <c r="P407" s="15">
        <f>SUMIF('Daycare Checkouts'!E:E,$A407,'Daycare Checkouts'!F:F)</f>
        <v>270</v>
      </c>
      <c r="Q407" s="12">
        <f t="shared" si="45"/>
        <v>0</v>
      </c>
      <c r="R407" s="15">
        <f t="shared" si="47"/>
        <v>0</v>
      </c>
    </row>
    <row r="408" spans="1:18" x14ac:dyDescent="0.3">
      <c r="A408" s="11">
        <v>6892228</v>
      </c>
      <c r="B408" s="10">
        <v>43635</v>
      </c>
      <c r="C408" s="11" t="s">
        <v>123</v>
      </c>
      <c r="D408" s="11" t="str">
        <f t="shared" si="42"/>
        <v>InActive</v>
      </c>
      <c r="E408" s="12">
        <v>50</v>
      </c>
      <c r="F408" s="15">
        <v>1150</v>
      </c>
      <c r="G408" s="15">
        <f t="shared" si="43"/>
        <v>23</v>
      </c>
      <c r="I408" s="28"/>
      <c r="J408" s="29"/>
      <c r="K408" s="12">
        <f t="shared" si="46"/>
        <v>50</v>
      </c>
      <c r="L408" s="15">
        <f t="shared" si="44"/>
        <v>1150</v>
      </c>
      <c r="M408" s="12">
        <v>0</v>
      </c>
      <c r="N408" s="15">
        <v>0</v>
      </c>
      <c r="O408" s="12">
        <f>COUNTIF('Daycare Checkouts'!$E:$E,$A408)</f>
        <v>50</v>
      </c>
      <c r="P408" s="15">
        <f>SUMIF('Daycare Checkouts'!E:E,$A408,'Daycare Checkouts'!F:F)</f>
        <v>1150</v>
      </c>
      <c r="Q408" s="12">
        <f t="shared" si="45"/>
        <v>0</v>
      </c>
      <c r="R408" s="15">
        <f t="shared" si="47"/>
        <v>0</v>
      </c>
    </row>
    <row r="409" spans="1:18" x14ac:dyDescent="0.3">
      <c r="A409" s="11">
        <v>6892458</v>
      </c>
      <c r="B409" s="10">
        <v>43636</v>
      </c>
      <c r="C409" s="11" t="s">
        <v>1435</v>
      </c>
      <c r="D409" s="11" t="str">
        <f t="shared" si="42"/>
        <v>InActive</v>
      </c>
      <c r="E409" s="12">
        <v>10</v>
      </c>
      <c r="F409" s="15">
        <v>270</v>
      </c>
      <c r="G409" s="15">
        <f t="shared" si="43"/>
        <v>27</v>
      </c>
      <c r="I409" s="28"/>
      <c r="J409" s="29"/>
      <c r="K409" s="12">
        <f t="shared" si="46"/>
        <v>10</v>
      </c>
      <c r="L409" s="15">
        <f t="shared" si="44"/>
        <v>270</v>
      </c>
      <c r="M409" s="12">
        <v>0</v>
      </c>
      <c r="N409" s="15">
        <v>0</v>
      </c>
      <c r="O409" s="12">
        <f>COUNTIF('Daycare Checkouts'!$E:$E,$A409)</f>
        <v>10</v>
      </c>
      <c r="P409" s="15">
        <f>SUMIF('Daycare Checkouts'!E:E,$A409,'Daycare Checkouts'!F:F)</f>
        <v>270</v>
      </c>
      <c r="Q409" s="12">
        <f t="shared" si="45"/>
        <v>0</v>
      </c>
      <c r="R409" s="15">
        <f t="shared" si="47"/>
        <v>0</v>
      </c>
    </row>
    <row r="410" spans="1:18" x14ac:dyDescent="0.3">
      <c r="A410" s="11">
        <v>6892477</v>
      </c>
      <c r="B410" s="10">
        <v>43636</v>
      </c>
      <c r="C410" s="11" t="s">
        <v>210</v>
      </c>
      <c r="D410" s="11" t="str">
        <f t="shared" si="42"/>
        <v>InActive</v>
      </c>
      <c r="E410" s="12">
        <v>10</v>
      </c>
      <c r="F410" s="15">
        <v>270</v>
      </c>
      <c r="G410" s="15">
        <f t="shared" si="43"/>
        <v>27</v>
      </c>
      <c r="I410" s="28"/>
      <c r="J410" s="29"/>
      <c r="K410" s="12">
        <f t="shared" si="46"/>
        <v>10</v>
      </c>
      <c r="L410" s="15">
        <f t="shared" si="44"/>
        <v>270</v>
      </c>
      <c r="M410" s="12">
        <v>0</v>
      </c>
      <c r="N410" s="15">
        <v>0</v>
      </c>
      <c r="O410" s="12">
        <f>COUNTIF('Daycare Checkouts'!$E:$E,$A410)</f>
        <v>10</v>
      </c>
      <c r="P410" s="15">
        <f>SUMIF('Daycare Checkouts'!E:E,$A410,'Daycare Checkouts'!F:F)</f>
        <v>270</v>
      </c>
      <c r="Q410" s="12">
        <f t="shared" si="45"/>
        <v>0</v>
      </c>
      <c r="R410" s="15">
        <f t="shared" si="47"/>
        <v>0</v>
      </c>
    </row>
    <row r="411" spans="1:18" x14ac:dyDescent="0.3">
      <c r="A411" s="11">
        <v>6892485</v>
      </c>
      <c r="B411" s="10">
        <v>43636</v>
      </c>
      <c r="C411" s="11" t="s">
        <v>894</v>
      </c>
      <c r="D411" s="11" t="str">
        <f t="shared" si="42"/>
        <v>InActive</v>
      </c>
      <c r="E411" s="12">
        <v>10</v>
      </c>
      <c r="F411" s="15">
        <v>270</v>
      </c>
      <c r="G411" s="15">
        <f t="shared" si="43"/>
        <v>27</v>
      </c>
      <c r="I411" s="28"/>
      <c r="J411" s="29"/>
      <c r="K411" s="12">
        <f t="shared" si="46"/>
        <v>10</v>
      </c>
      <c r="L411" s="15">
        <f t="shared" si="44"/>
        <v>270</v>
      </c>
      <c r="M411" s="12">
        <v>0</v>
      </c>
      <c r="N411" s="15">
        <v>0</v>
      </c>
      <c r="O411" s="12">
        <f>COUNTIF('Daycare Checkouts'!$E:$E,$A411)</f>
        <v>10</v>
      </c>
      <c r="P411" s="15">
        <f>SUMIF('Daycare Checkouts'!E:E,$A411,'Daycare Checkouts'!F:F)</f>
        <v>270</v>
      </c>
      <c r="Q411" s="12">
        <f t="shared" si="45"/>
        <v>0</v>
      </c>
      <c r="R411" s="15">
        <f t="shared" si="47"/>
        <v>0</v>
      </c>
    </row>
    <row r="412" spans="1:18" x14ac:dyDescent="0.3">
      <c r="A412" s="11">
        <v>6892598</v>
      </c>
      <c r="B412" s="10">
        <v>43636</v>
      </c>
      <c r="C412" s="11" t="s">
        <v>230</v>
      </c>
      <c r="D412" s="11" t="str">
        <f t="shared" si="42"/>
        <v>InActive</v>
      </c>
      <c r="E412" s="12">
        <v>10</v>
      </c>
      <c r="F412" s="15">
        <v>270</v>
      </c>
      <c r="G412" s="15">
        <f t="shared" si="43"/>
        <v>27</v>
      </c>
      <c r="I412" s="28"/>
      <c r="J412" s="29"/>
      <c r="K412" s="12">
        <f t="shared" si="46"/>
        <v>10</v>
      </c>
      <c r="L412" s="15">
        <f t="shared" si="44"/>
        <v>270</v>
      </c>
      <c r="M412" s="12">
        <v>0</v>
      </c>
      <c r="N412" s="15">
        <v>0</v>
      </c>
      <c r="O412" s="12">
        <f>COUNTIF('Daycare Checkouts'!$E:$E,$A412)</f>
        <v>10</v>
      </c>
      <c r="P412" s="15">
        <f>SUMIF('Daycare Checkouts'!E:E,$A412,'Daycare Checkouts'!F:F)</f>
        <v>270</v>
      </c>
      <c r="Q412" s="12">
        <f t="shared" si="45"/>
        <v>0</v>
      </c>
      <c r="R412" s="15">
        <f t="shared" si="47"/>
        <v>0</v>
      </c>
    </row>
    <row r="413" spans="1:18" x14ac:dyDescent="0.3">
      <c r="A413" s="11">
        <v>6894552</v>
      </c>
      <c r="B413" s="10">
        <v>43638</v>
      </c>
      <c r="C413" s="11" t="s">
        <v>194</v>
      </c>
      <c r="D413" s="11" t="str">
        <f t="shared" si="42"/>
        <v>InActive</v>
      </c>
      <c r="E413" s="12">
        <v>10</v>
      </c>
      <c r="F413" s="15">
        <v>270</v>
      </c>
      <c r="G413" s="15">
        <f t="shared" si="43"/>
        <v>27</v>
      </c>
      <c r="I413" s="28"/>
      <c r="J413" s="29"/>
      <c r="K413" s="12">
        <f t="shared" si="46"/>
        <v>10</v>
      </c>
      <c r="L413" s="15">
        <f t="shared" si="44"/>
        <v>270</v>
      </c>
      <c r="M413" s="12">
        <v>0</v>
      </c>
      <c r="N413" s="15">
        <v>0</v>
      </c>
      <c r="O413" s="12">
        <f>COUNTIF('Daycare Checkouts'!$E:$E,$A413)</f>
        <v>10</v>
      </c>
      <c r="P413" s="15">
        <f>SUMIF('Daycare Checkouts'!E:E,$A413,'Daycare Checkouts'!F:F)</f>
        <v>270</v>
      </c>
      <c r="Q413" s="12">
        <f t="shared" si="45"/>
        <v>0</v>
      </c>
      <c r="R413" s="15">
        <f t="shared" si="47"/>
        <v>0</v>
      </c>
    </row>
    <row r="414" spans="1:18" x14ac:dyDescent="0.3">
      <c r="A414" s="11">
        <v>6895018</v>
      </c>
      <c r="B414" s="10">
        <v>43640</v>
      </c>
      <c r="C414" s="11" t="s">
        <v>204</v>
      </c>
      <c r="D414" s="11" t="str">
        <f t="shared" si="42"/>
        <v>InActive</v>
      </c>
      <c r="E414" s="12">
        <v>30</v>
      </c>
      <c r="F414" s="15">
        <v>750</v>
      </c>
      <c r="G414" s="15">
        <f t="shared" si="43"/>
        <v>25</v>
      </c>
      <c r="I414" s="28"/>
      <c r="J414" s="29"/>
      <c r="K414" s="12">
        <f t="shared" si="46"/>
        <v>30</v>
      </c>
      <c r="L414" s="15">
        <f t="shared" si="44"/>
        <v>750</v>
      </c>
      <c r="M414" s="12">
        <v>0</v>
      </c>
      <c r="N414" s="15">
        <v>0</v>
      </c>
      <c r="O414" s="12">
        <f>COUNTIF('Daycare Checkouts'!$E:$E,$A414)</f>
        <v>30</v>
      </c>
      <c r="P414" s="15">
        <f>SUMIF('Daycare Checkouts'!E:E,$A414,'Daycare Checkouts'!F:F)</f>
        <v>750</v>
      </c>
      <c r="Q414" s="12">
        <f t="shared" si="45"/>
        <v>0</v>
      </c>
      <c r="R414" s="15">
        <f t="shared" si="47"/>
        <v>0</v>
      </c>
    </row>
    <row r="415" spans="1:18" x14ac:dyDescent="0.3">
      <c r="A415" s="11">
        <v>6895189</v>
      </c>
      <c r="B415" s="10">
        <v>43640</v>
      </c>
      <c r="C415" s="11" t="s">
        <v>1727</v>
      </c>
      <c r="D415" s="11" t="str">
        <f t="shared" si="42"/>
        <v>InActive</v>
      </c>
      <c r="E415" s="12">
        <v>20</v>
      </c>
      <c r="F415" s="15">
        <v>520</v>
      </c>
      <c r="G415" s="15">
        <f t="shared" si="43"/>
        <v>26</v>
      </c>
      <c r="I415" s="28"/>
      <c r="J415" s="29"/>
      <c r="K415" s="12">
        <f t="shared" si="46"/>
        <v>20</v>
      </c>
      <c r="L415" s="15">
        <f t="shared" si="44"/>
        <v>520</v>
      </c>
      <c r="M415" s="12">
        <v>0</v>
      </c>
      <c r="N415" s="15">
        <v>0</v>
      </c>
      <c r="O415" s="12">
        <f>COUNTIF('Daycare Checkouts'!$E:$E,$A415)</f>
        <v>20</v>
      </c>
      <c r="P415" s="15">
        <f>SUMIF('Daycare Checkouts'!E:E,$A415,'Daycare Checkouts'!F:F)</f>
        <v>520</v>
      </c>
      <c r="Q415" s="12">
        <f t="shared" si="45"/>
        <v>0</v>
      </c>
      <c r="R415" s="15">
        <f t="shared" si="47"/>
        <v>0</v>
      </c>
    </row>
    <row r="416" spans="1:18" x14ac:dyDescent="0.3">
      <c r="A416" s="11">
        <v>6895721</v>
      </c>
      <c r="B416" s="10">
        <v>43640</v>
      </c>
      <c r="C416" s="11" t="s">
        <v>189</v>
      </c>
      <c r="D416" s="11" t="str">
        <f t="shared" si="42"/>
        <v>Active</v>
      </c>
      <c r="E416" s="12">
        <v>30</v>
      </c>
      <c r="F416" s="15">
        <v>750</v>
      </c>
      <c r="G416" s="15">
        <f t="shared" si="43"/>
        <v>25</v>
      </c>
      <c r="I416" s="28"/>
      <c r="J416" s="29"/>
      <c r="K416" s="12">
        <f t="shared" si="46"/>
        <v>30</v>
      </c>
      <c r="L416" s="15">
        <f t="shared" si="44"/>
        <v>750</v>
      </c>
      <c r="M416" s="12">
        <v>0</v>
      </c>
      <c r="N416" s="15">
        <v>0</v>
      </c>
      <c r="O416" s="12">
        <f>COUNTIF('Daycare Checkouts'!$E:$E,$A416)</f>
        <v>26</v>
      </c>
      <c r="P416" s="15">
        <f>SUMIF('Daycare Checkouts'!E:E,$A416,'Daycare Checkouts'!F:F)</f>
        <v>650</v>
      </c>
      <c r="Q416" s="12">
        <f t="shared" si="45"/>
        <v>4</v>
      </c>
      <c r="R416" s="15">
        <f t="shared" si="47"/>
        <v>100</v>
      </c>
    </row>
    <row r="417" spans="1:18" x14ac:dyDescent="0.3">
      <c r="A417" s="11">
        <v>6895744</v>
      </c>
      <c r="B417" s="10">
        <v>43640</v>
      </c>
      <c r="C417" s="11" t="s">
        <v>1354</v>
      </c>
      <c r="D417" s="11" t="str">
        <f t="shared" si="42"/>
        <v>Active</v>
      </c>
      <c r="E417" s="12">
        <v>20</v>
      </c>
      <c r="F417" s="15">
        <v>520</v>
      </c>
      <c r="G417" s="15">
        <f t="shared" si="43"/>
        <v>26</v>
      </c>
      <c r="I417" s="28"/>
      <c r="J417" s="29"/>
      <c r="K417" s="12">
        <f t="shared" si="46"/>
        <v>20</v>
      </c>
      <c r="L417" s="15">
        <f t="shared" si="44"/>
        <v>520</v>
      </c>
      <c r="M417" s="12">
        <v>0</v>
      </c>
      <c r="N417" s="15">
        <v>0</v>
      </c>
      <c r="O417" s="12">
        <f>COUNTIF('Daycare Checkouts'!$E:$E,$A417)</f>
        <v>3</v>
      </c>
      <c r="P417" s="15">
        <f>SUMIF('Daycare Checkouts'!E:E,$A417,'Daycare Checkouts'!F:F)</f>
        <v>78</v>
      </c>
      <c r="Q417" s="12">
        <f t="shared" si="45"/>
        <v>17</v>
      </c>
      <c r="R417" s="15">
        <f t="shared" si="47"/>
        <v>442</v>
      </c>
    </row>
    <row r="418" spans="1:18" x14ac:dyDescent="0.3">
      <c r="A418" s="11">
        <v>6896082</v>
      </c>
      <c r="B418" s="10">
        <v>43641</v>
      </c>
      <c r="C418" s="11" t="s">
        <v>1733</v>
      </c>
      <c r="D418" s="11" t="str">
        <f t="shared" si="42"/>
        <v>InActive</v>
      </c>
      <c r="E418" s="12">
        <v>10</v>
      </c>
      <c r="F418" s="15">
        <v>190</v>
      </c>
      <c r="G418" s="15">
        <f t="shared" si="43"/>
        <v>19</v>
      </c>
      <c r="I418" s="28"/>
      <c r="J418" s="29"/>
      <c r="K418" s="12">
        <f t="shared" si="46"/>
        <v>10</v>
      </c>
      <c r="L418" s="15">
        <f t="shared" si="44"/>
        <v>190</v>
      </c>
      <c r="M418" s="12">
        <v>0</v>
      </c>
      <c r="N418" s="15">
        <v>0</v>
      </c>
      <c r="O418" s="12">
        <f>COUNTIF('Daycare Checkouts'!$E:$E,$A418)</f>
        <v>10</v>
      </c>
      <c r="P418" s="15">
        <f>SUMIF('Daycare Checkouts'!E:E,$A418,'Daycare Checkouts'!F:F)</f>
        <v>190</v>
      </c>
      <c r="Q418" s="12">
        <f t="shared" si="45"/>
        <v>0</v>
      </c>
      <c r="R418" s="15">
        <f t="shared" si="47"/>
        <v>0</v>
      </c>
    </row>
    <row r="419" spans="1:18" x14ac:dyDescent="0.3">
      <c r="A419" s="11">
        <v>6896449</v>
      </c>
      <c r="B419" s="10">
        <v>43641</v>
      </c>
      <c r="C419" s="11" t="s">
        <v>198</v>
      </c>
      <c r="D419" s="11" t="str">
        <f t="shared" si="42"/>
        <v>Active</v>
      </c>
      <c r="E419" s="12">
        <v>10</v>
      </c>
      <c r="F419" s="15">
        <v>270</v>
      </c>
      <c r="G419" s="15">
        <f t="shared" si="43"/>
        <v>27</v>
      </c>
      <c r="I419" s="28"/>
      <c r="J419" s="29"/>
      <c r="K419" s="12">
        <f t="shared" si="46"/>
        <v>10</v>
      </c>
      <c r="L419" s="15">
        <f t="shared" si="44"/>
        <v>270</v>
      </c>
      <c r="M419" s="12">
        <v>0</v>
      </c>
      <c r="N419" s="15">
        <v>0</v>
      </c>
      <c r="O419" s="12">
        <f>COUNTIF('Daycare Checkouts'!$E:$E,$A419)</f>
        <v>0</v>
      </c>
      <c r="P419" s="15">
        <f>SUMIF('Daycare Checkouts'!E:E,$A419,'Daycare Checkouts'!F:F)</f>
        <v>0</v>
      </c>
      <c r="Q419" s="12">
        <f t="shared" si="45"/>
        <v>10</v>
      </c>
      <c r="R419" s="15">
        <f t="shared" si="47"/>
        <v>270</v>
      </c>
    </row>
    <row r="420" spans="1:18" x14ac:dyDescent="0.3">
      <c r="A420" s="11">
        <v>6898585</v>
      </c>
      <c r="B420" s="10">
        <v>43643</v>
      </c>
      <c r="C420" s="11" t="s">
        <v>209</v>
      </c>
      <c r="D420" s="11" t="str">
        <f t="shared" si="42"/>
        <v>InActive</v>
      </c>
      <c r="E420" s="12">
        <v>10</v>
      </c>
      <c r="F420" s="15">
        <v>270</v>
      </c>
      <c r="G420" s="15">
        <f t="shared" si="43"/>
        <v>27</v>
      </c>
      <c r="I420" s="28"/>
      <c r="J420" s="29"/>
      <c r="K420" s="12">
        <f t="shared" si="46"/>
        <v>10</v>
      </c>
      <c r="L420" s="15">
        <f t="shared" si="44"/>
        <v>270</v>
      </c>
      <c r="M420" s="12">
        <v>0</v>
      </c>
      <c r="N420" s="15">
        <v>0</v>
      </c>
      <c r="O420" s="12">
        <f>COUNTIF('Daycare Checkouts'!$E:$E,$A420)</f>
        <v>10</v>
      </c>
      <c r="P420" s="15">
        <f>SUMIF('Daycare Checkouts'!E:E,$A420,'Daycare Checkouts'!F:F)</f>
        <v>270</v>
      </c>
      <c r="Q420" s="12">
        <f t="shared" si="45"/>
        <v>0</v>
      </c>
      <c r="R420" s="15">
        <f t="shared" si="47"/>
        <v>0</v>
      </c>
    </row>
    <row r="421" spans="1:18" x14ac:dyDescent="0.3">
      <c r="A421" s="11">
        <v>6898961</v>
      </c>
      <c r="B421" s="10">
        <v>43643</v>
      </c>
      <c r="C421" s="11" t="s">
        <v>143</v>
      </c>
      <c r="D421" s="11" t="str">
        <f t="shared" si="42"/>
        <v>Active</v>
      </c>
      <c r="E421" s="12">
        <v>10</v>
      </c>
      <c r="F421" s="15">
        <v>270</v>
      </c>
      <c r="G421" s="15">
        <f t="shared" si="43"/>
        <v>27</v>
      </c>
      <c r="I421" s="28"/>
      <c r="J421" s="29"/>
      <c r="K421" s="12">
        <f t="shared" si="46"/>
        <v>10</v>
      </c>
      <c r="L421" s="15">
        <f t="shared" si="44"/>
        <v>270</v>
      </c>
      <c r="M421" s="12">
        <v>0</v>
      </c>
      <c r="N421" s="15">
        <v>0</v>
      </c>
      <c r="O421" s="12">
        <f>COUNTIF('Daycare Checkouts'!$E:$E,$A421)</f>
        <v>3</v>
      </c>
      <c r="P421" s="15">
        <f>SUMIF('Daycare Checkouts'!E:E,$A421,'Daycare Checkouts'!F:F)</f>
        <v>81</v>
      </c>
      <c r="Q421" s="12">
        <f t="shared" si="45"/>
        <v>7</v>
      </c>
      <c r="R421" s="15">
        <f t="shared" si="47"/>
        <v>189</v>
      </c>
    </row>
    <row r="422" spans="1:18" x14ac:dyDescent="0.3">
      <c r="A422" s="11">
        <v>6899079</v>
      </c>
      <c r="B422" s="10">
        <v>43643</v>
      </c>
      <c r="C422" s="11" t="s">
        <v>170</v>
      </c>
      <c r="D422" s="11" t="str">
        <f t="shared" si="42"/>
        <v>InActive</v>
      </c>
      <c r="E422" s="12">
        <v>50</v>
      </c>
      <c r="F422" s="15">
        <v>1150</v>
      </c>
      <c r="G422" s="15">
        <f t="shared" si="43"/>
        <v>23</v>
      </c>
      <c r="I422" s="28"/>
      <c r="J422" s="29"/>
      <c r="K422" s="12">
        <f t="shared" si="46"/>
        <v>50</v>
      </c>
      <c r="L422" s="15">
        <f t="shared" si="44"/>
        <v>1150</v>
      </c>
      <c r="M422" s="12">
        <v>0</v>
      </c>
      <c r="N422" s="15">
        <v>0</v>
      </c>
      <c r="O422" s="12">
        <f>COUNTIF('Daycare Checkouts'!$E:$E,$A422)</f>
        <v>50</v>
      </c>
      <c r="P422" s="15">
        <f>SUMIF('Daycare Checkouts'!E:E,$A422,'Daycare Checkouts'!F:F)</f>
        <v>1150</v>
      </c>
      <c r="Q422" s="12">
        <f t="shared" si="45"/>
        <v>0</v>
      </c>
      <c r="R422" s="15">
        <f t="shared" si="47"/>
        <v>0</v>
      </c>
    </row>
    <row r="423" spans="1:18" x14ac:dyDescent="0.3">
      <c r="A423" s="11">
        <v>6899236</v>
      </c>
      <c r="B423" s="10">
        <v>43644</v>
      </c>
      <c r="C423" s="11" t="s">
        <v>1757</v>
      </c>
      <c r="D423" s="11" t="str">
        <f t="shared" si="42"/>
        <v>InActive</v>
      </c>
      <c r="E423" s="12">
        <v>10</v>
      </c>
      <c r="F423" s="15">
        <v>270</v>
      </c>
      <c r="G423" s="15">
        <f t="shared" si="43"/>
        <v>27</v>
      </c>
      <c r="I423" s="28"/>
      <c r="J423" s="29"/>
      <c r="K423" s="12">
        <f t="shared" si="46"/>
        <v>10</v>
      </c>
      <c r="L423" s="15">
        <f t="shared" si="44"/>
        <v>270</v>
      </c>
      <c r="M423" s="12">
        <v>0</v>
      </c>
      <c r="N423" s="15">
        <v>0</v>
      </c>
      <c r="O423" s="12">
        <f>COUNTIF('Daycare Checkouts'!$E:$E,$A423)</f>
        <v>10</v>
      </c>
      <c r="P423" s="15">
        <f>SUMIF('Daycare Checkouts'!E:E,$A423,'Daycare Checkouts'!F:F)</f>
        <v>270</v>
      </c>
      <c r="Q423" s="12">
        <f t="shared" si="45"/>
        <v>0</v>
      </c>
      <c r="R423" s="15">
        <f t="shared" si="47"/>
        <v>0</v>
      </c>
    </row>
    <row r="424" spans="1:18" x14ac:dyDescent="0.3">
      <c r="A424" s="11">
        <v>6899660</v>
      </c>
      <c r="B424" s="10">
        <v>43644</v>
      </c>
      <c r="C424" s="11" t="s">
        <v>144</v>
      </c>
      <c r="D424" s="11" t="str">
        <f t="shared" si="42"/>
        <v>Active</v>
      </c>
      <c r="E424" s="12">
        <v>20</v>
      </c>
      <c r="F424" s="15">
        <v>520</v>
      </c>
      <c r="G424" s="15">
        <f t="shared" si="43"/>
        <v>26</v>
      </c>
      <c r="I424" s="28"/>
      <c r="J424" s="29"/>
      <c r="K424" s="12">
        <f t="shared" si="46"/>
        <v>20</v>
      </c>
      <c r="L424" s="15">
        <f t="shared" si="44"/>
        <v>520</v>
      </c>
      <c r="M424" s="12">
        <v>0</v>
      </c>
      <c r="N424" s="15">
        <v>0</v>
      </c>
      <c r="O424" s="12">
        <f>COUNTIF('Daycare Checkouts'!$E:$E,$A424)</f>
        <v>18</v>
      </c>
      <c r="P424" s="15">
        <f>SUMIF('Daycare Checkouts'!E:E,$A424,'Daycare Checkouts'!F:F)</f>
        <v>468</v>
      </c>
      <c r="Q424" s="12">
        <f t="shared" si="45"/>
        <v>2</v>
      </c>
      <c r="R424" s="15">
        <f t="shared" si="47"/>
        <v>52</v>
      </c>
    </row>
    <row r="425" spans="1:18" x14ac:dyDescent="0.3">
      <c r="A425" s="11">
        <v>6899918</v>
      </c>
      <c r="B425" s="10">
        <v>43644</v>
      </c>
      <c r="C425" s="11" t="s">
        <v>354</v>
      </c>
      <c r="D425" s="11" t="str">
        <f t="shared" si="42"/>
        <v>Active</v>
      </c>
      <c r="E425" s="12">
        <v>10</v>
      </c>
      <c r="F425" s="15">
        <v>270</v>
      </c>
      <c r="G425" s="15">
        <f t="shared" si="43"/>
        <v>27</v>
      </c>
      <c r="I425" s="28"/>
      <c r="J425" s="29"/>
      <c r="K425" s="12">
        <f t="shared" si="46"/>
        <v>10</v>
      </c>
      <c r="L425" s="15">
        <f t="shared" si="44"/>
        <v>270</v>
      </c>
      <c r="M425" s="12">
        <v>0</v>
      </c>
      <c r="N425" s="15">
        <v>0</v>
      </c>
      <c r="O425" s="12">
        <f>COUNTIF('Daycare Checkouts'!$E:$E,$A425)</f>
        <v>8</v>
      </c>
      <c r="P425" s="15">
        <f>SUMIF('Daycare Checkouts'!E:E,$A425,'Daycare Checkouts'!F:F)</f>
        <v>216</v>
      </c>
      <c r="Q425" s="12">
        <f t="shared" si="45"/>
        <v>2</v>
      </c>
      <c r="R425" s="15">
        <f t="shared" si="47"/>
        <v>54</v>
      </c>
    </row>
    <row r="426" spans="1:18" x14ac:dyDescent="0.3">
      <c r="A426" s="11">
        <v>6900947</v>
      </c>
      <c r="B426" s="10">
        <v>43644</v>
      </c>
      <c r="C426" s="11" t="s">
        <v>185</v>
      </c>
      <c r="D426" s="11" t="str">
        <f t="shared" si="42"/>
        <v>InActive</v>
      </c>
      <c r="E426" s="12">
        <v>10</v>
      </c>
      <c r="F426" s="15">
        <v>270</v>
      </c>
      <c r="G426" s="15">
        <f t="shared" si="43"/>
        <v>27</v>
      </c>
      <c r="I426" s="28"/>
      <c r="J426" s="29"/>
      <c r="K426" s="12">
        <f t="shared" si="46"/>
        <v>10</v>
      </c>
      <c r="L426" s="15">
        <f t="shared" si="44"/>
        <v>270</v>
      </c>
      <c r="M426" s="12">
        <v>0</v>
      </c>
      <c r="N426" s="15">
        <v>0</v>
      </c>
      <c r="O426" s="12">
        <f>COUNTIF('Daycare Checkouts'!$E:$E,$A426)</f>
        <v>10</v>
      </c>
      <c r="P426" s="15">
        <f>SUMIF('Daycare Checkouts'!E:E,$A426,'Daycare Checkouts'!F:F)</f>
        <v>270</v>
      </c>
      <c r="Q426" s="12">
        <f t="shared" si="45"/>
        <v>0</v>
      </c>
      <c r="R426" s="15">
        <f t="shared" si="47"/>
        <v>0</v>
      </c>
    </row>
    <row r="427" spans="1:18" x14ac:dyDescent="0.3">
      <c r="A427" s="11">
        <v>6902654</v>
      </c>
      <c r="B427" s="10">
        <v>43648</v>
      </c>
      <c r="C427" s="11" t="s">
        <v>150</v>
      </c>
      <c r="D427" s="11" t="str">
        <f t="shared" si="42"/>
        <v>Active</v>
      </c>
      <c r="E427" s="12">
        <v>10</v>
      </c>
      <c r="F427" s="15">
        <v>270</v>
      </c>
      <c r="G427" s="15">
        <f t="shared" si="43"/>
        <v>27</v>
      </c>
      <c r="I427" s="28"/>
      <c r="J427" s="29"/>
      <c r="K427" s="12">
        <f t="shared" si="46"/>
        <v>10</v>
      </c>
      <c r="L427" s="15">
        <f t="shared" si="44"/>
        <v>270</v>
      </c>
      <c r="M427" s="12">
        <v>0</v>
      </c>
      <c r="N427" s="15">
        <v>0</v>
      </c>
      <c r="O427" s="12">
        <f>COUNTIF('Daycare Checkouts'!$E:$E,$A427)</f>
        <v>8</v>
      </c>
      <c r="P427" s="15">
        <f>SUMIF('Daycare Checkouts'!E:E,$A427,'Daycare Checkouts'!F:F)</f>
        <v>216</v>
      </c>
      <c r="Q427" s="12">
        <f t="shared" si="45"/>
        <v>2</v>
      </c>
      <c r="R427" s="15">
        <f t="shared" si="47"/>
        <v>54</v>
      </c>
    </row>
    <row r="428" spans="1:18" x14ac:dyDescent="0.3">
      <c r="A428" s="11">
        <v>6902659</v>
      </c>
      <c r="B428" s="10">
        <v>43648</v>
      </c>
      <c r="C428" s="11" t="s">
        <v>191</v>
      </c>
      <c r="D428" s="11" t="str">
        <f t="shared" si="42"/>
        <v>Active</v>
      </c>
      <c r="E428" s="12">
        <v>10</v>
      </c>
      <c r="F428" s="15">
        <v>270</v>
      </c>
      <c r="G428" s="15">
        <f t="shared" si="43"/>
        <v>27</v>
      </c>
      <c r="I428" s="28"/>
      <c r="J428" s="29"/>
      <c r="K428" s="12">
        <f t="shared" si="46"/>
        <v>10</v>
      </c>
      <c r="L428" s="15">
        <f t="shared" si="44"/>
        <v>270</v>
      </c>
      <c r="M428" s="12">
        <v>0</v>
      </c>
      <c r="N428" s="15">
        <v>0</v>
      </c>
      <c r="O428" s="12">
        <f>COUNTIF('Daycare Checkouts'!$E:$E,$A428)</f>
        <v>8</v>
      </c>
      <c r="P428" s="15">
        <f>SUMIF('Daycare Checkouts'!E:E,$A428,'Daycare Checkouts'!F:F)</f>
        <v>216</v>
      </c>
      <c r="Q428" s="12">
        <f t="shared" si="45"/>
        <v>2</v>
      </c>
      <c r="R428" s="15">
        <f t="shared" si="47"/>
        <v>54</v>
      </c>
    </row>
    <row r="429" spans="1:18" x14ac:dyDescent="0.3">
      <c r="A429" s="11">
        <v>6903642</v>
      </c>
      <c r="B429" s="10">
        <v>43648</v>
      </c>
      <c r="C429" s="11" t="s">
        <v>167</v>
      </c>
      <c r="D429" s="11" t="str">
        <f t="shared" si="42"/>
        <v>InActive</v>
      </c>
      <c r="E429" s="12">
        <v>10</v>
      </c>
      <c r="F429" s="15">
        <v>270</v>
      </c>
      <c r="G429" s="15">
        <f t="shared" si="43"/>
        <v>27</v>
      </c>
      <c r="I429" s="28"/>
      <c r="J429" s="29"/>
      <c r="K429" s="12">
        <f t="shared" si="46"/>
        <v>10</v>
      </c>
      <c r="L429" s="15">
        <f t="shared" si="44"/>
        <v>270</v>
      </c>
      <c r="M429" s="12">
        <v>0</v>
      </c>
      <c r="N429" s="15">
        <v>0</v>
      </c>
      <c r="O429" s="12">
        <f>COUNTIF('Daycare Checkouts'!$E:$E,$A429)</f>
        <v>10</v>
      </c>
      <c r="P429" s="15">
        <f>SUMIF('Daycare Checkouts'!E:E,$A429,'Daycare Checkouts'!F:F)</f>
        <v>270</v>
      </c>
      <c r="Q429" s="12">
        <f t="shared" si="45"/>
        <v>0</v>
      </c>
      <c r="R429" s="15">
        <f t="shared" si="47"/>
        <v>0</v>
      </c>
    </row>
    <row r="430" spans="1:18" x14ac:dyDescent="0.3">
      <c r="A430" s="11">
        <v>6903883</v>
      </c>
      <c r="B430" s="10">
        <v>43649</v>
      </c>
      <c r="C430" s="11" t="s">
        <v>200</v>
      </c>
      <c r="D430" s="11" t="str">
        <f t="shared" si="42"/>
        <v>InActive</v>
      </c>
      <c r="E430" s="12">
        <v>1</v>
      </c>
      <c r="F430" s="15">
        <v>0</v>
      </c>
      <c r="G430" s="15">
        <f t="shared" si="43"/>
        <v>0</v>
      </c>
      <c r="I430" s="28"/>
      <c r="J430" s="29"/>
      <c r="K430" s="12">
        <f t="shared" si="46"/>
        <v>1</v>
      </c>
      <c r="L430" s="15">
        <f t="shared" si="44"/>
        <v>0</v>
      </c>
      <c r="M430" s="12">
        <v>0</v>
      </c>
      <c r="N430" s="15">
        <v>0</v>
      </c>
      <c r="O430" s="12">
        <f>COUNTIF('Daycare Checkouts'!$E:$E,$A430)</f>
        <v>1</v>
      </c>
      <c r="P430" s="15">
        <f>SUMIF('Daycare Checkouts'!E:E,$A430,'Daycare Checkouts'!F:F)</f>
        <v>0</v>
      </c>
      <c r="Q430" s="12">
        <f t="shared" si="45"/>
        <v>0</v>
      </c>
      <c r="R430" s="15">
        <f t="shared" si="47"/>
        <v>0</v>
      </c>
    </row>
    <row r="431" spans="1:18" x14ac:dyDescent="0.3">
      <c r="A431" s="11">
        <v>6904877</v>
      </c>
      <c r="B431" s="10">
        <v>43651</v>
      </c>
      <c r="C431" s="11" t="s">
        <v>95</v>
      </c>
      <c r="D431" s="11" t="str">
        <f t="shared" si="42"/>
        <v>Active</v>
      </c>
      <c r="E431" s="12">
        <v>10</v>
      </c>
      <c r="F431" s="15">
        <v>270</v>
      </c>
      <c r="G431" s="15">
        <f t="shared" si="43"/>
        <v>27</v>
      </c>
      <c r="I431" s="28"/>
      <c r="J431" s="29"/>
      <c r="K431" s="12">
        <f t="shared" si="46"/>
        <v>10</v>
      </c>
      <c r="L431" s="15">
        <f t="shared" si="44"/>
        <v>270</v>
      </c>
      <c r="M431" s="12">
        <v>0</v>
      </c>
      <c r="N431" s="15">
        <v>0</v>
      </c>
      <c r="O431" s="12">
        <f>COUNTIF('Daycare Checkouts'!$E:$E,$A431)</f>
        <v>0</v>
      </c>
      <c r="P431" s="15">
        <f>SUMIF('Daycare Checkouts'!E:E,$A431,'Daycare Checkouts'!F:F)</f>
        <v>0</v>
      </c>
      <c r="Q431" s="12">
        <f t="shared" si="45"/>
        <v>10</v>
      </c>
      <c r="R431" s="15">
        <f t="shared" si="47"/>
        <v>270</v>
      </c>
    </row>
    <row r="432" spans="1:18" x14ac:dyDescent="0.3">
      <c r="A432" s="11">
        <v>6905987</v>
      </c>
      <c r="B432" s="10">
        <v>43654</v>
      </c>
      <c r="C432" s="11" t="s">
        <v>160</v>
      </c>
      <c r="D432" s="11" t="str">
        <f t="shared" si="42"/>
        <v>InActive</v>
      </c>
      <c r="E432" s="12">
        <v>20</v>
      </c>
      <c r="F432" s="15">
        <v>520</v>
      </c>
      <c r="G432" s="15">
        <f t="shared" si="43"/>
        <v>26</v>
      </c>
      <c r="I432" s="28"/>
      <c r="J432" s="29"/>
      <c r="K432" s="12">
        <f t="shared" si="46"/>
        <v>20</v>
      </c>
      <c r="L432" s="15">
        <f t="shared" si="44"/>
        <v>520</v>
      </c>
      <c r="M432" s="12">
        <v>0</v>
      </c>
      <c r="N432" s="15">
        <v>0</v>
      </c>
      <c r="O432" s="12">
        <f>COUNTIF('Daycare Checkouts'!$E:$E,$A432)</f>
        <v>20</v>
      </c>
      <c r="P432" s="15">
        <f>SUMIF('Daycare Checkouts'!E:E,$A432,'Daycare Checkouts'!F:F)</f>
        <v>520</v>
      </c>
      <c r="Q432" s="12">
        <f t="shared" si="45"/>
        <v>0</v>
      </c>
      <c r="R432" s="15">
        <f t="shared" si="47"/>
        <v>0</v>
      </c>
    </row>
    <row r="433" spans="1:18" x14ac:dyDescent="0.3">
      <c r="A433" s="11">
        <v>6906040</v>
      </c>
      <c r="B433" s="10">
        <v>43654</v>
      </c>
      <c r="C433" s="11" t="s">
        <v>110</v>
      </c>
      <c r="D433" s="11" t="str">
        <f t="shared" si="42"/>
        <v>Active</v>
      </c>
      <c r="E433" s="12">
        <v>50</v>
      </c>
      <c r="F433" s="15">
        <v>1150</v>
      </c>
      <c r="G433" s="15">
        <f t="shared" si="43"/>
        <v>23</v>
      </c>
      <c r="I433" s="28"/>
      <c r="J433" s="29"/>
      <c r="K433" s="12">
        <f t="shared" si="46"/>
        <v>50</v>
      </c>
      <c r="L433" s="15">
        <f t="shared" si="44"/>
        <v>1150</v>
      </c>
      <c r="M433" s="12">
        <v>0</v>
      </c>
      <c r="N433" s="15">
        <v>0</v>
      </c>
      <c r="O433" s="12">
        <f>COUNTIF('Daycare Checkouts'!$E:$E,$A433)</f>
        <v>36</v>
      </c>
      <c r="P433" s="15">
        <f>SUMIF('Daycare Checkouts'!E:E,$A433,'Daycare Checkouts'!F:F)</f>
        <v>828</v>
      </c>
      <c r="Q433" s="12">
        <f t="shared" si="45"/>
        <v>14</v>
      </c>
      <c r="R433" s="15">
        <f t="shared" si="47"/>
        <v>322</v>
      </c>
    </row>
    <row r="434" spans="1:18" x14ac:dyDescent="0.3">
      <c r="A434" s="11">
        <v>6906409</v>
      </c>
      <c r="B434" s="10">
        <v>43654</v>
      </c>
      <c r="C434" s="11" t="s">
        <v>894</v>
      </c>
      <c r="D434" s="11" t="str">
        <f t="shared" si="42"/>
        <v>InActive</v>
      </c>
      <c r="E434" s="12">
        <v>10</v>
      </c>
      <c r="F434" s="15">
        <v>270</v>
      </c>
      <c r="G434" s="15">
        <f t="shared" si="43"/>
        <v>27</v>
      </c>
      <c r="I434" s="28"/>
      <c r="J434" s="29"/>
      <c r="K434" s="12">
        <f t="shared" si="46"/>
        <v>10</v>
      </c>
      <c r="L434" s="15">
        <f t="shared" si="44"/>
        <v>270</v>
      </c>
      <c r="M434" s="12">
        <v>0</v>
      </c>
      <c r="N434" s="15">
        <v>0</v>
      </c>
      <c r="O434" s="12">
        <f>COUNTIF('Daycare Checkouts'!$E:$E,$A434)</f>
        <v>10</v>
      </c>
      <c r="P434" s="15">
        <f>SUMIF('Daycare Checkouts'!E:E,$A434,'Daycare Checkouts'!F:F)</f>
        <v>270</v>
      </c>
      <c r="Q434" s="12">
        <f t="shared" si="45"/>
        <v>0</v>
      </c>
      <c r="R434" s="15">
        <f t="shared" si="47"/>
        <v>0</v>
      </c>
    </row>
    <row r="435" spans="1:18" x14ac:dyDescent="0.3">
      <c r="A435" s="11">
        <v>6906434</v>
      </c>
      <c r="B435" s="10">
        <v>43654</v>
      </c>
      <c r="C435" s="11" t="s">
        <v>1164</v>
      </c>
      <c r="D435" s="11" t="str">
        <f t="shared" si="42"/>
        <v>InActive</v>
      </c>
      <c r="E435" s="12">
        <v>10</v>
      </c>
      <c r="F435" s="15">
        <v>270</v>
      </c>
      <c r="G435" s="15">
        <f t="shared" si="43"/>
        <v>27</v>
      </c>
      <c r="I435" s="28"/>
      <c r="J435" s="29"/>
      <c r="K435" s="12">
        <f t="shared" si="46"/>
        <v>10</v>
      </c>
      <c r="L435" s="15">
        <f t="shared" si="44"/>
        <v>270</v>
      </c>
      <c r="M435" s="12">
        <v>0</v>
      </c>
      <c r="N435" s="15">
        <v>0</v>
      </c>
      <c r="O435" s="12">
        <f>COUNTIF('Daycare Checkouts'!$E:$E,$A435)</f>
        <v>10</v>
      </c>
      <c r="P435" s="15">
        <f>SUMIF('Daycare Checkouts'!E:E,$A435,'Daycare Checkouts'!F:F)</f>
        <v>270</v>
      </c>
      <c r="Q435" s="12">
        <f t="shared" si="45"/>
        <v>0</v>
      </c>
      <c r="R435" s="15">
        <f t="shared" si="47"/>
        <v>0</v>
      </c>
    </row>
    <row r="436" spans="1:18" x14ac:dyDescent="0.3">
      <c r="A436" s="11">
        <v>6907279</v>
      </c>
      <c r="B436" s="10">
        <v>43655</v>
      </c>
      <c r="C436" s="11" t="s">
        <v>1435</v>
      </c>
      <c r="D436" s="11" t="str">
        <f t="shared" si="42"/>
        <v>InActive</v>
      </c>
      <c r="E436" s="12">
        <v>10</v>
      </c>
      <c r="F436" s="15">
        <v>270</v>
      </c>
      <c r="G436" s="15">
        <f t="shared" si="43"/>
        <v>27</v>
      </c>
      <c r="I436" s="28"/>
      <c r="J436" s="29"/>
      <c r="K436" s="12">
        <f t="shared" si="46"/>
        <v>10</v>
      </c>
      <c r="L436" s="15">
        <f t="shared" si="44"/>
        <v>270</v>
      </c>
      <c r="M436" s="12">
        <v>0</v>
      </c>
      <c r="N436" s="15">
        <v>0</v>
      </c>
      <c r="O436" s="12">
        <f>COUNTIF('Daycare Checkouts'!$E:$E,$A436)</f>
        <v>10</v>
      </c>
      <c r="P436" s="15">
        <f>SUMIF('Daycare Checkouts'!E:E,$A436,'Daycare Checkouts'!F:F)</f>
        <v>270</v>
      </c>
      <c r="Q436" s="12">
        <f t="shared" si="45"/>
        <v>0</v>
      </c>
      <c r="R436" s="15">
        <f t="shared" si="47"/>
        <v>0</v>
      </c>
    </row>
    <row r="437" spans="1:18" x14ac:dyDescent="0.3">
      <c r="A437" s="11">
        <v>6907472</v>
      </c>
      <c r="B437" s="10">
        <v>43655</v>
      </c>
      <c r="C437" s="11" t="s">
        <v>132</v>
      </c>
      <c r="D437" s="11" t="str">
        <f t="shared" si="42"/>
        <v>InActive</v>
      </c>
      <c r="E437" s="12">
        <v>10</v>
      </c>
      <c r="F437" s="15">
        <v>270</v>
      </c>
      <c r="G437" s="15">
        <f t="shared" si="43"/>
        <v>27</v>
      </c>
      <c r="I437" s="28"/>
      <c r="J437" s="29"/>
      <c r="K437" s="12">
        <f t="shared" si="46"/>
        <v>10</v>
      </c>
      <c r="L437" s="15">
        <f t="shared" si="44"/>
        <v>270</v>
      </c>
      <c r="M437" s="12">
        <v>0</v>
      </c>
      <c r="N437" s="15">
        <v>0</v>
      </c>
      <c r="O437" s="12">
        <f>COUNTIF('Daycare Checkouts'!$E:$E,$A437)</f>
        <v>10</v>
      </c>
      <c r="P437" s="15">
        <f>SUMIF('Daycare Checkouts'!E:E,$A437,'Daycare Checkouts'!F:F)</f>
        <v>270</v>
      </c>
      <c r="Q437" s="12">
        <f t="shared" si="45"/>
        <v>0</v>
      </c>
      <c r="R437" s="15">
        <f t="shared" si="47"/>
        <v>0</v>
      </c>
    </row>
    <row r="438" spans="1:18" x14ac:dyDescent="0.3">
      <c r="A438" s="11">
        <v>6908139</v>
      </c>
      <c r="B438" s="10">
        <v>43656</v>
      </c>
      <c r="C438" s="11" t="s">
        <v>111</v>
      </c>
      <c r="D438" s="11" t="str">
        <f t="shared" si="42"/>
        <v>InActive</v>
      </c>
      <c r="E438" s="12">
        <v>10</v>
      </c>
      <c r="F438" s="15">
        <v>270</v>
      </c>
      <c r="G438" s="15">
        <f t="shared" si="43"/>
        <v>27</v>
      </c>
      <c r="I438" s="28"/>
      <c r="J438" s="29"/>
      <c r="K438" s="12">
        <f t="shared" si="46"/>
        <v>10</v>
      </c>
      <c r="L438" s="15">
        <f t="shared" si="44"/>
        <v>270</v>
      </c>
      <c r="M438" s="12">
        <v>0</v>
      </c>
      <c r="N438" s="15">
        <v>0</v>
      </c>
      <c r="O438" s="12">
        <f>COUNTIF('Daycare Checkouts'!$E:$E,$A438)</f>
        <v>10</v>
      </c>
      <c r="P438" s="15">
        <f>SUMIF('Daycare Checkouts'!E:E,$A438,'Daycare Checkouts'!F:F)</f>
        <v>270</v>
      </c>
      <c r="Q438" s="12">
        <f t="shared" si="45"/>
        <v>0</v>
      </c>
      <c r="R438" s="15">
        <f t="shared" si="47"/>
        <v>0</v>
      </c>
    </row>
    <row r="439" spans="1:18" x14ac:dyDescent="0.3">
      <c r="A439" s="11">
        <v>6908535</v>
      </c>
      <c r="B439" s="10">
        <v>43656</v>
      </c>
      <c r="C439" s="11" t="s">
        <v>195</v>
      </c>
      <c r="D439" s="11" t="str">
        <f t="shared" si="42"/>
        <v>Active</v>
      </c>
      <c r="E439" s="12">
        <v>20</v>
      </c>
      <c r="F439" s="15">
        <v>520</v>
      </c>
      <c r="G439" s="15">
        <f t="shared" si="43"/>
        <v>26</v>
      </c>
      <c r="I439" s="28"/>
      <c r="J439" s="29"/>
      <c r="K439" s="12">
        <f t="shared" si="46"/>
        <v>20</v>
      </c>
      <c r="L439" s="15">
        <f t="shared" si="44"/>
        <v>520</v>
      </c>
      <c r="M439" s="12">
        <v>0</v>
      </c>
      <c r="N439" s="15">
        <v>0</v>
      </c>
      <c r="O439" s="12">
        <f>COUNTIF('Daycare Checkouts'!$E:$E,$A439)</f>
        <v>19</v>
      </c>
      <c r="P439" s="15">
        <f>SUMIF('Daycare Checkouts'!E:E,$A439,'Daycare Checkouts'!F:F)</f>
        <v>494</v>
      </c>
      <c r="Q439" s="12">
        <f t="shared" si="45"/>
        <v>1</v>
      </c>
      <c r="R439" s="15">
        <f t="shared" si="47"/>
        <v>26</v>
      </c>
    </row>
    <row r="440" spans="1:18" x14ac:dyDescent="0.3">
      <c r="A440" s="11">
        <v>6908817</v>
      </c>
      <c r="B440" s="10">
        <v>43656</v>
      </c>
      <c r="C440" s="11" t="s">
        <v>119</v>
      </c>
      <c r="D440" s="11" t="str">
        <f t="shared" si="42"/>
        <v>Active</v>
      </c>
      <c r="E440" s="12">
        <v>20</v>
      </c>
      <c r="F440" s="15">
        <v>520</v>
      </c>
      <c r="G440" s="15">
        <f t="shared" si="43"/>
        <v>26</v>
      </c>
      <c r="I440" s="28"/>
      <c r="J440" s="29"/>
      <c r="K440" s="12">
        <f t="shared" si="46"/>
        <v>20</v>
      </c>
      <c r="L440" s="15">
        <f t="shared" si="44"/>
        <v>520</v>
      </c>
      <c r="M440" s="12">
        <v>0</v>
      </c>
      <c r="N440" s="15">
        <v>0</v>
      </c>
      <c r="O440" s="12">
        <f>COUNTIF('Daycare Checkouts'!$E:$E,$A440)</f>
        <v>12</v>
      </c>
      <c r="P440" s="15">
        <f>SUMIF('Daycare Checkouts'!E:E,$A440,'Daycare Checkouts'!F:F)</f>
        <v>312</v>
      </c>
      <c r="Q440" s="12">
        <f t="shared" si="45"/>
        <v>8</v>
      </c>
      <c r="R440" s="15">
        <f t="shared" si="47"/>
        <v>208</v>
      </c>
    </row>
    <row r="441" spans="1:18" x14ac:dyDescent="0.3">
      <c r="A441" s="11">
        <v>6909167</v>
      </c>
      <c r="B441" s="10">
        <v>43657</v>
      </c>
      <c r="C441" s="11" t="s">
        <v>183</v>
      </c>
      <c r="D441" s="11" t="str">
        <f t="shared" si="42"/>
        <v>Active</v>
      </c>
      <c r="E441" s="12">
        <v>10</v>
      </c>
      <c r="F441" s="15">
        <v>270</v>
      </c>
      <c r="G441" s="15">
        <f t="shared" si="43"/>
        <v>27</v>
      </c>
      <c r="I441" s="28"/>
      <c r="J441" s="29"/>
      <c r="K441" s="12">
        <f t="shared" si="46"/>
        <v>10</v>
      </c>
      <c r="L441" s="15">
        <f t="shared" si="44"/>
        <v>270</v>
      </c>
      <c r="M441" s="12">
        <v>0</v>
      </c>
      <c r="N441" s="15">
        <v>0</v>
      </c>
      <c r="O441" s="12">
        <f>COUNTIF('Daycare Checkouts'!$E:$E,$A441)</f>
        <v>9</v>
      </c>
      <c r="P441" s="15">
        <f>SUMIF('Daycare Checkouts'!E:E,$A441,'Daycare Checkouts'!F:F)</f>
        <v>243</v>
      </c>
      <c r="Q441" s="12">
        <f t="shared" si="45"/>
        <v>1</v>
      </c>
      <c r="R441" s="15">
        <f t="shared" si="47"/>
        <v>27</v>
      </c>
    </row>
    <row r="442" spans="1:18" x14ac:dyDescent="0.3">
      <c r="A442" s="11">
        <v>6909212</v>
      </c>
      <c r="B442" s="10">
        <v>43657</v>
      </c>
      <c r="C442" s="11" t="s">
        <v>1366</v>
      </c>
      <c r="D442" s="11" t="str">
        <f t="shared" si="42"/>
        <v>InActive</v>
      </c>
      <c r="E442" s="12">
        <v>50</v>
      </c>
      <c r="F442" s="15">
        <v>1150</v>
      </c>
      <c r="G442" s="15">
        <f t="shared" si="43"/>
        <v>23</v>
      </c>
      <c r="I442" s="28"/>
      <c r="J442" s="29"/>
      <c r="K442" s="12">
        <f t="shared" si="46"/>
        <v>50</v>
      </c>
      <c r="L442" s="15">
        <f t="shared" si="44"/>
        <v>1150</v>
      </c>
      <c r="M442" s="12">
        <v>0</v>
      </c>
      <c r="N442" s="15">
        <v>0</v>
      </c>
      <c r="O442" s="12">
        <f>COUNTIF('Daycare Checkouts'!$E:$E,$A442)</f>
        <v>50</v>
      </c>
      <c r="P442" s="15">
        <f>SUMIF('Daycare Checkouts'!E:E,$A442,'Daycare Checkouts'!F:F)</f>
        <v>1150</v>
      </c>
      <c r="Q442" s="12">
        <f t="shared" si="45"/>
        <v>0</v>
      </c>
      <c r="R442" s="15">
        <f t="shared" si="47"/>
        <v>0</v>
      </c>
    </row>
    <row r="443" spans="1:18" x14ac:dyDescent="0.3">
      <c r="A443" s="11">
        <v>6909335</v>
      </c>
      <c r="B443" s="10">
        <v>43657</v>
      </c>
      <c r="C443" s="11" t="s">
        <v>1727</v>
      </c>
      <c r="D443" s="11" t="str">
        <f t="shared" si="42"/>
        <v>InActive</v>
      </c>
      <c r="E443" s="12">
        <v>1</v>
      </c>
      <c r="F443" s="15">
        <v>0</v>
      </c>
      <c r="G443" s="15">
        <f t="shared" si="43"/>
        <v>0</v>
      </c>
      <c r="I443" s="28"/>
      <c r="J443" s="29"/>
      <c r="K443" s="12">
        <f t="shared" si="46"/>
        <v>1</v>
      </c>
      <c r="L443" s="15">
        <f t="shared" si="44"/>
        <v>0</v>
      </c>
      <c r="M443" s="12">
        <v>0</v>
      </c>
      <c r="N443" s="15">
        <v>0</v>
      </c>
      <c r="O443" s="12">
        <f>COUNTIF('Daycare Checkouts'!$E:$E,$A443)</f>
        <v>1</v>
      </c>
      <c r="P443" s="15">
        <f>SUMIF('Daycare Checkouts'!E:E,$A443,'Daycare Checkouts'!F:F)</f>
        <v>0</v>
      </c>
      <c r="Q443" s="12">
        <f t="shared" si="45"/>
        <v>0</v>
      </c>
      <c r="R443" s="15">
        <f t="shared" si="47"/>
        <v>0</v>
      </c>
    </row>
    <row r="444" spans="1:18" x14ac:dyDescent="0.3">
      <c r="A444" s="11">
        <v>6910576</v>
      </c>
      <c r="B444" s="10">
        <v>43658</v>
      </c>
      <c r="C444" s="11" t="s">
        <v>1881</v>
      </c>
      <c r="D444" s="11" t="str">
        <f t="shared" si="42"/>
        <v>InActive</v>
      </c>
      <c r="E444" s="12">
        <v>20</v>
      </c>
      <c r="F444" s="15">
        <v>520</v>
      </c>
      <c r="G444" s="15">
        <f t="shared" si="43"/>
        <v>26</v>
      </c>
      <c r="I444" s="28"/>
      <c r="J444" s="29"/>
      <c r="K444" s="12">
        <f t="shared" si="46"/>
        <v>20</v>
      </c>
      <c r="L444" s="15">
        <f t="shared" si="44"/>
        <v>520</v>
      </c>
      <c r="M444" s="12">
        <v>0</v>
      </c>
      <c r="N444" s="15">
        <v>0</v>
      </c>
      <c r="O444" s="12">
        <f>COUNTIF('Daycare Checkouts'!$E:$E,$A444)</f>
        <v>20</v>
      </c>
      <c r="P444" s="15">
        <f>SUMIF('Daycare Checkouts'!E:E,$A444,'Daycare Checkouts'!F:F)</f>
        <v>520</v>
      </c>
      <c r="Q444" s="12">
        <f t="shared" si="45"/>
        <v>0</v>
      </c>
      <c r="R444" s="15">
        <f t="shared" si="47"/>
        <v>0</v>
      </c>
    </row>
    <row r="445" spans="1:18" x14ac:dyDescent="0.3">
      <c r="A445" s="11">
        <v>6911319</v>
      </c>
      <c r="B445" s="10">
        <v>43660</v>
      </c>
      <c r="C445" s="11" t="s">
        <v>218</v>
      </c>
      <c r="D445" s="11" t="str">
        <f t="shared" si="42"/>
        <v>InActive</v>
      </c>
      <c r="E445" s="12">
        <v>50</v>
      </c>
      <c r="F445" s="15">
        <v>1000</v>
      </c>
      <c r="G445" s="15">
        <f t="shared" si="43"/>
        <v>20</v>
      </c>
      <c r="I445" s="28"/>
      <c r="J445" s="29"/>
      <c r="K445" s="12">
        <f t="shared" si="46"/>
        <v>50</v>
      </c>
      <c r="L445" s="15">
        <f t="shared" si="44"/>
        <v>1000</v>
      </c>
      <c r="M445" s="12">
        <v>0</v>
      </c>
      <c r="N445" s="15">
        <v>0</v>
      </c>
      <c r="O445" s="12">
        <f>COUNTIF('Daycare Checkouts'!$E:$E,$A445)</f>
        <v>50</v>
      </c>
      <c r="P445" s="15">
        <f>SUMIF('Daycare Checkouts'!E:E,$A445,'Daycare Checkouts'!F:F)</f>
        <v>1000</v>
      </c>
      <c r="Q445" s="12">
        <f t="shared" si="45"/>
        <v>0</v>
      </c>
      <c r="R445" s="15">
        <f t="shared" si="47"/>
        <v>0</v>
      </c>
    </row>
    <row r="446" spans="1:18" x14ac:dyDescent="0.3">
      <c r="A446" s="11">
        <v>6911320</v>
      </c>
      <c r="B446" s="10">
        <v>43660</v>
      </c>
      <c r="C446" s="11" t="s">
        <v>218</v>
      </c>
      <c r="D446" s="11" t="str">
        <f t="shared" si="42"/>
        <v>InActive</v>
      </c>
      <c r="E446" s="12">
        <v>50</v>
      </c>
      <c r="F446" s="15">
        <v>1000</v>
      </c>
      <c r="G446" s="15">
        <f t="shared" si="43"/>
        <v>20</v>
      </c>
      <c r="I446" s="28"/>
      <c r="J446" s="29"/>
      <c r="K446" s="12">
        <f t="shared" si="46"/>
        <v>50</v>
      </c>
      <c r="L446" s="15">
        <f t="shared" si="44"/>
        <v>1000</v>
      </c>
      <c r="M446" s="12">
        <v>0</v>
      </c>
      <c r="N446" s="15">
        <v>0</v>
      </c>
      <c r="O446" s="12">
        <f>COUNTIF('Daycare Checkouts'!$E:$E,$A446)</f>
        <v>50</v>
      </c>
      <c r="P446" s="15">
        <f>SUMIF('Daycare Checkouts'!E:E,$A446,'Daycare Checkouts'!F:F)</f>
        <v>1000</v>
      </c>
      <c r="Q446" s="12">
        <f t="shared" si="45"/>
        <v>0</v>
      </c>
      <c r="R446" s="15">
        <f t="shared" si="47"/>
        <v>0</v>
      </c>
    </row>
    <row r="447" spans="1:18" x14ac:dyDescent="0.3">
      <c r="A447" s="11">
        <v>6911321</v>
      </c>
      <c r="B447" s="10">
        <v>43660</v>
      </c>
      <c r="C447" s="11" t="s">
        <v>218</v>
      </c>
      <c r="D447" s="11" t="str">
        <f t="shared" si="42"/>
        <v>Active</v>
      </c>
      <c r="E447" s="12">
        <v>50</v>
      </c>
      <c r="F447" s="15">
        <v>1000</v>
      </c>
      <c r="G447" s="15">
        <f t="shared" si="43"/>
        <v>20</v>
      </c>
      <c r="I447" s="28"/>
      <c r="J447" s="29"/>
      <c r="K447" s="12">
        <f t="shared" si="46"/>
        <v>50</v>
      </c>
      <c r="L447" s="15">
        <f t="shared" si="44"/>
        <v>1000</v>
      </c>
      <c r="M447" s="12">
        <v>0</v>
      </c>
      <c r="N447" s="15">
        <v>0</v>
      </c>
      <c r="O447" s="12">
        <f>COUNTIF('Daycare Checkouts'!$E:$E,$A447)</f>
        <v>12</v>
      </c>
      <c r="P447" s="15">
        <f>SUMIF('Daycare Checkouts'!E:E,$A447,'Daycare Checkouts'!F:F)</f>
        <v>240</v>
      </c>
      <c r="Q447" s="12">
        <f t="shared" si="45"/>
        <v>38</v>
      </c>
      <c r="R447" s="15">
        <f t="shared" si="47"/>
        <v>760</v>
      </c>
    </row>
    <row r="448" spans="1:18" x14ac:dyDescent="0.3">
      <c r="A448" s="11">
        <v>6911350</v>
      </c>
      <c r="B448" s="10">
        <v>43660</v>
      </c>
      <c r="C448" s="11" t="s">
        <v>942</v>
      </c>
      <c r="D448" s="11" t="str">
        <f t="shared" si="42"/>
        <v>InActive</v>
      </c>
      <c r="E448" s="12">
        <v>10</v>
      </c>
      <c r="F448" s="15">
        <v>270</v>
      </c>
      <c r="G448" s="15">
        <f t="shared" si="43"/>
        <v>27</v>
      </c>
      <c r="I448" s="28"/>
      <c r="J448" s="29"/>
      <c r="K448" s="12">
        <f t="shared" si="46"/>
        <v>10</v>
      </c>
      <c r="L448" s="15">
        <f t="shared" si="44"/>
        <v>270</v>
      </c>
      <c r="M448" s="12">
        <v>0</v>
      </c>
      <c r="N448" s="15">
        <v>0</v>
      </c>
      <c r="O448" s="12">
        <f>COUNTIF('Daycare Checkouts'!$E:$E,$A448)</f>
        <v>10</v>
      </c>
      <c r="P448" s="15">
        <f>SUMIF('Daycare Checkouts'!E:E,$A448,'Daycare Checkouts'!F:F)</f>
        <v>270</v>
      </c>
      <c r="Q448" s="12">
        <f t="shared" si="45"/>
        <v>0</v>
      </c>
      <c r="R448" s="15">
        <f t="shared" si="47"/>
        <v>0</v>
      </c>
    </row>
    <row r="449" spans="1:18" x14ac:dyDescent="0.3">
      <c r="A449" s="11">
        <v>6912335</v>
      </c>
      <c r="B449" s="10">
        <v>43661</v>
      </c>
      <c r="C449" s="11" t="s">
        <v>156</v>
      </c>
      <c r="D449" s="11" t="str">
        <f t="shared" si="42"/>
        <v>InActive</v>
      </c>
      <c r="E449" s="12">
        <v>50</v>
      </c>
      <c r="F449" s="15">
        <v>1150</v>
      </c>
      <c r="G449" s="15">
        <f t="shared" si="43"/>
        <v>23</v>
      </c>
      <c r="I449" s="28"/>
      <c r="J449" s="29"/>
      <c r="K449" s="12">
        <f t="shared" si="46"/>
        <v>50</v>
      </c>
      <c r="L449" s="15">
        <f t="shared" si="44"/>
        <v>1150</v>
      </c>
      <c r="M449" s="12">
        <v>0</v>
      </c>
      <c r="N449" s="15">
        <v>0</v>
      </c>
      <c r="O449" s="12">
        <f>COUNTIF('Daycare Checkouts'!$E:$E,$A449)</f>
        <v>50</v>
      </c>
      <c r="P449" s="15">
        <f>SUMIF('Daycare Checkouts'!E:E,$A449,'Daycare Checkouts'!F:F)</f>
        <v>1150</v>
      </c>
      <c r="Q449" s="12">
        <f t="shared" si="45"/>
        <v>0</v>
      </c>
      <c r="R449" s="15">
        <f t="shared" si="47"/>
        <v>0</v>
      </c>
    </row>
    <row r="450" spans="1:18" x14ac:dyDescent="0.3">
      <c r="A450" s="11">
        <v>6913491</v>
      </c>
      <c r="B450" s="10">
        <v>43662</v>
      </c>
      <c r="C450" s="11" t="s">
        <v>230</v>
      </c>
      <c r="D450" s="11" t="str">
        <f t="shared" ref="D450:D513" si="48">IF(Q450&gt;0,"Active", "InActive")</f>
        <v>InActive</v>
      </c>
      <c r="E450" s="12">
        <v>10</v>
      </c>
      <c r="F450" s="15">
        <v>270</v>
      </c>
      <c r="G450" s="15">
        <f t="shared" si="43"/>
        <v>27</v>
      </c>
      <c r="I450" s="28"/>
      <c r="J450" s="29"/>
      <c r="K450" s="12">
        <f t="shared" si="46"/>
        <v>10</v>
      </c>
      <c r="L450" s="15">
        <f t="shared" si="44"/>
        <v>270</v>
      </c>
      <c r="M450" s="12">
        <v>0</v>
      </c>
      <c r="N450" s="15">
        <v>0</v>
      </c>
      <c r="O450" s="12">
        <f>COUNTIF('Daycare Checkouts'!$E:$E,$A450)</f>
        <v>10</v>
      </c>
      <c r="P450" s="15">
        <f>SUMIF('Daycare Checkouts'!E:E,$A450,'Daycare Checkouts'!F:F)</f>
        <v>270</v>
      </c>
      <c r="Q450" s="12">
        <f t="shared" si="45"/>
        <v>0</v>
      </c>
      <c r="R450" s="15">
        <f t="shared" si="47"/>
        <v>0</v>
      </c>
    </row>
    <row r="451" spans="1:18" x14ac:dyDescent="0.3">
      <c r="A451" s="11">
        <v>6913996</v>
      </c>
      <c r="B451" s="10">
        <v>43663</v>
      </c>
      <c r="C451" s="11" t="s">
        <v>163</v>
      </c>
      <c r="D451" s="11" t="str">
        <f t="shared" si="48"/>
        <v>InActive</v>
      </c>
      <c r="E451" s="12">
        <v>10</v>
      </c>
      <c r="F451" s="15">
        <v>270</v>
      </c>
      <c r="G451" s="15">
        <f t="shared" si="43"/>
        <v>27</v>
      </c>
      <c r="I451" s="28"/>
      <c r="J451" s="29"/>
      <c r="K451" s="12">
        <f t="shared" si="46"/>
        <v>10</v>
      </c>
      <c r="L451" s="15">
        <f t="shared" si="44"/>
        <v>270</v>
      </c>
      <c r="M451" s="12">
        <v>0</v>
      </c>
      <c r="N451" s="15">
        <v>0</v>
      </c>
      <c r="O451" s="12">
        <f>COUNTIF('Daycare Checkouts'!$E:$E,$A451)</f>
        <v>10</v>
      </c>
      <c r="P451" s="15">
        <f>SUMIF('Daycare Checkouts'!E:E,$A451,'Daycare Checkouts'!F:F)</f>
        <v>270</v>
      </c>
      <c r="Q451" s="12">
        <f t="shared" si="45"/>
        <v>0</v>
      </c>
      <c r="R451" s="15">
        <f t="shared" si="47"/>
        <v>0</v>
      </c>
    </row>
    <row r="452" spans="1:18" x14ac:dyDescent="0.3">
      <c r="A452" s="11">
        <v>6914106</v>
      </c>
      <c r="B452" s="10">
        <v>43663</v>
      </c>
      <c r="C452" s="11" t="s">
        <v>141</v>
      </c>
      <c r="D452" s="11" t="str">
        <f t="shared" si="48"/>
        <v>InActive</v>
      </c>
      <c r="E452" s="12">
        <v>20</v>
      </c>
      <c r="F452" s="15">
        <v>520</v>
      </c>
      <c r="G452" s="15">
        <f t="shared" si="43"/>
        <v>26</v>
      </c>
      <c r="I452" s="28"/>
      <c r="J452" s="29"/>
      <c r="K452" s="12">
        <f t="shared" si="46"/>
        <v>20</v>
      </c>
      <c r="L452" s="15">
        <f t="shared" si="44"/>
        <v>520</v>
      </c>
      <c r="M452" s="12">
        <v>0</v>
      </c>
      <c r="N452" s="15">
        <v>0</v>
      </c>
      <c r="O452" s="12">
        <f>COUNTIF('Daycare Checkouts'!$E:$E,$A452)</f>
        <v>20</v>
      </c>
      <c r="P452" s="15">
        <f>SUMIF('Daycare Checkouts'!E:E,$A452,'Daycare Checkouts'!F:F)</f>
        <v>520</v>
      </c>
      <c r="Q452" s="12">
        <f t="shared" si="45"/>
        <v>0</v>
      </c>
      <c r="R452" s="15">
        <f t="shared" si="47"/>
        <v>0</v>
      </c>
    </row>
    <row r="453" spans="1:18" x14ac:dyDescent="0.3">
      <c r="A453" s="11">
        <v>6914207</v>
      </c>
      <c r="B453" s="10">
        <v>43663</v>
      </c>
      <c r="C453" s="11" t="s">
        <v>354</v>
      </c>
      <c r="D453" s="11" t="str">
        <f t="shared" si="48"/>
        <v>Active</v>
      </c>
      <c r="E453" s="12">
        <v>1</v>
      </c>
      <c r="F453" s="15">
        <v>0</v>
      </c>
      <c r="G453" s="15">
        <f t="shared" si="43"/>
        <v>0</v>
      </c>
      <c r="I453" s="28"/>
      <c r="J453" s="29"/>
      <c r="K453" s="12">
        <f t="shared" si="46"/>
        <v>1</v>
      </c>
      <c r="L453" s="15">
        <f t="shared" si="44"/>
        <v>0</v>
      </c>
      <c r="M453" s="12">
        <v>0</v>
      </c>
      <c r="N453" s="15">
        <v>0</v>
      </c>
      <c r="O453" s="12">
        <f>COUNTIF('Daycare Checkouts'!$E:$E,$A453)</f>
        <v>0</v>
      </c>
      <c r="P453" s="15">
        <f>SUMIF('Daycare Checkouts'!E:E,$A453,'Daycare Checkouts'!F:F)</f>
        <v>0</v>
      </c>
      <c r="Q453" s="12">
        <f t="shared" si="45"/>
        <v>1</v>
      </c>
      <c r="R453" s="15">
        <f t="shared" si="47"/>
        <v>0</v>
      </c>
    </row>
    <row r="454" spans="1:18" x14ac:dyDescent="0.3">
      <c r="A454" s="11">
        <v>6914935</v>
      </c>
      <c r="B454" s="10">
        <v>43663</v>
      </c>
      <c r="C454" s="11" t="s">
        <v>162</v>
      </c>
      <c r="D454" s="11" t="str">
        <f t="shared" si="48"/>
        <v>InActive</v>
      </c>
      <c r="E454" s="12">
        <v>10</v>
      </c>
      <c r="F454" s="15">
        <v>270</v>
      </c>
      <c r="G454" s="15">
        <f t="shared" si="43"/>
        <v>27</v>
      </c>
      <c r="I454" s="28"/>
      <c r="J454" s="29"/>
      <c r="K454" s="12">
        <f t="shared" si="46"/>
        <v>10</v>
      </c>
      <c r="L454" s="15">
        <f t="shared" si="44"/>
        <v>270</v>
      </c>
      <c r="M454" s="12">
        <v>0</v>
      </c>
      <c r="N454" s="15">
        <v>0</v>
      </c>
      <c r="O454" s="12">
        <f>COUNTIF('Daycare Checkouts'!$E:$E,$A454)</f>
        <v>10</v>
      </c>
      <c r="P454" s="15">
        <f>SUMIF('Daycare Checkouts'!E:E,$A454,'Daycare Checkouts'!F:F)</f>
        <v>270</v>
      </c>
      <c r="Q454" s="12">
        <f t="shared" si="45"/>
        <v>0</v>
      </c>
      <c r="R454" s="15">
        <f t="shared" si="47"/>
        <v>0</v>
      </c>
    </row>
    <row r="455" spans="1:18" x14ac:dyDescent="0.3">
      <c r="A455" s="11">
        <v>6915252</v>
      </c>
      <c r="B455" s="10">
        <v>43664</v>
      </c>
      <c r="C455" s="11" t="s">
        <v>1733</v>
      </c>
      <c r="D455" s="11" t="str">
        <f t="shared" si="48"/>
        <v>InActive</v>
      </c>
      <c r="E455" s="12">
        <v>10</v>
      </c>
      <c r="F455" s="15">
        <v>190</v>
      </c>
      <c r="G455" s="15">
        <f t="shared" si="43"/>
        <v>19</v>
      </c>
      <c r="I455" s="28"/>
      <c r="J455" s="29"/>
      <c r="K455" s="12">
        <f t="shared" si="46"/>
        <v>10</v>
      </c>
      <c r="L455" s="15">
        <f t="shared" si="44"/>
        <v>190</v>
      </c>
      <c r="M455" s="12">
        <v>-2</v>
      </c>
      <c r="N455" s="15">
        <v>-38</v>
      </c>
      <c r="O455" s="12">
        <f>COUNTIF('Daycare Checkouts'!$E:$E,$A455)</f>
        <v>8</v>
      </c>
      <c r="P455" s="15">
        <f>SUMIF('Daycare Checkouts'!E:E,$A455,'Daycare Checkouts'!F:F)</f>
        <v>152</v>
      </c>
      <c r="Q455" s="12">
        <f t="shared" si="45"/>
        <v>0</v>
      </c>
      <c r="R455" s="15">
        <f t="shared" si="47"/>
        <v>0</v>
      </c>
    </row>
    <row r="456" spans="1:18" x14ac:dyDescent="0.3">
      <c r="A456" s="11">
        <v>6916175</v>
      </c>
      <c r="B456" s="10">
        <v>43665</v>
      </c>
      <c r="C456" s="11" t="s">
        <v>153</v>
      </c>
      <c r="D456" s="11" t="str">
        <f t="shared" si="48"/>
        <v>InActive</v>
      </c>
      <c r="E456" s="12">
        <v>10</v>
      </c>
      <c r="F456" s="15">
        <v>270</v>
      </c>
      <c r="G456" s="15">
        <f t="shared" si="43"/>
        <v>27</v>
      </c>
      <c r="I456" s="28"/>
      <c r="J456" s="29"/>
      <c r="K456" s="12">
        <f t="shared" si="46"/>
        <v>10</v>
      </c>
      <c r="L456" s="15">
        <f t="shared" si="44"/>
        <v>270</v>
      </c>
      <c r="M456" s="12">
        <v>0</v>
      </c>
      <c r="N456" s="15">
        <v>0</v>
      </c>
      <c r="O456" s="12">
        <f>COUNTIF('Daycare Checkouts'!$E:$E,$A456)</f>
        <v>10</v>
      </c>
      <c r="P456" s="15">
        <f>SUMIF('Daycare Checkouts'!E:E,$A456,'Daycare Checkouts'!F:F)</f>
        <v>270</v>
      </c>
      <c r="Q456" s="12">
        <f t="shared" si="45"/>
        <v>0</v>
      </c>
      <c r="R456" s="15">
        <f t="shared" si="47"/>
        <v>0</v>
      </c>
    </row>
    <row r="457" spans="1:18" x14ac:dyDescent="0.3">
      <c r="A457" s="11">
        <v>6916516</v>
      </c>
      <c r="B457" s="10">
        <v>43665</v>
      </c>
      <c r="C457" s="11" t="s">
        <v>1636</v>
      </c>
      <c r="D457" s="11" t="str">
        <f t="shared" si="48"/>
        <v>InActive</v>
      </c>
      <c r="E457" s="12">
        <v>10</v>
      </c>
      <c r="F457" s="15">
        <v>270</v>
      </c>
      <c r="G457" s="15">
        <f t="shared" ref="G457:G520" si="49">ROUND(F457/E457,2)</f>
        <v>27</v>
      </c>
      <c r="I457" s="28"/>
      <c r="J457" s="29"/>
      <c r="K457" s="12">
        <f t="shared" si="46"/>
        <v>10</v>
      </c>
      <c r="L457" s="15">
        <f t="shared" si="44"/>
        <v>270</v>
      </c>
      <c r="M457" s="12">
        <v>0</v>
      </c>
      <c r="N457" s="15">
        <v>0</v>
      </c>
      <c r="O457" s="12">
        <f>COUNTIF('Daycare Checkouts'!$E:$E,$A457)</f>
        <v>10</v>
      </c>
      <c r="P457" s="15">
        <f>SUMIF('Daycare Checkouts'!E:E,$A457,'Daycare Checkouts'!F:F)</f>
        <v>270</v>
      </c>
      <c r="Q457" s="12">
        <f t="shared" si="45"/>
        <v>0</v>
      </c>
      <c r="R457" s="15">
        <f t="shared" si="47"/>
        <v>0</v>
      </c>
    </row>
    <row r="458" spans="1:18" x14ac:dyDescent="0.3">
      <c r="A458" s="11">
        <v>6917103</v>
      </c>
      <c r="B458" s="10">
        <v>43667</v>
      </c>
      <c r="C458" s="11" t="s">
        <v>78</v>
      </c>
      <c r="D458" s="11" t="str">
        <f t="shared" si="48"/>
        <v>Active</v>
      </c>
      <c r="E458" s="12">
        <v>10</v>
      </c>
      <c r="F458" s="15">
        <v>270</v>
      </c>
      <c r="G458" s="15">
        <f t="shared" si="49"/>
        <v>27</v>
      </c>
      <c r="I458" s="28"/>
      <c r="J458" s="29"/>
      <c r="K458" s="12">
        <f t="shared" si="46"/>
        <v>10</v>
      </c>
      <c r="L458" s="15">
        <f t="shared" si="44"/>
        <v>270</v>
      </c>
      <c r="M458" s="12">
        <v>0</v>
      </c>
      <c r="N458" s="15">
        <v>0</v>
      </c>
      <c r="O458" s="12">
        <f>COUNTIF('Daycare Checkouts'!$E:$E,$A458)</f>
        <v>4</v>
      </c>
      <c r="P458" s="15">
        <f>SUMIF('Daycare Checkouts'!E:E,$A458,'Daycare Checkouts'!F:F)</f>
        <v>108</v>
      </c>
      <c r="Q458" s="12">
        <f t="shared" si="45"/>
        <v>6</v>
      </c>
      <c r="R458" s="15">
        <f t="shared" si="47"/>
        <v>162</v>
      </c>
    </row>
    <row r="459" spans="1:18" x14ac:dyDescent="0.3">
      <c r="A459" s="11">
        <v>6917473</v>
      </c>
      <c r="B459" s="10">
        <v>43668</v>
      </c>
      <c r="C459" s="11" t="s">
        <v>1916</v>
      </c>
      <c r="D459" s="11" t="str">
        <f t="shared" si="48"/>
        <v>InActive</v>
      </c>
      <c r="E459" s="12">
        <v>10</v>
      </c>
      <c r="F459" s="15">
        <v>190</v>
      </c>
      <c r="G459" s="15">
        <f t="shared" si="49"/>
        <v>19</v>
      </c>
      <c r="I459" s="28"/>
      <c r="J459" s="29"/>
      <c r="K459" s="12">
        <f t="shared" si="46"/>
        <v>10</v>
      </c>
      <c r="L459" s="15">
        <f t="shared" ref="L459:L522" si="50">F459</f>
        <v>190</v>
      </c>
      <c r="M459" s="12">
        <v>0</v>
      </c>
      <c r="N459" s="15">
        <v>0</v>
      </c>
      <c r="O459" s="12">
        <f>COUNTIF('Daycare Checkouts'!$E:$E,$A459)</f>
        <v>10</v>
      </c>
      <c r="P459" s="15">
        <f>SUMIF('Daycare Checkouts'!E:E,$A459,'Daycare Checkouts'!F:F)</f>
        <v>190</v>
      </c>
      <c r="Q459" s="12">
        <f t="shared" ref="Q459:Q522" si="51">SUM(K459,M459,-O459)</f>
        <v>0</v>
      </c>
      <c r="R459" s="15">
        <f t="shared" si="47"/>
        <v>0</v>
      </c>
    </row>
    <row r="460" spans="1:18" x14ac:dyDescent="0.3">
      <c r="A460" s="11">
        <v>6917942</v>
      </c>
      <c r="B460" s="10">
        <v>43668</v>
      </c>
      <c r="C460" s="11" t="s">
        <v>216</v>
      </c>
      <c r="D460" s="11" t="str">
        <f t="shared" si="48"/>
        <v>InActive</v>
      </c>
      <c r="E460" s="12">
        <v>10</v>
      </c>
      <c r="F460" s="15">
        <v>270</v>
      </c>
      <c r="G460" s="15">
        <f t="shared" si="49"/>
        <v>27</v>
      </c>
      <c r="I460" s="28"/>
      <c r="J460" s="29"/>
      <c r="K460" s="12">
        <f t="shared" ref="K460:K523" si="52">E460</f>
        <v>10</v>
      </c>
      <c r="L460" s="15">
        <f t="shared" si="50"/>
        <v>270</v>
      </c>
      <c r="M460" s="12">
        <v>0</v>
      </c>
      <c r="N460" s="15">
        <v>0</v>
      </c>
      <c r="O460" s="12">
        <f>COUNTIF('Daycare Checkouts'!$E:$E,$A460)</f>
        <v>10</v>
      </c>
      <c r="P460" s="15">
        <f>SUMIF('Daycare Checkouts'!E:E,$A460,'Daycare Checkouts'!F:F)</f>
        <v>270</v>
      </c>
      <c r="Q460" s="12">
        <f t="shared" si="51"/>
        <v>0</v>
      </c>
      <c r="R460" s="15">
        <f t="shared" ref="R460:R523" si="53">SUM(L460,N460,-P460)</f>
        <v>0</v>
      </c>
    </row>
    <row r="461" spans="1:18" x14ac:dyDescent="0.3">
      <c r="A461" s="11">
        <v>6917953</v>
      </c>
      <c r="B461" s="10">
        <v>43668</v>
      </c>
      <c r="C461" s="11" t="s">
        <v>222</v>
      </c>
      <c r="D461" s="11" t="str">
        <f t="shared" si="48"/>
        <v>InActive</v>
      </c>
      <c r="E461" s="12">
        <v>10</v>
      </c>
      <c r="F461" s="15">
        <v>270</v>
      </c>
      <c r="G461" s="15">
        <f t="shared" si="49"/>
        <v>27</v>
      </c>
      <c r="I461" s="28"/>
      <c r="J461" s="29"/>
      <c r="K461" s="12">
        <f t="shared" si="52"/>
        <v>10</v>
      </c>
      <c r="L461" s="15">
        <f t="shared" si="50"/>
        <v>270</v>
      </c>
      <c r="M461" s="12">
        <v>0</v>
      </c>
      <c r="N461" s="15">
        <v>0</v>
      </c>
      <c r="O461" s="12">
        <f>COUNTIF('Daycare Checkouts'!$E:$E,$A461)</f>
        <v>10</v>
      </c>
      <c r="P461" s="15">
        <f>SUMIF('Daycare Checkouts'!E:E,$A461,'Daycare Checkouts'!F:F)</f>
        <v>270</v>
      </c>
      <c r="Q461" s="12">
        <f t="shared" si="51"/>
        <v>0</v>
      </c>
      <c r="R461" s="15">
        <f t="shared" si="53"/>
        <v>0</v>
      </c>
    </row>
    <row r="462" spans="1:18" x14ac:dyDescent="0.3">
      <c r="A462" s="11">
        <v>6918686</v>
      </c>
      <c r="B462" s="10">
        <v>43669</v>
      </c>
      <c r="C462" s="11" t="s">
        <v>217</v>
      </c>
      <c r="D462" s="11" t="str">
        <f t="shared" si="48"/>
        <v>InActive</v>
      </c>
      <c r="E462" s="12">
        <v>20</v>
      </c>
      <c r="F462" s="15">
        <v>520</v>
      </c>
      <c r="G462" s="15">
        <f t="shared" si="49"/>
        <v>26</v>
      </c>
      <c r="I462" s="28"/>
      <c r="J462" s="29"/>
      <c r="K462" s="12">
        <f t="shared" si="52"/>
        <v>20</v>
      </c>
      <c r="L462" s="15">
        <f t="shared" si="50"/>
        <v>520</v>
      </c>
      <c r="M462" s="12">
        <v>0</v>
      </c>
      <c r="N462" s="15">
        <v>0</v>
      </c>
      <c r="O462" s="12">
        <f>COUNTIF('Daycare Checkouts'!$E:$E,$A462)</f>
        <v>20</v>
      </c>
      <c r="P462" s="15">
        <f>SUMIF('Daycare Checkouts'!E:E,$A462,'Daycare Checkouts'!F:F)</f>
        <v>520</v>
      </c>
      <c r="Q462" s="12">
        <f t="shared" si="51"/>
        <v>0</v>
      </c>
      <c r="R462" s="15">
        <f t="shared" si="53"/>
        <v>0</v>
      </c>
    </row>
    <row r="463" spans="1:18" x14ac:dyDescent="0.3">
      <c r="A463" s="11">
        <v>6918879</v>
      </c>
      <c r="B463" s="10">
        <v>43669</v>
      </c>
      <c r="C463" s="11" t="s">
        <v>1656</v>
      </c>
      <c r="D463" s="11" t="str">
        <f t="shared" si="48"/>
        <v>Active</v>
      </c>
      <c r="E463" s="12">
        <v>10</v>
      </c>
      <c r="F463" s="15">
        <v>270</v>
      </c>
      <c r="G463" s="15">
        <f t="shared" si="49"/>
        <v>27</v>
      </c>
      <c r="I463" s="28"/>
      <c r="J463" s="29"/>
      <c r="K463" s="12">
        <f t="shared" si="52"/>
        <v>10</v>
      </c>
      <c r="L463" s="15">
        <f t="shared" si="50"/>
        <v>270</v>
      </c>
      <c r="M463" s="12">
        <v>0</v>
      </c>
      <c r="N463" s="15">
        <v>0</v>
      </c>
      <c r="O463" s="12">
        <f>COUNTIF('Daycare Checkouts'!$E:$E,$A463)</f>
        <v>7</v>
      </c>
      <c r="P463" s="15">
        <f>SUMIF('Daycare Checkouts'!E:E,$A463,'Daycare Checkouts'!F:F)</f>
        <v>189</v>
      </c>
      <c r="Q463" s="12">
        <f t="shared" si="51"/>
        <v>3</v>
      </c>
      <c r="R463" s="15">
        <f t="shared" si="53"/>
        <v>81</v>
      </c>
    </row>
    <row r="464" spans="1:18" x14ac:dyDescent="0.3">
      <c r="A464" s="11">
        <v>6919580</v>
      </c>
      <c r="B464" s="10">
        <v>43670</v>
      </c>
      <c r="C464" s="11" t="s">
        <v>843</v>
      </c>
      <c r="D464" s="11" t="str">
        <f t="shared" si="48"/>
        <v>Active</v>
      </c>
      <c r="E464" s="12">
        <v>50</v>
      </c>
      <c r="F464" s="15">
        <v>1150</v>
      </c>
      <c r="G464" s="15">
        <f t="shared" si="49"/>
        <v>23</v>
      </c>
      <c r="I464" s="28"/>
      <c r="J464" s="29"/>
      <c r="K464" s="12">
        <f t="shared" si="52"/>
        <v>50</v>
      </c>
      <c r="L464" s="15">
        <f t="shared" si="50"/>
        <v>1150</v>
      </c>
      <c r="M464" s="12">
        <v>0</v>
      </c>
      <c r="N464" s="15">
        <v>0</v>
      </c>
      <c r="O464" s="12">
        <f>COUNTIF('Daycare Checkouts'!$E:$E,$A464)</f>
        <v>21</v>
      </c>
      <c r="P464" s="15">
        <f>SUMIF('Daycare Checkouts'!E:E,$A464,'Daycare Checkouts'!F:F)</f>
        <v>483</v>
      </c>
      <c r="Q464" s="12">
        <f t="shared" si="51"/>
        <v>29</v>
      </c>
      <c r="R464" s="15">
        <f t="shared" si="53"/>
        <v>667</v>
      </c>
    </row>
    <row r="465" spans="1:18" x14ac:dyDescent="0.3">
      <c r="A465" s="11">
        <v>6921788</v>
      </c>
      <c r="B465" s="10">
        <v>43672</v>
      </c>
      <c r="C465" s="11" t="s">
        <v>1979</v>
      </c>
      <c r="D465" s="11" t="str">
        <f t="shared" si="48"/>
        <v>Active</v>
      </c>
      <c r="E465" s="12">
        <v>50</v>
      </c>
      <c r="F465" s="15">
        <v>1150</v>
      </c>
      <c r="G465" s="15">
        <f t="shared" si="49"/>
        <v>23</v>
      </c>
      <c r="I465" s="28"/>
      <c r="J465" s="29"/>
      <c r="K465" s="12">
        <f t="shared" si="52"/>
        <v>50</v>
      </c>
      <c r="L465" s="15">
        <f t="shared" si="50"/>
        <v>1150</v>
      </c>
      <c r="M465" s="12">
        <v>0</v>
      </c>
      <c r="N465" s="15">
        <v>0</v>
      </c>
      <c r="O465" s="12">
        <f>COUNTIF('Daycare Checkouts'!$E:$E,$A465)</f>
        <v>45</v>
      </c>
      <c r="P465" s="15">
        <f>SUMIF('Daycare Checkouts'!E:E,$A465,'Daycare Checkouts'!F:F)</f>
        <v>1035</v>
      </c>
      <c r="Q465" s="12">
        <f t="shared" si="51"/>
        <v>5</v>
      </c>
      <c r="R465" s="15">
        <f t="shared" si="53"/>
        <v>115</v>
      </c>
    </row>
    <row r="466" spans="1:18" x14ac:dyDescent="0.3">
      <c r="A466" s="11">
        <v>6922576</v>
      </c>
      <c r="B466" s="10">
        <v>43673</v>
      </c>
      <c r="C466" s="11" t="s">
        <v>1782</v>
      </c>
      <c r="D466" s="11" t="str">
        <f t="shared" si="48"/>
        <v>InActive</v>
      </c>
      <c r="E466" s="12">
        <v>10</v>
      </c>
      <c r="F466" s="15">
        <v>270</v>
      </c>
      <c r="G466" s="15">
        <f t="shared" si="49"/>
        <v>27</v>
      </c>
      <c r="I466" s="28"/>
      <c r="J466" s="29"/>
      <c r="K466" s="12">
        <f t="shared" si="52"/>
        <v>10</v>
      </c>
      <c r="L466" s="15">
        <f t="shared" si="50"/>
        <v>270</v>
      </c>
      <c r="M466" s="12">
        <v>0</v>
      </c>
      <c r="N466" s="15">
        <v>0</v>
      </c>
      <c r="O466" s="12">
        <f>COUNTIF('Daycare Checkouts'!$E:$E,$A466)</f>
        <v>10</v>
      </c>
      <c r="P466" s="15">
        <f>SUMIF('Daycare Checkouts'!E:E,$A466,'Daycare Checkouts'!F:F)</f>
        <v>270</v>
      </c>
      <c r="Q466" s="12">
        <f t="shared" si="51"/>
        <v>0</v>
      </c>
      <c r="R466" s="15">
        <f t="shared" si="53"/>
        <v>0</v>
      </c>
    </row>
    <row r="467" spans="1:18" x14ac:dyDescent="0.3">
      <c r="A467" s="11">
        <v>6923223</v>
      </c>
      <c r="B467" s="10">
        <v>43674</v>
      </c>
      <c r="C467" s="11" t="s">
        <v>203</v>
      </c>
      <c r="D467" s="11" t="str">
        <f t="shared" si="48"/>
        <v>InActive</v>
      </c>
      <c r="E467" s="12">
        <v>10</v>
      </c>
      <c r="F467" s="15">
        <v>270</v>
      </c>
      <c r="G467" s="15">
        <f t="shared" si="49"/>
        <v>27</v>
      </c>
      <c r="I467" s="28"/>
      <c r="J467" s="29"/>
      <c r="K467" s="12">
        <f t="shared" si="52"/>
        <v>10</v>
      </c>
      <c r="L467" s="15">
        <f t="shared" si="50"/>
        <v>270</v>
      </c>
      <c r="M467" s="12">
        <v>0</v>
      </c>
      <c r="N467" s="15">
        <v>0</v>
      </c>
      <c r="O467" s="12">
        <f>COUNTIF('Daycare Checkouts'!$E:$E,$A467)</f>
        <v>10</v>
      </c>
      <c r="P467" s="15">
        <f>SUMIF('Daycare Checkouts'!E:E,$A467,'Daycare Checkouts'!F:F)</f>
        <v>270</v>
      </c>
      <c r="Q467" s="12">
        <f t="shared" si="51"/>
        <v>0</v>
      </c>
      <c r="R467" s="15">
        <f t="shared" si="53"/>
        <v>0</v>
      </c>
    </row>
    <row r="468" spans="1:18" x14ac:dyDescent="0.3">
      <c r="A468" s="11">
        <v>6923853</v>
      </c>
      <c r="B468" s="10">
        <v>43676</v>
      </c>
      <c r="C468" s="11" t="s">
        <v>166</v>
      </c>
      <c r="D468" s="11" t="str">
        <f t="shared" si="48"/>
        <v>Active</v>
      </c>
      <c r="E468" s="12">
        <v>30</v>
      </c>
      <c r="F468" s="15">
        <v>750</v>
      </c>
      <c r="G468" s="15">
        <f t="shared" si="49"/>
        <v>25</v>
      </c>
      <c r="I468" s="28"/>
      <c r="J468" s="29"/>
      <c r="K468" s="12">
        <f t="shared" si="52"/>
        <v>30</v>
      </c>
      <c r="L468" s="15">
        <f t="shared" si="50"/>
        <v>750</v>
      </c>
      <c r="M468" s="12">
        <v>0</v>
      </c>
      <c r="N468" s="15">
        <v>0</v>
      </c>
      <c r="O468" s="12">
        <f>COUNTIF('Daycare Checkouts'!$E:$E,$A468)</f>
        <v>15</v>
      </c>
      <c r="P468" s="15">
        <f>SUMIF('Daycare Checkouts'!E:E,$A468,'Daycare Checkouts'!F:F)</f>
        <v>375</v>
      </c>
      <c r="Q468" s="12">
        <f t="shared" si="51"/>
        <v>15</v>
      </c>
      <c r="R468" s="15">
        <f t="shared" si="53"/>
        <v>375</v>
      </c>
    </row>
    <row r="469" spans="1:18" x14ac:dyDescent="0.3">
      <c r="A469" s="11">
        <v>6924319</v>
      </c>
      <c r="B469" s="10">
        <v>43676</v>
      </c>
      <c r="C469" s="11" t="s">
        <v>1727</v>
      </c>
      <c r="D469" s="11" t="str">
        <f t="shared" si="48"/>
        <v>InActive</v>
      </c>
      <c r="E469" s="12">
        <v>50</v>
      </c>
      <c r="F469" s="15">
        <v>1150</v>
      </c>
      <c r="G469" s="15">
        <f t="shared" si="49"/>
        <v>23</v>
      </c>
      <c r="I469" s="28"/>
      <c r="J469" s="29"/>
      <c r="K469" s="12">
        <f t="shared" si="52"/>
        <v>50</v>
      </c>
      <c r="L469" s="15">
        <f t="shared" si="50"/>
        <v>1150</v>
      </c>
      <c r="M469" s="12">
        <v>-25</v>
      </c>
      <c r="N469" s="15">
        <v>-575</v>
      </c>
      <c r="O469" s="12">
        <f>COUNTIF('Daycare Checkouts'!$E:$E,$A469)</f>
        <v>25</v>
      </c>
      <c r="P469" s="15">
        <f>SUMIF('Daycare Checkouts'!E:E,$A469,'Daycare Checkouts'!F:F)</f>
        <v>575</v>
      </c>
      <c r="Q469" s="12">
        <f t="shared" si="51"/>
        <v>0</v>
      </c>
      <c r="R469" s="15">
        <f t="shared" si="53"/>
        <v>0</v>
      </c>
    </row>
    <row r="470" spans="1:18" x14ac:dyDescent="0.3">
      <c r="A470" s="11">
        <v>6924994</v>
      </c>
      <c r="B470" s="10">
        <v>43676</v>
      </c>
      <c r="C470" s="11" t="s">
        <v>2020</v>
      </c>
      <c r="D470" s="11" t="str">
        <f t="shared" si="48"/>
        <v>Active</v>
      </c>
      <c r="E470" s="12">
        <v>10</v>
      </c>
      <c r="F470" s="15">
        <v>270</v>
      </c>
      <c r="G470" s="15">
        <f t="shared" si="49"/>
        <v>27</v>
      </c>
      <c r="I470" s="28"/>
      <c r="J470" s="29"/>
      <c r="K470" s="12">
        <f t="shared" si="52"/>
        <v>10</v>
      </c>
      <c r="L470" s="15">
        <f t="shared" si="50"/>
        <v>270</v>
      </c>
      <c r="M470" s="12">
        <v>0</v>
      </c>
      <c r="N470" s="15">
        <v>0</v>
      </c>
      <c r="O470" s="12">
        <f>COUNTIF('Daycare Checkouts'!$E:$E,$A470)</f>
        <v>6</v>
      </c>
      <c r="P470" s="15">
        <f>SUMIF('Daycare Checkouts'!E:E,$A470,'Daycare Checkouts'!F:F)</f>
        <v>162</v>
      </c>
      <c r="Q470" s="12">
        <f t="shared" si="51"/>
        <v>4</v>
      </c>
      <c r="R470" s="15">
        <f t="shared" si="53"/>
        <v>108</v>
      </c>
    </row>
    <row r="471" spans="1:18" x14ac:dyDescent="0.3">
      <c r="A471" s="11">
        <v>6925810</v>
      </c>
      <c r="B471" s="10">
        <v>43677</v>
      </c>
      <c r="C471" s="11" t="s">
        <v>182</v>
      </c>
      <c r="D471" s="11" t="str">
        <f t="shared" si="48"/>
        <v>InActive</v>
      </c>
      <c r="E471" s="12">
        <v>50</v>
      </c>
      <c r="F471" s="15">
        <v>1150</v>
      </c>
      <c r="G471" s="15">
        <f t="shared" si="49"/>
        <v>23</v>
      </c>
      <c r="I471" s="28"/>
      <c r="J471" s="29"/>
      <c r="K471" s="12">
        <f t="shared" si="52"/>
        <v>50</v>
      </c>
      <c r="L471" s="15">
        <f t="shared" si="50"/>
        <v>1150</v>
      </c>
      <c r="M471" s="12">
        <v>0</v>
      </c>
      <c r="N471" s="15">
        <v>0</v>
      </c>
      <c r="O471" s="12">
        <f>COUNTIF('Daycare Checkouts'!$E:$E,$A471)</f>
        <v>50</v>
      </c>
      <c r="P471" s="15">
        <f>SUMIF('Daycare Checkouts'!E:E,$A471,'Daycare Checkouts'!F:F)</f>
        <v>1150</v>
      </c>
      <c r="Q471" s="12">
        <f t="shared" si="51"/>
        <v>0</v>
      </c>
      <c r="R471" s="15">
        <f t="shared" si="53"/>
        <v>0</v>
      </c>
    </row>
    <row r="472" spans="1:18" x14ac:dyDescent="0.3">
      <c r="A472" s="11">
        <v>6925814</v>
      </c>
      <c r="B472" s="10">
        <v>43677</v>
      </c>
      <c r="C472" s="11" t="s">
        <v>1508</v>
      </c>
      <c r="D472" s="11" t="str">
        <f t="shared" si="48"/>
        <v>InActive</v>
      </c>
      <c r="E472" s="12">
        <v>10</v>
      </c>
      <c r="F472" s="15">
        <v>270</v>
      </c>
      <c r="G472" s="15">
        <f t="shared" si="49"/>
        <v>27</v>
      </c>
      <c r="I472" s="28"/>
      <c r="J472" s="29"/>
      <c r="K472" s="12">
        <f t="shared" si="52"/>
        <v>10</v>
      </c>
      <c r="L472" s="15">
        <f t="shared" si="50"/>
        <v>270</v>
      </c>
      <c r="M472" s="12">
        <v>0</v>
      </c>
      <c r="N472" s="15">
        <v>0</v>
      </c>
      <c r="O472" s="12">
        <f>COUNTIF('Daycare Checkouts'!$E:$E,$A472)</f>
        <v>10</v>
      </c>
      <c r="P472" s="15">
        <f>SUMIF('Daycare Checkouts'!E:E,$A472,'Daycare Checkouts'!F:F)</f>
        <v>270</v>
      </c>
      <c r="Q472" s="12">
        <f t="shared" si="51"/>
        <v>0</v>
      </c>
      <c r="R472" s="15">
        <f t="shared" si="53"/>
        <v>0</v>
      </c>
    </row>
    <row r="473" spans="1:18" x14ac:dyDescent="0.3">
      <c r="A473" s="11">
        <v>6927237</v>
      </c>
      <c r="B473" s="10">
        <v>43678</v>
      </c>
      <c r="C473" s="11" t="s">
        <v>179</v>
      </c>
      <c r="D473" s="11" t="str">
        <f t="shared" si="48"/>
        <v>InActive</v>
      </c>
      <c r="E473" s="12">
        <v>10</v>
      </c>
      <c r="F473" s="15">
        <v>270</v>
      </c>
      <c r="G473" s="15">
        <f t="shared" si="49"/>
        <v>27</v>
      </c>
      <c r="I473" s="28"/>
      <c r="J473" s="29"/>
      <c r="K473" s="12">
        <f t="shared" si="52"/>
        <v>10</v>
      </c>
      <c r="L473" s="15">
        <f t="shared" si="50"/>
        <v>270</v>
      </c>
      <c r="M473" s="12">
        <v>0</v>
      </c>
      <c r="N473" s="15">
        <v>0</v>
      </c>
      <c r="O473" s="12">
        <f>COUNTIF('Daycare Checkouts'!$E:$E,$A473)</f>
        <v>10</v>
      </c>
      <c r="P473" s="15">
        <f>SUMIF('Daycare Checkouts'!E:E,$A473,'Daycare Checkouts'!F:F)</f>
        <v>270</v>
      </c>
      <c r="Q473" s="12">
        <f t="shared" si="51"/>
        <v>0</v>
      </c>
      <c r="R473" s="15">
        <f t="shared" si="53"/>
        <v>0</v>
      </c>
    </row>
    <row r="474" spans="1:18" x14ac:dyDescent="0.3">
      <c r="A474" s="11">
        <v>6927314</v>
      </c>
      <c r="B474" s="10">
        <v>43678</v>
      </c>
      <c r="C474" s="11" t="s">
        <v>140</v>
      </c>
      <c r="D474" s="11" t="str">
        <f t="shared" si="48"/>
        <v>InActive</v>
      </c>
      <c r="E474" s="12">
        <v>20</v>
      </c>
      <c r="F474" s="15">
        <v>520</v>
      </c>
      <c r="G474" s="15">
        <f t="shared" si="49"/>
        <v>26</v>
      </c>
      <c r="I474" s="28"/>
      <c r="J474" s="29"/>
      <c r="K474" s="12">
        <f t="shared" si="52"/>
        <v>20</v>
      </c>
      <c r="L474" s="15">
        <f t="shared" si="50"/>
        <v>520</v>
      </c>
      <c r="M474" s="12">
        <v>0</v>
      </c>
      <c r="N474" s="15">
        <v>0</v>
      </c>
      <c r="O474" s="12">
        <f>COUNTIF('Daycare Checkouts'!$E:$E,$A474)</f>
        <v>20</v>
      </c>
      <c r="P474" s="15">
        <f>SUMIF('Daycare Checkouts'!E:E,$A474,'Daycare Checkouts'!F:F)</f>
        <v>520</v>
      </c>
      <c r="Q474" s="12">
        <f t="shared" si="51"/>
        <v>0</v>
      </c>
      <c r="R474" s="15">
        <f t="shared" si="53"/>
        <v>0</v>
      </c>
    </row>
    <row r="475" spans="1:18" x14ac:dyDescent="0.3">
      <c r="A475" s="11">
        <v>6927437</v>
      </c>
      <c r="B475" s="10">
        <v>43678</v>
      </c>
      <c r="C475" s="11" t="s">
        <v>1863</v>
      </c>
      <c r="D475" s="11" t="str">
        <f t="shared" si="48"/>
        <v>Active</v>
      </c>
      <c r="E475" s="12">
        <v>10</v>
      </c>
      <c r="F475" s="15">
        <v>270</v>
      </c>
      <c r="G475" s="15">
        <f t="shared" si="49"/>
        <v>27</v>
      </c>
      <c r="I475" s="28"/>
      <c r="J475" s="29"/>
      <c r="K475" s="12">
        <f t="shared" si="52"/>
        <v>10</v>
      </c>
      <c r="L475" s="15">
        <f t="shared" si="50"/>
        <v>270</v>
      </c>
      <c r="M475" s="12">
        <v>25</v>
      </c>
      <c r="N475" s="15">
        <v>575</v>
      </c>
      <c r="O475" s="12">
        <f>COUNTIF('Daycare Checkouts'!$E:$E,$A475)</f>
        <v>29</v>
      </c>
      <c r="P475" s="15">
        <f>SUMIF('Daycare Checkouts'!E:E,$A475,'Daycare Checkouts'!F:F)</f>
        <v>783</v>
      </c>
      <c r="Q475" s="12">
        <f t="shared" si="51"/>
        <v>6</v>
      </c>
      <c r="R475" s="15">
        <f t="shared" si="53"/>
        <v>62</v>
      </c>
    </row>
    <row r="476" spans="1:18" x14ac:dyDescent="0.3">
      <c r="A476" s="11">
        <v>6927509</v>
      </c>
      <c r="B476" s="10">
        <v>43678</v>
      </c>
      <c r="C476" s="11" t="s">
        <v>157</v>
      </c>
      <c r="D476" s="11" t="str">
        <f t="shared" si="48"/>
        <v>InActive</v>
      </c>
      <c r="E476" s="12">
        <v>10</v>
      </c>
      <c r="F476" s="15">
        <v>270</v>
      </c>
      <c r="G476" s="15">
        <f t="shared" si="49"/>
        <v>27</v>
      </c>
      <c r="I476" s="28"/>
      <c r="J476" s="29"/>
      <c r="K476" s="12">
        <f t="shared" si="52"/>
        <v>10</v>
      </c>
      <c r="L476" s="15">
        <f t="shared" si="50"/>
        <v>270</v>
      </c>
      <c r="M476" s="12">
        <v>0</v>
      </c>
      <c r="N476" s="15">
        <v>0</v>
      </c>
      <c r="O476" s="12">
        <f>COUNTIF('Daycare Checkouts'!$E:$E,$A476)</f>
        <v>10</v>
      </c>
      <c r="P476" s="15">
        <f>SUMIF('Daycare Checkouts'!E:E,$A476,'Daycare Checkouts'!F:F)</f>
        <v>270</v>
      </c>
      <c r="Q476" s="12">
        <f t="shared" si="51"/>
        <v>0</v>
      </c>
      <c r="R476" s="15">
        <f t="shared" si="53"/>
        <v>0</v>
      </c>
    </row>
    <row r="477" spans="1:18" x14ac:dyDescent="0.3">
      <c r="A477" s="11">
        <v>6928160</v>
      </c>
      <c r="B477" s="10">
        <v>43678</v>
      </c>
      <c r="C477" s="11" t="s">
        <v>193</v>
      </c>
      <c r="D477" s="11" t="str">
        <f t="shared" si="48"/>
        <v>InActive</v>
      </c>
      <c r="E477" s="12">
        <v>10</v>
      </c>
      <c r="F477" s="15">
        <v>270</v>
      </c>
      <c r="G477" s="15">
        <f t="shared" si="49"/>
        <v>27</v>
      </c>
      <c r="I477" s="28"/>
      <c r="J477" s="29"/>
      <c r="K477" s="12">
        <f t="shared" si="52"/>
        <v>10</v>
      </c>
      <c r="L477" s="15">
        <f t="shared" si="50"/>
        <v>270</v>
      </c>
      <c r="M477" s="12">
        <v>0</v>
      </c>
      <c r="N477" s="15">
        <v>0</v>
      </c>
      <c r="O477" s="12">
        <f>COUNTIF('Daycare Checkouts'!$E:$E,$A477)</f>
        <v>10</v>
      </c>
      <c r="P477" s="15">
        <f>SUMIF('Daycare Checkouts'!E:E,$A477,'Daycare Checkouts'!F:F)</f>
        <v>270</v>
      </c>
      <c r="Q477" s="12">
        <f t="shared" si="51"/>
        <v>0</v>
      </c>
      <c r="R477" s="15">
        <f t="shared" si="53"/>
        <v>0</v>
      </c>
    </row>
    <row r="478" spans="1:18" x14ac:dyDescent="0.3">
      <c r="A478" s="11">
        <v>6928242</v>
      </c>
      <c r="B478" s="10">
        <v>43679</v>
      </c>
      <c r="C478" s="11" t="s">
        <v>160</v>
      </c>
      <c r="D478" s="11" t="str">
        <f t="shared" si="48"/>
        <v>InActive</v>
      </c>
      <c r="E478" s="12">
        <v>30</v>
      </c>
      <c r="F478" s="15">
        <v>750</v>
      </c>
      <c r="G478" s="15">
        <f t="shared" si="49"/>
        <v>25</v>
      </c>
      <c r="I478" s="28"/>
      <c r="J478" s="29"/>
      <c r="K478" s="12">
        <f t="shared" si="52"/>
        <v>30</v>
      </c>
      <c r="L478" s="15">
        <f t="shared" si="50"/>
        <v>750</v>
      </c>
      <c r="M478" s="12">
        <v>0</v>
      </c>
      <c r="N478" s="15">
        <v>0</v>
      </c>
      <c r="O478" s="12">
        <f>COUNTIF('Daycare Checkouts'!$E:$E,$A478)</f>
        <v>30</v>
      </c>
      <c r="P478" s="15">
        <f>SUMIF('Daycare Checkouts'!E:E,$A478,'Daycare Checkouts'!F:F)</f>
        <v>750</v>
      </c>
      <c r="Q478" s="12">
        <f t="shared" si="51"/>
        <v>0</v>
      </c>
      <c r="R478" s="15">
        <f t="shared" si="53"/>
        <v>0</v>
      </c>
    </row>
    <row r="479" spans="1:18" s="130" customFormat="1" x14ac:dyDescent="0.3">
      <c r="A479" s="126">
        <v>6928372</v>
      </c>
      <c r="B479" s="128">
        <v>43679</v>
      </c>
      <c r="C479" s="126" t="s">
        <v>145</v>
      </c>
      <c r="D479" s="11" t="str">
        <f t="shared" si="48"/>
        <v>Active</v>
      </c>
      <c r="E479" s="129">
        <v>10</v>
      </c>
      <c r="F479" s="127">
        <v>270</v>
      </c>
      <c r="G479" s="127">
        <f t="shared" si="49"/>
        <v>27</v>
      </c>
      <c r="I479" s="129"/>
      <c r="J479" s="127"/>
      <c r="K479" s="129">
        <f t="shared" si="52"/>
        <v>10</v>
      </c>
      <c r="L479" s="127">
        <f t="shared" si="50"/>
        <v>270</v>
      </c>
      <c r="M479" s="129">
        <v>0</v>
      </c>
      <c r="N479" s="127">
        <v>0</v>
      </c>
      <c r="O479" s="129">
        <f>COUNTIF('Daycare Checkouts'!$E:$E,$A479)</f>
        <v>8</v>
      </c>
      <c r="P479" s="127">
        <f>SUMIF('Daycare Checkouts'!E:E,$A479,'Daycare Checkouts'!F:F)</f>
        <v>216</v>
      </c>
      <c r="Q479" s="129">
        <f t="shared" si="51"/>
        <v>2</v>
      </c>
      <c r="R479" s="127">
        <f t="shared" si="53"/>
        <v>54</v>
      </c>
    </row>
    <row r="480" spans="1:18" x14ac:dyDescent="0.3">
      <c r="A480" s="11">
        <v>6928866</v>
      </c>
      <c r="B480" s="10">
        <v>43679</v>
      </c>
      <c r="C480" s="11" t="s">
        <v>154</v>
      </c>
      <c r="D480" s="11" t="str">
        <f t="shared" si="48"/>
        <v>InActive</v>
      </c>
      <c r="E480" s="12">
        <v>10</v>
      </c>
      <c r="F480" s="15">
        <v>270</v>
      </c>
      <c r="G480" s="15">
        <f t="shared" si="49"/>
        <v>27</v>
      </c>
      <c r="I480" s="28"/>
      <c r="J480" s="29"/>
      <c r="K480" s="12">
        <f t="shared" si="52"/>
        <v>10</v>
      </c>
      <c r="L480" s="15">
        <f t="shared" si="50"/>
        <v>270</v>
      </c>
      <c r="M480" s="12">
        <v>0</v>
      </c>
      <c r="N480" s="15">
        <v>0</v>
      </c>
      <c r="O480" s="12">
        <f>COUNTIF('Daycare Checkouts'!$E:$E,$A480)</f>
        <v>10</v>
      </c>
      <c r="P480" s="15">
        <f>SUMIF('Daycare Checkouts'!E:E,$A480,'Daycare Checkouts'!F:F)</f>
        <v>270</v>
      </c>
      <c r="Q480" s="12">
        <f t="shared" si="51"/>
        <v>0</v>
      </c>
      <c r="R480" s="15">
        <f t="shared" si="53"/>
        <v>0</v>
      </c>
    </row>
    <row r="481" spans="1:18" x14ac:dyDescent="0.3">
      <c r="A481" s="11">
        <v>6928867</v>
      </c>
      <c r="B481" s="10">
        <v>43679</v>
      </c>
      <c r="C481" s="11" t="s">
        <v>154</v>
      </c>
      <c r="D481" s="11" t="str">
        <f t="shared" si="48"/>
        <v>InActive</v>
      </c>
      <c r="E481" s="12">
        <v>10</v>
      </c>
      <c r="F481" s="15">
        <v>190</v>
      </c>
      <c r="G481" s="15">
        <f t="shared" si="49"/>
        <v>19</v>
      </c>
      <c r="I481" s="28"/>
      <c r="J481" s="29"/>
      <c r="K481" s="12">
        <f t="shared" si="52"/>
        <v>10</v>
      </c>
      <c r="L481" s="15">
        <f t="shared" si="50"/>
        <v>190</v>
      </c>
      <c r="M481" s="12">
        <v>0</v>
      </c>
      <c r="N481" s="15">
        <v>0</v>
      </c>
      <c r="O481" s="12">
        <f>COUNTIF('Daycare Checkouts'!$E:$E,$A481)</f>
        <v>10</v>
      </c>
      <c r="P481" s="15">
        <f>SUMIF('Daycare Checkouts'!E:E,$A481,'Daycare Checkouts'!F:F)</f>
        <v>190</v>
      </c>
      <c r="Q481" s="12">
        <f t="shared" si="51"/>
        <v>0</v>
      </c>
      <c r="R481" s="15">
        <f t="shared" si="53"/>
        <v>0</v>
      </c>
    </row>
    <row r="482" spans="1:18" x14ac:dyDescent="0.3">
      <c r="A482" s="11">
        <v>6930883</v>
      </c>
      <c r="B482" s="10">
        <v>43682</v>
      </c>
      <c r="C482" s="11" t="s">
        <v>2006</v>
      </c>
      <c r="D482" s="11" t="str">
        <f t="shared" si="48"/>
        <v>InActive</v>
      </c>
      <c r="E482" s="12">
        <v>10</v>
      </c>
      <c r="F482" s="15">
        <v>270</v>
      </c>
      <c r="G482" s="15">
        <f t="shared" si="49"/>
        <v>27</v>
      </c>
      <c r="I482" s="28"/>
      <c r="J482" s="29"/>
      <c r="K482" s="12">
        <f t="shared" si="52"/>
        <v>10</v>
      </c>
      <c r="L482" s="15">
        <f t="shared" si="50"/>
        <v>270</v>
      </c>
      <c r="M482" s="12">
        <v>0</v>
      </c>
      <c r="N482" s="15">
        <v>0</v>
      </c>
      <c r="O482" s="12">
        <f>COUNTIF('Daycare Checkouts'!$E:$E,$A482)</f>
        <v>10</v>
      </c>
      <c r="P482" s="15">
        <f>SUMIF('Daycare Checkouts'!E:E,$A482,'Daycare Checkouts'!F:F)</f>
        <v>270</v>
      </c>
      <c r="Q482" s="12">
        <f t="shared" si="51"/>
        <v>0</v>
      </c>
      <c r="R482" s="15">
        <f t="shared" si="53"/>
        <v>0</v>
      </c>
    </row>
    <row r="483" spans="1:18" x14ac:dyDescent="0.3">
      <c r="A483" s="11">
        <v>6931199</v>
      </c>
      <c r="B483" s="10">
        <v>43683</v>
      </c>
      <c r="C483" s="11" t="s">
        <v>147</v>
      </c>
      <c r="D483" s="11" t="str">
        <f t="shared" si="48"/>
        <v>InActive</v>
      </c>
      <c r="E483" s="12">
        <v>50</v>
      </c>
      <c r="F483" s="15">
        <v>1150</v>
      </c>
      <c r="G483" s="15">
        <f t="shared" si="49"/>
        <v>23</v>
      </c>
      <c r="I483" s="28"/>
      <c r="J483" s="29"/>
      <c r="K483" s="12">
        <f t="shared" si="52"/>
        <v>50</v>
      </c>
      <c r="L483" s="15">
        <f t="shared" si="50"/>
        <v>1150</v>
      </c>
      <c r="M483" s="12">
        <v>0</v>
      </c>
      <c r="N483" s="15">
        <v>0</v>
      </c>
      <c r="O483" s="12">
        <f>COUNTIF('Daycare Checkouts'!$E:$E,$A483)</f>
        <v>51</v>
      </c>
      <c r="P483" s="15">
        <f>SUMIF('Daycare Checkouts'!E:E,$A483,'Daycare Checkouts'!F:F)</f>
        <v>1173</v>
      </c>
      <c r="Q483" s="12">
        <f t="shared" si="51"/>
        <v>-1</v>
      </c>
      <c r="R483" s="15">
        <f t="shared" si="53"/>
        <v>-23</v>
      </c>
    </row>
    <row r="484" spans="1:18" x14ac:dyDescent="0.3">
      <c r="A484" s="11">
        <v>6931312</v>
      </c>
      <c r="B484" s="10">
        <v>43683</v>
      </c>
      <c r="C484" s="11" t="s">
        <v>209</v>
      </c>
      <c r="D484" s="11" t="str">
        <f t="shared" si="48"/>
        <v>InActive</v>
      </c>
      <c r="E484" s="12">
        <v>10</v>
      </c>
      <c r="F484" s="15">
        <v>270</v>
      </c>
      <c r="G484" s="15">
        <f t="shared" si="49"/>
        <v>27</v>
      </c>
      <c r="I484" s="28"/>
      <c r="J484" s="29"/>
      <c r="K484" s="12">
        <f t="shared" si="52"/>
        <v>10</v>
      </c>
      <c r="L484" s="15">
        <f t="shared" si="50"/>
        <v>270</v>
      </c>
      <c r="M484" s="12">
        <v>0</v>
      </c>
      <c r="N484" s="15">
        <v>0</v>
      </c>
      <c r="O484" s="12">
        <f>COUNTIF('Daycare Checkouts'!$E:$E,$A484)</f>
        <v>10</v>
      </c>
      <c r="P484" s="15">
        <f>SUMIF('Daycare Checkouts'!E:E,$A484,'Daycare Checkouts'!F:F)</f>
        <v>270</v>
      </c>
      <c r="Q484" s="12">
        <f t="shared" si="51"/>
        <v>0</v>
      </c>
      <c r="R484" s="15">
        <f t="shared" si="53"/>
        <v>0</v>
      </c>
    </row>
    <row r="485" spans="1:18" x14ac:dyDescent="0.3">
      <c r="A485" s="11">
        <v>6931739</v>
      </c>
      <c r="B485" s="10">
        <v>43683</v>
      </c>
      <c r="C485" s="11" t="s">
        <v>230</v>
      </c>
      <c r="D485" s="11" t="str">
        <f t="shared" si="48"/>
        <v>InActive</v>
      </c>
      <c r="E485" s="12">
        <v>10</v>
      </c>
      <c r="F485" s="15">
        <v>270</v>
      </c>
      <c r="G485" s="15">
        <f t="shared" si="49"/>
        <v>27</v>
      </c>
      <c r="I485" s="28"/>
      <c r="J485" s="29"/>
      <c r="K485" s="12">
        <f t="shared" si="52"/>
        <v>10</v>
      </c>
      <c r="L485" s="15">
        <f t="shared" si="50"/>
        <v>270</v>
      </c>
      <c r="M485" s="12">
        <v>0</v>
      </c>
      <c r="N485" s="15">
        <v>0</v>
      </c>
      <c r="O485" s="12">
        <f>COUNTIF('Daycare Checkouts'!$E:$E,$A485)</f>
        <v>10</v>
      </c>
      <c r="P485" s="15">
        <f>SUMIF('Daycare Checkouts'!E:E,$A485,'Daycare Checkouts'!F:F)</f>
        <v>270</v>
      </c>
      <c r="Q485" s="12">
        <f t="shared" si="51"/>
        <v>0</v>
      </c>
      <c r="R485" s="15">
        <f t="shared" si="53"/>
        <v>0</v>
      </c>
    </row>
    <row r="486" spans="1:18" x14ac:dyDescent="0.3">
      <c r="A486" s="11">
        <v>6932217</v>
      </c>
      <c r="B486" s="10">
        <v>43684</v>
      </c>
      <c r="C486" s="11" t="s">
        <v>178</v>
      </c>
      <c r="D486" s="11" t="str">
        <f t="shared" si="48"/>
        <v>InActive</v>
      </c>
      <c r="E486" s="12">
        <v>10</v>
      </c>
      <c r="F486" s="15">
        <v>270</v>
      </c>
      <c r="G486" s="15">
        <f t="shared" si="49"/>
        <v>27</v>
      </c>
      <c r="I486" s="28"/>
      <c r="J486" s="29"/>
      <c r="K486" s="12">
        <f t="shared" si="52"/>
        <v>10</v>
      </c>
      <c r="L486" s="15">
        <f t="shared" si="50"/>
        <v>270</v>
      </c>
      <c r="M486" s="12">
        <v>0</v>
      </c>
      <c r="N486" s="15">
        <v>0</v>
      </c>
      <c r="O486" s="12">
        <f>COUNTIF('Daycare Checkouts'!$E:$E,$A486)</f>
        <v>10</v>
      </c>
      <c r="P486" s="15">
        <f>SUMIF('Daycare Checkouts'!E:E,$A486,'Daycare Checkouts'!F:F)</f>
        <v>270</v>
      </c>
      <c r="Q486" s="12">
        <f t="shared" si="51"/>
        <v>0</v>
      </c>
      <c r="R486" s="15">
        <f t="shared" si="53"/>
        <v>0</v>
      </c>
    </row>
    <row r="487" spans="1:18" x14ac:dyDescent="0.3">
      <c r="A487" s="11">
        <v>6932310</v>
      </c>
      <c r="B487" s="10">
        <v>43684</v>
      </c>
      <c r="C487" s="11" t="s">
        <v>894</v>
      </c>
      <c r="D487" s="11" t="str">
        <f t="shared" si="48"/>
        <v>InActive</v>
      </c>
      <c r="E487" s="12">
        <v>20</v>
      </c>
      <c r="F487" s="15">
        <v>520</v>
      </c>
      <c r="G487" s="15">
        <f t="shared" si="49"/>
        <v>26</v>
      </c>
      <c r="I487" s="28"/>
      <c r="J487" s="29"/>
      <c r="K487" s="12">
        <f t="shared" si="52"/>
        <v>20</v>
      </c>
      <c r="L487" s="15">
        <f t="shared" si="50"/>
        <v>520</v>
      </c>
      <c r="M487" s="12">
        <v>0</v>
      </c>
      <c r="N487" s="15">
        <v>0</v>
      </c>
      <c r="O487" s="12">
        <f>COUNTIF('Daycare Checkouts'!$E:$E,$A487)</f>
        <v>20</v>
      </c>
      <c r="P487" s="15">
        <f>SUMIF('Daycare Checkouts'!E:E,$A487,'Daycare Checkouts'!F:F)</f>
        <v>520</v>
      </c>
      <c r="Q487" s="12">
        <f t="shared" si="51"/>
        <v>0</v>
      </c>
      <c r="R487" s="15">
        <f t="shared" si="53"/>
        <v>0</v>
      </c>
    </row>
    <row r="488" spans="1:18" x14ac:dyDescent="0.3">
      <c r="A488" s="11">
        <v>6932363</v>
      </c>
      <c r="B488" s="10">
        <v>43684</v>
      </c>
      <c r="C488" s="11" t="s">
        <v>215</v>
      </c>
      <c r="D488" s="11" t="str">
        <f t="shared" si="48"/>
        <v>InActive</v>
      </c>
      <c r="E488" s="12">
        <v>10</v>
      </c>
      <c r="F488" s="15">
        <v>270</v>
      </c>
      <c r="G488" s="15">
        <f t="shared" si="49"/>
        <v>27</v>
      </c>
      <c r="I488" s="28"/>
      <c r="J488" s="29"/>
      <c r="K488" s="12">
        <f t="shared" si="52"/>
        <v>10</v>
      </c>
      <c r="L488" s="15">
        <f t="shared" si="50"/>
        <v>270</v>
      </c>
      <c r="M488" s="12">
        <v>0</v>
      </c>
      <c r="N488" s="15">
        <v>0</v>
      </c>
      <c r="O488" s="12">
        <f>COUNTIF('Daycare Checkouts'!$E:$E,$A488)</f>
        <v>10</v>
      </c>
      <c r="P488" s="15">
        <f>SUMIF('Daycare Checkouts'!E:E,$A488,'Daycare Checkouts'!F:F)</f>
        <v>270</v>
      </c>
      <c r="Q488" s="12">
        <f t="shared" si="51"/>
        <v>0</v>
      </c>
      <c r="R488" s="15">
        <f t="shared" si="53"/>
        <v>0</v>
      </c>
    </row>
    <row r="489" spans="1:18" x14ac:dyDescent="0.3">
      <c r="A489" s="11">
        <v>6932387</v>
      </c>
      <c r="B489" s="10">
        <v>43684</v>
      </c>
      <c r="C489" s="11" t="s">
        <v>2061</v>
      </c>
      <c r="D489" s="11" t="str">
        <f t="shared" si="48"/>
        <v>InActive</v>
      </c>
      <c r="E489" s="12">
        <v>10</v>
      </c>
      <c r="F489" s="15">
        <v>270</v>
      </c>
      <c r="G489" s="15">
        <f t="shared" si="49"/>
        <v>27</v>
      </c>
      <c r="I489" s="28"/>
      <c r="J489" s="29"/>
      <c r="K489" s="12">
        <f t="shared" si="52"/>
        <v>10</v>
      </c>
      <c r="L489" s="15">
        <f t="shared" si="50"/>
        <v>270</v>
      </c>
      <c r="M489" s="12">
        <v>0</v>
      </c>
      <c r="N489" s="15">
        <v>0</v>
      </c>
      <c r="O489" s="12">
        <f>COUNTIF('Daycare Checkouts'!$E:$E,$A489)</f>
        <v>10</v>
      </c>
      <c r="P489" s="15">
        <f>SUMIF('Daycare Checkouts'!E:E,$A489,'Daycare Checkouts'!F:F)</f>
        <v>270</v>
      </c>
      <c r="Q489" s="12">
        <f t="shared" si="51"/>
        <v>0</v>
      </c>
      <c r="R489" s="15">
        <f t="shared" si="53"/>
        <v>0</v>
      </c>
    </row>
    <row r="490" spans="1:18" x14ac:dyDescent="0.3">
      <c r="A490" s="11">
        <v>6933303</v>
      </c>
      <c r="B490" s="10">
        <v>43684</v>
      </c>
      <c r="C490" s="11" t="s">
        <v>1321</v>
      </c>
      <c r="D490" s="11" t="str">
        <f t="shared" si="48"/>
        <v>InActive</v>
      </c>
      <c r="E490" s="12">
        <v>20</v>
      </c>
      <c r="F490" s="15">
        <v>520</v>
      </c>
      <c r="G490" s="15">
        <f t="shared" si="49"/>
        <v>26</v>
      </c>
      <c r="I490" s="28"/>
      <c r="J490" s="29"/>
      <c r="K490" s="12">
        <f t="shared" si="52"/>
        <v>20</v>
      </c>
      <c r="L490" s="15">
        <f t="shared" si="50"/>
        <v>520</v>
      </c>
      <c r="M490" s="12">
        <v>0</v>
      </c>
      <c r="N490" s="15">
        <v>0</v>
      </c>
      <c r="O490" s="12">
        <f>COUNTIF('Daycare Checkouts'!$E:$E,$A490)</f>
        <v>20</v>
      </c>
      <c r="P490" s="15">
        <f>SUMIF('Daycare Checkouts'!E:E,$A490,'Daycare Checkouts'!F:F)</f>
        <v>520</v>
      </c>
      <c r="Q490" s="12">
        <f t="shared" si="51"/>
        <v>0</v>
      </c>
      <c r="R490" s="15">
        <f t="shared" si="53"/>
        <v>0</v>
      </c>
    </row>
    <row r="491" spans="1:18" x14ac:dyDescent="0.3">
      <c r="A491" s="11">
        <v>6933735</v>
      </c>
      <c r="B491" s="10">
        <v>43685</v>
      </c>
      <c r="C491" s="11" t="s">
        <v>139</v>
      </c>
      <c r="D491" s="11" t="str">
        <f t="shared" si="48"/>
        <v>InActive</v>
      </c>
      <c r="E491" s="12">
        <v>10</v>
      </c>
      <c r="F491" s="15">
        <v>270</v>
      </c>
      <c r="G491" s="15">
        <f t="shared" si="49"/>
        <v>27</v>
      </c>
      <c r="I491" s="28"/>
      <c r="J491" s="29"/>
      <c r="K491" s="12">
        <f t="shared" si="52"/>
        <v>10</v>
      </c>
      <c r="L491" s="15">
        <f t="shared" si="50"/>
        <v>270</v>
      </c>
      <c r="M491" s="12">
        <v>0</v>
      </c>
      <c r="N491" s="15">
        <v>0</v>
      </c>
      <c r="O491" s="12">
        <f>COUNTIF('Daycare Checkouts'!$E:$E,$A491)</f>
        <v>10</v>
      </c>
      <c r="P491" s="15">
        <f>SUMIF('Daycare Checkouts'!E:E,$A491,'Daycare Checkouts'!F:F)</f>
        <v>270</v>
      </c>
      <c r="Q491" s="12">
        <f t="shared" si="51"/>
        <v>0</v>
      </c>
      <c r="R491" s="15">
        <f t="shared" si="53"/>
        <v>0</v>
      </c>
    </row>
    <row r="492" spans="1:18" x14ac:dyDescent="0.3">
      <c r="A492" s="11">
        <v>6935593</v>
      </c>
      <c r="B492" s="10">
        <v>43688</v>
      </c>
      <c r="C492" s="11" t="s">
        <v>1317</v>
      </c>
      <c r="D492" s="11" t="str">
        <f t="shared" si="48"/>
        <v>InActive</v>
      </c>
      <c r="E492" s="12">
        <v>30</v>
      </c>
      <c r="F492" s="15">
        <v>750</v>
      </c>
      <c r="G492" s="15">
        <f t="shared" si="49"/>
        <v>25</v>
      </c>
      <c r="I492" s="28"/>
      <c r="J492" s="29"/>
      <c r="K492" s="12">
        <f t="shared" si="52"/>
        <v>30</v>
      </c>
      <c r="L492" s="15">
        <f t="shared" si="50"/>
        <v>750</v>
      </c>
      <c r="M492" s="12">
        <v>0</v>
      </c>
      <c r="N492" s="15">
        <v>0</v>
      </c>
      <c r="O492" s="12">
        <f>COUNTIF('Daycare Checkouts'!$E:$E,$A492)</f>
        <v>30</v>
      </c>
      <c r="P492" s="15">
        <f>SUMIF('Daycare Checkouts'!E:E,$A492,'Daycare Checkouts'!F:F)</f>
        <v>750</v>
      </c>
      <c r="Q492" s="12">
        <f t="shared" si="51"/>
        <v>0</v>
      </c>
      <c r="R492" s="15">
        <f t="shared" si="53"/>
        <v>0</v>
      </c>
    </row>
    <row r="493" spans="1:18" x14ac:dyDescent="0.3">
      <c r="A493" s="11">
        <v>6936279</v>
      </c>
      <c r="B493" s="10">
        <v>43689</v>
      </c>
      <c r="C493" s="11" t="s">
        <v>108</v>
      </c>
      <c r="D493" s="11" t="str">
        <f t="shared" si="48"/>
        <v>Active</v>
      </c>
      <c r="E493" s="12">
        <v>10</v>
      </c>
      <c r="F493" s="15">
        <v>270</v>
      </c>
      <c r="G493" s="15">
        <f t="shared" si="49"/>
        <v>27</v>
      </c>
      <c r="I493" s="28"/>
      <c r="J493" s="29"/>
      <c r="K493" s="12">
        <f t="shared" si="52"/>
        <v>10</v>
      </c>
      <c r="L493" s="15">
        <f t="shared" si="50"/>
        <v>270</v>
      </c>
      <c r="M493" s="12">
        <v>0</v>
      </c>
      <c r="N493" s="15">
        <v>0</v>
      </c>
      <c r="O493" s="12">
        <f>COUNTIF('Daycare Checkouts'!$E:$E,$A493)</f>
        <v>6</v>
      </c>
      <c r="P493" s="15">
        <f>SUMIF('Daycare Checkouts'!E:E,$A493,'Daycare Checkouts'!F:F)</f>
        <v>162</v>
      </c>
      <c r="Q493" s="12">
        <f t="shared" si="51"/>
        <v>4</v>
      </c>
      <c r="R493" s="15">
        <f t="shared" si="53"/>
        <v>108</v>
      </c>
    </row>
    <row r="494" spans="1:18" x14ac:dyDescent="0.3">
      <c r="A494" s="11">
        <v>6936967</v>
      </c>
      <c r="B494" s="10">
        <v>43690</v>
      </c>
      <c r="C494" s="11" t="s">
        <v>136</v>
      </c>
      <c r="D494" s="11" t="str">
        <f t="shared" si="48"/>
        <v>InActive</v>
      </c>
      <c r="E494" s="12">
        <v>20</v>
      </c>
      <c r="F494" s="15">
        <v>520</v>
      </c>
      <c r="G494" s="15">
        <f t="shared" si="49"/>
        <v>26</v>
      </c>
      <c r="I494" s="28"/>
      <c r="J494" s="29"/>
      <c r="K494" s="12">
        <f t="shared" si="52"/>
        <v>20</v>
      </c>
      <c r="L494" s="15">
        <f t="shared" si="50"/>
        <v>520</v>
      </c>
      <c r="M494" s="12">
        <v>0</v>
      </c>
      <c r="N494" s="15">
        <v>0</v>
      </c>
      <c r="O494" s="12">
        <f>COUNTIF('Daycare Checkouts'!$E:$E,$A494)</f>
        <v>20</v>
      </c>
      <c r="P494" s="15">
        <f>SUMIF('Daycare Checkouts'!E:E,$A494,'Daycare Checkouts'!F:F)</f>
        <v>520</v>
      </c>
      <c r="Q494" s="12">
        <f t="shared" si="51"/>
        <v>0</v>
      </c>
      <c r="R494" s="15">
        <f t="shared" si="53"/>
        <v>0</v>
      </c>
    </row>
    <row r="495" spans="1:18" x14ac:dyDescent="0.3">
      <c r="A495" s="11">
        <v>6937080</v>
      </c>
      <c r="B495" s="10">
        <v>43690</v>
      </c>
      <c r="C495" s="11" t="s">
        <v>690</v>
      </c>
      <c r="D495" s="11" t="str">
        <f t="shared" si="48"/>
        <v>Active</v>
      </c>
      <c r="E495" s="12">
        <v>50</v>
      </c>
      <c r="F495" s="15">
        <v>1150</v>
      </c>
      <c r="G495" s="15">
        <f t="shared" si="49"/>
        <v>23</v>
      </c>
      <c r="I495" s="28"/>
      <c r="J495" s="29"/>
      <c r="K495" s="12">
        <f t="shared" si="52"/>
        <v>50</v>
      </c>
      <c r="L495" s="15">
        <f t="shared" si="50"/>
        <v>1150</v>
      </c>
      <c r="M495" s="12">
        <v>0</v>
      </c>
      <c r="N495" s="15">
        <v>0</v>
      </c>
      <c r="O495" s="12">
        <f>COUNTIF('Daycare Checkouts'!$E:$E,$A495)</f>
        <v>40</v>
      </c>
      <c r="P495" s="15">
        <f>SUMIF('Daycare Checkouts'!E:E,$A495,'Daycare Checkouts'!F:F)</f>
        <v>920</v>
      </c>
      <c r="Q495" s="12">
        <f t="shared" si="51"/>
        <v>10</v>
      </c>
      <c r="R495" s="15">
        <f t="shared" si="53"/>
        <v>230</v>
      </c>
    </row>
    <row r="496" spans="1:18" x14ac:dyDescent="0.3">
      <c r="A496" s="11">
        <v>6937572</v>
      </c>
      <c r="B496" s="10">
        <v>43690</v>
      </c>
      <c r="C496" s="11" t="s">
        <v>2077</v>
      </c>
      <c r="D496" s="11" t="str">
        <f t="shared" si="48"/>
        <v>Active</v>
      </c>
      <c r="E496" s="12">
        <v>50</v>
      </c>
      <c r="F496" s="15">
        <v>1150</v>
      </c>
      <c r="G496" s="15">
        <f t="shared" si="49"/>
        <v>23</v>
      </c>
      <c r="I496" s="28"/>
      <c r="J496" s="29"/>
      <c r="K496" s="12">
        <f t="shared" si="52"/>
        <v>50</v>
      </c>
      <c r="L496" s="15">
        <f t="shared" si="50"/>
        <v>1150</v>
      </c>
      <c r="M496" s="12">
        <v>0</v>
      </c>
      <c r="N496" s="15">
        <v>0</v>
      </c>
      <c r="O496" s="12">
        <f>COUNTIF('Daycare Checkouts'!$E:$E,$A496)</f>
        <v>40</v>
      </c>
      <c r="P496" s="15">
        <f>SUMIF('Daycare Checkouts'!E:E,$A496,'Daycare Checkouts'!F:F)</f>
        <v>920</v>
      </c>
      <c r="Q496" s="12">
        <f t="shared" si="51"/>
        <v>10</v>
      </c>
      <c r="R496" s="15">
        <f t="shared" si="53"/>
        <v>230</v>
      </c>
    </row>
    <row r="497" spans="1:18" x14ac:dyDescent="0.3">
      <c r="A497" s="11">
        <v>6937683</v>
      </c>
      <c r="B497" s="10">
        <v>43690</v>
      </c>
      <c r="C497" s="11" t="s">
        <v>163</v>
      </c>
      <c r="D497" s="11" t="str">
        <f t="shared" si="48"/>
        <v>InActive</v>
      </c>
      <c r="E497" s="12">
        <v>10</v>
      </c>
      <c r="F497" s="15">
        <v>270</v>
      </c>
      <c r="G497" s="15">
        <f t="shared" si="49"/>
        <v>27</v>
      </c>
      <c r="I497" s="28"/>
      <c r="J497" s="29"/>
      <c r="K497" s="12">
        <f t="shared" si="52"/>
        <v>10</v>
      </c>
      <c r="L497" s="15">
        <f t="shared" si="50"/>
        <v>270</v>
      </c>
      <c r="M497" s="12">
        <v>0</v>
      </c>
      <c r="N497" s="15">
        <v>0</v>
      </c>
      <c r="O497" s="12">
        <f>COUNTIF('Daycare Checkouts'!$E:$E,$A497)</f>
        <v>10</v>
      </c>
      <c r="P497" s="15">
        <f>SUMIF('Daycare Checkouts'!E:E,$A497,'Daycare Checkouts'!F:F)</f>
        <v>270</v>
      </c>
      <c r="Q497" s="12">
        <f t="shared" si="51"/>
        <v>0</v>
      </c>
      <c r="R497" s="15">
        <f t="shared" si="53"/>
        <v>0</v>
      </c>
    </row>
    <row r="498" spans="1:18" x14ac:dyDescent="0.3">
      <c r="A498" s="11">
        <v>6937918</v>
      </c>
      <c r="B498" s="10">
        <v>43690</v>
      </c>
      <c r="C498" s="11" t="s">
        <v>186</v>
      </c>
      <c r="D498" s="11" t="str">
        <f t="shared" si="48"/>
        <v>Active</v>
      </c>
      <c r="E498" s="12">
        <v>50</v>
      </c>
      <c r="F498" s="15">
        <v>1150</v>
      </c>
      <c r="G498" s="15">
        <f t="shared" si="49"/>
        <v>23</v>
      </c>
      <c r="I498" s="28"/>
      <c r="J498" s="29"/>
      <c r="K498" s="12">
        <f t="shared" si="52"/>
        <v>50</v>
      </c>
      <c r="L498" s="15">
        <f t="shared" si="50"/>
        <v>1150</v>
      </c>
      <c r="M498" s="12">
        <v>0</v>
      </c>
      <c r="N498" s="15">
        <v>0</v>
      </c>
      <c r="O498" s="12">
        <f>COUNTIF('Daycare Checkouts'!$E:$E,$A498)</f>
        <v>24</v>
      </c>
      <c r="P498" s="15">
        <f>SUMIF('Daycare Checkouts'!E:E,$A498,'Daycare Checkouts'!F:F)</f>
        <v>552</v>
      </c>
      <c r="Q498" s="12">
        <f t="shared" si="51"/>
        <v>26</v>
      </c>
      <c r="R498" s="15">
        <f t="shared" si="53"/>
        <v>598</v>
      </c>
    </row>
    <row r="499" spans="1:18" x14ac:dyDescent="0.3">
      <c r="A499" s="11">
        <v>6938112</v>
      </c>
      <c r="B499" s="10">
        <v>43691</v>
      </c>
      <c r="C499" s="11" t="s">
        <v>167</v>
      </c>
      <c r="D499" s="11" t="str">
        <f t="shared" si="48"/>
        <v>InActive</v>
      </c>
      <c r="E499" s="12">
        <v>10</v>
      </c>
      <c r="F499" s="15">
        <v>270</v>
      </c>
      <c r="G499" s="15">
        <f t="shared" si="49"/>
        <v>27</v>
      </c>
      <c r="I499" s="28"/>
      <c r="J499" s="29"/>
      <c r="K499" s="12">
        <f t="shared" si="52"/>
        <v>10</v>
      </c>
      <c r="L499" s="15">
        <f t="shared" si="50"/>
        <v>270</v>
      </c>
      <c r="M499" s="12">
        <v>0</v>
      </c>
      <c r="N499" s="15">
        <v>0</v>
      </c>
      <c r="O499" s="12">
        <f>COUNTIF('Daycare Checkouts'!$E:$E,$A499)</f>
        <v>10</v>
      </c>
      <c r="P499" s="15">
        <f>SUMIF('Daycare Checkouts'!E:E,$A499,'Daycare Checkouts'!F:F)</f>
        <v>270</v>
      </c>
      <c r="Q499" s="12">
        <f t="shared" si="51"/>
        <v>0</v>
      </c>
      <c r="R499" s="15">
        <f t="shared" si="53"/>
        <v>0</v>
      </c>
    </row>
    <row r="500" spans="1:18" x14ac:dyDescent="0.3">
      <c r="A500" s="11">
        <v>6938396</v>
      </c>
      <c r="B500" s="10">
        <v>43691</v>
      </c>
      <c r="C500" s="11" t="s">
        <v>1352</v>
      </c>
      <c r="D500" s="11" t="str">
        <f t="shared" si="48"/>
        <v>Active</v>
      </c>
      <c r="E500" s="12">
        <v>10</v>
      </c>
      <c r="F500" s="15">
        <v>270</v>
      </c>
      <c r="G500" s="15">
        <f t="shared" si="49"/>
        <v>27</v>
      </c>
      <c r="I500" s="28"/>
      <c r="J500" s="29"/>
      <c r="K500" s="12">
        <f t="shared" si="52"/>
        <v>10</v>
      </c>
      <c r="L500" s="15">
        <f t="shared" si="50"/>
        <v>270</v>
      </c>
      <c r="M500" s="12">
        <v>0</v>
      </c>
      <c r="N500" s="15">
        <v>0</v>
      </c>
      <c r="O500" s="12">
        <f>COUNTIF('Daycare Checkouts'!$E:$E,$A500)</f>
        <v>5</v>
      </c>
      <c r="P500" s="15">
        <f>SUMIF('Daycare Checkouts'!E:E,$A500,'Daycare Checkouts'!F:F)</f>
        <v>135</v>
      </c>
      <c r="Q500" s="12">
        <f t="shared" si="51"/>
        <v>5</v>
      </c>
      <c r="R500" s="15">
        <f t="shared" si="53"/>
        <v>135</v>
      </c>
    </row>
    <row r="501" spans="1:18" x14ac:dyDescent="0.3">
      <c r="A501" s="11">
        <v>6938597</v>
      </c>
      <c r="B501" s="10">
        <v>43691</v>
      </c>
      <c r="C501" s="11" t="s">
        <v>1121</v>
      </c>
      <c r="D501" s="11" t="str">
        <f t="shared" si="48"/>
        <v>Active</v>
      </c>
      <c r="E501" s="12">
        <v>50</v>
      </c>
      <c r="F501" s="15">
        <v>1150</v>
      </c>
      <c r="G501" s="15">
        <f t="shared" si="49"/>
        <v>23</v>
      </c>
      <c r="I501" s="28"/>
      <c r="J501" s="29"/>
      <c r="K501" s="12">
        <f t="shared" si="52"/>
        <v>50</v>
      </c>
      <c r="L501" s="15">
        <f t="shared" si="50"/>
        <v>1150</v>
      </c>
      <c r="M501" s="12">
        <v>0</v>
      </c>
      <c r="N501" s="15">
        <v>0</v>
      </c>
      <c r="O501" s="12">
        <f>COUNTIF('Daycare Checkouts'!$E:$E,$A501)</f>
        <v>17</v>
      </c>
      <c r="P501" s="15">
        <f>SUMIF('Daycare Checkouts'!E:E,$A501,'Daycare Checkouts'!F:F)</f>
        <v>391</v>
      </c>
      <c r="Q501" s="12">
        <f t="shared" si="51"/>
        <v>33</v>
      </c>
      <c r="R501" s="15">
        <f t="shared" si="53"/>
        <v>759</v>
      </c>
    </row>
    <row r="502" spans="1:18" x14ac:dyDescent="0.3">
      <c r="A502" s="11">
        <v>6939596</v>
      </c>
      <c r="B502" s="10">
        <v>43692</v>
      </c>
      <c r="C502" s="11" t="s">
        <v>114</v>
      </c>
      <c r="D502" s="11" t="str">
        <f t="shared" si="48"/>
        <v>Active</v>
      </c>
      <c r="E502" s="12">
        <v>50</v>
      </c>
      <c r="F502" s="15">
        <v>1150</v>
      </c>
      <c r="G502" s="15">
        <f t="shared" si="49"/>
        <v>23</v>
      </c>
      <c r="I502" s="28"/>
      <c r="J502" s="29"/>
      <c r="K502" s="12">
        <f t="shared" si="52"/>
        <v>50</v>
      </c>
      <c r="L502" s="15">
        <f t="shared" si="50"/>
        <v>1150</v>
      </c>
      <c r="M502" s="12">
        <v>0</v>
      </c>
      <c r="N502" s="15">
        <v>0</v>
      </c>
      <c r="O502" s="12">
        <f>COUNTIF('Daycare Checkouts'!$E:$E,$A502)</f>
        <v>27</v>
      </c>
      <c r="P502" s="15">
        <f>SUMIF('Daycare Checkouts'!E:E,$A502,'Daycare Checkouts'!F:F)</f>
        <v>621</v>
      </c>
      <c r="Q502" s="12">
        <f t="shared" si="51"/>
        <v>23</v>
      </c>
      <c r="R502" s="15">
        <f t="shared" si="53"/>
        <v>529</v>
      </c>
    </row>
    <row r="503" spans="1:18" x14ac:dyDescent="0.3">
      <c r="A503" s="11">
        <v>6940430</v>
      </c>
      <c r="B503" s="10">
        <v>43692</v>
      </c>
      <c r="C503" s="11" t="s">
        <v>1366</v>
      </c>
      <c r="D503" s="11" t="str">
        <f t="shared" si="48"/>
        <v>InActive</v>
      </c>
      <c r="E503" s="12">
        <v>50</v>
      </c>
      <c r="F503" s="15">
        <v>1035</v>
      </c>
      <c r="G503" s="15">
        <f t="shared" si="49"/>
        <v>20.7</v>
      </c>
      <c r="I503" s="28"/>
      <c r="J503" s="29"/>
      <c r="K503" s="12">
        <f t="shared" si="52"/>
        <v>50</v>
      </c>
      <c r="L503" s="15">
        <f t="shared" si="50"/>
        <v>1035</v>
      </c>
      <c r="M503" s="12">
        <v>0</v>
      </c>
      <c r="N503" s="15">
        <v>0</v>
      </c>
      <c r="O503" s="12">
        <f>COUNTIF('Daycare Checkouts'!$E:$E,$A503)</f>
        <v>50</v>
      </c>
      <c r="P503" s="15">
        <f>SUMIF('Daycare Checkouts'!E:E,$A503,'Daycare Checkouts'!F:F)</f>
        <v>1035.0000000000009</v>
      </c>
      <c r="Q503" s="12">
        <f t="shared" si="51"/>
        <v>0</v>
      </c>
      <c r="R503" s="15">
        <f t="shared" si="53"/>
        <v>0</v>
      </c>
    </row>
    <row r="504" spans="1:18" x14ac:dyDescent="0.3">
      <c r="A504" s="11">
        <v>6940540</v>
      </c>
      <c r="B504" s="10">
        <v>43692</v>
      </c>
      <c r="C504" s="11" t="s">
        <v>216</v>
      </c>
      <c r="D504" s="11" t="str">
        <f t="shared" si="48"/>
        <v>InActive</v>
      </c>
      <c r="E504" s="12">
        <v>10</v>
      </c>
      <c r="F504" s="15">
        <v>270</v>
      </c>
      <c r="G504" s="15">
        <f t="shared" si="49"/>
        <v>27</v>
      </c>
      <c r="I504" s="28"/>
      <c r="J504" s="29"/>
      <c r="K504" s="12">
        <f t="shared" si="52"/>
        <v>10</v>
      </c>
      <c r="L504" s="15">
        <f t="shared" si="50"/>
        <v>270</v>
      </c>
      <c r="M504" s="12">
        <v>0</v>
      </c>
      <c r="N504" s="15">
        <v>0</v>
      </c>
      <c r="O504" s="12">
        <f>COUNTIF('Daycare Checkouts'!$E:$E,$A504)</f>
        <v>10</v>
      </c>
      <c r="P504" s="15">
        <f>SUMIF('Daycare Checkouts'!E:E,$A504,'Daycare Checkouts'!F:F)</f>
        <v>270</v>
      </c>
      <c r="Q504" s="12">
        <f t="shared" si="51"/>
        <v>0</v>
      </c>
      <c r="R504" s="15">
        <f t="shared" si="53"/>
        <v>0</v>
      </c>
    </row>
    <row r="505" spans="1:18" x14ac:dyDescent="0.3">
      <c r="A505" s="11">
        <v>6940590</v>
      </c>
      <c r="B505" s="10">
        <v>43692</v>
      </c>
      <c r="C505" s="11" t="s">
        <v>1600</v>
      </c>
      <c r="D505" s="11" t="str">
        <f t="shared" si="48"/>
        <v>Active</v>
      </c>
      <c r="E505" s="12">
        <v>10</v>
      </c>
      <c r="F505" s="15">
        <v>270</v>
      </c>
      <c r="G505" s="15">
        <f t="shared" si="49"/>
        <v>27</v>
      </c>
      <c r="I505" s="28"/>
      <c r="J505" s="29"/>
      <c r="K505" s="12">
        <f t="shared" si="52"/>
        <v>10</v>
      </c>
      <c r="L505" s="15">
        <f t="shared" si="50"/>
        <v>270</v>
      </c>
      <c r="M505" s="12">
        <v>0</v>
      </c>
      <c r="N505" s="15">
        <v>0</v>
      </c>
      <c r="O505" s="12">
        <f>COUNTIF('Daycare Checkouts'!$E:$E,$A505)</f>
        <v>7</v>
      </c>
      <c r="P505" s="15">
        <f>SUMIF('Daycare Checkouts'!E:E,$A505,'Daycare Checkouts'!F:F)</f>
        <v>189</v>
      </c>
      <c r="Q505" s="12">
        <f t="shared" si="51"/>
        <v>3</v>
      </c>
      <c r="R505" s="15">
        <f t="shared" si="53"/>
        <v>81</v>
      </c>
    </row>
    <row r="506" spans="1:18" x14ac:dyDescent="0.3">
      <c r="A506" s="11">
        <v>6942219</v>
      </c>
      <c r="B506" s="10">
        <v>43696</v>
      </c>
      <c r="C506" s="11" t="s">
        <v>152</v>
      </c>
      <c r="D506" s="11" t="str">
        <f t="shared" si="48"/>
        <v>Active</v>
      </c>
      <c r="E506" s="12">
        <v>50</v>
      </c>
      <c r="F506" s="15">
        <v>1150</v>
      </c>
      <c r="G506" s="15">
        <f t="shared" si="49"/>
        <v>23</v>
      </c>
      <c r="I506" s="28"/>
      <c r="J506" s="29"/>
      <c r="K506" s="12">
        <f t="shared" si="52"/>
        <v>50</v>
      </c>
      <c r="L506" s="15">
        <f t="shared" si="50"/>
        <v>1150</v>
      </c>
      <c r="M506" s="12">
        <v>0</v>
      </c>
      <c r="N506" s="15">
        <v>0</v>
      </c>
      <c r="O506" s="12">
        <f>COUNTIF('Daycare Checkouts'!$E:$E,$A506)</f>
        <v>35</v>
      </c>
      <c r="P506" s="15">
        <f>SUMIF('Daycare Checkouts'!E:E,$A506,'Daycare Checkouts'!F:F)</f>
        <v>805</v>
      </c>
      <c r="Q506" s="12">
        <f t="shared" si="51"/>
        <v>15</v>
      </c>
      <c r="R506" s="15">
        <f t="shared" si="53"/>
        <v>345</v>
      </c>
    </row>
    <row r="507" spans="1:18" x14ac:dyDescent="0.3">
      <c r="A507" s="11">
        <v>6942249</v>
      </c>
      <c r="B507" s="10">
        <v>43696</v>
      </c>
      <c r="C507" s="11" t="s">
        <v>1368</v>
      </c>
      <c r="D507" s="11" t="str">
        <f t="shared" si="48"/>
        <v>InActive</v>
      </c>
      <c r="E507" s="12">
        <v>10</v>
      </c>
      <c r="F507" s="15">
        <v>190</v>
      </c>
      <c r="G507" s="15">
        <f t="shared" si="49"/>
        <v>19</v>
      </c>
      <c r="I507" s="28"/>
      <c r="J507" s="29"/>
      <c r="K507" s="12">
        <f t="shared" si="52"/>
        <v>10</v>
      </c>
      <c r="L507" s="15">
        <f t="shared" si="50"/>
        <v>190</v>
      </c>
      <c r="M507" s="12">
        <v>0</v>
      </c>
      <c r="N507" s="15">
        <v>0</v>
      </c>
      <c r="O507" s="12">
        <f>COUNTIF('Daycare Checkouts'!$E:$E,$A507)</f>
        <v>10</v>
      </c>
      <c r="P507" s="15">
        <f>SUMIF('Daycare Checkouts'!E:E,$A507,'Daycare Checkouts'!F:F)</f>
        <v>190</v>
      </c>
      <c r="Q507" s="12">
        <f t="shared" si="51"/>
        <v>0</v>
      </c>
      <c r="R507" s="15">
        <f t="shared" si="53"/>
        <v>0</v>
      </c>
    </row>
    <row r="508" spans="1:18" x14ac:dyDescent="0.3">
      <c r="A508" s="11">
        <v>6942434</v>
      </c>
      <c r="B508" s="10">
        <v>43696</v>
      </c>
      <c r="C508" s="11" t="s">
        <v>222</v>
      </c>
      <c r="D508" s="11" t="str">
        <f t="shared" si="48"/>
        <v>InActive</v>
      </c>
      <c r="E508" s="12">
        <v>10</v>
      </c>
      <c r="F508" s="15">
        <v>270</v>
      </c>
      <c r="G508" s="15">
        <f t="shared" si="49"/>
        <v>27</v>
      </c>
      <c r="I508" s="28"/>
      <c r="J508" s="29"/>
      <c r="K508" s="12">
        <f t="shared" si="52"/>
        <v>10</v>
      </c>
      <c r="L508" s="15">
        <f t="shared" si="50"/>
        <v>270</v>
      </c>
      <c r="M508" s="12">
        <v>0</v>
      </c>
      <c r="N508" s="15">
        <v>0</v>
      </c>
      <c r="O508" s="12">
        <f>COUNTIF('Daycare Checkouts'!$E:$E,$A508)</f>
        <v>10</v>
      </c>
      <c r="P508" s="15">
        <f>SUMIF('Daycare Checkouts'!E:E,$A508,'Daycare Checkouts'!F:F)</f>
        <v>270</v>
      </c>
      <c r="Q508" s="12">
        <f t="shared" si="51"/>
        <v>0</v>
      </c>
      <c r="R508" s="15">
        <f t="shared" si="53"/>
        <v>0</v>
      </c>
    </row>
    <row r="509" spans="1:18" x14ac:dyDescent="0.3">
      <c r="A509" s="11">
        <v>6944635</v>
      </c>
      <c r="B509" s="10">
        <v>43698</v>
      </c>
      <c r="C509" s="11" t="s">
        <v>2006</v>
      </c>
      <c r="D509" s="11" t="str">
        <f t="shared" si="48"/>
        <v>InActive</v>
      </c>
      <c r="E509" s="12">
        <v>10</v>
      </c>
      <c r="F509" s="15">
        <v>270</v>
      </c>
      <c r="G509" s="15">
        <f t="shared" si="49"/>
        <v>27</v>
      </c>
      <c r="I509" s="28"/>
      <c r="J509" s="29"/>
      <c r="K509" s="12">
        <f t="shared" si="52"/>
        <v>10</v>
      </c>
      <c r="L509" s="15">
        <f t="shared" si="50"/>
        <v>270</v>
      </c>
      <c r="M509" s="12">
        <v>0</v>
      </c>
      <c r="N509" s="15">
        <v>0</v>
      </c>
      <c r="O509" s="12">
        <f>COUNTIF('Daycare Checkouts'!$E:$E,$A509)</f>
        <v>10</v>
      </c>
      <c r="P509" s="15">
        <f>SUMIF('Daycare Checkouts'!E:E,$A509,'Daycare Checkouts'!F:F)</f>
        <v>270</v>
      </c>
      <c r="Q509" s="12">
        <f t="shared" si="51"/>
        <v>0</v>
      </c>
      <c r="R509" s="15">
        <f t="shared" si="53"/>
        <v>0</v>
      </c>
    </row>
    <row r="510" spans="1:18" x14ac:dyDescent="0.3">
      <c r="A510" s="11">
        <v>6945355</v>
      </c>
      <c r="B510" s="10">
        <v>43699</v>
      </c>
      <c r="C510" s="11" t="s">
        <v>2061</v>
      </c>
      <c r="D510" s="11" t="str">
        <f t="shared" si="48"/>
        <v>InActive</v>
      </c>
      <c r="E510" s="12">
        <v>10</v>
      </c>
      <c r="F510" s="15">
        <v>270</v>
      </c>
      <c r="G510" s="15">
        <f t="shared" si="49"/>
        <v>27</v>
      </c>
      <c r="I510" s="28"/>
      <c r="J510" s="29"/>
      <c r="K510" s="12">
        <f t="shared" si="52"/>
        <v>10</v>
      </c>
      <c r="L510" s="15">
        <f t="shared" si="50"/>
        <v>270</v>
      </c>
      <c r="M510" s="12">
        <v>0</v>
      </c>
      <c r="N510" s="15">
        <v>0</v>
      </c>
      <c r="O510" s="12">
        <f>COUNTIF('Daycare Checkouts'!$E:$E,$A510)</f>
        <v>10</v>
      </c>
      <c r="P510" s="15">
        <f>SUMIF('Daycare Checkouts'!E:E,$A510,'Daycare Checkouts'!F:F)</f>
        <v>270</v>
      </c>
      <c r="Q510" s="12">
        <f t="shared" si="51"/>
        <v>0</v>
      </c>
      <c r="R510" s="15">
        <f t="shared" si="53"/>
        <v>0</v>
      </c>
    </row>
    <row r="511" spans="1:18" x14ac:dyDescent="0.3">
      <c r="A511" s="11">
        <v>6945493</v>
      </c>
      <c r="B511" s="10">
        <v>43699</v>
      </c>
      <c r="C511" s="11" t="s">
        <v>1661</v>
      </c>
      <c r="D511" s="11" t="str">
        <f t="shared" si="48"/>
        <v>InActive</v>
      </c>
      <c r="E511" s="12">
        <v>20</v>
      </c>
      <c r="F511" s="15">
        <v>520</v>
      </c>
      <c r="G511" s="15">
        <f t="shared" si="49"/>
        <v>26</v>
      </c>
      <c r="I511" s="28"/>
      <c r="J511" s="29"/>
      <c r="K511" s="12">
        <f t="shared" si="52"/>
        <v>20</v>
      </c>
      <c r="L511" s="15">
        <f t="shared" si="50"/>
        <v>520</v>
      </c>
      <c r="M511" s="12">
        <v>0</v>
      </c>
      <c r="N511" s="15">
        <v>0</v>
      </c>
      <c r="O511" s="12">
        <f>COUNTIF('Daycare Checkouts'!$E:$E,$A511)</f>
        <v>20</v>
      </c>
      <c r="P511" s="15">
        <f>SUMIF('Daycare Checkouts'!E:E,$A511,'Daycare Checkouts'!F:F)</f>
        <v>520</v>
      </c>
      <c r="Q511" s="12">
        <f t="shared" si="51"/>
        <v>0</v>
      </c>
      <c r="R511" s="15">
        <f t="shared" si="53"/>
        <v>0</v>
      </c>
    </row>
    <row r="512" spans="1:18" x14ac:dyDescent="0.3">
      <c r="A512" s="11">
        <v>6945678</v>
      </c>
      <c r="B512" s="10">
        <v>43699</v>
      </c>
      <c r="C512" s="11" t="s">
        <v>2167</v>
      </c>
      <c r="D512" s="11" t="str">
        <f t="shared" si="48"/>
        <v>InActive</v>
      </c>
      <c r="E512" s="12">
        <v>10</v>
      </c>
      <c r="F512" s="15">
        <v>270</v>
      </c>
      <c r="G512" s="15">
        <f t="shared" si="49"/>
        <v>27</v>
      </c>
      <c r="I512" s="28"/>
      <c r="J512" s="29"/>
      <c r="K512" s="12">
        <f t="shared" si="52"/>
        <v>10</v>
      </c>
      <c r="L512" s="15">
        <f t="shared" si="50"/>
        <v>270</v>
      </c>
      <c r="M512" s="12">
        <v>0</v>
      </c>
      <c r="N512" s="15">
        <v>0</v>
      </c>
      <c r="O512" s="12">
        <f>COUNTIF('Daycare Checkouts'!$E:$E,$A512)</f>
        <v>10</v>
      </c>
      <c r="P512" s="15">
        <f>SUMIF('Daycare Checkouts'!E:E,$A512,'Daycare Checkouts'!F:F)</f>
        <v>270</v>
      </c>
      <c r="Q512" s="12">
        <f t="shared" si="51"/>
        <v>0</v>
      </c>
      <c r="R512" s="15">
        <f t="shared" si="53"/>
        <v>0</v>
      </c>
    </row>
    <row r="513" spans="1:18" x14ac:dyDescent="0.3">
      <c r="A513" s="11">
        <v>6947781</v>
      </c>
      <c r="B513" s="10">
        <v>43702</v>
      </c>
      <c r="C513" s="11" t="s">
        <v>202</v>
      </c>
      <c r="D513" s="11" t="str">
        <f t="shared" si="48"/>
        <v>Active</v>
      </c>
      <c r="E513" s="12">
        <v>20</v>
      </c>
      <c r="F513" s="15">
        <v>520</v>
      </c>
      <c r="G513" s="15">
        <f t="shared" si="49"/>
        <v>26</v>
      </c>
      <c r="I513" s="28"/>
      <c r="J513" s="29"/>
      <c r="K513" s="12">
        <f t="shared" si="52"/>
        <v>20</v>
      </c>
      <c r="L513" s="15">
        <f t="shared" si="50"/>
        <v>520</v>
      </c>
      <c r="M513" s="12">
        <v>0</v>
      </c>
      <c r="N513" s="15">
        <v>0</v>
      </c>
      <c r="O513" s="12">
        <f>COUNTIF('Daycare Checkouts'!$E:$E,$A513)</f>
        <v>10</v>
      </c>
      <c r="P513" s="15">
        <f>SUMIF('Daycare Checkouts'!E:E,$A513,'Daycare Checkouts'!F:F)</f>
        <v>260</v>
      </c>
      <c r="Q513" s="12">
        <f t="shared" si="51"/>
        <v>10</v>
      </c>
      <c r="R513" s="15">
        <f t="shared" si="53"/>
        <v>260</v>
      </c>
    </row>
    <row r="514" spans="1:18" x14ac:dyDescent="0.3">
      <c r="A514" s="11">
        <v>6948743</v>
      </c>
      <c r="B514" s="10">
        <v>43703</v>
      </c>
      <c r="C514" s="11" t="s">
        <v>134</v>
      </c>
      <c r="D514" s="11" t="str">
        <f t="shared" ref="D514:D575" si="54">IF(Q514&gt;0,"Active", "InActive")</f>
        <v>InActive</v>
      </c>
      <c r="E514" s="12">
        <v>10</v>
      </c>
      <c r="F514" s="15">
        <v>270</v>
      </c>
      <c r="G514" s="15">
        <f t="shared" si="49"/>
        <v>27</v>
      </c>
      <c r="I514" s="28"/>
      <c r="J514" s="29"/>
      <c r="K514" s="12">
        <f t="shared" si="52"/>
        <v>10</v>
      </c>
      <c r="L514" s="15">
        <f t="shared" si="50"/>
        <v>270</v>
      </c>
      <c r="M514" s="12">
        <v>0</v>
      </c>
      <c r="N514" s="15">
        <v>0</v>
      </c>
      <c r="O514" s="12">
        <f>COUNTIF('Daycare Checkouts'!$E:$E,$A514)</f>
        <v>10</v>
      </c>
      <c r="P514" s="15">
        <f>SUMIF('Daycare Checkouts'!E:E,$A514,'Daycare Checkouts'!F:F)</f>
        <v>270</v>
      </c>
      <c r="Q514" s="12">
        <f t="shared" si="51"/>
        <v>0</v>
      </c>
      <c r="R514" s="15">
        <f t="shared" si="53"/>
        <v>0</v>
      </c>
    </row>
    <row r="515" spans="1:18" x14ac:dyDescent="0.3">
      <c r="A515" s="11">
        <v>6950486</v>
      </c>
      <c r="B515" s="10">
        <v>43704</v>
      </c>
      <c r="C515" s="11" t="s">
        <v>2279</v>
      </c>
      <c r="D515" s="11" t="str">
        <f t="shared" si="54"/>
        <v>Active</v>
      </c>
      <c r="E515" s="12">
        <v>20</v>
      </c>
      <c r="F515" s="15">
        <v>520</v>
      </c>
      <c r="G515" s="15">
        <f t="shared" si="49"/>
        <v>26</v>
      </c>
      <c r="I515" s="28"/>
      <c r="J515" s="29"/>
      <c r="K515" s="12">
        <f t="shared" si="52"/>
        <v>20</v>
      </c>
      <c r="L515" s="15">
        <f t="shared" si="50"/>
        <v>520</v>
      </c>
      <c r="M515" s="12">
        <v>1</v>
      </c>
      <c r="N515" s="15">
        <v>26</v>
      </c>
      <c r="O515" s="12">
        <f>COUNTIF('Daycare Checkouts'!$E:$E,$A515)</f>
        <v>16</v>
      </c>
      <c r="P515" s="15">
        <f>SUMIF('Daycare Checkouts'!E:E,$A515,'Daycare Checkouts'!F:F)</f>
        <v>416</v>
      </c>
      <c r="Q515" s="12">
        <f t="shared" si="51"/>
        <v>5</v>
      </c>
      <c r="R515" s="15">
        <f t="shared" si="53"/>
        <v>130</v>
      </c>
    </row>
    <row r="516" spans="1:18" x14ac:dyDescent="0.3">
      <c r="A516" s="11">
        <v>6950873</v>
      </c>
      <c r="B516" s="10">
        <v>43704</v>
      </c>
      <c r="C516" s="11" t="s">
        <v>1957</v>
      </c>
      <c r="D516" s="11" t="str">
        <f t="shared" si="54"/>
        <v>InActive</v>
      </c>
      <c r="E516" s="12">
        <v>10</v>
      </c>
      <c r="F516" s="15">
        <v>270</v>
      </c>
      <c r="G516" s="15">
        <f t="shared" si="49"/>
        <v>27</v>
      </c>
      <c r="I516" s="28"/>
      <c r="J516" s="29"/>
      <c r="K516" s="12">
        <f t="shared" si="52"/>
        <v>10</v>
      </c>
      <c r="L516" s="15">
        <f t="shared" si="50"/>
        <v>270</v>
      </c>
      <c r="M516" s="12">
        <v>0</v>
      </c>
      <c r="N516" s="15">
        <v>0</v>
      </c>
      <c r="O516" s="12">
        <f>COUNTIF('Daycare Checkouts'!$E:$E,$A516)</f>
        <v>10</v>
      </c>
      <c r="P516" s="15">
        <f>SUMIF('Daycare Checkouts'!E:E,$A516,'Daycare Checkouts'!F:F)</f>
        <v>270</v>
      </c>
      <c r="Q516" s="12">
        <f t="shared" si="51"/>
        <v>0</v>
      </c>
      <c r="R516" s="15">
        <f t="shared" si="53"/>
        <v>0</v>
      </c>
    </row>
    <row r="517" spans="1:18" x14ac:dyDescent="0.3">
      <c r="A517" s="11">
        <v>6950999</v>
      </c>
      <c r="B517" s="10">
        <v>43704</v>
      </c>
      <c r="C517" s="11" t="s">
        <v>1164</v>
      </c>
      <c r="D517" s="11" t="str">
        <f t="shared" si="54"/>
        <v>InActive</v>
      </c>
      <c r="E517" s="12">
        <v>10</v>
      </c>
      <c r="F517" s="15">
        <v>270</v>
      </c>
      <c r="G517" s="15">
        <f t="shared" si="49"/>
        <v>27</v>
      </c>
      <c r="I517" s="28"/>
      <c r="J517" s="29"/>
      <c r="K517" s="12">
        <f t="shared" si="52"/>
        <v>10</v>
      </c>
      <c r="L517" s="15">
        <f t="shared" si="50"/>
        <v>270</v>
      </c>
      <c r="M517" s="12">
        <v>0</v>
      </c>
      <c r="N517" s="15">
        <v>0</v>
      </c>
      <c r="O517" s="12">
        <f>COUNTIF('Daycare Checkouts'!$E:$E,$A517)</f>
        <v>10</v>
      </c>
      <c r="P517" s="15">
        <f>SUMIF('Daycare Checkouts'!E:E,$A517,'Daycare Checkouts'!F:F)</f>
        <v>270</v>
      </c>
      <c r="Q517" s="12">
        <f t="shared" si="51"/>
        <v>0</v>
      </c>
      <c r="R517" s="15">
        <f t="shared" si="53"/>
        <v>0</v>
      </c>
    </row>
    <row r="518" spans="1:18" x14ac:dyDescent="0.3">
      <c r="A518" s="11">
        <v>6951634</v>
      </c>
      <c r="B518" s="10">
        <v>43706</v>
      </c>
      <c r="C518" s="11" t="s">
        <v>1863</v>
      </c>
      <c r="D518" s="11" t="str">
        <f t="shared" si="54"/>
        <v>Active</v>
      </c>
      <c r="E518" s="12">
        <v>20</v>
      </c>
      <c r="F518" s="15">
        <v>520</v>
      </c>
      <c r="G518" s="15">
        <f t="shared" si="49"/>
        <v>26</v>
      </c>
      <c r="I518" s="28"/>
      <c r="J518" s="29"/>
      <c r="K518" s="12">
        <f t="shared" si="52"/>
        <v>20</v>
      </c>
      <c r="L518" s="15">
        <f t="shared" si="50"/>
        <v>520</v>
      </c>
      <c r="M518" s="12">
        <v>0</v>
      </c>
      <c r="N518" s="15">
        <v>0</v>
      </c>
      <c r="O518" s="12">
        <f>COUNTIF('Daycare Checkouts'!$E:$E,$A518)</f>
        <v>0</v>
      </c>
      <c r="P518" s="15">
        <f>SUMIF('Daycare Checkouts'!E:E,$A518,'Daycare Checkouts'!F:F)</f>
        <v>0</v>
      </c>
      <c r="Q518" s="12">
        <f t="shared" si="51"/>
        <v>20</v>
      </c>
      <c r="R518" s="15">
        <f t="shared" si="53"/>
        <v>520</v>
      </c>
    </row>
    <row r="519" spans="1:18" x14ac:dyDescent="0.3">
      <c r="A519" s="11">
        <v>6951687</v>
      </c>
      <c r="B519" s="10">
        <v>43706</v>
      </c>
      <c r="C519" s="11" t="s">
        <v>171</v>
      </c>
      <c r="D519" s="11" t="str">
        <f t="shared" si="54"/>
        <v>Active</v>
      </c>
      <c r="E519" s="12">
        <v>20</v>
      </c>
      <c r="F519" s="15">
        <v>520</v>
      </c>
      <c r="G519" s="15">
        <f t="shared" si="49"/>
        <v>26</v>
      </c>
      <c r="I519" s="28"/>
      <c r="J519" s="29"/>
      <c r="K519" s="12">
        <f t="shared" si="52"/>
        <v>20</v>
      </c>
      <c r="L519" s="15">
        <f t="shared" si="50"/>
        <v>520</v>
      </c>
      <c r="M519" s="12">
        <v>0</v>
      </c>
      <c r="N519" s="15">
        <v>0</v>
      </c>
      <c r="O519" s="12">
        <f>COUNTIF('Daycare Checkouts'!$E:$E,$A519)</f>
        <v>19</v>
      </c>
      <c r="P519" s="15">
        <f>SUMIF('Daycare Checkouts'!E:E,$A519,'Daycare Checkouts'!F:F)</f>
        <v>494</v>
      </c>
      <c r="Q519" s="12">
        <f t="shared" si="51"/>
        <v>1</v>
      </c>
      <c r="R519" s="15">
        <f t="shared" si="53"/>
        <v>26</v>
      </c>
    </row>
    <row r="520" spans="1:18" x14ac:dyDescent="0.3">
      <c r="A520" s="11">
        <v>6952878</v>
      </c>
      <c r="B520" s="10">
        <v>43707</v>
      </c>
      <c r="C520" s="11" t="s">
        <v>214</v>
      </c>
      <c r="D520" s="11" t="str">
        <f t="shared" si="54"/>
        <v>InActive</v>
      </c>
      <c r="E520" s="12">
        <v>20</v>
      </c>
      <c r="F520" s="15">
        <v>468</v>
      </c>
      <c r="G520" s="15">
        <f t="shared" si="49"/>
        <v>23.4</v>
      </c>
      <c r="I520" s="28"/>
      <c r="J520" s="29"/>
      <c r="K520" s="12">
        <f t="shared" si="52"/>
        <v>20</v>
      </c>
      <c r="L520" s="15">
        <f t="shared" si="50"/>
        <v>468</v>
      </c>
      <c r="M520" s="12">
        <v>0</v>
      </c>
      <c r="N520" s="15">
        <v>0</v>
      </c>
      <c r="O520" s="12">
        <f>COUNTIF('Daycare Checkouts'!$E:$E,$A520)</f>
        <v>20</v>
      </c>
      <c r="P520" s="15">
        <f>SUMIF('Daycare Checkouts'!E:E,$A520,'Daycare Checkouts'!F:F)</f>
        <v>467.99999999999983</v>
      </c>
      <c r="Q520" s="12">
        <f t="shared" si="51"/>
        <v>0</v>
      </c>
      <c r="R520" s="15">
        <f t="shared" si="53"/>
        <v>0</v>
      </c>
    </row>
    <row r="521" spans="1:18" x14ac:dyDescent="0.3">
      <c r="A521" s="11">
        <v>6953812</v>
      </c>
      <c r="B521" s="10">
        <v>43708</v>
      </c>
      <c r="C521" s="11" t="s">
        <v>1282</v>
      </c>
      <c r="D521" s="11" t="str">
        <f t="shared" si="54"/>
        <v>Active</v>
      </c>
      <c r="E521" s="12">
        <v>10</v>
      </c>
      <c r="F521" s="15">
        <v>270</v>
      </c>
      <c r="G521" s="15">
        <f t="shared" ref="G521:G575" si="55">ROUND(F521/E521,2)</f>
        <v>27</v>
      </c>
      <c r="I521" s="28"/>
      <c r="J521" s="29"/>
      <c r="K521" s="12">
        <f t="shared" si="52"/>
        <v>10</v>
      </c>
      <c r="L521" s="15">
        <f t="shared" si="50"/>
        <v>270</v>
      </c>
      <c r="M521" s="12">
        <v>0</v>
      </c>
      <c r="N521" s="15">
        <v>0</v>
      </c>
      <c r="O521" s="12">
        <f>COUNTIF('Daycare Checkouts'!$E:$E,$A521)</f>
        <v>4</v>
      </c>
      <c r="P521" s="15">
        <f>SUMIF('Daycare Checkouts'!E:E,$A521,'Daycare Checkouts'!F:F)</f>
        <v>108</v>
      </c>
      <c r="Q521" s="12">
        <f t="shared" si="51"/>
        <v>6</v>
      </c>
      <c r="R521" s="15">
        <f t="shared" si="53"/>
        <v>162</v>
      </c>
    </row>
    <row r="522" spans="1:18" x14ac:dyDescent="0.3">
      <c r="A522" s="11">
        <v>6954858</v>
      </c>
      <c r="B522" s="10">
        <v>43710</v>
      </c>
      <c r="C522" s="11" t="s">
        <v>1483</v>
      </c>
      <c r="D522" s="11" t="str">
        <f t="shared" si="54"/>
        <v>Active</v>
      </c>
      <c r="E522" s="12">
        <v>10</v>
      </c>
      <c r="F522" s="15">
        <v>270</v>
      </c>
      <c r="G522" s="15">
        <f t="shared" si="55"/>
        <v>27</v>
      </c>
      <c r="I522" s="28"/>
      <c r="J522" s="29"/>
      <c r="K522" s="12">
        <f t="shared" si="52"/>
        <v>10</v>
      </c>
      <c r="L522" s="15">
        <f t="shared" si="50"/>
        <v>270</v>
      </c>
      <c r="M522" s="12">
        <v>0</v>
      </c>
      <c r="N522" s="15">
        <v>0</v>
      </c>
      <c r="O522" s="12">
        <f>COUNTIF('Daycare Checkouts'!$E:$E,$A522)</f>
        <v>9</v>
      </c>
      <c r="P522" s="15">
        <f>SUMIF('Daycare Checkouts'!E:E,$A522,'Daycare Checkouts'!F:F)</f>
        <v>243</v>
      </c>
      <c r="Q522" s="12">
        <f t="shared" si="51"/>
        <v>1</v>
      </c>
      <c r="R522" s="15">
        <f t="shared" si="53"/>
        <v>27</v>
      </c>
    </row>
    <row r="523" spans="1:18" x14ac:dyDescent="0.3">
      <c r="A523" s="11">
        <v>6954886</v>
      </c>
      <c r="B523" s="10">
        <v>43710</v>
      </c>
      <c r="C523" s="11" t="s">
        <v>1221</v>
      </c>
      <c r="D523" s="11" t="str">
        <f t="shared" si="54"/>
        <v>InActive</v>
      </c>
      <c r="E523" s="12">
        <v>30</v>
      </c>
      <c r="F523" s="15">
        <v>750</v>
      </c>
      <c r="G523" s="15">
        <f t="shared" si="55"/>
        <v>25</v>
      </c>
      <c r="I523" s="28"/>
      <c r="J523" s="29"/>
      <c r="K523" s="12">
        <f t="shared" si="52"/>
        <v>30</v>
      </c>
      <c r="L523" s="15">
        <f t="shared" ref="L523:L575" si="56">F523</f>
        <v>750</v>
      </c>
      <c r="M523" s="12">
        <v>0</v>
      </c>
      <c r="N523" s="15">
        <v>0</v>
      </c>
      <c r="O523" s="12">
        <f>COUNTIF('Daycare Checkouts'!$E:$E,$A523)</f>
        <v>30</v>
      </c>
      <c r="P523" s="15">
        <f>SUMIF('Daycare Checkouts'!E:E,$A523,'Daycare Checkouts'!F:F)</f>
        <v>750</v>
      </c>
      <c r="Q523" s="12">
        <f t="shared" ref="Q523:Q575" si="57">SUM(K523,M523,-O523)</f>
        <v>0</v>
      </c>
      <c r="R523" s="15">
        <f t="shared" si="53"/>
        <v>0</v>
      </c>
    </row>
    <row r="524" spans="1:18" x14ac:dyDescent="0.3">
      <c r="A524" s="11">
        <v>6955410</v>
      </c>
      <c r="B524" s="10">
        <v>43711</v>
      </c>
      <c r="C524" s="11" t="s">
        <v>206</v>
      </c>
      <c r="D524" s="11" t="str">
        <f t="shared" si="54"/>
        <v>Active</v>
      </c>
      <c r="E524" s="12">
        <v>10</v>
      </c>
      <c r="F524" s="15">
        <v>270</v>
      </c>
      <c r="G524" s="15">
        <f t="shared" si="55"/>
        <v>27</v>
      </c>
      <c r="I524" s="28"/>
      <c r="J524" s="29"/>
      <c r="K524" s="12">
        <f t="shared" ref="K524:K575" si="58">E524</f>
        <v>10</v>
      </c>
      <c r="L524" s="15">
        <f t="shared" si="56"/>
        <v>270</v>
      </c>
      <c r="M524" s="12">
        <v>0</v>
      </c>
      <c r="N524" s="15">
        <v>0</v>
      </c>
      <c r="O524" s="12">
        <f>COUNTIF('Daycare Checkouts'!$E:$E,$A524)</f>
        <v>8</v>
      </c>
      <c r="P524" s="15">
        <f>SUMIF('Daycare Checkouts'!E:E,$A524,'Daycare Checkouts'!F:F)</f>
        <v>216</v>
      </c>
      <c r="Q524" s="12">
        <f t="shared" si="57"/>
        <v>2</v>
      </c>
      <c r="R524" s="15">
        <f t="shared" ref="R524:R575" si="59">SUM(L524,N524,-P524)</f>
        <v>54</v>
      </c>
    </row>
    <row r="525" spans="1:18" x14ac:dyDescent="0.3">
      <c r="A525" s="11">
        <v>6955604</v>
      </c>
      <c r="B525" s="10">
        <v>43711</v>
      </c>
      <c r="C525" s="11" t="s">
        <v>1535</v>
      </c>
      <c r="D525" s="11" t="str">
        <f t="shared" si="54"/>
        <v>Active</v>
      </c>
      <c r="E525" s="12">
        <v>20</v>
      </c>
      <c r="F525" s="15">
        <v>520</v>
      </c>
      <c r="G525" s="15">
        <f t="shared" si="55"/>
        <v>26</v>
      </c>
      <c r="I525" s="28"/>
      <c r="J525" s="29"/>
      <c r="K525" s="12">
        <f t="shared" si="58"/>
        <v>20</v>
      </c>
      <c r="L525" s="15">
        <f t="shared" si="56"/>
        <v>520</v>
      </c>
      <c r="M525" s="12">
        <v>0</v>
      </c>
      <c r="N525" s="15">
        <v>0</v>
      </c>
      <c r="O525" s="12">
        <f>COUNTIF('Daycare Checkouts'!$E:$E,$A525)</f>
        <v>16</v>
      </c>
      <c r="P525" s="15">
        <f>SUMIF('Daycare Checkouts'!E:E,$A525,'Daycare Checkouts'!F:F)</f>
        <v>416</v>
      </c>
      <c r="Q525" s="12">
        <f t="shared" si="57"/>
        <v>4</v>
      </c>
      <c r="R525" s="15">
        <f t="shared" si="59"/>
        <v>104</v>
      </c>
    </row>
    <row r="526" spans="1:18" x14ac:dyDescent="0.3">
      <c r="A526" s="11">
        <v>6955702</v>
      </c>
      <c r="B526" s="10">
        <v>43711</v>
      </c>
      <c r="C526" s="11" t="s">
        <v>184</v>
      </c>
      <c r="D526" s="11" t="str">
        <f t="shared" si="54"/>
        <v>InActive</v>
      </c>
      <c r="E526" s="12">
        <v>20</v>
      </c>
      <c r="F526" s="15">
        <v>520</v>
      </c>
      <c r="G526" s="15">
        <f t="shared" si="55"/>
        <v>26</v>
      </c>
      <c r="I526" s="28"/>
      <c r="J526" s="29"/>
      <c r="K526" s="12">
        <f t="shared" si="58"/>
        <v>20</v>
      </c>
      <c r="L526" s="15">
        <f t="shared" si="56"/>
        <v>520</v>
      </c>
      <c r="M526" s="12">
        <v>0</v>
      </c>
      <c r="N526" s="15">
        <v>0</v>
      </c>
      <c r="O526" s="12">
        <f>COUNTIF('Daycare Checkouts'!$E:$E,$A526)</f>
        <v>20</v>
      </c>
      <c r="P526" s="15">
        <f>SUMIF('Daycare Checkouts'!E:E,$A526,'Daycare Checkouts'!F:F)</f>
        <v>520</v>
      </c>
      <c r="Q526" s="12">
        <f t="shared" si="57"/>
        <v>0</v>
      </c>
      <c r="R526" s="15">
        <f t="shared" si="59"/>
        <v>0</v>
      </c>
    </row>
    <row r="527" spans="1:18" x14ac:dyDescent="0.3">
      <c r="A527" s="11">
        <v>6957195</v>
      </c>
      <c r="B527" s="10">
        <v>43712</v>
      </c>
      <c r="C527" s="11" t="s">
        <v>173</v>
      </c>
      <c r="D527" s="11" t="str">
        <f t="shared" si="54"/>
        <v>InActive</v>
      </c>
      <c r="E527" s="12">
        <v>30</v>
      </c>
      <c r="F527" s="15">
        <v>750</v>
      </c>
      <c r="G527" s="15">
        <f t="shared" si="55"/>
        <v>25</v>
      </c>
      <c r="I527" s="28"/>
      <c r="J527" s="29"/>
      <c r="K527" s="12">
        <f t="shared" si="58"/>
        <v>30</v>
      </c>
      <c r="L527" s="15">
        <f t="shared" si="56"/>
        <v>750</v>
      </c>
      <c r="M527" s="12">
        <v>0</v>
      </c>
      <c r="N527" s="15">
        <v>0</v>
      </c>
      <c r="O527" s="12">
        <f>COUNTIF('Daycare Checkouts'!$E:$E,$A527)</f>
        <v>30</v>
      </c>
      <c r="P527" s="15">
        <f>SUMIF('Daycare Checkouts'!E:E,$A527,'Daycare Checkouts'!F:F)</f>
        <v>750</v>
      </c>
      <c r="Q527" s="12">
        <f t="shared" si="57"/>
        <v>0</v>
      </c>
      <c r="R527" s="15">
        <f t="shared" si="59"/>
        <v>0</v>
      </c>
    </row>
    <row r="528" spans="1:18" x14ac:dyDescent="0.3">
      <c r="A528" s="11">
        <v>6957451</v>
      </c>
      <c r="B528" s="10">
        <v>43712</v>
      </c>
      <c r="C528" s="11" t="s">
        <v>109</v>
      </c>
      <c r="D528" s="11" t="str">
        <f t="shared" si="54"/>
        <v>Active</v>
      </c>
      <c r="E528" s="12">
        <v>50</v>
      </c>
      <c r="F528" s="15">
        <v>1150</v>
      </c>
      <c r="G528" s="15">
        <f t="shared" si="55"/>
        <v>23</v>
      </c>
      <c r="I528" s="28"/>
      <c r="J528" s="29"/>
      <c r="K528" s="12">
        <f t="shared" si="58"/>
        <v>50</v>
      </c>
      <c r="L528" s="15">
        <f t="shared" si="56"/>
        <v>1150</v>
      </c>
      <c r="M528" s="12">
        <v>0</v>
      </c>
      <c r="N528" s="15">
        <v>0</v>
      </c>
      <c r="O528" s="12">
        <f>COUNTIF('Daycare Checkouts'!$E:$E,$A528)</f>
        <v>33</v>
      </c>
      <c r="P528" s="15">
        <f>SUMIF('Daycare Checkouts'!E:E,$A528,'Daycare Checkouts'!F:F)</f>
        <v>759</v>
      </c>
      <c r="Q528" s="12">
        <f t="shared" si="57"/>
        <v>17</v>
      </c>
      <c r="R528" s="15">
        <f t="shared" si="59"/>
        <v>391</v>
      </c>
    </row>
    <row r="529" spans="1:18" x14ac:dyDescent="0.3">
      <c r="A529" s="11">
        <v>6958010</v>
      </c>
      <c r="B529" s="10">
        <v>43713</v>
      </c>
      <c r="C529" s="11" t="s">
        <v>213</v>
      </c>
      <c r="D529" s="11" t="str">
        <f t="shared" si="54"/>
        <v>InActive</v>
      </c>
      <c r="E529" s="12">
        <v>10</v>
      </c>
      <c r="F529" s="15">
        <v>270</v>
      </c>
      <c r="G529" s="15">
        <f t="shared" si="55"/>
        <v>27</v>
      </c>
      <c r="I529" s="28"/>
      <c r="J529" s="29"/>
      <c r="K529" s="12">
        <f t="shared" si="58"/>
        <v>10</v>
      </c>
      <c r="L529" s="15">
        <f t="shared" si="56"/>
        <v>270</v>
      </c>
      <c r="M529" s="12">
        <v>0</v>
      </c>
      <c r="N529" s="15">
        <v>0</v>
      </c>
      <c r="O529" s="12">
        <f>COUNTIF('Daycare Checkouts'!$E:$E,$A529)</f>
        <v>10</v>
      </c>
      <c r="P529" s="15">
        <f>SUMIF('Daycare Checkouts'!E:E,$A529,'Daycare Checkouts'!F:F)</f>
        <v>270</v>
      </c>
      <c r="Q529" s="12">
        <f t="shared" si="57"/>
        <v>0</v>
      </c>
      <c r="R529" s="15">
        <f t="shared" si="59"/>
        <v>0</v>
      </c>
    </row>
    <row r="530" spans="1:18" x14ac:dyDescent="0.3">
      <c r="A530" s="11">
        <v>6958047</v>
      </c>
      <c r="B530" s="10">
        <v>43713</v>
      </c>
      <c r="C530" s="11" t="s">
        <v>185</v>
      </c>
      <c r="D530" s="11" t="str">
        <f t="shared" si="54"/>
        <v>InActive</v>
      </c>
      <c r="E530" s="12">
        <v>20</v>
      </c>
      <c r="F530" s="15">
        <v>520</v>
      </c>
      <c r="G530" s="15">
        <f t="shared" si="55"/>
        <v>26</v>
      </c>
      <c r="I530" s="28"/>
      <c r="J530" s="29"/>
      <c r="K530" s="12">
        <f t="shared" si="58"/>
        <v>20</v>
      </c>
      <c r="L530" s="15">
        <f t="shared" si="56"/>
        <v>520</v>
      </c>
      <c r="M530" s="12">
        <v>0</v>
      </c>
      <c r="N530" s="15">
        <v>0</v>
      </c>
      <c r="O530" s="12">
        <f>COUNTIF('Daycare Checkouts'!$E:$E,$A530)</f>
        <v>20</v>
      </c>
      <c r="P530" s="15">
        <f>SUMIF('Daycare Checkouts'!E:E,$A530,'Daycare Checkouts'!F:F)</f>
        <v>520</v>
      </c>
      <c r="Q530" s="12">
        <f t="shared" si="57"/>
        <v>0</v>
      </c>
      <c r="R530" s="15">
        <f t="shared" si="59"/>
        <v>0</v>
      </c>
    </row>
    <row r="531" spans="1:18" x14ac:dyDescent="0.3">
      <c r="A531" s="11">
        <v>6958189</v>
      </c>
      <c r="B531" s="10">
        <v>43713</v>
      </c>
      <c r="C531" s="11" t="s">
        <v>2340</v>
      </c>
      <c r="D531" s="11" t="str">
        <f t="shared" si="54"/>
        <v>InActive</v>
      </c>
      <c r="E531" s="12">
        <v>10</v>
      </c>
      <c r="F531" s="15">
        <v>270</v>
      </c>
      <c r="G531" s="15">
        <f t="shared" si="55"/>
        <v>27</v>
      </c>
      <c r="I531" s="28"/>
      <c r="J531" s="29"/>
      <c r="K531" s="12">
        <f t="shared" si="58"/>
        <v>10</v>
      </c>
      <c r="L531" s="15">
        <f t="shared" si="56"/>
        <v>270</v>
      </c>
      <c r="M531" s="12">
        <v>0</v>
      </c>
      <c r="N531" s="15">
        <v>0</v>
      </c>
      <c r="O531" s="12">
        <f>COUNTIF('Daycare Checkouts'!$E:$E,$A531)</f>
        <v>10</v>
      </c>
      <c r="P531" s="15">
        <f>SUMIF('Daycare Checkouts'!E:E,$A531,'Daycare Checkouts'!F:F)</f>
        <v>270</v>
      </c>
      <c r="Q531" s="12">
        <f t="shared" si="57"/>
        <v>0</v>
      </c>
      <c r="R531" s="15">
        <f t="shared" si="59"/>
        <v>0</v>
      </c>
    </row>
    <row r="532" spans="1:18" x14ac:dyDescent="0.3">
      <c r="A532" s="11">
        <v>6958193</v>
      </c>
      <c r="B532" s="10">
        <v>43713</v>
      </c>
      <c r="C532" s="11" t="s">
        <v>131</v>
      </c>
      <c r="D532" s="11" t="str">
        <f t="shared" si="54"/>
        <v>Active</v>
      </c>
      <c r="E532" s="12">
        <v>10</v>
      </c>
      <c r="F532" s="15">
        <v>190</v>
      </c>
      <c r="G532" s="15">
        <f t="shared" si="55"/>
        <v>19</v>
      </c>
      <c r="I532" s="28"/>
      <c r="J532" s="29"/>
      <c r="K532" s="12">
        <f t="shared" si="58"/>
        <v>10</v>
      </c>
      <c r="L532" s="15">
        <f t="shared" si="56"/>
        <v>190</v>
      </c>
      <c r="M532" s="12">
        <v>2</v>
      </c>
      <c r="N532" s="15">
        <v>38</v>
      </c>
      <c r="O532" s="12">
        <f>COUNTIF('Daycare Checkouts'!$E:$E,$A532)</f>
        <v>3</v>
      </c>
      <c r="P532" s="15">
        <f>SUMIF('Daycare Checkouts'!E:E,$A532,'Daycare Checkouts'!F:F)</f>
        <v>57</v>
      </c>
      <c r="Q532" s="12">
        <f t="shared" si="57"/>
        <v>9</v>
      </c>
      <c r="R532" s="15">
        <f t="shared" si="59"/>
        <v>171</v>
      </c>
    </row>
    <row r="533" spans="1:18" x14ac:dyDescent="0.3">
      <c r="A533" s="11">
        <v>6958204</v>
      </c>
      <c r="B533" s="10">
        <v>43713</v>
      </c>
      <c r="C533" s="11" t="s">
        <v>1916</v>
      </c>
      <c r="D533" s="11" t="str">
        <f t="shared" si="54"/>
        <v>Active</v>
      </c>
      <c r="E533" s="12">
        <v>10</v>
      </c>
      <c r="F533" s="15">
        <v>190</v>
      </c>
      <c r="G533" s="15">
        <f t="shared" si="55"/>
        <v>19</v>
      </c>
      <c r="I533" s="28"/>
      <c r="J533" s="29"/>
      <c r="K533" s="12">
        <f t="shared" si="58"/>
        <v>10</v>
      </c>
      <c r="L533" s="15">
        <f t="shared" si="56"/>
        <v>190</v>
      </c>
      <c r="M533" s="12">
        <v>0</v>
      </c>
      <c r="N533" s="15">
        <v>0</v>
      </c>
      <c r="O533" s="12">
        <f>COUNTIF('Daycare Checkouts'!$E:$E,$A533)</f>
        <v>8</v>
      </c>
      <c r="P533" s="15">
        <f>SUMIF('Daycare Checkouts'!E:E,$A533,'Daycare Checkouts'!F:F)</f>
        <v>152</v>
      </c>
      <c r="Q533" s="12">
        <f t="shared" si="57"/>
        <v>2</v>
      </c>
      <c r="R533" s="15">
        <f t="shared" si="59"/>
        <v>38</v>
      </c>
    </row>
    <row r="534" spans="1:18" x14ac:dyDescent="0.3">
      <c r="A534" s="11">
        <v>6958888</v>
      </c>
      <c r="B534" s="10">
        <v>43713</v>
      </c>
      <c r="C534" s="11" t="s">
        <v>1308</v>
      </c>
      <c r="D534" s="11" t="str">
        <f t="shared" si="54"/>
        <v>Active</v>
      </c>
      <c r="E534" s="12">
        <v>10</v>
      </c>
      <c r="F534" s="15">
        <v>270</v>
      </c>
      <c r="G534" s="15">
        <f t="shared" si="55"/>
        <v>27</v>
      </c>
      <c r="I534" s="28"/>
      <c r="J534" s="29"/>
      <c r="K534" s="12">
        <f t="shared" si="58"/>
        <v>10</v>
      </c>
      <c r="L534" s="15">
        <f t="shared" si="56"/>
        <v>270</v>
      </c>
      <c r="M534" s="12">
        <v>0</v>
      </c>
      <c r="N534" s="15">
        <v>0</v>
      </c>
      <c r="O534" s="12">
        <f>COUNTIF('Daycare Checkouts'!$E:$E,$A534)</f>
        <v>2</v>
      </c>
      <c r="P534" s="15">
        <f>SUMIF('Daycare Checkouts'!E:E,$A534,'Daycare Checkouts'!F:F)</f>
        <v>54</v>
      </c>
      <c r="Q534" s="12">
        <f t="shared" si="57"/>
        <v>8</v>
      </c>
      <c r="R534" s="15">
        <f t="shared" si="59"/>
        <v>216</v>
      </c>
    </row>
    <row r="535" spans="1:18" x14ac:dyDescent="0.3">
      <c r="A535" s="11">
        <v>6959357</v>
      </c>
      <c r="B535" s="10">
        <v>43714</v>
      </c>
      <c r="C535" s="11" t="s">
        <v>193</v>
      </c>
      <c r="D535" s="11" t="str">
        <f t="shared" si="54"/>
        <v>InActive</v>
      </c>
      <c r="E535" s="12">
        <v>10</v>
      </c>
      <c r="F535" s="15">
        <v>270</v>
      </c>
      <c r="G535" s="15">
        <f t="shared" si="55"/>
        <v>27</v>
      </c>
      <c r="I535" s="28"/>
      <c r="J535" s="29"/>
      <c r="K535" s="12">
        <f t="shared" si="58"/>
        <v>10</v>
      </c>
      <c r="L535" s="15">
        <f t="shared" si="56"/>
        <v>270</v>
      </c>
      <c r="M535" s="12">
        <v>0</v>
      </c>
      <c r="N535" s="15">
        <v>0</v>
      </c>
      <c r="O535" s="12">
        <f>COUNTIF('Daycare Checkouts'!$E:$E,$A535)</f>
        <v>10</v>
      </c>
      <c r="P535" s="15">
        <f>SUMIF('Daycare Checkouts'!E:E,$A535,'Daycare Checkouts'!F:F)</f>
        <v>270</v>
      </c>
      <c r="Q535" s="12">
        <f t="shared" si="57"/>
        <v>0</v>
      </c>
      <c r="R535" s="15">
        <f t="shared" si="59"/>
        <v>0</v>
      </c>
    </row>
    <row r="536" spans="1:18" x14ac:dyDescent="0.3">
      <c r="A536" s="11">
        <v>6959646</v>
      </c>
      <c r="B536" s="10">
        <v>43714</v>
      </c>
      <c r="C536" s="11" t="s">
        <v>190</v>
      </c>
      <c r="D536" s="11" t="str">
        <f t="shared" si="54"/>
        <v>InActive</v>
      </c>
      <c r="E536" s="12">
        <v>10</v>
      </c>
      <c r="F536" s="15">
        <v>190</v>
      </c>
      <c r="G536" s="15">
        <f t="shared" si="55"/>
        <v>19</v>
      </c>
      <c r="I536" s="28"/>
      <c r="J536" s="29"/>
      <c r="K536" s="12">
        <f t="shared" si="58"/>
        <v>10</v>
      </c>
      <c r="L536" s="15">
        <f t="shared" si="56"/>
        <v>190</v>
      </c>
      <c r="M536" s="12">
        <v>0</v>
      </c>
      <c r="N536" s="15">
        <v>0</v>
      </c>
      <c r="O536" s="12">
        <f>COUNTIF('Daycare Checkouts'!$E:$E,$A536)</f>
        <v>10</v>
      </c>
      <c r="P536" s="15">
        <f>SUMIF('Daycare Checkouts'!E:E,$A536,'Daycare Checkouts'!F:F)</f>
        <v>190</v>
      </c>
      <c r="Q536" s="12">
        <f t="shared" si="57"/>
        <v>0</v>
      </c>
      <c r="R536" s="15">
        <f t="shared" si="59"/>
        <v>0</v>
      </c>
    </row>
    <row r="537" spans="1:18" x14ac:dyDescent="0.3">
      <c r="A537" s="11">
        <v>6960025</v>
      </c>
      <c r="B537" s="10">
        <v>43714</v>
      </c>
      <c r="C537" s="11" t="s">
        <v>230</v>
      </c>
      <c r="D537" s="11" t="str">
        <f t="shared" si="54"/>
        <v>InActive</v>
      </c>
      <c r="E537" s="12">
        <v>10</v>
      </c>
      <c r="F537" s="15">
        <v>270</v>
      </c>
      <c r="G537" s="15">
        <f t="shared" si="55"/>
        <v>27</v>
      </c>
      <c r="I537" s="28"/>
      <c r="J537" s="29"/>
      <c r="K537" s="12">
        <f t="shared" si="58"/>
        <v>10</v>
      </c>
      <c r="L537" s="15">
        <f t="shared" si="56"/>
        <v>270</v>
      </c>
      <c r="M537" s="12">
        <v>0</v>
      </c>
      <c r="N537" s="15">
        <v>0</v>
      </c>
      <c r="O537" s="12">
        <f>COUNTIF('Daycare Checkouts'!$E:$E,$A537)</f>
        <v>10</v>
      </c>
      <c r="P537" s="15">
        <f>SUMIF('Daycare Checkouts'!E:E,$A537,'Daycare Checkouts'!F:F)</f>
        <v>270</v>
      </c>
      <c r="Q537" s="12">
        <f t="shared" si="57"/>
        <v>0</v>
      </c>
      <c r="R537" s="15">
        <f t="shared" si="59"/>
        <v>0</v>
      </c>
    </row>
    <row r="538" spans="1:18" x14ac:dyDescent="0.3">
      <c r="A538" s="11">
        <v>6960570</v>
      </c>
      <c r="B538" s="10">
        <v>43715</v>
      </c>
      <c r="C538" s="11" t="s">
        <v>203</v>
      </c>
      <c r="D538" s="11" t="str">
        <f t="shared" si="54"/>
        <v>Active</v>
      </c>
      <c r="E538" s="12">
        <v>10</v>
      </c>
      <c r="F538" s="15">
        <v>270</v>
      </c>
      <c r="G538" s="15">
        <f t="shared" si="55"/>
        <v>27</v>
      </c>
      <c r="I538" s="28"/>
      <c r="J538" s="29"/>
      <c r="K538" s="12">
        <f t="shared" si="58"/>
        <v>10</v>
      </c>
      <c r="L538" s="15">
        <f t="shared" si="56"/>
        <v>270</v>
      </c>
      <c r="M538" s="12">
        <v>0</v>
      </c>
      <c r="N538" s="15">
        <v>0</v>
      </c>
      <c r="O538" s="12">
        <f>COUNTIF('Daycare Checkouts'!$E:$E,$A538)</f>
        <v>9</v>
      </c>
      <c r="P538" s="15">
        <f>SUMIF('Daycare Checkouts'!E:E,$A538,'Daycare Checkouts'!F:F)</f>
        <v>243</v>
      </c>
      <c r="Q538" s="12">
        <f t="shared" si="57"/>
        <v>1</v>
      </c>
      <c r="R538" s="15">
        <f t="shared" si="59"/>
        <v>27</v>
      </c>
    </row>
    <row r="539" spans="1:18" x14ac:dyDescent="0.3">
      <c r="A539" s="11">
        <v>6960781</v>
      </c>
      <c r="B539" s="10">
        <v>43716</v>
      </c>
      <c r="C539" s="11" t="s">
        <v>123</v>
      </c>
      <c r="D539" s="11" t="str">
        <f t="shared" si="54"/>
        <v>Active</v>
      </c>
      <c r="E539" s="12">
        <v>50</v>
      </c>
      <c r="F539" s="15">
        <v>1150</v>
      </c>
      <c r="G539" s="15">
        <f t="shared" si="55"/>
        <v>23</v>
      </c>
      <c r="I539" s="28"/>
      <c r="J539" s="29"/>
      <c r="K539" s="12">
        <f t="shared" si="58"/>
        <v>50</v>
      </c>
      <c r="L539" s="15">
        <f t="shared" si="56"/>
        <v>1150</v>
      </c>
      <c r="M539" s="12">
        <v>0</v>
      </c>
      <c r="N539" s="15">
        <v>0</v>
      </c>
      <c r="O539" s="12">
        <f>COUNTIF('Daycare Checkouts'!$E:$E,$A539)</f>
        <v>33</v>
      </c>
      <c r="P539" s="15">
        <f>SUMIF('Daycare Checkouts'!E:E,$A539,'Daycare Checkouts'!F:F)</f>
        <v>759</v>
      </c>
      <c r="Q539" s="12">
        <f t="shared" si="57"/>
        <v>17</v>
      </c>
      <c r="R539" s="15">
        <f t="shared" si="59"/>
        <v>391</v>
      </c>
    </row>
    <row r="540" spans="1:18" x14ac:dyDescent="0.3">
      <c r="A540" s="11">
        <v>6961513</v>
      </c>
      <c r="B540" s="10">
        <v>43717</v>
      </c>
      <c r="C540" s="11" t="s">
        <v>894</v>
      </c>
      <c r="D540" s="11" t="str">
        <f t="shared" si="54"/>
        <v>InActive</v>
      </c>
      <c r="E540" s="12">
        <v>20</v>
      </c>
      <c r="F540" s="15">
        <v>520</v>
      </c>
      <c r="G540" s="15">
        <f t="shared" si="55"/>
        <v>26</v>
      </c>
      <c r="I540" s="28"/>
      <c r="J540" s="29"/>
      <c r="K540" s="12">
        <f t="shared" si="58"/>
        <v>20</v>
      </c>
      <c r="L540" s="15">
        <f t="shared" si="56"/>
        <v>520</v>
      </c>
      <c r="M540" s="12">
        <v>0</v>
      </c>
      <c r="N540" s="15">
        <v>0</v>
      </c>
      <c r="O540" s="12">
        <f>COUNTIF('Daycare Checkouts'!$E:$E,$A540)</f>
        <v>20</v>
      </c>
      <c r="P540" s="15">
        <f>SUMIF('Daycare Checkouts'!E:E,$A540,'Daycare Checkouts'!F:F)</f>
        <v>520</v>
      </c>
      <c r="Q540" s="12">
        <f t="shared" si="57"/>
        <v>0</v>
      </c>
      <c r="R540" s="15">
        <f t="shared" si="59"/>
        <v>0</v>
      </c>
    </row>
    <row r="541" spans="1:18" x14ac:dyDescent="0.3">
      <c r="A541" s="11">
        <v>6961528</v>
      </c>
      <c r="B541" s="10">
        <v>43717</v>
      </c>
      <c r="C541" s="11" t="s">
        <v>405</v>
      </c>
      <c r="D541" s="11" t="str">
        <f t="shared" si="54"/>
        <v>Active</v>
      </c>
      <c r="E541" s="12">
        <v>10</v>
      </c>
      <c r="F541" s="15">
        <v>270</v>
      </c>
      <c r="G541" s="15">
        <f t="shared" si="55"/>
        <v>27</v>
      </c>
      <c r="I541" s="28"/>
      <c r="J541" s="29"/>
      <c r="K541" s="12">
        <f t="shared" si="58"/>
        <v>10</v>
      </c>
      <c r="L541" s="15">
        <f t="shared" si="56"/>
        <v>270</v>
      </c>
      <c r="M541" s="12">
        <v>0</v>
      </c>
      <c r="N541" s="15">
        <v>0</v>
      </c>
      <c r="O541" s="12">
        <f>COUNTIF('Daycare Checkouts'!$E:$E,$A541)</f>
        <v>7</v>
      </c>
      <c r="P541" s="15">
        <f>SUMIF('Daycare Checkouts'!E:E,$A541,'Daycare Checkouts'!F:F)</f>
        <v>189</v>
      </c>
      <c r="Q541" s="12">
        <f t="shared" si="57"/>
        <v>3</v>
      </c>
      <c r="R541" s="15">
        <f t="shared" si="59"/>
        <v>81</v>
      </c>
    </row>
    <row r="542" spans="1:18" x14ac:dyDescent="0.3">
      <c r="A542" s="11">
        <v>6961586</v>
      </c>
      <c r="B542" s="10">
        <v>43717</v>
      </c>
      <c r="C542" s="11" t="s">
        <v>1311</v>
      </c>
      <c r="D542" s="11" t="str">
        <f t="shared" si="54"/>
        <v>Active</v>
      </c>
      <c r="E542" s="12">
        <v>50</v>
      </c>
      <c r="F542" s="15">
        <v>1150</v>
      </c>
      <c r="G542" s="15">
        <f t="shared" si="55"/>
        <v>23</v>
      </c>
      <c r="I542" s="28"/>
      <c r="J542" s="29"/>
      <c r="K542" s="12">
        <f t="shared" si="58"/>
        <v>50</v>
      </c>
      <c r="L542" s="15">
        <f t="shared" si="56"/>
        <v>1150</v>
      </c>
      <c r="M542" s="12">
        <v>0</v>
      </c>
      <c r="N542" s="15">
        <v>0</v>
      </c>
      <c r="O542" s="12">
        <f>COUNTIF('Daycare Checkouts'!$E:$E,$A542)</f>
        <v>23</v>
      </c>
      <c r="P542" s="15">
        <f>SUMIF('Daycare Checkouts'!E:E,$A542,'Daycare Checkouts'!F:F)</f>
        <v>529</v>
      </c>
      <c r="Q542" s="12">
        <f t="shared" si="57"/>
        <v>27</v>
      </c>
      <c r="R542" s="15">
        <f t="shared" si="59"/>
        <v>621</v>
      </c>
    </row>
    <row r="543" spans="1:18" x14ac:dyDescent="0.3">
      <c r="A543" s="11">
        <v>6961856</v>
      </c>
      <c r="B543" s="10">
        <v>43717</v>
      </c>
      <c r="C543" s="11" t="s">
        <v>1165</v>
      </c>
      <c r="D543" s="11" t="str">
        <f t="shared" si="54"/>
        <v>Active</v>
      </c>
      <c r="E543" s="12">
        <v>20</v>
      </c>
      <c r="F543" s="15">
        <v>520</v>
      </c>
      <c r="G543" s="15">
        <f t="shared" si="55"/>
        <v>26</v>
      </c>
      <c r="I543" s="28"/>
      <c r="J543" s="29"/>
      <c r="K543" s="12">
        <f t="shared" si="58"/>
        <v>20</v>
      </c>
      <c r="L543" s="15">
        <f t="shared" si="56"/>
        <v>520</v>
      </c>
      <c r="M543" s="12">
        <v>0</v>
      </c>
      <c r="N543" s="15">
        <v>0</v>
      </c>
      <c r="O543" s="12">
        <f>COUNTIF('Daycare Checkouts'!$E:$E,$A543)</f>
        <v>19</v>
      </c>
      <c r="P543" s="15">
        <f>SUMIF('Daycare Checkouts'!E:E,$A543,'Daycare Checkouts'!F:F)</f>
        <v>494</v>
      </c>
      <c r="Q543" s="12">
        <f t="shared" si="57"/>
        <v>1</v>
      </c>
      <c r="R543" s="15">
        <f t="shared" si="59"/>
        <v>26</v>
      </c>
    </row>
    <row r="544" spans="1:18" x14ac:dyDescent="0.3">
      <c r="A544" s="11">
        <v>6962787</v>
      </c>
      <c r="B544" s="10">
        <v>43718</v>
      </c>
      <c r="C544" s="11" t="s">
        <v>2167</v>
      </c>
      <c r="D544" s="11" t="str">
        <f t="shared" si="54"/>
        <v>InActive</v>
      </c>
      <c r="E544" s="12">
        <v>10</v>
      </c>
      <c r="F544" s="15">
        <v>270</v>
      </c>
      <c r="G544" s="15">
        <f t="shared" si="55"/>
        <v>27</v>
      </c>
      <c r="I544" s="28"/>
      <c r="J544" s="29"/>
      <c r="K544" s="12">
        <f t="shared" si="58"/>
        <v>10</v>
      </c>
      <c r="L544" s="15">
        <f t="shared" si="56"/>
        <v>270</v>
      </c>
      <c r="M544" s="12">
        <v>0</v>
      </c>
      <c r="N544" s="15">
        <v>0</v>
      </c>
      <c r="O544" s="12">
        <f>COUNTIF('Daycare Checkouts'!$E:$E,$A544)</f>
        <v>10</v>
      </c>
      <c r="P544" s="15">
        <f>SUMIF('Daycare Checkouts'!E:E,$A544,'Daycare Checkouts'!F:F)</f>
        <v>270</v>
      </c>
      <c r="Q544" s="12">
        <f t="shared" si="57"/>
        <v>0</v>
      </c>
      <c r="R544" s="15">
        <f t="shared" si="59"/>
        <v>0</v>
      </c>
    </row>
    <row r="545" spans="1:18" x14ac:dyDescent="0.3">
      <c r="A545" s="11">
        <v>6964153</v>
      </c>
      <c r="B545" s="10">
        <v>43718</v>
      </c>
      <c r="C545" s="11" t="s">
        <v>140</v>
      </c>
      <c r="D545" s="11" t="str">
        <f t="shared" si="54"/>
        <v>Active</v>
      </c>
      <c r="E545" s="12">
        <v>20</v>
      </c>
      <c r="F545" s="15">
        <v>520</v>
      </c>
      <c r="G545" s="15">
        <f t="shared" si="55"/>
        <v>26</v>
      </c>
      <c r="I545" s="28"/>
      <c r="J545" s="29"/>
      <c r="K545" s="12">
        <f t="shared" si="58"/>
        <v>20</v>
      </c>
      <c r="L545" s="15">
        <f t="shared" si="56"/>
        <v>520</v>
      </c>
      <c r="M545" s="12">
        <v>0</v>
      </c>
      <c r="N545" s="15">
        <v>0</v>
      </c>
      <c r="O545" s="12">
        <f>COUNTIF('Daycare Checkouts'!$E:$E,$A545)</f>
        <v>19</v>
      </c>
      <c r="P545" s="15">
        <f>SUMIF('Daycare Checkouts'!E:E,$A545,'Daycare Checkouts'!F:F)</f>
        <v>494</v>
      </c>
      <c r="Q545" s="12">
        <f t="shared" si="57"/>
        <v>1</v>
      </c>
      <c r="R545" s="15">
        <f t="shared" si="59"/>
        <v>26</v>
      </c>
    </row>
    <row r="546" spans="1:18" x14ac:dyDescent="0.3">
      <c r="A546" s="11">
        <v>6964829</v>
      </c>
      <c r="B546" s="10">
        <v>43720</v>
      </c>
      <c r="C546" s="11" t="s">
        <v>217</v>
      </c>
      <c r="D546" s="11" t="str">
        <f t="shared" si="54"/>
        <v>InActive</v>
      </c>
      <c r="E546" s="12">
        <v>20</v>
      </c>
      <c r="F546" s="15">
        <v>520</v>
      </c>
      <c r="G546" s="15">
        <f t="shared" si="55"/>
        <v>26</v>
      </c>
      <c r="I546" s="28"/>
      <c r="J546" s="29"/>
      <c r="K546" s="12">
        <f t="shared" si="58"/>
        <v>20</v>
      </c>
      <c r="L546" s="15">
        <f t="shared" si="56"/>
        <v>520</v>
      </c>
      <c r="M546" s="12">
        <v>0</v>
      </c>
      <c r="N546" s="15">
        <v>0</v>
      </c>
      <c r="O546" s="12">
        <f>COUNTIF('Daycare Checkouts'!$E:$E,$A546)</f>
        <v>20</v>
      </c>
      <c r="P546" s="15">
        <f>SUMIF('Daycare Checkouts'!E:E,$A546,'Daycare Checkouts'!F:F)</f>
        <v>520</v>
      </c>
      <c r="Q546" s="12">
        <f t="shared" si="57"/>
        <v>0</v>
      </c>
      <c r="R546" s="15">
        <f t="shared" si="59"/>
        <v>0</v>
      </c>
    </row>
    <row r="547" spans="1:18" x14ac:dyDescent="0.3">
      <c r="A547" s="11">
        <v>6965118</v>
      </c>
      <c r="B547" s="10">
        <v>43720</v>
      </c>
      <c r="C547" s="11" t="s">
        <v>209</v>
      </c>
      <c r="D547" s="11" t="str">
        <f t="shared" si="54"/>
        <v>InActive</v>
      </c>
      <c r="E547" s="12">
        <v>10</v>
      </c>
      <c r="F547" s="15">
        <v>270</v>
      </c>
      <c r="G547" s="15">
        <f t="shared" si="55"/>
        <v>27</v>
      </c>
      <c r="I547" s="28"/>
      <c r="J547" s="29"/>
      <c r="K547" s="12">
        <f t="shared" si="58"/>
        <v>10</v>
      </c>
      <c r="L547" s="15">
        <f t="shared" si="56"/>
        <v>270</v>
      </c>
      <c r="M547" s="12">
        <v>0</v>
      </c>
      <c r="N547" s="15">
        <v>0</v>
      </c>
      <c r="O547" s="12">
        <f>COUNTIF('Daycare Checkouts'!$E:$E,$A547)</f>
        <v>10</v>
      </c>
      <c r="P547" s="15">
        <f>SUMIF('Daycare Checkouts'!E:E,$A547,'Daycare Checkouts'!F:F)</f>
        <v>270</v>
      </c>
      <c r="Q547" s="12">
        <f t="shared" si="57"/>
        <v>0</v>
      </c>
      <c r="R547" s="15">
        <f t="shared" si="59"/>
        <v>0</v>
      </c>
    </row>
    <row r="548" spans="1:18" x14ac:dyDescent="0.3">
      <c r="A548" s="11">
        <v>6965145</v>
      </c>
      <c r="B548" s="10">
        <v>43720</v>
      </c>
      <c r="C548" s="11" t="s">
        <v>2061</v>
      </c>
      <c r="D548" s="11" t="str">
        <f t="shared" si="54"/>
        <v>InActive</v>
      </c>
      <c r="E548" s="12">
        <v>10</v>
      </c>
      <c r="F548" s="15">
        <v>270</v>
      </c>
      <c r="G548" s="15">
        <f t="shared" si="55"/>
        <v>27</v>
      </c>
      <c r="I548" s="28"/>
      <c r="J548" s="29"/>
      <c r="K548" s="12">
        <f t="shared" si="58"/>
        <v>10</v>
      </c>
      <c r="L548" s="15">
        <f t="shared" si="56"/>
        <v>270</v>
      </c>
      <c r="M548" s="12">
        <v>0</v>
      </c>
      <c r="N548" s="15">
        <v>0</v>
      </c>
      <c r="O548" s="12">
        <f>COUNTIF('Daycare Checkouts'!$E:$E,$A548)</f>
        <v>10</v>
      </c>
      <c r="P548" s="15">
        <f>SUMIF('Daycare Checkouts'!E:E,$A548,'Daycare Checkouts'!F:F)</f>
        <v>270</v>
      </c>
      <c r="Q548" s="12">
        <f t="shared" si="57"/>
        <v>0</v>
      </c>
      <c r="R548" s="15">
        <f t="shared" si="59"/>
        <v>0</v>
      </c>
    </row>
    <row r="549" spans="1:18" x14ac:dyDescent="0.3">
      <c r="A549" s="11">
        <v>6965296</v>
      </c>
      <c r="B549" s="10">
        <v>43720</v>
      </c>
      <c r="C549" s="11" t="s">
        <v>362</v>
      </c>
      <c r="D549" s="11" t="str">
        <f t="shared" si="54"/>
        <v>InActive</v>
      </c>
      <c r="E549" s="12">
        <v>10</v>
      </c>
      <c r="F549" s="15">
        <v>270</v>
      </c>
      <c r="G549" s="15">
        <f t="shared" si="55"/>
        <v>27</v>
      </c>
      <c r="I549" s="28"/>
      <c r="J549" s="29"/>
      <c r="K549" s="12">
        <f t="shared" si="58"/>
        <v>10</v>
      </c>
      <c r="L549" s="15">
        <f t="shared" si="56"/>
        <v>270</v>
      </c>
      <c r="M549" s="12">
        <v>0</v>
      </c>
      <c r="N549" s="15">
        <v>0</v>
      </c>
      <c r="O549" s="12">
        <f>COUNTIF('Daycare Checkouts'!$E:$E,$A549)</f>
        <v>10</v>
      </c>
      <c r="P549" s="15">
        <f>SUMIF('Daycare Checkouts'!E:E,$A549,'Daycare Checkouts'!F:F)</f>
        <v>270</v>
      </c>
      <c r="Q549" s="12">
        <f t="shared" si="57"/>
        <v>0</v>
      </c>
      <c r="R549" s="15">
        <f t="shared" si="59"/>
        <v>0</v>
      </c>
    </row>
    <row r="550" spans="1:18" x14ac:dyDescent="0.3">
      <c r="A550" s="11">
        <v>6965396</v>
      </c>
      <c r="B550" s="10">
        <v>43720</v>
      </c>
      <c r="C550" s="11" t="s">
        <v>1508</v>
      </c>
      <c r="D550" s="11" t="str">
        <f t="shared" si="54"/>
        <v>InActive</v>
      </c>
      <c r="E550" s="12">
        <v>10</v>
      </c>
      <c r="F550" s="15">
        <v>270</v>
      </c>
      <c r="G550" s="15">
        <f t="shared" si="55"/>
        <v>27</v>
      </c>
      <c r="I550" s="28"/>
      <c r="J550" s="29"/>
      <c r="K550" s="12">
        <f t="shared" si="58"/>
        <v>10</v>
      </c>
      <c r="L550" s="15">
        <f t="shared" si="56"/>
        <v>270</v>
      </c>
      <c r="M550" s="12">
        <v>0</v>
      </c>
      <c r="N550" s="15">
        <v>0</v>
      </c>
      <c r="O550" s="12">
        <f>COUNTIF('Daycare Checkouts'!$E:$E,$A550)</f>
        <v>10</v>
      </c>
      <c r="P550" s="15">
        <f>SUMIF('Daycare Checkouts'!E:E,$A550,'Daycare Checkouts'!F:F)</f>
        <v>270</v>
      </c>
      <c r="Q550" s="12">
        <f t="shared" si="57"/>
        <v>0</v>
      </c>
      <c r="R550" s="15">
        <f t="shared" si="59"/>
        <v>0</v>
      </c>
    </row>
    <row r="551" spans="1:18" x14ac:dyDescent="0.3">
      <c r="A551" s="11">
        <v>6966017</v>
      </c>
      <c r="B551" s="10">
        <v>43720</v>
      </c>
      <c r="C551" s="11" t="s">
        <v>216</v>
      </c>
      <c r="D551" s="11" t="str">
        <f t="shared" si="54"/>
        <v>InActive</v>
      </c>
      <c r="E551" s="12">
        <v>10</v>
      </c>
      <c r="F551" s="15">
        <v>270</v>
      </c>
      <c r="G551" s="15">
        <f t="shared" si="55"/>
        <v>27</v>
      </c>
      <c r="I551" s="28"/>
      <c r="J551" s="29"/>
      <c r="K551" s="12">
        <f t="shared" si="58"/>
        <v>10</v>
      </c>
      <c r="L551" s="15">
        <f t="shared" si="56"/>
        <v>270</v>
      </c>
      <c r="M551" s="12">
        <v>0</v>
      </c>
      <c r="N551" s="15">
        <v>0</v>
      </c>
      <c r="O551" s="12">
        <f>COUNTIF('Daycare Checkouts'!$E:$E,$A551)</f>
        <v>10</v>
      </c>
      <c r="P551" s="15">
        <f>SUMIF('Daycare Checkouts'!E:E,$A551,'Daycare Checkouts'!F:F)</f>
        <v>270</v>
      </c>
      <c r="Q551" s="12">
        <f t="shared" si="57"/>
        <v>0</v>
      </c>
      <c r="R551" s="15">
        <f t="shared" si="59"/>
        <v>0</v>
      </c>
    </row>
    <row r="552" spans="1:18" x14ac:dyDescent="0.3">
      <c r="A552" s="11">
        <v>6966328</v>
      </c>
      <c r="B552" s="10">
        <v>43720</v>
      </c>
      <c r="C552" s="11" t="s">
        <v>175</v>
      </c>
      <c r="D552" s="11" t="str">
        <f t="shared" si="54"/>
        <v>Active</v>
      </c>
      <c r="E552" s="12">
        <v>50</v>
      </c>
      <c r="F552" s="15">
        <v>1150</v>
      </c>
      <c r="G552" s="15">
        <f t="shared" si="55"/>
        <v>23</v>
      </c>
      <c r="I552" s="28"/>
      <c r="J552" s="29"/>
      <c r="K552" s="12">
        <f t="shared" si="58"/>
        <v>50</v>
      </c>
      <c r="L552" s="15">
        <f t="shared" si="56"/>
        <v>1150</v>
      </c>
      <c r="M552" s="12">
        <v>0</v>
      </c>
      <c r="N552" s="15">
        <v>0</v>
      </c>
      <c r="O552" s="12">
        <f>COUNTIF('Daycare Checkouts'!$E:$E,$A552)</f>
        <v>20</v>
      </c>
      <c r="P552" s="15">
        <f>SUMIF('Daycare Checkouts'!E:E,$A552,'Daycare Checkouts'!F:F)</f>
        <v>460</v>
      </c>
      <c r="Q552" s="12">
        <f t="shared" si="57"/>
        <v>30</v>
      </c>
      <c r="R552" s="15">
        <f t="shared" si="59"/>
        <v>690</v>
      </c>
    </row>
    <row r="553" spans="1:18" x14ac:dyDescent="0.3">
      <c r="A553" s="11">
        <v>6966405</v>
      </c>
      <c r="B553" s="10">
        <v>43721</v>
      </c>
      <c r="C553" s="11" t="s">
        <v>2006</v>
      </c>
      <c r="D553" s="11" t="str">
        <f t="shared" si="54"/>
        <v>InActive</v>
      </c>
      <c r="E553" s="12">
        <v>10</v>
      </c>
      <c r="F553" s="15">
        <v>270</v>
      </c>
      <c r="G553" s="15">
        <f t="shared" si="55"/>
        <v>27</v>
      </c>
      <c r="I553" s="28"/>
      <c r="J553" s="29"/>
      <c r="K553" s="12">
        <f t="shared" si="58"/>
        <v>10</v>
      </c>
      <c r="L553" s="15">
        <f t="shared" si="56"/>
        <v>270</v>
      </c>
      <c r="M553" s="12">
        <v>0</v>
      </c>
      <c r="N553" s="15">
        <v>0</v>
      </c>
      <c r="O553" s="12">
        <f>COUNTIF('Daycare Checkouts'!$E:$E,$A553)</f>
        <v>10</v>
      </c>
      <c r="P553" s="15">
        <f>SUMIF('Daycare Checkouts'!E:E,$A553,'Daycare Checkouts'!F:F)</f>
        <v>270</v>
      </c>
      <c r="Q553" s="12">
        <f t="shared" si="57"/>
        <v>0</v>
      </c>
      <c r="R553" s="15">
        <f t="shared" si="59"/>
        <v>0</v>
      </c>
    </row>
    <row r="554" spans="1:18" x14ac:dyDescent="0.3">
      <c r="A554" s="11">
        <v>6966486</v>
      </c>
      <c r="B554" s="10">
        <v>43721</v>
      </c>
      <c r="C554" s="11" t="s">
        <v>2367</v>
      </c>
      <c r="D554" s="11" t="str">
        <f t="shared" si="54"/>
        <v>InActive</v>
      </c>
      <c r="E554" s="12">
        <v>30</v>
      </c>
      <c r="F554" s="15">
        <v>750</v>
      </c>
      <c r="G554" s="15">
        <f t="shared" si="55"/>
        <v>25</v>
      </c>
      <c r="I554" s="28"/>
      <c r="J554" s="29"/>
      <c r="K554" s="12">
        <f t="shared" si="58"/>
        <v>30</v>
      </c>
      <c r="L554" s="15">
        <f t="shared" si="56"/>
        <v>750</v>
      </c>
      <c r="M554" s="12">
        <v>0</v>
      </c>
      <c r="N554" s="15">
        <v>0</v>
      </c>
      <c r="O554" s="12">
        <f>COUNTIF('Daycare Checkouts'!$E:$E,$A554)</f>
        <v>30</v>
      </c>
      <c r="P554" s="15">
        <f>SUMIF('Daycare Checkouts'!E:E,$A554,'Daycare Checkouts'!F:F)</f>
        <v>750</v>
      </c>
      <c r="Q554" s="12">
        <f t="shared" si="57"/>
        <v>0</v>
      </c>
      <c r="R554" s="15">
        <f t="shared" si="59"/>
        <v>0</v>
      </c>
    </row>
    <row r="555" spans="1:18" x14ac:dyDescent="0.3">
      <c r="A555" s="11">
        <v>6967833</v>
      </c>
      <c r="B555" s="10">
        <v>43724</v>
      </c>
      <c r="C555" s="11" t="s">
        <v>177</v>
      </c>
      <c r="D555" s="11" t="str">
        <f t="shared" si="54"/>
        <v>Active</v>
      </c>
      <c r="E555" s="12">
        <v>30</v>
      </c>
      <c r="F555" s="15">
        <v>750</v>
      </c>
      <c r="G555" s="15">
        <f t="shared" si="55"/>
        <v>25</v>
      </c>
      <c r="I555" s="28"/>
      <c r="J555" s="29"/>
      <c r="K555" s="12">
        <f t="shared" si="58"/>
        <v>30</v>
      </c>
      <c r="L555" s="15">
        <f t="shared" si="56"/>
        <v>750</v>
      </c>
      <c r="M555" s="12">
        <v>0</v>
      </c>
      <c r="N555" s="15">
        <v>0</v>
      </c>
      <c r="O555" s="12">
        <f>COUNTIF('Daycare Checkouts'!$E:$E,$A555)</f>
        <v>21</v>
      </c>
      <c r="P555" s="15">
        <f>SUMIF('Daycare Checkouts'!E:E,$A555,'Daycare Checkouts'!F:F)</f>
        <v>525</v>
      </c>
      <c r="Q555" s="12">
        <f t="shared" si="57"/>
        <v>9</v>
      </c>
      <c r="R555" s="15">
        <f t="shared" si="59"/>
        <v>225</v>
      </c>
    </row>
    <row r="556" spans="1:18" x14ac:dyDescent="0.3">
      <c r="A556" s="11">
        <v>6968000</v>
      </c>
      <c r="B556" s="10">
        <v>43724</v>
      </c>
      <c r="C556" s="11" t="s">
        <v>427</v>
      </c>
      <c r="D556" s="11" t="str">
        <f t="shared" si="54"/>
        <v>InActive</v>
      </c>
      <c r="E556" s="12">
        <v>10</v>
      </c>
      <c r="F556" s="15">
        <v>190</v>
      </c>
      <c r="G556" s="15">
        <f t="shared" si="55"/>
        <v>19</v>
      </c>
      <c r="I556" s="28"/>
      <c r="J556" s="29"/>
      <c r="K556" s="12">
        <f t="shared" si="58"/>
        <v>10</v>
      </c>
      <c r="L556" s="15">
        <f t="shared" si="56"/>
        <v>190</v>
      </c>
      <c r="M556" s="12">
        <v>0</v>
      </c>
      <c r="N556" s="15">
        <v>0</v>
      </c>
      <c r="O556" s="12">
        <f>COUNTIF('Daycare Checkouts'!$E:$E,$A556)</f>
        <v>10</v>
      </c>
      <c r="P556" s="15">
        <f>SUMIF('Daycare Checkouts'!E:E,$A556,'Daycare Checkouts'!F:F)</f>
        <v>190</v>
      </c>
      <c r="Q556" s="12">
        <f t="shared" si="57"/>
        <v>0</v>
      </c>
      <c r="R556" s="15">
        <f t="shared" si="59"/>
        <v>0</v>
      </c>
    </row>
    <row r="557" spans="1:18" x14ac:dyDescent="0.3">
      <c r="A557" s="11">
        <v>6969215</v>
      </c>
      <c r="B557" s="10">
        <v>43725</v>
      </c>
      <c r="C557" s="11" t="s">
        <v>663</v>
      </c>
      <c r="D557" s="11" t="str">
        <f t="shared" si="54"/>
        <v>InActive</v>
      </c>
      <c r="E557" s="12">
        <v>2</v>
      </c>
      <c r="F557" s="15">
        <v>0</v>
      </c>
      <c r="G557" s="15">
        <f t="shared" si="55"/>
        <v>0</v>
      </c>
      <c r="I557" s="28"/>
      <c r="J557" s="29"/>
      <c r="K557" s="12">
        <f t="shared" si="58"/>
        <v>2</v>
      </c>
      <c r="L557" s="15">
        <f t="shared" si="56"/>
        <v>0</v>
      </c>
      <c r="M557" s="12">
        <v>0</v>
      </c>
      <c r="N557" s="15">
        <v>0</v>
      </c>
      <c r="O557" s="12">
        <f>COUNTIF('Daycare Checkouts'!$E:$E,$A557)</f>
        <v>2</v>
      </c>
      <c r="P557" s="15">
        <f>SUMIF('Daycare Checkouts'!E:E,$A557,'Daycare Checkouts'!F:F)</f>
        <v>0</v>
      </c>
      <c r="Q557" s="12">
        <f t="shared" si="57"/>
        <v>0</v>
      </c>
      <c r="R557" s="15">
        <f t="shared" si="59"/>
        <v>0</v>
      </c>
    </row>
    <row r="558" spans="1:18" x14ac:dyDescent="0.3">
      <c r="A558" s="11">
        <v>6969939</v>
      </c>
      <c r="B558" s="10">
        <v>43725</v>
      </c>
      <c r="C558" s="11" t="s">
        <v>122</v>
      </c>
      <c r="D558" s="11" t="str">
        <f t="shared" si="54"/>
        <v>Active</v>
      </c>
      <c r="E558" s="12">
        <v>50</v>
      </c>
      <c r="F558" s="15">
        <v>1150</v>
      </c>
      <c r="G558" s="15">
        <f t="shared" si="55"/>
        <v>23</v>
      </c>
      <c r="I558" s="28"/>
      <c r="J558" s="29"/>
      <c r="K558" s="12">
        <f t="shared" si="58"/>
        <v>50</v>
      </c>
      <c r="L558" s="15">
        <f t="shared" si="56"/>
        <v>1150</v>
      </c>
      <c r="M558" s="12">
        <v>0</v>
      </c>
      <c r="N558" s="15">
        <v>0</v>
      </c>
      <c r="O558" s="12">
        <f>COUNTIF('Daycare Checkouts'!$E:$E,$A558)</f>
        <v>17</v>
      </c>
      <c r="P558" s="15">
        <f>SUMIF('Daycare Checkouts'!E:E,$A558,'Daycare Checkouts'!F:F)</f>
        <v>391</v>
      </c>
      <c r="Q558" s="12">
        <f t="shared" si="57"/>
        <v>33</v>
      </c>
      <c r="R558" s="15">
        <f t="shared" si="59"/>
        <v>759</v>
      </c>
    </row>
    <row r="559" spans="1:18" x14ac:dyDescent="0.3">
      <c r="A559" s="11">
        <v>6970707</v>
      </c>
      <c r="B559" s="10">
        <v>43726</v>
      </c>
      <c r="C559" s="11" t="s">
        <v>222</v>
      </c>
      <c r="D559" s="11" t="str">
        <f t="shared" si="54"/>
        <v>InActive</v>
      </c>
      <c r="E559" s="12">
        <v>10</v>
      </c>
      <c r="F559" s="15">
        <v>270</v>
      </c>
      <c r="G559" s="15">
        <f t="shared" si="55"/>
        <v>27</v>
      </c>
      <c r="I559" s="28"/>
      <c r="J559" s="29"/>
      <c r="K559" s="12">
        <f t="shared" si="58"/>
        <v>10</v>
      </c>
      <c r="L559" s="15">
        <f t="shared" si="56"/>
        <v>270</v>
      </c>
      <c r="M559" s="12">
        <v>0</v>
      </c>
      <c r="N559" s="15">
        <v>0</v>
      </c>
      <c r="O559" s="12">
        <f>COUNTIF('Daycare Checkouts'!$E:$E,$A559)</f>
        <v>10</v>
      </c>
      <c r="P559" s="15">
        <f>SUMIF('Daycare Checkouts'!E:E,$A559,'Daycare Checkouts'!F:F)</f>
        <v>270</v>
      </c>
      <c r="Q559" s="12">
        <f t="shared" si="57"/>
        <v>0</v>
      </c>
      <c r="R559" s="15">
        <f t="shared" si="59"/>
        <v>0</v>
      </c>
    </row>
    <row r="560" spans="1:18" x14ac:dyDescent="0.3">
      <c r="A560" s="11">
        <v>6971388</v>
      </c>
      <c r="B560" s="10">
        <v>43727</v>
      </c>
      <c r="C560" s="11" t="s">
        <v>167</v>
      </c>
      <c r="D560" s="11" t="str">
        <f t="shared" si="54"/>
        <v>InActive</v>
      </c>
      <c r="E560" s="12">
        <v>10</v>
      </c>
      <c r="F560" s="15">
        <v>270</v>
      </c>
      <c r="G560" s="15">
        <f t="shared" si="55"/>
        <v>27</v>
      </c>
      <c r="I560" s="28"/>
      <c r="J560" s="29"/>
      <c r="K560" s="12">
        <f t="shared" si="58"/>
        <v>10</v>
      </c>
      <c r="L560" s="15">
        <f t="shared" si="56"/>
        <v>270</v>
      </c>
      <c r="M560" s="12">
        <v>0</v>
      </c>
      <c r="N560" s="15">
        <v>0</v>
      </c>
      <c r="O560" s="12">
        <f>COUNTIF('Daycare Checkouts'!$E:$E,$A560)</f>
        <v>10</v>
      </c>
      <c r="P560" s="15">
        <f>SUMIF('Daycare Checkouts'!E:E,$A560,'Daycare Checkouts'!F:F)</f>
        <v>270</v>
      </c>
      <c r="Q560" s="12">
        <f t="shared" si="57"/>
        <v>0</v>
      </c>
      <c r="R560" s="15">
        <f t="shared" si="59"/>
        <v>0</v>
      </c>
    </row>
    <row r="561" spans="1:18" x14ac:dyDescent="0.3">
      <c r="A561" s="11">
        <v>6971537</v>
      </c>
      <c r="B561" s="10">
        <v>43727</v>
      </c>
      <c r="C561" s="11" t="s">
        <v>2384</v>
      </c>
      <c r="D561" s="11" t="str">
        <f t="shared" si="54"/>
        <v>InActive</v>
      </c>
      <c r="E561" s="12">
        <v>10</v>
      </c>
      <c r="F561" s="15">
        <v>190</v>
      </c>
      <c r="G561" s="15">
        <f t="shared" si="55"/>
        <v>19</v>
      </c>
      <c r="I561" s="28"/>
      <c r="J561" s="29"/>
      <c r="K561" s="12">
        <f t="shared" si="58"/>
        <v>10</v>
      </c>
      <c r="L561" s="15">
        <f t="shared" si="56"/>
        <v>190</v>
      </c>
      <c r="M561" s="12">
        <v>0</v>
      </c>
      <c r="N561" s="15">
        <v>0</v>
      </c>
      <c r="O561" s="12">
        <f>COUNTIF('Daycare Checkouts'!$E:$E,$A561)</f>
        <v>10</v>
      </c>
      <c r="P561" s="15">
        <f>SUMIF('Daycare Checkouts'!E:E,$A561,'Daycare Checkouts'!F:F)</f>
        <v>190</v>
      </c>
      <c r="Q561" s="12">
        <f t="shared" si="57"/>
        <v>0</v>
      </c>
      <c r="R561" s="15">
        <f t="shared" si="59"/>
        <v>0</v>
      </c>
    </row>
    <row r="562" spans="1:18" x14ac:dyDescent="0.3">
      <c r="A562" s="11">
        <v>6971705</v>
      </c>
      <c r="B562" s="10">
        <v>43727</v>
      </c>
      <c r="C562" s="11" t="s">
        <v>196</v>
      </c>
      <c r="D562" s="11" t="str">
        <f t="shared" si="54"/>
        <v>Active</v>
      </c>
      <c r="E562" s="12">
        <v>30</v>
      </c>
      <c r="F562" s="15">
        <v>750</v>
      </c>
      <c r="G562" s="15">
        <f t="shared" si="55"/>
        <v>25</v>
      </c>
      <c r="I562" s="28"/>
      <c r="J562" s="29"/>
      <c r="K562" s="12">
        <f t="shared" si="58"/>
        <v>30</v>
      </c>
      <c r="L562" s="15">
        <f t="shared" si="56"/>
        <v>750</v>
      </c>
      <c r="M562" s="12">
        <v>0</v>
      </c>
      <c r="N562" s="15">
        <v>0</v>
      </c>
      <c r="O562" s="12">
        <f>COUNTIF('Daycare Checkouts'!$E:$E,$A562)</f>
        <v>25</v>
      </c>
      <c r="P562" s="15">
        <f>SUMIF('Daycare Checkouts'!E:E,$A562,'Daycare Checkouts'!F:F)</f>
        <v>625</v>
      </c>
      <c r="Q562" s="12">
        <f t="shared" si="57"/>
        <v>5</v>
      </c>
      <c r="R562" s="15">
        <f t="shared" si="59"/>
        <v>125</v>
      </c>
    </row>
    <row r="563" spans="1:18" x14ac:dyDescent="0.3">
      <c r="A563" s="11">
        <v>6971720</v>
      </c>
      <c r="B563" s="10">
        <v>43727</v>
      </c>
      <c r="C563" s="11" t="s">
        <v>873</v>
      </c>
      <c r="D563" s="11" t="str">
        <f t="shared" si="54"/>
        <v>InActive</v>
      </c>
      <c r="E563" s="12">
        <v>10</v>
      </c>
      <c r="F563" s="15">
        <v>270</v>
      </c>
      <c r="G563" s="15">
        <f t="shared" si="55"/>
        <v>27</v>
      </c>
      <c r="I563" s="28"/>
      <c r="J563" s="29"/>
      <c r="K563" s="12">
        <f t="shared" si="58"/>
        <v>10</v>
      </c>
      <c r="L563" s="15">
        <f t="shared" si="56"/>
        <v>270</v>
      </c>
      <c r="M563" s="12">
        <v>0</v>
      </c>
      <c r="N563" s="15">
        <v>0</v>
      </c>
      <c r="O563" s="12">
        <f>COUNTIF('Daycare Checkouts'!$E:$E,$A563)</f>
        <v>10</v>
      </c>
      <c r="P563" s="15">
        <f>SUMIF('Daycare Checkouts'!E:E,$A563,'Daycare Checkouts'!F:F)</f>
        <v>270</v>
      </c>
      <c r="Q563" s="12">
        <f t="shared" si="57"/>
        <v>0</v>
      </c>
      <c r="R563" s="15">
        <f t="shared" si="59"/>
        <v>0</v>
      </c>
    </row>
    <row r="564" spans="1:18" x14ac:dyDescent="0.3">
      <c r="A564" s="11">
        <v>6972428</v>
      </c>
      <c r="B564" s="10">
        <v>43728</v>
      </c>
      <c r="C564" s="11" t="s">
        <v>1435</v>
      </c>
      <c r="D564" s="11" t="str">
        <f t="shared" si="54"/>
        <v>Active</v>
      </c>
      <c r="E564" s="12">
        <v>20</v>
      </c>
      <c r="F564" s="15">
        <v>520</v>
      </c>
      <c r="G564" s="15">
        <f t="shared" si="55"/>
        <v>26</v>
      </c>
      <c r="I564" s="28"/>
      <c r="J564" s="29"/>
      <c r="K564" s="12">
        <f t="shared" si="58"/>
        <v>20</v>
      </c>
      <c r="L564" s="15">
        <f t="shared" si="56"/>
        <v>520</v>
      </c>
      <c r="M564" s="12">
        <v>0</v>
      </c>
      <c r="N564" s="15">
        <v>0</v>
      </c>
      <c r="O564" s="12">
        <f>COUNTIF('Daycare Checkouts'!$E:$E,$A564)</f>
        <v>18</v>
      </c>
      <c r="P564" s="15">
        <f>SUMIF('Daycare Checkouts'!E:E,$A564,'Daycare Checkouts'!F:F)</f>
        <v>468</v>
      </c>
      <c r="Q564" s="12">
        <f t="shared" si="57"/>
        <v>2</v>
      </c>
      <c r="R564" s="15">
        <f t="shared" si="59"/>
        <v>52</v>
      </c>
    </row>
    <row r="565" spans="1:18" x14ac:dyDescent="0.3">
      <c r="A565" s="11">
        <v>6972871</v>
      </c>
      <c r="B565" s="10">
        <v>43728</v>
      </c>
      <c r="C565" s="11" t="s">
        <v>1544</v>
      </c>
      <c r="D565" s="11" t="str">
        <f t="shared" si="54"/>
        <v>Active</v>
      </c>
      <c r="E565" s="12">
        <v>10</v>
      </c>
      <c r="F565" s="15">
        <v>270</v>
      </c>
      <c r="G565" s="15">
        <f t="shared" si="55"/>
        <v>27</v>
      </c>
      <c r="I565" s="28"/>
      <c r="J565" s="29"/>
      <c r="K565" s="12">
        <f t="shared" si="58"/>
        <v>10</v>
      </c>
      <c r="L565" s="15">
        <f t="shared" si="56"/>
        <v>270</v>
      </c>
      <c r="M565" s="12">
        <v>0</v>
      </c>
      <c r="N565" s="15">
        <v>0</v>
      </c>
      <c r="O565" s="12">
        <f>COUNTIF('Daycare Checkouts'!$E:$E,$A565)</f>
        <v>8</v>
      </c>
      <c r="P565" s="15">
        <f>SUMIF('Daycare Checkouts'!E:E,$A565,'Daycare Checkouts'!F:F)</f>
        <v>216</v>
      </c>
      <c r="Q565" s="12">
        <f t="shared" si="57"/>
        <v>2</v>
      </c>
      <c r="R565" s="15">
        <f t="shared" si="59"/>
        <v>54</v>
      </c>
    </row>
    <row r="566" spans="1:18" x14ac:dyDescent="0.3">
      <c r="A566" s="11">
        <v>6972912</v>
      </c>
      <c r="B566" s="10">
        <v>43728</v>
      </c>
      <c r="C566" s="11" t="s">
        <v>215</v>
      </c>
      <c r="D566" s="11" t="str">
        <f t="shared" si="54"/>
        <v>Active</v>
      </c>
      <c r="E566" s="12">
        <v>10</v>
      </c>
      <c r="F566" s="15">
        <v>270</v>
      </c>
      <c r="G566" s="15">
        <f t="shared" si="55"/>
        <v>27</v>
      </c>
      <c r="I566" s="28"/>
      <c r="J566" s="29"/>
      <c r="K566" s="12">
        <f t="shared" si="58"/>
        <v>10</v>
      </c>
      <c r="L566" s="15">
        <f t="shared" si="56"/>
        <v>270</v>
      </c>
      <c r="M566" s="12">
        <v>0</v>
      </c>
      <c r="N566" s="15">
        <v>0</v>
      </c>
      <c r="O566" s="12">
        <f>COUNTIF('Daycare Checkouts'!$E:$E,$A566)</f>
        <v>9</v>
      </c>
      <c r="P566" s="15">
        <f>SUMIF('Daycare Checkouts'!E:E,$A566,'Daycare Checkouts'!F:F)</f>
        <v>243</v>
      </c>
      <c r="Q566" s="12">
        <f t="shared" si="57"/>
        <v>1</v>
      </c>
      <c r="R566" s="15">
        <f t="shared" si="59"/>
        <v>27</v>
      </c>
    </row>
    <row r="567" spans="1:18" x14ac:dyDescent="0.3">
      <c r="A567" s="11">
        <v>6973384</v>
      </c>
      <c r="B567" s="10">
        <v>43729</v>
      </c>
      <c r="C567" s="11" t="s">
        <v>2167</v>
      </c>
      <c r="D567" s="11" t="str">
        <f t="shared" si="54"/>
        <v>InActive</v>
      </c>
      <c r="E567" s="12">
        <v>10</v>
      </c>
      <c r="F567" s="15">
        <v>270</v>
      </c>
      <c r="G567" s="15">
        <f t="shared" si="55"/>
        <v>27</v>
      </c>
      <c r="I567" s="28"/>
      <c r="J567" s="29"/>
      <c r="K567" s="12">
        <f t="shared" si="58"/>
        <v>10</v>
      </c>
      <c r="L567" s="15">
        <f t="shared" si="56"/>
        <v>270</v>
      </c>
      <c r="M567" s="12">
        <v>0</v>
      </c>
      <c r="N567" s="15">
        <v>0</v>
      </c>
      <c r="O567" s="12">
        <f>COUNTIF('Daycare Checkouts'!$E:$E,$A567)</f>
        <v>10</v>
      </c>
      <c r="P567" s="15">
        <f>SUMIF('Daycare Checkouts'!E:E,$A567,'Daycare Checkouts'!F:F)</f>
        <v>270</v>
      </c>
      <c r="Q567" s="12">
        <f t="shared" si="57"/>
        <v>0</v>
      </c>
      <c r="R567" s="15">
        <f t="shared" si="59"/>
        <v>0</v>
      </c>
    </row>
    <row r="568" spans="1:18" x14ac:dyDescent="0.3">
      <c r="A568" s="11">
        <v>6973446</v>
      </c>
      <c r="B568" s="10">
        <v>43729</v>
      </c>
      <c r="C568" s="11" t="s">
        <v>182</v>
      </c>
      <c r="D568" s="11" t="str">
        <f t="shared" si="54"/>
        <v>InActive</v>
      </c>
      <c r="E568" s="12">
        <v>50</v>
      </c>
      <c r="F568" s="15">
        <v>1150</v>
      </c>
      <c r="G568" s="15">
        <f t="shared" si="55"/>
        <v>23</v>
      </c>
      <c r="I568" s="28"/>
      <c r="J568" s="29"/>
      <c r="K568" s="12">
        <f t="shared" si="58"/>
        <v>50</v>
      </c>
      <c r="L568" s="15">
        <f t="shared" si="56"/>
        <v>1150</v>
      </c>
      <c r="M568" s="12">
        <v>0</v>
      </c>
      <c r="N568" s="15">
        <v>0</v>
      </c>
      <c r="O568" s="12">
        <f>COUNTIF('Daycare Checkouts'!$E:$E,$A568)</f>
        <v>50</v>
      </c>
      <c r="P568" s="15">
        <f>SUMIF('Daycare Checkouts'!E:E,$A568,'Daycare Checkouts'!F:F)</f>
        <v>1150</v>
      </c>
      <c r="Q568" s="12">
        <f t="shared" si="57"/>
        <v>0</v>
      </c>
      <c r="R568" s="15">
        <f t="shared" si="59"/>
        <v>0</v>
      </c>
    </row>
    <row r="569" spans="1:18" x14ac:dyDescent="0.3">
      <c r="A569" s="11">
        <v>6974317</v>
      </c>
      <c r="B569" s="10">
        <v>43731</v>
      </c>
      <c r="C569" s="11" t="s">
        <v>117</v>
      </c>
      <c r="D569" s="11" t="str">
        <f t="shared" si="54"/>
        <v>Active</v>
      </c>
      <c r="E569" s="12">
        <v>30</v>
      </c>
      <c r="F569" s="15">
        <v>750</v>
      </c>
      <c r="G569" s="15">
        <f t="shared" si="55"/>
        <v>25</v>
      </c>
      <c r="I569" s="28"/>
      <c r="J569" s="29"/>
      <c r="K569" s="12">
        <f t="shared" si="58"/>
        <v>30</v>
      </c>
      <c r="L569" s="15">
        <f t="shared" si="56"/>
        <v>750</v>
      </c>
      <c r="M569" s="12">
        <v>0</v>
      </c>
      <c r="N569" s="15">
        <v>0</v>
      </c>
      <c r="O569" s="12">
        <f>COUNTIF('Daycare Checkouts'!$E:$E,$A569)</f>
        <v>0</v>
      </c>
      <c r="P569" s="15">
        <f>SUMIF('Daycare Checkouts'!E:E,$A569,'Daycare Checkouts'!F:F)</f>
        <v>0</v>
      </c>
      <c r="Q569" s="12">
        <f t="shared" si="57"/>
        <v>30</v>
      </c>
      <c r="R569" s="15">
        <f t="shared" si="59"/>
        <v>750</v>
      </c>
    </row>
    <row r="570" spans="1:18" x14ac:dyDescent="0.3">
      <c r="A570" s="11">
        <v>6974329</v>
      </c>
      <c r="B570" s="10">
        <v>43731</v>
      </c>
      <c r="C570" s="11" t="s">
        <v>2119</v>
      </c>
      <c r="D570" s="11" t="str">
        <f t="shared" si="54"/>
        <v>Active</v>
      </c>
      <c r="E570" s="12">
        <v>10</v>
      </c>
      <c r="F570" s="15">
        <v>270</v>
      </c>
      <c r="G570" s="15">
        <f t="shared" si="55"/>
        <v>27</v>
      </c>
      <c r="I570" s="28"/>
      <c r="J570" s="29"/>
      <c r="K570" s="12">
        <f t="shared" si="58"/>
        <v>10</v>
      </c>
      <c r="L570" s="15">
        <f t="shared" si="56"/>
        <v>270</v>
      </c>
      <c r="M570" s="12">
        <v>0</v>
      </c>
      <c r="N570" s="15">
        <v>0</v>
      </c>
      <c r="O570" s="12">
        <f>COUNTIF('Daycare Checkouts'!$E:$E,$A570)</f>
        <v>5</v>
      </c>
      <c r="P570" s="15">
        <f>SUMIF('Daycare Checkouts'!E:E,$A570,'Daycare Checkouts'!F:F)</f>
        <v>135</v>
      </c>
      <c r="Q570" s="12">
        <f t="shared" si="57"/>
        <v>5</v>
      </c>
      <c r="R570" s="15">
        <f t="shared" si="59"/>
        <v>135</v>
      </c>
    </row>
    <row r="571" spans="1:18" x14ac:dyDescent="0.3">
      <c r="A571" s="11">
        <v>6974647</v>
      </c>
      <c r="B571" s="10">
        <v>43731</v>
      </c>
      <c r="C571" s="11" t="s">
        <v>371</v>
      </c>
      <c r="D571" s="11" t="str">
        <f t="shared" si="54"/>
        <v>InActive</v>
      </c>
      <c r="E571" s="12">
        <v>10</v>
      </c>
      <c r="F571" s="15">
        <v>270</v>
      </c>
      <c r="G571" s="15">
        <f t="shared" si="55"/>
        <v>27</v>
      </c>
      <c r="I571" s="28"/>
      <c r="J571" s="29"/>
      <c r="K571" s="12">
        <f t="shared" si="58"/>
        <v>10</v>
      </c>
      <c r="L571" s="15">
        <f t="shared" si="56"/>
        <v>270</v>
      </c>
      <c r="M571" s="12">
        <v>0</v>
      </c>
      <c r="N571" s="15">
        <v>0</v>
      </c>
      <c r="O571" s="12">
        <f>COUNTIF('Daycare Checkouts'!$E:$E,$A571)</f>
        <v>10</v>
      </c>
      <c r="P571" s="15">
        <f>SUMIF('Daycare Checkouts'!E:E,$A571,'Daycare Checkouts'!F:F)</f>
        <v>270</v>
      </c>
      <c r="Q571" s="12">
        <f t="shared" si="57"/>
        <v>0</v>
      </c>
      <c r="R571" s="15">
        <f t="shared" si="59"/>
        <v>0</v>
      </c>
    </row>
    <row r="572" spans="1:18" x14ac:dyDescent="0.3">
      <c r="A572" s="11">
        <v>6974737</v>
      </c>
      <c r="B572" s="10">
        <v>43731</v>
      </c>
      <c r="C572" s="11" t="s">
        <v>207</v>
      </c>
      <c r="D572" s="11" t="str">
        <f t="shared" si="54"/>
        <v>Active</v>
      </c>
      <c r="E572" s="12">
        <v>30</v>
      </c>
      <c r="F572" s="15">
        <v>750</v>
      </c>
      <c r="G572" s="15">
        <f t="shared" si="55"/>
        <v>25</v>
      </c>
      <c r="I572" s="28"/>
      <c r="J572" s="29"/>
      <c r="K572" s="12">
        <f t="shared" si="58"/>
        <v>30</v>
      </c>
      <c r="L572" s="15">
        <f t="shared" si="56"/>
        <v>750</v>
      </c>
      <c r="M572" s="12">
        <v>0</v>
      </c>
      <c r="N572" s="15">
        <v>0</v>
      </c>
      <c r="O572" s="12">
        <f>COUNTIF('Daycare Checkouts'!$E:$E,$A572)</f>
        <v>18</v>
      </c>
      <c r="P572" s="15">
        <f>SUMIF('Daycare Checkouts'!E:E,$A572,'Daycare Checkouts'!F:F)</f>
        <v>450</v>
      </c>
      <c r="Q572" s="12">
        <f t="shared" si="57"/>
        <v>12</v>
      </c>
      <c r="R572" s="15">
        <f t="shared" si="59"/>
        <v>300</v>
      </c>
    </row>
    <row r="573" spans="1:18" x14ac:dyDescent="0.3">
      <c r="A573" s="11">
        <v>6975279</v>
      </c>
      <c r="B573" s="10">
        <v>43732</v>
      </c>
      <c r="C573" s="11" t="s">
        <v>199</v>
      </c>
      <c r="D573" s="11" t="str">
        <f t="shared" si="54"/>
        <v>Active</v>
      </c>
      <c r="E573" s="12">
        <v>20</v>
      </c>
      <c r="F573" s="15">
        <v>520</v>
      </c>
      <c r="G573" s="15">
        <f t="shared" si="55"/>
        <v>26</v>
      </c>
      <c r="I573" s="28"/>
      <c r="J573" s="29"/>
      <c r="K573" s="12">
        <f t="shared" si="58"/>
        <v>20</v>
      </c>
      <c r="L573" s="15">
        <f t="shared" si="56"/>
        <v>520</v>
      </c>
      <c r="M573" s="12">
        <v>0</v>
      </c>
      <c r="N573" s="15">
        <v>0</v>
      </c>
      <c r="O573" s="12">
        <f>COUNTIF('Daycare Checkouts'!$E:$E,$A573)</f>
        <v>6</v>
      </c>
      <c r="P573" s="15">
        <f>SUMIF('Daycare Checkouts'!E:E,$A573,'Daycare Checkouts'!F:F)</f>
        <v>156</v>
      </c>
      <c r="Q573" s="12">
        <f t="shared" si="57"/>
        <v>14</v>
      </c>
      <c r="R573" s="15">
        <f t="shared" si="59"/>
        <v>364</v>
      </c>
    </row>
    <row r="574" spans="1:18" x14ac:dyDescent="0.3">
      <c r="A574" s="11">
        <v>6975718</v>
      </c>
      <c r="B574" s="10">
        <v>43732</v>
      </c>
      <c r="C574" s="11" t="s">
        <v>194</v>
      </c>
      <c r="D574" s="11" t="str">
        <f t="shared" si="54"/>
        <v>Active</v>
      </c>
      <c r="E574" s="12">
        <v>20</v>
      </c>
      <c r="F574" s="15">
        <v>520</v>
      </c>
      <c r="G574" s="15">
        <f t="shared" si="55"/>
        <v>26</v>
      </c>
      <c r="I574" s="28"/>
      <c r="J574" s="29"/>
      <c r="K574" s="12">
        <f t="shared" si="58"/>
        <v>20</v>
      </c>
      <c r="L574" s="15">
        <f t="shared" si="56"/>
        <v>520</v>
      </c>
      <c r="M574" s="12">
        <v>0</v>
      </c>
      <c r="N574" s="15">
        <v>0</v>
      </c>
      <c r="O574" s="12">
        <f>COUNTIF('Daycare Checkouts'!$E:$E,$A574)</f>
        <v>10</v>
      </c>
      <c r="P574" s="15">
        <f>SUMIF('Daycare Checkouts'!E:E,$A574,'Daycare Checkouts'!F:F)</f>
        <v>260</v>
      </c>
      <c r="Q574" s="12">
        <f t="shared" si="57"/>
        <v>10</v>
      </c>
      <c r="R574" s="15">
        <f t="shared" si="59"/>
        <v>260</v>
      </c>
    </row>
    <row r="575" spans="1:18" x14ac:dyDescent="0.3">
      <c r="A575" s="11">
        <v>6976592</v>
      </c>
      <c r="B575" s="10">
        <v>43733</v>
      </c>
      <c r="C575" s="11" t="s">
        <v>160</v>
      </c>
      <c r="D575" s="11" t="str">
        <f t="shared" si="54"/>
        <v>InActive</v>
      </c>
      <c r="E575" s="12">
        <v>30</v>
      </c>
      <c r="F575" s="15">
        <v>750</v>
      </c>
      <c r="G575" s="15">
        <f t="shared" si="55"/>
        <v>25</v>
      </c>
      <c r="I575" s="28"/>
      <c r="J575" s="29"/>
      <c r="K575" s="12">
        <f t="shared" si="58"/>
        <v>30</v>
      </c>
      <c r="L575" s="15">
        <f t="shared" si="56"/>
        <v>750</v>
      </c>
      <c r="M575" s="12">
        <v>0</v>
      </c>
      <c r="N575" s="15">
        <v>0</v>
      </c>
      <c r="O575" s="12">
        <f>COUNTIF('Daycare Checkouts'!$E:$E,$A575)</f>
        <v>30</v>
      </c>
      <c r="P575" s="15">
        <f>SUMIF('Daycare Checkouts'!E:E,$A575,'Daycare Checkouts'!F:F)</f>
        <v>750</v>
      </c>
      <c r="Q575" s="12">
        <f t="shared" si="57"/>
        <v>0</v>
      </c>
      <c r="R575" s="15">
        <f t="shared" si="59"/>
        <v>0</v>
      </c>
    </row>
    <row r="576" spans="1:18" x14ac:dyDescent="0.3">
      <c r="A576" s="11">
        <v>6977819</v>
      </c>
      <c r="B576" s="10">
        <v>43734</v>
      </c>
      <c r="C576" s="11" t="s">
        <v>190</v>
      </c>
      <c r="D576" s="11" t="str">
        <f t="shared" ref="D576:D584" si="60">IF(Q576&gt;0,"Active", "InActive")</f>
        <v>InActive</v>
      </c>
      <c r="E576" s="12">
        <v>10</v>
      </c>
      <c r="F576" s="15">
        <v>190</v>
      </c>
      <c r="G576" s="15">
        <f t="shared" ref="G576:G584" si="61">ROUND(F576/E576,2)</f>
        <v>19</v>
      </c>
      <c r="I576" s="28"/>
      <c r="J576" s="29"/>
      <c r="K576" s="12">
        <f t="shared" ref="K576:L584" si="62">E576</f>
        <v>10</v>
      </c>
      <c r="L576" s="15">
        <f t="shared" si="62"/>
        <v>190</v>
      </c>
      <c r="M576" s="12">
        <v>0</v>
      </c>
      <c r="N576" s="15">
        <v>0</v>
      </c>
      <c r="O576" s="12">
        <f>COUNTIF('Daycare Checkouts'!$E:$E,$A576)</f>
        <v>10</v>
      </c>
      <c r="P576" s="15">
        <f>SUMIF('Daycare Checkouts'!E:E,$A576,'Daycare Checkouts'!F:F)</f>
        <v>190</v>
      </c>
      <c r="Q576" s="12">
        <f t="shared" ref="Q576:R584" si="63">SUM(K576,M576,-O576)</f>
        <v>0</v>
      </c>
      <c r="R576" s="15">
        <f t="shared" si="63"/>
        <v>0</v>
      </c>
    </row>
    <row r="577" spans="1:18" x14ac:dyDescent="0.3">
      <c r="A577" s="56">
        <v>6978140</v>
      </c>
      <c r="B577" s="55">
        <v>43734</v>
      </c>
      <c r="C577" s="56" t="s">
        <v>142</v>
      </c>
      <c r="D577" s="56" t="str">
        <f t="shared" si="60"/>
        <v>Active</v>
      </c>
      <c r="E577" s="57">
        <v>30</v>
      </c>
      <c r="F577" s="59">
        <v>750</v>
      </c>
      <c r="G577" s="59">
        <f t="shared" si="61"/>
        <v>25</v>
      </c>
      <c r="H577" s="101"/>
      <c r="I577" s="147"/>
      <c r="J577" s="148"/>
      <c r="K577" s="57">
        <f t="shared" si="62"/>
        <v>30</v>
      </c>
      <c r="L577" s="59">
        <f t="shared" si="62"/>
        <v>750</v>
      </c>
      <c r="M577" s="57">
        <v>0</v>
      </c>
      <c r="N577" s="59">
        <v>0</v>
      </c>
      <c r="O577" s="57">
        <f>COUNTIF('Daycare Checkouts'!$E:$E,$A577)</f>
        <v>15</v>
      </c>
      <c r="P577" s="59">
        <f>SUMIF('Daycare Checkouts'!E:E,$A577,'Daycare Checkouts'!F:F)</f>
        <v>375</v>
      </c>
      <c r="Q577" s="57">
        <f t="shared" si="63"/>
        <v>15</v>
      </c>
      <c r="R577" s="59">
        <f t="shared" si="63"/>
        <v>375</v>
      </c>
    </row>
    <row r="578" spans="1:18" x14ac:dyDescent="0.3">
      <c r="A578" s="11">
        <v>6979724</v>
      </c>
      <c r="B578" s="10">
        <v>43736</v>
      </c>
      <c r="C578" s="11" t="s">
        <v>1321</v>
      </c>
      <c r="D578" s="11" t="str">
        <f t="shared" si="60"/>
        <v>InActive</v>
      </c>
      <c r="E578" s="12">
        <v>20</v>
      </c>
      <c r="F578" s="15">
        <v>520</v>
      </c>
      <c r="G578" s="15">
        <f t="shared" si="61"/>
        <v>26</v>
      </c>
      <c r="I578" s="28"/>
      <c r="J578" s="29"/>
      <c r="K578" s="12">
        <f t="shared" si="62"/>
        <v>20</v>
      </c>
      <c r="L578" s="15">
        <f t="shared" si="62"/>
        <v>520</v>
      </c>
      <c r="M578" s="12">
        <v>0</v>
      </c>
      <c r="N578" s="15">
        <v>0</v>
      </c>
      <c r="O578" s="12">
        <f>COUNTIF('Daycare Checkouts'!$E:$E,$A578)</f>
        <v>20</v>
      </c>
      <c r="P578" s="15">
        <f>SUMIF('Daycare Checkouts'!E:E,$A578,'Daycare Checkouts'!F:F)</f>
        <v>520</v>
      </c>
      <c r="Q578" s="12">
        <f t="shared" si="63"/>
        <v>0</v>
      </c>
      <c r="R578" s="15">
        <f t="shared" si="63"/>
        <v>0</v>
      </c>
    </row>
    <row r="579" spans="1:18" x14ac:dyDescent="0.3">
      <c r="A579" s="11">
        <v>6979961</v>
      </c>
      <c r="B579" s="10">
        <v>43737</v>
      </c>
      <c r="C579" s="11" t="s">
        <v>82</v>
      </c>
      <c r="D579" s="11" t="str">
        <f t="shared" si="60"/>
        <v>Active</v>
      </c>
      <c r="E579" s="12">
        <v>30</v>
      </c>
      <c r="F579" s="15">
        <v>510</v>
      </c>
      <c r="G579" s="15">
        <f t="shared" si="61"/>
        <v>17</v>
      </c>
      <c r="I579" s="28"/>
      <c r="J579" s="29"/>
      <c r="K579" s="12">
        <f t="shared" si="62"/>
        <v>30</v>
      </c>
      <c r="L579" s="15">
        <f t="shared" si="62"/>
        <v>510</v>
      </c>
      <c r="M579" s="12">
        <v>0</v>
      </c>
      <c r="N579" s="15">
        <v>0</v>
      </c>
      <c r="O579" s="12">
        <f>COUNTIF('Daycare Checkouts'!$E:$E,$A579)</f>
        <v>2</v>
      </c>
      <c r="P579" s="15">
        <f>SUMIF('Daycare Checkouts'!E:E,$A579,'Daycare Checkouts'!F:F)</f>
        <v>34</v>
      </c>
      <c r="Q579" s="12">
        <f t="shared" si="63"/>
        <v>28</v>
      </c>
      <c r="R579" s="15">
        <f t="shared" si="63"/>
        <v>476</v>
      </c>
    </row>
    <row r="580" spans="1:18" x14ac:dyDescent="0.3">
      <c r="A580" s="11">
        <v>6980411</v>
      </c>
      <c r="B580" s="10">
        <v>43738</v>
      </c>
      <c r="C580" s="11" t="s">
        <v>56</v>
      </c>
      <c r="D580" s="11" t="str">
        <f t="shared" si="60"/>
        <v>Active</v>
      </c>
      <c r="E580" s="12">
        <v>10</v>
      </c>
      <c r="F580" s="15">
        <v>190</v>
      </c>
      <c r="G580" s="15">
        <f t="shared" si="61"/>
        <v>19</v>
      </c>
      <c r="I580" s="28"/>
      <c r="J580" s="29"/>
      <c r="K580" s="12">
        <f t="shared" si="62"/>
        <v>10</v>
      </c>
      <c r="L580" s="15">
        <f t="shared" si="62"/>
        <v>190</v>
      </c>
      <c r="M580" s="12">
        <v>0</v>
      </c>
      <c r="N580" s="15">
        <v>0</v>
      </c>
      <c r="O580" s="12">
        <f>COUNTIF('Daycare Checkouts'!$E:$E,$A580)</f>
        <v>1</v>
      </c>
      <c r="P580" s="15">
        <f>SUMIF('Daycare Checkouts'!E:E,$A580,'Daycare Checkouts'!F:F)</f>
        <v>19</v>
      </c>
      <c r="Q580" s="12">
        <f t="shared" si="63"/>
        <v>9</v>
      </c>
      <c r="R580" s="15">
        <f t="shared" si="63"/>
        <v>171</v>
      </c>
    </row>
    <row r="581" spans="1:18" x14ac:dyDescent="0.3">
      <c r="A581" s="11">
        <v>6980720</v>
      </c>
      <c r="B581" s="10">
        <v>43738</v>
      </c>
      <c r="C581" s="11" t="s">
        <v>1526</v>
      </c>
      <c r="D581" s="11" t="str">
        <f t="shared" si="60"/>
        <v>Active</v>
      </c>
      <c r="E581" s="12">
        <v>10</v>
      </c>
      <c r="F581" s="15">
        <v>270</v>
      </c>
      <c r="G581" s="15">
        <f t="shared" si="61"/>
        <v>27</v>
      </c>
      <c r="I581" s="28"/>
      <c r="J581" s="29"/>
      <c r="K581" s="12">
        <f t="shared" si="62"/>
        <v>10</v>
      </c>
      <c r="L581" s="15">
        <f t="shared" si="62"/>
        <v>270</v>
      </c>
      <c r="M581" s="12">
        <v>0</v>
      </c>
      <c r="N581" s="15">
        <v>0</v>
      </c>
      <c r="O581" s="12">
        <f>COUNTIF('Daycare Checkouts'!$E:$E,$A581)</f>
        <v>3</v>
      </c>
      <c r="P581" s="15">
        <f>SUMIF('Daycare Checkouts'!E:E,$A581,'Daycare Checkouts'!F:F)</f>
        <v>81</v>
      </c>
      <c r="Q581" s="12">
        <f t="shared" si="63"/>
        <v>7</v>
      </c>
      <c r="R581" s="15">
        <f t="shared" si="63"/>
        <v>189</v>
      </c>
    </row>
    <row r="582" spans="1:18" x14ac:dyDescent="0.3">
      <c r="A582" s="11">
        <v>6980721</v>
      </c>
      <c r="B582" s="10">
        <v>43738</v>
      </c>
      <c r="C582" s="11" t="s">
        <v>1526</v>
      </c>
      <c r="D582" s="11" t="str">
        <f>IF(Q582&gt;0,"Active", "InActive")</f>
        <v>Active</v>
      </c>
      <c r="E582" s="12">
        <v>10</v>
      </c>
      <c r="F582" s="15">
        <v>190</v>
      </c>
      <c r="G582" s="15">
        <f>ROUND(F582/E582,2)</f>
        <v>19</v>
      </c>
      <c r="I582" s="28"/>
      <c r="J582" s="29"/>
      <c r="K582" s="12">
        <f>E582</f>
        <v>10</v>
      </c>
      <c r="L582" s="15">
        <f>F582</f>
        <v>190</v>
      </c>
      <c r="M582" s="12">
        <v>0</v>
      </c>
      <c r="N582" s="15">
        <v>0</v>
      </c>
      <c r="O582" s="12">
        <f>COUNTIF('Daycare Checkouts'!$E:$E,$A582)</f>
        <v>0</v>
      </c>
      <c r="P582" s="15">
        <f>SUMIF('Daycare Checkouts'!E:E,$A582,'Daycare Checkouts'!F:F)</f>
        <v>0</v>
      </c>
      <c r="Q582" s="12">
        <f>SUM(K582,M582,-O582)</f>
        <v>10</v>
      </c>
      <c r="R582" s="15">
        <f>SUM(L582,N582,-P582)</f>
        <v>190</v>
      </c>
    </row>
    <row r="583" spans="1:18" x14ac:dyDescent="0.3">
      <c r="A583" s="11">
        <v>6981470</v>
      </c>
      <c r="B583" s="10">
        <v>43738</v>
      </c>
      <c r="C583" s="11" t="s">
        <v>2249</v>
      </c>
      <c r="D583" s="11" t="str">
        <f t="shared" si="60"/>
        <v>Active</v>
      </c>
      <c r="E583" s="12">
        <v>10</v>
      </c>
      <c r="F583" s="15">
        <v>270</v>
      </c>
      <c r="G583" s="15">
        <f t="shared" si="61"/>
        <v>27</v>
      </c>
      <c r="I583" s="28"/>
      <c r="J583" s="29"/>
      <c r="K583" s="12">
        <f t="shared" si="62"/>
        <v>10</v>
      </c>
      <c r="L583" s="15">
        <f t="shared" si="62"/>
        <v>270</v>
      </c>
      <c r="M583" s="12">
        <v>0</v>
      </c>
      <c r="N583" s="15">
        <v>0</v>
      </c>
      <c r="O583" s="12">
        <f>COUNTIF('Daycare Checkouts'!$E:$E,$A583)</f>
        <v>4</v>
      </c>
      <c r="P583" s="15">
        <f>SUMIF('Daycare Checkouts'!E:E,$A583,'Daycare Checkouts'!F:F)</f>
        <v>108</v>
      </c>
      <c r="Q583" s="12">
        <f t="shared" si="63"/>
        <v>6</v>
      </c>
      <c r="R583" s="15">
        <f t="shared" si="63"/>
        <v>162</v>
      </c>
    </row>
    <row r="584" spans="1:18" x14ac:dyDescent="0.3">
      <c r="A584" s="11">
        <v>6984521</v>
      </c>
      <c r="B584" s="10">
        <v>43740</v>
      </c>
      <c r="C584" s="11" t="s">
        <v>82</v>
      </c>
      <c r="D584" s="11" t="str">
        <f t="shared" si="60"/>
        <v>Active</v>
      </c>
      <c r="E584" s="12">
        <v>50</v>
      </c>
      <c r="F584" s="15">
        <v>1150</v>
      </c>
      <c r="G584" s="15">
        <f t="shared" si="61"/>
        <v>23</v>
      </c>
      <c r="I584" s="28"/>
      <c r="J584" s="29"/>
      <c r="K584" s="12">
        <f t="shared" si="62"/>
        <v>50</v>
      </c>
      <c r="L584" s="15">
        <f t="shared" si="62"/>
        <v>1150</v>
      </c>
      <c r="M584" s="12">
        <v>0</v>
      </c>
      <c r="N584" s="15">
        <v>0</v>
      </c>
      <c r="O584" s="12">
        <f>COUNTIF('Daycare Checkouts'!$E:$E,$A584)</f>
        <v>21</v>
      </c>
      <c r="P584" s="15">
        <f>SUMIF('Daycare Checkouts'!E:E,$A584,'Daycare Checkouts'!F:F)</f>
        <v>483</v>
      </c>
      <c r="Q584" s="12">
        <f t="shared" si="63"/>
        <v>29</v>
      </c>
      <c r="R584" s="15">
        <f t="shared" si="63"/>
        <v>667</v>
      </c>
    </row>
    <row r="585" spans="1:18" x14ac:dyDescent="0.3">
      <c r="A585" s="11">
        <v>6985626</v>
      </c>
      <c r="B585" s="10">
        <v>43741</v>
      </c>
      <c r="C585" s="11" t="s">
        <v>2006</v>
      </c>
      <c r="D585" s="11" t="str">
        <f t="shared" ref="D585:D587" si="64">IF(Q585&gt;0,"Active", "InActive")</f>
        <v>InActive</v>
      </c>
      <c r="E585" s="12">
        <v>50</v>
      </c>
      <c r="F585" s="15">
        <v>1150</v>
      </c>
      <c r="G585" s="15">
        <f t="shared" ref="G585:G587" si="65">ROUND(F585/E585,2)</f>
        <v>23</v>
      </c>
      <c r="I585" s="28"/>
      <c r="J585" s="29"/>
      <c r="K585" s="12">
        <f t="shared" ref="K585:K587" si="66">E585</f>
        <v>50</v>
      </c>
      <c r="L585" s="15">
        <f t="shared" ref="L585:L587" si="67">F585</f>
        <v>1150</v>
      </c>
      <c r="M585" s="12">
        <v>0</v>
      </c>
      <c r="N585" s="15">
        <v>0</v>
      </c>
      <c r="O585" s="12">
        <f>COUNTIF('Daycare Checkouts'!$E:$E,$A585)</f>
        <v>50</v>
      </c>
      <c r="P585" s="15">
        <f>SUMIF('Daycare Checkouts'!E:E,$A585,'Daycare Checkouts'!F:F)</f>
        <v>1150</v>
      </c>
      <c r="Q585" s="12">
        <f t="shared" ref="Q585:Q587" si="68">SUM(K585,M585,-O585)</f>
        <v>0</v>
      </c>
      <c r="R585" s="15">
        <f t="shared" ref="R585:R587" si="69">SUM(L585,N585,-P585)</f>
        <v>0</v>
      </c>
    </row>
    <row r="586" spans="1:18" x14ac:dyDescent="0.3">
      <c r="A586" s="11">
        <v>6986647</v>
      </c>
      <c r="B586" s="10">
        <v>43742</v>
      </c>
      <c r="C586" s="11" t="s">
        <v>2167</v>
      </c>
      <c r="D586" s="11" t="str">
        <f t="shared" si="64"/>
        <v>InActive</v>
      </c>
      <c r="E586" s="12">
        <v>10</v>
      </c>
      <c r="F586" s="15">
        <v>270</v>
      </c>
      <c r="G586" s="15">
        <f t="shared" si="65"/>
        <v>27</v>
      </c>
      <c r="I586" s="28"/>
      <c r="J586" s="29"/>
      <c r="K586" s="12">
        <f t="shared" si="66"/>
        <v>10</v>
      </c>
      <c r="L586" s="15">
        <f t="shared" si="67"/>
        <v>270</v>
      </c>
      <c r="M586" s="12">
        <v>0</v>
      </c>
      <c r="N586" s="15">
        <v>0</v>
      </c>
      <c r="O586" s="12">
        <f>COUNTIF('Daycare Checkouts'!$E:$E,$A586)</f>
        <v>10</v>
      </c>
      <c r="P586" s="15">
        <f>SUMIF('Daycare Checkouts'!E:E,$A586,'Daycare Checkouts'!F:F)</f>
        <v>270</v>
      </c>
      <c r="Q586" s="12">
        <f t="shared" si="68"/>
        <v>0</v>
      </c>
      <c r="R586" s="15">
        <f t="shared" si="69"/>
        <v>0</v>
      </c>
    </row>
    <row r="587" spans="1:18" x14ac:dyDescent="0.3">
      <c r="A587" s="11">
        <v>6988025</v>
      </c>
      <c r="B587" s="10">
        <v>43745</v>
      </c>
      <c r="C587" s="11" t="s">
        <v>193</v>
      </c>
      <c r="D587" s="11" t="str">
        <f t="shared" si="64"/>
        <v>InActive</v>
      </c>
      <c r="E587" s="12">
        <v>10</v>
      </c>
      <c r="F587" s="15">
        <v>270</v>
      </c>
      <c r="G587" s="15">
        <f t="shared" si="65"/>
        <v>27</v>
      </c>
      <c r="I587" s="28"/>
      <c r="J587" s="29"/>
      <c r="K587" s="12">
        <f t="shared" si="66"/>
        <v>10</v>
      </c>
      <c r="L587" s="15">
        <f t="shared" si="67"/>
        <v>270</v>
      </c>
      <c r="M587" s="12">
        <v>0</v>
      </c>
      <c r="N587" s="15">
        <v>0</v>
      </c>
      <c r="O587" s="12">
        <f>COUNTIF('Daycare Checkouts'!$E:$E,$A587)</f>
        <v>10</v>
      </c>
      <c r="P587" s="15">
        <f>SUMIF('Daycare Checkouts'!E:E,$A587,'Daycare Checkouts'!F:F)</f>
        <v>270</v>
      </c>
      <c r="Q587" s="12">
        <f t="shared" si="68"/>
        <v>0</v>
      </c>
      <c r="R587" s="15">
        <f t="shared" si="69"/>
        <v>0</v>
      </c>
    </row>
    <row r="588" spans="1:18" x14ac:dyDescent="0.3">
      <c r="A588" s="11">
        <v>6989097</v>
      </c>
      <c r="B588" s="10">
        <v>43745</v>
      </c>
      <c r="C588" s="11" t="s">
        <v>1628</v>
      </c>
      <c r="D588" s="11" t="str">
        <f t="shared" ref="D588:D589" si="70">IF(Q588&gt;0,"Active", "InActive")</f>
        <v>Active</v>
      </c>
      <c r="E588" s="12">
        <v>10</v>
      </c>
      <c r="F588" s="15">
        <v>270</v>
      </c>
      <c r="G588" s="15">
        <f t="shared" ref="G588:G589" si="71">ROUND(F588/E588,2)</f>
        <v>27</v>
      </c>
      <c r="I588" s="28"/>
      <c r="J588" s="29"/>
      <c r="K588" s="12">
        <f t="shared" ref="K588:K589" si="72">E588</f>
        <v>10</v>
      </c>
      <c r="L588" s="15">
        <f t="shared" ref="L588:L589" si="73">F588</f>
        <v>270</v>
      </c>
      <c r="M588" s="12">
        <v>0</v>
      </c>
      <c r="N588" s="15">
        <v>0</v>
      </c>
      <c r="O588" s="12">
        <f>COUNTIF('Daycare Checkouts'!$E:$E,$A588)</f>
        <v>3</v>
      </c>
      <c r="P588" s="15">
        <f>SUMIF('Daycare Checkouts'!E:E,$A588,'Daycare Checkouts'!F:F)</f>
        <v>81</v>
      </c>
      <c r="Q588" s="12">
        <f t="shared" ref="Q588:Q589" si="74">SUM(K588,M588,-O588)</f>
        <v>7</v>
      </c>
      <c r="R588" s="15">
        <f t="shared" ref="R588:R589" si="75">SUM(L588,N588,-P588)</f>
        <v>189</v>
      </c>
    </row>
    <row r="589" spans="1:18" x14ac:dyDescent="0.3">
      <c r="A589" s="11">
        <v>6989617</v>
      </c>
      <c r="B589" s="10">
        <v>43746</v>
      </c>
      <c r="C589" s="11" t="s">
        <v>643</v>
      </c>
      <c r="D589" s="11" t="str">
        <f t="shared" si="70"/>
        <v>Active</v>
      </c>
      <c r="E589" s="12">
        <v>20</v>
      </c>
      <c r="F589" s="15">
        <v>520</v>
      </c>
      <c r="G589" s="15">
        <f t="shared" si="71"/>
        <v>26</v>
      </c>
      <c r="I589" s="28"/>
      <c r="J589" s="29"/>
      <c r="K589" s="12">
        <f t="shared" si="72"/>
        <v>20</v>
      </c>
      <c r="L589" s="15">
        <f t="shared" si="73"/>
        <v>520</v>
      </c>
      <c r="M589" s="12">
        <v>0</v>
      </c>
      <c r="N589" s="15">
        <v>0</v>
      </c>
      <c r="O589" s="12">
        <f>COUNTIF('Daycare Checkouts'!$E:$E,$A589)</f>
        <v>9</v>
      </c>
      <c r="P589" s="15">
        <f>SUMIF('Daycare Checkouts'!E:E,$A589,'Daycare Checkouts'!F:F)</f>
        <v>234</v>
      </c>
      <c r="Q589" s="12">
        <f t="shared" si="74"/>
        <v>11</v>
      </c>
      <c r="R589" s="15">
        <f t="shared" si="75"/>
        <v>286</v>
      </c>
    </row>
    <row r="590" spans="1:18" x14ac:dyDescent="0.3">
      <c r="A590" s="11">
        <v>6990614</v>
      </c>
      <c r="B590" s="10">
        <v>43747</v>
      </c>
      <c r="C590" s="11" t="s">
        <v>230</v>
      </c>
      <c r="D590" s="11" t="str">
        <f t="shared" ref="D590" si="76">IF(Q590&gt;0,"Active", "InActive")</f>
        <v>Active</v>
      </c>
      <c r="E590" s="12">
        <v>10</v>
      </c>
      <c r="F590" s="15">
        <v>270</v>
      </c>
      <c r="G590" s="15">
        <f t="shared" ref="G590" si="77">ROUND(F590/E590,2)</f>
        <v>27</v>
      </c>
      <c r="I590" s="28"/>
      <c r="J590" s="29"/>
      <c r="K590" s="12">
        <f t="shared" ref="K590" si="78">E590</f>
        <v>10</v>
      </c>
      <c r="L590" s="15">
        <f t="shared" ref="L590" si="79">F590</f>
        <v>270</v>
      </c>
      <c r="M590" s="12">
        <v>0</v>
      </c>
      <c r="N590" s="15">
        <v>0</v>
      </c>
      <c r="O590" s="12">
        <f>COUNTIF('Daycare Checkouts'!$E:$E,$A590)</f>
        <v>9</v>
      </c>
      <c r="P590" s="15">
        <f>SUMIF('Daycare Checkouts'!E:E,$A590,'Daycare Checkouts'!F:F)</f>
        <v>243</v>
      </c>
      <c r="Q590" s="12">
        <f t="shared" ref="Q590" si="80">SUM(K590,M590,-O590)</f>
        <v>1</v>
      </c>
      <c r="R590" s="15">
        <f t="shared" ref="R590" si="81">SUM(L590,N590,-P590)</f>
        <v>27</v>
      </c>
    </row>
    <row r="591" spans="1:18" x14ac:dyDescent="0.3">
      <c r="A591" s="11">
        <v>6991250</v>
      </c>
      <c r="B591" s="10">
        <v>43747</v>
      </c>
      <c r="C591" s="11" t="s">
        <v>132</v>
      </c>
      <c r="D591" s="11" t="str">
        <f t="shared" ref="D591" si="82">IF(Q591&gt;0,"Active", "InActive")</f>
        <v>Active</v>
      </c>
      <c r="E591" s="12">
        <v>10</v>
      </c>
      <c r="F591" s="15">
        <v>270</v>
      </c>
      <c r="G591" s="15">
        <f t="shared" ref="G591" si="83">ROUND(F591/E591,2)</f>
        <v>27</v>
      </c>
      <c r="I591" s="28"/>
      <c r="J591" s="29"/>
      <c r="K591" s="12">
        <f t="shared" ref="K591" si="84">E591</f>
        <v>10</v>
      </c>
      <c r="L591" s="15">
        <f t="shared" ref="L591" si="85">F591</f>
        <v>270</v>
      </c>
      <c r="M591" s="12">
        <v>0</v>
      </c>
      <c r="N591" s="15">
        <v>0</v>
      </c>
      <c r="O591" s="12">
        <f>COUNTIF('Daycare Checkouts'!$E:$E,$A591)</f>
        <v>6</v>
      </c>
      <c r="P591" s="15">
        <f>SUMIF('Daycare Checkouts'!E:E,$A591,'Daycare Checkouts'!F:F)</f>
        <v>162</v>
      </c>
      <c r="Q591" s="12">
        <f t="shared" ref="Q591" si="86">SUM(K591,M591,-O591)</f>
        <v>4</v>
      </c>
      <c r="R591" s="15">
        <f t="shared" ref="R591" si="87">SUM(L591,N591,-P591)</f>
        <v>108</v>
      </c>
    </row>
    <row r="592" spans="1:18" x14ac:dyDescent="0.3">
      <c r="A592" s="11">
        <v>6991542</v>
      </c>
      <c r="B592" s="10">
        <v>43748</v>
      </c>
      <c r="C592" s="11" t="s">
        <v>2125</v>
      </c>
      <c r="D592" s="11" t="str">
        <f t="shared" ref="D592" si="88">IF(Q592&gt;0,"Active", "InActive")</f>
        <v>InActive</v>
      </c>
      <c r="E592" s="12">
        <v>10</v>
      </c>
      <c r="F592" s="15">
        <v>270</v>
      </c>
      <c r="G592" s="15">
        <f t="shared" ref="G592" si="89">ROUND(F592/E592,2)</f>
        <v>27</v>
      </c>
      <c r="I592" s="28"/>
      <c r="J592" s="29"/>
      <c r="K592" s="12">
        <f t="shared" ref="K592" si="90">E592</f>
        <v>10</v>
      </c>
      <c r="L592" s="15">
        <f t="shared" ref="L592" si="91">F592</f>
        <v>270</v>
      </c>
      <c r="M592" s="12">
        <v>0</v>
      </c>
      <c r="N592" s="15">
        <v>0</v>
      </c>
      <c r="O592" s="12">
        <f>COUNTIF('Daycare Checkouts'!$E:$E,$A592)</f>
        <v>10</v>
      </c>
      <c r="P592" s="15">
        <f>SUMIF('Daycare Checkouts'!E:E,$A592,'Daycare Checkouts'!F:F)</f>
        <v>270</v>
      </c>
      <c r="Q592" s="12">
        <f t="shared" ref="Q592" si="92">SUM(K592,M592,-O592)</f>
        <v>0</v>
      </c>
      <c r="R592" s="15">
        <f t="shared" ref="R592" si="93">SUM(L592,N592,-P592)</f>
        <v>0</v>
      </c>
    </row>
    <row r="593" spans="1:18" x14ac:dyDescent="0.3">
      <c r="A593" s="11">
        <v>6992186</v>
      </c>
      <c r="B593" s="10">
        <v>43748</v>
      </c>
      <c r="C593" s="11" t="s">
        <v>362</v>
      </c>
      <c r="D593" s="11" t="str">
        <f t="shared" ref="D593:D594" si="94">IF(Q593&gt;0,"Active", "InActive")</f>
        <v>Active</v>
      </c>
      <c r="E593" s="12">
        <v>10</v>
      </c>
      <c r="F593" s="15">
        <v>270</v>
      </c>
      <c r="G593" s="15">
        <f t="shared" ref="G593:G594" si="95">ROUND(F593/E593,2)</f>
        <v>27</v>
      </c>
      <c r="I593" s="28"/>
      <c r="J593" s="29"/>
      <c r="K593" s="12">
        <f t="shared" ref="K593:K594" si="96">E593</f>
        <v>10</v>
      </c>
      <c r="L593" s="15">
        <f t="shared" ref="L593:L594" si="97">F593</f>
        <v>270</v>
      </c>
      <c r="M593" s="12">
        <v>0</v>
      </c>
      <c r="N593" s="15">
        <v>0</v>
      </c>
      <c r="O593" s="12">
        <f>COUNTIF('Daycare Checkouts'!$E:$E,$A593)</f>
        <v>4</v>
      </c>
      <c r="P593" s="15">
        <f>SUMIF('Daycare Checkouts'!E:E,$A593,'Daycare Checkouts'!F:F)</f>
        <v>108</v>
      </c>
      <c r="Q593" s="12">
        <f t="shared" ref="Q593:Q594" si="98">SUM(K593,M593,-O593)</f>
        <v>6</v>
      </c>
      <c r="R593" s="15">
        <f t="shared" ref="R593:R594" si="99">SUM(L593,N593,-P593)</f>
        <v>162</v>
      </c>
    </row>
    <row r="594" spans="1:18" x14ac:dyDescent="0.3">
      <c r="A594" s="11">
        <v>6992618</v>
      </c>
      <c r="B594" s="10">
        <v>43749</v>
      </c>
      <c r="C594" s="11" t="s">
        <v>185</v>
      </c>
      <c r="D594" s="11" t="str">
        <f t="shared" si="94"/>
        <v>Active</v>
      </c>
      <c r="E594" s="12">
        <v>20</v>
      </c>
      <c r="F594" s="15">
        <v>520</v>
      </c>
      <c r="G594" s="15">
        <f t="shared" si="95"/>
        <v>26</v>
      </c>
      <c r="I594" s="28"/>
      <c r="J594" s="29"/>
      <c r="K594" s="12">
        <f t="shared" si="96"/>
        <v>20</v>
      </c>
      <c r="L594" s="15">
        <f t="shared" si="97"/>
        <v>520</v>
      </c>
      <c r="M594" s="12">
        <v>0</v>
      </c>
      <c r="N594" s="15">
        <v>0</v>
      </c>
      <c r="O594" s="12">
        <f>COUNTIF('Daycare Checkouts'!$E:$E,$A594)</f>
        <v>19</v>
      </c>
      <c r="P594" s="15">
        <f>SUMIF('Daycare Checkouts'!E:E,$A594,'Daycare Checkouts'!F:F)</f>
        <v>494</v>
      </c>
      <c r="Q594" s="12">
        <f t="shared" si="98"/>
        <v>1</v>
      </c>
      <c r="R594" s="15">
        <f t="shared" si="99"/>
        <v>26</v>
      </c>
    </row>
    <row r="595" spans="1:18" x14ac:dyDescent="0.3">
      <c r="A595" s="11">
        <v>6992732</v>
      </c>
      <c r="B595" s="10">
        <v>43749</v>
      </c>
      <c r="C595" s="11" t="s">
        <v>209</v>
      </c>
      <c r="D595" s="11" t="str">
        <f t="shared" ref="D595:D596" si="100">IF(Q595&gt;0,"Active", "InActive")</f>
        <v>InActive</v>
      </c>
      <c r="E595" s="12">
        <v>10</v>
      </c>
      <c r="F595" s="15">
        <v>270</v>
      </c>
      <c r="G595" s="15">
        <f t="shared" ref="G595:G596" si="101">ROUND(F595/E595,2)</f>
        <v>27</v>
      </c>
      <c r="I595" s="28"/>
      <c r="J595" s="29"/>
      <c r="K595" s="12">
        <f t="shared" ref="K595:K596" si="102">E595</f>
        <v>10</v>
      </c>
      <c r="L595" s="15">
        <f t="shared" ref="L595:L596" si="103">F595</f>
        <v>270</v>
      </c>
      <c r="M595" s="12">
        <v>0</v>
      </c>
      <c r="N595" s="15">
        <v>0</v>
      </c>
      <c r="O595" s="12">
        <f>COUNTIF('Daycare Checkouts'!$E:$E,$A595)</f>
        <v>10</v>
      </c>
      <c r="P595" s="15">
        <f>SUMIF('Daycare Checkouts'!E:E,$A595,'Daycare Checkouts'!F:F)</f>
        <v>270</v>
      </c>
      <c r="Q595" s="12">
        <f t="shared" ref="Q595:Q596" si="104">SUM(K595,M595,-O595)</f>
        <v>0</v>
      </c>
      <c r="R595" s="15">
        <f t="shared" ref="R595:R596" si="105">SUM(L595,N595,-P595)</f>
        <v>0</v>
      </c>
    </row>
    <row r="596" spans="1:18" x14ac:dyDescent="0.3">
      <c r="A596" s="11">
        <v>6995241</v>
      </c>
      <c r="B596" s="10">
        <v>43753</v>
      </c>
      <c r="C596" s="11" t="s">
        <v>244</v>
      </c>
      <c r="D596" s="11" t="str">
        <f t="shared" si="100"/>
        <v>Active</v>
      </c>
      <c r="E596" s="12">
        <v>30</v>
      </c>
      <c r="F596" s="15">
        <v>750</v>
      </c>
      <c r="G596" s="15">
        <f t="shared" si="101"/>
        <v>25</v>
      </c>
      <c r="I596" s="28"/>
      <c r="J596" s="29"/>
      <c r="K596" s="12">
        <f t="shared" si="102"/>
        <v>30</v>
      </c>
      <c r="L596" s="15">
        <f t="shared" si="103"/>
        <v>750</v>
      </c>
      <c r="M596" s="12">
        <v>0</v>
      </c>
      <c r="N596" s="15">
        <v>0</v>
      </c>
      <c r="O596" s="12">
        <f>COUNTIF('Daycare Checkouts'!$E:$E,$A596)</f>
        <v>26</v>
      </c>
      <c r="P596" s="15">
        <f>SUMIF('Daycare Checkouts'!E:E,$A596,'Daycare Checkouts'!F:F)</f>
        <v>650</v>
      </c>
      <c r="Q596" s="12">
        <f t="shared" si="104"/>
        <v>4</v>
      </c>
      <c r="R596" s="15">
        <f t="shared" si="105"/>
        <v>100</v>
      </c>
    </row>
    <row r="597" spans="1:18" x14ac:dyDescent="0.3">
      <c r="A597" s="11">
        <v>6995554</v>
      </c>
      <c r="B597" s="10">
        <v>43753</v>
      </c>
      <c r="C597" s="11" t="s">
        <v>139</v>
      </c>
      <c r="D597" s="11" t="str">
        <f t="shared" ref="D597" si="106">IF(Q597&gt;0,"Active", "InActive")</f>
        <v>InActive</v>
      </c>
      <c r="E597" s="12">
        <v>10</v>
      </c>
      <c r="F597" s="15">
        <v>270</v>
      </c>
      <c r="G597" s="15">
        <f t="shared" ref="G597" si="107">ROUND(F597/E597,2)</f>
        <v>27</v>
      </c>
      <c r="I597" s="28"/>
      <c r="J597" s="29"/>
      <c r="K597" s="12">
        <f t="shared" ref="K597" si="108">E597</f>
        <v>10</v>
      </c>
      <c r="L597" s="15">
        <f t="shared" ref="L597" si="109">F597</f>
        <v>270</v>
      </c>
      <c r="M597" s="12">
        <v>0</v>
      </c>
      <c r="N597" s="15">
        <v>0</v>
      </c>
      <c r="O597" s="12">
        <f>COUNTIF('Daycare Checkouts'!$E:$E,$A597)</f>
        <v>10</v>
      </c>
      <c r="P597" s="15">
        <f>SUMIF('Daycare Checkouts'!E:E,$A597,'Daycare Checkouts'!F:F)</f>
        <v>270</v>
      </c>
      <c r="Q597" s="12">
        <f t="shared" ref="Q597" si="110">SUM(K597,M597,-O597)</f>
        <v>0</v>
      </c>
      <c r="R597" s="15">
        <f t="shared" ref="R597" si="111">SUM(L597,N597,-P597)</f>
        <v>0</v>
      </c>
    </row>
    <row r="598" spans="1:18" x14ac:dyDescent="0.3">
      <c r="A598" s="11">
        <v>6996968</v>
      </c>
      <c r="B598" s="10">
        <v>43754</v>
      </c>
      <c r="C598" s="11" t="s">
        <v>222</v>
      </c>
      <c r="D598" s="11" t="str">
        <f t="shared" ref="D598:D600" si="112">IF(Q598&gt;0,"Active", "InActive")</f>
        <v>InActive</v>
      </c>
      <c r="E598" s="12">
        <v>10</v>
      </c>
      <c r="F598" s="15">
        <v>270</v>
      </c>
      <c r="G598" s="15">
        <f t="shared" ref="G598:G600" si="113">ROUND(F598/E598,2)</f>
        <v>27</v>
      </c>
      <c r="I598" s="28"/>
      <c r="J598" s="29"/>
      <c r="K598" s="12">
        <f t="shared" ref="K598:K600" si="114">E598</f>
        <v>10</v>
      </c>
      <c r="L598" s="15">
        <f t="shared" ref="L598:L600" si="115">F598</f>
        <v>270</v>
      </c>
      <c r="M598" s="12">
        <v>0</v>
      </c>
      <c r="N598" s="15">
        <v>0</v>
      </c>
      <c r="O598" s="12">
        <f>COUNTIF('Daycare Checkouts'!$E:$E,$A598)</f>
        <v>10</v>
      </c>
      <c r="P598" s="15">
        <f>SUMIF('Daycare Checkouts'!E:E,$A598,'Daycare Checkouts'!F:F)</f>
        <v>270</v>
      </c>
      <c r="Q598" s="12">
        <f t="shared" ref="Q598:Q600" si="116">SUM(K598,M598,-O598)</f>
        <v>0</v>
      </c>
      <c r="R598" s="15">
        <f t="shared" ref="R598:R600" si="117">SUM(L598,N598,-P598)</f>
        <v>0</v>
      </c>
    </row>
    <row r="599" spans="1:18" x14ac:dyDescent="0.3">
      <c r="A599" s="11">
        <v>6998367</v>
      </c>
      <c r="B599" s="10">
        <v>43755</v>
      </c>
      <c r="C599" s="11" t="s">
        <v>115</v>
      </c>
      <c r="D599" s="11" t="str">
        <f t="shared" si="112"/>
        <v>Active</v>
      </c>
      <c r="E599" s="12">
        <v>50</v>
      </c>
      <c r="F599" s="15">
        <v>1150</v>
      </c>
      <c r="G599" s="15">
        <f t="shared" si="113"/>
        <v>23</v>
      </c>
      <c r="I599" s="28"/>
      <c r="J599" s="29"/>
      <c r="K599" s="12">
        <f t="shared" si="114"/>
        <v>50</v>
      </c>
      <c r="L599" s="15">
        <f t="shared" si="115"/>
        <v>1150</v>
      </c>
      <c r="M599" s="12">
        <v>0</v>
      </c>
      <c r="N599" s="15">
        <v>0</v>
      </c>
      <c r="O599" s="12">
        <f>COUNTIF('Daycare Checkouts'!$E:$E,$A599)</f>
        <v>5</v>
      </c>
      <c r="P599" s="15">
        <f>SUMIF('Daycare Checkouts'!E:E,$A599,'Daycare Checkouts'!F:F)</f>
        <v>115</v>
      </c>
      <c r="Q599" s="12">
        <f t="shared" si="116"/>
        <v>45</v>
      </c>
      <c r="R599" s="15">
        <f t="shared" si="117"/>
        <v>1035</v>
      </c>
    </row>
    <row r="600" spans="1:18" x14ac:dyDescent="0.3">
      <c r="A600" s="11">
        <v>6999044</v>
      </c>
      <c r="B600" s="10">
        <v>43755</v>
      </c>
      <c r="C600" s="11" t="s">
        <v>190</v>
      </c>
      <c r="D600" s="11" t="str">
        <f t="shared" si="112"/>
        <v>InActive</v>
      </c>
      <c r="E600" s="12">
        <v>10</v>
      </c>
      <c r="F600" s="15">
        <v>190</v>
      </c>
      <c r="G600" s="15">
        <f t="shared" si="113"/>
        <v>19</v>
      </c>
      <c r="I600" s="28"/>
      <c r="J600" s="29"/>
      <c r="K600" s="12">
        <f t="shared" si="114"/>
        <v>10</v>
      </c>
      <c r="L600" s="15">
        <f t="shared" si="115"/>
        <v>190</v>
      </c>
      <c r="M600" s="12">
        <v>0</v>
      </c>
      <c r="N600" s="15">
        <v>0</v>
      </c>
      <c r="O600" s="12">
        <f>COUNTIF('Daycare Checkouts'!$E:$E,$A600)</f>
        <v>10</v>
      </c>
      <c r="P600" s="15">
        <f>SUMIF('Daycare Checkouts'!E:E,$A600,'Daycare Checkouts'!F:F)</f>
        <v>190</v>
      </c>
      <c r="Q600" s="12">
        <f t="shared" si="116"/>
        <v>0</v>
      </c>
      <c r="R600" s="15">
        <f t="shared" si="117"/>
        <v>0</v>
      </c>
    </row>
    <row r="601" spans="1:18" x14ac:dyDescent="0.3">
      <c r="A601" s="11">
        <v>6999273</v>
      </c>
      <c r="B601" s="10">
        <v>43756</v>
      </c>
      <c r="C601" s="11" t="s">
        <v>2457</v>
      </c>
      <c r="D601" s="11" t="str">
        <f t="shared" ref="D601" si="118">IF(Q601&gt;0,"Active", "InActive")</f>
        <v>InActive</v>
      </c>
      <c r="E601" s="12">
        <v>10</v>
      </c>
      <c r="F601" s="15">
        <v>270</v>
      </c>
      <c r="G601" s="15">
        <f t="shared" ref="G601" si="119">ROUND(F601/E601,2)</f>
        <v>27</v>
      </c>
      <c r="I601" s="28"/>
      <c r="J601" s="29"/>
      <c r="K601" s="12">
        <f t="shared" ref="K601" si="120">E601</f>
        <v>10</v>
      </c>
      <c r="L601" s="15">
        <f t="shared" ref="L601" si="121">F601</f>
        <v>270</v>
      </c>
      <c r="M601" s="12">
        <v>0</v>
      </c>
      <c r="N601" s="15">
        <v>0</v>
      </c>
      <c r="O601" s="12">
        <f>COUNTIF('Daycare Checkouts'!$E:$E,$A601)</f>
        <v>10</v>
      </c>
      <c r="P601" s="15">
        <f>SUMIF('Daycare Checkouts'!E:E,$A601,'Daycare Checkouts'!F:F)</f>
        <v>270</v>
      </c>
      <c r="Q601" s="12">
        <f t="shared" ref="Q601" si="122">SUM(K601,M601,-O601)</f>
        <v>0</v>
      </c>
      <c r="R601" s="15">
        <f t="shared" ref="R601" si="123">SUM(L601,N601,-P601)</f>
        <v>0</v>
      </c>
    </row>
    <row r="602" spans="1:18" x14ac:dyDescent="0.3">
      <c r="A602" s="11">
        <v>6999419</v>
      </c>
      <c r="B602" s="10">
        <v>43756</v>
      </c>
      <c r="C602" s="11" t="s">
        <v>2167</v>
      </c>
      <c r="D602" s="11" t="str">
        <f t="shared" ref="D602" si="124">IF(Q602&gt;0,"Active", "InActive")</f>
        <v>InActive</v>
      </c>
      <c r="E602" s="12">
        <v>10</v>
      </c>
      <c r="F602" s="15">
        <v>270</v>
      </c>
      <c r="G602" s="15">
        <f t="shared" ref="G602" si="125">ROUND(F602/E602,2)</f>
        <v>27</v>
      </c>
      <c r="I602" s="28"/>
      <c r="J602" s="29"/>
      <c r="K602" s="12">
        <f t="shared" ref="K602" si="126">E602</f>
        <v>10</v>
      </c>
      <c r="L602" s="15">
        <f t="shared" ref="L602" si="127">F602</f>
        <v>270</v>
      </c>
      <c r="M602" s="12">
        <v>0</v>
      </c>
      <c r="N602" s="15">
        <v>0</v>
      </c>
      <c r="O602" s="12">
        <f>COUNTIF('Daycare Checkouts'!$E:$E,$A602)</f>
        <v>10</v>
      </c>
      <c r="P602" s="15">
        <f>SUMIF('Daycare Checkouts'!E:E,$A602,'Daycare Checkouts'!F:F)</f>
        <v>270</v>
      </c>
      <c r="Q602" s="12">
        <f t="shared" ref="Q602" si="128">SUM(K602,M602,-O602)</f>
        <v>0</v>
      </c>
      <c r="R602" s="15">
        <f t="shared" ref="R602" si="129">SUM(L602,N602,-P602)</f>
        <v>0</v>
      </c>
    </row>
    <row r="603" spans="1:18" x14ac:dyDescent="0.3">
      <c r="A603" s="11">
        <v>6999452</v>
      </c>
      <c r="B603" s="10">
        <v>43756</v>
      </c>
      <c r="C603" s="11" t="s">
        <v>1957</v>
      </c>
      <c r="D603" s="11" t="str">
        <f t="shared" ref="D603:D604" si="130">IF(Q603&gt;0,"Active", "InActive")</f>
        <v>Active</v>
      </c>
      <c r="E603" s="12">
        <v>10</v>
      </c>
      <c r="F603" s="15">
        <v>270</v>
      </c>
      <c r="G603" s="15">
        <f t="shared" ref="G603:G604" si="131">ROUND(F603/E603,2)</f>
        <v>27</v>
      </c>
      <c r="I603" s="28"/>
      <c r="J603" s="29"/>
      <c r="K603" s="12">
        <f t="shared" ref="K603:K604" si="132">E603</f>
        <v>10</v>
      </c>
      <c r="L603" s="15">
        <f t="shared" ref="L603:L604" si="133">F603</f>
        <v>270</v>
      </c>
      <c r="M603" s="12">
        <v>0</v>
      </c>
      <c r="N603" s="15">
        <v>0</v>
      </c>
      <c r="O603" s="12">
        <f>COUNTIF('Daycare Checkouts'!$E:$E,$A603)</f>
        <v>9</v>
      </c>
      <c r="P603" s="15">
        <f>SUMIF('Daycare Checkouts'!E:E,$A603,'Daycare Checkouts'!F:F)</f>
        <v>243</v>
      </c>
      <c r="Q603" s="12">
        <f t="shared" ref="Q603:Q604" si="134">SUM(K603,M603,-O603)</f>
        <v>1</v>
      </c>
      <c r="R603" s="15">
        <f t="shared" ref="R603:R604" si="135">SUM(L603,N603,-P603)</f>
        <v>27</v>
      </c>
    </row>
    <row r="604" spans="1:18" x14ac:dyDescent="0.3">
      <c r="A604" s="11">
        <v>6999978</v>
      </c>
      <c r="B604" s="10">
        <v>43757</v>
      </c>
      <c r="C604" s="11" t="s">
        <v>2340</v>
      </c>
      <c r="D604" s="11" t="str">
        <f t="shared" si="130"/>
        <v>Active</v>
      </c>
      <c r="E604" s="12">
        <v>20</v>
      </c>
      <c r="F604" s="15">
        <v>520</v>
      </c>
      <c r="G604" s="15">
        <f t="shared" si="131"/>
        <v>26</v>
      </c>
      <c r="I604" s="28"/>
      <c r="J604" s="29"/>
      <c r="K604" s="12">
        <f t="shared" si="132"/>
        <v>20</v>
      </c>
      <c r="L604" s="15">
        <f t="shared" si="133"/>
        <v>520</v>
      </c>
      <c r="M604" s="12">
        <v>0</v>
      </c>
      <c r="N604" s="15">
        <v>0</v>
      </c>
      <c r="O604" s="12">
        <f>COUNTIF('Daycare Checkouts'!$E:$E,$A604)</f>
        <v>18</v>
      </c>
      <c r="P604" s="15">
        <f>SUMIF('Daycare Checkouts'!E:E,$A604,'Daycare Checkouts'!F:F)</f>
        <v>468</v>
      </c>
      <c r="Q604" s="12">
        <f t="shared" si="134"/>
        <v>2</v>
      </c>
      <c r="R604" s="15">
        <f t="shared" si="135"/>
        <v>52</v>
      </c>
    </row>
    <row r="605" spans="1:18" x14ac:dyDescent="0.3">
      <c r="A605" s="11">
        <v>7000172</v>
      </c>
      <c r="B605" s="10">
        <v>43758</v>
      </c>
      <c r="C605" s="11" t="s">
        <v>154</v>
      </c>
      <c r="D605" s="11" t="str">
        <f t="shared" ref="D605:D607" si="136">IF(Q605&gt;0,"Active", "InActive")</f>
        <v>Active</v>
      </c>
      <c r="E605" s="12">
        <v>10</v>
      </c>
      <c r="F605" s="15">
        <v>270</v>
      </c>
      <c r="G605" s="15">
        <f t="shared" ref="G605:G607" si="137">ROUND(F605/E605,2)</f>
        <v>27</v>
      </c>
      <c r="I605" s="28"/>
      <c r="J605" s="29"/>
      <c r="K605" s="12">
        <f t="shared" ref="K605:K607" si="138">E605</f>
        <v>10</v>
      </c>
      <c r="L605" s="15">
        <f t="shared" ref="L605:L607" si="139">F605</f>
        <v>270</v>
      </c>
      <c r="M605" s="12">
        <v>0</v>
      </c>
      <c r="N605" s="15">
        <v>0</v>
      </c>
      <c r="O605" s="12">
        <f>COUNTIF('Daycare Checkouts'!$E:$E,$A605)</f>
        <v>7</v>
      </c>
      <c r="P605" s="15">
        <f>SUMIF('Daycare Checkouts'!E:E,$A605,'Daycare Checkouts'!F:F)</f>
        <v>189</v>
      </c>
      <c r="Q605" s="12">
        <f t="shared" ref="Q605:Q607" si="140">SUM(K605,M605,-O605)</f>
        <v>3</v>
      </c>
      <c r="R605" s="15">
        <f t="shared" ref="R605:R607" si="141">SUM(L605,N605,-P605)</f>
        <v>81</v>
      </c>
    </row>
    <row r="606" spans="1:18" x14ac:dyDescent="0.3">
      <c r="A606" s="11">
        <v>7000173</v>
      </c>
      <c r="B606" s="10">
        <v>43758</v>
      </c>
      <c r="C606" s="11" t="s">
        <v>154</v>
      </c>
      <c r="D606" s="11" t="str">
        <f t="shared" si="136"/>
        <v>Active</v>
      </c>
      <c r="E606" s="12">
        <v>10</v>
      </c>
      <c r="F606" s="15">
        <v>190</v>
      </c>
      <c r="G606" s="15">
        <f t="shared" si="137"/>
        <v>19</v>
      </c>
      <c r="I606" s="28"/>
      <c r="J606" s="29"/>
      <c r="K606" s="12">
        <f t="shared" si="138"/>
        <v>10</v>
      </c>
      <c r="L606" s="15">
        <f t="shared" si="139"/>
        <v>190</v>
      </c>
      <c r="M606" s="12">
        <v>0</v>
      </c>
      <c r="N606" s="15">
        <v>0</v>
      </c>
      <c r="O606" s="12">
        <f>COUNTIF('Daycare Checkouts'!$E:$E,$A606)</f>
        <v>0</v>
      </c>
      <c r="P606" s="15">
        <f>SUMIF('Daycare Checkouts'!E:E,$A606,'Daycare Checkouts'!F:F)</f>
        <v>0</v>
      </c>
      <c r="Q606" s="12">
        <f t="shared" si="140"/>
        <v>10</v>
      </c>
      <c r="R606" s="15">
        <f t="shared" si="141"/>
        <v>190</v>
      </c>
    </row>
    <row r="607" spans="1:18" x14ac:dyDescent="0.3">
      <c r="A607" s="11">
        <v>7000538</v>
      </c>
      <c r="B607" s="10">
        <v>43759</v>
      </c>
      <c r="C607" s="11" t="s">
        <v>1661</v>
      </c>
      <c r="D607" s="11" t="str">
        <f t="shared" si="136"/>
        <v>Active</v>
      </c>
      <c r="E607" s="12">
        <v>10</v>
      </c>
      <c r="F607" s="15">
        <v>270</v>
      </c>
      <c r="G607" s="15">
        <f t="shared" si="137"/>
        <v>27</v>
      </c>
      <c r="I607" s="28"/>
      <c r="J607" s="29"/>
      <c r="K607" s="12">
        <f t="shared" si="138"/>
        <v>10</v>
      </c>
      <c r="L607" s="15">
        <f t="shared" si="139"/>
        <v>270</v>
      </c>
      <c r="M607" s="12">
        <v>0</v>
      </c>
      <c r="N607" s="15">
        <v>0</v>
      </c>
      <c r="O607" s="12">
        <f>COUNTIF('Daycare Checkouts'!$E:$E,$A607)</f>
        <v>3</v>
      </c>
      <c r="P607" s="15">
        <f>SUMIF('Daycare Checkouts'!E:E,$A607,'Daycare Checkouts'!F:F)</f>
        <v>81</v>
      </c>
      <c r="Q607" s="12">
        <f t="shared" si="140"/>
        <v>7</v>
      </c>
      <c r="R607" s="15">
        <f t="shared" si="141"/>
        <v>189</v>
      </c>
    </row>
    <row r="608" spans="1:18" x14ac:dyDescent="0.3">
      <c r="A608" s="11">
        <v>7000879</v>
      </c>
      <c r="B608" s="10">
        <v>43759</v>
      </c>
      <c r="C608" s="11" t="s">
        <v>942</v>
      </c>
      <c r="D608" s="11" t="str">
        <f t="shared" ref="D608" si="142">IF(Q608&gt;0,"Active", "InActive")</f>
        <v>Active</v>
      </c>
      <c r="E608" s="12">
        <v>10</v>
      </c>
      <c r="F608" s="15">
        <v>270</v>
      </c>
      <c r="G608" s="15">
        <f t="shared" ref="G608" si="143">ROUND(F608/E608,2)</f>
        <v>27</v>
      </c>
      <c r="I608" s="28"/>
      <c r="J608" s="29"/>
      <c r="K608" s="12">
        <f t="shared" ref="K608" si="144">E608</f>
        <v>10</v>
      </c>
      <c r="L608" s="15">
        <f t="shared" ref="L608" si="145">F608</f>
        <v>270</v>
      </c>
      <c r="M608" s="12">
        <v>0</v>
      </c>
      <c r="N608" s="15">
        <v>0</v>
      </c>
      <c r="O608" s="12">
        <f>COUNTIF('Daycare Checkouts'!$E:$E,$A608)</f>
        <v>4</v>
      </c>
      <c r="P608" s="15">
        <f>SUMIF('Daycare Checkouts'!E:E,$A608,'Daycare Checkouts'!F:F)</f>
        <v>108</v>
      </c>
      <c r="Q608" s="12">
        <f t="shared" ref="Q608" si="146">SUM(K608,M608,-O608)</f>
        <v>6</v>
      </c>
      <c r="R608" s="15">
        <f t="shared" ref="R608" si="147">SUM(L608,N608,-P608)</f>
        <v>162</v>
      </c>
    </row>
    <row r="609" spans="1:18" x14ac:dyDescent="0.3">
      <c r="A609" s="11">
        <v>7001007</v>
      </c>
      <c r="B609" s="10">
        <v>43759</v>
      </c>
      <c r="C609" s="11" t="s">
        <v>216</v>
      </c>
      <c r="D609" s="11" t="str">
        <f t="shared" ref="D609" si="148">IF(Q609&gt;0,"Active", "InActive")</f>
        <v>InActive</v>
      </c>
      <c r="E609" s="12">
        <v>10</v>
      </c>
      <c r="F609" s="15">
        <v>270</v>
      </c>
      <c r="G609" s="15">
        <f t="shared" ref="G609" si="149">ROUND(F609/E609,2)</f>
        <v>27</v>
      </c>
      <c r="I609" s="28"/>
      <c r="J609" s="29"/>
      <c r="K609" s="12">
        <f t="shared" ref="K609" si="150">E609</f>
        <v>10</v>
      </c>
      <c r="L609" s="15">
        <f t="shared" ref="L609" si="151">F609</f>
        <v>270</v>
      </c>
      <c r="M609" s="12">
        <v>0</v>
      </c>
      <c r="N609" s="15">
        <v>0</v>
      </c>
      <c r="O609" s="12">
        <f>COUNTIF('Daycare Checkouts'!$E:$E,$A609)</f>
        <v>10</v>
      </c>
      <c r="P609" s="15">
        <f>SUMIF('Daycare Checkouts'!E:E,$A609,'Daycare Checkouts'!F:F)</f>
        <v>270</v>
      </c>
      <c r="Q609" s="12">
        <f t="shared" ref="Q609" si="152">SUM(K609,M609,-O609)</f>
        <v>0</v>
      </c>
      <c r="R609" s="15">
        <f t="shared" ref="R609" si="153">SUM(L609,N609,-P609)</f>
        <v>0</v>
      </c>
    </row>
    <row r="610" spans="1:18" x14ac:dyDescent="0.3">
      <c r="A610" s="11">
        <v>7001011</v>
      </c>
      <c r="B610" s="10">
        <v>43759</v>
      </c>
      <c r="C610" s="11" t="s">
        <v>197</v>
      </c>
      <c r="D610" s="11" t="str">
        <f t="shared" ref="D610:D611" si="154">IF(Q610&gt;0,"Active", "InActive")</f>
        <v>InActive</v>
      </c>
      <c r="E610" s="12">
        <v>10</v>
      </c>
      <c r="F610" s="15">
        <v>270</v>
      </c>
      <c r="G610" s="15">
        <f t="shared" ref="G610:G611" si="155">ROUND(F610/E610,2)</f>
        <v>27</v>
      </c>
      <c r="I610" s="28"/>
      <c r="J610" s="29"/>
      <c r="K610" s="12">
        <f t="shared" ref="K610:K611" si="156">E610</f>
        <v>10</v>
      </c>
      <c r="L610" s="15">
        <f t="shared" ref="L610:L611" si="157">F610</f>
        <v>270</v>
      </c>
      <c r="M610" s="12">
        <v>0</v>
      </c>
      <c r="N610" s="15">
        <v>0</v>
      </c>
      <c r="O610" s="12">
        <f>COUNTIF('Daycare Checkouts'!$E:$E,$A610)</f>
        <v>10</v>
      </c>
      <c r="P610" s="15">
        <f>SUMIF('Daycare Checkouts'!E:E,$A610,'Daycare Checkouts'!F:F)</f>
        <v>270</v>
      </c>
      <c r="Q610" s="12">
        <f t="shared" ref="Q610:Q611" si="158">SUM(K610,M610,-O610)</f>
        <v>0</v>
      </c>
      <c r="R610" s="15">
        <f t="shared" ref="R610:R611" si="159">SUM(L610,N610,-P610)</f>
        <v>0</v>
      </c>
    </row>
    <row r="611" spans="1:18" x14ac:dyDescent="0.3">
      <c r="A611" s="11">
        <v>7001042</v>
      </c>
      <c r="B611" s="10">
        <v>43759</v>
      </c>
      <c r="C611" s="11" t="s">
        <v>894</v>
      </c>
      <c r="D611" s="11" t="str">
        <f t="shared" si="154"/>
        <v>Active</v>
      </c>
      <c r="E611" s="12">
        <v>20</v>
      </c>
      <c r="F611" s="15">
        <v>520</v>
      </c>
      <c r="G611" s="15">
        <f t="shared" si="155"/>
        <v>26</v>
      </c>
      <c r="I611" s="28"/>
      <c r="J611" s="29"/>
      <c r="K611" s="12">
        <f t="shared" si="156"/>
        <v>20</v>
      </c>
      <c r="L611" s="15">
        <f t="shared" si="157"/>
        <v>520</v>
      </c>
      <c r="M611" s="12">
        <v>0</v>
      </c>
      <c r="N611" s="15">
        <v>0</v>
      </c>
      <c r="O611" s="12">
        <f>COUNTIF('Daycare Checkouts'!$E:$E,$A611)</f>
        <v>19</v>
      </c>
      <c r="P611" s="15">
        <f>SUMIF('Daycare Checkouts'!E:E,$A611,'Daycare Checkouts'!F:F)</f>
        <v>494</v>
      </c>
      <c r="Q611" s="12">
        <f t="shared" si="158"/>
        <v>1</v>
      </c>
      <c r="R611" s="15">
        <f t="shared" si="159"/>
        <v>26</v>
      </c>
    </row>
    <row r="612" spans="1:18" x14ac:dyDescent="0.3">
      <c r="A612" s="11">
        <v>7001066</v>
      </c>
      <c r="B612" s="10">
        <v>43759</v>
      </c>
      <c r="C612" s="11" t="s">
        <v>217</v>
      </c>
      <c r="D612" s="11" t="str">
        <f t="shared" ref="D612:D613" si="160">IF(Q612&gt;0,"Active", "InActive")</f>
        <v>Active</v>
      </c>
      <c r="E612" s="12">
        <v>20</v>
      </c>
      <c r="F612" s="15">
        <v>520</v>
      </c>
      <c r="G612" s="15">
        <f t="shared" ref="G612:G613" si="161">ROUND(F612/E612,2)</f>
        <v>26</v>
      </c>
      <c r="I612" s="28"/>
      <c r="J612" s="29"/>
      <c r="K612" s="12">
        <f t="shared" ref="K612:K613" si="162">E612</f>
        <v>20</v>
      </c>
      <c r="L612" s="15">
        <f t="shared" ref="L612:L613" si="163">F612</f>
        <v>520</v>
      </c>
      <c r="M612" s="12">
        <v>0</v>
      </c>
      <c r="N612" s="15">
        <v>0</v>
      </c>
      <c r="O612" s="12">
        <f>COUNTIF('Daycare Checkouts'!$E:$E,$A612)</f>
        <v>16</v>
      </c>
      <c r="P612" s="15">
        <f>SUMIF('Daycare Checkouts'!E:E,$A612,'Daycare Checkouts'!F:F)</f>
        <v>416</v>
      </c>
      <c r="Q612" s="12">
        <f t="shared" ref="Q612:Q613" si="164">SUM(K612,M612,-O612)</f>
        <v>4</v>
      </c>
      <c r="R612" s="15">
        <f t="shared" ref="R612:R613" si="165">SUM(L612,N612,-P612)</f>
        <v>104</v>
      </c>
    </row>
    <row r="613" spans="1:18" x14ac:dyDescent="0.3">
      <c r="A613" s="11">
        <v>7001233</v>
      </c>
      <c r="B613" s="10">
        <v>43759</v>
      </c>
      <c r="C613" s="11" t="s">
        <v>873</v>
      </c>
      <c r="D613" s="11" t="str">
        <f t="shared" si="160"/>
        <v>InActive</v>
      </c>
      <c r="E613" s="12">
        <v>10</v>
      </c>
      <c r="F613" s="15">
        <v>270</v>
      </c>
      <c r="G613" s="15">
        <f t="shared" si="161"/>
        <v>27</v>
      </c>
      <c r="I613" s="28"/>
      <c r="J613" s="29"/>
      <c r="K613" s="12">
        <f t="shared" si="162"/>
        <v>10</v>
      </c>
      <c r="L613" s="15">
        <f t="shared" si="163"/>
        <v>270</v>
      </c>
      <c r="M613" s="12">
        <v>0</v>
      </c>
      <c r="N613" s="15">
        <v>0</v>
      </c>
      <c r="O613" s="12">
        <f>COUNTIF('Daycare Checkouts'!$E:$E,$A613)</f>
        <v>10</v>
      </c>
      <c r="P613" s="15">
        <f>SUMIF('Daycare Checkouts'!E:E,$A613,'Daycare Checkouts'!F:F)</f>
        <v>270</v>
      </c>
      <c r="Q613" s="12">
        <f t="shared" si="164"/>
        <v>0</v>
      </c>
      <c r="R613" s="15">
        <f t="shared" si="165"/>
        <v>0</v>
      </c>
    </row>
    <row r="614" spans="1:18" x14ac:dyDescent="0.3">
      <c r="A614" s="11">
        <v>7001938</v>
      </c>
      <c r="B614" s="10">
        <v>43759</v>
      </c>
      <c r="C614" s="11" t="s">
        <v>2498</v>
      </c>
      <c r="D614" s="11" t="str">
        <f t="shared" ref="D614" si="166">IF(Q614&gt;0,"Active", "InActive")</f>
        <v>Active</v>
      </c>
      <c r="E614" s="12">
        <v>10</v>
      </c>
      <c r="F614" s="15">
        <v>270</v>
      </c>
      <c r="G614" s="15">
        <f t="shared" ref="G614" si="167">ROUND(F614/E614,2)</f>
        <v>27</v>
      </c>
      <c r="I614" s="28"/>
      <c r="J614" s="29"/>
      <c r="K614" s="12">
        <f t="shared" ref="K614" si="168">E614</f>
        <v>10</v>
      </c>
      <c r="L614" s="15">
        <f t="shared" ref="L614" si="169">F614</f>
        <v>270</v>
      </c>
      <c r="M614" s="12">
        <v>0</v>
      </c>
      <c r="N614" s="15">
        <v>0</v>
      </c>
      <c r="O614" s="12">
        <f>COUNTIF('Daycare Checkouts'!$E:$E,$A614)</f>
        <v>9</v>
      </c>
      <c r="P614" s="15">
        <f>SUMIF('Daycare Checkouts'!E:E,$A614,'Daycare Checkouts'!F:F)</f>
        <v>243</v>
      </c>
      <c r="Q614" s="12">
        <f t="shared" ref="Q614" si="170">SUM(K614,M614,-O614)</f>
        <v>1</v>
      </c>
      <c r="R614" s="15">
        <f t="shared" ref="R614" si="171">SUM(L614,N614,-P614)</f>
        <v>27</v>
      </c>
    </row>
    <row r="615" spans="1:18" x14ac:dyDescent="0.3">
      <c r="A615" s="11">
        <v>7001954</v>
      </c>
      <c r="B615" s="10">
        <v>43759</v>
      </c>
      <c r="C615" s="11" t="s">
        <v>2444</v>
      </c>
      <c r="D615" s="11" t="str">
        <f t="shared" ref="D615" si="172">IF(Q615&gt;0,"Active", "InActive")</f>
        <v>Active</v>
      </c>
      <c r="E615" s="12">
        <v>10</v>
      </c>
      <c r="F615" s="15">
        <v>190</v>
      </c>
      <c r="G615" s="15">
        <f t="shared" ref="G615" si="173">ROUND(F615/E615,2)</f>
        <v>19</v>
      </c>
      <c r="I615" s="28"/>
      <c r="J615" s="29"/>
      <c r="K615" s="12">
        <f t="shared" ref="K615" si="174">E615</f>
        <v>10</v>
      </c>
      <c r="L615" s="15">
        <f t="shared" ref="L615" si="175">F615</f>
        <v>190</v>
      </c>
      <c r="M615" s="12">
        <v>0</v>
      </c>
      <c r="N615" s="15">
        <v>0</v>
      </c>
      <c r="O615" s="12">
        <f>COUNTIF('Daycare Checkouts'!$E:$E,$A615)</f>
        <v>2</v>
      </c>
      <c r="P615" s="15">
        <f>SUMIF('Daycare Checkouts'!E:E,$A615,'Daycare Checkouts'!F:F)</f>
        <v>38</v>
      </c>
      <c r="Q615" s="12">
        <f t="shared" ref="Q615" si="176">SUM(K615,M615,-O615)</f>
        <v>8</v>
      </c>
      <c r="R615" s="15">
        <f t="shared" ref="R615" si="177">SUM(L615,N615,-P615)</f>
        <v>152</v>
      </c>
    </row>
    <row r="616" spans="1:18" x14ac:dyDescent="0.3">
      <c r="A616" s="11">
        <v>7002117</v>
      </c>
      <c r="B616" s="10">
        <v>43760</v>
      </c>
      <c r="C616" s="11" t="s">
        <v>427</v>
      </c>
      <c r="D616" s="11" t="str">
        <f t="shared" ref="D616" si="178">IF(Q616&gt;0,"Active", "InActive")</f>
        <v>InActive</v>
      </c>
      <c r="E616" s="12">
        <v>10</v>
      </c>
      <c r="F616" s="15">
        <v>190</v>
      </c>
      <c r="G616" s="15">
        <f t="shared" ref="G616" si="179">ROUND(F616/E616,2)</f>
        <v>19</v>
      </c>
      <c r="I616" s="28"/>
      <c r="J616" s="29"/>
      <c r="K616" s="12">
        <f t="shared" ref="K616" si="180">E616</f>
        <v>10</v>
      </c>
      <c r="L616" s="15">
        <f t="shared" ref="L616" si="181">F616</f>
        <v>190</v>
      </c>
      <c r="M616" s="12">
        <v>0</v>
      </c>
      <c r="N616" s="15">
        <v>0</v>
      </c>
      <c r="O616" s="12">
        <f>COUNTIF('Daycare Checkouts'!$E:$E,$A616)</f>
        <v>10</v>
      </c>
      <c r="P616" s="15">
        <f>SUMIF('Daycare Checkouts'!E:E,$A616,'Daycare Checkouts'!F:F)</f>
        <v>190</v>
      </c>
      <c r="Q616" s="12">
        <f t="shared" ref="Q616" si="182">SUM(K616,M616,-O616)</f>
        <v>0</v>
      </c>
      <c r="R616" s="15">
        <f t="shared" ref="R616" si="183">SUM(L616,N616,-P616)</f>
        <v>0</v>
      </c>
    </row>
    <row r="617" spans="1:18" x14ac:dyDescent="0.3">
      <c r="A617" s="11">
        <v>7002230</v>
      </c>
      <c r="B617" s="10">
        <v>43760</v>
      </c>
      <c r="C617" s="11" t="s">
        <v>2061</v>
      </c>
      <c r="D617" s="11" t="str">
        <f t="shared" ref="D617:D620" si="184">IF(Q617&gt;0,"Active", "InActive")</f>
        <v>InActive</v>
      </c>
      <c r="E617" s="12">
        <v>10</v>
      </c>
      <c r="F617" s="15">
        <v>270</v>
      </c>
      <c r="G617" s="15">
        <f t="shared" ref="G617:G620" si="185">ROUND(F617/E617,2)</f>
        <v>27</v>
      </c>
      <c r="I617" s="28"/>
      <c r="J617" s="29"/>
      <c r="K617" s="12">
        <f t="shared" ref="K617:K620" si="186">E617</f>
        <v>10</v>
      </c>
      <c r="L617" s="15">
        <f t="shared" ref="L617:L620" si="187">F617</f>
        <v>270</v>
      </c>
      <c r="M617" s="12">
        <v>0</v>
      </c>
      <c r="N617" s="15">
        <v>0</v>
      </c>
      <c r="O617" s="12">
        <f>COUNTIF('Daycare Checkouts'!$E:$E,$A617)</f>
        <v>11</v>
      </c>
      <c r="P617" s="15">
        <f>SUMIF('Daycare Checkouts'!E:E,$A617,'Daycare Checkouts'!F:F)</f>
        <v>297</v>
      </c>
      <c r="Q617" s="12">
        <f t="shared" ref="Q617:Q620" si="188">SUM(K617,M617,-O617)</f>
        <v>-1</v>
      </c>
      <c r="R617" s="15">
        <f t="shared" ref="R617:R620" si="189">SUM(L617,N617,-P617)</f>
        <v>-27</v>
      </c>
    </row>
    <row r="618" spans="1:18" x14ac:dyDescent="0.3">
      <c r="A618" s="11">
        <v>7003016</v>
      </c>
      <c r="B618" s="10">
        <v>43761</v>
      </c>
      <c r="C618" s="11" t="s">
        <v>2384</v>
      </c>
      <c r="D618" s="11" t="str">
        <f t="shared" si="184"/>
        <v>Active</v>
      </c>
      <c r="E618" s="12">
        <v>30</v>
      </c>
      <c r="F618" s="15">
        <v>510</v>
      </c>
      <c r="G618" s="15">
        <f t="shared" si="185"/>
        <v>17</v>
      </c>
      <c r="I618" s="28"/>
      <c r="J618" s="29"/>
      <c r="K618" s="12">
        <f t="shared" si="186"/>
        <v>30</v>
      </c>
      <c r="L618" s="15">
        <f t="shared" si="187"/>
        <v>510</v>
      </c>
      <c r="M618" s="12">
        <v>0</v>
      </c>
      <c r="N618" s="15">
        <v>0</v>
      </c>
      <c r="O618" s="12">
        <f>COUNTIF('Daycare Checkouts'!$E:$E,$A618)</f>
        <v>11</v>
      </c>
      <c r="P618" s="15">
        <f>SUMIF('Daycare Checkouts'!E:E,$A618,'Daycare Checkouts'!F:F)</f>
        <v>187</v>
      </c>
      <c r="Q618" s="12">
        <f t="shared" si="188"/>
        <v>19</v>
      </c>
      <c r="R618" s="15">
        <f t="shared" si="189"/>
        <v>323</v>
      </c>
    </row>
    <row r="619" spans="1:18" x14ac:dyDescent="0.3">
      <c r="A619" s="11">
        <v>7002966</v>
      </c>
      <c r="B619" s="10">
        <v>43761</v>
      </c>
      <c r="C619" s="11" t="s">
        <v>1366</v>
      </c>
      <c r="D619" s="11" t="str">
        <f t="shared" si="184"/>
        <v>InActive</v>
      </c>
      <c r="E619" s="12">
        <v>10</v>
      </c>
      <c r="F619" s="15">
        <v>270</v>
      </c>
      <c r="G619" s="15">
        <f t="shared" si="185"/>
        <v>27</v>
      </c>
      <c r="I619" s="28"/>
      <c r="J619" s="29"/>
      <c r="K619" s="12">
        <f t="shared" si="186"/>
        <v>10</v>
      </c>
      <c r="L619" s="15">
        <f t="shared" si="187"/>
        <v>270</v>
      </c>
      <c r="M619" s="12">
        <v>0</v>
      </c>
      <c r="N619" s="15">
        <v>0</v>
      </c>
      <c r="O619" s="12">
        <f>COUNTIF('Daycare Checkouts'!$E:$E,$A619)</f>
        <v>10</v>
      </c>
      <c r="P619" s="15">
        <f>SUMIF('Daycare Checkouts'!E:E,$A619,'Daycare Checkouts'!F:F)</f>
        <v>270</v>
      </c>
      <c r="Q619" s="12">
        <f t="shared" si="188"/>
        <v>0</v>
      </c>
      <c r="R619" s="15">
        <f t="shared" si="189"/>
        <v>0</v>
      </c>
    </row>
    <row r="620" spans="1:18" x14ac:dyDescent="0.3">
      <c r="A620" s="11">
        <v>7003404</v>
      </c>
      <c r="B620" s="10">
        <v>43761</v>
      </c>
      <c r="C620" s="11" t="s">
        <v>127</v>
      </c>
      <c r="D620" s="11" t="str">
        <f t="shared" si="184"/>
        <v>Active</v>
      </c>
      <c r="E620" s="12">
        <v>50</v>
      </c>
      <c r="F620" s="15">
        <v>1150</v>
      </c>
      <c r="G620" s="15">
        <f t="shared" si="185"/>
        <v>23</v>
      </c>
      <c r="I620" s="28"/>
      <c r="J620" s="29"/>
      <c r="K620" s="12">
        <f t="shared" si="186"/>
        <v>50</v>
      </c>
      <c r="L620" s="15">
        <f t="shared" si="187"/>
        <v>1150</v>
      </c>
      <c r="M620" s="12">
        <v>0</v>
      </c>
      <c r="N620" s="15">
        <v>0</v>
      </c>
      <c r="O620" s="12">
        <f>COUNTIF('Daycare Checkouts'!$E:$E,$A620)</f>
        <v>25</v>
      </c>
      <c r="P620" s="15">
        <f>SUMIF('Daycare Checkouts'!E:E,$A620,'Daycare Checkouts'!F:F)</f>
        <v>575</v>
      </c>
      <c r="Q620" s="12">
        <f t="shared" si="188"/>
        <v>25</v>
      </c>
      <c r="R620" s="15">
        <f t="shared" si="189"/>
        <v>575</v>
      </c>
    </row>
    <row r="621" spans="1:18" x14ac:dyDescent="0.3">
      <c r="A621" s="11">
        <v>7004230</v>
      </c>
      <c r="B621" s="10">
        <v>43762</v>
      </c>
      <c r="C621" s="11" t="s">
        <v>179</v>
      </c>
      <c r="D621" s="11" t="str">
        <f t="shared" ref="D621" si="190">IF(Q621&gt;0,"Active", "InActive")</f>
        <v>Active</v>
      </c>
      <c r="E621" s="12">
        <v>10</v>
      </c>
      <c r="F621" s="15">
        <v>270</v>
      </c>
      <c r="G621" s="15">
        <f t="shared" ref="G621" si="191">ROUND(F621/E621,2)</f>
        <v>27</v>
      </c>
      <c r="I621" s="28"/>
      <c r="J621" s="29"/>
      <c r="K621" s="12">
        <f t="shared" ref="K621" si="192">E621</f>
        <v>10</v>
      </c>
      <c r="L621" s="15">
        <f t="shared" ref="L621" si="193">F621</f>
        <v>270</v>
      </c>
      <c r="M621" s="12">
        <v>0</v>
      </c>
      <c r="N621" s="15">
        <v>0</v>
      </c>
      <c r="O621" s="12">
        <f>COUNTIF('Daycare Checkouts'!$E:$E,$A621)</f>
        <v>4</v>
      </c>
      <c r="P621" s="15">
        <f>SUMIF('Daycare Checkouts'!E:E,$A621,'Daycare Checkouts'!F:F)</f>
        <v>108</v>
      </c>
      <c r="Q621" s="12">
        <f t="shared" ref="Q621" si="194">SUM(K621,M621,-O621)</f>
        <v>6</v>
      </c>
      <c r="R621" s="15">
        <f t="shared" ref="R621" si="195">SUM(L621,N621,-P621)</f>
        <v>162</v>
      </c>
    </row>
    <row r="622" spans="1:18" x14ac:dyDescent="0.3">
      <c r="A622" s="11">
        <v>7004248</v>
      </c>
      <c r="B622" s="10">
        <v>43762</v>
      </c>
      <c r="C622" s="11" t="s">
        <v>167</v>
      </c>
      <c r="D622" s="11" t="str">
        <f t="shared" ref="D622" si="196">IF(Q622&gt;0,"Active", "InActive")</f>
        <v>InActive</v>
      </c>
      <c r="E622" s="12">
        <v>10</v>
      </c>
      <c r="F622" s="15">
        <v>270</v>
      </c>
      <c r="G622" s="15">
        <f t="shared" ref="G622" si="197">ROUND(F622/E622,2)</f>
        <v>27</v>
      </c>
      <c r="I622" s="28"/>
      <c r="J622" s="29"/>
      <c r="K622" s="12">
        <f t="shared" ref="K622" si="198">E622</f>
        <v>10</v>
      </c>
      <c r="L622" s="15">
        <f t="shared" ref="L622" si="199">F622</f>
        <v>270</v>
      </c>
      <c r="M622" s="12">
        <v>0</v>
      </c>
      <c r="N622" s="15">
        <v>0</v>
      </c>
      <c r="O622" s="12">
        <f>COUNTIF('Daycare Checkouts'!$E:$E,$A622)</f>
        <v>10</v>
      </c>
      <c r="P622" s="15">
        <f>SUMIF('Daycare Checkouts'!E:E,$A622,'Daycare Checkouts'!F:F)</f>
        <v>270</v>
      </c>
      <c r="Q622" s="12">
        <f t="shared" ref="Q622" si="200">SUM(K622,M622,-O622)</f>
        <v>0</v>
      </c>
      <c r="R622" s="15">
        <f t="shared" ref="R622" si="201">SUM(L622,N622,-P622)</f>
        <v>0</v>
      </c>
    </row>
    <row r="623" spans="1:18" x14ac:dyDescent="0.3">
      <c r="A623" s="11">
        <v>7004423</v>
      </c>
      <c r="B623" s="10">
        <v>43762</v>
      </c>
      <c r="C623" s="11" t="s">
        <v>162</v>
      </c>
      <c r="D623" s="11" t="str">
        <f t="shared" ref="D623:D627" si="202">IF(Q623&gt;0,"Active", "InActive")</f>
        <v>Active</v>
      </c>
      <c r="E623" s="12">
        <v>10</v>
      </c>
      <c r="F623" s="15">
        <v>270</v>
      </c>
      <c r="G623" s="15">
        <f t="shared" ref="G623:G627" si="203">ROUND(F623/E623,2)</f>
        <v>27</v>
      </c>
      <c r="I623" s="28"/>
      <c r="J623" s="29"/>
      <c r="K623" s="12">
        <f t="shared" ref="K623:K627" si="204">E623</f>
        <v>10</v>
      </c>
      <c r="L623" s="15">
        <f t="shared" ref="L623:L627" si="205">F623</f>
        <v>270</v>
      </c>
      <c r="M623" s="12">
        <v>0</v>
      </c>
      <c r="N623" s="15">
        <v>0</v>
      </c>
      <c r="O623" s="12">
        <f>COUNTIF('Daycare Checkouts'!$E:$E,$A623)</f>
        <v>1</v>
      </c>
      <c r="P623" s="15">
        <f>SUMIF('Daycare Checkouts'!E:E,$A623,'Daycare Checkouts'!F:F)</f>
        <v>27</v>
      </c>
      <c r="Q623" s="12">
        <f t="shared" ref="Q623:Q627" si="206">SUM(K623,M623,-O623)</f>
        <v>9</v>
      </c>
      <c r="R623" s="15">
        <f t="shared" ref="R623:R627" si="207">SUM(L623,N623,-P623)</f>
        <v>243</v>
      </c>
    </row>
    <row r="624" spans="1:18" x14ac:dyDescent="0.3">
      <c r="A624" s="11">
        <v>7004682</v>
      </c>
      <c r="B624" s="10">
        <v>43762</v>
      </c>
      <c r="C624" s="11" t="s">
        <v>1317</v>
      </c>
      <c r="D624" s="11" t="str">
        <f t="shared" si="202"/>
        <v>Active</v>
      </c>
      <c r="E624" s="12">
        <v>20</v>
      </c>
      <c r="F624" s="15">
        <v>520</v>
      </c>
      <c r="G624" s="15">
        <f t="shared" si="203"/>
        <v>26</v>
      </c>
      <c r="I624" s="28"/>
      <c r="J624" s="29"/>
      <c r="K624" s="12">
        <f t="shared" si="204"/>
        <v>20</v>
      </c>
      <c r="L624" s="15">
        <f t="shared" si="205"/>
        <v>520</v>
      </c>
      <c r="M624" s="12">
        <v>0</v>
      </c>
      <c r="N624" s="15">
        <v>0</v>
      </c>
      <c r="O624" s="12">
        <f>COUNTIF('Daycare Checkouts'!$E:$E,$A624)</f>
        <v>19</v>
      </c>
      <c r="P624" s="15">
        <f>SUMIF('Daycare Checkouts'!E:E,$A624,'Daycare Checkouts'!F:F)</f>
        <v>494</v>
      </c>
      <c r="Q624" s="12">
        <f t="shared" si="206"/>
        <v>1</v>
      </c>
      <c r="R624" s="15">
        <f t="shared" si="207"/>
        <v>26</v>
      </c>
    </row>
    <row r="625" spans="1:18" x14ac:dyDescent="0.3">
      <c r="A625" s="11">
        <v>7004749</v>
      </c>
      <c r="B625" s="10">
        <v>43762</v>
      </c>
      <c r="C625" s="11" t="s">
        <v>1164</v>
      </c>
      <c r="D625" s="11" t="str">
        <f t="shared" si="202"/>
        <v>InActive</v>
      </c>
      <c r="E625" s="12">
        <v>10</v>
      </c>
      <c r="F625" s="15">
        <v>270</v>
      </c>
      <c r="G625" s="15">
        <f t="shared" si="203"/>
        <v>27</v>
      </c>
      <c r="I625" s="28"/>
      <c r="J625" s="29"/>
      <c r="K625" s="12">
        <f t="shared" si="204"/>
        <v>10</v>
      </c>
      <c r="L625" s="15">
        <f t="shared" si="205"/>
        <v>270</v>
      </c>
      <c r="M625" s="12">
        <v>0</v>
      </c>
      <c r="N625" s="15">
        <v>0</v>
      </c>
      <c r="O625" s="12">
        <f>COUNTIF('Daycare Checkouts'!$E:$E,$A625)</f>
        <v>10</v>
      </c>
      <c r="P625" s="15">
        <f>SUMIF('Daycare Checkouts'!E:E,$A625,'Daycare Checkouts'!F:F)</f>
        <v>270</v>
      </c>
      <c r="Q625" s="12">
        <f t="shared" si="206"/>
        <v>0</v>
      </c>
      <c r="R625" s="15">
        <f t="shared" si="207"/>
        <v>0</v>
      </c>
    </row>
    <row r="626" spans="1:18" x14ac:dyDescent="0.3">
      <c r="A626" s="11">
        <v>7006584</v>
      </c>
      <c r="B626" s="10">
        <v>43765</v>
      </c>
      <c r="C626" s="11" t="s">
        <v>170</v>
      </c>
      <c r="D626" s="11" t="str">
        <f t="shared" si="202"/>
        <v>Active</v>
      </c>
      <c r="E626" s="12">
        <v>50</v>
      </c>
      <c r="F626" s="15">
        <v>1150</v>
      </c>
      <c r="G626" s="15">
        <f t="shared" si="203"/>
        <v>23</v>
      </c>
      <c r="I626" s="28"/>
      <c r="J626" s="29"/>
      <c r="K626" s="12">
        <f t="shared" si="204"/>
        <v>50</v>
      </c>
      <c r="L626" s="15">
        <f t="shared" si="205"/>
        <v>1150</v>
      </c>
      <c r="M626" s="12">
        <v>0</v>
      </c>
      <c r="N626" s="15">
        <v>0</v>
      </c>
      <c r="O626" s="12">
        <f>COUNTIF('Daycare Checkouts'!$E:$E,$A626)</f>
        <v>18</v>
      </c>
      <c r="P626" s="15">
        <f>SUMIF('Daycare Checkouts'!E:E,$A626,'Daycare Checkouts'!F:F)</f>
        <v>414</v>
      </c>
      <c r="Q626" s="12">
        <f t="shared" si="206"/>
        <v>32</v>
      </c>
      <c r="R626" s="15">
        <f t="shared" si="207"/>
        <v>736</v>
      </c>
    </row>
    <row r="627" spans="1:18" x14ac:dyDescent="0.3">
      <c r="A627" s="11">
        <v>7007163</v>
      </c>
      <c r="B627" s="10">
        <v>43766</v>
      </c>
      <c r="C627" s="11" t="s">
        <v>160</v>
      </c>
      <c r="D627" s="11" t="str">
        <f t="shared" si="202"/>
        <v>InActive</v>
      </c>
      <c r="E627" s="12">
        <v>30</v>
      </c>
      <c r="F627" s="15">
        <v>750</v>
      </c>
      <c r="G627" s="15">
        <f t="shared" si="203"/>
        <v>25</v>
      </c>
      <c r="I627" s="28"/>
      <c r="J627" s="29"/>
      <c r="K627" s="12">
        <f t="shared" si="204"/>
        <v>30</v>
      </c>
      <c r="L627" s="15">
        <f t="shared" si="205"/>
        <v>750</v>
      </c>
      <c r="M627" s="12">
        <v>0</v>
      </c>
      <c r="N627" s="15">
        <v>0</v>
      </c>
      <c r="O627" s="12">
        <f>COUNTIF('Daycare Checkouts'!$E:$E,$A627)</f>
        <v>31</v>
      </c>
      <c r="P627" s="15">
        <f>SUMIF('Daycare Checkouts'!E:E,$A627,'Daycare Checkouts'!F:F)</f>
        <v>775</v>
      </c>
      <c r="Q627" s="12">
        <f t="shared" si="206"/>
        <v>-1</v>
      </c>
      <c r="R627" s="15">
        <f t="shared" si="207"/>
        <v>-25</v>
      </c>
    </row>
    <row r="628" spans="1:18" x14ac:dyDescent="0.3">
      <c r="A628" s="11">
        <v>7007267</v>
      </c>
      <c r="B628" s="10">
        <v>43766</v>
      </c>
      <c r="C628" s="11" t="s">
        <v>111</v>
      </c>
      <c r="D628" s="11" t="str">
        <f t="shared" ref="D628" si="208">IF(Q628&gt;0,"Active", "InActive")</f>
        <v>Active</v>
      </c>
      <c r="E628" s="12">
        <v>20</v>
      </c>
      <c r="F628" s="15">
        <v>520</v>
      </c>
      <c r="G628" s="15">
        <f t="shared" ref="G628" si="209">ROUND(F628/E628,2)</f>
        <v>26</v>
      </c>
      <c r="I628" s="28"/>
      <c r="J628" s="29"/>
      <c r="K628" s="12">
        <f t="shared" ref="K628" si="210">E628</f>
        <v>20</v>
      </c>
      <c r="L628" s="15">
        <f t="shared" ref="L628" si="211">F628</f>
        <v>520</v>
      </c>
      <c r="M628" s="12">
        <v>0</v>
      </c>
      <c r="N628" s="15">
        <v>0</v>
      </c>
      <c r="O628" s="12">
        <f>COUNTIF('Daycare Checkouts'!$E:$E,$A628)</f>
        <v>8</v>
      </c>
      <c r="P628" s="15">
        <f>SUMIF('Daycare Checkouts'!E:E,$A628,'Daycare Checkouts'!F:F)</f>
        <v>208</v>
      </c>
      <c r="Q628" s="12">
        <f t="shared" ref="Q628" si="212">SUM(K628,M628,-O628)</f>
        <v>12</v>
      </c>
      <c r="R628" s="15">
        <f t="shared" ref="R628" si="213">SUM(L628,N628,-P628)</f>
        <v>312</v>
      </c>
    </row>
    <row r="629" spans="1:18" x14ac:dyDescent="0.3">
      <c r="A629" s="11">
        <v>7007444</v>
      </c>
      <c r="B629" s="10">
        <v>43766</v>
      </c>
      <c r="C629" s="11" t="s">
        <v>1221</v>
      </c>
      <c r="D629" s="11" t="str">
        <f t="shared" ref="D629" si="214">IF(Q629&gt;0,"Active", "InActive")</f>
        <v>Active</v>
      </c>
      <c r="E629" s="12">
        <v>20</v>
      </c>
      <c r="F629" s="15">
        <v>520</v>
      </c>
      <c r="G629" s="15">
        <f t="shared" ref="G629" si="215">ROUND(F629/E629,2)</f>
        <v>26</v>
      </c>
      <c r="I629" s="28"/>
      <c r="J629" s="29"/>
      <c r="K629" s="12">
        <f t="shared" ref="K629" si="216">E629</f>
        <v>20</v>
      </c>
      <c r="L629" s="15">
        <f t="shared" ref="L629" si="217">F629</f>
        <v>520</v>
      </c>
      <c r="M629" s="12">
        <v>0</v>
      </c>
      <c r="N629" s="15">
        <v>0</v>
      </c>
      <c r="O629" s="12">
        <f>COUNTIF('Daycare Checkouts'!$E:$E,$A629)</f>
        <v>15</v>
      </c>
      <c r="P629" s="15">
        <f>SUMIF('Daycare Checkouts'!E:E,$A629,'Daycare Checkouts'!F:F)</f>
        <v>390</v>
      </c>
      <c r="Q629" s="12">
        <f t="shared" ref="Q629" si="218">SUM(K629,M629,-O629)</f>
        <v>5</v>
      </c>
      <c r="R629" s="15">
        <f t="shared" ref="R629" si="219">SUM(L629,N629,-P629)</f>
        <v>130</v>
      </c>
    </row>
    <row r="630" spans="1:18" x14ac:dyDescent="0.3">
      <c r="A630" s="11">
        <v>7007542</v>
      </c>
      <c r="B630" s="10">
        <v>43766</v>
      </c>
      <c r="C630" s="11" t="s">
        <v>141</v>
      </c>
      <c r="D630" s="11" t="str">
        <f t="shared" ref="D630" si="220">IF(Q630&gt;0,"Active", "InActive")</f>
        <v>Active</v>
      </c>
      <c r="E630" s="12">
        <v>20</v>
      </c>
      <c r="F630" s="15">
        <v>520</v>
      </c>
      <c r="G630" s="15">
        <f t="shared" ref="G630" si="221">ROUND(F630/E630,2)</f>
        <v>26</v>
      </c>
      <c r="I630" s="28"/>
      <c r="J630" s="29"/>
      <c r="K630" s="12">
        <f t="shared" ref="K630" si="222">E630</f>
        <v>20</v>
      </c>
      <c r="L630" s="15">
        <f t="shared" ref="L630" si="223">F630</f>
        <v>520</v>
      </c>
      <c r="M630" s="12">
        <v>0</v>
      </c>
      <c r="N630" s="15">
        <v>0</v>
      </c>
      <c r="O630" s="12">
        <f>COUNTIF('Daycare Checkouts'!$E:$E,$A630)</f>
        <v>5</v>
      </c>
      <c r="P630" s="15">
        <f>SUMIF('Daycare Checkouts'!E:E,$A630,'Daycare Checkouts'!F:F)</f>
        <v>130</v>
      </c>
      <c r="Q630" s="12">
        <f t="shared" ref="Q630" si="224">SUM(K630,M630,-O630)</f>
        <v>15</v>
      </c>
      <c r="R630" s="15">
        <f t="shared" ref="R630" si="225">SUM(L630,N630,-P630)</f>
        <v>390</v>
      </c>
    </row>
    <row r="631" spans="1:18" x14ac:dyDescent="0.3">
      <c r="A631" s="11">
        <v>7008308</v>
      </c>
      <c r="B631" s="10">
        <v>43767</v>
      </c>
      <c r="C631" s="11" t="s">
        <v>136</v>
      </c>
      <c r="D631" s="11" t="str">
        <f t="shared" ref="D631" si="226">IF(Q631&gt;0,"Active", "InActive")</f>
        <v>Active</v>
      </c>
      <c r="E631" s="12">
        <v>20</v>
      </c>
      <c r="F631" s="15">
        <v>520</v>
      </c>
      <c r="G631" s="15">
        <f t="shared" ref="G631" si="227">ROUND(F631/E631,2)</f>
        <v>26</v>
      </c>
      <c r="I631" s="28"/>
      <c r="J631" s="29"/>
      <c r="K631" s="12">
        <f t="shared" ref="K631" si="228">E631</f>
        <v>20</v>
      </c>
      <c r="L631" s="15">
        <f t="shared" ref="L631" si="229">F631</f>
        <v>520</v>
      </c>
      <c r="M631" s="12">
        <v>0</v>
      </c>
      <c r="N631" s="15">
        <v>0</v>
      </c>
      <c r="O631" s="12">
        <f>COUNTIF('Daycare Checkouts'!$E:$E,$A631)</f>
        <v>11</v>
      </c>
      <c r="P631" s="15">
        <f>SUMIF('Daycare Checkouts'!E:E,$A631,'Daycare Checkouts'!F:F)</f>
        <v>286</v>
      </c>
      <c r="Q631" s="12">
        <f t="shared" ref="Q631" si="230">SUM(K631,M631,-O631)</f>
        <v>9</v>
      </c>
      <c r="R631" s="15">
        <f t="shared" ref="R631" si="231">SUM(L631,N631,-P631)</f>
        <v>234</v>
      </c>
    </row>
    <row r="632" spans="1:18" x14ac:dyDescent="0.3">
      <c r="A632" s="11">
        <v>7008424</v>
      </c>
      <c r="B632" s="10">
        <v>43767</v>
      </c>
      <c r="C632" s="11" t="s">
        <v>1221</v>
      </c>
      <c r="D632" s="11" t="str">
        <f t="shared" ref="D632:D634" si="232">IF(Q632&gt;0,"Active", "InActive")</f>
        <v>Active</v>
      </c>
      <c r="E632" s="12">
        <v>20</v>
      </c>
      <c r="F632" s="15">
        <v>360</v>
      </c>
      <c r="G632" s="15">
        <f t="shared" ref="G632:G634" si="233">ROUND(F632/E632,2)</f>
        <v>18</v>
      </c>
      <c r="I632" s="28"/>
      <c r="J632" s="29"/>
      <c r="K632" s="12">
        <f t="shared" ref="K632:K634" si="234">E632</f>
        <v>20</v>
      </c>
      <c r="L632" s="15">
        <f t="shared" ref="L632:L634" si="235">F632</f>
        <v>360</v>
      </c>
      <c r="M632" s="12">
        <v>0</v>
      </c>
      <c r="N632" s="15">
        <v>0</v>
      </c>
      <c r="O632" s="12">
        <f>COUNTIF('Daycare Checkouts'!$E:$E,$A632)</f>
        <v>14</v>
      </c>
      <c r="P632" s="15">
        <f>SUMIF('Daycare Checkouts'!E:E,$A632,'Daycare Checkouts'!F:F)</f>
        <v>252</v>
      </c>
      <c r="Q632" s="12">
        <f t="shared" ref="Q632:Q634" si="236">SUM(K632,M632,-O632)</f>
        <v>6</v>
      </c>
      <c r="R632" s="15">
        <f t="shared" ref="R632:R634" si="237">SUM(L632,N632,-P632)</f>
        <v>108</v>
      </c>
    </row>
    <row r="633" spans="1:18" x14ac:dyDescent="0.3">
      <c r="A633" s="11">
        <v>7008781</v>
      </c>
      <c r="B633" s="10">
        <v>43767</v>
      </c>
      <c r="C633" s="11" t="s">
        <v>140</v>
      </c>
      <c r="D633" s="11" t="str">
        <f>IF(Q633&gt;0,"Active", "InActive")</f>
        <v>Active</v>
      </c>
      <c r="E633" s="12">
        <v>20</v>
      </c>
      <c r="F633" s="15">
        <v>520</v>
      </c>
      <c r="G633" s="15">
        <f>ROUND(F633/E633,2)</f>
        <v>26</v>
      </c>
      <c r="I633" s="28"/>
      <c r="J633" s="29"/>
      <c r="K633" s="12">
        <f>E633</f>
        <v>20</v>
      </c>
      <c r="L633" s="15">
        <f>F633</f>
        <v>520</v>
      </c>
      <c r="M633" s="12">
        <v>0</v>
      </c>
      <c r="N633" s="15">
        <v>0</v>
      </c>
      <c r="O633" s="12">
        <f>COUNTIF('Daycare Checkouts'!$E:$E,$A633)</f>
        <v>15</v>
      </c>
      <c r="P633" s="15">
        <f>SUMIF('Daycare Checkouts'!E:E,$A633,'Daycare Checkouts'!F:F)</f>
        <v>390</v>
      </c>
      <c r="Q633" s="12">
        <f>SUM(K633,M633,-O633)</f>
        <v>5</v>
      </c>
      <c r="R633" s="15">
        <f>SUM(L633,N633,-P633)</f>
        <v>130</v>
      </c>
    </row>
    <row r="634" spans="1:18" x14ac:dyDescent="0.3">
      <c r="A634" s="11">
        <v>7008951</v>
      </c>
      <c r="B634" s="10">
        <v>43767</v>
      </c>
      <c r="C634" s="11" t="s">
        <v>133</v>
      </c>
      <c r="D634" s="11" t="str">
        <f t="shared" si="232"/>
        <v>Active</v>
      </c>
      <c r="E634" s="12">
        <v>20</v>
      </c>
      <c r="F634" s="15">
        <v>520</v>
      </c>
      <c r="G634" s="15">
        <f t="shared" si="233"/>
        <v>26</v>
      </c>
      <c r="I634" s="28"/>
      <c r="J634" s="29"/>
      <c r="K634" s="12">
        <f t="shared" si="234"/>
        <v>20</v>
      </c>
      <c r="L634" s="15">
        <f t="shared" si="235"/>
        <v>520</v>
      </c>
      <c r="M634" s="12">
        <v>0</v>
      </c>
      <c r="N634" s="15">
        <v>0</v>
      </c>
      <c r="O634" s="12">
        <f>COUNTIF('Daycare Checkouts'!$E:$E,$A634)</f>
        <v>6</v>
      </c>
      <c r="P634" s="15">
        <f>SUMIF('Daycare Checkouts'!E:E,$A634,'Daycare Checkouts'!F:F)</f>
        <v>156</v>
      </c>
      <c r="Q634" s="12">
        <f t="shared" si="236"/>
        <v>14</v>
      </c>
      <c r="R634" s="15">
        <f t="shared" si="237"/>
        <v>364</v>
      </c>
    </row>
    <row r="635" spans="1:18" x14ac:dyDescent="0.3">
      <c r="A635" s="11">
        <v>7012565</v>
      </c>
      <c r="B635" s="10">
        <v>43769</v>
      </c>
      <c r="C635" s="11" t="s">
        <v>1165</v>
      </c>
      <c r="D635" s="11" t="str">
        <f t="shared" ref="D635:D637" si="238">IF(Q635&gt;0,"Active", "InActive")</f>
        <v>Active</v>
      </c>
      <c r="E635" s="12">
        <v>20</v>
      </c>
      <c r="F635" s="15">
        <v>520</v>
      </c>
      <c r="G635" s="15">
        <f t="shared" ref="G635:G637" si="239">ROUND(F635/E635,2)</f>
        <v>26</v>
      </c>
      <c r="I635" s="28"/>
      <c r="J635" s="29"/>
      <c r="K635" s="12">
        <f t="shared" ref="K635:K637" si="240">E635</f>
        <v>20</v>
      </c>
      <c r="L635" s="15">
        <f t="shared" ref="L635:L637" si="241">F635</f>
        <v>520</v>
      </c>
      <c r="M635" s="12">
        <v>0</v>
      </c>
      <c r="N635" s="15">
        <v>0</v>
      </c>
      <c r="O635" s="12">
        <f>COUNTIF('Daycare Checkouts'!$E:$E,$A635)</f>
        <v>18</v>
      </c>
      <c r="P635" s="15">
        <f>SUMIF('Daycare Checkouts'!E:E,$A635,'Daycare Checkouts'!F:F)</f>
        <v>468</v>
      </c>
      <c r="Q635" s="12">
        <f t="shared" ref="Q635:Q637" si="242">SUM(K635,M635,-O635)</f>
        <v>2</v>
      </c>
      <c r="R635" s="15">
        <f t="shared" ref="R635:R637" si="243">SUM(L635,N635,-P635)</f>
        <v>52</v>
      </c>
    </row>
    <row r="636" spans="1:18" x14ac:dyDescent="0.3">
      <c r="A636" s="11">
        <v>7012941</v>
      </c>
      <c r="B636" s="10">
        <v>43770</v>
      </c>
      <c r="C636" s="11" t="s">
        <v>212</v>
      </c>
      <c r="D636" s="11" t="str">
        <f t="shared" si="238"/>
        <v>InActive</v>
      </c>
      <c r="E636" s="12">
        <v>10</v>
      </c>
      <c r="F636" s="15">
        <v>270</v>
      </c>
      <c r="G636" s="15">
        <f t="shared" si="239"/>
        <v>27</v>
      </c>
      <c r="I636" s="28"/>
      <c r="J636" s="29"/>
      <c r="K636" s="12">
        <f t="shared" si="240"/>
        <v>10</v>
      </c>
      <c r="L636" s="15">
        <f t="shared" si="241"/>
        <v>270</v>
      </c>
      <c r="M636" s="12">
        <v>0</v>
      </c>
      <c r="N636" s="15">
        <v>0</v>
      </c>
      <c r="O636" s="12">
        <f>COUNTIF('Daycare Checkouts'!$E:$E,$A636)</f>
        <v>10</v>
      </c>
      <c r="P636" s="15">
        <f>SUMIF('Daycare Checkouts'!E:E,$A636,'Daycare Checkouts'!F:F)</f>
        <v>270</v>
      </c>
      <c r="Q636" s="12">
        <f t="shared" si="242"/>
        <v>0</v>
      </c>
      <c r="R636" s="15">
        <f t="shared" si="243"/>
        <v>0</v>
      </c>
    </row>
    <row r="637" spans="1:18" x14ac:dyDescent="0.3">
      <c r="A637" s="11">
        <v>7015428</v>
      </c>
      <c r="B637" s="10">
        <v>43773</v>
      </c>
      <c r="C637" s="11" t="s">
        <v>138</v>
      </c>
      <c r="D637" s="11" t="str">
        <f t="shared" si="238"/>
        <v>Active</v>
      </c>
      <c r="E637" s="12">
        <v>50</v>
      </c>
      <c r="F637" s="15">
        <v>1150</v>
      </c>
      <c r="G637" s="15">
        <f t="shared" si="239"/>
        <v>23</v>
      </c>
      <c r="I637" s="28"/>
      <c r="J637" s="29"/>
      <c r="K637" s="12">
        <f t="shared" si="240"/>
        <v>50</v>
      </c>
      <c r="L637" s="15">
        <f t="shared" si="241"/>
        <v>1150</v>
      </c>
      <c r="M637" s="12">
        <v>0</v>
      </c>
      <c r="N637" s="15">
        <v>0</v>
      </c>
      <c r="O637" s="12">
        <f>COUNTIF('Daycare Checkouts'!$E:$E,$A637)</f>
        <v>11</v>
      </c>
      <c r="P637" s="15">
        <f>SUMIF('Daycare Checkouts'!E:E,$A637,'Daycare Checkouts'!F:F)</f>
        <v>253</v>
      </c>
      <c r="Q637" s="12">
        <f t="shared" si="242"/>
        <v>39</v>
      </c>
      <c r="R637" s="15">
        <f t="shared" si="243"/>
        <v>897</v>
      </c>
    </row>
    <row r="638" spans="1:18" x14ac:dyDescent="0.3">
      <c r="A638" s="11">
        <v>7017690</v>
      </c>
      <c r="B638" s="10">
        <v>43775</v>
      </c>
      <c r="C638" s="11" t="s">
        <v>2577</v>
      </c>
      <c r="D638" s="11" t="str">
        <f t="shared" ref="D638:D639" si="244">IF(Q638&gt;0,"Active", "InActive")</f>
        <v>InActive</v>
      </c>
      <c r="E638" s="12">
        <v>10</v>
      </c>
      <c r="F638" s="15">
        <v>270</v>
      </c>
      <c r="G638" s="15">
        <f t="shared" ref="G638:G639" si="245">ROUND(F638/E638,2)</f>
        <v>27</v>
      </c>
      <c r="I638" s="28"/>
      <c r="J638" s="29"/>
      <c r="K638" s="12">
        <f t="shared" ref="K638:K639" si="246">E638</f>
        <v>10</v>
      </c>
      <c r="L638" s="15">
        <f t="shared" ref="L638:L639" si="247">F638</f>
        <v>270</v>
      </c>
      <c r="M638" s="12">
        <v>0</v>
      </c>
      <c r="N638" s="15">
        <v>0</v>
      </c>
      <c r="O638" s="12">
        <f>COUNTIF('Daycare Checkouts'!$E:$E,$A638)</f>
        <v>10</v>
      </c>
      <c r="P638" s="15">
        <f>SUMIF('Daycare Checkouts'!E:E,$A638,'Daycare Checkouts'!F:F)</f>
        <v>270</v>
      </c>
      <c r="Q638" s="12">
        <f t="shared" ref="Q638:Q639" si="248">SUM(K638,M638,-O638)</f>
        <v>0</v>
      </c>
      <c r="R638" s="15">
        <f t="shared" ref="R638:R639" si="249">SUM(L638,N638,-P638)</f>
        <v>0</v>
      </c>
    </row>
    <row r="639" spans="1:18" x14ac:dyDescent="0.3">
      <c r="A639" s="11">
        <v>7017699</v>
      </c>
      <c r="B639" s="10">
        <v>43775</v>
      </c>
      <c r="C639" s="11" t="s">
        <v>156</v>
      </c>
      <c r="D639" s="11" t="str">
        <f t="shared" si="244"/>
        <v>Active</v>
      </c>
      <c r="E639" s="12">
        <v>50</v>
      </c>
      <c r="F639" s="15">
        <v>1150</v>
      </c>
      <c r="G639" s="15">
        <f t="shared" si="245"/>
        <v>23</v>
      </c>
      <c r="I639" s="28"/>
      <c r="J639" s="29"/>
      <c r="K639" s="12">
        <f t="shared" si="246"/>
        <v>50</v>
      </c>
      <c r="L639" s="15">
        <f t="shared" si="247"/>
        <v>1150</v>
      </c>
      <c r="M639" s="12">
        <v>0</v>
      </c>
      <c r="N639" s="15">
        <v>0</v>
      </c>
      <c r="O639" s="12">
        <f>COUNTIF('Daycare Checkouts'!$E:$E,$A639)</f>
        <v>13</v>
      </c>
      <c r="P639" s="15">
        <f>SUMIF('Daycare Checkouts'!E:E,$A639,'Daycare Checkouts'!F:F)</f>
        <v>299</v>
      </c>
      <c r="Q639" s="12">
        <f t="shared" si="248"/>
        <v>37</v>
      </c>
      <c r="R639" s="15">
        <f t="shared" si="249"/>
        <v>851</v>
      </c>
    </row>
    <row r="640" spans="1:18" x14ac:dyDescent="0.3">
      <c r="A640" s="11">
        <v>7017784</v>
      </c>
      <c r="B640" s="10">
        <v>43775</v>
      </c>
      <c r="C640" s="11" t="s">
        <v>2580</v>
      </c>
      <c r="D640" s="11" t="str">
        <f t="shared" ref="D640" si="250">IF(Q640&gt;0,"Active", "InActive")</f>
        <v>Active</v>
      </c>
      <c r="E640" s="12">
        <v>10</v>
      </c>
      <c r="F640" s="15">
        <v>270</v>
      </c>
      <c r="G640" s="15">
        <f t="shared" ref="G640" si="251">ROUND(F640/E640,2)</f>
        <v>27</v>
      </c>
      <c r="I640" s="28"/>
      <c r="J640" s="29"/>
      <c r="K640" s="12">
        <f t="shared" ref="K640" si="252">E640</f>
        <v>10</v>
      </c>
      <c r="L640" s="15">
        <f t="shared" ref="L640" si="253">F640</f>
        <v>270</v>
      </c>
      <c r="M640" s="12">
        <v>0</v>
      </c>
      <c r="N640" s="15">
        <v>0</v>
      </c>
      <c r="O640" s="12">
        <f>COUNTIF('Daycare Checkouts'!$E:$E,$A640)</f>
        <v>6</v>
      </c>
      <c r="P640" s="15">
        <f>SUMIF('Daycare Checkouts'!E:E,$A640,'Daycare Checkouts'!F:F)</f>
        <v>162</v>
      </c>
      <c r="Q640" s="12">
        <f t="shared" ref="Q640" si="254">SUM(K640,M640,-O640)</f>
        <v>4</v>
      </c>
      <c r="R640" s="15">
        <f t="shared" ref="R640" si="255">SUM(L640,N640,-P640)</f>
        <v>108</v>
      </c>
    </row>
    <row r="641" spans="1:18" x14ac:dyDescent="0.3">
      <c r="A641" s="11">
        <v>7017965</v>
      </c>
      <c r="B641" s="10">
        <v>43775</v>
      </c>
      <c r="C641" s="11" t="s">
        <v>2061</v>
      </c>
      <c r="D641" s="11" t="str">
        <f t="shared" ref="D641" si="256">IF(Q641&gt;0,"Active", "InActive")</f>
        <v>InActive</v>
      </c>
      <c r="E641" s="12">
        <v>10</v>
      </c>
      <c r="F641" s="15">
        <v>270</v>
      </c>
      <c r="G641" s="15">
        <f t="shared" ref="G641" si="257">ROUND(F641/E641,2)</f>
        <v>27</v>
      </c>
      <c r="I641" s="28"/>
      <c r="J641" s="29"/>
      <c r="K641" s="12">
        <f t="shared" ref="K641" si="258">E641</f>
        <v>10</v>
      </c>
      <c r="L641" s="15">
        <f t="shared" ref="L641" si="259">F641</f>
        <v>270</v>
      </c>
      <c r="M641" s="12">
        <v>0</v>
      </c>
      <c r="N641" s="15">
        <v>0</v>
      </c>
      <c r="O641" s="12">
        <f>COUNTIF('Daycare Checkouts'!$E:$E,$A641)</f>
        <v>10</v>
      </c>
      <c r="P641" s="15">
        <f>SUMIF('Daycare Checkouts'!E:E,$A641,'Daycare Checkouts'!F:F)</f>
        <v>270</v>
      </c>
      <c r="Q641" s="12">
        <f t="shared" ref="Q641" si="260">SUM(K641,M641,-O641)</f>
        <v>0</v>
      </c>
      <c r="R641" s="15">
        <f t="shared" ref="R641" si="261">SUM(L641,N641,-P641)</f>
        <v>0</v>
      </c>
    </row>
    <row r="642" spans="1:18" x14ac:dyDescent="0.3">
      <c r="A642" s="11">
        <v>7018928</v>
      </c>
      <c r="B642" s="10">
        <v>43775</v>
      </c>
      <c r="C642" s="11" t="s">
        <v>190</v>
      </c>
      <c r="D642" s="11" t="str">
        <f t="shared" ref="D642:D643" si="262">IF(Q642&gt;0,"Active", "InActive")</f>
        <v>InActive</v>
      </c>
      <c r="E642" s="12">
        <v>20</v>
      </c>
      <c r="F642" s="15">
        <v>360</v>
      </c>
      <c r="G642" s="15">
        <f t="shared" ref="G642:G643" si="263">ROUND(F642/E642,2)</f>
        <v>18</v>
      </c>
      <c r="I642" s="28"/>
      <c r="J642" s="29"/>
      <c r="K642" s="12">
        <f t="shared" ref="K642:K643" si="264">E642</f>
        <v>20</v>
      </c>
      <c r="L642" s="15">
        <f t="shared" ref="L642:L643" si="265">F642</f>
        <v>360</v>
      </c>
      <c r="M642" s="12">
        <v>0</v>
      </c>
      <c r="N642" s="15">
        <v>0</v>
      </c>
      <c r="O642" s="12">
        <f>COUNTIF('Daycare Checkouts'!$E:$E,$A642)</f>
        <v>20</v>
      </c>
      <c r="P642" s="15">
        <f>SUMIF('Daycare Checkouts'!E:E,$A642,'Daycare Checkouts'!F:F)</f>
        <v>360</v>
      </c>
      <c r="Q642" s="12">
        <f t="shared" ref="Q642:Q643" si="266">SUM(K642,M642,-O642)</f>
        <v>0</v>
      </c>
      <c r="R642" s="15">
        <f t="shared" ref="R642:R643" si="267">SUM(L642,N642,-P642)</f>
        <v>0</v>
      </c>
    </row>
    <row r="643" spans="1:18" x14ac:dyDescent="0.3">
      <c r="A643" s="11">
        <v>7020147</v>
      </c>
      <c r="B643" s="10">
        <v>43776</v>
      </c>
      <c r="C643" s="11" t="s">
        <v>2457</v>
      </c>
      <c r="D643" s="11" t="str">
        <f t="shared" si="262"/>
        <v>InActive</v>
      </c>
      <c r="E643" s="12">
        <v>10</v>
      </c>
      <c r="F643" s="15">
        <v>270</v>
      </c>
      <c r="G643" s="15">
        <f t="shared" si="263"/>
        <v>27</v>
      </c>
      <c r="I643" s="28"/>
      <c r="J643" s="29"/>
      <c r="K643" s="12">
        <f t="shared" si="264"/>
        <v>10</v>
      </c>
      <c r="L643" s="15">
        <f t="shared" si="265"/>
        <v>270</v>
      </c>
      <c r="M643" s="12">
        <v>0</v>
      </c>
      <c r="N643" s="15">
        <v>0</v>
      </c>
      <c r="O643" s="12">
        <f>COUNTIF('Daycare Checkouts'!$E:$E,$A643)</f>
        <v>10</v>
      </c>
      <c r="P643" s="15">
        <f>SUMIF('Daycare Checkouts'!E:E,$A643,'Daycare Checkouts'!F:F)</f>
        <v>270</v>
      </c>
      <c r="Q643" s="12">
        <f t="shared" si="266"/>
        <v>0</v>
      </c>
      <c r="R643" s="15">
        <f t="shared" si="267"/>
        <v>0</v>
      </c>
    </row>
    <row r="644" spans="1:18" x14ac:dyDescent="0.3">
      <c r="A644" s="11">
        <v>7020404</v>
      </c>
      <c r="B644" s="10">
        <v>43776</v>
      </c>
      <c r="C644" s="11" t="s">
        <v>230</v>
      </c>
      <c r="D644" s="11" t="str">
        <f t="shared" ref="D644" si="268">IF(Q644&gt;0,"Active", "InActive")</f>
        <v>InActive</v>
      </c>
      <c r="E644" s="12">
        <v>10</v>
      </c>
      <c r="F644" s="15">
        <v>270</v>
      </c>
      <c r="G644" s="15">
        <f t="shared" ref="G644" si="269">ROUND(F644/E644,2)</f>
        <v>27</v>
      </c>
      <c r="I644" s="28"/>
      <c r="J644" s="29"/>
      <c r="K644" s="12">
        <f t="shared" ref="K644" si="270">E644</f>
        <v>10</v>
      </c>
      <c r="L644" s="15">
        <f t="shared" ref="L644" si="271">F644</f>
        <v>270</v>
      </c>
      <c r="M644" s="12">
        <v>0</v>
      </c>
      <c r="N644" s="15">
        <v>0</v>
      </c>
      <c r="O644" s="12">
        <f>COUNTIF('Daycare Checkouts'!$E:$E,$A644)</f>
        <v>10</v>
      </c>
      <c r="P644" s="15">
        <f>SUMIF('Daycare Checkouts'!E:E,$A644,'Daycare Checkouts'!F:F)</f>
        <v>270</v>
      </c>
      <c r="Q644" s="12">
        <f t="shared" ref="Q644" si="272">SUM(K644,M644,-O644)</f>
        <v>0</v>
      </c>
      <c r="R644" s="15">
        <f t="shared" ref="R644" si="273">SUM(L644,N644,-P644)</f>
        <v>0</v>
      </c>
    </row>
    <row r="645" spans="1:18" x14ac:dyDescent="0.3">
      <c r="A645" s="11">
        <v>7022228</v>
      </c>
      <c r="B645" s="10">
        <v>43780</v>
      </c>
      <c r="C645" s="11" t="s">
        <v>222</v>
      </c>
      <c r="D645" s="11" t="str">
        <f t="shared" ref="D645" si="274">IF(Q645&gt;0,"Active", "InActive")</f>
        <v>Active</v>
      </c>
      <c r="E645" s="12">
        <v>10</v>
      </c>
      <c r="F645" s="15">
        <v>270</v>
      </c>
      <c r="G645" s="15">
        <f t="shared" ref="G645" si="275">ROUND(F645/E645,2)</f>
        <v>27</v>
      </c>
      <c r="I645" s="28"/>
      <c r="J645" s="29"/>
      <c r="K645" s="12">
        <f t="shared" ref="K645" si="276">E645</f>
        <v>10</v>
      </c>
      <c r="L645" s="15">
        <f t="shared" ref="L645" si="277">F645</f>
        <v>270</v>
      </c>
      <c r="M645" s="12">
        <v>0</v>
      </c>
      <c r="N645" s="15">
        <v>0</v>
      </c>
      <c r="O645" s="12">
        <f>COUNTIF('Daycare Checkouts'!$E:$E,$A645)</f>
        <v>9</v>
      </c>
      <c r="P645" s="15">
        <f>SUMIF('Daycare Checkouts'!E:E,$A645,'Daycare Checkouts'!F:F)</f>
        <v>243</v>
      </c>
      <c r="Q645" s="12">
        <f t="shared" ref="Q645" si="278">SUM(K645,M645,-O645)</f>
        <v>1</v>
      </c>
      <c r="R645" s="15">
        <f t="shared" ref="R645" si="279">SUM(L645,N645,-P645)</f>
        <v>27</v>
      </c>
    </row>
    <row r="646" spans="1:18" x14ac:dyDescent="0.3">
      <c r="A646" s="11">
        <v>7023600</v>
      </c>
      <c r="B646" s="10">
        <v>43781</v>
      </c>
      <c r="C646" s="11" t="s">
        <v>2397</v>
      </c>
      <c r="D646" s="11" t="str">
        <f t="shared" ref="D646:D647" si="280">IF(Q646&gt;0,"Active", "InActive")</f>
        <v>Active</v>
      </c>
      <c r="E646" s="12">
        <v>10</v>
      </c>
      <c r="F646" s="15">
        <v>270</v>
      </c>
      <c r="G646" s="15">
        <f t="shared" ref="G646:G647" si="281">ROUND(F646/E646,2)</f>
        <v>27</v>
      </c>
      <c r="I646" s="28"/>
      <c r="J646" s="29"/>
      <c r="K646" s="12">
        <f t="shared" ref="K646:K647" si="282">E646</f>
        <v>10</v>
      </c>
      <c r="L646" s="15">
        <f t="shared" ref="L646:L647" si="283">F646</f>
        <v>270</v>
      </c>
      <c r="M646" s="12">
        <v>0</v>
      </c>
      <c r="N646" s="15">
        <v>0</v>
      </c>
      <c r="O646" s="12">
        <f>COUNTIF('Daycare Checkouts'!$E:$E,$A646)</f>
        <v>2</v>
      </c>
      <c r="P646" s="15">
        <f>SUMIF('Daycare Checkouts'!E:E,$A646,'Daycare Checkouts'!F:F)</f>
        <v>54</v>
      </c>
      <c r="Q646" s="12">
        <f t="shared" ref="Q646:Q647" si="284">SUM(K646,M646,-O646)</f>
        <v>8</v>
      </c>
      <c r="R646" s="15">
        <f t="shared" ref="R646:R647" si="285">SUM(L646,N646,-P646)</f>
        <v>216</v>
      </c>
    </row>
    <row r="647" spans="1:18" x14ac:dyDescent="0.3">
      <c r="A647" s="11">
        <v>7024644</v>
      </c>
      <c r="B647" s="10">
        <v>43782</v>
      </c>
      <c r="C647" s="11" t="s">
        <v>184</v>
      </c>
      <c r="D647" s="11" t="str">
        <f t="shared" si="280"/>
        <v>Active</v>
      </c>
      <c r="E647" s="12">
        <v>20</v>
      </c>
      <c r="F647" s="15">
        <v>520</v>
      </c>
      <c r="G647" s="15">
        <f t="shared" si="281"/>
        <v>26</v>
      </c>
      <c r="I647" s="28"/>
      <c r="J647" s="29"/>
      <c r="K647" s="12">
        <f t="shared" si="282"/>
        <v>20</v>
      </c>
      <c r="L647" s="15">
        <f t="shared" si="283"/>
        <v>520</v>
      </c>
      <c r="M647" s="12">
        <v>0</v>
      </c>
      <c r="N647" s="15">
        <v>0</v>
      </c>
      <c r="O647" s="12">
        <f>COUNTIF('Daycare Checkouts'!$E:$E,$A647)</f>
        <v>6</v>
      </c>
      <c r="P647" s="15">
        <f>SUMIF('Daycare Checkouts'!E:E,$A647,'Daycare Checkouts'!F:F)</f>
        <v>156</v>
      </c>
      <c r="Q647" s="12">
        <f t="shared" si="284"/>
        <v>14</v>
      </c>
      <c r="R647" s="15">
        <f t="shared" si="285"/>
        <v>364</v>
      </c>
    </row>
    <row r="648" spans="1:18" x14ac:dyDescent="0.3">
      <c r="A648" s="11">
        <v>7025257</v>
      </c>
      <c r="B648" s="10">
        <v>43782</v>
      </c>
      <c r="C648" s="11" t="s">
        <v>167</v>
      </c>
      <c r="D648" s="11" t="str">
        <f t="shared" ref="D648" si="286">IF(Q648&gt;0,"Active", "InActive")</f>
        <v>Active</v>
      </c>
      <c r="E648" s="12">
        <v>10</v>
      </c>
      <c r="F648" s="15">
        <v>270</v>
      </c>
      <c r="G648" s="15">
        <f t="shared" ref="G648" si="287">ROUND(F648/E648,2)</f>
        <v>27</v>
      </c>
      <c r="I648" s="28"/>
      <c r="J648" s="29"/>
      <c r="K648" s="12">
        <f t="shared" ref="K648" si="288">E648</f>
        <v>10</v>
      </c>
      <c r="L648" s="15">
        <f t="shared" ref="L648" si="289">F648</f>
        <v>270</v>
      </c>
      <c r="M648" s="12">
        <v>0</v>
      </c>
      <c r="N648" s="15">
        <v>0</v>
      </c>
      <c r="O648" s="12">
        <f>COUNTIF('Daycare Checkouts'!$E:$E,$A648)</f>
        <v>7</v>
      </c>
      <c r="P648" s="15">
        <f>SUMIF('Daycare Checkouts'!E:E,$A648,'Daycare Checkouts'!F:F)</f>
        <v>189</v>
      </c>
      <c r="Q648" s="12">
        <f t="shared" ref="Q648" si="290">SUM(K648,M648,-O648)</f>
        <v>3</v>
      </c>
      <c r="R648" s="15">
        <f t="shared" ref="R648" si="291">SUM(L648,N648,-P648)</f>
        <v>81</v>
      </c>
    </row>
    <row r="649" spans="1:18" x14ac:dyDescent="0.3">
      <c r="A649" s="11">
        <v>7025847</v>
      </c>
      <c r="B649" s="10">
        <v>43783</v>
      </c>
      <c r="C649" s="11" t="s">
        <v>2583</v>
      </c>
      <c r="D649" s="11" t="str">
        <f t="shared" ref="D649" si="292">IF(Q649&gt;0,"Active", "InActive")</f>
        <v>Active</v>
      </c>
      <c r="E649" s="12">
        <v>10</v>
      </c>
      <c r="F649" s="15">
        <v>270</v>
      </c>
      <c r="G649" s="15">
        <f t="shared" ref="G649" si="293">ROUND(F649/E649,2)</f>
        <v>27</v>
      </c>
      <c r="I649" s="28"/>
      <c r="J649" s="29"/>
      <c r="K649" s="12">
        <f t="shared" ref="K649" si="294">E649</f>
        <v>10</v>
      </c>
      <c r="L649" s="15">
        <f t="shared" ref="L649" si="295">F649</f>
        <v>270</v>
      </c>
      <c r="M649" s="12">
        <v>0</v>
      </c>
      <c r="N649" s="15">
        <v>0</v>
      </c>
      <c r="O649" s="12">
        <f>COUNTIF('Daycare Checkouts'!$E:$E,$A649)</f>
        <v>2</v>
      </c>
      <c r="P649" s="15">
        <f>SUMIF('Daycare Checkouts'!E:E,$A649,'Daycare Checkouts'!F:F)</f>
        <v>54</v>
      </c>
      <c r="Q649" s="12">
        <f t="shared" ref="Q649" si="296">SUM(K649,M649,-O649)</f>
        <v>8</v>
      </c>
      <c r="R649" s="15">
        <f t="shared" ref="R649" si="297">SUM(L649,N649,-P649)</f>
        <v>216</v>
      </c>
    </row>
    <row r="650" spans="1:18" x14ac:dyDescent="0.3">
      <c r="A650" s="11">
        <v>7026464</v>
      </c>
      <c r="B650" s="10">
        <v>43784</v>
      </c>
      <c r="C650" s="11" t="s">
        <v>193</v>
      </c>
      <c r="D650" s="11" t="str">
        <f t="shared" ref="D650" si="298">IF(Q650&gt;0,"Active", "InActive")</f>
        <v>Active</v>
      </c>
      <c r="E650" s="12">
        <v>10</v>
      </c>
      <c r="F650" s="15">
        <v>270</v>
      </c>
      <c r="G650" s="15">
        <f t="shared" ref="G650" si="299">ROUND(F650/E650,2)</f>
        <v>27</v>
      </c>
      <c r="I650" s="28"/>
      <c r="J650" s="29"/>
      <c r="K650" s="12">
        <f t="shared" ref="K650" si="300">E650</f>
        <v>10</v>
      </c>
      <c r="L650" s="15">
        <f t="shared" ref="L650" si="301">F650</f>
        <v>270</v>
      </c>
      <c r="M650" s="12">
        <v>0</v>
      </c>
      <c r="N650" s="15">
        <v>0</v>
      </c>
      <c r="O650" s="12">
        <f>COUNTIF('Daycare Checkouts'!$E:$E,$A650)</f>
        <v>4</v>
      </c>
      <c r="P650" s="15">
        <f>SUMIF('Daycare Checkouts'!E:E,$A650,'Daycare Checkouts'!F:F)</f>
        <v>108</v>
      </c>
      <c r="Q650" s="12">
        <f t="shared" ref="Q650" si="302">SUM(K650,M650,-O650)</f>
        <v>6</v>
      </c>
      <c r="R650" s="15">
        <f t="shared" ref="R650" si="303">SUM(L650,N650,-P650)</f>
        <v>162</v>
      </c>
    </row>
    <row r="651" spans="1:18" x14ac:dyDescent="0.3">
      <c r="A651" s="11">
        <v>7026844</v>
      </c>
      <c r="B651" s="10">
        <v>43784</v>
      </c>
      <c r="C651" s="11" t="s">
        <v>197</v>
      </c>
      <c r="D651" s="11" t="str">
        <f t="shared" ref="D651" si="304">IF(Q651&gt;0,"Active", "InActive")</f>
        <v>Active</v>
      </c>
      <c r="E651" s="12">
        <v>10</v>
      </c>
      <c r="F651" s="15">
        <v>270</v>
      </c>
      <c r="G651" s="15">
        <f t="shared" ref="G651" si="305">ROUND(F651/E651,2)</f>
        <v>27</v>
      </c>
      <c r="I651" s="28"/>
      <c r="J651" s="29"/>
      <c r="K651" s="12">
        <f t="shared" ref="K651" si="306">E651</f>
        <v>10</v>
      </c>
      <c r="L651" s="15">
        <f t="shared" ref="L651" si="307">F651</f>
        <v>270</v>
      </c>
      <c r="M651" s="12">
        <v>0</v>
      </c>
      <c r="N651" s="15">
        <v>0</v>
      </c>
      <c r="O651" s="12">
        <f>COUNTIF('Daycare Checkouts'!$E:$E,$A651)</f>
        <v>3</v>
      </c>
      <c r="P651" s="15">
        <f>SUMIF('Daycare Checkouts'!E:E,$A651,'Daycare Checkouts'!F:F)</f>
        <v>81</v>
      </c>
      <c r="Q651" s="12">
        <f t="shared" ref="Q651" si="308">SUM(K651,M651,-O651)</f>
        <v>7</v>
      </c>
      <c r="R651" s="15">
        <f t="shared" ref="R651" si="309">SUM(L651,N651,-P651)</f>
        <v>189</v>
      </c>
    </row>
    <row r="652" spans="1:18" x14ac:dyDescent="0.3">
      <c r="A652" s="11">
        <v>7027036</v>
      </c>
      <c r="B652" s="10">
        <v>43784</v>
      </c>
      <c r="C652" s="11" t="s">
        <v>157</v>
      </c>
      <c r="D652" s="11" t="str">
        <f t="shared" ref="D652" si="310">IF(Q652&gt;0,"Active", "InActive")</f>
        <v>Active</v>
      </c>
      <c r="E652" s="12">
        <v>10</v>
      </c>
      <c r="F652" s="15">
        <v>270</v>
      </c>
      <c r="G652" s="15">
        <f t="shared" ref="G652" si="311">ROUND(F652/E652,2)</f>
        <v>27</v>
      </c>
      <c r="I652" s="28"/>
      <c r="J652" s="29"/>
      <c r="K652" s="12">
        <f t="shared" ref="K652" si="312">E652</f>
        <v>10</v>
      </c>
      <c r="L652" s="15">
        <f t="shared" ref="L652" si="313">F652</f>
        <v>270</v>
      </c>
      <c r="M652" s="12">
        <v>0</v>
      </c>
      <c r="N652" s="15">
        <v>0</v>
      </c>
      <c r="O652" s="12">
        <f>COUNTIF('Daycare Checkouts'!$E:$E,$A652)</f>
        <v>6</v>
      </c>
      <c r="P652" s="15">
        <f>SUMIF('Daycare Checkouts'!E:E,$A652,'Daycare Checkouts'!F:F)</f>
        <v>162</v>
      </c>
      <c r="Q652" s="12">
        <f t="shared" ref="Q652" si="314">SUM(K652,M652,-O652)</f>
        <v>4</v>
      </c>
      <c r="R652" s="15">
        <f t="shared" ref="R652" si="315">SUM(L652,N652,-P652)</f>
        <v>108</v>
      </c>
    </row>
    <row r="653" spans="1:18" x14ac:dyDescent="0.3">
      <c r="A653" s="11">
        <v>7027074</v>
      </c>
      <c r="B653" s="10">
        <v>43784</v>
      </c>
      <c r="C653" s="11" t="s">
        <v>216</v>
      </c>
      <c r="D653" s="11" t="str">
        <f t="shared" ref="D653" si="316">IF(Q653&gt;0,"Active", "InActive")</f>
        <v>InActive</v>
      </c>
      <c r="E653" s="12">
        <v>10</v>
      </c>
      <c r="F653" s="15">
        <v>270</v>
      </c>
      <c r="G653" s="15">
        <f t="shared" ref="G653" si="317">ROUND(F653/E653,2)</f>
        <v>27</v>
      </c>
      <c r="I653" s="28"/>
      <c r="J653" s="29"/>
      <c r="K653" s="12">
        <f t="shared" ref="K653" si="318">E653</f>
        <v>10</v>
      </c>
      <c r="L653" s="15">
        <f t="shared" ref="L653" si="319">F653</f>
        <v>270</v>
      </c>
      <c r="M653" s="12">
        <v>0</v>
      </c>
      <c r="N653" s="15">
        <v>0</v>
      </c>
      <c r="O653" s="12">
        <f>COUNTIF('Daycare Checkouts'!$E:$E,$A653)</f>
        <v>10</v>
      </c>
      <c r="P653" s="15">
        <f>SUMIF('Daycare Checkouts'!E:E,$A653,'Daycare Checkouts'!F:F)</f>
        <v>270</v>
      </c>
      <c r="Q653" s="12">
        <f t="shared" ref="Q653" si="320">SUM(K653,M653,-O653)</f>
        <v>0</v>
      </c>
      <c r="R653" s="15">
        <f t="shared" ref="R653" si="321">SUM(L653,N653,-P653)</f>
        <v>0</v>
      </c>
    </row>
    <row r="654" spans="1:18" x14ac:dyDescent="0.3">
      <c r="A654" s="11">
        <v>7027499</v>
      </c>
      <c r="B654" s="10">
        <v>43785</v>
      </c>
      <c r="C654" s="11" t="s">
        <v>1508</v>
      </c>
      <c r="D654" s="11" t="str">
        <f t="shared" ref="D654:D655" si="322">IF(Q654&gt;0,"Active", "InActive")</f>
        <v>Active</v>
      </c>
      <c r="E654" s="12">
        <v>10</v>
      </c>
      <c r="F654" s="15">
        <v>270</v>
      </c>
      <c r="G654" s="15">
        <f t="shared" ref="G654:G655" si="323">ROUND(F654/E654,2)</f>
        <v>27</v>
      </c>
      <c r="I654" s="28"/>
      <c r="J654" s="29"/>
      <c r="K654" s="12">
        <f t="shared" ref="K654:K655" si="324">E654</f>
        <v>10</v>
      </c>
      <c r="L654" s="15">
        <f t="shared" ref="L654:L655" si="325">F654</f>
        <v>270</v>
      </c>
      <c r="M654" s="12">
        <v>0</v>
      </c>
      <c r="N654" s="15">
        <v>0</v>
      </c>
      <c r="O654" s="12">
        <f>COUNTIF('Daycare Checkouts'!$E:$E,$A654)</f>
        <v>5</v>
      </c>
      <c r="P654" s="15">
        <f>SUMIF('Daycare Checkouts'!E:E,$A654,'Daycare Checkouts'!F:F)</f>
        <v>135</v>
      </c>
      <c r="Q654" s="12">
        <f t="shared" ref="Q654:Q655" si="326">SUM(K654,M654,-O654)</f>
        <v>5</v>
      </c>
      <c r="R654" s="15">
        <f t="shared" ref="R654:R655" si="327">SUM(L654,N654,-P654)</f>
        <v>135</v>
      </c>
    </row>
    <row r="655" spans="1:18" x14ac:dyDescent="0.3">
      <c r="A655" s="11">
        <v>7027833</v>
      </c>
      <c r="B655" s="10">
        <v>43786</v>
      </c>
      <c r="C655" s="11" t="s">
        <v>137</v>
      </c>
      <c r="D655" s="11" t="str">
        <f t="shared" si="322"/>
        <v>Active</v>
      </c>
      <c r="E655" s="12">
        <v>50</v>
      </c>
      <c r="F655" s="15">
        <v>1150</v>
      </c>
      <c r="G655" s="15">
        <f t="shared" si="323"/>
        <v>23</v>
      </c>
      <c r="I655" s="28"/>
      <c r="J655" s="29"/>
      <c r="K655" s="12">
        <f t="shared" si="324"/>
        <v>50</v>
      </c>
      <c r="L655" s="15">
        <f t="shared" si="325"/>
        <v>1150</v>
      </c>
      <c r="M655" s="12">
        <v>0</v>
      </c>
      <c r="N655" s="15">
        <v>0</v>
      </c>
      <c r="O655" s="12">
        <f>COUNTIF('Daycare Checkouts'!$E:$E,$A655)</f>
        <v>12</v>
      </c>
      <c r="P655" s="15">
        <f>SUMIF('Daycare Checkouts'!E:E,$A655,'Daycare Checkouts'!F:F)</f>
        <v>276</v>
      </c>
      <c r="Q655" s="12">
        <f t="shared" si="326"/>
        <v>38</v>
      </c>
      <c r="R655" s="15">
        <f t="shared" si="327"/>
        <v>874</v>
      </c>
    </row>
    <row r="656" spans="1:18" x14ac:dyDescent="0.3">
      <c r="A656" s="11">
        <v>7028298</v>
      </c>
      <c r="B656" s="10">
        <v>43787</v>
      </c>
      <c r="C656" s="11" t="s">
        <v>213</v>
      </c>
      <c r="D656" s="11" t="str">
        <f t="shared" ref="D656" si="328">IF(Q656&gt;0,"Active", "InActive")</f>
        <v>Active</v>
      </c>
      <c r="E656" s="12">
        <v>10</v>
      </c>
      <c r="F656" s="15">
        <v>270</v>
      </c>
      <c r="G656" s="15">
        <f t="shared" ref="G656" si="329">ROUND(F656/E656,2)</f>
        <v>27</v>
      </c>
      <c r="I656" s="28"/>
      <c r="J656" s="29"/>
      <c r="K656" s="12">
        <f t="shared" ref="K656" si="330">E656</f>
        <v>10</v>
      </c>
      <c r="L656" s="15">
        <f t="shared" ref="L656" si="331">F656</f>
        <v>270</v>
      </c>
      <c r="M656" s="12">
        <v>0</v>
      </c>
      <c r="N656" s="15">
        <v>0</v>
      </c>
      <c r="O656" s="12">
        <f>COUNTIF('Daycare Checkouts'!$E:$E,$A656)</f>
        <v>1</v>
      </c>
      <c r="P656" s="15">
        <f>SUMIF('Daycare Checkouts'!E:E,$A656,'Daycare Checkouts'!F:F)</f>
        <v>27</v>
      </c>
      <c r="Q656" s="12">
        <f t="shared" ref="Q656" si="332">SUM(K656,M656,-O656)</f>
        <v>9</v>
      </c>
      <c r="R656" s="15">
        <f t="shared" ref="R656" si="333">SUM(L656,N656,-P656)</f>
        <v>243</v>
      </c>
    </row>
    <row r="657" spans="1:18" x14ac:dyDescent="0.3">
      <c r="A657" s="11">
        <v>7028302</v>
      </c>
      <c r="B657" s="10">
        <v>43787</v>
      </c>
      <c r="C657" s="11" t="s">
        <v>2167</v>
      </c>
      <c r="D657" s="11" t="str">
        <f t="shared" ref="D657:D659" si="334">IF(Q657&gt;0,"Active", "InActive")</f>
        <v>InActive</v>
      </c>
      <c r="E657" s="12">
        <v>10</v>
      </c>
      <c r="F657" s="15">
        <v>270</v>
      </c>
      <c r="G657" s="15">
        <f t="shared" ref="G657:G659" si="335">ROUND(F657/E657,2)</f>
        <v>27</v>
      </c>
      <c r="I657" s="28"/>
      <c r="J657" s="29"/>
      <c r="K657" s="12">
        <f t="shared" ref="K657:K659" si="336">E657</f>
        <v>10</v>
      </c>
      <c r="L657" s="15">
        <f t="shared" ref="L657:L659" si="337">F657</f>
        <v>270</v>
      </c>
      <c r="M657" s="12">
        <v>0</v>
      </c>
      <c r="N657" s="15">
        <v>0</v>
      </c>
      <c r="O657" s="12">
        <f>COUNTIF('Daycare Checkouts'!$E:$E,$A657)</f>
        <v>10</v>
      </c>
      <c r="P657" s="15">
        <f>SUMIF('Daycare Checkouts'!E:E,$A657,'Daycare Checkouts'!F:F)</f>
        <v>270</v>
      </c>
      <c r="Q657" s="12">
        <f t="shared" ref="Q657:Q659" si="338">SUM(K657,M657,-O657)</f>
        <v>0</v>
      </c>
      <c r="R657" s="15">
        <f t="shared" ref="R657:R659" si="339">SUM(L657,N657,-P657)</f>
        <v>0</v>
      </c>
    </row>
    <row r="658" spans="1:18" x14ac:dyDescent="0.3">
      <c r="A658" s="11">
        <v>7029339</v>
      </c>
      <c r="B658" s="10">
        <v>43787</v>
      </c>
      <c r="C658" s="11" t="s">
        <v>2367</v>
      </c>
      <c r="D658" s="11" t="str">
        <f t="shared" si="334"/>
        <v>Active</v>
      </c>
      <c r="E658" s="12">
        <v>50</v>
      </c>
      <c r="F658" s="15">
        <v>1150</v>
      </c>
      <c r="G658" s="15">
        <f t="shared" si="335"/>
        <v>23</v>
      </c>
      <c r="I658" s="28"/>
      <c r="J658" s="29"/>
      <c r="K658" s="12">
        <f t="shared" si="336"/>
        <v>50</v>
      </c>
      <c r="L658" s="15">
        <f t="shared" si="337"/>
        <v>1150</v>
      </c>
      <c r="M658" s="12">
        <v>0</v>
      </c>
      <c r="N658" s="15">
        <v>0</v>
      </c>
      <c r="O658" s="12">
        <f>COUNTIF('Daycare Checkouts'!$E:$E,$A658)</f>
        <v>4</v>
      </c>
      <c r="P658" s="15">
        <f>SUMIF('Daycare Checkouts'!E:E,$A658,'Daycare Checkouts'!F:F)</f>
        <v>92</v>
      </c>
      <c r="Q658" s="12">
        <f t="shared" si="338"/>
        <v>46</v>
      </c>
      <c r="R658" s="15">
        <f t="shared" si="339"/>
        <v>1058</v>
      </c>
    </row>
    <row r="659" spans="1:18" x14ac:dyDescent="0.3">
      <c r="A659" s="11">
        <v>7029854</v>
      </c>
      <c r="B659" s="10">
        <v>43788</v>
      </c>
      <c r="C659" s="11" t="s">
        <v>1320</v>
      </c>
      <c r="D659" s="11" t="str">
        <f t="shared" si="334"/>
        <v>Active</v>
      </c>
      <c r="E659" s="12">
        <v>20</v>
      </c>
      <c r="F659" s="15">
        <v>520</v>
      </c>
      <c r="G659" s="15">
        <f t="shared" si="335"/>
        <v>26</v>
      </c>
      <c r="I659" s="28"/>
      <c r="J659" s="29"/>
      <c r="K659" s="12">
        <f t="shared" si="336"/>
        <v>20</v>
      </c>
      <c r="L659" s="15">
        <f t="shared" si="337"/>
        <v>520</v>
      </c>
      <c r="M659" s="12">
        <v>0</v>
      </c>
      <c r="N659" s="15">
        <v>0</v>
      </c>
      <c r="O659" s="12">
        <f>COUNTIF('Daycare Checkouts'!$E:$E,$A659)</f>
        <v>0</v>
      </c>
      <c r="P659" s="15">
        <f>SUMIF('Daycare Checkouts'!E:E,$A659,'Daycare Checkouts'!F:F)</f>
        <v>0</v>
      </c>
      <c r="Q659" s="12">
        <f t="shared" si="338"/>
        <v>20</v>
      </c>
      <c r="R659" s="15">
        <f t="shared" si="339"/>
        <v>520</v>
      </c>
    </row>
    <row r="660" spans="1:18" x14ac:dyDescent="0.3">
      <c r="A660" s="11">
        <v>7029989</v>
      </c>
      <c r="B660" s="10">
        <v>43788</v>
      </c>
      <c r="C660" s="11" t="s">
        <v>209</v>
      </c>
      <c r="D660" s="11" t="str">
        <f t="shared" ref="D660:D661" si="340">IF(Q660&gt;0,"Active", "InActive")</f>
        <v>Active</v>
      </c>
      <c r="E660" s="12">
        <v>10</v>
      </c>
      <c r="F660" s="15">
        <v>270</v>
      </c>
      <c r="G660" s="15">
        <f t="shared" ref="G660:G661" si="341">ROUND(F660/E660,2)</f>
        <v>27</v>
      </c>
      <c r="I660" s="28"/>
      <c r="J660" s="29"/>
      <c r="K660" s="12">
        <f t="shared" ref="K660:K661" si="342">E660</f>
        <v>10</v>
      </c>
      <c r="L660" s="15">
        <f t="shared" ref="L660:L661" si="343">F660</f>
        <v>270</v>
      </c>
      <c r="M660" s="12">
        <v>0</v>
      </c>
      <c r="N660" s="15">
        <v>0</v>
      </c>
      <c r="O660" s="12">
        <f>COUNTIF('Daycare Checkouts'!$E:$E,$A660)</f>
        <v>7</v>
      </c>
      <c r="P660" s="15">
        <f>SUMIF('Daycare Checkouts'!E:E,$A660,'Daycare Checkouts'!F:F)</f>
        <v>189</v>
      </c>
      <c r="Q660" s="12">
        <f t="shared" ref="Q660:Q661" si="344">SUM(K660,M660,-O660)</f>
        <v>3</v>
      </c>
      <c r="R660" s="15">
        <f t="shared" ref="R660:R661" si="345">SUM(L660,N660,-P660)</f>
        <v>81</v>
      </c>
    </row>
    <row r="661" spans="1:18" x14ac:dyDescent="0.3">
      <c r="A661" s="11">
        <v>7031166</v>
      </c>
      <c r="B661" s="10">
        <v>43789</v>
      </c>
      <c r="C661" s="11" t="s">
        <v>182</v>
      </c>
      <c r="D661" s="11" t="str">
        <f t="shared" si="340"/>
        <v>Active</v>
      </c>
      <c r="E661" s="12">
        <v>50</v>
      </c>
      <c r="F661" s="15">
        <v>1035</v>
      </c>
      <c r="G661" s="15">
        <f t="shared" si="341"/>
        <v>20.7</v>
      </c>
      <c r="I661" s="28"/>
      <c r="J661" s="29"/>
      <c r="K661" s="12">
        <f t="shared" si="342"/>
        <v>50</v>
      </c>
      <c r="L661" s="15">
        <f t="shared" si="343"/>
        <v>1035</v>
      </c>
      <c r="M661" s="12">
        <v>0</v>
      </c>
      <c r="N661" s="15">
        <v>0</v>
      </c>
      <c r="O661" s="12">
        <f>COUNTIF('Daycare Checkouts'!$E:$E,$A661)</f>
        <v>21</v>
      </c>
      <c r="P661" s="15">
        <f>SUMIF('Daycare Checkouts'!E:E,$A661,'Daycare Checkouts'!F:F)</f>
        <v>434.69999999999987</v>
      </c>
      <c r="Q661" s="12">
        <f t="shared" si="344"/>
        <v>29</v>
      </c>
      <c r="R661" s="15">
        <f t="shared" si="345"/>
        <v>600.30000000000018</v>
      </c>
    </row>
    <row r="662" spans="1:18" x14ac:dyDescent="0.3">
      <c r="A662" s="11">
        <v>7031877</v>
      </c>
      <c r="B662" s="10">
        <v>43790</v>
      </c>
      <c r="C662" s="11" t="s">
        <v>2292</v>
      </c>
      <c r="D662" s="11" t="str">
        <f t="shared" ref="D662:D663" si="346">IF(Q662&gt;0,"Active", "InActive")</f>
        <v>Active</v>
      </c>
      <c r="E662" s="12">
        <v>10</v>
      </c>
      <c r="F662" s="15">
        <v>270</v>
      </c>
      <c r="G662" s="15">
        <f t="shared" ref="G662:G663" si="347">ROUND(F662/E662,2)</f>
        <v>27</v>
      </c>
      <c r="I662" s="28"/>
      <c r="J662" s="29"/>
      <c r="K662" s="12">
        <f t="shared" ref="K662:K663" si="348">E662</f>
        <v>10</v>
      </c>
      <c r="L662" s="15">
        <f t="shared" ref="L662:L663" si="349">F662</f>
        <v>270</v>
      </c>
      <c r="M662" s="12">
        <v>0</v>
      </c>
      <c r="N662" s="15">
        <v>0</v>
      </c>
      <c r="O662" s="12">
        <f>COUNTIF('Daycare Checkouts'!$E:$E,$A662)</f>
        <v>1</v>
      </c>
      <c r="P662" s="15">
        <f>SUMIF('Daycare Checkouts'!E:E,$A662,'Daycare Checkouts'!F:F)</f>
        <v>27</v>
      </c>
      <c r="Q662" s="12">
        <f t="shared" ref="Q662:Q663" si="350">SUM(K662,M662,-O662)</f>
        <v>9</v>
      </c>
      <c r="R662" s="15">
        <f t="shared" ref="R662:R663" si="351">SUM(L662,N662,-P662)</f>
        <v>243</v>
      </c>
    </row>
    <row r="663" spans="1:18" x14ac:dyDescent="0.3">
      <c r="A663" s="11">
        <v>7032304</v>
      </c>
      <c r="B663" s="10">
        <v>43790</v>
      </c>
      <c r="C663" s="11" t="s">
        <v>173</v>
      </c>
      <c r="D663" s="11" t="str">
        <f t="shared" si="346"/>
        <v>Active</v>
      </c>
      <c r="E663" s="12">
        <v>20</v>
      </c>
      <c r="F663" s="15">
        <v>520</v>
      </c>
      <c r="G663" s="15">
        <f t="shared" si="347"/>
        <v>26</v>
      </c>
      <c r="I663" s="28"/>
      <c r="J663" s="29"/>
      <c r="K663" s="12">
        <f t="shared" si="348"/>
        <v>20</v>
      </c>
      <c r="L663" s="15">
        <f t="shared" si="349"/>
        <v>520</v>
      </c>
      <c r="M663" s="12">
        <v>0</v>
      </c>
      <c r="N663" s="15">
        <v>0</v>
      </c>
      <c r="O663" s="12">
        <f>COUNTIF('Daycare Checkouts'!$E:$E,$A663)</f>
        <v>2</v>
      </c>
      <c r="P663" s="15">
        <f>SUMIF('Daycare Checkouts'!E:E,$A663,'Daycare Checkouts'!F:F)</f>
        <v>52</v>
      </c>
      <c r="Q663" s="12">
        <f t="shared" si="350"/>
        <v>18</v>
      </c>
      <c r="R663" s="15">
        <f t="shared" si="351"/>
        <v>468</v>
      </c>
    </row>
    <row r="664" spans="1:18" x14ac:dyDescent="0.3">
      <c r="A664" s="11">
        <v>7032410</v>
      </c>
      <c r="B664" s="10">
        <v>43790</v>
      </c>
      <c r="C664" s="11" t="s">
        <v>139</v>
      </c>
      <c r="D664" s="11" t="str">
        <f t="shared" ref="D664:D666" si="352">IF(Q664&gt;0,"Active", "InActive")</f>
        <v>Active</v>
      </c>
      <c r="E664" s="12">
        <v>10</v>
      </c>
      <c r="F664" s="15">
        <v>270</v>
      </c>
      <c r="G664" s="15">
        <f t="shared" ref="G664:G666" si="353">ROUND(F664/E664,2)</f>
        <v>27</v>
      </c>
      <c r="I664" s="28"/>
      <c r="J664" s="29"/>
      <c r="K664" s="12">
        <f t="shared" ref="K664:K666" si="354">E664</f>
        <v>10</v>
      </c>
      <c r="L664" s="15">
        <f t="shared" ref="L664:L666" si="355">F664</f>
        <v>270</v>
      </c>
      <c r="M664" s="12">
        <v>0</v>
      </c>
      <c r="N664" s="15">
        <v>0</v>
      </c>
      <c r="O664" s="12">
        <f>COUNTIF('Daycare Checkouts'!$E:$E,$A664)</f>
        <v>2</v>
      </c>
      <c r="P664" s="15">
        <f>SUMIF('Daycare Checkouts'!E:E,$A664,'Daycare Checkouts'!F:F)</f>
        <v>54</v>
      </c>
      <c r="Q664" s="12">
        <f t="shared" ref="Q664:Q666" si="356">SUM(K664,M664,-O664)</f>
        <v>8</v>
      </c>
      <c r="R664" s="15">
        <f t="shared" ref="R664:R666" si="357">SUM(L664,N664,-P664)</f>
        <v>216</v>
      </c>
    </row>
    <row r="665" spans="1:18" x14ac:dyDescent="0.3">
      <c r="A665" s="11">
        <v>7033149</v>
      </c>
      <c r="B665" s="10">
        <v>43791</v>
      </c>
      <c r="C665" s="11" t="s">
        <v>123</v>
      </c>
      <c r="D665" s="11" t="str">
        <f t="shared" si="352"/>
        <v>Active</v>
      </c>
      <c r="E665" s="12">
        <v>50</v>
      </c>
      <c r="F665" s="15">
        <v>1150</v>
      </c>
      <c r="G665" s="15">
        <f t="shared" si="353"/>
        <v>23</v>
      </c>
      <c r="I665" s="28"/>
      <c r="J665" s="29"/>
      <c r="K665" s="12">
        <f t="shared" si="354"/>
        <v>50</v>
      </c>
      <c r="L665" s="15">
        <f t="shared" si="355"/>
        <v>1150</v>
      </c>
      <c r="M665" s="12">
        <v>0</v>
      </c>
      <c r="N665" s="15">
        <v>0</v>
      </c>
      <c r="O665" s="12">
        <f>COUNTIF('Daycare Checkouts'!$E:$E,$A665)</f>
        <v>0</v>
      </c>
      <c r="P665" s="15">
        <f>SUMIF('Daycare Checkouts'!E:E,$A665,'Daycare Checkouts'!F:F)</f>
        <v>0</v>
      </c>
      <c r="Q665" s="12">
        <f t="shared" si="356"/>
        <v>50</v>
      </c>
      <c r="R665" s="15">
        <f t="shared" si="357"/>
        <v>1150</v>
      </c>
    </row>
    <row r="666" spans="1:18" x14ac:dyDescent="0.3">
      <c r="A666" s="11">
        <v>7033348</v>
      </c>
      <c r="B666" s="10">
        <v>43791</v>
      </c>
      <c r="C666" s="11" t="s">
        <v>2061</v>
      </c>
      <c r="D666" s="11" t="str">
        <f t="shared" si="352"/>
        <v>Active</v>
      </c>
      <c r="E666" s="12">
        <v>20</v>
      </c>
      <c r="F666" s="15">
        <v>520</v>
      </c>
      <c r="G666" s="15">
        <f t="shared" si="353"/>
        <v>26</v>
      </c>
      <c r="I666" s="28"/>
      <c r="J666" s="29"/>
      <c r="K666" s="12">
        <f t="shared" si="354"/>
        <v>20</v>
      </c>
      <c r="L666" s="15">
        <f t="shared" si="355"/>
        <v>520</v>
      </c>
      <c r="M666" s="12">
        <v>0</v>
      </c>
      <c r="N666" s="15">
        <v>0</v>
      </c>
      <c r="O666" s="12">
        <f>COUNTIF('Daycare Checkouts'!$E:$E,$A666)</f>
        <v>4</v>
      </c>
      <c r="P666" s="15">
        <f>SUMIF('Daycare Checkouts'!E:E,$A666,'Daycare Checkouts'!F:F)</f>
        <v>104</v>
      </c>
      <c r="Q666" s="12">
        <f t="shared" si="356"/>
        <v>16</v>
      </c>
      <c r="R666" s="15">
        <f t="shared" si="357"/>
        <v>416</v>
      </c>
    </row>
    <row r="667" spans="1:18" x14ac:dyDescent="0.3">
      <c r="A667" s="11">
        <v>7033947</v>
      </c>
      <c r="B667" s="10">
        <v>43792</v>
      </c>
      <c r="C667" s="11" t="s">
        <v>2577</v>
      </c>
      <c r="D667" s="11" t="str">
        <f t="shared" ref="D667:D668" si="358">IF(Q667&gt;0,"Active", "InActive")</f>
        <v>Active</v>
      </c>
      <c r="E667" s="12">
        <v>10</v>
      </c>
      <c r="F667" s="15">
        <v>270</v>
      </c>
      <c r="G667" s="15">
        <f t="shared" ref="G667:G668" si="359">ROUND(F667/E667,2)</f>
        <v>27</v>
      </c>
      <c r="I667" s="28"/>
      <c r="J667" s="29"/>
      <c r="K667" s="12">
        <f t="shared" ref="K667:K668" si="360">E667</f>
        <v>10</v>
      </c>
      <c r="L667" s="15">
        <f t="shared" ref="L667:L668" si="361">F667</f>
        <v>270</v>
      </c>
      <c r="M667" s="12">
        <v>0</v>
      </c>
      <c r="N667" s="15">
        <v>0</v>
      </c>
      <c r="O667" s="12">
        <f>COUNTIF('Daycare Checkouts'!$E:$E,$A667)</f>
        <v>9</v>
      </c>
      <c r="P667" s="15">
        <f>SUMIF('Daycare Checkouts'!E:E,$A667,'Daycare Checkouts'!F:F)</f>
        <v>243</v>
      </c>
      <c r="Q667" s="12">
        <f t="shared" ref="Q667:Q668" si="362">SUM(K667,M667,-O667)</f>
        <v>1</v>
      </c>
      <c r="R667" s="15">
        <f t="shared" ref="R667:R668" si="363">SUM(L667,N667,-P667)</f>
        <v>27</v>
      </c>
    </row>
    <row r="668" spans="1:18" x14ac:dyDescent="0.3">
      <c r="A668" s="11">
        <v>7035518</v>
      </c>
      <c r="B668" s="10">
        <v>43795</v>
      </c>
      <c r="C668" s="11" t="s">
        <v>2006</v>
      </c>
      <c r="D668" s="11" t="str">
        <f t="shared" si="358"/>
        <v>Active</v>
      </c>
      <c r="E668" s="12">
        <v>50</v>
      </c>
      <c r="F668" s="15">
        <v>1150</v>
      </c>
      <c r="G668" s="15">
        <f t="shared" si="359"/>
        <v>23</v>
      </c>
      <c r="I668" s="28"/>
      <c r="J668" s="29"/>
      <c r="K668" s="12">
        <f t="shared" si="360"/>
        <v>50</v>
      </c>
      <c r="L668" s="15">
        <f t="shared" si="361"/>
        <v>1150</v>
      </c>
      <c r="M668" s="12">
        <v>0</v>
      </c>
      <c r="N668" s="15">
        <v>0</v>
      </c>
      <c r="O668" s="12">
        <f>COUNTIF('Daycare Checkouts'!$E:$E,$A668)</f>
        <v>4</v>
      </c>
      <c r="P668" s="15">
        <f>SUMIF('Daycare Checkouts'!E:E,$A668,'Daycare Checkouts'!F:F)</f>
        <v>92</v>
      </c>
      <c r="Q668" s="12">
        <f t="shared" si="362"/>
        <v>46</v>
      </c>
      <c r="R668" s="15">
        <f t="shared" si="363"/>
        <v>1058</v>
      </c>
    </row>
    <row r="669" spans="1:18" x14ac:dyDescent="0.3">
      <c r="A669" s="11">
        <v>7035703</v>
      </c>
      <c r="B669" s="10">
        <v>43795</v>
      </c>
      <c r="C669" s="11" t="s">
        <v>134</v>
      </c>
      <c r="D669" s="11" t="str">
        <f t="shared" ref="D669:D670" si="364">IF(Q669&gt;0,"Active", "InActive")</f>
        <v>Active</v>
      </c>
      <c r="E669" s="12">
        <v>10</v>
      </c>
      <c r="F669" s="15">
        <v>270</v>
      </c>
      <c r="G669" s="15">
        <f t="shared" ref="G669:G670" si="365">ROUND(F669/E669,2)</f>
        <v>27</v>
      </c>
      <c r="I669" s="28"/>
      <c r="J669" s="29"/>
      <c r="K669" s="12">
        <f t="shared" ref="K669:K670" si="366">E669</f>
        <v>10</v>
      </c>
      <c r="L669" s="15">
        <f t="shared" ref="L669:L670" si="367">F669</f>
        <v>270</v>
      </c>
      <c r="M669" s="12">
        <v>0</v>
      </c>
      <c r="N669" s="15">
        <v>0</v>
      </c>
      <c r="O669" s="12">
        <f>COUNTIF('Daycare Checkouts'!$E:$E,$A669)</f>
        <v>2</v>
      </c>
      <c r="P669" s="15">
        <f>SUMIF('Daycare Checkouts'!E:E,$A669,'Daycare Checkouts'!F:F)</f>
        <v>54</v>
      </c>
      <c r="Q669" s="12">
        <f t="shared" ref="Q669:Q670" si="368">SUM(K669,M669,-O669)</f>
        <v>8</v>
      </c>
      <c r="R669" s="15">
        <f t="shared" ref="R669:R670" si="369">SUM(L669,N669,-P669)</f>
        <v>216</v>
      </c>
    </row>
    <row r="670" spans="1:18" x14ac:dyDescent="0.3">
      <c r="A670" s="11">
        <v>7038929</v>
      </c>
      <c r="B670" s="10">
        <v>43799</v>
      </c>
      <c r="C670" s="11" t="s">
        <v>161</v>
      </c>
      <c r="D670" s="11" t="str">
        <f t="shared" si="364"/>
        <v>Active</v>
      </c>
      <c r="E670" s="12">
        <v>10</v>
      </c>
      <c r="F670" s="15">
        <v>270</v>
      </c>
      <c r="G670" s="15">
        <f t="shared" si="365"/>
        <v>27</v>
      </c>
      <c r="I670" s="28"/>
      <c r="J670" s="29"/>
      <c r="K670" s="12">
        <f t="shared" si="366"/>
        <v>10</v>
      </c>
      <c r="L670" s="15">
        <f t="shared" si="367"/>
        <v>270</v>
      </c>
      <c r="M670" s="12">
        <v>0</v>
      </c>
      <c r="N670" s="15">
        <v>0</v>
      </c>
      <c r="O670" s="12">
        <f>COUNTIF('Daycare Checkouts'!$E:$E,$A670)</f>
        <v>2</v>
      </c>
      <c r="P670" s="15">
        <f>SUMIF('Daycare Checkouts'!E:E,$A670,'Daycare Checkouts'!F:F)</f>
        <v>54</v>
      </c>
      <c r="Q670" s="12">
        <f t="shared" si="368"/>
        <v>8</v>
      </c>
      <c r="R670" s="15">
        <f t="shared" si="369"/>
        <v>216</v>
      </c>
    </row>
    <row r="671" spans="1:18" x14ac:dyDescent="0.3">
      <c r="A671" s="11">
        <v>7042843</v>
      </c>
      <c r="B671" s="10">
        <v>43803</v>
      </c>
      <c r="C671" s="11" t="s">
        <v>2498</v>
      </c>
      <c r="D671" s="11" t="str">
        <f t="shared" ref="D671" si="370">IF(Q671&gt;0,"Active", "InActive")</f>
        <v>Active</v>
      </c>
      <c r="E671" s="12">
        <v>10</v>
      </c>
      <c r="F671" s="15">
        <v>270</v>
      </c>
      <c r="G671" s="15">
        <f t="shared" ref="G671" si="371">ROUND(F671/E671,2)</f>
        <v>27</v>
      </c>
      <c r="I671" s="28"/>
      <c r="J671" s="29"/>
      <c r="K671" s="12">
        <f t="shared" ref="K671" si="372">E671</f>
        <v>10</v>
      </c>
      <c r="L671" s="15">
        <f t="shared" ref="L671" si="373">F671</f>
        <v>270</v>
      </c>
      <c r="M671" s="12">
        <v>0</v>
      </c>
      <c r="N671" s="15">
        <v>0</v>
      </c>
      <c r="O671" s="12">
        <f>COUNTIF('Daycare Checkouts'!$E:$E,$A671)</f>
        <v>2</v>
      </c>
      <c r="P671" s="15">
        <f>SUMIF('Daycare Checkouts'!E:E,$A671,'Daycare Checkouts'!F:F)</f>
        <v>54</v>
      </c>
      <c r="Q671" s="12">
        <f t="shared" ref="Q671" si="374">SUM(K671,M671,-O671)</f>
        <v>8</v>
      </c>
      <c r="R671" s="15">
        <f t="shared" ref="R671" si="375">SUM(L671,N671,-P671)</f>
        <v>216</v>
      </c>
    </row>
    <row r="672" spans="1:18" x14ac:dyDescent="0.3">
      <c r="A672" s="11">
        <v>7043359</v>
      </c>
      <c r="B672" s="10">
        <v>43803</v>
      </c>
      <c r="C672" s="11" t="s">
        <v>2457</v>
      </c>
      <c r="D672" s="11" t="str">
        <f t="shared" ref="D672" si="376">IF(Q672&gt;0,"Active", "InActive")</f>
        <v>Active</v>
      </c>
      <c r="E672" s="12">
        <v>10</v>
      </c>
      <c r="F672" s="15">
        <v>270</v>
      </c>
      <c r="G672" s="15">
        <f t="shared" ref="G672" si="377">ROUND(F672/E672,2)</f>
        <v>27</v>
      </c>
      <c r="I672" s="28"/>
      <c r="J672" s="29"/>
      <c r="K672" s="12">
        <f t="shared" ref="K672" si="378">E672</f>
        <v>10</v>
      </c>
      <c r="L672" s="15">
        <f t="shared" ref="L672" si="379">F672</f>
        <v>270</v>
      </c>
      <c r="M672" s="12">
        <v>0</v>
      </c>
      <c r="N672" s="15">
        <v>0</v>
      </c>
      <c r="O672" s="12">
        <f>COUNTIF('Daycare Checkouts'!$E:$E,$A672)</f>
        <v>3</v>
      </c>
      <c r="P672" s="15">
        <f>SUMIF('Daycare Checkouts'!E:E,$A672,'Daycare Checkouts'!F:F)</f>
        <v>81</v>
      </c>
      <c r="Q672" s="12">
        <f t="shared" ref="Q672" si="380">SUM(K672,M672,-O672)</f>
        <v>7</v>
      </c>
      <c r="R672" s="15">
        <f t="shared" ref="R672" si="381">SUM(L672,N672,-P672)</f>
        <v>189</v>
      </c>
    </row>
    <row r="673" spans="1:18" x14ac:dyDescent="0.3">
      <c r="A673" s="11">
        <v>7044461</v>
      </c>
      <c r="B673" s="10">
        <v>43804</v>
      </c>
      <c r="C673" s="11" t="s">
        <v>873</v>
      </c>
      <c r="D673" s="11" t="str">
        <f t="shared" ref="D673:D674" si="382">IF(Q673&gt;0,"Active", "InActive")</f>
        <v>Active</v>
      </c>
      <c r="E673" s="12">
        <v>10</v>
      </c>
      <c r="F673" s="15">
        <v>270</v>
      </c>
      <c r="G673" s="15">
        <f t="shared" ref="G673:G674" si="383">ROUND(F673/E673,2)</f>
        <v>27</v>
      </c>
      <c r="I673" s="28"/>
      <c r="J673" s="29"/>
      <c r="K673" s="12">
        <f t="shared" ref="K673:K674" si="384">E673</f>
        <v>10</v>
      </c>
      <c r="L673" s="15">
        <f t="shared" ref="L673:L674" si="385">F673</f>
        <v>270</v>
      </c>
      <c r="M673" s="12">
        <v>0</v>
      </c>
      <c r="N673" s="15">
        <v>0</v>
      </c>
      <c r="O673" s="12">
        <f>COUNTIF('Daycare Checkouts'!$E:$E,$A673)</f>
        <v>3</v>
      </c>
      <c r="P673" s="15">
        <f>SUMIF('Daycare Checkouts'!E:E,$A673,'Daycare Checkouts'!F:F)</f>
        <v>81</v>
      </c>
      <c r="Q673" s="12">
        <f t="shared" ref="Q673:Q674" si="386">SUM(K673,M673,-O673)</f>
        <v>7</v>
      </c>
      <c r="R673" s="15">
        <f t="shared" ref="R673:R674" si="387">SUM(L673,N673,-P673)</f>
        <v>189</v>
      </c>
    </row>
    <row r="674" spans="1:18" x14ac:dyDescent="0.3">
      <c r="A674" s="11">
        <v>7045587</v>
      </c>
      <c r="B674" s="10">
        <v>43805</v>
      </c>
      <c r="C674" s="11" t="s">
        <v>214</v>
      </c>
      <c r="D674" s="11" t="str">
        <f t="shared" si="382"/>
        <v>Active</v>
      </c>
      <c r="E674" s="12">
        <v>20</v>
      </c>
      <c r="F674" s="15">
        <v>468</v>
      </c>
      <c r="G674" s="15">
        <f t="shared" si="383"/>
        <v>23.4</v>
      </c>
      <c r="I674" s="28"/>
      <c r="J674" s="29"/>
      <c r="K674" s="12">
        <f t="shared" si="384"/>
        <v>20</v>
      </c>
      <c r="L674" s="15">
        <f t="shared" si="385"/>
        <v>468</v>
      </c>
      <c r="M674" s="12">
        <v>0</v>
      </c>
      <c r="N674" s="15">
        <v>0</v>
      </c>
      <c r="O674" s="12">
        <f>COUNTIF('Daycare Checkouts'!$E:$E,$A674)</f>
        <v>8</v>
      </c>
      <c r="P674" s="15">
        <f>SUMIF('Daycare Checkouts'!E:E,$A674,'Daycare Checkouts'!F:F)</f>
        <v>187.20000000000002</v>
      </c>
      <c r="Q674" s="12">
        <f t="shared" si="386"/>
        <v>12</v>
      </c>
      <c r="R674" s="15">
        <f t="shared" si="387"/>
        <v>280.79999999999995</v>
      </c>
    </row>
    <row r="675" spans="1:18" x14ac:dyDescent="0.3">
      <c r="A675" s="11">
        <v>7045790</v>
      </c>
      <c r="B675" s="10">
        <v>43805</v>
      </c>
      <c r="C675" s="11" t="s">
        <v>1890</v>
      </c>
      <c r="D675" s="11" t="str">
        <f t="shared" ref="D675:D676" si="388">IF(Q675&gt;0,"Active", "InActive")</f>
        <v>Active</v>
      </c>
      <c r="E675" s="12">
        <v>20</v>
      </c>
      <c r="F675" s="15">
        <v>520</v>
      </c>
      <c r="G675" s="15">
        <f t="shared" ref="G675:G676" si="389">ROUND(F675/E675,2)</f>
        <v>26</v>
      </c>
      <c r="I675" s="28"/>
      <c r="J675" s="29"/>
      <c r="K675" s="12">
        <f t="shared" ref="K675:K676" si="390">E675</f>
        <v>20</v>
      </c>
      <c r="L675" s="15">
        <f t="shared" ref="L675:L676" si="391">F675</f>
        <v>520</v>
      </c>
      <c r="M675" s="12">
        <v>0</v>
      </c>
      <c r="N675" s="15">
        <v>0</v>
      </c>
      <c r="O675" s="12">
        <f>COUNTIF('Daycare Checkouts'!$E:$E,$A675)</f>
        <v>3</v>
      </c>
      <c r="P675" s="15">
        <f>SUMIF('Daycare Checkouts'!E:E,$A675,'Daycare Checkouts'!F:F)</f>
        <v>78</v>
      </c>
      <c r="Q675" s="12">
        <f t="shared" ref="Q675:Q676" si="392">SUM(K675,M675,-O675)</f>
        <v>17</v>
      </c>
      <c r="R675" s="15">
        <f t="shared" ref="R675:R676" si="393">SUM(L675,N675,-P675)</f>
        <v>442</v>
      </c>
    </row>
    <row r="676" spans="1:18" x14ac:dyDescent="0.3">
      <c r="A676" s="11">
        <v>7045833</v>
      </c>
      <c r="B676" s="10">
        <v>43805</v>
      </c>
      <c r="C676" s="11" t="s">
        <v>2167</v>
      </c>
      <c r="D676" s="11" t="str">
        <f t="shared" si="388"/>
        <v>Active</v>
      </c>
      <c r="E676" s="12">
        <v>10</v>
      </c>
      <c r="F676" s="15">
        <v>270</v>
      </c>
      <c r="G676" s="15">
        <f t="shared" si="389"/>
        <v>27</v>
      </c>
      <c r="I676" s="28"/>
      <c r="J676" s="29"/>
      <c r="K676" s="12">
        <f t="shared" si="390"/>
        <v>10</v>
      </c>
      <c r="L676" s="15">
        <f t="shared" si="391"/>
        <v>270</v>
      </c>
      <c r="M676" s="12">
        <v>0</v>
      </c>
      <c r="N676" s="15">
        <v>0</v>
      </c>
      <c r="O676" s="12">
        <f>COUNTIF('Daycare Checkouts'!$E:$E,$A676)</f>
        <v>0</v>
      </c>
      <c r="P676" s="15">
        <f>SUMIF('Daycare Checkouts'!E:E,$A676,'Daycare Checkouts'!F:F)</f>
        <v>0</v>
      </c>
      <c r="Q676" s="12">
        <f t="shared" si="392"/>
        <v>10</v>
      </c>
      <c r="R676" s="15">
        <f t="shared" si="393"/>
        <v>270</v>
      </c>
    </row>
    <row r="677" spans="1:18" x14ac:dyDescent="0.3">
      <c r="A677" s="11">
        <v>7046455</v>
      </c>
      <c r="B677" s="10">
        <v>43806</v>
      </c>
      <c r="C677" s="11" t="s">
        <v>1435</v>
      </c>
      <c r="D677" s="11" t="str">
        <f t="shared" ref="D677" si="394">IF(Q677&gt;0,"Active", "InActive")</f>
        <v>Active</v>
      </c>
      <c r="E677" s="12">
        <v>20</v>
      </c>
      <c r="F677" s="15">
        <v>520</v>
      </c>
      <c r="G677" s="15">
        <f t="shared" ref="G677" si="395">ROUND(F677/E677,2)</f>
        <v>26</v>
      </c>
      <c r="I677" s="28"/>
      <c r="J677" s="29"/>
      <c r="K677" s="12">
        <f t="shared" ref="K677" si="396">E677</f>
        <v>20</v>
      </c>
      <c r="L677" s="15">
        <f t="shared" ref="L677" si="397">F677</f>
        <v>520</v>
      </c>
      <c r="M677" s="12">
        <v>0</v>
      </c>
      <c r="N677" s="15">
        <v>0</v>
      </c>
      <c r="O677" s="12">
        <f>COUNTIF('Daycare Checkouts'!$E:$E,$A677)</f>
        <v>0</v>
      </c>
      <c r="P677" s="15">
        <f>SUMIF('Daycare Checkouts'!E:E,$A677,'Daycare Checkouts'!F:F)</f>
        <v>0</v>
      </c>
      <c r="Q677" s="12">
        <f t="shared" ref="Q677" si="398">SUM(K677,M677,-O677)</f>
        <v>20</v>
      </c>
      <c r="R677" s="15">
        <f t="shared" ref="R677" si="399">SUM(L677,N677,-P677)</f>
        <v>520</v>
      </c>
    </row>
    <row r="678" spans="1:18" x14ac:dyDescent="0.3">
      <c r="A678" s="11">
        <v>7046524</v>
      </c>
      <c r="B678" s="10">
        <v>43806</v>
      </c>
      <c r="C678" s="11" t="s">
        <v>751</v>
      </c>
      <c r="D678" s="11" t="str">
        <f t="shared" ref="D678" si="400">IF(Q678&gt;0,"Active", "InActive")</f>
        <v>Active</v>
      </c>
      <c r="E678" s="12">
        <v>20</v>
      </c>
      <c r="F678" s="15">
        <v>520</v>
      </c>
      <c r="G678" s="15">
        <f t="shared" ref="G678" si="401">ROUND(F678/E678,2)</f>
        <v>26</v>
      </c>
      <c r="I678" s="28"/>
      <c r="J678" s="29"/>
      <c r="K678" s="12">
        <f t="shared" ref="K678" si="402">E678</f>
        <v>20</v>
      </c>
      <c r="L678" s="15">
        <f t="shared" ref="L678" si="403">F678</f>
        <v>520</v>
      </c>
      <c r="M678" s="12">
        <v>0</v>
      </c>
      <c r="N678" s="15">
        <v>0</v>
      </c>
      <c r="O678" s="12">
        <f>COUNTIF('Daycare Checkouts'!$E:$E,$A678)</f>
        <v>3</v>
      </c>
      <c r="P678" s="15">
        <f>SUMIF('Daycare Checkouts'!E:E,$A678,'Daycare Checkouts'!F:F)</f>
        <v>78</v>
      </c>
      <c r="Q678" s="12">
        <f t="shared" ref="Q678" si="404">SUM(K678,M678,-O678)</f>
        <v>17</v>
      </c>
      <c r="R678" s="15">
        <f t="shared" ref="R678" si="405">SUM(L678,N678,-P678)</f>
        <v>442</v>
      </c>
    </row>
    <row r="679" spans="1:18" x14ac:dyDescent="0.3">
      <c r="A679" s="11">
        <v>7047394</v>
      </c>
      <c r="B679" s="10">
        <v>43808</v>
      </c>
      <c r="C679" s="11" t="s">
        <v>195</v>
      </c>
      <c r="D679" s="11" t="str">
        <f t="shared" ref="D679" si="406">IF(Q679&gt;0,"Active", "InActive")</f>
        <v>Active</v>
      </c>
      <c r="E679" s="12">
        <v>20</v>
      </c>
      <c r="F679" s="15">
        <v>520</v>
      </c>
      <c r="G679" s="15">
        <f t="shared" ref="G679" si="407">ROUND(F679/E679,2)</f>
        <v>26</v>
      </c>
      <c r="I679" s="28"/>
      <c r="J679" s="29"/>
      <c r="K679" s="12">
        <f t="shared" ref="K679" si="408">E679</f>
        <v>20</v>
      </c>
      <c r="L679" s="15">
        <f t="shared" ref="L679" si="409">F679</f>
        <v>520</v>
      </c>
      <c r="M679" s="12">
        <v>0</v>
      </c>
      <c r="N679" s="15">
        <v>0</v>
      </c>
      <c r="O679" s="12">
        <f>COUNTIF('Daycare Checkouts'!$E:$E,$A679)</f>
        <v>1</v>
      </c>
      <c r="P679" s="15">
        <f>SUMIF('Daycare Checkouts'!E:E,$A679,'Daycare Checkouts'!F:F)</f>
        <v>26</v>
      </c>
      <c r="Q679" s="12">
        <f t="shared" ref="Q679" si="410">SUM(K679,M679,-O679)</f>
        <v>19</v>
      </c>
      <c r="R679" s="15">
        <f t="shared" ref="R679" si="411">SUM(L679,N679,-P679)</f>
        <v>494</v>
      </c>
    </row>
    <row r="680" spans="1:18" x14ac:dyDescent="0.3">
      <c r="A680" s="11">
        <v>7047663</v>
      </c>
      <c r="B680" s="10">
        <v>43808</v>
      </c>
      <c r="C680" s="11" t="s">
        <v>160</v>
      </c>
      <c r="D680" s="11" t="str">
        <f t="shared" ref="D680:D682" si="412">IF(Q680&gt;0,"Active", "InActive")</f>
        <v>Active</v>
      </c>
      <c r="E680" s="12">
        <v>30</v>
      </c>
      <c r="F680" s="15">
        <v>750</v>
      </c>
      <c r="G680" s="15">
        <f t="shared" ref="G680:G682" si="413">ROUND(F680/E680,2)</f>
        <v>25</v>
      </c>
      <c r="I680" s="28"/>
      <c r="J680" s="29"/>
      <c r="K680" s="12">
        <f t="shared" ref="K680:K682" si="414">E680</f>
        <v>30</v>
      </c>
      <c r="L680" s="15">
        <f t="shared" ref="L680:L682" si="415">F680</f>
        <v>750</v>
      </c>
      <c r="M680" s="12">
        <v>0</v>
      </c>
      <c r="N680" s="15">
        <v>0</v>
      </c>
      <c r="O680" s="12">
        <f>COUNTIF('Daycare Checkouts'!$E:$E,$A680)</f>
        <v>5</v>
      </c>
      <c r="P680" s="15">
        <f>SUMIF('Daycare Checkouts'!E:E,$A680,'Daycare Checkouts'!F:F)</f>
        <v>125</v>
      </c>
      <c r="Q680" s="12">
        <f t="shared" ref="Q680:Q682" si="416">SUM(K680,M680,-O680)</f>
        <v>25</v>
      </c>
      <c r="R680" s="15">
        <f t="shared" ref="R680:R682" si="417">SUM(L680,N680,-P680)</f>
        <v>625</v>
      </c>
    </row>
    <row r="681" spans="1:18" x14ac:dyDescent="0.3">
      <c r="A681" s="11">
        <v>7047778</v>
      </c>
      <c r="B681" s="10">
        <v>43808</v>
      </c>
      <c r="C681" s="11" t="s">
        <v>894</v>
      </c>
      <c r="D681" s="11" t="str">
        <f t="shared" si="412"/>
        <v>Active</v>
      </c>
      <c r="E681" s="12">
        <v>20</v>
      </c>
      <c r="F681" s="15">
        <v>520</v>
      </c>
      <c r="G681" s="15">
        <f t="shared" si="413"/>
        <v>26</v>
      </c>
      <c r="I681" s="28"/>
      <c r="J681" s="29"/>
      <c r="K681" s="12">
        <f t="shared" si="414"/>
        <v>20</v>
      </c>
      <c r="L681" s="15">
        <f t="shared" si="415"/>
        <v>520</v>
      </c>
      <c r="M681" s="12">
        <v>0</v>
      </c>
      <c r="N681" s="15">
        <v>0</v>
      </c>
      <c r="O681" s="12">
        <f>COUNTIF('Daycare Checkouts'!$E:$E,$A681)</f>
        <v>4</v>
      </c>
      <c r="P681" s="15">
        <f>SUMIF('Daycare Checkouts'!E:E,$A681,'Daycare Checkouts'!F:F)</f>
        <v>104</v>
      </c>
      <c r="Q681" s="12">
        <f t="shared" si="416"/>
        <v>16</v>
      </c>
      <c r="R681" s="15">
        <f t="shared" si="417"/>
        <v>416</v>
      </c>
    </row>
    <row r="682" spans="1:18" x14ac:dyDescent="0.3">
      <c r="A682" s="11">
        <v>7048529</v>
      </c>
      <c r="B682" s="10">
        <v>43809</v>
      </c>
      <c r="C682" s="11" t="s">
        <v>155</v>
      </c>
      <c r="D682" s="11" t="str">
        <f t="shared" si="412"/>
        <v>Active</v>
      </c>
      <c r="E682" s="12">
        <v>10</v>
      </c>
      <c r="F682" s="15">
        <v>270</v>
      </c>
      <c r="G682" s="15">
        <f t="shared" si="413"/>
        <v>27</v>
      </c>
      <c r="I682" s="28"/>
      <c r="J682" s="29"/>
      <c r="K682" s="12">
        <f t="shared" si="414"/>
        <v>10</v>
      </c>
      <c r="L682" s="15">
        <f t="shared" si="415"/>
        <v>270</v>
      </c>
      <c r="M682" s="12">
        <v>0</v>
      </c>
      <c r="N682" s="15">
        <v>0</v>
      </c>
      <c r="O682" s="12">
        <f>COUNTIF('Daycare Checkouts'!$E:$E,$A682)</f>
        <v>3</v>
      </c>
      <c r="P682" s="15">
        <f>SUMIF('Daycare Checkouts'!E:E,$A682,'Daycare Checkouts'!F:F)</f>
        <v>81</v>
      </c>
      <c r="Q682" s="12">
        <f t="shared" si="416"/>
        <v>7</v>
      </c>
      <c r="R682" s="15">
        <f t="shared" si="417"/>
        <v>189</v>
      </c>
    </row>
    <row r="683" spans="1:18" x14ac:dyDescent="0.3">
      <c r="A683" s="11">
        <v>7048550</v>
      </c>
      <c r="B683" s="10">
        <v>43809</v>
      </c>
      <c r="C683" s="11" t="s">
        <v>2340</v>
      </c>
      <c r="D683" s="11" t="str">
        <f t="shared" ref="D683:D684" si="418">IF(Q683&gt;0,"Active", "InActive")</f>
        <v>Active</v>
      </c>
      <c r="E683" s="12">
        <v>20</v>
      </c>
      <c r="F683" s="15">
        <v>520</v>
      </c>
      <c r="G683" s="15">
        <f t="shared" ref="G683:G684" si="419">ROUND(F683/E683,2)</f>
        <v>26</v>
      </c>
      <c r="I683" s="28"/>
      <c r="J683" s="29"/>
      <c r="K683" s="12">
        <f t="shared" ref="K683:K684" si="420">E683</f>
        <v>20</v>
      </c>
      <c r="L683" s="15">
        <f t="shared" ref="L683:L684" si="421">F683</f>
        <v>520</v>
      </c>
      <c r="M683" s="12">
        <v>0</v>
      </c>
      <c r="N683" s="15">
        <v>0</v>
      </c>
      <c r="O683" s="12">
        <f>COUNTIF('Daycare Checkouts'!$E:$E,$A683)</f>
        <v>0</v>
      </c>
      <c r="P683" s="15">
        <f>SUMIF('Daycare Checkouts'!E:E,$A683,'Daycare Checkouts'!F:F)</f>
        <v>0</v>
      </c>
      <c r="Q683" s="12">
        <f t="shared" ref="Q683:Q684" si="422">SUM(K683,M683,-O683)</f>
        <v>20</v>
      </c>
      <c r="R683" s="15">
        <f t="shared" ref="R683:R684" si="423">SUM(L683,N683,-P683)</f>
        <v>520</v>
      </c>
    </row>
    <row r="684" spans="1:18" x14ac:dyDescent="0.3">
      <c r="A684" s="11">
        <v>7049661</v>
      </c>
      <c r="B684" s="10">
        <v>43810</v>
      </c>
      <c r="C684" s="11" t="s">
        <v>2733</v>
      </c>
      <c r="D684" s="11" t="str">
        <f t="shared" si="418"/>
        <v>Active</v>
      </c>
      <c r="E684" s="12">
        <v>10</v>
      </c>
      <c r="F684" s="15">
        <v>270</v>
      </c>
      <c r="G684" s="15">
        <f t="shared" si="419"/>
        <v>27</v>
      </c>
      <c r="I684" s="28"/>
      <c r="J684" s="29"/>
      <c r="K684" s="12">
        <f t="shared" si="420"/>
        <v>10</v>
      </c>
      <c r="L684" s="15">
        <f t="shared" si="421"/>
        <v>270</v>
      </c>
      <c r="M684" s="12">
        <v>0</v>
      </c>
      <c r="N684" s="15">
        <v>0</v>
      </c>
      <c r="O684" s="12">
        <f>COUNTIF('Daycare Checkouts'!$E:$E,$A684)</f>
        <v>1</v>
      </c>
      <c r="P684" s="15">
        <f>SUMIF('Daycare Checkouts'!E:E,$A684,'Daycare Checkouts'!F:F)</f>
        <v>27</v>
      </c>
      <c r="Q684" s="12">
        <f t="shared" si="422"/>
        <v>9</v>
      </c>
      <c r="R684" s="15">
        <f t="shared" si="423"/>
        <v>243</v>
      </c>
    </row>
    <row r="685" spans="1:18" x14ac:dyDescent="0.3">
      <c r="A685" s="11">
        <v>7050062</v>
      </c>
      <c r="B685" s="10">
        <v>43810</v>
      </c>
      <c r="C685" s="11" t="s">
        <v>2125</v>
      </c>
      <c r="D685" s="11" t="str">
        <f t="shared" ref="D685" si="424">IF(Q685&gt;0,"Active", "InActive")</f>
        <v>Active</v>
      </c>
      <c r="E685" s="12">
        <v>10</v>
      </c>
      <c r="F685" s="15">
        <v>270</v>
      </c>
      <c r="G685" s="15">
        <f t="shared" ref="G685" si="425">ROUND(F685/E685,2)</f>
        <v>27</v>
      </c>
      <c r="I685" s="28"/>
      <c r="J685" s="29"/>
      <c r="K685" s="12">
        <f t="shared" ref="K685" si="426">E685</f>
        <v>10</v>
      </c>
      <c r="L685" s="15">
        <f t="shared" ref="L685" si="427">F685</f>
        <v>270</v>
      </c>
      <c r="M685" s="12">
        <v>0</v>
      </c>
      <c r="N685" s="15">
        <v>0</v>
      </c>
      <c r="O685" s="12">
        <f>COUNTIF('Daycare Checkouts'!$E:$E,$A685)</f>
        <v>3</v>
      </c>
      <c r="P685" s="15">
        <f>SUMIF('Daycare Checkouts'!E:E,$A685,'Daycare Checkouts'!F:F)</f>
        <v>81</v>
      </c>
      <c r="Q685" s="12">
        <f t="shared" ref="Q685" si="428">SUM(K685,M685,-O685)</f>
        <v>7</v>
      </c>
      <c r="R685" s="15">
        <f t="shared" ref="R685" si="429">SUM(L685,N685,-P685)</f>
        <v>189</v>
      </c>
    </row>
    <row r="686" spans="1:18" x14ac:dyDescent="0.3">
      <c r="A686" s="11">
        <v>7051447</v>
      </c>
      <c r="B686" s="10">
        <v>43811</v>
      </c>
      <c r="C686" s="11" t="s">
        <v>222</v>
      </c>
      <c r="D686" s="11" t="str">
        <f t="shared" ref="D686" si="430">IF(Q686&gt;0,"Active", "InActive")</f>
        <v>Active</v>
      </c>
      <c r="E686" s="12">
        <v>10</v>
      </c>
      <c r="F686" s="15">
        <v>270</v>
      </c>
      <c r="G686" s="15">
        <f t="shared" ref="G686" si="431">ROUND(F686/E686,2)</f>
        <v>27</v>
      </c>
      <c r="I686" s="28"/>
      <c r="J686" s="29"/>
      <c r="K686" s="12">
        <f t="shared" ref="K686" si="432">E686</f>
        <v>10</v>
      </c>
      <c r="L686" s="15">
        <f t="shared" ref="L686" si="433">F686</f>
        <v>270</v>
      </c>
      <c r="M686" s="12">
        <v>0</v>
      </c>
      <c r="N686" s="15">
        <v>0</v>
      </c>
      <c r="O686" s="12">
        <f>COUNTIF('Daycare Checkouts'!$E:$E,$A686)</f>
        <v>0</v>
      </c>
      <c r="P686" s="15">
        <f>SUMIF('Daycare Checkouts'!E:E,$A686,'Daycare Checkouts'!F:F)</f>
        <v>0</v>
      </c>
      <c r="Q686" s="12">
        <f t="shared" ref="Q686" si="434">SUM(K686,M686,-O686)</f>
        <v>10</v>
      </c>
      <c r="R686" s="15">
        <f t="shared" ref="R686" si="435">SUM(L686,N686,-P686)</f>
        <v>270</v>
      </c>
    </row>
    <row r="687" spans="1:18" x14ac:dyDescent="0.3">
      <c r="A687" s="11">
        <v>7052631</v>
      </c>
      <c r="B687" s="10">
        <v>43812</v>
      </c>
      <c r="C687" s="11" t="s">
        <v>1165</v>
      </c>
      <c r="D687" s="11" t="str">
        <f t="shared" ref="D687:D688" si="436">IF(Q687&gt;0,"Active", "InActive")</f>
        <v>Active</v>
      </c>
      <c r="E687" s="12">
        <v>10</v>
      </c>
      <c r="F687" s="15">
        <v>270</v>
      </c>
      <c r="G687" s="15">
        <f t="shared" ref="G687:G688" si="437">ROUND(F687/E687,2)</f>
        <v>27</v>
      </c>
      <c r="I687" s="28"/>
      <c r="J687" s="29"/>
      <c r="K687" s="12">
        <f t="shared" ref="K687:K688" si="438">E687</f>
        <v>10</v>
      </c>
      <c r="L687" s="15">
        <f t="shared" ref="L687:L688" si="439">F687</f>
        <v>270</v>
      </c>
      <c r="M687" s="12">
        <v>0</v>
      </c>
      <c r="N687" s="15">
        <v>0</v>
      </c>
      <c r="O687" s="12">
        <f>COUNTIF('Daycare Checkouts'!$E:$E,$A687)</f>
        <v>2</v>
      </c>
      <c r="P687" s="15">
        <f>SUMIF('Daycare Checkouts'!E:E,$A687,'Daycare Checkouts'!F:F)</f>
        <v>54</v>
      </c>
      <c r="Q687" s="12">
        <f t="shared" ref="Q687:Q688" si="440">SUM(K687,M687,-O687)</f>
        <v>8</v>
      </c>
      <c r="R687" s="15">
        <f t="shared" ref="R687:R688" si="441">SUM(L687,N687,-P687)</f>
        <v>216</v>
      </c>
    </row>
    <row r="688" spans="1:18" x14ac:dyDescent="0.3">
      <c r="A688" s="11">
        <v>7053160</v>
      </c>
      <c r="B688" s="10">
        <v>43813</v>
      </c>
      <c r="C688" s="11" t="s">
        <v>185</v>
      </c>
      <c r="D688" s="11" t="str">
        <f t="shared" si="436"/>
        <v>Active</v>
      </c>
      <c r="E688" s="12">
        <v>20</v>
      </c>
      <c r="F688" s="15">
        <v>520</v>
      </c>
      <c r="G688" s="15">
        <f t="shared" si="437"/>
        <v>26</v>
      </c>
      <c r="I688" s="28"/>
      <c r="J688" s="29"/>
      <c r="K688" s="12">
        <f t="shared" si="438"/>
        <v>20</v>
      </c>
      <c r="L688" s="15">
        <f t="shared" si="439"/>
        <v>520</v>
      </c>
      <c r="M688" s="12">
        <v>0</v>
      </c>
      <c r="N688" s="15">
        <v>0</v>
      </c>
      <c r="O688" s="12">
        <f>COUNTIF('Daycare Checkouts'!$E:$E,$A688)</f>
        <v>0</v>
      </c>
      <c r="P688" s="15">
        <f>SUMIF('Daycare Checkouts'!E:E,$A688,'Daycare Checkouts'!F:F)</f>
        <v>0</v>
      </c>
      <c r="Q688" s="12">
        <f t="shared" si="440"/>
        <v>20</v>
      </c>
      <c r="R688" s="15">
        <f t="shared" si="441"/>
        <v>520</v>
      </c>
    </row>
  </sheetData>
  <autoFilter ref="A1:R595" xr:uid="{00000000-0009-0000-0000-000003000000}"/>
  <sortState xmlns:xlrd2="http://schemas.microsoft.com/office/spreadsheetml/2017/richdata2" ref="A2:R574">
    <sortCondition ref="A2:A574"/>
  </sortState>
  <conditionalFormatting sqref="I240:L240 I242:J242 I341:J341 I234:R237 I282:R282 I298:R298 I301:R301 I306:R306 I312:R312 I316:R316 O210:P227 I340:R340 I353:R353 I359:R359 I117:R226 I1:R115 I374:R374 I689:R1048576">
    <cfRule type="cellIs" dxfId="3454" priority="3065" operator="equal">
      <formula>0</formula>
    </cfRule>
  </conditionalFormatting>
  <conditionalFormatting sqref="I227:R227">
    <cfRule type="cellIs" dxfId="3453" priority="3064" operator="equal">
      <formula>0</formula>
    </cfRule>
  </conditionalFormatting>
  <conditionalFormatting sqref="I228:N228">
    <cfRule type="cellIs" dxfId="3452" priority="3061" operator="equal">
      <formula>0</formula>
    </cfRule>
  </conditionalFormatting>
  <conditionalFormatting sqref="O228:P228">
    <cfRule type="cellIs" dxfId="3451" priority="3060" operator="equal">
      <formula>0</formula>
    </cfRule>
  </conditionalFormatting>
  <conditionalFormatting sqref="O228:R228">
    <cfRule type="cellIs" dxfId="3450" priority="3059" operator="equal">
      <formula>0</formula>
    </cfRule>
  </conditionalFormatting>
  <conditionalFormatting sqref="I229:N229">
    <cfRule type="cellIs" dxfId="3449" priority="3058" operator="equal">
      <formula>0</formula>
    </cfRule>
  </conditionalFormatting>
  <conditionalFormatting sqref="O229:P229">
    <cfRule type="cellIs" dxfId="3448" priority="3057" operator="equal">
      <formula>0</formula>
    </cfRule>
  </conditionalFormatting>
  <conditionalFormatting sqref="O229:R229">
    <cfRule type="cellIs" dxfId="3447" priority="3056" operator="equal">
      <formula>0</formula>
    </cfRule>
  </conditionalFormatting>
  <conditionalFormatting sqref="I230:N230">
    <cfRule type="cellIs" dxfId="3446" priority="3055" operator="equal">
      <formula>0</formula>
    </cfRule>
  </conditionalFormatting>
  <conditionalFormatting sqref="O230:P230">
    <cfRule type="cellIs" dxfId="3445" priority="3054" operator="equal">
      <formula>0</formula>
    </cfRule>
  </conditionalFormatting>
  <conditionalFormatting sqref="O230:R230">
    <cfRule type="cellIs" dxfId="3444" priority="3053" operator="equal">
      <formula>0</formula>
    </cfRule>
  </conditionalFormatting>
  <conditionalFormatting sqref="I231:N231">
    <cfRule type="cellIs" dxfId="3443" priority="3052" operator="equal">
      <formula>0</formula>
    </cfRule>
  </conditionalFormatting>
  <conditionalFormatting sqref="O231:P231">
    <cfRule type="cellIs" dxfId="3442" priority="3051" operator="equal">
      <formula>0</formula>
    </cfRule>
  </conditionalFormatting>
  <conditionalFormatting sqref="O231:R231">
    <cfRule type="cellIs" dxfId="3441" priority="3050" operator="equal">
      <formula>0</formula>
    </cfRule>
  </conditionalFormatting>
  <conditionalFormatting sqref="I232:N232">
    <cfRule type="cellIs" dxfId="3440" priority="3049" operator="equal">
      <formula>0</formula>
    </cfRule>
  </conditionalFormatting>
  <conditionalFormatting sqref="O232:P232">
    <cfRule type="cellIs" dxfId="3439" priority="3048" operator="equal">
      <formula>0</formula>
    </cfRule>
  </conditionalFormatting>
  <conditionalFormatting sqref="O232:R232">
    <cfRule type="cellIs" dxfId="3438" priority="3047" operator="equal">
      <formula>0</formula>
    </cfRule>
  </conditionalFormatting>
  <conditionalFormatting sqref="I233:N233">
    <cfRule type="cellIs" dxfId="3437" priority="3046" operator="equal">
      <formula>0</formula>
    </cfRule>
  </conditionalFormatting>
  <conditionalFormatting sqref="O233:P233">
    <cfRule type="cellIs" dxfId="3436" priority="3045" operator="equal">
      <formula>0</formula>
    </cfRule>
  </conditionalFormatting>
  <conditionalFormatting sqref="O233:R233">
    <cfRule type="cellIs" dxfId="3435" priority="3044" operator="equal">
      <formula>0</formula>
    </cfRule>
  </conditionalFormatting>
  <conditionalFormatting sqref="I238:N238">
    <cfRule type="cellIs" dxfId="3434" priority="3040" operator="equal">
      <formula>0</formula>
    </cfRule>
  </conditionalFormatting>
  <conditionalFormatting sqref="O238:P238">
    <cfRule type="cellIs" dxfId="3433" priority="3039" operator="equal">
      <formula>0</formula>
    </cfRule>
  </conditionalFormatting>
  <conditionalFormatting sqref="O238:R238">
    <cfRule type="cellIs" dxfId="3432" priority="3038" operator="equal">
      <formula>0</formula>
    </cfRule>
  </conditionalFormatting>
  <conditionalFormatting sqref="I239:L239">
    <cfRule type="cellIs" dxfId="3431" priority="3037" operator="equal">
      <formula>0</formula>
    </cfRule>
  </conditionalFormatting>
  <conditionalFormatting sqref="I241:L241">
    <cfRule type="cellIs" dxfId="3430" priority="3034" operator="equal">
      <formula>0</formula>
    </cfRule>
  </conditionalFormatting>
  <conditionalFormatting sqref="M239:N241">
    <cfRule type="cellIs" dxfId="3429" priority="3033" operator="equal">
      <formula>0</formula>
    </cfRule>
  </conditionalFormatting>
  <conditionalFormatting sqref="O239:P241">
    <cfRule type="cellIs" dxfId="3428" priority="3032" operator="equal">
      <formula>0</formula>
    </cfRule>
  </conditionalFormatting>
  <conditionalFormatting sqref="O239:R241">
    <cfRule type="cellIs" dxfId="3427" priority="3031" operator="equal">
      <formula>0</formula>
    </cfRule>
  </conditionalFormatting>
  <conditionalFormatting sqref="K242:L242">
    <cfRule type="cellIs" dxfId="3426" priority="3030" operator="equal">
      <formula>0</formula>
    </cfRule>
  </conditionalFormatting>
  <conditionalFormatting sqref="M242:N242">
    <cfRule type="cellIs" dxfId="3425" priority="3029" operator="equal">
      <formula>0</formula>
    </cfRule>
  </conditionalFormatting>
  <conditionalFormatting sqref="O242:P242">
    <cfRule type="cellIs" dxfId="3424" priority="3028" operator="equal">
      <formula>0</formula>
    </cfRule>
  </conditionalFormatting>
  <conditionalFormatting sqref="O242:R242">
    <cfRule type="cellIs" dxfId="3423" priority="3027" operator="equal">
      <formula>0</formula>
    </cfRule>
  </conditionalFormatting>
  <conditionalFormatting sqref="I243:J245">
    <cfRule type="cellIs" dxfId="3422" priority="3026" operator="equal">
      <formula>0</formula>
    </cfRule>
  </conditionalFormatting>
  <conditionalFormatting sqref="K243:L245">
    <cfRule type="cellIs" dxfId="3421" priority="3025" operator="equal">
      <formula>0</formula>
    </cfRule>
  </conditionalFormatting>
  <conditionalFormatting sqref="M243:N245">
    <cfRule type="cellIs" dxfId="3420" priority="3024" operator="equal">
      <formula>0</formula>
    </cfRule>
  </conditionalFormatting>
  <conditionalFormatting sqref="O243:P245">
    <cfRule type="cellIs" dxfId="3419" priority="3023" operator="equal">
      <formula>0</formula>
    </cfRule>
  </conditionalFormatting>
  <conditionalFormatting sqref="O243:R245">
    <cfRule type="cellIs" dxfId="3418" priority="3022" operator="equal">
      <formula>0</formula>
    </cfRule>
  </conditionalFormatting>
  <conditionalFormatting sqref="I246:J246">
    <cfRule type="cellIs" dxfId="3417" priority="3021" operator="equal">
      <formula>0</formula>
    </cfRule>
  </conditionalFormatting>
  <conditionalFormatting sqref="K246:L246">
    <cfRule type="cellIs" dxfId="3416" priority="3020" operator="equal">
      <formula>0</formula>
    </cfRule>
  </conditionalFormatting>
  <conditionalFormatting sqref="M246:N246">
    <cfRule type="cellIs" dxfId="3415" priority="3019" operator="equal">
      <formula>0</formula>
    </cfRule>
  </conditionalFormatting>
  <conditionalFormatting sqref="O246:P246">
    <cfRule type="cellIs" dxfId="3414" priority="3018" operator="equal">
      <formula>0</formula>
    </cfRule>
  </conditionalFormatting>
  <conditionalFormatting sqref="O246:R246">
    <cfRule type="cellIs" dxfId="3413" priority="3017" operator="equal">
      <formula>0</formula>
    </cfRule>
  </conditionalFormatting>
  <conditionalFormatting sqref="I247:J247">
    <cfRule type="cellIs" dxfId="3412" priority="3016" operator="equal">
      <formula>0</formula>
    </cfRule>
  </conditionalFormatting>
  <conditionalFormatting sqref="K247:L247">
    <cfRule type="cellIs" dxfId="3411" priority="3015" operator="equal">
      <formula>0</formula>
    </cfRule>
  </conditionalFormatting>
  <conditionalFormatting sqref="M247:N247">
    <cfRule type="cellIs" dxfId="3410" priority="3014" operator="equal">
      <formula>0</formula>
    </cfRule>
  </conditionalFormatting>
  <conditionalFormatting sqref="O247:P247">
    <cfRule type="cellIs" dxfId="3409" priority="3013" operator="equal">
      <formula>0</formula>
    </cfRule>
  </conditionalFormatting>
  <conditionalFormatting sqref="O247:R247">
    <cfRule type="cellIs" dxfId="3408" priority="3012" operator="equal">
      <formula>0</formula>
    </cfRule>
  </conditionalFormatting>
  <conditionalFormatting sqref="I248:J248">
    <cfRule type="cellIs" dxfId="3407" priority="3011" operator="equal">
      <formula>0</formula>
    </cfRule>
  </conditionalFormatting>
  <conditionalFormatting sqref="K248:L248">
    <cfRule type="cellIs" dxfId="3406" priority="3010" operator="equal">
      <formula>0</formula>
    </cfRule>
  </conditionalFormatting>
  <conditionalFormatting sqref="M248:N248">
    <cfRule type="cellIs" dxfId="3405" priority="3009" operator="equal">
      <formula>0</formula>
    </cfRule>
  </conditionalFormatting>
  <conditionalFormatting sqref="O248:P248">
    <cfRule type="cellIs" dxfId="3404" priority="3008" operator="equal">
      <formula>0</formula>
    </cfRule>
  </conditionalFormatting>
  <conditionalFormatting sqref="O248:R248">
    <cfRule type="cellIs" dxfId="3403" priority="3007" operator="equal">
      <formula>0</formula>
    </cfRule>
  </conditionalFormatting>
  <conditionalFormatting sqref="I249:J249">
    <cfRule type="cellIs" dxfId="3402" priority="3006" operator="equal">
      <formula>0</formula>
    </cfRule>
  </conditionalFormatting>
  <conditionalFormatting sqref="K249:L249">
    <cfRule type="cellIs" dxfId="3401" priority="3005" operator="equal">
      <formula>0</formula>
    </cfRule>
  </conditionalFormatting>
  <conditionalFormatting sqref="M249:N249">
    <cfRule type="cellIs" dxfId="3400" priority="3004" operator="equal">
      <formula>0</formula>
    </cfRule>
  </conditionalFormatting>
  <conditionalFormatting sqref="O249:P249">
    <cfRule type="cellIs" dxfId="3399" priority="3003" operator="equal">
      <formula>0</formula>
    </cfRule>
  </conditionalFormatting>
  <conditionalFormatting sqref="O249:R249">
    <cfRule type="cellIs" dxfId="3398" priority="3002" operator="equal">
      <formula>0</formula>
    </cfRule>
  </conditionalFormatting>
  <conditionalFormatting sqref="I250:J250">
    <cfRule type="cellIs" dxfId="3397" priority="3001" operator="equal">
      <formula>0</formula>
    </cfRule>
  </conditionalFormatting>
  <conditionalFormatting sqref="K250:L250">
    <cfRule type="cellIs" dxfId="3396" priority="3000" operator="equal">
      <formula>0</formula>
    </cfRule>
  </conditionalFormatting>
  <conditionalFormatting sqref="M250:N250">
    <cfRule type="cellIs" dxfId="3395" priority="2999" operator="equal">
      <formula>0</formula>
    </cfRule>
  </conditionalFormatting>
  <conditionalFormatting sqref="O250:P250">
    <cfRule type="cellIs" dxfId="3394" priority="2998" operator="equal">
      <formula>0</formula>
    </cfRule>
  </conditionalFormatting>
  <conditionalFormatting sqref="O250:R250">
    <cfRule type="cellIs" dxfId="3393" priority="2997" operator="equal">
      <formula>0</formula>
    </cfRule>
  </conditionalFormatting>
  <conditionalFormatting sqref="I251:R251">
    <cfRule type="cellIs" dxfId="3392" priority="2996" operator="equal">
      <formula>0</formula>
    </cfRule>
  </conditionalFormatting>
  <conditionalFormatting sqref="I252:R252">
    <cfRule type="cellIs" dxfId="3391" priority="2995" operator="equal">
      <formula>0</formula>
    </cfRule>
  </conditionalFormatting>
  <conditionalFormatting sqref="I253:R253">
    <cfRule type="cellIs" dxfId="3390" priority="2994" operator="equal">
      <formula>0</formula>
    </cfRule>
  </conditionalFormatting>
  <conditionalFormatting sqref="I254:R254">
    <cfRule type="cellIs" dxfId="3389" priority="2993" operator="equal">
      <formula>0</formula>
    </cfRule>
  </conditionalFormatting>
  <conditionalFormatting sqref="I255:J255">
    <cfRule type="cellIs" dxfId="3388" priority="2992" operator="equal">
      <formula>0</formula>
    </cfRule>
  </conditionalFormatting>
  <conditionalFormatting sqref="K255:L255">
    <cfRule type="cellIs" dxfId="3387" priority="2991" operator="equal">
      <formula>0</formula>
    </cfRule>
  </conditionalFormatting>
  <conditionalFormatting sqref="M255:N255">
    <cfRule type="cellIs" dxfId="3386" priority="2990" operator="equal">
      <formula>0</formula>
    </cfRule>
  </conditionalFormatting>
  <conditionalFormatting sqref="O255:P255">
    <cfRule type="cellIs" dxfId="3385" priority="2989" operator="equal">
      <formula>0</formula>
    </cfRule>
  </conditionalFormatting>
  <conditionalFormatting sqref="O255:R255">
    <cfRule type="cellIs" dxfId="3384" priority="2988" operator="equal">
      <formula>0</formula>
    </cfRule>
  </conditionalFormatting>
  <conditionalFormatting sqref="I256:J256">
    <cfRule type="cellIs" dxfId="3383" priority="2987" operator="equal">
      <formula>0</formula>
    </cfRule>
  </conditionalFormatting>
  <conditionalFormatting sqref="K256:L256">
    <cfRule type="cellIs" dxfId="3382" priority="2986" operator="equal">
      <formula>0</formula>
    </cfRule>
  </conditionalFormatting>
  <conditionalFormatting sqref="M256:N256">
    <cfRule type="cellIs" dxfId="3381" priority="2985" operator="equal">
      <formula>0</formula>
    </cfRule>
  </conditionalFormatting>
  <conditionalFormatting sqref="O256:P256">
    <cfRule type="cellIs" dxfId="3380" priority="2984" operator="equal">
      <formula>0</formula>
    </cfRule>
  </conditionalFormatting>
  <conditionalFormatting sqref="O256:R256">
    <cfRule type="cellIs" dxfId="3379" priority="2983" operator="equal">
      <formula>0</formula>
    </cfRule>
  </conditionalFormatting>
  <conditionalFormatting sqref="I257:J257">
    <cfRule type="cellIs" dxfId="3378" priority="2982" operator="equal">
      <formula>0</formula>
    </cfRule>
  </conditionalFormatting>
  <conditionalFormatting sqref="K257:L257">
    <cfRule type="cellIs" dxfId="3377" priority="2981" operator="equal">
      <formula>0</formula>
    </cfRule>
  </conditionalFormatting>
  <conditionalFormatting sqref="M257:N257">
    <cfRule type="cellIs" dxfId="3376" priority="2980" operator="equal">
      <formula>0</formula>
    </cfRule>
  </conditionalFormatting>
  <conditionalFormatting sqref="O257:P257">
    <cfRule type="cellIs" dxfId="3375" priority="2979" operator="equal">
      <formula>0</formula>
    </cfRule>
  </conditionalFormatting>
  <conditionalFormatting sqref="O257:R257">
    <cfRule type="cellIs" dxfId="3374" priority="2978" operator="equal">
      <formula>0</formula>
    </cfRule>
  </conditionalFormatting>
  <conditionalFormatting sqref="I258:J258">
    <cfRule type="cellIs" dxfId="3373" priority="2976" operator="equal">
      <formula>0</formula>
    </cfRule>
  </conditionalFormatting>
  <conditionalFormatting sqref="K258:L258">
    <cfRule type="cellIs" dxfId="3372" priority="2975" operator="equal">
      <formula>0</formula>
    </cfRule>
  </conditionalFormatting>
  <conditionalFormatting sqref="M258:N258">
    <cfRule type="cellIs" dxfId="3371" priority="2974" operator="equal">
      <formula>0</formula>
    </cfRule>
  </conditionalFormatting>
  <conditionalFormatting sqref="O258:P258">
    <cfRule type="cellIs" dxfId="3370" priority="2973" operator="equal">
      <formula>0</formula>
    </cfRule>
  </conditionalFormatting>
  <conditionalFormatting sqref="O258:R258">
    <cfRule type="cellIs" dxfId="3369" priority="2972" operator="equal">
      <formula>0</formula>
    </cfRule>
  </conditionalFormatting>
  <conditionalFormatting sqref="I259:J259">
    <cfRule type="cellIs" dxfId="3368" priority="2971" operator="equal">
      <formula>0</formula>
    </cfRule>
  </conditionalFormatting>
  <conditionalFormatting sqref="K259:L259">
    <cfRule type="cellIs" dxfId="3367" priority="2970" operator="equal">
      <formula>0</formula>
    </cfRule>
  </conditionalFormatting>
  <conditionalFormatting sqref="M259:N259">
    <cfRule type="cellIs" dxfId="3366" priority="2969" operator="equal">
      <formula>0</formula>
    </cfRule>
  </conditionalFormatting>
  <conditionalFormatting sqref="O259:P259">
    <cfRule type="cellIs" dxfId="3365" priority="2968" operator="equal">
      <formula>0</formula>
    </cfRule>
  </conditionalFormatting>
  <conditionalFormatting sqref="O259:R259">
    <cfRule type="cellIs" dxfId="3364" priority="2967" operator="equal">
      <formula>0</formula>
    </cfRule>
  </conditionalFormatting>
  <conditionalFormatting sqref="I260:J260">
    <cfRule type="cellIs" dxfId="3363" priority="2961" operator="equal">
      <formula>0</formula>
    </cfRule>
  </conditionalFormatting>
  <conditionalFormatting sqref="K260:L260">
    <cfRule type="cellIs" dxfId="3362" priority="2960" operator="equal">
      <formula>0</formula>
    </cfRule>
  </conditionalFormatting>
  <conditionalFormatting sqref="M260:N260">
    <cfRule type="cellIs" dxfId="3361" priority="2959" operator="equal">
      <formula>0</formula>
    </cfRule>
  </conditionalFormatting>
  <conditionalFormatting sqref="O260:P260">
    <cfRule type="cellIs" dxfId="3360" priority="2958" operator="equal">
      <formula>0</formula>
    </cfRule>
  </conditionalFormatting>
  <conditionalFormatting sqref="O260:R260">
    <cfRule type="cellIs" dxfId="3359" priority="2957" operator="equal">
      <formula>0</formula>
    </cfRule>
  </conditionalFormatting>
  <conditionalFormatting sqref="I261:J261">
    <cfRule type="cellIs" dxfId="3358" priority="2956" operator="equal">
      <formula>0</formula>
    </cfRule>
  </conditionalFormatting>
  <conditionalFormatting sqref="K261:L261">
    <cfRule type="cellIs" dxfId="3357" priority="2955" operator="equal">
      <formula>0</formula>
    </cfRule>
  </conditionalFormatting>
  <conditionalFormatting sqref="M261:N261">
    <cfRule type="cellIs" dxfId="3356" priority="2954" operator="equal">
      <formula>0</formula>
    </cfRule>
  </conditionalFormatting>
  <conditionalFormatting sqref="O261:P261">
    <cfRule type="cellIs" dxfId="3355" priority="2953" operator="equal">
      <formula>0</formula>
    </cfRule>
  </conditionalFormatting>
  <conditionalFormatting sqref="O261:R261">
    <cfRule type="cellIs" dxfId="3354" priority="2952" operator="equal">
      <formula>0</formula>
    </cfRule>
  </conditionalFormatting>
  <conditionalFormatting sqref="I267:J267">
    <cfRule type="cellIs" dxfId="3353" priority="2951" operator="equal">
      <formula>0</formula>
    </cfRule>
  </conditionalFormatting>
  <conditionalFormatting sqref="K267:L267">
    <cfRule type="cellIs" dxfId="3352" priority="2950" operator="equal">
      <formula>0</formula>
    </cfRule>
  </conditionalFormatting>
  <conditionalFormatting sqref="M267:N267">
    <cfRule type="cellIs" dxfId="3351" priority="2949" operator="equal">
      <formula>0</formula>
    </cfRule>
  </conditionalFormatting>
  <conditionalFormatting sqref="O267:P267">
    <cfRule type="cellIs" dxfId="3350" priority="2948" operator="equal">
      <formula>0</formula>
    </cfRule>
  </conditionalFormatting>
  <conditionalFormatting sqref="O267:R267">
    <cfRule type="cellIs" dxfId="3349" priority="2947" operator="equal">
      <formula>0</formula>
    </cfRule>
  </conditionalFormatting>
  <conditionalFormatting sqref="I262:J262">
    <cfRule type="cellIs" dxfId="3348" priority="2946" operator="equal">
      <formula>0</formula>
    </cfRule>
  </conditionalFormatting>
  <conditionalFormatting sqref="K262:L262">
    <cfRule type="cellIs" dxfId="3347" priority="2945" operator="equal">
      <formula>0</formula>
    </cfRule>
  </conditionalFormatting>
  <conditionalFormatting sqref="M262:N262">
    <cfRule type="cellIs" dxfId="3346" priority="2944" operator="equal">
      <formula>0</formula>
    </cfRule>
  </conditionalFormatting>
  <conditionalFormatting sqref="O262:P262">
    <cfRule type="cellIs" dxfId="3345" priority="2943" operator="equal">
      <formula>0</formula>
    </cfRule>
  </conditionalFormatting>
  <conditionalFormatting sqref="O262:R262">
    <cfRule type="cellIs" dxfId="3344" priority="2942" operator="equal">
      <formula>0</formula>
    </cfRule>
  </conditionalFormatting>
  <conditionalFormatting sqref="I264:J264">
    <cfRule type="cellIs" dxfId="3343" priority="2941" operator="equal">
      <formula>0</formula>
    </cfRule>
  </conditionalFormatting>
  <conditionalFormatting sqref="K264:L264">
    <cfRule type="cellIs" dxfId="3342" priority="2940" operator="equal">
      <formula>0</formula>
    </cfRule>
  </conditionalFormatting>
  <conditionalFormatting sqref="M264:N264">
    <cfRule type="cellIs" dxfId="3341" priority="2939" operator="equal">
      <formula>0</formula>
    </cfRule>
  </conditionalFormatting>
  <conditionalFormatting sqref="O264:P264">
    <cfRule type="cellIs" dxfId="3340" priority="2938" operator="equal">
      <formula>0</formula>
    </cfRule>
  </conditionalFormatting>
  <conditionalFormatting sqref="O264:R264">
    <cfRule type="cellIs" dxfId="3339" priority="2937" operator="equal">
      <formula>0</formula>
    </cfRule>
  </conditionalFormatting>
  <conditionalFormatting sqref="I265:J265">
    <cfRule type="cellIs" dxfId="3338" priority="2936" operator="equal">
      <formula>0</formula>
    </cfRule>
  </conditionalFormatting>
  <conditionalFormatting sqref="K265:L265">
    <cfRule type="cellIs" dxfId="3337" priority="2935" operator="equal">
      <formula>0</formula>
    </cfRule>
  </conditionalFormatting>
  <conditionalFormatting sqref="M265:N265">
    <cfRule type="cellIs" dxfId="3336" priority="2934" operator="equal">
      <formula>0</formula>
    </cfRule>
  </conditionalFormatting>
  <conditionalFormatting sqref="O265:P265">
    <cfRule type="cellIs" dxfId="3335" priority="2933" operator="equal">
      <formula>0</formula>
    </cfRule>
  </conditionalFormatting>
  <conditionalFormatting sqref="O265:R265">
    <cfRule type="cellIs" dxfId="3334" priority="2932" operator="equal">
      <formula>0</formula>
    </cfRule>
  </conditionalFormatting>
  <conditionalFormatting sqref="I266:J266">
    <cfRule type="cellIs" dxfId="3333" priority="2931" operator="equal">
      <formula>0</formula>
    </cfRule>
  </conditionalFormatting>
  <conditionalFormatting sqref="K266:L266">
    <cfRule type="cellIs" dxfId="3332" priority="2930" operator="equal">
      <formula>0</formula>
    </cfRule>
  </conditionalFormatting>
  <conditionalFormatting sqref="M266:N266">
    <cfRule type="cellIs" dxfId="3331" priority="2929" operator="equal">
      <formula>0</formula>
    </cfRule>
  </conditionalFormatting>
  <conditionalFormatting sqref="O266:P266">
    <cfRule type="cellIs" dxfId="3330" priority="2928" operator="equal">
      <formula>0</formula>
    </cfRule>
  </conditionalFormatting>
  <conditionalFormatting sqref="O266:R266">
    <cfRule type="cellIs" dxfId="3329" priority="2927" operator="equal">
      <formula>0</formula>
    </cfRule>
  </conditionalFormatting>
  <conditionalFormatting sqref="I268:J268">
    <cfRule type="cellIs" dxfId="3328" priority="2926" operator="equal">
      <formula>0</formula>
    </cfRule>
  </conditionalFormatting>
  <conditionalFormatting sqref="K268:L268">
    <cfRule type="cellIs" dxfId="3327" priority="2925" operator="equal">
      <formula>0</formula>
    </cfRule>
  </conditionalFormatting>
  <conditionalFormatting sqref="M268:N268">
    <cfRule type="cellIs" dxfId="3326" priority="2924" operator="equal">
      <formula>0</formula>
    </cfRule>
  </conditionalFormatting>
  <conditionalFormatting sqref="O268:P268">
    <cfRule type="cellIs" dxfId="3325" priority="2923" operator="equal">
      <formula>0</formula>
    </cfRule>
  </conditionalFormatting>
  <conditionalFormatting sqref="O268:R268">
    <cfRule type="cellIs" dxfId="3324" priority="2922" operator="equal">
      <formula>0</formula>
    </cfRule>
  </conditionalFormatting>
  <conditionalFormatting sqref="O270:R270">
    <cfRule type="cellIs" dxfId="3323" priority="2912" operator="equal">
      <formula>0</formula>
    </cfRule>
  </conditionalFormatting>
  <conditionalFormatting sqref="I269:J269">
    <cfRule type="cellIs" dxfId="3322" priority="2921" operator="equal">
      <formula>0</formula>
    </cfRule>
  </conditionalFormatting>
  <conditionalFormatting sqref="K269:L269">
    <cfRule type="cellIs" dxfId="3321" priority="2920" operator="equal">
      <formula>0</formula>
    </cfRule>
  </conditionalFormatting>
  <conditionalFormatting sqref="M269:N269">
    <cfRule type="cellIs" dxfId="3320" priority="2919" operator="equal">
      <formula>0</formula>
    </cfRule>
  </conditionalFormatting>
  <conditionalFormatting sqref="O269:P269">
    <cfRule type="cellIs" dxfId="3319" priority="2918" operator="equal">
      <formula>0</formula>
    </cfRule>
  </conditionalFormatting>
  <conditionalFormatting sqref="O269:R269">
    <cfRule type="cellIs" dxfId="3318" priority="2917" operator="equal">
      <formula>0</formula>
    </cfRule>
  </conditionalFormatting>
  <conditionalFormatting sqref="I270:J270">
    <cfRule type="cellIs" dxfId="3317" priority="2916" operator="equal">
      <formula>0</formula>
    </cfRule>
  </conditionalFormatting>
  <conditionalFormatting sqref="K270:L270">
    <cfRule type="cellIs" dxfId="3316" priority="2915" operator="equal">
      <formula>0</formula>
    </cfRule>
  </conditionalFormatting>
  <conditionalFormatting sqref="M270:N270">
    <cfRule type="cellIs" dxfId="3315" priority="2914" operator="equal">
      <formula>0</formula>
    </cfRule>
  </conditionalFormatting>
  <conditionalFormatting sqref="O270:P270">
    <cfRule type="cellIs" dxfId="3314" priority="2913" operator="equal">
      <formula>0</formula>
    </cfRule>
  </conditionalFormatting>
  <conditionalFormatting sqref="O271:R271">
    <cfRule type="cellIs" dxfId="3313" priority="2907" operator="equal">
      <formula>0</formula>
    </cfRule>
  </conditionalFormatting>
  <conditionalFormatting sqref="I271:J271">
    <cfRule type="cellIs" dxfId="3312" priority="2911" operator="equal">
      <formula>0</formula>
    </cfRule>
  </conditionalFormatting>
  <conditionalFormatting sqref="K271:L271">
    <cfRule type="cellIs" dxfId="3311" priority="2910" operator="equal">
      <formula>0</formula>
    </cfRule>
  </conditionalFormatting>
  <conditionalFormatting sqref="M271:N271">
    <cfRule type="cellIs" dxfId="3310" priority="2909" operator="equal">
      <formula>0</formula>
    </cfRule>
  </conditionalFormatting>
  <conditionalFormatting sqref="O271:P271">
    <cfRule type="cellIs" dxfId="3309" priority="2908" operator="equal">
      <formula>0</formula>
    </cfRule>
  </conditionalFormatting>
  <conditionalFormatting sqref="O272:R272">
    <cfRule type="cellIs" dxfId="3308" priority="2902" operator="equal">
      <formula>0</formula>
    </cfRule>
  </conditionalFormatting>
  <conditionalFormatting sqref="I272:J272">
    <cfRule type="cellIs" dxfId="3307" priority="2906" operator="equal">
      <formula>0</formula>
    </cfRule>
  </conditionalFormatting>
  <conditionalFormatting sqref="K272:L272">
    <cfRule type="cellIs" dxfId="3306" priority="2905" operator="equal">
      <formula>0</formula>
    </cfRule>
  </conditionalFormatting>
  <conditionalFormatting sqref="M272:N272">
    <cfRule type="cellIs" dxfId="3305" priority="2904" operator="equal">
      <formula>0</formula>
    </cfRule>
  </conditionalFormatting>
  <conditionalFormatting sqref="O272:P272">
    <cfRule type="cellIs" dxfId="3304" priority="2903" operator="equal">
      <formula>0</formula>
    </cfRule>
  </conditionalFormatting>
  <conditionalFormatting sqref="O273:R273">
    <cfRule type="cellIs" dxfId="3303" priority="2897" operator="equal">
      <formula>0</formula>
    </cfRule>
  </conditionalFormatting>
  <conditionalFormatting sqref="I273:J273">
    <cfRule type="cellIs" dxfId="3302" priority="2901" operator="equal">
      <formula>0</formula>
    </cfRule>
  </conditionalFormatting>
  <conditionalFormatting sqref="K273:L273">
    <cfRule type="cellIs" dxfId="3301" priority="2900" operator="equal">
      <formula>0</formula>
    </cfRule>
  </conditionalFormatting>
  <conditionalFormatting sqref="M273:N273">
    <cfRule type="cellIs" dxfId="3300" priority="2899" operator="equal">
      <formula>0</formula>
    </cfRule>
  </conditionalFormatting>
  <conditionalFormatting sqref="O273:P273">
    <cfRule type="cellIs" dxfId="3299" priority="2898" operator="equal">
      <formula>0</formula>
    </cfRule>
  </conditionalFormatting>
  <conditionalFormatting sqref="O274:R274">
    <cfRule type="cellIs" dxfId="3298" priority="2892" operator="equal">
      <formula>0</formula>
    </cfRule>
  </conditionalFormatting>
  <conditionalFormatting sqref="I274:J274">
    <cfRule type="cellIs" dxfId="3297" priority="2896" operator="equal">
      <formula>0</formula>
    </cfRule>
  </conditionalFormatting>
  <conditionalFormatting sqref="K274:L274">
    <cfRule type="cellIs" dxfId="3296" priority="2895" operator="equal">
      <formula>0</formula>
    </cfRule>
  </conditionalFormatting>
  <conditionalFormatting sqref="M274:N274">
    <cfRule type="cellIs" dxfId="3295" priority="2894" operator="equal">
      <formula>0</formula>
    </cfRule>
  </conditionalFormatting>
  <conditionalFormatting sqref="O274:P274">
    <cfRule type="cellIs" dxfId="3294" priority="2893" operator="equal">
      <formula>0</formula>
    </cfRule>
  </conditionalFormatting>
  <conditionalFormatting sqref="O275:R275">
    <cfRule type="cellIs" dxfId="3293" priority="2887" operator="equal">
      <formula>0</formula>
    </cfRule>
  </conditionalFormatting>
  <conditionalFormatting sqref="I275:J275">
    <cfRule type="cellIs" dxfId="3292" priority="2891" operator="equal">
      <formula>0</formula>
    </cfRule>
  </conditionalFormatting>
  <conditionalFormatting sqref="K275:L275">
    <cfRule type="cellIs" dxfId="3291" priority="2890" operator="equal">
      <formula>0</formula>
    </cfRule>
  </conditionalFormatting>
  <conditionalFormatting sqref="M275:N275">
    <cfRule type="cellIs" dxfId="3290" priority="2889" operator="equal">
      <formula>0</formula>
    </cfRule>
  </conditionalFormatting>
  <conditionalFormatting sqref="O275:P275">
    <cfRule type="cellIs" dxfId="3289" priority="2888" operator="equal">
      <formula>0</formula>
    </cfRule>
  </conditionalFormatting>
  <conditionalFormatting sqref="O276:R276">
    <cfRule type="cellIs" dxfId="3288" priority="2882" operator="equal">
      <formula>0</formula>
    </cfRule>
  </conditionalFormatting>
  <conditionalFormatting sqref="I276:J276">
    <cfRule type="cellIs" dxfId="3287" priority="2886" operator="equal">
      <formula>0</formula>
    </cfRule>
  </conditionalFormatting>
  <conditionalFormatting sqref="K276:L276">
    <cfRule type="cellIs" dxfId="3286" priority="2885" operator="equal">
      <formula>0</formula>
    </cfRule>
  </conditionalFormatting>
  <conditionalFormatting sqref="M276:N276">
    <cfRule type="cellIs" dxfId="3285" priority="2884" operator="equal">
      <formula>0</formula>
    </cfRule>
  </conditionalFormatting>
  <conditionalFormatting sqref="O276:P276">
    <cfRule type="cellIs" dxfId="3284" priority="2883" operator="equal">
      <formula>0</formula>
    </cfRule>
  </conditionalFormatting>
  <conditionalFormatting sqref="O277:R277">
    <cfRule type="cellIs" dxfId="3283" priority="2877" operator="equal">
      <formula>0</formula>
    </cfRule>
  </conditionalFormatting>
  <conditionalFormatting sqref="I277:J277">
    <cfRule type="cellIs" dxfId="3282" priority="2881" operator="equal">
      <formula>0</formula>
    </cfRule>
  </conditionalFormatting>
  <conditionalFormatting sqref="K277:L277">
    <cfRule type="cellIs" dxfId="3281" priority="2880" operator="equal">
      <formula>0</formula>
    </cfRule>
  </conditionalFormatting>
  <conditionalFormatting sqref="M277:N277">
    <cfRule type="cellIs" dxfId="3280" priority="2879" operator="equal">
      <formula>0</formula>
    </cfRule>
  </conditionalFormatting>
  <conditionalFormatting sqref="O277:P277">
    <cfRule type="cellIs" dxfId="3279" priority="2878" operator="equal">
      <formula>0</formula>
    </cfRule>
  </conditionalFormatting>
  <conditionalFormatting sqref="O278:R278">
    <cfRule type="cellIs" dxfId="3278" priority="2872" operator="equal">
      <formula>0</formula>
    </cfRule>
  </conditionalFormatting>
  <conditionalFormatting sqref="I278:J278">
    <cfRule type="cellIs" dxfId="3277" priority="2876" operator="equal">
      <formula>0</formula>
    </cfRule>
  </conditionalFormatting>
  <conditionalFormatting sqref="K278:L278">
    <cfRule type="cellIs" dxfId="3276" priority="2875" operator="equal">
      <formula>0</formula>
    </cfRule>
  </conditionalFormatting>
  <conditionalFormatting sqref="M278:N278">
    <cfRule type="cellIs" dxfId="3275" priority="2874" operator="equal">
      <formula>0</formula>
    </cfRule>
  </conditionalFormatting>
  <conditionalFormatting sqref="O278:P278">
    <cfRule type="cellIs" dxfId="3274" priority="2873" operator="equal">
      <formula>0</formula>
    </cfRule>
  </conditionalFormatting>
  <conditionalFormatting sqref="O279:R279">
    <cfRule type="cellIs" dxfId="3273" priority="2867" operator="equal">
      <formula>0</formula>
    </cfRule>
  </conditionalFormatting>
  <conditionalFormatting sqref="I279:J279">
    <cfRule type="cellIs" dxfId="3272" priority="2871" operator="equal">
      <formula>0</formula>
    </cfRule>
  </conditionalFormatting>
  <conditionalFormatting sqref="K279:L279">
    <cfRule type="cellIs" dxfId="3271" priority="2870" operator="equal">
      <formula>0</formula>
    </cfRule>
  </conditionalFormatting>
  <conditionalFormatting sqref="M279:N279">
    <cfRule type="cellIs" dxfId="3270" priority="2869" operator="equal">
      <formula>0</formula>
    </cfRule>
  </conditionalFormatting>
  <conditionalFormatting sqref="O279:P279">
    <cfRule type="cellIs" dxfId="3269" priority="2868" operator="equal">
      <formula>0</formula>
    </cfRule>
  </conditionalFormatting>
  <conditionalFormatting sqref="I263:J263">
    <cfRule type="cellIs" dxfId="3268" priority="2866" operator="equal">
      <formula>0</formula>
    </cfRule>
  </conditionalFormatting>
  <conditionalFormatting sqref="K263:L263">
    <cfRule type="cellIs" dxfId="3267" priority="2865" operator="equal">
      <formula>0</formula>
    </cfRule>
  </conditionalFormatting>
  <conditionalFormatting sqref="M263:N263">
    <cfRule type="cellIs" dxfId="3266" priority="2864" operator="equal">
      <formula>0</formula>
    </cfRule>
  </conditionalFormatting>
  <conditionalFormatting sqref="O263:P263">
    <cfRule type="cellIs" dxfId="3265" priority="2863" operator="equal">
      <formula>0</formula>
    </cfRule>
  </conditionalFormatting>
  <conditionalFormatting sqref="O263:R263">
    <cfRule type="cellIs" dxfId="3264" priority="2862" operator="equal">
      <formula>0</formula>
    </cfRule>
  </conditionalFormatting>
  <conditionalFormatting sqref="O280:R280">
    <cfRule type="cellIs" dxfId="3263" priority="2857" operator="equal">
      <formula>0</formula>
    </cfRule>
  </conditionalFormatting>
  <conditionalFormatting sqref="I280:J280">
    <cfRule type="cellIs" dxfId="3262" priority="2861" operator="equal">
      <formula>0</formula>
    </cfRule>
  </conditionalFormatting>
  <conditionalFormatting sqref="K280:L280">
    <cfRule type="cellIs" dxfId="3261" priority="2860" operator="equal">
      <formula>0</formula>
    </cfRule>
  </conditionalFormatting>
  <conditionalFormatting sqref="M280:N280">
    <cfRule type="cellIs" dxfId="3260" priority="2859" operator="equal">
      <formula>0</formula>
    </cfRule>
  </conditionalFormatting>
  <conditionalFormatting sqref="O280:P280">
    <cfRule type="cellIs" dxfId="3259" priority="2858" operator="equal">
      <formula>0</formula>
    </cfRule>
  </conditionalFormatting>
  <conditionalFormatting sqref="O281:R281">
    <cfRule type="cellIs" dxfId="3258" priority="2852" operator="equal">
      <formula>0</formula>
    </cfRule>
  </conditionalFormatting>
  <conditionalFormatting sqref="I281:J281">
    <cfRule type="cellIs" dxfId="3257" priority="2856" operator="equal">
      <formula>0</formula>
    </cfRule>
  </conditionalFormatting>
  <conditionalFormatting sqref="K281:L281">
    <cfRule type="cellIs" dxfId="3256" priority="2855" operator="equal">
      <formula>0</formula>
    </cfRule>
  </conditionalFormatting>
  <conditionalFormatting sqref="M281:N281">
    <cfRule type="cellIs" dxfId="3255" priority="2854" operator="equal">
      <formula>0</formula>
    </cfRule>
  </conditionalFormatting>
  <conditionalFormatting sqref="O281:P281">
    <cfRule type="cellIs" dxfId="3254" priority="2853" operator="equal">
      <formula>0</formula>
    </cfRule>
  </conditionalFormatting>
  <conditionalFormatting sqref="O286:R286">
    <cfRule type="cellIs" dxfId="3253" priority="2837" operator="equal">
      <formula>0</formula>
    </cfRule>
  </conditionalFormatting>
  <conditionalFormatting sqref="O283:R283">
    <cfRule type="cellIs" dxfId="3252" priority="2847" operator="equal">
      <formula>0</formula>
    </cfRule>
  </conditionalFormatting>
  <conditionalFormatting sqref="I283:J283">
    <cfRule type="cellIs" dxfId="3251" priority="2851" operator="equal">
      <formula>0</formula>
    </cfRule>
  </conditionalFormatting>
  <conditionalFormatting sqref="K283:L283">
    <cfRule type="cellIs" dxfId="3250" priority="2850" operator="equal">
      <formula>0</formula>
    </cfRule>
  </conditionalFormatting>
  <conditionalFormatting sqref="M283:N283">
    <cfRule type="cellIs" dxfId="3249" priority="2849" operator="equal">
      <formula>0</formula>
    </cfRule>
  </conditionalFormatting>
  <conditionalFormatting sqref="O283:P283">
    <cfRule type="cellIs" dxfId="3248" priority="2848" operator="equal">
      <formula>0</formula>
    </cfRule>
  </conditionalFormatting>
  <conditionalFormatting sqref="I284:J285">
    <cfRule type="cellIs" dxfId="3247" priority="2846" operator="equal">
      <formula>0</formula>
    </cfRule>
  </conditionalFormatting>
  <conditionalFormatting sqref="K284:L285">
    <cfRule type="cellIs" dxfId="3246" priority="2845" operator="equal">
      <formula>0</formula>
    </cfRule>
  </conditionalFormatting>
  <conditionalFormatting sqref="M284:N285">
    <cfRule type="cellIs" dxfId="3245" priority="2844" operator="equal">
      <formula>0</formula>
    </cfRule>
  </conditionalFormatting>
  <conditionalFormatting sqref="O284:P285">
    <cfRule type="cellIs" dxfId="3244" priority="2843" operator="equal">
      <formula>0</formula>
    </cfRule>
  </conditionalFormatting>
  <conditionalFormatting sqref="O284:R285">
    <cfRule type="cellIs" dxfId="3243" priority="2842" operator="equal">
      <formula>0</formula>
    </cfRule>
  </conditionalFormatting>
  <conditionalFormatting sqref="I286:J286">
    <cfRule type="cellIs" dxfId="3242" priority="2841" operator="equal">
      <formula>0</formula>
    </cfRule>
  </conditionalFormatting>
  <conditionalFormatting sqref="K286:L286">
    <cfRule type="cellIs" dxfId="3241" priority="2840" operator="equal">
      <formula>0</formula>
    </cfRule>
  </conditionalFormatting>
  <conditionalFormatting sqref="M286:N286">
    <cfRule type="cellIs" dxfId="3240" priority="2839" operator="equal">
      <formula>0</formula>
    </cfRule>
  </conditionalFormatting>
  <conditionalFormatting sqref="O286:P286">
    <cfRule type="cellIs" dxfId="3239" priority="2838" operator="equal">
      <formula>0</formula>
    </cfRule>
  </conditionalFormatting>
  <conditionalFormatting sqref="O287:R287">
    <cfRule type="cellIs" dxfId="3238" priority="2832" operator="equal">
      <formula>0</formula>
    </cfRule>
  </conditionalFormatting>
  <conditionalFormatting sqref="I287:J287">
    <cfRule type="cellIs" dxfId="3237" priority="2836" operator="equal">
      <formula>0</formula>
    </cfRule>
  </conditionalFormatting>
  <conditionalFormatting sqref="K287:L287">
    <cfRule type="cellIs" dxfId="3236" priority="2835" operator="equal">
      <formula>0</formula>
    </cfRule>
  </conditionalFormatting>
  <conditionalFormatting sqref="M287:N287">
    <cfRule type="cellIs" dxfId="3235" priority="2834" operator="equal">
      <formula>0</formula>
    </cfRule>
  </conditionalFormatting>
  <conditionalFormatting sqref="O287:P287">
    <cfRule type="cellIs" dxfId="3234" priority="2833" operator="equal">
      <formula>0</formula>
    </cfRule>
  </conditionalFormatting>
  <conditionalFormatting sqref="O288:R288">
    <cfRule type="cellIs" dxfId="3233" priority="2827" operator="equal">
      <formula>0</formula>
    </cfRule>
  </conditionalFormatting>
  <conditionalFormatting sqref="I288:J288">
    <cfRule type="cellIs" dxfId="3232" priority="2831" operator="equal">
      <formula>0</formula>
    </cfRule>
  </conditionalFormatting>
  <conditionalFormatting sqref="K288:L288">
    <cfRule type="cellIs" dxfId="3231" priority="2830" operator="equal">
      <formula>0</formula>
    </cfRule>
  </conditionalFormatting>
  <conditionalFormatting sqref="M288:N288">
    <cfRule type="cellIs" dxfId="3230" priority="2829" operator="equal">
      <formula>0</formula>
    </cfRule>
  </conditionalFormatting>
  <conditionalFormatting sqref="O288:P288">
    <cfRule type="cellIs" dxfId="3229" priority="2828" operator="equal">
      <formula>0</formula>
    </cfRule>
  </conditionalFormatting>
  <conditionalFormatting sqref="O290:R290">
    <cfRule type="cellIs" dxfId="3228" priority="2821" operator="equal">
      <formula>0</formula>
    </cfRule>
  </conditionalFormatting>
  <conditionalFormatting sqref="I290:J290">
    <cfRule type="cellIs" dxfId="3227" priority="2825" operator="equal">
      <formula>0</formula>
    </cfRule>
  </conditionalFormatting>
  <conditionalFormatting sqref="K290:L290">
    <cfRule type="cellIs" dxfId="3226" priority="2824" operator="equal">
      <formula>0</formula>
    </cfRule>
  </conditionalFormatting>
  <conditionalFormatting sqref="M290:N290">
    <cfRule type="cellIs" dxfId="3225" priority="2823" operator="equal">
      <formula>0</formula>
    </cfRule>
  </conditionalFormatting>
  <conditionalFormatting sqref="O290:P290">
    <cfRule type="cellIs" dxfId="3224" priority="2822" operator="equal">
      <formula>0</formula>
    </cfRule>
  </conditionalFormatting>
  <conditionalFormatting sqref="O289:R289">
    <cfRule type="cellIs" dxfId="3223" priority="2816" operator="equal">
      <formula>0</formula>
    </cfRule>
  </conditionalFormatting>
  <conditionalFormatting sqref="I289:J289">
    <cfRule type="cellIs" dxfId="3222" priority="2820" operator="equal">
      <formula>0</formula>
    </cfRule>
  </conditionalFormatting>
  <conditionalFormatting sqref="K289:L289">
    <cfRule type="cellIs" dxfId="3221" priority="2819" operator="equal">
      <formula>0</formula>
    </cfRule>
  </conditionalFormatting>
  <conditionalFormatting sqref="M289:N289">
    <cfRule type="cellIs" dxfId="3220" priority="2818" operator="equal">
      <formula>0</formula>
    </cfRule>
  </conditionalFormatting>
  <conditionalFormatting sqref="O289:P289">
    <cfRule type="cellIs" dxfId="3219" priority="2817" operator="equal">
      <formula>0</formula>
    </cfRule>
  </conditionalFormatting>
  <conditionalFormatting sqref="O291:R291">
    <cfRule type="cellIs" dxfId="3218" priority="2811" operator="equal">
      <formula>0</formula>
    </cfRule>
  </conditionalFormatting>
  <conditionalFormatting sqref="I291:J291">
    <cfRule type="cellIs" dxfId="3217" priority="2815" operator="equal">
      <formula>0</formula>
    </cfRule>
  </conditionalFormatting>
  <conditionalFormatting sqref="K291:L291">
    <cfRule type="cellIs" dxfId="3216" priority="2814" operator="equal">
      <formula>0</formula>
    </cfRule>
  </conditionalFormatting>
  <conditionalFormatting sqref="M291:N291">
    <cfRule type="cellIs" dxfId="3215" priority="2813" operator="equal">
      <formula>0</formula>
    </cfRule>
  </conditionalFormatting>
  <conditionalFormatting sqref="O291:P291">
    <cfRule type="cellIs" dxfId="3214" priority="2812" operator="equal">
      <formula>0</formula>
    </cfRule>
  </conditionalFormatting>
  <conditionalFormatting sqref="O292:R292">
    <cfRule type="cellIs" dxfId="3213" priority="2806" operator="equal">
      <formula>0</formula>
    </cfRule>
  </conditionalFormatting>
  <conditionalFormatting sqref="I292:J292">
    <cfRule type="cellIs" dxfId="3212" priority="2810" operator="equal">
      <formula>0</formula>
    </cfRule>
  </conditionalFormatting>
  <conditionalFormatting sqref="K292:L292">
    <cfRule type="cellIs" dxfId="3211" priority="2809" operator="equal">
      <formula>0</formula>
    </cfRule>
  </conditionalFormatting>
  <conditionalFormatting sqref="M292:N292">
    <cfRule type="cellIs" dxfId="3210" priority="2808" operator="equal">
      <formula>0</formula>
    </cfRule>
  </conditionalFormatting>
  <conditionalFormatting sqref="O292:P292">
    <cfRule type="cellIs" dxfId="3209" priority="2807" operator="equal">
      <formula>0</formula>
    </cfRule>
  </conditionalFormatting>
  <conditionalFormatting sqref="O293:R293">
    <cfRule type="cellIs" dxfId="3208" priority="2801" operator="equal">
      <formula>0</formula>
    </cfRule>
  </conditionalFormatting>
  <conditionalFormatting sqref="I293:J293">
    <cfRule type="cellIs" dxfId="3207" priority="2805" operator="equal">
      <formula>0</formula>
    </cfRule>
  </conditionalFormatting>
  <conditionalFormatting sqref="K293:L293">
    <cfRule type="cellIs" dxfId="3206" priority="2804" operator="equal">
      <formula>0</formula>
    </cfRule>
  </conditionalFormatting>
  <conditionalFormatting sqref="M293:N293">
    <cfRule type="cellIs" dxfId="3205" priority="2803" operator="equal">
      <formula>0</formula>
    </cfRule>
  </conditionalFormatting>
  <conditionalFormatting sqref="O293:P293">
    <cfRule type="cellIs" dxfId="3204" priority="2802" operator="equal">
      <formula>0</formula>
    </cfRule>
  </conditionalFormatting>
  <conditionalFormatting sqref="O294:R294">
    <cfRule type="cellIs" dxfId="3203" priority="2796" operator="equal">
      <formula>0</formula>
    </cfRule>
  </conditionalFormatting>
  <conditionalFormatting sqref="I294:J294">
    <cfRule type="cellIs" dxfId="3202" priority="2800" operator="equal">
      <formula>0</formula>
    </cfRule>
  </conditionalFormatting>
  <conditionalFormatting sqref="K294:L294">
    <cfRule type="cellIs" dxfId="3201" priority="2799" operator="equal">
      <formula>0</formula>
    </cfRule>
  </conditionalFormatting>
  <conditionalFormatting sqref="M294:N294">
    <cfRule type="cellIs" dxfId="3200" priority="2798" operator="equal">
      <formula>0</formula>
    </cfRule>
  </conditionalFormatting>
  <conditionalFormatting sqref="O294:P294">
    <cfRule type="cellIs" dxfId="3199" priority="2797" operator="equal">
      <formula>0</formula>
    </cfRule>
  </conditionalFormatting>
  <conditionalFormatting sqref="O296:R296">
    <cfRule type="cellIs" dxfId="3198" priority="2791" operator="equal">
      <formula>0</formula>
    </cfRule>
  </conditionalFormatting>
  <conditionalFormatting sqref="I296:J296">
    <cfRule type="cellIs" dxfId="3197" priority="2795" operator="equal">
      <formula>0</formula>
    </cfRule>
  </conditionalFormatting>
  <conditionalFormatting sqref="K296:L296">
    <cfRule type="cellIs" dxfId="3196" priority="2794" operator="equal">
      <formula>0</formula>
    </cfRule>
  </conditionalFormatting>
  <conditionalFormatting sqref="M296:N296">
    <cfRule type="cellIs" dxfId="3195" priority="2793" operator="equal">
      <formula>0</formula>
    </cfRule>
  </conditionalFormatting>
  <conditionalFormatting sqref="O296:P296">
    <cfRule type="cellIs" dxfId="3194" priority="2792" operator="equal">
      <formula>0</formula>
    </cfRule>
  </conditionalFormatting>
  <conditionalFormatting sqref="O295:R295">
    <cfRule type="cellIs" dxfId="3193" priority="2786" operator="equal">
      <formula>0</formula>
    </cfRule>
  </conditionalFormatting>
  <conditionalFormatting sqref="I295:J295">
    <cfRule type="cellIs" dxfId="3192" priority="2790" operator="equal">
      <formula>0</formula>
    </cfRule>
  </conditionalFormatting>
  <conditionalFormatting sqref="K295:L295">
    <cfRule type="cellIs" dxfId="3191" priority="2789" operator="equal">
      <formula>0</formula>
    </cfRule>
  </conditionalFormatting>
  <conditionalFormatting sqref="M295:N295">
    <cfRule type="cellIs" dxfId="3190" priority="2788" operator="equal">
      <formula>0</formula>
    </cfRule>
  </conditionalFormatting>
  <conditionalFormatting sqref="O295:P295">
    <cfRule type="cellIs" dxfId="3189" priority="2787" operator="equal">
      <formula>0</formula>
    </cfRule>
  </conditionalFormatting>
  <conditionalFormatting sqref="O297:R297">
    <cfRule type="cellIs" dxfId="3188" priority="2781" operator="equal">
      <formula>0</formula>
    </cfRule>
  </conditionalFormatting>
  <conditionalFormatting sqref="I297:J297">
    <cfRule type="cellIs" dxfId="3187" priority="2785" operator="equal">
      <formula>0</formula>
    </cfRule>
  </conditionalFormatting>
  <conditionalFormatting sqref="K297:L297">
    <cfRule type="cellIs" dxfId="3186" priority="2784" operator="equal">
      <formula>0</formula>
    </cfRule>
  </conditionalFormatting>
  <conditionalFormatting sqref="M297:N297">
    <cfRule type="cellIs" dxfId="3185" priority="2783" operator="equal">
      <formula>0</formula>
    </cfRule>
  </conditionalFormatting>
  <conditionalFormatting sqref="O297:P297">
    <cfRule type="cellIs" dxfId="3184" priority="2782" operator="equal">
      <formula>0</formula>
    </cfRule>
  </conditionalFormatting>
  <conditionalFormatting sqref="O299:R299">
    <cfRule type="cellIs" dxfId="3183" priority="2776" operator="equal">
      <formula>0</formula>
    </cfRule>
  </conditionalFormatting>
  <conditionalFormatting sqref="I299:J299">
    <cfRule type="cellIs" dxfId="3182" priority="2780" operator="equal">
      <formula>0</formula>
    </cfRule>
  </conditionalFormatting>
  <conditionalFormatting sqref="K299:L299">
    <cfRule type="cellIs" dxfId="3181" priority="2779" operator="equal">
      <formula>0</formula>
    </cfRule>
  </conditionalFormatting>
  <conditionalFormatting sqref="M299:N299">
    <cfRule type="cellIs" dxfId="3180" priority="2778" operator="equal">
      <formula>0</formula>
    </cfRule>
  </conditionalFormatting>
  <conditionalFormatting sqref="O299:P299">
    <cfRule type="cellIs" dxfId="3179" priority="2777" operator="equal">
      <formula>0</formula>
    </cfRule>
  </conditionalFormatting>
  <conditionalFormatting sqref="O300:R300">
    <cfRule type="cellIs" dxfId="3178" priority="2771" operator="equal">
      <formula>0</formula>
    </cfRule>
  </conditionalFormatting>
  <conditionalFormatting sqref="I300:J300">
    <cfRule type="cellIs" dxfId="3177" priority="2775" operator="equal">
      <formula>0</formula>
    </cfRule>
  </conditionalFormatting>
  <conditionalFormatting sqref="K300:L300">
    <cfRule type="cellIs" dxfId="3176" priority="2774" operator="equal">
      <formula>0</formula>
    </cfRule>
  </conditionalFormatting>
  <conditionalFormatting sqref="M300:N300">
    <cfRule type="cellIs" dxfId="3175" priority="2773" operator="equal">
      <formula>0</formula>
    </cfRule>
  </conditionalFormatting>
  <conditionalFormatting sqref="O300:P300">
    <cfRule type="cellIs" dxfId="3174" priority="2772" operator="equal">
      <formula>0</formula>
    </cfRule>
  </conditionalFormatting>
  <conditionalFormatting sqref="O302:R302">
    <cfRule type="cellIs" dxfId="3173" priority="2766" operator="equal">
      <formula>0</formula>
    </cfRule>
  </conditionalFormatting>
  <conditionalFormatting sqref="I302:J302">
    <cfRule type="cellIs" dxfId="3172" priority="2770" operator="equal">
      <formula>0</formula>
    </cfRule>
  </conditionalFormatting>
  <conditionalFormatting sqref="K302:L302">
    <cfRule type="cellIs" dxfId="3171" priority="2769" operator="equal">
      <formula>0</formula>
    </cfRule>
  </conditionalFormatting>
  <conditionalFormatting sqref="M302:N302">
    <cfRule type="cellIs" dxfId="3170" priority="2768" operator="equal">
      <formula>0</formula>
    </cfRule>
  </conditionalFormatting>
  <conditionalFormatting sqref="O302:P302">
    <cfRule type="cellIs" dxfId="3169" priority="2767" operator="equal">
      <formula>0</formula>
    </cfRule>
  </conditionalFormatting>
  <conditionalFormatting sqref="O303:R303">
    <cfRule type="cellIs" dxfId="3168" priority="2761" operator="equal">
      <formula>0</formula>
    </cfRule>
  </conditionalFormatting>
  <conditionalFormatting sqref="I303:J303">
    <cfRule type="cellIs" dxfId="3167" priority="2765" operator="equal">
      <formula>0</formula>
    </cfRule>
  </conditionalFormatting>
  <conditionalFormatting sqref="K303:L303">
    <cfRule type="cellIs" dxfId="3166" priority="2764" operator="equal">
      <formula>0</formula>
    </cfRule>
  </conditionalFormatting>
  <conditionalFormatting sqref="M303:N303">
    <cfRule type="cellIs" dxfId="3165" priority="2763" operator="equal">
      <formula>0</formula>
    </cfRule>
  </conditionalFormatting>
  <conditionalFormatting sqref="O303:P303">
    <cfRule type="cellIs" dxfId="3164" priority="2762" operator="equal">
      <formula>0</formula>
    </cfRule>
  </conditionalFormatting>
  <conditionalFormatting sqref="O304:R304">
    <cfRule type="cellIs" dxfId="3163" priority="2756" operator="equal">
      <formula>0</formula>
    </cfRule>
  </conditionalFormatting>
  <conditionalFormatting sqref="I304:J304">
    <cfRule type="cellIs" dxfId="3162" priority="2760" operator="equal">
      <formula>0</formula>
    </cfRule>
  </conditionalFormatting>
  <conditionalFormatting sqref="K304:L304">
    <cfRule type="cellIs" dxfId="3161" priority="2759" operator="equal">
      <formula>0</formula>
    </cfRule>
  </conditionalFormatting>
  <conditionalFormatting sqref="M304:N304">
    <cfRule type="cellIs" dxfId="3160" priority="2758" operator="equal">
      <formula>0</formula>
    </cfRule>
  </conditionalFormatting>
  <conditionalFormatting sqref="O304:P304">
    <cfRule type="cellIs" dxfId="3159" priority="2757" operator="equal">
      <formula>0</formula>
    </cfRule>
  </conditionalFormatting>
  <conditionalFormatting sqref="O307:R307">
    <cfRule type="cellIs" dxfId="3158" priority="2741" operator="equal">
      <formula>0</formula>
    </cfRule>
  </conditionalFormatting>
  <conditionalFormatting sqref="I307:J307">
    <cfRule type="cellIs" dxfId="3157" priority="2745" operator="equal">
      <formula>0</formula>
    </cfRule>
  </conditionalFormatting>
  <conditionalFormatting sqref="K307:L307">
    <cfRule type="cellIs" dxfId="3156" priority="2744" operator="equal">
      <formula>0</formula>
    </cfRule>
  </conditionalFormatting>
  <conditionalFormatting sqref="M307:N307">
    <cfRule type="cellIs" dxfId="3155" priority="2743" operator="equal">
      <formula>0</formula>
    </cfRule>
  </conditionalFormatting>
  <conditionalFormatting sqref="O307:P307">
    <cfRule type="cellIs" dxfId="3154" priority="2742" operator="equal">
      <formula>0</formula>
    </cfRule>
  </conditionalFormatting>
  <conditionalFormatting sqref="O305:R305">
    <cfRule type="cellIs" dxfId="3153" priority="2746" operator="equal">
      <formula>0</formula>
    </cfRule>
  </conditionalFormatting>
  <conditionalFormatting sqref="I305:J305">
    <cfRule type="cellIs" dxfId="3152" priority="2750" operator="equal">
      <formula>0</formula>
    </cfRule>
  </conditionalFormatting>
  <conditionalFormatting sqref="K305:L305">
    <cfRule type="cellIs" dxfId="3151" priority="2749" operator="equal">
      <formula>0</formula>
    </cfRule>
  </conditionalFormatting>
  <conditionalFormatting sqref="M305:N305">
    <cfRule type="cellIs" dxfId="3150" priority="2748" operator="equal">
      <formula>0</formula>
    </cfRule>
  </conditionalFormatting>
  <conditionalFormatting sqref="O305:P305">
    <cfRule type="cellIs" dxfId="3149" priority="2747" operator="equal">
      <formula>0</formula>
    </cfRule>
  </conditionalFormatting>
  <conditionalFormatting sqref="O308:R308">
    <cfRule type="cellIs" dxfId="3148" priority="2736" operator="equal">
      <formula>0</formula>
    </cfRule>
  </conditionalFormatting>
  <conditionalFormatting sqref="I308:J308">
    <cfRule type="cellIs" dxfId="3147" priority="2740" operator="equal">
      <formula>0</formula>
    </cfRule>
  </conditionalFormatting>
  <conditionalFormatting sqref="K308:L308">
    <cfRule type="cellIs" dxfId="3146" priority="2739" operator="equal">
      <formula>0</formula>
    </cfRule>
  </conditionalFormatting>
  <conditionalFormatting sqref="M308:N308">
    <cfRule type="cellIs" dxfId="3145" priority="2738" operator="equal">
      <formula>0</formula>
    </cfRule>
  </conditionalFormatting>
  <conditionalFormatting sqref="O308:P308">
    <cfRule type="cellIs" dxfId="3144" priority="2737" operator="equal">
      <formula>0</formula>
    </cfRule>
  </conditionalFormatting>
  <conditionalFormatting sqref="O309:R309">
    <cfRule type="cellIs" dxfId="3143" priority="2731" operator="equal">
      <formula>0</formula>
    </cfRule>
  </conditionalFormatting>
  <conditionalFormatting sqref="I309:J309">
    <cfRule type="cellIs" dxfId="3142" priority="2735" operator="equal">
      <formula>0</formula>
    </cfRule>
  </conditionalFormatting>
  <conditionalFormatting sqref="K309:L309">
    <cfRule type="cellIs" dxfId="3141" priority="2734" operator="equal">
      <formula>0</formula>
    </cfRule>
  </conditionalFormatting>
  <conditionalFormatting sqref="M309:N309">
    <cfRule type="cellIs" dxfId="3140" priority="2733" operator="equal">
      <formula>0</formula>
    </cfRule>
  </conditionalFormatting>
  <conditionalFormatting sqref="O309:P309">
    <cfRule type="cellIs" dxfId="3139" priority="2732" operator="equal">
      <formula>0</formula>
    </cfRule>
  </conditionalFormatting>
  <conditionalFormatting sqref="O310:R310">
    <cfRule type="cellIs" dxfId="3138" priority="2726" operator="equal">
      <formula>0</formula>
    </cfRule>
  </conditionalFormatting>
  <conditionalFormatting sqref="I310:J310">
    <cfRule type="cellIs" dxfId="3137" priority="2730" operator="equal">
      <formula>0</formula>
    </cfRule>
  </conditionalFormatting>
  <conditionalFormatting sqref="K310:L310">
    <cfRule type="cellIs" dxfId="3136" priority="2729" operator="equal">
      <formula>0</formula>
    </cfRule>
  </conditionalFormatting>
  <conditionalFormatting sqref="M310:N310">
    <cfRule type="cellIs" dxfId="3135" priority="2728" operator="equal">
      <formula>0</formula>
    </cfRule>
  </conditionalFormatting>
  <conditionalFormatting sqref="O310:P310">
    <cfRule type="cellIs" dxfId="3134" priority="2727" operator="equal">
      <formula>0</formula>
    </cfRule>
  </conditionalFormatting>
  <conditionalFormatting sqref="O311:R311">
    <cfRule type="cellIs" dxfId="3133" priority="2721" operator="equal">
      <formula>0</formula>
    </cfRule>
  </conditionalFormatting>
  <conditionalFormatting sqref="I311:J311">
    <cfRule type="cellIs" dxfId="3132" priority="2725" operator="equal">
      <formula>0</formula>
    </cfRule>
  </conditionalFormatting>
  <conditionalFormatting sqref="K311:L311">
    <cfRule type="cellIs" dxfId="3131" priority="2724" operator="equal">
      <formula>0</formula>
    </cfRule>
  </conditionalFormatting>
  <conditionalFormatting sqref="M311:N311">
    <cfRule type="cellIs" dxfId="3130" priority="2723" operator="equal">
      <formula>0</formula>
    </cfRule>
  </conditionalFormatting>
  <conditionalFormatting sqref="O311:P311">
    <cfRule type="cellIs" dxfId="3129" priority="2722" operator="equal">
      <formula>0</formula>
    </cfRule>
  </conditionalFormatting>
  <conditionalFormatting sqref="O313:R313">
    <cfRule type="cellIs" dxfId="3128" priority="2716" operator="equal">
      <formula>0</formula>
    </cfRule>
  </conditionalFormatting>
  <conditionalFormatting sqref="I313:J313">
    <cfRule type="cellIs" dxfId="3127" priority="2720" operator="equal">
      <formula>0</formula>
    </cfRule>
  </conditionalFormatting>
  <conditionalFormatting sqref="K313:L313">
    <cfRule type="cellIs" dxfId="3126" priority="2719" operator="equal">
      <formula>0</formula>
    </cfRule>
  </conditionalFormatting>
  <conditionalFormatting sqref="M313:N313">
    <cfRule type="cellIs" dxfId="3125" priority="2718" operator="equal">
      <formula>0</formula>
    </cfRule>
  </conditionalFormatting>
  <conditionalFormatting sqref="O313:P313">
    <cfRule type="cellIs" dxfId="3124" priority="2717" operator="equal">
      <formula>0</formula>
    </cfRule>
  </conditionalFormatting>
  <conditionalFormatting sqref="O314:R314">
    <cfRule type="cellIs" dxfId="3123" priority="2706" operator="equal">
      <formula>0</formula>
    </cfRule>
  </conditionalFormatting>
  <conditionalFormatting sqref="I314:J314">
    <cfRule type="cellIs" dxfId="3122" priority="2710" operator="equal">
      <formula>0</formula>
    </cfRule>
  </conditionalFormatting>
  <conditionalFormatting sqref="K314:L314">
    <cfRule type="cellIs" dxfId="3121" priority="2709" operator="equal">
      <formula>0</formula>
    </cfRule>
  </conditionalFormatting>
  <conditionalFormatting sqref="M314:N314">
    <cfRule type="cellIs" dxfId="3120" priority="2708" operator="equal">
      <formula>0</formula>
    </cfRule>
  </conditionalFormatting>
  <conditionalFormatting sqref="O314:P314">
    <cfRule type="cellIs" dxfId="3119" priority="2707" operator="equal">
      <formula>0</formula>
    </cfRule>
  </conditionalFormatting>
  <conditionalFormatting sqref="O315:R315">
    <cfRule type="cellIs" dxfId="3118" priority="2701" operator="equal">
      <formula>0</formula>
    </cfRule>
  </conditionalFormatting>
  <conditionalFormatting sqref="I315:J363">
    <cfRule type="cellIs" dxfId="3117" priority="2705" operator="equal">
      <formula>0</formula>
    </cfRule>
  </conditionalFormatting>
  <conditionalFormatting sqref="K315:L315">
    <cfRule type="cellIs" dxfId="3116" priority="2704" operator="equal">
      <formula>0</formula>
    </cfRule>
  </conditionalFormatting>
  <conditionalFormatting sqref="M315:N315">
    <cfRule type="cellIs" dxfId="3115" priority="2703" operator="equal">
      <formula>0</formula>
    </cfRule>
  </conditionalFormatting>
  <conditionalFormatting sqref="O315:P315">
    <cfRule type="cellIs" dxfId="3114" priority="2702" operator="equal">
      <formula>0</formula>
    </cfRule>
  </conditionalFormatting>
  <conditionalFormatting sqref="O317:R317">
    <cfRule type="cellIs" dxfId="3113" priority="2696" operator="equal">
      <formula>0</formula>
    </cfRule>
  </conditionalFormatting>
  <conditionalFormatting sqref="I317:J317">
    <cfRule type="cellIs" dxfId="3112" priority="2700" operator="equal">
      <formula>0</formula>
    </cfRule>
  </conditionalFormatting>
  <conditionalFormatting sqref="K317:L317">
    <cfRule type="cellIs" dxfId="3111" priority="2699" operator="equal">
      <formula>0</formula>
    </cfRule>
  </conditionalFormatting>
  <conditionalFormatting sqref="M317:N317">
    <cfRule type="cellIs" dxfId="3110" priority="2698" operator="equal">
      <formula>0</formula>
    </cfRule>
  </conditionalFormatting>
  <conditionalFormatting sqref="O317:P317">
    <cfRule type="cellIs" dxfId="3109" priority="2697" operator="equal">
      <formula>0</formula>
    </cfRule>
  </conditionalFormatting>
  <conditionalFormatting sqref="O318:R318">
    <cfRule type="cellIs" dxfId="3108" priority="2691" operator="equal">
      <formula>0</formula>
    </cfRule>
  </conditionalFormatting>
  <conditionalFormatting sqref="I318:J318">
    <cfRule type="cellIs" dxfId="3107" priority="2695" operator="equal">
      <formula>0</formula>
    </cfRule>
  </conditionalFormatting>
  <conditionalFormatting sqref="K318:L318">
    <cfRule type="cellIs" dxfId="3106" priority="2694" operator="equal">
      <formula>0</formula>
    </cfRule>
  </conditionalFormatting>
  <conditionalFormatting sqref="M318:N318">
    <cfRule type="cellIs" dxfId="3105" priority="2693" operator="equal">
      <formula>0</formula>
    </cfRule>
  </conditionalFormatting>
  <conditionalFormatting sqref="O318:P318">
    <cfRule type="cellIs" dxfId="3104" priority="2692" operator="equal">
      <formula>0</formula>
    </cfRule>
  </conditionalFormatting>
  <conditionalFormatting sqref="O319:R320">
    <cfRule type="cellIs" dxfId="3103" priority="2686" operator="equal">
      <formula>0</formula>
    </cfRule>
  </conditionalFormatting>
  <conditionalFormatting sqref="I319:J320">
    <cfRule type="cellIs" dxfId="3102" priority="2690" operator="equal">
      <formula>0</formula>
    </cfRule>
  </conditionalFormatting>
  <conditionalFormatting sqref="K319:L320">
    <cfRule type="cellIs" dxfId="3101" priority="2689" operator="equal">
      <formula>0</formula>
    </cfRule>
  </conditionalFormatting>
  <conditionalFormatting sqref="M319:N320">
    <cfRule type="cellIs" dxfId="3100" priority="2688" operator="equal">
      <formula>0</formula>
    </cfRule>
  </conditionalFormatting>
  <conditionalFormatting sqref="O319:P320">
    <cfRule type="cellIs" dxfId="3099" priority="2687" operator="equal">
      <formula>0</formula>
    </cfRule>
  </conditionalFormatting>
  <conditionalFormatting sqref="O321:R321">
    <cfRule type="cellIs" dxfId="3098" priority="2681" operator="equal">
      <formula>0</formula>
    </cfRule>
  </conditionalFormatting>
  <conditionalFormatting sqref="I321:J321">
    <cfRule type="cellIs" dxfId="3097" priority="2685" operator="equal">
      <formula>0</formula>
    </cfRule>
  </conditionalFormatting>
  <conditionalFormatting sqref="K321:L321">
    <cfRule type="cellIs" dxfId="3096" priority="2684" operator="equal">
      <formula>0</formula>
    </cfRule>
  </conditionalFormatting>
  <conditionalFormatting sqref="M321:N321">
    <cfRule type="cellIs" dxfId="3095" priority="2683" operator="equal">
      <formula>0</formula>
    </cfRule>
  </conditionalFormatting>
  <conditionalFormatting sqref="O321:P321">
    <cfRule type="cellIs" dxfId="3094" priority="2682" operator="equal">
      <formula>0</formula>
    </cfRule>
  </conditionalFormatting>
  <conditionalFormatting sqref="O322:R322">
    <cfRule type="cellIs" dxfId="3093" priority="2676" operator="equal">
      <formula>0</formula>
    </cfRule>
  </conditionalFormatting>
  <conditionalFormatting sqref="I322:J322">
    <cfRule type="cellIs" dxfId="3092" priority="2680" operator="equal">
      <formula>0</formula>
    </cfRule>
  </conditionalFormatting>
  <conditionalFormatting sqref="K322:L322">
    <cfRule type="cellIs" dxfId="3091" priority="2679" operator="equal">
      <formula>0</formula>
    </cfRule>
  </conditionalFormatting>
  <conditionalFormatting sqref="M322:N322">
    <cfRule type="cellIs" dxfId="3090" priority="2678" operator="equal">
      <formula>0</formula>
    </cfRule>
  </conditionalFormatting>
  <conditionalFormatting sqref="O322:P322">
    <cfRule type="cellIs" dxfId="3089" priority="2677" operator="equal">
      <formula>0</formula>
    </cfRule>
  </conditionalFormatting>
  <conditionalFormatting sqref="O323:R323">
    <cfRule type="cellIs" dxfId="3088" priority="2671" operator="equal">
      <formula>0</formula>
    </cfRule>
  </conditionalFormatting>
  <conditionalFormatting sqref="I323:J323">
    <cfRule type="cellIs" dxfId="3087" priority="2675" operator="equal">
      <formula>0</formula>
    </cfRule>
  </conditionalFormatting>
  <conditionalFormatting sqref="K323:L323">
    <cfRule type="cellIs" dxfId="3086" priority="2674" operator="equal">
      <formula>0</formula>
    </cfRule>
  </conditionalFormatting>
  <conditionalFormatting sqref="M323:N323">
    <cfRule type="cellIs" dxfId="3085" priority="2673" operator="equal">
      <formula>0</formula>
    </cfRule>
  </conditionalFormatting>
  <conditionalFormatting sqref="O323:P323">
    <cfRule type="cellIs" dxfId="3084" priority="2672" operator="equal">
      <formula>0</formula>
    </cfRule>
  </conditionalFormatting>
  <conditionalFormatting sqref="O324:R324">
    <cfRule type="cellIs" dxfId="3083" priority="2666" operator="equal">
      <formula>0</formula>
    </cfRule>
  </conditionalFormatting>
  <conditionalFormatting sqref="I324:J324">
    <cfRule type="cellIs" dxfId="3082" priority="2670" operator="equal">
      <formula>0</formula>
    </cfRule>
  </conditionalFormatting>
  <conditionalFormatting sqref="K324:L324">
    <cfRule type="cellIs" dxfId="3081" priority="2669" operator="equal">
      <formula>0</formula>
    </cfRule>
  </conditionalFormatting>
  <conditionalFormatting sqref="M324:N324">
    <cfRule type="cellIs" dxfId="3080" priority="2668" operator="equal">
      <formula>0</formula>
    </cfRule>
  </conditionalFormatting>
  <conditionalFormatting sqref="O324:P324">
    <cfRule type="cellIs" dxfId="3079" priority="2667" operator="equal">
      <formula>0</formula>
    </cfRule>
  </conditionalFormatting>
  <conditionalFormatting sqref="O325:R325">
    <cfRule type="cellIs" dxfId="3078" priority="2661" operator="equal">
      <formula>0</formula>
    </cfRule>
  </conditionalFormatting>
  <conditionalFormatting sqref="I325:J325">
    <cfRule type="cellIs" dxfId="3077" priority="2665" operator="equal">
      <formula>0</formula>
    </cfRule>
  </conditionalFormatting>
  <conditionalFormatting sqref="K325:L325">
    <cfRule type="cellIs" dxfId="3076" priority="2664" operator="equal">
      <formula>0</formula>
    </cfRule>
  </conditionalFormatting>
  <conditionalFormatting sqref="M325:N325">
    <cfRule type="cellIs" dxfId="3075" priority="2663" operator="equal">
      <formula>0</formula>
    </cfRule>
  </conditionalFormatting>
  <conditionalFormatting sqref="O325:P325">
    <cfRule type="cellIs" dxfId="3074" priority="2662" operator="equal">
      <formula>0</formula>
    </cfRule>
  </conditionalFormatting>
  <conditionalFormatting sqref="O326:R326">
    <cfRule type="cellIs" dxfId="3073" priority="2656" operator="equal">
      <formula>0</formula>
    </cfRule>
  </conditionalFormatting>
  <conditionalFormatting sqref="I326:J326">
    <cfRule type="cellIs" dxfId="3072" priority="2660" operator="equal">
      <formula>0</formula>
    </cfRule>
  </conditionalFormatting>
  <conditionalFormatting sqref="K326:L326">
    <cfRule type="cellIs" dxfId="3071" priority="2659" operator="equal">
      <formula>0</formula>
    </cfRule>
  </conditionalFormatting>
  <conditionalFormatting sqref="M326:N326">
    <cfRule type="cellIs" dxfId="3070" priority="2658" operator="equal">
      <formula>0</formula>
    </cfRule>
  </conditionalFormatting>
  <conditionalFormatting sqref="O326:P326">
    <cfRule type="cellIs" dxfId="3069" priority="2657" operator="equal">
      <formula>0</formula>
    </cfRule>
  </conditionalFormatting>
  <conditionalFormatting sqref="O327:R327">
    <cfRule type="cellIs" dxfId="3068" priority="2651" operator="equal">
      <formula>0</formula>
    </cfRule>
  </conditionalFormatting>
  <conditionalFormatting sqref="I327:J327">
    <cfRule type="cellIs" dxfId="3067" priority="2655" operator="equal">
      <formula>0</formula>
    </cfRule>
  </conditionalFormatting>
  <conditionalFormatting sqref="K327:L327">
    <cfRule type="cellIs" dxfId="3066" priority="2654" operator="equal">
      <formula>0</formula>
    </cfRule>
  </conditionalFormatting>
  <conditionalFormatting sqref="M327:N327">
    <cfRule type="cellIs" dxfId="3065" priority="2653" operator="equal">
      <formula>0</formula>
    </cfRule>
  </conditionalFormatting>
  <conditionalFormatting sqref="O327:P327">
    <cfRule type="cellIs" dxfId="3064" priority="2652" operator="equal">
      <formula>0</formula>
    </cfRule>
  </conditionalFormatting>
  <conditionalFormatting sqref="O328:R328">
    <cfRule type="cellIs" dxfId="3063" priority="2646" operator="equal">
      <formula>0</formula>
    </cfRule>
  </conditionalFormatting>
  <conditionalFormatting sqref="I328:J328">
    <cfRule type="cellIs" dxfId="3062" priority="2650" operator="equal">
      <formula>0</formula>
    </cfRule>
  </conditionalFormatting>
  <conditionalFormatting sqref="K328:L328">
    <cfRule type="cellIs" dxfId="3061" priority="2649" operator="equal">
      <formula>0</formula>
    </cfRule>
  </conditionalFormatting>
  <conditionalFormatting sqref="M328:N328">
    <cfRule type="cellIs" dxfId="3060" priority="2648" operator="equal">
      <formula>0</formula>
    </cfRule>
  </conditionalFormatting>
  <conditionalFormatting sqref="O328:P328">
    <cfRule type="cellIs" dxfId="3059" priority="2647" operator="equal">
      <formula>0</formula>
    </cfRule>
  </conditionalFormatting>
  <conditionalFormatting sqref="O329:R329">
    <cfRule type="cellIs" dxfId="3058" priority="2641" operator="equal">
      <formula>0</formula>
    </cfRule>
  </conditionalFormatting>
  <conditionalFormatting sqref="I329:J329">
    <cfRule type="cellIs" dxfId="3057" priority="2645" operator="equal">
      <formula>0</formula>
    </cfRule>
  </conditionalFormatting>
  <conditionalFormatting sqref="K329:L329">
    <cfRule type="cellIs" dxfId="3056" priority="2644" operator="equal">
      <formula>0</formula>
    </cfRule>
  </conditionalFormatting>
  <conditionalFormatting sqref="M329:N329">
    <cfRule type="cellIs" dxfId="3055" priority="2643" operator="equal">
      <formula>0</formula>
    </cfRule>
  </conditionalFormatting>
  <conditionalFormatting sqref="O329:P329">
    <cfRule type="cellIs" dxfId="3054" priority="2642" operator="equal">
      <formula>0</formula>
    </cfRule>
  </conditionalFormatting>
  <conditionalFormatting sqref="O330:R330">
    <cfRule type="cellIs" dxfId="3053" priority="2636" operator="equal">
      <formula>0</formula>
    </cfRule>
  </conditionalFormatting>
  <conditionalFormatting sqref="I330:J330">
    <cfRule type="cellIs" dxfId="3052" priority="2640" operator="equal">
      <formula>0</formula>
    </cfRule>
  </conditionalFormatting>
  <conditionalFormatting sqref="K330">
    <cfRule type="cellIs" dxfId="3051" priority="2639" operator="equal">
      <formula>0</formula>
    </cfRule>
  </conditionalFormatting>
  <conditionalFormatting sqref="M330:N330">
    <cfRule type="cellIs" dxfId="3050" priority="2638" operator="equal">
      <formula>0</formula>
    </cfRule>
  </conditionalFormatting>
  <conditionalFormatting sqref="O330:P330">
    <cfRule type="cellIs" dxfId="3049" priority="2637" operator="equal">
      <formula>0</formula>
    </cfRule>
  </conditionalFormatting>
  <conditionalFormatting sqref="O331:R331">
    <cfRule type="cellIs" dxfId="3048" priority="2631" operator="equal">
      <formula>0</formula>
    </cfRule>
  </conditionalFormatting>
  <conditionalFormatting sqref="I331:J331">
    <cfRule type="cellIs" dxfId="3047" priority="2635" operator="equal">
      <formula>0</formula>
    </cfRule>
  </conditionalFormatting>
  <conditionalFormatting sqref="K331">
    <cfRule type="cellIs" dxfId="3046" priority="2634" operator="equal">
      <formula>0</formula>
    </cfRule>
  </conditionalFormatting>
  <conditionalFormatting sqref="M331:N331">
    <cfRule type="cellIs" dxfId="3045" priority="2633" operator="equal">
      <formula>0</formula>
    </cfRule>
  </conditionalFormatting>
  <conditionalFormatting sqref="O331:P331">
    <cfRule type="cellIs" dxfId="3044" priority="2632" operator="equal">
      <formula>0</formula>
    </cfRule>
  </conditionalFormatting>
  <conditionalFormatting sqref="L330">
    <cfRule type="cellIs" dxfId="3043" priority="2629" operator="equal">
      <formula>0</formula>
    </cfRule>
  </conditionalFormatting>
  <conditionalFormatting sqref="L331">
    <cfRule type="cellIs" dxfId="3042" priority="2630" operator="equal">
      <formula>0</formula>
    </cfRule>
  </conditionalFormatting>
  <conditionalFormatting sqref="O332:R332">
    <cfRule type="cellIs" dxfId="3041" priority="2624" operator="equal">
      <formula>0</formula>
    </cfRule>
  </conditionalFormatting>
  <conditionalFormatting sqref="I332:J332">
    <cfRule type="cellIs" dxfId="3040" priority="2628" operator="equal">
      <formula>0</formula>
    </cfRule>
  </conditionalFormatting>
  <conditionalFormatting sqref="K332">
    <cfRule type="cellIs" dxfId="3039" priority="2627" operator="equal">
      <formula>0</formula>
    </cfRule>
  </conditionalFormatting>
  <conditionalFormatting sqref="M332:N332">
    <cfRule type="cellIs" dxfId="3038" priority="2626" operator="equal">
      <formula>0</formula>
    </cfRule>
  </conditionalFormatting>
  <conditionalFormatting sqref="O332:P332">
    <cfRule type="cellIs" dxfId="3037" priority="2625" operator="equal">
      <formula>0</formula>
    </cfRule>
  </conditionalFormatting>
  <conditionalFormatting sqref="L332">
    <cfRule type="cellIs" dxfId="3036" priority="2623" operator="equal">
      <formula>0</formula>
    </cfRule>
  </conditionalFormatting>
  <conditionalFormatting sqref="O333:R333">
    <cfRule type="cellIs" dxfId="3035" priority="2618" operator="equal">
      <formula>0</formula>
    </cfRule>
  </conditionalFormatting>
  <conditionalFormatting sqref="I333:J333">
    <cfRule type="cellIs" dxfId="3034" priority="2622" operator="equal">
      <formula>0</formula>
    </cfRule>
  </conditionalFormatting>
  <conditionalFormatting sqref="K333">
    <cfRule type="cellIs" dxfId="3033" priority="2621" operator="equal">
      <formula>0</formula>
    </cfRule>
  </conditionalFormatting>
  <conditionalFormatting sqref="M333:N333">
    <cfRule type="cellIs" dxfId="3032" priority="2620" operator="equal">
      <formula>0</formula>
    </cfRule>
  </conditionalFormatting>
  <conditionalFormatting sqref="O333:P333">
    <cfRule type="cellIs" dxfId="3031" priority="2619" operator="equal">
      <formula>0</formula>
    </cfRule>
  </conditionalFormatting>
  <conditionalFormatting sqref="L333">
    <cfRule type="cellIs" dxfId="3030" priority="2617" operator="equal">
      <formula>0</formula>
    </cfRule>
  </conditionalFormatting>
  <conditionalFormatting sqref="O334:R334">
    <cfRule type="cellIs" dxfId="3029" priority="2612" operator="equal">
      <formula>0</formula>
    </cfRule>
  </conditionalFormatting>
  <conditionalFormatting sqref="I334:J334">
    <cfRule type="cellIs" dxfId="3028" priority="2616" operator="equal">
      <formula>0</formula>
    </cfRule>
  </conditionalFormatting>
  <conditionalFormatting sqref="K334">
    <cfRule type="cellIs" dxfId="3027" priority="2615" operator="equal">
      <formula>0</formula>
    </cfRule>
  </conditionalFormatting>
  <conditionalFormatting sqref="M334:N334">
    <cfRule type="cellIs" dxfId="3026" priority="2614" operator="equal">
      <formula>0</formula>
    </cfRule>
  </conditionalFormatting>
  <conditionalFormatting sqref="O334:P334">
    <cfRule type="cellIs" dxfId="3025" priority="2613" operator="equal">
      <formula>0</formula>
    </cfRule>
  </conditionalFormatting>
  <conditionalFormatting sqref="L334">
    <cfRule type="cellIs" dxfId="3024" priority="2611" operator="equal">
      <formula>0</formula>
    </cfRule>
  </conditionalFormatting>
  <conditionalFormatting sqref="O335:R335">
    <cfRule type="cellIs" dxfId="3023" priority="2606" operator="equal">
      <formula>0</formula>
    </cfRule>
  </conditionalFormatting>
  <conditionalFormatting sqref="I335:J335">
    <cfRule type="cellIs" dxfId="3022" priority="2610" operator="equal">
      <formula>0</formula>
    </cfRule>
  </conditionalFormatting>
  <conditionalFormatting sqref="K335">
    <cfRule type="cellIs" dxfId="3021" priority="2609" operator="equal">
      <formula>0</formula>
    </cfRule>
  </conditionalFormatting>
  <conditionalFormatting sqref="M335:N335">
    <cfRule type="cellIs" dxfId="3020" priority="2608" operator="equal">
      <formula>0</formula>
    </cfRule>
  </conditionalFormatting>
  <conditionalFormatting sqref="O335:P335">
    <cfRule type="cellIs" dxfId="3019" priority="2607" operator="equal">
      <formula>0</formula>
    </cfRule>
  </conditionalFormatting>
  <conditionalFormatting sqref="L335">
    <cfRule type="cellIs" dxfId="3018" priority="2605" operator="equal">
      <formula>0</formula>
    </cfRule>
  </conditionalFormatting>
  <conditionalFormatting sqref="O336:R336">
    <cfRule type="cellIs" dxfId="3017" priority="2600" operator="equal">
      <formula>0</formula>
    </cfRule>
  </conditionalFormatting>
  <conditionalFormatting sqref="I336:J336">
    <cfRule type="cellIs" dxfId="3016" priority="2604" operator="equal">
      <formula>0</formula>
    </cfRule>
  </conditionalFormatting>
  <conditionalFormatting sqref="K336">
    <cfRule type="cellIs" dxfId="3015" priority="2603" operator="equal">
      <formula>0</formula>
    </cfRule>
  </conditionalFormatting>
  <conditionalFormatting sqref="M336:N336">
    <cfRule type="cellIs" dxfId="3014" priority="2602" operator="equal">
      <formula>0</formula>
    </cfRule>
  </conditionalFormatting>
  <conditionalFormatting sqref="O336:P336">
    <cfRule type="cellIs" dxfId="3013" priority="2601" operator="equal">
      <formula>0</formula>
    </cfRule>
  </conditionalFormatting>
  <conditionalFormatting sqref="L336">
    <cfRule type="cellIs" dxfId="3012" priority="2599" operator="equal">
      <formula>0</formula>
    </cfRule>
  </conditionalFormatting>
  <conditionalFormatting sqref="O337:R337">
    <cfRule type="cellIs" dxfId="3011" priority="2594" operator="equal">
      <formula>0</formula>
    </cfRule>
  </conditionalFormatting>
  <conditionalFormatting sqref="I337:J337">
    <cfRule type="cellIs" dxfId="3010" priority="2598" operator="equal">
      <formula>0</formula>
    </cfRule>
  </conditionalFormatting>
  <conditionalFormatting sqref="K337:L337">
    <cfRule type="cellIs" dxfId="3009" priority="2597" operator="equal">
      <formula>0</formula>
    </cfRule>
  </conditionalFormatting>
  <conditionalFormatting sqref="M337:N337">
    <cfRule type="cellIs" dxfId="3008" priority="2596" operator="equal">
      <formula>0</formula>
    </cfRule>
  </conditionalFormatting>
  <conditionalFormatting sqref="O337:P337">
    <cfRule type="cellIs" dxfId="3007" priority="2595" operator="equal">
      <formula>0</formula>
    </cfRule>
  </conditionalFormatting>
  <conditionalFormatting sqref="O338:R338">
    <cfRule type="cellIs" dxfId="3006" priority="2589" operator="equal">
      <formula>0</formula>
    </cfRule>
  </conditionalFormatting>
  <conditionalFormatting sqref="I338:J338">
    <cfRule type="cellIs" dxfId="3005" priority="2593" operator="equal">
      <formula>0</formula>
    </cfRule>
  </conditionalFormatting>
  <conditionalFormatting sqref="K338">
    <cfRule type="cellIs" dxfId="3004" priority="2592" operator="equal">
      <formula>0</formula>
    </cfRule>
  </conditionalFormatting>
  <conditionalFormatting sqref="M338:N338">
    <cfRule type="cellIs" dxfId="3003" priority="2591" operator="equal">
      <formula>0</formula>
    </cfRule>
  </conditionalFormatting>
  <conditionalFormatting sqref="O338:P338">
    <cfRule type="cellIs" dxfId="3002" priority="2590" operator="equal">
      <formula>0</formula>
    </cfRule>
  </conditionalFormatting>
  <conditionalFormatting sqref="L338">
    <cfRule type="cellIs" dxfId="3001" priority="2588" operator="equal">
      <formula>0</formula>
    </cfRule>
  </conditionalFormatting>
  <conditionalFormatting sqref="O339:R339">
    <cfRule type="cellIs" dxfId="3000" priority="2583" operator="equal">
      <formula>0</formula>
    </cfRule>
  </conditionalFormatting>
  <conditionalFormatting sqref="I339:J339">
    <cfRule type="cellIs" dxfId="2999" priority="2587" operator="equal">
      <formula>0</formula>
    </cfRule>
  </conditionalFormatting>
  <conditionalFormatting sqref="K339:L339">
    <cfRule type="cellIs" dxfId="2998" priority="2586" operator="equal">
      <formula>0</formula>
    </cfRule>
  </conditionalFormatting>
  <conditionalFormatting sqref="M339:N339">
    <cfRule type="cellIs" dxfId="2997" priority="2585" operator="equal">
      <formula>0</formula>
    </cfRule>
  </conditionalFormatting>
  <conditionalFormatting sqref="O339:P339">
    <cfRule type="cellIs" dxfId="2996" priority="2584" operator="equal">
      <formula>0</formula>
    </cfRule>
  </conditionalFormatting>
  <conditionalFormatting sqref="O342:R342">
    <cfRule type="cellIs" dxfId="2995" priority="2578" operator="equal">
      <formula>0</formula>
    </cfRule>
  </conditionalFormatting>
  <conditionalFormatting sqref="I342:J342">
    <cfRule type="cellIs" dxfId="2994" priority="2582" operator="equal">
      <formula>0</formula>
    </cfRule>
  </conditionalFormatting>
  <conditionalFormatting sqref="K342">
    <cfRule type="cellIs" dxfId="2993" priority="2581" operator="equal">
      <formula>0</formula>
    </cfRule>
  </conditionalFormatting>
  <conditionalFormatting sqref="M342:N342">
    <cfRule type="cellIs" dxfId="2992" priority="2580" operator="equal">
      <formula>0</formula>
    </cfRule>
  </conditionalFormatting>
  <conditionalFormatting sqref="O342:P342">
    <cfRule type="cellIs" dxfId="2991" priority="2579" operator="equal">
      <formula>0</formula>
    </cfRule>
  </conditionalFormatting>
  <conditionalFormatting sqref="L342">
    <cfRule type="cellIs" dxfId="2990" priority="2577" operator="equal">
      <formula>0</formula>
    </cfRule>
  </conditionalFormatting>
  <conditionalFormatting sqref="O343:R343">
    <cfRule type="cellIs" dxfId="2989" priority="2572" operator="equal">
      <formula>0</formula>
    </cfRule>
  </conditionalFormatting>
  <conditionalFormatting sqref="I343:J343">
    <cfRule type="cellIs" dxfId="2988" priority="2576" operator="equal">
      <formula>0</formula>
    </cfRule>
  </conditionalFormatting>
  <conditionalFormatting sqref="K343">
    <cfRule type="cellIs" dxfId="2987" priority="2575" operator="equal">
      <formula>0</formula>
    </cfRule>
  </conditionalFormatting>
  <conditionalFormatting sqref="M343:N343">
    <cfRule type="cellIs" dxfId="2986" priority="2574" operator="equal">
      <formula>0</formula>
    </cfRule>
  </conditionalFormatting>
  <conditionalFormatting sqref="O343:P343">
    <cfRule type="cellIs" dxfId="2985" priority="2573" operator="equal">
      <formula>0</formula>
    </cfRule>
  </conditionalFormatting>
  <conditionalFormatting sqref="L343">
    <cfRule type="cellIs" dxfId="2984" priority="2571" operator="equal">
      <formula>0</formula>
    </cfRule>
  </conditionalFormatting>
  <conditionalFormatting sqref="O344:R344">
    <cfRule type="cellIs" dxfId="2983" priority="2566" operator="equal">
      <formula>0</formula>
    </cfRule>
  </conditionalFormatting>
  <conditionalFormatting sqref="I344:J344">
    <cfRule type="cellIs" dxfId="2982" priority="2570" operator="equal">
      <formula>0</formula>
    </cfRule>
  </conditionalFormatting>
  <conditionalFormatting sqref="K344">
    <cfRule type="cellIs" dxfId="2981" priority="2569" operator="equal">
      <formula>0</formula>
    </cfRule>
  </conditionalFormatting>
  <conditionalFormatting sqref="M344:N344">
    <cfRule type="cellIs" dxfId="2980" priority="2568" operator="equal">
      <formula>0</formula>
    </cfRule>
  </conditionalFormatting>
  <conditionalFormatting sqref="O344:P344">
    <cfRule type="cellIs" dxfId="2979" priority="2567" operator="equal">
      <formula>0</formula>
    </cfRule>
  </conditionalFormatting>
  <conditionalFormatting sqref="L344">
    <cfRule type="cellIs" dxfId="2978" priority="2565" operator="equal">
      <formula>0</formula>
    </cfRule>
  </conditionalFormatting>
  <conditionalFormatting sqref="L347">
    <cfRule type="cellIs" dxfId="2977" priority="2542" operator="equal">
      <formula>0</formula>
    </cfRule>
  </conditionalFormatting>
  <conditionalFormatting sqref="O341:R341">
    <cfRule type="cellIs" dxfId="2976" priority="2561" operator="equal">
      <formula>0</formula>
    </cfRule>
  </conditionalFormatting>
  <conditionalFormatting sqref="K341">
    <cfRule type="cellIs" dxfId="2975" priority="2564" operator="equal">
      <formula>0</formula>
    </cfRule>
  </conditionalFormatting>
  <conditionalFormatting sqref="M341:N341">
    <cfRule type="cellIs" dxfId="2974" priority="2563" operator="equal">
      <formula>0</formula>
    </cfRule>
  </conditionalFormatting>
  <conditionalFormatting sqref="O341:P341">
    <cfRule type="cellIs" dxfId="2973" priority="2562" operator="equal">
      <formula>0</formula>
    </cfRule>
  </conditionalFormatting>
  <conditionalFormatting sqref="L341">
    <cfRule type="cellIs" dxfId="2972" priority="2560" operator="equal">
      <formula>0</formula>
    </cfRule>
  </conditionalFormatting>
  <conditionalFormatting sqref="O345:R345">
    <cfRule type="cellIs" dxfId="2971" priority="2555" operator="equal">
      <formula>0</formula>
    </cfRule>
  </conditionalFormatting>
  <conditionalFormatting sqref="I345:J345">
    <cfRule type="cellIs" dxfId="2970" priority="2559" operator="equal">
      <formula>0</formula>
    </cfRule>
  </conditionalFormatting>
  <conditionalFormatting sqref="K345">
    <cfRule type="cellIs" dxfId="2969" priority="2558" operator="equal">
      <formula>0</formula>
    </cfRule>
  </conditionalFormatting>
  <conditionalFormatting sqref="M345:N345">
    <cfRule type="cellIs" dxfId="2968" priority="2557" operator="equal">
      <formula>0</formula>
    </cfRule>
  </conditionalFormatting>
  <conditionalFormatting sqref="O345:P345">
    <cfRule type="cellIs" dxfId="2967" priority="2556" operator="equal">
      <formula>0</formula>
    </cfRule>
  </conditionalFormatting>
  <conditionalFormatting sqref="L345">
    <cfRule type="cellIs" dxfId="2966" priority="2554" operator="equal">
      <formula>0</formula>
    </cfRule>
  </conditionalFormatting>
  <conditionalFormatting sqref="O346:R346">
    <cfRule type="cellIs" dxfId="2965" priority="2549" operator="equal">
      <formula>0</formula>
    </cfRule>
  </conditionalFormatting>
  <conditionalFormatting sqref="I346:J346">
    <cfRule type="cellIs" dxfId="2964" priority="2553" operator="equal">
      <formula>0</formula>
    </cfRule>
  </conditionalFormatting>
  <conditionalFormatting sqref="K346">
    <cfRule type="cellIs" dxfId="2963" priority="2552" operator="equal">
      <formula>0</formula>
    </cfRule>
  </conditionalFormatting>
  <conditionalFormatting sqref="M346:N346">
    <cfRule type="cellIs" dxfId="2962" priority="2551" operator="equal">
      <formula>0</formula>
    </cfRule>
  </conditionalFormatting>
  <conditionalFormatting sqref="O346:P346">
    <cfRule type="cellIs" dxfId="2961" priority="2550" operator="equal">
      <formula>0</formula>
    </cfRule>
  </conditionalFormatting>
  <conditionalFormatting sqref="L346">
    <cfRule type="cellIs" dxfId="2960" priority="2548" operator="equal">
      <formula>0</formula>
    </cfRule>
  </conditionalFormatting>
  <conditionalFormatting sqref="O347:R347">
    <cfRule type="cellIs" dxfId="2959" priority="2543" operator="equal">
      <formula>0</formula>
    </cfRule>
  </conditionalFormatting>
  <conditionalFormatting sqref="I347:J347">
    <cfRule type="cellIs" dxfId="2958" priority="2547" operator="equal">
      <formula>0</formula>
    </cfRule>
  </conditionalFormatting>
  <conditionalFormatting sqref="K347">
    <cfRule type="cellIs" dxfId="2957" priority="2546" operator="equal">
      <formula>0</formula>
    </cfRule>
  </conditionalFormatting>
  <conditionalFormatting sqref="M347:N347">
    <cfRule type="cellIs" dxfId="2956" priority="2545" operator="equal">
      <formula>0</formula>
    </cfRule>
  </conditionalFormatting>
  <conditionalFormatting sqref="O347:P347">
    <cfRule type="cellIs" dxfId="2955" priority="2544" operator="equal">
      <formula>0</formula>
    </cfRule>
  </conditionalFormatting>
  <conditionalFormatting sqref="O348:R348">
    <cfRule type="cellIs" dxfId="2954" priority="2537" operator="equal">
      <formula>0</formula>
    </cfRule>
  </conditionalFormatting>
  <conditionalFormatting sqref="I348:J348">
    <cfRule type="cellIs" dxfId="2953" priority="2541" operator="equal">
      <formula>0</formula>
    </cfRule>
  </conditionalFormatting>
  <conditionalFormatting sqref="K348">
    <cfRule type="cellIs" dxfId="2952" priority="2540" operator="equal">
      <formula>0</formula>
    </cfRule>
  </conditionalFormatting>
  <conditionalFormatting sqref="M348:N348">
    <cfRule type="cellIs" dxfId="2951" priority="2539" operator="equal">
      <formula>0</formula>
    </cfRule>
  </conditionalFormatting>
  <conditionalFormatting sqref="O348:P348">
    <cfRule type="cellIs" dxfId="2950" priority="2538" operator="equal">
      <formula>0</formula>
    </cfRule>
  </conditionalFormatting>
  <conditionalFormatting sqref="L348">
    <cfRule type="cellIs" dxfId="2949" priority="2536" operator="equal">
      <formula>0</formula>
    </cfRule>
  </conditionalFormatting>
  <conditionalFormatting sqref="O349:R349">
    <cfRule type="cellIs" dxfId="2948" priority="2531" operator="equal">
      <formula>0</formula>
    </cfRule>
  </conditionalFormatting>
  <conditionalFormatting sqref="I349:J349">
    <cfRule type="cellIs" dxfId="2947" priority="2535" operator="equal">
      <formula>0</formula>
    </cfRule>
  </conditionalFormatting>
  <conditionalFormatting sqref="K349:L349">
    <cfRule type="cellIs" dxfId="2946" priority="2534" operator="equal">
      <formula>0</formula>
    </cfRule>
  </conditionalFormatting>
  <conditionalFormatting sqref="M349:N349">
    <cfRule type="cellIs" dxfId="2945" priority="2533" operator="equal">
      <formula>0</formula>
    </cfRule>
  </conditionalFormatting>
  <conditionalFormatting sqref="O349:P349">
    <cfRule type="cellIs" dxfId="2944" priority="2532" operator="equal">
      <formula>0</formula>
    </cfRule>
  </conditionalFormatting>
  <conditionalFormatting sqref="O350:R350">
    <cfRule type="cellIs" dxfId="2943" priority="2526" operator="equal">
      <formula>0</formula>
    </cfRule>
  </conditionalFormatting>
  <conditionalFormatting sqref="I350:J350">
    <cfRule type="cellIs" dxfId="2942" priority="2530" operator="equal">
      <formula>0</formula>
    </cfRule>
  </conditionalFormatting>
  <conditionalFormatting sqref="K350">
    <cfRule type="cellIs" dxfId="2941" priority="2529" operator="equal">
      <formula>0</formula>
    </cfRule>
  </conditionalFormatting>
  <conditionalFormatting sqref="M350:N350">
    <cfRule type="cellIs" dxfId="2940" priority="2528" operator="equal">
      <formula>0</formula>
    </cfRule>
  </conditionalFormatting>
  <conditionalFormatting sqref="O350:P350">
    <cfRule type="cellIs" dxfId="2939" priority="2527" operator="equal">
      <formula>0</formula>
    </cfRule>
  </conditionalFormatting>
  <conditionalFormatting sqref="L350">
    <cfRule type="cellIs" dxfId="2938" priority="2525" operator="equal">
      <formula>0</formula>
    </cfRule>
  </conditionalFormatting>
  <conditionalFormatting sqref="O351:R351">
    <cfRule type="cellIs" dxfId="2937" priority="2514" operator="equal">
      <formula>0</formula>
    </cfRule>
  </conditionalFormatting>
  <conditionalFormatting sqref="I351:J351">
    <cfRule type="cellIs" dxfId="2936" priority="2518" operator="equal">
      <formula>0</formula>
    </cfRule>
  </conditionalFormatting>
  <conditionalFormatting sqref="K351">
    <cfRule type="cellIs" dxfId="2935" priority="2517" operator="equal">
      <formula>0</formula>
    </cfRule>
  </conditionalFormatting>
  <conditionalFormatting sqref="M351:N351">
    <cfRule type="cellIs" dxfId="2934" priority="2516" operator="equal">
      <formula>0</formula>
    </cfRule>
  </conditionalFormatting>
  <conditionalFormatting sqref="O351:P351">
    <cfRule type="cellIs" dxfId="2933" priority="2515" operator="equal">
      <formula>0</formula>
    </cfRule>
  </conditionalFormatting>
  <conditionalFormatting sqref="L351">
    <cfRule type="cellIs" dxfId="2932" priority="2513" operator="equal">
      <formula>0</formula>
    </cfRule>
  </conditionalFormatting>
  <conditionalFormatting sqref="O352:R352">
    <cfRule type="cellIs" dxfId="2931" priority="2508" operator="equal">
      <formula>0</formula>
    </cfRule>
  </conditionalFormatting>
  <conditionalFormatting sqref="I352:J352">
    <cfRule type="cellIs" dxfId="2930" priority="2512" operator="equal">
      <formula>0</formula>
    </cfRule>
  </conditionalFormatting>
  <conditionalFormatting sqref="K352:L352">
    <cfRule type="cellIs" dxfId="2929" priority="2511" operator="equal">
      <formula>0</formula>
    </cfRule>
  </conditionalFormatting>
  <conditionalFormatting sqref="M352:N352">
    <cfRule type="cellIs" dxfId="2928" priority="2510" operator="equal">
      <formula>0</formula>
    </cfRule>
  </conditionalFormatting>
  <conditionalFormatting sqref="O352:P352">
    <cfRule type="cellIs" dxfId="2927" priority="2509" operator="equal">
      <formula>0</formula>
    </cfRule>
  </conditionalFormatting>
  <conditionalFormatting sqref="O354:R354">
    <cfRule type="cellIs" dxfId="2926" priority="2503" operator="equal">
      <formula>0</formula>
    </cfRule>
  </conditionalFormatting>
  <conditionalFormatting sqref="I354:J354">
    <cfRule type="cellIs" dxfId="2925" priority="2507" operator="equal">
      <formula>0</formula>
    </cfRule>
  </conditionalFormatting>
  <conditionalFormatting sqref="K354">
    <cfRule type="cellIs" dxfId="2924" priority="2506" operator="equal">
      <formula>0</formula>
    </cfRule>
  </conditionalFormatting>
  <conditionalFormatting sqref="M354:N354">
    <cfRule type="cellIs" dxfId="2923" priority="2505" operator="equal">
      <formula>0</formula>
    </cfRule>
  </conditionalFormatting>
  <conditionalFormatting sqref="O354:P354">
    <cfRule type="cellIs" dxfId="2922" priority="2504" operator="equal">
      <formula>0</formula>
    </cfRule>
  </conditionalFormatting>
  <conditionalFormatting sqref="L354">
    <cfRule type="cellIs" dxfId="2921" priority="2502" operator="equal">
      <formula>0</formula>
    </cfRule>
  </conditionalFormatting>
  <conditionalFormatting sqref="O355:R355">
    <cfRule type="cellIs" dxfId="2920" priority="2497" operator="equal">
      <formula>0</formula>
    </cfRule>
  </conditionalFormatting>
  <conditionalFormatting sqref="I355:J355">
    <cfRule type="cellIs" dxfId="2919" priority="2501" operator="equal">
      <formula>0</formula>
    </cfRule>
  </conditionalFormatting>
  <conditionalFormatting sqref="K355">
    <cfRule type="cellIs" dxfId="2918" priority="2500" operator="equal">
      <formula>0</formula>
    </cfRule>
  </conditionalFormatting>
  <conditionalFormatting sqref="M355:N355">
    <cfRule type="cellIs" dxfId="2917" priority="2499" operator="equal">
      <formula>0</formula>
    </cfRule>
  </conditionalFormatting>
  <conditionalFormatting sqref="O355:P355">
    <cfRule type="cellIs" dxfId="2916" priority="2498" operator="equal">
      <formula>0</formula>
    </cfRule>
  </conditionalFormatting>
  <conditionalFormatting sqref="L355">
    <cfRule type="cellIs" dxfId="2915" priority="2496" operator="equal">
      <formula>0</formula>
    </cfRule>
  </conditionalFormatting>
  <conditionalFormatting sqref="O356:R356">
    <cfRule type="cellIs" dxfId="2914" priority="2491" operator="equal">
      <formula>0</formula>
    </cfRule>
  </conditionalFormatting>
  <conditionalFormatting sqref="I356:J356">
    <cfRule type="cellIs" dxfId="2913" priority="2495" operator="equal">
      <formula>0</formula>
    </cfRule>
  </conditionalFormatting>
  <conditionalFormatting sqref="K356">
    <cfRule type="cellIs" dxfId="2912" priority="2494" operator="equal">
      <formula>0</formula>
    </cfRule>
  </conditionalFormatting>
  <conditionalFormatting sqref="M356:N356">
    <cfRule type="cellIs" dxfId="2911" priority="2493" operator="equal">
      <formula>0</formula>
    </cfRule>
  </conditionalFormatting>
  <conditionalFormatting sqref="O356:P356">
    <cfRule type="cellIs" dxfId="2910" priority="2492" operator="equal">
      <formula>0</formula>
    </cfRule>
  </conditionalFormatting>
  <conditionalFormatting sqref="L356">
    <cfRule type="cellIs" dxfId="2909" priority="2490" operator="equal">
      <formula>0</formula>
    </cfRule>
  </conditionalFormatting>
  <conditionalFormatting sqref="O357:R357">
    <cfRule type="cellIs" dxfId="2908" priority="2485" operator="equal">
      <formula>0</formula>
    </cfRule>
  </conditionalFormatting>
  <conditionalFormatting sqref="I357:J357">
    <cfRule type="cellIs" dxfId="2907" priority="2489" operator="equal">
      <formula>0</formula>
    </cfRule>
  </conditionalFormatting>
  <conditionalFormatting sqref="K357">
    <cfRule type="cellIs" dxfId="2906" priority="2488" operator="equal">
      <formula>0</formula>
    </cfRule>
  </conditionalFormatting>
  <conditionalFormatting sqref="M357:N357">
    <cfRule type="cellIs" dxfId="2905" priority="2487" operator="equal">
      <formula>0</formula>
    </cfRule>
  </conditionalFormatting>
  <conditionalFormatting sqref="O357:P357">
    <cfRule type="cellIs" dxfId="2904" priority="2486" operator="equal">
      <formula>0</formula>
    </cfRule>
  </conditionalFormatting>
  <conditionalFormatting sqref="L357">
    <cfRule type="cellIs" dxfId="2903" priority="2484" operator="equal">
      <formula>0</formula>
    </cfRule>
  </conditionalFormatting>
  <conditionalFormatting sqref="O358:R358">
    <cfRule type="cellIs" dxfId="2902" priority="2479" operator="equal">
      <formula>0</formula>
    </cfRule>
  </conditionalFormatting>
  <conditionalFormatting sqref="I358:J358">
    <cfRule type="cellIs" dxfId="2901" priority="2483" operator="equal">
      <formula>0</formula>
    </cfRule>
  </conditionalFormatting>
  <conditionalFormatting sqref="K358">
    <cfRule type="cellIs" dxfId="2900" priority="2482" operator="equal">
      <formula>0</formula>
    </cfRule>
  </conditionalFormatting>
  <conditionalFormatting sqref="M358:N358">
    <cfRule type="cellIs" dxfId="2899" priority="2481" operator="equal">
      <formula>0</formula>
    </cfRule>
  </conditionalFormatting>
  <conditionalFormatting sqref="O358:P358">
    <cfRule type="cellIs" dxfId="2898" priority="2480" operator="equal">
      <formula>0</formula>
    </cfRule>
  </conditionalFormatting>
  <conditionalFormatting sqref="L358">
    <cfRule type="cellIs" dxfId="2897" priority="2478" operator="equal">
      <formula>0</formula>
    </cfRule>
  </conditionalFormatting>
  <conditionalFormatting sqref="O360:R360">
    <cfRule type="cellIs" dxfId="2896" priority="2473" operator="equal">
      <formula>0</formula>
    </cfRule>
  </conditionalFormatting>
  <conditionalFormatting sqref="I360:J360">
    <cfRule type="cellIs" dxfId="2895" priority="2477" operator="equal">
      <formula>0</formula>
    </cfRule>
  </conditionalFormatting>
  <conditionalFormatting sqref="K360">
    <cfRule type="cellIs" dxfId="2894" priority="2476" operator="equal">
      <formula>0</formula>
    </cfRule>
  </conditionalFormatting>
  <conditionalFormatting sqref="M360:N360">
    <cfRule type="cellIs" dxfId="2893" priority="2475" operator="equal">
      <formula>0</formula>
    </cfRule>
  </conditionalFormatting>
  <conditionalFormatting sqref="O360:P360">
    <cfRule type="cellIs" dxfId="2892" priority="2474" operator="equal">
      <formula>0</formula>
    </cfRule>
  </conditionalFormatting>
  <conditionalFormatting sqref="L360">
    <cfRule type="cellIs" dxfId="2891" priority="2472" operator="equal">
      <formula>0</formula>
    </cfRule>
  </conditionalFormatting>
  <conditionalFormatting sqref="O361:R361">
    <cfRule type="cellIs" dxfId="2890" priority="2467" operator="equal">
      <formula>0</formula>
    </cfRule>
  </conditionalFormatting>
  <conditionalFormatting sqref="I361:J361">
    <cfRule type="cellIs" dxfId="2889" priority="2471" operator="equal">
      <formula>0</formula>
    </cfRule>
  </conditionalFormatting>
  <conditionalFormatting sqref="K361">
    <cfRule type="cellIs" dxfId="2888" priority="2470" operator="equal">
      <formula>0</formula>
    </cfRule>
  </conditionalFormatting>
  <conditionalFormatting sqref="M361:N361">
    <cfRule type="cellIs" dxfId="2887" priority="2469" operator="equal">
      <formula>0</formula>
    </cfRule>
  </conditionalFormatting>
  <conditionalFormatting sqref="O361:P361">
    <cfRule type="cellIs" dxfId="2886" priority="2468" operator="equal">
      <formula>0</formula>
    </cfRule>
  </conditionalFormatting>
  <conditionalFormatting sqref="L361">
    <cfRule type="cellIs" dxfId="2885" priority="2466" operator="equal">
      <formula>0</formula>
    </cfRule>
  </conditionalFormatting>
  <conditionalFormatting sqref="I362:J362">
    <cfRule type="cellIs" dxfId="2884" priority="2465" operator="equal">
      <formula>0</formula>
    </cfRule>
  </conditionalFormatting>
  <conditionalFormatting sqref="O362:R362">
    <cfRule type="cellIs" dxfId="2883" priority="2461" operator="equal">
      <formula>0</formula>
    </cfRule>
  </conditionalFormatting>
  <conditionalFormatting sqref="K362">
    <cfRule type="cellIs" dxfId="2882" priority="2464" operator="equal">
      <formula>0</formula>
    </cfRule>
  </conditionalFormatting>
  <conditionalFormatting sqref="M362:N362">
    <cfRule type="cellIs" dxfId="2881" priority="2463" operator="equal">
      <formula>0</formula>
    </cfRule>
  </conditionalFormatting>
  <conditionalFormatting sqref="O362:P362">
    <cfRule type="cellIs" dxfId="2880" priority="2462" operator="equal">
      <formula>0</formula>
    </cfRule>
  </conditionalFormatting>
  <conditionalFormatting sqref="L362">
    <cfRule type="cellIs" dxfId="2879" priority="2460" operator="equal">
      <formula>0</formula>
    </cfRule>
  </conditionalFormatting>
  <conditionalFormatting sqref="O363:R363">
    <cfRule type="cellIs" dxfId="2878" priority="2455" operator="equal">
      <formula>0</formula>
    </cfRule>
  </conditionalFormatting>
  <conditionalFormatting sqref="I363:J363">
    <cfRule type="cellIs" dxfId="2877" priority="2459" operator="equal">
      <formula>0</formula>
    </cfRule>
  </conditionalFormatting>
  <conditionalFormatting sqref="K363">
    <cfRule type="cellIs" dxfId="2876" priority="2458" operator="equal">
      <formula>0</formula>
    </cfRule>
  </conditionalFormatting>
  <conditionalFormatting sqref="M363:N363">
    <cfRule type="cellIs" dxfId="2875" priority="2457" operator="equal">
      <formula>0</formula>
    </cfRule>
  </conditionalFormatting>
  <conditionalFormatting sqref="O363:P363">
    <cfRule type="cellIs" dxfId="2874" priority="2456" operator="equal">
      <formula>0</formula>
    </cfRule>
  </conditionalFormatting>
  <conditionalFormatting sqref="L363">
    <cfRule type="cellIs" dxfId="2873" priority="2454" operator="equal">
      <formula>0</formula>
    </cfRule>
  </conditionalFormatting>
  <conditionalFormatting sqref="O116:R116">
    <cfRule type="cellIs" dxfId="2872" priority="2307" operator="equal">
      <formula>0</formula>
    </cfRule>
  </conditionalFormatting>
  <conditionalFormatting sqref="I116:J116">
    <cfRule type="cellIs" dxfId="2871" priority="2311" operator="equal">
      <formula>0</formula>
    </cfRule>
  </conditionalFormatting>
  <conditionalFormatting sqref="K116:L116">
    <cfRule type="cellIs" dxfId="2870" priority="2310" operator="equal">
      <formula>0</formula>
    </cfRule>
  </conditionalFormatting>
  <conditionalFormatting sqref="M116:N116">
    <cfRule type="cellIs" dxfId="2869" priority="2309" operator="equal">
      <formula>0</formula>
    </cfRule>
  </conditionalFormatting>
  <conditionalFormatting sqref="O116:P116">
    <cfRule type="cellIs" dxfId="2868" priority="2308" operator="equal">
      <formula>0</formula>
    </cfRule>
  </conditionalFormatting>
  <conditionalFormatting sqref="I364:J364">
    <cfRule type="cellIs" dxfId="2867" priority="2305" operator="equal">
      <formula>0</formula>
    </cfRule>
  </conditionalFormatting>
  <conditionalFormatting sqref="O364:R364">
    <cfRule type="cellIs" dxfId="2866" priority="2300" operator="equal">
      <formula>0</formula>
    </cfRule>
  </conditionalFormatting>
  <conditionalFormatting sqref="I364:J364">
    <cfRule type="cellIs" dxfId="2865" priority="2304" operator="equal">
      <formula>0</formula>
    </cfRule>
  </conditionalFormatting>
  <conditionalFormatting sqref="K364">
    <cfRule type="cellIs" dxfId="2864" priority="2303" operator="equal">
      <formula>0</formula>
    </cfRule>
  </conditionalFormatting>
  <conditionalFormatting sqref="M364:N364">
    <cfRule type="cellIs" dxfId="2863" priority="2302" operator="equal">
      <formula>0</formula>
    </cfRule>
  </conditionalFormatting>
  <conditionalFormatting sqref="O364:P364">
    <cfRule type="cellIs" dxfId="2862" priority="2301" operator="equal">
      <formula>0</formula>
    </cfRule>
  </conditionalFormatting>
  <conditionalFormatting sqref="L364">
    <cfRule type="cellIs" dxfId="2861" priority="2299" operator="equal">
      <formula>0</formula>
    </cfRule>
  </conditionalFormatting>
  <conditionalFormatting sqref="I365:J365">
    <cfRule type="cellIs" dxfId="2860" priority="2298" operator="equal">
      <formula>0</formula>
    </cfRule>
  </conditionalFormatting>
  <conditionalFormatting sqref="O365:R365">
    <cfRule type="cellIs" dxfId="2859" priority="2293" operator="equal">
      <formula>0</formula>
    </cfRule>
  </conditionalFormatting>
  <conditionalFormatting sqref="I365:J365">
    <cfRule type="cellIs" dxfId="2858" priority="2297" operator="equal">
      <formula>0</formula>
    </cfRule>
  </conditionalFormatting>
  <conditionalFormatting sqref="K365">
    <cfRule type="cellIs" dxfId="2857" priority="2296" operator="equal">
      <formula>0</formula>
    </cfRule>
  </conditionalFormatting>
  <conditionalFormatting sqref="M365:N365">
    <cfRule type="cellIs" dxfId="2856" priority="2295" operator="equal">
      <formula>0</formula>
    </cfRule>
  </conditionalFormatting>
  <conditionalFormatting sqref="O365:P365">
    <cfRule type="cellIs" dxfId="2855" priority="2294" operator="equal">
      <formula>0</formula>
    </cfRule>
  </conditionalFormatting>
  <conditionalFormatting sqref="L365">
    <cfRule type="cellIs" dxfId="2854" priority="2292" operator="equal">
      <formula>0</formula>
    </cfRule>
  </conditionalFormatting>
  <conditionalFormatting sqref="I366:J366">
    <cfRule type="cellIs" dxfId="2853" priority="2291" operator="equal">
      <formula>0</formula>
    </cfRule>
  </conditionalFormatting>
  <conditionalFormatting sqref="O366:R366">
    <cfRule type="cellIs" dxfId="2852" priority="2286" operator="equal">
      <formula>0</formula>
    </cfRule>
  </conditionalFormatting>
  <conditionalFormatting sqref="I366:J366">
    <cfRule type="cellIs" dxfId="2851" priority="2290" operator="equal">
      <formula>0</formula>
    </cfRule>
  </conditionalFormatting>
  <conditionalFormatting sqref="K366">
    <cfRule type="cellIs" dxfId="2850" priority="2289" operator="equal">
      <formula>0</formula>
    </cfRule>
  </conditionalFormatting>
  <conditionalFormatting sqref="M366:N366">
    <cfRule type="cellIs" dxfId="2849" priority="2288" operator="equal">
      <formula>0</formula>
    </cfRule>
  </conditionalFormatting>
  <conditionalFormatting sqref="O366:P366">
    <cfRule type="cellIs" dxfId="2848" priority="2287" operator="equal">
      <formula>0</formula>
    </cfRule>
  </conditionalFormatting>
  <conditionalFormatting sqref="L366">
    <cfRule type="cellIs" dxfId="2847" priority="2285" operator="equal">
      <formula>0</formula>
    </cfRule>
  </conditionalFormatting>
  <conditionalFormatting sqref="I367:J367">
    <cfRule type="cellIs" dxfId="2846" priority="2284" operator="equal">
      <formula>0</formula>
    </cfRule>
  </conditionalFormatting>
  <conditionalFormatting sqref="O367:R367">
    <cfRule type="cellIs" dxfId="2845" priority="2279" operator="equal">
      <formula>0</formula>
    </cfRule>
  </conditionalFormatting>
  <conditionalFormatting sqref="I367:J367">
    <cfRule type="cellIs" dxfId="2844" priority="2283" operator="equal">
      <formula>0</formula>
    </cfRule>
  </conditionalFormatting>
  <conditionalFormatting sqref="K367">
    <cfRule type="cellIs" dxfId="2843" priority="2282" operator="equal">
      <formula>0</formula>
    </cfRule>
  </conditionalFormatting>
  <conditionalFormatting sqref="M367:N367">
    <cfRule type="cellIs" dxfId="2842" priority="2281" operator="equal">
      <formula>0</formula>
    </cfRule>
  </conditionalFormatting>
  <conditionalFormatting sqref="O367:P367">
    <cfRule type="cellIs" dxfId="2841" priority="2280" operator="equal">
      <formula>0</formula>
    </cfRule>
  </conditionalFormatting>
  <conditionalFormatting sqref="L367">
    <cfRule type="cellIs" dxfId="2840" priority="2278" operator="equal">
      <formula>0</formula>
    </cfRule>
  </conditionalFormatting>
  <conditionalFormatting sqref="I368:J368">
    <cfRule type="cellIs" dxfId="2839" priority="2277" operator="equal">
      <formula>0</formula>
    </cfRule>
  </conditionalFormatting>
  <conditionalFormatting sqref="O368:R368">
    <cfRule type="cellIs" dxfId="2838" priority="2272" operator="equal">
      <formula>0</formula>
    </cfRule>
  </conditionalFormatting>
  <conditionalFormatting sqref="I368:J368">
    <cfRule type="cellIs" dxfId="2837" priority="2276" operator="equal">
      <formula>0</formula>
    </cfRule>
  </conditionalFormatting>
  <conditionalFormatting sqref="K368">
    <cfRule type="cellIs" dxfId="2836" priority="2275" operator="equal">
      <formula>0</formula>
    </cfRule>
  </conditionalFormatting>
  <conditionalFormatting sqref="M368:N368">
    <cfRule type="cellIs" dxfId="2835" priority="2274" operator="equal">
      <formula>0</formula>
    </cfRule>
  </conditionalFormatting>
  <conditionalFormatting sqref="O368:P368">
    <cfRule type="cellIs" dxfId="2834" priority="2273" operator="equal">
      <formula>0</formula>
    </cfRule>
  </conditionalFormatting>
  <conditionalFormatting sqref="L368">
    <cfRule type="cellIs" dxfId="2833" priority="2271" operator="equal">
      <formula>0</formula>
    </cfRule>
  </conditionalFormatting>
  <conditionalFormatting sqref="I369:J369">
    <cfRule type="cellIs" dxfId="2832" priority="2270" operator="equal">
      <formula>0</formula>
    </cfRule>
  </conditionalFormatting>
  <conditionalFormatting sqref="O369:R369">
    <cfRule type="cellIs" dxfId="2831" priority="2265" operator="equal">
      <formula>0</formula>
    </cfRule>
  </conditionalFormatting>
  <conditionalFormatting sqref="I369:J369">
    <cfRule type="cellIs" dxfId="2830" priority="2269" operator="equal">
      <formula>0</formula>
    </cfRule>
  </conditionalFormatting>
  <conditionalFormatting sqref="K369">
    <cfRule type="cellIs" dxfId="2829" priority="2268" operator="equal">
      <formula>0</formula>
    </cfRule>
  </conditionalFormatting>
  <conditionalFormatting sqref="M369:N369">
    <cfRule type="cellIs" dxfId="2828" priority="2267" operator="equal">
      <formula>0</formula>
    </cfRule>
  </conditionalFormatting>
  <conditionalFormatting sqref="O369:P369">
    <cfRule type="cellIs" dxfId="2827" priority="2266" operator="equal">
      <formula>0</formula>
    </cfRule>
  </conditionalFormatting>
  <conditionalFormatting sqref="L369">
    <cfRule type="cellIs" dxfId="2826" priority="2264" operator="equal">
      <formula>0</formula>
    </cfRule>
  </conditionalFormatting>
  <conditionalFormatting sqref="I370:J370">
    <cfRule type="cellIs" dxfId="2825" priority="2263" operator="equal">
      <formula>0</formula>
    </cfRule>
  </conditionalFormatting>
  <conditionalFormatting sqref="O370:R370">
    <cfRule type="cellIs" dxfId="2824" priority="2258" operator="equal">
      <formula>0</formula>
    </cfRule>
  </conditionalFormatting>
  <conditionalFormatting sqref="I370:J370">
    <cfRule type="cellIs" dxfId="2823" priority="2262" operator="equal">
      <formula>0</formula>
    </cfRule>
  </conditionalFormatting>
  <conditionalFormatting sqref="K370:L370">
    <cfRule type="cellIs" dxfId="2822" priority="2261" operator="equal">
      <formula>0</formula>
    </cfRule>
  </conditionalFormatting>
  <conditionalFormatting sqref="M370:N370">
    <cfRule type="cellIs" dxfId="2821" priority="2260" operator="equal">
      <formula>0</formula>
    </cfRule>
  </conditionalFormatting>
  <conditionalFormatting sqref="O370:P370">
    <cfRule type="cellIs" dxfId="2820" priority="2259" operator="equal">
      <formula>0</formula>
    </cfRule>
  </conditionalFormatting>
  <conditionalFormatting sqref="I371:J371">
    <cfRule type="cellIs" dxfId="2819" priority="2257" operator="equal">
      <formula>0</formula>
    </cfRule>
  </conditionalFormatting>
  <conditionalFormatting sqref="O371:R371">
    <cfRule type="cellIs" dxfId="2818" priority="2252" operator="equal">
      <formula>0</formula>
    </cfRule>
  </conditionalFormatting>
  <conditionalFormatting sqref="I371:J371">
    <cfRule type="cellIs" dxfId="2817" priority="2256" operator="equal">
      <formula>0</formula>
    </cfRule>
  </conditionalFormatting>
  <conditionalFormatting sqref="K371:L371">
    <cfRule type="cellIs" dxfId="2816" priority="2255" operator="equal">
      <formula>0</formula>
    </cfRule>
  </conditionalFormatting>
  <conditionalFormatting sqref="M371:N371">
    <cfRule type="cellIs" dxfId="2815" priority="2254" operator="equal">
      <formula>0</formula>
    </cfRule>
  </conditionalFormatting>
  <conditionalFormatting sqref="O371:P371">
    <cfRule type="cellIs" dxfId="2814" priority="2253" operator="equal">
      <formula>0</formula>
    </cfRule>
  </conditionalFormatting>
  <conditionalFormatting sqref="I373:J374">
    <cfRule type="cellIs" dxfId="2813" priority="2251" operator="equal">
      <formula>0</formula>
    </cfRule>
  </conditionalFormatting>
  <conditionalFormatting sqref="O373:R374">
    <cfRule type="cellIs" dxfId="2812" priority="2246" operator="equal">
      <formula>0</formula>
    </cfRule>
  </conditionalFormatting>
  <conditionalFormatting sqref="I373:J374">
    <cfRule type="cellIs" dxfId="2811" priority="2250" operator="equal">
      <formula>0</formula>
    </cfRule>
  </conditionalFormatting>
  <conditionalFormatting sqref="K373:K374">
    <cfRule type="cellIs" dxfId="2810" priority="2249" operator="equal">
      <formula>0</formula>
    </cfRule>
  </conditionalFormatting>
  <conditionalFormatting sqref="M373:N374">
    <cfRule type="cellIs" dxfId="2809" priority="2248" operator="equal">
      <formula>0</formula>
    </cfRule>
  </conditionalFormatting>
  <conditionalFormatting sqref="O373:P374">
    <cfRule type="cellIs" dxfId="2808" priority="2247" operator="equal">
      <formula>0</formula>
    </cfRule>
  </conditionalFormatting>
  <conditionalFormatting sqref="L373:L374">
    <cfRule type="cellIs" dxfId="2807" priority="2245" operator="equal">
      <formula>0</formula>
    </cfRule>
  </conditionalFormatting>
  <conditionalFormatting sqref="I375:J375">
    <cfRule type="cellIs" dxfId="2806" priority="2237" operator="equal">
      <formula>0</formula>
    </cfRule>
  </conditionalFormatting>
  <conditionalFormatting sqref="O375:R375">
    <cfRule type="cellIs" dxfId="2805" priority="2232" operator="equal">
      <formula>0</formula>
    </cfRule>
  </conditionalFormatting>
  <conditionalFormatting sqref="I375:J375">
    <cfRule type="cellIs" dxfId="2804" priority="2236" operator="equal">
      <formula>0</formula>
    </cfRule>
  </conditionalFormatting>
  <conditionalFormatting sqref="K375:L375">
    <cfRule type="cellIs" dxfId="2803" priority="2235" operator="equal">
      <formula>0</formula>
    </cfRule>
  </conditionalFormatting>
  <conditionalFormatting sqref="M375:N375">
    <cfRule type="cellIs" dxfId="2802" priority="2234" operator="equal">
      <formula>0</formula>
    </cfRule>
  </conditionalFormatting>
  <conditionalFormatting sqref="O375:P375">
    <cfRule type="cellIs" dxfId="2801" priority="2233" operator="equal">
      <formula>0</formula>
    </cfRule>
  </conditionalFormatting>
  <conditionalFormatting sqref="I376:J376">
    <cfRule type="cellIs" dxfId="2800" priority="2231" operator="equal">
      <formula>0</formula>
    </cfRule>
  </conditionalFormatting>
  <conditionalFormatting sqref="O376:R376">
    <cfRule type="cellIs" dxfId="2799" priority="2226" operator="equal">
      <formula>0</formula>
    </cfRule>
  </conditionalFormatting>
  <conditionalFormatting sqref="I376:J376">
    <cfRule type="cellIs" dxfId="2798" priority="2230" operator="equal">
      <formula>0</formula>
    </cfRule>
  </conditionalFormatting>
  <conditionalFormatting sqref="K376">
    <cfRule type="cellIs" dxfId="2797" priority="2229" operator="equal">
      <formula>0</formula>
    </cfRule>
  </conditionalFormatting>
  <conditionalFormatting sqref="M376:N376">
    <cfRule type="cellIs" dxfId="2796" priority="2228" operator="equal">
      <formula>0</formula>
    </cfRule>
  </conditionalFormatting>
  <conditionalFormatting sqref="O376:P376">
    <cfRule type="cellIs" dxfId="2795" priority="2227" operator="equal">
      <formula>0</formula>
    </cfRule>
  </conditionalFormatting>
  <conditionalFormatting sqref="L376">
    <cfRule type="cellIs" dxfId="2794" priority="2225" operator="equal">
      <formula>0</formula>
    </cfRule>
  </conditionalFormatting>
  <conditionalFormatting sqref="I377:J377">
    <cfRule type="cellIs" dxfId="2793" priority="2224" operator="equal">
      <formula>0</formula>
    </cfRule>
  </conditionalFormatting>
  <conditionalFormatting sqref="O377:R377">
    <cfRule type="cellIs" dxfId="2792" priority="2219" operator="equal">
      <formula>0</formula>
    </cfRule>
  </conditionalFormatting>
  <conditionalFormatting sqref="I377:J377">
    <cfRule type="cellIs" dxfId="2791" priority="2223" operator="equal">
      <formula>0</formula>
    </cfRule>
  </conditionalFormatting>
  <conditionalFormatting sqref="K377">
    <cfRule type="cellIs" dxfId="2790" priority="2222" operator="equal">
      <formula>0</formula>
    </cfRule>
  </conditionalFormatting>
  <conditionalFormatting sqref="M377:N377">
    <cfRule type="cellIs" dxfId="2789" priority="2221" operator="equal">
      <formula>0</formula>
    </cfRule>
  </conditionalFormatting>
  <conditionalFormatting sqref="O377:P377">
    <cfRule type="cellIs" dxfId="2788" priority="2220" operator="equal">
      <formula>0</formula>
    </cfRule>
  </conditionalFormatting>
  <conditionalFormatting sqref="L377">
    <cfRule type="cellIs" dxfId="2787" priority="2218" operator="equal">
      <formula>0</formula>
    </cfRule>
  </conditionalFormatting>
  <conditionalFormatting sqref="I378:J378">
    <cfRule type="cellIs" dxfId="2786" priority="2217" operator="equal">
      <formula>0</formula>
    </cfRule>
  </conditionalFormatting>
  <conditionalFormatting sqref="O378:R378">
    <cfRule type="cellIs" dxfId="2785" priority="2212" operator="equal">
      <formula>0</formula>
    </cfRule>
  </conditionalFormatting>
  <conditionalFormatting sqref="I378:J378">
    <cfRule type="cellIs" dxfId="2784" priority="2216" operator="equal">
      <formula>0</formula>
    </cfRule>
  </conditionalFormatting>
  <conditionalFormatting sqref="K378">
    <cfRule type="cellIs" dxfId="2783" priority="2215" operator="equal">
      <formula>0</formula>
    </cfRule>
  </conditionalFormatting>
  <conditionalFormatting sqref="M378:N378">
    <cfRule type="cellIs" dxfId="2782" priority="2214" operator="equal">
      <formula>0</formula>
    </cfRule>
  </conditionalFormatting>
  <conditionalFormatting sqref="O378:P378">
    <cfRule type="cellIs" dxfId="2781" priority="2213" operator="equal">
      <formula>0</formula>
    </cfRule>
  </conditionalFormatting>
  <conditionalFormatting sqref="L378">
    <cfRule type="cellIs" dxfId="2780" priority="2211" operator="equal">
      <formula>0</formula>
    </cfRule>
  </conditionalFormatting>
  <conditionalFormatting sqref="L380">
    <cfRule type="cellIs" dxfId="2779" priority="2197" operator="equal">
      <formula>0</formula>
    </cfRule>
  </conditionalFormatting>
  <conditionalFormatting sqref="L386">
    <cfRule type="cellIs" dxfId="2778" priority="2156" operator="equal">
      <formula>0</formula>
    </cfRule>
  </conditionalFormatting>
  <conditionalFormatting sqref="L372">
    <cfRule type="cellIs" dxfId="2777" priority="2149" operator="equal">
      <formula>0</formula>
    </cfRule>
  </conditionalFormatting>
  <conditionalFormatting sqref="I379:J379">
    <cfRule type="cellIs" dxfId="2776" priority="2210" operator="equal">
      <formula>0</formula>
    </cfRule>
  </conditionalFormatting>
  <conditionalFormatting sqref="O379:R379">
    <cfRule type="cellIs" dxfId="2775" priority="2205" operator="equal">
      <formula>0</formula>
    </cfRule>
  </conditionalFormatting>
  <conditionalFormatting sqref="I379:J379">
    <cfRule type="cellIs" dxfId="2774" priority="2209" operator="equal">
      <formula>0</formula>
    </cfRule>
  </conditionalFormatting>
  <conditionalFormatting sqref="K379">
    <cfRule type="cellIs" dxfId="2773" priority="2208" operator="equal">
      <formula>0</formula>
    </cfRule>
  </conditionalFormatting>
  <conditionalFormatting sqref="M379:N379">
    <cfRule type="cellIs" dxfId="2772" priority="2207" operator="equal">
      <formula>0</formula>
    </cfRule>
  </conditionalFormatting>
  <conditionalFormatting sqref="O379:P379">
    <cfRule type="cellIs" dxfId="2771" priority="2206" operator="equal">
      <formula>0</formula>
    </cfRule>
  </conditionalFormatting>
  <conditionalFormatting sqref="L379">
    <cfRule type="cellIs" dxfId="2770" priority="2204" operator="equal">
      <formula>0</formula>
    </cfRule>
  </conditionalFormatting>
  <conditionalFormatting sqref="I380:J380">
    <cfRule type="cellIs" dxfId="2769" priority="2203" operator="equal">
      <formula>0</formula>
    </cfRule>
  </conditionalFormatting>
  <conditionalFormatting sqref="O380:R380">
    <cfRule type="cellIs" dxfId="2768" priority="2198" operator="equal">
      <formula>0</formula>
    </cfRule>
  </conditionalFormatting>
  <conditionalFormatting sqref="I380:J380">
    <cfRule type="cellIs" dxfId="2767" priority="2202" operator="equal">
      <formula>0</formula>
    </cfRule>
  </conditionalFormatting>
  <conditionalFormatting sqref="K380">
    <cfRule type="cellIs" dxfId="2766" priority="2201" operator="equal">
      <formula>0</formula>
    </cfRule>
  </conditionalFormatting>
  <conditionalFormatting sqref="M380:N380">
    <cfRule type="cellIs" dxfId="2765" priority="2200" operator="equal">
      <formula>0</formula>
    </cfRule>
  </conditionalFormatting>
  <conditionalFormatting sqref="O380:P380">
    <cfRule type="cellIs" dxfId="2764" priority="2199" operator="equal">
      <formula>0</formula>
    </cfRule>
  </conditionalFormatting>
  <conditionalFormatting sqref="I381:J381">
    <cfRule type="cellIs" dxfId="2763" priority="2196" operator="equal">
      <formula>0</formula>
    </cfRule>
  </conditionalFormatting>
  <conditionalFormatting sqref="O381:R381">
    <cfRule type="cellIs" dxfId="2762" priority="2191" operator="equal">
      <formula>0</formula>
    </cfRule>
  </conditionalFormatting>
  <conditionalFormatting sqref="I381:J381">
    <cfRule type="cellIs" dxfId="2761" priority="2195" operator="equal">
      <formula>0</formula>
    </cfRule>
  </conditionalFormatting>
  <conditionalFormatting sqref="K381">
    <cfRule type="cellIs" dxfId="2760" priority="2194" operator="equal">
      <formula>0</formula>
    </cfRule>
  </conditionalFormatting>
  <conditionalFormatting sqref="M381:N381">
    <cfRule type="cellIs" dxfId="2759" priority="2193" operator="equal">
      <formula>0</formula>
    </cfRule>
  </conditionalFormatting>
  <conditionalFormatting sqref="O381:P381">
    <cfRule type="cellIs" dxfId="2758" priority="2192" operator="equal">
      <formula>0</formula>
    </cfRule>
  </conditionalFormatting>
  <conditionalFormatting sqref="L381">
    <cfRule type="cellIs" dxfId="2757" priority="2190" operator="equal">
      <formula>0</formula>
    </cfRule>
  </conditionalFormatting>
  <conditionalFormatting sqref="I382:J382">
    <cfRule type="cellIs" dxfId="2756" priority="2189" operator="equal">
      <formula>0</formula>
    </cfRule>
  </conditionalFormatting>
  <conditionalFormatting sqref="O382:R382">
    <cfRule type="cellIs" dxfId="2755" priority="2184" operator="equal">
      <formula>0</formula>
    </cfRule>
  </conditionalFormatting>
  <conditionalFormatting sqref="I382:J382">
    <cfRule type="cellIs" dxfId="2754" priority="2188" operator="equal">
      <formula>0</formula>
    </cfRule>
  </conditionalFormatting>
  <conditionalFormatting sqref="K382">
    <cfRule type="cellIs" dxfId="2753" priority="2187" operator="equal">
      <formula>0</formula>
    </cfRule>
  </conditionalFormatting>
  <conditionalFormatting sqref="M382:N382">
    <cfRule type="cellIs" dxfId="2752" priority="2186" operator="equal">
      <formula>0</formula>
    </cfRule>
  </conditionalFormatting>
  <conditionalFormatting sqref="O382:P382">
    <cfRule type="cellIs" dxfId="2751" priority="2185" operator="equal">
      <formula>0</formula>
    </cfRule>
  </conditionalFormatting>
  <conditionalFormatting sqref="L382">
    <cfRule type="cellIs" dxfId="2750" priority="2183" operator="equal">
      <formula>0</formula>
    </cfRule>
  </conditionalFormatting>
  <conditionalFormatting sqref="I383:J383">
    <cfRule type="cellIs" dxfId="2749" priority="2182" operator="equal">
      <formula>0</formula>
    </cfRule>
  </conditionalFormatting>
  <conditionalFormatting sqref="O383:R383">
    <cfRule type="cellIs" dxfId="2748" priority="2177" operator="equal">
      <formula>0</formula>
    </cfRule>
  </conditionalFormatting>
  <conditionalFormatting sqref="I383:J383">
    <cfRule type="cellIs" dxfId="2747" priority="2181" operator="equal">
      <formula>0</formula>
    </cfRule>
  </conditionalFormatting>
  <conditionalFormatting sqref="K383">
    <cfRule type="cellIs" dxfId="2746" priority="2180" operator="equal">
      <formula>0</formula>
    </cfRule>
  </conditionalFormatting>
  <conditionalFormatting sqref="M383:N383">
    <cfRule type="cellIs" dxfId="2745" priority="2179" operator="equal">
      <formula>0</formula>
    </cfRule>
  </conditionalFormatting>
  <conditionalFormatting sqref="O383:P383">
    <cfRule type="cellIs" dxfId="2744" priority="2178" operator="equal">
      <formula>0</formula>
    </cfRule>
  </conditionalFormatting>
  <conditionalFormatting sqref="L383">
    <cfRule type="cellIs" dxfId="2743" priority="2176" operator="equal">
      <formula>0</formula>
    </cfRule>
  </conditionalFormatting>
  <conditionalFormatting sqref="I384:J384">
    <cfRule type="cellIs" dxfId="2742" priority="2175" operator="equal">
      <formula>0</formula>
    </cfRule>
  </conditionalFormatting>
  <conditionalFormatting sqref="O384:R384">
    <cfRule type="cellIs" dxfId="2741" priority="2170" operator="equal">
      <formula>0</formula>
    </cfRule>
  </conditionalFormatting>
  <conditionalFormatting sqref="I384:J384">
    <cfRule type="cellIs" dxfId="2740" priority="2174" operator="equal">
      <formula>0</formula>
    </cfRule>
  </conditionalFormatting>
  <conditionalFormatting sqref="K384">
    <cfRule type="cellIs" dxfId="2739" priority="2173" operator="equal">
      <formula>0</formula>
    </cfRule>
  </conditionalFormatting>
  <conditionalFormatting sqref="M384:N384">
    <cfRule type="cellIs" dxfId="2738" priority="2172" operator="equal">
      <formula>0</formula>
    </cfRule>
  </conditionalFormatting>
  <conditionalFormatting sqref="O384:P384">
    <cfRule type="cellIs" dxfId="2737" priority="2171" operator="equal">
      <formula>0</formula>
    </cfRule>
  </conditionalFormatting>
  <conditionalFormatting sqref="L384">
    <cfRule type="cellIs" dxfId="2736" priority="2169" operator="equal">
      <formula>0</formula>
    </cfRule>
  </conditionalFormatting>
  <conditionalFormatting sqref="I385:J385">
    <cfRule type="cellIs" dxfId="2735" priority="2168" operator="equal">
      <formula>0</formula>
    </cfRule>
  </conditionalFormatting>
  <conditionalFormatting sqref="O385:R385">
    <cfRule type="cellIs" dxfId="2734" priority="2163" operator="equal">
      <formula>0</formula>
    </cfRule>
  </conditionalFormatting>
  <conditionalFormatting sqref="I385:J385">
    <cfRule type="cellIs" dxfId="2733" priority="2167" operator="equal">
      <formula>0</formula>
    </cfRule>
  </conditionalFormatting>
  <conditionalFormatting sqref="K385:L385">
    <cfRule type="cellIs" dxfId="2732" priority="2166" operator="equal">
      <formula>0</formula>
    </cfRule>
  </conditionalFormatting>
  <conditionalFormatting sqref="M385:N385">
    <cfRule type="cellIs" dxfId="2731" priority="2165" operator="equal">
      <formula>0</formula>
    </cfRule>
  </conditionalFormatting>
  <conditionalFormatting sqref="O385:P385">
    <cfRule type="cellIs" dxfId="2730" priority="2164" operator="equal">
      <formula>0</formula>
    </cfRule>
  </conditionalFormatting>
  <conditionalFormatting sqref="I386:J386">
    <cfRule type="cellIs" dxfId="2729" priority="2162" operator="equal">
      <formula>0</formula>
    </cfRule>
  </conditionalFormatting>
  <conditionalFormatting sqref="O386:R386">
    <cfRule type="cellIs" dxfId="2728" priority="2157" operator="equal">
      <formula>0</formula>
    </cfRule>
  </conditionalFormatting>
  <conditionalFormatting sqref="I386:J386">
    <cfRule type="cellIs" dxfId="2727" priority="2161" operator="equal">
      <formula>0</formula>
    </cfRule>
  </conditionalFormatting>
  <conditionalFormatting sqref="K386">
    <cfRule type="cellIs" dxfId="2726" priority="2160" operator="equal">
      <formula>0</formula>
    </cfRule>
  </conditionalFormatting>
  <conditionalFormatting sqref="M386:N386">
    <cfRule type="cellIs" dxfId="2725" priority="2159" operator="equal">
      <formula>0</formula>
    </cfRule>
  </conditionalFormatting>
  <conditionalFormatting sqref="O386:P386">
    <cfRule type="cellIs" dxfId="2724" priority="2158" operator="equal">
      <formula>0</formula>
    </cfRule>
  </conditionalFormatting>
  <conditionalFormatting sqref="I372:J372">
    <cfRule type="cellIs" dxfId="2723" priority="2155" operator="equal">
      <formula>0</formula>
    </cfRule>
  </conditionalFormatting>
  <conditionalFormatting sqref="O372:R372">
    <cfRule type="cellIs" dxfId="2722" priority="2150" operator="equal">
      <formula>0</formula>
    </cfRule>
  </conditionalFormatting>
  <conditionalFormatting sqref="I372:J372">
    <cfRule type="cellIs" dxfId="2721" priority="2154" operator="equal">
      <formula>0</formula>
    </cfRule>
  </conditionalFormatting>
  <conditionalFormatting sqref="K372">
    <cfRule type="cellIs" dxfId="2720" priority="2153" operator="equal">
      <formula>0</formula>
    </cfRule>
  </conditionalFormatting>
  <conditionalFormatting sqref="M372:N372">
    <cfRule type="cellIs" dxfId="2719" priority="2152" operator="equal">
      <formula>0</formula>
    </cfRule>
  </conditionalFormatting>
  <conditionalFormatting sqref="O372:P372">
    <cfRule type="cellIs" dxfId="2718" priority="2151" operator="equal">
      <formula>0</formula>
    </cfRule>
  </conditionalFormatting>
  <conditionalFormatting sqref="I387:J387">
    <cfRule type="cellIs" dxfId="2717" priority="2148" operator="equal">
      <formula>0</formula>
    </cfRule>
  </conditionalFormatting>
  <conditionalFormatting sqref="O387:R387">
    <cfRule type="cellIs" dxfId="2716" priority="2143" operator="equal">
      <formula>0</formula>
    </cfRule>
  </conditionalFormatting>
  <conditionalFormatting sqref="I387:J387">
    <cfRule type="cellIs" dxfId="2715" priority="2147" operator="equal">
      <formula>0</formula>
    </cfRule>
  </conditionalFormatting>
  <conditionalFormatting sqref="K387">
    <cfRule type="cellIs" dxfId="2714" priority="2146" operator="equal">
      <formula>0</formula>
    </cfRule>
  </conditionalFormatting>
  <conditionalFormatting sqref="M387:N387">
    <cfRule type="cellIs" dxfId="2713" priority="2145" operator="equal">
      <formula>0</formula>
    </cfRule>
  </conditionalFormatting>
  <conditionalFormatting sqref="O387:P387">
    <cfRule type="cellIs" dxfId="2712" priority="2144" operator="equal">
      <formula>0</formula>
    </cfRule>
  </conditionalFormatting>
  <conditionalFormatting sqref="L387">
    <cfRule type="cellIs" dxfId="2711" priority="2142" operator="equal">
      <formula>0</formula>
    </cfRule>
  </conditionalFormatting>
  <conditionalFormatting sqref="L388">
    <cfRule type="cellIs" dxfId="2710" priority="2135" operator="equal">
      <formula>0</formula>
    </cfRule>
  </conditionalFormatting>
  <conditionalFormatting sqref="I388:J388">
    <cfRule type="cellIs" dxfId="2709" priority="2141" operator="equal">
      <formula>0</formula>
    </cfRule>
  </conditionalFormatting>
  <conditionalFormatting sqref="O388:R388">
    <cfRule type="cellIs" dxfId="2708" priority="2136" operator="equal">
      <formula>0</formula>
    </cfRule>
  </conditionalFormatting>
  <conditionalFormatting sqref="I388:J388">
    <cfRule type="cellIs" dxfId="2707" priority="2140" operator="equal">
      <formula>0</formula>
    </cfRule>
  </conditionalFormatting>
  <conditionalFormatting sqref="K388">
    <cfRule type="cellIs" dxfId="2706" priority="2139" operator="equal">
      <formula>0</formula>
    </cfRule>
  </conditionalFormatting>
  <conditionalFormatting sqref="M388:N388">
    <cfRule type="cellIs" dxfId="2705" priority="2138" operator="equal">
      <formula>0</formula>
    </cfRule>
  </conditionalFormatting>
  <conditionalFormatting sqref="O388:P388">
    <cfRule type="cellIs" dxfId="2704" priority="2137" operator="equal">
      <formula>0</formula>
    </cfRule>
  </conditionalFormatting>
  <conditionalFormatting sqref="L389">
    <cfRule type="cellIs" dxfId="2703" priority="2128" operator="equal">
      <formula>0</formula>
    </cfRule>
  </conditionalFormatting>
  <conditionalFormatting sqref="I389:J389">
    <cfRule type="cellIs" dxfId="2702" priority="2134" operator="equal">
      <formula>0</formula>
    </cfRule>
  </conditionalFormatting>
  <conditionalFormatting sqref="O389:R389">
    <cfRule type="cellIs" dxfId="2701" priority="2129" operator="equal">
      <formula>0</formula>
    </cfRule>
  </conditionalFormatting>
  <conditionalFormatting sqref="I389:J389">
    <cfRule type="cellIs" dxfId="2700" priority="2133" operator="equal">
      <formula>0</formula>
    </cfRule>
  </conditionalFormatting>
  <conditionalFormatting sqref="K389">
    <cfRule type="cellIs" dxfId="2699" priority="2132" operator="equal">
      <formula>0</formula>
    </cfRule>
  </conditionalFormatting>
  <conditionalFormatting sqref="M389:N389">
    <cfRule type="cellIs" dxfId="2698" priority="2131" operator="equal">
      <formula>0</formula>
    </cfRule>
  </conditionalFormatting>
  <conditionalFormatting sqref="O389:P389">
    <cfRule type="cellIs" dxfId="2697" priority="2130" operator="equal">
      <formula>0</formula>
    </cfRule>
  </conditionalFormatting>
  <conditionalFormatting sqref="L390">
    <cfRule type="cellIs" dxfId="2696" priority="2121" operator="equal">
      <formula>0</formula>
    </cfRule>
  </conditionalFormatting>
  <conditionalFormatting sqref="I390:J390">
    <cfRule type="cellIs" dxfId="2695" priority="2127" operator="equal">
      <formula>0</formula>
    </cfRule>
  </conditionalFormatting>
  <conditionalFormatting sqref="O390:R390">
    <cfRule type="cellIs" dxfId="2694" priority="2122" operator="equal">
      <formula>0</formula>
    </cfRule>
  </conditionalFormatting>
  <conditionalFormatting sqref="I390:J390">
    <cfRule type="cellIs" dxfId="2693" priority="2126" operator="equal">
      <formula>0</formula>
    </cfRule>
  </conditionalFormatting>
  <conditionalFormatting sqref="K390">
    <cfRule type="cellIs" dxfId="2692" priority="2125" operator="equal">
      <formula>0</formula>
    </cfRule>
  </conditionalFormatting>
  <conditionalFormatting sqref="M390:N390">
    <cfRule type="cellIs" dxfId="2691" priority="2124" operator="equal">
      <formula>0</formula>
    </cfRule>
  </conditionalFormatting>
  <conditionalFormatting sqref="O390:P390">
    <cfRule type="cellIs" dxfId="2690" priority="2123" operator="equal">
      <formula>0</formula>
    </cfRule>
  </conditionalFormatting>
  <conditionalFormatting sqref="L394">
    <cfRule type="cellIs" dxfId="2689" priority="2093" operator="equal">
      <formula>0</formula>
    </cfRule>
  </conditionalFormatting>
  <conditionalFormatting sqref="L391">
    <cfRule type="cellIs" dxfId="2688" priority="2114" operator="equal">
      <formula>0</formula>
    </cfRule>
  </conditionalFormatting>
  <conditionalFormatting sqref="I391:J391">
    <cfRule type="cellIs" dxfId="2687" priority="2120" operator="equal">
      <formula>0</formula>
    </cfRule>
  </conditionalFormatting>
  <conditionalFormatting sqref="O391:R391">
    <cfRule type="cellIs" dxfId="2686" priority="2115" operator="equal">
      <formula>0</formula>
    </cfRule>
  </conditionalFormatting>
  <conditionalFormatting sqref="I391:J391">
    <cfRule type="cellIs" dxfId="2685" priority="2119" operator="equal">
      <formula>0</formula>
    </cfRule>
  </conditionalFormatting>
  <conditionalFormatting sqref="K391">
    <cfRule type="cellIs" dxfId="2684" priority="2118" operator="equal">
      <formula>0</formula>
    </cfRule>
  </conditionalFormatting>
  <conditionalFormatting sqref="M391:N391">
    <cfRule type="cellIs" dxfId="2683" priority="2117" operator="equal">
      <formula>0</formula>
    </cfRule>
  </conditionalFormatting>
  <conditionalFormatting sqref="O391:P391">
    <cfRule type="cellIs" dxfId="2682" priority="2116" operator="equal">
      <formula>0</formula>
    </cfRule>
  </conditionalFormatting>
  <conditionalFormatting sqref="L392">
    <cfRule type="cellIs" dxfId="2681" priority="2107" operator="equal">
      <formula>0</formula>
    </cfRule>
  </conditionalFormatting>
  <conditionalFormatting sqref="I392:J392">
    <cfRule type="cellIs" dxfId="2680" priority="2113" operator="equal">
      <formula>0</formula>
    </cfRule>
  </conditionalFormatting>
  <conditionalFormatting sqref="O392:R392">
    <cfRule type="cellIs" dxfId="2679" priority="2108" operator="equal">
      <formula>0</formula>
    </cfRule>
  </conditionalFormatting>
  <conditionalFormatting sqref="I392:J392">
    <cfRule type="cellIs" dxfId="2678" priority="2112" operator="equal">
      <formula>0</formula>
    </cfRule>
  </conditionalFormatting>
  <conditionalFormatting sqref="K392">
    <cfRule type="cellIs" dxfId="2677" priority="2111" operator="equal">
      <formula>0</formula>
    </cfRule>
  </conditionalFormatting>
  <conditionalFormatting sqref="M392:N392">
    <cfRule type="cellIs" dxfId="2676" priority="2110" operator="equal">
      <formula>0</formula>
    </cfRule>
  </conditionalFormatting>
  <conditionalFormatting sqref="O392:P392">
    <cfRule type="cellIs" dxfId="2675" priority="2109" operator="equal">
      <formula>0</formula>
    </cfRule>
  </conditionalFormatting>
  <conditionalFormatting sqref="L393">
    <cfRule type="cellIs" dxfId="2674" priority="2100" operator="equal">
      <formula>0</formula>
    </cfRule>
  </conditionalFormatting>
  <conditionalFormatting sqref="I393:J393">
    <cfRule type="cellIs" dxfId="2673" priority="2106" operator="equal">
      <formula>0</formula>
    </cfRule>
  </conditionalFormatting>
  <conditionalFormatting sqref="O393:R393">
    <cfRule type="cellIs" dxfId="2672" priority="2101" operator="equal">
      <formula>0</formula>
    </cfRule>
  </conditionalFormatting>
  <conditionalFormatting sqref="I393:J393">
    <cfRule type="cellIs" dxfId="2671" priority="2105" operator="equal">
      <formula>0</formula>
    </cfRule>
  </conditionalFormatting>
  <conditionalFormatting sqref="K393">
    <cfRule type="cellIs" dxfId="2670" priority="2104" operator="equal">
      <formula>0</formula>
    </cfRule>
  </conditionalFormatting>
  <conditionalFormatting sqref="M393:N393">
    <cfRule type="cellIs" dxfId="2669" priority="2103" operator="equal">
      <formula>0</formula>
    </cfRule>
  </conditionalFormatting>
  <conditionalFormatting sqref="O393:P393">
    <cfRule type="cellIs" dxfId="2668" priority="2102" operator="equal">
      <formula>0</formula>
    </cfRule>
  </conditionalFormatting>
  <conditionalFormatting sqref="I394:J394">
    <cfRule type="cellIs" dxfId="2667" priority="2099" operator="equal">
      <formula>0</formula>
    </cfRule>
  </conditionalFormatting>
  <conditionalFormatting sqref="O394:R394">
    <cfRule type="cellIs" dxfId="2666" priority="2094" operator="equal">
      <formula>0</formula>
    </cfRule>
  </conditionalFormatting>
  <conditionalFormatting sqref="I394:J394">
    <cfRule type="cellIs" dxfId="2665" priority="2098" operator="equal">
      <formula>0</formula>
    </cfRule>
  </conditionalFormatting>
  <conditionalFormatting sqref="K394">
    <cfRule type="cellIs" dxfId="2664" priority="2097" operator="equal">
      <formula>0</formula>
    </cfRule>
  </conditionalFormatting>
  <conditionalFormatting sqref="M394:N394">
    <cfRule type="cellIs" dxfId="2663" priority="2096" operator="equal">
      <formula>0</formula>
    </cfRule>
  </conditionalFormatting>
  <conditionalFormatting sqref="O394:P394">
    <cfRule type="cellIs" dxfId="2662" priority="2095" operator="equal">
      <formula>0</formula>
    </cfRule>
  </conditionalFormatting>
  <conditionalFormatting sqref="L395">
    <cfRule type="cellIs" dxfId="2661" priority="2086" operator="equal">
      <formula>0</formula>
    </cfRule>
  </conditionalFormatting>
  <conditionalFormatting sqref="I395:J395">
    <cfRule type="cellIs" dxfId="2660" priority="2092" operator="equal">
      <formula>0</formula>
    </cfRule>
  </conditionalFormatting>
  <conditionalFormatting sqref="O395:R395">
    <cfRule type="cellIs" dxfId="2659" priority="2087" operator="equal">
      <formula>0</formula>
    </cfRule>
  </conditionalFormatting>
  <conditionalFormatting sqref="I395:J395">
    <cfRule type="cellIs" dxfId="2658" priority="2091" operator="equal">
      <formula>0</formula>
    </cfRule>
  </conditionalFormatting>
  <conditionalFormatting sqref="K395">
    <cfRule type="cellIs" dxfId="2657" priority="2090" operator="equal">
      <formula>0</formula>
    </cfRule>
  </conditionalFormatting>
  <conditionalFormatting sqref="M395:N395">
    <cfRule type="cellIs" dxfId="2656" priority="2089" operator="equal">
      <formula>0</formula>
    </cfRule>
  </conditionalFormatting>
  <conditionalFormatting sqref="O395:P395">
    <cfRule type="cellIs" dxfId="2655" priority="2088" operator="equal">
      <formula>0</formula>
    </cfRule>
  </conditionalFormatting>
  <conditionalFormatting sqref="L396">
    <cfRule type="cellIs" dxfId="2654" priority="2079" operator="equal">
      <formula>0</formula>
    </cfRule>
  </conditionalFormatting>
  <conditionalFormatting sqref="I396:J396">
    <cfRule type="cellIs" dxfId="2653" priority="2085" operator="equal">
      <formula>0</formula>
    </cfRule>
  </conditionalFormatting>
  <conditionalFormatting sqref="O396:R396">
    <cfRule type="cellIs" dxfId="2652" priority="2080" operator="equal">
      <formula>0</formula>
    </cfRule>
  </conditionalFormatting>
  <conditionalFormatting sqref="I396:J396">
    <cfRule type="cellIs" dxfId="2651" priority="2084" operator="equal">
      <formula>0</formula>
    </cfRule>
  </conditionalFormatting>
  <conditionalFormatting sqref="K396">
    <cfRule type="cellIs" dxfId="2650" priority="2083" operator="equal">
      <formula>0</formula>
    </cfRule>
  </conditionalFormatting>
  <conditionalFormatting sqref="M396:N396">
    <cfRule type="cellIs" dxfId="2649" priority="2082" operator="equal">
      <formula>0</formula>
    </cfRule>
  </conditionalFormatting>
  <conditionalFormatting sqref="O396:P396">
    <cfRule type="cellIs" dxfId="2648" priority="2081" operator="equal">
      <formula>0</formula>
    </cfRule>
  </conditionalFormatting>
  <conditionalFormatting sqref="L397">
    <cfRule type="cellIs" dxfId="2647" priority="2072" operator="equal">
      <formula>0</formula>
    </cfRule>
  </conditionalFormatting>
  <conditionalFormatting sqref="I397:J397">
    <cfRule type="cellIs" dxfId="2646" priority="2078" operator="equal">
      <formula>0</formula>
    </cfRule>
  </conditionalFormatting>
  <conditionalFormatting sqref="O397:R397">
    <cfRule type="cellIs" dxfId="2645" priority="2073" operator="equal">
      <formula>0</formula>
    </cfRule>
  </conditionalFormatting>
  <conditionalFormatting sqref="I397:J397">
    <cfRule type="cellIs" dxfId="2644" priority="2077" operator="equal">
      <formula>0</formula>
    </cfRule>
  </conditionalFormatting>
  <conditionalFormatting sqref="K397">
    <cfRule type="cellIs" dxfId="2643" priority="2076" operator="equal">
      <formula>0</formula>
    </cfRule>
  </conditionalFormatting>
  <conditionalFormatting sqref="M397:N397">
    <cfRule type="cellIs" dxfId="2642" priority="2075" operator="equal">
      <formula>0</formula>
    </cfRule>
  </conditionalFormatting>
  <conditionalFormatting sqref="O397:P397">
    <cfRule type="cellIs" dxfId="2641" priority="2074" operator="equal">
      <formula>0</formula>
    </cfRule>
  </conditionalFormatting>
  <conditionalFormatting sqref="L398">
    <cfRule type="cellIs" dxfId="2640" priority="2065" operator="equal">
      <formula>0</formula>
    </cfRule>
  </conditionalFormatting>
  <conditionalFormatting sqref="I398:J398">
    <cfRule type="cellIs" dxfId="2639" priority="2071" operator="equal">
      <formula>0</formula>
    </cfRule>
  </conditionalFormatting>
  <conditionalFormatting sqref="O398:R398">
    <cfRule type="cellIs" dxfId="2638" priority="2066" operator="equal">
      <formula>0</formula>
    </cfRule>
  </conditionalFormatting>
  <conditionalFormatting sqref="I398:J398">
    <cfRule type="cellIs" dxfId="2637" priority="2070" operator="equal">
      <formula>0</formula>
    </cfRule>
  </conditionalFormatting>
  <conditionalFormatting sqref="K398">
    <cfRule type="cellIs" dxfId="2636" priority="2069" operator="equal">
      <formula>0</formula>
    </cfRule>
  </conditionalFormatting>
  <conditionalFormatting sqref="M398:N398">
    <cfRule type="cellIs" dxfId="2635" priority="2068" operator="equal">
      <formula>0</formula>
    </cfRule>
  </conditionalFormatting>
  <conditionalFormatting sqref="O398:P398">
    <cfRule type="cellIs" dxfId="2634" priority="2067" operator="equal">
      <formula>0</formula>
    </cfRule>
  </conditionalFormatting>
  <conditionalFormatting sqref="L399">
    <cfRule type="cellIs" dxfId="2633" priority="2058" operator="equal">
      <formula>0</formula>
    </cfRule>
  </conditionalFormatting>
  <conditionalFormatting sqref="I399:J399">
    <cfRule type="cellIs" dxfId="2632" priority="2064" operator="equal">
      <formula>0</formula>
    </cfRule>
  </conditionalFormatting>
  <conditionalFormatting sqref="O399:R399">
    <cfRule type="cellIs" dxfId="2631" priority="2059" operator="equal">
      <formula>0</formula>
    </cfRule>
  </conditionalFormatting>
  <conditionalFormatting sqref="I399:J399">
    <cfRule type="cellIs" dxfId="2630" priority="2063" operator="equal">
      <formula>0</formula>
    </cfRule>
  </conditionalFormatting>
  <conditionalFormatting sqref="K399">
    <cfRule type="cellIs" dxfId="2629" priority="2062" operator="equal">
      <formula>0</formula>
    </cfRule>
  </conditionalFormatting>
  <conditionalFormatting sqref="M399:N399">
    <cfRule type="cellIs" dxfId="2628" priority="2061" operator="equal">
      <formula>0</formula>
    </cfRule>
  </conditionalFormatting>
  <conditionalFormatting sqref="O399:P399">
    <cfRule type="cellIs" dxfId="2627" priority="2060" operator="equal">
      <formula>0</formula>
    </cfRule>
  </conditionalFormatting>
  <conditionalFormatting sqref="I400:J400">
    <cfRule type="cellIs" dxfId="2626" priority="2050" operator="equal">
      <formula>0</formula>
    </cfRule>
  </conditionalFormatting>
  <conditionalFormatting sqref="O400:R400">
    <cfRule type="cellIs" dxfId="2625" priority="2045" operator="equal">
      <formula>0</formula>
    </cfRule>
  </conditionalFormatting>
  <conditionalFormatting sqref="I400:J400">
    <cfRule type="cellIs" dxfId="2624" priority="2049" operator="equal">
      <formula>0</formula>
    </cfRule>
  </conditionalFormatting>
  <conditionalFormatting sqref="K400">
    <cfRule type="cellIs" dxfId="2623" priority="2048" operator="equal">
      <formula>0</formula>
    </cfRule>
  </conditionalFormatting>
  <conditionalFormatting sqref="M400:N400">
    <cfRule type="cellIs" dxfId="2622" priority="2047" operator="equal">
      <formula>0</formula>
    </cfRule>
  </conditionalFormatting>
  <conditionalFormatting sqref="O400:P400">
    <cfRule type="cellIs" dxfId="2621" priority="2046" operator="equal">
      <formula>0</formula>
    </cfRule>
  </conditionalFormatting>
  <conditionalFormatting sqref="L400">
    <cfRule type="cellIs" dxfId="2620" priority="2044" operator="equal">
      <formula>0</formula>
    </cfRule>
  </conditionalFormatting>
  <conditionalFormatting sqref="I401:J401">
    <cfRule type="cellIs" dxfId="2619" priority="2043" operator="equal">
      <formula>0</formula>
    </cfRule>
  </conditionalFormatting>
  <conditionalFormatting sqref="O401:R401">
    <cfRule type="cellIs" dxfId="2618" priority="2038" operator="equal">
      <formula>0</formula>
    </cfRule>
  </conditionalFormatting>
  <conditionalFormatting sqref="I401:J401">
    <cfRule type="cellIs" dxfId="2617" priority="2042" operator="equal">
      <formula>0</formula>
    </cfRule>
  </conditionalFormatting>
  <conditionalFormatting sqref="K401">
    <cfRule type="cellIs" dxfId="2616" priority="2041" operator="equal">
      <formula>0</formula>
    </cfRule>
  </conditionalFormatting>
  <conditionalFormatting sqref="M401:N401">
    <cfRule type="cellIs" dxfId="2615" priority="2040" operator="equal">
      <formula>0</formula>
    </cfRule>
  </conditionalFormatting>
  <conditionalFormatting sqref="O401:P401">
    <cfRule type="cellIs" dxfId="2614" priority="2039" operator="equal">
      <formula>0</formula>
    </cfRule>
  </conditionalFormatting>
  <conditionalFormatting sqref="L401">
    <cfRule type="cellIs" dxfId="2613" priority="2037" operator="equal">
      <formula>0</formula>
    </cfRule>
  </conditionalFormatting>
  <conditionalFormatting sqref="L402">
    <cfRule type="cellIs" dxfId="2612" priority="2030" operator="equal">
      <formula>0</formula>
    </cfRule>
  </conditionalFormatting>
  <conditionalFormatting sqref="I402:J402">
    <cfRule type="cellIs" dxfId="2611" priority="2036" operator="equal">
      <formula>0</formula>
    </cfRule>
  </conditionalFormatting>
  <conditionalFormatting sqref="O402:R402">
    <cfRule type="cellIs" dxfId="2610" priority="2031" operator="equal">
      <formula>0</formula>
    </cfRule>
  </conditionalFormatting>
  <conditionalFormatting sqref="I402:J402">
    <cfRule type="cellIs" dxfId="2609" priority="2035" operator="equal">
      <formula>0</formula>
    </cfRule>
  </conditionalFormatting>
  <conditionalFormatting sqref="K402">
    <cfRule type="cellIs" dxfId="2608" priority="2034" operator="equal">
      <formula>0</formula>
    </cfRule>
  </conditionalFormatting>
  <conditionalFormatting sqref="M402:N402">
    <cfRule type="cellIs" dxfId="2607" priority="2033" operator="equal">
      <formula>0</formula>
    </cfRule>
  </conditionalFormatting>
  <conditionalFormatting sqref="O402:P402">
    <cfRule type="cellIs" dxfId="2606" priority="2032" operator="equal">
      <formula>0</formula>
    </cfRule>
  </conditionalFormatting>
  <conditionalFormatting sqref="L403">
    <cfRule type="cellIs" dxfId="2605" priority="2023" operator="equal">
      <formula>0</formula>
    </cfRule>
  </conditionalFormatting>
  <conditionalFormatting sqref="I403:J403">
    <cfRule type="cellIs" dxfId="2604" priority="2029" operator="equal">
      <formula>0</formula>
    </cfRule>
  </conditionalFormatting>
  <conditionalFormatting sqref="O403:R403">
    <cfRule type="cellIs" dxfId="2603" priority="2024" operator="equal">
      <formula>0</formula>
    </cfRule>
  </conditionalFormatting>
  <conditionalFormatting sqref="I403:J403">
    <cfRule type="cellIs" dxfId="2602" priority="2028" operator="equal">
      <formula>0</formula>
    </cfRule>
  </conditionalFormatting>
  <conditionalFormatting sqref="K403">
    <cfRule type="cellIs" dxfId="2601" priority="2027" operator="equal">
      <formula>0</formula>
    </cfRule>
  </conditionalFormatting>
  <conditionalFormatting sqref="M403:N403">
    <cfRule type="cellIs" dxfId="2600" priority="2026" operator="equal">
      <formula>0</formula>
    </cfRule>
  </conditionalFormatting>
  <conditionalFormatting sqref="O403:P403">
    <cfRule type="cellIs" dxfId="2599" priority="2025" operator="equal">
      <formula>0</formula>
    </cfRule>
  </conditionalFormatting>
  <conditionalFormatting sqref="L404">
    <cfRule type="cellIs" dxfId="2598" priority="2016" operator="equal">
      <formula>0</formula>
    </cfRule>
  </conditionalFormatting>
  <conditionalFormatting sqref="I404:J404">
    <cfRule type="cellIs" dxfId="2597" priority="2022" operator="equal">
      <formula>0</formula>
    </cfRule>
  </conditionalFormatting>
  <conditionalFormatting sqref="O404:R404">
    <cfRule type="cellIs" dxfId="2596" priority="2017" operator="equal">
      <formula>0</formula>
    </cfRule>
  </conditionalFormatting>
  <conditionalFormatting sqref="I404:J404">
    <cfRule type="cellIs" dxfId="2595" priority="2021" operator="equal">
      <formula>0</formula>
    </cfRule>
  </conditionalFormatting>
  <conditionalFormatting sqref="K404">
    <cfRule type="cellIs" dxfId="2594" priority="2020" operator="equal">
      <formula>0</formula>
    </cfRule>
  </conditionalFormatting>
  <conditionalFormatting sqref="M404:N404">
    <cfRule type="cellIs" dxfId="2593" priority="2019" operator="equal">
      <formula>0</formula>
    </cfRule>
  </conditionalFormatting>
  <conditionalFormatting sqref="O404:P404">
    <cfRule type="cellIs" dxfId="2592" priority="2018" operator="equal">
      <formula>0</formula>
    </cfRule>
  </conditionalFormatting>
  <conditionalFormatting sqref="L405">
    <cfRule type="cellIs" dxfId="2591" priority="2009" operator="equal">
      <formula>0</formula>
    </cfRule>
  </conditionalFormatting>
  <conditionalFormatting sqref="I405:J405">
    <cfRule type="cellIs" dxfId="2590" priority="2015" operator="equal">
      <formula>0</formula>
    </cfRule>
  </conditionalFormatting>
  <conditionalFormatting sqref="O405:R405">
    <cfRule type="cellIs" dxfId="2589" priority="2010" operator="equal">
      <formula>0</formula>
    </cfRule>
  </conditionalFormatting>
  <conditionalFormatting sqref="I405:J405">
    <cfRule type="cellIs" dxfId="2588" priority="2014" operator="equal">
      <formula>0</formula>
    </cfRule>
  </conditionalFormatting>
  <conditionalFormatting sqref="K405">
    <cfRule type="cellIs" dxfId="2587" priority="2013" operator="equal">
      <formula>0</formula>
    </cfRule>
  </conditionalFormatting>
  <conditionalFormatting sqref="M405:N405">
    <cfRule type="cellIs" dxfId="2586" priority="2012" operator="equal">
      <formula>0</formula>
    </cfRule>
  </conditionalFormatting>
  <conditionalFormatting sqref="O405:P405">
    <cfRule type="cellIs" dxfId="2585" priority="2011" operator="equal">
      <formula>0</formula>
    </cfRule>
  </conditionalFormatting>
  <conditionalFormatting sqref="L406">
    <cfRule type="cellIs" dxfId="2584" priority="2002" operator="equal">
      <formula>0</formula>
    </cfRule>
  </conditionalFormatting>
  <conditionalFormatting sqref="I406:J406">
    <cfRule type="cellIs" dxfId="2583" priority="2008" operator="equal">
      <formula>0</formula>
    </cfRule>
  </conditionalFormatting>
  <conditionalFormatting sqref="O406:R406">
    <cfRule type="cellIs" dxfId="2582" priority="2003" operator="equal">
      <formula>0</formula>
    </cfRule>
  </conditionalFormatting>
  <conditionalFormatting sqref="I406:J406">
    <cfRule type="cellIs" dxfId="2581" priority="2007" operator="equal">
      <formula>0</formula>
    </cfRule>
  </conditionalFormatting>
  <conditionalFormatting sqref="K406">
    <cfRule type="cellIs" dxfId="2580" priority="2006" operator="equal">
      <formula>0</formula>
    </cfRule>
  </conditionalFormatting>
  <conditionalFormatting sqref="M406:N406">
    <cfRule type="cellIs" dxfId="2579" priority="2005" operator="equal">
      <formula>0</formula>
    </cfRule>
  </conditionalFormatting>
  <conditionalFormatting sqref="O406:P406">
    <cfRule type="cellIs" dxfId="2578" priority="2004" operator="equal">
      <formula>0</formula>
    </cfRule>
  </conditionalFormatting>
  <conditionalFormatting sqref="L407">
    <cfRule type="cellIs" dxfId="2577" priority="1995" operator="equal">
      <formula>0</formula>
    </cfRule>
  </conditionalFormatting>
  <conditionalFormatting sqref="I407:J407">
    <cfRule type="cellIs" dxfId="2576" priority="2001" operator="equal">
      <formula>0</formula>
    </cfRule>
  </conditionalFormatting>
  <conditionalFormatting sqref="O407:R407">
    <cfRule type="cellIs" dxfId="2575" priority="1996" operator="equal">
      <formula>0</formula>
    </cfRule>
  </conditionalFormatting>
  <conditionalFormatting sqref="I407:J407">
    <cfRule type="cellIs" dxfId="2574" priority="2000" operator="equal">
      <formula>0</formula>
    </cfRule>
  </conditionalFormatting>
  <conditionalFormatting sqref="K407">
    <cfRule type="cellIs" dxfId="2573" priority="1999" operator="equal">
      <formula>0</formula>
    </cfRule>
  </conditionalFormatting>
  <conditionalFormatting sqref="M407:N407">
    <cfRule type="cellIs" dxfId="2572" priority="1998" operator="equal">
      <formula>0</formula>
    </cfRule>
  </conditionalFormatting>
  <conditionalFormatting sqref="O407:P407">
    <cfRule type="cellIs" dxfId="2571" priority="1997" operator="equal">
      <formula>0</formula>
    </cfRule>
  </conditionalFormatting>
  <conditionalFormatting sqref="L408">
    <cfRule type="cellIs" dxfId="2570" priority="1988" operator="equal">
      <formula>0</formula>
    </cfRule>
  </conditionalFormatting>
  <conditionalFormatting sqref="I408:J408">
    <cfRule type="cellIs" dxfId="2569" priority="1994" operator="equal">
      <formula>0</formula>
    </cfRule>
  </conditionalFormatting>
  <conditionalFormatting sqref="O408:R408">
    <cfRule type="cellIs" dxfId="2568" priority="1989" operator="equal">
      <formula>0</formula>
    </cfRule>
  </conditionalFormatting>
  <conditionalFormatting sqref="I408:J408">
    <cfRule type="cellIs" dxfId="2567" priority="1993" operator="equal">
      <formula>0</formula>
    </cfRule>
  </conditionalFormatting>
  <conditionalFormatting sqref="K408">
    <cfRule type="cellIs" dxfId="2566" priority="1992" operator="equal">
      <formula>0</formula>
    </cfRule>
  </conditionalFormatting>
  <conditionalFormatting sqref="M408:N408">
    <cfRule type="cellIs" dxfId="2565" priority="1991" operator="equal">
      <formula>0</formula>
    </cfRule>
  </conditionalFormatting>
  <conditionalFormatting sqref="O408:P408">
    <cfRule type="cellIs" dxfId="2564" priority="1990" operator="equal">
      <formula>0</formula>
    </cfRule>
  </conditionalFormatting>
  <conditionalFormatting sqref="L409">
    <cfRule type="cellIs" dxfId="2563" priority="1981" operator="equal">
      <formula>0</formula>
    </cfRule>
  </conditionalFormatting>
  <conditionalFormatting sqref="I409:J409">
    <cfRule type="cellIs" dxfId="2562" priority="1987" operator="equal">
      <formula>0</formula>
    </cfRule>
  </conditionalFormatting>
  <conditionalFormatting sqref="O409:R409">
    <cfRule type="cellIs" dxfId="2561" priority="1982" operator="equal">
      <formula>0</formula>
    </cfRule>
  </conditionalFormatting>
  <conditionalFormatting sqref="I409:J409">
    <cfRule type="cellIs" dxfId="2560" priority="1986" operator="equal">
      <formula>0</formula>
    </cfRule>
  </conditionalFormatting>
  <conditionalFormatting sqref="K409">
    <cfRule type="cellIs" dxfId="2559" priority="1985" operator="equal">
      <formula>0</formula>
    </cfRule>
  </conditionalFormatting>
  <conditionalFormatting sqref="M409:N409">
    <cfRule type="cellIs" dxfId="2558" priority="1984" operator="equal">
      <formula>0</formula>
    </cfRule>
  </conditionalFormatting>
  <conditionalFormatting sqref="O409:P409">
    <cfRule type="cellIs" dxfId="2557" priority="1983" operator="equal">
      <formula>0</formula>
    </cfRule>
  </conditionalFormatting>
  <conditionalFormatting sqref="L410">
    <cfRule type="cellIs" dxfId="2556" priority="1974" operator="equal">
      <formula>0</formula>
    </cfRule>
  </conditionalFormatting>
  <conditionalFormatting sqref="I410:J410">
    <cfRule type="cellIs" dxfId="2555" priority="1980" operator="equal">
      <formula>0</formula>
    </cfRule>
  </conditionalFormatting>
  <conditionalFormatting sqref="O410:R410">
    <cfRule type="cellIs" dxfId="2554" priority="1975" operator="equal">
      <formula>0</formula>
    </cfRule>
  </conditionalFormatting>
  <conditionalFormatting sqref="I410:J410">
    <cfRule type="cellIs" dxfId="2553" priority="1979" operator="equal">
      <formula>0</formula>
    </cfRule>
  </conditionalFormatting>
  <conditionalFormatting sqref="K410">
    <cfRule type="cellIs" dxfId="2552" priority="1978" operator="equal">
      <formula>0</formula>
    </cfRule>
  </conditionalFormatting>
  <conditionalFormatting sqref="M410:N410">
    <cfRule type="cellIs" dxfId="2551" priority="1977" operator="equal">
      <formula>0</formula>
    </cfRule>
  </conditionalFormatting>
  <conditionalFormatting sqref="O410:P410">
    <cfRule type="cellIs" dxfId="2550" priority="1976" operator="equal">
      <formula>0</formula>
    </cfRule>
  </conditionalFormatting>
  <conditionalFormatting sqref="L411">
    <cfRule type="cellIs" dxfId="2549" priority="1967" operator="equal">
      <formula>0</formula>
    </cfRule>
  </conditionalFormatting>
  <conditionalFormatting sqref="I411:J411">
    <cfRule type="cellIs" dxfId="2548" priority="1973" operator="equal">
      <formula>0</formula>
    </cfRule>
  </conditionalFormatting>
  <conditionalFormatting sqref="O411:R411">
    <cfRule type="cellIs" dxfId="2547" priority="1968" operator="equal">
      <formula>0</formula>
    </cfRule>
  </conditionalFormatting>
  <conditionalFormatting sqref="I411:J411">
    <cfRule type="cellIs" dxfId="2546" priority="1972" operator="equal">
      <formula>0</formula>
    </cfRule>
  </conditionalFormatting>
  <conditionalFormatting sqref="K411">
    <cfRule type="cellIs" dxfId="2545" priority="1971" operator="equal">
      <formula>0</formula>
    </cfRule>
  </conditionalFormatting>
  <conditionalFormatting sqref="M411:N411">
    <cfRule type="cellIs" dxfId="2544" priority="1970" operator="equal">
      <formula>0</formula>
    </cfRule>
  </conditionalFormatting>
  <conditionalFormatting sqref="O411:P411">
    <cfRule type="cellIs" dxfId="2543" priority="1969" operator="equal">
      <formula>0</formula>
    </cfRule>
  </conditionalFormatting>
  <conditionalFormatting sqref="L412">
    <cfRule type="cellIs" dxfId="2542" priority="1960" operator="equal">
      <formula>0</formula>
    </cfRule>
  </conditionalFormatting>
  <conditionalFormatting sqref="I412:J412">
    <cfRule type="cellIs" dxfId="2541" priority="1966" operator="equal">
      <formula>0</formula>
    </cfRule>
  </conditionalFormatting>
  <conditionalFormatting sqref="O412:R412">
    <cfRule type="cellIs" dxfId="2540" priority="1961" operator="equal">
      <formula>0</formula>
    </cfRule>
  </conditionalFormatting>
  <conditionalFormatting sqref="I412:J412">
    <cfRule type="cellIs" dxfId="2539" priority="1965" operator="equal">
      <formula>0</formula>
    </cfRule>
  </conditionalFormatting>
  <conditionalFormatting sqref="K412">
    <cfRule type="cellIs" dxfId="2538" priority="1964" operator="equal">
      <formula>0</formula>
    </cfRule>
  </conditionalFormatting>
  <conditionalFormatting sqref="M412:N412">
    <cfRule type="cellIs" dxfId="2537" priority="1963" operator="equal">
      <formula>0</formula>
    </cfRule>
  </conditionalFormatting>
  <conditionalFormatting sqref="O412:P412">
    <cfRule type="cellIs" dxfId="2536" priority="1962" operator="equal">
      <formula>0</formula>
    </cfRule>
  </conditionalFormatting>
  <conditionalFormatting sqref="L413:L414">
    <cfRule type="cellIs" dxfId="2535" priority="1953" operator="equal">
      <formula>0</formula>
    </cfRule>
  </conditionalFormatting>
  <conditionalFormatting sqref="I413:J414">
    <cfRule type="cellIs" dxfId="2534" priority="1959" operator="equal">
      <formula>0</formula>
    </cfRule>
  </conditionalFormatting>
  <conditionalFormatting sqref="O413:R414">
    <cfRule type="cellIs" dxfId="2533" priority="1954" operator="equal">
      <formula>0</formula>
    </cfRule>
  </conditionalFormatting>
  <conditionalFormatting sqref="I413:J414">
    <cfRule type="cellIs" dxfId="2532" priority="1958" operator="equal">
      <formula>0</formula>
    </cfRule>
  </conditionalFormatting>
  <conditionalFormatting sqref="K413:K414">
    <cfRule type="cellIs" dxfId="2531" priority="1957" operator="equal">
      <formula>0</formula>
    </cfRule>
  </conditionalFormatting>
  <conditionalFormatting sqref="M413:N414">
    <cfRule type="cellIs" dxfId="2530" priority="1956" operator="equal">
      <formula>0</formula>
    </cfRule>
  </conditionalFormatting>
  <conditionalFormatting sqref="O413:P414">
    <cfRule type="cellIs" dxfId="2529" priority="1955" operator="equal">
      <formula>0</formula>
    </cfRule>
  </conditionalFormatting>
  <conditionalFormatting sqref="L415">
    <cfRule type="cellIs" dxfId="2528" priority="1946" operator="equal">
      <formula>0</formula>
    </cfRule>
  </conditionalFormatting>
  <conditionalFormatting sqref="I415:J415">
    <cfRule type="cellIs" dxfId="2527" priority="1952" operator="equal">
      <formula>0</formula>
    </cfRule>
  </conditionalFormatting>
  <conditionalFormatting sqref="O415:R415">
    <cfRule type="cellIs" dxfId="2526" priority="1947" operator="equal">
      <formula>0</formula>
    </cfRule>
  </conditionalFormatting>
  <conditionalFormatting sqref="I415:J415">
    <cfRule type="cellIs" dxfId="2525" priority="1951" operator="equal">
      <formula>0</formula>
    </cfRule>
  </conditionalFormatting>
  <conditionalFormatting sqref="K415">
    <cfRule type="cellIs" dxfId="2524" priority="1950" operator="equal">
      <formula>0</formula>
    </cfRule>
  </conditionalFormatting>
  <conditionalFormatting sqref="M415:N415">
    <cfRule type="cellIs" dxfId="2523" priority="1949" operator="equal">
      <formula>0</formula>
    </cfRule>
  </conditionalFormatting>
  <conditionalFormatting sqref="O415:P415">
    <cfRule type="cellIs" dxfId="2522" priority="1948" operator="equal">
      <formula>0</formula>
    </cfRule>
  </conditionalFormatting>
  <conditionalFormatting sqref="L416">
    <cfRule type="cellIs" dxfId="2521" priority="1939" operator="equal">
      <formula>0</formula>
    </cfRule>
  </conditionalFormatting>
  <conditionalFormatting sqref="I416:J416">
    <cfRule type="cellIs" dxfId="2520" priority="1945" operator="equal">
      <formula>0</formula>
    </cfRule>
  </conditionalFormatting>
  <conditionalFormatting sqref="O416:R416">
    <cfRule type="cellIs" dxfId="2519" priority="1940" operator="equal">
      <formula>0</formula>
    </cfRule>
  </conditionalFormatting>
  <conditionalFormatting sqref="I416:J416">
    <cfRule type="cellIs" dxfId="2518" priority="1944" operator="equal">
      <formula>0</formula>
    </cfRule>
  </conditionalFormatting>
  <conditionalFormatting sqref="K416">
    <cfRule type="cellIs" dxfId="2517" priority="1943" operator="equal">
      <formula>0</formula>
    </cfRule>
  </conditionalFormatting>
  <conditionalFormatting sqref="M416:N416">
    <cfRule type="cellIs" dxfId="2516" priority="1942" operator="equal">
      <formula>0</formula>
    </cfRule>
  </conditionalFormatting>
  <conditionalFormatting sqref="O416:P416">
    <cfRule type="cellIs" dxfId="2515" priority="1941" operator="equal">
      <formula>0</formula>
    </cfRule>
  </conditionalFormatting>
  <conditionalFormatting sqref="L417">
    <cfRule type="cellIs" dxfId="2514" priority="1932" operator="equal">
      <formula>0</formula>
    </cfRule>
  </conditionalFormatting>
  <conditionalFormatting sqref="I417:J417">
    <cfRule type="cellIs" dxfId="2513" priority="1938" operator="equal">
      <formula>0</formula>
    </cfRule>
  </conditionalFormatting>
  <conditionalFormatting sqref="O417:R417">
    <cfRule type="cellIs" dxfId="2512" priority="1933" operator="equal">
      <formula>0</formula>
    </cfRule>
  </conditionalFormatting>
  <conditionalFormatting sqref="I417:J417">
    <cfRule type="cellIs" dxfId="2511" priority="1937" operator="equal">
      <formula>0</formula>
    </cfRule>
  </conditionalFormatting>
  <conditionalFormatting sqref="K417">
    <cfRule type="cellIs" dxfId="2510" priority="1936" operator="equal">
      <formula>0</formula>
    </cfRule>
  </conditionalFormatting>
  <conditionalFormatting sqref="M417:N417">
    <cfRule type="cellIs" dxfId="2509" priority="1935" operator="equal">
      <formula>0</formula>
    </cfRule>
  </conditionalFormatting>
  <conditionalFormatting sqref="O417:P417">
    <cfRule type="cellIs" dxfId="2508" priority="1934" operator="equal">
      <formula>0</formula>
    </cfRule>
  </conditionalFormatting>
  <conditionalFormatting sqref="L418">
    <cfRule type="cellIs" dxfId="2507" priority="1925" operator="equal">
      <formula>0</formula>
    </cfRule>
  </conditionalFormatting>
  <conditionalFormatting sqref="I418:J418">
    <cfRule type="cellIs" dxfId="2506" priority="1931" operator="equal">
      <formula>0</formula>
    </cfRule>
  </conditionalFormatting>
  <conditionalFormatting sqref="O418:R418">
    <cfRule type="cellIs" dxfId="2505" priority="1926" operator="equal">
      <formula>0</formula>
    </cfRule>
  </conditionalFormatting>
  <conditionalFormatting sqref="I418:J418">
    <cfRule type="cellIs" dxfId="2504" priority="1930" operator="equal">
      <formula>0</formula>
    </cfRule>
  </conditionalFormatting>
  <conditionalFormatting sqref="K418">
    <cfRule type="cellIs" dxfId="2503" priority="1929" operator="equal">
      <formula>0</formula>
    </cfRule>
  </conditionalFormatting>
  <conditionalFormatting sqref="M418:N418">
    <cfRule type="cellIs" dxfId="2502" priority="1928" operator="equal">
      <formula>0</formula>
    </cfRule>
  </conditionalFormatting>
  <conditionalFormatting sqref="O418:P418">
    <cfRule type="cellIs" dxfId="2501" priority="1927" operator="equal">
      <formula>0</formula>
    </cfRule>
  </conditionalFormatting>
  <conditionalFormatting sqref="L419">
    <cfRule type="cellIs" dxfId="2500" priority="1918" operator="equal">
      <formula>0</formula>
    </cfRule>
  </conditionalFormatting>
  <conditionalFormatting sqref="I419:J419">
    <cfRule type="cellIs" dxfId="2499" priority="1924" operator="equal">
      <formula>0</formula>
    </cfRule>
  </conditionalFormatting>
  <conditionalFormatting sqref="O419:R419">
    <cfRule type="cellIs" dxfId="2498" priority="1919" operator="equal">
      <formula>0</formula>
    </cfRule>
  </conditionalFormatting>
  <conditionalFormatting sqref="I419:J419">
    <cfRule type="cellIs" dxfId="2497" priority="1923" operator="equal">
      <formula>0</formula>
    </cfRule>
  </conditionalFormatting>
  <conditionalFormatting sqref="K419">
    <cfRule type="cellIs" dxfId="2496" priority="1922" operator="equal">
      <formula>0</formula>
    </cfRule>
  </conditionalFormatting>
  <conditionalFormatting sqref="M419:N419">
    <cfRule type="cellIs" dxfId="2495" priority="1921" operator="equal">
      <formula>0</formula>
    </cfRule>
  </conditionalFormatting>
  <conditionalFormatting sqref="O419:P419">
    <cfRule type="cellIs" dxfId="2494" priority="1920" operator="equal">
      <formula>0</formula>
    </cfRule>
  </conditionalFormatting>
  <conditionalFormatting sqref="L420">
    <cfRule type="cellIs" dxfId="2493" priority="1911" operator="equal">
      <formula>0</formula>
    </cfRule>
  </conditionalFormatting>
  <conditionalFormatting sqref="I420:J420">
    <cfRule type="cellIs" dxfId="2492" priority="1917" operator="equal">
      <formula>0</formula>
    </cfRule>
  </conditionalFormatting>
  <conditionalFormatting sqref="O420:R420">
    <cfRule type="cellIs" dxfId="2491" priority="1912" operator="equal">
      <formula>0</formula>
    </cfRule>
  </conditionalFormatting>
  <conditionalFormatting sqref="I420:J420">
    <cfRule type="cellIs" dxfId="2490" priority="1916" operator="equal">
      <formula>0</formula>
    </cfRule>
  </conditionalFormatting>
  <conditionalFormatting sqref="K420">
    <cfRule type="cellIs" dxfId="2489" priority="1915" operator="equal">
      <formula>0</formula>
    </cfRule>
  </conditionalFormatting>
  <conditionalFormatting sqref="M420:N420">
    <cfRule type="cellIs" dxfId="2488" priority="1914" operator="equal">
      <formula>0</formula>
    </cfRule>
  </conditionalFormatting>
  <conditionalFormatting sqref="O420:P420">
    <cfRule type="cellIs" dxfId="2487" priority="1913" operator="equal">
      <formula>0</formula>
    </cfRule>
  </conditionalFormatting>
  <conditionalFormatting sqref="L421">
    <cfRule type="cellIs" dxfId="2486" priority="1904" operator="equal">
      <formula>0</formula>
    </cfRule>
  </conditionalFormatting>
  <conditionalFormatting sqref="I421:J421">
    <cfRule type="cellIs" dxfId="2485" priority="1910" operator="equal">
      <formula>0</formula>
    </cfRule>
  </conditionalFormatting>
  <conditionalFormatting sqref="O421:R421">
    <cfRule type="cellIs" dxfId="2484" priority="1905" operator="equal">
      <formula>0</formula>
    </cfRule>
  </conditionalFormatting>
  <conditionalFormatting sqref="I421:J421">
    <cfRule type="cellIs" dxfId="2483" priority="1909" operator="equal">
      <formula>0</formula>
    </cfRule>
  </conditionalFormatting>
  <conditionalFormatting sqref="K421">
    <cfRule type="cellIs" dxfId="2482" priority="1908" operator="equal">
      <formula>0</formula>
    </cfRule>
  </conditionalFormatting>
  <conditionalFormatting sqref="M421:N421">
    <cfRule type="cellIs" dxfId="2481" priority="1907" operator="equal">
      <formula>0</formula>
    </cfRule>
  </conditionalFormatting>
  <conditionalFormatting sqref="O421:P421">
    <cfRule type="cellIs" dxfId="2480" priority="1906" operator="equal">
      <formula>0</formula>
    </cfRule>
  </conditionalFormatting>
  <conditionalFormatting sqref="L428">
    <cfRule type="cellIs" dxfId="2479" priority="1855" operator="equal">
      <formula>0</formula>
    </cfRule>
  </conditionalFormatting>
  <conditionalFormatting sqref="L422">
    <cfRule type="cellIs" dxfId="2478" priority="1897" operator="equal">
      <formula>0</formula>
    </cfRule>
  </conditionalFormatting>
  <conditionalFormatting sqref="I422:J422">
    <cfRule type="cellIs" dxfId="2477" priority="1903" operator="equal">
      <formula>0</formula>
    </cfRule>
  </conditionalFormatting>
  <conditionalFormatting sqref="O422:R422">
    <cfRule type="cellIs" dxfId="2476" priority="1898" operator="equal">
      <formula>0</formula>
    </cfRule>
  </conditionalFormatting>
  <conditionalFormatting sqref="I422:J422">
    <cfRule type="cellIs" dxfId="2475" priority="1902" operator="equal">
      <formula>0</formula>
    </cfRule>
  </conditionalFormatting>
  <conditionalFormatting sqref="K422">
    <cfRule type="cellIs" dxfId="2474" priority="1901" operator="equal">
      <formula>0</formula>
    </cfRule>
  </conditionalFormatting>
  <conditionalFormatting sqref="M422:N422">
    <cfRule type="cellIs" dxfId="2473" priority="1900" operator="equal">
      <formula>0</formula>
    </cfRule>
  </conditionalFormatting>
  <conditionalFormatting sqref="O422:P422">
    <cfRule type="cellIs" dxfId="2472" priority="1899" operator="equal">
      <formula>0</formula>
    </cfRule>
  </conditionalFormatting>
  <conditionalFormatting sqref="L423">
    <cfRule type="cellIs" dxfId="2471" priority="1890" operator="equal">
      <formula>0</formula>
    </cfRule>
  </conditionalFormatting>
  <conditionalFormatting sqref="I423:J423">
    <cfRule type="cellIs" dxfId="2470" priority="1896" operator="equal">
      <formula>0</formula>
    </cfRule>
  </conditionalFormatting>
  <conditionalFormatting sqref="O423:R423">
    <cfRule type="cellIs" dxfId="2469" priority="1891" operator="equal">
      <formula>0</formula>
    </cfRule>
  </conditionalFormatting>
  <conditionalFormatting sqref="I423:J423">
    <cfRule type="cellIs" dxfId="2468" priority="1895" operator="equal">
      <formula>0</formula>
    </cfRule>
  </conditionalFormatting>
  <conditionalFormatting sqref="K423">
    <cfRule type="cellIs" dxfId="2467" priority="1894" operator="equal">
      <formula>0</formula>
    </cfRule>
  </conditionalFormatting>
  <conditionalFormatting sqref="M423:N423">
    <cfRule type="cellIs" dxfId="2466" priority="1893" operator="equal">
      <formula>0</formula>
    </cfRule>
  </conditionalFormatting>
  <conditionalFormatting sqref="O423:P423">
    <cfRule type="cellIs" dxfId="2465" priority="1892" operator="equal">
      <formula>0</formula>
    </cfRule>
  </conditionalFormatting>
  <conditionalFormatting sqref="L424">
    <cfRule type="cellIs" dxfId="2464" priority="1883" operator="equal">
      <formula>0</formula>
    </cfRule>
  </conditionalFormatting>
  <conditionalFormatting sqref="I424:J424">
    <cfRule type="cellIs" dxfId="2463" priority="1889" operator="equal">
      <formula>0</formula>
    </cfRule>
  </conditionalFormatting>
  <conditionalFormatting sqref="O424:R424">
    <cfRule type="cellIs" dxfId="2462" priority="1884" operator="equal">
      <formula>0</formula>
    </cfRule>
  </conditionalFormatting>
  <conditionalFormatting sqref="I424:J424">
    <cfRule type="cellIs" dxfId="2461" priority="1888" operator="equal">
      <formula>0</formula>
    </cfRule>
  </conditionalFormatting>
  <conditionalFormatting sqref="K424">
    <cfRule type="cellIs" dxfId="2460" priority="1887" operator="equal">
      <formula>0</formula>
    </cfRule>
  </conditionalFormatting>
  <conditionalFormatting sqref="M424:N424">
    <cfRule type="cellIs" dxfId="2459" priority="1886" operator="equal">
      <formula>0</formula>
    </cfRule>
  </conditionalFormatting>
  <conditionalFormatting sqref="O424:P424">
    <cfRule type="cellIs" dxfId="2458" priority="1885" operator="equal">
      <formula>0</formula>
    </cfRule>
  </conditionalFormatting>
  <conditionalFormatting sqref="L425">
    <cfRule type="cellIs" dxfId="2457" priority="1876" operator="equal">
      <formula>0</formula>
    </cfRule>
  </conditionalFormatting>
  <conditionalFormatting sqref="I425:J425">
    <cfRule type="cellIs" dxfId="2456" priority="1882" operator="equal">
      <formula>0</formula>
    </cfRule>
  </conditionalFormatting>
  <conditionalFormatting sqref="O425:R425">
    <cfRule type="cellIs" dxfId="2455" priority="1877" operator="equal">
      <formula>0</formula>
    </cfRule>
  </conditionalFormatting>
  <conditionalFormatting sqref="I425:J425">
    <cfRule type="cellIs" dxfId="2454" priority="1881" operator="equal">
      <formula>0</formula>
    </cfRule>
  </conditionalFormatting>
  <conditionalFormatting sqref="K425">
    <cfRule type="cellIs" dxfId="2453" priority="1880" operator="equal">
      <formula>0</formula>
    </cfRule>
  </conditionalFormatting>
  <conditionalFormatting sqref="M425:N425">
    <cfRule type="cellIs" dxfId="2452" priority="1879" operator="equal">
      <formula>0</formula>
    </cfRule>
  </conditionalFormatting>
  <conditionalFormatting sqref="O425:P425">
    <cfRule type="cellIs" dxfId="2451" priority="1878" operator="equal">
      <formula>0</formula>
    </cfRule>
  </conditionalFormatting>
  <conditionalFormatting sqref="L426">
    <cfRule type="cellIs" dxfId="2450" priority="1869" operator="equal">
      <formula>0</formula>
    </cfRule>
  </conditionalFormatting>
  <conditionalFormatting sqref="I426:J426">
    <cfRule type="cellIs" dxfId="2449" priority="1875" operator="equal">
      <formula>0</formula>
    </cfRule>
  </conditionalFormatting>
  <conditionalFormatting sqref="O426:R426">
    <cfRule type="cellIs" dxfId="2448" priority="1870" operator="equal">
      <formula>0</formula>
    </cfRule>
  </conditionalFormatting>
  <conditionalFormatting sqref="I426:J426">
    <cfRule type="cellIs" dxfId="2447" priority="1874" operator="equal">
      <formula>0</formula>
    </cfRule>
  </conditionalFormatting>
  <conditionalFormatting sqref="K426">
    <cfRule type="cellIs" dxfId="2446" priority="1873" operator="equal">
      <formula>0</formula>
    </cfRule>
  </conditionalFormatting>
  <conditionalFormatting sqref="M426:N426">
    <cfRule type="cellIs" dxfId="2445" priority="1872" operator="equal">
      <formula>0</formula>
    </cfRule>
  </conditionalFormatting>
  <conditionalFormatting sqref="O426:P426">
    <cfRule type="cellIs" dxfId="2444" priority="1871" operator="equal">
      <formula>0</formula>
    </cfRule>
  </conditionalFormatting>
  <conditionalFormatting sqref="L427">
    <cfRule type="cellIs" dxfId="2443" priority="1862" operator="equal">
      <formula>0</formula>
    </cfRule>
  </conditionalFormatting>
  <conditionalFormatting sqref="I427:J427">
    <cfRule type="cellIs" dxfId="2442" priority="1868" operator="equal">
      <formula>0</formula>
    </cfRule>
  </conditionalFormatting>
  <conditionalFormatting sqref="O427:R427">
    <cfRule type="cellIs" dxfId="2441" priority="1863" operator="equal">
      <formula>0</formula>
    </cfRule>
  </conditionalFormatting>
  <conditionalFormatting sqref="I427:J427">
    <cfRule type="cellIs" dxfId="2440" priority="1867" operator="equal">
      <formula>0</formula>
    </cfRule>
  </conditionalFormatting>
  <conditionalFormatting sqref="K427">
    <cfRule type="cellIs" dxfId="2439" priority="1866" operator="equal">
      <formula>0</formula>
    </cfRule>
  </conditionalFormatting>
  <conditionalFormatting sqref="M427:N427">
    <cfRule type="cellIs" dxfId="2438" priority="1865" operator="equal">
      <formula>0</formula>
    </cfRule>
  </conditionalFormatting>
  <conditionalFormatting sqref="O427:P427">
    <cfRule type="cellIs" dxfId="2437" priority="1864" operator="equal">
      <formula>0</formula>
    </cfRule>
  </conditionalFormatting>
  <conditionalFormatting sqref="I428:J428">
    <cfRule type="cellIs" dxfId="2436" priority="1861" operator="equal">
      <formula>0</formula>
    </cfRule>
  </conditionalFormatting>
  <conditionalFormatting sqref="O428:R428">
    <cfRule type="cellIs" dxfId="2435" priority="1856" operator="equal">
      <formula>0</formula>
    </cfRule>
  </conditionalFormatting>
  <conditionalFormatting sqref="I428:J428">
    <cfRule type="cellIs" dxfId="2434" priority="1860" operator="equal">
      <formula>0</formula>
    </cfRule>
  </conditionalFormatting>
  <conditionalFormatting sqref="K428">
    <cfRule type="cellIs" dxfId="2433" priority="1859" operator="equal">
      <formula>0</formula>
    </cfRule>
  </conditionalFormatting>
  <conditionalFormatting sqref="M428:N428">
    <cfRule type="cellIs" dxfId="2432" priority="1858" operator="equal">
      <formula>0</formula>
    </cfRule>
  </conditionalFormatting>
  <conditionalFormatting sqref="O428:P428">
    <cfRule type="cellIs" dxfId="2431" priority="1857" operator="equal">
      <formula>0</formula>
    </cfRule>
  </conditionalFormatting>
  <conditionalFormatting sqref="L429">
    <cfRule type="cellIs" dxfId="2430" priority="1848" operator="equal">
      <formula>0</formula>
    </cfRule>
  </conditionalFormatting>
  <conditionalFormatting sqref="I429:J429">
    <cfRule type="cellIs" dxfId="2429" priority="1854" operator="equal">
      <formula>0</formula>
    </cfRule>
  </conditionalFormatting>
  <conditionalFormatting sqref="O429:R429">
    <cfRule type="cellIs" dxfId="2428" priority="1849" operator="equal">
      <formula>0</formula>
    </cfRule>
  </conditionalFormatting>
  <conditionalFormatting sqref="I429:J429">
    <cfRule type="cellIs" dxfId="2427" priority="1853" operator="equal">
      <formula>0</formula>
    </cfRule>
  </conditionalFormatting>
  <conditionalFormatting sqref="K429">
    <cfRule type="cellIs" dxfId="2426" priority="1852" operator="equal">
      <formula>0</formula>
    </cfRule>
  </conditionalFormatting>
  <conditionalFormatting sqref="M429:N429">
    <cfRule type="cellIs" dxfId="2425" priority="1851" operator="equal">
      <formula>0</formula>
    </cfRule>
  </conditionalFormatting>
  <conditionalFormatting sqref="O429:P429">
    <cfRule type="cellIs" dxfId="2424" priority="1850" operator="equal">
      <formula>0</formula>
    </cfRule>
  </conditionalFormatting>
  <conditionalFormatting sqref="L430">
    <cfRule type="cellIs" dxfId="2423" priority="1841" operator="equal">
      <formula>0</formula>
    </cfRule>
  </conditionalFormatting>
  <conditionalFormatting sqref="I430:J430">
    <cfRule type="cellIs" dxfId="2422" priority="1847" operator="equal">
      <formula>0</formula>
    </cfRule>
  </conditionalFormatting>
  <conditionalFormatting sqref="O430:R430">
    <cfRule type="cellIs" dxfId="2421" priority="1842" operator="equal">
      <formula>0</formula>
    </cfRule>
  </conditionalFormatting>
  <conditionalFormatting sqref="I430:J430">
    <cfRule type="cellIs" dxfId="2420" priority="1846" operator="equal">
      <formula>0</formula>
    </cfRule>
  </conditionalFormatting>
  <conditionalFormatting sqref="K430">
    <cfRule type="cellIs" dxfId="2419" priority="1845" operator="equal">
      <formula>0</formula>
    </cfRule>
  </conditionalFormatting>
  <conditionalFormatting sqref="M430:N430">
    <cfRule type="cellIs" dxfId="2418" priority="1844" operator="equal">
      <formula>0</formula>
    </cfRule>
  </conditionalFormatting>
  <conditionalFormatting sqref="O430:P430">
    <cfRule type="cellIs" dxfId="2417" priority="1843" operator="equal">
      <formula>0</formula>
    </cfRule>
  </conditionalFormatting>
  <conditionalFormatting sqref="L431">
    <cfRule type="cellIs" dxfId="2416" priority="1827" operator="equal">
      <formula>0</formula>
    </cfRule>
  </conditionalFormatting>
  <conditionalFormatting sqref="I431:J431">
    <cfRule type="cellIs" dxfId="2415" priority="1833" operator="equal">
      <formula>0</formula>
    </cfRule>
  </conditionalFormatting>
  <conditionalFormatting sqref="O431:R431">
    <cfRule type="cellIs" dxfId="2414" priority="1828" operator="equal">
      <formula>0</formula>
    </cfRule>
  </conditionalFormatting>
  <conditionalFormatting sqref="I431:J431">
    <cfRule type="cellIs" dxfId="2413" priority="1832" operator="equal">
      <formula>0</formula>
    </cfRule>
  </conditionalFormatting>
  <conditionalFormatting sqref="K431">
    <cfRule type="cellIs" dxfId="2412" priority="1831" operator="equal">
      <formula>0</formula>
    </cfRule>
  </conditionalFormatting>
  <conditionalFormatting sqref="M431:N431">
    <cfRule type="cellIs" dxfId="2411" priority="1830" operator="equal">
      <formula>0</formula>
    </cfRule>
  </conditionalFormatting>
  <conditionalFormatting sqref="O431:P431">
    <cfRule type="cellIs" dxfId="2410" priority="1829" operator="equal">
      <formula>0</formula>
    </cfRule>
  </conditionalFormatting>
  <conditionalFormatting sqref="L432">
    <cfRule type="cellIs" dxfId="2409" priority="1820" operator="equal">
      <formula>0</formula>
    </cfRule>
  </conditionalFormatting>
  <conditionalFormatting sqref="I432:J432">
    <cfRule type="cellIs" dxfId="2408" priority="1826" operator="equal">
      <formula>0</formula>
    </cfRule>
  </conditionalFormatting>
  <conditionalFormatting sqref="O432:R432">
    <cfRule type="cellIs" dxfId="2407" priority="1821" operator="equal">
      <formula>0</formula>
    </cfRule>
  </conditionalFormatting>
  <conditionalFormatting sqref="I432:J432">
    <cfRule type="cellIs" dxfId="2406" priority="1825" operator="equal">
      <formula>0</formula>
    </cfRule>
  </conditionalFormatting>
  <conditionalFormatting sqref="K432">
    <cfRule type="cellIs" dxfId="2405" priority="1824" operator="equal">
      <formula>0</formula>
    </cfRule>
  </conditionalFormatting>
  <conditionalFormatting sqref="M432:N432">
    <cfRule type="cellIs" dxfId="2404" priority="1823" operator="equal">
      <formula>0</formula>
    </cfRule>
  </conditionalFormatting>
  <conditionalFormatting sqref="O432:P432">
    <cfRule type="cellIs" dxfId="2403" priority="1822" operator="equal">
      <formula>0</formula>
    </cfRule>
  </conditionalFormatting>
  <conditionalFormatting sqref="L433">
    <cfRule type="cellIs" dxfId="2402" priority="1813" operator="equal">
      <formula>0</formula>
    </cfRule>
  </conditionalFormatting>
  <conditionalFormatting sqref="I433:J433">
    <cfRule type="cellIs" dxfId="2401" priority="1819" operator="equal">
      <formula>0</formula>
    </cfRule>
  </conditionalFormatting>
  <conditionalFormatting sqref="O433:R433">
    <cfRule type="cellIs" dxfId="2400" priority="1814" operator="equal">
      <formula>0</formula>
    </cfRule>
  </conditionalFormatting>
  <conditionalFormatting sqref="I433:J433">
    <cfRule type="cellIs" dxfId="2399" priority="1818" operator="equal">
      <formula>0</formula>
    </cfRule>
  </conditionalFormatting>
  <conditionalFormatting sqref="K433">
    <cfRule type="cellIs" dxfId="2398" priority="1817" operator="equal">
      <formula>0</formula>
    </cfRule>
  </conditionalFormatting>
  <conditionalFormatting sqref="M433:N433">
    <cfRule type="cellIs" dxfId="2397" priority="1816" operator="equal">
      <formula>0</formula>
    </cfRule>
  </conditionalFormatting>
  <conditionalFormatting sqref="O433:P433">
    <cfRule type="cellIs" dxfId="2396" priority="1815" operator="equal">
      <formula>0</formula>
    </cfRule>
  </conditionalFormatting>
  <conditionalFormatting sqref="L434">
    <cfRule type="cellIs" dxfId="2395" priority="1806" operator="equal">
      <formula>0</formula>
    </cfRule>
  </conditionalFormatting>
  <conditionalFormatting sqref="I434:J434">
    <cfRule type="cellIs" dxfId="2394" priority="1812" operator="equal">
      <formula>0</formula>
    </cfRule>
  </conditionalFormatting>
  <conditionalFormatting sqref="O434:R434">
    <cfRule type="cellIs" dxfId="2393" priority="1807" operator="equal">
      <formula>0</formula>
    </cfRule>
  </conditionalFormatting>
  <conditionalFormatting sqref="I434:J434">
    <cfRule type="cellIs" dxfId="2392" priority="1811" operator="equal">
      <formula>0</formula>
    </cfRule>
  </conditionalFormatting>
  <conditionalFormatting sqref="K434">
    <cfRule type="cellIs" dxfId="2391" priority="1810" operator="equal">
      <formula>0</formula>
    </cfRule>
  </conditionalFormatting>
  <conditionalFormatting sqref="M434:N434">
    <cfRule type="cellIs" dxfId="2390" priority="1809" operator="equal">
      <formula>0</formula>
    </cfRule>
  </conditionalFormatting>
  <conditionalFormatting sqref="O434:P434">
    <cfRule type="cellIs" dxfId="2389" priority="1808" operator="equal">
      <formula>0</formula>
    </cfRule>
  </conditionalFormatting>
  <conditionalFormatting sqref="L435">
    <cfRule type="cellIs" dxfId="2388" priority="1799" operator="equal">
      <formula>0</formula>
    </cfRule>
  </conditionalFormatting>
  <conditionalFormatting sqref="I435:J435">
    <cfRule type="cellIs" dxfId="2387" priority="1805" operator="equal">
      <formula>0</formula>
    </cfRule>
  </conditionalFormatting>
  <conditionalFormatting sqref="O435:R435">
    <cfRule type="cellIs" dxfId="2386" priority="1800" operator="equal">
      <formula>0</formula>
    </cfRule>
  </conditionalFormatting>
  <conditionalFormatting sqref="I435:J435">
    <cfRule type="cellIs" dxfId="2385" priority="1804" operator="equal">
      <formula>0</formula>
    </cfRule>
  </conditionalFormatting>
  <conditionalFormatting sqref="K435">
    <cfRule type="cellIs" dxfId="2384" priority="1803" operator="equal">
      <formula>0</formula>
    </cfRule>
  </conditionalFormatting>
  <conditionalFormatting sqref="M435:N435">
    <cfRule type="cellIs" dxfId="2383" priority="1802" operator="equal">
      <formula>0</formula>
    </cfRule>
  </conditionalFormatting>
  <conditionalFormatting sqref="O435:P435">
    <cfRule type="cellIs" dxfId="2382" priority="1801" operator="equal">
      <formula>0</formula>
    </cfRule>
  </conditionalFormatting>
  <conditionalFormatting sqref="L437">
    <cfRule type="cellIs" dxfId="2381" priority="1792" operator="equal">
      <formula>0</formula>
    </cfRule>
  </conditionalFormatting>
  <conditionalFormatting sqref="I437:J437">
    <cfRule type="cellIs" dxfId="2380" priority="1798" operator="equal">
      <formula>0</formula>
    </cfRule>
  </conditionalFormatting>
  <conditionalFormatting sqref="O437:R437">
    <cfRule type="cellIs" dxfId="2379" priority="1793" operator="equal">
      <formula>0</formula>
    </cfRule>
  </conditionalFormatting>
  <conditionalFormatting sqref="I437:J437">
    <cfRule type="cellIs" dxfId="2378" priority="1797" operator="equal">
      <formula>0</formula>
    </cfRule>
  </conditionalFormatting>
  <conditionalFormatting sqref="K437">
    <cfRule type="cellIs" dxfId="2377" priority="1796" operator="equal">
      <formula>0</formula>
    </cfRule>
  </conditionalFormatting>
  <conditionalFormatting sqref="M437:N437">
    <cfRule type="cellIs" dxfId="2376" priority="1795" operator="equal">
      <formula>0</formula>
    </cfRule>
  </conditionalFormatting>
  <conditionalFormatting sqref="O437:P437">
    <cfRule type="cellIs" dxfId="2375" priority="1794" operator="equal">
      <formula>0</formula>
    </cfRule>
  </conditionalFormatting>
  <conditionalFormatting sqref="L438">
    <cfRule type="cellIs" dxfId="2374" priority="1785" operator="equal">
      <formula>0</formula>
    </cfRule>
  </conditionalFormatting>
  <conditionalFormatting sqref="I438:J438">
    <cfRule type="cellIs" dxfId="2373" priority="1791" operator="equal">
      <formula>0</formula>
    </cfRule>
  </conditionalFormatting>
  <conditionalFormatting sqref="O438:R438">
    <cfRule type="cellIs" dxfId="2372" priority="1786" operator="equal">
      <formula>0</formula>
    </cfRule>
  </conditionalFormatting>
  <conditionalFormatting sqref="I438:J438">
    <cfRule type="cellIs" dxfId="2371" priority="1790" operator="equal">
      <formula>0</formula>
    </cfRule>
  </conditionalFormatting>
  <conditionalFormatting sqref="K438">
    <cfRule type="cellIs" dxfId="2370" priority="1789" operator="equal">
      <formula>0</formula>
    </cfRule>
  </conditionalFormatting>
  <conditionalFormatting sqref="M438:N438">
    <cfRule type="cellIs" dxfId="2369" priority="1788" operator="equal">
      <formula>0</formula>
    </cfRule>
  </conditionalFormatting>
  <conditionalFormatting sqref="O438:P438">
    <cfRule type="cellIs" dxfId="2368" priority="1787" operator="equal">
      <formula>0</formula>
    </cfRule>
  </conditionalFormatting>
  <conditionalFormatting sqref="L285">
    <cfRule type="cellIs" dxfId="2367" priority="1732" operator="equal">
      <formula>0</formula>
    </cfRule>
  </conditionalFormatting>
  <conditionalFormatting sqref="L452">
    <cfRule type="cellIs" dxfId="2366" priority="1676" operator="equal">
      <formula>0</formula>
    </cfRule>
  </conditionalFormatting>
  <conditionalFormatting sqref="L439">
    <cfRule type="cellIs" dxfId="2365" priority="1778" operator="equal">
      <formula>0</formula>
    </cfRule>
  </conditionalFormatting>
  <conditionalFormatting sqref="I439:J439">
    <cfRule type="cellIs" dxfId="2364" priority="1784" operator="equal">
      <formula>0</formula>
    </cfRule>
  </conditionalFormatting>
  <conditionalFormatting sqref="O439:R439">
    <cfRule type="cellIs" dxfId="2363" priority="1779" operator="equal">
      <formula>0</formula>
    </cfRule>
  </conditionalFormatting>
  <conditionalFormatting sqref="I439:J439">
    <cfRule type="cellIs" dxfId="2362" priority="1783" operator="equal">
      <formula>0</formula>
    </cfRule>
  </conditionalFormatting>
  <conditionalFormatting sqref="K439">
    <cfRule type="cellIs" dxfId="2361" priority="1782" operator="equal">
      <formula>0</formula>
    </cfRule>
  </conditionalFormatting>
  <conditionalFormatting sqref="M439:N439">
    <cfRule type="cellIs" dxfId="2360" priority="1781" operator="equal">
      <formula>0</formula>
    </cfRule>
  </conditionalFormatting>
  <conditionalFormatting sqref="O439:P439">
    <cfRule type="cellIs" dxfId="2359" priority="1780" operator="equal">
      <formula>0</formula>
    </cfRule>
  </conditionalFormatting>
  <conditionalFormatting sqref="L440">
    <cfRule type="cellIs" dxfId="2358" priority="1771" operator="equal">
      <formula>0</formula>
    </cfRule>
  </conditionalFormatting>
  <conditionalFormatting sqref="I440:J440">
    <cfRule type="cellIs" dxfId="2357" priority="1777" operator="equal">
      <formula>0</formula>
    </cfRule>
  </conditionalFormatting>
  <conditionalFormatting sqref="O285:R285">
    <cfRule type="cellIs" dxfId="2356" priority="1733" operator="equal">
      <formula>0</formula>
    </cfRule>
  </conditionalFormatting>
  <conditionalFormatting sqref="I440:J440">
    <cfRule type="cellIs" dxfId="2355" priority="1776" operator="equal">
      <formula>0</formula>
    </cfRule>
  </conditionalFormatting>
  <conditionalFormatting sqref="K440">
    <cfRule type="cellIs" dxfId="2354" priority="1775" operator="equal">
      <formula>0</formula>
    </cfRule>
  </conditionalFormatting>
  <conditionalFormatting sqref="M285:N285">
    <cfRule type="cellIs" dxfId="2353" priority="1735" operator="equal">
      <formula>0</formula>
    </cfRule>
  </conditionalFormatting>
  <conditionalFormatting sqref="O285:P285">
    <cfRule type="cellIs" dxfId="2352" priority="1734" operator="equal">
      <formula>0</formula>
    </cfRule>
  </conditionalFormatting>
  <conditionalFormatting sqref="O440:R440">
    <cfRule type="cellIs" dxfId="2351" priority="1767" operator="equal">
      <formula>0</formula>
    </cfRule>
  </conditionalFormatting>
  <conditionalFormatting sqref="M440:N440">
    <cfRule type="cellIs" dxfId="2350" priority="1769" operator="equal">
      <formula>0</formula>
    </cfRule>
  </conditionalFormatting>
  <conditionalFormatting sqref="O440:P440">
    <cfRule type="cellIs" dxfId="2349" priority="1768" operator="equal">
      <formula>0</formula>
    </cfRule>
  </conditionalFormatting>
  <conditionalFormatting sqref="L441">
    <cfRule type="cellIs" dxfId="2348" priority="1760" operator="equal">
      <formula>0</formula>
    </cfRule>
  </conditionalFormatting>
  <conditionalFormatting sqref="I441:J441">
    <cfRule type="cellIs" dxfId="2347" priority="1766" operator="equal">
      <formula>0</formula>
    </cfRule>
  </conditionalFormatting>
  <conditionalFormatting sqref="O441:R441">
    <cfRule type="cellIs" dxfId="2346" priority="1761" operator="equal">
      <formula>0</formula>
    </cfRule>
  </conditionalFormatting>
  <conditionalFormatting sqref="I441:J441">
    <cfRule type="cellIs" dxfId="2345" priority="1765" operator="equal">
      <formula>0</formula>
    </cfRule>
  </conditionalFormatting>
  <conditionalFormatting sqref="K441">
    <cfRule type="cellIs" dxfId="2344" priority="1764" operator="equal">
      <formula>0</formula>
    </cfRule>
  </conditionalFormatting>
  <conditionalFormatting sqref="M441:N441">
    <cfRule type="cellIs" dxfId="2343" priority="1763" operator="equal">
      <formula>0</formula>
    </cfRule>
  </conditionalFormatting>
  <conditionalFormatting sqref="O441:P441">
    <cfRule type="cellIs" dxfId="2342" priority="1762" operator="equal">
      <formula>0</formula>
    </cfRule>
  </conditionalFormatting>
  <conditionalFormatting sqref="L442">
    <cfRule type="cellIs" dxfId="2341" priority="1753" operator="equal">
      <formula>0</formula>
    </cfRule>
  </conditionalFormatting>
  <conditionalFormatting sqref="I442:J442">
    <cfRule type="cellIs" dxfId="2340" priority="1759" operator="equal">
      <formula>0</formula>
    </cfRule>
  </conditionalFormatting>
  <conditionalFormatting sqref="O442:R442">
    <cfRule type="cellIs" dxfId="2339" priority="1754" operator="equal">
      <formula>0</formula>
    </cfRule>
  </conditionalFormatting>
  <conditionalFormatting sqref="I442:J442">
    <cfRule type="cellIs" dxfId="2338" priority="1758" operator="equal">
      <formula>0</formula>
    </cfRule>
  </conditionalFormatting>
  <conditionalFormatting sqref="K442">
    <cfRule type="cellIs" dxfId="2337" priority="1757" operator="equal">
      <formula>0</formula>
    </cfRule>
  </conditionalFormatting>
  <conditionalFormatting sqref="M442:N442">
    <cfRule type="cellIs" dxfId="2336" priority="1756" operator="equal">
      <formula>0</formula>
    </cfRule>
  </conditionalFormatting>
  <conditionalFormatting sqref="O442:P442">
    <cfRule type="cellIs" dxfId="2335" priority="1755" operator="equal">
      <formula>0</formula>
    </cfRule>
  </conditionalFormatting>
  <conditionalFormatting sqref="L443">
    <cfRule type="cellIs" dxfId="2334" priority="1746" operator="equal">
      <formula>0</formula>
    </cfRule>
  </conditionalFormatting>
  <conditionalFormatting sqref="I443:J443">
    <cfRule type="cellIs" dxfId="2333" priority="1752" operator="equal">
      <formula>0</formula>
    </cfRule>
  </conditionalFormatting>
  <conditionalFormatting sqref="O443:R443">
    <cfRule type="cellIs" dxfId="2332" priority="1747" operator="equal">
      <formula>0</formula>
    </cfRule>
  </conditionalFormatting>
  <conditionalFormatting sqref="I443:J443">
    <cfRule type="cellIs" dxfId="2331" priority="1751" operator="equal">
      <formula>0</formula>
    </cfRule>
  </conditionalFormatting>
  <conditionalFormatting sqref="K443">
    <cfRule type="cellIs" dxfId="2330" priority="1750" operator="equal">
      <formula>0</formula>
    </cfRule>
  </conditionalFormatting>
  <conditionalFormatting sqref="M443:N443">
    <cfRule type="cellIs" dxfId="2329" priority="1749" operator="equal">
      <formula>0</formula>
    </cfRule>
  </conditionalFormatting>
  <conditionalFormatting sqref="O443:P443">
    <cfRule type="cellIs" dxfId="2328" priority="1748" operator="equal">
      <formula>0</formula>
    </cfRule>
  </conditionalFormatting>
  <conditionalFormatting sqref="L444">
    <cfRule type="cellIs" dxfId="2327" priority="1739" operator="equal">
      <formula>0</formula>
    </cfRule>
  </conditionalFormatting>
  <conditionalFormatting sqref="I444:J444">
    <cfRule type="cellIs" dxfId="2326" priority="1745" operator="equal">
      <formula>0</formula>
    </cfRule>
  </conditionalFormatting>
  <conditionalFormatting sqref="O444:R444">
    <cfRule type="cellIs" dxfId="2325" priority="1740" operator="equal">
      <formula>0</formula>
    </cfRule>
  </conditionalFormatting>
  <conditionalFormatting sqref="I444:J444">
    <cfRule type="cellIs" dxfId="2324" priority="1744" operator="equal">
      <formula>0</formula>
    </cfRule>
  </conditionalFormatting>
  <conditionalFormatting sqref="K444">
    <cfRule type="cellIs" dxfId="2323" priority="1743" operator="equal">
      <formula>0</formula>
    </cfRule>
  </conditionalFormatting>
  <conditionalFormatting sqref="M444:N444">
    <cfRule type="cellIs" dxfId="2322" priority="1742" operator="equal">
      <formula>0</formula>
    </cfRule>
  </conditionalFormatting>
  <conditionalFormatting sqref="O444:P444">
    <cfRule type="cellIs" dxfId="2321" priority="1741" operator="equal">
      <formula>0</formula>
    </cfRule>
  </conditionalFormatting>
  <conditionalFormatting sqref="I285:J285">
    <cfRule type="cellIs" dxfId="2320" priority="1738" operator="equal">
      <formula>0</formula>
    </cfRule>
  </conditionalFormatting>
  <conditionalFormatting sqref="O452:R452">
    <cfRule type="cellIs" dxfId="2319" priority="1677" operator="equal">
      <formula>0</formula>
    </cfRule>
  </conditionalFormatting>
  <conditionalFormatting sqref="I285:J285">
    <cfRule type="cellIs" dxfId="2318" priority="1737" operator="equal">
      <formula>0</formula>
    </cfRule>
  </conditionalFormatting>
  <conditionalFormatting sqref="K285">
    <cfRule type="cellIs" dxfId="2317" priority="1736" operator="equal">
      <formula>0</formula>
    </cfRule>
  </conditionalFormatting>
  <conditionalFormatting sqref="M452:N452">
    <cfRule type="cellIs" dxfId="2316" priority="1679" operator="equal">
      <formula>0</formula>
    </cfRule>
  </conditionalFormatting>
  <conditionalFormatting sqref="O452:P452">
    <cfRule type="cellIs" dxfId="2315" priority="1678" operator="equal">
      <formula>0</formula>
    </cfRule>
  </conditionalFormatting>
  <conditionalFormatting sqref="L445">
    <cfRule type="cellIs" dxfId="2314" priority="1725" operator="equal">
      <formula>0</formula>
    </cfRule>
  </conditionalFormatting>
  <conditionalFormatting sqref="I445:J445">
    <cfRule type="cellIs" dxfId="2313" priority="1731" operator="equal">
      <formula>0</formula>
    </cfRule>
  </conditionalFormatting>
  <conditionalFormatting sqref="O445:R445">
    <cfRule type="cellIs" dxfId="2312" priority="1726" operator="equal">
      <formula>0</formula>
    </cfRule>
  </conditionalFormatting>
  <conditionalFormatting sqref="I445:J445">
    <cfRule type="cellIs" dxfId="2311" priority="1730" operator="equal">
      <formula>0</formula>
    </cfRule>
  </conditionalFormatting>
  <conditionalFormatting sqref="K445">
    <cfRule type="cellIs" dxfId="2310" priority="1729" operator="equal">
      <formula>0</formula>
    </cfRule>
  </conditionalFormatting>
  <conditionalFormatting sqref="M445:N445">
    <cfRule type="cellIs" dxfId="2309" priority="1728" operator="equal">
      <formula>0</formula>
    </cfRule>
  </conditionalFormatting>
  <conditionalFormatting sqref="O445:P445">
    <cfRule type="cellIs" dxfId="2308" priority="1727" operator="equal">
      <formula>0</formula>
    </cfRule>
  </conditionalFormatting>
  <conditionalFormatting sqref="L446">
    <cfRule type="cellIs" dxfId="2307" priority="1718" operator="equal">
      <formula>0</formula>
    </cfRule>
  </conditionalFormatting>
  <conditionalFormatting sqref="I446:J446">
    <cfRule type="cellIs" dxfId="2306" priority="1724" operator="equal">
      <formula>0</formula>
    </cfRule>
  </conditionalFormatting>
  <conditionalFormatting sqref="O446:R446">
    <cfRule type="cellIs" dxfId="2305" priority="1719" operator="equal">
      <formula>0</formula>
    </cfRule>
  </conditionalFormatting>
  <conditionalFormatting sqref="I446:J446">
    <cfRule type="cellIs" dxfId="2304" priority="1723" operator="equal">
      <formula>0</formula>
    </cfRule>
  </conditionalFormatting>
  <conditionalFormatting sqref="K446">
    <cfRule type="cellIs" dxfId="2303" priority="1722" operator="equal">
      <formula>0</formula>
    </cfRule>
  </conditionalFormatting>
  <conditionalFormatting sqref="M446:N446">
    <cfRule type="cellIs" dxfId="2302" priority="1721" operator="equal">
      <formula>0</formula>
    </cfRule>
  </conditionalFormatting>
  <conditionalFormatting sqref="O446:P446">
    <cfRule type="cellIs" dxfId="2301" priority="1720" operator="equal">
      <formula>0</formula>
    </cfRule>
  </conditionalFormatting>
  <conditionalFormatting sqref="L447">
    <cfRule type="cellIs" dxfId="2300" priority="1711" operator="equal">
      <formula>0</formula>
    </cfRule>
  </conditionalFormatting>
  <conditionalFormatting sqref="I447:J447">
    <cfRule type="cellIs" dxfId="2299" priority="1717" operator="equal">
      <formula>0</formula>
    </cfRule>
  </conditionalFormatting>
  <conditionalFormatting sqref="O447:R447">
    <cfRule type="cellIs" dxfId="2298" priority="1712" operator="equal">
      <formula>0</formula>
    </cfRule>
  </conditionalFormatting>
  <conditionalFormatting sqref="I447:J447">
    <cfRule type="cellIs" dxfId="2297" priority="1716" operator="equal">
      <formula>0</formula>
    </cfRule>
  </conditionalFormatting>
  <conditionalFormatting sqref="K447">
    <cfRule type="cellIs" dxfId="2296" priority="1715" operator="equal">
      <formula>0</formula>
    </cfRule>
  </conditionalFormatting>
  <conditionalFormatting sqref="M447:N447">
    <cfRule type="cellIs" dxfId="2295" priority="1714" operator="equal">
      <formula>0</formula>
    </cfRule>
  </conditionalFormatting>
  <conditionalFormatting sqref="O447:P447">
    <cfRule type="cellIs" dxfId="2294" priority="1713" operator="equal">
      <formula>0</formula>
    </cfRule>
  </conditionalFormatting>
  <conditionalFormatting sqref="L448">
    <cfRule type="cellIs" dxfId="2293" priority="1704" operator="equal">
      <formula>0</formula>
    </cfRule>
  </conditionalFormatting>
  <conditionalFormatting sqref="I448:J448">
    <cfRule type="cellIs" dxfId="2292" priority="1710" operator="equal">
      <formula>0</formula>
    </cfRule>
  </conditionalFormatting>
  <conditionalFormatting sqref="O448:R448">
    <cfRule type="cellIs" dxfId="2291" priority="1705" operator="equal">
      <formula>0</formula>
    </cfRule>
  </conditionalFormatting>
  <conditionalFormatting sqref="I448:J448">
    <cfRule type="cellIs" dxfId="2290" priority="1709" operator="equal">
      <formula>0</formula>
    </cfRule>
  </conditionalFormatting>
  <conditionalFormatting sqref="K448">
    <cfRule type="cellIs" dxfId="2289" priority="1708" operator="equal">
      <formula>0</formula>
    </cfRule>
  </conditionalFormatting>
  <conditionalFormatting sqref="M448:N448">
    <cfRule type="cellIs" dxfId="2288" priority="1707" operator="equal">
      <formula>0</formula>
    </cfRule>
  </conditionalFormatting>
  <conditionalFormatting sqref="O448:P448">
    <cfRule type="cellIs" dxfId="2287" priority="1706" operator="equal">
      <formula>0</formula>
    </cfRule>
  </conditionalFormatting>
  <conditionalFormatting sqref="L449">
    <cfRule type="cellIs" dxfId="2286" priority="1697" operator="equal">
      <formula>0</formula>
    </cfRule>
  </conditionalFormatting>
  <conditionalFormatting sqref="I449:J449">
    <cfRule type="cellIs" dxfId="2285" priority="1703" operator="equal">
      <formula>0</formula>
    </cfRule>
  </conditionalFormatting>
  <conditionalFormatting sqref="O449:R449">
    <cfRule type="cellIs" dxfId="2284" priority="1698" operator="equal">
      <formula>0</formula>
    </cfRule>
  </conditionalFormatting>
  <conditionalFormatting sqref="I449:J449">
    <cfRule type="cellIs" dxfId="2283" priority="1702" operator="equal">
      <formula>0</formula>
    </cfRule>
  </conditionalFormatting>
  <conditionalFormatting sqref="K449">
    <cfRule type="cellIs" dxfId="2282" priority="1701" operator="equal">
      <formula>0</formula>
    </cfRule>
  </conditionalFormatting>
  <conditionalFormatting sqref="M449:N449">
    <cfRule type="cellIs" dxfId="2281" priority="1700" operator="equal">
      <formula>0</formula>
    </cfRule>
  </conditionalFormatting>
  <conditionalFormatting sqref="O449:P449">
    <cfRule type="cellIs" dxfId="2280" priority="1699" operator="equal">
      <formula>0</formula>
    </cfRule>
  </conditionalFormatting>
  <conditionalFormatting sqref="L450">
    <cfRule type="cellIs" dxfId="2279" priority="1690" operator="equal">
      <formula>0</formula>
    </cfRule>
  </conditionalFormatting>
  <conditionalFormatting sqref="I450:J450">
    <cfRule type="cellIs" dxfId="2278" priority="1696" operator="equal">
      <formula>0</formula>
    </cfRule>
  </conditionalFormatting>
  <conditionalFormatting sqref="O450:R450">
    <cfRule type="cellIs" dxfId="2277" priority="1691" operator="equal">
      <formula>0</formula>
    </cfRule>
  </conditionalFormatting>
  <conditionalFormatting sqref="I450:J450">
    <cfRule type="cellIs" dxfId="2276" priority="1695" operator="equal">
      <formula>0</formula>
    </cfRule>
  </conditionalFormatting>
  <conditionalFormatting sqref="K450">
    <cfRule type="cellIs" dxfId="2275" priority="1694" operator="equal">
      <formula>0</formula>
    </cfRule>
  </conditionalFormatting>
  <conditionalFormatting sqref="M450:N450">
    <cfRule type="cellIs" dxfId="2274" priority="1693" operator="equal">
      <formula>0</formula>
    </cfRule>
  </conditionalFormatting>
  <conditionalFormatting sqref="O450:P450">
    <cfRule type="cellIs" dxfId="2273" priority="1692" operator="equal">
      <formula>0</formula>
    </cfRule>
  </conditionalFormatting>
  <conditionalFormatting sqref="L451">
    <cfRule type="cellIs" dxfId="2272" priority="1683" operator="equal">
      <formula>0</formula>
    </cfRule>
  </conditionalFormatting>
  <conditionalFormatting sqref="I451:J451">
    <cfRule type="cellIs" dxfId="2271" priority="1689" operator="equal">
      <formula>0</formula>
    </cfRule>
  </conditionalFormatting>
  <conditionalFormatting sqref="O451:R451">
    <cfRule type="cellIs" dxfId="2270" priority="1684" operator="equal">
      <formula>0</formula>
    </cfRule>
  </conditionalFormatting>
  <conditionalFormatting sqref="I451:J451">
    <cfRule type="cellIs" dxfId="2269" priority="1688" operator="equal">
      <formula>0</formula>
    </cfRule>
  </conditionalFormatting>
  <conditionalFormatting sqref="K451">
    <cfRule type="cellIs" dxfId="2268" priority="1687" operator="equal">
      <formula>0</formula>
    </cfRule>
  </conditionalFormatting>
  <conditionalFormatting sqref="M451:N451">
    <cfRule type="cellIs" dxfId="2267" priority="1686" operator="equal">
      <formula>0</formula>
    </cfRule>
  </conditionalFormatting>
  <conditionalFormatting sqref="O451:P451">
    <cfRule type="cellIs" dxfId="2266" priority="1685" operator="equal">
      <formula>0</formula>
    </cfRule>
  </conditionalFormatting>
  <conditionalFormatting sqref="I452:J452">
    <cfRule type="cellIs" dxfId="2265" priority="1682" operator="equal">
      <formula>0</formula>
    </cfRule>
  </conditionalFormatting>
  <conditionalFormatting sqref="I452:J452">
    <cfRule type="cellIs" dxfId="2264" priority="1681" operator="equal">
      <formula>0</formula>
    </cfRule>
  </conditionalFormatting>
  <conditionalFormatting sqref="K452">
    <cfRule type="cellIs" dxfId="2263" priority="1680" operator="equal">
      <formula>0</formula>
    </cfRule>
  </conditionalFormatting>
  <conditionalFormatting sqref="L436">
    <cfRule type="cellIs" dxfId="2262" priority="1669" operator="equal">
      <formula>0</formula>
    </cfRule>
  </conditionalFormatting>
  <conditionalFormatting sqref="I436:J436">
    <cfRule type="cellIs" dxfId="2261" priority="1675" operator="equal">
      <formula>0</formula>
    </cfRule>
  </conditionalFormatting>
  <conditionalFormatting sqref="O436:R436">
    <cfRule type="cellIs" dxfId="2260" priority="1670" operator="equal">
      <formula>0</formula>
    </cfRule>
  </conditionalFormatting>
  <conditionalFormatting sqref="I436:J436">
    <cfRule type="cellIs" dxfId="2259" priority="1674" operator="equal">
      <formula>0</formula>
    </cfRule>
  </conditionalFormatting>
  <conditionalFormatting sqref="K436">
    <cfRule type="cellIs" dxfId="2258" priority="1673" operator="equal">
      <formula>0</formula>
    </cfRule>
  </conditionalFormatting>
  <conditionalFormatting sqref="M436:N436">
    <cfRule type="cellIs" dxfId="2257" priority="1672" operator="equal">
      <formula>0</formula>
    </cfRule>
  </conditionalFormatting>
  <conditionalFormatting sqref="O436:P436">
    <cfRule type="cellIs" dxfId="2256" priority="1671" operator="equal">
      <formula>0</formula>
    </cfRule>
  </conditionalFormatting>
  <conditionalFormatting sqref="L453">
    <cfRule type="cellIs" dxfId="2255" priority="1662" operator="equal">
      <formula>0</formula>
    </cfRule>
  </conditionalFormatting>
  <conditionalFormatting sqref="I453:J453">
    <cfRule type="cellIs" dxfId="2254" priority="1668" operator="equal">
      <formula>0</formula>
    </cfRule>
  </conditionalFormatting>
  <conditionalFormatting sqref="O453:R453">
    <cfRule type="cellIs" dxfId="2253" priority="1663" operator="equal">
      <formula>0</formula>
    </cfRule>
  </conditionalFormatting>
  <conditionalFormatting sqref="I453:J453">
    <cfRule type="cellIs" dxfId="2252" priority="1667" operator="equal">
      <formula>0</formula>
    </cfRule>
  </conditionalFormatting>
  <conditionalFormatting sqref="K453">
    <cfRule type="cellIs" dxfId="2251" priority="1666" operator="equal">
      <formula>0</formula>
    </cfRule>
  </conditionalFormatting>
  <conditionalFormatting sqref="M453:N453">
    <cfRule type="cellIs" dxfId="2250" priority="1665" operator="equal">
      <formula>0</formula>
    </cfRule>
  </conditionalFormatting>
  <conditionalFormatting sqref="O453:P453">
    <cfRule type="cellIs" dxfId="2249" priority="1664" operator="equal">
      <formula>0</formula>
    </cfRule>
  </conditionalFormatting>
  <conditionalFormatting sqref="L454">
    <cfRule type="cellIs" dxfId="2248" priority="1655" operator="equal">
      <formula>0</formula>
    </cfRule>
  </conditionalFormatting>
  <conditionalFormatting sqref="I454:J454">
    <cfRule type="cellIs" dxfId="2247" priority="1661" operator="equal">
      <formula>0</formula>
    </cfRule>
  </conditionalFormatting>
  <conditionalFormatting sqref="O454:R454">
    <cfRule type="cellIs" dxfId="2246" priority="1656" operator="equal">
      <formula>0</formula>
    </cfRule>
  </conditionalFormatting>
  <conditionalFormatting sqref="I454:J454">
    <cfRule type="cellIs" dxfId="2245" priority="1660" operator="equal">
      <formula>0</formula>
    </cfRule>
  </conditionalFormatting>
  <conditionalFormatting sqref="K454">
    <cfRule type="cellIs" dxfId="2244" priority="1659" operator="equal">
      <formula>0</formula>
    </cfRule>
  </conditionalFormatting>
  <conditionalFormatting sqref="M454:N454">
    <cfRule type="cellIs" dxfId="2243" priority="1658" operator="equal">
      <formula>0</formula>
    </cfRule>
  </conditionalFormatting>
  <conditionalFormatting sqref="O454:P454">
    <cfRule type="cellIs" dxfId="2242" priority="1657" operator="equal">
      <formula>0</formula>
    </cfRule>
  </conditionalFormatting>
  <conditionalFormatting sqref="L455">
    <cfRule type="cellIs" dxfId="2241" priority="1648" operator="equal">
      <formula>0</formula>
    </cfRule>
  </conditionalFormatting>
  <conditionalFormatting sqref="I455:J455">
    <cfRule type="cellIs" dxfId="2240" priority="1654" operator="equal">
      <formula>0</formula>
    </cfRule>
  </conditionalFormatting>
  <conditionalFormatting sqref="O455:R455">
    <cfRule type="cellIs" dxfId="2239" priority="1649" operator="equal">
      <formula>0</formula>
    </cfRule>
  </conditionalFormatting>
  <conditionalFormatting sqref="I455:J455">
    <cfRule type="cellIs" dxfId="2238" priority="1653" operator="equal">
      <formula>0</formula>
    </cfRule>
  </conditionalFormatting>
  <conditionalFormatting sqref="K455">
    <cfRule type="cellIs" dxfId="2237" priority="1652" operator="equal">
      <formula>0</formula>
    </cfRule>
  </conditionalFormatting>
  <conditionalFormatting sqref="M455:N455">
    <cfRule type="cellIs" dxfId="2236" priority="1651" operator="equal">
      <formula>0</formula>
    </cfRule>
  </conditionalFormatting>
  <conditionalFormatting sqref="O455:P455">
    <cfRule type="cellIs" dxfId="2235" priority="1650" operator="equal">
      <formula>0</formula>
    </cfRule>
  </conditionalFormatting>
  <conditionalFormatting sqref="L456">
    <cfRule type="cellIs" dxfId="2234" priority="1641" operator="equal">
      <formula>0</formula>
    </cfRule>
  </conditionalFormatting>
  <conditionalFormatting sqref="I456:J456">
    <cfRule type="cellIs" dxfId="2233" priority="1647" operator="equal">
      <formula>0</formula>
    </cfRule>
  </conditionalFormatting>
  <conditionalFormatting sqref="O456:R456">
    <cfRule type="cellIs" dxfId="2232" priority="1642" operator="equal">
      <formula>0</formula>
    </cfRule>
  </conditionalFormatting>
  <conditionalFormatting sqref="I456:J456">
    <cfRule type="cellIs" dxfId="2231" priority="1646" operator="equal">
      <formula>0</formula>
    </cfRule>
  </conditionalFormatting>
  <conditionalFormatting sqref="K456">
    <cfRule type="cellIs" dxfId="2230" priority="1645" operator="equal">
      <formula>0</formula>
    </cfRule>
  </conditionalFormatting>
  <conditionalFormatting sqref="M456:N456">
    <cfRule type="cellIs" dxfId="2229" priority="1644" operator="equal">
      <formula>0</formula>
    </cfRule>
  </conditionalFormatting>
  <conditionalFormatting sqref="O456:P456">
    <cfRule type="cellIs" dxfId="2228" priority="1643" operator="equal">
      <formula>0</formula>
    </cfRule>
  </conditionalFormatting>
  <conditionalFormatting sqref="L457">
    <cfRule type="cellIs" dxfId="2227" priority="1634" operator="equal">
      <formula>0</formula>
    </cfRule>
  </conditionalFormatting>
  <conditionalFormatting sqref="I457:J457">
    <cfRule type="cellIs" dxfId="2226" priority="1640" operator="equal">
      <formula>0</formula>
    </cfRule>
  </conditionalFormatting>
  <conditionalFormatting sqref="O457:R457">
    <cfRule type="cellIs" dxfId="2225" priority="1635" operator="equal">
      <formula>0</formula>
    </cfRule>
  </conditionalFormatting>
  <conditionalFormatting sqref="I457:J457">
    <cfRule type="cellIs" dxfId="2224" priority="1639" operator="equal">
      <formula>0</formula>
    </cfRule>
  </conditionalFormatting>
  <conditionalFormatting sqref="K457">
    <cfRule type="cellIs" dxfId="2223" priority="1638" operator="equal">
      <formula>0</formula>
    </cfRule>
  </conditionalFormatting>
  <conditionalFormatting sqref="M457:N457">
    <cfRule type="cellIs" dxfId="2222" priority="1637" operator="equal">
      <formula>0</formula>
    </cfRule>
  </conditionalFormatting>
  <conditionalFormatting sqref="O457:P457">
    <cfRule type="cellIs" dxfId="2221" priority="1636" operator="equal">
      <formula>0</formula>
    </cfRule>
  </conditionalFormatting>
  <conditionalFormatting sqref="L458">
    <cfRule type="cellIs" dxfId="2220" priority="1627" operator="equal">
      <formula>0</formula>
    </cfRule>
  </conditionalFormatting>
  <conditionalFormatting sqref="I458:J458">
    <cfRule type="cellIs" dxfId="2219" priority="1633" operator="equal">
      <formula>0</formula>
    </cfRule>
  </conditionalFormatting>
  <conditionalFormatting sqref="O458:R458">
    <cfRule type="cellIs" dxfId="2218" priority="1628" operator="equal">
      <formula>0</formula>
    </cfRule>
  </conditionalFormatting>
  <conditionalFormatting sqref="I458:J458">
    <cfRule type="cellIs" dxfId="2217" priority="1632" operator="equal">
      <formula>0</formula>
    </cfRule>
  </conditionalFormatting>
  <conditionalFormatting sqref="K458">
    <cfRule type="cellIs" dxfId="2216" priority="1631" operator="equal">
      <formula>0</formula>
    </cfRule>
  </conditionalFormatting>
  <conditionalFormatting sqref="M458:N458">
    <cfRule type="cellIs" dxfId="2215" priority="1630" operator="equal">
      <formula>0</formula>
    </cfRule>
  </conditionalFormatting>
  <conditionalFormatting sqref="O458:P458">
    <cfRule type="cellIs" dxfId="2214" priority="1629" operator="equal">
      <formula>0</formula>
    </cfRule>
  </conditionalFormatting>
  <conditionalFormatting sqref="L459">
    <cfRule type="cellIs" dxfId="2213" priority="1620" operator="equal">
      <formula>0</formula>
    </cfRule>
  </conditionalFormatting>
  <conditionalFormatting sqref="I459:J459">
    <cfRule type="cellIs" dxfId="2212" priority="1626" operator="equal">
      <formula>0</formula>
    </cfRule>
  </conditionalFormatting>
  <conditionalFormatting sqref="O459:R459">
    <cfRule type="cellIs" dxfId="2211" priority="1621" operator="equal">
      <formula>0</formula>
    </cfRule>
  </conditionalFormatting>
  <conditionalFormatting sqref="I459:J459">
    <cfRule type="cellIs" dxfId="2210" priority="1625" operator="equal">
      <formula>0</formula>
    </cfRule>
  </conditionalFormatting>
  <conditionalFormatting sqref="K459">
    <cfRule type="cellIs" dxfId="2209" priority="1624" operator="equal">
      <formula>0</formula>
    </cfRule>
  </conditionalFormatting>
  <conditionalFormatting sqref="M459:N459">
    <cfRule type="cellIs" dxfId="2208" priority="1623" operator="equal">
      <formula>0</formula>
    </cfRule>
  </conditionalFormatting>
  <conditionalFormatting sqref="O459:P459">
    <cfRule type="cellIs" dxfId="2207" priority="1622" operator="equal">
      <formula>0</formula>
    </cfRule>
  </conditionalFormatting>
  <conditionalFormatting sqref="L460">
    <cfRule type="cellIs" dxfId="2206" priority="1613" operator="equal">
      <formula>0</formula>
    </cfRule>
  </conditionalFormatting>
  <conditionalFormatting sqref="I460:J460">
    <cfRule type="cellIs" dxfId="2205" priority="1619" operator="equal">
      <formula>0</formula>
    </cfRule>
  </conditionalFormatting>
  <conditionalFormatting sqref="O460:R460">
    <cfRule type="cellIs" dxfId="2204" priority="1614" operator="equal">
      <formula>0</formula>
    </cfRule>
  </conditionalFormatting>
  <conditionalFormatting sqref="I460:J460">
    <cfRule type="cellIs" dxfId="2203" priority="1618" operator="equal">
      <formula>0</formula>
    </cfRule>
  </conditionalFormatting>
  <conditionalFormatting sqref="K460">
    <cfRule type="cellIs" dxfId="2202" priority="1617" operator="equal">
      <formula>0</formula>
    </cfRule>
  </conditionalFormatting>
  <conditionalFormatting sqref="M460:N460">
    <cfRule type="cellIs" dxfId="2201" priority="1616" operator="equal">
      <formula>0</formula>
    </cfRule>
  </conditionalFormatting>
  <conditionalFormatting sqref="O460:P460">
    <cfRule type="cellIs" dxfId="2200" priority="1615" operator="equal">
      <formula>0</formula>
    </cfRule>
  </conditionalFormatting>
  <conditionalFormatting sqref="L461">
    <cfRule type="cellIs" dxfId="2199" priority="1606" operator="equal">
      <formula>0</formula>
    </cfRule>
  </conditionalFormatting>
  <conditionalFormatting sqref="I461:J461">
    <cfRule type="cellIs" dxfId="2198" priority="1612" operator="equal">
      <formula>0</formula>
    </cfRule>
  </conditionalFormatting>
  <conditionalFormatting sqref="O461:R461">
    <cfRule type="cellIs" dxfId="2197" priority="1607" operator="equal">
      <formula>0</formula>
    </cfRule>
  </conditionalFormatting>
  <conditionalFormatting sqref="I461:J461">
    <cfRule type="cellIs" dxfId="2196" priority="1611" operator="equal">
      <formula>0</formula>
    </cfRule>
  </conditionalFormatting>
  <conditionalFormatting sqref="K461">
    <cfRule type="cellIs" dxfId="2195" priority="1610" operator="equal">
      <formula>0</formula>
    </cfRule>
  </conditionalFormatting>
  <conditionalFormatting sqref="M461:N461">
    <cfRule type="cellIs" dxfId="2194" priority="1609" operator="equal">
      <formula>0</formula>
    </cfRule>
  </conditionalFormatting>
  <conditionalFormatting sqref="O461:P461">
    <cfRule type="cellIs" dxfId="2193" priority="1608" operator="equal">
      <formula>0</formula>
    </cfRule>
  </conditionalFormatting>
  <conditionalFormatting sqref="L462">
    <cfRule type="cellIs" dxfId="2192" priority="1599" operator="equal">
      <formula>0</formula>
    </cfRule>
  </conditionalFormatting>
  <conditionalFormatting sqref="O462:R462">
    <cfRule type="cellIs" dxfId="2191" priority="1600" operator="equal">
      <formula>0</formula>
    </cfRule>
  </conditionalFormatting>
  <conditionalFormatting sqref="M462:N462">
    <cfRule type="cellIs" dxfId="2190" priority="1602" operator="equal">
      <formula>0</formula>
    </cfRule>
  </conditionalFormatting>
  <conditionalFormatting sqref="O462:P462">
    <cfRule type="cellIs" dxfId="2189" priority="1601" operator="equal">
      <formula>0</formula>
    </cfRule>
  </conditionalFormatting>
  <conditionalFormatting sqref="I462:J462">
    <cfRule type="cellIs" dxfId="2188" priority="1605" operator="equal">
      <formula>0</formula>
    </cfRule>
  </conditionalFormatting>
  <conditionalFormatting sqref="I462:J462">
    <cfRule type="cellIs" dxfId="2187" priority="1604" operator="equal">
      <formula>0</formula>
    </cfRule>
  </conditionalFormatting>
  <conditionalFormatting sqref="K462">
    <cfRule type="cellIs" dxfId="2186" priority="1603" operator="equal">
      <formula>0</formula>
    </cfRule>
  </conditionalFormatting>
  <conditionalFormatting sqref="L463">
    <cfRule type="cellIs" dxfId="2185" priority="1592" operator="equal">
      <formula>0</formula>
    </cfRule>
  </conditionalFormatting>
  <conditionalFormatting sqref="I463:J463">
    <cfRule type="cellIs" dxfId="2184" priority="1598" operator="equal">
      <formula>0</formula>
    </cfRule>
  </conditionalFormatting>
  <conditionalFormatting sqref="O463:R463">
    <cfRule type="cellIs" dxfId="2183" priority="1593" operator="equal">
      <formula>0</formula>
    </cfRule>
  </conditionalFormatting>
  <conditionalFormatting sqref="I463:J463">
    <cfRule type="cellIs" dxfId="2182" priority="1597" operator="equal">
      <formula>0</formula>
    </cfRule>
  </conditionalFormatting>
  <conditionalFormatting sqref="K463">
    <cfRule type="cellIs" dxfId="2181" priority="1596" operator="equal">
      <formula>0</formula>
    </cfRule>
  </conditionalFormatting>
  <conditionalFormatting sqref="M463:N463">
    <cfRule type="cellIs" dxfId="2180" priority="1595" operator="equal">
      <formula>0</formula>
    </cfRule>
  </conditionalFormatting>
  <conditionalFormatting sqref="O463:P463">
    <cfRule type="cellIs" dxfId="2179" priority="1594" operator="equal">
      <formula>0</formula>
    </cfRule>
  </conditionalFormatting>
  <conditionalFormatting sqref="L464">
    <cfRule type="cellIs" dxfId="2178" priority="1585" operator="equal">
      <formula>0</formula>
    </cfRule>
  </conditionalFormatting>
  <conditionalFormatting sqref="I464:J464">
    <cfRule type="cellIs" dxfId="2177" priority="1591" operator="equal">
      <formula>0</formula>
    </cfRule>
  </conditionalFormatting>
  <conditionalFormatting sqref="O464:R464">
    <cfRule type="cellIs" dxfId="2176" priority="1586" operator="equal">
      <formula>0</formula>
    </cfRule>
  </conditionalFormatting>
  <conditionalFormatting sqref="I464:J464">
    <cfRule type="cellIs" dxfId="2175" priority="1590" operator="equal">
      <formula>0</formula>
    </cfRule>
  </conditionalFormatting>
  <conditionalFormatting sqref="K464">
    <cfRule type="cellIs" dxfId="2174" priority="1589" operator="equal">
      <formula>0</formula>
    </cfRule>
  </conditionalFormatting>
  <conditionalFormatting sqref="M464:N464">
    <cfRule type="cellIs" dxfId="2173" priority="1588" operator="equal">
      <formula>0</formula>
    </cfRule>
  </conditionalFormatting>
  <conditionalFormatting sqref="O464:P464">
    <cfRule type="cellIs" dxfId="2172" priority="1587" operator="equal">
      <formula>0</formula>
    </cfRule>
  </conditionalFormatting>
  <conditionalFormatting sqref="L320">
    <cfRule type="cellIs" dxfId="2171" priority="1578" operator="equal">
      <formula>0</formula>
    </cfRule>
  </conditionalFormatting>
  <conditionalFormatting sqref="I320:J320">
    <cfRule type="cellIs" dxfId="2170" priority="1584" operator="equal">
      <formula>0</formula>
    </cfRule>
  </conditionalFormatting>
  <conditionalFormatting sqref="O320:R320">
    <cfRule type="cellIs" dxfId="2169" priority="1579" operator="equal">
      <formula>0</formula>
    </cfRule>
  </conditionalFormatting>
  <conditionalFormatting sqref="I320:J320">
    <cfRule type="cellIs" dxfId="2168" priority="1583" operator="equal">
      <formula>0</formula>
    </cfRule>
  </conditionalFormatting>
  <conditionalFormatting sqref="K320">
    <cfRule type="cellIs" dxfId="2167" priority="1582" operator="equal">
      <formula>0</formula>
    </cfRule>
  </conditionalFormatting>
  <conditionalFormatting sqref="M320:N320">
    <cfRule type="cellIs" dxfId="2166" priority="1581" operator="equal">
      <formula>0</formula>
    </cfRule>
  </conditionalFormatting>
  <conditionalFormatting sqref="O320:P320">
    <cfRule type="cellIs" dxfId="2165" priority="1580" operator="equal">
      <formula>0</formula>
    </cfRule>
  </conditionalFormatting>
  <conditionalFormatting sqref="L466">
    <cfRule type="cellIs" dxfId="2164" priority="1571" operator="equal">
      <formula>0</formula>
    </cfRule>
  </conditionalFormatting>
  <conditionalFormatting sqref="I466:J466">
    <cfRule type="cellIs" dxfId="2163" priority="1577" operator="equal">
      <formula>0</formula>
    </cfRule>
  </conditionalFormatting>
  <conditionalFormatting sqref="O466:R466">
    <cfRule type="cellIs" dxfId="2162" priority="1572" operator="equal">
      <formula>0</formula>
    </cfRule>
  </conditionalFormatting>
  <conditionalFormatting sqref="I466:J466">
    <cfRule type="cellIs" dxfId="2161" priority="1576" operator="equal">
      <formula>0</formula>
    </cfRule>
  </conditionalFormatting>
  <conditionalFormatting sqref="K466">
    <cfRule type="cellIs" dxfId="2160" priority="1575" operator="equal">
      <formula>0</formula>
    </cfRule>
  </conditionalFormatting>
  <conditionalFormatting sqref="M466:N466">
    <cfRule type="cellIs" dxfId="2159" priority="1574" operator="equal">
      <formula>0</formula>
    </cfRule>
  </conditionalFormatting>
  <conditionalFormatting sqref="O466:P466">
    <cfRule type="cellIs" dxfId="2158" priority="1573" operator="equal">
      <formula>0</formula>
    </cfRule>
  </conditionalFormatting>
  <conditionalFormatting sqref="L467">
    <cfRule type="cellIs" dxfId="2157" priority="1564" operator="equal">
      <formula>0</formula>
    </cfRule>
  </conditionalFormatting>
  <conditionalFormatting sqref="I467:J467">
    <cfRule type="cellIs" dxfId="2156" priority="1570" operator="equal">
      <formula>0</formula>
    </cfRule>
  </conditionalFormatting>
  <conditionalFormatting sqref="O467:R467">
    <cfRule type="cellIs" dxfId="2155" priority="1565" operator="equal">
      <formula>0</formula>
    </cfRule>
  </conditionalFormatting>
  <conditionalFormatting sqref="I467:J467">
    <cfRule type="cellIs" dxfId="2154" priority="1569" operator="equal">
      <formula>0</formula>
    </cfRule>
  </conditionalFormatting>
  <conditionalFormatting sqref="K467">
    <cfRule type="cellIs" dxfId="2153" priority="1568" operator="equal">
      <formula>0</formula>
    </cfRule>
  </conditionalFormatting>
  <conditionalFormatting sqref="M467:N467">
    <cfRule type="cellIs" dxfId="2152" priority="1567" operator="equal">
      <formula>0</formula>
    </cfRule>
  </conditionalFormatting>
  <conditionalFormatting sqref="O467:P467">
    <cfRule type="cellIs" dxfId="2151" priority="1566" operator="equal">
      <formula>0</formula>
    </cfRule>
  </conditionalFormatting>
  <conditionalFormatting sqref="L468">
    <cfRule type="cellIs" dxfId="2150" priority="1557" operator="equal">
      <formula>0</formula>
    </cfRule>
  </conditionalFormatting>
  <conditionalFormatting sqref="I468:J468">
    <cfRule type="cellIs" dxfId="2149" priority="1563" operator="equal">
      <formula>0</formula>
    </cfRule>
  </conditionalFormatting>
  <conditionalFormatting sqref="O468:R468">
    <cfRule type="cellIs" dxfId="2148" priority="1558" operator="equal">
      <formula>0</formula>
    </cfRule>
  </conditionalFormatting>
  <conditionalFormatting sqref="I468:J468">
    <cfRule type="cellIs" dxfId="2147" priority="1562" operator="equal">
      <formula>0</formula>
    </cfRule>
  </conditionalFormatting>
  <conditionalFormatting sqref="K468">
    <cfRule type="cellIs" dxfId="2146" priority="1561" operator="equal">
      <formula>0</formula>
    </cfRule>
  </conditionalFormatting>
  <conditionalFormatting sqref="M468:N468">
    <cfRule type="cellIs" dxfId="2145" priority="1560" operator="equal">
      <formula>0</formula>
    </cfRule>
  </conditionalFormatting>
  <conditionalFormatting sqref="O468:P468">
    <cfRule type="cellIs" dxfId="2144" priority="1559" operator="equal">
      <formula>0</formula>
    </cfRule>
  </conditionalFormatting>
  <conditionalFormatting sqref="L469">
    <cfRule type="cellIs" dxfId="2143" priority="1550" operator="equal">
      <formula>0</formula>
    </cfRule>
  </conditionalFormatting>
  <conditionalFormatting sqref="I469:J469">
    <cfRule type="cellIs" dxfId="2142" priority="1556" operator="equal">
      <formula>0</formula>
    </cfRule>
  </conditionalFormatting>
  <conditionalFormatting sqref="O469:R469">
    <cfRule type="cellIs" dxfId="2141" priority="1551" operator="equal">
      <formula>0</formula>
    </cfRule>
  </conditionalFormatting>
  <conditionalFormatting sqref="I469:J469">
    <cfRule type="cellIs" dxfId="2140" priority="1555" operator="equal">
      <formula>0</formula>
    </cfRule>
  </conditionalFormatting>
  <conditionalFormatting sqref="K469">
    <cfRule type="cellIs" dxfId="2139" priority="1554" operator="equal">
      <formula>0</formula>
    </cfRule>
  </conditionalFormatting>
  <conditionalFormatting sqref="M469:N469">
    <cfRule type="cellIs" dxfId="2138" priority="1553" operator="equal">
      <formula>0</formula>
    </cfRule>
  </conditionalFormatting>
  <conditionalFormatting sqref="O469:P469">
    <cfRule type="cellIs" dxfId="2137" priority="1552" operator="equal">
      <formula>0</formula>
    </cfRule>
  </conditionalFormatting>
  <conditionalFormatting sqref="L470">
    <cfRule type="cellIs" dxfId="2136" priority="1543" operator="equal">
      <formula>0</formula>
    </cfRule>
  </conditionalFormatting>
  <conditionalFormatting sqref="I470:J470">
    <cfRule type="cellIs" dxfId="2135" priority="1549" operator="equal">
      <formula>0</formula>
    </cfRule>
  </conditionalFormatting>
  <conditionalFormatting sqref="O470:R470">
    <cfRule type="cellIs" dxfId="2134" priority="1544" operator="equal">
      <formula>0</formula>
    </cfRule>
  </conditionalFormatting>
  <conditionalFormatting sqref="I470:J470">
    <cfRule type="cellIs" dxfId="2133" priority="1548" operator="equal">
      <formula>0</formula>
    </cfRule>
  </conditionalFormatting>
  <conditionalFormatting sqref="K470">
    <cfRule type="cellIs" dxfId="2132" priority="1547" operator="equal">
      <formula>0</formula>
    </cfRule>
  </conditionalFormatting>
  <conditionalFormatting sqref="M470:N470">
    <cfRule type="cellIs" dxfId="2131" priority="1546" operator="equal">
      <formula>0</formula>
    </cfRule>
  </conditionalFormatting>
  <conditionalFormatting sqref="O470:P470">
    <cfRule type="cellIs" dxfId="2130" priority="1545" operator="equal">
      <formula>0</formula>
    </cfRule>
  </conditionalFormatting>
  <conditionalFormatting sqref="L471">
    <cfRule type="cellIs" dxfId="2129" priority="1536" operator="equal">
      <formula>0</formula>
    </cfRule>
  </conditionalFormatting>
  <conditionalFormatting sqref="I471:J471">
    <cfRule type="cellIs" dxfId="2128" priority="1542" operator="equal">
      <formula>0</formula>
    </cfRule>
  </conditionalFormatting>
  <conditionalFormatting sqref="O471:R471">
    <cfRule type="cellIs" dxfId="2127" priority="1537" operator="equal">
      <formula>0</formula>
    </cfRule>
  </conditionalFormatting>
  <conditionalFormatting sqref="I471:J471">
    <cfRule type="cellIs" dxfId="2126" priority="1541" operator="equal">
      <formula>0</formula>
    </cfRule>
  </conditionalFormatting>
  <conditionalFormatting sqref="K471">
    <cfRule type="cellIs" dxfId="2125" priority="1540" operator="equal">
      <formula>0</formula>
    </cfRule>
  </conditionalFormatting>
  <conditionalFormatting sqref="M471:N471">
    <cfRule type="cellIs" dxfId="2124" priority="1539" operator="equal">
      <formula>0</formula>
    </cfRule>
  </conditionalFormatting>
  <conditionalFormatting sqref="O471:P471">
    <cfRule type="cellIs" dxfId="2123" priority="1538" operator="equal">
      <formula>0</formula>
    </cfRule>
  </conditionalFormatting>
  <conditionalFormatting sqref="L472">
    <cfRule type="cellIs" dxfId="2122" priority="1529" operator="equal">
      <formula>0</formula>
    </cfRule>
  </conditionalFormatting>
  <conditionalFormatting sqref="I472:J472">
    <cfRule type="cellIs" dxfId="2121" priority="1535" operator="equal">
      <formula>0</formula>
    </cfRule>
  </conditionalFormatting>
  <conditionalFormatting sqref="O472:R472">
    <cfRule type="cellIs" dxfId="2120" priority="1530" operator="equal">
      <formula>0</formula>
    </cfRule>
  </conditionalFormatting>
  <conditionalFormatting sqref="I472:J472">
    <cfRule type="cellIs" dxfId="2119" priority="1534" operator="equal">
      <formula>0</formula>
    </cfRule>
  </conditionalFormatting>
  <conditionalFormatting sqref="K472">
    <cfRule type="cellIs" dxfId="2118" priority="1533" operator="equal">
      <formula>0</formula>
    </cfRule>
  </conditionalFormatting>
  <conditionalFormatting sqref="M472:N472">
    <cfRule type="cellIs" dxfId="2117" priority="1532" operator="equal">
      <formula>0</formula>
    </cfRule>
  </conditionalFormatting>
  <conditionalFormatting sqref="O472:P472">
    <cfRule type="cellIs" dxfId="2116" priority="1531" operator="equal">
      <formula>0</formula>
    </cfRule>
  </conditionalFormatting>
  <conditionalFormatting sqref="L476">
    <cfRule type="cellIs" dxfId="2115" priority="1501" operator="equal">
      <formula>0</formula>
    </cfRule>
  </conditionalFormatting>
  <conditionalFormatting sqref="L479">
    <cfRule type="cellIs" dxfId="2114" priority="1480" operator="equal">
      <formula>0</formula>
    </cfRule>
  </conditionalFormatting>
  <conditionalFormatting sqref="L473">
    <cfRule type="cellIs" dxfId="2113" priority="1522" operator="equal">
      <formula>0</formula>
    </cfRule>
  </conditionalFormatting>
  <conditionalFormatting sqref="I473:J473">
    <cfRule type="cellIs" dxfId="2112" priority="1528" operator="equal">
      <formula>0</formula>
    </cfRule>
  </conditionalFormatting>
  <conditionalFormatting sqref="O473:R473">
    <cfRule type="cellIs" dxfId="2111" priority="1523" operator="equal">
      <formula>0</formula>
    </cfRule>
  </conditionalFormatting>
  <conditionalFormatting sqref="I473:J473">
    <cfRule type="cellIs" dxfId="2110" priority="1527" operator="equal">
      <formula>0</formula>
    </cfRule>
  </conditionalFormatting>
  <conditionalFormatting sqref="K473">
    <cfRule type="cellIs" dxfId="2109" priority="1526" operator="equal">
      <formula>0</formula>
    </cfRule>
  </conditionalFormatting>
  <conditionalFormatting sqref="M473:N473">
    <cfRule type="cellIs" dxfId="2108" priority="1525" operator="equal">
      <formula>0</formula>
    </cfRule>
  </conditionalFormatting>
  <conditionalFormatting sqref="O473:P473">
    <cfRule type="cellIs" dxfId="2107" priority="1524" operator="equal">
      <formula>0</formula>
    </cfRule>
  </conditionalFormatting>
  <conditionalFormatting sqref="L474">
    <cfRule type="cellIs" dxfId="2106" priority="1515" operator="equal">
      <formula>0</formula>
    </cfRule>
  </conditionalFormatting>
  <conditionalFormatting sqref="O474:R474">
    <cfRule type="cellIs" dxfId="2105" priority="1516" operator="equal">
      <formula>0</formula>
    </cfRule>
  </conditionalFormatting>
  <conditionalFormatting sqref="M474:N474">
    <cfRule type="cellIs" dxfId="2104" priority="1518" operator="equal">
      <formula>0</formula>
    </cfRule>
  </conditionalFormatting>
  <conditionalFormatting sqref="O474:P474">
    <cfRule type="cellIs" dxfId="2103" priority="1517" operator="equal">
      <formula>0</formula>
    </cfRule>
  </conditionalFormatting>
  <conditionalFormatting sqref="I474:J474">
    <cfRule type="cellIs" dxfId="2102" priority="1521" operator="equal">
      <formula>0</formula>
    </cfRule>
  </conditionalFormatting>
  <conditionalFormatting sqref="I474:J474">
    <cfRule type="cellIs" dxfId="2101" priority="1520" operator="equal">
      <formula>0</formula>
    </cfRule>
  </conditionalFormatting>
  <conditionalFormatting sqref="K474">
    <cfRule type="cellIs" dxfId="2100" priority="1519" operator="equal">
      <formula>0</formula>
    </cfRule>
  </conditionalFormatting>
  <conditionalFormatting sqref="L475">
    <cfRule type="cellIs" dxfId="2099" priority="1508" operator="equal">
      <formula>0</formula>
    </cfRule>
  </conditionalFormatting>
  <conditionalFormatting sqref="I475:J475">
    <cfRule type="cellIs" dxfId="2098" priority="1514" operator="equal">
      <formula>0</formula>
    </cfRule>
  </conditionalFormatting>
  <conditionalFormatting sqref="O475:R475">
    <cfRule type="cellIs" dxfId="2097" priority="1509" operator="equal">
      <formula>0</formula>
    </cfRule>
  </conditionalFormatting>
  <conditionalFormatting sqref="I475:J475">
    <cfRule type="cellIs" dxfId="2096" priority="1513" operator="equal">
      <formula>0</formula>
    </cfRule>
  </conditionalFormatting>
  <conditionalFormatting sqref="K475">
    <cfRule type="cellIs" dxfId="2095" priority="1512" operator="equal">
      <formula>0</formula>
    </cfRule>
  </conditionalFormatting>
  <conditionalFormatting sqref="M475:N475">
    <cfRule type="cellIs" dxfId="2094" priority="1511" operator="equal">
      <formula>0</formula>
    </cfRule>
  </conditionalFormatting>
  <conditionalFormatting sqref="O475:P475">
    <cfRule type="cellIs" dxfId="2093" priority="1510" operator="equal">
      <formula>0</formula>
    </cfRule>
  </conditionalFormatting>
  <conditionalFormatting sqref="I476:J476">
    <cfRule type="cellIs" dxfId="2092" priority="1507" operator="equal">
      <formula>0</formula>
    </cfRule>
  </conditionalFormatting>
  <conditionalFormatting sqref="O476:R476">
    <cfRule type="cellIs" dxfId="2091" priority="1502" operator="equal">
      <formula>0</formula>
    </cfRule>
  </conditionalFormatting>
  <conditionalFormatting sqref="I476:J476">
    <cfRule type="cellIs" dxfId="2090" priority="1506" operator="equal">
      <formula>0</formula>
    </cfRule>
  </conditionalFormatting>
  <conditionalFormatting sqref="K476">
    <cfRule type="cellIs" dxfId="2089" priority="1505" operator="equal">
      <formula>0</formula>
    </cfRule>
  </conditionalFormatting>
  <conditionalFormatting sqref="M476:N476">
    <cfRule type="cellIs" dxfId="2088" priority="1504" operator="equal">
      <formula>0</formula>
    </cfRule>
  </conditionalFormatting>
  <conditionalFormatting sqref="O476:P476">
    <cfRule type="cellIs" dxfId="2087" priority="1503" operator="equal">
      <formula>0</formula>
    </cfRule>
  </conditionalFormatting>
  <conditionalFormatting sqref="L477">
    <cfRule type="cellIs" dxfId="2086" priority="1494" operator="equal">
      <formula>0</formula>
    </cfRule>
  </conditionalFormatting>
  <conditionalFormatting sqref="I477:J477">
    <cfRule type="cellIs" dxfId="2085" priority="1500" operator="equal">
      <formula>0</formula>
    </cfRule>
  </conditionalFormatting>
  <conditionalFormatting sqref="O477:R477">
    <cfRule type="cellIs" dxfId="2084" priority="1495" operator="equal">
      <formula>0</formula>
    </cfRule>
  </conditionalFormatting>
  <conditionalFormatting sqref="I477:J477">
    <cfRule type="cellIs" dxfId="2083" priority="1499" operator="equal">
      <formula>0</formula>
    </cfRule>
  </conditionalFormatting>
  <conditionalFormatting sqref="K477">
    <cfRule type="cellIs" dxfId="2082" priority="1498" operator="equal">
      <formula>0</formula>
    </cfRule>
  </conditionalFormatting>
  <conditionalFormatting sqref="M477:N477">
    <cfRule type="cellIs" dxfId="2081" priority="1497" operator="equal">
      <formula>0</formula>
    </cfRule>
  </conditionalFormatting>
  <conditionalFormatting sqref="O477:P477">
    <cfRule type="cellIs" dxfId="2080" priority="1496" operator="equal">
      <formula>0</formula>
    </cfRule>
  </conditionalFormatting>
  <conditionalFormatting sqref="L478">
    <cfRule type="cellIs" dxfId="2079" priority="1487" operator="equal">
      <formula>0</formula>
    </cfRule>
  </conditionalFormatting>
  <conditionalFormatting sqref="I478:J478">
    <cfRule type="cellIs" dxfId="2078" priority="1493" operator="equal">
      <formula>0</formula>
    </cfRule>
  </conditionalFormatting>
  <conditionalFormatting sqref="O478:R478">
    <cfRule type="cellIs" dxfId="2077" priority="1488" operator="equal">
      <formula>0</formula>
    </cfRule>
  </conditionalFormatting>
  <conditionalFormatting sqref="I478:J478">
    <cfRule type="cellIs" dxfId="2076" priority="1492" operator="equal">
      <formula>0</formula>
    </cfRule>
  </conditionalFormatting>
  <conditionalFormatting sqref="K478">
    <cfRule type="cellIs" dxfId="2075" priority="1491" operator="equal">
      <formula>0</formula>
    </cfRule>
  </conditionalFormatting>
  <conditionalFormatting sqref="M478:N478">
    <cfRule type="cellIs" dxfId="2074" priority="1490" operator="equal">
      <formula>0</formula>
    </cfRule>
  </conditionalFormatting>
  <conditionalFormatting sqref="O478:P478">
    <cfRule type="cellIs" dxfId="2073" priority="1489" operator="equal">
      <formula>0</formula>
    </cfRule>
  </conditionalFormatting>
  <conditionalFormatting sqref="I479:J479">
    <cfRule type="cellIs" dxfId="2072" priority="1486" operator="equal">
      <formula>0</formula>
    </cfRule>
  </conditionalFormatting>
  <conditionalFormatting sqref="O479">
    <cfRule type="cellIs" dxfId="2071" priority="1481" operator="equal">
      <formula>0</formula>
    </cfRule>
  </conditionalFormatting>
  <conditionalFormatting sqref="I479:J479">
    <cfRule type="cellIs" dxfId="2070" priority="1485" operator="equal">
      <formula>0</formula>
    </cfRule>
  </conditionalFormatting>
  <conditionalFormatting sqref="K479">
    <cfRule type="cellIs" dxfId="2069" priority="1484" operator="equal">
      <formula>0</formula>
    </cfRule>
  </conditionalFormatting>
  <conditionalFormatting sqref="M479:N479">
    <cfRule type="cellIs" dxfId="2068" priority="1483" operator="equal">
      <formula>0</formula>
    </cfRule>
  </conditionalFormatting>
  <conditionalFormatting sqref="O479">
    <cfRule type="cellIs" dxfId="2067" priority="1482" operator="equal">
      <formula>0</formula>
    </cfRule>
  </conditionalFormatting>
  <conditionalFormatting sqref="L480">
    <cfRule type="cellIs" dxfId="2066" priority="1473" operator="equal">
      <formula>0</formula>
    </cfRule>
  </conditionalFormatting>
  <conditionalFormatting sqref="I480:J480">
    <cfRule type="cellIs" dxfId="2065" priority="1479" operator="equal">
      <formula>0</formula>
    </cfRule>
  </conditionalFormatting>
  <conditionalFormatting sqref="O480:R480">
    <cfRule type="cellIs" dxfId="2064" priority="1474" operator="equal">
      <formula>0</formula>
    </cfRule>
  </conditionalFormatting>
  <conditionalFormatting sqref="I480:J480">
    <cfRule type="cellIs" dxfId="2063" priority="1478" operator="equal">
      <formula>0</formula>
    </cfRule>
  </conditionalFormatting>
  <conditionalFormatting sqref="K480">
    <cfRule type="cellIs" dxfId="2062" priority="1477" operator="equal">
      <formula>0</formula>
    </cfRule>
  </conditionalFormatting>
  <conditionalFormatting sqref="M480:N480">
    <cfRule type="cellIs" dxfId="2061" priority="1476" operator="equal">
      <formula>0</formula>
    </cfRule>
  </conditionalFormatting>
  <conditionalFormatting sqref="O480:P480">
    <cfRule type="cellIs" dxfId="2060" priority="1475" operator="equal">
      <formula>0</formula>
    </cfRule>
  </conditionalFormatting>
  <conditionalFormatting sqref="L481">
    <cfRule type="cellIs" dxfId="2059" priority="1466" operator="equal">
      <formula>0</formula>
    </cfRule>
  </conditionalFormatting>
  <conditionalFormatting sqref="I481:J481">
    <cfRule type="cellIs" dxfId="2058" priority="1472" operator="equal">
      <formula>0</formula>
    </cfRule>
  </conditionalFormatting>
  <conditionalFormatting sqref="O481:R481">
    <cfRule type="cellIs" dxfId="2057" priority="1467" operator="equal">
      <formula>0</formula>
    </cfRule>
  </conditionalFormatting>
  <conditionalFormatting sqref="I481:J481">
    <cfRule type="cellIs" dxfId="2056" priority="1471" operator="equal">
      <formula>0</formula>
    </cfRule>
  </conditionalFormatting>
  <conditionalFormatting sqref="K481">
    <cfRule type="cellIs" dxfId="2055" priority="1470" operator="equal">
      <formula>0</formula>
    </cfRule>
  </conditionalFormatting>
  <conditionalFormatting sqref="M481:N481">
    <cfRule type="cellIs" dxfId="2054" priority="1469" operator="equal">
      <formula>0</formula>
    </cfRule>
  </conditionalFormatting>
  <conditionalFormatting sqref="O481:P481">
    <cfRule type="cellIs" dxfId="2053" priority="1468" operator="equal">
      <formula>0</formula>
    </cfRule>
  </conditionalFormatting>
  <conditionalFormatting sqref="L482">
    <cfRule type="cellIs" dxfId="2052" priority="1459" operator="equal">
      <formula>0</formula>
    </cfRule>
  </conditionalFormatting>
  <conditionalFormatting sqref="I482:J482">
    <cfRule type="cellIs" dxfId="2051" priority="1465" operator="equal">
      <formula>0</formula>
    </cfRule>
  </conditionalFormatting>
  <conditionalFormatting sqref="O482:R482">
    <cfRule type="cellIs" dxfId="2050" priority="1460" operator="equal">
      <formula>0</formula>
    </cfRule>
  </conditionalFormatting>
  <conditionalFormatting sqref="I482:J482">
    <cfRule type="cellIs" dxfId="2049" priority="1464" operator="equal">
      <formula>0</formula>
    </cfRule>
  </conditionalFormatting>
  <conditionalFormatting sqref="K482">
    <cfRule type="cellIs" dxfId="2048" priority="1463" operator="equal">
      <formula>0</formula>
    </cfRule>
  </conditionalFormatting>
  <conditionalFormatting sqref="M482:N482">
    <cfRule type="cellIs" dxfId="2047" priority="1462" operator="equal">
      <formula>0</formula>
    </cfRule>
  </conditionalFormatting>
  <conditionalFormatting sqref="O482:P482">
    <cfRule type="cellIs" dxfId="2046" priority="1461" operator="equal">
      <formula>0</formula>
    </cfRule>
  </conditionalFormatting>
  <conditionalFormatting sqref="L483">
    <cfRule type="cellIs" dxfId="2045" priority="1452" operator="equal">
      <formula>0</formula>
    </cfRule>
  </conditionalFormatting>
  <conditionalFormatting sqref="I483:J483">
    <cfRule type="cellIs" dxfId="2044" priority="1458" operator="equal">
      <formula>0</formula>
    </cfRule>
  </conditionalFormatting>
  <conditionalFormatting sqref="O483:R483">
    <cfRule type="cellIs" dxfId="2043" priority="1453" operator="equal">
      <formula>0</formula>
    </cfRule>
  </conditionalFormatting>
  <conditionalFormatting sqref="I483:J483">
    <cfRule type="cellIs" dxfId="2042" priority="1457" operator="equal">
      <formula>0</formula>
    </cfRule>
  </conditionalFormatting>
  <conditionalFormatting sqref="K483">
    <cfRule type="cellIs" dxfId="2041" priority="1456" operator="equal">
      <formula>0</formula>
    </cfRule>
  </conditionalFormatting>
  <conditionalFormatting sqref="M483:N483">
    <cfRule type="cellIs" dxfId="2040" priority="1455" operator="equal">
      <formula>0</formula>
    </cfRule>
  </conditionalFormatting>
  <conditionalFormatting sqref="O483:P483">
    <cfRule type="cellIs" dxfId="2039" priority="1454" operator="equal">
      <formula>0</formula>
    </cfRule>
  </conditionalFormatting>
  <conditionalFormatting sqref="L489">
    <cfRule type="cellIs" dxfId="2038" priority="1410" operator="equal">
      <formula>0</formula>
    </cfRule>
  </conditionalFormatting>
  <conditionalFormatting sqref="L484">
    <cfRule type="cellIs" dxfId="2037" priority="1445" operator="equal">
      <formula>0</formula>
    </cfRule>
  </conditionalFormatting>
  <conditionalFormatting sqref="I484:J484">
    <cfRule type="cellIs" dxfId="2036" priority="1451" operator="equal">
      <formula>0</formula>
    </cfRule>
  </conditionalFormatting>
  <conditionalFormatting sqref="O484:R484">
    <cfRule type="cellIs" dxfId="2035" priority="1446" operator="equal">
      <formula>0</formula>
    </cfRule>
  </conditionalFormatting>
  <conditionalFormatting sqref="I484:J484">
    <cfRule type="cellIs" dxfId="2034" priority="1450" operator="equal">
      <formula>0</formula>
    </cfRule>
  </conditionalFormatting>
  <conditionalFormatting sqref="K484">
    <cfRule type="cellIs" dxfId="2033" priority="1449" operator="equal">
      <formula>0</formula>
    </cfRule>
  </conditionalFormatting>
  <conditionalFormatting sqref="M484:N484">
    <cfRule type="cellIs" dxfId="2032" priority="1448" operator="equal">
      <formula>0</formula>
    </cfRule>
  </conditionalFormatting>
  <conditionalFormatting sqref="O484:P484">
    <cfRule type="cellIs" dxfId="2031" priority="1447" operator="equal">
      <formula>0</formula>
    </cfRule>
  </conditionalFormatting>
  <conditionalFormatting sqref="L485">
    <cfRule type="cellIs" dxfId="2030" priority="1438" operator="equal">
      <formula>0</formula>
    </cfRule>
  </conditionalFormatting>
  <conditionalFormatting sqref="I485:J485">
    <cfRule type="cellIs" dxfId="2029" priority="1444" operator="equal">
      <formula>0</formula>
    </cfRule>
  </conditionalFormatting>
  <conditionalFormatting sqref="O485:R485">
    <cfRule type="cellIs" dxfId="2028" priority="1439" operator="equal">
      <formula>0</formula>
    </cfRule>
  </conditionalFormatting>
  <conditionalFormatting sqref="I485:J485">
    <cfRule type="cellIs" dxfId="2027" priority="1443" operator="equal">
      <formula>0</formula>
    </cfRule>
  </conditionalFormatting>
  <conditionalFormatting sqref="K485">
    <cfRule type="cellIs" dxfId="2026" priority="1442" operator="equal">
      <formula>0</formula>
    </cfRule>
  </conditionalFormatting>
  <conditionalFormatting sqref="M485:N485">
    <cfRule type="cellIs" dxfId="2025" priority="1441" operator="equal">
      <formula>0</formula>
    </cfRule>
  </conditionalFormatting>
  <conditionalFormatting sqref="O485:P485">
    <cfRule type="cellIs" dxfId="2024" priority="1440" operator="equal">
      <formula>0</formula>
    </cfRule>
  </conditionalFormatting>
  <conditionalFormatting sqref="L486">
    <cfRule type="cellIs" dxfId="2023" priority="1431" operator="equal">
      <formula>0</formula>
    </cfRule>
  </conditionalFormatting>
  <conditionalFormatting sqref="I486:J486">
    <cfRule type="cellIs" dxfId="2022" priority="1437" operator="equal">
      <formula>0</formula>
    </cfRule>
  </conditionalFormatting>
  <conditionalFormatting sqref="O486:R486">
    <cfRule type="cellIs" dxfId="2021" priority="1432" operator="equal">
      <formula>0</formula>
    </cfRule>
  </conditionalFormatting>
  <conditionalFormatting sqref="I486:J486">
    <cfRule type="cellIs" dxfId="2020" priority="1436" operator="equal">
      <formula>0</formula>
    </cfRule>
  </conditionalFormatting>
  <conditionalFormatting sqref="K486">
    <cfRule type="cellIs" dxfId="2019" priority="1435" operator="equal">
      <formula>0</formula>
    </cfRule>
  </conditionalFormatting>
  <conditionalFormatting sqref="M486:N486">
    <cfRule type="cellIs" dxfId="2018" priority="1434" operator="equal">
      <formula>0</formula>
    </cfRule>
  </conditionalFormatting>
  <conditionalFormatting sqref="O486:P486">
    <cfRule type="cellIs" dxfId="2017" priority="1433" operator="equal">
      <formula>0</formula>
    </cfRule>
  </conditionalFormatting>
  <conditionalFormatting sqref="L487">
    <cfRule type="cellIs" dxfId="2016" priority="1424" operator="equal">
      <formula>0</formula>
    </cfRule>
  </conditionalFormatting>
  <conditionalFormatting sqref="I487:J487">
    <cfRule type="cellIs" dxfId="2015" priority="1430" operator="equal">
      <formula>0</formula>
    </cfRule>
  </conditionalFormatting>
  <conditionalFormatting sqref="O487:R487">
    <cfRule type="cellIs" dxfId="2014" priority="1425" operator="equal">
      <formula>0</formula>
    </cfRule>
  </conditionalFormatting>
  <conditionalFormatting sqref="I487:J487">
    <cfRule type="cellIs" dxfId="2013" priority="1429" operator="equal">
      <formula>0</formula>
    </cfRule>
  </conditionalFormatting>
  <conditionalFormatting sqref="K487">
    <cfRule type="cellIs" dxfId="2012" priority="1428" operator="equal">
      <formula>0</formula>
    </cfRule>
  </conditionalFormatting>
  <conditionalFormatting sqref="M487:N487">
    <cfRule type="cellIs" dxfId="2011" priority="1427" operator="equal">
      <formula>0</formula>
    </cfRule>
  </conditionalFormatting>
  <conditionalFormatting sqref="O487:P487">
    <cfRule type="cellIs" dxfId="2010" priority="1426" operator="equal">
      <formula>0</formula>
    </cfRule>
  </conditionalFormatting>
  <conditionalFormatting sqref="L488">
    <cfRule type="cellIs" dxfId="2009" priority="1417" operator="equal">
      <formula>0</formula>
    </cfRule>
  </conditionalFormatting>
  <conditionalFormatting sqref="I488:J488">
    <cfRule type="cellIs" dxfId="2008" priority="1423" operator="equal">
      <formula>0</formula>
    </cfRule>
  </conditionalFormatting>
  <conditionalFormatting sqref="O488:R488">
    <cfRule type="cellIs" dxfId="2007" priority="1418" operator="equal">
      <formula>0</formula>
    </cfRule>
  </conditionalFormatting>
  <conditionalFormatting sqref="I488:J488">
    <cfRule type="cellIs" dxfId="2006" priority="1422" operator="equal">
      <formula>0</formula>
    </cfRule>
  </conditionalFormatting>
  <conditionalFormatting sqref="K488">
    <cfRule type="cellIs" dxfId="2005" priority="1421" operator="equal">
      <formula>0</formula>
    </cfRule>
  </conditionalFormatting>
  <conditionalFormatting sqref="M488:N488">
    <cfRule type="cellIs" dxfId="2004" priority="1420" operator="equal">
      <formula>0</formula>
    </cfRule>
  </conditionalFormatting>
  <conditionalFormatting sqref="O488:P488">
    <cfRule type="cellIs" dxfId="2003" priority="1419" operator="equal">
      <formula>0</formula>
    </cfRule>
  </conditionalFormatting>
  <conditionalFormatting sqref="I489:J489">
    <cfRule type="cellIs" dxfId="2002" priority="1416" operator="equal">
      <formula>0</formula>
    </cfRule>
  </conditionalFormatting>
  <conditionalFormatting sqref="O489:R489">
    <cfRule type="cellIs" dxfId="2001" priority="1411" operator="equal">
      <formula>0</formula>
    </cfRule>
  </conditionalFormatting>
  <conditionalFormatting sqref="I489:J489">
    <cfRule type="cellIs" dxfId="2000" priority="1415" operator="equal">
      <formula>0</formula>
    </cfRule>
  </conditionalFormatting>
  <conditionalFormatting sqref="K489">
    <cfRule type="cellIs" dxfId="1999" priority="1414" operator="equal">
      <formula>0</formula>
    </cfRule>
  </conditionalFormatting>
  <conditionalFormatting sqref="M489:N489">
    <cfRule type="cellIs" dxfId="1998" priority="1413" operator="equal">
      <formula>0</formula>
    </cfRule>
  </conditionalFormatting>
  <conditionalFormatting sqref="O489:P489">
    <cfRule type="cellIs" dxfId="1997" priority="1412" operator="equal">
      <formula>0</formula>
    </cfRule>
  </conditionalFormatting>
  <conditionalFormatting sqref="L490">
    <cfRule type="cellIs" dxfId="1996" priority="1403" operator="equal">
      <formula>0</formula>
    </cfRule>
  </conditionalFormatting>
  <conditionalFormatting sqref="O490:R490">
    <cfRule type="cellIs" dxfId="1995" priority="1404" operator="equal">
      <formula>0</formula>
    </cfRule>
  </conditionalFormatting>
  <conditionalFormatting sqref="M490:N490">
    <cfRule type="cellIs" dxfId="1994" priority="1406" operator="equal">
      <formula>0</formula>
    </cfRule>
  </conditionalFormatting>
  <conditionalFormatting sqref="O490:P490">
    <cfRule type="cellIs" dxfId="1993" priority="1405" operator="equal">
      <formula>0</formula>
    </cfRule>
  </conditionalFormatting>
  <conditionalFormatting sqref="I490:J490">
    <cfRule type="cellIs" dxfId="1992" priority="1409" operator="equal">
      <formula>0</formula>
    </cfRule>
  </conditionalFormatting>
  <conditionalFormatting sqref="I490:J490">
    <cfRule type="cellIs" dxfId="1991" priority="1408" operator="equal">
      <formula>0</formula>
    </cfRule>
  </conditionalFormatting>
  <conditionalFormatting sqref="K490">
    <cfRule type="cellIs" dxfId="1990" priority="1407" operator="equal">
      <formula>0</formula>
    </cfRule>
  </conditionalFormatting>
  <conditionalFormatting sqref="L491">
    <cfRule type="cellIs" dxfId="1989" priority="1396" operator="equal">
      <formula>0</formula>
    </cfRule>
  </conditionalFormatting>
  <conditionalFormatting sqref="I491:J491">
    <cfRule type="cellIs" dxfId="1988" priority="1402" operator="equal">
      <formula>0</formula>
    </cfRule>
  </conditionalFormatting>
  <conditionalFormatting sqref="O491:R491">
    <cfRule type="cellIs" dxfId="1987" priority="1397" operator="equal">
      <formula>0</formula>
    </cfRule>
  </conditionalFormatting>
  <conditionalFormatting sqref="I491:J491">
    <cfRule type="cellIs" dxfId="1986" priority="1401" operator="equal">
      <formula>0</formula>
    </cfRule>
  </conditionalFormatting>
  <conditionalFormatting sqref="K491">
    <cfRule type="cellIs" dxfId="1985" priority="1400" operator="equal">
      <formula>0</formula>
    </cfRule>
  </conditionalFormatting>
  <conditionalFormatting sqref="M491:N491">
    <cfRule type="cellIs" dxfId="1984" priority="1399" operator="equal">
      <formula>0</formula>
    </cfRule>
  </conditionalFormatting>
  <conditionalFormatting sqref="O491:P491">
    <cfRule type="cellIs" dxfId="1983" priority="1398" operator="equal">
      <formula>0</formula>
    </cfRule>
  </conditionalFormatting>
  <conditionalFormatting sqref="L492">
    <cfRule type="cellIs" dxfId="1982" priority="1389" operator="equal">
      <formula>0</formula>
    </cfRule>
  </conditionalFormatting>
  <conditionalFormatting sqref="I492:J492">
    <cfRule type="cellIs" dxfId="1981" priority="1395" operator="equal">
      <formula>0</formula>
    </cfRule>
  </conditionalFormatting>
  <conditionalFormatting sqref="O492:R492">
    <cfRule type="cellIs" dxfId="1980" priority="1390" operator="equal">
      <formula>0</formula>
    </cfRule>
  </conditionalFormatting>
  <conditionalFormatting sqref="I492:J492">
    <cfRule type="cellIs" dxfId="1979" priority="1394" operator="equal">
      <formula>0</formula>
    </cfRule>
  </conditionalFormatting>
  <conditionalFormatting sqref="K492">
    <cfRule type="cellIs" dxfId="1978" priority="1393" operator="equal">
      <formula>0</formula>
    </cfRule>
  </conditionalFormatting>
  <conditionalFormatting sqref="M492:N492">
    <cfRule type="cellIs" dxfId="1977" priority="1392" operator="equal">
      <formula>0</formula>
    </cfRule>
  </conditionalFormatting>
  <conditionalFormatting sqref="O492:P492">
    <cfRule type="cellIs" dxfId="1976" priority="1391" operator="equal">
      <formula>0</formula>
    </cfRule>
  </conditionalFormatting>
  <conditionalFormatting sqref="L493">
    <cfRule type="cellIs" dxfId="1975" priority="1382" operator="equal">
      <formula>0</formula>
    </cfRule>
  </conditionalFormatting>
  <conditionalFormatting sqref="I493:J493">
    <cfRule type="cellIs" dxfId="1974" priority="1388" operator="equal">
      <formula>0</formula>
    </cfRule>
  </conditionalFormatting>
  <conditionalFormatting sqref="O493:R493">
    <cfRule type="cellIs" dxfId="1973" priority="1383" operator="equal">
      <formula>0</formula>
    </cfRule>
  </conditionalFormatting>
  <conditionalFormatting sqref="I493:J493">
    <cfRule type="cellIs" dxfId="1972" priority="1387" operator="equal">
      <formula>0</formula>
    </cfRule>
  </conditionalFormatting>
  <conditionalFormatting sqref="K493">
    <cfRule type="cellIs" dxfId="1971" priority="1386" operator="equal">
      <formula>0</formula>
    </cfRule>
  </conditionalFormatting>
  <conditionalFormatting sqref="M493:N493">
    <cfRule type="cellIs" dxfId="1970" priority="1385" operator="equal">
      <formula>0</formula>
    </cfRule>
  </conditionalFormatting>
  <conditionalFormatting sqref="O493:P493">
    <cfRule type="cellIs" dxfId="1969" priority="1384" operator="equal">
      <formula>0</formula>
    </cfRule>
  </conditionalFormatting>
  <conditionalFormatting sqref="L494">
    <cfRule type="cellIs" dxfId="1968" priority="1375" operator="equal">
      <formula>0</formula>
    </cfRule>
  </conditionalFormatting>
  <conditionalFormatting sqref="I494:J494">
    <cfRule type="cellIs" dxfId="1967" priority="1381" operator="equal">
      <formula>0</formula>
    </cfRule>
  </conditionalFormatting>
  <conditionalFormatting sqref="O494:R494">
    <cfRule type="cellIs" dxfId="1966" priority="1376" operator="equal">
      <formula>0</formula>
    </cfRule>
  </conditionalFormatting>
  <conditionalFormatting sqref="I494:J494">
    <cfRule type="cellIs" dxfId="1965" priority="1380" operator="equal">
      <formula>0</formula>
    </cfRule>
  </conditionalFormatting>
  <conditionalFormatting sqref="K494">
    <cfRule type="cellIs" dxfId="1964" priority="1379" operator="equal">
      <formula>0</formula>
    </cfRule>
  </conditionalFormatting>
  <conditionalFormatting sqref="M494:N494">
    <cfRule type="cellIs" dxfId="1963" priority="1378" operator="equal">
      <formula>0</formula>
    </cfRule>
  </conditionalFormatting>
  <conditionalFormatting sqref="O494:P494">
    <cfRule type="cellIs" dxfId="1962" priority="1377" operator="equal">
      <formula>0</formula>
    </cfRule>
  </conditionalFormatting>
  <conditionalFormatting sqref="L495">
    <cfRule type="cellIs" dxfId="1961" priority="1368" operator="equal">
      <formula>0</formula>
    </cfRule>
  </conditionalFormatting>
  <conditionalFormatting sqref="I495:J495">
    <cfRule type="cellIs" dxfId="1960" priority="1374" operator="equal">
      <formula>0</formula>
    </cfRule>
  </conditionalFormatting>
  <conditionalFormatting sqref="O495:R495">
    <cfRule type="cellIs" dxfId="1959" priority="1369" operator="equal">
      <formula>0</formula>
    </cfRule>
  </conditionalFormatting>
  <conditionalFormatting sqref="I495:J495">
    <cfRule type="cellIs" dxfId="1958" priority="1373" operator="equal">
      <formula>0</formula>
    </cfRule>
  </conditionalFormatting>
  <conditionalFormatting sqref="K495">
    <cfRule type="cellIs" dxfId="1957" priority="1372" operator="equal">
      <formula>0</formula>
    </cfRule>
  </conditionalFormatting>
  <conditionalFormatting sqref="M495:N495">
    <cfRule type="cellIs" dxfId="1956" priority="1371" operator="equal">
      <formula>0</formula>
    </cfRule>
  </conditionalFormatting>
  <conditionalFormatting sqref="O495:P495">
    <cfRule type="cellIs" dxfId="1955" priority="1370" operator="equal">
      <formula>0</formula>
    </cfRule>
  </conditionalFormatting>
  <conditionalFormatting sqref="L496">
    <cfRule type="cellIs" dxfId="1954" priority="1361" operator="equal">
      <formula>0</formula>
    </cfRule>
  </conditionalFormatting>
  <conditionalFormatting sqref="I496:J496">
    <cfRule type="cellIs" dxfId="1953" priority="1367" operator="equal">
      <formula>0</formula>
    </cfRule>
  </conditionalFormatting>
  <conditionalFormatting sqref="O496:R496">
    <cfRule type="cellIs" dxfId="1952" priority="1362" operator="equal">
      <formula>0</formula>
    </cfRule>
  </conditionalFormatting>
  <conditionalFormatting sqref="I496:J496">
    <cfRule type="cellIs" dxfId="1951" priority="1366" operator="equal">
      <formula>0</formula>
    </cfRule>
  </conditionalFormatting>
  <conditionalFormatting sqref="K496">
    <cfRule type="cellIs" dxfId="1950" priority="1365" operator="equal">
      <formula>0</formula>
    </cfRule>
  </conditionalFormatting>
  <conditionalFormatting sqref="M496:N496">
    <cfRule type="cellIs" dxfId="1949" priority="1364" operator="equal">
      <formula>0</formula>
    </cfRule>
  </conditionalFormatting>
  <conditionalFormatting sqref="O496:P496">
    <cfRule type="cellIs" dxfId="1948" priority="1363" operator="equal">
      <formula>0</formula>
    </cfRule>
  </conditionalFormatting>
  <conditionalFormatting sqref="L497">
    <cfRule type="cellIs" dxfId="1947" priority="1354" operator="equal">
      <formula>0</formula>
    </cfRule>
  </conditionalFormatting>
  <conditionalFormatting sqref="I497:J497">
    <cfRule type="cellIs" dxfId="1946" priority="1360" operator="equal">
      <formula>0</formula>
    </cfRule>
  </conditionalFormatting>
  <conditionalFormatting sqref="O497:R497">
    <cfRule type="cellIs" dxfId="1945" priority="1355" operator="equal">
      <formula>0</formula>
    </cfRule>
  </conditionalFormatting>
  <conditionalFormatting sqref="I497:J497">
    <cfRule type="cellIs" dxfId="1944" priority="1359" operator="equal">
      <formula>0</formula>
    </cfRule>
  </conditionalFormatting>
  <conditionalFormatting sqref="K497">
    <cfRule type="cellIs" dxfId="1943" priority="1358" operator="equal">
      <formula>0</formula>
    </cfRule>
  </conditionalFormatting>
  <conditionalFormatting sqref="M497:N497">
    <cfRule type="cellIs" dxfId="1942" priority="1357" operator="equal">
      <formula>0</formula>
    </cfRule>
  </conditionalFormatting>
  <conditionalFormatting sqref="O497:P497">
    <cfRule type="cellIs" dxfId="1941" priority="1356" operator="equal">
      <formula>0</formula>
    </cfRule>
  </conditionalFormatting>
  <conditionalFormatting sqref="L498">
    <cfRule type="cellIs" dxfId="1940" priority="1347" operator="equal">
      <formula>0</formula>
    </cfRule>
  </conditionalFormatting>
  <conditionalFormatting sqref="I498:J498">
    <cfRule type="cellIs" dxfId="1939" priority="1353" operator="equal">
      <formula>0</formula>
    </cfRule>
  </conditionalFormatting>
  <conditionalFormatting sqref="O498:R498">
    <cfRule type="cellIs" dxfId="1938" priority="1348" operator="equal">
      <formula>0</formula>
    </cfRule>
  </conditionalFormatting>
  <conditionalFormatting sqref="I498:J498">
    <cfRule type="cellIs" dxfId="1937" priority="1352" operator="equal">
      <formula>0</formula>
    </cfRule>
  </conditionalFormatting>
  <conditionalFormatting sqref="K498">
    <cfRule type="cellIs" dxfId="1936" priority="1351" operator="equal">
      <formula>0</formula>
    </cfRule>
  </conditionalFormatting>
  <conditionalFormatting sqref="M498:N498">
    <cfRule type="cellIs" dxfId="1935" priority="1350" operator="equal">
      <formula>0</formula>
    </cfRule>
  </conditionalFormatting>
  <conditionalFormatting sqref="O498:P498">
    <cfRule type="cellIs" dxfId="1934" priority="1349" operator="equal">
      <formula>0</formula>
    </cfRule>
  </conditionalFormatting>
  <conditionalFormatting sqref="L501">
    <cfRule type="cellIs" dxfId="1933" priority="1326" operator="equal">
      <formula>0</formula>
    </cfRule>
  </conditionalFormatting>
  <conditionalFormatting sqref="L499">
    <cfRule type="cellIs" dxfId="1932" priority="1340" operator="equal">
      <formula>0</formula>
    </cfRule>
  </conditionalFormatting>
  <conditionalFormatting sqref="I499:J499">
    <cfRule type="cellIs" dxfId="1931" priority="1346" operator="equal">
      <formula>0</formula>
    </cfRule>
  </conditionalFormatting>
  <conditionalFormatting sqref="O499:R499">
    <cfRule type="cellIs" dxfId="1930" priority="1341" operator="equal">
      <formula>0</formula>
    </cfRule>
  </conditionalFormatting>
  <conditionalFormatting sqref="I499:J499">
    <cfRule type="cellIs" dxfId="1929" priority="1345" operator="equal">
      <formula>0</formula>
    </cfRule>
  </conditionalFormatting>
  <conditionalFormatting sqref="K499">
    <cfRule type="cellIs" dxfId="1928" priority="1344" operator="equal">
      <formula>0</formula>
    </cfRule>
  </conditionalFormatting>
  <conditionalFormatting sqref="M499:N499">
    <cfRule type="cellIs" dxfId="1927" priority="1343" operator="equal">
      <formula>0</formula>
    </cfRule>
  </conditionalFormatting>
  <conditionalFormatting sqref="O499:P499">
    <cfRule type="cellIs" dxfId="1926" priority="1342" operator="equal">
      <formula>0</formula>
    </cfRule>
  </conditionalFormatting>
  <conditionalFormatting sqref="L500">
    <cfRule type="cellIs" dxfId="1925" priority="1333" operator="equal">
      <formula>0</formula>
    </cfRule>
  </conditionalFormatting>
  <conditionalFormatting sqref="I500:J500">
    <cfRule type="cellIs" dxfId="1924" priority="1339" operator="equal">
      <formula>0</formula>
    </cfRule>
  </conditionalFormatting>
  <conditionalFormatting sqref="O500:R500">
    <cfRule type="cellIs" dxfId="1923" priority="1334" operator="equal">
      <formula>0</formula>
    </cfRule>
  </conditionalFormatting>
  <conditionalFormatting sqref="I500:J500">
    <cfRule type="cellIs" dxfId="1922" priority="1338" operator="equal">
      <formula>0</formula>
    </cfRule>
  </conditionalFormatting>
  <conditionalFormatting sqref="K500">
    <cfRule type="cellIs" dxfId="1921" priority="1337" operator="equal">
      <formula>0</formula>
    </cfRule>
  </conditionalFormatting>
  <conditionalFormatting sqref="M500:N500">
    <cfRule type="cellIs" dxfId="1920" priority="1336" operator="equal">
      <formula>0</formula>
    </cfRule>
  </conditionalFormatting>
  <conditionalFormatting sqref="O500:P500">
    <cfRule type="cellIs" dxfId="1919" priority="1335" operator="equal">
      <formula>0</formula>
    </cfRule>
  </conditionalFormatting>
  <conditionalFormatting sqref="I501:J501">
    <cfRule type="cellIs" dxfId="1918" priority="1332" operator="equal">
      <formula>0</formula>
    </cfRule>
  </conditionalFormatting>
  <conditionalFormatting sqref="O501:R501">
    <cfRule type="cellIs" dxfId="1917" priority="1327" operator="equal">
      <formula>0</formula>
    </cfRule>
  </conditionalFormatting>
  <conditionalFormatting sqref="I501:J501">
    <cfRule type="cellIs" dxfId="1916" priority="1331" operator="equal">
      <formula>0</formula>
    </cfRule>
  </conditionalFormatting>
  <conditionalFormatting sqref="K501">
    <cfRule type="cellIs" dxfId="1915" priority="1330" operator="equal">
      <formula>0</formula>
    </cfRule>
  </conditionalFormatting>
  <conditionalFormatting sqref="M501:N501">
    <cfRule type="cellIs" dxfId="1914" priority="1329" operator="equal">
      <formula>0</formula>
    </cfRule>
  </conditionalFormatting>
  <conditionalFormatting sqref="O501:P501">
    <cfRule type="cellIs" dxfId="1913" priority="1328" operator="equal">
      <formula>0</formula>
    </cfRule>
  </conditionalFormatting>
  <conditionalFormatting sqref="L502">
    <cfRule type="cellIs" dxfId="1912" priority="1319" operator="equal">
      <formula>0</formula>
    </cfRule>
  </conditionalFormatting>
  <conditionalFormatting sqref="I502:J502">
    <cfRule type="cellIs" dxfId="1911" priority="1325" operator="equal">
      <formula>0</formula>
    </cfRule>
  </conditionalFormatting>
  <conditionalFormatting sqref="O502:R502">
    <cfRule type="cellIs" dxfId="1910" priority="1320" operator="equal">
      <formula>0</formula>
    </cfRule>
  </conditionalFormatting>
  <conditionalFormatting sqref="I502:J502">
    <cfRule type="cellIs" dxfId="1909" priority="1324" operator="equal">
      <formula>0</formula>
    </cfRule>
  </conditionalFormatting>
  <conditionalFormatting sqref="K502">
    <cfRule type="cellIs" dxfId="1908" priority="1323" operator="equal">
      <formula>0</formula>
    </cfRule>
  </conditionalFormatting>
  <conditionalFormatting sqref="M502:N502">
    <cfRule type="cellIs" dxfId="1907" priority="1322" operator="equal">
      <formula>0</formula>
    </cfRule>
  </conditionalFormatting>
  <conditionalFormatting sqref="O502:P502">
    <cfRule type="cellIs" dxfId="1906" priority="1321" operator="equal">
      <formula>0</formula>
    </cfRule>
  </conditionalFormatting>
  <conditionalFormatting sqref="L505">
    <cfRule type="cellIs" dxfId="1905" priority="1298" operator="equal">
      <formula>0</formula>
    </cfRule>
  </conditionalFormatting>
  <conditionalFormatting sqref="L503">
    <cfRule type="cellIs" dxfId="1904" priority="1312" operator="equal">
      <formula>0</formula>
    </cfRule>
  </conditionalFormatting>
  <conditionalFormatting sqref="I503:J503">
    <cfRule type="cellIs" dxfId="1903" priority="1318" operator="equal">
      <formula>0</formula>
    </cfRule>
  </conditionalFormatting>
  <conditionalFormatting sqref="O503:R503">
    <cfRule type="cellIs" dxfId="1902" priority="1313" operator="equal">
      <formula>0</formula>
    </cfRule>
  </conditionalFormatting>
  <conditionalFormatting sqref="I503:J503">
    <cfRule type="cellIs" dxfId="1901" priority="1317" operator="equal">
      <formula>0</formula>
    </cfRule>
  </conditionalFormatting>
  <conditionalFormatting sqref="K503">
    <cfRule type="cellIs" dxfId="1900" priority="1316" operator="equal">
      <formula>0</formula>
    </cfRule>
  </conditionalFormatting>
  <conditionalFormatting sqref="M503:N503">
    <cfRule type="cellIs" dxfId="1899" priority="1315" operator="equal">
      <formula>0</formula>
    </cfRule>
  </conditionalFormatting>
  <conditionalFormatting sqref="O503:P503">
    <cfRule type="cellIs" dxfId="1898" priority="1314" operator="equal">
      <formula>0</formula>
    </cfRule>
  </conditionalFormatting>
  <conditionalFormatting sqref="L504">
    <cfRule type="cellIs" dxfId="1897" priority="1305" operator="equal">
      <formula>0</formula>
    </cfRule>
  </conditionalFormatting>
  <conditionalFormatting sqref="I504:J504">
    <cfRule type="cellIs" dxfId="1896" priority="1311" operator="equal">
      <formula>0</formula>
    </cfRule>
  </conditionalFormatting>
  <conditionalFormatting sqref="O504:R504">
    <cfRule type="cellIs" dxfId="1895" priority="1306" operator="equal">
      <formula>0</formula>
    </cfRule>
  </conditionalFormatting>
  <conditionalFormatting sqref="I504:J504">
    <cfRule type="cellIs" dxfId="1894" priority="1310" operator="equal">
      <formula>0</formula>
    </cfRule>
  </conditionalFormatting>
  <conditionalFormatting sqref="K504">
    <cfRule type="cellIs" dxfId="1893" priority="1309" operator="equal">
      <formula>0</formula>
    </cfRule>
  </conditionalFormatting>
  <conditionalFormatting sqref="M504:N504">
    <cfRule type="cellIs" dxfId="1892" priority="1308" operator="equal">
      <formula>0</formula>
    </cfRule>
  </conditionalFormatting>
  <conditionalFormatting sqref="O504:P504">
    <cfRule type="cellIs" dxfId="1891" priority="1307" operator="equal">
      <formula>0</formula>
    </cfRule>
  </conditionalFormatting>
  <conditionalFormatting sqref="I505:J505">
    <cfRule type="cellIs" dxfId="1890" priority="1304" operator="equal">
      <formula>0</formula>
    </cfRule>
  </conditionalFormatting>
  <conditionalFormatting sqref="O505:R505">
    <cfRule type="cellIs" dxfId="1889" priority="1299" operator="equal">
      <formula>0</formula>
    </cfRule>
  </conditionalFormatting>
  <conditionalFormatting sqref="I505:J505">
    <cfRule type="cellIs" dxfId="1888" priority="1303" operator="equal">
      <formula>0</formula>
    </cfRule>
  </conditionalFormatting>
  <conditionalFormatting sqref="K505">
    <cfRule type="cellIs" dxfId="1887" priority="1302" operator="equal">
      <formula>0</formula>
    </cfRule>
  </conditionalFormatting>
  <conditionalFormatting sqref="M505:N505">
    <cfRule type="cellIs" dxfId="1886" priority="1301" operator="equal">
      <formula>0</formula>
    </cfRule>
  </conditionalFormatting>
  <conditionalFormatting sqref="O505:P505">
    <cfRule type="cellIs" dxfId="1885" priority="1300" operator="equal">
      <formula>0</formula>
    </cfRule>
  </conditionalFormatting>
  <conditionalFormatting sqref="L507">
    <cfRule type="cellIs" dxfId="1884" priority="1284" operator="equal">
      <formula>0</formula>
    </cfRule>
  </conditionalFormatting>
  <conditionalFormatting sqref="L508">
    <cfRule type="cellIs" dxfId="1883" priority="1277" operator="equal">
      <formula>0</formula>
    </cfRule>
  </conditionalFormatting>
  <conditionalFormatting sqref="L506">
    <cfRule type="cellIs" dxfId="1882" priority="1291" operator="equal">
      <formula>0</formula>
    </cfRule>
  </conditionalFormatting>
  <conditionalFormatting sqref="I506:J506">
    <cfRule type="cellIs" dxfId="1881" priority="1297" operator="equal">
      <formula>0</formula>
    </cfRule>
  </conditionalFormatting>
  <conditionalFormatting sqref="O506:R506">
    <cfRule type="cellIs" dxfId="1880" priority="1292" operator="equal">
      <formula>0</formula>
    </cfRule>
  </conditionalFormatting>
  <conditionalFormatting sqref="I506:J506">
    <cfRule type="cellIs" dxfId="1879" priority="1296" operator="equal">
      <formula>0</formula>
    </cfRule>
  </conditionalFormatting>
  <conditionalFormatting sqref="K506">
    <cfRule type="cellIs" dxfId="1878" priority="1295" operator="equal">
      <formula>0</formula>
    </cfRule>
  </conditionalFormatting>
  <conditionalFormatting sqref="M506:N506">
    <cfRule type="cellIs" dxfId="1877" priority="1294" operator="equal">
      <formula>0</formula>
    </cfRule>
  </conditionalFormatting>
  <conditionalFormatting sqref="O506:P506">
    <cfRule type="cellIs" dxfId="1876" priority="1293" operator="equal">
      <formula>0</formula>
    </cfRule>
  </conditionalFormatting>
  <conditionalFormatting sqref="I507:J507">
    <cfRule type="cellIs" dxfId="1875" priority="1290" operator="equal">
      <formula>0</formula>
    </cfRule>
  </conditionalFormatting>
  <conditionalFormatting sqref="O507:R507">
    <cfRule type="cellIs" dxfId="1874" priority="1285" operator="equal">
      <formula>0</formula>
    </cfRule>
  </conditionalFormatting>
  <conditionalFormatting sqref="I507:J507">
    <cfRule type="cellIs" dxfId="1873" priority="1289" operator="equal">
      <formula>0</formula>
    </cfRule>
  </conditionalFormatting>
  <conditionalFormatting sqref="K507">
    <cfRule type="cellIs" dxfId="1872" priority="1288" operator="equal">
      <formula>0</formula>
    </cfRule>
  </conditionalFormatting>
  <conditionalFormatting sqref="M507:N507">
    <cfRule type="cellIs" dxfId="1871" priority="1287" operator="equal">
      <formula>0</formula>
    </cfRule>
  </conditionalFormatting>
  <conditionalFormatting sqref="O507:P507">
    <cfRule type="cellIs" dxfId="1870" priority="1286" operator="equal">
      <formula>0</formula>
    </cfRule>
  </conditionalFormatting>
  <conditionalFormatting sqref="I508:J508">
    <cfRule type="cellIs" dxfId="1869" priority="1283" operator="equal">
      <formula>0</formula>
    </cfRule>
  </conditionalFormatting>
  <conditionalFormatting sqref="O508:R508">
    <cfRule type="cellIs" dxfId="1868" priority="1278" operator="equal">
      <formula>0</formula>
    </cfRule>
  </conditionalFormatting>
  <conditionalFormatting sqref="I508:J508">
    <cfRule type="cellIs" dxfId="1867" priority="1282" operator="equal">
      <formula>0</formula>
    </cfRule>
  </conditionalFormatting>
  <conditionalFormatting sqref="K508">
    <cfRule type="cellIs" dxfId="1866" priority="1281" operator="equal">
      <formula>0</formula>
    </cfRule>
  </conditionalFormatting>
  <conditionalFormatting sqref="M508:N508">
    <cfRule type="cellIs" dxfId="1865" priority="1280" operator="equal">
      <formula>0</formula>
    </cfRule>
  </conditionalFormatting>
  <conditionalFormatting sqref="O508:P508">
    <cfRule type="cellIs" dxfId="1864" priority="1279" operator="equal">
      <formula>0</formula>
    </cfRule>
  </conditionalFormatting>
  <conditionalFormatting sqref="L509">
    <cfRule type="cellIs" dxfId="1863" priority="1270" operator="equal">
      <formula>0</formula>
    </cfRule>
  </conditionalFormatting>
  <conditionalFormatting sqref="I509:J509">
    <cfRule type="cellIs" dxfId="1862" priority="1276" operator="equal">
      <formula>0</formula>
    </cfRule>
  </conditionalFormatting>
  <conditionalFormatting sqref="O509:R509">
    <cfRule type="cellIs" dxfId="1861" priority="1271" operator="equal">
      <formula>0</formula>
    </cfRule>
  </conditionalFormatting>
  <conditionalFormatting sqref="I509:J509">
    <cfRule type="cellIs" dxfId="1860" priority="1275" operator="equal">
      <formula>0</formula>
    </cfRule>
  </conditionalFormatting>
  <conditionalFormatting sqref="K509">
    <cfRule type="cellIs" dxfId="1859" priority="1274" operator="equal">
      <formula>0</formula>
    </cfRule>
  </conditionalFormatting>
  <conditionalFormatting sqref="M509:N509">
    <cfRule type="cellIs" dxfId="1858" priority="1273" operator="equal">
      <formula>0</formula>
    </cfRule>
  </conditionalFormatting>
  <conditionalFormatting sqref="O509:P509">
    <cfRule type="cellIs" dxfId="1857" priority="1272" operator="equal">
      <formula>0</formula>
    </cfRule>
  </conditionalFormatting>
  <conditionalFormatting sqref="L510">
    <cfRule type="cellIs" dxfId="1856" priority="1263" operator="equal">
      <formula>0</formula>
    </cfRule>
  </conditionalFormatting>
  <conditionalFormatting sqref="I510:J510">
    <cfRule type="cellIs" dxfId="1855" priority="1269" operator="equal">
      <formula>0</formula>
    </cfRule>
  </conditionalFormatting>
  <conditionalFormatting sqref="O510:R510">
    <cfRule type="cellIs" dxfId="1854" priority="1264" operator="equal">
      <formula>0</formula>
    </cfRule>
  </conditionalFormatting>
  <conditionalFormatting sqref="I510:J510">
    <cfRule type="cellIs" dxfId="1853" priority="1268" operator="equal">
      <formula>0</formula>
    </cfRule>
  </conditionalFormatting>
  <conditionalFormatting sqref="K510">
    <cfRule type="cellIs" dxfId="1852" priority="1267" operator="equal">
      <formula>0</formula>
    </cfRule>
  </conditionalFormatting>
  <conditionalFormatting sqref="M510:N510">
    <cfRule type="cellIs" dxfId="1851" priority="1266" operator="equal">
      <formula>0</formula>
    </cfRule>
  </conditionalFormatting>
  <conditionalFormatting sqref="O510:P510">
    <cfRule type="cellIs" dxfId="1850" priority="1265" operator="equal">
      <formula>0</formula>
    </cfRule>
  </conditionalFormatting>
  <conditionalFormatting sqref="L511">
    <cfRule type="cellIs" dxfId="1849" priority="1256" operator="equal">
      <formula>0</formula>
    </cfRule>
  </conditionalFormatting>
  <conditionalFormatting sqref="I511:J511">
    <cfRule type="cellIs" dxfId="1848" priority="1262" operator="equal">
      <formula>0</formula>
    </cfRule>
  </conditionalFormatting>
  <conditionalFormatting sqref="O511:R511">
    <cfRule type="cellIs" dxfId="1847" priority="1257" operator="equal">
      <formula>0</formula>
    </cfRule>
  </conditionalFormatting>
  <conditionalFormatting sqref="I511:J511">
    <cfRule type="cellIs" dxfId="1846" priority="1261" operator="equal">
      <formula>0</formula>
    </cfRule>
  </conditionalFormatting>
  <conditionalFormatting sqref="K511">
    <cfRule type="cellIs" dxfId="1845" priority="1260" operator="equal">
      <formula>0</formula>
    </cfRule>
  </conditionalFormatting>
  <conditionalFormatting sqref="M511:N511">
    <cfRule type="cellIs" dxfId="1844" priority="1259" operator="equal">
      <formula>0</formula>
    </cfRule>
  </conditionalFormatting>
  <conditionalFormatting sqref="O511:P511">
    <cfRule type="cellIs" dxfId="1843" priority="1258" operator="equal">
      <formula>0</formula>
    </cfRule>
  </conditionalFormatting>
  <conditionalFormatting sqref="L512">
    <cfRule type="cellIs" dxfId="1842" priority="1249" operator="equal">
      <formula>0</formula>
    </cfRule>
  </conditionalFormatting>
  <conditionalFormatting sqref="I512:J512">
    <cfRule type="cellIs" dxfId="1841" priority="1255" operator="equal">
      <formula>0</formula>
    </cfRule>
  </conditionalFormatting>
  <conditionalFormatting sqref="O512:R512">
    <cfRule type="cellIs" dxfId="1840" priority="1250" operator="equal">
      <formula>0</formula>
    </cfRule>
  </conditionalFormatting>
  <conditionalFormatting sqref="I512:J512">
    <cfRule type="cellIs" dxfId="1839" priority="1254" operator="equal">
      <formula>0</formula>
    </cfRule>
  </conditionalFormatting>
  <conditionalFormatting sqref="K512">
    <cfRule type="cellIs" dxfId="1838" priority="1253" operator="equal">
      <formula>0</formula>
    </cfRule>
  </conditionalFormatting>
  <conditionalFormatting sqref="M512:N512">
    <cfRule type="cellIs" dxfId="1837" priority="1252" operator="equal">
      <formula>0</formula>
    </cfRule>
  </conditionalFormatting>
  <conditionalFormatting sqref="O512:P512">
    <cfRule type="cellIs" dxfId="1836" priority="1251" operator="equal">
      <formula>0</formula>
    </cfRule>
  </conditionalFormatting>
  <conditionalFormatting sqref="L513">
    <cfRule type="cellIs" dxfId="1835" priority="1242" operator="equal">
      <formula>0</formula>
    </cfRule>
  </conditionalFormatting>
  <conditionalFormatting sqref="I513:J513">
    <cfRule type="cellIs" dxfId="1834" priority="1248" operator="equal">
      <formula>0</formula>
    </cfRule>
  </conditionalFormatting>
  <conditionalFormatting sqref="O513:R513">
    <cfRule type="cellIs" dxfId="1833" priority="1243" operator="equal">
      <formula>0</formula>
    </cfRule>
  </conditionalFormatting>
  <conditionalFormatting sqref="I513:J513">
    <cfRule type="cellIs" dxfId="1832" priority="1247" operator="equal">
      <formula>0</formula>
    </cfRule>
  </conditionalFormatting>
  <conditionalFormatting sqref="K513">
    <cfRule type="cellIs" dxfId="1831" priority="1246" operator="equal">
      <formula>0</formula>
    </cfRule>
  </conditionalFormatting>
  <conditionalFormatting sqref="M513:N513">
    <cfRule type="cellIs" dxfId="1830" priority="1245" operator="equal">
      <formula>0</formula>
    </cfRule>
  </conditionalFormatting>
  <conditionalFormatting sqref="O513:P513">
    <cfRule type="cellIs" dxfId="1829" priority="1244" operator="equal">
      <formula>0</formula>
    </cfRule>
  </conditionalFormatting>
  <conditionalFormatting sqref="L514">
    <cfRule type="cellIs" dxfId="1828" priority="1235" operator="equal">
      <formula>0</formula>
    </cfRule>
  </conditionalFormatting>
  <conditionalFormatting sqref="I514:J514">
    <cfRule type="cellIs" dxfId="1827" priority="1241" operator="equal">
      <formula>0</formula>
    </cfRule>
  </conditionalFormatting>
  <conditionalFormatting sqref="O514:R514">
    <cfRule type="cellIs" dxfId="1826" priority="1236" operator="equal">
      <formula>0</formula>
    </cfRule>
  </conditionalFormatting>
  <conditionalFormatting sqref="I514:J514">
    <cfRule type="cellIs" dxfId="1825" priority="1240" operator="equal">
      <formula>0</formula>
    </cfRule>
  </conditionalFormatting>
  <conditionalFormatting sqref="K514">
    <cfRule type="cellIs" dxfId="1824" priority="1239" operator="equal">
      <formula>0</formula>
    </cfRule>
  </conditionalFormatting>
  <conditionalFormatting sqref="M514:N514">
    <cfRule type="cellIs" dxfId="1823" priority="1238" operator="equal">
      <formula>0</formula>
    </cfRule>
  </conditionalFormatting>
  <conditionalFormatting sqref="O514:P514">
    <cfRule type="cellIs" dxfId="1822" priority="1237" operator="equal">
      <formula>0</formula>
    </cfRule>
  </conditionalFormatting>
  <conditionalFormatting sqref="L515">
    <cfRule type="cellIs" dxfId="1821" priority="1228" operator="equal">
      <formula>0</formula>
    </cfRule>
  </conditionalFormatting>
  <conditionalFormatting sqref="I515:J515">
    <cfRule type="cellIs" dxfId="1820" priority="1234" operator="equal">
      <formula>0</formula>
    </cfRule>
  </conditionalFormatting>
  <conditionalFormatting sqref="O515:R515">
    <cfRule type="cellIs" dxfId="1819" priority="1229" operator="equal">
      <formula>0</formula>
    </cfRule>
  </conditionalFormatting>
  <conditionalFormatting sqref="I515:J515">
    <cfRule type="cellIs" dxfId="1818" priority="1233" operator="equal">
      <formula>0</formula>
    </cfRule>
  </conditionalFormatting>
  <conditionalFormatting sqref="K515">
    <cfRule type="cellIs" dxfId="1817" priority="1232" operator="equal">
      <formula>0</formula>
    </cfRule>
  </conditionalFormatting>
  <conditionalFormatting sqref="M515:N515">
    <cfRule type="cellIs" dxfId="1816" priority="1231" operator="equal">
      <formula>0</formula>
    </cfRule>
  </conditionalFormatting>
  <conditionalFormatting sqref="O515:P515">
    <cfRule type="cellIs" dxfId="1815" priority="1230" operator="equal">
      <formula>0</formula>
    </cfRule>
  </conditionalFormatting>
  <conditionalFormatting sqref="L516">
    <cfRule type="cellIs" dxfId="1814" priority="1221" operator="equal">
      <formula>0</formula>
    </cfRule>
  </conditionalFormatting>
  <conditionalFormatting sqref="I516:J516">
    <cfRule type="cellIs" dxfId="1813" priority="1227" operator="equal">
      <formula>0</formula>
    </cfRule>
  </conditionalFormatting>
  <conditionalFormatting sqref="O516:R516">
    <cfRule type="cellIs" dxfId="1812" priority="1222" operator="equal">
      <formula>0</formula>
    </cfRule>
  </conditionalFormatting>
  <conditionalFormatting sqref="I516:J516">
    <cfRule type="cellIs" dxfId="1811" priority="1226" operator="equal">
      <formula>0</formula>
    </cfRule>
  </conditionalFormatting>
  <conditionalFormatting sqref="K516">
    <cfRule type="cellIs" dxfId="1810" priority="1225" operator="equal">
      <formula>0</formula>
    </cfRule>
  </conditionalFormatting>
  <conditionalFormatting sqref="M516:N516">
    <cfRule type="cellIs" dxfId="1809" priority="1224" operator="equal">
      <formula>0</formula>
    </cfRule>
  </conditionalFormatting>
  <conditionalFormatting sqref="O516:P516">
    <cfRule type="cellIs" dxfId="1808" priority="1223" operator="equal">
      <formula>0</formula>
    </cfRule>
  </conditionalFormatting>
  <conditionalFormatting sqref="L517">
    <cfRule type="cellIs" dxfId="1807" priority="1214" operator="equal">
      <formula>0</formula>
    </cfRule>
  </conditionalFormatting>
  <conditionalFormatting sqref="I517:J517">
    <cfRule type="cellIs" dxfId="1806" priority="1220" operator="equal">
      <formula>0</formula>
    </cfRule>
  </conditionalFormatting>
  <conditionalFormatting sqref="O517:R517">
    <cfRule type="cellIs" dxfId="1805" priority="1215" operator="equal">
      <formula>0</formula>
    </cfRule>
  </conditionalFormatting>
  <conditionalFormatting sqref="I517:J517">
    <cfRule type="cellIs" dxfId="1804" priority="1219" operator="equal">
      <formula>0</formula>
    </cfRule>
  </conditionalFormatting>
  <conditionalFormatting sqref="K517">
    <cfRule type="cellIs" dxfId="1803" priority="1218" operator="equal">
      <formula>0</formula>
    </cfRule>
  </conditionalFormatting>
  <conditionalFormatting sqref="M517:N517">
    <cfRule type="cellIs" dxfId="1802" priority="1217" operator="equal">
      <formula>0</formula>
    </cfRule>
  </conditionalFormatting>
  <conditionalFormatting sqref="O517:P517">
    <cfRule type="cellIs" dxfId="1801" priority="1216" operator="equal">
      <formula>0</formula>
    </cfRule>
  </conditionalFormatting>
  <conditionalFormatting sqref="L518">
    <cfRule type="cellIs" dxfId="1800" priority="1207" operator="equal">
      <formula>0</formula>
    </cfRule>
  </conditionalFormatting>
  <conditionalFormatting sqref="I518:J518">
    <cfRule type="cellIs" dxfId="1799" priority="1213" operator="equal">
      <formula>0</formula>
    </cfRule>
  </conditionalFormatting>
  <conditionalFormatting sqref="O518:R518">
    <cfRule type="cellIs" dxfId="1798" priority="1208" operator="equal">
      <formula>0</formula>
    </cfRule>
  </conditionalFormatting>
  <conditionalFormatting sqref="I518:J518">
    <cfRule type="cellIs" dxfId="1797" priority="1212" operator="equal">
      <formula>0</formula>
    </cfRule>
  </conditionalFormatting>
  <conditionalFormatting sqref="K518">
    <cfRule type="cellIs" dxfId="1796" priority="1211" operator="equal">
      <formula>0</formula>
    </cfRule>
  </conditionalFormatting>
  <conditionalFormatting sqref="M518:N518">
    <cfRule type="cellIs" dxfId="1795" priority="1210" operator="equal">
      <formula>0</formula>
    </cfRule>
  </conditionalFormatting>
  <conditionalFormatting sqref="O518:P518">
    <cfRule type="cellIs" dxfId="1794" priority="1209" operator="equal">
      <formula>0</formula>
    </cfRule>
  </conditionalFormatting>
  <conditionalFormatting sqref="L519">
    <cfRule type="cellIs" dxfId="1793" priority="1200" operator="equal">
      <formula>0</formula>
    </cfRule>
  </conditionalFormatting>
  <conditionalFormatting sqref="I519:J519">
    <cfRule type="cellIs" dxfId="1792" priority="1206" operator="equal">
      <formula>0</formula>
    </cfRule>
  </conditionalFormatting>
  <conditionalFormatting sqref="O519:R519">
    <cfRule type="cellIs" dxfId="1791" priority="1201" operator="equal">
      <formula>0</formula>
    </cfRule>
  </conditionalFormatting>
  <conditionalFormatting sqref="I519:J519">
    <cfRule type="cellIs" dxfId="1790" priority="1205" operator="equal">
      <formula>0</formula>
    </cfRule>
  </conditionalFormatting>
  <conditionalFormatting sqref="K519">
    <cfRule type="cellIs" dxfId="1789" priority="1204" operator="equal">
      <formula>0</formula>
    </cfRule>
  </conditionalFormatting>
  <conditionalFormatting sqref="M519:N519">
    <cfRule type="cellIs" dxfId="1788" priority="1203" operator="equal">
      <formula>0</formula>
    </cfRule>
  </conditionalFormatting>
  <conditionalFormatting sqref="O519:P519">
    <cfRule type="cellIs" dxfId="1787" priority="1202" operator="equal">
      <formula>0</formula>
    </cfRule>
  </conditionalFormatting>
  <conditionalFormatting sqref="L520">
    <cfRule type="cellIs" dxfId="1786" priority="1193" operator="equal">
      <formula>0</formula>
    </cfRule>
  </conditionalFormatting>
  <conditionalFormatting sqref="I520:J520">
    <cfRule type="cellIs" dxfId="1785" priority="1199" operator="equal">
      <formula>0</formula>
    </cfRule>
  </conditionalFormatting>
  <conditionalFormatting sqref="O520:R520">
    <cfRule type="cellIs" dxfId="1784" priority="1194" operator="equal">
      <formula>0</formula>
    </cfRule>
  </conditionalFormatting>
  <conditionalFormatting sqref="I520:J520">
    <cfRule type="cellIs" dxfId="1783" priority="1198" operator="equal">
      <formula>0</formula>
    </cfRule>
  </conditionalFormatting>
  <conditionalFormatting sqref="K520">
    <cfRule type="cellIs" dxfId="1782" priority="1197" operator="equal">
      <formula>0</formula>
    </cfRule>
  </conditionalFormatting>
  <conditionalFormatting sqref="M520:N520">
    <cfRule type="cellIs" dxfId="1781" priority="1196" operator="equal">
      <formula>0</formula>
    </cfRule>
  </conditionalFormatting>
  <conditionalFormatting sqref="O520:P520">
    <cfRule type="cellIs" dxfId="1780" priority="1195" operator="equal">
      <formula>0</formula>
    </cfRule>
  </conditionalFormatting>
  <conditionalFormatting sqref="L521">
    <cfRule type="cellIs" dxfId="1779" priority="1186" operator="equal">
      <formula>0</formula>
    </cfRule>
  </conditionalFormatting>
  <conditionalFormatting sqref="I521:J521">
    <cfRule type="cellIs" dxfId="1778" priority="1192" operator="equal">
      <formula>0</formula>
    </cfRule>
  </conditionalFormatting>
  <conditionalFormatting sqref="O521:R521">
    <cfRule type="cellIs" dxfId="1777" priority="1187" operator="equal">
      <formula>0</formula>
    </cfRule>
  </conditionalFormatting>
  <conditionalFormatting sqref="I521:J521">
    <cfRule type="cellIs" dxfId="1776" priority="1191" operator="equal">
      <formula>0</formula>
    </cfRule>
  </conditionalFormatting>
  <conditionalFormatting sqref="K521">
    <cfRule type="cellIs" dxfId="1775" priority="1190" operator="equal">
      <formula>0</formula>
    </cfRule>
  </conditionalFormatting>
  <conditionalFormatting sqref="M521:N521">
    <cfRule type="cellIs" dxfId="1774" priority="1189" operator="equal">
      <formula>0</formula>
    </cfRule>
  </conditionalFormatting>
  <conditionalFormatting sqref="O521:P521">
    <cfRule type="cellIs" dxfId="1773" priority="1188" operator="equal">
      <formula>0</formula>
    </cfRule>
  </conditionalFormatting>
  <conditionalFormatting sqref="L522">
    <cfRule type="cellIs" dxfId="1772" priority="1179" operator="equal">
      <formula>0</formula>
    </cfRule>
  </conditionalFormatting>
  <conditionalFormatting sqref="I522:J522">
    <cfRule type="cellIs" dxfId="1771" priority="1185" operator="equal">
      <formula>0</formula>
    </cfRule>
  </conditionalFormatting>
  <conditionalFormatting sqref="O522:R522">
    <cfRule type="cellIs" dxfId="1770" priority="1180" operator="equal">
      <formula>0</formula>
    </cfRule>
  </conditionalFormatting>
  <conditionalFormatting sqref="I522:J522">
    <cfRule type="cellIs" dxfId="1769" priority="1184" operator="equal">
      <formula>0</formula>
    </cfRule>
  </conditionalFormatting>
  <conditionalFormatting sqref="K522">
    <cfRule type="cellIs" dxfId="1768" priority="1183" operator="equal">
      <formula>0</formula>
    </cfRule>
  </conditionalFormatting>
  <conditionalFormatting sqref="M522:N522">
    <cfRule type="cellIs" dxfId="1767" priority="1182" operator="equal">
      <formula>0</formula>
    </cfRule>
  </conditionalFormatting>
  <conditionalFormatting sqref="O522:P522">
    <cfRule type="cellIs" dxfId="1766" priority="1181" operator="equal">
      <formula>0</formula>
    </cfRule>
  </conditionalFormatting>
  <conditionalFormatting sqref="L523">
    <cfRule type="cellIs" dxfId="1765" priority="1172" operator="equal">
      <formula>0</formula>
    </cfRule>
  </conditionalFormatting>
  <conditionalFormatting sqref="I523:J523">
    <cfRule type="cellIs" dxfId="1764" priority="1178" operator="equal">
      <formula>0</formula>
    </cfRule>
  </conditionalFormatting>
  <conditionalFormatting sqref="O523:R523">
    <cfRule type="cellIs" dxfId="1763" priority="1173" operator="equal">
      <formula>0</formula>
    </cfRule>
  </conditionalFormatting>
  <conditionalFormatting sqref="I523:J523">
    <cfRule type="cellIs" dxfId="1762" priority="1177" operator="equal">
      <formula>0</formula>
    </cfRule>
  </conditionalFormatting>
  <conditionalFormatting sqref="K523">
    <cfRule type="cellIs" dxfId="1761" priority="1176" operator="equal">
      <formula>0</formula>
    </cfRule>
  </conditionalFormatting>
  <conditionalFormatting sqref="M523:N523">
    <cfRule type="cellIs" dxfId="1760" priority="1175" operator="equal">
      <formula>0</formula>
    </cfRule>
  </conditionalFormatting>
  <conditionalFormatting sqref="O523:P523">
    <cfRule type="cellIs" dxfId="1759" priority="1174" operator="equal">
      <formula>0</formula>
    </cfRule>
  </conditionalFormatting>
  <conditionalFormatting sqref="L525">
    <cfRule type="cellIs" dxfId="1758" priority="1165" operator="equal">
      <formula>0</formula>
    </cfRule>
  </conditionalFormatting>
  <conditionalFormatting sqref="I525:J525">
    <cfRule type="cellIs" dxfId="1757" priority="1171" operator="equal">
      <formula>0</formula>
    </cfRule>
  </conditionalFormatting>
  <conditionalFormatting sqref="O525:R525">
    <cfRule type="cellIs" dxfId="1756" priority="1166" operator="equal">
      <formula>0</formula>
    </cfRule>
  </conditionalFormatting>
  <conditionalFormatting sqref="I525:J525">
    <cfRule type="cellIs" dxfId="1755" priority="1170" operator="equal">
      <formula>0</formula>
    </cfRule>
  </conditionalFormatting>
  <conditionalFormatting sqref="K525">
    <cfRule type="cellIs" dxfId="1754" priority="1169" operator="equal">
      <formula>0</formula>
    </cfRule>
  </conditionalFormatting>
  <conditionalFormatting sqref="M525:N525">
    <cfRule type="cellIs" dxfId="1753" priority="1168" operator="equal">
      <formula>0</formula>
    </cfRule>
  </conditionalFormatting>
  <conditionalFormatting sqref="O525:P525">
    <cfRule type="cellIs" dxfId="1752" priority="1167" operator="equal">
      <formula>0</formula>
    </cfRule>
  </conditionalFormatting>
  <conditionalFormatting sqref="L526">
    <cfRule type="cellIs" dxfId="1751" priority="1158" operator="equal">
      <formula>0</formula>
    </cfRule>
  </conditionalFormatting>
  <conditionalFormatting sqref="I526:J526">
    <cfRule type="cellIs" dxfId="1750" priority="1164" operator="equal">
      <formula>0</formula>
    </cfRule>
  </conditionalFormatting>
  <conditionalFormatting sqref="O526:R526">
    <cfRule type="cellIs" dxfId="1749" priority="1159" operator="equal">
      <formula>0</formula>
    </cfRule>
  </conditionalFormatting>
  <conditionalFormatting sqref="I526:J526">
    <cfRule type="cellIs" dxfId="1748" priority="1163" operator="equal">
      <formula>0</formula>
    </cfRule>
  </conditionalFormatting>
  <conditionalFormatting sqref="K526">
    <cfRule type="cellIs" dxfId="1747" priority="1162" operator="equal">
      <formula>0</formula>
    </cfRule>
  </conditionalFormatting>
  <conditionalFormatting sqref="M526:N526">
    <cfRule type="cellIs" dxfId="1746" priority="1161" operator="equal">
      <formula>0</formula>
    </cfRule>
  </conditionalFormatting>
  <conditionalFormatting sqref="O526:P526">
    <cfRule type="cellIs" dxfId="1745" priority="1160" operator="equal">
      <formula>0</formula>
    </cfRule>
  </conditionalFormatting>
  <conditionalFormatting sqref="L527">
    <cfRule type="cellIs" dxfId="1744" priority="1151" operator="equal">
      <formula>0</formula>
    </cfRule>
  </conditionalFormatting>
  <conditionalFormatting sqref="I527:J527">
    <cfRule type="cellIs" dxfId="1743" priority="1157" operator="equal">
      <formula>0</formula>
    </cfRule>
  </conditionalFormatting>
  <conditionalFormatting sqref="O527:R527">
    <cfRule type="cellIs" dxfId="1742" priority="1152" operator="equal">
      <formula>0</formula>
    </cfRule>
  </conditionalFormatting>
  <conditionalFormatting sqref="I527:J527">
    <cfRule type="cellIs" dxfId="1741" priority="1156" operator="equal">
      <formula>0</formula>
    </cfRule>
  </conditionalFormatting>
  <conditionalFormatting sqref="K527">
    <cfRule type="cellIs" dxfId="1740" priority="1155" operator="equal">
      <formula>0</formula>
    </cfRule>
  </conditionalFormatting>
  <conditionalFormatting sqref="M527:N527">
    <cfRule type="cellIs" dxfId="1739" priority="1154" operator="equal">
      <formula>0</formula>
    </cfRule>
  </conditionalFormatting>
  <conditionalFormatting sqref="O527:P527">
    <cfRule type="cellIs" dxfId="1738" priority="1153" operator="equal">
      <formula>0</formula>
    </cfRule>
  </conditionalFormatting>
  <conditionalFormatting sqref="I528:J528">
    <cfRule type="cellIs" dxfId="1737" priority="1150" operator="equal">
      <formula>0</formula>
    </cfRule>
  </conditionalFormatting>
  <conditionalFormatting sqref="O528:R528">
    <cfRule type="cellIs" dxfId="1736" priority="1145" operator="equal">
      <formula>0</formula>
    </cfRule>
  </conditionalFormatting>
  <conditionalFormatting sqref="I528:J528">
    <cfRule type="cellIs" dxfId="1735" priority="1149" operator="equal">
      <formula>0</formula>
    </cfRule>
  </conditionalFormatting>
  <conditionalFormatting sqref="K528">
    <cfRule type="cellIs" dxfId="1734" priority="1148" operator="equal">
      <formula>0</formula>
    </cfRule>
  </conditionalFormatting>
  <conditionalFormatting sqref="M528:N528">
    <cfRule type="cellIs" dxfId="1733" priority="1147" operator="equal">
      <formula>0</formula>
    </cfRule>
  </conditionalFormatting>
  <conditionalFormatting sqref="O528:P528">
    <cfRule type="cellIs" dxfId="1732" priority="1146" operator="equal">
      <formula>0</formula>
    </cfRule>
  </conditionalFormatting>
  <conditionalFormatting sqref="L528">
    <cfRule type="cellIs" dxfId="1731" priority="1144" operator="equal">
      <formula>0</formula>
    </cfRule>
  </conditionalFormatting>
  <conditionalFormatting sqref="L529">
    <cfRule type="cellIs" dxfId="1730" priority="1137" operator="equal">
      <formula>0</formula>
    </cfRule>
  </conditionalFormatting>
  <conditionalFormatting sqref="I529:J529">
    <cfRule type="cellIs" dxfId="1729" priority="1143" operator="equal">
      <formula>0</formula>
    </cfRule>
  </conditionalFormatting>
  <conditionalFormatting sqref="O529:R529">
    <cfRule type="cellIs" dxfId="1728" priority="1138" operator="equal">
      <formula>0</formula>
    </cfRule>
  </conditionalFormatting>
  <conditionalFormatting sqref="I529:J529">
    <cfRule type="cellIs" dxfId="1727" priority="1142" operator="equal">
      <formula>0</formula>
    </cfRule>
  </conditionalFormatting>
  <conditionalFormatting sqref="K529">
    <cfRule type="cellIs" dxfId="1726" priority="1141" operator="equal">
      <formula>0</formula>
    </cfRule>
  </conditionalFormatting>
  <conditionalFormatting sqref="M529:N529">
    <cfRule type="cellIs" dxfId="1725" priority="1140" operator="equal">
      <formula>0</formula>
    </cfRule>
  </conditionalFormatting>
  <conditionalFormatting sqref="O529:P529">
    <cfRule type="cellIs" dxfId="1724" priority="1139" operator="equal">
      <formula>0</formula>
    </cfRule>
  </conditionalFormatting>
  <conditionalFormatting sqref="L530">
    <cfRule type="cellIs" dxfId="1723" priority="1130" operator="equal">
      <formula>0</formula>
    </cfRule>
  </conditionalFormatting>
  <conditionalFormatting sqref="I530:J530">
    <cfRule type="cellIs" dxfId="1722" priority="1136" operator="equal">
      <formula>0</formula>
    </cfRule>
  </conditionalFormatting>
  <conditionalFormatting sqref="O530:R530">
    <cfRule type="cellIs" dxfId="1721" priority="1131" operator="equal">
      <formula>0</formula>
    </cfRule>
  </conditionalFormatting>
  <conditionalFormatting sqref="I530:J530">
    <cfRule type="cellIs" dxfId="1720" priority="1135" operator="equal">
      <formula>0</formula>
    </cfRule>
  </conditionalFormatting>
  <conditionalFormatting sqref="K530">
    <cfRule type="cellIs" dxfId="1719" priority="1134" operator="equal">
      <formula>0</formula>
    </cfRule>
  </conditionalFormatting>
  <conditionalFormatting sqref="M530:N530">
    <cfRule type="cellIs" dxfId="1718" priority="1133" operator="equal">
      <formula>0</formula>
    </cfRule>
  </conditionalFormatting>
  <conditionalFormatting sqref="O530:P530">
    <cfRule type="cellIs" dxfId="1717" priority="1132" operator="equal">
      <formula>0</formula>
    </cfRule>
  </conditionalFormatting>
  <conditionalFormatting sqref="L531">
    <cfRule type="cellIs" dxfId="1716" priority="1123" operator="equal">
      <formula>0</formula>
    </cfRule>
  </conditionalFormatting>
  <conditionalFormatting sqref="I531:J531">
    <cfRule type="cellIs" dxfId="1715" priority="1129" operator="equal">
      <formula>0</formula>
    </cfRule>
  </conditionalFormatting>
  <conditionalFormatting sqref="O531:R531">
    <cfRule type="cellIs" dxfId="1714" priority="1124" operator="equal">
      <formula>0</formula>
    </cfRule>
  </conditionalFormatting>
  <conditionalFormatting sqref="I531:J531">
    <cfRule type="cellIs" dxfId="1713" priority="1128" operator="equal">
      <formula>0</formula>
    </cfRule>
  </conditionalFormatting>
  <conditionalFormatting sqref="K531">
    <cfRule type="cellIs" dxfId="1712" priority="1127" operator="equal">
      <formula>0</formula>
    </cfRule>
  </conditionalFormatting>
  <conditionalFormatting sqref="M531:N531">
    <cfRule type="cellIs" dxfId="1711" priority="1126" operator="equal">
      <formula>0</formula>
    </cfRule>
  </conditionalFormatting>
  <conditionalFormatting sqref="O531:P531">
    <cfRule type="cellIs" dxfId="1710" priority="1125" operator="equal">
      <formula>0</formula>
    </cfRule>
  </conditionalFormatting>
  <conditionalFormatting sqref="L532">
    <cfRule type="cellIs" dxfId="1709" priority="1116" operator="equal">
      <formula>0</formula>
    </cfRule>
  </conditionalFormatting>
  <conditionalFormatting sqref="I532:J532">
    <cfRule type="cellIs" dxfId="1708" priority="1122" operator="equal">
      <formula>0</formula>
    </cfRule>
  </conditionalFormatting>
  <conditionalFormatting sqref="O532:R532">
    <cfRule type="cellIs" dxfId="1707" priority="1117" operator="equal">
      <formula>0</formula>
    </cfRule>
  </conditionalFormatting>
  <conditionalFormatting sqref="I532:J532">
    <cfRule type="cellIs" dxfId="1706" priority="1121" operator="equal">
      <formula>0</formula>
    </cfRule>
  </conditionalFormatting>
  <conditionalFormatting sqref="K532">
    <cfRule type="cellIs" dxfId="1705" priority="1120" operator="equal">
      <formula>0</formula>
    </cfRule>
  </conditionalFormatting>
  <conditionalFormatting sqref="M532:N532">
    <cfRule type="cellIs" dxfId="1704" priority="1119" operator="equal">
      <formula>0</formula>
    </cfRule>
  </conditionalFormatting>
  <conditionalFormatting sqref="O532:P532">
    <cfRule type="cellIs" dxfId="1703" priority="1118" operator="equal">
      <formula>0</formula>
    </cfRule>
  </conditionalFormatting>
  <conditionalFormatting sqref="L533">
    <cfRule type="cellIs" dxfId="1702" priority="1109" operator="equal">
      <formula>0</formula>
    </cfRule>
  </conditionalFormatting>
  <conditionalFormatting sqref="I533:J533">
    <cfRule type="cellIs" dxfId="1701" priority="1115" operator="equal">
      <formula>0</formula>
    </cfRule>
  </conditionalFormatting>
  <conditionalFormatting sqref="O533:R533">
    <cfRule type="cellIs" dxfId="1700" priority="1110" operator="equal">
      <formula>0</formula>
    </cfRule>
  </conditionalFormatting>
  <conditionalFormatting sqref="I533:J533">
    <cfRule type="cellIs" dxfId="1699" priority="1114" operator="equal">
      <formula>0</formula>
    </cfRule>
  </conditionalFormatting>
  <conditionalFormatting sqref="K533">
    <cfRule type="cellIs" dxfId="1698" priority="1113" operator="equal">
      <formula>0</formula>
    </cfRule>
  </conditionalFormatting>
  <conditionalFormatting sqref="M533:N533">
    <cfRule type="cellIs" dxfId="1697" priority="1112" operator="equal">
      <formula>0</formula>
    </cfRule>
  </conditionalFormatting>
  <conditionalFormatting sqref="O533:P533">
    <cfRule type="cellIs" dxfId="1696" priority="1111" operator="equal">
      <formula>0</formula>
    </cfRule>
  </conditionalFormatting>
  <conditionalFormatting sqref="L535">
    <cfRule type="cellIs" dxfId="1695" priority="1102" operator="equal">
      <formula>0</formula>
    </cfRule>
  </conditionalFormatting>
  <conditionalFormatting sqref="I535:J535">
    <cfRule type="cellIs" dxfId="1694" priority="1108" operator="equal">
      <formula>0</formula>
    </cfRule>
  </conditionalFormatting>
  <conditionalFormatting sqref="O535:R535">
    <cfRule type="cellIs" dxfId="1693" priority="1103" operator="equal">
      <formula>0</formula>
    </cfRule>
  </conditionalFormatting>
  <conditionalFormatting sqref="I535:J535">
    <cfRule type="cellIs" dxfId="1692" priority="1107" operator="equal">
      <formula>0</formula>
    </cfRule>
  </conditionalFormatting>
  <conditionalFormatting sqref="K535">
    <cfRule type="cellIs" dxfId="1691" priority="1106" operator="equal">
      <formula>0</formula>
    </cfRule>
  </conditionalFormatting>
  <conditionalFormatting sqref="M535:N535">
    <cfRule type="cellIs" dxfId="1690" priority="1105" operator="equal">
      <formula>0</formula>
    </cfRule>
  </conditionalFormatting>
  <conditionalFormatting sqref="O535:P535">
    <cfRule type="cellIs" dxfId="1689" priority="1104" operator="equal">
      <formula>0</formula>
    </cfRule>
  </conditionalFormatting>
  <conditionalFormatting sqref="L536">
    <cfRule type="cellIs" dxfId="1688" priority="1095" operator="equal">
      <formula>0</formula>
    </cfRule>
  </conditionalFormatting>
  <conditionalFormatting sqref="I536:J536">
    <cfRule type="cellIs" dxfId="1687" priority="1101" operator="equal">
      <formula>0</formula>
    </cfRule>
  </conditionalFormatting>
  <conditionalFormatting sqref="O536:R536">
    <cfRule type="cellIs" dxfId="1686" priority="1096" operator="equal">
      <formula>0</formula>
    </cfRule>
  </conditionalFormatting>
  <conditionalFormatting sqref="I536:J536">
    <cfRule type="cellIs" dxfId="1685" priority="1100" operator="equal">
      <formula>0</formula>
    </cfRule>
  </conditionalFormatting>
  <conditionalFormatting sqref="K536">
    <cfRule type="cellIs" dxfId="1684" priority="1099" operator="equal">
      <formula>0</formula>
    </cfRule>
  </conditionalFormatting>
  <conditionalFormatting sqref="M536:N536">
    <cfRule type="cellIs" dxfId="1683" priority="1098" operator="equal">
      <formula>0</formula>
    </cfRule>
  </conditionalFormatting>
  <conditionalFormatting sqref="O536:P536">
    <cfRule type="cellIs" dxfId="1682" priority="1097" operator="equal">
      <formula>0</formula>
    </cfRule>
  </conditionalFormatting>
  <conditionalFormatting sqref="L537">
    <cfRule type="cellIs" dxfId="1681" priority="1088" operator="equal">
      <formula>0</formula>
    </cfRule>
  </conditionalFormatting>
  <conditionalFormatting sqref="I537:J537">
    <cfRule type="cellIs" dxfId="1680" priority="1094" operator="equal">
      <formula>0</formula>
    </cfRule>
  </conditionalFormatting>
  <conditionalFormatting sqref="O537:R537">
    <cfRule type="cellIs" dxfId="1679" priority="1089" operator="equal">
      <formula>0</formula>
    </cfRule>
  </conditionalFormatting>
  <conditionalFormatting sqref="I537:J537">
    <cfRule type="cellIs" dxfId="1678" priority="1093" operator="equal">
      <formula>0</formula>
    </cfRule>
  </conditionalFormatting>
  <conditionalFormatting sqref="K537">
    <cfRule type="cellIs" dxfId="1677" priority="1092" operator="equal">
      <formula>0</formula>
    </cfRule>
  </conditionalFormatting>
  <conditionalFormatting sqref="M537:N537">
    <cfRule type="cellIs" dxfId="1676" priority="1091" operator="equal">
      <formula>0</formula>
    </cfRule>
  </conditionalFormatting>
  <conditionalFormatting sqref="O537:P537">
    <cfRule type="cellIs" dxfId="1675" priority="1090" operator="equal">
      <formula>0</formula>
    </cfRule>
  </conditionalFormatting>
  <conditionalFormatting sqref="L538">
    <cfRule type="cellIs" dxfId="1674" priority="1081" operator="equal">
      <formula>0</formula>
    </cfRule>
  </conditionalFormatting>
  <conditionalFormatting sqref="I538:J538">
    <cfRule type="cellIs" dxfId="1673" priority="1087" operator="equal">
      <formula>0</formula>
    </cfRule>
  </conditionalFormatting>
  <conditionalFormatting sqref="O538:R538">
    <cfRule type="cellIs" dxfId="1672" priority="1082" operator="equal">
      <formula>0</formula>
    </cfRule>
  </conditionalFormatting>
  <conditionalFormatting sqref="I538:J538">
    <cfRule type="cellIs" dxfId="1671" priority="1086" operator="equal">
      <formula>0</formula>
    </cfRule>
  </conditionalFormatting>
  <conditionalFormatting sqref="K538">
    <cfRule type="cellIs" dxfId="1670" priority="1085" operator="equal">
      <formula>0</formula>
    </cfRule>
  </conditionalFormatting>
  <conditionalFormatting sqref="M538:N538">
    <cfRule type="cellIs" dxfId="1669" priority="1084" operator="equal">
      <formula>0</formula>
    </cfRule>
  </conditionalFormatting>
  <conditionalFormatting sqref="O538:P538">
    <cfRule type="cellIs" dxfId="1668" priority="1083" operator="equal">
      <formula>0</formula>
    </cfRule>
  </conditionalFormatting>
  <conditionalFormatting sqref="I539:J539">
    <cfRule type="cellIs" dxfId="1667" priority="1080" operator="equal">
      <formula>0</formula>
    </cfRule>
  </conditionalFormatting>
  <conditionalFormatting sqref="O539:R539">
    <cfRule type="cellIs" dxfId="1666" priority="1075" operator="equal">
      <formula>0</formula>
    </cfRule>
  </conditionalFormatting>
  <conditionalFormatting sqref="I539:J539">
    <cfRule type="cellIs" dxfId="1665" priority="1079" operator="equal">
      <formula>0</formula>
    </cfRule>
  </conditionalFormatting>
  <conditionalFormatting sqref="K539">
    <cfRule type="cellIs" dxfId="1664" priority="1078" operator="equal">
      <formula>0</formula>
    </cfRule>
  </conditionalFormatting>
  <conditionalFormatting sqref="M539:N539">
    <cfRule type="cellIs" dxfId="1663" priority="1077" operator="equal">
      <formula>0</formula>
    </cfRule>
  </conditionalFormatting>
  <conditionalFormatting sqref="O539:P539">
    <cfRule type="cellIs" dxfId="1662" priority="1076" operator="equal">
      <formula>0</formula>
    </cfRule>
  </conditionalFormatting>
  <conditionalFormatting sqref="L539">
    <cfRule type="cellIs" dxfId="1661" priority="1074" operator="equal">
      <formula>0</formula>
    </cfRule>
  </conditionalFormatting>
  <conditionalFormatting sqref="L540">
    <cfRule type="cellIs" dxfId="1660" priority="1067" operator="equal">
      <formula>0</formula>
    </cfRule>
  </conditionalFormatting>
  <conditionalFormatting sqref="I540:J540">
    <cfRule type="cellIs" dxfId="1659" priority="1073" operator="equal">
      <formula>0</formula>
    </cfRule>
  </conditionalFormatting>
  <conditionalFormatting sqref="O540:R540">
    <cfRule type="cellIs" dxfId="1658" priority="1068" operator="equal">
      <formula>0</formula>
    </cfRule>
  </conditionalFormatting>
  <conditionalFormatting sqref="I540:J540">
    <cfRule type="cellIs" dxfId="1657" priority="1072" operator="equal">
      <formula>0</formula>
    </cfRule>
  </conditionalFormatting>
  <conditionalFormatting sqref="K540">
    <cfRule type="cellIs" dxfId="1656" priority="1071" operator="equal">
      <formula>0</formula>
    </cfRule>
  </conditionalFormatting>
  <conditionalFormatting sqref="M540:N540">
    <cfRule type="cellIs" dxfId="1655" priority="1070" operator="equal">
      <formula>0</formula>
    </cfRule>
  </conditionalFormatting>
  <conditionalFormatting sqref="O540:P540">
    <cfRule type="cellIs" dxfId="1654" priority="1069" operator="equal">
      <formula>0</formula>
    </cfRule>
  </conditionalFormatting>
  <conditionalFormatting sqref="L541">
    <cfRule type="cellIs" dxfId="1653" priority="1060" operator="equal">
      <formula>0</formula>
    </cfRule>
  </conditionalFormatting>
  <conditionalFormatting sqref="I541:J541">
    <cfRule type="cellIs" dxfId="1652" priority="1066" operator="equal">
      <formula>0</formula>
    </cfRule>
  </conditionalFormatting>
  <conditionalFormatting sqref="O541:R541">
    <cfRule type="cellIs" dxfId="1651" priority="1061" operator="equal">
      <formula>0</formula>
    </cfRule>
  </conditionalFormatting>
  <conditionalFormatting sqref="I541:J541">
    <cfRule type="cellIs" dxfId="1650" priority="1065" operator="equal">
      <formula>0</formula>
    </cfRule>
  </conditionalFormatting>
  <conditionalFormatting sqref="K541">
    <cfRule type="cellIs" dxfId="1649" priority="1064" operator="equal">
      <formula>0</formula>
    </cfRule>
  </conditionalFormatting>
  <conditionalFormatting sqref="M541:N541">
    <cfRule type="cellIs" dxfId="1648" priority="1063" operator="equal">
      <formula>0</formula>
    </cfRule>
  </conditionalFormatting>
  <conditionalFormatting sqref="O541:P541">
    <cfRule type="cellIs" dxfId="1647" priority="1062" operator="equal">
      <formula>0</formula>
    </cfRule>
  </conditionalFormatting>
  <conditionalFormatting sqref="I542:J542">
    <cfRule type="cellIs" dxfId="1646" priority="1059" operator="equal">
      <formula>0</formula>
    </cfRule>
  </conditionalFormatting>
  <conditionalFormatting sqref="O542:R542">
    <cfRule type="cellIs" dxfId="1645" priority="1054" operator="equal">
      <formula>0</formula>
    </cfRule>
  </conditionalFormatting>
  <conditionalFormatting sqref="I542:J542">
    <cfRule type="cellIs" dxfId="1644" priority="1058" operator="equal">
      <formula>0</formula>
    </cfRule>
  </conditionalFormatting>
  <conditionalFormatting sqref="K542">
    <cfRule type="cellIs" dxfId="1643" priority="1057" operator="equal">
      <formula>0</formula>
    </cfRule>
  </conditionalFormatting>
  <conditionalFormatting sqref="M542:N542">
    <cfRule type="cellIs" dxfId="1642" priority="1056" operator="equal">
      <formula>0</formula>
    </cfRule>
  </conditionalFormatting>
  <conditionalFormatting sqref="O542:P542">
    <cfRule type="cellIs" dxfId="1641" priority="1055" operator="equal">
      <formula>0</formula>
    </cfRule>
  </conditionalFormatting>
  <conditionalFormatting sqref="L542">
    <cfRule type="cellIs" dxfId="1640" priority="1053" operator="equal">
      <formula>0</formula>
    </cfRule>
  </conditionalFormatting>
  <conditionalFormatting sqref="L543">
    <cfRule type="cellIs" dxfId="1639" priority="1046" operator="equal">
      <formula>0</formula>
    </cfRule>
  </conditionalFormatting>
  <conditionalFormatting sqref="I543:J543">
    <cfRule type="cellIs" dxfId="1638" priority="1052" operator="equal">
      <formula>0</formula>
    </cfRule>
  </conditionalFormatting>
  <conditionalFormatting sqref="O543:R543">
    <cfRule type="cellIs" dxfId="1637" priority="1047" operator="equal">
      <formula>0</formula>
    </cfRule>
  </conditionalFormatting>
  <conditionalFormatting sqref="I543:J543">
    <cfRule type="cellIs" dxfId="1636" priority="1051" operator="equal">
      <formula>0</formula>
    </cfRule>
  </conditionalFormatting>
  <conditionalFormatting sqref="K543">
    <cfRule type="cellIs" dxfId="1635" priority="1050" operator="equal">
      <formula>0</formula>
    </cfRule>
  </conditionalFormatting>
  <conditionalFormatting sqref="M543:N543">
    <cfRule type="cellIs" dxfId="1634" priority="1049" operator="equal">
      <formula>0</formula>
    </cfRule>
  </conditionalFormatting>
  <conditionalFormatting sqref="O543:P543">
    <cfRule type="cellIs" dxfId="1633" priority="1048" operator="equal">
      <formula>0</formula>
    </cfRule>
  </conditionalFormatting>
  <conditionalFormatting sqref="L544">
    <cfRule type="cellIs" dxfId="1632" priority="1039" operator="equal">
      <formula>0</formula>
    </cfRule>
  </conditionalFormatting>
  <conditionalFormatting sqref="I544:J544">
    <cfRule type="cellIs" dxfId="1631" priority="1045" operator="equal">
      <formula>0</formula>
    </cfRule>
  </conditionalFormatting>
  <conditionalFormatting sqref="O544:R544">
    <cfRule type="cellIs" dxfId="1630" priority="1040" operator="equal">
      <formula>0</formula>
    </cfRule>
  </conditionalFormatting>
  <conditionalFormatting sqref="I544:J544">
    <cfRule type="cellIs" dxfId="1629" priority="1044" operator="equal">
      <formula>0</formula>
    </cfRule>
  </conditionalFormatting>
  <conditionalFormatting sqref="K544">
    <cfRule type="cellIs" dxfId="1628" priority="1043" operator="equal">
      <formula>0</formula>
    </cfRule>
  </conditionalFormatting>
  <conditionalFormatting sqref="M544:N544">
    <cfRule type="cellIs" dxfId="1627" priority="1042" operator="equal">
      <formula>0</formula>
    </cfRule>
  </conditionalFormatting>
  <conditionalFormatting sqref="O544:P544">
    <cfRule type="cellIs" dxfId="1626" priority="1041" operator="equal">
      <formula>0</formula>
    </cfRule>
  </conditionalFormatting>
  <conditionalFormatting sqref="L545">
    <cfRule type="cellIs" dxfId="1625" priority="1032" operator="equal">
      <formula>0</formula>
    </cfRule>
  </conditionalFormatting>
  <conditionalFormatting sqref="I545:J545">
    <cfRule type="cellIs" dxfId="1624" priority="1038" operator="equal">
      <formula>0</formula>
    </cfRule>
  </conditionalFormatting>
  <conditionalFormatting sqref="O545:R545">
    <cfRule type="cellIs" dxfId="1623" priority="1033" operator="equal">
      <formula>0</formula>
    </cfRule>
  </conditionalFormatting>
  <conditionalFormatting sqref="I545:J545">
    <cfRule type="cellIs" dxfId="1622" priority="1037" operator="equal">
      <formula>0</formula>
    </cfRule>
  </conditionalFormatting>
  <conditionalFormatting sqref="K545">
    <cfRule type="cellIs" dxfId="1621" priority="1036" operator="equal">
      <formula>0</formula>
    </cfRule>
  </conditionalFormatting>
  <conditionalFormatting sqref="M545:N545">
    <cfRule type="cellIs" dxfId="1620" priority="1035" operator="equal">
      <formula>0</formula>
    </cfRule>
  </conditionalFormatting>
  <conditionalFormatting sqref="O545:P545">
    <cfRule type="cellIs" dxfId="1619" priority="1034" operator="equal">
      <formula>0</formula>
    </cfRule>
  </conditionalFormatting>
  <conditionalFormatting sqref="L546">
    <cfRule type="cellIs" dxfId="1618" priority="1025" operator="equal">
      <formula>0</formula>
    </cfRule>
  </conditionalFormatting>
  <conditionalFormatting sqref="I546:J546">
    <cfRule type="cellIs" dxfId="1617" priority="1031" operator="equal">
      <formula>0</formula>
    </cfRule>
  </conditionalFormatting>
  <conditionalFormatting sqref="O546:R546">
    <cfRule type="cellIs" dxfId="1616" priority="1026" operator="equal">
      <formula>0</formula>
    </cfRule>
  </conditionalFormatting>
  <conditionalFormatting sqref="I546:J546">
    <cfRule type="cellIs" dxfId="1615" priority="1030" operator="equal">
      <formula>0</formula>
    </cfRule>
  </conditionalFormatting>
  <conditionalFormatting sqref="K546">
    <cfRule type="cellIs" dxfId="1614" priority="1029" operator="equal">
      <formula>0</formula>
    </cfRule>
  </conditionalFormatting>
  <conditionalFormatting sqref="M546:N546">
    <cfRule type="cellIs" dxfId="1613" priority="1028" operator="equal">
      <formula>0</formula>
    </cfRule>
  </conditionalFormatting>
  <conditionalFormatting sqref="O546:P546">
    <cfRule type="cellIs" dxfId="1612" priority="1027" operator="equal">
      <formula>0</formula>
    </cfRule>
  </conditionalFormatting>
  <conditionalFormatting sqref="L547">
    <cfRule type="cellIs" dxfId="1611" priority="1018" operator="equal">
      <formula>0</formula>
    </cfRule>
  </conditionalFormatting>
  <conditionalFormatting sqref="I547:J547">
    <cfRule type="cellIs" dxfId="1610" priority="1024" operator="equal">
      <formula>0</formula>
    </cfRule>
  </conditionalFormatting>
  <conditionalFormatting sqref="O547:R547">
    <cfRule type="cellIs" dxfId="1609" priority="1019" operator="equal">
      <formula>0</formula>
    </cfRule>
  </conditionalFormatting>
  <conditionalFormatting sqref="I547:J547">
    <cfRule type="cellIs" dxfId="1608" priority="1023" operator="equal">
      <formula>0</formula>
    </cfRule>
  </conditionalFormatting>
  <conditionalFormatting sqref="K547">
    <cfRule type="cellIs" dxfId="1607" priority="1022" operator="equal">
      <formula>0</formula>
    </cfRule>
  </conditionalFormatting>
  <conditionalFormatting sqref="M547:N547">
    <cfRule type="cellIs" dxfId="1606" priority="1021" operator="equal">
      <formula>0</formula>
    </cfRule>
  </conditionalFormatting>
  <conditionalFormatting sqref="O547:P547">
    <cfRule type="cellIs" dxfId="1605" priority="1020" operator="equal">
      <formula>0</formula>
    </cfRule>
  </conditionalFormatting>
  <conditionalFormatting sqref="L548">
    <cfRule type="cellIs" dxfId="1604" priority="1011" operator="equal">
      <formula>0</formula>
    </cfRule>
  </conditionalFormatting>
  <conditionalFormatting sqref="I548:J548">
    <cfRule type="cellIs" dxfId="1603" priority="1017" operator="equal">
      <formula>0</formula>
    </cfRule>
  </conditionalFormatting>
  <conditionalFormatting sqref="O548:R548">
    <cfRule type="cellIs" dxfId="1602" priority="1012" operator="equal">
      <formula>0</formula>
    </cfRule>
  </conditionalFormatting>
  <conditionalFormatting sqref="I548:J548">
    <cfRule type="cellIs" dxfId="1601" priority="1016" operator="equal">
      <formula>0</formula>
    </cfRule>
  </conditionalFormatting>
  <conditionalFormatting sqref="K548">
    <cfRule type="cellIs" dxfId="1600" priority="1015" operator="equal">
      <formula>0</formula>
    </cfRule>
  </conditionalFormatting>
  <conditionalFormatting sqref="M548:N548">
    <cfRule type="cellIs" dxfId="1599" priority="1014" operator="equal">
      <formula>0</formula>
    </cfRule>
  </conditionalFormatting>
  <conditionalFormatting sqref="O548:P548">
    <cfRule type="cellIs" dxfId="1598" priority="1013" operator="equal">
      <formula>0</formula>
    </cfRule>
  </conditionalFormatting>
  <conditionalFormatting sqref="L534">
    <cfRule type="cellIs" dxfId="1597" priority="1004" operator="equal">
      <formula>0</formula>
    </cfRule>
  </conditionalFormatting>
  <conditionalFormatting sqref="I534:J534">
    <cfRule type="cellIs" dxfId="1596" priority="1010" operator="equal">
      <formula>0</formula>
    </cfRule>
  </conditionalFormatting>
  <conditionalFormatting sqref="O534:R534">
    <cfRule type="cellIs" dxfId="1595" priority="1005" operator="equal">
      <formula>0</formula>
    </cfRule>
  </conditionalFormatting>
  <conditionalFormatting sqref="I534:J534">
    <cfRule type="cellIs" dxfId="1594" priority="1009" operator="equal">
      <formula>0</formula>
    </cfRule>
  </conditionalFormatting>
  <conditionalFormatting sqref="K534">
    <cfRule type="cellIs" dxfId="1593" priority="1008" operator="equal">
      <formula>0</formula>
    </cfRule>
  </conditionalFormatting>
  <conditionalFormatting sqref="M534:N534">
    <cfRule type="cellIs" dxfId="1592" priority="1007" operator="equal">
      <formula>0</formula>
    </cfRule>
  </conditionalFormatting>
  <conditionalFormatting sqref="O534:P534">
    <cfRule type="cellIs" dxfId="1591" priority="1006" operator="equal">
      <formula>0</formula>
    </cfRule>
  </conditionalFormatting>
  <conditionalFormatting sqref="L549">
    <cfRule type="cellIs" dxfId="1590" priority="997" operator="equal">
      <formula>0</formula>
    </cfRule>
  </conditionalFormatting>
  <conditionalFormatting sqref="I549:J549">
    <cfRule type="cellIs" dxfId="1589" priority="1003" operator="equal">
      <formula>0</formula>
    </cfRule>
  </conditionalFormatting>
  <conditionalFormatting sqref="O549:R549">
    <cfRule type="cellIs" dxfId="1588" priority="998" operator="equal">
      <formula>0</formula>
    </cfRule>
  </conditionalFormatting>
  <conditionalFormatting sqref="I549:J549">
    <cfRule type="cellIs" dxfId="1587" priority="1002" operator="equal">
      <formula>0</formula>
    </cfRule>
  </conditionalFormatting>
  <conditionalFormatting sqref="K549">
    <cfRule type="cellIs" dxfId="1586" priority="1001" operator="equal">
      <formula>0</formula>
    </cfRule>
  </conditionalFormatting>
  <conditionalFormatting sqref="M549:N549">
    <cfRule type="cellIs" dxfId="1585" priority="1000" operator="equal">
      <formula>0</formula>
    </cfRule>
  </conditionalFormatting>
  <conditionalFormatting sqref="O549:P549">
    <cfRule type="cellIs" dxfId="1584" priority="999" operator="equal">
      <formula>0</formula>
    </cfRule>
  </conditionalFormatting>
  <conditionalFormatting sqref="P479:R479">
    <cfRule type="cellIs" dxfId="1583" priority="995" operator="equal">
      <formula>0</formula>
    </cfRule>
  </conditionalFormatting>
  <conditionalFormatting sqref="P479">
    <cfRule type="cellIs" dxfId="1582" priority="996" operator="equal">
      <formula>0</formula>
    </cfRule>
  </conditionalFormatting>
  <conditionalFormatting sqref="L550">
    <cfRule type="cellIs" dxfId="1581" priority="988" operator="equal">
      <formula>0</formula>
    </cfRule>
  </conditionalFormatting>
  <conditionalFormatting sqref="I550:J550">
    <cfRule type="cellIs" dxfId="1580" priority="994" operator="equal">
      <formula>0</formula>
    </cfRule>
  </conditionalFormatting>
  <conditionalFormatting sqref="O550:R550">
    <cfRule type="cellIs" dxfId="1579" priority="989" operator="equal">
      <formula>0</formula>
    </cfRule>
  </conditionalFormatting>
  <conditionalFormatting sqref="I550:J550">
    <cfRule type="cellIs" dxfId="1578" priority="993" operator="equal">
      <formula>0</formula>
    </cfRule>
  </conditionalFormatting>
  <conditionalFormatting sqref="K550">
    <cfRule type="cellIs" dxfId="1577" priority="992" operator="equal">
      <formula>0</formula>
    </cfRule>
  </conditionalFormatting>
  <conditionalFormatting sqref="M550:N550">
    <cfRule type="cellIs" dxfId="1576" priority="991" operator="equal">
      <formula>0</formula>
    </cfRule>
  </conditionalFormatting>
  <conditionalFormatting sqref="O550:P550">
    <cfRule type="cellIs" dxfId="1575" priority="990" operator="equal">
      <formula>0</formula>
    </cfRule>
  </conditionalFormatting>
  <conditionalFormatting sqref="L551">
    <cfRule type="cellIs" dxfId="1574" priority="981" operator="equal">
      <formula>0</formula>
    </cfRule>
  </conditionalFormatting>
  <conditionalFormatting sqref="I551:J551">
    <cfRule type="cellIs" dxfId="1573" priority="987" operator="equal">
      <formula>0</formula>
    </cfRule>
  </conditionalFormatting>
  <conditionalFormatting sqref="O551:R551">
    <cfRule type="cellIs" dxfId="1572" priority="982" operator="equal">
      <formula>0</formula>
    </cfRule>
  </conditionalFormatting>
  <conditionalFormatting sqref="I551:J551">
    <cfRule type="cellIs" dxfId="1571" priority="986" operator="equal">
      <formula>0</formula>
    </cfRule>
  </conditionalFormatting>
  <conditionalFormatting sqref="K551">
    <cfRule type="cellIs" dxfId="1570" priority="985" operator="equal">
      <formula>0</formula>
    </cfRule>
  </conditionalFormatting>
  <conditionalFormatting sqref="M551:N551">
    <cfRule type="cellIs" dxfId="1569" priority="984" operator="equal">
      <formula>0</formula>
    </cfRule>
  </conditionalFormatting>
  <conditionalFormatting sqref="O551:P551">
    <cfRule type="cellIs" dxfId="1568" priority="983" operator="equal">
      <formula>0</formula>
    </cfRule>
  </conditionalFormatting>
  <conditionalFormatting sqref="I552:J552">
    <cfRule type="cellIs" dxfId="1567" priority="980" operator="equal">
      <formula>0</formula>
    </cfRule>
  </conditionalFormatting>
  <conditionalFormatting sqref="O552:R552">
    <cfRule type="cellIs" dxfId="1566" priority="975" operator="equal">
      <formula>0</formula>
    </cfRule>
  </conditionalFormatting>
  <conditionalFormatting sqref="I552:J552">
    <cfRule type="cellIs" dxfId="1565" priority="979" operator="equal">
      <formula>0</formula>
    </cfRule>
  </conditionalFormatting>
  <conditionalFormatting sqref="K552">
    <cfRule type="cellIs" dxfId="1564" priority="978" operator="equal">
      <formula>0</formula>
    </cfRule>
  </conditionalFormatting>
  <conditionalFormatting sqref="M552:N552">
    <cfRule type="cellIs" dxfId="1563" priority="977" operator="equal">
      <formula>0</formula>
    </cfRule>
  </conditionalFormatting>
  <conditionalFormatting sqref="O552:P552">
    <cfRule type="cellIs" dxfId="1562" priority="976" operator="equal">
      <formula>0</formula>
    </cfRule>
  </conditionalFormatting>
  <conditionalFormatting sqref="L552">
    <cfRule type="cellIs" dxfId="1561" priority="974" operator="equal">
      <formula>0</formula>
    </cfRule>
  </conditionalFormatting>
  <conditionalFormatting sqref="L554">
    <cfRule type="cellIs" dxfId="1560" priority="967" operator="equal">
      <formula>0</formula>
    </cfRule>
  </conditionalFormatting>
  <conditionalFormatting sqref="I554:J554">
    <cfRule type="cellIs" dxfId="1559" priority="973" operator="equal">
      <formula>0</formula>
    </cfRule>
  </conditionalFormatting>
  <conditionalFormatting sqref="O554:R554">
    <cfRule type="cellIs" dxfId="1558" priority="968" operator="equal">
      <formula>0</formula>
    </cfRule>
  </conditionalFormatting>
  <conditionalFormatting sqref="I554:J554">
    <cfRule type="cellIs" dxfId="1557" priority="972" operator="equal">
      <formula>0</formula>
    </cfRule>
  </conditionalFormatting>
  <conditionalFormatting sqref="K554">
    <cfRule type="cellIs" dxfId="1556" priority="971" operator="equal">
      <formula>0</formula>
    </cfRule>
  </conditionalFormatting>
  <conditionalFormatting sqref="M554:N554">
    <cfRule type="cellIs" dxfId="1555" priority="970" operator="equal">
      <formula>0</formula>
    </cfRule>
  </conditionalFormatting>
  <conditionalFormatting sqref="O554:P554">
    <cfRule type="cellIs" dxfId="1554" priority="969" operator="equal">
      <formula>0</formula>
    </cfRule>
  </conditionalFormatting>
  <conditionalFormatting sqref="L524">
    <cfRule type="cellIs" dxfId="1553" priority="960" operator="equal">
      <formula>0</formula>
    </cfRule>
  </conditionalFormatting>
  <conditionalFormatting sqref="I524:J524">
    <cfRule type="cellIs" dxfId="1552" priority="966" operator="equal">
      <formula>0</formula>
    </cfRule>
  </conditionalFormatting>
  <conditionalFormatting sqref="O524:R524">
    <cfRule type="cellIs" dxfId="1551" priority="961" operator="equal">
      <formula>0</formula>
    </cfRule>
  </conditionalFormatting>
  <conditionalFormatting sqref="I524:J524">
    <cfRule type="cellIs" dxfId="1550" priority="965" operator="equal">
      <formula>0</formula>
    </cfRule>
  </conditionalFormatting>
  <conditionalFormatting sqref="K524">
    <cfRule type="cellIs" dxfId="1549" priority="964" operator="equal">
      <formula>0</formula>
    </cfRule>
  </conditionalFormatting>
  <conditionalFormatting sqref="M524:N524">
    <cfRule type="cellIs" dxfId="1548" priority="963" operator="equal">
      <formula>0</formula>
    </cfRule>
  </conditionalFormatting>
  <conditionalFormatting sqref="O524:P524">
    <cfRule type="cellIs" dxfId="1547" priority="962" operator="equal">
      <formula>0</formula>
    </cfRule>
  </conditionalFormatting>
  <conditionalFormatting sqref="L555">
    <cfRule type="cellIs" dxfId="1546" priority="953" operator="equal">
      <formula>0</formula>
    </cfRule>
  </conditionalFormatting>
  <conditionalFormatting sqref="I555:J555">
    <cfRule type="cellIs" dxfId="1545" priority="959" operator="equal">
      <formula>0</formula>
    </cfRule>
  </conditionalFormatting>
  <conditionalFormatting sqref="O555:R555">
    <cfRule type="cellIs" dxfId="1544" priority="954" operator="equal">
      <formula>0</formula>
    </cfRule>
  </conditionalFormatting>
  <conditionalFormatting sqref="I555:J555">
    <cfRule type="cellIs" dxfId="1543" priority="958" operator="equal">
      <formula>0</formula>
    </cfRule>
  </conditionalFormatting>
  <conditionalFormatting sqref="K555">
    <cfRule type="cellIs" dxfId="1542" priority="957" operator="equal">
      <formula>0</formula>
    </cfRule>
  </conditionalFormatting>
  <conditionalFormatting sqref="M555:N555">
    <cfRule type="cellIs" dxfId="1541" priority="956" operator="equal">
      <formula>0</formula>
    </cfRule>
  </conditionalFormatting>
  <conditionalFormatting sqref="O555:P555">
    <cfRule type="cellIs" dxfId="1540" priority="955" operator="equal">
      <formula>0</formula>
    </cfRule>
  </conditionalFormatting>
  <conditionalFormatting sqref="L556">
    <cfRule type="cellIs" dxfId="1539" priority="946" operator="equal">
      <formula>0</formula>
    </cfRule>
  </conditionalFormatting>
  <conditionalFormatting sqref="I556:J556">
    <cfRule type="cellIs" dxfId="1538" priority="952" operator="equal">
      <formula>0</formula>
    </cfRule>
  </conditionalFormatting>
  <conditionalFormatting sqref="O556:R556">
    <cfRule type="cellIs" dxfId="1537" priority="947" operator="equal">
      <formula>0</formula>
    </cfRule>
  </conditionalFormatting>
  <conditionalFormatting sqref="I556:J556">
    <cfRule type="cellIs" dxfId="1536" priority="951" operator="equal">
      <formula>0</formula>
    </cfRule>
  </conditionalFormatting>
  <conditionalFormatting sqref="K556">
    <cfRule type="cellIs" dxfId="1535" priority="950" operator="equal">
      <formula>0</formula>
    </cfRule>
  </conditionalFormatting>
  <conditionalFormatting sqref="M556:N556">
    <cfRule type="cellIs" dxfId="1534" priority="949" operator="equal">
      <formula>0</formula>
    </cfRule>
  </conditionalFormatting>
  <conditionalFormatting sqref="O556:P556">
    <cfRule type="cellIs" dxfId="1533" priority="948" operator="equal">
      <formula>0</formula>
    </cfRule>
  </conditionalFormatting>
  <conditionalFormatting sqref="L557">
    <cfRule type="cellIs" dxfId="1532" priority="939" operator="equal">
      <formula>0</formula>
    </cfRule>
  </conditionalFormatting>
  <conditionalFormatting sqref="I557:J557">
    <cfRule type="cellIs" dxfId="1531" priority="945" operator="equal">
      <formula>0</formula>
    </cfRule>
  </conditionalFormatting>
  <conditionalFormatting sqref="O557:R557">
    <cfRule type="cellIs" dxfId="1530" priority="940" operator="equal">
      <formula>0</formula>
    </cfRule>
  </conditionalFormatting>
  <conditionalFormatting sqref="I557:J557">
    <cfRule type="cellIs" dxfId="1529" priority="944" operator="equal">
      <formula>0</formula>
    </cfRule>
  </conditionalFormatting>
  <conditionalFormatting sqref="K557">
    <cfRule type="cellIs" dxfId="1528" priority="943" operator="equal">
      <formula>0</formula>
    </cfRule>
  </conditionalFormatting>
  <conditionalFormatting sqref="M557:N557">
    <cfRule type="cellIs" dxfId="1527" priority="942" operator="equal">
      <formula>0</formula>
    </cfRule>
  </conditionalFormatting>
  <conditionalFormatting sqref="O557:P557">
    <cfRule type="cellIs" dxfId="1526" priority="941" operator="equal">
      <formula>0</formula>
    </cfRule>
  </conditionalFormatting>
  <conditionalFormatting sqref="L560">
    <cfRule type="cellIs" dxfId="1525" priority="918" operator="equal">
      <formula>0</formula>
    </cfRule>
  </conditionalFormatting>
  <conditionalFormatting sqref="L553">
    <cfRule type="cellIs" dxfId="1524" priority="911" operator="equal">
      <formula>0</formula>
    </cfRule>
  </conditionalFormatting>
  <conditionalFormatting sqref="I558:J558">
    <cfRule type="cellIs" dxfId="1523" priority="938" operator="equal">
      <formula>0</formula>
    </cfRule>
  </conditionalFormatting>
  <conditionalFormatting sqref="O558:R558">
    <cfRule type="cellIs" dxfId="1522" priority="933" operator="equal">
      <formula>0</formula>
    </cfRule>
  </conditionalFormatting>
  <conditionalFormatting sqref="I558:J558">
    <cfRule type="cellIs" dxfId="1521" priority="937" operator="equal">
      <formula>0</formula>
    </cfRule>
  </conditionalFormatting>
  <conditionalFormatting sqref="K558">
    <cfRule type="cellIs" dxfId="1520" priority="936" operator="equal">
      <formula>0</formula>
    </cfRule>
  </conditionalFormatting>
  <conditionalFormatting sqref="M558:N558">
    <cfRule type="cellIs" dxfId="1519" priority="935" operator="equal">
      <formula>0</formula>
    </cfRule>
  </conditionalFormatting>
  <conditionalFormatting sqref="O558:P558">
    <cfRule type="cellIs" dxfId="1518" priority="934" operator="equal">
      <formula>0</formula>
    </cfRule>
  </conditionalFormatting>
  <conditionalFormatting sqref="L558">
    <cfRule type="cellIs" dxfId="1517" priority="932" operator="equal">
      <formula>0</formula>
    </cfRule>
  </conditionalFormatting>
  <conditionalFormatting sqref="L559">
    <cfRule type="cellIs" dxfId="1516" priority="925" operator="equal">
      <formula>0</formula>
    </cfRule>
  </conditionalFormatting>
  <conditionalFormatting sqref="I559:J559">
    <cfRule type="cellIs" dxfId="1515" priority="931" operator="equal">
      <formula>0</formula>
    </cfRule>
  </conditionalFormatting>
  <conditionalFormatting sqref="O559:R559">
    <cfRule type="cellIs" dxfId="1514" priority="926" operator="equal">
      <formula>0</formula>
    </cfRule>
  </conditionalFormatting>
  <conditionalFormatting sqref="I559:J559">
    <cfRule type="cellIs" dxfId="1513" priority="930" operator="equal">
      <formula>0</formula>
    </cfRule>
  </conditionalFormatting>
  <conditionalFormatting sqref="K559">
    <cfRule type="cellIs" dxfId="1512" priority="929" operator="equal">
      <formula>0</formula>
    </cfRule>
  </conditionalFormatting>
  <conditionalFormatting sqref="M559:N559">
    <cfRule type="cellIs" dxfId="1511" priority="928" operator="equal">
      <formula>0</formula>
    </cfRule>
  </conditionalFormatting>
  <conditionalFormatting sqref="O559:P559">
    <cfRule type="cellIs" dxfId="1510" priority="927" operator="equal">
      <formula>0</formula>
    </cfRule>
  </conditionalFormatting>
  <conditionalFormatting sqref="I560:J560">
    <cfRule type="cellIs" dxfId="1509" priority="924" operator="equal">
      <formula>0</formula>
    </cfRule>
  </conditionalFormatting>
  <conditionalFormatting sqref="O560:R560">
    <cfRule type="cellIs" dxfId="1508" priority="919" operator="equal">
      <formula>0</formula>
    </cfRule>
  </conditionalFormatting>
  <conditionalFormatting sqref="I560:J560">
    <cfRule type="cellIs" dxfId="1507" priority="923" operator="equal">
      <formula>0</formula>
    </cfRule>
  </conditionalFormatting>
  <conditionalFormatting sqref="K560">
    <cfRule type="cellIs" dxfId="1506" priority="922" operator="equal">
      <formula>0</formula>
    </cfRule>
  </conditionalFormatting>
  <conditionalFormatting sqref="M560:N560">
    <cfRule type="cellIs" dxfId="1505" priority="921" operator="equal">
      <formula>0</formula>
    </cfRule>
  </conditionalFormatting>
  <conditionalFormatting sqref="O560:P560">
    <cfRule type="cellIs" dxfId="1504" priority="920" operator="equal">
      <formula>0</formula>
    </cfRule>
  </conditionalFormatting>
  <conditionalFormatting sqref="I553:J553">
    <cfRule type="cellIs" dxfId="1503" priority="917" operator="equal">
      <formula>0</formula>
    </cfRule>
  </conditionalFormatting>
  <conditionalFormatting sqref="O553:R553">
    <cfRule type="cellIs" dxfId="1502" priority="912" operator="equal">
      <formula>0</formula>
    </cfRule>
  </conditionalFormatting>
  <conditionalFormatting sqref="I553:J553">
    <cfRule type="cellIs" dxfId="1501" priority="916" operator="equal">
      <formula>0</formula>
    </cfRule>
  </conditionalFormatting>
  <conditionalFormatting sqref="K553">
    <cfRule type="cellIs" dxfId="1500" priority="915" operator="equal">
      <formula>0</formula>
    </cfRule>
  </conditionalFormatting>
  <conditionalFormatting sqref="M553:N553">
    <cfRule type="cellIs" dxfId="1499" priority="914" operator="equal">
      <formula>0</formula>
    </cfRule>
  </conditionalFormatting>
  <conditionalFormatting sqref="O553:P553">
    <cfRule type="cellIs" dxfId="1498" priority="913" operator="equal">
      <formula>0</formula>
    </cfRule>
  </conditionalFormatting>
  <conditionalFormatting sqref="L561">
    <cfRule type="cellIs" dxfId="1497" priority="904" operator="equal">
      <formula>0</formula>
    </cfRule>
  </conditionalFormatting>
  <conditionalFormatting sqref="I561:J561">
    <cfRule type="cellIs" dxfId="1496" priority="910" operator="equal">
      <formula>0</formula>
    </cfRule>
  </conditionalFormatting>
  <conditionalFormatting sqref="O561:R561">
    <cfRule type="cellIs" dxfId="1495" priority="905" operator="equal">
      <formula>0</formula>
    </cfRule>
  </conditionalFormatting>
  <conditionalFormatting sqref="I561:J561">
    <cfRule type="cellIs" dxfId="1494" priority="909" operator="equal">
      <formula>0</formula>
    </cfRule>
  </conditionalFormatting>
  <conditionalFormatting sqref="K561">
    <cfRule type="cellIs" dxfId="1493" priority="908" operator="equal">
      <formula>0</formula>
    </cfRule>
  </conditionalFormatting>
  <conditionalFormatting sqref="M561:N561">
    <cfRule type="cellIs" dxfId="1492" priority="907" operator="equal">
      <formula>0</formula>
    </cfRule>
  </conditionalFormatting>
  <conditionalFormatting sqref="O561:P561">
    <cfRule type="cellIs" dxfId="1491" priority="906" operator="equal">
      <formula>0</formula>
    </cfRule>
  </conditionalFormatting>
  <conditionalFormatting sqref="L562">
    <cfRule type="cellIs" dxfId="1490" priority="897" operator="equal">
      <formula>0</formula>
    </cfRule>
  </conditionalFormatting>
  <conditionalFormatting sqref="I562:J562">
    <cfRule type="cellIs" dxfId="1489" priority="903" operator="equal">
      <formula>0</formula>
    </cfRule>
  </conditionalFormatting>
  <conditionalFormatting sqref="O562:R562">
    <cfRule type="cellIs" dxfId="1488" priority="898" operator="equal">
      <formula>0</formula>
    </cfRule>
  </conditionalFormatting>
  <conditionalFormatting sqref="I562:J562">
    <cfRule type="cellIs" dxfId="1487" priority="902" operator="equal">
      <formula>0</formula>
    </cfRule>
  </conditionalFormatting>
  <conditionalFormatting sqref="K562">
    <cfRule type="cellIs" dxfId="1486" priority="901" operator="equal">
      <formula>0</formula>
    </cfRule>
  </conditionalFormatting>
  <conditionalFormatting sqref="M562:N562">
    <cfRule type="cellIs" dxfId="1485" priority="900" operator="equal">
      <formula>0</formula>
    </cfRule>
  </conditionalFormatting>
  <conditionalFormatting sqref="O562:P562">
    <cfRule type="cellIs" dxfId="1484" priority="899" operator="equal">
      <formula>0</formula>
    </cfRule>
  </conditionalFormatting>
  <conditionalFormatting sqref="L563">
    <cfRule type="cellIs" dxfId="1483" priority="890" operator="equal">
      <formula>0</formula>
    </cfRule>
  </conditionalFormatting>
  <conditionalFormatting sqref="I563:J563">
    <cfRule type="cellIs" dxfId="1482" priority="896" operator="equal">
      <formula>0</formula>
    </cfRule>
  </conditionalFormatting>
  <conditionalFormatting sqref="O563:R563">
    <cfRule type="cellIs" dxfId="1481" priority="891" operator="equal">
      <formula>0</formula>
    </cfRule>
  </conditionalFormatting>
  <conditionalFormatting sqref="I563:J563">
    <cfRule type="cellIs" dxfId="1480" priority="895" operator="equal">
      <formula>0</formula>
    </cfRule>
  </conditionalFormatting>
  <conditionalFormatting sqref="K563">
    <cfRule type="cellIs" dxfId="1479" priority="894" operator="equal">
      <formula>0</formula>
    </cfRule>
  </conditionalFormatting>
  <conditionalFormatting sqref="M563:N563">
    <cfRule type="cellIs" dxfId="1478" priority="893" operator="equal">
      <formula>0</formula>
    </cfRule>
  </conditionalFormatting>
  <conditionalFormatting sqref="O563:P563">
    <cfRule type="cellIs" dxfId="1477" priority="892" operator="equal">
      <formula>0</formula>
    </cfRule>
  </conditionalFormatting>
  <conditionalFormatting sqref="L564">
    <cfRule type="cellIs" dxfId="1476" priority="883" operator="equal">
      <formula>0</formula>
    </cfRule>
  </conditionalFormatting>
  <conditionalFormatting sqref="I564:J564">
    <cfRule type="cellIs" dxfId="1475" priority="889" operator="equal">
      <formula>0</formula>
    </cfRule>
  </conditionalFormatting>
  <conditionalFormatting sqref="O564:R564">
    <cfRule type="cellIs" dxfId="1474" priority="884" operator="equal">
      <formula>0</formula>
    </cfRule>
  </conditionalFormatting>
  <conditionalFormatting sqref="I564:J564">
    <cfRule type="cellIs" dxfId="1473" priority="888" operator="equal">
      <formula>0</formula>
    </cfRule>
  </conditionalFormatting>
  <conditionalFormatting sqref="K564">
    <cfRule type="cellIs" dxfId="1472" priority="887" operator="equal">
      <formula>0</formula>
    </cfRule>
  </conditionalFormatting>
  <conditionalFormatting sqref="M564:N564">
    <cfRule type="cellIs" dxfId="1471" priority="886" operator="equal">
      <formula>0</formula>
    </cfRule>
  </conditionalFormatting>
  <conditionalFormatting sqref="O564:P564">
    <cfRule type="cellIs" dxfId="1470" priority="885" operator="equal">
      <formula>0</formula>
    </cfRule>
  </conditionalFormatting>
  <conditionalFormatting sqref="L565">
    <cfRule type="cellIs" dxfId="1469" priority="876" operator="equal">
      <formula>0</formula>
    </cfRule>
  </conditionalFormatting>
  <conditionalFormatting sqref="I565:J565">
    <cfRule type="cellIs" dxfId="1468" priority="882" operator="equal">
      <formula>0</formula>
    </cfRule>
  </conditionalFormatting>
  <conditionalFormatting sqref="O565:R565">
    <cfRule type="cellIs" dxfId="1467" priority="877" operator="equal">
      <formula>0</formula>
    </cfRule>
  </conditionalFormatting>
  <conditionalFormatting sqref="I565:J565">
    <cfRule type="cellIs" dxfId="1466" priority="881" operator="equal">
      <formula>0</formula>
    </cfRule>
  </conditionalFormatting>
  <conditionalFormatting sqref="K565">
    <cfRule type="cellIs" dxfId="1465" priority="880" operator="equal">
      <formula>0</formula>
    </cfRule>
  </conditionalFormatting>
  <conditionalFormatting sqref="M565:N565">
    <cfRule type="cellIs" dxfId="1464" priority="879" operator="equal">
      <formula>0</formula>
    </cfRule>
  </conditionalFormatting>
  <conditionalFormatting sqref="O565:P565">
    <cfRule type="cellIs" dxfId="1463" priority="878" operator="equal">
      <formula>0</formula>
    </cfRule>
  </conditionalFormatting>
  <conditionalFormatting sqref="L566">
    <cfRule type="cellIs" dxfId="1462" priority="869" operator="equal">
      <formula>0</formula>
    </cfRule>
  </conditionalFormatting>
  <conditionalFormatting sqref="I566:J566">
    <cfRule type="cellIs" dxfId="1461" priority="875" operator="equal">
      <formula>0</formula>
    </cfRule>
  </conditionalFormatting>
  <conditionalFormatting sqref="O566:R566">
    <cfRule type="cellIs" dxfId="1460" priority="870" operator="equal">
      <formula>0</formula>
    </cfRule>
  </conditionalFormatting>
  <conditionalFormatting sqref="I566:J566">
    <cfRule type="cellIs" dxfId="1459" priority="874" operator="equal">
      <formula>0</formula>
    </cfRule>
  </conditionalFormatting>
  <conditionalFormatting sqref="K566">
    <cfRule type="cellIs" dxfId="1458" priority="873" operator="equal">
      <formula>0</formula>
    </cfRule>
  </conditionalFormatting>
  <conditionalFormatting sqref="M566:N566">
    <cfRule type="cellIs" dxfId="1457" priority="872" operator="equal">
      <formula>0</formula>
    </cfRule>
  </conditionalFormatting>
  <conditionalFormatting sqref="O566:P566">
    <cfRule type="cellIs" dxfId="1456" priority="871" operator="equal">
      <formula>0</formula>
    </cfRule>
  </conditionalFormatting>
  <conditionalFormatting sqref="L567">
    <cfRule type="cellIs" dxfId="1455" priority="862" operator="equal">
      <formula>0</formula>
    </cfRule>
  </conditionalFormatting>
  <conditionalFormatting sqref="I567:J567">
    <cfRule type="cellIs" dxfId="1454" priority="868" operator="equal">
      <formula>0</formula>
    </cfRule>
  </conditionalFormatting>
  <conditionalFormatting sqref="O567:R567">
    <cfRule type="cellIs" dxfId="1453" priority="863" operator="equal">
      <formula>0</formula>
    </cfRule>
  </conditionalFormatting>
  <conditionalFormatting sqref="I567:J567">
    <cfRule type="cellIs" dxfId="1452" priority="867" operator="equal">
      <formula>0</formula>
    </cfRule>
  </conditionalFormatting>
  <conditionalFormatting sqref="K567">
    <cfRule type="cellIs" dxfId="1451" priority="866" operator="equal">
      <formula>0</formula>
    </cfRule>
  </conditionalFormatting>
  <conditionalFormatting sqref="M567:N567">
    <cfRule type="cellIs" dxfId="1450" priority="865" operator="equal">
      <formula>0</formula>
    </cfRule>
  </conditionalFormatting>
  <conditionalFormatting sqref="O567:P567">
    <cfRule type="cellIs" dxfId="1449" priority="864" operator="equal">
      <formula>0</formula>
    </cfRule>
  </conditionalFormatting>
  <conditionalFormatting sqref="L568">
    <cfRule type="cellIs" dxfId="1448" priority="855" operator="equal">
      <formula>0</formula>
    </cfRule>
  </conditionalFormatting>
  <conditionalFormatting sqref="I568:J568">
    <cfRule type="cellIs" dxfId="1447" priority="861" operator="equal">
      <formula>0</formula>
    </cfRule>
  </conditionalFormatting>
  <conditionalFormatting sqref="O568:R568">
    <cfRule type="cellIs" dxfId="1446" priority="856" operator="equal">
      <formula>0</formula>
    </cfRule>
  </conditionalFormatting>
  <conditionalFormatting sqref="I568:J568">
    <cfRule type="cellIs" dxfId="1445" priority="860" operator="equal">
      <formula>0</formula>
    </cfRule>
  </conditionalFormatting>
  <conditionalFormatting sqref="K568">
    <cfRule type="cellIs" dxfId="1444" priority="859" operator="equal">
      <formula>0</formula>
    </cfRule>
  </conditionalFormatting>
  <conditionalFormatting sqref="M568:N568">
    <cfRule type="cellIs" dxfId="1443" priority="858" operator="equal">
      <formula>0</formula>
    </cfRule>
  </conditionalFormatting>
  <conditionalFormatting sqref="O568:P568">
    <cfRule type="cellIs" dxfId="1442" priority="857" operator="equal">
      <formula>0</formula>
    </cfRule>
  </conditionalFormatting>
  <conditionalFormatting sqref="L569">
    <cfRule type="cellIs" dxfId="1441" priority="848" operator="equal">
      <formula>0</formula>
    </cfRule>
  </conditionalFormatting>
  <conditionalFormatting sqref="I569:J569">
    <cfRule type="cellIs" dxfId="1440" priority="854" operator="equal">
      <formula>0</formula>
    </cfRule>
  </conditionalFormatting>
  <conditionalFormatting sqref="O569:R569">
    <cfRule type="cellIs" dxfId="1439" priority="849" operator="equal">
      <formula>0</formula>
    </cfRule>
  </conditionalFormatting>
  <conditionalFormatting sqref="I569:J569">
    <cfRule type="cellIs" dxfId="1438" priority="853" operator="equal">
      <formula>0</formula>
    </cfRule>
  </conditionalFormatting>
  <conditionalFormatting sqref="K569">
    <cfRule type="cellIs" dxfId="1437" priority="852" operator="equal">
      <formula>0</formula>
    </cfRule>
  </conditionalFormatting>
  <conditionalFormatting sqref="M569:N569">
    <cfRule type="cellIs" dxfId="1436" priority="851" operator="equal">
      <formula>0</formula>
    </cfRule>
  </conditionalFormatting>
  <conditionalFormatting sqref="O569:P569">
    <cfRule type="cellIs" dxfId="1435" priority="850" operator="equal">
      <formula>0</formula>
    </cfRule>
  </conditionalFormatting>
  <conditionalFormatting sqref="L570">
    <cfRule type="cellIs" dxfId="1434" priority="841" operator="equal">
      <formula>0</formula>
    </cfRule>
  </conditionalFormatting>
  <conditionalFormatting sqref="I570:J570">
    <cfRule type="cellIs" dxfId="1433" priority="847" operator="equal">
      <formula>0</formula>
    </cfRule>
  </conditionalFormatting>
  <conditionalFormatting sqref="O570:R570">
    <cfRule type="cellIs" dxfId="1432" priority="842" operator="equal">
      <formula>0</formula>
    </cfRule>
  </conditionalFormatting>
  <conditionalFormatting sqref="I570:J570">
    <cfRule type="cellIs" dxfId="1431" priority="846" operator="equal">
      <formula>0</formula>
    </cfRule>
  </conditionalFormatting>
  <conditionalFormatting sqref="K570">
    <cfRule type="cellIs" dxfId="1430" priority="845" operator="equal">
      <formula>0</formula>
    </cfRule>
  </conditionalFormatting>
  <conditionalFormatting sqref="M570:N570">
    <cfRule type="cellIs" dxfId="1429" priority="844" operator="equal">
      <formula>0</formula>
    </cfRule>
  </conditionalFormatting>
  <conditionalFormatting sqref="O570:P570">
    <cfRule type="cellIs" dxfId="1428" priority="843" operator="equal">
      <formula>0</formula>
    </cfRule>
  </conditionalFormatting>
  <conditionalFormatting sqref="L571">
    <cfRule type="cellIs" dxfId="1427" priority="834" operator="equal">
      <formula>0</formula>
    </cfRule>
  </conditionalFormatting>
  <conditionalFormatting sqref="I571:J571">
    <cfRule type="cellIs" dxfId="1426" priority="840" operator="equal">
      <formula>0</formula>
    </cfRule>
  </conditionalFormatting>
  <conditionalFormatting sqref="O571:R571">
    <cfRule type="cellIs" dxfId="1425" priority="835" operator="equal">
      <formula>0</formula>
    </cfRule>
  </conditionalFormatting>
  <conditionalFormatting sqref="I571:J571">
    <cfRule type="cellIs" dxfId="1424" priority="839" operator="equal">
      <formula>0</formula>
    </cfRule>
  </conditionalFormatting>
  <conditionalFormatting sqref="K571">
    <cfRule type="cellIs" dxfId="1423" priority="838" operator="equal">
      <formula>0</formula>
    </cfRule>
  </conditionalFormatting>
  <conditionalFormatting sqref="M571:N571">
    <cfRule type="cellIs" dxfId="1422" priority="837" operator="equal">
      <formula>0</formula>
    </cfRule>
  </conditionalFormatting>
  <conditionalFormatting sqref="O571:P571">
    <cfRule type="cellIs" dxfId="1421" priority="836" operator="equal">
      <formula>0</formula>
    </cfRule>
  </conditionalFormatting>
  <conditionalFormatting sqref="L572">
    <cfRule type="cellIs" dxfId="1420" priority="827" operator="equal">
      <formula>0</formula>
    </cfRule>
  </conditionalFormatting>
  <conditionalFormatting sqref="I572:J572">
    <cfRule type="cellIs" dxfId="1419" priority="833" operator="equal">
      <formula>0</formula>
    </cfRule>
  </conditionalFormatting>
  <conditionalFormatting sqref="O572:R572">
    <cfRule type="cellIs" dxfId="1418" priority="828" operator="equal">
      <formula>0</formula>
    </cfRule>
  </conditionalFormatting>
  <conditionalFormatting sqref="I572:J572">
    <cfRule type="cellIs" dxfId="1417" priority="832" operator="equal">
      <formula>0</formula>
    </cfRule>
  </conditionalFormatting>
  <conditionalFormatting sqref="K572">
    <cfRule type="cellIs" dxfId="1416" priority="831" operator="equal">
      <formula>0</formula>
    </cfRule>
  </conditionalFormatting>
  <conditionalFormatting sqref="M572:N572">
    <cfRule type="cellIs" dxfId="1415" priority="830" operator="equal">
      <formula>0</formula>
    </cfRule>
  </conditionalFormatting>
  <conditionalFormatting sqref="O572:P572">
    <cfRule type="cellIs" dxfId="1414" priority="829" operator="equal">
      <formula>0</formula>
    </cfRule>
  </conditionalFormatting>
  <conditionalFormatting sqref="L465">
    <cfRule type="cellIs" dxfId="1413" priority="820" operator="equal">
      <formula>0</formula>
    </cfRule>
  </conditionalFormatting>
  <conditionalFormatting sqref="I465:J465">
    <cfRule type="cellIs" dxfId="1412" priority="826" operator="equal">
      <formula>0</formula>
    </cfRule>
  </conditionalFormatting>
  <conditionalFormatting sqref="O465:R465">
    <cfRule type="cellIs" dxfId="1411" priority="821" operator="equal">
      <formula>0</formula>
    </cfRule>
  </conditionalFormatting>
  <conditionalFormatting sqref="I465:J465">
    <cfRule type="cellIs" dxfId="1410" priority="825" operator="equal">
      <formula>0</formula>
    </cfRule>
  </conditionalFormatting>
  <conditionalFormatting sqref="K465">
    <cfRule type="cellIs" dxfId="1409" priority="824" operator="equal">
      <formula>0</formula>
    </cfRule>
  </conditionalFormatting>
  <conditionalFormatting sqref="M465:N465">
    <cfRule type="cellIs" dxfId="1408" priority="823" operator="equal">
      <formula>0</formula>
    </cfRule>
  </conditionalFormatting>
  <conditionalFormatting sqref="O465:P465">
    <cfRule type="cellIs" dxfId="1407" priority="822" operator="equal">
      <formula>0</formula>
    </cfRule>
  </conditionalFormatting>
  <conditionalFormatting sqref="L573">
    <cfRule type="cellIs" dxfId="1406" priority="813" operator="equal">
      <formula>0</formula>
    </cfRule>
  </conditionalFormatting>
  <conditionalFormatting sqref="I573:J573">
    <cfRule type="cellIs" dxfId="1405" priority="819" operator="equal">
      <formula>0</formula>
    </cfRule>
  </conditionalFormatting>
  <conditionalFormatting sqref="O573:R573">
    <cfRule type="cellIs" dxfId="1404" priority="814" operator="equal">
      <formula>0</formula>
    </cfRule>
  </conditionalFormatting>
  <conditionalFormatting sqref="I573:J573">
    <cfRule type="cellIs" dxfId="1403" priority="818" operator="equal">
      <formula>0</formula>
    </cfRule>
  </conditionalFormatting>
  <conditionalFormatting sqref="K573">
    <cfRule type="cellIs" dxfId="1402" priority="817" operator="equal">
      <formula>0</formula>
    </cfRule>
  </conditionalFormatting>
  <conditionalFormatting sqref="M573:N573">
    <cfRule type="cellIs" dxfId="1401" priority="816" operator="equal">
      <formula>0</formula>
    </cfRule>
  </conditionalFormatting>
  <conditionalFormatting sqref="O573:P573">
    <cfRule type="cellIs" dxfId="1400" priority="815" operator="equal">
      <formula>0</formula>
    </cfRule>
  </conditionalFormatting>
  <conditionalFormatting sqref="L574">
    <cfRule type="cellIs" dxfId="1399" priority="806" operator="equal">
      <formula>0</formula>
    </cfRule>
  </conditionalFormatting>
  <conditionalFormatting sqref="I574:J574">
    <cfRule type="cellIs" dxfId="1398" priority="812" operator="equal">
      <formula>0</formula>
    </cfRule>
  </conditionalFormatting>
  <conditionalFormatting sqref="O574:R574">
    <cfRule type="cellIs" dxfId="1397" priority="807" operator="equal">
      <formula>0</formula>
    </cfRule>
  </conditionalFormatting>
  <conditionalFormatting sqref="I574:J574">
    <cfRule type="cellIs" dxfId="1396" priority="811" operator="equal">
      <formula>0</formula>
    </cfRule>
  </conditionalFormatting>
  <conditionalFormatting sqref="K574">
    <cfRule type="cellIs" dxfId="1395" priority="810" operator="equal">
      <formula>0</formula>
    </cfRule>
  </conditionalFormatting>
  <conditionalFormatting sqref="M574:N574">
    <cfRule type="cellIs" dxfId="1394" priority="809" operator="equal">
      <formula>0</formula>
    </cfRule>
  </conditionalFormatting>
  <conditionalFormatting sqref="O574:P574">
    <cfRule type="cellIs" dxfId="1393" priority="808" operator="equal">
      <formula>0</formula>
    </cfRule>
  </conditionalFormatting>
  <conditionalFormatting sqref="L575">
    <cfRule type="cellIs" dxfId="1392" priority="799" operator="equal">
      <formula>0</formula>
    </cfRule>
  </conditionalFormatting>
  <conditionalFormatting sqref="I575:J575">
    <cfRule type="cellIs" dxfId="1391" priority="805" operator="equal">
      <formula>0</formula>
    </cfRule>
  </conditionalFormatting>
  <conditionalFormatting sqref="O575:R575">
    <cfRule type="cellIs" dxfId="1390" priority="800" operator="equal">
      <formula>0</formula>
    </cfRule>
  </conditionalFormatting>
  <conditionalFormatting sqref="I575:J575">
    <cfRule type="cellIs" dxfId="1389" priority="804" operator="equal">
      <formula>0</formula>
    </cfRule>
  </conditionalFormatting>
  <conditionalFormatting sqref="K575">
    <cfRule type="cellIs" dxfId="1388" priority="803" operator="equal">
      <formula>0</formula>
    </cfRule>
  </conditionalFormatting>
  <conditionalFormatting sqref="M575:N575">
    <cfRule type="cellIs" dxfId="1387" priority="802" operator="equal">
      <formula>0</formula>
    </cfRule>
  </conditionalFormatting>
  <conditionalFormatting sqref="O575:P575">
    <cfRule type="cellIs" dxfId="1386" priority="801" operator="equal">
      <formula>0</formula>
    </cfRule>
  </conditionalFormatting>
  <conditionalFormatting sqref="L576">
    <cfRule type="cellIs" dxfId="1385" priority="792" operator="equal">
      <formula>0</formula>
    </cfRule>
  </conditionalFormatting>
  <conditionalFormatting sqref="I576:J576">
    <cfRule type="cellIs" dxfId="1384" priority="798" operator="equal">
      <formula>0</formula>
    </cfRule>
  </conditionalFormatting>
  <conditionalFormatting sqref="O576:R576">
    <cfRule type="cellIs" dxfId="1383" priority="793" operator="equal">
      <formula>0</formula>
    </cfRule>
  </conditionalFormatting>
  <conditionalFormatting sqref="I576:J576">
    <cfRule type="cellIs" dxfId="1382" priority="797" operator="equal">
      <formula>0</formula>
    </cfRule>
  </conditionalFormatting>
  <conditionalFormatting sqref="K576">
    <cfRule type="cellIs" dxfId="1381" priority="796" operator="equal">
      <formula>0</formula>
    </cfRule>
  </conditionalFormatting>
  <conditionalFormatting sqref="M576:N576">
    <cfRule type="cellIs" dxfId="1380" priority="795" operator="equal">
      <formula>0</formula>
    </cfRule>
  </conditionalFormatting>
  <conditionalFormatting sqref="O576:P576">
    <cfRule type="cellIs" dxfId="1379" priority="794" operator="equal">
      <formula>0</formula>
    </cfRule>
  </conditionalFormatting>
  <conditionalFormatting sqref="L577">
    <cfRule type="cellIs" dxfId="1378" priority="785" operator="equal">
      <formula>0</formula>
    </cfRule>
  </conditionalFormatting>
  <conditionalFormatting sqref="I577:J577">
    <cfRule type="cellIs" dxfId="1377" priority="791" operator="equal">
      <formula>0</formula>
    </cfRule>
  </conditionalFormatting>
  <conditionalFormatting sqref="O577:R577">
    <cfRule type="cellIs" dxfId="1376" priority="786" operator="equal">
      <formula>0</formula>
    </cfRule>
  </conditionalFormatting>
  <conditionalFormatting sqref="I577:J577">
    <cfRule type="cellIs" dxfId="1375" priority="790" operator="equal">
      <formula>0</formula>
    </cfRule>
  </conditionalFormatting>
  <conditionalFormatting sqref="K577">
    <cfRule type="cellIs" dxfId="1374" priority="789" operator="equal">
      <formula>0</formula>
    </cfRule>
  </conditionalFormatting>
  <conditionalFormatting sqref="M577:N577">
    <cfRule type="cellIs" dxfId="1373" priority="788" operator="equal">
      <formula>0</formula>
    </cfRule>
  </conditionalFormatting>
  <conditionalFormatting sqref="O577:P577">
    <cfRule type="cellIs" dxfId="1372" priority="787" operator="equal">
      <formula>0</formula>
    </cfRule>
  </conditionalFormatting>
  <conditionalFormatting sqref="L578">
    <cfRule type="cellIs" dxfId="1371" priority="778" operator="equal">
      <formula>0</formula>
    </cfRule>
  </conditionalFormatting>
  <conditionalFormatting sqref="I578:J578">
    <cfRule type="cellIs" dxfId="1370" priority="784" operator="equal">
      <formula>0</formula>
    </cfRule>
  </conditionalFormatting>
  <conditionalFormatting sqref="O578:R578">
    <cfRule type="cellIs" dxfId="1369" priority="779" operator="equal">
      <formula>0</formula>
    </cfRule>
  </conditionalFormatting>
  <conditionalFormatting sqref="I578:J578">
    <cfRule type="cellIs" dxfId="1368" priority="783" operator="equal">
      <formula>0</formula>
    </cfRule>
  </conditionalFormatting>
  <conditionalFormatting sqref="K578">
    <cfRule type="cellIs" dxfId="1367" priority="782" operator="equal">
      <formula>0</formula>
    </cfRule>
  </conditionalFormatting>
  <conditionalFormatting sqref="M578:N578">
    <cfRule type="cellIs" dxfId="1366" priority="781" operator="equal">
      <formula>0</formula>
    </cfRule>
  </conditionalFormatting>
  <conditionalFormatting sqref="O578:P578">
    <cfRule type="cellIs" dxfId="1365" priority="780" operator="equal">
      <formula>0</formula>
    </cfRule>
  </conditionalFormatting>
  <conditionalFormatting sqref="L579">
    <cfRule type="cellIs" dxfId="1364" priority="771" operator="equal">
      <formula>0</formula>
    </cfRule>
  </conditionalFormatting>
  <conditionalFormatting sqref="I579:J579">
    <cfRule type="cellIs" dxfId="1363" priority="777" operator="equal">
      <formula>0</formula>
    </cfRule>
  </conditionalFormatting>
  <conditionalFormatting sqref="O579:R579">
    <cfRule type="cellIs" dxfId="1362" priority="772" operator="equal">
      <formula>0</formula>
    </cfRule>
  </conditionalFormatting>
  <conditionalFormatting sqref="I579:J579">
    <cfRule type="cellIs" dxfId="1361" priority="776" operator="equal">
      <formula>0</formula>
    </cfRule>
  </conditionalFormatting>
  <conditionalFormatting sqref="K579">
    <cfRule type="cellIs" dxfId="1360" priority="775" operator="equal">
      <formula>0</formula>
    </cfRule>
  </conditionalFormatting>
  <conditionalFormatting sqref="M579:N579">
    <cfRule type="cellIs" dxfId="1359" priority="774" operator="equal">
      <formula>0</formula>
    </cfRule>
  </conditionalFormatting>
  <conditionalFormatting sqref="O579:P579">
    <cfRule type="cellIs" dxfId="1358" priority="773" operator="equal">
      <formula>0</formula>
    </cfRule>
  </conditionalFormatting>
  <conditionalFormatting sqref="L580">
    <cfRule type="cellIs" dxfId="1357" priority="764" operator="equal">
      <formula>0</formula>
    </cfRule>
  </conditionalFormatting>
  <conditionalFormatting sqref="I580:J580">
    <cfRule type="cellIs" dxfId="1356" priority="770" operator="equal">
      <formula>0</formula>
    </cfRule>
  </conditionalFormatting>
  <conditionalFormatting sqref="O580:R580">
    <cfRule type="cellIs" dxfId="1355" priority="765" operator="equal">
      <formula>0</formula>
    </cfRule>
  </conditionalFormatting>
  <conditionalFormatting sqref="I580:J580">
    <cfRule type="cellIs" dxfId="1354" priority="769" operator="equal">
      <formula>0</formula>
    </cfRule>
  </conditionalFormatting>
  <conditionalFormatting sqref="K580">
    <cfRule type="cellIs" dxfId="1353" priority="768" operator="equal">
      <formula>0</formula>
    </cfRule>
  </conditionalFormatting>
  <conditionalFormatting sqref="M580:N580">
    <cfRule type="cellIs" dxfId="1352" priority="767" operator="equal">
      <formula>0</formula>
    </cfRule>
  </conditionalFormatting>
  <conditionalFormatting sqref="O580:P580">
    <cfRule type="cellIs" dxfId="1351" priority="766" operator="equal">
      <formula>0</formula>
    </cfRule>
  </conditionalFormatting>
  <conditionalFormatting sqref="L582">
    <cfRule type="cellIs" dxfId="1350" priority="757" operator="equal">
      <formula>0</formula>
    </cfRule>
  </conditionalFormatting>
  <conditionalFormatting sqref="I582:J582">
    <cfRule type="cellIs" dxfId="1349" priority="763" operator="equal">
      <formula>0</formula>
    </cfRule>
  </conditionalFormatting>
  <conditionalFormatting sqref="O582:R582">
    <cfRule type="cellIs" dxfId="1348" priority="758" operator="equal">
      <formula>0</formula>
    </cfRule>
  </conditionalFormatting>
  <conditionalFormatting sqref="I582:J582">
    <cfRule type="cellIs" dxfId="1347" priority="762" operator="equal">
      <formula>0</formula>
    </cfRule>
  </conditionalFormatting>
  <conditionalFormatting sqref="K582">
    <cfRule type="cellIs" dxfId="1346" priority="761" operator="equal">
      <formula>0</formula>
    </cfRule>
  </conditionalFormatting>
  <conditionalFormatting sqref="M582:N582">
    <cfRule type="cellIs" dxfId="1345" priority="760" operator="equal">
      <formula>0</formula>
    </cfRule>
  </conditionalFormatting>
  <conditionalFormatting sqref="O582:P582">
    <cfRule type="cellIs" dxfId="1344" priority="759" operator="equal">
      <formula>0</formula>
    </cfRule>
  </conditionalFormatting>
  <conditionalFormatting sqref="L581:L582">
    <cfRule type="cellIs" dxfId="1343" priority="750" operator="equal">
      <formula>0</formula>
    </cfRule>
  </conditionalFormatting>
  <conditionalFormatting sqref="I581:J582">
    <cfRule type="cellIs" dxfId="1342" priority="756" operator="equal">
      <formula>0</formula>
    </cfRule>
  </conditionalFormatting>
  <conditionalFormatting sqref="O581:R582">
    <cfRule type="cellIs" dxfId="1341" priority="751" operator="equal">
      <formula>0</formula>
    </cfRule>
  </conditionalFormatting>
  <conditionalFormatting sqref="I581:J582">
    <cfRule type="cellIs" dxfId="1340" priority="755" operator="equal">
      <formula>0</formula>
    </cfRule>
  </conditionalFormatting>
  <conditionalFormatting sqref="K581:K582">
    <cfRule type="cellIs" dxfId="1339" priority="754" operator="equal">
      <formula>0</formula>
    </cfRule>
  </conditionalFormatting>
  <conditionalFormatting sqref="M581:N582">
    <cfRule type="cellIs" dxfId="1338" priority="753" operator="equal">
      <formula>0</formula>
    </cfRule>
  </conditionalFormatting>
  <conditionalFormatting sqref="O581:P582">
    <cfRule type="cellIs" dxfId="1337" priority="752" operator="equal">
      <formula>0</formula>
    </cfRule>
  </conditionalFormatting>
  <conditionalFormatting sqref="L583">
    <cfRule type="cellIs" dxfId="1336" priority="743" operator="equal">
      <formula>0</formula>
    </cfRule>
  </conditionalFormatting>
  <conditionalFormatting sqref="I583:J583">
    <cfRule type="cellIs" dxfId="1335" priority="749" operator="equal">
      <formula>0</formula>
    </cfRule>
  </conditionalFormatting>
  <conditionalFormatting sqref="O583:R583">
    <cfRule type="cellIs" dxfId="1334" priority="744" operator="equal">
      <formula>0</formula>
    </cfRule>
  </conditionalFormatting>
  <conditionalFormatting sqref="I583:J583">
    <cfRule type="cellIs" dxfId="1333" priority="748" operator="equal">
      <formula>0</formula>
    </cfRule>
  </conditionalFormatting>
  <conditionalFormatting sqref="K583">
    <cfRule type="cellIs" dxfId="1332" priority="747" operator="equal">
      <formula>0</formula>
    </cfRule>
  </conditionalFormatting>
  <conditionalFormatting sqref="M583:N583">
    <cfRule type="cellIs" dxfId="1331" priority="746" operator="equal">
      <formula>0</formula>
    </cfRule>
  </conditionalFormatting>
  <conditionalFormatting sqref="O583:P583">
    <cfRule type="cellIs" dxfId="1330" priority="745" operator="equal">
      <formula>0</formula>
    </cfRule>
  </conditionalFormatting>
  <conditionalFormatting sqref="L584">
    <cfRule type="cellIs" dxfId="1329" priority="736" operator="equal">
      <formula>0</formula>
    </cfRule>
  </conditionalFormatting>
  <conditionalFormatting sqref="I584:J584">
    <cfRule type="cellIs" dxfId="1328" priority="742" operator="equal">
      <formula>0</formula>
    </cfRule>
  </conditionalFormatting>
  <conditionalFormatting sqref="O584:R584">
    <cfRule type="cellIs" dxfId="1327" priority="737" operator="equal">
      <formula>0</formula>
    </cfRule>
  </conditionalFormatting>
  <conditionalFormatting sqref="I584:J584">
    <cfRule type="cellIs" dxfId="1326" priority="741" operator="equal">
      <formula>0</formula>
    </cfRule>
  </conditionalFormatting>
  <conditionalFormatting sqref="K584">
    <cfRule type="cellIs" dxfId="1325" priority="740" operator="equal">
      <formula>0</formula>
    </cfRule>
  </conditionalFormatting>
  <conditionalFormatting sqref="M584:N584">
    <cfRule type="cellIs" dxfId="1324" priority="739" operator="equal">
      <formula>0</formula>
    </cfRule>
  </conditionalFormatting>
  <conditionalFormatting sqref="O584:P584">
    <cfRule type="cellIs" dxfId="1323" priority="738" operator="equal">
      <formula>0</formula>
    </cfRule>
  </conditionalFormatting>
  <conditionalFormatting sqref="L585">
    <cfRule type="cellIs" dxfId="1322" priority="729" operator="equal">
      <formula>0</formula>
    </cfRule>
  </conditionalFormatting>
  <conditionalFormatting sqref="I585:J585">
    <cfRule type="cellIs" dxfId="1321" priority="735" operator="equal">
      <formula>0</formula>
    </cfRule>
  </conditionalFormatting>
  <conditionalFormatting sqref="O585:R585">
    <cfRule type="cellIs" dxfId="1320" priority="730" operator="equal">
      <formula>0</formula>
    </cfRule>
  </conditionalFormatting>
  <conditionalFormatting sqref="I585:J585">
    <cfRule type="cellIs" dxfId="1319" priority="734" operator="equal">
      <formula>0</formula>
    </cfRule>
  </conditionalFormatting>
  <conditionalFormatting sqref="K585">
    <cfRule type="cellIs" dxfId="1318" priority="733" operator="equal">
      <formula>0</formula>
    </cfRule>
  </conditionalFormatting>
  <conditionalFormatting sqref="M585:N585">
    <cfRule type="cellIs" dxfId="1317" priority="732" operator="equal">
      <formula>0</formula>
    </cfRule>
  </conditionalFormatting>
  <conditionalFormatting sqref="O585:P585">
    <cfRule type="cellIs" dxfId="1316" priority="731" operator="equal">
      <formula>0</formula>
    </cfRule>
  </conditionalFormatting>
  <conditionalFormatting sqref="L586">
    <cfRule type="cellIs" dxfId="1315" priority="722" operator="equal">
      <formula>0</formula>
    </cfRule>
  </conditionalFormatting>
  <conditionalFormatting sqref="I586:J586">
    <cfRule type="cellIs" dxfId="1314" priority="728" operator="equal">
      <formula>0</formula>
    </cfRule>
  </conditionalFormatting>
  <conditionalFormatting sqref="O586:R586">
    <cfRule type="cellIs" dxfId="1313" priority="723" operator="equal">
      <formula>0</formula>
    </cfRule>
  </conditionalFormatting>
  <conditionalFormatting sqref="I586:J586">
    <cfRule type="cellIs" dxfId="1312" priority="727" operator="equal">
      <formula>0</formula>
    </cfRule>
  </conditionalFormatting>
  <conditionalFormatting sqref="K586">
    <cfRule type="cellIs" dxfId="1311" priority="726" operator="equal">
      <formula>0</formula>
    </cfRule>
  </conditionalFormatting>
  <conditionalFormatting sqref="M586:N586">
    <cfRule type="cellIs" dxfId="1310" priority="725" operator="equal">
      <formula>0</formula>
    </cfRule>
  </conditionalFormatting>
  <conditionalFormatting sqref="O586:P586">
    <cfRule type="cellIs" dxfId="1309" priority="724" operator="equal">
      <formula>0</formula>
    </cfRule>
  </conditionalFormatting>
  <conditionalFormatting sqref="L588">
    <cfRule type="cellIs" dxfId="1308" priority="715" operator="equal">
      <formula>0</formula>
    </cfRule>
  </conditionalFormatting>
  <conditionalFormatting sqref="I588:J588">
    <cfRule type="cellIs" dxfId="1307" priority="721" operator="equal">
      <formula>0</formula>
    </cfRule>
  </conditionalFormatting>
  <conditionalFormatting sqref="O588:R588">
    <cfRule type="cellIs" dxfId="1306" priority="716" operator="equal">
      <formula>0</formula>
    </cfRule>
  </conditionalFormatting>
  <conditionalFormatting sqref="I588:J588">
    <cfRule type="cellIs" dxfId="1305" priority="720" operator="equal">
      <formula>0</formula>
    </cfRule>
  </conditionalFormatting>
  <conditionalFormatting sqref="K588">
    <cfRule type="cellIs" dxfId="1304" priority="719" operator="equal">
      <formula>0</formula>
    </cfRule>
  </conditionalFormatting>
  <conditionalFormatting sqref="M588:N588">
    <cfRule type="cellIs" dxfId="1303" priority="718" operator="equal">
      <formula>0</formula>
    </cfRule>
  </conditionalFormatting>
  <conditionalFormatting sqref="O588:P588">
    <cfRule type="cellIs" dxfId="1302" priority="717" operator="equal">
      <formula>0</formula>
    </cfRule>
  </conditionalFormatting>
  <conditionalFormatting sqref="L587">
    <cfRule type="cellIs" dxfId="1301" priority="708" operator="equal">
      <formula>0</formula>
    </cfRule>
  </conditionalFormatting>
  <conditionalFormatting sqref="I587:J587">
    <cfRule type="cellIs" dxfId="1300" priority="714" operator="equal">
      <formula>0</formula>
    </cfRule>
  </conditionalFormatting>
  <conditionalFormatting sqref="O587:R587">
    <cfRule type="cellIs" dxfId="1299" priority="709" operator="equal">
      <formula>0</formula>
    </cfRule>
  </conditionalFormatting>
  <conditionalFormatting sqref="I587:J587">
    <cfRule type="cellIs" dxfId="1298" priority="713" operator="equal">
      <formula>0</formula>
    </cfRule>
  </conditionalFormatting>
  <conditionalFormatting sqref="K587">
    <cfRule type="cellIs" dxfId="1297" priority="712" operator="equal">
      <formula>0</formula>
    </cfRule>
  </conditionalFormatting>
  <conditionalFormatting sqref="M587:N587">
    <cfRule type="cellIs" dxfId="1296" priority="711" operator="equal">
      <formula>0</formula>
    </cfRule>
  </conditionalFormatting>
  <conditionalFormatting sqref="O587:P587">
    <cfRule type="cellIs" dxfId="1295" priority="710" operator="equal">
      <formula>0</formula>
    </cfRule>
  </conditionalFormatting>
  <conditionalFormatting sqref="L589">
    <cfRule type="cellIs" dxfId="1294" priority="701" operator="equal">
      <formula>0</formula>
    </cfRule>
  </conditionalFormatting>
  <conditionalFormatting sqref="I589:J589">
    <cfRule type="cellIs" dxfId="1293" priority="707" operator="equal">
      <formula>0</formula>
    </cfRule>
  </conditionalFormatting>
  <conditionalFormatting sqref="O589:R589">
    <cfRule type="cellIs" dxfId="1292" priority="702" operator="equal">
      <formula>0</formula>
    </cfRule>
  </conditionalFormatting>
  <conditionalFormatting sqref="I589:J589">
    <cfRule type="cellIs" dxfId="1291" priority="706" operator="equal">
      <formula>0</formula>
    </cfRule>
  </conditionalFormatting>
  <conditionalFormatting sqref="K589">
    <cfRule type="cellIs" dxfId="1290" priority="705" operator="equal">
      <formula>0</formula>
    </cfRule>
  </conditionalFormatting>
  <conditionalFormatting sqref="M589:N589">
    <cfRule type="cellIs" dxfId="1289" priority="704" operator="equal">
      <formula>0</formula>
    </cfRule>
  </conditionalFormatting>
  <conditionalFormatting sqref="O589:P589">
    <cfRule type="cellIs" dxfId="1288" priority="703" operator="equal">
      <formula>0</formula>
    </cfRule>
  </conditionalFormatting>
  <conditionalFormatting sqref="L590">
    <cfRule type="cellIs" dxfId="1287" priority="694" operator="equal">
      <formula>0</formula>
    </cfRule>
  </conditionalFormatting>
  <conditionalFormatting sqref="I590:J590">
    <cfRule type="cellIs" dxfId="1286" priority="700" operator="equal">
      <formula>0</formula>
    </cfRule>
  </conditionalFormatting>
  <conditionalFormatting sqref="O590:R590">
    <cfRule type="cellIs" dxfId="1285" priority="695" operator="equal">
      <formula>0</formula>
    </cfRule>
  </conditionalFormatting>
  <conditionalFormatting sqref="I590:J590">
    <cfRule type="cellIs" dxfId="1284" priority="699" operator="equal">
      <formula>0</formula>
    </cfRule>
  </conditionalFormatting>
  <conditionalFormatting sqref="K590">
    <cfRule type="cellIs" dxfId="1283" priority="698" operator="equal">
      <formula>0</formula>
    </cfRule>
  </conditionalFormatting>
  <conditionalFormatting sqref="M590:N590">
    <cfRule type="cellIs" dxfId="1282" priority="697" operator="equal">
      <formula>0</formula>
    </cfRule>
  </conditionalFormatting>
  <conditionalFormatting sqref="O590:P590">
    <cfRule type="cellIs" dxfId="1281" priority="696" operator="equal">
      <formula>0</formula>
    </cfRule>
  </conditionalFormatting>
  <conditionalFormatting sqref="L591">
    <cfRule type="cellIs" dxfId="1280" priority="687" operator="equal">
      <formula>0</formula>
    </cfRule>
  </conditionalFormatting>
  <conditionalFormatting sqref="I591:J591">
    <cfRule type="cellIs" dxfId="1279" priority="693" operator="equal">
      <formula>0</formula>
    </cfRule>
  </conditionalFormatting>
  <conditionalFormatting sqref="O591:R591">
    <cfRule type="cellIs" dxfId="1278" priority="688" operator="equal">
      <formula>0</formula>
    </cfRule>
  </conditionalFormatting>
  <conditionalFormatting sqref="I591:J591">
    <cfRule type="cellIs" dxfId="1277" priority="692" operator="equal">
      <formula>0</formula>
    </cfRule>
  </conditionalFormatting>
  <conditionalFormatting sqref="K591">
    <cfRule type="cellIs" dxfId="1276" priority="691" operator="equal">
      <formula>0</formula>
    </cfRule>
  </conditionalFormatting>
  <conditionalFormatting sqref="M591:N591">
    <cfRule type="cellIs" dxfId="1275" priority="690" operator="equal">
      <formula>0</formula>
    </cfRule>
  </conditionalFormatting>
  <conditionalFormatting sqref="O591:P591">
    <cfRule type="cellIs" dxfId="1274" priority="689" operator="equal">
      <formula>0</formula>
    </cfRule>
  </conditionalFormatting>
  <conditionalFormatting sqref="L592">
    <cfRule type="cellIs" dxfId="1273" priority="680" operator="equal">
      <formula>0</formula>
    </cfRule>
  </conditionalFormatting>
  <conditionalFormatting sqref="I592:J592">
    <cfRule type="cellIs" dxfId="1272" priority="686" operator="equal">
      <formula>0</formula>
    </cfRule>
  </conditionalFormatting>
  <conditionalFormatting sqref="O592:R592">
    <cfRule type="cellIs" dxfId="1271" priority="681" operator="equal">
      <formula>0</formula>
    </cfRule>
  </conditionalFormatting>
  <conditionalFormatting sqref="I592:J592">
    <cfRule type="cellIs" dxfId="1270" priority="685" operator="equal">
      <formula>0</formula>
    </cfRule>
  </conditionalFormatting>
  <conditionalFormatting sqref="K592">
    <cfRule type="cellIs" dxfId="1269" priority="684" operator="equal">
      <formula>0</formula>
    </cfRule>
  </conditionalFormatting>
  <conditionalFormatting sqref="M592:N592">
    <cfRule type="cellIs" dxfId="1268" priority="683" operator="equal">
      <formula>0</formula>
    </cfRule>
  </conditionalFormatting>
  <conditionalFormatting sqref="O592:P592">
    <cfRule type="cellIs" dxfId="1267" priority="682" operator="equal">
      <formula>0</formula>
    </cfRule>
  </conditionalFormatting>
  <conditionalFormatting sqref="L593">
    <cfRule type="cellIs" dxfId="1266" priority="673" operator="equal">
      <formula>0</formula>
    </cfRule>
  </conditionalFormatting>
  <conditionalFormatting sqref="I593:J593">
    <cfRule type="cellIs" dxfId="1265" priority="679" operator="equal">
      <formula>0</formula>
    </cfRule>
  </conditionalFormatting>
  <conditionalFormatting sqref="O593:R593">
    <cfRule type="cellIs" dxfId="1264" priority="674" operator="equal">
      <formula>0</formula>
    </cfRule>
  </conditionalFormatting>
  <conditionalFormatting sqref="I593:J593">
    <cfRule type="cellIs" dxfId="1263" priority="678" operator="equal">
      <formula>0</formula>
    </cfRule>
  </conditionalFormatting>
  <conditionalFormatting sqref="K593">
    <cfRule type="cellIs" dxfId="1262" priority="677" operator="equal">
      <formula>0</formula>
    </cfRule>
  </conditionalFormatting>
  <conditionalFormatting sqref="M593:N593">
    <cfRule type="cellIs" dxfId="1261" priority="676" operator="equal">
      <formula>0</formula>
    </cfRule>
  </conditionalFormatting>
  <conditionalFormatting sqref="O593:P593">
    <cfRule type="cellIs" dxfId="1260" priority="675" operator="equal">
      <formula>0</formula>
    </cfRule>
  </conditionalFormatting>
  <conditionalFormatting sqref="L594">
    <cfRule type="cellIs" dxfId="1259" priority="666" operator="equal">
      <formula>0</formula>
    </cfRule>
  </conditionalFormatting>
  <conditionalFormatting sqref="I594:J594">
    <cfRule type="cellIs" dxfId="1258" priority="672" operator="equal">
      <formula>0</formula>
    </cfRule>
  </conditionalFormatting>
  <conditionalFormatting sqref="O594:R594">
    <cfRule type="cellIs" dxfId="1257" priority="667" operator="equal">
      <formula>0</formula>
    </cfRule>
  </conditionalFormatting>
  <conditionalFormatting sqref="I594:J594">
    <cfRule type="cellIs" dxfId="1256" priority="671" operator="equal">
      <formula>0</formula>
    </cfRule>
  </conditionalFormatting>
  <conditionalFormatting sqref="K594">
    <cfRule type="cellIs" dxfId="1255" priority="670" operator="equal">
      <formula>0</formula>
    </cfRule>
  </conditionalFormatting>
  <conditionalFormatting sqref="M594:N594">
    <cfRule type="cellIs" dxfId="1254" priority="669" operator="equal">
      <formula>0</formula>
    </cfRule>
  </conditionalFormatting>
  <conditionalFormatting sqref="O594:P594">
    <cfRule type="cellIs" dxfId="1253" priority="668" operator="equal">
      <formula>0</formula>
    </cfRule>
  </conditionalFormatting>
  <conditionalFormatting sqref="L595">
    <cfRule type="cellIs" dxfId="1252" priority="659" operator="equal">
      <formula>0</formula>
    </cfRule>
  </conditionalFormatting>
  <conditionalFormatting sqref="I595:J595">
    <cfRule type="cellIs" dxfId="1251" priority="665" operator="equal">
      <formula>0</formula>
    </cfRule>
  </conditionalFormatting>
  <conditionalFormatting sqref="O595:R595">
    <cfRule type="cellIs" dxfId="1250" priority="660" operator="equal">
      <formula>0</formula>
    </cfRule>
  </conditionalFormatting>
  <conditionalFormatting sqref="I595:J595">
    <cfRule type="cellIs" dxfId="1249" priority="664" operator="equal">
      <formula>0</formula>
    </cfRule>
  </conditionalFormatting>
  <conditionalFormatting sqref="K595">
    <cfRule type="cellIs" dxfId="1248" priority="663" operator="equal">
      <formula>0</formula>
    </cfRule>
  </conditionalFormatting>
  <conditionalFormatting sqref="M595:N595">
    <cfRule type="cellIs" dxfId="1247" priority="662" operator="equal">
      <formula>0</formula>
    </cfRule>
  </conditionalFormatting>
  <conditionalFormatting sqref="O595:P595">
    <cfRule type="cellIs" dxfId="1246" priority="661" operator="equal">
      <formula>0</formula>
    </cfRule>
  </conditionalFormatting>
  <conditionalFormatting sqref="L596">
    <cfRule type="cellIs" dxfId="1245" priority="652" operator="equal">
      <formula>0</formula>
    </cfRule>
  </conditionalFormatting>
  <conditionalFormatting sqref="I596:J596">
    <cfRule type="cellIs" dxfId="1244" priority="658" operator="equal">
      <formula>0</formula>
    </cfRule>
  </conditionalFormatting>
  <conditionalFormatting sqref="O596:R596">
    <cfRule type="cellIs" dxfId="1243" priority="653" operator="equal">
      <formula>0</formula>
    </cfRule>
  </conditionalFormatting>
  <conditionalFormatting sqref="I596:J596">
    <cfRule type="cellIs" dxfId="1242" priority="657" operator="equal">
      <formula>0</formula>
    </cfRule>
  </conditionalFormatting>
  <conditionalFormatting sqref="K596">
    <cfRule type="cellIs" dxfId="1241" priority="656" operator="equal">
      <formula>0</formula>
    </cfRule>
  </conditionalFormatting>
  <conditionalFormatting sqref="M596:N596">
    <cfRule type="cellIs" dxfId="1240" priority="655" operator="equal">
      <formula>0</formula>
    </cfRule>
  </conditionalFormatting>
  <conditionalFormatting sqref="O596:P596">
    <cfRule type="cellIs" dxfId="1239" priority="654" operator="equal">
      <formula>0</formula>
    </cfRule>
  </conditionalFormatting>
  <conditionalFormatting sqref="L597">
    <cfRule type="cellIs" dxfId="1238" priority="645" operator="equal">
      <formula>0</formula>
    </cfRule>
  </conditionalFormatting>
  <conditionalFormatting sqref="I597:J597">
    <cfRule type="cellIs" dxfId="1237" priority="651" operator="equal">
      <formula>0</formula>
    </cfRule>
  </conditionalFormatting>
  <conditionalFormatting sqref="O597:R597">
    <cfRule type="cellIs" dxfId="1236" priority="646" operator="equal">
      <formula>0</formula>
    </cfRule>
  </conditionalFormatting>
  <conditionalFormatting sqref="I597:J597">
    <cfRule type="cellIs" dxfId="1235" priority="650" operator="equal">
      <formula>0</formula>
    </cfRule>
  </conditionalFormatting>
  <conditionalFormatting sqref="K597">
    <cfRule type="cellIs" dxfId="1234" priority="649" operator="equal">
      <formula>0</formula>
    </cfRule>
  </conditionalFormatting>
  <conditionalFormatting sqref="M597:N597">
    <cfRule type="cellIs" dxfId="1233" priority="648" operator="equal">
      <formula>0</formula>
    </cfRule>
  </conditionalFormatting>
  <conditionalFormatting sqref="O597:P597">
    <cfRule type="cellIs" dxfId="1232" priority="647" operator="equal">
      <formula>0</formula>
    </cfRule>
  </conditionalFormatting>
  <conditionalFormatting sqref="L598">
    <cfRule type="cellIs" dxfId="1231" priority="638" operator="equal">
      <formula>0</formula>
    </cfRule>
  </conditionalFormatting>
  <conditionalFormatting sqref="I598:J598">
    <cfRule type="cellIs" dxfId="1230" priority="644" operator="equal">
      <formula>0</formula>
    </cfRule>
  </conditionalFormatting>
  <conditionalFormatting sqref="O598:R598">
    <cfRule type="cellIs" dxfId="1229" priority="639" operator="equal">
      <formula>0</formula>
    </cfRule>
  </conditionalFormatting>
  <conditionalFormatting sqref="I598:J598">
    <cfRule type="cellIs" dxfId="1228" priority="643" operator="equal">
      <formula>0</formula>
    </cfRule>
  </conditionalFormatting>
  <conditionalFormatting sqref="K598">
    <cfRule type="cellIs" dxfId="1227" priority="642" operator="equal">
      <formula>0</formula>
    </cfRule>
  </conditionalFormatting>
  <conditionalFormatting sqref="M598:N598">
    <cfRule type="cellIs" dxfId="1226" priority="641" operator="equal">
      <formula>0</formula>
    </cfRule>
  </conditionalFormatting>
  <conditionalFormatting sqref="O598:P598">
    <cfRule type="cellIs" dxfId="1225" priority="640" operator="equal">
      <formula>0</formula>
    </cfRule>
  </conditionalFormatting>
  <conditionalFormatting sqref="L599">
    <cfRule type="cellIs" dxfId="1224" priority="631" operator="equal">
      <formula>0</formula>
    </cfRule>
  </conditionalFormatting>
  <conditionalFormatting sqref="I599:J599">
    <cfRule type="cellIs" dxfId="1223" priority="637" operator="equal">
      <formula>0</formula>
    </cfRule>
  </conditionalFormatting>
  <conditionalFormatting sqref="O599:R599">
    <cfRule type="cellIs" dxfId="1222" priority="632" operator="equal">
      <formula>0</formula>
    </cfRule>
  </conditionalFormatting>
  <conditionalFormatting sqref="I599:J599">
    <cfRule type="cellIs" dxfId="1221" priority="636" operator="equal">
      <formula>0</formula>
    </cfRule>
  </conditionalFormatting>
  <conditionalFormatting sqref="K599">
    <cfRule type="cellIs" dxfId="1220" priority="635" operator="equal">
      <formula>0</formula>
    </cfRule>
  </conditionalFormatting>
  <conditionalFormatting sqref="M599:N599">
    <cfRule type="cellIs" dxfId="1219" priority="634" operator="equal">
      <formula>0</formula>
    </cfRule>
  </conditionalFormatting>
  <conditionalFormatting sqref="O599:P599">
    <cfRule type="cellIs" dxfId="1218" priority="633" operator="equal">
      <formula>0</formula>
    </cfRule>
  </conditionalFormatting>
  <conditionalFormatting sqref="L600">
    <cfRule type="cellIs" dxfId="1217" priority="624" operator="equal">
      <formula>0</formula>
    </cfRule>
  </conditionalFormatting>
  <conditionalFormatting sqref="I600:J600">
    <cfRule type="cellIs" dxfId="1216" priority="630" operator="equal">
      <formula>0</formula>
    </cfRule>
  </conditionalFormatting>
  <conditionalFormatting sqref="O600:R600">
    <cfRule type="cellIs" dxfId="1215" priority="625" operator="equal">
      <formula>0</formula>
    </cfRule>
  </conditionalFormatting>
  <conditionalFormatting sqref="I600:J600">
    <cfRule type="cellIs" dxfId="1214" priority="629" operator="equal">
      <formula>0</formula>
    </cfRule>
  </conditionalFormatting>
  <conditionalFormatting sqref="K600">
    <cfRule type="cellIs" dxfId="1213" priority="628" operator="equal">
      <formula>0</formula>
    </cfRule>
  </conditionalFormatting>
  <conditionalFormatting sqref="M600:N600">
    <cfRule type="cellIs" dxfId="1212" priority="627" operator="equal">
      <formula>0</formula>
    </cfRule>
  </conditionalFormatting>
  <conditionalFormatting sqref="O600:P600">
    <cfRule type="cellIs" dxfId="1211" priority="626" operator="equal">
      <formula>0</formula>
    </cfRule>
  </conditionalFormatting>
  <conditionalFormatting sqref="L601">
    <cfRule type="cellIs" dxfId="1210" priority="617" operator="equal">
      <formula>0</formula>
    </cfRule>
  </conditionalFormatting>
  <conditionalFormatting sqref="I601:J601">
    <cfRule type="cellIs" dxfId="1209" priority="623" operator="equal">
      <formula>0</formula>
    </cfRule>
  </conditionalFormatting>
  <conditionalFormatting sqref="O601:R601">
    <cfRule type="cellIs" dxfId="1208" priority="618" operator="equal">
      <formula>0</formula>
    </cfRule>
  </conditionalFormatting>
  <conditionalFormatting sqref="I601:J601">
    <cfRule type="cellIs" dxfId="1207" priority="622" operator="equal">
      <formula>0</formula>
    </cfRule>
  </conditionalFormatting>
  <conditionalFormatting sqref="K601">
    <cfRule type="cellIs" dxfId="1206" priority="621" operator="equal">
      <formula>0</formula>
    </cfRule>
  </conditionalFormatting>
  <conditionalFormatting sqref="M601:N601">
    <cfRule type="cellIs" dxfId="1205" priority="620" operator="equal">
      <formula>0</formula>
    </cfRule>
  </conditionalFormatting>
  <conditionalFormatting sqref="O601:P601">
    <cfRule type="cellIs" dxfId="1204" priority="619" operator="equal">
      <formula>0</formula>
    </cfRule>
  </conditionalFormatting>
  <conditionalFormatting sqref="L602">
    <cfRule type="cellIs" dxfId="1203" priority="610" operator="equal">
      <formula>0</formula>
    </cfRule>
  </conditionalFormatting>
  <conditionalFormatting sqref="I602:J602">
    <cfRule type="cellIs" dxfId="1202" priority="616" operator="equal">
      <formula>0</formula>
    </cfRule>
  </conditionalFormatting>
  <conditionalFormatting sqref="O602:R602">
    <cfRule type="cellIs" dxfId="1201" priority="611" operator="equal">
      <formula>0</formula>
    </cfRule>
  </conditionalFormatting>
  <conditionalFormatting sqref="I602:J602">
    <cfRule type="cellIs" dxfId="1200" priority="615" operator="equal">
      <formula>0</formula>
    </cfRule>
  </conditionalFormatting>
  <conditionalFormatting sqref="K602">
    <cfRule type="cellIs" dxfId="1199" priority="614" operator="equal">
      <formula>0</formula>
    </cfRule>
  </conditionalFormatting>
  <conditionalFormatting sqref="M602:N602">
    <cfRule type="cellIs" dxfId="1198" priority="613" operator="equal">
      <formula>0</formula>
    </cfRule>
  </conditionalFormatting>
  <conditionalFormatting sqref="O602:P602">
    <cfRule type="cellIs" dxfId="1197" priority="612" operator="equal">
      <formula>0</formula>
    </cfRule>
  </conditionalFormatting>
  <conditionalFormatting sqref="L603">
    <cfRule type="cellIs" dxfId="1196" priority="603" operator="equal">
      <formula>0</formula>
    </cfRule>
  </conditionalFormatting>
  <conditionalFormatting sqref="I603:J603">
    <cfRule type="cellIs" dxfId="1195" priority="609" operator="equal">
      <formula>0</formula>
    </cfRule>
  </conditionalFormatting>
  <conditionalFormatting sqref="O603:R603">
    <cfRule type="cellIs" dxfId="1194" priority="604" operator="equal">
      <formula>0</formula>
    </cfRule>
  </conditionalFormatting>
  <conditionalFormatting sqref="I603:J603">
    <cfRule type="cellIs" dxfId="1193" priority="608" operator="equal">
      <formula>0</formula>
    </cfRule>
  </conditionalFormatting>
  <conditionalFormatting sqref="K603">
    <cfRule type="cellIs" dxfId="1192" priority="607" operator="equal">
      <formula>0</formula>
    </cfRule>
  </conditionalFormatting>
  <conditionalFormatting sqref="M603:N603">
    <cfRule type="cellIs" dxfId="1191" priority="606" operator="equal">
      <formula>0</formula>
    </cfRule>
  </conditionalFormatting>
  <conditionalFormatting sqref="O603:P603">
    <cfRule type="cellIs" dxfId="1190" priority="605" operator="equal">
      <formula>0</formula>
    </cfRule>
  </conditionalFormatting>
  <conditionalFormatting sqref="L604">
    <cfRule type="cellIs" dxfId="1189" priority="596" operator="equal">
      <formula>0</formula>
    </cfRule>
  </conditionalFormatting>
  <conditionalFormatting sqref="I604:J604">
    <cfRule type="cellIs" dxfId="1188" priority="602" operator="equal">
      <formula>0</formula>
    </cfRule>
  </conditionalFormatting>
  <conditionalFormatting sqref="O604:R604">
    <cfRule type="cellIs" dxfId="1187" priority="597" operator="equal">
      <formula>0</formula>
    </cfRule>
  </conditionalFormatting>
  <conditionalFormatting sqref="I604:J604">
    <cfRule type="cellIs" dxfId="1186" priority="601" operator="equal">
      <formula>0</formula>
    </cfRule>
  </conditionalFormatting>
  <conditionalFormatting sqref="K604">
    <cfRule type="cellIs" dxfId="1185" priority="600" operator="equal">
      <formula>0</formula>
    </cfRule>
  </conditionalFormatting>
  <conditionalFormatting sqref="M604:N604">
    <cfRule type="cellIs" dxfId="1184" priority="599" operator="equal">
      <formula>0</formula>
    </cfRule>
  </conditionalFormatting>
  <conditionalFormatting sqref="O604:P604">
    <cfRule type="cellIs" dxfId="1183" priority="598" operator="equal">
      <formula>0</formula>
    </cfRule>
  </conditionalFormatting>
  <conditionalFormatting sqref="L605">
    <cfRule type="cellIs" dxfId="1182" priority="589" operator="equal">
      <formula>0</formula>
    </cfRule>
  </conditionalFormatting>
  <conditionalFormatting sqref="I605:J605">
    <cfRule type="cellIs" dxfId="1181" priority="595" operator="equal">
      <formula>0</formula>
    </cfRule>
  </conditionalFormatting>
  <conditionalFormatting sqref="O605:R605">
    <cfRule type="cellIs" dxfId="1180" priority="590" operator="equal">
      <formula>0</formula>
    </cfRule>
  </conditionalFormatting>
  <conditionalFormatting sqref="I605:J605">
    <cfRule type="cellIs" dxfId="1179" priority="594" operator="equal">
      <formula>0</formula>
    </cfRule>
  </conditionalFormatting>
  <conditionalFormatting sqref="K605">
    <cfRule type="cellIs" dxfId="1178" priority="593" operator="equal">
      <formula>0</formula>
    </cfRule>
  </conditionalFormatting>
  <conditionalFormatting sqref="M605:N605">
    <cfRule type="cellIs" dxfId="1177" priority="592" operator="equal">
      <formula>0</formula>
    </cfRule>
  </conditionalFormatting>
  <conditionalFormatting sqref="O605:P605">
    <cfRule type="cellIs" dxfId="1176" priority="591" operator="equal">
      <formula>0</formula>
    </cfRule>
  </conditionalFormatting>
  <conditionalFormatting sqref="L606">
    <cfRule type="cellIs" dxfId="1175" priority="582" operator="equal">
      <formula>0</formula>
    </cfRule>
  </conditionalFormatting>
  <conditionalFormatting sqref="I606:J606">
    <cfRule type="cellIs" dxfId="1174" priority="588" operator="equal">
      <formula>0</formula>
    </cfRule>
  </conditionalFormatting>
  <conditionalFormatting sqref="O606:R606">
    <cfRule type="cellIs" dxfId="1173" priority="583" operator="equal">
      <formula>0</formula>
    </cfRule>
  </conditionalFormatting>
  <conditionalFormatting sqref="I606:J606">
    <cfRule type="cellIs" dxfId="1172" priority="587" operator="equal">
      <formula>0</formula>
    </cfRule>
  </conditionalFormatting>
  <conditionalFormatting sqref="K606">
    <cfRule type="cellIs" dxfId="1171" priority="586" operator="equal">
      <formula>0</formula>
    </cfRule>
  </conditionalFormatting>
  <conditionalFormatting sqref="M606:N606">
    <cfRule type="cellIs" dxfId="1170" priority="585" operator="equal">
      <formula>0</formula>
    </cfRule>
  </conditionalFormatting>
  <conditionalFormatting sqref="O606:P606">
    <cfRule type="cellIs" dxfId="1169" priority="584" operator="equal">
      <formula>0</formula>
    </cfRule>
  </conditionalFormatting>
  <conditionalFormatting sqref="L607">
    <cfRule type="cellIs" dxfId="1168" priority="575" operator="equal">
      <formula>0</formula>
    </cfRule>
  </conditionalFormatting>
  <conditionalFormatting sqref="I607:J607">
    <cfRule type="cellIs" dxfId="1167" priority="581" operator="equal">
      <formula>0</formula>
    </cfRule>
  </conditionalFormatting>
  <conditionalFormatting sqref="O607:R607">
    <cfRule type="cellIs" dxfId="1166" priority="576" operator="equal">
      <formula>0</formula>
    </cfRule>
  </conditionalFormatting>
  <conditionalFormatting sqref="I607:J607">
    <cfRule type="cellIs" dxfId="1165" priority="580" operator="equal">
      <formula>0</formula>
    </cfRule>
  </conditionalFormatting>
  <conditionalFormatting sqref="K607">
    <cfRule type="cellIs" dxfId="1164" priority="579" operator="equal">
      <formula>0</formula>
    </cfRule>
  </conditionalFormatting>
  <conditionalFormatting sqref="M607:N607">
    <cfRule type="cellIs" dxfId="1163" priority="578" operator="equal">
      <formula>0</formula>
    </cfRule>
  </conditionalFormatting>
  <conditionalFormatting sqref="O607:P607">
    <cfRule type="cellIs" dxfId="1162" priority="577" operator="equal">
      <formula>0</formula>
    </cfRule>
  </conditionalFormatting>
  <conditionalFormatting sqref="L608">
    <cfRule type="cellIs" dxfId="1161" priority="568" operator="equal">
      <formula>0</formula>
    </cfRule>
  </conditionalFormatting>
  <conditionalFormatting sqref="I608:J608">
    <cfRule type="cellIs" dxfId="1160" priority="574" operator="equal">
      <formula>0</formula>
    </cfRule>
  </conditionalFormatting>
  <conditionalFormatting sqref="O608:R608">
    <cfRule type="cellIs" dxfId="1159" priority="569" operator="equal">
      <formula>0</formula>
    </cfRule>
  </conditionalFormatting>
  <conditionalFormatting sqref="I608:J608">
    <cfRule type="cellIs" dxfId="1158" priority="573" operator="equal">
      <formula>0</formula>
    </cfRule>
  </conditionalFormatting>
  <conditionalFormatting sqref="K608">
    <cfRule type="cellIs" dxfId="1157" priority="572" operator="equal">
      <formula>0</formula>
    </cfRule>
  </conditionalFormatting>
  <conditionalFormatting sqref="M608:N608">
    <cfRule type="cellIs" dxfId="1156" priority="571" operator="equal">
      <formula>0</formula>
    </cfRule>
  </conditionalFormatting>
  <conditionalFormatting sqref="O608:P608">
    <cfRule type="cellIs" dxfId="1155" priority="570" operator="equal">
      <formula>0</formula>
    </cfRule>
  </conditionalFormatting>
  <conditionalFormatting sqref="L609">
    <cfRule type="cellIs" dxfId="1154" priority="561" operator="equal">
      <formula>0</formula>
    </cfRule>
  </conditionalFormatting>
  <conditionalFormatting sqref="I609:J609">
    <cfRule type="cellIs" dxfId="1153" priority="567" operator="equal">
      <formula>0</formula>
    </cfRule>
  </conditionalFormatting>
  <conditionalFormatting sqref="O609:R609">
    <cfRule type="cellIs" dxfId="1152" priority="562" operator="equal">
      <formula>0</formula>
    </cfRule>
  </conditionalFormatting>
  <conditionalFormatting sqref="I609:J609">
    <cfRule type="cellIs" dxfId="1151" priority="566" operator="equal">
      <formula>0</formula>
    </cfRule>
  </conditionalFormatting>
  <conditionalFormatting sqref="K609">
    <cfRule type="cellIs" dxfId="1150" priority="565" operator="equal">
      <formula>0</formula>
    </cfRule>
  </conditionalFormatting>
  <conditionalFormatting sqref="M609:N609">
    <cfRule type="cellIs" dxfId="1149" priority="564" operator="equal">
      <formula>0</formula>
    </cfRule>
  </conditionalFormatting>
  <conditionalFormatting sqref="O609:P609">
    <cfRule type="cellIs" dxfId="1148" priority="563" operator="equal">
      <formula>0</formula>
    </cfRule>
  </conditionalFormatting>
  <conditionalFormatting sqref="L610">
    <cfRule type="cellIs" dxfId="1147" priority="554" operator="equal">
      <formula>0</formula>
    </cfRule>
  </conditionalFormatting>
  <conditionalFormatting sqref="I610:J610">
    <cfRule type="cellIs" dxfId="1146" priority="560" operator="equal">
      <formula>0</formula>
    </cfRule>
  </conditionalFormatting>
  <conditionalFormatting sqref="O610:R610">
    <cfRule type="cellIs" dxfId="1145" priority="555" operator="equal">
      <formula>0</formula>
    </cfRule>
  </conditionalFormatting>
  <conditionalFormatting sqref="I610:J610">
    <cfRule type="cellIs" dxfId="1144" priority="559" operator="equal">
      <formula>0</formula>
    </cfRule>
  </conditionalFormatting>
  <conditionalFormatting sqref="K610">
    <cfRule type="cellIs" dxfId="1143" priority="558" operator="equal">
      <formula>0</formula>
    </cfRule>
  </conditionalFormatting>
  <conditionalFormatting sqref="M610:N610">
    <cfRule type="cellIs" dxfId="1142" priority="557" operator="equal">
      <formula>0</formula>
    </cfRule>
  </conditionalFormatting>
  <conditionalFormatting sqref="O610:P610">
    <cfRule type="cellIs" dxfId="1141" priority="556" operator="equal">
      <formula>0</formula>
    </cfRule>
  </conditionalFormatting>
  <conditionalFormatting sqref="L611">
    <cfRule type="cellIs" dxfId="1140" priority="547" operator="equal">
      <formula>0</formula>
    </cfRule>
  </conditionalFormatting>
  <conditionalFormatting sqref="I611:J611">
    <cfRule type="cellIs" dxfId="1139" priority="553" operator="equal">
      <formula>0</formula>
    </cfRule>
  </conditionalFormatting>
  <conditionalFormatting sqref="O611:R611">
    <cfRule type="cellIs" dxfId="1138" priority="548" operator="equal">
      <formula>0</formula>
    </cfRule>
  </conditionalFormatting>
  <conditionalFormatting sqref="I611:J611">
    <cfRule type="cellIs" dxfId="1137" priority="552" operator="equal">
      <formula>0</formula>
    </cfRule>
  </conditionalFormatting>
  <conditionalFormatting sqref="K611">
    <cfRule type="cellIs" dxfId="1136" priority="551" operator="equal">
      <formula>0</formula>
    </cfRule>
  </conditionalFormatting>
  <conditionalFormatting sqref="M611:N611">
    <cfRule type="cellIs" dxfId="1135" priority="550" operator="equal">
      <formula>0</formula>
    </cfRule>
  </conditionalFormatting>
  <conditionalFormatting sqref="O611:P611">
    <cfRule type="cellIs" dxfId="1134" priority="549" operator="equal">
      <formula>0</formula>
    </cfRule>
  </conditionalFormatting>
  <conditionalFormatting sqref="L612">
    <cfRule type="cellIs" dxfId="1133" priority="540" operator="equal">
      <formula>0</formula>
    </cfRule>
  </conditionalFormatting>
  <conditionalFormatting sqref="I612:J612">
    <cfRule type="cellIs" dxfId="1132" priority="546" operator="equal">
      <formula>0</formula>
    </cfRule>
  </conditionalFormatting>
  <conditionalFormatting sqref="O612:R612">
    <cfRule type="cellIs" dxfId="1131" priority="541" operator="equal">
      <formula>0</formula>
    </cfRule>
  </conditionalFormatting>
  <conditionalFormatting sqref="I612:J612">
    <cfRule type="cellIs" dxfId="1130" priority="545" operator="equal">
      <formula>0</formula>
    </cfRule>
  </conditionalFormatting>
  <conditionalFormatting sqref="K612">
    <cfRule type="cellIs" dxfId="1129" priority="544" operator="equal">
      <formula>0</formula>
    </cfRule>
  </conditionalFormatting>
  <conditionalFormatting sqref="M612:N612">
    <cfRule type="cellIs" dxfId="1128" priority="543" operator="equal">
      <formula>0</formula>
    </cfRule>
  </conditionalFormatting>
  <conditionalFormatting sqref="O612:P612">
    <cfRule type="cellIs" dxfId="1127" priority="542" operator="equal">
      <formula>0</formula>
    </cfRule>
  </conditionalFormatting>
  <conditionalFormatting sqref="L613">
    <cfRule type="cellIs" dxfId="1126" priority="533" operator="equal">
      <formula>0</formula>
    </cfRule>
  </conditionalFormatting>
  <conditionalFormatting sqref="I613:J613">
    <cfRule type="cellIs" dxfId="1125" priority="539" operator="equal">
      <formula>0</formula>
    </cfRule>
  </conditionalFormatting>
  <conditionalFormatting sqref="O613:R613">
    <cfRule type="cellIs" dxfId="1124" priority="534" operator="equal">
      <formula>0</formula>
    </cfRule>
  </conditionalFormatting>
  <conditionalFormatting sqref="I613:J613">
    <cfRule type="cellIs" dxfId="1123" priority="538" operator="equal">
      <formula>0</formula>
    </cfRule>
  </conditionalFormatting>
  <conditionalFormatting sqref="K613">
    <cfRule type="cellIs" dxfId="1122" priority="537" operator="equal">
      <formula>0</formula>
    </cfRule>
  </conditionalFormatting>
  <conditionalFormatting sqref="M613:N613">
    <cfRule type="cellIs" dxfId="1121" priority="536" operator="equal">
      <formula>0</formula>
    </cfRule>
  </conditionalFormatting>
  <conditionalFormatting sqref="O613:P613">
    <cfRule type="cellIs" dxfId="1120" priority="535" operator="equal">
      <formula>0</formula>
    </cfRule>
  </conditionalFormatting>
  <conditionalFormatting sqref="L614">
    <cfRule type="cellIs" dxfId="1119" priority="526" operator="equal">
      <formula>0</formula>
    </cfRule>
  </conditionalFormatting>
  <conditionalFormatting sqref="I614:J614">
    <cfRule type="cellIs" dxfId="1118" priority="532" operator="equal">
      <formula>0</formula>
    </cfRule>
  </conditionalFormatting>
  <conditionalFormatting sqref="O614:R614">
    <cfRule type="cellIs" dxfId="1117" priority="527" operator="equal">
      <formula>0</formula>
    </cfRule>
  </conditionalFormatting>
  <conditionalFormatting sqref="I614:J614">
    <cfRule type="cellIs" dxfId="1116" priority="531" operator="equal">
      <formula>0</formula>
    </cfRule>
  </conditionalFormatting>
  <conditionalFormatting sqref="K614">
    <cfRule type="cellIs" dxfId="1115" priority="530" operator="equal">
      <formula>0</formula>
    </cfRule>
  </conditionalFormatting>
  <conditionalFormatting sqref="M614:N614">
    <cfRule type="cellIs" dxfId="1114" priority="529" operator="equal">
      <formula>0</formula>
    </cfRule>
  </conditionalFormatting>
  <conditionalFormatting sqref="O614:P614">
    <cfRule type="cellIs" dxfId="1113" priority="528" operator="equal">
      <formula>0</formula>
    </cfRule>
  </conditionalFormatting>
  <conditionalFormatting sqref="L615">
    <cfRule type="cellIs" dxfId="1112" priority="519" operator="equal">
      <formula>0</formula>
    </cfRule>
  </conditionalFormatting>
  <conditionalFormatting sqref="I615:J615">
    <cfRule type="cellIs" dxfId="1111" priority="525" operator="equal">
      <formula>0</formula>
    </cfRule>
  </conditionalFormatting>
  <conditionalFormatting sqref="O615:R615">
    <cfRule type="cellIs" dxfId="1110" priority="520" operator="equal">
      <formula>0</formula>
    </cfRule>
  </conditionalFormatting>
  <conditionalFormatting sqref="I615:J615">
    <cfRule type="cellIs" dxfId="1109" priority="524" operator="equal">
      <formula>0</formula>
    </cfRule>
  </conditionalFormatting>
  <conditionalFormatting sqref="K615">
    <cfRule type="cellIs" dxfId="1108" priority="523" operator="equal">
      <formula>0</formula>
    </cfRule>
  </conditionalFormatting>
  <conditionalFormatting sqref="M615:N615">
    <cfRule type="cellIs" dxfId="1107" priority="522" operator="equal">
      <formula>0</formula>
    </cfRule>
  </conditionalFormatting>
  <conditionalFormatting sqref="O615:P615">
    <cfRule type="cellIs" dxfId="1106" priority="521" operator="equal">
      <formula>0</formula>
    </cfRule>
  </conditionalFormatting>
  <conditionalFormatting sqref="L616">
    <cfRule type="cellIs" dxfId="1105" priority="512" operator="equal">
      <formula>0</formula>
    </cfRule>
  </conditionalFormatting>
  <conditionalFormatting sqref="I616:J616">
    <cfRule type="cellIs" dxfId="1104" priority="518" operator="equal">
      <formula>0</formula>
    </cfRule>
  </conditionalFormatting>
  <conditionalFormatting sqref="O616:R616">
    <cfRule type="cellIs" dxfId="1103" priority="513" operator="equal">
      <formula>0</formula>
    </cfRule>
  </conditionalFormatting>
  <conditionalFormatting sqref="I616:J616">
    <cfRule type="cellIs" dxfId="1102" priority="517" operator="equal">
      <formula>0</formula>
    </cfRule>
  </conditionalFormatting>
  <conditionalFormatting sqref="K616">
    <cfRule type="cellIs" dxfId="1101" priority="516" operator="equal">
      <formula>0</formula>
    </cfRule>
  </conditionalFormatting>
  <conditionalFormatting sqref="M616:N616">
    <cfRule type="cellIs" dxfId="1100" priority="515" operator="equal">
      <formula>0</formula>
    </cfRule>
  </conditionalFormatting>
  <conditionalFormatting sqref="O616:P616">
    <cfRule type="cellIs" dxfId="1099" priority="514" operator="equal">
      <formula>0</formula>
    </cfRule>
  </conditionalFormatting>
  <conditionalFormatting sqref="L617">
    <cfRule type="cellIs" dxfId="1098" priority="505" operator="equal">
      <formula>0</formula>
    </cfRule>
  </conditionalFormatting>
  <conditionalFormatting sqref="I617:J617">
    <cfRule type="cellIs" dxfId="1097" priority="511" operator="equal">
      <formula>0</formula>
    </cfRule>
  </conditionalFormatting>
  <conditionalFormatting sqref="O617:R617">
    <cfRule type="cellIs" dxfId="1096" priority="506" operator="equal">
      <formula>0</formula>
    </cfRule>
  </conditionalFormatting>
  <conditionalFormatting sqref="I617:J617">
    <cfRule type="cellIs" dxfId="1095" priority="510" operator="equal">
      <formula>0</formula>
    </cfRule>
  </conditionalFormatting>
  <conditionalFormatting sqref="K617">
    <cfRule type="cellIs" dxfId="1094" priority="509" operator="equal">
      <formula>0</formula>
    </cfRule>
  </conditionalFormatting>
  <conditionalFormatting sqref="M617:N617">
    <cfRule type="cellIs" dxfId="1093" priority="508" operator="equal">
      <formula>0</formula>
    </cfRule>
  </conditionalFormatting>
  <conditionalFormatting sqref="O617:P617">
    <cfRule type="cellIs" dxfId="1092" priority="507" operator="equal">
      <formula>0</formula>
    </cfRule>
  </conditionalFormatting>
  <conditionalFormatting sqref="L618">
    <cfRule type="cellIs" dxfId="1091" priority="498" operator="equal">
      <formula>0</formula>
    </cfRule>
  </conditionalFormatting>
  <conditionalFormatting sqref="I618:J618">
    <cfRule type="cellIs" dxfId="1090" priority="504" operator="equal">
      <formula>0</formula>
    </cfRule>
  </conditionalFormatting>
  <conditionalFormatting sqref="O618:R618">
    <cfRule type="cellIs" dxfId="1089" priority="499" operator="equal">
      <formula>0</formula>
    </cfRule>
  </conditionalFormatting>
  <conditionalFormatting sqref="I618:J618">
    <cfRule type="cellIs" dxfId="1088" priority="503" operator="equal">
      <formula>0</formula>
    </cfRule>
  </conditionalFormatting>
  <conditionalFormatting sqref="K618">
    <cfRule type="cellIs" dxfId="1087" priority="502" operator="equal">
      <formula>0</formula>
    </cfRule>
  </conditionalFormatting>
  <conditionalFormatting sqref="M618:N618">
    <cfRule type="cellIs" dxfId="1086" priority="501" operator="equal">
      <formula>0</formula>
    </cfRule>
  </conditionalFormatting>
  <conditionalFormatting sqref="O618:P618">
    <cfRule type="cellIs" dxfId="1085" priority="500" operator="equal">
      <formula>0</formula>
    </cfRule>
  </conditionalFormatting>
  <conditionalFormatting sqref="L619">
    <cfRule type="cellIs" dxfId="1084" priority="491" operator="equal">
      <formula>0</formula>
    </cfRule>
  </conditionalFormatting>
  <conditionalFormatting sqref="I619:J619">
    <cfRule type="cellIs" dxfId="1083" priority="497" operator="equal">
      <formula>0</formula>
    </cfRule>
  </conditionalFormatting>
  <conditionalFormatting sqref="O619:R619">
    <cfRule type="cellIs" dxfId="1082" priority="492" operator="equal">
      <formula>0</formula>
    </cfRule>
  </conditionalFormatting>
  <conditionalFormatting sqref="I619:J619">
    <cfRule type="cellIs" dxfId="1081" priority="496" operator="equal">
      <formula>0</formula>
    </cfRule>
  </conditionalFormatting>
  <conditionalFormatting sqref="K619">
    <cfRule type="cellIs" dxfId="1080" priority="495" operator="equal">
      <formula>0</formula>
    </cfRule>
  </conditionalFormatting>
  <conditionalFormatting sqref="M619:N619">
    <cfRule type="cellIs" dxfId="1079" priority="494" operator="equal">
      <formula>0</formula>
    </cfRule>
  </conditionalFormatting>
  <conditionalFormatting sqref="O619:P619">
    <cfRule type="cellIs" dxfId="1078" priority="493" operator="equal">
      <formula>0</formula>
    </cfRule>
  </conditionalFormatting>
  <conditionalFormatting sqref="L620">
    <cfRule type="cellIs" dxfId="1077" priority="484" operator="equal">
      <formula>0</formula>
    </cfRule>
  </conditionalFormatting>
  <conditionalFormatting sqref="I620:J620">
    <cfRule type="cellIs" dxfId="1076" priority="490" operator="equal">
      <formula>0</formula>
    </cfRule>
  </conditionalFormatting>
  <conditionalFormatting sqref="O620:R620">
    <cfRule type="cellIs" dxfId="1075" priority="485" operator="equal">
      <formula>0</formula>
    </cfRule>
  </conditionalFormatting>
  <conditionalFormatting sqref="I620:J620">
    <cfRule type="cellIs" dxfId="1074" priority="489" operator="equal">
      <formula>0</formula>
    </cfRule>
  </conditionalFormatting>
  <conditionalFormatting sqref="K620">
    <cfRule type="cellIs" dxfId="1073" priority="488" operator="equal">
      <formula>0</formula>
    </cfRule>
  </conditionalFormatting>
  <conditionalFormatting sqref="M620:N620">
    <cfRule type="cellIs" dxfId="1072" priority="487" operator="equal">
      <formula>0</formula>
    </cfRule>
  </conditionalFormatting>
  <conditionalFormatting sqref="O620:P620">
    <cfRule type="cellIs" dxfId="1071" priority="486" operator="equal">
      <formula>0</formula>
    </cfRule>
  </conditionalFormatting>
  <conditionalFormatting sqref="L621">
    <cfRule type="cellIs" dxfId="1070" priority="477" operator="equal">
      <formula>0</formula>
    </cfRule>
  </conditionalFormatting>
  <conditionalFormatting sqref="I621:J621">
    <cfRule type="cellIs" dxfId="1069" priority="483" operator="equal">
      <formula>0</formula>
    </cfRule>
  </conditionalFormatting>
  <conditionalFormatting sqref="O621:R621">
    <cfRule type="cellIs" dxfId="1068" priority="478" operator="equal">
      <formula>0</formula>
    </cfRule>
  </conditionalFormatting>
  <conditionalFormatting sqref="I621:J621">
    <cfRule type="cellIs" dxfId="1067" priority="482" operator="equal">
      <formula>0</formula>
    </cfRule>
  </conditionalFormatting>
  <conditionalFormatting sqref="K621">
    <cfRule type="cellIs" dxfId="1066" priority="481" operator="equal">
      <formula>0</formula>
    </cfRule>
  </conditionalFormatting>
  <conditionalFormatting sqref="M621:N621">
    <cfRule type="cellIs" dxfId="1065" priority="480" operator="equal">
      <formula>0</formula>
    </cfRule>
  </conditionalFormatting>
  <conditionalFormatting sqref="O621:P621">
    <cfRule type="cellIs" dxfId="1064" priority="479" operator="equal">
      <formula>0</formula>
    </cfRule>
  </conditionalFormatting>
  <conditionalFormatting sqref="L623">
    <cfRule type="cellIs" dxfId="1063" priority="463" operator="equal">
      <formula>0</formula>
    </cfRule>
  </conditionalFormatting>
  <conditionalFormatting sqref="L622">
    <cfRule type="cellIs" dxfId="1062" priority="470" operator="equal">
      <formula>0</formula>
    </cfRule>
  </conditionalFormatting>
  <conditionalFormatting sqref="I622:J622">
    <cfRule type="cellIs" dxfId="1061" priority="476" operator="equal">
      <formula>0</formula>
    </cfRule>
  </conditionalFormatting>
  <conditionalFormatting sqref="O622:R622">
    <cfRule type="cellIs" dxfId="1060" priority="471" operator="equal">
      <formula>0</formula>
    </cfRule>
  </conditionalFormatting>
  <conditionalFormatting sqref="I622:J622">
    <cfRule type="cellIs" dxfId="1059" priority="475" operator="equal">
      <formula>0</formula>
    </cfRule>
  </conditionalFormatting>
  <conditionalFormatting sqref="K622">
    <cfRule type="cellIs" dxfId="1058" priority="474" operator="equal">
      <formula>0</formula>
    </cfRule>
  </conditionalFormatting>
  <conditionalFormatting sqref="M622:N622">
    <cfRule type="cellIs" dxfId="1057" priority="473" operator="equal">
      <formula>0</formula>
    </cfRule>
  </conditionalFormatting>
  <conditionalFormatting sqref="O622:P622">
    <cfRule type="cellIs" dxfId="1056" priority="472" operator="equal">
      <formula>0</formula>
    </cfRule>
  </conditionalFormatting>
  <conditionalFormatting sqref="I623:J623">
    <cfRule type="cellIs" dxfId="1055" priority="469" operator="equal">
      <formula>0</formula>
    </cfRule>
  </conditionalFormatting>
  <conditionalFormatting sqref="O623:R623">
    <cfRule type="cellIs" dxfId="1054" priority="464" operator="equal">
      <formula>0</formula>
    </cfRule>
  </conditionalFormatting>
  <conditionalFormatting sqref="I623:J623">
    <cfRule type="cellIs" dxfId="1053" priority="468" operator="equal">
      <formula>0</formula>
    </cfRule>
  </conditionalFormatting>
  <conditionalFormatting sqref="K623">
    <cfRule type="cellIs" dxfId="1052" priority="467" operator="equal">
      <formula>0</formula>
    </cfRule>
  </conditionalFormatting>
  <conditionalFormatting sqref="M623:N623">
    <cfRule type="cellIs" dxfId="1051" priority="466" operator="equal">
      <formula>0</formula>
    </cfRule>
  </conditionalFormatting>
  <conditionalFormatting sqref="O623:P623">
    <cfRule type="cellIs" dxfId="1050" priority="465" operator="equal">
      <formula>0</formula>
    </cfRule>
  </conditionalFormatting>
  <conditionalFormatting sqref="L624">
    <cfRule type="cellIs" dxfId="1049" priority="456" operator="equal">
      <formula>0</formula>
    </cfRule>
  </conditionalFormatting>
  <conditionalFormatting sqref="I624:J624">
    <cfRule type="cellIs" dxfId="1048" priority="462" operator="equal">
      <formula>0</formula>
    </cfRule>
  </conditionalFormatting>
  <conditionalFormatting sqref="O624:R624">
    <cfRule type="cellIs" dxfId="1047" priority="457" operator="equal">
      <formula>0</formula>
    </cfRule>
  </conditionalFormatting>
  <conditionalFormatting sqref="I624:J624">
    <cfRule type="cellIs" dxfId="1046" priority="461" operator="equal">
      <formula>0</formula>
    </cfRule>
  </conditionalFormatting>
  <conditionalFormatting sqref="K624">
    <cfRule type="cellIs" dxfId="1045" priority="460" operator="equal">
      <formula>0</formula>
    </cfRule>
  </conditionalFormatting>
  <conditionalFormatting sqref="M624:N624">
    <cfRule type="cellIs" dxfId="1044" priority="459" operator="equal">
      <formula>0</formula>
    </cfRule>
  </conditionalFormatting>
  <conditionalFormatting sqref="O624:P624">
    <cfRule type="cellIs" dxfId="1043" priority="458" operator="equal">
      <formula>0</formula>
    </cfRule>
  </conditionalFormatting>
  <conditionalFormatting sqref="L625">
    <cfRule type="cellIs" dxfId="1042" priority="449" operator="equal">
      <formula>0</formula>
    </cfRule>
  </conditionalFormatting>
  <conditionalFormatting sqref="I625:J625">
    <cfRule type="cellIs" dxfId="1041" priority="455" operator="equal">
      <formula>0</formula>
    </cfRule>
  </conditionalFormatting>
  <conditionalFormatting sqref="O625:R625">
    <cfRule type="cellIs" dxfId="1040" priority="450" operator="equal">
      <formula>0</formula>
    </cfRule>
  </conditionalFormatting>
  <conditionalFormatting sqref="I625:J625">
    <cfRule type="cellIs" dxfId="1039" priority="454" operator="equal">
      <formula>0</formula>
    </cfRule>
  </conditionalFormatting>
  <conditionalFormatting sqref="K625">
    <cfRule type="cellIs" dxfId="1038" priority="453" operator="equal">
      <formula>0</formula>
    </cfRule>
  </conditionalFormatting>
  <conditionalFormatting sqref="M625:N625">
    <cfRule type="cellIs" dxfId="1037" priority="452" operator="equal">
      <formula>0</formula>
    </cfRule>
  </conditionalFormatting>
  <conditionalFormatting sqref="O625:P625">
    <cfRule type="cellIs" dxfId="1036" priority="451" operator="equal">
      <formula>0</formula>
    </cfRule>
  </conditionalFormatting>
  <conditionalFormatting sqref="L626">
    <cfRule type="cellIs" dxfId="1035" priority="442" operator="equal">
      <formula>0</formula>
    </cfRule>
  </conditionalFormatting>
  <conditionalFormatting sqref="I626:J626">
    <cfRule type="cellIs" dxfId="1034" priority="448" operator="equal">
      <formula>0</formula>
    </cfRule>
  </conditionalFormatting>
  <conditionalFormatting sqref="O626:R626">
    <cfRule type="cellIs" dxfId="1033" priority="443" operator="equal">
      <formula>0</formula>
    </cfRule>
  </conditionalFormatting>
  <conditionalFormatting sqref="I626:J626">
    <cfRule type="cellIs" dxfId="1032" priority="447" operator="equal">
      <formula>0</formula>
    </cfRule>
  </conditionalFormatting>
  <conditionalFormatting sqref="K626">
    <cfRule type="cellIs" dxfId="1031" priority="446" operator="equal">
      <formula>0</formula>
    </cfRule>
  </conditionalFormatting>
  <conditionalFormatting sqref="M626:N626">
    <cfRule type="cellIs" dxfId="1030" priority="445" operator="equal">
      <formula>0</formula>
    </cfRule>
  </conditionalFormatting>
  <conditionalFormatting sqref="O626:P626">
    <cfRule type="cellIs" dxfId="1029" priority="444" operator="equal">
      <formula>0</formula>
    </cfRule>
  </conditionalFormatting>
  <conditionalFormatting sqref="L627">
    <cfRule type="cellIs" dxfId="1028" priority="435" operator="equal">
      <formula>0</formula>
    </cfRule>
  </conditionalFormatting>
  <conditionalFormatting sqref="I627:J627">
    <cfRule type="cellIs" dxfId="1027" priority="441" operator="equal">
      <formula>0</formula>
    </cfRule>
  </conditionalFormatting>
  <conditionalFormatting sqref="O627:R627">
    <cfRule type="cellIs" dxfId="1026" priority="436" operator="equal">
      <formula>0</formula>
    </cfRule>
  </conditionalFormatting>
  <conditionalFormatting sqref="I627:J627">
    <cfRule type="cellIs" dxfId="1025" priority="440" operator="equal">
      <formula>0</formula>
    </cfRule>
  </conditionalFormatting>
  <conditionalFormatting sqref="K627">
    <cfRule type="cellIs" dxfId="1024" priority="439" operator="equal">
      <formula>0</formula>
    </cfRule>
  </conditionalFormatting>
  <conditionalFormatting sqref="M627:N627">
    <cfRule type="cellIs" dxfId="1023" priority="438" operator="equal">
      <formula>0</formula>
    </cfRule>
  </conditionalFormatting>
  <conditionalFormatting sqref="O627:P627">
    <cfRule type="cellIs" dxfId="1022" priority="437" operator="equal">
      <formula>0</formula>
    </cfRule>
  </conditionalFormatting>
  <conditionalFormatting sqref="L628">
    <cfRule type="cellIs" dxfId="1021" priority="428" operator="equal">
      <formula>0</formula>
    </cfRule>
  </conditionalFormatting>
  <conditionalFormatting sqref="I628:J628">
    <cfRule type="cellIs" dxfId="1020" priority="434" operator="equal">
      <formula>0</formula>
    </cfRule>
  </conditionalFormatting>
  <conditionalFormatting sqref="O628:R628">
    <cfRule type="cellIs" dxfId="1019" priority="429" operator="equal">
      <formula>0</formula>
    </cfRule>
  </conditionalFormatting>
  <conditionalFormatting sqref="I628:J628">
    <cfRule type="cellIs" dxfId="1018" priority="433" operator="equal">
      <formula>0</formula>
    </cfRule>
  </conditionalFormatting>
  <conditionalFormatting sqref="K628">
    <cfRule type="cellIs" dxfId="1017" priority="432" operator="equal">
      <formula>0</formula>
    </cfRule>
  </conditionalFormatting>
  <conditionalFormatting sqref="M628:N628">
    <cfRule type="cellIs" dxfId="1016" priority="431" operator="equal">
      <formula>0</formula>
    </cfRule>
  </conditionalFormatting>
  <conditionalFormatting sqref="O628:P628">
    <cfRule type="cellIs" dxfId="1015" priority="430" operator="equal">
      <formula>0</formula>
    </cfRule>
  </conditionalFormatting>
  <conditionalFormatting sqref="L629">
    <cfRule type="cellIs" dxfId="1014" priority="421" operator="equal">
      <formula>0</formula>
    </cfRule>
  </conditionalFormatting>
  <conditionalFormatting sqref="I629:J629">
    <cfRule type="cellIs" dxfId="1013" priority="427" operator="equal">
      <formula>0</formula>
    </cfRule>
  </conditionalFormatting>
  <conditionalFormatting sqref="O629:R629">
    <cfRule type="cellIs" dxfId="1012" priority="422" operator="equal">
      <formula>0</formula>
    </cfRule>
  </conditionalFormatting>
  <conditionalFormatting sqref="I629:J629">
    <cfRule type="cellIs" dxfId="1011" priority="426" operator="equal">
      <formula>0</formula>
    </cfRule>
  </conditionalFormatting>
  <conditionalFormatting sqref="K629">
    <cfRule type="cellIs" dxfId="1010" priority="425" operator="equal">
      <formula>0</formula>
    </cfRule>
  </conditionalFormatting>
  <conditionalFormatting sqref="M629:N629">
    <cfRule type="cellIs" dxfId="1009" priority="424" operator="equal">
      <formula>0</formula>
    </cfRule>
  </conditionalFormatting>
  <conditionalFormatting sqref="O629:P629">
    <cfRule type="cellIs" dxfId="1008" priority="423" operator="equal">
      <formula>0</formula>
    </cfRule>
  </conditionalFormatting>
  <conditionalFormatting sqref="L630">
    <cfRule type="cellIs" dxfId="1007" priority="414" operator="equal">
      <formula>0</formula>
    </cfRule>
  </conditionalFormatting>
  <conditionalFormatting sqref="I630:J630">
    <cfRule type="cellIs" dxfId="1006" priority="420" operator="equal">
      <formula>0</formula>
    </cfRule>
  </conditionalFormatting>
  <conditionalFormatting sqref="O630:R630">
    <cfRule type="cellIs" dxfId="1005" priority="415" operator="equal">
      <formula>0</formula>
    </cfRule>
  </conditionalFormatting>
  <conditionalFormatting sqref="I630:J630">
    <cfRule type="cellIs" dxfId="1004" priority="419" operator="equal">
      <formula>0</formula>
    </cfRule>
  </conditionalFormatting>
  <conditionalFormatting sqref="K630">
    <cfRule type="cellIs" dxfId="1003" priority="418" operator="equal">
      <formula>0</formula>
    </cfRule>
  </conditionalFormatting>
  <conditionalFormatting sqref="M630:N630">
    <cfRule type="cellIs" dxfId="1002" priority="417" operator="equal">
      <formula>0</formula>
    </cfRule>
  </conditionalFormatting>
  <conditionalFormatting sqref="O630:P630">
    <cfRule type="cellIs" dxfId="1001" priority="416" operator="equal">
      <formula>0</formula>
    </cfRule>
  </conditionalFormatting>
  <conditionalFormatting sqref="L631">
    <cfRule type="cellIs" dxfId="1000" priority="407" operator="equal">
      <formula>0</formula>
    </cfRule>
  </conditionalFormatting>
  <conditionalFormatting sqref="I631:J631">
    <cfRule type="cellIs" dxfId="999" priority="413" operator="equal">
      <formula>0</formula>
    </cfRule>
  </conditionalFormatting>
  <conditionalFormatting sqref="O631:R631">
    <cfRule type="cellIs" dxfId="998" priority="408" operator="equal">
      <formula>0</formula>
    </cfRule>
  </conditionalFormatting>
  <conditionalFormatting sqref="I631:J631">
    <cfRule type="cellIs" dxfId="997" priority="412" operator="equal">
      <formula>0</formula>
    </cfRule>
  </conditionalFormatting>
  <conditionalFormatting sqref="K631">
    <cfRule type="cellIs" dxfId="996" priority="411" operator="equal">
      <formula>0</formula>
    </cfRule>
  </conditionalFormatting>
  <conditionalFormatting sqref="M631:N631">
    <cfRule type="cellIs" dxfId="995" priority="410" operator="equal">
      <formula>0</formula>
    </cfRule>
  </conditionalFormatting>
  <conditionalFormatting sqref="O631:P631">
    <cfRule type="cellIs" dxfId="994" priority="409" operator="equal">
      <formula>0</formula>
    </cfRule>
  </conditionalFormatting>
  <conditionalFormatting sqref="L632">
    <cfRule type="cellIs" dxfId="993" priority="400" operator="equal">
      <formula>0</formula>
    </cfRule>
  </conditionalFormatting>
  <conditionalFormatting sqref="I632:J632">
    <cfRule type="cellIs" dxfId="992" priority="406" operator="equal">
      <formula>0</formula>
    </cfRule>
  </conditionalFormatting>
  <conditionalFormatting sqref="O632:R632">
    <cfRule type="cellIs" dxfId="991" priority="401" operator="equal">
      <formula>0</formula>
    </cfRule>
  </conditionalFormatting>
  <conditionalFormatting sqref="I632:J632">
    <cfRule type="cellIs" dxfId="990" priority="405" operator="equal">
      <formula>0</formula>
    </cfRule>
  </conditionalFormatting>
  <conditionalFormatting sqref="K632">
    <cfRule type="cellIs" dxfId="989" priority="404" operator="equal">
      <formula>0</formula>
    </cfRule>
  </conditionalFormatting>
  <conditionalFormatting sqref="M632:N632">
    <cfRule type="cellIs" dxfId="988" priority="403" operator="equal">
      <formula>0</formula>
    </cfRule>
  </conditionalFormatting>
  <conditionalFormatting sqref="O632:P632">
    <cfRule type="cellIs" dxfId="987" priority="402" operator="equal">
      <formula>0</formula>
    </cfRule>
  </conditionalFormatting>
  <conditionalFormatting sqref="L634">
    <cfRule type="cellIs" dxfId="986" priority="393" operator="equal">
      <formula>0</formula>
    </cfRule>
  </conditionalFormatting>
  <conditionalFormatting sqref="I634:J634">
    <cfRule type="cellIs" dxfId="985" priority="399" operator="equal">
      <formula>0</formula>
    </cfRule>
  </conditionalFormatting>
  <conditionalFormatting sqref="O634:R634">
    <cfRule type="cellIs" dxfId="984" priority="394" operator="equal">
      <formula>0</formula>
    </cfRule>
  </conditionalFormatting>
  <conditionalFormatting sqref="I634:J634">
    <cfRule type="cellIs" dxfId="983" priority="398" operator="equal">
      <formula>0</formula>
    </cfRule>
  </conditionalFormatting>
  <conditionalFormatting sqref="K634">
    <cfRule type="cellIs" dxfId="982" priority="397" operator="equal">
      <formula>0</formula>
    </cfRule>
  </conditionalFormatting>
  <conditionalFormatting sqref="M634:N634">
    <cfRule type="cellIs" dxfId="981" priority="396" operator="equal">
      <formula>0</formula>
    </cfRule>
  </conditionalFormatting>
  <conditionalFormatting sqref="O634:P634">
    <cfRule type="cellIs" dxfId="980" priority="395" operator="equal">
      <formula>0</formula>
    </cfRule>
  </conditionalFormatting>
  <conditionalFormatting sqref="L635">
    <cfRule type="cellIs" dxfId="979" priority="386" operator="equal">
      <formula>0</formula>
    </cfRule>
  </conditionalFormatting>
  <conditionalFormatting sqref="I635:J635">
    <cfRule type="cellIs" dxfId="978" priority="392" operator="equal">
      <formula>0</formula>
    </cfRule>
  </conditionalFormatting>
  <conditionalFormatting sqref="O635:R635">
    <cfRule type="cellIs" dxfId="977" priority="387" operator="equal">
      <formula>0</formula>
    </cfRule>
  </conditionalFormatting>
  <conditionalFormatting sqref="I635:J635">
    <cfRule type="cellIs" dxfId="976" priority="391" operator="equal">
      <formula>0</formula>
    </cfRule>
  </conditionalFormatting>
  <conditionalFormatting sqref="K635">
    <cfRule type="cellIs" dxfId="975" priority="390" operator="equal">
      <formula>0</formula>
    </cfRule>
  </conditionalFormatting>
  <conditionalFormatting sqref="M635:N635">
    <cfRule type="cellIs" dxfId="974" priority="389" operator="equal">
      <formula>0</formula>
    </cfRule>
  </conditionalFormatting>
  <conditionalFormatting sqref="O635:P635">
    <cfRule type="cellIs" dxfId="973" priority="388" operator="equal">
      <formula>0</formula>
    </cfRule>
  </conditionalFormatting>
  <conditionalFormatting sqref="L633">
    <cfRule type="cellIs" dxfId="972" priority="379" operator="equal">
      <formula>0</formula>
    </cfRule>
  </conditionalFormatting>
  <conditionalFormatting sqref="I633:J633">
    <cfRule type="cellIs" dxfId="971" priority="385" operator="equal">
      <formula>0</formula>
    </cfRule>
  </conditionalFormatting>
  <conditionalFormatting sqref="O633:R633">
    <cfRule type="cellIs" dxfId="970" priority="380" operator="equal">
      <formula>0</formula>
    </cfRule>
  </conditionalFormatting>
  <conditionalFormatting sqref="I633:J633">
    <cfRule type="cellIs" dxfId="969" priority="384" operator="equal">
      <formula>0</formula>
    </cfRule>
  </conditionalFormatting>
  <conditionalFormatting sqref="K633">
    <cfRule type="cellIs" dxfId="968" priority="383" operator="equal">
      <formula>0</formula>
    </cfRule>
  </conditionalFormatting>
  <conditionalFormatting sqref="M633:N633">
    <cfRule type="cellIs" dxfId="967" priority="382" operator="equal">
      <formula>0</formula>
    </cfRule>
  </conditionalFormatting>
  <conditionalFormatting sqref="O633:P633">
    <cfRule type="cellIs" dxfId="966" priority="381" operator="equal">
      <formula>0</formula>
    </cfRule>
  </conditionalFormatting>
  <conditionalFormatting sqref="L636">
    <cfRule type="cellIs" dxfId="965" priority="372" operator="equal">
      <formula>0</formula>
    </cfRule>
  </conditionalFormatting>
  <conditionalFormatting sqref="I636:J636">
    <cfRule type="cellIs" dxfId="964" priority="378" operator="equal">
      <formula>0</formula>
    </cfRule>
  </conditionalFormatting>
  <conditionalFormatting sqref="O636:R636">
    <cfRule type="cellIs" dxfId="963" priority="373" operator="equal">
      <formula>0</formula>
    </cfRule>
  </conditionalFormatting>
  <conditionalFormatting sqref="I636:J636">
    <cfRule type="cellIs" dxfId="962" priority="377" operator="equal">
      <formula>0</formula>
    </cfRule>
  </conditionalFormatting>
  <conditionalFormatting sqref="K636">
    <cfRule type="cellIs" dxfId="961" priority="376" operator="equal">
      <formula>0</formula>
    </cfRule>
  </conditionalFormatting>
  <conditionalFormatting sqref="M636:N636">
    <cfRule type="cellIs" dxfId="960" priority="375" operator="equal">
      <formula>0</formula>
    </cfRule>
  </conditionalFormatting>
  <conditionalFormatting sqref="O636:P636">
    <cfRule type="cellIs" dxfId="959" priority="374" operator="equal">
      <formula>0</formula>
    </cfRule>
  </conditionalFormatting>
  <conditionalFormatting sqref="L637">
    <cfRule type="cellIs" dxfId="958" priority="365" operator="equal">
      <formula>0</formula>
    </cfRule>
  </conditionalFormatting>
  <conditionalFormatting sqref="I637:J637">
    <cfRule type="cellIs" dxfId="957" priority="371" operator="equal">
      <formula>0</formula>
    </cfRule>
  </conditionalFormatting>
  <conditionalFormatting sqref="O637:R637">
    <cfRule type="cellIs" dxfId="956" priority="366" operator="equal">
      <formula>0</formula>
    </cfRule>
  </conditionalFormatting>
  <conditionalFormatting sqref="I637:J637">
    <cfRule type="cellIs" dxfId="955" priority="370" operator="equal">
      <formula>0</formula>
    </cfRule>
  </conditionalFormatting>
  <conditionalFormatting sqref="K637">
    <cfRule type="cellIs" dxfId="954" priority="369" operator="equal">
      <formula>0</formula>
    </cfRule>
  </conditionalFormatting>
  <conditionalFormatting sqref="M637:N637">
    <cfRule type="cellIs" dxfId="953" priority="368" operator="equal">
      <formula>0</formula>
    </cfRule>
  </conditionalFormatting>
  <conditionalFormatting sqref="O637:P637">
    <cfRule type="cellIs" dxfId="952" priority="367" operator="equal">
      <formula>0</formula>
    </cfRule>
  </conditionalFormatting>
  <conditionalFormatting sqref="L638">
    <cfRule type="cellIs" dxfId="951" priority="358" operator="equal">
      <formula>0</formula>
    </cfRule>
  </conditionalFormatting>
  <conditionalFormatting sqref="I638:J638">
    <cfRule type="cellIs" dxfId="950" priority="364" operator="equal">
      <formula>0</formula>
    </cfRule>
  </conditionalFormatting>
  <conditionalFormatting sqref="O638:R638">
    <cfRule type="cellIs" dxfId="949" priority="359" operator="equal">
      <formula>0</formula>
    </cfRule>
  </conditionalFormatting>
  <conditionalFormatting sqref="I638:J638">
    <cfRule type="cellIs" dxfId="948" priority="363" operator="equal">
      <formula>0</formula>
    </cfRule>
  </conditionalFormatting>
  <conditionalFormatting sqref="K638">
    <cfRule type="cellIs" dxfId="947" priority="362" operator="equal">
      <formula>0</formula>
    </cfRule>
  </conditionalFormatting>
  <conditionalFormatting sqref="M638:N638">
    <cfRule type="cellIs" dxfId="946" priority="361" operator="equal">
      <formula>0</formula>
    </cfRule>
  </conditionalFormatting>
  <conditionalFormatting sqref="O638:P638">
    <cfRule type="cellIs" dxfId="945" priority="360" operator="equal">
      <formula>0</formula>
    </cfRule>
  </conditionalFormatting>
  <conditionalFormatting sqref="L639">
    <cfRule type="cellIs" dxfId="944" priority="351" operator="equal">
      <formula>0</formula>
    </cfRule>
  </conditionalFormatting>
  <conditionalFormatting sqref="I639:J639">
    <cfRule type="cellIs" dxfId="943" priority="357" operator="equal">
      <formula>0</formula>
    </cfRule>
  </conditionalFormatting>
  <conditionalFormatting sqref="O639:R639">
    <cfRule type="cellIs" dxfId="942" priority="352" operator="equal">
      <formula>0</formula>
    </cfRule>
  </conditionalFormatting>
  <conditionalFormatting sqref="I639:J639">
    <cfRule type="cellIs" dxfId="941" priority="356" operator="equal">
      <formula>0</formula>
    </cfRule>
  </conditionalFormatting>
  <conditionalFormatting sqref="K639">
    <cfRule type="cellIs" dxfId="940" priority="355" operator="equal">
      <formula>0</formula>
    </cfRule>
  </conditionalFormatting>
  <conditionalFormatting sqref="M639:N639">
    <cfRule type="cellIs" dxfId="939" priority="354" operator="equal">
      <formula>0</formula>
    </cfRule>
  </conditionalFormatting>
  <conditionalFormatting sqref="O639:P639">
    <cfRule type="cellIs" dxfId="938" priority="353" operator="equal">
      <formula>0</formula>
    </cfRule>
  </conditionalFormatting>
  <conditionalFormatting sqref="L642">
    <cfRule type="cellIs" dxfId="937" priority="330" operator="equal">
      <formula>0</formula>
    </cfRule>
  </conditionalFormatting>
  <conditionalFormatting sqref="L640">
    <cfRule type="cellIs" dxfId="936" priority="344" operator="equal">
      <formula>0</formula>
    </cfRule>
  </conditionalFormatting>
  <conditionalFormatting sqref="I640:J640">
    <cfRule type="cellIs" dxfId="935" priority="350" operator="equal">
      <formula>0</formula>
    </cfRule>
  </conditionalFormatting>
  <conditionalFormatting sqref="O640:R640">
    <cfRule type="cellIs" dxfId="934" priority="345" operator="equal">
      <formula>0</formula>
    </cfRule>
  </conditionalFormatting>
  <conditionalFormatting sqref="I640:J640">
    <cfRule type="cellIs" dxfId="933" priority="349" operator="equal">
      <formula>0</formula>
    </cfRule>
  </conditionalFormatting>
  <conditionalFormatting sqref="K640">
    <cfRule type="cellIs" dxfId="932" priority="348" operator="equal">
      <formula>0</formula>
    </cfRule>
  </conditionalFormatting>
  <conditionalFormatting sqref="M640:N640">
    <cfRule type="cellIs" dxfId="931" priority="347" operator="equal">
      <formula>0</formula>
    </cfRule>
  </conditionalFormatting>
  <conditionalFormatting sqref="O640:P640">
    <cfRule type="cellIs" dxfId="930" priority="346" operator="equal">
      <formula>0</formula>
    </cfRule>
  </conditionalFormatting>
  <conditionalFormatting sqref="L641">
    <cfRule type="cellIs" dxfId="929" priority="337" operator="equal">
      <formula>0</formula>
    </cfRule>
  </conditionalFormatting>
  <conditionalFormatting sqref="I641:J641">
    <cfRule type="cellIs" dxfId="928" priority="343" operator="equal">
      <formula>0</formula>
    </cfRule>
  </conditionalFormatting>
  <conditionalFormatting sqref="O641:R641">
    <cfRule type="cellIs" dxfId="927" priority="338" operator="equal">
      <formula>0</formula>
    </cfRule>
  </conditionalFormatting>
  <conditionalFormatting sqref="I641:J641">
    <cfRule type="cellIs" dxfId="926" priority="342" operator="equal">
      <formula>0</formula>
    </cfRule>
  </conditionalFormatting>
  <conditionalFormatting sqref="K641">
    <cfRule type="cellIs" dxfId="925" priority="341" operator="equal">
      <formula>0</formula>
    </cfRule>
  </conditionalFormatting>
  <conditionalFormatting sqref="M641:N641">
    <cfRule type="cellIs" dxfId="924" priority="340" operator="equal">
      <formula>0</formula>
    </cfRule>
  </conditionalFormatting>
  <conditionalFormatting sqref="O641:P641">
    <cfRule type="cellIs" dxfId="923" priority="339" operator="equal">
      <formula>0</formula>
    </cfRule>
  </conditionalFormatting>
  <conditionalFormatting sqref="I642:J642">
    <cfRule type="cellIs" dxfId="922" priority="336" operator="equal">
      <formula>0</formula>
    </cfRule>
  </conditionalFormatting>
  <conditionalFormatting sqref="O642:R642">
    <cfRule type="cellIs" dxfId="921" priority="331" operator="equal">
      <formula>0</formula>
    </cfRule>
  </conditionalFormatting>
  <conditionalFormatting sqref="I642:J642">
    <cfRule type="cellIs" dxfId="920" priority="335" operator="equal">
      <formula>0</formula>
    </cfRule>
  </conditionalFormatting>
  <conditionalFormatting sqref="K642">
    <cfRule type="cellIs" dxfId="919" priority="334" operator="equal">
      <formula>0</formula>
    </cfRule>
  </conditionalFormatting>
  <conditionalFormatting sqref="M642:N642">
    <cfRule type="cellIs" dxfId="918" priority="333" operator="equal">
      <formula>0</formula>
    </cfRule>
  </conditionalFormatting>
  <conditionalFormatting sqref="O642:P642">
    <cfRule type="cellIs" dxfId="917" priority="332" operator="equal">
      <formula>0</formula>
    </cfRule>
  </conditionalFormatting>
  <conditionalFormatting sqref="L643">
    <cfRule type="cellIs" dxfId="916" priority="323" operator="equal">
      <formula>0</formula>
    </cfRule>
  </conditionalFormatting>
  <conditionalFormatting sqref="I643:J643">
    <cfRule type="cellIs" dxfId="915" priority="329" operator="equal">
      <formula>0</formula>
    </cfRule>
  </conditionalFormatting>
  <conditionalFormatting sqref="O643:R643">
    <cfRule type="cellIs" dxfId="914" priority="324" operator="equal">
      <formula>0</formula>
    </cfRule>
  </conditionalFormatting>
  <conditionalFormatting sqref="I643:J643">
    <cfRule type="cellIs" dxfId="913" priority="328" operator="equal">
      <formula>0</formula>
    </cfRule>
  </conditionalFormatting>
  <conditionalFormatting sqref="K643">
    <cfRule type="cellIs" dxfId="912" priority="327" operator="equal">
      <formula>0</formula>
    </cfRule>
  </conditionalFormatting>
  <conditionalFormatting sqref="M643:N643">
    <cfRule type="cellIs" dxfId="911" priority="326" operator="equal">
      <formula>0</formula>
    </cfRule>
  </conditionalFormatting>
  <conditionalFormatting sqref="O643:P643">
    <cfRule type="cellIs" dxfId="910" priority="325" operator="equal">
      <formula>0</formula>
    </cfRule>
  </conditionalFormatting>
  <conditionalFormatting sqref="L644">
    <cfRule type="cellIs" dxfId="909" priority="316" operator="equal">
      <formula>0</formula>
    </cfRule>
  </conditionalFormatting>
  <conditionalFormatting sqref="I644:J644">
    <cfRule type="cellIs" dxfId="908" priority="322" operator="equal">
      <formula>0</formula>
    </cfRule>
  </conditionalFormatting>
  <conditionalFormatting sqref="O644:R644">
    <cfRule type="cellIs" dxfId="907" priority="317" operator="equal">
      <formula>0</formula>
    </cfRule>
  </conditionalFormatting>
  <conditionalFormatting sqref="I644:J644">
    <cfRule type="cellIs" dxfId="906" priority="321" operator="equal">
      <formula>0</formula>
    </cfRule>
  </conditionalFormatting>
  <conditionalFormatting sqref="K644">
    <cfRule type="cellIs" dxfId="905" priority="320" operator="equal">
      <formula>0</formula>
    </cfRule>
  </conditionalFormatting>
  <conditionalFormatting sqref="M644:N644">
    <cfRule type="cellIs" dxfId="904" priority="319" operator="equal">
      <formula>0</formula>
    </cfRule>
  </conditionalFormatting>
  <conditionalFormatting sqref="O644:P644">
    <cfRule type="cellIs" dxfId="903" priority="318" operator="equal">
      <formula>0</formula>
    </cfRule>
  </conditionalFormatting>
  <conditionalFormatting sqref="L645">
    <cfRule type="cellIs" dxfId="902" priority="309" operator="equal">
      <formula>0</formula>
    </cfRule>
  </conditionalFormatting>
  <conditionalFormatting sqref="I645:J645">
    <cfRule type="cellIs" dxfId="901" priority="315" operator="equal">
      <formula>0</formula>
    </cfRule>
  </conditionalFormatting>
  <conditionalFormatting sqref="O645:R645">
    <cfRule type="cellIs" dxfId="900" priority="310" operator="equal">
      <formula>0</formula>
    </cfRule>
  </conditionalFormatting>
  <conditionalFormatting sqref="I645:J645">
    <cfRule type="cellIs" dxfId="899" priority="314" operator="equal">
      <formula>0</formula>
    </cfRule>
  </conditionalFormatting>
  <conditionalFormatting sqref="K645">
    <cfRule type="cellIs" dxfId="898" priority="313" operator="equal">
      <formula>0</formula>
    </cfRule>
  </conditionalFormatting>
  <conditionalFormatting sqref="M645:N645">
    <cfRule type="cellIs" dxfId="897" priority="312" operator="equal">
      <formula>0</formula>
    </cfRule>
  </conditionalFormatting>
  <conditionalFormatting sqref="O645:P645">
    <cfRule type="cellIs" dxfId="896" priority="311" operator="equal">
      <formula>0</formula>
    </cfRule>
  </conditionalFormatting>
  <conditionalFormatting sqref="L646">
    <cfRule type="cellIs" dxfId="895" priority="302" operator="equal">
      <formula>0</formula>
    </cfRule>
  </conditionalFormatting>
  <conditionalFormatting sqref="I646:J646">
    <cfRule type="cellIs" dxfId="894" priority="308" operator="equal">
      <formula>0</formula>
    </cfRule>
  </conditionalFormatting>
  <conditionalFormatting sqref="O646:R646">
    <cfRule type="cellIs" dxfId="893" priority="303" operator="equal">
      <formula>0</formula>
    </cfRule>
  </conditionalFormatting>
  <conditionalFormatting sqref="I646:J646">
    <cfRule type="cellIs" dxfId="892" priority="307" operator="equal">
      <formula>0</formula>
    </cfRule>
  </conditionalFormatting>
  <conditionalFormatting sqref="K646">
    <cfRule type="cellIs" dxfId="891" priority="306" operator="equal">
      <formula>0</formula>
    </cfRule>
  </conditionalFormatting>
  <conditionalFormatting sqref="M646:N646">
    <cfRule type="cellIs" dxfId="890" priority="305" operator="equal">
      <formula>0</formula>
    </cfRule>
  </conditionalFormatting>
  <conditionalFormatting sqref="O646:P646">
    <cfRule type="cellIs" dxfId="889" priority="304" operator="equal">
      <formula>0</formula>
    </cfRule>
  </conditionalFormatting>
  <conditionalFormatting sqref="L647">
    <cfRule type="cellIs" dxfId="888" priority="295" operator="equal">
      <formula>0</formula>
    </cfRule>
  </conditionalFormatting>
  <conditionalFormatting sqref="I647:J647">
    <cfRule type="cellIs" dxfId="887" priority="301" operator="equal">
      <formula>0</formula>
    </cfRule>
  </conditionalFormatting>
  <conditionalFormatting sqref="O647:R647">
    <cfRule type="cellIs" dxfId="886" priority="296" operator="equal">
      <formula>0</formula>
    </cfRule>
  </conditionalFormatting>
  <conditionalFormatting sqref="I647:J647">
    <cfRule type="cellIs" dxfId="885" priority="300" operator="equal">
      <formula>0</formula>
    </cfRule>
  </conditionalFormatting>
  <conditionalFormatting sqref="K647">
    <cfRule type="cellIs" dxfId="884" priority="299" operator="equal">
      <formula>0</formula>
    </cfRule>
  </conditionalFormatting>
  <conditionalFormatting sqref="M647:N647">
    <cfRule type="cellIs" dxfId="883" priority="298" operator="equal">
      <formula>0</formula>
    </cfRule>
  </conditionalFormatting>
  <conditionalFormatting sqref="O647:P647">
    <cfRule type="cellIs" dxfId="882" priority="297" operator="equal">
      <formula>0</formula>
    </cfRule>
  </conditionalFormatting>
  <conditionalFormatting sqref="L655">
    <cfRule type="cellIs" dxfId="881" priority="239" operator="equal">
      <formula>0</formula>
    </cfRule>
  </conditionalFormatting>
  <conditionalFormatting sqref="L648">
    <cfRule type="cellIs" dxfId="880" priority="288" operator="equal">
      <formula>0</formula>
    </cfRule>
  </conditionalFormatting>
  <conditionalFormatting sqref="I648:J648">
    <cfRule type="cellIs" dxfId="879" priority="294" operator="equal">
      <formula>0</formula>
    </cfRule>
  </conditionalFormatting>
  <conditionalFormatting sqref="O648:R648">
    <cfRule type="cellIs" dxfId="878" priority="289" operator="equal">
      <formula>0</formula>
    </cfRule>
  </conditionalFormatting>
  <conditionalFormatting sqref="I648:J648">
    <cfRule type="cellIs" dxfId="877" priority="293" operator="equal">
      <formula>0</formula>
    </cfRule>
  </conditionalFormatting>
  <conditionalFormatting sqref="K648">
    <cfRule type="cellIs" dxfId="876" priority="292" operator="equal">
      <formula>0</formula>
    </cfRule>
  </conditionalFormatting>
  <conditionalFormatting sqref="M648:N648">
    <cfRule type="cellIs" dxfId="875" priority="291" operator="equal">
      <formula>0</formula>
    </cfRule>
  </conditionalFormatting>
  <conditionalFormatting sqref="O648:P648">
    <cfRule type="cellIs" dxfId="874" priority="290" operator="equal">
      <formula>0</formula>
    </cfRule>
  </conditionalFormatting>
  <conditionalFormatting sqref="L649">
    <cfRule type="cellIs" dxfId="873" priority="281" operator="equal">
      <formula>0</formula>
    </cfRule>
  </conditionalFormatting>
  <conditionalFormatting sqref="I649:J649">
    <cfRule type="cellIs" dxfId="872" priority="287" operator="equal">
      <formula>0</formula>
    </cfRule>
  </conditionalFormatting>
  <conditionalFormatting sqref="O649:R649">
    <cfRule type="cellIs" dxfId="871" priority="282" operator="equal">
      <formula>0</formula>
    </cfRule>
  </conditionalFormatting>
  <conditionalFormatting sqref="I649:J649">
    <cfRule type="cellIs" dxfId="870" priority="286" operator="equal">
      <formula>0</formula>
    </cfRule>
  </conditionalFormatting>
  <conditionalFormatting sqref="K649">
    <cfRule type="cellIs" dxfId="869" priority="285" operator="equal">
      <formula>0</formula>
    </cfRule>
  </conditionalFormatting>
  <conditionalFormatting sqref="M649:N649">
    <cfRule type="cellIs" dxfId="868" priority="284" operator="equal">
      <formula>0</formula>
    </cfRule>
  </conditionalFormatting>
  <conditionalFormatting sqref="O649:P649">
    <cfRule type="cellIs" dxfId="867" priority="283" operator="equal">
      <formula>0</formula>
    </cfRule>
  </conditionalFormatting>
  <conditionalFormatting sqref="L650">
    <cfRule type="cellIs" dxfId="866" priority="274" operator="equal">
      <formula>0</formula>
    </cfRule>
  </conditionalFormatting>
  <conditionalFormatting sqref="I650:J650">
    <cfRule type="cellIs" dxfId="865" priority="280" operator="equal">
      <formula>0</formula>
    </cfRule>
  </conditionalFormatting>
  <conditionalFormatting sqref="O650:R650">
    <cfRule type="cellIs" dxfId="864" priority="275" operator="equal">
      <formula>0</formula>
    </cfRule>
  </conditionalFormatting>
  <conditionalFormatting sqref="I650:J650">
    <cfRule type="cellIs" dxfId="863" priority="279" operator="equal">
      <formula>0</formula>
    </cfRule>
  </conditionalFormatting>
  <conditionalFormatting sqref="K650">
    <cfRule type="cellIs" dxfId="862" priority="278" operator="equal">
      <formula>0</formula>
    </cfRule>
  </conditionalFormatting>
  <conditionalFormatting sqref="M650:N650">
    <cfRule type="cellIs" dxfId="861" priority="277" operator="equal">
      <formula>0</formula>
    </cfRule>
  </conditionalFormatting>
  <conditionalFormatting sqref="O650:P650">
    <cfRule type="cellIs" dxfId="860" priority="276" operator="equal">
      <formula>0</formula>
    </cfRule>
  </conditionalFormatting>
  <conditionalFormatting sqref="L651">
    <cfRule type="cellIs" dxfId="859" priority="267" operator="equal">
      <formula>0</formula>
    </cfRule>
  </conditionalFormatting>
  <conditionalFormatting sqref="I651:J651">
    <cfRule type="cellIs" dxfId="858" priority="273" operator="equal">
      <formula>0</formula>
    </cfRule>
  </conditionalFormatting>
  <conditionalFormatting sqref="O651:R651">
    <cfRule type="cellIs" dxfId="857" priority="268" operator="equal">
      <formula>0</formula>
    </cfRule>
  </conditionalFormatting>
  <conditionalFormatting sqref="I651:J651">
    <cfRule type="cellIs" dxfId="856" priority="272" operator="equal">
      <formula>0</formula>
    </cfRule>
  </conditionalFormatting>
  <conditionalFormatting sqref="K651">
    <cfRule type="cellIs" dxfId="855" priority="271" operator="equal">
      <formula>0</formula>
    </cfRule>
  </conditionalFormatting>
  <conditionalFormatting sqref="M651:N651">
    <cfRule type="cellIs" dxfId="854" priority="270" operator="equal">
      <formula>0</formula>
    </cfRule>
  </conditionalFormatting>
  <conditionalFormatting sqref="O651:P651">
    <cfRule type="cellIs" dxfId="853" priority="269" operator="equal">
      <formula>0</formula>
    </cfRule>
  </conditionalFormatting>
  <conditionalFormatting sqref="L652">
    <cfRule type="cellIs" dxfId="852" priority="260" operator="equal">
      <formula>0</formula>
    </cfRule>
  </conditionalFormatting>
  <conditionalFormatting sqref="I652:J652">
    <cfRule type="cellIs" dxfId="851" priority="266" operator="equal">
      <formula>0</formula>
    </cfRule>
  </conditionalFormatting>
  <conditionalFormatting sqref="O652:R652">
    <cfRule type="cellIs" dxfId="850" priority="261" operator="equal">
      <formula>0</formula>
    </cfRule>
  </conditionalFormatting>
  <conditionalFormatting sqref="I652:J652">
    <cfRule type="cellIs" dxfId="849" priority="265" operator="equal">
      <formula>0</formula>
    </cfRule>
  </conditionalFormatting>
  <conditionalFormatting sqref="K652">
    <cfRule type="cellIs" dxfId="848" priority="264" operator="equal">
      <formula>0</formula>
    </cfRule>
  </conditionalFormatting>
  <conditionalFormatting sqref="M652:N652">
    <cfRule type="cellIs" dxfId="847" priority="263" operator="equal">
      <formula>0</formula>
    </cfRule>
  </conditionalFormatting>
  <conditionalFormatting sqref="O652:P652">
    <cfRule type="cellIs" dxfId="846" priority="262" operator="equal">
      <formula>0</formula>
    </cfRule>
  </conditionalFormatting>
  <conditionalFormatting sqref="L653">
    <cfRule type="cellIs" dxfId="845" priority="253" operator="equal">
      <formula>0</formula>
    </cfRule>
  </conditionalFormatting>
  <conditionalFormatting sqref="I653:J653">
    <cfRule type="cellIs" dxfId="844" priority="259" operator="equal">
      <formula>0</formula>
    </cfRule>
  </conditionalFormatting>
  <conditionalFormatting sqref="O653:R653">
    <cfRule type="cellIs" dxfId="843" priority="254" operator="equal">
      <formula>0</formula>
    </cfRule>
  </conditionalFormatting>
  <conditionalFormatting sqref="I653:J653">
    <cfRule type="cellIs" dxfId="842" priority="258" operator="equal">
      <formula>0</formula>
    </cfRule>
  </conditionalFormatting>
  <conditionalFormatting sqref="K653">
    <cfRule type="cellIs" dxfId="841" priority="257" operator="equal">
      <formula>0</formula>
    </cfRule>
  </conditionalFormatting>
  <conditionalFormatting sqref="M653:N653">
    <cfRule type="cellIs" dxfId="840" priority="256" operator="equal">
      <formula>0</formula>
    </cfRule>
  </conditionalFormatting>
  <conditionalFormatting sqref="O653:P653">
    <cfRule type="cellIs" dxfId="839" priority="255" operator="equal">
      <formula>0</formula>
    </cfRule>
  </conditionalFormatting>
  <conditionalFormatting sqref="L654">
    <cfRule type="cellIs" dxfId="838" priority="246" operator="equal">
      <formula>0</formula>
    </cfRule>
  </conditionalFormatting>
  <conditionalFormatting sqref="I654:J654">
    <cfRule type="cellIs" dxfId="837" priority="252" operator="equal">
      <formula>0</formula>
    </cfRule>
  </conditionalFormatting>
  <conditionalFormatting sqref="O654:R654">
    <cfRule type="cellIs" dxfId="836" priority="247" operator="equal">
      <formula>0</formula>
    </cfRule>
  </conditionalFormatting>
  <conditionalFormatting sqref="I654:J654">
    <cfRule type="cellIs" dxfId="835" priority="251" operator="equal">
      <formula>0</formula>
    </cfRule>
  </conditionalFormatting>
  <conditionalFormatting sqref="K654">
    <cfRule type="cellIs" dxfId="834" priority="250" operator="equal">
      <formula>0</formula>
    </cfRule>
  </conditionalFormatting>
  <conditionalFormatting sqref="M654:N654">
    <cfRule type="cellIs" dxfId="833" priority="249" operator="equal">
      <formula>0</formula>
    </cfRule>
  </conditionalFormatting>
  <conditionalFormatting sqref="O654:P654">
    <cfRule type="cellIs" dxfId="832" priority="248" operator="equal">
      <formula>0</formula>
    </cfRule>
  </conditionalFormatting>
  <conditionalFormatting sqref="I655:J655">
    <cfRule type="cellIs" dxfId="831" priority="245" operator="equal">
      <formula>0</formula>
    </cfRule>
  </conditionalFormatting>
  <conditionalFormatting sqref="O655:R655">
    <cfRule type="cellIs" dxfId="830" priority="240" operator="equal">
      <formula>0</formula>
    </cfRule>
  </conditionalFormatting>
  <conditionalFormatting sqref="I655:J655">
    <cfRule type="cellIs" dxfId="829" priority="244" operator="equal">
      <formula>0</formula>
    </cfRule>
  </conditionalFormatting>
  <conditionalFormatting sqref="K655">
    <cfRule type="cellIs" dxfId="828" priority="243" operator="equal">
      <formula>0</formula>
    </cfRule>
  </conditionalFormatting>
  <conditionalFormatting sqref="M655:N655">
    <cfRule type="cellIs" dxfId="827" priority="242" operator="equal">
      <formula>0</formula>
    </cfRule>
  </conditionalFormatting>
  <conditionalFormatting sqref="O655:P655">
    <cfRule type="cellIs" dxfId="826" priority="241" operator="equal">
      <formula>0</formula>
    </cfRule>
  </conditionalFormatting>
  <conditionalFormatting sqref="L656">
    <cfRule type="cellIs" dxfId="825" priority="232" operator="equal">
      <formula>0</formula>
    </cfRule>
  </conditionalFormatting>
  <conditionalFormatting sqref="I656:J656">
    <cfRule type="cellIs" dxfId="824" priority="238" operator="equal">
      <formula>0</formula>
    </cfRule>
  </conditionalFormatting>
  <conditionalFormatting sqref="O656:R656">
    <cfRule type="cellIs" dxfId="823" priority="233" operator="equal">
      <formula>0</formula>
    </cfRule>
  </conditionalFormatting>
  <conditionalFormatting sqref="I656:J656">
    <cfRule type="cellIs" dxfId="822" priority="237" operator="equal">
      <formula>0</formula>
    </cfRule>
  </conditionalFormatting>
  <conditionalFormatting sqref="K656">
    <cfRule type="cellIs" dxfId="821" priority="236" operator="equal">
      <formula>0</formula>
    </cfRule>
  </conditionalFormatting>
  <conditionalFormatting sqref="M656:N656">
    <cfRule type="cellIs" dxfId="820" priority="235" operator="equal">
      <formula>0</formula>
    </cfRule>
  </conditionalFormatting>
  <conditionalFormatting sqref="O656:P656">
    <cfRule type="cellIs" dxfId="819" priority="234" operator="equal">
      <formula>0</formula>
    </cfRule>
  </conditionalFormatting>
  <conditionalFormatting sqref="L657">
    <cfRule type="cellIs" dxfId="818" priority="225" operator="equal">
      <formula>0</formula>
    </cfRule>
  </conditionalFormatting>
  <conditionalFormatting sqref="I657:J657">
    <cfRule type="cellIs" dxfId="817" priority="231" operator="equal">
      <formula>0</formula>
    </cfRule>
  </conditionalFormatting>
  <conditionalFormatting sqref="O657:R657">
    <cfRule type="cellIs" dxfId="816" priority="226" operator="equal">
      <formula>0</formula>
    </cfRule>
  </conditionalFormatting>
  <conditionalFormatting sqref="I657:J657">
    <cfRule type="cellIs" dxfId="815" priority="230" operator="equal">
      <formula>0</formula>
    </cfRule>
  </conditionalFormatting>
  <conditionalFormatting sqref="K657">
    <cfRule type="cellIs" dxfId="814" priority="229" operator="equal">
      <formula>0</formula>
    </cfRule>
  </conditionalFormatting>
  <conditionalFormatting sqref="M657:N657">
    <cfRule type="cellIs" dxfId="813" priority="228" operator="equal">
      <formula>0</formula>
    </cfRule>
  </conditionalFormatting>
  <conditionalFormatting sqref="O657:P657">
    <cfRule type="cellIs" dxfId="812" priority="227" operator="equal">
      <formula>0</formula>
    </cfRule>
  </conditionalFormatting>
  <conditionalFormatting sqref="L658">
    <cfRule type="cellIs" dxfId="811" priority="218" operator="equal">
      <formula>0</formula>
    </cfRule>
  </conditionalFormatting>
  <conditionalFormatting sqref="I658:J658">
    <cfRule type="cellIs" dxfId="810" priority="224" operator="equal">
      <formula>0</formula>
    </cfRule>
  </conditionalFormatting>
  <conditionalFormatting sqref="O658:R658">
    <cfRule type="cellIs" dxfId="809" priority="219" operator="equal">
      <formula>0</formula>
    </cfRule>
  </conditionalFormatting>
  <conditionalFormatting sqref="I658:J658">
    <cfRule type="cellIs" dxfId="808" priority="223" operator="equal">
      <formula>0</formula>
    </cfRule>
  </conditionalFormatting>
  <conditionalFormatting sqref="K658">
    <cfRule type="cellIs" dxfId="807" priority="222" operator="equal">
      <formula>0</formula>
    </cfRule>
  </conditionalFormatting>
  <conditionalFormatting sqref="M658:N658">
    <cfRule type="cellIs" dxfId="806" priority="221" operator="equal">
      <formula>0</formula>
    </cfRule>
  </conditionalFormatting>
  <conditionalFormatting sqref="O658:P658">
    <cfRule type="cellIs" dxfId="805" priority="220" operator="equal">
      <formula>0</formula>
    </cfRule>
  </conditionalFormatting>
  <conditionalFormatting sqref="L659">
    <cfRule type="cellIs" dxfId="804" priority="211" operator="equal">
      <formula>0</formula>
    </cfRule>
  </conditionalFormatting>
  <conditionalFormatting sqref="I659:J659">
    <cfRule type="cellIs" dxfId="803" priority="217" operator="equal">
      <formula>0</formula>
    </cfRule>
  </conditionalFormatting>
  <conditionalFormatting sqref="O659:R659">
    <cfRule type="cellIs" dxfId="802" priority="212" operator="equal">
      <formula>0</formula>
    </cfRule>
  </conditionalFormatting>
  <conditionalFormatting sqref="I659:J659">
    <cfRule type="cellIs" dxfId="801" priority="216" operator="equal">
      <formula>0</formula>
    </cfRule>
  </conditionalFormatting>
  <conditionalFormatting sqref="K659">
    <cfRule type="cellIs" dxfId="800" priority="215" operator="equal">
      <formula>0</formula>
    </cfRule>
  </conditionalFormatting>
  <conditionalFormatting sqref="M659:N659">
    <cfRule type="cellIs" dxfId="799" priority="214" operator="equal">
      <formula>0</formula>
    </cfRule>
  </conditionalFormatting>
  <conditionalFormatting sqref="O659:P659">
    <cfRule type="cellIs" dxfId="798" priority="213" operator="equal">
      <formula>0</formula>
    </cfRule>
  </conditionalFormatting>
  <conditionalFormatting sqref="L660">
    <cfRule type="cellIs" dxfId="797" priority="204" operator="equal">
      <formula>0</formula>
    </cfRule>
  </conditionalFormatting>
  <conditionalFormatting sqref="I660:J660">
    <cfRule type="cellIs" dxfId="796" priority="210" operator="equal">
      <formula>0</formula>
    </cfRule>
  </conditionalFormatting>
  <conditionalFormatting sqref="O660:R660">
    <cfRule type="cellIs" dxfId="795" priority="205" operator="equal">
      <formula>0</formula>
    </cfRule>
  </conditionalFormatting>
  <conditionalFormatting sqref="I660:J660">
    <cfRule type="cellIs" dxfId="794" priority="209" operator="equal">
      <formula>0</formula>
    </cfRule>
  </conditionalFormatting>
  <conditionalFormatting sqref="K660">
    <cfRule type="cellIs" dxfId="793" priority="208" operator="equal">
      <formula>0</formula>
    </cfRule>
  </conditionalFormatting>
  <conditionalFormatting sqref="M660:N660">
    <cfRule type="cellIs" dxfId="792" priority="207" operator="equal">
      <formula>0</formula>
    </cfRule>
  </conditionalFormatting>
  <conditionalFormatting sqref="O660:P660">
    <cfRule type="cellIs" dxfId="791" priority="206" operator="equal">
      <formula>0</formula>
    </cfRule>
  </conditionalFormatting>
  <conditionalFormatting sqref="L661">
    <cfRule type="cellIs" dxfId="790" priority="197" operator="equal">
      <formula>0</formula>
    </cfRule>
  </conditionalFormatting>
  <conditionalFormatting sqref="I661:J661">
    <cfRule type="cellIs" dxfId="789" priority="203" operator="equal">
      <formula>0</formula>
    </cfRule>
  </conditionalFormatting>
  <conditionalFormatting sqref="O661:R661">
    <cfRule type="cellIs" dxfId="788" priority="198" operator="equal">
      <formula>0</formula>
    </cfRule>
  </conditionalFormatting>
  <conditionalFormatting sqref="I661:J661">
    <cfRule type="cellIs" dxfId="787" priority="202" operator="equal">
      <formula>0</formula>
    </cfRule>
  </conditionalFormatting>
  <conditionalFormatting sqref="K661">
    <cfRule type="cellIs" dxfId="786" priority="201" operator="equal">
      <formula>0</formula>
    </cfRule>
  </conditionalFormatting>
  <conditionalFormatting sqref="M661:N661">
    <cfRule type="cellIs" dxfId="785" priority="200" operator="equal">
      <formula>0</formula>
    </cfRule>
  </conditionalFormatting>
  <conditionalFormatting sqref="O661:P661">
    <cfRule type="cellIs" dxfId="784" priority="199" operator="equal">
      <formula>0</formula>
    </cfRule>
  </conditionalFormatting>
  <conditionalFormatting sqref="L662">
    <cfRule type="cellIs" dxfId="783" priority="190" operator="equal">
      <formula>0</formula>
    </cfRule>
  </conditionalFormatting>
  <conditionalFormatting sqref="I662:J662">
    <cfRule type="cellIs" dxfId="782" priority="196" operator="equal">
      <formula>0</formula>
    </cfRule>
  </conditionalFormatting>
  <conditionalFormatting sqref="O662:R662">
    <cfRule type="cellIs" dxfId="781" priority="191" operator="equal">
      <formula>0</formula>
    </cfRule>
  </conditionalFormatting>
  <conditionalFormatting sqref="I662:J662">
    <cfRule type="cellIs" dxfId="780" priority="195" operator="equal">
      <formula>0</formula>
    </cfRule>
  </conditionalFormatting>
  <conditionalFormatting sqref="K662">
    <cfRule type="cellIs" dxfId="779" priority="194" operator="equal">
      <formula>0</formula>
    </cfRule>
  </conditionalFormatting>
  <conditionalFormatting sqref="M662:N662">
    <cfRule type="cellIs" dxfId="778" priority="193" operator="equal">
      <formula>0</formula>
    </cfRule>
  </conditionalFormatting>
  <conditionalFormatting sqref="O662:P662">
    <cfRule type="cellIs" dxfId="777" priority="192" operator="equal">
      <formula>0</formula>
    </cfRule>
  </conditionalFormatting>
  <conditionalFormatting sqref="L663">
    <cfRule type="cellIs" dxfId="776" priority="183" operator="equal">
      <formula>0</formula>
    </cfRule>
  </conditionalFormatting>
  <conditionalFormatting sqref="I663:J663">
    <cfRule type="cellIs" dxfId="775" priority="189" operator="equal">
      <formula>0</formula>
    </cfRule>
  </conditionalFormatting>
  <conditionalFormatting sqref="O663:R663">
    <cfRule type="cellIs" dxfId="774" priority="184" operator="equal">
      <formula>0</formula>
    </cfRule>
  </conditionalFormatting>
  <conditionalFormatting sqref="I663:J663">
    <cfRule type="cellIs" dxfId="773" priority="188" operator="equal">
      <formula>0</formula>
    </cfRule>
  </conditionalFormatting>
  <conditionalFormatting sqref="K663">
    <cfRule type="cellIs" dxfId="772" priority="187" operator="equal">
      <formula>0</formula>
    </cfRule>
  </conditionalFormatting>
  <conditionalFormatting sqref="M663:N663">
    <cfRule type="cellIs" dxfId="771" priority="186" operator="equal">
      <formula>0</formula>
    </cfRule>
  </conditionalFormatting>
  <conditionalFormatting sqref="O663:P663">
    <cfRule type="cellIs" dxfId="770" priority="185" operator="equal">
      <formula>0</formula>
    </cfRule>
  </conditionalFormatting>
  <conditionalFormatting sqref="L664">
    <cfRule type="cellIs" dxfId="769" priority="176" operator="equal">
      <formula>0</formula>
    </cfRule>
  </conditionalFormatting>
  <conditionalFormatting sqref="I664:J664">
    <cfRule type="cellIs" dxfId="768" priority="182" operator="equal">
      <formula>0</formula>
    </cfRule>
  </conditionalFormatting>
  <conditionalFormatting sqref="O664:R664">
    <cfRule type="cellIs" dxfId="767" priority="177" operator="equal">
      <formula>0</formula>
    </cfRule>
  </conditionalFormatting>
  <conditionalFormatting sqref="I664:J664">
    <cfRule type="cellIs" dxfId="766" priority="181" operator="equal">
      <formula>0</formula>
    </cfRule>
  </conditionalFormatting>
  <conditionalFormatting sqref="K664">
    <cfRule type="cellIs" dxfId="765" priority="180" operator="equal">
      <formula>0</formula>
    </cfRule>
  </conditionalFormatting>
  <conditionalFormatting sqref="M664:N664">
    <cfRule type="cellIs" dxfId="764" priority="179" operator="equal">
      <formula>0</formula>
    </cfRule>
  </conditionalFormatting>
  <conditionalFormatting sqref="O664:P664">
    <cfRule type="cellIs" dxfId="763" priority="178" operator="equal">
      <formula>0</formula>
    </cfRule>
  </conditionalFormatting>
  <conditionalFormatting sqref="L665">
    <cfRule type="cellIs" dxfId="762" priority="169" operator="equal">
      <formula>0</formula>
    </cfRule>
  </conditionalFormatting>
  <conditionalFormatting sqref="I665:J665">
    <cfRule type="cellIs" dxfId="761" priority="175" operator="equal">
      <formula>0</formula>
    </cfRule>
  </conditionalFormatting>
  <conditionalFormatting sqref="O665:R665">
    <cfRule type="cellIs" dxfId="760" priority="170" operator="equal">
      <formula>0</formula>
    </cfRule>
  </conditionalFormatting>
  <conditionalFormatting sqref="I665:J665">
    <cfRule type="cellIs" dxfId="759" priority="174" operator="equal">
      <formula>0</formula>
    </cfRule>
  </conditionalFormatting>
  <conditionalFormatting sqref="K665">
    <cfRule type="cellIs" dxfId="758" priority="173" operator="equal">
      <formula>0</formula>
    </cfRule>
  </conditionalFormatting>
  <conditionalFormatting sqref="M665:N665">
    <cfRule type="cellIs" dxfId="757" priority="172" operator="equal">
      <formula>0</formula>
    </cfRule>
  </conditionalFormatting>
  <conditionalFormatting sqref="O665:P665">
    <cfRule type="cellIs" dxfId="756" priority="171" operator="equal">
      <formula>0</formula>
    </cfRule>
  </conditionalFormatting>
  <conditionalFormatting sqref="L666">
    <cfRule type="cellIs" dxfId="755" priority="162" operator="equal">
      <formula>0</formula>
    </cfRule>
  </conditionalFormatting>
  <conditionalFormatting sqref="I666:J666">
    <cfRule type="cellIs" dxfId="754" priority="168" operator="equal">
      <formula>0</formula>
    </cfRule>
  </conditionalFormatting>
  <conditionalFormatting sqref="O666:R666">
    <cfRule type="cellIs" dxfId="753" priority="163" operator="equal">
      <formula>0</formula>
    </cfRule>
  </conditionalFormatting>
  <conditionalFormatting sqref="I666:J666">
    <cfRule type="cellIs" dxfId="752" priority="167" operator="equal">
      <formula>0</formula>
    </cfRule>
  </conditionalFormatting>
  <conditionalFormatting sqref="K666">
    <cfRule type="cellIs" dxfId="751" priority="166" operator="equal">
      <formula>0</formula>
    </cfRule>
  </conditionalFormatting>
  <conditionalFormatting sqref="M666:N666">
    <cfRule type="cellIs" dxfId="750" priority="165" operator="equal">
      <formula>0</formula>
    </cfRule>
  </conditionalFormatting>
  <conditionalFormatting sqref="O666:P666">
    <cfRule type="cellIs" dxfId="749" priority="164" operator="equal">
      <formula>0</formula>
    </cfRule>
  </conditionalFormatting>
  <conditionalFormatting sqref="L667">
    <cfRule type="cellIs" dxfId="748" priority="155" operator="equal">
      <formula>0</formula>
    </cfRule>
  </conditionalFormatting>
  <conditionalFormatting sqref="I667:J667">
    <cfRule type="cellIs" dxfId="747" priority="161" operator="equal">
      <formula>0</formula>
    </cfRule>
  </conditionalFormatting>
  <conditionalFormatting sqref="O667:R667">
    <cfRule type="cellIs" dxfId="746" priority="156" operator="equal">
      <formula>0</formula>
    </cfRule>
  </conditionalFormatting>
  <conditionalFormatting sqref="I667:J667">
    <cfRule type="cellIs" dxfId="745" priority="160" operator="equal">
      <formula>0</formula>
    </cfRule>
  </conditionalFormatting>
  <conditionalFormatting sqref="K667">
    <cfRule type="cellIs" dxfId="744" priority="159" operator="equal">
      <formula>0</formula>
    </cfRule>
  </conditionalFormatting>
  <conditionalFormatting sqref="M667:N667">
    <cfRule type="cellIs" dxfId="743" priority="158" operator="equal">
      <formula>0</formula>
    </cfRule>
  </conditionalFormatting>
  <conditionalFormatting sqref="O667:P667">
    <cfRule type="cellIs" dxfId="742" priority="157" operator="equal">
      <formula>0</formula>
    </cfRule>
  </conditionalFormatting>
  <conditionalFormatting sqref="L668">
    <cfRule type="cellIs" dxfId="741" priority="148" operator="equal">
      <formula>0</formula>
    </cfRule>
  </conditionalFormatting>
  <conditionalFormatting sqref="I668:J668">
    <cfRule type="cellIs" dxfId="740" priority="154" operator="equal">
      <formula>0</formula>
    </cfRule>
  </conditionalFormatting>
  <conditionalFormatting sqref="O668:R668">
    <cfRule type="cellIs" dxfId="739" priority="149" operator="equal">
      <formula>0</formula>
    </cfRule>
  </conditionalFormatting>
  <conditionalFormatting sqref="I668:J668">
    <cfRule type="cellIs" dxfId="738" priority="153" operator="equal">
      <formula>0</formula>
    </cfRule>
  </conditionalFormatting>
  <conditionalFormatting sqref="K668">
    <cfRule type="cellIs" dxfId="737" priority="152" operator="equal">
      <formula>0</formula>
    </cfRule>
  </conditionalFormatting>
  <conditionalFormatting sqref="M668:N668">
    <cfRule type="cellIs" dxfId="736" priority="151" operator="equal">
      <formula>0</formula>
    </cfRule>
  </conditionalFormatting>
  <conditionalFormatting sqref="O668:P668">
    <cfRule type="cellIs" dxfId="735" priority="150" operator="equal">
      <formula>0</formula>
    </cfRule>
  </conditionalFormatting>
  <conditionalFormatting sqref="L669">
    <cfRule type="cellIs" dxfId="734" priority="134" operator="equal">
      <formula>0</formula>
    </cfRule>
  </conditionalFormatting>
  <conditionalFormatting sqref="I669:J669">
    <cfRule type="cellIs" dxfId="733" priority="140" operator="equal">
      <formula>0</formula>
    </cfRule>
  </conditionalFormatting>
  <conditionalFormatting sqref="O669:R669">
    <cfRule type="cellIs" dxfId="732" priority="135" operator="equal">
      <formula>0</formula>
    </cfRule>
  </conditionalFormatting>
  <conditionalFormatting sqref="I669:J669">
    <cfRule type="cellIs" dxfId="731" priority="139" operator="equal">
      <formula>0</formula>
    </cfRule>
  </conditionalFormatting>
  <conditionalFormatting sqref="K669">
    <cfRule type="cellIs" dxfId="730" priority="138" operator="equal">
      <formula>0</formula>
    </cfRule>
  </conditionalFormatting>
  <conditionalFormatting sqref="M669:N669">
    <cfRule type="cellIs" dxfId="729" priority="137" operator="equal">
      <formula>0</formula>
    </cfRule>
  </conditionalFormatting>
  <conditionalFormatting sqref="O669:P669">
    <cfRule type="cellIs" dxfId="728" priority="136" operator="equal">
      <formula>0</formula>
    </cfRule>
  </conditionalFormatting>
  <conditionalFormatting sqref="L670">
    <cfRule type="cellIs" dxfId="727" priority="127" operator="equal">
      <formula>0</formula>
    </cfRule>
  </conditionalFormatting>
  <conditionalFormatting sqref="I670:J670">
    <cfRule type="cellIs" dxfId="726" priority="133" operator="equal">
      <formula>0</formula>
    </cfRule>
  </conditionalFormatting>
  <conditionalFormatting sqref="O670:R670">
    <cfRule type="cellIs" dxfId="725" priority="128" operator="equal">
      <formula>0</formula>
    </cfRule>
  </conditionalFormatting>
  <conditionalFormatting sqref="I670:J670">
    <cfRule type="cellIs" dxfId="724" priority="132" operator="equal">
      <formula>0</formula>
    </cfRule>
  </conditionalFormatting>
  <conditionalFormatting sqref="K670">
    <cfRule type="cellIs" dxfId="723" priority="131" operator="equal">
      <formula>0</formula>
    </cfRule>
  </conditionalFormatting>
  <conditionalFormatting sqref="M670:N670">
    <cfRule type="cellIs" dxfId="722" priority="130" operator="equal">
      <formula>0</formula>
    </cfRule>
  </conditionalFormatting>
  <conditionalFormatting sqref="O670:P670">
    <cfRule type="cellIs" dxfId="721" priority="129" operator="equal">
      <formula>0</formula>
    </cfRule>
  </conditionalFormatting>
  <conditionalFormatting sqref="L671">
    <cfRule type="cellIs" dxfId="720" priority="120" operator="equal">
      <formula>0</formula>
    </cfRule>
  </conditionalFormatting>
  <conditionalFormatting sqref="I671:J671">
    <cfRule type="cellIs" dxfId="719" priority="126" operator="equal">
      <formula>0</formula>
    </cfRule>
  </conditionalFormatting>
  <conditionalFormatting sqref="O671:R671">
    <cfRule type="cellIs" dxfId="718" priority="121" operator="equal">
      <formula>0</formula>
    </cfRule>
  </conditionalFormatting>
  <conditionalFormatting sqref="I671:J671">
    <cfRule type="cellIs" dxfId="717" priority="125" operator="equal">
      <formula>0</formula>
    </cfRule>
  </conditionalFormatting>
  <conditionalFormatting sqref="K671">
    <cfRule type="cellIs" dxfId="716" priority="124" operator="equal">
      <formula>0</formula>
    </cfRule>
  </conditionalFormatting>
  <conditionalFormatting sqref="M671:N671">
    <cfRule type="cellIs" dxfId="715" priority="123" operator="equal">
      <formula>0</formula>
    </cfRule>
  </conditionalFormatting>
  <conditionalFormatting sqref="O671:P671">
    <cfRule type="cellIs" dxfId="714" priority="122" operator="equal">
      <formula>0</formula>
    </cfRule>
  </conditionalFormatting>
  <conditionalFormatting sqref="L672">
    <cfRule type="cellIs" dxfId="713" priority="113" operator="equal">
      <formula>0</formula>
    </cfRule>
  </conditionalFormatting>
  <conditionalFormatting sqref="I672:J672">
    <cfRule type="cellIs" dxfId="712" priority="119" operator="equal">
      <formula>0</formula>
    </cfRule>
  </conditionalFormatting>
  <conditionalFormatting sqref="O672:R672">
    <cfRule type="cellIs" dxfId="711" priority="114" operator="equal">
      <formula>0</formula>
    </cfRule>
  </conditionalFormatting>
  <conditionalFormatting sqref="I672:J672">
    <cfRule type="cellIs" dxfId="710" priority="118" operator="equal">
      <formula>0</formula>
    </cfRule>
  </conditionalFormatting>
  <conditionalFormatting sqref="K672">
    <cfRule type="cellIs" dxfId="709" priority="117" operator="equal">
      <formula>0</formula>
    </cfRule>
  </conditionalFormatting>
  <conditionalFormatting sqref="M672:N672">
    <cfRule type="cellIs" dxfId="708" priority="116" operator="equal">
      <formula>0</formula>
    </cfRule>
  </conditionalFormatting>
  <conditionalFormatting sqref="O672:P672">
    <cfRule type="cellIs" dxfId="707" priority="115" operator="equal">
      <formula>0</formula>
    </cfRule>
  </conditionalFormatting>
  <conditionalFormatting sqref="L673">
    <cfRule type="cellIs" dxfId="706" priority="106" operator="equal">
      <formula>0</formula>
    </cfRule>
  </conditionalFormatting>
  <conditionalFormatting sqref="I673:J673">
    <cfRule type="cellIs" dxfId="705" priority="112" operator="equal">
      <formula>0</formula>
    </cfRule>
  </conditionalFormatting>
  <conditionalFormatting sqref="O673:R673">
    <cfRule type="cellIs" dxfId="704" priority="107" operator="equal">
      <formula>0</formula>
    </cfRule>
  </conditionalFormatting>
  <conditionalFormatting sqref="I673:J673">
    <cfRule type="cellIs" dxfId="703" priority="111" operator="equal">
      <formula>0</formula>
    </cfRule>
  </conditionalFormatting>
  <conditionalFormatting sqref="K673">
    <cfRule type="cellIs" dxfId="702" priority="110" operator="equal">
      <formula>0</formula>
    </cfRule>
  </conditionalFormatting>
  <conditionalFormatting sqref="M673:N673">
    <cfRule type="cellIs" dxfId="701" priority="109" operator="equal">
      <formula>0</formula>
    </cfRule>
  </conditionalFormatting>
  <conditionalFormatting sqref="O673:P673">
    <cfRule type="cellIs" dxfId="700" priority="108" operator="equal">
      <formula>0</formula>
    </cfRule>
  </conditionalFormatting>
  <conditionalFormatting sqref="L674">
    <cfRule type="cellIs" dxfId="699" priority="99" operator="equal">
      <formula>0</formula>
    </cfRule>
  </conditionalFormatting>
  <conditionalFormatting sqref="I674:J674">
    <cfRule type="cellIs" dxfId="698" priority="105" operator="equal">
      <formula>0</formula>
    </cfRule>
  </conditionalFormatting>
  <conditionalFormatting sqref="O674:R674">
    <cfRule type="cellIs" dxfId="697" priority="100" operator="equal">
      <formula>0</formula>
    </cfRule>
  </conditionalFormatting>
  <conditionalFormatting sqref="I674:J674">
    <cfRule type="cellIs" dxfId="696" priority="104" operator="equal">
      <formula>0</formula>
    </cfRule>
  </conditionalFormatting>
  <conditionalFormatting sqref="K674">
    <cfRule type="cellIs" dxfId="695" priority="103" operator="equal">
      <formula>0</formula>
    </cfRule>
  </conditionalFormatting>
  <conditionalFormatting sqref="M674:N674">
    <cfRule type="cellIs" dxfId="694" priority="102" operator="equal">
      <formula>0</formula>
    </cfRule>
  </conditionalFormatting>
  <conditionalFormatting sqref="O674:P674">
    <cfRule type="cellIs" dxfId="693" priority="101" operator="equal">
      <formula>0</formula>
    </cfRule>
  </conditionalFormatting>
  <conditionalFormatting sqref="L675">
    <cfRule type="cellIs" dxfId="692" priority="92" operator="equal">
      <formula>0</formula>
    </cfRule>
  </conditionalFormatting>
  <conditionalFormatting sqref="I675:J675">
    <cfRule type="cellIs" dxfId="691" priority="98" operator="equal">
      <formula>0</formula>
    </cfRule>
  </conditionalFormatting>
  <conditionalFormatting sqref="O675:R675">
    <cfRule type="cellIs" dxfId="690" priority="93" operator="equal">
      <formula>0</formula>
    </cfRule>
  </conditionalFormatting>
  <conditionalFormatting sqref="I675:J675">
    <cfRule type="cellIs" dxfId="689" priority="97" operator="equal">
      <formula>0</formula>
    </cfRule>
  </conditionalFormatting>
  <conditionalFormatting sqref="K675">
    <cfRule type="cellIs" dxfId="688" priority="96" operator="equal">
      <formula>0</formula>
    </cfRule>
  </conditionalFormatting>
  <conditionalFormatting sqref="M675:N675">
    <cfRule type="cellIs" dxfId="687" priority="95" operator="equal">
      <formula>0</formula>
    </cfRule>
  </conditionalFormatting>
  <conditionalFormatting sqref="O675:P675">
    <cfRule type="cellIs" dxfId="686" priority="94" operator="equal">
      <formula>0</formula>
    </cfRule>
  </conditionalFormatting>
  <conditionalFormatting sqref="L676">
    <cfRule type="cellIs" dxfId="685" priority="85" operator="equal">
      <formula>0</formula>
    </cfRule>
  </conditionalFormatting>
  <conditionalFormatting sqref="I676:J676">
    <cfRule type="cellIs" dxfId="684" priority="91" operator="equal">
      <formula>0</formula>
    </cfRule>
  </conditionalFormatting>
  <conditionalFormatting sqref="O676:R676">
    <cfRule type="cellIs" dxfId="683" priority="86" operator="equal">
      <formula>0</formula>
    </cfRule>
  </conditionalFormatting>
  <conditionalFormatting sqref="I676:J676">
    <cfRule type="cellIs" dxfId="682" priority="90" operator="equal">
      <formula>0</formula>
    </cfRule>
  </conditionalFormatting>
  <conditionalFormatting sqref="K676">
    <cfRule type="cellIs" dxfId="681" priority="89" operator="equal">
      <formula>0</formula>
    </cfRule>
  </conditionalFormatting>
  <conditionalFormatting sqref="M676:N676">
    <cfRule type="cellIs" dxfId="680" priority="88" operator="equal">
      <formula>0</formula>
    </cfRule>
  </conditionalFormatting>
  <conditionalFormatting sqref="O676:P676">
    <cfRule type="cellIs" dxfId="679" priority="87" operator="equal">
      <formula>0</formula>
    </cfRule>
  </conditionalFormatting>
  <conditionalFormatting sqref="L677">
    <cfRule type="cellIs" dxfId="678" priority="78" operator="equal">
      <formula>0</formula>
    </cfRule>
  </conditionalFormatting>
  <conditionalFormatting sqref="I677:J677">
    <cfRule type="cellIs" dxfId="677" priority="84" operator="equal">
      <formula>0</formula>
    </cfRule>
  </conditionalFormatting>
  <conditionalFormatting sqref="O677:R677">
    <cfRule type="cellIs" dxfId="676" priority="79" operator="equal">
      <formula>0</formula>
    </cfRule>
  </conditionalFormatting>
  <conditionalFormatting sqref="I677:J677">
    <cfRule type="cellIs" dxfId="675" priority="83" operator="equal">
      <formula>0</formula>
    </cfRule>
  </conditionalFormatting>
  <conditionalFormatting sqref="K677">
    <cfRule type="cellIs" dxfId="674" priority="82" operator="equal">
      <formula>0</formula>
    </cfRule>
  </conditionalFormatting>
  <conditionalFormatting sqref="M677:N677">
    <cfRule type="cellIs" dxfId="673" priority="81" operator="equal">
      <formula>0</formula>
    </cfRule>
  </conditionalFormatting>
  <conditionalFormatting sqref="O677:P677">
    <cfRule type="cellIs" dxfId="672" priority="80" operator="equal">
      <formula>0</formula>
    </cfRule>
  </conditionalFormatting>
  <conditionalFormatting sqref="L678">
    <cfRule type="cellIs" dxfId="671" priority="71" operator="equal">
      <formula>0</formula>
    </cfRule>
  </conditionalFormatting>
  <conditionalFormatting sqref="I678:J678">
    <cfRule type="cellIs" dxfId="670" priority="77" operator="equal">
      <formula>0</formula>
    </cfRule>
  </conditionalFormatting>
  <conditionalFormatting sqref="O678:R678">
    <cfRule type="cellIs" dxfId="669" priority="72" operator="equal">
      <formula>0</formula>
    </cfRule>
  </conditionalFormatting>
  <conditionalFormatting sqref="I678:J678">
    <cfRule type="cellIs" dxfId="668" priority="76" operator="equal">
      <formula>0</formula>
    </cfRule>
  </conditionalFormatting>
  <conditionalFormatting sqref="K678">
    <cfRule type="cellIs" dxfId="667" priority="75" operator="equal">
      <formula>0</formula>
    </cfRule>
  </conditionalFormatting>
  <conditionalFormatting sqref="M678:N678">
    <cfRule type="cellIs" dxfId="666" priority="74" operator="equal">
      <formula>0</formula>
    </cfRule>
  </conditionalFormatting>
  <conditionalFormatting sqref="O678:P678">
    <cfRule type="cellIs" dxfId="665" priority="73" operator="equal">
      <formula>0</formula>
    </cfRule>
  </conditionalFormatting>
  <conditionalFormatting sqref="L679">
    <cfRule type="cellIs" dxfId="664" priority="64" operator="equal">
      <formula>0</formula>
    </cfRule>
  </conditionalFormatting>
  <conditionalFormatting sqref="I679:J679">
    <cfRule type="cellIs" dxfId="663" priority="70" operator="equal">
      <formula>0</formula>
    </cfRule>
  </conditionalFormatting>
  <conditionalFormatting sqref="O679:R679">
    <cfRule type="cellIs" dxfId="662" priority="65" operator="equal">
      <formula>0</formula>
    </cfRule>
  </conditionalFormatting>
  <conditionalFormatting sqref="I679:J679">
    <cfRule type="cellIs" dxfId="661" priority="69" operator="equal">
      <formula>0</formula>
    </cfRule>
  </conditionalFormatting>
  <conditionalFormatting sqref="K679">
    <cfRule type="cellIs" dxfId="660" priority="68" operator="equal">
      <formula>0</formula>
    </cfRule>
  </conditionalFormatting>
  <conditionalFormatting sqref="M679:N679">
    <cfRule type="cellIs" dxfId="659" priority="67" operator="equal">
      <formula>0</formula>
    </cfRule>
  </conditionalFormatting>
  <conditionalFormatting sqref="O679:P679">
    <cfRule type="cellIs" dxfId="658" priority="66" operator="equal">
      <formula>0</formula>
    </cfRule>
  </conditionalFormatting>
  <conditionalFormatting sqref="L680">
    <cfRule type="cellIs" dxfId="657" priority="57" operator="equal">
      <formula>0</formula>
    </cfRule>
  </conditionalFormatting>
  <conditionalFormatting sqref="I680:J680">
    <cfRule type="cellIs" dxfId="656" priority="63" operator="equal">
      <formula>0</formula>
    </cfRule>
  </conditionalFormatting>
  <conditionalFormatting sqref="O680:R680">
    <cfRule type="cellIs" dxfId="655" priority="58" operator="equal">
      <formula>0</formula>
    </cfRule>
  </conditionalFormatting>
  <conditionalFormatting sqref="I680:J680">
    <cfRule type="cellIs" dxfId="654" priority="62" operator="equal">
      <formula>0</formula>
    </cfRule>
  </conditionalFormatting>
  <conditionalFormatting sqref="K680">
    <cfRule type="cellIs" dxfId="653" priority="61" operator="equal">
      <formula>0</formula>
    </cfRule>
  </conditionalFormatting>
  <conditionalFormatting sqref="M680:N680">
    <cfRule type="cellIs" dxfId="652" priority="60" operator="equal">
      <formula>0</formula>
    </cfRule>
  </conditionalFormatting>
  <conditionalFormatting sqref="O680:P680">
    <cfRule type="cellIs" dxfId="651" priority="59" operator="equal">
      <formula>0</formula>
    </cfRule>
  </conditionalFormatting>
  <conditionalFormatting sqref="L681">
    <cfRule type="cellIs" dxfId="650" priority="50" operator="equal">
      <formula>0</formula>
    </cfRule>
  </conditionalFormatting>
  <conditionalFormatting sqref="I681:J681">
    <cfRule type="cellIs" dxfId="649" priority="56" operator="equal">
      <formula>0</formula>
    </cfRule>
  </conditionalFormatting>
  <conditionalFormatting sqref="O681:R681">
    <cfRule type="cellIs" dxfId="648" priority="51" operator="equal">
      <formula>0</formula>
    </cfRule>
  </conditionalFormatting>
  <conditionalFormatting sqref="I681:J681">
    <cfRule type="cellIs" dxfId="647" priority="55" operator="equal">
      <formula>0</formula>
    </cfRule>
  </conditionalFormatting>
  <conditionalFormatting sqref="K681">
    <cfRule type="cellIs" dxfId="646" priority="54" operator="equal">
      <formula>0</formula>
    </cfRule>
  </conditionalFormatting>
  <conditionalFormatting sqref="M681:N681">
    <cfRule type="cellIs" dxfId="645" priority="53" operator="equal">
      <formula>0</formula>
    </cfRule>
  </conditionalFormatting>
  <conditionalFormatting sqref="O681:P681">
    <cfRule type="cellIs" dxfId="644" priority="52" operator="equal">
      <formula>0</formula>
    </cfRule>
  </conditionalFormatting>
  <conditionalFormatting sqref="L682">
    <cfRule type="cellIs" dxfId="643" priority="43" operator="equal">
      <formula>0</formula>
    </cfRule>
  </conditionalFormatting>
  <conditionalFormatting sqref="I682:J682">
    <cfRule type="cellIs" dxfId="642" priority="49" operator="equal">
      <formula>0</formula>
    </cfRule>
  </conditionalFormatting>
  <conditionalFormatting sqref="O682:R682">
    <cfRule type="cellIs" dxfId="641" priority="44" operator="equal">
      <formula>0</formula>
    </cfRule>
  </conditionalFormatting>
  <conditionalFormatting sqref="I682:J682">
    <cfRule type="cellIs" dxfId="640" priority="48" operator="equal">
      <formula>0</formula>
    </cfRule>
  </conditionalFormatting>
  <conditionalFormatting sqref="K682">
    <cfRule type="cellIs" dxfId="639" priority="47" operator="equal">
      <formula>0</formula>
    </cfRule>
  </conditionalFormatting>
  <conditionalFormatting sqref="M682:N682">
    <cfRule type="cellIs" dxfId="638" priority="46" operator="equal">
      <formula>0</formula>
    </cfRule>
  </conditionalFormatting>
  <conditionalFormatting sqref="O682:P682">
    <cfRule type="cellIs" dxfId="637" priority="45" operator="equal">
      <formula>0</formula>
    </cfRule>
  </conditionalFormatting>
  <conditionalFormatting sqref="L683">
    <cfRule type="cellIs" dxfId="636" priority="36" operator="equal">
      <formula>0</formula>
    </cfRule>
  </conditionalFormatting>
  <conditionalFormatting sqref="I683:J683">
    <cfRule type="cellIs" dxfId="635" priority="42" operator="equal">
      <formula>0</formula>
    </cfRule>
  </conditionalFormatting>
  <conditionalFormatting sqref="O683:R683">
    <cfRule type="cellIs" dxfId="634" priority="37" operator="equal">
      <formula>0</formula>
    </cfRule>
  </conditionalFormatting>
  <conditionalFormatting sqref="I683:J683">
    <cfRule type="cellIs" dxfId="633" priority="41" operator="equal">
      <formula>0</formula>
    </cfRule>
  </conditionalFormatting>
  <conditionalFormatting sqref="K683">
    <cfRule type="cellIs" dxfId="632" priority="40" operator="equal">
      <formula>0</formula>
    </cfRule>
  </conditionalFormatting>
  <conditionalFormatting sqref="M683:N683">
    <cfRule type="cellIs" dxfId="631" priority="39" operator="equal">
      <formula>0</formula>
    </cfRule>
  </conditionalFormatting>
  <conditionalFormatting sqref="O683:P683">
    <cfRule type="cellIs" dxfId="630" priority="38" operator="equal">
      <formula>0</formula>
    </cfRule>
  </conditionalFormatting>
  <conditionalFormatting sqref="L684">
    <cfRule type="cellIs" dxfId="629" priority="29" operator="equal">
      <formula>0</formula>
    </cfRule>
  </conditionalFormatting>
  <conditionalFormatting sqref="I684:J684">
    <cfRule type="cellIs" dxfId="628" priority="35" operator="equal">
      <formula>0</formula>
    </cfRule>
  </conditionalFormatting>
  <conditionalFormatting sqref="O684:R684">
    <cfRule type="cellIs" dxfId="627" priority="30" operator="equal">
      <formula>0</formula>
    </cfRule>
  </conditionalFormatting>
  <conditionalFormatting sqref="I684:J684">
    <cfRule type="cellIs" dxfId="626" priority="34" operator="equal">
      <formula>0</formula>
    </cfRule>
  </conditionalFormatting>
  <conditionalFormatting sqref="K684">
    <cfRule type="cellIs" dxfId="625" priority="33" operator="equal">
      <formula>0</formula>
    </cfRule>
  </conditionalFormatting>
  <conditionalFormatting sqref="M684:N684">
    <cfRule type="cellIs" dxfId="624" priority="32" operator="equal">
      <formula>0</formula>
    </cfRule>
  </conditionalFormatting>
  <conditionalFormatting sqref="O684:P684">
    <cfRule type="cellIs" dxfId="623" priority="31" operator="equal">
      <formula>0</formula>
    </cfRule>
  </conditionalFormatting>
  <conditionalFormatting sqref="L685">
    <cfRule type="cellIs" dxfId="622" priority="22" operator="equal">
      <formula>0</formula>
    </cfRule>
  </conditionalFormatting>
  <conditionalFormatting sqref="I685:J685">
    <cfRule type="cellIs" dxfId="621" priority="28" operator="equal">
      <formula>0</formula>
    </cfRule>
  </conditionalFormatting>
  <conditionalFormatting sqref="O685:R685">
    <cfRule type="cellIs" dxfId="620" priority="23" operator="equal">
      <formula>0</formula>
    </cfRule>
  </conditionalFormatting>
  <conditionalFormatting sqref="I685:J685">
    <cfRule type="cellIs" dxfId="619" priority="27" operator="equal">
      <formula>0</formula>
    </cfRule>
  </conditionalFormatting>
  <conditionalFormatting sqref="K685">
    <cfRule type="cellIs" dxfId="618" priority="26" operator="equal">
      <formula>0</formula>
    </cfRule>
  </conditionalFormatting>
  <conditionalFormatting sqref="M685:N685">
    <cfRule type="cellIs" dxfId="617" priority="25" operator="equal">
      <formula>0</formula>
    </cfRule>
  </conditionalFormatting>
  <conditionalFormatting sqref="O685:P685">
    <cfRule type="cellIs" dxfId="616" priority="24" operator="equal">
      <formula>0</formula>
    </cfRule>
  </conditionalFormatting>
  <conditionalFormatting sqref="L686">
    <cfRule type="cellIs" dxfId="615" priority="15" operator="equal">
      <formula>0</formula>
    </cfRule>
  </conditionalFormatting>
  <conditionalFormatting sqref="I686:J686">
    <cfRule type="cellIs" dxfId="614" priority="21" operator="equal">
      <formula>0</formula>
    </cfRule>
  </conditionalFormatting>
  <conditionalFormatting sqref="O686:R686">
    <cfRule type="cellIs" dxfId="613" priority="16" operator="equal">
      <formula>0</formula>
    </cfRule>
  </conditionalFormatting>
  <conditionalFormatting sqref="I686:J686">
    <cfRule type="cellIs" dxfId="612" priority="20" operator="equal">
      <formula>0</formula>
    </cfRule>
  </conditionalFormatting>
  <conditionalFormatting sqref="K686">
    <cfRule type="cellIs" dxfId="611" priority="19" operator="equal">
      <formula>0</formula>
    </cfRule>
  </conditionalFormatting>
  <conditionalFormatting sqref="M686:N686">
    <cfRule type="cellIs" dxfId="610" priority="18" operator="equal">
      <formula>0</formula>
    </cfRule>
  </conditionalFormatting>
  <conditionalFormatting sqref="O686:P686">
    <cfRule type="cellIs" dxfId="609" priority="17" operator="equal">
      <formula>0</formula>
    </cfRule>
  </conditionalFormatting>
  <conditionalFormatting sqref="L687">
    <cfRule type="cellIs" dxfId="608" priority="8" operator="equal">
      <formula>0</formula>
    </cfRule>
  </conditionalFormatting>
  <conditionalFormatting sqref="I687:J687">
    <cfRule type="cellIs" dxfId="607" priority="14" operator="equal">
      <formula>0</formula>
    </cfRule>
  </conditionalFormatting>
  <conditionalFormatting sqref="O687:R687">
    <cfRule type="cellIs" dxfId="606" priority="9" operator="equal">
      <formula>0</formula>
    </cfRule>
  </conditionalFormatting>
  <conditionalFormatting sqref="I687:J687">
    <cfRule type="cellIs" dxfId="605" priority="13" operator="equal">
      <formula>0</formula>
    </cfRule>
  </conditionalFormatting>
  <conditionalFormatting sqref="K687">
    <cfRule type="cellIs" dxfId="604" priority="12" operator="equal">
      <formula>0</formula>
    </cfRule>
  </conditionalFormatting>
  <conditionalFormatting sqref="M687:N687">
    <cfRule type="cellIs" dxfId="603" priority="11" operator="equal">
      <formula>0</formula>
    </cfRule>
  </conditionalFormatting>
  <conditionalFormatting sqref="O687:P687">
    <cfRule type="cellIs" dxfId="602" priority="10" operator="equal">
      <formula>0</formula>
    </cfRule>
  </conditionalFormatting>
  <conditionalFormatting sqref="L688">
    <cfRule type="cellIs" dxfId="601" priority="1" operator="equal">
      <formula>0</formula>
    </cfRule>
  </conditionalFormatting>
  <conditionalFormatting sqref="I688:J688">
    <cfRule type="cellIs" dxfId="600" priority="7" operator="equal">
      <formula>0</formula>
    </cfRule>
  </conditionalFormatting>
  <conditionalFormatting sqref="O688:R688">
    <cfRule type="cellIs" dxfId="599" priority="2" operator="equal">
      <formula>0</formula>
    </cfRule>
  </conditionalFormatting>
  <conditionalFormatting sqref="I688:J688">
    <cfRule type="cellIs" dxfId="598" priority="6" operator="equal">
      <formula>0</formula>
    </cfRule>
  </conditionalFormatting>
  <conditionalFormatting sqref="K688">
    <cfRule type="cellIs" dxfId="597" priority="5" operator="equal">
      <formula>0</formula>
    </cfRule>
  </conditionalFormatting>
  <conditionalFormatting sqref="M688:N688">
    <cfRule type="cellIs" dxfId="596" priority="4" operator="equal">
      <formula>0</formula>
    </cfRule>
  </conditionalFormatting>
  <conditionalFormatting sqref="O688:P688">
    <cfRule type="cellIs" dxfId="595" priority="3" operator="equal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7075"/>
  <sheetViews>
    <sheetView zoomScale="90" zoomScaleNormal="90" workbookViewId="0">
      <pane ySplit="1" topLeftCell="A15974" activePane="bottomLeft" state="frozen"/>
      <selection pane="bottomLeft" activeCell="I16000" sqref="I16000"/>
    </sheetView>
  </sheetViews>
  <sheetFormatPr defaultColWidth="8.77734375" defaultRowHeight="13.8" x14ac:dyDescent="0.3"/>
  <cols>
    <col min="1" max="1" width="12.6640625" style="10" customWidth="1"/>
    <col min="2" max="2" width="32.6640625" style="11" customWidth="1"/>
    <col min="3" max="3" width="15.77734375" style="11" customWidth="1"/>
    <col min="4" max="4" width="16.77734375" style="11" customWidth="1"/>
    <col min="5" max="5" width="9.77734375" style="11" customWidth="1"/>
    <col min="6" max="8" width="9.77734375" style="13" customWidth="1"/>
    <col min="9" max="9" width="3.6640625" style="130" customWidth="1"/>
    <col min="10" max="10" width="13.21875" style="13" bestFit="1" customWidth="1"/>
    <col min="11" max="11" width="8.77734375" style="13"/>
    <col min="12" max="12" width="2.77734375" style="13" customWidth="1"/>
    <col min="13" max="13" width="2.6640625" style="13" customWidth="1"/>
    <col min="14" max="14" width="20.77734375" style="13" customWidth="1"/>
    <col min="15" max="26" width="10.77734375" style="13" customWidth="1"/>
    <col min="27" max="27" width="2.77734375" style="13" customWidth="1"/>
    <col min="28" max="28" width="10.77734375" style="70" customWidth="1"/>
    <col min="29" max="29" width="2.77734375" style="13" customWidth="1"/>
    <col min="30" max="30" width="3.77734375" style="71" customWidth="1"/>
    <col min="31" max="31" width="16.6640625" style="10" customWidth="1"/>
    <col min="32" max="32" width="8.77734375" style="12"/>
    <col min="33" max="34" width="8.77734375" style="15"/>
    <col min="35" max="16384" width="8.77734375" style="13"/>
  </cols>
  <sheetData>
    <row r="1" spans="1:34" s="4" customFormat="1" ht="14.4" x14ac:dyDescent="0.3">
      <c r="A1" s="1" t="s">
        <v>376</v>
      </c>
      <c r="B1" s="2" t="s">
        <v>2646</v>
      </c>
      <c r="C1" s="2" t="s">
        <v>653</v>
      </c>
      <c r="D1" s="2" t="s">
        <v>379</v>
      </c>
      <c r="E1" s="2" t="s">
        <v>37</v>
      </c>
      <c r="F1" s="47" t="s">
        <v>654</v>
      </c>
      <c r="G1" s="47" t="s">
        <v>655</v>
      </c>
      <c r="H1" s="47" t="s">
        <v>373</v>
      </c>
      <c r="I1" s="166"/>
      <c r="J1" s="2" t="s">
        <v>656</v>
      </c>
      <c r="K1" s="4">
        <v>2019</v>
      </c>
      <c r="N1" s="2" t="s">
        <v>657</v>
      </c>
      <c r="O1" s="68">
        <v>43466</v>
      </c>
      <c r="P1" s="68">
        <v>43497</v>
      </c>
      <c r="Q1" s="68">
        <v>43525</v>
      </c>
      <c r="R1" s="68">
        <v>43556</v>
      </c>
      <c r="S1" s="68">
        <v>43586</v>
      </c>
      <c r="T1" s="68">
        <v>43617</v>
      </c>
      <c r="U1" s="68">
        <v>43647</v>
      </c>
      <c r="V1" s="68">
        <v>43678</v>
      </c>
      <c r="W1" s="68">
        <v>43709</v>
      </c>
      <c r="X1" s="68">
        <v>43739</v>
      </c>
      <c r="Y1" s="68">
        <v>43770</v>
      </c>
      <c r="Z1" s="68">
        <v>43800</v>
      </c>
      <c r="AB1" s="4">
        <f>YEAR(Z1)</f>
        <v>2019</v>
      </c>
      <c r="AD1" s="47"/>
      <c r="AE1" s="1" t="s">
        <v>385</v>
      </c>
      <c r="AF1" s="26" t="s">
        <v>378</v>
      </c>
      <c r="AG1" s="27" t="s">
        <v>373</v>
      </c>
      <c r="AH1" s="27" t="s">
        <v>374</v>
      </c>
    </row>
    <row r="2" spans="1:34" ht="14.4" x14ac:dyDescent="0.3">
      <c r="A2" s="10">
        <v>43467</v>
      </c>
      <c r="B2" s="11" t="s">
        <v>279</v>
      </c>
      <c r="C2" s="11" t="s">
        <v>658</v>
      </c>
      <c r="D2" s="11" t="s">
        <v>659</v>
      </c>
      <c r="F2" s="15">
        <f>IF(ISBLANK($D2),"",IF(ISBLANK($E2),VLOOKUP($D2,$J:$K,2,FALSE),VLOOKUP($E2,'Daycare Packages'!$A:$G,7,FALSE)))</f>
        <v>20</v>
      </c>
      <c r="G2" s="15"/>
      <c r="H2" s="15">
        <f>IF(ISBLANK(D2),"",SUM(F2:G2))</f>
        <v>20</v>
      </c>
      <c r="I2" s="198">
        <f>IF(A2="",0,MONTH(A2))</f>
        <v>1</v>
      </c>
      <c r="J2" s="4"/>
      <c r="L2" s="15"/>
      <c r="M2" s="15"/>
      <c r="N2" s="69" t="s">
        <v>660</v>
      </c>
      <c r="O2" s="50">
        <f>MONTH(O1)</f>
        <v>1</v>
      </c>
      <c r="P2" s="50">
        <f t="shared" ref="P2:Z2" si="0">MONTH(P1)</f>
        <v>2</v>
      </c>
      <c r="Q2" s="50">
        <f t="shared" si="0"/>
        <v>3</v>
      </c>
      <c r="R2" s="50">
        <f t="shared" si="0"/>
        <v>4</v>
      </c>
      <c r="S2" s="50">
        <f t="shared" si="0"/>
        <v>5</v>
      </c>
      <c r="T2" s="50">
        <f t="shared" si="0"/>
        <v>6</v>
      </c>
      <c r="U2" s="50">
        <f t="shared" si="0"/>
        <v>7</v>
      </c>
      <c r="V2" s="50">
        <f t="shared" si="0"/>
        <v>8</v>
      </c>
      <c r="W2" s="50">
        <f t="shared" si="0"/>
        <v>9</v>
      </c>
      <c r="X2" s="50">
        <f t="shared" si="0"/>
        <v>10</v>
      </c>
      <c r="Y2" s="50">
        <f t="shared" si="0"/>
        <v>11</v>
      </c>
      <c r="Z2" s="50">
        <f t="shared" si="0"/>
        <v>12</v>
      </c>
      <c r="AD2" s="52">
        <v>1</v>
      </c>
      <c r="AE2" s="10">
        <v>43464</v>
      </c>
      <c r="AF2" s="12">
        <v>6</v>
      </c>
      <c r="AG2" s="15">
        <v>156</v>
      </c>
      <c r="AH2" s="15">
        <v>26</v>
      </c>
    </row>
    <row r="3" spans="1:34" x14ac:dyDescent="0.3">
      <c r="A3" s="10">
        <f>IF(ISBLANK(B3),"",A2)</f>
        <v>43467</v>
      </c>
      <c r="B3" s="11" t="s">
        <v>279</v>
      </c>
      <c r="C3" s="11" t="s">
        <v>661</v>
      </c>
      <c r="D3" s="11" t="s">
        <v>659</v>
      </c>
      <c r="F3" s="15">
        <f>IF(ISBLANK($D3),"",IF(ISBLANK($E3),VLOOKUP($D3,$J:$K,2,FALSE),VLOOKUP($E3,'Daycare Packages'!$A:$G,7,FALSE)))</f>
        <v>20</v>
      </c>
      <c r="G3" s="15"/>
      <c r="H3" s="15">
        <f t="shared" ref="H3:H66" si="1">IF(ISBLANK(D3),"",SUM(F3:G3))</f>
        <v>20</v>
      </c>
      <c r="I3" s="198">
        <f t="shared" ref="I3:I66" si="2">IF(A3="",0,MONTH(A3))</f>
        <v>1</v>
      </c>
      <c r="J3" s="11" t="s">
        <v>662</v>
      </c>
      <c r="K3" s="15">
        <v>30</v>
      </c>
      <c r="N3" s="72" t="s">
        <v>662</v>
      </c>
      <c r="O3" s="12">
        <f>COUNTIFS($D:$D,$J3,$I:$I,O$2)</f>
        <v>1144</v>
      </c>
      <c r="P3" s="12">
        <f t="shared" ref="O3:Z7" si="3">COUNTIFS($D:$D,$J3,$I:$I,P$2)</f>
        <v>1042</v>
      </c>
      <c r="Q3" s="12">
        <f t="shared" si="3"/>
        <v>1136</v>
      </c>
      <c r="R3" s="12">
        <f t="shared" si="3"/>
        <v>1155</v>
      </c>
      <c r="S3" s="12">
        <f t="shared" si="3"/>
        <v>1282</v>
      </c>
      <c r="T3" s="12">
        <f t="shared" si="3"/>
        <v>1241</v>
      </c>
      <c r="U3" s="12">
        <f t="shared" si="3"/>
        <v>1299</v>
      </c>
      <c r="V3" s="12">
        <f t="shared" si="3"/>
        <v>1433</v>
      </c>
      <c r="W3" s="12">
        <f t="shared" si="3"/>
        <v>1420</v>
      </c>
      <c r="X3" s="12">
        <f t="shared" si="3"/>
        <v>1529</v>
      </c>
      <c r="Y3" s="12">
        <f t="shared" si="3"/>
        <v>1305</v>
      </c>
      <c r="Z3" s="12">
        <f t="shared" si="3"/>
        <v>562</v>
      </c>
      <c r="AB3" s="12">
        <f>SUM(O3:Z3)</f>
        <v>14548</v>
      </c>
      <c r="AD3" s="52">
        <v>1</v>
      </c>
      <c r="AE3" s="10">
        <v>43465</v>
      </c>
      <c r="AF3" s="12">
        <v>21</v>
      </c>
      <c r="AG3" s="15">
        <v>488</v>
      </c>
      <c r="AH3" s="15">
        <v>23.24</v>
      </c>
    </row>
    <row r="4" spans="1:34" x14ac:dyDescent="0.3">
      <c r="A4" s="10">
        <f t="shared" ref="A4:A61" si="4">IF(ISBLANK(B4),"",A3)</f>
        <v>43467</v>
      </c>
      <c r="B4" s="11" t="s">
        <v>663</v>
      </c>
      <c r="C4" s="11" t="s">
        <v>664</v>
      </c>
      <c r="D4" s="11" t="s">
        <v>659</v>
      </c>
      <c r="F4" s="15">
        <f>IF(ISBLANK($D4),"",IF(ISBLANK($E4),VLOOKUP($D4,$J:$K,2,FALSE),VLOOKUP($E4,'Daycare Packages'!$A:$G,7,FALSE)))</f>
        <v>20</v>
      </c>
      <c r="G4" s="15"/>
      <c r="H4" s="15">
        <f t="shared" si="1"/>
        <v>20</v>
      </c>
      <c r="I4" s="198">
        <f t="shared" si="2"/>
        <v>1</v>
      </c>
      <c r="J4" s="11" t="s">
        <v>659</v>
      </c>
      <c r="K4" s="15">
        <v>20</v>
      </c>
      <c r="N4" s="72" t="s">
        <v>659</v>
      </c>
      <c r="O4" s="12">
        <f t="shared" si="3"/>
        <v>100</v>
      </c>
      <c r="P4" s="12">
        <f t="shared" si="3"/>
        <v>114</v>
      </c>
      <c r="Q4" s="12">
        <f t="shared" si="3"/>
        <v>125</v>
      </c>
      <c r="R4" s="12">
        <f t="shared" si="3"/>
        <v>110</v>
      </c>
      <c r="S4" s="12">
        <f t="shared" si="3"/>
        <v>134</v>
      </c>
      <c r="T4" s="12">
        <f t="shared" si="3"/>
        <v>126</v>
      </c>
      <c r="U4" s="12">
        <f t="shared" si="3"/>
        <v>131</v>
      </c>
      <c r="V4" s="12">
        <f t="shared" si="3"/>
        <v>146</v>
      </c>
      <c r="W4" s="12">
        <f t="shared" si="3"/>
        <v>110</v>
      </c>
      <c r="X4" s="12">
        <f t="shared" si="3"/>
        <v>122</v>
      </c>
      <c r="Y4" s="12">
        <f t="shared" si="3"/>
        <v>93</v>
      </c>
      <c r="Z4" s="12">
        <f t="shared" si="3"/>
        <v>43</v>
      </c>
      <c r="AB4" s="12">
        <f>SUM(O4:Z4)</f>
        <v>1354</v>
      </c>
      <c r="AD4" s="52">
        <v>1</v>
      </c>
      <c r="AE4" s="10">
        <v>43466</v>
      </c>
      <c r="AF4" s="12">
        <f>SUM(COUNTIFS($A:$A,$AE4,$D:$D,$J$3),COUNTIFS($A:$A,$AE4,$D:$D,$J$4),COUNTIFS($A:$A,$AE4,$D:$D,$J$5))</f>
        <v>0</v>
      </c>
      <c r="AG4" s="15">
        <f>SUMIF($A:$A,$AE4,$H:$H)</f>
        <v>0</v>
      </c>
      <c r="AH4" s="15">
        <f>IF(AF4=0,0,ROUND(AG4/AF4,2))</f>
        <v>0</v>
      </c>
    </row>
    <row r="5" spans="1:34" x14ac:dyDescent="0.3">
      <c r="A5" s="10">
        <f t="shared" si="4"/>
        <v>43467</v>
      </c>
      <c r="B5" s="11" t="s">
        <v>663</v>
      </c>
      <c r="C5" s="11" t="s">
        <v>665</v>
      </c>
      <c r="D5" s="11" t="s">
        <v>659</v>
      </c>
      <c r="F5" s="15">
        <f>IF(ISBLANK($D5),"",IF(ISBLANK($E5),VLOOKUP($D5,$J:$K,2,FALSE),VLOOKUP($E5,'Daycare Packages'!$A:$G,7,FALSE)))</f>
        <v>20</v>
      </c>
      <c r="G5" s="15"/>
      <c r="H5" s="15">
        <f t="shared" si="1"/>
        <v>20</v>
      </c>
      <c r="I5" s="198">
        <f t="shared" si="2"/>
        <v>1</v>
      </c>
      <c r="J5" s="11" t="s">
        <v>666</v>
      </c>
      <c r="K5" s="15">
        <v>20</v>
      </c>
      <c r="N5" s="72" t="s">
        <v>666</v>
      </c>
      <c r="O5" s="12">
        <f t="shared" si="3"/>
        <v>22</v>
      </c>
      <c r="P5" s="12">
        <f t="shared" si="3"/>
        <v>15</v>
      </c>
      <c r="Q5" s="12">
        <f t="shared" si="3"/>
        <v>0</v>
      </c>
      <c r="R5" s="12">
        <f t="shared" si="3"/>
        <v>0</v>
      </c>
      <c r="S5" s="12">
        <f t="shared" si="3"/>
        <v>2</v>
      </c>
      <c r="T5" s="12">
        <f t="shared" si="3"/>
        <v>0</v>
      </c>
      <c r="U5" s="12">
        <f t="shared" si="3"/>
        <v>0</v>
      </c>
      <c r="V5" s="12">
        <f t="shared" si="3"/>
        <v>0</v>
      </c>
      <c r="W5" s="12">
        <f t="shared" si="3"/>
        <v>0</v>
      </c>
      <c r="X5" s="12">
        <f t="shared" si="3"/>
        <v>0</v>
      </c>
      <c r="Y5" s="12">
        <f t="shared" si="3"/>
        <v>0</v>
      </c>
      <c r="Z5" s="12">
        <f t="shared" si="3"/>
        <v>0</v>
      </c>
      <c r="AB5" s="12">
        <f>SUM(O5:Z5)</f>
        <v>39</v>
      </c>
      <c r="AD5" s="52">
        <v>1</v>
      </c>
      <c r="AE5" s="10">
        <v>43467</v>
      </c>
      <c r="AF5" s="12" cm="1">
        <f t="array" ref="AF5">SUM(COUNTIFS($A:$A,$AE5,$D:$D,$J$3:$J$5))</f>
        <v>60</v>
      </c>
      <c r="AG5" s="15">
        <f>SUMIF($A:$A,$AE5,$H:$H)</f>
        <v>1475</v>
      </c>
      <c r="AH5" s="15">
        <f>IF(AF5=0,0,ROUND(AG5/AF5,2))</f>
        <v>24.58</v>
      </c>
    </row>
    <row r="6" spans="1:34" x14ac:dyDescent="0.3">
      <c r="A6" s="10">
        <f t="shared" si="4"/>
        <v>43467</v>
      </c>
      <c r="B6" s="11" t="s">
        <v>667</v>
      </c>
      <c r="C6" s="11" t="s">
        <v>668</v>
      </c>
      <c r="D6" s="11" t="s">
        <v>659</v>
      </c>
      <c r="F6" s="15">
        <f>IF(ISBLANK($D6),"",IF(ISBLANK($E6),VLOOKUP($D6,$J:$K,2,FALSE),VLOOKUP($E6,'Daycare Packages'!$A:$G,7,FALSE)))</f>
        <v>20</v>
      </c>
      <c r="G6" s="15"/>
      <c r="H6" s="15">
        <f t="shared" si="1"/>
        <v>20</v>
      </c>
      <c r="I6" s="198">
        <f t="shared" si="2"/>
        <v>1</v>
      </c>
      <c r="J6" s="11" t="s">
        <v>669</v>
      </c>
      <c r="K6" s="15">
        <v>0</v>
      </c>
      <c r="N6" s="72" t="s">
        <v>669</v>
      </c>
      <c r="O6" s="12">
        <f t="shared" si="3"/>
        <v>0</v>
      </c>
      <c r="P6" s="12">
        <f t="shared" si="3"/>
        <v>0</v>
      </c>
      <c r="Q6" s="12">
        <f t="shared" si="3"/>
        <v>0</v>
      </c>
      <c r="R6" s="12">
        <f t="shared" si="3"/>
        <v>0</v>
      </c>
      <c r="S6" s="12">
        <f t="shared" si="3"/>
        <v>0</v>
      </c>
      <c r="T6" s="12">
        <f t="shared" si="3"/>
        <v>0</v>
      </c>
      <c r="U6" s="12">
        <f t="shared" si="3"/>
        <v>0</v>
      </c>
      <c r="V6" s="12">
        <f t="shared" si="3"/>
        <v>0</v>
      </c>
      <c r="W6" s="12">
        <f t="shared" si="3"/>
        <v>0</v>
      </c>
      <c r="X6" s="12">
        <f t="shared" si="3"/>
        <v>0</v>
      </c>
      <c r="Y6" s="12">
        <f t="shared" si="3"/>
        <v>0</v>
      </c>
      <c r="Z6" s="12">
        <f t="shared" si="3"/>
        <v>0</v>
      </c>
      <c r="AB6" s="12">
        <f>SUM(O6:Z6)</f>
        <v>0</v>
      </c>
      <c r="AD6" s="52">
        <v>1</v>
      </c>
      <c r="AE6" s="10">
        <v>43468</v>
      </c>
      <c r="AF6" s="12" cm="1">
        <f t="array" ref="AF6">SUM(COUNTIFS($A:$A,$AE6,$D:$D,$J$3:$J$5))</f>
        <v>41</v>
      </c>
      <c r="AG6" s="15">
        <f>SUMIF($A:$A,$AE6,$H:$H)</f>
        <v>1067</v>
      </c>
      <c r="AH6" s="15">
        <f t="shared" ref="AH5:AH68" si="5">IF(AF6=0,0,ROUND(AG6/AF6,2))</f>
        <v>26.02</v>
      </c>
    </row>
    <row r="7" spans="1:34" x14ac:dyDescent="0.3">
      <c r="A7" s="10">
        <f t="shared" si="4"/>
        <v>43467</v>
      </c>
      <c r="B7" s="11" t="s">
        <v>185</v>
      </c>
      <c r="C7" s="11" t="s">
        <v>670</v>
      </c>
      <c r="D7" s="11" t="s">
        <v>659</v>
      </c>
      <c r="E7" s="11">
        <v>6722865</v>
      </c>
      <c r="F7" s="15">
        <f>IF(ISBLANK($D7),"",IF(ISBLANK($E7),VLOOKUP($D7,$J:$K,2,FALSE),VLOOKUP($E7,'Daycare Packages'!$A:$G,7,FALSE)))</f>
        <v>17</v>
      </c>
      <c r="G7" s="15"/>
      <c r="H7" s="15">
        <f t="shared" si="1"/>
        <v>17</v>
      </c>
      <c r="I7" s="198">
        <f t="shared" si="2"/>
        <v>1</v>
      </c>
      <c r="J7" s="11" t="s">
        <v>671</v>
      </c>
      <c r="K7" s="15">
        <v>0</v>
      </c>
      <c r="N7" s="72" t="s">
        <v>671</v>
      </c>
      <c r="O7" s="57">
        <f t="shared" si="3"/>
        <v>14</v>
      </c>
      <c r="P7" s="57">
        <f t="shared" si="3"/>
        <v>15</v>
      </c>
      <c r="Q7" s="57">
        <f t="shared" si="3"/>
        <v>10</v>
      </c>
      <c r="R7" s="57">
        <f t="shared" si="3"/>
        <v>23</v>
      </c>
      <c r="S7" s="57">
        <f t="shared" si="3"/>
        <v>15</v>
      </c>
      <c r="T7" s="57">
        <f t="shared" si="3"/>
        <v>14</v>
      </c>
      <c r="U7" s="57">
        <f t="shared" si="3"/>
        <v>22</v>
      </c>
      <c r="V7" s="57">
        <f t="shared" si="3"/>
        <v>13</v>
      </c>
      <c r="W7" s="57">
        <f t="shared" si="3"/>
        <v>16</v>
      </c>
      <c r="X7" s="57">
        <f t="shared" si="3"/>
        <v>9</v>
      </c>
      <c r="Y7" s="57">
        <f t="shared" si="3"/>
        <v>13</v>
      </c>
      <c r="Z7" s="57">
        <f t="shared" si="3"/>
        <v>5</v>
      </c>
      <c r="AB7" s="57">
        <f>SUM(O7:Z7)</f>
        <v>169</v>
      </c>
      <c r="AD7" s="52">
        <v>1</v>
      </c>
      <c r="AE7" s="10">
        <v>43469</v>
      </c>
      <c r="AF7" s="12" cm="1">
        <f t="array" ref="AF7">SUM(COUNTIFS($A:$A,$AE7,$D:$D,$J$3:$J$5))</f>
        <v>63</v>
      </c>
      <c r="AG7" s="15">
        <f>SUMIF($A:$A,$AE7,$H:$H)</f>
        <v>1608</v>
      </c>
      <c r="AH7" s="15">
        <f t="shared" si="5"/>
        <v>25.52</v>
      </c>
    </row>
    <row r="8" spans="1:34" x14ac:dyDescent="0.3">
      <c r="A8" s="10">
        <f t="shared" si="4"/>
        <v>43467</v>
      </c>
      <c r="B8" s="11" t="s">
        <v>201</v>
      </c>
      <c r="C8" s="11" t="s">
        <v>672</v>
      </c>
      <c r="D8" s="11" t="s">
        <v>659</v>
      </c>
      <c r="E8" s="11">
        <v>6731507</v>
      </c>
      <c r="F8" s="15">
        <f>IF(ISBLANK($D8),"",IF(ISBLANK($E8),VLOOKUP($D8,$J:$K,2,FALSE),VLOOKUP($E8,'Daycare Packages'!$A:$G,7,FALSE)))</f>
        <v>18</v>
      </c>
      <c r="G8" s="15"/>
      <c r="H8" s="15">
        <f t="shared" si="1"/>
        <v>18</v>
      </c>
      <c r="I8" s="198">
        <f t="shared" si="2"/>
        <v>1</v>
      </c>
      <c r="N8" s="73" t="s">
        <v>373</v>
      </c>
      <c r="O8" s="12">
        <f>SUM(O3:O7)</f>
        <v>1280</v>
      </c>
      <c r="P8" s="12">
        <f>SUM(P3:P7)</f>
        <v>1186</v>
      </c>
      <c r="Q8" s="12">
        <f t="shared" ref="Q8:Z8" si="6">SUM(Q3:Q7)</f>
        <v>1271</v>
      </c>
      <c r="R8" s="12">
        <f t="shared" si="6"/>
        <v>1288</v>
      </c>
      <c r="S8" s="12">
        <f t="shared" si="6"/>
        <v>1433</v>
      </c>
      <c r="T8" s="12">
        <f t="shared" si="6"/>
        <v>1381</v>
      </c>
      <c r="U8" s="12">
        <f t="shared" si="6"/>
        <v>1452</v>
      </c>
      <c r="V8" s="12">
        <f t="shared" si="6"/>
        <v>1592</v>
      </c>
      <c r="W8" s="12">
        <f t="shared" si="6"/>
        <v>1546</v>
      </c>
      <c r="X8" s="12">
        <f t="shared" si="6"/>
        <v>1660</v>
      </c>
      <c r="Y8" s="12">
        <f t="shared" si="6"/>
        <v>1411</v>
      </c>
      <c r="Z8" s="12">
        <f t="shared" si="6"/>
        <v>610</v>
      </c>
      <c r="AB8" s="12">
        <f>SUM(AB3:AB7)</f>
        <v>16110</v>
      </c>
      <c r="AD8" s="52">
        <v>1</v>
      </c>
      <c r="AE8" s="10">
        <v>43470</v>
      </c>
      <c r="AF8" s="12" cm="1">
        <f t="array" ref="AF8">SUM(COUNTIFS($A:$A,$AE8,$D:$D,$J$3:$J$5))</f>
        <v>12</v>
      </c>
      <c r="AG8" s="15">
        <f>SUMIF($A:$A,$AE8,$H:$H)</f>
        <v>306</v>
      </c>
      <c r="AH8" s="15">
        <f t="shared" si="5"/>
        <v>25.5</v>
      </c>
    </row>
    <row r="9" spans="1:34" x14ac:dyDescent="0.3">
      <c r="A9" s="10">
        <f t="shared" si="4"/>
        <v>43467</v>
      </c>
      <c r="B9" s="11" t="s">
        <v>124</v>
      </c>
      <c r="C9" s="11" t="s">
        <v>402</v>
      </c>
      <c r="D9" s="11" t="s">
        <v>659</v>
      </c>
      <c r="E9" s="11">
        <v>6648370</v>
      </c>
      <c r="F9" s="15">
        <f>IF(ISBLANK($D9),"",IF(ISBLANK($E9),VLOOKUP($D9,$J:$K,2,FALSE),VLOOKUP($E9,'Daycare Packages'!$A:$G,7,FALSE)))</f>
        <v>16</v>
      </c>
      <c r="G9" s="15"/>
      <c r="H9" s="15">
        <f t="shared" si="1"/>
        <v>16</v>
      </c>
      <c r="I9" s="198">
        <f t="shared" si="2"/>
        <v>1</v>
      </c>
      <c r="AD9" s="52">
        <v>2</v>
      </c>
      <c r="AE9" s="10">
        <v>43471</v>
      </c>
      <c r="AF9" s="12" cm="1">
        <f t="array" ref="AF9">SUM(COUNTIFS($A:$A,$AE9,$D:$D,$J$3:$J$5))</f>
        <v>4</v>
      </c>
      <c r="AG9" s="15">
        <f>SUMIF($A:$A,$AE9,$H:$H)</f>
        <v>112</v>
      </c>
      <c r="AH9" s="15">
        <f t="shared" si="5"/>
        <v>28</v>
      </c>
    </row>
    <row r="10" spans="1:34" x14ac:dyDescent="0.3">
      <c r="A10" s="10">
        <f t="shared" si="4"/>
        <v>43467</v>
      </c>
      <c r="B10" s="11" t="s">
        <v>244</v>
      </c>
      <c r="C10" s="11" t="s">
        <v>673</v>
      </c>
      <c r="D10" s="11" t="s">
        <v>662</v>
      </c>
      <c r="F10" s="15">
        <f>IF(ISBLANK($D10),"",IF(ISBLANK($E10),VLOOKUP($D10,$J:$K,2,FALSE),VLOOKUP($E10,'Daycare Packages'!$A:$G,7,FALSE)))</f>
        <v>30</v>
      </c>
      <c r="G10" s="15"/>
      <c r="H10" s="15">
        <f t="shared" si="1"/>
        <v>30</v>
      </c>
      <c r="I10" s="198">
        <f t="shared" si="2"/>
        <v>1</v>
      </c>
      <c r="N10" s="69" t="s">
        <v>674</v>
      </c>
      <c r="AD10" s="52">
        <v>2</v>
      </c>
      <c r="AE10" s="10">
        <v>43472</v>
      </c>
      <c r="AF10" s="12" cm="1">
        <f t="array" ref="AF10">SUM(COUNTIFS($A:$A,$AE10,$D:$D,$J$3:$J$5))</f>
        <v>57</v>
      </c>
      <c r="AG10" s="15">
        <f>SUMIF($A:$A,$AE10,$H:$H)</f>
        <v>1378</v>
      </c>
      <c r="AH10" s="15">
        <f t="shared" si="5"/>
        <v>24.18</v>
      </c>
    </row>
    <row r="11" spans="1:34" x14ac:dyDescent="0.3">
      <c r="A11" s="10">
        <f t="shared" si="4"/>
        <v>43467</v>
      </c>
      <c r="B11" s="11" t="s">
        <v>213</v>
      </c>
      <c r="C11" s="11" t="s">
        <v>675</v>
      </c>
      <c r="D11" s="11" t="s">
        <v>662</v>
      </c>
      <c r="E11" s="11">
        <v>6734907</v>
      </c>
      <c r="F11" s="15">
        <f>IF(ISBLANK($D11),"",IF(ISBLANK($E11),VLOOKUP($D11,$J:$K,2,FALSE),VLOOKUP($E11,'Daycare Packages'!$A:$G,7,FALSE)))</f>
        <v>26</v>
      </c>
      <c r="G11" s="15"/>
      <c r="H11" s="15">
        <f t="shared" si="1"/>
        <v>26</v>
      </c>
      <c r="I11" s="198">
        <f t="shared" si="2"/>
        <v>1</v>
      </c>
      <c r="N11" s="72" t="s">
        <v>662</v>
      </c>
      <c r="O11" s="15">
        <f t="shared" ref="O11:Z11" si="7">SUMIFS($H:$H,$D:$D,$J3,$I:$I,O$2)</f>
        <v>29833.4</v>
      </c>
      <c r="P11" s="15">
        <f t="shared" si="7"/>
        <v>27687.600000000006</v>
      </c>
      <c r="Q11" s="15">
        <f t="shared" si="7"/>
        <v>30185</v>
      </c>
      <c r="R11" s="15">
        <f t="shared" si="7"/>
        <v>30708.500000000022</v>
      </c>
      <c r="S11" s="15">
        <f t="shared" si="7"/>
        <v>34067.200000000004</v>
      </c>
      <c r="T11" s="15">
        <f t="shared" si="7"/>
        <v>32750.400000000049</v>
      </c>
      <c r="U11" s="15">
        <f t="shared" si="7"/>
        <v>34697.400000000023</v>
      </c>
      <c r="V11" s="15">
        <f t="shared" si="7"/>
        <v>38353.000000000022</v>
      </c>
      <c r="W11" s="15">
        <f t="shared" si="7"/>
        <v>38086.30000000001</v>
      </c>
      <c r="X11" s="15">
        <f t="shared" si="7"/>
        <v>41173.200000000019</v>
      </c>
      <c r="Y11" s="15">
        <f t="shared" si="7"/>
        <v>35300.200000000004</v>
      </c>
      <c r="Z11" s="15">
        <f t="shared" si="7"/>
        <v>15216.5</v>
      </c>
      <c r="AB11" s="15">
        <f>SUM(O11:Z11)</f>
        <v>388058.70000000019</v>
      </c>
      <c r="AD11" s="52">
        <v>2</v>
      </c>
      <c r="AE11" s="10">
        <v>43473</v>
      </c>
      <c r="AF11" s="12" cm="1">
        <f t="array" ref="AF11">SUM(COUNTIFS($A:$A,$AE11,$D:$D,$J$3:$J$5))</f>
        <v>42</v>
      </c>
      <c r="AG11" s="15">
        <f>SUMIF($A:$A,$AE11,$H:$H)</f>
        <v>1054</v>
      </c>
      <c r="AH11" s="15">
        <f t="shared" si="5"/>
        <v>25.1</v>
      </c>
    </row>
    <row r="12" spans="1:34" x14ac:dyDescent="0.3">
      <c r="A12" s="10">
        <f t="shared" si="4"/>
        <v>43467</v>
      </c>
      <c r="B12" s="11" t="s">
        <v>162</v>
      </c>
      <c r="C12" s="11" t="s">
        <v>676</v>
      </c>
      <c r="D12" s="11" t="s">
        <v>662</v>
      </c>
      <c r="E12" s="11">
        <v>6710615</v>
      </c>
      <c r="F12" s="15">
        <f>IF(ISBLANK($D12),"",IF(ISBLANK($E12),VLOOKUP($D12,$J:$K,2,FALSE),VLOOKUP($E12,'Daycare Packages'!$A:$G,7,FALSE)))</f>
        <v>26</v>
      </c>
      <c r="G12" s="15"/>
      <c r="H12" s="15">
        <f t="shared" si="1"/>
        <v>26</v>
      </c>
      <c r="I12" s="198">
        <f t="shared" si="2"/>
        <v>1</v>
      </c>
      <c r="N12" s="72" t="s">
        <v>659</v>
      </c>
      <c r="O12" s="15">
        <f t="shared" ref="O12:Z12" si="8">SUMIFS($H:$H,$D:$D,$J4,$I:$I,O$2)</f>
        <v>1869</v>
      </c>
      <c r="P12" s="15">
        <f t="shared" si="8"/>
        <v>2203</v>
      </c>
      <c r="Q12" s="15">
        <f t="shared" si="8"/>
        <v>2387</v>
      </c>
      <c r="R12" s="15">
        <f t="shared" si="8"/>
        <v>2058</v>
      </c>
      <c r="S12" s="15">
        <f t="shared" si="8"/>
        <v>2593</v>
      </c>
      <c r="T12" s="15">
        <f t="shared" si="8"/>
        <v>2402</v>
      </c>
      <c r="U12" s="15">
        <f t="shared" si="8"/>
        <v>2496</v>
      </c>
      <c r="V12" s="15">
        <f t="shared" si="8"/>
        <v>2779</v>
      </c>
      <c r="W12" s="15">
        <f t="shared" si="8"/>
        <v>2130</v>
      </c>
      <c r="X12" s="15">
        <f t="shared" si="8"/>
        <v>2346</v>
      </c>
      <c r="Y12" s="15">
        <f t="shared" si="8"/>
        <v>1807</v>
      </c>
      <c r="Z12" s="15">
        <f t="shared" si="8"/>
        <v>822</v>
      </c>
      <c r="AB12" s="15">
        <f>SUM(O12:Z12)</f>
        <v>25892</v>
      </c>
      <c r="AD12" s="52">
        <v>2</v>
      </c>
      <c r="AE12" s="10">
        <v>43474</v>
      </c>
      <c r="AF12" s="12" cm="1">
        <f t="array" ref="AF12">SUM(COUNTIFS($A:$A,$AE12,$D:$D,$J$3:$J$5))</f>
        <v>51</v>
      </c>
      <c r="AG12" s="15">
        <f>SUMIF($A:$A,$AE12,$H:$H)</f>
        <v>1318</v>
      </c>
      <c r="AH12" s="15">
        <f t="shared" si="5"/>
        <v>25.84</v>
      </c>
    </row>
    <row r="13" spans="1:34" x14ac:dyDescent="0.3">
      <c r="A13" s="10">
        <f t="shared" si="4"/>
        <v>43467</v>
      </c>
      <c r="B13" s="11" t="s">
        <v>677</v>
      </c>
      <c r="C13" s="11" t="s">
        <v>678</v>
      </c>
      <c r="D13" s="11" t="s">
        <v>662</v>
      </c>
      <c r="F13" s="15">
        <f>IF(ISBLANK($D13),"",IF(ISBLANK($E13),VLOOKUP($D13,$J:$K,2,FALSE),VLOOKUP($E13,'Daycare Packages'!$A:$G,7,FALSE)))</f>
        <v>30</v>
      </c>
      <c r="G13" s="15"/>
      <c r="H13" s="15">
        <f t="shared" si="1"/>
        <v>30</v>
      </c>
      <c r="I13" s="198">
        <f t="shared" si="2"/>
        <v>1</v>
      </c>
      <c r="N13" s="72" t="s">
        <v>666</v>
      </c>
      <c r="O13" s="15">
        <f t="shared" ref="O13:Z13" si="9">SUMIFS($H:$H,$D:$D,$J5,$I:$I,O$2)</f>
        <v>438</v>
      </c>
      <c r="P13" s="15">
        <f t="shared" si="9"/>
        <v>311</v>
      </c>
      <c r="Q13" s="15">
        <f t="shared" si="9"/>
        <v>0</v>
      </c>
      <c r="R13" s="15">
        <f t="shared" si="9"/>
        <v>0</v>
      </c>
      <c r="S13" s="15">
        <f t="shared" si="9"/>
        <v>40</v>
      </c>
      <c r="T13" s="15">
        <f t="shared" si="9"/>
        <v>0</v>
      </c>
      <c r="U13" s="15">
        <f t="shared" si="9"/>
        <v>0</v>
      </c>
      <c r="V13" s="15">
        <f t="shared" si="9"/>
        <v>0</v>
      </c>
      <c r="W13" s="15">
        <f t="shared" si="9"/>
        <v>0</v>
      </c>
      <c r="X13" s="15">
        <f t="shared" si="9"/>
        <v>0</v>
      </c>
      <c r="Y13" s="15">
        <f t="shared" si="9"/>
        <v>0</v>
      </c>
      <c r="Z13" s="15">
        <f t="shared" si="9"/>
        <v>0</v>
      </c>
      <c r="AB13" s="15">
        <f>SUM(O13:Z13)</f>
        <v>789</v>
      </c>
      <c r="AD13" s="52">
        <v>2</v>
      </c>
      <c r="AE13" s="10">
        <v>43475</v>
      </c>
      <c r="AF13" s="12" cm="1">
        <f t="array" ref="AF13">SUM(COUNTIFS($A:$A,$AE13,$D:$D,$J$3:$J$5))</f>
        <v>75</v>
      </c>
      <c r="AG13" s="15">
        <f>SUMIF($A:$A,$AE13,$H:$H)</f>
        <v>1901</v>
      </c>
      <c r="AH13" s="15">
        <f t="shared" si="5"/>
        <v>25.35</v>
      </c>
    </row>
    <row r="14" spans="1:34" x14ac:dyDescent="0.3">
      <c r="A14" s="10">
        <f t="shared" si="4"/>
        <v>43467</v>
      </c>
      <c r="B14" s="11" t="s">
        <v>184</v>
      </c>
      <c r="C14" s="11" t="s">
        <v>679</v>
      </c>
      <c r="D14" s="11" t="s">
        <v>662</v>
      </c>
      <c r="E14" s="11">
        <v>6722263</v>
      </c>
      <c r="F14" s="15">
        <f>IF(ISBLANK($D14),"",IF(ISBLANK($E14),VLOOKUP($D14,$J:$K,2,FALSE),VLOOKUP($E14,'Daycare Packages'!$A:$G,7,FALSE)))</f>
        <v>22</v>
      </c>
      <c r="G14" s="15"/>
      <c r="H14" s="15">
        <f t="shared" si="1"/>
        <v>22</v>
      </c>
      <c r="I14" s="198">
        <f t="shared" si="2"/>
        <v>1</v>
      </c>
      <c r="N14" s="72" t="s">
        <v>669</v>
      </c>
      <c r="O14" s="15">
        <f t="shared" ref="O14:Z14" si="10">SUMIFS($H:$H,$D:$D,$J6,$I:$I,O$2)</f>
        <v>0</v>
      </c>
      <c r="P14" s="15">
        <f t="shared" si="10"/>
        <v>0</v>
      </c>
      <c r="Q14" s="15">
        <f t="shared" si="10"/>
        <v>0</v>
      </c>
      <c r="R14" s="15">
        <f t="shared" si="10"/>
        <v>0</v>
      </c>
      <c r="S14" s="15">
        <f t="shared" si="10"/>
        <v>0</v>
      </c>
      <c r="T14" s="15">
        <f t="shared" si="10"/>
        <v>0</v>
      </c>
      <c r="U14" s="15">
        <f t="shared" si="10"/>
        <v>0</v>
      </c>
      <c r="V14" s="15">
        <f t="shared" si="10"/>
        <v>0</v>
      </c>
      <c r="W14" s="15">
        <f t="shared" si="10"/>
        <v>0</v>
      </c>
      <c r="X14" s="15">
        <f t="shared" si="10"/>
        <v>0</v>
      </c>
      <c r="Y14" s="15">
        <f t="shared" si="10"/>
        <v>0</v>
      </c>
      <c r="Z14" s="15">
        <f t="shared" si="10"/>
        <v>0</v>
      </c>
      <c r="AB14" s="15">
        <f>SUM(O14:Z14)</f>
        <v>0</v>
      </c>
      <c r="AD14" s="52">
        <v>2</v>
      </c>
      <c r="AE14" s="10">
        <v>43476</v>
      </c>
      <c r="AF14" s="12" cm="1">
        <f t="array" ref="AF14">SUM(COUNTIFS($A:$A,$AE14,$D:$D,$J$3:$J$5))</f>
        <v>59</v>
      </c>
      <c r="AG14" s="15">
        <f>SUMIF($A:$A,$AE14,$H:$H)</f>
        <v>1513</v>
      </c>
      <c r="AH14" s="15">
        <f t="shared" si="5"/>
        <v>25.64</v>
      </c>
    </row>
    <row r="15" spans="1:34" x14ac:dyDescent="0.3">
      <c r="A15" s="10">
        <f t="shared" si="4"/>
        <v>43467</v>
      </c>
      <c r="B15" s="11" t="s">
        <v>184</v>
      </c>
      <c r="C15" s="11" t="s">
        <v>396</v>
      </c>
      <c r="D15" s="11" t="s">
        <v>662</v>
      </c>
      <c r="E15" s="11">
        <v>6722263</v>
      </c>
      <c r="F15" s="15">
        <f>IF(ISBLANK($D15),"",IF(ISBLANK($E15),VLOOKUP($D15,$J:$K,2,FALSE),VLOOKUP($E15,'Daycare Packages'!$A:$G,7,FALSE)))</f>
        <v>22</v>
      </c>
      <c r="G15" s="15"/>
      <c r="H15" s="15">
        <f t="shared" si="1"/>
        <v>22</v>
      </c>
      <c r="I15" s="198">
        <f t="shared" si="2"/>
        <v>1</v>
      </c>
      <c r="N15" s="72" t="s">
        <v>671</v>
      </c>
      <c r="O15" s="59">
        <f t="shared" ref="O15:Z15" si="11">SUMIFS($H:$H,$D:$D,$J7,$I:$I,O$2)</f>
        <v>0</v>
      </c>
      <c r="P15" s="59">
        <f t="shared" si="11"/>
        <v>0</v>
      </c>
      <c r="Q15" s="59">
        <f t="shared" si="11"/>
        <v>0</v>
      </c>
      <c r="R15" s="59">
        <f t="shared" si="11"/>
        <v>0</v>
      </c>
      <c r="S15" s="59">
        <f t="shared" si="11"/>
        <v>0</v>
      </c>
      <c r="T15" s="59">
        <f t="shared" si="11"/>
        <v>0</v>
      </c>
      <c r="U15" s="59">
        <f t="shared" si="11"/>
        <v>0</v>
      </c>
      <c r="V15" s="59">
        <f t="shared" si="11"/>
        <v>0</v>
      </c>
      <c r="W15" s="59">
        <f t="shared" si="11"/>
        <v>0</v>
      </c>
      <c r="X15" s="59">
        <f t="shared" si="11"/>
        <v>0</v>
      </c>
      <c r="Y15" s="59">
        <f t="shared" si="11"/>
        <v>0</v>
      </c>
      <c r="Z15" s="59">
        <f t="shared" si="11"/>
        <v>0</v>
      </c>
      <c r="AB15" s="59">
        <f>SUM(O15:Z15)</f>
        <v>0</v>
      </c>
      <c r="AD15" s="52">
        <v>2</v>
      </c>
      <c r="AE15" s="10">
        <v>43477</v>
      </c>
      <c r="AF15" s="12" cm="1">
        <f t="array" ref="AF15">SUM(COUNTIFS($A:$A,$AE15,$D:$D,$J$3:$J$5))</f>
        <v>14</v>
      </c>
      <c r="AG15" s="15">
        <f>SUMIF($A:$A,$AE15,$H:$H)</f>
        <v>367</v>
      </c>
      <c r="AH15" s="15">
        <f t="shared" si="5"/>
        <v>26.21</v>
      </c>
    </row>
    <row r="16" spans="1:34" x14ac:dyDescent="0.3">
      <c r="A16" s="10">
        <f t="shared" si="4"/>
        <v>43467</v>
      </c>
      <c r="B16" s="11" t="s">
        <v>680</v>
      </c>
      <c r="C16" s="11" t="s">
        <v>681</v>
      </c>
      <c r="D16" s="11" t="s">
        <v>662</v>
      </c>
      <c r="F16" s="15">
        <f>IF(ISBLANK($D16),"",IF(ISBLANK($E16),VLOOKUP($D16,$J:$K,2,FALSE),VLOOKUP($E16,'Daycare Packages'!$A:$G,7,FALSE)))</f>
        <v>30</v>
      </c>
      <c r="G16" s="15">
        <v>-7</v>
      </c>
      <c r="H16" s="15">
        <f t="shared" si="1"/>
        <v>23</v>
      </c>
      <c r="I16" s="198">
        <f t="shared" si="2"/>
        <v>1</v>
      </c>
      <c r="N16" s="73" t="s">
        <v>373</v>
      </c>
      <c r="O16" s="15">
        <f>SUM(O11:O15)</f>
        <v>32140.400000000001</v>
      </c>
      <c r="P16" s="15">
        <f>SUM(P11:P15)</f>
        <v>30201.600000000006</v>
      </c>
      <c r="Q16" s="15">
        <f t="shared" ref="Q16:Z16" si="12">SUM(Q11:Q15)</f>
        <v>32572</v>
      </c>
      <c r="R16" s="15">
        <f t="shared" si="12"/>
        <v>32766.500000000022</v>
      </c>
      <c r="S16" s="15">
        <f t="shared" si="12"/>
        <v>36700.200000000004</v>
      </c>
      <c r="T16" s="15">
        <f t="shared" si="12"/>
        <v>35152.400000000052</v>
      </c>
      <c r="U16" s="15">
        <f t="shared" si="12"/>
        <v>37193.400000000023</v>
      </c>
      <c r="V16" s="15">
        <f t="shared" si="12"/>
        <v>41132.000000000022</v>
      </c>
      <c r="W16" s="15">
        <f t="shared" si="12"/>
        <v>40216.30000000001</v>
      </c>
      <c r="X16" s="15">
        <f t="shared" si="12"/>
        <v>43519.200000000019</v>
      </c>
      <c r="Y16" s="15">
        <f t="shared" si="12"/>
        <v>37107.200000000004</v>
      </c>
      <c r="Z16" s="15">
        <f t="shared" si="12"/>
        <v>16038.5</v>
      </c>
      <c r="AB16" s="15">
        <f>SUM(AB11:AB15)</f>
        <v>414739.70000000019</v>
      </c>
      <c r="AD16" s="52">
        <v>3</v>
      </c>
      <c r="AE16" s="10">
        <v>43478</v>
      </c>
      <c r="AF16" s="12" cm="1">
        <f t="array" ref="AF16">SUM(COUNTIFS($A:$A,$AE16,$D:$D,$J$3:$J$5))</f>
        <v>5</v>
      </c>
      <c r="AG16" s="15">
        <f>SUMIF($A:$A,$AE16,$H:$H)</f>
        <v>142</v>
      </c>
      <c r="AH16" s="15">
        <f t="shared" si="5"/>
        <v>28.4</v>
      </c>
    </row>
    <row r="17" spans="1:34" x14ac:dyDescent="0.3">
      <c r="A17" s="10">
        <f t="shared" si="4"/>
        <v>43467</v>
      </c>
      <c r="B17" s="11" t="s">
        <v>680</v>
      </c>
      <c r="C17" s="11" t="s">
        <v>592</v>
      </c>
      <c r="D17" s="11" t="s">
        <v>662</v>
      </c>
      <c r="F17" s="15">
        <f>IF(ISBLANK($D17),"",IF(ISBLANK($E17),VLOOKUP($D17,$J:$K,2,FALSE),VLOOKUP($E17,'Daycare Packages'!$A:$G,7,FALSE)))</f>
        <v>30</v>
      </c>
      <c r="G17" s="15">
        <v>-7</v>
      </c>
      <c r="H17" s="15">
        <f t="shared" si="1"/>
        <v>23</v>
      </c>
      <c r="I17" s="198">
        <f t="shared" si="2"/>
        <v>1</v>
      </c>
      <c r="AD17" s="52">
        <v>3</v>
      </c>
      <c r="AE17" s="10">
        <v>43479</v>
      </c>
      <c r="AF17" s="12" cm="1">
        <f t="array" ref="AF17">SUM(COUNTIFS($A:$A,$AE17,$D:$D,$J$3:$J$5))</f>
        <v>48</v>
      </c>
      <c r="AG17" s="15">
        <f>SUMIF($A:$A,$AE17,$H:$H)</f>
        <v>1212</v>
      </c>
      <c r="AH17" s="15">
        <f t="shared" si="5"/>
        <v>25.25</v>
      </c>
    </row>
    <row r="18" spans="1:34" x14ac:dyDescent="0.3">
      <c r="A18" s="10">
        <f t="shared" si="4"/>
        <v>43467</v>
      </c>
      <c r="B18" s="11" t="s">
        <v>234</v>
      </c>
      <c r="C18" s="11" t="s">
        <v>682</v>
      </c>
      <c r="D18" s="11" t="s">
        <v>662</v>
      </c>
      <c r="F18" s="15">
        <f>IF(ISBLANK($D18),"",IF(ISBLANK($E18),VLOOKUP($D18,$J:$K,2,FALSE),VLOOKUP($E18,'Daycare Packages'!$A:$G,7,FALSE)))</f>
        <v>30</v>
      </c>
      <c r="G18" s="15"/>
      <c r="H18" s="15">
        <f t="shared" si="1"/>
        <v>30</v>
      </c>
      <c r="I18" s="198">
        <f t="shared" si="2"/>
        <v>1</v>
      </c>
      <c r="N18" s="69" t="s">
        <v>683</v>
      </c>
      <c r="AD18" s="52">
        <v>3</v>
      </c>
      <c r="AE18" s="10">
        <v>43480</v>
      </c>
      <c r="AF18" s="12" cm="1">
        <f t="array" ref="AF18">SUM(COUNTIFS($A:$A,$AE18,$D:$D,$J$3:$J$5))</f>
        <v>63</v>
      </c>
      <c r="AG18" s="15">
        <f>SUMIF($A:$A,$AE18,$H:$H)</f>
        <v>1588</v>
      </c>
      <c r="AH18" s="15">
        <f t="shared" si="5"/>
        <v>25.21</v>
      </c>
    </row>
    <row r="19" spans="1:34" x14ac:dyDescent="0.3">
      <c r="A19" s="10">
        <f t="shared" si="4"/>
        <v>43467</v>
      </c>
      <c r="B19" s="11" t="s">
        <v>219</v>
      </c>
      <c r="C19" s="11" t="s">
        <v>684</v>
      </c>
      <c r="D19" s="11" t="s">
        <v>662</v>
      </c>
      <c r="E19" s="11">
        <v>6738838</v>
      </c>
      <c r="F19" s="15">
        <f>IF(ISBLANK($D19),"",IF(ISBLANK($E19),VLOOKUP($D19,$J:$K,2,FALSE),VLOOKUP($E19,'Daycare Packages'!$A:$G,7,FALSE)))</f>
        <v>27</v>
      </c>
      <c r="G19" s="15"/>
      <c r="H19" s="15">
        <f t="shared" si="1"/>
        <v>27</v>
      </c>
      <c r="I19" s="198">
        <f t="shared" si="2"/>
        <v>1</v>
      </c>
      <c r="N19" s="72" t="s">
        <v>662</v>
      </c>
      <c r="O19" s="15">
        <f>IF(O3=0,0,ROUND(O11/O3,2))</f>
        <v>26.08</v>
      </c>
      <c r="P19" s="15">
        <f t="shared" ref="O19:P21" si="13">IF(P3=0,0,ROUND(P11/P3,2))</f>
        <v>26.57</v>
      </c>
      <c r="Q19" s="15">
        <f t="shared" ref="Q19:W21" si="14">IF(Q3=0,0,ROUND(Q11/Q3,2))</f>
        <v>26.57</v>
      </c>
      <c r="R19" s="15">
        <f t="shared" si="14"/>
        <v>26.59</v>
      </c>
      <c r="S19" s="15">
        <f t="shared" si="14"/>
        <v>26.57</v>
      </c>
      <c r="T19" s="15">
        <f t="shared" si="14"/>
        <v>26.39</v>
      </c>
      <c r="U19" s="15">
        <f t="shared" si="14"/>
        <v>26.71</v>
      </c>
      <c r="V19" s="15">
        <f t="shared" si="14"/>
        <v>26.76</v>
      </c>
      <c r="W19" s="15">
        <f t="shared" si="14"/>
        <v>26.82</v>
      </c>
      <c r="X19" s="15">
        <v>0</v>
      </c>
      <c r="Y19" s="15">
        <v>0</v>
      </c>
      <c r="Z19" s="15">
        <v>0</v>
      </c>
      <c r="AD19" s="52">
        <v>3</v>
      </c>
      <c r="AE19" s="10">
        <v>43481</v>
      </c>
      <c r="AF19" s="12" cm="1">
        <f t="array" ref="AF19">SUM(COUNTIFS($A:$A,$AE19,$D:$D,$J$3:$J$5))</f>
        <v>64</v>
      </c>
      <c r="AG19" s="15">
        <f>SUMIF($A:$A,$AE19,$H:$H)</f>
        <v>1641</v>
      </c>
      <c r="AH19" s="15">
        <f t="shared" si="5"/>
        <v>25.64</v>
      </c>
    </row>
    <row r="20" spans="1:34" x14ac:dyDescent="0.3">
      <c r="A20" s="10">
        <f t="shared" si="4"/>
        <v>43467</v>
      </c>
      <c r="B20" s="11" t="s">
        <v>459</v>
      </c>
      <c r="C20" s="11" t="s">
        <v>460</v>
      </c>
      <c r="D20" s="11" t="s">
        <v>662</v>
      </c>
      <c r="F20" s="15">
        <f>IF(ISBLANK($D20),"",IF(ISBLANK($E20),VLOOKUP($D20,$J:$K,2,FALSE),VLOOKUP($E20,'Daycare Packages'!$A:$G,7,FALSE)))</f>
        <v>30</v>
      </c>
      <c r="G20" s="15"/>
      <c r="H20" s="15">
        <f t="shared" si="1"/>
        <v>30</v>
      </c>
      <c r="I20" s="198">
        <f t="shared" si="2"/>
        <v>1</v>
      </c>
      <c r="N20" s="72" t="s">
        <v>659</v>
      </c>
      <c r="O20" s="15">
        <f t="shared" si="13"/>
        <v>18.690000000000001</v>
      </c>
      <c r="P20" s="15">
        <f t="shared" si="13"/>
        <v>19.32</v>
      </c>
      <c r="Q20" s="15">
        <f t="shared" si="14"/>
        <v>19.100000000000001</v>
      </c>
      <c r="R20" s="15">
        <f t="shared" si="14"/>
        <v>18.71</v>
      </c>
      <c r="S20" s="15">
        <f t="shared" si="14"/>
        <v>19.350000000000001</v>
      </c>
      <c r="T20" s="15">
        <f t="shared" si="14"/>
        <v>19.059999999999999</v>
      </c>
      <c r="U20" s="15">
        <f t="shared" si="14"/>
        <v>19.05</v>
      </c>
      <c r="V20" s="15">
        <f t="shared" si="14"/>
        <v>19.03</v>
      </c>
      <c r="W20" s="15">
        <f t="shared" si="14"/>
        <v>19.36</v>
      </c>
      <c r="X20" s="15">
        <v>0</v>
      </c>
      <c r="Y20" s="15">
        <v>0</v>
      </c>
      <c r="Z20" s="15">
        <v>0</v>
      </c>
      <c r="AD20" s="52">
        <v>3</v>
      </c>
      <c r="AE20" s="10">
        <v>43482</v>
      </c>
      <c r="AF20" s="12" cm="1">
        <f t="array" ref="AF20">SUM(COUNTIFS($A:$A,$AE20,$D:$D,$J$3:$J$5))</f>
        <v>62</v>
      </c>
      <c r="AG20" s="15">
        <f>SUMIF($A:$A,$AE20,$H:$H)</f>
        <v>1570</v>
      </c>
      <c r="AH20" s="15">
        <f t="shared" si="5"/>
        <v>25.32</v>
      </c>
    </row>
    <row r="21" spans="1:34" x14ac:dyDescent="0.3">
      <c r="A21" s="10">
        <f t="shared" si="4"/>
        <v>43467</v>
      </c>
      <c r="B21" s="11" t="s">
        <v>182</v>
      </c>
      <c r="C21" s="11" t="s">
        <v>685</v>
      </c>
      <c r="D21" s="11" t="s">
        <v>662</v>
      </c>
      <c r="E21" s="11">
        <v>6721354</v>
      </c>
      <c r="F21" s="15">
        <f>IF(ISBLANK($D21),"",IF(ISBLANK($E21),VLOOKUP($D21,$J:$K,2,FALSE),VLOOKUP($E21,'Daycare Packages'!$A:$G,7,FALSE)))</f>
        <v>22</v>
      </c>
      <c r="G21" s="15"/>
      <c r="H21" s="15">
        <f t="shared" si="1"/>
        <v>22</v>
      </c>
      <c r="I21" s="198">
        <f t="shared" si="2"/>
        <v>1</v>
      </c>
      <c r="N21" s="72" t="s">
        <v>666</v>
      </c>
      <c r="O21" s="15">
        <f t="shared" si="13"/>
        <v>19.91</v>
      </c>
      <c r="P21" s="15">
        <f t="shared" si="13"/>
        <v>20.73</v>
      </c>
      <c r="Q21" s="15">
        <f t="shared" si="14"/>
        <v>0</v>
      </c>
      <c r="R21" s="15">
        <f t="shared" si="14"/>
        <v>0</v>
      </c>
      <c r="S21" s="15">
        <f t="shared" si="14"/>
        <v>20</v>
      </c>
      <c r="T21" s="15">
        <f t="shared" si="14"/>
        <v>0</v>
      </c>
      <c r="U21" s="15">
        <f t="shared" si="14"/>
        <v>0</v>
      </c>
      <c r="V21" s="15">
        <f t="shared" si="14"/>
        <v>0</v>
      </c>
      <c r="W21" s="15">
        <f t="shared" si="14"/>
        <v>0</v>
      </c>
      <c r="X21" s="15">
        <v>0</v>
      </c>
      <c r="Y21" s="15">
        <v>0</v>
      </c>
      <c r="Z21" s="15">
        <v>0</v>
      </c>
      <c r="AD21" s="52">
        <v>3</v>
      </c>
      <c r="AE21" s="10">
        <v>43483</v>
      </c>
      <c r="AF21" s="12" cm="1">
        <f t="array" ref="AF21">SUM(COUNTIFS($A:$A,$AE21,$D:$D,$J$3:$J$5))</f>
        <v>52</v>
      </c>
      <c r="AG21" s="15">
        <f>SUMIF($A:$A,$AE21,$H:$H)</f>
        <v>1295</v>
      </c>
      <c r="AH21" s="15">
        <f t="shared" si="5"/>
        <v>24.9</v>
      </c>
    </row>
    <row r="22" spans="1:34" x14ac:dyDescent="0.3">
      <c r="A22" s="10">
        <f t="shared" si="4"/>
        <v>43467</v>
      </c>
      <c r="B22" s="11" t="s">
        <v>214</v>
      </c>
      <c r="C22" s="11" t="s">
        <v>686</v>
      </c>
      <c r="D22" s="11" t="s">
        <v>662</v>
      </c>
      <c r="E22" s="11">
        <v>6735881</v>
      </c>
      <c r="F22" s="15">
        <f>IF(ISBLANK($D22),"",IF(ISBLANK($E22),VLOOKUP($D22,$J:$K,2,FALSE),VLOOKUP($E22,'Daycare Packages'!$A:$G,7,FALSE)))</f>
        <v>25</v>
      </c>
      <c r="G22" s="15"/>
      <c r="H22" s="15">
        <f t="shared" si="1"/>
        <v>25</v>
      </c>
      <c r="I22" s="198">
        <f t="shared" si="2"/>
        <v>1</v>
      </c>
      <c r="N22" s="72" t="s">
        <v>687</v>
      </c>
      <c r="O22" s="15">
        <f t="shared" ref="O22:V22" si="15">IF(O8=0,0,ROUND(O16/O8,2))</f>
        <v>25.11</v>
      </c>
      <c r="P22" s="15">
        <f t="shared" si="15"/>
        <v>25.47</v>
      </c>
      <c r="Q22" s="15">
        <f t="shared" si="15"/>
        <v>25.63</v>
      </c>
      <c r="R22" s="15">
        <f t="shared" si="15"/>
        <v>25.44</v>
      </c>
      <c r="S22" s="15">
        <f t="shared" si="15"/>
        <v>25.61</v>
      </c>
      <c r="T22" s="15">
        <f t="shared" si="15"/>
        <v>25.45</v>
      </c>
      <c r="U22" s="15">
        <f t="shared" si="15"/>
        <v>25.62</v>
      </c>
      <c r="V22" s="15">
        <f t="shared" si="15"/>
        <v>25.84</v>
      </c>
      <c r="W22" s="15">
        <f>IF(W8=0,0,ROUND(W16/W8,2))</f>
        <v>26.01</v>
      </c>
      <c r="AD22" s="52">
        <v>3</v>
      </c>
      <c r="AE22" s="10">
        <v>43484</v>
      </c>
      <c r="AF22" s="12" cm="1">
        <f t="array" ref="AF22">SUM(COUNTIFS($A:$A,$AE22,$D:$D,$J$3:$J$5))</f>
        <v>9</v>
      </c>
      <c r="AG22" s="15">
        <f>SUMIF($A:$A,$AE22,$H:$H)</f>
        <v>206</v>
      </c>
      <c r="AH22" s="15">
        <f t="shared" si="5"/>
        <v>22.89</v>
      </c>
    </row>
    <row r="23" spans="1:34" x14ac:dyDescent="0.3">
      <c r="A23" s="10">
        <f t="shared" si="4"/>
        <v>43467</v>
      </c>
      <c r="B23" s="11" t="s">
        <v>688</v>
      </c>
      <c r="C23" s="11" t="s">
        <v>689</v>
      </c>
      <c r="D23" s="11" t="s">
        <v>662</v>
      </c>
      <c r="F23" s="15">
        <f>IF(ISBLANK($D23),"",IF(ISBLANK($E23),VLOOKUP($D23,$J:$K,2,FALSE),VLOOKUP($E23,'Daycare Packages'!$A:$G,7,FALSE)))</f>
        <v>30</v>
      </c>
      <c r="G23" s="15"/>
      <c r="H23" s="15">
        <f t="shared" si="1"/>
        <v>30</v>
      </c>
      <c r="I23" s="198">
        <f t="shared" si="2"/>
        <v>1</v>
      </c>
      <c r="N23" s="72"/>
      <c r="AD23" s="52">
        <v>4</v>
      </c>
      <c r="AE23" s="10">
        <v>43485</v>
      </c>
      <c r="AF23" s="12" cm="1">
        <f t="array" ref="AF23">SUM(COUNTIFS($A:$A,$AE23,$D:$D,$J$3:$J$5))</f>
        <v>0</v>
      </c>
      <c r="AG23" s="15">
        <f>SUMIF($A:$A,$AE23,$H:$H)</f>
        <v>0</v>
      </c>
      <c r="AH23" s="15">
        <f t="shared" si="5"/>
        <v>0</v>
      </c>
    </row>
    <row r="24" spans="1:34" x14ac:dyDescent="0.3">
      <c r="A24" s="10">
        <f t="shared" si="4"/>
        <v>43467</v>
      </c>
      <c r="B24" s="11" t="s">
        <v>690</v>
      </c>
      <c r="C24" s="11" t="s">
        <v>691</v>
      </c>
      <c r="D24" s="11" t="s">
        <v>662</v>
      </c>
      <c r="E24" s="11">
        <v>6694641</v>
      </c>
      <c r="F24" s="15">
        <f>IF(ISBLANK($D24),"",IF(ISBLANK($E24),VLOOKUP($D24,$J:$K,2,FALSE),VLOOKUP($E24,'Daycare Packages'!$A:$G,7,FALSE)))</f>
        <v>24</v>
      </c>
      <c r="G24" s="15"/>
      <c r="H24" s="15">
        <f t="shared" si="1"/>
        <v>24</v>
      </c>
      <c r="I24" s="198">
        <f t="shared" si="2"/>
        <v>1</v>
      </c>
      <c r="AD24" s="52">
        <v>4</v>
      </c>
      <c r="AE24" s="10">
        <v>43486</v>
      </c>
      <c r="AF24" s="12" cm="1">
        <f t="array" ref="AF24">SUM(COUNTIFS($A:$A,$AE24,$D:$D,$J$3:$J$5))</f>
        <v>20</v>
      </c>
      <c r="AG24" s="15">
        <f>SUMIF($A:$A,$AE24,$H:$H)</f>
        <v>509</v>
      </c>
      <c r="AH24" s="15">
        <f t="shared" si="5"/>
        <v>25.45</v>
      </c>
    </row>
    <row r="25" spans="1:34" x14ac:dyDescent="0.3">
      <c r="A25" s="10">
        <f t="shared" si="4"/>
        <v>43467</v>
      </c>
      <c r="B25" s="11" t="s">
        <v>158</v>
      </c>
      <c r="C25" s="11" t="s">
        <v>527</v>
      </c>
      <c r="D25" s="11" t="s">
        <v>662</v>
      </c>
      <c r="E25" s="11">
        <v>6706817</v>
      </c>
      <c r="F25" s="15">
        <f>IF(ISBLANK($D25),"",IF(ISBLANK($E25),VLOOKUP($D25,$J:$K,2,FALSE),VLOOKUP($E25,'Daycare Packages'!$A:$G,7,FALSE)))</f>
        <v>22</v>
      </c>
      <c r="G25" s="15"/>
      <c r="H25" s="15">
        <f t="shared" si="1"/>
        <v>22</v>
      </c>
      <c r="I25" s="198">
        <f t="shared" si="2"/>
        <v>1</v>
      </c>
      <c r="AD25" s="52">
        <v>4</v>
      </c>
      <c r="AE25" s="10">
        <v>43487</v>
      </c>
      <c r="AF25" s="12" cm="1">
        <f t="array" ref="AF25">SUM(COUNTIFS($A:$A,$AE25,$D:$D,$J$3:$J$5))</f>
        <v>62</v>
      </c>
      <c r="AG25" s="15">
        <f>SUMIF($A:$A,$AE25,$H:$H)</f>
        <v>1574</v>
      </c>
      <c r="AH25" s="15">
        <f t="shared" si="5"/>
        <v>25.39</v>
      </c>
    </row>
    <row r="26" spans="1:34" x14ac:dyDescent="0.3">
      <c r="A26" s="10">
        <f t="shared" si="4"/>
        <v>43467</v>
      </c>
      <c r="B26" s="11" t="s">
        <v>119</v>
      </c>
      <c r="C26" s="11" t="s">
        <v>692</v>
      </c>
      <c r="D26" s="11" t="s">
        <v>662</v>
      </c>
      <c r="E26" s="11">
        <v>6615529</v>
      </c>
      <c r="F26" s="15">
        <f>IF(ISBLANK($D26),"",IF(ISBLANK($E26),VLOOKUP($D26,$J:$K,2,FALSE),VLOOKUP($E26,'Daycare Packages'!$A:$G,7,FALSE)))</f>
        <v>24</v>
      </c>
      <c r="G26" s="15"/>
      <c r="H26" s="15">
        <f t="shared" si="1"/>
        <v>24</v>
      </c>
      <c r="I26" s="198">
        <f t="shared" si="2"/>
        <v>1</v>
      </c>
      <c r="AD26" s="52">
        <v>4</v>
      </c>
      <c r="AE26" s="10">
        <v>43488</v>
      </c>
      <c r="AF26" s="12" cm="1">
        <f t="array" ref="AF26">SUM(COUNTIFS($A:$A,$AE26,$D:$D,$J$3:$J$5))</f>
        <v>62</v>
      </c>
      <c r="AG26" s="15">
        <f>SUMIF($A:$A,$AE26,$H:$H)</f>
        <v>1604</v>
      </c>
      <c r="AH26" s="15">
        <f t="shared" si="5"/>
        <v>25.87</v>
      </c>
    </row>
    <row r="27" spans="1:34" x14ac:dyDescent="0.3">
      <c r="A27" s="10">
        <f t="shared" si="4"/>
        <v>43467</v>
      </c>
      <c r="B27" s="11" t="s">
        <v>171</v>
      </c>
      <c r="C27" s="11" t="s">
        <v>693</v>
      </c>
      <c r="D27" s="11" t="s">
        <v>662</v>
      </c>
      <c r="E27" s="11">
        <v>6715360</v>
      </c>
      <c r="F27" s="15">
        <f>IF(ISBLANK($D27),"",IF(ISBLANK($E27),VLOOKUP($D27,$J:$K,2,FALSE),VLOOKUP($E27,'Daycare Packages'!$A:$G,7,FALSE)))</f>
        <v>25</v>
      </c>
      <c r="G27" s="15"/>
      <c r="H27" s="15">
        <f t="shared" si="1"/>
        <v>25</v>
      </c>
      <c r="I27" s="198">
        <f t="shared" si="2"/>
        <v>1</v>
      </c>
      <c r="AD27" s="52">
        <v>4</v>
      </c>
      <c r="AE27" s="10">
        <v>43489</v>
      </c>
      <c r="AF27" s="12" cm="1">
        <f t="array" ref="AF27">SUM(COUNTIFS($A:$A,$AE27,$D:$D,$J$3:$J$5))</f>
        <v>63</v>
      </c>
      <c r="AG27" s="15">
        <f>SUMIF($A:$A,$AE27,$H:$H)</f>
        <v>1640</v>
      </c>
      <c r="AH27" s="15">
        <f t="shared" si="5"/>
        <v>26.03</v>
      </c>
    </row>
    <row r="28" spans="1:34" x14ac:dyDescent="0.3">
      <c r="A28" s="10">
        <f t="shared" si="4"/>
        <v>43467</v>
      </c>
      <c r="B28" s="11" t="s">
        <v>82</v>
      </c>
      <c r="C28" s="11" t="s">
        <v>694</v>
      </c>
      <c r="D28" s="11" t="s">
        <v>662</v>
      </c>
      <c r="E28" s="11">
        <v>6646616</v>
      </c>
      <c r="F28" s="15">
        <f>IF(ISBLANK($D28),"",IF(ISBLANK($E28),VLOOKUP($D28,$J:$K,2,FALSE),VLOOKUP($E28,'Daycare Packages'!$A:$G,7,FALSE)))</f>
        <v>22</v>
      </c>
      <c r="G28" s="15"/>
      <c r="H28" s="15">
        <f t="shared" si="1"/>
        <v>22</v>
      </c>
      <c r="I28" s="198">
        <f t="shared" si="2"/>
        <v>1</v>
      </c>
      <c r="AD28" s="52">
        <v>4</v>
      </c>
      <c r="AE28" s="10">
        <v>43490</v>
      </c>
      <c r="AF28" s="12" cm="1">
        <f t="array" ref="AF28">SUM(COUNTIFS($A:$A,$AE28,$D:$D,$J$3:$J$5))</f>
        <v>60</v>
      </c>
      <c r="AG28" s="15">
        <f>SUMIF($A:$A,$AE28,$H:$H)</f>
        <v>1517</v>
      </c>
      <c r="AH28" s="15">
        <f t="shared" si="5"/>
        <v>25.28</v>
      </c>
    </row>
    <row r="29" spans="1:34" x14ac:dyDescent="0.3">
      <c r="A29" s="10">
        <f t="shared" si="4"/>
        <v>43467</v>
      </c>
      <c r="B29" s="11" t="s">
        <v>82</v>
      </c>
      <c r="C29" s="11" t="s">
        <v>695</v>
      </c>
      <c r="D29" s="11" t="s">
        <v>662</v>
      </c>
      <c r="E29" s="11">
        <v>6646616</v>
      </c>
      <c r="F29" s="15">
        <f>IF(ISBLANK($D29),"",IF(ISBLANK($E29),VLOOKUP($D29,$J:$K,2,FALSE),VLOOKUP($E29,'Daycare Packages'!$A:$G,7,FALSE)))</f>
        <v>22</v>
      </c>
      <c r="G29" s="15"/>
      <c r="H29" s="15">
        <f t="shared" si="1"/>
        <v>22</v>
      </c>
      <c r="I29" s="198">
        <f t="shared" si="2"/>
        <v>1</v>
      </c>
      <c r="AD29" s="52">
        <v>4</v>
      </c>
      <c r="AE29" s="10">
        <v>43491</v>
      </c>
      <c r="AF29" s="12" cm="1">
        <f t="array" ref="AF29">SUM(COUNTIFS($A:$A,$AE29,$D:$D,$J$3:$J$5))</f>
        <v>8</v>
      </c>
      <c r="AG29" s="15">
        <f>SUMIF($A:$A,$AE29,$H:$H)</f>
        <v>229</v>
      </c>
      <c r="AH29" s="15">
        <f t="shared" si="5"/>
        <v>28.63</v>
      </c>
    </row>
    <row r="30" spans="1:34" x14ac:dyDescent="0.3">
      <c r="A30" s="10">
        <f t="shared" si="4"/>
        <v>43467</v>
      </c>
      <c r="B30" s="11" t="s">
        <v>96</v>
      </c>
      <c r="C30" s="11" t="s">
        <v>696</v>
      </c>
      <c r="D30" s="11" t="s">
        <v>662</v>
      </c>
      <c r="E30" s="11">
        <v>6426843</v>
      </c>
      <c r="F30" s="15">
        <f>IF(ISBLANK($D30),"",IF(ISBLANK($E30),VLOOKUP($D30,$J:$K,2,FALSE),VLOOKUP($E30,'Daycare Packages'!$A:$G,7,FALSE)))</f>
        <v>22</v>
      </c>
      <c r="G30" s="15"/>
      <c r="H30" s="15">
        <f t="shared" si="1"/>
        <v>22</v>
      </c>
      <c r="I30" s="198">
        <f t="shared" si="2"/>
        <v>1</v>
      </c>
      <c r="AD30" s="52">
        <v>5</v>
      </c>
      <c r="AE30" s="10">
        <v>43492</v>
      </c>
      <c r="AF30" s="12" cm="1">
        <f t="array" ref="AF30">SUM(COUNTIFS($A:$A,$AE30,$D:$D,$J$3:$J$5))</f>
        <v>7</v>
      </c>
      <c r="AG30" s="15">
        <f>SUMIF($A:$A,$AE30,$H:$H)</f>
        <v>183</v>
      </c>
      <c r="AH30" s="15">
        <f t="shared" si="5"/>
        <v>26.14</v>
      </c>
    </row>
    <row r="31" spans="1:34" x14ac:dyDescent="0.3">
      <c r="A31" s="10">
        <f t="shared" si="4"/>
        <v>43467</v>
      </c>
      <c r="B31" s="11" t="s">
        <v>222</v>
      </c>
      <c r="C31" s="11" t="s">
        <v>229</v>
      </c>
      <c r="D31" s="11" t="s">
        <v>662</v>
      </c>
      <c r="E31" s="11">
        <v>6741771</v>
      </c>
      <c r="F31" s="15">
        <f>IF(ISBLANK($D31),"",IF(ISBLANK($E31),VLOOKUP($D31,$J:$K,2,FALSE),VLOOKUP($E31,'Daycare Packages'!$A:$G,7,FALSE)))</f>
        <v>27</v>
      </c>
      <c r="G31" s="15"/>
      <c r="H31" s="15">
        <f t="shared" si="1"/>
        <v>27</v>
      </c>
      <c r="I31" s="198">
        <f t="shared" si="2"/>
        <v>1</v>
      </c>
      <c r="AD31" s="52">
        <v>5</v>
      </c>
      <c r="AE31" s="10">
        <v>43493</v>
      </c>
      <c r="AF31" s="12" cm="1">
        <f t="array" ref="AF31">SUM(COUNTIFS($A:$A,$AE31,$D:$D,$J$3:$J$5))</f>
        <v>54</v>
      </c>
      <c r="AG31" s="15">
        <f>SUMIF($A:$A,$AE31,$H:$H)</f>
        <v>1343.4</v>
      </c>
      <c r="AH31" s="15">
        <f t="shared" si="5"/>
        <v>24.88</v>
      </c>
    </row>
    <row r="32" spans="1:34" x14ac:dyDescent="0.3">
      <c r="A32" s="10">
        <f t="shared" si="4"/>
        <v>43467</v>
      </c>
      <c r="B32" s="11" t="s">
        <v>697</v>
      </c>
      <c r="C32" s="11" t="s">
        <v>698</v>
      </c>
      <c r="D32" s="11" t="s">
        <v>662</v>
      </c>
      <c r="F32" s="15">
        <f>IF(ISBLANK($D32),"",IF(ISBLANK($E32),VLOOKUP($D32,$J:$K,2,FALSE),VLOOKUP($E32,'Daycare Packages'!$A:$G,7,FALSE)))</f>
        <v>30</v>
      </c>
      <c r="G32" s="15"/>
      <c r="H32" s="15">
        <f t="shared" si="1"/>
        <v>30</v>
      </c>
      <c r="I32" s="198">
        <f t="shared" si="2"/>
        <v>1</v>
      </c>
      <c r="AD32" s="52">
        <v>5</v>
      </c>
      <c r="AE32" s="10">
        <v>43494</v>
      </c>
      <c r="AF32" s="12" cm="1">
        <f t="array" ref="AF32">SUM(COUNTIFS($A:$A,$AE32,$D:$D,$J$3:$J$5))</f>
        <v>56</v>
      </c>
      <c r="AG32" s="15">
        <f>SUMIF($A:$A,$AE32,$H:$H)</f>
        <v>1423</v>
      </c>
      <c r="AH32" s="15">
        <f t="shared" si="5"/>
        <v>25.41</v>
      </c>
    </row>
    <row r="33" spans="1:34" x14ac:dyDescent="0.3">
      <c r="A33" s="10">
        <f t="shared" si="4"/>
        <v>43467</v>
      </c>
      <c r="B33" s="11" t="s">
        <v>699</v>
      </c>
      <c r="C33" s="11" t="s">
        <v>478</v>
      </c>
      <c r="D33" s="11" t="s">
        <v>662</v>
      </c>
      <c r="F33" s="15">
        <f>IF(ISBLANK($D33),"",IF(ISBLANK($E33),VLOOKUP($D33,$J:$K,2,FALSE),VLOOKUP($E33,'Daycare Packages'!$A:$G,7,FALSE)))</f>
        <v>30</v>
      </c>
      <c r="G33" s="15">
        <v>-3</v>
      </c>
      <c r="H33" s="15">
        <f t="shared" si="1"/>
        <v>27</v>
      </c>
      <c r="I33" s="198">
        <f t="shared" si="2"/>
        <v>1</v>
      </c>
      <c r="AD33" s="52">
        <v>5</v>
      </c>
      <c r="AE33" s="10">
        <v>43495</v>
      </c>
      <c r="AF33" s="12" cm="1">
        <f t="array" ref="AF33">SUM(COUNTIFS($A:$A,$AE33,$D:$D,$J$3:$J$5))</f>
        <v>43</v>
      </c>
      <c r="AG33" s="15">
        <f>SUMIF($A:$A,$AE33,$H:$H)</f>
        <v>1105</v>
      </c>
      <c r="AH33" s="15">
        <f t="shared" si="5"/>
        <v>25.7</v>
      </c>
    </row>
    <row r="34" spans="1:34" x14ac:dyDescent="0.3">
      <c r="A34" s="10">
        <f t="shared" si="4"/>
        <v>43467</v>
      </c>
      <c r="B34" s="11" t="s">
        <v>699</v>
      </c>
      <c r="C34" s="11" t="s">
        <v>507</v>
      </c>
      <c r="D34" s="11" t="s">
        <v>662</v>
      </c>
      <c r="F34" s="15">
        <f>IF(ISBLANK($D34),"",IF(ISBLANK($E34),VLOOKUP($D34,$J:$K,2,FALSE),VLOOKUP($E34,'Daycare Packages'!$A:$G,7,FALSE)))</f>
        <v>30</v>
      </c>
      <c r="G34" s="15">
        <v>-3</v>
      </c>
      <c r="H34" s="15">
        <f t="shared" si="1"/>
        <v>27</v>
      </c>
      <c r="I34" s="198">
        <f t="shared" si="2"/>
        <v>1</v>
      </c>
      <c r="AD34" s="52">
        <v>5</v>
      </c>
      <c r="AE34" s="10">
        <v>43496</v>
      </c>
      <c r="AF34" s="12" cm="1">
        <f t="array" ref="AF34">SUM(COUNTIFS($A:$A,$AE34,$D:$D,$J$3:$J$5))</f>
        <v>50</v>
      </c>
      <c r="AG34" s="15">
        <f>SUMIF($A:$A,$AE34,$H:$H)</f>
        <v>1260</v>
      </c>
      <c r="AH34" s="15">
        <f t="shared" si="5"/>
        <v>25.2</v>
      </c>
    </row>
    <row r="35" spans="1:34" x14ac:dyDescent="0.3">
      <c r="A35" s="10">
        <f t="shared" si="4"/>
        <v>43467</v>
      </c>
      <c r="B35" s="11" t="s">
        <v>700</v>
      </c>
      <c r="C35" s="11" t="s">
        <v>701</v>
      </c>
      <c r="D35" s="11" t="s">
        <v>662</v>
      </c>
      <c r="F35" s="15">
        <f>IF(ISBLANK($D35),"",IF(ISBLANK($E35),VLOOKUP($D35,$J:$K,2,FALSE),VLOOKUP($E35,'Daycare Packages'!$A:$G,7,FALSE)))</f>
        <v>30</v>
      </c>
      <c r="G35" s="15">
        <v>-2</v>
      </c>
      <c r="H35" s="15">
        <f t="shared" si="1"/>
        <v>28</v>
      </c>
      <c r="I35" s="198">
        <f t="shared" si="2"/>
        <v>1</v>
      </c>
      <c r="AD35" s="52">
        <v>5</v>
      </c>
      <c r="AE35" s="10">
        <v>43497</v>
      </c>
      <c r="AF35" s="12" cm="1">
        <f t="array" ref="AF35">SUM(COUNTIFS($A:$A,$AE35,$D:$D,$J$3:$J$5))</f>
        <v>66</v>
      </c>
      <c r="AG35" s="15">
        <f>SUMIF($A:$A,$AE35,$H:$H)</f>
        <v>1670</v>
      </c>
      <c r="AH35" s="15">
        <f t="shared" si="5"/>
        <v>25.3</v>
      </c>
    </row>
    <row r="36" spans="1:34" x14ac:dyDescent="0.3">
      <c r="A36" s="10">
        <f t="shared" si="4"/>
        <v>43467</v>
      </c>
      <c r="B36" s="11" t="s">
        <v>217</v>
      </c>
      <c r="C36" s="11" t="s">
        <v>402</v>
      </c>
      <c r="D36" s="11" t="s">
        <v>662</v>
      </c>
      <c r="E36" s="11">
        <v>6736913</v>
      </c>
      <c r="F36" s="15">
        <f>IF(ISBLANK($D36),"",IF(ISBLANK($E36),VLOOKUP($D36,$J:$K,2,FALSE),VLOOKUP($E36,'Daycare Packages'!$A:$G,7,FALSE)))</f>
        <v>25</v>
      </c>
      <c r="G36" s="15"/>
      <c r="H36" s="15">
        <f t="shared" si="1"/>
        <v>25</v>
      </c>
      <c r="I36" s="198">
        <f t="shared" si="2"/>
        <v>1</v>
      </c>
      <c r="AD36" s="52">
        <v>5</v>
      </c>
      <c r="AE36" s="10">
        <v>43498</v>
      </c>
      <c r="AF36" s="12" cm="1">
        <f t="array" ref="AF36">SUM(COUNTIFS($A:$A,$AE36,$D:$D,$J$3:$J$5))</f>
        <v>12</v>
      </c>
      <c r="AG36" s="15">
        <f>SUMIF($A:$A,$AE36,$H:$H)</f>
        <v>316</v>
      </c>
      <c r="AH36" s="15">
        <f t="shared" si="5"/>
        <v>26.33</v>
      </c>
    </row>
    <row r="37" spans="1:34" x14ac:dyDescent="0.3">
      <c r="A37" s="10">
        <f t="shared" si="4"/>
        <v>43467</v>
      </c>
      <c r="B37" s="11" t="s">
        <v>209</v>
      </c>
      <c r="C37" s="11" t="s">
        <v>702</v>
      </c>
      <c r="D37" s="11" t="s">
        <v>662</v>
      </c>
      <c r="E37" s="11">
        <v>6733881</v>
      </c>
      <c r="F37" s="15">
        <f>IF(ISBLANK($D37),"",IF(ISBLANK($E37),VLOOKUP($D37,$J:$K,2,FALSE),VLOOKUP($E37,'Daycare Packages'!$A:$G,7,FALSE)))</f>
        <v>25</v>
      </c>
      <c r="G37" s="15"/>
      <c r="H37" s="15">
        <f t="shared" si="1"/>
        <v>25</v>
      </c>
      <c r="I37" s="198">
        <f t="shared" si="2"/>
        <v>1</v>
      </c>
      <c r="AD37" s="52">
        <v>6</v>
      </c>
      <c r="AE37" s="10">
        <v>43499</v>
      </c>
      <c r="AF37" s="12" cm="1">
        <f t="array" ref="AF37">SUM(COUNTIFS($A:$A,$AE37,$D:$D,$J$3:$J$5))</f>
        <v>9</v>
      </c>
      <c r="AG37" s="15">
        <f>SUMIF($A:$A,$AE37,$H:$H)</f>
        <v>246</v>
      </c>
      <c r="AH37" s="15">
        <f t="shared" si="5"/>
        <v>27.33</v>
      </c>
    </row>
    <row r="38" spans="1:34" x14ac:dyDescent="0.3">
      <c r="A38" s="10">
        <f t="shared" si="4"/>
        <v>43467</v>
      </c>
      <c r="B38" s="11" t="s">
        <v>216</v>
      </c>
      <c r="C38" s="11" t="s">
        <v>448</v>
      </c>
      <c r="D38" s="11" t="s">
        <v>662</v>
      </c>
      <c r="E38" s="11">
        <v>6736366</v>
      </c>
      <c r="F38" s="15">
        <f>IF(ISBLANK($D38),"",IF(ISBLANK($E38),VLOOKUP($D38,$J:$K,2,FALSE),VLOOKUP($E38,'Daycare Packages'!$A:$G,7,FALSE)))</f>
        <v>26</v>
      </c>
      <c r="G38" s="15"/>
      <c r="H38" s="15">
        <f t="shared" si="1"/>
        <v>26</v>
      </c>
      <c r="I38" s="198">
        <f t="shared" si="2"/>
        <v>1</v>
      </c>
      <c r="AD38" s="52">
        <v>6</v>
      </c>
      <c r="AE38" s="10">
        <v>43500</v>
      </c>
      <c r="AF38" s="12" cm="1">
        <f t="array" ref="AF38">SUM(COUNTIFS($A:$A,$AE38,$D:$D,$J$3:$J$5))</f>
        <v>43</v>
      </c>
      <c r="AG38" s="15">
        <f>SUMIF($A:$A,$AE38,$H:$H)</f>
        <v>1071</v>
      </c>
      <c r="AH38" s="15">
        <f t="shared" si="5"/>
        <v>24.91</v>
      </c>
    </row>
    <row r="39" spans="1:34" x14ac:dyDescent="0.3">
      <c r="A39" s="10">
        <f t="shared" si="4"/>
        <v>43467</v>
      </c>
      <c r="B39" s="11" t="s">
        <v>703</v>
      </c>
      <c r="C39" s="11" t="s">
        <v>704</v>
      </c>
      <c r="D39" s="11" t="s">
        <v>662</v>
      </c>
      <c r="F39" s="15">
        <f>IF(ISBLANK($D39),"",IF(ISBLANK($E39),VLOOKUP($D39,$J:$K,2,FALSE),VLOOKUP($E39,'Daycare Packages'!$A:$G,7,FALSE)))</f>
        <v>30</v>
      </c>
      <c r="G39" s="15"/>
      <c r="H39" s="15">
        <f t="shared" si="1"/>
        <v>30</v>
      </c>
      <c r="I39" s="198">
        <f t="shared" si="2"/>
        <v>1</v>
      </c>
      <c r="AD39" s="52">
        <v>6</v>
      </c>
      <c r="AE39" s="10">
        <v>43501</v>
      </c>
      <c r="AF39" s="12" cm="1">
        <f t="array" ref="AF39">SUM(COUNTIFS($A:$A,$AE39,$D:$D,$J$3:$J$5))</f>
        <v>64</v>
      </c>
      <c r="AG39" s="15">
        <f>SUMIF($A:$A,$AE39,$H:$H)</f>
        <v>1606</v>
      </c>
      <c r="AH39" s="15">
        <f t="shared" si="5"/>
        <v>25.09</v>
      </c>
    </row>
    <row r="40" spans="1:34" x14ac:dyDescent="0.3">
      <c r="A40" s="10">
        <f t="shared" si="4"/>
        <v>43467</v>
      </c>
      <c r="B40" s="11" t="s">
        <v>477</v>
      </c>
      <c r="C40" s="11" t="s">
        <v>478</v>
      </c>
      <c r="D40" s="11" t="s">
        <v>662</v>
      </c>
      <c r="F40" s="15">
        <f>IF(ISBLANK($D40),"",IF(ISBLANK($E40),VLOOKUP($D40,$J:$K,2,FALSE),VLOOKUP($E40,'Daycare Packages'!$A:$G,7,FALSE)))</f>
        <v>30</v>
      </c>
      <c r="G40" s="15"/>
      <c r="H40" s="15">
        <f t="shared" si="1"/>
        <v>30</v>
      </c>
      <c r="I40" s="198">
        <f t="shared" si="2"/>
        <v>1</v>
      </c>
      <c r="AD40" s="52">
        <v>6</v>
      </c>
      <c r="AE40" s="10">
        <v>43502</v>
      </c>
      <c r="AF40" s="12" cm="1">
        <f t="array" ref="AF40">SUM(COUNTIFS($A:$A,$AE40,$D:$D,$J$3:$J$5))</f>
        <v>64</v>
      </c>
      <c r="AG40" s="15">
        <f>SUMIF($A:$A,$AE40,$H:$H)</f>
        <v>1647</v>
      </c>
      <c r="AH40" s="15">
        <f t="shared" si="5"/>
        <v>25.73</v>
      </c>
    </row>
    <row r="41" spans="1:34" x14ac:dyDescent="0.3">
      <c r="A41" s="10">
        <f t="shared" si="4"/>
        <v>43467</v>
      </c>
      <c r="B41" s="11" t="s">
        <v>146</v>
      </c>
      <c r="C41" s="11" t="s">
        <v>705</v>
      </c>
      <c r="D41" s="11" t="s">
        <v>662</v>
      </c>
      <c r="E41" s="11">
        <v>6690320</v>
      </c>
      <c r="F41" s="15">
        <f>IF(ISBLANK($D41),"",IF(ISBLANK($E41),VLOOKUP($D41,$J:$K,2,FALSE),VLOOKUP($E41,'Daycare Packages'!$A:$G,7,FALSE)))</f>
        <v>22</v>
      </c>
      <c r="G41" s="15"/>
      <c r="H41" s="15">
        <f t="shared" si="1"/>
        <v>22</v>
      </c>
      <c r="I41" s="198">
        <f t="shared" si="2"/>
        <v>1</v>
      </c>
      <c r="AD41" s="52">
        <v>6</v>
      </c>
      <c r="AE41" s="10">
        <v>43503</v>
      </c>
      <c r="AF41" s="12" cm="1">
        <f t="array" ref="AF41">SUM(COUNTIFS($A:$A,$AE41,$D:$D,$J$3:$J$5))</f>
        <v>54</v>
      </c>
      <c r="AG41" s="15">
        <f>SUMIF($A:$A,$AE41,$H:$H)</f>
        <v>1434</v>
      </c>
      <c r="AH41" s="15">
        <f t="shared" si="5"/>
        <v>26.56</v>
      </c>
    </row>
    <row r="42" spans="1:34" x14ac:dyDescent="0.3">
      <c r="A42" s="10">
        <f t="shared" si="4"/>
        <v>43467</v>
      </c>
      <c r="B42" s="11" t="s">
        <v>156</v>
      </c>
      <c r="C42" s="11" t="s">
        <v>479</v>
      </c>
      <c r="D42" s="11" t="s">
        <v>662</v>
      </c>
      <c r="E42" s="11">
        <v>6703732</v>
      </c>
      <c r="F42" s="15">
        <f>IF(ISBLANK($D42),"",IF(ISBLANK($E42),VLOOKUP($D42,$J:$K,2,FALSE),VLOOKUP($E42,'Daycare Packages'!$A:$G,7,FALSE)))</f>
        <v>22</v>
      </c>
      <c r="G42" s="15"/>
      <c r="H42" s="15">
        <f t="shared" si="1"/>
        <v>22</v>
      </c>
      <c r="I42" s="198">
        <f t="shared" si="2"/>
        <v>1</v>
      </c>
      <c r="AD42" s="52">
        <v>6</v>
      </c>
      <c r="AE42" s="10">
        <v>43504</v>
      </c>
      <c r="AF42" s="12" cm="1">
        <f t="array" ref="AF42">SUM(COUNTIFS($A:$A,$AE42,$D:$D,$J$3:$J$5))</f>
        <v>67</v>
      </c>
      <c r="AG42" s="15">
        <f>SUMIF($A:$A,$AE42,$H:$H)</f>
        <v>1743.4</v>
      </c>
      <c r="AH42" s="15">
        <f t="shared" si="5"/>
        <v>26.02</v>
      </c>
    </row>
    <row r="43" spans="1:34" x14ac:dyDescent="0.3">
      <c r="A43" s="10">
        <f t="shared" si="4"/>
        <v>43467</v>
      </c>
      <c r="B43" s="11" t="s">
        <v>179</v>
      </c>
      <c r="C43" s="11" t="s">
        <v>706</v>
      </c>
      <c r="D43" s="11" t="s">
        <v>662</v>
      </c>
      <c r="E43" s="11">
        <v>6719584</v>
      </c>
      <c r="F43" s="15">
        <f>IF(ISBLANK($D43),"",IF(ISBLANK($E43),VLOOKUP($D43,$J:$K,2,FALSE),VLOOKUP($E43,'Daycare Packages'!$A:$G,7,FALSE)))</f>
        <v>26</v>
      </c>
      <c r="G43" s="15"/>
      <c r="H43" s="15">
        <f t="shared" si="1"/>
        <v>26</v>
      </c>
      <c r="I43" s="198">
        <f t="shared" si="2"/>
        <v>1</v>
      </c>
      <c r="AD43" s="52">
        <v>6</v>
      </c>
      <c r="AE43" s="10">
        <v>43505</v>
      </c>
      <c r="AF43" s="12" cm="1">
        <f t="array" ref="AF43">SUM(COUNTIFS($A:$A,$AE43,$D:$D,$J$3:$J$5))</f>
        <v>15</v>
      </c>
      <c r="AG43" s="15">
        <f>SUMIF($A:$A,$AE43,$H:$H)</f>
        <v>415</v>
      </c>
      <c r="AH43" s="15">
        <f t="shared" si="5"/>
        <v>27.67</v>
      </c>
    </row>
    <row r="44" spans="1:34" x14ac:dyDescent="0.3">
      <c r="A44" s="10">
        <f t="shared" si="4"/>
        <v>43467</v>
      </c>
      <c r="B44" s="11" t="s">
        <v>212</v>
      </c>
      <c r="C44" s="11" t="s">
        <v>707</v>
      </c>
      <c r="D44" s="11" t="s">
        <v>662</v>
      </c>
      <c r="E44" s="11">
        <v>6734311</v>
      </c>
      <c r="F44" s="15">
        <f>IF(ISBLANK($D44),"",IF(ISBLANK($E44),VLOOKUP($D44,$J:$K,2,FALSE),VLOOKUP($E44,'Daycare Packages'!$A:$G,7,FALSE)))</f>
        <v>25</v>
      </c>
      <c r="G44" s="15"/>
      <c r="H44" s="15">
        <f t="shared" si="1"/>
        <v>25</v>
      </c>
      <c r="I44" s="198">
        <f t="shared" si="2"/>
        <v>1</v>
      </c>
      <c r="AD44" s="52">
        <v>7</v>
      </c>
      <c r="AE44" s="10">
        <v>43506</v>
      </c>
      <c r="AF44" s="12" cm="1">
        <f t="array" ref="AF44">SUM(COUNTIFS($A:$A,$AE44,$D:$D,$J$3:$J$5))</f>
        <v>3</v>
      </c>
      <c r="AG44" s="15">
        <f>SUMIF($A:$A,$AE44,$H:$H)</f>
        <v>90</v>
      </c>
      <c r="AH44" s="15">
        <f t="shared" si="5"/>
        <v>30</v>
      </c>
    </row>
    <row r="45" spans="1:34" x14ac:dyDescent="0.3">
      <c r="A45" s="10">
        <f t="shared" si="4"/>
        <v>43467</v>
      </c>
      <c r="B45" s="11" t="s">
        <v>138</v>
      </c>
      <c r="C45" s="11" t="s">
        <v>573</v>
      </c>
      <c r="D45" s="11" t="s">
        <v>662</v>
      </c>
      <c r="E45" s="11">
        <v>6669597</v>
      </c>
      <c r="F45" s="15">
        <f>IF(ISBLANK($D45),"",IF(ISBLANK($E45),VLOOKUP($D45,$J:$K,2,FALSE),VLOOKUP($E45,'Daycare Packages'!$A:$G,7,FALSE)))</f>
        <v>22</v>
      </c>
      <c r="G45" s="15"/>
      <c r="H45" s="15">
        <f t="shared" si="1"/>
        <v>22</v>
      </c>
      <c r="I45" s="198">
        <f t="shared" si="2"/>
        <v>1</v>
      </c>
      <c r="AD45" s="52">
        <v>7</v>
      </c>
      <c r="AE45" s="10">
        <v>43507</v>
      </c>
      <c r="AF45" s="12" cm="1">
        <f t="array" ref="AF45">SUM(COUNTIFS($A:$A,$AE45,$D:$D,$J$3:$J$5))</f>
        <v>50</v>
      </c>
      <c r="AG45" s="15">
        <f>SUMIF($A:$A,$AE45,$H:$H)</f>
        <v>1250</v>
      </c>
      <c r="AH45" s="15">
        <f t="shared" si="5"/>
        <v>25</v>
      </c>
    </row>
    <row r="46" spans="1:34" x14ac:dyDescent="0.3">
      <c r="A46" s="10">
        <f t="shared" si="4"/>
        <v>43467</v>
      </c>
      <c r="B46" s="11" t="s">
        <v>189</v>
      </c>
      <c r="C46" s="11" t="s">
        <v>638</v>
      </c>
      <c r="D46" s="11" t="s">
        <v>662</v>
      </c>
      <c r="E46" s="11">
        <v>6725260</v>
      </c>
      <c r="F46" s="15">
        <f>IF(ISBLANK($D46),"",IF(ISBLANK($E46),VLOOKUP($D46,$J:$K,2,FALSE),VLOOKUP($E46,'Daycare Packages'!$A:$G,7,FALSE)))</f>
        <v>22</v>
      </c>
      <c r="G46" s="15"/>
      <c r="H46" s="15">
        <f t="shared" si="1"/>
        <v>22</v>
      </c>
      <c r="I46" s="198">
        <f t="shared" si="2"/>
        <v>1</v>
      </c>
      <c r="AD46" s="52">
        <v>7</v>
      </c>
      <c r="AE46" s="10">
        <v>43508</v>
      </c>
      <c r="AF46" s="12" cm="1">
        <f t="array" ref="AF46">SUM(COUNTIFS($A:$A,$AE46,$D:$D,$J$3:$J$5))</f>
        <v>56</v>
      </c>
      <c r="AG46" s="15">
        <f>SUMIF($A:$A,$AE46,$H:$H)</f>
        <v>1431</v>
      </c>
      <c r="AH46" s="15">
        <f t="shared" si="5"/>
        <v>25.55</v>
      </c>
    </row>
    <row r="47" spans="1:34" x14ac:dyDescent="0.3">
      <c r="A47" s="10">
        <f t="shared" si="4"/>
        <v>43467</v>
      </c>
      <c r="B47" s="11" t="s">
        <v>141</v>
      </c>
      <c r="C47" s="11" t="s">
        <v>564</v>
      </c>
      <c r="D47" s="11" t="s">
        <v>662</v>
      </c>
      <c r="E47" s="11">
        <v>6679809</v>
      </c>
      <c r="F47" s="15">
        <f>IF(ISBLANK($D47),"",IF(ISBLANK($E47),VLOOKUP($D47,$J:$K,2,FALSE),VLOOKUP($E47,'Daycare Packages'!$A:$G,7,FALSE)))</f>
        <v>25</v>
      </c>
      <c r="G47" s="15"/>
      <c r="H47" s="15">
        <f t="shared" si="1"/>
        <v>25</v>
      </c>
      <c r="I47" s="198">
        <f t="shared" si="2"/>
        <v>1</v>
      </c>
      <c r="AD47" s="52">
        <v>7</v>
      </c>
      <c r="AE47" s="10">
        <v>43509</v>
      </c>
      <c r="AF47" s="12" cm="1">
        <f t="array" ref="AF47">SUM(COUNTIFS($A:$A,$AE47,$D:$D,$J$3:$J$5))</f>
        <v>40</v>
      </c>
      <c r="AG47" s="15">
        <f>SUMIF($A:$A,$AE47,$H:$H)</f>
        <v>1050</v>
      </c>
      <c r="AH47" s="15">
        <f t="shared" si="5"/>
        <v>26.25</v>
      </c>
    </row>
    <row r="48" spans="1:34" x14ac:dyDescent="0.3">
      <c r="A48" s="10">
        <f t="shared" si="4"/>
        <v>43467</v>
      </c>
      <c r="B48" s="11" t="s">
        <v>211</v>
      </c>
      <c r="C48" s="11" t="s">
        <v>507</v>
      </c>
      <c r="D48" s="11" t="s">
        <v>662</v>
      </c>
      <c r="E48" s="11">
        <v>6734302</v>
      </c>
      <c r="F48" s="15">
        <f>IF(ISBLANK($D48),"",IF(ISBLANK($E48),VLOOKUP($D48,$J:$K,2,FALSE),VLOOKUP($E48,'Daycare Packages'!$A:$G,7,FALSE)))</f>
        <v>24</v>
      </c>
      <c r="G48" s="15"/>
      <c r="H48" s="15">
        <f t="shared" si="1"/>
        <v>24</v>
      </c>
      <c r="I48" s="198">
        <f t="shared" si="2"/>
        <v>1</v>
      </c>
      <c r="AD48" s="52">
        <v>7</v>
      </c>
      <c r="AE48" s="10">
        <v>43510</v>
      </c>
      <c r="AF48" s="12" cm="1">
        <f t="array" ref="AF48">SUM(COUNTIFS($A:$A,$AE48,$D:$D,$J$3:$J$5))</f>
        <v>82</v>
      </c>
      <c r="AG48" s="15">
        <f>SUMIF($A:$A,$AE48,$H:$H)</f>
        <v>2144</v>
      </c>
      <c r="AH48" s="15">
        <f t="shared" si="5"/>
        <v>26.15</v>
      </c>
    </row>
    <row r="49" spans="1:34" x14ac:dyDescent="0.3">
      <c r="A49" s="10">
        <f t="shared" si="4"/>
        <v>43467</v>
      </c>
      <c r="B49" s="11" t="s">
        <v>494</v>
      </c>
      <c r="C49" s="11" t="s">
        <v>708</v>
      </c>
      <c r="D49" s="11" t="s">
        <v>662</v>
      </c>
      <c r="F49" s="15">
        <f>IF(ISBLANK($D49),"",IF(ISBLANK($E49),VLOOKUP($D49,$J:$K,2,FALSE),VLOOKUP($E49,'Daycare Packages'!$A:$G,7,FALSE)))</f>
        <v>30</v>
      </c>
      <c r="G49" s="15"/>
      <c r="H49" s="15">
        <f t="shared" si="1"/>
        <v>30</v>
      </c>
      <c r="I49" s="198">
        <f t="shared" si="2"/>
        <v>1</v>
      </c>
      <c r="AD49" s="52">
        <v>7</v>
      </c>
      <c r="AE49" s="10">
        <v>43511</v>
      </c>
      <c r="AF49" s="12" cm="1">
        <f t="array" ref="AF49">SUM(COUNTIFS($A:$A,$AE49,$D:$D,$J$3:$J$5))</f>
        <v>51</v>
      </c>
      <c r="AG49" s="15">
        <f>SUMIF($A:$A,$AE49,$H:$H)</f>
        <v>1269</v>
      </c>
      <c r="AH49" s="15">
        <f t="shared" si="5"/>
        <v>24.88</v>
      </c>
    </row>
    <row r="50" spans="1:34" x14ac:dyDescent="0.3">
      <c r="A50" s="10">
        <f t="shared" si="4"/>
        <v>43467</v>
      </c>
      <c r="B50" s="11" t="s">
        <v>494</v>
      </c>
      <c r="C50" s="11" t="s">
        <v>709</v>
      </c>
      <c r="D50" s="11" t="s">
        <v>662</v>
      </c>
      <c r="F50" s="15">
        <f>IF(ISBLANK($D50),"",IF(ISBLANK($E50),VLOOKUP($D50,$J:$K,2,FALSE),VLOOKUP($E50,'Daycare Packages'!$A:$G,7,FALSE)))</f>
        <v>30</v>
      </c>
      <c r="G50" s="15"/>
      <c r="H50" s="15">
        <f t="shared" si="1"/>
        <v>30</v>
      </c>
      <c r="I50" s="198">
        <f t="shared" si="2"/>
        <v>1</v>
      </c>
      <c r="AD50" s="52">
        <v>7</v>
      </c>
      <c r="AE50" s="10">
        <v>43512</v>
      </c>
      <c r="AF50" s="12" cm="1">
        <f t="array" ref="AF50">SUM(COUNTIFS($A:$A,$AE50,$D:$D,$J$3:$J$5))</f>
        <v>12</v>
      </c>
      <c r="AG50" s="15">
        <f>SUMIF($A:$A,$AE50,$H:$H)</f>
        <v>326</v>
      </c>
      <c r="AH50" s="15">
        <f t="shared" si="5"/>
        <v>27.17</v>
      </c>
    </row>
    <row r="51" spans="1:34" x14ac:dyDescent="0.3">
      <c r="A51" s="10">
        <f t="shared" si="4"/>
        <v>43467</v>
      </c>
      <c r="B51" s="11" t="s">
        <v>183</v>
      </c>
      <c r="C51" s="11" t="s">
        <v>520</v>
      </c>
      <c r="D51" s="11" t="s">
        <v>662</v>
      </c>
      <c r="E51" s="11">
        <v>6722072</v>
      </c>
      <c r="F51" s="15">
        <f>IF(ISBLANK($D51),"",IF(ISBLANK($E51),VLOOKUP($D51,$J:$K,2,FALSE),VLOOKUP($E51,'Daycare Packages'!$A:$G,7,FALSE)))</f>
        <v>25</v>
      </c>
      <c r="G51" s="15"/>
      <c r="H51" s="15">
        <f t="shared" si="1"/>
        <v>25</v>
      </c>
      <c r="I51" s="198">
        <f t="shared" si="2"/>
        <v>1</v>
      </c>
      <c r="AD51" s="52">
        <v>8</v>
      </c>
      <c r="AE51" s="10">
        <v>43513</v>
      </c>
      <c r="AF51" s="12" cm="1">
        <f t="array" ref="AF51">SUM(COUNTIFS($A:$A,$AE51,$D:$D,$J$3:$J$5))</f>
        <v>6</v>
      </c>
      <c r="AG51" s="15">
        <f>SUMIF($A:$A,$AE51,$H:$H)</f>
        <v>165</v>
      </c>
      <c r="AH51" s="15">
        <f t="shared" si="5"/>
        <v>27.5</v>
      </c>
    </row>
    <row r="52" spans="1:34" x14ac:dyDescent="0.3">
      <c r="A52" s="10">
        <f t="shared" si="4"/>
        <v>43467</v>
      </c>
      <c r="B52" s="11" t="s">
        <v>140</v>
      </c>
      <c r="C52" s="11" t="s">
        <v>475</v>
      </c>
      <c r="D52" s="11" t="s">
        <v>662</v>
      </c>
      <c r="E52" s="11">
        <v>6676801</v>
      </c>
      <c r="F52" s="15">
        <f>IF(ISBLANK($D52),"",IF(ISBLANK($E52),VLOOKUP($D52,$J:$K,2,FALSE),VLOOKUP($E52,'Daycare Packages'!$A:$G,7,FALSE)))</f>
        <v>22</v>
      </c>
      <c r="G52" s="15"/>
      <c r="H52" s="15">
        <f t="shared" si="1"/>
        <v>22</v>
      </c>
      <c r="I52" s="198">
        <f t="shared" si="2"/>
        <v>1</v>
      </c>
      <c r="AD52" s="52">
        <v>8</v>
      </c>
      <c r="AE52" s="10">
        <v>43514</v>
      </c>
      <c r="AF52" s="12" cm="1">
        <f t="array" ref="AF52">SUM(COUNTIFS($A:$A,$AE52,$D:$D,$J$3:$J$5))</f>
        <v>31</v>
      </c>
      <c r="AG52" s="15">
        <f>SUMIF($A:$A,$AE52,$H:$H)</f>
        <v>789</v>
      </c>
      <c r="AH52" s="15">
        <f t="shared" si="5"/>
        <v>25.45</v>
      </c>
    </row>
    <row r="53" spans="1:34" x14ac:dyDescent="0.3">
      <c r="A53" s="10">
        <f t="shared" si="4"/>
        <v>43467</v>
      </c>
      <c r="B53" s="11" t="s">
        <v>230</v>
      </c>
      <c r="C53" s="11" t="s">
        <v>493</v>
      </c>
      <c r="D53" s="11" t="s">
        <v>662</v>
      </c>
      <c r="F53" s="15">
        <f>IF(ISBLANK($D53),"",IF(ISBLANK($E53),VLOOKUP($D53,$J:$K,2,FALSE),VLOOKUP($E53,'Daycare Packages'!$A:$G,7,FALSE)))</f>
        <v>30</v>
      </c>
      <c r="G53" s="15"/>
      <c r="H53" s="15">
        <f t="shared" si="1"/>
        <v>30</v>
      </c>
      <c r="I53" s="198">
        <f t="shared" si="2"/>
        <v>1</v>
      </c>
      <c r="AD53" s="52">
        <v>8</v>
      </c>
      <c r="AE53" s="10">
        <v>43515</v>
      </c>
      <c r="AF53" s="12" cm="1">
        <f t="array" ref="AF53">SUM(COUNTIFS($A:$A,$AE53,$D:$D,$J$3:$J$5))</f>
        <v>62</v>
      </c>
      <c r="AG53" s="15">
        <f>SUMIF($A:$A,$AE53,$H:$H)</f>
        <v>1606</v>
      </c>
      <c r="AH53" s="15">
        <f t="shared" si="5"/>
        <v>25.9</v>
      </c>
    </row>
    <row r="54" spans="1:34" x14ac:dyDescent="0.3">
      <c r="A54" s="10">
        <f t="shared" si="4"/>
        <v>43467</v>
      </c>
      <c r="B54" s="11" t="s">
        <v>170</v>
      </c>
      <c r="C54" s="11" t="s">
        <v>710</v>
      </c>
      <c r="D54" s="11" t="s">
        <v>662</v>
      </c>
      <c r="E54" s="11">
        <v>6715199</v>
      </c>
      <c r="F54" s="15">
        <f>IF(ISBLANK($D54),"",IF(ISBLANK($E54),VLOOKUP($D54,$J:$K,2,FALSE),VLOOKUP($E54,'Daycare Packages'!$A:$G,7,FALSE)))</f>
        <v>22</v>
      </c>
      <c r="G54" s="15"/>
      <c r="H54" s="15">
        <f t="shared" si="1"/>
        <v>22</v>
      </c>
      <c r="I54" s="198">
        <f t="shared" si="2"/>
        <v>1</v>
      </c>
      <c r="AD54" s="52">
        <v>8</v>
      </c>
      <c r="AE54" s="10">
        <v>43516</v>
      </c>
      <c r="AF54" s="12" cm="1">
        <f t="array" ref="AF54">SUM(COUNTIFS($A:$A,$AE54,$D:$D,$J$3:$J$5))</f>
        <v>54</v>
      </c>
      <c r="AG54" s="15">
        <f>SUMIF($A:$A,$AE54,$H:$H)</f>
        <v>1366</v>
      </c>
      <c r="AH54" s="15">
        <f t="shared" si="5"/>
        <v>25.3</v>
      </c>
    </row>
    <row r="55" spans="1:34" x14ac:dyDescent="0.3">
      <c r="A55" s="10">
        <f t="shared" si="4"/>
        <v>43467</v>
      </c>
      <c r="B55" s="11" t="s">
        <v>207</v>
      </c>
      <c r="C55" s="11" t="s">
        <v>229</v>
      </c>
      <c r="D55" s="11" t="s">
        <v>662</v>
      </c>
      <c r="E55" s="11">
        <v>6524523</v>
      </c>
      <c r="F55" s="15">
        <f>IF(ISBLANK($D55),"",IF(ISBLANK($E55),VLOOKUP($D55,$J:$K,2,FALSE),VLOOKUP($E55,'Daycare Packages'!$A:$G,7,FALSE)))</f>
        <v>22</v>
      </c>
      <c r="G55" s="15"/>
      <c r="H55" s="15">
        <f t="shared" si="1"/>
        <v>22</v>
      </c>
      <c r="I55" s="198">
        <f t="shared" si="2"/>
        <v>1</v>
      </c>
      <c r="AD55" s="52">
        <v>8</v>
      </c>
      <c r="AE55" s="10">
        <v>43517</v>
      </c>
      <c r="AF55" s="12" cm="1">
        <f t="array" ref="AF55">SUM(COUNTIFS($A:$A,$AE55,$D:$D,$J$3:$J$5))</f>
        <v>69</v>
      </c>
      <c r="AG55" s="15">
        <f>SUMIF($A:$A,$AE55,$H:$H)</f>
        <v>1832.4</v>
      </c>
      <c r="AH55" s="15">
        <f t="shared" si="5"/>
        <v>26.56</v>
      </c>
    </row>
    <row r="56" spans="1:34" x14ac:dyDescent="0.3">
      <c r="A56" s="10">
        <f t="shared" si="4"/>
        <v>43467</v>
      </c>
      <c r="B56" s="11" t="s">
        <v>199</v>
      </c>
      <c r="C56" s="11" t="s">
        <v>711</v>
      </c>
      <c r="D56" s="11" t="s">
        <v>666</v>
      </c>
      <c r="F56" s="15">
        <f>IF(ISBLANK($D56),"",IF(ISBLANK($E56),VLOOKUP($D56,$J:$K,2,FALSE),VLOOKUP($E56,'Daycare Packages'!$A:$G,7,FALSE)))</f>
        <v>20</v>
      </c>
      <c r="G56" s="15"/>
      <c r="H56" s="15">
        <f t="shared" si="1"/>
        <v>20</v>
      </c>
      <c r="I56" s="198">
        <f t="shared" si="2"/>
        <v>1</v>
      </c>
      <c r="AD56" s="52">
        <v>8</v>
      </c>
      <c r="AE56" s="10">
        <v>43518</v>
      </c>
      <c r="AF56" s="12" cm="1">
        <f t="array" ref="AF56">SUM(COUNTIFS($A:$A,$AE56,$D:$D,$J$3:$J$5))</f>
        <v>55</v>
      </c>
      <c r="AG56" s="15">
        <f>SUMIF($A:$A,$AE56,$H:$H)</f>
        <v>1453.4</v>
      </c>
      <c r="AH56" s="15">
        <f t="shared" si="5"/>
        <v>26.43</v>
      </c>
    </row>
    <row r="57" spans="1:34" x14ac:dyDescent="0.3">
      <c r="A57" s="10">
        <f t="shared" si="4"/>
        <v>43467</v>
      </c>
      <c r="B57" s="11" t="s">
        <v>133</v>
      </c>
      <c r="C57" s="11" t="s">
        <v>712</v>
      </c>
      <c r="D57" s="11" t="s">
        <v>662</v>
      </c>
      <c r="E57" s="11">
        <v>6660658</v>
      </c>
      <c r="F57" s="15">
        <f>IF(ISBLANK($D57),"",IF(ISBLANK($E57),VLOOKUP($D57,$J:$K,2,FALSE),VLOOKUP($E57,'Daycare Packages'!$A:$G,7,FALSE)))</f>
        <v>25</v>
      </c>
      <c r="G57" s="15"/>
      <c r="H57" s="15">
        <f t="shared" si="1"/>
        <v>25</v>
      </c>
      <c r="I57" s="198">
        <f t="shared" si="2"/>
        <v>1</v>
      </c>
      <c r="AD57" s="52">
        <v>8</v>
      </c>
      <c r="AE57" s="10">
        <v>43519</v>
      </c>
      <c r="AF57" s="12" cm="1">
        <f t="array" ref="AF57">SUM(COUNTIFS($A:$A,$AE57,$D:$D,$J$3:$J$5))</f>
        <v>21</v>
      </c>
      <c r="AG57" s="15">
        <f>SUMIF($A:$A,$AE57,$H:$H)</f>
        <v>576</v>
      </c>
      <c r="AH57" s="15">
        <f t="shared" si="5"/>
        <v>27.43</v>
      </c>
    </row>
    <row r="58" spans="1:34" x14ac:dyDescent="0.3">
      <c r="A58" s="10">
        <f t="shared" si="4"/>
        <v>43467</v>
      </c>
      <c r="B58" s="11" t="s">
        <v>713</v>
      </c>
      <c r="C58" s="11" t="s">
        <v>714</v>
      </c>
      <c r="D58" s="11" t="s">
        <v>662</v>
      </c>
      <c r="F58" s="15">
        <f>IF(ISBLANK($D58),"",IF(ISBLANK($E58),VLOOKUP($D58,$J:$K,2,FALSE),VLOOKUP($E58,'Daycare Packages'!$A:$G,7,FALSE)))</f>
        <v>30</v>
      </c>
      <c r="G58" s="15"/>
      <c r="H58" s="15">
        <f t="shared" si="1"/>
        <v>30</v>
      </c>
      <c r="I58" s="198">
        <f t="shared" si="2"/>
        <v>1</v>
      </c>
      <c r="AD58" s="52">
        <v>9</v>
      </c>
      <c r="AE58" s="10">
        <v>43520</v>
      </c>
      <c r="AF58" s="12" cm="1">
        <f t="array" ref="AF58">SUM(COUNTIFS($A:$A,$AE58,$D:$D,$J$3:$J$5))</f>
        <v>5</v>
      </c>
      <c r="AG58" s="15">
        <f>SUMIF($A:$A,$AE58,$H:$H)</f>
        <v>123</v>
      </c>
      <c r="AH58" s="15">
        <f t="shared" si="5"/>
        <v>24.6</v>
      </c>
    </row>
    <row r="59" spans="1:34" x14ac:dyDescent="0.3">
      <c r="A59" s="10">
        <f t="shared" si="4"/>
        <v>43467</v>
      </c>
      <c r="B59" s="11" t="s">
        <v>127</v>
      </c>
      <c r="C59" s="11" t="s">
        <v>715</v>
      </c>
      <c r="D59" s="11" t="s">
        <v>662</v>
      </c>
      <c r="E59" s="11">
        <v>6657162</v>
      </c>
      <c r="F59" s="15">
        <f>IF(ISBLANK($D59),"",IF(ISBLANK($E59),VLOOKUP($D59,$J:$K,2,FALSE),VLOOKUP($E59,'Daycare Packages'!$A:$G,7,FALSE)))</f>
        <v>22</v>
      </c>
      <c r="G59" s="15"/>
      <c r="H59" s="15">
        <f t="shared" si="1"/>
        <v>22</v>
      </c>
      <c r="I59" s="198">
        <f t="shared" si="2"/>
        <v>1</v>
      </c>
      <c r="AD59" s="52">
        <v>9</v>
      </c>
      <c r="AE59" s="10">
        <v>43521</v>
      </c>
      <c r="AF59" s="12" cm="1">
        <f t="array" ref="AF59">SUM(COUNTIFS($A:$A,$AE59,$D:$D,$J$3:$J$5))</f>
        <v>46</v>
      </c>
      <c r="AG59" s="15">
        <f>SUMIF($A:$A,$AE59,$H:$H)</f>
        <v>1182</v>
      </c>
      <c r="AH59" s="15">
        <f t="shared" si="5"/>
        <v>25.7</v>
      </c>
    </row>
    <row r="60" spans="1:34" x14ac:dyDescent="0.3">
      <c r="A60" s="10">
        <f t="shared" si="4"/>
        <v>43467</v>
      </c>
      <c r="B60" s="11" t="s">
        <v>168</v>
      </c>
      <c r="C60" s="11" t="s">
        <v>640</v>
      </c>
      <c r="D60" s="11" t="s">
        <v>662</v>
      </c>
      <c r="E60" s="11">
        <v>6714674</v>
      </c>
      <c r="F60" s="15">
        <f>IF(ISBLANK($D60),"",IF(ISBLANK($E60),VLOOKUP($D60,$J:$K,2,FALSE),VLOOKUP($E60,'Daycare Packages'!$A:$G,7,FALSE)))</f>
        <v>26</v>
      </c>
      <c r="G60" s="15"/>
      <c r="H60" s="15">
        <f t="shared" si="1"/>
        <v>26</v>
      </c>
      <c r="I60" s="198">
        <f t="shared" si="2"/>
        <v>1</v>
      </c>
      <c r="AD60" s="52">
        <v>9</v>
      </c>
      <c r="AE60" s="10">
        <v>43522</v>
      </c>
      <c r="AF60" s="12" cm="1">
        <f t="array" ref="AF60">SUM(COUNTIFS($A:$A,$AE60,$D:$D,$J$3:$J$5))</f>
        <v>49</v>
      </c>
      <c r="AG60" s="15">
        <f>SUMIF($A:$A,$AE60,$H:$H)</f>
        <v>1288</v>
      </c>
      <c r="AH60" s="15">
        <f t="shared" si="5"/>
        <v>26.29</v>
      </c>
    </row>
    <row r="61" spans="1:34" x14ac:dyDescent="0.3">
      <c r="A61" s="55">
        <f t="shared" si="4"/>
        <v>43467</v>
      </c>
      <c r="B61" s="56" t="s">
        <v>716</v>
      </c>
      <c r="C61" s="56" t="s">
        <v>717</v>
      </c>
      <c r="D61" s="56" t="s">
        <v>662</v>
      </c>
      <c r="E61" s="56"/>
      <c r="F61" s="59">
        <f>IF(ISBLANK($D61),"",IF(ISBLANK($E61),VLOOKUP($D61,$J:$K,2,FALSE),VLOOKUP($E61,'Daycare Packages'!$A:$G,7,FALSE)))</f>
        <v>30</v>
      </c>
      <c r="G61" s="59"/>
      <c r="H61" s="59">
        <f t="shared" si="1"/>
        <v>30</v>
      </c>
      <c r="I61" s="198">
        <f t="shared" si="2"/>
        <v>1</v>
      </c>
      <c r="AD61" s="52">
        <v>9</v>
      </c>
      <c r="AE61" s="10">
        <v>43523</v>
      </c>
      <c r="AF61" s="12" cm="1">
        <f t="array" ref="AF61">SUM(COUNTIFS($A:$A,$AE61,$D:$D,$J$3:$J$5))</f>
        <v>46</v>
      </c>
      <c r="AG61" s="15">
        <f>SUMIF($A:$A,$AE61,$H:$H)</f>
        <v>1130.4000000000001</v>
      </c>
      <c r="AH61" s="15">
        <f t="shared" si="5"/>
        <v>24.57</v>
      </c>
    </row>
    <row r="62" spans="1:34" x14ac:dyDescent="0.3">
      <c r="A62" s="10">
        <v>43468</v>
      </c>
      <c r="B62" s="11" t="s">
        <v>190</v>
      </c>
      <c r="C62" s="11" t="s">
        <v>718</v>
      </c>
      <c r="D62" s="11" t="s">
        <v>659</v>
      </c>
      <c r="E62" s="11">
        <v>6727056</v>
      </c>
      <c r="F62" s="15">
        <f>IF(ISBLANK($D62),"",IF(ISBLANK($E62),VLOOKUP($D62,$J:$K,2,FALSE),VLOOKUP($E62,'Daycare Packages'!$A:$G,7,FALSE)))</f>
        <v>18</v>
      </c>
      <c r="G62" s="15"/>
      <c r="H62" s="15">
        <f t="shared" si="1"/>
        <v>18</v>
      </c>
      <c r="I62" s="198">
        <f t="shared" si="2"/>
        <v>1</v>
      </c>
      <c r="AD62" s="52">
        <v>9</v>
      </c>
      <c r="AE62" s="10">
        <v>43524</v>
      </c>
      <c r="AF62" s="12" cm="1">
        <f t="array" ref="AF62">SUM(COUNTIFS($A:$A,$AE62,$D:$D,$J$3:$J$5))</f>
        <v>39</v>
      </c>
      <c r="AG62" s="15">
        <f>SUMIF($A:$A,$AE62,$H:$H)</f>
        <v>982</v>
      </c>
      <c r="AH62" s="15">
        <f t="shared" si="5"/>
        <v>25.18</v>
      </c>
    </row>
    <row r="63" spans="1:34" x14ac:dyDescent="0.3">
      <c r="A63" s="10">
        <v>43468</v>
      </c>
      <c r="B63" s="11" t="s">
        <v>225</v>
      </c>
      <c r="C63" s="11" t="s">
        <v>719</v>
      </c>
      <c r="D63" s="11" t="s">
        <v>671</v>
      </c>
      <c r="F63" s="15">
        <f>IF(ISBLANK($D63),"",IF(ISBLANK($E63),VLOOKUP($D63,$J:$K,2,FALSE),VLOOKUP($E63,'Daycare Packages'!$A:$G,7,FALSE)))</f>
        <v>0</v>
      </c>
      <c r="G63" s="15"/>
      <c r="H63" s="15">
        <f t="shared" si="1"/>
        <v>0</v>
      </c>
      <c r="I63" s="198">
        <f t="shared" si="2"/>
        <v>1</v>
      </c>
      <c r="AD63" s="52">
        <v>9</v>
      </c>
      <c r="AE63" s="10">
        <v>43525</v>
      </c>
      <c r="AF63" s="12" cm="1">
        <f t="array" ref="AF63">SUM(COUNTIFS($A:$A,$AE63,$D:$D,$J$3:$J$5))</f>
        <v>41</v>
      </c>
      <c r="AG63" s="15">
        <f>SUMIF($A:$A,$AE63,$H:$H)</f>
        <v>1051.4000000000001</v>
      </c>
      <c r="AH63" s="15">
        <f t="shared" si="5"/>
        <v>25.64</v>
      </c>
    </row>
    <row r="64" spans="1:34" x14ac:dyDescent="0.3">
      <c r="A64" s="10">
        <v>43468</v>
      </c>
      <c r="B64" s="11" t="s">
        <v>230</v>
      </c>
      <c r="C64" s="11" t="s">
        <v>493</v>
      </c>
      <c r="D64" s="11" t="s">
        <v>662</v>
      </c>
      <c r="F64" s="15">
        <f>IF(ISBLANK($D64),"",IF(ISBLANK($E64),VLOOKUP($D64,$J:$K,2,FALSE),VLOOKUP($E64,'Daycare Packages'!$A:$G,7,FALSE)))</f>
        <v>30</v>
      </c>
      <c r="G64" s="15"/>
      <c r="H64" s="15">
        <f t="shared" si="1"/>
        <v>30</v>
      </c>
      <c r="I64" s="198">
        <f t="shared" si="2"/>
        <v>1</v>
      </c>
      <c r="AD64" s="52">
        <v>9</v>
      </c>
      <c r="AE64" s="10">
        <v>43526</v>
      </c>
      <c r="AF64" s="12" cm="1">
        <f t="array" ref="AF64">SUM(COUNTIFS($A:$A,$AE64,$D:$D,$J$3:$J$5))</f>
        <v>11</v>
      </c>
      <c r="AG64" s="15">
        <f>SUMIF($A:$A,$AE64,$H:$H)</f>
        <v>304</v>
      </c>
      <c r="AH64" s="15">
        <f t="shared" si="5"/>
        <v>27.64</v>
      </c>
    </row>
    <row r="65" spans="1:34" x14ac:dyDescent="0.3">
      <c r="A65" s="10">
        <v>43468</v>
      </c>
      <c r="B65" s="11" t="s">
        <v>187</v>
      </c>
      <c r="C65" s="11" t="s">
        <v>417</v>
      </c>
      <c r="D65" s="11" t="s">
        <v>662</v>
      </c>
      <c r="E65" s="11">
        <v>6724698</v>
      </c>
      <c r="F65" s="15">
        <f>IF(ISBLANK($D65),"",IF(ISBLANK($E65),VLOOKUP($D65,$J:$K,2,FALSE),VLOOKUP($E65,'Daycare Packages'!$A:$G,7,FALSE)))</f>
        <v>26</v>
      </c>
      <c r="G65" s="15"/>
      <c r="H65" s="15">
        <f t="shared" si="1"/>
        <v>26</v>
      </c>
      <c r="I65" s="198">
        <f t="shared" si="2"/>
        <v>1</v>
      </c>
      <c r="AD65" s="52">
        <v>10</v>
      </c>
      <c r="AE65" s="10">
        <v>43527</v>
      </c>
      <c r="AF65" s="12" cm="1">
        <f t="array" ref="AF65">SUM(COUNTIFS($A:$A,$AE65,$D:$D,$J$3:$J$5))</f>
        <v>7</v>
      </c>
      <c r="AG65" s="15">
        <f>SUMIF($A:$A,$AE65,$H:$H)</f>
        <v>186</v>
      </c>
      <c r="AH65" s="15">
        <f t="shared" si="5"/>
        <v>26.57</v>
      </c>
    </row>
    <row r="66" spans="1:34" x14ac:dyDescent="0.3">
      <c r="A66" s="10">
        <v>43468</v>
      </c>
      <c r="B66" s="11" t="s">
        <v>720</v>
      </c>
      <c r="C66" s="11" t="s">
        <v>721</v>
      </c>
      <c r="D66" s="11" t="s">
        <v>662</v>
      </c>
      <c r="F66" s="15">
        <f>IF(ISBLANK($D66),"",IF(ISBLANK($E66),VLOOKUP($D66,$J:$K,2,FALSE),VLOOKUP($E66,'Daycare Packages'!$A:$G,7,FALSE)))</f>
        <v>30</v>
      </c>
      <c r="G66" s="15"/>
      <c r="H66" s="15">
        <f t="shared" si="1"/>
        <v>30</v>
      </c>
      <c r="I66" s="198">
        <f t="shared" si="2"/>
        <v>1</v>
      </c>
      <c r="AD66" s="52">
        <v>10</v>
      </c>
      <c r="AE66" s="10">
        <v>43528</v>
      </c>
      <c r="AF66" s="12" cm="1">
        <f t="array" ref="AF66">SUM(COUNTIFS($A:$A,$AE66,$D:$D,$J$3:$J$5))</f>
        <v>1</v>
      </c>
      <c r="AG66" s="15">
        <f>SUMIF($A:$A,$AE66,$H:$H)</f>
        <v>22</v>
      </c>
      <c r="AH66" s="15">
        <f t="shared" si="5"/>
        <v>22</v>
      </c>
    </row>
    <row r="67" spans="1:34" x14ac:dyDescent="0.3">
      <c r="A67" s="10">
        <v>43468</v>
      </c>
      <c r="B67" s="11" t="s">
        <v>722</v>
      </c>
      <c r="C67" s="11" t="s">
        <v>548</v>
      </c>
      <c r="D67" s="11" t="s">
        <v>662</v>
      </c>
      <c r="F67" s="15">
        <f>IF(ISBLANK($D67),"",IF(ISBLANK($E67),VLOOKUP($D67,$J:$K,2,FALSE),VLOOKUP($E67,'Daycare Packages'!$A:$G,7,FALSE)))</f>
        <v>30</v>
      </c>
      <c r="G67" s="15"/>
      <c r="H67" s="15">
        <f t="shared" ref="H67:H130" si="16">IF(ISBLANK(D67),"",SUM(F67:G67))</f>
        <v>30</v>
      </c>
      <c r="I67" s="198">
        <f t="shared" ref="I67:I130" si="17">IF(A67="",0,MONTH(A67))</f>
        <v>1</v>
      </c>
      <c r="AD67" s="52">
        <v>10</v>
      </c>
      <c r="AE67" s="10">
        <v>43529</v>
      </c>
      <c r="AF67" s="12" cm="1">
        <f t="array" ref="AF67">SUM(COUNTIFS($A:$A,$AE67,$D:$D,$J$3:$J$5))</f>
        <v>84</v>
      </c>
      <c r="AG67" s="15">
        <f>SUMIF($A:$A,$AE67,$H:$H)</f>
        <v>2083</v>
      </c>
      <c r="AH67" s="15">
        <f t="shared" si="5"/>
        <v>24.8</v>
      </c>
    </row>
    <row r="68" spans="1:34" x14ac:dyDescent="0.3">
      <c r="A68" s="10">
        <v>43468</v>
      </c>
      <c r="B68" s="11" t="s">
        <v>318</v>
      </c>
      <c r="C68" s="11" t="s">
        <v>723</v>
      </c>
      <c r="D68" s="11" t="s">
        <v>662</v>
      </c>
      <c r="F68" s="15">
        <f>IF(ISBLANK($D68),"",IF(ISBLANK($E68),VLOOKUP($D68,$J:$K,2,FALSE),VLOOKUP($E68,'Daycare Packages'!$A:$G,7,FALSE)))</f>
        <v>30</v>
      </c>
      <c r="G68" s="15"/>
      <c r="H68" s="15">
        <f t="shared" si="16"/>
        <v>30</v>
      </c>
      <c r="I68" s="198">
        <f t="shared" si="17"/>
        <v>1</v>
      </c>
      <c r="AD68" s="52">
        <v>10</v>
      </c>
      <c r="AE68" s="10">
        <v>43530</v>
      </c>
      <c r="AF68" s="12" cm="1">
        <f t="array" ref="AF68">SUM(COUNTIFS($A:$A,$AE68,$D:$D,$J$3:$J$5))</f>
        <v>61</v>
      </c>
      <c r="AG68" s="15">
        <f>SUMIF($A:$A,$AE68,$H:$H)</f>
        <v>1606.4</v>
      </c>
      <c r="AH68" s="15">
        <f t="shared" si="5"/>
        <v>26.33</v>
      </c>
    </row>
    <row r="69" spans="1:34" x14ac:dyDescent="0.3">
      <c r="A69" s="10">
        <v>43468</v>
      </c>
      <c r="B69" s="11" t="s">
        <v>724</v>
      </c>
      <c r="C69" s="11" t="s">
        <v>725</v>
      </c>
      <c r="D69" s="11" t="s">
        <v>662</v>
      </c>
      <c r="F69" s="15">
        <f>IF(ISBLANK($D69),"",IF(ISBLANK($E69),VLOOKUP($D69,$J:$K,2,FALSE),VLOOKUP($E69,'Daycare Packages'!$A:$G,7,FALSE)))</f>
        <v>30</v>
      </c>
      <c r="G69" s="15"/>
      <c r="H69" s="15">
        <f t="shared" si="16"/>
        <v>30</v>
      </c>
      <c r="I69" s="198">
        <f t="shared" si="17"/>
        <v>1</v>
      </c>
      <c r="AD69" s="52">
        <v>10</v>
      </c>
      <c r="AE69" s="10">
        <v>43531</v>
      </c>
      <c r="AF69" s="12" cm="1">
        <f t="array" ref="AF69">SUM(COUNTIFS($A:$A,$AE69,$D:$D,$J$3:$J$5))</f>
        <v>80</v>
      </c>
      <c r="AG69" s="15">
        <f>SUMIF($A:$A,$AE69,$H:$H)</f>
        <v>2111</v>
      </c>
      <c r="AH69" s="15">
        <f t="shared" ref="AH69:AH132" si="18">IF(AF69=0,0,ROUND(AG69/AF69,2))</f>
        <v>26.39</v>
      </c>
    </row>
    <row r="70" spans="1:34" x14ac:dyDescent="0.3">
      <c r="A70" s="10">
        <v>43468</v>
      </c>
      <c r="B70" s="11" t="s">
        <v>167</v>
      </c>
      <c r="C70" s="11" t="s">
        <v>726</v>
      </c>
      <c r="D70" s="11" t="s">
        <v>662</v>
      </c>
      <c r="E70" s="11">
        <v>6714103</v>
      </c>
      <c r="F70" s="15">
        <f>IF(ISBLANK($D70),"",IF(ISBLANK($E70),VLOOKUP($D70,$J:$K,2,FALSE),VLOOKUP($E70,'Daycare Packages'!$A:$G,7,FALSE)))</f>
        <v>26</v>
      </c>
      <c r="G70" s="15"/>
      <c r="H70" s="15">
        <f t="shared" si="16"/>
        <v>26</v>
      </c>
      <c r="I70" s="198">
        <f t="shared" si="17"/>
        <v>1</v>
      </c>
      <c r="AD70" s="52">
        <v>10</v>
      </c>
      <c r="AE70" s="10">
        <v>43532</v>
      </c>
      <c r="AF70" s="12" cm="1">
        <f t="array" ref="AF70">SUM(COUNTIFS($A:$A,$AE70,$D:$D,$J$3:$J$5))</f>
        <v>48</v>
      </c>
      <c r="AG70" s="15">
        <f>SUMIF($A:$A,$AE70,$H:$H)</f>
        <v>1255.4000000000001</v>
      </c>
      <c r="AH70" s="15">
        <f t="shared" si="18"/>
        <v>26.15</v>
      </c>
    </row>
    <row r="71" spans="1:34" x14ac:dyDescent="0.3">
      <c r="A71" s="10">
        <v>43468</v>
      </c>
      <c r="B71" s="11" t="s">
        <v>167</v>
      </c>
      <c r="C71" s="11" t="s">
        <v>467</v>
      </c>
      <c r="D71" s="11" t="s">
        <v>662</v>
      </c>
      <c r="E71" s="11">
        <v>6714103</v>
      </c>
      <c r="F71" s="15">
        <f>IF(ISBLANK($D71),"",IF(ISBLANK($E71),VLOOKUP($D71,$J:$K,2,FALSE),VLOOKUP($E71,'Daycare Packages'!$A:$G,7,FALSE)))</f>
        <v>26</v>
      </c>
      <c r="G71" s="15"/>
      <c r="H71" s="15">
        <f t="shared" si="16"/>
        <v>26</v>
      </c>
      <c r="I71" s="198">
        <f t="shared" si="17"/>
        <v>1</v>
      </c>
      <c r="AD71" s="52">
        <v>10</v>
      </c>
      <c r="AE71" s="10">
        <v>43533</v>
      </c>
      <c r="AF71" s="12" cm="1">
        <f t="array" ref="AF71">SUM(COUNTIFS($A:$A,$AE71,$D:$D,$J$3:$J$5))</f>
        <v>11</v>
      </c>
      <c r="AG71" s="15">
        <f>SUMIF($A:$A,$AE71,$H:$H)</f>
        <v>292</v>
      </c>
      <c r="AH71" s="15">
        <f t="shared" si="18"/>
        <v>26.55</v>
      </c>
    </row>
    <row r="72" spans="1:34" x14ac:dyDescent="0.3">
      <c r="A72" s="10">
        <v>43468</v>
      </c>
      <c r="B72" s="11" t="s">
        <v>727</v>
      </c>
      <c r="C72" s="11" t="s">
        <v>728</v>
      </c>
      <c r="D72" s="11" t="s">
        <v>662</v>
      </c>
      <c r="F72" s="15">
        <f>IF(ISBLANK($D72),"",IF(ISBLANK($E72),VLOOKUP($D72,$J:$K,2,FALSE),VLOOKUP($E72,'Daycare Packages'!$A:$G,7,FALSE)))</f>
        <v>30</v>
      </c>
      <c r="G72" s="15"/>
      <c r="H72" s="15">
        <f t="shared" si="16"/>
        <v>30</v>
      </c>
      <c r="I72" s="198">
        <f t="shared" si="17"/>
        <v>1</v>
      </c>
      <c r="AD72" s="52">
        <v>11</v>
      </c>
      <c r="AE72" s="10">
        <v>43534</v>
      </c>
      <c r="AF72" s="12" cm="1">
        <f t="array" ref="AF72">SUM(COUNTIFS($A:$A,$AE72,$D:$D,$J$3:$J$5))</f>
        <v>6</v>
      </c>
      <c r="AG72" s="15">
        <f>SUMIF($A:$A,$AE72,$H:$H)</f>
        <v>163</v>
      </c>
      <c r="AH72" s="15">
        <f t="shared" si="18"/>
        <v>27.17</v>
      </c>
    </row>
    <row r="73" spans="1:34" x14ac:dyDescent="0.3">
      <c r="A73" s="10">
        <v>43468</v>
      </c>
      <c r="B73" s="11" t="s">
        <v>154</v>
      </c>
      <c r="C73" s="11" t="s">
        <v>729</v>
      </c>
      <c r="D73" s="11" t="s">
        <v>662</v>
      </c>
      <c r="E73" s="11">
        <v>6699093</v>
      </c>
      <c r="F73" s="15">
        <f>IF(ISBLANK($D73),"",IF(ISBLANK($E73),VLOOKUP($D73,$J:$K,2,FALSE),VLOOKUP($E73,'Daycare Packages'!$A:$G,7,FALSE)))</f>
        <v>26</v>
      </c>
      <c r="G73" s="15"/>
      <c r="H73" s="15">
        <f t="shared" si="16"/>
        <v>26</v>
      </c>
      <c r="I73" s="198">
        <f t="shared" si="17"/>
        <v>1</v>
      </c>
      <c r="AD73" s="52">
        <v>11</v>
      </c>
      <c r="AE73" s="10">
        <v>43535</v>
      </c>
      <c r="AF73" s="12" cm="1">
        <f t="array" ref="AF73">SUM(COUNTIFS($A:$A,$AE73,$D:$D,$J$3:$J$5))</f>
        <v>48</v>
      </c>
      <c r="AG73" s="15">
        <f>SUMIF($A:$A,$AE73,$H:$H)</f>
        <v>1197</v>
      </c>
      <c r="AH73" s="15">
        <f t="shared" si="18"/>
        <v>24.94</v>
      </c>
    </row>
    <row r="74" spans="1:34" x14ac:dyDescent="0.3">
      <c r="A74" s="10">
        <v>43468</v>
      </c>
      <c r="B74" s="11" t="s">
        <v>730</v>
      </c>
      <c r="C74" s="11" t="s">
        <v>731</v>
      </c>
      <c r="D74" s="11" t="s">
        <v>662</v>
      </c>
      <c r="F74" s="15">
        <f>IF(ISBLANK($D74),"",IF(ISBLANK($E74),VLOOKUP($D74,$J:$K,2,FALSE),VLOOKUP($E74,'Daycare Packages'!$A:$G,7,FALSE)))</f>
        <v>30</v>
      </c>
      <c r="G74" s="15"/>
      <c r="H74" s="15">
        <f t="shared" si="16"/>
        <v>30</v>
      </c>
      <c r="I74" s="198">
        <f t="shared" si="17"/>
        <v>1</v>
      </c>
      <c r="AD74" s="52">
        <v>11</v>
      </c>
      <c r="AE74" s="10">
        <v>43536</v>
      </c>
      <c r="AF74" s="12" cm="1">
        <f t="array" ref="AF74">SUM(COUNTIFS($A:$A,$AE74,$D:$D,$J$3:$J$5))</f>
        <v>65</v>
      </c>
      <c r="AG74" s="15">
        <f>SUMIF($A:$A,$AE74,$H:$H)</f>
        <v>1620</v>
      </c>
      <c r="AH74" s="15">
        <f t="shared" si="18"/>
        <v>24.92</v>
      </c>
    </row>
    <row r="75" spans="1:34" x14ac:dyDescent="0.3">
      <c r="A75" s="10">
        <v>43468</v>
      </c>
      <c r="B75" s="11" t="s">
        <v>140</v>
      </c>
      <c r="C75" s="11" t="s">
        <v>475</v>
      </c>
      <c r="D75" s="11" t="s">
        <v>662</v>
      </c>
      <c r="E75" s="11">
        <v>6676801</v>
      </c>
      <c r="F75" s="15">
        <f>IF(ISBLANK($D75),"",IF(ISBLANK($E75),VLOOKUP($D75,$J:$K,2,FALSE),VLOOKUP($E75,'Daycare Packages'!$A:$G,7,FALSE)))</f>
        <v>22</v>
      </c>
      <c r="G75" s="15"/>
      <c r="H75" s="15">
        <f t="shared" si="16"/>
        <v>22</v>
      </c>
      <c r="I75" s="198">
        <f t="shared" si="17"/>
        <v>1</v>
      </c>
      <c r="AD75" s="52">
        <v>11</v>
      </c>
      <c r="AE75" s="10">
        <v>43537</v>
      </c>
      <c r="AF75" s="12" cm="1">
        <f t="array" ref="AF75">SUM(COUNTIFS($A:$A,$AE75,$D:$D,$J$3:$J$5))</f>
        <v>54</v>
      </c>
      <c r="AG75" s="15">
        <f>SUMIF($A:$A,$AE75,$H:$H)</f>
        <v>1420.4</v>
      </c>
      <c r="AH75" s="15">
        <f t="shared" si="18"/>
        <v>26.3</v>
      </c>
    </row>
    <row r="76" spans="1:34" x14ac:dyDescent="0.3">
      <c r="A76" s="10">
        <v>43468</v>
      </c>
      <c r="B76" s="11" t="s">
        <v>158</v>
      </c>
      <c r="C76" s="11" t="s">
        <v>527</v>
      </c>
      <c r="D76" s="11" t="s">
        <v>662</v>
      </c>
      <c r="E76" s="11">
        <v>6706817</v>
      </c>
      <c r="F76" s="15">
        <f>IF(ISBLANK($D76),"",IF(ISBLANK($E76),VLOOKUP($D76,$J:$K,2,FALSE),VLOOKUP($E76,'Daycare Packages'!$A:$G,7,FALSE)))</f>
        <v>22</v>
      </c>
      <c r="G76" s="15"/>
      <c r="H76" s="15">
        <f t="shared" si="16"/>
        <v>22</v>
      </c>
      <c r="I76" s="198">
        <f t="shared" si="17"/>
        <v>1</v>
      </c>
      <c r="AD76" s="52">
        <v>11</v>
      </c>
      <c r="AE76" s="10">
        <v>43538</v>
      </c>
      <c r="AF76" s="12" cm="1">
        <f t="array" ref="AF76">SUM(COUNTIFS($A:$A,$AE76,$D:$D,$J$3:$J$5))</f>
        <v>63</v>
      </c>
      <c r="AG76" s="15">
        <f>SUMIF($A:$A,$AE76,$H:$H)</f>
        <v>1631</v>
      </c>
      <c r="AH76" s="15">
        <f t="shared" si="18"/>
        <v>25.89</v>
      </c>
    </row>
    <row r="77" spans="1:34" x14ac:dyDescent="0.3">
      <c r="A77" s="10">
        <v>43468</v>
      </c>
      <c r="B77" s="11" t="s">
        <v>732</v>
      </c>
      <c r="C77" s="11" t="s">
        <v>733</v>
      </c>
      <c r="D77" s="11" t="s">
        <v>662</v>
      </c>
      <c r="F77" s="15">
        <f>IF(ISBLANK($D77),"",IF(ISBLANK($E77),VLOOKUP($D77,$J:$K,2,FALSE),VLOOKUP($E77,'Daycare Packages'!$A:$G,7,FALSE)))</f>
        <v>30</v>
      </c>
      <c r="G77" s="15"/>
      <c r="H77" s="15">
        <f t="shared" si="16"/>
        <v>30</v>
      </c>
      <c r="I77" s="198">
        <f t="shared" si="17"/>
        <v>1</v>
      </c>
      <c r="AD77" s="52">
        <v>11</v>
      </c>
      <c r="AE77" s="10">
        <v>43539</v>
      </c>
      <c r="AF77" s="12" cm="1">
        <f t="array" ref="AF77">SUM(COUNTIFS($A:$A,$AE77,$D:$D,$J$3:$J$5))</f>
        <v>50</v>
      </c>
      <c r="AG77" s="15">
        <f>SUMIF($A:$A,$AE77,$H:$H)</f>
        <v>1319.4</v>
      </c>
      <c r="AH77" s="15">
        <f t="shared" si="18"/>
        <v>26.39</v>
      </c>
    </row>
    <row r="78" spans="1:34" x14ac:dyDescent="0.3">
      <c r="A78" s="10">
        <v>43468</v>
      </c>
      <c r="B78" s="11" t="s">
        <v>178</v>
      </c>
      <c r="C78" s="11" t="s">
        <v>734</v>
      </c>
      <c r="D78" s="11" t="s">
        <v>662</v>
      </c>
      <c r="E78" s="11">
        <v>6719571</v>
      </c>
      <c r="F78" s="15">
        <f>IF(ISBLANK($D78),"",IF(ISBLANK($E78),VLOOKUP($D78,$J:$K,2,FALSE),VLOOKUP($E78,'Daycare Packages'!$A:$G,7,FALSE)))</f>
        <v>26</v>
      </c>
      <c r="G78" s="15"/>
      <c r="H78" s="15">
        <f t="shared" si="16"/>
        <v>26</v>
      </c>
      <c r="I78" s="198">
        <f t="shared" si="17"/>
        <v>1</v>
      </c>
      <c r="AD78" s="52">
        <v>11</v>
      </c>
      <c r="AE78" s="10">
        <v>43540</v>
      </c>
      <c r="AF78" s="12" cm="1">
        <f t="array" ref="AF78">SUM(COUNTIFS($A:$A,$AE78,$D:$D,$J$3:$J$5))</f>
        <v>13</v>
      </c>
      <c r="AG78" s="15">
        <f>SUMIF($A:$A,$AE78,$H:$H)</f>
        <v>357</v>
      </c>
      <c r="AH78" s="15">
        <f t="shared" si="18"/>
        <v>27.46</v>
      </c>
    </row>
    <row r="79" spans="1:34" x14ac:dyDescent="0.3">
      <c r="A79" s="10">
        <v>43468</v>
      </c>
      <c r="B79" s="11" t="s">
        <v>214</v>
      </c>
      <c r="C79" s="11" t="s">
        <v>686</v>
      </c>
      <c r="D79" s="11" t="s">
        <v>662</v>
      </c>
      <c r="E79" s="11">
        <v>6735881</v>
      </c>
      <c r="F79" s="15">
        <f>IF(ISBLANK($D79),"",IF(ISBLANK($E79),VLOOKUP($D79,$J:$K,2,FALSE),VLOOKUP($E79,'Daycare Packages'!$A:$G,7,FALSE)))</f>
        <v>25</v>
      </c>
      <c r="G79" s="15"/>
      <c r="H79" s="15">
        <f t="shared" si="16"/>
        <v>25</v>
      </c>
      <c r="I79" s="198">
        <f t="shared" si="17"/>
        <v>1</v>
      </c>
      <c r="AD79" s="52">
        <v>12</v>
      </c>
      <c r="AE79" s="10">
        <v>43541</v>
      </c>
      <c r="AF79" s="12" cm="1">
        <f t="array" ref="AF79">SUM(COUNTIFS($A:$A,$AE79,$D:$D,$J$3:$J$5))</f>
        <v>12</v>
      </c>
      <c r="AG79" s="15">
        <f>SUMIF($A:$A,$AE79,$H:$H)</f>
        <v>289</v>
      </c>
      <c r="AH79" s="15">
        <f t="shared" si="18"/>
        <v>24.08</v>
      </c>
    </row>
    <row r="80" spans="1:34" x14ac:dyDescent="0.3">
      <c r="A80" s="10">
        <v>43468</v>
      </c>
      <c r="B80" s="11" t="s">
        <v>151</v>
      </c>
      <c r="C80" s="11" t="s">
        <v>578</v>
      </c>
      <c r="D80" s="11" t="s">
        <v>662</v>
      </c>
      <c r="E80" s="11">
        <v>6695845</v>
      </c>
      <c r="F80" s="15">
        <f>IF(ISBLANK($D80),"",IF(ISBLANK($E80),VLOOKUP($D80,$J:$K,2,FALSE),VLOOKUP($E80,'Daycare Packages'!$A:$G,7,FALSE)))</f>
        <v>22</v>
      </c>
      <c r="G80" s="15"/>
      <c r="H80" s="15">
        <f t="shared" si="16"/>
        <v>22</v>
      </c>
      <c r="I80" s="198">
        <f t="shared" si="17"/>
        <v>1</v>
      </c>
      <c r="AD80" s="52">
        <v>12</v>
      </c>
      <c r="AE80" s="10">
        <v>43542</v>
      </c>
      <c r="AF80" s="12" cm="1">
        <f t="array" ref="AF80">SUM(COUNTIFS($A:$A,$AE80,$D:$D,$J$3:$J$5))</f>
        <v>46</v>
      </c>
      <c r="AG80" s="15">
        <f>SUMIF($A:$A,$AE80,$H:$H)</f>
        <v>1169</v>
      </c>
      <c r="AH80" s="15">
        <f t="shared" si="18"/>
        <v>25.41</v>
      </c>
    </row>
    <row r="81" spans="1:34" x14ac:dyDescent="0.3">
      <c r="A81" s="10">
        <v>43468</v>
      </c>
      <c r="B81" s="11" t="s">
        <v>282</v>
      </c>
      <c r="C81" s="11" t="s">
        <v>735</v>
      </c>
      <c r="D81" s="11" t="s">
        <v>662</v>
      </c>
      <c r="F81" s="15">
        <f>IF(ISBLANK($D81),"",IF(ISBLANK($E81),VLOOKUP($D81,$J:$K,2,FALSE),VLOOKUP($E81,'Daycare Packages'!$A:$G,7,FALSE)))</f>
        <v>30</v>
      </c>
      <c r="G81" s="15"/>
      <c r="H81" s="15">
        <f t="shared" si="16"/>
        <v>30</v>
      </c>
      <c r="I81" s="198">
        <f t="shared" si="17"/>
        <v>1</v>
      </c>
      <c r="AD81" s="52">
        <v>12</v>
      </c>
      <c r="AE81" s="10">
        <v>43543</v>
      </c>
      <c r="AF81" s="12" cm="1">
        <f t="array" ref="AF81">SUM(COUNTIFS($A:$A,$AE81,$D:$D,$J$3:$J$5))</f>
        <v>53</v>
      </c>
      <c r="AG81" s="15">
        <f>SUMIF($A:$A,$AE81,$H:$H)</f>
        <v>1324</v>
      </c>
      <c r="AH81" s="15">
        <f t="shared" si="18"/>
        <v>24.98</v>
      </c>
    </row>
    <row r="82" spans="1:34" x14ac:dyDescent="0.3">
      <c r="A82" s="10">
        <v>43468</v>
      </c>
      <c r="B82" s="11" t="s">
        <v>217</v>
      </c>
      <c r="C82" s="11" t="s">
        <v>402</v>
      </c>
      <c r="D82" s="11" t="s">
        <v>662</v>
      </c>
      <c r="E82" s="11">
        <v>6736913</v>
      </c>
      <c r="F82" s="15">
        <f>IF(ISBLANK($D82),"",IF(ISBLANK($E82),VLOOKUP($D82,$J:$K,2,FALSE),VLOOKUP($E82,'Daycare Packages'!$A:$G,7,FALSE)))</f>
        <v>25</v>
      </c>
      <c r="G82" s="15"/>
      <c r="H82" s="15">
        <f t="shared" si="16"/>
        <v>25</v>
      </c>
      <c r="I82" s="198">
        <f t="shared" si="17"/>
        <v>1</v>
      </c>
      <c r="AD82" s="52">
        <v>12</v>
      </c>
      <c r="AE82" s="10">
        <v>43544</v>
      </c>
      <c r="AF82" s="12" cm="1">
        <f t="array" ref="AF82">SUM(COUNTIFS($A:$A,$AE82,$D:$D,$J$3:$J$5))</f>
        <v>65</v>
      </c>
      <c r="AG82" s="15">
        <f>SUMIF($A:$A,$AE82,$H:$H)</f>
        <v>1667</v>
      </c>
      <c r="AH82" s="15">
        <f t="shared" si="18"/>
        <v>25.65</v>
      </c>
    </row>
    <row r="83" spans="1:34" x14ac:dyDescent="0.3">
      <c r="A83" s="10">
        <v>43468</v>
      </c>
      <c r="B83" s="11" t="s">
        <v>114</v>
      </c>
      <c r="C83" s="11" t="s">
        <v>661</v>
      </c>
      <c r="D83" s="11" t="s">
        <v>662</v>
      </c>
      <c r="E83" s="11">
        <v>6589484</v>
      </c>
      <c r="F83" s="15">
        <f>IF(ISBLANK($D83),"",IF(ISBLANK($E83),VLOOKUP($D83,$J:$K,2,FALSE),VLOOKUP($E83,'Daycare Packages'!$A:$G,7,FALSE)))</f>
        <v>22</v>
      </c>
      <c r="G83" s="15"/>
      <c r="H83" s="15">
        <f t="shared" si="16"/>
        <v>22</v>
      </c>
      <c r="I83" s="198">
        <f t="shared" si="17"/>
        <v>1</v>
      </c>
      <c r="AD83" s="52">
        <v>12</v>
      </c>
      <c r="AE83" s="10">
        <v>43545</v>
      </c>
      <c r="AF83" s="12" cm="1">
        <f t="array" ref="AF83">SUM(COUNTIFS($A:$A,$AE83,$D:$D,$J$3:$J$5))</f>
        <v>66</v>
      </c>
      <c r="AG83" s="15">
        <f>SUMIF($A:$A,$AE83,$H:$H)</f>
        <v>1718</v>
      </c>
      <c r="AH83" s="15">
        <f t="shared" si="18"/>
        <v>26.03</v>
      </c>
    </row>
    <row r="84" spans="1:34" x14ac:dyDescent="0.3">
      <c r="A84" s="10">
        <v>43468</v>
      </c>
      <c r="B84" s="11" t="s">
        <v>690</v>
      </c>
      <c r="C84" s="11" t="s">
        <v>736</v>
      </c>
      <c r="D84" s="11" t="s">
        <v>662</v>
      </c>
      <c r="E84" s="11">
        <v>6694641</v>
      </c>
      <c r="F84" s="15">
        <f>IF(ISBLANK($D84),"",IF(ISBLANK($E84),VLOOKUP($D84,$J:$K,2,FALSE),VLOOKUP($E84,'Daycare Packages'!$A:$G,7,FALSE)))</f>
        <v>24</v>
      </c>
      <c r="G84" s="15"/>
      <c r="H84" s="15">
        <f t="shared" si="16"/>
        <v>24</v>
      </c>
      <c r="I84" s="198">
        <f t="shared" si="17"/>
        <v>1</v>
      </c>
      <c r="AD84" s="52">
        <v>12</v>
      </c>
      <c r="AE84" s="10">
        <v>43546</v>
      </c>
      <c r="AF84" s="12" cm="1">
        <f t="array" ref="AF84">SUM(COUNTIFS($A:$A,$AE84,$D:$D,$J$3:$J$5))</f>
        <v>49</v>
      </c>
      <c r="AG84" s="15">
        <f>SUMIF($A:$A,$AE84,$H:$H)</f>
        <v>1325</v>
      </c>
      <c r="AH84" s="15">
        <f t="shared" si="18"/>
        <v>27.04</v>
      </c>
    </row>
    <row r="85" spans="1:34" x14ac:dyDescent="0.3">
      <c r="A85" s="10">
        <v>43468</v>
      </c>
      <c r="B85" s="11" t="s">
        <v>218</v>
      </c>
      <c r="C85" s="11" t="s">
        <v>737</v>
      </c>
      <c r="D85" s="11" t="s">
        <v>662</v>
      </c>
      <c r="E85" s="11">
        <v>6738000</v>
      </c>
      <c r="F85" s="15">
        <f>IF(ISBLANK($D85),"",IF(ISBLANK($E85),VLOOKUP($D85,$J:$K,2,FALSE),VLOOKUP($E85,'Daycare Packages'!$A:$G,7,FALSE)))</f>
        <v>20</v>
      </c>
      <c r="G85" s="15"/>
      <c r="H85" s="15">
        <f t="shared" si="16"/>
        <v>20</v>
      </c>
      <c r="I85" s="198">
        <f t="shared" si="17"/>
        <v>1</v>
      </c>
      <c r="AD85" s="52">
        <v>12</v>
      </c>
      <c r="AE85" s="10">
        <v>43547</v>
      </c>
      <c r="AF85" s="12" cm="1">
        <f t="array" ref="AF85">SUM(COUNTIFS($A:$A,$AE85,$D:$D,$J$3:$J$5))</f>
        <v>13</v>
      </c>
      <c r="AG85" s="15">
        <f>SUMIF($A:$A,$AE85,$H:$H)</f>
        <v>335</v>
      </c>
      <c r="AH85" s="15">
        <f t="shared" si="18"/>
        <v>25.77</v>
      </c>
    </row>
    <row r="86" spans="1:34" x14ac:dyDescent="0.3">
      <c r="A86" s="10">
        <v>43468</v>
      </c>
      <c r="B86" s="11" t="s">
        <v>218</v>
      </c>
      <c r="C86" s="11" t="s">
        <v>738</v>
      </c>
      <c r="D86" s="11" t="s">
        <v>662</v>
      </c>
      <c r="E86" s="11">
        <v>6738000</v>
      </c>
      <c r="F86" s="15">
        <f>IF(ISBLANK($D86),"",IF(ISBLANK($E86),VLOOKUP($D86,$J:$K,2,FALSE),VLOOKUP($E86,'Daycare Packages'!$A:$G,7,FALSE)))</f>
        <v>20</v>
      </c>
      <c r="G86" s="15"/>
      <c r="H86" s="15">
        <f t="shared" si="16"/>
        <v>20</v>
      </c>
      <c r="I86" s="198">
        <f t="shared" si="17"/>
        <v>1</v>
      </c>
      <c r="AD86" s="52">
        <v>13</v>
      </c>
      <c r="AE86" s="10">
        <v>43548</v>
      </c>
      <c r="AF86" s="12" cm="1">
        <f t="array" ref="AF86">SUM(COUNTIFS($A:$A,$AE86,$D:$D,$J$3:$J$5))</f>
        <v>7</v>
      </c>
      <c r="AG86" s="15">
        <f>SUMIF($A:$A,$AE86,$H:$H)</f>
        <v>184</v>
      </c>
      <c r="AH86" s="15">
        <f t="shared" si="18"/>
        <v>26.29</v>
      </c>
    </row>
    <row r="87" spans="1:34" x14ac:dyDescent="0.3">
      <c r="A87" s="10">
        <v>43468</v>
      </c>
      <c r="B87" s="11" t="s">
        <v>208</v>
      </c>
      <c r="C87" s="11" t="s">
        <v>507</v>
      </c>
      <c r="D87" s="11" t="s">
        <v>662</v>
      </c>
      <c r="E87" s="11">
        <v>6733427</v>
      </c>
      <c r="F87" s="15">
        <f>IF(ISBLANK($D87),"",IF(ISBLANK($E87),VLOOKUP($D87,$J:$K,2,FALSE),VLOOKUP($E87,'Daycare Packages'!$A:$G,7,FALSE)))</f>
        <v>22</v>
      </c>
      <c r="G87" s="15"/>
      <c r="H87" s="15">
        <f t="shared" si="16"/>
        <v>22</v>
      </c>
      <c r="I87" s="198">
        <f t="shared" si="17"/>
        <v>1</v>
      </c>
      <c r="AD87" s="52">
        <v>13</v>
      </c>
      <c r="AE87" s="10">
        <v>43549</v>
      </c>
      <c r="AF87" s="12" cm="1">
        <f t="array" ref="AF87">SUM(COUNTIFS($A:$A,$AE87,$D:$D,$J$3:$J$5))</f>
        <v>64</v>
      </c>
      <c r="AG87" s="15">
        <f>SUMIF($A:$A,$AE87,$H:$H)</f>
        <v>1642</v>
      </c>
      <c r="AH87" s="15">
        <f t="shared" si="18"/>
        <v>25.66</v>
      </c>
    </row>
    <row r="88" spans="1:34" x14ac:dyDescent="0.3">
      <c r="A88" s="10">
        <v>43468</v>
      </c>
      <c r="B88" s="11" t="s">
        <v>198</v>
      </c>
      <c r="C88" s="11" t="s">
        <v>739</v>
      </c>
      <c r="D88" s="11" t="s">
        <v>662</v>
      </c>
      <c r="E88" s="11">
        <v>6728732</v>
      </c>
      <c r="F88" s="15">
        <f>IF(ISBLANK($D88),"",IF(ISBLANK($E88),VLOOKUP($D88,$J:$K,2,FALSE),VLOOKUP($E88,'Daycare Packages'!$A:$G,7,FALSE)))</f>
        <v>26</v>
      </c>
      <c r="G88" s="15"/>
      <c r="H88" s="15">
        <f t="shared" si="16"/>
        <v>26</v>
      </c>
      <c r="I88" s="198">
        <f t="shared" si="17"/>
        <v>1</v>
      </c>
      <c r="AD88" s="52">
        <v>13</v>
      </c>
      <c r="AE88" s="10">
        <v>43550</v>
      </c>
      <c r="AF88" s="12" cm="1">
        <f t="array" ref="AF88">SUM(COUNTIFS($A:$A,$AE88,$D:$D,$J$3:$J$5))</f>
        <v>62</v>
      </c>
      <c r="AG88" s="15">
        <f>SUMIF($A:$A,$AE88,$H:$H)</f>
        <v>1555</v>
      </c>
      <c r="AH88" s="15">
        <f t="shared" si="18"/>
        <v>25.08</v>
      </c>
    </row>
    <row r="89" spans="1:34" x14ac:dyDescent="0.3">
      <c r="A89" s="10">
        <v>43468</v>
      </c>
      <c r="B89" s="11" t="s">
        <v>122</v>
      </c>
      <c r="C89" s="11" t="s">
        <v>740</v>
      </c>
      <c r="D89" s="11" t="s">
        <v>662</v>
      </c>
      <c r="E89" s="11">
        <v>6632734</v>
      </c>
      <c r="F89" s="15">
        <f>IF(ISBLANK($D89),"",IF(ISBLANK($E89),VLOOKUP($D89,$J:$K,2,FALSE),VLOOKUP($E89,'Daycare Packages'!$A:$G,7,FALSE)))</f>
        <v>22</v>
      </c>
      <c r="G89" s="15"/>
      <c r="H89" s="15">
        <f t="shared" si="16"/>
        <v>22</v>
      </c>
      <c r="I89" s="198">
        <f t="shared" si="17"/>
        <v>1</v>
      </c>
      <c r="AD89" s="52">
        <v>13</v>
      </c>
      <c r="AE89" s="10">
        <v>43551</v>
      </c>
      <c r="AF89" s="12" cm="1">
        <f t="array" ref="AF89">SUM(COUNTIFS($A:$A,$AE89,$D:$D,$J$3:$J$5))</f>
        <v>56</v>
      </c>
      <c r="AG89" s="15">
        <f>SUMIF($A:$A,$AE89,$H:$H)</f>
        <v>1488</v>
      </c>
      <c r="AH89" s="15">
        <f t="shared" si="18"/>
        <v>26.57</v>
      </c>
    </row>
    <row r="90" spans="1:34" x14ac:dyDescent="0.3">
      <c r="A90" s="10">
        <v>43468</v>
      </c>
      <c r="B90" s="11" t="s">
        <v>138</v>
      </c>
      <c r="C90" s="11" t="s">
        <v>573</v>
      </c>
      <c r="D90" s="11" t="s">
        <v>662</v>
      </c>
      <c r="E90" s="11">
        <v>6669597</v>
      </c>
      <c r="F90" s="15">
        <f>IF(ISBLANK($D90),"",IF(ISBLANK($E90),VLOOKUP($D90,$J:$K,2,FALSE),VLOOKUP($E90,'Daycare Packages'!$A:$G,7,FALSE)))</f>
        <v>22</v>
      </c>
      <c r="G90" s="15"/>
      <c r="H90" s="15">
        <f t="shared" si="16"/>
        <v>22</v>
      </c>
      <c r="I90" s="198">
        <f t="shared" si="17"/>
        <v>1</v>
      </c>
      <c r="AD90" s="52">
        <v>13</v>
      </c>
      <c r="AE90" s="10">
        <v>43552</v>
      </c>
      <c r="AF90" s="12" cm="1">
        <f t="array" ref="AF90">SUM(COUNTIFS($A:$A,$AE90,$D:$D,$J$3:$J$5))</f>
        <v>54</v>
      </c>
      <c r="AG90" s="15">
        <f>SUMIF($A:$A,$AE90,$H:$H)</f>
        <v>1389</v>
      </c>
      <c r="AH90" s="15">
        <f t="shared" si="18"/>
        <v>25.72</v>
      </c>
    </row>
    <row r="91" spans="1:34" x14ac:dyDescent="0.3">
      <c r="A91" s="10">
        <v>43468</v>
      </c>
      <c r="B91" s="11" t="s">
        <v>195</v>
      </c>
      <c r="C91" s="11" t="s">
        <v>474</v>
      </c>
      <c r="D91" s="11" t="s">
        <v>662</v>
      </c>
      <c r="E91" s="11">
        <v>6727803</v>
      </c>
      <c r="F91" s="15">
        <f>IF(ISBLANK($D91),"",IF(ISBLANK($E91),VLOOKUP($D91,$J:$K,2,FALSE),VLOOKUP($E91,'Daycare Packages'!$A:$G,7,FALSE)))</f>
        <v>25</v>
      </c>
      <c r="G91" s="15"/>
      <c r="H91" s="15">
        <f t="shared" si="16"/>
        <v>25</v>
      </c>
      <c r="I91" s="198">
        <f t="shared" si="17"/>
        <v>1</v>
      </c>
      <c r="AD91" s="52">
        <v>13</v>
      </c>
      <c r="AE91" s="10">
        <v>43553</v>
      </c>
      <c r="AF91" s="12" cm="1">
        <f t="array" ref="AF91">SUM(COUNTIFS($A:$A,$AE91,$D:$D,$J$3:$J$5))</f>
        <v>53</v>
      </c>
      <c r="AG91" s="15">
        <f>SUMIF($A:$A,$AE91,$H:$H)</f>
        <v>1379</v>
      </c>
      <c r="AH91" s="15">
        <f t="shared" si="18"/>
        <v>26.02</v>
      </c>
    </row>
    <row r="92" spans="1:34" x14ac:dyDescent="0.3">
      <c r="A92" s="10">
        <v>43468</v>
      </c>
      <c r="B92" s="11" t="s">
        <v>195</v>
      </c>
      <c r="C92" s="11" t="s">
        <v>735</v>
      </c>
      <c r="D92" s="11" t="s">
        <v>662</v>
      </c>
      <c r="E92" s="11">
        <v>6727803</v>
      </c>
      <c r="F92" s="15">
        <f>IF(ISBLANK($D92),"",IF(ISBLANK($E92),VLOOKUP($D92,$J:$K,2,FALSE),VLOOKUP($E92,'Daycare Packages'!$A:$G,7,FALSE)))</f>
        <v>25</v>
      </c>
      <c r="G92" s="15"/>
      <c r="H92" s="15">
        <f t="shared" si="16"/>
        <v>25</v>
      </c>
      <c r="I92" s="198">
        <f t="shared" si="17"/>
        <v>1</v>
      </c>
      <c r="AD92" s="52">
        <v>13</v>
      </c>
      <c r="AE92" s="10">
        <v>43554</v>
      </c>
      <c r="AF92" s="12" cm="1">
        <f t="array" ref="AF92">SUM(COUNTIFS($A:$A,$AE92,$D:$D,$J$3:$J$5))</f>
        <v>15</v>
      </c>
      <c r="AG92" s="15">
        <f>SUMIF($A:$A,$AE92,$H:$H)</f>
        <v>409</v>
      </c>
      <c r="AH92" s="15">
        <f t="shared" si="18"/>
        <v>27.27</v>
      </c>
    </row>
    <row r="93" spans="1:34" x14ac:dyDescent="0.3">
      <c r="A93" s="10">
        <v>43468</v>
      </c>
      <c r="B93" s="11" t="s">
        <v>215</v>
      </c>
      <c r="C93" s="11" t="s">
        <v>741</v>
      </c>
      <c r="D93" s="11" t="s">
        <v>662</v>
      </c>
      <c r="E93" s="11">
        <v>6736360</v>
      </c>
      <c r="F93" s="15">
        <f>IF(ISBLANK($D93),"",IF(ISBLANK($E93),VLOOKUP($D93,$J:$K,2,FALSE),VLOOKUP($E93,'Daycare Packages'!$A:$G,7,FALSE)))</f>
        <v>26</v>
      </c>
      <c r="G93" s="15"/>
      <c r="H93" s="15">
        <f t="shared" si="16"/>
        <v>26</v>
      </c>
      <c r="I93" s="198">
        <f t="shared" si="17"/>
        <v>1</v>
      </c>
      <c r="AD93" s="52">
        <v>14</v>
      </c>
      <c r="AE93" s="10">
        <v>43555</v>
      </c>
      <c r="AF93" s="12" cm="1">
        <f t="array" ref="AF93">SUM(COUNTIFS($A:$A,$AE93,$D:$D,$J$3:$J$5))</f>
        <v>3</v>
      </c>
      <c r="AG93" s="15">
        <f>SUMIF($A:$A,$AE93,$H:$H)</f>
        <v>80</v>
      </c>
      <c r="AH93" s="15">
        <f t="shared" si="18"/>
        <v>26.67</v>
      </c>
    </row>
    <row r="94" spans="1:34" x14ac:dyDescent="0.3">
      <c r="A94" s="10">
        <v>43468</v>
      </c>
      <c r="B94" s="11" t="s">
        <v>511</v>
      </c>
      <c r="C94" s="11" t="s">
        <v>512</v>
      </c>
      <c r="D94" s="11" t="s">
        <v>662</v>
      </c>
      <c r="F94" s="15">
        <f>IF(ISBLANK($D94),"",IF(ISBLANK($E94),VLOOKUP($D94,$J:$K,2,FALSE),VLOOKUP($E94,'Daycare Packages'!$A:$G,7,FALSE)))</f>
        <v>30</v>
      </c>
      <c r="G94" s="15"/>
      <c r="H94" s="15">
        <f t="shared" si="16"/>
        <v>30</v>
      </c>
      <c r="I94" s="198">
        <f t="shared" si="17"/>
        <v>1</v>
      </c>
      <c r="AD94" s="52">
        <v>14</v>
      </c>
      <c r="AE94" s="10">
        <v>43556</v>
      </c>
      <c r="AF94" s="12" cm="1">
        <f t="array" ref="AF94">SUM(COUNTIFS($A:$A,$AE94,$D:$D,$J$3:$J$5))</f>
        <v>51</v>
      </c>
      <c r="AG94" s="15">
        <f>SUMIF($A:$A,$AE94,$H:$H)</f>
        <v>1335</v>
      </c>
      <c r="AH94" s="15">
        <f t="shared" si="18"/>
        <v>26.18</v>
      </c>
    </row>
    <row r="95" spans="1:34" x14ac:dyDescent="0.3">
      <c r="A95" s="10">
        <v>43468</v>
      </c>
      <c r="B95" s="11" t="s">
        <v>141</v>
      </c>
      <c r="C95" s="11" t="s">
        <v>564</v>
      </c>
      <c r="D95" s="11" t="s">
        <v>662</v>
      </c>
      <c r="E95" s="11">
        <v>6735955</v>
      </c>
      <c r="F95" s="15">
        <f>IF(ISBLANK($D95),"",IF(ISBLANK($E95),VLOOKUP($D95,$J:$K,2,FALSE),VLOOKUP($E95,'Daycare Packages'!$A:$G,7,FALSE)))</f>
        <v>25</v>
      </c>
      <c r="G95" s="15"/>
      <c r="H95" s="15">
        <f t="shared" si="16"/>
        <v>25</v>
      </c>
      <c r="I95" s="198">
        <f t="shared" si="17"/>
        <v>1</v>
      </c>
      <c r="AD95" s="52">
        <v>14</v>
      </c>
      <c r="AE95" s="10">
        <v>43557</v>
      </c>
      <c r="AF95" s="12" cm="1">
        <f t="array" ref="AF95">SUM(COUNTIFS($A:$A,$AE95,$D:$D,$J$3:$J$5))</f>
        <v>62</v>
      </c>
      <c r="AG95" s="15">
        <f>SUMIF($A:$A,$AE95,$H:$H)</f>
        <v>1579.8</v>
      </c>
      <c r="AH95" s="15">
        <f t="shared" si="18"/>
        <v>25.48</v>
      </c>
    </row>
    <row r="96" spans="1:34" x14ac:dyDescent="0.3">
      <c r="A96" s="10">
        <v>43468</v>
      </c>
      <c r="B96" s="11" t="s">
        <v>494</v>
      </c>
      <c r="C96" s="11" t="s">
        <v>708</v>
      </c>
      <c r="D96" s="11" t="s">
        <v>662</v>
      </c>
      <c r="F96" s="15">
        <f>IF(ISBLANK($D96),"",IF(ISBLANK($E96),VLOOKUP($D96,$J:$K,2,FALSE),VLOOKUP($E96,'Daycare Packages'!$A:$G,7,FALSE)))</f>
        <v>30</v>
      </c>
      <c r="G96" s="15"/>
      <c r="H96" s="15">
        <f t="shared" si="16"/>
        <v>30</v>
      </c>
      <c r="I96" s="198">
        <f t="shared" si="17"/>
        <v>1</v>
      </c>
      <c r="AD96" s="52">
        <v>14</v>
      </c>
      <c r="AE96" s="10">
        <v>43558</v>
      </c>
      <c r="AF96" s="12" cm="1">
        <f t="array" ref="AF96">SUM(COUNTIFS($A:$A,$AE96,$D:$D,$J$3:$J$5))</f>
        <v>53</v>
      </c>
      <c r="AG96" s="15">
        <f>SUMIF($A:$A,$AE96,$H:$H)</f>
        <v>1372.7</v>
      </c>
      <c r="AH96" s="15">
        <f t="shared" si="18"/>
        <v>25.9</v>
      </c>
    </row>
    <row r="97" spans="1:34" x14ac:dyDescent="0.3">
      <c r="A97" s="10">
        <v>43468</v>
      </c>
      <c r="B97" s="11" t="s">
        <v>494</v>
      </c>
      <c r="C97" s="11" t="s">
        <v>709</v>
      </c>
      <c r="D97" s="11" t="s">
        <v>662</v>
      </c>
      <c r="F97" s="15">
        <f>IF(ISBLANK($D97),"",IF(ISBLANK($E97),VLOOKUP($D97,$J:$K,2,FALSE),VLOOKUP($E97,'Daycare Packages'!$A:$G,7,FALSE)))</f>
        <v>30</v>
      </c>
      <c r="G97" s="15"/>
      <c r="H97" s="15">
        <f t="shared" si="16"/>
        <v>30</v>
      </c>
      <c r="I97" s="198">
        <f t="shared" si="17"/>
        <v>1</v>
      </c>
      <c r="AD97" s="52">
        <v>14</v>
      </c>
      <c r="AE97" s="10">
        <v>43559</v>
      </c>
      <c r="AF97" s="12" cm="1">
        <f t="array" ref="AF97">SUM(COUNTIFS($A:$A,$AE97,$D:$D,$J$3:$J$5))</f>
        <v>67</v>
      </c>
      <c r="AG97" s="15">
        <f>SUMIF($A:$A,$AE97,$H:$H)</f>
        <v>1700.1000000000001</v>
      </c>
      <c r="AH97" s="15">
        <f t="shared" si="18"/>
        <v>25.37</v>
      </c>
    </row>
    <row r="98" spans="1:34" x14ac:dyDescent="0.3">
      <c r="A98" s="10">
        <v>43468</v>
      </c>
      <c r="B98" s="11" t="s">
        <v>742</v>
      </c>
      <c r="C98" s="11" t="s">
        <v>743</v>
      </c>
      <c r="D98" s="11" t="s">
        <v>662</v>
      </c>
      <c r="F98" s="15">
        <f>IF(ISBLANK($D98),"",IF(ISBLANK($E98),VLOOKUP($D98,$J:$K,2,FALSE),VLOOKUP($E98,'Daycare Packages'!$A:$G,7,FALSE)))</f>
        <v>30</v>
      </c>
      <c r="G98" s="15"/>
      <c r="H98" s="15">
        <f t="shared" si="16"/>
        <v>30</v>
      </c>
      <c r="I98" s="198">
        <f t="shared" si="17"/>
        <v>1</v>
      </c>
      <c r="AD98" s="52">
        <v>14</v>
      </c>
      <c r="AE98" s="10">
        <v>43560</v>
      </c>
      <c r="AF98" s="12" cm="1">
        <f t="array" ref="AF98">SUM(COUNTIFS($A:$A,$AE98,$D:$D,$J$3:$J$5))</f>
        <v>46</v>
      </c>
      <c r="AG98" s="15">
        <f>SUMIF($A:$A,$AE98,$H:$H)</f>
        <v>1174.7</v>
      </c>
      <c r="AH98" s="15">
        <f t="shared" si="18"/>
        <v>25.54</v>
      </c>
    </row>
    <row r="99" spans="1:34" x14ac:dyDescent="0.3">
      <c r="A99" s="10">
        <v>43468</v>
      </c>
      <c r="B99" s="11" t="s">
        <v>220</v>
      </c>
      <c r="C99" s="11" t="s">
        <v>548</v>
      </c>
      <c r="D99" s="11" t="s">
        <v>662</v>
      </c>
      <c r="E99" s="11">
        <v>6739601</v>
      </c>
      <c r="F99" s="15">
        <f>IF(ISBLANK($D99),"",IF(ISBLANK($E99),VLOOKUP($D99,$J:$K,2,FALSE),VLOOKUP($E99,'Daycare Packages'!$A:$G,7,FALSE)))</f>
        <v>26</v>
      </c>
      <c r="G99" s="15"/>
      <c r="H99" s="15">
        <f t="shared" si="16"/>
        <v>26</v>
      </c>
      <c r="I99" s="198">
        <f t="shared" si="17"/>
        <v>1</v>
      </c>
      <c r="AD99" s="52">
        <v>14</v>
      </c>
      <c r="AE99" s="10">
        <v>43561</v>
      </c>
      <c r="AF99" s="12" cm="1">
        <f t="array" ref="AF99">SUM(COUNTIFS($A:$A,$AE99,$D:$D,$J$3:$J$5))</f>
        <v>12</v>
      </c>
      <c r="AG99" s="15">
        <f>SUMIF($A:$A,$AE99,$H:$H)</f>
        <v>319.7</v>
      </c>
      <c r="AH99" s="15">
        <f t="shared" si="18"/>
        <v>26.64</v>
      </c>
    </row>
    <row r="100" spans="1:34" x14ac:dyDescent="0.3">
      <c r="A100" s="10">
        <v>43468</v>
      </c>
      <c r="B100" s="11" t="s">
        <v>166</v>
      </c>
      <c r="C100" s="11" t="s">
        <v>744</v>
      </c>
      <c r="D100" s="11" t="s">
        <v>662</v>
      </c>
      <c r="E100" s="11">
        <v>6713493</v>
      </c>
      <c r="F100" s="15">
        <f>IF(ISBLANK($D100),"",IF(ISBLANK($E100),VLOOKUP($D100,$J:$K,2,FALSE),VLOOKUP($E100,'Daycare Packages'!$A:$G,7,FALSE)))</f>
        <v>26</v>
      </c>
      <c r="G100" s="15"/>
      <c r="H100" s="15">
        <f t="shared" si="16"/>
        <v>26</v>
      </c>
      <c r="I100" s="198">
        <f t="shared" si="17"/>
        <v>1</v>
      </c>
      <c r="AD100" s="52">
        <v>15</v>
      </c>
      <c r="AE100" s="10">
        <v>43562</v>
      </c>
      <c r="AF100" s="12" cm="1">
        <f t="array" ref="AF100">SUM(COUNTIFS($A:$A,$AE100,$D:$D,$J$3:$J$5))</f>
        <v>5</v>
      </c>
      <c r="AG100" s="15">
        <f>SUMIF($A:$A,$AE100,$H:$H)</f>
        <v>118.7</v>
      </c>
      <c r="AH100" s="15">
        <f t="shared" si="18"/>
        <v>23.74</v>
      </c>
    </row>
    <row r="101" spans="1:34" x14ac:dyDescent="0.3">
      <c r="A101" s="10">
        <v>43468</v>
      </c>
      <c r="B101" s="11" t="s">
        <v>340</v>
      </c>
      <c r="C101" s="11" t="s">
        <v>745</v>
      </c>
      <c r="D101" s="11" t="s">
        <v>662</v>
      </c>
      <c r="F101" s="15">
        <f>IF(ISBLANK($D101),"",IF(ISBLANK($E101),VLOOKUP($D101,$J:$K,2,FALSE),VLOOKUP($E101,'Daycare Packages'!$A:$G,7,FALSE)))</f>
        <v>30</v>
      </c>
      <c r="G101" s="15"/>
      <c r="H101" s="15">
        <f t="shared" si="16"/>
        <v>30</v>
      </c>
      <c r="I101" s="198">
        <f t="shared" si="17"/>
        <v>1</v>
      </c>
      <c r="AD101" s="52">
        <v>15</v>
      </c>
      <c r="AE101" s="10">
        <v>43563</v>
      </c>
      <c r="AF101" s="12" cm="1">
        <f t="array" ref="AF101">SUM(COUNTIFS($A:$A,$AE101,$D:$D,$J$3:$J$5))</f>
        <v>38</v>
      </c>
      <c r="AG101" s="15">
        <f>SUMIF($A:$A,$AE101,$H:$H)</f>
        <v>958</v>
      </c>
      <c r="AH101" s="15">
        <f t="shared" si="18"/>
        <v>25.21</v>
      </c>
    </row>
    <row r="102" spans="1:34" x14ac:dyDescent="0.3">
      <c r="A102" s="10">
        <v>43468</v>
      </c>
      <c r="B102" s="11" t="s">
        <v>340</v>
      </c>
      <c r="C102" s="11" t="s">
        <v>746</v>
      </c>
      <c r="D102" s="11" t="s">
        <v>662</v>
      </c>
      <c r="F102" s="15">
        <f>IF(ISBLANK($D102),"",IF(ISBLANK($E102),VLOOKUP($D102,$J:$K,2,FALSE),VLOOKUP($E102,'Daycare Packages'!$A:$G,7,FALSE)))</f>
        <v>30</v>
      </c>
      <c r="G102" s="15"/>
      <c r="H102" s="15">
        <f t="shared" si="16"/>
        <v>30</v>
      </c>
      <c r="I102" s="198">
        <f t="shared" si="17"/>
        <v>1</v>
      </c>
      <c r="AD102" s="52">
        <v>15</v>
      </c>
      <c r="AE102" s="10">
        <v>43564</v>
      </c>
      <c r="AF102" s="12" cm="1">
        <f t="array" ref="AF102">SUM(COUNTIFS($A:$A,$AE102,$D:$D,$J$3:$J$5))</f>
        <v>75</v>
      </c>
      <c r="AG102" s="15">
        <f>SUMIF($A:$A,$AE102,$H:$H)</f>
        <v>1968.5000000000002</v>
      </c>
      <c r="AH102" s="15">
        <f t="shared" si="18"/>
        <v>26.25</v>
      </c>
    </row>
    <row r="103" spans="1:34" x14ac:dyDescent="0.3">
      <c r="A103" s="55">
        <v>43468</v>
      </c>
      <c r="B103" s="56" t="s">
        <v>186</v>
      </c>
      <c r="C103" s="56" t="s">
        <v>561</v>
      </c>
      <c r="D103" s="56" t="s">
        <v>662</v>
      </c>
      <c r="E103" s="56">
        <v>6723146</v>
      </c>
      <c r="F103" s="59">
        <f>IF(ISBLANK($D103),"",IF(ISBLANK($E103),VLOOKUP($D103,$J:$K,2,FALSE),VLOOKUP($E103,'Daycare Packages'!$A:$G,7,FALSE)))</f>
        <v>22</v>
      </c>
      <c r="G103" s="59"/>
      <c r="H103" s="59">
        <f t="shared" si="16"/>
        <v>22</v>
      </c>
      <c r="I103" s="198">
        <f t="shared" si="17"/>
        <v>1</v>
      </c>
      <c r="AD103" s="52">
        <v>15</v>
      </c>
      <c r="AE103" s="10">
        <v>43565</v>
      </c>
      <c r="AF103" s="12" cm="1">
        <f t="array" ref="AF103">SUM(COUNTIFS($A:$A,$AE103,$D:$D,$J$3:$J$5))</f>
        <v>52</v>
      </c>
      <c r="AG103" s="15">
        <f>SUMIF($A:$A,$AE103,$H:$H)</f>
        <v>1333.7</v>
      </c>
      <c r="AH103" s="15">
        <f t="shared" si="18"/>
        <v>25.65</v>
      </c>
    </row>
    <row r="104" spans="1:34" x14ac:dyDescent="0.3">
      <c r="A104" s="10">
        <v>43469</v>
      </c>
      <c r="B104" s="11" t="s">
        <v>185</v>
      </c>
      <c r="C104" s="11" t="s">
        <v>670</v>
      </c>
      <c r="D104" s="11" t="s">
        <v>659</v>
      </c>
      <c r="E104" s="11">
        <v>6722865</v>
      </c>
      <c r="F104" s="15">
        <f>IF(ISBLANK($D104),"",IF(ISBLANK($E104),VLOOKUP($D104,$J:$K,2,FALSE),VLOOKUP($E104,'Daycare Packages'!$A:$G,7,FALSE)))</f>
        <v>17</v>
      </c>
      <c r="G104" s="15"/>
      <c r="H104" s="15">
        <f t="shared" si="16"/>
        <v>17</v>
      </c>
      <c r="I104" s="198">
        <f t="shared" si="17"/>
        <v>1</v>
      </c>
      <c r="AD104" s="52">
        <v>15</v>
      </c>
      <c r="AE104" s="10">
        <v>43566</v>
      </c>
      <c r="AF104" s="12" cm="1">
        <f t="array" ref="AF104">SUM(COUNTIFS($A:$A,$AE104,$D:$D,$J$3:$J$5))</f>
        <v>71</v>
      </c>
      <c r="AG104" s="15">
        <f>SUMIF($A:$A,$AE104,$H:$H)</f>
        <v>1877.8</v>
      </c>
      <c r="AH104" s="15">
        <f t="shared" si="18"/>
        <v>26.45</v>
      </c>
    </row>
    <row r="105" spans="1:34" x14ac:dyDescent="0.3">
      <c r="A105" s="10">
        <v>43469</v>
      </c>
      <c r="B105" s="11" t="s">
        <v>131</v>
      </c>
      <c r="C105" s="11" t="s">
        <v>553</v>
      </c>
      <c r="D105" s="11" t="s">
        <v>659</v>
      </c>
      <c r="E105" s="11">
        <v>6659707</v>
      </c>
      <c r="F105" s="15">
        <f>IF(ISBLANK($D105),"",IF(ISBLANK($E105),VLOOKUP($D105,$J:$K,2,FALSE),VLOOKUP($E105,'Daycare Packages'!$A:$G,7,FALSE)))</f>
        <v>16</v>
      </c>
      <c r="G105" s="15"/>
      <c r="H105" s="15">
        <f t="shared" si="16"/>
        <v>16</v>
      </c>
      <c r="I105" s="198">
        <f t="shared" si="17"/>
        <v>1</v>
      </c>
      <c r="AD105" s="52">
        <v>15</v>
      </c>
      <c r="AE105" s="10">
        <v>43567</v>
      </c>
      <c r="AF105" s="12" cm="1">
        <f t="array" ref="AF105">SUM(COUNTIFS($A:$A,$AE105,$D:$D,$J$3:$J$5))</f>
        <v>45</v>
      </c>
      <c r="AG105" s="15">
        <f>SUMIF($A:$A,$AE105,$H:$H)</f>
        <v>1182.0999999999999</v>
      </c>
      <c r="AH105" s="15">
        <f t="shared" si="18"/>
        <v>26.27</v>
      </c>
    </row>
    <row r="106" spans="1:34" x14ac:dyDescent="0.3">
      <c r="A106" s="10">
        <v>43469</v>
      </c>
      <c r="B106" s="11" t="s">
        <v>747</v>
      </c>
      <c r="C106" s="11" t="s">
        <v>748</v>
      </c>
      <c r="D106" s="11" t="s">
        <v>659</v>
      </c>
      <c r="F106" s="15">
        <f>IF(ISBLANK($D106),"",IF(ISBLANK($E106),VLOOKUP($D106,$J:$K,2,FALSE),VLOOKUP($E106,'Daycare Packages'!$A:$G,7,FALSE)))</f>
        <v>20</v>
      </c>
      <c r="G106" s="15"/>
      <c r="H106" s="15">
        <f t="shared" si="16"/>
        <v>20</v>
      </c>
      <c r="I106" s="198">
        <f t="shared" si="17"/>
        <v>1</v>
      </c>
      <c r="AD106" s="52">
        <v>15</v>
      </c>
      <c r="AE106" s="10">
        <v>43568</v>
      </c>
      <c r="AF106" s="12" cm="1">
        <f t="array" ref="AF106">SUM(COUNTIFS($A:$A,$AE106,$D:$D,$J$3:$J$5))</f>
        <v>14</v>
      </c>
      <c r="AG106" s="15">
        <f>SUMIF($A:$A,$AE106,$H:$H)</f>
        <v>380.7</v>
      </c>
      <c r="AH106" s="15">
        <f t="shared" si="18"/>
        <v>27.19</v>
      </c>
    </row>
    <row r="107" spans="1:34" x14ac:dyDescent="0.3">
      <c r="A107" s="10">
        <v>43469</v>
      </c>
      <c r="B107" s="11" t="s">
        <v>749</v>
      </c>
      <c r="C107" s="11" t="s">
        <v>750</v>
      </c>
      <c r="D107" s="11" t="s">
        <v>659</v>
      </c>
      <c r="F107" s="15">
        <f>IF(ISBLANK($D107),"",IF(ISBLANK($E107),VLOOKUP($D107,$J:$K,2,FALSE),VLOOKUP($E107,'Daycare Packages'!$A:$G,7,FALSE)))</f>
        <v>20</v>
      </c>
      <c r="G107" s="15"/>
      <c r="H107" s="15">
        <f t="shared" si="16"/>
        <v>20</v>
      </c>
      <c r="I107" s="198">
        <f t="shared" si="17"/>
        <v>1</v>
      </c>
      <c r="AD107" s="52">
        <v>16</v>
      </c>
      <c r="AE107" s="10">
        <v>43569</v>
      </c>
      <c r="AF107" s="12" cm="1">
        <f t="array" ref="AF107">SUM(COUNTIFS($A:$A,$AE107,$D:$D,$J$3:$J$5))</f>
        <v>6</v>
      </c>
      <c r="AG107" s="15">
        <f>SUMIF($A:$A,$AE107,$H:$H)</f>
        <v>161</v>
      </c>
      <c r="AH107" s="15">
        <f t="shared" si="18"/>
        <v>26.83</v>
      </c>
    </row>
    <row r="108" spans="1:34" x14ac:dyDescent="0.3">
      <c r="A108" s="10">
        <v>43469</v>
      </c>
      <c r="B108" s="11" t="s">
        <v>201</v>
      </c>
      <c r="C108" s="11" t="s">
        <v>672</v>
      </c>
      <c r="D108" s="11" t="s">
        <v>659</v>
      </c>
      <c r="E108" s="11">
        <v>6731507</v>
      </c>
      <c r="F108" s="15">
        <f>IF(ISBLANK($D108),"",IF(ISBLANK($E108),VLOOKUP($D108,$J:$K,2,FALSE),VLOOKUP($E108,'Daycare Packages'!$A:$G,7,FALSE)))</f>
        <v>18</v>
      </c>
      <c r="G108" s="15"/>
      <c r="H108" s="15">
        <f t="shared" si="16"/>
        <v>18</v>
      </c>
      <c r="I108" s="198">
        <f t="shared" si="17"/>
        <v>1</v>
      </c>
      <c r="AD108" s="52">
        <v>16</v>
      </c>
      <c r="AE108" s="10">
        <v>43570</v>
      </c>
      <c r="AF108" s="12" cm="1">
        <f t="array" ref="AF108">SUM(COUNTIFS($A:$A,$AE108,$D:$D,$J$3:$J$5))</f>
        <v>39</v>
      </c>
      <c r="AG108" s="15">
        <f>SUMIF($A:$A,$AE108,$H:$H)</f>
        <v>985.7</v>
      </c>
      <c r="AH108" s="15">
        <f t="shared" si="18"/>
        <v>25.27</v>
      </c>
    </row>
    <row r="109" spans="1:34" x14ac:dyDescent="0.3">
      <c r="A109" s="10">
        <v>43469</v>
      </c>
      <c r="B109" s="11" t="s">
        <v>190</v>
      </c>
      <c r="C109" s="11" t="s">
        <v>718</v>
      </c>
      <c r="D109" s="11" t="s">
        <v>659</v>
      </c>
      <c r="F109" s="15">
        <f>IF(ISBLANK($D109),"",IF(ISBLANK($E109),VLOOKUP($D109,$J:$K,2,FALSE),VLOOKUP($E109,'Daycare Packages'!$A:$G,7,FALSE)))</f>
        <v>20</v>
      </c>
      <c r="G109" s="15"/>
      <c r="H109" s="15">
        <f t="shared" si="16"/>
        <v>20</v>
      </c>
      <c r="I109" s="198">
        <f t="shared" si="17"/>
        <v>1</v>
      </c>
      <c r="AD109" s="52">
        <v>16</v>
      </c>
      <c r="AE109" s="10">
        <v>43571</v>
      </c>
      <c r="AF109" s="12" cm="1">
        <f t="array" ref="AF109">SUM(COUNTIFS($A:$A,$AE109,$D:$D,$J$3:$J$5))</f>
        <v>59</v>
      </c>
      <c r="AG109" s="15">
        <f>SUMIF($A:$A,$AE109,$H:$H)</f>
        <v>1526.5000000000002</v>
      </c>
      <c r="AH109" s="15">
        <f t="shared" si="18"/>
        <v>25.87</v>
      </c>
    </row>
    <row r="110" spans="1:34" x14ac:dyDescent="0.3">
      <c r="A110" s="10">
        <v>43469</v>
      </c>
      <c r="B110" s="11" t="s">
        <v>751</v>
      </c>
      <c r="C110" s="11" t="s">
        <v>752</v>
      </c>
      <c r="D110" s="11" t="s">
        <v>671</v>
      </c>
      <c r="F110" s="15">
        <f>IF(ISBLANK($D110),"",IF(ISBLANK($E110),VLOOKUP($D110,$J:$K,2,FALSE),VLOOKUP($E110,'Daycare Packages'!$A:$G,7,FALSE)))</f>
        <v>0</v>
      </c>
      <c r="G110" s="15"/>
      <c r="H110" s="15">
        <f t="shared" si="16"/>
        <v>0</v>
      </c>
      <c r="I110" s="198">
        <f t="shared" si="17"/>
        <v>1</v>
      </c>
      <c r="AD110" s="52">
        <v>16</v>
      </c>
      <c r="AE110" s="10">
        <v>43572</v>
      </c>
      <c r="AF110" s="12" cm="1">
        <f t="array" ref="AF110">SUM(COUNTIFS($A:$A,$AE110,$D:$D,$J$3:$J$5))</f>
        <v>64</v>
      </c>
      <c r="AG110" s="15">
        <f>SUMIF($A:$A,$AE110,$H:$H)</f>
        <v>1636.7</v>
      </c>
      <c r="AH110" s="15">
        <f t="shared" si="18"/>
        <v>25.57</v>
      </c>
    </row>
    <row r="111" spans="1:34" x14ac:dyDescent="0.3">
      <c r="A111" s="10">
        <v>43469</v>
      </c>
      <c r="B111" s="11" t="s">
        <v>742</v>
      </c>
      <c r="C111" s="11" t="s">
        <v>743</v>
      </c>
      <c r="D111" s="11" t="s">
        <v>662</v>
      </c>
      <c r="F111" s="15">
        <f>IF(ISBLANK($D111),"",IF(ISBLANK($E111),VLOOKUP($D111,$J:$K,2,FALSE),VLOOKUP($E111,'Daycare Packages'!$A:$G,7,FALSE)))</f>
        <v>30</v>
      </c>
      <c r="G111" s="15"/>
      <c r="H111" s="15">
        <f t="shared" si="16"/>
        <v>30</v>
      </c>
      <c r="I111" s="198">
        <f t="shared" si="17"/>
        <v>1</v>
      </c>
      <c r="AD111" s="52">
        <v>16</v>
      </c>
      <c r="AE111" s="10">
        <v>43573</v>
      </c>
      <c r="AF111" s="12" cm="1">
        <f t="array" ref="AF111">SUM(COUNTIFS($A:$A,$AE111,$D:$D,$J$3:$J$5))</f>
        <v>66</v>
      </c>
      <c r="AG111" s="15">
        <f>SUMIF($A:$A,$AE111,$H:$H)</f>
        <v>1732.7</v>
      </c>
      <c r="AH111" s="15">
        <f t="shared" si="18"/>
        <v>26.25</v>
      </c>
    </row>
    <row r="112" spans="1:34" x14ac:dyDescent="0.3">
      <c r="A112" s="10">
        <v>43469</v>
      </c>
      <c r="B112" s="11" t="s">
        <v>753</v>
      </c>
      <c r="C112" s="11" t="s">
        <v>744</v>
      </c>
      <c r="D112" s="11" t="s">
        <v>662</v>
      </c>
      <c r="F112" s="15">
        <f>IF(ISBLANK($D112),"",IF(ISBLANK($E112),VLOOKUP($D112,$J:$K,2,FALSE),VLOOKUP($E112,'Daycare Packages'!$A:$G,7,FALSE)))</f>
        <v>30</v>
      </c>
      <c r="G112" s="15"/>
      <c r="H112" s="15">
        <f t="shared" si="16"/>
        <v>30</v>
      </c>
      <c r="I112" s="198">
        <f t="shared" si="17"/>
        <v>1</v>
      </c>
      <c r="AD112" s="52">
        <v>16</v>
      </c>
      <c r="AE112" s="10">
        <v>43574</v>
      </c>
      <c r="AF112" s="12" cm="1">
        <f t="array" ref="AF112">SUM(COUNTIFS($A:$A,$AE112,$D:$D,$J$3:$J$5))</f>
        <v>45</v>
      </c>
      <c r="AG112" s="15">
        <f>SUMIF($A:$A,$AE112,$H:$H)</f>
        <v>1236.7</v>
      </c>
      <c r="AH112" s="15">
        <f t="shared" si="18"/>
        <v>27.48</v>
      </c>
    </row>
    <row r="113" spans="1:34" x14ac:dyDescent="0.3">
      <c r="A113" s="10">
        <v>43469</v>
      </c>
      <c r="B113" s="11" t="s">
        <v>197</v>
      </c>
      <c r="C113" s="11" t="s">
        <v>754</v>
      </c>
      <c r="D113" s="11" t="s">
        <v>662</v>
      </c>
      <c r="E113" s="11">
        <v>6728139</v>
      </c>
      <c r="F113" s="15">
        <f>IF(ISBLANK($D113),"",IF(ISBLANK($E113),VLOOKUP($D113,$J:$K,2,FALSE),VLOOKUP($E113,'Daycare Packages'!$A:$G,7,FALSE)))</f>
        <v>26</v>
      </c>
      <c r="G113" s="15"/>
      <c r="H113" s="15">
        <f t="shared" si="16"/>
        <v>26</v>
      </c>
      <c r="I113" s="198">
        <f t="shared" si="17"/>
        <v>1</v>
      </c>
      <c r="AD113" s="52">
        <v>16</v>
      </c>
      <c r="AE113" s="10">
        <v>43575</v>
      </c>
      <c r="AF113" s="12" cm="1">
        <f t="array" ref="AF113">SUM(COUNTIFS($A:$A,$AE113,$D:$D,$J$3:$J$5))</f>
        <v>12</v>
      </c>
      <c r="AG113" s="15">
        <f>SUMIF($A:$A,$AE113,$H:$H)</f>
        <v>290.7</v>
      </c>
      <c r="AH113" s="15">
        <f t="shared" si="18"/>
        <v>24.23</v>
      </c>
    </row>
    <row r="114" spans="1:34" x14ac:dyDescent="0.3">
      <c r="A114" s="10">
        <v>43469</v>
      </c>
      <c r="B114" s="11" t="s">
        <v>755</v>
      </c>
      <c r="C114" s="11" t="s">
        <v>756</v>
      </c>
      <c r="D114" s="11" t="s">
        <v>662</v>
      </c>
      <c r="F114" s="15">
        <f>IF(ISBLANK($D114),"",IF(ISBLANK($E114),VLOOKUP($D114,$J:$K,2,FALSE),VLOOKUP($E114,'Daycare Packages'!$A:$G,7,FALSE)))</f>
        <v>30</v>
      </c>
      <c r="G114" s="15"/>
      <c r="H114" s="15">
        <f t="shared" si="16"/>
        <v>30</v>
      </c>
      <c r="I114" s="198">
        <f t="shared" si="17"/>
        <v>1</v>
      </c>
      <c r="AD114" s="52">
        <v>17</v>
      </c>
      <c r="AE114" s="10">
        <v>43576</v>
      </c>
      <c r="AF114" s="12" cm="1">
        <f t="array" ref="AF114">SUM(COUNTIFS($A:$A,$AE114,$D:$D,$J$3:$J$5))</f>
        <v>3</v>
      </c>
      <c r="AG114" s="15">
        <f>SUMIF($A:$A,$AE114,$H:$H)</f>
        <v>90</v>
      </c>
      <c r="AH114" s="15">
        <f t="shared" si="18"/>
        <v>30</v>
      </c>
    </row>
    <row r="115" spans="1:34" x14ac:dyDescent="0.3">
      <c r="A115" s="10">
        <v>43469</v>
      </c>
      <c r="B115" s="11" t="s">
        <v>127</v>
      </c>
      <c r="C115" s="11" t="s">
        <v>715</v>
      </c>
      <c r="D115" s="11" t="s">
        <v>662</v>
      </c>
      <c r="E115" s="11">
        <v>6657162</v>
      </c>
      <c r="F115" s="15">
        <f>IF(ISBLANK($D115),"",IF(ISBLANK($E115),VLOOKUP($D115,$J:$K,2,FALSE),VLOOKUP($E115,'Daycare Packages'!$A:$G,7,FALSE)))</f>
        <v>22</v>
      </c>
      <c r="G115" s="15"/>
      <c r="H115" s="15">
        <f t="shared" si="16"/>
        <v>22</v>
      </c>
      <c r="I115" s="198">
        <f t="shared" si="17"/>
        <v>1</v>
      </c>
      <c r="AD115" s="52">
        <v>17</v>
      </c>
      <c r="AE115" s="10">
        <v>43577</v>
      </c>
      <c r="AF115" s="12" cm="1">
        <f t="array" ref="AF115">SUM(COUNTIFS($A:$A,$AE115,$D:$D,$J$3:$J$5))</f>
        <v>35</v>
      </c>
      <c r="AG115" s="15">
        <f>SUMIF($A:$A,$AE115,$H:$H)</f>
        <v>861.7</v>
      </c>
      <c r="AH115" s="15">
        <f t="shared" si="18"/>
        <v>24.62</v>
      </c>
    </row>
    <row r="116" spans="1:34" x14ac:dyDescent="0.3">
      <c r="A116" s="10">
        <v>43469</v>
      </c>
      <c r="B116" s="11" t="s">
        <v>677</v>
      </c>
      <c r="C116" s="11" t="s">
        <v>678</v>
      </c>
      <c r="D116" s="11" t="s">
        <v>662</v>
      </c>
      <c r="F116" s="15">
        <f>IF(ISBLANK($D116),"",IF(ISBLANK($E116),VLOOKUP($D116,$J:$K,2,FALSE),VLOOKUP($E116,'Daycare Packages'!$A:$G,7,FALSE)))</f>
        <v>30</v>
      </c>
      <c r="G116" s="15"/>
      <c r="H116" s="15">
        <f t="shared" si="16"/>
        <v>30</v>
      </c>
      <c r="I116" s="198">
        <f t="shared" si="17"/>
        <v>1</v>
      </c>
      <c r="AD116" s="52">
        <v>17</v>
      </c>
      <c r="AE116" s="10">
        <v>43578</v>
      </c>
      <c r="AF116" s="12" cm="1">
        <f t="array" ref="AF116">SUM(COUNTIFS($A:$A,$AE116,$D:$D,$J$3:$J$5))</f>
        <v>51</v>
      </c>
      <c r="AG116" s="15">
        <f>SUMIF($A:$A,$AE116,$H:$H)</f>
        <v>1336.7</v>
      </c>
      <c r="AH116" s="15">
        <f t="shared" si="18"/>
        <v>26.21</v>
      </c>
    </row>
    <row r="117" spans="1:34" x14ac:dyDescent="0.3">
      <c r="A117" s="10">
        <v>43469</v>
      </c>
      <c r="B117" s="11" t="s">
        <v>211</v>
      </c>
      <c r="C117" s="11" t="s">
        <v>507</v>
      </c>
      <c r="D117" s="11" t="s">
        <v>662</v>
      </c>
      <c r="E117" s="11">
        <v>6734302</v>
      </c>
      <c r="F117" s="15">
        <f>IF(ISBLANK($D117),"",IF(ISBLANK($E117),VLOOKUP($D117,$J:$K,2,FALSE),VLOOKUP($E117,'Daycare Packages'!$A:$G,7,FALSE)))</f>
        <v>24</v>
      </c>
      <c r="G117" s="15"/>
      <c r="H117" s="15">
        <f t="shared" si="16"/>
        <v>24</v>
      </c>
      <c r="I117" s="198">
        <f t="shared" si="17"/>
        <v>1</v>
      </c>
      <c r="AD117" s="52">
        <v>17</v>
      </c>
      <c r="AE117" s="10">
        <v>43579</v>
      </c>
      <c r="AF117" s="12" cm="1">
        <f t="array" ref="AF117">SUM(COUNTIFS($A:$A,$AE117,$D:$D,$J$3:$J$5))</f>
        <v>52</v>
      </c>
      <c r="AG117" s="15">
        <f>SUMIF($A:$A,$AE117,$H:$H)</f>
        <v>1374.1000000000001</v>
      </c>
      <c r="AH117" s="15">
        <f t="shared" si="18"/>
        <v>26.43</v>
      </c>
    </row>
    <row r="118" spans="1:34" x14ac:dyDescent="0.3">
      <c r="A118" s="10">
        <v>43469</v>
      </c>
      <c r="B118" s="11" t="s">
        <v>213</v>
      </c>
      <c r="C118" s="11" t="s">
        <v>675</v>
      </c>
      <c r="D118" s="11" t="s">
        <v>662</v>
      </c>
      <c r="E118" s="11">
        <v>6734907</v>
      </c>
      <c r="F118" s="15">
        <f>IF(ISBLANK($D118),"",IF(ISBLANK($E118),VLOOKUP($D118,$J:$K,2,FALSE),VLOOKUP($E118,'Daycare Packages'!$A:$G,7,FALSE)))</f>
        <v>26</v>
      </c>
      <c r="G118" s="15"/>
      <c r="H118" s="15">
        <f t="shared" si="16"/>
        <v>26</v>
      </c>
      <c r="I118" s="198">
        <f t="shared" si="17"/>
        <v>1</v>
      </c>
      <c r="AD118" s="52">
        <v>17</v>
      </c>
      <c r="AE118" s="10">
        <v>43580</v>
      </c>
      <c r="AF118" s="12" cm="1">
        <f t="array" ref="AF118">SUM(COUNTIFS($A:$A,$AE118,$D:$D,$J$3:$J$5))</f>
        <v>63</v>
      </c>
      <c r="AG118" s="15">
        <f>SUMIF($A:$A,$AE118,$H:$H)</f>
        <v>1668.8</v>
      </c>
      <c r="AH118" s="15">
        <f t="shared" si="18"/>
        <v>26.49</v>
      </c>
    </row>
    <row r="119" spans="1:34" x14ac:dyDescent="0.3">
      <c r="A119" s="10">
        <v>43469</v>
      </c>
      <c r="B119" s="11" t="s">
        <v>184</v>
      </c>
      <c r="C119" s="11" t="s">
        <v>679</v>
      </c>
      <c r="D119" s="11" t="s">
        <v>662</v>
      </c>
      <c r="E119" s="11">
        <v>6722263</v>
      </c>
      <c r="F119" s="15">
        <f>IF(ISBLANK($D119),"",IF(ISBLANK($E119),VLOOKUP($D119,$J:$K,2,FALSE),VLOOKUP($E119,'Daycare Packages'!$A:$G,7,FALSE)))</f>
        <v>22</v>
      </c>
      <c r="G119" s="15"/>
      <c r="H119" s="15">
        <f t="shared" si="16"/>
        <v>22</v>
      </c>
      <c r="I119" s="198">
        <f t="shared" si="17"/>
        <v>1</v>
      </c>
      <c r="AD119" s="52">
        <v>17</v>
      </c>
      <c r="AE119" s="10">
        <v>43581</v>
      </c>
      <c r="AF119" s="12" cm="1">
        <f t="array" ref="AF119">SUM(COUNTIFS($A:$A,$AE119,$D:$D,$J$3:$J$5))</f>
        <v>45</v>
      </c>
      <c r="AG119" s="15">
        <f>SUMIF($A:$A,$AE119,$H:$H)</f>
        <v>1180.1000000000001</v>
      </c>
      <c r="AH119" s="15">
        <f t="shared" si="18"/>
        <v>26.22</v>
      </c>
    </row>
    <row r="120" spans="1:34" x14ac:dyDescent="0.3">
      <c r="A120" s="10">
        <v>43469</v>
      </c>
      <c r="B120" s="11" t="s">
        <v>184</v>
      </c>
      <c r="C120" s="11" t="s">
        <v>396</v>
      </c>
      <c r="D120" s="11" t="s">
        <v>662</v>
      </c>
      <c r="E120" s="11">
        <v>6722263</v>
      </c>
      <c r="F120" s="15">
        <f>IF(ISBLANK($D120),"",IF(ISBLANK($E120),VLOOKUP($D120,$J:$K,2,FALSE),VLOOKUP($E120,'Daycare Packages'!$A:$G,7,FALSE)))</f>
        <v>22</v>
      </c>
      <c r="G120" s="15"/>
      <c r="H120" s="15">
        <f t="shared" si="16"/>
        <v>22</v>
      </c>
      <c r="I120" s="198">
        <f t="shared" si="17"/>
        <v>1</v>
      </c>
      <c r="AD120" s="52">
        <v>17</v>
      </c>
      <c r="AE120" s="10">
        <v>43582</v>
      </c>
      <c r="AF120" s="12" cm="1">
        <f t="array" ref="AF120">SUM(COUNTIFS($A:$A,$AE120,$D:$D,$J$3:$J$5))</f>
        <v>17</v>
      </c>
      <c r="AG120" s="15">
        <f>SUMIF($A:$A,$AE120,$H:$H)</f>
        <v>463.7</v>
      </c>
      <c r="AH120" s="15">
        <f t="shared" si="18"/>
        <v>27.28</v>
      </c>
    </row>
    <row r="121" spans="1:34" x14ac:dyDescent="0.3">
      <c r="A121" s="10">
        <v>43469</v>
      </c>
      <c r="B121" s="11" t="s">
        <v>757</v>
      </c>
      <c r="C121" s="11" t="s">
        <v>758</v>
      </c>
      <c r="D121" s="11" t="s">
        <v>662</v>
      </c>
      <c r="F121" s="15">
        <f>IF(ISBLANK($D121),"",IF(ISBLANK($E121),VLOOKUP($D121,$J:$K,2,FALSE),VLOOKUP($E121,'Daycare Packages'!$A:$G,7,FALSE)))</f>
        <v>30</v>
      </c>
      <c r="G121" s="15"/>
      <c r="H121" s="15">
        <f t="shared" si="16"/>
        <v>30</v>
      </c>
      <c r="I121" s="198">
        <f t="shared" si="17"/>
        <v>1</v>
      </c>
      <c r="AD121" s="52">
        <v>18</v>
      </c>
      <c r="AE121" s="10">
        <v>43583</v>
      </c>
      <c r="AF121" s="12" cm="1">
        <f t="array" ref="AF121">SUM(COUNTIFS($A:$A,$AE121,$D:$D,$J$3:$J$5))</f>
        <v>6</v>
      </c>
      <c r="AG121" s="15">
        <f>SUMIF($A:$A,$AE121,$H:$H)</f>
        <v>162.69999999999999</v>
      </c>
      <c r="AH121" s="15">
        <f t="shared" si="18"/>
        <v>27.12</v>
      </c>
    </row>
    <row r="122" spans="1:34" x14ac:dyDescent="0.3">
      <c r="A122" s="10">
        <v>43469</v>
      </c>
      <c r="B122" s="11" t="s">
        <v>300</v>
      </c>
      <c r="C122" s="11" t="s">
        <v>507</v>
      </c>
      <c r="D122" s="11" t="s">
        <v>662</v>
      </c>
      <c r="F122" s="15">
        <f>IF(ISBLANK($D122),"",IF(ISBLANK($E122),VLOOKUP($D122,$J:$K,2,FALSE),VLOOKUP($E122,'Daycare Packages'!$A:$G,7,FALSE)))</f>
        <v>30</v>
      </c>
      <c r="G122" s="15"/>
      <c r="H122" s="15">
        <f t="shared" si="16"/>
        <v>30</v>
      </c>
      <c r="I122" s="198">
        <f t="shared" si="17"/>
        <v>1</v>
      </c>
      <c r="AD122" s="52">
        <v>18</v>
      </c>
      <c r="AE122" s="10">
        <v>43584</v>
      </c>
      <c r="AF122" s="12" cm="1">
        <f t="array" ref="AF122">SUM(COUNTIFS($A:$A,$AE122,$D:$D,$J$3:$J$5))</f>
        <v>56</v>
      </c>
      <c r="AG122" s="15">
        <f>SUMIF($A:$A,$AE122,$H:$H)</f>
        <v>1375.7</v>
      </c>
      <c r="AH122" s="15">
        <f t="shared" si="18"/>
        <v>24.57</v>
      </c>
    </row>
    <row r="123" spans="1:34" x14ac:dyDescent="0.3">
      <c r="A123" s="10">
        <v>43469</v>
      </c>
      <c r="B123" s="11" t="s">
        <v>300</v>
      </c>
      <c r="C123" s="11" t="s">
        <v>759</v>
      </c>
      <c r="D123" s="11" t="s">
        <v>662</v>
      </c>
      <c r="F123" s="15">
        <f>IF(ISBLANK($D123),"",IF(ISBLANK($E123),VLOOKUP($D123,$J:$K,2,FALSE),VLOOKUP($E123,'Daycare Packages'!$A:$G,7,FALSE)))</f>
        <v>30</v>
      </c>
      <c r="G123" s="15"/>
      <c r="H123" s="15">
        <f t="shared" si="16"/>
        <v>30</v>
      </c>
      <c r="I123" s="198">
        <f t="shared" si="17"/>
        <v>1</v>
      </c>
      <c r="AD123" s="52">
        <v>18</v>
      </c>
      <c r="AE123" s="10">
        <v>43585</v>
      </c>
      <c r="AF123" s="12" cm="1">
        <f t="array" ref="AF123">SUM(COUNTIFS($A:$A,$AE123,$D:$D,$J$3:$J$5))</f>
        <v>55</v>
      </c>
      <c r="AG123" s="15">
        <f>SUMIF($A:$A,$AE123,$H:$H)</f>
        <v>1381.5</v>
      </c>
      <c r="AH123" s="15">
        <f t="shared" si="18"/>
        <v>25.12</v>
      </c>
    </row>
    <row r="124" spans="1:34" x14ac:dyDescent="0.3">
      <c r="A124" s="10">
        <v>43469</v>
      </c>
      <c r="B124" s="11" t="s">
        <v>760</v>
      </c>
      <c r="C124" s="11" t="s">
        <v>761</v>
      </c>
      <c r="D124" s="11" t="s">
        <v>662</v>
      </c>
      <c r="F124" s="15">
        <f>IF(ISBLANK($D124),"",IF(ISBLANK($E124),VLOOKUP($D124,$J:$K,2,FALSE),VLOOKUP($E124,'Daycare Packages'!$A:$G,7,FALSE)))</f>
        <v>30</v>
      </c>
      <c r="G124" s="15"/>
      <c r="H124" s="15">
        <f t="shared" si="16"/>
        <v>30</v>
      </c>
      <c r="I124" s="198">
        <f t="shared" si="17"/>
        <v>1</v>
      </c>
      <c r="AD124" s="52">
        <v>18</v>
      </c>
      <c r="AE124" s="10">
        <v>43586</v>
      </c>
      <c r="AF124" s="12" cm="1">
        <f t="array" ref="AF124">SUM(COUNTIFS($A:$A,$AE124,$D:$D,$J$3:$J$5))</f>
        <v>69</v>
      </c>
      <c r="AG124" s="15">
        <f>SUMIF($A:$A,$AE124,$H:$H)</f>
        <v>1751.7</v>
      </c>
      <c r="AH124" s="15">
        <f t="shared" si="18"/>
        <v>25.39</v>
      </c>
    </row>
    <row r="125" spans="1:34" x14ac:dyDescent="0.3">
      <c r="A125" s="10">
        <v>43469</v>
      </c>
      <c r="B125" s="11" t="s">
        <v>126</v>
      </c>
      <c r="C125" s="11" t="s">
        <v>432</v>
      </c>
      <c r="D125" s="11" t="s">
        <v>662</v>
      </c>
      <c r="E125" s="11">
        <v>6654013</v>
      </c>
      <c r="F125" s="15">
        <f>IF(ISBLANK($D125),"",IF(ISBLANK($E125),VLOOKUP($D125,$J:$K,2,FALSE),VLOOKUP($E125,'Daycare Packages'!$A:$G,7,FALSE)))</f>
        <v>25</v>
      </c>
      <c r="G125" s="15"/>
      <c r="H125" s="15">
        <f t="shared" si="16"/>
        <v>25</v>
      </c>
      <c r="I125" s="198">
        <f t="shared" si="17"/>
        <v>1</v>
      </c>
      <c r="AD125" s="52">
        <v>18</v>
      </c>
      <c r="AE125" s="10">
        <v>43587</v>
      </c>
      <c r="AF125" s="12" cm="1">
        <f t="array" ref="AF125">SUM(COUNTIFS($A:$A,$AE125,$D:$D,$J$3:$J$5))</f>
        <v>61</v>
      </c>
      <c r="AG125" s="15">
        <f>SUMIF($A:$A,$AE125,$H:$H)</f>
        <v>1592</v>
      </c>
      <c r="AH125" s="15">
        <f t="shared" si="18"/>
        <v>26.1</v>
      </c>
    </row>
    <row r="126" spans="1:34" x14ac:dyDescent="0.3">
      <c r="A126" s="10">
        <v>43469</v>
      </c>
      <c r="B126" s="11" t="s">
        <v>680</v>
      </c>
      <c r="C126" s="11" t="s">
        <v>681</v>
      </c>
      <c r="D126" s="11" t="s">
        <v>662</v>
      </c>
      <c r="F126" s="15">
        <f>IF(ISBLANK($D126),"",IF(ISBLANK($E126),VLOOKUP($D126,$J:$K,2,FALSE),VLOOKUP($E126,'Daycare Packages'!$A:$G,7,FALSE)))</f>
        <v>30</v>
      </c>
      <c r="G126" s="15">
        <v>-7</v>
      </c>
      <c r="H126" s="15">
        <f t="shared" si="16"/>
        <v>23</v>
      </c>
      <c r="I126" s="198">
        <f t="shared" si="17"/>
        <v>1</v>
      </c>
      <c r="AD126" s="52">
        <v>18</v>
      </c>
      <c r="AE126" s="10">
        <v>43588</v>
      </c>
      <c r="AF126" s="12" cm="1">
        <f t="array" ref="AF126">SUM(COUNTIFS($A:$A,$AE126,$D:$D,$J$3:$J$5))</f>
        <v>62</v>
      </c>
      <c r="AG126" s="15">
        <f>SUMIF($A:$A,$AE126,$H:$H)</f>
        <v>1639.9000000000003</v>
      </c>
      <c r="AH126" s="15">
        <f t="shared" si="18"/>
        <v>26.45</v>
      </c>
    </row>
    <row r="127" spans="1:34" x14ac:dyDescent="0.3">
      <c r="A127" s="10">
        <v>43469</v>
      </c>
      <c r="B127" s="11" t="s">
        <v>680</v>
      </c>
      <c r="C127" s="11" t="s">
        <v>592</v>
      </c>
      <c r="D127" s="11" t="s">
        <v>662</v>
      </c>
      <c r="F127" s="15">
        <f>IF(ISBLANK($D127),"",IF(ISBLANK($E127),VLOOKUP($D127,$J:$K,2,FALSE),VLOOKUP($E127,'Daycare Packages'!$A:$G,7,FALSE)))</f>
        <v>30</v>
      </c>
      <c r="G127" s="15">
        <v>-7</v>
      </c>
      <c r="H127" s="15">
        <f t="shared" si="16"/>
        <v>23</v>
      </c>
      <c r="I127" s="198">
        <f t="shared" si="17"/>
        <v>1</v>
      </c>
      <c r="AD127" s="52">
        <v>18</v>
      </c>
      <c r="AE127" s="10">
        <v>43589</v>
      </c>
      <c r="AF127" s="12" cm="1">
        <f t="array" ref="AF127">SUM(COUNTIFS($A:$A,$AE127,$D:$D,$J$3:$J$5))</f>
        <v>15</v>
      </c>
      <c r="AG127" s="15">
        <f>SUMIF($A:$A,$AE127,$H:$H)</f>
        <v>392.7</v>
      </c>
      <c r="AH127" s="15">
        <f t="shared" si="18"/>
        <v>26.18</v>
      </c>
    </row>
    <row r="128" spans="1:34" x14ac:dyDescent="0.3">
      <c r="A128" s="10">
        <v>43469</v>
      </c>
      <c r="B128" s="11" t="s">
        <v>162</v>
      </c>
      <c r="C128" s="11" t="s">
        <v>676</v>
      </c>
      <c r="D128" s="11" t="s">
        <v>666</v>
      </c>
      <c r="F128" s="15">
        <f>IF(ISBLANK($D128),"",IF(ISBLANK($E128),VLOOKUP($D128,$J:$K,2,FALSE),VLOOKUP($E128,'Daycare Packages'!$A:$G,7,FALSE)))</f>
        <v>20</v>
      </c>
      <c r="G128" s="15"/>
      <c r="H128" s="15">
        <f t="shared" si="16"/>
        <v>20</v>
      </c>
      <c r="I128" s="198">
        <f t="shared" si="17"/>
        <v>1</v>
      </c>
      <c r="AD128" s="52">
        <v>19</v>
      </c>
      <c r="AE128" s="10">
        <v>43590</v>
      </c>
      <c r="AF128" s="12" cm="1">
        <f t="array" ref="AF128">SUM(COUNTIFS($A:$A,$AE128,$D:$D,$J$3:$J$5))</f>
        <v>8</v>
      </c>
      <c r="AG128" s="15">
        <f>SUMIF($A:$A,$AE128,$H:$H)</f>
        <v>219.7</v>
      </c>
      <c r="AH128" s="15">
        <f t="shared" si="18"/>
        <v>27.46</v>
      </c>
    </row>
    <row r="129" spans="1:34" x14ac:dyDescent="0.3">
      <c r="A129" s="10">
        <v>43469</v>
      </c>
      <c r="B129" s="11" t="s">
        <v>186</v>
      </c>
      <c r="C129" s="11" t="s">
        <v>561</v>
      </c>
      <c r="D129" s="11" t="s">
        <v>662</v>
      </c>
      <c r="E129" s="11">
        <v>6723146</v>
      </c>
      <c r="F129" s="15">
        <f>IF(ISBLANK($D129),"",IF(ISBLANK($E129),VLOOKUP($D129,$J:$K,2,FALSE),VLOOKUP($E129,'Daycare Packages'!$A:$G,7,FALSE)))</f>
        <v>22</v>
      </c>
      <c r="G129" s="15"/>
      <c r="H129" s="15">
        <f t="shared" si="16"/>
        <v>22</v>
      </c>
      <c r="I129" s="198">
        <f t="shared" si="17"/>
        <v>1</v>
      </c>
      <c r="AD129" s="52">
        <v>19</v>
      </c>
      <c r="AE129" s="10">
        <v>43591</v>
      </c>
      <c r="AF129" s="12" cm="1">
        <f t="array" ref="AF129">SUM(COUNTIFS($A:$A,$AE129,$D:$D,$J$3:$J$5))</f>
        <v>43</v>
      </c>
      <c r="AG129" s="15">
        <f>SUMIF($A:$A,$AE129,$H:$H)</f>
        <v>1112.7</v>
      </c>
      <c r="AH129" s="15">
        <f t="shared" si="18"/>
        <v>25.88</v>
      </c>
    </row>
    <row r="130" spans="1:34" x14ac:dyDescent="0.3">
      <c r="A130" s="10">
        <v>43469</v>
      </c>
      <c r="B130" s="11" t="s">
        <v>762</v>
      </c>
      <c r="C130" s="11" t="s">
        <v>763</v>
      </c>
      <c r="D130" s="11" t="s">
        <v>662</v>
      </c>
      <c r="F130" s="15">
        <f>IF(ISBLANK($D130),"",IF(ISBLANK($E130),VLOOKUP($D130,$J:$K,2,FALSE),VLOOKUP($E130,'Daycare Packages'!$A:$G,7,FALSE)))</f>
        <v>30</v>
      </c>
      <c r="G130" s="15"/>
      <c r="H130" s="15">
        <f t="shared" si="16"/>
        <v>30</v>
      </c>
      <c r="I130" s="198">
        <f t="shared" si="17"/>
        <v>1</v>
      </c>
      <c r="AD130" s="52">
        <v>19</v>
      </c>
      <c r="AE130" s="10">
        <v>43592</v>
      </c>
      <c r="AF130" s="12" cm="1">
        <f t="array" ref="AF130">SUM(COUNTIFS($A:$A,$AE130,$D:$D,$J$3:$J$5))</f>
        <v>65</v>
      </c>
      <c r="AG130" s="15">
        <f>SUMIF($A:$A,$AE130,$H:$H)</f>
        <v>1669.5000000000002</v>
      </c>
      <c r="AH130" s="15">
        <f t="shared" si="18"/>
        <v>25.68</v>
      </c>
    </row>
    <row r="131" spans="1:34" x14ac:dyDescent="0.3">
      <c r="A131" s="10">
        <v>43469</v>
      </c>
      <c r="B131" s="11" t="s">
        <v>115</v>
      </c>
      <c r="C131" s="11" t="s">
        <v>764</v>
      </c>
      <c r="D131" s="11" t="s">
        <v>662</v>
      </c>
      <c r="E131" s="11">
        <v>6589872</v>
      </c>
      <c r="F131" s="15">
        <f>IF(ISBLANK($D131),"",IF(ISBLANK($E131),VLOOKUP($D131,$J:$K,2,FALSE),VLOOKUP($E131,'Daycare Packages'!$A:$G,7,FALSE)))</f>
        <v>22</v>
      </c>
      <c r="G131" s="15"/>
      <c r="H131" s="15">
        <f t="shared" ref="H131:H194" si="19">IF(ISBLANK(D131),"",SUM(F131:G131))</f>
        <v>22</v>
      </c>
      <c r="I131" s="198">
        <f t="shared" ref="I131:I194" si="20">IF(A131="",0,MONTH(A131))</f>
        <v>1</v>
      </c>
      <c r="AD131" s="52">
        <v>19</v>
      </c>
      <c r="AE131" s="10">
        <v>43593</v>
      </c>
      <c r="AF131" s="12" cm="1">
        <f t="array" ref="AF131">SUM(COUNTIFS($A:$A,$AE131,$D:$D,$J$3:$J$5))</f>
        <v>55</v>
      </c>
      <c r="AG131" s="15">
        <f>SUMIF($A:$A,$AE131,$H:$H)</f>
        <v>1411.7</v>
      </c>
      <c r="AH131" s="15">
        <f t="shared" si="18"/>
        <v>25.67</v>
      </c>
    </row>
    <row r="132" spans="1:34" x14ac:dyDescent="0.3">
      <c r="A132" s="10">
        <v>43469</v>
      </c>
      <c r="B132" s="11" t="s">
        <v>212</v>
      </c>
      <c r="C132" s="11" t="s">
        <v>707</v>
      </c>
      <c r="D132" s="11" t="s">
        <v>662</v>
      </c>
      <c r="E132" s="11">
        <v>6734311</v>
      </c>
      <c r="F132" s="15">
        <f>IF(ISBLANK($D132),"",IF(ISBLANK($E132),VLOOKUP($D132,$J:$K,2,FALSE),VLOOKUP($E132,'Daycare Packages'!$A:$G,7,FALSE)))</f>
        <v>25</v>
      </c>
      <c r="G132" s="15"/>
      <c r="H132" s="15">
        <f t="shared" si="19"/>
        <v>25</v>
      </c>
      <c r="I132" s="198">
        <f t="shared" si="20"/>
        <v>1</v>
      </c>
      <c r="AD132" s="52">
        <v>19</v>
      </c>
      <c r="AE132" s="10">
        <v>43594</v>
      </c>
      <c r="AF132" s="12" cm="1">
        <f t="array" ref="AF132">SUM(COUNTIFS($A:$A,$AE132,$D:$D,$J$3:$J$5))</f>
        <v>68</v>
      </c>
      <c r="AG132" s="15">
        <f>SUMIF($A:$A,$AE132,$H:$H)</f>
        <v>1741.8000000000002</v>
      </c>
      <c r="AH132" s="15">
        <f t="shared" si="18"/>
        <v>25.61</v>
      </c>
    </row>
    <row r="133" spans="1:34" x14ac:dyDescent="0.3">
      <c r="A133" s="10">
        <v>43469</v>
      </c>
      <c r="B133" s="11" t="s">
        <v>182</v>
      </c>
      <c r="C133" s="11" t="s">
        <v>685</v>
      </c>
      <c r="D133" s="11" t="s">
        <v>662</v>
      </c>
      <c r="E133" s="11">
        <v>6721354</v>
      </c>
      <c r="F133" s="15">
        <f>IF(ISBLANK($D133),"",IF(ISBLANK($E133),VLOOKUP($D133,$J:$K,2,FALSE),VLOOKUP($E133,'Daycare Packages'!$A:$G,7,FALSE)))</f>
        <v>22</v>
      </c>
      <c r="G133" s="15"/>
      <c r="H133" s="15">
        <f t="shared" si="19"/>
        <v>22</v>
      </c>
      <c r="I133" s="198">
        <f t="shared" si="20"/>
        <v>1</v>
      </c>
      <c r="AD133" s="52">
        <v>19</v>
      </c>
      <c r="AE133" s="10">
        <v>43595</v>
      </c>
      <c r="AF133" s="12" cm="1">
        <f t="array" ref="AF133">SUM(COUNTIFS($A:$A,$AE133,$D:$D,$J$3:$J$5))</f>
        <v>58</v>
      </c>
      <c r="AG133" s="15">
        <f>SUMIF($A:$A,$AE133,$H:$H)</f>
        <v>1503.1000000000001</v>
      </c>
      <c r="AH133" s="15">
        <f t="shared" ref="AH133:AH196" si="21">IF(AF133=0,0,ROUND(AG133/AF133,2))</f>
        <v>25.92</v>
      </c>
    </row>
    <row r="134" spans="1:34" x14ac:dyDescent="0.3">
      <c r="A134" s="10">
        <v>43469</v>
      </c>
      <c r="B134" s="11" t="s">
        <v>244</v>
      </c>
      <c r="C134" s="11" t="s">
        <v>673</v>
      </c>
      <c r="D134" s="11" t="s">
        <v>662</v>
      </c>
      <c r="F134" s="15">
        <f>IF(ISBLANK($D134),"",IF(ISBLANK($E134),VLOOKUP($D134,$J:$K,2,FALSE),VLOOKUP($E134,'Daycare Packages'!$A:$G,7,FALSE)))</f>
        <v>30</v>
      </c>
      <c r="G134" s="15"/>
      <c r="H134" s="15">
        <f t="shared" si="19"/>
        <v>30</v>
      </c>
      <c r="I134" s="198">
        <f t="shared" si="20"/>
        <v>1</v>
      </c>
      <c r="AD134" s="52">
        <v>19</v>
      </c>
      <c r="AE134" s="10">
        <v>43596</v>
      </c>
      <c r="AF134" s="12" cm="1">
        <f t="array" ref="AF134">SUM(COUNTIFS($A:$A,$AE134,$D:$D,$J$3:$J$5))</f>
        <v>12</v>
      </c>
      <c r="AG134" s="15">
        <f>SUMIF($A:$A,$AE134,$H:$H)</f>
        <v>321.7</v>
      </c>
      <c r="AH134" s="15">
        <f t="shared" si="21"/>
        <v>26.81</v>
      </c>
    </row>
    <row r="135" spans="1:34" x14ac:dyDescent="0.3">
      <c r="A135" s="10">
        <v>43469</v>
      </c>
      <c r="B135" s="11" t="s">
        <v>196</v>
      </c>
      <c r="C135" s="11" t="s">
        <v>432</v>
      </c>
      <c r="D135" s="11" t="s">
        <v>662</v>
      </c>
      <c r="E135" s="11">
        <v>6728047</v>
      </c>
      <c r="F135" s="15">
        <f>IF(ISBLANK($D135),"",IF(ISBLANK($E135),VLOOKUP($D135,$J:$K,2,FALSE),VLOOKUP($E135,'Daycare Packages'!$A:$G,7,FALSE)))</f>
        <v>24</v>
      </c>
      <c r="G135" s="15"/>
      <c r="H135" s="15">
        <f t="shared" si="19"/>
        <v>24</v>
      </c>
      <c r="I135" s="198">
        <f t="shared" si="20"/>
        <v>1</v>
      </c>
      <c r="AD135" s="52">
        <v>20</v>
      </c>
      <c r="AE135" s="10">
        <v>43597</v>
      </c>
      <c r="AF135" s="12" cm="1">
        <f t="array" ref="AF135">SUM(COUNTIFS($A:$A,$AE135,$D:$D,$J$3:$J$5))</f>
        <v>5</v>
      </c>
      <c r="AG135" s="15">
        <f>SUMIF($A:$A,$AE135,$H:$H)</f>
        <v>140.69999999999999</v>
      </c>
      <c r="AH135" s="15">
        <f t="shared" si="21"/>
        <v>28.14</v>
      </c>
    </row>
    <row r="136" spans="1:34" x14ac:dyDescent="0.3">
      <c r="A136" s="10">
        <v>43469</v>
      </c>
      <c r="B136" s="11" t="s">
        <v>165</v>
      </c>
      <c r="C136" s="11" t="s">
        <v>765</v>
      </c>
      <c r="D136" s="11" t="s">
        <v>662</v>
      </c>
      <c r="E136" s="11">
        <v>6713382</v>
      </c>
      <c r="F136" s="15">
        <f>IF(ISBLANK($D136),"",IF(ISBLANK($E136),VLOOKUP($D136,$J:$K,2,FALSE),VLOOKUP($E136,'Daycare Packages'!$A:$G,7,FALSE)))</f>
        <v>26</v>
      </c>
      <c r="G136" s="15"/>
      <c r="H136" s="15">
        <f t="shared" si="19"/>
        <v>26</v>
      </c>
      <c r="I136" s="198">
        <f t="shared" si="20"/>
        <v>1</v>
      </c>
      <c r="AD136" s="52">
        <v>20</v>
      </c>
      <c r="AE136" s="10">
        <v>43598</v>
      </c>
      <c r="AF136" s="12" cm="1">
        <f t="array" ref="AF136">SUM(COUNTIFS($A:$A,$AE136,$D:$D,$J$3:$J$5))</f>
        <v>53</v>
      </c>
      <c r="AG136" s="15">
        <f>SUMIF($A:$A,$AE136,$H:$H)</f>
        <v>1353.7</v>
      </c>
      <c r="AH136" s="15">
        <f t="shared" si="21"/>
        <v>25.54</v>
      </c>
    </row>
    <row r="137" spans="1:34" x14ac:dyDescent="0.3">
      <c r="A137" s="10">
        <v>43469</v>
      </c>
      <c r="B137" s="11" t="s">
        <v>766</v>
      </c>
      <c r="C137" s="11" t="s">
        <v>767</v>
      </c>
      <c r="D137" s="11" t="s">
        <v>662</v>
      </c>
      <c r="F137" s="15">
        <f>IF(ISBLANK($D137),"",IF(ISBLANK($E137),VLOOKUP($D137,$J:$K,2,FALSE),VLOOKUP($E137,'Daycare Packages'!$A:$G,7,FALSE)))</f>
        <v>30</v>
      </c>
      <c r="G137" s="15"/>
      <c r="H137" s="15">
        <f t="shared" si="19"/>
        <v>30</v>
      </c>
      <c r="I137" s="198">
        <f t="shared" si="20"/>
        <v>1</v>
      </c>
      <c r="AD137" s="52">
        <v>20</v>
      </c>
      <c r="AE137" s="10">
        <v>43599</v>
      </c>
      <c r="AF137" s="12" cm="1">
        <f t="array" ref="AF137">SUM(COUNTIFS($A:$A,$AE137,$D:$D,$J$3:$J$5))</f>
        <v>64</v>
      </c>
      <c r="AG137" s="15">
        <f>SUMIF($A:$A,$AE137,$H:$H)</f>
        <v>1652.8000000000002</v>
      </c>
      <c r="AH137" s="15">
        <f t="shared" si="21"/>
        <v>25.83</v>
      </c>
    </row>
    <row r="138" spans="1:34" x14ac:dyDescent="0.3">
      <c r="A138" s="10">
        <v>43469</v>
      </c>
      <c r="B138" s="11" t="s">
        <v>768</v>
      </c>
      <c r="C138" s="11" t="s">
        <v>548</v>
      </c>
      <c r="D138" s="11" t="s">
        <v>662</v>
      </c>
      <c r="F138" s="15">
        <f>IF(ISBLANK($D138),"",IF(ISBLANK($E138),VLOOKUP($D138,$J:$K,2,FALSE),VLOOKUP($E138,'Daycare Packages'!$A:$G,7,FALSE)))</f>
        <v>30</v>
      </c>
      <c r="G138" s="15"/>
      <c r="H138" s="15">
        <f t="shared" si="19"/>
        <v>30</v>
      </c>
      <c r="I138" s="198">
        <f t="shared" si="20"/>
        <v>1</v>
      </c>
      <c r="AD138" s="52">
        <v>20</v>
      </c>
      <c r="AE138" s="10">
        <v>43600</v>
      </c>
      <c r="AF138" s="12" cm="1">
        <f t="array" ref="AF138">SUM(COUNTIFS($A:$A,$AE138,$D:$D,$J$3:$J$5))</f>
        <v>66</v>
      </c>
      <c r="AG138" s="15">
        <f>SUMIF($A:$A,$AE138,$H:$H)</f>
        <v>1750.7</v>
      </c>
      <c r="AH138" s="15">
        <f t="shared" si="21"/>
        <v>26.53</v>
      </c>
    </row>
    <row r="139" spans="1:34" x14ac:dyDescent="0.3">
      <c r="A139" s="10">
        <v>43469</v>
      </c>
      <c r="B139" s="11" t="s">
        <v>221</v>
      </c>
      <c r="C139" s="11" t="s">
        <v>769</v>
      </c>
      <c r="D139" s="11" t="s">
        <v>662</v>
      </c>
      <c r="E139" s="11">
        <v>6741263</v>
      </c>
      <c r="F139" s="15">
        <f>IF(ISBLANK($D139),"",IF(ISBLANK($E139),VLOOKUP($D139,$J:$K,2,FALSE),VLOOKUP($E139,'Daycare Packages'!$A:$G,7,FALSE)))</f>
        <v>27</v>
      </c>
      <c r="G139" s="15"/>
      <c r="H139" s="15">
        <f t="shared" si="19"/>
        <v>27</v>
      </c>
      <c r="I139" s="198">
        <f t="shared" si="20"/>
        <v>1</v>
      </c>
      <c r="AD139" s="52">
        <v>20</v>
      </c>
      <c r="AE139" s="10">
        <v>43601</v>
      </c>
      <c r="AF139" s="12" cm="1">
        <f t="array" ref="AF139">SUM(COUNTIFS($A:$A,$AE139,$D:$D,$J$3:$J$5))</f>
        <v>83</v>
      </c>
      <c r="AG139" s="15">
        <f>SUMIF($A:$A,$AE139,$H:$H)</f>
        <v>2123.6999999999998</v>
      </c>
      <c r="AH139" s="15">
        <f t="shared" si="21"/>
        <v>25.59</v>
      </c>
    </row>
    <row r="140" spans="1:34" x14ac:dyDescent="0.3">
      <c r="A140" s="10">
        <v>43469</v>
      </c>
      <c r="B140" s="11" t="s">
        <v>770</v>
      </c>
      <c r="C140" s="11" t="s">
        <v>771</v>
      </c>
      <c r="D140" s="11" t="s">
        <v>662</v>
      </c>
      <c r="F140" s="15">
        <f>IF(ISBLANK($D140),"",IF(ISBLANK($E140),VLOOKUP($D140,$J:$K,2,FALSE),VLOOKUP($E140,'Daycare Packages'!$A:$G,7,FALSE)))</f>
        <v>30</v>
      </c>
      <c r="G140" s="15"/>
      <c r="H140" s="15">
        <f t="shared" si="19"/>
        <v>30</v>
      </c>
      <c r="I140" s="198">
        <f t="shared" si="20"/>
        <v>1</v>
      </c>
      <c r="AD140" s="52">
        <v>20</v>
      </c>
      <c r="AE140" s="10">
        <v>43602</v>
      </c>
      <c r="AF140" s="12" cm="1">
        <f t="array" ref="AF140">SUM(COUNTIFS($A:$A,$AE140,$D:$D,$J$3:$J$5))</f>
        <v>48</v>
      </c>
      <c r="AG140" s="15">
        <f>SUMIF($A:$A,$AE140,$H:$H)</f>
        <v>1273.0999999999999</v>
      </c>
      <c r="AH140" s="15">
        <f t="shared" si="21"/>
        <v>26.52</v>
      </c>
    </row>
    <row r="141" spans="1:34" x14ac:dyDescent="0.3">
      <c r="A141" s="10">
        <v>43469</v>
      </c>
      <c r="B141" s="11" t="s">
        <v>772</v>
      </c>
      <c r="C141" s="11" t="s">
        <v>569</v>
      </c>
      <c r="D141" s="11" t="s">
        <v>662</v>
      </c>
      <c r="F141" s="15">
        <f>IF(ISBLANK($D141),"",IF(ISBLANK($E141),VLOOKUP($D141,$J:$K,2,FALSE),VLOOKUP($E141,'Daycare Packages'!$A:$G,7,FALSE)))</f>
        <v>30</v>
      </c>
      <c r="G141" s="15"/>
      <c r="H141" s="15">
        <f t="shared" si="19"/>
        <v>30</v>
      </c>
      <c r="I141" s="198">
        <f t="shared" si="20"/>
        <v>1</v>
      </c>
      <c r="AD141" s="52">
        <v>20</v>
      </c>
      <c r="AE141" s="10">
        <v>43603</v>
      </c>
      <c r="AF141" s="12" cm="1">
        <f t="array" ref="AF141">SUM(COUNTIFS($A:$A,$AE141,$D:$D,$J$3:$J$5))</f>
        <v>19</v>
      </c>
      <c r="AG141" s="15">
        <f>SUMIF($A:$A,$AE141,$H:$H)</f>
        <v>539.70000000000005</v>
      </c>
      <c r="AH141" s="15">
        <f t="shared" si="21"/>
        <v>28.41</v>
      </c>
    </row>
    <row r="142" spans="1:34" x14ac:dyDescent="0.3">
      <c r="A142" s="10">
        <v>43469</v>
      </c>
      <c r="B142" s="11" t="s">
        <v>166</v>
      </c>
      <c r="C142" s="11" t="s">
        <v>744</v>
      </c>
      <c r="D142" s="11" t="s">
        <v>662</v>
      </c>
      <c r="E142" s="11">
        <v>6713493</v>
      </c>
      <c r="F142" s="15">
        <f>IF(ISBLANK($D142),"",IF(ISBLANK($E142),VLOOKUP($D142,$J:$K,2,FALSE),VLOOKUP($E142,'Daycare Packages'!$A:$G,7,FALSE)))</f>
        <v>26</v>
      </c>
      <c r="G142" s="15"/>
      <c r="H142" s="15">
        <f t="shared" si="19"/>
        <v>26</v>
      </c>
      <c r="I142" s="198">
        <f t="shared" si="20"/>
        <v>1</v>
      </c>
      <c r="AD142" s="52">
        <v>21</v>
      </c>
      <c r="AE142" s="10">
        <v>43604</v>
      </c>
      <c r="AF142" s="12" cm="1">
        <f t="array" ref="AF142">SUM(COUNTIFS($A:$A,$AE142,$D:$D,$J$3:$J$5))</f>
        <v>7</v>
      </c>
      <c r="AG142" s="15">
        <f>SUMIF($A:$A,$AE142,$H:$H)</f>
        <v>189.7</v>
      </c>
      <c r="AH142" s="15">
        <f t="shared" si="21"/>
        <v>27.1</v>
      </c>
    </row>
    <row r="143" spans="1:34" x14ac:dyDescent="0.3">
      <c r="A143" s="10">
        <v>43469</v>
      </c>
      <c r="B143" s="11" t="s">
        <v>730</v>
      </c>
      <c r="C143" s="11" t="s">
        <v>731</v>
      </c>
      <c r="D143" s="11" t="s">
        <v>662</v>
      </c>
      <c r="F143" s="15">
        <f>IF(ISBLANK($D143),"",IF(ISBLANK($E143),VLOOKUP($D143,$J:$K,2,FALSE),VLOOKUP($E143,'Daycare Packages'!$A:$G,7,FALSE)))</f>
        <v>30</v>
      </c>
      <c r="G143" s="15"/>
      <c r="H143" s="15">
        <f t="shared" si="19"/>
        <v>30</v>
      </c>
      <c r="I143" s="198">
        <f t="shared" si="20"/>
        <v>1</v>
      </c>
      <c r="AD143" s="52">
        <v>21</v>
      </c>
      <c r="AE143" s="10">
        <v>43605</v>
      </c>
      <c r="AF143" s="12" cm="1">
        <f t="array" ref="AF143">SUM(COUNTIFS($A:$A,$AE143,$D:$D,$J$3:$J$5))</f>
        <v>43</v>
      </c>
      <c r="AG143" s="15">
        <f>SUMIF($A:$A,$AE143,$H:$H)</f>
        <v>1075.7</v>
      </c>
      <c r="AH143" s="15">
        <f t="shared" si="21"/>
        <v>25.02</v>
      </c>
    </row>
    <row r="144" spans="1:34" x14ac:dyDescent="0.3">
      <c r="A144" s="10">
        <v>43469</v>
      </c>
      <c r="B144" s="11" t="s">
        <v>218</v>
      </c>
      <c r="C144" s="11" t="s">
        <v>737</v>
      </c>
      <c r="D144" s="11" t="s">
        <v>662</v>
      </c>
      <c r="E144" s="11">
        <v>6738000</v>
      </c>
      <c r="F144" s="15">
        <f>IF(ISBLANK($D144),"",IF(ISBLANK($E144),VLOOKUP($D144,$J:$K,2,FALSE),VLOOKUP($E144,'Daycare Packages'!$A:$G,7,FALSE)))</f>
        <v>20</v>
      </c>
      <c r="G144" s="15"/>
      <c r="H144" s="15">
        <f t="shared" si="19"/>
        <v>20</v>
      </c>
      <c r="I144" s="198">
        <f t="shared" si="20"/>
        <v>1</v>
      </c>
      <c r="AD144" s="52">
        <v>21</v>
      </c>
      <c r="AE144" s="10">
        <v>43606</v>
      </c>
      <c r="AF144" s="12" cm="1">
        <f t="array" ref="AF144">SUM(COUNTIFS($A:$A,$AE144,$D:$D,$J$3:$J$5))</f>
        <v>82</v>
      </c>
      <c r="AG144" s="15">
        <f>SUMIF($A:$A,$AE144,$H:$H)</f>
        <v>2133.6999999999998</v>
      </c>
      <c r="AH144" s="15">
        <f t="shared" si="21"/>
        <v>26.02</v>
      </c>
    </row>
    <row r="145" spans="1:34" x14ac:dyDescent="0.3">
      <c r="A145" s="10">
        <v>43469</v>
      </c>
      <c r="B145" s="11" t="s">
        <v>218</v>
      </c>
      <c r="C145" s="11" t="s">
        <v>738</v>
      </c>
      <c r="D145" s="11" t="s">
        <v>662</v>
      </c>
      <c r="E145" s="11">
        <v>6738000</v>
      </c>
      <c r="F145" s="15">
        <f>IF(ISBLANK($D145),"",IF(ISBLANK($E145),VLOOKUP($D145,$J:$K,2,FALSE),VLOOKUP($E145,'Daycare Packages'!$A:$G,7,FALSE)))</f>
        <v>20</v>
      </c>
      <c r="G145" s="15"/>
      <c r="H145" s="15">
        <f t="shared" si="19"/>
        <v>20</v>
      </c>
      <c r="I145" s="198">
        <f t="shared" si="20"/>
        <v>1</v>
      </c>
      <c r="AD145" s="52">
        <v>21</v>
      </c>
      <c r="AE145" s="10">
        <v>43607</v>
      </c>
      <c r="AF145" s="12" cm="1">
        <f t="array" ref="AF145">SUM(COUNTIFS($A:$A,$AE145,$D:$D,$J$3:$J$5))</f>
        <v>66</v>
      </c>
      <c r="AG145" s="15">
        <f>SUMIF($A:$A,$AE145,$H:$H)</f>
        <v>1685.1000000000001</v>
      </c>
      <c r="AH145" s="15">
        <f t="shared" si="21"/>
        <v>25.53</v>
      </c>
    </row>
    <row r="146" spans="1:34" x14ac:dyDescent="0.3">
      <c r="A146" s="10">
        <v>43469</v>
      </c>
      <c r="B146" s="11" t="s">
        <v>214</v>
      </c>
      <c r="C146" s="11" t="s">
        <v>686</v>
      </c>
      <c r="D146" s="11" t="s">
        <v>662</v>
      </c>
      <c r="E146" s="11">
        <v>6735881</v>
      </c>
      <c r="F146" s="15">
        <f>IF(ISBLANK($D146),"",IF(ISBLANK($E146),VLOOKUP($D146,$J:$K,2,FALSE),VLOOKUP($E146,'Daycare Packages'!$A:$G,7,FALSE)))</f>
        <v>25</v>
      </c>
      <c r="G146" s="15"/>
      <c r="H146" s="15">
        <f t="shared" si="19"/>
        <v>25</v>
      </c>
      <c r="I146" s="198">
        <f t="shared" si="20"/>
        <v>1</v>
      </c>
      <c r="AD146" s="52">
        <v>21</v>
      </c>
      <c r="AE146" s="10">
        <v>43608</v>
      </c>
      <c r="AF146" s="12" cm="1">
        <f t="array" ref="AF146">SUM(COUNTIFS($A:$A,$AE146,$D:$D,$J$3:$J$5))</f>
        <v>54</v>
      </c>
      <c r="AG146" s="15">
        <f>SUMIF($A:$A,$AE146,$H:$H)</f>
        <v>1371</v>
      </c>
      <c r="AH146" s="15">
        <f t="shared" si="21"/>
        <v>25.39</v>
      </c>
    </row>
    <row r="147" spans="1:34" x14ac:dyDescent="0.3">
      <c r="A147" s="10">
        <v>43469</v>
      </c>
      <c r="B147" s="11" t="s">
        <v>172</v>
      </c>
      <c r="C147" s="11" t="s">
        <v>773</v>
      </c>
      <c r="D147" s="11" t="s">
        <v>662</v>
      </c>
      <c r="E147" s="11">
        <v>6715672</v>
      </c>
      <c r="F147" s="15">
        <f>IF(ISBLANK($D147),"",IF(ISBLANK($E147),VLOOKUP($D147,$J:$K,2,FALSE),VLOOKUP($E147,'Daycare Packages'!$A:$G,7,FALSE)))</f>
        <v>26</v>
      </c>
      <c r="G147" s="15"/>
      <c r="H147" s="15">
        <f t="shared" si="19"/>
        <v>26</v>
      </c>
      <c r="I147" s="198">
        <f t="shared" si="20"/>
        <v>1</v>
      </c>
      <c r="AD147" s="52">
        <v>21</v>
      </c>
      <c r="AE147" s="10">
        <v>43609</v>
      </c>
      <c r="AF147" s="12" cm="1">
        <f t="array" ref="AF147">SUM(COUNTIFS($A:$A,$AE147,$D:$D,$J$3:$J$5))</f>
        <v>42</v>
      </c>
      <c r="AG147" s="15">
        <f>SUMIF($A:$A,$AE147,$H:$H)</f>
        <v>1138.7</v>
      </c>
      <c r="AH147" s="15">
        <f t="shared" si="21"/>
        <v>27.11</v>
      </c>
    </row>
    <row r="148" spans="1:34" x14ac:dyDescent="0.3">
      <c r="A148" s="10">
        <v>43469</v>
      </c>
      <c r="B148" s="11" t="s">
        <v>222</v>
      </c>
      <c r="C148" s="11" t="s">
        <v>229</v>
      </c>
      <c r="D148" s="11" t="s">
        <v>662</v>
      </c>
      <c r="E148" s="11">
        <v>6741771</v>
      </c>
      <c r="F148" s="15">
        <f>IF(ISBLANK($D148),"",IF(ISBLANK($E148),VLOOKUP($D148,$J:$K,2,FALSE),VLOOKUP($E148,'Daycare Packages'!$A:$G,7,FALSE)))</f>
        <v>27</v>
      </c>
      <c r="G148" s="15"/>
      <c r="H148" s="15">
        <f t="shared" si="19"/>
        <v>27</v>
      </c>
      <c r="I148" s="198">
        <f t="shared" si="20"/>
        <v>1</v>
      </c>
      <c r="AD148" s="52">
        <v>21</v>
      </c>
      <c r="AE148" s="10">
        <v>43610</v>
      </c>
      <c r="AF148" s="12" cm="1">
        <f t="array" ref="AF148">SUM(COUNTIFS($A:$A,$AE148,$D:$D,$J$3:$J$5))</f>
        <v>17</v>
      </c>
      <c r="AG148" s="15">
        <f>SUMIF($A:$A,$AE148,$H:$H)</f>
        <v>446.7</v>
      </c>
      <c r="AH148" s="15">
        <f t="shared" si="21"/>
        <v>26.28</v>
      </c>
    </row>
    <row r="149" spans="1:34" x14ac:dyDescent="0.3">
      <c r="A149" s="10">
        <v>43469</v>
      </c>
      <c r="B149" s="11" t="s">
        <v>209</v>
      </c>
      <c r="C149" s="11" t="s">
        <v>702</v>
      </c>
      <c r="D149" s="11" t="s">
        <v>662</v>
      </c>
      <c r="E149" s="11">
        <v>6733881</v>
      </c>
      <c r="F149" s="15">
        <f>IF(ISBLANK($D149),"",IF(ISBLANK($E149),VLOOKUP($D149,$J:$K,2,FALSE),VLOOKUP($E149,'Daycare Packages'!$A:$G,7,FALSE)))</f>
        <v>25</v>
      </c>
      <c r="G149" s="15"/>
      <c r="H149" s="15">
        <f t="shared" si="19"/>
        <v>25</v>
      </c>
      <c r="I149" s="198">
        <f t="shared" si="20"/>
        <v>1</v>
      </c>
      <c r="AD149" s="52">
        <v>22</v>
      </c>
      <c r="AE149" s="10">
        <v>43611</v>
      </c>
      <c r="AF149" s="12" cm="1">
        <f t="array" ref="AF149">SUM(COUNTIFS($A:$A,$AE149,$D:$D,$J$3:$J$5))</f>
        <v>10</v>
      </c>
      <c r="AG149" s="15">
        <f>SUMIF($A:$A,$AE149,$H:$H)</f>
        <v>274.7</v>
      </c>
      <c r="AH149" s="15">
        <f t="shared" si="21"/>
        <v>27.47</v>
      </c>
    </row>
    <row r="150" spans="1:34" x14ac:dyDescent="0.3">
      <c r="A150" s="10">
        <v>43469</v>
      </c>
      <c r="B150" s="11" t="s">
        <v>511</v>
      </c>
      <c r="C150" s="11" t="s">
        <v>512</v>
      </c>
      <c r="D150" s="11" t="s">
        <v>662</v>
      </c>
      <c r="F150" s="15">
        <f>IF(ISBLANK($D150),"",IF(ISBLANK($E150),VLOOKUP($D150,$J:$K,2,FALSE),VLOOKUP($E150,'Daycare Packages'!$A:$G,7,FALSE)))</f>
        <v>30</v>
      </c>
      <c r="G150" s="15"/>
      <c r="H150" s="15">
        <f t="shared" si="19"/>
        <v>30</v>
      </c>
      <c r="I150" s="198">
        <f t="shared" si="20"/>
        <v>1</v>
      </c>
      <c r="AD150" s="52">
        <v>22</v>
      </c>
      <c r="AE150" s="10">
        <v>43612</v>
      </c>
      <c r="AF150" s="12" cm="1">
        <f t="array" ref="AF150">SUM(COUNTIFS($A:$A,$AE150,$D:$D,$J$3:$J$5))</f>
        <v>4</v>
      </c>
      <c r="AG150" s="15">
        <f>SUMIF($A:$A,$AE150,$H:$H)</f>
        <v>103.7</v>
      </c>
      <c r="AH150" s="15">
        <f t="shared" si="21"/>
        <v>25.93</v>
      </c>
    </row>
    <row r="151" spans="1:34" x14ac:dyDescent="0.3">
      <c r="A151" s="10">
        <v>43469</v>
      </c>
      <c r="B151" s="11" t="s">
        <v>230</v>
      </c>
      <c r="C151" s="11" t="s">
        <v>493</v>
      </c>
      <c r="D151" s="11" t="s">
        <v>662</v>
      </c>
      <c r="F151" s="15">
        <f>IF(ISBLANK($D151),"",IF(ISBLANK($E151),VLOOKUP($D151,$J:$K,2,FALSE),VLOOKUP($E151,'Daycare Packages'!$A:$G,7,FALSE)))</f>
        <v>30</v>
      </c>
      <c r="G151" s="15"/>
      <c r="H151" s="15">
        <f t="shared" si="19"/>
        <v>30</v>
      </c>
      <c r="I151" s="198">
        <f t="shared" si="20"/>
        <v>1</v>
      </c>
      <c r="AD151" s="52">
        <v>22</v>
      </c>
      <c r="AE151" s="10">
        <v>43613</v>
      </c>
      <c r="AF151" s="12" cm="1">
        <f t="array" ref="AF151">SUM(COUNTIFS($A:$A,$AE151,$D:$D,$J$3:$J$5))</f>
        <v>55</v>
      </c>
      <c r="AG151" s="15">
        <f>SUMIF($A:$A,$AE151,$H:$H)</f>
        <v>1419</v>
      </c>
      <c r="AH151" s="15">
        <f t="shared" si="21"/>
        <v>25.8</v>
      </c>
    </row>
    <row r="152" spans="1:34" x14ac:dyDescent="0.3">
      <c r="A152" s="10">
        <v>43469</v>
      </c>
      <c r="B152" s="11" t="s">
        <v>204</v>
      </c>
      <c r="C152" s="11" t="s">
        <v>774</v>
      </c>
      <c r="D152" s="11" t="s">
        <v>662</v>
      </c>
      <c r="E152" s="11">
        <v>6732370</v>
      </c>
      <c r="F152" s="15">
        <f>IF(ISBLANK($D152),"",IF(ISBLANK($E152),VLOOKUP($D152,$J:$K,2,FALSE),VLOOKUP($E152,'Daycare Packages'!$A:$G,7,FALSE)))</f>
        <v>24</v>
      </c>
      <c r="G152" s="15"/>
      <c r="H152" s="15">
        <f t="shared" si="19"/>
        <v>24</v>
      </c>
      <c r="I152" s="198">
        <f t="shared" si="20"/>
        <v>1</v>
      </c>
      <c r="AD152" s="52">
        <v>22</v>
      </c>
      <c r="AE152" s="10">
        <v>43614</v>
      </c>
      <c r="AF152" s="12" cm="1">
        <f t="array" ref="AF152">SUM(COUNTIFS($A:$A,$AE152,$D:$D,$J$3:$J$5))</f>
        <v>61</v>
      </c>
      <c r="AG152" s="15">
        <f>SUMIF($A:$A,$AE152,$H:$H)</f>
        <v>1495.1</v>
      </c>
      <c r="AH152" s="15">
        <f t="shared" si="21"/>
        <v>24.51</v>
      </c>
    </row>
    <row r="153" spans="1:34" x14ac:dyDescent="0.3">
      <c r="A153" s="10">
        <v>43469</v>
      </c>
      <c r="B153" s="11" t="s">
        <v>204</v>
      </c>
      <c r="C153" s="11" t="s">
        <v>775</v>
      </c>
      <c r="D153" s="11" t="s">
        <v>662</v>
      </c>
      <c r="E153" s="11">
        <v>6732370</v>
      </c>
      <c r="F153" s="15">
        <f>IF(ISBLANK($D153),"",IF(ISBLANK($E153),VLOOKUP($D153,$J:$K,2,FALSE),VLOOKUP($E153,'Daycare Packages'!$A:$G,7,FALSE)))</f>
        <v>24</v>
      </c>
      <c r="G153" s="15"/>
      <c r="H153" s="15">
        <f t="shared" si="19"/>
        <v>24</v>
      </c>
      <c r="I153" s="198">
        <f t="shared" si="20"/>
        <v>1</v>
      </c>
      <c r="AD153" s="52">
        <v>22</v>
      </c>
      <c r="AE153" s="10">
        <v>43615</v>
      </c>
      <c r="AF153" s="12" cm="1">
        <f t="array" ref="AF153">SUM(COUNTIFS($A:$A,$AE153,$D:$D,$J$3:$J$5))</f>
        <v>62</v>
      </c>
      <c r="AG153" s="15">
        <f>SUMIF($A:$A,$AE153,$H:$H)</f>
        <v>1622.7</v>
      </c>
      <c r="AH153" s="15">
        <f t="shared" si="21"/>
        <v>26.17</v>
      </c>
    </row>
    <row r="154" spans="1:34" x14ac:dyDescent="0.3">
      <c r="A154" s="10">
        <v>43469</v>
      </c>
      <c r="B154" s="11" t="s">
        <v>193</v>
      </c>
      <c r="C154" s="11" t="s">
        <v>776</v>
      </c>
      <c r="D154" s="11" t="s">
        <v>662</v>
      </c>
      <c r="E154" s="11">
        <v>6727703</v>
      </c>
      <c r="F154" s="15">
        <f>IF(ISBLANK($D154),"",IF(ISBLANK($E154),VLOOKUP($D154,$J:$K,2,FALSE),VLOOKUP($E154,'Daycare Packages'!$A:$G,7,FALSE)))</f>
        <v>26</v>
      </c>
      <c r="G154" s="15"/>
      <c r="H154" s="15">
        <f t="shared" si="19"/>
        <v>26</v>
      </c>
      <c r="I154" s="198">
        <f t="shared" si="20"/>
        <v>1</v>
      </c>
      <c r="AD154" s="52">
        <v>22</v>
      </c>
      <c r="AE154" s="10">
        <v>43616</v>
      </c>
      <c r="AF154" s="12" cm="1">
        <f t="array" ref="AF154">SUM(COUNTIFS($A:$A,$AE154,$D:$D,$J$3:$J$5))</f>
        <v>61</v>
      </c>
      <c r="AG154" s="15">
        <f>SUMIF($A:$A,$AE154,$H:$H)</f>
        <v>1553.5000000000002</v>
      </c>
      <c r="AH154" s="15">
        <f t="shared" si="21"/>
        <v>25.47</v>
      </c>
    </row>
    <row r="155" spans="1:34" x14ac:dyDescent="0.3">
      <c r="A155" s="10">
        <v>43469</v>
      </c>
      <c r="B155" s="11" t="s">
        <v>140</v>
      </c>
      <c r="C155" s="11" t="s">
        <v>475</v>
      </c>
      <c r="D155" s="11" t="s">
        <v>662</v>
      </c>
      <c r="E155" s="11">
        <v>6676801</v>
      </c>
      <c r="F155" s="15">
        <f>IF(ISBLANK($D155),"",IF(ISBLANK($E155),VLOOKUP($D155,$J:$K,2,FALSE),VLOOKUP($E155,'Daycare Packages'!$A:$G,7,FALSE)))</f>
        <v>22</v>
      </c>
      <c r="G155" s="15"/>
      <c r="H155" s="15">
        <f t="shared" si="19"/>
        <v>22</v>
      </c>
      <c r="I155" s="198">
        <f t="shared" si="20"/>
        <v>1</v>
      </c>
      <c r="AD155" s="52">
        <v>22</v>
      </c>
      <c r="AE155" s="10">
        <v>43617</v>
      </c>
      <c r="AF155" s="12" cm="1">
        <f t="array" ref="AF155">SUM(COUNTIFS($A:$A,$AE155,$D:$D,$J$3:$J$5))</f>
        <v>15</v>
      </c>
      <c r="AG155" s="15">
        <f>SUMIF($A:$A,$AE155,$H:$H)</f>
        <v>399.09999999999997</v>
      </c>
      <c r="AH155" s="15">
        <f t="shared" si="21"/>
        <v>26.61</v>
      </c>
    </row>
    <row r="156" spans="1:34" x14ac:dyDescent="0.3">
      <c r="A156" s="10">
        <v>43469</v>
      </c>
      <c r="B156" s="11" t="s">
        <v>171</v>
      </c>
      <c r="C156" s="11" t="s">
        <v>693</v>
      </c>
      <c r="D156" s="11" t="s">
        <v>662</v>
      </c>
      <c r="E156" s="11">
        <v>6715360</v>
      </c>
      <c r="F156" s="15">
        <f>IF(ISBLANK($D156),"",IF(ISBLANK($E156),VLOOKUP($D156,$J:$K,2,FALSE),VLOOKUP($E156,'Daycare Packages'!$A:$G,7,FALSE)))</f>
        <v>25</v>
      </c>
      <c r="G156" s="15"/>
      <c r="H156" s="15">
        <f t="shared" si="19"/>
        <v>25</v>
      </c>
      <c r="I156" s="198">
        <f t="shared" si="20"/>
        <v>1</v>
      </c>
      <c r="AD156" s="52">
        <v>23</v>
      </c>
      <c r="AE156" s="10">
        <v>43618</v>
      </c>
      <c r="AF156" s="12" cm="1">
        <f t="array" ref="AF156">SUM(COUNTIFS($A:$A,$AE156,$D:$D,$J$3:$J$5))</f>
        <v>6</v>
      </c>
      <c r="AG156" s="15">
        <f>SUMIF($A:$A,$AE156,$H:$H)</f>
        <v>160.69999999999999</v>
      </c>
      <c r="AH156" s="15">
        <f t="shared" si="21"/>
        <v>26.78</v>
      </c>
    </row>
    <row r="157" spans="1:34" x14ac:dyDescent="0.3">
      <c r="A157" s="10">
        <v>43469</v>
      </c>
      <c r="B157" s="11" t="s">
        <v>320</v>
      </c>
      <c r="C157" s="11" t="s">
        <v>777</v>
      </c>
      <c r="D157" s="11" t="s">
        <v>662</v>
      </c>
      <c r="F157" s="15">
        <f>IF(ISBLANK($D157),"",IF(ISBLANK($E157),VLOOKUP($D157,$J:$K,2,FALSE),VLOOKUP($E157,'Daycare Packages'!$A:$G,7,FALSE)))</f>
        <v>30</v>
      </c>
      <c r="G157" s="15"/>
      <c r="H157" s="15">
        <f t="shared" si="19"/>
        <v>30</v>
      </c>
      <c r="I157" s="198">
        <f t="shared" si="20"/>
        <v>1</v>
      </c>
      <c r="AD157" s="52">
        <v>23</v>
      </c>
      <c r="AE157" s="10">
        <v>43619</v>
      </c>
      <c r="AF157" s="12" cm="1">
        <f t="array" ref="AF157">SUM(COUNTIFS($A:$A,$AE157,$D:$D,$J$3:$J$5))</f>
        <v>49</v>
      </c>
      <c r="AG157" s="15">
        <f>SUMIF($A:$A,$AE157,$H:$H)</f>
        <v>1258.1000000000001</v>
      </c>
      <c r="AH157" s="15">
        <f t="shared" si="21"/>
        <v>25.68</v>
      </c>
    </row>
    <row r="158" spans="1:34" x14ac:dyDescent="0.3">
      <c r="A158" s="10">
        <v>43469</v>
      </c>
      <c r="B158" s="11" t="s">
        <v>700</v>
      </c>
      <c r="C158" s="11" t="s">
        <v>701</v>
      </c>
      <c r="D158" s="11" t="s">
        <v>662</v>
      </c>
      <c r="F158" s="15">
        <f>IF(ISBLANK($D158),"",IF(ISBLANK($E158),VLOOKUP($D158,$J:$K,2,FALSE),VLOOKUP($E158,'Daycare Packages'!$A:$G,7,FALSE)))</f>
        <v>30</v>
      </c>
      <c r="G158" s="15"/>
      <c r="H158" s="15">
        <f t="shared" si="19"/>
        <v>30</v>
      </c>
      <c r="I158" s="198">
        <f t="shared" si="20"/>
        <v>1</v>
      </c>
      <c r="AD158" s="52">
        <v>23</v>
      </c>
      <c r="AE158" s="10">
        <v>43620</v>
      </c>
      <c r="AF158" s="12" cm="1">
        <f t="array" ref="AF158">SUM(COUNTIFS($A:$A,$AE158,$D:$D,$J$3:$J$5))</f>
        <v>76</v>
      </c>
      <c r="AG158" s="15">
        <f>SUMIF($A:$A,$AE158,$H:$H)</f>
        <v>1951.1000000000001</v>
      </c>
      <c r="AH158" s="15">
        <f t="shared" si="21"/>
        <v>25.67</v>
      </c>
    </row>
    <row r="159" spans="1:34" x14ac:dyDescent="0.3">
      <c r="A159" s="10">
        <v>43469</v>
      </c>
      <c r="B159" s="11" t="s">
        <v>441</v>
      </c>
      <c r="C159" s="11" t="s">
        <v>442</v>
      </c>
      <c r="D159" s="11" t="s">
        <v>662</v>
      </c>
      <c r="F159" s="15">
        <f>IF(ISBLANK($D159),"",IF(ISBLANK($E159),VLOOKUP($D159,$J:$K,2,FALSE),VLOOKUP($E159,'Daycare Packages'!$A:$G,7,FALSE)))</f>
        <v>30</v>
      </c>
      <c r="G159" s="15"/>
      <c r="H159" s="15">
        <f t="shared" si="19"/>
        <v>30</v>
      </c>
      <c r="I159" s="198">
        <f t="shared" si="20"/>
        <v>1</v>
      </c>
      <c r="AD159" s="52">
        <v>23</v>
      </c>
      <c r="AE159" s="10">
        <v>43621</v>
      </c>
      <c r="AF159" s="12" cm="1">
        <f t="array" ref="AF159">SUM(COUNTIFS($A:$A,$AE159,$D:$D,$J$3:$J$5))</f>
        <v>66</v>
      </c>
      <c r="AG159" s="15">
        <f>SUMIF($A:$A,$AE159,$H:$H)</f>
        <v>1680.5000000000002</v>
      </c>
      <c r="AH159" s="15">
        <f t="shared" si="21"/>
        <v>25.46</v>
      </c>
    </row>
    <row r="160" spans="1:34" x14ac:dyDescent="0.3">
      <c r="A160" s="10">
        <v>43469</v>
      </c>
      <c r="B160" s="11" t="s">
        <v>340</v>
      </c>
      <c r="C160" s="11" t="s">
        <v>745</v>
      </c>
      <c r="D160" s="11" t="s">
        <v>662</v>
      </c>
      <c r="F160" s="15">
        <f>IF(ISBLANK($D160),"",IF(ISBLANK($E160),VLOOKUP($D160,$J:$K,2,FALSE),VLOOKUP($E160,'Daycare Packages'!$A:$G,7,FALSE)))</f>
        <v>30</v>
      </c>
      <c r="G160" s="15"/>
      <c r="H160" s="15">
        <f t="shared" si="19"/>
        <v>30</v>
      </c>
      <c r="I160" s="198">
        <f t="shared" si="20"/>
        <v>1</v>
      </c>
      <c r="AD160" s="52">
        <v>23</v>
      </c>
      <c r="AE160" s="10">
        <v>43622</v>
      </c>
      <c r="AF160" s="12" cm="1">
        <f t="array" ref="AF160">SUM(COUNTIFS($A:$A,$AE160,$D:$D,$J$3:$J$5))</f>
        <v>70</v>
      </c>
      <c r="AG160" s="15">
        <f>SUMIF($A:$A,$AE160,$H:$H)</f>
        <v>1787.2000000000003</v>
      </c>
      <c r="AH160" s="15">
        <f t="shared" si="21"/>
        <v>25.53</v>
      </c>
    </row>
    <row r="161" spans="1:34" x14ac:dyDescent="0.3">
      <c r="A161" s="10">
        <v>43469</v>
      </c>
      <c r="B161" s="11" t="s">
        <v>340</v>
      </c>
      <c r="C161" s="11" t="s">
        <v>746</v>
      </c>
      <c r="D161" s="11" t="s">
        <v>662</v>
      </c>
      <c r="F161" s="15">
        <f>IF(ISBLANK($D161),"",IF(ISBLANK($E161),VLOOKUP($D161,$J:$K,2,FALSE),VLOOKUP($E161,'Daycare Packages'!$A:$G,7,FALSE)))</f>
        <v>30</v>
      </c>
      <c r="G161" s="15"/>
      <c r="H161" s="15">
        <f t="shared" si="19"/>
        <v>30</v>
      </c>
      <c r="I161" s="198">
        <f t="shared" si="20"/>
        <v>1</v>
      </c>
      <c r="AD161" s="52">
        <v>23</v>
      </c>
      <c r="AE161" s="10">
        <v>43623</v>
      </c>
      <c r="AF161" s="12" cm="1">
        <f t="array" ref="AF161">SUM(COUNTIFS($A:$A,$AE161,$D:$D,$J$3:$J$5))</f>
        <v>55</v>
      </c>
      <c r="AG161" s="15">
        <f>SUMIF($A:$A,$AE161,$H:$H)</f>
        <v>1474.7</v>
      </c>
      <c r="AH161" s="15">
        <f t="shared" si="21"/>
        <v>26.81</v>
      </c>
    </row>
    <row r="162" spans="1:34" x14ac:dyDescent="0.3">
      <c r="A162" s="10">
        <v>43469</v>
      </c>
      <c r="B162" s="11" t="s">
        <v>156</v>
      </c>
      <c r="C162" s="11" t="s">
        <v>479</v>
      </c>
      <c r="D162" s="11" t="s">
        <v>662</v>
      </c>
      <c r="E162" s="11">
        <v>6703732</v>
      </c>
      <c r="F162" s="15">
        <f>IF(ISBLANK($D162),"",IF(ISBLANK($E162),VLOOKUP($D162,$J:$K,2,FALSE),VLOOKUP($E162,'Daycare Packages'!$A:$G,7,FALSE)))</f>
        <v>22</v>
      </c>
      <c r="G162" s="15"/>
      <c r="H162" s="15">
        <f t="shared" si="19"/>
        <v>22</v>
      </c>
      <c r="I162" s="198">
        <f t="shared" si="20"/>
        <v>1</v>
      </c>
      <c r="AD162" s="52">
        <v>23</v>
      </c>
      <c r="AE162" s="10">
        <v>43624</v>
      </c>
      <c r="AF162" s="12" cm="1">
        <f t="array" ref="AF162">SUM(COUNTIFS($A:$A,$AE162,$D:$D,$J$3:$J$5))</f>
        <v>21</v>
      </c>
      <c r="AG162" s="15">
        <f>SUMIF($A:$A,$AE162,$H:$H)</f>
        <v>577.70000000000005</v>
      </c>
      <c r="AH162" s="15">
        <f t="shared" si="21"/>
        <v>27.51</v>
      </c>
    </row>
    <row r="163" spans="1:34" x14ac:dyDescent="0.3">
      <c r="A163" s="10">
        <v>43469</v>
      </c>
      <c r="B163" s="11" t="s">
        <v>135</v>
      </c>
      <c r="C163" s="11" t="s">
        <v>778</v>
      </c>
      <c r="D163" s="11" t="s">
        <v>662</v>
      </c>
      <c r="E163" s="11">
        <v>6660993</v>
      </c>
      <c r="F163" s="15">
        <f>IF(ISBLANK($D163),"",IF(ISBLANK($E163),VLOOKUP($D163,$J:$K,2,FALSE),VLOOKUP($E163,'Daycare Packages'!$A:$G,7,FALSE)))</f>
        <v>26</v>
      </c>
      <c r="G163" s="15"/>
      <c r="H163" s="15">
        <f t="shared" si="19"/>
        <v>26</v>
      </c>
      <c r="I163" s="198">
        <f t="shared" si="20"/>
        <v>1</v>
      </c>
      <c r="AD163" s="52">
        <v>24</v>
      </c>
      <c r="AE163" s="10">
        <v>43625</v>
      </c>
      <c r="AF163" s="12" cm="1">
        <f t="array" ref="AF163">SUM(COUNTIFS($A:$A,$AE163,$D:$D,$J$3:$J$5))</f>
        <v>12</v>
      </c>
      <c r="AG163" s="15">
        <f>SUMIF($A:$A,$AE163,$H:$H)</f>
        <v>334.7</v>
      </c>
      <c r="AH163" s="15">
        <f t="shared" si="21"/>
        <v>27.89</v>
      </c>
    </row>
    <row r="164" spans="1:34" x14ac:dyDescent="0.3">
      <c r="A164" s="10">
        <v>43469</v>
      </c>
      <c r="B164" s="11" t="s">
        <v>138</v>
      </c>
      <c r="C164" s="11" t="s">
        <v>573</v>
      </c>
      <c r="D164" s="11" t="s">
        <v>662</v>
      </c>
      <c r="E164" s="11">
        <v>6669597</v>
      </c>
      <c r="F164" s="15">
        <f>IF(ISBLANK($D164),"",IF(ISBLANK($E164),VLOOKUP($D164,$J:$K,2,FALSE),VLOOKUP($E164,'Daycare Packages'!$A:$G,7,FALSE)))</f>
        <v>22</v>
      </c>
      <c r="G164" s="15"/>
      <c r="H164" s="15">
        <f t="shared" si="19"/>
        <v>22</v>
      </c>
      <c r="I164" s="198">
        <f t="shared" si="20"/>
        <v>1</v>
      </c>
      <c r="AD164" s="52">
        <v>24</v>
      </c>
      <c r="AE164" s="10">
        <v>43626</v>
      </c>
      <c r="AF164" s="12" cm="1">
        <f t="array" ref="AF164">SUM(COUNTIFS($A:$A,$AE164,$D:$D,$J$3:$J$5))</f>
        <v>58</v>
      </c>
      <c r="AG164" s="15">
        <f>SUMIF($A:$A,$AE164,$H:$H)</f>
        <v>1466.1000000000001</v>
      </c>
      <c r="AH164" s="15">
        <f t="shared" si="21"/>
        <v>25.28</v>
      </c>
    </row>
    <row r="165" spans="1:34" x14ac:dyDescent="0.3">
      <c r="A165" s="10">
        <v>43469</v>
      </c>
      <c r="B165" s="11" t="s">
        <v>183</v>
      </c>
      <c r="C165" s="11" t="s">
        <v>520</v>
      </c>
      <c r="D165" s="11" t="s">
        <v>662</v>
      </c>
      <c r="E165" s="11">
        <v>6722072</v>
      </c>
      <c r="F165" s="15">
        <f>IF(ISBLANK($D165),"",IF(ISBLANK($E165),VLOOKUP($D165,$J:$K,2,FALSE),VLOOKUP($E165,'Daycare Packages'!$A:$G,7,FALSE)))</f>
        <v>25</v>
      </c>
      <c r="G165" s="15"/>
      <c r="H165" s="15">
        <f t="shared" si="19"/>
        <v>25</v>
      </c>
      <c r="I165" s="198">
        <f t="shared" si="20"/>
        <v>1</v>
      </c>
      <c r="AD165" s="52">
        <v>24</v>
      </c>
      <c r="AE165" s="10">
        <v>43627</v>
      </c>
      <c r="AF165" s="12" cm="1">
        <f t="array" ref="AF165">SUM(COUNTIFS($A:$A,$AE165,$D:$D,$J$3:$J$5))</f>
        <v>57</v>
      </c>
      <c r="AG165" s="15">
        <f>SUMIF($A:$A,$AE165,$H:$H)</f>
        <v>1421.1000000000001</v>
      </c>
      <c r="AH165" s="15">
        <f t="shared" si="21"/>
        <v>24.93</v>
      </c>
    </row>
    <row r="166" spans="1:34" x14ac:dyDescent="0.3">
      <c r="A166" s="10">
        <v>43469</v>
      </c>
      <c r="B166" s="11" t="s">
        <v>141</v>
      </c>
      <c r="C166" s="11" t="s">
        <v>564</v>
      </c>
      <c r="D166" s="11" t="s">
        <v>662</v>
      </c>
      <c r="E166" s="11">
        <v>6735955</v>
      </c>
      <c r="F166" s="15">
        <f>IF(ISBLANK($D166),"",IF(ISBLANK($E166),VLOOKUP($D166,$J:$K,2,FALSE),VLOOKUP($E166,'Daycare Packages'!$A:$G,7,FALSE)))</f>
        <v>25</v>
      </c>
      <c r="G166" s="15"/>
      <c r="H166" s="15">
        <f t="shared" si="19"/>
        <v>25</v>
      </c>
      <c r="I166" s="198">
        <f t="shared" si="20"/>
        <v>1</v>
      </c>
      <c r="AD166" s="52">
        <v>24</v>
      </c>
      <c r="AE166" s="10">
        <v>43628</v>
      </c>
      <c r="AF166" s="12" cm="1">
        <f t="array" ref="AF166">SUM(COUNTIFS($A:$A,$AE166,$D:$D,$J$3:$J$5))</f>
        <v>79</v>
      </c>
      <c r="AG166" s="15">
        <f>SUMIF($A:$A,$AE166,$H:$H)</f>
        <v>2091.5</v>
      </c>
      <c r="AH166" s="15">
        <f t="shared" si="21"/>
        <v>26.47</v>
      </c>
    </row>
    <row r="167" spans="1:34" x14ac:dyDescent="0.3">
      <c r="A167" s="55">
        <v>43469</v>
      </c>
      <c r="B167" s="56" t="s">
        <v>92</v>
      </c>
      <c r="C167" s="56" t="s">
        <v>419</v>
      </c>
      <c r="D167" s="56" t="s">
        <v>662</v>
      </c>
      <c r="E167" s="56">
        <v>6409285</v>
      </c>
      <c r="F167" s="59">
        <f>IF(ISBLANK($D167),"",IF(ISBLANK($E167),VLOOKUP($D167,$J:$K,2,FALSE),VLOOKUP($E167,'Daycare Packages'!$A:$G,7,FALSE)))</f>
        <v>26</v>
      </c>
      <c r="G167" s="59"/>
      <c r="H167" s="59">
        <f t="shared" si="19"/>
        <v>26</v>
      </c>
      <c r="I167" s="198">
        <f t="shared" si="20"/>
        <v>1</v>
      </c>
      <c r="AD167" s="52">
        <v>24</v>
      </c>
      <c r="AE167" s="10">
        <v>43629</v>
      </c>
      <c r="AF167" s="12" cm="1">
        <f t="array" ref="AF167">SUM(COUNTIFS($A:$A,$AE167,$D:$D,$J$3:$J$5))</f>
        <v>66</v>
      </c>
      <c r="AG167" s="15">
        <f>SUMIF($A:$A,$AE167,$H:$H)</f>
        <v>1682.4</v>
      </c>
      <c r="AH167" s="15">
        <f t="shared" si="21"/>
        <v>25.49</v>
      </c>
    </row>
    <row r="168" spans="1:34" x14ac:dyDescent="0.3">
      <c r="A168" s="10">
        <v>43470</v>
      </c>
      <c r="B168" s="11" t="s">
        <v>688</v>
      </c>
      <c r="C168" s="11" t="s">
        <v>689</v>
      </c>
      <c r="D168" s="11" t="s">
        <v>659</v>
      </c>
      <c r="F168" s="15">
        <f>IF(ISBLANK($D168),"",IF(ISBLANK($E168),VLOOKUP($D168,$J:$K,2,FALSE),VLOOKUP($E168,'Daycare Packages'!$A:$G,7,FALSE)))</f>
        <v>20</v>
      </c>
      <c r="G168" s="15"/>
      <c r="H168" s="15">
        <f t="shared" si="19"/>
        <v>20</v>
      </c>
      <c r="I168" s="198">
        <f t="shared" si="20"/>
        <v>1</v>
      </c>
      <c r="AD168" s="52">
        <v>24</v>
      </c>
      <c r="AE168" s="10">
        <v>43630</v>
      </c>
      <c r="AF168" s="12" cm="1">
        <f t="array" ref="AF168">SUM(COUNTIFS($A:$A,$AE168,$D:$D,$J$3:$J$5))</f>
        <v>43</v>
      </c>
      <c r="AG168" s="15">
        <f>SUMIF($A:$A,$AE168,$H:$H)</f>
        <v>1077.1000000000001</v>
      </c>
      <c r="AH168" s="15">
        <f t="shared" si="21"/>
        <v>25.05</v>
      </c>
    </row>
    <row r="169" spans="1:34" x14ac:dyDescent="0.3">
      <c r="A169" s="10">
        <v>43470</v>
      </c>
      <c r="B169" s="11" t="s">
        <v>249</v>
      </c>
      <c r="C169" s="11" t="s">
        <v>512</v>
      </c>
      <c r="D169" s="11" t="s">
        <v>662</v>
      </c>
      <c r="F169" s="15">
        <f>IF(ISBLANK($D169),"",IF(ISBLANK($E169),VLOOKUP($D169,$J:$K,2,FALSE),VLOOKUP($E169,'Daycare Packages'!$A:$G,7,FALSE)))</f>
        <v>30</v>
      </c>
      <c r="G169" s="15">
        <v>-15</v>
      </c>
      <c r="H169" s="15">
        <f t="shared" si="19"/>
        <v>15</v>
      </c>
      <c r="I169" s="198">
        <f t="shared" si="20"/>
        <v>1</v>
      </c>
      <c r="AD169" s="52">
        <v>24</v>
      </c>
      <c r="AE169" s="10">
        <v>43631</v>
      </c>
      <c r="AF169" s="12" cm="1">
        <f t="array" ref="AF169">SUM(COUNTIFS($A:$A,$AE169,$D:$D,$J$3:$J$5))</f>
        <v>19</v>
      </c>
      <c r="AG169" s="15">
        <f>SUMIF($A:$A,$AE169,$H:$H)</f>
        <v>512.70000000000005</v>
      </c>
      <c r="AH169" s="15">
        <f t="shared" si="21"/>
        <v>26.98</v>
      </c>
    </row>
    <row r="170" spans="1:34" x14ac:dyDescent="0.3">
      <c r="A170" s="10">
        <v>43470</v>
      </c>
      <c r="B170" s="11" t="s">
        <v>212</v>
      </c>
      <c r="C170" s="11" t="s">
        <v>707</v>
      </c>
      <c r="D170" s="11" t="s">
        <v>662</v>
      </c>
      <c r="E170" s="11">
        <v>6734311</v>
      </c>
      <c r="F170" s="15">
        <f>IF(ISBLANK($D170),"",IF(ISBLANK($E170),VLOOKUP($D170,$J:$K,2,FALSE),VLOOKUP($E170,'Daycare Packages'!$A:$G,7,FALSE)))</f>
        <v>25</v>
      </c>
      <c r="G170" s="15"/>
      <c r="H170" s="15">
        <f t="shared" si="19"/>
        <v>25</v>
      </c>
      <c r="I170" s="198">
        <f t="shared" si="20"/>
        <v>1</v>
      </c>
      <c r="AD170" s="52">
        <v>25</v>
      </c>
      <c r="AE170" s="10">
        <v>43632</v>
      </c>
      <c r="AF170" s="12" cm="1">
        <f t="array" ref="AF170">SUM(COUNTIFS($A:$A,$AE170,$D:$D,$J$3:$J$5))</f>
        <v>6</v>
      </c>
      <c r="AG170" s="15">
        <f>SUMIF($A:$A,$AE170,$H:$H)</f>
        <v>167.7</v>
      </c>
      <c r="AH170" s="15">
        <f t="shared" si="21"/>
        <v>27.95</v>
      </c>
    </row>
    <row r="171" spans="1:34" x14ac:dyDescent="0.3">
      <c r="A171" s="10">
        <v>43470</v>
      </c>
      <c r="B171" s="11" t="s">
        <v>115</v>
      </c>
      <c r="C171" s="11" t="s">
        <v>764</v>
      </c>
      <c r="D171" s="11" t="s">
        <v>662</v>
      </c>
      <c r="E171" s="11">
        <v>6589872</v>
      </c>
      <c r="F171" s="15">
        <f>IF(ISBLANK($D171),"",IF(ISBLANK($E171),VLOOKUP($D171,$J:$K,2,FALSE),VLOOKUP($E171,'Daycare Packages'!$A:$G,7,FALSE)))</f>
        <v>22</v>
      </c>
      <c r="G171" s="15"/>
      <c r="H171" s="15">
        <f t="shared" si="19"/>
        <v>22</v>
      </c>
      <c r="I171" s="198">
        <f t="shared" si="20"/>
        <v>1</v>
      </c>
      <c r="AD171" s="52">
        <v>25</v>
      </c>
      <c r="AE171" s="10">
        <v>43633</v>
      </c>
      <c r="AF171" s="12" cm="1">
        <f t="array" ref="AF171">SUM(COUNTIFS($A:$A,$AE171,$D:$D,$J$3:$J$5))</f>
        <v>56</v>
      </c>
      <c r="AG171" s="15">
        <f>SUMIF($A:$A,$AE171,$H:$H)</f>
        <v>1389.6000000000001</v>
      </c>
      <c r="AH171" s="15">
        <f t="shared" si="21"/>
        <v>24.81</v>
      </c>
    </row>
    <row r="172" spans="1:34" x14ac:dyDescent="0.3">
      <c r="A172" s="10">
        <v>43470</v>
      </c>
      <c r="B172" s="11" t="s">
        <v>252</v>
      </c>
      <c r="C172" s="11" t="s">
        <v>396</v>
      </c>
      <c r="D172" s="11" t="s">
        <v>662</v>
      </c>
      <c r="F172" s="15">
        <f>IF(ISBLANK($D172),"",IF(ISBLANK($E172),VLOOKUP($D172,$J:$K,2,FALSE),VLOOKUP($E172,'Daycare Packages'!$A:$G,7,FALSE)))</f>
        <v>30</v>
      </c>
      <c r="G172" s="15"/>
      <c r="H172" s="15">
        <f t="shared" si="19"/>
        <v>30</v>
      </c>
      <c r="I172" s="198">
        <f t="shared" si="20"/>
        <v>1</v>
      </c>
      <c r="AD172" s="52">
        <v>25</v>
      </c>
      <c r="AE172" s="10">
        <v>43634</v>
      </c>
      <c r="AF172" s="12" cm="1">
        <f t="array" ref="AF172">SUM(COUNTIFS($A:$A,$AE172,$D:$D,$J$3:$J$5))</f>
        <v>71</v>
      </c>
      <c r="AG172" s="15">
        <f>SUMIF($A:$A,$AE172,$H:$H)</f>
        <v>1835.2000000000003</v>
      </c>
      <c r="AH172" s="15">
        <f t="shared" si="21"/>
        <v>25.85</v>
      </c>
    </row>
    <row r="173" spans="1:34" x14ac:dyDescent="0.3">
      <c r="A173" s="10">
        <v>43470</v>
      </c>
      <c r="B173" s="11" t="s">
        <v>779</v>
      </c>
      <c r="C173" s="11" t="s">
        <v>478</v>
      </c>
      <c r="D173" s="11" t="s">
        <v>662</v>
      </c>
      <c r="F173" s="15">
        <f>IF(ISBLANK($D173),"",IF(ISBLANK($E173),VLOOKUP($D173,$J:$K,2,FALSE),VLOOKUP($E173,'Daycare Packages'!$A:$G,7,FALSE)))</f>
        <v>30</v>
      </c>
      <c r="G173" s="15"/>
      <c r="H173" s="15">
        <f t="shared" si="19"/>
        <v>30</v>
      </c>
      <c r="I173" s="198">
        <f t="shared" si="20"/>
        <v>1</v>
      </c>
      <c r="AD173" s="52">
        <v>25</v>
      </c>
      <c r="AE173" s="10">
        <v>43635</v>
      </c>
      <c r="AF173" s="12" cm="1">
        <f t="array" ref="AF173">SUM(COUNTIFS($A:$A,$AE173,$D:$D,$J$3:$J$5))</f>
        <v>55</v>
      </c>
      <c r="AG173" s="15">
        <f>SUMIF($A:$A,$AE173,$H:$H)</f>
        <v>1411.1000000000001</v>
      </c>
      <c r="AH173" s="15">
        <f t="shared" si="21"/>
        <v>25.66</v>
      </c>
    </row>
    <row r="174" spans="1:34" x14ac:dyDescent="0.3">
      <c r="A174" s="10">
        <v>43470</v>
      </c>
      <c r="B174" s="11" t="s">
        <v>780</v>
      </c>
      <c r="C174" s="11" t="s">
        <v>781</v>
      </c>
      <c r="D174" s="11" t="s">
        <v>662</v>
      </c>
      <c r="F174" s="15">
        <f>IF(ISBLANK($D174),"",IF(ISBLANK($E174),VLOOKUP($D174,$J:$K,2,FALSE),VLOOKUP($E174,'Daycare Packages'!$A:$G,7,FALSE)))</f>
        <v>30</v>
      </c>
      <c r="G174" s="15"/>
      <c r="H174" s="15">
        <f t="shared" si="19"/>
        <v>30</v>
      </c>
      <c r="I174" s="198">
        <f t="shared" si="20"/>
        <v>1</v>
      </c>
      <c r="AD174" s="52">
        <v>25</v>
      </c>
      <c r="AE174" s="10">
        <v>43636</v>
      </c>
      <c r="AF174" s="12" cm="1">
        <f t="array" ref="AF174">SUM(COUNTIFS($A:$A,$AE174,$D:$D,$J$3:$J$5))</f>
        <v>61</v>
      </c>
      <c r="AG174" s="15">
        <f>SUMIF($A:$A,$AE174,$H:$H)</f>
        <v>1565.2000000000003</v>
      </c>
      <c r="AH174" s="15">
        <f t="shared" si="21"/>
        <v>25.66</v>
      </c>
    </row>
    <row r="175" spans="1:34" x14ac:dyDescent="0.3">
      <c r="A175" s="10">
        <v>43470</v>
      </c>
      <c r="B175" s="11" t="s">
        <v>780</v>
      </c>
      <c r="C175" s="11" t="s">
        <v>782</v>
      </c>
      <c r="D175" s="11" t="s">
        <v>662</v>
      </c>
      <c r="F175" s="15">
        <f>IF(ISBLANK($D175),"",IF(ISBLANK($E175),VLOOKUP($D175,$J:$K,2,FALSE),VLOOKUP($E175,'Daycare Packages'!$A:$G,7,FALSE)))</f>
        <v>30</v>
      </c>
      <c r="G175" s="15"/>
      <c r="H175" s="15">
        <f t="shared" si="19"/>
        <v>30</v>
      </c>
      <c r="I175" s="198">
        <f t="shared" si="20"/>
        <v>1</v>
      </c>
      <c r="AD175" s="52">
        <v>25</v>
      </c>
      <c r="AE175" s="10">
        <v>43637</v>
      </c>
      <c r="AF175" s="12" cm="1">
        <f t="array" ref="AF175">SUM(COUNTIFS($A:$A,$AE175,$D:$D,$J$3:$J$5))</f>
        <v>44</v>
      </c>
      <c r="AG175" s="15">
        <f>SUMIF($A:$A,$AE175,$H:$H)</f>
        <v>1083.5</v>
      </c>
      <c r="AH175" s="15">
        <f t="shared" si="21"/>
        <v>24.63</v>
      </c>
    </row>
    <row r="176" spans="1:34" x14ac:dyDescent="0.3">
      <c r="A176" s="10">
        <v>43470</v>
      </c>
      <c r="B176" s="11" t="s">
        <v>189</v>
      </c>
      <c r="C176" s="11" t="s">
        <v>638</v>
      </c>
      <c r="D176" s="11" t="s">
        <v>662</v>
      </c>
      <c r="E176" s="11">
        <v>6725260</v>
      </c>
      <c r="F176" s="15">
        <f>IF(ISBLANK($D176),"",IF(ISBLANK($E176),VLOOKUP($D176,$J:$K,2,FALSE),VLOOKUP($E176,'Daycare Packages'!$A:$G,7,FALSE)))</f>
        <v>22</v>
      </c>
      <c r="G176" s="15"/>
      <c r="H176" s="15">
        <f t="shared" si="19"/>
        <v>22</v>
      </c>
      <c r="I176" s="198">
        <f t="shared" si="20"/>
        <v>1</v>
      </c>
      <c r="AD176" s="52">
        <v>25</v>
      </c>
      <c r="AE176" s="10">
        <v>43638</v>
      </c>
      <c r="AF176" s="12" cm="1">
        <f t="array" ref="AF176">SUM(COUNTIFS($A:$A,$AE176,$D:$D,$J$3:$J$5))</f>
        <v>30</v>
      </c>
      <c r="AG176" s="15">
        <f>SUMIF($A:$A,$AE176,$H:$H)</f>
        <v>849.7</v>
      </c>
      <c r="AH176" s="15">
        <f t="shared" si="21"/>
        <v>28.32</v>
      </c>
    </row>
    <row r="177" spans="1:34" x14ac:dyDescent="0.3">
      <c r="A177" s="10">
        <v>43470</v>
      </c>
      <c r="B177" s="11" t="s">
        <v>182</v>
      </c>
      <c r="C177" s="11" t="s">
        <v>685</v>
      </c>
      <c r="D177" s="11" t="s">
        <v>662</v>
      </c>
      <c r="E177" s="11">
        <v>6721354</v>
      </c>
      <c r="F177" s="15">
        <f>IF(ISBLANK($D177),"",IF(ISBLANK($E177),VLOOKUP($D177,$J:$K,2,FALSE),VLOOKUP($E177,'Daycare Packages'!$A:$G,7,FALSE)))</f>
        <v>22</v>
      </c>
      <c r="G177" s="15"/>
      <c r="H177" s="15">
        <f t="shared" si="19"/>
        <v>22</v>
      </c>
      <c r="I177" s="198">
        <f t="shared" si="20"/>
        <v>1</v>
      </c>
      <c r="AD177" s="52">
        <v>26</v>
      </c>
      <c r="AE177" s="10">
        <v>43639</v>
      </c>
      <c r="AF177" s="12" cm="1">
        <f t="array" ref="AF177">SUM(COUNTIFS($A:$A,$AE177,$D:$D,$J$3:$J$5))</f>
        <v>9</v>
      </c>
      <c r="AG177" s="15">
        <f>SUMIF($A:$A,$AE177,$H:$H)</f>
        <v>218.7</v>
      </c>
      <c r="AH177" s="15">
        <f t="shared" si="21"/>
        <v>24.3</v>
      </c>
    </row>
    <row r="178" spans="1:34" x14ac:dyDescent="0.3">
      <c r="A178" s="10">
        <v>43470</v>
      </c>
      <c r="B178" s="11" t="s">
        <v>783</v>
      </c>
      <c r="C178" s="11" t="s">
        <v>514</v>
      </c>
      <c r="D178" s="11" t="s">
        <v>662</v>
      </c>
      <c r="F178" s="15">
        <f>IF(ISBLANK($D178),"",IF(ISBLANK($E178),VLOOKUP($D178,$J:$K,2,FALSE),VLOOKUP($E178,'Daycare Packages'!$A:$G,7,FALSE)))</f>
        <v>30</v>
      </c>
      <c r="G178" s="15"/>
      <c r="H178" s="15">
        <f t="shared" si="19"/>
        <v>30</v>
      </c>
      <c r="I178" s="198">
        <f t="shared" si="20"/>
        <v>1</v>
      </c>
      <c r="AD178" s="52">
        <v>26</v>
      </c>
      <c r="AE178" s="10">
        <v>43640</v>
      </c>
      <c r="AF178" s="12" cm="1">
        <f t="array" ref="AF178">SUM(COUNTIFS($A:$A,$AE178,$D:$D,$J$3:$J$5))</f>
        <v>57</v>
      </c>
      <c r="AG178" s="15">
        <f>SUMIF($A:$A,$AE178,$H:$H)</f>
        <v>1438.1000000000001</v>
      </c>
      <c r="AH178" s="15">
        <f t="shared" si="21"/>
        <v>25.23</v>
      </c>
    </row>
    <row r="179" spans="1:34" x14ac:dyDescent="0.3">
      <c r="A179" s="55">
        <v>43470</v>
      </c>
      <c r="B179" s="56" t="s">
        <v>716</v>
      </c>
      <c r="C179" s="56" t="s">
        <v>717</v>
      </c>
      <c r="D179" s="56" t="s">
        <v>662</v>
      </c>
      <c r="E179" s="56"/>
      <c r="F179" s="59">
        <f>IF(ISBLANK($D179),"",IF(ISBLANK($E179),VLOOKUP($D179,$J:$K,2,FALSE),VLOOKUP($E179,'Daycare Packages'!$A:$G,7,FALSE)))</f>
        <v>30</v>
      </c>
      <c r="G179" s="59"/>
      <c r="H179" s="59">
        <f t="shared" si="19"/>
        <v>30</v>
      </c>
      <c r="I179" s="198">
        <f t="shared" si="20"/>
        <v>1</v>
      </c>
      <c r="AD179" s="52">
        <v>26</v>
      </c>
      <c r="AE179" s="10">
        <v>43641</v>
      </c>
      <c r="AF179" s="12" cm="1">
        <f t="array" ref="AF179">SUM(COUNTIFS($A:$A,$AE179,$D:$D,$J$3:$J$5))</f>
        <v>65</v>
      </c>
      <c r="AG179" s="15">
        <f>SUMIF($A:$A,$AE179,$H:$H)</f>
        <v>1589.9000000000003</v>
      </c>
      <c r="AH179" s="15">
        <f t="shared" si="21"/>
        <v>24.46</v>
      </c>
    </row>
    <row r="180" spans="1:34" x14ac:dyDescent="0.3">
      <c r="A180" s="10">
        <v>43471</v>
      </c>
      <c r="B180" s="11" t="s">
        <v>182</v>
      </c>
      <c r="C180" s="11" t="s">
        <v>685</v>
      </c>
      <c r="D180" s="11" t="s">
        <v>662</v>
      </c>
      <c r="E180" s="11">
        <v>6721354</v>
      </c>
      <c r="F180" s="15">
        <f>IF(ISBLANK($D180),"",IF(ISBLANK($E180),VLOOKUP($D180,$J:$K,2,FALSE),VLOOKUP($E180,'Daycare Packages'!$A:$G,7,FALSE)))</f>
        <v>22</v>
      </c>
      <c r="G180" s="15"/>
      <c r="H180" s="15">
        <f t="shared" si="19"/>
        <v>22</v>
      </c>
      <c r="I180" s="198">
        <f t="shared" si="20"/>
        <v>1</v>
      </c>
      <c r="AD180" s="52">
        <v>26</v>
      </c>
      <c r="AE180" s="10">
        <v>43642</v>
      </c>
      <c r="AF180" s="12" cm="1">
        <f t="array" ref="AF180">SUM(COUNTIFS($A:$A,$AE180,$D:$D,$J$3:$J$5))</f>
        <v>64</v>
      </c>
      <c r="AG180" s="15">
        <f>SUMIF($A:$A,$AE180,$H:$H)</f>
        <v>1663.5</v>
      </c>
      <c r="AH180" s="15">
        <f t="shared" si="21"/>
        <v>25.99</v>
      </c>
    </row>
    <row r="181" spans="1:34" x14ac:dyDescent="0.3">
      <c r="A181" s="10">
        <v>43471</v>
      </c>
      <c r="B181" s="11" t="s">
        <v>783</v>
      </c>
      <c r="C181" s="11" t="s">
        <v>514</v>
      </c>
      <c r="D181" s="11" t="s">
        <v>662</v>
      </c>
      <c r="F181" s="15">
        <f>IF(ISBLANK($D181),"",IF(ISBLANK($E181),VLOOKUP($D181,$J:$K,2,FALSE),VLOOKUP($E181,'Daycare Packages'!$A:$G,7,FALSE)))</f>
        <v>30</v>
      </c>
      <c r="G181" s="15"/>
      <c r="H181" s="15">
        <f t="shared" si="19"/>
        <v>30</v>
      </c>
      <c r="I181" s="198">
        <f t="shared" si="20"/>
        <v>1</v>
      </c>
      <c r="AD181" s="52">
        <v>26</v>
      </c>
      <c r="AE181" s="10">
        <v>43643</v>
      </c>
      <c r="AF181" s="12" cm="1">
        <f t="array" ref="AF181">SUM(COUNTIFS($A:$A,$AE181,$D:$D,$J$3:$J$5))</f>
        <v>82</v>
      </c>
      <c r="AG181" s="15">
        <f>SUMIF($A:$A,$AE181,$H:$H)</f>
        <v>2113.9000000000005</v>
      </c>
      <c r="AH181" s="15">
        <f t="shared" si="21"/>
        <v>25.78</v>
      </c>
    </row>
    <row r="182" spans="1:34" x14ac:dyDescent="0.3">
      <c r="A182" s="10">
        <v>43471</v>
      </c>
      <c r="B182" s="11" t="s">
        <v>556</v>
      </c>
      <c r="C182" s="11" t="s">
        <v>557</v>
      </c>
      <c r="D182" s="11" t="s">
        <v>662</v>
      </c>
      <c r="F182" s="15">
        <f>IF(ISBLANK($D182),"",IF(ISBLANK($E182),VLOOKUP($D182,$J:$K,2,FALSE),VLOOKUP($E182,'Daycare Packages'!$A:$G,7,FALSE)))</f>
        <v>30</v>
      </c>
      <c r="G182" s="15"/>
      <c r="H182" s="15">
        <f t="shared" si="19"/>
        <v>30</v>
      </c>
      <c r="I182" s="198">
        <f t="shared" si="20"/>
        <v>1</v>
      </c>
      <c r="AD182" s="52">
        <v>26</v>
      </c>
      <c r="AE182" s="10">
        <v>43644</v>
      </c>
      <c r="AF182" s="12" cm="1">
        <f t="array" ref="AF182">SUM(COUNTIFS($A:$A,$AE182,$D:$D,$J$3:$J$5))</f>
        <v>52</v>
      </c>
      <c r="AG182" s="15">
        <f>SUMIF($A:$A,$AE182,$H:$H)</f>
        <v>1342.5</v>
      </c>
      <c r="AH182" s="15">
        <f t="shared" si="21"/>
        <v>25.82</v>
      </c>
    </row>
    <row r="183" spans="1:34" x14ac:dyDescent="0.3">
      <c r="A183" s="55">
        <v>43471</v>
      </c>
      <c r="B183" s="56" t="s">
        <v>784</v>
      </c>
      <c r="C183" s="56" t="s">
        <v>785</v>
      </c>
      <c r="D183" s="56" t="s">
        <v>662</v>
      </c>
      <c r="E183" s="56"/>
      <c r="F183" s="59">
        <f>IF(ISBLANK($D183),"",IF(ISBLANK($E183),VLOOKUP($D183,$J:$K,2,FALSE),VLOOKUP($E183,'Daycare Packages'!$A:$G,7,FALSE)))</f>
        <v>30</v>
      </c>
      <c r="G183" s="59"/>
      <c r="H183" s="59">
        <f t="shared" si="19"/>
        <v>30</v>
      </c>
      <c r="I183" s="198">
        <f t="shared" si="20"/>
        <v>1</v>
      </c>
      <c r="AD183" s="52">
        <v>26</v>
      </c>
      <c r="AE183" s="10">
        <v>43645</v>
      </c>
      <c r="AF183" s="12" cm="1">
        <f t="array" ref="AF183">SUM(COUNTIFS($A:$A,$AE183,$D:$D,$J$3:$J$5))</f>
        <v>16</v>
      </c>
      <c r="AG183" s="15">
        <f>SUMIF($A:$A,$AE183,$H:$H)</f>
        <v>426.4</v>
      </c>
      <c r="AH183" s="15">
        <f t="shared" si="21"/>
        <v>26.65</v>
      </c>
    </row>
    <row r="184" spans="1:34" x14ac:dyDescent="0.3">
      <c r="A184" s="10">
        <v>43472</v>
      </c>
      <c r="B184" s="11" t="s">
        <v>226</v>
      </c>
      <c r="C184" s="11" t="s">
        <v>569</v>
      </c>
      <c r="D184" s="11" t="s">
        <v>671</v>
      </c>
      <c r="F184" s="15">
        <f>IF(ISBLANK($D184),"",IF(ISBLANK($E184),VLOOKUP($D184,$J:$K,2,FALSE),VLOOKUP($E184,'Daycare Packages'!$A:$G,7,FALSE)))</f>
        <v>0</v>
      </c>
      <c r="G184" s="15"/>
      <c r="H184" s="15">
        <f t="shared" si="19"/>
        <v>0</v>
      </c>
      <c r="I184" s="198">
        <f t="shared" si="20"/>
        <v>1</v>
      </c>
      <c r="AD184" s="52">
        <v>27</v>
      </c>
      <c r="AE184" s="10">
        <v>43646</v>
      </c>
      <c r="AF184" s="12" cm="1">
        <f t="array" ref="AF184">SUM(COUNTIFS($A:$A,$AE184,$D:$D,$J$3:$J$5))</f>
        <v>7</v>
      </c>
      <c r="AG184" s="15">
        <f>SUMIF($A:$A,$AE184,$H:$H)</f>
        <v>182.7</v>
      </c>
      <c r="AH184" s="15">
        <f t="shared" si="21"/>
        <v>26.1</v>
      </c>
    </row>
    <row r="185" spans="1:34" x14ac:dyDescent="0.3">
      <c r="A185" s="10">
        <v>43472</v>
      </c>
      <c r="B185" s="11" t="s">
        <v>152</v>
      </c>
      <c r="C185" s="11" t="s">
        <v>679</v>
      </c>
      <c r="D185" s="11" t="s">
        <v>659</v>
      </c>
      <c r="E185" s="11">
        <v>6696828</v>
      </c>
      <c r="F185" s="15">
        <f>IF(ISBLANK($D185),"",IF(ISBLANK($E185),VLOOKUP($D185,$J:$K,2,FALSE),VLOOKUP($E185,'Daycare Packages'!$A:$G,7,FALSE)))</f>
        <v>22</v>
      </c>
      <c r="G185" s="15"/>
      <c r="H185" s="15">
        <f t="shared" si="19"/>
        <v>22</v>
      </c>
      <c r="I185" s="198">
        <f t="shared" si="20"/>
        <v>1</v>
      </c>
      <c r="AD185" s="52">
        <v>27</v>
      </c>
      <c r="AE185" s="10">
        <v>43647</v>
      </c>
      <c r="AF185" s="12" cm="1">
        <f t="array" ref="AF185">SUM(COUNTIFS($A:$A,$AE185,$D:$D,$J$3:$J$5))</f>
        <v>63</v>
      </c>
      <c r="AG185" s="15">
        <f>SUMIF($A:$A,$AE185,$H:$H)</f>
        <v>1574.1000000000001</v>
      </c>
      <c r="AH185" s="15">
        <f t="shared" si="21"/>
        <v>24.99</v>
      </c>
    </row>
    <row r="186" spans="1:34" x14ac:dyDescent="0.3">
      <c r="A186" s="10">
        <v>43472</v>
      </c>
      <c r="B186" s="11" t="s">
        <v>760</v>
      </c>
      <c r="C186" s="11" t="s">
        <v>761</v>
      </c>
      <c r="D186" s="11" t="s">
        <v>659</v>
      </c>
      <c r="F186" s="15">
        <f>IF(ISBLANK($D186),"",IF(ISBLANK($E186),VLOOKUP($D186,$J:$K,2,FALSE),VLOOKUP($E186,'Daycare Packages'!$A:$G,7,FALSE)))</f>
        <v>20</v>
      </c>
      <c r="G186" s="15"/>
      <c r="H186" s="15">
        <f t="shared" si="19"/>
        <v>20</v>
      </c>
      <c r="I186" s="198">
        <f t="shared" si="20"/>
        <v>1</v>
      </c>
      <c r="AD186" s="52">
        <v>27</v>
      </c>
      <c r="AE186" s="10">
        <v>43648</v>
      </c>
      <c r="AF186" s="12" cm="1">
        <f t="array" ref="AF186">SUM(COUNTIFS($A:$A,$AE186,$D:$D,$J$3:$J$5))</f>
        <v>55</v>
      </c>
      <c r="AG186" s="15">
        <f>SUMIF($A:$A,$AE186,$H:$H)</f>
        <v>1414.5000000000002</v>
      </c>
      <c r="AH186" s="15">
        <f t="shared" si="21"/>
        <v>25.72</v>
      </c>
    </row>
    <row r="187" spans="1:34" x14ac:dyDescent="0.3">
      <c r="A187" s="10">
        <v>43472</v>
      </c>
      <c r="B187" s="11" t="s">
        <v>190</v>
      </c>
      <c r="C187" s="11" t="s">
        <v>718</v>
      </c>
      <c r="D187" s="11" t="s">
        <v>659</v>
      </c>
      <c r="F187" s="15">
        <f>IF(ISBLANK($D187),"",IF(ISBLANK($E187),VLOOKUP($D187,$J:$K,2,FALSE),VLOOKUP($E187,'Daycare Packages'!$A:$G,7,FALSE)))</f>
        <v>20</v>
      </c>
      <c r="G187" s="15"/>
      <c r="H187" s="15">
        <f t="shared" si="19"/>
        <v>20</v>
      </c>
      <c r="I187" s="198">
        <f t="shared" si="20"/>
        <v>1</v>
      </c>
      <c r="AD187" s="52">
        <v>27</v>
      </c>
      <c r="AE187" s="10">
        <v>43649</v>
      </c>
      <c r="AF187" s="12" cm="1">
        <f t="array" ref="AF187">SUM(COUNTIFS($A:$A,$AE187,$D:$D,$J$3:$J$5))</f>
        <v>51</v>
      </c>
      <c r="AG187" s="15">
        <f>SUMIF($A:$A,$AE187,$H:$H)</f>
        <v>1336.4</v>
      </c>
      <c r="AH187" s="15">
        <f t="shared" si="21"/>
        <v>26.2</v>
      </c>
    </row>
    <row r="188" spans="1:34" x14ac:dyDescent="0.3">
      <c r="A188" s="10">
        <v>43472</v>
      </c>
      <c r="B188" s="11" t="s">
        <v>185</v>
      </c>
      <c r="C188" s="11" t="s">
        <v>670</v>
      </c>
      <c r="D188" s="11" t="s">
        <v>659</v>
      </c>
      <c r="E188" s="11">
        <v>6722865</v>
      </c>
      <c r="F188" s="15">
        <f>IF(ISBLANK($D188),"",IF(ISBLANK($E188),VLOOKUP($D188,$J:$K,2,FALSE),VLOOKUP($E188,'Daycare Packages'!$A:$G,7,FALSE)))</f>
        <v>17</v>
      </c>
      <c r="G188" s="15"/>
      <c r="H188" s="15">
        <f t="shared" si="19"/>
        <v>17</v>
      </c>
      <c r="I188" s="198">
        <f t="shared" si="20"/>
        <v>1</v>
      </c>
      <c r="AD188" s="52">
        <v>27</v>
      </c>
      <c r="AE188" s="10">
        <v>43650</v>
      </c>
      <c r="AF188" s="12" cm="1">
        <f t="array" ref="AF188">SUM(COUNTIFS($A:$A,$AE188,$D:$D,$J$3:$J$5))</f>
        <v>10</v>
      </c>
      <c r="AG188" s="15">
        <f>SUMIF($A:$A,$AE188,$H:$H)</f>
        <v>282.7</v>
      </c>
      <c r="AH188" s="15">
        <f t="shared" si="21"/>
        <v>28.27</v>
      </c>
    </row>
    <row r="189" spans="1:34" x14ac:dyDescent="0.3">
      <c r="A189" s="10">
        <v>43472</v>
      </c>
      <c r="B189" s="11" t="s">
        <v>175</v>
      </c>
      <c r="C189" s="11" t="s">
        <v>433</v>
      </c>
      <c r="D189" s="11" t="s">
        <v>662</v>
      </c>
      <c r="E189" s="11">
        <v>6716814</v>
      </c>
      <c r="F189" s="15">
        <f>IF(ISBLANK($D189),"",IF(ISBLANK($E189),VLOOKUP($D189,$J:$K,2,FALSE),VLOOKUP($E189,'Daycare Packages'!$A:$G,7,FALSE)))</f>
        <v>22</v>
      </c>
      <c r="G189" s="15"/>
      <c r="H189" s="15">
        <f t="shared" si="19"/>
        <v>22</v>
      </c>
      <c r="I189" s="198">
        <f t="shared" si="20"/>
        <v>1</v>
      </c>
      <c r="AD189" s="52">
        <v>27</v>
      </c>
      <c r="AE189" s="10">
        <v>43651</v>
      </c>
      <c r="AF189" s="12" cm="1">
        <f t="array" ref="AF189">SUM(COUNTIFS($A:$A,$AE189,$D:$D,$J$3:$J$5))</f>
        <v>31</v>
      </c>
      <c r="AG189" s="15">
        <f>SUMIF($A:$A,$AE189,$H:$H)</f>
        <v>803.7</v>
      </c>
      <c r="AH189" s="15">
        <f t="shared" si="21"/>
        <v>25.93</v>
      </c>
    </row>
    <row r="190" spans="1:34" x14ac:dyDescent="0.3">
      <c r="A190" s="10">
        <v>43472</v>
      </c>
      <c r="B190" s="11" t="s">
        <v>786</v>
      </c>
      <c r="C190" s="11" t="s">
        <v>479</v>
      </c>
      <c r="D190" s="11" t="s">
        <v>662</v>
      </c>
      <c r="F190" s="15">
        <f>IF(ISBLANK($D190),"",IF(ISBLANK($E190),VLOOKUP($D190,$J:$K,2,FALSE),VLOOKUP($E190,'Daycare Packages'!$A:$G,7,FALSE)))</f>
        <v>30</v>
      </c>
      <c r="G190" s="15"/>
      <c r="H190" s="15">
        <f t="shared" si="19"/>
        <v>30</v>
      </c>
      <c r="I190" s="198">
        <f t="shared" si="20"/>
        <v>1</v>
      </c>
      <c r="AD190" s="52">
        <v>27</v>
      </c>
      <c r="AE190" s="10">
        <v>43652</v>
      </c>
      <c r="AF190" s="12" cm="1">
        <f t="array" ref="AF190">SUM(COUNTIFS($A:$A,$AE190,$D:$D,$J$3:$J$5))</f>
        <v>14</v>
      </c>
      <c r="AG190" s="15">
        <f>SUMIF($A:$A,$AE190,$H:$H)</f>
        <v>358.7</v>
      </c>
      <c r="AH190" s="15">
        <f t="shared" si="21"/>
        <v>25.62</v>
      </c>
    </row>
    <row r="191" spans="1:34" x14ac:dyDescent="0.3">
      <c r="A191" s="10">
        <v>43472</v>
      </c>
      <c r="B191" s="11" t="s">
        <v>787</v>
      </c>
      <c r="C191" s="11" t="s">
        <v>788</v>
      </c>
      <c r="D191" s="11" t="s">
        <v>666</v>
      </c>
      <c r="F191" s="15">
        <f>IF(ISBLANK($D191),"",IF(ISBLANK($E191),VLOOKUP($D191,$J:$K,2,FALSE),VLOOKUP($E191,'Daycare Packages'!$A:$G,7,FALSE)))</f>
        <v>20</v>
      </c>
      <c r="G191" s="15">
        <v>-20</v>
      </c>
      <c r="H191" s="15">
        <f t="shared" si="19"/>
        <v>0</v>
      </c>
      <c r="I191" s="198">
        <f t="shared" si="20"/>
        <v>1</v>
      </c>
      <c r="AD191" s="52">
        <v>28</v>
      </c>
      <c r="AE191" s="10">
        <v>43653</v>
      </c>
      <c r="AF191" s="12" cm="1">
        <f t="array" ref="AF191">SUM(COUNTIFS($A:$A,$AE191,$D:$D,$J$3:$J$5))</f>
        <v>10</v>
      </c>
      <c r="AG191" s="15">
        <f>SUMIF($A:$A,$AE191,$H:$H)</f>
        <v>271.7</v>
      </c>
      <c r="AH191" s="15">
        <f t="shared" si="21"/>
        <v>27.17</v>
      </c>
    </row>
    <row r="192" spans="1:34" x14ac:dyDescent="0.3">
      <c r="A192" s="10">
        <v>43472</v>
      </c>
      <c r="B192" s="11" t="s">
        <v>213</v>
      </c>
      <c r="C192" s="11" t="s">
        <v>675</v>
      </c>
      <c r="D192" s="11" t="s">
        <v>662</v>
      </c>
      <c r="E192" s="11">
        <v>6734907</v>
      </c>
      <c r="F192" s="15">
        <f>IF(ISBLANK($D192),"",IF(ISBLANK($E192),VLOOKUP($D192,$J:$K,2,FALSE),VLOOKUP($E192,'Daycare Packages'!$A:$G,7,FALSE)))</f>
        <v>26</v>
      </c>
      <c r="G192" s="15"/>
      <c r="H192" s="15">
        <f t="shared" si="19"/>
        <v>26</v>
      </c>
      <c r="I192" s="198">
        <f t="shared" si="20"/>
        <v>1</v>
      </c>
      <c r="AD192" s="52">
        <v>28</v>
      </c>
      <c r="AE192" s="10">
        <v>43654</v>
      </c>
      <c r="AF192" s="12" cm="1">
        <f t="array" ref="AF192">SUM(COUNTIFS($A:$A,$AE192,$D:$D,$J$3:$J$5))</f>
        <v>62</v>
      </c>
      <c r="AG192" s="15">
        <f>SUMIF($A:$A,$AE192,$H:$H)</f>
        <v>1611.7</v>
      </c>
      <c r="AH192" s="15">
        <f t="shared" si="21"/>
        <v>26</v>
      </c>
    </row>
    <row r="193" spans="1:34" x14ac:dyDescent="0.3">
      <c r="A193" s="10">
        <v>43472</v>
      </c>
      <c r="B193" s="11" t="s">
        <v>677</v>
      </c>
      <c r="C193" s="11" t="s">
        <v>678</v>
      </c>
      <c r="D193" s="11" t="s">
        <v>662</v>
      </c>
      <c r="F193" s="15">
        <f>IF(ISBLANK($D193),"",IF(ISBLANK($E193),VLOOKUP($D193,$J:$K,2,FALSE),VLOOKUP($E193,'Daycare Packages'!$A:$G,7,FALSE)))</f>
        <v>30</v>
      </c>
      <c r="G193" s="15"/>
      <c r="H193" s="15">
        <f t="shared" si="19"/>
        <v>30</v>
      </c>
      <c r="I193" s="198">
        <f t="shared" si="20"/>
        <v>1</v>
      </c>
      <c r="AD193" s="52">
        <v>28</v>
      </c>
      <c r="AE193" s="10">
        <v>43655</v>
      </c>
      <c r="AF193" s="12" cm="1">
        <f t="array" ref="AF193">SUM(COUNTIFS($A:$A,$AE193,$D:$D,$J$3:$J$5))</f>
        <v>74</v>
      </c>
      <c r="AG193" s="15">
        <f>SUMIF($A:$A,$AE193,$H:$H)</f>
        <v>1898.9000000000003</v>
      </c>
      <c r="AH193" s="15">
        <f t="shared" si="21"/>
        <v>25.66</v>
      </c>
    </row>
    <row r="194" spans="1:34" x14ac:dyDescent="0.3">
      <c r="A194" s="10">
        <v>43472</v>
      </c>
      <c r="B194" s="11" t="s">
        <v>123</v>
      </c>
      <c r="C194" s="11" t="s">
        <v>507</v>
      </c>
      <c r="D194" s="11" t="s">
        <v>662</v>
      </c>
      <c r="E194" s="11">
        <v>6644301</v>
      </c>
      <c r="F194" s="15">
        <f>IF(ISBLANK($D194),"",IF(ISBLANK($E194),VLOOKUP($D194,$J:$K,2,FALSE),VLOOKUP($E194,'Daycare Packages'!$A:$G,7,FALSE)))</f>
        <v>22</v>
      </c>
      <c r="G194" s="15"/>
      <c r="H194" s="15">
        <f t="shared" si="19"/>
        <v>22</v>
      </c>
      <c r="I194" s="198">
        <f t="shared" si="20"/>
        <v>1</v>
      </c>
      <c r="AD194" s="52">
        <v>28</v>
      </c>
      <c r="AE194" s="10">
        <v>43656</v>
      </c>
      <c r="AF194" s="12" cm="1">
        <f t="array" ref="AF194">SUM(COUNTIFS($A:$A,$AE194,$D:$D,$J$3:$J$5))</f>
        <v>61</v>
      </c>
      <c r="AG194" s="15">
        <f>SUMIF($A:$A,$AE194,$H:$H)</f>
        <v>1627.5000000000002</v>
      </c>
      <c r="AH194" s="15">
        <f t="shared" si="21"/>
        <v>26.68</v>
      </c>
    </row>
    <row r="195" spans="1:34" x14ac:dyDescent="0.3">
      <c r="A195" s="10">
        <v>43472</v>
      </c>
      <c r="B195" s="11" t="s">
        <v>318</v>
      </c>
      <c r="C195" s="11" t="s">
        <v>723</v>
      </c>
      <c r="D195" s="11" t="s">
        <v>662</v>
      </c>
      <c r="F195" s="15">
        <f>IF(ISBLANK($D195),"",IF(ISBLANK($E195),VLOOKUP($D195,$J:$K,2,FALSE),VLOOKUP($E195,'Daycare Packages'!$A:$G,7,FALSE)))</f>
        <v>30</v>
      </c>
      <c r="G195" s="15"/>
      <c r="H195" s="15">
        <f t="shared" ref="H195:H258" si="22">IF(ISBLANK(D195),"",SUM(F195:G195))</f>
        <v>30</v>
      </c>
      <c r="I195" s="198">
        <f t="shared" ref="I195:I258" si="23">IF(A195="",0,MONTH(A195))</f>
        <v>1</v>
      </c>
      <c r="AD195" s="52">
        <v>28</v>
      </c>
      <c r="AE195" s="10">
        <v>43657</v>
      </c>
      <c r="AF195" s="12" cm="1">
        <f t="array" ref="AF195">SUM(COUNTIFS($A:$A,$AE195,$D:$D,$J$3:$J$5))</f>
        <v>71</v>
      </c>
      <c r="AG195" s="15">
        <f>SUMIF($A:$A,$AE195,$H:$H)</f>
        <v>1852.2000000000003</v>
      </c>
      <c r="AH195" s="15">
        <f t="shared" si="21"/>
        <v>26.09</v>
      </c>
    </row>
    <row r="196" spans="1:34" x14ac:dyDescent="0.3">
      <c r="A196" s="10">
        <v>43472</v>
      </c>
      <c r="B196" s="11" t="s">
        <v>441</v>
      </c>
      <c r="C196" s="11" t="s">
        <v>442</v>
      </c>
      <c r="D196" s="11" t="s">
        <v>662</v>
      </c>
      <c r="F196" s="15">
        <f>IF(ISBLANK($D196),"",IF(ISBLANK($E196),VLOOKUP($D196,$J:$K,2,FALSE),VLOOKUP($E196,'Daycare Packages'!$A:$G,7,FALSE)))</f>
        <v>30</v>
      </c>
      <c r="G196" s="15"/>
      <c r="H196" s="15">
        <f t="shared" si="22"/>
        <v>30</v>
      </c>
      <c r="I196" s="198">
        <f t="shared" si="23"/>
        <v>1</v>
      </c>
      <c r="AD196" s="52">
        <v>28</v>
      </c>
      <c r="AE196" s="10">
        <v>43658</v>
      </c>
      <c r="AF196" s="12" cm="1">
        <f t="array" ref="AF196">SUM(COUNTIFS($A:$A,$AE196,$D:$D,$J$3:$J$5))</f>
        <v>43</v>
      </c>
      <c r="AG196" s="15">
        <f>SUMIF($A:$A,$AE196,$H:$H)</f>
        <v>1083.0999999999999</v>
      </c>
      <c r="AH196" s="15">
        <f t="shared" si="21"/>
        <v>25.19</v>
      </c>
    </row>
    <row r="197" spans="1:34" x14ac:dyDescent="0.3">
      <c r="A197" s="10">
        <v>43472</v>
      </c>
      <c r="B197" s="11" t="s">
        <v>221</v>
      </c>
      <c r="C197" s="11" t="s">
        <v>769</v>
      </c>
      <c r="D197" s="11" t="s">
        <v>666</v>
      </c>
      <c r="F197" s="15">
        <f>IF(ISBLANK($D197),"",IF(ISBLANK($E197),VLOOKUP($D197,$J:$K,2,FALSE),VLOOKUP($E197,'Daycare Packages'!$A:$G,7,FALSE)))</f>
        <v>20</v>
      </c>
      <c r="G197" s="15"/>
      <c r="H197" s="15">
        <f t="shared" si="22"/>
        <v>20</v>
      </c>
      <c r="I197" s="198">
        <f t="shared" si="23"/>
        <v>1</v>
      </c>
      <c r="AD197" s="52">
        <v>28</v>
      </c>
      <c r="AE197" s="10">
        <v>43659</v>
      </c>
      <c r="AF197" s="12" cm="1">
        <f t="array" ref="AF197">SUM(COUNTIFS($A:$A,$AE197,$D:$D,$J$3:$J$5))</f>
        <v>22</v>
      </c>
      <c r="AG197" s="15">
        <f>SUMIF($A:$A,$AE197,$H:$H)</f>
        <v>612.70000000000005</v>
      </c>
      <c r="AH197" s="15">
        <f t="shared" ref="AH197:AH260" si="24">IF(AF197=0,0,ROUND(AG197/AF197,2))</f>
        <v>27.85</v>
      </c>
    </row>
    <row r="198" spans="1:34" x14ac:dyDescent="0.3">
      <c r="A198" s="10">
        <v>43472</v>
      </c>
      <c r="B198" s="11" t="s">
        <v>716</v>
      </c>
      <c r="C198" s="11" t="s">
        <v>717</v>
      </c>
      <c r="D198" s="11" t="s">
        <v>662</v>
      </c>
      <c r="F198" s="15">
        <f>IF(ISBLANK($D198),"",IF(ISBLANK($E198),VLOOKUP($D198,$J:$K,2,FALSE),VLOOKUP($E198,'Daycare Packages'!$A:$G,7,FALSE)))</f>
        <v>30</v>
      </c>
      <c r="G198" s="15"/>
      <c r="H198" s="15">
        <f t="shared" si="22"/>
        <v>30</v>
      </c>
      <c r="I198" s="198">
        <f t="shared" si="23"/>
        <v>1</v>
      </c>
      <c r="AD198" s="52">
        <v>29</v>
      </c>
      <c r="AE198" s="10">
        <v>43660</v>
      </c>
      <c r="AF198" s="12" cm="1">
        <f t="array" ref="AF198">SUM(COUNTIFS($A:$A,$AE198,$D:$D,$J$3:$J$5))</f>
        <v>14</v>
      </c>
      <c r="AG198" s="15">
        <f>SUMIF($A:$A,$AE198,$H:$H)</f>
        <v>387.7</v>
      </c>
      <c r="AH198" s="15">
        <f t="shared" si="24"/>
        <v>27.69</v>
      </c>
    </row>
    <row r="199" spans="1:34" x14ac:dyDescent="0.3">
      <c r="A199" s="10">
        <v>43472</v>
      </c>
      <c r="B199" s="11" t="s">
        <v>197</v>
      </c>
      <c r="C199" s="11" t="s">
        <v>754</v>
      </c>
      <c r="D199" s="11" t="s">
        <v>662</v>
      </c>
      <c r="E199" s="11">
        <v>6728139</v>
      </c>
      <c r="F199" s="15">
        <f>IF(ISBLANK($D199),"",IF(ISBLANK($E199),VLOOKUP($D199,$J:$K,2,FALSE),VLOOKUP($E199,'Daycare Packages'!$A:$G,7,FALSE)))</f>
        <v>26</v>
      </c>
      <c r="G199" s="15"/>
      <c r="H199" s="15">
        <f t="shared" si="22"/>
        <v>26</v>
      </c>
      <c r="I199" s="198">
        <f t="shared" si="23"/>
        <v>1</v>
      </c>
      <c r="AD199" s="52">
        <v>29</v>
      </c>
      <c r="AE199" s="10">
        <v>43661</v>
      </c>
      <c r="AF199" s="12" cm="1">
        <f t="array" ref="AF199">SUM(COUNTIFS($A:$A,$AE199,$D:$D,$J$3:$J$5))</f>
        <v>61</v>
      </c>
      <c r="AG199" s="15">
        <f>SUMIF($A:$A,$AE199,$H:$H)</f>
        <v>1562.7</v>
      </c>
      <c r="AH199" s="15">
        <f t="shared" si="24"/>
        <v>25.62</v>
      </c>
    </row>
    <row r="200" spans="1:34" x14ac:dyDescent="0.3">
      <c r="A200" s="10">
        <v>43472</v>
      </c>
      <c r="B200" s="11" t="s">
        <v>690</v>
      </c>
      <c r="C200" s="11" t="s">
        <v>736</v>
      </c>
      <c r="D200" s="11" t="s">
        <v>662</v>
      </c>
      <c r="E200" s="11">
        <v>6694641</v>
      </c>
      <c r="F200" s="15">
        <f>IF(ISBLANK($D200),"",IF(ISBLANK($E200),VLOOKUP($D200,$J:$K,2,FALSE),VLOOKUP($E200,'Daycare Packages'!$A:$G,7,FALSE)))</f>
        <v>24</v>
      </c>
      <c r="G200" s="15"/>
      <c r="H200" s="15">
        <f t="shared" si="22"/>
        <v>24</v>
      </c>
      <c r="I200" s="198">
        <f t="shared" si="23"/>
        <v>1</v>
      </c>
      <c r="AD200" s="52">
        <v>29</v>
      </c>
      <c r="AE200" s="10">
        <v>43662</v>
      </c>
      <c r="AF200" s="12" cm="1">
        <f t="array" ref="AF200">SUM(COUNTIFS($A:$A,$AE200,$D:$D,$J$3:$J$5))</f>
        <v>72</v>
      </c>
      <c r="AG200" s="15">
        <f>SUMIF($A:$A,$AE200,$H:$H)</f>
        <v>1834.7</v>
      </c>
      <c r="AH200" s="15">
        <f t="shared" si="24"/>
        <v>25.48</v>
      </c>
    </row>
    <row r="201" spans="1:34" x14ac:dyDescent="0.3">
      <c r="A201" s="10">
        <v>43472</v>
      </c>
      <c r="B201" s="11" t="s">
        <v>87</v>
      </c>
      <c r="C201" s="11" t="s">
        <v>789</v>
      </c>
      <c r="D201" s="11" t="s">
        <v>662</v>
      </c>
      <c r="E201" s="11">
        <v>6350693</v>
      </c>
      <c r="F201" s="15">
        <f>IF(ISBLANK($D201),"",IF(ISBLANK($E201),VLOOKUP($D201,$J:$K,2,FALSE),VLOOKUP($E201,'Daycare Packages'!$A:$G,7,FALSE)))</f>
        <v>24</v>
      </c>
      <c r="G201" s="15"/>
      <c r="H201" s="15">
        <f t="shared" si="22"/>
        <v>24</v>
      </c>
      <c r="I201" s="198">
        <f t="shared" si="23"/>
        <v>1</v>
      </c>
      <c r="AD201" s="52">
        <v>29</v>
      </c>
      <c r="AE201" s="10">
        <v>43663</v>
      </c>
      <c r="AF201" s="12" cm="1">
        <f t="array" ref="AF201">SUM(COUNTIFS($A:$A,$AE201,$D:$D,$J$3:$J$5))</f>
        <v>62</v>
      </c>
      <c r="AG201" s="15">
        <f>SUMIF($A:$A,$AE201,$H:$H)</f>
        <v>1634.1</v>
      </c>
      <c r="AH201" s="15">
        <f t="shared" si="24"/>
        <v>26.36</v>
      </c>
    </row>
    <row r="202" spans="1:34" x14ac:dyDescent="0.3">
      <c r="A202" s="10">
        <v>43472</v>
      </c>
      <c r="B202" s="11" t="s">
        <v>218</v>
      </c>
      <c r="C202" s="11" t="s">
        <v>737</v>
      </c>
      <c r="D202" s="11" t="s">
        <v>662</v>
      </c>
      <c r="E202" s="11">
        <v>6738000</v>
      </c>
      <c r="F202" s="15">
        <f>IF(ISBLANK($D202),"",IF(ISBLANK($E202),VLOOKUP($D202,$J:$K,2,FALSE),VLOOKUP($E202,'Daycare Packages'!$A:$G,7,FALSE)))</f>
        <v>20</v>
      </c>
      <c r="G202" s="15"/>
      <c r="H202" s="15">
        <f t="shared" si="22"/>
        <v>20</v>
      </c>
      <c r="I202" s="198">
        <f t="shared" si="23"/>
        <v>1</v>
      </c>
      <c r="AD202" s="52">
        <v>29</v>
      </c>
      <c r="AE202" s="10">
        <v>43664</v>
      </c>
      <c r="AF202" s="12" cm="1">
        <f t="array" ref="AF202">SUM(COUNTIFS($A:$A,$AE202,$D:$D,$J$3:$J$5))</f>
        <v>59</v>
      </c>
      <c r="AG202" s="15">
        <f>SUMIF($A:$A,$AE202,$H:$H)</f>
        <v>1513.8</v>
      </c>
      <c r="AH202" s="15">
        <f t="shared" si="24"/>
        <v>25.66</v>
      </c>
    </row>
    <row r="203" spans="1:34" x14ac:dyDescent="0.3">
      <c r="A203" s="10">
        <v>43472</v>
      </c>
      <c r="B203" s="11" t="s">
        <v>218</v>
      </c>
      <c r="C203" s="11" t="s">
        <v>738</v>
      </c>
      <c r="D203" s="11" t="s">
        <v>662</v>
      </c>
      <c r="E203" s="11">
        <v>6738000</v>
      </c>
      <c r="F203" s="15">
        <f>IF(ISBLANK($D203),"",IF(ISBLANK($E203),VLOOKUP($D203,$J:$K,2,FALSE),VLOOKUP($E203,'Daycare Packages'!$A:$G,7,FALSE)))</f>
        <v>20</v>
      </c>
      <c r="G203" s="15"/>
      <c r="H203" s="15">
        <f t="shared" si="22"/>
        <v>20</v>
      </c>
      <c r="I203" s="198">
        <f t="shared" si="23"/>
        <v>1</v>
      </c>
      <c r="AD203" s="52">
        <v>29</v>
      </c>
      <c r="AE203" s="10">
        <v>43665</v>
      </c>
      <c r="AF203" s="12" cm="1">
        <f t="array" ref="AF203">SUM(COUNTIFS($A:$A,$AE203,$D:$D,$J$3:$J$5))</f>
        <v>54</v>
      </c>
      <c r="AG203" s="15">
        <f>SUMIF($A:$A,$AE203,$H:$H)</f>
        <v>1396.1000000000001</v>
      </c>
      <c r="AH203" s="15">
        <f t="shared" si="24"/>
        <v>25.85</v>
      </c>
    </row>
    <row r="204" spans="1:34" x14ac:dyDescent="0.3">
      <c r="A204" s="10">
        <v>43472</v>
      </c>
      <c r="B204" s="11" t="s">
        <v>82</v>
      </c>
      <c r="C204" s="11" t="s">
        <v>694</v>
      </c>
      <c r="D204" s="11" t="s">
        <v>662</v>
      </c>
      <c r="E204" s="11">
        <v>6646616</v>
      </c>
      <c r="F204" s="15">
        <f>IF(ISBLANK($D204),"",IF(ISBLANK($E204),VLOOKUP($D204,$J:$K,2,FALSE),VLOOKUP($E204,'Daycare Packages'!$A:$G,7,FALSE)))</f>
        <v>22</v>
      </c>
      <c r="G204" s="15"/>
      <c r="H204" s="15">
        <f t="shared" si="22"/>
        <v>22</v>
      </c>
      <c r="I204" s="198">
        <f t="shared" si="23"/>
        <v>1</v>
      </c>
      <c r="AD204" s="52">
        <v>29</v>
      </c>
      <c r="AE204" s="10">
        <v>43666</v>
      </c>
      <c r="AF204" s="12" cm="1">
        <f t="array" ref="AF204">SUM(COUNTIFS($A:$A,$AE204,$D:$D,$J$3:$J$5))</f>
        <v>20</v>
      </c>
      <c r="AG204" s="15">
        <f>SUMIF($A:$A,$AE204,$H:$H)</f>
        <v>558</v>
      </c>
      <c r="AH204" s="15">
        <f t="shared" si="24"/>
        <v>27.9</v>
      </c>
    </row>
    <row r="205" spans="1:34" x14ac:dyDescent="0.3">
      <c r="A205" s="10">
        <v>43472</v>
      </c>
      <c r="B205" s="11" t="s">
        <v>82</v>
      </c>
      <c r="C205" s="11" t="s">
        <v>695</v>
      </c>
      <c r="D205" s="11" t="s">
        <v>662</v>
      </c>
      <c r="E205" s="11">
        <v>6646616</v>
      </c>
      <c r="F205" s="15">
        <f>IF(ISBLANK($D205),"",IF(ISBLANK($E205),VLOOKUP($D205,$J:$K,2,FALSE),VLOOKUP($E205,'Daycare Packages'!$A:$G,7,FALSE)))</f>
        <v>22</v>
      </c>
      <c r="G205" s="15"/>
      <c r="H205" s="15">
        <f t="shared" si="22"/>
        <v>22</v>
      </c>
      <c r="I205" s="198">
        <f t="shared" si="23"/>
        <v>1</v>
      </c>
      <c r="AD205" s="52">
        <v>30</v>
      </c>
      <c r="AE205" s="10">
        <v>43667</v>
      </c>
      <c r="AF205" s="12" cm="1">
        <f t="array" ref="AF205">SUM(COUNTIFS($A:$A,$AE205,$D:$D,$J$3:$J$5))</f>
        <v>7</v>
      </c>
      <c r="AG205" s="15">
        <f>SUMIF($A:$A,$AE205,$H:$H)</f>
        <v>177</v>
      </c>
      <c r="AH205" s="15">
        <f t="shared" si="24"/>
        <v>25.29</v>
      </c>
    </row>
    <row r="206" spans="1:34" x14ac:dyDescent="0.3">
      <c r="A206" s="10">
        <v>43472</v>
      </c>
      <c r="B206" s="11" t="s">
        <v>141</v>
      </c>
      <c r="C206" s="11" t="s">
        <v>564</v>
      </c>
      <c r="D206" s="11" t="s">
        <v>662</v>
      </c>
      <c r="E206" s="11">
        <v>6735955</v>
      </c>
      <c r="F206" s="15">
        <f>IF(ISBLANK($D206),"",IF(ISBLANK($E206),VLOOKUP($D206,$J:$K,2,FALSE),VLOOKUP($E206,'Daycare Packages'!$A:$G,7,FALSE)))</f>
        <v>25</v>
      </c>
      <c r="G206" s="15"/>
      <c r="H206" s="15">
        <f t="shared" si="22"/>
        <v>25</v>
      </c>
      <c r="I206" s="198">
        <f t="shared" si="23"/>
        <v>1</v>
      </c>
      <c r="AD206" s="52">
        <v>30</v>
      </c>
      <c r="AE206" s="10">
        <v>43668</v>
      </c>
      <c r="AF206" s="12" cm="1">
        <f t="array" ref="AF206">SUM(COUNTIFS($A:$A,$AE206,$D:$D,$J$3:$J$5))</f>
        <v>55</v>
      </c>
      <c r="AG206" s="15">
        <f>SUMIF($A:$A,$AE206,$H:$H)</f>
        <v>1404.7</v>
      </c>
      <c r="AH206" s="15">
        <f t="shared" si="24"/>
        <v>25.54</v>
      </c>
    </row>
    <row r="207" spans="1:34" x14ac:dyDescent="0.3">
      <c r="A207" s="10">
        <v>43472</v>
      </c>
      <c r="B207" s="11" t="s">
        <v>216</v>
      </c>
      <c r="C207" s="11" t="s">
        <v>448</v>
      </c>
      <c r="D207" s="11" t="s">
        <v>662</v>
      </c>
      <c r="E207" s="11">
        <v>6736366</v>
      </c>
      <c r="F207" s="15">
        <f>IF(ISBLANK($D207),"",IF(ISBLANK($E207),VLOOKUP($D207,$J:$K,2,FALSE),VLOOKUP($E207,'Daycare Packages'!$A:$G,7,FALSE)))</f>
        <v>26</v>
      </c>
      <c r="G207" s="15"/>
      <c r="H207" s="15">
        <f t="shared" si="22"/>
        <v>26</v>
      </c>
      <c r="I207" s="198">
        <f t="shared" si="23"/>
        <v>1</v>
      </c>
      <c r="AD207" s="52">
        <v>30</v>
      </c>
      <c r="AE207" s="10">
        <v>43669</v>
      </c>
      <c r="AF207" s="12" cm="1">
        <f t="array" ref="AF207">SUM(COUNTIFS($A:$A,$AE207,$D:$D,$J$3:$J$5))</f>
        <v>56</v>
      </c>
      <c r="AG207" s="15">
        <f>SUMIF($A:$A,$AE207,$H:$H)</f>
        <v>1428.7</v>
      </c>
      <c r="AH207" s="15">
        <f t="shared" si="24"/>
        <v>25.51</v>
      </c>
    </row>
    <row r="208" spans="1:34" x14ac:dyDescent="0.3">
      <c r="A208" s="10">
        <v>43472</v>
      </c>
      <c r="B208" s="11" t="s">
        <v>790</v>
      </c>
      <c r="C208" s="11" t="s">
        <v>569</v>
      </c>
      <c r="D208" s="11" t="s">
        <v>662</v>
      </c>
      <c r="F208" s="15">
        <f>IF(ISBLANK($D208),"",IF(ISBLANK($E208),VLOOKUP($D208,$J:$K,2,FALSE),VLOOKUP($E208,'Daycare Packages'!$A:$G,7,FALSE)))</f>
        <v>30</v>
      </c>
      <c r="G208" s="15"/>
      <c r="H208" s="15">
        <f t="shared" si="22"/>
        <v>30</v>
      </c>
      <c r="I208" s="198">
        <f t="shared" si="23"/>
        <v>1</v>
      </c>
      <c r="AD208" s="52">
        <v>30</v>
      </c>
      <c r="AE208" s="10">
        <v>43670</v>
      </c>
      <c r="AF208" s="12" cm="1">
        <f t="array" ref="AF208">SUM(COUNTIFS($A:$A,$AE208,$D:$D,$J$3:$J$5))</f>
        <v>69</v>
      </c>
      <c r="AG208" s="15">
        <f>SUMIF($A:$A,$AE208,$H:$H)</f>
        <v>1768.1</v>
      </c>
      <c r="AH208" s="15">
        <f t="shared" si="24"/>
        <v>25.62</v>
      </c>
    </row>
    <row r="209" spans="1:34" x14ac:dyDescent="0.3">
      <c r="A209" s="10">
        <v>43472</v>
      </c>
      <c r="B209" s="11" t="s">
        <v>173</v>
      </c>
      <c r="C209" s="11" t="s">
        <v>791</v>
      </c>
      <c r="D209" s="11" t="s">
        <v>662</v>
      </c>
      <c r="E209" s="11">
        <v>6715792</v>
      </c>
      <c r="F209" s="15">
        <f>IF(ISBLANK($D209),"",IF(ISBLANK($E209),VLOOKUP($D209,$J:$K,2,FALSE),VLOOKUP($E209,'Daycare Packages'!$A:$G,7,FALSE)))</f>
        <v>25</v>
      </c>
      <c r="G209" s="15"/>
      <c r="H209" s="15">
        <f t="shared" si="22"/>
        <v>25</v>
      </c>
      <c r="I209" s="198">
        <f t="shared" si="23"/>
        <v>1</v>
      </c>
      <c r="AD209" s="52">
        <v>30</v>
      </c>
      <c r="AE209" s="10">
        <v>43671</v>
      </c>
      <c r="AF209" s="12" cm="1">
        <f t="array" ref="AF209">SUM(COUNTIFS($A:$A,$AE209,$D:$D,$J$3:$J$5))</f>
        <v>66</v>
      </c>
      <c r="AG209" s="15">
        <f>SUMIF($A:$A,$AE209,$H:$H)</f>
        <v>1779.7</v>
      </c>
      <c r="AH209" s="15">
        <f t="shared" si="24"/>
        <v>26.97</v>
      </c>
    </row>
    <row r="210" spans="1:34" x14ac:dyDescent="0.3">
      <c r="A210" s="10">
        <v>43472</v>
      </c>
      <c r="B210" s="11" t="s">
        <v>199</v>
      </c>
      <c r="C210" s="11" t="s">
        <v>711</v>
      </c>
      <c r="D210" s="11" t="s">
        <v>662</v>
      </c>
      <c r="E210" s="11">
        <v>6730274</v>
      </c>
      <c r="F210" s="15">
        <f>IF(ISBLANK($D210),"",IF(ISBLANK($E210),VLOOKUP($D210,$J:$K,2,FALSE),VLOOKUP($E210,'Daycare Packages'!$A:$G,7,FALSE)))</f>
        <v>25</v>
      </c>
      <c r="G210" s="15"/>
      <c r="H210" s="15">
        <f t="shared" si="22"/>
        <v>25</v>
      </c>
      <c r="I210" s="198">
        <f t="shared" si="23"/>
        <v>1</v>
      </c>
      <c r="AD210" s="52">
        <v>30</v>
      </c>
      <c r="AE210" s="10">
        <v>43672</v>
      </c>
      <c r="AF210" s="12" cm="1">
        <f t="array" ref="AF210">SUM(COUNTIFS($A:$A,$AE210,$D:$D,$J$3:$J$5))</f>
        <v>57</v>
      </c>
      <c r="AG210" s="15">
        <f>SUMIF($A:$A,$AE210,$H:$H)</f>
        <v>1489.7</v>
      </c>
      <c r="AH210" s="15">
        <f t="shared" si="24"/>
        <v>26.14</v>
      </c>
    </row>
    <row r="211" spans="1:34" x14ac:dyDescent="0.3">
      <c r="A211" s="10">
        <v>43472</v>
      </c>
      <c r="B211" s="11" t="s">
        <v>194</v>
      </c>
      <c r="C211" s="11" t="s">
        <v>792</v>
      </c>
      <c r="D211" s="11" t="s">
        <v>662</v>
      </c>
      <c r="E211" s="11">
        <v>6727744</v>
      </c>
      <c r="F211" s="15">
        <f>IF(ISBLANK($D211),"",IF(ISBLANK($E211),VLOOKUP($D211,$J:$K,2,FALSE),VLOOKUP($E211,'Daycare Packages'!$A:$G,7,FALSE)))</f>
        <v>24</v>
      </c>
      <c r="G211" s="15"/>
      <c r="H211" s="15">
        <f t="shared" si="22"/>
        <v>24</v>
      </c>
      <c r="I211" s="198">
        <f t="shared" si="23"/>
        <v>1</v>
      </c>
      <c r="AD211" s="52">
        <v>30</v>
      </c>
      <c r="AE211" s="10">
        <v>43673</v>
      </c>
      <c r="AF211" s="12" cm="1">
        <f t="array" ref="AF211">SUM(COUNTIFS($A:$A,$AE211,$D:$D,$J$3:$J$5))</f>
        <v>23</v>
      </c>
      <c r="AG211" s="15">
        <f>SUMIF($A:$A,$AE211,$H:$H)</f>
        <v>627.70000000000005</v>
      </c>
      <c r="AH211" s="15">
        <f t="shared" si="24"/>
        <v>27.29</v>
      </c>
    </row>
    <row r="212" spans="1:34" x14ac:dyDescent="0.3">
      <c r="A212" s="10">
        <v>43472</v>
      </c>
      <c r="B212" s="11" t="s">
        <v>193</v>
      </c>
      <c r="C212" s="11" t="s">
        <v>776</v>
      </c>
      <c r="D212" s="11" t="s">
        <v>662</v>
      </c>
      <c r="E212" s="11">
        <v>6727703</v>
      </c>
      <c r="F212" s="15">
        <f>IF(ISBLANK($D212),"",IF(ISBLANK($E212),VLOOKUP($D212,$J:$K,2,FALSE),VLOOKUP($E212,'Daycare Packages'!$A:$G,7,FALSE)))</f>
        <v>26</v>
      </c>
      <c r="G212" s="15"/>
      <c r="H212" s="15">
        <f t="shared" si="22"/>
        <v>26</v>
      </c>
      <c r="I212" s="198">
        <f t="shared" si="23"/>
        <v>1</v>
      </c>
      <c r="AD212" s="52">
        <v>31</v>
      </c>
      <c r="AE212" s="10">
        <v>43674</v>
      </c>
      <c r="AF212" s="12" cm="1">
        <f t="array" ref="AF212">SUM(COUNTIFS($A:$A,$AE212,$D:$D,$J$3:$J$5))</f>
        <v>9</v>
      </c>
      <c r="AG212" s="15">
        <f>SUMIF($A:$A,$AE212,$H:$H)</f>
        <v>256.7</v>
      </c>
      <c r="AH212" s="15">
        <f t="shared" si="24"/>
        <v>28.52</v>
      </c>
    </row>
    <row r="213" spans="1:34" x14ac:dyDescent="0.3">
      <c r="A213" s="10">
        <v>43472</v>
      </c>
      <c r="B213" s="11" t="s">
        <v>477</v>
      </c>
      <c r="C213" s="11" t="s">
        <v>478</v>
      </c>
      <c r="D213" s="11" t="s">
        <v>662</v>
      </c>
      <c r="F213" s="15">
        <f>IF(ISBLANK($D213),"",IF(ISBLANK($E213),VLOOKUP($D213,$J:$K,2,FALSE),VLOOKUP($E213,'Daycare Packages'!$A:$G,7,FALSE)))</f>
        <v>30</v>
      </c>
      <c r="G213" s="15"/>
      <c r="H213" s="15">
        <f t="shared" si="22"/>
        <v>30</v>
      </c>
      <c r="I213" s="198">
        <f t="shared" si="23"/>
        <v>1</v>
      </c>
      <c r="AD213" s="52">
        <v>31</v>
      </c>
      <c r="AE213" s="10">
        <v>43675</v>
      </c>
      <c r="AF213" s="12" cm="1">
        <f t="array" ref="AF213">SUM(COUNTIFS($A:$A,$AE213,$D:$D,$J$3:$J$5))</f>
        <v>58</v>
      </c>
      <c r="AG213" s="15">
        <f>SUMIF($A:$A,$AE213,$H:$H)</f>
        <v>1473.7</v>
      </c>
      <c r="AH213" s="15">
        <f t="shared" si="24"/>
        <v>25.41</v>
      </c>
    </row>
    <row r="214" spans="1:34" x14ac:dyDescent="0.3">
      <c r="A214" s="10">
        <v>43472</v>
      </c>
      <c r="B214" s="11" t="s">
        <v>137</v>
      </c>
      <c r="C214" s="11" t="s">
        <v>693</v>
      </c>
      <c r="D214" s="11" t="s">
        <v>662</v>
      </c>
      <c r="E214" s="11">
        <v>6664989</v>
      </c>
      <c r="F214" s="15">
        <f>IF(ISBLANK($D214),"",IF(ISBLANK($E214),VLOOKUP($D214,$J:$K,2,FALSE),VLOOKUP($E214,'Daycare Packages'!$A:$G,7,FALSE)))</f>
        <v>22</v>
      </c>
      <c r="G214" s="15"/>
      <c r="H214" s="15">
        <f t="shared" si="22"/>
        <v>22</v>
      </c>
      <c r="I214" s="198">
        <f t="shared" si="23"/>
        <v>1</v>
      </c>
      <c r="AD214" s="52">
        <v>31</v>
      </c>
      <c r="AE214" s="10">
        <v>43676</v>
      </c>
      <c r="AF214" s="12" cm="1">
        <f t="array" ref="AF214">SUM(COUNTIFS($A:$A,$AE214,$D:$D,$J$3:$J$5))</f>
        <v>66</v>
      </c>
      <c r="AG214" s="15">
        <f>SUMIF($A:$A,$AE214,$H:$H)</f>
        <v>1741</v>
      </c>
      <c r="AH214" s="15">
        <f t="shared" si="24"/>
        <v>26.38</v>
      </c>
    </row>
    <row r="215" spans="1:34" x14ac:dyDescent="0.3">
      <c r="A215" s="10">
        <v>43472</v>
      </c>
      <c r="B215" s="11" t="s">
        <v>160</v>
      </c>
      <c r="C215" s="11" t="s">
        <v>793</v>
      </c>
      <c r="D215" s="11" t="s">
        <v>662</v>
      </c>
      <c r="E215" s="11">
        <v>6708604</v>
      </c>
      <c r="F215" s="15">
        <f>IF(ISBLANK($D215),"",IF(ISBLANK($E215),VLOOKUP($D215,$J:$K,2,FALSE),VLOOKUP($E215,'Daycare Packages'!$A:$G,7,FALSE)))</f>
        <v>24</v>
      </c>
      <c r="G215" s="15"/>
      <c r="H215" s="15">
        <f t="shared" si="22"/>
        <v>24</v>
      </c>
      <c r="I215" s="198">
        <f t="shared" si="23"/>
        <v>1</v>
      </c>
      <c r="AD215" s="52">
        <v>31</v>
      </c>
      <c r="AE215" s="10">
        <v>43677</v>
      </c>
      <c r="AF215" s="12" cm="1">
        <f t="array" ref="AF215">SUM(COUNTIFS($A:$A,$AE215,$D:$D,$J$3:$J$5))</f>
        <v>55</v>
      </c>
      <c r="AG215" s="15">
        <f>SUMIF($A:$A,$AE215,$H:$H)</f>
        <v>1431.4</v>
      </c>
      <c r="AH215" s="15">
        <f t="shared" si="24"/>
        <v>26.03</v>
      </c>
    </row>
    <row r="216" spans="1:34" x14ac:dyDescent="0.3">
      <c r="A216" s="10">
        <v>43472</v>
      </c>
      <c r="B216" s="11" t="s">
        <v>160</v>
      </c>
      <c r="C216" s="11" t="s">
        <v>794</v>
      </c>
      <c r="D216" s="11" t="s">
        <v>662</v>
      </c>
      <c r="E216" s="11">
        <v>6708604</v>
      </c>
      <c r="F216" s="15">
        <f>IF(ISBLANK($D216),"",IF(ISBLANK($E216),VLOOKUP($D216,$J:$K,2,FALSE),VLOOKUP($E216,'Daycare Packages'!$A:$G,7,FALSE)))</f>
        <v>24</v>
      </c>
      <c r="G216" s="15"/>
      <c r="H216" s="15">
        <f t="shared" si="22"/>
        <v>24</v>
      </c>
      <c r="I216" s="198">
        <f t="shared" si="23"/>
        <v>1</v>
      </c>
      <c r="AD216" s="52">
        <v>31</v>
      </c>
      <c r="AE216" s="10">
        <v>43678</v>
      </c>
      <c r="AF216" s="12" cm="1">
        <f t="array" ref="AF216">SUM(COUNTIFS($A:$A,$AE216,$D:$D,$J$3:$J$5))</f>
        <v>67</v>
      </c>
      <c r="AG216" s="15">
        <f>SUMIF($A:$A,$AE216,$H:$H)</f>
        <v>1830.8000000000002</v>
      </c>
      <c r="AH216" s="15">
        <f t="shared" si="24"/>
        <v>27.33</v>
      </c>
    </row>
    <row r="217" spans="1:34" x14ac:dyDescent="0.3">
      <c r="A217" s="10">
        <v>43472</v>
      </c>
      <c r="B217" s="11" t="s">
        <v>144</v>
      </c>
      <c r="C217" s="11" t="s">
        <v>795</v>
      </c>
      <c r="D217" s="11" t="s">
        <v>662</v>
      </c>
      <c r="E217" s="11">
        <v>6687719</v>
      </c>
      <c r="F217" s="15">
        <f>IF(ISBLANK($D217),"",IF(ISBLANK($E217),VLOOKUP($D217,$J:$K,2,FALSE),VLOOKUP($E217,'Daycare Packages'!$A:$G,7,FALSE)))</f>
        <v>26</v>
      </c>
      <c r="G217" s="15"/>
      <c r="H217" s="15">
        <f t="shared" si="22"/>
        <v>26</v>
      </c>
      <c r="I217" s="198">
        <f t="shared" si="23"/>
        <v>1</v>
      </c>
      <c r="AD217" s="52">
        <v>31</v>
      </c>
      <c r="AE217" s="10">
        <v>43679</v>
      </c>
      <c r="AF217" s="12" cm="1">
        <f t="array" ref="AF217">SUM(COUNTIFS($A:$A,$AE217,$D:$D,$J$3:$J$5))</f>
        <v>54</v>
      </c>
      <c r="AG217" s="15">
        <f>SUMIF($A:$A,$AE217,$H:$H)</f>
        <v>1320.4</v>
      </c>
      <c r="AH217" s="15">
        <f t="shared" si="24"/>
        <v>24.45</v>
      </c>
    </row>
    <row r="218" spans="1:34" x14ac:dyDescent="0.3">
      <c r="A218" s="10">
        <v>43472</v>
      </c>
      <c r="B218" s="11" t="s">
        <v>147</v>
      </c>
      <c r="C218" s="11" t="s">
        <v>796</v>
      </c>
      <c r="D218" s="11" t="s">
        <v>662</v>
      </c>
      <c r="E218" s="11">
        <v>6691923</v>
      </c>
      <c r="F218" s="15">
        <f>IF(ISBLANK($D218),"",IF(ISBLANK($E218),VLOOKUP($D218,$J:$K,2,FALSE),VLOOKUP($E218,'Daycare Packages'!$A:$G,7,FALSE)))</f>
        <v>22</v>
      </c>
      <c r="G218" s="15"/>
      <c r="H218" s="15">
        <f t="shared" si="22"/>
        <v>22</v>
      </c>
      <c r="I218" s="198">
        <f t="shared" si="23"/>
        <v>1</v>
      </c>
      <c r="AD218" s="52">
        <v>31</v>
      </c>
      <c r="AE218" s="10">
        <v>43680</v>
      </c>
      <c r="AF218" s="12" cm="1">
        <f t="array" ref="AF218">SUM(COUNTIFS($A:$A,$AE218,$D:$D,$J$3:$J$5))</f>
        <v>13</v>
      </c>
      <c r="AG218" s="15">
        <f>SUMIF($A:$A,$AE218,$H:$H)</f>
        <v>357</v>
      </c>
      <c r="AH218" s="15">
        <f t="shared" si="24"/>
        <v>27.46</v>
      </c>
    </row>
    <row r="219" spans="1:34" x14ac:dyDescent="0.3">
      <c r="A219" s="10">
        <v>43472</v>
      </c>
      <c r="B219" s="11" t="s">
        <v>114</v>
      </c>
      <c r="C219" s="11" t="s">
        <v>789</v>
      </c>
      <c r="D219" s="11" t="s">
        <v>662</v>
      </c>
      <c r="E219" s="11">
        <v>6589484</v>
      </c>
      <c r="F219" s="15">
        <f>IF(ISBLANK($D219),"",IF(ISBLANK($E219),VLOOKUP($D219,$J:$K,2,FALSE),VLOOKUP($E219,'Daycare Packages'!$A:$G,7,FALSE)))</f>
        <v>22</v>
      </c>
      <c r="G219" s="15"/>
      <c r="H219" s="15">
        <f t="shared" si="22"/>
        <v>22</v>
      </c>
      <c r="I219" s="198">
        <f t="shared" si="23"/>
        <v>1</v>
      </c>
      <c r="AD219" s="52">
        <v>32</v>
      </c>
      <c r="AE219" s="10">
        <v>43681</v>
      </c>
      <c r="AF219" s="12" cm="1">
        <f t="array" ref="AF219">SUM(COUNTIFS($A:$A,$AE219,$D:$D,$J$3:$J$5))</f>
        <v>21</v>
      </c>
      <c r="AG219" s="15">
        <f>SUMIF($A:$A,$AE219,$H:$H)</f>
        <v>566</v>
      </c>
      <c r="AH219" s="15">
        <f t="shared" si="24"/>
        <v>26.95</v>
      </c>
    </row>
    <row r="220" spans="1:34" x14ac:dyDescent="0.3">
      <c r="A220" s="10">
        <v>43472</v>
      </c>
      <c r="B220" s="11" t="s">
        <v>196</v>
      </c>
      <c r="C220" s="11" t="s">
        <v>432</v>
      </c>
      <c r="D220" s="11" t="s">
        <v>662</v>
      </c>
      <c r="E220" s="11">
        <v>6728047</v>
      </c>
      <c r="F220" s="15">
        <f>IF(ISBLANK($D220),"",IF(ISBLANK($E220),VLOOKUP($D220,$J:$K,2,FALSE),VLOOKUP($E220,'Daycare Packages'!$A:$G,7,FALSE)))</f>
        <v>24</v>
      </c>
      <c r="G220" s="15"/>
      <c r="H220" s="15">
        <f t="shared" si="22"/>
        <v>24</v>
      </c>
      <c r="I220" s="198">
        <f t="shared" si="23"/>
        <v>1</v>
      </c>
      <c r="AD220" s="52">
        <v>32</v>
      </c>
      <c r="AE220" s="10">
        <v>43682</v>
      </c>
      <c r="AF220" s="12" cm="1">
        <f t="array" ref="AF220">SUM(COUNTIFS($A:$A,$AE220,$D:$D,$J$3:$J$5))</f>
        <v>54</v>
      </c>
      <c r="AG220" s="15">
        <f>SUMIF($A:$A,$AE220,$H:$H)</f>
        <v>1377</v>
      </c>
      <c r="AH220" s="15">
        <f t="shared" si="24"/>
        <v>25.5</v>
      </c>
    </row>
    <row r="221" spans="1:34" x14ac:dyDescent="0.3">
      <c r="A221" s="10">
        <v>43472</v>
      </c>
      <c r="B221" s="11" t="s">
        <v>797</v>
      </c>
      <c r="C221" s="11" t="s">
        <v>798</v>
      </c>
      <c r="D221" s="11" t="s">
        <v>662</v>
      </c>
      <c r="F221" s="15">
        <f>IF(ISBLANK($D221),"",IF(ISBLANK($E221),VLOOKUP($D221,$J:$K,2,FALSE),VLOOKUP($E221,'Daycare Packages'!$A:$G,7,FALSE)))</f>
        <v>30</v>
      </c>
      <c r="G221" s="15"/>
      <c r="H221" s="15">
        <f t="shared" si="22"/>
        <v>30</v>
      </c>
      <c r="I221" s="198">
        <f t="shared" si="23"/>
        <v>1</v>
      </c>
      <c r="AD221" s="52">
        <v>32</v>
      </c>
      <c r="AE221" s="10">
        <v>43683</v>
      </c>
      <c r="AF221" s="12" cm="1">
        <f t="array" ref="AF221">SUM(COUNTIFS($A:$A,$AE221,$D:$D,$J$3:$J$5))</f>
        <v>78</v>
      </c>
      <c r="AG221" s="15">
        <f>SUMIF($A:$A,$AE221,$H:$H)</f>
        <v>1999.8000000000002</v>
      </c>
      <c r="AH221" s="15">
        <f t="shared" si="24"/>
        <v>25.64</v>
      </c>
    </row>
    <row r="222" spans="1:34" x14ac:dyDescent="0.3">
      <c r="A222" s="10">
        <v>43472</v>
      </c>
      <c r="B222" s="11" t="s">
        <v>446</v>
      </c>
      <c r="C222" s="11" t="s">
        <v>447</v>
      </c>
      <c r="D222" s="11" t="s">
        <v>662</v>
      </c>
      <c r="F222" s="15">
        <f>IF(ISBLANK($D222),"",IF(ISBLANK($E222),VLOOKUP($D222,$J:$K,2,FALSE),VLOOKUP($E222,'Daycare Packages'!$A:$G,7,FALSE)))</f>
        <v>30</v>
      </c>
      <c r="G222" s="15"/>
      <c r="H222" s="15">
        <f t="shared" si="22"/>
        <v>30</v>
      </c>
      <c r="I222" s="198">
        <f t="shared" si="23"/>
        <v>1</v>
      </c>
      <c r="AD222" s="52">
        <v>32</v>
      </c>
      <c r="AE222" s="10">
        <v>43684</v>
      </c>
      <c r="AF222" s="12" cm="1">
        <f t="array" ref="AF222">SUM(COUNTIFS($A:$A,$AE222,$D:$D,$J$3:$J$5))</f>
        <v>56</v>
      </c>
      <c r="AG222" s="15">
        <f>SUMIF($A:$A,$AE222,$H:$H)</f>
        <v>1403.4</v>
      </c>
      <c r="AH222" s="15">
        <f t="shared" si="24"/>
        <v>25.06</v>
      </c>
    </row>
    <row r="223" spans="1:34" x14ac:dyDescent="0.3">
      <c r="A223" s="10">
        <v>43472</v>
      </c>
      <c r="B223" s="11" t="s">
        <v>730</v>
      </c>
      <c r="C223" s="11" t="s">
        <v>731</v>
      </c>
      <c r="D223" s="11" t="s">
        <v>662</v>
      </c>
      <c r="F223" s="15">
        <f>IF(ISBLANK($D223),"",IF(ISBLANK($E223),VLOOKUP($D223,$J:$K,2,FALSE),VLOOKUP($E223,'Daycare Packages'!$A:$G,7,FALSE)))</f>
        <v>30</v>
      </c>
      <c r="G223" s="15"/>
      <c r="H223" s="15">
        <f t="shared" si="22"/>
        <v>30</v>
      </c>
      <c r="I223" s="198">
        <f t="shared" si="23"/>
        <v>1</v>
      </c>
      <c r="AD223" s="52">
        <v>32</v>
      </c>
      <c r="AE223" s="10">
        <v>43685</v>
      </c>
      <c r="AF223" s="12" cm="1">
        <f t="array" ref="AF223">SUM(COUNTIFS($A:$A,$AE223,$D:$D,$J$3:$J$5))</f>
        <v>75</v>
      </c>
      <c r="AG223" s="15">
        <f>SUMIF($A:$A,$AE223,$H:$H)</f>
        <v>1941.8</v>
      </c>
      <c r="AH223" s="15">
        <f t="shared" si="24"/>
        <v>25.89</v>
      </c>
    </row>
    <row r="224" spans="1:34" x14ac:dyDescent="0.3">
      <c r="A224" s="10">
        <v>43472</v>
      </c>
      <c r="B224" s="11" t="s">
        <v>222</v>
      </c>
      <c r="C224" s="11" t="s">
        <v>229</v>
      </c>
      <c r="D224" s="11" t="s">
        <v>662</v>
      </c>
      <c r="E224" s="11">
        <v>6741771</v>
      </c>
      <c r="F224" s="15">
        <f>IF(ISBLANK($D224),"",IF(ISBLANK($E224),VLOOKUP($D224,$J:$K,2,FALSE),VLOOKUP($E224,'Daycare Packages'!$A:$G,7,FALSE)))</f>
        <v>27</v>
      </c>
      <c r="G224" s="15"/>
      <c r="H224" s="15">
        <f t="shared" si="22"/>
        <v>27</v>
      </c>
      <c r="I224" s="198">
        <f t="shared" si="23"/>
        <v>1</v>
      </c>
      <c r="AD224" s="52">
        <v>32</v>
      </c>
      <c r="AE224" s="10">
        <v>43686</v>
      </c>
      <c r="AF224" s="12" cm="1">
        <f t="array" ref="AF224">SUM(COUNTIFS($A:$A,$AE224,$D:$D,$J$3:$J$5))</f>
        <v>67</v>
      </c>
      <c r="AG224" s="15">
        <f>SUMIF($A:$A,$AE224,$H:$H)</f>
        <v>1780.4</v>
      </c>
      <c r="AH224" s="15">
        <f t="shared" si="24"/>
        <v>26.57</v>
      </c>
    </row>
    <row r="225" spans="1:34" x14ac:dyDescent="0.3">
      <c r="A225" s="10">
        <v>43472</v>
      </c>
      <c r="B225" s="11" t="s">
        <v>127</v>
      </c>
      <c r="C225" s="11" t="s">
        <v>715</v>
      </c>
      <c r="D225" s="11" t="s">
        <v>662</v>
      </c>
      <c r="E225" s="11">
        <v>6657162</v>
      </c>
      <c r="F225" s="15">
        <f>IF(ISBLANK($D225),"",IF(ISBLANK($E225),VLOOKUP($D225,$J:$K,2,FALSE),VLOOKUP($E225,'Daycare Packages'!$A:$G,7,FALSE)))</f>
        <v>22</v>
      </c>
      <c r="G225" s="15"/>
      <c r="H225" s="15">
        <f t="shared" si="22"/>
        <v>22</v>
      </c>
      <c r="I225" s="198">
        <f t="shared" si="23"/>
        <v>1</v>
      </c>
      <c r="AD225" s="52">
        <v>32</v>
      </c>
      <c r="AE225" s="10">
        <v>43687</v>
      </c>
      <c r="AF225" s="12" cm="1">
        <f t="array" ref="AF225">SUM(COUNTIFS($A:$A,$AE225,$D:$D,$J$3:$J$5))</f>
        <v>18</v>
      </c>
      <c r="AG225" s="15">
        <f>SUMIF($A:$A,$AE225,$H:$H)</f>
        <v>493</v>
      </c>
      <c r="AH225" s="15">
        <f t="shared" si="24"/>
        <v>27.39</v>
      </c>
    </row>
    <row r="226" spans="1:34" x14ac:dyDescent="0.3">
      <c r="A226" s="10">
        <v>43472</v>
      </c>
      <c r="B226" s="11" t="s">
        <v>156</v>
      </c>
      <c r="C226" s="11" t="s">
        <v>479</v>
      </c>
      <c r="D226" s="11" t="s">
        <v>662</v>
      </c>
      <c r="E226" s="11">
        <v>6703732</v>
      </c>
      <c r="F226" s="15">
        <f>IF(ISBLANK($D226),"",IF(ISBLANK($E226),VLOOKUP($D226,$J:$K,2,FALSE),VLOOKUP($E226,'Daycare Packages'!$A:$G,7,FALSE)))</f>
        <v>22</v>
      </c>
      <c r="G226" s="15"/>
      <c r="H226" s="15">
        <f t="shared" si="22"/>
        <v>22</v>
      </c>
      <c r="I226" s="198">
        <f t="shared" si="23"/>
        <v>1</v>
      </c>
      <c r="AD226" s="52">
        <v>33</v>
      </c>
      <c r="AE226" s="10">
        <v>43688</v>
      </c>
      <c r="AF226" s="12" cm="1">
        <f t="array" ref="AF226">SUM(COUNTIFS($A:$A,$AE226,$D:$D,$J$3:$J$5))</f>
        <v>18</v>
      </c>
      <c r="AG226" s="15">
        <f>SUMIF($A:$A,$AE226,$H:$H)</f>
        <v>474</v>
      </c>
      <c r="AH226" s="15">
        <f t="shared" si="24"/>
        <v>26.33</v>
      </c>
    </row>
    <row r="227" spans="1:34" x14ac:dyDescent="0.3">
      <c r="A227" s="10">
        <v>43472</v>
      </c>
      <c r="B227" s="11" t="s">
        <v>182</v>
      </c>
      <c r="C227" s="11" t="s">
        <v>685</v>
      </c>
      <c r="D227" s="11" t="s">
        <v>662</v>
      </c>
      <c r="E227" s="11">
        <v>6721354</v>
      </c>
      <c r="F227" s="15">
        <f>IF(ISBLANK($D227),"",IF(ISBLANK($E227),VLOOKUP($D227,$J:$K,2,FALSE),VLOOKUP($E227,'Daycare Packages'!$A:$G,7,FALSE)))</f>
        <v>22</v>
      </c>
      <c r="G227" s="15"/>
      <c r="H227" s="15">
        <f t="shared" si="22"/>
        <v>22</v>
      </c>
      <c r="I227" s="198">
        <f t="shared" si="23"/>
        <v>1</v>
      </c>
      <c r="AD227" s="52">
        <v>33</v>
      </c>
      <c r="AE227" s="10">
        <v>43689</v>
      </c>
      <c r="AF227" s="12" cm="1">
        <f t="array" ref="AF227">SUM(COUNTIFS($A:$A,$AE227,$D:$D,$J$3:$J$5))</f>
        <v>56</v>
      </c>
      <c r="AG227" s="15">
        <f>SUMIF($A:$A,$AE227,$H:$H)</f>
        <v>1387</v>
      </c>
      <c r="AH227" s="15">
        <f t="shared" si="24"/>
        <v>24.77</v>
      </c>
    </row>
    <row r="228" spans="1:34" x14ac:dyDescent="0.3">
      <c r="A228" s="10">
        <v>43472</v>
      </c>
      <c r="B228" s="11" t="s">
        <v>138</v>
      </c>
      <c r="C228" s="11" t="s">
        <v>573</v>
      </c>
      <c r="D228" s="11" t="s">
        <v>662</v>
      </c>
      <c r="E228" s="11">
        <v>6669597</v>
      </c>
      <c r="F228" s="15">
        <f>IF(ISBLANK($D228),"",IF(ISBLANK($E228),VLOOKUP($D228,$J:$K,2,FALSE),VLOOKUP($E228,'Daycare Packages'!$A:$G,7,FALSE)))</f>
        <v>22</v>
      </c>
      <c r="G228" s="15"/>
      <c r="H228" s="15">
        <f t="shared" si="22"/>
        <v>22</v>
      </c>
      <c r="I228" s="198">
        <f t="shared" si="23"/>
        <v>1</v>
      </c>
      <c r="AD228" s="52">
        <v>33</v>
      </c>
      <c r="AE228" s="10">
        <v>43690</v>
      </c>
      <c r="AF228" s="12" cm="1">
        <f t="array" ref="AF228">SUM(COUNTIFS($A:$A,$AE228,$D:$D,$J$3:$J$5))</f>
        <v>69</v>
      </c>
      <c r="AG228" s="15">
        <f>SUMIF($A:$A,$AE228,$H:$H)</f>
        <v>1821.8</v>
      </c>
      <c r="AH228" s="15">
        <f t="shared" si="24"/>
        <v>26.4</v>
      </c>
    </row>
    <row r="229" spans="1:34" x14ac:dyDescent="0.3">
      <c r="A229" s="10">
        <v>43472</v>
      </c>
      <c r="B229" s="11" t="s">
        <v>184</v>
      </c>
      <c r="C229" s="11" t="s">
        <v>679</v>
      </c>
      <c r="D229" s="11" t="s">
        <v>662</v>
      </c>
      <c r="E229" s="11">
        <v>6722263</v>
      </c>
      <c r="F229" s="15">
        <f>IF(ISBLANK($D229),"",IF(ISBLANK($E229),VLOOKUP($D229,$J:$K,2,FALSE),VLOOKUP($E229,'Daycare Packages'!$A:$G,7,FALSE)))</f>
        <v>22</v>
      </c>
      <c r="G229" s="15"/>
      <c r="H229" s="15">
        <f t="shared" si="22"/>
        <v>22</v>
      </c>
      <c r="I229" s="198">
        <f t="shared" si="23"/>
        <v>1</v>
      </c>
      <c r="AD229" s="52">
        <v>33</v>
      </c>
      <c r="AE229" s="10">
        <v>43691</v>
      </c>
      <c r="AF229" s="12" cm="1">
        <f t="array" ref="AF229">SUM(COUNTIFS($A:$A,$AE229,$D:$D,$J$3:$J$5))</f>
        <v>67</v>
      </c>
      <c r="AG229" s="15">
        <f>SUMIF($A:$A,$AE229,$H:$H)</f>
        <v>1821.4</v>
      </c>
      <c r="AH229" s="15">
        <f t="shared" si="24"/>
        <v>27.19</v>
      </c>
    </row>
    <row r="230" spans="1:34" x14ac:dyDescent="0.3">
      <c r="A230" s="10">
        <v>43472</v>
      </c>
      <c r="B230" s="11" t="s">
        <v>184</v>
      </c>
      <c r="C230" s="11" t="s">
        <v>396</v>
      </c>
      <c r="D230" s="11" t="s">
        <v>662</v>
      </c>
      <c r="E230" s="11">
        <v>6722263</v>
      </c>
      <c r="F230" s="15">
        <f>IF(ISBLANK($D230),"",IF(ISBLANK($E230),VLOOKUP($D230,$J:$K,2,FALSE),VLOOKUP($E230,'Daycare Packages'!$A:$G,7,FALSE)))</f>
        <v>22</v>
      </c>
      <c r="G230" s="15"/>
      <c r="H230" s="15">
        <f t="shared" si="22"/>
        <v>22</v>
      </c>
      <c r="I230" s="198">
        <f t="shared" si="23"/>
        <v>1</v>
      </c>
      <c r="AD230" s="52">
        <v>33</v>
      </c>
      <c r="AE230" s="10">
        <v>43692</v>
      </c>
      <c r="AF230" s="12" cm="1">
        <f t="array" ref="AF230">SUM(COUNTIFS($A:$A,$AE230,$D:$D,$J$3:$J$5))</f>
        <v>73</v>
      </c>
      <c r="AG230" s="15">
        <f>SUMIF($A:$A,$AE230,$H:$H)</f>
        <v>1923.8</v>
      </c>
      <c r="AH230" s="15">
        <f t="shared" si="24"/>
        <v>26.35</v>
      </c>
    </row>
    <row r="231" spans="1:34" x14ac:dyDescent="0.3">
      <c r="A231" s="10">
        <v>43472</v>
      </c>
      <c r="B231" s="11" t="s">
        <v>215</v>
      </c>
      <c r="C231" s="11" t="s">
        <v>741</v>
      </c>
      <c r="D231" s="11" t="s">
        <v>662</v>
      </c>
      <c r="E231" s="11">
        <v>6736360</v>
      </c>
      <c r="F231" s="15">
        <f>IF(ISBLANK($D231),"",IF(ISBLANK($E231),VLOOKUP($D231,$J:$K,2,FALSE),VLOOKUP($E231,'Daycare Packages'!$A:$G,7,FALSE)))</f>
        <v>26</v>
      </c>
      <c r="G231" s="15"/>
      <c r="H231" s="15">
        <f t="shared" si="22"/>
        <v>26</v>
      </c>
      <c r="I231" s="198">
        <f t="shared" si="23"/>
        <v>1</v>
      </c>
      <c r="AD231" s="52">
        <v>33</v>
      </c>
      <c r="AE231" s="10">
        <v>43693</v>
      </c>
      <c r="AF231" s="12" cm="1">
        <f t="array" ref="AF231">SUM(COUNTIFS($A:$A,$AE231,$D:$D,$J$3:$J$5))</f>
        <v>47</v>
      </c>
      <c r="AG231" s="15">
        <f>SUMIF($A:$A,$AE231,$H:$H)</f>
        <v>1252.8</v>
      </c>
      <c r="AH231" s="15">
        <f t="shared" si="24"/>
        <v>26.66</v>
      </c>
    </row>
    <row r="232" spans="1:34" x14ac:dyDescent="0.3">
      <c r="A232" s="10">
        <v>43472</v>
      </c>
      <c r="B232" s="11" t="s">
        <v>230</v>
      </c>
      <c r="C232" s="11" t="s">
        <v>493</v>
      </c>
      <c r="D232" s="11" t="s">
        <v>662</v>
      </c>
      <c r="F232" s="15">
        <f>IF(ISBLANK($D232),"",IF(ISBLANK($E232),VLOOKUP($D232,$J:$K,2,FALSE),VLOOKUP($E232,'Daycare Packages'!$A:$G,7,FALSE)))</f>
        <v>30</v>
      </c>
      <c r="G232" s="15"/>
      <c r="H232" s="15">
        <f t="shared" si="22"/>
        <v>30</v>
      </c>
      <c r="I232" s="198">
        <f t="shared" si="23"/>
        <v>1</v>
      </c>
      <c r="AD232" s="52">
        <v>33</v>
      </c>
      <c r="AE232" s="10">
        <v>43694</v>
      </c>
      <c r="AF232" s="12" cm="1">
        <f t="array" ref="AF232">SUM(COUNTIFS($A:$A,$AE232,$D:$D,$J$3:$J$5))</f>
        <v>22</v>
      </c>
      <c r="AG232" s="15">
        <f>SUMIF($A:$A,$AE232,$H:$H)</f>
        <v>609</v>
      </c>
      <c r="AH232" s="15">
        <f t="shared" si="24"/>
        <v>27.68</v>
      </c>
    </row>
    <row r="233" spans="1:34" x14ac:dyDescent="0.3">
      <c r="A233" s="10">
        <v>43472</v>
      </c>
      <c r="B233" s="11" t="s">
        <v>534</v>
      </c>
      <c r="C233" s="11" t="s">
        <v>535</v>
      </c>
      <c r="D233" s="11" t="s">
        <v>662</v>
      </c>
      <c r="F233" s="15">
        <f>IF(ISBLANK($D233),"",IF(ISBLANK($E233),VLOOKUP($D233,$J:$K,2,FALSE),VLOOKUP($E233,'Daycare Packages'!$A:$G,7,FALSE)))</f>
        <v>30</v>
      </c>
      <c r="G233" s="15"/>
      <c r="H233" s="15">
        <f t="shared" si="22"/>
        <v>30</v>
      </c>
      <c r="I233" s="198">
        <f t="shared" si="23"/>
        <v>1</v>
      </c>
      <c r="AD233" s="52">
        <v>34</v>
      </c>
      <c r="AE233" s="10">
        <v>43695</v>
      </c>
      <c r="AF233" s="12" cm="1">
        <f t="array" ref="AF233">SUM(COUNTIFS($A:$A,$AE233,$D:$D,$J$3:$J$5))</f>
        <v>14</v>
      </c>
      <c r="AG233" s="15">
        <f>SUMIF($A:$A,$AE233,$H:$H)</f>
        <v>360</v>
      </c>
      <c r="AH233" s="15">
        <f t="shared" si="24"/>
        <v>25.71</v>
      </c>
    </row>
    <row r="234" spans="1:34" x14ac:dyDescent="0.3">
      <c r="A234" s="10">
        <v>43472</v>
      </c>
      <c r="B234" s="11" t="s">
        <v>209</v>
      </c>
      <c r="C234" s="11" t="s">
        <v>702</v>
      </c>
      <c r="D234" s="11" t="s">
        <v>662</v>
      </c>
      <c r="E234" s="11">
        <v>6733881</v>
      </c>
      <c r="F234" s="15">
        <f>IF(ISBLANK($D234),"",IF(ISBLANK($E234),VLOOKUP($D234,$J:$K,2,FALSE),VLOOKUP($E234,'Daycare Packages'!$A:$G,7,FALSE)))</f>
        <v>25</v>
      </c>
      <c r="G234" s="15"/>
      <c r="H234" s="15">
        <f t="shared" si="22"/>
        <v>25</v>
      </c>
      <c r="I234" s="198">
        <f t="shared" si="23"/>
        <v>1</v>
      </c>
      <c r="AD234" s="52">
        <v>34</v>
      </c>
      <c r="AE234" s="10">
        <v>43696</v>
      </c>
      <c r="AF234" s="12" cm="1">
        <f t="array" ref="AF234">SUM(COUNTIFS($A:$A,$AE234,$D:$D,$J$3:$J$5))</f>
        <v>55</v>
      </c>
      <c r="AG234" s="15">
        <f>SUMIF($A:$A,$AE234,$H:$H)</f>
        <v>1418.4</v>
      </c>
      <c r="AH234" s="15">
        <f t="shared" si="24"/>
        <v>25.79</v>
      </c>
    </row>
    <row r="235" spans="1:34" x14ac:dyDescent="0.3">
      <c r="A235" s="10">
        <v>43472</v>
      </c>
      <c r="B235" s="11" t="s">
        <v>140</v>
      </c>
      <c r="C235" s="11" t="s">
        <v>475</v>
      </c>
      <c r="D235" s="11" t="s">
        <v>662</v>
      </c>
      <c r="E235" s="11">
        <v>6676801</v>
      </c>
      <c r="F235" s="15">
        <f>IF(ISBLANK($D235),"",IF(ISBLANK($E235),VLOOKUP($D235,$J:$K,2,FALSE),VLOOKUP($E235,'Daycare Packages'!$A:$G,7,FALSE)))</f>
        <v>22</v>
      </c>
      <c r="G235" s="15"/>
      <c r="H235" s="15">
        <f t="shared" si="22"/>
        <v>22</v>
      </c>
      <c r="I235" s="198">
        <f t="shared" si="23"/>
        <v>1</v>
      </c>
      <c r="AD235" s="52">
        <v>34</v>
      </c>
      <c r="AE235" s="10">
        <v>43697</v>
      </c>
      <c r="AF235" s="12" cm="1">
        <f t="array" ref="AF235">SUM(COUNTIFS($A:$A,$AE235,$D:$D,$J$3:$J$5))</f>
        <v>80</v>
      </c>
      <c r="AG235" s="15">
        <f>SUMIF($A:$A,$AE235,$H:$H)</f>
        <v>2082.2000000000003</v>
      </c>
      <c r="AH235" s="15">
        <f t="shared" si="24"/>
        <v>26.03</v>
      </c>
    </row>
    <row r="236" spans="1:34" x14ac:dyDescent="0.3">
      <c r="A236" s="10">
        <v>43472</v>
      </c>
      <c r="B236" s="11" t="s">
        <v>151</v>
      </c>
      <c r="C236" s="11" t="s">
        <v>578</v>
      </c>
      <c r="D236" s="11" t="s">
        <v>662</v>
      </c>
      <c r="E236" s="11">
        <v>6695845</v>
      </c>
      <c r="F236" s="15">
        <f>IF(ISBLANK($D236),"",IF(ISBLANK($E236),VLOOKUP($D236,$J:$K,2,FALSE),VLOOKUP($E236,'Daycare Packages'!$A:$G,7,FALSE)))</f>
        <v>22</v>
      </c>
      <c r="G236" s="15"/>
      <c r="H236" s="15">
        <f t="shared" si="22"/>
        <v>22</v>
      </c>
      <c r="I236" s="198">
        <f t="shared" si="23"/>
        <v>1</v>
      </c>
      <c r="AD236" s="52">
        <v>34</v>
      </c>
      <c r="AE236" s="10">
        <v>43698</v>
      </c>
      <c r="AF236" s="12" cm="1">
        <f t="array" ref="AF236">SUM(COUNTIFS($A:$A,$AE236,$D:$D,$J$3:$J$5))</f>
        <v>58</v>
      </c>
      <c r="AG236" s="15">
        <f>SUMIF($A:$A,$AE236,$H:$H)</f>
        <v>1499.4</v>
      </c>
      <c r="AH236" s="15">
        <f t="shared" si="24"/>
        <v>25.85</v>
      </c>
    </row>
    <row r="237" spans="1:34" x14ac:dyDescent="0.3">
      <c r="A237" s="10">
        <v>43472</v>
      </c>
      <c r="B237" s="11" t="s">
        <v>207</v>
      </c>
      <c r="C237" s="11" t="s">
        <v>229</v>
      </c>
      <c r="D237" s="11" t="s">
        <v>662</v>
      </c>
      <c r="E237" s="11">
        <v>6524523</v>
      </c>
      <c r="F237" s="15">
        <f>IF(ISBLANK($D237),"",IF(ISBLANK($E237),VLOOKUP($D237,$J:$K,2,FALSE),VLOOKUP($E237,'Daycare Packages'!$A:$G,7,FALSE)))</f>
        <v>22</v>
      </c>
      <c r="G237" s="15"/>
      <c r="H237" s="15">
        <f t="shared" si="22"/>
        <v>22</v>
      </c>
      <c r="I237" s="198">
        <f t="shared" si="23"/>
        <v>1</v>
      </c>
      <c r="AD237" s="52">
        <v>34</v>
      </c>
      <c r="AE237" s="10">
        <v>43699</v>
      </c>
      <c r="AF237" s="12" cm="1">
        <f t="array" ref="AF237">SUM(COUNTIFS($A:$A,$AE237,$D:$D,$J$3:$J$5))</f>
        <v>86</v>
      </c>
      <c r="AG237" s="15">
        <f>SUMIF($A:$A,$AE237,$H:$H)</f>
        <v>2260.2000000000003</v>
      </c>
      <c r="AH237" s="15">
        <f t="shared" si="24"/>
        <v>26.28</v>
      </c>
    </row>
    <row r="238" spans="1:34" x14ac:dyDescent="0.3">
      <c r="A238" s="10">
        <v>43472</v>
      </c>
      <c r="B238" s="11" t="s">
        <v>799</v>
      </c>
      <c r="C238" s="11" t="s">
        <v>800</v>
      </c>
      <c r="D238" s="11" t="s">
        <v>662</v>
      </c>
      <c r="F238" s="15">
        <f>IF(ISBLANK($D238),"",IF(ISBLANK($E238),VLOOKUP($D238,$J:$K,2,FALSE),VLOOKUP($E238,'Daycare Packages'!$A:$G,7,FALSE)))</f>
        <v>30</v>
      </c>
      <c r="G238" s="15"/>
      <c r="H238" s="15">
        <f t="shared" si="22"/>
        <v>30</v>
      </c>
      <c r="I238" s="198">
        <f t="shared" si="23"/>
        <v>1</v>
      </c>
      <c r="AD238" s="52">
        <v>34</v>
      </c>
      <c r="AE238" s="10">
        <v>43700</v>
      </c>
      <c r="AF238" s="12" cm="1">
        <f t="array" ref="AF238">SUM(COUNTIFS($A:$A,$AE238,$D:$D,$J$3:$J$5))</f>
        <v>54</v>
      </c>
      <c r="AG238" s="15">
        <f>SUMIF($A:$A,$AE238,$H:$H)</f>
        <v>1422.8000000000002</v>
      </c>
      <c r="AH238" s="15">
        <f t="shared" si="24"/>
        <v>26.35</v>
      </c>
    </row>
    <row r="239" spans="1:34" x14ac:dyDescent="0.3">
      <c r="A239" s="10">
        <v>43472</v>
      </c>
      <c r="B239" s="11" t="s">
        <v>204</v>
      </c>
      <c r="C239" s="11" t="s">
        <v>774</v>
      </c>
      <c r="D239" s="11" t="s">
        <v>662</v>
      </c>
      <c r="E239" s="11">
        <v>6732370</v>
      </c>
      <c r="F239" s="15">
        <f>IF(ISBLANK($D239),"",IF(ISBLANK($E239),VLOOKUP($D239,$J:$K,2,FALSE),VLOOKUP($E239,'Daycare Packages'!$A:$G,7,FALSE)))</f>
        <v>24</v>
      </c>
      <c r="G239" s="15"/>
      <c r="H239" s="15">
        <f t="shared" si="22"/>
        <v>24</v>
      </c>
      <c r="I239" s="198">
        <f t="shared" si="23"/>
        <v>1</v>
      </c>
      <c r="AD239" s="52">
        <v>34</v>
      </c>
      <c r="AE239" s="10">
        <v>43701</v>
      </c>
      <c r="AF239" s="12" cm="1">
        <f t="array" ref="AF239">SUM(COUNTIFS($A:$A,$AE239,$D:$D,$J$3:$J$5))</f>
        <v>14</v>
      </c>
      <c r="AG239" s="15">
        <f>SUMIF($A:$A,$AE239,$H:$H)</f>
        <v>355</v>
      </c>
      <c r="AH239" s="15">
        <f t="shared" si="24"/>
        <v>25.36</v>
      </c>
    </row>
    <row r="240" spans="1:34" x14ac:dyDescent="0.3">
      <c r="A240" s="10">
        <v>43472</v>
      </c>
      <c r="B240" s="11" t="s">
        <v>204</v>
      </c>
      <c r="C240" s="11" t="s">
        <v>775</v>
      </c>
      <c r="D240" s="11" t="s">
        <v>662</v>
      </c>
      <c r="E240" s="11">
        <v>6732370</v>
      </c>
      <c r="F240" s="15">
        <f>IF(ISBLANK($D240),"",IF(ISBLANK($E240),VLOOKUP($D240,$J:$K,2,FALSE),VLOOKUP($E240,'Daycare Packages'!$A:$G,7,FALSE)))</f>
        <v>24</v>
      </c>
      <c r="G240" s="15"/>
      <c r="H240" s="15">
        <f t="shared" si="22"/>
        <v>24</v>
      </c>
      <c r="I240" s="198">
        <f t="shared" si="23"/>
        <v>1</v>
      </c>
      <c r="AD240" s="52">
        <v>35</v>
      </c>
      <c r="AE240" s="10">
        <v>43702</v>
      </c>
      <c r="AF240" s="12" cm="1">
        <f t="array" ref="AF240">SUM(COUNTIFS($A:$A,$AE240,$D:$D,$J$3:$J$5))</f>
        <v>12</v>
      </c>
      <c r="AG240" s="15">
        <f>SUMIF($A:$A,$AE240,$H:$H)</f>
        <v>321</v>
      </c>
      <c r="AH240" s="15">
        <f t="shared" si="24"/>
        <v>26.75</v>
      </c>
    </row>
    <row r="241" spans="1:34" x14ac:dyDescent="0.3">
      <c r="A241" s="55">
        <v>43472</v>
      </c>
      <c r="B241" s="56" t="s">
        <v>72</v>
      </c>
      <c r="C241" s="56" t="s">
        <v>498</v>
      </c>
      <c r="D241" s="56" t="s">
        <v>662</v>
      </c>
      <c r="E241" s="56">
        <v>3952473</v>
      </c>
      <c r="F241" s="59">
        <f>IF(ISBLANK($D241),"",IF(ISBLANK($E241),VLOOKUP($D241,$J:$K,2,FALSE),VLOOKUP($E241,'Daycare Packages'!$A:$G,7,FALSE)))</f>
        <v>22</v>
      </c>
      <c r="G241" s="59"/>
      <c r="H241" s="59">
        <f t="shared" si="22"/>
        <v>22</v>
      </c>
      <c r="I241" s="198">
        <f t="shared" si="23"/>
        <v>1</v>
      </c>
      <c r="AD241" s="52">
        <v>35</v>
      </c>
      <c r="AE241" s="10">
        <v>43703</v>
      </c>
      <c r="AF241" s="12" cm="1">
        <f t="array" ref="AF241">SUM(COUNTIFS($A:$A,$AE241,$D:$D,$J$3:$J$5))</f>
        <v>56</v>
      </c>
      <c r="AG241" s="15">
        <f>SUMIF($A:$A,$AE241,$H:$H)</f>
        <v>1432.4</v>
      </c>
      <c r="AH241" s="15">
        <f t="shared" si="24"/>
        <v>25.58</v>
      </c>
    </row>
    <row r="242" spans="1:34" x14ac:dyDescent="0.3">
      <c r="A242" s="10">
        <v>43473</v>
      </c>
      <c r="B242" s="11" t="s">
        <v>154</v>
      </c>
      <c r="C242" s="11" t="s">
        <v>729</v>
      </c>
      <c r="D242" s="11" t="s">
        <v>659</v>
      </c>
      <c r="E242" s="11">
        <v>6699092</v>
      </c>
      <c r="F242" s="15">
        <f>IF(ISBLANK($D242),"",IF(ISBLANK($E242),VLOOKUP($D242,$J:$K,2,FALSE),VLOOKUP($E242,'Daycare Packages'!$A:$G,7,FALSE)))</f>
        <v>18</v>
      </c>
      <c r="G242" s="15"/>
      <c r="H242" s="15">
        <f t="shared" si="22"/>
        <v>18</v>
      </c>
      <c r="I242" s="198">
        <f t="shared" si="23"/>
        <v>1</v>
      </c>
      <c r="AD242" s="52">
        <v>35</v>
      </c>
      <c r="AE242" s="10">
        <v>43704</v>
      </c>
      <c r="AF242" s="12" cm="1">
        <f t="array" ref="AF242">SUM(COUNTIFS($A:$A,$AE242,$D:$D,$J$3:$J$5))</f>
        <v>79</v>
      </c>
      <c r="AG242" s="15">
        <f>SUMIF($A:$A,$AE242,$H:$H)</f>
        <v>2081.2000000000003</v>
      </c>
      <c r="AH242" s="15">
        <f t="shared" si="24"/>
        <v>26.34</v>
      </c>
    </row>
    <row r="243" spans="1:34" x14ac:dyDescent="0.3">
      <c r="A243" s="10">
        <v>43473</v>
      </c>
      <c r="B243" s="11" t="s">
        <v>131</v>
      </c>
      <c r="C243" s="11" t="s">
        <v>553</v>
      </c>
      <c r="D243" s="11" t="s">
        <v>659</v>
      </c>
      <c r="E243" s="11">
        <v>6659707</v>
      </c>
      <c r="F243" s="15">
        <f>IF(ISBLANK($D243),"",IF(ISBLANK($E243),VLOOKUP($D243,$J:$K,2,FALSE),VLOOKUP($E243,'Daycare Packages'!$A:$G,7,FALSE)))</f>
        <v>16</v>
      </c>
      <c r="G243" s="15"/>
      <c r="H243" s="15">
        <f t="shared" si="22"/>
        <v>16</v>
      </c>
      <c r="I243" s="198">
        <f t="shared" si="23"/>
        <v>1</v>
      </c>
      <c r="AD243" s="52">
        <v>35</v>
      </c>
      <c r="AE243" s="10">
        <v>43705</v>
      </c>
      <c r="AF243" s="12" cm="1">
        <f t="array" ref="AF243">SUM(COUNTIFS($A:$A,$AE243,$D:$D,$J$3:$J$5))</f>
        <v>71</v>
      </c>
      <c r="AG243" s="15">
        <f>SUMIF($A:$A,$AE243,$H:$H)</f>
        <v>1822.4</v>
      </c>
      <c r="AH243" s="15">
        <f t="shared" si="24"/>
        <v>25.67</v>
      </c>
    </row>
    <row r="244" spans="1:34" x14ac:dyDescent="0.3">
      <c r="A244" s="10">
        <v>43473</v>
      </c>
      <c r="B244" s="11" t="s">
        <v>120</v>
      </c>
      <c r="C244" s="11" t="s">
        <v>801</v>
      </c>
      <c r="D244" s="11" t="s">
        <v>659</v>
      </c>
      <c r="E244" s="11">
        <v>6615876</v>
      </c>
      <c r="F244" s="15">
        <f>IF(ISBLANK($D244),"",IF(ISBLANK($E244),VLOOKUP($D244,$J:$K,2,FALSE),VLOOKUP($E244,'Daycare Packages'!$A:$G,7,FALSE)))</f>
        <v>18</v>
      </c>
      <c r="G244" s="15"/>
      <c r="H244" s="15">
        <f t="shared" si="22"/>
        <v>18</v>
      </c>
      <c r="I244" s="198">
        <f t="shared" si="23"/>
        <v>1</v>
      </c>
      <c r="AD244" s="52">
        <v>35</v>
      </c>
      <c r="AE244" s="10">
        <v>43706</v>
      </c>
      <c r="AF244" s="12" cm="1">
        <f t="array" ref="AF244">SUM(COUNTIFS($A:$A,$AE244,$D:$D,$J$3:$J$5))</f>
        <v>70</v>
      </c>
      <c r="AG244" s="15">
        <f>SUMIF($A:$A,$AE244,$H:$H)</f>
        <v>1808.8</v>
      </c>
      <c r="AH244" s="15">
        <f t="shared" si="24"/>
        <v>25.84</v>
      </c>
    </row>
    <row r="245" spans="1:34" x14ac:dyDescent="0.3">
      <c r="A245" s="10">
        <v>43473</v>
      </c>
      <c r="B245" s="11" t="s">
        <v>688</v>
      </c>
      <c r="C245" s="11" t="s">
        <v>689</v>
      </c>
      <c r="D245" s="11" t="s">
        <v>662</v>
      </c>
      <c r="F245" s="15">
        <f>IF(ISBLANK($D245),"",IF(ISBLANK($E245),VLOOKUP($D245,$J:$K,2,FALSE),VLOOKUP($E245,'Daycare Packages'!$A:$G,7,FALSE)))</f>
        <v>30</v>
      </c>
      <c r="G245" s="15"/>
      <c r="H245" s="15">
        <f t="shared" si="22"/>
        <v>30</v>
      </c>
      <c r="I245" s="198">
        <f t="shared" si="23"/>
        <v>1</v>
      </c>
      <c r="AD245" s="52">
        <v>35</v>
      </c>
      <c r="AE245" s="10">
        <v>43707</v>
      </c>
      <c r="AF245" s="12" cm="1">
        <f t="array" ref="AF245">SUM(COUNTIFS($A:$A,$AE245,$D:$D,$J$3:$J$5))</f>
        <v>53</v>
      </c>
      <c r="AG245" s="15">
        <f>SUMIF($A:$A,$AE245,$H:$H)</f>
        <v>1332.4</v>
      </c>
      <c r="AH245" s="15">
        <f t="shared" si="24"/>
        <v>25.14</v>
      </c>
    </row>
    <row r="246" spans="1:34" x14ac:dyDescent="0.3">
      <c r="A246" s="10">
        <v>43473</v>
      </c>
      <c r="B246" s="11" t="s">
        <v>152</v>
      </c>
      <c r="C246" s="11" t="s">
        <v>679</v>
      </c>
      <c r="D246" s="11" t="s">
        <v>662</v>
      </c>
      <c r="E246" s="11">
        <v>6696828</v>
      </c>
      <c r="F246" s="15">
        <f>IF(ISBLANK($D246),"",IF(ISBLANK($E246),VLOOKUP($D246,$J:$K,2,FALSE),VLOOKUP($E246,'Daycare Packages'!$A:$G,7,FALSE)))</f>
        <v>22</v>
      </c>
      <c r="G246" s="15"/>
      <c r="H246" s="15">
        <f t="shared" si="22"/>
        <v>22</v>
      </c>
      <c r="I246" s="198">
        <f t="shared" si="23"/>
        <v>1</v>
      </c>
      <c r="AD246" s="52">
        <v>35</v>
      </c>
      <c r="AE246" s="10">
        <v>43708</v>
      </c>
      <c r="AF246" s="12" cm="1">
        <f t="array" ref="AF246">SUM(COUNTIFS($A:$A,$AE246,$D:$D,$J$3:$J$5))</f>
        <v>22</v>
      </c>
      <c r="AG246" s="15">
        <f>SUMIF($A:$A,$AE246,$H:$H)</f>
        <v>576.4</v>
      </c>
      <c r="AH246" s="15">
        <f t="shared" si="24"/>
        <v>26.2</v>
      </c>
    </row>
    <row r="247" spans="1:34" x14ac:dyDescent="0.3">
      <c r="A247" s="10">
        <v>43473</v>
      </c>
      <c r="B247" s="11" t="s">
        <v>175</v>
      </c>
      <c r="C247" s="11" t="s">
        <v>433</v>
      </c>
      <c r="D247" s="11" t="s">
        <v>662</v>
      </c>
      <c r="E247" s="11">
        <v>6716814</v>
      </c>
      <c r="F247" s="15">
        <f>IF(ISBLANK($D247),"",IF(ISBLANK($E247),VLOOKUP($D247,$J:$K,2,FALSE),VLOOKUP($E247,'Daycare Packages'!$A:$G,7,FALSE)))</f>
        <v>22</v>
      </c>
      <c r="G247" s="15"/>
      <c r="H247" s="15">
        <f t="shared" si="22"/>
        <v>22</v>
      </c>
      <c r="I247" s="198">
        <f t="shared" si="23"/>
        <v>1</v>
      </c>
      <c r="AD247" s="52">
        <v>36</v>
      </c>
      <c r="AE247" s="10">
        <v>43709</v>
      </c>
      <c r="AF247" s="12" cm="1">
        <f t="array" ref="AF247">SUM(COUNTIFS($A:$A,$AE247,$D:$D,$J$3:$J$5))</f>
        <v>15</v>
      </c>
      <c r="AG247" s="15">
        <f>SUMIF($A:$A,$AE247,$H:$H)</f>
        <v>420</v>
      </c>
      <c r="AH247" s="15">
        <f t="shared" si="24"/>
        <v>28</v>
      </c>
    </row>
    <row r="248" spans="1:34" x14ac:dyDescent="0.3">
      <c r="A248" s="10">
        <v>43473</v>
      </c>
      <c r="B248" s="11" t="s">
        <v>198</v>
      </c>
      <c r="C248" s="11" t="s">
        <v>739</v>
      </c>
      <c r="D248" s="11" t="s">
        <v>662</v>
      </c>
      <c r="E248" s="11">
        <v>6728732</v>
      </c>
      <c r="F248" s="15">
        <f>IF(ISBLANK($D248),"",IF(ISBLANK($E248),VLOOKUP($D248,$J:$K,2,FALSE),VLOOKUP($E248,'Daycare Packages'!$A:$G,7,FALSE)))</f>
        <v>26</v>
      </c>
      <c r="G248" s="15"/>
      <c r="H248" s="15">
        <f t="shared" si="22"/>
        <v>26</v>
      </c>
      <c r="I248" s="198">
        <f t="shared" si="23"/>
        <v>1</v>
      </c>
      <c r="AD248" s="52">
        <v>36</v>
      </c>
      <c r="AE248" s="10">
        <v>43710</v>
      </c>
      <c r="AF248" s="12" cm="1">
        <f t="array" ref="AF248">SUM(COUNTIFS($A:$A,$AE248,$D:$D,$J$3:$J$5))</f>
        <v>9</v>
      </c>
      <c r="AG248" s="15">
        <f>SUMIF($A:$A,$AE248,$H:$H)</f>
        <v>232</v>
      </c>
      <c r="AH248" s="15">
        <f t="shared" si="24"/>
        <v>25.78</v>
      </c>
    </row>
    <row r="249" spans="1:34" x14ac:dyDescent="0.3">
      <c r="A249" s="10">
        <v>43473</v>
      </c>
      <c r="B249" s="11" t="s">
        <v>202</v>
      </c>
      <c r="C249" s="11" t="s">
        <v>520</v>
      </c>
      <c r="D249" s="11" t="s">
        <v>662</v>
      </c>
      <c r="E249" s="11">
        <v>6732314</v>
      </c>
      <c r="F249" s="15">
        <f>IF(ISBLANK($D249),"",IF(ISBLANK($E249),VLOOKUP($D249,$J:$K,2,FALSE),VLOOKUP($E249,'Daycare Packages'!$A:$G,7,FALSE)))</f>
        <v>25</v>
      </c>
      <c r="G249" s="15"/>
      <c r="H249" s="15">
        <f t="shared" si="22"/>
        <v>25</v>
      </c>
      <c r="I249" s="198">
        <f t="shared" si="23"/>
        <v>1</v>
      </c>
      <c r="AD249" s="52">
        <v>36</v>
      </c>
      <c r="AE249" s="10">
        <v>43711</v>
      </c>
      <c r="AF249" s="12" cm="1">
        <f t="array" ref="AF249">SUM(COUNTIFS($A:$A,$AE249,$D:$D,$J$3:$J$5))</f>
        <v>79</v>
      </c>
      <c r="AG249" s="15">
        <f>SUMIF($A:$A,$AE249,$H:$H)</f>
        <v>2080.2000000000003</v>
      </c>
      <c r="AH249" s="15">
        <f t="shared" si="24"/>
        <v>26.33</v>
      </c>
    </row>
    <row r="250" spans="1:34" x14ac:dyDescent="0.3">
      <c r="A250" s="10">
        <v>43473</v>
      </c>
      <c r="B250" s="11" t="s">
        <v>164</v>
      </c>
      <c r="C250" s="11" t="s">
        <v>802</v>
      </c>
      <c r="D250" s="11" t="s">
        <v>662</v>
      </c>
      <c r="E250" s="11">
        <v>6712372</v>
      </c>
      <c r="F250" s="15">
        <f>IF(ISBLANK($D250),"",IF(ISBLANK($E250),VLOOKUP($D250,$J:$K,2,FALSE),VLOOKUP($E250,'Daycare Packages'!$A:$G,7,FALSE)))</f>
        <v>26</v>
      </c>
      <c r="G250" s="15"/>
      <c r="H250" s="15">
        <f t="shared" si="22"/>
        <v>26</v>
      </c>
      <c r="I250" s="198">
        <f t="shared" si="23"/>
        <v>1</v>
      </c>
      <c r="AD250" s="52">
        <v>36</v>
      </c>
      <c r="AE250" s="10">
        <v>43712</v>
      </c>
      <c r="AF250" s="12" cm="1">
        <f t="array" ref="AF250">SUM(COUNTIFS($A:$A,$AE250,$D:$D,$J$3:$J$5))</f>
        <v>82</v>
      </c>
      <c r="AG250" s="15">
        <f>SUMIF($A:$A,$AE250,$H:$H)</f>
        <v>2141.4</v>
      </c>
      <c r="AH250" s="15">
        <f t="shared" si="24"/>
        <v>26.11</v>
      </c>
    </row>
    <row r="251" spans="1:34" x14ac:dyDescent="0.3">
      <c r="A251" s="10">
        <v>43473</v>
      </c>
      <c r="B251" s="11" t="s">
        <v>803</v>
      </c>
      <c r="C251" s="11" t="s">
        <v>693</v>
      </c>
      <c r="D251" s="11" t="s">
        <v>662</v>
      </c>
      <c r="F251" s="15">
        <f>IF(ISBLANK($D251),"",IF(ISBLANK($E251),VLOOKUP($D251,$J:$K,2,FALSE),VLOOKUP($E251,'Daycare Packages'!$A:$G,7,FALSE)))</f>
        <v>30</v>
      </c>
      <c r="G251" s="15"/>
      <c r="H251" s="15">
        <f t="shared" si="22"/>
        <v>30</v>
      </c>
      <c r="I251" s="198">
        <f t="shared" si="23"/>
        <v>1</v>
      </c>
      <c r="AD251" s="52">
        <v>36</v>
      </c>
      <c r="AE251" s="10">
        <v>43713</v>
      </c>
      <c r="AF251" s="12" cm="1">
        <f t="array" ref="AF251">SUM(COUNTIFS($A:$A,$AE251,$D:$D,$J$3:$J$5))</f>
        <v>88</v>
      </c>
      <c r="AG251" s="15">
        <f>SUMIF($A:$A,$AE251,$H:$H)</f>
        <v>2274.4</v>
      </c>
      <c r="AH251" s="15">
        <f t="shared" si="24"/>
        <v>25.85</v>
      </c>
    </row>
    <row r="252" spans="1:34" x14ac:dyDescent="0.3">
      <c r="A252" s="10">
        <v>43473</v>
      </c>
      <c r="B252" s="11" t="s">
        <v>643</v>
      </c>
      <c r="C252" s="11" t="s">
        <v>804</v>
      </c>
      <c r="D252" s="11" t="s">
        <v>662</v>
      </c>
      <c r="F252" s="15">
        <f>IF(ISBLANK($D252),"",IF(ISBLANK($E252),VLOOKUP($D252,$J:$K,2,FALSE),VLOOKUP($E252,'Daycare Packages'!$A:$G,7,FALSE)))</f>
        <v>30</v>
      </c>
      <c r="G252" s="15"/>
      <c r="H252" s="15">
        <f t="shared" si="22"/>
        <v>30</v>
      </c>
      <c r="I252" s="198">
        <f t="shared" si="23"/>
        <v>1</v>
      </c>
      <c r="AD252" s="52">
        <v>36</v>
      </c>
      <c r="AE252" s="10">
        <v>43714</v>
      </c>
      <c r="AF252" s="12" cm="1">
        <f t="array" ref="AF252">SUM(COUNTIFS($A:$A,$AE252,$D:$D,$J$3:$J$5))</f>
        <v>54</v>
      </c>
      <c r="AG252" s="15">
        <f>SUMIF($A:$A,$AE252,$H:$H)</f>
        <v>1455.4</v>
      </c>
      <c r="AH252" s="15">
        <f t="shared" si="24"/>
        <v>26.95</v>
      </c>
    </row>
    <row r="253" spans="1:34" x14ac:dyDescent="0.3">
      <c r="A253" s="10">
        <v>43473</v>
      </c>
      <c r="B253" s="11" t="s">
        <v>643</v>
      </c>
      <c r="C253" s="11" t="s">
        <v>415</v>
      </c>
      <c r="D253" s="11" t="s">
        <v>662</v>
      </c>
      <c r="F253" s="15">
        <f>IF(ISBLANK($D253),"",IF(ISBLANK($E253),VLOOKUP($D253,$J:$K,2,FALSE),VLOOKUP($E253,'Daycare Packages'!$A:$G,7,FALSE)))</f>
        <v>30</v>
      </c>
      <c r="G253" s="15"/>
      <c r="H253" s="15">
        <f t="shared" si="22"/>
        <v>30</v>
      </c>
      <c r="I253" s="198">
        <f t="shared" si="23"/>
        <v>1</v>
      </c>
      <c r="AD253" s="52">
        <v>36</v>
      </c>
      <c r="AE253" s="10">
        <v>43715</v>
      </c>
      <c r="AF253" s="12" cm="1">
        <f t="array" ref="AF253">SUM(COUNTIFS($A:$A,$AE253,$D:$D,$J$3:$J$5))</f>
        <v>14</v>
      </c>
      <c r="AG253" s="15">
        <f>SUMIF($A:$A,$AE253,$H:$H)</f>
        <v>383</v>
      </c>
      <c r="AH253" s="15">
        <f t="shared" si="24"/>
        <v>27.36</v>
      </c>
    </row>
    <row r="254" spans="1:34" x14ac:dyDescent="0.3">
      <c r="A254" s="10">
        <v>43473</v>
      </c>
      <c r="B254" s="11" t="s">
        <v>127</v>
      </c>
      <c r="C254" s="11" t="s">
        <v>715</v>
      </c>
      <c r="D254" s="11" t="s">
        <v>662</v>
      </c>
      <c r="E254" s="11">
        <v>6657162</v>
      </c>
      <c r="F254" s="15">
        <f>IF(ISBLANK($D254),"",IF(ISBLANK($E254),VLOOKUP($D254,$J:$K,2,FALSE),VLOOKUP($E254,'Daycare Packages'!$A:$G,7,FALSE)))</f>
        <v>22</v>
      </c>
      <c r="G254" s="15"/>
      <c r="H254" s="15">
        <f t="shared" si="22"/>
        <v>22</v>
      </c>
      <c r="I254" s="198">
        <f t="shared" si="23"/>
        <v>1</v>
      </c>
      <c r="AD254" s="52">
        <v>37</v>
      </c>
      <c r="AE254" s="10">
        <v>43716</v>
      </c>
      <c r="AF254" s="12" cm="1">
        <f t="array" ref="AF254">SUM(COUNTIFS($A:$A,$AE254,$D:$D,$J$3:$J$5))</f>
        <v>10</v>
      </c>
      <c r="AG254" s="15">
        <f>SUMIF($A:$A,$AE254,$H:$H)</f>
        <v>257</v>
      </c>
      <c r="AH254" s="15">
        <f t="shared" si="24"/>
        <v>25.7</v>
      </c>
    </row>
    <row r="255" spans="1:34" x14ac:dyDescent="0.3">
      <c r="A255" s="10">
        <v>43473</v>
      </c>
      <c r="B255" s="11" t="s">
        <v>722</v>
      </c>
      <c r="C255" s="11" t="s">
        <v>548</v>
      </c>
      <c r="D255" s="11" t="s">
        <v>662</v>
      </c>
      <c r="F255" s="15">
        <f>IF(ISBLANK($D255),"",IF(ISBLANK($E255),VLOOKUP($D255,$J:$K,2,FALSE),VLOOKUP($E255,'Daycare Packages'!$A:$G,7,FALSE)))</f>
        <v>30</v>
      </c>
      <c r="G255" s="15"/>
      <c r="H255" s="15">
        <f t="shared" si="22"/>
        <v>30</v>
      </c>
      <c r="I255" s="198">
        <f t="shared" si="23"/>
        <v>1</v>
      </c>
      <c r="AD255" s="52">
        <v>37</v>
      </c>
      <c r="AE255" s="10">
        <v>43717</v>
      </c>
      <c r="AF255" s="12" cm="1">
        <f t="array" ref="AF255">SUM(COUNTIFS($A:$A,$AE255,$D:$D,$J$3:$J$5))</f>
        <v>67</v>
      </c>
      <c r="AG255" s="15">
        <f>SUMIF($A:$A,$AE255,$H:$H)</f>
        <v>1730.4</v>
      </c>
      <c r="AH255" s="15">
        <f t="shared" si="24"/>
        <v>25.83</v>
      </c>
    </row>
    <row r="256" spans="1:34" x14ac:dyDescent="0.3">
      <c r="A256" s="10">
        <v>43473</v>
      </c>
      <c r="B256" s="11" t="s">
        <v>459</v>
      </c>
      <c r="C256" s="11" t="s">
        <v>460</v>
      </c>
      <c r="D256" s="11" t="s">
        <v>662</v>
      </c>
      <c r="F256" s="15">
        <f>IF(ISBLANK($D256),"",IF(ISBLANK($E256),VLOOKUP($D256,$J:$K,2,FALSE),VLOOKUP($E256,'Daycare Packages'!$A:$G,7,FALSE)))</f>
        <v>30</v>
      </c>
      <c r="G256" s="15"/>
      <c r="H256" s="15">
        <f t="shared" si="22"/>
        <v>30</v>
      </c>
      <c r="I256" s="198">
        <f t="shared" si="23"/>
        <v>1</v>
      </c>
      <c r="AD256" s="52">
        <v>37</v>
      </c>
      <c r="AE256" s="10">
        <v>43718</v>
      </c>
      <c r="AF256" s="12" cm="1">
        <f t="array" ref="AF256">SUM(COUNTIFS($A:$A,$AE256,$D:$D,$J$3:$J$5))</f>
        <v>77</v>
      </c>
      <c r="AG256" s="15">
        <f>SUMIF($A:$A,$AE256,$H:$H)</f>
        <v>2040.8000000000002</v>
      </c>
      <c r="AH256" s="15">
        <f t="shared" si="24"/>
        <v>26.5</v>
      </c>
    </row>
    <row r="257" spans="1:34" x14ac:dyDescent="0.3">
      <c r="A257" s="10">
        <v>43473</v>
      </c>
      <c r="B257" s="11" t="s">
        <v>677</v>
      </c>
      <c r="C257" s="11" t="s">
        <v>678</v>
      </c>
      <c r="D257" s="11" t="s">
        <v>662</v>
      </c>
      <c r="F257" s="15">
        <f>IF(ISBLANK($D257),"",IF(ISBLANK($E257),VLOOKUP($D257,$J:$K,2,FALSE),VLOOKUP($E257,'Daycare Packages'!$A:$G,7,FALSE)))</f>
        <v>30</v>
      </c>
      <c r="G257" s="15"/>
      <c r="H257" s="15">
        <f t="shared" si="22"/>
        <v>30</v>
      </c>
      <c r="I257" s="198">
        <f t="shared" si="23"/>
        <v>1</v>
      </c>
      <c r="AD257" s="52">
        <v>37</v>
      </c>
      <c r="AE257" s="10">
        <v>43719</v>
      </c>
      <c r="AF257" s="12" cm="1">
        <f t="array" ref="AF257">SUM(COUNTIFS($A:$A,$AE257,$D:$D,$J$3:$J$5))</f>
        <v>66</v>
      </c>
      <c r="AG257" s="15">
        <f>SUMIF($A:$A,$AE257,$H:$H)</f>
        <v>1733.4</v>
      </c>
      <c r="AH257" s="15">
        <f t="shared" si="24"/>
        <v>26.26</v>
      </c>
    </row>
    <row r="258" spans="1:34" x14ac:dyDescent="0.3">
      <c r="A258" s="10">
        <v>43473</v>
      </c>
      <c r="B258" s="11" t="s">
        <v>249</v>
      </c>
      <c r="C258" s="11" t="s">
        <v>512</v>
      </c>
      <c r="D258" s="11" t="s">
        <v>662</v>
      </c>
      <c r="F258" s="15">
        <f>IF(ISBLANK($D258),"",IF(ISBLANK($E258),VLOOKUP($D258,$J:$K,2,FALSE),VLOOKUP($E258,'Daycare Packages'!$A:$G,7,FALSE)))</f>
        <v>30</v>
      </c>
      <c r="G258" s="15">
        <v>-15</v>
      </c>
      <c r="H258" s="15">
        <f t="shared" si="22"/>
        <v>15</v>
      </c>
      <c r="I258" s="198">
        <f t="shared" si="23"/>
        <v>1</v>
      </c>
      <c r="AD258" s="52">
        <v>37</v>
      </c>
      <c r="AE258" s="10">
        <v>43720</v>
      </c>
      <c r="AF258" s="12" cm="1">
        <f t="array" ref="AF258">SUM(COUNTIFS($A:$A,$AE258,$D:$D,$J$3:$J$5))</f>
        <v>74</v>
      </c>
      <c r="AG258" s="15">
        <f>SUMIF($A:$A,$AE258,$H:$H)</f>
        <v>1924.4</v>
      </c>
      <c r="AH258" s="15">
        <f t="shared" si="24"/>
        <v>26.01</v>
      </c>
    </row>
    <row r="259" spans="1:34" x14ac:dyDescent="0.3">
      <c r="A259" s="10">
        <v>43473</v>
      </c>
      <c r="B259" s="11" t="s">
        <v>212</v>
      </c>
      <c r="C259" s="11" t="s">
        <v>707</v>
      </c>
      <c r="D259" s="11" t="s">
        <v>662</v>
      </c>
      <c r="E259" s="11">
        <v>6734311</v>
      </c>
      <c r="F259" s="15">
        <f>IF(ISBLANK($D259),"",IF(ISBLANK($E259),VLOOKUP($D259,$J:$K,2,FALSE),VLOOKUP($E259,'Daycare Packages'!$A:$G,7,FALSE)))</f>
        <v>25</v>
      </c>
      <c r="G259" s="15"/>
      <c r="H259" s="15">
        <f t="shared" ref="H259:H322" si="25">IF(ISBLANK(D259),"",SUM(F259:G259))</f>
        <v>25</v>
      </c>
      <c r="I259" s="198">
        <f t="shared" ref="I259:I322" si="26">IF(A259="",0,MONTH(A259))</f>
        <v>1</v>
      </c>
      <c r="AD259" s="52">
        <v>37</v>
      </c>
      <c r="AE259" s="10">
        <v>43721</v>
      </c>
      <c r="AF259" s="12" cm="1">
        <f t="array" ref="AF259">SUM(COUNTIFS($A:$A,$AE259,$D:$D,$J$3:$J$5))</f>
        <v>62</v>
      </c>
      <c r="AG259" s="15">
        <f>SUMIF($A:$A,$AE259,$H:$H)</f>
        <v>1622</v>
      </c>
      <c r="AH259" s="15">
        <f t="shared" si="24"/>
        <v>26.16</v>
      </c>
    </row>
    <row r="260" spans="1:34" x14ac:dyDescent="0.3">
      <c r="A260" s="10">
        <v>43473</v>
      </c>
      <c r="B260" s="11" t="s">
        <v>244</v>
      </c>
      <c r="C260" s="11" t="s">
        <v>673</v>
      </c>
      <c r="D260" s="11" t="s">
        <v>662</v>
      </c>
      <c r="F260" s="15">
        <f>IF(ISBLANK($D260),"",IF(ISBLANK($E260),VLOOKUP($D260,$J:$K,2,FALSE),VLOOKUP($E260,'Daycare Packages'!$A:$G,7,FALSE)))</f>
        <v>30</v>
      </c>
      <c r="G260" s="15"/>
      <c r="H260" s="15">
        <f t="shared" si="25"/>
        <v>30</v>
      </c>
      <c r="I260" s="198">
        <f t="shared" si="26"/>
        <v>1</v>
      </c>
      <c r="AD260" s="52">
        <v>37</v>
      </c>
      <c r="AE260" s="10">
        <v>43722</v>
      </c>
      <c r="AF260" s="12" cm="1">
        <f t="array" ref="AF260">SUM(COUNTIFS($A:$A,$AE260,$D:$D,$J$3:$J$5))</f>
        <v>15</v>
      </c>
      <c r="AG260" s="15">
        <f>SUMIF($A:$A,$AE260,$H:$H)</f>
        <v>418</v>
      </c>
      <c r="AH260" s="15">
        <f t="shared" si="24"/>
        <v>27.87</v>
      </c>
    </row>
    <row r="261" spans="1:34" x14ac:dyDescent="0.3">
      <c r="A261" s="10">
        <v>43473</v>
      </c>
      <c r="B261" s="11" t="s">
        <v>222</v>
      </c>
      <c r="C261" s="11" t="s">
        <v>229</v>
      </c>
      <c r="D261" s="11" t="s">
        <v>662</v>
      </c>
      <c r="E261" s="11">
        <v>6741771</v>
      </c>
      <c r="F261" s="15">
        <f>IF(ISBLANK($D261),"",IF(ISBLANK($E261),VLOOKUP($D261,$J:$K,2,FALSE),VLOOKUP($E261,'Daycare Packages'!$A:$G,7,FALSE)))</f>
        <v>27</v>
      </c>
      <c r="G261" s="15"/>
      <c r="H261" s="15">
        <f t="shared" si="25"/>
        <v>27</v>
      </c>
      <c r="I261" s="198">
        <f t="shared" si="26"/>
        <v>1</v>
      </c>
      <c r="AD261" s="52">
        <v>38</v>
      </c>
      <c r="AE261" s="10">
        <v>43723</v>
      </c>
      <c r="AF261" s="12" cm="1">
        <f t="array" ref="AF261">SUM(COUNTIFS($A:$A,$AE261,$D:$D,$J$3:$J$5))</f>
        <v>18</v>
      </c>
      <c r="AG261" s="15">
        <f>SUMIF($A:$A,$AE261,$H:$H)</f>
        <v>474</v>
      </c>
      <c r="AH261" s="15">
        <f t="shared" ref="AH261:AH324" si="27">IF(AF261=0,0,ROUND(AG261/AF261,2))</f>
        <v>26.33</v>
      </c>
    </row>
    <row r="262" spans="1:34" x14ac:dyDescent="0.3">
      <c r="A262" s="10">
        <v>43473</v>
      </c>
      <c r="B262" s="11" t="s">
        <v>168</v>
      </c>
      <c r="C262" s="11" t="s">
        <v>640</v>
      </c>
      <c r="D262" s="11" t="s">
        <v>662</v>
      </c>
      <c r="E262" s="11">
        <v>6714674</v>
      </c>
      <c r="F262" s="15">
        <f>IF(ISBLANK($D262),"",IF(ISBLANK($E262),VLOOKUP($D262,$J:$K,2,FALSE),VLOOKUP($E262,'Daycare Packages'!$A:$G,7,FALSE)))</f>
        <v>26</v>
      </c>
      <c r="G262" s="15"/>
      <c r="H262" s="15">
        <f t="shared" si="25"/>
        <v>26</v>
      </c>
      <c r="I262" s="198">
        <f t="shared" si="26"/>
        <v>1</v>
      </c>
      <c r="AD262" s="52">
        <v>38</v>
      </c>
      <c r="AE262" s="10">
        <v>43724</v>
      </c>
      <c r="AF262" s="12" cm="1">
        <f t="array" ref="AF262">SUM(COUNTIFS($A:$A,$AE262,$D:$D,$J$3:$J$5))</f>
        <v>71</v>
      </c>
      <c r="AG262" s="15">
        <f>SUMIF($A:$A,$AE262,$H:$H)</f>
        <v>1840.4</v>
      </c>
      <c r="AH262" s="15">
        <f t="shared" si="27"/>
        <v>25.92</v>
      </c>
    </row>
    <row r="263" spans="1:34" x14ac:dyDescent="0.3">
      <c r="A263" s="10">
        <v>43473</v>
      </c>
      <c r="B263" s="11" t="s">
        <v>340</v>
      </c>
      <c r="C263" s="11" t="s">
        <v>745</v>
      </c>
      <c r="D263" s="11" t="s">
        <v>662</v>
      </c>
      <c r="F263" s="15">
        <f>IF(ISBLANK($D263),"",IF(ISBLANK($E263),VLOOKUP($D263,$J:$K,2,FALSE),VLOOKUP($E263,'Daycare Packages'!$A:$G,7,FALSE)))</f>
        <v>30</v>
      </c>
      <c r="G263" s="15"/>
      <c r="H263" s="15">
        <f t="shared" si="25"/>
        <v>30</v>
      </c>
      <c r="I263" s="198">
        <f t="shared" si="26"/>
        <v>1</v>
      </c>
      <c r="AD263" s="52">
        <v>38</v>
      </c>
      <c r="AE263" s="10">
        <v>43725</v>
      </c>
      <c r="AF263" s="12" cm="1">
        <f t="array" ref="AF263">SUM(COUNTIFS($A:$A,$AE263,$D:$D,$J$3:$J$5))</f>
        <v>81</v>
      </c>
      <c r="AG263" s="15">
        <f>SUMIF($A:$A,$AE263,$H:$H)</f>
        <v>2111.9</v>
      </c>
      <c r="AH263" s="15">
        <f t="shared" si="27"/>
        <v>26.07</v>
      </c>
    </row>
    <row r="264" spans="1:34" x14ac:dyDescent="0.3">
      <c r="A264" s="10">
        <v>43473</v>
      </c>
      <c r="B264" s="11" t="s">
        <v>340</v>
      </c>
      <c r="C264" s="11" t="s">
        <v>746</v>
      </c>
      <c r="D264" s="11" t="s">
        <v>662</v>
      </c>
      <c r="F264" s="15">
        <f>IF(ISBLANK($D264),"",IF(ISBLANK($E264),VLOOKUP($D264,$J:$K,2,FALSE),VLOOKUP($E264,'Daycare Packages'!$A:$G,7,FALSE)))</f>
        <v>30</v>
      </c>
      <c r="G264" s="15"/>
      <c r="H264" s="15">
        <f t="shared" si="25"/>
        <v>30</v>
      </c>
      <c r="I264" s="198">
        <f t="shared" si="26"/>
        <v>1</v>
      </c>
      <c r="AD264" s="52">
        <v>38</v>
      </c>
      <c r="AE264" s="10">
        <v>43726</v>
      </c>
      <c r="AF264" s="12" cm="1">
        <f t="array" ref="AF264">SUM(COUNTIFS($A:$A,$AE264,$D:$D,$J$3:$J$5))</f>
        <v>63</v>
      </c>
      <c r="AG264" s="15">
        <f>SUMIF($A:$A,$AE264,$H:$H)</f>
        <v>1687.8000000000002</v>
      </c>
      <c r="AH264" s="15">
        <f t="shared" si="27"/>
        <v>26.79</v>
      </c>
    </row>
    <row r="265" spans="1:34" x14ac:dyDescent="0.3">
      <c r="A265" s="10">
        <v>43473</v>
      </c>
      <c r="B265" s="11" t="s">
        <v>119</v>
      </c>
      <c r="C265" s="11" t="s">
        <v>692</v>
      </c>
      <c r="D265" s="11" t="s">
        <v>662</v>
      </c>
      <c r="E265" s="11">
        <v>6615529</v>
      </c>
      <c r="F265" s="15">
        <f>IF(ISBLANK($D265),"",IF(ISBLANK($E265),VLOOKUP($D265,$J:$K,2,FALSE),VLOOKUP($E265,'Daycare Packages'!$A:$G,7,FALSE)))</f>
        <v>24</v>
      </c>
      <c r="G265" s="15"/>
      <c r="H265" s="15">
        <f t="shared" si="25"/>
        <v>24</v>
      </c>
      <c r="I265" s="198">
        <f t="shared" si="26"/>
        <v>1</v>
      </c>
      <c r="AD265" s="52">
        <v>38</v>
      </c>
      <c r="AE265" s="10">
        <v>43727</v>
      </c>
      <c r="AF265" s="12" cm="1">
        <f t="array" ref="AF265">SUM(COUNTIFS($A:$A,$AE265,$D:$D,$J$3:$J$5))</f>
        <v>73</v>
      </c>
      <c r="AG265" s="15">
        <f>SUMIF($A:$A,$AE265,$H:$H)</f>
        <v>1897.4</v>
      </c>
      <c r="AH265" s="15">
        <f t="shared" si="27"/>
        <v>25.99</v>
      </c>
    </row>
    <row r="266" spans="1:34" x14ac:dyDescent="0.3">
      <c r="A266" s="10">
        <v>43473</v>
      </c>
      <c r="B266" s="11" t="s">
        <v>208</v>
      </c>
      <c r="C266" s="11" t="s">
        <v>507</v>
      </c>
      <c r="D266" s="11" t="s">
        <v>662</v>
      </c>
      <c r="E266" s="11">
        <v>6733427</v>
      </c>
      <c r="F266" s="15">
        <f>IF(ISBLANK($D266),"",IF(ISBLANK($E266),VLOOKUP($D266,$J:$K,2,FALSE),VLOOKUP($E266,'Daycare Packages'!$A:$G,7,FALSE)))</f>
        <v>22</v>
      </c>
      <c r="G266" s="15"/>
      <c r="H266" s="15">
        <f t="shared" si="25"/>
        <v>22</v>
      </c>
      <c r="I266" s="198">
        <f t="shared" si="26"/>
        <v>1</v>
      </c>
      <c r="AD266" s="52">
        <v>38</v>
      </c>
      <c r="AE266" s="10">
        <v>43728</v>
      </c>
      <c r="AF266" s="12" cm="1">
        <f t="array" ref="AF266">SUM(COUNTIFS($A:$A,$AE266,$D:$D,$J$3:$J$5))</f>
        <v>51</v>
      </c>
      <c r="AG266" s="15">
        <f>SUMIF($A:$A,$AE266,$H:$H)</f>
        <v>1365.4</v>
      </c>
      <c r="AH266" s="15">
        <f t="shared" si="27"/>
        <v>26.77</v>
      </c>
    </row>
    <row r="267" spans="1:34" x14ac:dyDescent="0.3">
      <c r="A267" s="10">
        <v>43473</v>
      </c>
      <c r="B267" s="11" t="s">
        <v>122</v>
      </c>
      <c r="C267" s="11" t="s">
        <v>740</v>
      </c>
      <c r="D267" s="11" t="s">
        <v>662</v>
      </c>
      <c r="E267" s="11">
        <v>6632734</v>
      </c>
      <c r="F267" s="15">
        <f>IF(ISBLANK($D267),"",IF(ISBLANK($E267),VLOOKUP($D267,$J:$K,2,FALSE),VLOOKUP($E267,'Daycare Packages'!$A:$G,7,FALSE)))</f>
        <v>22</v>
      </c>
      <c r="G267" s="15"/>
      <c r="H267" s="15">
        <f t="shared" si="25"/>
        <v>22</v>
      </c>
      <c r="I267" s="198">
        <f t="shared" si="26"/>
        <v>1</v>
      </c>
      <c r="AD267" s="52">
        <v>38</v>
      </c>
      <c r="AE267" s="10">
        <v>43729</v>
      </c>
      <c r="AF267" s="12" cm="1">
        <f t="array" ref="AF267">SUM(COUNTIFS($A:$A,$AE267,$D:$D,$J$3:$J$5))</f>
        <v>21</v>
      </c>
      <c r="AG267" s="15">
        <f>SUMIF($A:$A,$AE267,$H:$H)</f>
        <v>561</v>
      </c>
      <c r="AH267" s="15">
        <f t="shared" si="27"/>
        <v>26.71</v>
      </c>
    </row>
    <row r="268" spans="1:34" x14ac:dyDescent="0.3">
      <c r="A268" s="10">
        <v>43473</v>
      </c>
      <c r="B268" s="11" t="s">
        <v>156</v>
      </c>
      <c r="C268" s="11" t="s">
        <v>479</v>
      </c>
      <c r="D268" s="11" t="s">
        <v>662</v>
      </c>
      <c r="E268" s="11">
        <v>6703732</v>
      </c>
      <c r="F268" s="15">
        <f>IF(ISBLANK($D268),"",IF(ISBLANK($E268),VLOOKUP($D268,$J:$K,2,FALSE),VLOOKUP($E268,'Daycare Packages'!$A:$G,7,FALSE)))</f>
        <v>22</v>
      </c>
      <c r="G268" s="15"/>
      <c r="H268" s="15">
        <f t="shared" si="25"/>
        <v>22</v>
      </c>
      <c r="I268" s="198">
        <f t="shared" si="26"/>
        <v>1</v>
      </c>
      <c r="AD268" s="52">
        <v>39</v>
      </c>
      <c r="AE268" s="10">
        <v>43730</v>
      </c>
      <c r="AF268" s="12" cm="1">
        <f t="array" ref="AF268">SUM(COUNTIFS($A:$A,$AE268,$D:$D,$J$3:$J$5))</f>
        <v>13</v>
      </c>
      <c r="AG268" s="15">
        <f>SUMIF($A:$A,$AE268,$H:$H)</f>
        <v>374</v>
      </c>
      <c r="AH268" s="15">
        <f t="shared" si="27"/>
        <v>28.77</v>
      </c>
    </row>
    <row r="269" spans="1:34" x14ac:dyDescent="0.3">
      <c r="A269" s="10">
        <v>43473</v>
      </c>
      <c r="B269" s="11" t="s">
        <v>138</v>
      </c>
      <c r="C269" s="11" t="s">
        <v>573</v>
      </c>
      <c r="D269" s="11" t="s">
        <v>662</v>
      </c>
      <c r="E269" s="11">
        <v>6669597</v>
      </c>
      <c r="F269" s="15">
        <f>IF(ISBLANK($D269),"",IF(ISBLANK($E269),VLOOKUP($D269,$J:$K,2,FALSE),VLOOKUP($E269,'Daycare Packages'!$A:$G,7,FALSE)))</f>
        <v>22</v>
      </c>
      <c r="G269" s="15"/>
      <c r="H269" s="15">
        <f t="shared" si="25"/>
        <v>22</v>
      </c>
      <c r="I269" s="198">
        <f t="shared" si="26"/>
        <v>1</v>
      </c>
      <c r="AD269" s="52">
        <v>39</v>
      </c>
      <c r="AE269" s="10">
        <v>43731</v>
      </c>
      <c r="AF269" s="12" cm="1">
        <f t="array" ref="AF269">SUM(COUNTIFS($A:$A,$AE269,$D:$D,$J$3:$J$5))</f>
        <v>71</v>
      </c>
      <c r="AG269" s="15">
        <f>SUMIF($A:$A,$AE269,$H:$H)</f>
        <v>1794.4</v>
      </c>
      <c r="AH269" s="15">
        <f t="shared" si="27"/>
        <v>25.27</v>
      </c>
    </row>
    <row r="270" spans="1:34" x14ac:dyDescent="0.3">
      <c r="A270" s="10">
        <v>43473</v>
      </c>
      <c r="B270" s="11" t="s">
        <v>137</v>
      </c>
      <c r="C270" s="11" t="s">
        <v>693</v>
      </c>
      <c r="D270" s="11" t="s">
        <v>662</v>
      </c>
      <c r="E270" s="11">
        <v>6664989</v>
      </c>
      <c r="F270" s="15">
        <f>IF(ISBLANK($D270),"",IF(ISBLANK($E270),VLOOKUP($D270,$J:$K,2,FALSE),VLOOKUP($E270,'Daycare Packages'!$A:$G,7,FALSE)))</f>
        <v>22</v>
      </c>
      <c r="G270" s="15"/>
      <c r="H270" s="15">
        <f t="shared" si="25"/>
        <v>22</v>
      </c>
      <c r="I270" s="198">
        <f t="shared" si="26"/>
        <v>1</v>
      </c>
      <c r="AD270" s="52">
        <v>39</v>
      </c>
      <c r="AE270" s="10">
        <v>43732</v>
      </c>
      <c r="AF270" s="12" cm="1">
        <f t="array" ref="AF270">SUM(COUNTIFS($A:$A,$AE270,$D:$D,$J$3:$J$5))</f>
        <v>68</v>
      </c>
      <c r="AG270" s="15">
        <f>SUMIF($A:$A,$AE270,$H:$H)</f>
        <v>1805.2000000000003</v>
      </c>
      <c r="AH270" s="15">
        <f t="shared" si="27"/>
        <v>26.55</v>
      </c>
    </row>
    <row r="271" spans="1:34" x14ac:dyDescent="0.3">
      <c r="A271" s="10">
        <v>43473</v>
      </c>
      <c r="B271" s="11" t="s">
        <v>365</v>
      </c>
      <c r="C271" s="11" t="s">
        <v>587</v>
      </c>
      <c r="D271" s="11" t="s">
        <v>662</v>
      </c>
      <c r="F271" s="15">
        <f>IF(ISBLANK($D271),"",IF(ISBLANK($E271),VLOOKUP($D271,$J:$K,2,FALSE),VLOOKUP($E271,'Daycare Packages'!$A:$G,7,FALSE)))</f>
        <v>30</v>
      </c>
      <c r="G271" s="15"/>
      <c r="H271" s="15">
        <f t="shared" si="25"/>
        <v>30</v>
      </c>
      <c r="I271" s="198">
        <f t="shared" si="26"/>
        <v>1</v>
      </c>
      <c r="AD271" s="52">
        <v>39</v>
      </c>
      <c r="AE271" s="10">
        <v>43733</v>
      </c>
      <c r="AF271" s="12" cm="1">
        <f t="array" ref="AF271">SUM(COUNTIFS($A:$A,$AE271,$D:$D,$J$3:$J$5))</f>
        <v>58</v>
      </c>
      <c r="AG271" s="15">
        <f>SUMIF($A:$A,$AE271,$H:$H)</f>
        <v>1534.4</v>
      </c>
      <c r="AH271" s="15">
        <f t="shared" si="27"/>
        <v>26.46</v>
      </c>
    </row>
    <row r="272" spans="1:34" x14ac:dyDescent="0.3">
      <c r="A272" s="10">
        <v>43473</v>
      </c>
      <c r="B272" s="11" t="s">
        <v>151</v>
      </c>
      <c r="C272" s="11" t="s">
        <v>578</v>
      </c>
      <c r="D272" s="11" t="s">
        <v>662</v>
      </c>
      <c r="E272" s="11">
        <v>6695845</v>
      </c>
      <c r="F272" s="15">
        <f>IF(ISBLANK($D272),"",IF(ISBLANK($E272),VLOOKUP($D272,$J:$K,2,FALSE),VLOOKUP($E272,'Daycare Packages'!$A:$G,7,FALSE)))</f>
        <v>22</v>
      </c>
      <c r="G272" s="15"/>
      <c r="H272" s="15">
        <f t="shared" si="25"/>
        <v>22</v>
      </c>
      <c r="I272" s="198">
        <f t="shared" si="26"/>
        <v>1</v>
      </c>
      <c r="AD272" s="52">
        <v>39</v>
      </c>
      <c r="AE272" s="10">
        <v>43734</v>
      </c>
      <c r="AF272" s="12" cm="1">
        <f t="array" ref="AF272">SUM(COUNTIFS($A:$A,$AE272,$D:$D,$J$3:$J$5))</f>
        <v>82</v>
      </c>
      <c r="AG272" s="15">
        <f>SUMIF($A:$A,$AE272,$H:$H)</f>
        <v>2165.2000000000003</v>
      </c>
      <c r="AH272" s="15">
        <f t="shared" si="27"/>
        <v>26.4</v>
      </c>
    </row>
    <row r="273" spans="1:34" x14ac:dyDescent="0.3">
      <c r="A273" s="10">
        <v>43473</v>
      </c>
      <c r="B273" s="11" t="s">
        <v>163</v>
      </c>
      <c r="C273" s="11" t="s">
        <v>805</v>
      </c>
      <c r="D273" s="11" t="s">
        <v>662</v>
      </c>
      <c r="E273" s="11">
        <v>6711952</v>
      </c>
      <c r="F273" s="15">
        <f>IF(ISBLANK($D273),"",IF(ISBLANK($E273),VLOOKUP($D273,$J:$K,2,FALSE),VLOOKUP($E273,'Daycare Packages'!$A:$G,7,FALSE)))</f>
        <v>26</v>
      </c>
      <c r="G273" s="15"/>
      <c r="H273" s="15">
        <f t="shared" si="25"/>
        <v>26</v>
      </c>
      <c r="I273" s="198">
        <f t="shared" si="26"/>
        <v>1</v>
      </c>
      <c r="AD273" s="52">
        <v>39</v>
      </c>
      <c r="AE273" s="10">
        <v>43735</v>
      </c>
      <c r="AF273" s="12" cm="1">
        <f t="array" ref="AF273">SUM(COUNTIFS($A:$A,$AE273,$D:$D,$J$3:$J$5))</f>
        <v>64</v>
      </c>
      <c r="AG273" s="15">
        <f>SUMIF($A:$A,$AE273,$H:$H)</f>
        <v>1684.8000000000002</v>
      </c>
      <c r="AH273" s="15">
        <f t="shared" si="27"/>
        <v>26.33</v>
      </c>
    </row>
    <row r="274" spans="1:34" x14ac:dyDescent="0.3">
      <c r="A274" s="10">
        <v>43473</v>
      </c>
      <c r="B274" s="11" t="s">
        <v>179</v>
      </c>
      <c r="C274" s="11" t="s">
        <v>706</v>
      </c>
      <c r="D274" s="11" t="s">
        <v>662</v>
      </c>
      <c r="E274" s="11">
        <v>6719584</v>
      </c>
      <c r="F274" s="15">
        <f>IF(ISBLANK($D274),"",IF(ISBLANK($E274),VLOOKUP($D274,$J:$K,2,FALSE),VLOOKUP($E274,'Daycare Packages'!$A:$G,7,FALSE)))</f>
        <v>26</v>
      </c>
      <c r="G274" s="15"/>
      <c r="H274" s="15">
        <f t="shared" si="25"/>
        <v>26</v>
      </c>
      <c r="I274" s="198">
        <f t="shared" si="26"/>
        <v>1</v>
      </c>
      <c r="AD274" s="52">
        <v>39</v>
      </c>
      <c r="AE274" s="10">
        <v>43736</v>
      </c>
      <c r="AF274" s="12" cm="1">
        <f t="array" ref="AF274">SUM(COUNTIFS($A:$A,$AE274,$D:$D,$J$3:$J$5))</f>
        <v>16</v>
      </c>
      <c r="AG274" s="15">
        <f>SUMIF($A:$A,$AE274,$H:$H)</f>
        <v>459</v>
      </c>
      <c r="AH274" s="15">
        <f t="shared" si="27"/>
        <v>28.69</v>
      </c>
    </row>
    <row r="275" spans="1:34" x14ac:dyDescent="0.3">
      <c r="A275" s="10">
        <v>43473</v>
      </c>
      <c r="B275" s="11" t="s">
        <v>799</v>
      </c>
      <c r="C275" s="11" t="s">
        <v>800</v>
      </c>
      <c r="D275" s="11" t="s">
        <v>662</v>
      </c>
      <c r="F275" s="15">
        <f>IF(ISBLANK($D275),"",IF(ISBLANK($E275),VLOOKUP($D275,$J:$K,2,FALSE),VLOOKUP($E275,'Daycare Packages'!$A:$G,7,FALSE)))</f>
        <v>30</v>
      </c>
      <c r="G275" s="15"/>
      <c r="H275" s="15">
        <f t="shared" si="25"/>
        <v>30</v>
      </c>
      <c r="I275" s="198">
        <f t="shared" si="26"/>
        <v>1</v>
      </c>
      <c r="AD275" s="52">
        <v>40</v>
      </c>
      <c r="AE275" s="10">
        <v>43737</v>
      </c>
      <c r="AF275" s="12" cm="1">
        <f t="array" ref="AF275">SUM(COUNTIFS($A:$A,$AE275,$D:$D,$J$3:$J$5))</f>
        <v>11</v>
      </c>
      <c r="AG275" s="15">
        <f>SUMIF($A:$A,$AE275,$H:$H)</f>
        <v>274</v>
      </c>
      <c r="AH275" s="15">
        <f t="shared" si="27"/>
        <v>24.91</v>
      </c>
    </row>
    <row r="276" spans="1:34" x14ac:dyDescent="0.3">
      <c r="A276" s="10">
        <v>43473</v>
      </c>
      <c r="B276" s="11" t="s">
        <v>146</v>
      </c>
      <c r="C276" s="11" t="s">
        <v>705</v>
      </c>
      <c r="D276" s="11" t="s">
        <v>662</v>
      </c>
      <c r="E276" s="11">
        <v>6690320</v>
      </c>
      <c r="F276" s="15">
        <f>IF(ISBLANK($D276),"",IF(ISBLANK($E276),VLOOKUP($D276,$J:$K,2,FALSE),VLOOKUP($E276,'Daycare Packages'!$A:$G,7,FALSE)))</f>
        <v>22</v>
      </c>
      <c r="G276" s="15"/>
      <c r="H276" s="15">
        <f t="shared" si="25"/>
        <v>22</v>
      </c>
      <c r="I276" s="198">
        <f t="shared" si="26"/>
        <v>1</v>
      </c>
      <c r="AD276" s="52">
        <v>40</v>
      </c>
      <c r="AE276" s="10">
        <v>43738</v>
      </c>
      <c r="AF276" s="12" cm="1">
        <f t="array" ref="AF276">SUM(COUNTIFS($A:$A,$AE276,$D:$D,$J$3:$J$5))</f>
        <v>57</v>
      </c>
      <c r="AG276" s="15">
        <f>SUMIF($A:$A,$AE276,$H:$H)</f>
        <v>1475</v>
      </c>
      <c r="AH276" s="15">
        <f t="shared" si="27"/>
        <v>25.88</v>
      </c>
    </row>
    <row r="277" spans="1:34" x14ac:dyDescent="0.3">
      <c r="A277" s="10">
        <v>43473</v>
      </c>
      <c r="B277" s="11" t="s">
        <v>186</v>
      </c>
      <c r="C277" s="11" t="s">
        <v>561</v>
      </c>
      <c r="D277" s="11" t="s">
        <v>662</v>
      </c>
      <c r="E277" s="11">
        <v>6723146</v>
      </c>
      <c r="F277" s="15">
        <f>IF(ISBLANK($D277),"",IF(ISBLANK($E277),VLOOKUP($D277,$J:$K,2,FALSE),VLOOKUP($E277,'Daycare Packages'!$A:$G,7,FALSE)))</f>
        <v>22</v>
      </c>
      <c r="G277" s="15"/>
      <c r="H277" s="15">
        <f t="shared" si="25"/>
        <v>22</v>
      </c>
      <c r="I277" s="198">
        <f t="shared" si="26"/>
        <v>1</v>
      </c>
      <c r="AD277" s="52">
        <v>40</v>
      </c>
      <c r="AE277" s="10">
        <v>43739</v>
      </c>
      <c r="AF277" s="12" cm="1">
        <f t="array" ref="AF277">SUM(COUNTIFS($A:$A,$AE277,$D:$D,$J$3:$J$5))</f>
        <v>69</v>
      </c>
      <c r="AG277" s="15">
        <f>SUMIF($A:$A,$AE277,$H:$H)</f>
        <v>1748.8000000000002</v>
      </c>
      <c r="AH277" s="15">
        <f t="shared" si="27"/>
        <v>25.34</v>
      </c>
    </row>
    <row r="278" spans="1:34" x14ac:dyDescent="0.3">
      <c r="A278" s="10">
        <v>43473</v>
      </c>
      <c r="B278" s="11" t="s">
        <v>160</v>
      </c>
      <c r="C278" s="11" t="s">
        <v>793</v>
      </c>
      <c r="D278" s="11" t="s">
        <v>662</v>
      </c>
      <c r="E278" s="11">
        <v>6708604</v>
      </c>
      <c r="F278" s="15">
        <f>IF(ISBLANK($D278),"",IF(ISBLANK($E278),VLOOKUP($D278,$J:$K,2,FALSE),VLOOKUP($E278,'Daycare Packages'!$A:$G,7,FALSE)))</f>
        <v>24</v>
      </c>
      <c r="G278" s="15"/>
      <c r="H278" s="15">
        <f t="shared" si="25"/>
        <v>24</v>
      </c>
      <c r="I278" s="198">
        <f t="shared" si="26"/>
        <v>1</v>
      </c>
      <c r="AD278" s="52">
        <v>40</v>
      </c>
      <c r="AE278" s="10">
        <v>43740</v>
      </c>
      <c r="AF278" s="12" cm="1">
        <f t="array" ref="AF278">SUM(COUNTIFS($A:$A,$AE278,$D:$D,$J$3:$J$5))</f>
        <v>75</v>
      </c>
      <c r="AG278" s="15">
        <f>SUMIF($A:$A,$AE278,$H:$H)</f>
        <v>1992.4</v>
      </c>
      <c r="AH278" s="15">
        <f t="shared" si="27"/>
        <v>26.57</v>
      </c>
    </row>
    <row r="279" spans="1:34" x14ac:dyDescent="0.3">
      <c r="A279" s="10">
        <v>43473</v>
      </c>
      <c r="B279" s="11" t="s">
        <v>160</v>
      </c>
      <c r="C279" s="11" t="s">
        <v>794</v>
      </c>
      <c r="D279" s="11" t="s">
        <v>662</v>
      </c>
      <c r="E279" s="11">
        <v>6708604</v>
      </c>
      <c r="F279" s="15">
        <f>IF(ISBLANK($D279),"",IF(ISBLANK($E279),VLOOKUP($D279,$J:$K,2,FALSE),VLOOKUP($E279,'Daycare Packages'!$A:$G,7,FALSE)))</f>
        <v>24</v>
      </c>
      <c r="G279" s="15"/>
      <c r="H279" s="15">
        <f t="shared" si="25"/>
        <v>24</v>
      </c>
      <c r="I279" s="198">
        <f t="shared" si="26"/>
        <v>1</v>
      </c>
      <c r="AD279" s="52">
        <v>40</v>
      </c>
      <c r="AE279" s="10">
        <v>43741</v>
      </c>
      <c r="AF279" s="12" cm="1">
        <f t="array" ref="AF279">SUM(COUNTIFS($A:$A,$AE279,$D:$D,$J$3:$J$5))</f>
        <v>80</v>
      </c>
      <c r="AG279" s="15">
        <f>SUMIF($A:$A,$AE279,$H:$H)</f>
        <v>2108.8000000000002</v>
      </c>
      <c r="AH279" s="15">
        <f t="shared" si="27"/>
        <v>26.36</v>
      </c>
    </row>
    <row r="280" spans="1:34" x14ac:dyDescent="0.3">
      <c r="A280" s="10">
        <v>43473</v>
      </c>
      <c r="B280" s="11" t="s">
        <v>713</v>
      </c>
      <c r="C280" s="11" t="s">
        <v>714</v>
      </c>
      <c r="D280" s="11" t="s">
        <v>662</v>
      </c>
      <c r="F280" s="15">
        <f>IF(ISBLANK($D280),"",IF(ISBLANK($E280),VLOOKUP($D280,$J:$K,2,FALSE),VLOOKUP($E280,'Daycare Packages'!$A:$G,7,FALSE)))</f>
        <v>30</v>
      </c>
      <c r="G280" s="15"/>
      <c r="H280" s="15">
        <f t="shared" si="25"/>
        <v>30</v>
      </c>
      <c r="I280" s="198">
        <f t="shared" si="26"/>
        <v>1</v>
      </c>
      <c r="AD280" s="52">
        <v>40</v>
      </c>
      <c r="AE280" s="10">
        <v>43742</v>
      </c>
      <c r="AF280" s="12" cm="1">
        <f t="array" ref="AF280">SUM(COUNTIFS($A:$A,$AE280,$D:$D,$J$3:$J$5))</f>
        <v>67</v>
      </c>
      <c r="AG280" s="15">
        <f>SUMIF($A:$A,$AE280,$H:$H)</f>
        <v>1781.4</v>
      </c>
      <c r="AH280" s="15">
        <f t="shared" si="27"/>
        <v>26.59</v>
      </c>
    </row>
    <row r="281" spans="1:34" x14ac:dyDescent="0.3">
      <c r="A281" s="10">
        <v>43473</v>
      </c>
      <c r="B281" s="11" t="s">
        <v>200</v>
      </c>
      <c r="C281" s="11" t="s">
        <v>750</v>
      </c>
      <c r="D281" s="11" t="s">
        <v>662</v>
      </c>
      <c r="E281" s="11">
        <v>6731296</v>
      </c>
      <c r="F281" s="15">
        <f>IF(ISBLANK($D281),"",IF(ISBLANK($E281),VLOOKUP($D281,$J:$K,2,FALSE),VLOOKUP($E281,'Daycare Packages'!$A:$G,7,FALSE)))</f>
        <v>26</v>
      </c>
      <c r="G281" s="15"/>
      <c r="H281" s="15">
        <f t="shared" si="25"/>
        <v>26</v>
      </c>
      <c r="I281" s="198">
        <f t="shared" si="26"/>
        <v>1</v>
      </c>
      <c r="AD281" s="52">
        <v>40</v>
      </c>
      <c r="AE281" s="10">
        <v>43743</v>
      </c>
      <c r="AF281" s="12" cm="1">
        <f t="array" ref="AF281">SUM(COUNTIFS($A:$A,$AE281,$D:$D,$J$3:$J$5))</f>
        <v>21</v>
      </c>
      <c r="AG281" s="15">
        <f>SUMIF($A:$A,$AE281,$H:$H)</f>
        <v>574</v>
      </c>
      <c r="AH281" s="15">
        <f t="shared" si="27"/>
        <v>27.33</v>
      </c>
    </row>
    <row r="282" spans="1:34" x14ac:dyDescent="0.3">
      <c r="A282" s="10">
        <v>43473</v>
      </c>
      <c r="B282" s="11" t="s">
        <v>133</v>
      </c>
      <c r="C282" s="11" t="s">
        <v>712</v>
      </c>
      <c r="D282" s="11" t="s">
        <v>666</v>
      </c>
      <c r="E282" s="11">
        <v>6660658</v>
      </c>
      <c r="F282" s="15">
        <f>IF(ISBLANK($D282),"",IF(ISBLANK($E282),VLOOKUP($D282,$J:$K,2,FALSE),VLOOKUP($E282,'Daycare Packages'!$A:$G,7,FALSE)))</f>
        <v>25</v>
      </c>
      <c r="G282" s="15"/>
      <c r="H282" s="15">
        <f t="shared" si="25"/>
        <v>25</v>
      </c>
      <c r="I282" s="198">
        <f t="shared" si="26"/>
        <v>1</v>
      </c>
      <c r="AD282" s="52">
        <v>41</v>
      </c>
      <c r="AE282" s="10">
        <v>43744</v>
      </c>
      <c r="AF282" s="12" cm="1">
        <f t="array" ref="AF282">SUM(COUNTIFS($A:$A,$AE282,$D:$D,$J$3:$J$5))</f>
        <v>7</v>
      </c>
      <c r="AG282" s="15">
        <f>SUMIF($A:$A,$AE282,$H:$H)</f>
        <v>197</v>
      </c>
      <c r="AH282" s="15">
        <f t="shared" si="27"/>
        <v>28.14</v>
      </c>
    </row>
    <row r="283" spans="1:34" x14ac:dyDescent="0.3">
      <c r="A283" s="55">
        <v>43473</v>
      </c>
      <c r="B283" s="56" t="s">
        <v>141</v>
      </c>
      <c r="C283" s="56" t="s">
        <v>564</v>
      </c>
      <c r="D283" s="56" t="s">
        <v>662</v>
      </c>
      <c r="E283" s="56">
        <v>6735955</v>
      </c>
      <c r="F283" s="59">
        <f>IF(ISBLANK($D283),"",IF(ISBLANK($E283),VLOOKUP($D283,$J:$K,2,FALSE),VLOOKUP($E283,'Daycare Packages'!$A:$G,7,FALSE)))</f>
        <v>25</v>
      </c>
      <c r="G283" s="59"/>
      <c r="H283" s="59">
        <f t="shared" si="25"/>
        <v>25</v>
      </c>
      <c r="I283" s="198">
        <f t="shared" si="26"/>
        <v>1</v>
      </c>
      <c r="AD283" s="52">
        <v>41</v>
      </c>
      <c r="AE283" s="10">
        <v>43745</v>
      </c>
      <c r="AF283" s="12" cm="1">
        <f t="array" ref="AF283">SUM(COUNTIFS($A:$A,$AE283,$D:$D,$J$3:$J$5))</f>
        <v>69</v>
      </c>
      <c r="AG283" s="15">
        <f>SUMIF($A:$A,$AE283,$H:$H)</f>
        <v>1757.4</v>
      </c>
      <c r="AH283" s="15">
        <f t="shared" si="27"/>
        <v>25.47</v>
      </c>
    </row>
    <row r="284" spans="1:34" x14ac:dyDescent="0.3">
      <c r="A284" s="10">
        <v>43474</v>
      </c>
      <c r="B284" s="11" t="s">
        <v>806</v>
      </c>
      <c r="C284" s="11" t="s">
        <v>627</v>
      </c>
      <c r="D284" s="11" t="s">
        <v>659</v>
      </c>
      <c r="F284" s="15">
        <f>IF(ISBLANK($D284),"",IF(ISBLANK($E284),VLOOKUP($D284,$J:$K,2,FALSE),VLOOKUP($E284,'Daycare Packages'!$A:$G,7,FALSE)))</f>
        <v>20</v>
      </c>
      <c r="G284" s="15"/>
      <c r="H284" s="15">
        <f t="shared" si="25"/>
        <v>20</v>
      </c>
      <c r="I284" s="198">
        <f t="shared" si="26"/>
        <v>1</v>
      </c>
      <c r="AD284" s="52">
        <v>41</v>
      </c>
      <c r="AE284" s="10">
        <v>43746</v>
      </c>
      <c r="AF284" s="12" cm="1">
        <f t="array" ref="AF284">SUM(COUNTIFS($A:$A,$AE284,$D:$D,$J$3:$J$5))</f>
        <v>64</v>
      </c>
      <c r="AG284" s="15">
        <f>SUMIF($A:$A,$AE284,$H:$H)</f>
        <v>1711.8000000000002</v>
      </c>
      <c r="AH284" s="15">
        <f t="shared" si="27"/>
        <v>26.75</v>
      </c>
    </row>
    <row r="285" spans="1:34" x14ac:dyDescent="0.3">
      <c r="A285" s="10">
        <v>43474</v>
      </c>
      <c r="B285" s="11" t="s">
        <v>749</v>
      </c>
      <c r="C285" s="11" t="s">
        <v>750</v>
      </c>
      <c r="D285" s="11" t="s">
        <v>659</v>
      </c>
      <c r="F285" s="15">
        <f>IF(ISBLANK($D285),"",IF(ISBLANK($E285),VLOOKUP($D285,$J:$K,2,FALSE),VLOOKUP($E285,'Daycare Packages'!$A:$G,7,FALSE)))</f>
        <v>20</v>
      </c>
      <c r="G285" s="15"/>
      <c r="H285" s="15">
        <f t="shared" si="25"/>
        <v>20</v>
      </c>
      <c r="I285" s="198">
        <f t="shared" si="26"/>
        <v>1</v>
      </c>
      <c r="AD285" s="52">
        <v>41</v>
      </c>
      <c r="AE285" s="10">
        <v>43747</v>
      </c>
      <c r="AF285" s="12" cm="1">
        <f t="array" ref="AF285">SUM(COUNTIFS($A:$A,$AE285,$D:$D,$J$3:$J$5))</f>
        <v>75</v>
      </c>
      <c r="AG285" s="15">
        <f>SUMIF($A:$A,$AE285,$H:$H)</f>
        <v>1968.8000000000002</v>
      </c>
      <c r="AH285" s="15">
        <f t="shared" si="27"/>
        <v>26.25</v>
      </c>
    </row>
    <row r="286" spans="1:34" x14ac:dyDescent="0.3">
      <c r="A286" s="10">
        <v>43474</v>
      </c>
      <c r="B286" s="11" t="s">
        <v>667</v>
      </c>
      <c r="C286" s="11" t="s">
        <v>668</v>
      </c>
      <c r="D286" s="11" t="s">
        <v>659</v>
      </c>
      <c r="F286" s="15">
        <f>IF(ISBLANK($D286),"",IF(ISBLANK($E286),VLOOKUP($D286,$J:$K,2,FALSE),VLOOKUP($E286,'Daycare Packages'!$A:$G,7,FALSE)))</f>
        <v>20</v>
      </c>
      <c r="G286" s="15"/>
      <c r="H286" s="15">
        <f t="shared" si="25"/>
        <v>20</v>
      </c>
      <c r="I286" s="198">
        <f t="shared" si="26"/>
        <v>1</v>
      </c>
      <c r="AD286" s="52">
        <v>41</v>
      </c>
      <c r="AE286" s="10">
        <v>43748</v>
      </c>
      <c r="AF286" s="12" cm="1">
        <f t="array" ref="AF286">SUM(COUNTIFS($A:$A,$AE286,$D:$D,$J$3:$J$5))</f>
        <v>83</v>
      </c>
      <c r="AG286" s="15">
        <f>SUMIF($A:$A,$AE286,$H:$H)</f>
        <v>2183.8000000000002</v>
      </c>
      <c r="AH286" s="15">
        <f t="shared" si="27"/>
        <v>26.31</v>
      </c>
    </row>
    <row r="287" spans="1:34" x14ac:dyDescent="0.3">
      <c r="A287" s="10">
        <v>43474</v>
      </c>
      <c r="B287" s="11" t="s">
        <v>190</v>
      </c>
      <c r="C287" s="11" t="s">
        <v>718</v>
      </c>
      <c r="D287" s="11" t="s">
        <v>659</v>
      </c>
      <c r="F287" s="15">
        <f>IF(ISBLANK($D287),"",IF(ISBLANK($E287),VLOOKUP($D287,$J:$K,2,FALSE),VLOOKUP($E287,'Daycare Packages'!$A:$G,7,FALSE)))</f>
        <v>20</v>
      </c>
      <c r="G287" s="15"/>
      <c r="H287" s="15">
        <f t="shared" si="25"/>
        <v>20</v>
      </c>
      <c r="I287" s="198">
        <f t="shared" si="26"/>
        <v>1</v>
      </c>
      <c r="AD287" s="52">
        <v>41</v>
      </c>
      <c r="AE287" s="10">
        <v>43749</v>
      </c>
      <c r="AF287" s="12" cm="1">
        <f t="array" ref="AF287">SUM(COUNTIFS($A:$A,$AE287,$D:$D,$J$3:$J$5))</f>
        <v>56</v>
      </c>
      <c r="AG287" s="15">
        <f>SUMIF($A:$A,$AE287,$H:$H)</f>
        <v>1515.1999999999998</v>
      </c>
      <c r="AH287" s="15">
        <f t="shared" si="27"/>
        <v>27.06</v>
      </c>
    </row>
    <row r="288" spans="1:34" x14ac:dyDescent="0.3">
      <c r="A288" s="10">
        <v>43474</v>
      </c>
      <c r="B288" s="11" t="s">
        <v>152</v>
      </c>
      <c r="C288" s="11" t="s">
        <v>679</v>
      </c>
      <c r="D288" s="11" t="s">
        <v>662</v>
      </c>
      <c r="E288" s="11">
        <v>6696828</v>
      </c>
      <c r="F288" s="15">
        <f>IF(ISBLANK($D288),"",IF(ISBLANK($E288),VLOOKUP($D288,$J:$K,2,FALSE),VLOOKUP($E288,'Daycare Packages'!$A:$G,7,FALSE)))</f>
        <v>22</v>
      </c>
      <c r="G288" s="15"/>
      <c r="H288" s="15">
        <f t="shared" si="25"/>
        <v>22</v>
      </c>
      <c r="I288" s="198">
        <f t="shared" si="26"/>
        <v>1</v>
      </c>
      <c r="AD288" s="52">
        <v>41</v>
      </c>
      <c r="AE288" s="10">
        <v>43750</v>
      </c>
      <c r="AF288" s="12" cm="1">
        <f t="array" ref="AF288">SUM(COUNTIFS($A:$A,$AE288,$D:$D,$J$3:$J$5))</f>
        <v>9</v>
      </c>
      <c r="AG288" s="15">
        <f>SUMIF($A:$A,$AE288,$H:$H)</f>
        <v>250</v>
      </c>
      <c r="AH288" s="15">
        <f t="shared" si="27"/>
        <v>27.78</v>
      </c>
    </row>
    <row r="289" spans="1:34" x14ac:dyDescent="0.3">
      <c r="A289" s="10">
        <v>43474</v>
      </c>
      <c r="B289" s="11" t="s">
        <v>677</v>
      </c>
      <c r="C289" s="11" t="s">
        <v>678</v>
      </c>
      <c r="D289" s="11" t="s">
        <v>662</v>
      </c>
      <c r="F289" s="15">
        <f>IF(ISBLANK($D289),"",IF(ISBLANK($E289),VLOOKUP($D289,$J:$K,2,FALSE),VLOOKUP($E289,'Daycare Packages'!$A:$G,7,FALSE)))</f>
        <v>30</v>
      </c>
      <c r="G289" s="15"/>
      <c r="H289" s="15">
        <f t="shared" si="25"/>
        <v>30</v>
      </c>
      <c r="I289" s="198">
        <f t="shared" si="26"/>
        <v>1</v>
      </c>
      <c r="AD289" s="52">
        <v>42</v>
      </c>
      <c r="AE289" s="10">
        <v>43751</v>
      </c>
      <c r="AF289" s="12" cm="1">
        <f t="array" ref="AF289">SUM(COUNTIFS($A:$A,$AE289,$D:$D,$J$3:$J$5))</f>
        <v>8</v>
      </c>
      <c r="AG289" s="15">
        <f>SUMIF($A:$A,$AE289,$H:$H)</f>
        <v>223</v>
      </c>
      <c r="AH289" s="15">
        <f t="shared" si="27"/>
        <v>27.88</v>
      </c>
    </row>
    <row r="290" spans="1:34" x14ac:dyDescent="0.3">
      <c r="A290" s="10">
        <v>43474</v>
      </c>
      <c r="B290" s="11" t="s">
        <v>223</v>
      </c>
      <c r="C290" s="11" t="s">
        <v>538</v>
      </c>
      <c r="D290" s="11" t="s">
        <v>662</v>
      </c>
      <c r="E290" s="11">
        <v>6745139</v>
      </c>
      <c r="F290" s="15">
        <f>IF(ISBLANK($D290),"",IF(ISBLANK($E290),VLOOKUP($D290,$J:$K,2,FALSE),VLOOKUP($E290,'Daycare Packages'!$A:$G,7,FALSE)))</f>
        <v>26</v>
      </c>
      <c r="G290" s="15"/>
      <c r="H290" s="15">
        <f t="shared" si="25"/>
        <v>26</v>
      </c>
      <c r="I290" s="198">
        <f t="shared" si="26"/>
        <v>1</v>
      </c>
      <c r="AD290" s="52">
        <v>42</v>
      </c>
      <c r="AE290" s="10">
        <v>43752</v>
      </c>
      <c r="AF290" s="12" cm="1">
        <f t="array" ref="AF290">SUM(COUNTIFS($A:$A,$AE290,$D:$D,$J$3:$J$5))</f>
        <v>34</v>
      </c>
      <c r="AG290" s="15">
        <f>SUMIF($A:$A,$AE290,$H:$H)</f>
        <v>862</v>
      </c>
      <c r="AH290" s="15">
        <f t="shared" si="27"/>
        <v>25.35</v>
      </c>
    </row>
    <row r="291" spans="1:34" x14ac:dyDescent="0.3">
      <c r="A291" s="10">
        <v>43474</v>
      </c>
      <c r="B291" s="11" t="s">
        <v>730</v>
      </c>
      <c r="C291" s="11" t="s">
        <v>731</v>
      </c>
      <c r="D291" s="11" t="s">
        <v>662</v>
      </c>
      <c r="F291" s="15">
        <f>IF(ISBLANK($D291),"",IF(ISBLANK($E291),VLOOKUP($D291,$J:$K,2,FALSE),VLOOKUP($E291,'Daycare Packages'!$A:$G,7,FALSE)))</f>
        <v>30</v>
      </c>
      <c r="G291" s="15"/>
      <c r="H291" s="15">
        <f t="shared" si="25"/>
        <v>30</v>
      </c>
      <c r="I291" s="198">
        <f t="shared" si="26"/>
        <v>1</v>
      </c>
      <c r="AD291" s="52">
        <v>42</v>
      </c>
      <c r="AE291" s="10">
        <v>43753</v>
      </c>
      <c r="AF291" s="12" cm="1">
        <f t="array" ref="AF291">SUM(COUNTIFS($A:$A,$AE291,$D:$D,$J$3:$J$5))</f>
        <v>75</v>
      </c>
      <c r="AG291" s="15">
        <f>SUMIF($A:$A,$AE291,$H:$H)</f>
        <v>1986.8000000000002</v>
      </c>
      <c r="AH291" s="15">
        <f t="shared" si="27"/>
        <v>26.49</v>
      </c>
    </row>
    <row r="292" spans="1:34" x14ac:dyDescent="0.3">
      <c r="A292" s="10">
        <v>43474</v>
      </c>
      <c r="B292" s="11" t="s">
        <v>147</v>
      </c>
      <c r="C292" s="11" t="s">
        <v>796</v>
      </c>
      <c r="D292" s="11" t="s">
        <v>662</v>
      </c>
      <c r="E292" s="11">
        <v>6691923</v>
      </c>
      <c r="F292" s="15">
        <f>IF(ISBLANK($D292),"",IF(ISBLANK($E292),VLOOKUP($D292,$J:$K,2,FALSE),VLOOKUP($E292,'Daycare Packages'!$A:$G,7,FALSE)))</f>
        <v>22</v>
      </c>
      <c r="G292" s="15"/>
      <c r="H292" s="15">
        <f t="shared" si="25"/>
        <v>22</v>
      </c>
      <c r="I292" s="198">
        <f t="shared" si="26"/>
        <v>1</v>
      </c>
      <c r="AD292" s="52">
        <v>42</v>
      </c>
      <c r="AE292" s="10">
        <v>43754</v>
      </c>
      <c r="AF292" s="12" cm="1">
        <f t="array" ref="AF292">SUM(COUNTIFS($A:$A,$AE292,$D:$D,$J$3:$J$5))</f>
        <v>85</v>
      </c>
      <c r="AG292" s="15">
        <f>SUMIF($A:$A,$AE292,$H:$H)</f>
        <v>2220.4</v>
      </c>
      <c r="AH292" s="15">
        <f t="shared" si="27"/>
        <v>26.12</v>
      </c>
    </row>
    <row r="293" spans="1:34" x14ac:dyDescent="0.3">
      <c r="A293" s="10">
        <v>43474</v>
      </c>
      <c r="B293" s="11" t="s">
        <v>807</v>
      </c>
      <c r="C293" s="11" t="s">
        <v>808</v>
      </c>
      <c r="D293" s="11" t="s">
        <v>662</v>
      </c>
      <c r="F293" s="15">
        <f>IF(ISBLANK($D293),"",IF(ISBLANK($E293),VLOOKUP($D293,$J:$K,2,FALSE),VLOOKUP($E293,'Daycare Packages'!$A:$G,7,FALSE)))</f>
        <v>30</v>
      </c>
      <c r="G293" s="15"/>
      <c r="H293" s="15">
        <f t="shared" si="25"/>
        <v>30</v>
      </c>
      <c r="I293" s="198">
        <f t="shared" si="26"/>
        <v>1</v>
      </c>
      <c r="AD293" s="52">
        <v>42</v>
      </c>
      <c r="AE293" s="10">
        <v>43755</v>
      </c>
      <c r="AF293" s="12" cm="1">
        <f t="array" ref="AF293">SUM(COUNTIFS($A:$A,$AE293,$D:$D,$J$3:$J$5))</f>
        <v>58</v>
      </c>
      <c r="AG293" s="15">
        <f>SUMIF($A:$A,$AE293,$H:$H)</f>
        <v>1545</v>
      </c>
      <c r="AH293" s="15">
        <f t="shared" si="27"/>
        <v>26.64</v>
      </c>
    </row>
    <row r="294" spans="1:34" x14ac:dyDescent="0.3">
      <c r="A294" s="10">
        <v>43474</v>
      </c>
      <c r="B294" s="11" t="s">
        <v>115</v>
      </c>
      <c r="C294" s="11" t="s">
        <v>764</v>
      </c>
      <c r="D294" s="11" t="s">
        <v>662</v>
      </c>
      <c r="E294" s="11">
        <v>6589872</v>
      </c>
      <c r="F294" s="15">
        <f>IF(ISBLANK($D294),"",IF(ISBLANK($E294),VLOOKUP($D294,$J:$K,2,FALSE),VLOOKUP($E294,'Daycare Packages'!$A:$G,7,FALSE)))</f>
        <v>22</v>
      </c>
      <c r="G294" s="15"/>
      <c r="H294" s="15">
        <f t="shared" si="25"/>
        <v>22</v>
      </c>
      <c r="I294" s="198">
        <f t="shared" si="26"/>
        <v>1</v>
      </c>
      <c r="AD294" s="52">
        <v>42</v>
      </c>
      <c r="AE294" s="10">
        <v>43756</v>
      </c>
      <c r="AF294" s="12" cm="1">
        <f t="array" ref="AF294">SUM(COUNTIFS($A:$A,$AE294,$D:$D,$J$3:$J$5))</f>
        <v>63</v>
      </c>
      <c r="AG294" s="15">
        <f>SUMIF($A:$A,$AE294,$H:$H)</f>
        <v>1673.4</v>
      </c>
      <c r="AH294" s="15">
        <f t="shared" si="27"/>
        <v>26.56</v>
      </c>
    </row>
    <row r="295" spans="1:34" x14ac:dyDescent="0.3">
      <c r="A295" s="10">
        <v>43474</v>
      </c>
      <c r="B295" s="11" t="s">
        <v>162</v>
      </c>
      <c r="C295" s="11" t="s">
        <v>676</v>
      </c>
      <c r="D295" s="11" t="s">
        <v>662</v>
      </c>
      <c r="E295" s="11">
        <v>6710615</v>
      </c>
      <c r="F295" s="15">
        <f>IF(ISBLANK($D295),"",IF(ISBLANK($E295),VLOOKUP($D295,$J:$K,2,FALSE),VLOOKUP($E295,'Daycare Packages'!$A:$G,7,FALSE)))</f>
        <v>26</v>
      </c>
      <c r="G295" s="15"/>
      <c r="H295" s="15">
        <f t="shared" si="25"/>
        <v>26</v>
      </c>
      <c r="I295" s="198">
        <f t="shared" si="26"/>
        <v>1</v>
      </c>
      <c r="AD295" s="52">
        <v>42</v>
      </c>
      <c r="AE295" s="10">
        <v>43757</v>
      </c>
      <c r="AF295" s="12" cm="1">
        <f t="array" ref="AF295">SUM(COUNTIFS($A:$A,$AE295,$D:$D,$J$3:$J$5))</f>
        <v>14</v>
      </c>
      <c r="AG295" s="15">
        <f>SUMIF($A:$A,$AE295,$H:$H)</f>
        <v>381</v>
      </c>
      <c r="AH295" s="15">
        <f t="shared" si="27"/>
        <v>27.21</v>
      </c>
    </row>
    <row r="296" spans="1:34" x14ac:dyDescent="0.3">
      <c r="A296" s="10">
        <v>43474</v>
      </c>
      <c r="B296" s="11" t="s">
        <v>318</v>
      </c>
      <c r="C296" s="11" t="s">
        <v>723</v>
      </c>
      <c r="D296" s="11" t="s">
        <v>662</v>
      </c>
      <c r="F296" s="15">
        <f>IF(ISBLANK($D296),"",IF(ISBLANK($E296),VLOOKUP($D296,$J:$K,2,FALSE),VLOOKUP($E296,'Daycare Packages'!$A:$G,7,FALSE)))</f>
        <v>30</v>
      </c>
      <c r="G296" s="15"/>
      <c r="H296" s="15">
        <f t="shared" si="25"/>
        <v>30</v>
      </c>
      <c r="I296" s="198">
        <f t="shared" si="26"/>
        <v>1</v>
      </c>
      <c r="AD296" s="52">
        <v>43</v>
      </c>
      <c r="AE296" s="10">
        <v>43758</v>
      </c>
      <c r="AF296" s="12" cm="1">
        <f t="array" ref="AF296">SUM(COUNTIFS($A:$A,$AE296,$D:$D,$J$3:$J$5))</f>
        <v>5</v>
      </c>
      <c r="AG296" s="15">
        <f>SUMIF($A:$A,$AE296,$H:$H)</f>
        <v>143</v>
      </c>
      <c r="AH296" s="15">
        <f t="shared" si="27"/>
        <v>28.6</v>
      </c>
    </row>
    <row r="297" spans="1:34" x14ac:dyDescent="0.3">
      <c r="A297" s="10">
        <v>43474</v>
      </c>
      <c r="B297" s="11" t="s">
        <v>760</v>
      </c>
      <c r="C297" s="11" t="s">
        <v>761</v>
      </c>
      <c r="D297" s="11" t="s">
        <v>662</v>
      </c>
      <c r="F297" s="15">
        <f>IF(ISBLANK($D297),"",IF(ISBLANK($E297),VLOOKUP($D297,$J:$K,2,FALSE),VLOOKUP($E297,'Daycare Packages'!$A:$G,7,FALSE)))</f>
        <v>30</v>
      </c>
      <c r="G297" s="15"/>
      <c r="H297" s="15">
        <f t="shared" si="25"/>
        <v>30</v>
      </c>
      <c r="I297" s="198">
        <f t="shared" si="26"/>
        <v>1</v>
      </c>
      <c r="AD297" s="52">
        <v>43</v>
      </c>
      <c r="AE297" s="10">
        <v>43759</v>
      </c>
      <c r="AF297" s="12" cm="1">
        <f t="array" ref="AF297">SUM(COUNTIFS($A:$A,$AE297,$D:$D,$J$3:$J$5))</f>
        <v>64</v>
      </c>
      <c r="AG297" s="15">
        <f>SUMIF($A:$A,$AE297,$H:$H)</f>
        <v>1666.7</v>
      </c>
      <c r="AH297" s="15">
        <f t="shared" si="27"/>
        <v>26.04</v>
      </c>
    </row>
    <row r="298" spans="1:34" x14ac:dyDescent="0.3">
      <c r="A298" s="10">
        <v>43474</v>
      </c>
      <c r="B298" s="11" t="s">
        <v>182</v>
      </c>
      <c r="C298" s="11" t="s">
        <v>685</v>
      </c>
      <c r="D298" s="11" t="s">
        <v>662</v>
      </c>
      <c r="E298" s="11">
        <v>6721354</v>
      </c>
      <c r="F298" s="15">
        <f>IF(ISBLANK($D298),"",IF(ISBLANK($E298),VLOOKUP($D298,$J:$K,2,FALSE),VLOOKUP($E298,'Daycare Packages'!$A:$G,7,FALSE)))</f>
        <v>22</v>
      </c>
      <c r="G298" s="15"/>
      <c r="H298" s="15">
        <f t="shared" si="25"/>
        <v>22</v>
      </c>
      <c r="I298" s="198">
        <f t="shared" si="26"/>
        <v>1</v>
      </c>
      <c r="AD298" s="52">
        <v>43</v>
      </c>
      <c r="AE298" s="10">
        <v>43760</v>
      </c>
      <c r="AF298" s="12" cm="1">
        <f t="array" ref="AF298">SUM(COUNTIFS($A:$A,$AE298,$D:$D,$J$3:$J$5))</f>
        <v>65</v>
      </c>
      <c r="AG298" s="15">
        <f>SUMIF($A:$A,$AE298,$H:$H)</f>
        <v>1672.9</v>
      </c>
      <c r="AH298" s="15">
        <f t="shared" si="27"/>
        <v>25.74</v>
      </c>
    </row>
    <row r="299" spans="1:34" x14ac:dyDescent="0.3">
      <c r="A299" s="10">
        <v>43474</v>
      </c>
      <c r="B299" s="11" t="s">
        <v>127</v>
      </c>
      <c r="C299" s="11" t="s">
        <v>715</v>
      </c>
      <c r="D299" s="11" t="s">
        <v>662</v>
      </c>
      <c r="E299" s="11">
        <v>6657162</v>
      </c>
      <c r="F299" s="15">
        <f>IF(ISBLANK($D299),"",IF(ISBLANK($E299),VLOOKUP($D299,$J:$K,2,FALSE),VLOOKUP($E299,'Daycare Packages'!$A:$G,7,FALSE)))</f>
        <v>22</v>
      </c>
      <c r="G299" s="15"/>
      <c r="H299" s="15">
        <f t="shared" si="25"/>
        <v>22</v>
      </c>
      <c r="I299" s="198">
        <f t="shared" si="26"/>
        <v>1</v>
      </c>
      <c r="AD299" s="52">
        <v>43</v>
      </c>
      <c r="AE299" s="10">
        <v>43761</v>
      </c>
      <c r="AF299" s="12" cm="1">
        <f t="array" ref="AF299">SUM(COUNTIFS($A:$A,$AE299,$D:$D,$J$3:$J$5))</f>
        <v>65</v>
      </c>
      <c r="AG299" s="15">
        <f>SUMIF($A:$A,$AE299,$H:$H)</f>
        <v>1745.4</v>
      </c>
      <c r="AH299" s="15">
        <f t="shared" si="27"/>
        <v>26.85</v>
      </c>
    </row>
    <row r="300" spans="1:34" x14ac:dyDescent="0.3">
      <c r="A300" s="10">
        <v>43474</v>
      </c>
      <c r="B300" s="11" t="s">
        <v>459</v>
      </c>
      <c r="C300" s="11" t="s">
        <v>460</v>
      </c>
      <c r="D300" s="11" t="s">
        <v>662</v>
      </c>
      <c r="F300" s="15">
        <f>IF(ISBLANK($D300),"",IF(ISBLANK($E300),VLOOKUP($D300,$J:$K,2,FALSE),VLOOKUP($E300,'Daycare Packages'!$A:$G,7,FALSE)))</f>
        <v>30</v>
      </c>
      <c r="G300" s="15"/>
      <c r="H300" s="15">
        <f t="shared" si="25"/>
        <v>30</v>
      </c>
      <c r="I300" s="198">
        <f t="shared" si="26"/>
        <v>1</v>
      </c>
      <c r="AD300" s="52">
        <v>43</v>
      </c>
      <c r="AE300" s="10">
        <v>43762</v>
      </c>
      <c r="AF300" s="12" cm="1">
        <f t="array" ref="AF300">SUM(COUNTIFS($A:$A,$AE300,$D:$D,$J$3:$J$5))</f>
        <v>77</v>
      </c>
      <c r="AG300" s="15">
        <f>SUMIF($A:$A,$AE300,$H:$H)</f>
        <v>2029.8000000000002</v>
      </c>
      <c r="AH300" s="15">
        <f t="shared" si="27"/>
        <v>26.36</v>
      </c>
    </row>
    <row r="301" spans="1:34" x14ac:dyDescent="0.3">
      <c r="A301" s="10">
        <v>43474</v>
      </c>
      <c r="B301" s="11" t="s">
        <v>809</v>
      </c>
      <c r="C301" s="11" t="s">
        <v>810</v>
      </c>
      <c r="D301" s="11" t="s">
        <v>662</v>
      </c>
      <c r="F301" s="15">
        <f>IF(ISBLANK($D301),"",IF(ISBLANK($E301),VLOOKUP($D301,$J:$K,2,FALSE),VLOOKUP($E301,'Daycare Packages'!$A:$G,7,FALSE)))</f>
        <v>30</v>
      </c>
      <c r="G301" s="15"/>
      <c r="H301" s="15">
        <f t="shared" si="25"/>
        <v>30</v>
      </c>
      <c r="I301" s="198">
        <f t="shared" si="26"/>
        <v>1</v>
      </c>
      <c r="AD301" s="52">
        <v>43</v>
      </c>
      <c r="AE301" s="10">
        <v>43763</v>
      </c>
      <c r="AF301" s="12" cm="1">
        <f t="array" ref="AF301">SUM(COUNTIFS($A:$A,$AE301,$D:$D,$J$3:$J$5))</f>
        <v>67</v>
      </c>
      <c r="AG301" s="15">
        <f>SUMIF($A:$A,$AE301,$H:$H)</f>
        <v>1763.4</v>
      </c>
      <c r="AH301" s="15">
        <f t="shared" si="27"/>
        <v>26.32</v>
      </c>
    </row>
    <row r="302" spans="1:34" x14ac:dyDescent="0.3">
      <c r="A302" s="10">
        <v>43474</v>
      </c>
      <c r="B302" s="11" t="s">
        <v>145</v>
      </c>
      <c r="C302" s="11" t="s">
        <v>811</v>
      </c>
      <c r="D302" s="11" t="s">
        <v>662</v>
      </c>
      <c r="E302" s="11">
        <v>6688480</v>
      </c>
      <c r="F302" s="15">
        <f>IF(ISBLANK($D302),"",IF(ISBLANK($E302),VLOOKUP($D302,$J:$K,2,FALSE),VLOOKUP($E302,'Daycare Packages'!$A:$G,7,FALSE)))</f>
        <v>26</v>
      </c>
      <c r="G302" s="15"/>
      <c r="H302" s="15">
        <f t="shared" si="25"/>
        <v>26</v>
      </c>
      <c r="I302" s="198">
        <f t="shared" si="26"/>
        <v>1</v>
      </c>
      <c r="AD302" s="52">
        <v>43</v>
      </c>
      <c r="AE302" s="10">
        <v>43764</v>
      </c>
      <c r="AF302" s="12" cm="1">
        <f t="array" ref="AF302">SUM(COUNTIFS($A:$A,$AE302,$D:$D,$J$3:$J$5))</f>
        <v>14</v>
      </c>
      <c r="AG302" s="15">
        <f>SUMIF($A:$A,$AE302,$H:$H)</f>
        <v>389</v>
      </c>
      <c r="AH302" s="15">
        <f t="shared" si="27"/>
        <v>27.79</v>
      </c>
    </row>
    <row r="303" spans="1:34" x14ac:dyDescent="0.3">
      <c r="A303" s="10">
        <v>43474</v>
      </c>
      <c r="B303" s="11" t="s">
        <v>178</v>
      </c>
      <c r="C303" s="11" t="s">
        <v>734</v>
      </c>
      <c r="D303" s="11" t="s">
        <v>662</v>
      </c>
      <c r="E303" s="11">
        <v>6719571</v>
      </c>
      <c r="F303" s="15">
        <f>IF(ISBLANK($D303),"",IF(ISBLANK($E303),VLOOKUP($D303,$J:$K,2,FALSE),VLOOKUP($E303,'Daycare Packages'!$A:$G,7,FALSE)))</f>
        <v>26</v>
      </c>
      <c r="G303" s="15"/>
      <c r="H303" s="15">
        <f t="shared" si="25"/>
        <v>26</v>
      </c>
      <c r="I303" s="198">
        <f t="shared" si="26"/>
        <v>1</v>
      </c>
      <c r="AD303" s="52">
        <v>44</v>
      </c>
      <c r="AE303" s="10">
        <v>43765</v>
      </c>
      <c r="AF303" s="12" cm="1">
        <f t="array" ref="AF303">SUM(COUNTIFS($A:$A,$AE303,$D:$D,$J$3:$J$5))</f>
        <v>5</v>
      </c>
      <c r="AG303" s="15">
        <f>SUMIF($A:$A,$AE303,$H:$H)</f>
        <v>150</v>
      </c>
      <c r="AH303" s="15">
        <f t="shared" si="27"/>
        <v>30</v>
      </c>
    </row>
    <row r="304" spans="1:34" x14ac:dyDescent="0.3">
      <c r="A304" s="10">
        <v>43474</v>
      </c>
      <c r="B304" s="11" t="s">
        <v>690</v>
      </c>
      <c r="C304" s="11" t="s">
        <v>691</v>
      </c>
      <c r="D304" s="11" t="s">
        <v>662</v>
      </c>
      <c r="E304" s="11">
        <v>6694641</v>
      </c>
      <c r="F304" s="15">
        <f>IF(ISBLANK($D304),"",IF(ISBLANK($E304),VLOOKUP($D304,$J:$K,2,FALSE),VLOOKUP($E304,'Daycare Packages'!$A:$G,7,FALSE)))</f>
        <v>24</v>
      </c>
      <c r="G304" s="15"/>
      <c r="H304" s="15">
        <f t="shared" si="25"/>
        <v>24</v>
      </c>
      <c r="I304" s="198">
        <f t="shared" si="26"/>
        <v>1</v>
      </c>
      <c r="AD304" s="52">
        <v>44</v>
      </c>
      <c r="AE304" s="10">
        <v>43766</v>
      </c>
      <c r="AF304" s="12" cm="1">
        <f t="array" ref="AF304">SUM(COUNTIFS($A:$A,$AE304,$D:$D,$J$3:$J$5))</f>
        <v>67</v>
      </c>
      <c r="AG304" s="15">
        <f>SUMIF($A:$A,$AE304,$H:$H)</f>
        <v>1760</v>
      </c>
      <c r="AH304" s="15">
        <f t="shared" si="27"/>
        <v>26.27</v>
      </c>
    </row>
    <row r="305" spans="1:34" x14ac:dyDescent="0.3">
      <c r="A305" s="10">
        <v>43474</v>
      </c>
      <c r="B305" s="11" t="s">
        <v>751</v>
      </c>
      <c r="C305" s="11" t="s">
        <v>752</v>
      </c>
      <c r="D305" s="11" t="s">
        <v>662</v>
      </c>
      <c r="F305" s="15">
        <f>IF(ISBLANK($D305),"",IF(ISBLANK($E305),VLOOKUP($D305,$J:$K,2,FALSE),VLOOKUP($E305,'Daycare Packages'!$A:$G,7,FALSE)))</f>
        <v>30</v>
      </c>
      <c r="G305" s="15"/>
      <c r="H305" s="15">
        <f t="shared" si="25"/>
        <v>30</v>
      </c>
      <c r="I305" s="198">
        <f t="shared" si="26"/>
        <v>1</v>
      </c>
      <c r="AD305" s="52">
        <v>44</v>
      </c>
      <c r="AE305" s="10">
        <v>43767</v>
      </c>
      <c r="AF305" s="12" cm="1">
        <f t="array" ref="AF305">SUM(COUNTIFS($A:$A,$AE305,$D:$D,$J$3:$J$5))</f>
        <v>69</v>
      </c>
      <c r="AG305" s="15">
        <f>SUMIF($A:$A,$AE305,$H:$H)</f>
        <v>1782.8</v>
      </c>
      <c r="AH305" s="15">
        <f t="shared" si="27"/>
        <v>25.84</v>
      </c>
    </row>
    <row r="306" spans="1:34" x14ac:dyDescent="0.3">
      <c r="A306" s="10">
        <v>43474</v>
      </c>
      <c r="B306" s="11" t="s">
        <v>164</v>
      </c>
      <c r="C306" s="11" t="s">
        <v>802</v>
      </c>
      <c r="D306" s="11" t="s">
        <v>662</v>
      </c>
      <c r="E306" s="11">
        <v>6712372</v>
      </c>
      <c r="F306" s="15">
        <f>IF(ISBLANK($D306),"",IF(ISBLANK($E306),VLOOKUP($D306,$J:$K,2,FALSE),VLOOKUP($E306,'Daycare Packages'!$A:$G,7,FALSE)))</f>
        <v>26</v>
      </c>
      <c r="G306" s="15"/>
      <c r="H306" s="15">
        <f t="shared" si="25"/>
        <v>26</v>
      </c>
      <c r="I306" s="198">
        <f t="shared" si="26"/>
        <v>1</v>
      </c>
      <c r="AD306" s="52">
        <v>44</v>
      </c>
      <c r="AE306" s="10">
        <v>43768</v>
      </c>
      <c r="AF306" s="12" cm="1">
        <f t="array" ref="AF306">SUM(COUNTIFS($A:$A,$AE306,$D:$D,$J$3:$J$5))</f>
        <v>75</v>
      </c>
      <c r="AG306" s="15">
        <f>SUMIF($A:$A,$AE306,$H:$H)</f>
        <v>2028.4</v>
      </c>
      <c r="AH306" s="15">
        <f t="shared" si="27"/>
        <v>27.05</v>
      </c>
    </row>
    <row r="307" spans="1:34" x14ac:dyDescent="0.3">
      <c r="A307" s="10">
        <v>43474</v>
      </c>
      <c r="B307" s="11" t="s">
        <v>218</v>
      </c>
      <c r="C307" s="11" t="s">
        <v>737</v>
      </c>
      <c r="D307" s="11" t="s">
        <v>662</v>
      </c>
      <c r="E307" s="11">
        <v>6738000</v>
      </c>
      <c r="F307" s="15">
        <f>IF(ISBLANK($D307),"",IF(ISBLANK($E307),VLOOKUP($D307,$J:$K,2,FALSE),VLOOKUP($E307,'Daycare Packages'!$A:$G,7,FALSE)))</f>
        <v>20</v>
      </c>
      <c r="G307" s="15"/>
      <c r="H307" s="15">
        <f t="shared" si="25"/>
        <v>20</v>
      </c>
      <c r="I307" s="198">
        <f t="shared" si="26"/>
        <v>1</v>
      </c>
      <c r="AD307" s="52">
        <v>44</v>
      </c>
      <c r="AE307" s="10">
        <v>43769</v>
      </c>
      <c r="AF307" s="12" cm="1">
        <f t="array" ref="AF307">SUM(COUNTIFS($A:$A,$AE307,$D:$D,$J$3:$J$5))</f>
        <v>66</v>
      </c>
      <c r="AG307" s="15">
        <f>SUMIF($A:$A,$AE307,$H:$H)</f>
        <v>1706.8000000000002</v>
      </c>
      <c r="AH307" s="15">
        <f t="shared" si="27"/>
        <v>25.86</v>
      </c>
    </row>
    <row r="308" spans="1:34" x14ac:dyDescent="0.3">
      <c r="A308" s="10">
        <v>43474</v>
      </c>
      <c r="B308" s="11" t="s">
        <v>218</v>
      </c>
      <c r="C308" s="11" t="s">
        <v>738</v>
      </c>
      <c r="D308" s="11" t="s">
        <v>662</v>
      </c>
      <c r="E308" s="11">
        <v>6738000</v>
      </c>
      <c r="F308" s="15">
        <f>IF(ISBLANK($D308),"",IF(ISBLANK($E308),VLOOKUP($D308,$J:$K,2,FALSE),VLOOKUP($E308,'Daycare Packages'!$A:$G,7,FALSE)))</f>
        <v>20</v>
      </c>
      <c r="G308" s="15"/>
      <c r="H308" s="15">
        <f t="shared" si="25"/>
        <v>20</v>
      </c>
      <c r="I308" s="198">
        <f t="shared" si="26"/>
        <v>1</v>
      </c>
      <c r="AD308" s="52">
        <v>44</v>
      </c>
      <c r="AE308" s="10">
        <v>43770</v>
      </c>
      <c r="AF308" s="12" cm="1">
        <f t="array" ref="AF308">SUM(COUNTIFS($A:$A,$AE308,$D:$D,$J$3:$J$5))</f>
        <v>56</v>
      </c>
      <c r="AG308" s="15">
        <f>SUMIF($A:$A,$AE308,$H:$H)</f>
        <v>1496.4</v>
      </c>
      <c r="AH308" s="15">
        <f t="shared" si="27"/>
        <v>26.72</v>
      </c>
    </row>
    <row r="309" spans="1:34" x14ac:dyDescent="0.3">
      <c r="A309" s="10">
        <v>43474</v>
      </c>
      <c r="B309" s="11" t="s">
        <v>214</v>
      </c>
      <c r="C309" s="11" t="s">
        <v>686</v>
      </c>
      <c r="D309" s="11" t="s">
        <v>662</v>
      </c>
      <c r="E309" s="11">
        <v>6735881</v>
      </c>
      <c r="F309" s="15">
        <f>IF(ISBLANK($D309),"",IF(ISBLANK($E309),VLOOKUP($D309,$J:$K,2,FALSE),VLOOKUP($E309,'Daycare Packages'!$A:$G,7,FALSE)))</f>
        <v>25</v>
      </c>
      <c r="G309" s="15"/>
      <c r="H309" s="15">
        <f t="shared" si="25"/>
        <v>25</v>
      </c>
      <c r="I309" s="198">
        <f t="shared" si="26"/>
        <v>1</v>
      </c>
      <c r="AD309" s="52">
        <v>44</v>
      </c>
      <c r="AE309" s="10">
        <v>43771</v>
      </c>
      <c r="AF309" s="12" cm="1">
        <f t="array" ref="AF309">SUM(COUNTIFS($A:$A,$AE309,$D:$D,$J$3:$J$5))</f>
        <v>22</v>
      </c>
      <c r="AG309" s="15">
        <f>SUMIF($A:$A,$AE309,$H:$H)</f>
        <v>619</v>
      </c>
      <c r="AH309" s="15">
        <f t="shared" si="27"/>
        <v>28.14</v>
      </c>
    </row>
    <row r="310" spans="1:34" x14ac:dyDescent="0.3">
      <c r="A310" s="10">
        <v>43474</v>
      </c>
      <c r="B310" s="11" t="s">
        <v>151</v>
      </c>
      <c r="C310" s="11" t="s">
        <v>578</v>
      </c>
      <c r="D310" s="11" t="s">
        <v>662</v>
      </c>
      <c r="E310" s="11">
        <v>6695845</v>
      </c>
      <c r="F310" s="15">
        <f>IF(ISBLANK($D310),"",IF(ISBLANK($E310),VLOOKUP($D310,$J:$K,2,FALSE),VLOOKUP($E310,'Daycare Packages'!$A:$G,7,FALSE)))</f>
        <v>22</v>
      </c>
      <c r="G310" s="15"/>
      <c r="H310" s="15">
        <f t="shared" si="25"/>
        <v>22</v>
      </c>
      <c r="I310" s="198">
        <f t="shared" si="26"/>
        <v>1</v>
      </c>
      <c r="AD310" s="52">
        <v>45</v>
      </c>
      <c r="AE310" s="10">
        <v>43772</v>
      </c>
      <c r="AF310" s="12" cm="1">
        <f t="array" ref="AF310">SUM(COUNTIFS($A:$A,$AE310,$D:$D,$J$3:$J$5))</f>
        <v>8</v>
      </c>
      <c r="AG310" s="15">
        <f>SUMIF($A:$A,$AE310,$H:$H)</f>
        <v>225</v>
      </c>
      <c r="AH310" s="15">
        <f t="shared" si="27"/>
        <v>28.13</v>
      </c>
    </row>
    <row r="311" spans="1:34" x14ac:dyDescent="0.3">
      <c r="A311" s="10">
        <v>43474</v>
      </c>
      <c r="B311" s="11" t="s">
        <v>216</v>
      </c>
      <c r="C311" s="11" t="s">
        <v>448</v>
      </c>
      <c r="D311" s="11" t="s">
        <v>662</v>
      </c>
      <c r="E311" s="11">
        <v>6736366</v>
      </c>
      <c r="F311" s="15">
        <f>IF(ISBLANK($D311),"",IF(ISBLANK($E311),VLOOKUP($D311,$J:$K,2,FALSE),VLOOKUP($E311,'Daycare Packages'!$A:$G,7,FALSE)))</f>
        <v>26</v>
      </c>
      <c r="G311" s="15"/>
      <c r="H311" s="15">
        <f t="shared" si="25"/>
        <v>26</v>
      </c>
      <c r="I311" s="198">
        <f t="shared" si="26"/>
        <v>1</v>
      </c>
      <c r="AD311" s="52">
        <v>45</v>
      </c>
      <c r="AE311" s="10">
        <v>43773</v>
      </c>
      <c r="AF311" s="12" cm="1">
        <f t="array" ref="AF311">SUM(COUNTIFS($A:$A,$AE311,$D:$D,$J$3:$J$5))</f>
        <v>73</v>
      </c>
      <c r="AG311" s="15">
        <f>SUMIF($A:$A,$AE311,$H:$H)</f>
        <v>1930</v>
      </c>
      <c r="AH311" s="15">
        <f t="shared" si="27"/>
        <v>26.44</v>
      </c>
    </row>
    <row r="312" spans="1:34" x14ac:dyDescent="0.3">
      <c r="A312" s="10">
        <v>43474</v>
      </c>
      <c r="B312" s="11" t="s">
        <v>534</v>
      </c>
      <c r="C312" s="11" t="s">
        <v>535</v>
      </c>
      <c r="D312" s="11" t="s">
        <v>662</v>
      </c>
      <c r="F312" s="15">
        <f>IF(ISBLANK($D312),"",IF(ISBLANK($E312),VLOOKUP($D312,$J:$K,2,FALSE),VLOOKUP($E312,'Daycare Packages'!$A:$G,7,FALSE)))</f>
        <v>30</v>
      </c>
      <c r="G312" s="15"/>
      <c r="H312" s="15">
        <f t="shared" si="25"/>
        <v>30</v>
      </c>
      <c r="I312" s="198">
        <f t="shared" si="26"/>
        <v>1</v>
      </c>
      <c r="AD312" s="52">
        <v>45</v>
      </c>
      <c r="AE312" s="10">
        <v>43774</v>
      </c>
      <c r="AF312" s="12" cm="1">
        <f t="array" ref="AF312">SUM(COUNTIFS($A:$A,$AE312,$D:$D,$J$3:$J$5))</f>
        <v>76</v>
      </c>
      <c r="AG312" s="15">
        <f>SUMIF($A:$A,$AE312,$H:$H)</f>
        <v>1963.8000000000002</v>
      </c>
      <c r="AH312" s="15">
        <f t="shared" si="27"/>
        <v>25.84</v>
      </c>
    </row>
    <row r="313" spans="1:34" x14ac:dyDescent="0.3">
      <c r="A313" s="10">
        <v>43474</v>
      </c>
      <c r="B313" s="11" t="s">
        <v>742</v>
      </c>
      <c r="C313" s="11" t="s">
        <v>743</v>
      </c>
      <c r="D313" s="11" t="s">
        <v>662</v>
      </c>
      <c r="F313" s="15">
        <f>IF(ISBLANK($D313),"",IF(ISBLANK($E313),VLOOKUP($D313,$J:$K,2,FALSE),VLOOKUP($E313,'Daycare Packages'!$A:$G,7,FALSE)))</f>
        <v>30</v>
      </c>
      <c r="G313" s="15"/>
      <c r="H313" s="15">
        <f t="shared" si="25"/>
        <v>30</v>
      </c>
      <c r="I313" s="198">
        <f t="shared" si="26"/>
        <v>1</v>
      </c>
      <c r="AD313" s="52">
        <v>45</v>
      </c>
      <c r="AE313" s="10">
        <v>43775</v>
      </c>
      <c r="AF313" s="12" cm="1">
        <f t="array" ref="AF313">SUM(COUNTIFS($A:$A,$AE313,$D:$D,$J$3:$J$5))</f>
        <v>75</v>
      </c>
      <c r="AG313" s="15">
        <f>SUMIF($A:$A,$AE313,$H:$H)</f>
        <v>2011.4</v>
      </c>
      <c r="AH313" s="15">
        <f t="shared" si="27"/>
        <v>26.82</v>
      </c>
    </row>
    <row r="314" spans="1:34" x14ac:dyDescent="0.3">
      <c r="A314" s="10">
        <v>43474</v>
      </c>
      <c r="B314" s="11" t="s">
        <v>173</v>
      </c>
      <c r="C314" s="11" t="s">
        <v>791</v>
      </c>
      <c r="D314" s="11" t="s">
        <v>662</v>
      </c>
      <c r="E314" s="11">
        <v>6715792</v>
      </c>
      <c r="F314" s="15">
        <f>IF(ISBLANK($D314),"",IF(ISBLANK($E314),VLOOKUP($D314,$J:$K,2,FALSE),VLOOKUP($E314,'Daycare Packages'!$A:$G,7,FALSE)))</f>
        <v>25</v>
      </c>
      <c r="G314" s="15"/>
      <c r="H314" s="15">
        <f t="shared" si="25"/>
        <v>25</v>
      </c>
      <c r="I314" s="198">
        <f t="shared" si="26"/>
        <v>1</v>
      </c>
      <c r="AD314" s="52">
        <v>45</v>
      </c>
      <c r="AE314" s="10">
        <v>43776</v>
      </c>
      <c r="AF314" s="12" cm="1">
        <f t="array" ref="AF314">SUM(COUNTIFS($A:$A,$AE314,$D:$D,$J$3:$J$5))</f>
        <v>76</v>
      </c>
      <c r="AG314" s="15">
        <f>SUMIF($A:$A,$AE314,$H:$H)</f>
        <v>2001.8000000000002</v>
      </c>
      <c r="AH314" s="15">
        <f t="shared" si="27"/>
        <v>26.34</v>
      </c>
    </row>
    <row r="315" spans="1:34" x14ac:dyDescent="0.3">
      <c r="A315" s="10">
        <v>43474</v>
      </c>
      <c r="B315" s="11" t="s">
        <v>212</v>
      </c>
      <c r="C315" s="11" t="s">
        <v>707</v>
      </c>
      <c r="D315" s="11" t="s">
        <v>662</v>
      </c>
      <c r="E315" s="11">
        <v>6734311</v>
      </c>
      <c r="F315" s="15">
        <f>IF(ISBLANK($D315),"",IF(ISBLANK($E315),VLOOKUP($D315,$J:$K,2,FALSE),VLOOKUP($E315,'Daycare Packages'!$A:$G,7,FALSE)))</f>
        <v>25</v>
      </c>
      <c r="G315" s="15"/>
      <c r="H315" s="15">
        <f t="shared" si="25"/>
        <v>25</v>
      </c>
      <c r="I315" s="198">
        <f t="shared" si="26"/>
        <v>1</v>
      </c>
      <c r="AD315" s="52">
        <v>45</v>
      </c>
      <c r="AE315" s="10">
        <v>43777</v>
      </c>
      <c r="AF315" s="12" cm="1">
        <f t="array" ref="AF315">SUM(COUNTIFS($A:$A,$AE315,$D:$D,$J$3:$J$5))</f>
        <v>65</v>
      </c>
      <c r="AG315" s="15">
        <f>SUMIF($A:$A,$AE315,$H:$H)</f>
        <v>1724.4</v>
      </c>
      <c r="AH315" s="15">
        <f t="shared" si="27"/>
        <v>26.53</v>
      </c>
    </row>
    <row r="316" spans="1:34" x14ac:dyDescent="0.3">
      <c r="A316" s="10">
        <v>43474</v>
      </c>
      <c r="B316" s="11" t="s">
        <v>171</v>
      </c>
      <c r="C316" s="11" t="s">
        <v>693</v>
      </c>
      <c r="D316" s="11" t="s">
        <v>662</v>
      </c>
      <c r="E316" s="11">
        <v>6715360</v>
      </c>
      <c r="F316" s="15">
        <f>IF(ISBLANK($D316),"",IF(ISBLANK($E316),VLOOKUP($D316,$J:$K,2,FALSE),VLOOKUP($E316,'Daycare Packages'!$A:$G,7,FALSE)))</f>
        <v>25</v>
      </c>
      <c r="G316" s="15"/>
      <c r="H316" s="15">
        <f t="shared" si="25"/>
        <v>25</v>
      </c>
      <c r="I316" s="198">
        <f t="shared" si="26"/>
        <v>1</v>
      </c>
      <c r="AD316" s="52">
        <v>45</v>
      </c>
      <c r="AE316" s="10">
        <v>43778</v>
      </c>
      <c r="AF316" s="12" cm="1">
        <f t="array" ref="AF316">SUM(COUNTIFS($A:$A,$AE316,$D:$D,$J$3:$J$5))</f>
        <v>12</v>
      </c>
      <c r="AG316" s="15">
        <f>SUMIF($A:$A,$AE316,$H:$H)</f>
        <v>330</v>
      </c>
      <c r="AH316" s="15">
        <f t="shared" si="27"/>
        <v>27.5</v>
      </c>
    </row>
    <row r="317" spans="1:34" x14ac:dyDescent="0.3">
      <c r="A317" s="10">
        <v>43474</v>
      </c>
      <c r="B317" s="11" t="s">
        <v>732</v>
      </c>
      <c r="C317" s="11" t="s">
        <v>733</v>
      </c>
      <c r="D317" s="11" t="s">
        <v>662</v>
      </c>
      <c r="F317" s="15">
        <f>IF(ISBLANK($D317),"",IF(ISBLANK($E317),VLOOKUP($D317,$J:$K,2,FALSE),VLOOKUP($E317,'Daycare Packages'!$A:$G,7,FALSE)))</f>
        <v>30</v>
      </c>
      <c r="G317" s="15"/>
      <c r="H317" s="15">
        <f t="shared" si="25"/>
        <v>30</v>
      </c>
      <c r="I317" s="198">
        <f t="shared" si="26"/>
        <v>1</v>
      </c>
      <c r="AD317" s="52">
        <v>46</v>
      </c>
      <c r="AE317" s="10">
        <v>43779</v>
      </c>
      <c r="AF317" s="12" cm="1">
        <f t="array" ref="AF317">SUM(COUNTIFS($A:$A,$AE317,$D:$D,$J$3:$J$5))</f>
        <v>5</v>
      </c>
      <c r="AG317" s="15">
        <f>SUMIF($A:$A,$AE317,$H:$H)</f>
        <v>135</v>
      </c>
      <c r="AH317" s="15">
        <f t="shared" si="27"/>
        <v>27</v>
      </c>
    </row>
    <row r="318" spans="1:34" x14ac:dyDescent="0.3">
      <c r="A318" s="10">
        <v>43474</v>
      </c>
      <c r="B318" s="11" t="s">
        <v>697</v>
      </c>
      <c r="C318" s="11" t="s">
        <v>698</v>
      </c>
      <c r="D318" s="11" t="s">
        <v>662</v>
      </c>
      <c r="F318" s="15">
        <f>IF(ISBLANK($D318),"",IF(ISBLANK($E318),VLOOKUP($D318,$J:$K,2,FALSE),VLOOKUP($E318,'Daycare Packages'!$A:$G,7,FALSE)))</f>
        <v>30</v>
      </c>
      <c r="G318" s="15"/>
      <c r="H318" s="15">
        <f t="shared" si="25"/>
        <v>30</v>
      </c>
      <c r="I318" s="198">
        <f t="shared" si="26"/>
        <v>1</v>
      </c>
      <c r="AD318" s="52">
        <v>46</v>
      </c>
      <c r="AE318" s="10">
        <v>43780</v>
      </c>
      <c r="AF318" s="12" cm="1">
        <f t="array" ref="AF318">SUM(COUNTIFS($A:$A,$AE318,$D:$D,$J$3:$J$5))</f>
        <v>39</v>
      </c>
      <c r="AG318" s="15">
        <f>SUMIF($A:$A,$AE318,$H:$H)</f>
        <v>1051</v>
      </c>
      <c r="AH318" s="15">
        <f t="shared" si="27"/>
        <v>26.95</v>
      </c>
    </row>
    <row r="319" spans="1:34" x14ac:dyDescent="0.3">
      <c r="A319" s="10">
        <v>43474</v>
      </c>
      <c r="B319" s="11" t="s">
        <v>157</v>
      </c>
      <c r="C319" s="11" t="s">
        <v>448</v>
      </c>
      <c r="D319" s="11" t="s">
        <v>662</v>
      </c>
      <c r="E319" s="11">
        <v>6703829</v>
      </c>
      <c r="F319" s="15">
        <f>IF(ISBLANK($D319),"",IF(ISBLANK($E319),VLOOKUP($D319,$J:$K,2,FALSE),VLOOKUP($E319,'Daycare Packages'!$A:$G,7,FALSE)))</f>
        <v>26</v>
      </c>
      <c r="G319" s="15"/>
      <c r="H319" s="15">
        <f t="shared" si="25"/>
        <v>26</v>
      </c>
      <c r="I319" s="198">
        <f t="shared" si="26"/>
        <v>1</v>
      </c>
      <c r="AD319" s="52">
        <v>46</v>
      </c>
      <c r="AE319" s="10">
        <v>43781</v>
      </c>
      <c r="AF319" s="12" cm="1">
        <f t="array" ref="AF319">SUM(COUNTIFS($A:$A,$AE319,$D:$D,$J$3:$J$5))</f>
        <v>67</v>
      </c>
      <c r="AG319" s="15">
        <f>SUMIF($A:$A,$AE319,$H:$H)</f>
        <v>1774</v>
      </c>
      <c r="AH319" s="15">
        <f t="shared" si="27"/>
        <v>26.48</v>
      </c>
    </row>
    <row r="320" spans="1:34" x14ac:dyDescent="0.3">
      <c r="A320" s="10">
        <v>43474</v>
      </c>
      <c r="B320" s="11" t="s">
        <v>224</v>
      </c>
      <c r="C320" s="11" t="s">
        <v>740</v>
      </c>
      <c r="D320" s="11" t="s">
        <v>662</v>
      </c>
      <c r="E320" s="11">
        <v>6745190</v>
      </c>
      <c r="F320" s="15">
        <f>IF(ISBLANK($D320),"",IF(ISBLANK($E320),VLOOKUP($D320,$J:$K,2,FALSE),VLOOKUP($E320,'Daycare Packages'!$A:$G,7,FALSE)))</f>
        <v>27</v>
      </c>
      <c r="G320" s="15"/>
      <c r="H320" s="15">
        <f t="shared" si="25"/>
        <v>27</v>
      </c>
      <c r="I320" s="198">
        <f t="shared" si="26"/>
        <v>1</v>
      </c>
      <c r="AD320" s="52">
        <v>46</v>
      </c>
      <c r="AE320" s="10">
        <v>43782</v>
      </c>
      <c r="AF320" s="12" cm="1">
        <f t="array" ref="AF320">SUM(COUNTIFS($A:$A,$AE320,$D:$D,$J$3:$J$5))</f>
        <v>77</v>
      </c>
      <c r="AG320" s="15">
        <f>SUMIF($A:$A,$AE320,$H:$H)</f>
        <v>2034.4</v>
      </c>
      <c r="AH320" s="15">
        <f t="shared" si="27"/>
        <v>26.42</v>
      </c>
    </row>
    <row r="321" spans="1:34" x14ac:dyDescent="0.3">
      <c r="A321" s="10">
        <v>43474</v>
      </c>
      <c r="B321" s="11" t="s">
        <v>766</v>
      </c>
      <c r="C321" s="11" t="s">
        <v>767</v>
      </c>
      <c r="D321" s="11" t="s">
        <v>662</v>
      </c>
      <c r="F321" s="15">
        <f>IF(ISBLANK($D321),"",IF(ISBLANK($E321),VLOOKUP($D321,$J:$K,2,FALSE),VLOOKUP($E321,'Daycare Packages'!$A:$G,7,FALSE)))</f>
        <v>30</v>
      </c>
      <c r="G321" s="15"/>
      <c r="H321" s="15">
        <f t="shared" si="25"/>
        <v>30</v>
      </c>
      <c r="I321" s="198">
        <f t="shared" si="26"/>
        <v>1</v>
      </c>
      <c r="AD321" s="52">
        <v>46</v>
      </c>
      <c r="AE321" s="10">
        <v>43783</v>
      </c>
      <c r="AF321" s="12" cm="1">
        <f t="array" ref="AF321">SUM(COUNTIFS($A:$A,$AE321,$D:$D,$J$3:$J$5))</f>
        <v>76</v>
      </c>
      <c r="AG321" s="15">
        <f>SUMIF($A:$A,$AE321,$H:$H)</f>
        <v>1968.8000000000002</v>
      </c>
      <c r="AH321" s="15">
        <f t="shared" si="27"/>
        <v>25.91</v>
      </c>
    </row>
    <row r="322" spans="1:34" x14ac:dyDescent="0.3">
      <c r="A322" s="10">
        <v>43474</v>
      </c>
      <c r="B322" s="11" t="s">
        <v>136</v>
      </c>
      <c r="C322" s="11" t="s">
        <v>650</v>
      </c>
      <c r="D322" s="11" t="s">
        <v>662</v>
      </c>
      <c r="E322" s="11">
        <v>6663980</v>
      </c>
      <c r="F322" s="15">
        <f>IF(ISBLANK($D322),"",IF(ISBLANK($E322),VLOOKUP($D322,$J:$K,2,FALSE),VLOOKUP($E322,'Daycare Packages'!$A:$G,7,FALSE)))</f>
        <v>25</v>
      </c>
      <c r="G322" s="15"/>
      <c r="H322" s="15">
        <f t="shared" si="25"/>
        <v>25</v>
      </c>
      <c r="I322" s="198">
        <f t="shared" si="26"/>
        <v>1</v>
      </c>
      <c r="AD322" s="52">
        <v>46</v>
      </c>
      <c r="AE322" s="10">
        <v>43784</v>
      </c>
      <c r="AF322" s="12" cm="1">
        <f t="array" ref="AF322">SUM(COUNTIFS($A:$A,$AE322,$D:$D,$J$3:$J$5))</f>
        <v>71</v>
      </c>
      <c r="AG322" s="15">
        <f>SUMIF($A:$A,$AE322,$H:$H)</f>
        <v>1879.4</v>
      </c>
      <c r="AH322" s="15">
        <f t="shared" si="27"/>
        <v>26.47</v>
      </c>
    </row>
    <row r="323" spans="1:34" x14ac:dyDescent="0.3">
      <c r="A323" s="10">
        <v>43474</v>
      </c>
      <c r="B323" s="11" t="s">
        <v>703</v>
      </c>
      <c r="C323" s="11" t="s">
        <v>704</v>
      </c>
      <c r="D323" s="11" t="s">
        <v>662</v>
      </c>
      <c r="F323" s="15">
        <f>IF(ISBLANK($D323),"",IF(ISBLANK($E323),VLOOKUP($D323,$J:$K,2,FALSE),VLOOKUP($E323,'Daycare Packages'!$A:$G,7,FALSE)))</f>
        <v>30</v>
      </c>
      <c r="G323" s="15"/>
      <c r="H323" s="15">
        <f t="shared" ref="H323:H386" si="28">IF(ISBLANK(D323),"",SUM(F323:G323))</f>
        <v>30</v>
      </c>
      <c r="I323" s="198">
        <f t="shared" ref="I323:I386" si="29">IF(A323="",0,MONTH(A323))</f>
        <v>1</v>
      </c>
      <c r="AD323" s="52">
        <v>46</v>
      </c>
      <c r="AE323" s="10">
        <v>43785</v>
      </c>
      <c r="AF323" s="12" cm="1">
        <f t="array" ref="AF323">SUM(COUNTIFS($A:$A,$AE323,$D:$D,$J$3:$J$5))</f>
        <v>24</v>
      </c>
      <c r="AG323" s="15">
        <f>SUMIF($A:$A,$AE323,$H:$H)</f>
        <v>635</v>
      </c>
      <c r="AH323" s="15">
        <f t="shared" si="27"/>
        <v>26.46</v>
      </c>
    </row>
    <row r="324" spans="1:34" x14ac:dyDescent="0.3">
      <c r="A324" s="10">
        <v>43474</v>
      </c>
      <c r="B324" s="11" t="s">
        <v>137</v>
      </c>
      <c r="C324" s="11" t="s">
        <v>693</v>
      </c>
      <c r="D324" s="11" t="s">
        <v>662</v>
      </c>
      <c r="E324" s="11">
        <v>6664989</v>
      </c>
      <c r="F324" s="15">
        <f>IF(ISBLANK($D324),"",IF(ISBLANK($E324),VLOOKUP($D324,$J:$K,2,FALSE),VLOOKUP($E324,'Daycare Packages'!$A:$G,7,FALSE)))</f>
        <v>22</v>
      </c>
      <c r="G324" s="15"/>
      <c r="H324" s="15">
        <f t="shared" si="28"/>
        <v>22</v>
      </c>
      <c r="I324" s="198">
        <f t="shared" si="29"/>
        <v>1</v>
      </c>
      <c r="AD324" s="52">
        <v>47</v>
      </c>
      <c r="AE324" s="10">
        <v>43786</v>
      </c>
      <c r="AF324" s="12" cm="1">
        <f t="array" ref="AF324">SUM(COUNTIFS($A:$A,$AE324,$D:$D,$J$3:$J$5))</f>
        <v>7</v>
      </c>
      <c r="AG324" s="15">
        <f>SUMIF($A:$A,$AE324,$H:$H)</f>
        <v>193</v>
      </c>
      <c r="AH324" s="15">
        <f t="shared" si="27"/>
        <v>27.57</v>
      </c>
    </row>
    <row r="325" spans="1:34" x14ac:dyDescent="0.3">
      <c r="A325" s="10">
        <v>43474</v>
      </c>
      <c r="B325" s="11" t="s">
        <v>183</v>
      </c>
      <c r="C325" s="11" t="s">
        <v>520</v>
      </c>
      <c r="D325" s="11" t="s">
        <v>662</v>
      </c>
      <c r="E325" s="11">
        <v>6722072</v>
      </c>
      <c r="F325" s="15">
        <f>IF(ISBLANK($D325),"",IF(ISBLANK($E325),VLOOKUP($D325,$J:$K,2,FALSE),VLOOKUP($E325,'Daycare Packages'!$A:$G,7,FALSE)))</f>
        <v>25</v>
      </c>
      <c r="G325" s="15"/>
      <c r="H325" s="15">
        <f t="shared" si="28"/>
        <v>25</v>
      </c>
      <c r="I325" s="198">
        <f t="shared" si="29"/>
        <v>1</v>
      </c>
      <c r="AD325" s="52">
        <v>47</v>
      </c>
      <c r="AE325" s="10">
        <v>43787</v>
      </c>
      <c r="AF325" s="12" cm="1">
        <f t="array" ref="AF325">SUM(COUNTIFS($A:$A,$AE325,$D:$D,$J$3:$J$5))</f>
        <v>59</v>
      </c>
      <c r="AG325" s="15">
        <f>SUMIF($A:$A,$AE325,$H:$H)</f>
        <v>1579</v>
      </c>
      <c r="AH325" s="15">
        <f t="shared" ref="AH325:AH368" si="30">IF(AF325=0,0,ROUND(AG325/AF325,2))</f>
        <v>26.76</v>
      </c>
    </row>
    <row r="326" spans="1:34" x14ac:dyDescent="0.3">
      <c r="A326" s="10">
        <v>43474</v>
      </c>
      <c r="B326" s="11" t="s">
        <v>282</v>
      </c>
      <c r="C326" s="11" t="s">
        <v>735</v>
      </c>
      <c r="D326" s="11" t="s">
        <v>662</v>
      </c>
      <c r="F326" s="15">
        <f>IF(ISBLANK($D326),"",IF(ISBLANK($E326),VLOOKUP($D326,$J:$K,2,FALSE),VLOOKUP($E326,'Daycare Packages'!$A:$G,7,FALSE)))</f>
        <v>30</v>
      </c>
      <c r="G326" s="15"/>
      <c r="H326" s="15">
        <f t="shared" si="28"/>
        <v>30</v>
      </c>
      <c r="I326" s="198">
        <f t="shared" si="29"/>
        <v>1</v>
      </c>
      <c r="AD326" s="52">
        <v>47</v>
      </c>
      <c r="AE326" s="10">
        <v>43788</v>
      </c>
      <c r="AF326" s="12" cm="1">
        <f t="array" ref="AF326">SUM(COUNTIFS($A:$A,$AE326,$D:$D,$J$3:$J$5))</f>
        <v>79</v>
      </c>
      <c r="AG326" s="15">
        <f>SUMIF($A:$A,$AE326,$H:$H)</f>
        <v>2082</v>
      </c>
      <c r="AH326" s="15">
        <f t="shared" si="30"/>
        <v>26.35</v>
      </c>
    </row>
    <row r="327" spans="1:34" x14ac:dyDescent="0.3">
      <c r="A327" s="10">
        <v>43474</v>
      </c>
      <c r="B327" s="11" t="s">
        <v>663</v>
      </c>
      <c r="C327" s="11" t="s">
        <v>664</v>
      </c>
      <c r="D327" s="11" t="s">
        <v>662</v>
      </c>
      <c r="F327" s="15">
        <f>IF(ISBLANK($D327),"",IF(ISBLANK($E327),VLOOKUP($D327,$J:$K,2,FALSE),VLOOKUP($E327,'Daycare Packages'!$A:$G,7,FALSE)))</f>
        <v>30</v>
      </c>
      <c r="G327" s="15"/>
      <c r="H327" s="15">
        <f t="shared" si="28"/>
        <v>30</v>
      </c>
      <c r="I327" s="198">
        <f t="shared" si="29"/>
        <v>1</v>
      </c>
      <c r="AD327" s="52">
        <v>47</v>
      </c>
      <c r="AE327" s="10">
        <v>43789</v>
      </c>
      <c r="AF327" s="12" cm="1">
        <f t="array" ref="AF327">SUM(COUNTIFS($A:$A,$AE327,$D:$D,$J$3:$J$5))</f>
        <v>59</v>
      </c>
      <c r="AG327" s="15">
        <f>SUMIF($A:$A,$AE327,$H:$H)</f>
        <v>1590.1</v>
      </c>
      <c r="AH327" s="15">
        <f t="shared" si="30"/>
        <v>26.95</v>
      </c>
    </row>
    <row r="328" spans="1:34" x14ac:dyDescent="0.3">
      <c r="A328" s="10">
        <v>43474</v>
      </c>
      <c r="B328" s="11" t="s">
        <v>663</v>
      </c>
      <c r="C328" s="11" t="s">
        <v>665</v>
      </c>
      <c r="D328" s="11" t="s">
        <v>662</v>
      </c>
      <c r="F328" s="15">
        <f>IF(ISBLANK($D328),"",IF(ISBLANK($E328),VLOOKUP($D328,$J:$K,2,FALSE),VLOOKUP($E328,'Daycare Packages'!$A:$G,7,FALSE)))</f>
        <v>30</v>
      </c>
      <c r="G328" s="15"/>
      <c r="H328" s="15">
        <f t="shared" si="28"/>
        <v>30</v>
      </c>
      <c r="I328" s="198">
        <f t="shared" si="29"/>
        <v>1</v>
      </c>
      <c r="AD328" s="52">
        <v>47</v>
      </c>
      <c r="AE328" s="10">
        <v>43790</v>
      </c>
      <c r="AF328" s="12" cm="1">
        <f t="array" ref="AF328">SUM(COUNTIFS($A:$A,$AE328,$D:$D,$J$3:$J$5))</f>
        <v>72</v>
      </c>
      <c r="AG328" s="15">
        <f>SUMIF($A:$A,$AE328,$H:$H)</f>
        <v>1906.5000000000002</v>
      </c>
      <c r="AH328" s="15">
        <f t="shared" si="30"/>
        <v>26.48</v>
      </c>
    </row>
    <row r="329" spans="1:34" x14ac:dyDescent="0.3">
      <c r="A329" s="10">
        <v>43474</v>
      </c>
      <c r="B329" s="11" t="s">
        <v>189</v>
      </c>
      <c r="C329" s="11" t="s">
        <v>638</v>
      </c>
      <c r="D329" s="11" t="s">
        <v>662</v>
      </c>
      <c r="E329" s="11">
        <v>6725260</v>
      </c>
      <c r="F329" s="15">
        <f>IF(ISBLANK($D329),"",IF(ISBLANK($E329),VLOOKUP($D329,$J:$K,2,FALSE),VLOOKUP($E329,'Daycare Packages'!$A:$G,7,FALSE)))</f>
        <v>22</v>
      </c>
      <c r="G329" s="15"/>
      <c r="H329" s="15">
        <f t="shared" si="28"/>
        <v>22</v>
      </c>
      <c r="I329" s="198">
        <f t="shared" si="29"/>
        <v>1</v>
      </c>
      <c r="AD329" s="52">
        <v>47</v>
      </c>
      <c r="AE329" s="10">
        <v>43791</v>
      </c>
      <c r="AF329" s="12" cm="1">
        <f t="array" ref="AF329">SUM(COUNTIFS($A:$A,$AE329,$D:$D,$J$3:$J$5))</f>
        <v>75</v>
      </c>
      <c r="AG329" s="15">
        <f>SUMIF($A:$A,$AE329,$H:$H)</f>
        <v>2009.1000000000001</v>
      </c>
      <c r="AH329" s="15">
        <f t="shared" si="30"/>
        <v>26.79</v>
      </c>
    </row>
    <row r="330" spans="1:34" x14ac:dyDescent="0.3">
      <c r="A330" s="10">
        <v>43474</v>
      </c>
      <c r="B330" s="11" t="s">
        <v>141</v>
      </c>
      <c r="C330" s="11" t="s">
        <v>564</v>
      </c>
      <c r="D330" s="11" t="s">
        <v>662</v>
      </c>
      <c r="E330" s="11">
        <v>6735955</v>
      </c>
      <c r="F330" s="15">
        <f>IF(ISBLANK($D330),"",IF(ISBLANK($E330),VLOOKUP($D330,$J:$K,2,FALSE),VLOOKUP($E330,'Daycare Packages'!$A:$G,7,FALSE)))</f>
        <v>25</v>
      </c>
      <c r="G330" s="15"/>
      <c r="H330" s="15">
        <f t="shared" si="28"/>
        <v>25</v>
      </c>
      <c r="I330" s="198">
        <f t="shared" si="29"/>
        <v>1</v>
      </c>
      <c r="AD330" s="52">
        <v>47</v>
      </c>
      <c r="AE330" s="10">
        <v>43792</v>
      </c>
      <c r="AF330" s="12" cm="1">
        <f t="array" ref="AF330">SUM(COUNTIFS($A:$A,$AE330,$D:$D,$J$3:$J$5))</f>
        <v>15</v>
      </c>
      <c r="AG330" s="15">
        <f>SUMIF($A:$A,$AE330,$H:$H)</f>
        <v>423.7</v>
      </c>
      <c r="AH330" s="15">
        <f t="shared" si="30"/>
        <v>28.25</v>
      </c>
    </row>
    <row r="331" spans="1:34" x14ac:dyDescent="0.3">
      <c r="A331" s="10">
        <v>43474</v>
      </c>
      <c r="B331" s="11" t="s">
        <v>230</v>
      </c>
      <c r="C331" s="11" t="s">
        <v>493</v>
      </c>
      <c r="D331" s="11" t="s">
        <v>662</v>
      </c>
      <c r="F331" s="15">
        <f>IF(ISBLANK($D331),"",IF(ISBLANK($E331),VLOOKUP($D331,$J:$K,2,FALSE),VLOOKUP($E331,'Daycare Packages'!$A:$G,7,FALSE)))</f>
        <v>30</v>
      </c>
      <c r="G331" s="15"/>
      <c r="H331" s="15">
        <f t="shared" si="28"/>
        <v>30</v>
      </c>
      <c r="I331" s="198">
        <f t="shared" si="29"/>
        <v>1</v>
      </c>
      <c r="AD331" s="52">
        <v>48</v>
      </c>
      <c r="AE331" s="10">
        <v>43793</v>
      </c>
      <c r="AF331" s="12" cm="1">
        <f t="array" ref="AF331">SUM(COUNTIFS($A:$A,$AE331,$D:$D,$J$3:$J$5))</f>
        <v>6</v>
      </c>
      <c r="AG331" s="15">
        <f>SUMIF($A:$A,$AE331,$H:$H)</f>
        <v>165.7</v>
      </c>
      <c r="AH331" s="15">
        <f t="shared" si="30"/>
        <v>27.62</v>
      </c>
    </row>
    <row r="332" spans="1:34" x14ac:dyDescent="0.3">
      <c r="A332" s="10">
        <v>43474</v>
      </c>
      <c r="B332" s="11" t="s">
        <v>207</v>
      </c>
      <c r="C332" s="11" t="s">
        <v>229</v>
      </c>
      <c r="D332" s="11" t="s">
        <v>662</v>
      </c>
      <c r="E332" s="11">
        <v>6524523</v>
      </c>
      <c r="F332" s="15">
        <f>IF(ISBLANK($D332),"",IF(ISBLANK($E332),VLOOKUP($D332,$J:$K,2,FALSE),VLOOKUP($E332,'Daycare Packages'!$A:$G,7,FALSE)))</f>
        <v>22</v>
      </c>
      <c r="G332" s="15"/>
      <c r="H332" s="15">
        <f t="shared" si="28"/>
        <v>22</v>
      </c>
      <c r="I332" s="198">
        <f t="shared" si="29"/>
        <v>1</v>
      </c>
      <c r="AD332" s="52">
        <v>48</v>
      </c>
      <c r="AE332" s="10">
        <v>43794</v>
      </c>
      <c r="AF332" s="12" cm="1">
        <f t="array" ref="AF332">SUM(COUNTIFS($A:$A,$AE332,$D:$D,$J$3:$J$5))</f>
        <v>55</v>
      </c>
      <c r="AG332" s="15">
        <f>SUMIF($A:$A,$AE332,$H:$H)</f>
        <v>1422.7</v>
      </c>
      <c r="AH332" s="15">
        <f t="shared" si="30"/>
        <v>25.87</v>
      </c>
    </row>
    <row r="333" spans="1:34" x14ac:dyDescent="0.3">
      <c r="A333" s="10">
        <v>43474</v>
      </c>
      <c r="B333" s="11" t="s">
        <v>716</v>
      </c>
      <c r="C333" s="11" t="s">
        <v>717</v>
      </c>
      <c r="D333" s="11" t="s">
        <v>662</v>
      </c>
      <c r="F333" s="15">
        <f>IF(ISBLANK($D333),"",IF(ISBLANK($E333),VLOOKUP($D333,$J:$K,2,FALSE),VLOOKUP($E333,'Daycare Packages'!$A:$G,7,FALSE)))</f>
        <v>30</v>
      </c>
      <c r="G333" s="15"/>
      <c r="H333" s="15">
        <f t="shared" si="28"/>
        <v>30</v>
      </c>
      <c r="I333" s="198">
        <f t="shared" si="29"/>
        <v>1</v>
      </c>
      <c r="AD333" s="52">
        <v>48</v>
      </c>
      <c r="AE333" s="10">
        <v>43795</v>
      </c>
      <c r="AF333" s="12" cm="1">
        <f t="array" ref="AF333">SUM(COUNTIFS($A:$A,$AE333,$D:$D,$J$3:$J$5))</f>
        <v>77</v>
      </c>
      <c r="AG333" s="15">
        <f>SUMIF($A:$A,$AE333,$H:$H)</f>
        <v>2073.5</v>
      </c>
      <c r="AH333" s="15">
        <f t="shared" si="30"/>
        <v>26.93</v>
      </c>
    </row>
    <row r="334" spans="1:34" x14ac:dyDescent="0.3">
      <c r="A334" s="55">
        <v>43474</v>
      </c>
      <c r="B334" s="56" t="s">
        <v>156</v>
      </c>
      <c r="C334" s="56" t="s">
        <v>479</v>
      </c>
      <c r="D334" s="56" t="s">
        <v>662</v>
      </c>
      <c r="E334" s="56">
        <v>6703732</v>
      </c>
      <c r="F334" s="59">
        <f>IF(ISBLANK($D334),"",IF(ISBLANK($E334),VLOOKUP($D334,$J:$K,2,FALSE),VLOOKUP($E334,'Daycare Packages'!$A:$G,7,FALSE)))</f>
        <v>22</v>
      </c>
      <c r="G334" s="59"/>
      <c r="H334" s="59">
        <f t="shared" si="28"/>
        <v>22</v>
      </c>
      <c r="I334" s="198">
        <f t="shared" si="29"/>
        <v>1</v>
      </c>
      <c r="AD334" s="52">
        <v>48</v>
      </c>
      <c r="AE334" s="10">
        <v>43796</v>
      </c>
      <c r="AF334" s="12" cm="1">
        <f t="array" ref="AF334">SUM(COUNTIFS($A:$A,$AE334,$D:$D,$J$3:$J$5))</f>
        <v>49</v>
      </c>
      <c r="AG334" s="15">
        <f>SUMIF($A:$A,$AE334,$H:$H)</f>
        <v>1303.0999999999999</v>
      </c>
      <c r="AH334" s="15">
        <f t="shared" si="30"/>
        <v>26.59</v>
      </c>
    </row>
    <row r="335" spans="1:34" x14ac:dyDescent="0.3">
      <c r="A335" s="10">
        <v>43475</v>
      </c>
      <c r="B335" s="11" t="s">
        <v>131</v>
      </c>
      <c r="C335" s="11" t="s">
        <v>553</v>
      </c>
      <c r="D335" s="11" t="s">
        <v>659</v>
      </c>
      <c r="E335" s="11">
        <v>6730496</v>
      </c>
      <c r="F335" s="15">
        <f>IF(ISBLANK($D335),"",IF(ISBLANK($E335),VLOOKUP($D335,$J:$K,2,FALSE),VLOOKUP($E335,'Daycare Packages'!$A:$G,7,FALSE)))</f>
        <v>16</v>
      </c>
      <c r="G335" s="15"/>
      <c r="H335" s="15">
        <f t="shared" si="28"/>
        <v>16</v>
      </c>
      <c r="I335" s="198">
        <f t="shared" si="29"/>
        <v>1</v>
      </c>
      <c r="AD335" s="52">
        <v>48</v>
      </c>
      <c r="AE335" s="10">
        <v>43797</v>
      </c>
      <c r="AF335" s="12" cm="1">
        <f t="array" ref="AF335">SUM(COUNTIFS($A:$A,$AE335,$D:$D,$J$3:$J$5))</f>
        <v>0</v>
      </c>
      <c r="AG335" s="15">
        <f>SUMIF($A:$A,$AE335,$H:$H)</f>
        <v>0</v>
      </c>
      <c r="AH335" s="15">
        <f t="shared" si="30"/>
        <v>0</v>
      </c>
    </row>
    <row r="336" spans="1:34" x14ac:dyDescent="0.3">
      <c r="A336" s="10">
        <v>43475</v>
      </c>
      <c r="B336" s="11" t="s">
        <v>720</v>
      </c>
      <c r="C336" s="11" t="s">
        <v>721</v>
      </c>
      <c r="D336" s="11" t="s">
        <v>659</v>
      </c>
      <c r="F336" s="15">
        <f>IF(ISBLANK($D336),"",IF(ISBLANK($E336),VLOOKUP($D336,$J:$K,2,FALSE),VLOOKUP($E336,'Daycare Packages'!$A:$G,7,FALSE)))</f>
        <v>20</v>
      </c>
      <c r="G336" s="15"/>
      <c r="H336" s="15">
        <f t="shared" si="28"/>
        <v>20</v>
      </c>
      <c r="I336" s="198">
        <f t="shared" si="29"/>
        <v>1</v>
      </c>
      <c r="AD336" s="52">
        <v>48</v>
      </c>
      <c r="AE336" s="10">
        <v>43798</v>
      </c>
      <c r="AF336" s="12" cm="1">
        <f t="array" ref="AF336">SUM(COUNTIFS($A:$A,$AE336,$D:$D,$J$3:$J$5))</f>
        <v>14</v>
      </c>
      <c r="AG336" s="15">
        <f>SUMIF($A:$A,$AE336,$H:$H)</f>
        <v>358.7</v>
      </c>
      <c r="AH336" s="15">
        <f t="shared" si="30"/>
        <v>25.62</v>
      </c>
    </row>
    <row r="337" spans="1:34" x14ac:dyDescent="0.3">
      <c r="A337" s="10">
        <v>43475</v>
      </c>
      <c r="B337" s="11" t="s">
        <v>152</v>
      </c>
      <c r="C337" s="11" t="s">
        <v>679</v>
      </c>
      <c r="D337" s="11" t="s">
        <v>659</v>
      </c>
      <c r="E337" s="11">
        <v>6696828</v>
      </c>
      <c r="F337" s="15">
        <f>IF(ISBLANK($D337),"",IF(ISBLANK($E337),VLOOKUP($D337,$J:$K,2,FALSE),VLOOKUP($E337,'Daycare Packages'!$A:$G,7,FALSE)))</f>
        <v>22</v>
      </c>
      <c r="G337" s="15"/>
      <c r="H337" s="15">
        <f t="shared" si="28"/>
        <v>22</v>
      </c>
      <c r="I337" s="198">
        <f t="shared" si="29"/>
        <v>1</v>
      </c>
      <c r="AD337" s="52">
        <v>48</v>
      </c>
      <c r="AE337" s="10">
        <v>43799</v>
      </c>
      <c r="AF337" s="12" cm="1">
        <f t="array" ref="AF337">SUM(COUNTIFS($A:$A,$AE337,$D:$D,$J$3:$J$5))</f>
        <v>9</v>
      </c>
      <c r="AG337" s="15">
        <f>SUMIF($A:$A,$AE337,$H:$H)</f>
        <v>247.7</v>
      </c>
      <c r="AH337" s="15">
        <f t="shared" si="30"/>
        <v>27.52</v>
      </c>
    </row>
    <row r="338" spans="1:34" x14ac:dyDescent="0.3">
      <c r="A338" s="10">
        <v>43475</v>
      </c>
      <c r="B338" s="11" t="s">
        <v>279</v>
      </c>
      <c r="C338" s="11" t="s">
        <v>658</v>
      </c>
      <c r="D338" s="11" t="s">
        <v>659</v>
      </c>
      <c r="F338" s="15">
        <f>IF(ISBLANK($D338),"",IF(ISBLANK($E338),VLOOKUP($D338,$J:$K,2,FALSE),VLOOKUP($E338,'Daycare Packages'!$A:$G,7,FALSE)))</f>
        <v>20</v>
      </c>
      <c r="G338" s="15"/>
      <c r="H338" s="15">
        <f t="shared" si="28"/>
        <v>20</v>
      </c>
      <c r="I338" s="198">
        <f t="shared" si="29"/>
        <v>1</v>
      </c>
      <c r="AD338" s="52">
        <v>49</v>
      </c>
      <c r="AE338" s="10">
        <v>43800</v>
      </c>
      <c r="AF338" s="12" cm="1">
        <f t="array" ref="AF338">SUM(COUNTIFS($A:$A,$AE338,$D:$D,$J$3:$J$5))</f>
        <v>4</v>
      </c>
      <c r="AG338" s="15">
        <f>SUMIF($A:$A,$AE338,$H:$H)</f>
        <v>107.7</v>
      </c>
      <c r="AH338" s="15">
        <f t="shared" si="30"/>
        <v>26.93</v>
      </c>
    </row>
    <row r="339" spans="1:34" x14ac:dyDescent="0.3">
      <c r="A339" s="10">
        <v>43475</v>
      </c>
      <c r="B339" s="11" t="s">
        <v>279</v>
      </c>
      <c r="C339" s="11" t="s">
        <v>661</v>
      </c>
      <c r="D339" s="11" t="s">
        <v>659</v>
      </c>
      <c r="F339" s="15">
        <f>IF(ISBLANK($D339),"",IF(ISBLANK($E339),VLOOKUP($D339,$J:$K,2,FALSE),VLOOKUP($E339,'Daycare Packages'!$A:$G,7,FALSE)))</f>
        <v>20</v>
      </c>
      <c r="G339" s="15"/>
      <c r="H339" s="15">
        <f t="shared" si="28"/>
        <v>20</v>
      </c>
      <c r="I339" s="198">
        <f t="shared" si="29"/>
        <v>1</v>
      </c>
      <c r="AD339" s="52">
        <v>49</v>
      </c>
      <c r="AE339" s="10">
        <v>43801</v>
      </c>
      <c r="AF339" s="12" cm="1">
        <f t="array" ref="AF339">SUM(COUNTIFS($A:$A,$AE339,$D:$D,$J$3:$J$5))</f>
        <v>1</v>
      </c>
      <c r="AG339" s="15">
        <f>SUMIF($A:$A,$AE339,$H:$H)</f>
        <v>23</v>
      </c>
      <c r="AH339" s="15">
        <f t="shared" si="30"/>
        <v>23</v>
      </c>
    </row>
    <row r="340" spans="1:34" x14ac:dyDescent="0.3">
      <c r="A340" s="10">
        <v>43475</v>
      </c>
      <c r="B340" s="11" t="s">
        <v>190</v>
      </c>
      <c r="C340" s="11" t="s">
        <v>718</v>
      </c>
      <c r="D340" s="11" t="s">
        <v>659</v>
      </c>
      <c r="F340" s="15">
        <f>IF(ISBLANK($D340),"",IF(ISBLANK($E340),VLOOKUP($D340,$J:$K,2,FALSE),VLOOKUP($E340,'Daycare Packages'!$A:$G,7,FALSE)))</f>
        <v>20</v>
      </c>
      <c r="G340" s="15"/>
      <c r="H340" s="15">
        <f t="shared" si="28"/>
        <v>20</v>
      </c>
      <c r="I340" s="198">
        <f t="shared" si="29"/>
        <v>1</v>
      </c>
      <c r="AD340" s="52">
        <v>49</v>
      </c>
      <c r="AE340" s="10">
        <v>43802</v>
      </c>
      <c r="AF340" s="12" cm="1">
        <f t="array" ref="AF340">SUM(COUNTIFS($A:$A,$AE340,$D:$D,$J$3:$J$5))</f>
        <v>1</v>
      </c>
      <c r="AG340" s="15">
        <f>SUMIF($A:$A,$AE340,$H:$H)</f>
        <v>23</v>
      </c>
      <c r="AH340" s="15">
        <f t="shared" si="30"/>
        <v>23</v>
      </c>
    </row>
    <row r="341" spans="1:34" x14ac:dyDescent="0.3">
      <c r="A341" s="10">
        <v>43475</v>
      </c>
      <c r="B341" s="11" t="s">
        <v>747</v>
      </c>
      <c r="C341" s="11" t="s">
        <v>748</v>
      </c>
      <c r="D341" s="11" t="s">
        <v>659</v>
      </c>
      <c r="F341" s="15">
        <f>IF(ISBLANK($D341),"",IF(ISBLANK($E341),VLOOKUP($D341,$J:$K,2,FALSE),VLOOKUP($E341,'Daycare Packages'!$A:$G,7,FALSE)))</f>
        <v>20</v>
      </c>
      <c r="G341" s="15"/>
      <c r="H341" s="15">
        <f t="shared" si="28"/>
        <v>20</v>
      </c>
      <c r="I341" s="198">
        <f t="shared" si="29"/>
        <v>1</v>
      </c>
      <c r="AD341" s="52">
        <v>49</v>
      </c>
      <c r="AE341" s="10">
        <v>43803</v>
      </c>
      <c r="AF341" s="12" cm="1">
        <f t="array" ref="AF341">SUM(COUNTIFS($A:$A,$AE341,$D:$D,$J$3:$J$5))</f>
        <v>71</v>
      </c>
      <c r="AG341" s="15">
        <f>SUMIF($A:$A,$AE341,$H:$H)</f>
        <v>1934.1</v>
      </c>
      <c r="AH341" s="15">
        <f t="shared" si="30"/>
        <v>27.24</v>
      </c>
    </row>
    <row r="342" spans="1:34" x14ac:dyDescent="0.3">
      <c r="A342" s="10">
        <v>43475</v>
      </c>
      <c r="B342" s="11" t="s">
        <v>749</v>
      </c>
      <c r="C342" s="11" t="s">
        <v>750</v>
      </c>
      <c r="D342" s="11" t="s">
        <v>659</v>
      </c>
      <c r="F342" s="15">
        <f>IF(ISBLANK($D342),"",IF(ISBLANK($E342),VLOOKUP($D342,$J:$K,2,FALSE),VLOOKUP($E342,'Daycare Packages'!$A:$G,7,FALSE)))</f>
        <v>20</v>
      </c>
      <c r="G342" s="15"/>
      <c r="H342" s="15">
        <f t="shared" si="28"/>
        <v>20</v>
      </c>
      <c r="I342" s="198">
        <f t="shared" si="29"/>
        <v>1</v>
      </c>
      <c r="AD342" s="52">
        <v>49</v>
      </c>
      <c r="AE342" s="10">
        <v>43804</v>
      </c>
      <c r="AF342" s="12" cm="1">
        <f t="array" ref="AF342">SUM(COUNTIFS($A:$A,$AE342,$D:$D,$J$3:$J$5))</f>
        <v>73</v>
      </c>
      <c r="AG342" s="15">
        <f>SUMIF($A:$A,$AE342,$H:$H)</f>
        <v>1913.2000000000003</v>
      </c>
      <c r="AH342" s="15">
        <f t="shared" si="30"/>
        <v>26.21</v>
      </c>
    </row>
    <row r="343" spans="1:34" x14ac:dyDescent="0.3">
      <c r="A343" s="10">
        <v>43475</v>
      </c>
      <c r="B343" s="11" t="s">
        <v>812</v>
      </c>
      <c r="C343" s="11" t="s">
        <v>813</v>
      </c>
      <c r="D343" s="11" t="s">
        <v>659</v>
      </c>
      <c r="F343" s="15">
        <f>IF(ISBLANK($D343),"",IF(ISBLANK($E343),VLOOKUP($D343,$J:$K,2,FALSE),VLOOKUP($E343,'Daycare Packages'!$A:$G,7,FALSE)))</f>
        <v>20</v>
      </c>
      <c r="G343" s="15"/>
      <c r="H343" s="15">
        <f t="shared" si="28"/>
        <v>20</v>
      </c>
      <c r="I343" s="198">
        <f t="shared" si="29"/>
        <v>1</v>
      </c>
      <c r="AD343" s="52">
        <v>49</v>
      </c>
      <c r="AE343" s="10">
        <v>43805</v>
      </c>
      <c r="AF343" s="12" cm="1">
        <f t="array" ref="AF343">SUM(COUNTIFS($A:$A,$AE343,$D:$D,$J$3:$J$5))</f>
        <v>57</v>
      </c>
      <c r="AG343" s="15">
        <f>SUMIF($A:$A,$AE343,$H:$H)</f>
        <v>1500.5</v>
      </c>
      <c r="AH343" s="15">
        <f t="shared" si="30"/>
        <v>26.32</v>
      </c>
    </row>
    <row r="344" spans="1:34" x14ac:dyDescent="0.3">
      <c r="A344" s="10">
        <v>43475</v>
      </c>
      <c r="B344" s="11" t="s">
        <v>246</v>
      </c>
      <c r="C344" s="11" t="s">
        <v>814</v>
      </c>
      <c r="D344" s="11" t="s">
        <v>662</v>
      </c>
      <c r="F344" s="15">
        <f>IF(ISBLANK($D344),"",IF(ISBLANK($E344),VLOOKUP($D344,$J:$K,2,FALSE),VLOOKUP($E344,'Daycare Packages'!$A:$G,7,FALSE)))</f>
        <v>30</v>
      </c>
      <c r="G344" s="15"/>
      <c r="H344" s="15">
        <f t="shared" si="28"/>
        <v>30</v>
      </c>
      <c r="I344" s="198">
        <f t="shared" si="29"/>
        <v>1</v>
      </c>
      <c r="AD344" s="52">
        <v>49</v>
      </c>
      <c r="AE344" s="10">
        <v>43806</v>
      </c>
      <c r="AF344" s="12" cm="1">
        <f t="array" ref="AF344">SUM(COUNTIFS($A:$A,$AE344,$D:$D,$J$3:$J$5))</f>
        <v>17</v>
      </c>
      <c r="AG344" s="15">
        <f>SUMIF($A:$A,$AE344,$H:$H)</f>
        <v>457.7</v>
      </c>
      <c r="AH344" s="15">
        <f t="shared" si="30"/>
        <v>26.92</v>
      </c>
    </row>
    <row r="345" spans="1:34" x14ac:dyDescent="0.3">
      <c r="A345" s="10">
        <v>43475</v>
      </c>
      <c r="B345" s="11" t="s">
        <v>246</v>
      </c>
      <c r="C345" s="11" t="s">
        <v>815</v>
      </c>
      <c r="D345" s="11" t="s">
        <v>662</v>
      </c>
      <c r="F345" s="15">
        <f>IF(ISBLANK($D345),"",IF(ISBLANK($E345),VLOOKUP($D345,$J:$K,2,FALSE),VLOOKUP($E345,'Daycare Packages'!$A:$G,7,FALSE)))</f>
        <v>30</v>
      </c>
      <c r="G345" s="15"/>
      <c r="H345" s="15">
        <f t="shared" si="28"/>
        <v>30</v>
      </c>
      <c r="I345" s="198">
        <f t="shared" si="29"/>
        <v>1</v>
      </c>
      <c r="AD345" s="52">
        <v>50</v>
      </c>
      <c r="AE345" s="10">
        <v>43807</v>
      </c>
      <c r="AF345" s="12" cm="1">
        <f t="array" ref="AF345">SUM(COUNTIFS($A:$A,$AE345,$D:$D,$J$3:$J$5))</f>
        <v>4</v>
      </c>
      <c r="AG345" s="15">
        <f>SUMIF($A:$A,$AE345,$H:$H)</f>
        <v>104.7</v>
      </c>
      <c r="AH345" s="15">
        <f t="shared" si="30"/>
        <v>26.18</v>
      </c>
    </row>
    <row r="346" spans="1:34" x14ac:dyDescent="0.3">
      <c r="A346" s="10">
        <v>43475</v>
      </c>
      <c r="B346" s="11" t="s">
        <v>175</v>
      </c>
      <c r="C346" s="11" t="s">
        <v>433</v>
      </c>
      <c r="D346" s="11" t="s">
        <v>662</v>
      </c>
      <c r="E346" s="11">
        <v>6716814</v>
      </c>
      <c r="F346" s="15">
        <f>IF(ISBLANK($D346),"",IF(ISBLANK($E346),VLOOKUP($D346,$J:$K,2,FALSE),VLOOKUP($E346,'Daycare Packages'!$A:$G,7,FALSE)))</f>
        <v>22</v>
      </c>
      <c r="G346" s="15"/>
      <c r="H346" s="15">
        <f t="shared" si="28"/>
        <v>22</v>
      </c>
      <c r="I346" s="198">
        <f t="shared" si="29"/>
        <v>1</v>
      </c>
      <c r="AD346" s="52">
        <v>50</v>
      </c>
      <c r="AE346" s="10">
        <v>43808</v>
      </c>
      <c r="AF346" s="12" cm="1">
        <f t="array" ref="AF346">SUM(COUNTIFS($A:$A,$AE346,$D:$D,$J$3:$J$5))</f>
        <v>67</v>
      </c>
      <c r="AG346" s="15">
        <f>SUMIF($A:$A,$AE346,$H:$H)</f>
        <v>1757.7</v>
      </c>
      <c r="AH346" s="15">
        <f t="shared" si="30"/>
        <v>26.23</v>
      </c>
    </row>
    <row r="347" spans="1:34" x14ac:dyDescent="0.3">
      <c r="A347" s="10">
        <v>43475</v>
      </c>
      <c r="B347" s="11" t="s">
        <v>140</v>
      </c>
      <c r="C347" s="11" t="s">
        <v>475</v>
      </c>
      <c r="D347" s="11" t="s">
        <v>662</v>
      </c>
      <c r="E347" s="11">
        <v>6676801</v>
      </c>
      <c r="F347" s="15">
        <f>IF(ISBLANK($D347),"",IF(ISBLANK($E347),VLOOKUP($D347,$J:$K,2,FALSE),VLOOKUP($E347,'Daycare Packages'!$A:$G,7,FALSE)))</f>
        <v>22</v>
      </c>
      <c r="G347" s="15"/>
      <c r="H347" s="15">
        <f t="shared" si="28"/>
        <v>22</v>
      </c>
      <c r="I347" s="198">
        <f t="shared" si="29"/>
        <v>1</v>
      </c>
      <c r="AD347" s="52">
        <v>50</v>
      </c>
      <c r="AE347" s="10">
        <v>43809</v>
      </c>
      <c r="AF347" s="12" cm="1">
        <f t="array" ref="AF347">SUM(COUNTIFS($A:$A,$AE347,$D:$D,$J$3:$J$5))</f>
        <v>79</v>
      </c>
      <c r="AG347" s="15">
        <f>SUMIF($A:$A,$AE347,$H:$H)</f>
        <v>2113.6999999999998</v>
      </c>
      <c r="AH347" s="15">
        <f t="shared" si="30"/>
        <v>26.76</v>
      </c>
    </row>
    <row r="348" spans="1:34" x14ac:dyDescent="0.3">
      <c r="A348" s="10">
        <v>43475</v>
      </c>
      <c r="B348" s="11" t="s">
        <v>186</v>
      </c>
      <c r="C348" s="11" t="s">
        <v>561</v>
      </c>
      <c r="D348" s="11" t="s">
        <v>662</v>
      </c>
      <c r="E348" s="11">
        <v>6723146</v>
      </c>
      <c r="F348" s="15">
        <f>IF(ISBLANK($D348),"",IF(ISBLANK($E348),VLOOKUP($D348,$J:$K,2,FALSE),VLOOKUP($E348,'Daycare Packages'!$A:$G,7,FALSE)))</f>
        <v>22</v>
      </c>
      <c r="G348" s="15"/>
      <c r="H348" s="15">
        <f t="shared" si="28"/>
        <v>22</v>
      </c>
      <c r="I348" s="198">
        <f t="shared" si="29"/>
        <v>1</v>
      </c>
      <c r="AD348" s="52">
        <v>50</v>
      </c>
      <c r="AE348" s="10">
        <v>43810</v>
      </c>
      <c r="AF348" s="12" cm="1">
        <f t="array" ref="AF348">SUM(COUNTIFS($A:$A,$AE348,$D:$D,$J$3:$J$5))</f>
        <v>66</v>
      </c>
      <c r="AG348" s="15">
        <f>SUMIF($A:$A,$AE348,$H:$H)</f>
        <v>1703.3000000000002</v>
      </c>
      <c r="AH348" s="15">
        <f t="shared" si="30"/>
        <v>25.81</v>
      </c>
    </row>
    <row r="349" spans="1:34" x14ac:dyDescent="0.3">
      <c r="A349" s="10">
        <v>43475</v>
      </c>
      <c r="B349" s="11" t="s">
        <v>816</v>
      </c>
      <c r="C349" s="11" t="s">
        <v>817</v>
      </c>
      <c r="D349" s="11" t="s">
        <v>662</v>
      </c>
      <c r="F349" s="15">
        <f>IF(ISBLANK($D349),"",IF(ISBLANK($E349),VLOOKUP($D349,$J:$K,2,FALSE),VLOOKUP($E349,'Daycare Packages'!$A:$G,7,FALSE)))</f>
        <v>30</v>
      </c>
      <c r="G349" s="15"/>
      <c r="H349" s="15">
        <f t="shared" si="28"/>
        <v>30</v>
      </c>
      <c r="I349" s="198">
        <f t="shared" si="29"/>
        <v>1</v>
      </c>
      <c r="AD349" s="52">
        <v>50</v>
      </c>
      <c r="AE349" s="10">
        <v>43811</v>
      </c>
      <c r="AF349" s="12" cm="1">
        <f t="array" ref="AF349">SUM(COUNTIFS($A:$A,$AE349,$D:$D,$J$3:$J$5))</f>
        <v>70</v>
      </c>
      <c r="AG349" s="15">
        <f>SUMIF($A:$A,$AE349,$H:$H)</f>
        <v>1875.7</v>
      </c>
      <c r="AH349" s="15">
        <f t="shared" si="30"/>
        <v>26.8</v>
      </c>
    </row>
    <row r="350" spans="1:34" x14ac:dyDescent="0.3">
      <c r="A350" s="10">
        <v>43475</v>
      </c>
      <c r="B350" s="11" t="s">
        <v>132</v>
      </c>
      <c r="C350" s="11" t="s">
        <v>818</v>
      </c>
      <c r="D350" s="11" t="s">
        <v>662</v>
      </c>
      <c r="E350" s="11">
        <v>6660061</v>
      </c>
      <c r="F350" s="15">
        <f>IF(ISBLANK($D350),"",IF(ISBLANK($E350),VLOOKUP($D350,$J:$K,2,FALSE),VLOOKUP($E350,'Daycare Packages'!$A:$G,7,FALSE)))</f>
        <v>26</v>
      </c>
      <c r="G350" s="15"/>
      <c r="H350" s="15">
        <f t="shared" si="28"/>
        <v>26</v>
      </c>
      <c r="I350" s="198">
        <f t="shared" si="29"/>
        <v>1</v>
      </c>
      <c r="AD350" s="52">
        <v>50</v>
      </c>
      <c r="AE350" s="10">
        <v>43812</v>
      </c>
      <c r="AF350" s="12" cm="1">
        <f t="array" ref="AF350">SUM(COUNTIFS($A:$A,$AE350,$D:$D,$J$3:$J$5))</f>
        <v>70</v>
      </c>
      <c r="AG350" s="15">
        <f>SUMIF($A:$A,$AE350,$H:$H)</f>
        <v>1870.5000000000002</v>
      </c>
      <c r="AH350" s="15">
        <f t="shared" si="30"/>
        <v>26.72</v>
      </c>
    </row>
    <row r="351" spans="1:34" x14ac:dyDescent="0.3">
      <c r="A351" s="10">
        <v>43475</v>
      </c>
      <c r="B351" s="11" t="s">
        <v>688</v>
      </c>
      <c r="C351" s="11" t="s">
        <v>689</v>
      </c>
      <c r="D351" s="11" t="s">
        <v>662</v>
      </c>
      <c r="F351" s="15">
        <f>IF(ISBLANK($D351),"",IF(ISBLANK($E351),VLOOKUP($D351,$J:$K,2,FALSE),VLOOKUP($E351,'Daycare Packages'!$A:$G,7,FALSE)))</f>
        <v>30</v>
      </c>
      <c r="G351" s="15"/>
      <c r="H351" s="15">
        <f t="shared" si="28"/>
        <v>30</v>
      </c>
      <c r="I351" s="198">
        <f t="shared" si="29"/>
        <v>1</v>
      </c>
      <c r="AD351" s="52">
        <v>50</v>
      </c>
      <c r="AE351" s="10">
        <v>43813</v>
      </c>
      <c r="AF351" s="12" cm="1">
        <f t="array" ref="AF351">SUM(COUNTIFS($A:$A,$AE351,$D:$D,$J$3:$J$5))</f>
        <v>14</v>
      </c>
      <c r="AG351" s="15">
        <f>SUMIF($A:$A,$AE351,$H:$H)</f>
        <v>376</v>
      </c>
      <c r="AH351" s="15">
        <f t="shared" si="30"/>
        <v>26.86</v>
      </c>
    </row>
    <row r="352" spans="1:34" x14ac:dyDescent="0.3">
      <c r="A352" s="10">
        <v>43475</v>
      </c>
      <c r="B352" s="11" t="s">
        <v>753</v>
      </c>
      <c r="C352" s="11" t="s">
        <v>744</v>
      </c>
      <c r="D352" s="11" t="s">
        <v>662</v>
      </c>
      <c r="F352" s="15">
        <f>IF(ISBLANK($D352),"",IF(ISBLANK($E352),VLOOKUP($D352,$J:$K,2,FALSE),VLOOKUP($E352,'Daycare Packages'!$A:$G,7,FALSE)))</f>
        <v>30</v>
      </c>
      <c r="G352" s="15"/>
      <c r="H352" s="15">
        <f t="shared" si="28"/>
        <v>30</v>
      </c>
      <c r="I352" s="198">
        <f t="shared" si="29"/>
        <v>1</v>
      </c>
      <c r="AD352" s="52">
        <v>51</v>
      </c>
      <c r="AE352" s="10">
        <v>43814</v>
      </c>
      <c r="AF352" s="12" cm="1">
        <f t="array" ref="AF352">SUM(COUNTIFS($A:$A,$AE352,$D:$D,$J$3:$J$5))</f>
        <v>11</v>
      </c>
      <c r="AG352" s="15">
        <f>SUMIF($A:$A,$AE352,$H:$H)</f>
        <v>277.7</v>
      </c>
      <c r="AH352" s="15">
        <f t="shared" si="30"/>
        <v>25.25</v>
      </c>
    </row>
    <row r="353" spans="1:34" x14ac:dyDescent="0.3">
      <c r="A353" s="10">
        <v>43475</v>
      </c>
      <c r="B353" s="11" t="s">
        <v>819</v>
      </c>
      <c r="C353" s="11" t="s">
        <v>715</v>
      </c>
      <c r="D353" s="11" t="s">
        <v>662</v>
      </c>
      <c r="F353" s="15">
        <f>IF(ISBLANK($D353),"",IF(ISBLANK($E353),VLOOKUP($D353,$J:$K,2,FALSE),VLOOKUP($E353,'Daycare Packages'!$A:$G,7,FALSE)))</f>
        <v>30</v>
      </c>
      <c r="G353" s="15"/>
      <c r="H353" s="15">
        <f t="shared" si="28"/>
        <v>30</v>
      </c>
      <c r="I353" s="198">
        <f t="shared" si="29"/>
        <v>1</v>
      </c>
      <c r="AD353" s="52">
        <v>51</v>
      </c>
      <c r="AE353" s="10">
        <v>43815</v>
      </c>
      <c r="AF353" s="12" cm="1">
        <f t="array" ref="AF353">SUM(COUNTIFS($A:$A,$AE353,$D:$D,$J$3:$J$5))</f>
        <v>0</v>
      </c>
      <c r="AG353" s="15">
        <f>SUMIF($A:$A,$AE353,$H:$H)</f>
        <v>0</v>
      </c>
      <c r="AH353" s="15">
        <f t="shared" si="30"/>
        <v>0</v>
      </c>
    </row>
    <row r="354" spans="1:34" x14ac:dyDescent="0.3">
      <c r="A354" s="10">
        <v>43475</v>
      </c>
      <c r="B354" s="11" t="s">
        <v>820</v>
      </c>
      <c r="C354" s="11" t="s">
        <v>402</v>
      </c>
      <c r="D354" s="11" t="s">
        <v>662</v>
      </c>
      <c r="F354" s="15">
        <f>IF(ISBLANK($D354),"",IF(ISBLANK($E354),VLOOKUP($D354,$J:$K,2,FALSE),VLOOKUP($E354,'Daycare Packages'!$A:$G,7,FALSE)))</f>
        <v>30</v>
      </c>
      <c r="G354" s="15"/>
      <c r="H354" s="15">
        <f t="shared" si="28"/>
        <v>30</v>
      </c>
      <c r="I354" s="198">
        <f t="shared" si="29"/>
        <v>1</v>
      </c>
      <c r="AD354" s="52">
        <v>51</v>
      </c>
      <c r="AE354" s="10">
        <v>43816</v>
      </c>
      <c r="AF354" s="12" cm="1">
        <f t="array" ref="AF354">SUM(COUNTIFS($A:$A,$AE354,$D:$D,$J$3:$J$5))</f>
        <v>0</v>
      </c>
      <c r="AG354" s="15">
        <f>SUMIF($A:$A,$AE354,$H:$H)</f>
        <v>0</v>
      </c>
      <c r="AH354" s="15">
        <f t="shared" si="30"/>
        <v>0</v>
      </c>
    </row>
    <row r="355" spans="1:34" x14ac:dyDescent="0.3">
      <c r="A355" s="10">
        <v>43475</v>
      </c>
      <c r="B355" s="11" t="s">
        <v>690</v>
      </c>
      <c r="C355" s="11" t="s">
        <v>691</v>
      </c>
      <c r="D355" s="11" t="s">
        <v>662</v>
      </c>
      <c r="E355" s="11">
        <v>6694641</v>
      </c>
      <c r="F355" s="15">
        <f>IF(ISBLANK($D355),"",IF(ISBLANK($E355),VLOOKUP($D355,$J:$K,2,FALSE),VLOOKUP($E355,'Daycare Packages'!$A:$G,7,FALSE)))</f>
        <v>24</v>
      </c>
      <c r="G355" s="15"/>
      <c r="H355" s="15">
        <f t="shared" si="28"/>
        <v>24</v>
      </c>
      <c r="I355" s="198">
        <f t="shared" si="29"/>
        <v>1</v>
      </c>
      <c r="AD355" s="52">
        <v>51</v>
      </c>
      <c r="AE355" s="10">
        <v>43817</v>
      </c>
      <c r="AF355" s="12" cm="1">
        <f t="array" ref="AF355">SUM(COUNTIFS($A:$A,$AE355,$D:$D,$J$3:$J$5))</f>
        <v>0</v>
      </c>
      <c r="AG355" s="15">
        <f>SUMIF($A:$A,$AE355,$H:$H)</f>
        <v>0</v>
      </c>
      <c r="AH355" s="15">
        <f t="shared" si="30"/>
        <v>0</v>
      </c>
    </row>
    <row r="356" spans="1:34" x14ac:dyDescent="0.3">
      <c r="A356" s="10">
        <v>43475</v>
      </c>
      <c r="B356" s="11" t="s">
        <v>222</v>
      </c>
      <c r="C356" s="11" t="s">
        <v>229</v>
      </c>
      <c r="D356" s="11" t="s">
        <v>662</v>
      </c>
      <c r="E356" s="11">
        <v>6741771</v>
      </c>
      <c r="F356" s="15">
        <f>IF(ISBLANK($D356),"",IF(ISBLANK($E356),VLOOKUP($D356,$J:$K,2,FALSE),VLOOKUP($E356,'Daycare Packages'!$A:$G,7,FALSE)))</f>
        <v>27</v>
      </c>
      <c r="G356" s="15"/>
      <c r="H356" s="15">
        <f t="shared" si="28"/>
        <v>27</v>
      </c>
      <c r="I356" s="198">
        <f t="shared" si="29"/>
        <v>1</v>
      </c>
      <c r="AD356" s="52">
        <v>51</v>
      </c>
      <c r="AE356" s="10">
        <v>43818</v>
      </c>
      <c r="AF356" s="12" cm="1">
        <f t="array" ref="AF356">SUM(COUNTIFS($A:$A,$AE356,$D:$D,$J$3:$J$5))</f>
        <v>0</v>
      </c>
      <c r="AG356" s="15">
        <f>SUMIF($A:$A,$AE356,$H:$H)</f>
        <v>0</v>
      </c>
      <c r="AH356" s="15">
        <f t="shared" si="30"/>
        <v>0</v>
      </c>
    </row>
    <row r="357" spans="1:34" x14ac:dyDescent="0.3">
      <c r="A357" s="10">
        <v>43475</v>
      </c>
      <c r="B357" s="11" t="s">
        <v>722</v>
      </c>
      <c r="C357" s="11" t="s">
        <v>548</v>
      </c>
      <c r="D357" s="11" t="s">
        <v>662</v>
      </c>
      <c r="F357" s="15">
        <f>IF(ISBLANK($D357),"",IF(ISBLANK($E357),VLOOKUP($D357,$J:$K,2,FALSE),VLOOKUP($E357,'Daycare Packages'!$A:$G,7,FALSE)))</f>
        <v>30</v>
      </c>
      <c r="G357" s="15"/>
      <c r="H357" s="15">
        <f t="shared" si="28"/>
        <v>30</v>
      </c>
      <c r="I357" s="198">
        <f t="shared" si="29"/>
        <v>1</v>
      </c>
      <c r="AD357" s="52">
        <v>51</v>
      </c>
      <c r="AE357" s="10">
        <v>43819</v>
      </c>
      <c r="AF357" s="12" cm="1">
        <f t="array" ref="AF357">SUM(COUNTIFS($A:$A,$AE357,$D:$D,$J$3:$J$5))</f>
        <v>0</v>
      </c>
      <c r="AG357" s="15">
        <f>SUMIF($A:$A,$AE357,$H:$H)</f>
        <v>0</v>
      </c>
      <c r="AH357" s="15">
        <f t="shared" si="30"/>
        <v>0</v>
      </c>
    </row>
    <row r="358" spans="1:34" x14ac:dyDescent="0.3">
      <c r="A358" s="10">
        <v>43475</v>
      </c>
      <c r="B358" s="11" t="s">
        <v>82</v>
      </c>
      <c r="C358" s="11" t="s">
        <v>694</v>
      </c>
      <c r="D358" s="11" t="s">
        <v>662</v>
      </c>
      <c r="E358" s="11">
        <v>6646616</v>
      </c>
      <c r="F358" s="15">
        <f>IF(ISBLANK($D358),"",IF(ISBLANK($E358),VLOOKUP($D358,$J:$K,2,FALSE),VLOOKUP($E358,'Daycare Packages'!$A:$G,7,FALSE)))</f>
        <v>22</v>
      </c>
      <c r="G358" s="15"/>
      <c r="H358" s="15">
        <f t="shared" si="28"/>
        <v>22</v>
      </c>
      <c r="I358" s="198">
        <f t="shared" si="29"/>
        <v>1</v>
      </c>
      <c r="AD358" s="52">
        <v>51</v>
      </c>
      <c r="AE358" s="10">
        <v>43820</v>
      </c>
      <c r="AF358" s="12" cm="1">
        <f t="array" ref="AF358">SUM(COUNTIFS($A:$A,$AE358,$D:$D,$J$3:$J$5))</f>
        <v>0</v>
      </c>
      <c r="AG358" s="15">
        <f>SUMIF($A:$A,$AE358,$H:$H)</f>
        <v>0</v>
      </c>
      <c r="AH358" s="15">
        <f t="shared" si="30"/>
        <v>0</v>
      </c>
    </row>
    <row r="359" spans="1:34" x14ac:dyDescent="0.3">
      <c r="A359" s="10">
        <v>43475</v>
      </c>
      <c r="B359" s="11" t="s">
        <v>82</v>
      </c>
      <c r="C359" s="11" t="s">
        <v>695</v>
      </c>
      <c r="D359" s="11" t="s">
        <v>662</v>
      </c>
      <c r="E359" s="11">
        <v>6717676</v>
      </c>
      <c r="F359" s="15">
        <f>IF(ISBLANK($D359),"",IF(ISBLANK($E359),VLOOKUP($D359,$J:$K,2,FALSE),VLOOKUP($E359,'Daycare Packages'!$A:$G,7,FALSE)))</f>
        <v>22</v>
      </c>
      <c r="G359" s="15"/>
      <c r="H359" s="15">
        <f t="shared" si="28"/>
        <v>22</v>
      </c>
      <c r="I359" s="198">
        <f t="shared" si="29"/>
        <v>1</v>
      </c>
      <c r="AD359" s="52">
        <v>52</v>
      </c>
      <c r="AE359" s="10">
        <v>43821</v>
      </c>
      <c r="AF359" s="12" cm="1">
        <f t="array" ref="AF359">SUM(COUNTIFS($A:$A,$AE359,$D:$D,$J$3:$J$5))</f>
        <v>0</v>
      </c>
      <c r="AG359" s="15">
        <f>SUMIF($A:$A,$AE359,$H:$H)</f>
        <v>0</v>
      </c>
      <c r="AH359" s="15">
        <f t="shared" si="30"/>
        <v>0</v>
      </c>
    </row>
    <row r="360" spans="1:34" x14ac:dyDescent="0.3">
      <c r="A360" s="10">
        <v>43475</v>
      </c>
      <c r="B360" s="11" t="s">
        <v>154</v>
      </c>
      <c r="C360" s="11" t="s">
        <v>729</v>
      </c>
      <c r="D360" s="11" t="s">
        <v>662</v>
      </c>
      <c r="E360" s="11">
        <v>6699093</v>
      </c>
      <c r="F360" s="15">
        <f>IF(ISBLANK($D360),"",IF(ISBLANK($E360),VLOOKUP($D360,$J:$K,2,FALSE),VLOOKUP($E360,'Daycare Packages'!$A:$G,7,FALSE)))</f>
        <v>26</v>
      </c>
      <c r="G360" s="15"/>
      <c r="H360" s="15">
        <f t="shared" si="28"/>
        <v>26</v>
      </c>
      <c r="I360" s="198">
        <f t="shared" si="29"/>
        <v>1</v>
      </c>
      <c r="AD360" s="52">
        <v>52</v>
      </c>
      <c r="AE360" s="10">
        <v>43822</v>
      </c>
      <c r="AF360" s="12" cm="1">
        <f t="array" ref="AF360">SUM(COUNTIFS($A:$A,$AE360,$D:$D,$J$3:$J$5))</f>
        <v>0</v>
      </c>
      <c r="AG360" s="15">
        <f>SUMIF($A:$A,$AE360,$H:$H)</f>
        <v>0</v>
      </c>
      <c r="AH360" s="15">
        <f t="shared" si="30"/>
        <v>0</v>
      </c>
    </row>
    <row r="361" spans="1:34" x14ac:dyDescent="0.3">
      <c r="A361" s="10">
        <v>43475</v>
      </c>
      <c r="B361" s="11" t="s">
        <v>166</v>
      </c>
      <c r="C361" s="11" t="s">
        <v>744</v>
      </c>
      <c r="D361" s="11" t="s">
        <v>662</v>
      </c>
      <c r="E361" s="11">
        <v>6713493</v>
      </c>
      <c r="F361" s="15">
        <f>IF(ISBLANK($D361),"",IF(ISBLANK($E361),VLOOKUP($D361,$J:$K,2,FALSE),VLOOKUP($E361,'Daycare Packages'!$A:$G,7,FALSE)))</f>
        <v>26</v>
      </c>
      <c r="G361" s="15"/>
      <c r="H361" s="15">
        <f t="shared" si="28"/>
        <v>26</v>
      </c>
      <c r="I361" s="198">
        <f t="shared" si="29"/>
        <v>1</v>
      </c>
      <c r="AD361" s="52">
        <v>52</v>
      </c>
      <c r="AE361" s="10">
        <v>43823</v>
      </c>
      <c r="AF361" s="12" cm="1">
        <f t="array" ref="AF361">SUM(COUNTIFS($A:$A,$AE361,$D:$D,$J$3:$J$5))</f>
        <v>0</v>
      </c>
      <c r="AG361" s="15">
        <f>SUMIF($A:$A,$AE361,$H:$H)</f>
        <v>0</v>
      </c>
      <c r="AH361" s="15">
        <f t="shared" si="30"/>
        <v>0</v>
      </c>
    </row>
    <row r="362" spans="1:34" x14ac:dyDescent="0.3">
      <c r="A362" s="10">
        <v>43475</v>
      </c>
      <c r="B362" s="11" t="s">
        <v>459</v>
      </c>
      <c r="C362" s="11" t="s">
        <v>460</v>
      </c>
      <c r="D362" s="11" t="s">
        <v>662</v>
      </c>
      <c r="F362" s="15">
        <f>IF(ISBLANK($D362),"",IF(ISBLANK($E362),VLOOKUP($D362,$J:$K,2,FALSE),VLOOKUP($E362,'Daycare Packages'!$A:$G,7,FALSE)))</f>
        <v>30</v>
      </c>
      <c r="G362" s="15"/>
      <c r="H362" s="15">
        <f t="shared" si="28"/>
        <v>30</v>
      </c>
      <c r="I362" s="198">
        <f t="shared" si="29"/>
        <v>1</v>
      </c>
      <c r="AD362" s="52">
        <v>52</v>
      </c>
      <c r="AE362" s="10">
        <v>43824</v>
      </c>
      <c r="AF362" s="12" cm="1">
        <f t="array" ref="AF362">SUM(COUNTIFS($A:$A,$AE362,$D:$D,$J$3:$J$5))</f>
        <v>0</v>
      </c>
      <c r="AG362" s="15">
        <f>SUMIF($A:$A,$AE362,$H:$H)</f>
        <v>0</v>
      </c>
      <c r="AH362" s="15">
        <f t="shared" si="30"/>
        <v>0</v>
      </c>
    </row>
    <row r="363" spans="1:34" x14ac:dyDescent="0.3">
      <c r="A363" s="10">
        <v>43475</v>
      </c>
      <c r="B363" s="11" t="s">
        <v>677</v>
      </c>
      <c r="C363" s="11" t="s">
        <v>678</v>
      </c>
      <c r="D363" s="11" t="s">
        <v>662</v>
      </c>
      <c r="F363" s="15">
        <f>IF(ISBLANK($D363),"",IF(ISBLANK($E363),VLOOKUP($D363,$J:$K,2,FALSE),VLOOKUP($E363,'Daycare Packages'!$A:$G,7,FALSE)))</f>
        <v>30</v>
      </c>
      <c r="G363" s="15"/>
      <c r="H363" s="15">
        <f t="shared" si="28"/>
        <v>30</v>
      </c>
      <c r="I363" s="198">
        <f t="shared" si="29"/>
        <v>1</v>
      </c>
      <c r="AD363" s="52">
        <v>52</v>
      </c>
      <c r="AE363" s="10">
        <v>43825</v>
      </c>
      <c r="AF363" s="12" cm="1">
        <f t="array" ref="AF363">SUM(COUNTIFS($A:$A,$AE363,$D:$D,$J$3:$J$5))</f>
        <v>0</v>
      </c>
      <c r="AG363" s="15">
        <f>SUMIF($A:$A,$AE363,$H:$H)</f>
        <v>0</v>
      </c>
      <c r="AH363" s="15">
        <f t="shared" si="30"/>
        <v>0</v>
      </c>
    </row>
    <row r="364" spans="1:34" x14ac:dyDescent="0.3">
      <c r="A364" s="10">
        <v>43475</v>
      </c>
      <c r="B364" s="11" t="s">
        <v>167</v>
      </c>
      <c r="C364" s="11" t="s">
        <v>726</v>
      </c>
      <c r="D364" s="11" t="s">
        <v>662</v>
      </c>
      <c r="E364" s="11">
        <v>6737086</v>
      </c>
      <c r="F364" s="15">
        <f>IF(ISBLANK($D364),"",IF(ISBLANK($E364),VLOOKUP($D364,$J:$K,2,FALSE),VLOOKUP($E364,'Daycare Packages'!$A:$G,7,FALSE)))</f>
        <v>26</v>
      </c>
      <c r="G364" s="15"/>
      <c r="H364" s="15">
        <f t="shared" si="28"/>
        <v>26</v>
      </c>
      <c r="I364" s="198">
        <f t="shared" si="29"/>
        <v>1</v>
      </c>
      <c r="AD364" s="52">
        <v>52</v>
      </c>
      <c r="AE364" s="10">
        <v>43826</v>
      </c>
      <c r="AF364" s="12" cm="1">
        <f t="array" ref="AF364">SUM(COUNTIFS($A:$A,$AE364,$D:$D,$J$3:$J$5))</f>
        <v>0</v>
      </c>
      <c r="AG364" s="15">
        <f>SUMIF($A:$A,$AE364,$H:$H)</f>
        <v>0</v>
      </c>
      <c r="AH364" s="15">
        <f t="shared" si="30"/>
        <v>0</v>
      </c>
    </row>
    <row r="365" spans="1:34" x14ac:dyDescent="0.3">
      <c r="A365" s="10">
        <v>43475</v>
      </c>
      <c r="B365" s="11" t="s">
        <v>167</v>
      </c>
      <c r="C365" s="11" t="s">
        <v>467</v>
      </c>
      <c r="D365" s="11" t="s">
        <v>662</v>
      </c>
      <c r="E365" s="11">
        <v>6737086</v>
      </c>
      <c r="F365" s="15">
        <f>IF(ISBLANK($D365),"",IF(ISBLANK($E365),VLOOKUP($D365,$J:$K,2,FALSE),VLOOKUP($E365,'Daycare Packages'!$A:$G,7,FALSE)))</f>
        <v>26</v>
      </c>
      <c r="G365" s="15"/>
      <c r="H365" s="15">
        <f t="shared" si="28"/>
        <v>26</v>
      </c>
      <c r="I365" s="198">
        <f t="shared" si="29"/>
        <v>1</v>
      </c>
      <c r="AD365" s="52">
        <v>52</v>
      </c>
      <c r="AE365" s="10">
        <v>43827</v>
      </c>
      <c r="AF365" s="12" cm="1">
        <f t="array" ref="AF365">SUM(COUNTIFS($A:$A,$AE365,$D:$D,$J$3:$J$5))</f>
        <v>0</v>
      </c>
      <c r="AG365" s="15">
        <f>SUMIF($A:$A,$AE365,$H:$H)</f>
        <v>0</v>
      </c>
      <c r="AH365" s="15">
        <f t="shared" si="30"/>
        <v>0</v>
      </c>
    </row>
    <row r="366" spans="1:34" x14ac:dyDescent="0.3">
      <c r="A366" s="10">
        <v>43475</v>
      </c>
      <c r="B366" s="11" t="s">
        <v>168</v>
      </c>
      <c r="C366" s="11" t="s">
        <v>640</v>
      </c>
      <c r="D366" s="11" t="s">
        <v>662</v>
      </c>
      <c r="E366" s="11">
        <v>6714674</v>
      </c>
      <c r="F366" s="15">
        <f>IF(ISBLANK($D366),"",IF(ISBLANK($E366),VLOOKUP($D366,$J:$K,2,FALSE),VLOOKUP($E366,'Daycare Packages'!$A:$G,7,FALSE)))</f>
        <v>26</v>
      </c>
      <c r="G366" s="15"/>
      <c r="H366" s="15">
        <f t="shared" si="28"/>
        <v>26</v>
      </c>
      <c r="I366" s="198">
        <f t="shared" si="29"/>
        <v>1</v>
      </c>
      <c r="AD366" s="52">
        <v>53</v>
      </c>
      <c r="AE366" s="10">
        <v>43828</v>
      </c>
      <c r="AF366" s="12" cm="1">
        <f t="array" ref="AF366">SUM(COUNTIFS($A:$A,$AE366,$D:$D,$J$3:$J$5))</f>
        <v>0</v>
      </c>
      <c r="AG366" s="15">
        <f>SUMIF($A:$A,$AE366,$H:$H)</f>
        <v>0</v>
      </c>
      <c r="AH366" s="15">
        <f t="shared" si="30"/>
        <v>0</v>
      </c>
    </row>
    <row r="367" spans="1:34" x14ac:dyDescent="0.3">
      <c r="A367" s="10">
        <v>43475</v>
      </c>
      <c r="B367" s="11" t="s">
        <v>196</v>
      </c>
      <c r="C367" s="11" t="s">
        <v>432</v>
      </c>
      <c r="D367" s="11" t="s">
        <v>662</v>
      </c>
      <c r="E367" s="11">
        <v>6728047</v>
      </c>
      <c r="F367" s="15">
        <f>IF(ISBLANK($D367),"",IF(ISBLANK($E367),VLOOKUP($D367,$J:$K,2,FALSE),VLOOKUP($E367,'Daycare Packages'!$A:$G,7,FALSE)))</f>
        <v>24</v>
      </c>
      <c r="G367" s="15"/>
      <c r="H367" s="15">
        <f t="shared" si="28"/>
        <v>24</v>
      </c>
      <c r="I367" s="198">
        <f t="shared" si="29"/>
        <v>1</v>
      </c>
      <c r="AD367" s="52">
        <v>53</v>
      </c>
      <c r="AE367" s="10">
        <v>43829</v>
      </c>
      <c r="AF367" s="12" cm="1">
        <f t="array" ref="AF367">SUM(COUNTIFS($A:$A,$AE367,$D:$D,$J$3:$J$5))</f>
        <v>0</v>
      </c>
      <c r="AG367" s="15">
        <f>SUMIF($A:$A,$AE367,$H:$H)</f>
        <v>0</v>
      </c>
      <c r="AH367" s="15">
        <f t="shared" si="30"/>
        <v>0</v>
      </c>
    </row>
    <row r="368" spans="1:34" x14ac:dyDescent="0.3">
      <c r="A368" s="10">
        <v>43475</v>
      </c>
      <c r="B368" s="11" t="s">
        <v>221</v>
      </c>
      <c r="C368" s="11" t="s">
        <v>769</v>
      </c>
      <c r="D368" s="11" t="s">
        <v>662</v>
      </c>
      <c r="E368" s="11">
        <v>6741263</v>
      </c>
      <c r="F368" s="15">
        <f>IF(ISBLANK($D368),"",IF(ISBLANK($E368),VLOOKUP($D368,$J:$K,2,FALSE),VLOOKUP($E368,'Daycare Packages'!$A:$G,7,FALSE)))</f>
        <v>27</v>
      </c>
      <c r="G368" s="15"/>
      <c r="H368" s="15">
        <f t="shared" si="28"/>
        <v>27</v>
      </c>
      <c r="I368" s="198">
        <f t="shared" si="29"/>
        <v>1</v>
      </c>
      <c r="AD368" s="52">
        <v>53</v>
      </c>
      <c r="AE368" s="10">
        <v>43830</v>
      </c>
      <c r="AF368" s="12" cm="1">
        <f t="array" ref="AF368">SUM(COUNTIFS($A:$A,$AE368,$D:$D,$J$3:$J$5))</f>
        <v>0</v>
      </c>
      <c r="AG368" s="15">
        <f>SUMIF($A:$A,$AE368,$H:$H)</f>
        <v>0</v>
      </c>
      <c r="AH368" s="15">
        <f t="shared" si="30"/>
        <v>0</v>
      </c>
    </row>
    <row r="369" spans="1:9" x14ac:dyDescent="0.3">
      <c r="A369" s="10">
        <v>43475</v>
      </c>
      <c r="B369" s="11" t="s">
        <v>159</v>
      </c>
      <c r="C369" s="11" t="s">
        <v>456</v>
      </c>
      <c r="D369" s="11" t="s">
        <v>662</v>
      </c>
      <c r="E369" s="11">
        <v>6707049</v>
      </c>
      <c r="F369" s="15">
        <f>IF(ISBLANK($D369),"",IF(ISBLANK($E369),VLOOKUP($D369,$J:$K,2,FALSE),VLOOKUP($E369,'Daycare Packages'!$A:$G,7,FALSE)))</f>
        <v>26</v>
      </c>
      <c r="G369" s="15"/>
      <c r="H369" s="15">
        <f t="shared" si="28"/>
        <v>26</v>
      </c>
      <c r="I369" s="198">
        <f t="shared" si="29"/>
        <v>1</v>
      </c>
    </row>
    <row r="370" spans="1:9" x14ac:dyDescent="0.3">
      <c r="A370" s="10">
        <v>43475</v>
      </c>
      <c r="B370" s="11" t="s">
        <v>197</v>
      </c>
      <c r="C370" s="11" t="s">
        <v>754</v>
      </c>
      <c r="D370" s="11" t="s">
        <v>662</v>
      </c>
      <c r="E370" s="11">
        <v>6728139</v>
      </c>
      <c r="F370" s="15">
        <f>IF(ISBLANK($D370),"",IF(ISBLANK($E370),VLOOKUP($D370,$J:$K,2,FALSE),VLOOKUP($E370,'Daycare Packages'!$A:$G,7,FALSE)))</f>
        <v>26</v>
      </c>
      <c r="G370" s="15"/>
      <c r="H370" s="15">
        <f t="shared" si="28"/>
        <v>26</v>
      </c>
      <c r="I370" s="198">
        <f t="shared" si="29"/>
        <v>1</v>
      </c>
    </row>
    <row r="371" spans="1:9" x14ac:dyDescent="0.3">
      <c r="A371" s="10">
        <v>43475</v>
      </c>
      <c r="B371" s="11" t="s">
        <v>713</v>
      </c>
      <c r="C371" s="11" t="s">
        <v>821</v>
      </c>
      <c r="D371" s="11" t="s">
        <v>662</v>
      </c>
      <c r="F371" s="15">
        <f>IF(ISBLANK($D371),"",IF(ISBLANK($E371),VLOOKUP($D371,$J:$K,2,FALSE),VLOOKUP($E371,'Daycare Packages'!$A:$G,7,FALSE)))</f>
        <v>30</v>
      </c>
      <c r="G371" s="15"/>
      <c r="H371" s="15">
        <f t="shared" si="28"/>
        <v>30</v>
      </c>
      <c r="I371" s="198">
        <f t="shared" si="29"/>
        <v>1</v>
      </c>
    </row>
    <row r="372" spans="1:9" x14ac:dyDescent="0.3">
      <c r="A372" s="10">
        <v>43475</v>
      </c>
      <c r="B372" s="11" t="s">
        <v>713</v>
      </c>
      <c r="C372" s="11" t="s">
        <v>714</v>
      </c>
      <c r="D372" s="11" t="s">
        <v>662</v>
      </c>
      <c r="F372" s="15">
        <f>IF(ISBLANK($D372),"",IF(ISBLANK($E372),VLOOKUP($D372,$J:$K,2,FALSE),VLOOKUP($E372,'Daycare Packages'!$A:$G,7,FALSE)))</f>
        <v>30</v>
      </c>
      <c r="G372" s="15"/>
      <c r="H372" s="15">
        <f t="shared" si="28"/>
        <v>30</v>
      </c>
      <c r="I372" s="198">
        <f t="shared" si="29"/>
        <v>1</v>
      </c>
    </row>
    <row r="373" spans="1:9" x14ac:dyDescent="0.3">
      <c r="A373" s="10">
        <v>43475</v>
      </c>
      <c r="B373" s="11" t="s">
        <v>209</v>
      </c>
      <c r="C373" s="11" t="s">
        <v>702</v>
      </c>
      <c r="D373" s="11" t="s">
        <v>662</v>
      </c>
      <c r="E373" s="11">
        <v>6733881</v>
      </c>
      <c r="F373" s="15">
        <f>IF(ISBLANK($D373),"",IF(ISBLANK($E373),VLOOKUP($D373,$J:$K,2,FALSE),VLOOKUP($E373,'Daycare Packages'!$A:$G,7,FALSE)))</f>
        <v>25</v>
      </c>
      <c r="G373" s="15"/>
      <c r="H373" s="15">
        <f t="shared" si="28"/>
        <v>25</v>
      </c>
      <c r="I373" s="198">
        <f t="shared" si="29"/>
        <v>1</v>
      </c>
    </row>
    <row r="374" spans="1:9" x14ac:dyDescent="0.3">
      <c r="A374" s="10">
        <v>43475</v>
      </c>
      <c r="B374" s="11" t="s">
        <v>494</v>
      </c>
      <c r="C374" s="11" t="s">
        <v>708</v>
      </c>
      <c r="D374" s="11" t="s">
        <v>662</v>
      </c>
      <c r="F374" s="15">
        <f>IF(ISBLANK($D374),"",IF(ISBLANK($E374),VLOOKUP($D374,$J:$K,2,FALSE),VLOOKUP($E374,'Daycare Packages'!$A:$G,7,FALSE)))</f>
        <v>30</v>
      </c>
      <c r="G374" s="15"/>
      <c r="H374" s="15">
        <f t="shared" si="28"/>
        <v>30</v>
      </c>
      <c r="I374" s="198">
        <f t="shared" si="29"/>
        <v>1</v>
      </c>
    </row>
    <row r="375" spans="1:9" x14ac:dyDescent="0.3">
      <c r="A375" s="10">
        <v>43475</v>
      </c>
      <c r="B375" s="11" t="s">
        <v>494</v>
      </c>
      <c r="C375" s="11" t="s">
        <v>709</v>
      </c>
      <c r="D375" s="11" t="s">
        <v>662</v>
      </c>
      <c r="F375" s="15">
        <f>IF(ISBLANK($D375),"",IF(ISBLANK($E375),VLOOKUP($D375,$J:$K,2,FALSE),VLOOKUP($E375,'Daycare Packages'!$A:$G,7,FALSE)))</f>
        <v>30</v>
      </c>
      <c r="G375" s="15"/>
      <c r="H375" s="15">
        <f t="shared" si="28"/>
        <v>30</v>
      </c>
      <c r="I375" s="198">
        <f t="shared" si="29"/>
        <v>1</v>
      </c>
    </row>
    <row r="376" spans="1:9" x14ac:dyDescent="0.3">
      <c r="A376" s="10">
        <v>43475</v>
      </c>
      <c r="B376" s="11" t="s">
        <v>727</v>
      </c>
      <c r="C376" s="11" t="s">
        <v>728</v>
      </c>
      <c r="D376" s="11" t="s">
        <v>662</v>
      </c>
      <c r="F376" s="15">
        <f>IF(ISBLANK($D376),"",IF(ISBLANK($E376),VLOOKUP($D376,$J:$K,2,FALSE),VLOOKUP($E376,'Daycare Packages'!$A:$G,7,FALSE)))</f>
        <v>30</v>
      </c>
      <c r="G376" s="15"/>
      <c r="H376" s="15">
        <f t="shared" si="28"/>
        <v>30</v>
      </c>
      <c r="I376" s="198">
        <f t="shared" si="29"/>
        <v>1</v>
      </c>
    </row>
    <row r="377" spans="1:9" x14ac:dyDescent="0.3">
      <c r="A377" s="10">
        <v>43475</v>
      </c>
      <c r="B377" s="11" t="s">
        <v>151</v>
      </c>
      <c r="C377" s="11" t="s">
        <v>578</v>
      </c>
      <c r="D377" s="11" t="s">
        <v>662</v>
      </c>
      <c r="E377" s="11">
        <v>6695845</v>
      </c>
      <c r="F377" s="15">
        <f>IF(ISBLANK($D377),"",IF(ISBLANK($E377),VLOOKUP($D377,$J:$K,2,FALSE),VLOOKUP($E377,'Daycare Packages'!$A:$G,7,FALSE)))</f>
        <v>22</v>
      </c>
      <c r="G377" s="15"/>
      <c r="H377" s="15">
        <f t="shared" si="28"/>
        <v>22</v>
      </c>
      <c r="I377" s="198">
        <f t="shared" si="29"/>
        <v>1</v>
      </c>
    </row>
    <row r="378" spans="1:9" x14ac:dyDescent="0.3">
      <c r="A378" s="10">
        <v>43475</v>
      </c>
      <c r="B378" s="11" t="s">
        <v>199</v>
      </c>
      <c r="C378" s="11" t="s">
        <v>711</v>
      </c>
      <c r="D378" s="11" t="s">
        <v>662</v>
      </c>
      <c r="E378" s="11">
        <v>6730274</v>
      </c>
      <c r="F378" s="15">
        <f>IF(ISBLANK($D378),"",IF(ISBLANK($E378),VLOOKUP($D378,$J:$K,2,FALSE),VLOOKUP($E378,'Daycare Packages'!$A:$G,7,FALSE)))</f>
        <v>25</v>
      </c>
      <c r="G378" s="15"/>
      <c r="H378" s="15">
        <f t="shared" si="28"/>
        <v>25</v>
      </c>
      <c r="I378" s="198">
        <f t="shared" si="29"/>
        <v>1</v>
      </c>
    </row>
    <row r="379" spans="1:9" x14ac:dyDescent="0.3">
      <c r="A379" s="10">
        <v>43475</v>
      </c>
      <c r="B379" s="11" t="s">
        <v>173</v>
      </c>
      <c r="C379" s="11" t="s">
        <v>791</v>
      </c>
      <c r="D379" s="11" t="s">
        <v>662</v>
      </c>
      <c r="E379" s="11">
        <v>6715792</v>
      </c>
      <c r="F379" s="15">
        <f>IF(ISBLANK($D379),"",IF(ISBLANK($E379),VLOOKUP($D379,$J:$K,2,FALSE),VLOOKUP($E379,'Daycare Packages'!$A:$G,7,FALSE)))</f>
        <v>25</v>
      </c>
      <c r="G379" s="15"/>
      <c r="H379" s="15">
        <f t="shared" si="28"/>
        <v>25</v>
      </c>
      <c r="I379" s="198">
        <f t="shared" si="29"/>
        <v>1</v>
      </c>
    </row>
    <row r="380" spans="1:9" x14ac:dyDescent="0.3">
      <c r="A380" s="10">
        <v>43475</v>
      </c>
      <c r="B380" s="11" t="s">
        <v>158</v>
      </c>
      <c r="C380" s="11" t="s">
        <v>527</v>
      </c>
      <c r="D380" s="11" t="s">
        <v>662</v>
      </c>
      <c r="E380" s="11">
        <v>6706817</v>
      </c>
      <c r="F380" s="15">
        <f>IF(ISBLANK($D380),"",IF(ISBLANK($E380),VLOOKUP($D380,$J:$K,2,FALSE),VLOOKUP($E380,'Daycare Packages'!$A:$G,7,FALSE)))</f>
        <v>22</v>
      </c>
      <c r="G380" s="15"/>
      <c r="H380" s="15">
        <f t="shared" si="28"/>
        <v>22</v>
      </c>
      <c r="I380" s="198">
        <f t="shared" si="29"/>
        <v>1</v>
      </c>
    </row>
    <row r="381" spans="1:9" x14ac:dyDescent="0.3">
      <c r="A381" s="10">
        <v>43475</v>
      </c>
      <c r="B381" s="11" t="s">
        <v>215</v>
      </c>
      <c r="C381" s="11" t="s">
        <v>741</v>
      </c>
      <c r="D381" s="11" t="s">
        <v>662</v>
      </c>
      <c r="E381" s="11">
        <v>6736360</v>
      </c>
      <c r="F381" s="15">
        <f>IF(ISBLANK($D381),"",IF(ISBLANK($E381),VLOOKUP($D381,$J:$K,2,FALSE),VLOOKUP($E381,'Daycare Packages'!$A:$G,7,FALSE)))</f>
        <v>26</v>
      </c>
      <c r="G381" s="15"/>
      <c r="H381" s="15">
        <f t="shared" si="28"/>
        <v>26</v>
      </c>
      <c r="I381" s="198">
        <f t="shared" si="29"/>
        <v>1</v>
      </c>
    </row>
    <row r="382" spans="1:9" x14ac:dyDescent="0.3">
      <c r="A382" s="10">
        <v>43475</v>
      </c>
      <c r="B382" s="11" t="s">
        <v>122</v>
      </c>
      <c r="C382" s="11" t="s">
        <v>740</v>
      </c>
      <c r="D382" s="11" t="s">
        <v>662</v>
      </c>
      <c r="E382" s="11">
        <v>6632734</v>
      </c>
      <c r="F382" s="15">
        <f>IF(ISBLANK($D382),"",IF(ISBLANK($E382),VLOOKUP($D382,$J:$K,2,FALSE),VLOOKUP($E382,'Daycare Packages'!$A:$G,7,FALSE)))</f>
        <v>22</v>
      </c>
      <c r="G382" s="15"/>
      <c r="H382" s="15">
        <f t="shared" si="28"/>
        <v>22</v>
      </c>
      <c r="I382" s="198">
        <f t="shared" si="29"/>
        <v>1</v>
      </c>
    </row>
    <row r="383" spans="1:9" x14ac:dyDescent="0.3">
      <c r="A383" s="10">
        <v>43475</v>
      </c>
      <c r="B383" s="11" t="s">
        <v>822</v>
      </c>
      <c r="C383" s="11" t="s">
        <v>823</v>
      </c>
      <c r="D383" s="11" t="s">
        <v>662</v>
      </c>
      <c r="F383" s="15">
        <f>IF(ISBLANK($D383),"",IF(ISBLANK($E383),VLOOKUP($D383,$J:$K,2,FALSE),VLOOKUP($E383,'Daycare Packages'!$A:$G,7,FALSE)))</f>
        <v>30</v>
      </c>
      <c r="G383" s="15"/>
      <c r="H383" s="15">
        <f t="shared" si="28"/>
        <v>30</v>
      </c>
      <c r="I383" s="198">
        <f t="shared" si="29"/>
        <v>1</v>
      </c>
    </row>
    <row r="384" spans="1:9" x14ac:dyDescent="0.3">
      <c r="A384" s="10">
        <v>43475</v>
      </c>
      <c r="B384" s="11" t="s">
        <v>160</v>
      </c>
      <c r="C384" s="11" t="s">
        <v>793</v>
      </c>
      <c r="D384" s="11" t="s">
        <v>662</v>
      </c>
      <c r="E384" s="11">
        <v>6708604</v>
      </c>
      <c r="F384" s="15">
        <f>IF(ISBLANK($D384),"",IF(ISBLANK($E384),VLOOKUP($D384,$J:$K,2,FALSE),VLOOKUP($E384,'Daycare Packages'!$A:$G,7,FALSE)))</f>
        <v>24</v>
      </c>
      <c r="G384" s="15"/>
      <c r="H384" s="15">
        <f t="shared" si="28"/>
        <v>24</v>
      </c>
      <c r="I384" s="198">
        <f t="shared" si="29"/>
        <v>1</v>
      </c>
    </row>
    <row r="385" spans="1:9" x14ac:dyDescent="0.3">
      <c r="A385" s="10">
        <v>43475</v>
      </c>
      <c r="B385" s="11" t="s">
        <v>160</v>
      </c>
      <c r="C385" s="11" t="s">
        <v>794</v>
      </c>
      <c r="D385" s="11" t="s">
        <v>662</v>
      </c>
      <c r="E385" s="11">
        <v>6708604</v>
      </c>
      <c r="F385" s="15">
        <f>IF(ISBLANK($D385),"",IF(ISBLANK($E385),VLOOKUP($D385,$J:$K,2,FALSE),VLOOKUP($E385,'Daycare Packages'!$A:$G,7,FALSE)))</f>
        <v>24</v>
      </c>
      <c r="G385" s="15"/>
      <c r="H385" s="15">
        <f t="shared" si="28"/>
        <v>24</v>
      </c>
      <c r="I385" s="198">
        <f t="shared" si="29"/>
        <v>1</v>
      </c>
    </row>
    <row r="386" spans="1:9" x14ac:dyDescent="0.3">
      <c r="A386" s="10">
        <v>43475</v>
      </c>
      <c r="B386" s="11" t="s">
        <v>223</v>
      </c>
      <c r="C386" s="11" t="s">
        <v>538</v>
      </c>
      <c r="D386" s="11" t="s">
        <v>666</v>
      </c>
      <c r="E386" s="11">
        <v>6745139</v>
      </c>
      <c r="F386" s="15">
        <f>IF(ISBLANK($D386),"",IF(ISBLANK($E386),VLOOKUP($D386,$J:$K,2,FALSE),VLOOKUP($E386,'Daycare Packages'!$A:$G,7,FALSE)))</f>
        <v>26</v>
      </c>
      <c r="G386" s="15"/>
      <c r="H386" s="15">
        <f t="shared" si="28"/>
        <v>26</v>
      </c>
      <c r="I386" s="198">
        <f t="shared" si="29"/>
        <v>1</v>
      </c>
    </row>
    <row r="387" spans="1:9" x14ac:dyDescent="0.3">
      <c r="A387" s="10">
        <v>43475</v>
      </c>
      <c r="B387" s="11" t="s">
        <v>214</v>
      </c>
      <c r="C387" s="11" t="s">
        <v>686</v>
      </c>
      <c r="D387" s="11" t="s">
        <v>662</v>
      </c>
      <c r="E387" s="11">
        <v>6735881</v>
      </c>
      <c r="F387" s="15">
        <f>IF(ISBLANK($D387),"",IF(ISBLANK($E387),VLOOKUP($D387,$J:$K,2,FALSE),VLOOKUP($E387,'Daycare Packages'!$A:$G,7,FALSE)))</f>
        <v>25</v>
      </c>
      <c r="G387" s="15"/>
      <c r="H387" s="15">
        <f t="shared" ref="H387:H450" si="31">IF(ISBLANK(D387),"",SUM(F387:G387))</f>
        <v>25</v>
      </c>
      <c r="I387" s="198">
        <f t="shared" ref="I387:I450" si="32">IF(A387="",0,MONTH(A387))</f>
        <v>1</v>
      </c>
    </row>
    <row r="388" spans="1:9" x14ac:dyDescent="0.3">
      <c r="A388" s="10">
        <v>43475</v>
      </c>
      <c r="B388" s="11" t="s">
        <v>179</v>
      </c>
      <c r="C388" s="11" t="s">
        <v>706</v>
      </c>
      <c r="D388" s="11" t="s">
        <v>662</v>
      </c>
      <c r="E388" s="11">
        <v>6719584</v>
      </c>
      <c r="F388" s="15">
        <f>IF(ISBLANK($D388),"",IF(ISBLANK($E388),VLOOKUP($D388,$J:$K,2,FALSE),VLOOKUP($E388,'Daycare Packages'!$A:$G,7,FALSE)))</f>
        <v>26</v>
      </c>
      <c r="G388" s="15"/>
      <c r="H388" s="15">
        <f t="shared" si="31"/>
        <v>26</v>
      </c>
      <c r="I388" s="198">
        <f t="shared" si="32"/>
        <v>1</v>
      </c>
    </row>
    <row r="389" spans="1:9" x14ac:dyDescent="0.3">
      <c r="A389" s="10">
        <v>43475</v>
      </c>
      <c r="B389" s="11" t="s">
        <v>150</v>
      </c>
      <c r="C389" s="11" t="s">
        <v>461</v>
      </c>
      <c r="D389" s="11" t="s">
        <v>662</v>
      </c>
      <c r="E389" s="11">
        <v>6695345</v>
      </c>
      <c r="F389" s="15">
        <f>IF(ISBLANK($D389),"",IF(ISBLANK($E389),VLOOKUP($D389,$J:$K,2,FALSE),VLOOKUP($E389,'Daycare Packages'!$A:$G,7,FALSE)))</f>
        <v>26</v>
      </c>
      <c r="G389" s="15"/>
      <c r="H389" s="15">
        <f t="shared" si="31"/>
        <v>26</v>
      </c>
      <c r="I389" s="198">
        <f t="shared" si="32"/>
        <v>1</v>
      </c>
    </row>
    <row r="390" spans="1:9" x14ac:dyDescent="0.3">
      <c r="A390" s="10">
        <v>43475</v>
      </c>
      <c r="B390" s="11" t="s">
        <v>663</v>
      </c>
      <c r="C390" s="11" t="s">
        <v>664</v>
      </c>
      <c r="D390" s="11" t="s">
        <v>662</v>
      </c>
      <c r="F390" s="15">
        <f>IF(ISBLANK($D390),"",IF(ISBLANK($E390),VLOOKUP($D390,$J:$K,2,FALSE),VLOOKUP($E390,'Daycare Packages'!$A:$G,7,FALSE)))</f>
        <v>30</v>
      </c>
      <c r="G390" s="15"/>
      <c r="H390" s="15">
        <f t="shared" si="31"/>
        <v>30</v>
      </c>
      <c r="I390" s="198">
        <f t="shared" si="32"/>
        <v>1</v>
      </c>
    </row>
    <row r="391" spans="1:9" x14ac:dyDescent="0.3">
      <c r="A391" s="10">
        <v>43475</v>
      </c>
      <c r="B391" s="11" t="s">
        <v>663</v>
      </c>
      <c r="C391" s="11" t="s">
        <v>665</v>
      </c>
      <c r="D391" s="11" t="s">
        <v>662</v>
      </c>
      <c r="F391" s="15">
        <f>IF(ISBLANK($D391),"",IF(ISBLANK($E391),VLOOKUP($D391,$J:$K,2,FALSE),VLOOKUP($E391,'Daycare Packages'!$A:$G,7,FALSE)))</f>
        <v>30</v>
      </c>
      <c r="G391" s="15"/>
      <c r="H391" s="15">
        <f t="shared" si="31"/>
        <v>30</v>
      </c>
      <c r="I391" s="198">
        <f t="shared" si="32"/>
        <v>1</v>
      </c>
    </row>
    <row r="392" spans="1:9" x14ac:dyDescent="0.3">
      <c r="A392" s="10">
        <v>43475</v>
      </c>
      <c r="B392" s="11" t="s">
        <v>210</v>
      </c>
      <c r="C392" s="11" t="s">
        <v>460</v>
      </c>
      <c r="D392" s="11" t="s">
        <v>662</v>
      </c>
      <c r="E392" s="11">
        <v>6733894</v>
      </c>
      <c r="F392" s="15">
        <f>IF(ISBLANK($D392),"",IF(ISBLANK($E392),VLOOKUP($D392,$J:$K,2,FALSE),VLOOKUP($E392,'Daycare Packages'!$A:$G,7,FALSE)))</f>
        <v>26</v>
      </c>
      <c r="G392" s="15"/>
      <c r="H392" s="15">
        <f t="shared" si="31"/>
        <v>26</v>
      </c>
      <c r="I392" s="198">
        <f t="shared" si="32"/>
        <v>1</v>
      </c>
    </row>
    <row r="393" spans="1:9" x14ac:dyDescent="0.3">
      <c r="A393" s="10">
        <v>43475</v>
      </c>
      <c r="B393" s="11" t="s">
        <v>137</v>
      </c>
      <c r="C393" s="11" t="s">
        <v>693</v>
      </c>
      <c r="D393" s="11" t="s">
        <v>662</v>
      </c>
      <c r="E393" s="11">
        <v>6664989</v>
      </c>
      <c r="F393" s="15">
        <f>IF(ISBLANK($D393),"",IF(ISBLANK($E393),VLOOKUP($D393,$J:$K,2,FALSE),VLOOKUP($E393,'Daycare Packages'!$A:$G,7,FALSE)))</f>
        <v>22</v>
      </c>
      <c r="G393" s="15"/>
      <c r="H393" s="15">
        <f t="shared" si="31"/>
        <v>22</v>
      </c>
      <c r="I393" s="198">
        <f t="shared" si="32"/>
        <v>1</v>
      </c>
    </row>
    <row r="394" spans="1:9" x14ac:dyDescent="0.3">
      <c r="A394" s="10">
        <v>43475</v>
      </c>
      <c r="B394" s="11" t="s">
        <v>208</v>
      </c>
      <c r="C394" s="11" t="s">
        <v>507</v>
      </c>
      <c r="D394" s="11" t="s">
        <v>662</v>
      </c>
      <c r="E394" s="11">
        <v>6733427</v>
      </c>
      <c r="F394" s="15">
        <f>IF(ISBLANK($D394),"",IF(ISBLANK($E394),VLOOKUP($D394,$J:$K,2,FALSE),VLOOKUP($E394,'Daycare Packages'!$A:$G,7,FALSE)))</f>
        <v>22</v>
      </c>
      <c r="G394" s="15"/>
      <c r="H394" s="15">
        <f t="shared" si="31"/>
        <v>22</v>
      </c>
      <c r="I394" s="198">
        <f t="shared" si="32"/>
        <v>1</v>
      </c>
    </row>
    <row r="395" spans="1:9" x14ac:dyDescent="0.3">
      <c r="A395" s="10">
        <v>43475</v>
      </c>
      <c r="B395" s="11" t="s">
        <v>217</v>
      </c>
      <c r="C395" s="11" t="s">
        <v>402</v>
      </c>
      <c r="D395" s="11" t="s">
        <v>662</v>
      </c>
      <c r="E395" s="11">
        <v>6736913</v>
      </c>
      <c r="F395" s="15">
        <f>IF(ISBLANK($D395),"",IF(ISBLANK($E395),VLOOKUP($D395,$J:$K,2,FALSE),VLOOKUP($E395,'Daycare Packages'!$A:$G,7,FALSE)))</f>
        <v>25</v>
      </c>
      <c r="G395" s="15"/>
      <c r="H395" s="15">
        <f t="shared" si="31"/>
        <v>25</v>
      </c>
      <c r="I395" s="198">
        <f t="shared" si="32"/>
        <v>1</v>
      </c>
    </row>
    <row r="396" spans="1:9" x14ac:dyDescent="0.3">
      <c r="A396" s="10">
        <v>43475</v>
      </c>
      <c r="B396" s="11" t="s">
        <v>177</v>
      </c>
      <c r="C396" s="11" t="s">
        <v>417</v>
      </c>
      <c r="D396" s="11" t="s">
        <v>662</v>
      </c>
      <c r="E396" s="11">
        <v>6719157</v>
      </c>
      <c r="F396" s="15">
        <f>IF(ISBLANK($D396),"",IF(ISBLANK($E396),VLOOKUP($D396,$J:$K,2,FALSE),VLOOKUP($E396,'Daycare Packages'!$A:$G,7,FALSE)))</f>
        <v>26</v>
      </c>
      <c r="G396" s="15"/>
      <c r="H396" s="15">
        <f t="shared" si="31"/>
        <v>26</v>
      </c>
      <c r="I396" s="198">
        <f t="shared" si="32"/>
        <v>1</v>
      </c>
    </row>
    <row r="397" spans="1:9" x14ac:dyDescent="0.3">
      <c r="A397" s="10">
        <v>43475</v>
      </c>
      <c r="B397" s="11" t="s">
        <v>169</v>
      </c>
      <c r="C397" s="11" t="s">
        <v>533</v>
      </c>
      <c r="D397" s="11" t="s">
        <v>662</v>
      </c>
      <c r="E397" s="11">
        <v>6714743</v>
      </c>
      <c r="F397" s="15">
        <f>IF(ISBLANK($D397),"",IF(ISBLANK($E397),VLOOKUP($D397,$J:$K,2,FALSE),VLOOKUP($E397,'Daycare Packages'!$A:$G,7,FALSE)))</f>
        <v>26</v>
      </c>
      <c r="G397" s="15"/>
      <c r="H397" s="15">
        <f t="shared" si="31"/>
        <v>26</v>
      </c>
      <c r="I397" s="198">
        <f t="shared" si="32"/>
        <v>1</v>
      </c>
    </row>
    <row r="398" spans="1:9" x14ac:dyDescent="0.3">
      <c r="A398" s="10">
        <v>43475</v>
      </c>
      <c r="B398" s="11" t="s">
        <v>204</v>
      </c>
      <c r="C398" s="11" t="s">
        <v>774</v>
      </c>
      <c r="D398" s="11" t="s">
        <v>666</v>
      </c>
      <c r="E398" s="11">
        <v>6732370</v>
      </c>
      <c r="F398" s="15">
        <f>IF(ISBLANK($D398),"",IF(ISBLANK($E398),VLOOKUP($D398,$J:$K,2,FALSE),VLOOKUP($E398,'Daycare Packages'!$A:$G,7,FALSE)))</f>
        <v>24</v>
      </c>
      <c r="G398" s="15"/>
      <c r="H398" s="15">
        <f t="shared" si="31"/>
        <v>24</v>
      </c>
      <c r="I398" s="198">
        <f t="shared" si="32"/>
        <v>1</v>
      </c>
    </row>
    <row r="399" spans="1:9" x14ac:dyDescent="0.3">
      <c r="A399" s="10">
        <v>43475</v>
      </c>
      <c r="B399" s="11" t="s">
        <v>204</v>
      </c>
      <c r="C399" s="11" t="s">
        <v>775</v>
      </c>
      <c r="D399" s="11" t="s">
        <v>662</v>
      </c>
      <c r="E399" s="11">
        <v>6732370</v>
      </c>
      <c r="F399" s="15">
        <f>IF(ISBLANK($D399),"",IF(ISBLANK($E399),VLOOKUP($D399,$J:$K,2,FALSE),VLOOKUP($E399,'Daycare Packages'!$A:$G,7,FALSE)))</f>
        <v>24</v>
      </c>
      <c r="G399" s="15"/>
      <c r="H399" s="15">
        <f t="shared" si="31"/>
        <v>24</v>
      </c>
      <c r="I399" s="198">
        <f t="shared" si="32"/>
        <v>1</v>
      </c>
    </row>
    <row r="400" spans="1:9" x14ac:dyDescent="0.3">
      <c r="A400" s="10">
        <v>43475</v>
      </c>
      <c r="B400" s="11" t="s">
        <v>127</v>
      </c>
      <c r="C400" s="11" t="s">
        <v>715</v>
      </c>
      <c r="D400" s="11" t="s">
        <v>662</v>
      </c>
      <c r="E400" s="11">
        <v>6657162</v>
      </c>
      <c r="F400" s="15">
        <f>IF(ISBLANK($D400),"",IF(ISBLANK($E400),VLOOKUP($D400,$J:$K,2,FALSE),VLOOKUP($E400,'Daycare Packages'!$A:$G,7,FALSE)))</f>
        <v>22</v>
      </c>
      <c r="G400" s="15"/>
      <c r="H400" s="15">
        <f t="shared" si="31"/>
        <v>22</v>
      </c>
      <c r="I400" s="198">
        <f t="shared" si="32"/>
        <v>1</v>
      </c>
    </row>
    <row r="401" spans="1:9" x14ac:dyDescent="0.3">
      <c r="A401" s="10">
        <v>43475</v>
      </c>
      <c r="B401" s="11" t="s">
        <v>700</v>
      </c>
      <c r="C401" s="11" t="s">
        <v>701</v>
      </c>
      <c r="D401" s="11" t="s">
        <v>662</v>
      </c>
      <c r="F401" s="15">
        <f>IF(ISBLANK($D401),"",IF(ISBLANK($E401),VLOOKUP($D401,$J:$K,2,FALSE),VLOOKUP($E401,'Daycare Packages'!$A:$G,7,FALSE)))</f>
        <v>30</v>
      </c>
      <c r="G401" s="15"/>
      <c r="H401" s="15">
        <f t="shared" si="31"/>
        <v>30</v>
      </c>
      <c r="I401" s="198">
        <f t="shared" si="32"/>
        <v>1</v>
      </c>
    </row>
    <row r="402" spans="1:9" x14ac:dyDescent="0.3">
      <c r="A402" s="10">
        <v>43475</v>
      </c>
      <c r="B402" s="11" t="s">
        <v>194</v>
      </c>
      <c r="C402" s="11" t="s">
        <v>792</v>
      </c>
      <c r="D402" s="11" t="s">
        <v>662</v>
      </c>
      <c r="E402" s="11">
        <v>6727744</v>
      </c>
      <c r="F402" s="15">
        <f>IF(ISBLANK($D402),"",IF(ISBLANK($E402),VLOOKUP($D402,$J:$K,2,FALSE),VLOOKUP($E402,'Daycare Packages'!$A:$G,7,FALSE)))</f>
        <v>24</v>
      </c>
      <c r="G402" s="15"/>
      <c r="H402" s="15">
        <f t="shared" si="31"/>
        <v>24</v>
      </c>
      <c r="I402" s="198">
        <f t="shared" si="32"/>
        <v>1</v>
      </c>
    </row>
    <row r="403" spans="1:9" x14ac:dyDescent="0.3">
      <c r="A403" s="10">
        <v>43475</v>
      </c>
      <c r="B403" s="11" t="s">
        <v>198</v>
      </c>
      <c r="C403" s="11" t="s">
        <v>739</v>
      </c>
      <c r="D403" s="11" t="s">
        <v>662</v>
      </c>
      <c r="E403" s="11">
        <v>6728732</v>
      </c>
      <c r="F403" s="15">
        <f>IF(ISBLANK($D403),"",IF(ISBLANK($E403),VLOOKUP($D403,$J:$K,2,FALSE),VLOOKUP($E403,'Daycare Packages'!$A:$G,7,FALSE)))</f>
        <v>26</v>
      </c>
      <c r="G403" s="15"/>
      <c r="H403" s="15">
        <f t="shared" si="31"/>
        <v>26</v>
      </c>
      <c r="I403" s="198">
        <f t="shared" si="32"/>
        <v>1</v>
      </c>
    </row>
    <row r="404" spans="1:9" x14ac:dyDescent="0.3">
      <c r="A404" s="10">
        <v>43475</v>
      </c>
      <c r="B404" s="11" t="s">
        <v>189</v>
      </c>
      <c r="C404" s="11" t="s">
        <v>638</v>
      </c>
      <c r="D404" s="11" t="s">
        <v>662</v>
      </c>
      <c r="E404" s="11">
        <v>6725260</v>
      </c>
      <c r="F404" s="15">
        <f>IF(ISBLANK($D404),"",IF(ISBLANK($E404),VLOOKUP($D404,$J:$K,2,FALSE),VLOOKUP($E404,'Daycare Packages'!$A:$G,7,FALSE)))</f>
        <v>22</v>
      </c>
      <c r="G404" s="15"/>
      <c r="H404" s="15">
        <f t="shared" si="31"/>
        <v>22</v>
      </c>
      <c r="I404" s="198">
        <f t="shared" si="32"/>
        <v>1</v>
      </c>
    </row>
    <row r="405" spans="1:9" x14ac:dyDescent="0.3">
      <c r="A405" s="10">
        <v>43475</v>
      </c>
      <c r="B405" s="11" t="s">
        <v>182</v>
      </c>
      <c r="C405" s="11" t="s">
        <v>685</v>
      </c>
      <c r="D405" s="11" t="s">
        <v>662</v>
      </c>
      <c r="E405" s="11">
        <v>6721354</v>
      </c>
      <c r="F405" s="15">
        <f>IF(ISBLANK($D405),"",IF(ISBLANK($E405),VLOOKUP($D405,$J:$K,2,FALSE),VLOOKUP($E405,'Daycare Packages'!$A:$G,7,FALSE)))</f>
        <v>22</v>
      </c>
      <c r="G405" s="15"/>
      <c r="H405" s="15">
        <f t="shared" si="31"/>
        <v>22</v>
      </c>
      <c r="I405" s="198">
        <f t="shared" si="32"/>
        <v>1</v>
      </c>
    </row>
    <row r="406" spans="1:9" x14ac:dyDescent="0.3">
      <c r="A406" s="10">
        <v>43475</v>
      </c>
      <c r="B406" s="11" t="s">
        <v>191</v>
      </c>
      <c r="C406" s="11" t="s">
        <v>776</v>
      </c>
      <c r="D406" s="11" t="s">
        <v>662</v>
      </c>
      <c r="E406" s="11">
        <v>6727345</v>
      </c>
      <c r="F406" s="15">
        <f>IF(ISBLANK($D406),"",IF(ISBLANK($E406),VLOOKUP($D406,$J:$K,2,FALSE),VLOOKUP($E406,'Daycare Packages'!$A:$G,7,FALSE)))</f>
        <v>26</v>
      </c>
      <c r="G406" s="15"/>
      <c r="H406" s="15">
        <f t="shared" si="31"/>
        <v>26</v>
      </c>
      <c r="I406" s="198">
        <f t="shared" si="32"/>
        <v>1</v>
      </c>
    </row>
    <row r="407" spans="1:9" x14ac:dyDescent="0.3">
      <c r="A407" s="10">
        <v>43475</v>
      </c>
      <c r="B407" s="11" t="s">
        <v>628</v>
      </c>
      <c r="C407" s="11" t="s">
        <v>629</v>
      </c>
      <c r="D407" s="11" t="s">
        <v>662</v>
      </c>
      <c r="F407" s="15">
        <f>IF(ISBLANK($D407),"",IF(ISBLANK($E407),VLOOKUP($D407,$J:$K,2,FALSE),VLOOKUP($E407,'Daycare Packages'!$A:$G,7,FALSE)))</f>
        <v>30</v>
      </c>
      <c r="G407" s="15"/>
      <c r="H407" s="15">
        <f t="shared" si="31"/>
        <v>30</v>
      </c>
      <c r="I407" s="198">
        <f t="shared" si="32"/>
        <v>1</v>
      </c>
    </row>
    <row r="408" spans="1:9" x14ac:dyDescent="0.3">
      <c r="A408" s="10">
        <v>43475</v>
      </c>
      <c r="B408" s="11" t="s">
        <v>220</v>
      </c>
      <c r="C408" s="11" t="s">
        <v>548</v>
      </c>
      <c r="D408" s="11" t="s">
        <v>662</v>
      </c>
      <c r="E408" s="11">
        <v>6739601</v>
      </c>
      <c r="F408" s="15">
        <f>IF(ISBLANK($D408),"",IF(ISBLANK($E408),VLOOKUP($D408,$J:$K,2,FALSE),VLOOKUP($E408,'Daycare Packages'!$A:$G,7,FALSE)))</f>
        <v>26</v>
      </c>
      <c r="G408" s="15"/>
      <c r="H408" s="15">
        <f t="shared" si="31"/>
        <v>26</v>
      </c>
      <c r="I408" s="198">
        <f t="shared" si="32"/>
        <v>1</v>
      </c>
    </row>
    <row r="409" spans="1:9" x14ac:dyDescent="0.3">
      <c r="A409" s="55">
        <v>43475</v>
      </c>
      <c r="B409" s="56" t="s">
        <v>156</v>
      </c>
      <c r="C409" s="56" t="s">
        <v>479</v>
      </c>
      <c r="D409" s="56" t="s">
        <v>662</v>
      </c>
      <c r="E409" s="56">
        <v>6703732</v>
      </c>
      <c r="F409" s="59">
        <f>IF(ISBLANK($D409),"",IF(ISBLANK($E409),VLOOKUP($D409,$J:$K,2,FALSE),VLOOKUP($E409,'Daycare Packages'!$A:$G,7,FALSE)))</f>
        <v>22</v>
      </c>
      <c r="G409" s="59"/>
      <c r="H409" s="59">
        <f t="shared" si="31"/>
        <v>22</v>
      </c>
      <c r="I409" s="198">
        <f t="shared" si="32"/>
        <v>1</v>
      </c>
    </row>
    <row r="410" spans="1:9" x14ac:dyDescent="0.3">
      <c r="A410" s="10">
        <v>43476</v>
      </c>
      <c r="B410" s="11" t="s">
        <v>760</v>
      </c>
      <c r="C410" s="11" t="s">
        <v>761</v>
      </c>
      <c r="D410" s="11" t="s">
        <v>659</v>
      </c>
      <c r="F410" s="15">
        <f>IF(ISBLANK($D410),"",IF(ISBLANK($E410),VLOOKUP($D410,$J:$K,2,FALSE),VLOOKUP($E410,'Daycare Packages'!$A:$G,7,FALSE)))</f>
        <v>20</v>
      </c>
      <c r="G410" s="15"/>
      <c r="H410" s="15">
        <f t="shared" si="31"/>
        <v>20</v>
      </c>
      <c r="I410" s="198">
        <f t="shared" si="32"/>
        <v>1</v>
      </c>
    </row>
    <row r="411" spans="1:9" x14ac:dyDescent="0.3">
      <c r="A411" s="10">
        <v>43476</v>
      </c>
      <c r="B411" s="11" t="s">
        <v>190</v>
      </c>
      <c r="C411" s="11" t="s">
        <v>718</v>
      </c>
      <c r="D411" s="11" t="s">
        <v>659</v>
      </c>
      <c r="E411" s="11">
        <v>6747740</v>
      </c>
      <c r="F411" s="15">
        <f>IF(ISBLANK($D411),"",IF(ISBLANK($E411),VLOOKUP($D411,$J:$K,2,FALSE),VLOOKUP($E411,'Daycare Packages'!$A:$G,7,FALSE)))</f>
        <v>19</v>
      </c>
      <c r="G411" s="15"/>
      <c r="H411" s="15">
        <f t="shared" si="31"/>
        <v>19</v>
      </c>
      <c r="I411" s="198">
        <f t="shared" si="32"/>
        <v>1</v>
      </c>
    </row>
    <row r="412" spans="1:9" x14ac:dyDescent="0.3">
      <c r="A412" s="10">
        <v>43476</v>
      </c>
      <c r="B412" s="11" t="s">
        <v>824</v>
      </c>
      <c r="C412" s="11" t="s">
        <v>825</v>
      </c>
      <c r="D412" s="11" t="s">
        <v>671</v>
      </c>
      <c r="F412" s="15">
        <f>IF(ISBLANK($D412),"",IF(ISBLANK($E412),VLOOKUP($D412,$J:$K,2,FALSE),VLOOKUP($E412,'Daycare Packages'!$A:$G,7,FALSE)))</f>
        <v>0</v>
      </c>
      <c r="G412" s="15"/>
      <c r="H412" s="15">
        <f t="shared" si="31"/>
        <v>0</v>
      </c>
      <c r="I412" s="198">
        <f t="shared" si="32"/>
        <v>1</v>
      </c>
    </row>
    <row r="413" spans="1:9" x14ac:dyDescent="0.3">
      <c r="A413" s="10">
        <v>43476</v>
      </c>
      <c r="B413" s="11" t="s">
        <v>826</v>
      </c>
      <c r="C413" s="11" t="s">
        <v>553</v>
      </c>
      <c r="D413" s="11" t="s">
        <v>662</v>
      </c>
      <c r="F413" s="15">
        <f>IF(ISBLANK($D413),"",IF(ISBLANK($E413),VLOOKUP($D413,$J:$K,2,FALSE),VLOOKUP($E413,'Daycare Packages'!$A:$G,7,FALSE)))</f>
        <v>30</v>
      </c>
      <c r="G413" s="15"/>
      <c r="H413" s="15">
        <f t="shared" si="31"/>
        <v>30</v>
      </c>
      <c r="I413" s="198">
        <f t="shared" si="32"/>
        <v>1</v>
      </c>
    </row>
    <row r="414" spans="1:9" x14ac:dyDescent="0.3">
      <c r="A414" s="10">
        <v>43476</v>
      </c>
      <c r="B414" s="11" t="s">
        <v>826</v>
      </c>
      <c r="C414" s="11" t="s">
        <v>827</v>
      </c>
      <c r="D414" s="11" t="s">
        <v>662</v>
      </c>
      <c r="F414" s="15">
        <f>IF(ISBLANK($D414),"",IF(ISBLANK($E414),VLOOKUP($D414,$J:$K,2,FALSE),VLOOKUP($E414,'Daycare Packages'!$A:$G,7,FALSE)))</f>
        <v>30</v>
      </c>
      <c r="G414" s="15"/>
      <c r="H414" s="15">
        <f t="shared" si="31"/>
        <v>30</v>
      </c>
      <c r="I414" s="198">
        <f t="shared" si="32"/>
        <v>1</v>
      </c>
    </row>
    <row r="415" spans="1:9" x14ac:dyDescent="0.3">
      <c r="A415" s="10">
        <v>43476</v>
      </c>
      <c r="B415" s="11" t="s">
        <v>211</v>
      </c>
      <c r="C415" s="11" t="s">
        <v>507</v>
      </c>
      <c r="D415" s="11" t="s">
        <v>662</v>
      </c>
      <c r="E415" s="11">
        <v>6734302</v>
      </c>
      <c r="F415" s="15">
        <f>IF(ISBLANK($D415),"",IF(ISBLANK($E415),VLOOKUP($D415,$J:$K,2,FALSE),VLOOKUP($E415,'Daycare Packages'!$A:$G,7,FALSE)))</f>
        <v>24</v>
      </c>
      <c r="G415" s="15"/>
      <c r="H415" s="15">
        <f t="shared" si="31"/>
        <v>24</v>
      </c>
      <c r="I415" s="198">
        <f t="shared" si="32"/>
        <v>1</v>
      </c>
    </row>
    <row r="416" spans="1:9" x14ac:dyDescent="0.3">
      <c r="A416" s="10">
        <v>43476</v>
      </c>
      <c r="B416" s="11" t="s">
        <v>175</v>
      </c>
      <c r="C416" s="11" t="s">
        <v>433</v>
      </c>
      <c r="D416" s="11" t="s">
        <v>662</v>
      </c>
      <c r="E416" s="11">
        <v>6716814</v>
      </c>
      <c r="F416" s="15">
        <f>IF(ISBLANK($D416),"",IF(ISBLANK($E416),VLOOKUP($D416,$J:$K,2,FALSE),VLOOKUP($E416,'Daycare Packages'!$A:$G,7,FALSE)))</f>
        <v>22</v>
      </c>
      <c r="G416" s="15"/>
      <c r="H416" s="15">
        <f t="shared" si="31"/>
        <v>22</v>
      </c>
      <c r="I416" s="198">
        <f t="shared" si="32"/>
        <v>1</v>
      </c>
    </row>
    <row r="417" spans="1:9" x14ac:dyDescent="0.3">
      <c r="A417" s="10">
        <v>43476</v>
      </c>
      <c r="B417" s="11" t="s">
        <v>115</v>
      </c>
      <c r="C417" s="11" t="s">
        <v>764</v>
      </c>
      <c r="D417" s="11" t="s">
        <v>662</v>
      </c>
      <c r="E417" s="11">
        <v>6589872</v>
      </c>
      <c r="F417" s="15">
        <f>IF(ISBLANK($D417),"",IF(ISBLANK($E417),VLOOKUP($D417,$J:$K,2,FALSE),VLOOKUP($E417,'Daycare Packages'!$A:$G,7,FALSE)))</f>
        <v>22</v>
      </c>
      <c r="G417" s="15"/>
      <c r="H417" s="15">
        <f t="shared" si="31"/>
        <v>22</v>
      </c>
      <c r="I417" s="198">
        <f t="shared" si="32"/>
        <v>1</v>
      </c>
    </row>
    <row r="418" spans="1:9" x14ac:dyDescent="0.3">
      <c r="A418" s="10">
        <v>43476</v>
      </c>
      <c r="B418" s="11" t="s">
        <v>212</v>
      </c>
      <c r="C418" s="11" t="s">
        <v>707</v>
      </c>
      <c r="D418" s="11" t="s">
        <v>662</v>
      </c>
      <c r="E418" s="11">
        <v>6734311</v>
      </c>
      <c r="F418" s="15">
        <f>IF(ISBLANK($D418),"",IF(ISBLANK($E418),VLOOKUP($D418,$J:$K,2,FALSE),VLOOKUP($E418,'Daycare Packages'!$A:$G,7,FALSE)))</f>
        <v>25</v>
      </c>
      <c r="G418" s="15"/>
      <c r="H418" s="15">
        <f t="shared" si="31"/>
        <v>25</v>
      </c>
      <c r="I418" s="198">
        <f t="shared" si="32"/>
        <v>1</v>
      </c>
    </row>
    <row r="419" spans="1:9" x14ac:dyDescent="0.3">
      <c r="A419" s="10">
        <v>43476</v>
      </c>
      <c r="B419" s="11" t="s">
        <v>108</v>
      </c>
      <c r="C419" s="11" t="s">
        <v>583</v>
      </c>
      <c r="D419" s="11" t="s">
        <v>662</v>
      </c>
      <c r="E419" s="11">
        <v>6553720</v>
      </c>
      <c r="F419" s="15">
        <f>IF(ISBLANK($D419),"",IF(ISBLANK($E419),VLOOKUP($D419,$J:$K,2,FALSE),VLOOKUP($E419,'Daycare Packages'!$A:$G,7,FALSE)))</f>
        <v>26</v>
      </c>
      <c r="G419" s="15"/>
      <c r="H419" s="15">
        <f t="shared" si="31"/>
        <v>26</v>
      </c>
      <c r="I419" s="198">
        <f t="shared" si="32"/>
        <v>1</v>
      </c>
    </row>
    <row r="420" spans="1:9" x14ac:dyDescent="0.3">
      <c r="A420" s="10">
        <v>43476</v>
      </c>
      <c r="B420" s="11" t="s">
        <v>222</v>
      </c>
      <c r="C420" s="11" t="s">
        <v>229</v>
      </c>
      <c r="D420" s="11" t="s">
        <v>662</v>
      </c>
      <c r="E420" s="11">
        <v>6741771</v>
      </c>
      <c r="F420" s="15">
        <f>IF(ISBLANK($D420),"",IF(ISBLANK($E420),VLOOKUP($D420,$J:$K,2,FALSE),VLOOKUP($E420,'Daycare Packages'!$A:$G,7,FALSE)))</f>
        <v>27</v>
      </c>
      <c r="G420" s="15"/>
      <c r="H420" s="15">
        <f t="shared" si="31"/>
        <v>27</v>
      </c>
      <c r="I420" s="198">
        <f t="shared" si="32"/>
        <v>1</v>
      </c>
    </row>
    <row r="421" spans="1:9" x14ac:dyDescent="0.3">
      <c r="A421" s="10">
        <v>43476</v>
      </c>
      <c r="B421" s="11" t="s">
        <v>96</v>
      </c>
      <c r="C421" s="11" t="s">
        <v>696</v>
      </c>
      <c r="D421" s="11" t="s">
        <v>662</v>
      </c>
      <c r="E421" s="11">
        <v>6426843</v>
      </c>
      <c r="F421" s="15">
        <f>IF(ISBLANK($D421),"",IF(ISBLANK($E421),VLOOKUP($D421,$J:$K,2,FALSE),VLOOKUP($E421,'Daycare Packages'!$A:$G,7,FALSE)))</f>
        <v>22</v>
      </c>
      <c r="G421" s="15"/>
      <c r="H421" s="15">
        <f t="shared" si="31"/>
        <v>22</v>
      </c>
      <c r="I421" s="198">
        <f t="shared" si="32"/>
        <v>1</v>
      </c>
    </row>
    <row r="422" spans="1:9" x14ac:dyDescent="0.3">
      <c r="A422" s="10">
        <v>43476</v>
      </c>
      <c r="B422" s="11" t="s">
        <v>184</v>
      </c>
      <c r="C422" s="11" t="s">
        <v>679</v>
      </c>
      <c r="D422" s="11" t="s">
        <v>662</v>
      </c>
      <c r="E422" s="11">
        <v>6722263</v>
      </c>
      <c r="F422" s="15">
        <f>IF(ISBLANK($D422),"",IF(ISBLANK($E422),VLOOKUP($D422,$J:$K,2,FALSE),VLOOKUP($E422,'Daycare Packages'!$A:$G,7,FALSE)))</f>
        <v>22</v>
      </c>
      <c r="G422" s="15"/>
      <c r="H422" s="15">
        <f t="shared" si="31"/>
        <v>22</v>
      </c>
      <c r="I422" s="198">
        <f t="shared" si="32"/>
        <v>1</v>
      </c>
    </row>
    <row r="423" spans="1:9" x14ac:dyDescent="0.3">
      <c r="A423" s="10">
        <v>43476</v>
      </c>
      <c r="B423" s="11" t="s">
        <v>184</v>
      </c>
      <c r="C423" s="11" t="s">
        <v>396</v>
      </c>
      <c r="D423" s="11" t="s">
        <v>662</v>
      </c>
      <c r="E423" s="11">
        <v>6722263</v>
      </c>
      <c r="F423" s="15">
        <f>IF(ISBLANK($D423),"",IF(ISBLANK($E423),VLOOKUP($D423,$J:$K,2,FALSE),VLOOKUP($E423,'Daycare Packages'!$A:$G,7,FALSE)))</f>
        <v>22</v>
      </c>
      <c r="G423" s="15"/>
      <c r="H423" s="15">
        <f t="shared" si="31"/>
        <v>22</v>
      </c>
      <c r="I423" s="198">
        <f t="shared" si="32"/>
        <v>1</v>
      </c>
    </row>
    <row r="424" spans="1:9" x14ac:dyDescent="0.3">
      <c r="A424" s="10">
        <v>43476</v>
      </c>
      <c r="B424" s="11" t="s">
        <v>828</v>
      </c>
      <c r="C424" s="11" t="s">
        <v>829</v>
      </c>
      <c r="D424" s="11" t="s">
        <v>662</v>
      </c>
      <c r="F424" s="15">
        <f>IF(ISBLANK($D424),"",IF(ISBLANK($E424),VLOOKUP($D424,$J:$K,2,FALSE),VLOOKUP($E424,'Daycare Packages'!$A:$G,7,FALSE)))</f>
        <v>30</v>
      </c>
      <c r="G424" s="15"/>
      <c r="H424" s="15">
        <f t="shared" si="31"/>
        <v>30</v>
      </c>
      <c r="I424" s="198">
        <f t="shared" si="32"/>
        <v>1</v>
      </c>
    </row>
    <row r="425" spans="1:9" x14ac:dyDescent="0.3">
      <c r="A425" s="10">
        <v>43476</v>
      </c>
      <c r="B425" s="11" t="s">
        <v>110</v>
      </c>
      <c r="C425" s="11" t="s">
        <v>715</v>
      </c>
      <c r="D425" s="11" t="s">
        <v>662</v>
      </c>
      <c r="E425" s="11">
        <v>6558010</v>
      </c>
      <c r="F425" s="15">
        <f>IF(ISBLANK($D425),"",IF(ISBLANK($E425),VLOOKUP($D425,$J:$K,2,FALSE),VLOOKUP($E425,'Daycare Packages'!$A:$G,7,FALSE)))</f>
        <v>22</v>
      </c>
      <c r="G425" s="15"/>
      <c r="H425" s="15">
        <f t="shared" si="31"/>
        <v>22</v>
      </c>
      <c r="I425" s="198">
        <f t="shared" si="32"/>
        <v>1</v>
      </c>
    </row>
    <row r="426" spans="1:9" x14ac:dyDescent="0.3">
      <c r="A426" s="10">
        <v>43476</v>
      </c>
      <c r="B426" s="11" t="s">
        <v>140</v>
      </c>
      <c r="C426" s="11" t="s">
        <v>475</v>
      </c>
      <c r="D426" s="11" t="s">
        <v>662</v>
      </c>
      <c r="E426" s="11">
        <v>6676801</v>
      </c>
      <c r="F426" s="15">
        <f>IF(ISBLANK($D426),"",IF(ISBLANK($E426),VLOOKUP($D426,$J:$K,2,FALSE),VLOOKUP($E426,'Daycare Packages'!$A:$G,7,FALSE)))</f>
        <v>22</v>
      </c>
      <c r="G426" s="15"/>
      <c r="H426" s="15">
        <f t="shared" si="31"/>
        <v>22</v>
      </c>
      <c r="I426" s="198">
        <f t="shared" si="32"/>
        <v>1</v>
      </c>
    </row>
    <row r="427" spans="1:9" x14ac:dyDescent="0.3">
      <c r="A427" s="10">
        <v>43476</v>
      </c>
      <c r="B427" s="11" t="s">
        <v>218</v>
      </c>
      <c r="C427" s="11" t="s">
        <v>737</v>
      </c>
      <c r="D427" s="11" t="s">
        <v>662</v>
      </c>
      <c r="E427" s="11">
        <v>6738000</v>
      </c>
      <c r="F427" s="15">
        <f>IF(ISBLANK($D427),"",IF(ISBLANK($E427),VLOOKUP($D427,$J:$K,2,FALSE),VLOOKUP($E427,'Daycare Packages'!$A:$G,7,FALSE)))</f>
        <v>20</v>
      </c>
      <c r="G427" s="15"/>
      <c r="H427" s="15">
        <f t="shared" si="31"/>
        <v>20</v>
      </c>
      <c r="I427" s="198">
        <f t="shared" si="32"/>
        <v>1</v>
      </c>
    </row>
    <row r="428" spans="1:9" x14ac:dyDescent="0.3">
      <c r="A428" s="10">
        <v>43476</v>
      </c>
      <c r="B428" s="11" t="s">
        <v>218</v>
      </c>
      <c r="C428" s="11" t="s">
        <v>738</v>
      </c>
      <c r="D428" s="11" t="s">
        <v>662</v>
      </c>
      <c r="E428" s="11">
        <v>6738000</v>
      </c>
      <c r="F428" s="15">
        <f>IF(ISBLANK($D428),"",IF(ISBLANK($E428),VLOOKUP($D428,$J:$K,2,FALSE),VLOOKUP($E428,'Daycare Packages'!$A:$G,7,FALSE)))</f>
        <v>20</v>
      </c>
      <c r="G428" s="15"/>
      <c r="H428" s="15">
        <f t="shared" si="31"/>
        <v>20</v>
      </c>
      <c r="I428" s="198">
        <f t="shared" si="32"/>
        <v>1</v>
      </c>
    </row>
    <row r="429" spans="1:9" x14ac:dyDescent="0.3">
      <c r="A429" s="10">
        <v>43476</v>
      </c>
      <c r="B429" s="11" t="s">
        <v>182</v>
      </c>
      <c r="C429" s="11" t="s">
        <v>685</v>
      </c>
      <c r="D429" s="11" t="s">
        <v>662</v>
      </c>
      <c r="E429" s="11">
        <v>6721354</v>
      </c>
      <c r="F429" s="15">
        <f>IF(ISBLANK($D429),"",IF(ISBLANK($E429),VLOOKUP($D429,$J:$K,2,FALSE),VLOOKUP($E429,'Daycare Packages'!$A:$G,7,FALSE)))</f>
        <v>22</v>
      </c>
      <c r="G429" s="15"/>
      <c r="H429" s="15">
        <f t="shared" si="31"/>
        <v>22</v>
      </c>
      <c r="I429" s="198">
        <f t="shared" si="32"/>
        <v>1</v>
      </c>
    </row>
    <row r="430" spans="1:9" x14ac:dyDescent="0.3">
      <c r="A430" s="10">
        <v>43476</v>
      </c>
      <c r="B430" s="11" t="s">
        <v>193</v>
      </c>
      <c r="C430" s="11" t="s">
        <v>776</v>
      </c>
      <c r="D430" s="11" t="s">
        <v>662</v>
      </c>
      <c r="E430" s="11">
        <v>6727703</v>
      </c>
      <c r="F430" s="15">
        <f>IF(ISBLANK($D430),"",IF(ISBLANK($E430),VLOOKUP($D430,$J:$K,2,FALSE),VLOOKUP($E430,'Daycare Packages'!$A:$G,7,FALSE)))</f>
        <v>26</v>
      </c>
      <c r="G430" s="15"/>
      <c r="H430" s="15">
        <f t="shared" si="31"/>
        <v>26</v>
      </c>
      <c r="I430" s="198">
        <f t="shared" si="32"/>
        <v>1</v>
      </c>
    </row>
    <row r="431" spans="1:9" x14ac:dyDescent="0.3">
      <c r="A431" s="10">
        <v>43476</v>
      </c>
      <c r="B431" s="11" t="s">
        <v>168</v>
      </c>
      <c r="C431" s="11" t="s">
        <v>640</v>
      </c>
      <c r="D431" s="11" t="s">
        <v>662</v>
      </c>
      <c r="E431" s="11">
        <v>6714674</v>
      </c>
      <c r="F431" s="15">
        <f>IF(ISBLANK($D431),"",IF(ISBLANK($E431),VLOOKUP($D431,$J:$K,2,FALSE),VLOOKUP($E431,'Daycare Packages'!$A:$G,7,FALSE)))</f>
        <v>26</v>
      </c>
      <c r="G431" s="15"/>
      <c r="H431" s="15">
        <f t="shared" si="31"/>
        <v>26</v>
      </c>
      <c r="I431" s="198">
        <f t="shared" si="32"/>
        <v>1</v>
      </c>
    </row>
    <row r="432" spans="1:9" x14ac:dyDescent="0.3">
      <c r="A432" s="10">
        <v>43476</v>
      </c>
      <c r="B432" s="11" t="s">
        <v>214</v>
      </c>
      <c r="C432" s="11" t="s">
        <v>686</v>
      </c>
      <c r="D432" s="11" t="s">
        <v>662</v>
      </c>
      <c r="E432" s="11">
        <v>6735881</v>
      </c>
      <c r="F432" s="15">
        <f>IF(ISBLANK($D432),"",IF(ISBLANK($E432),VLOOKUP($D432,$J:$K,2,FALSE),VLOOKUP($E432,'Daycare Packages'!$A:$G,7,FALSE)))</f>
        <v>25</v>
      </c>
      <c r="G432" s="15"/>
      <c r="H432" s="15">
        <f t="shared" si="31"/>
        <v>25</v>
      </c>
      <c r="I432" s="198">
        <f t="shared" si="32"/>
        <v>1</v>
      </c>
    </row>
    <row r="433" spans="1:9" x14ac:dyDescent="0.3">
      <c r="A433" s="10">
        <v>43476</v>
      </c>
      <c r="B433" s="11" t="s">
        <v>147</v>
      </c>
      <c r="C433" s="11" t="s">
        <v>796</v>
      </c>
      <c r="D433" s="11" t="s">
        <v>662</v>
      </c>
      <c r="E433" s="11">
        <v>6691923</v>
      </c>
      <c r="F433" s="15">
        <f>IF(ISBLANK($D433),"",IF(ISBLANK($E433),VLOOKUP($D433,$J:$K,2,FALSE),VLOOKUP($E433,'Daycare Packages'!$A:$G,7,FALSE)))</f>
        <v>22</v>
      </c>
      <c r="G433" s="15"/>
      <c r="H433" s="15">
        <f t="shared" si="31"/>
        <v>22</v>
      </c>
      <c r="I433" s="198">
        <f t="shared" si="32"/>
        <v>1</v>
      </c>
    </row>
    <row r="434" spans="1:9" x14ac:dyDescent="0.3">
      <c r="A434" s="10">
        <v>43476</v>
      </c>
      <c r="B434" s="11" t="s">
        <v>137</v>
      </c>
      <c r="C434" s="11" t="s">
        <v>693</v>
      </c>
      <c r="D434" s="11" t="s">
        <v>662</v>
      </c>
      <c r="E434" s="11">
        <v>6664989</v>
      </c>
      <c r="F434" s="15">
        <f>IF(ISBLANK($D434),"",IF(ISBLANK($E434),VLOOKUP($D434,$J:$K,2,FALSE),VLOOKUP($E434,'Daycare Packages'!$A:$G,7,FALSE)))</f>
        <v>22</v>
      </c>
      <c r="G434" s="15"/>
      <c r="H434" s="15">
        <f t="shared" si="31"/>
        <v>22</v>
      </c>
      <c r="I434" s="198">
        <f t="shared" si="32"/>
        <v>1</v>
      </c>
    </row>
    <row r="435" spans="1:9" x14ac:dyDescent="0.3">
      <c r="A435" s="10">
        <v>43476</v>
      </c>
      <c r="B435" s="11" t="s">
        <v>144</v>
      </c>
      <c r="C435" s="11" t="s">
        <v>795</v>
      </c>
      <c r="D435" s="11" t="s">
        <v>662</v>
      </c>
      <c r="E435" s="11">
        <v>6735926</v>
      </c>
      <c r="F435" s="15">
        <f>IF(ISBLANK($D435),"",IF(ISBLANK($E435),VLOOKUP($D435,$J:$K,2,FALSE),VLOOKUP($E435,'Daycare Packages'!$A:$G,7,FALSE)))</f>
        <v>25</v>
      </c>
      <c r="G435" s="15"/>
      <c r="H435" s="15">
        <f t="shared" si="31"/>
        <v>25</v>
      </c>
      <c r="I435" s="198">
        <f t="shared" si="32"/>
        <v>1</v>
      </c>
    </row>
    <row r="436" spans="1:9" x14ac:dyDescent="0.3">
      <c r="A436" s="10">
        <v>43476</v>
      </c>
      <c r="B436" s="11" t="s">
        <v>770</v>
      </c>
      <c r="C436" s="11" t="s">
        <v>771</v>
      </c>
      <c r="D436" s="11" t="s">
        <v>662</v>
      </c>
      <c r="F436" s="15">
        <f>IF(ISBLANK($D436),"",IF(ISBLANK($E436),VLOOKUP($D436,$J:$K,2,FALSE),VLOOKUP($E436,'Daycare Packages'!$A:$G,7,FALSE)))</f>
        <v>30</v>
      </c>
      <c r="G436" s="15"/>
      <c r="H436" s="15">
        <f t="shared" si="31"/>
        <v>30</v>
      </c>
      <c r="I436" s="198">
        <f t="shared" si="32"/>
        <v>1</v>
      </c>
    </row>
    <row r="437" spans="1:9" x14ac:dyDescent="0.3">
      <c r="A437" s="10">
        <v>43476</v>
      </c>
      <c r="B437" s="11" t="s">
        <v>699</v>
      </c>
      <c r="C437" s="11" t="s">
        <v>478</v>
      </c>
      <c r="D437" s="11" t="s">
        <v>662</v>
      </c>
      <c r="F437" s="15">
        <f>IF(ISBLANK($D437),"",IF(ISBLANK($E437),VLOOKUP($D437,$J:$K,2,FALSE),VLOOKUP($E437,'Daycare Packages'!$A:$G,7,FALSE)))</f>
        <v>30</v>
      </c>
      <c r="G437" s="15">
        <v>-3</v>
      </c>
      <c r="H437" s="15">
        <f t="shared" si="31"/>
        <v>27</v>
      </c>
      <c r="I437" s="198">
        <f t="shared" si="32"/>
        <v>1</v>
      </c>
    </row>
    <row r="438" spans="1:9" x14ac:dyDescent="0.3">
      <c r="A438" s="10">
        <v>43476</v>
      </c>
      <c r="B438" s="11" t="s">
        <v>699</v>
      </c>
      <c r="C438" s="11" t="s">
        <v>507</v>
      </c>
      <c r="D438" s="11" t="s">
        <v>662</v>
      </c>
      <c r="F438" s="15">
        <f>IF(ISBLANK($D438),"",IF(ISBLANK($E438),VLOOKUP($D438,$J:$K,2,FALSE),VLOOKUP($E438,'Daycare Packages'!$A:$G,7,FALSE)))</f>
        <v>30</v>
      </c>
      <c r="G438" s="15">
        <v>-3</v>
      </c>
      <c r="H438" s="15">
        <f t="shared" si="31"/>
        <v>27</v>
      </c>
      <c r="I438" s="198">
        <f t="shared" si="32"/>
        <v>1</v>
      </c>
    </row>
    <row r="439" spans="1:9" x14ac:dyDescent="0.3">
      <c r="A439" s="10">
        <v>43476</v>
      </c>
      <c r="B439" s="11" t="s">
        <v>677</v>
      </c>
      <c r="C439" s="11" t="s">
        <v>678</v>
      </c>
      <c r="D439" s="11" t="s">
        <v>662</v>
      </c>
      <c r="F439" s="15">
        <f>IF(ISBLANK($D439),"",IF(ISBLANK($E439),VLOOKUP($D439,$J:$K,2,FALSE),VLOOKUP($E439,'Daycare Packages'!$A:$G,7,FALSE)))</f>
        <v>30</v>
      </c>
      <c r="G439" s="15"/>
      <c r="H439" s="15">
        <f t="shared" si="31"/>
        <v>30</v>
      </c>
      <c r="I439" s="198">
        <f t="shared" si="32"/>
        <v>1</v>
      </c>
    </row>
    <row r="440" spans="1:9" x14ac:dyDescent="0.3">
      <c r="A440" s="10">
        <v>43476</v>
      </c>
      <c r="B440" s="11" t="s">
        <v>730</v>
      </c>
      <c r="C440" s="11" t="s">
        <v>731</v>
      </c>
      <c r="D440" s="11" t="s">
        <v>662</v>
      </c>
      <c r="F440" s="15">
        <f>IF(ISBLANK($D440),"",IF(ISBLANK($E440),VLOOKUP($D440,$J:$K,2,FALSE),VLOOKUP($E440,'Daycare Packages'!$A:$G,7,FALSE)))</f>
        <v>30</v>
      </c>
      <c r="G440" s="15"/>
      <c r="H440" s="15">
        <f t="shared" si="31"/>
        <v>30</v>
      </c>
      <c r="I440" s="198">
        <f t="shared" si="32"/>
        <v>1</v>
      </c>
    </row>
    <row r="441" spans="1:9" x14ac:dyDescent="0.3">
      <c r="A441" s="10">
        <v>43476</v>
      </c>
      <c r="B441" s="11" t="s">
        <v>830</v>
      </c>
      <c r="C441" s="11" t="s">
        <v>831</v>
      </c>
      <c r="D441" s="11" t="s">
        <v>662</v>
      </c>
      <c r="F441" s="15">
        <f>IF(ISBLANK($D441),"",IF(ISBLANK($E441),VLOOKUP($D441,$J:$K,2,FALSE),VLOOKUP($E441,'Daycare Packages'!$A:$G,7,FALSE)))</f>
        <v>30</v>
      </c>
      <c r="G441" s="15"/>
      <c r="H441" s="15">
        <f t="shared" si="31"/>
        <v>30</v>
      </c>
      <c r="I441" s="198">
        <f t="shared" si="32"/>
        <v>1</v>
      </c>
    </row>
    <row r="442" spans="1:9" x14ac:dyDescent="0.3">
      <c r="A442" s="10">
        <v>43476</v>
      </c>
      <c r="B442" s="11" t="s">
        <v>216</v>
      </c>
      <c r="C442" s="11" t="s">
        <v>448</v>
      </c>
      <c r="D442" s="11" t="s">
        <v>662</v>
      </c>
      <c r="E442" s="11">
        <v>6736366</v>
      </c>
      <c r="F442" s="15">
        <f>IF(ISBLANK($D442),"",IF(ISBLANK($E442),VLOOKUP($D442,$J:$K,2,FALSE),VLOOKUP($E442,'Daycare Packages'!$A:$G,7,FALSE)))</f>
        <v>26</v>
      </c>
      <c r="G442" s="15"/>
      <c r="H442" s="15">
        <f t="shared" si="31"/>
        <v>26</v>
      </c>
      <c r="I442" s="198">
        <f t="shared" si="32"/>
        <v>1</v>
      </c>
    </row>
    <row r="443" spans="1:9" x14ac:dyDescent="0.3">
      <c r="A443" s="10">
        <v>43476</v>
      </c>
      <c r="B443" s="11" t="s">
        <v>111</v>
      </c>
      <c r="C443" s="11" t="s">
        <v>821</v>
      </c>
      <c r="D443" s="11" t="s">
        <v>662</v>
      </c>
      <c r="E443" s="11">
        <v>6559448</v>
      </c>
      <c r="F443" s="15">
        <f>IF(ISBLANK($D443),"",IF(ISBLANK($E443),VLOOKUP($D443,$J:$K,2,FALSE),VLOOKUP($E443,'Daycare Packages'!$A:$G,7,FALSE)))</f>
        <v>22</v>
      </c>
      <c r="G443" s="15"/>
      <c r="H443" s="15">
        <f t="shared" si="31"/>
        <v>22</v>
      </c>
      <c r="I443" s="198">
        <f t="shared" si="32"/>
        <v>1</v>
      </c>
    </row>
    <row r="444" spans="1:9" x14ac:dyDescent="0.3">
      <c r="A444" s="10">
        <v>43476</v>
      </c>
      <c r="B444" s="11" t="s">
        <v>146</v>
      </c>
      <c r="C444" s="11" t="s">
        <v>705</v>
      </c>
      <c r="D444" s="11" t="s">
        <v>662</v>
      </c>
      <c r="E444" s="11">
        <v>6690320</v>
      </c>
      <c r="F444" s="15">
        <f>IF(ISBLANK($D444),"",IF(ISBLANK($E444),VLOOKUP($D444,$J:$K,2,FALSE),VLOOKUP($E444,'Daycare Packages'!$A:$G,7,FALSE)))</f>
        <v>22</v>
      </c>
      <c r="G444" s="15"/>
      <c r="H444" s="15">
        <f t="shared" si="31"/>
        <v>22</v>
      </c>
      <c r="I444" s="198">
        <f t="shared" si="32"/>
        <v>1</v>
      </c>
    </row>
    <row r="445" spans="1:9" x14ac:dyDescent="0.3">
      <c r="A445" s="10">
        <v>43476</v>
      </c>
      <c r="B445" s="11" t="s">
        <v>161</v>
      </c>
      <c r="C445" s="11" t="s">
        <v>832</v>
      </c>
      <c r="D445" s="11" t="s">
        <v>662</v>
      </c>
      <c r="E445" s="11">
        <v>6710195</v>
      </c>
      <c r="F445" s="15">
        <f>IF(ISBLANK($D445),"",IF(ISBLANK($E445),VLOOKUP($D445,$J:$K,2,FALSE),VLOOKUP($E445,'Daycare Packages'!$A:$G,7,FALSE)))</f>
        <v>26</v>
      </c>
      <c r="G445" s="15"/>
      <c r="H445" s="15">
        <f t="shared" si="31"/>
        <v>26</v>
      </c>
      <c r="I445" s="198">
        <f t="shared" si="32"/>
        <v>1</v>
      </c>
    </row>
    <row r="446" spans="1:9" x14ac:dyDescent="0.3">
      <c r="A446" s="10">
        <v>43476</v>
      </c>
      <c r="B446" s="11" t="s">
        <v>833</v>
      </c>
      <c r="C446" s="11" t="s">
        <v>618</v>
      </c>
      <c r="D446" s="11" t="s">
        <v>662</v>
      </c>
      <c r="F446" s="15">
        <f>IF(ISBLANK($D446),"",IF(ISBLANK($E446),VLOOKUP($D446,$J:$K,2,FALSE),VLOOKUP($E446,'Daycare Packages'!$A:$G,7,FALSE)))</f>
        <v>30</v>
      </c>
      <c r="G446" s="15"/>
      <c r="H446" s="15">
        <f t="shared" si="31"/>
        <v>30</v>
      </c>
      <c r="I446" s="198">
        <f t="shared" si="32"/>
        <v>1</v>
      </c>
    </row>
    <row r="447" spans="1:9" x14ac:dyDescent="0.3">
      <c r="A447" s="10">
        <v>43476</v>
      </c>
      <c r="B447" s="11" t="s">
        <v>160</v>
      </c>
      <c r="C447" s="11" t="s">
        <v>793</v>
      </c>
      <c r="D447" s="11" t="s">
        <v>659</v>
      </c>
      <c r="F447" s="15">
        <f>IF(ISBLANK($D447),"",IF(ISBLANK($E447),VLOOKUP($D447,$J:$K,2,FALSE),VLOOKUP($E447,'Daycare Packages'!$A:$G,7,FALSE)))</f>
        <v>20</v>
      </c>
      <c r="G447" s="15"/>
      <c r="H447" s="15">
        <f t="shared" si="31"/>
        <v>20</v>
      </c>
      <c r="I447" s="198">
        <f t="shared" si="32"/>
        <v>1</v>
      </c>
    </row>
    <row r="448" spans="1:9" x14ac:dyDescent="0.3">
      <c r="A448" s="10">
        <v>43476</v>
      </c>
      <c r="B448" s="11" t="s">
        <v>160</v>
      </c>
      <c r="C448" s="11" t="s">
        <v>794</v>
      </c>
      <c r="D448" s="11" t="s">
        <v>659</v>
      </c>
      <c r="F448" s="15">
        <f>IF(ISBLANK($D448),"",IF(ISBLANK($E448),VLOOKUP($D448,$J:$K,2,FALSE),VLOOKUP($E448,'Daycare Packages'!$A:$G,7,FALSE)))</f>
        <v>20</v>
      </c>
      <c r="G448" s="15"/>
      <c r="H448" s="15">
        <f t="shared" si="31"/>
        <v>20</v>
      </c>
      <c r="I448" s="198">
        <f t="shared" si="32"/>
        <v>1</v>
      </c>
    </row>
    <row r="449" spans="1:9" x14ac:dyDescent="0.3">
      <c r="A449" s="10">
        <v>43476</v>
      </c>
      <c r="B449" s="11" t="s">
        <v>157</v>
      </c>
      <c r="C449" s="11" t="s">
        <v>448</v>
      </c>
      <c r="D449" s="11" t="s">
        <v>662</v>
      </c>
      <c r="E449" s="11">
        <v>6703829</v>
      </c>
      <c r="F449" s="15">
        <f>IF(ISBLANK($D449),"",IF(ISBLANK($E449),VLOOKUP($D449,$J:$K,2,FALSE),VLOOKUP($E449,'Daycare Packages'!$A:$G,7,FALSE)))</f>
        <v>26</v>
      </c>
      <c r="G449" s="15"/>
      <c r="H449" s="15">
        <f t="shared" si="31"/>
        <v>26</v>
      </c>
      <c r="I449" s="198">
        <f t="shared" si="32"/>
        <v>1</v>
      </c>
    </row>
    <row r="450" spans="1:9" x14ac:dyDescent="0.3">
      <c r="A450" s="10">
        <v>43476</v>
      </c>
      <c r="B450" s="11" t="s">
        <v>494</v>
      </c>
      <c r="C450" s="11" t="s">
        <v>708</v>
      </c>
      <c r="D450" s="11" t="s">
        <v>662</v>
      </c>
      <c r="F450" s="15">
        <f>IF(ISBLANK($D450),"",IF(ISBLANK($E450),VLOOKUP($D450,$J:$K,2,FALSE),VLOOKUP($E450,'Daycare Packages'!$A:$G,7,FALSE)))</f>
        <v>30</v>
      </c>
      <c r="G450" s="15"/>
      <c r="H450" s="15">
        <f t="shared" si="31"/>
        <v>30</v>
      </c>
      <c r="I450" s="198">
        <f t="shared" si="32"/>
        <v>1</v>
      </c>
    </row>
    <row r="451" spans="1:9" x14ac:dyDescent="0.3">
      <c r="A451" s="10">
        <v>43476</v>
      </c>
      <c r="B451" s="11" t="s">
        <v>494</v>
      </c>
      <c r="C451" s="11" t="s">
        <v>709</v>
      </c>
      <c r="D451" s="11" t="s">
        <v>662</v>
      </c>
      <c r="F451" s="15">
        <f>IF(ISBLANK($D451),"",IF(ISBLANK($E451),VLOOKUP($D451,$J:$K,2,FALSE),VLOOKUP($E451,'Daycare Packages'!$A:$G,7,FALSE)))</f>
        <v>30</v>
      </c>
      <c r="G451" s="15"/>
      <c r="H451" s="15">
        <f t="shared" ref="H451:H514" si="33">IF(ISBLANK(D451),"",SUM(F451:G451))</f>
        <v>30</v>
      </c>
      <c r="I451" s="198">
        <f t="shared" ref="I451:I514" si="34">IF(A451="",0,MONTH(A451))</f>
        <v>1</v>
      </c>
    </row>
    <row r="452" spans="1:9" x14ac:dyDescent="0.3">
      <c r="A452" s="10">
        <v>43476</v>
      </c>
      <c r="B452" s="11" t="s">
        <v>221</v>
      </c>
      <c r="C452" s="11" t="s">
        <v>769</v>
      </c>
      <c r="D452" s="11" t="s">
        <v>662</v>
      </c>
      <c r="E452" s="11">
        <v>6741263</v>
      </c>
      <c r="F452" s="15">
        <f>IF(ISBLANK($D452),"",IF(ISBLANK($E452),VLOOKUP($D452,$J:$K,2,FALSE),VLOOKUP($E452,'Daycare Packages'!$A:$G,7,FALSE)))</f>
        <v>27</v>
      </c>
      <c r="G452" s="15"/>
      <c r="H452" s="15">
        <f t="shared" si="33"/>
        <v>27</v>
      </c>
      <c r="I452" s="198">
        <f t="shared" si="34"/>
        <v>1</v>
      </c>
    </row>
    <row r="453" spans="1:9" x14ac:dyDescent="0.3">
      <c r="A453" s="10">
        <v>43476</v>
      </c>
      <c r="B453" s="11" t="s">
        <v>141</v>
      </c>
      <c r="C453" s="11" t="s">
        <v>564</v>
      </c>
      <c r="D453" s="11" t="s">
        <v>662</v>
      </c>
      <c r="E453" s="11">
        <v>6735955</v>
      </c>
      <c r="F453" s="15">
        <f>IF(ISBLANK($D453),"",IF(ISBLANK($E453),VLOOKUP($D453,$J:$K,2,FALSE),VLOOKUP($E453,'Daycare Packages'!$A:$G,7,FALSE)))</f>
        <v>25</v>
      </c>
      <c r="G453" s="15"/>
      <c r="H453" s="15">
        <f t="shared" si="33"/>
        <v>25</v>
      </c>
      <c r="I453" s="198">
        <f t="shared" si="34"/>
        <v>1</v>
      </c>
    </row>
    <row r="454" spans="1:9" x14ac:dyDescent="0.3">
      <c r="A454" s="10">
        <v>43476</v>
      </c>
      <c r="B454" s="11" t="s">
        <v>171</v>
      </c>
      <c r="C454" s="11" t="s">
        <v>693</v>
      </c>
      <c r="D454" s="11" t="s">
        <v>662</v>
      </c>
      <c r="E454" s="11">
        <v>6715360</v>
      </c>
      <c r="F454" s="15">
        <f>IF(ISBLANK($D454),"",IF(ISBLANK($E454),VLOOKUP($D454,$J:$K,2,FALSE),VLOOKUP($E454,'Daycare Packages'!$A:$G,7,FALSE)))</f>
        <v>25</v>
      </c>
      <c r="G454" s="15"/>
      <c r="H454" s="15">
        <f t="shared" si="33"/>
        <v>25</v>
      </c>
      <c r="I454" s="198">
        <f t="shared" si="34"/>
        <v>1</v>
      </c>
    </row>
    <row r="455" spans="1:9" x14ac:dyDescent="0.3">
      <c r="A455" s="10">
        <v>43476</v>
      </c>
      <c r="B455" s="11" t="s">
        <v>244</v>
      </c>
      <c r="C455" s="11" t="s">
        <v>673</v>
      </c>
      <c r="D455" s="11" t="s">
        <v>662</v>
      </c>
      <c r="F455" s="15">
        <f>IF(ISBLANK($D455),"",IF(ISBLANK($E455),VLOOKUP($D455,$J:$K,2,FALSE),VLOOKUP($E455,'Daycare Packages'!$A:$G,7,FALSE)))</f>
        <v>30</v>
      </c>
      <c r="G455" s="15"/>
      <c r="H455" s="15">
        <f t="shared" si="33"/>
        <v>30</v>
      </c>
      <c r="I455" s="198">
        <f t="shared" si="34"/>
        <v>1</v>
      </c>
    </row>
    <row r="456" spans="1:9" x14ac:dyDescent="0.3">
      <c r="A456" s="10">
        <v>43476</v>
      </c>
      <c r="B456" s="11" t="s">
        <v>663</v>
      </c>
      <c r="C456" s="11" t="s">
        <v>664</v>
      </c>
      <c r="D456" s="11" t="s">
        <v>662</v>
      </c>
      <c r="F456" s="15">
        <f>IF(ISBLANK($D456),"",IF(ISBLANK($E456),VLOOKUP($D456,$J:$K,2,FALSE),VLOOKUP($E456,'Daycare Packages'!$A:$G,7,FALSE)))</f>
        <v>30</v>
      </c>
      <c r="G456" s="15"/>
      <c r="H456" s="15">
        <f t="shared" si="33"/>
        <v>30</v>
      </c>
      <c r="I456" s="198">
        <f t="shared" si="34"/>
        <v>1</v>
      </c>
    </row>
    <row r="457" spans="1:9" x14ac:dyDescent="0.3">
      <c r="A457" s="10">
        <v>43476</v>
      </c>
      <c r="B457" s="11" t="s">
        <v>663</v>
      </c>
      <c r="C457" s="11" t="s">
        <v>665</v>
      </c>
      <c r="D457" s="11" t="s">
        <v>662</v>
      </c>
      <c r="F457" s="15">
        <f>IF(ISBLANK($D457),"",IF(ISBLANK($E457),VLOOKUP($D457,$J:$K,2,FALSE),VLOOKUP($E457,'Daycare Packages'!$A:$G,7,FALSE)))</f>
        <v>30</v>
      </c>
      <c r="G457" s="15"/>
      <c r="H457" s="15">
        <f t="shared" si="33"/>
        <v>30</v>
      </c>
      <c r="I457" s="198">
        <f t="shared" si="34"/>
        <v>1</v>
      </c>
    </row>
    <row r="458" spans="1:9" x14ac:dyDescent="0.3">
      <c r="A458" s="10">
        <v>43476</v>
      </c>
      <c r="B458" s="11" t="s">
        <v>834</v>
      </c>
      <c r="C458" s="11" t="s">
        <v>835</v>
      </c>
      <c r="D458" s="11" t="s">
        <v>662</v>
      </c>
      <c r="F458" s="15">
        <f>IF(ISBLANK($D458),"",IF(ISBLANK($E458),VLOOKUP($D458,$J:$K,2,FALSE),VLOOKUP($E458,'Daycare Packages'!$A:$G,7,FALSE)))</f>
        <v>30</v>
      </c>
      <c r="G458" s="15"/>
      <c r="H458" s="15">
        <f t="shared" si="33"/>
        <v>30</v>
      </c>
      <c r="I458" s="198">
        <f t="shared" si="34"/>
        <v>1</v>
      </c>
    </row>
    <row r="459" spans="1:9" x14ac:dyDescent="0.3">
      <c r="A459" s="10">
        <v>43476</v>
      </c>
      <c r="B459" s="11" t="s">
        <v>183</v>
      </c>
      <c r="C459" s="11" t="s">
        <v>520</v>
      </c>
      <c r="D459" s="11" t="s">
        <v>662</v>
      </c>
      <c r="E459" s="11">
        <v>6722072</v>
      </c>
      <c r="F459" s="15">
        <f>IF(ISBLANK($D459),"",IF(ISBLANK($E459),VLOOKUP($D459,$J:$K,2,FALSE),VLOOKUP($E459,'Daycare Packages'!$A:$G,7,FALSE)))</f>
        <v>25</v>
      </c>
      <c r="G459" s="15"/>
      <c r="H459" s="15">
        <f t="shared" si="33"/>
        <v>25</v>
      </c>
      <c r="I459" s="198">
        <f t="shared" si="34"/>
        <v>1</v>
      </c>
    </row>
    <row r="460" spans="1:9" x14ac:dyDescent="0.3">
      <c r="A460" s="10">
        <v>43476</v>
      </c>
      <c r="B460" s="11" t="s">
        <v>780</v>
      </c>
      <c r="C460" s="11" t="s">
        <v>781</v>
      </c>
      <c r="D460" s="11" t="s">
        <v>662</v>
      </c>
      <c r="F460" s="15">
        <f>IF(ISBLANK($D460),"",IF(ISBLANK($E460),VLOOKUP($D460,$J:$K,2,FALSE),VLOOKUP($E460,'Daycare Packages'!$A:$G,7,FALSE)))</f>
        <v>30</v>
      </c>
      <c r="G460" s="15"/>
      <c r="H460" s="15">
        <f t="shared" si="33"/>
        <v>30</v>
      </c>
      <c r="I460" s="198">
        <f t="shared" si="34"/>
        <v>1</v>
      </c>
    </row>
    <row r="461" spans="1:9" x14ac:dyDescent="0.3">
      <c r="A461" s="10">
        <v>43476</v>
      </c>
      <c r="B461" s="11" t="s">
        <v>780</v>
      </c>
      <c r="C461" s="11" t="s">
        <v>782</v>
      </c>
      <c r="D461" s="11" t="s">
        <v>662</v>
      </c>
      <c r="F461" s="15">
        <f>IF(ISBLANK($D461),"",IF(ISBLANK($E461),VLOOKUP($D461,$J:$K,2,FALSE),VLOOKUP($E461,'Daycare Packages'!$A:$G,7,FALSE)))</f>
        <v>30</v>
      </c>
      <c r="G461" s="15"/>
      <c r="H461" s="15">
        <f t="shared" si="33"/>
        <v>30</v>
      </c>
      <c r="I461" s="198">
        <f t="shared" si="34"/>
        <v>1</v>
      </c>
    </row>
    <row r="462" spans="1:9" x14ac:dyDescent="0.3">
      <c r="A462" s="10">
        <v>43476</v>
      </c>
      <c r="B462" s="11" t="s">
        <v>151</v>
      </c>
      <c r="C462" s="11" t="s">
        <v>578</v>
      </c>
      <c r="D462" s="11" t="s">
        <v>662</v>
      </c>
      <c r="E462" s="11">
        <v>6695845</v>
      </c>
      <c r="F462" s="15">
        <f>IF(ISBLANK($D462),"",IF(ISBLANK($E462),VLOOKUP($D462,$J:$K,2,FALSE),VLOOKUP($E462,'Daycare Packages'!$A:$G,7,FALSE)))</f>
        <v>22</v>
      </c>
      <c r="G462" s="15"/>
      <c r="H462" s="15">
        <f t="shared" si="33"/>
        <v>22</v>
      </c>
      <c r="I462" s="198">
        <f t="shared" si="34"/>
        <v>1</v>
      </c>
    </row>
    <row r="463" spans="1:9" x14ac:dyDescent="0.3">
      <c r="A463" s="10">
        <v>43476</v>
      </c>
      <c r="B463" s="11" t="s">
        <v>318</v>
      </c>
      <c r="C463" s="11" t="s">
        <v>723</v>
      </c>
      <c r="D463" s="11" t="s">
        <v>662</v>
      </c>
      <c r="F463" s="15">
        <f>IF(ISBLANK($D463),"",IF(ISBLANK($E463),VLOOKUP($D463,$J:$K,2,FALSE),VLOOKUP($E463,'Daycare Packages'!$A:$G,7,FALSE)))</f>
        <v>30</v>
      </c>
      <c r="G463" s="15"/>
      <c r="H463" s="15">
        <f t="shared" si="33"/>
        <v>30</v>
      </c>
      <c r="I463" s="198">
        <f t="shared" si="34"/>
        <v>1</v>
      </c>
    </row>
    <row r="464" spans="1:9" x14ac:dyDescent="0.3">
      <c r="A464" s="10">
        <v>43476</v>
      </c>
      <c r="B464" s="11" t="s">
        <v>114</v>
      </c>
      <c r="C464" s="11" t="s">
        <v>789</v>
      </c>
      <c r="D464" s="11" t="s">
        <v>662</v>
      </c>
      <c r="E464" s="11">
        <v>6589484</v>
      </c>
      <c r="F464" s="15">
        <f>IF(ISBLANK($D464),"",IF(ISBLANK($E464),VLOOKUP($D464,$J:$K,2,FALSE),VLOOKUP($E464,'Daycare Packages'!$A:$G,7,FALSE)))</f>
        <v>22</v>
      </c>
      <c r="G464" s="15"/>
      <c r="H464" s="15">
        <f t="shared" si="33"/>
        <v>22</v>
      </c>
      <c r="I464" s="198">
        <f t="shared" si="34"/>
        <v>1</v>
      </c>
    </row>
    <row r="465" spans="1:9" x14ac:dyDescent="0.3">
      <c r="A465" s="10">
        <v>43476</v>
      </c>
      <c r="B465" s="11" t="s">
        <v>163</v>
      </c>
      <c r="C465" s="11" t="s">
        <v>805</v>
      </c>
      <c r="D465" s="11" t="s">
        <v>662</v>
      </c>
      <c r="E465" s="11">
        <v>6711952</v>
      </c>
      <c r="F465" s="15">
        <f>IF(ISBLANK($D465),"",IF(ISBLANK($E465),VLOOKUP($D465,$J:$K,2,FALSE),VLOOKUP($E465,'Daycare Packages'!$A:$G,7,FALSE)))</f>
        <v>26</v>
      </c>
      <c r="G465" s="15"/>
      <c r="H465" s="15">
        <f t="shared" si="33"/>
        <v>26</v>
      </c>
      <c r="I465" s="198">
        <f t="shared" si="34"/>
        <v>1</v>
      </c>
    </row>
    <row r="466" spans="1:9" x14ac:dyDescent="0.3">
      <c r="A466" s="10">
        <v>43476</v>
      </c>
      <c r="B466" s="11" t="s">
        <v>700</v>
      </c>
      <c r="C466" s="11" t="s">
        <v>701</v>
      </c>
      <c r="D466" s="11" t="s">
        <v>662</v>
      </c>
      <c r="F466" s="15">
        <f>IF(ISBLANK($D466),"",IF(ISBLANK($E466),VLOOKUP($D466,$J:$K,2,FALSE),VLOOKUP($E466,'Daycare Packages'!$A:$G,7,FALSE)))</f>
        <v>30</v>
      </c>
      <c r="G466" s="15"/>
      <c r="H466" s="15">
        <f t="shared" si="33"/>
        <v>30</v>
      </c>
      <c r="I466" s="198">
        <f t="shared" si="34"/>
        <v>1</v>
      </c>
    </row>
    <row r="467" spans="1:9" x14ac:dyDescent="0.3">
      <c r="A467" s="10">
        <v>43476</v>
      </c>
      <c r="B467" s="11" t="s">
        <v>230</v>
      </c>
      <c r="C467" s="11" t="s">
        <v>493</v>
      </c>
      <c r="D467" s="11" t="s">
        <v>662</v>
      </c>
      <c r="F467" s="15">
        <f>IF(ISBLANK($D467),"",IF(ISBLANK($E467),VLOOKUP($D467,$J:$K,2,FALSE),VLOOKUP($E467,'Daycare Packages'!$A:$G,7,FALSE)))</f>
        <v>30</v>
      </c>
      <c r="G467" s="15"/>
      <c r="H467" s="15">
        <f t="shared" si="33"/>
        <v>30</v>
      </c>
      <c r="I467" s="198">
        <f t="shared" si="34"/>
        <v>1</v>
      </c>
    </row>
    <row r="468" spans="1:9" x14ac:dyDescent="0.3">
      <c r="A468" s="10">
        <v>43476</v>
      </c>
      <c r="B468" s="11" t="s">
        <v>223</v>
      </c>
      <c r="C468" s="11" t="s">
        <v>538</v>
      </c>
      <c r="D468" s="11" t="s">
        <v>662</v>
      </c>
      <c r="E468" s="11">
        <v>6745139</v>
      </c>
      <c r="F468" s="15">
        <f>IF(ISBLANK($D468),"",IF(ISBLANK($E468),VLOOKUP($D468,$J:$K,2,FALSE),VLOOKUP($E468,'Daycare Packages'!$A:$G,7,FALSE)))</f>
        <v>26</v>
      </c>
      <c r="G468" s="15"/>
      <c r="H468" s="15">
        <f t="shared" si="33"/>
        <v>26</v>
      </c>
      <c r="I468" s="198">
        <f t="shared" si="34"/>
        <v>1</v>
      </c>
    </row>
    <row r="469" spans="1:9" x14ac:dyDescent="0.3">
      <c r="A469" s="55">
        <v>43476</v>
      </c>
      <c r="B469" s="56" t="s">
        <v>174</v>
      </c>
      <c r="C469" s="56" t="s">
        <v>432</v>
      </c>
      <c r="D469" s="56" t="s">
        <v>662</v>
      </c>
      <c r="E469" s="56">
        <v>6716487</v>
      </c>
      <c r="F469" s="59">
        <f>IF(ISBLANK($D469),"",IF(ISBLANK($E469),VLOOKUP($D469,$J:$K,2,FALSE),VLOOKUP($E469,'Daycare Packages'!$A:$G,7,FALSE)))</f>
        <v>26</v>
      </c>
      <c r="G469" s="59"/>
      <c r="H469" s="59">
        <f t="shared" si="33"/>
        <v>26</v>
      </c>
      <c r="I469" s="198">
        <f t="shared" si="34"/>
        <v>1</v>
      </c>
    </row>
    <row r="470" spans="1:9" x14ac:dyDescent="0.3">
      <c r="A470" s="10">
        <v>43477</v>
      </c>
      <c r="B470" s="11" t="s">
        <v>249</v>
      </c>
      <c r="C470" s="11" t="s">
        <v>512</v>
      </c>
      <c r="D470" s="11" t="s">
        <v>659</v>
      </c>
      <c r="F470" s="15">
        <f>IF(ISBLANK($D470),"",IF(ISBLANK($E470),VLOOKUP($D470,$J:$K,2,FALSE),VLOOKUP($E470,'Daycare Packages'!$A:$G,7,FALSE)))</f>
        <v>20</v>
      </c>
      <c r="G470" s="15">
        <v>-10</v>
      </c>
      <c r="H470" s="15">
        <f t="shared" si="33"/>
        <v>10</v>
      </c>
      <c r="I470" s="198">
        <f t="shared" si="34"/>
        <v>1</v>
      </c>
    </row>
    <row r="471" spans="1:9" x14ac:dyDescent="0.3">
      <c r="A471" s="10">
        <v>43477</v>
      </c>
      <c r="B471" s="11" t="s">
        <v>836</v>
      </c>
      <c r="C471" s="11" t="s">
        <v>498</v>
      </c>
      <c r="D471" s="11" t="s">
        <v>662</v>
      </c>
      <c r="F471" s="15">
        <f>IF(ISBLANK($D471),"",IF(ISBLANK($E471),VLOOKUP($D471,$J:$K,2,FALSE),VLOOKUP($E471,'Daycare Packages'!$A:$G,7,FALSE)))</f>
        <v>30</v>
      </c>
      <c r="G471" s="15"/>
      <c r="H471" s="15">
        <f t="shared" si="33"/>
        <v>30</v>
      </c>
      <c r="I471" s="198">
        <f t="shared" si="34"/>
        <v>1</v>
      </c>
    </row>
    <row r="472" spans="1:9" x14ac:dyDescent="0.3">
      <c r="A472" s="10">
        <v>43477</v>
      </c>
      <c r="B472" s="11" t="s">
        <v>837</v>
      </c>
      <c r="C472" s="11" t="s">
        <v>838</v>
      </c>
      <c r="D472" s="11" t="s">
        <v>662</v>
      </c>
      <c r="F472" s="15">
        <f>IF(ISBLANK($D472),"",IF(ISBLANK($E472),VLOOKUP($D472,$J:$K,2,FALSE),VLOOKUP($E472,'Daycare Packages'!$A:$G,7,FALSE)))</f>
        <v>30</v>
      </c>
      <c r="G472" s="15"/>
      <c r="H472" s="15">
        <f t="shared" si="33"/>
        <v>30</v>
      </c>
      <c r="I472" s="198">
        <f t="shared" si="34"/>
        <v>1</v>
      </c>
    </row>
    <row r="473" spans="1:9" x14ac:dyDescent="0.3">
      <c r="A473" s="10">
        <v>43477</v>
      </c>
      <c r="B473" s="11" t="s">
        <v>158</v>
      </c>
      <c r="C473" s="11" t="s">
        <v>527</v>
      </c>
      <c r="D473" s="11" t="s">
        <v>662</v>
      </c>
      <c r="E473" s="11">
        <v>6706817</v>
      </c>
      <c r="F473" s="15">
        <f>IF(ISBLANK($D473),"",IF(ISBLANK($E473),VLOOKUP($D473,$J:$K,2,FALSE),VLOOKUP($E473,'Daycare Packages'!$A:$G,7,FALSE)))</f>
        <v>22</v>
      </c>
      <c r="G473" s="15"/>
      <c r="H473" s="15">
        <f t="shared" si="33"/>
        <v>22</v>
      </c>
      <c r="I473" s="198">
        <f t="shared" si="34"/>
        <v>1</v>
      </c>
    </row>
    <row r="474" spans="1:9" x14ac:dyDescent="0.3">
      <c r="A474" s="10">
        <v>43477</v>
      </c>
      <c r="B474" s="11" t="s">
        <v>441</v>
      </c>
      <c r="C474" s="11" t="s">
        <v>442</v>
      </c>
      <c r="D474" s="11" t="s">
        <v>662</v>
      </c>
      <c r="F474" s="15">
        <f>IF(ISBLANK($D474),"",IF(ISBLANK($E474),VLOOKUP($D474,$J:$K,2,FALSE),VLOOKUP($E474,'Daycare Packages'!$A:$G,7,FALSE)))</f>
        <v>30</v>
      </c>
      <c r="G474" s="15"/>
      <c r="H474" s="15">
        <f t="shared" si="33"/>
        <v>30</v>
      </c>
      <c r="I474" s="198">
        <f t="shared" si="34"/>
        <v>1</v>
      </c>
    </row>
    <row r="475" spans="1:9" x14ac:dyDescent="0.3">
      <c r="A475" s="10">
        <v>43477</v>
      </c>
      <c r="B475" s="11" t="s">
        <v>148</v>
      </c>
      <c r="C475" s="11" t="s">
        <v>547</v>
      </c>
      <c r="D475" s="11" t="s">
        <v>662</v>
      </c>
      <c r="E475" s="11">
        <v>6692862</v>
      </c>
      <c r="F475" s="15">
        <f>IF(ISBLANK($D475),"",IF(ISBLANK($E475),VLOOKUP($D475,$J:$K,2,FALSE),VLOOKUP($E475,'Daycare Packages'!$A:$G,7,FALSE)))</f>
        <v>25</v>
      </c>
      <c r="G475" s="15"/>
      <c r="H475" s="15">
        <f t="shared" si="33"/>
        <v>25</v>
      </c>
      <c r="I475" s="198">
        <f t="shared" si="34"/>
        <v>1</v>
      </c>
    </row>
    <row r="476" spans="1:9" x14ac:dyDescent="0.3">
      <c r="A476" s="10">
        <v>43477</v>
      </c>
      <c r="B476" s="11" t="s">
        <v>182</v>
      </c>
      <c r="C476" s="11" t="s">
        <v>685</v>
      </c>
      <c r="D476" s="11" t="s">
        <v>662</v>
      </c>
      <c r="E476" s="11">
        <v>6721354</v>
      </c>
      <c r="F476" s="15">
        <f>IF(ISBLANK($D476),"",IF(ISBLANK($E476),VLOOKUP($D476,$J:$K,2,FALSE),VLOOKUP($E476,'Daycare Packages'!$A:$G,7,FALSE)))</f>
        <v>22</v>
      </c>
      <c r="G476" s="15"/>
      <c r="H476" s="15">
        <f t="shared" si="33"/>
        <v>22</v>
      </c>
      <c r="I476" s="198">
        <f t="shared" si="34"/>
        <v>1</v>
      </c>
    </row>
    <row r="477" spans="1:9" x14ac:dyDescent="0.3">
      <c r="A477" s="10">
        <v>43477</v>
      </c>
      <c r="B477" s="11" t="s">
        <v>318</v>
      </c>
      <c r="C477" s="11" t="s">
        <v>723</v>
      </c>
      <c r="D477" s="11" t="s">
        <v>662</v>
      </c>
      <c r="F477" s="15">
        <f>IF(ISBLANK($D477),"",IF(ISBLANK($E477),VLOOKUP($D477,$J:$K,2,FALSE),VLOOKUP($E477,'Daycare Packages'!$A:$G,7,FALSE)))</f>
        <v>30</v>
      </c>
      <c r="G477" s="15"/>
      <c r="H477" s="15">
        <f t="shared" si="33"/>
        <v>30</v>
      </c>
      <c r="I477" s="198">
        <f t="shared" si="34"/>
        <v>1</v>
      </c>
    </row>
    <row r="478" spans="1:9" x14ac:dyDescent="0.3">
      <c r="A478" s="10">
        <v>43477</v>
      </c>
      <c r="B478" s="11" t="s">
        <v>783</v>
      </c>
      <c r="C478" s="11" t="s">
        <v>514</v>
      </c>
      <c r="D478" s="11" t="s">
        <v>662</v>
      </c>
      <c r="F478" s="15">
        <f>IF(ISBLANK($D478),"",IF(ISBLANK($E478),VLOOKUP($D478,$J:$K,2,FALSE),VLOOKUP($E478,'Daycare Packages'!$A:$G,7,FALSE)))</f>
        <v>30</v>
      </c>
      <c r="G478" s="15"/>
      <c r="H478" s="15">
        <f t="shared" si="33"/>
        <v>30</v>
      </c>
      <c r="I478" s="198">
        <f t="shared" si="34"/>
        <v>1</v>
      </c>
    </row>
    <row r="479" spans="1:9" x14ac:dyDescent="0.3">
      <c r="A479" s="10">
        <v>43477</v>
      </c>
      <c r="B479" s="11" t="s">
        <v>839</v>
      </c>
      <c r="C479" s="11" t="s">
        <v>810</v>
      </c>
      <c r="D479" s="11" t="s">
        <v>662</v>
      </c>
      <c r="F479" s="15">
        <f>IF(ISBLANK($D479),"",IF(ISBLANK($E479),VLOOKUP($D479,$J:$K,2,FALSE),VLOOKUP($E479,'Daycare Packages'!$A:$G,7,FALSE)))</f>
        <v>30</v>
      </c>
      <c r="G479" s="15"/>
      <c r="H479" s="15">
        <f t="shared" si="33"/>
        <v>30</v>
      </c>
      <c r="I479" s="198">
        <f t="shared" si="34"/>
        <v>1</v>
      </c>
    </row>
    <row r="480" spans="1:9" x14ac:dyDescent="0.3">
      <c r="A480" s="10">
        <v>43477</v>
      </c>
      <c r="B480" s="11" t="s">
        <v>203</v>
      </c>
      <c r="C480" s="11" t="s">
        <v>840</v>
      </c>
      <c r="D480" s="11" t="s">
        <v>662</v>
      </c>
      <c r="E480" s="11">
        <v>6732330</v>
      </c>
      <c r="F480" s="15">
        <f>IF(ISBLANK($D480),"",IF(ISBLANK($E480),VLOOKUP($D480,$J:$K,2,FALSE),VLOOKUP($E480,'Daycare Packages'!$A:$G,7,FALSE)))</f>
        <v>26</v>
      </c>
      <c r="G480" s="15"/>
      <c r="H480" s="15">
        <f t="shared" si="33"/>
        <v>26</v>
      </c>
      <c r="I480" s="198">
        <f t="shared" si="34"/>
        <v>1</v>
      </c>
    </row>
    <row r="481" spans="1:9" x14ac:dyDescent="0.3">
      <c r="A481" s="10">
        <v>43477</v>
      </c>
      <c r="B481" s="11" t="s">
        <v>198</v>
      </c>
      <c r="C481" s="11" t="s">
        <v>841</v>
      </c>
      <c r="D481" s="11" t="s">
        <v>662</v>
      </c>
      <c r="E481" s="11">
        <v>6728732</v>
      </c>
      <c r="F481" s="15">
        <f>IF(ISBLANK($D481),"",IF(ISBLANK($E481),VLOOKUP($D481,$J:$K,2,FALSE),VLOOKUP($E481,'Daycare Packages'!$A:$G,7,FALSE)))</f>
        <v>26</v>
      </c>
      <c r="G481" s="15"/>
      <c r="H481" s="15">
        <f t="shared" si="33"/>
        <v>26</v>
      </c>
      <c r="I481" s="198">
        <f t="shared" si="34"/>
        <v>1</v>
      </c>
    </row>
    <row r="482" spans="1:9" x14ac:dyDescent="0.3">
      <c r="A482" s="10">
        <v>43477</v>
      </c>
      <c r="B482" s="11" t="s">
        <v>198</v>
      </c>
      <c r="C482" s="11" t="s">
        <v>739</v>
      </c>
      <c r="D482" s="11" t="s">
        <v>662</v>
      </c>
      <c r="E482" s="11">
        <v>6728732</v>
      </c>
      <c r="F482" s="15">
        <f>IF(ISBLANK($D482),"",IF(ISBLANK($E482),VLOOKUP($D482,$J:$K,2,FALSE),VLOOKUP($E482,'Daycare Packages'!$A:$G,7,FALSE)))</f>
        <v>26</v>
      </c>
      <c r="G482" s="15"/>
      <c r="H482" s="15">
        <f t="shared" si="33"/>
        <v>26</v>
      </c>
      <c r="I482" s="198">
        <f t="shared" si="34"/>
        <v>1</v>
      </c>
    </row>
    <row r="483" spans="1:9" x14ac:dyDescent="0.3">
      <c r="A483" s="55">
        <v>43477</v>
      </c>
      <c r="B483" s="56" t="s">
        <v>716</v>
      </c>
      <c r="C483" s="56" t="s">
        <v>717</v>
      </c>
      <c r="D483" s="56" t="s">
        <v>662</v>
      </c>
      <c r="E483" s="56"/>
      <c r="F483" s="59">
        <f>IF(ISBLANK($D483),"",IF(ISBLANK($E483),VLOOKUP($D483,$J:$K,2,FALSE),VLOOKUP($E483,'Daycare Packages'!$A:$G,7,FALSE)))</f>
        <v>30</v>
      </c>
      <c r="G483" s="59"/>
      <c r="H483" s="59">
        <f t="shared" si="33"/>
        <v>30</v>
      </c>
      <c r="I483" s="198">
        <f t="shared" si="34"/>
        <v>1</v>
      </c>
    </row>
    <row r="484" spans="1:9" x14ac:dyDescent="0.3">
      <c r="A484" s="10">
        <v>43478</v>
      </c>
      <c r="B484" s="11" t="s">
        <v>182</v>
      </c>
      <c r="C484" s="11" t="s">
        <v>685</v>
      </c>
      <c r="D484" s="11" t="s">
        <v>662</v>
      </c>
      <c r="E484" s="11">
        <v>6721354</v>
      </c>
      <c r="F484" s="15">
        <f>IF(ISBLANK($D484),"",IF(ISBLANK($E484),VLOOKUP($D484,$J:$K,2,FALSE),VLOOKUP($E484,'Daycare Packages'!$A:$G,7,FALSE)))</f>
        <v>22</v>
      </c>
      <c r="G484" s="15"/>
      <c r="H484" s="15">
        <f t="shared" si="33"/>
        <v>22</v>
      </c>
      <c r="I484" s="198">
        <f t="shared" si="34"/>
        <v>1</v>
      </c>
    </row>
    <row r="485" spans="1:9" x14ac:dyDescent="0.3">
      <c r="A485" s="10">
        <v>43478</v>
      </c>
      <c r="B485" s="11" t="s">
        <v>842</v>
      </c>
      <c r="C485" s="11" t="s">
        <v>642</v>
      </c>
      <c r="D485" s="11" t="s">
        <v>662</v>
      </c>
      <c r="F485" s="15">
        <f>IF(ISBLANK($D485),"",IF(ISBLANK($E485),VLOOKUP($D485,$J:$K,2,FALSE),VLOOKUP($E485,'Daycare Packages'!$A:$G,7,FALSE)))</f>
        <v>30</v>
      </c>
      <c r="G485" s="15"/>
      <c r="H485" s="15">
        <f t="shared" si="33"/>
        <v>30</v>
      </c>
      <c r="I485" s="198">
        <f t="shared" si="34"/>
        <v>1</v>
      </c>
    </row>
    <row r="486" spans="1:9" x14ac:dyDescent="0.3">
      <c r="A486" s="10">
        <v>43478</v>
      </c>
      <c r="B486" s="11" t="s">
        <v>839</v>
      </c>
      <c r="C486" s="11" t="s">
        <v>810</v>
      </c>
      <c r="D486" s="11" t="s">
        <v>662</v>
      </c>
      <c r="F486" s="15">
        <f>IF(ISBLANK($D486),"",IF(ISBLANK($E486),VLOOKUP($D486,$J:$K,2,FALSE),VLOOKUP($E486,'Daycare Packages'!$A:$G,7,FALSE)))</f>
        <v>30</v>
      </c>
      <c r="G486" s="15"/>
      <c r="H486" s="15">
        <f t="shared" si="33"/>
        <v>30</v>
      </c>
      <c r="I486" s="198">
        <f t="shared" si="34"/>
        <v>1</v>
      </c>
    </row>
    <row r="487" spans="1:9" x14ac:dyDescent="0.3">
      <c r="A487" s="10">
        <v>43478</v>
      </c>
      <c r="B487" s="11" t="s">
        <v>843</v>
      </c>
      <c r="C487" s="11" t="s">
        <v>844</v>
      </c>
      <c r="D487" s="11" t="s">
        <v>662</v>
      </c>
      <c r="F487" s="15">
        <f>IF(ISBLANK($D487),"",IF(ISBLANK($E487),VLOOKUP($D487,$J:$K,2,FALSE),VLOOKUP($E487,'Daycare Packages'!$A:$G,7,FALSE)))</f>
        <v>30</v>
      </c>
      <c r="G487" s="15"/>
      <c r="H487" s="15">
        <f t="shared" si="33"/>
        <v>30</v>
      </c>
      <c r="I487" s="198">
        <f t="shared" si="34"/>
        <v>1</v>
      </c>
    </row>
    <row r="488" spans="1:9" x14ac:dyDescent="0.3">
      <c r="A488" s="55">
        <v>43478</v>
      </c>
      <c r="B488" s="56" t="s">
        <v>783</v>
      </c>
      <c r="C488" s="56" t="s">
        <v>514</v>
      </c>
      <c r="D488" s="56" t="s">
        <v>662</v>
      </c>
      <c r="E488" s="56"/>
      <c r="F488" s="59">
        <f>IF(ISBLANK($D488),"",IF(ISBLANK($E488),VLOOKUP($D488,$J:$K,2,FALSE),VLOOKUP($E488,'Daycare Packages'!$A:$G,7,FALSE)))</f>
        <v>30</v>
      </c>
      <c r="G488" s="59"/>
      <c r="H488" s="59">
        <f t="shared" si="33"/>
        <v>30</v>
      </c>
      <c r="I488" s="198">
        <f t="shared" si="34"/>
        <v>1</v>
      </c>
    </row>
    <row r="489" spans="1:9" x14ac:dyDescent="0.3">
      <c r="A489" s="10">
        <v>43479</v>
      </c>
      <c r="B489" s="11" t="s">
        <v>845</v>
      </c>
      <c r="C489" s="11" t="s">
        <v>846</v>
      </c>
      <c r="D489" s="11" t="s">
        <v>671</v>
      </c>
      <c r="F489" s="15">
        <f>IF(ISBLANK($D489),"",IF(ISBLANK($E489),VLOOKUP($D489,$J:$K,2,FALSE),VLOOKUP($E489,'Daycare Packages'!$A:$G,7,FALSE)))</f>
        <v>0</v>
      </c>
      <c r="G489" s="15"/>
      <c r="H489" s="15">
        <f t="shared" si="33"/>
        <v>0</v>
      </c>
      <c r="I489" s="198">
        <f t="shared" si="34"/>
        <v>1</v>
      </c>
    </row>
    <row r="490" spans="1:9" x14ac:dyDescent="0.3">
      <c r="A490" s="10">
        <v>43479</v>
      </c>
      <c r="B490" s="11" t="s">
        <v>131</v>
      </c>
      <c r="C490" s="11" t="s">
        <v>553</v>
      </c>
      <c r="D490" s="11" t="s">
        <v>659</v>
      </c>
      <c r="E490" s="11">
        <v>6730496</v>
      </c>
      <c r="F490" s="15">
        <f>IF(ISBLANK($D490),"",IF(ISBLANK($E490),VLOOKUP($D490,$J:$K,2,FALSE),VLOOKUP($E490,'Daycare Packages'!$A:$G,7,FALSE)))</f>
        <v>16</v>
      </c>
      <c r="G490" s="15"/>
      <c r="H490" s="15">
        <f t="shared" si="33"/>
        <v>16</v>
      </c>
      <c r="I490" s="198">
        <f t="shared" si="34"/>
        <v>1</v>
      </c>
    </row>
    <row r="491" spans="1:9" x14ac:dyDescent="0.3">
      <c r="A491" s="10">
        <v>43479</v>
      </c>
      <c r="B491" s="11" t="s">
        <v>190</v>
      </c>
      <c r="C491" s="11" t="s">
        <v>718</v>
      </c>
      <c r="D491" s="11" t="s">
        <v>659</v>
      </c>
      <c r="E491" s="11">
        <v>6747740</v>
      </c>
      <c r="F491" s="15">
        <f>IF(ISBLANK($D491),"",IF(ISBLANK($E491),VLOOKUP($D491,$J:$K,2,FALSE),VLOOKUP($E491,'Daycare Packages'!$A:$G,7,FALSE)))</f>
        <v>19</v>
      </c>
      <c r="G491" s="15"/>
      <c r="H491" s="15">
        <f t="shared" si="33"/>
        <v>19</v>
      </c>
      <c r="I491" s="198">
        <f t="shared" si="34"/>
        <v>1</v>
      </c>
    </row>
    <row r="492" spans="1:9" x14ac:dyDescent="0.3">
      <c r="A492" s="10">
        <v>43479</v>
      </c>
      <c r="B492" s="11" t="s">
        <v>847</v>
      </c>
      <c r="C492" s="11" t="s">
        <v>848</v>
      </c>
      <c r="D492" s="11" t="s">
        <v>662</v>
      </c>
      <c r="F492" s="15">
        <f>IF(ISBLANK($D492),"",IF(ISBLANK($E492),VLOOKUP($D492,$J:$K,2,FALSE),VLOOKUP($E492,'Daycare Packages'!$A:$G,7,FALSE)))</f>
        <v>30</v>
      </c>
      <c r="G492" s="15"/>
      <c r="H492" s="15">
        <f t="shared" si="33"/>
        <v>30</v>
      </c>
      <c r="I492" s="198">
        <f t="shared" si="34"/>
        <v>1</v>
      </c>
    </row>
    <row r="493" spans="1:9" x14ac:dyDescent="0.3">
      <c r="A493" s="10">
        <v>43479</v>
      </c>
      <c r="B493" s="11" t="s">
        <v>218</v>
      </c>
      <c r="C493" s="11" t="s">
        <v>737</v>
      </c>
      <c r="D493" s="11" t="s">
        <v>662</v>
      </c>
      <c r="E493" s="11">
        <v>6738000</v>
      </c>
      <c r="F493" s="15">
        <f>IF(ISBLANK($D493),"",IF(ISBLANK($E493),VLOOKUP($D493,$J:$K,2,FALSE),VLOOKUP($E493,'Daycare Packages'!$A:$G,7,FALSE)))</f>
        <v>20</v>
      </c>
      <c r="G493" s="15"/>
      <c r="H493" s="15">
        <f t="shared" si="33"/>
        <v>20</v>
      </c>
      <c r="I493" s="198">
        <f t="shared" si="34"/>
        <v>1</v>
      </c>
    </row>
    <row r="494" spans="1:9" x14ac:dyDescent="0.3">
      <c r="A494" s="10">
        <v>43479</v>
      </c>
      <c r="B494" s="11" t="s">
        <v>218</v>
      </c>
      <c r="C494" s="11" t="s">
        <v>738</v>
      </c>
      <c r="D494" s="11" t="s">
        <v>662</v>
      </c>
      <c r="E494" s="11">
        <v>6738000</v>
      </c>
      <c r="F494" s="15">
        <f>IF(ISBLANK($D494),"",IF(ISBLANK($E494),VLOOKUP($D494,$J:$K,2,FALSE),VLOOKUP($E494,'Daycare Packages'!$A:$G,7,FALSE)))</f>
        <v>20</v>
      </c>
      <c r="G494" s="15"/>
      <c r="H494" s="15">
        <f t="shared" si="33"/>
        <v>20</v>
      </c>
      <c r="I494" s="198">
        <f t="shared" si="34"/>
        <v>1</v>
      </c>
    </row>
    <row r="495" spans="1:9" x14ac:dyDescent="0.3">
      <c r="A495" s="10">
        <v>43479</v>
      </c>
      <c r="B495" s="11" t="s">
        <v>137</v>
      </c>
      <c r="C495" s="11" t="s">
        <v>693</v>
      </c>
      <c r="D495" s="11" t="s">
        <v>662</v>
      </c>
      <c r="E495" s="11">
        <v>6664989</v>
      </c>
      <c r="F495" s="15">
        <f>IF(ISBLANK($D495),"",IF(ISBLANK($E495),VLOOKUP($D495,$J:$K,2,FALSE),VLOOKUP($E495,'Daycare Packages'!$A:$G,7,FALSE)))</f>
        <v>22</v>
      </c>
      <c r="G495" s="15"/>
      <c r="H495" s="15">
        <f t="shared" si="33"/>
        <v>22</v>
      </c>
      <c r="I495" s="198">
        <f t="shared" si="34"/>
        <v>1</v>
      </c>
    </row>
    <row r="496" spans="1:9" x14ac:dyDescent="0.3">
      <c r="A496" s="10">
        <v>43479</v>
      </c>
      <c r="B496" s="11" t="s">
        <v>141</v>
      </c>
      <c r="C496" s="11" t="s">
        <v>564</v>
      </c>
      <c r="D496" s="11" t="s">
        <v>662</v>
      </c>
      <c r="E496" s="11">
        <v>6735955</v>
      </c>
      <c r="F496" s="15">
        <f>IF(ISBLANK($D496),"",IF(ISBLANK($E496),VLOOKUP($D496,$J:$K,2,FALSE),VLOOKUP($E496,'Daycare Packages'!$A:$G,7,FALSE)))</f>
        <v>25</v>
      </c>
      <c r="G496" s="15"/>
      <c r="H496" s="15">
        <f t="shared" si="33"/>
        <v>25</v>
      </c>
      <c r="I496" s="198">
        <f t="shared" si="34"/>
        <v>1</v>
      </c>
    </row>
    <row r="497" spans="1:9" x14ac:dyDescent="0.3">
      <c r="A497" s="10">
        <v>43479</v>
      </c>
      <c r="B497" s="11" t="s">
        <v>152</v>
      </c>
      <c r="C497" s="11" t="s">
        <v>679</v>
      </c>
      <c r="D497" s="11" t="s">
        <v>662</v>
      </c>
      <c r="E497" s="11">
        <v>6696828</v>
      </c>
      <c r="F497" s="15">
        <f>IF(ISBLANK($D497),"",IF(ISBLANK($E497),VLOOKUP($D497,$J:$K,2,FALSE),VLOOKUP($E497,'Daycare Packages'!$A:$G,7,FALSE)))</f>
        <v>22</v>
      </c>
      <c r="G497" s="15"/>
      <c r="H497" s="15">
        <f t="shared" si="33"/>
        <v>22</v>
      </c>
      <c r="I497" s="198">
        <f t="shared" si="34"/>
        <v>1</v>
      </c>
    </row>
    <row r="498" spans="1:9" x14ac:dyDescent="0.3">
      <c r="A498" s="10">
        <v>43479</v>
      </c>
      <c r="B498" s="11" t="s">
        <v>246</v>
      </c>
      <c r="C498" s="11" t="s">
        <v>814</v>
      </c>
      <c r="D498" s="11" t="s">
        <v>662</v>
      </c>
      <c r="F498" s="15">
        <f>IF(ISBLANK($D498),"",IF(ISBLANK($E498),VLOOKUP($D498,$J:$K,2,FALSE),VLOOKUP($E498,'Daycare Packages'!$A:$G,7,FALSE)))</f>
        <v>30</v>
      </c>
      <c r="G498" s="15"/>
      <c r="H498" s="15">
        <f t="shared" si="33"/>
        <v>30</v>
      </c>
      <c r="I498" s="198">
        <f t="shared" si="34"/>
        <v>1</v>
      </c>
    </row>
    <row r="499" spans="1:9" x14ac:dyDescent="0.3">
      <c r="A499" s="10">
        <v>43479</v>
      </c>
      <c r="B499" s="11" t="s">
        <v>246</v>
      </c>
      <c r="C499" s="11" t="s">
        <v>815</v>
      </c>
      <c r="D499" s="11" t="s">
        <v>662</v>
      </c>
      <c r="F499" s="15">
        <f>IF(ISBLANK($D499),"",IF(ISBLANK($E499),VLOOKUP($D499,$J:$K,2,FALSE),VLOOKUP($E499,'Daycare Packages'!$A:$G,7,FALSE)))</f>
        <v>30</v>
      </c>
      <c r="G499" s="15"/>
      <c r="H499" s="15">
        <f t="shared" si="33"/>
        <v>30</v>
      </c>
      <c r="I499" s="198">
        <f t="shared" si="34"/>
        <v>1</v>
      </c>
    </row>
    <row r="500" spans="1:9" x14ac:dyDescent="0.3">
      <c r="A500" s="10">
        <v>43479</v>
      </c>
      <c r="B500" s="11" t="s">
        <v>680</v>
      </c>
      <c r="C500" s="11" t="s">
        <v>681</v>
      </c>
      <c r="D500" s="11" t="s">
        <v>662</v>
      </c>
      <c r="F500" s="15">
        <f>IF(ISBLANK($D500),"",IF(ISBLANK($E500),VLOOKUP($D500,$J:$K,2,FALSE),VLOOKUP($E500,'Daycare Packages'!$A:$G,7,FALSE)))</f>
        <v>30</v>
      </c>
      <c r="G500" s="15">
        <v>-7</v>
      </c>
      <c r="H500" s="15">
        <f t="shared" si="33"/>
        <v>23</v>
      </c>
      <c r="I500" s="198">
        <f t="shared" si="34"/>
        <v>1</v>
      </c>
    </row>
    <row r="501" spans="1:9" x14ac:dyDescent="0.3">
      <c r="A501" s="10">
        <v>43479</v>
      </c>
      <c r="B501" s="11" t="s">
        <v>680</v>
      </c>
      <c r="C501" s="11" t="s">
        <v>592</v>
      </c>
      <c r="D501" s="11" t="s">
        <v>662</v>
      </c>
      <c r="F501" s="15">
        <f>IF(ISBLANK($D501),"",IF(ISBLANK($E501),VLOOKUP($D501,$J:$K,2,FALSE),VLOOKUP($E501,'Daycare Packages'!$A:$G,7,FALSE)))</f>
        <v>30</v>
      </c>
      <c r="G501" s="15">
        <v>-7</v>
      </c>
      <c r="H501" s="15">
        <f t="shared" si="33"/>
        <v>23</v>
      </c>
      <c r="I501" s="198">
        <f t="shared" si="34"/>
        <v>1</v>
      </c>
    </row>
    <row r="502" spans="1:9" x14ac:dyDescent="0.3">
      <c r="A502" s="10">
        <v>43479</v>
      </c>
      <c r="B502" s="11" t="s">
        <v>196</v>
      </c>
      <c r="C502" s="11" t="s">
        <v>432</v>
      </c>
      <c r="D502" s="11" t="s">
        <v>662</v>
      </c>
      <c r="E502" s="11">
        <v>6728047</v>
      </c>
      <c r="F502" s="15">
        <f>IF(ISBLANK($D502),"",IF(ISBLANK($E502),VLOOKUP($D502,$J:$K,2,FALSE),VLOOKUP($E502,'Daycare Packages'!$A:$G,7,FALSE)))</f>
        <v>24</v>
      </c>
      <c r="G502" s="15"/>
      <c r="H502" s="15">
        <f t="shared" si="33"/>
        <v>24</v>
      </c>
      <c r="I502" s="198">
        <f t="shared" si="34"/>
        <v>1</v>
      </c>
    </row>
    <row r="503" spans="1:9" x14ac:dyDescent="0.3">
      <c r="A503" s="10">
        <v>43479</v>
      </c>
      <c r="B503" s="11" t="s">
        <v>724</v>
      </c>
      <c r="C503" s="11" t="s">
        <v>725</v>
      </c>
      <c r="D503" s="11" t="s">
        <v>662</v>
      </c>
      <c r="F503" s="15">
        <f>IF(ISBLANK($D503),"",IF(ISBLANK($E503),VLOOKUP($D503,$J:$K,2,FALSE),VLOOKUP($E503,'Daycare Packages'!$A:$G,7,FALSE)))</f>
        <v>30</v>
      </c>
      <c r="G503" s="15"/>
      <c r="H503" s="15">
        <f t="shared" si="33"/>
        <v>30</v>
      </c>
      <c r="I503" s="198">
        <f t="shared" si="34"/>
        <v>1</v>
      </c>
    </row>
    <row r="504" spans="1:9" x14ac:dyDescent="0.3">
      <c r="A504" s="10">
        <v>43479</v>
      </c>
      <c r="B504" s="11" t="s">
        <v>87</v>
      </c>
      <c r="C504" s="11" t="s">
        <v>789</v>
      </c>
      <c r="D504" s="11" t="s">
        <v>662</v>
      </c>
      <c r="E504" s="11">
        <v>6350693</v>
      </c>
      <c r="F504" s="15">
        <f>IF(ISBLANK($D504),"",IF(ISBLANK($E504),VLOOKUP($D504,$J:$K,2,FALSE),VLOOKUP($E504,'Daycare Packages'!$A:$G,7,FALSE)))</f>
        <v>24</v>
      </c>
      <c r="G504" s="15"/>
      <c r="H504" s="15">
        <f t="shared" si="33"/>
        <v>24</v>
      </c>
      <c r="I504" s="198">
        <f t="shared" si="34"/>
        <v>1</v>
      </c>
    </row>
    <row r="505" spans="1:9" x14ac:dyDescent="0.3">
      <c r="A505" s="10">
        <v>43479</v>
      </c>
      <c r="B505" s="11" t="s">
        <v>216</v>
      </c>
      <c r="C505" s="11" t="s">
        <v>448</v>
      </c>
      <c r="D505" s="11" t="s">
        <v>662</v>
      </c>
      <c r="E505" s="11">
        <v>6736366</v>
      </c>
      <c r="F505" s="15">
        <f>IF(ISBLANK($D505),"",IF(ISBLANK($E505),VLOOKUP($D505,$J:$K,2,FALSE),VLOOKUP($E505,'Daycare Packages'!$A:$G,7,FALSE)))</f>
        <v>26</v>
      </c>
      <c r="G505" s="15"/>
      <c r="H505" s="15">
        <f t="shared" si="33"/>
        <v>26</v>
      </c>
      <c r="I505" s="198">
        <f t="shared" si="34"/>
        <v>1</v>
      </c>
    </row>
    <row r="506" spans="1:9" x14ac:dyDescent="0.3">
      <c r="A506" s="10">
        <v>43479</v>
      </c>
      <c r="B506" s="11" t="s">
        <v>215</v>
      </c>
      <c r="C506" s="11" t="s">
        <v>741</v>
      </c>
      <c r="D506" s="11" t="s">
        <v>662</v>
      </c>
      <c r="E506" s="11">
        <v>6736360</v>
      </c>
      <c r="F506" s="15">
        <f>IF(ISBLANK($D506),"",IF(ISBLANK($E506),VLOOKUP($D506,$J:$K,2,FALSE),VLOOKUP($E506,'Daycare Packages'!$A:$G,7,FALSE)))</f>
        <v>26</v>
      </c>
      <c r="G506" s="15"/>
      <c r="H506" s="15">
        <f t="shared" si="33"/>
        <v>26</v>
      </c>
      <c r="I506" s="198">
        <f t="shared" si="34"/>
        <v>1</v>
      </c>
    </row>
    <row r="507" spans="1:9" x14ac:dyDescent="0.3">
      <c r="A507" s="10">
        <v>43479</v>
      </c>
      <c r="B507" s="11" t="s">
        <v>441</v>
      </c>
      <c r="C507" s="11" t="s">
        <v>442</v>
      </c>
      <c r="D507" s="11" t="s">
        <v>662</v>
      </c>
      <c r="F507" s="15">
        <f>IF(ISBLANK($D507),"",IF(ISBLANK($E507),VLOOKUP($D507,$J:$K,2,FALSE),VLOOKUP($E507,'Daycare Packages'!$A:$G,7,FALSE)))</f>
        <v>30</v>
      </c>
      <c r="G507" s="15"/>
      <c r="H507" s="15">
        <f t="shared" si="33"/>
        <v>30</v>
      </c>
      <c r="I507" s="198">
        <f t="shared" si="34"/>
        <v>1</v>
      </c>
    </row>
    <row r="508" spans="1:9" x14ac:dyDescent="0.3">
      <c r="A508" s="10">
        <v>43479</v>
      </c>
      <c r="B508" s="11" t="s">
        <v>208</v>
      </c>
      <c r="C508" s="11" t="s">
        <v>507</v>
      </c>
      <c r="D508" s="11" t="s">
        <v>662</v>
      </c>
      <c r="E508" s="11">
        <v>6733427</v>
      </c>
      <c r="F508" s="15">
        <f>IF(ISBLANK($D508),"",IF(ISBLANK($E508),VLOOKUP($D508,$J:$K,2,FALSE),VLOOKUP($E508,'Daycare Packages'!$A:$G,7,FALSE)))</f>
        <v>22</v>
      </c>
      <c r="G508" s="15"/>
      <c r="H508" s="15">
        <f t="shared" si="33"/>
        <v>22</v>
      </c>
      <c r="I508" s="198">
        <f t="shared" si="34"/>
        <v>1</v>
      </c>
    </row>
    <row r="509" spans="1:9" x14ac:dyDescent="0.3">
      <c r="A509" s="10">
        <v>43479</v>
      </c>
      <c r="B509" s="11" t="s">
        <v>212</v>
      </c>
      <c r="C509" s="11" t="s">
        <v>707</v>
      </c>
      <c r="D509" s="11" t="s">
        <v>662</v>
      </c>
      <c r="E509" s="11">
        <v>6734311</v>
      </c>
      <c r="F509" s="15">
        <f>IF(ISBLANK($D509),"",IF(ISBLANK($E509),VLOOKUP($D509,$J:$K,2,FALSE),VLOOKUP($E509,'Daycare Packages'!$A:$G,7,FALSE)))</f>
        <v>25</v>
      </c>
      <c r="G509" s="15"/>
      <c r="H509" s="15">
        <f t="shared" si="33"/>
        <v>25</v>
      </c>
      <c r="I509" s="198">
        <f t="shared" si="34"/>
        <v>1</v>
      </c>
    </row>
    <row r="510" spans="1:9" x14ac:dyDescent="0.3">
      <c r="A510" s="10">
        <v>43479</v>
      </c>
      <c r="B510" s="11" t="s">
        <v>116</v>
      </c>
      <c r="C510" s="11" t="s">
        <v>488</v>
      </c>
      <c r="D510" s="11" t="s">
        <v>662</v>
      </c>
      <c r="E510" s="11">
        <v>6600870</v>
      </c>
      <c r="F510" s="15">
        <f>IF(ISBLANK($D510),"",IF(ISBLANK($E510),VLOOKUP($D510,$J:$K,2,FALSE),VLOOKUP($E510,'Daycare Packages'!$A:$G,7,FALSE)))</f>
        <v>26</v>
      </c>
      <c r="G510" s="15"/>
      <c r="H510" s="15">
        <f t="shared" si="33"/>
        <v>26</v>
      </c>
      <c r="I510" s="198">
        <f t="shared" si="34"/>
        <v>1</v>
      </c>
    </row>
    <row r="511" spans="1:9" x14ac:dyDescent="0.3">
      <c r="A511" s="10">
        <v>43479</v>
      </c>
      <c r="B511" s="11" t="s">
        <v>222</v>
      </c>
      <c r="C511" s="11" t="s">
        <v>229</v>
      </c>
      <c r="D511" s="11" t="s">
        <v>662</v>
      </c>
      <c r="E511" s="11">
        <v>6741771</v>
      </c>
      <c r="F511" s="15">
        <f>IF(ISBLANK($D511),"",IF(ISBLANK($E511),VLOOKUP($D511,$J:$K,2,FALSE),VLOOKUP($E511,'Daycare Packages'!$A:$G,7,FALSE)))</f>
        <v>27</v>
      </c>
      <c r="G511" s="15"/>
      <c r="H511" s="15">
        <f t="shared" si="33"/>
        <v>27</v>
      </c>
      <c r="I511" s="198">
        <f t="shared" si="34"/>
        <v>1</v>
      </c>
    </row>
    <row r="512" spans="1:9" x14ac:dyDescent="0.3">
      <c r="A512" s="10">
        <v>43479</v>
      </c>
      <c r="B512" s="11" t="s">
        <v>175</v>
      </c>
      <c r="C512" s="11" t="s">
        <v>433</v>
      </c>
      <c r="D512" s="11" t="s">
        <v>662</v>
      </c>
      <c r="E512" s="11">
        <v>6716814</v>
      </c>
      <c r="F512" s="15">
        <f>IF(ISBLANK($D512),"",IF(ISBLANK($E512),VLOOKUP($D512,$J:$K,2,FALSE),VLOOKUP($E512,'Daycare Packages'!$A:$G,7,FALSE)))</f>
        <v>22</v>
      </c>
      <c r="G512" s="15"/>
      <c r="H512" s="15">
        <f t="shared" si="33"/>
        <v>22</v>
      </c>
      <c r="I512" s="198">
        <f t="shared" si="34"/>
        <v>1</v>
      </c>
    </row>
    <row r="513" spans="1:9" x14ac:dyDescent="0.3">
      <c r="A513" s="10">
        <v>43479</v>
      </c>
      <c r="B513" s="11" t="s">
        <v>159</v>
      </c>
      <c r="C513" s="11" t="s">
        <v>456</v>
      </c>
      <c r="D513" s="11" t="s">
        <v>662</v>
      </c>
      <c r="E513" s="11">
        <v>6707049</v>
      </c>
      <c r="F513" s="15">
        <f>IF(ISBLANK($D513),"",IF(ISBLANK($E513),VLOOKUP($D513,$J:$K,2,FALSE),VLOOKUP($E513,'Daycare Packages'!$A:$G,7,FALSE)))</f>
        <v>26</v>
      </c>
      <c r="G513" s="15"/>
      <c r="H513" s="15">
        <f t="shared" si="33"/>
        <v>26</v>
      </c>
      <c r="I513" s="198">
        <f t="shared" si="34"/>
        <v>1</v>
      </c>
    </row>
    <row r="514" spans="1:9" x14ac:dyDescent="0.3">
      <c r="A514" s="10">
        <v>43479</v>
      </c>
      <c r="B514" s="11" t="s">
        <v>477</v>
      </c>
      <c r="C514" s="11" t="s">
        <v>478</v>
      </c>
      <c r="D514" s="11" t="s">
        <v>662</v>
      </c>
      <c r="F514" s="15">
        <f>IF(ISBLANK($D514),"",IF(ISBLANK($E514),VLOOKUP($D514,$J:$K,2,FALSE),VLOOKUP($E514,'Daycare Packages'!$A:$G,7,FALSE)))</f>
        <v>30</v>
      </c>
      <c r="G514" s="15"/>
      <c r="H514" s="15">
        <f t="shared" si="33"/>
        <v>30</v>
      </c>
      <c r="I514" s="198">
        <f t="shared" si="34"/>
        <v>1</v>
      </c>
    </row>
    <row r="515" spans="1:9" x14ac:dyDescent="0.3">
      <c r="A515" s="10">
        <v>43479</v>
      </c>
      <c r="B515" s="11" t="s">
        <v>193</v>
      </c>
      <c r="C515" s="11" t="s">
        <v>776</v>
      </c>
      <c r="D515" s="11" t="s">
        <v>662</v>
      </c>
      <c r="E515" s="11">
        <v>6727703</v>
      </c>
      <c r="F515" s="15">
        <f>IF(ISBLANK($D515),"",IF(ISBLANK($E515),VLOOKUP($D515,$J:$K,2,FALSE),VLOOKUP($E515,'Daycare Packages'!$A:$G,7,FALSE)))</f>
        <v>26</v>
      </c>
      <c r="G515" s="15"/>
      <c r="H515" s="15">
        <f t="shared" ref="H515:H578" si="35">IF(ISBLANK(D515),"",SUM(F515:G515))</f>
        <v>26</v>
      </c>
      <c r="I515" s="198">
        <f t="shared" ref="I515:I578" si="36">IF(A515="",0,MONTH(A515))</f>
        <v>1</v>
      </c>
    </row>
    <row r="516" spans="1:9" x14ac:dyDescent="0.3">
      <c r="A516" s="10">
        <v>43479</v>
      </c>
      <c r="B516" s="11" t="s">
        <v>151</v>
      </c>
      <c r="C516" s="11" t="s">
        <v>578</v>
      </c>
      <c r="D516" s="11" t="s">
        <v>662</v>
      </c>
      <c r="E516" s="11">
        <v>6695845</v>
      </c>
      <c r="F516" s="15">
        <f>IF(ISBLANK($D516),"",IF(ISBLANK($E516),VLOOKUP($D516,$J:$K,2,FALSE),VLOOKUP($E516,'Daycare Packages'!$A:$G,7,FALSE)))</f>
        <v>22</v>
      </c>
      <c r="G516" s="15"/>
      <c r="H516" s="15">
        <f t="shared" si="35"/>
        <v>22</v>
      </c>
      <c r="I516" s="198">
        <f t="shared" si="36"/>
        <v>1</v>
      </c>
    </row>
    <row r="517" spans="1:9" x14ac:dyDescent="0.3">
      <c r="A517" s="10">
        <v>43479</v>
      </c>
      <c r="B517" s="11" t="s">
        <v>217</v>
      </c>
      <c r="C517" s="11" t="s">
        <v>402</v>
      </c>
      <c r="D517" s="11" t="s">
        <v>662</v>
      </c>
      <c r="E517" s="11">
        <v>6736913</v>
      </c>
      <c r="F517" s="15">
        <f>IF(ISBLANK($D517),"",IF(ISBLANK($E517),VLOOKUP($D517,$J:$K,2,FALSE),VLOOKUP($E517,'Daycare Packages'!$A:$G,7,FALSE)))</f>
        <v>25</v>
      </c>
      <c r="G517" s="15"/>
      <c r="H517" s="15">
        <f t="shared" si="35"/>
        <v>25</v>
      </c>
      <c r="I517" s="198">
        <f t="shared" si="36"/>
        <v>1</v>
      </c>
    </row>
    <row r="518" spans="1:9" x14ac:dyDescent="0.3">
      <c r="A518" s="10">
        <v>43479</v>
      </c>
      <c r="B518" s="11" t="s">
        <v>849</v>
      </c>
      <c r="C518" s="11" t="s">
        <v>850</v>
      </c>
      <c r="D518" s="11" t="s">
        <v>662</v>
      </c>
      <c r="F518" s="15">
        <f>IF(ISBLANK($D518),"",IF(ISBLANK($E518),VLOOKUP($D518,$J:$K,2,FALSE),VLOOKUP($E518,'Daycare Packages'!$A:$G,7,FALSE)))</f>
        <v>30</v>
      </c>
      <c r="G518" s="15"/>
      <c r="H518" s="15">
        <f t="shared" si="35"/>
        <v>30</v>
      </c>
      <c r="I518" s="198">
        <f t="shared" si="36"/>
        <v>1</v>
      </c>
    </row>
    <row r="519" spans="1:9" x14ac:dyDescent="0.3">
      <c r="A519" s="10">
        <v>43479</v>
      </c>
      <c r="B519" s="11" t="s">
        <v>730</v>
      </c>
      <c r="C519" s="11" t="s">
        <v>731</v>
      </c>
      <c r="D519" s="11" t="s">
        <v>662</v>
      </c>
      <c r="F519" s="15">
        <f>IF(ISBLANK($D519),"",IF(ISBLANK($E519),VLOOKUP($D519,$J:$K,2,FALSE),VLOOKUP($E519,'Daycare Packages'!$A:$G,7,FALSE)))</f>
        <v>30</v>
      </c>
      <c r="G519" s="15"/>
      <c r="H519" s="15">
        <f t="shared" si="35"/>
        <v>30</v>
      </c>
      <c r="I519" s="198">
        <f t="shared" si="36"/>
        <v>1</v>
      </c>
    </row>
    <row r="520" spans="1:9" x14ac:dyDescent="0.3">
      <c r="A520" s="10">
        <v>43479</v>
      </c>
      <c r="B520" s="11" t="s">
        <v>127</v>
      </c>
      <c r="C520" s="11" t="s">
        <v>715</v>
      </c>
      <c r="D520" s="11" t="s">
        <v>662</v>
      </c>
      <c r="E520" s="11">
        <v>6657162</v>
      </c>
      <c r="F520" s="15">
        <f>IF(ISBLANK($D520),"",IF(ISBLANK($E520),VLOOKUP($D520,$J:$K,2,FALSE),VLOOKUP($E520,'Daycare Packages'!$A:$G,7,FALSE)))</f>
        <v>22</v>
      </c>
      <c r="G520" s="15"/>
      <c r="H520" s="15">
        <f t="shared" si="35"/>
        <v>22</v>
      </c>
      <c r="I520" s="198">
        <f t="shared" si="36"/>
        <v>1</v>
      </c>
    </row>
    <row r="521" spans="1:9" x14ac:dyDescent="0.3">
      <c r="A521" s="10">
        <v>43479</v>
      </c>
      <c r="B521" s="11" t="s">
        <v>751</v>
      </c>
      <c r="C521" s="11" t="s">
        <v>752</v>
      </c>
      <c r="D521" s="11" t="s">
        <v>662</v>
      </c>
      <c r="F521" s="15">
        <f>IF(ISBLANK($D521),"",IF(ISBLANK($E521),VLOOKUP($D521,$J:$K,2,FALSE),VLOOKUP($E521,'Daycare Packages'!$A:$G,7,FALSE)))</f>
        <v>30</v>
      </c>
      <c r="G521" s="15"/>
      <c r="H521" s="15">
        <f t="shared" si="35"/>
        <v>30</v>
      </c>
      <c r="I521" s="198">
        <f t="shared" si="36"/>
        <v>1</v>
      </c>
    </row>
    <row r="522" spans="1:9" x14ac:dyDescent="0.3">
      <c r="A522" s="10">
        <v>43479</v>
      </c>
      <c r="B522" s="11" t="s">
        <v>230</v>
      </c>
      <c r="C522" s="11" t="s">
        <v>493</v>
      </c>
      <c r="D522" s="11" t="s">
        <v>662</v>
      </c>
      <c r="F522" s="15">
        <f>IF(ISBLANK($D522),"",IF(ISBLANK($E522),VLOOKUP($D522,$J:$K,2,FALSE),VLOOKUP($E522,'Daycare Packages'!$A:$G,7,FALSE)))</f>
        <v>30</v>
      </c>
      <c r="G522" s="15"/>
      <c r="H522" s="15">
        <f t="shared" si="35"/>
        <v>30</v>
      </c>
      <c r="I522" s="198">
        <f t="shared" si="36"/>
        <v>1</v>
      </c>
    </row>
    <row r="523" spans="1:9" x14ac:dyDescent="0.3">
      <c r="A523" s="10">
        <v>43479</v>
      </c>
      <c r="B523" s="11" t="s">
        <v>223</v>
      </c>
      <c r="C523" s="11" t="s">
        <v>538</v>
      </c>
      <c r="D523" s="11" t="s">
        <v>662</v>
      </c>
      <c r="E523" s="11">
        <v>6745139</v>
      </c>
      <c r="F523" s="15">
        <f>IF(ISBLANK($D523),"",IF(ISBLANK($E523),VLOOKUP($D523,$J:$K,2,FALSE),VLOOKUP($E523,'Daycare Packages'!$A:$G,7,FALSE)))</f>
        <v>26</v>
      </c>
      <c r="G523" s="15"/>
      <c r="H523" s="15">
        <f t="shared" si="35"/>
        <v>26</v>
      </c>
      <c r="I523" s="198">
        <f t="shared" si="36"/>
        <v>1</v>
      </c>
    </row>
    <row r="524" spans="1:9" x14ac:dyDescent="0.3">
      <c r="A524" s="10">
        <v>43479</v>
      </c>
      <c r="B524" s="11" t="s">
        <v>184</v>
      </c>
      <c r="C524" s="11" t="s">
        <v>679</v>
      </c>
      <c r="D524" s="11" t="s">
        <v>662</v>
      </c>
      <c r="E524" s="11">
        <v>6722263</v>
      </c>
      <c r="F524" s="15">
        <f>IF(ISBLANK($D524),"",IF(ISBLANK($E524),VLOOKUP($D524,$J:$K,2,FALSE),VLOOKUP($E524,'Daycare Packages'!$A:$G,7,FALSE)))</f>
        <v>22</v>
      </c>
      <c r="G524" s="15"/>
      <c r="H524" s="15">
        <f t="shared" si="35"/>
        <v>22</v>
      </c>
      <c r="I524" s="198">
        <f t="shared" si="36"/>
        <v>1</v>
      </c>
    </row>
    <row r="525" spans="1:9" x14ac:dyDescent="0.3">
      <c r="A525" s="10">
        <v>43479</v>
      </c>
      <c r="B525" s="11" t="s">
        <v>184</v>
      </c>
      <c r="C525" s="11" t="s">
        <v>396</v>
      </c>
      <c r="D525" s="11" t="s">
        <v>662</v>
      </c>
      <c r="E525" s="11">
        <v>6722263</v>
      </c>
      <c r="F525" s="15">
        <f>IF(ISBLANK($D525),"",IF(ISBLANK($E525),VLOOKUP($D525,$J:$K,2,FALSE),VLOOKUP($E525,'Daycare Packages'!$A:$G,7,FALSE)))</f>
        <v>22</v>
      </c>
      <c r="G525" s="15"/>
      <c r="H525" s="15">
        <f t="shared" si="35"/>
        <v>22</v>
      </c>
      <c r="I525" s="198">
        <f t="shared" si="36"/>
        <v>1</v>
      </c>
    </row>
    <row r="526" spans="1:9" x14ac:dyDescent="0.3">
      <c r="A526" s="10">
        <v>43479</v>
      </c>
      <c r="B526" s="11" t="s">
        <v>209</v>
      </c>
      <c r="C526" s="11" t="s">
        <v>702</v>
      </c>
      <c r="D526" s="11" t="s">
        <v>662</v>
      </c>
      <c r="E526" s="11">
        <v>6733881</v>
      </c>
      <c r="F526" s="15">
        <f>IF(ISBLANK($D526),"",IF(ISBLANK($E526),VLOOKUP($D526,$J:$K,2,FALSE),VLOOKUP($E526,'Daycare Packages'!$A:$G,7,FALSE)))</f>
        <v>25</v>
      </c>
      <c r="G526" s="15"/>
      <c r="H526" s="15">
        <f t="shared" si="35"/>
        <v>25</v>
      </c>
      <c r="I526" s="198">
        <f t="shared" si="36"/>
        <v>1</v>
      </c>
    </row>
    <row r="527" spans="1:9" x14ac:dyDescent="0.3">
      <c r="A527" s="10">
        <v>43479</v>
      </c>
      <c r="B527" s="11" t="s">
        <v>197</v>
      </c>
      <c r="C527" s="11" t="s">
        <v>754</v>
      </c>
      <c r="D527" s="11" t="s">
        <v>662</v>
      </c>
      <c r="E527" s="11">
        <v>6728139</v>
      </c>
      <c r="F527" s="15">
        <f>IF(ISBLANK($D527),"",IF(ISBLANK($E527),VLOOKUP($D527,$J:$K,2,FALSE),VLOOKUP($E527,'Daycare Packages'!$A:$G,7,FALSE)))</f>
        <v>26</v>
      </c>
      <c r="G527" s="15"/>
      <c r="H527" s="15">
        <f t="shared" si="35"/>
        <v>26</v>
      </c>
      <c r="I527" s="198">
        <f t="shared" si="36"/>
        <v>1</v>
      </c>
    </row>
    <row r="528" spans="1:9" x14ac:dyDescent="0.3">
      <c r="A528" s="10">
        <v>43479</v>
      </c>
      <c r="B528" s="11" t="s">
        <v>115</v>
      </c>
      <c r="C528" s="11" t="s">
        <v>764</v>
      </c>
      <c r="D528" s="11" t="s">
        <v>666</v>
      </c>
      <c r="F528" s="15">
        <f>IF(ISBLANK($D528),"",IF(ISBLANK($E528),VLOOKUP($D528,$J:$K,2,FALSE),VLOOKUP($E528,'Daycare Packages'!$A:$G,7,FALSE)))</f>
        <v>20</v>
      </c>
      <c r="G528" s="15"/>
      <c r="H528" s="15">
        <f t="shared" si="35"/>
        <v>20</v>
      </c>
      <c r="I528" s="198">
        <f t="shared" si="36"/>
        <v>1</v>
      </c>
    </row>
    <row r="529" spans="1:9" x14ac:dyDescent="0.3">
      <c r="A529" s="10">
        <v>43479</v>
      </c>
      <c r="B529" s="11" t="s">
        <v>688</v>
      </c>
      <c r="C529" s="11" t="s">
        <v>689</v>
      </c>
      <c r="D529" s="11" t="s">
        <v>662</v>
      </c>
      <c r="F529" s="15">
        <f>IF(ISBLANK($D529),"",IF(ISBLANK($E529),VLOOKUP($D529,$J:$K,2,FALSE),VLOOKUP($E529,'Daycare Packages'!$A:$G,7,FALSE)))</f>
        <v>30</v>
      </c>
      <c r="G529" s="15"/>
      <c r="H529" s="15">
        <f t="shared" si="35"/>
        <v>30</v>
      </c>
      <c r="I529" s="198">
        <f t="shared" si="36"/>
        <v>1</v>
      </c>
    </row>
    <row r="530" spans="1:9" x14ac:dyDescent="0.3">
      <c r="A530" s="10">
        <v>43479</v>
      </c>
      <c r="B530" s="11" t="s">
        <v>851</v>
      </c>
      <c r="C530" s="11" t="s">
        <v>852</v>
      </c>
      <c r="D530" s="11" t="s">
        <v>662</v>
      </c>
      <c r="F530" s="15">
        <f>IF(ISBLANK($D530),"",IF(ISBLANK($E530),VLOOKUP($D530,$J:$K,2,FALSE),VLOOKUP($E530,'Daycare Packages'!$A:$G,7,FALSE)))</f>
        <v>30</v>
      </c>
      <c r="G530" s="15"/>
      <c r="H530" s="15">
        <f t="shared" si="35"/>
        <v>30</v>
      </c>
      <c r="I530" s="198">
        <f t="shared" si="36"/>
        <v>1</v>
      </c>
    </row>
    <row r="531" spans="1:9" x14ac:dyDescent="0.3">
      <c r="A531" s="10">
        <v>43479</v>
      </c>
      <c r="B531" s="11" t="s">
        <v>182</v>
      </c>
      <c r="C531" s="11" t="s">
        <v>685</v>
      </c>
      <c r="D531" s="11" t="s">
        <v>662</v>
      </c>
      <c r="E531" s="11">
        <v>6721354</v>
      </c>
      <c r="F531" s="15">
        <f>IF(ISBLANK($D531),"",IF(ISBLANK($E531),VLOOKUP($D531,$J:$K,2,FALSE),VLOOKUP($E531,'Daycare Packages'!$A:$G,7,FALSE)))</f>
        <v>22</v>
      </c>
      <c r="G531" s="15"/>
      <c r="H531" s="15">
        <f t="shared" si="35"/>
        <v>22</v>
      </c>
      <c r="I531" s="198">
        <f t="shared" si="36"/>
        <v>1</v>
      </c>
    </row>
    <row r="532" spans="1:9" x14ac:dyDescent="0.3">
      <c r="A532" s="10">
        <v>43479</v>
      </c>
      <c r="B532" s="11" t="s">
        <v>114</v>
      </c>
      <c r="C532" s="11" t="s">
        <v>789</v>
      </c>
      <c r="D532" s="11" t="s">
        <v>662</v>
      </c>
      <c r="E532" s="11">
        <v>6589484</v>
      </c>
      <c r="F532" s="15">
        <f>IF(ISBLANK($D532),"",IF(ISBLANK($E532),VLOOKUP($D532,$J:$K,2,FALSE),VLOOKUP($E532,'Daycare Packages'!$A:$G,7,FALSE)))</f>
        <v>22</v>
      </c>
      <c r="G532" s="15"/>
      <c r="H532" s="15">
        <f t="shared" si="35"/>
        <v>22</v>
      </c>
      <c r="I532" s="198">
        <f t="shared" si="36"/>
        <v>1</v>
      </c>
    </row>
    <row r="533" spans="1:9" x14ac:dyDescent="0.3">
      <c r="A533" s="10">
        <v>43479</v>
      </c>
      <c r="B533" s="11" t="s">
        <v>156</v>
      </c>
      <c r="C533" s="11" t="s">
        <v>479</v>
      </c>
      <c r="D533" s="11" t="s">
        <v>662</v>
      </c>
      <c r="E533" s="11">
        <v>6703732</v>
      </c>
      <c r="F533" s="15">
        <f>IF(ISBLANK($D533),"",IF(ISBLANK($E533),VLOOKUP($D533,$J:$K,2,FALSE),VLOOKUP($E533,'Daycare Packages'!$A:$G,7,FALSE)))</f>
        <v>22</v>
      </c>
      <c r="G533" s="15"/>
      <c r="H533" s="15">
        <f t="shared" si="35"/>
        <v>22</v>
      </c>
      <c r="I533" s="198">
        <f t="shared" si="36"/>
        <v>1</v>
      </c>
    </row>
    <row r="534" spans="1:9" x14ac:dyDescent="0.3">
      <c r="A534" s="10">
        <v>43479</v>
      </c>
      <c r="B534" s="11" t="s">
        <v>799</v>
      </c>
      <c r="C534" s="11" t="s">
        <v>800</v>
      </c>
      <c r="D534" s="11" t="s">
        <v>662</v>
      </c>
      <c r="F534" s="15">
        <f>IF(ISBLANK($D534),"",IF(ISBLANK($E534),VLOOKUP($D534,$J:$K,2,FALSE),VLOOKUP($E534,'Daycare Packages'!$A:$G,7,FALSE)))</f>
        <v>30</v>
      </c>
      <c r="G534" s="15"/>
      <c r="H534" s="15">
        <f t="shared" si="35"/>
        <v>30</v>
      </c>
      <c r="I534" s="198">
        <f t="shared" si="36"/>
        <v>1</v>
      </c>
    </row>
    <row r="535" spans="1:9" x14ac:dyDescent="0.3">
      <c r="A535" s="10">
        <v>43479</v>
      </c>
      <c r="B535" s="11" t="s">
        <v>716</v>
      </c>
      <c r="C535" s="11" t="s">
        <v>717</v>
      </c>
      <c r="D535" s="11" t="s">
        <v>662</v>
      </c>
      <c r="F535" s="15">
        <f>IF(ISBLANK($D535),"",IF(ISBLANK($E535),VLOOKUP($D535,$J:$K,2,FALSE),VLOOKUP($E535,'Daycare Packages'!$A:$G,7,FALSE)))</f>
        <v>30</v>
      </c>
      <c r="G535" s="15"/>
      <c r="H535" s="15">
        <f t="shared" si="35"/>
        <v>30</v>
      </c>
      <c r="I535" s="198">
        <f t="shared" si="36"/>
        <v>1</v>
      </c>
    </row>
    <row r="536" spans="1:9" x14ac:dyDescent="0.3">
      <c r="A536" s="10">
        <v>43479</v>
      </c>
      <c r="B536" s="11" t="s">
        <v>207</v>
      </c>
      <c r="C536" s="11" t="s">
        <v>229</v>
      </c>
      <c r="D536" s="11" t="s">
        <v>662</v>
      </c>
      <c r="E536" s="11">
        <v>6524523</v>
      </c>
      <c r="F536" s="15">
        <f>IF(ISBLANK($D536),"",IF(ISBLANK($E536),VLOOKUP($D536,$J:$K,2,FALSE),VLOOKUP($E536,'Daycare Packages'!$A:$G,7,FALSE)))</f>
        <v>22</v>
      </c>
      <c r="G536" s="15"/>
      <c r="H536" s="15">
        <f t="shared" si="35"/>
        <v>22</v>
      </c>
      <c r="I536" s="198">
        <f t="shared" si="36"/>
        <v>1</v>
      </c>
    </row>
    <row r="537" spans="1:9" x14ac:dyDescent="0.3">
      <c r="A537" s="55">
        <v>43479</v>
      </c>
      <c r="B537" s="56" t="s">
        <v>700</v>
      </c>
      <c r="C537" s="56" t="s">
        <v>701</v>
      </c>
      <c r="D537" s="56" t="s">
        <v>662</v>
      </c>
      <c r="E537" s="56"/>
      <c r="F537" s="59">
        <f>IF(ISBLANK($D537),"",IF(ISBLANK($E537),VLOOKUP($D537,$J:$K,2,FALSE),VLOOKUP($E537,'Daycare Packages'!$A:$G,7,FALSE)))</f>
        <v>30</v>
      </c>
      <c r="G537" s="59"/>
      <c r="H537" s="59">
        <f t="shared" si="35"/>
        <v>30</v>
      </c>
      <c r="I537" s="198">
        <f t="shared" si="36"/>
        <v>1</v>
      </c>
    </row>
    <row r="538" spans="1:9" x14ac:dyDescent="0.3">
      <c r="A538" s="10">
        <v>43480</v>
      </c>
      <c r="B538" s="11" t="s">
        <v>853</v>
      </c>
      <c r="C538" s="11" t="s">
        <v>854</v>
      </c>
      <c r="D538" s="11" t="s">
        <v>671</v>
      </c>
      <c r="F538" s="15">
        <f>IF(ISBLANK($D538),"",IF(ISBLANK($E538),VLOOKUP($D538,$J:$K,2,FALSE),VLOOKUP($E538,'Daycare Packages'!$A:$G,7,FALSE)))</f>
        <v>0</v>
      </c>
      <c r="G538" s="15"/>
      <c r="H538" s="15">
        <f t="shared" si="35"/>
        <v>0</v>
      </c>
      <c r="I538" s="198">
        <f t="shared" si="36"/>
        <v>1</v>
      </c>
    </row>
    <row r="539" spans="1:9" x14ac:dyDescent="0.3">
      <c r="A539" s="10">
        <v>43480</v>
      </c>
      <c r="B539" s="11" t="s">
        <v>154</v>
      </c>
      <c r="C539" s="11" t="s">
        <v>729</v>
      </c>
      <c r="D539" s="11" t="s">
        <v>659</v>
      </c>
      <c r="E539" s="11">
        <v>6699092</v>
      </c>
      <c r="F539" s="15">
        <f>IF(ISBLANK($D539),"",IF(ISBLANK($E539),VLOOKUP($D539,$J:$K,2,FALSE),VLOOKUP($E539,'Daycare Packages'!$A:$G,7,FALSE)))</f>
        <v>18</v>
      </c>
      <c r="G539" s="15"/>
      <c r="H539" s="15">
        <f t="shared" si="35"/>
        <v>18</v>
      </c>
      <c r="I539" s="198">
        <f t="shared" si="36"/>
        <v>1</v>
      </c>
    </row>
    <row r="540" spans="1:9" x14ac:dyDescent="0.3">
      <c r="A540" s="10">
        <v>43480</v>
      </c>
      <c r="B540" s="11" t="s">
        <v>152</v>
      </c>
      <c r="C540" s="11" t="s">
        <v>679</v>
      </c>
      <c r="D540" s="11" t="s">
        <v>659</v>
      </c>
      <c r="E540" s="11">
        <v>6696828</v>
      </c>
      <c r="F540" s="15">
        <f>IF(ISBLANK($D540),"",IF(ISBLANK($E540),VLOOKUP($D540,$J:$K,2,FALSE),VLOOKUP($E540,'Daycare Packages'!$A:$G,7,FALSE)))</f>
        <v>22</v>
      </c>
      <c r="G540" s="15"/>
      <c r="H540" s="15">
        <f t="shared" si="35"/>
        <v>22</v>
      </c>
      <c r="I540" s="198">
        <f t="shared" si="36"/>
        <v>1</v>
      </c>
    </row>
    <row r="541" spans="1:9" x14ac:dyDescent="0.3">
      <c r="A541" s="10">
        <v>43480</v>
      </c>
      <c r="B541" s="11" t="s">
        <v>799</v>
      </c>
      <c r="C541" s="11" t="s">
        <v>800</v>
      </c>
      <c r="D541" s="11" t="s">
        <v>659</v>
      </c>
      <c r="F541" s="15">
        <f>IF(ISBLANK($D541),"",IF(ISBLANK($E541),VLOOKUP($D541,$J:$K,2,FALSE),VLOOKUP($E541,'Daycare Packages'!$A:$G,7,FALSE)))</f>
        <v>20</v>
      </c>
      <c r="G541" s="15"/>
      <c r="H541" s="15">
        <f t="shared" si="35"/>
        <v>20</v>
      </c>
      <c r="I541" s="198">
        <f t="shared" si="36"/>
        <v>1</v>
      </c>
    </row>
    <row r="542" spans="1:9" x14ac:dyDescent="0.3">
      <c r="A542" s="10">
        <v>43480</v>
      </c>
      <c r="B542" s="11" t="s">
        <v>667</v>
      </c>
      <c r="C542" s="11" t="s">
        <v>668</v>
      </c>
      <c r="D542" s="11" t="s">
        <v>659</v>
      </c>
      <c r="F542" s="15">
        <f>IF(ISBLANK($D542),"",IF(ISBLANK($E542),VLOOKUP($D542,$J:$K,2,FALSE),VLOOKUP($E542,'Daycare Packages'!$A:$G,7,FALSE)))</f>
        <v>20</v>
      </c>
      <c r="G542" s="15"/>
      <c r="H542" s="15">
        <f t="shared" si="35"/>
        <v>20</v>
      </c>
      <c r="I542" s="198">
        <f t="shared" si="36"/>
        <v>1</v>
      </c>
    </row>
    <row r="543" spans="1:9" x14ac:dyDescent="0.3">
      <c r="A543" s="10">
        <v>43480</v>
      </c>
      <c r="B543" s="11" t="s">
        <v>131</v>
      </c>
      <c r="C543" s="11" t="s">
        <v>553</v>
      </c>
      <c r="D543" s="11" t="s">
        <v>659</v>
      </c>
      <c r="E543" s="11">
        <v>6730496</v>
      </c>
      <c r="F543" s="15">
        <f>IF(ISBLANK($D543),"",IF(ISBLANK($E543),VLOOKUP($D543,$J:$K,2,FALSE),VLOOKUP($E543,'Daycare Packages'!$A:$G,7,FALSE)))</f>
        <v>16</v>
      </c>
      <c r="G543" s="15"/>
      <c r="H543" s="15">
        <f t="shared" si="35"/>
        <v>16</v>
      </c>
      <c r="I543" s="198">
        <f t="shared" si="36"/>
        <v>1</v>
      </c>
    </row>
    <row r="544" spans="1:9" x14ac:dyDescent="0.3">
      <c r="A544" s="10">
        <v>43480</v>
      </c>
      <c r="B544" s="11" t="s">
        <v>855</v>
      </c>
      <c r="C544" s="11" t="s">
        <v>856</v>
      </c>
      <c r="D544" s="11" t="s">
        <v>662</v>
      </c>
      <c r="F544" s="15">
        <f>IF(ISBLANK($D544),"",IF(ISBLANK($E544),VLOOKUP($D544,$J:$K,2,FALSE),VLOOKUP($E544,'Daycare Packages'!$A:$G,7,FALSE)))</f>
        <v>30</v>
      </c>
      <c r="G544" s="15"/>
      <c r="H544" s="15">
        <f t="shared" si="35"/>
        <v>30</v>
      </c>
      <c r="I544" s="198">
        <f t="shared" si="36"/>
        <v>1</v>
      </c>
    </row>
    <row r="545" spans="1:9" x14ac:dyDescent="0.3">
      <c r="A545" s="10">
        <v>43480</v>
      </c>
      <c r="B545" s="11" t="s">
        <v>202</v>
      </c>
      <c r="C545" s="11" t="s">
        <v>520</v>
      </c>
      <c r="D545" s="11" t="s">
        <v>662</v>
      </c>
      <c r="E545" s="11">
        <v>6732314</v>
      </c>
      <c r="F545" s="15">
        <f>IF(ISBLANK($D545),"",IF(ISBLANK($E545),VLOOKUP($D545,$J:$K,2,FALSE),VLOOKUP($E545,'Daycare Packages'!$A:$G,7,FALSE)))</f>
        <v>25</v>
      </c>
      <c r="G545" s="15"/>
      <c r="H545" s="15">
        <f t="shared" si="35"/>
        <v>25</v>
      </c>
      <c r="I545" s="198">
        <f t="shared" si="36"/>
        <v>1</v>
      </c>
    </row>
    <row r="546" spans="1:9" x14ac:dyDescent="0.3">
      <c r="A546" s="10">
        <v>43480</v>
      </c>
      <c r="B546" s="11" t="s">
        <v>171</v>
      </c>
      <c r="C546" s="11" t="s">
        <v>693</v>
      </c>
      <c r="D546" s="11" t="s">
        <v>662</v>
      </c>
      <c r="E546" s="11">
        <v>6715360</v>
      </c>
      <c r="F546" s="15">
        <f>IF(ISBLANK($D546),"",IF(ISBLANK($E546),VLOOKUP($D546,$J:$K,2,FALSE),VLOOKUP($E546,'Daycare Packages'!$A:$G,7,FALSE)))</f>
        <v>25</v>
      </c>
      <c r="G546" s="15"/>
      <c r="H546" s="15">
        <f t="shared" si="35"/>
        <v>25</v>
      </c>
      <c r="I546" s="198">
        <f t="shared" si="36"/>
        <v>1</v>
      </c>
    </row>
    <row r="547" spans="1:9" x14ac:dyDescent="0.3">
      <c r="A547" s="10">
        <v>43480</v>
      </c>
      <c r="B547" s="11" t="s">
        <v>857</v>
      </c>
      <c r="C547" s="11" t="s">
        <v>858</v>
      </c>
      <c r="D547" s="11" t="s">
        <v>662</v>
      </c>
      <c r="F547" s="15">
        <f>IF(ISBLANK($D547),"",IF(ISBLANK($E547),VLOOKUP($D547,$J:$K,2,FALSE),VLOOKUP($E547,'Daycare Packages'!$A:$G,7,FALSE)))</f>
        <v>30</v>
      </c>
      <c r="G547" s="15"/>
      <c r="H547" s="15">
        <f t="shared" si="35"/>
        <v>30</v>
      </c>
      <c r="I547" s="198">
        <f t="shared" si="36"/>
        <v>1</v>
      </c>
    </row>
    <row r="548" spans="1:9" x14ac:dyDescent="0.3">
      <c r="A548" s="10">
        <v>43480</v>
      </c>
      <c r="B548" s="11" t="s">
        <v>318</v>
      </c>
      <c r="C548" s="11" t="s">
        <v>723</v>
      </c>
      <c r="D548" s="11" t="s">
        <v>662</v>
      </c>
      <c r="F548" s="15">
        <f>IF(ISBLANK($D548),"",IF(ISBLANK($E548),VLOOKUP($D548,$J:$K,2,FALSE),VLOOKUP($E548,'Daycare Packages'!$A:$G,7,FALSE)))</f>
        <v>30</v>
      </c>
      <c r="G548" s="15"/>
      <c r="H548" s="15">
        <f t="shared" si="35"/>
        <v>30</v>
      </c>
      <c r="I548" s="198">
        <f t="shared" si="36"/>
        <v>1</v>
      </c>
    </row>
    <row r="549" spans="1:9" x14ac:dyDescent="0.3">
      <c r="A549" s="10">
        <v>43480</v>
      </c>
      <c r="B549" s="11" t="s">
        <v>720</v>
      </c>
      <c r="C549" s="11" t="s">
        <v>721</v>
      </c>
      <c r="D549" s="11" t="s">
        <v>662</v>
      </c>
      <c r="F549" s="15">
        <f>IF(ISBLANK($D549),"",IF(ISBLANK($E549),VLOOKUP($D549,$J:$K,2,FALSE),VLOOKUP($E549,'Daycare Packages'!$A:$G,7,FALSE)))</f>
        <v>30</v>
      </c>
      <c r="G549" s="15"/>
      <c r="H549" s="15">
        <f t="shared" si="35"/>
        <v>30</v>
      </c>
      <c r="I549" s="198">
        <f t="shared" si="36"/>
        <v>1</v>
      </c>
    </row>
    <row r="550" spans="1:9" x14ac:dyDescent="0.3">
      <c r="A550" s="10">
        <v>43480</v>
      </c>
      <c r="B550" s="11" t="s">
        <v>690</v>
      </c>
      <c r="C550" s="11" t="s">
        <v>691</v>
      </c>
      <c r="D550" s="11" t="s">
        <v>662</v>
      </c>
      <c r="E550" s="11">
        <v>6694641</v>
      </c>
      <c r="F550" s="15">
        <f>IF(ISBLANK($D550),"",IF(ISBLANK($E550),VLOOKUP($D550,$J:$K,2,FALSE),VLOOKUP($E550,'Daycare Packages'!$A:$G,7,FALSE)))</f>
        <v>24</v>
      </c>
      <c r="G550" s="15"/>
      <c r="H550" s="15">
        <f t="shared" si="35"/>
        <v>24</v>
      </c>
      <c r="I550" s="198">
        <f t="shared" si="36"/>
        <v>1</v>
      </c>
    </row>
    <row r="551" spans="1:9" x14ac:dyDescent="0.3">
      <c r="A551" s="10">
        <v>43480</v>
      </c>
      <c r="B551" s="11" t="s">
        <v>234</v>
      </c>
      <c r="C551" s="11" t="s">
        <v>682</v>
      </c>
      <c r="D551" s="11" t="s">
        <v>662</v>
      </c>
      <c r="F551" s="15">
        <f>IF(ISBLANK($D551),"",IF(ISBLANK($E551),VLOOKUP($D551,$J:$K,2,FALSE),VLOOKUP($E551,'Daycare Packages'!$A:$G,7,FALSE)))</f>
        <v>30</v>
      </c>
      <c r="G551" s="15"/>
      <c r="H551" s="15">
        <f t="shared" si="35"/>
        <v>30</v>
      </c>
      <c r="I551" s="198">
        <f t="shared" si="36"/>
        <v>1</v>
      </c>
    </row>
    <row r="552" spans="1:9" x14ac:dyDescent="0.3">
      <c r="A552" s="10">
        <v>43480</v>
      </c>
      <c r="B552" s="11" t="s">
        <v>722</v>
      </c>
      <c r="C552" s="11" t="s">
        <v>548</v>
      </c>
      <c r="D552" s="11" t="s">
        <v>662</v>
      </c>
      <c r="F552" s="15">
        <f>IF(ISBLANK($D552),"",IF(ISBLANK($E552),VLOOKUP($D552,$J:$K,2,FALSE),VLOOKUP($E552,'Daycare Packages'!$A:$G,7,FALSE)))</f>
        <v>30</v>
      </c>
      <c r="G552" s="15"/>
      <c r="H552" s="15">
        <f t="shared" si="35"/>
        <v>30</v>
      </c>
      <c r="I552" s="198">
        <f t="shared" si="36"/>
        <v>1</v>
      </c>
    </row>
    <row r="553" spans="1:9" x14ac:dyDescent="0.3">
      <c r="A553" s="10">
        <v>43480</v>
      </c>
      <c r="B553" s="11" t="s">
        <v>760</v>
      </c>
      <c r="C553" s="11" t="s">
        <v>761</v>
      </c>
      <c r="D553" s="11" t="s">
        <v>662</v>
      </c>
      <c r="F553" s="15">
        <f>IF(ISBLANK($D553),"",IF(ISBLANK($E553),VLOOKUP($D553,$J:$K,2,FALSE),VLOOKUP($E553,'Daycare Packages'!$A:$G,7,FALSE)))</f>
        <v>30</v>
      </c>
      <c r="G553" s="15"/>
      <c r="H553" s="15">
        <f t="shared" si="35"/>
        <v>30</v>
      </c>
      <c r="I553" s="198">
        <f t="shared" si="36"/>
        <v>1</v>
      </c>
    </row>
    <row r="554" spans="1:9" x14ac:dyDescent="0.3">
      <c r="A554" s="10">
        <v>43480</v>
      </c>
      <c r="B554" s="11" t="s">
        <v>182</v>
      </c>
      <c r="C554" s="11" t="s">
        <v>685</v>
      </c>
      <c r="D554" s="11" t="s">
        <v>662</v>
      </c>
      <c r="E554" s="11">
        <v>6721354</v>
      </c>
      <c r="F554" s="15">
        <f>IF(ISBLANK($D554),"",IF(ISBLANK($E554),VLOOKUP($D554,$J:$K,2,FALSE),VLOOKUP($E554,'Daycare Packages'!$A:$G,7,FALSE)))</f>
        <v>22</v>
      </c>
      <c r="G554" s="15"/>
      <c r="H554" s="15">
        <f t="shared" si="35"/>
        <v>22</v>
      </c>
      <c r="I554" s="198">
        <f t="shared" si="36"/>
        <v>1</v>
      </c>
    </row>
    <row r="555" spans="1:9" x14ac:dyDescent="0.3">
      <c r="A555" s="10">
        <v>43480</v>
      </c>
      <c r="B555" s="11" t="s">
        <v>148</v>
      </c>
      <c r="C555" s="11" t="s">
        <v>547</v>
      </c>
      <c r="D555" s="11" t="s">
        <v>662</v>
      </c>
      <c r="E555" s="11">
        <v>6692862</v>
      </c>
      <c r="F555" s="15">
        <f>IF(ISBLANK($D555),"",IF(ISBLANK($E555),VLOOKUP($D555,$J:$K,2,FALSE),VLOOKUP($E555,'Daycare Packages'!$A:$G,7,FALSE)))</f>
        <v>25</v>
      </c>
      <c r="G555" s="15"/>
      <c r="H555" s="15">
        <f t="shared" si="35"/>
        <v>25</v>
      </c>
      <c r="I555" s="198">
        <f t="shared" si="36"/>
        <v>1</v>
      </c>
    </row>
    <row r="556" spans="1:9" x14ac:dyDescent="0.3">
      <c r="A556" s="10">
        <v>43480</v>
      </c>
      <c r="B556" s="11" t="s">
        <v>732</v>
      </c>
      <c r="C556" s="11" t="s">
        <v>733</v>
      </c>
      <c r="D556" s="11" t="s">
        <v>662</v>
      </c>
      <c r="F556" s="15">
        <f>IF(ISBLANK($D556),"",IF(ISBLANK($E556),VLOOKUP($D556,$J:$K,2,FALSE),VLOOKUP($E556,'Daycare Packages'!$A:$G,7,FALSE)))</f>
        <v>30</v>
      </c>
      <c r="G556" s="15"/>
      <c r="H556" s="15">
        <f t="shared" si="35"/>
        <v>30</v>
      </c>
      <c r="I556" s="198">
        <f t="shared" si="36"/>
        <v>1</v>
      </c>
    </row>
    <row r="557" spans="1:9" x14ac:dyDescent="0.3">
      <c r="A557" s="10">
        <v>43480</v>
      </c>
      <c r="B557" s="11" t="s">
        <v>677</v>
      </c>
      <c r="C557" s="11" t="s">
        <v>678</v>
      </c>
      <c r="D557" s="11" t="s">
        <v>662</v>
      </c>
      <c r="F557" s="15">
        <f>IF(ISBLANK($D557),"",IF(ISBLANK($E557),VLOOKUP($D557,$J:$K,2,FALSE),VLOOKUP($E557,'Daycare Packages'!$A:$G,7,FALSE)))</f>
        <v>30</v>
      </c>
      <c r="G557" s="15"/>
      <c r="H557" s="15">
        <f t="shared" si="35"/>
        <v>30</v>
      </c>
      <c r="I557" s="198">
        <f t="shared" si="36"/>
        <v>1</v>
      </c>
    </row>
    <row r="558" spans="1:9" x14ac:dyDescent="0.3">
      <c r="A558" s="10">
        <v>43480</v>
      </c>
      <c r="B558" s="11" t="s">
        <v>82</v>
      </c>
      <c r="C558" s="11" t="s">
        <v>694</v>
      </c>
      <c r="D558" s="11" t="s">
        <v>662</v>
      </c>
      <c r="E558" s="11">
        <v>6717676</v>
      </c>
      <c r="F558" s="15">
        <f>IF(ISBLANK($D558),"",IF(ISBLANK($E558),VLOOKUP($D558,$J:$K,2,FALSE),VLOOKUP($E558,'Daycare Packages'!$A:$G,7,FALSE)))</f>
        <v>22</v>
      </c>
      <c r="G558" s="15"/>
      <c r="H558" s="15">
        <f t="shared" si="35"/>
        <v>22</v>
      </c>
      <c r="I558" s="198">
        <f t="shared" si="36"/>
        <v>1</v>
      </c>
    </row>
    <row r="559" spans="1:9" x14ac:dyDescent="0.3">
      <c r="A559" s="10">
        <v>43480</v>
      </c>
      <c r="B559" s="11" t="s">
        <v>82</v>
      </c>
      <c r="C559" s="11" t="s">
        <v>695</v>
      </c>
      <c r="D559" s="11" t="s">
        <v>662</v>
      </c>
      <c r="E559" s="11">
        <v>6717676</v>
      </c>
      <c r="F559" s="15">
        <f>IF(ISBLANK($D559),"",IF(ISBLANK($E559),VLOOKUP($D559,$J:$K,2,FALSE),VLOOKUP($E559,'Daycare Packages'!$A:$G,7,FALSE)))</f>
        <v>22</v>
      </c>
      <c r="G559" s="15"/>
      <c r="H559" s="15">
        <f t="shared" si="35"/>
        <v>22</v>
      </c>
      <c r="I559" s="198">
        <f t="shared" si="36"/>
        <v>1</v>
      </c>
    </row>
    <row r="560" spans="1:9" x14ac:dyDescent="0.3">
      <c r="A560" s="10">
        <v>43480</v>
      </c>
      <c r="B560" s="11" t="s">
        <v>643</v>
      </c>
      <c r="C560" s="11" t="s">
        <v>804</v>
      </c>
      <c r="D560" s="11" t="s">
        <v>662</v>
      </c>
      <c r="F560" s="15">
        <f>IF(ISBLANK($D560),"",IF(ISBLANK($E560),VLOOKUP($D560,$J:$K,2,FALSE),VLOOKUP($E560,'Daycare Packages'!$A:$G,7,FALSE)))</f>
        <v>30</v>
      </c>
      <c r="G560" s="15"/>
      <c r="H560" s="15">
        <f t="shared" si="35"/>
        <v>30</v>
      </c>
      <c r="I560" s="198">
        <f t="shared" si="36"/>
        <v>1</v>
      </c>
    </row>
    <row r="561" spans="1:9" x14ac:dyDescent="0.3">
      <c r="A561" s="10">
        <v>43480</v>
      </c>
      <c r="B561" s="11" t="s">
        <v>643</v>
      </c>
      <c r="C561" s="11" t="s">
        <v>415</v>
      </c>
      <c r="D561" s="11" t="s">
        <v>662</v>
      </c>
      <c r="F561" s="15">
        <f>IF(ISBLANK($D561),"",IF(ISBLANK($E561),VLOOKUP($D561,$J:$K,2,FALSE),VLOOKUP($E561,'Daycare Packages'!$A:$G,7,FALSE)))</f>
        <v>30</v>
      </c>
      <c r="G561" s="15"/>
      <c r="H561" s="15">
        <f t="shared" si="35"/>
        <v>30</v>
      </c>
      <c r="I561" s="198">
        <f t="shared" si="36"/>
        <v>1</v>
      </c>
    </row>
    <row r="562" spans="1:9" x14ac:dyDescent="0.3">
      <c r="A562" s="10">
        <v>43480</v>
      </c>
      <c r="B562" s="11" t="s">
        <v>859</v>
      </c>
      <c r="C562" s="11" t="s">
        <v>860</v>
      </c>
      <c r="D562" s="11" t="s">
        <v>662</v>
      </c>
      <c r="F562" s="15">
        <f>IF(ISBLANK($D562),"",IF(ISBLANK($E562),VLOOKUP($D562,$J:$K,2,FALSE),VLOOKUP($E562,'Daycare Packages'!$A:$G,7,FALSE)))</f>
        <v>30</v>
      </c>
      <c r="G562" s="15"/>
      <c r="H562" s="15">
        <f t="shared" si="35"/>
        <v>30</v>
      </c>
      <c r="I562" s="198">
        <f t="shared" si="36"/>
        <v>1</v>
      </c>
    </row>
    <row r="563" spans="1:9" x14ac:dyDescent="0.3">
      <c r="A563" s="10">
        <v>43480</v>
      </c>
      <c r="B563" s="11" t="s">
        <v>140</v>
      </c>
      <c r="C563" s="11" t="s">
        <v>475</v>
      </c>
      <c r="D563" s="11" t="s">
        <v>662</v>
      </c>
      <c r="E563" s="11">
        <v>6676801</v>
      </c>
      <c r="F563" s="15">
        <f>IF(ISBLANK($D563),"",IF(ISBLANK($E563),VLOOKUP($D563,$J:$K,2,FALSE),VLOOKUP($E563,'Daycare Packages'!$A:$G,7,FALSE)))</f>
        <v>22</v>
      </c>
      <c r="G563" s="15"/>
      <c r="H563" s="15">
        <f t="shared" si="35"/>
        <v>22</v>
      </c>
      <c r="I563" s="198">
        <f t="shared" si="36"/>
        <v>1</v>
      </c>
    </row>
    <row r="564" spans="1:9" x14ac:dyDescent="0.3">
      <c r="A564" s="10">
        <v>43480</v>
      </c>
      <c r="B564" s="11" t="s">
        <v>218</v>
      </c>
      <c r="C564" s="11" t="s">
        <v>737</v>
      </c>
      <c r="D564" s="11" t="s">
        <v>662</v>
      </c>
      <c r="E564" s="11">
        <v>6738000</v>
      </c>
      <c r="F564" s="15">
        <f>IF(ISBLANK($D564),"",IF(ISBLANK($E564),VLOOKUP($D564,$J:$K,2,FALSE),VLOOKUP($E564,'Daycare Packages'!$A:$G,7,FALSE)))</f>
        <v>20</v>
      </c>
      <c r="G564" s="15"/>
      <c r="H564" s="15">
        <f t="shared" si="35"/>
        <v>20</v>
      </c>
      <c r="I564" s="198">
        <f t="shared" si="36"/>
        <v>1</v>
      </c>
    </row>
    <row r="565" spans="1:9" x14ac:dyDescent="0.3">
      <c r="A565" s="10">
        <v>43480</v>
      </c>
      <c r="B565" s="11" t="s">
        <v>218</v>
      </c>
      <c r="C565" s="11" t="s">
        <v>738</v>
      </c>
      <c r="D565" s="11" t="s">
        <v>662</v>
      </c>
      <c r="E565" s="11">
        <v>6738000</v>
      </c>
      <c r="F565" s="15">
        <f>IF(ISBLANK($D565),"",IF(ISBLANK($E565),VLOOKUP($D565,$J:$K,2,FALSE),VLOOKUP($E565,'Daycare Packages'!$A:$G,7,FALSE)))</f>
        <v>20</v>
      </c>
      <c r="G565" s="15"/>
      <c r="H565" s="15">
        <f t="shared" si="35"/>
        <v>20</v>
      </c>
      <c r="I565" s="198">
        <f t="shared" si="36"/>
        <v>1</v>
      </c>
    </row>
    <row r="566" spans="1:9" x14ac:dyDescent="0.3">
      <c r="A566" s="10">
        <v>43480</v>
      </c>
      <c r="B566" s="11" t="s">
        <v>244</v>
      </c>
      <c r="C566" s="11" t="s">
        <v>673</v>
      </c>
      <c r="D566" s="11" t="s">
        <v>662</v>
      </c>
      <c r="F566" s="15">
        <f>IF(ISBLANK($D566),"",IF(ISBLANK($E566),VLOOKUP($D566,$J:$K,2,FALSE),VLOOKUP($E566,'Daycare Packages'!$A:$G,7,FALSE)))</f>
        <v>30</v>
      </c>
      <c r="G566" s="15"/>
      <c r="H566" s="15">
        <f t="shared" si="35"/>
        <v>30</v>
      </c>
      <c r="I566" s="198">
        <f t="shared" si="36"/>
        <v>1</v>
      </c>
    </row>
    <row r="567" spans="1:9" x14ac:dyDescent="0.3">
      <c r="A567" s="10">
        <v>43480</v>
      </c>
      <c r="B567" s="11" t="s">
        <v>459</v>
      </c>
      <c r="C567" s="11" t="s">
        <v>460</v>
      </c>
      <c r="D567" s="11" t="s">
        <v>662</v>
      </c>
      <c r="F567" s="15">
        <f>IF(ISBLANK($D567),"",IF(ISBLANK($E567),VLOOKUP($D567,$J:$K,2,FALSE),VLOOKUP($E567,'Daycare Packages'!$A:$G,7,FALSE)))</f>
        <v>30</v>
      </c>
      <c r="G567" s="15"/>
      <c r="H567" s="15">
        <f t="shared" si="35"/>
        <v>30</v>
      </c>
      <c r="I567" s="198">
        <f t="shared" si="36"/>
        <v>1</v>
      </c>
    </row>
    <row r="568" spans="1:9" x14ac:dyDescent="0.3">
      <c r="A568" s="10">
        <v>43480</v>
      </c>
      <c r="B568" s="11" t="s">
        <v>184</v>
      </c>
      <c r="C568" s="11" t="s">
        <v>679</v>
      </c>
      <c r="D568" s="11" t="s">
        <v>662</v>
      </c>
      <c r="E568" s="11">
        <v>6722263</v>
      </c>
      <c r="F568" s="15">
        <f>IF(ISBLANK($D568),"",IF(ISBLANK($E568),VLOOKUP($D568,$J:$K,2,FALSE),VLOOKUP($E568,'Daycare Packages'!$A:$G,7,FALSE)))</f>
        <v>22</v>
      </c>
      <c r="G568" s="15"/>
      <c r="H568" s="15">
        <f t="shared" si="35"/>
        <v>22</v>
      </c>
      <c r="I568" s="198">
        <f t="shared" si="36"/>
        <v>1</v>
      </c>
    </row>
    <row r="569" spans="1:9" x14ac:dyDescent="0.3">
      <c r="A569" s="10">
        <v>43480</v>
      </c>
      <c r="B569" s="11" t="s">
        <v>184</v>
      </c>
      <c r="C569" s="11" t="s">
        <v>396</v>
      </c>
      <c r="D569" s="11" t="s">
        <v>662</v>
      </c>
      <c r="E569" s="11">
        <v>6722263</v>
      </c>
      <c r="F569" s="15">
        <f>IF(ISBLANK($D569),"",IF(ISBLANK($E569),VLOOKUP($D569,$J:$K,2,FALSE),VLOOKUP($E569,'Daycare Packages'!$A:$G,7,FALSE)))</f>
        <v>22</v>
      </c>
      <c r="G569" s="15"/>
      <c r="H569" s="15">
        <f t="shared" si="35"/>
        <v>22</v>
      </c>
      <c r="I569" s="198">
        <f t="shared" si="36"/>
        <v>1</v>
      </c>
    </row>
    <row r="570" spans="1:9" x14ac:dyDescent="0.3">
      <c r="A570" s="10">
        <v>43480</v>
      </c>
      <c r="B570" s="11" t="s">
        <v>187</v>
      </c>
      <c r="C570" s="11" t="s">
        <v>417</v>
      </c>
      <c r="D570" s="11" t="s">
        <v>662</v>
      </c>
      <c r="E570" s="11">
        <v>6724698</v>
      </c>
      <c r="F570" s="15">
        <f>IF(ISBLANK($D570),"",IF(ISBLANK($E570),VLOOKUP($D570,$J:$K,2,FALSE),VLOOKUP($E570,'Daycare Packages'!$A:$G,7,FALSE)))</f>
        <v>26</v>
      </c>
      <c r="G570" s="15"/>
      <c r="H570" s="15">
        <f t="shared" si="35"/>
        <v>26</v>
      </c>
      <c r="I570" s="198">
        <f t="shared" si="36"/>
        <v>1</v>
      </c>
    </row>
    <row r="571" spans="1:9" x14ac:dyDescent="0.3">
      <c r="A571" s="10">
        <v>43480</v>
      </c>
      <c r="B571" s="11" t="s">
        <v>194</v>
      </c>
      <c r="C571" s="11" t="s">
        <v>792</v>
      </c>
      <c r="D571" s="11" t="s">
        <v>662</v>
      </c>
      <c r="E571" s="11">
        <v>6727744</v>
      </c>
      <c r="F571" s="15">
        <f>IF(ISBLANK($D571),"",IF(ISBLANK($E571),VLOOKUP($D571,$J:$K,2,FALSE),VLOOKUP($E571,'Daycare Packages'!$A:$G,7,FALSE)))</f>
        <v>24</v>
      </c>
      <c r="G571" s="15"/>
      <c r="H571" s="15">
        <f t="shared" si="35"/>
        <v>24</v>
      </c>
      <c r="I571" s="198">
        <f t="shared" si="36"/>
        <v>1</v>
      </c>
    </row>
    <row r="572" spans="1:9" x14ac:dyDescent="0.3">
      <c r="A572" s="10">
        <v>43480</v>
      </c>
      <c r="B572" s="11" t="s">
        <v>699</v>
      </c>
      <c r="C572" s="11" t="s">
        <v>478</v>
      </c>
      <c r="D572" s="11" t="s">
        <v>662</v>
      </c>
      <c r="F572" s="15">
        <f>IF(ISBLANK($D572),"",IF(ISBLANK($E572),VLOOKUP($D572,$J:$K,2,FALSE),VLOOKUP($E572,'Daycare Packages'!$A:$G,7,FALSE)))</f>
        <v>30</v>
      </c>
      <c r="G572" s="15">
        <v>-3</v>
      </c>
      <c r="H572" s="15">
        <f t="shared" si="35"/>
        <v>27</v>
      </c>
      <c r="I572" s="198">
        <f t="shared" si="36"/>
        <v>1</v>
      </c>
    </row>
    <row r="573" spans="1:9" x14ac:dyDescent="0.3">
      <c r="A573" s="10">
        <v>43480</v>
      </c>
      <c r="B573" s="11" t="s">
        <v>699</v>
      </c>
      <c r="C573" s="11" t="s">
        <v>507</v>
      </c>
      <c r="D573" s="11" t="s">
        <v>662</v>
      </c>
      <c r="F573" s="15">
        <f>IF(ISBLANK($D573),"",IF(ISBLANK($E573),VLOOKUP($D573,$J:$K,2,FALSE),VLOOKUP($E573,'Daycare Packages'!$A:$G,7,FALSE)))</f>
        <v>30</v>
      </c>
      <c r="G573" s="15">
        <v>-3</v>
      </c>
      <c r="H573" s="15">
        <f t="shared" si="35"/>
        <v>27</v>
      </c>
      <c r="I573" s="198">
        <f t="shared" si="36"/>
        <v>1</v>
      </c>
    </row>
    <row r="574" spans="1:9" x14ac:dyDescent="0.3">
      <c r="A574" s="10">
        <v>43480</v>
      </c>
      <c r="B574" s="11" t="s">
        <v>212</v>
      </c>
      <c r="C574" s="11" t="s">
        <v>707</v>
      </c>
      <c r="D574" s="11" t="s">
        <v>662</v>
      </c>
      <c r="E574" s="11">
        <v>6734311</v>
      </c>
      <c r="F574" s="15">
        <f>IF(ISBLANK($D574),"",IF(ISBLANK($E574),VLOOKUP($D574,$J:$K,2,FALSE),VLOOKUP($E574,'Daycare Packages'!$A:$G,7,FALSE)))</f>
        <v>25</v>
      </c>
      <c r="G574" s="15"/>
      <c r="H574" s="15">
        <f t="shared" si="35"/>
        <v>25</v>
      </c>
      <c r="I574" s="198">
        <f t="shared" si="36"/>
        <v>1</v>
      </c>
    </row>
    <row r="575" spans="1:9" x14ac:dyDescent="0.3">
      <c r="A575" s="10">
        <v>43480</v>
      </c>
      <c r="B575" s="11" t="s">
        <v>160</v>
      </c>
      <c r="C575" s="11" t="s">
        <v>793</v>
      </c>
      <c r="D575" s="11" t="s">
        <v>662</v>
      </c>
      <c r="E575" s="11">
        <v>6708604</v>
      </c>
      <c r="F575" s="15">
        <f>IF(ISBLANK($D575),"",IF(ISBLANK($E575),VLOOKUP($D575,$J:$K,2,FALSE),VLOOKUP($E575,'Daycare Packages'!$A:$G,7,FALSE)))</f>
        <v>24</v>
      </c>
      <c r="G575" s="15"/>
      <c r="H575" s="15">
        <f t="shared" si="35"/>
        <v>24</v>
      </c>
      <c r="I575" s="198">
        <f t="shared" si="36"/>
        <v>1</v>
      </c>
    </row>
    <row r="576" spans="1:9" x14ac:dyDescent="0.3">
      <c r="A576" s="10">
        <v>43480</v>
      </c>
      <c r="B576" s="11" t="s">
        <v>160</v>
      </c>
      <c r="C576" s="11" t="s">
        <v>794</v>
      </c>
      <c r="D576" s="11" t="s">
        <v>662</v>
      </c>
      <c r="E576" s="11">
        <v>6708604</v>
      </c>
      <c r="F576" s="15">
        <f>IF(ISBLANK($D576),"",IF(ISBLANK($E576),VLOOKUP($D576,$J:$K,2,FALSE),VLOOKUP($E576,'Daycare Packages'!$A:$G,7,FALSE)))</f>
        <v>24</v>
      </c>
      <c r="G576" s="15"/>
      <c r="H576" s="15">
        <f t="shared" si="35"/>
        <v>24</v>
      </c>
      <c r="I576" s="198">
        <f t="shared" si="36"/>
        <v>1</v>
      </c>
    </row>
    <row r="577" spans="1:9" x14ac:dyDescent="0.3">
      <c r="A577" s="10">
        <v>43480</v>
      </c>
      <c r="B577" s="11" t="s">
        <v>122</v>
      </c>
      <c r="C577" s="11" t="s">
        <v>740</v>
      </c>
      <c r="D577" s="11" t="s">
        <v>662</v>
      </c>
      <c r="E577" s="11">
        <v>6632734</v>
      </c>
      <c r="F577" s="15">
        <f>IF(ISBLANK($D577),"",IF(ISBLANK($E577),VLOOKUP($D577,$J:$K,2,FALSE),VLOOKUP($E577,'Daycare Packages'!$A:$G,7,FALSE)))</f>
        <v>22</v>
      </c>
      <c r="G577" s="15"/>
      <c r="H577" s="15">
        <f t="shared" si="35"/>
        <v>22</v>
      </c>
      <c r="I577" s="198">
        <f t="shared" si="36"/>
        <v>1</v>
      </c>
    </row>
    <row r="578" spans="1:9" x14ac:dyDescent="0.3">
      <c r="A578" s="10">
        <v>43480</v>
      </c>
      <c r="B578" s="11" t="s">
        <v>222</v>
      </c>
      <c r="C578" s="11" t="s">
        <v>229</v>
      </c>
      <c r="D578" s="11" t="s">
        <v>662</v>
      </c>
      <c r="E578" s="11">
        <v>6741771</v>
      </c>
      <c r="F578" s="15">
        <f>IF(ISBLANK($D578),"",IF(ISBLANK($E578),VLOOKUP($D578,$J:$K,2,FALSE),VLOOKUP($E578,'Daycare Packages'!$A:$G,7,FALSE)))</f>
        <v>27</v>
      </c>
      <c r="G578" s="15"/>
      <c r="H578" s="15">
        <f t="shared" si="35"/>
        <v>27</v>
      </c>
      <c r="I578" s="198">
        <f t="shared" si="36"/>
        <v>1</v>
      </c>
    </row>
    <row r="579" spans="1:9" x14ac:dyDescent="0.3">
      <c r="A579" s="10">
        <v>43480</v>
      </c>
      <c r="B579" s="11" t="s">
        <v>179</v>
      </c>
      <c r="C579" s="11" t="s">
        <v>706</v>
      </c>
      <c r="D579" s="11" t="s">
        <v>662</v>
      </c>
      <c r="E579" s="11">
        <v>6719584</v>
      </c>
      <c r="F579" s="15">
        <f>IF(ISBLANK($D579),"",IF(ISBLANK($E579),VLOOKUP($D579,$J:$K,2,FALSE),VLOOKUP($E579,'Daycare Packages'!$A:$G,7,FALSE)))</f>
        <v>26</v>
      </c>
      <c r="G579" s="15"/>
      <c r="H579" s="15">
        <f t="shared" ref="H579:H642" si="37">IF(ISBLANK(D579),"",SUM(F579:G579))</f>
        <v>26</v>
      </c>
      <c r="I579" s="198">
        <f t="shared" ref="I579:I642" si="38">IF(A579="",0,MONTH(A579))</f>
        <v>1</v>
      </c>
    </row>
    <row r="580" spans="1:9" x14ac:dyDescent="0.3">
      <c r="A580" s="10">
        <v>43480</v>
      </c>
      <c r="B580" s="11" t="s">
        <v>208</v>
      </c>
      <c r="C580" s="11" t="s">
        <v>507</v>
      </c>
      <c r="D580" s="11" t="s">
        <v>662</v>
      </c>
      <c r="E580" s="11">
        <v>6733427</v>
      </c>
      <c r="F580" s="15">
        <f>IF(ISBLANK($D580),"",IF(ISBLANK($E580),VLOOKUP($D580,$J:$K,2,FALSE),VLOOKUP($E580,'Daycare Packages'!$A:$G,7,FALSE)))</f>
        <v>22</v>
      </c>
      <c r="G580" s="15"/>
      <c r="H580" s="15">
        <f t="shared" si="37"/>
        <v>22</v>
      </c>
      <c r="I580" s="198">
        <f t="shared" si="38"/>
        <v>1</v>
      </c>
    </row>
    <row r="581" spans="1:9" x14ac:dyDescent="0.3">
      <c r="A581" s="10">
        <v>43480</v>
      </c>
      <c r="B581" s="11" t="s">
        <v>147</v>
      </c>
      <c r="C581" s="11" t="s">
        <v>796</v>
      </c>
      <c r="D581" s="11" t="s">
        <v>662</v>
      </c>
      <c r="E581" s="11">
        <v>6691923</v>
      </c>
      <c r="F581" s="15">
        <f>IF(ISBLANK($D581),"",IF(ISBLANK($E581),VLOOKUP($D581,$J:$K,2,FALSE),VLOOKUP($E581,'Daycare Packages'!$A:$G,7,FALSE)))</f>
        <v>22</v>
      </c>
      <c r="G581" s="15"/>
      <c r="H581" s="15">
        <f t="shared" si="37"/>
        <v>22</v>
      </c>
      <c r="I581" s="198">
        <f t="shared" si="38"/>
        <v>1</v>
      </c>
    </row>
    <row r="582" spans="1:9" x14ac:dyDescent="0.3">
      <c r="A582" s="10">
        <v>43480</v>
      </c>
      <c r="B582" s="11" t="s">
        <v>175</v>
      </c>
      <c r="C582" s="11" t="s">
        <v>433</v>
      </c>
      <c r="D582" s="11" t="s">
        <v>662</v>
      </c>
      <c r="E582" s="11">
        <v>6716814</v>
      </c>
      <c r="F582" s="15">
        <f>IF(ISBLANK($D582),"",IF(ISBLANK($E582),VLOOKUP($D582,$J:$K,2,FALSE),VLOOKUP($E582,'Daycare Packages'!$A:$G,7,FALSE)))</f>
        <v>22</v>
      </c>
      <c r="G582" s="15"/>
      <c r="H582" s="15">
        <f t="shared" si="37"/>
        <v>22</v>
      </c>
      <c r="I582" s="198">
        <f t="shared" si="38"/>
        <v>1</v>
      </c>
    </row>
    <row r="583" spans="1:9" x14ac:dyDescent="0.3">
      <c r="A583" s="10">
        <v>43480</v>
      </c>
      <c r="B583" s="11" t="s">
        <v>209</v>
      </c>
      <c r="C583" s="11" t="s">
        <v>702</v>
      </c>
      <c r="D583" s="11" t="s">
        <v>662</v>
      </c>
      <c r="E583" s="11">
        <v>6733881</v>
      </c>
      <c r="F583" s="15">
        <f>IF(ISBLANK($D583),"",IF(ISBLANK($E583),VLOOKUP($D583,$J:$K,2,FALSE),VLOOKUP($E583,'Daycare Packages'!$A:$G,7,FALSE)))</f>
        <v>25</v>
      </c>
      <c r="G583" s="15"/>
      <c r="H583" s="15">
        <f t="shared" si="37"/>
        <v>25</v>
      </c>
      <c r="I583" s="198">
        <f t="shared" si="38"/>
        <v>1</v>
      </c>
    </row>
    <row r="584" spans="1:9" x14ac:dyDescent="0.3">
      <c r="A584" s="10">
        <v>43480</v>
      </c>
      <c r="B584" s="11" t="s">
        <v>166</v>
      </c>
      <c r="C584" s="11" t="s">
        <v>744</v>
      </c>
      <c r="D584" s="11" t="s">
        <v>662</v>
      </c>
      <c r="E584" s="11">
        <v>6735012</v>
      </c>
      <c r="F584" s="15">
        <f>IF(ISBLANK($D584),"",IF(ISBLANK($E584),VLOOKUP($D584,$J:$K,2,FALSE),VLOOKUP($E584,'Daycare Packages'!$A:$G,7,FALSE)))</f>
        <v>24</v>
      </c>
      <c r="G584" s="15"/>
      <c r="H584" s="15">
        <f t="shared" si="37"/>
        <v>24</v>
      </c>
      <c r="I584" s="198">
        <f t="shared" si="38"/>
        <v>1</v>
      </c>
    </row>
    <row r="585" spans="1:9" x14ac:dyDescent="0.3">
      <c r="A585" s="10">
        <v>43480</v>
      </c>
      <c r="B585" s="11" t="s">
        <v>137</v>
      </c>
      <c r="C585" s="11" t="s">
        <v>693</v>
      </c>
      <c r="D585" s="11" t="s">
        <v>662</v>
      </c>
      <c r="E585" s="11">
        <v>6664989</v>
      </c>
      <c r="F585" s="15">
        <f>IF(ISBLANK($D585),"",IF(ISBLANK($E585),VLOOKUP($D585,$J:$K,2,FALSE),VLOOKUP($E585,'Daycare Packages'!$A:$G,7,FALSE)))</f>
        <v>22</v>
      </c>
      <c r="G585" s="15"/>
      <c r="H585" s="15">
        <f t="shared" si="37"/>
        <v>22</v>
      </c>
      <c r="I585" s="198">
        <f t="shared" si="38"/>
        <v>1</v>
      </c>
    </row>
    <row r="586" spans="1:9" x14ac:dyDescent="0.3">
      <c r="A586" s="10">
        <v>43480</v>
      </c>
      <c r="B586" s="11" t="s">
        <v>861</v>
      </c>
      <c r="C586" s="11" t="s">
        <v>862</v>
      </c>
      <c r="D586" s="11" t="s">
        <v>662</v>
      </c>
      <c r="F586" s="15">
        <f>IF(ISBLANK($D586),"",IF(ISBLANK($E586),VLOOKUP($D586,$J:$K,2,FALSE),VLOOKUP($E586,'Daycare Packages'!$A:$G,7,FALSE)))</f>
        <v>30</v>
      </c>
      <c r="G586" s="15">
        <v>-3</v>
      </c>
      <c r="H586" s="15">
        <f t="shared" si="37"/>
        <v>27</v>
      </c>
      <c r="I586" s="198">
        <f t="shared" si="38"/>
        <v>1</v>
      </c>
    </row>
    <row r="587" spans="1:9" x14ac:dyDescent="0.3">
      <c r="A587" s="10">
        <v>43480</v>
      </c>
      <c r="B587" s="11" t="s">
        <v>766</v>
      </c>
      <c r="C587" s="11" t="s">
        <v>767</v>
      </c>
      <c r="D587" s="11" t="s">
        <v>662</v>
      </c>
      <c r="F587" s="15">
        <f>IF(ISBLANK($D587),"",IF(ISBLANK($E587),VLOOKUP($D587,$J:$K,2,FALSE),VLOOKUP($E587,'Daycare Packages'!$A:$G,7,FALSE)))</f>
        <v>30</v>
      </c>
      <c r="G587" s="15"/>
      <c r="H587" s="15">
        <f t="shared" si="37"/>
        <v>30</v>
      </c>
      <c r="I587" s="198">
        <f t="shared" si="38"/>
        <v>1</v>
      </c>
    </row>
    <row r="588" spans="1:9" x14ac:dyDescent="0.3">
      <c r="A588" s="10">
        <v>43480</v>
      </c>
      <c r="B588" s="11" t="s">
        <v>151</v>
      </c>
      <c r="C588" s="11" t="s">
        <v>578</v>
      </c>
      <c r="D588" s="11" t="s">
        <v>662</v>
      </c>
      <c r="E588" s="11">
        <v>6695845</v>
      </c>
      <c r="F588" s="15">
        <f>IF(ISBLANK($D588),"",IF(ISBLANK($E588),VLOOKUP($D588,$J:$K,2,FALSE),VLOOKUP($E588,'Daycare Packages'!$A:$G,7,FALSE)))</f>
        <v>22</v>
      </c>
      <c r="G588" s="15"/>
      <c r="H588" s="15">
        <f t="shared" si="37"/>
        <v>22</v>
      </c>
      <c r="I588" s="198">
        <f t="shared" si="38"/>
        <v>1</v>
      </c>
    </row>
    <row r="589" spans="1:9" x14ac:dyDescent="0.3">
      <c r="A589" s="10">
        <v>43480</v>
      </c>
      <c r="B589" s="11" t="s">
        <v>132</v>
      </c>
      <c r="C589" s="11" t="s">
        <v>818</v>
      </c>
      <c r="D589" s="11" t="s">
        <v>662</v>
      </c>
      <c r="E589" s="11">
        <v>6746752</v>
      </c>
      <c r="F589" s="15">
        <f>IF(ISBLANK($D589),"",IF(ISBLANK($E589),VLOOKUP($D589,$J:$K,2,FALSE),VLOOKUP($E589,'Daycare Packages'!$A:$G,7,FALSE)))</f>
        <v>27</v>
      </c>
      <c r="G589" s="15"/>
      <c r="H589" s="15">
        <f t="shared" si="37"/>
        <v>27</v>
      </c>
      <c r="I589" s="198">
        <f t="shared" si="38"/>
        <v>1</v>
      </c>
    </row>
    <row r="590" spans="1:9" x14ac:dyDescent="0.3">
      <c r="A590" s="10">
        <v>43480</v>
      </c>
      <c r="B590" s="11" t="s">
        <v>189</v>
      </c>
      <c r="C590" s="11" t="s">
        <v>638</v>
      </c>
      <c r="D590" s="11" t="s">
        <v>662</v>
      </c>
      <c r="E590" s="11">
        <v>6725260</v>
      </c>
      <c r="F590" s="15">
        <f>IF(ISBLANK($D590),"",IF(ISBLANK($E590),VLOOKUP($D590,$J:$K,2,FALSE),VLOOKUP($E590,'Daycare Packages'!$A:$G,7,FALSE)))</f>
        <v>22</v>
      </c>
      <c r="G590" s="15"/>
      <c r="H590" s="15">
        <f t="shared" si="37"/>
        <v>22</v>
      </c>
      <c r="I590" s="198">
        <f t="shared" si="38"/>
        <v>1</v>
      </c>
    </row>
    <row r="591" spans="1:9" x14ac:dyDescent="0.3">
      <c r="A591" s="10">
        <v>43480</v>
      </c>
      <c r="B591" s="11" t="s">
        <v>138</v>
      </c>
      <c r="C591" s="11" t="s">
        <v>573</v>
      </c>
      <c r="D591" s="11" t="s">
        <v>662</v>
      </c>
      <c r="E591" s="11">
        <v>6669597</v>
      </c>
      <c r="F591" s="15">
        <f>IF(ISBLANK($D591),"",IF(ISBLANK($E591),VLOOKUP($D591,$J:$K,2,FALSE),VLOOKUP($E591,'Daycare Packages'!$A:$G,7,FALSE)))</f>
        <v>22</v>
      </c>
      <c r="G591" s="15"/>
      <c r="H591" s="15">
        <f t="shared" si="37"/>
        <v>22</v>
      </c>
      <c r="I591" s="198">
        <f t="shared" si="38"/>
        <v>1</v>
      </c>
    </row>
    <row r="592" spans="1:9" x14ac:dyDescent="0.3">
      <c r="A592" s="10">
        <v>43480</v>
      </c>
      <c r="B592" s="11" t="s">
        <v>163</v>
      </c>
      <c r="C592" s="11" t="s">
        <v>593</v>
      </c>
      <c r="D592" s="11" t="s">
        <v>662</v>
      </c>
      <c r="E592" s="11">
        <v>6726936</v>
      </c>
      <c r="F592" s="15">
        <f>IF(ISBLANK($D592),"",IF(ISBLANK($E592),VLOOKUP($D592,$J:$K,2,FALSE),VLOOKUP($E592,'Daycare Packages'!$A:$G,7,FALSE)))</f>
        <v>26</v>
      </c>
      <c r="G592" s="15"/>
      <c r="H592" s="15">
        <f t="shared" si="37"/>
        <v>26</v>
      </c>
      <c r="I592" s="198">
        <f t="shared" si="38"/>
        <v>1</v>
      </c>
    </row>
    <row r="593" spans="1:9" x14ac:dyDescent="0.3">
      <c r="A593" s="10">
        <v>43480</v>
      </c>
      <c r="B593" s="11" t="s">
        <v>156</v>
      </c>
      <c r="C593" s="11" t="s">
        <v>479</v>
      </c>
      <c r="D593" s="11" t="s">
        <v>662</v>
      </c>
      <c r="E593" s="11">
        <v>6703732</v>
      </c>
      <c r="F593" s="15">
        <f>IF(ISBLANK($D593),"",IF(ISBLANK($E593),VLOOKUP($D593,$J:$K,2,FALSE),VLOOKUP($E593,'Daycare Packages'!$A:$G,7,FALSE)))</f>
        <v>22</v>
      </c>
      <c r="G593" s="15"/>
      <c r="H593" s="15">
        <f t="shared" si="37"/>
        <v>22</v>
      </c>
      <c r="I593" s="198">
        <f t="shared" si="38"/>
        <v>1</v>
      </c>
    </row>
    <row r="594" spans="1:9" x14ac:dyDescent="0.3">
      <c r="A594" s="10">
        <v>43480</v>
      </c>
      <c r="B594" s="11" t="s">
        <v>186</v>
      </c>
      <c r="C594" s="11" t="s">
        <v>561</v>
      </c>
      <c r="D594" s="11" t="s">
        <v>662</v>
      </c>
      <c r="E594" s="11">
        <v>6723146</v>
      </c>
      <c r="F594" s="15">
        <f>IF(ISBLANK($D594),"",IF(ISBLANK($E594),VLOOKUP($D594,$J:$K,2,FALSE),VLOOKUP($E594,'Daycare Packages'!$A:$G,7,FALSE)))</f>
        <v>22</v>
      </c>
      <c r="G594" s="15"/>
      <c r="H594" s="15">
        <f t="shared" si="37"/>
        <v>22</v>
      </c>
      <c r="I594" s="198">
        <f t="shared" si="38"/>
        <v>1</v>
      </c>
    </row>
    <row r="595" spans="1:9" x14ac:dyDescent="0.3">
      <c r="A595" s="10">
        <v>43480</v>
      </c>
      <c r="B595" s="11" t="s">
        <v>223</v>
      </c>
      <c r="C595" s="11" t="s">
        <v>538</v>
      </c>
      <c r="D595" s="11" t="s">
        <v>662</v>
      </c>
      <c r="E595" s="11">
        <v>6745139</v>
      </c>
      <c r="F595" s="15">
        <f>IF(ISBLANK($D595),"",IF(ISBLANK($E595),VLOOKUP($D595,$J:$K,2,FALSE),VLOOKUP($E595,'Daycare Packages'!$A:$G,7,FALSE)))</f>
        <v>26</v>
      </c>
      <c r="G595" s="15"/>
      <c r="H595" s="15">
        <f t="shared" si="37"/>
        <v>26</v>
      </c>
      <c r="I595" s="198">
        <f t="shared" si="38"/>
        <v>1</v>
      </c>
    </row>
    <row r="596" spans="1:9" x14ac:dyDescent="0.3">
      <c r="A596" s="10">
        <v>43480</v>
      </c>
      <c r="B596" s="11" t="s">
        <v>169</v>
      </c>
      <c r="C596" s="11" t="s">
        <v>533</v>
      </c>
      <c r="D596" s="11" t="s">
        <v>662</v>
      </c>
      <c r="E596" s="11">
        <v>6714743</v>
      </c>
      <c r="F596" s="15">
        <f>IF(ISBLANK($D596),"",IF(ISBLANK($E596),VLOOKUP($D596,$J:$K,2,FALSE),VLOOKUP($E596,'Daycare Packages'!$A:$G,7,FALSE)))</f>
        <v>26</v>
      </c>
      <c r="G596" s="15"/>
      <c r="H596" s="15">
        <f t="shared" si="37"/>
        <v>26</v>
      </c>
      <c r="I596" s="198">
        <f t="shared" si="38"/>
        <v>1</v>
      </c>
    </row>
    <row r="597" spans="1:9" x14ac:dyDescent="0.3">
      <c r="A597" s="10">
        <v>43480</v>
      </c>
      <c r="B597" s="11" t="s">
        <v>141</v>
      </c>
      <c r="C597" s="11" t="s">
        <v>564</v>
      </c>
      <c r="D597" s="11" t="s">
        <v>662</v>
      </c>
      <c r="E597" s="11">
        <v>6735955</v>
      </c>
      <c r="F597" s="15">
        <f>IF(ISBLANK($D597),"",IF(ISBLANK($E597),VLOOKUP($D597,$J:$K,2,FALSE),VLOOKUP($E597,'Daycare Packages'!$A:$G,7,FALSE)))</f>
        <v>25</v>
      </c>
      <c r="G597" s="15"/>
      <c r="H597" s="15">
        <f t="shared" si="37"/>
        <v>25</v>
      </c>
      <c r="I597" s="198">
        <f t="shared" si="38"/>
        <v>1</v>
      </c>
    </row>
    <row r="598" spans="1:9" x14ac:dyDescent="0.3">
      <c r="A598" s="10">
        <v>43480</v>
      </c>
      <c r="B598" s="11" t="s">
        <v>663</v>
      </c>
      <c r="C598" s="11" t="s">
        <v>664</v>
      </c>
      <c r="D598" s="11" t="s">
        <v>662</v>
      </c>
      <c r="F598" s="15">
        <f>IF(ISBLANK($D598),"",IF(ISBLANK($E598),VLOOKUP($D598,$J:$K,2,FALSE),VLOOKUP($E598,'Daycare Packages'!$A:$G,7,FALSE)))</f>
        <v>30</v>
      </c>
      <c r="G598" s="15"/>
      <c r="H598" s="15">
        <f t="shared" si="37"/>
        <v>30</v>
      </c>
      <c r="I598" s="198">
        <f t="shared" si="38"/>
        <v>1</v>
      </c>
    </row>
    <row r="599" spans="1:9" x14ac:dyDescent="0.3">
      <c r="A599" s="10">
        <v>43480</v>
      </c>
      <c r="B599" s="11" t="s">
        <v>663</v>
      </c>
      <c r="C599" s="11" t="s">
        <v>665</v>
      </c>
      <c r="D599" s="11" t="s">
        <v>662</v>
      </c>
      <c r="F599" s="15">
        <f>IF(ISBLANK($D599),"",IF(ISBLANK($E599),VLOOKUP($D599,$J:$K,2,FALSE),VLOOKUP($E599,'Daycare Packages'!$A:$G,7,FALSE)))</f>
        <v>30</v>
      </c>
      <c r="G599" s="15"/>
      <c r="H599" s="15">
        <f t="shared" si="37"/>
        <v>30</v>
      </c>
      <c r="I599" s="198">
        <f t="shared" si="38"/>
        <v>1</v>
      </c>
    </row>
    <row r="600" spans="1:9" x14ac:dyDescent="0.3">
      <c r="A600" s="10">
        <v>43480</v>
      </c>
      <c r="B600" s="11" t="s">
        <v>591</v>
      </c>
      <c r="C600" s="11" t="s">
        <v>592</v>
      </c>
      <c r="D600" s="11" t="s">
        <v>662</v>
      </c>
      <c r="F600" s="15">
        <f>IF(ISBLANK($D600),"",IF(ISBLANK($E600),VLOOKUP($D600,$J:$K,2,FALSE),VLOOKUP($E600,'Daycare Packages'!$A:$G,7,FALSE)))</f>
        <v>30</v>
      </c>
      <c r="G600" s="15"/>
      <c r="H600" s="15">
        <f t="shared" si="37"/>
        <v>30</v>
      </c>
      <c r="I600" s="198">
        <f t="shared" si="38"/>
        <v>1</v>
      </c>
    </row>
    <row r="601" spans="1:9" x14ac:dyDescent="0.3">
      <c r="A601" s="55">
        <v>43480</v>
      </c>
      <c r="B601" s="56" t="s">
        <v>133</v>
      </c>
      <c r="C601" s="56" t="s">
        <v>712</v>
      </c>
      <c r="D601" s="56" t="s">
        <v>662</v>
      </c>
      <c r="E601" s="56">
        <v>6660658</v>
      </c>
      <c r="F601" s="59">
        <f>IF(ISBLANK($D601),"",IF(ISBLANK($E601),VLOOKUP($D601,$J:$K,2,FALSE),VLOOKUP($E601,'Daycare Packages'!$A:$G,7,FALSE)))</f>
        <v>25</v>
      </c>
      <c r="G601" s="59"/>
      <c r="H601" s="59">
        <f t="shared" si="37"/>
        <v>25</v>
      </c>
      <c r="I601" s="198">
        <f t="shared" si="38"/>
        <v>1</v>
      </c>
    </row>
    <row r="602" spans="1:9" x14ac:dyDescent="0.3">
      <c r="A602" s="10">
        <v>43481</v>
      </c>
      <c r="B602" s="11" t="s">
        <v>205</v>
      </c>
      <c r="C602" s="11" t="s">
        <v>863</v>
      </c>
      <c r="D602" s="11" t="s">
        <v>659</v>
      </c>
      <c r="E602" s="11">
        <v>6732408</v>
      </c>
      <c r="F602" s="15">
        <f>IF(ISBLANK($D602),"",IF(ISBLANK($E602),VLOOKUP($D602,$J:$K,2,FALSE),VLOOKUP($E602,'Daycare Packages'!$A:$G,7,FALSE)))</f>
        <v>18</v>
      </c>
      <c r="G602" s="15"/>
      <c r="H602" s="15">
        <f t="shared" si="37"/>
        <v>18</v>
      </c>
      <c r="I602" s="198">
        <f t="shared" si="38"/>
        <v>1</v>
      </c>
    </row>
    <row r="603" spans="1:9" x14ac:dyDescent="0.3">
      <c r="A603" s="10">
        <v>43481</v>
      </c>
      <c r="B603" s="11" t="s">
        <v>131</v>
      </c>
      <c r="C603" s="11" t="s">
        <v>553</v>
      </c>
      <c r="D603" s="11" t="s">
        <v>659</v>
      </c>
      <c r="E603" s="11">
        <v>6730496</v>
      </c>
      <c r="F603" s="15">
        <f>IF(ISBLANK($D603),"",IF(ISBLANK($E603),VLOOKUP($D603,$J:$K,2,FALSE),VLOOKUP($E603,'Daycare Packages'!$A:$G,7,FALSE)))</f>
        <v>16</v>
      </c>
      <c r="G603" s="15"/>
      <c r="H603" s="15">
        <f t="shared" si="37"/>
        <v>16</v>
      </c>
      <c r="I603" s="198">
        <f t="shared" si="38"/>
        <v>1</v>
      </c>
    </row>
    <row r="604" spans="1:9" x14ac:dyDescent="0.3">
      <c r="A604" s="10">
        <v>43481</v>
      </c>
      <c r="B604" s="11" t="s">
        <v>152</v>
      </c>
      <c r="C604" s="11" t="s">
        <v>679</v>
      </c>
      <c r="D604" s="11" t="s">
        <v>659</v>
      </c>
      <c r="E604" s="11">
        <v>6696828</v>
      </c>
      <c r="F604" s="15">
        <f>IF(ISBLANK($D604),"",IF(ISBLANK($E604),VLOOKUP($D604,$J:$K,2,FALSE),VLOOKUP($E604,'Daycare Packages'!$A:$G,7,FALSE)))</f>
        <v>22</v>
      </c>
      <c r="G604" s="15"/>
      <c r="H604" s="15">
        <f t="shared" si="37"/>
        <v>22</v>
      </c>
      <c r="I604" s="198">
        <f t="shared" si="38"/>
        <v>1</v>
      </c>
    </row>
    <row r="605" spans="1:9" x14ac:dyDescent="0.3">
      <c r="A605" s="10">
        <v>43481</v>
      </c>
      <c r="B605" s="11" t="s">
        <v>212</v>
      </c>
      <c r="C605" s="11" t="s">
        <v>707</v>
      </c>
      <c r="D605" s="11" t="s">
        <v>659</v>
      </c>
      <c r="F605" s="15">
        <f>IF(ISBLANK($D605),"",IF(ISBLANK($E605),VLOOKUP($D605,$J:$K,2,FALSE),VLOOKUP($E605,'Daycare Packages'!$A:$G,7,FALSE)))</f>
        <v>20</v>
      </c>
      <c r="G605" s="15"/>
      <c r="H605" s="15">
        <f t="shared" si="37"/>
        <v>20</v>
      </c>
      <c r="I605" s="198">
        <f t="shared" si="38"/>
        <v>1</v>
      </c>
    </row>
    <row r="606" spans="1:9" x14ac:dyDescent="0.3">
      <c r="A606" s="10">
        <v>43481</v>
      </c>
      <c r="B606" s="11" t="s">
        <v>143</v>
      </c>
      <c r="C606" s="11" t="s">
        <v>514</v>
      </c>
      <c r="D606" s="11" t="s">
        <v>659</v>
      </c>
      <c r="E606" s="11">
        <v>6685464</v>
      </c>
      <c r="F606" s="15">
        <f>IF(ISBLANK($D606),"",IF(ISBLANK($E606),VLOOKUP($D606,$J:$K,2,FALSE),VLOOKUP($E606,'Daycare Packages'!$A:$G,7,FALSE)))</f>
        <v>18</v>
      </c>
      <c r="G606" s="15"/>
      <c r="H606" s="15">
        <f t="shared" si="37"/>
        <v>18</v>
      </c>
      <c r="I606" s="198">
        <f t="shared" si="38"/>
        <v>1</v>
      </c>
    </row>
    <row r="607" spans="1:9" x14ac:dyDescent="0.3">
      <c r="A607" s="10">
        <v>43481</v>
      </c>
      <c r="B607" s="11" t="s">
        <v>115</v>
      </c>
      <c r="C607" s="11" t="s">
        <v>764</v>
      </c>
      <c r="D607" s="11" t="s">
        <v>662</v>
      </c>
      <c r="E607" s="11">
        <v>6589872</v>
      </c>
      <c r="F607" s="15">
        <f>IF(ISBLANK($D607),"",IF(ISBLANK($E607),VLOOKUP($D607,$J:$K,2,FALSE),VLOOKUP($E607,'Daycare Packages'!$A:$G,7,FALSE)))</f>
        <v>22</v>
      </c>
      <c r="G607" s="15"/>
      <c r="H607" s="15">
        <f t="shared" si="37"/>
        <v>22</v>
      </c>
      <c r="I607" s="198">
        <f t="shared" si="38"/>
        <v>1</v>
      </c>
    </row>
    <row r="608" spans="1:9" x14ac:dyDescent="0.3">
      <c r="A608" s="10">
        <v>43481</v>
      </c>
      <c r="B608" s="11" t="s">
        <v>700</v>
      </c>
      <c r="C608" s="11" t="s">
        <v>701</v>
      </c>
      <c r="D608" s="11" t="s">
        <v>662</v>
      </c>
      <c r="F608" s="15">
        <f>IF(ISBLANK($D608),"",IF(ISBLANK($E608),VLOOKUP($D608,$J:$K,2,FALSE),VLOOKUP($E608,'Daycare Packages'!$A:$G,7,FALSE)))</f>
        <v>30</v>
      </c>
      <c r="G608" s="15"/>
      <c r="H608" s="15">
        <f t="shared" si="37"/>
        <v>30</v>
      </c>
      <c r="I608" s="198">
        <f t="shared" si="38"/>
        <v>1</v>
      </c>
    </row>
    <row r="609" spans="1:9" x14ac:dyDescent="0.3">
      <c r="A609" s="10">
        <v>43481</v>
      </c>
      <c r="B609" s="11" t="s">
        <v>162</v>
      </c>
      <c r="C609" s="11" t="s">
        <v>676</v>
      </c>
      <c r="D609" s="11" t="s">
        <v>662</v>
      </c>
      <c r="E609" s="11">
        <v>6710615</v>
      </c>
      <c r="F609" s="15">
        <f>IF(ISBLANK($D609),"",IF(ISBLANK($E609),VLOOKUP($D609,$J:$K,2,FALSE),VLOOKUP($E609,'Daycare Packages'!$A:$G,7,FALSE)))</f>
        <v>26</v>
      </c>
      <c r="G609" s="15"/>
      <c r="H609" s="15">
        <f t="shared" si="37"/>
        <v>26</v>
      </c>
      <c r="I609" s="198">
        <f t="shared" si="38"/>
        <v>1</v>
      </c>
    </row>
    <row r="610" spans="1:9" x14ac:dyDescent="0.3">
      <c r="A610" s="10">
        <v>43481</v>
      </c>
      <c r="B610" s="11" t="s">
        <v>227</v>
      </c>
      <c r="C610" s="11" t="s">
        <v>864</v>
      </c>
      <c r="D610" s="11" t="s">
        <v>662</v>
      </c>
      <c r="F610" s="15">
        <f>IF(ISBLANK($D610),"",IF(ISBLANK($E610),VLOOKUP($D610,$J:$K,2,FALSE),VLOOKUP($E610,'Daycare Packages'!$A:$G,7,FALSE)))</f>
        <v>30</v>
      </c>
      <c r="G610" s="15"/>
      <c r="H610" s="15">
        <f t="shared" si="37"/>
        <v>30</v>
      </c>
      <c r="I610" s="198">
        <f t="shared" si="38"/>
        <v>1</v>
      </c>
    </row>
    <row r="611" spans="1:9" x14ac:dyDescent="0.3">
      <c r="A611" s="10">
        <v>43481</v>
      </c>
      <c r="B611" s="11" t="s">
        <v>227</v>
      </c>
      <c r="C611" s="11" t="s">
        <v>553</v>
      </c>
      <c r="D611" s="11" t="s">
        <v>662</v>
      </c>
      <c r="F611" s="15">
        <f>IF(ISBLANK($D611),"",IF(ISBLANK($E611),VLOOKUP($D611,$J:$K,2,FALSE),VLOOKUP($E611,'Daycare Packages'!$A:$G,7,FALSE)))</f>
        <v>30</v>
      </c>
      <c r="G611" s="15"/>
      <c r="H611" s="15">
        <f t="shared" si="37"/>
        <v>30</v>
      </c>
      <c r="I611" s="198">
        <f t="shared" si="38"/>
        <v>1</v>
      </c>
    </row>
    <row r="612" spans="1:9" x14ac:dyDescent="0.3">
      <c r="A612" s="10">
        <v>43481</v>
      </c>
      <c r="B612" s="11" t="s">
        <v>366</v>
      </c>
      <c r="C612" s="11" t="s">
        <v>439</v>
      </c>
      <c r="D612" s="11" t="s">
        <v>662</v>
      </c>
      <c r="F612" s="15">
        <f>IF(ISBLANK($D612),"",IF(ISBLANK($E612),VLOOKUP($D612,$J:$K,2,FALSE),VLOOKUP($E612,'Daycare Packages'!$A:$G,7,FALSE)))</f>
        <v>30</v>
      </c>
      <c r="G612" s="15"/>
      <c r="H612" s="15">
        <f t="shared" si="37"/>
        <v>30</v>
      </c>
      <c r="I612" s="198">
        <f t="shared" si="38"/>
        <v>1</v>
      </c>
    </row>
    <row r="613" spans="1:9" x14ac:dyDescent="0.3">
      <c r="A613" s="10">
        <v>43481</v>
      </c>
      <c r="B613" s="11" t="s">
        <v>722</v>
      </c>
      <c r="C613" s="11" t="s">
        <v>548</v>
      </c>
      <c r="D613" s="11" t="s">
        <v>662</v>
      </c>
      <c r="F613" s="15">
        <f>IF(ISBLANK($D613),"",IF(ISBLANK($E613),VLOOKUP($D613,$J:$K,2,FALSE),VLOOKUP($E613,'Daycare Packages'!$A:$G,7,FALSE)))</f>
        <v>30</v>
      </c>
      <c r="G613" s="15"/>
      <c r="H613" s="15">
        <f t="shared" si="37"/>
        <v>30</v>
      </c>
      <c r="I613" s="198">
        <f t="shared" si="38"/>
        <v>1</v>
      </c>
    </row>
    <row r="614" spans="1:9" x14ac:dyDescent="0.3">
      <c r="A614" s="10">
        <v>43481</v>
      </c>
      <c r="B614" s="11" t="s">
        <v>196</v>
      </c>
      <c r="C614" s="11" t="s">
        <v>432</v>
      </c>
      <c r="D614" s="11" t="s">
        <v>662</v>
      </c>
      <c r="E614" s="11">
        <v>6728047</v>
      </c>
      <c r="F614" s="15">
        <f>IF(ISBLANK($D614),"",IF(ISBLANK($E614),VLOOKUP($D614,$J:$K,2,FALSE),VLOOKUP($E614,'Daycare Packages'!$A:$G,7,FALSE)))</f>
        <v>24</v>
      </c>
      <c r="G614" s="15"/>
      <c r="H614" s="15">
        <f t="shared" si="37"/>
        <v>24</v>
      </c>
      <c r="I614" s="198">
        <f t="shared" si="38"/>
        <v>1</v>
      </c>
    </row>
    <row r="615" spans="1:9" x14ac:dyDescent="0.3">
      <c r="A615" s="10">
        <v>43481</v>
      </c>
      <c r="B615" s="11" t="s">
        <v>246</v>
      </c>
      <c r="C615" s="11" t="s">
        <v>814</v>
      </c>
      <c r="D615" s="11" t="s">
        <v>662</v>
      </c>
      <c r="F615" s="15">
        <f>IF(ISBLANK($D615),"",IF(ISBLANK($E615),VLOOKUP($D615,$J:$K,2,FALSE),VLOOKUP($E615,'Daycare Packages'!$A:$G,7,FALSE)))</f>
        <v>30</v>
      </c>
      <c r="G615" s="15"/>
      <c r="H615" s="15">
        <f t="shared" si="37"/>
        <v>30</v>
      </c>
      <c r="I615" s="198">
        <f t="shared" si="38"/>
        <v>1</v>
      </c>
    </row>
    <row r="616" spans="1:9" x14ac:dyDescent="0.3">
      <c r="A616" s="10">
        <v>43481</v>
      </c>
      <c r="B616" s="11" t="s">
        <v>246</v>
      </c>
      <c r="C616" s="11" t="s">
        <v>815</v>
      </c>
      <c r="D616" s="11" t="s">
        <v>662</v>
      </c>
      <c r="F616" s="15">
        <f>IF(ISBLANK($D616),"",IF(ISBLANK($E616),VLOOKUP($D616,$J:$K,2,FALSE),VLOOKUP($E616,'Daycare Packages'!$A:$G,7,FALSE)))</f>
        <v>30</v>
      </c>
      <c r="G616" s="15"/>
      <c r="H616" s="15">
        <f t="shared" si="37"/>
        <v>30</v>
      </c>
      <c r="I616" s="198">
        <f t="shared" si="38"/>
        <v>1</v>
      </c>
    </row>
    <row r="617" spans="1:9" x14ac:dyDescent="0.3">
      <c r="A617" s="10">
        <v>43481</v>
      </c>
      <c r="B617" s="11" t="s">
        <v>182</v>
      </c>
      <c r="C617" s="11" t="s">
        <v>685</v>
      </c>
      <c r="D617" s="11" t="s">
        <v>662</v>
      </c>
      <c r="E617" s="11">
        <v>6721354</v>
      </c>
      <c r="F617" s="15">
        <f>IF(ISBLANK($D617),"",IF(ISBLANK($E617),VLOOKUP($D617,$J:$K,2,FALSE),VLOOKUP($E617,'Daycare Packages'!$A:$G,7,FALSE)))</f>
        <v>22</v>
      </c>
      <c r="G617" s="15"/>
      <c r="H617" s="15">
        <f t="shared" si="37"/>
        <v>22</v>
      </c>
      <c r="I617" s="198">
        <f t="shared" si="38"/>
        <v>1</v>
      </c>
    </row>
    <row r="618" spans="1:9" x14ac:dyDescent="0.3">
      <c r="A618" s="10">
        <v>43481</v>
      </c>
      <c r="B618" s="11" t="s">
        <v>200</v>
      </c>
      <c r="C618" s="11" t="s">
        <v>750</v>
      </c>
      <c r="D618" s="11" t="s">
        <v>662</v>
      </c>
      <c r="E618" s="11">
        <v>6731296</v>
      </c>
      <c r="F618" s="15">
        <f>IF(ISBLANK($D618),"",IF(ISBLANK($E618),VLOOKUP($D618,$J:$K,2,FALSE),VLOOKUP($E618,'Daycare Packages'!$A:$G,7,FALSE)))</f>
        <v>26</v>
      </c>
      <c r="G618" s="15"/>
      <c r="H618" s="15">
        <f t="shared" si="37"/>
        <v>26</v>
      </c>
      <c r="I618" s="198">
        <f t="shared" si="38"/>
        <v>1</v>
      </c>
    </row>
    <row r="619" spans="1:9" x14ac:dyDescent="0.3">
      <c r="A619" s="10">
        <v>43481</v>
      </c>
      <c r="B619" s="11" t="s">
        <v>190</v>
      </c>
      <c r="C619" s="11" t="s">
        <v>865</v>
      </c>
      <c r="D619" s="11" t="s">
        <v>659</v>
      </c>
      <c r="E619" s="11">
        <v>6747740</v>
      </c>
      <c r="F619" s="15">
        <f>IF(ISBLANK($D619),"",IF(ISBLANK($E619),VLOOKUP($D619,$J:$K,2,FALSE),VLOOKUP($E619,'Daycare Packages'!$A:$G,7,FALSE)))</f>
        <v>19</v>
      </c>
      <c r="G619" s="15"/>
      <c r="H619" s="15">
        <f t="shared" si="37"/>
        <v>19</v>
      </c>
      <c r="I619" s="198">
        <f t="shared" si="38"/>
        <v>1</v>
      </c>
    </row>
    <row r="620" spans="1:9" x14ac:dyDescent="0.3">
      <c r="A620" s="10">
        <v>43481</v>
      </c>
      <c r="B620" s="11" t="s">
        <v>219</v>
      </c>
      <c r="C620" s="11" t="s">
        <v>684</v>
      </c>
      <c r="D620" s="11" t="s">
        <v>662</v>
      </c>
      <c r="E620" s="11">
        <v>6738838</v>
      </c>
      <c r="F620" s="15">
        <f>IF(ISBLANK($D620),"",IF(ISBLANK($E620),VLOOKUP($D620,$J:$K,2,FALSE),VLOOKUP($E620,'Daycare Packages'!$A:$G,7,FALSE)))</f>
        <v>27</v>
      </c>
      <c r="G620" s="15"/>
      <c r="H620" s="15">
        <f t="shared" si="37"/>
        <v>27</v>
      </c>
      <c r="I620" s="198">
        <f t="shared" si="38"/>
        <v>1</v>
      </c>
    </row>
    <row r="621" spans="1:9" x14ac:dyDescent="0.3">
      <c r="A621" s="10">
        <v>43481</v>
      </c>
      <c r="B621" s="11" t="s">
        <v>690</v>
      </c>
      <c r="C621" s="11" t="s">
        <v>691</v>
      </c>
      <c r="D621" s="11" t="s">
        <v>662</v>
      </c>
      <c r="E621" s="11">
        <v>6694641</v>
      </c>
      <c r="F621" s="15">
        <f>IF(ISBLANK($D621),"",IF(ISBLANK($E621),VLOOKUP($D621,$J:$K,2,FALSE),VLOOKUP($E621,'Daycare Packages'!$A:$G,7,FALSE)))</f>
        <v>24</v>
      </c>
      <c r="G621" s="15"/>
      <c r="H621" s="15">
        <f t="shared" si="37"/>
        <v>24</v>
      </c>
      <c r="I621" s="198">
        <f t="shared" si="38"/>
        <v>1</v>
      </c>
    </row>
    <row r="622" spans="1:9" x14ac:dyDescent="0.3">
      <c r="A622" s="10">
        <v>43481</v>
      </c>
      <c r="B622" s="11" t="s">
        <v>66</v>
      </c>
      <c r="C622" s="11" t="s">
        <v>866</v>
      </c>
      <c r="D622" s="11" t="s">
        <v>662</v>
      </c>
      <c r="E622" s="11">
        <v>540558</v>
      </c>
      <c r="F622" s="15">
        <f>IF(ISBLANK($D622),"",IF(ISBLANK($E622),VLOOKUP($D622,$J:$K,2,FALSE),VLOOKUP($E622,'Daycare Packages'!$A:$G,7,FALSE)))</f>
        <v>20</v>
      </c>
      <c r="G622" s="15"/>
      <c r="H622" s="15">
        <f t="shared" si="37"/>
        <v>20</v>
      </c>
      <c r="I622" s="198">
        <f t="shared" si="38"/>
        <v>1</v>
      </c>
    </row>
    <row r="623" spans="1:9" x14ac:dyDescent="0.3">
      <c r="A623" s="10">
        <v>43481</v>
      </c>
      <c r="B623" s="11" t="s">
        <v>197</v>
      </c>
      <c r="C623" s="11" t="s">
        <v>754</v>
      </c>
      <c r="D623" s="11" t="s">
        <v>662</v>
      </c>
      <c r="E623" s="11">
        <v>6728139</v>
      </c>
      <c r="F623" s="15">
        <f>IF(ISBLANK($D623),"",IF(ISBLANK($E623),VLOOKUP($D623,$J:$K,2,FALSE),VLOOKUP($E623,'Daycare Packages'!$A:$G,7,FALSE)))</f>
        <v>26</v>
      </c>
      <c r="G623" s="15"/>
      <c r="H623" s="15">
        <f t="shared" si="37"/>
        <v>26</v>
      </c>
      <c r="I623" s="198">
        <f t="shared" si="38"/>
        <v>1</v>
      </c>
    </row>
    <row r="624" spans="1:9" x14ac:dyDescent="0.3">
      <c r="A624" s="10">
        <v>43481</v>
      </c>
      <c r="B624" s="11" t="s">
        <v>87</v>
      </c>
      <c r="C624" s="11" t="s">
        <v>789</v>
      </c>
      <c r="D624" s="11" t="s">
        <v>662</v>
      </c>
      <c r="E624" s="11">
        <v>6350693</v>
      </c>
      <c r="F624" s="15">
        <f>IF(ISBLANK($D624),"",IF(ISBLANK($E624),VLOOKUP($D624,$J:$K,2,FALSE),VLOOKUP($E624,'Daycare Packages'!$A:$G,7,FALSE)))</f>
        <v>24</v>
      </c>
      <c r="G624" s="15"/>
      <c r="H624" s="15">
        <f t="shared" si="37"/>
        <v>24</v>
      </c>
      <c r="I624" s="198">
        <f t="shared" si="38"/>
        <v>1</v>
      </c>
    </row>
    <row r="625" spans="1:9" x14ac:dyDescent="0.3">
      <c r="A625" s="10">
        <v>43481</v>
      </c>
      <c r="B625" s="11" t="s">
        <v>252</v>
      </c>
      <c r="C625" s="11" t="s">
        <v>396</v>
      </c>
      <c r="D625" s="11" t="s">
        <v>662</v>
      </c>
      <c r="F625" s="15">
        <f>IF(ISBLANK($D625),"",IF(ISBLANK($E625),VLOOKUP($D625,$J:$K,2,FALSE),VLOOKUP($E625,'Daycare Packages'!$A:$G,7,FALSE)))</f>
        <v>30</v>
      </c>
      <c r="G625" s="15"/>
      <c r="H625" s="15">
        <f t="shared" si="37"/>
        <v>30</v>
      </c>
      <c r="I625" s="198">
        <f t="shared" si="38"/>
        <v>1</v>
      </c>
    </row>
    <row r="626" spans="1:9" x14ac:dyDescent="0.3">
      <c r="A626" s="10">
        <v>43481</v>
      </c>
      <c r="B626" s="11" t="s">
        <v>809</v>
      </c>
      <c r="C626" s="11" t="s">
        <v>810</v>
      </c>
      <c r="D626" s="11" t="s">
        <v>662</v>
      </c>
      <c r="F626" s="15">
        <f>IF(ISBLANK($D626),"",IF(ISBLANK($E626),VLOOKUP($D626,$J:$K,2,FALSE),VLOOKUP($E626,'Daycare Packages'!$A:$G,7,FALSE)))</f>
        <v>30</v>
      </c>
      <c r="G626" s="15"/>
      <c r="H626" s="15">
        <f t="shared" si="37"/>
        <v>30</v>
      </c>
      <c r="I626" s="198">
        <f t="shared" si="38"/>
        <v>1</v>
      </c>
    </row>
    <row r="627" spans="1:9" x14ac:dyDescent="0.3">
      <c r="A627" s="10">
        <v>43481</v>
      </c>
      <c r="B627" s="11" t="s">
        <v>216</v>
      </c>
      <c r="C627" s="11" t="s">
        <v>448</v>
      </c>
      <c r="D627" s="11" t="s">
        <v>662</v>
      </c>
      <c r="E627" s="11">
        <v>6736366</v>
      </c>
      <c r="F627" s="15">
        <f>IF(ISBLANK($D627),"",IF(ISBLANK($E627),VLOOKUP($D627,$J:$K,2,FALSE),VLOOKUP($E627,'Daycare Packages'!$A:$G,7,FALSE)))</f>
        <v>26</v>
      </c>
      <c r="G627" s="15"/>
      <c r="H627" s="15">
        <f t="shared" si="37"/>
        <v>26</v>
      </c>
      <c r="I627" s="198">
        <f t="shared" si="38"/>
        <v>1</v>
      </c>
    </row>
    <row r="628" spans="1:9" x14ac:dyDescent="0.3">
      <c r="A628" s="10">
        <v>43481</v>
      </c>
      <c r="B628" s="11" t="s">
        <v>168</v>
      </c>
      <c r="C628" s="11" t="s">
        <v>640</v>
      </c>
      <c r="D628" s="11" t="s">
        <v>662</v>
      </c>
      <c r="E628" s="11">
        <v>6747981</v>
      </c>
      <c r="F628" s="15">
        <f>IF(ISBLANK($D628),"",IF(ISBLANK($E628),VLOOKUP($D628,$J:$K,2,FALSE),VLOOKUP($E628,'Daycare Packages'!$A:$G,7,FALSE)))</f>
        <v>27</v>
      </c>
      <c r="G628" s="15"/>
      <c r="H628" s="15">
        <f t="shared" si="37"/>
        <v>27</v>
      </c>
      <c r="I628" s="198">
        <f t="shared" si="38"/>
        <v>1</v>
      </c>
    </row>
    <row r="629" spans="1:9" x14ac:dyDescent="0.3">
      <c r="A629" s="10">
        <v>43481</v>
      </c>
      <c r="B629" s="11" t="s">
        <v>119</v>
      </c>
      <c r="C629" s="11" t="s">
        <v>692</v>
      </c>
      <c r="D629" s="11" t="s">
        <v>662</v>
      </c>
      <c r="E629" s="11">
        <v>6615529</v>
      </c>
      <c r="F629" s="15">
        <f>IF(ISBLANK($D629),"",IF(ISBLANK($E629),VLOOKUP($D629,$J:$K,2,FALSE),VLOOKUP($E629,'Daycare Packages'!$A:$G,7,FALSE)))</f>
        <v>24</v>
      </c>
      <c r="G629" s="15"/>
      <c r="H629" s="15">
        <f t="shared" si="37"/>
        <v>24</v>
      </c>
      <c r="I629" s="198">
        <f t="shared" si="38"/>
        <v>1</v>
      </c>
    </row>
    <row r="630" spans="1:9" x14ac:dyDescent="0.3">
      <c r="A630" s="10">
        <v>43481</v>
      </c>
      <c r="B630" s="11" t="s">
        <v>365</v>
      </c>
      <c r="C630" s="11" t="s">
        <v>587</v>
      </c>
      <c r="D630" s="11" t="s">
        <v>662</v>
      </c>
      <c r="F630" s="15">
        <f>IF(ISBLANK($D630),"",IF(ISBLANK($E630),VLOOKUP($D630,$J:$K,2,FALSE),VLOOKUP($E630,'Daycare Packages'!$A:$G,7,FALSE)))</f>
        <v>30</v>
      </c>
      <c r="G630" s="15"/>
      <c r="H630" s="15">
        <f t="shared" si="37"/>
        <v>30</v>
      </c>
      <c r="I630" s="198">
        <f t="shared" si="38"/>
        <v>1</v>
      </c>
    </row>
    <row r="631" spans="1:9" x14ac:dyDescent="0.3">
      <c r="A631" s="10">
        <v>43481</v>
      </c>
      <c r="B631" s="11" t="s">
        <v>171</v>
      </c>
      <c r="C631" s="11" t="s">
        <v>693</v>
      </c>
      <c r="D631" s="11" t="s">
        <v>662</v>
      </c>
      <c r="E631" s="11">
        <v>6715360</v>
      </c>
      <c r="F631" s="15">
        <f>IF(ISBLANK($D631),"",IF(ISBLANK($E631),VLOOKUP($D631,$J:$K,2,FALSE),VLOOKUP($E631,'Daycare Packages'!$A:$G,7,FALSE)))</f>
        <v>25</v>
      </c>
      <c r="G631" s="15"/>
      <c r="H631" s="15">
        <f t="shared" si="37"/>
        <v>25</v>
      </c>
      <c r="I631" s="198">
        <f t="shared" si="38"/>
        <v>1</v>
      </c>
    </row>
    <row r="632" spans="1:9" x14ac:dyDescent="0.3">
      <c r="A632" s="10">
        <v>43481</v>
      </c>
      <c r="B632" s="11" t="s">
        <v>173</v>
      </c>
      <c r="C632" s="11" t="s">
        <v>791</v>
      </c>
      <c r="D632" s="11" t="s">
        <v>662</v>
      </c>
      <c r="E632" s="11">
        <v>6715792</v>
      </c>
      <c r="F632" s="15">
        <f>IF(ISBLANK($D632),"",IF(ISBLANK($E632),VLOOKUP($D632,$J:$K,2,FALSE),VLOOKUP($E632,'Daycare Packages'!$A:$G,7,FALSE)))</f>
        <v>25</v>
      </c>
      <c r="G632" s="15"/>
      <c r="H632" s="15">
        <f t="shared" si="37"/>
        <v>25</v>
      </c>
      <c r="I632" s="198">
        <f t="shared" si="38"/>
        <v>1</v>
      </c>
    </row>
    <row r="633" spans="1:9" x14ac:dyDescent="0.3">
      <c r="A633" s="10">
        <v>43481</v>
      </c>
      <c r="B633" s="11" t="s">
        <v>160</v>
      </c>
      <c r="C633" s="11" t="s">
        <v>793</v>
      </c>
      <c r="D633" s="11" t="s">
        <v>662</v>
      </c>
      <c r="E633" s="11">
        <v>6708604</v>
      </c>
      <c r="F633" s="15">
        <f>IF(ISBLANK($D633),"",IF(ISBLANK($E633),VLOOKUP($D633,$J:$K,2,FALSE),VLOOKUP($E633,'Daycare Packages'!$A:$G,7,FALSE)))</f>
        <v>24</v>
      </c>
      <c r="G633" s="15"/>
      <c r="H633" s="15">
        <f t="shared" si="37"/>
        <v>24</v>
      </c>
      <c r="I633" s="198">
        <f t="shared" si="38"/>
        <v>1</v>
      </c>
    </row>
    <row r="634" spans="1:9" x14ac:dyDescent="0.3">
      <c r="A634" s="10">
        <v>43481</v>
      </c>
      <c r="B634" s="11" t="s">
        <v>160</v>
      </c>
      <c r="C634" s="11" t="s">
        <v>794</v>
      </c>
      <c r="D634" s="11" t="s">
        <v>662</v>
      </c>
      <c r="E634" s="11">
        <v>6708604</v>
      </c>
      <c r="F634" s="15">
        <f>IF(ISBLANK($D634),"",IF(ISBLANK($E634),VLOOKUP($D634,$J:$K,2,FALSE),VLOOKUP($E634,'Daycare Packages'!$A:$G,7,FALSE)))</f>
        <v>24</v>
      </c>
      <c r="G634" s="15"/>
      <c r="H634" s="15">
        <f t="shared" si="37"/>
        <v>24</v>
      </c>
      <c r="I634" s="198">
        <f t="shared" si="38"/>
        <v>1</v>
      </c>
    </row>
    <row r="635" spans="1:9" x14ac:dyDescent="0.3">
      <c r="A635" s="10">
        <v>43481</v>
      </c>
      <c r="B635" s="11" t="s">
        <v>178</v>
      </c>
      <c r="C635" s="11" t="s">
        <v>734</v>
      </c>
      <c r="D635" s="11" t="s">
        <v>662</v>
      </c>
      <c r="E635" s="11">
        <v>6719571</v>
      </c>
      <c r="F635" s="15">
        <f>IF(ISBLANK($D635),"",IF(ISBLANK($E635),VLOOKUP($D635,$J:$K,2,FALSE),VLOOKUP($E635,'Daycare Packages'!$A:$G,7,FALSE)))</f>
        <v>26</v>
      </c>
      <c r="G635" s="15"/>
      <c r="H635" s="15">
        <f t="shared" si="37"/>
        <v>26</v>
      </c>
      <c r="I635" s="198">
        <f t="shared" si="38"/>
        <v>1</v>
      </c>
    </row>
    <row r="636" spans="1:9" x14ac:dyDescent="0.3">
      <c r="A636" s="10">
        <v>43481</v>
      </c>
      <c r="B636" s="11" t="s">
        <v>159</v>
      </c>
      <c r="C636" s="11" t="s">
        <v>456</v>
      </c>
      <c r="D636" s="11" t="s">
        <v>662</v>
      </c>
      <c r="E636" s="11">
        <v>6707049</v>
      </c>
      <c r="F636" s="15">
        <f>IF(ISBLANK($D636),"",IF(ISBLANK($E636),VLOOKUP($D636,$J:$K,2,FALSE),VLOOKUP($E636,'Daycare Packages'!$A:$G,7,FALSE)))</f>
        <v>26</v>
      </c>
      <c r="G636" s="15"/>
      <c r="H636" s="15">
        <f t="shared" si="37"/>
        <v>26</v>
      </c>
      <c r="I636" s="198">
        <f t="shared" si="38"/>
        <v>1</v>
      </c>
    </row>
    <row r="637" spans="1:9" x14ac:dyDescent="0.3">
      <c r="A637" s="10">
        <v>43481</v>
      </c>
      <c r="B637" s="11" t="s">
        <v>139</v>
      </c>
      <c r="C637" s="11" t="s">
        <v>867</v>
      </c>
      <c r="D637" s="11" t="s">
        <v>662</v>
      </c>
      <c r="E637" s="11">
        <v>6676776</v>
      </c>
      <c r="F637" s="15">
        <f>IF(ISBLANK($D637),"",IF(ISBLANK($E637),VLOOKUP($D637,$J:$K,2,FALSE),VLOOKUP($E637,'Daycare Packages'!$A:$G,7,FALSE)))</f>
        <v>26</v>
      </c>
      <c r="G637" s="15"/>
      <c r="H637" s="15">
        <f t="shared" si="37"/>
        <v>26</v>
      </c>
      <c r="I637" s="198">
        <f t="shared" si="38"/>
        <v>1</v>
      </c>
    </row>
    <row r="638" spans="1:9" x14ac:dyDescent="0.3">
      <c r="A638" s="10">
        <v>43481</v>
      </c>
      <c r="B638" s="11" t="s">
        <v>222</v>
      </c>
      <c r="C638" s="11" t="s">
        <v>229</v>
      </c>
      <c r="D638" s="11" t="s">
        <v>662</v>
      </c>
      <c r="E638" s="11">
        <v>6741771</v>
      </c>
      <c r="F638" s="15">
        <f>IF(ISBLANK($D638),"",IF(ISBLANK($E638),VLOOKUP($D638,$J:$K,2,FALSE),VLOOKUP($E638,'Daycare Packages'!$A:$G,7,FALSE)))</f>
        <v>27</v>
      </c>
      <c r="G638" s="15"/>
      <c r="H638" s="15">
        <f t="shared" si="37"/>
        <v>27</v>
      </c>
      <c r="I638" s="198">
        <f t="shared" si="38"/>
        <v>1</v>
      </c>
    </row>
    <row r="639" spans="1:9" x14ac:dyDescent="0.3">
      <c r="A639" s="10">
        <v>43481</v>
      </c>
      <c r="B639" s="11" t="s">
        <v>177</v>
      </c>
      <c r="C639" s="11" t="s">
        <v>417</v>
      </c>
      <c r="D639" s="11" t="s">
        <v>662</v>
      </c>
      <c r="E639" s="11">
        <v>6719157</v>
      </c>
      <c r="F639" s="15">
        <f>IF(ISBLANK($D639),"",IF(ISBLANK($E639),VLOOKUP($D639,$J:$K,2,FALSE),VLOOKUP($E639,'Daycare Packages'!$A:$G,7,FALSE)))</f>
        <v>26</v>
      </c>
      <c r="G639" s="15"/>
      <c r="H639" s="15">
        <f t="shared" si="37"/>
        <v>26</v>
      </c>
      <c r="I639" s="198">
        <f t="shared" si="38"/>
        <v>1</v>
      </c>
    </row>
    <row r="640" spans="1:9" x14ac:dyDescent="0.3">
      <c r="A640" s="10">
        <v>43481</v>
      </c>
      <c r="B640" s="11" t="s">
        <v>730</v>
      </c>
      <c r="C640" s="11" t="s">
        <v>731</v>
      </c>
      <c r="D640" s="11" t="s">
        <v>662</v>
      </c>
      <c r="F640" s="15">
        <f>IF(ISBLANK($D640),"",IF(ISBLANK($E640),VLOOKUP($D640,$J:$K,2,FALSE),VLOOKUP($E640,'Daycare Packages'!$A:$G,7,FALSE)))</f>
        <v>30</v>
      </c>
      <c r="G640" s="15"/>
      <c r="H640" s="15">
        <f t="shared" si="37"/>
        <v>30</v>
      </c>
      <c r="I640" s="198">
        <f t="shared" si="38"/>
        <v>1</v>
      </c>
    </row>
    <row r="641" spans="1:9" x14ac:dyDescent="0.3">
      <c r="A641" s="10">
        <v>43481</v>
      </c>
      <c r="B641" s="11" t="s">
        <v>477</v>
      </c>
      <c r="C641" s="11" t="s">
        <v>478</v>
      </c>
      <c r="D641" s="11" t="s">
        <v>662</v>
      </c>
      <c r="F641" s="15">
        <f>IF(ISBLANK($D641),"",IF(ISBLANK($E641),VLOOKUP($D641,$J:$K,2,FALSE),VLOOKUP($E641,'Daycare Packages'!$A:$G,7,FALSE)))</f>
        <v>30</v>
      </c>
      <c r="G641" s="15"/>
      <c r="H641" s="15">
        <f t="shared" si="37"/>
        <v>30</v>
      </c>
      <c r="I641" s="198">
        <f t="shared" si="38"/>
        <v>1</v>
      </c>
    </row>
    <row r="642" spans="1:9" x14ac:dyDescent="0.3">
      <c r="A642" s="10">
        <v>43481</v>
      </c>
      <c r="B642" s="11" t="s">
        <v>144</v>
      </c>
      <c r="C642" s="11" t="s">
        <v>795</v>
      </c>
      <c r="D642" s="11" t="s">
        <v>662</v>
      </c>
      <c r="E642" s="11">
        <v>6735926</v>
      </c>
      <c r="F642" s="15">
        <f>IF(ISBLANK($D642),"",IF(ISBLANK($E642),VLOOKUP($D642,$J:$K,2,FALSE),VLOOKUP($E642,'Daycare Packages'!$A:$G,7,FALSE)))</f>
        <v>25</v>
      </c>
      <c r="G642" s="15"/>
      <c r="H642" s="15">
        <f t="shared" si="37"/>
        <v>25</v>
      </c>
      <c r="I642" s="198">
        <f t="shared" si="38"/>
        <v>1</v>
      </c>
    </row>
    <row r="643" spans="1:9" x14ac:dyDescent="0.3">
      <c r="A643" s="10">
        <v>43481</v>
      </c>
      <c r="B643" s="11" t="s">
        <v>158</v>
      </c>
      <c r="C643" s="11" t="s">
        <v>527</v>
      </c>
      <c r="D643" s="11" t="s">
        <v>662</v>
      </c>
      <c r="E643" s="11">
        <v>6706817</v>
      </c>
      <c r="F643" s="15">
        <f>IF(ISBLANK($D643),"",IF(ISBLANK($E643),VLOOKUP($D643,$J:$K,2,FALSE),VLOOKUP($E643,'Daycare Packages'!$A:$G,7,FALSE)))</f>
        <v>22</v>
      </c>
      <c r="G643" s="15"/>
      <c r="H643" s="15">
        <f t="shared" ref="H643:H706" si="39">IF(ISBLANK(D643),"",SUM(F643:G643))</f>
        <v>22</v>
      </c>
      <c r="I643" s="198">
        <f t="shared" ref="I643:I706" si="40">IF(A643="",0,MONTH(A643))</f>
        <v>1</v>
      </c>
    </row>
    <row r="644" spans="1:9" x14ac:dyDescent="0.3">
      <c r="A644" s="10">
        <v>43481</v>
      </c>
      <c r="B644" s="11" t="s">
        <v>677</v>
      </c>
      <c r="C644" s="11" t="s">
        <v>678</v>
      </c>
      <c r="D644" s="11" t="s">
        <v>662</v>
      </c>
      <c r="F644" s="15">
        <f>IF(ISBLANK($D644),"",IF(ISBLANK($E644),VLOOKUP($D644,$J:$K,2,FALSE),VLOOKUP($E644,'Daycare Packages'!$A:$G,7,FALSE)))</f>
        <v>30</v>
      </c>
      <c r="G644" s="15"/>
      <c r="H644" s="15">
        <f t="shared" si="39"/>
        <v>30</v>
      </c>
      <c r="I644" s="198">
        <f t="shared" si="40"/>
        <v>1</v>
      </c>
    </row>
    <row r="645" spans="1:9" x14ac:dyDescent="0.3">
      <c r="A645" s="10">
        <v>43481</v>
      </c>
      <c r="B645" s="11" t="s">
        <v>226</v>
      </c>
      <c r="C645" s="11" t="s">
        <v>569</v>
      </c>
      <c r="D645" s="11" t="s">
        <v>662</v>
      </c>
      <c r="E645" s="11">
        <v>6752176</v>
      </c>
      <c r="F645" s="15">
        <f>IF(ISBLANK($D645),"",IF(ISBLANK($E645),VLOOKUP($D645,$J:$K,2,FALSE),VLOOKUP($E645,'Daycare Packages'!$A:$G,7,FALSE)))</f>
        <v>27</v>
      </c>
      <c r="G645" s="15"/>
      <c r="H645" s="15">
        <f t="shared" si="39"/>
        <v>27</v>
      </c>
      <c r="I645" s="198">
        <f t="shared" si="40"/>
        <v>1</v>
      </c>
    </row>
    <row r="646" spans="1:9" x14ac:dyDescent="0.3">
      <c r="A646" s="10">
        <v>43481</v>
      </c>
      <c r="B646" s="11" t="s">
        <v>230</v>
      </c>
      <c r="C646" s="11" t="s">
        <v>493</v>
      </c>
      <c r="D646" s="11" t="s">
        <v>662</v>
      </c>
      <c r="F646" s="15">
        <f>IF(ISBLANK($D646),"",IF(ISBLANK($E646),VLOOKUP($D646,$J:$K,2,FALSE),VLOOKUP($E646,'Daycare Packages'!$A:$G,7,FALSE)))</f>
        <v>30</v>
      </c>
      <c r="G646" s="15"/>
      <c r="H646" s="15">
        <f t="shared" si="39"/>
        <v>30</v>
      </c>
      <c r="I646" s="198">
        <f t="shared" si="40"/>
        <v>1</v>
      </c>
    </row>
    <row r="647" spans="1:9" x14ac:dyDescent="0.3">
      <c r="A647" s="10">
        <v>43481</v>
      </c>
      <c r="B647" s="11" t="s">
        <v>156</v>
      </c>
      <c r="C647" s="11" t="s">
        <v>479</v>
      </c>
      <c r="D647" s="11" t="s">
        <v>662</v>
      </c>
      <c r="E647" s="11">
        <v>6703732</v>
      </c>
      <c r="F647" s="15">
        <f>IF(ISBLANK($D647),"",IF(ISBLANK($E647),VLOOKUP($D647,$J:$K,2,FALSE),VLOOKUP($E647,'Daycare Packages'!$A:$G,7,FALSE)))</f>
        <v>22</v>
      </c>
      <c r="G647" s="15"/>
      <c r="H647" s="15">
        <f t="shared" si="39"/>
        <v>22</v>
      </c>
      <c r="I647" s="198">
        <f t="shared" si="40"/>
        <v>1</v>
      </c>
    </row>
    <row r="648" spans="1:9" x14ac:dyDescent="0.3">
      <c r="A648" s="10">
        <v>43481</v>
      </c>
      <c r="B648" s="11" t="s">
        <v>161</v>
      </c>
      <c r="C648" s="11" t="s">
        <v>832</v>
      </c>
      <c r="D648" s="11" t="s">
        <v>662</v>
      </c>
      <c r="E648" s="11">
        <v>6710195</v>
      </c>
      <c r="F648" s="15">
        <f>IF(ISBLANK($D648),"",IF(ISBLANK($E648),VLOOKUP($D648,$J:$K,2,FALSE),VLOOKUP($E648,'Daycare Packages'!$A:$G,7,FALSE)))</f>
        <v>26</v>
      </c>
      <c r="G648" s="15"/>
      <c r="H648" s="15">
        <f t="shared" si="39"/>
        <v>26</v>
      </c>
      <c r="I648" s="198">
        <f t="shared" si="40"/>
        <v>1</v>
      </c>
    </row>
    <row r="649" spans="1:9" x14ac:dyDescent="0.3">
      <c r="A649" s="10">
        <v>43481</v>
      </c>
      <c r="B649" s="11" t="s">
        <v>703</v>
      </c>
      <c r="C649" s="11" t="s">
        <v>704</v>
      </c>
      <c r="D649" s="11" t="s">
        <v>662</v>
      </c>
      <c r="F649" s="15">
        <f>IF(ISBLANK($D649),"",IF(ISBLANK($E649),VLOOKUP($D649,$J:$K,2,FALSE),VLOOKUP($E649,'Daycare Packages'!$A:$G,7,FALSE)))</f>
        <v>30</v>
      </c>
      <c r="G649" s="15"/>
      <c r="H649" s="15">
        <f t="shared" si="39"/>
        <v>30</v>
      </c>
      <c r="I649" s="198">
        <f t="shared" si="40"/>
        <v>1</v>
      </c>
    </row>
    <row r="650" spans="1:9" x14ac:dyDescent="0.3">
      <c r="A650" s="10">
        <v>43481</v>
      </c>
      <c r="B650" s="11" t="s">
        <v>163</v>
      </c>
      <c r="C650" s="11" t="s">
        <v>593</v>
      </c>
      <c r="D650" s="11" t="s">
        <v>662</v>
      </c>
      <c r="E650" s="11">
        <v>6726936</v>
      </c>
      <c r="F650" s="15">
        <f>IF(ISBLANK($D650),"",IF(ISBLANK($E650),VLOOKUP($D650,$J:$K,2,FALSE),VLOOKUP($E650,'Daycare Packages'!$A:$G,7,FALSE)))</f>
        <v>26</v>
      </c>
      <c r="G650" s="15"/>
      <c r="H650" s="15">
        <f t="shared" si="39"/>
        <v>26</v>
      </c>
      <c r="I650" s="198">
        <f t="shared" si="40"/>
        <v>1</v>
      </c>
    </row>
    <row r="651" spans="1:9" x14ac:dyDescent="0.3">
      <c r="A651" s="10">
        <v>43481</v>
      </c>
      <c r="B651" s="11" t="s">
        <v>609</v>
      </c>
      <c r="C651" s="11" t="s">
        <v>610</v>
      </c>
      <c r="D651" s="11" t="s">
        <v>662</v>
      </c>
      <c r="E651" s="11">
        <v>6373500</v>
      </c>
      <c r="F651" s="15">
        <f>IF(ISBLANK($D651),"",IF(ISBLANK($E651),VLOOKUP($D651,$J:$K,2,FALSE),VLOOKUP($E651,'Daycare Packages'!$A:$G,7,FALSE)))</f>
        <v>22</v>
      </c>
      <c r="G651" s="15"/>
      <c r="H651" s="15">
        <f t="shared" si="39"/>
        <v>22</v>
      </c>
      <c r="I651" s="198">
        <f t="shared" si="40"/>
        <v>1</v>
      </c>
    </row>
    <row r="652" spans="1:9" x14ac:dyDescent="0.3">
      <c r="A652" s="10">
        <v>43481</v>
      </c>
      <c r="B652" s="11" t="s">
        <v>195</v>
      </c>
      <c r="C652" s="11" t="s">
        <v>474</v>
      </c>
      <c r="D652" s="11" t="s">
        <v>662</v>
      </c>
      <c r="E652" s="11">
        <v>6727803</v>
      </c>
      <c r="F652" s="15">
        <f>IF(ISBLANK($D652),"",IF(ISBLANK($E652),VLOOKUP($D652,$J:$K,2,FALSE),VLOOKUP($E652,'Daycare Packages'!$A:$G,7,FALSE)))</f>
        <v>25</v>
      </c>
      <c r="G652" s="15"/>
      <c r="H652" s="15">
        <f t="shared" si="39"/>
        <v>25</v>
      </c>
      <c r="I652" s="198">
        <f t="shared" si="40"/>
        <v>1</v>
      </c>
    </row>
    <row r="653" spans="1:9" x14ac:dyDescent="0.3">
      <c r="A653" s="10">
        <v>43481</v>
      </c>
      <c r="B653" s="11" t="s">
        <v>195</v>
      </c>
      <c r="C653" s="11" t="s">
        <v>735</v>
      </c>
      <c r="D653" s="11" t="s">
        <v>662</v>
      </c>
      <c r="E653" s="11">
        <v>6727803</v>
      </c>
      <c r="F653" s="15">
        <f>IF(ISBLANK($D653),"",IF(ISBLANK($E653),VLOOKUP($D653,$J:$K,2,FALSE),VLOOKUP($E653,'Daycare Packages'!$A:$G,7,FALSE)))</f>
        <v>25</v>
      </c>
      <c r="G653" s="15"/>
      <c r="H653" s="15">
        <f t="shared" si="39"/>
        <v>25</v>
      </c>
      <c r="I653" s="198">
        <f t="shared" si="40"/>
        <v>1</v>
      </c>
    </row>
    <row r="654" spans="1:9" x14ac:dyDescent="0.3">
      <c r="A654" s="10">
        <v>43481</v>
      </c>
      <c r="B654" s="11" t="s">
        <v>137</v>
      </c>
      <c r="C654" s="11" t="s">
        <v>693</v>
      </c>
      <c r="D654" s="11" t="s">
        <v>662</v>
      </c>
      <c r="E654" s="11">
        <v>6664989</v>
      </c>
      <c r="F654" s="15">
        <f>IF(ISBLANK($D654),"",IF(ISBLANK($E654),VLOOKUP($D654,$J:$K,2,FALSE),VLOOKUP($E654,'Daycare Packages'!$A:$G,7,FALSE)))</f>
        <v>22</v>
      </c>
      <c r="G654" s="15"/>
      <c r="H654" s="15">
        <f t="shared" si="39"/>
        <v>22</v>
      </c>
      <c r="I654" s="198">
        <f t="shared" si="40"/>
        <v>1</v>
      </c>
    </row>
    <row r="655" spans="1:9" x14ac:dyDescent="0.3">
      <c r="A655" s="10">
        <v>43481</v>
      </c>
      <c r="B655" s="11" t="s">
        <v>181</v>
      </c>
      <c r="C655" s="11" t="s">
        <v>868</v>
      </c>
      <c r="D655" s="11" t="s">
        <v>662</v>
      </c>
      <c r="E655" s="11">
        <v>6721260</v>
      </c>
      <c r="F655" s="15">
        <f>IF(ISBLANK($D655),"",IF(ISBLANK($E655),VLOOKUP($D655,$J:$K,2,FALSE),VLOOKUP($E655,'Daycare Packages'!$A:$G,7,FALSE)))</f>
        <v>26</v>
      </c>
      <c r="G655" s="15"/>
      <c r="H655" s="15">
        <f t="shared" si="39"/>
        <v>26</v>
      </c>
      <c r="I655" s="198">
        <f t="shared" si="40"/>
        <v>1</v>
      </c>
    </row>
    <row r="656" spans="1:9" x14ac:dyDescent="0.3">
      <c r="A656" s="10">
        <v>43481</v>
      </c>
      <c r="B656" s="11" t="s">
        <v>157</v>
      </c>
      <c r="C656" s="11" t="s">
        <v>448</v>
      </c>
      <c r="D656" s="11" t="s">
        <v>662</v>
      </c>
      <c r="E656" s="11">
        <v>6703829</v>
      </c>
      <c r="F656" s="15">
        <f>IF(ISBLANK($D656),"",IF(ISBLANK($E656),VLOOKUP($D656,$J:$K,2,FALSE),VLOOKUP($E656,'Daycare Packages'!$A:$G,7,FALSE)))</f>
        <v>26</v>
      </c>
      <c r="G656" s="15"/>
      <c r="H656" s="15">
        <f t="shared" si="39"/>
        <v>26</v>
      </c>
      <c r="I656" s="198">
        <f t="shared" si="40"/>
        <v>1</v>
      </c>
    </row>
    <row r="657" spans="1:9" x14ac:dyDescent="0.3">
      <c r="A657" s="10">
        <v>43481</v>
      </c>
      <c r="B657" s="11" t="s">
        <v>780</v>
      </c>
      <c r="C657" s="11" t="s">
        <v>781</v>
      </c>
      <c r="D657" s="11" t="s">
        <v>662</v>
      </c>
      <c r="F657" s="15">
        <f>IF(ISBLANK($D657),"",IF(ISBLANK($E657),VLOOKUP($D657,$J:$K,2,FALSE),VLOOKUP($E657,'Daycare Packages'!$A:$G,7,FALSE)))</f>
        <v>30</v>
      </c>
      <c r="G657" s="15"/>
      <c r="H657" s="15">
        <f t="shared" si="39"/>
        <v>30</v>
      </c>
      <c r="I657" s="198">
        <f t="shared" si="40"/>
        <v>1</v>
      </c>
    </row>
    <row r="658" spans="1:9" x14ac:dyDescent="0.3">
      <c r="A658" s="10">
        <v>43481</v>
      </c>
      <c r="B658" s="11" t="s">
        <v>780</v>
      </c>
      <c r="C658" s="11" t="s">
        <v>782</v>
      </c>
      <c r="D658" s="11" t="s">
        <v>662</v>
      </c>
      <c r="F658" s="15">
        <f>IF(ISBLANK($D658),"",IF(ISBLANK($E658),VLOOKUP($D658,$J:$K,2,FALSE),VLOOKUP($E658,'Daycare Packages'!$A:$G,7,FALSE)))</f>
        <v>30</v>
      </c>
      <c r="G658" s="15"/>
      <c r="H658" s="15">
        <f t="shared" si="39"/>
        <v>30</v>
      </c>
      <c r="I658" s="198">
        <f t="shared" si="40"/>
        <v>1</v>
      </c>
    </row>
    <row r="659" spans="1:9" x14ac:dyDescent="0.3">
      <c r="A659" s="10">
        <v>43481</v>
      </c>
      <c r="B659" s="11" t="s">
        <v>851</v>
      </c>
      <c r="C659" s="11" t="s">
        <v>852</v>
      </c>
      <c r="D659" s="11" t="s">
        <v>662</v>
      </c>
      <c r="F659" s="15">
        <f>IF(ISBLANK($D659),"",IF(ISBLANK($E659),VLOOKUP($D659,$J:$K,2,FALSE),VLOOKUP($E659,'Daycare Packages'!$A:$G,7,FALSE)))</f>
        <v>30</v>
      </c>
      <c r="G659" s="15"/>
      <c r="H659" s="15">
        <f t="shared" si="39"/>
        <v>30</v>
      </c>
      <c r="I659" s="198">
        <f t="shared" si="40"/>
        <v>1</v>
      </c>
    </row>
    <row r="660" spans="1:9" x14ac:dyDescent="0.3">
      <c r="A660" s="10">
        <v>43481</v>
      </c>
      <c r="B660" s="11" t="s">
        <v>141</v>
      </c>
      <c r="C660" s="11" t="s">
        <v>564</v>
      </c>
      <c r="D660" s="11" t="s">
        <v>662</v>
      </c>
      <c r="E660" s="11">
        <v>6735955</v>
      </c>
      <c r="F660" s="15">
        <f>IF(ISBLANK($D660),"",IF(ISBLANK($E660),VLOOKUP($D660,$J:$K,2,FALSE),VLOOKUP($E660,'Daycare Packages'!$A:$G,7,FALSE)))</f>
        <v>25</v>
      </c>
      <c r="G660" s="15"/>
      <c r="H660" s="15">
        <f t="shared" si="39"/>
        <v>25</v>
      </c>
      <c r="I660" s="198">
        <f t="shared" si="40"/>
        <v>1</v>
      </c>
    </row>
    <row r="661" spans="1:9" x14ac:dyDescent="0.3">
      <c r="A661" s="10">
        <v>43481</v>
      </c>
      <c r="B661" s="11" t="s">
        <v>151</v>
      </c>
      <c r="C661" s="11" t="s">
        <v>578</v>
      </c>
      <c r="D661" s="11" t="s">
        <v>662</v>
      </c>
      <c r="E661" s="11">
        <v>6695845</v>
      </c>
      <c r="F661" s="15">
        <f>IF(ISBLANK($D661),"",IF(ISBLANK($E661),VLOOKUP($D661,$J:$K,2,FALSE),VLOOKUP($E661,'Daycare Packages'!$A:$G,7,FALSE)))</f>
        <v>22</v>
      </c>
      <c r="G661" s="15"/>
      <c r="H661" s="15">
        <f t="shared" si="39"/>
        <v>22</v>
      </c>
      <c r="I661" s="198">
        <f t="shared" si="40"/>
        <v>1</v>
      </c>
    </row>
    <row r="662" spans="1:9" x14ac:dyDescent="0.3">
      <c r="A662" s="10">
        <v>43481</v>
      </c>
      <c r="B662" s="11" t="s">
        <v>147</v>
      </c>
      <c r="C662" s="11" t="s">
        <v>796</v>
      </c>
      <c r="D662" s="11" t="s">
        <v>662</v>
      </c>
      <c r="E662" s="11">
        <v>6691923</v>
      </c>
      <c r="F662" s="15">
        <f>IF(ISBLANK($D662),"",IF(ISBLANK($E662),VLOOKUP($D662,$J:$K,2,FALSE),VLOOKUP($E662,'Daycare Packages'!$A:$G,7,FALSE)))</f>
        <v>22</v>
      </c>
      <c r="G662" s="15"/>
      <c r="H662" s="15">
        <f t="shared" si="39"/>
        <v>22</v>
      </c>
      <c r="I662" s="198">
        <f t="shared" si="40"/>
        <v>1</v>
      </c>
    </row>
    <row r="663" spans="1:9" x14ac:dyDescent="0.3">
      <c r="A663" s="10">
        <v>43481</v>
      </c>
      <c r="B663" s="11" t="s">
        <v>204</v>
      </c>
      <c r="C663" s="11" t="s">
        <v>774</v>
      </c>
      <c r="D663" s="11" t="s">
        <v>662</v>
      </c>
      <c r="E663" s="11">
        <v>6732370</v>
      </c>
      <c r="F663" s="15">
        <f>IF(ISBLANK($D663),"",IF(ISBLANK($E663),VLOOKUP($D663,$J:$K,2,FALSE),VLOOKUP($E663,'Daycare Packages'!$A:$G,7,FALSE)))</f>
        <v>24</v>
      </c>
      <c r="G663" s="15"/>
      <c r="H663" s="15">
        <f t="shared" si="39"/>
        <v>24</v>
      </c>
      <c r="I663" s="198">
        <f t="shared" si="40"/>
        <v>1</v>
      </c>
    </row>
    <row r="664" spans="1:9" x14ac:dyDescent="0.3">
      <c r="A664" s="10">
        <v>43481</v>
      </c>
      <c r="B664" s="11" t="s">
        <v>204</v>
      </c>
      <c r="C664" s="11" t="s">
        <v>775</v>
      </c>
      <c r="D664" s="11" t="s">
        <v>662</v>
      </c>
      <c r="E664" s="11">
        <v>6732370</v>
      </c>
      <c r="F664" s="15">
        <f>IF(ISBLANK($D664),"",IF(ISBLANK($E664),VLOOKUP($D664,$J:$K,2,FALSE),VLOOKUP($E664,'Daycare Packages'!$A:$G,7,FALSE)))</f>
        <v>24</v>
      </c>
      <c r="G664" s="15"/>
      <c r="H664" s="15">
        <f t="shared" si="39"/>
        <v>24</v>
      </c>
      <c r="I664" s="198">
        <f t="shared" si="40"/>
        <v>1</v>
      </c>
    </row>
    <row r="665" spans="1:9" x14ac:dyDescent="0.3">
      <c r="A665" s="55">
        <v>43481</v>
      </c>
      <c r="B665" s="56" t="s">
        <v>716</v>
      </c>
      <c r="C665" s="56" t="s">
        <v>717</v>
      </c>
      <c r="D665" s="56" t="s">
        <v>662</v>
      </c>
      <c r="E665" s="56"/>
      <c r="F665" s="59">
        <f>IF(ISBLANK($D665),"",IF(ISBLANK($E665),VLOOKUP($D665,$J:$K,2,FALSE),VLOOKUP($E665,'Daycare Packages'!$A:$G,7,FALSE)))</f>
        <v>30</v>
      </c>
      <c r="G665" s="59"/>
      <c r="H665" s="59">
        <f t="shared" si="39"/>
        <v>30</v>
      </c>
      <c r="I665" s="198">
        <f t="shared" si="40"/>
        <v>1</v>
      </c>
    </row>
    <row r="666" spans="1:9" x14ac:dyDescent="0.3">
      <c r="A666" s="10">
        <v>43482</v>
      </c>
      <c r="B666" s="11" t="s">
        <v>812</v>
      </c>
      <c r="C666" s="11" t="s">
        <v>813</v>
      </c>
      <c r="D666" s="11" t="s">
        <v>659</v>
      </c>
      <c r="F666" s="15">
        <f>IF(ISBLANK($D666),"",IF(ISBLANK($E666),VLOOKUP($D666,$J:$K,2,FALSE),VLOOKUP($E666,'Daycare Packages'!$A:$G,7,FALSE)))</f>
        <v>20</v>
      </c>
      <c r="G666" s="15"/>
      <c r="H666" s="15">
        <f t="shared" si="39"/>
        <v>20</v>
      </c>
      <c r="I666" s="198">
        <f t="shared" si="40"/>
        <v>1</v>
      </c>
    </row>
    <row r="667" spans="1:9" x14ac:dyDescent="0.3">
      <c r="A667" s="10">
        <v>43482</v>
      </c>
      <c r="B667" s="11" t="s">
        <v>845</v>
      </c>
      <c r="C667" s="11" t="s">
        <v>846</v>
      </c>
      <c r="D667" s="11" t="s">
        <v>659</v>
      </c>
      <c r="F667" s="15">
        <f>IF(ISBLANK($D667),"",IF(ISBLANK($E667),VLOOKUP($D667,$J:$K,2,FALSE),VLOOKUP($E667,'Daycare Packages'!$A:$G,7,FALSE)))</f>
        <v>20</v>
      </c>
      <c r="G667" s="15"/>
      <c r="H667" s="15">
        <f t="shared" si="39"/>
        <v>20</v>
      </c>
      <c r="I667" s="198">
        <f t="shared" si="40"/>
        <v>1</v>
      </c>
    </row>
    <row r="668" spans="1:9" x14ac:dyDescent="0.3">
      <c r="A668" s="10">
        <v>43482</v>
      </c>
      <c r="B668" s="11" t="s">
        <v>152</v>
      </c>
      <c r="C668" s="11" t="s">
        <v>679</v>
      </c>
      <c r="D668" s="11" t="s">
        <v>659</v>
      </c>
      <c r="E668" s="11">
        <v>6702411</v>
      </c>
      <c r="F668" s="15">
        <f>IF(ISBLANK($D668),"",IF(ISBLANK($E668),VLOOKUP($D668,$J:$K,2,FALSE),VLOOKUP($E668,'Daycare Packages'!$A:$G,7,FALSE)))</f>
        <v>0</v>
      </c>
      <c r="G668" s="15"/>
      <c r="H668" s="15">
        <f t="shared" si="39"/>
        <v>0</v>
      </c>
      <c r="I668" s="198">
        <f t="shared" si="40"/>
        <v>1</v>
      </c>
    </row>
    <row r="669" spans="1:9" x14ac:dyDescent="0.3">
      <c r="A669" s="10">
        <v>43482</v>
      </c>
      <c r="B669" s="11" t="s">
        <v>190</v>
      </c>
      <c r="C669" s="11" t="s">
        <v>865</v>
      </c>
      <c r="D669" s="11" t="s">
        <v>659</v>
      </c>
      <c r="E669" s="11">
        <v>6747740</v>
      </c>
      <c r="F669" s="15">
        <f>IF(ISBLANK($D669),"",IF(ISBLANK($E669),VLOOKUP($D669,$J:$K,2,FALSE),VLOOKUP($E669,'Daycare Packages'!$A:$G,7,FALSE)))</f>
        <v>19</v>
      </c>
      <c r="G669" s="15"/>
      <c r="H669" s="15">
        <f t="shared" si="39"/>
        <v>19</v>
      </c>
      <c r="I669" s="198">
        <f t="shared" si="40"/>
        <v>1</v>
      </c>
    </row>
    <row r="670" spans="1:9" x14ac:dyDescent="0.3">
      <c r="A670" s="10">
        <v>43482</v>
      </c>
      <c r="B670" s="11" t="s">
        <v>115</v>
      </c>
      <c r="C670" s="11" t="s">
        <v>764</v>
      </c>
      <c r="D670" s="11" t="s">
        <v>662</v>
      </c>
      <c r="E670" s="11">
        <v>6589872</v>
      </c>
      <c r="F670" s="15">
        <f>IF(ISBLANK($D670),"",IF(ISBLANK($E670),VLOOKUP($D670,$J:$K,2,FALSE),VLOOKUP($E670,'Daycare Packages'!$A:$G,7,FALSE)))</f>
        <v>22</v>
      </c>
      <c r="G670" s="15"/>
      <c r="H670" s="15">
        <f t="shared" si="39"/>
        <v>22</v>
      </c>
      <c r="I670" s="198">
        <f t="shared" si="40"/>
        <v>1</v>
      </c>
    </row>
    <row r="671" spans="1:9" x14ac:dyDescent="0.3">
      <c r="A671" s="10">
        <v>43482</v>
      </c>
      <c r="B671" s="11" t="s">
        <v>198</v>
      </c>
      <c r="C671" s="11" t="s">
        <v>739</v>
      </c>
      <c r="D671" s="11" t="s">
        <v>662</v>
      </c>
      <c r="E671" s="11">
        <v>6728732</v>
      </c>
      <c r="F671" s="15">
        <f>IF(ISBLANK($D671),"",IF(ISBLANK($E671),VLOOKUP($D671,$J:$K,2,FALSE),VLOOKUP($E671,'Daycare Packages'!$A:$G,7,FALSE)))</f>
        <v>26</v>
      </c>
      <c r="G671" s="15"/>
      <c r="H671" s="15">
        <f t="shared" si="39"/>
        <v>26</v>
      </c>
      <c r="I671" s="198">
        <f t="shared" si="40"/>
        <v>1</v>
      </c>
    </row>
    <row r="672" spans="1:9" x14ac:dyDescent="0.3">
      <c r="A672" s="10">
        <v>43482</v>
      </c>
      <c r="B672" s="11" t="s">
        <v>111</v>
      </c>
      <c r="C672" s="11" t="s">
        <v>821</v>
      </c>
      <c r="D672" s="11" t="s">
        <v>662</v>
      </c>
      <c r="E672" s="11">
        <v>6559448</v>
      </c>
      <c r="F672" s="15">
        <f>IF(ISBLANK($D672),"",IF(ISBLANK($E672),VLOOKUP($D672,$J:$K,2,FALSE),VLOOKUP($E672,'Daycare Packages'!$A:$G,7,FALSE)))</f>
        <v>22</v>
      </c>
      <c r="G672" s="15"/>
      <c r="H672" s="15">
        <f t="shared" si="39"/>
        <v>22</v>
      </c>
      <c r="I672" s="198">
        <f t="shared" si="40"/>
        <v>1</v>
      </c>
    </row>
    <row r="673" spans="1:9" x14ac:dyDescent="0.3">
      <c r="A673" s="10">
        <v>43482</v>
      </c>
      <c r="B673" s="11" t="s">
        <v>139</v>
      </c>
      <c r="C673" s="11" t="s">
        <v>867</v>
      </c>
      <c r="D673" s="11" t="s">
        <v>662</v>
      </c>
      <c r="E673" s="11">
        <v>6676776</v>
      </c>
      <c r="F673" s="15">
        <f>IF(ISBLANK($D673),"",IF(ISBLANK($E673),VLOOKUP($D673,$J:$K,2,FALSE),VLOOKUP($E673,'Daycare Packages'!$A:$G,7,FALSE)))</f>
        <v>26</v>
      </c>
      <c r="G673" s="15"/>
      <c r="H673" s="15">
        <f t="shared" si="39"/>
        <v>26</v>
      </c>
      <c r="I673" s="198">
        <f t="shared" si="40"/>
        <v>1</v>
      </c>
    </row>
    <row r="674" spans="1:9" x14ac:dyDescent="0.3">
      <c r="A674" s="10">
        <v>43482</v>
      </c>
      <c r="B674" s="11" t="s">
        <v>114</v>
      </c>
      <c r="C674" s="11" t="s">
        <v>789</v>
      </c>
      <c r="D674" s="11" t="s">
        <v>662</v>
      </c>
      <c r="E674" s="11">
        <v>6589484</v>
      </c>
      <c r="F674" s="15">
        <f>IF(ISBLANK($D674),"",IF(ISBLANK($E674),VLOOKUP($D674,$J:$K,2,FALSE),VLOOKUP($E674,'Daycare Packages'!$A:$G,7,FALSE)))</f>
        <v>22</v>
      </c>
      <c r="G674" s="15"/>
      <c r="H674" s="15">
        <f t="shared" si="39"/>
        <v>22</v>
      </c>
      <c r="I674" s="198">
        <f t="shared" si="40"/>
        <v>1</v>
      </c>
    </row>
    <row r="675" spans="1:9" x14ac:dyDescent="0.3">
      <c r="A675" s="10">
        <v>43482</v>
      </c>
      <c r="B675" s="11" t="s">
        <v>690</v>
      </c>
      <c r="C675" s="11" t="s">
        <v>691</v>
      </c>
      <c r="D675" s="11" t="s">
        <v>662</v>
      </c>
      <c r="E675" s="11">
        <v>6694641</v>
      </c>
      <c r="F675" s="15">
        <f>IF(ISBLANK($D675),"",IF(ISBLANK($E675),VLOOKUP($D675,$J:$K,2,FALSE),VLOOKUP($E675,'Daycare Packages'!$A:$G,7,FALSE)))</f>
        <v>24</v>
      </c>
      <c r="G675" s="15"/>
      <c r="H675" s="15">
        <f t="shared" si="39"/>
        <v>24</v>
      </c>
      <c r="I675" s="198">
        <f t="shared" si="40"/>
        <v>1</v>
      </c>
    </row>
    <row r="676" spans="1:9" x14ac:dyDescent="0.3">
      <c r="A676" s="10">
        <v>43482</v>
      </c>
      <c r="B676" s="11" t="s">
        <v>217</v>
      </c>
      <c r="C676" s="11" t="s">
        <v>402</v>
      </c>
      <c r="D676" s="11" t="s">
        <v>666</v>
      </c>
      <c r="F676" s="15">
        <f>IF(ISBLANK($D676),"",IF(ISBLANK($E676),VLOOKUP($D676,$J:$K,2,FALSE),VLOOKUP($E676,'Daycare Packages'!$A:$G,7,FALSE)))</f>
        <v>20</v>
      </c>
      <c r="G676" s="15"/>
      <c r="H676" s="15">
        <f t="shared" si="39"/>
        <v>20</v>
      </c>
      <c r="I676" s="198">
        <f t="shared" si="40"/>
        <v>1</v>
      </c>
    </row>
    <row r="677" spans="1:9" x14ac:dyDescent="0.3">
      <c r="A677" s="10">
        <v>43482</v>
      </c>
      <c r="B677" s="11" t="s">
        <v>851</v>
      </c>
      <c r="C677" s="11" t="s">
        <v>852</v>
      </c>
      <c r="D677" s="11" t="s">
        <v>662</v>
      </c>
      <c r="F677" s="15">
        <f>IF(ISBLANK($D677),"",IF(ISBLANK($E677),VLOOKUP($D677,$J:$K,2,FALSE),VLOOKUP($E677,'Daycare Packages'!$A:$G,7,FALSE)))</f>
        <v>30</v>
      </c>
      <c r="G677" s="15"/>
      <c r="H677" s="15">
        <f t="shared" si="39"/>
        <v>30</v>
      </c>
      <c r="I677" s="198">
        <f t="shared" si="40"/>
        <v>1</v>
      </c>
    </row>
    <row r="678" spans="1:9" x14ac:dyDescent="0.3">
      <c r="A678" s="10">
        <v>43482</v>
      </c>
      <c r="B678" s="11" t="s">
        <v>834</v>
      </c>
      <c r="C678" s="11" t="s">
        <v>835</v>
      </c>
      <c r="D678" s="11" t="s">
        <v>662</v>
      </c>
      <c r="F678" s="15">
        <f>IF(ISBLANK($D678),"",IF(ISBLANK($E678),VLOOKUP($D678,$J:$K,2,FALSE),VLOOKUP($E678,'Daycare Packages'!$A:$G,7,FALSE)))</f>
        <v>30</v>
      </c>
      <c r="G678" s="15"/>
      <c r="H678" s="15">
        <f t="shared" si="39"/>
        <v>30</v>
      </c>
      <c r="I678" s="198">
        <f t="shared" si="40"/>
        <v>1</v>
      </c>
    </row>
    <row r="679" spans="1:9" x14ac:dyDescent="0.3">
      <c r="A679" s="10">
        <v>43482</v>
      </c>
      <c r="B679" s="11" t="s">
        <v>459</v>
      </c>
      <c r="C679" s="11" t="s">
        <v>460</v>
      </c>
      <c r="D679" s="11" t="s">
        <v>662</v>
      </c>
      <c r="F679" s="15">
        <f>IF(ISBLANK($D679),"",IF(ISBLANK($E679),VLOOKUP($D679,$J:$K,2,FALSE),VLOOKUP($E679,'Daycare Packages'!$A:$G,7,FALSE)))</f>
        <v>30</v>
      </c>
      <c r="G679" s="15"/>
      <c r="H679" s="15">
        <f t="shared" si="39"/>
        <v>30</v>
      </c>
      <c r="I679" s="198">
        <f t="shared" si="40"/>
        <v>1</v>
      </c>
    </row>
    <row r="680" spans="1:9" x14ac:dyDescent="0.3">
      <c r="A680" s="10">
        <v>43482</v>
      </c>
      <c r="B680" s="11" t="s">
        <v>154</v>
      </c>
      <c r="C680" s="11" t="s">
        <v>729</v>
      </c>
      <c r="D680" s="11" t="s">
        <v>662</v>
      </c>
      <c r="E680" s="11">
        <v>6699093</v>
      </c>
      <c r="F680" s="15">
        <f>IF(ISBLANK($D680),"",IF(ISBLANK($E680),VLOOKUP($D680,$J:$K,2,FALSE),VLOOKUP($E680,'Daycare Packages'!$A:$G,7,FALSE)))</f>
        <v>26</v>
      </c>
      <c r="G680" s="15"/>
      <c r="H680" s="15">
        <f t="shared" si="39"/>
        <v>26</v>
      </c>
      <c r="I680" s="198">
        <f t="shared" si="40"/>
        <v>1</v>
      </c>
    </row>
    <row r="681" spans="1:9" x14ac:dyDescent="0.3">
      <c r="A681" s="10">
        <v>43482</v>
      </c>
      <c r="B681" s="11" t="s">
        <v>120</v>
      </c>
      <c r="C681" s="11" t="s">
        <v>801</v>
      </c>
      <c r="D681" s="11" t="s">
        <v>662</v>
      </c>
      <c r="E681" s="11">
        <v>6735731</v>
      </c>
      <c r="F681" s="15">
        <f>IF(ISBLANK($D681),"",IF(ISBLANK($E681),VLOOKUP($D681,$J:$K,2,FALSE),VLOOKUP($E681,'Daycare Packages'!$A:$G,7,FALSE)))</f>
        <v>25</v>
      </c>
      <c r="G681" s="15"/>
      <c r="H681" s="15">
        <f t="shared" si="39"/>
        <v>25</v>
      </c>
      <c r="I681" s="198">
        <f t="shared" si="40"/>
        <v>1</v>
      </c>
    </row>
    <row r="682" spans="1:9" x14ac:dyDescent="0.3">
      <c r="A682" s="10">
        <v>43482</v>
      </c>
      <c r="B682" s="11" t="s">
        <v>688</v>
      </c>
      <c r="C682" s="11" t="s">
        <v>689</v>
      </c>
      <c r="D682" s="11" t="s">
        <v>662</v>
      </c>
      <c r="F682" s="15">
        <f>IF(ISBLANK($D682),"",IF(ISBLANK($E682),VLOOKUP($D682,$J:$K,2,FALSE),VLOOKUP($E682,'Daycare Packages'!$A:$G,7,FALSE)))</f>
        <v>30</v>
      </c>
      <c r="G682" s="15"/>
      <c r="H682" s="15">
        <f t="shared" si="39"/>
        <v>30</v>
      </c>
      <c r="I682" s="198">
        <f t="shared" si="40"/>
        <v>1</v>
      </c>
    </row>
    <row r="683" spans="1:9" x14ac:dyDescent="0.3">
      <c r="A683" s="10">
        <v>43482</v>
      </c>
      <c r="B683" s="11" t="s">
        <v>643</v>
      </c>
      <c r="C683" s="11" t="s">
        <v>804</v>
      </c>
      <c r="D683" s="11" t="s">
        <v>662</v>
      </c>
      <c r="F683" s="15">
        <f>IF(ISBLANK($D683),"",IF(ISBLANK($E683),VLOOKUP($D683,$J:$K,2,FALSE),VLOOKUP($E683,'Daycare Packages'!$A:$G,7,FALSE)))</f>
        <v>30</v>
      </c>
      <c r="G683" s="15"/>
      <c r="H683" s="15">
        <f t="shared" si="39"/>
        <v>30</v>
      </c>
      <c r="I683" s="198">
        <f t="shared" si="40"/>
        <v>1</v>
      </c>
    </row>
    <row r="684" spans="1:9" x14ac:dyDescent="0.3">
      <c r="A684" s="10">
        <v>43482</v>
      </c>
      <c r="B684" s="11" t="s">
        <v>643</v>
      </c>
      <c r="C684" s="11" t="s">
        <v>415</v>
      </c>
      <c r="D684" s="11" t="s">
        <v>662</v>
      </c>
      <c r="F684" s="15">
        <f>IF(ISBLANK($D684),"",IF(ISBLANK($E684),VLOOKUP($D684,$J:$K,2,FALSE),VLOOKUP($E684,'Daycare Packages'!$A:$G,7,FALSE)))</f>
        <v>30</v>
      </c>
      <c r="G684" s="15"/>
      <c r="H684" s="15">
        <f t="shared" si="39"/>
        <v>30</v>
      </c>
      <c r="I684" s="198">
        <f t="shared" si="40"/>
        <v>1</v>
      </c>
    </row>
    <row r="685" spans="1:9" x14ac:dyDescent="0.3">
      <c r="A685" s="10">
        <v>43482</v>
      </c>
      <c r="B685" s="11" t="s">
        <v>727</v>
      </c>
      <c r="C685" s="11" t="s">
        <v>728</v>
      </c>
      <c r="D685" s="11" t="s">
        <v>662</v>
      </c>
      <c r="F685" s="15">
        <f>IF(ISBLANK($D685),"",IF(ISBLANK($E685),VLOOKUP($D685,$J:$K,2,FALSE),VLOOKUP($E685,'Daycare Packages'!$A:$G,7,FALSE)))</f>
        <v>30</v>
      </c>
      <c r="G685" s="15"/>
      <c r="H685" s="15">
        <f t="shared" si="39"/>
        <v>30</v>
      </c>
      <c r="I685" s="198">
        <f t="shared" si="40"/>
        <v>1</v>
      </c>
    </row>
    <row r="686" spans="1:9" x14ac:dyDescent="0.3">
      <c r="A686" s="10">
        <v>43482</v>
      </c>
      <c r="B686" s="11" t="s">
        <v>282</v>
      </c>
      <c r="C686" s="11" t="s">
        <v>735</v>
      </c>
      <c r="D686" s="11" t="s">
        <v>662</v>
      </c>
      <c r="F686" s="15">
        <f>IF(ISBLANK($D686),"",IF(ISBLANK($E686),VLOOKUP($D686,$J:$K,2,FALSE),VLOOKUP($E686,'Daycare Packages'!$A:$G,7,FALSE)))</f>
        <v>30</v>
      </c>
      <c r="G686" s="15"/>
      <c r="H686" s="15">
        <f t="shared" si="39"/>
        <v>30</v>
      </c>
      <c r="I686" s="198">
        <f t="shared" si="40"/>
        <v>1</v>
      </c>
    </row>
    <row r="687" spans="1:9" x14ac:dyDescent="0.3">
      <c r="A687" s="10">
        <v>43482</v>
      </c>
      <c r="B687" s="11" t="s">
        <v>766</v>
      </c>
      <c r="C687" s="11" t="s">
        <v>767</v>
      </c>
      <c r="D687" s="11" t="s">
        <v>662</v>
      </c>
      <c r="F687" s="15">
        <f>IF(ISBLANK($D687),"",IF(ISBLANK($E687),VLOOKUP($D687,$J:$K,2,FALSE),VLOOKUP($E687,'Daycare Packages'!$A:$G,7,FALSE)))</f>
        <v>30</v>
      </c>
      <c r="G687" s="15"/>
      <c r="H687" s="15">
        <f t="shared" si="39"/>
        <v>30</v>
      </c>
      <c r="I687" s="198">
        <f t="shared" si="40"/>
        <v>1</v>
      </c>
    </row>
    <row r="688" spans="1:9" x14ac:dyDescent="0.3">
      <c r="A688" s="10">
        <v>43482</v>
      </c>
      <c r="B688" s="11" t="s">
        <v>211</v>
      </c>
      <c r="C688" s="11" t="s">
        <v>507</v>
      </c>
      <c r="D688" s="11" t="s">
        <v>662</v>
      </c>
      <c r="E688" s="11">
        <v>6734302</v>
      </c>
      <c r="F688" s="15">
        <f>IF(ISBLANK($D688),"",IF(ISBLANK($E688),VLOOKUP($D688,$J:$K,2,FALSE),VLOOKUP($E688,'Daycare Packages'!$A:$G,7,FALSE)))</f>
        <v>24</v>
      </c>
      <c r="G688" s="15"/>
      <c r="H688" s="15">
        <f t="shared" si="39"/>
        <v>24</v>
      </c>
      <c r="I688" s="198">
        <f t="shared" si="40"/>
        <v>1</v>
      </c>
    </row>
    <row r="689" spans="1:9" x14ac:dyDescent="0.3">
      <c r="A689" s="10">
        <v>43482</v>
      </c>
      <c r="B689" s="11" t="s">
        <v>869</v>
      </c>
      <c r="C689" s="11" t="s">
        <v>870</v>
      </c>
      <c r="D689" s="11" t="s">
        <v>662</v>
      </c>
      <c r="F689" s="15">
        <f>IF(ISBLANK($D689),"",IF(ISBLANK($E689),VLOOKUP($D689,$J:$K,2,FALSE),VLOOKUP($E689,'Daycare Packages'!$A:$G,7,FALSE)))</f>
        <v>30</v>
      </c>
      <c r="G689" s="15"/>
      <c r="H689" s="15">
        <f t="shared" si="39"/>
        <v>30</v>
      </c>
      <c r="I689" s="198">
        <f t="shared" si="40"/>
        <v>1</v>
      </c>
    </row>
    <row r="690" spans="1:9" x14ac:dyDescent="0.3">
      <c r="A690" s="10">
        <v>43482</v>
      </c>
      <c r="B690" s="11" t="s">
        <v>209</v>
      </c>
      <c r="C690" s="11" t="s">
        <v>702</v>
      </c>
      <c r="D690" s="11" t="s">
        <v>662</v>
      </c>
      <c r="E690" s="11">
        <v>6733881</v>
      </c>
      <c r="F690" s="15">
        <f>IF(ISBLANK($D690),"",IF(ISBLANK($E690),VLOOKUP($D690,$J:$K,2,FALSE),VLOOKUP($E690,'Daycare Packages'!$A:$G,7,FALSE)))</f>
        <v>25</v>
      </c>
      <c r="G690" s="15"/>
      <c r="H690" s="15">
        <f t="shared" si="39"/>
        <v>25</v>
      </c>
      <c r="I690" s="198">
        <f t="shared" si="40"/>
        <v>1</v>
      </c>
    </row>
    <row r="691" spans="1:9" x14ac:dyDescent="0.3">
      <c r="A691" s="10">
        <v>43482</v>
      </c>
      <c r="B691" s="11" t="s">
        <v>192</v>
      </c>
      <c r="C691" s="11" t="s">
        <v>871</v>
      </c>
      <c r="D691" s="11" t="s">
        <v>662</v>
      </c>
      <c r="E691" s="11">
        <v>6727428</v>
      </c>
      <c r="F691" s="15">
        <f>IF(ISBLANK($D691),"",IF(ISBLANK($E691),VLOOKUP($D691,$J:$K,2,FALSE),VLOOKUP($E691,'Daycare Packages'!$A:$G,7,FALSE)))</f>
        <v>25</v>
      </c>
      <c r="G691" s="15"/>
      <c r="H691" s="15">
        <f t="shared" si="39"/>
        <v>25</v>
      </c>
      <c r="I691" s="198">
        <f t="shared" si="40"/>
        <v>1</v>
      </c>
    </row>
    <row r="692" spans="1:9" x14ac:dyDescent="0.3">
      <c r="A692" s="10">
        <v>43482</v>
      </c>
      <c r="B692" s="11" t="s">
        <v>146</v>
      </c>
      <c r="C692" s="11" t="s">
        <v>705</v>
      </c>
      <c r="D692" s="11" t="s">
        <v>662</v>
      </c>
      <c r="E692" s="11">
        <v>6690320</v>
      </c>
      <c r="F692" s="15">
        <f>IF(ISBLANK($D692),"",IF(ISBLANK($E692),VLOOKUP($D692,$J:$K,2,FALSE),VLOOKUP($E692,'Daycare Packages'!$A:$G,7,FALSE)))</f>
        <v>22</v>
      </c>
      <c r="G692" s="15"/>
      <c r="H692" s="15">
        <f t="shared" si="39"/>
        <v>22</v>
      </c>
      <c r="I692" s="198">
        <f t="shared" si="40"/>
        <v>1</v>
      </c>
    </row>
    <row r="693" spans="1:9" x14ac:dyDescent="0.3">
      <c r="A693" s="10">
        <v>43482</v>
      </c>
      <c r="B693" s="11" t="s">
        <v>677</v>
      </c>
      <c r="C693" s="11" t="s">
        <v>678</v>
      </c>
      <c r="D693" s="11" t="s">
        <v>662</v>
      </c>
      <c r="F693" s="15">
        <f>IF(ISBLANK($D693),"",IF(ISBLANK($E693),VLOOKUP($D693,$J:$K,2,FALSE),VLOOKUP($E693,'Daycare Packages'!$A:$G,7,FALSE)))</f>
        <v>30</v>
      </c>
      <c r="G693" s="15"/>
      <c r="H693" s="15">
        <f t="shared" si="39"/>
        <v>30</v>
      </c>
      <c r="I693" s="198">
        <f t="shared" si="40"/>
        <v>1</v>
      </c>
    </row>
    <row r="694" spans="1:9" x14ac:dyDescent="0.3">
      <c r="A694" s="10">
        <v>43482</v>
      </c>
      <c r="B694" s="11" t="s">
        <v>167</v>
      </c>
      <c r="C694" s="11" t="s">
        <v>726</v>
      </c>
      <c r="D694" s="11" t="s">
        <v>662</v>
      </c>
      <c r="E694" s="11">
        <v>6737086</v>
      </c>
      <c r="F694" s="15">
        <f>IF(ISBLANK($D694),"",IF(ISBLANK($E694),VLOOKUP($D694,$J:$K,2,FALSE),VLOOKUP($E694,'Daycare Packages'!$A:$G,7,FALSE)))</f>
        <v>26</v>
      </c>
      <c r="G694" s="15"/>
      <c r="H694" s="15">
        <f t="shared" si="39"/>
        <v>26</v>
      </c>
      <c r="I694" s="198">
        <f t="shared" si="40"/>
        <v>1</v>
      </c>
    </row>
    <row r="695" spans="1:9" x14ac:dyDescent="0.3">
      <c r="A695" s="10">
        <v>43482</v>
      </c>
      <c r="B695" s="11" t="s">
        <v>122</v>
      </c>
      <c r="C695" s="11" t="s">
        <v>740</v>
      </c>
      <c r="D695" s="11" t="s">
        <v>662</v>
      </c>
      <c r="E695" s="11">
        <v>6632734</v>
      </c>
      <c r="F695" s="15">
        <f>IF(ISBLANK($D695),"",IF(ISBLANK($E695),VLOOKUP($D695,$J:$K,2,FALSE),VLOOKUP($E695,'Daycare Packages'!$A:$G,7,FALSE)))</f>
        <v>22</v>
      </c>
      <c r="G695" s="15"/>
      <c r="H695" s="15">
        <f t="shared" si="39"/>
        <v>22</v>
      </c>
      <c r="I695" s="198">
        <f t="shared" si="40"/>
        <v>1</v>
      </c>
    </row>
    <row r="696" spans="1:9" x14ac:dyDescent="0.3">
      <c r="A696" s="10">
        <v>43482</v>
      </c>
      <c r="B696" s="11" t="s">
        <v>189</v>
      </c>
      <c r="C696" s="11" t="s">
        <v>638</v>
      </c>
      <c r="D696" s="11" t="s">
        <v>662</v>
      </c>
      <c r="E696" s="11">
        <v>6725260</v>
      </c>
      <c r="F696" s="15">
        <f>IF(ISBLANK($D696),"",IF(ISBLANK($E696),VLOOKUP($D696,$J:$K,2,FALSE),VLOOKUP($E696,'Daycare Packages'!$A:$G,7,FALSE)))</f>
        <v>22</v>
      </c>
      <c r="G696" s="15"/>
      <c r="H696" s="15">
        <f t="shared" si="39"/>
        <v>22</v>
      </c>
      <c r="I696" s="198">
        <f t="shared" si="40"/>
        <v>1</v>
      </c>
    </row>
    <row r="697" spans="1:9" x14ac:dyDescent="0.3">
      <c r="A697" s="10">
        <v>43482</v>
      </c>
      <c r="B697" s="11" t="s">
        <v>173</v>
      </c>
      <c r="C697" s="11" t="s">
        <v>791</v>
      </c>
      <c r="D697" s="11" t="s">
        <v>662</v>
      </c>
      <c r="E697" s="11">
        <v>6715792</v>
      </c>
      <c r="F697" s="15">
        <f>IF(ISBLANK($D697),"",IF(ISBLANK($E697),VLOOKUP($D697,$J:$K,2,FALSE),VLOOKUP($E697,'Daycare Packages'!$A:$G,7,FALSE)))</f>
        <v>25</v>
      </c>
      <c r="G697" s="15"/>
      <c r="H697" s="15">
        <f t="shared" si="39"/>
        <v>25</v>
      </c>
      <c r="I697" s="198">
        <f t="shared" si="40"/>
        <v>1</v>
      </c>
    </row>
    <row r="698" spans="1:9" x14ac:dyDescent="0.3">
      <c r="A698" s="10">
        <v>43482</v>
      </c>
      <c r="B698" s="11" t="s">
        <v>175</v>
      </c>
      <c r="C698" s="11" t="s">
        <v>433</v>
      </c>
      <c r="D698" s="11" t="s">
        <v>662</v>
      </c>
      <c r="E698" s="11">
        <v>6716814</v>
      </c>
      <c r="F698" s="15">
        <f>IF(ISBLANK($D698),"",IF(ISBLANK($E698),VLOOKUP($D698,$J:$K,2,FALSE),VLOOKUP($E698,'Daycare Packages'!$A:$G,7,FALSE)))</f>
        <v>22</v>
      </c>
      <c r="G698" s="15"/>
      <c r="H698" s="15">
        <f t="shared" si="39"/>
        <v>22</v>
      </c>
      <c r="I698" s="198">
        <f t="shared" si="40"/>
        <v>1</v>
      </c>
    </row>
    <row r="699" spans="1:9" x14ac:dyDescent="0.3">
      <c r="A699" s="10">
        <v>43482</v>
      </c>
      <c r="B699" s="11" t="s">
        <v>208</v>
      </c>
      <c r="C699" s="11" t="s">
        <v>507</v>
      </c>
      <c r="D699" s="11" t="s">
        <v>662</v>
      </c>
      <c r="E699" s="11">
        <v>6733427</v>
      </c>
      <c r="F699" s="15">
        <f>IF(ISBLANK($D699),"",IF(ISBLANK($E699),VLOOKUP($D699,$J:$K,2,FALSE),VLOOKUP($E699,'Daycare Packages'!$A:$G,7,FALSE)))</f>
        <v>22</v>
      </c>
      <c r="G699" s="15"/>
      <c r="H699" s="15">
        <f t="shared" si="39"/>
        <v>22</v>
      </c>
      <c r="I699" s="198">
        <f t="shared" si="40"/>
        <v>1</v>
      </c>
    </row>
    <row r="700" spans="1:9" x14ac:dyDescent="0.3">
      <c r="A700" s="10">
        <v>43482</v>
      </c>
      <c r="B700" s="11" t="s">
        <v>204</v>
      </c>
      <c r="C700" s="11" t="s">
        <v>774</v>
      </c>
      <c r="D700" s="11" t="s">
        <v>662</v>
      </c>
      <c r="E700" s="11">
        <v>6732370</v>
      </c>
      <c r="F700" s="15">
        <f>IF(ISBLANK($D700),"",IF(ISBLANK($E700),VLOOKUP($D700,$J:$K,2,FALSE),VLOOKUP($E700,'Daycare Packages'!$A:$G,7,FALSE)))</f>
        <v>24</v>
      </c>
      <c r="G700" s="15"/>
      <c r="H700" s="15">
        <f t="shared" si="39"/>
        <v>24</v>
      </c>
      <c r="I700" s="198">
        <f t="shared" si="40"/>
        <v>1</v>
      </c>
    </row>
    <row r="701" spans="1:9" x14ac:dyDescent="0.3">
      <c r="A701" s="10">
        <v>43482</v>
      </c>
      <c r="B701" s="11" t="s">
        <v>204</v>
      </c>
      <c r="C701" s="11" t="s">
        <v>775</v>
      </c>
      <c r="D701" s="11" t="s">
        <v>662</v>
      </c>
      <c r="E701" s="11">
        <v>6732370</v>
      </c>
      <c r="F701" s="15">
        <f>IF(ISBLANK($D701),"",IF(ISBLANK($E701),VLOOKUP($D701,$J:$K,2,FALSE),VLOOKUP($E701,'Daycare Packages'!$A:$G,7,FALSE)))</f>
        <v>24</v>
      </c>
      <c r="G701" s="15"/>
      <c r="H701" s="15">
        <f t="shared" si="39"/>
        <v>24</v>
      </c>
      <c r="I701" s="198">
        <f t="shared" si="40"/>
        <v>1</v>
      </c>
    </row>
    <row r="702" spans="1:9" x14ac:dyDescent="0.3">
      <c r="A702" s="10">
        <v>43482</v>
      </c>
      <c r="B702" s="11" t="s">
        <v>199</v>
      </c>
      <c r="C702" s="11" t="s">
        <v>711</v>
      </c>
      <c r="D702" s="11" t="s">
        <v>662</v>
      </c>
      <c r="E702" s="11">
        <v>6730274</v>
      </c>
      <c r="F702" s="15">
        <f>IF(ISBLANK($D702),"",IF(ISBLANK($E702),VLOOKUP($D702,$J:$K,2,FALSE),VLOOKUP($E702,'Daycare Packages'!$A:$G,7,FALSE)))</f>
        <v>25</v>
      </c>
      <c r="G702" s="15"/>
      <c r="H702" s="15">
        <f t="shared" si="39"/>
        <v>25</v>
      </c>
      <c r="I702" s="198">
        <f t="shared" si="40"/>
        <v>1</v>
      </c>
    </row>
    <row r="703" spans="1:9" x14ac:dyDescent="0.3">
      <c r="A703" s="10">
        <v>43482</v>
      </c>
      <c r="B703" s="11" t="s">
        <v>179</v>
      </c>
      <c r="C703" s="11" t="s">
        <v>706</v>
      </c>
      <c r="D703" s="11" t="s">
        <v>662</v>
      </c>
      <c r="E703" s="11">
        <v>6719584</v>
      </c>
      <c r="F703" s="15">
        <f>IF(ISBLANK($D703),"",IF(ISBLANK($E703),VLOOKUP($D703,$J:$K,2,FALSE),VLOOKUP($E703,'Daycare Packages'!$A:$G,7,FALSE)))</f>
        <v>26</v>
      </c>
      <c r="G703" s="15"/>
      <c r="H703" s="15">
        <f t="shared" si="39"/>
        <v>26</v>
      </c>
      <c r="I703" s="198">
        <f t="shared" si="40"/>
        <v>1</v>
      </c>
    </row>
    <row r="704" spans="1:9" x14ac:dyDescent="0.3">
      <c r="A704" s="10">
        <v>43482</v>
      </c>
      <c r="B704" s="11" t="s">
        <v>140</v>
      </c>
      <c r="C704" s="11" t="s">
        <v>475</v>
      </c>
      <c r="D704" s="11" t="s">
        <v>662</v>
      </c>
      <c r="E704" s="11">
        <v>6676801</v>
      </c>
      <c r="F704" s="15">
        <f>IF(ISBLANK($D704),"",IF(ISBLANK($E704),VLOOKUP($D704,$J:$K,2,FALSE),VLOOKUP($E704,'Daycare Packages'!$A:$G,7,FALSE)))</f>
        <v>22</v>
      </c>
      <c r="G704" s="15"/>
      <c r="H704" s="15">
        <f t="shared" si="39"/>
        <v>22</v>
      </c>
      <c r="I704" s="198">
        <f t="shared" si="40"/>
        <v>1</v>
      </c>
    </row>
    <row r="705" spans="1:9" x14ac:dyDescent="0.3">
      <c r="A705" s="10">
        <v>43482</v>
      </c>
      <c r="B705" s="11" t="s">
        <v>223</v>
      </c>
      <c r="C705" s="11" t="s">
        <v>538</v>
      </c>
      <c r="D705" s="11" t="s">
        <v>662</v>
      </c>
      <c r="E705" s="11">
        <v>6745139</v>
      </c>
      <c r="F705" s="15">
        <f>IF(ISBLANK($D705),"",IF(ISBLANK($E705),VLOOKUP($D705,$J:$K,2,FALSE),VLOOKUP($E705,'Daycare Packages'!$A:$G,7,FALSE)))</f>
        <v>26</v>
      </c>
      <c r="G705" s="15"/>
      <c r="H705" s="15">
        <f t="shared" si="39"/>
        <v>26</v>
      </c>
      <c r="I705" s="198">
        <f t="shared" si="40"/>
        <v>1</v>
      </c>
    </row>
    <row r="706" spans="1:9" x14ac:dyDescent="0.3">
      <c r="A706" s="10">
        <v>43482</v>
      </c>
      <c r="B706" s="11" t="s">
        <v>742</v>
      </c>
      <c r="C706" s="11" t="s">
        <v>743</v>
      </c>
      <c r="D706" s="11" t="s">
        <v>662</v>
      </c>
      <c r="F706" s="15">
        <f>IF(ISBLANK($D706),"",IF(ISBLANK($E706),VLOOKUP($D706,$J:$K,2,FALSE),VLOOKUP($E706,'Daycare Packages'!$A:$G,7,FALSE)))</f>
        <v>30</v>
      </c>
      <c r="G706" s="15"/>
      <c r="H706" s="15">
        <f t="shared" si="39"/>
        <v>30</v>
      </c>
      <c r="I706" s="198">
        <f t="shared" si="40"/>
        <v>1</v>
      </c>
    </row>
    <row r="707" spans="1:9" x14ac:dyDescent="0.3">
      <c r="A707" s="10">
        <v>43482</v>
      </c>
      <c r="B707" s="11" t="s">
        <v>150</v>
      </c>
      <c r="C707" s="11" t="s">
        <v>461</v>
      </c>
      <c r="D707" s="11" t="s">
        <v>662</v>
      </c>
      <c r="E707" s="11">
        <v>6695345</v>
      </c>
      <c r="F707" s="15">
        <f>IF(ISBLANK($D707),"",IF(ISBLANK($E707),VLOOKUP($D707,$J:$K,2,FALSE),VLOOKUP($E707,'Daycare Packages'!$A:$G,7,FALSE)))</f>
        <v>26</v>
      </c>
      <c r="G707" s="15"/>
      <c r="H707" s="15">
        <f t="shared" ref="H707:H770" si="41">IF(ISBLANK(D707),"",SUM(F707:G707))</f>
        <v>26</v>
      </c>
      <c r="I707" s="198">
        <f t="shared" ref="I707:I770" si="42">IF(A707="",0,MONTH(A707))</f>
        <v>1</v>
      </c>
    </row>
    <row r="708" spans="1:9" x14ac:dyDescent="0.3">
      <c r="A708" s="10">
        <v>43482</v>
      </c>
      <c r="B708" s="11" t="s">
        <v>477</v>
      </c>
      <c r="C708" s="11" t="s">
        <v>478</v>
      </c>
      <c r="D708" s="11" t="s">
        <v>662</v>
      </c>
      <c r="F708" s="15">
        <f>IF(ISBLANK($D708),"",IF(ISBLANK($E708),VLOOKUP($D708,$J:$K,2,FALSE),VLOOKUP($E708,'Daycare Packages'!$A:$G,7,FALSE)))</f>
        <v>30</v>
      </c>
      <c r="G708" s="15"/>
      <c r="H708" s="15">
        <f t="shared" si="41"/>
        <v>30</v>
      </c>
      <c r="I708" s="198">
        <f t="shared" si="42"/>
        <v>1</v>
      </c>
    </row>
    <row r="709" spans="1:9" x14ac:dyDescent="0.3">
      <c r="A709" s="10">
        <v>43482</v>
      </c>
      <c r="B709" s="11" t="s">
        <v>210</v>
      </c>
      <c r="C709" s="11" t="s">
        <v>460</v>
      </c>
      <c r="D709" s="11" t="s">
        <v>662</v>
      </c>
      <c r="E709" s="11">
        <v>6733894</v>
      </c>
      <c r="F709" s="15">
        <f>IF(ISBLANK($D709),"",IF(ISBLANK($E709),VLOOKUP($D709,$J:$K,2,FALSE),VLOOKUP($E709,'Daycare Packages'!$A:$G,7,FALSE)))</f>
        <v>26</v>
      </c>
      <c r="G709" s="15"/>
      <c r="H709" s="15">
        <f t="shared" si="41"/>
        <v>26</v>
      </c>
      <c r="I709" s="198">
        <f t="shared" si="42"/>
        <v>1</v>
      </c>
    </row>
    <row r="710" spans="1:9" x14ac:dyDescent="0.3">
      <c r="A710" s="10">
        <v>43482</v>
      </c>
      <c r="B710" s="11" t="s">
        <v>760</v>
      </c>
      <c r="C710" s="11" t="s">
        <v>761</v>
      </c>
      <c r="D710" s="11" t="s">
        <v>662</v>
      </c>
      <c r="F710" s="15">
        <f>IF(ISBLANK($D710),"",IF(ISBLANK($E710),VLOOKUP($D710,$J:$K,2,FALSE),VLOOKUP($E710,'Daycare Packages'!$A:$G,7,FALSE)))</f>
        <v>30</v>
      </c>
      <c r="G710" s="15"/>
      <c r="H710" s="15">
        <f t="shared" si="41"/>
        <v>30</v>
      </c>
      <c r="I710" s="198">
        <f t="shared" si="42"/>
        <v>1</v>
      </c>
    </row>
    <row r="711" spans="1:9" x14ac:dyDescent="0.3">
      <c r="A711" s="10">
        <v>43482</v>
      </c>
      <c r="B711" s="11" t="s">
        <v>212</v>
      </c>
      <c r="C711" s="11" t="s">
        <v>707</v>
      </c>
      <c r="D711" s="11" t="s">
        <v>662</v>
      </c>
      <c r="E711" s="11">
        <v>6734311</v>
      </c>
      <c r="F711" s="15">
        <f>IF(ISBLANK($D711),"",IF(ISBLANK($E711),VLOOKUP($D711,$J:$K,2,FALSE),VLOOKUP($E711,'Daycare Packages'!$A:$G,7,FALSE)))</f>
        <v>25</v>
      </c>
      <c r="G711" s="15"/>
      <c r="H711" s="15">
        <f t="shared" si="41"/>
        <v>25</v>
      </c>
      <c r="I711" s="198">
        <f t="shared" si="42"/>
        <v>1</v>
      </c>
    </row>
    <row r="712" spans="1:9" x14ac:dyDescent="0.3">
      <c r="A712" s="10">
        <v>43482</v>
      </c>
      <c r="B712" s="11" t="s">
        <v>663</v>
      </c>
      <c r="C712" s="11" t="s">
        <v>664</v>
      </c>
      <c r="D712" s="11" t="s">
        <v>662</v>
      </c>
      <c r="F712" s="15">
        <f>IF(ISBLANK($D712),"",IF(ISBLANK($E712),VLOOKUP($D712,$J:$K,2,FALSE),VLOOKUP($E712,'Daycare Packages'!$A:$G,7,FALSE)))</f>
        <v>30</v>
      </c>
      <c r="G712" s="15"/>
      <c r="H712" s="15">
        <f t="shared" si="41"/>
        <v>30</v>
      </c>
      <c r="I712" s="198">
        <f t="shared" si="42"/>
        <v>1</v>
      </c>
    </row>
    <row r="713" spans="1:9" x14ac:dyDescent="0.3">
      <c r="A713" s="10">
        <v>43482</v>
      </c>
      <c r="B713" s="11" t="s">
        <v>663</v>
      </c>
      <c r="C713" s="11" t="s">
        <v>665</v>
      </c>
      <c r="D713" s="11" t="s">
        <v>662</v>
      </c>
      <c r="F713" s="15">
        <f>IF(ISBLANK($D713),"",IF(ISBLANK($E713),VLOOKUP($D713,$J:$K,2,FALSE),VLOOKUP($E713,'Daycare Packages'!$A:$G,7,FALSE)))</f>
        <v>30</v>
      </c>
      <c r="G713" s="15"/>
      <c r="H713" s="15">
        <f t="shared" si="41"/>
        <v>30</v>
      </c>
      <c r="I713" s="198">
        <f t="shared" si="42"/>
        <v>1</v>
      </c>
    </row>
    <row r="714" spans="1:9" x14ac:dyDescent="0.3">
      <c r="A714" s="10">
        <v>43482</v>
      </c>
      <c r="B714" s="11" t="s">
        <v>768</v>
      </c>
      <c r="C714" s="11" t="s">
        <v>548</v>
      </c>
      <c r="D714" s="11" t="s">
        <v>662</v>
      </c>
      <c r="F714" s="15">
        <f>IF(ISBLANK($D714),"",IF(ISBLANK($E714),VLOOKUP($D714,$J:$K,2,FALSE),VLOOKUP($E714,'Daycare Packages'!$A:$G,7,FALSE)))</f>
        <v>30</v>
      </c>
      <c r="G714" s="15"/>
      <c r="H714" s="15">
        <f t="shared" si="41"/>
        <v>30</v>
      </c>
      <c r="I714" s="198">
        <f t="shared" si="42"/>
        <v>1</v>
      </c>
    </row>
    <row r="715" spans="1:9" x14ac:dyDescent="0.3">
      <c r="A715" s="10">
        <v>43482</v>
      </c>
      <c r="B715" s="11" t="s">
        <v>215</v>
      </c>
      <c r="C715" s="11" t="s">
        <v>741</v>
      </c>
      <c r="D715" s="11" t="s">
        <v>662</v>
      </c>
      <c r="E715" s="11">
        <v>6736360</v>
      </c>
      <c r="F715" s="15">
        <f>IF(ISBLANK($D715),"",IF(ISBLANK($E715),VLOOKUP($D715,$J:$K,2,FALSE),VLOOKUP($E715,'Daycare Packages'!$A:$G,7,FALSE)))</f>
        <v>26</v>
      </c>
      <c r="G715" s="15"/>
      <c r="H715" s="15">
        <f t="shared" si="41"/>
        <v>26</v>
      </c>
      <c r="I715" s="198">
        <f t="shared" si="42"/>
        <v>1</v>
      </c>
    </row>
    <row r="716" spans="1:9" x14ac:dyDescent="0.3">
      <c r="A716" s="10">
        <v>43482</v>
      </c>
      <c r="B716" s="11" t="s">
        <v>141</v>
      </c>
      <c r="C716" s="11" t="s">
        <v>564</v>
      </c>
      <c r="D716" s="11" t="s">
        <v>662</v>
      </c>
      <c r="E716" s="11">
        <v>6735955</v>
      </c>
      <c r="F716" s="15">
        <f>IF(ISBLANK($D716),"",IF(ISBLANK($E716),VLOOKUP($D716,$J:$K,2,FALSE),VLOOKUP($E716,'Daycare Packages'!$A:$G,7,FALSE)))</f>
        <v>25</v>
      </c>
      <c r="G716" s="15"/>
      <c r="H716" s="15">
        <f t="shared" si="41"/>
        <v>25</v>
      </c>
      <c r="I716" s="198">
        <f t="shared" si="42"/>
        <v>1</v>
      </c>
    </row>
    <row r="717" spans="1:9" x14ac:dyDescent="0.3">
      <c r="A717" s="10">
        <v>43482</v>
      </c>
      <c r="B717" s="11" t="s">
        <v>186</v>
      </c>
      <c r="C717" s="11" t="s">
        <v>561</v>
      </c>
      <c r="D717" s="11" t="s">
        <v>662</v>
      </c>
      <c r="E717" s="11">
        <v>6723146</v>
      </c>
      <c r="F717" s="15">
        <f>IF(ISBLANK($D717),"",IF(ISBLANK($E717),VLOOKUP($D717,$J:$K,2,FALSE),VLOOKUP($E717,'Daycare Packages'!$A:$G,7,FALSE)))</f>
        <v>22</v>
      </c>
      <c r="G717" s="15"/>
      <c r="H717" s="15">
        <f t="shared" si="41"/>
        <v>22</v>
      </c>
      <c r="I717" s="198">
        <f t="shared" si="42"/>
        <v>1</v>
      </c>
    </row>
    <row r="718" spans="1:9" x14ac:dyDescent="0.3">
      <c r="A718" s="10">
        <v>43482</v>
      </c>
      <c r="B718" s="11" t="s">
        <v>72</v>
      </c>
      <c r="C718" s="11" t="s">
        <v>498</v>
      </c>
      <c r="D718" s="11" t="s">
        <v>662</v>
      </c>
      <c r="E718" s="11">
        <v>3952473</v>
      </c>
      <c r="F718" s="15">
        <f>IF(ISBLANK($D718),"",IF(ISBLANK($E718),VLOOKUP($D718,$J:$K,2,FALSE),VLOOKUP($E718,'Daycare Packages'!$A:$G,7,FALSE)))</f>
        <v>22</v>
      </c>
      <c r="G718" s="15"/>
      <c r="H718" s="15">
        <f t="shared" si="41"/>
        <v>22</v>
      </c>
      <c r="I718" s="198">
        <f t="shared" si="42"/>
        <v>1</v>
      </c>
    </row>
    <row r="719" spans="1:9" x14ac:dyDescent="0.3">
      <c r="A719" s="10">
        <v>43482</v>
      </c>
      <c r="B719" s="11" t="s">
        <v>713</v>
      </c>
      <c r="C719" s="11" t="s">
        <v>821</v>
      </c>
      <c r="D719" s="11" t="s">
        <v>662</v>
      </c>
      <c r="F719" s="15">
        <f>IF(ISBLANK($D719),"",IF(ISBLANK($E719),VLOOKUP($D719,$J:$K,2,FALSE),VLOOKUP($E719,'Daycare Packages'!$A:$G,7,FALSE)))</f>
        <v>30</v>
      </c>
      <c r="G719" s="15"/>
      <c r="H719" s="15">
        <f t="shared" si="41"/>
        <v>30</v>
      </c>
      <c r="I719" s="198">
        <f t="shared" si="42"/>
        <v>1</v>
      </c>
    </row>
    <row r="720" spans="1:9" x14ac:dyDescent="0.3">
      <c r="A720" s="10">
        <v>43482</v>
      </c>
      <c r="B720" s="11" t="s">
        <v>713</v>
      </c>
      <c r="C720" s="11" t="s">
        <v>714</v>
      </c>
      <c r="D720" s="11" t="s">
        <v>662</v>
      </c>
      <c r="F720" s="15">
        <f>IF(ISBLANK($D720),"",IF(ISBLANK($E720),VLOOKUP($D720,$J:$K,2,FALSE),VLOOKUP($E720,'Daycare Packages'!$A:$G,7,FALSE)))</f>
        <v>30</v>
      </c>
      <c r="G720" s="15"/>
      <c r="H720" s="15">
        <f t="shared" si="41"/>
        <v>30</v>
      </c>
      <c r="I720" s="198">
        <f t="shared" si="42"/>
        <v>1</v>
      </c>
    </row>
    <row r="721" spans="1:9" x14ac:dyDescent="0.3">
      <c r="A721" s="10">
        <v>43482</v>
      </c>
      <c r="B721" s="11" t="s">
        <v>148</v>
      </c>
      <c r="C721" s="11" t="s">
        <v>547</v>
      </c>
      <c r="D721" s="11" t="s">
        <v>662</v>
      </c>
      <c r="E721" s="11">
        <v>6692862</v>
      </c>
      <c r="F721" s="15">
        <f>IF(ISBLANK($D721),"",IF(ISBLANK($E721),VLOOKUP($D721,$J:$K,2,FALSE),VLOOKUP($E721,'Daycare Packages'!$A:$G,7,FALSE)))</f>
        <v>25</v>
      </c>
      <c r="G721" s="15"/>
      <c r="H721" s="15">
        <f t="shared" si="41"/>
        <v>25</v>
      </c>
      <c r="I721" s="198">
        <f t="shared" si="42"/>
        <v>1</v>
      </c>
    </row>
    <row r="722" spans="1:9" x14ac:dyDescent="0.3">
      <c r="A722" s="10">
        <v>43482</v>
      </c>
      <c r="B722" s="11" t="s">
        <v>191</v>
      </c>
      <c r="C722" s="11" t="s">
        <v>776</v>
      </c>
      <c r="D722" s="11" t="s">
        <v>662</v>
      </c>
      <c r="E722" s="11">
        <v>6727345</v>
      </c>
      <c r="F722" s="15">
        <f>IF(ISBLANK($D722),"",IF(ISBLANK($E722),VLOOKUP($D722,$J:$K,2,FALSE),VLOOKUP($E722,'Daycare Packages'!$A:$G,7,FALSE)))</f>
        <v>26</v>
      </c>
      <c r="G722" s="15"/>
      <c r="H722" s="15">
        <f t="shared" si="41"/>
        <v>26</v>
      </c>
      <c r="I722" s="198">
        <f t="shared" si="42"/>
        <v>1</v>
      </c>
    </row>
    <row r="723" spans="1:9" x14ac:dyDescent="0.3">
      <c r="A723" s="10">
        <v>43482</v>
      </c>
      <c r="B723" s="11" t="s">
        <v>207</v>
      </c>
      <c r="C723" s="11" t="s">
        <v>229</v>
      </c>
      <c r="D723" s="11" t="s">
        <v>662</v>
      </c>
      <c r="E723" s="11">
        <v>6733314</v>
      </c>
      <c r="F723" s="15">
        <f>IF(ISBLANK($D723),"",IF(ISBLANK($E723),VLOOKUP($D723,$J:$K,2,FALSE),VLOOKUP($E723,'Daycare Packages'!$A:$G,7,FALSE)))</f>
        <v>22</v>
      </c>
      <c r="G723" s="15"/>
      <c r="H723" s="15">
        <f t="shared" si="41"/>
        <v>22</v>
      </c>
      <c r="I723" s="198">
        <f t="shared" si="42"/>
        <v>1</v>
      </c>
    </row>
    <row r="724" spans="1:9" x14ac:dyDescent="0.3">
      <c r="A724" s="10">
        <v>43482</v>
      </c>
      <c r="B724" s="11" t="s">
        <v>168</v>
      </c>
      <c r="C724" s="11" t="s">
        <v>640</v>
      </c>
      <c r="D724" s="11" t="s">
        <v>662</v>
      </c>
      <c r="E724" s="11">
        <v>6747981</v>
      </c>
      <c r="F724" s="15">
        <f>IF(ISBLANK($D724),"",IF(ISBLANK($E724),VLOOKUP($D724,$J:$K,2,FALSE),VLOOKUP($E724,'Daycare Packages'!$A:$G,7,FALSE)))</f>
        <v>27</v>
      </c>
      <c r="G724" s="15"/>
      <c r="H724" s="15">
        <f t="shared" si="41"/>
        <v>27</v>
      </c>
      <c r="I724" s="198">
        <f t="shared" si="42"/>
        <v>1</v>
      </c>
    </row>
    <row r="725" spans="1:9" x14ac:dyDescent="0.3">
      <c r="A725" s="10">
        <v>43482</v>
      </c>
      <c r="B725" s="11" t="s">
        <v>151</v>
      </c>
      <c r="C725" s="11" t="s">
        <v>578</v>
      </c>
      <c r="D725" s="11" t="s">
        <v>662</v>
      </c>
      <c r="E725" s="11">
        <v>6695845</v>
      </c>
      <c r="F725" s="15">
        <f>IF(ISBLANK($D725),"",IF(ISBLANK($E725),VLOOKUP($D725,$J:$K,2,FALSE),VLOOKUP($E725,'Daycare Packages'!$A:$G,7,FALSE)))</f>
        <v>22</v>
      </c>
      <c r="G725" s="15"/>
      <c r="H725" s="15">
        <f t="shared" si="41"/>
        <v>22</v>
      </c>
      <c r="I725" s="198">
        <f t="shared" si="42"/>
        <v>1</v>
      </c>
    </row>
    <row r="726" spans="1:9" x14ac:dyDescent="0.3">
      <c r="A726" s="10">
        <v>43482</v>
      </c>
      <c r="B726" s="11" t="s">
        <v>730</v>
      </c>
      <c r="C726" s="11" t="s">
        <v>731</v>
      </c>
      <c r="D726" s="11" t="s">
        <v>662</v>
      </c>
      <c r="F726" s="15">
        <f>IF(ISBLANK($D726),"",IF(ISBLANK($E726),VLOOKUP($D726,$J:$K,2,FALSE),VLOOKUP($E726,'Daycare Packages'!$A:$G,7,FALSE)))</f>
        <v>30</v>
      </c>
      <c r="G726" s="15"/>
      <c r="H726" s="15">
        <f t="shared" si="41"/>
        <v>30</v>
      </c>
      <c r="I726" s="198">
        <f t="shared" si="42"/>
        <v>1</v>
      </c>
    </row>
    <row r="727" spans="1:9" x14ac:dyDescent="0.3">
      <c r="A727" s="55">
        <v>43482</v>
      </c>
      <c r="B727" s="56" t="s">
        <v>156</v>
      </c>
      <c r="C727" s="56" t="s">
        <v>479</v>
      </c>
      <c r="D727" s="56" t="s">
        <v>662</v>
      </c>
      <c r="E727" s="56">
        <v>6703732</v>
      </c>
      <c r="F727" s="59">
        <f>IF(ISBLANK($D727),"",IF(ISBLANK($E727),VLOOKUP($D727,$J:$K,2,FALSE),VLOOKUP($E727,'Daycare Packages'!$A:$G,7,FALSE)))</f>
        <v>22</v>
      </c>
      <c r="G727" s="59"/>
      <c r="H727" s="59">
        <f t="shared" si="41"/>
        <v>22</v>
      </c>
      <c r="I727" s="198">
        <f t="shared" si="42"/>
        <v>1</v>
      </c>
    </row>
    <row r="728" spans="1:9" x14ac:dyDescent="0.3">
      <c r="A728" s="10">
        <v>43483</v>
      </c>
      <c r="B728" s="11" t="s">
        <v>749</v>
      </c>
      <c r="C728" s="11" t="s">
        <v>750</v>
      </c>
      <c r="D728" s="11" t="s">
        <v>659</v>
      </c>
      <c r="F728" s="15">
        <f>IF(ISBLANK($D728),"",IF(ISBLANK($E728),VLOOKUP($D728,$J:$K,2,FALSE),VLOOKUP($E728,'Daycare Packages'!$A:$G,7,FALSE)))</f>
        <v>20</v>
      </c>
      <c r="G728" s="15"/>
      <c r="H728" s="15">
        <f t="shared" si="41"/>
        <v>20</v>
      </c>
      <c r="I728" s="198">
        <f t="shared" si="42"/>
        <v>1</v>
      </c>
    </row>
    <row r="729" spans="1:9" x14ac:dyDescent="0.3">
      <c r="A729" s="10">
        <v>43483</v>
      </c>
      <c r="B729" s="11" t="s">
        <v>125</v>
      </c>
      <c r="C729" s="11" t="s">
        <v>872</v>
      </c>
      <c r="D729" s="11" t="s">
        <v>659</v>
      </c>
      <c r="E729" s="11">
        <v>6648686</v>
      </c>
      <c r="F729" s="15">
        <f>IF(ISBLANK($D729),"",IF(ISBLANK($E729),VLOOKUP($D729,$J:$K,2,FALSE),VLOOKUP($E729,'Daycare Packages'!$A:$G,7,FALSE)))</f>
        <v>18</v>
      </c>
      <c r="G729" s="15"/>
      <c r="H729" s="15">
        <f t="shared" si="41"/>
        <v>18</v>
      </c>
      <c r="I729" s="198">
        <f t="shared" si="42"/>
        <v>1</v>
      </c>
    </row>
    <row r="730" spans="1:9" x14ac:dyDescent="0.3">
      <c r="A730" s="10">
        <v>43483</v>
      </c>
      <c r="B730" s="11" t="s">
        <v>873</v>
      </c>
      <c r="C730" s="11" t="s">
        <v>493</v>
      </c>
      <c r="D730" s="11" t="s">
        <v>671</v>
      </c>
      <c r="F730" s="15">
        <f>IF(ISBLANK($D730),"",IF(ISBLANK($E730),VLOOKUP($D730,$J:$K,2,FALSE),VLOOKUP($E730,'Daycare Packages'!$A:$G,7,FALSE)))</f>
        <v>0</v>
      </c>
      <c r="G730" s="15"/>
      <c r="H730" s="15">
        <f t="shared" si="41"/>
        <v>0</v>
      </c>
      <c r="I730" s="198">
        <f t="shared" si="42"/>
        <v>1</v>
      </c>
    </row>
    <row r="731" spans="1:9" x14ac:dyDescent="0.3">
      <c r="A731" s="10">
        <v>43483</v>
      </c>
      <c r="B731" s="11" t="s">
        <v>613</v>
      </c>
      <c r="C731" s="11" t="s">
        <v>614</v>
      </c>
      <c r="D731" s="11" t="s">
        <v>671</v>
      </c>
      <c r="F731" s="15">
        <f>IF(ISBLANK($D731),"",IF(ISBLANK($E731),VLOOKUP($D731,$J:$K,2,FALSE),VLOOKUP($E731,'Daycare Packages'!$A:$G,7,FALSE)))</f>
        <v>0</v>
      </c>
      <c r="G731" s="15"/>
      <c r="H731" s="15">
        <f t="shared" si="41"/>
        <v>0</v>
      </c>
      <c r="I731" s="198">
        <f t="shared" si="42"/>
        <v>1</v>
      </c>
    </row>
    <row r="732" spans="1:9" x14ac:dyDescent="0.3">
      <c r="A732" s="10">
        <v>43483</v>
      </c>
      <c r="B732" s="11" t="s">
        <v>543</v>
      </c>
      <c r="C732" s="11" t="s">
        <v>544</v>
      </c>
      <c r="D732" s="11" t="s">
        <v>671</v>
      </c>
      <c r="F732" s="15">
        <f>IF(ISBLANK($D732),"",IF(ISBLANK($E732),VLOOKUP($D732,$J:$K,2,FALSE),VLOOKUP($E732,'Daycare Packages'!$A:$G,7,FALSE)))</f>
        <v>0</v>
      </c>
      <c r="G732" s="15"/>
      <c r="H732" s="15">
        <f t="shared" si="41"/>
        <v>0</v>
      </c>
      <c r="I732" s="198">
        <f t="shared" si="42"/>
        <v>1</v>
      </c>
    </row>
    <row r="733" spans="1:9" x14ac:dyDescent="0.3">
      <c r="A733" s="10">
        <v>43483</v>
      </c>
      <c r="B733" s="11" t="s">
        <v>190</v>
      </c>
      <c r="C733" s="11" t="s">
        <v>865</v>
      </c>
      <c r="D733" s="11" t="s">
        <v>659</v>
      </c>
      <c r="E733" s="11">
        <v>6747740</v>
      </c>
      <c r="F733" s="15">
        <f>IF(ISBLANK($D733),"",IF(ISBLANK($E733),VLOOKUP($D733,$J:$K,2,FALSE),VLOOKUP($E733,'Daycare Packages'!$A:$G,7,FALSE)))</f>
        <v>19</v>
      </c>
      <c r="G733" s="15"/>
      <c r="H733" s="15">
        <f t="shared" si="41"/>
        <v>19</v>
      </c>
      <c r="I733" s="198">
        <f t="shared" si="42"/>
        <v>1</v>
      </c>
    </row>
    <row r="734" spans="1:9" x14ac:dyDescent="0.3">
      <c r="A734" s="10">
        <v>43483</v>
      </c>
      <c r="B734" s="11" t="s">
        <v>160</v>
      </c>
      <c r="C734" s="11" t="s">
        <v>793</v>
      </c>
      <c r="D734" s="11" t="s">
        <v>662</v>
      </c>
      <c r="E734" s="11">
        <v>6708604</v>
      </c>
      <c r="F734" s="15">
        <f>IF(ISBLANK($D734),"",IF(ISBLANK($E734),VLOOKUP($D734,$J:$K,2,FALSE),VLOOKUP($E734,'Daycare Packages'!$A:$G,7,FALSE)))</f>
        <v>24</v>
      </c>
      <c r="G734" s="15"/>
      <c r="H734" s="15">
        <f t="shared" si="41"/>
        <v>24</v>
      </c>
      <c r="I734" s="198">
        <f t="shared" si="42"/>
        <v>1</v>
      </c>
    </row>
    <row r="735" spans="1:9" x14ac:dyDescent="0.3">
      <c r="A735" s="10">
        <v>43483</v>
      </c>
      <c r="B735" s="11" t="s">
        <v>160</v>
      </c>
      <c r="C735" s="11" t="s">
        <v>794</v>
      </c>
      <c r="D735" s="11" t="s">
        <v>662</v>
      </c>
      <c r="E735" s="11">
        <v>6708604</v>
      </c>
      <c r="F735" s="15">
        <f>IF(ISBLANK($D735),"",IF(ISBLANK($E735),VLOOKUP($D735,$J:$K,2,FALSE),VLOOKUP($E735,'Daycare Packages'!$A:$G,7,FALSE)))</f>
        <v>24</v>
      </c>
      <c r="G735" s="15"/>
      <c r="H735" s="15">
        <f t="shared" si="41"/>
        <v>24</v>
      </c>
      <c r="I735" s="198">
        <f t="shared" si="42"/>
        <v>1</v>
      </c>
    </row>
    <row r="736" spans="1:9" x14ac:dyDescent="0.3">
      <c r="A736" s="10">
        <v>43483</v>
      </c>
      <c r="B736" s="11" t="s">
        <v>127</v>
      </c>
      <c r="C736" s="11" t="s">
        <v>715</v>
      </c>
      <c r="D736" s="11" t="s">
        <v>662</v>
      </c>
      <c r="E736" s="11">
        <v>6756191</v>
      </c>
      <c r="F736" s="15">
        <f>IF(ISBLANK($D736),"",IF(ISBLANK($E736),VLOOKUP($D736,$J:$K,2,FALSE),VLOOKUP($E736,'Daycare Packages'!$A:$G,7,FALSE)))</f>
        <v>23</v>
      </c>
      <c r="G736" s="15"/>
      <c r="H736" s="15">
        <f t="shared" si="41"/>
        <v>23</v>
      </c>
      <c r="I736" s="198">
        <f t="shared" si="42"/>
        <v>1</v>
      </c>
    </row>
    <row r="737" spans="1:9" x14ac:dyDescent="0.3">
      <c r="A737" s="10">
        <v>43483</v>
      </c>
      <c r="B737" s="11" t="s">
        <v>72</v>
      </c>
      <c r="C737" s="11" t="s">
        <v>498</v>
      </c>
      <c r="D737" s="11" t="s">
        <v>662</v>
      </c>
      <c r="E737" s="11">
        <v>3952473</v>
      </c>
      <c r="F737" s="15">
        <f>IF(ISBLANK($D737),"",IF(ISBLANK($E737),VLOOKUP($D737,$J:$K,2,FALSE),VLOOKUP($E737,'Daycare Packages'!$A:$G,7,FALSE)))</f>
        <v>22</v>
      </c>
      <c r="G737" s="15"/>
      <c r="H737" s="15">
        <f t="shared" si="41"/>
        <v>22</v>
      </c>
      <c r="I737" s="198">
        <f t="shared" si="42"/>
        <v>1</v>
      </c>
    </row>
    <row r="738" spans="1:9" x14ac:dyDescent="0.3">
      <c r="A738" s="10">
        <v>43483</v>
      </c>
      <c r="B738" s="11" t="s">
        <v>732</v>
      </c>
      <c r="C738" s="11" t="s">
        <v>733</v>
      </c>
      <c r="D738" s="11" t="s">
        <v>662</v>
      </c>
      <c r="F738" s="15">
        <f>IF(ISBLANK($D738),"",IF(ISBLANK($E738),VLOOKUP($D738,$J:$K,2,FALSE),VLOOKUP($E738,'Daycare Packages'!$A:$G,7,FALSE)))</f>
        <v>30</v>
      </c>
      <c r="G738" s="15"/>
      <c r="H738" s="15">
        <f t="shared" si="41"/>
        <v>30</v>
      </c>
      <c r="I738" s="198">
        <f t="shared" si="42"/>
        <v>1</v>
      </c>
    </row>
    <row r="739" spans="1:9" x14ac:dyDescent="0.3">
      <c r="A739" s="10">
        <v>43483</v>
      </c>
      <c r="B739" s="11" t="s">
        <v>162</v>
      </c>
      <c r="C739" s="11" t="s">
        <v>676</v>
      </c>
      <c r="D739" s="11" t="s">
        <v>662</v>
      </c>
      <c r="E739" s="11">
        <v>6710615</v>
      </c>
      <c r="F739" s="15">
        <f>IF(ISBLANK($D739),"",IF(ISBLANK($E739),VLOOKUP($D739,$J:$K,2,FALSE),VLOOKUP($E739,'Daycare Packages'!$A:$G,7,FALSE)))</f>
        <v>26</v>
      </c>
      <c r="G739" s="15"/>
      <c r="H739" s="15">
        <f t="shared" si="41"/>
        <v>26</v>
      </c>
      <c r="I739" s="198">
        <f t="shared" si="42"/>
        <v>1</v>
      </c>
    </row>
    <row r="740" spans="1:9" x14ac:dyDescent="0.3">
      <c r="A740" s="10">
        <v>43483</v>
      </c>
      <c r="B740" s="11" t="s">
        <v>203</v>
      </c>
      <c r="C740" s="11" t="s">
        <v>840</v>
      </c>
      <c r="D740" s="11" t="s">
        <v>662</v>
      </c>
      <c r="E740" s="11">
        <v>6732330</v>
      </c>
      <c r="F740" s="15">
        <f>IF(ISBLANK($D740),"",IF(ISBLANK($E740),VLOOKUP($D740,$J:$K,2,FALSE),VLOOKUP($E740,'Daycare Packages'!$A:$G,7,FALSE)))</f>
        <v>26</v>
      </c>
      <c r="G740" s="15"/>
      <c r="H740" s="15">
        <f t="shared" si="41"/>
        <v>26</v>
      </c>
      <c r="I740" s="198">
        <f t="shared" si="42"/>
        <v>1</v>
      </c>
    </row>
    <row r="741" spans="1:9" x14ac:dyDescent="0.3">
      <c r="A741" s="10">
        <v>43483</v>
      </c>
      <c r="B741" s="11" t="s">
        <v>784</v>
      </c>
      <c r="C741" s="11" t="s">
        <v>785</v>
      </c>
      <c r="D741" s="11" t="s">
        <v>662</v>
      </c>
      <c r="F741" s="15">
        <f>IF(ISBLANK($D741),"",IF(ISBLANK($E741),VLOOKUP($D741,$J:$K,2,FALSE),VLOOKUP($E741,'Daycare Packages'!$A:$G,7,FALSE)))</f>
        <v>30</v>
      </c>
      <c r="G741" s="15"/>
      <c r="H741" s="15">
        <f t="shared" si="41"/>
        <v>30</v>
      </c>
      <c r="I741" s="198">
        <f t="shared" si="42"/>
        <v>1</v>
      </c>
    </row>
    <row r="742" spans="1:9" x14ac:dyDescent="0.3">
      <c r="A742" s="10">
        <v>43483</v>
      </c>
      <c r="B742" s="11" t="s">
        <v>828</v>
      </c>
      <c r="C742" s="11" t="s">
        <v>829</v>
      </c>
      <c r="D742" s="11" t="s">
        <v>662</v>
      </c>
      <c r="E742" s="74"/>
      <c r="F742" s="15">
        <f>IF(ISBLANK($D742),"",IF(ISBLANK($E742),VLOOKUP($D742,$J:$K,2,FALSE),VLOOKUP($E742,'Daycare Packages'!$A:$G,7,FALSE)))</f>
        <v>30</v>
      </c>
      <c r="G742" s="15"/>
      <c r="H742" s="15">
        <f t="shared" si="41"/>
        <v>30</v>
      </c>
      <c r="I742" s="198">
        <f t="shared" si="42"/>
        <v>1</v>
      </c>
    </row>
    <row r="743" spans="1:9" x14ac:dyDescent="0.3">
      <c r="A743" s="10">
        <v>43483</v>
      </c>
      <c r="B743" s="11" t="s">
        <v>212</v>
      </c>
      <c r="C743" s="11" t="s">
        <v>707</v>
      </c>
      <c r="D743" s="11" t="s">
        <v>662</v>
      </c>
      <c r="E743" s="11">
        <v>6734311</v>
      </c>
      <c r="F743" s="15">
        <f>IF(ISBLANK($D743),"",IF(ISBLANK($E743),VLOOKUP($D743,$J:$K,2,FALSE),VLOOKUP($E743,'Daycare Packages'!$A:$G,7,FALSE)))</f>
        <v>25</v>
      </c>
      <c r="G743" s="15"/>
      <c r="H743" s="15">
        <f t="shared" si="41"/>
        <v>25</v>
      </c>
      <c r="I743" s="198">
        <f t="shared" si="42"/>
        <v>1</v>
      </c>
    </row>
    <row r="744" spans="1:9" x14ac:dyDescent="0.3">
      <c r="A744" s="10">
        <v>43483</v>
      </c>
      <c r="B744" s="11" t="s">
        <v>224</v>
      </c>
      <c r="C744" s="11" t="s">
        <v>740</v>
      </c>
      <c r="D744" s="11" t="s">
        <v>662</v>
      </c>
      <c r="E744" s="11">
        <v>6745190</v>
      </c>
      <c r="F744" s="15">
        <f>IF(ISBLANK($D744),"",IF(ISBLANK($E744),VLOOKUP($D744,$J:$K,2,FALSE),VLOOKUP($E744,'Daycare Packages'!$A:$G,7,FALSE)))</f>
        <v>27</v>
      </c>
      <c r="G744" s="15"/>
      <c r="H744" s="15">
        <f t="shared" si="41"/>
        <v>27</v>
      </c>
      <c r="I744" s="198">
        <f t="shared" si="42"/>
        <v>1</v>
      </c>
    </row>
    <row r="745" spans="1:9" x14ac:dyDescent="0.3">
      <c r="A745" s="10">
        <v>43483</v>
      </c>
      <c r="B745" s="11" t="s">
        <v>184</v>
      </c>
      <c r="C745" s="11" t="s">
        <v>679</v>
      </c>
      <c r="D745" s="11" t="s">
        <v>662</v>
      </c>
      <c r="E745" s="11">
        <v>6722263</v>
      </c>
      <c r="F745" s="15">
        <f>IF(ISBLANK($D745),"",IF(ISBLANK($E745),VLOOKUP($D745,$J:$K,2,FALSE),VLOOKUP($E745,'Daycare Packages'!$A:$G,7,FALSE)))</f>
        <v>22</v>
      </c>
      <c r="G745" s="15"/>
      <c r="H745" s="15">
        <f t="shared" si="41"/>
        <v>22</v>
      </c>
      <c r="I745" s="198">
        <f t="shared" si="42"/>
        <v>1</v>
      </c>
    </row>
    <row r="746" spans="1:9" x14ac:dyDescent="0.3">
      <c r="A746" s="10">
        <v>43483</v>
      </c>
      <c r="B746" s="11" t="s">
        <v>184</v>
      </c>
      <c r="C746" s="11" t="s">
        <v>396</v>
      </c>
      <c r="D746" s="11" t="s">
        <v>662</v>
      </c>
      <c r="E746" s="11">
        <v>6722263</v>
      </c>
      <c r="F746" s="15">
        <f>IF(ISBLANK($D746),"",IF(ISBLANK($E746),VLOOKUP($D746,$J:$K,2,FALSE),VLOOKUP($E746,'Daycare Packages'!$A:$G,7,FALSE)))</f>
        <v>22</v>
      </c>
      <c r="G746" s="15"/>
      <c r="H746" s="15">
        <f t="shared" si="41"/>
        <v>22</v>
      </c>
      <c r="I746" s="198">
        <f t="shared" si="42"/>
        <v>1</v>
      </c>
    </row>
    <row r="747" spans="1:9" x14ac:dyDescent="0.3">
      <c r="A747" s="10">
        <v>43483</v>
      </c>
      <c r="B747" s="11" t="s">
        <v>216</v>
      </c>
      <c r="C747" s="11" t="s">
        <v>448</v>
      </c>
      <c r="D747" s="11" t="s">
        <v>662</v>
      </c>
      <c r="E747" s="11">
        <v>6736366</v>
      </c>
      <c r="F747" s="15">
        <f>IF(ISBLANK($D747),"",IF(ISBLANK($E747),VLOOKUP($D747,$J:$K,2,FALSE),VLOOKUP($E747,'Daycare Packages'!$A:$G,7,FALSE)))</f>
        <v>26</v>
      </c>
      <c r="G747" s="15"/>
      <c r="H747" s="15">
        <f t="shared" si="41"/>
        <v>26</v>
      </c>
      <c r="I747" s="198">
        <f t="shared" si="42"/>
        <v>1</v>
      </c>
    </row>
    <row r="748" spans="1:9" x14ac:dyDescent="0.3">
      <c r="A748" s="10">
        <v>43483</v>
      </c>
      <c r="B748" s="11" t="s">
        <v>218</v>
      </c>
      <c r="C748" s="11" t="s">
        <v>737</v>
      </c>
      <c r="D748" s="11" t="s">
        <v>662</v>
      </c>
      <c r="E748" s="11">
        <v>6738000</v>
      </c>
      <c r="F748" s="15">
        <f>IF(ISBLANK($D748),"",IF(ISBLANK($E748),VLOOKUP($D748,$J:$K,2,FALSE),VLOOKUP($E748,'Daycare Packages'!$A:$G,7,FALSE)))</f>
        <v>20</v>
      </c>
      <c r="G748" s="15"/>
      <c r="H748" s="15">
        <f t="shared" si="41"/>
        <v>20</v>
      </c>
      <c r="I748" s="198">
        <f t="shared" si="42"/>
        <v>1</v>
      </c>
    </row>
    <row r="749" spans="1:9" x14ac:dyDescent="0.3">
      <c r="A749" s="10">
        <v>43483</v>
      </c>
      <c r="B749" s="11" t="s">
        <v>218</v>
      </c>
      <c r="C749" s="11" t="s">
        <v>738</v>
      </c>
      <c r="D749" s="11" t="s">
        <v>662</v>
      </c>
      <c r="E749" s="11">
        <v>6738000</v>
      </c>
      <c r="F749" s="15">
        <f>IF(ISBLANK($D749),"",IF(ISBLANK($E749),VLOOKUP($D749,$J:$K,2,FALSE),VLOOKUP($E749,'Daycare Packages'!$A:$G,7,FALSE)))</f>
        <v>20</v>
      </c>
      <c r="G749" s="15"/>
      <c r="H749" s="15">
        <f t="shared" si="41"/>
        <v>20</v>
      </c>
      <c r="I749" s="198">
        <f t="shared" si="42"/>
        <v>1</v>
      </c>
    </row>
    <row r="750" spans="1:9" x14ac:dyDescent="0.3">
      <c r="A750" s="10">
        <v>43483</v>
      </c>
      <c r="B750" s="11" t="s">
        <v>244</v>
      </c>
      <c r="C750" s="11" t="s">
        <v>673</v>
      </c>
      <c r="D750" s="11" t="s">
        <v>662</v>
      </c>
      <c r="F750" s="15">
        <f>IF(ISBLANK($D750),"",IF(ISBLANK($E750),VLOOKUP($D750,$J:$K,2,FALSE),VLOOKUP($E750,'Daycare Packages'!$A:$G,7,FALSE)))</f>
        <v>30</v>
      </c>
      <c r="G750" s="15"/>
      <c r="H750" s="15">
        <f t="shared" si="41"/>
        <v>30</v>
      </c>
      <c r="I750" s="198">
        <f t="shared" si="42"/>
        <v>1</v>
      </c>
    </row>
    <row r="751" spans="1:9" x14ac:dyDescent="0.3">
      <c r="A751" s="10">
        <v>43483</v>
      </c>
      <c r="B751" s="11" t="s">
        <v>193</v>
      </c>
      <c r="C751" s="11" t="s">
        <v>776</v>
      </c>
      <c r="D751" s="11" t="s">
        <v>662</v>
      </c>
      <c r="E751" s="11">
        <v>6727703</v>
      </c>
      <c r="F751" s="15">
        <f>IF(ISBLANK($D751),"",IF(ISBLANK($E751),VLOOKUP($D751,$J:$K,2,FALSE),VLOOKUP($E751,'Daycare Packages'!$A:$G,7,FALSE)))</f>
        <v>26</v>
      </c>
      <c r="G751" s="15"/>
      <c r="H751" s="15">
        <f t="shared" si="41"/>
        <v>26</v>
      </c>
      <c r="I751" s="198">
        <f t="shared" si="42"/>
        <v>1</v>
      </c>
    </row>
    <row r="752" spans="1:9" x14ac:dyDescent="0.3">
      <c r="A752" s="10">
        <v>43483</v>
      </c>
      <c r="B752" s="11" t="s">
        <v>82</v>
      </c>
      <c r="C752" s="11" t="s">
        <v>694</v>
      </c>
      <c r="D752" s="11" t="s">
        <v>662</v>
      </c>
      <c r="E752" s="11">
        <v>6717676</v>
      </c>
      <c r="F752" s="15">
        <f>IF(ISBLANK($D752),"",IF(ISBLANK($E752),VLOOKUP($D752,$J:$K,2,FALSE),VLOOKUP($E752,'Daycare Packages'!$A:$G,7,FALSE)))</f>
        <v>22</v>
      </c>
      <c r="G752" s="15"/>
      <c r="H752" s="15">
        <f t="shared" si="41"/>
        <v>22</v>
      </c>
      <c r="I752" s="198">
        <f t="shared" si="42"/>
        <v>1</v>
      </c>
    </row>
    <row r="753" spans="1:9" x14ac:dyDescent="0.3">
      <c r="A753" s="10">
        <v>43483</v>
      </c>
      <c r="B753" s="11" t="s">
        <v>82</v>
      </c>
      <c r="C753" s="11" t="s">
        <v>695</v>
      </c>
      <c r="D753" s="11" t="s">
        <v>662</v>
      </c>
      <c r="E753" s="11">
        <v>6717676</v>
      </c>
      <c r="F753" s="15">
        <f>IF(ISBLANK($D753),"",IF(ISBLANK($E753),VLOOKUP($D753,$J:$K,2,FALSE),VLOOKUP($E753,'Daycare Packages'!$A:$G,7,FALSE)))</f>
        <v>22</v>
      </c>
      <c r="G753" s="15"/>
      <c r="H753" s="15">
        <f t="shared" si="41"/>
        <v>22</v>
      </c>
      <c r="I753" s="198">
        <f t="shared" si="42"/>
        <v>1</v>
      </c>
    </row>
    <row r="754" spans="1:9" x14ac:dyDescent="0.3">
      <c r="A754" s="10">
        <v>43483</v>
      </c>
      <c r="B754" s="11" t="s">
        <v>144</v>
      </c>
      <c r="C754" s="11" t="s">
        <v>795</v>
      </c>
      <c r="D754" s="11" t="s">
        <v>662</v>
      </c>
      <c r="E754" s="11">
        <v>6735926</v>
      </c>
      <c r="F754" s="15">
        <f>IF(ISBLANK($D754),"",IF(ISBLANK($E754),VLOOKUP($D754,$J:$K,2,FALSE),VLOOKUP($E754,'Daycare Packages'!$A:$G,7,FALSE)))</f>
        <v>25</v>
      </c>
      <c r="G754" s="15"/>
      <c r="H754" s="15">
        <f t="shared" si="41"/>
        <v>25</v>
      </c>
      <c r="I754" s="198">
        <f t="shared" si="42"/>
        <v>1</v>
      </c>
    </row>
    <row r="755" spans="1:9" x14ac:dyDescent="0.3">
      <c r="A755" s="10">
        <v>43483</v>
      </c>
      <c r="B755" s="11" t="s">
        <v>699</v>
      </c>
      <c r="C755" s="11" t="s">
        <v>478</v>
      </c>
      <c r="D755" s="11" t="s">
        <v>662</v>
      </c>
      <c r="F755" s="15">
        <f>IF(ISBLANK($D755),"",IF(ISBLANK($E755),VLOOKUP($D755,$J:$K,2,FALSE),VLOOKUP($E755,'Daycare Packages'!$A:$G,7,FALSE)))</f>
        <v>30</v>
      </c>
      <c r="G755" s="15">
        <v>-3</v>
      </c>
      <c r="H755" s="15">
        <f t="shared" si="41"/>
        <v>27</v>
      </c>
      <c r="I755" s="198">
        <f t="shared" si="42"/>
        <v>1</v>
      </c>
    </row>
    <row r="756" spans="1:9" x14ac:dyDescent="0.3">
      <c r="A756" s="10">
        <v>43483</v>
      </c>
      <c r="B756" s="11" t="s">
        <v>699</v>
      </c>
      <c r="C756" s="11" t="s">
        <v>507</v>
      </c>
      <c r="D756" s="11" t="s">
        <v>662</v>
      </c>
      <c r="F756" s="15">
        <f>IF(ISBLANK($D756),"",IF(ISBLANK($E756),VLOOKUP($D756,$J:$K,2,FALSE),VLOOKUP($E756,'Daycare Packages'!$A:$G,7,FALSE)))</f>
        <v>30</v>
      </c>
      <c r="G756" s="15">
        <v>-3</v>
      </c>
      <c r="H756" s="15">
        <f t="shared" si="41"/>
        <v>27</v>
      </c>
      <c r="I756" s="198">
        <f t="shared" si="42"/>
        <v>1</v>
      </c>
    </row>
    <row r="757" spans="1:9" x14ac:dyDescent="0.3">
      <c r="A757" s="10">
        <v>43483</v>
      </c>
      <c r="B757" s="11" t="s">
        <v>116</v>
      </c>
      <c r="C757" s="11" t="s">
        <v>488</v>
      </c>
      <c r="D757" s="11" t="s">
        <v>662</v>
      </c>
      <c r="E757" s="11">
        <v>6600870</v>
      </c>
      <c r="F757" s="15">
        <f>IF(ISBLANK($D757),"",IF(ISBLANK($E757),VLOOKUP($D757,$J:$K,2,FALSE),VLOOKUP($E757,'Daycare Packages'!$A:$G,7,FALSE)))</f>
        <v>26</v>
      </c>
      <c r="G757" s="15"/>
      <c r="H757" s="15">
        <f t="shared" si="41"/>
        <v>26</v>
      </c>
      <c r="I757" s="198">
        <f t="shared" si="42"/>
        <v>1</v>
      </c>
    </row>
    <row r="758" spans="1:9" x14ac:dyDescent="0.3">
      <c r="A758" s="10">
        <v>43483</v>
      </c>
      <c r="B758" s="11" t="s">
        <v>158</v>
      </c>
      <c r="C758" s="11" t="s">
        <v>527</v>
      </c>
      <c r="D758" s="11" t="s">
        <v>662</v>
      </c>
      <c r="E758" s="11">
        <v>6706817</v>
      </c>
      <c r="F758" s="15">
        <f>IF(ISBLANK($D758),"",IF(ISBLANK($E758),VLOOKUP($D758,$J:$K,2,FALSE),VLOOKUP($E758,'Daycare Packages'!$A:$G,7,FALSE)))</f>
        <v>22</v>
      </c>
      <c r="G758" s="15"/>
      <c r="H758" s="15">
        <f t="shared" si="41"/>
        <v>22</v>
      </c>
      <c r="I758" s="198">
        <f t="shared" si="42"/>
        <v>1</v>
      </c>
    </row>
    <row r="759" spans="1:9" x14ac:dyDescent="0.3">
      <c r="A759" s="10">
        <v>43483</v>
      </c>
      <c r="B759" s="11" t="s">
        <v>174</v>
      </c>
      <c r="C759" s="11" t="s">
        <v>432</v>
      </c>
      <c r="D759" s="11" t="s">
        <v>662</v>
      </c>
      <c r="E759" s="11">
        <v>6716487</v>
      </c>
      <c r="F759" s="15">
        <f>IF(ISBLANK($D759),"",IF(ISBLANK($E759),VLOOKUP($D759,$J:$K,2,FALSE),VLOOKUP($E759,'Daycare Packages'!$A:$G,7,FALSE)))</f>
        <v>26</v>
      </c>
      <c r="G759" s="15"/>
      <c r="H759" s="15">
        <f t="shared" si="41"/>
        <v>26</v>
      </c>
      <c r="I759" s="198">
        <f t="shared" si="42"/>
        <v>1</v>
      </c>
    </row>
    <row r="760" spans="1:9" x14ac:dyDescent="0.3">
      <c r="A760" s="10">
        <v>43483</v>
      </c>
      <c r="B760" s="11" t="s">
        <v>182</v>
      </c>
      <c r="C760" s="11" t="s">
        <v>685</v>
      </c>
      <c r="D760" s="11" t="s">
        <v>662</v>
      </c>
      <c r="E760" s="11">
        <v>6721354</v>
      </c>
      <c r="F760" s="15">
        <f>IF(ISBLANK($D760),"",IF(ISBLANK($E760),VLOOKUP($D760,$J:$K,2,FALSE),VLOOKUP($E760,'Daycare Packages'!$A:$G,7,FALSE)))</f>
        <v>22</v>
      </c>
      <c r="G760" s="15"/>
      <c r="H760" s="15">
        <f t="shared" si="41"/>
        <v>22</v>
      </c>
      <c r="I760" s="198">
        <f t="shared" si="42"/>
        <v>1</v>
      </c>
    </row>
    <row r="761" spans="1:9" x14ac:dyDescent="0.3">
      <c r="A761" s="10">
        <v>43483</v>
      </c>
      <c r="B761" s="11" t="s">
        <v>222</v>
      </c>
      <c r="C761" s="11" t="s">
        <v>229</v>
      </c>
      <c r="D761" s="11" t="s">
        <v>662</v>
      </c>
      <c r="E761" s="11">
        <v>6741771</v>
      </c>
      <c r="F761" s="15">
        <f>IF(ISBLANK($D761),"",IF(ISBLANK($E761),VLOOKUP($D761,$J:$K,2,FALSE),VLOOKUP($E761,'Daycare Packages'!$A:$G,7,FALSE)))</f>
        <v>27</v>
      </c>
      <c r="G761" s="15"/>
      <c r="H761" s="15">
        <f t="shared" si="41"/>
        <v>27</v>
      </c>
      <c r="I761" s="198">
        <f t="shared" si="42"/>
        <v>1</v>
      </c>
    </row>
    <row r="762" spans="1:9" x14ac:dyDescent="0.3">
      <c r="A762" s="10">
        <v>43483</v>
      </c>
      <c r="B762" s="11" t="s">
        <v>502</v>
      </c>
      <c r="C762" s="11" t="s">
        <v>874</v>
      </c>
      <c r="D762" s="11" t="s">
        <v>662</v>
      </c>
      <c r="F762" s="15">
        <f>IF(ISBLANK($D762),"",IF(ISBLANK($E762),VLOOKUP($D762,$J:$K,2,FALSE),VLOOKUP($E762,'Daycare Packages'!$A:$G,7,FALSE)))</f>
        <v>30</v>
      </c>
      <c r="G762" s="15"/>
      <c r="H762" s="15">
        <f t="shared" si="41"/>
        <v>30</v>
      </c>
      <c r="I762" s="198">
        <f t="shared" si="42"/>
        <v>1</v>
      </c>
    </row>
    <row r="763" spans="1:9" x14ac:dyDescent="0.3">
      <c r="A763" s="10">
        <v>43483</v>
      </c>
      <c r="B763" s="11" t="s">
        <v>502</v>
      </c>
      <c r="C763" s="11" t="s">
        <v>875</v>
      </c>
      <c r="D763" s="11" t="s">
        <v>662</v>
      </c>
      <c r="F763" s="15">
        <f>IF(ISBLANK($D763),"",IF(ISBLANK($E763),VLOOKUP($D763,$J:$K,2,FALSE),VLOOKUP($E763,'Daycare Packages'!$A:$G,7,FALSE)))</f>
        <v>30</v>
      </c>
      <c r="G763" s="15"/>
      <c r="H763" s="15">
        <f t="shared" si="41"/>
        <v>30</v>
      </c>
      <c r="I763" s="198">
        <f t="shared" si="42"/>
        <v>1</v>
      </c>
    </row>
    <row r="764" spans="1:9" x14ac:dyDescent="0.3">
      <c r="A764" s="10">
        <v>43483</v>
      </c>
      <c r="B764" s="11" t="s">
        <v>225</v>
      </c>
      <c r="C764" s="11" t="s">
        <v>719</v>
      </c>
      <c r="D764" s="11" t="s">
        <v>662</v>
      </c>
      <c r="E764" s="11">
        <v>6746411</v>
      </c>
      <c r="F764" s="15">
        <f>IF(ISBLANK($D764),"",IF(ISBLANK($E764),VLOOKUP($D764,$J:$K,2,FALSE),VLOOKUP($E764,'Daycare Packages'!$A:$G,7,FALSE)))</f>
        <v>25</v>
      </c>
      <c r="G764" s="15"/>
      <c r="H764" s="15">
        <f t="shared" si="41"/>
        <v>25</v>
      </c>
      <c r="I764" s="198">
        <f t="shared" si="42"/>
        <v>1</v>
      </c>
    </row>
    <row r="765" spans="1:9" x14ac:dyDescent="0.3">
      <c r="A765" s="10">
        <v>43483</v>
      </c>
      <c r="B765" s="11" t="s">
        <v>221</v>
      </c>
      <c r="C765" s="11" t="s">
        <v>769</v>
      </c>
      <c r="D765" s="11" t="s">
        <v>662</v>
      </c>
      <c r="E765" s="11">
        <v>6741263</v>
      </c>
      <c r="F765" s="15">
        <f>IF(ISBLANK($D765),"",IF(ISBLANK($E765),VLOOKUP($D765,$J:$K,2,FALSE),VLOOKUP($E765,'Daycare Packages'!$A:$G,7,FALSE)))</f>
        <v>27</v>
      </c>
      <c r="G765" s="15"/>
      <c r="H765" s="15">
        <f t="shared" si="41"/>
        <v>27</v>
      </c>
      <c r="I765" s="198">
        <f t="shared" si="42"/>
        <v>1</v>
      </c>
    </row>
    <row r="766" spans="1:9" x14ac:dyDescent="0.3">
      <c r="A766" s="10">
        <v>43483</v>
      </c>
      <c r="B766" s="11" t="s">
        <v>876</v>
      </c>
      <c r="C766" s="11" t="s">
        <v>877</v>
      </c>
      <c r="D766" s="11" t="s">
        <v>662</v>
      </c>
      <c r="F766" s="15">
        <f>IF(ISBLANK($D766),"",IF(ISBLANK($E766),VLOOKUP($D766,$J:$K,2,FALSE),VLOOKUP($E766,'Daycare Packages'!$A:$G,7,FALSE)))</f>
        <v>30</v>
      </c>
      <c r="G766" s="15">
        <v>-30</v>
      </c>
      <c r="H766" s="15">
        <f t="shared" si="41"/>
        <v>0</v>
      </c>
      <c r="I766" s="198">
        <f t="shared" si="42"/>
        <v>1</v>
      </c>
    </row>
    <row r="767" spans="1:9" x14ac:dyDescent="0.3">
      <c r="A767" s="10">
        <v>43483</v>
      </c>
      <c r="B767" s="11" t="s">
        <v>876</v>
      </c>
      <c r="C767" s="11" t="s">
        <v>878</v>
      </c>
      <c r="D767" s="11" t="s">
        <v>662</v>
      </c>
      <c r="F767" s="15">
        <f>IF(ISBLANK($D767),"",IF(ISBLANK($E767),VLOOKUP($D767,$J:$K,2,FALSE),VLOOKUP($E767,'Daycare Packages'!$A:$G,7,FALSE)))</f>
        <v>30</v>
      </c>
      <c r="G767" s="15">
        <v>-30</v>
      </c>
      <c r="H767" s="15">
        <f t="shared" si="41"/>
        <v>0</v>
      </c>
      <c r="I767" s="198">
        <f t="shared" si="42"/>
        <v>1</v>
      </c>
    </row>
    <row r="768" spans="1:9" x14ac:dyDescent="0.3">
      <c r="A768" s="10">
        <v>43483</v>
      </c>
      <c r="B768" s="11" t="s">
        <v>879</v>
      </c>
      <c r="C768" s="11" t="s">
        <v>880</v>
      </c>
      <c r="D768" s="11" t="s">
        <v>662</v>
      </c>
      <c r="E768" s="74"/>
      <c r="F768" s="15">
        <f>IF(ISBLANK($D768),"",IF(ISBLANK($E768),VLOOKUP($D768,$J:$K,2,FALSE),VLOOKUP($E768,'Daycare Packages'!$A:$G,7,FALSE)))</f>
        <v>30</v>
      </c>
      <c r="G768" s="15"/>
      <c r="H768" s="15">
        <f t="shared" si="41"/>
        <v>30</v>
      </c>
      <c r="I768" s="198">
        <f t="shared" si="42"/>
        <v>1</v>
      </c>
    </row>
    <row r="769" spans="1:9" x14ac:dyDescent="0.3">
      <c r="A769" s="10">
        <v>43483</v>
      </c>
      <c r="B769" s="11" t="s">
        <v>881</v>
      </c>
      <c r="C769" s="11" t="s">
        <v>821</v>
      </c>
      <c r="D769" s="11" t="s">
        <v>662</v>
      </c>
      <c r="F769" s="15">
        <f>IF(ISBLANK($D769),"",IF(ISBLANK($E769),VLOOKUP($D769,$J:$K,2,FALSE),VLOOKUP($E769,'Daycare Packages'!$A:$G,7,FALSE)))</f>
        <v>30</v>
      </c>
      <c r="G769" s="15"/>
      <c r="H769" s="15">
        <f t="shared" si="41"/>
        <v>30</v>
      </c>
      <c r="I769" s="198">
        <f t="shared" si="42"/>
        <v>1</v>
      </c>
    </row>
    <row r="770" spans="1:9" x14ac:dyDescent="0.3">
      <c r="A770" s="10">
        <v>43483</v>
      </c>
      <c r="B770" s="11" t="s">
        <v>697</v>
      </c>
      <c r="C770" s="11" t="s">
        <v>698</v>
      </c>
      <c r="D770" s="11" t="s">
        <v>662</v>
      </c>
      <c r="F770" s="15">
        <f>IF(ISBLANK($D770),"",IF(ISBLANK($E770),VLOOKUP($D770,$J:$K,2,FALSE),VLOOKUP($E770,'Daycare Packages'!$A:$G,7,FALSE)))</f>
        <v>30</v>
      </c>
      <c r="G770" s="15"/>
      <c r="H770" s="15">
        <f t="shared" si="41"/>
        <v>30</v>
      </c>
      <c r="I770" s="198">
        <f t="shared" si="42"/>
        <v>1</v>
      </c>
    </row>
    <row r="771" spans="1:9" x14ac:dyDescent="0.3">
      <c r="A771" s="10">
        <v>43483</v>
      </c>
      <c r="B771" s="11" t="s">
        <v>663</v>
      </c>
      <c r="C771" s="11" t="s">
        <v>664</v>
      </c>
      <c r="D771" s="11" t="s">
        <v>662</v>
      </c>
      <c r="F771" s="15">
        <f>IF(ISBLANK($D771),"",IF(ISBLANK($E771),VLOOKUP($D771,$J:$K,2,FALSE),VLOOKUP($E771,'Daycare Packages'!$A:$G,7,FALSE)))</f>
        <v>30</v>
      </c>
      <c r="G771" s="15"/>
      <c r="H771" s="15">
        <f t="shared" ref="H771:H834" si="43">IF(ISBLANK(D771),"",SUM(F771:G771))</f>
        <v>30</v>
      </c>
      <c r="I771" s="198">
        <f t="shared" ref="I771:I834" si="44">IF(A771="",0,MONTH(A771))</f>
        <v>1</v>
      </c>
    </row>
    <row r="772" spans="1:9" x14ac:dyDescent="0.3">
      <c r="A772" s="10">
        <v>43483</v>
      </c>
      <c r="B772" s="11" t="s">
        <v>663</v>
      </c>
      <c r="C772" s="11" t="s">
        <v>665</v>
      </c>
      <c r="D772" s="11" t="s">
        <v>662</v>
      </c>
      <c r="F772" s="15">
        <f>IF(ISBLANK($D772),"",IF(ISBLANK($E772),VLOOKUP($D772,$J:$K,2,FALSE),VLOOKUP($E772,'Daycare Packages'!$A:$G,7,FALSE)))</f>
        <v>30</v>
      </c>
      <c r="G772" s="15"/>
      <c r="H772" s="15">
        <f t="shared" si="43"/>
        <v>30</v>
      </c>
      <c r="I772" s="198">
        <f t="shared" si="44"/>
        <v>1</v>
      </c>
    </row>
    <row r="773" spans="1:9" x14ac:dyDescent="0.3">
      <c r="A773" s="10">
        <v>43483</v>
      </c>
      <c r="B773" s="11" t="s">
        <v>677</v>
      </c>
      <c r="C773" s="11" t="s">
        <v>678</v>
      </c>
      <c r="D773" s="11" t="s">
        <v>662</v>
      </c>
      <c r="F773" s="15">
        <f>IF(ISBLANK($D773),"",IF(ISBLANK($E773),VLOOKUP($D773,$J:$K,2,FALSE),VLOOKUP($E773,'Daycare Packages'!$A:$G,7,FALSE)))</f>
        <v>30</v>
      </c>
      <c r="G773" s="15"/>
      <c r="H773" s="15">
        <f t="shared" si="43"/>
        <v>30</v>
      </c>
      <c r="I773" s="198">
        <f t="shared" si="44"/>
        <v>1</v>
      </c>
    </row>
    <row r="774" spans="1:9" x14ac:dyDescent="0.3">
      <c r="A774" s="10">
        <v>43483</v>
      </c>
      <c r="B774" s="11" t="s">
        <v>230</v>
      </c>
      <c r="C774" s="11" t="s">
        <v>493</v>
      </c>
      <c r="D774" s="11" t="s">
        <v>662</v>
      </c>
      <c r="F774" s="15">
        <f>IF(ISBLANK($D774),"",IF(ISBLANK($E774),VLOOKUP($D774,$J:$K,2,FALSE),VLOOKUP($E774,'Daycare Packages'!$A:$G,7,FALSE)))</f>
        <v>30</v>
      </c>
      <c r="G774" s="15"/>
      <c r="H774" s="15">
        <f t="shared" si="43"/>
        <v>30</v>
      </c>
      <c r="I774" s="198">
        <f t="shared" si="44"/>
        <v>1</v>
      </c>
    </row>
    <row r="775" spans="1:9" x14ac:dyDescent="0.3">
      <c r="A775" s="10">
        <v>43483</v>
      </c>
      <c r="B775" s="11" t="s">
        <v>159</v>
      </c>
      <c r="C775" s="11" t="s">
        <v>456</v>
      </c>
      <c r="D775" s="11" t="s">
        <v>662</v>
      </c>
      <c r="E775" s="11">
        <v>6707049</v>
      </c>
      <c r="F775" s="15">
        <f>IF(ISBLANK($D775),"",IF(ISBLANK($E775),VLOOKUP($D775,$J:$K,2,FALSE),VLOOKUP($E775,'Daycare Packages'!$A:$G,7,FALSE)))</f>
        <v>26</v>
      </c>
      <c r="G775" s="15"/>
      <c r="H775" s="15">
        <f t="shared" si="43"/>
        <v>26</v>
      </c>
      <c r="I775" s="198">
        <f t="shared" si="44"/>
        <v>1</v>
      </c>
    </row>
    <row r="776" spans="1:9" x14ac:dyDescent="0.3">
      <c r="A776" s="10">
        <v>43483</v>
      </c>
      <c r="B776" s="11" t="s">
        <v>824</v>
      </c>
      <c r="C776" s="11" t="s">
        <v>825</v>
      </c>
      <c r="D776" s="11" t="s">
        <v>662</v>
      </c>
      <c r="F776" s="15">
        <f>IF(ISBLANK($D776),"",IF(ISBLANK($E776),VLOOKUP($D776,$J:$K,2,FALSE),VLOOKUP($E776,'Daycare Packages'!$A:$G,7,FALSE)))</f>
        <v>30</v>
      </c>
      <c r="G776" s="15"/>
      <c r="H776" s="15">
        <f t="shared" si="43"/>
        <v>30</v>
      </c>
      <c r="I776" s="198">
        <f t="shared" si="44"/>
        <v>1</v>
      </c>
    </row>
    <row r="777" spans="1:9" x14ac:dyDescent="0.3">
      <c r="A777" s="10">
        <v>43483</v>
      </c>
      <c r="B777" s="11" t="s">
        <v>226</v>
      </c>
      <c r="C777" s="11" t="s">
        <v>569</v>
      </c>
      <c r="D777" s="11" t="s">
        <v>662</v>
      </c>
      <c r="E777" s="11">
        <v>6752176</v>
      </c>
      <c r="F777" s="15">
        <f>IF(ISBLANK($D777),"",IF(ISBLANK($E777),VLOOKUP($D777,$J:$K,2,FALSE),VLOOKUP($E777,'Daycare Packages'!$A:$G,7,FALSE)))</f>
        <v>27</v>
      </c>
      <c r="G777" s="15"/>
      <c r="H777" s="15">
        <f t="shared" si="43"/>
        <v>27</v>
      </c>
      <c r="I777" s="198">
        <f t="shared" si="44"/>
        <v>1</v>
      </c>
    </row>
    <row r="778" spans="1:9" x14ac:dyDescent="0.3">
      <c r="A778" s="10">
        <v>43483</v>
      </c>
      <c r="B778" s="11" t="s">
        <v>882</v>
      </c>
      <c r="C778" s="11" t="s">
        <v>848</v>
      </c>
      <c r="D778" s="11" t="s">
        <v>662</v>
      </c>
      <c r="F778" s="15">
        <f>IF(ISBLANK($D778),"",IF(ISBLANK($E778),VLOOKUP($D778,$J:$K,2,FALSE),VLOOKUP($E778,'Daycare Packages'!$A:$G,7,FALSE)))</f>
        <v>30</v>
      </c>
      <c r="G778" s="15"/>
      <c r="H778" s="15">
        <f t="shared" si="43"/>
        <v>30</v>
      </c>
      <c r="I778" s="198">
        <f t="shared" si="44"/>
        <v>1</v>
      </c>
    </row>
    <row r="779" spans="1:9" x14ac:dyDescent="0.3">
      <c r="A779" s="10">
        <v>43483</v>
      </c>
      <c r="B779" s="11" t="s">
        <v>138</v>
      </c>
      <c r="C779" s="11" t="s">
        <v>573</v>
      </c>
      <c r="D779" s="11" t="s">
        <v>662</v>
      </c>
      <c r="E779" s="11">
        <v>6669597</v>
      </c>
      <c r="F779" s="15">
        <f>IF(ISBLANK($D779),"",IF(ISBLANK($E779),VLOOKUP($D779,$J:$K,2,FALSE),VLOOKUP($E779,'Daycare Packages'!$A:$G,7,FALSE)))</f>
        <v>22</v>
      </c>
      <c r="G779" s="15"/>
      <c r="H779" s="15">
        <f t="shared" si="43"/>
        <v>22</v>
      </c>
      <c r="I779" s="198">
        <f t="shared" si="44"/>
        <v>1</v>
      </c>
    </row>
    <row r="780" spans="1:9" x14ac:dyDescent="0.3">
      <c r="A780" s="10">
        <v>43483</v>
      </c>
      <c r="B780" s="11" t="s">
        <v>147</v>
      </c>
      <c r="C780" s="11" t="s">
        <v>796</v>
      </c>
      <c r="D780" s="11" t="s">
        <v>662</v>
      </c>
      <c r="E780" s="11">
        <v>6691923</v>
      </c>
      <c r="F780" s="15">
        <f>IF(ISBLANK($D780),"",IF(ISBLANK($E780),VLOOKUP($D780,$J:$K,2,FALSE),VLOOKUP($E780,'Daycare Packages'!$A:$G,7,FALSE)))</f>
        <v>22</v>
      </c>
      <c r="G780" s="15"/>
      <c r="H780" s="15">
        <f t="shared" si="43"/>
        <v>22</v>
      </c>
      <c r="I780" s="198">
        <f t="shared" si="44"/>
        <v>1</v>
      </c>
    </row>
    <row r="781" spans="1:9" x14ac:dyDescent="0.3">
      <c r="A781" s="10">
        <v>43483</v>
      </c>
      <c r="B781" s="11" t="s">
        <v>770</v>
      </c>
      <c r="C781" s="11" t="s">
        <v>771</v>
      </c>
      <c r="D781" s="11" t="s">
        <v>662</v>
      </c>
      <c r="F781" s="15">
        <f>IF(ISBLANK($D781),"",IF(ISBLANK($E781),VLOOKUP($D781,$J:$K,2,FALSE),VLOOKUP($E781,'Daycare Packages'!$A:$G,7,FALSE)))</f>
        <v>30</v>
      </c>
      <c r="G781" s="15"/>
      <c r="H781" s="15">
        <f t="shared" si="43"/>
        <v>30</v>
      </c>
      <c r="I781" s="198">
        <f t="shared" si="44"/>
        <v>1</v>
      </c>
    </row>
    <row r="782" spans="1:9" x14ac:dyDescent="0.3">
      <c r="A782" s="55">
        <v>43483</v>
      </c>
      <c r="B782" s="56" t="s">
        <v>628</v>
      </c>
      <c r="C782" s="56" t="s">
        <v>629</v>
      </c>
      <c r="D782" s="56" t="s">
        <v>662</v>
      </c>
      <c r="E782" s="56"/>
      <c r="F782" s="59">
        <f>IF(ISBLANK($D782),"",IF(ISBLANK($E782),VLOOKUP($D782,$J:$K,2,FALSE),VLOOKUP($E782,'Daycare Packages'!$A:$G,7,FALSE)))</f>
        <v>30</v>
      </c>
      <c r="G782" s="59"/>
      <c r="H782" s="59">
        <f t="shared" si="43"/>
        <v>30</v>
      </c>
      <c r="I782" s="198">
        <f t="shared" si="44"/>
        <v>1</v>
      </c>
    </row>
    <row r="783" spans="1:9" x14ac:dyDescent="0.3">
      <c r="A783" s="10">
        <v>43484</v>
      </c>
      <c r="B783" s="11" t="s">
        <v>806</v>
      </c>
      <c r="C783" s="11" t="s">
        <v>832</v>
      </c>
      <c r="D783" s="11" t="s">
        <v>659</v>
      </c>
      <c r="F783" s="15">
        <f>IF(ISBLANK($D783),"",IF(ISBLANK($E783),VLOOKUP($D783,$J:$K,2,FALSE),VLOOKUP($E783,'Daycare Packages'!$A:$G,7,FALSE)))</f>
        <v>20</v>
      </c>
      <c r="G783" s="15"/>
      <c r="H783" s="15">
        <f t="shared" si="43"/>
        <v>20</v>
      </c>
      <c r="I783" s="198">
        <f t="shared" si="44"/>
        <v>1</v>
      </c>
    </row>
    <row r="784" spans="1:9" x14ac:dyDescent="0.3">
      <c r="A784" s="10">
        <v>43484</v>
      </c>
      <c r="B784" s="11" t="s">
        <v>249</v>
      </c>
      <c r="C784" s="11" t="s">
        <v>512</v>
      </c>
      <c r="D784" s="11" t="s">
        <v>659</v>
      </c>
      <c r="F784" s="15">
        <f>IF(ISBLANK($D784),"",IF(ISBLANK($E784),VLOOKUP($D784,$J:$K,2,FALSE),VLOOKUP($E784,'Daycare Packages'!$A:$G,7,FALSE)))</f>
        <v>20</v>
      </c>
      <c r="G784" s="15">
        <v>-10</v>
      </c>
      <c r="H784" s="15">
        <f t="shared" si="43"/>
        <v>10</v>
      </c>
      <c r="I784" s="198">
        <f t="shared" si="44"/>
        <v>1</v>
      </c>
    </row>
    <row r="785" spans="1:9" x14ac:dyDescent="0.3">
      <c r="A785" s="10">
        <v>43484</v>
      </c>
      <c r="B785" s="11" t="s">
        <v>185</v>
      </c>
      <c r="C785" s="11" t="s">
        <v>670</v>
      </c>
      <c r="D785" s="11" t="s">
        <v>659</v>
      </c>
      <c r="E785" s="11">
        <v>6722865</v>
      </c>
      <c r="F785" s="15">
        <f>IF(ISBLANK($D785),"",IF(ISBLANK($E785),VLOOKUP($D785,$J:$K,2,FALSE),VLOOKUP($E785,'Daycare Packages'!$A:$G,7,FALSE)))</f>
        <v>17</v>
      </c>
      <c r="G785" s="15"/>
      <c r="H785" s="15">
        <f t="shared" si="43"/>
        <v>17</v>
      </c>
      <c r="I785" s="198">
        <f t="shared" si="44"/>
        <v>1</v>
      </c>
    </row>
    <row r="786" spans="1:9" x14ac:dyDescent="0.3">
      <c r="A786" s="10">
        <v>43484</v>
      </c>
      <c r="B786" s="11" t="s">
        <v>134</v>
      </c>
      <c r="C786" s="11" t="s">
        <v>883</v>
      </c>
      <c r="D786" s="11" t="s">
        <v>662</v>
      </c>
      <c r="E786" s="11">
        <v>6660749</v>
      </c>
      <c r="F786" s="15">
        <f>IF(ISBLANK($D786),"",IF(ISBLANK($E786),VLOOKUP($D786,$J:$K,2,FALSE),VLOOKUP($E786,'Daycare Packages'!$A:$G,7,FALSE)))</f>
        <v>26</v>
      </c>
      <c r="G786" s="15"/>
      <c r="H786" s="15">
        <f t="shared" si="43"/>
        <v>26</v>
      </c>
      <c r="I786" s="198">
        <f t="shared" si="44"/>
        <v>1</v>
      </c>
    </row>
    <row r="787" spans="1:9" x14ac:dyDescent="0.3">
      <c r="A787" s="10">
        <v>43484</v>
      </c>
      <c r="B787" s="11" t="s">
        <v>209</v>
      </c>
      <c r="C787" s="11" t="s">
        <v>702</v>
      </c>
      <c r="D787" s="11" t="s">
        <v>662</v>
      </c>
      <c r="E787" s="11">
        <v>6733881</v>
      </c>
      <c r="F787" s="15">
        <f>IF(ISBLANK($D787),"",IF(ISBLANK($E787),VLOOKUP($D787,$J:$K,2,FALSE),VLOOKUP($E787,'Daycare Packages'!$A:$G,7,FALSE)))</f>
        <v>25</v>
      </c>
      <c r="G787" s="15"/>
      <c r="H787" s="15">
        <f t="shared" si="43"/>
        <v>25</v>
      </c>
      <c r="I787" s="198">
        <f t="shared" si="44"/>
        <v>1</v>
      </c>
    </row>
    <row r="788" spans="1:9" x14ac:dyDescent="0.3">
      <c r="A788" s="10">
        <v>43484</v>
      </c>
      <c r="B788" s="11" t="s">
        <v>182</v>
      </c>
      <c r="C788" s="11" t="s">
        <v>685</v>
      </c>
      <c r="D788" s="11" t="s">
        <v>662</v>
      </c>
      <c r="E788" s="11">
        <v>6721354</v>
      </c>
      <c r="F788" s="15">
        <f>IF(ISBLANK($D788),"",IF(ISBLANK($E788),VLOOKUP($D788,$J:$K,2,FALSE),VLOOKUP($E788,'Daycare Packages'!$A:$G,7,FALSE)))</f>
        <v>22</v>
      </c>
      <c r="G788" s="15"/>
      <c r="H788" s="15">
        <f t="shared" si="43"/>
        <v>22</v>
      </c>
      <c r="I788" s="198">
        <f t="shared" si="44"/>
        <v>1</v>
      </c>
    </row>
    <row r="789" spans="1:9" x14ac:dyDescent="0.3">
      <c r="A789" s="10">
        <v>43484</v>
      </c>
      <c r="B789" s="11" t="s">
        <v>358</v>
      </c>
      <c r="C789" s="11" t="s">
        <v>491</v>
      </c>
      <c r="D789" s="11" t="s">
        <v>662</v>
      </c>
      <c r="F789" s="15">
        <f>IF(ISBLANK($D789),"",IF(ISBLANK($E789),VLOOKUP($D789,$J:$K,2,FALSE),VLOOKUP($E789,'Daycare Packages'!$A:$G,7,FALSE)))</f>
        <v>30</v>
      </c>
      <c r="G789" s="15"/>
      <c r="H789" s="15">
        <f t="shared" si="43"/>
        <v>30</v>
      </c>
      <c r="I789" s="198">
        <f t="shared" si="44"/>
        <v>1</v>
      </c>
    </row>
    <row r="790" spans="1:9" x14ac:dyDescent="0.3">
      <c r="A790" s="10">
        <v>43484</v>
      </c>
      <c r="B790" s="11" t="s">
        <v>163</v>
      </c>
      <c r="C790" s="11" t="s">
        <v>805</v>
      </c>
      <c r="D790" s="11" t="s">
        <v>662</v>
      </c>
      <c r="E790" s="11">
        <v>6711952</v>
      </c>
      <c r="F790" s="15">
        <f>IF(ISBLANK($D790),"",IF(ISBLANK($E790),VLOOKUP($D790,$J:$K,2,FALSE),VLOOKUP($E790,'Daycare Packages'!$A:$G,7,FALSE)))</f>
        <v>26</v>
      </c>
      <c r="G790" s="15"/>
      <c r="H790" s="15">
        <f t="shared" si="43"/>
        <v>26</v>
      </c>
      <c r="I790" s="198">
        <f t="shared" si="44"/>
        <v>1</v>
      </c>
    </row>
    <row r="791" spans="1:9" x14ac:dyDescent="0.3">
      <c r="A791" s="55">
        <v>43484</v>
      </c>
      <c r="B791" s="56" t="s">
        <v>783</v>
      </c>
      <c r="C791" s="56" t="s">
        <v>514</v>
      </c>
      <c r="D791" s="56" t="s">
        <v>662</v>
      </c>
      <c r="E791" s="56"/>
      <c r="F791" s="59">
        <f>IF(ISBLANK($D791),"",IF(ISBLANK($E791),VLOOKUP($D791,$J:$K,2,FALSE),VLOOKUP($E791,'Daycare Packages'!$A:$G,7,FALSE)))</f>
        <v>30</v>
      </c>
      <c r="G791" s="59"/>
      <c r="H791" s="59">
        <f t="shared" si="43"/>
        <v>30</v>
      </c>
      <c r="I791" s="198">
        <f t="shared" si="44"/>
        <v>1</v>
      </c>
    </row>
    <row r="792" spans="1:9" x14ac:dyDescent="0.3">
      <c r="A792" s="10">
        <v>43486</v>
      </c>
      <c r="B792" s="11" t="s">
        <v>185</v>
      </c>
      <c r="C792" s="11" t="s">
        <v>670</v>
      </c>
      <c r="D792" s="11" t="s">
        <v>659</v>
      </c>
      <c r="E792" s="11">
        <v>6722865</v>
      </c>
      <c r="F792" s="15">
        <f>IF(ISBLANK($D792),"",IF(ISBLANK($E792),VLOOKUP($D792,$J:$K,2,FALSE),VLOOKUP($E792,'Daycare Packages'!$A:$G,7,FALSE)))</f>
        <v>17</v>
      </c>
      <c r="G792" s="15"/>
      <c r="H792" s="15">
        <f t="shared" si="43"/>
        <v>17</v>
      </c>
      <c r="I792" s="198">
        <f t="shared" si="44"/>
        <v>1</v>
      </c>
    </row>
    <row r="793" spans="1:9" x14ac:dyDescent="0.3">
      <c r="A793" s="10">
        <v>43486</v>
      </c>
      <c r="B793" s="11" t="s">
        <v>152</v>
      </c>
      <c r="C793" s="11" t="s">
        <v>679</v>
      </c>
      <c r="D793" s="11" t="s">
        <v>659</v>
      </c>
      <c r="E793" s="11">
        <v>6696828</v>
      </c>
      <c r="F793" s="15">
        <f>IF(ISBLANK($D793),"",IF(ISBLANK($E793),VLOOKUP($D793,$J:$K,2,FALSE),VLOOKUP($E793,'Daycare Packages'!$A:$G,7,FALSE)))</f>
        <v>22</v>
      </c>
      <c r="G793" s="15"/>
      <c r="H793" s="15">
        <f t="shared" si="43"/>
        <v>22</v>
      </c>
      <c r="I793" s="198">
        <f t="shared" si="44"/>
        <v>1</v>
      </c>
    </row>
    <row r="794" spans="1:9" x14ac:dyDescent="0.3">
      <c r="A794" s="10">
        <v>43486</v>
      </c>
      <c r="B794" s="11" t="s">
        <v>190</v>
      </c>
      <c r="C794" s="11" t="s">
        <v>865</v>
      </c>
      <c r="D794" s="11" t="s">
        <v>666</v>
      </c>
      <c r="E794" s="11">
        <v>6747740</v>
      </c>
      <c r="F794" s="15">
        <f>IF(ISBLANK($D794),"",IF(ISBLANK($E794),VLOOKUP($D794,$J:$K,2,FALSE),VLOOKUP($E794,'Daycare Packages'!$A:$G,7,FALSE)))</f>
        <v>19</v>
      </c>
      <c r="G794" s="15"/>
      <c r="H794" s="15">
        <f t="shared" si="43"/>
        <v>19</v>
      </c>
      <c r="I794" s="198">
        <f t="shared" si="44"/>
        <v>1</v>
      </c>
    </row>
    <row r="795" spans="1:9" x14ac:dyDescent="0.3">
      <c r="A795" s="10">
        <v>43486</v>
      </c>
      <c r="B795" s="11" t="s">
        <v>175</v>
      </c>
      <c r="C795" s="11" t="s">
        <v>433</v>
      </c>
      <c r="D795" s="11" t="s">
        <v>662</v>
      </c>
      <c r="E795" s="11">
        <v>6716814</v>
      </c>
      <c r="F795" s="15">
        <f>IF(ISBLANK($D795),"",IF(ISBLANK($E795),VLOOKUP($D795,$J:$K,2,FALSE),VLOOKUP($E795,'Daycare Packages'!$A:$G,7,FALSE)))</f>
        <v>22</v>
      </c>
      <c r="G795" s="15"/>
      <c r="H795" s="15">
        <f t="shared" si="43"/>
        <v>22</v>
      </c>
      <c r="I795" s="198">
        <f t="shared" si="44"/>
        <v>1</v>
      </c>
    </row>
    <row r="796" spans="1:9" x14ac:dyDescent="0.3">
      <c r="A796" s="10">
        <v>43486</v>
      </c>
      <c r="B796" s="11" t="s">
        <v>138</v>
      </c>
      <c r="C796" s="11" t="s">
        <v>573</v>
      </c>
      <c r="D796" s="11" t="s">
        <v>662</v>
      </c>
      <c r="E796" s="11">
        <v>6669597</v>
      </c>
      <c r="F796" s="15">
        <f>IF(ISBLANK($D796),"",IF(ISBLANK($E796),VLOOKUP($D796,$J:$K,2,FALSE),VLOOKUP($E796,'Daycare Packages'!$A:$G,7,FALSE)))</f>
        <v>22</v>
      </c>
      <c r="G796" s="15"/>
      <c r="H796" s="15">
        <f t="shared" si="43"/>
        <v>22</v>
      </c>
      <c r="I796" s="198">
        <f t="shared" si="44"/>
        <v>1</v>
      </c>
    </row>
    <row r="797" spans="1:9" x14ac:dyDescent="0.3">
      <c r="A797" s="10">
        <v>43486</v>
      </c>
      <c r="B797" s="11" t="s">
        <v>882</v>
      </c>
      <c r="C797" s="11" t="s">
        <v>848</v>
      </c>
      <c r="D797" s="11" t="s">
        <v>662</v>
      </c>
      <c r="F797" s="15">
        <f>IF(ISBLANK($D797),"",IF(ISBLANK($E797),VLOOKUP($D797,$J:$K,2,FALSE),VLOOKUP($E797,'Daycare Packages'!$A:$G,7,FALSE)))</f>
        <v>30</v>
      </c>
      <c r="G797" s="15"/>
      <c r="H797" s="15">
        <f t="shared" si="43"/>
        <v>30</v>
      </c>
      <c r="I797" s="198">
        <f t="shared" si="44"/>
        <v>1</v>
      </c>
    </row>
    <row r="798" spans="1:9" x14ac:dyDescent="0.3">
      <c r="A798" s="10">
        <v>43486</v>
      </c>
      <c r="B798" s="11" t="s">
        <v>72</v>
      </c>
      <c r="C798" s="11" t="s">
        <v>498</v>
      </c>
      <c r="D798" s="11" t="s">
        <v>662</v>
      </c>
      <c r="E798" s="11">
        <v>3952473</v>
      </c>
      <c r="F798" s="15">
        <f>IF(ISBLANK($D798),"",IF(ISBLANK($E798),VLOOKUP($D798,$J:$K,2,FALSE),VLOOKUP($E798,'Daycare Packages'!$A:$G,7,FALSE)))</f>
        <v>22</v>
      </c>
      <c r="G798" s="15"/>
      <c r="H798" s="15">
        <f t="shared" si="43"/>
        <v>22</v>
      </c>
      <c r="I798" s="198">
        <f t="shared" si="44"/>
        <v>1</v>
      </c>
    </row>
    <row r="799" spans="1:9" x14ac:dyDescent="0.3">
      <c r="A799" s="10">
        <v>43486</v>
      </c>
      <c r="B799" s="11" t="s">
        <v>318</v>
      </c>
      <c r="C799" s="11" t="s">
        <v>723</v>
      </c>
      <c r="D799" s="11" t="s">
        <v>662</v>
      </c>
      <c r="F799" s="15">
        <f>IF(ISBLANK($D799),"",IF(ISBLANK($E799),VLOOKUP($D799,$J:$K,2,FALSE),VLOOKUP($E799,'Daycare Packages'!$A:$G,7,FALSE)))</f>
        <v>30</v>
      </c>
      <c r="G799" s="15"/>
      <c r="H799" s="15">
        <f t="shared" si="43"/>
        <v>30</v>
      </c>
      <c r="I799" s="198">
        <f t="shared" si="44"/>
        <v>1</v>
      </c>
    </row>
    <row r="800" spans="1:9" x14ac:dyDescent="0.3">
      <c r="A800" s="10">
        <v>43486</v>
      </c>
      <c r="B800" s="11" t="s">
        <v>158</v>
      </c>
      <c r="C800" s="11" t="s">
        <v>527</v>
      </c>
      <c r="D800" s="11" t="s">
        <v>662</v>
      </c>
      <c r="E800" s="11">
        <v>6706817</v>
      </c>
      <c r="F800" s="15">
        <f>IF(ISBLANK($D800),"",IF(ISBLANK($E800),VLOOKUP($D800,$J:$K,2,FALSE),VLOOKUP($E800,'Daycare Packages'!$A:$G,7,FALSE)))</f>
        <v>22</v>
      </c>
      <c r="G800" s="15"/>
      <c r="H800" s="15">
        <f t="shared" si="43"/>
        <v>22</v>
      </c>
      <c r="I800" s="198">
        <f t="shared" si="44"/>
        <v>1</v>
      </c>
    </row>
    <row r="801" spans="1:9" x14ac:dyDescent="0.3">
      <c r="A801" s="10">
        <v>43486</v>
      </c>
      <c r="B801" s="11" t="s">
        <v>730</v>
      </c>
      <c r="C801" s="11" t="s">
        <v>731</v>
      </c>
      <c r="D801" s="11" t="s">
        <v>662</v>
      </c>
      <c r="F801" s="15">
        <f>IF(ISBLANK($D801),"",IF(ISBLANK($E801),VLOOKUP($D801,$J:$K,2,FALSE),VLOOKUP($E801,'Daycare Packages'!$A:$G,7,FALSE)))</f>
        <v>30</v>
      </c>
      <c r="G801" s="15"/>
      <c r="H801" s="15">
        <f t="shared" si="43"/>
        <v>30</v>
      </c>
      <c r="I801" s="198">
        <f t="shared" si="44"/>
        <v>1</v>
      </c>
    </row>
    <row r="802" spans="1:9" x14ac:dyDescent="0.3">
      <c r="A802" s="10">
        <v>43486</v>
      </c>
      <c r="B802" s="11" t="s">
        <v>441</v>
      </c>
      <c r="C802" s="11" t="s">
        <v>442</v>
      </c>
      <c r="D802" s="11" t="s">
        <v>662</v>
      </c>
      <c r="F802" s="15">
        <f>IF(ISBLANK($D802),"",IF(ISBLANK($E802),VLOOKUP($D802,$J:$K,2,FALSE),VLOOKUP($E802,'Daycare Packages'!$A:$G,7,FALSE)))</f>
        <v>30</v>
      </c>
      <c r="G802" s="15"/>
      <c r="H802" s="15">
        <f t="shared" si="43"/>
        <v>30</v>
      </c>
      <c r="I802" s="198">
        <f t="shared" si="44"/>
        <v>1</v>
      </c>
    </row>
    <row r="803" spans="1:9" x14ac:dyDescent="0.3">
      <c r="A803" s="10">
        <v>43486</v>
      </c>
      <c r="B803" s="11" t="s">
        <v>919</v>
      </c>
      <c r="C803" s="11" t="s">
        <v>821</v>
      </c>
      <c r="D803" s="11" t="s">
        <v>662</v>
      </c>
      <c r="F803" s="15">
        <f>IF(ISBLANK($D803),"",IF(ISBLANK($E803),VLOOKUP($D803,$J:$K,2,FALSE),VLOOKUP($E803,'Daycare Packages'!$A:$G,7,FALSE)))</f>
        <v>30</v>
      </c>
      <c r="G803" s="15"/>
      <c r="H803" s="15">
        <f t="shared" si="43"/>
        <v>30</v>
      </c>
      <c r="I803" s="198">
        <f t="shared" si="44"/>
        <v>1</v>
      </c>
    </row>
    <row r="804" spans="1:9" x14ac:dyDescent="0.3">
      <c r="A804" s="10">
        <v>43486</v>
      </c>
      <c r="B804" s="11" t="s">
        <v>884</v>
      </c>
      <c r="C804" s="11" t="s">
        <v>448</v>
      </c>
      <c r="D804" s="11" t="s">
        <v>662</v>
      </c>
      <c r="F804" s="15">
        <f>IF(ISBLANK($D804),"",IF(ISBLANK($E804),VLOOKUP($D804,$J:$K,2,FALSE),VLOOKUP($E804,'Daycare Packages'!$A:$G,7,FALSE)))</f>
        <v>30</v>
      </c>
      <c r="G804" s="15"/>
      <c r="H804" s="15">
        <f t="shared" si="43"/>
        <v>30</v>
      </c>
      <c r="I804" s="198">
        <f t="shared" si="44"/>
        <v>1</v>
      </c>
    </row>
    <row r="805" spans="1:9" x14ac:dyDescent="0.3">
      <c r="A805" s="10">
        <v>43486</v>
      </c>
      <c r="B805" s="11" t="s">
        <v>132</v>
      </c>
      <c r="C805" s="11" t="s">
        <v>818</v>
      </c>
      <c r="D805" s="11" t="s">
        <v>662</v>
      </c>
      <c r="E805" s="11">
        <v>6746752</v>
      </c>
      <c r="F805" s="15">
        <f>IF(ISBLANK($D805),"",IF(ISBLANK($E805),VLOOKUP($D805,$J:$K,2,FALSE),VLOOKUP($E805,'Daycare Packages'!$A:$G,7,FALSE)))</f>
        <v>27</v>
      </c>
      <c r="G805" s="15"/>
      <c r="H805" s="15">
        <f t="shared" si="43"/>
        <v>27</v>
      </c>
      <c r="I805" s="198">
        <f t="shared" si="44"/>
        <v>1</v>
      </c>
    </row>
    <row r="806" spans="1:9" x14ac:dyDescent="0.3">
      <c r="A806" s="10">
        <v>43486</v>
      </c>
      <c r="B806" s="11" t="s">
        <v>724</v>
      </c>
      <c r="C806" s="11" t="s">
        <v>725</v>
      </c>
      <c r="D806" s="11" t="s">
        <v>662</v>
      </c>
      <c r="F806" s="15">
        <f>IF(ISBLANK($D806),"",IF(ISBLANK($E806),VLOOKUP($D806,$J:$K,2,FALSE),VLOOKUP($E806,'Daycare Packages'!$A:$G,7,FALSE)))</f>
        <v>30</v>
      </c>
      <c r="G806" s="15"/>
      <c r="H806" s="15">
        <f t="shared" si="43"/>
        <v>30</v>
      </c>
      <c r="I806" s="198">
        <f t="shared" si="44"/>
        <v>1</v>
      </c>
    </row>
    <row r="807" spans="1:9" x14ac:dyDescent="0.3">
      <c r="A807" s="10">
        <v>43486</v>
      </c>
      <c r="B807" s="11" t="s">
        <v>114</v>
      </c>
      <c r="C807" s="11" t="s">
        <v>789</v>
      </c>
      <c r="D807" s="11" t="s">
        <v>662</v>
      </c>
      <c r="E807" s="11">
        <v>6589484</v>
      </c>
      <c r="F807" s="15">
        <f>IF(ISBLANK($D807),"",IF(ISBLANK($E807),VLOOKUP($D807,$J:$K,2,FALSE),VLOOKUP($E807,'Daycare Packages'!$A:$G,7,FALSE)))</f>
        <v>22</v>
      </c>
      <c r="G807" s="15"/>
      <c r="H807" s="15">
        <f t="shared" si="43"/>
        <v>22</v>
      </c>
      <c r="I807" s="198">
        <f t="shared" si="44"/>
        <v>1</v>
      </c>
    </row>
    <row r="808" spans="1:9" x14ac:dyDescent="0.3">
      <c r="A808" s="10">
        <v>43486</v>
      </c>
      <c r="B808" s="11" t="s">
        <v>753</v>
      </c>
      <c r="C808" s="11" t="s">
        <v>744</v>
      </c>
      <c r="D808" s="11" t="s">
        <v>662</v>
      </c>
      <c r="F808" s="15">
        <f>IF(ISBLANK($D808),"",IF(ISBLANK($E808),VLOOKUP($D808,$J:$K,2,FALSE),VLOOKUP($E808,'Daycare Packages'!$A:$G,7,FALSE)))</f>
        <v>30</v>
      </c>
      <c r="G808" s="15"/>
      <c r="H808" s="15">
        <f t="shared" si="43"/>
        <v>30</v>
      </c>
      <c r="I808" s="198">
        <f t="shared" si="44"/>
        <v>1</v>
      </c>
    </row>
    <row r="809" spans="1:9" x14ac:dyDescent="0.3">
      <c r="A809" s="10">
        <v>43486</v>
      </c>
      <c r="B809" s="11" t="s">
        <v>182</v>
      </c>
      <c r="C809" s="11" t="s">
        <v>685</v>
      </c>
      <c r="D809" s="11" t="s">
        <v>662</v>
      </c>
      <c r="E809" s="11">
        <v>6721354</v>
      </c>
      <c r="F809" s="15">
        <f>IF(ISBLANK($D809),"",IF(ISBLANK($E809),VLOOKUP($D809,$J:$K,2,FALSE),VLOOKUP($E809,'Daycare Packages'!$A:$G,7,FALSE)))</f>
        <v>22</v>
      </c>
      <c r="G809" s="15"/>
      <c r="H809" s="15">
        <f t="shared" si="43"/>
        <v>22</v>
      </c>
      <c r="I809" s="198">
        <f t="shared" si="44"/>
        <v>1</v>
      </c>
    </row>
    <row r="810" spans="1:9" x14ac:dyDescent="0.3">
      <c r="A810" s="10">
        <v>43486</v>
      </c>
      <c r="B810" s="11" t="s">
        <v>885</v>
      </c>
      <c r="C810" s="11" t="s">
        <v>886</v>
      </c>
      <c r="D810" s="11" t="s">
        <v>662</v>
      </c>
      <c r="F810" s="15">
        <f>IF(ISBLANK($D810),"",IF(ISBLANK($E810),VLOOKUP($D810,$J:$K,2,FALSE),VLOOKUP($E810,'Daycare Packages'!$A:$G,7,FALSE)))</f>
        <v>30</v>
      </c>
      <c r="G810" s="15"/>
      <c r="H810" s="15">
        <f t="shared" si="43"/>
        <v>30</v>
      </c>
      <c r="I810" s="198">
        <f t="shared" si="44"/>
        <v>1</v>
      </c>
    </row>
    <row r="811" spans="1:9" x14ac:dyDescent="0.3">
      <c r="A811" s="55">
        <v>43486</v>
      </c>
      <c r="B811" s="56" t="s">
        <v>156</v>
      </c>
      <c r="C811" s="56" t="s">
        <v>479</v>
      </c>
      <c r="D811" s="56" t="s">
        <v>662</v>
      </c>
      <c r="E811" s="56">
        <v>6703732</v>
      </c>
      <c r="F811" s="59">
        <f>IF(ISBLANK($D811),"",IF(ISBLANK($E811),VLOOKUP($D811,$J:$K,2,FALSE),VLOOKUP($E811,'Daycare Packages'!$A:$G,7,FALSE)))</f>
        <v>22</v>
      </c>
      <c r="G811" s="59"/>
      <c r="H811" s="59">
        <f t="shared" si="43"/>
        <v>22</v>
      </c>
      <c r="I811" s="198">
        <f t="shared" si="44"/>
        <v>1</v>
      </c>
    </row>
    <row r="812" spans="1:9" x14ac:dyDescent="0.3">
      <c r="A812" s="10">
        <v>43487</v>
      </c>
      <c r="B812" s="11" t="s">
        <v>887</v>
      </c>
      <c r="C812" s="11" t="s">
        <v>888</v>
      </c>
      <c r="D812" s="11" t="s">
        <v>671</v>
      </c>
      <c r="F812" s="15">
        <f>IF(ISBLANK($D812),"",IF(ISBLANK($E812),VLOOKUP($D812,$J:$K,2,FALSE),VLOOKUP($E812,'Daycare Packages'!$A:$G,7,FALSE)))</f>
        <v>0</v>
      </c>
      <c r="G812" s="15"/>
      <c r="H812" s="15">
        <f t="shared" si="43"/>
        <v>0</v>
      </c>
      <c r="I812" s="198">
        <f t="shared" si="44"/>
        <v>1</v>
      </c>
    </row>
    <row r="813" spans="1:9" x14ac:dyDescent="0.3">
      <c r="A813" s="10">
        <v>43487</v>
      </c>
      <c r="B813" s="11" t="s">
        <v>720</v>
      </c>
      <c r="C813" s="11" t="s">
        <v>721</v>
      </c>
      <c r="D813" s="11" t="s">
        <v>659</v>
      </c>
      <c r="F813" s="15">
        <f>IF(ISBLANK($D813),"",IF(ISBLANK($E813),VLOOKUP($D813,$J:$K,2,FALSE),VLOOKUP($E813,'Daycare Packages'!$A:$G,7,FALSE)))</f>
        <v>20</v>
      </c>
      <c r="G813" s="15"/>
      <c r="H813" s="15">
        <f t="shared" si="43"/>
        <v>20</v>
      </c>
      <c r="I813" s="198">
        <f t="shared" si="44"/>
        <v>1</v>
      </c>
    </row>
    <row r="814" spans="1:9" x14ac:dyDescent="0.3">
      <c r="A814" s="10">
        <v>43487</v>
      </c>
      <c r="B814" s="11" t="s">
        <v>760</v>
      </c>
      <c r="C814" s="11" t="s">
        <v>761</v>
      </c>
      <c r="D814" s="11" t="s">
        <v>659</v>
      </c>
      <c r="F814" s="15">
        <f>IF(ISBLANK($D814),"",IF(ISBLANK($E814),VLOOKUP($D814,$J:$K,2,FALSE),VLOOKUP($E814,'Daycare Packages'!$A:$G,7,FALSE)))</f>
        <v>20</v>
      </c>
      <c r="G814" s="15"/>
      <c r="H814" s="15">
        <f t="shared" si="43"/>
        <v>20</v>
      </c>
      <c r="I814" s="198">
        <f t="shared" si="44"/>
        <v>1</v>
      </c>
    </row>
    <row r="815" spans="1:9" x14ac:dyDescent="0.3">
      <c r="A815" s="10">
        <v>43487</v>
      </c>
      <c r="B815" s="11" t="s">
        <v>889</v>
      </c>
      <c r="C815" s="11" t="s">
        <v>890</v>
      </c>
      <c r="D815" s="11" t="s">
        <v>671</v>
      </c>
      <c r="F815" s="15">
        <f>IF(ISBLANK($D815),"",IF(ISBLANK($E815),VLOOKUP($D815,$J:$K,2,FALSE),VLOOKUP($E815,'Daycare Packages'!$A:$G,7,FALSE)))</f>
        <v>0</v>
      </c>
      <c r="G815" s="15"/>
      <c r="H815" s="15">
        <f t="shared" si="43"/>
        <v>0</v>
      </c>
      <c r="I815" s="198">
        <f t="shared" si="44"/>
        <v>1</v>
      </c>
    </row>
    <row r="816" spans="1:9" x14ac:dyDescent="0.3">
      <c r="A816" s="10">
        <v>43487</v>
      </c>
      <c r="B816" s="11" t="s">
        <v>201</v>
      </c>
      <c r="C816" s="11" t="s">
        <v>672</v>
      </c>
      <c r="D816" s="11" t="s">
        <v>659</v>
      </c>
      <c r="E816" s="11">
        <v>6731507</v>
      </c>
      <c r="F816" s="15">
        <f>IF(ISBLANK($D816),"",IF(ISBLANK($E816),VLOOKUP($D816,$J:$K,2,FALSE),VLOOKUP($E816,'Daycare Packages'!$A:$G,7,FALSE)))</f>
        <v>18</v>
      </c>
      <c r="G816" s="15"/>
      <c r="H816" s="15">
        <f t="shared" si="43"/>
        <v>18</v>
      </c>
      <c r="I816" s="198">
        <f t="shared" si="44"/>
        <v>1</v>
      </c>
    </row>
    <row r="817" spans="1:9" x14ac:dyDescent="0.3">
      <c r="A817" s="10">
        <v>43487</v>
      </c>
      <c r="B817" s="11" t="s">
        <v>152</v>
      </c>
      <c r="C817" s="11" t="s">
        <v>679</v>
      </c>
      <c r="D817" s="11" t="s">
        <v>659</v>
      </c>
      <c r="E817" s="11">
        <v>6696828</v>
      </c>
      <c r="F817" s="15">
        <f>IF(ISBLANK($D817),"",IF(ISBLANK($E817),VLOOKUP($D817,$J:$K,2,FALSE),VLOOKUP($E817,'Daycare Packages'!$A:$G,7,FALSE)))</f>
        <v>22</v>
      </c>
      <c r="G817" s="15"/>
      <c r="H817" s="15">
        <f t="shared" si="43"/>
        <v>22</v>
      </c>
      <c r="I817" s="198">
        <f t="shared" si="44"/>
        <v>1</v>
      </c>
    </row>
    <row r="818" spans="1:9" x14ac:dyDescent="0.3">
      <c r="A818" s="10">
        <v>43487</v>
      </c>
      <c r="B818" s="11" t="s">
        <v>120</v>
      </c>
      <c r="C818" s="11" t="s">
        <v>801</v>
      </c>
      <c r="D818" s="11" t="s">
        <v>659</v>
      </c>
      <c r="E818" s="11">
        <v>6615876</v>
      </c>
      <c r="F818" s="15">
        <f>IF(ISBLANK($D818),"",IF(ISBLANK($E818),VLOOKUP($D818,$J:$K,2,FALSE),VLOOKUP($E818,'Daycare Packages'!$A:$G,7,FALSE)))</f>
        <v>18</v>
      </c>
      <c r="G818" s="15"/>
      <c r="H818" s="15">
        <f t="shared" si="43"/>
        <v>18</v>
      </c>
      <c r="I818" s="198">
        <f t="shared" si="44"/>
        <v>1</v>
      </c>
    </row>
    <row r="819" spans="1:9" x14ac:dyDescent="0.3">
      <c r="A819" s="10">
        <v>43487</v>
      </c>
      <c r="B819" s="11" t="s">
        <v>190</v>
      </c>
      <c r="C819" s="11" t="s">
        <v>865</v>
      </c>
      <c r="D819" s="11" t="s">
        <v>659</v>
      </c>
      <c r="E819" s="11">
        <v>6747740</v>
      </c>
      <c r="F819" s="15">
        <f>IF(ISBLANK($D819),"",IF(ISBLANK($E819),VLOOKUP($D819,$J:$K,2,FALSE),VLOOKUP($E819,'Daycare Packages'!$A:$G,7,FALSE)))</f>
        <v>19</v>
      </c>
      <c r="G819" s="15"/>
      <c r="H819" s="15">
        <f t="shared" si="43"/>
        <v>19</v>
      </c>
      <c r="I819" s="198">
        <f t="shared" si="44"/>
        <v>1</v>
      </c>
    </row>
    <row r="820" spans="1:9" x14ac:dyDescent="0.3">
      <c r="A820" s="10">
        <v>43487</v>
      </c>
      <c r="B820" s="11" t="s">
        <v>202</v>
      </c>
      <c r="C820" s="11" t="s">
        <v>520</v>
      </c>
      <c r="D820" s="11" t="s">
        <v>662</v>
      </c>
      <c r="E820" s="11">
        <v>6732314</v>
      </c>
      <c r="F820" s="15">
        <f>IF(ISBLANK($D820),"",IF(ISBLANK($E820),VLOOKUP($D820,$J:$K,2,FALSE),VLOOKUP($E820,'Daycare Packages'!$A:$G,7,FALSE)))</f>
        <v>25</v>
      </c>
      <c r="G820" s="15"/>
      <c r="H820" s="15">
        <f t="shared" si="43"/>
        <v>25</v>
      </c>
      <c r="I820" s="198">
        <f t="shared" si="44"/>
        <v>1</v>
      </c>
    </row>
    <row r="821" spans="1:9" x14ac:dyDescent="0.3">
      <c r="A821" s="10">
        <v>43487</v>
      </c>
      <c r="B821" s="11" t="s">
        <v>171</v>
      </c>
      <c r="C821" s="11" t="s">
        <v>693</v>
      </c>
      <c r="D821" s="11" t="s">
        <v>662</v>
      </c>
      <c r="E821" s="11">
        <v>6715360</v>
      </c>
      <c r="F821" s="15">
        <f>IF(ISBLANK($D821),"",IF(ISBLANK($E821),VLOOKUP($D821,$J:$K,2,FALSE),VLOOKUP($E821,'Daycare Packages'!$A:$G,7,FALSE)))</f>
        <v>25</v>
      </c>
      <c r="G821" s="15"/>
      <c r="H821" s="15">
        <f t="shared" si="43"/>
        <v>25</v>
      </c>
      <c r="I821" s="198">
        <f t="shared" si="44"/>
        <v>1</v>
      </c>
    </row>
    <row r="822" spans="1:9" x14ac:dyDescent="0.3">
      <c r="A822" s="10">
        <v>43487</v>
      </c>
      <c r="B822" s="11" t="s">
        <v>218</v>
      </c>
      <c r="C822" s="11" t="s">
        <v>737</v>
      </c>
      <c r="D822" s="11" t="s">
        <v>662</v>
      </c>
      <c r="E822" s="11">
        <v>6738000</v>
      </c>
      <c r="F822" s="15">
        <f>IF(ISBLANK($D822),"",IF(ISBLANK($E822),VLOOKUP($D822,$J:$K,2,FALSE),VLOOKUP($E822,'Daycare Packages'!$A:$G,7,FALSE)))</f>
        <v>20</v>
      </c>
      <c r="G822" s="15"/>
      <c r="H822" s="15">
        <f t="shared" si="43"/>
        <v>20</v>
      </c>
      <c r="I822" s="198">
        <f t="shared" si="44"/>
        <v>1</v>
      </c>
    </row>
    <row r="823" spans="1:9" x14ac:dyDescent="0.3">
      <c r="A823" s="10">
        <v>43487</v>
      </c>
      <c r="B823" s="11" t="s">
        <v>218</v>
      </c>
      <c r="C823" s="11" t="s">
        <v>738</v>
      </c>
      <c r="D823" s="11" t="s">
        <v>662</v>
      </c>
      <c r="E823" s="11">
        <v>6738000</v>
      </c>
      <c r="F823" s="15">
        <f>IF(ISBLANK($D823),"",IF(ISBLANK($E823),VLOOKUP($D823,$J:$K,2,FALSE),VLOOKUP($E823,'Daycare Packages'!$A:$G,7,FALSE)))</f>
        <v>20</v>
      </c>
      <c r="G823" s="15"/>
      <c r="H823" s="15">
        <f t="shared" si="43"/>
        <v>20</v>
      </c>
      <c r="I823" s="198">
        <f t="shared" si="44"/>
        <v>1</v>
      </c>
    </row>
    <row r="824" spans="1:9" x14ac:dyDescent="0.3">
      <c r="A824" s="10">
        <v>43487</v>
      </c>
      <c r="B824" s="11" t="s">
        <v>690</v>
      </c>
      <c r="C824" s="11" t="s">
        <v>691</v>
      </c>
      <c r="D824" s="11" t="s">
        <v>662</v>
      </c>
      <c r="E824" s="11">
        <v>6694641</v>
      </c>
      <c r="F824" s="15">
        <f>IF(ISBLANK($D824),"",IF(ISBLANK($E824),VLOOKUP($D824,$J:$K,2,FALSE),VLOOKUP($E824,'Daycare Packages'!$A:$G,7,FALSE)))</f>
        <v>24</v>
      </c>
      <c r="G824" s="15"/>
      <c r="H824" s="15">
        <f t="shared" si="43"/>
        <v>24</v>
      </c>
      <c r="I824" s="198">
        <f t="shared" si="44"/>
        <v>1</v>
      </c>
    </row>
    <row r="825" spans="1:9" x14ac:dyDescent="0.3">
      <c r="A825" s="10">
        <v>43487</v>
      </c>
      <c r="B825" s="11" t="s">
        <v>803</v>
      </c>
      <c r="C825" s="11" t="s">
        <v>693</v>
      </c>
      <c r="D825" s="11" t="s">
        <v>662</v>
      </c>
      <c r="F825" s="15">
        <f>IF(ISBLANK($D825),"",IF(ISBLANK($E825),VLOOKUP($D825,$J:$K,2,FALSE),VLOOKUP($E825,'Daycare Packages'!$A:$G,7,FALSE)))</f>
        <v>30</v>
      </c>
      <c r="G825" s="15"/>
      <c r="H825" s="15">
        <f t="shared" si="43"/>
        <v>30</v>
      </c>
      <c r="I825" s="198">
        <f t="shared" si="44"/>
        <v>1</v>
      </c>
    </row>
    <row r="826" spans="1:9" x14ac:dyDescent="0.3">
      <c r="A826" s="10">
        <v>43487</v>
      </c>
      <c r="B826" s="11" t="s">
        <v>873</v>
      </c>
      <c r="C826" s="11" t="s">
        <v>493</v>
      </c>
      <c r="D826" s="11" t="s">
        <v>662</v>
      </c>
      <c r="F826" s="15">
        <f>IF(ISBLANK($D826),"",IF(ISBLANK($E826),VLOOKUP($D826,$J:$K,2,FALSE),VLOOKUP($E826,'Daycare Packages'!$A:$G,7,FALSE)))</f>
        <v>30</v>
      </c>
      <c r="G826" s="15"/>
      <c r="H826" s="15">
        <f t="shared" si="43"/>
        <v>30</v>
      </c>
      <c r="I826" s="198">
        <f t="shared" si="44"/>
        <v>1</v>
      </c>
    </row>
    <row r="827" spans="1:9" x14ac:dyDescent="0.3">
      <c r="A827" s="10">
        <v>43487</v>
      </c>
      <c r="B827" s="11" t="s">
        <v>163</v>
      </c>
      <c r="C827" s="11" t="s">
        <v>805</v>
      </c>
      <c r="D827" s="11" t="s">
        <v>662</v>
      </c>
      <c r="E827" s="11">
        <v>6711952</v>
      </c>
      <c r="F827" s="15">
        <f>IF(ISBLANK($D827),"",IF(ISBLANK($E827),VLOOKUP($D827,$J:$K,2,FALSE),VLOOKUP($E827,'Daycare Packages'!$A:$G,7,FALSE)))</f>
        <v>26</v>
      </c>
      <c r="G827" s="15"/>
      <c r="H827" s="15">
        <f t="shared" si="43"/>
        <v>26</v>
      </c>
      <c r="I827" s="198">
        <f t="shared" si="44"/>
        <v>1</v>
      </c>
    </row>
    <row r="828" spans="1:9" x14ac:dyDescent="0.3">
      <c r="A828" s="10">
        <v>43487</v>
      </c>
      <c r="B828" s="11" t="s">
        <v>459</v>
      </c>
      <c r="C828" s="11" t="s">
        <v>460</v>
      </c>
      <c r="D828" s="11" t="s">
        <v>662</v>
      </c>
      <c r="F828" s="15">
        <f>IF(ISBLANK($D828),"",IF(ISBLANK($E828),VLOOKUP($D828,$J:$K,2,FALSE),VLOOKUP($E828,'Daycare Packages'!$A:$G,7,FALSE)))</f>
        <v>30</v>
      </c>
      <c r="G828" s="15"/>
      <c r="H828" s="15">
        <f t="shared" si="43"/>
        <v>30</v>
      </c>
      <c r="I828" s="198">
        <f t="shared" si="44"/>
        <v>1</v>
      </c>
    </row>
    <row r="829" spans="1:9" x14ac:dyDescent="0.3">
      <c r="A829" s="10">
        <v>43487</v>
      </c>
      <c r="B829" s="11" t="s">
        <v>891</v>
      </c>
      <c r="C829" s="11" t="s">
        <v>804</v>
      </c>
      <c r="D829" s="11" t="s">
        <v>662</v>
      </c>
      <c r="F829" s="15">
        <f>IF(ISBLANK($D829),"",IF(ISBLANK($E829),VLOOKUP($D829,$J:$K,2,FALSE),VLOOKUP($E829,'Daycare Packages'!$A:$G,7,FALSE)))</f>
        <v>30</v>
      </c>
      <c r="G829" s="15"/>
      <c r="H829" s="15">
        <f t="shared" si="43"/>
        <v>30</v>
      </c>
      <c r="I829" s="198">
        <f t="shared" si="44"/>
        <v>1</v>
      </c>
    </row>
    <row r="830" spans="1:9" x14ac:dyDescent="0.3">
      <c r="A830" s="10">
        <v>43487</v>
      </c>
      <c r="B830" s="11" t="s">
        <v>722</v>
      </c>
      <c r="C830" s="11" t="s">
        <v>548</v>
      </c>
      <c r="D830" s="11" t="s">
        <v>662</v>
      </c>
      <c r="F830" s="15">
        <f>IF(ISBLANK($D830),"",IF(ISBLANK($E830),VLOOKUP($D830,$J:$K,2,FALSE),VLOOKUP($E830,'Daycare Packages'!$A:$G,7,FALSE)))</f>
        <v>30</v>
      </c>
      <c r="G830" s="15"/>
      <c r="H830" s="15">
        <f t="shared" si="43"/>
        <v>30</v>
      </c>
      <c r="I830" s="198">
        <f t="shared" si="44"/>
        <v>1</v>
      </c>
    </row>
    <row r="831" spans="1:9" x14ac:dyDescent="0.3">
      <c r="A831" s="10">
        <v>43487</v>
      </c>
      <c r="B831" s="11" t="s">
        <v>244</v>
      </c>
      <c r="C831" s="11" t="s">
        <v>673</v>
      </c>
      <c r="D831" s="11" t="s">
        <v>662</v>
      </c>
      <c r="F831" s="15">
        <f>IF(ISBLANK($D831),"",IF(ISBLANK($E831),VLOOKUP($D831,$J:$K,2,FALSE),VLOOKUP($E831,'Daycare Packages'!$A:$G,7,FALSE)))</f>
        <v>30</v>
      </c>
      <c r="G831" s="15"/>
      <c r="H831" s="15">
        <f t="shared" si="43"/>
        <v>30</v>
      </c>
      <c r="I831" s="198">
        <f t="shared" si="44"/>
        <v>1</v>
      </c>
    </row>
    <row r="832" spans="1:9" x14ac:dyDescent="0.3">
      <c r="A832" s="10">
        <v>43487</v>
      </c>
      <c r="B832" s="11" t="s">
        <v>82</v>
      </c>
      <c r="C832" s="11" t="s">
        <v>694</v>
      </c>
      <c r="D832" s="11" t="s">
        <v>662</v>
      </c>
      <c r="E832" s="11">
        <v>6717676</v>
      </c>
      <c r="F832" s="15">
        <f>IF(ISBLANK($D832),"",IF(ISBLANK($E832),VLOOKUP($D832,$J:$K,2,FALSE),VLOOKUP($E832,'Daycare Packages'!$A:$G,7,FALSE)))</f>
        <v>22</v>
      </c>
      <c r="G832" s="15"/>
      <c r="H832" s="15">
        <f t="shared" si="43"/>
        <v>22</v>
      </c>
      <c r="I832" s="198">
        <f t="shared" si="44"/>
        <v>1</v>
      </c>
    </row>
    <row r="833" spans="1:9" x14ac:dyDescent="0.3">
      <c r="A833" s="10">
        <v>43487</v>
      </c>
      <c r="B833" s="11" t="s">
        <v>82</v>
      </c>
      <c r="C833" s="11" t="s">
        <v>695</v>
      </c>
      <c r="D833" s="11" t="s">
        <v>662</v>
      </c>
      <c r="E833" s="11">
        <v>6717676</v>
      </c>
      <c r="F833" s="15">
        <f>IF(ISBLANK($D833),"",IF(ISBLANK($E833),VLOOKUP($D833,$J:$K,2,FALSE),VLOOKUP($E833,'Daycare Packages'!$A:$G,7,FALSE)))</f>
        <v>22</v>
      </c>
      <c r="G833" s="15"/>
      <c r="H833" s="15">
        <f t="shared" si="43"/>
        <v>22</v>
      </c>
      <c r="I833" s="198">
        <f t="shared" si="44"/>
        <v>1</v>
      </c>
    </row>
    <row r="834" spans="1:9" x14ac:dyDescent="0.3">
      <c r="A834" s="10">
        <v>43487</v>
      </c>
      <c r="B834" s="11" t="s">
        <v>146</v>
      </c>
      <c r="C834" s="11" t="s">
        <v>705</v>
      </c>
      <c r="D834" s="11" t="s">
        <v>662</v>
      </c>
      <c r="E834" s="11">
        <v>6690320</v>
      </c>
      <c r="F834" s="15">
        <f>IF(ISBLANK($D834),"",IF(ISBLANK($E834),VLOOKUP($D834,$J:$K,2,FALSE),VLOOKUP($E834,'Daycare Packages'!$A:$G,7,FALSE)))</f>
        <v>22</v>
      </c>
      <c r="G834" s="15"/>
      <c r="H834" s="15">
        <f t="shared" si="43"/>
        <v>22</v>
      </c>
      <c r="I834" s="198">
        <f t="shared" si="44"/>
        <v>1</v>
      </c>
    </row>
    <row r="835" spans="1:9" x14ac:dyDescent="0.3">
      <c r="A835" s="10">
        <v>43487</v>
      </c>
      <c r="B835" s="11" t="s">
        <v>212</v>
      </c>
      <c r="C835" s="11" t="s">
        <v>707</v>
      </c>
      <c r="D835" s="11" t="s">
        <v>662</v>
      </c>
      <c r="E835" s="11">
        <v>6734311</v>
      </c>
      <c r="F835" s="15">
        <f>IF(ISBLANK($D835),"",IF(ISBLANK($E835),VLOOKUP($D835,$J:$K,2,FALSE),VLOOKUP($E835,'Daycare Packages'!$A:$G,7,FALSE)))</f>
        <v>25</v>
      </c>
      <c r="G835" s="15"/>
      <c r="H835" s="15">
        <f t="shared" ref="H835:H898" si="45">IF(ISBLANK(D835),"",SUM(F835:G835))</f>
        <v>25</v>
      </c>
      <c r="I835" s="198">
        <f t="shared" ref="I835:I898" si="46">IF(A835="",0,MONTH(A835))</f>
        <v>1</v>
      </c>
    </row>
    <row r="836" spans="1:9" x14ac:dyDescent="0.3">
      <c r="A836" s="10">
        <v>43487</v>
      </c>
      <c r="B836" s="11" t="s">
        <v>182</v>
      </c>
      <c r="C836" s="11" t="s">
        <v>685</v>
      </c>
      <c r="D836" s="11" t="s">
        <v>662</v>
      </c>
      <c r="E836" s="11">
        <v>6721354</v>
      </c>
      <c r="F836" s="15">
        <f>IF(ISBLANK($D836),"",IF(ISBLANK($E836),VLOOKUP($D836,$J:$K,2,FALSE),VLOOKUP($E836,'Daycare Packages'!$A:$G,7,FALSE)))</f>
        <v>22</v>
      </c>
      <c r="G836" s="15"/>
      <c r="H836" s="15">
        <f t="shared" si="45"/>
        <v>22</v>
      </c>
      <c r="I836" s="198">
        <f t="shared" si="46"/>
        <v>1</v>
      </c>
    </row>
    <row r="837" spans="1:9" x14ac:dyDescent="0.3">
      <c r="A837" s="10">
        <v>43487</v>
      </c>
      <c r="B837" s="11" t="s">
        <v>688</v>
      </c>
      <c r="C837" s="11" t="s">
        <v>689</v>
      </c>
      <c r="D837" s="11" t="s">
        <v>662</v>
      </c>
      <c r="F837" s="15">
        <f>IF(ISBLANK($D837),"",IF(ISBLANK($E837),VLOOKUP($D837,$J:$K,2,FALSE),VLOOKUP($E837,'Daycare Packages'!$A:$G,7,FALSE)))</f>
        <v>30</v>
      </c>
      <c r="G837" s="15"/>
      <c r="H837" s="15">
        <f t="shared" si="45"/>
        <v>30</v>
      </c>
      <c r="I837" s="198">
        <f t="shared" si="46"/>
        <v>1</v>
      </c>
    </row>
    <row r="838" spans="1:9" x14ac:dyDescent="0.3">
      <c r="A838" s="10">
        <v>43487</v>
      </c>
      <c r="B838" s="11" t="s">
        <v>216</v>
      </c>
      <c r="C838" s="11" t="s">
        <v>448</v>
      </c>
      <c r="D838" s="11" t="s">
        <v>662</v>
      </c>
      <c r="E838" s="11">
        <v>6736366</v>
      </c>
      <c r="F838" s="15">
        <f>IF(ISBLANK($D838),"",IF(ISBLANK($E838),VLOOKUP($D838,$J:$K,2,FALSE),VLOOKUP($E838,'Daycare Packages'!$A:$G,7,FALSE)))</f>
        <v>26</v>
      </c>
      <c r="G838" s="15"/>
      <c r="H838" s="15">
        <f t="shared" si="45"/>
        <v>26</v>
      </c>
      <c r="I838" s="198">
        <f t="shared" si="46"/>
        <v>1</v>
      </c>
    </row>
    <row r="839" spans="1:9" x14ac:dyDescent="0.3">
      <c r="A839" s="10">
        <v>43487</v>
      </c>
      <c r="B839" s="11" t="s">
        <v>127</v>
      </c>
      <c r="C839" s="11" t="s">
        <v>715</v>
      </c>
      <c r="D839" s="11" t="s">
        <v>662</v>
      </c>
      <c r="E839" s="11">
        <v>6756191</v>
      </c>
      <c r="F839" s="15">
        <f>IF(ISBLANK($D839),"",IF(ISBLANK($E839),VLOOKUP($D839,$J:$K,2,FALSE),VLOOKUP($E839,'Daycare Packages'!$A:$G,7,FALSE)))</f>
        <v>23</v>
      </c>
      <c r="G839" s="15"/>
      <c r="H839" s="15">
        <f t="shared" si="45"/>
        <v>23</v>
      </c>
      <c r="I839" s="198">
        <f t="shared" si="46"/>
        <v>1</v>
      </c>
    </row>
    <row r="840" spans="1:9" x14ac:dyDescent="0.3">
      <c r="A840" s="10">
        <v>43487</v>
      </c>
      <c r="B840" s="11" t="s">
        <v>179</v>
      </c>
      <c r="C840" s="11" t="s">
        <v>706</v>
      </c>
      <c r="D840" s="11" t="s">
        <v>662</v>
      </c>
      <c r="E840" s="11">
        <v>6719584</v>
      </c>
      <c r="F840" s="15">
        <f>IF(ISBLANK($D840),"",IF(ISBLANK($E840),VLOOKUP($D840,$J:$K,2,FALSE),VLOOKUP($E840,'Daycare Packages'!$A:$G,7,FALSE)))</f>
        <v>26</v>
      </c>
      <c r="G840" s="15"/>
      <c r="H840" s="15">
        <f t="shared" si="45"/>
        <v>26</v>
      </c>
      <c r="I840" s="198">
        <f t="shared" si="46"/>
        <v>1</v>
      </c>
    </row>
    <row r="841" spans="1:9" x14ac:dyDescent="0.3">
      <c r="A841" s="10">
        <v>43487</v>
      </c>
      <c r="B841" s="11" t="s">
        <v>1309</v>
      </c>
      <c r="C841" s="11" t="s">
        <v>892</v>
      </c>
      <c r="D841" s="11" t="s">
        <v>662</v>
      </c>
      <c r="F841" s="15">
        <f>IF(ISBLANK($D841),"",IF(ISBLANK($E841),VLOOKUP($D841,$J:$K,2,FALSE),VLOOKUP($E841,'Daycare Packages'!$A:$G,7,FALSE)))</f>
        <v>30</v>
      </c>
      <c r="G841" s="15"/>
      <c r="H841" s="15">
        <f t="shared" si="45"/>
        <v>30</v>
      </c>
      <c r="I841" s="198">
        <f t="shared" si="46"/>
        <v>1</v>
      </c>
    </row>
    <row r="842" spans="1:9" x14ac:dyDescent="0.3">
      <c r="A842" s="10">
        <v>43487</v>
      </c>
      <c r="B842" s="11" t="s">
        <v>849</v>
      </c>
      <c r="C842" s="11" t="s">
        <v>850</v>
      </c>
      <c r="D842" s="11" t="s">
        <v>662</v>
      </c>
      <c r="F842" s="15">
        <f>IF(ISBLANK($D842),"",IF(ISBLANK($E842),VLOOKUP($D842,$J:$K,2,FALSE),VLOOKUP($E842,'Daycare Packages'!$A:$G,7,FALSE)))</f>
        <v>30</v>
      </c>
      <c r="G842" s="15"/>
      <c r="H842" s="15">
        <f t="shared" si="45"/>
        <v>30</v>
      </c>
      <c r="I842" s="198">
        <f t="shared" si="46"/>
        <v>1</v>
      </c>
    </row>
    <row r="843" spans="1:9" x14ac:dyDescent="0.3">
      <c r="A843" s="10">
        <v>43487</v>
      </c>
      <c r="B843" s="11" t="s">
        <v>217</v>
      </c>
      <c r="C843" s="11" t="s">
        <v>402</v>
      </c>
      <c r="D843" s="11" t="s">
        <v>662</v>
      </c>
      <c r="E843" s="11">
        <v>6736913</v>
      </c>
      <c r="F843" s="15">
        <f>IF(ISBLANK($D843),"",IF(ISBLANK($E843),VLOOKUP($D843,$J:$K,2,FALSE),VLOOKUP($E843,'Daycare Packages'!$A:$G,7,FALSE)))</f>
        <v>25</v>
      </c>
      <c r="G843" s="15"/>
      <c r="H843" s="15">
        <f t="shared" si="45"/>
        <v>25</v>
      </c>
      <c r="I843" s="198">
        <f t="shared" si="46"/>
        <v>1</v>
      </c>
    </row>
    <row r="844" spans="1:9" x14ac:dyDescent="0.3">
      <c r="A844" s="10">
        <v>43487</v>
      </c>
      <c r="B844" s="11" t="s">
        <v>114</v>
      </c>
      <c r="C844" s="11" t="s">
        <v>789</v>
      </c>
      <c r="D844" s="11" t="s">
        <v>662</v>
      </c>
      <c r="E844" s="11">
        <v>6589484</v>
      </c>
      <c r="F844" s="15">
        <f>IF(ISBLANK($D844),"",IF(ISBLANK($E844),VLOOKUP($D844,$J:$K,2,FALSE),VLOOKUP($E844,'Daycare Packages'!$A:$G,7,FALSE)))</f>
        <v>22</v>
      </c>
      <c r="G844" s="15"/>
      <c r="H844" s="15">
        <f t="shared" si="45"/>
        <v>22</v>
      </c>
      <c r="I844" s="198">
        <f t="shared" si="46"/>
        <v>1</v>
      </c>
    </row>
    <row r="845" spans="1:9" x14ac:dyDescent="0.3">
      <c r="A845" s="10">
        <v>43487</v>
      </c>
      <c r="B845" s="11" t="s">
        <v>200</v>
      </c>
      <c r="C845" s="11" t="s">
        <v>750</v>
      </c>
      <c r="D845" s="11" t="s">
        <v>662</v>
      </c>
      <c r="E845" s="11">
        <v>6731296</v>
      </c>
      <c r="F845" s="15">
        <f>IF(ISBLANK($D845),"",IF(ISBLANK($E845),VLOOKUP($D845,$J:$K,2,FALSE),VLOOKUP($E845,'Daycare Packages'!$A:$G,7,FALSE)))</f>
        <v>26</v>
      </c>
      <c r="G845" s="15"/>
      <c r="H845" s="15">
        <f t="shared" si="45"/>
        <v>26</v>
      </c>
      <c r="I845" s="198">
        <f t="shared" si="46"/>
        <v>1</v>
      </c>
    </row>
    <row r="846" spans="1:9" x14ac:dyDescent="0.3">
      <c r="A846" s="10">
        <v>43487</v>
      </c>
      <c r="B846" s="11" t="s">
        <v>119</v>
      </c>
      <c r="C846" s="11" t="s">
        <v>692</v>
      </c>
      <c r="D846" s="11" t="s">
        <v>662</v>
      </c>
      <c r="E846" s="11">
        <v>6615529</v>
      </c>
      <c r="F846" s="15">
        <f>IF(ISBLANK($D846),"",IF(ISBLANK($E846),VLOOKUP($D846,$J:$K,2,FALSE),VLOOKUP($E846,'Daycare Packages'!$A:$G,7,FALSE)))</f>
        <v>24</v>
      </c>
      <c r="G846" s="15"/>
      <c r="H846" s="15">
        <f t="shared" si="45"/>
        <v>24</v>
      </c>
      <c r="I846" s="198">
        <f t="shared" si="46"/>
        <v>1</v>
      </c>
    </row>
    <row r="847" spans="1:9" x14ac:dyDescent="0.3">
      <c r="A847" s="10">
        <v>43487</v>
      </c>
      <c r="B847" s="11" t="s">
        <v>677</v>
      </c>
      <c r="C847" s="11" t="s">
        <v>678</v>
      </c>
      <c r="D847" s="11" t="s">
        <v>662</v>
      </c>
      <c r="F847" s="15">
        <f>IF(ISBLANK($D847),"",IF(ISBLANK($E847),VLOOKUP($D847,$J:$K,2,FALSE),VLOOKUP($E847,'Daycare Packages'!$A:$G,7,FALSE)))</f>
        <v>30</v>
      </c>
      <c r="G847" s="15"/>
      <c r="H847" s="15">
        <f t="shared" si="45"/>
        <v>30</v>
      </c>
      <c r="I847" s="198">
        <f t="shared" si="46"/>
        <v>1</v>
      </c>
    </row>
    <row r="848" spans="1:9" x14ac:dyDescent="0.3">
      <c r="A848" s="10">
        <v>43487</v>
      </c>
      <c r="B848" s="11" t="s">
        <v>751</v>
      </c>
      <c r="C848" s="11" t="s">
        <v>752</v>
      </c>
      <c r="D848" s="11" t="s">
        <v>662</v>
      </c>
      <c r="F848" s="15">
        <f>IF(ISBLANK($D848),"",IF(ISBLANK($E848),VLOOKUP($D848,$J:$K,2,FALSE),VLOOKUP($E848,'Daycare Packages'!$A:$G,7,FALSE)))</f>
        <v>30</v>
      </c>
      <c r="G848" s="15"/>
      <c r="H848" s="15">
        <f t="shared" si="45"/>
        <v>30</v>
      </c>
      <c r="I848" s="198">
        <f t="shared" si="46"/>
        <v>1</v>
      </c>
    </row>
    <row r="849" spans="1:9" x14ac:dyDescent="0.3">
      <c r="A849" s="10">
        <v>43487</v>
      </c>
      <c r="B849" s="11" t="s">
        <v>213</v>
      </c>
      <c r="C849" s="11" t="s">
        <v>675</v>
      </c>
      <c r="D849" s="11" t="s">
        <v>662</v>
      </c>
      <c r="E849" s="11">
        <v>6734907</v>
      </c>
      <c r="F849" s="15">
        <f>IF(ISBLANK($D849),"",IF(ISBLANK($E849),VLOOKUP($D849,$J:$K,2,FALSE),VLOOKUP($E849,'Daycare Packages'!$A:$G,7,FALSE)))</f>
        <v>26</v>
      </c>
      <c r="G849" s="15"/>
      <c r="H849" s="15">
        <f t="shared" si="45"/>
        <v>26</v>
      </c>
      <c r="I849" s="198">
        <f t="shared" si="46"/>
        <v>1</v>
      </c>
    </row>
    <row r="850" spans="1:9" x14ac:dyDescent="0.3">
      <c r="A850" s="10">
        <v>43487</v>
      </c>
      <c r="B850" s="11" t="s">
        <v>170</v>
      </c>
      <c r="C850" s="11" t="s">
        <v>710</v>
      </c>
      <c r="D850" s="11" t="s">
        <v>662</v>
      </c>
      <c r="E850" s="11">
        <v>6715199</v>
      </c>
      <c r="F850" s="15">
        <f>IF(ISBLANK($D850),"",IF(ISBLANK($E850),VLOOKUP($D850,$J:$K,2,FALSE),VLOOKUP($E850,'Daycare Packages'!$A:$G,7,FALSE)))</f>
        <v>22</v>
      </c>
      <c r="G850" s="15"/>
      <c r="H850" s="15">
        <f t="shared" si="45"/>
        <v>22</v>
      </c>
      <c r="I850" s="198">
        <f t="shared" si="46"/>
        <v>1</v>
      </c>
    </row>
    <row r="851" spans="1:9" x14ac:dyDescent="0.3">
      <c r="A851" s="10">
        <v>43487</v>
      </c>
      <c r="B851" s="11" t="s">
        <v>219</v>
      </c>
      <c r="C851" s="11" t="s">
        <v>684</v>
      </c>
      <c r="D851" s="11" t="s">
        <v>662</v>
      </c>
      <c r="E851" s="11">
        <v>6738838</v>
      </c>
      <c r="F851" s="15">
        <f>IF(ISBLANK($D851),"",IF(ISBLANK($E851),VLOOKUP($D851,$J:$K,2,FALSE),VLOOKUP($E851,'Daycare Packages'!$A:$G,7,FALSE)))</f>
        <v>27</v>
      </c>
      <c r="G851" s="15"/>
      <c r="H851" s="15">
        <f t="shared" si="45"/>
        <v>27</v>
      </c>
      <c r="I851" s="198">
        <f t="shared" si="46"/>
        <v>1</v>
      </c>
    </row>
    <row r="852" spans="1:9" x14ac:dyDescent="0.3">
      <c r="A852" s="10">
        <v>43487</v>
      </c>
      <c r="B852" s="11" t="s">
        <v>365</v>
      </c>
      <c r="C852" s="11" t="s">
        <v>587</v>
      </c>
      <c r="D852" s="11" t="s">
        <v>662</v>
      </c>
      <c r="F852" s="15">
        <f>IF(ISBLANK($D852),"",IF(ISBLANK($E852),VLOOKUP($D852,$J:$K,2,FALSE),VLOOKUP($E852,'Daycare Packages'!$A:$G,7,FALSE)))</f>
        <v>30</v>
      </c>
      <c r="G852" s="15"/>
      <c r="H852" s="15">
        <f t="shared" si="45"/>
        <v>30</v>
      </c>
      <c r="I852" s="198">
        <f t="shared" si="46"/>
        <v>1</v>
      </c>
    </row>
    <row r="853" spans="1:9" x14ac:dyDescent="0.3">
      <c r="A853" s="10">
        <v>43487</v>
      </c>
      <c r="B853" s="11" t="s">
        <v>156</v>
      </c>
      <c r="C853" s="11" t="s">
        <v>479</v>
      </c>
      <c r="D853" s="11" t="s">
        <v>662</v>
      </c>
      <c r="E853" s="11">
        <v>6703732</v>
      </c>
      <c r="F853" s="15">
        <f>IF(ISBLANK($D853),"",IF(ISBLANK($E853),VLOOKUP($D853,$J:$K,2,FALSE),VLOOKUP($E853,'Daycare Packages'!$A:$G,7,FALSE)))</f>
        <v>22</v>
      </c>
      <c r="G853" s="15"/>
      <c r="H853" s="15">
        <f t="shared" si="45"/>
        <v>22</v>
      </c>
      <c r="I853" s="198">
        <f t="shared" si="46"/>
        <v>1</v>
      </c>
    </row>
    <row r="854" spans="1:9" x14ac:dyDescent="0.3">
      <c r="A854" s="10">
        <v>43487</v>
      </c>
      <c r="B854" s="11" t="s">
        <v>768</v>
      </c>
      <c r="C854" s="11" t="s">
        <v>548</v>
      </c>
      <c r="D854" s="11" t="s">
        <v>662</v>
      </c>
      <c r="F854" s="15">
        <f>IF(ISBLANK($D854),"",IF(ISBLANK($E854),VLOOKUP($D854,$J:$K,2,FALSE),VLOOKUP($E854,'Daycare Packages'!$A:$G,7,FALSE)))</f>
        <v>30</v>
      </c>
      <c r="G854" s="15"/>
      <c r="H854" s="15">
        <f t="shared" si="45"/>
        <v>30</v>
      </c>
      <c r="I854" s="198">
        <f t="shared" si="46"/>
        <v>1</v>
      </c>
    </row>
    <row r="855" spans="1:9" x14ac:dyDescent="0.3">
      <c r="A855" s="10">
        <v>43487</v>
      </c>
      <c r="B855" s="11" t="s">
        <v>186</v>
      </c>
      <c r="C855" s="11" t="s">
        <v>561</v>
      </c>
      <c r="D855" s="11" t="s">
        <v>662</v>
      </c>
      <c r="E855" s="11">
        <v>6723146</v>
      </c>
      <c r="F855" s="15">
        <f>IF(ISBLANK($D855),"",IF(ISBLANK($E855),VLOOKUP($D855,$J:$K,2,FALSE),VLOOKUP($E855,'Daycare Packages'!$A:$G,7,FALSE)))</f>
        <v>22</v>
      </c>
      <c r="G855" s="15"/>
      <c r="H855" s="15">
        <f t="shared" si="45"/>
        <v>22</v>
      </c>
      <c r="I855" s="198">
        <f t="shared" si="46"/>
        <v>1</v>
      </c>
    </row>
    <row r="856" spans="1:9" x14ac:dyDescent="0.3">
      <c r="A856" s="10">
        <v>43487</v>
      </c>
      <c r="B856" s="11" t="s">
        <v>122</v>
      </c>
      <c r="C856" s="11" t="s">
        <v>740</v>
      </c>
      <c r="D856" s="11" t="s">
        <v>662</v>
      </c>
      <c r="E856" s="11">
        <v>6632734</v>
      </c>
      <c r="F856" s="15">
        <f>IF(ISBLANK($D856),"",IF(ISBLANK($E856),VLOOKUP($D856,$J:$K,2,FALSE),VLOOKUP($E856,'Daycare Packages'!$A:$G,7,FALSE)))</f>
        <v>22</v>
      </c>
      <c r="G856" s="15"/>
      <c r="H856" s="15">
        <f t="shared" si="45"/>
        <v>22</v>
      </c>
      <c r="I856" s="198">
        <f t="shared" si="46"/>
        <v>1</v>
      </c>
    </row>
    <row r="857" spans="1:9" x14ac:dyDescent="0.3">
      <c r="A857" s="10">
        <v>43487</v>
      </c>
      <c r="B857" s="11" t="s">
        <v>766</v>
      </c>
      <c r="C857" s="11" t="s">
        <v>767</v>
      </c>
      <c r="D857" s="11" t="s">
        <v>662</v>
      </c>
      <c r="F857" s="15">
        <f>IF(ISBLANK($D857),"",IF(ISBLANK($E857),VLOOKUP($D857,$J:$K,2,FALSE),VLOOKUP($E857,'Daycare Packages'!$A:$G,7,FALSE)))</f>
        <v>30</v>
      </c>
      <c r="G857" s="15"/>
      <c r="H857" s="15">
        <f t="shared" si="45"/>
        <v>30</v>
      </c>
      <c r="I857" s="198">
        <f t="shared" si="46"/>
        <v>1</v>
      </c>
    </row>
    <row r="858" spans="1:9" x14ac:dyDescent="0.3">
      <c r="A858" s="10">
        <v>43487</v>
      </c>
      <c r="B858" s="11" t="s">
        <v>115</v>
      </c>
      <c r="C858" s="11" t="s">
        <v>764</v>
      </c>
      <c r="D858" s="11" t="s">
        <v>662</v>
      </c>
      <c r="E858" s="11">
        <v>6589872</v>
      </c>
      <c r="F858" s="15">
        <f>IF(ISBLANK($D858),"",IF(ISBLANK($E858),VLOOKUP($D858,$J:$K,2,FALSE),VLOOKUP($E858,'Daycare Packages'!$A:$G,7,FALSE)))</f>
        <v>22</v>
      </c>
      <c r="G858" s="15"/>
      <c r="H858" s="15">
        <f t="shared" si="45"/>
        <v>22</v>
      </c>
      <c r="I858" s="198">
        <f t="shared" si="46"/>
        <v>1</v>
      </c>
    </row>
    <row r="859" spans="1:9" x14ac:dyDescent="0.3">
      <c r="A859" s="10">
        <v>43487</v>
      </c>
      <c r="B859" s="11" t="s">
        <v>703</v>
      </c>
      <c r="C859" s="11" t="s">
        <v>704</v>
      </c>
      <c r="D859" s="11" t="s">
        <v>662</v>
      </c>
      <c r="F859" s="15">
        <f>IF(ISBLANK($D859),"",IF(ISBLANK($E859),VLOOKUP($D859,$J:$K,2,FALSE),VLOOKUP($E859,'Daycare Packages'!$A:$G,7,FALSE)))</f>
        <v>30</v>
      </c>
      <c r="G859" s="15"/>
      <c r="H859" s="15">
        <f t="shared" si="45"/>
        <v>30</v>
      </c>
      <c r="I859" s="198">
        <f t="shared" si="46"/>
        <v>1</v>
      </c>
    </row>
    <row r="860" spans="1:9" x14ac:dyDescent="0.3">
      <c r="A860" s="10">
        <v>43487</v>
      </c>
      <c r="B860" s="11" t="s">
        <v>138</v>
      </c>
      <c r="C860" s="11" t="s">
        <v>573</v>
      </c>
      <c r="D860" s="11" t="s">
        <v>662</v>
      </c>
      <c r="E860" s="11">
        <v>6669597</v>
      </c>
      <c r="F860" s="15">
        <f>IF(ISBLANK($D860),"",IF(ISBLANK($E860),VLOOKUP($D860,$J:$K,2,FALSE),VLOOKUP($E860,'Daycare Packages'!$A:$G,7,FALSE)))</f>
        <v>22</v>
      </c>
      <c r="G860" s="15"/>
      <c r="H860" s="15">
        <f t="shared" si="45"/>
        <v>22</v>
      </c>
      <c r="I860" s="198">
        <f t="shared" si="46"/>
        <v>1</v>
      </c>
    </row>
    <row r="861" spans="1:9" x14ac:dyDescent="0.3">
      <c r="A861" s="10">
        <v>43487</v>
      </c>
      <c r="B861" s="11" t="s">
        <v>168</v>
      </c>
      <c r="C861" s="11" t="s">
        <v>640</v>
      </c>
      <c r="D861" s="11" t="s">
        <v>662</v>
      </c>
      <c r="E861" s="11">
        <v>6747981</v>
      </c>
      <c r="F861" s="15">
        <f>IF(ISBLANK($D861),"",IF(ISBLANK($E861),VLOOKUP($D861,$J:$K,2,FALSE),VLOOKUP($E861,'Daycare Packages'!$A:$G,7,FALSE)))</f>
        <v>27</v>
      </c>
      <c r="G861" s="15"/>
      <c r="H861" s="15">
        <f t="shared" si="45"/>
        <v>27</v>
      </c>
      <c r="I861" s="198">
        <f t="shared" si="46"/>
        <v>1</v>
      </c>
    </row>
    <row r="862" spans="1:9" x14ac:dyDescent="0.3">
      <c r="A862" s="10">
        <v>43487</v>
      </c>
      <c r="B862" s="11" t="s">
        <v>137</v>
      </c>
      <c r="C862" s="11" t="s">
        <v>693</v>
      </c>
      <c r="D862" s="11" t="s">
        <v>662</v>
      </c>
      <c r="E862" s="11">
        <v>6664989</v>
      </c>
      <c r="F862" s="15">
        <f>IF(ISBLANK($D862),"",IF(ISBLANK($E862),VLOOKUP($D862,$J:$K,2,FALSE),VLOOKUP($E862,'Daycare Packages'!$A:$G,7,FALSE)))</f>
        <v>22</v>
      </c>
      <c r="G862" s="15"/>
      <c r="H862" s="15">
        <f t="shared" si="45"/>
        <v>22</v>
      </c>
      <c r="I862" s="198">
        <f t="shared" si="46"/>
        <v>1</v>
      </c>
    </row>
    <row r="863" spans="1:9" x14ac:dyDescent="0.3">
      <c r="A863" s="10">
        <v>43487</v>
      </c>
      <c r="B863" s="11" t="s">
        <v>204</v>
      </c>
      <c r="C863" s="11" t="s">
        <v>774</v>
      </c>
      <c r="D863" s="11" t="s">
        <v>662</v>
      </c>
      <c r="E863" s="11">
        <v>6732370</v>
      </c>
      <c r="F863" s="15">
        <f>IF(ISBLANK($D863),"",IF(ISBLANK($E863),VLOOKUP($D863,$J:$K,2,FALSE),VLOOKUP($E863,'Daycare Packages'!$A:$G,7,FALSE)))</f>
        <v>24</v>
      </c>
      <c r="G863" s="15"/>
      <c r="H863" s="15">
        <f t="shared" si="45"/>
        <v>24</v>
      </c>
      <c r="I863" s="198">
        <f t="shared" si="46"/>
        <v>1</v>
      </c>
    </row>
    <row r="864" spans="1:9" x14ac:dyDescent="0.3">
      <c r="A864" s="10">
        <v>43487</v>
      </c>
      <c r="B864" s="11" t="s">
        <v>204</v>
      </c>
      <c r="C864" s="11" t="s">
        <v>775</v>
      </c>
      <c r="D864" s="11" t="s">
        <v>662</v>
      </c>
      <c r="E864" s="11">
        <v>6732370</v>
      </c>
      <c r="F864" s="15">
        <f>IF(ISBLANK($D864),"",IF(ISBLANK($E864),VLOOKUP($D864,$J:$K,2,FALSE),VLOOKUP($E864,'Daycare Packages'!$A:$G,7,FALSE)))</f>
        <v>24</v>
      </c>
      <c r="G864" s="15"/>
      <c r="H864" s="15">
        <f t="shared" si="45"/>
        <v>24</v>
      </c>
      <c r="I864" s="198">
        <f t="shared" si="46"/>
        <v>1</v>
      </c>
    </row>
    <row r="865" spans="1:9" x14ac:dyDescent="0.3">
      <c r="A865" s="10">
        <v>43487</v>
      </c>
      <c r="B865" s="11" t="s">
        <v>441</v>
      </c>
      <c r="C865" s="11" t="s">
        <v>442</v>
      </c>
      <c r="D865" s="11" t="s">
        <v>662</v>
      </c>
      <c r="F865" s="15">
        <f>IF(ISBLANK($D865),"",IF(ISBLANK($E865),VLOOKUP($D865,$J:$K,2,FALSE),VLOOKUP($E865,'Daycare Packages'!$A:$G,7,FALSE)))</f>
        <v>30</v>
      </c>
      <c r="G865" s="15"/>
      <c r="H865" s="15">
        <f t="shared" si="45"/>
        <v>30</v>
      </c>
      <c r="I865" s="198">
        <f t="shared" si="46"/>
        <v>1</v>
      </c>
    </row>
    <row r="866" spans="1:9" x14ac:dyDescent="0.3">
      <c r="A866" s="10">
        <v>43487</v>
      </c>
      <c r="B866" s="11" t="s">
        <v>147</v>
      </c>
      <c r="C866" s="11" t="s">
        <v>796</v>
      </c>
      <c r="D866" s="11" t="s">
        <v>662</v>
      </c>
      <c r="E866" s="11">
        <v>6691923</v>
      </c>
      <c r="F866" s="15">
        <f>IF(ISBLANK($D866),"",IF(ISBLANK($E866),VLOOKUP($D866,$J:$K,2,FALSE),VLOOKUP($E866,'Daycare Packages'!$A:$G,7,FALSE)))</f>
        <v>22</v>
      </c>
      <c r="G866" s="15"/>
      <c r="H866" s="15">
        <f t="shared" si="45"/>
        <v>22</v>
      </c>
      <c r="I866" s="198">
        <f t="shared" si="46"/>
        <v>1</v>
      </c>
    </row>
    <row r="867" spans="1:9" x14ac:dyDescent="0.3">
      <c r="A867" s="10">
        <v>43487</v>
      </c>
      <c r="B867" s="11" t="s">
        <v>163</v>
      </c>
      <c r="C867" s="11" t="s">
        <v>593</v>
      </c>
      <c r="D867" s="11" t="s">
        <v>662</v>
      </c>
      <c r="E867" s="11">
        <v>6726936</v>
      </c>
      <c r="F867" s="15">
        <f>IF(ISBLANK($D867),"",IF(ISBLANK($E867),VLOOKUP($D867,$J:$K,2,FALSE),VLOOKUP($E867,'Daycare Packages'!$A:$G,7,FALSE)))</f>
        <v>26</v>
      </c>
      <c r="G867" s="15"/>
      <c r="H867" s="15">
        <f t="shared" si="45"/>
        <v>26</v>
      </c>
      <c r="I867" s="198">
        <f t="shared" si="46"/>
        <v>1</v>
      </c>
    </row>
    <row r="868" spans="1:9" x14ac:dyDescent="0.3">
      <c r="A868" s="10">
        <v>43487</v>
      </c>
      <c r="B868" s="11" t="s">
        <v>494</v>
      </c>
      <c r="C868" s="11" t="s">
        <v>708</v>
      </c>
      <c r="D868" s="11" t="s">
        <v>662</v>
      </c>
      <c r="F868" s="15">
        <f>IF(ISBLANK($D868),"",IF(ISBLANK($E868),VLOOKUP($D868,$J:$K,2,FALSE),VLOOKUP($E868,'Daycare Packages'!$A:$G,7,FALSE)))</f>
        <v>30</v>
      </c>
      <c r="G868" s="15"/>
      <c r="H868" s="15">
        <f t="shared" si="45"/>
        <v>30</v>
      </c>
      <c r="I868" s="198">
        <f t="shared" si="46"/>
        <v>1</v>
      </c>
    </row>
    <row r="869" spans="1:9" x14ac:dyDescent="0.3">
      <c r="A869" s="10">
        <v>43487</v>
      </c>
      <c r="B869" s="11" t="s">
        <v>494</v>
      </c>
      <c r="C869" s="11" t="s">
        <v>709</v>
      </c>
      <c r="D869" s="11" t="s">
        <v>662</v>
      </c>
      <c r="F869" s="15">
        <f>IF(ISBLANK($D869),"",IF(ISBLANK($E869),VLOOKUP($D869,$J:$K,2,FALSE),VLOOKUP($E869,'Daycare Packages'!$A:$G,7,FALSE)))</f>
        <v>30</v>
      </c>
      <c r="G869" s="15"/>
      <c r="H869" s="15">
        <f t="shared" si="45"/>
        <v>30</v>
      </c>
      <c r="I869" s="198">
        <f t="shared" si="46"/>
        <v>1</v>
      </c>
    </row>
    <row r="870" spans="1:9" x14ac:dyDescent="0.3">
      <c r="A870" s="10">
        <v>43487</v>
      </c>
      <c r="B870" s="11" t="s">
        <v>133</v>
      </c>
      <c r="C870" s="11" t="s">
        <v>712</v>
      </c>
      <c r="D870" s="11" t="s">
        <v>662</v>
      </c>
      <c r="E870" s="11">
        <v>6660658</v>
      </c>
      <c r="F870" s="15">
        <f>IF(ISBLANK($D870),"",IF(ISBLANK($E870),VLOOKUP($D870,$J:$K,2,FALSE),VLOOKUP($E870,'Daycare Packages'!$A:$G,7,FALSE)))</f>
        <v>25</v>
      </c>
      <c r="G870" s="15"/>
      <c r="H870" s="15">
        <f t="shared" si="45"/>
        <v>25</v>
      </c>
      <c r="I870" s="198">
        <f t="shared" si="46"/>
        <v>1</v>
      </c>
    </row>
    <row r="871" spans="1:9" x14ac:dyDescent="0.3">
      <c r="A871" s="10">
        <v>43487</v>
      </c>
      <c r="B871" s="11" t="s">
        <v>189</v>
      </c>
      <c r="C871" s="11" t="s">
        <v>638</v>
      </c>
      <c r="D871" s="11" t="s">
        <v>662</v>
      </c>
      <c r="E871" s="11">
        <v>6725260</v>
      </c>
      <c r="F871" s="15">
        <f>IF(ISBLANK($D871),"",IF(ISBLANK($E871),VLOOKUP($D871,$J:$K,2,FALSE),VLOOKUP($E871,'Daycare Packages'!$A:$G,7,FALSE)))</f>
        <v>22</v>
      </c>
      <c r="G871" s="15"/>
      <c r="H871" s="15">
        <f t="shared" si="45"/>
        <v>22</v>
      </c>
      <c r="I871" s="198">
        <f t="shared" si="46"/>
        <v>1</v>
      </c>
    </row>
    <row r="872" spans="1:9" x14ac:dyDescent="0.3">
      <c r="A872" s="10">
        <v>43487</v>
      </c>
      <c r="B872" s="11" t="s">
        <v>713</v>
      </c>
      <c r="C872" s="11" t="s">
        <v>714</v>
      </c>
      <c r="D872" s="11" t="s">
        <v>662</v>
      </c>
      <c r="F872" s="15">
        <f>IF(ISBLANK($D872),"",IF(ISBLANK($E872),VLOOKUP($D872,$J:$K,2,FALSE),VLOOKUP($E872,'Daycare Packages'!$A:$G,7,FALSE)))</f>
        <v>30</v>
      </c>
      <c r="G872" s="15"/>
      <c r="H872" s="15">
        <f t="shared" si="45"/>
        <v>30</v>
      </c>
      <c r="I872" s="198">
        <f t="shared" si="46"/>
        <v>1</v>
      </c>
    </row>
    <row r="873" spans="1:9" x14ac:dyDescent="0.3">
      <c r="A873" s="10">
        <v>43487</v>
      </c>
      <c r="B873" s="11" t="s">
        <v>141</v>
      </c>
      <c r="C873" s="11" t="s">
        <v>564</v>
      </c>
      <c r="D873" s="11" t="s">
        <v>662</v>
      </c>
      <c r="E873" s="11">
        <v>6735955</v>
      </c>
      <c r="F873" s="15">
        <f>IF(ISBLANK($D873),"",IF(ISBLANK($E873),VLOOKUP($D873,$J:$K,2,FALSE),VLOOKUP($E873,'Daycare Packages'!$A:$G,7,FALSE)))</f>
        <v>25</v>
      </c>
      <c r="G873" s="15"/>
      <c r="H873" s="15">
        <f t="shared" si="45"/>
        <v>25</v>
      </c>
      <c r="I873" s="198">
        <f t="shared" si="46"/>
        <v>1</v>
      </c>
    </row>
    <row r="874" spans="1:9" x14ac:dyDescent="0.3">
      <c r="A874" s="10">
        <v>43487</v>
      </c>
      <c r="B874" s="11" t="s">
        <v>799</v>
      </c>
      <c r="C874" s="11" t="s">
        <v>800</v>
      </c>
      <c r="D874" s="11" t="s">
        <v>662</v>
      </c>
      <c r="F874" s="15">
        <f>IF(ISBLANK($D874),"",IF(ISBLANK($E874),VLOOKUP($D874,$J:$K,2,FALSE),VLOOKUP($E874,'Daycare Packages'!$A:$G,7,FALSE)))</f>
        <v>30</v>
      </c>
      <c r="G874" s="15"/>
      <c r="H874" s="15">
        <f t="shared" si="45"/>
        <v>30</v>
      </c>
      <c r="I874" s="198">
        <f t="shared" si="46"/>
        <v>1</v>
      </c>
    </row>
    <row r="875" spans="1:9" x14ac:dyDescent="0.3">
      <c r="A875" s="55">
        <v>43487</v>
      </c>
      <c r="B875" s="56" t="s">
        <v>700</v>
      </c>
      <c r="C875" s="56" t="s">
        <v>701</v>
      </c>
      <c r="D875" s="56" t="s">
        <v>662</v>
      </c>
      <c r="E875" s="56"/>
      <c r="F875" s="59">
        <f>IF(ISBLANK($D875),"",IF(ISBLANK($E875),VLOOKUP($D875,$J:$K,2,FALSE),VLOOKUP($E875,'Daycare Packages'!$A:$G,7,FALSE)))</f>
        <v>30</v>
      </c>
      <c r="G875" s="59"/>
      <c r="H875" s="59">
        <f t="shared" si="45"/>
        <v>30</v>
      </c>
      <c r="I875" s="198">
        <f t="shared" si="46"/>
        <v>1</v>
      </c>
    </row>
    <row r="876" spans="1:9" x14ac:dyDescent="0.3">
      <c r="A876" s="10">
        <v>43488</v>
      </c>
      <c r="B876" s="11" t="s">
        <v>845</v>
      </c>
      <c r="C876" s="11" t="s">
        <v>846</v>
      </c>
      <c r="D876" s="11" t="s">
        <v>659</v>
      </c>
      <c r="F876" s="15">
        <f>IF(ISBLANK($D876),"",IF(ISBLANK($E876),VLOOKUP($D876,$J:$K,2,FALSE),VLOOKUP($E876,'Daycare Packages'!$A:$G,7,FALSE)))</f>
        <v>20</v>
      </c>
      <c r="G876" s="15"/>
      <c r="H876" s="15">
        <f t="shared" si="45"/>
        <v>20</v>
      </c>
      <c r="I876" s="198">
        <f t="shared" si="46"/>
        <v>1</v>
      </c>
    </row>
    <row r="877" spans="1:9" x14ac:dyDescent="0.3">
      <c r="A877" s="10">
        <v>43488</v>
      </c>
      <c r="B877" s="11" t="s">
        <v>667</v>
      </c>
      <c r="C877" s="11" t="s">
        <v>668</v>
      </c>
      <c r="D877" s="11" t="s">
        <v>659</v>
      </c>
      <c r="F877" s="15">
        <f>IF(ISBLANK($D877),"",IF(ISBLANK($E877),VLOOKUP($D877,$J:$K,2,FALSE),VLOOKUP($E877,'Daycare Packages'!$A:$G,7,FALSE)))</f>
        <v>20</v>
      </c>
      <c r="G877" s="15"/>
      <c r="H877" s="15">
        <f t="shared" si="45"/>
        <v>20</v>
      </c>
      <c r="I877" s="198">
        <f t="shared" si="46"/>
        <v>1</v>
      </c>
    </row>
    <row r="878" spans="1:9" x14ac:dyDescent="0.3">
      <c r="A878" s="10">
        <v>43488</v>
      </c>
      <c r="B878" s="11" t="s">
        <v>201</v>
      </c>
      <c r="C878" s="11" t="s">
        <v>672</v>
      </c>
      <c r="D878" s="11" t="s">
        <v>659</v>
      </c>
      <c r="E878" s="11">
        <v>6731507</v>
      </c>
      <c r="F878" s="15">
        <f>IF(ISBLANK($D878),"",IF(ISBLANK($E878),VLOOKUP($D878,$J:$K,2,FALSE),VLOOKUP($E878,'Daycare Packages'!$A:$G,7,FALSE)))</f>
        <v>18</v>
      </c>
      <c r="G878" s="15"/>
      <c r="H878" s="15">
        <f t="shared" si="45"/>
        <v>18</v>
      </c>
      <c r="I878" s="198">
        <f t="shared" si="46"/>
        <v>1</v>
      </c>
    </row>
    <row r="879" spans="1:9" x14ac:dyDescent="0.3">
      <c r="A879" s="10">
        <v>43488</v>
      </c>
      <c r="B879" s="11" t="s">
        <v>170</v>
      </c>
      <c r="C879" s="11" t="s">
        <v>710</v>
      </c>
      <c r="D879" s="11" t="s">
        <v>662</v>
      </c>
      <c r="E879" s="11">
        <v>6715199</v>
      </c>
      <c r="F879" s="15">
        <f>IF(ISBLANK($D879),"",IF(ISBLANK($E879),VLOOKUP($D879,$J:$K,2,FALSE),VLOOKUP($E879,'Daycare Packages'!$A:$G,7,FALSE)))</f>
        <v>22</v>
      </c>
      <c r="G879" s="15"/>
      <c r="H879" s="15">
        <f t="shared" si="45"/>
        <v>22</v>
      </c>
      <c r="I879" s="198">
        <f t="shared" si="46"/>
        <v>1</v>
      </c>
    </row>
    <row r="880" spans="1:9" x14ac:dyDescent="0.3">
      <c r="A880" s="10">
        <v>43488</v>
      </c>
      <c r="B880" s="11" t="s">
        <v>806</v>
      </c>
      <c r="C880" s="11" t="s">
        <v>627</v>
      </c>
      <c r="D880" s="11" t="s">
        <v>662</v>
      </c>
      <c r="F880" s="15">
        <f>IF(ISBLANK($D880),"",IF(ISBLANK($E880),VLOOKUP($D880,$J:$K,2,FALSE),VLOOKUP($E880,'Daycare Packages'!$A:$G,7,FALSE)))</f>
        <v>30</v>
      </c>
      <c r="G880" s="15"/>
      <c r="H880" s="15">
        <f t="shared" si="45"/>
        <v>30</v>
      </c>
      <c r="I880" s="198">
        <f t="shared" si="46"/>
        <v>1</v>
      </c>
    </row>
    <row r="881" spans="1:9" x14ac:dyDescent="0.3">
      <c r="A881" s="10">
        <v>43488</v>
      </c>
      <c r="B881" s="11" t="s">
        <v>96</v>
      </c>
      <c r="C881" s="11" t="s">
        <v>696</v>
      </c>
      <c r="D881" s="11" t="s">
        <v>662</v>
      </c>
      <c r="E881" s="11">
        <v>6426843</v>
      </c>
      <c r="F881" s="15">
        <f>IF(ISBLANK($D881),"",IF(ISBLANK($E881),VLOOKUP($D881,$J:$K,2,FALSE),VLOOKUP($E881,'Daycare Packages'!$A:$G,7,FALSE)))</f>
        <v>22</v>
      </c>
      <c r="G881" s="15"/>
      <c r="H881" s="15">
        <f t="shared" si="45"/>
        <v>22</v>
      </c>
      <c r="I881" s="198">
        <f t="shared" si="46"/>
        <v>1</v>
      </c>
    </row>
    <row r="882" spans="1:9" x14ac:dyDescent="0.3">
      <c r="A882" s="10">
        <v>43488</v>
      </c>
      <c r="B882" s="11" t="s">
        <v>690</v>
      </c>
      <c r="C882" s="11" t="s">
        <v>691</v>
      </c>
      <c r="D882" s="11" t="s">
        <v>662</v>
      </c>
      <c r="E882" s="11">
        <v>6694641</v>
      </c>
      <c r="F882" s="15">
        <f>IF(ISBLANK($D882),"",IF(ISBLANK($E882),VLOOKUP($D882,$J:$K,2,FALSE),VLOOKUP($E882,'Daycare Packages'!$A:$G,7,FALSE)))</f>
        <v>24</v>
      </c>
      <c r="G882" s="15"/>
      <c r="H882" s="15">
        <f t="shared" si="45"/>
        <v>24</v>
      </c>
      <c r="I882" s="198">
        <f t="shared" si="46"/>
        <v>1</v>
      </c>
    </row>
    <row r="883" spans="1:9" x14ac:dyDescent="0.3">
      <c r="A883" s="10">
        <v>43488</v>
      </c>
      <c r="B883" s="11" t="s">
        <v>786</v>
      </c>
      <c r="C883" s="11" t="s">
        <v>479</v>
      </c>
      <c r="D883" s="11" t="s">
        <v>662</v>
      </c>
      <c r="F883" s="15">
        <f>IF(ISBLANK($D883),"",IF(ISBLANK($E883),VLOOKUP($D883,$J:$K,2,FALSE),VLOOKUP($E883,'Daycare Packages'!$A:$G,7,FALSE)))</f>
        <v>30</v>
      </c>
      <c r="G883" s="15"/>
      <c r="H883" s="15">
        <f t="shared" si="45"/>
        <v>30</v>
      </c>
      <c r="I883" s="198">
        <f t="shared" si="46"/>
        <v>1</v>
      </c>
    </row>
    <row r="884" spans="1:9" x14ac:dyDescent="0.3">
      <c r="A884" s="10">
        <v>43488</v>
      </c>
      <c r="B884" s="11" t="s">
        <v>234</v>
      </c>
      <c r="C884" s="11" t="s">
        <v>682</v>
      </c>
      <c r="D884" s="11" t="s">
        <v>662</v>
      </c>
      <c r="F884" s="15">
        <f>IF(ISBLANK($D884),"",IF(ISBLANK($E884),VLOOKUP($D884,$J:$K,2,FALSE),VLOOKUP($E884,'Daycare Packages'!$A:$G,7,FALSE)))</f>
        <v>30</v>
      </c>
      <c r="G884" s="15"/>
      <c r="H884" s="15">
        <f t="shared" si="45"/>
        <v>30</v>
      </c>
      <c r="I884" s="198">
        <f t="shared" si="46"/>
        <v>1</v>
      </c>
    </row>
    <row r="885" spans="1:9" x14ac:dyDescent="0.3">
      <c r="A885" s="10">
        <v>43488</v>
      </c>
      <c r="B885" s="11" t="s">
        <v>162</v>
      </c>
      <c r="C885" s="11" t="s">
        <v>676</v>
      </c>
      <c r="D885" s="11" t="s">
        <v>662</v>
      </c>
      <c r="E885" s="11">
        <v>6710615</v>
      </c>
      <c r="F885" s="15">
        <f>IF(ISBLANK($D885),"",IF(ISBLANK($E885),VLOOKUP($D885,$J:$K,2,FALSE),VLOOKUP($E885,'Daycare Packages'!$A:$G,7,FALSE)))</f>
        <v>26</v>
      </c>
      <c r="G885" s="15"/>
      <c r="H885" s="15">
        <f t="shared" si="45"/>
        <v>26</v>
      </c>
      <c r="I885" s="198">
        <f t="shared" si="46"/>
        <v>1</v>
      </c>
    </row>
    <row r="886" spans="1:9" x14ac:dyDescent="0.3">
      <c r="A886" s="10">
        <v>43488</v>
      </c>
      <c r="B886" s="11" t="s">
        <v>128</v>
      </c>
      <c r="C886" s="11" t="s">
        <v>893</v>
      </c>
      <c r="D886" s="11" t="s">
        <v>662</v>
      </c>
      <c r="E886" s="11">
        <v>6658555</v>
      </c>
      <c r="F886" s="15">
        <f>IF(ISBLANK($D886),"",IF(ISBLANK($E886),VLOOKUP($D886,$J:$K,2,FALSE),VLOOKUP($E886,'Daycare Packages'!$A:$G,7,FALSE)))</f>
        <v>26</v>
      </c>
      <c r="G886" s="15"/>
      <c r="H886" s="15">
        <f t="shared" si="45"/>
        <v>26</v>
      </c>
      <c r="I886" s="198">
        <f t="shared" si="46"/>
        <v>1</v>
      </c>
    </row>
    <row r="887" spans="1:9" x14ac:dyDescent="0.3">
      <c r="A887" s="10">
        <v>43488</v>
      </c>
      <c r="B887" s="11" t="s">
        <v>152</v>
      </c>
      <c r="C887" s="11" t="s">
        <v>679</v>
      </c>
      <c r="D887" s="11" t="s">
        <v>662</v>
      </c>
      <c r="E887" s="11">
        <v>6696828</v>
      </c>
      <c r="F887" s="15">
        <f>IF(ISBLANK($D887),"",IF(ISBLANK($E887),VLOOKUP($D887,$J:$K,2,FALSE),VLOOKUP($E887,'Daycare Packages'!$A:$G,7,FALSE)))</f>
        <v>22</v>
      </c>
      <c r="G887" s="15"/>
      <c r="H887" s="15">
        <f t="shared" si="45"/>
        <v>22</v>
      </c>
      <c r="I887" s="198">
        <f t="shared" si="46"/>
        <v>1</v>
      </c>
    </row>
    <row r="888" spans="1:9" x14ac:dyDescent="0.3">
      <c r="A888" s="10">
        <v>43488</v>
      </c>
      <c r="B888" s="11" t="s">
        <v>855</v>
      </c>
      <c r="C888" s="11" t="s">
        <v>856</v>
      </c>
      <c r="D888" s="11" t="s">
        <v>662</v>
      </c>
      <c r="F888" s="15">
        <f>IF(ISBLANK($D888),"",IF(ISBLANK($E888),VLOOKUP($D888,$J:$K,2,FALSE),VLOOKUP($E888,'Daycare Packages'!$A:$G,7,FALSE)))</f>
        <v>30</v>
      </c>
      <c r="G888" s="15"/>
      <c r="H888" s="15">
        <f t="shared" si="45"/>
        <v>30</v>
      </c>
      <c r="I888" s="198">
        <f t="shared" si="46"/>
        <v>1</v>
      </c>
    </row>
    <row r="889" spans="1:9" x14ac:dyDescent="0.3">
      <c r="A889" s="10">
        <v>43488</v>
      </c>
      <c r="B889" s="11" t="s">
        <v>203</v>
      </c>
      <c r="C889" s="11" t="s">
        <v>840</v>
      </c>
      <c r="D889" s="11" t="s">
        <v>662</v>
      </c>
      <c r="E889" s="11">
        <v>6732330</v>
      </c>
      <c r="F889" s="15">
        <f>IF(ISBLANK($D889),"",IF(ISBLANK($E889),VLOOKUP($D889,$J:$K,2,FALSE),VLOOKUP($E889,'Daycare Packages'!$A:$G,7,FALSE)))</f>
        <v>26</v>
      </c>
      <c r="G889" s="15"/>
      <c r="H889" s="15">
        <f t="shared" si="45"/>
        <v>26</v>
      </c>
      <c r="I889" s="198">
        <f t="shared" si="46"/>
        <v>1</v>
      </c>
    </row>
    <row r="890" spans="1:9" x14ac:dyDescent="0.3">
      <c r="A890" s="10">
        <v>43488</v>
      </c>
      <c r="B890" s="11" t="s">
        <v>677</v>
      </c>
      <c r="C890" s="11" t="s">
        <v>678</v>
      </c>
      <c r="D890" s="11" t="s">
        <v>662</v>
      </c>
      <c r="F890" s="15">
        <f>IF(ISBLANK($D890),"",IF(ISBLANK($E890),VLOOKUP($D890,$J:$K,2,FALSE),VLOOKUP($E890,'Daycare Packages'!$A:$G,7,FALSE)))</f>
        <v>30</v>
      </c>
      <c r="G890" s="15"/>
      <c r="H890" s="15">
        <f t="shared" si="45"/>
        <v>30</v>
      </c>
      <c r="I890" s="198">
        <f t="shared" si="46"/>
        <v>1</v>
      </c>
    </row>
    <row r="891" spans="1:9" x14ac:dyDescent="0.3">
      <c r="A891" s="10">
        <v>43488</v>
      </c>
      <c r="B891" s="11" t="s">
        <v>894</v>
      </c>
      <c r="C891" s="11" t="s">
        <v>895</v>
      </c>
      <c r="D891" s="11" t="s">
        <v>662</v>
      </c>
      <c r="F891" s="15">
        <f>IF(ISBLANK($D891),"",IF(ISBLANK($E891),VLOOKUP($D891,$J:$K,2,FALSE),VLOOKUP($E891,'Daycare Packages'!$A:$G,7,FALSE)))</f>
        <v>30</v>
      </c>
      <c r="G891" s="15"/>
      <c r="H891" s="15">
        <f t="shared" si="45"/>
        <v>30</v>
      </c>
      <c r="I891" s="198">
        <f t="shared" si="46"/>
        <v>1</v>
      </c>
    </row>
    <row r="892" spans="1:9" x14ac:dyDescent="0.3">
      <c r="A892" s="10">
        <v>43488</v>
      </c>
      <c r="B892" s="11" t="s">
        <v>894</v>
      </c>
      <c r="C892" s="11" t="s">
        <v>622</v>
      </c>
      <c r="D892" s="11" t="s">
        <v>662</v>
      </c>
      <c r="F892" s="15">
        <f>IF(ISBLANK($D892),"",IF(ISBLANK($E892),VLOOKUP($D892,$J:$K,2,FALSE),VLOOKUP($E892,'Daycare Packages'!$A:$G,7,FALSE)))</f>
        <v>30</v>
      </c>
      <c r="G892" s="15"/>
      <c r="H892" s="15">
        <f t="shared" si="45"/>
        <v>30</v>
      </c>
      <c r="I892" s="198">
        <f t="shared" si="46"/>
        <v>1</v>
      </c>
    </row>
    <row r="893" spans="1:9" x14ac:dyDescent="0.3">
      <c r="A893" s="10">
        <v>43488</v>
      </c>
      <c r="B893" s="11" t="s">
        <v>178</v>
      </c>
      <c r="C893" s="11" t="s">
        <v>734</v>
      </c>
      <c r="D893" s="11" t="s">
        <v>662</v>
      </c>
      <c r="E893" s="11">
        <v>6719571</v>
      </c>
      <c r="F893" s="15">
        <f>IF(ISBLANK($D893),"",IF(ISBLANK($E893),VLOOKUP($D893,$J:$K,2,FALSE),VLOOKUP($E893,'Daycare Packages'!$A:$G,7,FALSE)))</f>
        <v>26</v>
      </c>
      <c r="G893" s="15"/>
      <c r="H893" s="15">
        <f t="shared" si="45"/>
        <v>26</v>
      </c>
      <c r="I893" s="198">
        <f t="shared" si="46"/>
        <v>1</v>
      </c>
    </row>
    <row r="894" spans="1:9" x14ac:dyDescent="0.3">
      <c r="A894" s="10">
        <v>43488</v>
      </c>
      <c r="B894" s="11" t="s">
        <v>196</v>
      </c>
      <c r="C894" s="11" t="s">
        <v>432</v>
      </c>
      <c r="D894" s="11" t="s">
        <v>662</v>
      </c>
      <c r="E894" s="11">
        <v>6728047</v>
      </c>
      <c r="F894" s="15">
        <f>IF(ISBLANK($D894),"",IF(ISBLANK($E894),VLOOKUP($D894,$J:$K,2,FALSE),VLOOKUP($E894,'Daycare Packages'!$A:$G,7,FALSE)))</f>
        <v>24</v>
      </c>
      <c r="G894" s="15"/>
      <c r="H894" s="15">
        <f t="shared" si="45"/>
        <v>24</v>
      </c>
      <c r="I894" s="198">
        <f t="shared" si="46"/>
        <v>1</v>
      </c>
    </row>
    <row r="895" spans="1:9" x14ac:dyDescent="0.3">
      <c r="A895" s="10">
        <v>43488</v>
      </c>
      <c r="B895" s="11" t="s">
        <v>116</v>
      </c>
      <c r="C895" s="11" t="s">
        <v>488</v>
      </c>
      <c r="D895" s="11" t="s">
        <v>662</v>
      </c>
      <c r="E895" s="11">
        <v>6600870</v>
      </c>
      <c r="F895" s="15">
        <f>IF(ISBLANK($D895),"",IF(ISBLANK($E895),VLOOKUP($D895,$J:$K,2,FALSE),VLOOKUP($E895,'Daycare Packages'!$A:$G,7,FALSE)))</f>
        <v>26</v>
      </c>
      <c r="G895" s="15"/>
      <c r="H895" s="15">
        <f t="shared" si="45"/>
        <v>26</v>
      </c>
      <c r="I895" s="198">
        <f t="shared" si="46"/>
        <v>1</v>
      </c>
    </row>
    <row r="896" spans="1:9" x14ac:dyDescent="0.3">
      <c r="A896" s="10">
        <v>43488</v>
      </c>
      <c r="B896" s="11" t="s">
        <v>663</v>
      </c>
      <c r="C896" s="11" t="s">
        <v>664</v>
      </c>
      <c r="D896" s="11" t="s">
        <v>662</v>
      </c>
      <c r="F896" s="15">
        <f>IF(ISBLANK($D896),"",IF(ISBLANK($E896),VLOOKUP($D896,$J:$K,2,FALSE),VLOOKUP($E896,'Daycare Packages'!$A:$G,7,FALSE)))</f>
        <v>30</v>
      </c>
      <c r="G896" s="15"/>
      <c r="H896" s="15">
        <f t="shared" si="45"/>
        <v>30</v>
      </c>
      <c r="I896" s="198">
        <f t="shared" si="46"/>
        <v>1</v>
      </c>
    </row>
    <row r="897" spans="1:9" x14ac:dyDescent="0.3">
      <c r="A897" s="10">
        <v>43488</v>
      </c>
      <c r="B897" s="11" t="s">
        <v>663</v>
      </c>
      <c r="C897" s="11" t="s">
        <v>665</v>
      </c>
      <c r="D897" s="11" t="s">
        <v>662</v>
      </c>
      <c r="F897" s="15">
        <f>IF(ISBLANK($D897),"",IF(ISBLANK($E897),VLOOKUP($D897,$J:$K,2,FALSE),VLOOKUP($E897,'Daycare Packages'!$A:$G,7,FALSE)))</f>
        <v>30</v>
      </c>
      <c r="G897" s="15"/>
      <c r="H897" s="15">
        <f t="shared" si="45"/>
        <v>30</v>
      </c>
      <c r="I897" s="198">
        <f t="shared" si="46"/>
        <v>1</v>
      </c>
    </row>
    <row r="898" spans="1:9" x14ac:dyDescent="0.3">
      <c r="A898" s="10">
        <v>43488</v>
      </c>
      <c r="B898" s="11" t="s">
        <v>816</v>
      </c>
      <c r="C898" s="11" t="s">
        <v>817</v>
      </c>
      <c r="D898" s="11" t="s">
        <v>666</v>
      </c>
      <c r="F898" s="15">
        <f>IF(ISBLANK($D898),"",IF(ISBLANK($E898),VLOOKUP($D898,$J:$K,2,FALSE),VLOOKUP($E898,'Daycare Packages'!$A:$G,7,FALSE)))</f>
        <v>20</v>
      </c>
      <c r="G898" s="15"/>
      <c r="H898" s="15">
        <f t="shared" si="45"/>
        <v>20</v>
      </c>
      <c r="I898" s="198">
        <f t="shared" si="46"/>
        <v>1</v>
      </c>
    </row>
    <row r="899" spans="1:9" x14ac:dyDescent="0.3">
      <c r="A899" s="10">
        <v>43488</v>
      </c>
      <c r="B899" s="11" t="s">
        <v>197</v>
      </c>
      <c r="C899" s="11" t="s">
        <v>754</v>
      </c>
      <c r="D899" s="11" t="s">
        <v>662</v>
      </c>
      <c r="E899" s="11">
        <v>6728139</v>
      </c>
      <c r="F899" s="15">
        <f>IF(ISBLANK($D899),"",IF(ISBLANK($E899),VLOOKUP($D899,$J:$K,2,FALSE),VLOOKUP($E899,'Daycare Packages'!$A:$G,7,FALSE)))</f>
        <v>26</v>
      </c>
      <c r="G899" s="15"/>
      <c r="H899" s="15">
        <f t="shared" ref="H899:H962" si="47">IF(ISBLANK(D899),"",SUM(F899:G899))</f>
        <v>26</v>
      </c>
      <c r="I899" s="198">
        <f t="shared" ref="I899:I962" si="48">IF(A899="",0,MONTH(A899))</f>
        <v>1</v>
      </c>
    </row>
    <row r="900" spans="1:9" x14ac:dyDescent="0.3">
      <c r="A900" s="10">
        <v>43488</v>
      </c>
      <c r="B900" s="11" t="s">
        <v>189</v>
      </c>
      <c r="C900" s="11" t="s">
        <v>638</v>
      </c>
      <c r="D900" s="11" t="s">
        <v>662</v>
      </c>
      <c r="E900" s="11">
        <v>6725260</v>
      </c>
      <c r="F900" s="15">
        <f>IF(ISBLANK($D900),"",IF(ISBLANK($E900),VLOOKUP($D900,$J:$K,2,FALSE),VLOOKUP($E900,'Daycare Packages'!$A:$G,7,FALSE)))</f>
        <v>22</v>
      </c>
      <c r="G900" s="15"/>
      <c r="H900" s="15">
        <f t="shared" si="47"/>
        <v>22</v>
      </c>
      <c r="I900" s="198">
        <f t="shared" si="48"/>
        <v>1</v>
      </c>
    </row>
    <row r="901" spans="1:9" x14ac:dyDescent="0.3">
      <c r="A901" s="10">
        <v>43488</v>
      </c>
      <c r="B901" s="11" t="s">
        <v>140</v>
      </c>
      <c r="C901" s="11" t="s">
        <v>475</v>
      </c>
      <c r="D901" s="11" t="s">
        <v>662</v>
      </c>
      <c r="E901" s="11">
        <v>6676801</v>
      </c>
      <c r="F901" s="15">
        <f>IF(ISBLANK($D901),"",IF(ISBLANK($E901),VLOOKUP($D901,$J:$K,2,FALSE),VLOOKUP($E901,'Daycare Packages'!$A:$G,7,FALSE)))</f>
        <v>22</v>
      </c>
      <c r="G901" s="15"/>
      <c r="H901" s="15">
        <f t="shared" si="47"/>
        <v>22</v>
      </c>
      <c r="I901" s="198">
        <f t="shared" si="48"/>
        <v>1</v>
      </c>
    </row>
    <row r="902" spans="1:9" x14ac:dyDescent="0.3">
      <c r="A902" s="10">
        <v>43488</v>
      </c>
      <c r="B902" s="11" t="s">
        <v>742</v>
      </c>
      <c r="C902" s="11" t="s">
        <v>743</v>
      </c>
      <c r="D902" s="11" t="s">
        <v>662</v>
      </c>
      <c r="F902" s="15">
        <f>IF(ISBLANK($D902),"",IF(ISBLANK($E902),VLOOKUP($D902,$J:$K,2,FALSE),VLOOKUP($E902,'Daycare Packages'!$A:$G,7,FALSE)))</f>
        <v>30</v>
      </c>
      <c r="G902" s="15"/>
      <c r="H902" s="15">
        <f t="shared" si="47"/>
        <v>30</v>
      </c>
      <c r="I902" s="198">
        <f t="shared" si="48"/>
        <v>1</v>
      </c>
    </row>
    <row r="903" spans="1:9" x14ac:dyDescent="0.3">
      <c r="A903" s="10">
        <v>43488</v>
      </c>
      <c r="B903" s="11" t="s">
        <v>212</v>
      </c>
      <c r="C903" s="11" t="s">
        <v>707</v>
      </c>
      <c r="D903" s="11" t="s">
        <v>662</v>
      </c>
      <c r="E903" s="11">
        <v>6734311</v>
      </c>
      <c r="F903" s="15">
        <f>IF(ISBLANK($D903),"",IF(ISBLANK($E903),VLOOKUP($D903,$J:$K,2,FALSE),VLOOKUP($E903,'Daycare Packages'!$A:$G,7,FALSE)))</f>
        <v>25</v>
      </c>
      <c r="G903" s="15"/>
      <c r="H903" s="15">
        <f t="shared" si="47"/>
        <v>25</v>
      </c>
      <c r="I903" s="198">
        <f t="shared" si="48"/>
        <v>1</v>
      </c>
    </row>
    <row r="904" spans="1:9" x14ac:dyDescent="0.3">
      <c r="A904" s="10">
        <v>43488</v>
      </c>
      <c r="B904" s="11" t="s">
        <v>209</v>
      </c>
      <c r="C904" s="11" t="s">
        <v>702</v>
      </c>
      <c r="D904" s="11" t="s">
        <v>662</v>
      </c>
      <c r="E904" s="11">
        <v>6733881</v>
      </c>
      <c r="F904" s="15">
        <f>IF(ISBLANK($D904),"",IF(ISBLANK($E904),VLOOKUP($D904,$J:$K,2,FALSE),VLOOKUP($E904,'Daycare Packages'!$A:$G,7,FALSE)))</f>
        <v>25</v>
      </c>
      <c r="G904" s="15"/>
      <c r="H904" s="15">
        <f t="shared" si="47"/>
        <v>25</v>
      </c>
      <c r="I904" s="198">
        <f t="shared" si="48"/>
        <v>1</v>
      </c>
    </row>
    <row r="905" spans="1:9" x14ac:dyDescent="0.3">
      <c r="A905" s="10">
        <v>43488</v>
      </c>
      <c r="B905" s="11" t="s">
        <v>780</v>
      </c>
      <c r="C905" s="11" t="s">
        <v>781</v>
      </c>
      <c r="D905" s="11" t="s">
        <v>662</v>
      </c>
      <c r="F905" s="15">
        <f>IF(ISBLANK($D905),"",IF(ISBLANK($E905),VLOOKUP($D905,$J:$K,2,FALSE),VLOOKUP($E905,'Daycare Packages'!$A:$G,7,FALSE)))</f>
        <v>30</v>
      </c>
      <c r="G905" s="15"/>
      <c r="H905" s="15">
        <f t="shared" si="47"/>
        <v>30</v>
      </c>
      <c r="I905" s="198">
        <f t="shared" si="48"/>
        <v>1</v>
      </c>
    </row>
    <row r="906" spans="1:9" x14ac:dyDescent="0.3">
      <c r="A906" s="10">
        <v>43488</v>
      </c>
      <c r="B906" s="11" t="s">
        <v>780</v>
      </c>
      <c r="C906" s="11" t="s">
        <v>782</v>
      </c>
      <c r="D906" s="11" t="s">
        <v>662</v>
      </c>
      <c r="F906" s="15">
        <f>IF(ISBLANK($D906),"",IF(ISBLANK($E906),VLOOKUP($D906,$J:$K,2,FALSE),VLOOKUP($E906,'Daycare Packages'!$A:$G,7,FALSE)))</f>
        <v>30</v>
      </c>
      <c r="G906" s="15"/>
      <c r="H906" s="15">
        <f t="shared" si="47"/>
        <v>30</v>
      </c>
      <c r="I906" s="198">
        <f t="shared" si="48"/>
        <v>1</v>
      </c>
    </row>
    <row r="907" spans="1:9" x14ac:dyDescent="0.3">
      <c r="A907" s="10">
        <v>43488</v>
      </c>
      <c r="B907" s="11" t="s">
        <v>216</v>
      </c>
      <c r="C907" s="11" t="s">
        <v>448</v>
      </c>
      <c r="D907" s="11" t="s">
        <v>662</v>
      </c>
      <c r="E907" s="11">
        <v>6736366</v>
      </c>
      <c r="F907" s="15">
        <f>IF(ISBLANK($D907),"",IF(ISBLANK($E907),VLOOKUP($D907,$J:$K,2,FALSE),VLOOKUP($E907,'Daycare Packages'!$A:$G,7,FALSE)))</f>
        <v>26</v>
      </c>
      <c r="G907" s="15"/>
      <c r="H907" s="15">
        <f t="shared" si="47"/>
        <v>26</v>
      </c>
      <c r="I907" s="198">
        <f t="shared" si="48"/>
        <v>1</v>
      </c>
    </row>
    <row r="908" spans="1:9" x14ac:dyDescent="0.3">
      <c r="A908" s="10">
        <v>43488</v>
      </c>
      <c r="B908" s="11" t="s">
        <v>182</v>
      </c>
      <c r="C908" s="11" t="s">
        <v>685</v>
      </c>
      <c r="D908" s="11" t="s">
        <v>662</v>
      </c>
      <c r="E908" s="11">
        <v>6721354</v>
      </c>
      <c r="F908" s="15">
        <f>IF(ISBLANK($D908),"",IF(ISBLANK($E908),VLOOKUP($D908,$J:$K,2,FALSE),VLOOKUP($E908,'Daycare Packages'!$A:$G,7,FALSE)))</f>
        <v>22</v>
      </c>
      <c r="G908" s="15"/>
      <c r="H908" s="15">
        <f t="shared" si="47"/>
        <v>22</v>
      </c>
      <c r="I908" s="198">
        <f t="shared" si="48"/>
        <v>1</v>
      </c>
    </row>
    <row r="909" spans="1:9" x14ac:dyDescent="0.3">
      <c r="A909" s="10">
        <v>43488</v>
      </c>
      <c r="B909" s="11" t="s">
        <v>217</v>
      </c>
      <c r="C909" s="11" t="s">
        <v>402</v>
      </c>
      <c r="D909" s="11" t="s">
        <v>662</v>
      </c>
      <c r="E909" s="11">
        <v>6736913</v>
      </c>
      <c r="F909" s="15">
        <f>IF(ISBLANK($D909),"",IF(ISBLANK($E909),VLOOKUP($D909,$J:$K,2,FALSE),VLOOKUP($E909,'Daycare Packages'!$A:$G,7,FALSE)))</f>
        <v>25</v>
      </c>
      <c r="G909" s="15"/>
      <c r="H909" s="15">
        <f t="shared" si="47"/>
        <v>25</v>
      </c>
      <c r="I909" s="198">
        <f t="shared" si="48"/>
        <v>1</v>
      </c>
    </row>
    <row r="910" spans="1:9" x14ac:dyDescent="0.3">
      <c r="A910" s="10">
        <v>43488</v>
      </c>
      <c r="B910" s="11" t="s">
        <v>160</v>
      </c>
      <c r="C910" s="11" t="s">
        <v>793</v>
      </c>
      <c r="D910" s="11" t="s">
        <v>662</v>
      </c>
      <c r="E910" s="11">
        <v>6708604</v>
      </c>
      <c r="F910" s="15">
        <f>IF(ISBLANK($D910),"",IF(ISBLANK($E910),VLOOKUP($D910,$J:$K,2,FALSE),VLOOKUP($E910,'Daycare Packages'!$A:$G,7,FALSE)))</f>
        <v>24</v>
      </c>
      <c r="G910" s="15"/>
      <c r="H910" s="15">
        <f t="shared" si="47"/>
        <v>24</v>
      </c>
      <c r="I910" s="198">
        <f t="shared" si="48"/>
        <v>1</v>
      </c>
    </row>
    <row r="911" spans="1:9" x14ac:dyDescent="0.3">
      <c r="A911" s="10">
        <v>43488</v>
      </c>
      <c r="B911" s="11" t="s">
        <v>160</v>
      </c>
      <c r="C911" s="11" t="s">
        <v>794</v>
      </c>
      <c r="D911" s="11" t="s">
        <v>662</v>
      </c>
      <c r="E911" s="11">
        <v>6708604</v>
      </c>
      <c r="F911" s="15">
        <f>IF(ISBLANK($D911),"",IF(ISBLANK($E911),VLOOKUP($D911,$J:$K,2,FALSE),VLOOKUP($E911,'Daycare Packages'!$A:$G,7,FALSE)))</f>
        <v>24</v>
      </c>
      <c r="G911" s="15"/>
      <c r="H911" s="15">
        <f t="shared" si="47"/>
        <v>24</v>
      </c>
      <c r="I911" s="198">
        <f t="shared" si="48"/>
        <v>1</v>
      </c>
    </row>
    <row r="912" spans="1:9" x14ac:dyDescent="0.3">
      <c r="A912" s="10">
        <v>43488</v>
      </c>
      <c r="B912" s="11" t="s">
        <v>727</v>
      </c>
      <c r="C912" s="11" t="s">
        <v>728</v>
      </c>
      <c r="D912" s="11" t="s">
        <v>662</v>
      </c>
      <c r="F912" s="15">
        <f>IF(ISBLANK($D912),"",IF(ISBLANK($E912),VLOOKUP($D912,$J:$K,2,FALSE),VLOOKUP($E912,'Daycare Packages'!$A:$G,7,FALSE)))</f>
        <v>30</v>
      </c>
      <c r="G912" s="15"/>
      <c r="H912" s="15">
        <f t="shared" si="47"/>
        <v>30</v>
      </c>
      <c r="I912" s="198">
        <f t="shared" si="48"/>
        <v>1</v>
      </c>
    </row>
    <row r="913" spans="1:9" x14ac:dyDescent="0.3">
      <c r="A913" s="10">
        <v>43488</v>
      </c>
      <c r="B913" s="11" t="s">
        <v>159</v>
      </c>
      <c r="C913" s="11" t="s">
        <v>456</v>
      </c>
      <c r="D913" s="11" t="s">
        <v>662</v>
      </c>
      <c r="E913" s="11">
        <v>6737156</v>
      </c>
      <c r="F913" s="15">
        <f>IF(ISBLANK($D913),"",IF(ISBLANK($E913),VLOOKUP($D913,$J:$K,2,FALSE),VLOOKUP($E913,'Daycare Packages'!$A:$G,7,FALSE)))</f>
        <v>25</v>
      </c>
      <c r="G913" s="15"/>
      <c r="H913" s="15">
        <f t="shared" si="47"/>
        <v>25</v>
      </c>
      <c r="I913" s="198">
        <f t="shared" si="48"/>
        <v>1</v>
      </c>
    </row>
    <row r="914" spans="1:9" x14ac:dyDescent="0.3">
      <c r="A914" s="10">
        <v>43488</v>
      </c>
      <c r="B914" s="11" t="s">
        <v>896</v>
      </c>
      <c r="C914" s="11" t="s">
        <v>461</v>
      </c>
      <c r="D914" s="11" t="s">
        <v>662</v>
      </c>
      <c r="F914" s="15">
        <f>IF(ISBLANK($D914),"",IF(ISBLANK($E914),VLOOKUP($D914,$J:$K,2,FALSE),VLOOKUP($E914,'Daycare Packages'!$A:$G,7,FALSE)))</f>
        <v>30</v>
      </c>
      <c r="G914" s="15"/>
      <c r="H914" s="15">
        <f t="shared" si="47"/>
        <v>30</v>
      </c>
      <c r="I914" s="198">
        <f t="shared" si="48"/>
        <v>1</v>
      </c>
    </row>
    <row r="915" spans="1:9" x14ac:dyDescent="0.3">
      <c r="A915" s="10">
        <v>43488</v>
      </c>
      <c r="B915" s="11" t="s">
        <v>896</v>
      </c>
      <c r="C915" s="11" t="s">
        <v>897</v>
      </c>
      <c r="D915" s="11" t="s">
        <v>662</v>
      </c>
      <c r="F915" s="15">
        <f>IF(ISBLANK($D915),"",IF(ISBLANK($E915),VLOOKUP($D915,$J:$K,2,FALSE),VLOOKUP($E915,'Daycare Packages'!$A:$G,7,FALSE)))</f>
        <v>30</v>
      </c>
      <c r="G915" s="15"/>
      <c r="H915" s="15">
        <f t="shared" si="47"/>
        <v>30</v>
      </c>
      <c r="I915" s="198">
        <f t="shared" si="48"/>
        <v>1</v>
      </c>
    </row>
    <row r="916" spans="1:9" x14ac:dyDescent="0.3">
      <c r="A916" s="10">
        <v>43488</v>
      </c>
      <c r="B916" s="11" t="s">
        <v>730</v>
      </c>
      <c r="C916" s="11" t="s">
        <v>731</v>
      </c>
      <c r="D916" s="11" t="s">
        <v>662</v>
      </c>
      <c r="F916" s="15">
        <f>IF(ISBLANK($D916),"",IF(ISBLANK($E916),VLOOKUP($D916,$J:$K,2,FALSE),VLOOKUP($E916,'Daycare Packages'!$A:$G,7,FALSE)))</f>
        <v>30</v>
      </c>
      <c r="G916" s="15"/>
      <c r="H916" s="15">
        <f t="shared" si="47"/>
        <v>30</v>
      </c>
      <c r="I916" s="198">
        <f t="shared" si="48"/>
        <v>1</v>
      </c>
    </row>
    <row r="917" spans="1:9" x14ac:dyDescent="0.3">
      <c r="A917" s="10">
        <v>43488</v>
      </c>
      <c r="B917" s="11" t="s">
        <v>699</v>
      </c>
      <c r="C917" s="11" t="s">
        <v>478</v>
      </c>
      <c r="D917" s="11" t="s">
        <v>662</v>
      </c>
      <c r="F917" s="15">
        <f>IF(ISBLANK($D917),"",IF(ISBLANK($E917),VLOOKUP($D917,$J:$K,2,FALSE),VLOOKUP($E917,'Daycare Packages'!$A:$G,7,FALSE)))</f>
        <v>30</v>
      </c>
      <c r="G917" s="15">
        <v>-3</v>
      </c>
      <c r="H917" s="15">
        <f t="shared" si="47"/>
        <v>27</v>
      </c>
      <c r="I917" s="198">
        <f t="shared" si="48"/>
        <v>1</v>
      </c>
    </row>
    <row r="918" spans="1:9" x14ac:dyDescent="0.3">
      <c r="A918" s="10">
        <v>43488</v>
      </c>
      <c r="B918" s="11" t="s">
        <v>699</v>
      </c>
      <c r="C918" s="11" t="s">
        <v>507</v>
      </c>
      <c r="D918" s="11" t="s">
        <v>662</v>
      </c>
      <c r="F918" s="15">
        <f>IF(ISBLANK($D918),"",IF(ISBLANK($E918),VLOOKUP($D918,$J:$K,2,FALSE),VLOOKUP($E918,'Daycare Packages'!$A:$G,7,FALSE)))</f>
        <v>30</v>
      </c>
      <c r="G918" s="15">
        <v>-3</v>
      </c>
      <c r="H918" s="15">
        <f t="shared" si="47"/>
        <v>27</v>
      </c>
      <c r="I918" s="198">
        <f t="shared" si="48"/>
        <v>1</v>
      </c>
    </row>
    <row r="919" spans="1:9" x14ac:dyDescent="0.3">
      <c r="A919" s="10">
        <v>43488</v>
      </c>
      <c r="B919" s="11" t="s">
        <v>183</v>
      </c>
      <c r="C919" s="11" t="s">
        <v>520</v>
      </c>
      <c r="D919" s="11" t="s">
        <v>662</v>
      </c>
      <c r="E919" s="11">
        <v>6722072</v>
      </c>
      <c r="F919" s="15">
        <f>IF(ISBLANK($D919),"",IF(ISBLANK($E919),VLOOKUP($D919,$J:$K,2,FALSE),VLOOKUP($E919,'Daycare Packages'!$A:$G,7,FALSE)))</f>
        <v>25</v>
      </c>
      <c r="G919" s="15"/>
      <c r="H919" s="15">
        <f t="shared" si="47"/>
        <v>25</v>
      </c>
      <c r="I919" s="198">
        <f t="shared" si="48"/>
        <v>1</v>
      </c>
    </row>
    <row r="920" spans="1:9" x14ac:dyDescent="0.3">
      <c r="A920" s="10">
        <v>43488</v>
      </c>
      <c r="B920" s="11" t="s">
        <v>184</v>
      </c>
      <c r="C920" s="11" t="s">
        <v>679</v>
      </c>
      <c r="D920" s="11" t="s">
        <v>662</v>
      </c>
      <c r="E920" s="11">
        <v>6722263</v>
      </c>
      <c r="F920" s="15">
        <f>IF(ISBLANK($D920),"",IF(ISBLANK($E920),VLOOKUP($D920,$J:$K,2,FALSE),VLOOKUP($E920,'Daycare Packages'!$A:$G,7,FALSE)))</f>
        <v>22</v>
      </c>
      <c r="G920" s="15"/>
      <c r="H920" s="15">
        <f t="shared" si="47"/>
        <v>22</v>
      </c>
      <c r="I920" s="198">
        <f t="shared" si="48"/>
        <v>1</v>
      </c>
    </row>
    <row r="921" spans="1:9" x14ac:dyDescent="0.3">
      <c r="A921" s="10">
        <v>43488</v>
      </c>
      <c r="B921" s="11" t="s">
        <v>184</v>
      </c>
      <c r="C921" s="11" t="s">
        <v>396</v>
      </c>
      <c r="D921" s="11" t="s">
        <v>662</v>
      </c>
      <c r="E921" s="11">
        <v>6722263</v>
      </c>
      <c r="F921" s="15">
        <f>IF(ISBLANK($D921),"",IF(ISBLANK($E921),VLOOKUP($D921,$J:$K,2,FALSE),VLOOKUP($E921,'Daycare Packages'!$A:$G,7,FALSE)))</f>
        <v>22</v>
      </c>
      <c r="G921" s="15"/>
      <c r="H921" s="15">
        <f t="shared" si="47"/>
        <v>22</v>
      </c>
      <c r="I921" s="198">
        <f t="shared" si="48"/>
        <v>1</v>
      </c>
    </row>
    <row r="922" spans="1:9" x14ac:dyDescent="0.3">
      <c r="A922" s="10">
        <v>43488</v>
      </c>
      <c r="B922" s="11" t="s">
        <v>215</v>
      </c>
      <c r="C922" s="11" t="s">
        <v>741</v>
      </c>
      <c r="D922" s="11" t="s">
        <v>662</v>
      </c>
      <c r="E922" s="11">
        <v>6736360</v>
      </c>
      <c r="F922" s="15">
        <f>IF(ISBLANK($D922),"",IF(ISBLANK($E922),VLOOKUP($D922,$J:$K,2,FALSE),VLOOKUP($E922,'Daycare Packages'!$A:$G,7,FALSE)))</f>
        <v>26</v>
      </c>
      <c r="G922" s="15"/>
      <c r="H922" s="15">
        <f t="shared" si="47"/>
        <v>26</v>
      </c>
      <c r="I922" s="198">
        <f t="shared" si="48"/>
        <v>1</v>
      </c>
    </row>
    <row r="923" spans="1:9" x14ac:dyDescent="0.3">
      <c r="A923" s="10">
        <v>43488</v>
      </c>
      <c r="B923" s="11" t="s">
        <v>157</v>
      </c>
      <c r="C923" s="11" t="s">
        <v>448</v>
      </c>
      <c r="D923" s="11" t="s">
        <v>662</v>
      </c>
      <c r="E923" s="11">
        <v>6703829</v>
      </c>
      <c r="F923" s="15">
        <f>IF(ISBLANK($D923),"",IF(ISBLANK($E923),VLOOKUP($D923,$J:$K,2,FALSE),VLOOKUP($E923,'Daycare Packages'!$A:$G,7,FALSE)))</f>
        <v>26</v>
      </c>
      <c r="G923" s="15"/>
      <c r="H923" s="15">
        <f t="shared" si="47"/>
        <v>26</v>
      </c>
      <c r="I923" s="198">
        <f t="shared" si="48"/>
        <v>1</v>
      </c>
    </row>
    <row r="924" spans="1:9" x14ac:dyDescent="0.3">
      <c r="A924" s="10">
        <v>43488</v>
      </c>
      <c r="B924" s="11" t="s">
        <v>703</v>
      </c>
      <c r="C924" s="11" t="s">
        <v>704</v>
      </c>
      <c r="D924" s="11" t="s">
        <v>662</v>
      </c>
      <c r="F924" s="15">
        <f>IF(ISBLANK($D924),"",IF(ISBLANK($E924),VLOOKUP($D924,$J:$K,2,FALSE),VLOOKUP($E924,'Daycare Packages'!$A:$G,7,FALSE)))</f>
        <v>30</v>
      </c>
      <c r="G924" s="15"/>
      <c r="H924" s="15">
        <f t="shared" si="47"/>
        <v>30</v>
      </c>
      <c r="I924" s="198">
        <f t="shared" si="48"/>
        <v>1</v>
      </c>
    </row>
    <row r="925" spans="1:9" x14ac:dyDescent="0.3">
      <c r="A925" s="10">
        <v>43488</v>
      </c>
      <c r="B925" s="11" t="s">
        <v>127</v>
      </c>
      <c r="C925" s="11" t="s">
        <v>715</v>
      </c>
      <c r="D925" s="11" t="s">
        <v>662</v>
      </c>
      <c r="E925" s="11">
        <v>6756191</v>
      </c>
      <c r="F925" s="15">
        <f>IF(ISBLANK($D925),"",IF(ISBLANK($E925),VLOOKUP($D925,$J:$K,2,FALSE),VLOOKUP($E925,'Daycare Packages'!$A:$G,7,FALSE)))</f>
        <v>23</v>
      </c>
      <c r="G925" s="15"/>
      <c r="H925" s="15">
        <f t="shared" si="47"/>
        <v>23</v>
      </c>
      <c r="I925" s="198">
        <f t="shared" si="48"/>
        <v>1</v>
      </c>
    </row>
    <row r="926" spans="1:9" x14ac:dyDescent="0.3">
      <c r="A926" s="10">
        <v>43488</v>
      </c>
      <c r="B926" s="11" t="s">
        <v>223</v>
      </c>
      <c r="C926" s="11" t="s">
        <v>538</v>
      </c>
      <c r="D926" s="11" t="s">
        <v>662</v>
      </c>
      <c r="E926" s="11">
        <v>6745139</v>
      </c>
      <c r="F926" s="15">
        <f>IF(ISBLANK($D926),"",IF(ISBLANK($E926),VLOOKUP($D926,$J:$K,2,FALSE),VLOOKUP($E926,'Daycare Packages'!$A:$G,7,FALSE)))</f>
        <v>26</v>
      </c>
      <c r="G926" s="15"/>
      <c r="H926" s="15">
        <f t="shared" si="47"/>
        <v>26</v>
      </c>
      <c r="I926" s="198">
        <f t="shared" si="48"/>
        <v>1</v>
      </c>
    </row>
    <row r="927" spans="1:9" x14ac:dyDescent="0.3">
      <c r="A927" s="10">
        <v>43488</v>
      </c>
      <c r="B927" s="11" t="s">
        <v>494</v>
      </c>
      <c r="C927" s="11" t="s">
        <v>708</v>
      </c>
      <c r="D927" s="11" t="s">
        <v>662</v>
      </c>
      <c r="F927" s="15">
        <f>IF(ISBLANK($D927),"",IF(ISBLANK($E927),VLOOKUP($D927,$J:$K,2,FALSE),VLOOKUP($E927,'Daycare Packages'!$A:$G,7,FALSE)))</f>
        <v>30</v>
      </c>
      <c r="G927" s="15"/>
      <c r="H927" s="15">
        <f t="shared" si="47"/>
        <v>30</v>
      </c>
      <c r="I927" s="198">
        <f t="shared" si="48"/>
        <v>1</v>
      </c>
    </row>
    <row r="928" spans="1:9" x14ac:dyDescent="0.3">
      <c r="A928" s="10">
        <v>43488</v>
      </c>
      <c r="B928" s="11" t="s">
        <v>494</v>
      </c>
      <c r="C928" s="11" t="s">
        <v>709</v>
      </c>
      <c r="D928" s="11" t="s">
        <v>662</v>
      </c>
      <c r="F928" s="15">
        <f>IF(ISBLANK($D928),"",IF(ISBLANK($E928),VLOOKUP($D928,$J:$K,2,FALSE),VLOOKUP($E928,'Daycare Packages'!$A:$G,7,FALSE)))</f>
        <v>30</v>
      </c>
      <c r="G928" s="15"/>
      <c r="H928" s="15">
        <f t="shared" si="47"/>
        <v>30</v>
      </c>
      <c r="I928" s="198">
        <f t="shared" si="48"/>
        <v>1</v>
      </c>
    </row>
    <row r="929" spans="1:9" x14ac:dyDescent="0.3">
      <c r="A929" s="10">
        <v>43488</v>
      </c>
      <c r="B929" s="11" t="s">
        <v>171</v>
      </c>
      <c r="C929" s="11" t="s">
        <v>693</v>
      </c>
      <c r="D929" s="11" t="s">
        <v>662</v>
      </c>
      <c r="E929" s="11">
        <v>6715360</v>
      </c>
      <c r="F929" s="15">
        <f>IF(ISBLANK($D929),"",IF(ISBLANK($E929),VLOOKUP($D929,$J:$K,2,FALSE),VLOOKUP($E929,'Daycare Packages'!$A:$G,7,FALSE)))</f>
        <v>25</v>
      </c>
      <c r="G929" s="15"/>
      <c r="H929" s="15">
        <f t="shared" si="47"/>
        <v>25</v>
      </c>
      <c r="I929" s="198">
        <f t="shared" si="48"/>
        <v>1</v>
      </c>
    </row>
    <row r="930" spans="1:9" x14ac:dyDescent="0.3">
      <c r="A930" s="10">
        <v>43488</v>
      </c>
      <c r="B930" s="11" t="s">
        <v>230</v>
      </c>
      <c r="C930" s="11" t="s">
        <v>493</v>
      </c>
      <c r="D930" s="11" t="s">
        <v>662</v>
      </c>
      <c r="F930" s="15">
        <f>IF(ISBLANK($D930),"",IF(ISBLANK($E930),VLOOKUP($D930,$J:$K,2,FALSE),VLOOKUP($E930,'Daycare Packages'!$A:$G,7,FALSE)))</f>
        <v>30</v>
      </c>
      <c r="G930" s="15"/>
      <c r="H930" s="15">
        <f t="shared" si="47"/>
        <v>30</v>
      </c>
      <c r="I930" s="198">
        <f t="shared" si="48"/>
        <v>1</v>
      </c>
    </row>
    <row r="931" spans="1:9" x14ac:dyDescent="0.3">
      <c r="A931" s="10">
        <v>43488</v>
      </c>
      <c r="B931" s="11" t="s">
        <v>137</v>
      </c>
      <c r="C931" s="11" t="s">
        <v>693</v>
      </c>
      <c r="D931" s="11" t="s">
        <v>662</v>
      </c>
      <c r="E931" s="11">
        <v>6730873</v>
      </c>
      <c r="F931" s="15">
        <f>IF(ISBLANK($D931),"",IF(ISBLANK($E931),VLOOKUP($D931,$J:$K,2,FALSE),VLOOKUP($E931,'Daycare Packages'!$A:$G,7,FALSE)))</f>
        <v>22</v>
      </c>
      <c r="G931" s="15"/>
      <c r="H931" s="15">
        <f t="shared" si="47"/>
        <v>22</v>
      </c>
      <c r="I931" s="198">
        <f t="shared" si="48"/>
        <v>1</v>
      </c>
    </row>
    <row r="932" spans="1:9" x14ac:dyDescent="0.3">
      <c r="A932" s="10">
        <v>43488</v>
      </c>
      <c r="B932" s="11" t="s">
        <v>207</v>
      </c>
      <c r="C932" s="11" t="s">
        <v>229</v>
      </c>
      <c r="D932" s="11" t="s">
        <v>662</v>
      </c>
      <c r="E932" s="11">
        <v>6733314</v>
      </c>
      <c r="F932" s="15">
        <f>IF(ISBLANK($D932),"",IF(ISBLANK($E932),VLOOKUP($D932,$J:$K,2,FALSE),VLOOKUP($E932,'Daycare Packages'!$A:$G,7,FALSE)))</f>
        <v>22</v>
      </c>
      <c r="G932" s="15"/>
      <c r="H932" s="15">
        <f t="shared" si="47"/>
        <v>22</v>
      </c>
      <c r="I932" s="198">
        <f t="shared" si="48"/>
        <v>1</v>
      </c>
    </row>
    <row r="933" spans="1:9" x14ac:dyDescent="0.3">
      <c r="A933" s="10">
        <v>43488</v>
      </c>
      <c r="B933" s="11" t="s">
        <v>311</v>
      </c>
      <c r="C933" s="11" t="s">
        <v>898</v>
      </c>
      <c r="D933" s="11" t="s">
        <v>666</v>
      </c>
      <c r="F933" s="15">
        <f>IF(ISBLANK($D933),"",IF(ISBLANK($E933),VLOOKUP($D933,$J:$K,2,FALSE),VLOOKUP($E933,'Daycare Packages'!$A:$G,7,FALSE)))</f>
        <v>20</v>
      </c>
      <c r="G933" s="15">
        <v>-1</v>
      </c>
      <c r="H933" s="15">
        <f t="shared" si="47"/>
        <v>19</v>
      </c>
      <c r="I933" s="198">
        <f t="shared" si="48"/>
        <v>1</v>
      </c>
    </row>
    <row r="934" spans="1:9" x14ac:dyDescent="0.3">
      <c r="A934" s="10">
        <v>43488</v>
      </c>
      <c r="B934" s="11" t="s">
        <v>311</v>
      </c>
      <c r="C934" s="11" t="s">
        <v>553</v>
      </c>
      <c r="D934" s="11" t="s">
        <v>666</v>
      </c>
      <c r="F934" s="15">
        <f>IF(ISBLANK($D934),"",IF(ISBLANK($E934),VLOOKUP($D934,$J:$K,2,FALSE),VLOOKUP($E934,'Daycare Packages'!$A:$G,7,FALSE)))</f>
        <v>20</v>
      </c>
      <c r="G934" s="15">
        <v>-1</v>
      </c>
      <c r="H934" s="15">
        <f t="shared" si="47"/>
        <v>19</v>
      </c>
      <c r="I934" s="198">
        <f t="shared" si="48"/>
        <v>1</v>
      </c>
    </row>
    <row r="935" spans="1:9" x14ac:dyDescent="0.3">
      <c r="A935" s="10">
        <v>43488</v>
      </c>
      <c r="B935" s="11" t="s">
        <v>716</v>
      </c>
      <c r="C935" s="11" t="s">
        <v>717</v>
      </c>
      <c r="D935" s="11" t="s">
        <v>662</v>
      </c>
      <c r="F935" s="15">
        <f>IF(ISBLANK($D935),"",IF(ISBLANK($E935),VLOOKUP($D935,$J:$K,2,FALSE),VLOOKUP($E935,'Daycare Packages'!$A:$G,7,FALSE)))</f>
        <v>30</v>
      </c>
      <c r="G935" s="15"/>
      <c r="H935" s="15">
        <f t="shared" si="47"/>
        <v>30</v>
      </c>
      <c r="I935" s="198">
        <f t="shared" si="48"/>
        <v>1</v>
      </c>
    </row>
    <row r="936" spans="1:9" x14ac:dyDescent="0.3">
      <c r="A936" s="10">
        <v>43488</v>
      </c>
      <c r="B936" s="11" t="s">
        <v>851</v>
      </c>
      <c r="C936" s="11" t="s">
        <v>852</v>
      </c>
      <c r="D936" s="11" t="s">
        <v>662</v>
      </c>
      <c r="F936" s="15">
        <f>IF(ISBLANK($D936),"",IF(ISBLANK($E936),VLOOKUP($D936,$J:$K,2,FALSE),VLOOKUP($E936,'Daycare Packages'!$A:$G,7,FALSE)))</f>
        <v>30</v>
      </c>
      <c r="G936" s="15"/>
      <c r="H936" s="15">
        <f t="shared" si="47"/>
        <v>30</v>
      </c>
      <c r="I936" s="198">
        <f t="shared" si="48"/>
        <v>1</v>
      </c>
    </row>
    <row r="937" spans="1:9" x14ac:dyDescent="0.3">
      <c r="A937" s="55">
        <v>43488</v>
      </c>
      <c r="B937" s="56" t="s">
        <v>148</v>
      </c>
      <c r="C937" s="56" t="s">
        <v>547</v>
      </c>
      <c r="D937" s="56" t="s">
        <v>662</v>
      </c>
      <c r="E937" s="56">
        <v>6692862</v>
      </c>
      <c r="F937" s="59">
        <f>IF(ISBLANK($D937),"",IF(ISBLANK($E937),VLOOKUP($D937,$J:$K,2,FALSE),VLOOKUP($E937,'Daycare Packages'!$A:$G,7,FALSE)))</f>
        <v>25</v>
      </c>
      <c r="G937" s="59"/>
      <c r="H937" s="59">
        <f t="shared" si="47"/>
        <v>25</v>
      </c>
      <c r="I937" s="198">
        <f t="shared" si="48"/>
        <v>1</v>
      </c>
    </row>
    <row r="938" spans="1:9" x14ac:dyDescent="0.3">
      <c r="A938" s="10">
        <v>43489</v>
      </c>
      <c r="B938" s="11" t="s">
        <v>205</v>
      </c>
      <c r="C938" s="11" t="s">
        <v>863</v>
      </c>
      <c r="D938" s="11" t="s">
        <v>659</v>
      </c>
      <c r="E938" s="11">
        <v>6732408</v>
      </c>
      <c r="F938" s="15">
        <f>IF(ISBLANK($D938),"",IF(ISBLANK($E938),VLOOKUP($D938,$J:$K,2,FALSE),VLOOKUP($E938,'Daycare Packages'!$A:$G,7,FALSE)))</f>
        <v>18</v>
      </c>
      <c r="G938" s="15"/>
      <c r="H938" s="15">
        <f t="shared" si="47"/>
        <v>18</v>
      </c>
      <c r="I938" s="198">
        <f t="shared" si="48"/>
        <v>1</v>
      </c>
    </row>
    <row r="939" spans="1:9" x14ac:dyDescent="0.3">
      <c r="A939" s="10">
        <v>43489</v>
      </c>
      <c r="B939" s="11" t="s">
        <v>613</v>
      </c>
      <c r="C939" s="11" t="s">
        <v>614</v>
      </c>
      <c r="D939" s="11" t="s">
        <v>659</v>
      </c>
      <c r="F939" s="15">
        <f>IF(ISBLANK($D939),"",IF(ISBLANK($E939),VLOOKUP($D939,$J:$K,2,FALSE),VLOOKUP($E939,'Daycare Packages'!$A:$G,7,FALSE)))</f>
        <v>20</v>
      </c>
      <c r="G939" s="15"/>
      <c r="H939" s="15">
        <f t="shared" si="47"/>
        <v>20</v>
      </c>
      <c r="I939" s="198">
        <f t="shared" si="48"/>
        <v>1</v>
      </c>
    </row>
    <row r="940" spans="1:9" x14ac:dyDescent="0.3">
      <c r="A940" s="10">
        <v>43489</v>
      </c>
      <c r="B940" s="11" t="s">
        <v>760</v>
      </c>
      <c r="C940" s="11" t="s">
        <v>761</v>
      </c>
      <c r="D940" s="11" t="s">
        <v>662</v>
      </c>
      <c r="F940" s="15">
        <f>IF(ISBLANK($D940),"",IF(ISBLANK($E940),VLOOKUP($D940,$J:$K,2,FALSE),VLOOKUP($E940,'Daycare Packages'!$A:$G,7,FALSE)))</f>
        <v>30</v>
      </c>
      <c r="G940" s="15"/>
      <c r="H940" s="15">
        <f t="shared" si="47"/>
        <v>30</v>
      </c>
      <c r="I940" s="198">
        <f t="shared" si="48"/>
        <v>1</v>
      </c>
    </row>
    <row r="941" spans="1:9" x14ac:dyDescent="0.3">
      <c r="A941" s="10">
        <v>43489</v>
      </c>
      <c r="B941" s="11" t="s">
        <v>621</v>
      </c>
      <c r="C941" s="11" t="s">
        <v>622</v>
      </c>
      <c r="D941" s="11" t="s">
        <v>662</v>
      </c>
      <c r="F941" s="15">
        <f>IF(ISBLANK($D941),"",IF(ISBLANK($E941),VLOOKUP($D941,$J:$K,2,FALSE),VLOOKUP($E941,'Daycare Packages'!$A:$G,7,FALSE)))</f>
        <v>30</v>
      </c>
      <c r="G941" s="15"/>
      <c r="H941" s="15">
        <f t="shared" si="47"/>
        <v>30</v>
      </c>
      <c r="I941" s="198">
        <f t="shared" si="48"/>
        <v>1</v>
      </c>
    </row>
    <row r="942" spans="1:9" x14ac:dyDescent="0.3">
      <c r="A942" s="10">
        <v>43489</v>
      </c>
      <c r="B942" s="11" t="s">
        <v>358</v>
      </c>
      <c r="C942" s="11" t="s">
        <v>491</v>
      </c>
      <c r="D942" s="11" t="s">
        <v>662</v>
      </c>
      <c r="F942" s="15">
        <f>IF(ISBLANK($D942),"",IF(ISBLANK($E942),VLOOKUP($D942,$J:$K,2,FALSE),VLOOKUP($E942,'Daycare Packages'!$A:$G,7,FALSE)))</f>
        <v>30</v>
      </c>
      <c r="G942" s="15"/>
      <c r="H942" s="15">
        <f t="shared" si="47"/>
        <v>30</v>
      </c>
      <c r="I942" s="198">
        <f t="shared" si="48"/>
        <v>1</v>
      </c>
    </row>
    <row r="943" spans="1:9" x14ac:dyDescent="0.3">
      <c r="A943" s="10">
        <v>43489</v>
      </c>
      <c r="B943" s="11" t="s">
        <v>127</v>
      </c>
      <c r="C943" s="11" t="s">
        <v>715</v>
      </c>
      <c r="D943" s="11" t="s">
        <v>662</v>
      </c>
      <c r="E943" s="11">
        <v>6756191</v>
      </c>
      <c r="F943" s="15">
        <f>IF(ISBLANK($D943),"",IF(ISBLANK($E943),VLOOKUP($D943,$J:$K,2,FALSE),VLOOKUP($E943,'Daycare Packages'!$A:$G,7,FALSE)))</f>
        <v>23</v>
      </c>
      <c r="G943" s="15"/>
      <c r="H943" s="15">
        <f t="shared" si="47"/>
        <v>23</v>
      </c>
      <c r="I943" s="198">
        <f t="shared" si="48"/>
        <v>1</v>
      </c>
    </row>
    <row r="944" spans="1:9" x14ac:dyDescent="0.3">
      <c r="A944" s="10">
        <v>43489</v>
      </c>
      <c r="B944" s="11" t="s">
        <v>677</v>
      </c>
      <c r="C944" s="11" t="s">
        <v>678</v>
      </c>
      <c r="D944" s="11" t="s">
        <v>662</v>
      </c>
      <c r="F944" s="15">
        <f>IF(ISBLANK($D944),"",IF(ISBLANK($E944),VLOOKUP($D944,$J:$K,2,FALSE),VLOOKUP($E944,'Daycare Packages'!$A:$G,7,FALSE)))</f>
        <v>30</v>
      </c>
      <c r="G944" s="15"/>
      <c r="H944" s="15">
        <f t="shared" si="47"/>
        <v>30</v>
      </c>
      <c r="I944" s="198">
        <f t="shared" si="48"/>
        <v>1</v>
      </c>
    </row>
    <row r="945" spans="1:9" x14ac:dyDescent="0.3">
      <c r="A945" s="10">
        <v>43489</v>
      </c>
      <c r="B945" s="11" t="s">
        <v>899</v>
      </c>
      <c r="C945" s="11" t="s">
        <v>774</v>
      </c>
      <c r="D945" s="11" t="s">
        <v>662</v>
      </c>
      <c r="F945" s="15">
        <f>IF(ISBLANK($D945),"",IF(ISBLANK($E945),VLOOKUP($D945,$J:$K,2,FALSE),VLOOKUP($E945,'Daycare Packages'!$A:$G,7,FALSE)))</f>
        <v>30</v>
      </c>
      <c r="G945" s="15"/>
      <c r="H945" s="15">
        <f t="shared" si="47"/>
        <v>30</v>
      </c>
      <c r="I945" s="198">
        <f t="shared" si="48"/>
        <v>1</v>
      </c>
    </row>
    <row r="946" spans="1:9" x14ac:dyDescent="0.3">
      <c r="A946" s="10">
        <v>43489</v>
      </c>
      <c r="B946" s="11" t="s">
        <v>145</v>
      </c>
      <c r="C946" s="11" t="s">
        <v>811</v>
      </c>
      <c r="D946" s="11" t="s">
        <v>662</v>
      </c>
      <c r="E946" s="11">
        <v>6688480</v>
      </c>
      <c r="F946" s="15">
        <f>IF(ISBLANK($D946),"",IF(ISBLANK($E946),VLOOKUP($D946,$J:$K,2,FALSE),VLOOKUP($E946,'Daycare Packages'!$A:$G,7,FALSE)))</f>
        <v>26</v>
      </c>
      <c r="G946" s="15"/>
      <c r="H946" s="15">
        <f t="shared" si="47"/>
        <v>26</v>
      </c>
      <c r="I946" s="198">
        <f t="shared" si="48"/>
        <v>1</v>
      </c>
    </row>
    <row r="947" spans="1:9" x14ac:dyDescent="0.3">
      <c r="A947" s="10">
        <v>43489</v>
      </c>
      <c r="B947" s="11" t="s">
        <v>753</v>
      </c>
      <c r="C947" s="11" t="s">
        <v>744</v>
      </c>
      <c r="D947" s="11" t="s">
        <v>662</v>
      </c>
      <c r="F947" s="15">
        <f>IF(ISBLANK($D947),"",IF(ISBLANK($E947),VLOOKUP($D947,$J:$K,2,FALSE),VLOOKUP($E947,'Daycare Packages'!$A:$G,7,FALSE)))</f>
        <v>30</v>
      </c>
      <c r="G947" s="15"/>
      <c r="H947" s="15">
        <f t="shared" si="47"/>
        <v>30</v>
      </c>
      <c r="I947" s="198">
        <f t="shared" si="48"/>
        <v>1</v>
      </c>
    </row>
    <row r="948" spans="1:9" x14ac:dyDescent="0.3">
      <c r="A948" s="10">
        <v>43489</v>
      </c>
      <c r="B948" s="11" t="s">
        <v>136</v>
      </c>
      <c r="C948" s="11" t="s">
        <v>650</v>
      </c>
      <c r="D948" s="11" t="s">
        <v>666</v>
      </c>
      <c r="F948" s="15">
        <f>IF(ISBLANK($D948),"",IF(ISBLANK($E948),VLOOKUP($D948,$J:$K,2,FALSE),VLOOKUP($E948,'Daycare Packages'!$A:$G,7,FALSE)))</f>
        <v>20</v>
      </c>
      <c r="G948" s="15"/>
      <c r="H948" s="15">
        <f t="shared" si="47"/>
        <v>20</v>
      </c>
      <c r="I948" s="198">
        <f t="shared" si="48"/>
        <v>1</v>
      </c>
    </row>
    <row r="949" spans="1:9" x14ac:dyDescent="0.3">
      <c r="A949" s="10">
        <v>43489</v>
      </c>
      <c r="B949" s="11" t="s">
        <v>338</v>
      </c>
      <c r="C949" s="11" t="s">
        <v>900</v>
      </c>
      <c r="D949" s="11" t="s">
        <v>662</v>
      </c>
      <c r="F949" s="15">
        <f>IF(ISBLANK($D949),"",IF(ISBLANK($E949),VLOOKUP($D949,$J:$K,2,FALSE),VLOOKUP($E949,'Daycare Packages'!$A:$G,7,FALSE)))</f>
        <v>30</v>
      </c>
      <c r="G949" s="15"/>
      <c r="H949" s="15">
        <f t="shared" si="47"/>
        <v>30</v>
      </c>
      <c r="I949" s="198">
        <f t="shared" si="48"/>
        <v>1</v>
      </c>
    </row>
    <row r="950" spans="1:9" x14ac:dyDescent="0.3">
      <c r="A950" s="10">
        <v>43489</v>
      </c>
      <c r="B950" s="11" t="s">
        <v>366</v>
      </c>
      <c r="C950" s="11" t="s">
        <v>439</v>
      </c>
      <c r="D950" s="11" t="s">
        <v>662</v>
      </c>
      <c r="F950" s="15">
        <f>IF(ISBLANK($D950),"",IF(ISBLANK($E950),VLOOKUP($D950,$J:$K,2,FALSE),VLOOKUP($E950,'Daycare Packages'!$A:$G,7,FALSE)))</f>
        <v>30</v>
      </c>
      <c r="G950" s="15"/>
      <c r="H950" s="15">
        <f t="shared" si="47"/>
        <v>30</v>
      </c>
      <c r="I950" s="198">
        <f t="shared" si="48"/>
        <v>1</v>
      </c>
    </row>
    <row r="951" spans="1:9" x14ac:dyDescent="0.3">
      <c r="A951" s="10">
        <v>43489</v>
      </c>
      <c r="B951" s="11" t="s">
        <v>722</v>
      </c>
      <c r="C951" s="11" t="s">
        <v>548</v>
      </c>
      <c r="D951" s="11" t="s">
        <v>662</v>
      </c>
      <c r="F951" s="15">
        <f>IF(ISBLANK($D951),"",IF(ISBLANK($E951),VLOOKUP($D951,$J:$K,2,FALSE),VLOOKUP($E951,'Daycare Packages'!$A:$G,7,FALSE)))</f>
        <v>30</v>
      </c>
      <c r="G951" s="15"/>
      <c r="H951" s="15">
        <f t="shared" si="47"/>
        <v>30</v>
      </c>
      <c r="I951" s="198">
        <f t="shared" si="48"/>
        <v>1</v>
      </c>
    </row>
    <row r="952" spans="1:9" x14ac:dyDescent="0.3">
      <c r="A952" s="10">
        <v>43489</v>
      </c>
      <c r="B952" s="11" t="s">
        <v>197</v>
      </c>
      <c r="C952" s="11" t="s">
        <v>754</v>
      </c>
      <c r="D952" s="11" t="s">
        <v>662</v>
      </c>
      <c r="E952" s="11">
        <v>6728139</v>
      </c>
      <c r="F952" s="15">
        <f>IF(ISBLANK($D952),"",IF(ISBLANK($E952),VLOOKUP($D952,$J:$K,2,FALSE),VLOOKUP($E952,'Daycare Packages'!$A:$G,7,FALSE)))</f>
        <v>26</v>
      </c>
      <c r="G952" s="15"/>
      <c r="H952" s="15">
        <f t="shared" si="47"/>
        <v>26</v>
      </c>
      <c r="I952" s="198">
        <f t="shared" si="48"/>
        <v>1</v>
      </c>
    </row>
    <row r="953" spans="1:9" x14ac:dyDescent="0.3">
      <c r="A953" s="10">
        <v>43489</v>
      </c>
      <c r="B953" s="11" t="s">
        <v>167</v>
      </c>
      <c r="C953" s="11" t="s">
        <v>726</v>
      </c>
      <c r="D953" s="11" t="s">
        <v>662</v>
      </c>
      <c r="E953" s="11">
        <v>6737086</v>
      </c>
      <c r="F953" s="15">
        <f>IF(ISBLANK($D953),"",IF(ISBLANK($E953),VLOOKUP($D953,$J:$K,2,FALSE),VLOOKUP($E953,'Daycare Packages'!$A:$G,7,FALSE)))</f>
        <v>26</v>
      </c>
      <c r="G953" s="15"/>
      <c r="H953" s="15">
        <f t="shared" si="47"/>
        <v>26</v>
      </c>
      <c r="I953" s="198">
        <f t="shared" si="48"/>
        <v>1</v>
      </c>
    </row>
    <row r="954" spans="1:9" x14ac:dyDescent="0.3">
      <c r="A954" s="10">
        <v>43489</v>
      </c>
      <c r="B954" s="11" t="s">
        <v>167</v>
      </c>
      <c r="C954" s="11" t="s">
        <v>467</v>
      </c>
      <c r="D954" s="11" t="s">
        <v>662</v>
      </c>
      <c r="E954" s="11">
        <v>6737086</v>
      </c>
      <c r="F954" s="15">
        <f>IF(ISBLANK($D954),"",IF(ISBLANK($E954),VLOOKUP($D954,$J:$K,2,FALSE),VLOOKUP($E954,'Daycare Packages'!$A:$G,7,FALSE)))</f>
        <v>26</v>
      </c>
      <c r="G954" s="15"/>
      <c r="H954" s="15">
        <f t="shared" si="47"/>
        <v>26</v>
      </c>
      <c r="I954" s="198">
        <f t="shared" si="48"/>
        <v>1</v>
      </c>
    </row>
    <row r="955" spans="1:9" x14ac:dyDescent="0.3">
      <c r="A955" s="10">
        <v>43489</v>
      </c>
      <c r="B955" s="11" t="s">
        <v>244</v>
      </c>
      <c r="C955" s="11" t="s">
        <v>564</v>
      </c>
      <c r="D955" s="11" t="s">
        <v>662</v>
      </c>
      <c r="F955" s="15">
        <f>IF(ISBLANK($D955),"",IF(ISBLANK($E955),VLOOKUP($D955,$J:$K,2,FALSE),VLOOKUP($E955,'Daycare Packages'!$A:$G,7,FALSE)))</f>
        <v>30</v>
      </c>
      <c r="G955" s="15"/>
      <c r="H955" s="15">
        <f t="shared" si="47"/>
        <v>30</v>
      </c>
      <c r="I955" s="198">
        <f t="shared" si="48"/>
        <v>1</v>
      </c>
    </row>
    <row r="956" spans="1:9" x14ac:dyDescent="0.3">
      <c r="A956" s="10">
        <v>43489</v>
      </c>
      <c r="B956" s="11" t="s">
        <v>459</v>
      </c>
      <c r="C956" s="11" t="s">
        <v>460</v>
      </c>
      <c r="D956" s="11" t="s">
        <v>662</v>
      </c>
      <c r="F956" s="15">
        <f>IF(ISBLANK($D956),"",IF(ISBLANK($E956),VLOOKUP($D956,$J:$K,2,FALSE),VLOOKUP($E956,'Daycare Packages'!$A:$G,7,FALSE)))</f>
        <v>30</v>
      </c>
      <c r="G956" s="15"/>
      <c r="H956" s="15">
        <f t="shared" si="47"/>
        <v>30</v>
      </c>
      <c r="I956" s="198">
        <f t="shared" si="48"/>
        <v>1</v>
      </c>
    </row>
    <row r="957" spans="1:9" x14ac:dyDescent="0.3">
      <c r="A957" s="10">
        <v>43489</v>
      </c>
      <c r="B957" s="11" t="s">
        <v>196</v>
      </c>
      <c r="C957" s="11" t="s">
        <v>432</v>
      </c>
      <c r="D957" s="11" t="s">
        <v>662</v>
      </c>
      <c r="E957" s="11">
        <v>6728047</v>
      </c>
      <c r="F957" s="15">
        <f>IF(ISBLANK($D957),"",IF(ISBLANK($E957),VLOOKUP($D957,$J:$K,2,FALSE),VLOOKUP($E957,'Daycare Packages'!$A:$G,7,FALSE)))</f>
        <v>24</v>
      </c>
      <c r="G957" s="15"/>
      <c r="H957" s="15">
        <f t="shared" si="47"/>
        <v>24</v>
      </c>
      <c r="I957" s="198">
        <f t="shared" si="48"/>
        <v>1</v>
      </c>
    </row>
    <row r="958" spans="1:9" x14ac:dyDescent="0.3">
      <c r="A958" s="10">
        <v>43489</v>
      </c>
      <c r="B958" s="11" t="s">
        <v>318</v>
      </c>
      <c r="C958" s="11" t="s">
        <v>723</v>
      </c>
      <c r="D958" s="11" t="s">
        <v>662</v>
      </c>
      <c r="F958" s="15">
        <f>IF(ISBLANK($D958),"",IF(ISBLANK($E958),VLOOKUP($D958,$J:$K,2,FALSE),VLOOKUP($E958,'Daycare Packages'!$A:$G,7,FALSE)))</f>
        <v>30</v>
      </c>
      <c r="G958" s="15"/>
      <c r="H958" s="15">
        <f t="shared" si="47"/>
        <v>30</v>
      </c>
      <c r="I958" s="198">
        <f t="shared" si="48"/>
        <v>1</v>
      </c>
    </row>
    <row r="959" spans="1:9" x14ac:dyDescent="0.3">
      <c r="A959" s="10">
        <v>43489</v>
      </c>
      <c r="B959" s="11" t="s">
        <v>218</v>
      </c>
      <c r="C959" s="11" t="s">
        <v>737</v>
      </c>
      <c r="D959" s="11" t="s">
        <v>662</v>
      </c>
      <c r="E959" s="11">
        <v>6738000</v>
      </c>
      <c r="F959" s="15">
        <f>IF(ISBLANK($D959),"",IF(ISBLANK($E959),VLOOKUP($D959,$J:$K,2,FALSE),VLOOKUP($E959,'Daycare Packages'!$A:$G,7,FALSE)))</f>
        <v>20</v>
      </c>
      <c r="G959" s="15"/>
      <c r="H959" s="15">
        <f t="shared" si="47"/>
        <v>20</v>
      </c>
      <c r="I959" s="198">
        <f t="shared" si="48"/>
        <v>1</v>
      </c>
    </row>
    <row r="960" spans="1:9" x14ac:dyDescent="0.3">
      <c r="A960" s="10">
        <v>43489</v>
      </c>
      <c r="B960" s="11" t="s">
        <v>218</v>
      </c>
      <c r="C960" s="11" t="s">
        <v>738</v>
      </c>
      <c r="D960" s="11" t="s">
        <v>662</v>
      </c>
      <c r="E960" s="11">
        <v>6738000</v>
      </c>
      <c r="F960" s="15">
        <f>IF(ISBLANK($D960),"",IF(ISBLANK($E960),VLOOKUP($D960,$J:$K,2,FALSE),VLOOKUP($E960,'Daycare Packages'!$A:$G,7,FALSE)))</f>
        <v>20</v>
      </c>
      <c r="G960" s="15"/>
      <c r="H960" s="15">
        <f t="shared" si="47"/>
        <v>20</v>
      </c>
      <c r="I960" s="198">
        <f t="shared" si="48"/>
        <v>1</v>
      </c>
    </row>
    <row r="961" spans="1:9" x14ac:dyDescent="0.3">
      <c r="A961" s="10">
        <v>43489</v>
      </c>
      <c r="B961" s="11" t="s">
        <v>441</v>
      </c>
      <c r="C961" s="11" t="s">
        <v>442</v>
      </c>
      <c r="D961" s="11" t="s">
        <v>662</v>
      </c>
      <c r="F961" s="15">
        <f>IF(ISBLANK($D961),"",IF(ISBLANK($E961),VLOOKUP($D961,$J:$K,2,FALSE),VLOOKUP($E961,'Daycare Packages'!$A:$G,7,FALSE)))</f>
        <v>30</v>
      </c>
      <c r="G961" s="15"/>
      <c r="H961" s="15">
        <f t="shared" si="47"/>
        <v>30</v>
      </c>
      <c r="I961" s="198">
        <f t="shared" si="48"/>
        <v>1</v>
      </c>
    </row>
    <row r="962" spans="1:9" x14ac:dyDescent="0.3">
      <c r="A962" s="10">
        <v>43489</v>
      </c>
      <c r="B962" s="11" t="s">
        <v>119</v>
      </c>
      <c r="C962" s="11" t="s">
        <v>692</v>
      </c>
      <c r="D962" s="11" t="s">
        <v>662</v>
      </c>
      <c r="E962" s="11">
        <v>6615529</v>
      </c>
      <c r="F962" s="15">
        <f>IF(ISBLANK($D962),"",IF(ISBLANK($E962),VLOOKUP($D962,$J:$K,2,FALSE),VLOOKUP($E962,'Daycare Packages'!$A:$G,7,FALSE)))</f>
        <v>24</v>
      </c>
      <c r="G962" s="15"/>
      <c r="H962" s="15">
        <f t="shared" si="47"/>
        <v>24</v>
      </c>
      <c r="I962" s="198">
        <f t="shared" si="48"/>
        <v>1</v>
      </c>
    </row>
    <row r="963" spans="1:9" x14ac:dyDescent="0.3">
      <c r="A963" s="10">
        <v>43489</v>
      </c>
      <c r="B963" s="11" t="s">
        <v>154</v>
      </c>
      <c r="C963" s="11" t="s">
        <v>729</v>
      </c>
      <c r="D963" s="11" t="s">
        <v>662</v>
      </c>
      <c r="E963" s="11">
        <v>6758334</v>
      </c>
      <c r="F963" s="15">
        <f>IF(ISBLANK($D963),"",IF(ISBLANK($E963),VLOOKUP($D963,$J:$K,2,FALSE),VLOOKUP($E963,'Daycare Packages'!$A:$G,7,FALSE)))</f>
        <v>27</v>
      </c>
      <c r="G963" s="15"/>
      <c r="H963" s="15">
        <f t="shared" ref="H963:H1026" si="49">IF(ISBLANK(D963),"",SUM(F963:G963))</f>
        <v>27</v>
      </c>
      <c r="I963" s="198">
        <f t="shared" ref="I963:I1026" si="50">IF(A963="",0,MONTH(A963))</f>
        <v>1</v>
      </c>
    </row>
    <row r="964" spans="1:9" x14ac:dyDescent="0.3">
      <c r="A964" s="10">
        <v>43489</v>
      </c>
      <c r="B964" s="11" t="s">
        <v>211</v>
      </c>
      <c r="C964" s="11" t="s">
        <v>507</v>
      </c>
      <c r="D964" s="11" t="s">
        <v>662</v>
      </c>
      <c r="E964" s="11">
        <v>6734302</v>
      </c>
      <c r="F964" s="15">
        <f>IF(ISBLANK($D964),"",IF(ISBLANK($E964),VLOOKUP($D964,$J:$K,2,FALSE),VLOOKUP($E964,'Daycare Packages'!$A:$G,7,FALSE)))</f>
        <v>24</v>
      </c>
      <c r="G964" s="15"/>
      <c r="H964" s="15">
        <f t="shared" si="49"/>
        <v>24</v>
      </c>
      <c r="I964" s="198">
        <f t="shared" si="50"/>
        <v>1</v>
      </c>
    </row>
    <row r="965" spans="1:9" x14ac:dyDescent="0.3">
      <c r="A965" s="10">
        <v>43489</v>
      </c>
      <c r="B965" s="11" t="s">
        <v>160</v>
      </c>
      <c r="C965" s="11" t="s">
        <v>793</v>
      </c>
      <c r="D965" s="11" t="s">
        <v>662</v>
      </c>
      <c r="E965" s="11">
        <v>6708604</v>
      </c>
      <c r="F965" s="15">
        <f>IF(ISBLANK($D965),"",IF(ISBLANK($E965),VLOOKUP($D965,$J:$K,2,FALSE),VLOOKUP($E965,'Daycare Packages'!$A:$G,7,FALSE)))</f>
        <v>24</v>
      </c>
      <c r="G965" s="15"/>
      <c r="H965" s="15">
        <f t="shared" si="49"/>
        <v>24</v>
      </c>
      <c r="I965" s="198">
        <f t="shared" si="50"/>
        <v>1</v>
      </c>
    </row>
    <row r="966" spans="1:9" x14ac:dyDescent="0.3">
      <c r="A966" s="10">
        <v>43489</v>
      </c>
      <c r="B966" s="11" t="s">
        <v>160</v>
      </c>
      <c r="C966" s="11" t="s">
        <v>794</v>
      </c>
      <c r="D966" s="11" t="s">
        <v>662</v>
      </c>
      <c r="E966" s="11">
        <v>6708604</v>
      </c>
      <c r="F966" s="15">
        <f>IF(ISBLANK($D966),"",IF(ISBLANK($E966),VLOOKUP($D966,$J:$K,2,FALSE),VLOOKUP($E966,'Daycare Packages'!$A:$G,7,FALSE)))</f>
        <v>24</v>
      </c>
      <c r="G966" s="15"/>
      <c r="H966" s="15">
        <f t="shared" si="49"/>
        <v>24</v>
      </c>
      <c r="I966" s="198">
        <f t="shared" si="50"/>
        <v>1</v>
      </c>
    </row>
    <row r="967" spans="1:9" x14ac:dyDescent="0.3">
      <c r="A967" s="10">
        <v>43489</v>
      </c>
      <c r="B967" s="11" t="s">
        <v>168</v>
      </c>
      <c r="C967" s="11" t="s">
        <v>640</v>
      </c>
      <c r="D967" s="11" t="s">
        <v>662</v>
      </c>
      <c r="E967" s="11">
        <v>6747981</v>
      </c>
      <c r="F967" s="15">
        <f>IF(ISBLANK($D967),"",IF(ISBLANK($E967),VLOOKUP($D967,$J:$K,2,FALSE),VLOOKUP($E967,'Daycare Packages'!$A:$G,7,FALSE)))</f>
        <v>27</v>
      </c>
      <c r="G967" s="15"/>
      <c r="H967" s="15">
        <f t="shared" si="49"/>
        <v>27</v>
      </c>
      <c r="I967" s="198">
        <f t="shared" si="50"/>
        <v>1</v>
      </c>
    </row>
    <row r="968" spans="1:9" x14ac:dyDescent="0.3">
      <c r="A968" s="10">
        <v>43489</v>
      </c>
      <c r="B968" s="11" t="s">
        <v>198</v>
      </c>
      <c r="C968" s="11" t="s">
        <v>841</v>
      </c>
      <c r="D968" s="11" t="s">
        <v>662</v>
      </c>
      <c r="E968" s="11">
        <v>6728732</v>
      </c>
      <c r="F968" s="15">
        <f>IF(ISBLANK($D968),"",IF(ISBLANK($E968),VLOOKUP($D968,$J:$K,2,FALSE),VLOOKUP($E968,'Daycare Packages'!$A:$G,7,FALSE)))</f>
        <v>26</v>
      </c>
      <c r="G968" s="15"/>
      <c r="H968" s="15">
        <f t="shared" si="49"/>
        <v>26</v>
      </c>
      <c r="I968" s="198">
        <f t="shared" si="50"/>
        <v>1</v>
      </c>
    </row>
    <row r="969" spans="1:9" x14ac:dyDescent="0.3">
      <c r="A969" s="10">
        <v>43489</v>
      </c>
      <c r="B969" s="11" t="s">
        <v>198</v>
      </c>
      <c r="C969" s="11" t="s">
        <v>739</v>
      </c>
      <c r="D969" s="11" t="s">
        <v>662</v>
      </c>
      <c r="E969" s="11">
        <v>6728732</v>
      </c>
      <c r="F969" s="15">
        <f>IF(ISBLANK($D969),"",IF(ISBLANK($E969),VLOOKUP($D969,$J:$K,2,FALSE),VLOOKUP($E969,'Daycare Packages'!$A:$G,7,FALSE)))</f>
        <v>26</v>
      </c>
      <c r="G969" s="15"/>
      <c r="H969" s="15">
        <f t="shared" si="49"/>
        <v>26</v>
      </c>
      <c r="I969" s="198">
        <f t="shared" si="50"/>
        <v>1</v>
      </c>
    </row>
    <row r="970" spans="1:9" x14ac:dyDescent="0.3">
      <c r="A970" s="10">
        <v>43489</v>
      </c>
      <c r="B970" s="11" t="s">
        <v>115</v>
      </c>
      <c r="C970" s="11" t="s">
        <v>764</v>
      </c>
      <c r="D970" s="11" t="s">
        <v>662</v>
      </c>
      <c r="E970" s="11">
        <v>6589872</v>
      </c>
      <c r="F970" s="15">
        <f>IF(ISBLANK($D970),"",IF(ISBLANK($E970),VLOOKUP($D970,$J:$K,2,FALSE),VLOOKUP($E970,'Daycare Packages'!$A:$G,7,FALSE)))</f>
        <v>22</v>
      </c>
      <c r="G970" s="15"/>
      <c r="H970" s="15">
        <f t="shared" si="49"/>
        <v>22</v>
      </c>
      <c r="I970" s="198">
        <f t="shared" si="50"/>
        <v>1</v>
      </c>
    </row>
    <row r="971" spans="1:9" x14ac:dyDescent="0.3">
      <c r="A971" s="10">
        <v>43489</v>
      </c>
      <c r="B971" s="11" t="s">
        <v>833</v>
      </c>
      <c r="C971" s="11" t="s">
        <v>618</v>
      </c>
      <c r="D971" s="11" t="s">
        <v>662</v>
      </c>
      <c r="F971" s="15">
        <f>IF(ISBLANK($D971),"",IF(ISBLANK($E971),VLOOKUP($D971,$J:$K,2,FALSE),VLOOKUP($E971,'Daycare Packages'!$A:$G,7,FALSE)))</f>
        <v>30</v>
      </c>
      <c r="G971" s="15"/>
      <c r="H971" s="15">
        <f t="shared" si="49"/>
        <v>30</v>
      </c>
      <c r="I971" s="198">
        <f t="shared" si="50"/>
        <v>1</v>
      </c>
    </row>
    <row r="972" spans="1:9" x14ac:dyDescent="0.3">
      <c r="A972" s="10">
        <v>43489</v>
      </c>
      <c r="B972" s="11" t="s">
        <v>179</v>
      </c>
      <c r="C972" s="11" t="s">
        <v>706</v>
      </c>
      <c r="D972" s="11" t="s">
        <v>662</v>
      </c>
      <c r="E972" s="11">
        <v>6719584</v>
      </c>
      <c r="F972" s="15">
        <f>IF(ISBLANK($D972),"",IF(ISBLANK($E972),VLOOKUP($D972,$J:$K,2,FALSE),VLOOKUP($E972,'Daycare Packages'!$A:$G,7,FALSE)))</f>
        <v>26</v>
      </c>
      <c r="G972" s="15"/>
      <c r="H972" s="15">
        <f t="shared" si="49"/>
        <v>26</v>
      </c>
      <c r="I972" s="198">
        <f t="shared" si="50"/>
        <v>1</v>
      </c>
    </row>
    <row r="973" spans="1:9" x14ac:dyDescent="0.3">
      <c r="A973" s="10">
        <v>43489</v>
      </c>
      <c r="B973" s="11" t="s">
        <v>122</v>
      </c>
      <c r="C973" s="11" t="s">
        <v>740</v>
      </c>
      <c r="D973" s="11" t="s">
        <v>662</v>
      </c>
      <c r="E973" s="11">
        <v>6632734</v>
      </c>
      <c r="F973" s="15">
        <f>IF(ISBLANK($D973),"",IF(ISBLANK($E973),VLOOKUP($D973,$J:$K,2,FALSE),VLOOKUP($E973,'Daycare Packages'!$A:$G,7,FALSE)))</f>
        <v>22</v>
      </c>
      <c r="G973" s="15"/>
      <c r="H973" s="15">
        <f t="shared" si="49"/>
        <v>22</v>
      </c>
      <c r="I973" s="198">
        <f t="shared" si="50"/>
        <v>1</v>
      </c>
    </row>
    <row r="974" spans="1:9" x14ac:dyDescent="0.3">
      <c r="A974" s="10">
        <v>43489</v>
      </c>
      <c r="B974" s="11" t="s">
        <v>464</v>
      </c>
      <c r="C974" s="11" t="s">
        <v>514</v>
      </c>
      <c r="D974" s="11" t="s">
        <v>662</v>
      </c>
      <c r="F974" s="15">
        <f>IF(ISBLANK($D974),"",IF(ISBLANK($E974),VLOOKUP($D974,$J:$K,2,FALSE),VLOOKUP($E974,'Daycare Packages'!$A:$G,7,FALSE)))</f>
        <v>30</v>
      </c>
      <c r="G974" s="15"/>
      <c r="H974" s="15">
        <f t="shared" si="49"/>
        <v>30</v>
      </c>
      <c r="I974" s="198">
        <f t="shared" si="50"/>
        <v>1</v>
      </c>
    </row>
    <row r="975" spans="1:9" x14ac:dyDescent="0.3">
      <c r="A975" s="10">
        <v>43489</v>
      </c>
      <c r="B975" s="11" t="s">
        <v>732</v>
      </c>
      <c r="C975" s="11" t="s">
        <v>733</v>
      </c>
      <c r="D975" s="11" t="s">
        <v>662</v>
      </c>
      <c r="F975" s="15">
        <f>IF(ISBLANK($D975),"",IF(ISBLANK($E975),VLOOKUP($D975,$J:$K,2,FALSE),VLOOKUP($E975,'Daycare Packages'!$A:$G,7,FALSE)))</f>
        <v>30</v>
      </c>
      <c r="G975" s="15"/>
      <c r="H975" s="15">
        <f t="shared" si="49"/>
        <v>30</v>
      </c>
      <c r="I975" s="198">
        <f t="shared" si="50"/>
        <v>1</v>
      </c>
    </row>
    <row r="976" spans="1:9" x14ac:dyDescent="0.3">
      <c r="A976" s="10">
        <v>43489</v>
      </c>
      <c r="B976" s="11" t="s">
        <v>195</v>
      </c>
      <c r="C976" s="11" t="s">
        <v>474</v>
      </c>
      <c r="D976" s="11" t="s">
        <v>662</v>
      </c>
      <c r="E976" s="11">
        <v>6727803</v>
      </c>
      <c r="F976" s="15">
        <f>IF(ISBLANK($D976),"",IF(ISBLANK($E976),VLOOKUP($D976,$J:$K,2,FALSE),VLOOKUP($E976,'Daycare Packages'!$A:$G,7,FALSE)))</f>
        <v>25</v>
      </c>
      <c r="G976" s="15"/>
      <c r="H976" s="15">
        <f t="shared" si="49"/>
        <v>25</v>
      </c>
      <c r="I976" s="198">
        <f t="shared" si="50"/>
        <v>1</v>
      </c>
    </row>
    <row r="977" spans="1:9" x14ac:dyDescent="0.3">
      <c r="A977" s="10">
        <v>43489</v>
      </c>
      <c r="B977" s="11" t="s">
        <v>195</v>
      </c>
      <c r="C977" s="11" t="s">
        <v>735</v>
      </c>
      <c r="D977" s="11" t="s">
        <v>662</v>
      </c>
      <c r="E977" s="11">
        <v>6727803</v>
      </c>
      <c r="F977" s="15">
        <f>IF(ISBLANK($D977),"",IF(ISBLANK($E977),VLOOKUP($D977,$J:$K,2,FALSE),VLOOKUP($E977,'Daycare Packages'!$A:$G,7,FALSE)))</f>
        <v>25</v>
      </c>
      <c r="G977" s="15"/>
      <c r="H977" s="15">
        <f t="shared" si="49"/>
        <v>25</v>
      </c>
      <c r="I977" s="198">
        <f t="shared" si="50"/>
        <v>1</v>
      </c>
    </row>
    <row r="978" spans="1:9" x14ac:dyDescent="0.3">
      <c r="A978" s="10">
        <v>43489</v>
      </c>
      <c r="B978" s="11" t="s">
        <v>137</v>
      </c>
      <c r="C978" s="11" t="s">
        <v>693</v>
      </c>
      <c r="D978" s="11" t="s">
        <v>662</v>
      </c>
      <c r="E978" s="11">
        <v>6730873</v>
      </c>
      <c r="F978" s="15">
        <f>IF(ISBLANK($D978),"",IF(ISBLANK($E978),VLOOKUP($D978,$J:$K,2,FALSE),VLOOKUP($E978,'Daycare Packages'!$A:$G,7,FALSE)))</f>
        <v>22</v>
      </c>
      <c r="G978" s="15"/>
      <c r="H978" s="15">
        <f t="shared" si="49"/>
        <v>22</v>
      </c>
      <c r="I978" s="198">
        <f t="shared" si="50"/>
        <v>1</v>
      </c>
    </row>
    <row r="979" spans="1:9" x14ac:dyDescent="0.3">
      <c r="A979" s="10">
        <v>43489</v>
      </c>
      <c r="B979" s="11" t="s">
        <v>175</v>
      </c>
      <c r="C979" s="11" t="s">
        <v>433</v>
      </c>
      <c r="D979" s="11" t="s">
        <v>662</v>
      </c>
      <c r="E979" s="11">
        <v>6716814</v>
      </c>
      <c r="F979" s="15">
        <f>IF(ISBLANK($D979),"",IF(ISBLANK($E979),VLOOKUP($D979,$J:$K,2,FALSE),VLOOKUP($E979,'Daycare Packages'!$A:$G,7,FALSE)))</f>
        <v>22</v>
      </c>
      <c r="G979" s="15"/>
      <c r="H979" s="15">
        <f t="shared" si="49"/>
        <v>22</v>
      </c>
      <c r="I979" s="198">
        <f t="shared" si="50"/>
        <v>1</v>
      </c>
    </row>
    <row r="980" spans="1:9" x14ac:dyDescent="0.3">
      <c r="A980" s="10">
        <v>43489</v>
      </c>
      <c r="B980" s="11" t="s">
        <v>189</v>
      </c>
      <c r="C980" s="11" t="s">
        <v>638</v>
      </c>
      <c r="D980" s="11" t="s">
        <v>662</v>
      </c>
      <c r="E980" s="11">
        <v>6725260</v>
      </c>
      <c r="F980" s="15">
        <f>IF(ISBLANK($D980),"",IF(ISBLANK($E980),VLOOKUP($D980,$J:$K,2,FALSE),VLOOKUP($E980,'Daycare Packages'!$A:$G,7,FALSE)))</f>
        <v>22</v>
      </c>
      <c r="G980" s="15"/>
      <c r="H980" s="15">
        <f t="shared" si="49"/>
        <v>22</v>
      </c>
      <c r="I980" s="198">
        <f t="shared" si="50"/>
        <v>1</v>
      </c>
    </row>
    <row r="981" spans="1:9" x14ac:dyDescent="0.3">
      <c r="A981" s="10">
        <v>43489</v>
      </c>
      <c r="B981" s="11" t="s">
        <v>114</v>
      </c>
      <c r="C981" s="11" t="s">
        <v>789</v>
      </c>
      <c r="D981" s="11" t="s">
        <v>662</v>
      </c>
      <c r="E981" s="11">
        <v>6589484</v>
      </c>
      <c r="F981" s="15">
        <f>IF(ISBLANK($D981),"",IF(ISBLANK($E981),VLOOKUP($D981,$J:$K,2,FALSE),VLOOKUP($E981,'Daycare Packages'!$A:$G,7,FALSE)))</f>
        <v>22</v>
      </c>
      <c r="G981" s="15"/>
      <c r="H981" s="15">
        <f t="shared" si="49"/>
        <v>22</v>
      </c>
      <c r="I981" s="198">
        <f t="shared" si="50"/>
        <v>1</v>
      </c>
    </row>
    <row r="982" spans="1:9" x14ac:dyDescent="0.3">
      <c r="A982" s="10">
        <v>43489</v>
      </c>
      <c r="B982" s="11" t="s">
        <v>768</v>
      </c>
      <c r="C982" s="11" t="s">
        <v>548</v>
      </c>
      <c r="D982" s="11" t="s">
        <v>662</v>
      </c>
      <c r="F982" s="15">
        <f>IF(ISBLANK($D982),"",IF(ISBLANK($E982),VLOOKUP($D982,$J:$K,2,FALSE),VLOOKUP($E982,'Daycare Packages'!$A:$G,7,FALSE)))</f>
        <v>30</v>
      </c>
      <c r="G982" s="15"/>
      <c r="H982" s="15">
        <f t="shared" si="49"/>
        <v>30</v>
      </c>
      <c r="I982" s="198">
        <f t="shared" si="50"/>
        <v>1</v>
      </c>
    </row>
    <row r="983" spans="1:9" x14ac:dyDescent="0.3">
      <c r="A983" s="10">
        <v>43489</v>
      </c>
      <c r="B983" s="11" t="s">
        <v>223</v>
      </c>
      <c r="C983" s="11" t="s">
        <v>538</v>
      </c>
      <c r="D983" s="11" t="s">
        <v>662</v>
      </c>
      <c r="E983" s="11">
        <v>6745139</v>
      </c>
      <c r="F983" s="15">
        <f>IF(ISBLANK($D983),"",IF(ISBLANK($E983),VLOOKUP($D983,$J:$K,2,FALSE),VLOOKUP($E983,'Daycare Packages'!$A:$G,7,FALSE)))</f>
        <v>26</v>
      </c>
      <c r="G983" s="15"/>
      <c r="H983" s="15">
        <f t="shared" si="49"/>
        <v>26</v>
      </c>
      <c r="I983" s="198">
        <f t="shared" si="50"/>
        <v>1</v>
      </c>
    </row>
    <row r="984" spans="1:9" x14ac:dyDescent="0.3">
      <c r="A984" s="10">
        <v>43489</v>
      </c>
      <c r="B984" s="11" t="s">
        <v>204</v>
      </c>
      <c r="C984" s="11" t="s">
        <v>774</v>
      </c>
      <c r="D984" s="11" t="s">
        <v>662</v>
      </c>
      <c r="E984" s="11">
        <v>6732370</v>
      </c>
      <c r="F984" s="15">
        <f>IF(ISBLANK($D984),"",IF(ISBLANK($E984),VLOOKUP($D984,$J:$K,2,FALSE),VLOOKUP($E984,'Daycare Packages'!$A:$G,7,FALSE)))</f>
        <v>24</v>
      </c>
      <c r="G984" s="15"/>
      <c r="H984" s="15">
        <f t="shared" si="49"/>
        <v>24</v>
      </c>
      <c r="I984" s="198">
        <f t="shared" si="50"/>
        <v>1</v>
      </c>
    </row>
    <row r="985" spans="1:9" x14ac:dyDescent="0.3">
      <c r="A985" s="10">
        <v>43489</v>
      </c>
      <c r="B985" s="11" t="s">
        <v>204</v>
      </c>
      <c r="C985" s="11" t="s">
        <v>775</v>
      </c>
      <c r="D985" s="11" t="s">
        <v>662</v>
      </c>
      <c r="E985" s="11">
        <v>6732370</v>
      </c>
      <c r="F985" s="15">
        <f>IF(ISBLANK($D985),"",IF(ISBLANK($E985),VLOOKUP($D985,$J:$K,2,FALSE),VLOOKUP($E985,'Daycare Packages'!$A:$G,7,FALSE)))</f>
        <v>24</v>
      </c>
      <c r="G985" s="15"/>
      <c r="H985" s="15">
        <f t="shared" si="49"/>
        <v>24</v>
      </c>
      <c r="I985" s="198">
        <f t="shared" si="50"/>
        <v>1</v>
      </c>
    </row>
    <row r="986" spans="1:9" x14ac:dyDescent="0.3">
      <c r="A986" s="10">
        <v>43489</v>
      </c>
      <c r="B986" s="11" t="s">
        <v>217</v>
      </c>
      <c r="C986" s="11" t="s">
        <v>402</v>
      </c>
      <c r="D986" s="11" t="s">
        <v>662</v>
      </c>
      <c r="E986" s="11">
        <v>6736913</v>
      </c>
      <c r="F986" s="15">
        <f>IF(ISBLANK($D986),"",IF(ISBLANK($E986),VLOOKUP($D986,$J:$K,2,FALSE),VLOOKUP($E986,'Daycare Packages'!$A:$G,7,FALSE)))</f>
        <v>25</v>
      </c>
      <c r="G986" s="15"/>
      <c r="H986" s="15">
        <f t="shared" si="49"/>
        <v>25</v>
      </c>
      <c r="I986" s="198">
        <f t="shared" si="50"/>
        <v>1</v>
      </c>
    </row>
    <row r="987" spans="1:9" x14ac:dyDescent="0.3">
      <c r="A987" s="10">
        <v>43489</v>
      </c>
      <c r="B987" s="11" t="s">
        <v>663</v>
      </c>
      <c r="C987" s="11" t="s">
        <v>664</v>
      </c>
      <c r="D987" s="11" t="s">
        <v>662</v>
      </c>
      <c r="F987" s="15">
        <f>IF(ISBLANK($D987),"",IF(ISBLANK($E987),VLOOKUP($D987,$J:$K,2,FALSE),VLOOKUP($E987,'Daycare Packages'!$A:$G,7,FALSE)))</f>
        <v>30</v>
      </c>
      <c r="G987" s="15"/>
      <c r="H987" s="15">
        <f t="shared" si="49"/>
        <v>30</v>
      </c>
      <c r="I987" s="198">
        <f t="shared" si="50"/>
        <v>1</v>
      </c>
    </row>
    <row r="988" spans="1:9" x14ac:dyDescent="0.3">
      <c r="A988" s="10">
        <v>43489</v>
      </c>
      <c r="B988" s="11" t="s">
        <v>663</v>
      </c>
      <c r="C988" s="11" t="s">
        <v>665</v>
      </c>
      <c r="D988" s="11" t="s">
        <v>662</v>
      </c>
      <c r="F988" s="15">
        <f>IF(ISBLANK($D988),"",IF(ISBLANK($E988),VLOOKUP($D988,$J:$K,2,FALSE),VLOOKUP($E988,'Daycare Packages'!$A:$G,7,FALSE)))</f>
        <v>30</v>
      </c>
      <c r="G988" s="15"/>
      <c r="H988" s="15">
        <f t="shared" si="49"/>
        <v>30</v>
      </c>
      <c r="I988" s="198">
        <f t="shared" si="50"/>
        <v>1</v>
      </c>
    </row>
    <row r="989" spans="1:9" x14ac:dyDescent="0.3">
      <c r="A989" s="10">
        <v>43489</v>
      </c>
      <c r="B989" s="11" t="s">
        <v>511</v>
      </c>
      <c r="C989" s="11" t="s">
        <v>512</v>
      </c>
      <c r="D989" s="11" t="s">
        <v>662</v>
      </c>
      <c r="F989" s="15">
        <f>IF(ISBLANK($D989),"",IF(ISBLANK($E989),VLOOKUP($D989,$J:$K,2,FALSE),VLOOKUP($E989,'Daycare Packages'!$A:$G,7,FALSE)))</f>
        <v>30</v>
      </c>
      <c r="G989" s="15"/>
      <c r="H989" s="15">
        <f t="shared" si="49"/>
        <v>30</v>
      </c>
      <c r="I989" s="198">
        <f t="shared" si="50"/>
        <v>1</v>
      </c>
    </row>
    <row r="990" spans="1:9" x14ac:dyDescent="0.3">
      <c r="A990" s="10">
        <v>43489</v>
      </c>
      <c r="B990" s="11" t="s">
        <v>163</v>
      </c>
      <c r="C990" s="11" t="s">
        <v>593</v>
      </c>
      <c r="D990" s="11" t="s">
        <v>662</v>
      </c>
      <c r="E990" s="11">
        <v>6726936</v>
      </c>
      <c r="F990" s="15">
        <f>IF(ISBLANK($D990),"",IF(ISBLANK($E990),VLOOKUP($D990,$J:$K,2,FALSE),VLOOKUP($E990,'Daycare Packages'!$A:$G,7,FALSE)))</f>
        <v>26</v>
      </c>
      <c r="G990" s="15"/>
      <c r="H990" s="15">
        <f t="shared" si="49"/>
        <v>26</v>
      </c>
      <c r="I990" s="198">
        <f t="shared" si="50"/>
        <v>1</v>
      </c>
    </row>
    <row r="991" spans="1:9" x14ac:dyDescent="0.3">
      <c r="A991" s="10">
        <v>43489</v>
      </c>
      <c r="B991" s="11" t="s">
        <v>208</v>
      </c>
      <c r="C991" s="11" t="s">
        <v>507</v>
      </c>
      <c r="D991" s="11" t="s">
        <v>662</v>
      </c>
      <c r="E991" s="11">
        <v>6733427</v>
      </c>
      <c r="F991" s="15">
        <f>IF(ISBLANK($D991),"",IF(ISBLANK($E991),VLOOKUP($D991,$J:$K,2,FALSE),VLOOKUP($E991,'Daycare Packages'!$A:$G,7,FALSE)))</f>
        <v>22</v>
      </c>
      <c r="G991" s="15"/>
      <c r="H991" s="15">
        <f t="shared" si="49"/>
        <v>22</v>
      </c>
      <c r="I991" s="198">
        <f t="shared" si="50"/>
        <v>1</v>
      </c>
    </row>
    <row r="992" spans="1:9" x14ac:dyDescent="0.3">
      <c r="A992" s="10">
        <v>43489</v>
      </c>
      <c r="B992" s="11" t="s">
        <v>191</v>
      </c>
      <c r="C992" s="11" t="s">
        <v>776</v>
      </c>
      <c r="D992" s="11" t="s">
        <v>662</v>
      </c>
      <c r="E992" s="11">
        <v>6727345</v>
      </c>
      <c r="F992" s="15">
        <f>IF(ISBLANK($D992),"",IF(ISBLANK($E992),VLOOKUP($D992,$J:$K,2,FALSE),VLOOKUP($E992,'Daycare Packages'!$A:$G,7,FALSE)))</f>
        <v>26</v>
      </c>
      <c r="G992" s="15"/>
      <c r="H992" s="15">
        <f t="shared" si="49"/>
        <v>26</v>
      </c>
      <c r="I992" s="198">
        <f t="shared" si="50"/>
        <v>1</v>
      </c>
    </row>
    <row r="993" spans="1:9" x14ac:dyDescent="0.3">
      <c r="A993" s="10">
        <v>43489</v>
      </c>
      <c r="B993" s="11" t="s">
        <v>182</v>
      </c>
      <c r="C993" s="11" t="s">
        <v>685</v>
      </c>
      <c r="D993" s="11" t="s">
        <v>662</v>
      </c>
      <c r="E993" s="11">
        <v>6721354</v>
      </c>
      <c r="F993" s="15">
        <f>IF(ISBLANK($D993),"",IF(ISBLANK($E993),VLOOKUP($D993,$J:$K,2,FALSE),VLOOKUP($E993,'Daycare Packages'!$A:$G,7,FALSE)))</f>
        <v>22</v>
      </c>
      <c r="G993" s="15"/>
      <c r="H993" s="15">
        <f t="shared" si="49"/>
        <v>22</v>
      </c>
      <c r="I993" s="198">
        <f t="shared" si="50"/>
        <v>1</v>
      </c>
    </row>
    <row r="994" spans="1:9" x14ac:dyDescent="0.3">
      <c r="A994" s="10">
        <v>43489</v>
      </c>
      <c r="B994" s="11" t="s">
        <v>494</v>
      </c>
      <c r="C994" s="11" t="s">
        <v>708</v>
      </c>
      <c r="D994" s="11" t="s">
        <v>662</v>
      </c>
      <c r="F994" s="15">
        <f>IF(ISBLANK($D994),"",IF(ISBLANK($E994),VLOOKUP($D994,$J:$K,2,FALSE),VLOOKUP($E994,'Daycare Packages'!$A:$G,7,FALSE)))</f>
        <v>30</v>
      </c>
      <c r="G994" s="15"/>
      <c r="H994" s="15">
        <f t="shared" si="49"/>
        <v>30</v>
      </c>
      <c r="I994" s="198">
        <f t="shared" si="50"/>
        <v>1</v>
      </c>
    </row>
    <row r="995" spans="1:9" x14ac:dyDescent="0.3">
      <c r="A995" s="10">
        <v>43489</v>
      </c>
      <c r="B995" s="11" t="s">
        <v>494</v>
      </c>
      <c r="C995" s="11" t="s">
        <v>709</v>
      </c>
      <c r="D995" s="11" t="s">
        <v>662</v>
      </c>
      <c r="F995" s="15">
        <f>IF(ISBLANK($D995),"",IF(ISBLANK($E995),VLOOKUP($D995,$J:$K,2,FALSE),VLOOKUP($E995,'Daycare Packages'!$A:$G,7,FALSE)))</f>
        <v>30</v>
      </c>
      <c r="G995" s="15"/>
      <c r="H995" s="15">
        <f t="shared" si="49"/>
        <v>30</v>
      </c>
      <c r="I995" s="198">
        <f t="shared" si="50"/>
        <v>1</v>
      </c>
    </row>
    <row r="996" spans="1:9" x14ac:dyDescent="0.3">
      <c r="A996" s="10">
        <v>43489</v>
      </c>
      <c r="B996" s="11" t="s">
        <v>72</v>
      </c>
      <c r="C996" s="11" t="s">
        <v>498</v>
      </c>
      <c r="D996" s="11" t="s">
        <v>662</v>
      </c>
      <c r="E996" s="11">
        <v>3952473</v>
      </c>
      <c r="F996" s="15">
        <f>IF(ISBLANK($D996),"",IF(ISBLANK($E996),VLOOKUP($D996,$J:$K,2,FALSE),VLOOKUP($E996,'Daycare Packages'!$A:$G,7,FALSE)))</f>
        <v>22</v>
      </c>
      <c r="G996" s="15"/>
      <c r="H996" s="15">
        <f t="shared" si="49"/>
        <v>22</v>
      </c>
      <c r="I996" s="198">
        <f t="shared" si="50"/>
        <v>1</v>
      </c>
    </row>
    <row r="997" spans="1:9" x14ac:dyDescent="0.3">
      <c r="A997" s="10">
        <v>43489</v>
      </c>
      <c r="B997" s="11" t="s">
        <v>713</v>
      </c>
      <c r="C997" s="11" t="s">
        <v>821</v>
      </c>
      <c r="D997" s="11" t="s">
        <v>662</v>
      </c>
      <c r="F997" s="15">
        <f>IF(ISBLANK($D997),"",IF(ISBLANK($E997),VLOOKUP($D997,$J:$K,2,FALSE),VLOOKUP($E997,'Daycare Packages'!$A:$G,7,FALSE)))</f>
        <v>30</v>
      </c>
      <c r="G997" s="15"/>
      <c r="H997" s="15">
        <f t="shared" si="49"/>
        <v>30</v>
      </c>
      <c r="I997" s="198">
        <f t="shared" si="50"/>
        <v>1</v>
      </c>
    </row>
    <row r="998" spans="1:9" x14ac:dyDescent="0.3">
      <c r="A998" s="10">
        <v>43489</v>
      </c>
      <c r="B998" s="11" t="s">
        <v>713</v>
      </c>
      <c r="C998" s="11" t="s">
        <v>714</v>
      </c>
      <c r="D998" s="11" t="s">
        <v>662</v>
      </c>
      <c r="F998" s="15">
        <f>IF(ISBLANK($D998),"",IF(ISBLANK($E998),VLOOKUP($D998,$J:$K,2,FALSE),VLOOKUP($E998,'Daycare Packages'!$A:$G,7,FALSE)))</f>
        <v>30</v>
      </c>
      <c r="G998" s="15"/>
      <c r="H998" s="15">
        <f t="shared" si="49"/>
        <v>30</v>
      </c>
      <c r="I998" s="198">
        <f t="shared" si="50"/>
        <v>1</v>
      </c>
    </row>
    <row r="999" spans="1:9" x14ac:dyDescent="0.3">
      <c r="A999" s="10">
        <v>43489</v>
      </c>
      <c r="B999" s="11" t="s">
        <v>147</v>
      </c>
      <c r="C999" s="11" t="s">
        <v>796</v>
      </c>
      <c r="D999" s="11" t="s">
        <v>662</v>
      </c>
      <c r="E999" s="11">
        <v>6691923</v>
      </c>
      <c r="F999" s="15">
        <f>IF(ISBLANK($D999),"",IF(ISBLANK($E999),VLOOKUP($D999,$J:$K,2,FALSE),VLOOKUP($E999,'Daycare Packages'!$A:$G,7,FALSE)))</f>
        <v>22</v>
      </c>
      <c r="G999" s="15"/>
      <c r="H999" s="15">
        <f t="shared" si="49"/>
        <v>22</v>
      </c>
      <c r="I999" s="198">
        <f t="shared" si="50"/>
        <v>1</v>
      </c>
    </row>
    <row r="1000" spans="1:9" x14ac:dyDescent="0.3">
      <c r="A1000" s="55">
        <v>43489</v>
      </c>
      <c r="B1000" s="56" t="s">
        <v>156</v>
      </c>
      <c r="C1000" s="56" t="s">
        <v>479</v>
      </c>
      <c r="D1000" s="56" t="s">
        <v>662</v>
      </c>
      <c r="E1000" s="56">
        <v>6703732</v>
      </c>
      <c r="F1000" s="59">
        <f>IF(ISBLANK($D1000),"",IF(ISBLANK($E1000),VLOOKUP($D1000,$J:$K,2,FALSE),VLOOKUP($E1000,'Daycare Packages'!$A:$G,7,FALSE)))</f>
        <v>22</v>
      </c>
      <c r="G1000" s="59"/>
      <c r="H1000" s="59">
        <f t="shared" si="49"/>
        <v>22</v>
      </c>
      <c r="I1000" s="198">
        <f t="shared" si="50"/>
        <v>1</v>
      </c>
    </row>
    <row r="1001" spans="1:9" x14ac:dyDescent="0.3">
      <c r="A1001" s="10">
        <v>43490</v>
      </c>
      <c r="B1001" s="11" t="s">
        <v>175</v>
      </c>
      <c r="C1001" s="11" t="s">
        <v>433</v>
      </c>
      <c r="D1001" s="11" t="s">
        <v>659</v>
      </c>
      <c r="F1001" s="15">
        <f>IF(ISBLANK($D1001),"",IF(ISBLANK($E1001),VLOOKUP($D1001,$J:$K,2,FALSE),VLOOKUP($E1001,'Daycare Packages'!$A:$G,7,FALSE)))</f>
        <v>20</v>
      </c>
      <c r="G1001" s="15"/>
      <c r="H1001" s="15">
        <f t="shared" si="49"/>
        <v>20</v>
      </c>
      <c r="I1001" s="198">
        <f t="shared" si="50"/>
        <v>1</v>
      </c>
    </row>
    <row r="1002" spans="1:9" x14ac:dyDescent="0.3">
      <c r="A1002" s="10">
        <v>43490</v>
      </c>
      <c r="B1002" s="11" t="s">
        <v>812</v>
      </c>
      <c r="C1002" s="11" t="s">
        <v>813</v>
      </c>
      <c r="D1002" s="11" t="s">
        <v>659</v>
      </c>
      <c r="F1002" s="15">
        <f>IF(ISBLANK($D1002),"",IF(ISBLANK($E1002),VLOOKUP($D1002,$J:$K,2,FALSE),VLOOKUP($E1002,'Daycare Packages'!$A:$G,7,FALSE)))</f>
        <v>20</v>
      </c>
      <c r="G1002" s="15"/>
      <c r="H1002" s="15">
        <f t="shared" si="49"/>
        <v>20</v>
      </c>
      <c r="I1002" s="198">
        <f t="shared" si="50"/>
        <v>1</v>
      </c>
    </row>
    <row r="1003" spans="1:9" x14ac:dyDescent="0.3">
      <c r="A1003" s="10">
        <v>43490</v>
      </c>
      <c r="B1003" s="11" t="s">
        <v>901</v>
      </c>
      <c r="C1003" s="11" t="s">
        <v>642</v>
      </c>
      <c r="D1003" s="11" t="s">
        <v>671</v>
      </c>
      <c r="F1003" s="15">
        <f>IF(ISBLANK($D1003),"",IF(ISBLANK($E1003),VLOOKUP($D1003,$J:$K,2,FALSE),VLOOKUP($E1003,'Daycare Packages'!$A:$G,7,FALSE)))</f>
        <v>0</v>
      </c>
      <c r="G1003" s="15"/>
      <c r="H1003" s="15">
        <f t="shared" si="49"/>
        <v>0</v>
      </c>
      <c r="I1003" s="198">
        <f t="shared" si="50"/>
        <v>1</v>
      </c>
    </row>
    <row r="1004" spans="1:9" x14ac:dyDescent="0.3">
      <c r="A1004" s="10">
        <v>43490</v>
      </c>
      <c r="B1004" s="11" t="s">
        <v>190</v>
      </c>
      <c r="C1004" s="11" t="s">
        <v>718</v>
      </c>
      <c r="D1004" s="11" t="s">
        <v>659</v>
      </c>
      <c r="E1004" s="11">
        <v>6747740</v>
      </c>
      <c r="F1004" s="15">
        <f>IF(ISBLANK($D1004),"",IF(ISBLANK($E1004),VLOOKUP($D1004,$J:$K,2,FALSE),VLOOKUP($E1004,'Daycare Packages'!$A:$G,7,FALSE)))</f>
        <v>19</v>
      </c>
      <c r="G1004" s="15"/>
      <c r="H1004" s="15">
        <f t="shared" si="49"/>
        <v>19</v>
      </c>
      <c r="I1004" s="198">
        <f t="shared" si="50"/>
        <v>1</v>
      </c>
    </row>
    <row r="1005" spans="1:9" x14ac:dyDescent="0.3">
      <c r="A1005" s="10">
        <v>43490</v>
      </c>
      <c r="B1005" s="11" t="s">
        <v>845</v>
      </c>
      <c r="C1005" s="11" t="s">
        <v>846</v>
      </c>
      <c r="D1005" s="11" t="s">
        <v>659</v>
      </c>
      <c r="F1005" s="15">
        <f>IF(ISBLANK($D1005),"",IF(ISBLANK($E1005),VLOOKUP($D1005,$J:$K,2,FALSE),VLOOKUP($E1005,'Daycare Packages'!$A:$G,7,FALSE)))</f>
        <v>20</v>
      </c>
      <c r="G1005" s="15"/>
      <c r="H1005" s="15">
        <f t="shared" si="49"/>
        <v>20</v>
      </c>
      <c r="I1005" s="198">
        <f t="shared" si="50"/>
        <v>1</v>
      </c>
    </row>
    <row r="1006" spans="1:9" x14ac:dyDescent="0.3">
      <c r="A1006" s="10">
        <v>43490</v>
      </c>
      <c r="B1006" s="11" t="s">
        <v>201</v>
      </c>
      <c r="C1006" s="11" t="s">
        <v>672</v>
      </c>
      <c r="D1006" s="11" t="s">
        <v>659</v>
      </c>
      <c r="E1006" s="11">
        <v>6731507</v>
      </c>
      <c r="F1006" s="15">
        <f>IF(ISBLANK($D1006),"",IF(ISBLANK($E1006),VLOOKUP($D1006,$J:$K,2,FALSE),VLOOKUP($E1006,'Daycare Packages'!$A:$G,7,FALSE)))</f>
        <v>18</v>
      </c>
      <c r="G1006" s="15"/>
      <c r="H1006" s="15">
        <f t="shared" si="49"/>
        <v>18</v>
      </c>
      <c r="I1006" s="198">
        <f t="shared" si="50"/>
        <v>1</v>
      </c>
    </row>
    <row r="1007" spans="1:9" x14ac:dyDescent="0.3">
      <c r="A1007" s="10">
        <v>43490</v>
      </c>
      <c r="B1007" s="11" t="s">
        <v>757</v>
      </c>
      <c r="C1007" s="11" t="s">
        <v>758</v>
      </c>
      <c r="D1007" s="11" t="s">
        <v>662</v>
      </c>
      <c r="F1007" s="15">
        <f>IF(ISBLANK($D1007),"",IF(ISBLANK($E1007),VLOOKUP($D1007,$J:$K,2,FALSE),VLOOKUP($E1007,'Daycare Packages'!$A:$G,7,FALSE)))</f>
        <v>30</v>
      </c>
      <c r="G1007" s="15"/>
      <c r="H1007" s="15">
        <f t="shared" si="49"/>
        <v>30</v>
      </c>
      <c r="I1007" s="198">
        <f t="shared" si="50"/>
        <v>1</v>
      </c>
    </row>
    <row r="1008" spans="1:9" x14ac:dyDescent="0.3">
      <c r="A1008" s="10">
        <v>43490</v>
      </c>
      <c r="B1008" s="11" t="s">
        <v>160</v>
      </c>
      <c r="C1008" s="11" t="s">
        <v>793</v>
      </c>
      <c r="D1008" s="11" t="s">
        <v>662</v>
      </c>
      <c r="E1008" s="11">
        <v>6708604</v>
      </c>
      <c r="F1008" s="15">
        <f>IF(ISBLANK($D1008),"",IF(ISBLANK($E1008),VLOOKUP($D1008,$J:$K,2,FALSE),VLOOKUP($E1008,'Daycare Packages'!$A:$G,7,FALSE)))</f>
        <v>24</v>
      </c>
      <c r="G1008" s="15"/>
      <c r="H1008" s="15">
        <f t="shared" si="49"/>
        <v>24</v>
      </c>
      <c r="I1008" s="198">
        <f t="shared" si="50"/>
        <v>1</v>
      </c>
    </row>
    <row r="1009" spans="1:9" x14ac:dyDescent="0.3">
      <c r="A1009" s="10">
        <v>43490</v>
      </c>
      <c r="B1009" s="11" t="s">
        <v>160</v>
      </c>
      <c r="C1009" s="11" t="s">
        <v>794</v>
      </c>
      <c r="D1009" s="11" t="s">
        <v>662</v>
      </c>
      <c r="E1009" s="11">
        <v>6708604</v>
      </c>
      <c r="F1009" s="15">
        <f>IF(ISBLANK($D1009),"",IF(ISBLANK($E1009),VLOOKUP($D1009,$J:$K,2,FALSE),VLOOKUP($E1009,'Daycare Packages'!$A:$G,7,FALSE)))</f>
        <v>24</v>
      </c>
      <c r="G1009" s="15"/>
      <c r="H1009" s="15">
        <f t="shared" si="49"/>
        <v>24</v>
      </c>
      <c r="I1009" s="198">
        <f t="shared" si="50"/>
        <v>1</v>
      </c>
    </row>
    <row r="1010" spans="1:9" x14ac:dyDescent="0.3">
      <c r="A1010" s="10">
        <v>43490</v>
      </c>
      <c r="B1010" s="11" t="s">
        <v>212</v>
      </c>
      <c r="C1010" s="11" t="s">
        <v>707</v>
      </c>
      <c r="D1010" s="11" t="s">
        <v>662</v>
      </c>
      <c r="E1010" s="11">
        <v>6734311</v>
      </c>
      <c r="F1010" s="15">
        <f>IF(ISBLANK($D1010),"",IF(ISBLANK($E1010),VLOOKUP($D1010,$J:$K,2,FALSE),VLOOKUP($E1010,'Daycare Packages'!$A:$G,7,FALSE)))</f>
        <v>25</v>
      </c>
      <c r="G1010" s="15"/>
      <c r="H1010" s="15">
        <f t="shared" si="49"/>
        <v>25</v>
      </c>
      <c r="I1010" s="198">
        <f t="shared" si="50"/>
        <v>1</v>
      </c>
    </row>
    <row r="1011" spans="1:9" x14ac:dyDescent="0.3">
      <c r="A1011" s="10">
        <v>43490</v>
      </c>
      <c r="B1011" s="11" t="s">
        <v>677</v>
      </c>
      <c r="C1011" s="11" t="s">
        <v>678</v>
      </c>
      <c r="D1011" s="11" t="s">
        <v>662</v>
      </c>
      <c r="F1011" s="15">
        <f>IF(ISBLANK($D1011),"",IF(ISBLANK($E1011),VLOOKUP($D1011,$J:$K,2,FALSE),VLOOKUP($E1011,'Daycare Packages'!$A:$G,7,FALSE)))</f>
        <v>30</v>
      </c>
      <c r="G1011" s="15"/>
      <c r="H1011" s="15">
        <f t="shared" si="49"/>
        <v>30</v>
      </c>
      <c r="I1011" s="198">
        <f t="shared" si="50"/>
        <v>1</v>
      </c>
    </row>
    <row r="1012" spans="1:9" x14ac:dyDescent="0.3">
      <c r="A1012" s="10">
        <v>43490</v>
      </c>
      <c r="B1012" s="11" t="s">
        <v>755</v>
      </c>
      <c r="C1012" s="11" t="s">
        <v>756</v>
      </c>
      <c r="D1012" s="11" t="s">
        <v>662</v>
      </c>
      <c r="F1012" s="15">
        <f>IF(ISBLANK($D1012),"",IF(ISBLANK($E1012),VLOOKUP($D1012,$J:$K,2,FALSE),VLOOKUP($E1012,'Daycare Packages'!$A:$G,7,FALSE)))</f>
        <v>30</v>
      </c>
      <c r="G1012" s="15"/>
      <c r="H1012" s="15">
        <f t="shared" si="49"/>
        <v>30</v>
      </c>
      <c r="I1012" s="198">
        <f t="shared" si="50"/>
        <v>1</v>
      </c>
    </row>
    <row r="1013" spans="1:9" x14ac:dyDescent="0.3">
      <c r="A1013" s="10">
        <v>43490</v>
      </c>
      <c r="B1013" s="11" t="s">
        <v>172</v>
      </c>
      <c r="C1013" s="11" t="s">
        <v>773</v>
      </c>
      <c r="D1013" s="11" t="s">
        <v>662</v>
      </c>
      <c r="E1013" s="11">
        <v>6715672</v>
      </c>
      <c r="F1013" s="15">
        <f>IF(ISBLANK($D1013),"",IF(ISBLANK($E1013),VLOOKUP($D1013,$J:$K,2,FALSE),VLOOKUP($E1013,'Daycare Packages'!$A:$G,7,FALSE)))</f>
        <v>26</v>
      </c>
      <c r="G1013" s="15"/>
      <c r="H1013" s="15">
        <f t="shared" si="49"/>
        <v>26</v>
      </c>
      <c r="I1013" s="198">
        <f t="shared" si="50"/>
        <v>1</v>
      </c>
    </row>
    <row r="1014" spans="1:9" x14ac:dyDescent="0.3">
      <c r="A1014" s="10">
        <v>43490</v>
      </c>
      <c r="B1014" s="11" t="s">
        <v>184</v>
      </c>
      <c r="C1014" s="11" t="s">
        <v>679</v>
      </c>
      <c r="D1014" s="11" t="s">
        <v>662</v>
      </c>
      <c r="E1014" s="11">
        <v>6722263</v>
      </c>
      <c r="F1014" s="15">
        <f>IF(ISBLANK($D1014),"",IF(ISBLANK($E1014),VLOOKUP($D1014,$J:$K,2,FALSE),VLOOKUP($E1014,'Daycare Packages'!$A:$G,7,FALSE)))</f>
        <v>22</v>
      </c>
      <c r="G1014" s="15"/>
      <c r="H1014" s="15">
        <f t="shared" si="49"/>
        <v>22</v>
      </c>
      <c r="I1014" s="198">
        <f t="shared" si="50"/>
        <v>1</v>
      </c>
    </row>
    <row r="1015" spans="1:9" x14ac:dyDescent="0.3">
      <c r="A1015" s="10">
        <v>43490</v>
      </c>
      <c r="B1015" s="11" t="s">
        <v>184</v>
      </c>
      <c r="C1015" s="11" t="s">
        <v>396</v>
      </c>
      <c r="D1015" s="11" t="s">
        <v>662</v>
      </c>
      <c r="E1015" s="11">
        <v>6722263</v>
      </c>
      <c r="F1015" s="15">
        <f>IF(ISBLANK($D1015),"",IF(ISBLANK($E1015),VLOOKUP($D1015,$J:$K,2,FALSE),VLOOKUP($E1015,'Daycare Packages'!$A:$G,7,FALSE)))</f>
        <v>22</v>
      </c>
      <c r="G1015" s="15"/>
      <c r="H1015" s="15">
        <f t="shared" si="49"/>
        <v>22</v>
      </c>
      <c r="I1015" s="198">
        <f t="shared" si="50"/>
        <v>1</v>
      </c>
    </row>
    <row r="1016" spans="1:9" x14ac:dyDescent="0.3">
      <c r="A1016" s="10">
        <v>43490</v>
      </c>
      <c r="B1016" s="11" t="s">
        <v>162</v>
      </c>
      <c r="C1016" s="11" t="s">
        <v>676</v>
      </c>
      <c r="D1016" s="11" t="s">
        <v>662</v>
      </c>
      <c r="E1016" s="11">
        <v>6710615</v>
      </c>
      <c r="F1016" s="15">
        <f>IF(ISBLANK($D1016),"",IF(ISBLANK($E1016),VLOOKUP($D1016,$J:$K,2,FALSE),VLOOKUP($E1016,'Daycare Packages'!$A:$G,7,FALSE)))</f>
        <v>26</v>
      </c>
      <c r="G1016" s="15"/>
      <c r="H1016" s="15">
        <f t="shared" si="49"/>
        <v>26</v>
      </c>
      <c r="I1016" s="198">
        <f t="shared" si="50"/>
        <v>1</v>
      </c>
    </row>
    <row r="1017" spans="1:9" x14ac:dyDescent="0.3">
      <c r="A1017" s="10">
        <v>43490</v>
      </c>
      <c r="B1017" s="11" t="s">
        <v>137</v>
      </c>
      <c r="C1017" s="11" t="s">
        <v>693</v>
      </c>
      <c r="D1017" s="11" t="s">
        <v>662</v>
      </c>
      <c r="E1017" s="11">
        <v>6730873</v>
      </c>
      <c r="F1017" s="15">
        <f>IF(ISBLANK($D1017),"",IF(ISBLANK($E1017),VLOOKUP($D1017,$J:$K,2,FALSE),VLOOKUP($E1017,'Daycare Packages'!$A:$G,7,FALSE)))</f>
        <v>22</v>
      </c>
      <c r="G1017" s="15"/>
      <c r="H1017" s="15">
        <f t="shared" si="49"/>
        <v>22</v>
      </c>
      <c r="I1017" s="198">
        <f t="shared" si="50"/>
        <v>1</v>
      </c>
    </row>
    <row r="1018" spans="1:9" x14ac:dyDescent="0.3">
      <c r="A1018" s="10">
        <v>43490</v>
      </c>
      <c r="B1018" s="11" t="s">
        <v>828</v>
      </c>
      <c r="C1018" s="11" t="s">
        <v>829</v>
      </c>
      <c r="D1018" s="11" t="s">
        <v>662</v>
      </c>
      <c r="F1018" s="15">
        <f>IF(ISBLANK($D1018),"",IF(ISBLANK($E1018),VLOOKUP($D1018,$J:$K,2,FALSE),VLOOKUP($E1018,'Daycare Packages'!$A:$G,7,FALSE)))</f>
        <v>30</v>
      </c>
      <c r="G1018" s="15"/>
      <c r="H1018" s="15">
        <f t="shared" si="49"/>
        <v>30</v>
      </c>
      <c r="I1018" s="198">
        <f t="shared" si="50"/>
        <v>1</v>
      </c>
    </row>
    <row r="1019" spans="1:9" x14ac:dyDescent="0.3">
      <c r="A1019" s="10">
        <v>43490</v>
      </c>
      <c r="B1019" s="11" t="s">
        <v>230</v>
      </c>
      <c r="C1019" s="11" t="s">
        <v>493</v>
      </c>
      <c r="D1019" s="11" t="s">
        <v>662</v>
      </c>
      <c r="F1019" s="15">
        <f>IF(ISBLANK($D1019),"",IF(ISBLANK($E1019),VLOOKUP($D1019,$J:$K,2,FALSE),VLOOKUP($E1019,'Daycare Packages'!$A:$G,7,FALSE)))</f>
        <v>30</v>
      </c>
      <c r="G1019" s="15"/>
      <c r="H1019" s="15">
        <f t="shared" si="49"/>
        <v>30</v>
      </c>
      <c r="I1019" s="198">
        <f t="shared" si="50"/>
        <v>1</v>
      </c>
    </row>
    <row r="1020" spans="1:9" x14ac:dyDescent="0.3">
      <c r="A1020" s="10">
        <v>43490</v>
      </c>
      <c r="B1020" s="11" t="s">
        <v>205</v>
      </c>
      <c r="C1020" s="11" t="s">
        <v>863</v>
      </c>
      <c r="D1020" s="126" t="s">
        <v>659</v>
      </c>
      <c r="E1020" s="126">
        <v>6732408</v>
      </c>
      <c r="F1020" s="127">
        <f>IF(ISBLANK($D1020),"",IF(ISBLANK($E1020),VLOOKUP($D1020,$J:$K,2,FALSE),VLOOKUP($E1020,'Daycare Packages'!$A:$G,7,FALSE)))</f>
        <v>18</v>
      </c>
      <c r="G1020" s="15"/>
      <c r="H1020" s="15">
        <f t="shared" si="49"/>
        <v>18</v>
      </c>
      <c r="I1020" s="198">
        <f t="shared" si="50"/>
        <v>1</v>
      </c>
    </row>
    <row r="1021" spans="1:9" x14ac:dyDescent="0.3">
      <c r="A1021" s="10">
        <v>43490</v>
      </c>
      <c r="B1021" s="11" t="s">
        <v>115</v>
      </c>
      <c r="C1021" s="11" t="s">
        <v>764</v>
      </c>
      <c r="D1021" s="11" t="s">
        <v>662</v>
      </c>
      <c r="E1021" s="11">
        <v>6589872</v>
      </c>
      <c r="F1021" s="15">
        <f>IF(ISBLANK($D1021),"",IF(ISBLANK($E1021),VLOOKUP($D1021,$J:$K,2,FALSE),VLOOKUP($E1021,'Daycare Packages'!$A:$G,7,FALSE)))</f>
        <v>22</v>
      </c>
      <c r="G1021" s="15"/>
      <c r="H1021" s="15">
        <f t="shared" si="49"/>
        <v>22</v>
      </c>
      <c r="I1021" s="198">
        <f t="shared" si="50"/>
        <v>1</v>
      </c>
    </row>
    <row r="1022" spans="1:9" x14ac:dyDescent="0.3">
      <c r="A1022" s="10">
        <v>43490</v>
      </c>
      <c r="B1022" s="11" t="s">
        <v>197</v>
      </c>
      <c r="C1022" s="11" t="s">
        <v>754</v>
      </c>
      <c r="D1022" s="11" t="s">
        <v>662</v>
      </c>
      <c r="E1022" s="11">
        <v>6728139</v>
      </c>
      <c r="F1022" s="15">
        <f>IF(ISBLANK($D1022),"",IF(ISBLANK($E1022),VLOOKUP($D1022,$J:$K,2,FALSE),VLOOKUP($E1022,'Daycare Packages'!$A:$G,7,FALSE)))</f>
        <v>26</v>
      </c>
      <c r="G1022" s="15"/>
      <c r="H1022" s="15">
        <f t="shared" si="49"/>
        <v>26</v>
      </c>
      <c r="I1022" s="198">
        <f t="shared" si="50"/>
        <v>1</v>
      </c>
    </row>
    <row r="1023" spans="1:9" x14ac:dyDescent="0.3">
      <c r="A1023" s="10">
        <v>43490</v>
      </c>
      <c r="B1023" s="11" t="s">
        <v>182</v>
      </c>
      <c r="C1023" s="11" t="s">
        <v>685</v>
      </c>
      <c r="D1023" s="11" t="s">
        <v>662</v>
      </c>
      <c r="E1023" s="11">
        <v>6721354</v>
      </c>
      <c r="F1023" s="15">
        <f>IF(ISBLANK($D1023),"",IF(ISBLANK($E1023),VLOOKUP($D1023,$J:$K,2,FALSE),VLOOKUP($E1023,'Daycare Packages'!$A:$G,7,FALSE)))</f>
        <v>22</v>
      </c>
      <c r="G1023" s="15"/>
      <c r="H1023" s="15">
        <f t="shared" si="49"/>
        <v>22</v>
      </c>
      <c r="I1023" s="198">
        <f t="shared" si="50"/>
        <v>1</v>
      </c>
    </row>
    <row r="1024" spans="1:9" x14ac:dyDescent="0.3">
      <c r="A1024" s="10">
        <v>43490</v>
      </c>
      <c r="B1024" s="11" t="s">
        <v>690</v>
      </c>
      <c r="C1024" s="11" t="s">
        <v>691</v>
      </c>
      <c r="D1024" s="11" t="s">
        <v>662</v>
      </c>
      <c r="E1024" s="11">
        <v>6694641</v>
      </c>
      <c r="F1024" s="15">
        <f>IF(ISBLANK($D1024),"",IF(ISBLANK($E1024),VLOOKUP($D1024,$J:$K,2,FALSE),VLOOKUP($E1024,'Daycare Packages'!$A:$G,7,FALSE)))</f>
        <v>24</v>
      </c>
      <c r="G1024" s="15"/>
      <c r="H1024" s="15">
        <f t="shared" si="49"/>
        <v>24</v>
      </c>
      <c r="I1024" s="198">
        <f t="shared" si="50"/>
        <v>1</v>
      </c>
    </row>
    <row r="1025" spans="1:9" x14ac:dyDescent="0.3">
      <c r="A1025" s="10">
        <v>43490</v>
      </c>
      <c r="B1025" s="11" t="s">
        <v>66</v>
      </c>
      <c r="C1025" s="11" t="s">
        <v>866</v>
      </c>
      <c r="D1025" s="11" t="s">
        <v>662</v>
      </c>
      <c r="E1025" s="11">
        <v>540558</v>
      </c>
      <c r="F1025" s="15">
        <f>IF(ISBLANK($D1025),"",IF(ISBLANK($E1025),VLOOKUP($D1025,$J:$K,2,FALSE),VLOOKUP($E1025,'Daycare Packages'!$A:$G,7,FALSE)))</f>
        <v>20</v>
      </c>
      <c r="G1025" s="15"/>
      <c r="H1025" s="15">
        <f t="shared" si="49"/>
        <v>20</v>
      </c>
      <c r="I1025" s="198">
        <f t="shared" si="50"/>
        <v>1</v>
      </c>
    </row>
    <row r="1026" spans="1:9" x14ac:dyDescent="0.3">
      <c r="A1026" s="10">
        <v>43490</v>
      </c>
      <c r="B1026" s="11" t="s">
        <v>199</v>
      </c>
      <c r="C1026" s="11" t="s">
        <v>711</v>
      </c>
      <c r="D1026" s="11" t="s">
        <v>662</v>
      </c>
      <c r="E1026" s="11">
        <v>6730274</v>
      </c>
      <c r="F1026" s="15">
        <f>IF(ISBLANK($D1026),"",IF(ISBLANK($E1026),VLOOKUP($D1026,$J:$K,2,FALSE),VLOOKUP($E1026,'Daycare Packages'!$A:$G,7,FALSE)))</f>
        <v>25</v>
      </c>
      <c r="G1026" s="15"/>
      <c r="H1026" s="15">
        <f t="shared" si="49"/>
        <v>25</v>
      </c>
      <c r="I1026" s="198">
        <f t="shared" si="50"/>
        <v>1</v>
      </c>
    </row>
    <row r="1027" spans="1:9" x14ac:dyDescent="0.3">
      <c r="A1027" s="10">
        <v>43490</v>
      </c>
      <c r="B1027" s="11" t="s">
        <v>193</v>
      </c>
      <c r="C1027" s="11" t="s">
        <v>776</v>
      </c>
      <c r="D1027" s="11" t="s">
        <v>662</v>
      </c>
      <c r="E1027" s="11">
        <v>6727703</v>
      </c>
      <c r="F1027" s="15">
        <f>IF(ISBLANK($D1027),"",IF(ISBLANK($E1027),VLOOKUP($D1027,$J:$K,2,FALSE),VLOOKUP($E1027,'Daycare Packages'!$A:$G,7,FALSE)))</f>
        <v>26</v>
      </c>
      <c r="G1027" s="15"/>
      <c r="H1027" s="15">
        <f t="shared" ref="H1027:H1090" si="51">IF(ISBLANK(D1027),"",SUM(F1027:G1027))</f>
        <v>26</v>
      </c>
      <c r="I1027" s="198">
        <f t="shared" ref="I1027:I1090" si="52">IF(A1027="",0,MONTH(A1027))</f>
        <v>1</v>
      </c>
    </row>
    <row r="1028" spans="1:9" x14ac:dyDescent="0.3">
      <c r="A1028" s="10">
        <v>43490</v>
      </c>
      <c r="B1028" s="11" t="s">
        <v>166</v>
      </c>
      <c r="C1028" s="11" t="s">
        <v>744</v>
      </c>
      <c r="D1028" s="11" t="s">
        <v>662</v>
      </c>
      <c r="E1028" s="11">
        <v>6735012</v>
      </c>
      <c r="F1028" s="15">
        <f>IF(ISBLANK($D1028),"",IF(ISBLANK($E1028),VLOOKUP($D1028,$J:$K,2,FALSE),VLOOKUP($E1028,'Daycare Packages'!$A:$G,7,FALSE)))</f>
        <v>24</v>
      </c>
      <c r="G1028" s="15"/>
      <c r="H1028" s="15">
        <f t="shared" si="51"/>
        <v>24</v>
      </c>
      <c r="I1028" s="198">
        <f t="shared" si="52"/>
        <v>1</v>
      </c>
    </row>
    <row r="1029" spans="1:9" x14ac:dyDescent="0.3">
      <c r="A1029" s="10">
        <v>43490</v>
      </c>
      <c r="B1029" s="11" t="s">
        <v>216</v>
      </c>
      <c r="C1029" s="11" t="s">
        <v>448</v>
      </c>
      <c r="D1029" s="11" t="s">
        <v>662</v>
      </c>
      <c r="F1029" s="15">
        <f>IF(ISBLANK($D1029),"",IF(ISBLANK($E1029),VLOOKUP($D1029,$J:$K,2,FALSE),VLOOKUP($E1029,'Daycare Packages'!$A:$G,7,FALSE)))</f>
        <v>30</v>
      </c>
      <c r="G1029" s="15"/>
      <c r="H1029" s="15">
        <f t="shared" si="51"/>
        <v>30</v>
      </c>
      <c r="I1029" s="198">
        <f t="shared" si="52"/>
        <v>1</v>
      </c>
    </row>
    <row r="1030" spans="1:9" x14ac:dyDescent="0.3">
      <c r="A1030" s="10">
        <v>43490</v>
      </c>
      <c r="B1030" s="11" t="s">
        <v>221</v>
      </c>
      <c r="C1030" s="11" t="s">
        <v>769</v>
      </c>
      <c r="D1030" s="11" t="s">
        <v>662</v>
      </c>
      <c r="E1030" s="11">
        <v>6741263</v>
      </c>
      <c r="F1030" s="15">
        <f>IF(ISBLANK($D1030),"",IF(ISBLANK($E1030),VLOOKUP($D1030,$J:$K,2,FALSE),VLOOKUP($E1030,'Daycare Packages'!$A:$G,7,FALSE)))</f>
        <v>27</v>
      </c>
      <c r="G1030" s="15"/>
      <c r="H1030" s="15">
        <f t="shared" si="51"/>
        <v>27</v>
      </c>
      <c r="I1030" s="198">
        <f t="shared" si="52"/>
        <v>1</v>
      </c>
    </row>
    <row r="1031" spans="1:9" x14ac:dyDescent="0.3">
      <c r="A1031" s="10">
        <v>43490</v>
      </c>
      <c r="B1031" s="11" t="s">
        <v>849</v>
      </c>
      <c r="C1031" s="11" t="s">
        <v>850</v>
      </c>
      <c r="D1031" s="11" t="s">
        <v>662</v>
      </c>
      <c r="F1031" s="15">
        <f>IF(ISBLANK($D1031),"",IF(ISBLANK($E1031),VLOOKUP($D1031,$J:$K,2,FALSE),VLOOKUP($E1031,'Daycare Packages'!$A:$G,7,FALSE)))</f>
        <v>30</v>
      </c>
      <c r="G1031" s="15"/>
      <c r="H1031" s="15">
        <f t="shared" si="51"/>
        <v>30</v>
      </c>
      <c r="I1031" s="198">
        <f t="shared" si="52"/>
        <v>1</v>
      </c>
    </row>
    <row r="1032" spans="1:9" x14ac:dyDescent="0.3">
      <c r="A1032" s="10">
        <v>43490</v>
      </c>
      <c r="B1032" s="11" t="s">
        <v>881</v>
      </c>
      <c r="C1032" s="11" t="s">
        <v>821</v>
      </c>
      <c r="D1032" s="11" t="s">
        <v>662</v>
      </c>
      <c r="F1032" s="15">
        <f>IF(ISBLANK($D1032),"",IF(ISBLANK($E1032),VLOOKUP($D1032,$J:$K,2,FALSE),VLOOKUP($E1032,'Daycare Packages'!$A:$G,7,FALSE)))</f>
        <v>30</v>
      </c>
      <c r="G1032" s="15"/>
      <c r="H1032" s="15">
        <f t="shared" si="51"/>
        <v>30</v>
      </c>
      <c r="I1032" s="198">
        <f t="shared" si="52"/>
        <v>1</v>
      </c>
    </row>
    <row r="1033" spans="1:9" x14ac:dyDescent="0.3">
      <c r="A1033" s="10">
        <v>43490</v>
      </c>
      <c r="B1033" s="11" t="s">
        <v>688</v>
      </c>
      <c r="C1033" s="11" t="s">
        <v>689</v>
      </c>
      <c r="D1033" s="11" t="s">
        <v>662</v>
      </c>
      <c r="F1033" s="15">
        <f>IF(ISBLANK($D1033),"",IF(ISBLANK($E1033),VLOOKUP($D1033,$J:$K,2,FALSE),VLOOKUP($E1033,'Daycare Packages'!$A:$G,7,FALSE)))</f>
        <v>30</v>
      </c>
      <c r="G1033" s="15"/>
      <c r="H1033" s="15">
        <f t="shared" si="51"/>
        <v>30</v>
      </c>
      <c r="I1033" s="198">
        <f t="shared" si="52"/>
        <v>1</v>
      </c>
    </row>
    <row r="1034" spans="1:9" x14ac:dyDescent="0.3">
      <c r="A1034" s="10">
        <v>43490</v>
      </c>
      <c r="B1034" s="11" t="s">
        <v>156</v>
      </c>
      <c r="C1034" s="11" t="s">
        <v>479</v>
      </c>
      <c r="D1034" s="11" t="s">
        <v>662</v>
      </c>
      <c r="E1034" s="11">
        <v>6703732</v>
      </c>
      <c r="F1034" s="15">
        <f>IF(ISBLANK($D1034),"",IF(ISBLANK($E1034),VLOOKUP($D1034,$J:$K,2,FALSE),VLOOKUP($E1034,'Daycare Packages'!$A:$G,7,FALSE)))</f>
        <v>22</v>
      </c>
      <c r="G1034" s="15"/>
      <c r="H1034" s="15">
        <f t="shared" si="51"/>
        <v>22</v>
      </c>
      <c r="I1034" s="198">
        <f t="shared" si="52"/>
        <v>1</v>
      </c>
    </row>
    <row r="1035" spans="1:9" x14ac:dyDescent="0.3">
      <c r="A1035" s="10">
        <v>43490</v>
      </c>
      <c r="B1035" s="11" t="s">
        <v>82</v>
      </c>
      <c r="C1035" s="11" t="s">
        <v>694</v>
      </c>
      <c r="D1035" s="11" t="s">
        <v>662</v>
      </c>
      <c r="E1035" s="11">
        <v>6717676</v>
      </c>
      <c r="F1035" s="15">
        <f>IF(ISBLANK($D1035),"",IF(ISBLANK($E1035),VLOOKUP($D1035,$J:$K,2,FALSE),VLOOKUP($E1035,'Daycare Packages'!$A:$G,7,FALSE)))</f>
        <v>22</v>
      </c>
      <c r="G1035" s="15"/>
      <c r="H1035" s="15">
        <f t="shared" si="51"/>
        <v>22</v>
      </c>
      <c r="I1035" s="198">
        <f t="shared" si="52"/>
        <v>1</v>
      </c>
    </row>
    <row r="1036" spans="1:9" x14ac:dyDescent="0.3">
      <c r="A1036" s="10">
        <v>43490</v>
      </c>
      <c r="B1036" s="11" t="s">
        <v>82</v>
      </c>
      <c r="C1036" s="11" t="s">
        <v>695</v>
      </c>
      <c r="D1036" s="11" t="s">
        <v>662</v>
      </c>
      <c r="E1036" s="11">
        <v>6717676</v>
      </c>
      <c r="F1036" s="15">
        <f>IF(ISBLANK($D1036),"",IF(ISBLANK($E1036),VLOOKUP($D1036,$J:$K,2,FALSE),VLOOKUP($E1036,'Daycare Packages'!$A:$G,7,FALSE)))</f>
        <v>22</v>
      </c>
      <c r="G1036" s="15"/>
      <c r="H1036" s="15">
        <f t="shared" si="51"/>
        <v>22</v>
      </c>
      <c r="I1036" s="198">
        <f t="shared" si="52"/>
        <v>1</v>
      </c>
    </row>
    <row r="1037" spans="1:9" x14ac:dyDescent="0.3">
      <c r="A1037" s="10">
        <v>43490</v>
      </c>
      <c r="B1037" s="11" t="s">
        <v>161</v>
      </c>
      <c r="C1037" s="11" t="s">
        <v>832</v>
      </c>
      <c r="D1037" s="11" t="s">
        <v>662</v>
      </c>
      <c r="E1037" s="11">
        <v>6710195</v>
      </c>
      <c r="F1037" s="15">
        <f>IF(ISBLANK($D1037),"",IF(ISBLANK($E1037),VLOOKUP($D1037,$J:$K,2,FALSE),VLOOKUP($E1037,'Daycare Packages'!$A:$G,7,FALSE)))</f>
        <v>26</v>
      </c>
      <c r="G1037" s="15"/>
      <c r="H1037" s="15">
        <f t="shared" si="51"/>
        <v>26</v>
      </c>
      <c r="I1037" s="198">
        <f t="shared" si="52"/>
        <v>1</v>
      </c>
    </row>
    <row r="1038" spans="1:9" x14ac:dyDescent="0.3">
      <c r="A1038" s="10">
        <v>43490</v>
      </c>
      <c r="B1038" s="11" t="s">
        <v>146</v>
      </c>
      <c r="C1038" s="11" t="s">
        <v>705</v>
      </c>
      <c r="D1038" s="11" t="s">
        <v>662</v>
      </c>
      <c r="E1038" s="11">
        <v>6690320</v>
      </c>
      <c r="F1038" s="15">
        <f>IF(ISBLANK($D1038),"",IF(ISBLANK($E1038),VLOOKUP($D1038,$J:$K,2,FALSE),VLOOKUP($E1038,'Daycare Packages'!$A:$G,7,FALSE)))</f>
        <v>22</v>
      </c>
      <c r="G1038" s="15"/>
      <c r="H1038" s="15">
        <f t="shared" si="51"/>
        <v>22</v>
      </c>
      <c r="I1038" s="198">
        <f t="shared" si="52"/>
        <v>1</v>
      </c>
    </row>
    <row r="1039" spans="1:9" x14ac:dyDescent="0.3">
      <c r="A1039" s="10">
        <v>43490</v>
      </c>
      <c r="B1039" s="11" t="s">
        <v>727</v>
      </c>
      <c r="C1039" s="11" t="s">
        <v>728</v>
      </c>
      <c r="D1039" s="11" t="s">
        <v>662</v>
      </c>
      <c r="F1039" s="15">
        <f>IF(ISBLANK($D1039),"",IF(ISBLANK($E1039),VLOOKUP($D1039,$J:$K,2,FALSE),VLOOKUP($E1039,'Daycare Packages'!$A:$G,7,FALSE)))</f>
        <v>30</v>
      </c>
      <c r="G1039" s="15"/>
      <c r="H1039" s="15">
        <f t="shared" si="51"/>
        <v>30</v>
      </c>
      <c r="I1039" s="198">
        <f t="shared" si="52"/>
        <v>1</v>
      </c>
    </row>
    <row r="1040" spans="1:9" x14ac:dyDescent="0.3">
      <c r="A1040" s="10">
        <v>43490</v>
      </c>
      <c r="B1040" s="11" t="s">
        <v>842</v>
      </c>
      <c r="C1040" s="11" t="s">
        <v>642</v>
      </c>
      <c r="D1040" s="11" t="s">
        <v>662</v>
      </c>
      <c r="F1040" s="15">
        <f>IF(ISBLANK($D1040),"",IF(ISBLANK($E1040),VLOOKUP($D1040,$J:$K,2,FALSE),VLOOKUP($E1040,'Daycare Packages'!$A:$G,7,FALSE)))</f>
        <v>30</v>
      </c>
      <c r="G1040" s="15"/>
      <c r="H1040" s="15">
        <f t="shared" si="51"/>
        <v>30</v>
      </c>
      <c r="I1040" s="198">
        <f t="shared" si="52"/>
        <v>1</v>
      </c>
    </row>
    <row r="1041" spans="1:9" x14ac:dyDescent="0.3">
      <c r="A1041" s="10">
        <v>43490</v>
      </c>
      <c r="B1041" s="11" t="s">
        <v>163</v>
      </c>
      <c r="C1041" s="11" t="s">
        <v>805</v>
      </c>
      <c r="D1041" s="11" t="s">
        <v>662</v>
      </c>
      <c r="E1041" s="11">
        <v>6711952</v>
      </c>
      <c r="F1041" s="15">
        <f>IF(ISBLANK($D1041),"",IF(ISBLANK($E1041),VLOOKUP($D1041,$J:$K,2,FALSE),VLOOKUP($E1041,'Daycare Packages'!$A:$G,7,FALSE)))</f>
        <v>26</v>
      </c>
      <c r="G1041" s="15"/>
      <c r="H1041" s="15">
        <f t="shared" si="51"/>
        <v>26</v>
      </c>
      <c r="I1041" s="198">
        <f t="shared" si="52"/>
        <v>1</v>
      </c>
    </row>
    <row r="1042" spans="1:9" x14ac:dyDescent="0.3">
      <c r="A1042" s="10">
        <v>43490</v>
      </c>
      <c r="B1042" s="11" t="s">
        <v>613</v>
      </c>
      <c r="C1042" s="11" t="s">
        <v>614</v>
      </c>
      <c r="D1042" s="11" t="s">
        <v>662</v>
      </c>
      <c r="F1042" s="15">
        <f>IF(ISBLANK($D1042),"",IF(ISBLANK($E1042),VLOOKUP($D1042,$J:$K,2,FALSE),VLOOKUP($E1042,'Daycare Packages'!$A:$G,7,FALSE)))</f>
        <v>30</v>
      </c>
      <c r="G1042" s="15"/>
      <c r="H1042" s="15">
        <f t="shared" si="51"/>
        <v>30</v>
      </c>
      <c r="I1042" s="198">
        <f t="shared" si="52"/>
        <v>1</v>
      </c>
    </row>
    <row r="1043" spans="1:9" x14ac:dyDescent="0.3">
      <c r="A1043" s="10">
        <v>43490</v>
      </c>
      <c r="B1043" s="11" t="s">
        <v>165</v>
      </c>
      <c r="C1043" s="11" t="s">
        <v>765</v>
      </c>
      <c r="D1043" s="11" t="s">
        <v>662</v>
      </c>
      <c r="E1043" s="11">
        <v>6713382</v>
      </c>
      <c r="F1043" s="15">
        <f>IF(ISBLANK($D1043),"",IF(ISBLANK($E1043),VLOOKUP($D1043,$J:$K,2,FALSE),VLOOKUP($E1043,'Daycare Packages'!$A:$G,7,FALSE)))</f>
        <v>26</v>
      </c>
      <c r="G1043" s="15"/>
      <c r="H1043" s="15">
        <f t="shared" si="51"/>
        <v>26</v>
      </c>
      <c r="I1043" s="198">
        <f t="shared" si="52"/>
        <v>1</v>
      </c>
    </row>
    <row r="1044" spans="1:9" x14ac:dyDescent="0.3">
      <c r="A1044" s="10">
        <v>43490</v>
      </c>
      <c r="B1044" s="11" t="s">
        <v>663</v>
      </c>
      <c r="C1044" s="11" t="s">
        <v>664</v>
      </c>
      <c r="D1044" s="11" t="s">
        <v>662</v>
      </c>
      <c r="F1044" s="15">
        <f>IF(ISBLANK($D1044),"",IF(ISBLANK($E1044),VLOOKUP($D1044,$J:$K,2,FALSE),VLOOKUP($E1044,'Daycare Packages'!$A:$G,7,FALSE)))</f>
        <v>30</v>
      </c>
      <c r="G1044" s="15"/>
      <c r="H1044" s="15">
        <f t="shared" si="51"/>
        <v>30</v>
      </c>
      <c r="I1044" s="198">
        <f t="shared" si="52"/>
        <v>1</v>
      </c>
    </row>
    <row r="1045" spans="1:9" x14ac:dyDescent="0.3">
      <c r="A1045" s="10">
        <v>43490</v>
      </c>
      <c r="B1045" s="11" t="s">
        <v>663</v>
      </c>
      <c r="C1045" s="11" t="s">
        <v>665</v>
      </c>
      <c r="D1045" s="11" t="s">
        <v>662</v>
      </c>
      <c r="F1045" s="15">
        <f>IF(ISBLANK($D1045),"",IF(ISBLANK($E1045),VLOOKUP($D1045,$J:$K,2,FALSE),VLOOKUP($E1045,'Daycare Packages'!$A:$G,7,FALSE)))</f>
        <v>30</v>
      </c>
      <c r="G1045" s="15"/>
      <c r="H1045" s="15">
        <f t="shared" si="51"/>
        <v>30</v>
      </c>
      <c r="I1045" s="198">
        <f t="shared" si="52"/>
        <v>1</v>
      </c>
    </row>
    <row r="1046" spans="1:9" x14ac:dyDescent="0.3">
      <c r="A1046" s="10">
        <v>43490</v>
      </c>
      <c r="B1046" s="11" t="s">
        <v>770</v>
      </c>
      <c r="C1046" s="11" t="s">
        <v>771</v>
      </c>
      <c r="D1046" s="11" t="s">
        <v>662</v>
      </c>
      <c r="F1046" s="15">
        <f>IF(ISBLANK($D1046),"",IF(ISBLANK($E1046),VLOOKUP($D1046,$J:$K,2,FALSE),VLOOKUP($E1046,'Daycare Packages'!$A:$G,7,FALSE)))</f>
        <v>30</v>
      </c>
      <c r="G1046" s="15"/>
      <c r="H1046" s="15">
        <f t="shared" si="51"/>
        <v>30</v>
      </c>
      <c r="I1046" s="198">
        <f t="shared" si="52"/>
        <v>1</v>
      </c>
    </row>
    <row r="1047" spans="1:9" x14ac:dyDescent="0.3">
      <c r="A1047" s="10">
        <v>43490</v>
      </c>
      <c r="B1047" s="11" t="s">
        <v>699</v>
      </c>
      <c r="C1047" s="11" t="s">
        <v>478</v>
      </c>
      <c r="D1047" s="11" t="s">
        <v>662</v>
      </c>
      <c r="F1047" s="15">
        <f>IF(ISBLANK($D1047),"",IF(ISBLANK($E1047),VLOOKUP($D1047,$J:$K,2,FALSE),VLOOKUP($E1047,'Daycare Packages'!$A:$G,7,FALSE)))</f>
        <v>30</v>
      </c>
      <c r="G1047" s="15">
        <v>-3</v>
      </c>
      <c r="H1047" s="15">
        <f t="shared" si="51"/>
        <v>27</v>
      </c>
      <c r="I1047" s="198">
        <f t="shared" si="52"/>
        <v>1</v>
      </c>
    </row>
    <row r="1048" spans="1:9" x14ac:dyDescent="0.3">
      <c r="A1048" s="10">
        <v>43490</v>
      </c>
      <c r="B1048" s="11" t="s">
        <v>699</v>
      </c>
      <c r="C1048" s="11" t="s">
        <v>507</v>
      </c>
      <c r="D1048" s="11" t="s">
        <v>662</v>
      </c>
      <c r="F1048" s="15">
        <f>IF(ISBLANK($D1048),"",IF(ISBLANK($E1048),VLOOKUP($D1048,$J:$K,2,FALSE),VLOOKUP($E1048,'Daycare Packages'!$A:$G,7,FALSE)))</f>
        <v>30</v>
      </c>
      <c r="G1048" s="15">
        <v>-3</v>
      </c>
      <c r="H1048" s="15">
        <f t="shared" si="51"/>
        <v>27</v>
      </c>
      <c r="I1048" s="198">
        <f t="shared" si="52"/>
        <v>1</v>
      </c>
    </row>
    <row r="1049" spans="1:9" x14ac:dyDescent="0.3">
      <c r="A1049" s="10">
        <v>43490</v>
      </c>
      <c r="B1049" s="11" t="s">
        <v>209</v>
      </c>
      <c r="C1049" s="11" t="s">
        <v>702</v>
      </c>
      <c r="D1049" s="11" t="s">
        <v>662</v>
      </c>
      <c r="E1049" s="11">
        <v>6733881</v>
      </c>
      <c r="F1049" s="15">
        <f>IF(ISBLANK($D1049),"",IF(ISBLANK($E1049),VLOOKUP($D1049,$J:$K,2,FALSE),VLOOKUP($E1049,'Daycare Packages'!$A:$G,7,FALSE)))</f>
        <v>25</v>
      </c>
      <c r="G1049" s="15"/>
      <c r="H1049" s="15">
        <f t="shared" si="51"/>
        <v>25</v>
      </c>
      <c r="I1049" s="198">
        <f t="shared" si="52"/>
        <v>1</v>
      </c>
    </row>
    <row r="1050" spans="1:9" x14ac:dyDescent="0.3">
      <c r="A1050" s="10">
        <v>43490</v>
      </c>
      <c r="B1050" s="11" t="s">
        <v>751</v>
      </c>
      <c r="C1050" s="11" t="s">
        <v>752</v>
      </c>
      <c r="D1050" s="11" t="s">
        <v>662</v>
      </c>
      <c r="F1050" s="15">
        <f>IF(ISBLANK($D1050),"",IF(ISBLANK($E1050),VLOOKUP($D1050,$J:$K,2,FALSE),VLOOKUP($E1050,'Daycare Packages'!$A:$G,7,FALSE)))</f>
        <v>30</v>
      </c>
      <c r="G1050" s="15"/>
      <c r="H1050" s="15">
        <f t="shared" si="51"/>
        <v>30</v>
      </c>
      <c r="I1050" s="198">
        <f t="shared" si="52"/>
        <v>1</v>
      </c>
    </row>
    <row r="1051" spans="1:9" x14ac:dyDescent="0.3">
      <c r="A1051" s="10">
        <v>43490</v>
      </c>
      <c r="B1051" s="11" t="s">
        <v>873</v>
      </c>
      <c r="C1051" s="11" t="s">
        <v>493</v>
      </c>
      <c r="D1051" s="11" t="s">
        <v>662</v>
      </c>
      <c r="F1051" s="15">
        <f>IF(ISBLANK($D1051),"",IF(ISBLANK($E1051),VLOOKUP($D1051,$J:$K,2,FALSE),VLOOKUP($E1051,'Daycare Packages'!$A:$G,7,FALSE)))</f>
        <v>30</v>
      </c>
      <c r="G1051" s="15"/>
      <c r="H1051" s="15">
        <f t="shared" si="51"/>
        <v>30</v>
      </c>
      <c r="I1051" s="198">
        <f t="shared" si="52"/>
        <v>1</v>
      </c>
    </row>
    <row r="1052" spans="1:9" x14ac:dyDescent="0.3">
      <c r="A1052" s="10">
        <v>43490</v>
      </c>
      <c r="B1052" s="11" t="s">
        <v>219</v>
      </c>
      <c r="C1052" s="11" t="s">
        <v>684</v>
      </c>
      <c r="D1052" s="11" t="s">
        <v>662</v>
      </c>
      <c r="E1052" s="11">
        <v>6738838</v>
      </c>
      <c r="F1052" s="15">
        <f>IF(ISBLANK($D1052),"",IF(ISBLANK($E1052),VLOOKUP($D1052,$J:$K,2,FALSE),VLOOKUP($E1052,'Daycare Packages'!$A:$G,7,FALSE)))</f>
        <v>27</v>
      </c>
      <c r="G1052" s="15"/>
      <c r="H1052" s="15">
        <f t="shared" si="51"/>
        <v>27</v>
      </c>
      <c r="I1052" s="198">
        <f t="shared" si="52"/>
        <v>1</v>
      </c>
    </row>
    <row r="1053" spans="1:9" x14ac:dyDescent="0.3">
      <c r="A1053" s="10">
        <v>43490</v>
      </c>
      <c r="B1053" s="11" t="s">
        <v>140</v>
      </c>
      <c r="C1053" s="11" t="s">
        <v>475</v>
      </c>
      <c r="D1053" s="11" t="s">
        <v>662</v>
      </c>
      <c r="E1053" s="11">
        <v>6676801</v>
      </c>
      <c r="F1053" s="15">
        <f>IF(ISBLANK($D1053),"",IF(ISBLANK($E1053),VLOOKUP($D1053,$J:$K,2,FALSE),VLOOKUP($E1053,'Daycare Packages'!$A:$G,7,FALSE)))</f>
        <v>22</v>
      </c>
      <c r="G1053" s="15"/>
      <c r="H1053" s="15">
        <f t="shared" si="51"/>
        <v>22</v>
      </c>
      <c r="I1053" s="198">
        <f t="shared" si="52"/>
        <v>1</v>
      </c>
    </row>
    <row r="1054" spans="1:9" x14ac:dyDescent="0.3">
      <c r="A1054" s="10">
        <v>43490</v>
      </c>
      <c r="B1054" s="11" t="s">
        <v>170</v>
      </c>
      <c r="C1054" s="11" t="s">
        <v>710</v>
      </c>
      <c r="D1054" s="11" t="s">
        <v>662</v>
      </c>
      <c r="E1054" s="11">
        <v>6715199</v>
      </c>
      <c r="F1054" s="15">
        <f>IF(ISBLANK($D1054),"",IF(ISBLANK($E1054),VLOOKUP($D1054,$J:$K,2,FALSE),VLOOKUP($E1054,'Daycare Packages'!$A:$G,7,FALSE)))</f>
        <v>22</v>
      </c>
      <c r="G1054" s="15"/>
      <c r="H1054" s="15">
        <f t="shared" si="51"/>
        <v>22</v>
      </c>
      <c r="I1054" s="198">
        <f t="shared" si="52"/>
        <v>1</v>
      </c>
    </row>
    <row r="1055" spans="1:9" x14ac:dyDescent="0.3">
      <c r="A1055" s="10">
        <v>43490</v>
      </c>
      <c r="B1055" s="11" t="s">
        <v>174</v>
      </c>
      <c r="C1055" s="11" t="s">
        <v>432</v>
      </c>
      <c r="D1055" s="11" t="s">
        <v>662</v>
      </c>
      <c r="E1055" s="11">
        <v>6716487</v>
      </c>
      <c r="F1055" s="15">
        <f>IF(ISBLANK($D1055),"",IF(ISBLANK($E1055),VLOOKUP($D1055,$J:$K,2,FALSE),VLOOKUP($E1055,'Daycare Packages'!$A:$G,7,FALSE)))</f>
        <v>26</v>
      </c>
      <c r="G1055" s="15"/>
      <c r="H1055" s="15">
        <f t="shared" si="51"/>
        <v>26</v>
      </c>
      <c r="I1055" s="198">
        <f t="shared" si="52"/>
        <v>1</v>
      </c>
    </row>
    <row r="1056" spans="1:9" x14ac:dyDescent="0.3">
      <c r="A1056" s="10">
        <v>43490</v>
      </c>
      <c r="B1056" s="11" t="s">
        <v>147</v>
      </c>
      <c r="C1056" s="11" t="s">
        <v>796</v>
      </c>
      <c r="D1056" s="11" t="s">
        <v>662</v>
      </c>
      <c r="E1056" s="11">
        <v>6691923</v>
      </c>
      <c r="F1056" s="15">
        <f>IF(ISBLANK($D1056),"",IF(ISBLANK($E1056),VLOOKUP($D1056,$J:$K,2,FALSE),VLOOKUP($E1056,'Daycare Packages'!$A:$G,7,FALSE)))</f>
        <v>22</v>
      </c>
      <c r="G1056" s="15"/>
      <c r="H1056" s="15">
        <f t="shared" si="51"/>
        <v>22</v>
      </c>
      <c r="I1056" s="198">
        <f t="shared" si="52"/>
        <v>1</v>
      </c>
    </row>
    <row r="1057" spans="1:9" x14ac:dyDescent="0.3">
      <c r="A1057" s="10">
        <v>43490</v>
      </c>
      <c r="B1057" s="11" t="s">
        <v>218</v>
      </c>
      <c r="C1057" s="11" t="s">
        <v>737</v>
      </c>
      <c r="D1057" s="11" t="s">
        <v>662</v>
      </c>
      <c r="E1057" s="11">
        <v>6738000</v>
      </c>
      <c r="F1057" s="15">
        <f>IF(ISBLANK($D1057),"",IF(ISBLANK($E1057),VLOOKUP($D1057,$J:$K,2,FALSE),VLOOKUP($E1057,'Daycare Packages'!$A:$G,7,FALSE)))</f>
        <v>20</v>
      </c>
      <c r="G1057" s="15"/>
      <c r="H1057" s="15">
        <f t="shared" si="51"/>
        <v>20</v>
      </c>
      <c r="I1057" s="198">
        <f t="shared" si="52"/>
        <v>1</v>
      </c>
    </row>
    <row r="1058" spans="1:9" x14ac:dyDescent="0.3">
      <c r="A1058" s="10">
        <v>43490</v>
      </c>
      <c r="B1058" s="11" t="s">
        <v>218</v>
      </c>
      <c r="C1058" s="11" t="s">
        <v>738</v>
      </c>
      <c r="D1058" s="11" t="s">
        <v>662</v>
      </c>
      <c r="E1058" s="11">
        <v>6738000</v>
      </c>
      <c r="F1058" s="15">
        <f>IF(ISBLANK($D1058),"",IF(ISBLANK($E1058),VLOOKUP($D1058,$J:$K,2,FALSE),VLOOKUP($E1058,'Daycare Packages'!$A:$G,7,FALSE)))</f>
        <v>20</v>
      </c>
      <c r="G1058" s="15"/>
      <c r="H1058" s="15">
        <f t="shared" si="51"/>
        <v>20</v>
      </c>
      <c r="I1058" s="198">
        <f t="shared" si="52"/>
        <v>1</v>
      </c>
    </row>
    <row r="1059" spans="1:9" x14ac:dyDescent="0.3">
      <c r="A1059" s="10">
        <v>43490</v>
      </c>
      <c r="B1059" s="11" t="s">
        <v>220</v>
      </c>
      <c r="C1059" s="11" t="s">
        <v>548</v>
      </c>
      <c r="D1059" s="11" t="s">
        <v>662</v>
      </c>
      <c r="E1059" s="11">
        <v>6739601</v>
      </c>
      <c r="F1059" s="15">
        <f>IF(ISBLANK($D1059),"",IF(ISBLANK($E1059),VLOOKUP($D1059,$J:$K,2,FALSE),VLOOKUP($E1059,'Daycare Packages'!$A:$G,7,FALSE)))</f>
        <v>26</v>
      </c>
      <c r="G1059" s="15"/>
      <c r="H1059" s="15">
        <f t="shared" si="51"/>
        <v>26</v>
      </c>
      <c r="I1059" s="198">
        <f t="shared" si="52"/>
        <v>1</v>
      </c>
    </row>
    <row r="1060" spans="1:9" x14ac:dyDescent="0.3">
      <c r="A1060" s="10">
        <v>43490</v>
      </c>
      <c r="B1060" s="11" t="s">
        <v>144</v>
      </c>
      <c r="C1060" s="11" t="s">
        <v>795</v>
      </c>
      <c r="D1060" s="11" t="s">
        <v>662</v>
      </c>
      <c r="E1060" s="11">
        <v>6735926</v>
      </c>
      <c r="F1060" s="15">
        <f>IF(ISBLANK($D1060),"",IF(ISBLANK($E1060),VLOOKUP($D1060,$J:$K,2,FALSE),VLOOKUP($E1060,'Daycare Packages'!$A:$G,7,FALSE)))</f>
        <v>25</v>
      </c>
      <c r="G1060" s="15"/>
      <c r="H1060" s="15">
        <f t="shared" si="51"/>
        <v>25</v>
      </c>
      <c r="I1060" s="198">
        <f t="shared" si="52"/>
        <v>1</v>
      </c>
    </row>
    <row r="1061" spans="1:9" x14ac:dyDescent="0.3">
      <c r="A1061" s="55">
        <v>43490</v>
      </c>
      <c r="B1061" s="56" t="s">
        <v>902</v>
      </c>
      <c r="C1061" s="56" t="s">
        <v>731</v>
      </c>
      <c r="D1061" s="56" t="s">
        <v>662</v>
      </c>
      <c r="E1061" s="56"/>
      <c r="F1061" s="59">
        <f>IF(ISBLANK($D1061),"",IF(ISBLANK($E1061),VLOOKUP($D1061,$J:$K,2,FALSE),VLOOKUP($E1061,'Daycare Packages'!$A:$G,7,FALSE)))</f>
        <v>30</v>
      </c>
      <c r="G1061" s="59"/>
      <c r="H1061" s="59">
        <f t="shared" si="51"/>
        <v>30</v>
      </c>
      <c r="I1061" s="198">
        <f t="shared" si="52"/>
        <v>1</v>
      </c>
    </row>
    <row r="1062" spans="1:9" x14ac:dyDescent="0.3">
      <c r="A1062" s="10">
        <v>43491</v>
      </c>
      <c r="B1062" s="11" t="s">
        <v>836</v>
      </c>
      <c r="C1062" s="11" t="s">
        <v>498</v>
      </c>
      <c r="D1062" s="11" t="s">
        <v>662</v>
      </c>
      <c r="F1062" s="15">
        <f>IF(ISBLANK($D1062),"",IF(ISBLANK($E1062),VLOOKUP($D1062,$J:$K,2,FALSE),VLOOKUP($E1062,'Daycare Packages'!$A:$G,7,FALSE)))</f>
        <v>30</v>
      </c>
      <c r="G1062" s="15"/>
      <c r="H1062" s="15">
        <f t="shared" si="51"/>
        <v>30</v>
      </c>
      <c r="I1062" s="198">
        <f t="shared" si="52"/>
        <v>1</v>
      </c>
    </row>
    <row r="1063" spans="1:9" x14ac:dyDescent="0.3">
      <c r="A1063" s="10">
        <v>43491</v>
      </c>
      <c r="B1063" s="11" t="s">
        <v>182</v>
      </c>
      <c r="C1063" s="11" t="s">
        <v>685</v>
      </c>
      <c r="D1063" s="11" t="s">
        <v>662</v>
      </c>
      <c r="E1063" s="11">
        <v>6721354</v>
      </c>
      <c r="F1063" s="15">
        <f>IF(ISBLANK($D1063),"",IF(ISBLANK($E1063),VLOOKUP($D1063,$J:$K,2,FALSE),VLOOKUP($E1063,'Daycare Packages'!$A:$G,7,FALSE)))</f>
        <v>22</v>
      </c>
      <c r="G1063" s="15"/>
      <c r="H1063" s="15">
        <f t="shared" si="51"/>
        <v>22</v>
      </c>
      <c r="I1063" s="198">
        <f t="shared" si="52"/>
        <v>1</v>
      </c>
    </row>
    <row r="1064" spans="1:9" x14ac:dyDescent="0.3">
      <c r="A1064" s="10">
        <v>43491</v>
      </c>
      <c r="B1064" s="11" t="s">
        <v>751</v>
      </c>
      <c r="C1064" s="11" t="s">
        <v>752</v>
      </c>
      <c r="D1064" s="11" t="s">
        <v>662</v>
      </c>
      <c r="F1064" s="15">
        <f>IF(ISBLANK($D1064),"",IF(ISBLANK($E1064),VLOOKUP($D1064,$J:$K,2,FALSE),VLOOKUP($E1064,'Daycare Packages'!$A:$G,7,FALSE)))</f>
        <v>30</v>
      </c>
      <c r="G1064" s="15"/>
      <c r="H1064" s="15">
        <f t="shared" si="51"/>
        <v>30</v>
      </c>
      <c r="I1064" s="198">
        <f t="shared" si="52"/>
        <v>1</v>
      </c>
    </row>
    <row r="1065" spans="1:9" x14ac:dyDescent="0.3">
      <c r="A1065" s="10">
        <v>43491</v>
      </c>
      <c r="B1065" s="11" t="s">
        <v>768</v>
      </c>
      <c r="C1065" s="11" t="s">
        <v>548</v>
      </c>
      <c r="D1065" s="11" t="s">
        <v>662</v>
      </c>
      <c r="F1065" s="15">
        <f>IF(ISBLANK($D1065),"",IF(ISBLANK($E1065),VLOOKUP($D1065,$J:$K,2,FALSE),VLOOKUP($E1065,'Daycare Packages'!$A:$G,7,FALSE)))</f>
        <v>30</v>
      </c>
      <c r="G1065" s="15"/>
      <c r="H1065" s="15">
        <f t="shared" si="51"/>
        <v>30</v>
      </c>
      <c r="I1065" s="198">
        <f t="shared" si="52"/>
        <v>1</v>
      </c>
    </row>
    <row r="1066" spans="1:9" x14ac:dyDescent="0.3">
      <c r="A1066" s="10">
        <v>43491</v>
      </c>
      <c r="B1066" s="11" t="s">
        <v>903</v>
      </c>
      <c r="C1066" s="11" t="s">
        <v>402</v>
      </c>
      <c r="D1066" s="11" t="s">
        <v>662</v>
      </c>
      <c r="F1066" s="15">
        <f>IF(ISBLANK($D1066),"",IF(ISBLANK($E1066),VLOOKUP($D1066,$J:$K,2,FALSE),VLOOKUP($E1066,'Daycare Packages'!$A:$G,7,FALSE)))</f>
        <v>30</v>
      </c>
      <c r="G1066" s="15"/>
      <c r="H1066" s="15">
        <f t="shared" si="51"/>
        <v>30</v>
      </c>
      <c r="I1066" s="198">
        <f t="shared" si="52"/>
        <v>1</v>
      </c>
    </row>
    <row r="1067" spans="1:9" x14ac:dyDescent="0.3">
      <c r="A1067" s="10">
        <v>43491</v>
      </c>
      <c r="B1067" s="11" t="s">
        <v>441</v>
      </c>
      <c r="C1067" s="11" t="s">
        <v>442</v>
      </c>
      <c r="D1067" s="11" t="s">
        <v>662</v>
      </c>
      <c r="F1067" s="15">
        <f>IF(ISBLANK($D1067),"",IF(ISBLANK($E1067),VLOOKUP($D1067,$J:$K,2,FALSE),VLOOKUP($E1067,'Daycare Packages'!$A:$G,7,FALSE)))</f>
        <v>30</v>
      </c>
      <c r="G1067" s="15"/>
      <c r="H1067" s="15">
        <f t="shared" si="51"/>
        <v>30</v>
      </c>
      <c r="I1067" s="198">
        <f t="shared" si="52"/>
        <v>1</v>
      </c>
    </row>
    <row r="1068" spans="1:9" x14ac:dyDescent="0.3">
      <c r="A1068" s="10">
        <v>43491</v>
      </c>
      <c r="B1068" s="11" t="s">
        <v>226</v>
      </c>
      <c r="C1068" s="11" t="s">
        <v>569</v>
      </c>
      <c r="D1068" s="11" t="s">
        <v>662</v>
      </c>
      <c r="E1068" s="11">
        <v>6752176</v>
      </c>
      <c r="F1068" s="15">
        <f>IF(ISBLANK($D1068),"",IF(ISBLANK($E1068),VLOOKUP($D1068,$J:$K,2,FALSE),VLOOKUP($E1068,'Daycare Packages'!$A:$G,7,FALSE)))</f>
        <v>27</v>
      </c>
      <c r="G1068" s="15"/>
      <c r="H1068" s="15">
        <f t="shared" si="51"/>
        <v>27</v>
      </c>
      <c r="I1068" s="198">
        <f t="shared" si="52"/>
        <v>1</v>
      </c>
    </row>
    <row r="1069" spans="1:9" x14ac:dyDescent="0.3">
      <c r="A1069" s="55">
        <v>43491</v>
      </c>
      <c r="B1069" s="56" t="s">
        <v>783</v>
      </c>
      <c r="C1069" s="56" t="s">
        <v>514</v>
      </c>
      <c r="D1069" s="56" t="s">
        <v>662</v>
      </c>
      <c r="E1069" s="56"/>
      <c r="F1069" s="59">
        <f>IF(ISBLANK($D1069),"",IF(ISBLANK($E1069),VLOOKUP($D1069,$J:$K,2,FALSE),VLOOKUP($E1069,'Daycare Packages'!$A:$G,7,FALSE)))</f>
        <v>30</v>
      </c>
      <c r="G1069" s="59"/>
      <c r="H1069" s="59">
        <f t="shared" si="51"/>
        <v>30</v>
      </c>
      <c r="I1069" s="198">
        <f t="shared" si="52"/>
        <v>1</v>
      </c>
    </row>
    <row r="1070" spans="1:9" x14ac:dyDescent="0.3">
      <c r="A1070" s="10">
        <v>43492</v>
      </c>
      <c r="B1070" s="11" t="s">
        <v>175</v>
      </c>
      <c r="C1070" s="11" t="s">
        <v>433</v>
      </c>
      <c r="D1070" s="11" t="s">
        <v>662</v>
      </c>
      <c r="E1070" s="11">
        <v>6716814</v>
      </c>
      <c r="F1070" s="15">
        <f>IF(ISBLANK($D1070),"",IF(ISBLANK($E1070),VLOOKUP($D1070,$J:$K,2,FALSE),VLOOKUP($E1070,'Daycare Packages'!$A:$G,7,FALSE)))</f>
        <v>22</v>
      </c>
      <c r="G1070" s="15"/>
      <c r="H1070" s="15">
        <f t="shared" si="51"/>
        <v>22</v>
      </c>
      <c r="I1070" s="198">
        <f t="shared" si="52"/>
        <v>1</v>
      </c>
    </row>
    <row r="1071" spans="1:9" x14ac:dyDescent="0.3">
      <c r="A1071" s="10">
        <v>43492</v>
      </c>
      <c r="B1071" s="11" t="s">
        <v>688</v>
      </c>
      <c r="C1071" s="11" t="s">
        <v>689</v>
      </c>
      <c r="D1071" s="11" t="s">
        <v>662</v>
      </c>
      <c r="F1071" s="15">
        <f>IF(ISBLANK($D1071),"",IF(ISBLANK($E1071),VLOOKUP($D1071,$J:$K,2,FALSE),VLOOKUP($E1071,'Daycare Packages'!$A:$G,7,FALSE)))</f>
        <v>30</v>
      </c>
      <c r="G1071" s="15"/>
      <c r="H1071" s="15">
        <f t="shared" si="51"/>
        <v>30</v>
      </c>
      <c r="I1071" s="198">
        <f t="shared" si="52"/>
        <v>1</v>
      </c>
    </row>
    <row r="1072" spans="1:9" x14ac:dyDescent="0.3">
      <c r="A1072" s="10">
        <v>43492</v>
      </c>
      <c r="B1072" s="11" t="s">
        <v>182</v>
      </c>
      <c r="C1072" s="11" t="s">
        <v>685</v>
      </c>
      <c r="D1072" s="11" t="s">
        <v>662</v>
      </c>
      <c r="E1072" s="11">
        <v>6721354</v>
      </c>
      <c r="F1072" s="15">
        <f>IF(ISBLANK($D1072),"",IF(ISBLANK($E1072),VLOOKUP($D1072,$J:$K,2,FALSE),VLOOKUP($E1072,'Daycare Packages'!$A:$G,7,FALSE)))</f>
        <v>22</v>
      </c>
      <c r="G1072" s="15"/>
      <c r="H1072" s="15">
        <f t="shared" si="51"/>
        <v>22</v>
      </c>
      <c r="I1072" s="198">
        <f t="shared" si="52"/>
        <v>1</v>
      </c>
    </row>
    <row r="1073" spans="1:9" x14ac:dyDescent="0.3">
      <c r="A1073" s="10">
        <v>43492</v>
      </c>
      <c r="B1073" s="11" t="s">
        <v>511</v>
      </c>
      <c r="C1073" s="11" t="s">
        <v>512</v>
      </c>
      <c r="D1073" s="11" t="s">
        <v>662</v>
      </c>
      <c r="F1073" s="15">
        <f>IF(ISBLANK($D1073),"",IF(ISBLANK($E1073),VLOOKUP($D1073,$J:$K,2,FALSE),VLOOKUP($E1073,'Daycare Packages'!$A:$G,7,FALSE)))</f>
        <v>30</v>
      </c>
      <c r="G1073" s="15"/>
      <c r="H1073" s="15">
        <f t="shared" si="51"/>
        <v>30</v>
      </c>
      <c r="I1073" s="198">
        <f t="shared" si="52"/>
        <v>1</v>
      </c>
    </row>
    <row r="1074" spans="1:9" x14ac:dyDescent="0.3">
      <c r="A1074" s="10">
        <v>43492</v>
      </c>
      <c r="B1074" s="11" t="s">
        <v>783</v>
      </c>
      <c r="C1074" s="11" t="s">
        <v>514</v>
      </c>
      <c r="D1074" s="11" t="s">
        <v>662</v>
      </c>
      <c r="F1074" s="15">
        <f>IF(ISBLANK($D1074),"",IF(ISBLANK($E1074),VLOOKUP($D1074,$J:$K,2,FALSE),VLOOKUP($E1074,'Daycare Packages'!$A:$G,7,FALSE)))</f>
        <v>30</v>
      </c>
      <c r="G1074" s="15"/>
      <c r="H1074" s="15">
        <f t="shared" si="51"/>
        <v>30</v>
      </c>
      <c r="I1074" s="198">
        <f t="shared" si="52"/>
        <v>1</v>
      </c>
    </row>
    <row r="1075" spans="1:9" x14ac:dyDescent="0.3">
      <c r="A1075" s="10">
        <v>43492</v>
      </c>
      <c r="B1075" s="11" t="s">
        <v>226</v>
      </c>
      <c r="C1075" s="11" t="s">
        <v>569</v>
      </c>
      <c r="D1075" s="11" t="s">
        <v>662</v>
      </c>
      <c r="E1075" s="11">
        <v>6752176</v>
      </c>
      <c r="F1075" s="15">
        <f>IF(ISBLANK($D1075),"",IF(ISBLANK($E1075),VLOOKUP($D1075,$J:$K,2,FALSE),VLOOKUP($E1075,'Daycare Packages'!$A:$G,7,FALSE)))</f>
        <v>27</v>
      </c>
      <c r="G1075" s="15"/>
      <c r="H1075" s="15">
        <f t="shared" si="51"/>
        <v>27</v>
      </c>
      <c r="I1075" s="198">
        <f t="shared" si="52"/>
        <v>1</v>
      </c>
    </row>
    <row r="1076" spans="1:9" x14ac:dyDescent="0.3">
      <c r="A1076" s="55">
        <v>43492</v>
      </c>
      <c r="B1076" s="56" t="s">
        <v>72</v>
      </c>
      <c r="C1076" s="56" t="s">
        <v>498</v>
      </c>
      <c r="D1076" s="56" t="s">
        <v>662</v>
      </c>
      <c r="E1076" s="56">
        <v>3952473</v>
      </c>
      <c r="F1076" s="59">
        <f>IF(ISBLANK($D1076),"",IF(ISBLANK($E1076),VLOOKUP($D1076,$J:$K,2,FALSE),VLOOKUP($E1076,'Daycare Packages'!$A:$G,7,FALSE)))</f>
        <v>22</v>
      </c>
      <c r="G1076" s="59"/>
      <c r="H1076" s="59">
        <f t="shared" si="51"/>
        <v>22</v>
      </c>
      <c r="I1076" s="198">
        <f t="shared" si="52"/>
        <v>1</v>
      </c>
    </row>
    <row r="1077" spans="1:9" x14ac:dyDescent="0.3">
      <c r="A1077" s="10">
        <v>43493</v>
      </c>
      <c r="B1077" s="11" t="s">
        <v>806</v>
      </c>
      <c r="C1077" s="11" t="s">
        <v>627</v>
      </c>
      <c r="D1077" s="11" t="s">
        <v>659</v>
      </c>
      <c r="F1077" s="15">
        <f>IF(ISBLANK($D1077),"",IF(ISBLANK($E1077),VLOOKUP($D1077,$J:$K,2,FALSE),VLOOKUP($E1077,'Daycare Packages'!$A:$G,7,FALSE)))</f>
        <v>20</v>
      </c>
      <c r="G1077" s="15"/>
      <c r="H1077" s="15">
        <f t="shared" si="51"/>
        <v>20</v>
      </c>
      <c r="I1077" s="198">
        <f t="shared" si="52"/>
        <v>1</v>
      </c>
    </row>
    <row r="1078" spans="1:9" x14ac:dyDescent="0.3">
      <c r="A1078" s="10">
        <v>43493</v>
      </c>
      <c r="B1078" s="11" t="s">
        <v>244</v>
      </c>
      <c r="C1078" s="11" t="s">
        <v>673</v>
      </c>
      <c r="D1078" s="11" t="s">
        <v>659</v>
      </c>
      <c r="F1078" s="15">
        <f>IF(ISBLANK($D1078),"",IF(ISBLANK($E1078),VLOOKUP($D1078,$J:$K,2,FALSE),VLOOKUP($E1078,'Daycare Packages'!$A:$G,7,FALSE)))</f>
        <v>20</v>
      </c>
      <c r="G1078" s="15"/>
      <c r="H1078" s="15">
        <f t="shared" si="51"/>
        <v>20</v>
      </c>
      <c r="I1078" s="198">
        <f t="shared" si="52"/>
        <v>1</v>
      </c>
    </row>
    <row r="1079" spans="1:9" x14ac:dyDescent="0.3">
      <c r="A1079" s="10">
        <v>43493</v>
      </c>
      <c r="B1079" s="11" t="s">
        <v>190</v>
      </c>
      <c r="C1079" s="11" t="s">
        <v>718</v>
      </c>
      <c r="D1079" s="11" t="s">
        <v>659</v>
      </c>
      <c r="E1079" s="11">
        <v>6747740</v>
      </c>
      <c r="F1079" s="15">
        <f>IF(ISBLANK($D1079),"",IF(ISBLANK($E1079),VLOOKUP($D1079,$J:$K,2,FALSE),VLOOKUP($E1079,'Daycare Packages'!$A:$G,7,FALSE)))</f>
        <v>19</v>
      </c>
      <c r="G1079" s="15"/>
      <c r="H1079" s="15">
        <f t="shared" si="51"/>
        <v>19</v>
      </c>
      <c r="I1079" s="198">
        <f t="shared" si="52"/>
        <v>1</v>
      </c>
    </row>
    <row r="1080" spans="1:9" x14ac:dyDescent="0.3">
      <c r="A1080" s="10">
        <v>43493</v>
      </c>
      <c r="B1080" s="11" t="s">
        <v>152</v>
      </c>
      <c r="C1080" s="11" t="s">
        <v>679</v>
      </c>
      <c r="D1080" s="11" t="s">
        <v>659</v>
      </c>
      <c r="E1080" s="11">
        <v>6702411</v>
      </c>
      <c r="F1080" s="15">
        <f>IF(ISBLANK($D1080),"",IF(ISBLANK($E1080),VLOOKUP($D1080,$J:$K,2,FALSE),VLOOKUP($E1080,'Daycare Packages'!$A:$G,7,FALSE)))</f>
        <v>0</v>
      </c>
      <c r="G1080" s="15"/>
      <c r="H1080" s="15">
        <f t="shared" si="51"/>
        <v>0</v>
      </c>
      <c r="I1080" s="198">
        <f t="shared" si="52"/>
        <v>1</v>
      </c>
    </row>
    <row r="1081" spans="1:9" x14ac:dyDescent="0.3">
      <c r="A1081" s="10">
        <v>43493</v>
      </c>
      <c r="B1081" s="11" t="s">
        <v>186</v>
      </c>
      <c r="C1081" s="11" t="s">
        <v>561</v>
      </c>
      <c r="D1081" s="11" t="s">
        <v>662</v>
      </c>
      <c r="E1081" s="11">
        <v>6723146</v>
      </c>
      <c r="F1081" s="15">
        <f>IF(ISBLANK($D1081),"",IF(ISBLANK($E1081),VLOOKUP($D1081,$J:$K,2,FALSE),VLOOKUP($E1081,'Daycare Packages'!$A:$G,7,FALSE)))</f>
        <v>22</v>
      </c>
      <c r="G1081" s="15"/>
      <c r="H1081" s="15">
        <f t="shared" si="51"/>
        <v>22</v>
      </c>
      <c r="I1081" s="198">
        <f t="shared" si="52"/>
        <v>1</v>
      </c>
    </row>
    <row r="1082" spans="1:9" x14ac:dyDescent="0.3">
      <c r="A1082" s="10">
        <v>43493</v>
      </c>
      <c r="B1082" s="11" t="s">
        <v>779</v>
      </c>
      <c r="C1082" s="11" t="s">
        <v>478</v>
      </c>
      <c r="D1082" s="11" t="s">
        <v>666</v>
      </c>
      <c r="F1082" s="15">
        <f>IF(ISBLANK($D1082),"",IF(ISBLANK($E1082),VLOOKUP($D1082,$J:$K,2,FALSE),VLOOKUP($E1082,'Daycare Packages'!$A:$G,7,FALSE)))</f>
        <v>20</v>
      </c>
      <c r="G1082" s="15"/>
      <c r="H1082" s="15">
        <f t="shared" si="51"/>
        <v>20</v>
      </c>
      <c r="I1082" s="198">
        <f t="shared" si="52"/>
        <v>1</v>
      </c>
    </row>
    <row r="1083" spans="1:9" x14ac:dyDescent="0.3">
      <c r="A1083" s="10">
        <v>43493</v>
      </c>
      <c r="B1083" s="11" t="s">
        <v>137</v>
      </c>
      <c r="C1083" s="11" t="s">
        <v>693</v>
      </c>
      <c r="D1083" s="11" t="s">
        <v>662</v>
      </c>
      <c r="E1083" s="11">
        <v>6730873</v>
      </c>
      <c r="F1083" s="15">
        <f>IF(ISBLANK($D1083),"",IF(ISBLANK($E1083),VLOOKUP($D1083,$J:$K,2,FALSE),VLOOKUP($E1083,'Daycare Packages'!$A:$G,7,FALSE)))</f>
        <v>22</v>
      </c>
      <c r="G1083" s="15"/>
      <c r="H1083" s="15">
        <f t="shared" si="51"/>
        <v>22</v>
      </c>
      <c r="I1083" s="198">
        <f t="shared" si="52"/>
        <v>1</v>
      </c>
    </row>
    <row r="1084" spans="1:9" x14ac:dyDescent="0.3">
      <c r="A1084" s="10">
        <v>43493</v>
      </c>
      <c r="B1084" s="11" t="s">
        <v>690</v>
      </c>
      <c r="C1084" s="11" t="s">
        <v>691</v>
      </c>
      <c r="D1084" s="11" t="s">
        <v>662</v>
      </c>
      <c r="E1084" s="11">
        <v>6754754</v>
      </c>
      <c r="F1084" s="15">
        <f>IF(ISBLANK($D1084),"",IF(ISBLANK($E1084),VLOOKUP($D1084,$J:$K,2,FALSE),VLOOKUP($E1084,'Daycare Packages'!$A:$G,7,FALSE)))</f>
        <v>25</v>
      </c>
      <c r="G1084" s="15"/>
      <c r="H1084" s="15">
        <f t="shared" si="51"/>
        <v>25</v>
      </c>
      <c r="I1084" s="198">
        <f t="shared" si="52"/>
        <v>1</v>
      </c>
    </row>
    <row r="1085" spans="1:9" x14ac:dyDescent="0.3">
      <c r="A1085" s="10">
        <v>43493</v>
      </c>
      <c r="B1085" s="11" t="s">
        <v>225</v>
      </c>
      <c r="C1085" s="11" t="s">
        <v>719</v>
      </c>
      <c r="D1085" s="11" t="s">
        <v>662</v>
      </c>
      <c r="E1085" s="11">
        <v>6746411</v>
      </c>
      <c r="F1085" s="15">
        <f>IF(ISBLANK($D1085),"",IF(ISBLANK($E1085),VLOOKUP($D1085,$J:$K,2,FALSE),VLOOKUP($E1085,'Daycare Packages'!$A:$G,7,FALSE)))</f>
        <v>25</v>
      </c>
      <c r="G1085" s="15"/>
      <c r="H1085" s="15">
        <f t="shared" si="51"/>
        <v>25</v>
      </c>
      <c r="I1085" s="198">
        <f t="shared" si="52"/>
        <v>1</v>
      </c>
    </row>
    <row r="1086" spans="1:9" x14ac:dyDescent="0.3">
      <c r="A1086" s="10">
        <v>43493</v>
      </c>
      <c r="B1086" s="11" t="s">
        <v>730</v>
      </c>
      <c r="C1086" s="11" t="s">
        <v>731</v>
      </c>
      <c r="D1086" s="11" t="s">
        <v>662</v>
      </c>
      <c r="F1086" s="15">
        <f>IF(ISBLANK($D1086),"",IF(ISBLANK($E1086),VLOOKUP($D1086,$J:$K,2,FALSE),VLOOKUP($E1086,'Daycare Packages'!$A:$G,7,FALSE)))</f>
        <v>30</v>
      </c>
      <c r="G1086" s="15"/>
      <c r="H1086" s="15">
        <f t="shared" si="51"/>
        <v>30</v>
      </c>
      <c r="I1086" s="198">
        <f t="shared" si="52"/>
        <v>1</v>
      </c>
    </row>
    <row r="1087" spans="1:9" x14ac:dyDescent="0.3">
      <c r="A1087" s="10">
        <v>43493</v>
      </c>
      <c r="B1087" s="11" t="s">
        <v>219</v>
      </c>
      <c r="C1087" s="11" t="s">
        <v>684</v>
      </c>
      <c r="D1087" s="11" t="s">
        <v>662</v>
      </c>
      <c r="E1087" s="11">
        <v>6738838</v>
      </c>
      <c r="F1087" s="15">
        <f>IF(ISBLANK($D1087),"",IF(ISBLANK($E1087),VLOOKUP($D1087,$J:$K,2,FALSE),VLOOKUP($E1087,'Daycare Packages'!$A:$G,7,FALSE)))</f>
        <v>27</v>
      </c>
      <c r="G1087" s="15"/>
      <c r="H1087" s="15">
        <f t="shared" si="51"/>
        <v>27</v>
      </c>
      <c r="I1087" s="198">
        <f t="shared" si="52"/>
        <v>1</v>
      </c>
    </row>
    <row r="1088" spans="1:9" x14ac:dyDescent="0.3">
      <c r="A1088" s="10">
        <v>43493</v>
      </c>
      <c r="B1088" s="11" t="s">
        <v>904</v>
      </c>
      <c r="C1088" s="11" t="s">
        <v>638</v>
      </c>
      <c r="D1088" s="11" t="s">
        <v>662</v>
      </c>
      <c r="F1088" s="15">
        <f>IF(ISBLANK($D1088),"",IF(ISBLANK($E1088),VLOOKUP($D1088,$J:$K,2,FALSE),VLOOKUP($E1088,'Daycare Packages'!$A:$G,7,FALSE)))</f>
        <v>30</v>
      </c>
      <c r="G1088" s="15"/>
      <c r="H1088" s="15">
        <f t="shared" si="51"/>
        <v>30</v>
      </c>
      <c r="I1088" s="198">
        <f t="shared" si="52"/>
        <v>1</v>
      </c>
    </row>
    <row r="1089" spans="1:9" x14ac:dyDescent="0.3">
      <c r="A1089" s="10">
        <v>43493</v>
      </c>
      <c r="B1089" s="11" t="s">
        <v>223</v>
      </c>
      <c r="C1089" s="11" t="s">
        <v>538</v>
      </c>
      <c r="D1089" s="11" t="s">
        <v>662</v>
      </c>
      <c r="E1089" s="11">
        <v>6745139</v>
      </c>
      <c r="F1089" s="15">
        <f>IF(ISBLANK($D1089),"",IF(ISBLANK($E1089),VLOOKUP($D1089,$J:$K,2,FALSE),VLOOKUP($E1089,'Daycare Packages'!$A:$G,7,FALSE)))</f>
        <v>26</v>
      </c>
      <c r="G1089" s="15"/>
      <c r="H1089" s="15">
        <f t="shared" si="51"/>
        <v>26</v>
      </c>
      <c r="I1089" s="198">
        <f t="shared" si="52"/>
        <v>1</v>
      </c>
    </row>
    <row r="1090" spans="1:9" x14ac:dyDescent="0.3">
      <c r="A1090" s="10">
        <v>43493</v>
      </c>
      <c r="B1090" s="11" t="s">
        <v>87</v>
      </c>
      <c r="C1090" s="11" t="s">
        <v>789</v>
      </c>
      <c r="D1090" s="11" t="s">
        <v>662</v>
      </c>
      <c r="E1090" s="11">
        <v>6350693</v>
      </c>
      <c r="F1090" s="15">
        <f>IF(ISBLANK($D1090),"",IF(ISBLANK($E1090),VLOOKUP($D1090,$J:$K,2,FALSE),VLOOKUP($E1090,'Daycare Packages'!$A:$G,7,FALSE)))</f>
        <v>24</v>
      </c>
      <c r="G1090" s="15"/>
      <c r="H1090" s="15">
        <f t="shared" si="51"/>
        <v>24</v>
      </c>
      <c r="I1090" s="198">
        <f t="shared" si="52"/>
        <v>1</v>
      </c>
    </row>
    <row r="1091" spans="1:9" x14ac:dyDescent="0.3">
      <c r="A1091" s="10">
        <v>43493</v>
      </c>
      <c r="B1091" s="11" t="s">
        <v>213</v>
      </c>
      <c r="C1091" s="11" t="s">
        <v>675</v>
      </c>
      <c r="D1091" s="11" t="s">
        <v>662</v>
      </c>
      <c r="E1091" s="11">
        <v>6734907</v>
      </c>
      <c r="F1091" s="15">
        <f>IF(ISBLANK($D1091),"",IF(ISBLANK($E1091),VLOOKUP($D1091,$J:$K,2,FALSE),VLOOKUP($E1091,'Daycare Packages'!$A:$G,7,FALSE)))</f>
        <v>26</v>
      </c>
      <c r="G1091" s="15"/>
      <c r="H1091" s="15">
        <f t="shared" ref="H1091:H1154" si="53">IF(ISBLANK(D1091),"",SUM(F1091:G1091))</f>
        <v>26</v>
      </c>
      <c r="I1091" s="198">
        <f t="shared" ref="I1091:I1154" si="54">IF(A1091="",0,MONTH(A1091))</f>
        <v>1</v>
      </c>
    </row>
    <row r="1092" spans="1:9" x14ac:dyDescent="0.3">
      <c r="A1092" s="10">
        <v>43493</v>
      </c>
      <c r="B1092" s="11" t="s">
        <v>140</v>
      </c>
      <c r="C1092" s="11" t="s">
        <v>475</v>
      </c>
      <c r="D1092" s="11" t="s">
        <v>662</v>
      </c>
      <c r="E1092" s="11">
        <v>6676801</v>
      </c>
      <c r="F1092" s="15">
        <f>IF(ISBLANK($D1092),"",IF(ISBLANK($E1092),VLOOKUP($D1092,$J:$K,2,FALSE),VLOOKUP($E1092,'Daycare Packages'!$A:$G,7,FALSE)))</f>
        <v>22</v>
      </c>
      <c r="G1092" s="15"/>
      <c r="H1092" s="15">
        <f t="shared" si="53"/>
        <v>22</v>
      </c>
      <c r="I1092" s="198">
        <f t="shared" si="54"/>
        <v>1</v>
      </c>
    </row>
    <row r="1093" spans="1:9" x14ac:dyDescent="0.3">
      <c r="A1093" s="10">
        <v>43493</v>
      </c>
      <c r="B1093" s="11" t="s">
        <v>216</v>
      </c>
      <c r="C1093" s="11" t="s">
        <v>448</v>
      </c>
      <c r="D1093" s="11" t="s">
        <v>662</v>
      </c>
      <c r="F1093" s="15">
        <f>IF(ISBLANK($D1093),"",IF(ISBLANK($E1093),VLOOKUP($D1093,$J:$K,2,FALSE),VLOOKUP($E1093,'Daycare Packages'!$A:$G,7,FALSE)))</f>
        <v>30</v>
      </c>
      <c r="G1093" s="15"/>
      <c r="H1093" s="15">
        <f t="shared" si="53"/>
        <v>30</v>
      </c>
      <c r="I1093" s="198">
        <f t="shared" si="54"/>
        <v>1</v>
      </c>
    </row>
    <row r="1094" spans="1:9" x14ac:dyDescent="0.3">
      <c r="A1094" s="10">
        <v>43493</v>
      </c>
      <c r="B1094" s="11" t="s">
        <v>156</v>
      </c>
      <c r="C1094" s="11" t="s">
        <v>479</v>
      </c>
      <c r="D1094" s="11" t="s">
        <v>662</v>
      </c>
      <c r="E1094" s="11">
        <v>6703732</v>
      </c>
      <c r="F1094" s="15">
        <f>IF(ISBLANK($D1094),"",IF(ISBLANK($E1094),VLOOKUP($D1094,$J:$K,2,FALSE),VLOOKUP($E1094,'Daycare Packages'!$A:$G,7,FALSE)))</f>
        <v>22</v>
      </c>
      <c r="G1094" s="15"/>
      <c r="H1094" s="15">
        <f t="shared" si="53"/>
        <v>22</v>
      </c>
      <c r="I1094" s="198">
        <f t="shared" si="54"/>
        <v>1</v>
      </c>
    </row>
    <row r="1095" spans="1:9" x14ac:dyDescent="0.3">
      <c r="A1095" s="10">
        <v>43493</v>
      </c>
      <c r="B1095" s="11" t="s">
        <v>905</v>
      </c>
      <c r="C1095" s="11" t="s">
        <v>906</v>
      </c>
      <c r="D1095" s="11" t="s">
        <v>666</v>
      </c>
      <c r="F1095" s="15">
        <f>IF(ISBLANK($D1095),"",IF(ISBLANK($E1095),VLOOKUP($D1095,$J:$K,2,FALSE),VLOOKUP($E1095,'Daycare Packages'!$A:$G,7,FALSE)))</f>
        <v>20</v>
      </c>
      <c r="G1095" s="15"/>
      <c r="H1095" s="15">
        <f t="shared" si="53"/>
        <v>20</v>
      </c>
      <c r="I1095" s="198">
        <f t="shared" si="54"/>
        <v>1</v>
      </c>
    </row>
    <row r="1096" spans="1:9" x14ac:dyDescent="0.3">
      <c r="A1096" s="10">
        <v>43493</v>
      </c>
      <c r="B1096" s="11" t="s">
        <v>215</v>
      </c>
      <c r="C1096" s="11" t="s">
        <v>741</v>
      </c>
      <c r="D1096" s="11" t="s">
        <v>662</v>
      </c>
      <c r="E1096" s="11">
        <v>6736360</v>
      </c>
      <c r="F1096" s="15">
        <f>IF(ISBLANK($D1096),"",IF(ISBLANK($E1096),VLOOKUP($D1096,$J:$K,2,FALSE),VLOOKUP($E1096,'Daycare Packages'!$A:$G,7,FALSE)))</f>
        <v>26</v>
      </c>
      <c r="G1096" s="15"/>
      <c r="H1096" s="15">
        <f t="shared" si="53"/>
        <v>26</v>
      </c>
      <c r="I1096" s="198">
        <f t="shared" si="54"/>
        <v>1</v>
      </c>
    </row>
    <row r="1097" spans="1:9" x14ac:dyDescent="0.3">
      <c r="A1097" s="10">
        <v>43493</v>
      </c>
      <c r="B1097" s="11" t="s">
        <v>196</v>
      </c>
      <c r="C1097" s="11" t="s">
        <v>432</v>
      </c>
      <c r="D1097" s="11" t="s">
        <v>662</v>
      </c>
      <c r="E1097" s="11">
        <v>6728047</v>
      </c>
      <c r="F1097" s="15">
        <f>IF(ISBLANK($D1097),"",IF(ISBLANK($E1097),VLOOKUP($D1097,$J:$K,2,FALSE),VLOOKUP($E1097,'Daycare Packages'!$A:$G,7,FALSE)))</f>
        <v>24</v>
      </c>
      <c r="G1097" s="15"/>
      <c r="H1097" s="15">
        <f t="shared" si="53"/>
        <v>24</v>
      </c>
      <c r="I1097" s="198">
        <f t="shared" si="54"/>
        <v>1</v>
      </c>
    </row>
    <row r="1098" spans="1:9" x14ac:dyDescent="0.3">
      <c r="A1098" s="10">
        <v>43493</v>
      </c>
      <c r="B1098" s="11" t="s">
        <v>114</v>
      </c>
      <c r="C1098" s="11" t="s">
        <v>789</v>
      </c>
      <c r="D1098" s="11" t="s">
        <v>662</v>
      </c>
      <c r="E1098" s="11">
        <v>6735275</v>
      </c>
      <c r="F1098" s="15">
        <f>IF(ISBLANK($D1098),"",IF(ISBLANK($E1098),VLOOKUP($D1098,$J:$K,2,FALSE),VLOOKUP($E1098,'Daycare Packages'!$A:$G,7,FALSE)))</f>
        <v>22</v>
      </c>
      <c r="G1098" s="15"/>
      <c r="H1098" s="15">
        <f t="shared" si="53"/>
        <v>22</v>
      </c>
      <c r="I1098" s="198">
        <f t="shared" si="54"/>
        <v>1</v>
      </c>
    </row>
    <row r="1099" spans="1:9" x14ac:dyDescent="0.3">
      <c r="A1099" s="10">
        <v>43493</v>
      </c>
      <c r="B1099" s="11" t="s">
        <v>441</v>
      </c>
      <c r="C1099" s="11" t="s">
        <v>442</v>
      </c>
      <c r="D1099" s="11" t="s">
        <v>662</v>
      </c>
      <c r="F1099" s="15">
        <f>IF(ISBLANK($D1099),"",IF(ISBLANK($E1099),VLOOKUP($D1099,$J:$K,2,FALSE),VLOOKUP($E1099,'Daycare Packages'!$A:$G,7,FALSE)))</f>
        <v>30</v>
      </c>
      <c r="G1099" s="15"/>
      <c r="H1099" s="15">
        <f t="shared" si="53"/>
        <v>30</v>
      </c>
      <c r="I1099" s="198">
        <f t="shared" si="54"/>
        <v>1</v>
      </c>
    </row>
    <row r="1100" spans="1:9" x14ac:dyDescent="0.3">
      <c r="A1100" s="10">
        <v>43493</v>
      </c>
      <c r="B1100" s="11" t="s">
        <v>65</v>
      </c>
      <c r="C1100" s="11" t="s">
        <v>708</v>
      </c>
      <c r="D1100" s="11" t="s">
        <v>662</v>
      </c>
      <c r="E1100" s="11">
        <v>539352</v>
      </c>
      <c r="F1100" s="15">
        <f>IF(ISBLANK($D1100),"",IF(ISBLANK($E1100),VLOOKUP($D1100,$J:$K,2,FALSE),VLOOKUP($E1100,'Daycare Packages'!$A:$G,7,FALSE)))</f>
        <v>23.4</v>
      </c>
      <c r="G1100" s="15"/>
      <c r="H1100" s="15">
        <f t="shared" si="53"/>
        <v>23.4</v>
      </c>
      <c r="I1100" s="198">
        <f t="shared" si="54"/>
        <v>1</v>
      </c>
    </row>
    <row r="1101" spans="1:9" x14ac:dyDescent="0.3">
      <c r="A1101" s="10">
        <v>43493</v>
      </c>
      <c r="B1101" s="11" t="s">
        <v>193</v>
      </c>
      <c r="C1101" s="11" t="s">
        <v>776</v>
      </c>
      <c r="D1101" s="11" t="s">
        <v>662</v>
      </c>
      <c r="E1101" s="11">
        <v>6766073</v>
      </c>
      <c r="F1101" s="15">
        <f>IF(ISBLANK($D1101),"",IF(ISBLANK($E1101),VLOOKUP($D1101,$J:$K,2,FALSE),VLOOKUP($E1101,'Daycare Packages'!$A:$G,7,FALSE)))</f>
        <v>27</v>
      </c>
      <c r="G1101" s="15"/>
      <c r="H1101" s="15">
        <f t="shared" si="53"/>
        <v>27</v>
      </c>
      <c r="I1101" s="198">
        <f t="shared" si="54"/>
        <v>1</v>
      </c>
    </row>
    <row r="1102" spans="1:9" x14ac:dyDescent="0.3">
      <c r="A1102" s="10">
        <v>43493</v>
      </c>
      <c r="B1102" s="11" t="s">
        <v>222</v>
      </c>
      <c r="C1102" s="11" t="s">
        <v>229</v>
      </c>
      <c r="D1102" s="11" t="s">
        <v>662</v>
      </c>
      <c r="E1102" s="126"/>
      <c r="F1102" s="15">
        <f>IF(ISBLANK($D1102),"",IF(ISBLANK($E1102),VLOOKUP($D1102,$J:$K,2,FALSE),VLOOKUP($E1102,'Daycare Packages'!$A:$G,7,FALSE)))</f>
        <v>30</v>
      </c>
      <c r="G1102" s="15"/>
      <c r="H1102" s="15">
        <f t="shared" si="53"/>
        <v>30</v>
      </c>
      <c r="I1102" s="198">
        <f t="shared" si="54"/>
        <v>1</v>
      </c>
    </row>
    <row r="1103" spans="1:9" x14ac:dyDescent="0.3">
      <c r="A1103" s="10">
        <v>43493</v>
      </c>
      <c r="B1103" s="11" t="s">
        <v>907</v>
      </c>
      <c r="C1103" s="11" t="s">
        <v>908</v>
      </c>
      <c r="D1103" s="11" t="s">
        <v>662</v>
      </c>
      <c r="F1103" s="15">
        <f>IF(ISBLANK($D1103),"",IF(ISBLANK($E1103),VLOOKUP($D1103,$J:$K,2,FALSE),VLOOKUP($E1103,'Daycare Packages'!$A:$G,7,FALSE)))</f>
        <v>30</v>
      </c>
      <c r="G1103" s="15"/>
      <c r="H1103" s="15">
        <f t="shared" si="53"/>
        <v>30</v>
      </c>
      <c r="I1103" s="198">
        <f t="shared" si="54"/>
        <v>1</v>
      </c>
    </row>
    <row r="1104" spans="1:9" x14ac:dyDescent="0.3">
      <c r="A1104" s="10">
        <v>43493</v>
      </c>
      <c r="B1104" s="11" t="s">
        <v>907</v>
      </c>
      <c r="C1104" s="11" t="s">
        <v>909</v>
      </c>
      <c r="D1104" s="11" t="s">
        <v>662</v>
      </c>
      <c r="F1104" s="15">
        <f>IF(ISBLANK($D1104),"",IF(ISBLANK($E1104),VLOOKUP($D1104,$J:$K,2,FALSE),VLOOKUP($E1104,'Daycare Packages'!$A:$G,7,FALSE)))</f>
        <v>30</v>
      </c>
      <c r="G1104" s="15"/>
      <c r="H1104" s="15">
        <f t="shared" si="53"/>
        <v>30</v>
      </c>
      <c r="I1104" s="198">
        <f t="shared" si="54"/>
        <v>1</v>
      </c>
    </row>
    <row r="1105" spans="1:9" x14ac:dyDescent="0.3">
      <c r="A1105" s="10">
        <v>43493</v>
      </c>
      <c r="B1105" s="11" t="s">
        <v>197</v>
      </c>
      <c r="C1105" s="11" t="s">
        <v>754</v>
      </c>
      <c r="D1105" s="11" t="s">
        <v>662</v>
      </c>
      <c r="E1105" s="11">
        <v>6728139</v>
      </c>
      <c r="F1105" s="15">
        <f>IF(ISBLANK($D1105),"",IF(ISBLANK($E1105),VLOOKUP($D1105,$J:$K,2,FALSE),VLOOKUP($E1105,'Daycare Packages'!$A:$G,7,FALSE)))</f>
        <v>26</v>
      </c>
      <c r="G1105" s="15"/>
      <c r="H1105" s="15">
        <f t="shared" si="53"/>
        <v>26</v>
      </c>
      <c r="I1105" s="198">
        <f t="shared" si="54"/>
        <v>1</v>
      </c>
    </row>
    <row r="1106" spans="1:9" x14ac:dyDescent="0.3">
      <c r="A1106" s="10">
        <v>43493</v>
      </c>
      <c r="B1106" s="11" t="s">
        <v>127</v>
      </c>
      <c r="C1106" s="11" t="s">
        <v>715</v>
      </c>
      <c r="D1106" s="11" t="s">
        <v>662</v>
      </c>
      <c r="E1106" s="11">
        <v>6756191</v>
      </c>
      <c r="F1106" s="15">
        <f>IF(ISBLANK($D1106),"",IF(ISBLANK($E1106),VLOOKUP($D1106,$J:$K,2,FALSE),VLOOKUP($E1106,'Daycare Packages'!$A:$G,7,FALSE)))</f>
        <v>23</v>
      </c>
      <c r="G1106" s="15"/>
      <c r="H1106" s="15">
        <f t="shared" si="53"/>
        <v>23</v>
      </c>
      <c r="I1106" s="198">
        <f t="shared" si="54"/>
        <v>1</v>
      </c>
    </row>
    <row r="1107" spans="1:9" x14ac:dyDescent="0.3">
      <c r="A1107" s="10">
        <v>43493</v>
      </c>
      <c r="B1107" s="11" t="s">
        <v>134</v>
      </c>
      <c r="C1107" s="11" t="s">
        <v>883</v>
      </c>
      <c r="D1107" s="11" t="s">
        <v>662</v>
      </c>
      <c r="E1107" s="11">
        <v>6732664</v>
      </c>
      <c r="F1107" s="15">
        <f>IF(ISBLANK($D1107),"",IF(ISBLANK($E1107),VLOOKUP($D1107,$J:$K,2,FALSE),VLOOKUP($E1107,'Daycare Packages'!$A:$G,7,FALSE)))</f>
        <v>26</v>
      </c>
      <c r="G1107" s="15"/>
      <c r="H1107" s="15">
        <f t="shared" si="53"/>
        <v>26</v>
      </c>
      <c r="I1107" s="198">
        <f t="shared" si="54"/>
        <v>1</v>
      </c>
    </row>
    <row r="1108" spans="1:9" x14ac:dyDescent="0.3">
      <c r="A1108" s="10">
        <v>43493</v>
      </c>
      <c r="B1108" s="11" t="s">
        <v>699</v>
      </c>
      <c r="C1108" s="11" t="s">
        <v>478</v>
      </c>
      <c r="D1108" s="11" t="s">
        <v>662</v>
      </c>
      <c r="F1108" s="15">
        <f>IF(ISBLANK($D1108),"",IF(ISBLANK($E1108),VLOOKUP($D1108,$J:$K,2,FALSE),VLOOKUP($E1108,'Daycare Packages'!$A:$G,7,FALSE)))</f>
        <v>30</v>
      </c>
      <c r="G1108" s="15">
        <v>-3</v>
      </c>
      <c r="H1108" s="15">
        <f t="shared" si="53"/>
        <v>27</v>
      </c>
      <c r="I1108" s="198">
        <f t="shared" si="54"/>
        <v>1</v>
      </c>
    </row>
    <row r="1109" spans="1:9" x14ac:dyDescent="0.3">
      <c r="A1109" s="10">
        <v>43493</v>
      </c>
      <c r="B1109" s="11" t="s">
        <v>699</v>
      </c>
      <c r="C1109" s="11" t="s">
        <v>507</v>
      </c>
      <c r="D1109" s="11" t="s">
        <v>662</v>
      </c>
      <c r="F1109" s="15">
        <f>IF(ISBLANK($D1109),"",IF(ISBLANK($E1109),VLOOKUP($D1109,$J:$K,2,FALSE),VLOOKUP($E1109,'Daycare Packages'!$A:$G,7,FALSE)))</f>
        <v>30</v>
      </c>
      <c r="G1109" s="15">
        <v>-3</v>
      </c>
      <c r="H1109" s="15">
        <f t="shared" si="53"/>
        <v>27</v>
      </c>
      <c r="I1109" s="198">
        <f t="shared" si="54"/>
        <v>1</v>
      </c>
    </row>
    <row r="1110" spans="1:9" x14ac:dyDescent="0.3">
      <c r="A1110" s="10">
        <v>43493</v>
      </c>
      <c r="B1110" s="11" t="s">
        <v>135</v>
      </c>
      <c r="C1110" s="11" t="s">
        <v>778</v>
      </c>
      <c r="D1110" s="11" t="s">
        <v>662</v>
      </c>
      <c r="E1110" s="11">
        <v>6660993</v>
      </c>
      <c r="F1110" s="15">
        <f>IF(ISBLANK($D1110),"",IF(ISBLANK($E1110),VLOOKUP($D1110,$J:$K,2,FALSE),VLOOKUP($E1110,'Daycare Packages'!$A:$G,7,FALSE)))</f>
        <v>26</v>
      </c>
      <c r="G1110" s="15"/>
      <c r="H1110" s="15">
        <f t="shared" si="53"/>
        <v>26</v>
      </c>
      <c r="I1110" s="198">
        <f t="shared" si="54"/>
        <v>1</v>
      </c>
    </row>
    <row r="1111" spans="1:9" x14ac:dyDescent="0.3">
      <c r="A1111" s="10">
        <v>43493</v>
      </c>
      <c r="B1111" s="11" t="s">
        <v>147</v>
      </c>
      <c r="C1111" s="11" t="s">
        <v>796</v>
      </c>
      <c r="D1111" s="11" t="s">
        <v>662</v>
      </c>
      <c r="E1111" s="11">
        <v>6691923</v>
      </c>
      <c r="F1111" s="15">
        <f>IF(ISBLANK($D1111),"",IF(ISBLANK($E1111),VLOOKUP($D1111,$J:$K,2,FALSE),VLOOKUP($E1111,'Daycare Packages'!$A:$G,7,FALSE)))</f>
        <v>22</v>
      </c>
      <c r="G1111" s="15"/>
      <c r="H1111" s="15">
        <f t="shared" si="53"/>
        <v>22</v>
      </c>
      <c r="I1111" s="198">
        <f t="shared" si="54"/>
        <v>1</v>
      </c>
    </row>
    <row r="1112" spans="1:9" x14ac:dyDescent="0.3">
      <c r="A1112" s="10">
        <v>43493</v>
      </c>
      <c r="B1112" s="11" t="s">
        <v>700</v>
      </c>
      <c r="C1112" s="11" t="s">
        <v>701</v>
      </c>
      <c r="D1112" s="11" t="s">
        <v>662</v>
      </c>
      <c r="F1112" s="15">
        <f>IF(ISBLANK($D1112),"",IF(ISBLANK($E1112),VLOOKUP($D1112,$J:$K,2,FALSE),VLOOKUP($E1112,'Daycare Packages'!$A:$G,7,FALSE)))</f>
        <v>30</v>
      </c>
      <c r="G1112" s="15"/>
      <c r="H1112" s="15">
        <f t="shared" si="53"/>
        <v>30</v>
      </c>
      <c r="I1112" s="198">
        <f t="shared" si="54"/>
        <v>1</v>
      </c>
    </row>
    <row r="1113" spans="1:9" x14ac:dyDescent="0.3">
      <c r="A1113" s="10">
        <v>43493</v>
      </c>
      <c r="B1113" s="11" t="s">
        <v>873</v>
      </c>
      <c r="C1113" s="11" t="s">
        <v>493</v>
      </c>
      <c r="D1113" s="11" t="s">
        <v>662</v>
      </c>
      <c r="F1113" s="15">
        <f>IF(ISBLANK($D1113),"",IF(ISBLANK($E1113),VLOOKUP($D1113,$J:$K,2,FALSE),VLOOKUP($E1113,'Daycare Packages'!$A:$G,7,FALSE)))</f>
        <v>30</v>
      </c>
      <c r="G1113" s="15"/>
      <c r="H1113" s="15">
        <f t="shared" si="53"/>
        <v>30</v>
      </c>
      <c r="I1113" s="198">
        <f t="shared" si="54"/>
        <v>1</v>
      </c>
    </row>
    <row r="1114" spans="1:9" x14ac:dyDescent="0.3">
      <c r="A1114" s="10">
        <v>43493</v>
      </c>
      <c r="B1114" s="11" t="s">
        <v>209</v>
      </c>
      <c r="C1114" s="11" t="s">
        <v>702</v>
      </c>
      <c r="D1114" s="11" t="s">
        <v>662</v>
      </c>
      <c r="E1114" s="11">
        <v>6733881</v>
      </c>
      <c r="F1114" s="15">
        <f>IF(ISBLANK($D1114),"",IF(ISBLANK($E1114),VLOOKUP($D1114,$J:$K,2,FALSE),VLOOKUP($E1114,'Daycare Packages'!$A:$G,7,FALSE)))</f>
        <v>25</v>
      </c>
      <c r="G1114" s="15"/>
      <c r="H1114" s="15">
        <f t="shared" si="53"/>
        <v>25</v>
      </c>
      <c r="I1114" s="198">
        <f t="shared" si="54"/>
        <v>1</v>
      </c>
    </row>
    <row r="1115" spans="1:9" x14ac:dyDescent="0.3">
      <c r="A1115" s="10">
        <v>43493</v>
      </c>
      <c r="B1115" s="11" t="s">
        <v>218</v>
      </c>
      <c r="C1115" s="11" t="s">
        <v>737</v>
      </c>
      <c r="D1115" s="11" t="s">
        <v>662</v>
      </c>
      <c r="E1115" s="11">
        <v>6738000</v>
      </c>
      <c r="F1115" s="15">
        <f>IF(ISBLANK($D1115),"",IF(ISBLANK($E1115),VLOOKUP($D1115,$J:$K,2,FALSE),VLOOKUP($E1115,'Daycare Packages'!$A:$G,7,FALSE)))</f>
        <v>20</v>
      </c>
      <c r="G1115" s="15"/>
      <c r="H1115" s="15">
        <f t="shared" si="53"/>
        <v>20</v>
      </c>
      <c r="I1115" s="198">
        <f t="shared" si="54"/>
        <v>1</v>
      </c>
    </row>
    <row r="1116" spans="1:9" x14ac:dyDescent="0.3">
      <c r="A1116" s="10">
        <v>43493</v>
      </c>
      <c r="B1116" s="11" t="s">
        <v>218</v>
      </c>
      <c r="C1116" s="11" t="s">
        <v>738</v>
      </c>
      <c r="D1116" s="11" t="s">
        <v>662</v>
      </c>
      <c r="E1116" s="11">
        <v>6738000</v>
      </c>
      <c r="F1116" s="15">
        <f>IF(ISBLANK($D1116),"",IF(ISBLANK($E1116),VLOOKUP($D1116,$J:$K,2,FALSE),VLOOKUP($E1116,'Daycare Packages'!$A:$G,7,FALSE)))</f>
        <v>20</v>
      </c>
      <c r="G1116" s="15"/>
      <c r="H1116" s="15">
        <f t="shared" si="53"/>
        <v>20</v>
      </c>
      <c r="I1116" s="198">
        <f t="shared" si="54"/>
        <v>1</v>
      </c>
    </row>
    <row r="1117" spans="1:9" x14ac:dyDescent="0.3">
      <c r="A1117" s="10">
        <v>43493</v>
      </c>
      <c r="B1117" s="11" t="s">
        <v>217</v>
      </c>
      <c r="C1117" s="11" t="s">
        <v>402</v>
      </c>
      <c r="D1117" s="11" t="s">
        <v>662</v>
      </c>
      <c r="E1117" s="11">
        <v>6736913</v>
      </c>
      <c r="F1117" s="15">
        <f>IF(ISBLANK($D1117),"",IF(ISBLANK($E1117),VLOOKUP($D1117,$J:$K,2,FALSE),VLOOKUP($E1117,'Daycare Packages'!$A:$G,7,FALSE)))</f>
        <v>25</v>
      </c>
      <c r="G1117" s="15"/>
      <c r="H1117" s="15">
        <f t="shared" si="53"/>
        <v>25</v>
      </c>
      <c r="I1117" s="198">
        <f t="shared" si="54"/>
        <v>1</v>
      </c>
    </row>
    <row r="1118" spans="1:9" x14ac:dyDescent="0.3">
      <c r="A1118" s="10">
        <v>43493</v>
      </c>
      <c r="B1118" s="11" t="s">
        <v>230</v>
      </c>
      <c r="C1118" s="11" t="s">
        <v>493</v>
      </c>
      <c r="D1118" s="11" t="s">
        <v>662</v>
      </c>
      <c r="F1118" s="15">
        <f>IF(ISBLANK($D1118),"",IF(ISBLANK($E1118),VLOOKUP($D1118,$J:$K,2,FALSE),VLOOKUP($E1118,'Daycare Packages'!$A:$G,7,FALSE)))</f>
        <v>30</v>
      </c>
      <c r="G1118" s="15"/>
      <c r="H1118" s="15">
        <f t="shared" si="53"/>
        <v>30</v>
      </c>
      <c r="I1118" s="198">
        <f t="shared" si="54"/>
        <v>1</v>
      </c>
    </row>
    <row r="1119" spans="1:9" x14ac:dyDescent="0.3">
      <c r="A1119" s="10">
        <v>43493</v>
      </c>
      <c r="B1119" s="11" t="s">
        <v>163</v>
      </c>
      <c r="C1119" s="11" t="s">
        <v>593</v>
      </c>
      <c r="D1119" s="11" t="s">
        <v>666</v>
      </c>
      <c r="E1119" s="11">
        <v>6726936</v>
      </c>
      <c r="F1119" s="15">
        <f>IF(ISBLANK($D1119),"",IF(ISBLANK($E1119),VLOOKUP($D1119,$J:$K,2,FALSE),VLOOKUP($E1119,'Daycare Packages'!$A:$G,7,FALSE)))</f>
        <v>26</v>
      </c>
      <c r="G1119" s="15"/>
      <c r="H1119" s="15">
        <f t="shared" si="53"/>
        <v>26</v>
      </c>
      <c r="I1119" s="198">
        <f t="shared" si="54"/>
        <v>1</v>
      </c>
    </row>
    <row r="1120" spans="1:9" x14ac:dyDescent="0.3">
      <c r="A1120" s="10">
        <v>43493</v>
      </c>
      <c r="B1120" s="11" t="s">
        <v>115</v>
      </c>
      <c r="C1120" s="11" t="s">
        <v>764</v>
      </c>
      <c r="D1120" s="11" t="s">
        <v>662</v>
      </c>
      <c r="E1120" s="11">
        <v>6589872</v>
      </c>
      <c r="F1120" s="15">
        <f>IF(ISBLANK($D1120),"",IF(ISBLANK($E1120),VLOOKUP($D1120,$J:$K,2,FALSE),VLOOKUP($E1120,'Daycare Packages'!$A:$G,7,FALSE)))</f>
        <v>22</v>
      </c>
      <c r="G1120" s="15"/>
      <c r="H1120" s="15">
        <f t="shared" si="53"/>
        <v>22</v>
      </c>
      <c r="I1120" s="198">
        <f t="shared" si="54"/>
        <v>1</v>
      </c>
    </row>
    <row r="1121" spans="1:9" x14ac:dyDescent="0.3">
      <c r="A1121" s="10">
        <v>43493</v>
      </c>
      <c r="B1121" s="11" t="s">
        <v>182</v>
      </c>
      <c r="C1121" s="11" t="s">
        <v>685</v>
      </c>
      <c r="D1121" s="11" t="s">
        <v>662</v>
      </c>
      <c r="E1121" s="11">
        <v>6721354</v>
      </c>
      <c r="F1121" s="15">
        <f>IF(ISBLANK($D1121),"",IF(ISBLANK($E1121),VLOOKUP($D1121,$J:$K,2,FALSE),VLOOKUP($E1121,'Daycare Packages'!$A:$G,7,FALSE)))</f>
        <v>22</v>
      </c>
      <c r="G1121" s="15"/>
      <c r="H1121" s="15">
        <f t="shared" si="53"/>
        <v>22</v>
      </c>
      <c r="I1121" s="198">
        <f t="shared" si="54"/>
        <v>1</v>
      </c>
    </row>
    <row r="1122" spans="1:9" x14ac:dyDescent="0.3">
      <c r="A1122" s="10">
        <v>43493</v>
      </c>
      <c r="B1122" s="11" t="s">
        <v>494</v>
      </c>
      <c r="C1122" s="11" t="s">
        <v>708</v>
      </c>
      <c r="D1122" s="11" t="s">
        <v>662</v>
      </c>
      <c r="F1122" s="15">
        <f>IF(ISBLANK($D1122),"",IF(ISBLANK($E1122),VLOOKUP($D1122,$J:$K,2,FALSE),VLOOKUP($E1122,'Daycare Packages'!$A:$G,7,FALSE)))</f>
        <v>30</v>
      </c>
      <c r="G1122" s="15"/>
      <c r="H1122" s="15">
        <f t="shared" si="53"/>
        <v>30</v>
      </c>
      <c r="I1122" s="198">
        <f t="shared" si="54"/>
        <v>1</v>
      </c>
    </row>
    <row r="1123" spans="1:9" x14ac:dyDescent="0.3">
      <c r="A1123" s="10">
        <v>43493</v>
      </c>
      <c r="B1123" s="11" t="s">
        <v>494</v>
      </c>
      <c r="C1123" s="11" t="s">
        <v>709</v>
      </c>
      <c r="D1123" s="11" t="s">
        <v>662</v>
      </c>
      <c r="F1123" s="15">
        <f>IF(ISBLANK($D1123),"",IF(ISBLANK($E1123),VLOOKUP($D1123,$J:$K,2,FALSE),VLOOKUP($E1123,'Daycare Packages'!$A:$G,7,FALSE)))</f>
        <v>30</v>
      </c>
      <c r="G1123" s="15"/>
      <c r="H1123" s="15">
        <f t="shared" si="53"/>
        <v>30</v>
      </c>
      <c r="I1123" s="198">
        <f t="shared" si="54"/>
        <v>1</v>
      </c>
    </row>
    <row r="1124" spans="1:9" x14ac:dyDescent="0.3">
      <c r="A1124" s="10">
        <v>43493</v>
      </c>
      <c r="B1124" s="11" t="s">
        <v>212</v>
      </c>
      <c r="C1124" s="11" t="s">
        <v>707</v>
      </c>
      <c r="D1124" s="11" t="s">
        <v>662</v>
      </c>
      <c r="E1124" s="11">
        <v>6734311</v>
      </c>
      <c r="F1124" s="15">
        <f>IF(ISBLANK($D1124),"",IF(ISBLANK($E1124),VLOOKUP($D1124,$J:$K,2,FALSE),VLOOKUP($E1124,'Daycare Packages'!$A:$G,7,FALSE)))</f>
        <v>25</v>
      </c>
      <c r="G1124" s="15"/>
      <c r="H1124" s="15">
        <f t="shared" si="53"/>
        <v>25</v>
      </c>
      <c r="I1124" s="198">
        <f t="shared" si="54"/>
        <v>1</v>
      </c>
    </row>
    <row r="1125" spans="1:9" x14ac:dyDescent="0.3">
      <c r="A1125" s="10">
        <v>43493</v>
      </c>
      <c r="B1125" s="11" t="s">
        <v>148</v>
      </c>
      <c r="C1125" s="11" t="s">
        <v>547</v>
      </c>
      <c r="D1125" s="11" t="s">
        <v>662</v>
      </c>
      <c r="E1125" s="11">
        <v>6692862</v>
      </c>
      <c r="F1125" s="15">
        <f>IF(ISBLANK($D1125),"",IF(ISBLANK($E1125),VLOOKUP($D1125,$J:$K,2,FALSE),VLOOKUP($E1125,'Daycare Packages'!$A:$G,7,FALSE)))</f>
        <v>25</v>
      </c>
      <c r="G1125" s="15"/>
      <c r="H1125" s="15">
        <f t="shared" si="53"/>
        <v>25</v>
      </c>
      <c r="I1125" s="198">
        <f t="shared" si="54"/>
        <v>1</v>
      </c>
    </row>
    <row r="1126" spans="1:9" x14ac:dyDescent="0.3">
      <c r="A1126" s="10">
        <v>43493</v>
      </c>
      <c r="B1126" s="11" t="s">
        <v>170</v>
      </c>
      <c r="C1126" s="11" t="s">
        <v>710</v>
      </c>
      <c r="D1126" s="11" t="s">
        <v>662</v>
      </c>
      <c r="E1126" s="11">
        <v>6715199</v>
      </c>
      <c r="F1126" s="15">
        <f>IF(ISBLANK($D1126),"",IF(ISBLANK($E1126),VLOOKUP($D1126,$J:$K,2,FALSE),VLOOKUP($E1126,'Daycare Packages'!$A:$G,7,FALSE)))</f>
        <v>22</v>
      </c>
      <c r="G1126" s="15"/>
      <c r="H1126" s="15">
        <f t="shared" si="53"/>
        <v>22</v>
      </c>
      <c r="I1126" s="198">
        <f t="shared" si="54"/>
        <v>1</v>
      </c>
    </row>
    <row r="1127" spans="1:9" x14ac:dyDescent="0.3">
      <c r="A1127" s="10">
        <v>43493</v>
      </c>
      <c r="B1127" s="11" t="s">
        <v>716</v>
      </c>
      <c r="C1127" s="11" t="s">
        <v>717</v>
      </c>
      <c r="D1127" s="11" t="s">
        <v>662</v>
      </c>
      <c r="F1127" s="15">
        <f>IF(ISBLANK($D1127),"",IF(ISBLANK($E1127),VLOOKUP($D1127,$J:$K,2,FALSE),VLOOKUP($E1127,'Daycare Packages'!$A:$G,7,FALSE)))</f>
        <v>30</v>
      </c>
      <c r="G1127" s="15"/>
      <c r="H1127" s="15">
        <f t="shared" si="53"/>
        <v>30</v>
      </c>
      <c r="I1127" s="198">
        <f t="shared" si="54"/>
        <v>1</v>
      </c>
    </row>
    <row r="1128" spans="1:9" x14ac:dyDescent="0.3">
      <c r="A1128" s="10">
        <v>43493</v>
      </c>
      <c r="B1128" s="11" t="s">
        <v>132</v>
      </c>
      <c r="C1128" s="11" t="s">
        <v>818</v>
      </c>
      <c r="D1128" s="11" t="s">
        <v>662</v>
      </c>
      <c r="E1128" s="11">
        <v>6746752</v>
      </c>
      <c r="F1128" s="15">
        <f>IF(ISBLANK($D1128),"",IF(ISBLANK($E1128),VLOOKUP($D1128,$J:$K,2,FALSE),VLOOKUP($E1128,'Daycare Packages'!$A:$G,7,FALSE)))</f>
        <v>27</v>
      </c>
      <c r="G1128" s="15"/>
      <c r="H1128" s="15">
        <f t="shared" si="53"/>
        <v>27</v>
      </c>
      <c r="I1128" s="198">
        <f t="shared" si="54"/>
        <v>1</v>
      </c>
    </row>
    <row r="1129" spans="1:9" x14ac:dyDescent="0.3">
      <c r="A1129" s="10">
        <v>43493</v>
      </c>
      <c r="B1129" s="11" t="s">
        <v>799</v>
      </c>
      <c r="C1129" s="11" t="s">
        <v>800</v>
      </c>
      <c r="D1129" s="11" t="s">
        <v>662</v>
      </c>
      <c r="F1129" s="15">
        <f>IF(ISBLANK($D1129),"",IF(ISBLANK($E1129),VLOOKUP($D1129,$J:$K,2,FALSE),VLOOKUP($E1129,'Daycare Packages'!$A:$G,7,FALSE)))</f>
        <v>30</v>
      </c>
      <c r="G1129" s="15"/>
      <c r="H1129" s="15">
        <f t="shared" si="53"/>
        <v>30</v>
      </c>
      <c r="I1129" s="198">
        <f t="shared" si="54"/>
        <v>1</v>
      </c>
    </row>
    <row r="1130" spans="1:9" x14ac:dyDescent="0.3">
      <c r="A1130" s="55">
        <v>43493</v>
      </c>
      <c r="B1130" s="56" t="s">
        <v>141</v>
      </c>
      <c r="C1130" s="56" t="s">
        <v>564</v>
      </c>
      <c r="D1130" s="56" t="s">
        <v>662</v>
      </c>
      <c r="E1130" s="56">
        <v>6735955</v>
      </c>
      <c r="F1130" s="59">
        <f>IF(ISBLANK($D1130),"",IF(ISBLANK($E1130),VLOOKUP($D1130,$J:$K,2,FALSE),VLOOKUP($E1130,'Daycare Packages'!$A:$G,7,FALSE)))</f>
        <v>25</v>
      </c>
      <c r="G1130" s="59"/>
      <c r="H1130" s="59">
        <f t="shared" si="53"/>
        <v>25</v>
      </c>
      <c r="I1130" s="198">
        <f t="shared" si="54"/>
        <v>1</v>
      </c>
    </row>
    <row r="1131" spans="1:9" x14ac:dyDescent="0.3">
      <c r="A1131" s="10">
        <v>43494</v>
      </c>
      <c r="B1131" s="11" t="s">
        <v>720</v>
      </c>
      <c r="C1131" s="11" t="s">
        <v>721</v>
      </c>
      <c r="D1131" s="11" t="s">
        <v>659</v>
      </c>
      <c r="F1131" s="15">
        <f>IF(ISBLANK($D1131),"",IF(ISBLANK($E1131),VLOOKUP($D1131,$J:$K,2,FALSE),VLOOKUP($E1131,'Daycare Packages'!$A:$G,7,FALSE)))</f>
        <v>20</v>
      </c>
      <c r="G1131" s="15"/>
      <c r="H1131" s="15">
        <f t="shared" si="53"/>
        <v>20</v>
      </c>
      <c r="I1131" s="198">
        <f t="shared" si="54"/>
        <v>1</v>
      </c>
    </row>
    <row r="1132" spans="1:9" x14ac:dyDescent="0.3">
      <c r="A1132" s="10">
        <v>43494</v>
      </c>
      <c r="B1132" s="11" t="s">
        <v>154</v>
      </c>
      <c r="C1132" s="11" t="s">
        <v>729</v>
      </c>
      <c r="D1132" s="11" t="s">
        <v>659</v>
      </c>
      <c r="E1132" s="11">
        <v>6699092</v>
      </c>
      <c r="F1132" s="15">
        <f>IF(ISBLANK($D1132),"",IF(ISBLANK($E1132),VLOOKUP($D1132,$J:$K,2,FALSE),VLOOKUP($E1132,'Daycare Packages'!$A:$G,7,FALSE)))</f>
        <v>18</v>
      </c>
      <c r="G1132" s="15"/>
      <c r="H1132" s="15">
        <f t="shared" si="53"/>
        <v>18</v>
      </c>
      <c r="I1132" s="198">
        <f t="shared" si="54"/>
        <v>1</v>
      </c>
    </row>
    <row r="1133" spans="1:9" x14ac:dyDescent="0.3">
      <c r="A1133" s="10">
        <v>43494</v>
      </c>
      <c r="B1133" s="11" t="s">
        <v>799</v>
      </c>
      <c r="C1133" s="11" t="s">
        <v>800</v>
      </c>
      <c r="D1133" s="11" t="s">
        <v>659</v>
      </c>
      <c r="F1133" s="15">
        <f>IF(ISBLANK($D1133),"",IF(ISBLANK($E1133),VLOOKUP($D1133,$J:$K,2,FALSE),VLOOKUP($E1133,'Daycare Packages'!$A:$G,7,FALSE)))</f>
        <v>20</v>
      </c>
      <c r="G1133" s="15"/>
      <c r="H1133" s="15">
        <f t="shared" si="53"/>
        <v>20</v>
      </c>
      <c r="I1133" s="198">
        <f t="shared" si="54"/>
        <v>1</v>
      </c>
    </row>
    <row r="1134" spans="1:9" x14ac:dyDescent="0.3">
      <c r="A1134" s="10">
        <v>43494</v>
      </c>
      <c r="B1134" s="11" t="s">
        <v>617</v>
      </c>
      <c r="C1134" s="11" t="s">
        <v>618</v>
      </c>
      <c r="D1134" s="11" t="s">
        <v>671</v>
      </c>
      <c r="F1134" s="15">
        <f>IF(ISBLANK($D1134),"",IF(ISBLANK($E1134),VLOOKUP($D1134,$J:$K,2,FALSE),VLOOKUP($E1134,'Daycare Packages'!$A:$G,7,FALSE)))</f>
        <v>0</v>
      </c>
      <c r="G1134" s="15"/>
      <c r="H1134" s="15">
        <f t="shared" si="53"/>
        <v>0</v>
      </c>
      <c r="I1134" s="198">
        <f t="shared" si="54"/>
        <v>1</v>
      </c>
    </row>
    <row r="1135" spans="1:9" x14ac:dyDescent="0.3">
      <c r="A1135" s="10">
        <v>43494</v>
      </c>
      <c r="B1135" s="11" t="s">
        <v>152</v>
      </c>
      <c r="C1135" s="11" t="s">
        <v>679</v>
      </c>
      <c r="D1135" s="11" t="s">
        <v>659</v>
      </c>
      <c r="E1135" s="11">
        <v>6696828</v>
      </c>
      <c r="F1135" s="15">
        <f>IF(ISBLANK($D1135),"",IF(ISBLANK($E1135),VLOOKUP($D1135,$J:$K,2,FALSE),VLOOKUP($E1135,'Daycare Packages'!$A:$G,7,FALSE)))</f>
        <v>22</v>
      </c>
      <c r="G1135" s="15"/>
      <c r="H1135" s="15">
        <f t="shared" si="53"/>
        <v>22</v>
      </c>
      <c r="I1135" s="198">
        <f t="shared" si="54"/>
        <v>1</v>
      </c>
    </row>
    <row r="1136" spans="1:9" x14ac:dyDescent="0.3">
      <c r="A1136" s="10">
        <v>43494</v>
      </c>
      <c r="B1136" s="11" t="s">
        <v>190</v>
      </c>
      <c r="C1136" s="11" t="s">
        <v>718</v>
      </c>
      <c r="D1136" s="11" t="s">
        <v>659</v>
      </c>
      <c r="E1136" s="11">
        <v>6747740</v>
      </c>
      <c r="F1136" s="15">
        <f>IF(ISBLANK($D1136),"",IF(ISBLANK($E1136),VLOOKUP($D1136,$J:$K,2,FALSE),VLOOKUP($E1136,'Daycare Packages'!$A:$G,7,FALSE)))</f>
        <v>19</v>
      </c>
      <c r="G1136" s="15"/>
      <c r="H1136" s="15">
        <f t="shared" si="53"/>
        <v>19</v>
      </c>
      <c r="I1136" s="198">
        <f t="shared" si="54"/>
        <v>1</v>
      </c>
    </row>
    <row r="1137" spans="1:9" x14ac:dyDescent="0.3">
      <c r="A1137" s="10">
        <v>43494</v>
      </c>
      <c r="B1137" s="11" t="s">
        <v>201</v>
      </c>
      <c r="C1137" s="11" t="s">
        <v>672</v>
      </c>
      <c r="D1137" s="11" t="s">
        <v>659</v>
      </c>
      <c r="E1137" s="11">
        <v>6731507</v>
      </c>
      <c r="F1137" s="15">
        <f>IF(ISBLANK($D1137),"",IF(ISBLANK($E1137),VLOOKUP($D1137,$J:$K,2,FALSE),VLOOKUP($E1137,'Daycare Packages'!$A:$G,7,FALSE)))</f>
        <v>18</v>
      </c>
      <c r="G1137" s="15"/>
      <c r="H1137" s="15">
        <f t="shared" si="53"/>
        <v>18</v>
      </c>
      <c r="I1137" s="198">
        <f t="shared" si="54"/>
        <v>1</v>
      </c>
    </row>
    <row r="1138" spans="1:9" x14ac:dyDescent="0.3">
      <c r="A1138" s="10">
        <v>43494</v>
      </c>
      <c r="B1138" s="11" t="s">
        <v>530</v>
      </c>
      <c r="C1138" s="11" t="s">
        <v>531</v>
      </c>
      <c r="D1138" s="11" t="s">
        <v>662</v>
      </c>
      <c r="F1138" s="15">
        <f>IF(ISBLANK($D1138),"",IF(ISBLANK($E1138),VLOOKUP($D1138,$J:$K,2,FALSE),VLOOKUP($E1138,'Daycare Packages'!$A:$G,7,FALSE)))</f>
        <v>30</v>
      </c>
      <c r="G1138" s="15"/>
      <c r="H1138" s="15">
        <f t="shared" si="53"/>
        <v>30</v>
      </c>
      <c r="I1138" s="198">
        <f t="shared" si="54"/>
        <v>1</v>
      </c>
    </row>
    <row r="1139" spans="1:9" x14ac:dyDescent="0.3">
      <c r="A1139" s="10">
        <v>43494</v>
      </c>
      <c r="B1139" s="11" t="s">
        <v>202</v>
      </c>
      <c r="C1139" s="11" t="s">
        <v>520</v>
      </c>
      <c r="D1139" s="11" t="s">
        <v>662</v>
      </c>
      <c r="E1139" s="11">
        <v>6732314</v>
      </c>
      <c r="F1139" s="15">
        <f>IF(ISBLANK($D1139),"",IF(ISBLANK($E1139),VLOOKUP($D1139,$J:$K,2,FALSE),VLOOKUP($E1139,'Daycare Packages'!$A:$G,7,FALSE)))</f>
        <v>25</v>
      </c>
      <c r="G1139" s="15"/>
      <c r="H1139" s="15">
        <f t="shared" si="53"/>
        <v>25</v>
      </c>
      <c r="I1139" s="198">
        <f t="shared" si="54"/>
        <v>1</v>
      </c>
    </row>
    <row r="1140" spans="1:9" x14ac:dyDescent="0.3">
      <c r="A1140" s="10">
        <v>43494</v>
      </c>
      <c r="B1140" s="11" t="s">
        <v>873</v>
      </c>
      <c r="C1140" s="11" t="s">
        <v>493</v>
      </c>
      <c r="D1140" s="11" t="s">
        <v>662</v>
      </c>
      <c r="F1140" s="15">
        <f>IF(ISBLANK($D1140),"",IF(ISBLANK($E1140),VLOOKUP($D1140,$J:$K,2,FALSE),VLOOKUP($E1140,'Daycare Packages'!$A:$G,7,FALSE)))</f>
        <v>30</v>
      </c>
      <c r="G1140" s="15"/>
      <c r="H1140" s="15">
        <f t="shared" si="53"/>
        <v>30</v>
      </c>
      <c r="I1140" s="198">
        <f t="shared" si="54"/>
        <v>1</v>
      </c>
    </row>
    <row r="1141" spans="1:9" x14ac:dyDescent="0.3">
      <c r="A1141" s="10">
        <v>43494</v>
      </c>
      <c r="B1141" s="11" t="s">
        <v>197</v>
      </c>
      <c r="C1141" s="11" t="s">
        <v>754</v>
      </c>
      <c r="D1141" s="11" t="s">
        <v>662</v>
      </c>
      <c r="E1141" s="11">
        <v>6728139</v>
      </c>
      <c r="F1141" s="15">
        <f>IF(ISBLANK($D1141),"",IF(ISBLANK($E1141),VLOOKUP($D1141,$J:$K,2,FALSE),VLOOKUP($E1141,'Daycare Packages'!$A:$G,7,FALSE)))</f>
        <v>26</v>
      </c>
      <c r="G1141" s="15"/>
      <c r="H1141" s="15">
        <f t="shared" si="53"/>
        <v>26</v>
      </c>
      <c r="I1141" s="198">
        <f t="shared" si="54"/>
        <v>1</v>
      </c>
    </row>
    <row r="1142" spans="1:9" x14ac:dyDescent="0.3">
      <c r="A1142" s="10">
        <v>43494</v>
      </c>
      <c r="B1142" s="11" t="s">
        <v>318</v>
      </c>
      <c r="C1142" s="11" t="s">
        <v>723</v>
      </c>
      <c r="D1142" s="11" t="s">
        <v>662</v>
      </c>
      <c r="F1142" s="15">
        <f>IF(ISBLANK($D1142),"",IF(ISBLANK($E1142),VLOOKUP($D1142,$J:$K,2,FALSE),VLOOKUP($E1142,'Daycare Packages'!$A:$G,7,FALSE)))</f>
        <v>30</v>
      </c>
      <c r="G1142" s="15"/>
      <c r="H1142" s="15">
        <f t="shared" si="53"/>
        <v>30</v>
      </c>
      <c r="I1142" s="198">
        <f t="shared" si="54"/>
        <v>1</v>
      </c>
    </row>
    <row r="1143" spans="1:9" x14ac:dyDescent="0.3">
      <c r="A1143" s="10">
        <v>43494</v>
      </c>
      <c r="B1143" s="11" t="s">
        <v>621</v>
      </c>
      <c r="C1143" s="11" t="s">
        <v>622</v>
      </c>
      <c r="D1143" s="11" t="s">
        <v>662</v>
      </c>
      <c r="F1143" s="15">
        <f>IF(ISBLANK($D1143),"",IF(ISBLANK($E1143),VLOOKUP($D1143,$J:$K,2,FALSE),VLOOKUP($E1143,'Daycare Packages'!$A:$G,7,FALSE)))</f>
        <v>30</v>
      </c>
      <c r="G1143" s="15"/>
      <c r="H1143" s="15">
        <f t="shared" si="53"/>
        <v>30</v>
      </c>
      <c r="I1143" s="198">
        <f t="shared" si="54"/>
        <v>1</v>
      </c>
    </row>
    <row r="1144" spans="1:9" x14ac:dyDescent="0.3">
      <c r="A1144" s="10">
        <v>43494</v>
      </c>
      <c r="B1144" s="11" t="s">
        <v>907</v>
      </c>
      <c r="C1144" s="11" t="s">
        <v>908</v>
      </c>
      <c r="D1144" s="11" t="s">
        <v>662</v>
      </c>
      <c r="F1144" s="15">
        <f>IF(ISBLANK($D1144),"",IF(ISBLANK($E1144),VLOOKUP($D1144,$J:$K,2,FALSE),VLOOKUP($E1144,'Daycare Packages'!$A:$G,7,FALSE)))</f>
        <v>30</v>
      </c>
      <c r="G1144" s="15"/>
      <c r="H1144" s="15">
        <f t="shared" si="53"/>
        <v>30</v>
      </c>
      <c r="I1144" s="198">
        <f t="shared" si="54"/>
        <v>1</v>
      </c>
    </row>
    <row r="1145" spans="1:9" x14ac:dyDescent="0.3">
      <c r="A1145" s="10">
        <v>43494</v>
      </c>
      <c r="B1145" s="11" t="s">
        <v>907</v>
      </c>
      <c r="C1145" s="11" t="s">
        <v>909</v>
      </c>
      <c r="D1145" s="11" t="s">
        <v>662</v>
      </c>
      <c r="F1145" s="15">
        <f>IF(ISBLANK($D1145),"",IF(ISBLANK($E1145),VLOOKUP($D1145,$J:$K,2,FALSE),VLOOKUP($E1145,'Daycare Packages'!$A:$G,7,FALSE)))</f>
        <v>30</v>
      </c>
      <c r="G1145" s="15"/>
      <c r="H1145" s="15">
        <f t="shared" si="53"/>
        <v>30</v>
      </c>
      <c r="I1145" s="198">
        <f t="shared" si="54"/>
        <v>1</v>
      </c>
    </row>
    <row r="1146" spans="1:9" x14ac:dyDescent="0.3">
      <c r="A1146" s="10">
        <v>43494</v>
      </c>
      <c r="B1146" s="11" t="s">
        <v>690</v>
      </c>
      <c r="C1146" s="11" t="s">
        <v>691</v>
      </c>
      <c r="D1146" s="11" t="s">
        <v>662</v>
      </c>
      <c r="E1146" s="11">
        <v>6754754</v>
      </c>
      <c r="F1146" s="15">
        <f>IF(ISBLANK($D1146),"",IF(ISBLANK($E1146),VLOOKUP($D1146,$J:$K,2,FALSE),VLOOKUP($E1146,'Daycare Packages'!$A:$G,7,FALSE)))</f>
        <v>25</v>
      </c>
      <c r="G1146" s="15"/>
      <c r="H1146" s="15">
        <f t="shared" si="53"/>
        <v>25</v>
      </c>
      <c r="I1146" s="198">
        <f t="shared" si="54"/>
        <v>1</v>
      </c>
    </row>
    <row r="1147" spans="1:9" x14ac:dyDescent="0.3">
      <c r="A1147" s="10">
        <v>43494</v>
      </c>
      <c r="B1147" s="11" t="s">
        <v>115</v>
      </c>
      <c r="C1147" s="11" t="s">
        <v>764</v>
      </c>
      <c r="D1147" s="11" t="s">
        <v>662</v>
      </c>
      <c r="E1147" s="11">
        <v>6589872</v>
      </c>
      <c r="F1147" s="15">
        <f>IF(ISBLANK($D1147),"",IF(ISBLANK($E1147),VLOOKUP($D1147,$J:$K,2,FALSE),VLOOKUP($E1147,'Daycare Packages'!$A:$G,7,FALSE)))</f>
        <v>22</v>
      </c>
      <c r="G1147" s="15"/>
      <c r="H1147" s="15">
        <f t="shared" si="53"/>
        <v>22</v>
      </c>
      <c r="I1147" s="198">
        <f t="shared" si="54"/>
        <v>1</v>
      </c>
    </row>
    <row r="1148" spans="1:9" x14ac:dyDescent="0.3">
      <c r="A1148" s="10">
        <v>43494</v>
      </c>
      <c r="B1148" s="11" t="s">
        <v>677</v>
      </c>
      <c r="C1148" s="11" t="s">
        <v>678</v>
      </c>
      <c r="D1148" s="11" t="s">
        <v>662</v>
      </c>
      <c r="F1148" s="15">
        <f>IF(ISBLANK($D1148),"",IF(ISBLANK($E1148),VLOOKUP($D1148,$J:$K,2,FALSE),VLOOKUP($E1148,'Daycare Packages'!$A:$G,7,FALSE)))</f>
        <v>30</v>
      </c>
      <c r="G1148" s="15"/>
      <c r="H1148" s="15">
        <f t="shared" si="53"/>
        <v>30</v>
      </c>
      <c r="I1148" s="198">
        <f t="shared" si="54"/>
        <v>1</v>
      </c>
    </row>
    <row r="1149" spans="1:9" x14ac:dyDescent="0.3">
      <c r="A1149" s="10">
        <v>43494</v>
      </c>
      <c r="B1149" s="11" t="s">
        <v>891</v>
      </c>
      <c r="C1149" s="11" t="s">
        <v>804</v>
      </c>
      <c r="D1149" s="11" t="s">
        <v>662</v>
      </c>
      <c r="F1149" s="15">
        <f>IF(ISBLANK($D1149),"",IF(ISBLANK($E1149),VLOOKUP($D1149,$J:$K,2,FALSE),VLOOKUP($E1149,'Daycare Packages'!$A:$G,7,FALSE)))</f>
        <v>30</v>
      </c>
      <c r="G1149" s="15"/>
      <c r="H1149" s="15">
        <f t="shared" si="53"/>
        <v>30</v>
      </c>
      <c r="I1149" s="198">
        <f t="shared" si="54"/>
        <v>1</v>
      </c>
    </row>
    <row r="1150" spans="1:9" x14ac:dyDescent="0.3">
      <c r="A1150" s="10">
        <v>43494</v>
      </c>
      <c r="B1150" s="11" t="s">
        <v>137</v>
      </c>
      <c r="C1150" s="11" t="s">
        <v>693</v>
      </c>
      <c r="D1150" s="11" t="s">
        <v>662</v>
      </c>
      <c r="E1150" s="11">
        <v>6730873</v>
      </c>
      <c r="F1150" s="15">
        <f>IF(ISBLANK($D1150),"",IF(ISBLANK($E1150),VLOOKUP($D1150,$J:$K,2,FALSE),VLOOKUP($E1150,'Daycare Packages'!$A:$G,7,FALSE)))</f>
        <v>22</v>
      </c>
      <c r="G1150" s="15"/>
      <c r="H1150" s="15">
        <f t="shared" si="53"/>
        <v>22</v>
      </c>
      <c r="I1150" s="198">
        <f t="shared" si="54"/>
        <v>1</v>
      </c>
    </row>
    <row r="1151" spans="1:9" x14ac:dyDescent="0.3">
      <c r="A1151" s="10">
        <v>43494</v>
      </c>
      <c r="B1151" s="11" t="s">
        <v>182</v>
      </c>
      <c r="C1151" s="11" t="s">
        <v>685</v>
      </c>
      <c r="D1151" s="11" t="s">
        <v>662</v>
      </c>
      <c r="E1151" s="11">
        <v>6721354</v>
      </c>
      <c r="F1151" s="15">
        <f>IF(ISBLANK($D1151),"",IF(ISBLANK($E1151),VLOOKUP($D1151,$J:$K,2,FALSE),VLOOKUP($E1151,'Daycare Packages'!$A:$G,7,FALSE)))</f>
        <v>22</v>
      </c>
      <c r="G1151" s="15"/>
      <c r="H1151" s="15">
        <f t="shared" si="53"/>
        <v>22</v>
      </c>
      <c r="I1151" s="198">
        <f t="shared" si="54"/>
        <v>1</v>
      </c>
    </row>
    <row r="1152" spans="1:9" x14ac:dyDescent="0.3">
      <c r="A1152" s="10">
        <v>43494</v>
      </c>
      <c r="B1152" s="11" t="s">
        <v>722</v>
      </c>
      <c r="C1152" s="11" t="s">
        <v>548</v>
      </c>
      <c r="D1152" s="11" t="s">
        <v>662</v>
      </c>
      <c r="F1152" s="15">
        <f>IF(ISBLANK($D1152),"",IF(ISBLANK($E1152),VLOOKUP($D1152,$J:$K,2,FALSE),VLOOKUP($E1152,'Daycare Packages'!$A:$G,7,FALSE)))</f>
        <v>30</v>
      </c>
      <c r="G1152" s="15"/>
      <c r="H1152" s="15">
        <f t="shared" si="53"/>
        <v>30</v>
      </c>
      <c r="I1152" s="198">
        <f t="shared" si="54"/>
        <v>1</v>
      </c>
    </row>
    <row r="1153" spans="1:9" x14ac:dyDescent="0.3">
      <c r="A1153" s="10">
        <v>43494</v>
      </c>
      <c r="B1153" s="11" t="s">
        <v>208</v>
      </c>
      <c r="C1153" s="11" t="s">
        <v>507</v>
      </c>
      <c r="D1153" s="11" t="s">
        <v>662</v>
      </c>
      <c r="E1153" s="11">
        <v>6733427</v>
      </c>
      <c r="F1153" s="15">
        <f>IF(ISBLANK($D1153),"",IF(ISBLANK($E1153),VLOOKUP($D1153,$J:$K,2,FALSE),VLOOKUP($E1153,'Daycare Packages'!$A:$G,7,FALSE)))</f>
        <v>22</v>
      </c>
      <c r="G1153" s="15"/>
      <c r="H1153" s="15">
        <f t="shared" si="53"/>
        <v>22</v>
      </c>
      <c r="I1153" s="198">
        <f t="shared" si="54"/>
        <v>1</v>
      </c>
    </row>
    <row r="1154" spans="1:9" x14ac:dyDescent="0.3">
      <c r="A1154" s="10">
        <v>43494</v>
      </c>
      <c r="B1154" s="11" t="s">
        <v>494</v>
      </c>
      <c r="C1154" s="11" t="s">
        <v>708</v>
      </c>
      <c r="D1154" s="11" t="s">
        <v>662</v>
      </c>
      <c r="F1154" s="15">
        <f>IF(ISBLANK($D1154),"",IF(ISBLANK($E1154),VLOOKUP($D1154,$J:$K,2,FALSE),VLOOKUP($E1154,'Daycare Packages'!$A:$G,7,FALSE)))</f>
        <v>30</v>
      </c>
      <c r="G1154" s="15"/>
      <c r="H1154" s="15">
        <f t="shared" si="53"/>
        <v>30</v>
      </c>
      <c r="I1154" s="198">
        <f t="shared" si="54"/>
        <v>1</v>
      </c>
    </row>
    <row r="1155" spans="1:9" x14ac:dyDescent="0.3">
      <c r="A1155" s="10">
        <v>43494</v>
      </c>
      <c r="B1155" s="11" t="s">
        <v>494</v>
      </c>
      <c r="C1155" s="11" t="s">
        <v>709</v>
      </c>
      <c r="D1155" s="11" t="s">
        <v>662</v>
      </c>
      <c r="F1155" s="15">
        <f>IF(ISBLANK($D1155),"",IF(ISBLANK($E1155),VLOOKUP($D1155,$J:$K,2,FALSE),VLOOKUP($E1155,'Daycare Packages'!$A:$G,7,FALSE)))</f>
        <v>30</v>
      </c>
      <c r="G1155" s="15"/>
      <c r="H1155" s="15">
        <f t="shared" ref="H1155:H1218" si="55">IF(ISBLANK(D1155),"",SUM(F1155:G1155))</f>
        <v>30</v>
      </c>
      <c r="I1155" s="198">
        <f t="shared" ref="I1155:I1218" si="56">IF(A1155="",0,MONTH(A1155))</f>
        <v>1</v>
      </c>
    </row>
    <row r="1156" spans="1:9" x14ac:dyDescent="0.3">
      <c r="A1156" s="10">
        <v>43494</v>
      </c>
      <c r="B1156" s="11" t="s">
        <v>148</v>
      </c>
      <c r="C1156" s="11" t="s">
        <v>547</v>
      </c>
      <c r="D1156" s="11" t="s">
        <v>662</v>
      </c>
      <c r="E1156" s="11">
        <v>6692862</v>
      </c>
      <c r="F1156" s="15">
        <f>IF(ISBLANK($D1156),"",IF(ISBLANK($E1156),VLOOKUP($D1156,$J:$K,2,FALSE),VLOOKUP($E1156,'Daycare Packages'!$A:$G,7,FALSE)))</f>
        <v>25</v>
      </c>
      <c r="G1156" s="15"/>
      <c r="H1156" s="15">
        <f t="shared" si="55"/>
        <v>25</v>
      </c>
      <c r="I1156" s="198">
        <f t="shared" si="56"/>
        <v>1</v>
      </c>
    </row>
    <row r="1157" spans="1:9" x14ac:dyDescent="0.3">
      <c r="A1157" s="10">
        <v>43494</v>
      </c>
      <c r="B1157" s="11" t="s">
        <v>162</v>
      </c>
      <c r="C1157" s="11" t="s">
        <v>676</v>
      </c>
      <c r="D1157" s="11" t="s">
        <v>662</v>
      </c>
      <c r="E1157" s="11">
        <v>6710615</v>
      </c>
      <c r="F1157" s="15">
        <f>IF(ISBLANK($D1157),"",IF(ISBLANK($E1157),VLOOKUP($D1157,$J:$K,2,FALSE),VLOOKUP($E1157,'Daycare Packages'!$A:$G,7,FALSE)))</f>
        <v>26</v>
      </c>
      <c r="G1157" s="15"/>
      <c r="H1157" s="15">
        <f t="shared" si="55"/>
        <v>26</v>
      </c>
      <c r="I1157" s="198">
        <f t="shared" si="56"/>
        <v>1</v>
      </c>
    </row>
    <row r="1158" spans="1:9" x14ac:dyDescent="0.3">
      <c r="A1158" s="10">
        <v>43494</v>
      </c>
      <c r="B1158" s="11" t="s">
        <v>459</v>
      </c>
      <c r="C1158" s="11" t="s">
        <v>460</v>
      </c>
      <c r="D1158" s="11" t="s">
        <v>662</v>
      </c>
      <c r="F1158" s="15">
        <f>IF(ISBLANK($D1158),"",IF(ISBLANK($E1158),VLOOKUP($D1158,$J:$K,2,FALSE),VLOOKUP($E1158,'Daycare Packages'!$A:$G,7,FALSE)))</f>
        <v>30</v>
      </c>
      <c r="G1158" s="15"/>
      <c r="H1158" s="15">
        <f t="shared" si="55"/>
        <v>30</v>
      </c>
      <c r="I1158" s="198">
        <f t="shared" si="56"/>
        <v>1</v>
      </c>
    </row>
    <row r="1159" spans="1:9" x14ac:dyDescent="0.3">
      <c r="A1159" s="10">
        <v>43494</v>
      </c>
      <c r="B1159" s="11" t="s">
        <v>204</v>
      </c>
      <c r="C1159" s="11" t="s">
        <v>774</v>
      </c>
      <c r="D1159" s="11" t="s">
        <v>662</v>
      </c>
      <c r="E1159" s="11">
        <v>6732370</v>
      </c>
      <c r="F1159" s="15">
        <f>IF(ISBLANK($D1159),"",IF(ISBLANK($E1159),VLOOKUP($D1159,$J:$K,2,FALSE),VLOOKUP($E1159,'Daycare Packages'!$A:$G,7,FALSE)))</f>
        <v>24</v>
      </c>
      <c r="G1159" s="15"/>
      <c r="H1159" s="15">
        <f t="shared" si="55"/>
        <v>24</v>
      </c>
      <c r="I1159" s="198">
        <f t="shared" si="56"/>
        <v>1</v>
      </c>
    </row>
    <row r="1160" spans="1:9" x14ac:dyDescent="0.3">
      <c r="A1160" s="10">
        <v>43494</v>
      </c>
      <c r="B1160" s="11" t="s">
        <v>204</v>
      </c>
      <c r="C1160" s="11" t="s">
        <v>775</v>
      </c>
      <c r="D1160" s="11" t="s">
        <v>662</v>
      </c>
      <c r="E1160" s="11">
        <v>6732370</v>
      </c>
      <c r="F1160" s="15">
        <f>IF(ISBLANK($D1160),"",IF(ISBLANK($E1160),VLOOKUP($D1160,$J:$K,2,FALSE),VLOOKUP($E1160,'Daycare Packages'!$A:$G,7,FALSE)))</f>
        <v>24</v>
      </c>
      <c r="G1160" s="15"/>
      <c r="H1160" s="15">
        <f t="shared" si="55"/>
        <v>24</v>
      </c>
      <c r="I1160" s="198">
        <f t="shared" si="56"/>
        <v>1</v>
      </c>
    </row>
    <row r="1161" spans="1:9" x14ac:dyDescent="0.3">
      <c r="A1161" s="10">
        <v>43494</v>
      </c>
      <c r="B1161" s="11" t="s">
        <v>688</v>
      </c>
      <c r="C1161" s="11" t="s">
        <v>689</v>
      </c>
      <c r="D1161" s="11" t="s">
        <v>662</v>
      </c>
      <c r="F1161" s="15">
        <f>IF(ISBLANK($D1161),"",IF(ISBLANK($E1161),VLOOKUP($D1161,$J:$K,2,FALSE),VLOOKUP($E1161,'Daycare Packages'!$A:$G,7,FALSE)))</f>
        <v>30</v>
      </c>
      <c r="G1161" s="15"/>
      <c r="H1161" s="15">
        <f t="shared" si="55"/>
        <v>30</v>
      </c>
      <c r="I1161" s="198">
        <f t="shared" si="56"/>
        <v>1</v>
      </c>
    </row>
    <row r="1162" spans="1:9" x14ac:dyDescent="0.3">
      <c r="A1162" s="10">
        <v>43494</v>
      </c>
      <c r="B1162" s="11" t="s">
        <v>997</v>
      </c>
      <c r="C1162" s="11" t="s">
        <v>910</v>
      </c>
      <c r="D1162" s="11" t="s">
        <v>659</v>
      </c>
      <c r="F1162" s="15">
        <f>IF(ISBLANK($D1162),"",IF(ISBLANK($E1162),VLOOKUP($D1162,$J:$K,2,FALSE),VLOOKUP($E1162,'Daycare Packages'!$A:$G,7,FALSE)))</f>
        <v>20</v>
      </c>
      <c r="G1162" s="15"/>
      <c r="H1162" s="15">
        <f t="shared" si="55"/>
        <v>20</v>
      </c>
      <c r="I1162" s="198">
        <f t="shared" si="56"/>
        <v>1</v>
      </c>
    </row>
    <row r="1163" spans="1:9" x14ac:dyDescent="0.3">
      <c r="A1163" s="10">
        <v>43494</v>
      </c>
      <c r="B1163" s="11" t="s">
        <v>168</v>
      </c>
      <c r="C1163" s="11" t="s">
        <v>640</v>
      </c>
      <c r="D1163" s="11" t="s">
        <v>662</v>
      </c>
      <c r="E1163" s="11">
        <v>6747981</v>
      </c>
      <c r="F1163" s="15">
        <f>IF(ISBLANK($D1163),"",IF(ISBLANK($E1163),VLOOKUP($D1163,$J:$K,2,FALSE),VLOOKUP($E1163,'Daycare Packages'!$A:$G,7,FALSE)))</f>
        <v>27</v>
      </c>
      <c r="G1163" s="15"/>
      <c r="H1163" s="15">
        <f t="shared" si="55"/>
        <v>27</v>
      </c>
      <c r="I1163" s="198">
        <f t="shared" si="56"/>
        <v>1</v>
      </c>
    </row>
    <row r="1164" spans="1:9" x14ac:dyDescent="0.3">
      <c r="A1164" s="10">
        <v>43494</v>
      </c>
      <c r="B1164" s="11" t="s">
        <v>217</v>
      </c>
      <c r="C1164" s="11" t="s">
        <v>402</v>
      </c>
      <c r="D1164" s="11" t="s">
        <v>662</v>
      </c>
      <c r="E1164" s="11">
        <v>6736913</v>
      </c>
      <c r="F1164" s="15">
        <f>IF(ISBLANK($D1164),"",IF(ISBLANK($E1164),VLOOKUP($D1164,$J:$K,2,FALSE),VLOOKUP($E1164,'Daycare Packages'!$A:$G,7,FALSE)))</f>
        <v>25</v>
      </c>
      <c r="G1164" s="15"/>
      <c r="H1164" s="15">
        <f t="shared" si="55"/>
        <v>25</v>
      </c>
      <c r="I1164" s="198">
        <f t="shared" si="56"/>
        <v>1</v>
      </c>
    </row>
    <row r="1165" spans="1:9" x14ac:dyDescent="0.3">
      <c r="A1165" s="10">
        <v>43494</v>
      </c>
      <c r="B1165" s="11" t="s">
        <v>218</v>
      </c>
      <c r="C1165" s="11" t="s">
        <v>737</v>
      </c>
      <c r="D1165" s="11" t="s">
        <v>662</v>
      </c>
      <c r="E1165" s="11">
        <v>6738000</v>
      </c>
      <c r="F1165" s="15">
        <f>IF(ISBLANK($D1165),"",IF(ISBLANK($E1165),VLOOKUP($D1165,$J:$K,2,FALSE),VLOOKUP($E1165,'Daycare Packages'!$A:$G,7,FALSE)))</f>
        <v>20</v>
      </c>
      <c r="G1165" s="15"/>
      <c r="H1165" s="15">
        <f t="shared" si="55"/>
        <v>20</v>
      </c>
      <c r="I1165" s="198">
        <f t="shared" si="56"/>
        <v>1</v>
      </c>
    </row>
    <row r="1166" spans="1:9" x14ac:dyDescent="0.3">
      <c r="A1166" s="10">
        <v>43494</v>
      </c>
      <c r="B1166" s="11" t="s">
        <v>218</v>
      </c>
      <c r="C1166" s="11" t="s">
        <v>738</v>
      </c>
      <c r="D1166" s="11" t="s">
        <v>662</v>
      </c>
      <c r="E1166" s="11">
        <v>6738000</v>
      </c>
      <c r="F1166" s="15">
        <f>IF(ISBLANK($D1166),"",IF(ISBLANK($E1166),VLOOKUP($D1166,$J:$K,2,FALSE),VLOOKUP($E1166,'Daycare Packages'!$A:$G,7,FALSE)))</f>
        <v>20</v>
      </c>
      <c r="G1166" s="15"/>
      <c r="H1166" s="15">
        <f t="shared" si="55"/>
        <v>20</v>
      </c>
      <c r="I1166" s="198">
        <f t="shared" si="56"/>
        <v>1</v>
      </c>
    </row>
    <row r="1167" spans="1:9" x14ac:dyDescent="0.3">
      <c r="A1167" s="10">
        <v>43494</v>
      </c>
      <c r="B1167" s="11" t="s">
        <v>119</v>
      </c>
      <c r="C1167" s="11" t="s">
        <v>692</v>
      </c>
      <c r="D1167" s="11" t="s">
        <v>662</v>
      </c>
      <c r="E1167" s="11">
        <v>6734596</v>
      </c>
      <c r="F1167" s="15">
        <f>IF(ISBLANK($D1167),"",IF(ISBLANK($E1167),VLOOKUP($D1167,$J:$K,2,FALSE),VLOOKUP($E1167,'Daycare Packages'!$A:$G,7,FALSE)))</f>
        <v>25</v>
      </c>
      <c r="G1167" s="15"/>
      <c r="H1167" s="15">
        <f t="shared" si="55"/>
        <v>25</v>
      </c>
      <c r="I1167" s="198">
        <f t="shared" si="56"/>
        <v>1</v>
      </c>
    </row>
    <row r="1168" spans="1:9" x14ac:dyDescent="0.3">
      <c r="A1168" s="10">
        <v>43494</v>
      </c>
      <c r="B1168" s="11" t="s">
        <v>221</v>
      </c>
      <c r="C1168" s="11" t="s">
        <v>769</v>
      </c>
      <c r="D1168" s="11" t="s">
        <v>662</v>
      </c>
      <c r="E1168" s="11">
        <v>6741263</v>
      </c>
      <c r="F1168" s="15">
        <f>IF(ISBLANK($D1168),"",IF(ISBLANK($E1168),VLOOKUP($D1168,$J:$K,2,FALSE),VLOOKUP($E1168,'Daycare Packages'!$A:$G,7,FALSE)))</f>
        <v>27</v>
      </c>
      <c r="G1168" s="15"/>
      <c r="H1168" s="15">
        <f t="shared" si="55"/>
        <v>27</v>
      </c>
      <c r="I1168" s="198">
        <f t="shared" si="56"/>
        <v>1</v>
      </c>
    </row>
    <row r="1169" spans="1:9" x14ac:dyDescent="0.3">
      <c r="A1169" s="10">
        <v>43494</v>
      </c>
      <c r="B1169" s="11" t="s">
        <v>160</v>
      </c>
      <c r="C1169" s="11" t="s">
        <v>793</v>
      </c>
      <c r="D1169" s="11" t="s">
        <v>662</v>
      </c>
      <c r="E1169" s="11">
        <v>6708604</v>
      </c>
      <c r="F1169" s="15">
        <f>IF(ISBLANK($D1169),"",IF(ISBLANK($E1169),VLOOKUP($D1169,$J:$K,2,FALSE),VLOOKUP($E1169,'Daycare Packages'!$A:$G,7,FALSE)))</f>
        <v>24</v>
      </c>
      <c r="G1169" s="15"/>
      <c r="H1169" s="15">
        <f t="shared" si="55"/>
        <v>24</v>
      </c>
      <c r="I1169" s="198">
        <f t="shared" si="56"/>
        <v>1</v>
      </c>
    </row>
    <row r="1170" spans="1:9" x14ac:dyDescent="0.3">
      <c r="A1170" s="10">
        <v>43494</v>
      </c>
      <c r="B1170" s="11" t="s">
        <v>160</v>
      </c>
      <c r="C1170" s="11" t="s">
        <v>794</v>
      </c>
      <c r="D1170" s="11" t="s">
        <v>662</v>
      </c>
      <c r="E1170" s="11">
        <v>6708604</v>
      </c>
      <c r="F1170" s="15">
        <f>IF(ISBLANK($D1170),"",IF(ISBLANK($E1170),VLOOKUP($D1170,$J:$K,2,FALSE),VLOOKUP($E1170,'Daycare Packages'!$A:$G,7,FALSE)))</f>
        <v>24</v>
      </c>
      <c r="G1170" s="15"/>
      <c r="H1170" s="15">
        <f t="shared" si="55"/>
        <v>24</v>
      </c>
      <c r="I1170" s="198">
        <f t="shared" si="56"/>
        <v>1</v>
      </c>
    </row>
    <row r="1171" spans="1:9" x14ac:dyDescent="0.3">
      <c r="A1171" s="10">
        <v>43494</v>
      </c>
      <c r="B1171" s="11" t="s">
        <v>122</v>
      </c>
      <c r="C1171" s="11" t="s">
        <v>740</v>
      </c>
      <c r="D1171" s="11" t="s">
        <v>662</v>
      </c>
      <c r="E1171" s="11">
        <v>6632734</v>
      </c>
      <c r="F1171" s="15">
        <f>IF(ISBLANK($D1171),"",IF(ISBLANK($E1171),VLOOKUP($D1171,$J:$K,2,FALSE),VLOOKUP($E1171,'Daycare Packages'!$A:$G,7,FALSE)))</f>
        <v>22</v>
      </c>
      <c r="G1171" s="15"/>
      <c r="H1171" s="15">
        <f t="shared" si="55"/>
        <v>22</v>
      </c>
      <c r="I1171" s="198">
        <f t="shared" si="56"/>
        <v>1</v>
      </c>
    </row>
    <row r="1172" spans="1:9" x14ac:dyDescent="0.3">
      <c r="A1172" s="10">
        <v>43494</v>
      </c>
      <c r="B1172" s="11" t="s">
        <v>219</v>
      </c>
      <c r="C1172" s="11" t="s">
        <v>684</v>
      </c>
      <c r="D1172" s="11" t="s">
        <v>662</v>
      </c>
      <c r="E1172" s="11">
        <v>6738838</v>
      </c>
      <c r="F1172" s="15">
        <f>IF(ISBLANK($D1172),"",IF(ISBLANK($E1172),VLOOKUP($D1172,$J:$K,2,FALSE),VLOOKUP($E1172,'Daycare Packages'!$A:$G,7,FALSE)))</f>
        <v>27</v>
      </c>
      <c r="G1172" s="15"/>
      <c r="H1172" s="15">
        <f t="shared" si="55"/>
        <v>27</v>
      </c>
      <c r="I1172" s="198">
        <f t="shared" si="56"/>
        <v>1</v>
      </c>
    </row>
    <row r="1173" spans="1:9" x14ac:dyDescent="0.3">
      <c r="A1173" s="10">
        <v>43494</v>
      </c>
      <c r="B1173" s="11" t="s">
        <v>560</v>
      </c>
      <c r="C1173" s="11" t="s">
        <v>561</v>
      </c>
      <c r="D1173" s="11" t="s">
        <v>662</v>
      </c>
      <c r="F1173" s="15">
        <f>IF(ISBLANK($D1173),"",IF(ISBLANK($E1173),VLOOKUP($D1173,$J:$K,2,FALSE),VLOOKUP($E1173,'Daycare Packages'!$A:$G,7,FALSE)))</f>
        <v>30</v>
      </c>
      <c r="G1173" s="15"/>
      <c r="H1173" s="15">
        <f t="shared" si="55"/>
        <v>30</v>
      </c>
      <c r="I1173" s="198">
        <f t="shared" si="56"/>
        <v>1</v>
      </c>
    </row>
    <row r="1174" spans="1:9" x14ac:dyDescent="0.3">
      <c r="A1174" s="10">
        <v>43494</v>
      </c>
      <c r="B1174" s="11" t="s">
        <v>179</v>
      </c>
      <c r="C1174" s="11" t="s">
        <v>706</v>
      </c>
      <c r="D1174" s="11" t="s">
        <v>662</v>
      </c>
      <c r="E1174" s="11">
        <v>6719584</v>
      </c>
      <c r="F1174" s="15">
        <f>IF(ISBLANK($D1174),"",IF(ISBLANK($E1174),VLOOKUP($D1174,$J:$K,2,FALSE),VLOOKUP($E1174,'Daycare Packages'!$A:$G,7,FALSE)))</f>
        <v>26</v>
      </c>
      <c r="G1174" s="15"/>
      <c r="H1174" s="15">
        <f t="shared" si="55"/>
        <v>26</v>
      </c>
      <c r="I1174" s="198">
        <f t="shared" si="56"/>
        <v>1</v>
      </c>
    </row>
    <row r="1175" spans="1:9" x14ac:dyDescent="0.3">
      <c r="A1175" s="10">
        <v>43494</v>
      </c>
      <c r="B1175" s="11" t="s">
        <v>511</v>
      </c>
      <c r="C1175" s="11" t="s">
        <v>512</v>
      </c>
      <c r="D1175" s="11" t="s">
        <v>662</v>
      </c>
      <c r="F1175" s="15">
        <f>IF(ISBLANK($D1175),"",IF(ISBLANK($E1175),VLOOKUP($D1175,$J:$K,2,FALSE),VLOOKUP($E1175,'Daycare Packages'!$A:$G,7,FALSE)))</f>
        <v>30</v>
      </c>
      <c r="G1175" s="15"/>
      <c r="H1175" s="15">
        <f t="shared" si="55"/>
        <v>30</v>
      </c>
      <c r="I1175" s="198">
        <f t="shared" si="56"/>
        <v>1</v>
      </c>
    </row>
    <row r="1176" spans="1:9" x14ac:dyDescent="0.3">
      <c r="A1176" s="10">
        <v>43494</v>
      </c>
      <c r="B1176" s="11" t="s">
        <v>700</v>
      </c>
      <c r="C1176" s="11" t="s">
        <v>701</v>
      </c>
      <c r="D1176" s="11" t="s">
        <v>662</v>
      </c>
      <c r="F1176" s="15">
        <f>IF(ISBLANK($D1176),"",IF(ISBLANK($E1176),VLOOKUP($D1176,$J:$K,2,FALSE),VLOOKUP($E1176,'Daycare Packages'!$A:$G,7,FALSE)))</f>
        <v>30</v>
      </c>
      <c r="G1176" s="15"/>
      <c r="H1176" s="15">
        <f t="shared" si="55"/>
        <v>30</v>
      </c>
      <c r="I1176" s="198">
        <f t="shared" si="56"/>
        <v>1</v>
      </c>
    </row>
    <row r="1177" spans="1:9" x14ac:dyDescent="0.3">
      <c r="A1177" s="10">
        <v>43494</v>
      </c>
      <c r="B1177" s="11" t="s">
        <v>138</v>
      </c>
      <c r="C1177" s="11" t="s">
        <v>573</v>
      </c>
      <c r="D1177" s="11" t="s">
        <v>662</v>
      </c>
      <c r="E1177" s="11">
        <v>6669597</v>
      </c>
      <c r="F1177" s="15">
        <f>IF(ISBLANK($D1177),"",IF(ISBLANK($E1177),VLOOKUP($D1177,$J:$K,2,FALSE),VLOOKUP($E1177,'Daycare Packages'!$A:$G,7,FALSE)))</f>
        <v>22</v>
      </c>
      <c r="G1177" s="15"/>
      <c r="H1177" s="15">
        <f t="shared" si="55"/>
        <v>22</v>
      </c>
      <c r="I1177" s="198">
        <f t="shared" si="56"/>
        <v>1</v>
      </c>
    </row>
    <row r="1178" spans="1:9" x14ac:dyDescent="0.3">
      <c r="A1178" s="10">
        <v>43494</v>
      </c>
      <c r="B1178" s="11" t="s">
        <v>189</v>
      </c>
      <c r="C1178" s="11" t="s">
        <v>638</v>
      </c>
      <c r="D1178" s="11" t="s">
        <v>662</v>
      </c>
      <c r="E1178" s="11">
        <v>6725260</v>
      </c>
      <c r="F1178" s="15">
        <f>IF(ISBLANK($D1178),"",IF(ISBLANK($E1178),VLOOKUP($D1178,$J:$K,2,FALSE),VLOOKUP($E1178,'Daycare Packages'!$A:$G,7,FALSE)))</f>
        <v>22</v>
      </c>
      <c r="G1178" s="15"/>
      <c r="H1178" s="15">
        <f t="shared" si="55"/>
        <v>22</v>
      </c>
      <c r="I1178" s="198">
        <f t="shared" si="56"/>
        <v>1</v>
      </c>
    </row>
    <row r="1179" spans="1:9" x14ac:dyDescent="0.3">
      <c r="A1179" s="10">
        <v>43494</v>
      </c>
      <c r="B1179" s="11" t="s">
        <v>171</v>
      </c>
      <c r="C1179" s="11" t="s">
        <v>693</v>
      </c>
      <c r="D1179" s="11" t="s">
        <v>662</v>
      </c>
      <c r="E1179" s="11">
        <v>6715360</v>
      </c>
      <c r="F1179" s="15">
        <f>IF(ISBLANK($D1179),"",IF(ISBLANK($E1179),VLOOKUP($D1179,$J:$K,2,FALSE),VLOOKUP($E1179,'Daycare Packages'!$A:$G,7,FALSE)))</f>
        <v>25</v>
      </c>
      <c r="G1179" s="15"/>
      <c r="H1179" s="15">
        <f t="shared" si="55"/>
        <v>25</v>
      </c>
      <c r="I1179" s="198">
        <f t="shared" si="56"/>
        <v>1</v>
      </c>
    </row>
    <row r="1180" spans="1:9" x14ac:dyDescent="0.3">
      <c r="A1180" s="10">
        <v>43494</v>
      </c>
      <c r="B1180" s="11" t="s">
        <v>181</v>
      </c>
      <c r="C1180" s="11" t="s">
        <v>868</v>
      </c>
      <c r="D1180" s="11" t="s">
        <v>662</v>
      </c>
      <c r="E1180" s="11">
        <v>6721260</v>
      </c>
      <c r="F1180" s="15">
        <f>IF(ISBLANK($D1180),"",IF(ISBLANK($E1180),VLOOKUP($D1180,$J:$K,2,FALSE),VLOOKUP($E1180,'Daycare Packages'!$A:$G,7,FALSE)))</f>
        <v>26</v>
      </c>
      <c r="G1180" s="15"/>
      <c r="H1180" s="15">
        <f t="shared" si="55"/>
        <v>26</v>
      </c>
      <c r="I1180" s="198">
        <f t="shared" si="56"/>
        <v>1</v>
      </c>
    </row>
    <row r="1181" spans="1:9" x14ac:dyDescent="0.3">
      <c r="A1181" s="10">
        <v>43494</v>
      </c>
      <c r="B1181" s="11" t="s">
        <v>188</v>
      </c>
      <c r="C1181" s="11" t="s">
        <v>911</v>
      </c>
      <c r="D1181" s="11" t="s">
        <v>662</v>
      </c>
      <c r="E1181" s="11">
        <v>6725232</v>
      </c>
      <c r="F1181" s="15">
        <f>IF(ISBLANK($D1181),"",IF(ISBLANK($E1181),VLOOKUP($D1181,$J:$K,2,FALSE),VLOOKUP($E1181,'Daycare Packages'!$A:$G,7,FALSE)))</f>
        <v>25</v>
      </c>
      <c r="G1181" s="15"/>
      <c r="H1181" s="15">
        <f t="shared" si="55"/>
        <v>25</v>
      </c>
      <c r="I1181" s="198">
        <f t="shared" si="56"/>
        <v>1</v>
      </c>
    </row>
    <row r="1182" spans="1:9" x14ac:dyDescent="0.3">
      <c r="A1182" s="10">
        <v>43494</v>
      </c>
      <c r="B1182" s="11" t="s">
        <v>272</v>
      </c>
      <c r="C1182" s="11" t="s">
        <v>438</v>
      </c>
      <c r="D1182" s="11" t="s">
        <v>662</v>
      </c>
      <c r="F1182" s="15">
        <f>IF(ISBLANK($D1182),"",IF(ISBLANK($E1182),VLOOKUP($D1182,$J:$K,2,FALSE),VLOOKUP($E1182,'Daycare Packages'!$A:$G,7,FALSE)))</f>
        <v>30</v>
      </c>
      <c r="G1182" s="15"/>
      <c r="H1182" s="15">
        <f t="shared" si="55"/>
        <v>30</v>
      </c>
      <c r="I1182" s="198">
        <f t="shared" si="56"/>
        <v>1</v>
      </c>
    </row>
    <row r="1183" spans="1:9" x14ac:dyDescent="0.3">
      <c r="A1183" s="10">
        <v>43494</v>
      </c>
      <c r="B1183" s="11" t="s">
        <v>228</v>
      </c>
      <c r="C1183" s="11" t="s">
        <v>554</v>
      </c>
      <c r="D1183" s="11" t="s">
        <v>662</v>
      </c>
      <c r="E1183" s="11">
        <v>6762216</v>
      </c>
      <c r="F1183" s="15">
        <f>IF(ISBLANK($D1183),"",IF(ISBLANK($E1183),VLOOKUP($D1183,$J:$K,2,FALSE),VLOOKUP($E1183,'Daycare Packages'!$A:$G,7,FALSE)))</f>
        <v>27</v>
      </c>
      <c r="G1183" s="15"/>
      <c r="H1183" s="15">
        <f t="shared" si="55"/>
        <v>27</v>
      </c>
      <c r="I1183" s="198">
        <f t="shared" si="56"/>
        <v>1</v>
      </c>
    </row>
    <row r="1184" spans="1:9" x14ac:dyDescent="0.3">
      <c r="A1184" s="10">
        <v>43494</v>
      </c>
      <c r="B1184" s="11" t="s">
        <v>186</v>
      </c>
      <c r="C1184" s="11" t="s">
        <v>561</v>
      </c>
      <c r="D1184" s="11" t="s">
        <v>662</v>
      </c>
      <c r="E1184" s="11">
        <v>6723146</v>
      </c>
      <c r="F1184" s="15">
        <f>IF(ISBLANK($D1184),"",IF(ISBLANK($E1184),VLOOKUP($D1184,$J:$K,2,FALSE),VLOOKUP($E1184,'Daycare Packages'!$A:$G,7,FALSE)))</f>
        <v>22</v>
      </c>
      <c r="G1184" s="15"/>
      <c r="H1184" s="15">
        <f t="shared" si="55"/>
        <v>22</v>
      </c>
      <c r="I1184" s="198">
        <f t="shared" si="56"/>
        <v>1</v>
      </c>
    </row>
    <row r="1185" spans="1:9" x14ac:dyDescent="0.3">
      <c r="A1185" s="10">
        <v>43494</v>
      </c>
      <c r="B1185" s="11" t="s">
        <v>820</v>
      </c>
      <c r="C1185" s="11" t="s">
        <v>402</v>
      </c>
      <c r="D1185" s="11" t="s">
        <v>662</v>
      </c>
      <c r="F1185" s="15">
        <f>IF(ISBLANK($D1185),"",IF(ISBLANK($E1185),VLOOKUP($D1185,$J:$K,2,FALSE),VLOOKUP($E1185,'Daycare Packages'!$A:$G,7,FALSE)))</f>
        <v>30</v>
      </c>
      <c r="G1185" s="15"/>
      <c r="H1185" s="15">
        <f t="shared" si="55"/>
        <v>30</v>
      </c>
      <c r="I1185" s="198">
        <f t="shared" si="56"/>
        <v>1</v>
      </c>
    </row>
    <row r="1186" spans="1:9" x14ac:dyDescent="0.3">
      <c r="A1186" s="10">
        <v>43494</v>
      </c>
      <c r="B1186" s="11" t="s">
        <v>133</v>
      </c>
      <c r="C1186" s="11" t="s">
        <v>712</v>
      </c>
      <c r="D1186" s="11" t="s">
        <v>662</v>
      </c>
      <c r="E1186" s="11">
        <v>6660658</v>
      </c>
      <c r="F1186" s="15">
        <f>IF(ISBLANK($D1186),"",IF(ISBLANK($E1186),VLOOKUP($D1186,$J:$K,2,FALSE),VLOOKUP($E1186,'Daycare Packages'!$A:$G,7,FALSE)))</f>
        <v>25</v>
      </c>
      <c r="G1186" s="15"/>
      <c r="H1186" s="15">
        <f t="shared" si="55"/>
        <v>25</v>
      </c>
      <c r="I1186" s="198">
        <f t="shared" si="56"/>
        <v>1</v>
      </c>
    </row>
    <row r="1187" spans="1:9" x14ac:dyDescent="0.3">
      <c r="A1187" s="55">
        <v>43494</v>
      </c>
      <c r="B1187" s="56" t="s">
        <v>156</v>
      </c>
      <c r="C1187" s="56" t="s">
        <v>479</v>
      </c>
      <c r="D1187" s="56" t="s">
        <v>662</v>
      </c>
      <c r="E1187" s="56">
        <v>6703732</v>
      </c>
      <c r="F1187" s="59">
        <f>IF(ISBLANK($D1187),"",IF(ISBLANK($E1187),VLOOKUP($D1187,$J:$K,2,FALSE),VLOOKUP($E1187,'Daycare Packages'!$A:$G,7,FALSE)))</f>
        <v>22</v>
      </c>
      <c r="G1187" s="59"/>
      <c r="H1187" s="59">
        <f t="shared" si="55"/>
        <v>22</v>
      </c>
      <c r="I1187" s="198">
        <f t="shared" si="56"/>
        <v>1</v>
      </c>
    </row>
    <row r="1188" spans="1:9" x14ac:dyDescent="0.3">
      <c r="A1188" s="10">
        <v>43495</v>
      </c>
      <c r="B1188" s="11" t="s">
        <v>912</v>
      </c>
      <c r="C1188" s="11" t="s">
        <v>913</v>
      </c>
      <c r="D1188" s="11" t="s">
        <v>671</v>
      </c>
      <c r="F1188" s="15">
        <f>IF(ISBLANK($D1188),"",IF(ISBLANK($E1188),VLOOKUP($D1188,$J:$K,2,FALSE),VLOOKUP($E1188,'Daycare Packages'!$A:$G,7,FALSE)))</f>
        <v>0</v>
      </c>
      <c r="G1188" s="15"/>
      <c r="H1188" s="15">
        <f t="shared" si="55"/>
        <v>0</v>
      </c>
      <c r="I1188" s="198">
        <f t="shared" si="56"/>
        <v>1</v>
      </c>
    </row>
    <row r="1189" spans="1:9" x14ac:dyDescent="0.3">
      <c r="A1189" s="10">
        <v>43495</v>
      </c>
      <c r="B1189" s="11" t="s">
        <v>749</v>
      </c>
      <c r="C1189" s="11" t="s">
        <v>750</v>
      </c>
      <c r="D1189" s="11" t="s">
        <v>659</v>
      </c>
      <c r="F1189" s="15">
        <f>IF(ISBLANK($D1189),"",IF(ISBLANK($E1189),VLOOKUP($D1189,$J:$K,2,FALSE),VLOOKUP($E1189,'Daycare Packages'!$A:$G,7,FALSE)))</f>
        <v>20</v>
      </c>
      <c r="G1189" s="15"/>
      <c r="H1189" s="15">
        <f t="shared" si="55"/>
        <v>20</v>
      </c>
      <c r="I1189" s="198">
        <f t="shared" si="56"/>
        <v>1</v>
      </c>
    </row>
    <row r="1190" spans="1:9" x14ac:dyDescent="0.3">
      <c r="A1190" s="10">
        <v>43495</v>
      </c>
      <c r="B1190" s="11" t="s">
        <v>667</v>
      </c>
      <c r="C1190" s="11" t="s">
        <v>668</v>
      </c>
      <c r="D1190" s="11" t="s">
        <v>659</v>
      </c>
      <c r="F1190" s="15">
        <f>IF(ISBLANK($D1190),"",IF(ISBLANK($E1190),VLOOKUP($D1190,$J:$K,2,FALSE),VLOOKUP($E1190,'Daycare Packages'!$A:$G,7,FALSE)))</f>
        <v>20</v>
      </c>
      <c r="G1190" s="15"/>
      <c r="H1190" s="15">
        <f t="shared" si="55"/>
        <v>20</v>
      </c>
      <c r="I1190" s="198">
        <f t="shared" si="56"/>
        <v>1</v>
      </c>
    </row>
    <row r="1191" spans="1:9" x14ac:dyDescent="0.3">
      <c r="A1191" s="10">
        <v>43495</v>
      </c>
      <c r="B1191" s="11" t="s">
        <v>201</v>
      </c>
      <c r="C1191" s="11" t="s">
        <v>672</v>
      </c>
      <c r="D1191" s="11" t="s">
        <v>659</v>
      </c>
      <c r="E1191" s="11">
        <v>6762449</v>
      </c>
      <c r="F1191" s="15">
        <f>IF(ISBLANK($D1191),"",IF(ISBLANK($E1191),VLOOKUP($D1191,$J:$K,2,FALSE),VLOOKUP($E1191,'Daycare Packages'!$A:$G,7,FALSE)))</f>
        <v>19</v>
      </c>
      <c r="G1191" s="15"/>
      <c r="H1191" s="15">
        <f t="shared" si="55"/>
        <v>19</v>
      </c>
      <c r="I1191" s="198">
        <f t="shared" si="56"/>
        <v>1</v>
      </c>
    </row>
    <row r="1192" spans="1:9" x14ac:dyDescent="0.3">
      <c r="A1192" s="10">
        <v>43495</v>
      </c>
      <c r="B1192" s="11" t="s">
        <v>700</v>
      </c>
      <c r="C1192" s="11" t="s">
        <v>701</v>
      </c>
      <c r="D1192" s="11" t="s">
        <v>662</v>
      </c>
      <c r="F1192" s="15">
        <f>IF(ISBLANK($D1192),"",IF(ISBLANK($E1192),VLOOKUP($D1192,$J:$K,2,FALSE),VLOOKUP($E1192,'Daycare Packages'!$A:$G,7,FALSE)))</f>
        <v>30</v>
      </c>
      <c r="G1192" s="15"/>
      <c r="H1192" s="15">
        <f t="shared" si="55"/>
        <v>30</v>
      </c>
      <c r="I1192" s="198">
        <f t="shared" si="56"/>
        <v>1</v>
      </c>
    </row>
    <row r="1193" spans="1:9" x14ac:dyDescent="0.3">
      <c r="A1193" s="10">
        <v>43495</v>
      </c>
      <c r="B1193" s="11" t="s">
        <v>152</v>
      </c>
      <c r="C1193" s="11" t="s">
        <v>679</v>
      </c>
      <c r="D1193" s="11" t="s">
        <v>662</v>
      </c>
      <c r="E1193" s="11">
        <v>6696828</v>
      </c>
      <c r="F1193" s="15">
        <f>IF(ISBLANK($D1193),"",IF(ISBLANK($E1193),VLOOKUP($D1193,$J:$K,2,FALSE),VLOOKUP($E1193,'Daycare Packages'!$A:$G,7,FALSE)))</f>
        <v>22</v>
      </c>
      <c r="G1193" s="15"/>
      <c r="H1193" s="15">
        <f t="shared" si="55"/>
        <v>22</v>
      </c>
      <c r="I1193" s="198">
        <f t="shared" si="56"/>
        <v>1</v>
      </c>
    </row>
    <row r="1194" spans="1:9" x14ac:dyDescent="0.3">
      <c r="A1194" s="10">
        <v>43495</v>
      </c>
      <c r="B1194" s="11" t="s">
        <v>494</v>
      </c>
      <c r="C1194" s="11" t="s">
        <v>708</v>
      </c>
      <c r="D1194" s="11" t="s">
        <v>662</v>
      </c>
      <c r="F1194" s="15">
        <f>IF(ISBLANK($D1194),"",IF(ISBLANK($E1194),VLOOKUP($D1194,$J:$K,2,FALSE),VLOOKUP($E1194,'Daycare Packages'!$A:$G,7,FALSE)))</f>
        <v>30</v>
      </c>
      <c r="G1194" s="15"/>
      <c r="H1194" s="15">
        <f t="shared" si="55"/>
        <v>30</v>
      </c>
      <c r="I1194" s="198">
        <f t="shared" si="56"/>
        <v>1</v>
      </c>
    </row>
    <row r="1195" spans="1:9" x14ac:dyDescent="0.3">
      <c r="A1195" s="10">
        <v>43495</v>
      </c>
      <c r="B1195" s="11" t="s">
        <v>494</v>
      </c>
      <c r="C1195" s="11" t="s">
        <v>709</v>
      </c>
      <c r="D1195" s="11" t="s">
        <v>662</v>
      </c>
      <c r="F1195" s="15">
        <f>IF(ISBLANK($D1195),"",IF(ISBLANK($E1195),VLOOKUP($D1195,$J:$K,2,FALSE),VLOOKUP($E1195,'Daycare Packages'!$A:$G,7,FALSE)))</f>
        <v>30</v>
      </c>
      <c r="G1195" s="15"/>
      <c r="H1195" s="15">
        <f t="shared" si="55"/>
        <v>30</v>
      </c>
      <c r="I1195" s="198">
        <f t="shared" si="56"/>
        <v>1</v>
      </c>
    </row>
    <row r="1196" spans="1:9" x14ac:dyDescent="0.3">
      <c r="A1196" s="10">
        <v>43495</v>
      </c>
      <c r="B1196" s="11" t="s">
        <v>129</v>
      </c>
      <c r="C1196" s="11" t="s">
        <v>914</v>
      </c>
      <c r="D1196" s="11" t="s">
        <v>662</v>
      </c>
      <c r="E1196" s="11">
        <v>6659079</v>
      </c>
      <c r="F1196" s="15">
        <f>IF(ISBLANK($D1196),"",IF(ISBLANK($E1196),VLOOKUP($D1196,$J:$K,2,FALSE),VLOOKUP($E1196,'Daycare Packages'!$A:$G,7,FALSE)))</f>
        <v>26</v>
      </c>
      <c r="G1196" s="15"/>
      <c r="H1196" s="15">
        <f t="shared" si="55"/>
        <v>26</v>
      </c>
      <c r="I1196" s="198">
        <f t="shared" si="56"/>
        <v>1</v>
      </c>
    </row>
    <row r="1197" spans="1:9" x14ac:dyDescent="0.3">
      <c r="A1197" s="10">
        <v>43495</v>
      </c>
      <c r="B1197" s="11" t="s">
        <v>187</v>
      </c>
      <c r="C1197" s="11" t="s">
        <v>417</v>
      </c>
      <c r="D1197" s="11" t="s">
        <v>662</v>
      </c>
      <c r="E1197" s="11">
        <v>6724698</v>
      </c>
      <c r="F1197" s="15">
        <f>IF(ISBLANK($D1197),"",IF(ISBLANK($E1197),VLOOKUP($D1197,$J:$K,2,FALSE),VLOOKUP($E1197,'Daycare Packages'!$A:$G,7,FALSE)))</f>
        <v>26</v>
      </c>
      <c r="G1197" s="15"/>
      <c r="H1197" s="15">
        <f t="shared" si="55"/>
        <v>26</v>
      </c>
      <c r="I1197" s="198">
        <f t="shared" si="56"/>
        <v>1</v>
      </c>
    </row>
    <row r="1198" spans="1:9" x14ac:dyDescent="0.3">
      <c r="A1198" s="10">
        <v>43495</v>
      </c>
      <c r="B1198" s="11" t="s">
        <v>690</v>
      </c>
      <c r="C1198" s="11" t="s">
        <v>691</v>
      </c>
      <c r="D1198" s="11" t="s">
        <v>662</v>
      </c>
      <c r="E1198" s="11">
        <v>6754754</v>
      </c>
      <c r="F1198" s="15">
        <f>IF(ISBLANK($D1198),"",IF(ISBLANK($E1198),VLOOKUP($D1198,$J:$K,2,FALSE),VLOOKUP($E1198,'Daycare Packages'!$A:$G,7,FALSE)))</f>
        <v>25</v>
      </c>
      <c r="G1198" s="15"/>
      <c r="H1198" s="15">
        <f t="shared" si="55"/>
        <v>25</v>
      </c>
      <c r="I1198" s="198">
        <f t="shared" si="56"/>
        <v>1</v>
      </c>
    </row>
    <row r="1199" spans="1:9" x14ac:dyDescent="0.3">
      <c r="A1199" s="10">
        <v>43495</v>
      </c>
      <c r="B1199" s="11" t="s">
        <v>722</v>
      </c>
      <c r="C1199" s="11" t="s">
        <v>548</v>
      </c>
      <c r="D1199" s="11" t="s">
        <v>662</v>
      </c>
      <c r="F1199" s="15">
        <f>IF(ISBLANK($D1199),"",IF(ISBLANK($E1199),VLOOKUP($D1199,$J:$K,2,FALSE),VLOOKUP($E1199,'Daycare Packages'!$A:$G,7,FALSE)))</f>
        <v>30</v>
      </c>
      <c r="G1199" s="15"/>
      <c r="H1199" s="15">
        <f t="shared" si="55"/>
        <v>30</v>
      </c>
      <c r="I1199" s="198">
        <f t="shared" si="56"/>
        <v>1</v>
      </c>
    </row>
    <row r="1200" spans="1:9" x14ac:dyDescent="0.3">
      <c r="A1200" s="10">
        <v>43495</v>
      </c>
      <c r="B1200" s="11" t="s">
        <v>184</v>
      </c>
      <c r="C1200" s="11" t="s">
        <v>679</v>
      </c>
      <c r="D1200" s="11" t="s">
        <v>662</v>
      </c>
      <c r="E1200" s="11">
        <v>6722263</v>
      </c>
      <c r="F1200" s="15">
        <f>IF(ISBLANK($D1200),"",IF(ISBLANK($E1200),VLOOKUP($D1200,$J:$K,2,FALSE),VLOOKUP($E1200,'Daycare Packages'!$A:$G,7,FALSE)))</f>
        <v>22</v>
      </c>
      <c r="G1200" s="15"/>
      <c r="H1200" s="15">
        <f t="shared" si="55"/>
        <v>22</v>
      </c>
      <c r="I1200" s="198">
        <f t="shared" si="56"/>
        <v>1</v>
      </c>
    </row>
    <row r="1201" spans="1:9" x14ac:dyDescent="0.3">
      <c r="A1201" s="10">
        <v>43495</v>
      </c>
      <c r="B1201" s="11" t="s">
        <v>184</v>
      </c>
      <c r="C1201" s="11" t="s">
        <v>396</v>
      </c>
      <c r="D1201" s="11" t="s">
        <v>662</v>
      </c>
      <c r="E1201" s="11">
        <v>6722263</v>
      </c>
      <c r="F1201" s="15">
        <f>IF(ISBLANK($D1201),"",IF(ISBLANK($E1201),VLOOKUP($D1201,$J:$K,2,FALSE),VLOOKUP($E1201,'Daycare Packages'!$A:$G,7,FALSE)))</f>
        <v>22</v>
      </c>
      <c r="G1201" s="15"/>
      <c r="H1201" s="15">
        <f t="shared" si="55"/>
        <v>22</v>
      </c>
      <c r="I1201" s="198">
        <f t="shared" si="56"/>
        <v>1</v>
      </c>
    </row>
    <row r="1202" spans="1:9" x14ac:dyDescent="0.3">
      <c r="A1202" s="10">
        <v>43495</v>
      </c>
      <c r="B1202" s="11" t="s">
        <v>861</v>
      </c>
      <c r="C1202" s="11" t="s">
        <v>862</v>
      </c>
      <c r="D1202" s="11" t="s">
        <v>662</v>
      </c>
      <c r="F1202" s="15">
        <f>IF(ISBLANK($D1202),"",IF(ISBLANK($E1202),VLOOKUP($D1202,$J:$K,2,FALSE),VLOOKUP($E1202,'Daycare Packages'!$A:$G,7,FALSE)))</f>
        <v>30</v>
      </c>
      <c r="G1202" s="15">
        <v>-3</v>
      </c>
      <c r="H1202" s="15">
        <f t="shared" si="55"/>
        <v>27</v>
      </c>
      <c r="I1202" s="198">
        <f t="shared" si="56"/>
        <v>1</v>
      </c>
    </row>
    <row r="1203" spans="1:9" x14ac:dyDescent="0.3">
      <c r="A1203" s="10">
        <v>43495</v>
      </c>
      <c r="B1203" s="11" t="s">
        <v>200</v>
      </c>
      <c r="C1203" s="11" t="s">
        <v>750</v>
      </c>
      <c r="D1203" s="11" t="s">
        <v>666</v>
      </c>
      <c r="F1203" s="15">
        <f>IF(ISBLANK($D1203),"",IF(ISBLANK($E1203),VLOOKUP($D1203,$J:$K,2,FALSE),VLOOKUP($E1203,'Daycare Packages'!$A:$G,7,FALSE)))</f>
        <v>20</v>
      </c>
      <c r="G1203" s="15"/>
      <c r="H1203" s="15">
        <f t="shared" si="55"/>
        <v>20</v>
      </c>
      <c r="I1203" s="198">
        <f t="shared" si="56"/>
        <v>1</v>
      </c>
    </row>
    <row r="1204" spans="1:9" x14ac:dyDescent="0.3">
      <c r="A1204" s="10">
        <v>43495</v>
      </c>
      <c r="B1204" s="11" t="s">
        <v>141</v>
      </c>
      <c r="C1204" s="11" t="s">
        <v>564</v>
      </c>
      <c r="D1204" s="11" t="s">
        <v>662</v>
      </c>
      <c r="E1204" s="11">
        <v>6735955</v>
      </c>
      <c r="F1204" s="15">
        <f>IF(ISBLANK($D1204),"",IF(ISBLANK($E1204),VLOOKUP($D1204,$J:$K,2,FALSE),VLOOKUP($E1204,'Daycare Packages'!$A:$G,7,FALSE)))</f>
        <v>25</v>
      </c>
      <c r="G1204" s="15"/>
      <c r="H1204" s="15">
        <f t="shared" si="55"/>
        <v>25</v>
      </c>
      <c r="I1204" s="198">
        <f t="shared" si="56"/>
        <v>1</v>
      </c>
    </row>
    <row r="1205" spans="1:9" x14ac:dyDescent="0.3">
      <c r="A1205" s="10">
        <v>43495</v>
      </c>
      <c r="B1205" s="11" t="s">
        <v>157</v>
      </c>
      <c r="C1205" s="11" t="s">
        <v>448</v>
      </c>
      <c r="D1205" s="11" t="s">
        <v>666</v>
      </c>
      <c r="F1205" s="15">
        <f>IF(ISBLANK($D1205),"",IF(ISBLANK($E1205),VLOOKUP($D1205,$J:$K,2,FALSE),VLOOKUP($E1205,'Daycare Packages'!$A:$G,7,FALSE)))</f>
        <v>20</v>
      </c>
      <c r="G1205" s="15"/>
      <c r="H1205" s="15">
        <f t="shared" si="55"/>
        <v>20</v>
      </c>
      <c r="I1205" s="198">
        <f t="shared" si="56"/>
        <v>1</v>
      </c>
    </row>
    <row r="1206" spans="1:9" x14ac:dyDescent="0.3">
      <c r="A1206" s="10">
        <v>43495</v>
      </c>
      <c r="B1206" s="11" t="s">
        <v>845</v>
      </c>
      <c r="C1206" s="11" t="s">
        <v>846</v>
      </c>
      <c r="D1206" s="11" t="s">
        <v>662</v>
      </c>
      <c r="F1206" s="15">
        <f>IF(ISBLANK($D1206),"",IF(ISBLANK($E1206),VLOOKUP($D1206,$J:$K,2,FALSE),VLOOKUP($E1206,'Daycare Packages'!$A:$G,7,FALSE)))</f>
        <v>30</v>
      </c>
      <c r="G1206" s="15"/>
      <c r="H1206" s="15">
        <f t="shared" si="55"/>
        <v>30</v>
      </c>
      <c r="I1206" s="198">
        <f t="shared" si="56"/>
        <v>1</v>
      </c>
    </row>
    <row r="1207" spans="1:9" x14ac:dyDescent="0.3">
      <c r="A1207" s="10">
        <v>43495</v>
      </c>
      <c r="B1207" s="11" t="s">
        <v>182</v>
      </c>
      <c r="C1207" s="11" t="s">
        <v>685</v>
      </c>
      <c r="D1207" s="11" t="s">
        <v>662</v>
      </c>
      <c r="E1207" s="11">
        <v>6721354</v>
      </c>
      <c r="F1207" s="15">
        <f>IF(ISBLANK($D1207),"",IF(ISBLANK($E1207),VLOOKUP($D1207,$J:$K,2,FALSE),VLOOKUP($E1207,'Daycare Packages'!$A:$G,7,FALSE)))</f>
        <v>22</v>
      </c>
      <c r="G1207" s="15"/>
      <c r="H1207" s="15">
        <f t="shared" si="55"/>
        <v>22</v>
      </c>
      <c r="I1207" s="198">
        <f t="shared" si="56"/>
        <v>1</v>
      </c>
    </row>
    <row r="1208" spans="1:9" x14ac:dyDescent="0.3">
      <c r="A1208" s="10">
        <v>43495</v>
      </c>
      <c r="B1208" s="11" t="s">
        <v>730</v>
      </c>
      <c r="C1208" s="11" t="s">
        <v>731</v>
      </c>
      <c r="D1208" s="11" t="s">
        <v>662</v>
      </c>
      <c r="F1208" s="15">
        <f>IF(ISBLANK($D1208),"",IF(ISBLANK($E1208),VLOOKUP($D1208,$J:$K,2,FALSE),VLOOKUP($E1208,'Daycare Packages'!$A:$G,7,FALSE)))</f>
        <v>30</v>
      </c>
      <c r="G1208" s="15"/>
      <c r="H1208" s="15">
        <f t="shared" si="55"/>
        <v>30</v>
      </c>
      <c r="I1208" s="198">
        <f t="shared" si="56"/>
        <v>1</v>
      </c>
    </row>
    <row r="1209" spans="1:9" x14ac:dyDescent="0.3">
      <c r="A1209" s="10">
        <v>43495</v>
      </c>
      <c r="B1209" s="11" t="s">
        <v>209</v>
      </c>
      <c r="C1209" s="11" t="s">
        <v>702</v>
      </c>
      <c r="D1209" s="11" t="s">
        <v>662</v>
      </c>
      <c r="E1209" s="11">
        <v>6733881</v>
      </c>
      <c r="F1209" s="15">
        <f>IF(ISBLANK($D1209),"",IF(ISBLANK($E1209),VLOOKUP($D1209,$J:$K,2,FALSE),VLOOKUP($E1209,'Daycare Packages'!$A:$G,7,FALSE)))</f>
        <v>25</v>
      </c>
      <c r="G1209" s="15"/>
      <c r="H1209" s="15">
        <f t="shared" si="55"/>
        <v>25</v>
      </c>
      <c r="I1209" s="198">
        <f t="shared" si="56"/>
        <v>1</v>
      </c>
    </row>
    <row r="1210" spans="1:9" x14ac:dyDescent="0.3">
      <c r="A1210" s="10">
        <v>43495</v>
      </c>
      <c r="B1210" s="11" t="s">
        <v>459</v>
      </c>
      <c r="C1210" s="11" t="s">
        <v>460</v>
      </c>
      <c r="D1210" s="11" t="s">
        <v>662</v>
      </c>
      <c r="F1210" s="15">
        <f>IF(ISBLANK($D1210),"",IF(ISBLANK($E1210),VLOOKUP($D1210,$J:$K,2,FALSE),VLOOKUP($E1210,'Daycare Packages'!$A:$G,7,FALSE)))</f>
        <v>30</v>
      </c>
      <c r="G1210" s="15"/>
      <c r="H1210" s="15">
        <f t="shared" si="55"/>
        <v>30</v>
      </c>
      <c r="I1210" s="198">
        <f t="shared" si="56"/>
        <v>1</v>
      </c>
    </row>
    <row r="1211" spans="1:9" x14ac:dyDescent="0.3">
      <c r="A1211" s="10">
        <v>43495</v>
      </c>
      <c r="B1211" s="11" t="s">
        <v>677</v>
      </c>
      <c r="C1211" s="11" t="s">
        <v>678</v>
      </c>
      <c r="D1211" s="11" t="s">
        <v>662</v>
      </c>
      <c r="F1211" s="15">
        <f>IF(ISBLANK($D1211),"",IF(ISBLANK($E1211),VLOOKUP($D1211,$J:$K,2,FALSE),VLOOKUP($E1211,'Daycare Packages'!$A:$G,7,FALSE)))</f>
        <v>30</v>
      </c>
      <c r="G1211" s="15"/>
      <c r="H1211" s="15">
        <f t="shared" si="55"/>
        <v>30</v>
      </c>
      <c r="I1211" s="198">
        <f t="shared" si="56"/>
        <v>1</v>
      </c>
    </row>
    <row r="1212" spans="1:9" x14ac:dyDescent="0.3">
      <c r="A1212" s="10">
        <v>43495</v>
      </c>
      <c r="B1212" s="11" t="s">
        <v>148</v>
      </c>
      <c r="C1212" s="11" t="s">
        <v>547</v>
      </c>
      <c r="D1212" s="11" t="s">
        <v>662</v>
      </c>
      <c r="E1212" s="11">
        <v>6692862</v>
      </c>
      <c r="F1212" s="15">
        <f>IF(ISBLANK($D1212),"",IF(ISBLANK($E1212),VLOOKUP($D1212,$J:$K,2,FALSE),VLOOKUP($E1212,'Daycare Packages'!$A:$G,7,FALSE)))</f>
        <v>25</v>
      </c>
      <c r="G1212" s="15"/>
      <c r="H1212" s="15">
        <f t="shared" si="55"/>
        <v>25</v>
      </c>
      <c r="I1212" s="198">
        <f t="shared" si="56"/>
        <v>1</v>
      </c>
    </row>
    <row r="1213" spans="1:9" x14ac:dyDescent="0.3">
      <c r="A1213" s="10">
        <v>43495</v>
      </c>
      <c r="B1213" s="11" t="s">
        <v>214</v>
      </c>
      <c r="C1213" s="11" t="s">
        <v>686</v>
      </c>
      <c r="D1213" s="11" t="s">
        <v>662</v>
      </c>
      <c r="E1213" s="11">
        <v>6735881</v>
      </c>
      <c r="F1213" s="15">
        <f>IF(ISBLANK($D1213),"",IF(ISBLANK($E1213),VLOOKUP($D1213,$J:$K,2,FALSE),VLOOKUP($E1213,'Daycare Packages'!$A:$G,7,FALSE)))</f>
        <v>25</v>
      </c>
      <c r="G1213" s="15"/>
      <c r="H1213" s="15">
        <f t="shared" si="55"/>
        <v>25</v>
      </c>
      <c r="I1213" s="198">
        <f t="shared" si="56"/>
        <v>1</v>
      </c>
    </row>
    <row r="1214" spans="1:9" x14ac:dyDescent="0.3">
      <c r="A1214" s="10">
        <v>43495</v>
      </c>
      <c r="B1214" s="11" t="s">
        <v>183</v>
      </c>
      <c r="C1214" s="11" t="s">
        <v>520</v>
      </c>
      <c r="D1214" s="11" t="s">
        <v>662</v>
      </c>
      <c r="E1214" s="11">
        <v>6722072</v>
      </c>
      <c r="F1214" s="15">
        <f>IF(ISBLANK($D1214),"",IF(ISBLANK($E1214),VLOOKUP($D1214,$J:$K,2,FALSE),VLOOKUP($E1214,'Daycare Packages'!$A:$G,7,FALSE)))</f>
        <v>25</v>
      </c>
      <c r="G1214" s="15"/>
      <c r="H1214" s="15">
        <f t="shared" si="55"/>
        <v>25</v>
      </c>
      <c r="I1214" s="198">
        <f t="shared" si="56"/>
        <v>1</v>
      </c>
    </row>
    <row r="1215" spans="1:9" x14ac:dyDescent="0.3">
      <c r="A1215" s="10">
        <v>43495</v>
      </c>
      <c r="B1215" s="11" t="s">
        <v>766</v>
      </c>
      <c r="C1215" s="11" t="s">
        <v>767</v>
      </c>
      <c r="D1215" s="11" t="s">
        <v>662</v>
      </c>
      <c r="F1215" s="15">
        <f>IF(ISBLANK($D1215),"",IF(ISBLANK($E1215),VLOOKUP($D1215,$J:$K,2,FALSE),VLOOKUP($E1215,'Daycare Packages'!$A:$G,7,FALSE)))</f>
        <v>30</v>
      </c>
      <c r="G1215" s="15"/>
      <c r="H1215" s="15">
        <f t="shared" si="55"/>
        <v>30</v>
      </c>
      <c r="I1215" s="198">
        <f t="shared" si="56"/>
        <v>1</v>
      </c>
    </row>
    <row r="1216" spans="1:9" x14ac:dyDescent="0.3">
      <c r="A1216" s="10">
        <v>43495</v>
      </c>
      <c r="B1216" s="11" t="s">
        <v>212</v>
      </c>
      <c r="C1216" s="11" t="s">
        <v>707</v>
      </c>
      <c r="D1216" s="11" t="s">
        <v>662</v>
      </c>
      <c r="E1216" s="11">
        <v>6734311</v>
      </c>
      <c r="F1216" s="15">
        <f>IF(ISBLANK($D1216),"",IF(ISBLANK($E1216),VLOOKUP($D1216,$J:$K,2,FALSE),VLOOKUP($E1216,'Daycare Packages'!$A:$G,7,FALSE)))</f>
        <v>25</v>
      </c>
      <c r="G1216" s="15"/>
      <c r="H1216" s="15">
        <f t="shared" si="55"/>
        <v>25</v>
      </c>
      <c r="I1216" s="198">
        <f t="shared" si="56"/>
        <v>1</v>
      </c>
    </row>
    <row r="1217" spans="1:9" x14ac:dyDescent="0.3">
      <c r="A1217" s="10">
        <v>43495</v>
      </c>
      <c r="B1217" s="11" t="s">
        <v>196</v>
      </c>
      <c r="C1217" s="11" t="s">
        <v>432</v>
      </c>
      <c r="D1217" s="11" t="s">
        <v>662</v>
      </c>
      <c r="E1217" s="11">
        <v>6728047</v>
      </c>
      <c r="F1217" s="15">
        <f>IF(ISBLANK($D1217),"",IF(ISBLANK($E1217),VLOOKUP($D1217,$J:$K,2,FALSE),VLOOKUP($E1217,'Daycare Packages'!$A:$G,7,FALSE)))</f>
        <v>24</v>
      </c>
      <c r="G1217" s="15"/>
      <c r="H1217" s="15">
        <f t="shared" si="55"/>
        <v>24</v>
      </c>
      <c r="I1217" s="198">
        <f t="shared" si="56"/>
        <v>1</v>
      </c>
    </row>
    <row r="1218" spans="1:9" x14ac:dyDescent="0.3">
      <c r="A1218" s="10">
        <v>43495</v>
      </c>
      <c r="B1218" s="11" t="s">
        <v>173</v>
      </c>
      <c r="C1218" s="11" t="s">
        <v>791</v>
      </c>
      <c r="D1218" s="11" t="s">
        <v>662</v>
      </c>
      <c r="E1218" s="11">
        <v>6715792</v>
      </c>
      <c r="F1218" s="15">
        <f>IF(ISBLANK($D1218),"",IF(ISBLANK($E1218),VLOOKUP($D1218,$J:$K,2,FALSE),VLOOKUP($E1218,'Daycare Packages'!$A:$G,7,FALSE)))</f>
        <v>25</v>
      </c>
      <c r="G1218" s="15"/>
      <c r="H1218" s="15">
        <f t="shared" si="55"/>
        <v>25</v>
      </c>
      <c r="I1218" s="198">
        <f t="shared" si="56"/>
        <v>1</v>
      </c>
    </row>
    <row r="1219" spans="1:9" x14ac:dyDescent="0.3">
      <c r="A1219" s="10">
        <v>43495</v>
      </c>
      <c r="B1219" s="11" t="s">
        <v>137</v>
      </c>
      <c r="C1219" s="11" t="s">
        <v>693</v>
      </c>
      <c r="D1219" s="11" t="s">
        <v>662</v>
      </c>
      <c r="E1219" s="11">
        <v>6730873</v>
      </c>
      <c r="F1219" s="15">
        <f>IF(ISBLANK($D1219),"",IF(ISBLANK($E1219),VLOOKUP($D1219,$J:$K,2,FALSE),VLOOKUP($E1219,'Daycare Packages'!$A:$G,7,FALSE)))</f>
        <v>22</v>
      </c>
      <c r="G1219" s="15"/>
      <c r="H1219" s="15">
        <f t="shared" ref="H1219:H1282" si="57">IF(ISBLANK(D1219),"",SUM(F1219:G1219))</f>
        <v>22</v>
      </c>
      <c r="I1219" s="198">
        <f t="shared" ref="I1219:I1282" si="58">IF(A1219="",0,MONTH(A1219))</f>
        <v>1</v>
      </c>
    </row>
    <row r="1220" spans="1:9" x14ac:dyDescent="0.3">
      <c r="A1220" s="10">
        <v>43495</v>
      </c>
      <c r="B1220" s="11" t="s">
        <v>834</v>
      </c>
      <c r="C1220" s="11" t="s">
        <v>835</v>
      </c>
      <c r="D1220" s="11" t="s">
        <v>662</v>
      </c>
      <c r="F1220" s="15">
        <f>IF(ISBLANK($D1220),"",IF(ISBLANK($E1220),VLOOKUP($D1220,$J:$K,2,FALSE),VLOOKUP($E1220,'Daycare Packages'!$A:$G,7,FALSE)))</f>
        <v>30</v>
      </c>
      <c r="G1220" s="15"/>
      <c r="H1220" s="15">
        <f t="shared" si="57"/>
        <v>30</v>
      </c>
      <c r="I1220" s="198">
        <f t="shared" si="58"/>
        <v>1</v>
      </c>
    </row>
    <row r="1221" spans="1:9" x14ac:dyDescent="0.3">
      <c r="A1221" s="10">
        <v>43495</v>
      </c>
      <c r="B1221" s="11" t="s">
        <v>147</v>
      </c>
      <c r="C1221" s="11" t="s">
        <v>796</v>
      </c>
      <c r="D1221" s="11" t="s">
        <v>662</v>
      </c>
      <c r="E1221" s="11">
        <v>6691923</v>
      </c>
      <c r="F1221" s="15">
        <f>IF(ISBLANK($D1221),"",IF(ISBLANK($E1221),VLOOKUP($D1221,$J:$K,2,FALSE),VLOOKUP($E1221,'Daycare Packages'!$A:$G,7,FALSE)))</f>
        <v>22</v>
      </c>
      <c r="G1221" s="15"/>
      <c r="H1221" s="15">
        <f t="shared" si="57"/>
        <v>22</v>
      </c>
      <c r="I1221" s="198">
        <f t="shared" si="58"/>
        <v>1</v>
      </c>
    </row>
    <row r="1222" spans="1:9" x14ac:dyDescent="0.3">
      <c r="A1222" s="10">
        <v>43495</v>
      </c>
      <c r="B1222" s="11" t="s">
        <v>282</v>
      </c>
      <c r="C1222" s="11" t="s">
        <v>735</v>
      </c>
      <c r="D1222" s="11" t="s">
        <v>662</v>
      </c>
      <c r="F1222" s="15">
        <f>IF(ISBLANK($D1222),"",IF(ISBLANK($E1222),VLOOKUP($D1222,$J:$K,2,FALSE),VLOOKUP($E1222,'Daycare Packages'!$A:$G,7,FALSE)))</f>
        <v>30</v>
      </c>
      <c r="G1222" s="15"/>
      <c r="H1222" s="15">
        <f t="shared" si="57"/>
        <v>30</v>
      </c>
      <c r="I1222" s="198">
        <f t="shared" si="58"/>
        <v>1</v>
      </c>
    </row>
    <row r="1223" spans="1:9" x14ac:dyDescent="0.3">
      <c r="A1223" s="10">
        <v>43495</v>
      </c>
      <c r="B1223" s="11" t="s">
        <v>716</v>
      </c>
      <c r="C1223" s="11" t="s">
        <v>717</v>
      </c>
      <c r="D1223" s="11" t="s">
        <v>662</v>
      </c>
      <c r="F1223" s="15">
        <f>IF(ISBLANK($D1223),"",IF(ISBLANK($E1223),VLOOKUP($D1223,$J:$K,2,FALSE),VLOOKUP($E1223,'Daycare Packages'!$A:$G,7,FALSE)))</f>
        <v>30</v>
      </c>
      <c r="G1223" s="15"/>
      <c r="H1223" s="15">
        <f t="shared" si="57"/>
        <v>30</v>
      </c>
      <c r="I1223" s="198">
        <f t="shared" si="58"/>
        <v>1</v>
      </c>
    </row>
    <row r="1224" spans="1:9" x14ac:dyDescent="0.3">
      <c r="A1224" s="10">
        <v>43495</v>
      </c>
      <c r="B1224" s="11" t="s">
        <v>849</v>
      </c>
      <c r="C1224" s="11" t="s">
        <v>850</v>
      </c>
      <c r="D1224" s="11" t="s">
        <v>662</v>
      </c>
      <c r="F1224" s="15">
        <f>IF(ISBLANK($D1224),"",IF(ISBLANK($E1224),VLOOKUP($D1224,$J:$K,2,FALSE),VLOOKUP($E1224,'Daycare Packages'!$A:$G,7,FALSE)))</f>
        <v>30</v>
      </c>
      <c r="G1224" s="15"/>
      <c r="H1224" s="15">
        <f t="shared" si="57"/>
        <v>30</v>
      </c>
      <c r="I1224" s="198">
        <f t="shared" si="58"/>
        <v>1</v>
      </c>
    </row>
    <row r="1225" spans="1:9" x14ac:dyDescent="0.3">
      <c r="A1225" s="10">
        <v>43495</v>
      </c>
      <c r="B1225" s="11" t="s">
        <v>217</v>
      </c>
      <c r="C1225" s="11" t="s">
        <v>402</v>
      </c>
      <c r="D1225" s="11" t="s">
        <v>662</v>
      </c>
      <c r="E1225" s="11">
        <v>6736913</v>
      </c>
      <c r="F1225" s="15">
        <f>IF(ISBLANK($D1225),"",IF(ISBLANK($E1225),VLOOKUP($D1225,$J:$K,2,FALSE),VLOOKUP($E1225,'Daycare Packages'!$A:$G,7,FALSE)))</f>
        <v>25</v>
      </c>
      <c r="G1225" s="15"/>
      <c r="H1225" s="15">
        <f t="shared" si="57"/>
        <v>25</v>
      </c>
      <c r="I1225" s="198">
        <f t="shared" si="58"/>
        <v>1</v>
      </c>
    </row>
    <row r="1226" spans="1:9" x14ac:dyDescent="0.3">
      <c r="A1226" s="10">
        <v>43495</v>
      </c>
      <c r="B1226" s="11" t="s">
        <v>230</v>
      </c>
      <c r="C1226" s="11" t="s">
        <v>493</v>
      </c>
      <c r="D1226" s="11" t="s">
        <v>662</v>
      </c>
      <c r="F1226" s="15">
        <f>IF(ISBLANK($D1226),"",IF(ISBLANK($E1226),VLOOKUP($D1226,$J:$K,2,FALSE),VLOOKUP($E1226,'Daycare Packages'!$A:$G,7,FALSE)))</f>
        <v>30</v>
      </c>
      <c r="G1226" s="15"/>
      <c r="H1226" s="15">
        <f t="shared" si="57"/>
        <v>30</v>
      </c>
      <c r="I1226" s="198">
        <f t="shared" si="58"/>
        <v>1</v>
      </c>
    </row>
    <row r="1227" spans="1:9" x14ac:dyDescent="0.3">
      <c r="A1227" s="10">
        <v>43495</v>
      </c>
      <c r="B1227" s="11" t="s">
        <v>760</v>
      </c>
      <c r="C1227" s="11" t="s">
        <v>761</v>
      </c>
      <c r="D1227" s="11" t="s">
        <v>662</v>
      </c>
      <c r="F1227" s="15">
        <f>IF(ISBLANK($D1227),"",IF(ISBLANK($E1227),VLOOKUP($D1227,$J:$K,2,FALSE),VLOOKUP($E1227,'Daycare Packages'!$A:$G,7,FALSE)))</f>
        <v>30</v>
      </c>
      <c r="G1227" s="15"/>
      <c r="H1227" s="15">
        <f t="shared" si="57"/>
        <v>30</v>
      </c>
      <c r="I1227" s="198">
        <f t="shared" si="58"/>
        <v>1</v>
      </c>
    </row>
    <row r="1228" spans="1:9" x14ac:dyDescent="0.3">
      <c r="A1228" s="10">
        <v>43495</v>
      </c>
      <c r="B1228" s="11" t="s">
        <v>140</v>
      </c>
      <c r="C1228" s="11" t="s">
        <v>475</v>
      </c>
      <c r="D1228" s="11" t="s">
        <v>662</v>
      </c>
      <c r="E1228" s="11">
        <v>6676801</v>
      </c>
      <c r="F1228" s="15">
        <f>IF(ISBLANK($D1228),"",IF(ISBLANK($E1228),VLOOKUP($D1228,$J:$K,2,FALSE),VLOOKUP($E1228,'Daycare Packages'!$A:$G,7,FALSE)))</f>
        <v>22</v>
      </c>
      <c r="G1228" s="15"/>
      <c r="H1228" s="15">
        <f t="shared" si="57"/>
        <v>22</v>
      </c>
      <c r="I1228" s="198">
        <f t="shared" si="58"/>
        <v>1</v>
      </c>
    </row>
    <row r="1229" spans="1:9" x14ac:dyDescent="0.3">
      <c r="A1229" s="10">
        <v>43495</v>
      </c>
      <c r="B1229" s="11" t="s">
        <v>156</v>
      </c>
      <c r="C1229" s="11" t="s">
        <v>479</v>
      </c>
      <c r="D1229" s="11" t="s">
        <v>662</v>
      </c>
      <c r="E1229" s="11">
        <v>6703732</v>
      </c>
      <c r="F1229" s="15">
        <f>IF(ISBLANK($D1229),"",IF(ISBLANK($E1229),VLOOKUP($D1229,$J:$K,2,FALSE),VLOOKUP($E1229,'Daycare Packages'!$A:$G,7,FALSE)))</f>
        <v>22</v>
      </c>
      <c r="G1229" s="15"/>
      <c r="H1229" s="15">
        <f t="shared" si="57"/>
        <v>22</v>
      </c>
      <c r="I1229" s="198">
        <f t="shared" si="58"/>
        <v>1</v>
      </c>
    </row>
    <row r="1230" spans="1:9" x14ac:dyDescent="0.3">
      <c r="A1230" s="10">
        <v>43495</v>
      </c>
      <c r="B1230" s="11" t="s">
        <v>72</v>
      </c>
      <c r="C1230" s="11" t="s">
        <v>498</v>
      </c>
      <c r="D1230" s="11" t="s">
        <v>662</v>
      </c>
      <c r="E1230" s="11">
        <v>3952473</v>
      </c>
      <c r="F1230" s="15">
        <f>IF(ISBLANK($D1230),"",IF(ISBLANK($E1230),VLOOKUP($D1230,$J:$K,2,FALSE),VLOOKUP($E1230,'Daycare Packages'!$A:$G,7,FALSE)))</f>
        <v>22</v>
      </c>
      <c r="G1230" s="15"/>
      <c r="H1230" s="15">
        <f t="shared" si="57"/>
        <v>22</v>
      </c>
      <c r="I1230" s="198">
        <f t="shared" si="58"/>
        <v>1</v>
      </c>
    </row>
    <row r="1231" spans="1:9" x14ac:dyDescent="0.3">
      <c r="A1231" s="55">
        <v>43495</v>
      </c>
      <c r="B1231" s="56" t="s">
        <v>358</v>
      </c>
      <c r="C1231" s="56" t="s">
        <v>491</v>
      </c>
      <c r="D1231" s="56" t="s">
        <v>662</v>
      </c>
      <c r="E1231" s="56"/>
      <c r="F1231" s="59">
        <f>IF(ISBLANK($D1231),"",IF(ISBLANK($E1231),VLOOKUP($D1231,$J:$K,2,FALSE),VLOOKUP($E1231,'Daycare Packages'!$A:$G,7,FALSE)))</f>
        <v>30</v>
      </c>
      <c r="G1231" s="59"/>
      <c r="H1231" s="59">
        <f t="shared" si="57"/>
        <v>30</v>
      </c>
      <c r="I1231" s="198">
        <f t="shared" si="58"/>
        <v>1</v>
      </c>
    </row>
    <row r="1232" spans="1:9" x14ac:dyDescent="0.3">
      <c r="A1232" s="10">
        <v>43496</v>
      </c>
      <c r="B1232" s="11" t="s">
        <v>152</v>
      </c>
      <c r="C1232" s="11" t="s">
        <v>679</v>
      </c>
      <c r="D1232" s="11" t="s">
        <v>659</v>
      </c>
      <c r="E1232" s="11">
        <v>6696828</v>
      </c>
      <c r="F1232" s="15">
        <f>IF(ISBLANK($D1232),"",IF(ISBLANK($E1232),VLOOKUP($D1232,$J:$K,2,FALSE),VLOOKUP($E1232,'Daycare Packages'!$A:$G,7,FALSE)))</f>
        <v>22</v>
      </c>
      <c r="G1232" s="15"/>
      <c r="H1232" s="15">
        <f t="shared" si="57"/>
        <v>22</v>
      </c>
      <c r="I1232" s="198">
        <f t="shared" si="58"/>
        <v>1</v>
      </c>
    </row>
    <row r="1233" spans="1:9" x14ac:dyDescent="0.3">
      <c r="A1233" s="10">
        <v>43496</v>
      </c>
      <c r="B1233" s="11" t="s">
        <v>749</v>
      </c>
      <c r="C1233" s="11" t="s">
        <v>750</v>
      </c>
      <c r="D1233" s="11" t="s">
        <v>659</v>
      </c>
      <c r="F1233" s="15">
        <f>IF(ISBLANK($D1233),"",IF(ISBLANK($E1233),VLOOKUP($D1233,$J:$K,2,FALSE),VLOOKUP($E1233,'Daycare Packages'!$A:$G,7,FALSE)))</f>
        <v>20</v>
      </c>
      <c r="G1233" s="15"/>
      <c r="H1233" s="15">
        <f t="shared" si="57"/>
        <v>20</v>
      </c>
      <c r="I1233" s="198">
        <f t="shared" si="58"/>
        <v>1</v>
      </c>
    </row>
    <row r="1234" spans="1:9" x14ac:dyDescent="0.3">
      <c r="A1234" s="10">
        <v>43496</v>
      </c>
      <c r="B1234" s="11" t="s">
        <v>190</v>
      </c>
      <c r="C1234" s="11" t="s">
        <v>718</v>
      </c>
      <c r="D1234" s="11" t="s">
        <v>659</v>
      </c>
      <c r="F1234" s="15">
        <f>IF(ISBLANK($D1234),"",IF(ISBLANK($E1234),VLOOKUP($D1234,$J:$K,2,FALSE),VLOOKUP($E1234,'Daycare Packages'!$A:$G,7,FALSE)))</f>
        <v>20</v>
      </c>
      <c r="G1234" s="15"/>
      <c r="H1234" s="15">
        <f t="shared" si="57"/>
        <v>20</v>
      </c>
      <c r="I1234" s="198">
        <f t="shared" si="58"/>
        <v>1</v>
      </c>
    </row>
    <row r="1235" spans="1:9" x14ac:dyDescent="0.3">
      <c r="A1235" s="10">
        <v>43496</v>
      </c>
      <c r="B1235" s="11" t="s">
        <v>318</v>
      </c>
      <c r="C1235" s="11" t="s">
        <v>723</v>
      </c>
      <c r="D1235" s="11" t="s">
        <v>662</v>
      </c>
      <c r="F1235" s="15">
        <f>IF(ISBLANK($D1235),"",IF(ISBLANK($E1235),VLOOKUP($D1235,$J:$K,2,FALSE),VLOOKUP($E1235,'Daycare Packages'!$A:$G,7,FALSE)))</f>
        <v>30</v>
      </c>
      <c r="G1235" s="15"/>
      <c r="H1235" s="15">
        <f t="shared" si="57"/>
        <v>30</v>
      </c>
      <c r="I1235" s="198">
        <f t="shared" si="58"/>
        <v>1</v>
      </c>
    </row>
    <row r="1236" spans="1:9" x14ac:dyDescent="0.3">
      <c r="A1236" s="10">
        <v>43496</v>
      </c>
      <c r="B1236" s="11" t="s">
        <v>887</v>
      </c>
      <c r="C1236" s="11" t="s">
        <v>888</v>
      </c>
      <c r="D1236" s="11" t="s">
        <v>662</v>
      </c>
      <c r="F1236" s="15">
        <f>IF(ISBLANK($D1236),"",IF(ISBLANK($E1236),VLOOKUP($D1236,$J:$K,2,FALSE),VLOOKUP($E1236,'Daycare Packages'!$A:$G,7,FALSE)))</f>
        <v>30</v>
      </c>
      <c r="G1236" s="15"/>
      <c r="H1236" s="15">
        <f t="shared" si="57"/>
        <v>30</v>
      </c>
      <c r="I1236" s="198">
        <f t="shared" si="58"/>
        <v>1</v>
      </c>
    </row>
    <row r="1237" spans="1:9" x14ac:dyDescent="0.3">
      <c r="A1237" s="10">
        <v>43496</v>
      </c>
      <c r="B1237" s="11" t="s">
        <v>178</v>
      </c>
      <c r="C1237" s="11" t="s">
        <v>734</v>
      </c>
      <c r="D1237" s="11" t="s">
        <v>666</v>
      </c>
      <c r="F1237" s="15">
        <f>IF(ISBLANK($D1237),"",IF(ISBLANK($E1237),VLOOKUP($D1237,$J:$K,2,FALSE),VLOOKUP($E1237,'Daycare Packages'!$A:$G,7,FALSE)))</f>
        <v>20</v>
      </c>
      <c r="G1237" s="15"/>
      <c r="H1237" s="15">
        <f t="shared" si="57"/>
        <v>20</v>
      </c>
      <c r="I1237" s="198">
        <f t="shared" si="58"/>
        <v>1</v>
      </c>
    </row>
    <row r="1238" spans="1:9" x14ac:dyDescent="0.3">
      <c r="A1238" s="10">
        <v>43496</v>
      </c>
      <c r="B1238" s="11" t="s">
        <v>130</v>
      </c>
      <c r="C1238" s="11" t="s">
        <v>402</v>
      </c>
      <c r="D1238" s="11" t="s">
        <v>662</v>
      </c>
      <c r="E1238" s="11">
        <v>6659131</v>
      </c>
      <c r="F1238" s="15">
        <f>IF(ISBLANK($D1238),"",IF(ISBLANK($E1238),VLOOKUP($D1238,$J:$K,2,FALSE),VLOOKUP($E1238,'Daycare Packages'!$A:$G,7,FALSE)))</f>
        <v>26</v>
      </c>
      <c r="G1238" s="15"/>
      <c r="H1238" s="15">
        <f t="shared" si="57"/>
        <v>26</v>
      </c>
      <c r="I1238" s="198">
        <f t="shared" si="58"/>
        <v>1</v>
      </c>
    </row>
    <row r="1239" spans="1:9" x14ac:dyDescent="0.3">
      <c r="A1239" s="10">
        <v>43496</v>
      </c>
      <c r="B1239" s="11" t="s">
        <v>130</v>
      </c>
      <c r="C1239" s="11" t="s">
        <v>915</v>
      </c>
      <c r="D1239" s="11" t="s">
        <v>666</v>
      </c>
      <c r="F1239" s="15">
        <f>IF(ISBLANK($D1239),"",IF(ISBLANK($E1239),VLOOKUP($D1239,$J:$K,2,FALSE),VLOOKUP($E1239,'Daycare Packages'!$A:$G,7,FALSE)))</f>
        <v>20</v>
      </c>
      <c r="G1239" s="15"/>
      <c r="H1239" s="15">
        <f t="shared" si="57"/>
        <v>20</v>
      </c>
      <c r="I1239" s="198">
        <f t="shared" si="58"/>
        <v>1</v>
      </c>
    </row>
    <row r="1240" spans="1:9" x14ac:dyDescent="0.3">
      <c r="A1240" s="10">
        <v>43496</v>
      </c>
      <c r="B1240" s="11" t="s">
        <v>216</v>
      </c>
      <c r="C1240" s="11" t="s">
        <v>448</v>
      </c>
      <c r="D1240" s="11" t="s">
        <v>662</v>
      </c>
      <c r="E1240" s="11">
        <v>6764956</v>
      </c>
      <c r="F1240" s="15">
        <f>IF(ISBLANK($D1240),"",IF(ISBLANK($E1240),VLOOKUP($D1240,$J:$K,2,FALSE),VLOOKUP($E1240,'Daycare Packages'!$A:$G,7,FALSE)))</f>
        <v>27</v>
      </c>
      <c r="G1240" s="15"/>
      <c r="H1240" s="15">
        <f t="shared" si="57"/>
        <v>27</v>
      </c>
      <c r="I1240" s="198">
        <f t="shared" si="58"/>
        <v>1</v>
      </c>
    </row>
    <row r="1241" spans="1:9" x14ac:dyDescent="0.3">
      <c r="A1241" s="10">
        <v>43496</v>
      </c>
      <c r="B1241" s="11" t="s">
        <v>148</v>
      </c>
      <c r="C1241" s="11" t="s">
        <v>547</v>
      </c>
      <c r="D1241" s="11" t="s">
        <v>662</v>
      </c>
      <c r="E1241" s="11">
        <v>6692862</v>
      </c>
      <c r="F1241" s="15">
        <f>IF(ISBLANK($D1241),"",IF(ISBLANK($E1241),VLOOKUP($D1241,$J:$K,2,FALSE),VLOOKUP($E1241,'Daycare Packages'!$A:$G,7,FALSE)))</f>
        <v>25</v>
      </c>
      <c r="G1241" s="15"/>
      <c r="H1241" s="15">
        <f t="shared" si="57"/>
        <v>25</v>
      </c>
      <c r="I1241" s="198">
        <f t="shared" si="58"/>
        <v>1</v>
      </c>
    </row>
    <row r="1242" spans="1:9" x14ac:dyDescent="0.3">
      <c r="A1242" s="10">
        <v>43496</v>
      </c>
      <c r="B1242" s="11" t="s">
        <v>722</v>
      </c>
      <c r="C1242" s="11" t="s">
        <v>548</v>
      </c>
      <c r="D1242" s="11" t="s">
        <v>662</v>
      </c>
      <c r="F1242" s="15">
        <f>IF(ISBLANK($D1242),"",IF(ISBLANK($E1242),VLOOKUP($D1242,$J:$K,2,FALSE),VLOOKUP($E1242,'Daycare Packages'!$A:$G,7,FALSE)))</f>
        <v>30</v>
      </c>
      <c r="G1242" s="15"/>
      <c r="H1242" s="15">
        <f t="shared" si="57"/>
        <v>30</v>
      </c>
      <c r="I1242" s="198">
        <f t="shared" si="58"/>
        <v>1</v>
      </c>
    </row>
    <row r="1243" spans="1:9" x14ac:dyDescent="0.3">
      <c r="A1243" s="10">
        <v>43496</v>
      </c>
      <c r="B1243" s="11" t="s">
        <v>464</v>
      </c>
      <c r="C1243" s="11" t="s">
        <v>514</v>
      </c>
      <c r="D1243" s="11" t="s">
        <v>666</v>
      </c>
      <c r="F1243" s="15">
        <f>IF(ISBLANK($D1243),"",IF(ISBLANK($E1243),VLOOKUP($D1243,$J:$K,2,FALSE),VLOOKUP($E1243,'Daycare Packages'!$A:$G,7,FALSE)))</f>
        <v>20</v>
      </c>
      <c r="G1243" s="15"/>
      <c r="H1243" s="15">
        <f t="shared" si="57"/>
        <v>20</v>
      </c>
      <c r="I1243" s="198">
        <f t="shared" si="58"/>
        <v>1</v>
      </c>
    </row>
    <row r="1244" spans="1:9" x14ac:dyDescent="0.3">
      <c r="A1244" s="10">
        <v>43496</v>
      </c>
      <c r="B1244" s="11" t="s">
        <v>218</v>
      </c>
      <c r="C1244" s="11" t="s">
        <v>737</v>
      </c>
      <c r="D1244" s="11" t="s">
        <v>662</v>
      </c>
      <c r="E1244" s="11">
        <v>6738000</v>
      </c>
      <c r="F1244" s="15">
        <f>IF(ISBLANK($D1244),"",IF(ISBLANK($E1244),VLOOKUP($D1244,$J:$K,2,FALSE),VLOOKUP($E1244,'Daycare Packages'!$A:$G,7,FALSE)))</f>
        <v>20</v>
      </c>
      <c r="G1244" s="15"/>
      <c r="H1244" s="15">
        <f t="shared" si="57"/>
        <v>20</v>
      </c>
      <c r="I1244" s="198">
        <f t="shared" si="58"/>
        <v>1</v>
      </c>
    </row>
    <row r="1245" spans="1:9" x14ac:dyDescent="0.3">
      <c r="A1245" s="10">
        <v>43496</v>
      </c>
      <c r="B1245" s="11" t="s">
        <v>218</v>
      </c>
      <c r="C1245" s="11" t="s">
        <v>738</v>
      </c>
      <c r="D1245" s="11" t="s">
        <v>662</v>
      </c>
      <c r="E1245" s="11">
        <v>6738000</v>
      </c>
      <c r="F1245" s="15">
        <f>IF(ISBLANK($D1245),"",IF(ISBLANK($E1245),VLOOKUP($D1245,$J:$K,2,FALSE),VLOOKUP($E1245,'Daycare Packages'!$A:$G,7,FALSE)))</f>
        <v>20</v>
      </c>
      <c r="G1245" s="15"/>
      <c r="H1245" s="15">
        <f t="shared" si="57"/>
        <v>20</v>
      </c>
      <c r="I1245" s="198">
        <f t="shared" si="58"/>
        <v>1</v>
      </c>
    </row>
    <row r="1246" spans="1:9" x14ac:dyDescent="0.3">
      <c r="A1246" s="10">
        <v>43496</v>
      </c>
      <c r="B1246" s="11" t="s">
        <v>459</v>
      </c>
      <c r="C1246" s="11" t="s">
        <v>460</v>
      </c>
      <c r="D1246" s="11" t="s">
        <v>662</v>
      </c>
      <c r="F1246" s="15">
        <f>IF(ISBLANK($D1246),"",IF(ISBLANK($E1246),VLOOKUP($D1246,$J:$K,2,FALSE),VLOOKUP($E1246,'Daycare Packages'!$A:$G,7,FALSE)))</f>
        <v>30</v>
      </c>
      <c r="G1246" s="15"/>
      <c r="H1246" s="15">
        <f t="shared" si="57"/>
        <v>30</v>
      </c>
      <c r="I1246" s="198">
        <f t="shared" si="58"/>
        <v>1</v>
      </c>
    </row>
    <row r="1247" spans="1:9" x14ac:dyDescent="0.3">
      <c r="A1247" s="10">
        <v>43496</v>
      </c>
      <c r="B1247" s="11" t="s">
        <v>145</v>
      </c>
      <c r="C1247" s="11" t="s">
        <v>811</v>
      </c>
      <c r="D1247" s="11" t="s">
        <v>662</v>
      </c>
      <c r="E1247" s="11">
        <v>6688480</v>
      </c>
      <c r="F1247" s="15">
        <f>IF(ISBLANK($D1247),"",IF(ISBLANK($E1247),VLOOKUP($D1247,$J:$K,2,FALSE),VLOOKUP($E1247,'Daycare Packages'!$A:$G,7,FALSE)))</f>
        <v>26</v>
      </c>
      <c r="G1247" s="15"/>
      <c r="H1247" s="15">
        <f t="shared" si="57"/>
        <v>26</v>
      </c>
      <c r="I1247" s="198">
        <f t="shared" si="58"/>
        <v>1</v>
      </c>
    </row>
    <row r="1248" spans="1:9" x14ac:dyDescent="0.3">
      <c r="A1248" s="10">
        <v>43496</v>
      </c>
      <c r="B1248" s="11" t="s">
        <v>199</v>
      </c>
      <c r="C1248" s="11" t="s">
        <v>711</v>
      </c>
      <c r="D1248" s="11" t="s">
        <v>662</v>
      </c>
      <c r="E1248" s="11">
        <v>6730274</v>
      </c>
      <c r="F1248" s="15">
        <f>IF(ISBLANK($D1248),"",IF(ISBLANK($E1248),VLOOKUP($D1248,$J:$K,2,FALSE),VLOOKUP($E1248,'Daycare Packages'!$A:$G,7,FALSE)))</f>
        <v>25</v>
      </c>
      <c r="G1248" s="15"/>
      <c r="H1248" s="15">
        <f t="shared" si="57"/>
        <v>25</v>
      </c>
      <c r="I1248" s="198">
        <f t="shared" si="58"/>
        <v>1</v>
      </c>
    </row>
    <row r="1249" spans="1:9" x14ac:dyDescent="0.3">
      <c r="A1249" s="10">
        <v>43496</v>
      </c>
      <c r="B1249" s="11" t="s">
        <v>223</v>
      </c>
      <c r="C1249" s="11" t="s">
        <v>538</v>
      </c>
      <c r="D1249" s="11" t="s">
        <v>662</v>
      </c>
      <c r="E1249" s="11">
        <v>6745139</v>
      </c>
      <c r="F1249" s="15">
        <f>IF(ISBLANK($D1249),"",IF(ISBLANK($E1249),VLOOKUP($D1249,$J:$K,2,FALSE),VLOOKUP($E1249,'Daycare Packages'!$A:$G,7,FALSE)))</f>
        <v>26</v>
      </c>
      <c r="G1249" s="15"/>
      <c r="H1249" s="15">
        <f t="shared" si="57"/>
        <v>26</v>
      </c>
      <c r="I1249" s="198">
        <f t="shared" si="58"/>
        <v>1</v>
      </c>
    </row>
    <row r="1250" spans="1:9" x14ac:dyDescent="0.3">
      <c r="A1250" s="10">
        <v>43496</v>
      </c>
      <c r="B1250" s="11" t="s">
        <v>244</v>
      </c>
      <c r="C1250" s="11" t="s">
        <v>673</v>
      </c>
      <c r="D1250" s="11" t="s">
        <v>662</v>
      </c>
      <c r="F1250" s="15">
        <f>IF(ISBLANK($D1250),"",IF(ISBLANK($E1250),VLOOKUP($D1250,$J:$K,2,FALSE),VLOOKUP($E1250,'Daycare Packages'!$A:$G,7,FALSE)))</f>
        <v>30</v>
      </c>
      <c r="G1250" s="15"/>
      <c r="H1250" s="15">
        <f t="shared" si="57"/>
        <v>30</v>
      </c>
      <c r="I1250" s="198">
        <f t="shared" si="58"/>
        <v>1</v>
      </c>
    </row>
    <row r="1251" spans="1:9" x14ac:dyDescent="0.3">
      <c r="A1251" s="10">
        <v>43496</v>
      </c>
      <c r="B1251" s="11" t="s">
        <v>159</v>
      </c>
      <c r="C1251" s="11" t="s">
        <v>456</v>
      </c>
      <c r="D1251" s="11" t="s">
        <v>662</v>
      </c>
      <c r="E1251" s="11">
        <v>6737156</v>
      </c>
      <c r="F1251" s="15">
        <f>IF(ISBLANK($D1251),"",IF(ISBLANK($E1251),VLOOKUP($D1251,$J:$K,2,FALSE),VLOOKUP($E1251,'Daycare Packages'!$A:$G,7,FALSE)))</f>
        <v>25</v>
      </c>
      <c r="G1251" s="15"/>
      <c r="H1251" s="15">
        <f t="shared" si="57"/>
        <v>25</v>
      </c>
      <c r="I1251" s="198">
        <f t="shared" si="58"/>
        <v>1</v>
      </c>
    </row>
    <row r="1252" spans="1:9" x14ac:dyDescent="0.3">
      <c r="A1252" s="10">
        <v>43496</v>
      </c>
      <c r="B1252" s="11" t="s">
        <v>219</v>
      </c>
      <c r="C1252" s="11" t="s">
        <v>684</v>
      </c>
      <c r="D1252" s="11" t="s">
        <v>662</v>
      </c>
      <c r="E1252" s="11">
        <v>6738838</v>
      </c>
      <c r="F1252" s="15">
        <f>IF(ISBLANK($D1252),"",IF(ISBLANK($E1252),VLOOKUP($D1252,$J:$K,2,FALSE),VLOOKUP($E1252,'Daycare Packages'!$A:$G,7,FALSE)))</f>
        <v>27</v>
      </c>
      <c r="G1252" s="15"/>
      <c r="H1252" s="15">
        <f t="shared" si="57"/>
        <v>27</v>
      </c>
      <c r="I1252" s="198">
        <f t="shared" si="58"/>
        <v>1</v>
      </c>
    </row>
    <row r="1253" spans="1:9" x14ac:dyDescent="0.3">
      <c r="A1253" s="10">
        <v>43496</v>
      </c>
      <c r="B1253" s="11" t="s">
        <v>139</v>
      </c>
      <c r="C1253" s="11" t="s">
        <v>867</v>
      </c>
      <c r="D1253" s="11" t="s">
        <v>662</v>
      </c>
      <c r="E1253" s="11">
        <v>6676776</v>
      </c>
      <c r="F1253" s="15">
        <f>IF(ISBLANK($D1253),"",IF(ISBLANK($E1253),VLOOKUP($D1253,$J:$K,2,FALSE),VLOOKUP($E1253,'Daycare Packages'!$A:$G,7,FALSE)))</f>
        <v>26</v>
      </c>
      <c r="G1253" s="15"/>
      <c r="H1253" s="15">
        <f t="shared" si="57"/>
        <v>26</v>
      </c>
      <c r="I1253" s="198">
        <f t="shared" si="58"/>
        <v>1</v>
      </c>
    </row>
    <row r="1254" spans="1:9" x14ac:dyDescent="0.3">
      <c r="A1254" s="10">
        <v>43496</v>
      </c>
      <c r="B1254" s="11" t="s">
        <v>204</v>
      </c>
      <c r="C1254" s="11" t="s">
        <v>774</v>
      </c>
      <c r="D1254" s="11" t="s">
        <v>662</v>
      </c>
      <c r="E1254" s="11">
        <v>6732370</v>
      </c>
      <c r="F1254" s="15">
        <f>IF(ISBLANK($D1254),"",IF(ISBLANK($E1254),VLOOKUP($D1254,$J:$K,2,FALSE),VLOOKUP($E1254,'Daycare Packages'!$A:$G,7,FALSE)))</f>
        <v>24</v>
      </c>
      <c r="G1254" s="15"/>
      <c r="H1254" s="15">
        <f t="shared" si="57"/>
        <v>24</v>
      </c>
      <c r="I1254" s="198">
        <f t="shared" si="58"/>
        <v>1</v>
      </c>
    </row>
    <row r="1255" spans="1:9" x14ac:dyDescent="0.3">
      <c r="A1255" s="10">
        <v>43496</v>
      </c>
      <c r="B1255" s="11" t="s">
        <v>204</v>
      </c>
      <c r="C1255" s="11" t="s">
        <v>775</v>
      </c>
      <c r="D1255" s="11" t="s">
        <v>662</v>
      </c>
      <c r="E1255" s="11">
        <v>6732370</v>
      </c>
      <c r="F1255" s="15">
        <f>IF(ISBLANK($D1255),"",IF(ISBLANK($E1255),VLOOKUP($D1255,$J:$K,2,FALSE),VLOOKUP($E1255,'Daycare Packages'!$A:$G,7,FALSE)))</f>
        <v>24</v>
      </c>
      <c r="G1255" s="15"/>
      <c r="H1255" s="15">
        <f t="shared" si="57"/>
        <v>24</v>
      </c>
      <c r="I1255" s="198">
        <f t="shared" si="58"/>
        <v>1</v>
      </c>
    </row>
    <row r="1256" spans="1:9" x14ac:dyDescent="0.3">
      <c r="A1256" s="10">
        <v>43496</v>
      </c>
      <c r="B1256" s="11" t="s">
        <v>72</v>
      </c>
      <c r="C1256" s="11" t="s">
        <v>498</v>
      </c>
      <c r="D1256" s="11" t="s">
        <v>662</v>
      </c>
      <c r="E1256" s="11">
        <v>3952473</v>
      </c>
      <c r="F1256" s="15">
        <f>IF(ISBLANK($D1256),"",IF(ISBLANK($E1256),VLOOKUP($D1256,$J:$K,2,FALSE),VLOOKUP($E1256,'Daycare Packages'!$A:$G,7,FALSE)))</f>
        <v>22</v>
      </c>
      <c r="G1256" s="15"/>
      <c r="H1256" s="15">
        <f t="shared" si="57"/>
        <v>22</v>
      </c>
      <c r="I1256" s="198">
        <f t="shared" si="58"/>
        <v>1</v>
      </c>
    </row>
    <row r="1257" spans="1:9" x14ac:dyDescent="0.3">
      <c r="A1257" s="10">
        <v>43496</v>
      </c>
      <c r="B1257" s="11" t="s">
        <v>122</v>
      </c>
      <c r="C1257" s="11" t="s">
        <v>740</v>
      </c>
      <c r="D1257" s="11" t="s">
        <v>662</v>
      </c>
      <c r="E1257" s="11">
        <v>6632734</v>
      </c>
      <c r="F1257" s="15">
        <f>IF(ISBLANK($D1257),"",IF(ISBLANK($E1257),VLOOKUP($D1257,$J:$K,2,FALSE),VLOOKUP($E1257,'Daycare Packages'!$A:$G,7,FALSE)))</f>
        <v>22</v>
      </c>
      <c r="G1257" s="15"/>
      <c r="H1257" s="15">
        <f t="shared" si="57"/>
        <v>22</v>
      </c>
      <c r="I1257" s="198">
        <f t="shared" si="58"/>
        <v>1</v>
      </c>
    </row>
    <row r="1258" spans="1:9" x14ac:dyDescent="0.3">
      <c r="A1258" s="10">
        <v>43496</v>
      </c>
      <c r="B1258" s="11" t="s">
        <v>212</v>
      </c>
      <c r="C1258" s="11" t="s">
        <v>707</v>
      </c>
      <c r="D1258" s="11" t="s">
        <v>662</v>
      </c>
      <c r="E1258" s="11">
        <v>6734311</v>
      </c>
      <c r="F1258" s="15">
        <f>IF(ISBLANK($D1258),"",IF(ISBLANK($E1258),VLOOKUP($D1258,$J:$K,2,FALSE),VLOOKUP($E1258,'Daycare Packages'!$A:$G,7,FALSE)))</f>
        <v>25</v>
      </c>
      <c r="G1258" s="15"/>
      <c r="H1258" s="15">
        <f t="shared" si="57"/>
        <v>25</v>
      </c>
      <c r="I1258" s="198">
        <f t="shared" si="58"/>
        <v>1</v>
      </c>
    </row>
    <row r="1259" spans="1:9" x14ac:dyDescent="0.3">
      <c r="A1259" s="10">
        <v>43496</v>
      </c>
      <c r="B1259" s="11" t="s">
        <v>226</v>
      </c>
      <c r="C1259" s="11" t="s">
        <v>569</v>
      </c>
      <c r="D1259" s="11" t="s">
        <v>662</v>
      </c>
      <c r="E1259" s="11">
        <v>6752176</v>
      </c>
      <c r="F1259" s="15">
        <f>IF(ISBLANK($D1259),"",IF(ISBLANK($E1259),VLOOKUP($D1259,$J:$K,2,FALSE),VLOOKUP($E1259,'Daycare Packages'!$A:$G,7,FALSE)))</f>
        <v>27</v>
      </c>
      <c r="G1259" s="15"/>
      <c r="H1259" s="15">
        <f t="shared" si="57"/>
        <v>27</v>
      </c>
      <c r="I1259" s="198">
        <f t="shared" si="58"/>
        <v>1</v>
      </c>
    </row>
    <row r="1260" spans="1:9" x14ac:dyDescent="0.3">
      <c r="A1260" s="10">
        <v>43496</v>
      </c>
      <c r="B1260" s="11" t="s">
        <v>189</v>
      </c>
      <c r="C1260" s="11" t="s">
        <v>638</v>
      </c>
      <c r="D1260" s="11" t="s">
        <v>662</v>
      </c>
      <c r="E1260" s="11">
        <v>6725260</v>
      </c>
      <c r="F1260" s="15">
        <f>IF(ISBLANK($D1260),"",IF(ISBLANK($E1260),VLOOKUP($D1260,$J:$K,2,FALSE),VLOOKUP($E1260,'Daycare Packages'!$A:$G,7,FALSE)))</f>
        <v>22</v>
      </c>
      <c r="G1260" s="15"/>
      <c r="H1260" s="15">
        <f t="shared" si="57"/>
        <v>22</v>
      </c>
      <c r="I1260" s="198">
        <f t="shared" si="58"/>
        <v>1</v>
      </c>
    </row>
    <row r="1261" spans="1:9" x14ac:dyDescent="0.3">
      <c r="A1261" s="10">
        <v>43496</v>
      </c>
      <c r="B1261" s="11" t="s">
        <v>210</v>
      </c>
      <c r="C1261" s="11" t="s">
        <v>460</v>
      </c>
      <c r="D1261" s="11" t="s">
        <v>662</v>
      </c>
      <c r="E1261" s="11">
        <v>6733894</v>
      </c>
      <c r="F1261" s="15">
        <f>IF(ISBLANK($D1261),"",IF(ISBLANK($E1261),VLOOKUP($D1261,$J:$K,2,FALSE),VLOOKUP($E1261,'Daycare Packages'!$A:$G,7,FALSE)))</f>
        <v>26</v>
      </c>
      <c r="G1261" s="15"/>
      <c r="H1261" s="15">
        <f t="shared" si="57"/>
        <v>26</v>
      </c>
      <c r="I1261" s="198">
        <f t="shared" si="58"/>
        <v>1</v>
      </c>
    </row>
    <row r="1262" spans="1:9" x14ac:dyDescent="0.3">
      <c r="A1262" s="10">
        <v>43496</v>
      </c>
      <c r="B1262" s="11" t="s">
        <v>210</v>
      </c>
      <c r="C1262" s="11" t="s">
        <v>916</v>
      </c>
      <c r="D1262" s="11" t="s">
        <v>662</v>
      </c>
      <c r="E1262" s="11">
        <v>6733894</v>
      </c>
      <c r="F1262" s="15">
        <f>IF(ISBLANK($D1262),"",IF(ISBLANK($E1262),VLOOKUP($D1262,$J:$K,2,FALSE),VLOOKUP($E1262,'Daycare Packages'!$A:$G,7,FALSE)))</f>
        <v>26</v>
      </c>
      <c r="G1262" s="15"/>
      <c r="H1262" s="15">
        <f t="shared" si="57"/>
        <v>26</v>
      </c>
      <c r="I1262" s="198">
        <f t="shared" si="58"/>
        <v>1</v>
      </c>
    </row>
    <row r="1263" spans="1:9" x14ac:dyDescent="0.3">
      <c r="A1263" s="10">
        <v>43496</v>
      </c>
      <c r="B1263" s="11" t="s">
        <v>127</v>
      </c>
      <c r="C1263" s="11" t="s">
        <v>715</v>
      </c>
      <c r="D1263" s="11" t="s">
        <v>662</v>
      </c>
      <c r="E1263" s="11">
        <v>6756191</v>
      </c>
      <c r="F1263" s="15">
        <f>IF(ISBLANK($D1263),"",IF(ISBLANK($E1263),VLOOKUP($D1263,$J:$K,2,FALSE),VLOOKUP($E1263,'Daycare Packages'!$A:$G,7,FALSE)))</f>
        <v>23</v>
      </c>
      <c r="G1263" s="15"/>
      <c r="H1263" s="15">
        <f t="shared" si="57"/>
        <v>23</v>
      </c>
      <c r="I1263" s="198">
        <f t="shared" si="58"/>
        <v>1</v>
      </c>
    </row>
    <row r="1264" spans="1:9" x14ac:dyDescent="0.3">
      <c r="A1264" s="10">
        <v>43496</v>
      </c>
      <c r="B1264" s="11" t="s">
        <v>699</v>
      </c>
      <c r="C1264" s="11" t="s">
        <v>478</v>
      </c>
      <c r="D1264" s="11" t="s">
        <v>662</v>
      </c>
      <c r="F1264" s="15">
        <f>IF(ISBLANK($D1264),"",IF(ISBLANK($E1264),VLOOKUP($D1264,$J:$K,2,FALSE),VLOOKUP($E1264,'Daycare Packages'!$A:$G,7,FALSE)))</f>
        <v>30</v>
      </c>
      <c r="G1264" s="15">
        <v>-3</v>
      </c>
      <c r="H1264" s="15">
        <f t="shared" si="57"/>
        <v>27</v>
      </c>
      <c r="I1264" s="198">
        <f t="shared" si="58"/>
        <v>1</v>
      </c>
    </row>
    <row r="1265" spans="1:9" x14ac:dyDescent="0.3">
      <c r="A1265" s="10">
        <v>43496</v>
      </c>
      <c r="B1265" s="11" t="s">
        <v>699</v>
      </c>
      <c r="C1265" s="11" t="s">
        <v>507</v>
      </c>
      <c r="D1265" s="11" t="s">
        <v>662</v>
      </c>
      <c r="F1265" s="15">
        <f>IF(ISBLANK($D1265),"",IF(ISBLANK($E1265),VLOOKUP($D1265,$J:$K,2,FALSE),VLOOKUP($E1265,'Daycare Packages'!$A:$G,7,FALSE)))</f>
        <v>30</v>
      </c>
      <c r="G1265" s="15">
        <v>-3</v>
      </c>
      <c r="H1265" s="15">
        <f t="shared" si="57"/>
        <v>27</v>
      </c>
      <c r="I1265" s="198">
        <f t="shared" si="58"/>
        <v>1</v>
      </c>
    </row>
    <row r="1266" spans="1:9" x14ac:dyDescent="0.3">
      <c r="A1266" s="10">
        <v>43496</v>
      </c>
      <c r="B1266" s="11" t="s">
        <v>169</v>
      </c>
      <c r="C1266" s="11" t="s">
        <v>533</v>
      </c>
      <c r="D1266" s="11" t="s">
        <v>662</v>
      </c>
      <c r="E1266" s="11">
        <v>6714743</v>
      </c>
      <c r="F1266" s="15">
        <f>IF(ISBLANK($D1266),"",IF(ISBLANK($E1266),VLOOKUP($D1266,$J:$K,2,FALSE),VLOOKUP($E1266,'Daycare Packages'!$A:$G,7,FALSE)))</f>
        <v>26</v>
      </c>
      <c r="G1266" s="15"/>
      <c r="H1266" s="15">
        <f t="shared" si="57"/>
        <v>26</v>
      </c>
      <c r="I1266" s="198">
        <f t="shared" si="58"/>
        <v>1</v>
      </c>
    </row>
    <row r="1267" spans="1:9" x14ac:dyDescent="0.3">
      <c r="A1267" s="10">
        <v>43496</v>
      </c>
      <c r="B1267" s="11" t="s">
        <v>214</v>
      </c>
      <c r="C1267" s="11" t="s">
        <v>686</v>
      </c>
      <c r="D1267" s="11" t="s">
        <v>662</v>
      </c>
      <c r="E1267" s="11">
        <v>6735881</v>
      </c>
      <c r="F1267" s="15">
        <f>IF(ISBLANK($D1267),"",IF(ISBLANK($E1267),VLOOKUP($D1267,$J:$K,2,FALSE),VLOOKUP($E1267,'Daycare Packages'!$A:$G,7,FALSE)))</f>
        <v>25</v>
      </c>
      <c r="G1267" s="15"/>
      <c r="H1267" s="15">
        <f t="shared" si="57"/>
        <v>25</v>
      </c>
      <c r="I1267" s="198">
        <f t="shared" si="58"/>
        <v>1</v>
      </c>
    </row>
    <row r="1268" spans="1:9" x14ac:dyDescent="0.3">
      <c r="A1268" s="10">
        <v>43496</v>
      </c>
      <c r="B1268" s="11" t="s">
        <v>156</v>
      </c>
      <c r="C1268" s="11" t="s">
        <v>479</v>
      </c>
      <c r="D1268" s="11" t="s">
        <v>662</v>
      </c>
      <c r="E1268" s="11">
        <v>6703732</v>
      </c>
      <c r="F1268" s="15">
        <f>IF(ISBLANK($D1268),"",IF(ISBLANK($E1268),VLOOKUP($D1268,$J:$K,2,FALSE),VLOOKUP($E1268,'Daycare Packages'!$A:$G,7,FALSE)))</f>
        <v>22</v>
      </c>
      <c r="G1268" s="15"/>
      <c r="H1268" s="15">
        <f t="shared" si="57"/>
        <v>22</v>
      </c>
      <c r="I1268" s="198">
        <f t="shared" si="58"/>
        <v>1</v>
      </c>
    </row>
    <row r="1269" spans="1:9" x14ac:dyDescent="0.3">
      <c r="A1269" s="10">
        <v>43496</v>
      </c>
      <c r="B1269" s="11" t="s">
        <v>163</v>
      </c>
      <c r="C1269" s="11" t="s">
        <v>805</v>
      </c>
      <c r="D1269" s="11" t="s">
        <v>662</v>
      </c>
      <c r="E1269" s="11">
        <v>6764434</v>
      </c>
      <c r="F1269" s="15">
        <f>IF(ISBLANK($D1269),"",IF(ISBLANK($E1269),VLOOKUP($D1269,$J:$K,2,FALSE),VLOOKUP($E1269,'Daycare Packages'!$A:$G,7,FALSE)))</f>
        <v>27</v>
      </c>
      <c r="G1269" s="15"/>
      <c r="H1269" s="15">
        <f t="shared" si="57"/>
        <v>27</v>
      </c>
      <c r="I1269" s="198">
        <f t="shared" si="58"/>
        <v>1</v>
      </c>
    </row>
    <row r="1270" spans="1:9" x14ac:dyDescent="0.3">
      <c r="A1270" s="10">
        <v>43496</v>
      </c>
      <c r="B1270" s="11" t="s">
        <v>609</v>
      </c>
      <c r="C1270" s="11" t="s">
        <v>610</v>
      </c>
      <c r="D1270" s="11" t="s">
        <v>662</v>
      </c>
      <c r="E1270" s="11">
        <v>6373500</v>
      </c>
      <c r="F1270" s="15">
        <f>IF(ISBLANK($D1270),"",IF(ISBLANK($E1270),VLOOKUP($D1270,$J:$K,2,FALSE),VLOOKUP($E1270,'Daycare Packages'!$A:$G,7,FALSE)))</f>
        <v>22</v>
      </c>
      <c r="G1270" s="15"/>
      <c r="H1270" s="15">
        <f t="shared" si="57"/>
        <v>22</v>
      </c>
      <c r="I1270" s="198">
        <f t="shared" si="58"/>
        <v>1</v>
      </c>
    </row>
    <row r="1271" spans="1:9" x14ac:dyDescent="0.3">
      <c r="A1271" s="10">
        <v>43496</v>
      </c>
      <c r="B1271" s="11" t="s">
        <v>138</v>
      </c>
      <c r="C1271" s="11" t="s">
        <v>573</v>
      </c>
      <c r="D1271" s="11" t="s">
        <v>662</v>
      </c>
      <c r="E1271" s="11">
        <v>6669597</v>
      </c>
      <c r="F1271" s="15">
        <f>IF(ISBLANK($D1271),"",IF(ISBLANK($E1271),VLOOKUP($D1271,$J:$K,2,FALSE),VLOOKUP($E1271,'Daycare Packages'!$A:$G,7,FALSE)))</f>
        <v>22</v>
      </c>
      <c r="G1271" s="15"/>
      <c r="H1271" s="15">
        <f t="shared" si="57"/>
        <v>22</v>
      </c>
      <c r="I1271" s="198">
        <f t="shared" si="58"/>
        <v>1</v>
      </c>
    </row>
    <row r="1272" spans="1:9" x14ac:dyDescent="0.3">
      <c r="A1272" s="10">
        <v>43496</v>
      </c>
      <c r="B1272" s="11" t="s">
        <v>191</v>
      </c>
      <c r="C1272" s="11" t="s">
        <v>776</v>
      </c>
      <c r="D1272" s="11" t="s">
        <v>662</v>
      </c>
      <c r="E1272" s="11">
        <v>6727345</v>
      </c>
      <c r="F1272" s="15">
        <f>IF(ISBLANK($D1272),"",IF(ISBLANK($E1272),VLOOKUP($D1272,$J:$K,2,FALSE),VLOOKUP($E1272,'Daycare Packages'!$A:$G,7,FALSE)))</f>
        <v>26</v>
      </c>
      <c r="G1272" s="15"/>
      <c r="H1272" s="15">
        <f t="shared" si="57"/>
        <v>26</v>
      </c>
      <c r="I1272" s="198">
        <f t="shared" si="58"/>
        <v>1</v>
      </c>
    </row>
    <row r="1273" spans="1:9" x14ac:dyDescent="0.3">
      <c r="A1273" s="10">
        <v>43496</v>
      </c>
      <c r="B1273" s="11" t="s">
        <v>168</v>
      </c>
      <c r="C1273" s="11" t="s">
        <v>640</v>
      </c>
      <c r="D1273" s="11" t="s">
        <v>662</v>
      </c>
      <c r="E1273" s="11">
        <v>6747981</v>
      </c>
      <c r="F1273" s="15">
        <f>IF(ISBLANK($D1273),"",IF(ISBLANK($E1273),VLOOKUP($D1273,$J:$K,2,FALSE),VLOOKUP($E1273,'Daycare Packages'!$A:$G,7,FALSE)))</f>
        <v>27</v>
      </c>
      <c r="G1273" s="15"/>
      <c r="H1273" s="15">
        <f t="shared" si="57"/>
        <v>27</v>
      </c>
      <c r="I1273" s="198">
        <f t="shared" si="58"/>
        <v>1</v>
      </c>
    </row>
    <row r="1274" spans="1:9" x14ac:dyDescent="0.3">
      <c r="A1274" s="10">
        <v>43496</v>
      </c>
      <c r="B1274" s="11" t="s">
        <v>753</v>
      </c>
      <c r="C1274" s="11" t="s">
        <v>744</v>
      </c>
      <c r="D1274" s="11" t="s">
        <v>662</v>
      </c>
      <c r="F1274" s="15">
        <f>IF(ISBLANK($D1274),"",IF(ISBLANK($E1274),VLOOKUP($D1274,$J:$K,2,FALSE),VLOOKUP($E1274,'Daycare Packages'!$A:$G,7,FALSE)))</f>
        <v>30</v>
      </c>
      <c r="G1274" s="15"/>
      <c r="H1274" s="15">
        <f t="shared" si="57"/>
        <v>30</v>
      </c>
      <c r="I1274" s="198">
        <f t="shared" si="58"/>
        <v>1</v>
      </c>
    </row>
    <row r="1275" spans="1:9" x14ac:dyDescent="0.3">
      <c r="A1275" s="10">
        <v>43496</v>
      </c>
      <c r="B1275" s="11" t="s">
        <v>494</v>
      </c>
      <c r="C1275" s="11" t="s">
        <v>708</v>
      </c>
      <c r="D1275" s="11" t="s">
        <v>662</v>
      </c>
      <c r="F1275" s="15">
        <f>IF(ISBLANK($D1275),"",IF(ISBLANK($E1275),VLOOKUP($D1275,$J:$K,2,FALSE),VLOOKUP($E1275,'Daycare Packages'!$A:$G,7,FALSE)))</f>
        <v>30</v>
      </c>
      <c r="G1275" s="15"/>
      <c r="H1275" s="15">
        <f t="shared" si="57"/>
        <v>30</v>
      </c>
      <c r="I1275" s="198">
        <f t="shared" si="58"/>
        <v>1</v>
      </c>
    </row>
    <row r="1276" spans="1:9" x14ac:dyDescent="0.3">
      <c r="A1276" s="10">
        <v>43496</v>
      </c>
      <c r="B1276" s="11" t="s">
        <v>494</v>
      </c>
      <c r="C1276" s="11" t="s">
        <v>709</v>
      </c>
      <c r="D1276" s="11" t="s">
        <v>662</v>
      </c>
      <c r="F1276" s="15">
        <f>IF(ISBLANK($D1276),"",IF(ISBLANK($E1276),VLOOKUP($D1276,$J:$K,2,FALSE),VLOOKUP($E1276,'Daycare Packages'!$A:$G,7,FALSE)))</f>
        <v>30</v>
      </c>
      <c r="G1276" s="15"/>
      <c r="H1276" s="15">
        <f t="shared" si="57"/>
        <v>30</v>
      </c>
      <c r="I1276" s="198">
        <f t="shared" si="58"/>
        <v>1</v>
      </c>
    </row>
    <row r="1277" spans="1:9" x14ac:dyDescent="0.3">
      <c r="A1277" s="10">
        <v>43496</v>
      </c>
      <c r="B1277" s="11" t="s">
        <v>713</v>
      </c>
      <c r="C1277" s="11" t="s">
        <v>821</v>
      </c>
      <c r="D1277" s="11" t="s">
        <v>662</v>
      </c>
      <c r="F1277" s="15">
        <f>IF(ISBLANK($D1277),"",IF(ISBLANK($E1277),VLOOKUP($D1277,$J:$K,2,FALSE),VLOOKUP($E1277,'Daycare Packages'!$A:$G,7,FALSE)))</f>
        <v>30</v>
      </c>
      <c r="G1277" s="15"/>
      <c r="H1277" s="15">
        <f t="shared" si="57"/>
        <v>30</v>
      </c>
      <c r="I1277" s="198">
        <f t="shared" si="58"/>
        <v>1</v>
      </c>
    </row>
    <row r="1278" spans="1:9" x14ac:dyDescent="0.3">
      <c r="A1278" s="10">
        <v>43496</v>
      </c>
      <c r="B1278" s="11" t="s">
        <v>713</v>
      </c>
      <c r="C1278" s="11" t="s">
        <v>714</v>
      </c>
      <c r="D1278" s="11" t="s">
        <v>662</v>
      </c>
      <c r="F1278" s="15">
        <f>IF(ISBLANK($D1278),"",IF(ISBLANK($E1278),VLOOKUP($D1278,$J:$K,2,FALSE),VLOOKUP($E1278,'Daycare Packages'!$A:$G,7,FALSE)))</f>
        <v>30</v>
      </c>
      <c r="G1278" s="15"/>
      <c r="H1278" s="15">
        <f t="shared" si="57"/>
        <v>30</v>
      </c>
      <c r="I1278" s="198">
        <f t="shared" si="58"/>
        <v>1</v>
      </c>
    </row>
    <row r="1279" spans="1:9" x14ac:dyDescent="0.3">
      <c r="A1279" s="10">
        <v>43496</v>
      </c>
      <c r="B1279" s="11" t="s">
        <v>188</v>
      </c>
      <c r="C1279" s="11" t="s">
        <v>911</v>
      </c>
      <c r="D1279" s="11" t="s">
        <v>662</v>
      </c>
      <c r="E1279" s="11">
        <v>6725232</v>
      </c>
      <c r="F1279" s="15">
        <f>IF(ISBLANK($D1279),"",IF(ISBLANK($E1279),VLOOKUP($D1279,$J:$K,2,FALSE),VLOOKUP($E1279,'Daycare Packages'!$A:$G,7,FALSE)))</f>
        <v>25</v>
      </c>
      <c r="G1279" s="15"/>
      <c r="H1279" s="15">
        <f t="shared" si="57"/>
        <v>25</v>
      </c>
      <c r="I1279" s="198">
        <f t="shared" si="58"/>
        <v>1</v>
      </c>
    </row>
    <row r="1280" spans="1:9" x14ac:dyDescent="0.3">
      <c r="A1280" s="10">
        <v>43496</v>
      </c>
      <c r="B1280" s="11" t="s">
        <v>220</v>
      </c>
      <c r="C1280" s="11" t="s">
        <v>548</v>
      </c>
      <c r="D1280" s="11" t="s">
        <v>662</v>
      </c>
      <c r="E1280" s="11">
        <v>6739601</v>
      </c>
      <c r="F1280" s="15">
        <f>IF(ISBLANK($D1280),"",IF(ISBLANK($E1280),VLOOKUP($D1280,$J:$K,2,FALSE),VLOOKUP($E1280,'Daycare Packages'!$A:$G,7,FALSE)))</f>
        <v>26</v>
      </c>
      <c r="G1280" s="15"/>
      <c r="H1280" s="15">
        <f t="shared" si="57"/>
        <v>26</v>
      </c>
      <c r="I1280" s="198">
        <f t="shared" si="58"/>
        <v>1</v>
      </c>
    </row>
    <row r="1281" spans="1:9" x14ac:dyDescent="0.3">
      <c r="A1281" s="55">
        <v>43496</v>
      </c>
      <c r="B1281" s="56" t="s">
        <v>186</v>
      </c>
      <c r="C1281" s="56" t="s">
        <v>561</v>
      </c>
      <c r="D1281" s="56" t="s">
        <v>662</v>
      </c>
      <c r="E1281" s="56">
        <v>6723146</v>
      </c>
      <c r="F1281" s="59">
        <f>IF(ISBLANK($D1281),"",IF(ISBLANK($E1281),VLOOKUP($D1281,$J:$K,2,FALSE),VLOOKUP($E1281,'Daycare Packages'!$A:$G,7,FALSE)))</f>
        <v>22</v>
      </c>
      <c r="G1281" s="59"/>
      <c r="H1281" s="59">
        <f t="shared" si="57"/>
        <v>22</v>
      </c>
      <c r="I1281" s="198">
        <f t="shared" si="58"/>
        <v>1</v>
      </c>
    </row>
    <row r="1282" spans="1:9" x14ac:dyDescent="0.3">
      <c r="A1282" s="10">
        <v>43497</v>
      </c>
      <c r="B1282" s="11" t="s">
        <v>812</v>
      </c>
      <c r="C1282" s="11" t="s">
        <v>813</v>
      </c>
      <c r="D1282" s="11" t="s">
        <v>659</v>
      </c>
      <c r="F1282" s="15">
        <f>IF(ISBLANK($D1282),"",IF(ISBLANK($E1282),VLOOKUP($D1282,$J:$K,2,FALSE),VLOOKUP($E1282,'Daycare Packages'!$A:$G,7,FALSE)))</f>
        <v>20</v>
      </c>
      <c r="G1282" s="15"/>
      <c r="H1282" s="15">
        <f t="shared" si="57"/>
        <v>20</v>
      </c>
      <c r="I1282" s="198">
        <f t="shared" si="58"/>
        <v>2</v>
      </c>
    </row>
    <row r="1283" spans="1:9" x14ac:dyDescent="0.3">
      <c r="A1283" s="10">
        <v>43497</v>
      </c>
      <c r="B1283" s="11" t="s">
        <v>124</v>
      </c>
      <c r="C1283" s="11" t="s">
        <v>402</v>
      </c>
      <c r="D1283" s="11" t="s">
        <v>659</v>
      </c>
      <c r="E1283" s="11">
        <v>6648370</v>
      </c>
      <c r="F1283" s="15">
        <f>IF(ISBLANK($D1283),"",IF(ISBLANK($E1283),VLOOKUP($D1283,$J:$K,2,FALSE),VLOOKUP($E1283,'Daycare Packages'!$A:$G,7,FALSE)))</f>
        <v>16</v>
      </c>
      <c r="G1283" s="15"/>
      <c r="H1283" s="15">
        <f t="shared" ref="H1283:H1346" si="59">IF(ISBLANK(D1283),"",SUM(F1283:G1283))</f>
        <v>16</v>
      </c>
      <c r="I1283" s="198">
        <f t="shared" ref="I1283:I1346" si="60">IF(A1283="",0,MONTH(A1283))</f>
        <v>2</v>
      </c>
    </row>
    <row r="1284" spans="1:9" x14ac:dyDescent="0.3">
      <c r="A1284" s="10">
        <v>43497</v>
      </c>
      <c r="B1284" s="11" t="s">
        <v>720</v>
      </c>
      <c r="C1284" s="11" t="s">
        <v>721</v>
      </c>
      <c r="D1284" s="11" t="s">
        <v>659</v>
      </c>
      <c r="F1284" s="15">
        <f>IF(ISBLANK($D1284),"",IF(ISBLANK($E1284),VLOOKUP($D1284,$J:$K,2,FALSE),VLOOKUP($E1284,'Daycare Packages'!$A:$G,7,FALSE)))</f>
        <v>20</v>
      </c>
      <c r="G1284" s="15"/>
      <c r="H1284" s="15">
        <f t="shared" si="59"/>
        <v>20</v>
      </c>
      <c r="I1284" s="198">
        <f t="shared" si="60"/>
        <v>2</v>
      </c>
    </row>
    <row r="1285" spans="1:9" x14ac:dyDescent="0.3">
      <c r="A1285" s="10">
        <v>43497</v>
      </c>
      <c r="B1285" s="11" t="s">
        <v>185</v>
      </c>
      <c r="C1285" s="11" t="s">
        <v>670</v>
      </c>
      <c r="D1285" s="11" t="s">
        <v>659</v>
      </c>
      <c r="E1285" s="11">
        <v>6722865</v>
      </c>
      <c r="F1285" s="15">
        <f>IF(ISBLANK($D1285),"",IF(ISBLANK($E1285),VLOOKUP($D1285,$J:$K,2,FALSE),VLOOKUP($E1285,'Daycare Packages'!$A:$G,7,FALSE)))</f>
        <v>17</v>
      </c>
      <c r="G1285" s="15"/>
      <c r="H1285" s="15">
        <f t="shared" si="59"/>
        <v>17</v>
      </c>
      <c r="I1285" s="198">
        <f t="shared" si="60"/>
        <v>2</v>
      </c>
    </row>
    <row r="1286" spans="1:9" x14ac:dyDescent="0.3">
      <c r="A1286" s="10">
        <v>43497</v>
      </c>
      <c r="B1286" s="11" t="s">
        <v>201</v>
      </c>
      <c r="C1286" s="11" t="s">
        <v>672</v>
      </c>
      <c r="D1286" s="11" t="s">
        <v>659</v>
      </c>
      <c r="E1286" s="11">
        <v>6762449</v>
      </c>
      <c r="F1286" s="15">
        <f>IF(ISBLANK($D1286),"",IF(ISBLANK($E1286),VLOOKUP($D1286,$J:$K,2,FALSE),VLOOKUP($E1286,'Daycare Packages'!$A:$G,7,FALSE)))</f>
        <v>19</v>
      </c>
      <c r="G1286" s="15"/>
      <c r="H1286" s="15">
        <f t="shared" si="59"/>
        <v>19</v>
      </c>
      <c r="I1286" s="198">
        <f t="shared" si="60"/>
        <v>2</v>
      </c>
    </row>
    <row r="1287" spans="1:9" x14ac:dyDescent="0.3">
      <c r="A1287" s="10">
        <v>43497</v>
      </c>
      <c r="B1287" s="11" t="s">
        <v>749</v>
      </c>
      <c r="C1287" s="11" t="s">
        <v>750</v>
      </c>
      <c r="D1287" s="11" t="s">
        <v>659</v>
      </c>
      <c r="F1287" s="15">
        <f>IF(ISBLANK($D1287),"",IF(ISBLANK($E1287),VLOOKUP($D1287,$J:$K,2,FALSE),VLOOKUP($E1287,'Daycare Packages'!$A:$G,7,FALSE)))</f>
        <v>20</v>
      </c>
      <c r="G1287" s="15"/>
      <c r="H1287" s="15">
        <f t="shared" si="59"/>
        <v>20</v>
      </c>
      <c r="I1287" s="198">
        <f t="shared" si="60"/>
        <v>2</v>
      </c>
    </row>
    <row r="1288" spans="1:9" x14ac:dyDescent="0.3">
      <c r="A1288" s="10">
        <v>43497</v>
      </c>
      <c r="B1288" s="11" t="s">
        <v>190</v>
      </c>
      <c r="C1288" s="11" t="s">
        <v>718</v>
      </c>
      <c r="D1288" s="11" t="s">
        <v>659</v>
      </c>
      <c r="F1288" s="15">
        <f>IF(ISBLANK($D1288),"",IF(ISBLANK($E1288),VLOOKUP($D1288,$J:$K,2,FALSE),VLOOKUP($E1288,'Daycare Packages'!$A:$G,7,FALSE)))</f>
        <v>20</v>
      </c>
      <c r="G1288" s="15"/>
      <c r="H1288" s="15">
        <f t="shared" si="59"/>
        <v>20</v>
      </c>
      <c r="I1288" s="198">
        <f t="shared" si="60"/>
        <v>2</v>
      </c>
    </row>
    <row r="1289" spans="1:9" x14ac:dyDescent="0.3">
      <c r="A1289" s="10">
        <v>43497</v>
      </c>
      <c r="B1289" s="11" t="s">
        <v>212</v>
      </c>
      <c r="C1289" s="11" t="s">
        <v>707</v>
      </c>
      <c r="D1289" s="11" t="s">
        <v>662</v>
      </c>
      <c r="E1289" s="11">
        <v>6734311</v>
      </c>
      <c r="F1289" s="15">
        <f>IF(ISBLANK($D1289),"",IF(ISBLANK($E1289),VLOOKUP($D1289,$J:$K,2,FALSE),VLOOKUP($E1289,'Daycare Packages'!$A:$G,7,FALSE)))</f>
        <v>25</v>
      </c>
      <c r="G1289" s="15"/>
      <c r="H1289" s="15">
        <f t="shared" si="59"/>
        <v>25</v>
      </c>
      <c r="I1289" s="198">
        <f t="shared" si="60"/>
        <v>2</v>
      </c>
    </row>
    <row r="1290" spans="1:9" x14ac:dyDescent="0.3">
      <c r="A1290" s="10">
        <v>43497</v>
      </c>
      <c r="B1290" s="11" t="s">
        <v>224</v>
      </c>
      <c r="C1290" s="11" t="s">
        <v>740</v>
      </c>
      <c r="D1290" s="11" t="s">
        <v>662</v>
      </c>
      <c r="E1290" s="11">
        <v>6745190</v>
      </c>
      <c r="F1290" s="15">
        <f>IF(ISBLANK($D1290),"",IF(ISBLANK($E1290),VLOOKUP($D1290,$J:$K,2,FALSE),VLOOKUP($E1290,'Daycare Packages'!$A:$G,7,FALSE)))</f>
        <v>27</v>
      </c>
      <c r="G1290" s="15"/>
      <c r="H1290" s="15">
        <f t="shared" si="59"/>
        <v>27</v>
      </c>
      <c r="I1290" s="198">
        <f t="shared" si="60"/>
        <v>2</v>
      </c>
    </row>
    <row r="1291" spans="1:9" x14ac:dyDescent="0.3">
      <c r="A1291" s="10">
        <v>43497</v>
      </c>
      <c r="B1291" s="11" t="s">
        <v>770</v>
      </c>
      <c r="C1291" s="11" t="s">
        <v>771</v>
      </c>
      <c r="D1291" s="11" t="s">
        <v>662</v>
      </c>
      <c r="F1291" s="15">
        <f>IF(ISBLANK($D1291),"",IF(ISBLANK($E1291),VLOOKUP($D1291,$J:$K,2,FALSE),VLOOKUP($E1291,'Daycare Packages'!$A:$G,7,FALSE)))</f>
        <v>30</v>
      </c>
      <c r="G1291" s="15"/>
      <c r="H1291" s="15">
        <f t="shared" si="59"/>
        <v>30</v>
      </c>
      <c r="I1291" s="198">
        <f t="shared" si="60"/>
        <v>2</v>
      </c>
    </row>
    <row r="1292" spans="1:9" x14ac:dyDescent="0.3">
      <c r="A1292" s="10">
        <v>43497</v>
      </c>
      <c r="B1292" s="11" t="s">
        <v>626</v>
      </c>
      <c r="C1292" s="11" t="s">
        <v>627</v>
      </c>
      <c r="D1292" s="11" t="s">
        <v>662</v>
      </c>
      <c r="F1292" s="15">
        <f>IF(ISBLANK($D1292),"",IF(ISBLANK($E1292),VLOOKUP($D1292,$J:$K,2,FALSE),VLOOKUP($E1292,'Daycare Packages'!$A:$G,7,FALSE)))</f>
        <v>30</v>
      </c>
      <c r="G1292" s="15"/>
      <c r="H1292" s="15">
        <f t="shared" si="59"/>
        <v>30</v>
      </c>
      <c r="I1292" s="198">
        <f t="shared" si="60"/>
        <v>2</v>
      </c>
    </row>
    <row r="1293" spans="1:9" x14ac:dyDescent="0.3">
      <c r="A1293" s="10">
        <v>43497</v>
      </c>
      <c r="B1293" s="11" t="s">
        <v>300</v>
      </c>
      <c r="C1293" s="11" t="s">
        <v>507</v>
      </c>
      <c r="D1293" s="11" t="s">
        <v>662</v>
      </c>
      <c r="F1293" s="15">
        <f>IF(ISBLANK($D1293),"",IF(ISBLANK($E1293),VLOOKUP($D1293,$J:$K,2,FALSE),VLOOKUP($E1293,'Daycare Packages'!$A:$G,7,FALSE)))</f>
        <v>30</v>
      </c>
      <c r="G1293" s="15"/>
      <c r="H1293" s="15">
        <f t="shared" si="59"/>
        <v>30</v>
      </c>
      <c r="I1293" s="198">
        <f t="shared" si="60"/>
        <v>2</v>
      </c>
    </row>
    <row r="1294" spans="1:9" x14ac:dyDescent="0.3">
      <c r="A1294" s="10">
        <v>43497</v>
      </c>
      <c r="B1294" s="11" t="s">
        <v>300</v>
      </c>
      <c r="C1294" s="11" t="s">
        <v>759</v>
      </c>
      <c r="D1294" s="11" t="s">
        <v>662</v>
      </c>
      <c r="F1294" s="15">
        <f>IF(ISBLANK($D1294),"",IF(ISBLANK($E1294),VLOOKUP($D1294,$J:$K,2,FALSE),VLOOKUP($E1294,'Daycare Packages'!$A:$G,7,FALSE)))</f>
        <v>30</v>
      </c>
      <c r="G1294" s="15"/>
      <c r="H1294" s="15">
        <f t="shared" si="59"/>
        <v>30</v>
      </c>
      <c r="I1294" s="198">
        <f t="shared" si="60"/>
        <v>2</v>
      </c>
    </row>
    <row r="1295" spans="1:9" x14ac:dyDescent="0.3">
      <c r="A1295" s="10">
        <v>43497</v>
      </c>
      <c r="B1295" s="11" t="s">
        <v>162</v>
      </c>
      <c r="C1295" s="11" t="s">
        <v>676</v>
      </c>
      <c r="D1295" s="11" t="s">
        <v>662</v>
      </c>
      <c r="E1295" s="11">
        <v>6710615</v>
      </c>
      <c r="F1295" s="15">
        <f>IF(ISBLANK($D1295),"",IF(ISBLANK($E1295),VLOOKUP($D1295,$J:$K,2,FALSE),VLOOKUP($E1295,'Daycare Packages'!$A:$G,7,FALSE)))</f>
        <v>26</v>
      </c>
      <c r="G1295" s="15"/>
      <c r="H1295" s="15">
        <f t="shared" si="59"/>
        <v>26</v>
      </c>
      <c r="I1295" s="198">
        <f t="shared" si="60"/>
        <v>2</v>
      </c>
    </row>
    <row r="1296" spans="1:9" x14ac:dyDescent="0.3">
      <c r="A1296" s="10">
        <v>43497</v>
      </c>
      <c r="B1296" s="11" t="s">
        <v>127</v>
      </c>
      <c r="C1296" s="11" t="s">
        <v>715</v>
      </c>
      <c r="D1296" s="11" t="s">
        <v>662</v>
      </c>
      <c r="E1296" s="11">
        <v>6756191</v>
      </c>
      <c r="F1296" s="15">
        <f>IF(ISBLANK($D1296),"",IF(ISBLANK($E1296),VLOOKUP($D1296,$J:$K,2,FALSE),VLOOKUP($E1296,'Daycare Packages'!$A:$G,7,FALSE)))</f>
        <v>23</v>
      </c>
      <c r="G1296" s="15"/>
      <c r="H1296" s="15">
        <f t="shared" si="59"/>
        <v>23</v>
      </c>
      <c r="I1296" s="198">
        <f t="shared" si="60"/>
        <v>2</v>
      </c>
    </row>
    <row r="1297" spans="1:9" x14ac:dyDescent="0.3">
      <c r="A1297" s="10">
        <v>43497</v>
      </c>
      <c r="B1297" s="11" t="s">
        <v>123</v>
      </c>
      <c r="C1297" s="11" t="s">
        <v>507</v>
      </c>
      <c r="D1297" s="11" t="s">
        <v>662</v>
      </c>
      <c r="E1297" s="11">
        <v>6644301</v>
      </c>
      <c r="F1297" s="15">
        <f>IF(ISBLANK($D1297),"",IF(ISBLANK($E1297),VLOOKUP($D1297,$J:$K,2,FALSE),VLOOKUP($E1297,'Daycare Packages'!$A:$G,7,FALSE)))</f>
        <v>22</v>
      </c>
      <c r="G1297" s="15"/>
      <c r="H1297" s="15">
        <f t="shared" si="59"/>
        <v>22</v>
      </c>
      <c r="I1297" s="198">
        <f t="shared" si="60"/>
        <v>2</v>
      </c>
    </row>
    <row r="1298" spans="1:9" x14ac:dyDescent="0.3">
      <c r="A1298" s="10">
        <v>43497</v>
      </c>
      <c r="B1298" s="11" t="s">
        <v>184</v>
      </c>
      <c r="C1298" s="11" t="s">
        <v>679</v>
      </c>
      <c r="D1298" s="11" t="s">
        <v>662</v>
      </c>
      <c r="E1298" s="11">
        <v>6722263</v>
      </c>
      <c r="F1298" s="15">
        <f>IF(ISBLANK($D1298),"",IF(ISBLANK($E1298),VLOOKUP($D1298,$J:$K,2,FALSE),VLOOKUP($E1298,'Daycare Packages'!$A:$G,7,FALSE)))</f>
        <v>22</v>
      </c>
      <c r="G1298" s="15"/>
      <c r="H1298" s="15">
        <f t="shared" si="59"/>
        <v>22</v>
      </c>
      <c r="I1298" s="198">
        <f t="shared" si="60"/>
        <v>2</v>
      </c>
    </row>
    <row r="1299" spans="1:9" x14ac:dyDescent="0.3">
      <c r="A1299" s="10">
        <v>43497</v>
      </c>
      <c r="B1299" s="11" t="s">
        <v>184</v>
      </c>
      <c r="C1299" s="11" t="s">
        <v>396</v>
      </c>
      <c r="D1299" s="11" t="s">
        <v>662</v>
      </c>
      <c r="E1299" s="11">
        <v>6722263</v>
      </c>
      <c r="F1299" s="15">
        <f>IF(ISBLANK($D1299),"",IF(ISBLANK($E1299),VLOOKUP($D1299,$J:$K,2,FALSE),VLOOKUP($E1299,'Daycare Packages'!$A:$G,7,FALSE)))</f>
        <v>22</v>
      </c>
      <c r="G1299" s="15"/>
      <c r="H1299" s="15">
        <f t="shared" si="59"/>
        <v>22</v>
      </c>
      <c r="I1299" s="198">
        <f t="shared" si="60"/>
        <v>2</v>
      </c>
    </row>
    <row r="1300" spans="1:9" x14ac:dyDescent="0.3">
      <c r="A1300" s="10">
        <v>43497</v>
      </c>
      <c r="B1300" s="11" t="s">
        <v>213</v>
      </c>
      <c r="C1300" s="11" t="s">
        <v>675</v>
      </c>
      <c r="D1300" s="11" t="s">
        <v>662</v>
      </c>
      <c r="E1300" s="11">
        <v>6734907</v>
      </c>
      <c r="F1300" s="15">
        <f>IF(ISBLANK($D1300),"",IF(ISBLANK($E1300),VLOOKUP($D1300,$J:$K,2,FALSE),VLOOKUP($E1300,'Daycare Packages'!$A:$G,7,FALSE)))</f>
        <v>26</v>
      </c>
      <c r="G1300" s="15"/>
      <c r="H1300" s="15">
        <f t="shared" si="59"/>
        <v>26</v>
      </c>
      <c r="I1300" s="198">
        <f t="shared" si="60"/>
        <v>2</v>
      </c>
    </row>
    <row r="1301" spans="1:9" x14ac:dyDescent="0.3">
      <c r="A1301" s="10">
        <v>43497</v>
      </c>
      <c r="B1301" s="11" t="s">
        <v>140</v>
      </c>
      <c r="C1301" s="11" t="s">
        <v>475</v>
      </c>
      <c r="D1301" s="11" t="s">
        <v>662</v>
      </c>
      <c r="E1301" s="11">
        <v>6676801</v>
      </c>
      <c r="F1301" s="15">
        <f>IF(ISBLANK($D1301),"",IF(ISBLANK($E1301),VLOOKUP($D1301,$J:$K,2,FALSE),VLOOKUP($E1301,'Daycare Packages'!$A:$G,7,FALSE)))</f>
        <v>22</v>
      </c>
      <c r="G1301" s="15"/>
      <c r="H1301" s="15">
        <f t="shared" si="59"/>
        <v>22</v>
      </c>
      <c r="I1301" s="198">
        <f t="shared" si="60"/>
        <v>2</v>
      </c>
    </row>
    <row r="1302" spans="1:9" x14ac:dyDescent="0.3">
      <c r="A1302" s="10">
        <v>43497</v>
      </c>
      <c r="B1302" s="11" t="s">
        <v>690</v>
      </c>
      <c r="C1302" s="11" t="s">
        <v>691</v>
      </c>
      <c r="D1302" s="11" t="s">
        <v>662</v>
      </c>
      <c r="E1302" s="11">
        <v>6754754</v>
      </c>
      <c r="F1302" s="15">
        <f>IF(ISBLANK($D1302),"",IF(ISBLANK($E1302),VLOOKUP($D1302,$J:$K,2,FALSE),VLOOKUP($E1302,'Daycare Packages'!$A:$G,7,FALSE)))</f>
        <v>25</v>
      </c>
      <c r="G1302" s="15"/>
      <c r="H1302" s="15">
        <f t="shared" si="59"/>
        <v>25</v>
      </c>
      <c r="I1302" s="198">
        <f t="shared" si="60"/>
        <v>2</v>
      </c>
    </row>
    <row r="1303" spans="1:9" x14ac:dyDescent="0.3">
      <c r="A1303" s="10">
        <v>43497</v>
      </c>
      <c r="B1303" s="11" t="s">
        <v>171</v>
      </c>
      <c r="C1303" s="11" t="s">
        <v>693</v>
      </c>
      <c r="D1303" s="11" t="s">
        <v>662</v>
      </c>
      <c r="E1303" s="11">
        <v>6715360</v>
      </c>
      <c r="F1303" s="15">
        <f>IF(ISBLANK($D1303),"",IF(ISBLANK($E1303),VLOOKUP($D1303,$J:$K,2,FALSE),VLOOKUP($E1303,'Daycare Packages'!$A:$G,7,FALSE)))</f>
        <v>25</v>
      </c>
      <c r="G1303" s="15"/>
      <c r="H1303" s="15">
        <f t="shared" si="59"/>
        <v>25</v>
      </c>
      <c r="I1303" s="198">
        <f t="shared" si="60"/>
        <v>2</v>
      </c>
    </row>
    <row r="1304" spans="1:9" x14ac:dyDescent="0.3">
      <c r="A1304" s="10">
        <v>43497</v>
      </c>
      <c r="B1304" s="11" t="s">
        <v>218</v>
      </c>
      <c r="C1304" s="11" t="s">
        <v>737</v>
      </c>
      <c r="D1304" s="11" t="s">
        <v>662</v>
      </c>
      <c r="E1304" s="11">
        <v>6738000</v>
      </c>
      <c r="F1304" s="15">
        <f>IF(ISBLANK($D1304),"",IF(ISBLANK($E1304),VLOOKUP($D1304,$J:$K,2,FALSE),VLOOKUP($E1304,'Daycare Packages'!$A:$G,7,FALSE)))</f>
        <v>20</v>
      </c>
      <c r="G1304" s="15"/>
      <c r="H1304" s="15">
        <f t="shared" si="59"/>
        <v>20</v>
      </c>
      <c r="I1304" s="198">
        <f t="shared" si="60"/>
        <v>2</v>
      </c>
    </row>
    <row r="1305" spans="1:9" x14ac:dyDescent="0.3">
      <c r="A1305" s="10">
        <v>43497</v>
      </c>
      <c r="B1305" s="11" t="s">
        <v>218</v>
      </c>
      <c r="C1305" s="11" t="s">
        <v>738</v>
      </c>
      <c r="D1305" s="11" t="s">
        <v>662</v>
      </c>
      <c r="E1305" s="11">
        <v>6738000</v>
      </c>
      <c r="F1305" s="15">
        <f>IF(ISBLANK($D1305),"",IF(ISBLANK($E1305),VLOOKUP($D1305,$J:$K,2,FALSE),VLOOKUP($E1305,'Daycare Packages'!$A:$G,7,FALSE)))</f>
        <v>20</v>
      </c>
      <c r="G1305" s="15"/>
      <c r="H1305" s="15">
        <f t="shared" si="59"/>
        <v>20</v>
      </c>
      <c r="I1305" s="198">
        <f t="shared" si="60"/>
        <v>2</v>
      </c>
    </row>
    <row r="1306" spans="1:9" x14ac:dyDescent="0.3">
      <c r="A1306" s="10">
        <v>43497</v>
      </c>
      <c r="B1306" s="11" t="s">
        <v>182</v>
      </c>
      <c r="C1306" s="11" t="s">
        <v>685</v>
      </c>
      <c r="D1306" s="11" t="s">
        <v>662</v>
      </c>
      <c r="E1306" s="11">
        <v>6721354</v>
      </c>
      <c r="F1306" s="15">
        <f>IF(ISBLANK($D1306),"",IF(ISBLANK($E1306),VLOOKUP($D1306,$J:$K,2,FALSE),VLOOKUP($E1306,'Daycare Packages'!$A:$G,7,FALSE)))</f>
        <v>22</v>
      </c>
      <c r="G1306" s="15"/>
      <c r="H1306" s="15">
        <f t="shared" si="59"/>
        <v>22</v>
      </c>
      <c r="I1306" s="198">
        <f t="shared" si="60"/>
        <v>2</v>
      </c>
    </row>
    <row r="1307" spans="1:9" x14ac:dyDescent="0.3">
      <c r="A1307" s="10">
        <v>43497</v>
      </c>
      <c r="B1307" s="11" t="s">
        <v>179</v>
      </c>
      <c r="C1307" s="11" t="s">
        <v>706</v>
      </c>
      <c r="D1307" s="11" t="s">
        <v>662</v>
      </c>
      <c r="E1307" s="11">
        <v>6758539</v>
      </c>
      <c r="F1307" s="15">
        <f>IF(ISBLANK($D1307),"",IF(ISBLANK($E1307),VLOOKUP($D1307,$J:$K,2,FALSE),VLOOKUP($E1307,'Daycare Packages'!$A:$G,7,FALSE)))</f>
        <v>27</v>
      </c>
      <c r="G1307" s="15"/>
      <c r="H1307" s="15">
        <f t="shared" si="59"/>
        <v>27</v>
      </c>
      <c r="I1307" s="198">
        <f t="shared" si="60"/>
        <v>2</v>
      </c>
    </row>
    <row r="1308" spans="1:9" x14ac:dyDescent="0.3">
      <c r="A1308" s="10">
        <v>43497</v>
      </c>
      <c r="B1308" s="11" t="s">
        <v>828</v>
      </c>
      <c r="C1308" s="11" t="s">
        <v>829</v>
      </c>
      <c r="D1308" s="11" t="s">
        <v>662</v>
      </c>
      <c r="F1308" s="15">
        <f>IF(ISBLANK($D1308),"",IF(ISBLANK($E1308),VLOOKUP($D1308,$J:$K,2,FALSE),VLOOKUP($E1308,'Daycare Packages'!$A:$G,7,FALSE)))</f>
        <v>30</v>
      </c>
      <c r="G1308" s="15"/>
      <c r="H1308" s="15">
        <f t="shared" si="59"/>
        <v>30</v>
      </c>
      <c r="I1308" s="198">
        <f t="shared" si="60"/>
        <v>2</v>
      </c>
    </row>
    <row r="1309" spans="1:9" x14ac:dyDescent="0.3">
      <c r="A1309" s="10">
        <v>43497</v>
      </c>
      <c r="B1309" s="11" t="s">
        <v>92</v>
      </c>
      <c r="C1309" s="11" t="s">
        <v>419</v>
      </c>
      <c r="D1309" s="11" t="s">
        <v>662</v>
      </c>
      <c r="E1309" s="11">
        <v>6409285</v>
      </c>
      <c r="F1309" s="15">
        <f>IF(ISBLANK($D1309),"",IF(ISBLANK($E1309),VLOOKUP($D1309,$J:$K,2,FALSE),VLOOKUP($E1309,'Daycare Packages'!$A:$G,7,FALSE)))</f>
        <v>26</v>
      </c>
      <c r="G1309" s="15"/>
      <c r="H1309" s="15">
        <f t="shared" si="59"/>
        <v>26</v>
      </c>
      <c r="I1309" s="198">
        <f t="shared" si="60"/>
        <v>2</v>
      </c>
    </row>
    <row r="1310" spans="1:9" x14ac:dyDescent="0.3">
      <c r="A1310" s="10">
        <v>43497</v>
      </c>
      <c r="B1310" s="11" t="s">
        <v>158</v>
      </c>
      <c r="C1310" s="11" t="s">
        <v>527</v>
      </c>
      <c r="D1310" s="11" t="s">
        <v>666</v>
      </c>
      <c r="E1310" s="11">
        <v>6706817</v>
      </c>
      <c r="F1310" s="15">
        <f>IF(ISBLANK($D1310),"",IF(ISBLANK($E1310),VLOOKUP($D1310,$J:$K,2,FALSE),VLOOKUP($E1310,'Daycare Packages'!$A:$G,7,FALSE)))</f>
        <v>22</v>
      </c>
      <c r="G1310" s="15"/>
      <c r="H1310" s="15">
        <f t="shared" si="59"/>
        <v>22</v>
      </c>
      <c r="I1310" s="198">
        <f t="shared" si="60"/>
        <v>2</v>
      </c>
    </row>
    <row r="1311" spans="1:9" x14ac:dyDescent="0.3">
      <c r="A1311" s="10">
        <v>43497</v>
      </c>
      <c r="B1311" s="11" t="s">
        <v>917</v>
      </c>
      <c r="C1311" s="11" t="s">
        <v>702</v>
      </c>
      <c r="D1311" s="11" t="s">
        <v>666</v>
      </c>
      <c r="F1311" s="15">
        <f>IF(ISBLANK($D1311),"",IF(ISBLANK($E1311),VLOOKUP($D1311,$J:$K,2,FALSE),VLOOKUP($E1311,'Daycare Packages'!$A:$G,7,FALSE)))</f>
        <v>20</v>
      </c>
      <c r="G1311" s="15"/>
      <c r="H1311" s="15">
        <f t="shared" si="59"/>
        <v>20</v>
      </c>
      <c r="I1311" s="198">
        <f t="shared" si="60"/>
        <v>2</v>
      </c>
    </row>
    <row r="1312" spans="1:9" x14ac:dyDescent="0.3">
      <c r="A1312" s="10">
        <v>43497</v>
      </c>
      <c r="B1312" s="11" t="s">
        <v>556</v>
      </c>
      <c r="C1312" s="11" t="s">
        <v>557</v>
      </c>
      <c r="D1312" s="11" t="s">
        <v>662</v>
      </c>
      <c r="F1312" s="15">
        <f>IF(ISBLANK($D1312),"",IF(ISBLANK($E1312),VLOOKUP($D1312,$J:$K,2,FALSE),VLOOKUP($E1312,'Daycare Packages'!$A:$G,7,FALSE)))</f>
        <v>30</v>
      </c>
      <c r="G1312" s="15"/>
      <c r="H1312" s="15">
        <f t="shared" si="59"/>
        <v>30</v>
      </c>
      <c r="I1312" s="198">
        <f t="shared" si="60"/>
        <v>2</v>
      </c>
    </row>
    <row r="1313" spans="1:9" x14ac:dyDescent="0.3">
      <c r="A1313" s="10">
        <v>43497</v>
      </c>
      <c r="B1313" s="11" t="s">
        <v>195</v>
      </c>
      <c r="C1313" s="11" t="s">
        <v>474</v>
      </c>
      <c r="D1313" s="11" t="s">
        <v>662</v>
      </c>
      <c r="E1313" s="11">
        <v>6727803</v>
      </c>
      <c r="F1313" s="15">
        <f>IF(ISBLANK($D1313),"",IF(ISBLANK($E1313),VLOOKUP($D1313,$J:$K,2,FALSE),VLOOKUP($E1313,'Daycare Packages'!$A:$G,7,FALSE)))</f>
        <v>25</v>
      </c>
      <c r="G1313" s="15"/>
      <c r="H1313" s="15">
        <f t="shared" si="59"/>
        <v>25</v>
      </c>
      <c r="I1313" s="198">
        <f t="shared" si="60"/>
        <v>2</v>
      </c>
    </row>
    <row r="1314" spans="1:9" x14ac:dyDescent="0.3">
      <c r="A1314" s="10">
        <v>43497</v>
      </c>
      <c r="B1314" s="11" t="s">
        <v>195</v>
      </c>
      <c r="C1314" s="11" t="s">
        <v>735</v>
      </c>
      <c r="D1314" s="11" t="s">
        <v>662</v>
      </c>
      <c r="E1314" s="11">
        <v>6727803</v>
      </c>
      <c r="F1314" s="15">
        <f>IF(ISBLANK($D1314),"",IF(ISBLANK($E1314),VLOOKUP($D1314,$J:$K,2,FALSE),VLOOKUP($E1314,'Daycare Packages'!$A:$G,7,FALSE)))</f>
        <v>25</v>
      </c>
      <c r="G1314" s="15"/>
      <c r="H1314" s="15">
        <f t="shared" si="59"/>
        <v>25</v>
      </c>
      <c r="I1314" s="198">
        <f t="shared" si="60"/>
        <v>2</v>
      </c>
    </row>
    <row r="1315" spans="1:9" x14ac:dyDescent="0.3">
      <c r="A1315" s="10">
        <v>43497</v>
      </c>
      <c r="B1315" s="11" t="s">
        <v>214</v>
      </c>
      <c r="C1315" s="11" t="s">
        <v>686</v>
      </c>
      <c r="D1315" s="11" t="s">
        <v>662</v>
      </c>
      <c r="E1315" s="11">
        <v>6735881</v>
      </c>
      <c r="F1315" s="15">
        <f>IF(ISBLANK($D1315),"",IF(ISBLANK($E1315),VLOOKUP($D1315,$J:$K,2,FALSE),VLOOKUP($E1315,'Daycare Packages'!$A:$G,7,FALSE)))</f>
        <v>25</v>
      </c>
      <c r="G1315" s="15"/>
      <c r="H1315" s="15">
        <f t="shared" si="59"/>
        <v>25</v>
      </c>
      <c r="I1315" s="198">
        <f t="shared" si="60"/>
        <v>2</v>
      </c>
    </row>
    <row r="1316" spans="1:9" x14ac:dyDescent="0.3">
      <c r="A1316" s="10">
        <v>43497</v>
      </c>
      <c r="B1316" s="11" t="s">
        <v>760</v>
      </c>
      <c r="C1316" s="11" t="s">
        <v>761</v>
      </c>
      <c r="D1316" s="11" t="s">
        <v>662</v>
      </c>
      <c r="F1316" s="15">
        <f>IF(ISBLANK($D1316),"",IF(ISBLANK($E1316),VLOOKUP($D1316,$J:$K,2,FALSE),VLOOKUP($E1316,'Daycare Packages'!$A:$G,7,FALSE)))</f>
        <v>30</v>
      </c>
      <c r="G1316" s="15"/>
      <c r="H1316" s="15">
        <f t="shared" si="59"/>
        <v>30</v>
      </c>
      <c r="I1316" s="198">
        <f t="shared" si="60"/>
        <v>2</v>
      </c>
    </row>
    <row r="1317" spans="1:9" x14ac:dyDescent="0.3">
      <c r="A1317" s="10">
        <v>43497</v>
      </c>
      <c r="B1317" s="11" t="s">
        <v>193</v>
      </c>
      <c r="C1317" s="11" t="s">
        <v>776</v>
      </c>
      <c r="D1317" s="11" t="s">
        <v>662</v>
      </c>
      <c r="E1317" s="11">
        <v>6766073</v>
      </c>
      <c r="F1317" s="15">
        <f>IF(ISBLANK($D1317),"",IF(ISBLANK($E1317),VLOOKUP($D1317,$J:$K,2,FALSE),VLOOKUP($E1317,'Daycare Packages'!$A:$G,7,FALSE)))</f>
        <v>27</v>
      </c>
      <c r="G1317" s="15"/>
      <c r="H1317" s="15">
        <f t="shared" si="59"/>
        <v>27</v>
      </c>
      <c r="I1317" s="198">
        <f t="shared" si="60"/>
        <v>2</v>
      </c>
    </row>
    <row r="1318" spans="1:9" x14ac:dyDescent="0.3">
      <c r="A1318" s="10">
        <v>43497</v>
      </c>
      <c r="B1318" s="11" t="s">
        <v>449</v>
      </c>
      <c r="C1318" s="11" t="s">
        <v>450</v>
      </c>
      <c r="D1318" s="11" t="s">
        <v>666</v>
      </c>
      <c r="F1318" s="15">
        <f>IF(ISBLANK($D1318),"",IF(ISBLANK($E1318),VLOOKUP($D1318,$J:$K,2,FALSE),VLOOKUP($E1318,'Daycare Packages'!$A:$G,7,FALSE)))</f>
        <v>20</v>
      </c>
      <c r="G1318" s="15"/>
      <c r="H1318" s="15">
        <f t="shared" si="59"/>
        <v>20</v>
      </c>
      <c r="I1318" s="198">
        <f t="shared" si="60"/>
        <v>2</v>
      </c>
    </row>
    <row r="1319" spans="1:9" x14ac:dyDescent="0.3">
      <c r="A1319" s="10">
        <v>43497</v>
      </c>
      <c r="B1319" s="11" t="s">
        <v>768</v>
      </c>
      <c r="C1319" s="11" t="s">
        <v>548</v>
      </c>
      <c r="D1319" s="11" t="s">
        <v>662</v>
      </c>
      <c r="F1319" s="15">
        <f>IF(ISBLANK($D1319),"",IF(ISBLANK($E1319),VLOOKUP($D1319,$J:$K,2,FALSE),VLOOKUP($E1319,'Daycare Packages'!$A:$G,7,FALSE)))</f>
        <v>30</v>
      </c>
      <c r="G1319" s="15"/>
      <c r="H1319" s="15">
        <f t="shared" si="59"/>
        <v>30</v>
      </c>
      <c r="I1319" s="198">
        <f t="shared" si="60"/>
        <v>2</v>
      </c>
    </row>
    <row r="1320" spans="1:9" x14ac:dyDescent="0.3">
      <c r="A1320" s="10">
        <v>43497</v>
      </c>
      <c r="B1320" s="11" t="s">
        <v>146</v>
      </c>
      <c r="C1320" s="11" t="s">
        <v>705</v>
      </c>
      <c r="D1320" s="11" t="s">
        <v>662</v>
      </c>
      <c r="E1320" s="11">
        <v>6690320</v>
      </c>
      <c r="F1320" s="15">
        <f>IF(ISBLANK($D1320),"",IF(ISBLANK($E1320),VLOOKUP($D1320,$J:$K,2,FALSE),VLOOKUP($E1320,'Daycare Packages'!$A:$G,7,FALSE)))</f>
        <v>22</v>
      </c>
      <c r="G1320" s="15"/>
      <c r="H1320" s="15">
        <f t="shared" si="59"/>
        <v>22</v>
      </c>
      <c r="I1320" s="198">
        <f t="shared" si="60"/>
        <v>2</v>
      </c>
    </row>
    <row r="1321" spans="1:9" x14ac:dyDescent="0.3">
      <c r="A1321" s="10">
        <v>43497</v>
      </c>
      <c r="B1321" s="11" t="s">
        <v>147</v>
      </c>
      <c r="C1321" s="11" t="s">
        <v>796</v>
      </c>
      <c r="D1321" s="11" t="s">
        <v>662</v>
      </c>
      <c r="E1321" s="11">
        <v>6691923</v>
      </c>
      <c r="F1321" s="15">
        <f>IF(ISBLANK($D1321),"",IF(ISBLANK($E1321),VLOOKUP($D1321,$J:$K,2,FALSE),VLOOKUP($E1321,'Daycare Packages'!$A:$G,7,FALSE)))</f>
        <v>22</v>
      </c>
      <c r="G1321" s="15"/>
      <c r="H1321" s="15">
        <f t="shared" si="59"/>
        <v>22</v>
      </c>
      <c r="I1321" s="198">
        <f t="shared" si="60"/>
        <v>2</v>
      </c>
    </row>
    <row r="1322" spans="1:9" x14ac:dyDescent="0.3">
      <c r="A1322" s="10">
        <v>43497</v>
      </c>
      <c r="B1322" s="11" t="s">
        <v>780</v>
      </c>
      <c r="C1322" s="11" t="s">
        <v>781</v>
      </c>
      <c r="D1322" s="11" t="s">
        <v>662</v>
      </c>
      <c r="F1322" s="15">
        <f>IF(ISBLANK($D1322),"",IF(ISBLANK($E1322),VLOOKUP($D1322,$J:$K,2,FALSE),VLOOKUP($E1322,'Daycare Packages'!$A:$G,7,FALSE)))</f>
        <v>30</v>
      </c>
      <c r="G1322" s="15"/>
      <c r="H1322" s="15">
        <f t="shared" si="59"/>
        <v>30</v>
      </c>
      <c r="I1322" s="198">
        <f t="shared" si="60"/>
        <v>2</v>
      </c>
    </row>
    <row r="1323" spans="1:9" x14ac:dyDescent="0.3">
      <c r="A1323" s="10">
        <v>43497</v>
      </c>
      <c r="B1323" s="11" t="s">
        <v>780</v>
      </c>
      <c r="C1323" s="11" t="s">
        <v>782</v>
      </c>
      <c r="D1323" s="11" t="s">
        <v>662</v>
      </c>
      <c r="F1323" s="15">
        <f>IF(ISBLANK($D1323),"",IF(ISBLANK($E1323),VLOOKUP($D1323,$J:$K,2,FALSE),VLOOKUP($E1323,'Daycare Packages'!$A:$G,7,FALSE)))</f>
        <v>30</v>
      </c>
      <c r="G1323" s="15"/>
      <c r="H1323" s="15">
        <f t="shared" si="59"/>
        <v>30</v>
      </c>
      <c r="I1323" s="198">
        <f t="shared" si="60"/>
        <v>2</v>
      </c>
    </row>
    <row r="1324" spans="1:9" x14ac:dyDescent="0.3">
      <c r="A1324" s="10">
        <v>43497</v>
      </c>
      <c r="B1324" s="11" t="s">
        <v>221</v>
      </c>
      <c r="C1324" s="11" t="s">
        <v>769</v>
      </c>
      <c r="D1324" s="11" t="s">
        <v>662</v>
      </c>
      <c r="E1324" s="11">
        <v>6741263</v>
      </c>
      <c r="F1324" s="15">
        <f>IF(ISBLANK($D1324),"",IF(ISBLANK($E1324),VLOOKUP($D1324,$J:$K,2,FALSE),VLOOKUP($E1324,'Daycare Packages'!$A:$G,7,FALSE)))</f>
        <v>27</v>
      </c>
      <c r="G1324" s="15"/>
      <c r="H1324" s="15">
        <f t="shared" si="59"/>
        <v>27</v>
      </c>
      <c r="I1324" s="198">
        <f t="shared" si="60"/>
        <v>2</v>
      </c>
    </row>
    <row r="1325" spans="1:9" x14ac:dyDescent="0.3">
      <c r="A1325" s="10">
        <v>43497</v>
      </c>
      <c r="B1325" s="11" t="s">
        <v>160</v>
      </c>
      <c r="C1325" s="11" t="s">
        <v>793</v>
      </c>
      <c r="D1325" s="11" t="s">
        <v>662</v>
      </c>
      <c r="E1325" s="11">
        <v>6708604</v>
      </c>
      <c r="F1325" s="15">
        <f>IF(ISBLANK($D1325),"",IF(ISBLANK($E1325),VLOOKUP($D1325,$J:$K,2,FALSE),VLOOKUP($E1325,'Daycare Packages'!$A:$G,7,FALSE)))</f>
        <v>24</v>
      </c>
      <c r="G1325" s="15"/>
      <c r="H1325" s="15">
        <f t="shared" si="59"/>
        <v>24</v>
      </c>
      <c r="I1325" s="198">
        <f t="shared" si="60"/>
        <v>2</v>
      </c>
    </row>
    <row r="1326" spans="1:9" x14ac:dyDescent="0.3">
      <c r="A1326" s="10">
        <v>43497</v>
      </c>
      <c r="B1326" s="11" t="s">
        <v>160</v>
      </c>
      <c r="C1326" s="11" t="s">
        <v>794</v>
      </c>
      <c r="D1326" s="11" t="s">
        <v>662</v>
      </c>
      <c r="E1326" s="11">
        <v>6708604</v>
      </c>
      <c r="F1326" s="15">
        <f>IF(ISBLANK($D1326),"",IF(ISBLANK($E1326),VLOOKUP($D1326,$J:$K,2,FALSE),VLOOKUP($E1326,'Daycare Packages'!$A:$G,7,FALSE)))</f>
        <v>24</v>
      </c>
      <c r="G1326" s="15"/>
      <c r="H1326" s="15">
        <f t="shared" si="59"/>
        <v>24</v>
      </c>
      <c r="I1326" s="198">
        <f t="shared" si="60"/>
        <v>2</v>
      </c>
    </row>
    <row r="1327" spans="1:9" x14ac:dyDescent="0.3">
      <c r="A1327" s="10">
        <v>43497</v>
      </c>
      <c r="B1327" s="11" t="s">
        <v>183</v>
      </c>
      <c r="C1327" s="11" t="s">
        <v>520</v>
      </c>
      <c r="D1327" s="11" t="s">
        <v>662</v>
      </c>
      <c r="E1327" s="11">
        <v>6722072</v>
      </c>
      <c r="F1327" s="15">
        <f>IF(ISBLANK($D1327),"",IF(ISBLANK($E1327),VLOOKUP($D1327,$J:$K,2,FALSE),VLOOKUP($E1327,'Daycare Packages'!$A:$G,7,FALSE)))</f>
        <v>25</v>
      </c>
      <c r="G1327" s="15"/>
      <c r="H1327" s="15">
        <f t="shared" si="59"/>
        <v>25</v>
      </c>
      <c r="I1327" s="198">
        <f t="shared" si="60"/>
        <v>2</v>
      </c>
    </row>
    <row r="1328" spans="1:9" x14ac:dyDescent="0.3">
      <c r="A1328" s="10">
        <v>43497</v>
      </c>
      <c r="B1328" s="11" t="s">
        <v>727</v>
      </c>
      <c r="C1328" s="11" t="s">
        <v>728</v>
      </c>
      <c r="D1328" s="11" t="s">
        <v>662</v>
      </c>
      <c r="F1328" s="15">
        <f>IF(ISBLANK($D1328),"",IF(ISBLANK($E1328),VLOOKUP($D1328,$J:$K,2,FALSE),VLOOKUP($E1328,'Daycare Packages'!$A:$G,7,FALSE)))</f>
        <v>30</v>
      </c>
      <c r="G1328" s="15"/>
      <c r="H1328" s="15">
        <f t="shared" si="59"/>
        <v>30</v>
      </c>
      <c r="I1328" s="198">
        <f t="shared" si="60"/>
        <v>2</v>
      </c>
    </row>
    <row r="1329" spans="1:9" x14ac:dyDescent="0.3">
      <c r="A1329" s="10">
        <v>43497</v>
      </c>
      <c r="B1329" s="11" t="s">
        <v>732</v>
      </c>
      <c r="C1329" s="11" t="s">
        <v>733</v>
      </c>
      <c r="D1329" s="11" t="s">
        <v>662</v>
      </c>
      <c r="F1329" s="15">
        <f>IF(ISBLANK($D1329),"",IF(ISBLANK($E1329),VLOOKUP($D1329,$J:$K,2,FALSE),VLOOKUP($E1329,'Daycare Packages'!$A:$G,7,FALSE)))</f>
        <v>30</v>
      </c>
      <c r="G1329" s="15"/>
      <c r="H1329" s="15">
        <f t="shared" si="59"/>
        <v>30</v>
      </c>
      <c r="I1329" s="198">
        <f t="shared" si="60"/>
        <v>2</v>
      </c>
    </row>
    <row r="1330" spans="1:9" x14ac:dyDescent="0.3">
      <c r="A1330" s="10">
        <v>43497</v>
      </c>
      <c r="B1330" s="11" t="s">
        <v>174</v>
      </c>
      <c r="C1330" s="11" t="s">
        <v>432</v>
      </c>
      <c r="D1330" s="11" t="s">
        <v>662</v>
      </c>
      <c r="E1330" s="11">
        <v>6716487</v>
      </c>
      <c r="F1330" s="15">
        <f>IF(ISBLANK($D1330),"",IF(ISBLANK($E1330),VLOOKUP($D1330,$J:$K,2,FALSE),VLOOKUP($E1330,'Daycare Packages'!$A:$G,7,FALSE)))</f>
        <v>26</v>
      </c>
      <c r="G1330" s="15"/>
      <c r="H1330" s="15">
        <f t="shared" si="59"/>
        <v>26</v>
      </c>
      <c r="I1330" s="198">
        <f t="shared" si="60"/>
        <v>2</v>
      </c>
    </row>
    <row r="1331" spans="1:9" x14ac:dyDescent="0.3">
      <c r="A1331" s="10">
        <v>43497</v>
      </c>
      <c r="B1331" s="11" t="s">
        <v>209</v>
      </c>
      <c r="C1331" s="11" t="s">
        <v>702</v>
      </c>
      <c r="D1331" s="11" t="s">
        <v>662</v>
      </c>
      <c r="E1331" s="11">
        <v>6733881</v>
      </c>
      <c r="F1331" s="15">
        <f>IF(ISBLANK($D1331),"",IF(ISBLANK($E1331),VLOOKUP($D1331,$J:$K,2,FALSE),VLOOKUP($E1331,'Daycare Packages'!$A:$G,7,FALSE)))</f>
        <v>25</v>
      </c>
      <c r="G1331" s="15"/>
      <c r="H1331" s="15">
        <f t="shared" si="59"/>
        <v>25</v>
      </c>
      <c r="I1331" s="198">
        <f t="shared" si="60"/>
        <v>2</v>
      </c>
    </row>
    <row r="1332" spans="1:9" x14ac:dyDescent="0.3">
      <c r="A1332" s="10">
        <v>43497</v>
      </c>
      <c r="B1332" s="11" t="s">
        <v>133</v>
      </c>
      <c r="C1332" s="11" t="s">
        <v>712</v>
      </c>
      <c r="D1332" s="11" t="s">
        <v>662</v>
      </c>
      <c r="E1332" s="74"/>
      <c r="F1332" s="15">
        <f>IF(ISBLANK($D1332),"",IF(ISBLANK($E1332),VLOOKUP($D1332,$J:$K,2,FALSE),VLOOKUP($E1332,'Daycare Packages'!$A:$G,7,FALSE)))</f>
        <v>30</v>
      </c>
      <c r="G1332" s="15"/>
      <c r="H1332" s="15">
        <f t="shared" si="59"/>
        <v>30</v>
      </c>
      <c r="I1332" s="198">
        <f t="shared" si="60"/>
        <v>2</v>
      </c>
    </row>
    <row r="1333" spans="1:9" x14ac:dyDescent="0.3">
      <c r="A1333" s="10">
        <v>43497</v>
      </c>
      <c r="B1333" s="11" t="s">
        <v>451</v>
      </c>
      <c r="C1333" s="11" t="s">
        <v>918</v>
      </c>
      <c r="D1333" s="11" t="s">
        <v>662</v>
      </c>
      <c r="F1333" s="15">
        <f>IF(ISBLANK($D1333),"",IF(ISBLANK($E1333),VLOOKUP($D1333,$J:$K,2,FALSE),VLOOKUP($E1333,'Daycare Packages'!$A:$G,7,FALSE)))</f>
        <v>30</v>
      </c>
      <c r="G1333" s="15"/>
      <c r="H1333" s="15">
        <f t="shared" si="59"/>
        <v>30</v>
      </c>
      <c r="I1333" s="198">
        <f t="shared" si="60"/>
        <v>2</v>
      </c>
    </row>
    <row r="1334" spans="1:9" x14ac:dyDescent="0.3">
      <c r="A1334" s="10">
        <v>43497</v>
      </c>
      <c r="B1334" s="11" t="s">
        <v>119</v>
      </c>
      <c r="C1334" s="11" t="s">
        <v>692</v>
      </c>
      <c r="D1334" s="11" t="s">
        <v>662</v>
      </c>
      <c r="E1334" s="11">
        <v>6734596</v>
      </c>
      <c r="F1334" s="15">
        <f>IF(ISBLANK($D1334),"",IF(ISBLANK($E1334),VLOOKUP($D1334,$J:$K,2,FALSE),VLOOKUP($E1334,'Daycare Packages'!$A:$G,7,FALSE)))</f>
        <v>25</v>
      </c>
      <c r="G1334" s="15"/>
      <c r="H1334" s="15">
        <f t="shared" si="59"/>
        <v>25</v>
      </c>
      <c r="I1334" s="198">
        <f t="shared" si="60"/>
        <v>2</v>
      </c>
    </row>
    <row r="1335" spans="1:9" x14ac:dyDescent="0.3">
      <c r="A1335" s="10">
        <v>43497</v>
      </c>
      <c r="B1335" s="11" t="s">
        <v>677</v>
      </c>
      <c r="C1335" s="11" t="s">
        <v>678</v>
      </c>
      <c r="D1335" s="11" t="s">
        <v>662</v>
      </c>
      <c r="F1335" s="15">
        <f>IF(ISBLANK($D1335),"",IF(ISBLANK($E1335),VLOOKUP($D1335,$J:$K,2,FALSE),VLOOKUP($E1335,'Daycare Packages'!$A:$G,7,FALSE)))</f>
        <v>30</v>
      </c>
      <c r="G1335" s="15"/>
      <c r="H1335" s="15">
        <f t="shared" si="59"/>
        <v>30</v>
      </c>
      <c r="I1335" s="198">
        <f t="shared" si="60"/>
        <v>2</v>
      </c>
    </row>
    <row r="1336" spans="1:9" x14ac:dyDescent="0.3">
      <c r="A1336" s="10">
        <v>43497</v>
      </c>
      <c r="B1336" s="11" t="s">
        <v>114</v>
      </c>
      <c r="C1336" s="11" t="s">
        <v>789</v>
      </c>
      <c r="D1336" s="11" t="s">
        <v>662</v>
      </c>
      <c r="E1336" s="11">
        <v>6735275</v>
      </c>
      <c r="F1336" s="15">
        <f>IF(ISBLANK($D1336),"",IF(ISBLANK($E1336),VLOOKUP($D1336,$J:$K,2,FALSE),VLOOKUP($E1336,'Daycare Packages'!$A:$G,7,FALSE)))</f>
        <v>22</v>
      </c>
      <c r="G1336" s="15"/>
      <c r="H1336" s="15">
        <f t="shared" si="59"/>
        <v>22</v>
      </c>
      <c r="I1336" s="198">
        <f t="shared" si="60"/>
        <v>2</v>
      </c>
    </row>
    <row r="1337" spans="1:9" x14ac:dyDescent="0.3">
      <c r="A1337" s="10">
        <v>43497</v>
      </c>
      <c r="B1337" s="11" t="s">
        <v>365</v>
      </c>
      <c r="C1337" s="11" t="s">
        <v>587</v>
      </c>
      <c r="D1337" s="11" t="s">
        <v>662</v>
      </c>
      <c r="F1337" s="15">
        <f>IF(ISBLANK($D1337),"",IF(ISBLANK($E1337),VLOOKUP($D1337,$J:$K,2,FALSE),VLOOKUP($E1337,'Daycare Packages'!$A:$G,7,FALSE)))</f>
        <v>30</v>
      </c>
      <c r="G1337" s="15"/>
      <c r="H1337" s="15">
        <f t="shared" si="59"/>
        <v>30</v>
      </c>
      <c r="I1337" s="198">
        <f t="shared" si="60"/>
        <v>2</v>
      </c>
    </row>
    <row r="1338" spans="1:9" x14ac:dyDescent="0.3">
      <c r="A1338" s="10">
        <v>43497</v>
      </c>
      <c r="B1338" s="11" t="s">
        <v>494</v>
      </c>
      <c r="C1338" s="11" t="s">
        <v>708</v>
      </c>
      <c r="D1338" s="11" t="s">
        <v>662</v>
      </c>
      <c r="F1338" s="15">
        <f>IF(ISBLANK($D1338),"",IF(ISBLANK($E1338),VLOOKUP($D1338,$J:$K,2,FALSE),VLOOKUP($E1338,'Daycare Packages'!$A:$G,7,FALSE)))</f>
        <v>30</v>
      </c>
      <c r="G1338" s="15"/>
      <c r="H1338" s="15">
        <f t="shared" si="59"/>
        <v>30</v>
      </c>
      <c r="I1338" s="198">
        <f t="shared" si="60"/>
        <v>2</v>
      </c>
    </row>
    <row r="1339" spans="1:9" x14ac:dyDescent="0.3">
      <c r="A1339" s="10">
        <v>43497</v>
      </c>
      <c r="B1339" s="11" t="s">
        <v>494</v>
      </c>
      <c r="C1339" s="11" t="s">
        <v>709</v>
      </c>
      <c r="D1339" s="11" t="s">
        <v>662</v>
      </c>
      <c r="F1339" s="15">
        <f>IF(ISBLANK($D1339),"",IF(ISBLANK($E1339),VLOOKUP($D1339,$J:$K,2,FALSE),VLOOKUP($E1339,'Daycare Packages'!$A:$G,7,FALSE)))</f>
        <v>30</v>
      </c>
      <c r="G1339" s="15"/>
      <c r="H1339" s="15">
        <f t="shared" si="59"/>
        <v>30</v>
      </c>
      <c r="I1339" s="198">
        <f t="shared" si="60"/>
        <v>2</v>
      </c>
    </row>
    <row r="1340" spans="1:9" x14ac:dyDescent="0.3">
      <c r="A1340" s="10">
        <v>43497</v>
      </c>
      <c r="B1340" s="11" t="s">
        <v>216</v>
      </c>
      <c r="C1340" s="11" t="s">
        <v>448</v>
      </c>
      <c r="D1340" s="11" t="s">
        <v>662</v>
      </c>
      <c r="E1340" s="11">
        <v>6764956</v>
      </c>
      <c r="F1340" s="15">
        <f>IF(ISBLANK($D1340),"",IF(ISBLANK($E1340),VLOOKUP($D1340,$J:$K,2,FALSE),VLOOKUP($E1340,'Daycare Packages'!$A:$G,7,FALSE)))</f>
        <v>27</v>
      </c>
      <c r="G1340" s="15"/>
      <c r="H1340" s="15">
        <f t="shared" si="59"/>
        <v>27</v>
      </c>
      <c r="I1340" s="198">
        <f t="shared" si="60"/>
        <v>2</v>
      </c>
    </row>
    <row r="1341" spans="1:9" x14ac:dyDescent="0.3">
      <c r="A1341" s="10">
        <v>43497</v>
      </c>
      <c r="B1341" s="11" t="s">
        <v>208</v>
      </c>
      <c r="C1341" s="11" t="s">
        <v>507</v>
      </c>
      <c r="D1341" s="11" t="s">
        <v>662</v>
      </c>
      <c r="E1341" s="11">
        <v>6733427</v>
      </c>
      <c r="F1341" s="15">
        <f>IF(ISBLANK($D1341),"",IF(ISBLANK($E1341),VLOOKUP($D1341,$J:$K,2,FALSE),VLOOKUP($E1341,'Daycare Packages'!$A:$G,7,FALSE)))</f>
        <v>22</v>
      </c>
      <c r="G1341" s="15"/>
      <c r="H1341" s="15">
        <f t="shared" si="59"/>
        <v>22</v>
      </c>
      <c r="I1341" s="198">
        <f t="shared" si="60"/>
        <v>2</v>
      </c>
    </row>
    <row r="1342" spans="1:9" x14ac:dyDescent="0.3">
      <c r="A1342" s="10">
        <v>43497</v>
      </c>
      <c r="B1342" s="11" t="s">
        <v>120</v>
      </c>
      <c r="C1342" s="11" t="s">
        <v>801</v>
      </c>
      <c r="D1342" s="11" t="s">
        <v>662</v>
      </c>
      <c r="E1342" s="11">
        <v>6735731</v>
      </c>
      <c r="F1342" s="15">
        <f>IF(ISBLANK($D1342),"",IF(ISBLANK($E1342),VLOOKUP($D1342,$J:$K,2,FALSE),VLOOKUP($E1342,'Daycare Packages'!$A:$G,7,FALSE)))</f>
        <v>25</v>
      </c>
      <c r="G1342" s="15"/>
      <c r="H1342" s="15">
        <f t="shared" si="59"/>
        <v>25</v>
      </c>
      <c r="I1342" s="198">
        <f t="shared" si="60"/>
        <v>2</v>
      </c>
    </row>
    <row r="1343" spans="1:9" x14ac:dyDescent="0.3">
      <c r="A1343" s="10">
        <v>43497</v>
      </c>
      <c r="B1343" s="11" t="s">
        <v>230</v>
      </c>
      <c r="C1343" s="11" t="s">
        <v>493</v>
      </c>
      <c r="D1343" s="11" t="s">
        <v>662</v>
      </c>
      <c r="F1343" s="15">
        <f>IF(ISBLANK($D1343),"",IF(ISBLANK($E1343),VLOOKUP($D1343,$J:$K,2,FALSE),VLOOKUP($E1343,'Daycare Packages'!$A:$G,7,FALSE)))</f>
        <v>30</v>
      </c>
      <c r="G1343" s="15"/>
      <c r="H1343" s="15">
        <f t="shared" si="59"/>
        <v>30</v>
      </c>
      <c r="I1343" s="198">
        <f t="shared" si="60"/>
        <v>2</v>
      </c>
    </row>
    <row r="1344" spans="1:9" x14ac:dyDescent="0.3">
      <c r="A1344" s="10">
        <v>43497</v>
      </c>
      <c r="B1344" s="11" t="s">
        <v>215</v>
      </c>
      <c r="C1344" s="11" t="s">
        <v>741</v>
      </c>
      <c r="D1344" s="11" t="s">
        <v>662</v>
      </c>
      <c r="E1344" s="11">
        <v>6736360</v>
      </c>
      <c r="F1344" s="15">
        <f>IF(ISBLANK($D1344),"",IF(ISBLANK($E1344),VLOOKUP($D1344,$J:$K,2,FALSE),VLOOKUP($E1344,'Daycare Packages'!$A:$G,7,FALSE)))</f>
        <v>26</v>
      </c>
      <c r="G1344" s="15"/>
      <c r="H1344" s="15">
        <f t="shared" si="59"/>
        <v>26</v>
      </c>
      <c r="I1344" s="198">
        <f t="shared" si="60"/>
        <v>2</v>
      </c>
    </row>
    <row r="1345" spans="1:9" x14ac:dyDescent="0.3">
      <c r="A1345" s="10">
        <v>43497</v>
      </c>
      <c r="B1345" s="11" t="s">
        <v>318</v>
      </c>
      <c r="C1345" s="11" t="s">
        <v>723</v>
      </c>
      <c r="D1345" s="11" t="s">
        <v>662</v>
      </c>
      <c r="F1345" s="15">
        <f>IF(ISBLANK($D1345),"",IF(ISBLANK($E1345),VLOOKUP($D1345,$J:$K,2,FALSE),VLOOKUP($E1345,'Daycare Packages'!$A:$G,7,FALSE)))</f>
        <v>30</v>
      </c>
      <c r="G1345" s="15"/>
      <c r="H1345" s="15">
        <f t="shared" si="59"/>
        <v>30</v>
      </c>
      <c r="I1345" s="198">
        <f t="shared" si="60"/>
        <v>2</v>
      </c>
    </row>
    <row r="1346" spans="1:9" x14ac:dyDescent="0.3">
      <c r="A1346" s="10">
        <v>43497</v>
      </c>
      <c r="B1346" s="11" t="s">
        <v>700</v>
      </c>
      <c r="C1346" s="11" t="s">
        <v>701</v>
      </c>
      <c r="D1346" s="11" t="s">
        <v>662</v>
      </c>
      <c r="F1346" s="15">
        <f>IF(ISBLANK($D1346),"",IF(ISBLANK($E1346),VLOOKUP($D1346,$J:$K,2,FALSE),VLOOKUP($E1346,'Daycare Packages'!$A:$G,7,FALSE)))</f>
        <v>30</v>
      </c>
      <c r="G1346" s="15"/>
      <c r="H1346" s="15">
        <f t="shared" si="59"/>
        <v>30</v>
      </c>
      <c r="I1346" s="198">
        <f t="shared" si="60"/>
        <v>2</v>
      </c>
    </row>
    <row r="1347" spans="1:9" x14ac:dyDescent="0.3">
      <c r="A1347" s="55">
        <v>43497</v>
      </c>
      <c r="B1347" s="56" t="s">
        <v>138</v>
      </c>
      <c r="C1347" s="56" t="s">
        <v>573</v>
      </c>
      <c r="D1347" s="56" t="s">
        <v>662</v>
      </c>
      <c r="E1347" s="56">
        <v>6669597</v>
      </c>
      <c r="F1347" s="59">
        <f>IF(ISBLANK($D1347),"",IF(ISBLANK($E1347),VLOOKUP($D1347,$J:$K,2,FALSE),VLOOKUP($E1347,'Daycare Packages'!$A:$G,7,FALSE)))</f>
        <v>22</v>
      </c>
      <c r="G1347" s="59"/>
      <c r="H1347" s="59">
        <f t="shared" ref="H1347:H1410" si="61">IF(ISBLANK(D1347),"",SUM(F1347:G1347))</f>
        <v>22</v>
      </c>
      <c r="I1347" s="198">
        <f t="shared" ref="I1347:I1410" si="62">IF(A1347="",0,MONTH(A1347))</f>
        <v>2</v>
      </c>
    </row>
    <row r="1348" spans="1:9" x14ac:dyDescent="0.3">
      <c r="A1348" s="10">
        <v>43498</v>
      </c>
      <c r="B1348" s="11" t="s">
        <v>806</v>
      </c>
      <c r="C1348" s="11" t="s">
        <v>627</v>
      </c>
      <c r="D1348" s="11" t="s">
        <v>659</v>
      </c>
      <c r="F1348" s="15">
        <f>IF(ISBLANK($D1348),"",IF(ISBLANK($E1348),VLOOKUP($D1348,$J:$K,2,FALSE),VLOOKUP($E1348,'Daycare Packages'!$A:$G,7,FALSE)))</f>
        <v>20</v>
      </c>
      <c r="G1348" s="15"/>
      <c r="H1348" s="15">
        <f t="shared" si="61"/>
        <v>20</v>
      </c>
      <c r="I1348" s="198">
        <f t="shared" si="62"/>
        <v>2</v>
      </c>
    </row>
    <row r="1349" spans="1:9" x14ac:dyDescent="0.3">
      <c r="A1349" s="10">
        <v>43498</v>
      </c>
      <c r="B1349" s="11" t="s">
        <v>185</v>
      </c>
      <c r="C1349" s="11" t="s">
        <v>670</v>
      </c>
      <c r="D1349" s="11" t="s">
        <v>659</v>
      </c>
      <c r="E1349" s="11">
        <v>6722865</v>
      </c>
      <c r="F1349" s="15">
        <f>IF(ISBLANK($D1349),"",IF(ISBLANK($E1349),VLOOKUP($D1349,$J:$K,2,FALSE),VLOOKUP($E1349,'Daycare Packages'!$A:$G,7,FALSE)))</f>
        <v>17</v>
      </c>
      <c r="G1349" s="15"/>
      <c r="H1349" s="15">
        <f t="shared" si="61"/>
        <v>17</v>
      </c>
      <c r="I1349" s="198">
        <f t="shared" si="62"/>
        <v>2</v>
      </c>
    </row>
    <row r="1350" spans="1:9" x14ac:dyDescent="0.3">
      <c r="A1350" s="10">
        <v>43498</v>
      </c>
      <c r="B1350" s="11" t="s">
        <v>837</v>
      </c>
      <c r="C1350" s="11" t="s">
        <v>838</v>
      </c>
      <c r="D1350" s="11" t="s">
        <v>662</v>
      </c>
      <c r="F1350" s="15">
        <f>IF(ISBLANK($D1350),"",IF(ISBLANK($E1350),VLOOKUP($D1350,$J:$K,2,FALSE),VLOOKUP($E1350,'Daycare Packages'!$A:$G,7,FALSE)))</f>
        <v>30</v>
      </c>
      <c r="G1350" s="15"/>
      <c r="H1350" s="15">
        <f t="shared" si="61"/>
        <v>30</v>
      </c>
      <c r="I1350" s="198">
        <f t="shared" si="62"/>
        <v>2</v>
      </c>
    </row>
    <row r="1351" spans="1:9" x14ac:dyDescent="0.3">
      <c r="A1351" s="10">
        <v>43498</v>
      </c>
      <c r="B1351" s="11" t="s">
        <v>688</v>
      </c>
      <c r="C1351" s="11" t="s">
        <v>689</v>
      </c>
      <c r="D1351" s="11" t="s">
        <v>662</v>
      </c>
      <c r="F1351" s="15">
        <f>IF(ISBLANK($D1351),"",IF(ISBLANK($E1351),VLOOKUP($D1351,$J:$K,2,FALSE),VLOOKUP($E1351,'Daycare Packages'!$A:$G,7,FALSE)))</f>
        <v>30</v>
      </c>
      <c r="G1351" s="15"/>
      <c r="H1351" s="15">
        <f t="shared" si="61"/>
        <v>30</v>
      </c>
      <c r="I1351" s="198">
        <f t="shared" si="62"/>
        <v>2</v>
      </c>
    </row>
    <row r="1352" spans="1:9" x14ac:dyDescent="0.3">
      <c r="A1352" s="10">
        <v>43498</v>
      </c>
      <c r="B1352" s="11" t="s">
        <v>822</v>
      </c>
      <c r="C1352" s="11" t="s">
        <v>823</v>
      </c>
      <c r="D1352" s="11" t="s">
        <v>662</v>
      </c>
      <c r="F1352" s="15">
        <f>IF(ISBLANK($D1352),"",IF(ISBLANK($E1352),VLOOKUP($D1352,$J:$K,2,FALSE),VLOOKUP($E1352,'Daycare Packages'!$A:$G,7,FALSE)))</f>
        <v>30</v>
      </c>
      <c r="G1352" s="15"/>
      <c r="H1352" s="15">
        <f t="shared" si="61"/>
        <v>30</v>
      </c>
      <c r="I1352" s="198">
        <f t="shared" si="62"/>
        <v>2</v>
      </c>
    </row>
    <row r="1353" spans="1:9" x14ac:dyDescent="0.3">
      <c r="A1353" s="10">
        <v>43498</v>
      </c>
      <c r="B1353" s="11" t="s">
        <v>836</v>
      </c>
      <c r="C1353" s="11" t="s">
        <v>498</v>
      </c>
      <c r="D1353" s="11" t="s">
        <v>662</v>
      </c>
      <c r="F1353" s="15">
        <f>IF(ISBLANK($D1353),"",IF(ISBLANK($E1353),VLOOKUP($D1353,$J:$K,2,FALSE),VLOOKUP($E1353,'Daycare Packages'!$A:$G,7,FALSE)))</f>
        <v>30</v>
      </c>
      <c r="G1353" s="15"/>
      <c r="H1353" s="15">
        <f t="shared" si="61"/>
        <v>30</v>
      </c>
      <c r="I1353" s="198">
        <f t="shared" si="62"/>
        <v>2</v>
      </c>
    </row>
    <row r="1354" spans="1:9" x14ac:dyDescent="0.3">
      <c r="A1354" s="10">
        <v>43498</v>
      </c>
      <c r="B1354" s="11" t="s">
        <v>244</v>
      </c>
      <c r="C1354" s="11" t="s">
        <v>673</v>
      </c>
      <c r="D1354" s="11" t="s">
        <v>662</v>
      </c>
      <c r="F1354" s="15">
        <f>IF(ISBLANK($D1354),"",IF(ISBLANK($E1354),VLOOKUP($D1354,$J:$K,2,FALSE),VLOOKUP($E1354,'Daycare Packages'!$A:$G,7,FALSE)))</f>
        <v>30</v>
      </c>
      <c r="G1354" s="15"/>
      <c r="H1354" s="15">
        <f t="shared" si="61"/>
        <v>30</v>
      </c>
      <c r="I1354" s="198">
        <f t="shared" si="62"/>
        <v>2</v>
      </c>
    </row>
    <row r="1355" spans="1:9" x14ac:dyDescent="0.3">
      <c r="A1355" s="10">
        <v>43498</v>
      </c>
      <c r="B1355" s="11" t="s">
        <v>879</v>
      </c>
      <c r="C1355" s="11" t="s">
        <v>880</v>
      </c>
      <c r="D1355" s="11" t="s">
        <v>662</v>
      </c>
      <c r="F1355" s="15">
        <f>IF(ISBLANK($D1355),"",IF(ISBLANK($E1355),VLOOKUP($D1355,$J:$K,2,FALSE),VLOOKUP($E1355,'Daycare Packages'!$A:$G,7,FALSE)))</f>
        <v>30</v>
      </c>
      <c r="G1355" s="15"/>
      <c r="H1355" s="15">
        <f t="shared" si="61"/>
        <v>30</v>
      </c>
      <c r="I1355" s="198">
        <f t="shared" si="62"/>
        <v>2</v>
      </c>
    </row>
    <row r="1356" spans="1:9" x14ac:dyDescent="0.3">
      <c r="A1356" s="10">
        <v>43498</v>
      </c>
      <c r="B1356" s="11" t="s">
        <v>358</v>
      </c>
      <c r="C1356" s="11" t="s">
        <v>491</v>
      </c>
      <c r="D1356" s="11" t="s">
        <v>666</v>
      </c>
      <c r="F1356" s="15">
        <f>IF(ISBLANK($D1356),"",IF(ISBLANK($E1356),VLOOKUP($D1356,$J:$K,2,FALSE),VLOOKUP($E1356,'Daycare Packages'!$A:$G,7,FALSE)))</f>
        <v>20</v>
      </c>
      <c r="G1356" s="15"/>
      <c r="H1356" s="15">
        <f t="shared" si="61"/>
        <v>20</v>
      </c>
      <c r="I1356" s="198">
        <f t="shared" si="62"/>
        <v>2</v>
      </c>
    </row>
    <row r="1357" spans="1:9" x14ac:dyDescent="0.3">
      <c r="A1357" s="10">
        <v>43498</v>
      </c>
      <c r="B1357" s="11" t="s">
        <v>182</v>
      </c>
      <c r="C1357" s="11" t="s">
        <v>685</v>
      </c>
      <c r="D1357" s="11" t="s">
        <v>662</v>
      </c>
      <c r="E1357" s="11">
        <v>6721354</v>
      </c>
      <c r="F1357" s="15">
        <f>IF(ISBLANK($D1357),"",IF(ISBLANK($E1357),VLOOKUP($D1357,$J:$K,2,FALSE),VLOOKUP($E1357,'Daycare Packages'!$A:$G,7,FALSE)))</f>
        <v>22</v>
      </c>
      <c r="G1357" s="15"/>
      <c r="H1357" s="15">
        <f t="shared" si="61"/>
        <v>22</v>
      </c>
      <c r="I1357" s="198">
        <f t="shared" si="62"/>
        <v>2</v>
      </c>
    </row>
    <row r="1358" spans="1:9" x14ac:dyDescent="0.3">
      <c r="A1358" s="10">
        <v>43498</v>
      </c>
      <c r="B1358" s="11" t="s">
        <v>783</v>
      </c>
      <c r="C1358" s="11" t="s">
        <v>514</v>
      </c>
      <c r="D1358" s="11" t="s">
        <v>662</v>
      </c>
      <c r="F1358" s="15">
        <f>IF(ISBLANK($D1358),"",IF(ISBLANK($E1358),VLOOKUP($D1358,$J:$K,2,FALSE),VLOOKUP($E1358,'Daycare Packages'!$A:$G,7,FALSE)))</f>
        <v>30</v>
      </c>
      <c r="G1358" s="15"/>
      <c r="H1358" s="15">
        <f t="shared" si="61"/>
        <v>30</v>
      </c>
      <c r="I1358" s="198">
        <f t="shared" si="62"/>
        <v>2</v>
      </c>
    </row>
    <row r="1359" spans="1:9" x14ac:dyDescent="0.3">
      <c r="A1359" s="55">
        <v>43498</v>
      </c>
      <c r="B1359" s="56" t="s">
        <v>216</v>
      </c>
      <c r="C1359" s="56" t="s">
        <v>448</v>
      </c>
      <c r="D1359" s="56" t="s">
        <v>662</v>
      </c>
      <c r="E1359" s="56">
        <v>6764956</v>
      </c>
      <c r="F1359" s="59">
        <f>IF(ISBLANK($D1359),"",IF(ISBLANK($E1359),VLOOKUP($D1359,$J:$K,2,FALSE),VLOOKUP($E1359,'Daycare Packages'!$A:$G,7,FALSE)))</f>
        <v>27</v>
      </c>
      <c r="G1359" s="59"/>
      <c r="H1359" s="59">
        <f t="shared" si="61"/>
        <v>27</v>
      </c>
      <c r="I1359" s="198">
        <f t="shared" si="62"/>
        <v>2</v>
      </c>
    </row>
    <row r="1360" spans="1:9" x14ac:dyDescent="0.3">
      <c r="A1360" s="10">
        <v>43499</v>
      </c>
      <c r="B1360" s="11" t="s">
        <v>688</v>
      </c>
      <c r="C1360" s="11" t="s">
        <v>689</v>
      </c>
      <c r="D1360" s="11" t="s">
        <v>662</v>
      </c>
      <c r="F1360" s="15">
        <f>IF(ISBLANK($D1360),"",IF(ISBLANK($E1360),VLOOKUP($D1360,$J:$K,2,FALSE),VLOOKUP($E1360,'Daycare Packages'!$A:$G,7,FALSE)))</f>
        <v>30</v>
      </c>
      <c r="G1360" s="15"/>
      <c r="H1360" s="15">
        <f t="shared" si="61"/>
        <v>30</v>
      </c>
      <c r="I1360" s="198">
        <f t="shared" si="62"/>
        <v>2</v>
      </c>
    </row>
    <row r="1361" spans="1:9" x14ac:dyDescent="0.3">
      <c r="A1361" s="10">
        <v>43499</v>
      </c>
      <c r="B1361" s="11" t="s">
        <v>175</v>
      </c>
      <c r="C1361" s="11" t="s">
        <v>433</v>
      </c>
      <c r="D1361" s="11" t="s">
        <v>662</v>
      </c>
      <c r="E1361" s="11">
        <v>6716814</v>
      </c>
      <c r="F1361" s="15">
        <f>IF(ISBLANK($D1361),"",IF(ISBLANK($E1361),VLOOKUP($D1361,$J:$K,2,FALSE),VLOOKUP($E1361,'Daycare Packages'!$A:$G,7,FALSE)))</f>
        <v>22</v>
      </c>
      <c r="G1361" s="15"/>
      <c r="H1361" s="15">
        <f t="shared" si="61"/>
        <v>22</v>
      </c>
      <c r="I1361" s="198">
        <f t="shared" si="62"/>
        <v>2</v>
      </c>
    </row>
    <row r="1362" spans="1:9" x14ac:dyDescent="0.3">
      <c r="A1362" s="10">
        <v>43499</v>
      </c>
      <c r="B1362" s="11" t="s">
        <v>720</v>
      </c>
      <c r="C1362" s="11" t="s">
        <v>721</v>
      </c>
      <c r="D1362" s="11" t="s">
        <v>662</v>
      </c>
      <c r="F1362" s="15">
        <f>IF(ISBLANK($D1362),"",IF(ISBLANK($E1362),VLOOKUP($D1362,$J:$K,2,FALSE),VLOOKUP($E1362,'Daycare Packages'!$A:$G,7,FALSE)))</f>
        <v>30</v>
      </c>
      <c r="G1362" s="15"/>
      <c r="H1362" s="15">
        <f t="shared" si="61"/>
        <v>30</v>
      </c>
      <c r="I1362" s="198">
        <f t="shared" si="62"/>
        <v>2</v>
      </c>
    </row>
    <row r="1363" spans="1:9" x14ac:dyDescent="0.3">
      <c r="A1363" s="10">
        <v>43499</v>
      </c>
      <c r="B1363" s="11" t="s">
        <v>919</v>
      </c>
      <c r="C1363" s="11" t="s">
        <v>821</v>
      </c>
      <c r="D1363" s="11" t="s">
        <v>662</v>
      </c>
      <c r="F1363" s="15">
        <f>IF(ISBLANK($D1363),"",IF(ISBLANK($E1363),VLOOKUP($D1363,$J:$K,2,FALSE),VLOOKUP($E1363,'Daycare Packages'!$A:$G,7,FALSE)))</f>
        <v>30</v>
      </c>
      <c r="G1363" s="15"/>
      <c r="H1363" s="15">
        <f t="shared" si="61"/>
        <v>30</v>
      </c>
      <c r="I1363" s="198">
        <f t="shared" si="62"/>
        <v>2</v>
      </c>
    </row>
    <row r="1364" spans="1:9" x14ac:dyDescent="0.3">
      <c r="A1364" s="10">
        <v>43499</v>
      </c>
      <c r="B1364" s="11" t="s">
        <v>140</v>
      </c>
      <c r="C1364" s="11" t="s">
        <v>475</v>
      </c>
      <c r="D1364" s="11" t="s">
        <v>662</v>
      </c>
      <c r="E1364" s="11">
        <v>6676801</v>
      </c>
      <c r="F1364" s="15">
        <f>IF(ISBLANK($D1364),"",IF(ISBLANK($E1364),VLOOKUP($D1364,$J:$K,2,FALSE),VLOOKUP($E1364,'Daycare Packages'!$A:$G,7,FALSE)))</f>
        <v>22</v>
      </c>
      <c r="G1364" s="15"/>
      <c r="H1364" s="15">
        <f t="shared" si="61"/>
        <v>22</v>
      </c>
      <c r="I1364" s="198">
        <f t="shared" si="62"/>
        <v>2</v>
      </c>
    </row>
    <row r="1365" spans="1:9" x14ac:dyDescent="0.3">
      <c r="A1365" s="10">
        <v>43499</v>
      </c>
      <c r="B1365" s="11" t="s">
        <v>751</v>
      </c>
      <c r="C1365" s="11" t="s">
        <v>752</v>
      </c>
      <c r="D1365" s="11" t="s">
        <v>662</v>
      </c>
      <c r="F1365" s="15">
        <f>IF(ISBLANK($D1365),"",IF(ISBLANK($E1365),VLOOKUP($D1365,$J:$K,2,FALSE),VLOOKUP($E1365,'Daycare Packages'!$A:$G,7,FALSE)))</f>
        <v>30</v>
      </c>
      <c r="G1365" s="15"/>
      <c r="H1365" s="15">
        <f t="shared" si="61"/>
        <v>30</v>
      </c>
      <c r="I1365" s="198">
        <f t="shared" si="62"/>
        <v>2</v>
      </c>
    </row>
    <row r="1366" spans="1:9" x14ac:dyDescent="0.3">
      <c r="A1366" s="10">
        <v>43499</v>
      </c>
      <c r="B1366" s="11" t="s">
        <v>151</v>
      </c>
      <c r="C1366" s="11" t="s">
        <v>578</v>
      </c>
      <c r="D1366" s="11" t="s">
        <v>662</v>
      </c>
      <c r="E1366" s="11">
        <v>6695845</v>
      </c>
      <c r="F1366" s="15">
        <f>IF(ISBLANK($D1366),"",IF(ISBLANK($E1366),VLOOKUP($D1366,$J:$K,2,FALSE),VLOOKUP($E1366,'Daycare Packages'!$A:$G,7,FALSE)))</f>
        <v>22</v>
      </c>
      <c r="G1366" s="15"/>
      <c r="H1366" s="15">
        <f t="shared" si="61"/>
        <v>22</v>
      </c>
      <c r="I1366" s="198">
        <f t="shared" si="62"/>
        <v>2</v>
      </c>
    </row>
    <row r="1367" spans="1:9" x14ac:dyDescent="0.3">
      <c r="A1367" s="10">
        <v>43499</v>
      </c>
      <c r="B1367" s="11" t="s">
        <v>511</v>
      </c>
      <c r="C1367" s="11" t="s">
        <v>512</v>
      </c>
      <c r="D1367" s="11" t="s">
        <v>662</v>
      </c>
      <c r="F1367" s="15">
        <f>IF(ISBLANK($D1367),"",IF(ISBLANK($E1367),VLOOKUP($D1367,$J:$K,2,FALSE),VLOOKUP($E1367,'Daycare Packages'!$A:$G,7,FALSE)))</f>
        <v>30</v>
      </c>
      <c r="G1367" s="15"/>
      <c r="H1367" s="15">
        <f t="shared" si="61"/>
        <v>30</v>
      </c>
      <c r="I1367" s="198">
        <f t="shared" si="62"/>
        <v>2</v>
      </c>
    </row>
    <row r="1368" spans="1:9" x14ac:dyDescent="0.3">
      <c r="A1368" s="55">
        <v>43499</v>
      </c>
      <c r="B1368" s="56" t="s">
        <v>783</v>
      </c>
      <c r="C1368" s="56" t="s">
        <v>514</v>
      </c>
      <c r="D1368" s="56" t="s">
        <v>662</v>
      </c>
      <c r="E1368" s="56"/>
      <c r="F1368" s="59">
        <f>IF(ISBLANK($D1368),"",IF(ISBLANK($E1368),VLOOKUP($D1368,$J:$K,2,FALSE),VLOOKUP($E1368,'Daycare Packages'!$A:$G,7,FALSE)))</f>
        <v>30</v>
      </c>
      <c r="G1368" s="59"/>
      <c r="H1368" s="59">
        <f t="shared" si="61"/>
        <v>30</v>
      </c>
      <c r="I1368" s="198">
        <f t="shared" si="62"/>
        <v>2</v>
      </c>
    </row>
    <row r="1369" spans="1:9" x14ac:dyDescent="0.3">
      <c r="A1369" s="10">
        <v>43500</v>
      </c>
      <c r="B1369" s="11" t="s">
        <v>131</v>
      </c>
      <c r="C1369" s="11" t="s">
        <v>553</v>
      </c>
      <c r="D1369" s="11" t="s">
        <v>659</v>
      </c>
      <c r="E1369" s="11">
        <v>6730496</v>
      </c>
      <c r="F1369" s="15">
        <f>IF(ISBLANK($D1369),"",IF(ISBLANK($E1369),VLOOKUP($D1369,$J:$K,2,FALSE),VLOOKUP($E1369,'Daycare Packages'!$A:$G,7,FALSE)))</f>
        <v>16</v>
      </c>
      <c r="G1369" s="15"/>
      <c r="H1369" s="15">
        <f t="shared" si="61"/>
        <v>16</v>
      </c>
      <c r="I1369" s="198">
        <f t="shared" si="62"/>
        <v>2</v>
      </c>
    </row>
    <row r="1370" spans="1:9" x14ac:dyDescent="0.3">
      <c r="A1370" s="10">
        <v>43500</v>
      </c>
      <c r="B1370" s="11" t="s">
        <v>185</v>
      </c>
      <c r="C1370" s="11" t="s">
        <v>670</v>
      </c>
      <c r="D1370" s="11" t="s">
        <v>659</v>
      </c>
      <c r="E1370" s="11">
        <v>6722865</v>
      </c>
      <c r="F1370" s="15">
        <f>IF(ISBLANK($D1370),"",IF(ISBLANK($E1370),VLOOKUP($D1370,$J:$K,2,FALSE),VLOOKUP($E1370,'Daycare Packages'!$A:$G,7,FALSE)))</f>
        <v>17</v>
      </c>
      <c r="G1370" s="15"/>
      <c r="H1370" s="15">
        <f t="shared" si="61"/>
        <v>17</v>
      </c>
      <c r="I1370" s="198">
        <f t="shared" si="62"/>
        <v>2</v>
      </c>
    </row>
    <row r="1371" spans="1:9" x14ac:dyDescent="0.3">
      <c r="A1371" s="10">
        <v>43500</v>
      </c>
      <c r="B1371" s="11" t="s">
        <v>749</v>
      </c>
      <c r="C1371" s="11" t="s">
        <v>750</v>
      </c>
      <c r="D1371" s="11" t="s">
        <v>659</v>
      </c>
      <c r="F1371" s="15">
        <f>IF(ISBLANK($D1371),"",IF(ISBLANK($E1371),VLOOKUP($D1371,$J:$K,2,FALSE),VLOOKUP($E1371,'Daycare Packages'!$A:$G,7,FALSE)))</f>
        <v>20</v>
      </c>
      <c r="G1371" s="15"/>
      <c r="H1371" s="15">
        <f t="shared" si="61"/>
        <v>20</v>
      </c>
      <c r="I1371" s="198">
        <f t="shared" si="62"/>
        <v>2</v>
      </c>
    </row>
    <row r="1372" spans="1:9" x14ac:dyDescent="0.3">
      <c r="A1372" s="10">
        <v>43500</v>
      </c>
      <c r="B1372" s="11" t="s">
        <v>201</v>
      </c>
      <c r="C1372" s="11" t="s">
        <v>672</v>
      </c>
      <c r="D1372" s="11" t="s">
        <v>659</v>
      </c>
      <c r="E1372" s="11">
        <v>6762449</v>
      </c>
      <c r="F1372" s="15">
        <f>IF(ISBLANK($D1372),"",IF(ISBLANK($E1372),VLOOKUP($D1372,$J:$K,2,FALSE),VLOOKUP($E1372,'Daycare Packages'!$A:$G,7,FALSE)))</f>
        <v>19</v>
      </c>
      <c r="G1372" s="15"/>
      <c r="H1372" s="15">
        <f t="shared" si="61"/>
        <v>19</v>
      </c>
      <c r="I1372" s="198">
        <f t="shared" si="62"/>
        <v>2</v>
      </c>
    </row>
    <row r="1373" spans="1:9" x14ac:dyDescent="0.3">
      <c r="A1373" s="10">
        <v>43500</v>
      </c>
      <c r="B1373" s="11" t="s">
        <v>137</v>
      </c>
      <c r="C1373" s="11" t="s">
        <v>693</v>
      </c>
      <c r="D1373" s="11" t="s">
        <v>659</v>
      </c>
      <c r="F1373" s="15">
        <f>IF(ISBLANK($D1373),"",IF(ISBLANK($E1373),VLOOKUP($D1373,$J:$K,2,FALSE),VLOOKUP($E1373,'Daycare Packages'!$A:$G,7,FALSE)))</f>
        <v>20</v>
      </c>
      <c r="G1373" s="15"/>
      <c r="H1373" s="15">
        <f t="shared" si="61"/>
        <v>20</v>
      </c>
      <c r="I1373" s="198">
        <f t="shared" si="62"/>
        <v>2</v>
      </c>
    </row>
    <row r="1374" spans="1:9" x14ac:dyDescent="0.3">
      <c r="A1374" s="10">
        <v>43500</v>
      </c>
      <c r="B1374" s="11" t="s">
        <v>137</v>
      </c>
      <c r="C1374" s="11" t="s">
        <v>678</v>
      </c>
      <c r="D1374" s="11" t="s">
        <v>671</v>
      </c>
      <c r="F1374" s="15">
        <f>IF(ISBLANK($D1374),"",IF(ISBLANK($E1374),VLOOKUP($D1374,$J:$K,2,FALSE),VLOOKUP($E1374,'Daycare Packages'!$A:$G,7,FALSE)))</f>
        <v>0</v>
      </c>
      <c r="G1374" s="15"/>
      <c r="H1374" s="15">
        <f t="shared" si="61"/>
        <v>0</v>
      </c>
      <c r="I1374" s="198">
        <f t="shared" si="62"/>
        <v>2</v>
      </c>
    </row>
    <row r="1375" spans="1:9" x14ac:dyDescent="0.3">
      <c r="A1375" s="10">
        <v>43500</v>
      </c>
      <c r="B1375" s="11" t="s">
        <v>190</v>
      </c>
      <c r="C1375" s="11" t="s">
        <v>718</v>
      </c>
      <c r="D1375" s="11" t="s">
        <v>659</v>
      </c>
      <c r="F1375" s="15">
        <f>IF(ISBLANK($D1375),"",IF(ISBLANK($E1375),VLOOKUP($D1375,$J:$K,2,FALSE),VLOOKUP($E1375,'Daycare Packages'!$A:$G,7,FALSE)))</f>
        <v>20</v>
      </c>
      <c r="G1375" s="15"/>
      <c r="H1375" s="15">
        <f t="shared" si="61"/>
        <v>20</v>
      </c>
      <c r="I1375" s="198">
        <f t="shared" si="62"/>
        <v>2</v>
      </c>
    </row>
    <row r="1376" spans="1:9" x14ac:dyDescent="0.3">
      <c r="A1376" s="10">
        <v>43500</v>
      </c>
      <c r="B1376" s="11" t="s">
        <v>152</v>
      </c>
      <c r="C1376" s="11" t="s">
        <v>679</v>
      </c>
      <c r="D1376" s="11" t="s">
        <v>662</v>
      </c>
      <c r="E1376" s="11">
        <v>6696828</v>
      </c>
      <c r="F1376" s="15">
        <f>IF(ISBLANK($D1376),"",IF(ISBLANK($E1376),VLOOKUP($D1376,$J:$K,2,FALSE),VLOOKUP($E1376,'Daycare Packages'!$A:$G,7,FALSE)))</f>
        <v>22</v>
      </c>
      <c r="G1376" s="15"/>
      <c r="H1376" s="15">
        <f t="shared" si="61"/>
        <v>22</v>
      </c>
      <c r="I1376" s="198">
        <f t="shared" si="62"/>
        <v>2</v>
      </c>
    </row>
    <row r="1377" spans="1:9" x14ac:dyDescent="0.3">
      <c r="A1377" s="10">
        <v>43500</v>
      </c>
      <c r="B1377" s="11" t="s">
        <v>530</v>
      </c>
      <c r="C1377" s="11" t="s">
        <v>531</v>
      </c>
      <c r="D1377" s="11" t="s">
        <v>662</v>
      </c>
      <c r="F1377" s="15">
        <f>IF(ISBLANK($D1377),"",IF(ISBLANK($E1377),VLOOKUP($D1377,$J:$K,2,FALSE),VLOOKUP($E1377,'Daycare Packages'!$A:$G,7,FALSE)))</f>
        <v>30</v>
      </c>
      <c r="G1377" s="15"/>
      <c r="H1377" s="15">
        <f t="shared" si="61"/>
        <v>30</v>
      </c>
      <c r="I1377" s="198">
        <f t="shared" si="62"/>
        <v>2</v>
      </c>
    </row>
    <row r="1378" spans="1:9" x14ac:dyDescent="0.3">
      <c r="A1378" s="10">
        <v>43500</v>
      </c>
      <c r="B1378" s="11" t="s">
        <v>847</v>
      </c>
      <c r="C1378" s="11" t="s">
        <v>848</v>
      </c>
      <c r="D1378" s="11" t="s">
        <v>662</v>
      </c>
      <c r="F1378" s="15">
        <f>IF(ISBLANK($D1378),"",IF(ISBLANK($E1378),VLOOKUP($D1378,$J:$K,2,FALSE),VLOOKUP($E1378,'Daycare Packages'!$A:$G,7,FALSE)))</f>
        <v>30</v>
      </c>
      <c r="G1378" s="15"/>
      <c r="H1378" s="15">
        <f t="shared" si="61"/>
        <v>30</v>
      </c>
      <c r="I1378" s="198">
        <f t="shared" si="62"/>
        <v>2</v>
      </c>
    </row>
    <row r="1379" spans="1:9" x14ac:dyDescent="0.3">
      <c r="A1379" s="10">
        <v>43500</v>
      </c>
      <c r="B1379" s="11" t="s">
        <v>252</v>
      </c>
      <c r="C1379" s="11" t="s">
        <v>396</v>
      </c>
      <c r="D1379" s="11" t="s">
        <v>662</v>
      </c>
      <c r="F1379" s="15">
        <f>IF(ISBLANK($D1379),"",IF(ISBLANK($E1379),VLOOKUP($D1379,$J:$K,2,FALSE),VLOOKUP($E1379,'Daycare Packages'!$A:$G,7,FALSE)))</f>
        <v>30</v>
      </c>
      <c r="G1379" s="15"/>
      <c r="H1379" s="15">
        <f t="shared" si="61"/>
        <v>30</v>
      </c>
      <c r="I1379" s="198">
        <f t="shared" si="62"/>
        <v>2</v>
      </c>
    </row>
    <row r="1380" spans="1:9" x14ac:dyDescent="0.3">
      <c r="A1380" s="10">
        <v>43500</v>
      </c>
      <c r="B1380" s="11" t="s">
        <v>234</v>
      </c>
      <c r="C1380" s="11" t="s">
        <v>682</v>
      </c>
      <c r="D1380" s="11" t="s">
        <v>662</v>
      </c>
      <c r="F1380" s="15">
        <f>IF(ISBLANK($D1380),"",IF(ISBLANK($E1380),VLOOKUP($D1380,$J:$K,2,FALSE),VLOOKUP($E1380,'Daycare Packages'!$A:$G,7,FALSE)))</f>
        <v>30</v>
      </c>
      <c r="G1380" s="15"/>
      <c r="H1380" s="15">
        <f t="shared" si="61"/>
        <v>30</v>
      </c>
      <c r="I1380" s="198">
        <f t="shared" si="62"/>
        <v>2</v>
      </c>
    </row>
    <row r="1381" spans="1:9" x14ac:dyDescent="0.3">
      <c r="A1381" s="10">
        <v>43500</v>
      </c>
      <c r="B1381" s="11" t="s">
        <v>459</v>
      </c>
      <c r="C1381" s="11" t="s">
        <v>460</v>
      </c>
      <c r="D1381" s="11" t="s">
        <v>662</v>
      </c>
      <c r="F1381" s="15">
        <f>IF(ISBLANK($D1381),"",IF(ISBLANK($E1381),VLOOKUP($D1381,$J:$K,2,FALSE),VLOOKUP($E1381,'Daycare Packages'!$A:$G,7,FALSE)))</f>
        <v>30</v>
      </c>
      <c r="G1381" s="15"/>
      <c r="H1381" s="15">
        <f t="shared" si="61"/>
        <v>30</v>
      </c>
      <c r="I1381" s="198">
        <f t="shared" si="62"/>
        <v>2</v>
      </c>
    </row>
    <row r="1382" spans="1:9" x14ac:dyDescent="0.3">
      <c r="A1382" s="10">
        <v>43500</v>
      </c>
      <c r="B1382" s="11" t="s">
        <v>677</v>
      </c>
      <c r="C1382" s="11" t="s">
        <v>678</v>
      </c>
      <c r="D1382" s="11" t="s">
        <v>662</v>
      </c>
      <c r="F1382" s="15">
        <f>IF(ISBLANK($D1382),"",IF(ISBLANK($E1382),VLOOKUP($D1382,$J:$K,2,FALSE),VLOOKUP($E1382,'Daycare Packages'!$A:$G,7,FALSE)))</f>
        <v>30</v>
      </c>
      <c r="G1382" s="15"/>
      <c r="H1382" s="15">
        <f t="shared" si="61"/>
        <v>30</v>
      </c>
      <c r="I1382" s="198">
        <f t="shared" si="62"/>
        <v>2</v>
      </c>
    </row>
    <row r="1383" spans="1:9" x14ac:dyDescent="0.3">
      <c r="A1383" s="10">
        <v>43500</v>
      </c>
      <c r="B1383" s="11" t="s">
        <v>318</v>
      </c>
      <c r="C1383" s="11" t="s">
        <v>723</v>
      </c>
      <c r="D1383" s="11" t="s">
        <v>662</v>
      </c>
      <c r="F1383" s="15">
        <f>IF(ISBLANK($D1383),"",IF(ISBLANK($E1383),VLOOKUP($D1383,$J:$K,2,FALSE),VLOOKUP($E1383,'Daycare Packages'!$A:$G,7,FALSE)))</f>
        <v>30</v>
      </c>
      <c r="G1383" s="15"/>
      <c r="H1383" s="15">
        <f t="shared" si="61"/>
        <v>30</v>
      </c>
      <c r="I1383" s="198">
        <f t="shared" si="62"/>
        <v>2</v>
      </c>
    </row>
    <row r="1384" spans="1:9" x14ac:dyDescent="0.3">
      <c r="A1384" s="10">
        <v>43500</v>
      </c>
      <c r="B1384" s="11" t="s">
        <v>907</v>
      </c>
      <c r="C1384" s="11" t="s">
        <v>908</v>
      </c>
      <c r="D1384" s="11" t="s">
        <v>666</v>
      </c>
      <c r="F1384" s="15">
        <f>IF(ISBLANK($D1384),"",IF(ISBLANK($E1384),VLOOKUP($D1384,$J:$K,2,FALSE),VLOOKUP($E1384,'Daycare Packages'!$A:$G,7,FALSE)))</f>
        <v>20</v>
      </c>
      <c r="G1384" s="15"/>
      <c r="H1384" s="15">
        <f t="shared" si="61"/>
        <v>20</v>
      </c>
      <c r="I1384" s="198">
        <f t="shared" si="62"/>
        <v>2</v>
      </c>
    </row>
    <row r="1385" spans="1:9" x14ac:dyDescent="0.3">
      <c r="A1385" s="10">
        <v>43500</v>
      </c>
      <c r="B1385" s="11" t="s">
        <v>907</v>
      </c>
      <c r="C1385" s="11" t="s">
        <v>909</v>
      </c>
      <c r="D1385" s="11" t="s">
        <v>666</v>
      </c>
      <c r="F1385" s="15">
        <f>IF(ISBLANK($D1385),"",IF(ISBLANK($E1385),VLOOKUP($D1385,$J:$K,2,FALSE),VLOOKUP($E1385,'Daycare Packages'!$A:$G,7,FALSE)))</f>
        <v>20</v>
      </c>
      <c r="G1385" s="15"/>
      <c r="H1385" s="15">
        <f t="shared" si="61"/>
        <v>20</v>
      </c>
      <c r="I1385" s="198">
        <f t="shared" si="62"/>
        <v>2</v>
      </c>
    </row>
    <row r="1386" spans="1:9" x14ac:dyDescent="0.3">
      <c r="A1386" s="10">
        <v>43500</v>
      </c>
      <c r="B1386" s="11" t="s">
        <v>203</v>
      </c>
      <c r="C1386" s="11" t="s">
        <v>840</v>
      </c>
      <c r="D1386" s="11" t="s">
        <v>662</v>
      </c>
      <c r="E1386" s="11">
        <v>6732330</v>
      </c>
      <c r="F1386" s="15">
        <f>IF(ISBLANK($D1386),"",IF(ISBLANK($E1386),VLOOKUP($D1386,$J:$K,2,FALSE),VLOOKUP($E1386,'Daycare Packages'!$A:$G,7,FALSE)))</f>
        <v>26</v>
      </c>
      <c r="G1386" s="15"/>
      <c r="H1386" s="15">
        <f t="shared" si="61"/>
        <v>26</v>
      </c>
      <c r="I1386" s="198">
        <f t="shared" si="62"/>
        <v>2</v>
      </c>
    </row>
    <row r="1387" spans="1:9" x14ac:dyDescent="0.3">
      <c r="A1387" s="10">
        <v>43500</v>
      </c>
      <c r="B1387" s="11" t="s">
        <v>216</v>
      </c>
      <c r="C1387" s="11" t="s">
        <v>448</v>
      </c>
      <c r="D1387" s="11" t="s">
        <v>662</v>
      </c>
      <c r="E1387" s="11">
        <v>6764956</v>
      </c>
      <c r="F1387" s="15">
        <f>IF(ISBLANK($D1387),"",IF(ISBLANK($E1387),VLOOKUP($D1387,$J:$K,2,FALSE),VLOOKUP($E1387,'Daycare Packages'!$A:$G,7,FALSE)))</f>
        <v>27</v>
      </c>
      <c r="G1387" s="15"/>
      <c r="H1387" s="15">
        <f t="shared" si="61"/>
        <v>27</v>
      </c>
      <c r="I1387" s="198">
        <f t="shared" si="62"/>
        <v>2</v>
      </c>
    </row>
    <row r="1388" spans="1:9" x14ac:dyDescent="0.3">
      <c r="A1388" s="10">
        <v>43500</v>
      </c>
      <c r="B1388" s="11" t="s">
        <v>223</v>
      </c>
      <c r="C1388" s="11" t="s">
        <v>538</v>
      </c>
      <c r="D1388" s="11" t="s">
        <v>662</v>
      </c>
      <c r="E1388" s="11">
        <v>6745139</v>
      </c>
      <c r="F1388" s="15">
        <f>IF(ISBLANK($D1388),"",IF(ISBLANK($E1388),VLOOKUP($D1388,$J:$K,2,FALSE),VLOOKUP($E1388,'Daycare Packages'!$A:$G,7,FALSE)))</f>
        <v>26</v>
      </c>
      <c r="G1388" s="15"/>
      <c r="H1388" s="15">
        <f t="shared" si="61"/>
        <v>26</v>
      </c>
      <c r="I1388" s="198">
        <f t="shared" si="62"/>
        <v>2</v>
      </c>
    </row>
    <row r="1389" spans="1:9" x14ac:dyDescent="0.3">
      <c r="A1389" s="10">
        <v>43500</v>
      </c>
      <c r="B1389" s="11" t="s">
        <v>212</v>
      </c>
      <c r="C1389" s="11" t="s">
        <v>707</v>
      </c>
      <c r="D1389" s="11" t="s">
        <v>662</v>
      </c>
      <c r="E1389" s="11">
        <v>6734311</v>
      </c>
      <c r="F1389" s="15">
        <f>IF(ISBLANK($D1389),"",IF(ISBLANK($E1389),VLOOKUP($D1389,$J:$K,2,FALSE),VLOOKUP($E1389,'Daycare Packages'!$A:$G,7,FALSE)))</f>
        <v>25</v>
      </c>
      <c r="G1389" s="15"/>
      <c r="H1389" s="15">
        <f t="shared" si="61"/>
        <v>25</v>
      </c>
      <c r="I1389" s="198">
        <f t="shared" si="62"/>
        <v>2</v>
      </c>
    </row>
    <row r="1390" spans="1:9" x14ac:dyDescent="0.3">
      <c r="A1390" s="10">
        <v>43500</v>
      </c>
      <c r="B1390" s="11" t="s">
        <v>196</v>
      </c>
      <c r="C1390" s="11" t="s">
        <v>432</v>
      </c>
      <c r="D1390" s="11" t="s">
        <v>662</v>
      </c>
      <c r="E1390" s="11">
        <v>6728047</v>
      </c>
      <c r="F1390" s="15">
        <f>IF(ISBLANK($D1390),"",IF(ISBLANK($E1390),VLOOKUP($D1390,$J:$K,2,FALSE),VLOOKUP($E1390,'Daycare Packages'!$A:$G,7,FALSE)))</f>
        <v>24</v>
      </c>
      <c r="G1390" s="15"/>
      <c r="H1390" s="15">
        <f t="shared" si="61"/>
        <v>24</v>
      </c>
      <c r="I1390" s="198">
        <f t="shared" si="62"/>
        <v>2</v>
      </c>
    </row>
    <row r="1391" spans="1:9" x14ac:dyDescent="0.3">
      <c r="A1391" s="10">
        <v>43500</v>
      </c>
      <c r="B1391" s="11" t="s">
        <v>116</v>
      </c>
      <c r="C1391" s="11" t="s">
        <v>488</v>
      </c>
      <c r="D1391" s="11" t="s">
        <v>662</v>
      </c>
      <c r="E1391" s="11">
        <v>6709081</v>
      </c>
      <c r="F1391" s="15">
        <f>IF(ISBLANK($D1391),"",IF(ISBLANK($E1391),VLOOKUP($D1391,$J:$K,2,FALSE),VLOOKUP($E1391,'Daycare Packages'!$A:$G,7,FALSE)))</f>
        <v>26</v>
      </c>
      <c r="G1391" s="15"/>
      <c r="H1391" s="15">
        <f t="shared" si="61"/>
        <v>26</v>
      </c>
      <c r="I1391" s="198">
        <f t="shared" si="62"/>
        <v>2</v>
      </c>
    </row>
    <row r="1392" spans="1:9" x14ac:dyDescent="0.3">
      <c r="A1392" s="10">
        <v>43500</v>
      </c>
      <c r="B1392" s="11" t="s">
        <v>158</v>
      </c>
      <c r="C1392" s="11" t="s">
        <v>527</v>
      </c>
      <c r="D1392" s="11" t="s">
        <v>662</v>
      </c>
      <c r="E1392" s="11">
        <v>6706817</v>
      </c>
      <c r="F1392" s="15">
        <f>IF(ISBLANK($D1392),"",IF(ISBLANK($E1392),VLOOKUP($D1392,$J:$K,2,FALSE),VLOOKUP($E1392,'Daycare Packages'!$A:$G,7,FALSE)))</f>
        <v>22</v>
      </c>
      <c r="G1392" s="15"/>
      <c r="H1392" s="15">
        <f t="shared" si="61"/>
        <v>22</v>
      </c>
      <c r="I1392" s="198">
        <f t="shared" si="62"/>
        <v>2</v>
      </c>
    </row>
    <row r="1393" spans="1:9" x14ac:dyDescent="0.3">
      <c r="A1393" s="10">
        <v>43500</v>
      </c>
      <c r="B1393" s="11" t="s">
        <v>727</v>
      </c>
      <c r="C1393" s="11" t="s">
        <v>728</v>
      </c>
      <c r="D1393" s="11" t="s">
        <v>662</v>
      </c>
      <c r="F1393" s="15">
        <f>IF(ISBLANK($D1393),"",IF(ISBLANK($E1393),VLOOKUP($D1393,$J:$K,2,FALSE),VLOOKUP($E1393,'Daycare Packages'!$A:$G,7,FALSE)))</f>
        <v>30</v>
      </c>
      <c r="G1393" s="15"/>
      <c r="H1393" s="15">
        <f t="shared" si="61"/>
        <v>30</v>
      </c>
      <c r="I1393" s="198">
        <f t="shared" si="62"/>
        <v>2</v>
      </c>
    </row>
    <row r="1394" spans="1:9" x14ac:dyDescent="0.3">
      <c r="A1394" s="10">
        <v>43500</v>
      </c>
      <c r="B1394" s="11" t="s">
        <v>193</v>
      </c>
      <c r="C1394" s="11" t="s">
        <v>776</v>
      </c>
      <c r="D1394" s="11" t="s">
        <v>662</v>
      </c>
      <c r="E1394" s="11">
        <v>6766073</v>
      </c>
      <c r="F1394" s="15">
        <f>IF(ISBLANK($D1394),"",IF(ISBLANK($E1394),VLOOKUP($D1394,$J:$K,2,FALSE),VLOOKUP($E1394,'Daycare Packages'!$A:$G,7,FALSE)))</f>
        <v>27</v>
      </c>
      <c r="G1394" s="15"/>
      <c r="H1394" s="15">
        <f t="shared" si="61"/>
        <v>27</v>
      </c>
      <c r="I1394" s="198">
        <f t="shared" si="62"/>
        <v>2</v>
      </c>
    </row>
    <row r="1395" spans="1:9" x14ac:dyDescent="0.3">
      <c r="A1395" s="10">
        <v>43500</v>
      </c>
      <c r="B1395" s="11" t="s">
        <v>127</v>
      </c>
      <c r="C1395" s="11" t="s">
        <v>715</v>
      </c>
      <c r="D1395" s="11" t="s">
        <v>662</v>
      </c>
      <c r="E1395" s="11">
        <v>6756191</v>
      </c>
      <c r="F1395" s="15">
        <f>IF(ISBLANK($D1395),"",IF(ISBLANK($E1395),VLOOKUP($D1395,$J:$K,2,FALSE),VLOOKUP($E1395,'Daycare Packages'!$A:$G,7,FALSE)))</f>
        <v>23</v>
      </c>
      <c r="G1395" s="15"/>
      <c r="H1395" s="15">
        <f t="shared" si="61"/>
        <v>23</v>
      </c>
      <c r="I1395" s="198">
        <f t="shared" si="62"/>
        <v>2</v>
      </c>
    </row>
    <row r="1396" spans="1:9" x14ac:dyDescent="0.3">
      <c r="A1396" s="10">
        <v>43500</v>
      </c>
      <c r="B1396" s="11" t="s">
        <v>139</v>
      </c>
      <c r="C1396" s="11" t="s">
        <v>867</v>
      </c>
      <c r="D1396" s="11" t="s">
        <v>662</v>
      </c>
      <c r="E1396" s="11">
        <v>6676776</v>
      </c>
      <c r="F1396" s="15">
        <f>IF(ISBLANK($D1396),"",IF(ISBLANK($E1396),VLOOKUP($D1396,$J:$K,2,FALSE),VLOOKUP($E1396,'Daycare Packages'!$A:$G,7,FALSE)))</f>
        <v>26</v>
      </c>
      <c r="G1396" s="15"/>
      <c r="H1396" s="15">
        <f t="shared" si="61"/>
        <v>26</v>
      </c>
      <c r="I1396" s="198">
        <f t="shared" si="62"/>
        <v>2</v>
      </c>
    </row>
    <row r="1397" spans="1:9" x14ac:dyDescent="0.3">
      <c r="A1397" s="10">
        <v>43500</v>
      </c>
      <c r="B1397" s="11" t="s">
        <v>730</v>
      </c>
      <c r="C1397" s="11" t="s">
        <v>731</v>
      </c>
      <c r="D1397" s="11" t="s">
        <v>662</v>
      </c>
      <c r="F1397" s="15">
        <f>IF(ISBLANK($D1397),"",IF(ISBLANK($E1397),VLOOKUP($D1397,$J:$K,2,FALSE),VLOOKUP($E1397,'Daycare Packages'!$A:$G,7,FALSE)))</f>
        <v>30</v>
      </c>
      <c r="G1397" s="15"/>
      <c r="H1397" s="15">
        <f t="shared" si="61"/>
        <v>30</v>
      </c>
      <c r="I1397" s="198">
        <f t="shared" si="62"/>
        <v>2</v>
      </c>
    </row>
    <row r="1398" spans="1:9" x14ac:dyDescent="0.3">
      <c r="A1398" s="10">
        <v>43500</v>
      </c>
      <c r="B1398" s="11" t="s">
        <v>114</v>
      </c>
      <c r="C1398" s="11" t="s">
        <v>789</v>
      </c>
      <c r="D1398" s="11" t="s">
        <v>662</v>
      </c>
      <c r="E1398" s="11">
        <v>6735275</v>
      </c>
      <c r="F1398" s="15">
        <f>IF(ISBLANK($D1398),"",IF(ISBLANK($E1398),VLOOKUP($D1398,$J:$K,2,FALSE),VLOOKUP($E1398,'Daycare Packages'!$A:$G,7,FALSE)))</f>
        <v>22</v>
      </c>
      <c r="G1398" s="15"/>
      <c r="H1398" s="15">
        <f t="shared" si="61"/>
        <v>22</v>
      </c>
      <c r="I1398" s="198">
        <f t="shared" si="62"/>
        <v>2</v>
      </c>
    </row>
    <row r="1399" spans="1:9" x14ac:dyDescent="0.3">
      <c r="A1399" s="10">
        <v>43500</v>
      </c>
      <c r="B1399" s="11" t="s">
        <v>184</v>
      </c>
      <c r="C1399" s="11" t="s">
        <v>679</v>
      </c>
      <c r="D1399" s="11" t="s">
        <v>666</v>
      </c>
      <c r="E1399" s="11">
        <v>6722263</v>
      </c>
      <c r="F1399" s="15">
        <f>IF(ISBLANK($D1399),"",IF(ISBLANK($E1399),VLOOKUP($D1399,$J:$K,2,FALSE),VLOOKUP($E1399,'Daycare Packages'!$A:$G,7,FALSE)))</f>
        <v>22</v>
      </c>
      <c r="G1399" s="15"/>
      <c r="H1399" s="15">
        <f t="shared" si="61"/>
        <v>22</v>
      </c>
      <c r="I1399" s="198">
        <f t="shared" si="62"/>
        <v>2</v>
      </c>
    </row>
    <row r="1400" spans="1:9" x14ac:dyDescent="0.3">
      <c r="A1400" s="10">
        <v>43500</v>
      </c>
      <c r="B1400" s="11" t="s">
        <v>184</v>
      </c>
      <c r="C1400" s="11" t="s">
        <v>396</v>
      </c>
      <c r="D1400" s="11" t="s">
        <v>666</v>
      </c>
      <c r="E1400" s="11">
        <v>6722263</v>
      </c>
      <c r="F1400" s="15">
        <f>IF(ISBLANK($D1400),"",IF(ISBLANK($E1400),VLOOKUP($D1400,$J:$K,2,FALSE),VLOOKUP($E1400,'Daycare Packages'!$A:$G,7,FALSE)))</f>
        <v>22</v>
      </c>
      <c r="G1400" s="15"/>
      <c r="H1400" s="15">
        <f t="shared" si="61"/>
        <v>22</v>
      </c>
      <c r="I1400" s="198">
        <f t="shared" si="62"/>
        <v>2</v>
      </c>
    </row>
    <row r="1401" spans="1:9" x14ac:dyDescent="0.3">
      <c r="A1401" s="10">
        <v>43500</v>
      </c>
      <c r="B1401" s="11" t="s">
        <v>209</v>
      </c>
      <c r="C1401" s="11" t="s">
        <v>702</v>
      </c>
      <c r="D1401" s="11" t="s">
        <v>662</v>
      </c>
      <c r="E1401" s="11">
        <v>6733881</v>
      </c>
      <c r="F1401" s="15">
        <f>IF(ISBLANK($D1401),"",IF(ISBLANK($E1401),VLOOKUP($D1401,$J:$K,2,FALSE),VLOOKUP($E1401,'Daycare Packages'!$A:$G,7,FALSE)))</f>
        <v>25</v>
      </c>
      <c r="G1401" s="15"/>
      <c r="H1401" s="15">
        <f t="shared" si="61"/>
        <v>25</v>
      </c>
      <c r="I1401" s="198">
        <f t="shared" si="62"/>
        <v>2</v>
      </c>
    </row>
    <row r="1402" spans="1:9" x14ac:dyDescent="0.3">
      <c r="A1402" s="10">
        <v>43500</v>
      </c>
      <c r="B1402" s="11" t="s">
        <v>138</v>
      </c>
      <c r="C1402" s="11" t="s">
        <v>573</v>
      </c>
      <c r="D1402" s="11" t="s">
        <v>662</v>
      </c>
      <c r="E1402" s="11">
        <v>6669597</v>
      </c>
      <c r="F1402" s="15">
        <f>IF(ISBLANK($D1402),"",IF(ISBLANK($E1402),VLOOKUP($D1402,$J:$K,2,FALSE),VLOOKUP($E1402,'Daycare Packages'!$A:$G,7,FALSE)))</f>
        <v>22</v>
      </c>
      <c r="G1402" s="15"/>
      <c r="H1402" s="15">
        <f t="shared" si="61"/>
        <v>22</v>
      </c>
      <c r="I1402" s="198">
        <f t="shared" si="62"/>
        <v>2</v>
      </c>
    </row>
    <row r="1403" spans="1:9" x14ac:dyDescent="0.3">
      <c r="A1403" s="10">
        <v>43500</v>
      </c>
      <c r="B1403" s="11" t="s">
        <v>215</v>
      </c>
      <c r="C1403" s="11" t="s">
        <v>741</v>
      </c>
      <c r="D1403" s="11" t="s">
        <v>662</v>
      </c>
      <c r="E1403" s="11">
        <v>6736360</v>
      </c>
      <c r="F1403" s="15">
        <f>IF(ISBLANK($D1403),"",IF(ISBLANK($E1403),VLOOKUP($D1403,$J:$K,2,FALSE),VLOOKUP($E1403,'Daycare Packages'!$A:$G,7,FALSE)))</f>
        <v>26</v>
      </c>
      <c r="G1403" s="15"/>
      <c r="H1403" s="15">
        <f t="shared" si="61"/>
        <v>26</v>
      </c>
      <c r="I1403" s="198">
        <f t="shared" si="62"/>
        <v>2</v>
      </c>
    </row>
    <row r="1404" spans="1:9" x14ac:dyDescent="0.3">
      <c r="A1404" s="10">
        <v>43500</v>
      </c>
      <c r="B1404" s="11" t="s">
        <v>230</v>
      </c>
      <c r="C1404" s="11" t="s">
        <v>493</v>
      </c>
      <c r="D1404" s="11" t="s">
        <v>662</v>
      </c>
      <c r="F1404" s="15">
        <f>IF(ISBLANK($D1404),"",IF(ISBLANK($E1404),VLOOKUP($D1404,$J:$K,2,FALSE),VLOOKUP($E1404,'Daycare Packages'!$A:$G,7,FALSE)))</f>
        <v>30</v>
      </c>
      <c r="G1404" s="15"/>
      <c r="H1404" s="15">
        <f t="shared" si="61"/>
        <v>30</v>
      </c>
      <c r="I1404" s="198">
        <f t="shared" si="62"/>
        <v>2</v>
      </c>
    </row>
    <row r="1405" spans="1:9" x14ac:dyDescent="0.3">
      <c r="A1405" s="10">
        <v>43500</v>
      </c>
      <c r="B1405" s="11" t="s">
        <v>217</v>
      </c>
      <c r="C1405" s="11" t="s">
        <v>402</v>
      </c>
      <c r="D1405" s="11" t="s">
        <v>662</v>
      </c>
      <c r="E1405" s="11">
        <v>6736913</v>
      </c>
      <c r="F1405" s="15">
        <f>IF(ISBLANK($D1405),"",IF(ISBLANK($E1405),VLOOKUP($D1405,$J:$K,2,FALSE),VLOOKUP($E1405,'Daycare Packages'!$A:$G,7,FALSE)))</f>
        <v>25</v>
      </c>
      <c r="G1405" s="15"/>
      <c r="H1405" s="15">
        <f t="shared" si="61"/>
        <v>25</v>
      </c>
      <c r="I1405" s="198">
        <f t="shared" si="62"/>
        <v>2</v>
      </c>
    </row>
    <row r="1406" spans="1:9" x14ac:dyDescent="0.3">
      <c r="A1406" s="10">
        <v>43500</v>
      </c>
      <c r="B1406" s="11" t="s">
        <v>207</v>
      </c>
      <c r="C1406" s="11" t="s">
        <v>229</v>
      </c>
      <c r="D1406" s="11" t="s">
        <v>662</v>
      </c>
      <c r="E1406" s="11">
        <v>6733314</v>
      </c>
      <c r="F1406" s="15">
        <f>IF(ISBLANK($D1406),"",IF(ISBLANK($E1406),VLOOKUP($D1406,$J:$K,2,FALSE),VLOOKUP($E1406,'Daycare Packages'!$A:$G,7,FALSE)))</f>
        <v>22</v>
      </c>
      <c r="G1406" s="15"/>
      <c r="H1406" s="15">
        <f t="shared" si="61"/>
        <v>22</v>
      </c>
      <c r="I1406" s="198">
        <f t="shared" si="62"/>
        <v>2</v>
      </c>
    </row>
    <row r="1407" spans="1:9" x14ac:dyDescent="0.3">
      <c r="A1407" s="10">
        <v>43500</v>
      </c>
      <c r="B1407" s="11" t="s">
        <v>182</v>
      </c>
      <c r="C1407" s="11" t="s">
        <v>685</v>
      </c>
      <c r="D1407" s="11" t="s">
        <v>662</v>
      </c>
      <c r="E1407" s="11">
        <v>6721354</v>
      </c>
      <c r="F1407" s="15">
        <f>IF(ISBLANK($D1407),"",IF(ISBLANK($E1407),VLOOKUP($D1407,$J:$K,2,FALSE),VLOOKUP($E1407,'Daycare Packages'!$A:$G,7,FALSE)))</f>
        <v>22</v>
      </c>
      <c r="G1407" s="15"/>
      <c r="H1407" s="15">
        <f t="shared" si="61"/>
        <v>22</v>
      </c>
      <c r="I1407" s="198">
        <f t="shared" si="62"/>
        <v>2</v>
      </c>
    </row>
    <row r="1408" spans="1:9" x14ac:dyDescent="0.3">
      <c r="A1408" s="10">
        <v>43500</v>
      </c>
      <c r="B1408" s="11" t="s">
        <v>768</v>
      </c>
      <c r="C1408" s="11" t="s">
        <v>664</v>
      </c>
      <c r="D1408" s="11" t="s">
        <v>662</v>
      </c>
      <c r="F1408" s="15">
        <f>IF(ISBLANK($D1408),"",IF(ISBLANK($E1408),VLOOKUP($D1408,$J:$K,2,FALSE),VLOOKUP($E1408,'Daycare Packages'!$A:$G,7,FALSE)))</f>
        <v>30</v>
      </c>
      <c r="G1408" s="15"/>
      <c r="H1408" s="15">
        <f t="shared" si="61"/>
        <v>30</v>
      </c>
      <c r="I1408" s="198">
        <f t="shared" si="62"/>
        <v>2</v>
      </c>
    </row>
    <row r="1409" spans="1:9" x14ac:dyDescent="0.3">
      <c r="A1409" s="10">
        <v>43500</v>
      </c>
      <c r="B1409" s="11" t="s">
        <v>768</v>
      </c>
      <c r="C1409" s="11" t="s">
        <v>665</v>
      </c>
      <c r="D1409" s="11" t="s">
        <v>662</v>
      </c>
      <c r="F1409" s="15">
        <f>IF(ISBLANK($D1409),"",IF(ISBLANK($E1409),VLOOKUP($D1409,$J:$K,2,FALSE),VLOOKUP($E1409,'Daycare Packages'!$A:$G,7,FALSE)))</f>
        <v>30</v>
      </c>
      <c r="G1409" s="15"/>
      <c r="H1409" s="15">
        <f t="shared" si="61"/>
        <v>30</v>
      </c>
      <c r="I1409" s="198">
        <f t="shared" si="62"/>
        <v>2</v>
      </c>
    </row>
    <row r="1410" spans="1:9" x14ac:dyDescent="0.3">
      <c r="A1410" s="10">
        <v>43500</v>
      </c>
      <c r="B1410" s="11" t="s">
        <v>799</v>
      </c>
      <c r="C1410" s="11" t="s">
        <v>800</v>
      </c>
      <c r="D1410" s="11" t="s">
        <v>662</v>
      </c>
      <c r="F1410" s="15">
        <f>IF(ISBLANK($D1410),"",IF(ISBLANK($E1410),VLOOKUP($D1410,$J:$K,2,FALSE),VLOOKUP($E1410,'Daycare Packages'!$A:$G,7,FALSE)))</f>
        <v>30</v>
      </c>
      <c r="G1410" s="15"/>
      <c r="H1410" s="15">
        <f t="shared" si="61"/>
        <v>30</v>
      </c>
      <c r="I1410" s="198">
        <f t="shared" si="62"/>
        <v>2</v>
      </c>
    </row>
    <row r="1411" spans="1:9" x14ac:dyDescent="0.3">
      <c r="A1411" s="10">
        <v>43500</v>
      </c>
      <c r="B1411" s="11" t="s">
        <v>141</v>
      </c>
      <c r="C1411" s="11" t="s">
        <v>564</v>
      </c>
      <c r="D1411" s="11" t="s">
        <v>662</v>
      </c>
      <c r="E1411" s="11">
        <v>6735955</v>
      </c>
      <c r="F1411" s="15">
        <f>IF(ISBLANK($D1411),"",IF(ISBLANK($E1411),VLOOKUP($D1411,$J:$K,2,FALSE),VLOOKUP($E1411,'Daycare Packages'!$A:$G,7,FALSE)))</f>
        <v>25</v>
      </c>
      <c r="G1411" s="15"/>
      <c r="H1411" s="15">
        <f t="shared" ref="H1411:H1474" si="63">IF(ISBLANK(D1411),"",SUM(F1411:G1411))</f>
        <v>25</v>
      </c>
      <c r="I1411" s="198">
        <f t="shared" ref="I1411:I1474" si="64">IF(A1411="",0,MONTH(A1411))</f>
        <v>2</v>
      </c>
    </row>
    <row r="1412" spans="1:9" x14ac:dyDescent="0.3">
      <c r="A1412" s="55">
        <v>43500</v>
      </c>
      <c r="B1412" s="56" t="s">
        <v>147</v>
      </c>
      <c r="C1412" s="56" t="s">
        <v>796</v>
      </c>
      <c r="D1412" s="56" t="s">
        <v>662</v>
      </c>
      <c r="E1412" s="56">
        <v>6691923</v>
      </c>
      <c r="F1412" s="59">
        <f>IF(ISBLANK($D1412),"",IF(ISBLANK($E1412),VLOOKUP($D1412,$J:$K,2,FALSE),VLOOKUP($E1412,'Daycare Packages'!$A:$G,7,FALSE)))</f>
        <v>22</v>
      </c>
      <c r="G1412" s="59"/>
      <c r="H1412" s="59">
        <f t="shared" si="63"/>
        <v>22</v>
      </c>
      <c r="I1412" s="198">
        <f t="shared" si="64"/>
        <v>2</v>
      </c>
    </row>
    <row r="1413" spans="1:9" x14ac:dyDescent="0.3">
      <c r="A1413" s="10">
        <v>43501</v>
      </c>
      <c r="B1413" s="11" t="s">
        <v>131</v>
      </c>
      <c r="C1413" s="11" t="s">
        <v>553</v>
      </c>
      <c r="D1413" s="11" t="s">
        <v>659</v>
      </c>
      <c r="E1413" s="11">
        <v>6730496</v>
      </c>
      <c r="F1413" s="15">
        <f>IF(ISBLANK($D1413),"",IF(ISBLANK($E1413),VLOOKUP($D1413,$J:$K,2,FALSE),VLOOKUP($E1413,'Daycare Packages'!$A:$G,7,FALSE)))</f>
        <v>16</v>
      </c>
      <c r="G1413" s="15"/>
      <c r="H1413" s="15">
        <f t="shared" si="63"/>
        <v>16</v>
      </c>
      <c r="I1413" s="198">
        <f t="shared" si="64"/>
        <v>2</v>
      </c>
    </row>
    <row r="1414" spans="1:9" x14ac:dyDescent="0.3">
      <c r="A1414" s="10">
        <v>43501</v>
      </c>
      <c r="B1414" s="11" t="s">
        <v>667</v>
      </c>
      <c r="C1414" s="11" t="s">
        <v>668</v>
      </c>
      <c r="D1414" s="11" t="s">
        <v>659</v>
      </c>
      <c r="F1414" s="15">
        <f>IF(ISBLANK($D1414),"",IF(ISBLANK($E1414),VLOOKUP($D1414,$J:$K,2,FALSE),VLOOKUP($E1414,'Daycare Packages'!$A:$G,7,FALSE)))</f>
        <v>20</v>
      </c>
      <c r="G1414" s="15"/>
      <c r="H1414" s="15">
        <f t="shared" si="63"/>
        <v>20</v>
      </c>
      <c r="I1414" s="198">
        <f t="shared" si="64"/>
        <v>2</v>
      </c>
    </row>
    <row r="1415" spans="1:9" x14ac:dyDescent="0.3">
      <c r="A1415" s="10">
        <v>43501</v>
      </c>
      <c r="B1415" s="11" t="s">
        <v>190</v>
      </c>
      <c r="C1415" s="11" t="s">
        <v>718</v>
      </c>
      <c r="D1415" s="11" t="s">
        <v>659</v>
      </c>
      <c r="F1415" s="15">
        <f>IF(ISBLANK($D1415),"",IF(ISBLANK($E1415),VLOOKUP($D1415,$J:$K,2,FALSE),VLOOKUP($E1415,'Daycare Packages'!$A:$G,7,FALSE)))</f>
        <v>20</v>
      </c>
      <c r="G1415" s="15"/>
      <c r="H1415" s="15">
        <f t="shared" si="63"/>
        <v>20</v>
      </c>
      <c r="I1415" s="198">
        <f t="shared" si="64"/>
        <v>2</v>
      </c>
    </row>
    <row r="1416" spans="1:9" x14ac:dyDescent="0.3">
      <c r="A1416" s="10">
        <v>43501</v>
      </c>
      <c r="B1416" s="11" t="s">
        <v>154</v>
      </c>
      <c r="C1416" s="11" t="s">
        <v>729</v>
      </c>
      <c r="D1416" s="11" t="s">
        <v>659</v>
      </c>
      <c r="E1416" s="11">
        <v>6699092</v>
      </c>
      <c r="F1416" s="15">
        <f>IF(ISBLANK($D1416),"",IF(ISBLANK($E1416),VLOOKUP($D1416,$J:$K,2,FALSE),VLOOKUP($E1416,'Daycare Packages'!$A:$G,7,FALSE)))</f>
        <v>18</v>
      </c>
      <c r="G1416" s="15"/>
      <c r="H1416" s="15">
        <f t="shared" si="63"/>
        <v>18</v>
      </c>
      <c r="I1416" s="198">
        <f t="shared" si="64"/>
        <v>2</v>
      </c>
    </row>
    <row r="1417" spans="1:9" x14ac:dyDescent="0.3">
      <c r="A1417" s="10">
        <v>43501</v>
      </c>
      <c r="B1417" s="11" t="s">
        <v>221</v>
      </c>
      <c r="C1417" s="11" t="s">
        <v>769</v>
      </c>
      <c r="D1417" s="11" t="s">
        <v>662</v>
      </c>
      <c r="E1417" s="11">
        <v>6741263</v>
      </c>
      <c r="F1417" s="15">
        <f>IF(ISBLANK($D1417),"",IF(ISBLANK($E1417),VLOOKUP($D1417,$J:$K,2,FALSE),VLOOKUP($E1417,'Daycare Packages'!$A:$G,7,FALSE)))</f>
        <v>27</v>
      </c>
      <c r="G1417" s="15"/>
      <c r="H1417" s="15">
        <f t="shared" si="63"/>
        <v>27</v>
      </c>
      <c r="I1417" s="198">
        <f t="shared" si="64"/>
        <v>2</v>
      </c>
    </row>
    <row r="1418" spans="1:9" x14ac:dyDescent="0.3">
      <c r="A1418" s="10">
        <v>43501</v>
      </c>
      <c r="B1418" s="11" t="s">
        <v>224</v>
      </c>
      <c r="C1418" s="11" t="s">
        <v>740</v>
      </c>
      <c r="D1418" s="11" t="s">
        <v>662</v>
      </c>
      <c r="E1418" s="11">
        <v>6745190</v>
      </c>
      <c r="F1418" s="15">
        <f>IF(ISBLANK($D1418),"",IF(ISBLANK($E1418),VLOOKUP($D1418,$J:$K,2,FALSE),VLOOKUP($E1418,'Daycare Packages'!$A:$G,7,FALSE)))</f>
        <v>27</v>
      </c>
      <c r="G1418" s="15"/>
      <c r="H1418" s="15">
        <f t="shared" si="63"/>
        <v>27</v>
      </c>
      <c r="I1418" s="198">
        <f t="shared" si="64"/>
        <v>2</v>
      </c>
    </row>
    <row r="1419" spans="1:9" x14ac:dyDescent="0.3">
      <c r="A1419" s="10">
        <v>43501</v>
      </c>
      <c r="B1419" s="11" t="s">
        <v>212</v>
      </c>
      <c r="C1419" s="11" t="s">
        <v>707</v>
      </c>
      <c r="D1419" s="11" t="s">
        <v>662</v>
      </c>
      <c r="E1419" s="11">
        <v>6734311</v>
      </c>
      <c r="F1419" s="15">
        <f>IF(ISBLANK($D1419),"",IF(ISBLANK($E1419),VLOOKUP($D1419,$J:$K,2,FALSE),VLOOKUP($E1419,'Daycare Packages'!$A:$G,7,FALSE)))</f>
        <v>25</v>
      </c>
      <c r="G1419" s="15"/>
      <c r="H1419" s="15">
        <f t="shared" si="63"/>
        <v>25</v>
      </c>
      <c r="I1419" s="198">
        <f t="shared" si="64"/>
        <v>2</v>
      </c>
    </row>
    <row r="1420" spans="1:9" x14ac:dyDescent="0.3">
      <c r="A1420" s="10">
        <v>43501</v>
      </c>
      <c r="B1420" s="11" t="s">
        <v>318</v>
      </c>
      <c r="C1420" s="11" t="s">
        <v>723</v>
      </c>
      <c r="D1420" s="11" t="s">
        <v>662</v>
      </c>
      <c r="F1420" s="15">
        <f>IF(ISBLANK($D1420),"",IF(ISBLANK($E1420),VLOOKUP($D1420,$J:$K,2,FALSE),VLOOKUP($E1420,'Daycare Packages'!$A:$G,7,FALSE)))</f>
        <v>30</v>
      </c>
      <c r="G1420" s="15"/>
      <c r="H1420" s="15">
        <f t="shared" si="63"/>
        <v>30</v>
      </c>
      <c r="I1420" s="198">
        <f t="shared" si="64"/>
        <v>2</v>
      </c>
    </row>
    <row r="1421" spans="1:9" x14ac:dyDescent="0.3">
      <c r="A1421" s="10">
        <v>43501</v>
      </c>
      <c r="B1421" s="11" t="s">
        <v>690</v>
      </c>
      <c r="C1421" s="11" t="s">
        <v>691</v>
      </c>
      <c r="D1421" s="11" t="s">
        <v>662</v>
      </c>
      <c r="E1421" s="11">
        <v>6754754</v>
      </c>
      <c r="F1421" s="15">
        <f>IF(ISBLANK($D1421),"",IF(ISBLANK($E1421),VLOOKUP($D1421,$J:$K,2,FALSE),VLOOKUP($E1421,'Daycare Packages'!$A:$G,7,FALSE)))</f>
        <v>25</v>
      </c>
      <c r="G1421" s="15"/>
      <c r="H1421" s="15">
        <f t="shared" si="63"/>
        <v>25</v>
      </c>
      <c r="I1421" s="198">
        <f t="shared" si="64"/>
        <v>2</v>
      </c>
    </row>
    <row r="1422" spans="1:9" x14ac:dyDescent="0.3">
      <c r="A1422" s="10">
        <v>43501</v>
      </c>
      <c r="B1422" s="11" t="s">
        <v>218</v>
      </c>
      <c r="C1422" s="11" t="s">
        <v>737</v>
      </c>
      <c r="D1422" s="11" t="s">
        <v>662</v>
      </c>
      <c r="E1422" s="11">
        <v>6738000</v>
      </c>
      <c r="F1422" s="15">
        <f>IF(ISBLANK($D1422),"",IF(ISBLANK($E1422),VLOOKUP($D1422,$J:$K,2,FALSE),VLOOKUP($E1422,'Daycare Packages'!$A:$G,7,FALSE)))</f>
        <v>20</v>
      </c>
      <c r="G1422" s="15"/>
      <c r="H1422" s="15">
        <f t="shared" si="63"/>
        <v>20</v>
      </c>
      <c r="I1422" s="198">
        <f t="shared" si="64"/>
        <v>2</v>
      </c>
    </row>
    <row r="1423" spans="1:9" x14ac:dyDescent="0.3">
      <c r="A1423" s="10">
        <v>43501</v>
      </c>
      <c r="B1423" s="11" t="s">
        <v>218</v>
      </c>
      <c r="C1423" s="11" t="s">
        <v>738</v>
      </c>
      <c r="D1423" s="11" t="s">
        <v>662</v>
      </c>
      <c r="E1423" s="11">
        <v>6738000</v>
      </c>
      <c r="F1423" s="15">
        <f>IF(ISBLANK($D1423),"",IF(ISBLANK($E1423),VLOOKUP($D1423,$J:$K,2,FALSE),VLOOKUP($E1423,'Daycare Packages'!$A:$G,7,FALSE)))</f>
        <v>20</v>
      </c>
      <c r="G1423" s="15"/>
      <c r="H1423" s="15">
        <f t="shared" si="63"/>
        <v>20</v>
      </c>
      <c r="I1423" s="198">
        <f t="shared" si="64"/>
        <v>2</v>
      </c>
    </row>
    <row r="1424" spans="1:9" x14ac:dyDescent="0.3">
      <c r="A1424" s="10">
        <v>43501</v>
      </c>
      <c r="B1424" s="11" t="s">
        <v>279</v>
      </c>
      <c r="C1424" s="11" t="s">
        <v>658</v>
      </c>
      <c r="D1424" s="11" t="s">
        <v>662</v>
      </c>
      <c r="F1424" s="15">
        <f>IF(ISBLANK($D1424),"",IF(ISBLANK($E1424),VLOOKUP($D1424,$J:$K,2,FALSE),VLOOKUP($E1424,'Daycare Packages'!$A:$G,7,FALSE)))</f>
        <v>30</v>
      </c>
      <c r="G1424" s="15"/>
      <c r="H1424" s="15">
        <f t="shared" si="63"/>
        <v>30</v>
      </c>
      <c r="I1424" s="198">
        <f t="shared" si="64"/>
        <v>2</v>
      </c>
    </row>
    <row r="1425" spans="1:9" x14ac:dyDescent="0.3">
      <c r="A1425" s="10">
        <v>43501</v>
      </c>
      <c r="B1425" s="11" t="s">
        <v>279</v>
      </c>
      <c r="C1425" s="11" t="s">
        <v>661</v>
      </c>
      <c r="D1425" s="11" t="s">
        <v>662</v>
      </c>
      <c r="F1425" s="15">
        <f>IF(ISBLANK($D1425),"",IF(ISBLANK($E1425),VLOOKUP($D1425,$J:$K,2,FALSE),VLOOKUP($E1425,'Daycare Packages'!$A:$G,7,FALSE)))</f>
        <v>30</v>
      </c>
      <c r="G1425" s="15"/>
      <c r="H1425" s="15">
        <f t="shared" si="63"/>
        <v>30</v>
      </c>
      <c r="I1425" s="198">
        <f t="shared" si="64"/>
        <v>2</v>
      </c>
    </row>
    <row r="1426" spans="1:9" x14ac:dyDescent="0.3">
      <c r="A1426" s="10">
        <v>43501</v>
      </c>
      <c r="B1426" s="11" t="s">
        <v>127</v>
      </c>
      <c r="C1426" s="11" t="s">
        <v>715</v>
      </c>
      <c r="D1426" s="11" t="s">
        <v>662</v>
      </c>
      <c r="E1426" s="11">
        <v>6756191</v>
      </c>
      <c r="F1426" s="15">
        <f>IF(ISBLANK($D1426),"",IF(ISBLANK($E1426),VLOOKUP($D1426,$J:$K,2,FALSE),VLOOKUP($E1426,'Daycare Packages'!$A:$G,7,FALSE)))</f>
        <v>23</v>
      </c>
      <c r="G1426" s="15"/>
      <c r="H1426" s="15">
        <f t="shared" si="63"/>
        <v>23</v>
      </c>
      <c r="I1426" s="198">
        <f t="shared" si="64"/>
        <v>2</v>
      </c>
    </row>
    <row r="1427" spans="1:9" x14ac:dyDescent="0.3">
      <c r="A1427" s="10">
        <v>43501</v>
      </c>
      <c r="B1427" s="11" t="s">
        <v>202</v>
      </c>
      <c r="C1427" s="11" t="s">
        <v>520</v>
      </c>
      <c r="D1427" s="11" t="s">
        <v>662</v>
      </c>
      <c r="E1427" s="11">
        <v>6732314</v>
      </c>
      <c r="F1427" s="15">
        <f>IF(ISBLANK($D1427),"",IF(ISBLANK($E1427),VLOOKUP($D1427,$J:$K,2,FALSE),VLOOKUP($E1427,'Daycare Packages'!$A:$G,7,FALSE)))</f>
        <v>25</v>
      </c>
      <c r="G1427" s="15"/>
      <c r="H1427" s="15">
        <f t="shared" si="63"/>
        <v>25</v>
      </c>
      <c r="I1427" s="198">
        <f t="shared" si="64"/>
        <v>2</v>
      </c>
    </row>
    <row r="1428" spans="1:9" x14ac:dyDescent="0.3">
      <c r="A1428" s="10">
        <v>43501</v>
      </c>
      <c r="B1428" s="11" t="s">
        <v>197</v>
      </c>
      <c r="C1428" s="11" t="s">
        <v>754</v>
      </c>
      <c r="D1428" s="11" t="s">
        <v>666</v>
      </c>
      <c r="F1428" s="15">
        <f>IF(ISBLANK($D1428),"",IF(ISBLANK($E1428),VLOOKUP($D1428,$J:$K,2,FALSE),VLOOKUP($E1428,'Daycare Packages'!$A:$G,7,FALSE)))</f>
        <v>20</v>
      </c>
      <c r="G1428" s="15"/>
      <c r="H1428" s="15">
        <f t="shared" si="63"/>
        <v>20</v>
      </c>
      <c r="I1428" s="198">
        <f t="shared" si="64"/>
        <v>2</v>
      </c>
    </row>
    <row r="1429" spans="1:9" x14ac:dyDescent="0.3">
      <c r="A1429" s="10">
        <v>43501</v>
      </c>
      <c r="B1429" s="11" t="s">
        <v>722</v>
      </c>
      <c r="C1429" s="11" t="s">
        <v>548</v>
      </c>
      <c r="D1429" s="11" t="s">
        <v>662</v>
      </c>
      <c r="F1429" s="15">
        <f>IF(ISBLANK($D1429),"",IF(ISBLANK($E1429),VLOOKUP($D1429,$J:$K,2,FALSE),VLOOKUP($E1429,'Daycare Packages'!$A:$G,7,FALSE)))</f>
        <v>30</v>
      </c>
      <c r="G1429" s="15"/>
      <c r="H1429" s="15">
        <f t="shared" si="63"/>
        <v>30</v>
      </c>
      <c r="I1429" s="198">
        <f t="shared" si="64"/>
        <v>2</v>
      </c>
    </row>
    <row r="1430" spans="1:9" x14ac:dyDescent="0.3">
      <c r="A1430" s="10">
        <v>43501</v>
      </c>
      <c r="B1430" s="11" t="s">
        <v>147</v>
      </c>
      <c r="C1430" s="11" t="s">
        <v>796</v>
      </c>
      <c r="D1430" s="11" t="s">
        <v>662</v>
      </c>
      <c r="E1430" s="11">
        <v>6691923</v>
      </c>
      <c r="F1430" s="15">
        <f>IF(ISBLANK($D1430),"",IF(ISBLANK($E1430),VLOOKUP($D1430,$J:$K,2,FALSE),VLOOKUP($E1430,'Daycare Packages'!$A:$G,7,FALSE)))</f>
        <v>22</v>
      </c>
      <c r="G1430" s="15"/>
      <c r="H1430" s="15">
        <f t="shared" si="63"/>
        <v>22</v>
      </c>
      <c r="I1430" s="198">
        <f t="shared" si="64"/>
        <v>2</v>
      </c>
    </row>
    <row r="1431" spans="1:9" x14ac:dyDescent="0.3">
      <c r="A1431" s="10">
        <v>43501</v>
      </c>
      <c r="B1431" s="11" t="s">
        <v>165</v>
      </c>
      <c r="C1431" s="11" t="s">
        <v>765</v>
      </c>
      <c r="D1431" s="11" t="s">
        <v>662</v>
      </c>
      <c r="E1431" s="74"/>
      <c r="F1431" s="15">
        <f>IF(ISBLANK($D1431),"",IF(ISBLANK($E1431),VLOOKUP($D1431,$J:$K,2,FALSE),VLOOKUP($E1431,'Daycare Packages'!$A:$G,7,FALSE)))</f>
        <v>30</v>
      </c>
      <c r="G1431" s="15"/>
      <c r="H1431" s="15">
        <f t="shared" si="63"/>
        <v>30</v>
      </c>
      <c r="I1431" s="198">
        <f t="shared" si="64"/>
        <v>2</v>
      </c>
    </row>
    <row r="1432" spans="1:9" x14ac:dyDescent="0.3">
      <c r="A1432" s="10">
        <v>43501</v>
      </c>
      <c r="B1432" s="11" t="s">
        <v>137</v>
      </c>
      <c r="C1432" s="11" t="s">
        <v>693</v>
      </c>
      <c r="D1432" s="11" t="s">
        <v>662</v>
      </c>
      <c r="E1432" s="11">
        <v>6730873</v>
      </c>
      <c r="F1432" s="15">
        <f>IF(ISBLANK($D1432),"",IF(ISBLANK($E1432),VLOOKUP($D1432,$J:$K,2,FALSE),VLOOKUP($E1432,'Daycare Packages'!$A:$G,7,FALSE)))</f>
        <v>22</v>
      </c>
      <c r="G1432" s="15"/>
      <c r="H1432" s="15">
        <f t="shared" si="63"/>
        <v>22</v>
      </c>
      <c r="I1432" s="198">
        <f t="shared" si="64"/>
        <v>2</v>
      </c>
    </row>
    <row r="1433" spans="1:9" x14ac:dyDescent="0.3">
      <c r="A1433" s="10">
        <v>43501</v>
      </c>
      <c r="B1433" s="11" t="s">
        <v>182</v>
      </c>
      <c r="C1433" s="11" t="s">
        <v>685</v>
      </c>
      <c r="D1433" s="11" t="s">
        <v>662</v>
      </c>
      <c r="E1433" s="11">
        <v>6721354</v>
      </c>
      <c r="F1433" s="15">
        <f>IF(ISBLANK($D1433),"",IF(ISBLANK($E1433),VLOOKUP($D1433,$J:$K,2,FALSE),VLOOKUP($E1433,'Daycare Packages'!$A:$G,7,FALSE)))</f>
        <v>22</v>
      </c>
      <c r="G1433" s="15"/>
      <c r="H1433" s="15">
        <f t="shared" si="63"/>
        <v>22</v>
      </c>
      <c r="I1433" s="198">
        <f t="shared" si="64"/>
        <v>2</v>
      </c>
    </row>
    <row r="1434" spans="1:9" x14ac:dyDescent="0.3">
      <c r="A1434" s="10">
        <v>43501</v>
      </c>
      <c r="B1434" s="11" t="s">
        <v>146</v>
      </c>
      <c r="C1434" s="11" t="s">
        <v>705</v>
      </c>
      <c r="D1434" s="11" t="s">
        <v>662</v>
      </c>
      <c r="E1434" s="11">
        <v>6690320</v>
      </c>
      <c r="F1434" s="15">
        <f>IF(ISBLANK($D1434),"",IF(ISBLANK($E1434),VLOOKUP($D1434,$J:$K,2,FALSE),VLOOKUP($E1434,'Daycare Packages'!$A:$G,7,FALSE)))</f>
        <v>22</v>
      </c>
      <c r="G1434" s="15"/>
      <c r="H1434" s="15">
        <f t="shared" si="63"/>
        <v>22</v>
      </c>
      <c r="I1434" s="198">
        <f t="shared" si="64"/>
        <v>2</v>
      </c>
    </row>
    <row r="1435" spans="1:9" x14ac:dyDescent="0.3">
      <c r="A1435" s="10">
        <v>43501</v>
      </c>
      <c r="B1435" s="11" t="s">
        <v>244</v>
      </c>
      <c r="C1435" s="11" t="s">
        <v>673</v>
      </c>
      <c r="D1435" s="11" t="s">
        <v>662</v>
      </c>
      <c r="F1435" s="15">
        <f>IF(ISBLANK($D1435),"",IF(ISBLANK($E1435),VLOOKUP($D1435,$J:$K,2,FALSE),VLOOKUP($E1435,'Daycare Packages'!$A:$G,7,FALSE)))</f>
        <v>30</v>
      </c>
      <c r="G1435" s="15"/>
      <c r="H1435" s="15">
        <f t="shared" si="63"/>
        <v>30</v>
      </c>
      <c r="I1435" s="198">
        <f t="shared" si="64"/>
        <v>2</v>
      </c>
    </row>
    <row r="1436" spans="1:9" x14ac:dyDescent="0.3">
      <c r="A1436" s="10">
        <v>43501</v>
      </c>
      <c r="B1436" s="11" t="s">
        <v>920</v>
      </c>
      <c r="C1436" s="11" t="s">
        <v>921</v>
      </c>
      <c r="D1436" s="11" t="s">
        <v>666</v>
      </c>
      <c r="F1436" s="15">
        <f>IF(ISBLANK($D1436),"",IF(ISBLANK($E1436),VLOOKUP($D1436,$J:$K,2,FALSE),VLOOKUP($E1436,'Daycare Packages'!$A:$G,7,FALSE)))</f>
        <v>20</v>
      </c>
      <c r="G1436" s="15"/>
      <c r="H1436" s="15">
        <f t="shared" si="63"/>
        <v>20</v>
      </c>
      <c r="I1436" s="198">
        <f t="shared" si="64"/>
        <v>2</v>
      </c>
    </row>
    <row r="1437" spans="1:9" x14ac:dyDescent="0.3">
      <c r="A1437" s="10">
        <v>43501</v>
      </c>
      <c r="B1437" s="11" t="s">
        <v>603</v>
      </c>
      <c r="C1437" s="11" t="s">
        <v>604</v>
      </c>
      <c r="D1437" s="11" t="s">
        <v>666</v>
      </c>
      <c r="F1437" s="15">
        <f>IF(ISBLANK($D1437),"",IF(ISBLANK($E1437),VLOOKUP($D1437,$J:$K,2,FALSE),VLOOKUP($E1437,'Daycare Packages'!$A:$G,7,FALSE)))</f>
        <v>20</v>
      </c>
      <c r="G1437" s="15"/>
      <c r="H1437" s="15">
        <f t="shared" si="63"/>
        <v>20</v>
      </c>
      <c r="I1437" s="198">
        <f t="shared" si="64"/>
        <v>2</v>
      </c>
    </row>
    <row r="1438" spans="1:9" x14ac:dyDescent="0.3">
      <c r="A1438" s="10">
        <v>43501</v>
      </c>
      <c r="B1438" s="11" t="s">
        <v>873</v>
      </c>
      <c r="C1438" s="11" t="s">
        <v>493</v>
      </c>
      <c r="D1438" s="11" t="s">
        <v>662</v>
      </c>
      <c r="F1438" s="15">
        <f>IF(ISBLANK($D1438),"",IF(ISBLANK($E1438),VLOOKUP($D1438,$J:$K,2,FALSE),VLOOKUP($E1438,'Daycare Packages'!$A:$G,7,FALSE)))</f>
        <v>30</v>
      </c>
      <c r="G1438" s="15"/>
      <c r="H1438" s="15">
        <f t="shared" si="63"/>
        <v>30</v>
      </c>
      <c r="I1438" s="198">
        <f t="shared" si="64"/>
        <v>2</v>
      </c>
    </row>
    <row r="1439" spans="1:9" x14ac:dyDescent="0.3">
      <c r="A1439" s="10">
        <v>43501</v>
      </c>
      <c r="B1439" s="11" t="s">
        <v>851</v>
      </c>
      <c r="C1439" s="11" t="s">
        <v>852</v>
      </c>
      <c r="D1439" s="11" t="s">
        <v>662</v>
      </c>
      <c r="F1439" s="15">
        <f>IF(ISBLANK($D1439),"",IF(ISBLANK($E1439),VLOOKUP($D1439,$J:$K,2,FALSE),VLOOKUP($E1439,'Daycare Packages'!$A:$G,7,FALSE)))</f>
        <v>30</v>
      </c>
      <c r="G1439" s="15"/>
      <c r="H1439" s="15">
        <f t="shared" si="63"/>
        <v>30</v>
      </c>
      <c r="I1439" s="198">
        <f t="shared" si="64"/>
        <v>2</v>
      </c>
    </row>
    <row r="1440" spans="1:9" x14ac:dyDescent="0.3">
      <c r="A1440" s="10">
        <v>43501</v>
      </c>
      <c r="B1440" s="11" t="s">
        <v>887</v>
      </c>
      <c r="C1440" s="11" t="s">
        <v>888</v>
      </c>
      <c r="D1440" s="11" t="s">
        <v>659</v>
      </c>
      <c r="F1440" s="15">
        <f>IF(ISBLANK($D1440),"",IF(ISBLANK($E1440),VLOOKUP($D1440,$J:$K,2,FALSE),VLOOKUP($E1440,'Daycare Packages'!$A:$G,7,FALSE)))</f>
        <v>20</v>
      </c>
      <c r="G1440" s="15"/>
      <c r="H1440" s="15">
        <f t="shared" si="63"/>
        <v>20</v>
      </c>
      <c r="I1440" s="198">
        <f t="shared" si="64"/>
        <v>2</v>
      </c>
    </row>
    <row r="1441" spans="1:9" x14ac:dyDescent="0.3">
      <c r="A1441" s="10">
        <v>43501</v>
      </c>
      <c r="B1441" s="11" t="s">
        <v>766</v>
      </c>
      <c r="C1441" s="11" t="s">
        <v>767</v>
      </c>
      <c r="D1441" s="11" t="s">
        <v>662</v>
      </c>
      <c r="F1441" s="15">
        <f>IF(ISBLANK($D1441),"",IF(ISBLANK($E1441),VLOOKUP($D1441,$J:$K,2,FALSE),VLOOKUP($E1441,'Daycare Packages'!$A:$G,7,FALSE)))</f>
        <v>30</v>
      </c>
      <c r="G1441" s="15"/>
      <c r="H1441" s="15">
        <f t="shared" si="63"/>
        <v>30</v>
      </c>
      <c r="I1441" s="198">
        <f t="shared" si="64"/>
        <v>2</v>
      </c>
    </row>
    <row r="1442" spans="1:9" x14ac:dyDescent="0.3">
      <c r="A1442" s="10">
        <v>43501</v>
      </c>
      <c r="B1442" s="11" t="s">
        <v>699</v>
      </c>
      <c r="C1442" s="11" t="s">
        <v>478</v>
      </c>
      <c r="D1442" s="11" t="s">
        <v>662</v>
      </c>
      <c r="F1442" s="15">
        <f>IF(ISBLANK($D1442),"",IF(ISBLANK($E1442),VLOOKUP($D1442,$J:$K,2,FALSE),VLOOKUP($E1442,'Daycare Packages'!$A:$G,7,FALSE)))</f>
        <v>30</v>
      </c>
      <c r="G1442" s="15">
        <v>-3</v>
      </c>
      <c r="H1442" s="15">
        <f t="shared" si="63"/>
        <v>27</v>
      </c>
      <c r="I1442" s="198">
        <f t="shared" si="64"/>
        <v>2</v>
      </c>
    </row>
    <row r="1443" spans="1:9" x14ac:dyDescent="0.3">
      <c r="A1443" s="10">
        <v>43501</v>
      </c>
      <c r="B1443" s="11" t="s">
        <v>699</v>
      </c>
      <c r="C1443" s="11" t="s">
        <v>507</v>
      </c>
      <c r="D1443" s="11" t="s">
        <v>662</v>
      </c>
      <c r="F1443" s="15">
        <f>IF(ISBLANK($D1443),"",IF(ISBLANK($E1443),VLOOKUP($D1443,$J:$K,2,FALSE),VLOOKUP($E1443,'Daycare Packages'!$A:$G,7,FALSE)))</f>
        <v>30</v>
      </c>
      <c r="G1443" s="15">
        <v>-3</v>
      </c>
      <c r="H1443" s="15">
        <f t="shared" si="63"/>
        <v>27</v>
      </c>
      <c r="I1443" s="198">
        <f t="shared" si="64"/>
        <v>2</v>
      </c>
    </row>
    <row r="1444" spans="1:9" x14ac:dyDescent="0.3">
      <c r="A1444" s="10">
        <v>43501</v>
      </c>
      <c r="B1444" s="11" t="s">
        <v>799</v>
      </c>
      <c r="C1444" s="11" t="s">
        <v>800</v>
      </c>
      <c r="D1444" s="11" t="s">
        <v>662</v>
      </c>
      <c r="F1444" s="15">
        <f>IF(ISBLANK($D1444),"",IF(ISBLANK($E1444),VLOOKUP($D1444,$J:$K,2,FALSE),VLOOKUP($E1444,'Daycare Packages'!$A:$G,7,FALSE)))</f>
        <v>30</v>
      </c>
      <c r="G1444" s="15"/>
      <c r="H1444" s="15">
        <f t="shared" si="63"/>
        <v>30</v>
      </c>
      <c r="I1444" s="198">
        <f t="shared" si="64"/>
        <v>2</v>
      </c>
    </row>
    <row r="1445" spans="1:9" x14ac:dyDescent="0.3">
      <c r="A1445" s="10">
        <v>43501</v>
      </c>
      <c r="B1445" s="11" t="s">
        <v>340</v>
      </c>
      <c r="C1445" s="11" t="s">
        <v>745</v>
      </c>
      <c r="D1445" s="11" t="s">
        <v>662</v>
      </c>
      <c r="F1445" s="15">
        <f>IF(ISBLANK($D1445),"",IF(ISBLANK($E1445),VLOOKUP($D1445,$J:$K,2,FALSE),VLOOKUP($E1445,'Daycare Packages'!$A:$G,7,FALSE)))</f>
        <v>30</v>
      </c>
      <c r="G1445" s="15">
        <v>-5</v>
      </c>
      <c r="H1445" s="15">
        <f t="shared" si="63"/>
        <v>25</v>
      </c>
      <c r="I1445" s="198">
        <f t="shared" si="64"/>
        <v>2</v>
      </c>
    </row>
    <row r="1446" spans="1:9" x14ac:dyDescent="0.3">
      <c r="A1446" s="10">
        <v>43501</v>
      </c>
      <c r="B1446" s="11" t="s">
        <v>340</v>
      </c>
      <c r="C1446" s="11" t="s">
        <v>746</v>
      </c>
      <c r="D1446" s="11" t="s">
        <v>662</v>
      </c>
      <c r="F1446" s="15">
        <f>IF(ISBLANK($D1446),"",IF(ISBLANK($E1446),VLOOKUP($D1446,$J:$K,2,FALSE),VLOOKUP($E1446,'Daycare Packages'!$A:$G,7,FALSE)))</f>
        <v>30</v>
      </c>
      <c r="G1446" s="15">
        <v>-5</v>
      </c>
      <c r="H1446" s="15">
        <f t="shared" si="63"/>
        <v>25</v>
      </c>
      <c r="I1446" s="198">
        <f t="shared" si="64"/>
        <v>2</v>
      </c>
    </row>
    <row r="1447" spans="1:9" x14ac:dyDescent="0.3">
      <c r="A1447" s="10">
        <v>43501</v>
      </c>
      <c r="B1447" s="11" t="s">
        <v>677</v>
      </c>
      <c r="C1447" s="11" t="s">
        <v>678</v>
      </c>
      <c r="D1447" s="11" t="s">
        <v>662</v>
      </c>
      <c r="F1447" s="15">
        <f>IF(ISBLANK($D1447),"",IF(ISBLANK($E1447),VLOOKUP($D1447,$J:$K,2,FALSE),VLOOKUP($E1447,'Daycare Packages'!$A:$G,7,FALSE)))</f>
        <v>30</v>
      </c>
      <c r="G1447" s="15"/>
      <c r="H1447" s="15">
        <f t="shared" si="63"/>
        <v>30</v>
      </c>
      <c r="I1447" s="198">
        <f t="shared" si="64"/>
        <v>2</v>
      </c>
    </row>
    <row r="1448" spans="1:9" x14ac:dyDescent="0.3">
      <c r="A1448" s="10">
        <v>43501</v>
      </c>
      <c r="B1448" s="11" t="s">
        <v>208</v>
      </c>
      <c r="C1448" s="11" t="s">
        <v>507</v>
      </c>
      <c r="D1448" s="11" t="s">
        <v>662</v>
      </c>
      <c r="E1448" s="11">
        <v>6733427</v>
      </c>
      <c r="F1448" s="15">
        <f>IF(ISBLANK($D1448),"",IF(ISBLANK($E1448),VLOOKUP($D1448,$J:$K,2,FALSE),VLOOKUP($E1448,'Daycare Packages'!$A:$G,7,FALSE)))</f>
        <v>22</v>
      </c>
      <c r="G1448" s="15"/>
      <c r="H1448" s="15">
        <f t="shared" si="63"/>
        <v>22</v>
      </c>
      <c r="I1448" s="198">
        <f t="shared" si="64"/>
        <v>2</v>
      </c>
    </row>
    <row r="1449" spans="1:9" x14ac:dyDescent="0.3">
      <c r="A1449" s="10">
        <v>43501</v>
      </c>
      <c r="B1449" s="11" t="s">
        <v>179</v>
      </c>
      <c r="C1449" s="11" t="s">
        <v>706</v>
      </c>
      <c r="D1449" s="11" t="s">
        <v>662</v>
      </c>
      <c r="E1449" s="11">
        <v>6758539</v>
      </c>
      <c r="F1449" s="15">
        <f>IF(ISBLANK($D1449),"",IF(ISBLANK($E1449),VLOOKUP($D1449,$J:$K,2,FALSE),VLOOKUP($E1449,'Daycare Packages'!$A:$G,7,FALSE)))</f>
        <v>27</v>
      </c>
      <c r="G1449" s="15"/>
      <c r="H1449" s="15">
        <f t="shared" si="63"/>
        <v>27</v>
      </c>
      <c r="I1449" s="198">
        <f t="shared" si="64"/>
        <v>2</v>
      </c>
    </row>
    <row r="1450" spans="1:9" x14ac:dyDescent="0.3">
      <c r="A1450" s="10">
        <v>43501</v>
      </c>
      <c r="B1450" s="11" t="s">
        <v>161</v>
      </c>
      <c r="C1450" s="11" t="s">
        <v>832</v>
      </c>
      <c r="D1450" s="11" t="s">
        <v>662</v>
      </c>
      <c r="E1450" s="11">
        <v>6710195</v>
      </c>
      <c r="F1450" s="15">
        <f>IF(ISBLANK($D1450),"",IF(ISBLANK($E1450),VLOOKUP($D1450,$J:$K,2,FALSE),VLOOKUP($E1450,'Daycare Packages'!$A:$G,7,FALSE)))</f>
        <v>26</v>
      </c>
      <c r="G1450" s="15"/>
      <c r="H1450" s="15">
        <f t="shared" si="63"/>
        <v>26</v>
      </c>
      <c r="I1450" s="198">
        <f t="shared" si="64"/>
        <v>2</v>
      </c>
    </row>
    <row r="1451" spans="1:9" x14ac:dyDescent="0.3">
      <c r="A1451" s="10">
        <v>43501</v>
      </c>
      <c r="B1451" s="11" t="s">
        <v>199</v>
      </c>
      <c r="C1451" s="11" t="s">
        <v>711</v>
      </c>
      <c r="D1451" s="11" t="s">
        <v>662</v>
      </c>
      <c r="E1451" s="11">
        <v>6730274</v>
      </c>
      <c r="F1451" s="15">
        <f>IF(ISBLANK($D1451),"",IF(ISBLANK($E1451),VLOOKUP($D1451,$J:$K,2,FALSE),VLOOKUP($E1451,'Daycare Packages'!$A:$G,7,FALSE)))</f>
        <v>25</v>
      </c>
      <c r="G1451" s="15"/>
      <c r="H1451" s="15">
        <f t="shared" si="63"/>
        <v>25</v>
      </c>
      <c r="I1451" s="198">
        <f t="shared" si="64"/>
        <v>2</v>
      </c>
    </row>
    <row r="1452" spans="1:9" x14ac:dyDescent="0.3">
      <c r="A1452" s="10">
        <v>43501</v>
      </c>
      <c r="B1452" s="11" t="s">
        <v>762</v>
      </c>
      <c r="C1452" s="11" t="s">
        <v>763</v>
      </c>
      <c r="D1452" s="11" t="s">
        <v>662</v>
      </c>
      <c r="F1452" s="15">
        <f>IF(ISBLANK($D1452),"",IF(ISBLANK($E1452),VLOOKUP($D1452,$J:$K,2,FALSE),VLOOKUP($E1452,'Daycare Packages'!$A:$G,7,FALSE)))</f>
        <v>30</v>
      </c>
      <c r="G1452" s="15"/>
      <c r="H1452" s="15">
        <f t="shared" si="63"/>
        <v>30</v>
      </c>
      <c r="I1452" s="198">
        <f t="shared" si="64"/>
        <v>2</v>
      </c>
    </row>
    <row r="1453" spans="1:9" x14ac:dyDescent="0.3">
      <c r="A1453" s="10">
        <v>43501</v>
      </c>
      <c r="B1453" s="11" t="s">
        <v>366</v>
      </c>
      <c r="C1453" s="11" t="s">
        <v>439</v>
      </c>
      <c r="D1453" s="11" t="s">
        <v>662</v>
      </c>
      <c r="E1453" s="74"/>
      <c r="F1453" s="15">
        <f>IF(ISBLANK($D1453),"",IF(ISBLANK($E1453),VLOOKUP($D1453,$J:$K,2,FALSE),VLOOKUP($E1453,'Daycare Packages'!$A:$G,7,FALSE)))</f>
        <v>30</v>
      </c>
      <c r="G1453" s="15"/>
      <c r="H1453" s="15">
        <f t="shared" si="63"/>
        <v>30</v>
      </c>
      <c r="I1453" s="198">
        <f t="shared" si="64"/>
        <v>2</v>
      </c>
    </row>
    <row r="1454" spans="1:9" x14ac:dyDescent="0.3">
      <c r="A1454" s="10">
        <v>43501</v>
      </c>
      <c r="B1454" s="11" t="s">
        <v>160</v>
      </c>
      <c r="C1454" s="11" t="s">
        <v>793</v>
      </c>
      <c r="D1454" s="11" t="s">
        <v>662</v>
      </c>
      <c r="E1454" s="11">
        <v>6762371</v>
      </c>
      <c r="F1454" s="15">
        <f>IF(ISBLANK($D1454),"",IF(ISBLANK($E1454),VLOOKUP($D1454,$J:$K,2,FALSE),VLOOKUP($E1454,'Daycare Packages'!$A:$G,7,FALSE)))</f>
        <v>25</v>
      </c>
      <c r="G1454" s="15"/>
      <c r="H1454" s="15">
        <f t="shared" si="63"/>
        <v>25</v>
      </c>
      <c r="I1454" s="198">
        <f t="shared" si="64"/>
        <v>2</v>
      </c>
    </row>
    <row r="1455" spans="1:9" x14ac:dyDescent="0.3">
      <c r="A1455" s="10">
        <v>43501</v>
      </c>
      <c r="B1455" s="11" t="s">
        <v>160</v>
      </c>
      <c r="C1455" s="11" t="s">
        <v>794</v>
      </c>
      <c r="D1455" s="11" t="s">
        <v>662</v>
      </c>
      <c r="E1455" s="11">
        <v>6762371</v>
      </c>
      <c r="F1455" s="15">
        <f>IF(ISBLANK($D1455),"",IF(ISBLANK($E1455),VLOOKUP($D1455,$J:$K,2,FALSE),VLOOKUP($E1455,'Daycare Packages'!$A:$G,7,FALSE)))</f>
        <v>25</v>
      </c>
      <c r="G1455" s="15"/>
      <c r="H1455" s="15">
        <f t="shared" si="63"/>
        <v>25</v>
      </c>
      <c r="I1455" s="198">
        <f t="shared" si="64"/>
        <v>2</v>
      </c>
    </row>
    <row r="1456" spans="1:9" x14ac:dyDescent="0.3">
      <c r="A1456" s="10">
        <v>43501</v>
      </c>
      <c r="B1456" s="11" t="s">
        <v>122</v>
      </c>
      <c r="C1456" s="11" t="s">
        <v>740</v>
      </c>
      <c r="D1456" s="11" t="s">
        <v>662</v>
      </c>
      <c r="E1456" s="11">
        <v>6632734</v>
      </c>
      <c r="F1456" s="15">
        <f>IF(ISBLANK($D1456),"",IF(ISBLANK($E1456),VLOOKUP($D1456,$J:$K,2,FALSE),VLOOKUP($E1456,'Daycare Packages'!$A:$G,7,FALSE)))</f>
        <v>22</v>
      </c>
      <c r="G1456" s="15"/>
      <c r="H1456" s="15">
        <f t="shared" si="63"/>
        <v>22</v>
      </c>
      <c r="I1456" s="198">
        <f t="shared" si="64"/>
        <v>2</v>
      </c>
    </row>
    <row r="1457" spans="1:9" x14ac:dyDescent="0.3">
      <c r="A1457" s="10">
        <v>43501</v>
      </c>
      <c r="B1457" s="11" t="s">
        <v>193</v>
      </c>
      <c r="C1457" s="11" t="s">
        <v>776</v>
      </c>
      <c r="D1457" s="11" t="s">
        <v>662</v>
      </c>
      <c r="E1457" s="11">
        <v>6766073</v>
      </c>
      <c r="F1457" s="15">
        <f>IF(ISBLANK($D1457),"",IF(ISBLANK($E1457),VLOOKUP($D1457,$J:$K,2,FALSE),VLOOKUP($E1457,'Daycare Packages'!$A:$G,7,FALSE)))</f>
        <v>27</v>
      </c>
      <c r="G1457" s="15"/>
      <c r="H1457" s="15">
        <f t="shared" si="63"/>
        <v>27</v>
      </c>
      <c r="I1457" s="198">
        <f t="shared" si="64"/>
        <v>2</v>
      </c>
    </row>
    <row r="1458" spans="1:9" x14ac:dyDescent="0.3">
      <c r="A1458" s="10">
        <v>43501</v>
      </c>
      <c r="B1458" s="11" t="s">
        <v>803</v>
      </c>
      <c r="C1458" s="11" t="s">
        <v>693</v>
      </c>
      <c r="D1458" s="11" t="s">
        <v>662</v>
      </c>
      <c r="F1458" s="15">
        <f>IF(ISBLANK($D1458),"",IF(ISBLANK($E1458),VLOOKUP($D1458,$J:$K,2,FALSE),VLOOKUP($E1458,'Daycare Packages'!$A:$G,7,FALSE)))</f>
        <v>30</v>
      </c>
      <c r="G1458" s="15"/>
      <c r="H1458" s="15">
        <f t="shared" si="63"/>
        <v>30</v>
      </c>
      <c r="I1458" s="198">
        <f t="shared" si="64"/>
        <v>2</v>
      </c>
    </row>
    <row r="1459" spans="1:9" x14ac:dyDescent="0.3">
      <c r="A1459" s="10">
        <v>43501</v>
      </c>
      <c r="B1459" s="11" t="s">
        <v>219</v>
      </c>
      <c r="C1459" s="11" t="s">
        <v>765</v>
      </c>
      <c r="D1459" s="11" t="s">
        <v>662</v>
      </c>
      <c r="E1459" s="11">
        <v>6738838</v>
      </c>
      <c r="F1459" s="15">
        <f>IF(ISBLANK($D1459),"",IF(ISBLANK($E1459),VLOOKUP($D1459,$J:$K,2,FALSE),VLOOKUP($E1459,'Daycare Packages'!$A:$G,7,FALSE)))</f>
        <v>27</v>
      </c>
      <c r="G1459" s="15"/>
      <c r="H1459" s="15">
        <f t="shared" si="63"/>
        <v>27</v>
      </c>
      <c r="I1459" s="198">
        <f t="shared" si="64"/>
        <v>2</v>
      </c>
    </row>
    <row r="1460" spans="1:9" x14ac:dyDescent="0.3">
      <c r="A1460" s="10">
        <v>43501</v>
      </c>
      <c r="B1460" s="11" t="s">
        <v>140</v>
      </c>
      <c r="C1460" s="11" t="s">
        <v>475</v>
      </c>
      <c r="D1460" s="11" t="s">
        <v>662</v>
      </c>
      <c r="E1460" s="11">
        <v>6676801</v>
      </c>
      <c r="F1460" s="15">
        <f>IF(ISBLANK($D1460),"",IF(ISBLANK($E1460),VLOOKUP($D1460,$J:$K,2,FALSE),VLOOKUP($E1460,'Daycare Packages'!$A:$G,7,FALSE)))</f>
        <v>22</v>
      </c>
      <c r="G1460" s="15"/>
      <c r="H1460" s="15">
        <f t="shared" si="63"/>
        <v>22</v>
      </c>
      <c r="I1460" s="198">
        <f t="shared" si="64"/>
        <v>2</v>
      </c>
    </row>
    <row r="1461" spans="1:9" x14ac:dyDescent="0.3">
      <c r="A1461" s="10">
        <v>43501</v>
      </c>
      <c r="B1461" s="11" t="s">
        <v>173</v>
      </c>
      <c r="C1461" s="11" t="s">
        <v>791</v>
      </c>
      <c r="D1461" s="11" t="s">
        <v>662</v>
      </c>
      <c r="E1461" s="11">
        <v>6715792</v>
      </c>
      <c r="F1461" s="15">
        <f>IF(ISBLANK($D1461),"",IF(ISBLANK($E1461),VLOOKUP($D1461,$J:$K,2,FALSE),VLOOKUP($E1461,'Daycare Packages'!$A:$G,7,FALSE)))</f>
        <v>25</v>
      </c>
      <c r="G1461" s="15"/>
      <c r="H1461" s="15">
        <f t="shared" si="63"/>
        <v>25</v>
      </c>
      <c r="I1461" s="198">
        <f t="shared" si="64"/>
        <v>2</v>
      </c>
    </row>
    <row r="1462" spans="1:9" x14ac:dyDescent="0.3">
      <c r="A1462" s="10">
        <v>43501</v>
      </c>
      <c r="B1462" s="11" t="s">
        <v>138</v>
      </c>
      <c r="C1462" s="11" t="s">
        <v>573</v>
      </c>
      <c r="D1462" s="11" t="s">
        <v>662</v>
      </c>
      <c r="E1462" s="11">
        <v>6669597</v>
      </c>
      <c r="F1462" s="15">
        <f>IF(ISBLANK($D1462),"",IF(ISBLANK($E1462),VLOOKUP($D1462,$J:$K,2,FALSE),VLOOKUP($E1462,'Daycare Packages'!$A:$G,7,FALSE)))</f>
        <v>22</v>
      </c>
      <c r="G1462" s="15"/>
      <c r="H1462" s="15">
        <f t="shared" si="63"/>
        <v>22</v>
      </c>
      <c r="I1462" s="198">
        <f t="shared" si="64"/>
        <v>2</v>
      </c>
    </row>
    <row r="1463" spans="1:9" x14ac:dyDescent="0.3">
      <c r="A1463" s="10">
        <v>43501</v>
      </c>
      <c r="B1463" s="11" t="s">
        <v>703</v>
      </c>
      <c r="C1463" s="11" t="s">
        <v>704</v>
      </c>
      <c r="D1463" s="11" t="s">
        <v>662</v>
      </c>
      <c r="F1463" s="15">
        <f>IF(ISBLANK($D1463),"",IF(ISBLANK($E1463),VLOOKUP($D1463,$J:$K,2,FALSE),VLOOKUP($E1463,'Daycare Packages'!$A:$G,7,FALSE)))</f>
        <v>30</v>
      </c>
      <c r="G1463" s="15"/>
      <c r="H1463" s="15">
        <f t="shared" si="63"/>
        <v>30</v>
      </c>
      <c r="I1463" s="198">
        <f t="shared" si="64"/>
        <v>2</v>
      </c>
    </row>
    <row r="1464" spans="1:9" x14ac:dyDescent="0.3">
      <c r="A1464" s="10">
        <v>43501</v>
      </c>
      <c r="B1464" s="11" t="s">
        <v>132</v>
      </c>
      <c r="C1464" s="11" t="s">
        <v>818</v>
      </c>
      <c r="D1464" s="11" t="s">
        <v>662</v>
      </c>
      <c r="E1464" s="11">
        <v>6746752</v>
      </c>
      <c r="F1464" s="15">
        <f>IF(ISBLANK($D1464),"",IF(ISBLANK($E1464),VLOOKUP($D1464,$J:$K,2,FALSE),VLOOKUP($E1464,'Daycare Packages'!$A:$G,7,FALSE)))</f>
        <v>27</v>
      </c>
      <c r="G1464" s="15"/>
      <c r="H1464" s="15">
        <f t="shared" si="63"/>
        <v>27</v>
      </c>
      <c r="I1464" s="198">
        <f t="shared" si="64"/>
        <v>2</v>
      </c>
    </row>
    <row r="1465" spans="1:9" x14ac:dyDescent="0.3">
      <c r="A1465" s="10">
        <v>43501</v>
      </c>
      <c r="B1465" s="11" t="s">
        <v>136</v>
      </c>
      <c r="C1465" s="11" t="s">
        <v>650</v>
      </c>
      <c r="D1465" s="11" t="s">
        <v>662</v>
      </c>
      <c r="E1465" s="11">
        <v>6663980</v>
      </c>
      <c r="F1465" s="15">
        <f>IF(ISBLANK($D1465),"",IF(ISBLANK($E1465),VLOOKUP($D1465,$J:$K,2,FALSE),VLOOKUP($E1465,'Daycare Packages'!$A:$G,7,FALSE)))</f>
        <v>25</v>
      </c>
      <c r="G1465" s="15"/>
      <c r="H1465" s="15">
        <f t="shared" si="63"/>
        <v>25</v>
      </c>
      <c r="I1465" s="198">
        <f t="shared" si="64"/>
        <v>2</v>
      </c>
    </row>
    <row r="1466" spans="1:9" x14ac:dyDescent="0.3">
      <c r="A1466" s="10">
        <v>43501</v>
      </c>
      <c r="B1466" s="11" t="s">
        <v>211</v>
      </c>
      <c r="C1466" s="11" t="s">
        <v>507</v>
      </c>
      <c r="D1466" s="11" t="s">
        <v>662</v>
      </c>
      <c r="F1466" s="15">
        <f>IF(ISBLANK($D1466),"",IF(ISBLANK($E1466),VLOOKUP($D1466,$J:$K,2,FALSE),VLOOKUP($E1466,'Daycare Packages'!$A:$G,7,FALSE)))</f>
        <v>30</v>
      </c>
      <c r="G1466" s="15">
        <v>-3</v>
      </c>
      <c r="H1466" s="15">
        <f t="shared" si="63"/>
        <v>27</v>
      </c>
      <c r="I1466" s="198">
        <f t="shared" si="64"/>
        <v>2</v>
      </c>
    </row>
    <row r="1467" spans="1:9" x14ac:dyDescent="0.3">
      <c r="A1467" s="10">
        <v>43501</v>
      </c>
      <c r="B1467" s="11" t="s">
        <v>922</v>
      </c>
      <c r="C1467" s="11" t="s">
        <v>923</v>
      </c>
      <c r="D1467" s="11" t="s">
        <v>662</v>
      </c>
      <c r="E1467" s="11">
        <v>6683718</v>
      </c>
      <c r="F1467" s="15">
        <f>IF(ISBLANK($D1467),"",IF(ISBLANK($E1467),VLOOKUP($D1467,$J:$K,2,FALSE),VLOOKUP($E1467,'Daycare Packages'!$A:$G,7,FALSE)))</f>
        <v>24</v>
      </c>
      <c r="G1467" s="15"/>
      <c r="H1467" s="15">
        <f t="shared" si="63"/>
        <v>24</v>
      </c>
      <c r="I1467" s="198">
        <f t="shared" si="64"/>
        <v>2</v>
      </c>
    </row>
    <row r="1468" spans="1:9" x14ac:dyDescent="0.3">
      <c r="A1468" s="10">
        <v>43501</v>
      </c>
      <c r="B1468" s="11" t="s">
        <v>742</v>
      </c>
      <c r="C1468" s="11" t="s">
        <v>743</v>
      </c>
      <c r="D1468" s="11" t="s">
        <v>662</v>
      </c>
      <c r="F1468" s="15">
        <f>IF(ISBLANK($D1468),"",IF(ISBLANK($E1468),VLOOKUP($D1468,$J:$K,2,FALSE),VLOOKUP($E1468,'Daycare Packages'!$A:$G,7,FALSE)))</f>
        <v>30</v>
      </c>
      <c r="G1468" s="15"/>
      <c r="H1468" s="15">
        <f t="shared" si="63"/>
        <v>30</v>
      </c>
      <c r="I1468" s="198">
        <f t="shared" si="64"/>
        <v>2</v>
      </c>
    </row>
    <row r="1469" spans="1:9" x14ac:dyDescent="0.3">
      <c r="A1469" s="10">
        <v>43501</v>
      </c>
      <c r="B1469" s="11" t="s">
        <v>141</v>
      </c>
      <c r="C1469" s="11" t="s">
        <v>564</v>
      </c>
      <c r="D1469" s="11" t="s">
        <v>662</v>
      </c>
      <c r="E1469" s="11">
        <v>6735955</v>
      </c>
      <c r="F1469" s="15">
        <f>IF(ISBLANK($D1469),"",IF(ISBLANK($E1469),VLOOKUP($D1469,$J:$K,2,FALSE),VLOOKUP($E1469,'Daycare Packages'!$A:$G,7,FALSE)))</f>
        <v>25</v>
      </c>
      <c r="G1469" s="15"/>
      <c r="H1469" s="15">
        <f t="shared" si="63"/>
        <v>25</v>
      </c>
      <c r="I1469" s="198">
        <f t="shared" si="64"/>
        <v>2</v>
      </c>
    </row>
    <row r="1470" spans="1:9" x14ac:dyDescent="0.3">
      <c r="A1470" s="10">
        <v>43501</v>
      </c>
      <c r="B1470" s="11" t="s">
        <v>156</v>
      </c>
      <c r="C1470" s="11" t="s">
        <v>479</v>
      </c>
      <c r="D1470" s="11" t="s">
        <v>662</v>
      </c>
      <c r="E1470" s="11">
        <v>6703732</v>
      </c>
      <c r="F1470" s="15">
        <f>IF(ISBLANK($D1470),"",IF(ISBLANK($E1470),VLOOKUP($D1470,$J:$K,2,FALSE),VLOOKUP($E1470,'Daycare Packages'!$A:$G,7,FALSE)))</f>
        <v>22</v>
      </c>
      <c r="G1470" s="15"/>
      <c r="H1470" s="15">
        <f t="shared" si="63"/>
        <v>22</v>
      </c>
      <c r="I1470" s="198">
        <f t="shared" si="64"/>
        <v>2</v>
      </c>
    </row>
    <row r="1471" spans="1:9" x14ac:dyDescent="0.3">
      <c r="A1471" s="10">
        <v>43501</v>
      </c>
      <c r="B1471" s="11" t="s">
        <v>217</v>
      </c>
      <c r="C1471" s="11" t="s">
        <v>402</v>
      </c>
      <c r="D1471" s="11" t="s">
        <v>662</v>
      </c>
      <c r="E1471" s="11">
        <v>6736913</v>
      </c>
      <c r="F1471" s="15">
        <f>IF(ISBLANK($D1471),"",IF(ISBLANK($E1471),VLOOKUP($D1471,$J:$K,2,FALSE),VLOOKUP($E1471,'Daycare Packages'!$A:$G,7,FALSE)))</f>
        <v>25</v>
      </c>
      <c r="G1471" s="15"/>
      <c r="H1471" s="15">
        <f t="shared" si="63"/>
        <v>25</v>
      </c>
      <c r="I1471" s="198">
        <f t="shared" si="64"/>
        <v>2</v>
      </c>
    </row>
    <row r="1472" spans="1:9" x14ac:dyDescent="0.3">
      <c r="A1472" s="10">
        <v>43501</v>
      </c>
      <c r="B1472" s="11" t="s">
        <v>768</v>
      </c>
      <c r="C1472" s="11" t="s">
        <v>664</v>
      </c>
      <c r="D1472" s="11" t="s">
        <v>666</v>
      </c>
      <c r="F1472" s="15">
        <f>IF(ISBLANK($D1472),"",IF(ISBLANK($E1472),VLOOKUP($D1472,$J:$K,2,FALSE),VLOOKUP($E1472,'Daycare Packages'!$A:$G,7,FALSE)))</f>
        <v>20</v>
      </c>
      <c r="G1472" s="15"/>
      <c r="H1472" s="15">
        <f t="shared" si="63"/>
        <v>20</v>
      </c>
      <c r="I1472" s="198">
        <f t="shared" si="64"/>
        <v>2</v>
      </c>
    </row>
    <row r="1473" spans="1:9" x14ac:dyDescent="0.3">
      <c r="A1473" s="10">
        <v>43501</v>
      </c>
      <c r="B1473" s="11" t="s">
        <v>768</v>
      </c>
      <c r="C1473" s="11" t="s">
        <v>665</v>
      </c>
      <c r="D1473" s="11" t="s">
        <v>666</v>
      </c>
      <c r="F1473" s="15">
        <f>IF(ISBLANK($D1473),"",IF(ISBLANK($E1473),VLOOKUP($D1473,$J:$K,2,FALSE),VLOOKUP($E1473,'Daycare Packages'!$A:$G,7,FALSE)))</f>
        <v>20</v>
      </c>
      <c r="G1473" s="15"/>
      <c r="H1473" s="15">
        <f t="shared" si="63"/>
        <v>20</v>
      </c>
      <c r="I1473" s="198">
        <f t="shared" si="64"/>
        <v>2</v>
      </c>
    </row>
    <row r="1474" spans="1:9" x14ac:dyDescent="0.3">
      <c r="A1474" s="10">
        <v>43501</v>
      </c>
      <c r="B1474" s="11" t="s">
        <v>186</v>
      </c>
      <c r="C1474" s="11" t="s">
        <v>561</v>
      </c>
      <c r="D1474" s="11" t="s">
        <v>662</v>
      </c>
      <c r="E1474" s="11">
        <v>6723146</v>
      </c>
      <c r="F1474" s="15">
        <f>IF(ISBLANK($D1474),"",IF(ISBLANK($E1474),VLOOKUP($D1474,$J:$K,2,FALSE),VLOOKUP($E1474,'Daycare Packages'!$A:$G,7,FALSE)))</f>
        <v>22</v>
      </c>
      <c r="G1474" s="15"/>
      <c r="H1474" s="15">
        <f t="shared" si="63"/>
        <v>22</v>
      </c>
      <c r="I1474" s="198">
        <f t="shared" si="64"/>
        <v>2</v>
      </c>
    </row>
    <row r="1475" spans="1:9" x14ac:dyDescent="0.3">
      <c r="A1475" s="10">
        <v>43501</v>
      </c>
      <c r="B1475" s="11" t="s">
        <v>700</v>
      </c>
      <c r="C1475" s="11" t="s">
        <v>701</v>
      </c>
      <c r="D1475" s="11" t="s">
        <v>662</v>
      </c>
      <c r="F1475" s="15">
        <f>IF(ISBLANK($D1475),"",IF(ISBLANK($E1475),VLOOKUP($D1475,$J:$K,2,FALSE),VLOOKUP($E1475,'Daycare Packages'!$A:$G,7,FALSE)))</f>
        <v>30</v>
      </c>
      <c r="G1475" s="15"/>
      <c r="H1475" s="15">
        <f t="shared" ref="H1475:H1538" si="65">IF(ISBLANK(D1475),"",SUM(F1475:G1475))</f>
        <v>30</v>
      </c>
      <c r="I1475" s="198">
        <f t="shared" ref="I1475:I1538" si="66">IF(A1475="",0,MONTH(A1475))</f>
        <v>2</v>
      </c>
    </row>
    <row r="1476" spans="1:9" x14ac:dyDescent="0.3">
      <c r="A1476" s="55">
        <v>43501</v>
      </c>
      <c r="B1476" s="56" t="s">
        <v>133</v>
      </c>
      <c r="C1476" s="56" t="s">
        <v>712</v>
      </c>
      <c r="D1476" s="56" t="s">
        <v>662</v>
      </c>
      <c r="E1476" s="56">
        <v>6770212</v>
      </c>
      <c r="F1476" s="59">
        <f>IF(ISBLANK($D1476),"",IF(ISBLANK($E1476),VLOOKUP($D1476,$J:$K,2,FALSE),VLOOKUP($E1476,'Daycare Packages'!$A:$G,7,FALSE)))</f>
        <v>26</v>
      </c>
      <c r="G1476" s="59"/>
      <c r="H1476" s="59">
        <f t="shared" si="65"/>
        <v>26</v>
      </c>
      <c r="I1476" s="198">
        <f t="shared" si="66"/>
        <v>2</v>
      </c>
    </row>
    <row r="1477" spans="1:9" x14ac:dyDescent="0.3">
      <c r="A1477" s="10">
        <v>43502</v>
      </c>
      <c r="B1477" s="11" t="s">
        <v>185</v>
      </c>
      <c r="C1477" s="11" t="s">
        <v>670</v>
      </c>
      <c r="D1477" s="11" t="s">
        <v>659</v>
      </c>
      <c r="E1477" s="11">
        <v>6722865</v>
      </c>
      <c r="F1477" s="15">
        <f>IF(ISBLANK($D1477),"",IF(ISBLANK($E1477),VLOOKUP($D1477,$J:$K,2,FALSE),VLOOKUP($E1477,'Daycare Packages'!$A:$G,7,FALSE)))</f>
        <v>17</v>
      </c>
      <c r="G1477" s="15"/>
      <c r="H1477" s="15">
        <f t="shared" si="65"/>
        <v>17</v>
      </c>
      <c r="I1477" s="198">
        <f t="shared" si="66"/>
        <v>2</v>
      </c>
    </row>
    <row r="1478" spans="1:9" x14ac:dyDescent="0.3">
      <c r="A1478" s="10">
        <v>43502</v>
      </c>
      <c r="B1478" s="11" t="s">
        <v>201</v>
      </c>
      <c r="C1478" s="11" t="s">
        <v>672</v>
      </c>
      <c r="D1478" s="11" t="s">
        <v>659</v>
      </c>
      <c r="E1478" s="11">
        <v>6762449</v>
      </c>
      <c r="F1478" s="15">
        <f>IF(ISBLANK($D1478),"",IF(ISBLANK($E1478),VLOOKUP($D1478,$J:$K,2,FALSE),VLOOKUP($E1478,'Daycare Packages'!$A:$G,7,FALSE)))</f>
        <v>19</v>
      </c>
      <c r="G1478" s="15"/>
      <c r="H1478" s="15">
        <f t="shared" si="65"/>
        <v>19</v>
      </c>
      <c r="I1478" s="198">
        <f t="shared" si="66"/>
        <v>2</v>
      </c>
    </row>
    <row r="1479" spans="1:9" x14ac:dyDescent="0.3">
      <c r="A1479" s="10">
        <v>43502</v>
      </c>
      <c r="B1479" s="11" t="s">
        <v>749</v>
      </c>
      <c r="C1479" s="11" t="s">
        <v>750</v>
      </c>
      <c r="D1479" s="11" t="s">
        <v>659</v>
      </c>
      <c r="F1479" s="15">
        <f>IF(ISBLANK($D1479),"",IF(ISBLANK($E1479),VLOOKUP($D1479,$J:$K,2,FALSE),VLOOKUP($E1479,'Daycare Packages'!$A:$G,7,FALSE)))</f>
        <v>20</v>
      </c>
      <c r="G1479" s="15"/>
      <c r="H1479" s="15">
        <f t="shared" si="65"/>
        <v>20</v>
      </c>
      <c r="I1479" s="198">
        <f t="shared" si="66"/>
        <v>2</v>
      </c>
    </row>
    <row r="1480" spans="1:9" x14ac:dyDescent="0.3">
      <c r="A1480" s="10">
        <v>43502</v>
      </c>
      <c r="B1480" s="11" t="s">
        <v>152</v>
      </c>
      <c r="C1480" s="11" t="s">
        <v>679</v>
      </c>
      <c r="D1480" s="11" t="s">
        <v>662</v>
      </c>
      <c r="E1480" s="11">
        <v>6696828</v>
      </c>
      <c r="F1480" s="15">
        <f>IF(ISBLANK($D1480),"",IF(ISBLANK($E1480),VLOOKUP($D1480,$J:$K,2,FALSE),VLOOKUP($E1480,'Daycare Packages'!$A:$G,7,FALSE)))</f>
        <v>22</v>
      </c>
      <c r="G1480" s="15"/>
      <c r="H1480" s="15">
        <f t="shared" si="65"/>
        <v>22</v>
      </c>
      <c r="I1480" s="198">
        <f t="shared" si="66"/>
        <v>2</v>
      </c>
    </row>
    <row r="1481" spans="1:9" x14ac:dyDescent="0.3">
      <c r="A1481" s="10">
        <v>43502</v>
      </c>
      <c r="B1481" s="11" t="s">
        <v>787</v>
      </c>
      <c r="C1481" s="11" t="s">
        <v>788</v>
      </c>
      <c r="D1481" s="11" t="s">
        <v>662</v>
      </c>
      <c r="F1481" s="15">
        <f>IF(ISBLANK($D1481),"",IF(ISBLANK($E1481),VLOOKUP($D1481,$J:$K,2,FALSE),VLOOKUP($E1481,'Daycare Packages'!$A:$G,7,FALSE)))</f>
        <v>30</v>
      </c>
      <c r="G1481" s="15">
        <v>-30</v>
      </c>
      <c r="H1481" s="15">
        <f t="shared" si="65"/>
        <v>0</v>
      </c>
      <c r="I1481" s="198">
        <f t="shared" si="66"/>
        <v>2</v>
      </c>
    </row>
    <row r="1482" spans="1:9" x14ac:dyDescent="0.3">
      <c r="A1482" s="10">
        <v>43502</v>
      </c>
      <c r="B1482" s="11" t="s">
        <v>246</v>
      </c>
      <c r="C1482" s="11" t="s">
        <v>814</v>
      </c>
      <c r="D1482" s="11" t="s">
        <v>662</v>
      </c>
      <c r="F1482" s="15">
        <f>IF(ISBLANK($D1482),"",IF(ISBLANK($E1482),VLOOKUP($D1482,$J:$K,2,FALSE),VLOOKUP($E1482,'Daycare Packages'!$A:$G,7,FALSE)))</f>
        <v>30</v>
      </c>
      <c r="G1482" s="15"/>
      <c r="H1482" s="15">
        <f t="shared" si="65"/>
        <v>30</v>
      </c>
      <c r="I1482" s="198">
        <f t="shared" si="66"/>
        <v>2</v>
      </c>
    </row>
    <row r="1483" spans="1:9" x14ac:dyDescent="0.3">
      <c r="A1483" s="10">
        <v>43502</v>
      </c>
      <c r="B1483" s="11" t="s">
        <v>246</v>
      </c>
      <c r="C1483" s="11" t="s">
        <v>815</v>
      </c>
      <c r="D1483" s="11" t="s">
        <v>662</v>
      </c>
      <c r="F1483" s="15">
        <f>IF(ISBLANK($D1483),"",IF(ISBLANK($E1483),VLOOKUP($D1483,$J:$K,2,FALSE),VLOOKUP($E1483,'Daycare Packages'!$A:$G,7,FALSE)))</f>
        <v>30</v>
      </c>
      <c r="G1483" s="15"/>
      <c r="H1483" s="15">
        <f t="shared" si="65"/>
        <v>30</v>
      </c>
      <c r="I1483" s="198">
        <f t="shared" si="66"/>
        <v>2</v>
      </c>
    </row>
    <row r="1484" spans="1:9" x14ac:dyDescent="0.3">
      <c r="A1484" s="10">
        <v>43502</v>
      </c>
      <c r="B1484" s="11" t="s">
        <v>212</v>
      </c>
      <c r="C1484" s="11" t="s">
        <v>707</v>
      </c>
      <c r="D1484" s="11" t="s">
        <v>662</v>
      </c>
      <c r="F1484" s="15">
        <f>IF(ISBLANK($D1484),"",IF(ISBLANK($E1484),VLOOKUP($D1484,$J:$K,2,FALSE),VLOOKUP($E1484,'Daycare Packages'!$A:$G,7,FALSE)))</f>
        <v>30</v>
      </c>
      <c r="G1484" s="15"/>
      <c r="H1484" s="15">
        <f t="shared" si="65"/>
        <v>30</v>
      </c>
      <c r="I1484" s="198">
        <f t="shared" si="66"/>
        <v>2</v>
      </c>
    </row>
    <row r="1485" spans="1:9" x14ac:dyDescent="0.3">
      <c r="A1485" s="10">
        <v>43502</v>
      </c>
      <c r="B1485" s="11" t="s">
        <v>224</v>
      </c>
      <c r="C1485" s="11" t="s">
        <v>740</v>
      </c>
      <c r="D1485" s="11" t="s">
        <v>662</v>
      </c>
      <c r="E1485" s="11">
        <v>6745190</v>
      </c>
      <c r="F1485" s="15">
        <f>IF(ISBLANK($D1485),"",IF(ISBLANK($E1485),VLOOKUP($D1485,$J:$K,2,FALSE),VLOOKUP($E1485,'Daycare Packages'!$A:$G,7,FALSE)))</f>
        <v>27</v>
      </c>
      <c r="G1485" s="15"/>
      <c r="H1485" s="15">
        <f t="shared" si="65"/>
        <v>27</v>
      </c>
      <c r="I1485" s="198">
        <f t="shared" si="66"/>
        <v>2</v>
      </c>
    </row>
    <row r="1486" spans="1:9" x14ac:dyDescent="0.3">
      <c r="A1486" s="10">
        <v>43502</v>
      </c>
      <c r="B1486" s="11" t="s">
        <v>887</v>
      </c>
      <c r="C1486" s="11" t="s">
        <v>888</v>
      </c>
      <c r="D1486" s="11" t="s">
        <v>662</v>
      </c>
      <c r="F1486" s="15">
        <f>IF(ISBLANK($D1486),"",IF(ISBLANK($E1486),VLOOKUP($D1486,$J:$K,2,FALSE),VLOOKUP($E1486,'Daycare Packages'!$A:$G,7,FALSE)))</f>
        <v>30</v>
      </c>
      <c r="G1486" s="15"/>
      <c r="H1486" s="15">
        <f t="shared" si="65"/>
        <v>30</v>
      </c>
      <c r="I1486" s="198">
        <f t="shared" si="66"/>
        <v>2</v>
      </c>
    </row>
    <row r="1487" spans="1:9" x14ac:dyDescent="0.3">
      <c r="A1487" s="10">
        <v>43502</v>
      </c>
      <c r="B1487" s="11" t="s">
        <v>924</v>
      </c>
      <c r="C1487" s="11" t="s">
        <v>925</v>
      </c>
      <c r="D1487" s="11" t="s">
        <v>662</v>
      </c>
      <c r="F1487" s="15">
        <f>IF(ISBLANK($D1487),"",IF(ISBLANK($E1487),VLOOKUP($D1487,$J:$K,2,FALSE),VLOOKUP($E1487,'Daycare Packages'!$A:$G,7,FALSE)))</f>
        <v>30</v>
      </c>
      <c r="G1487" s="15"/>
      <c r="H1487" s="15">
        <f t="shared" si="65"/>
        <v>30</v>
      </c>
      <c r="I1487" s="198">
        <f t="shared" si="66"/>
        <v>2</v>
      </c>
    </row>
    <row r="1488" spans="1:9" x14ac:dyDescent="0.3">
      <c r="A1488" s="10">
        <v>43502</v>
      </c>
      <c r="B1488" s="11" t="s">
        <v>926</v>
      </c>
      <c r="C1488" s="11" t="s">
        <v>927</v>
      </c>
      <c r="D1488" s="11" t="s">
        <v>662</v>
      </c>
      <c r="F1488" s="15">
        <f>IF(ISBLANK($D1488),"",IF(ISBLANK($E1488),VLOOKUP($D1488,$J:$K,2,FALSE),VLOOKUP($E1488,'Daycare Packages'!$A:$G,7,FALSE)))</f>
        <v>30</v>
      </c>
      <c r="G1488" s="15"/>
      <c r="H1488" s="15">
        <f t="shared" si="65"/>
        <v>30</v>
      </c>
      <c r="I1488" s="198">
        <f t="shared" si="66"/>
        <v>2</v>
      </c>
    </row>
    <row r="1489" spans="1:9" x14ac:dyDescent="0.3">
      <c r="A1489" s="10">
        <v>43502</v>
      </c>
      <c r="B1489" s="11" t="s">
        <v>926</v>
      </c>
      <c r="C1489" s="11" t="s">
        <v>928</v>
      </c>
      <c r="D1489" s="11" t="s">
        <v>662</v>
      </c>
      <c r="F1489" s="15">
        <f>IF(ISBLANK($D1489),"",IF(ISBLANK($E1489),VLOOKUP($D1489,$J:$K,2,FALSE),VLOOKUP($E1489,'Daycare Packages'!$A:$G,7,FALSE)))</f>
        <v>30</v>
      </c>
      <c r="G1489" s="15"/>
      <c r="H1489" s="15">
        <f t="shared" si="65"/>
        <v>30</v>
      </c>
      <c r="I1489" s="198">
        <f t="shared" si="66"/>
        <v>2</v>
      </c>
    </row>
    <row r="1490" spans="1:9" x14ac:dyDescent="0.3">
      <c r="A1490" s="10">
        <v>43502</v>
      </c>
      <c r="B1490" s="11" t="s">
        <v>891</v>
      </c>
      <c r="C1490" s="11" t="s">
        <v>804</v>
      </c>
      <c r="D1490" s="11" t="s">
        <v>662</v>
      </c>
      <c r="F1490" s="15">
        <f>IF(ISBLANK($D1490),"",IF(ISBLANK($E1490),VLOOKUP($D1490,$J:$K,2,FALSE),VLOOKUP($E1490,'Daycare Packages'!$A:$G,7,FALSE)))</f>
        <v>30</v>
      </c>
      <c r="G1490" s="15"/>
      <c r="H1490" s="15">
        <f t="shared" si="65"/>
        <v>30</v>
      </c>
      <c r="I1490" s="198">
        <f t="shared" si="66"/>
        <v>2</v>
      </c>
    </row>
    <row r="1491" spans="1:9" x14ac:dyDescent="0.3">
      <c r="A1491" s="10">
        <v>43502</v>
      </c>
      <c r="B1491" s="11" t="s">
        <v>722</v>
      </c>
      <c r="C1491" s="11" t="s">
        <v>548</v>
      </c>
      <c r="D1491" s="11" t="s">
        <v>662</v>
      </c>
      <c r="F1491" s="15">
        <f>IF(ISBLANK($D1491),"",IF(ISBLANK($E1491),VLOOKUP($D1491,$J:$K,2,FALSE),VLOOKUP($E1491,'Daycare Packages'!$A:$G,7,FALSE)))</f>
        <v>30</v>
      </c>
      <c r="G1491" s="15"/>
      <c r="H1491" s="15">
        <f t="shared" si="65"/>
        <v>30</v>
      </c>
      <c r="I1491" s="198">
        <f t="shared" si="66"/>
        <v>2</v>
      </c>
    </row>
    <row r="1492" spans="1:9" x14ac:dyDescent="0.3">
      <c r="A1492" s="10">
        <v>43502</v>
      </c>
      <c r="B1492" s="11" t="s">
        <v>272</v>
      </c>
      <c r="C1492" s="11" t="s">
        <v>438</v>
      </c>
      <c r="D1492" s="11" t="s">
        <v>662</v>
      </c>
      <c r="F1492" s="15">
        <f>IF(ISBLANK($D1492),"",IF(ISBLANK($E1492),VLOOKUP($D1492,$J:$K,2,FALSE),VLOOKUP($E1492,'Daycare Packages'!$A:$G,7,FALSE)))</f>
        <v>30</v>
      </c>
      <c r="G1492" s="15"/>
      <c r="H1492" s="15">
        <f t="shared" si="65"/>
        <v>30</v>
      </c>
      <c r="I1492" s="198">
        <f t="shared" si="66"/>
        <v>2</v>
      </c>
    </row>
    <row r="1493" spans="1:9" x14ac:dyDescent="0.3">
      <c r="A1493" s="10">
        <v>43502</v>
      </c>
      <c r="B1493" s="11" t="s">
        <v>123</v>
      </c>
      <c r="C1493" s="11" t="s">
        <v>507</v>
      </c>
      <c r="D1493" s="11" t="s">
        <v>662</v>
      </c>
      <c r="E1493" s="11">
        <v>6644301</v>
      </c>
      <c r="F1493" s="15">
        <f>IF(ISBLANK($D1493),"",IF(ISBLANK($E1493),VLOOKUP($D1493,$J:$K,2,FALSE),VLOOKUP($E1493,'Daycare Packages'!$A:$G,7,FALSE)))</f>
        <v>22</v>
      </c>
      <c r="G1493" s="15"/>
      <c r="H1493" s="15">
        <f t="shared" si="65"/>
        <v>22</v>
      </c>
      <c r="I1493" s="198">
        <f t="shared" si="66"/>
        <v>2</v>
      </c>
    </row>
    <row r="1494" spans="1:9" x14ac:dyDescent="0.3">
      <c r="A1494" s="10">
        <v>43502</v>
      </c>
      <c r="B1494" s="11" t="s">
        <v>209</v>
      </c>
      <c r="C1494" s="11" t="s">
        <v>702</v>
      </c>
      <c r="D1494" s="11" t="s">
        <v>662</v>
      </c>
      <c r="E1494" s="11">
        <v>6733881</v>
      </c>
      <c r="F1494" s="15">
        <f>IF(ISBLANK($D1494),"",IF(ISBLANK($E1494),VLOOKUP($D1494,$J:$K,2,FALSE),VLOOKUP($E1494,'Daycare Packages'!$A:$G,7,FALSE)))</f>
        <v>25</v>
      </c>
      <c r="G1494" s="15"/>
      <c r="H1494" s="15">
        <f t="shared" si="65"/>
        <v>25</v>
      </c>
      <c r="I1494" s="198">
        <f t="shared" si="66"/>
        <v>2</v>
      </c>
    </row>
    <row r="1495" spans="1:9" x14ac:dyDescent="0.3">
      <c r="A1495" s="10">
        <v>43502</v>
      </c>
      <c r="B1495" s="11" t="s">
        <v>139</v>
      </c>
      <c r="C1495" s="11" t="s">
        <v>867</v>
      </c>
      <c r="D1495" s="11" t="s">
        <v>662</v>
      </c>
      <c r="E1495" s="11">
        <v>6676776</v>
      </c>
      <c r="F1495" s="15">
        <f>IF(ISBLANK($D1495),"",IF(ISBLANK($E1495),VLOOKUP($D1495,$J:$K,2,FALSE),VLOOKUP($E1495,'Daycare Packages'!$A:$G,7,FALSE)))</f>
        <v>26</v>
      </c>
      <c r="G1495" s="15"/>
      <c r="H1495" s="15">
        <f t="shared" si="65"/>
        <v>26</v>
      </c>
      <c r="I1495" s="198">
        <f t="shared" si="66"/>
        <v>2</v>
      </c>
    </row>
    <row r="1496" spans="1:9" x14ac:dyDescent="0.3">
      <c r="A1496" s="10">
        <v>43502</v>
      </c>
      <c r="B1496" s="11" t="s">
        <v>182</v>
      </c>
      <c r="C1496" s="11" t="s">
        <v>685</v>
      </c>
      <c r="D1496" s="11" t="s">
        <v>662</v>
      </c>
      <c r="E1496" s="11">
        <v>6769807</v>
      </c>
      <c r="F1496" s="15">
        <f>IF(ISBLANK($D1496),"",IF(ISBLANK($E1496),VLOOKUP($D1496,$J:$K,2,FALSE),VLOOKUP($E1496,'Daycare Packages'!$A:$G,7,FALSE)))</f>
        <v>23</v>
      </c>
      <c r="G1496" s="15"/>
      <c r="H1496" s="15">
        <f t="shared" si="65"/>
        <v>23</v>
      </c>
      <c r="I1496" s="198">
        <f t="shared" si="66"/>
        <v>2</v>
      </c>
    </row>
    <row r="1497" spans="1:9" x14ac:dyDescent="0.3">
      <c r="A1497" s="10">
        <v>43502</v>
      </c>
      <c r="B1497" s="11" t="s">
        <v>162</v>
      </c>
      <c r="C1497" s="11" t="s">
        <v>676</v>
      </c>
      <c r="D1497" s="11" t="s">
        <v>662</v>
      </c>
      <c r="E1497" s="11">
        <v>6710615</v>
      </c>
      <c r="F1497" s="15">
        <f>IF(ISBLANK($D1497),"",IF(ISBLANK($E1497),VLOOKUP($D1497,$J:$K,2,FALSE),VLOOKUP($E1497,'Daycare Packages'!$A:$G,7,FALSE)))</f>
        <v>26</v>
      </c>
      <c r="G1497" s="15"/>
      <c r="H1497" s="15">
        <f t="shared" si="65"/>
        <v>26</v>
      </c>
      <c r="I1497" s="198">
        <f t="shared" si="66"/>
        <v>2</v>
      </c>
    </row>
    <row r="1498" spans="1:9" x14ac:dyDescent="0.3">
      <c r="A1498" s="10">
        <v>43502</v>
      </c>
      <c r="B1498" s="11" t="s">
        <v>150</v>
      </c>
      <c r="C1498" s="11" t="s">
        <v>461</v>
      </c>
      <c r="D1498" s="11" t="s">
        <v>662</v>
      </c>
      <c r="E1498" s="11">
        <v>6695345</v>
      </c>
      <c r="F1498" s="15">
        <f>IF(ISBLANK($D1498),"",IF(ISBLANK($E1498),VLOOKUP($D1498,$J:$K,2,FALSE),VLOOKUP($E1498,'Daycare Packages'!$A:$G,7,FALSE)))</f>
        <v>26</v>
      </c>
      <c r="G1498" s="15"/>
      <c r="H1498" s="15">
        <f t="shared" si="65"/>
        <v>26</v>
      </c>
      <c r="I1498" s="198">
        <f t="shared" si="66"/>
        <v>2</v>
      </c>
    </row>
    <row r="1499" spans="1:9" x14ac:dyDescent="0.3">
      <c r="A1499" s="10">
        <v>43502</v>
      </c>
      <c r="B1499" s="11" t="s">
        <v>225</v>
      </c>
      <c r="C1499" s="11" t="s">
        <v>719</v>
      </c>
      <c r="D1499" s="11" t="s">
        <v>662</v>
      </c>
      <c r="E1499" s="11">
        <v>6746411</v>
      </c>
      <c r="F1499" s="15">
        <f>IF(ISBLANK($D1499),"",IF(ISBLANK($E1499),VLOOKUP($D1499,$J:$K,2,FALSE),VLOOKUP($E1499,'Daycare Packages'!$A:$G,7,FALSE)))</f>
        <v>25</v>
      </c>
      <c r="G1499" s="15"/>
      <c r="H1499" s="15">
        <f t="shared" si="65"/>
        <v>25</v>
      </c>
      <c r="I1499" s="198">
        <f t="shared" si="66"/>
        <v>2</v>
      </c>
    </row>
    <row r="1500" spans="1:9" x14ac:dyDescent="0.3">
      <c r="A1500" s="10">
        <v>43502</v>
      </c>
      <c r="B1500" s="11" t="s">
        <v>834</v>
      </c>
      <c r="C1500" s="11" t="s">
        <v>835</v>
      </c>
      <c r="D1500" s="11" t="s">
        <v>662</v>
      </c>
      <c r="F1500" s="15">
        <f>IF(ISBLANK($D1500),"",IF(ISBLANK($E1500),VLOOKUP($D1500,$J:$K,2,FALSE),VLOOKUP($E1500,'Daycare Packages'!$A:$G,7,FALSE)))</f>
        <v>30</v>
      </c>
      <c r="G1500" s="15"/>
      <c r="H1500" s="15">
        <f t="shared" si="65"/>
        <v>30</v>
      </c>
      <c r="I1500" s="198">
        <f t="shared" si="66"/>
        <v>2</v>
      </c>
    </row>
    <row r="1501" spans="1:9" x14ac:dyDescent="0.3">
      <c r="A1501" s="10">
        <v>43502</v>
      </c>
      <c r="B1501" s="11" t="s">
        <v>816</v>
      </c>
      <c r="C1501" s="11" t="s">
        <v>817</v>
      </c>
      <c r="D1501" s="11" t="s">
        <v>662</v>
      </c>
      <c r="F1501" s="15">
        <f>IF(ISBLANK($D1501),"",IF(ISBLANK($E1501),VLOOKUP($D1501,$J:$K,2,FALSE),VLOOKUP($E1501,'Daycare Packages'!$A:$G,7,FALSE)))</f>
        <v>30</v>
      </c>
      <c r="G1501" s="15"/>
      <c r="H1501" s="15">
        <f t="shared" si="65"/>
        <v>30</v>
      </c>
      <c r="I1501" s="198">
        <f t="shared" si="66"/>
        <v>2</v>
      </c>
    </row>
    <row r="1502" spans="1:9" x14ac:dyDescent="0.3">
      <c r="A1502" s="10">
        <v>43502</v>
      </c>
      <c r="B1502" s="11" t="s">
        <v>472</v>
      </c>
      <c r="C1502" s="11" t="s">
        <v>473</v>
      </c>
      <c r="D1502" s="11" t="s">
        <v>662</v>
      </c>
      <c r="F1502" s="15">
        <f>IF(ISBLANK($D1502),"",IF(ISBLANK($E1502),VLOOKUP($D1502,$J:$K,2,FALSE),VLOOKUP($E1502,'Daycare Packages'!$A:$G,7,FALSE)))</f>
        <v>30</v>
      </c>
      <c r="G1502" s="15"/>
      <c r="H1502" s="15">
        <f t="shared" si="65"/>
        <v>30</v>
      </c>
      <c r="I1502" s="198">
        <f t="shared" si="66"/>
        <v>2</v>
      </c>
    </row>
    <row r="1503" spans="1:9" x14ac:dyDescent="0.3">
      <c r="A1503" s="10">
        <v>43502</v>
      </c>
      <c r="B1503" s="11" t="s">
        <v>222</v>
      </c>
      <c r="C1503" s="11" t="s">
        <v>229</v>
      </c>
      <c r="D1503" s="11" t="s">
        <v>662</v>
      </c>
      <c r="E1503" s="11">
        <v>6771136</v>
      </c>
      <c r="F1503" s="15">
        <f>IF(ISBLANK($D1503),"",IF(ISBLANK($E1503),VLOOKUP($D1503,$J:$K,2,FALSE),VLOOKUP($E1503,'Daycare Packages'!$A:$G,7,FALSE)))</f>
        <v>27</v>
      </c>
      <c r="G1503" s="15"/>
      <c r="H1503" s="15">
        <f t="shared" si="65"/>
        <v>27</v>
      </c>
      <c r="I1503" s="198">
        <f t="shared" si="66"/>
        <v>2</v>
      </c>
    </row>
    <row r="1504" spans="1:9" x14ac:dyDescent="0.3">
      <c r="A1504" s="10">
        <v>43502</v>
      </c>
      <c r="B1504" s="11" t="s">
        <v>164</v>
      </c>
      <c r="C1504" s="11" t="s">
        <v>802</v>
      </c>
      <c r="D1504" s="11" t="s">
        <v>662</v>
      </c>
      <c r="E1504" s="11">
        <v>6712372</v>
      </c>
      <c r="F1504" s="15">
        <f>IF(ISBLANK($D1504),"",IF(ISBLANK($E1504),VLOOKUP($D1504,$J:$K,2,FALSE),VLOOKUP($E1504,'Daycare Packages'!$A:$G,7,FALSE)))</f>
        <v>26</v>
      </c>
      <c r="G1504" s="15"/>
      <c r="H1504" s="15">
        <f t="shared" si="65"/>
        <v>26</v>
      </c>
      <c r="I1504" s="198">
        <f t="shared" si="66"/>
        <v>2</v>
      </c>
    </row>
    <row r="1505" spans="1:9" x14ac:dyDescent="0.3">
      <c r="A1505" s="10">
        <v>43502</v>
      </c>
      <c r="B1505" s="11" t="s">
        <v>178</v>
      </c>
      <c r="C1505" s="11" t="s">
        <v>734</v>
      </c>
      <c r="D1505" s="11" t="s">
        <v>662</v>
      </c>
      <c r="E1505" s="11">
        <v>6719571</v>
      </c>
      <c r="F1505" s="15">
        <f>IF(ISBLANK($D1505),"",IF(ISBLANK($E1505),VLOOKUP($D1505,$J:$K,2,FALSE),VLOOKUP($E1505,'Daycare Packages'!$A:$G,7,FALSE)))</f>
        <v>26</v>
      </c>
      <c r="G1505" s="15"/>
      <c r="H1505" s="15">
        <f t="shared" si="65"/>
        <v>26</v>
      </c>
      <c r="I1505" s="198">
        <f t="shared" si="66"/>
        <v>2</v>
      </c>
    </row>
    <row r="1506" spans="1:9" x14ac:dyDescent="0.3">
      <c r="A1506" s="10">
        <v>43502</v>
      </c>
      <c r="B1506" s="11" t="s">
        <v>197</v>
      </c>
      <c r="C1506" s="11" t="s">
        <v>754</v>
      </c>
      <c r="D1506" s="11" t="s">
        <v>662</v>
      </c>
      <c r="E1506" s="11">
        <v>6762549</v>
      </c>
      <c r="F1506" s="15">
        <f>IF(ISBLANK($D1506),"",IF(ISBLANK($E1506),VLOOKUP($D1506,$J:$K,2,FALSE),VLOOKUP($E1506,'Daycare Packages'!$A:$G,7,FALSE)))</f>
        <v>27</v>
      </c>
      <c r="G1506" s="15"/>
      <c r="H1506" s="15">
        <f t="shared" si="65"/>
        <v>27</v>
      </c>
      <c r="I1506" s="198">
        <f t="shared" si="66"/>
        <v>2</v>
      </c>
    </row>
    <row r="1507" spans="1:9" x14ac:dyDescent="0.3">
      <c r="A1507" s="10">
        <v>43502</v>
      </c>
      <c r="B1507" s="11" t="s">
        <v>200</v>
      </c>
      <c r="C1507" s="11" t="s">
        <v>750</v>
      </c>
      <c r="D1507" s="11" t="s">
        <v>662</v>
      </c>
      <c r="E1507" s="11">
        <v>6731296</v>
      </c>
      <c r="F1507" s="15">
        <f>IF(ISBLANK($D1507),"",IF(ISBLANK($E1507),VLOOKUP($D1507,$J:$K,2,FALSE),VLOOKUP($E1507,'Daycare Packages'!$A:$G,7,FALSE)))</f>
        <v>26</v>
      </c>
      <c r="G1507" s="15"/>
      <c r="H1507" s="15">
        <f t="shared" si="65"/>
        <v>26</v>
      </c>
      <c r="I1507" s="198">
        <f t="shared" si="66"/>
        <v>2</v>
      </c>
    </row>
    <row r="1508" spans="1:9" x14ac:dyDescent="0.3">
      <c r="A1508" s="10">
        <v>43502</v>
      </c>
      <c r="B1508" s="11" t="s">
        <v>116</v>
      </c>
      <c r="C1508" s="11" t="s">
        <v>488</v>
      </c>
      <c r="D1508" s="11" t="s">
        <v>662</v>
      </c>
      <c r="E1508" s="11">
        <v>6709081</v>
      </c>
      <c r="F1508" s="15">
        <f>IF(ISBLANK($D1508),"",IF(ISBLANK($E1508),VLOOKUP($D1508,$J:$K,2,FALSE),VLOOKUP($E1508,'Daycare Packages'!$A:$G,7,FALSE)))</f>
        <v>26</v>
      </c>
      <c r="G1508" s="15"/>
      <c r="H1508" s="15">
        <f t="shared" si="65"/>
        <v>26</v>
      </c>
      <c r="I1508" s="198">
        <f t="shared" si="66"/>
        <v>2</v>
      </c>
    </row>
    <row r="1509" spans="1:9" x14ac:dyDescent="0.3">
      <c r="A1509" s="10">
        <v>43502</v>
      </c>
      <c r="B1509" s="11" t="s">
        <v>148</v>
      </c>
      <c r="C1509" s="11" t="s">
        <v>547</v>
      </c>
      <c r="D1509" s="11" t="s">
        <v>662</v>
      </c>
      <c r="E1509" s="11">
        <v>6692862</v>
      </c>
      <c r="F1509" s="15">
        <f>IF(ISBLANK($D1509),"",IF(ISBLANK($E1509),VLOOKUP($D1509,$J:$K,2,FALSE),VLOOKUP($E1509,'Daycare Packages'!$A:$G,7,FALSE)))</f>
        <v>25</v>
      </c>
      <c r="G1509" s="15"/>
      <c r="H1509" s="15">
        <f t="shared" si="65"/>
        <v>25</v>
      </c>
      <c r="I1509" s="198">
        <f t="shared" si="66"/>
        <v>2</v>
      </c>
    </row>
    <row r="1510" spans="1:9" x14ac:dyDescent="0.3">
      <c r="A1510" s="10">
        <v>43502</v>
      </c>
      <c r="B1510" s="11" t="s">
        <v>677</v>
      </c>
      <c r="C1510" s="11" t="s">
        <v>678</v>
      </c>
      <c r="D1510" s="11" t="s">
        <v>662</v>
      </c>
      <c r="F1510" s="15">
        <f>IF(ISBLANK($D1510),"",IF(ISBLANK($E1510),VLOOKUP($D1510,$J:$K,2,FALSE),VLOOKUP($E1510,'Daycare Packages'!$A:$G,7,FALSE)))</f>
        <v>30</v>
      </c>
      <c r="G1510" s="15"/>
      <c r="H1510" s="15">
        <f t="shared" si="65"/>
        <v>30</v>
      </c>
      <c r="I1510" s="198">
        <f t="shared" si="66"/>
        <v>2</v>
      </c>
    </row>
    <row r="1511" spans="1:9" x14ac:dyDescent="0.3">
      <c r="A1511" s="10">
        <v>43502</v>
      </c>
      <c r="B1511" s="11" t="s">
        <v>690</v>
      </c>
      <c r="C1511" s="11" t="s">
        <v>691</v>
      </c>
      <c r="D1511" s="11" t="s">
        <v>662</v>
      </c>
      <c r="E1511" s="11">
        <v>6754754</v>
      </c>
      <c r="F1511" s="15">
        <f>IF(ISBLANK($D1511),"",IF(ISBLANK($E1511),VLOOKUP($D1511,$J:$K,2,FALSE),VLOOKUP($E1511,'Daycare Packages'!$A:$G,7,FALSE)))</f>
        <v>25</v>
      </c>
      <c r="G1511" s="15"/>
      <c r="H1511" s="15">
        <f t="shared" si="65"/>
        <v>25</v>
      </c>
      <c r="I1511" s="198">
        <f t="shared" si="66"/>
        <v>2</v>
      </c>
    </row>
    <row r="1512" spans="1:9" x14ac:dyDescent="0.3">
      <c r="A1512" s="10">
        <v>43502</v>
      </c>
      <c r="B1512" s="11" t="s">
        <v>196</v>
      </c>
      <c r="C1512" s="11" t="s">
        <v>432</v>
      </c>
      <c r="D1512" s="11" t="s">
        <v>662</v>
      </c>
      <c r="E1512" s="11">
        <v>6728047</v>
      </c>
      <c r="F1512" s="15">
        <f>IF(ISBLANK($D1512),"",IF(ISBLANK($E1512),VLOOKUP($D1512,$J:$K,2,FALSE),VLOOKUP($E1512,'Daycare Packages'!$A:$G,7,FALSE)))</f>
        <v>24</v>
      </c>
      <c r="G1512" s="15"/>
      <c r="H1512" s="15">
        <f t="shared" si="65"/>
        <v>24</v>
      </c>
      <c r="I1512" s="198">
        <f t="shared" si="66"/>
        <v>2</v>
      </c>
    </row>
    <row r="1513" spans="1:9" x14ac:dyDescent="0.3">
      <c r="A1513" s="10">
        <v>43502</v>
      </c>
      <c r="B1513" s="11" t="s">
        <v>159</v>
      </c>
      <c r="C1513" s="11" t="s">
        <v>456</v>
      </c>
      <c r="D1513" s="11" t="s">
        <v>662</v>
      </c>
      <c r="E1513" s="11">
        <v>6737156</v>
      </c>
      <c r="F1513" s="15">
        <f>IF(ISBLANK($D1513),"",IF(ISBLANK($E1513),VLOOKUP($D1513,$J:$K,2,FALSE),VLOOKUP($E1513,'Daycare Packages'!$A:$G,7,FALSE)))</f>
        <v>25</v>
      </c>
      <c r="G1513" s="15"/>
      <c r="H1513" s="15">
        <f t="shared" si="65"/>
        <v>25</v>
      </c>
      <c r="I1513" s="198">
        <f t="shared" si="66"/>
        <v>2</v>
      </c>
    </row>
    <row r="1514" spans="1:9" x14ac:dyDescent="0.3">
      <c r="A1514" s="10">
        <v>43502</v>
      </c>
      <c r="B1514" s="11" t="s">
        <v>873</v>
      </c>
      <c r="C1514" s="11" t="s">
        <v>493</v>
      </c>
      <c r="D1514" s="11" t="s">
        <v>662</v>
      </c>
      <c r="F1514" s="15">
        <f>IF(ISBLANK($D1514),"",IF(ISBLANK($E1514),VLOOKUP($D1514,$J:$K,2,FALSE),VLOOKUP($E1514,'Daycare Packages'!$A:$G,7,FALSE)))</f>
        <v>30</v>
      </c>
      <c r="G1514" s="15"/>
      <c r="H1514" s="15">
        <f t="shared" si="65"/>
        <v>30</v>
      </c>
      <c r="I1514" s="198">
        <f t="shared" si="66"/>
        <v>2</v>
      </c>
    </row>
    <row r="1515" spans="1:9" x14ac:dyDescent="0.3">
      <c r="A1515" s="10">
        <v>43502</v>
      </c>
      <c r="B1515" s="11" t="s">
        <v>195</v>
      </c>
      <c r="C1515" s="11" t="s">
        <v>474</v>
      </c>
      <c r="D1515" s="11" t="s">
        <v>662</v>
      </c>
      <c r="E1515" s="11">
        <v>6727803</v>
      </c>
      <c r="F1515" s="15">
        <f>IF(ISBLANK($D1515),"",IF(ISBLANK($E1515),VLOOKUP($D1515,$J:$K,2,FALSE),VLOOKUP($E1515,'Daycare Packages'!$A:$G,7,FALSE)))</f>
        <v>25</v>
      </c>
      <c r="G1515" s="15"/>
      <c r="H1515" s="15">
        <f t="shared" si="65"/>
        <v>25</v>
      </c>
      <c r="I1515" s="198">
        <f t="shared" si="66"/>
        <v>2</v>
      </c>
    </row>
    <row r="1516" spans="1:9" x14ac:dyDescent="0.3">
      <c r="A1516" s="10">
        <v>43502</v>
      </c>
      <c r="B1516" s="11" t="s">
        <v>195</v>
      </c>
      <c r="C1516" s="11" t="s">
        <v>735</v>
      </c>
      <c r="D1516" s="11" t="s">
        <v>662</v>
      </c>
      <c r="E1516" s="11">
        <v>6727803</v>
      </c>
      <c r="F1516" s="15">
        <f>IF(ISBLANK($D1516),"",IF(ISBLANK($E1516),VLOOKUP($D1516,$J:$K,2,FALSE),VLOOKUP($E1516,'Daycare Packages'!$A:$G,7,FALSE)))</f>
        <v>25</v>
      </c>
      <c r="G1516" s="15"/>
      <c r="H1516" s="15">
        <f t="shared" si="65"/>
        <v>25</v>
      </c>
      <c r="I1516" s="198">
        <f t="shared" si="66"/>
        <v>2</v>
      </c>
    </row>
    <row r="1517" spans="1:9" x14ac:dyDescent="0.3">
      <c r="A1517" s="10">
        <v>43502</v>
      </c>
      <c r="B1517" s="11" t="s">
        <v>216</v>
      </c>
      <c r="C1517" s="11" t="s">
        <v>448</v>
      </c>
      <c r="D1517" s="11" t="s">
        <v>662</v>
      </c>
      <c r="E1517" s="11">
        <v>6764956</v>
      </c>
      <c r="F1517" s="15">
        <f>IF(ISBLANK($D1517),"",IF(ISBLANK($E1517),VLOOKUP($D1517,$J:$K,2,FALSE),VLOOKUP($E1517,'Daycare Packages'!$A:$G,7,FALSE)))</f>
        <v>27</v>
      </c>
      <c r="G1517" s="15"/>
      <c r="H1517" s="15">
        <f t="shared" si="65"/>
        <v>27</v>
      </c>
      <c r="I1517" s="198">
        <f t="shared" si="66"/>
        <v>2</v>
      </c>
    </row>
    <row r="1518" spans="1:9" x14ac:dyDescent="0.3">
      <c r="A1518" s="10">
        <v>43502</v>
      </c>
      <c r="B1518" s="11" t="s">
        <v>703</v>
      </c>
      <c r="C1518" s="11" t="s">
        <v>704</v>
      </c>
      <c r="D1518" s="11" t="s">
        <v>662</v>
      </c>
      <c r="F1518" s="15">
        <f>IF(ISBLANK($D1518),"",IF(ISBLANK($E1518),VLOOKUP($D1518,$J:$K,2,FALSE),VLOOKUP($E1518,'Daycare Packages'!$A:$G,7,FALSE)))</f>
        <v>30</v>
      </c>
      <c r="G1518" s="15"/>
      <c r="H1518" s="15">
        <f t="shared" si="65"/>
        <v>30</v>
      </c>
      <c r="I1518" s="198">
        <f t="shared" si="66"/>
        <v>2</v>
      </c>
    </row>
    <row r="1519" spans="1:9" x14ac:dyDescent="0.3">
      <c r="A1519" s="10">
        <v>43502</v>
      </c>
      <c r="B1519" s="11" t="s">
        <v>184</v>
      </c>
      <c r="C1519" s="11" t="s">
        <v>679</v>
      </c>
      <c r="D1519" s="11" t="s">
        <v>662</v>
      </c>
      <c r="E1519" s="11">
        <v>6722263</v>
      </c>
      <c r="F1519" s="15">
        <f>IF(ISBLANK($D1519),"",IF(ISBLANK($E1519),VLOOKUP($D1519,$J:$K,2,FALSE),VLOOKUP($E1519,'Daycare Packages'!$A:$G,7,FALSE)))</f>
        <v>22</v>
      </c>
      <c r="G1519" s="15"/>
      <c r="H1519" s="15">
        <f t="shared" si="65"/>
        <v>22</v>
      </c>
      <c r="I1519" s="198">
        <f t="shared" si="66"/>
        <v>2</v>
      </c>
    </row>
    <row r="1520" spans="1:9" x14ac:dyDescent="0.3">
      <c r="A1520" s="10">
        <v>43502</v>
      </c>
      <c r="B1520" s="11" t="s">
        <v>184</v>
      </c>
      <c r="C1520" s="11" t="s">
        <v>396</v>
      </c>
      <c r="D1520" s="11" t="s">
        <v>662</v>
      </c>
      <c r="E1520" s="11">
        <v>6722263</v>
      </c>
      <c r="F1520" s="15">
        <f>IF(ISBLANK($D1520),"",IF(ISBLANK($E1520),VLOOKUP($D1520,$J:$K,2,FALSE),VLOOKUP($E1520,'Daycare Packages'!$A:$G,7,FALSE)))</f>
        <v>22</v>
      </c>
      <c r="G1520" s="15"/>
      <c r="H1520" s="15">
        <f t="shared" si="65"/>
        <v>22</v>
      </c>
      <c r="I1520" s="198">
        <f t="shared" si="66"/>
        <v>2</v>
      </c>
    </row>
    <row r="1521" spans="1:9" x14ac:dyDescent="0.3">
      <c r="A1521" s="10">
        <v>43502</v>
      </c>
      <c r="B1521" s="11" t="s">
        <v>849</v>
      </c>
      <c r="C1521" s="11" t="s">
        <v>850</v>
      </c>
      <c r="D1521" s="11" t="s">
        <v>662</v>
      </c>
      <c r="F1521" s="15">
        <f>IF(ISBLANK($D1521),"",IF(ISBLANK($E1521),VLOOKUP($D1521,$J:$K,2,FALSE),VLOOKUP($E1521,'Daycare Packages'!$A:$G,7,FALSE)))</f>
        <v>30</v>
      </c>
      <c r="G1521" s="15"/>
      <c r="H1521" s="15">
        <f t="shared" si="65"/>
        <v>30</v>
      </c>
      <c r="I1521" s="198">
        <f t="shared" si="66"/>
        <v>2</v>
      </c>
    </row>
    <row r="1522" spans="1:9" x14ac:dyDescent="0.3">
      <c r="A1522" s="10">
        <v>43502</v>
      </c>
      <c r="B1522" s="11" t="s">
        <v>127</v>
      </c>
      <c r="C1522" s="11" t="s">
        <v>715</v>
      </c>
      <c r="D1522" s="11" t="s">
        <v>662</v>
      </c>
      <c r="E1522" s="11">
        <v>6756191</v>
      </c>
      <c r="F1522" s="15">
        <f>IF(ISBLANK($D1522),"",IF(ISBLANK($E1522),VLOOKUP($D1522,$J:$K,2,FALSE),VLOOKUP($E1522,'Daycare Packages'!$A:$G,7,FALSE)))</f>
        <v>23</v>
      </c>
      <c r="G1522" s="15"/>
      <c r="H1522" s="15">
        <f t="shared" si="65"/>
        <v>23</v>
      </c>
      <c r="I1522" s="198">
        <f t="shared" si="66"/>
        <v>2</v>
      </c>
    </row>
    <row r="1523" spans="1:9" x14ac:dyDescent="0.3">
      <c r="A1523" s="10">
        <v>43502</v>
      </c>
      <c r="B1523" s="11" t="s">
        <v>156</v>
      </c>
      <c r="C1523" s="11" t="s">
        <v>479</v>
      </c>
      <c r="D1523" s="11" t="s">
        <v>662</v>
      </c>
      <c r="E1523" s="11">
        <v>6703732</v>
      </c>
      <c r="F1523" s="15">
        <f>IF(ISBLANK($D1523),"",IF(ISBLANK($E1523),VLOOKUP($D1523,$J:$K,2,FALSE),VLOOKUP($E1523,'Daycare Packages'!$A:$G,7,FALSE)))</f>
        <v>22</v>
      </c>
      <c r="G1523" s="15"/>
      <c r="H1523" s="15">
        <f t="shared" si="65"/>
        <v>22</v>
      </c>
      <c r="I1523" s="198">
        <f t="shared" si="66"/>
        <v>2</v>
      </c>
    </row>
    <row r="1524" spans="1:9" x14ac:dyDescent="0.3">
      <c r="A1524" s="10">
        <v>43502</v>
      </c>
      <c r="B1524" s="11" t="s">
        <v>214</v>
      </c>
      <c r="C1524" s="11" t="s">
        <v>686</v>
      </c>
      <c r="D1524" s="11" t="s">
        <v>662</v>
      </c>
      <c r="E1524" s="11">
        <v>6735881</v>
      </c>
      <c r="F1524" s="15">
        <f>IF(ISBLANK($D1524),"",IF(ISBLANK($E1524),VLOOKUP($D1524,$J:$K,2,FALSE),VLOOKUP($E1524,'Daycare Packages'!$A:$G,7,FALSE)))</f>
        <v>25</v>
      </c>
      <c r="G1524" s="15"/>
      <c r="H1524" s="15">
        <f t="shared" si="65"/>
        <v>25</v>
      </c>
      <c r="I1524" s="198">
        <f t="shared" si="66"/>
        <v>2</v>
      </c>
    </row>
    <row r="1525" spans="1:9" x14ac:dyDescent="0.3">
      <c r="A1525" s="10">
        <v>43502</v>
      </c>
      <c r="B1525" s="11" t="s">
        <v>147</v>
      </c>
      <c r="C1525" s="11" t="s">
        <v>796</v>
      </c>
      <c r="D1525" s="11" t="s">
        <v>662</v>
      </c>
      <c r="E1525" s="11">
        <v>6691923</v>
      </c>
      <c r="F1525" s="15">
        <f>IF(ISBLANK($D1525),"",IF(ISBLANK($E1525),VLOOKUP($D1525,$J:$K,2,FALSE),VLOOKUP($E1525,'Daycare Packages'!$A:$G,7,FALSE)))</f>
        <v>22</v>
      </c>
      <c r="G1525" s="15"/>
      <c r="H1525" s="15">
        <f t="shared" si="65"/>
        <v>22</v>
      </c>
      <c r="I1525" s="198">
        <f t="shared" si="66"/>
        <v>2</v>
      </c>
    </row>
    <row r="1526" spans="1:9" x14ac:dyDescent="0.3">
      <c r="A1526" s="10">
        <v>43502</v>
      </c>
      <c r="B1526" s="11" t="s">
        <v>230</v>
      </c>
      <c r="C1526" s="11" t="s">
        <v>493</v>
      </c>
      <c r="D1526" s="11" t="s">
        <v>662</v>
      </c>
      <c r="F1526" s="15">
        <f>IF(ISBLANK($D1526),"",IF(ISBLANK($E1526),VLOOKUP($D1526,$J:$K,2,FALSE),VLOOKUP($E1526,'Daycare Packages'!$A:$G,7,FALSE)))</f>
        <v>30</v>
      </c>
      <c r="G1526" s="15"/>
      <c r="H1526" s="15">
        <f t="shared" si="65"/>
        <v>30</v>
      </c>
      <c r="I1526" s="198">
        <f t="shared" si="66"/>
        <v>2</v>
      </c>
    </row>
    <row r="1527" spans="1:9" x14ac:dyDescent="0.3">
      <c r="A1527" s="10">
        <v>43502</v>
      </c>
      <c r="B1527" s="11" t="s">
        <v>170</v>
      </c>
      <c r="C1527" s="11" t="s">
        <v>710</v>
      </c>
      <c r="D1527" s="11" t="s">
        <v>662</v>
      </c>
      <c r="E1527" s="11">
        <v>6715199</v>
      </c>
      <c r="F1527" s="15">
        <f>IF(ISBLANK($D1527),"",IF(ISBLANK($E1527),VLOOKUP($D1527,$J:$K,2,FALSE),VLOOKUP($E1527,'Daycare Packages'!$A:$G,7,FALSE)))</f>
        <v>22</v>
      </c>
      <c r="G1527" s="15"/>
      <c r="H1527" s="15">
        <f t="shared" si="65"/>
        <v>22</v>
      </c>
      <c r="I1527" s="198">
        <f t="shared" si="66"/>
        <v>2</v>
      </c>
    </row>
    <row r="1528" spans="1:9" x14ac:dyDescent="0.3">
      <c r="A1528" s="10">
        <v>43502</v>
      </c>
      <c r="B1528" s="11" t="s">
        <v>189</v>
      </c>
      <c r="C1528" s="11" t="s">
        <v>638</v>
      </c>
      <c r="D1528" s="11" t="s">
        <v>662</v>
      </c>
      <c r="E1528" s="11">
        <v>6725260</v>
      </c>
      <c r="F1528" s="15">
        <f>IF(ISBLANK($D1528),"",IF(ISBLANK($E1528),VLOOKUP($D1528,$J:$K,2,FALSE),VLOOKUP($E1528,'Daycare Packages'!$A:$G,7,FALSE)))</f>
        <v>22</v>
      </c>
      <c r="G1528" s="15"/>
      <c r="H1528" s="15">
        <f t="shared" si="65"/>
        <v>22</v>
      </c>
      <c r="I1528" s="198">
        <f t="shared" si="66"/>
        <v>2</v>
      </c>
    </row>
    <row r="1529" spans="1:9" x14ac:dyDescent="0.3">
      <c r="A1529" s="10">
        <v>43502</v>
      </c>
      <c r="B1529" s="11" t="s">
        <v>760</v>
      </c>
      <c r="C1529" s="11" t="s">
        <v>761</v>
      </c>
      <c r="D1529" s="11" t="s">
        <v>662</v>
      </c>
      <c r="F1529" s="15">
        <f>IF(ISBLANK($D1529),"",IF(ISBLANK($E1529),VLOOKUP($D1529,$J:$K,2,FALSE),VLOOKUP($E1529,'Daycare Packages'!$A:$G,7,FALSE)))</f>
        <v>30</v>
      </c>
      <c r="G1529" s="15"/>
      <c r="H1529" s="15">
        <f t="shared" si="65"/>
        <v>30</v>
      </c>
      <c r="I1529" s="198">
        <f t="shared" si="66"/>
        <v>2</v>
      </c>
    </row>
    <row r="1530" spans="1:9" x14ac:dyDescent="0.3">
      <c r="A1530" s="10">
        <v>43502</v>
      </c>
      <c r="B1530" s="11" t="s">
        <v>141</v>
      </c>
      <c r="C1530" s="11" t="s">
        <v>564</v>
      </c>
      <c r="D1530" s="11" t="s">
        <v>662</v>
      </c>
      <c r="E1530" s="11">
        <v>6735955</v>
      </c>
      <c r="F1530" s="15">
        <f>IF(ISBLANK($D1530),"",IF(ISBLANK($E1530),VLOOKUP($D1530,$J:$K,2,FALSE),VLOOKUP($E1530,'Daycare Packages'!$A:$G,7,FALSE)))</f>
        <v>25</v>
      </c>
      <c r="G1530" s="15"/>
      <c r="H1530" s="15">
        <f t="shared" si="65"/>
        <v>25</v>
      </c>
      <c r="I1530" s="198">
        <f t="shared" si="66"/>
        <v>2</v>
      </c>
    </row>
    <row r="1531" spans="1:9" x14ac:dyDescent="0.3">
      <c r="A1531" s="10">
        <v>43502</v>
      </c>
      <c r="B1531" s="11" t="s">
        <v>137</v>
      </c>
      <c r="C1531" s="11" t="s">
        <v>693</v>
      </c>
      <c r="D1531" s="11" t="s">
        <v>662</v>
      </c>
      <c r="E1531" s="11">
        <v>6730873</v>
      </c>
      <c r="F1531" s="15">
        <f>IF(ISBLANK($D1531),"",IF(ISBLANK($E1531),VLOOKUP($D1531,$J:$K,2,FALSE),VLOOKUP($E1531,'Daycare Packages'!$A:$G,7,FALSE)))</f>
        <v>22</v>
      </c>
      <c r="G1531" s="15"/>
      <c r="H1531" s="15">
        <f t="shared" si="65"/>
        <v>22</v>
      </c>
      <c r="I1531" s="198">
        <f t="shared" si="66"/>
        <v>2</v>
      </c>
    </row>
    <row r="1532" spans="1:9" x14ac:dyDescent="0.3">
      <c r="A1532" s="10">
        <v>43502</v>
      </c>
      <c r="B1532" s="11" t="s">
        <v>163</v>
      </c>
      <c r="C1532" s="11" t="s">
        <v>805</v>
      </c>
      <c r="D1532" s="11" t="s">
        <v>662</v>
      </c>
      <c r="E1532" s="11">
        <v>6764434</v>
      </c>
      <c r="F1532" s="15">
        <f>IF(ISBLANK($D1532),"",IF(ISBLANK($E1532),VLOOKUP($D1532,$J:$K,2,FALSE),VLOOKUP($E1532,'Daycare Packages'!$A:$G,7,FALSE)))</f>
        <v>27</v>
      </c>
      <c r="G1532" s="15"/>
      <c r="H1532" s="15">
        <f t="shared" si="65"/>
        <v>27</v>
      </c>
      <c r="I1532" s="198">
        <f t="shared" si="66"/>
        <v>2</v>
      </c>
    </row>
    <row r="1533" spans="1:9" x14ac:dyDescent="0.3">
      <c r="A1533" s="10">
        <v>43502</v>
      </c>
      <c r="B1533" s="11" t="s">
        <v>169</v>
      </c>
      <c r="C1533" s="11" t="s">
        <v>533</v>
      </c>
      <c r="D1533" s="11" t="s">
        <v>662</v>
      </c>
      <c r="E1533" s="74"/>
      <c r="F1533" s="15">
        <f>IF(ISBLANK($D1533),"",IF(ISBLANK($E1533),VLOOKUP($D1533,$J:$K,2,FALSE),VLOOKUP($E1533,'Daycare Packages'!$A:$G,7,FALSE)))</f>
        <v>30</v>
      </c>
      <c r="G1533" s="15"/>
      <c r="H1533" s="15">
        <f t="shared" si="65"/>
        <v>30</v>
      </c>
      <c r="I1533" s="198">
        <f t="shared" si="66"/>
        <v>2</v>
      </c>
    </row>
    <row r="1534" spans="1:9" x14ac:dyDescent="0.3">
      <c r="A1534" s="10">
        <v>43502</v>
      </c>
      <c r="B1534" s="11" t="s">
        <v>830</v>
      </c>
      <c r="C1534" s="11" t="s">
        <v>831</v>
      </c>
      <c r="D1534" s="11" t="s">
        <v>662</v>
      </c>
      <c r="F1534" s="15">
        <f>IF(ISBLANK($D1534),"",IF(ISBLANK($E1534),VLOOKUP($D1534,$J:$K,2,FALSE),VLOOKUP($E1534,'Daycare Packages'!$A:$G,7,FALSE)))</f>
        <v>30</v>
      </c>
      <c r="G1534" s="15"/>
      <c r="H1534" s="15">
        <f t="shared" si="65"/>
        <v>30</v>
      </c>
      <c r="I1534" s="198">
        <f t="shared" si="66"/>
        <v>2</v>
      </c>
    </row>
    <row r="1535" spans="1:9" x14ac:dyDescent="0.3">
      <c r="A1535" s="10">
        <v>43502</v>
      </c>
      <c r="B1535" s="11" t="s">
        <v>282</v>
      </c>
      <c r="C1535" s="11" t="s">
        <v>929</v>
      </c>
      <c r="D1535" s="11" t="s">
        <v>662</v>
      </c>
      <c r="F1535" s="15">
        <f>IF(ISBLANK($D1535),"",IF(ISBLANK($E1535),VLOOKUP($D1535,$J:$K,2,FALSE),VLOOKUP($E1535,'Daycare Packages'!$A:$G,7,FALSE)))</f>
        <v>30</v>
      </c>
      <c r="G1535" s="15"/>
      <c r="H1535" s="15">
        <f t="shared" si="65"/>
        <v>30</v>
      </c>
      <c r="I1535" s="198">
        <f t="shared" si="66"/>
        <v>2</v>
      </c>
    </row>
    <row r="1536" spans="1:9" x14ac:dyDescent="0.3">
      <c r="A1536" s="10">
        <v>43502</v>
      </c>
      <c r="B1536" s="11" t="s">
        <v>730</v>
      </c>
      <c r="C1536" s="11" t="s">
        <v>731</v>
      </c>
      <c r="D1536" s="11" t="s">
        <v>662</v>
      </c>
      <c r="F1536" s="15">
        <f>IF(ISBLANK($D1536),"",IF(ISBLANK($E1536),VLOOKUP($D1536,$J:$K,2,FALSE),VLOOKUP($E1536,'Daycare Packages'!$A:$G,7,FALSE)))</f>
        <v>30</v>
      </c>
      <c r="G1536" s="15"/>
      <c r="H1536" s="15">
        <f t="shared" si="65"/>
        <v>30</v>
      </c>
      <c r="I1536" s="198">
        <f t="shared" si="66"/>
        <v>2</v>
      </c>
    </row>
    <row r="1537" spans="1:9" x14ac:dyDescent="0.3">
      <c r="A1537" s="10">
        <v>43502</v>
      </c>
      <c r="B1537" s="11" t="s">
        <v>207</v>
      </c>
      <c r="C1537" s="11" t="s">
        <v>229</v>
      </c>
      <c r="D1537" s="11" t="s">
        <v>662</v>
      </c>
      <c r="E1537" s="11">
        <v>6733314</v>
      </c>
      <c r="F1537" s="15">
        <f>IF(ISBLANK($D1537),"",IF(ISBLANK($E1537),VLOOKUP($D1537,$J:$K,2,FALSE),VLOOKUP($E1537,'Daycare Packages'!$A:$G,7,FALSE)))</f>
        <v>22</v>
      </c>
      <c r="G1537" s="15"/>
      <c r="H1537" s="15">
        <f t="shared" si="65"/>
        <v>22</v>
      </c>
      <c r="I1537" s="198">
        <f t="shared" si="66"/>
        <v>2</v>
      </c>
    </row>
    <row r="1538" spans="1:9" x14ac:dyDescent="0.3">
      <c r="A1538" s="10">
        <v>43502</v>
      </c>
      <c r="B1538" s="11" t="s">
        <v>183</v>
      </c>
      <c r="C1538" s="11" t="s">
        <v>520</v>
      </c>
      <c r="D1538" s="11" t="s">
        <v>662</v>
      </c>
      <c r="E1538" s="11">
        <v>6722072</v>
      </c>
      <c r="F1538" s="15">
        <f>IF(ISBLANK($D1538),"",IF(ISBLANK($E1538),VLOOKUP($D1538,$J:$K,2,FALSE),VLOOKUP($E1538,'Daycare Packages'!$A:$G,7,FALSE)))</f>
        <v>25</v>
      </c>
      <c r="G1538" s="15"/>
      <c r="H1538" s="15">
        <f t="shared" si="65"/>
        <v>25</v>
      </c>
      <c r="I1538" s="198">
        <f t="shared" si="66"/>
        <v>2</v>
      </c>
    </row>
    <row r="1539" spans="1:9" x14ac:dyDescent="0.3">
      <c r="A1539" s="10">
        <v>43502</v>
      </c>
      <c r="B1539" s="11" t="s">
        <v>109</v>
      </c>
      <c r="C1539" s="11" t="s">
        <v>883</v>
      </c>
      <c r="D1539" s="11" t="s">
        <v>662</v>
      </c>
      <c r="E1539" s="11">
        <v>6556227</v>
      </c>
      <c r="F1539" s="15">
        <f>IF(ISBLANK($D1539),"",IF(ISBLANK($E1539),VLOOKUP($D1539,$J:$K,2,FALSE),VLOOKUP($E1539,'Daycare Packages'!$A:$G,7,FALSE)))</f>
        <v>22</v>
      </c>
      <c r="G1539" s="15"/>
      <c r="H1539" s="15">
        <f t="shared" ref="H1539:H1602" si="67">IF(ISBLANK(D1539),"",SUM(F1539:G1539))</f>
        <v>22</v>
      </c>
      <c r="I1539" s="198">
        <f t="shared" ref="I1539:I1602" si="68">IF(A1539="",0,MONTH(A1539))</f>
        <v>2</v>
      </c>
    </row>
    <row r="1540" spans="1:9" x14ac:dyDescent="0.3">
      <c r="A1540" s="55">
        <v>43502</v>
      </c>
      <c r="B1540" s="56" t="s">
        <v>109</v>
      </c>
      <c r="C1540" s="56" t="s">
        <v>930</v>
      </c>
      <c r="D1540" s="56" t="s">
        <v>662</v>
      </c>
      <c r="E1540" s="56">
        <v>6556227</v>
      </c>
      <c r="F1540" s="59">
        <f>IF(ISBLANK($D1540),"",IF(ISBLANK($E1540),VLOOKUP($D1540,$J:$K,2,FALSE),VLOOKUP($E1540,'Daycare Packages'!$A:$G,7,FALSE)))</f>
        <v>22</v>
      </c>
      <c r="G1540" s="59"/>
      <c r="H1540" s="59">
        <f t="shared" si="67"/>
        <v>22</v>
      </c>
      <c r="I1540" s="198">
        <f t="shared" si="68"/>
        <v>2</v>
      </c>
    </row>
    <row r="1541" spans="1:9" x14ac:dyDescent="0.3">
      <c r="A1541" s="10">
        <v>43503</v>
      </c>
      <c r="B1541" s="11" t="s">
        <v>812</v>
      </c>
      <c r="C1541" s="11" t="s">
        <v>813</v>
      </c>
      <c r="D1541" s="11" t="s">
        <v>659</v>
      </c>
      <c r="F1541" s="15">
        <f>IF(ISBLANK($D1541),"",IF(ISBLANK($E1541),VLOOKUP($D1541,$J:$K,2,FALSE),VLOOKUP($E1541,'Daycare Packages'!$A:$G,7,FALSE)))</f>
        <v>20</v>
      </c>
      <c r="G1541" s="15"/>
      <c r="H1541" s="15">
        <f t="shared" si="67"/>
        <v>20</v>
      </c>
      <c r="I1541" s="198">
        <f t="shared" si="68"/>
        <v>2</v>
      </c>
    </row>
    <row r="1542" spans="1:9" x14ac:dyDescent="0.3">
      <c r="A1542" s="10">
        <v>43503</v>
      </c>
      <c r="B1542" s="11" t="s">
        <v>931</v>
      </c>
      <c r="C1542" s="11" t="s">
        <v>932</v>
      </c>
      <c r="D1542" s="11" t="s">
        <v>671</v>
      </c>
      <c r="F1542" s="15">
        <f>IF(ISBLANK($D1542),"",IF(ISBLANK($E1542),VLOOKUP($D1542,$J:$K,2,FALSE),VLOOKUP($E1542,'Daycare Packages'!$A:$G,7,FALSE)))</f>
        <v>0</v>
      </c>
      <c r="G1542" s="15"/>
      <c r="H1542" s="15">
        <f t="shared" si="67"/>
        <v>0</v>
      </c>
      <c r="I1542" s="198">
        <f t="shared" si="68"/>
        <v>2</v>
      </c>
    </row>
    <row r="1543" spans="1:9" x14ac:dyDescent="0.3">
      <c r="A1543" s="10">
        <v>43503</v>
      </c>
      <c r="B1543" s="11" t="s">
        <v>749</v>
      </c>
      <c r="C1543" s="11" t="s">
        <v>750</v>
      </c>
      <c r="D1543" s="11" t="s">
        <v>659</v>
      </c>
      <c r="F1543" s="15">
        <f>IF(ISBLANK($D1543),"",IF(ISBLANK($E1543),VLOOKUP($D1543,$J:$K,2,FALSE),VLOOKUP($E1543,'Daycare Packages'!$A:$G,7,FALSE)))</f>
        <v>20</v>
      </c>
      <c r="G1543" s="15"/>
      <c r="H1543" s="15">
        <f t="shared" si="67"/>
        <v>20</v>
      </c>
      <c r="I1543" s="198">
        <f t="shared" si="68"/>
        <v>2</v>
      </c>
    </row>
    <row r="1544" spans="1:9" x14ac:dyDescent="0.3">
      <c r="A1544" s="10">
        <v>43503</v>
      </c>
      <c r="B1544" s="11" t="s">
        <v>190</v>
      </c>
      <c r="C1544" s="11" t="s">
        <v>718</v>
      </c>
      <c r="D1544" s="11" t="s">
        <v>659</v>
      </c>
      <c r="F1544" s="15">
        <f>IF(ISBLANK($D1544),"",IF(ISBLANK($E1544),VLOOKUP($D1544,$J:$K,2,FALSE),VLOOKUP($E1544,'Daycare Packages'!$A:$G,7,FALSE)))</f>
        <v>20</v>
      </c>
      <c r="G1544" s="15"/>
      <c r="H1544" s="15">
        <f t="shared" si="67"/>
        <v>20</v>
      </c>
      <c r="I1544" s="198">
        <f t="shared" si="68"/>
        <v>2</v>
      </c>
    </row>
    <row r="1545" spans="1:9" x14ac:dyDescent="0.3">
      <c r="A1545" s="10">
        <v>43503</v>
      </c>
      <c r="B1545" s="11" t="s">
        <v>912</v>
      </c>
      <c r="C1545" s="11" t="s">
        <v>913</v>
      </c>
      <c r="D1545" s="11" t="s">
        <v>662</v>
      </c>
      <c r="F1545" s="15">
        <f>IF(ISBLANK($D1545),"",IF(ISBLANK($E1545),VLOOKUP($D1545,$J:$K,2,FALSE),VLOOKUP($E1545,'Daycare Packages'!$A:$G,7,FALSE)))</f>
        <v>30</v>
      </c>
      <c r="G1545" s="15"/>
      <c r="H1545" s="15">
        <f t="shared" si="67"/>
        <v>30</v>
      </c>
      <c r="I1545" s="198">
        <f t="shared" si="68"/>
        <v>2</v>
      </c>
    </row>
    <row r="1546" spans="1:9" x14ac:dyDescent="0.3">
      <c r="A1546" s="10">
        <v>43503</v>
      </c>
      <c r="B1546" s="11" t="s">
        <v>530</v>
      </c>
      <c r="C1546" s="11" t="s">
        <v>531</v>
      </c>
      <c r="D1546" s="11" t="s">
        <v>662</v>
      </c>
      <c r="F1546" s="15">
        <f>IF(ISBLANK($D1546),"",IF(ISBLANK($E1546),VLOOKUP($D1546,$J:$K,2,FALSE),VLOOKUP($E1546,'Daycare Packages'!$A:$G,7,FALSE)))</f>
        <v>30</v>
      </c>
      <c r="G1546" s="15"/>
      <c r="H1546" s="15">
        <f t="shared" si="67"/>
        <v>30</v>
      </c>
      <c r="I1546" s="198">
        <f t="shared" si="68"/>
        <v>2</v>
      </c>
    </row>
    <row r="1547" spans="1:9" x14ac:dyDescent="0.3">
      <c r="A1547" s="10">
        <v>43503</v>
      </c>
      <c r="B1547" s="11" t="s">
        <v>933</v>
      </c>
      <c r="C1547" s="11" t="s">
        <v>618</v>
      </c>
      <c r="D1547" s="11" t="s">
        <v>671</v>
      </c>
      <c r="F1547" s="15">
        <f>IF(ISBLANK($D1547),"",IF(ISBLANK($E1547),VLOOKUP($D1547,$J:$K,2,FALSE),VLOOKUP($E1547,'Daycare Packages'!$A:$G,7,FALSE)))</f>
        <v>0</v>
      </c>
      <c r="G1547" s="15"/>
      <c r="H1547" s="15">
        <f t="shared" si="67"/>
        <v>0</v>
      </c>
      <c r="I1547" s="198">
        <f t="shared" si="68"/>
        <v>2</v>
      </c>
    </row>
    <row r="1548" spans="1:9" x14ac:dyDescent="0.3">
      <c r="A1548" s="10">
        <v>43503</v>
      </c>
      <c r="B1548" s="11" t="s">
        <v>172</v>
      </c>
      <c r="C1548" s="11" t="s">
        <v>773</v>
      </c>
      <c r="D1548" s="11" t="s">
        <v>662</v>
      </c>
      <c r="E1548" s="11">
        <v>6715672</v>
      </c>
      <c r="F1548" s="15">
        <f>IF(ISBLANK($D1548),"",IF(ISBLANK($E1548),VLOOKUP($D1548,$J:$K,2,FALSE),VLOOKUP($E1548,'Daycare Packages'!$A:$G,7,FALSE)))</f>
        <v>26</v>
      </c>
      <c r="G1548" s="15"/>
      <c r="H1548" s="15">
        <f t="shared" si="67"/>
        <v>26</v>
      </c>
      <c r="I1548" s="198">
        <f t="shared" si="68"/>
        <v>2</v>
      </c>
    </row>
    <row r="1549" spans="1:9" x14ac:dyDescent="0.3">
      <c r="A1549" s="10">
        <v>43503</v>
      </c>
      <c r="B1549" s="11" t="s">
        <v>127</v>
      </c>
      <c r="C1549" s="11" t="s">
        <v>715</v>
      </c>
      <c r="D1549" s="11" t="s">
        <v>662</v>
      </c>
      <c r="E1549" s="11">
        <v>6756191</v>
      </c>
      <c r="F1549" s="15">
        <f>IF(ISBLANK($D1549),"",IF(ISBLANK($E1549),VLOOKUP($D1549,$J:$K,2,FALSE),VLOOKUP($E1549,'Daycare Packages'!$A:$G,7,FALSE)))</f>
        <v>23</v>
      </c>
      <c r="G1549" s="15"/>
      <c r="H1549" s="15">
        <f t="shared" si="67"/>
        <v>23</v>
      </c>
      <c r="I1549" s="198">
        <f t="shared" si="68"/>
        <v>2</v>
      </c>
    </row>
    <row r="1550" spans="1:9" x14ac:dyDescent="0.3">
      <c r="A1550" s="10">
        <v>43503</v>
      </c>
      <c r="B1550" s="11" t="s">
        <v>138</v>
      </c>
      <c r="C1550" s="11" t="s">
        <v>573</v>
      </c>
      <c r="D1550" s="11" t="s">
        <v>662</v>
      </c>
      <c r="E1550" s="11">
        <v>6669597</v>
      </c>
      <c r="F1550" s="15">
        <f>IF(ISBLANK($D1550),"",IF(ISBLANK($E1550),VLOOKUP($D1550,$J:$K,2,FALSE),VLOOKUP($E1550,'Daycare Packages'!$A:$G,7,FALSE)))</f>
        <v>22</v>
      </c>
      <c r="G1550" s="15"/>
      <c r="H1550" s="15">
        <f t="shared" si="67"/>
        <v>22</v>
      </c>
      <c r="I1550" s="198">
        <f t="shared" si="68"/>
        <v>2</v>
      </c>
    </row>
    <row r="1551" spans="1:9" x14ac:dyDescent="0.3">
      <c r="A1551" s="10">
        <v>43503</v>
      </c>
      <c r="B1551" s="11" t="s">
        <v>152</v>
      </c>
      <c r="C1551" s="11" t="s">
        <v>679</v>
      </c>
      <c r="D1551" s="11" t="s">
        <v>662</v>
      </c>
      <c r="E1551" s="11">
        <v>6696828</v>
      </c>
      <c r="F1551" s="15">
        <f>IF(ISBLANK($D1551),"",IF(ISBLANK($E1551),VLOOKUP($D1551,$J:$K,2,FALSE),VLOOKUP($E1551,'Daycare Packages'!$A:$G,7,FALSE)))</f>
        <v>22</v>
      </c>
      <c r="G1551" s="15"/>
      <c r="H1551" s="15">
        <f t="shared" si="67"/>
        <v>22</v>
      </c>
      <c r="I1551" s="198">
        <f t="shared" si="68"/>
        <v>2</v>
      </c>
    </row>
    <row r="1552" spans="1:9" x14ac:dyDescent="0.3">
      <c r="A1552" s="10">
        <v>43503</v>
      </c>
      <c r="B1552" s="11" t="s">
        <v>934</v>
      </c>
      <c r="C1552" s="11" t="s">
        <v>935</v>
      </c>
      <c r="D1552" s="11" t="s">
        <v>662</v>
      </c>
      <c r="F1552" s="15">
        <f>IF(ISBLANK($D1552),"",IF(ISBLANK($E1552),VLOOKUP($D1552,$J:$K,2,FALSE),VLOOKUP($E1552,'Daycare Packages'!$A:$G,7,FALSE)))</f>
        <v>30</v>
      </c>
      <c r="G1552" s="15"/>
      <c r="H1552" s="15">
        <f t="shared" si="67"/>
        <v>30</v>
      </c>
      <c r="I1552" s="198">
        <f t="shared" si="68"/>
        <v>2</v>
      </c>
    </row>
    <row r="1553" spans="1:9" x14ac:dyDescent="0.3">
      <c r="A1553" s="10">
        <v>43503</v>
      </c>
      <c r="B1553" s="11" t="s">
        <v>366</v>
      </c>
      <c r="C1553" s="11" t="s">
        <v>439</v>
      </c>
      <c r="D1553" s="11" t="s">
        <v>662</v>
      </c>
      <c r="F1553" s="15">
        <f>IF(ISBLANK($D1553),"",IF(ISBLANK($E1553),VLOOKUP($D1553,$J:$K,2,FALSE),VLOOKUP($E1553,'Daycare Packages'!$A:$G,7,FALSE)))</f>
        <v>30</v>
      </c>
      <c r="G1553" s="15"/>
      <c r="H1553" s="15">
        <f t="shared" si="67"/>
        <v>30</v>
      </c>
      <c r="I1553" s="198">
        <f t="shared" si="68"/>
        <v>2</v>
      </c>
    </row>
    <row r="1554" spans="1:9" x14ac:dyDescent="0.3">
      <c r="A1554" s="10">
        <v>43503</v>
      </c>
      <c r="B1554" s="11" t="s">
        <v>722</v>
      </c>
      <c r="C1554" s="11" t="s">
        <v>548</v>
      </c>
      <c r="D1554" s="11" t="s">
        <v>662</v>
      </c>
      <c r="F1554" s="15">
        <f>IF(ISBLANK($D1554),"",IF(ISBLANK($E1554),VLOOKUP($D1554,$J:$K,2,FALSE),VLOOKUP($E1554,'Daycare Packages'!$A:$G,7,FALSE)))</f>
        <v>30</v>
      </c>
      <c r="G1554" s="15"/>
      <c r="H1554" s="15">
        <f t="shared" si="67"/>
        <v>30</v>
      </c>
      <c r="I1554" s="198">
        <f t="shared" si="68"/>
        <v>2</v>
      </c>
    </row>
    <row r="1555" spans="1:9" x14ac:dyDescent="0.3">
      <c r="A1555" s="10">
        <v>43503</v>
      </c>
      <c r="B1555" s="11" t="s">
        <v>459</v>
      </c>
      <c r="C1555" s="11" t="s">
        <v>460</v>
      </c>
      <c r="D1555" s="11" t="s">
        <v>662</v>
      </c>
      <c r="F1555" s="15">
        <f>IF(ISBLANK($D1555),"",IF(ISBLANK($E1555),VLOOKUP($D1555,$J:$K,2,FALSE),VLOOKUP($E1555,'Daycare Packages'!$A:$G,7,FALSE)))</f>
        <v>30</v>
      </c>
      <c r="G1555" s="15"/>
      <c r="H1555" s="15">
        <f t="shared" si="67"/>
        <v>30</v>
      </c>
      <c r="I1555" s="198">
        <f t="shared" si="68"/>
        <v>2</v>
      </c>
    </row>
    <row r="1556" spans="1:9" x14ac:dyDescent="0.3">
      <c r="A1556" s="10">
        <v>43503</v>
      </c>
      <c r="B1556" s="11" t="s">
        <v>677</v>
      </c>
      <c r="C1556" s="11" t="s">
        <v>678</v>
      </c>
      <c r="D1556" s="11" t="s">
        <v>662</v>
      </c>
      <c r="F1556" s="15">
        <f>IF(ISBLANK($D1556),"",IF(ISBLANK($E1556),VLOOKUP($D1556,$J:$K,2,FALSE),VLOOKUP($E1556,'Daycare Packages'!$A:$G,7,FALSE)))</f>
        <v>30</v>
      </c>
      <c r="G1556" s="15"/>
      <c r="H1556" s="15">
        <f t="shared" si="67"/>
        <v>30</v>
      </c>
      <c r="I1556" s="198">
        <f t="shared" si="68"/>
        <v>2</v>
      </c>
    </row>
    <row r="1557" spans="1:9" x14ac:dyDescent="0.3">
      <c r="A1557" s="10">
        <v>43503</v>
      </c>
      <c r="B1557" s="11" t="s">
        <v>141</v>
      </c>
      <c r="C1557" s="11" t="s">
        <v>564</v>
      </c>
      <c r="D1557" s="11" t="s">
        <v>662</v>
      </c>
      <c r="E1557" s="11">
        <v>6735955</v>
      </c>
      <c r="F1557" s="15">
        <f>IF(ISBLANK($D1557),"",IF(ISBLANK($E1557),VLOOKUP($D1557,$J:$K,2,FALSE),VLOOKUP($E1557,'Daycare Packages'!$A:$G,7,FALSE)))</f>
        <v>25</v>
      </c>
      <c r="G1557" s="15"/>
      <c r="H1557" s="15">
        <f t="shared" si="67"/>
        <v>25</v>
      </c>
      <c r="I1557" s="198">
        <f t="shared" si="68"/>
        <v>2</v>
      </c>
    </row>
    <row r="1558" spans="1:9" x14ac:dyDescent="0.3">
      <c r="A1558" s="10">
        <v>43503</v>
      </c>
      <c r="B1558" s="11" t="s">
        <v>318</v>
      </c>
      <c r="C1558" s="11" t="s">
        <v>723</v>
      </c>
      <c r="D1558" s="11" t="s">
        <v>662</v>
      </c>
      <c r="F1558" s="15">
        <f>IF(ISBLANK($D1558),"",IF(ISBLANK($E1558),VLOOKUP($D1558,$J:$K,2,FALSE),VLOOKUP($E1558,'Daycare Packages'!$A:$G,7,FALSE)))</f>
        <v>30</v>
      </c>
      <c r="G1558" s="15"/>
      <c r="H1558" s="15">
        <f t="shared" si="67"/>
        <v>30</v>
      </c>
      <c r="I1558" s="198">
        <f t="shared" si="68"/>
        <v>2</v>
      </c>
    </row>
    <row r="1559" spans="1:9" x14ac:dyDescent="0.3">
      <c r="A1559" s="10">
        <v>43503</v>
      </c>
      <c r="B1559" s="11" t="s">
        <v>936</v>
      </c>
      <c r="C1559" s="11" t="s">
        <v>937</v>
      </c>
      <c r="D1559" s="11" t="s">
        <v>662</v>
      </c>
      <c r="F1559" s="15">
        <f>IF(ISBLANK($D1559),"",IF(ISBLANK($E1559),VLOOKUP($D1559,$J:$K,2,FALSE),VLOOKUP($E1559,'Daycare Packages'!$A:$G,7,FALSE)))</f>
        <v>30</v>
      </c>
      <c r="G1559" s="15"/>
      <c r="H1559" s="15">
        <f t="shared" si="67"/>
        <v>30</v>
      </c>
      <c r="I1559" s="198">
        <f t="shared" si="68"/>
        <v>2</v>
      </c>
    </row>
    <row r="1560" spans="1:9" x14ac:dyDescent="0.3">
      <c r="A1560" s="10">
        <v>43503</v>
      </c>
      <c r="B1560" s="11" t="s">
        <v>154</v>
      </c>
      <c r="C1560" s="11" t="s">
        <v>729</v>
      </c>
      <c r="D1560" s="11" t="s">
        <v>662</v>
      </c>
      <c r="E1560" s="11">
        <v>6758334</v>
      </c>
      <c r="F1560" s="15">
        <f>IF(ISBLANK($D1560),"",IF(ISBLANK($E1560),VLOOKUP($D1560,$J:$K,2,FALSE),VLOOKUP($E1560,'Daycare Packages'!$A:$G,7,FALSE)))</f>
        <v>27</v>
      </c>
      <c r="G1560" s="15"/>
      <c r="H1560" s="15">
        <f t="shared" si="67"/>
        <v>27</v>
      </c>
      <c r="I1560" s="198">
        <f t="shared" si="68"/>
        <v>2</v>
      </c>
    </row>
    <row r="1561" spans="1:9" x14ac:dyDescent="0.3">
      <c r="A1561" s="10">
        <v>43503</v>
      </c>
      <c r="B1561" s="11" t="s">
        <v>167</v>
      </c>
      <c r="C1561" s="11" t="s">
        <v>726</v>
      </c>
      <c r="D1561" s="11" t="s">
        <v>662</v>
      </c>
      <c r="E1561" s="11">
        <v>6737086</v>
      </c>
      <c r="F1561" s="15">
        <f>IF(ISBLANK($D1561),"",IF(ISBLANK($E1561),VLOOKUP($D1561,$J:$K,2,FALSE),VLOOKUP($E1561,'Daycare Packages'!$A:$G,7,FALSE)))</f>
        <v>26</v>
      </c>
      <c r="G1561" s="15"/>
      <c r="H1561" s="15">
        <f t="shared" si="67"/>
        <v>26</v>
      </c>
      <c r="I1561" s="198">
        <f t="shared" si="68"/>
        <v>2</v>
      </c>
    </row>
    <row r="1562" spans="1:9" x14ac:dyDescent="0.3">
      <c r="A1562" s="10">
        <v>43503</v>
      </c>
      <c r="B1562" s="11" t="s">
        <v>215</v>
      </c>
      <c r="C1562" s="11" t="s">
        <v>741</v>
      </c>
      <c r="D1562" s="11" t="s">
        <v>662</v>
      </c>
      <c r="E1562" s="74"/>
      <c r="F1562" s="15">
        <f>IF(ISBLANK($D1562),"",IF(ISBLANK($E1562),VLOOKUP($D1562,$J:$K,2,FALSE),VLOOKUP($E1562,'Daycare Packages'!$A:$G,7,FALSE)))</f>
        <v>30</v>
      </c>
      <c r="G1562" s="15"/>
      <c r="H1562" s="15">
        <f t="shared" si="67"/>
        <v>30</v>
      </c>
      <c r="I1562" s="198">
        <f t="shared" si="68"/>
        <v>2</v>
      </c>
    </row>
    <row r="1563" spans="1:9" x14ac:dyDescent="0.3">
      <c r="A1563" s="10">
        <v>43503</v>
      </c>
      <c r="B1563" s="11" t="s">
        <v>742</v>
      </c>
      <c r="C1563" s="11" t="s">
        <v>743</v>
      </c>
      <c r="D1563" s="11" t="s">
        <v>662</v>
      </c>
      <c r="F1563" s="15">
        <f>IF(ISBLANK($D1563),"",IF(ISBLANK($E1563),VLOOKUP($D1563,$J:$K,2,FALSE),VLOOKUP($E1563,'Daycare Packages'!$A:$G,7,FALSE)))</f>
        <v>30</v>
      </c>
      <c r="G1563" s="15"/>
      <c r="H1563" s="15">
        <f t="shared" si="67"/>
        <v>30</v>
      </c>
      <c r="I1563" s="198">
        <f t="shared" si="68"/>
        <v>2</v>
      </c>
    </row>
    <row r="1564" spans="1:9" x14ac:dyDescent="0.3">
      <c r="A1564" s="10">
        <v>43503</v>
      </c>
      <c r="B1564" s="11" t="s">
        <v>168</v>
      </c>
      <c r="C1564" s="11" t="s">
        <v>640</v>
      </c>
      <c r="D1564" s="11" t="s">
        <v>662</v>
      </c>
      <c r="E1564" s="11">
        <v>6747981</v>
      </c>
      <c r="F1564" s="15">
        <f>IF(ISBLANK($D1564),"",IF(ISBLANK($E1564),VLOOKUP($D1564,$J:$K,2,FALSE),VLOOKUP($E1564,'Daycare Packages'!$A:$G,7,FALSE)))</f>
        <v>27</v>
      </c>
      <c r="G1564" s="15"/>
      <c r="H1564" s="15">
        <f t="shared" si="67"/>
        <v>27</v>
      </c>
      <c r="I1564" s="198">
        <f t="shared" si="68"/>
        <v>2</v>
      </c>
    </row>
    <row r="1565" spans="1:9" x14ac:dyDescent="0.3">
      <c r="A1565" s="10">
        <v>43503</v>
      </c>
      <c r="B1565" s="11" t="s">
        <v>214</v>
      </c>
      <c r="C1565" s="11" t="s">
        <v>686</v>
      </c>
      <c r="D1565" s="11" t="s">
        <v>662</v>
      </c>
      <c r="E1565" s="11">
        <v>6735881</v>
      </c>
      <c r="F1565" s="15">
        <f>IF(ISBLANK($D1565),"",IF(ISBLANK($E1565),VLOOKUP($D1565,$J:$K,2,FALSE),VLOOKUP($E1565,'Daycare Packages'!$A:$G,7,FALSE)))</f>
        <v>25</v>
      </c>
      <c r="G1565" s="15"/>
      <c r="H1565" s="15">
        <f t="shared" si="67"/>
        <v>25</v>
      </c>
      <c r="I1565" s="198">
        <f t="shared" si="68"/>
        <v>2</v>
      </c>
    </row>
    <row r="1566" spans="1:9" x14ac:dyDescent="0.3">
      <c r="A1566" s="10">
        <v>43503</v>
      </c>
      <c r="B1566" s="11" t="s">
        <v>833</v>
      </c>
      <c r="C1566" s="11" t="s">
        <v>618</v>
      </c>
      <c r="D1566" s="11" t="s">
        <v>662</v>
      </c>
      <c r="F1566" s="15">
        <f>IF(ISBLANK($D1566),"",IF(ISBLANK($E1566),VLOOKUP($D1566,$J:$K,2,FALSE),VLOOKUP($E1566,'Daycare Packages'!$A:$G,7,FALSE)))</f>
        <v>30</v>
      </c>
      <c r="G1566" s="15"/>
      <c r="H1566" s="15">
        <f t="shared" si="67"/>
        <v>30</v>
      </c>
      <c r="I1566" s="198">
        <f t="shared" si="68"/>
        <v>2</v>
      </c>
    </row>
    <row r="1567" spans="1:9" x14ac:dyDescent="0.3">
      <c r="A1567" s="10">
        <v>43503</v>
      </c>
      <c r="B1567" s="11" t="s">
        <v>713</v>
      </c>
      <c r="C1567" s="11" t="s">
        <v>821</v>
      </c>
      <c r="D1567" s="11" t="s">
        <v>662</v>
      </c>
      <c r="F1567" s="15">
        <f>IF(ISBLANK($D1567),"",IF(ISBLANK($E1567),VLOOKUP($D1567,$J:$K,2,FALSE),VLOOKUP($E1567,'Daycare Packages'!$A:$G,7,FALSE)))</f>
        <v>30</v>
      </c>
      <c r="G1567" s="15"/>
      <c r="H1567" s="15">
        <f t="shared" si="67"/>
        <v>30</v>
      </c>
      <c r="I1567" s="198">
        <f t="shared" si="68"/>
        <v>2</v>
      </c>
    </row>
    <row r="1568" spans="1:9" x14ac:dyDescent="0.3">
      <c r="A1568" s="10">
        <v>43503</v>
      </c>
      <c r="B1568" s="11" t="s">
        <v>713</v>
      </c>
      <c r="C1568" s="11" t="s">
        <v>714</v>
      </c>
      <c r="D1568" s="11" t="s">
        <v>662</v>
      </c>
      <c r="F1568" s="15">
        <f>IF(ISBLANK($D1568),"",IF(ISBLANK($E1568),VLOOKUP($D1568,$J:$K,2,FALSE),VLOOKUP($E1568,'Daycare Packages'!$A:$G,7,FALSE)))</f>
        <v>30</v>
      </c>
      <c r="G1568" s="15"/>
      <c r="H1568" s="15">
        <f t="shared" si="67"/>
        <v>30</v>
      </c>
      <c r="I1568" s="198">
        <f t="shared" si="68"/>
        <v>2</v>
      </c>
    </row>
    <row r="1569" spans="1:9" x14ac:dyDescent="0.3">
      <c r="A1569" s="10">
        <v>43503</v>
      </c>
      <c r="B1569" s="11" t="s">
        <v>157</v>
      </c>
      <c r="C1569" s="11" t="s">
        <v>448</v>
      </c>
      <c r="D1569" s="11" t="s">
        <v>662</v>
      </c>
      <c r="E1569" s="11">
        <v>6703829</v>
      </c>
      <c r="F1569" s="15">
        <f>IF(ISBLANK($D1569),"",IF(ISBLANK($E1569),VLOOKUP($D1569,$J:$K,2,FALSE),VLOOKUP($E1569,'Daycare Packages'!$A:$G,7,FALSE)))</f>
        <v>26</v>
      </c>
      <c r="G1569" s="15"/>
      <c r="H1569" s="15">
        <f t="shared" si="67"/>
        <v>26</v>
      </c>
      <c r="I1569" s="198">
        <f t="shared" si="68"/>
        <v>2</v>
      </c>
    </row>
    <row r="1570" spans="1:9" x14ac:dyDescent="0.3">
      <c r="A1570" s="10">
        <v>43503</v>
      </c>
      <c r="B1570" s="11" t="s">
        <v>464</v>
      </c>
      <c r="C1570" s="11" t="s">
        <v>514</v>
      </c>
      <c r="D1570" s="11" t="s">
        <v>662</v>
      </c>
      <c r="F1570" s="15">
        <f>IF(ISBLANK($D1570),"",IF(ISBLANK($E1570),VLOOKUP($D1570,$J:$K,2,FALSE),VLOOKUP($E1570,'Daycare Packages'!$A:$G,7,FALSE)))</f>
        <v>30</v>
      </c>
      <c r="G1570" s="15"/>
      <c r="H1570" s="15">
        <f t="shared" si="67"/>
        <v>30</v>
      </c>
      <c r="I1570" s="198">
        <f t="shared" si="68"/>
        <v>2</v>
      </c>
    </row>
    <row r="1571" spans="1:9" x14ac:dyDescent="0.3">
      <c r="A1571" s="10">
        <v>43503</v>
      </c>
      <c r="B1571" s="11" t="s">
        <v>222</v>
      </c>
      <c r="C1571" s="11" t="s">
        <v>229</v>
      </c>
      <c r="D1571" s="11" t="s">
        <v>662</v>
      </c>
      <c r="E1571" s="11">
        <v>6771136</v>
      </c>
      <c r="F1571" s="15">
        <f>IF(ISBLANK($D1571),"",IF(ISBLANK($E1571),VLOOKUP($D1571,$J:$K,2,FALSE),VLOOKUP($E1571,'Daycare Packages'!$A:$G,7,FALSE)))</f>
        <v>27</v>
      </c>
      <c r="G1571" s="15"/>
      <c r="H1571" s="15">
        <f t="shared" si="67"/>
        <v>27</v>
      </c>
      <c r="I1571" s="198">
        <f t="shared" si="68"/>
        <v>2</v>
      </c>
    </row>
    <row r="1572" spans="1:9" x14ac:dyDescent="0.3">
      <c r="A1572" s="10">
        <v>43503</v>
      </c>
      <c r="B1572" s="11" t="s">
        <v>179</v>
      </c>
      <c r="C1572" s="11" t="s">
        <v>706</v>
      </c>
      <c r="D1572" s="11" t="s">
        <v>662</v>
      </c>
      <c r="E1572" s="11">
        <v>6758539</v>
      </c>
      <c r="F1572" s="15">
        <f>IF(ISBLANK($D1572),"",IF(ISBLANK($E1572),VLOOKUP($D1572,$J:$K,2,FALSE),VLOOKUP($E1572,'Daycare Packages'!$A:$G,7,FALSE)))</f>
        <v>27</v>
      </c>
      <c r="G1572" s="15"/>
      <c r="H1572" s="15">
        <f t="shared" si="67"/>
        <v>27</v>
      </c>
      <c r="I1572" s="198">
        <f t="shared" si="68"/>
        <v>2</v>
      </c>
    </row>
    <row r="1573" spans="1:9" x14ac:dyDescent="0.3">
      <c r="A1573" s="10">
        <v>43503</v>
      </c>
      <c r="B1573" s="11" t="s">
        <v>183</v>
      </c>
      <c r="C1573" s="11" t="s">
        <v>520</v>
      </c>
      <c r="D1573" s="11" t="s">
        <v>662</v>
      </c>
      <c r="E1573" s="11">
        <v>6722072</v>
      </c>
      <c r="F1573" s="15">
        <f>IF(ISBLANK($D1573),"",IF(ISBLANK($E1573),VLOOKUP($D1573,$J:$K,2,FALSE),VLOOKUP($E1573,'Daycare Packages'!$A:$G,7,FALSE)))</f>
        <v>25</v>
      </c>
      <c r="G1573" s="15"/>
      <c r="H1573" s="15">
        <f t="shared" si="67"/>
        <v>25</v>
      </c>
      <c r="I1573" s="198">
        <f t="shared" si="68"/>
        <v>2</v>
      </c>
    </row>
    <row r="1574" spans="1:9" x14ac:dyDescent="0.3">
      <c r="A1574" s="10">
        <v>43503</v>
      </c>
      <c r="B1574" s="11" t="s">
        <v>160</v>
      </c>
      <c r="C1574" s="11" t="s">
        <v>793</v>
      </c>
      <c r="D1574" s="11" t="s">
        <v>662</v>
      </c>
      <c r="E1574" s="11">
        <v>6762371</v>
      </c>
      <c r="F1574" s="15">
        <f>IF(ISBLANK($D1574),"",IF(ISBLANK($E1574),VLOOKUP($D1574,$J:$K,2,FALSE),VLOOKUP($E1574,'Daycare Packages'!$A:$G,7,FALSE)))</f>
        <v>25</v>
      </c>
      <c r="G1574" s="15"/>
      <c r="H1574" s="15">
        <f t="shared" si="67"/>
        <v>25</v>
      </c>
      <c r="I1574" s="198">
        <f t="shared" si="68"/>
        <v>2</v>
      </c>
    </row>
    <row r="1575" spans="1:9" x14ac:dyDescent="0.3">
      <c r="A1575" s="10">
        <v>43503</v>
      </c>
      <c r="B1575" s="11" t="s">
        <v>160</v>
      </c>
      <c r="C1575" s="11" t="s">
        <v>794</v>
      </c>
      <c r="D1575" s="11" t="s">
        <v>662</v>
      </c>
      <c r="E1575" s="11">
        <v>6762371</v>
      </c>
      <c r="F1575" s="15">
        <f>IF(ISBLANK($D1575),"",IF(ISBLANK($E1575),VLOOKUP($D1575,$J:$K,2,FALSE),VLOOKUP($E1575,'Daycare Packages'!$A:$G,7,FALSE)))</f>
        <v>25</v>
      </c>
      <c r="G1575" s="15"/>
      <c r="H1575" s="15">
        <f t="shared" si="67"/>
        <v>25</v>
      </c>
      <c r="I1575" s="198">
        <f t="shared" si="68"/>
        <v>2</v>
      </c>
    </row>
    <row r="1576" spans="1:9" x14ac:dyDescent="0.3">
      <c r="A1576" s="10">
        <v>43503</v>
      </c>
      <c r="B1576" s="11" t="s">
        <v>137</v>
      </c>
      <c r="C1576" s="11" t="s">
        <v>693</v>
      </c>
      <c r="D1576" s="11" t="s">
        <v>662</v>
      </c>
      <c r="E1576" s="11">
        <v>6730873</v>
      </c>
      <c r="F1576" s="15">
        <f>IF(ISBLANK($D1576),"",IF(ISBLANK($E1576),VLOOKUP($D1576,$J:$K,2,FALSE),VLOOKUP($E1576,'Daycare Packages'!$A:$G,7,FALSE)))</f>
        <v>22</v>
      </c>
      <c r="G1576" s="15"/>
      <c r="H1576" s="15">
        <f t="shared" si="67"/>
        <v>22</v>
      </c>
      <c r="I1576" s="198">
        <f t="shared" si="68"/>
        <v>2</v>
      </c>
    </row>
    <row r="1577" spans="1:9" x14ac:dyDescent="0.3">
      <c r="A1577" s="10">
        <v>43503</v>
      </c>
      <c r="B1577" s="11" t="s">
        <v>171</v>
      </c>
      <c r="C1577" s="11" t="s">
        <v>693</v>
      </c>
      <c r="D1577" s="11" t="s">
        <v>662</v>
      </c>
      <c r="E1577" s="11">
        <v>6715360</v>
      </c>
      <c r="F1577" s="15">
        <f>IF(ISBLANK($D1577),"",IF(ISBLANK($E1577),VLOOKUP($D1577,$J:$K,2,FALSE),VLOOKUP($E1577,'Daycare Packages'!$A:$G,7,FALSE)))</f>
        <v>25</v>
      </c>
      <c r="G1577" s="15"/>
      <c r="H1577" s="15">
        <f t="shared" si="67"/>
        <v>25</v>
      </c>
      <c r="I1577" s="198">
        <f t="shared" si="68"/>
        <v>2</v>
      </c>
    </row>
    <row r="1578" spans="1:9" x14ac:dyDescent="0.3">
      <c r="A1578" s="10">
        <v>43503</v>
      </c>
      <c r="B1578" s="11" t="s">
        <v>170</v>
      </c>
      <c r="C1578" s="11" t="s">
        <v>710</v>
      </c>
      <c r="D1578" s="11" t="s">
        <v>662</v>
      </c>
      <c r="E1578" s="11">
        <v>6715199</v>
      </c>
      <c r="F1578" s="15">
        <f>IF(ISBLANK($D1578),"",IF(ISBLANK($E1578),VLOOKUP($D1578,$J:$K,2,FALSE),VLOOKUP($E1578,'Daycare Packages'!$A:$G,7,FALSE)))</f>
        <v>22</v>
      </c>
      <c r="G1578" s="15"/>
      <c r="H1578" s="15">
        <f t="shared" si="67"/>
        <v>22</v>
      </c>
      <c r="I1578" s="198">
        <f t="shared" si="68"/>
        <v>2</v>
      </c>
    </row>
    <row r="1579" spans="1:9" x14ac:dyDescent="0.3">
      <c r="A1579" s="10">
        <v>43503</v>
      </c>
      <c r="B1579" s="11" t="s">
        <v>732</v>
      </c>
      <c r="C1579" s="11" t="s">
        <v>733</v>
      </c>
      <c r="D1579" s="11" t="s">
        <v>662</v>
      </c>
      <c r="F1579" s="15">
        <f>IF(ISBLANK($D1579),"",IF(ISBLANK($E1579),VLOOKUP($D1579,$J:$K,2,FALSE),VLOOKUP($E1579,'Daycare Packages'!$A:$G,7,FALSE)))</f>
        <v>30</v>
      </c>
      <c r="G1579" s="15"/>
      <c r="H1579" s="15">
        <f t="shared" si="67"/>
        <v>30</v>
      </c>
      <c r="I1579" s="198">
        <f t="shared" si="68"/>
        <v>2</v>
      </c>
    </row>
    <row r="1580" spans="1:9" x14ac:dyDescent="0.3">
      <c r="A1580" s="10">
        <v>43503</v>
      </c>
      <c r="B1580" s="11" t="s">
        <v>340</v>
      </c>
      <c r="C1580" s="11" t="s">
        <v>745</v>
      </c>
      <c r="D1580" s="11" t="s">
        <v>662</v>
      </c>
      <c r="F1580" s="15">
        <f>IF(ISBLANK($D1580),"",IF(ISBLANK($E1580),VLOOKUP($D1580,$J:$K,2,FALSE),VLOOKUP($E1580,'Daycare Packages'!$A:$G,7,FALSE)))</f>
        <v>30</v>
      </c>
      <c r="G1580" s="15">
        <v>-5</v>
      </c>
      <c r="H1580" s="15">
        <f t="shared" si="67"/>
        <v>25</v>
      </c>
      <c r="I1580" s="198">
        <f t="shared" si="68"/>
        <v>2</v>
      </c>
    </row>
    <row r="1581" spans="1:9" x14ac:dyDescent="0.3">
      <c r="A1581" s="10">
        <v>43503</v>
      </c>
      <c r="B1581" s="11" t="s">
        <v>340</v>
      </c>
      <c r="C1581" s="11" t="s">
        <v>746</v>
      </c>
      <c r="D1581" s="11" t="s">
        <v>662</v>
      </c>
      <c r="F1581" s="15">
        <f>IF(ISBLANK($D1581),"",IF(ISBLANK($E1581),VLOOKUP($D1581,$J:$K,2,FALSE),VLOOKUP($E1581,'Daycare Packages'!$A:$G,7,FALSE)))</f>
        <v>30</v>
      </c>
      <c r="G1581" s="15">
        <v>-5</v>
      </c>
      <c r="H1581" s="15">
        <f t="shared" si="67"/>
        <v>25</v>
      </c>
      <c r="I1581" s="198">
        <f t="shared" si="68"/>
        <v>2</v>
      </c>
    </row>
    <row r="1582" spans="1:9" x14ac:dyDescent="0.3">
      <c r="A1582" s="10">
        <v>43503</v>
      </c>
      <c r="B1582" s="11" t="s">
        <v>766</v>
      </c>
      <c r="C1582" s="11" t="s">
        <v>767</v>
      </c>
      <c r="D1582" s="11" t="s">
        <v>662</v>
      </c>
      <c r="F1582" s="15">
        <f>IF(ISBLANK($D1582),"",IF(ISBLANK($E1582),VLOOKUP($D1582,$J:$K,2,FALSE),VLOOKUP($E1582,'Daycare Packages'!$A:$G,7,FALSE)))</f>
        <v>30</v>
      </c>
      <c r="G1582" s="15"/>
      <c r="H1582" s="15">
        <f t="shared" si="67"/>
        <v>30</v>
      </c>
      <c r="I1582" s="198">
        <f t="shared" si="68"/>
        <v>2</v>
      </c>
    </row>
    <row r="1583" spans="1:9" x14ac:dyDescent="0.3">
      <c r="A1583" s="10">
        <v>43503</v>
      </c>
      <c r="B1583" s="11" t="s">
        <v>208</v>
      </c>
      <c r="C1583" s="11" t="s">
        <v>507</v>
      </c>
      <c r="D1583" s="11" t="s">
        <v>662</v>
      </c>
      <c r="E1583" s="11">
        <v>6733427</v>
      </c>
      <c r="F1583" s="15">
        <f>IF(ISBLANK($D1583),"",IF(ISBLANK($E1583),VLOOKUP($D1583,$J:$K,2,FALSE),VLOOKUP($E1583,'Daycare Packages'!$A:$G,7,FALSE)))</f>
        <v>22</v>
      </c>
      <c r="G1583" s="15"/>
      <c r="H1583" s="15">
        <f t="shared" si="67"/>
        <v>22</v>
      </c>
      <c r="I1583" s="198">
        <f t="shared" si="68"/>
        <v>2</v>
      </c>
    </row>
    <row r="1584" spans="1:9" x14ac:dyDescent="0.3">
      <c r="A1584" s="10">
        <v>43503</v>
      </c>
      <c r="B1584" s="11" t="s">
        <v>194</v>
      </c>
      <c r="C1584" s="11" t="s">
        <v>792</v>
      </c>
      <c r="D1584" s="11" t="s">
        <v>662</v>
      </c>
      <c r="E1584" s="11">
        <v>6727744</v>
      </c>
      <c r="F1584" s="15">
        <f>IF(ISBLANK($D1584),"",IF(ISBLANK($E1584),VLOOKUP($D1584,$J:$K,2,FALSE),VLOOKUP($E1584,'Daycare Packages'!$A:$G,7,FALSE)))</f>
        <v>24</v>
      </c>
      <c r="G1584" s="15"/>
      <c r="H1584" s="15">
        <f t="shared" si="67"/>
        <v>24</v>
      </c>
      <c r="I1584" s="198">
        <f t="shared" si="68"/>
        <v>2</v>
      </c>
    </row>
    <row r="1585" spans="1:9" x14ac:dyDescent="0.3">
      <c r="A1585" s="10">
        <v>43503</v>
      </c>
      <c r="B1585" s="11" t="s">
        <v>223</v>
      </c>
      <c r="C1585" s="11" t="s">
        <v>538</v>
      </c>
      <c r="D1585" s="11" t="s">
        <v>662</v>
      </c>
      <c r="E1585" s="11">
        <v>6745139</v>
      </c>
      <c r="F1585" s="15">
        <f>IF(ISBLANK($D1585),"",IF(ISBLANK($E1585),VLOOKUP($D1585,$J:$K,2,FALSE),VLOOKUP($E1585,'Daycare Packages'!$A:$G,7,FALSE)))</f>
        <v>26</v>
      </c>
      <c r="G1585" s="15"/>
      <c r="H1585" s="15">
        <f t="shared" si="67"/>
        <v>26</v>
      </c>
      <c r="I1585" s="198">
        <f t="shared" si="68"/>
        <v>2</v>
      </c>
    </row>
    <row r="1586" spans="1:9" x14ac:dyDescent="0.3">
      <c r="A1586" s="10">
        <v>43503</v>
      </c>
      <c r="B1586" s="11" t="s">
        <v>753</v>
      </c>
      <c r="C1586" s="11" t="s">
        <v>744</v>
      </c>
      <c r="D1586" s="11" t="s">
        <v>662</v>
      </c>
      <c r="F1586" s="15">
        <f>IF(ISBLANK($D1586),"",IF(ISBLANK($E1586),VLOOKUP($D1586,$J:$K,2,FALSE),VLOOKUP($E1586,'Daycare Packages'!$A:$G,7,FALSE)))</f>
        <v>30</v>
      </c>
      <c r="G1586" s="15"/>
      <c r="H1586" s="15">
        <f t="shared" si="67"/>
        <v>30</v>
      </c>
      <c r="I1586" s="198">
        <f t="shared" si="68"/>
        <v>2</v>
      </c>
    </row>
    <row r="1587" spans="1:9" x14ac:dyDescent="0.3">
      <c r="A1587" s="10">
        <v>43503</v>
      </c>
      <c r="B1587" s="11" t="s">
        <v>700</v>
      </c>
      <c r="C1587" s="11" t="s">
        <v>701</v>
      </c>
      <c r="D1587" s="11" t="s">
        <v>662</v>
      </c>
      <c r="F1587" s="15">
        <f>IF(ISBLANK($D1587),"",IF(ISBLANK($E1587),VLOOKUP($D1587,$J:$K,2,FALSE),VLOOKUP($E1587,'Daycare Packages'!$A:$G,7,FALSE)))</f>
        <v>30</v>
      </c>
      <c r="G1587" s="15"/>
      <c r="H1587" s="15">
        <f t="shared" si="67"/>
        <v>30</v>
      </c>
      <c r="I1587" s="198">
        <f t="shared" si="68"/>
        <v>2</v>
      </c>
    </row>
    <row r="1588" spans="1:9" x14ac:dyDescent="0.3">
      <c r="A1588" s="10">
        <v>43503</v>
      </c>
      <c r="B1588" s="11" t="s">
        <v>182</v>
      </c>
      <c r="C1588" s="11" t="s">
        <v>685</v>
      </c>
      <c r="D1588" s="11" t="s">
        <v>662</v>
      </c>
      <c r="E1588" s="11">
        <v>6769807</v>
      </c>
      <c r="F1588" s="15">
        <f>IF(ISBLANK($D1588),"",IF(ISBLANK($E1588),VLOOKUP($D1588,$J:$K,2,FALSE),VLOOKUP($E1588,'Daycare Packages'!$A:$G,7,FALSE)))</f>
        <v>23</v>
      </c>
      <c r="G1588" s="15"/>
      <c r="H1588" s="15">
        <f t="shared" si="67"/>
        <v>23</v>
      </c>
      <c r="I1588" s="198">
        <f t="shared" si="68"/>
        <v>2</v>
      </c>
    </row>
    <row r="1589" spans="1:9" x14ac:dyDescent="0.3">
      <c r="A1589" s="10">
        <v>43503</v>
      </c>
      <c r="B1589" s="11" t="s">
        <v>502</v>
      </c>
      <c r="C1589" s="11" t="s">
        <v>874</v>
      </c>
      <c r="D1589" s="11" t="s">
        <v>662</v>
      </c>
      <c r="F1589" s="15">
        <f>IF(ISBLANK($D1589),"",IF(ISBLANK($E1589),VLOOKUP($D1589,$J:$K,2,FALSE),VLOOKUP($E1589,'Daycare Packages'!$A:$G,7,FALSE)))</f>
        <v>30</v>
      </c>
      <c r="G1589" s="15"/>
      <c r="H1589" s="15">
        <f t="shared" si="67"/>
        <v>30</v>
      </c>
      <c r="I1589" s="198">
        <f t="shared" si="68"/>
        <v>2</v>
      </c>
    </row>
    <row r="1590" spans="1:9" x14ac:dyDescent="0.3">
      <c r="A1590" s="10">
        <v>43503</v>
      </c>
      <c r="B1590" s="11" t="s">
        <v>502</v>
      </c>
      <c r="C1590" s="11" t="s">
        <v>875</v>
      </c>
      <c r="D1590" s="11" t="s">
        <v>662</v>
      </c>
      <c r="F1590" s="15">
        <f>IF(ISBLANK($D1590),"",IF(ISBLANK($E1590),VLOOKUP($D1590,$J:$K,2,FALSE),VLOOKUP($E1590,'Daycare Packages'!$A:$G,7,FALSE)))</f>
        <v>30</v>
      </c>
      <c r="G1590" s="15"/>
      <c r="H1590" s="15">
        <f t="shared" si="67"/>
        <v>30</v>
      </c>
      <c r="I1590" s="198">
        <f t="shared" si="68"/>
        <v>2</v>
      </c>
    </row>
    <row r="1591" spans="1:9" x14ac:dyDescent="0.3">
      <c r="A1591" s="10">
        <v>43503</v>
      </c>
      <c r="B1591" s="11" t="s">
        <v>220</v>
      </c>
      <c r="C1591" s="11" t="s">
        <v>548</v>
      </c>
      <c r="D1591" s="11" t="s">
        <v>662</v>
      </c>
      <c r="E1591" s="11">
        <v>6739601</v>
      </c>
      <c r="F1591" s="15">
        <f>IF(ISBLANK($D1591),"",IF(ISBLANK($E1591),VLOOKUP($D1591,$J:$K,2,FALSE),VLOOKUP($E1591,'Daycare Packages'!$A:$G,7,FALSE)))</f>
        <v>26</v>
      </c>
      <c r="G1591" s="15"/>
      <c r="H1591" s="15">
        <f t="shared" si="67"/>
        <v>26</v>
      </c>
      <c r="I1591" s="198">
        <f t="shared" si="68"/>
        <v>2</v>
      </c>
    </row>
    <row r="1592" spans="1:9" x14ac:dyDescent="0.3">
      <c r="A1592" s="10">
        <v>43503</v>
      </c>
      <c r="B1592" s="11" t="s">
        <v>132</v>
      </c>
      <c r="C1592" s="11" t="s">
        <v>818</v>
      </c>
      <c r="D1592" s="11" t="s">
        <v>662</v>
      </c>
      <c r="E1592" s="11">
        <v>6746752</v>
      </c>
      <c r="F1592" s="15">
        <f>IF(ISBLANK($D1592),"",IF(ISBLANK($E1592),VLOOKUP($D1592,$J:$K,2,FALSE),VLOOKUP($E1592,'Daycare Packages'!$A:$G,7,FALSE)))</f>
        <v>27</v>
      </c>
      <c r="G1592" s="15"/>
      <c r="H1592" s="15">
        <f t="shared" si="67"/>
        <v>27</v>
      </c>
      <c r="I1592" s="198">
        <f t="shared" si="68"/>
        <v>2</v>
      </c>
    </row>
    <row r="1593" spans="1:9" x14ac:dyDescent="0.3">
      <c r="A1593" s="10">
        <v>43503</v>
      </c>
      <c r="B1593" s="11" t="s">
        <v>217</v>
      </c>
      <c r="C1593" s="11" t="s">
        <v>402</v>
      </c>
      <c r="D1593" s="11" t="s">
        <v>662</v>
      </c>
      <c r="E1593" s="11">
        <v>6736913</v>
      </c>
      <c r="F1593" s="15">
        <f>IF(ISBLANK($D1593),"",IF(ISBLANK($E1593),VLOOKUP($D1593,$J:$K,2,FALSE),VLOOKUP($E1593,'Daycare Packages'!$A:$G,7,FALSE)))</f>
        <v>25</v>
      </c>
      <c r="G1593" s="15"/>
      <c r="H1593" s="15">
        <f t="shared" si="67"/>
        <v>25</v>
      </c>
      <c r="I1593" s="198">
        <f t="shared" si="68"/>
        <v>2</v>
      </c>
    </row>
    <row r="1594" spans="1:9" x14ac:dyDescent="0.3">
      <c r="A1594" s="10">
        <v>43503</v>
      </c>
      <c r="B1594" s="11" t="s">
        <v>210</v>
      </c>
      <c r="C1594" s="11" t="s">
        <v>460</v>
      </c>
      <c r="D1594" s="11" t="s">
        <v>662</v>
      </c>
      <c r="E1594" s="11">
        <v>6733894</v>
      </c>
      <c r="F1594" s="15">
        <f>IF(ISBLANK($D1594),"",IF(ISBLANK($E1594),VLOOKUP($D1594,$J:$K,2,FALSE),VLOOKUP($E1594,'Daycare Packages'!$A:$G,7,FALSE)))</f>
        <v>26</v>
      </c>
      <c r="G1594" s="15"/>
      <c r="H1594" s="15">
        <f t="shared" si="67"/>
        <v>26</v>
      </c>
      <c r="I1594" s="198">
        <f t="shared" si="68"/>
        <v>2</v>
      </c>
    </row>
    <row r="1595" spans="1:9" x14ac:dyDescent="0.3">
      <c r="A1595" s="10">
        <v>43503</v>
      </c>
      <c r="B1595" s="11" t="s">
        <v>210</v>
      </c>
      <c r="C1595" s="11" t="s">
        <v>916</v>
      </c>
      <c r="D1595" s="11" t="s">
        <v>662</v>
      </c>
      <c r="E1595" s="11">
        <v>6733894</v>
      </c>
      <c r="F1595" s="15">
        <f>IF(ISBLANK($D1595),"",IF(ISBLANK($E1595),VLOOKUP($D1595,$J:$K,2,FALSE),VLOOKUP($E1595,'Daycare Packages'!$A:$G,7,FALSE)))</f>
        <v>26</v>
      </c>
      <c r="G1595" s="15"/>
      <c r="H1595" s="15">
        <f t="shared" si="67"/>
        <v>26</v>
      </c>
      <c r="I1595" s="198">
        <f t="shared" si="68"/>
        <v>2</v>
      </c>
    </row>
    <row r="1596" spans="1:9" x14ac:dyDescent="0.3">
      <c r="A1596" s="55">
        <v>43503</v>
      </c>
      <c r="B1596" s="56" t="s">
        <v>140</v>
      </c>
      <c r="C1596" s="56" t="s">
        <v>475</v>
      </c>
      <c r="D1596" s="56" t="s">
        <v>662</v>
      </c>
      <c r="E1596" s="56">
        <v>6676801</v>
      </c>
      <c r="F1596" s="59">
        <f>IF(ISBLANK($D1596),"",IF(ISBLANK($E1596),VLOOKUP($D1596,$J:$K,2,FALSE),VLOOKUP($E1596,'Daycare Packages'!$A:$G,7,FALSE)))</f>
        <v>22</v>
      </c>
      <c r="G1596" s="59"/>
      <c r="H1596" s="59">
        <f t="shared" si="67"/>
        <v>22</v>
      </c>
      <c r="I1596" s="198">
        <f t="shared" si="68"/>
        <v>2</v>
      </c>
    </row>
    <row r="1597" spans="1:9" x14ac:dyDescent="0.3">
      <c r="A1597" s="10">
        <v>43504</v>
      </c>
      <c r="B1597" s="11" t="s">
        <v>185</v>
      </c>
      <c r="C1597" s="11" t="s">
        <v>670</v>
      </c>
      <c r="D1597" s="11" t="s">
        <v>659</v>
      </c>
      <c r="E1597" s="11">
        <v>6722865</v>
      </c>
      <c r="F1597" s="15">
        <f>IF(ISBLANK($D1597),"",IF(ISBLANK($E1597),VLOOKUP($D1597,$J:$K,2,FALSE),VLOOKUP($E1597,'Daycare Packages'!$A:$G,7,FALSE)))</f>
        <v>17</v>
      </c>
      <c r="G1597" s="15"/>
      <c r="H1597" s="15">
        <f t="shared" si="67"/>
        <v>17</v>
      </c>
      <c r="I1597" s="198">
        <f t="shared" si="68"/>
        <v>2</v>
      </c>
    </row>
    <row r="1598" spans="1:9" x14ac:dyDescent="0.3">
      <c r="A1598" s="10">
        <v>43504</v>
      </c>
      <c r="B1598" s="11" t="s">
        <v>720</v>
      </c>
      <c r="C1598" s="11" t="s">
        <v>721</v>
      </c>
      <c r="D1598" s="11" t="s">
        <v>659</v>
      </c>
      <c r="F1598" s="15">
        <f>IF(ISBLANK($D1598),"",IF(ISBLANK($E1598),VLOOKUP($D1598,$J:$K,2,FALSE),VLOOKUP($E1598,'Daycare Packages'!$A:$G,7,FALSE)))</f>
        <v>20</v>
      </c>
      <c r="G1598" s="15"/>
      <c r="H1598" s="15">
        <f t="shared" si="67"/>
        <v>20</v>
      </c>
      <c r="I1598" s="198">
        <f t="shared" si="68"/>
        <v>2</v>
      </c>
    </row>
    <row r="1599" spans="1:9" x14ac:dyDescent="0.3">
      <c r="A1599" s="10">
        <v>43504</v>
      </c>
      <c r="B1599" s="11" t="s">
        <v>201</v>
      </c>
      <c r="C1599" s="11" t="s">
        <v>672</v>
      </c>
      <c r="D1599" s="11" t="s">
        <v>659</v>
      </c>
      <c r="E1599" s="11">
        <v>6762449</v>
      </c>
      <c r="F1599" s="15">
        <f>IF(ISBLANK($D1599),"",IF(ISBLANK($E1599),VLOOKUP($D1599,$J:$K,2,FALSE),VLOOKUP($E1599,'Daycare Packages'!$A:$G,7,FALSE)))</f>
        <v>19</v>
      </c>
      <c r="G1599" s="15"/>
      <c r="H1599" s="15">
        <f t="shared" si="67"/>
        <v>19</v>
      </c>
      <c r="I1599" s="198">
        <f t="shared" si="68"/>
        <v>2</v>
      </c>
    </row>
    <row r="1600" spans="1:9" x14ac:dyDescent="0.3">
      <c r="A1600" s="10">
        <v>43504</v>
      </c>
      <c r="B1600" s="11" t="s">
        <v>749</v>
      </c>
      <c r="C1600" s="11" t="s">
        <v>750</v>
      </c>
      <c r="D1600" s="11" t="s">
        <v>659</v>
      </c>
      <c r="F1600" s="15">
        <f>IF(ISBLANK($D1600),"",IF(ISBLANK($E1600),VLOOKUP($D1600,$J:$K,2,FALSE),VLOOKUP($E1600,'Daycare Packages'!$A:$G,7,FALSE)))</f>
        <v>20</v>
      </c>
      <c r="G1600" s="15"/>
      <c r="H1600" s="15">
        <f t="shared" si="67"/>
        <v>20</v>
      </c>
      <c r="I1600" s="198">
        <f t="shared" si="68"/>
        <v>2</v>
      </c>
    </row>
    <row r="1601" spans="1:9" x14ac:dyDescent="0.3">
      <c r="A1601" s="10">
        <v>43504</v>
      </c>
      <c r="B1601" s="11" t="s">
        <v>190</v>
      </c>
      <c r="C1601" s="11" t="s">
        <v>718</v>
      </c>
      <c r="D1601" s="11" t="s">
        <v>659</v>
      </c>
      <c r="F1601" s="15">
        <f>IF(ISBLANK($D1601),"",IF(ISBLANK($E1601),VLOOKUP($D1601,$J:$K,2,FALSE),VLOOKUP($E1601,'Daycare Packages'!$A:$G,7,FALSE)))</f>
        <v>20</v>
      </c>
      <c r="G1601" s="15"/>
      <c r="H1601" s="15">
        <f t="shared" si="67"/>
        <v>20</v>
      </c>
      <c r="I1601" s="198">
        <f t="shared" si="68"/>
        <v>2</v>
      </c>
    </row>
    <row r="1602" spans="1:9" x14ac:dyDescent="0.3">
      <c r="A1602" s="10">
        <v>43504</v>
      </c>
      <c r="B1602" s="11" t="s">
        <v>806</v>
      </c>
      <c r="C1602" s="11" t="s">
        <v>627</v>
      </c>
      <c r="D1602" s="11" t="s">
        <v>662</v>
      </c>
      <c r="F1602" s="15">
        <f>IF(ISBLANK($D1602),"",IF(ISBLANK($E1602),VLOOKUP($D1602,$J:$K,2,FALSE),VLOOKUP($E1602,'Daycare Packages'!$A:$G,7,FALSE)))</f>
        <v>30</v>
      </c>
      <c r="G1602" s="15"/>
      <c r="H1602" s="15">
        <f t="shared" si="67"/>
        <v>30</v>
      </c>
      <c r="I1602" s="198">
        <f t="shared" si="68"/>
        <v>2</v>
      </c>
    </row>
    <row r="1603" spans="1:9" x14ac:dyDescent="0.3">
      <c r="A1603" s="10">
        <v>43504</v>
      </c>
      <c r="B1603" s="11" t="s">
        <v>244</v>
      </c>
      <c r="C1603" s="11" t="s">
        <v>673</v>
      </c>
      <c r="D1603" s="11" t="s">
        <v>662</v>
      </c>
      <c r="F1603" s="15">
        <f>IF(ISBLANK($D1603),"",IF(ISBLANK($E1603),VLOOKUP($D1603,$J:$K,2,FALSE),VLOOKUP($E1603,'Daycare Packages'!$A:$G,7,FALSE)))</f>
        <v>30</v>
      </c>
      <c r="G1603" s="15"/>
      <c r="H1603" s="15">
        <f t="shared" ref="H1603:H1666" si="69">IF(ISBLANK(D1603),"",SUM(F1603:G1603))</f>
        <v>30</v>
      </c>
      <c r="I1603" s="198">
        <f t="shared" ref="I1603:I1666" si="70">IF(A1603="",0,MONTH(A1603))</f>
        <v>2</v>
      </c>
    </row>
    <row r="1604" spans="1:9" x14ac:dyDescent="0.3">
      <c r="A1604" s="10">
        <v>43504</v>
      </c>
      <c r="B1604" s="11" t="s">
        <v>160</v>
      </c>
      <c r="C1604" s="11" t="s">
        <v>793</v>
      </c>
      <c r="D1604" s="11" t="s">
        <v>662</v>
      </c>
      <c r="E1604" s="11">
        <v>6762371</v>
      </c>
      <c r="F1604" s="15">
        <f>IF(ISBLANK($D1604),"",IF(ISBLANK($E1604),VLOOKUP($D1604,$J:$K,2,FALSE),VLOOKUP($E1604,'Daycare Packages'!$A:$G,7,FALSE)))</f>
        <v>25</v>
      </c>
      <c r="G1604" s="15"/>
      <c r="H1604" s="15">
        <f t="shared" si="69"/>
        <v>25</v>
      </c>
      <c r="I1604" s="198">
        <f t="shared" si="70"/>
        <v>2</v>
      </c>
    </row>
    <row r="1605" spans="1:9" x14ac:dyDescent="0.3">
      <c r="A1605" s="10">
        <v>43504</v>
      </c>
      <c r="B1605" s="11" t="s">
        <v>160</v>
      </c>
      <c r="C1605" s="11" t="s">
        <v>794</v>
      </c>
      <c r="D1605" s="11" t="s">
        <v>662</v>
      </c>
      <c r="E1605" s="11">
        <v>6762371</v>
      </c>
      <c r="F1605" s="15">
        <f>IF(ISBLANK($D1605),"",IF(ISBLANK($E1605),VLOOKUP($D1605,$J:$K,2,FALSE),VLOOKUP($E1605,'Daycare Packages'!$A:$G,7,FALSE)))</f>
        <v>25</v>
      </c>
      <c r="G1605" s="15"/>
      <c r="H1605" s="15">
        <f t="shared" si="69"/>
        <v>25</v>
      </c>
      <c r="I1605" s="198">
        <f t="shared" si="70"/>
        <v>2</v>
      </c>
    </row>
    <row r="1606" spans="1:9" x14ac:dyDescent="0.3">
      <c r="A1606" s="10">
        <v>43504</v>
      </c>
      <c r="B1606" s="11" t="s">
        <v>938</v>
      </c>
      <c r="C1606" s="11" t="s">
        <v>939</v>
      </c>
      <c r="D1606" s="11" t="s">
        <v>666</v>
      </c>
      <c r="F1606" s="15">
        <f>IF(ISBLANK($D1606),"",IF(ISBLANK($E1606),VLOOKUP($D1606,$J:$K,2,FALSE),VLOOKUP($E1606,'Daycare Packages'!$A:$G,7,FALSE)))</f>
        <v>20</v>
      </c>
      <c r="G1606" s="15"/>
      <c r="H1606" s="15">
        <f t="shared" si="69"/>
        <v>20</v>
      </c>
      <c r="I1606" s="198">
        <f t="shared" si="70"/>
        <v>2</v>
      </c>
    </row>
    <row r="1607" spans="1:9" x14ac:dyDescent="0.3">
      <c r="A1607" s="10">
        <v>43504</v>
      </c>
      <c r="B1607" s="11" t="s">
        <v>940</v>
      </c>
      <c r="C1607" s="11" t="s">
        <v>395</v>
      </c>
      <c r="D1607" s="11" t="s">
        <v>662</v>
      </c>
      <c r="F1607" s="15">
        <f>IF(ISBLANK($D1607),"",IF(ISBLANK($E1607),VLOOKUP($D1607,$J:$K,2,FALSE),VLOOKUP($E1607,'Daycare Packages'!$A:$G,7,FALSE)))</f>
        <v>30</v>
      </c>
      <c r="G1607" s="15"/>
      <c r="H1607" s="15">
        <f t="shared" si="69"/>
        <v>30</v>
      </c>
      <c r="I1607" s="198">
        <f t="shared" si="70"/>
        <v>2</v>
      </c>
    </row>
    <row r="1608" spans="1:9" x14ac:dyDescent="0.3">
      <c r="A1608" s="10">
        <v>43504</v>
      </c>
      <c r="B1608" s="11" t="s">
        <v>940</v>
      </c>
      <c r="C1608" s="11" t="s">
        <v>520</v>
      </c>
      <c r="D1608" s="11" t="s">
        <v>662</v>
      </c>
      <c r="F1608" s="15">
        <f>IF(ISBLANK($D1608),"",IF(ISBLANK($E1608),VLOOKUP($D1608,$J:$K,2,FALSE),VLOOKUP($E1608,'Daycare Packages'!$A:$G,7,FALSE)))</f>
        <v>30</v>
      </c>
      <c r="G1608" s="15"/>
      <c r="H1608" s="15">
        <f t="shared" si="69"/>
        <v>30</v>
      </c>
      <c r="I1608" s="198">
        <f t="shared" si="70"/>
        <v>2</v>
      </c>
    </row>
    <row r="1609" spans="1:9" x14ac:dyDescent="0.3">
      <c r="A1609" s="10">
        <v>43504</v>
      </c>
      <c r="B1609" s="11" t="s">
        <v>459</v>
      </c>
      <c r="C1609" s="11" t="s">
        <v>460</v>
      </c>
      <c r="D1609" s="11" t="s">
        <v>662</v>
      </c>
      <c r="F1609" s="15">
        <f>IF(ISBLANK($D1609),"",IF(ISBLANK($E1609),VLOOKUP($D1609,$J:$K,2,FALSE),VLOOKUP($E1609,'Daycare Packages'!$A:$G,7,FALSE)))</f>
        <v>30</v>
      </c>
      <c r="G1609" s="15"/>
      <c r="H1609" s="15">
        <f t="shared" si="69"/>
        <v>30</v>
      </c>
      <c r="I1609" s="198">
        <f t="shared" si="70"/>
        <v>2</v>
      </c>
    </row>
    <row r="1610" spans="1:9" x14ac:dyDescent="0.3">
      <c r="A1610" s="10">
        <v>43504</v>
      </c>
      <c r="B1610" s="11" t="s">
        <v>203</v>
      </c>
      <c r="C1610" s="11" t="s">
        <v>840</v>
      </c>
      <c r="D1610" s="11" t="s">
        <v>662</v>
      </c>
      <c r="E1610" s="11">
        <v>6732330</v>
      </c>
      <c r="F1610" s="15">
        <f>IF(ISBLANK($D1610),"",IF(ISBLANK($E1610),VLOOKUP($D1610,$J:$K,2,FALSE),VLOOKUP($E1610,'Daycare Packages'!$A:$G,7,FALSE)))</f>
        <v>26</v>
      </c>
      <c r="G1610" s="15"/>
      <c r="H1610" s="15">
        <f t="shared" si="69"/>
        <v>26</v>
      </c>
      <c r="I1610" s="198">
        <f t="shared" si="70"/>
        <v>2</v>
      </c>
    </row>
    <row r="1611" spans="1:9" x14ac:dyDescent="0.3">
      <c r="A1611" s="10">
        <v>43504</v>
      </c>
      <c r="B1611" s="11" t="s">
        <v>186</v>
      </c>
      <c r="C1611" s="11" t="s">
        <v>561</v>
      </c>
      <c r="D1611" s="11" t="s">
        <v>662</v>
      </c>
      <c r="E1611" s="11">
        <v>6723146</v>
      </c>
      <c r="F1611" s="15">
        <f>IF(ISBLANK($D1611),"",IF(ISBLANK($E1611),VLOOKUP($D1611,$J:$K,2,FALSE),VLOOKUP($E1611,'Daycare Packages'!$A:$G,7,FALSE)))</f>
        <v>22</v>
      </c>
      <c r="G1611" s="15"/>
      <c r="H1611" s="15">
        <f t="shared" si="69"/>
        <v>22</v>
      </c>
      <c r="I1611" s="198">
        <f t="shared" si="70"/>
        <v>2</v>
      </c>
    </row>
    <row r="1612" spans="1:9" x14ac:dyDescent="0.3">
      <c r="A1612" s="10">
        <v>43504</v>
      </c>
      <c r="B1612" s="11" t="s">
        <v>941</v>
      </c>
      <c r="C1612" s="11" t="s">
        <v>487</v>
      </c>
      <c r="D1612" s="11" t="s">
        <v>671</v>
      </c>
      <c r="F1612" s="15">
        <f>IF(ISBLANK($D1612),"",IF(ISBLANK($E1612),VLOOKUP($D1612,$J:$K,2,FALSE),VLOOKUP($E1612,'Daycare Packages'!$A:$G,7,FALSE)))</f>
        <v>0</v>
      </c>
      <c r="G1612" s="15"/>
      <c r="H1612" s="15">
        <f t="shared" si="69"/>
        <v>0</v>
      </c>
      <c r="I1612" s="198">
        <f t="shared" si="70"/>
        <v>2</v>
      </c>
    </row>
    <row r="1613" spans="1:9" x14ac:dyDescent="0.3">
      <c r="A1613" s="10">
        <v>43504</v>
      </c>
      <c r="B1613" s="11" t="s">
        <v>828</v>
      </c>
      <c r="C1613" s="11" t="s">
        <v>829</v>
      </c>
      <c r="D1613" s="11" t="s">
        <v>662</v>
      </c>
      <c r="F1613" s="15">
        <f>IF(ISBLANK($D1613),"",IF(ISBLANK($E1613),VLOOKUP($D1613,$J:$K,2,FALSE),VLOOKUP($E1613,'Daycare Packages'!$A:$G,7,FALSE)))</f>
        <v>30</v>
      </c>
      <c r="G1613" s="15"/>
      <c r="H1613" s="15">
        <f t="shared" si="69"/>
        <v>30</v>
      </c>
      <c r="I1613" s="198">
        <f t="shared" si="70"/>
        <v>2</v>
      </c>
    </row>
    <row r="1614" spans="1:9" x14ac:dyDescent="0.3">
      <c r="A1614" s="10">
        <v>43504</v>
      </c>
      <c r="B1614" s="11" t="s">
        <v>613</v>
      </c>
      <c r="C1614" s="11" t="s">
        <v>614</v>
      </c>
      <c r="D1614" s="11" t="s">
        <v>662</v>
      </c>
      <c r="F1614" s="15">
        <f>IF(ISBLANK($D1614),"",IF(ISBLANK($E1614),VLOOKUP($D1614,$J:$K,2,FALSE),VLOOKUP($E1614,'Daycare Packages'!$A:$G,7,FALSE)))</f>
        <v>30</v>
      </c>
      <c r="G1614" s="15"/>
      <c r="H1614" s="15">
        <f t="shared" si="69"/>
        <v>30</v>
      </c>
      <c r="I1614" s="198">
        <f t="shared" si="70"/>
        <v>2</v>
      </c>
    </row>
    <row r="1615" spans="1:9" x14ac:dyDescent="0.3">
      <c r="A1615" s="10">
        <v>43504</v>
      </c>
      <c r="B1615" s="11" t="s">
        <v>768</v>
      </c>
      <c r="C1615" s="11" t="s">
        <v>548</v>
      </c>
      <c r="D1615" s="11" t="s">
        <v>662</v>
      </c>
      <c r="F1615" s="15">
        <f>IF(ISBLANK($D1615),"",IF(ISBLANK($E1615),VLOOKUP($D1615,$J:$K,2,FALSE),VLOOKUP($E1615,'Daycare Packages'!$A:$G,7,FALSE)))</f>
        <v>30</v>
      </c>
      <c r="G1615" s="15"/>
      <c r="H1615" s="15">
        <f t="shared" si="69"/>
        <v>30</v>
      </c>
      <c r="I1615" s="198">
        <f t="shared" si="70"/>
        <v>2</v>
      </c>
    </row>
    <row r="1616" spans="1:9" x14ac:dyDescent="0.3">
      <c r="A1616" s="10">
        <v>43504</v>
      </c>
      <c r="B1616" s="11" t="s">
        <v>182</v>
      </c>
      <c r="C1616" s="11" t="s">
        <v>685</v>
      </c>
      <c r="D1616" s="11" t="s">
        <v>662</v>
      </c>
      <c r="E1616" s="11">
        <v>6769807</v>
      </c>
      <c r="F1616" s="15">
        <f>IF(ISBLANK($D1616),"",IF(ISBLANK($E1616),VLOOKUP($D1616,$J:$K,2,FALSE),VLOOKUP($E1616,'Daycare Packages'!$A:$G,7,FALSE)))</f>
        <v>23</v>
      </c>
      <c r="G1616" s="15"/>
      <c r="H1616" s="15">
        <f t="shared" si="69"/>
        <v>23</v>
      </c>
      <c r="I1616" s="198">
        <f t="shared" si="70"/>
        <v>2</v>
      </c>
    </row>
    <row r="1617" spans="1:9" x14ac:dyDescent="0.3">
      <c r="A1617" s="10">
        <v>43504</v>
      </c>
      <c r="B1617" s="11" t="s">
        <v>300</v>
      </c>
      <c r="C1617" s="11" t="s">
        <v>507</v>
      </c>
      <c r="D1617" s="11" t="s">
        <v>662</v>
      </c>
      <c r="F1617" s="15">
        <f>IF(ISBLANK($D1617),"",IF(ISBLANK($E1617),VLOOKUP($D1617,$J:$K,2,FALSE),VLOOKUP($E1617,'Daycare Packages'!$A:$G,7,FALSE)))</f>
        <v>30</v>
      </c>
      <c r="G1617" s="15"/>
      <c r="H1617" s="15">
        <f t="shared" si="69"/>
        <v>30</v>
      </c>
      <c r="I1617" s="198">
        <f t="shared" si="70"/>
        <v>2</v>
      </c>
    </row>
    <row r="1618" spans="1:9" x14ac:dyDescent="0.3">
      <c r="A1618" s="10">
        <v>43504</v>
      </c>
      <c r="B1618" s="11" t="s">
        <v>300</v>
      </c>
      <c r="C1618" s="11" t="s">
        <v>759</v>
      </c>
      <c r="D1618" s="11" t="s">
        <v>662</v>
      </c>
      <c r="F1618" s="15">
        <f>IF(ISBLANK($D1618),"",IF(ISBLANK($E1618),VLOOKUP($D1618,$J:$K,2,FALSE),VLOOKUP($E1618,'Daycare Packages'!$A:$G,7,FALSE)))</f>
        <v>30</v>
      </c>
      <c r="G1618" s="15"/>
      <c r="H1618" s="15">
        <f t="shared" si="69"/>
        <v>30</v>
      </c>
      <c r="I1618" s="198">
        <f t="shared" si="70"/>
        <v>2</v>
      </c>
    </row>
    <row r="1619" spans="1:9" x14ac:dyDescent="0.3">
      <c r="A1619" s="10">
        <v>43504</v>
      </c>
      <c r="B1619" s="11" t="s">
        <v>677</v>
      </c>
      <c r="C1619" s="11" t="s">
        <v>678</v>
      </c>
      <c r="D1619" s="11" t="s">
        <v>662</v>
      </c>
      <c r="F1619" s="15">
        <f>IF(ISBLANK($D1619),"",IF(ISBLANK($E1619),VLOOKUP($D1619,$J:$K,2,FALSE),VLOOKUP($E1619,'Daycare Packages'!$A:$G,7,FALSE)))</f>
        <v>30</v>
      </c>
      <c r="G1619" s="15"/>
      <c r="H1619" s="15">
        <f t="shared" si="69"/>
        <v>30</v>
      </c>
      <c r="I1619" s="198">
        <f t="shared" si="70"/>
        <v>2</v>
      </c>
    </row>
    <row r="1620" spans="1:9" x14ac:dyDescent="0.3">
      <c r="A1620" s="10">
        <v>43504</v>
      </c>
      <c r="B1620" s="11" t="s">
        <v>167</v>
      </c>
      <c r="C1620" s="11" t="s">
        <v>726</v>
      </c>
      <c r="D1620" s="11" t="s">
        <v>662</v>
      </c>
      <c r="E1620" s="11">
        <v>6737086</v>
      </c>
      <c r="F1620" s="15">
        <f>IF(ISBLANK($D1620),"",IF(ISBLANK($E1620),VLOOKUP($D1620,$J:$K,2,FALSE),VLOOKUP($E1620,'Daycare Packages'!$A:$G,7,FALSE)))</f>
        <v>26</v>
      </c>
      <c r="G1620" s="15"/>
      <c r="H1620" s="15">
        <f t="shared" si="69"/>
        <v>26</v>
      </c>
      <c r="I1620" s="198">
        <f t="shared" si="70"/>
        <v>2</v>
      </c>
    </row>
    <row r="1621" spans="1:9" x14ac:dyDescent="0.3">
      <c r="A1621" s="10">
        <v>43504</v>
      </c>
      <c r="B1621" s="11" t="s">
        <v>167</v>
      </c>
      <c r="C1621" s="11" t="s">
        <v>467</v>
      </c>
      <c r="D1621" s="11" t="s">
        <v>662</v>
      </c>
      <c r="E1621" s="11">
        <v>6737086</v>
      </c>
      <c r="F1621" s="15">
        <f>IF(ISBLANK($D1621),"",IF(ISBLANK($E1621),VLOOKUP($D1621,$J:$K,2,FALSE),VLOOKUP($E1621,'Daycare Packages'!$A:$G,7,FALSE)))</f>
        <v>26</v>
      </c>
      <c r="G1621" s="15"/>
      <c r="H1621" s="15">
        <f t="shared" si="69"/>
        <v>26</v>
      </c>
      <c r="I1621" s="198">
        <f t="shared" si="70"/>
        <v>2</v>
      </c>
    </row>
    <row r="1622" spans="1:9" x14ac:dyDescent="0.3">
      <c r="A1622" s="10">
        <v>43504</v>
      </c>
      <c r="B1622" s="11" t="s">
        <v>887</v>
      </c>
      <c r="C1622" s="11" t="s">
        <v>888</v>
      </c>
      <c r="D1622" s="11" t="s">
        <v>662</v>
      </c>
      <c r="F1622" s="15">
        <f>IF(ISBLANK($D1622),"",IF(ISBLANK($E1622),VLOOKUP($D1622,$J:$K,2,FALSE),VLOOKUP($E1622,'Daycare Packages'!$A:$G,7,FALSE)))</f>
        <v>30</v>
      </c>
      <c r="G1622" s="15"/>
      <c r="H1622" s="15">
        <f t="shared" si="69"/>
        <v>30</v>
      </c>
      <c r="I1622" s="198">
        <f t="shared" si="70"/>
        <v>2</v>
      </c>
    </row>
    <row r="1623" spans="1:9" x14ac:dyDescent="0.3">
      <c r="A1623" s="10">
        <v>43504</v>
      </c>
      <c r="B1623" s="11" t="s">
        <v>690</v>
      </c>
      <c r="C1623" s="11" t="s">
        <v>691</v>
      </c>
      <c r="D1623" s="11" t="s">
        <v>662</v>
      </c>
      <c r="E1623" s="11">
        <v>6754754</v>
      </c>
      <c r="F1623" s="15">
        <f>IF(ISBLANK($D1623),"",IF(ISBLANK($E1623),VLOOKUP($D1623,$J:$K,2,FALSE),VLOOKUP($E1623,'Daycare Packages'!$A:$G,7,FALSE)))</f>
        <v>25</v>
      </c>
      <c r="G1623" s="15"/>
      <c r="H1623" s="15">
        <f t="shared" si="69"/>
        <v>25</v>
      </c>
      <c r="I1623" s="198">
        <f t="shared" si="70"/>
        <v>2</v>
      </c>
    </row>
    <row r="1624" spans="1:9" x14ac:dyDescent="0.3">
      <c r="A1624" s="10">
        <v>43504</v>
      </c>
      <c r="B1624" s="11" t="s">
        <v>123</v>
      </c>
      <c r="C1624" s="11" t="s">
        <v>507</v>
      </c>
      <c r="D1624" s="11" t="s">
        <v>662</v>
      </c>
      <c r="E1624" s="11">
        <v>6644301</v>
      </c>
      <c r="F1624" s="15">
        <f>IF(ISBLANK($D1624),"",IF(ISBLANK($E1624),VLOOKUP($D1624,$J:$K,2,FALSE),VLOOKUP($E1624,'Daycare Packages'!$A:$G,7,FALSE)))</f>
        <v>22</v>
      </c>
      <c r="G1624" s="15"/>
      <c r="H1624" s="15">
        <f t="shared" si="69"/>
        <v>22</v>
      </c>
      <c r="I1624" s="198">
        <f t="shared" si="70"/>
        <v>2</v>
      </c>
    </row>
    <row r="1625" spans="1:9" x14ac:dyDescent="0.3">
      <c r="A1625" s="10">
        <v>43504</v>
      </c>
      <c r="B1625" s="11" t="s">
        <v>216</v>
      </c>
      <c r="C1625" s="11" t="s">
        <v>448</v>
      </c>
      <c r="D1625" s="11" t="s">
        <v>662</v>
      </c>
      <c r="E1625" s="11">
        <v>6764956</v>
      </c>
      <c r="F1625" s="15">
        <f>IF(ISBLANK($D1625),"",IF(ISBLANK($E1625),VLOOKUP($D1625,$J:$K,2,FALSE),VLOOKUP($E1625,'Daycare Packages'!$A:$G,7,FALSE)))</f>
        <v>27</v>
      </c>
      <c r="G1625" s="15"/>
      <c r="H1625" s="15">
        <f t="shared" si="69"/>
        <v>27</v>
      </c>
      <c r="I1625" s="198">
        <f t="shared" si="70"/>
        <v>2</v>
      </c>
    </row>
    <row r="1626" spans="1:9" x14ac:dyDescent="0.3">
      <c r="A1626" s="10">
        <v>43504</v>
      </c>
      <c r="B1626" s="11" t="s">
        <v>150</v>
      </c>
      <c r="C1626" s="11" t="s">
        <v>461</v>
      </c>
      <c r="D1626" s="11" t="s">
        <v>662</v>
      </c>
      <c r="E1626" s="11">
        <v>6783975</v>
      </c>
      <c r="F1626" s="15">
        <f>IF(ISBLANK($D1626),"",IF(ISBLANK($E1626),VLOOKUP($D1626,$J:$K,2,FALSE),VLOOKUP($E1626,'Daycare Packages'!$A:$G,7,FALSE)))</f>
        <v>27</v>
      </c>
      <c r="G1626" s="15"/>
      <c r="H1626" s="15">
        <f t="shared" si="69"/>
        <v>27</v>
      </c>
      <c r="I1626" s="198">
        <f t="shared" si="70"/>
        <v>2</v>
      </c>
    </row>
    <row r="1627" spans="1:9" x14ac:dyDescent="0.3">
      <c r="A1627" s="10">
        <v>43504</v>
      </c>
      <c r="B1627" s="11" t="s">
        <v>318</v>
      </c>
      <c r="C1627" s="11" t="s">
        <v>723</v>
      </c>
      <c r="D1627" s="11" t="s">
        <v>662</v>
      </c>
      <c r="F1627" s="15">
        <f>IF(ISBLANK($D1627),"",IF(ISBLANK($E1627),VLOOKUP($D1627,$J:$K,2,FALSE),VLOOKUP($E1627,'Daycare Packages'!$A:$G,7,FALSE)))</f>
        <v>30</v>
      </c>
      <c r="G1627" s="15"/>
      <c r="H1627" s="15">
        <f t="shared" si="69"/>
        <v>30</v>
      </c>
      <c r="I1627" s="198">
        <f t="shared" si="70"/>
        <v>2</v>
      </c>
    </row>
    <row r="1628" spans="1:9" x14ac:dyDescent="0.3">
      <c r="A1628" s="10">
        <v>43504</v>
      </c>
      <c r="B1628" s="11" t="s">
        <v>158</v>
      </c>
      <c r="C1628" s="11" t="s">
        <v>527</v>
      </c>
      <c r="D1628" s="11" t="s">
        <v>662</v>
      </c>
      <c r="E1628" s="11">
        <v>6706817</v>
      </c>
      <c r="F1628" s="15">
        <f>IF(ISBLANK($D1628),"",IF(ISBLANK($E1628),VLOOKUP($D1628,$J:$K,2,FALSE),VLOOKUP($E1628,'Daycare Packages'!$A:$G,7,FALSE)))</f>
        <v>22</v>
      </c>
      <c r="G1628" s="15"/>
      <c r="H1628" s="15">
        <f t="shared" si="69"/>
        <v>22</v>
      </c>
      <c r="I1628" s="198">
        <f t="shared" si="70"/>
        <v>2</v>
      </c>
    </row>
    <row r="1629" spans="1:9" x14ac:dyDescent="0.3">
      <c r="A1629" s="10">
        <v>43504</v>
      </c>
      <c r="B1629" s="11" t="s">
        <v>780</v>
      </c>
      <c r="C1629" s="11" t="s">
        <v>781</v>
      </c>
      <c r="D1629" s="11" t="s">
        <v>662</v>
      </c>
      <c r="F1629" s="15">
        <f>IF(ISBLANK($D1629),"",IF(ISBLANK($E1629),VLOOKUP($D1629,$J:$K,2,FALSE),VLOOKUP($E1629,'Daycare Packages'!$A:$G,7,FALSE)))</f>
        <v>30</v>
      </c>
      <c r="G1629" s="15"/>
      <c r="H1629" s="15">
        <f t="shared" si="69"/>
        <v>30</v>
      </c>
      <c r="I1629" s="198">
        <f t="shared" si="70"/>
        <v>2</v>
      </c>
    </row>
    <row r="1630" spans="1:9" x14ac:dyDescent="0.3">
      <c r="A1630" s="10">
        <v>43504</v>
      </c>
      <c r="B1630" s="11" t="s">
        <v>780</v>
      </c>
      <c r="C1630" s="11" t="s">
        <v>782</v>
      </c>
      <c r="D1630" s="11" t="s">
        <v>662</v>
      </c>
      <c r="F1630" s="15">
        <f>IF(ISBLANK($D1630),"",IF(ISBLANK($E1630),VLOOKUP($D1630,$J:$K,2,FALSE),VLOOKUP($E1630,'Daycare Packages'!$A:$G,7,FALSE)))</f>
        <v>30</v>
      </c>
      <c r="G1630" s="15"/>
      <c r="H1630" s="15">
        <f t="shared" si="69"/>
        <v>30</v>
      </c>
      <c r="I1630" s="198">
        <f t="shared" si="70"/>
        <v>2</v>
      </c>
    </row>
    <row r="1631" spans="1:9" x14ac:dyDescent="0.3">
      <c r="A1631" s="10">
        <v>43504</v>
      </c>
      <c r="B1631" s="11" t="s">
        <v>511</v>
      </c>
      <c r="C1631" s="11" t="s">
        <v>512</v>
      </c>
      <c r="D1631" s="11" t="s">
        <v>662</v>
      </c>
      <c r="F1631" s="15">
        <f>IF(ISBLANK($D1631),"",IF(ISBLANK($E1631),VLOOKUP($D1631,$J:$K,2,FALSE),VLOOKUP($E1631,'Daycare Packages'!$A:$G,7,FALSE)))</f>
        <v>30</v>
      </c>
      <c r="G1631" s="15"/>
      <c r="H1631" s="15">
        <f t="shared" si="69"/>
        <v>30</v>
      </c>
      <c r="I1631" s="198">
        <f t="shared" si="70"/>
        <v>2</v>
      </c>
    </row>
    <row r="1632" spans="1:9" x14ac:dyDescent="0.3">
      <c r="A1632" s="10">
        <v>43504</v>
      </c>
      <c r="B1632" s="11" t="s">
        <v>214</v>
      </c>
      <c r="C1632" s="11" t="s">
        <v>686</v>
      </c>
      <c r="D1632" s="11" t="s">
        <v>662</v>
      </c>
      <c r="E1632" s="11">
        <v>6735881</v>
      </c>
      <c r="F1632" s="15">
        <f>IF(ISBLANK($D1632),"",IF(ISBLANK($E1632),VLOOKUP($D1632,$J:$K,2,FALSE),VLOOKUP($E1632,'Daycare Packages'!$A:$G,7,FALSE)))</f>
        <v>25</v>
      </c>
      <c r="G1632" s="15"/>
      <c r="H1632" s="15">
        <f t="shared" si="69"/>
        <v>25</v>
      </c>
      <c r="I1632" s="198">
        <f t="shared" si="70"/>
        <v>2</v>
      </c>
    </row>
    <row r="1633" spans="1:9" x14ac:dyDescent="0.3">
      <c r="A1633" s="10">
        <v>43504</v>
      </c>
      <c r="B1633" s="11" t="s">
        <v>221</v>
      </c>
      <c r="C1633" s="11" t="s">
        <v>769</v>
      </c>
      <c r="D1633" s="11" t="s">
        <v>662</v>
      </c>
      <c r="E1633" s="11">
        <v>6741263</v>
      </c>
      <c r="F1633" s="15">
        <f>IF(ISBLANK($D1633),"",IF(ISBLANK($E1633),VLOOKUP($D1633,$J:$K,2,FALSE),VLOOKUP($E1633,'Daycare Packages'!$A:$G,7,FALSE)))</f>
        <v>27</v>
      </c>
      <c r="G1633" s="15"/>
      <c r="H1633" s="15">
        <f t="shared" si="69"/>
        <v>27</v>
      </c>
      <c r="I1633" s="198">
        <f t="shared" si="70"/>
        <v>2</v>
      </c>
    </row>
    <row r="1634" spans="1:9" x14ac:dyDescent="0.3">
      <c r="A1634" s="10">
        <v>43504</v>
      </c>
      <c r="B1634" s="11" t="s">
        <v>184</v>
      </c>
      <c r="C1634" s="11" t="s">
        <v>679</v>
      </c>
      <c r="D1634" s="11" t="s">
        <v>662</v>
      </c>
      <c r="E1634" s="11">
        <v>6722263</v>
      </c>
      <c r="F1634" s="15">
        <f>IF(ISBLANK($D1634),"",IF(ISBLANK($E1634),VLOOKUP($D1634,$J:$K,2,FALSE),VLOOKUP($E1634,'Daycare Packages'!$A:$G,7,FALSE)))</f>
        <v>22</v>
      </c>
      <c r="G1634" s="15"/>
      <c r="H1634" s="15">
        <f t="shared" si="69"/>
        <v>22</v>
      </c>
      <c r="I1634" s="198">
        <f t="shared" si="70"/>
        <v>2</v>
      </c>
    </row>
    <row r="1635" spans="1:9" x14ac:dyDescent="0.3">
      <c r="A1635" s="10">
        <v>43504</v>
      </c>
      <c r="B1635" s="11" t="s">
        <v>184</v>
      </c>
      <c r="C1635" s="11" t="s">
        <v>396</v>
      </c>
      <c r="D1635" s="11" t="s">
        <v>662</v>
      </c>
      <c r="E1635" s="11">
        <v>6722263</v>
      </c>
      <c r="F1635" s="15">
        <f>IF(ISBLANK($D1635),"",IF(ISBLANK($E1635),VLOOKUP($D1635,$J:$K,2,FALSE),VLOOKUP($E1635,'Daycare Packages'!$A:$G,7,FALSE)))</f>
        <v>22</v>
      </c>
      <c r="G1635" s="15"/>
      <c r="H1635" s="15">
        <f t="shared" si="69"/>
        <v>22</v>
      </c>
      <c r="I1635" s="198">
        <f t="shared" si="70"/>
        <v>2</v>
      </c>
    </row>
    <row r="1636" spans="1:9" x14ac:dyDescent="0.3">
      <c r="A1636" s="10">
        <v>43504</v>
      </c>
      <c r="B1636" s="11" t="s">
        <v>193</v>
      </c>
      <c r="C1636" s="11" t="s">
        <v>776</v>
      </c>
      <c r="D1636" s="11" t="s">
        <v>662</v>
      </c>
      <c r="E1636" s="11">
        <v>6766073</v>
      </c>
      <c r="F1636" s="15">
        <f>IF(ISBLANK($D1636),"",IF(ISBLANK($E1636),VLOOKUP($D1636,$J:$K,2,FALSE),VLOOKUP($E1636,'Daycare Packages'!$A:$G,7,FALSE)))</f>
        <v>27</v>
      </c>
      <c r="G1636" s="15"/>
      <c r="H1636" s="15">
        <f t="shared" si="69"/>
        <v>27</v>
      </c>
      <c r="I1636" s="198">
        <f t="shared" si="70"/>
        <v>2</v>
      </c>
    </row>
    <row r="1637" spans="1:9" x14ac:dyDescent="0.3">
      <c r="A1637" s="10">
        <v>43504</v>
      </c>
      <c r="B1637" s="11" t="s">
        <v>65</v>
      </c>
      <c r="C1637" s="11" t="s">
        <v>708</v>
      </c>
      <c r="D1637" s="11" t="s">
        <v>662</v>
      </c>
      <c r="E1637" s="11">
        <v>539352</v>
      </c>
      <c r="F1637" s="15">
        <f>IF(ISBLANK($D1637),"",IF(ISBLANK($E1637),VLOOKUP($D1637,$J:$K,2,FALSE),VLOOKUP($E1637,'Daycare Packages'!$A:$G,7,FALSE)))</f>
        <v>23.4</v>
      </c>
      <c r="G1637" s="15"/>
      <c r="H1637" s="15">
        <f t="shared" si="69"/>
        <v>23.4</v>
      </c>
      <c r="I1637" s="198">
        <f t="shared" si="70"/>
        <v>2</v>
      </c>
    </row>
    <row r="1638" spans="1:9" x14ac:dyDescent="0.3">
      <c r="A1638" s="10">
        <v>43504</v>
      </c>
      <c r="B1638" s="11" t="s">
        <v>222</v>
      </c>
      <c r="C1638" s="11" t="s">
        <v>229</v>
      </c>
      <c r="D1638" s="11" t="s">
        <v>662</v>
      </c>
      <c r="E1638" s="11">
        <v>6771136</v>
      </c>
      <c r="F1638" s="15">
        <f>IF(ISBLANK($D1638),"",IF(ISBLANK($E1638),VLOOKUP($D1638,$J:$K,2,FALSE),VLOOKUP($E1638,'Daycare Packages'!$A:$G,7,FALSE)))</f>
        <v>27</v>
      </c>
      <c r="G1638" s="15"/>
      <c r="H1638" s="15">
        <f t="shared" si="69"/>
        <v>27</v>
      </c>
      <c r="I1638" s="198">
        <f t="shared" si="70"/>
        <v>2</v>
      </c>
    </row>
    <row r="1639" spans="1:9" x14ac:dyDescent="0.3">
      <c r="A1639" s="10">
        <v>43504</v>
      </c>
      <c r="B1639" s="11" t="s">
        <v>122</v>
      </c>
      <c r="C1639" s="11" t="s">
        <v>740</v>
      </c>
      <c r="D1639" s="11" t="s">
        <v>662</v>
      </c>
      <c r="E1639" s="11">
        <v>6632734</v>
      </c>
      <c r="F1639" s="15">
        <f>IF(ISBLANK($D1639),"",IF(ISBLANK($E1639),VLOOKUP($D1639,$J:$K,2,FALSE),VLOOKUP($E1639,'Daycare Packages'!$A:$G,7,FALSE)))</f>
        <v>22</v>
      </c>
      <c r="G1639" s="15"/>
      <c r="H1639" s="15">
        <f t="shared" si="69"/>
        <v>22</v>
      </c>
      <c r="I1639" s="198">
        <f t="shared" si="70"/>
        <v>2</v>
      </c>
    </row>
    <row r="1640" spans="1:9" x14ac:dyDescent="0.3">
      <c r="A1640" s="10">
        <v>43504</v>
      </c>
      <c r="B1640" s="11" t="s">
        <v>219</v>
      </c>
      <c r="C1640" s="11" t="s">
        <v>684</v>
      </c>
      <c r="D1640" s="11" t="s">
        <v>662</v>
      </c>
      <c r="E1640" s="11">
        <v>6738838</v>
      </c>
      <c r="F1640" s="15">
        <f>IF(ISBLANK($D1640),"",IF(ISBLANK($E1640),VLOOKUP($D1640,$J:$K,2,FALSE),VLOOKUP($E1640,'Daycare Packages'!$A:$G,7,FALSE)))</f>
        <v>27</v>
      </c>
      <c r="G1640" s="15"/>
      <c r="H1640" s="15">
        <f t="shared" si="69"/>
        <v>27</v>
      </c>
      <c r="I1640" s="198">
        <f t="shared" si="70"/>
        <v>2</v>
      </c>
    </row>
    <row r="1641" spans="1:9" x14ac:dyDescent="0.3">
      <c r="A1641" s="10">
        <v>43504</v>
      </c>
      <c r="B1641" s="11" t="s">
        <v>727</v>
      </c>
      <c r="C1641" s="11" t="s">
        <v>728</v>
      </c>
      <c r="D1641" s="11" t="s">
        <v>662</v>
      </c>
      <c r="F1641" s="15">
        <f>IF(ISBLANK($D1641),"",IF(ISBLANK($E1641),VLOOKUP($D1641,$J:$K,2,FALSE),VLOOKUP($E1641,'Daycare Packages'!$A:$G,7,FALSE)))</f>
        <v>30</v>
      </c>
      <c r="G1641" s="15"/>
      <c r="H1641" s="15">
        <f t="shared" si="69"/>
        <v>30</v>
      </c>
      <c r="I1641" s="198">
        <f t="shared" si="70"/>
        <v>2</v>
      </c>
    </row>
    <row r="1642" spans="1:9" x14ac:dyDescent="0.3">
      <c r="A1642" s="10">
        <v>43504</v>
      </c>
      <c r="B1642" s="11" t="s">
        <v>425</v>
      </c>
      <c r="C1642" s="11" t="s">
        <v>426</v>
      </c>
      <c r="D1642" s="11" t="s">
        <v>662</v>
      </c>
      <c r="F1642" s="15">
        <f>IF(ISBLANK($D1642),"",IF(ISBLANK($E1642),VLOOKUP($D1642,$J:$K,2,FALSE),VLOOKUP($E1642,'Daycare Packages'!$A:$G,7,FALSE)))</f>
        <v>30</v>
      </c>
      <c r="G1642" s="15"/>
      <c r="H1642" s="15">
        <f t="shared" si="69"/>
        <v>30</v>
      </c>
      <c r="I1642" s="198">
        <f t="shared" si="70"/>
        <v>2</v>
      </c>
    </row>
    <row r="1643" spans="1:9" x14ac:dyDescent="0.3">
      <c r="A1643" s="10">
        <v>43504</v>
      </c>
      <c r="B1643" s="11" t="s">
        <v>209</v>
      </c>
      <c r="C1643" s="11" t="s">
        <v>702</v>
      </c>
      <c r="D1643" s="11" t="s">
        <v>662</v>
      </c>
      <c r="F1643" s="15">
        <f>IF(ISBLANK($D1643),"",IF(ISBLANK($E1643),VLOOKUP($D1643,$J:$K,2,FALSE),VLOOKUP($E1643,'Daycare Packages'!$A:$G,7,FALSE)))</f>
        <v>30</v>
      </c>
      <c r="G1643" s="15"/>
      <c r="H1643" s="15">
        <f t="shared" si="69"/>
        <v>30</v>
      </c>
      <c r="I1643" s="198">
        <f t="shared" si="70"/>
        <v>2</v>
      </c>
    </row>
    <row r="1644" spans="1:9" x14ac:dyDescent="0.3">
      <c r="A1644" s="10">
        <v>43504</v>
      </c>
      <c r="B1644" s="11" t="s">
        <v>124</v>
      </c>
      <c r="C1644" s="11" t="s">
        <v>402</v>
      </c>
      <c r="D1644" s="11" t="s">
        <v>662</v>
      </c>
      <c r="F1644" s="15">
        <f>IF(ISBLANK($D1644),"",IF(ISBLANK($E1644),VLOOKUP($D1644,$J:$K,2,FALSE),VLOOKUP($E1644,'Daycare Packages'!$A:$G,7,FALSE)))</f>
        <v>30</v>
      </c>
      <c r="G1644" s="15"/>
      <c r="H1644" s="15">
        <f t="shared" si="69"/>
        <v>30</v>
      </c>
      <c r="I1644" s="198">
        <f t="shared" si="70"/>
        <v>2</v>
      </c>
    </row>
    <row r="1645" spans="1:9" x14ac:dyDescent="0.3">
      <c r="A1645" s="10">
        <v>43504</v>
      </c>
      <c r="B1645" s="11" t="s">
        <v>181</v>
      </c>
      <c r="C1645" s="11" t="s">
        <v>868</v>
      </c>
      <c r="D1645" s="11" t="s">
        <v>662</v>
      </c>
      <c r="E1645" s="11">
        <v>6721260</v>
      </c>
      <c r="F1645" s="15">
        <f>IF(ISBLANK($D1645),"",IF(ISBLANK($E1645),VLOOKUP($D1645,$J:$K,2,FALSE),VLOOKUP($E1645,'Daycare Packages'!$A:$G,7,FALSE)))</f>
        <v>26</v>
      </c>
      <c r="G1645" s="15"/>
      <c r="H1645" s="15">
        <f t="shared" si="69"/>
        <v>26</v>
      </c>
      <c r="I1645" s="198">
        <f t="shared" si="70"/>
        <v>2</v>
      </c>
    </row>
    <row r="1646" spans="1:9" x14ac:dyDescent="0.3">
      <c r="A1646" s="10">
        <v>43504</v>
      </c>
      <c r="B1646" s="11" t="s">
        <v>869</v>
      </c>
      <c r="C1646" s="11" t="s">
        <v>870</v>
      </c>
      <c r="D1646" s="11" t="s">
        <v>662</v>
      </c>
      <c r="F1646" s="15">
        <f>IF(ISBLANK($D1646),"",IF(ISBLANK($E1646),VLOOKUP($D1646,$J:$K,2,FALSE),VLOOKUP($E1646,'Daycare Packages'!$A:$G,7,FALSE)))</f>
        <v>30</v>
      </c>
      <c r="G1646" s="15"/>
      <c r="H1646" s="15">
        <f t="shared" si="69"/>
        <v>30</v>
      </c>
      <c r="I1646" s="198">
        <f t="shared" si="70"/>
        <v>2</v>
      </c>
    </row>
    <row r="1647" spans="1:9" x14ac:dyDescent="0.3">
      <c r="A1647" s="10">
        <v>43504</v>
      </c>
      <c r="B1647" s="11" t="s">
        <v>218</v>
      </c>
      <c r="C1647" s="11" t="s">
        <v>737</v>
      </c>
      <c r="D1647" s="11" t="s">
        <v>662</v>
      </c>
      <c r="E1647" s="11">
        <v>6738000</v>
      </c>
      <c r="F1647" s="15">
        <f>IF(ISBLANK($D1647),"",IF(ISBLANK($E1647),VLOOKUP($D1647,$J:$K,2,FALSE),VLOOKUP($E1647,'Daycare Packages'!$A:$G,7,FALSE)))</f>
        <v>20</v>
      </c>
      <c r="G1647" s="15"/>
      <c r="H1647" s="15">
        <f t="shared" si="69"/>
        <v>20</v>
      </c>
      <c r="I1647" s="198">
        <f t="shared" si="70"/>
        <v>2</v>
      </c>
    </row>
    <row r="1648" spans="1:9" x14ac:dyDescent="0.3">
      <c r="A1648" s="10">
        <v>43504</v>
      </c>
      <c r="B1648" s="11" t="s">
        <v>218</v>
      </c>
      <c r="C1648" s="11" t="s">
        <v>738</v>
      </c>
      <c r="D1648" s="11" t="s">
        <v>662</v>
      </c>
      <c r="E1648" s="11">
        <v>6738000</v>
      </c>
      <c r="F1648" s="15">
        <f>IF(ISBLANK($D1648),"",IF(ISBLANK($E1648),VLOOKUP($D1648,$J:$K,2,FALSE),VLOOKUP($E1648,'Daycare Packages'!$A:$G,7,FALSE)))</f>
        <v>20</v>
      </c>
      <c r="G1648" s="15"/>
      <c r="H1648" s="15">
        <f t="shared" si="69"/>
        <v>20</v>
      </c>
      <c r="I1648" s="198">
        <f t="shared" si="70"/>
        <v>2</v>
      </c>
    </row>
    <row r="1649" spans="1:9" x14ac:dyDescent="0.3">
      <c r="A1649" s="10">
        <v>43504</v>
      </c>
      <c r="B1649" s="11" t="s">
        <v>851</v>
      </c>
      <c r="C1649" s="11" t="s">
        <v>852</v>
      </c>
      <c r="D1649" s="11" t="s">
        <v>662</v>
      </c>
      <c r="F1649" s="15">
        <f>IF(ISBLANK($D1649),"",IF(ISBLANK($E1649),VLOOKUP($D1649,$J:$K,2,FALSE),VLOOKUP($E1649,'Daycare Packages'!$A:$G,7,FALSE)))</f>
        <v>30</v>
      </c>
      <c r="G1649" s="15"/>
      <c r="H1649" s="15">
        <f t="shared" si="69"/>
        <v>30</v>
      </c>
      <c r="I1649" s="198">
        <f t="shared" si="70"/>
        <v>2</v>
      </c>
    </row>
    <row r="1650" spans="1:9" x14ac:dyDescent="0.3">
      <c r="A1650" s="10">
        <v>43504</v>
      </c>
      <c r="B1650" s="11" t="s">
        <v>156</v>
      </c>
      <c r="C1650" s="11" t="s">
        <v>479</v>
      </c>
      <c r="D1650" s="11" t="s">
        <v>662</v>
      </c>
      <c r="E1650" s="11">
        <v>6703732</v>
      </c>
      <c r="F1650" s="15">
        <f>IF(ISBLANK($D1650),"",IF(ISBLANK($E1650),VLOOKUP($D1650,$J:$K,2,FALSE),VLOOKUP($E1650,'Daycare Packages'!$A:$G,7,FALSE)))</f>
        <v>22</v>
      </c>
      <c r="G1650" s="15"/>
      <c r="H1650" s="15">
        <f t="shared" si="69"/>
        <v>22</v>
      </c>
      <c r="I1650" s="198">
        <f t="shared" si="70"/>
        <v>2</v>
      </c>
    </row>
    <row r="1651" spans="1:9" x14ac:dyDescent="0.3">
      <c r="A1651" s="10">
        <v>43504</v>
      </c>
      <c r="B1651" s="11" t="s">
        <v>189</v>
      </c>
      <c r="C1651" s="11" t="s">
        <v>638</v>
      </c>
      <c r="D1651" s="11" t="s">
        <v>662</v>
      </c>
      <c r="E1651" s="11">
        <v>6725260</v>
      </c>
      <c r="F1651" s="15">
        <f>IF(ISBLANK($D1651),"",IF(ISBLANK($E1651),VLOOKUP($D1651,$J:$K,2,FALSE),VLOOKUP($E1651,'Daycare Packages'!$A:$G,7,FALSE)))</f>
        <v>22</v>
      </c>
      <c r="G1651" s="15"/>
      <c r="H1651" s="15">
        <f t="shared" si="69"/>
        <v>22</v>
      </c>
      <c r="I1651" s="198">
        <f t="shared" si="70"/>
        <v>2</v>
      </c>
    </row>
    <row r="1652" spans="1:9" x14ac:dyDescent="0.3">
      <c r="A1652" s="10">
        <v>43504</v>
      </c>
      <c r="B1652" s="11" t="s">
        <v>140</v>
      </c>
      <c r="C1652" s="11" t="s">
        <v>475</v>
      </c>
      <c r="D1652" s="11" t="s">
        <v>662</v>
      </c>
      <c r="E1652" s="11">
        <v>6676801</v>
      </c>
      <c r="F1652" s="15">
        <f>IF(ISBLANK($D1652),"",IF(ISBLANK($E1652),VLOOKUP($D1652,$J:$K,2,FALSE),VLOOKUP($E1652,'Daycare Packages'!$A:$G,7,FALSE)))</f>
        <v>22</v>
      </c>
      <c r="G1652" s="15"/>
      <c r="H1652" s="15">
        <f t="shared" si="69"/>
        <v>22</v>
      </c>
      <c r="I1652" s="198">
        <f t="shared" si="70"/>
        <v>2</v>
      </c>
    </row>
    <row r="1653" spans="1:9" x14ac:dyDescent="0.3">
      <c r="A1653" s="10">
        <v>43504</v>
      </c>
      <c r="B1653" s="11" t="s">
        <v>137</v>
      </c>
      <c r="C1653" s="11" t="s">
        <v>693</v>
      </c>
      <c r="D1653" s="11" t="s">
        <v>662</v>
      </c>
      <c r="E1653" s="11">
        <v>6730873</v>
      </c>
      <c r="F1653" s="15">
        <f>IF(ISBLANK($D1653),"",IF(ISBLANK($E1653),VLOOKUP($D1653,$J:$K,2,FALSE),VLOOKUP($E1653,'Daycare Packages'!$A:$G,7,FALSE)))</f>
        <v>22</v>
      </c>
      <c r="G1653" s="15"/>
      <c r="H1653" s="15">
        <f t="shared" si="69"/>
        <v>22</v>
      </c>
      <c r="I1653" s="198">
        <f t="shared" si="70"/>
        <v>2</v>
      </c>
    </row>
    <row r="1654" spans="1:9" x14ac:dyDescent="0.3">
      <c r="A1654" s="10">
        <v>43504</v>
      </c>
      <c r="B1654" s="11" t="s">
        <v>173</v>
      </c>
      <c r="C1654" s="11" t="s">
        <v>791</v>
      </c>
      <c r="D1654" s="11" t="s">
        <v>662</v>
      </c>
      <c r="E1654" s="11">
        <v>6715792</v>
      </c>
      <c r="F1654" s="15">
        <f>IF(ISBLANK($D1654),"",IF(ISBLANK($E1654),VLOOKUP($D1654,$J:$K,2,FALSE),VLOOKUP($E1654,'Daycare Packages'!$A:$G,7,FALSE)))</f>
        <v>25</v>
      </c>
      <c r="G1654" s="15"/>
      <c r="H1654" s="15">
        <f t="shared" si="69"/>
        <v>25</v>
      </c>
      <c r="I1654" s="198">
        <f t="shared" si="70"/>
        <v>2</v>
      </c>
    </row>
    <row r="1655" spans="1:9" x14ac:dyDescent="0.3">
      <c r="A1655" s="10">
        <v>43504</v>
      </c>
      <c r="B1655" s="11" t="s">
        <v>699</v>
      </c>
      <c r="C1655" s="11" t="s">
        <v>478</v>
      </c>
      <c r="D1655" s="11" t="s">
        <v>662</v>
      </c>
      <c r="F1655" s="15">
        <f>IF(ISBLANK($D1655),"",IF(ISBLANK($E1655),VLOOKUP($D1655,$J:$K,2,FALSE),VLOOKUP($E1655,'Daycare Packages'!$A:$G,7,FALSE)))</f>
        <v>30</v>
      </c>
      <c r="G1655" s="15">
        <v>-3</v>
      </c>
      <c r="H1655" s="15">
        <f t="shared" si="69"/>
        <v>27</v>
      </c>
      <c r="I1655" s="198">
        <f t="shared" si="70"/>
        <v>2</v>
      </c>
    </row>
    <row r="1656" spans="1:9" x14ac:dyDescent="0.3">
      <c r="A1656" s="10">
        <v>43504</v>
      </c>
      <c r="B1656" s="11" t="s">
        <v>699</v>
      </c>
      <c r="C1656" s="11" t="s">
        <v>507</v>
      </c>
      <c r="D1656" s="11" t="s">
        <v>662</v>
      </c>
      <c r="F1656" s="15">
        <f>IF(ISBLANK($D1656),"",IF(ISBLANK($E1656),VLOOKUP($D1656,$J:$K,2,FALSE),VLOOKUP($E1656,'Daycare Packages'!$A:$G,7,FALSE)))</f>
        <v>30</v>
      </c>
      <c r="G1656" s="15">
        <v>-3</v>
      </c>
      <c r="H1656" s="15">
        <f t="shared" si="69"/>
        <v>27</v>
      </c>
      <c r="I1656" s="198">
        <f t="shared" si="70"/>
        <v>2</v>
      </c>
    </row>
    <row r="1657" spans="1:9" x14ac:dyDescent="0.3">
      <c r="A1657" s="10">
        <v>43504</v>
      </c>
      <c r="B1657" s="11" t="s">
        <v>144</v>
      </c>
      <c r="C1657" s="11" t="s">
        <v>795</v>
      </c>
      <c r="D1657" s="11" t="s">
        <v>666</v>
      </c>
      <c r="E1657" s="11">
        <v>6735926</v>
      </c>
      <c r="F1657" s="15">
        <f>IF(ISBLANK($D1657),"",IF(ISBLANK($E1657),VLOOKUP($D1657,$J:$K,2,FALSE),VLOOKUP($E1657,'Daycare Packages'!$A:$G,7,FALSE)))</f>
        <v>25</v>
      </c>
      <c r="G1657" s="15"/>
      <c r="H1657" s="15">
        <f t="shared" si="69"/>
        <v>25</v>
      </c>
      <c r="I1657" s="198">
        <f t="shared" si="70"/>
        <v>2</v>
      </c>
    </row>
    <row r="1658" spans="1:9" x14ac:dyDescent="0.3">
      <c r="A1658" s="10">
        <v>43504</v>
      </c>
      <c r="B1658" s="11" t="s">
        <v>768</v>
      </c>
      <c r="C1658" s="11" t="s">
        <v>665</v>
      </c>
      <c r="D1658" s="11" t="s">
        <v>662</v>
      </c>
      <c r="F1658" s="15">
        <f>IF(ISBLANK($D1658),"",IF(ISBLANK($E1658),VLOOKUP($D1658,$J:$K,2,FALSE),VLOOKUP($E1658,'Daycare Packages'!$A:$G,7,FALSE)))</f>
        <v>30</v>
      </c>
      <c r="G1658" s="15"/>
      <c r="H1658" s="15">
        <f t="shared" si="69"/>
        <v>30</v>
      </c>
      <c r="I1658" s="198">
        <f t="shared" si="70"/>
        <v>2</v>
      </c>
    </row>
    <row r="1659" spans="1:9" x14ac:dyDescent="0.3">
      <c r="A1659" s="10">
        <v>43504</v>
      </c>
      <c r="B1659" s="11" t="s">
        <v>770</v>
      </c>
      <c r="C1659" s="11" t="s">
        <v>771</v>
      </c>
      <c r="D1659" s="11" t="s">
        <v>662</v>
      </c>
      <c r="F1659" s="15">
        <f>IF(ISBLANK($D1659),"",IF(ISBLANK($E1659),VLOOKUP($D1659,$J:$K,2,FALSE),VLOOKUP($E1659,'Daycare Packages'!$A:$G,7,FALSE)))</f>
        <v>30</v>
      </c>
      <c r="G1659" s="15"/>
      <c r="H1659" s="15">
        <f t="shared" si="69"/>
        <v>30</v>
      </c>
      <c r="I1659" s="198">
        <f t="shared" si="70"/>
        <v>2</v>
      </c>
    </row>
    <row r="1660" spans="1:9" x14ac:dyDescent="0.3">
      <c r="A1660" s="10">
        <v>43504</v>
      </c>
      <c r="B1660" s="11" t="s">
        <v>446</v>
      </c>
      <c r="C1660" s="11" t="s">
        <v>447</v>
      </c>
      <c r="D1660" s="11" t="s">
        <v>662</v>
      </c>
      <c r="F1660" s="15">
        <f>IF(ISBLANK($D1660),"",IF(ISBLANK($E1660),VLOOKUP($D1660,$J:$K,2,FALSE),VLOOKUP($E1660,'Daycare Packages'!$A:$G,7,FALSE)))</f>
        <v>30</v>
      </c>
      <c r="G1660" s="15"/>
      <c r="H1660" s="15">
        <f t="shared" si="69"/>
        <v>30</v>
      </c>
      <c r="I1660" s="198">
        <f t="shared" si="70"/>
        <v>2</v>
      </c>
    </row>
    <row r="1661" spans="1:9" x14ac:dyDescent="0.3">
      <c r="A1661" s="10">
        <v>43504</v>
      </c>
      <c r="B1661" s="11" t="s">
        <v>230</v>
      </c>
      <c r="C1661" s="11" t="s">
        <v>493</v>
      </c>
      <c r="D1661" s="11" t="s">
        <v>662</v>
      </c>
      <c r="E1661" s="11">
        <v>6773619</v>
      </c>
      <c r="F1661" s="15">
        <f>IF(ISBLANK($D1661),"",IF(ISBLANK($E1661),VLOOKUP($D1661,$J:$K,2,FALSE),VLOOKUP($E1661,'Daycare Packages'!$A:$G,7,FALSE)))</f>
        <v>27</v>
      </c>
      <c r="G1661" s="15"/>
      <c r="H1661" s="15">
        <f t="shared" si="69"/>
        <v>27</v>
      </c>
      <c r="I1661" s="198">
        <f t="shared" si="70"/>
        <v>2</v>
      </c>
    </row>
    <row r="1662" spans="1:9" x14ac:dyDescent="0.3">
      <c r="A1662" s="10">
        <v>43504</v>
      </c>
      <c r="B1662" s="11" t="s">
        <v>760</v>
      </c>
      <c r="C1662" s="11" t="s">
        <v>761</v>
      </c>
      <c r="D1662" s="11" t="s">
        <v>662</v>
      </c>
      <c r="F1662" s="15">
        <f>IF(ISBLANK($D1662),"",IF(ISBLANK($E1662),VLOOKUP($D1662,$J:$K,2,FALSE),VLOOKUP($E1662,'Daycare Packages'!$A:$G,7,FALSE)))</f>
        <v>30</v>
      </c>
      <c r="G1662" s="15"/>
      <c r="H1662" s="15">
        <f t="shared" si="69"/>
        <v>30</v>
      </c>
      <c r="I1662" s="198">
        <f t="shared" si="70"/>
        <v>2</v>
      </c>
    </row>
    <row r="1663" spans="1:9" x14ac:dyDescent="0.3">
      <c r="A1663" s="10">
        <v>43504</v>
      </c>
      <c r="B1663" s="11" t="s">
        <v>170</v>
      </c>
      <c r="C1663" s="11" t="s">
        <v>710</v>
      </c>
      <c r="D1663" s="11" t="s">
        <v>662</v>
      </c>
      <c r="E1663" s="11">
        <v>6715199</v>
      </c>
      <c r="F1663" s="15">
        <f>IF(ISBLANK($D1663),"",IF(ISBLANK($E1663),VLOOKUP($D1663,$J:$K,2,FALSE),VLOOKUP($E1663,'Daycare Packages'!$A:$G,7,FALSE)))</f>
        <v>22</v>
      </c>
      <c r="G1663" s="15"/>
      <c r="H1663" s="15">
        <f t="shared" si="69"/>
        <v>22</v>
      </c>
      <c r="I1663" s="198">
        <f t="shared" si="70"/>
        <v>2</v>
      </c>
    </row>
    <row r="1664" spans="1:9" x14ac:dyDescent="0.3">
      <c r="A1664" s="55">
        <v>43504</v>
      </c>
      <c r="B1664" s="56" t="s">
        <v>138</v>
      </c>
      <c r="C1664" s="56" t="s">
        <v>573</v>
      </c>
      <c r="D1664" s="56" t="s">
        <v>662</v>
      </c>
      <c r="E1664" s="56">
        <v>6669597</v>
      </c>
      <c r="F1664" s="59">
        <f>IF(ISBLANK($D1664),"",IF(ISBLANK($E1664),VLOOKUP($D1664,$J:$K,2,FALSE),VLOOKUP($E1664,'Daycare Packages'!$A:$G,7,FALSE)))</f>
        <v>22</v>
      </c>
      <c r="G1664" s="59"/>
      <c r="H1664" s="59">
        <f t="shared" si="69"/>
        <v>22</v>
      </c>
      <c r="I1664" s="198">
        <f t="shared" si="70"/>
        <v>2</v>
      </c>
    </row>
    <row r="1665" spans="1:9" x14ac:dyDescent="0.3">
      <c r="A1665" s="10">
        <v>43505</v>
      </c>
      <c r="B1665" s="11" t="s">
        <v>680</v>
      </c>
      <c r="C1665" s="11" t="s">
        <v>681</v>
      </c>
      <c r="D1665" s="11" t="s">
        <v>662</v>
      </c>
      <c r="F1665" s="15">
        <f>IF(ISBLANK($D1665),"",IF(ISBLANK($E1665),VLOOKUP($D1665,$J:$K,2,FALSE),VLOOKUP($E1665,'Daycare Packages'!$A:$G,7,FALSE)))</f>
        <v>30</v>
      </c>
      <c r="G1665" s="15">
        <v>-7</v>
      </c>
      <c r="H1665" s="15">
        <f t="shared" si="69"/>
        <v>23</v>
      </c>
      <c r="I1665" s="198">
        <f t="shared" si="70"/>
        <v>2</v>
      </c>
    </row>
    <row r="1666" spans="1:9" x14ac:dyDescent="0.3">
      <c r="A1666" s="10">
        <v>43505</v>
      </c>
      <c r="B1666" s="11" t="s">
        <v>680</v>
      </c>
      <c r="C1666" s="11" t="s">
        <v>592</v>
      </c>
      <c r="D1666" s="11" t="s">
        <v>662</v>
      </c>
      <c r="F1666" s="15">
        <f>IF(ISBLANK($D1666),"",IF(ISBLANK($E1666),VLOOKUP($D1666,$J:$K,2,FALSE),VLOOKUP($E1666,'Daycare Packages'!$A:$G,7,FALSE)))</f>
        <v>30</v>
      </c>
      <c r="G1666" s="15">
        <v>-7</v>
      </c>
      <c r="H1666" s="15">
        <f t="shared" si="69"/>
        <v>23</v>
      </c>
      <c r="I1666" s="198">
        <f t="shared" si="70"/>
        <v>2</v>
      </c>
    </row>
    <row r="1667" spans="1:9" x14ac:dyDescent="0.3">
      <c r="A1667" s="10">
        <v>43505</v>
      </c>
      <c r="B1667" s="11" t="s">
        <v>688</v>
      </c>
      <c r="C1667" s="11" t="s">
        <v>689</v>
      </c>
      <c r="D1667" s="11" t="s">
        <v>662</v>
      </c>
      <c r="F1667" s="15">
        <f>IF(ISBLANK($D1667),"",IF(ISBLANK($E1667),VLOOKUP($D1667,$J:$K,2,FALSE),VLOOKUP($E1667,'Daycare Packages'!$A:$G,7,FALSE)))</f>
        <v>30</v>
      </c>
      <c r="G1667" s="15"/>
      <c r="H1667" s="15">
        <f t="shared" ref="H1667:H1730" si="71">IF(ISBLANK(D1667),"",SUM(F1667:G1667))</f>
        <v>30</v>
      </c>
      <c r="I1667" s="198">
        <f t="shared" ref="I1667:I1730" si="72">IF(A1667="",0,MONTH(A1667))</f>
        <v>2</v>
      </c>
    </row>
    <row r="1668" spans="1:9" x14ac:dyDescent="0.3">
      <c r="A1668" s="10">
        <v>43505</v>
      </c>
      <c r="B1668" s="11" t="s">
        <v>942</v>
      </c>
      <c r="C1668" s="11" t="s">
        <v>943</v>
      </c>
      <c r="D1668" s="11" t="s">
        <v>662</v>
      </c>
      <c r="F1668" s="15">
        <f>IF(ISBLANK($D1668),"",IF(ISBLANK($E1668),VLOOKUP($D1668,$J:$K,2,FALSE),VLOOKUP($E1668,'Daycare Packages'!$A:$G,7,FALSE)))</f>
        <v>30</v>
      </c>
      <c r="G1668" s="15"/>
      <c r="H1668" s="15">
        <f t="shared" si="71"/>
        <v>30</v>
      </c>
      <c r="I1668" s="198">
        <f t="shared" si="72"/>
        <v>2</v>
      </c>
    </row>
    <row r="1669" spans="1:9" x14ac:dyDescent="0.3">
      <c r="A1669" s="10">
        <v>43505</v>
      </c>
      <c r="B1669" s="11" t="s">
        <v>837</v>
      </c>
      <c r="C1669" s="11" t="s">
        <v>838</v>
      </c>
      <c r="D1669" s="11" t="s">
        <v>662</v>
      </c>
      <c r="F1669" s="15">
        <f>IF(ISBLANK($D1669),"",IF(ISBLANK($E1669),VLOOKUP($D1669,$J:$K,2,FALSE),VLOOKUP($E1669,'Daycare Packages'!$A:$G,7,FALSE)))</f>
        <v>30</v>
      </c>
      <c r="G1669" s="15"/>
      <c r="H1669" s="15">
        <f t="shared" si="71"/>
        <v>30</v>
      </c>
      <c r="I1669" s="198">
        <f t="shared" si="72"/>
        <v>2</v>
      </c>
    </row>
    <row r="1670" spans="1:9" x14ac:dyDescent="0.3">
      <c r="A1670" s="10">
        <v>43505</v>
      </c>
      <c r="B1670" s="11" t="s">
        <v>894</v>
      </c>
      <c r="C1670" s="11" t="s">
        <v>895</v>
      </c>
      <c r="D1670" s="11" t="s">
        <v>662</v>
      </c>
      <c r="F1670" s="15">
        <f>IF(ISBLANK($D1670),"",IF(ISBLANK($E1670),VLOOKUP($D1670,$J:$K,2,FALSE),VLOOKUP($E1670,'Daycare Packages'!$A:$G,7,FALSE)))</f>
        <v>30</v>
      </c>
      <c r="G1670" s="15"/>
      <c r="H1670" s="15">
        <f t="shared" si="71"/>
        <v>30</v>
      </c>
      <c r="I1670" s="198">
        <f t="shared" si="72"/>
        <v>2</v>
      </c>
    </row>
    <row r="1671" spans="1:9" x14ac:dyDescent="0.3">
      <c r="A1671" s="10">
        <v>43505</v>
      </c>
      <c r="B1671" s="11" t="s">
        <v>894</v>
      </c>
      <c r="C1671" s="11" t="s">
        <v>622</v>
      </c>
      <c r="D1671" s="11" t="s">
        <v>662</v>
      </c>
      <c r="F1671" s="15">
        <f>IF(ISBLANK($D1671),"",IF(ISBLANK($E1671),VLOOKUP($D1671,$J:$K,2,FALSE),VLOOKUP($E1671,'Daycare Packages'!$A:$G,7,FALSE)))</f>
        <v>30</v>
      </c>
      <c r="G1671" s="15"/>
      <c r="H1671" s="15">
        <f t="shared" si="71"/>
        <v>30</v>
      </c>
      <c r="I1671" s="198">
        <f t="shared" si="72"/>
        <v>2</v>
      </c>
    </row>
    <row r="1672" spans="1:9" x14ac:dyDescent="0.3">
      <c r="A1672" s="10">
        <v>43505</v>
      </c>
      <c r="B1672" s="11" t="s">
        <v>182</v>
      </c>
      <c r="C1672" s="11" t="s">
        <v>685</v>
      </c>
      <c r="D1672" s="11" t="s">
        <v>662</v>
      </c>
      <c r="E1672" s="11">
        <v>6769807</v>
      </c>
      <c r="F1672" s="15">
        <f>IF(ISBLANK($D1672),"",IF(ISBLANK($E1672),VLOOKUP($D1672,$J:$K,2,FALSE),VLOOKUP($E1672,'Daycare Packages'!$A:$G,7,FALSE)))</f>
        <v>23</v>
      </c>
      <c r="G1672" s="15"/>
      <c r="H1672" s="15">
        <f t="shared" si="71"/>
        <v>23</v>
      </c>
      <c r="I1672" s="198">
        <f t="shared" si="72"/>
        <v>2</v>
      </c>
    </row>
    <row r="1673" spans="1:9" x14ac:dyDescent="0.3">
      <c r="A1673" s="10">
        <v>43505</v>
      </c>
      <c r="B1673" s="11" t="s">
        <v>249</v>
      </c>
      <c r="C1673" s="11" t="s">
        <v>512</v>
      </c>
      <c r="D1673" s="11" t="s">
        <v>659</v>
      </c>
      <c r="F1673" s="15">
        <f>IF(ISBLANK($D1673),"",IF(ISBLANK($E1673),VLOOKUP($D1673,$J:$K,2,FALSE),VLOOKUP($E1673,'Daycare Packages'!$A:$G,7,FALSE)))</f>
        <v>20</v>
      </c>
      <c r="G1673" s="15"/>
      <c r="H1673" s="15">
        <f t="shared" si="71"/>
        <v>20</v>
      </c>
      <c r="I1673" s="198">
        <f t="shared" si="72"/>
        <v>2</v>
      </c>
    </row>
    <row r="1674" spans="1:9" x14ac:dyDescent="0.3">
      <c r="A1674" s="10">
        <v>43505</v>
      </c>
      <c r="B1674" s="11" t="s">
        <v>749</v>
      </c>
      <c r="C1674" s="11" t="s">
        <v>750</v>
      </c>
      <c r="D1674" s="11" t="s">
        <v>662</v>
      </c>
      <c r="F1674" s="15">
        <f>IF(ISBLANK($D1674),"",IF(ISBLANK($E1674),VLOOKUP($D1674,$J:$K,2,FALSE),VLOOKUP($E1674,'Daycare Packages'!$A:$G,7,FALSE)))</f>
        <v>30</v>
      </c>
      <c r="G1674" s="15"/>
      <c r="H1674" s="15">
        <f t="shared" si="71"/>
        <v>30</v>
      </c>
      <c r="I1674" s="198">
        <f t="shared" si="72"/>
        <v>2</v>
      </c>
    </row>
    <row r="1675" spans="1:9" x14ac:dyDescent="0.3">
      <c r="A1675" s="10">
        <v>43505</v>
      </c>
      <c r="B1675" s="11" t="s">
        <v>836</v>
      </c>
      <c r="C1675" s="11" t="s">
        <v>498</v>
      </c>
      <c r="D1675" s="11" t="s">
        <v>662</v>
      </c>
      <c r="F1675" s="15">
        <f>IF(ISBLANK($D1675),"",IF(ISBLANK($E1675),VLOOKUP($D1675,$J:$K,2,FALSE),VLOOKUP($E1675,'Daycare Packages'!$A:$G,7,FALSE)))</f>
        <v>30</v>
      </c>
      <c r="G1675" s="15"/>
      <c r="H1675" s="15">
        <f t="shared" si="71"/>
        <v>30</v>
      </c>
      <c r="I1675" s="198">
        <f t="shared" si="72"/>
        <v>2</v>
      </c>
    </row>
    <row r="1676" spans="1:9" x14ac:dyDescent="0.3">
      <c r="A1676" s="10">
        <v>43505</v>
      </c>
      <c r="B1676" s="11" t="s">
        <v>873</v>
      </c>
      <c r="C1676" s="11" t="s">
        <v>493</v>
      </c>
      <c r="D1676" s="11" t="s">
        <v>662</v>
      </c>
      <c r="F1676" s="15">
        <f>IF(ISBLANK($D1676),"",IF(ISBLANK($E1676),VLOOKUP($D1676,$J:$K,2,FALSE),VLOOKUP($E1676,'Daycare Packages'!$A:$G,7,FALSE)))</f>
        <v>30</v>
      </c>
      <c r="G1676" s="15"/>
      <c r="H1676" s="15">
        <f t="shared" si="71"/>
        <v>30</v>
      </c>
      <c r="I1676" s="198">
        <f t="shared" si="72"/>
        <v>2</v>
      </c>
    </row>
    <row r="1677" spans="1:9" x14ac:dyDescent="0.3">
      <c r="A1677" s="10">
        <v>43505</v>
      </c>
      <c r="B1677" s="11" t="s">
        <v>783</v>
      </c>
      <c r="C1677" s="11" t="s">
        <v>514</v>
      </c>
      <c r="D1677" s="11" t="s">
        <v>662</v>
      </c>
      <c r="F1677" s="15">
        <f>IF(ISBLANK($D1677),"",IF(ISBLANK($E1677),VLOOKUP($D1677,$J:$K,2,FALSE),VLOOKUP($E1677,'Daycare Packages'!$A:$G,7,FALSE)))</f>
        <v>30</v>
      </c>
      <c r="G1677" s="15"/>
      <c r="H1677" s="15">
        <f t="shared" si="71"/>
        <v>30</v>
      </c>
      <c r="I1677" s="198">
        <f t="shared" si="72"/>
        <v>2</v>
      </c>
    </row>
    <row r="1678" spans="1:9" x14ac:dyDescent="0.3">
      <c r="A1678" s="10">
        <v>43505</v>
      </c>
      <c r="B1678" s="11" t="s">
        <v>903</v>
      </c>
      <c r="C1678" s="11" t="s">
        <v>402</v>
      </c>
      <c r="D1678" s="11" t="s">
        <v>662</v>
      </c>
      <c r="F1678" s="15">
        <f>IF(ISBLANK($D1678),"",IF(ISBLANK($E1678),VLOOKUP($D1678,$J:$K,2,FALSE),VLOOKUP($E1678,'Daycare Packages'!$A:$G,7,FALSE)))</f>
        <v>30</v>
      </c>
      <c r="G1678" s="15"/>
      <c r="H1678" s="15">
        <f t="shared" si="71"/>
        <v>30</v>
      </c>
      <c r="I1678" s="198">
        <f t="shared" si="72"/>
        <v>2</v>
      </c>
    </row>
    <row r="1679" spans="1:9" x14ac:dyDescent="0.3">
      <c r="A1679" s="55">
        <v>43505</v>
      </c>
      <c r="B1679" s="56" t="s">
        <v>134</v>
      </c>
      <c r="C1679" s="56" t="s">
        <v>883</v>
      </c>
      <c r="D1679" s="56" t="s">
        <v>662</v>
      </c>
      <c r="E1679" s="56">
        <v>6732664</v>
      </c>
      <c r="F1679" s="59">
        <f>IF(ISBLANK($D1679),"",IF(ISBLANK($E1679),VLOOKUP($D1679,$J:$K,2,FALSE),VLOOKUP($E1679,'Daycare Packages'!$A:$G,7,FALSE)))</f>
        <v>26</v>
      </c>
      <c r="G1679" s="59"/>
      <c r="H1679" s="59">
        <f t="shared" si="71"/>
        <v>26</v>
      </c>
      <c r="I1679" s="198">
        <f t="shared" si="72"/>
        <v>2</v>
      </c>
    </row>
    <row r="1680" spans="1:9" x14ac:dyDescent="0.3">
      <c r="A1680" s="10">
        <v>43506</v>
      </c>
      <c r="B1680" s="11" t="s">
        <v>688</v>
      </c>
      <c r="C1680" s="11" t="s">
        <v>689</v>
      </c>
      <c r="D1680" s="11" t="s">
        <v>662</v>
      </c>
      <c r="F1680" s="15">
        <f>IF(ISBLANK($D1680),"",IF(ISBLANK($E1680),VLOOKUP($D1680,$J:$K,2,FALSE),VLOOKUP($E1680,'Daycare Packages'!$A:$G,7,FALSE)))</f>
        <v>30</v>
      </c>
      <c r="G1680" s="15"/>
      <c r="H1680" s="15">
        <f t="shared" si="71"/>
        <v>30</v>
      </c>
      <c r="I1680" s="198">
        <f t="shared" si="72"/>
        <v>2</v>
      </c>
    </row>
    <row r="1681" spans="1:9" x14ac:dyDescent="0.3">
      <c r="A1681" s="10">
        <v>43506</v>
      </c>
      <c r="B1681" s="11" t="s">
        <v>879</v>
      </c>
      <c r="C1681" s="11" t="s">
        <v>880</v>
      </c>
      <c r="D1681" s="11" t="s">
        <v>662</v>
      </c>
      <c r="F1681" s="15">
        <f>IF(ISBLANK($D1681),"",IF(ISBLANK($E1681),VLOOKUP($D1681,$J:$K,2,FALSE),VLOOKUP($E1681,'Daycare Packages'!$A:$G,7,FALSE)))</f>
        <v>30</v>
      </c>
      <c r="G1681" s="15"/>
      <c r="H1681" s="15">
        <f t="shared" si="71"/>
        <v>30</v>
      </c>
      <c r="I1681" s="198">
        <f t="shared" si="72"/>
        <v>2</v>
      </c>
    </row>
    <row r="1682" spans="1:9" x14ac:dyDescent="0.3">
      <c r="A1682" s="55">
        <v>43506</v>
      </c>
      <c r="B1682" s="56" t="s">
        <v>783</v>
      </c>
      <c r="C1682" s="56" t="s">
        <v>514</v>
      </c>
      <c r="D1682" s="56" t="s">
        <v>662</v>
      </c>
      <c r="E1682" s="56"/>
      <c r="F1682" s="59">
        <f>IF(ISBLANK($D1682),"",IF(ISBLANK($E1682),VLOOKUP($D1682,$J:$K,2,FALSE),VLOOKUP($E1682,'Daycare Packages'!$A:$G,7,FALSE)))</f>
        <v>30</v>
      </c>
      <c r="G1682" s="59"/>
      <c r="H1682" s="59">
        <f t="shared" si="71"/>
        <v>30</v>
      </c>
      <c r="I1682" s="198">
        <f t="shared" si="72"/>
        <v>2</v>
      </c>
    </row>
    <row r="1683" spans="1:9" x14ac:dyDescent="0.3">
      <c r="A1683" s="10">
        <v>43507</v>
      </c>
      <c r="B1683" s="11" t="s">
        <v>215</v>
      </c>
      <c r="C1683" s="11" t="s">
        <v>741</v>
      </c>
      <c r="D1683" s="11" t="s">
        <v>662</v>
      </c>
      <c r="F1683" s="15">
        <f>IF(ISBLANK($D1683),"",IF(ISBLANK($E1683),VLOOKUP($D1683,$J:$K,2,FALSE),VLOOKUP($E1683,'Daycare Packages'!$A:$G,7,FALSE)))</f>
        <v>30</v>
      </c>
      <c r="G1683" s="15"/>
      <c r="H1683" s="15">
        <f t="shared" si="71"/>
        <v>30</v>
      </c>
      <c r="I1683" s="198">
        <f t="shared" si="72"/>
        <v>2</v>
      </c>
    </row>
    <row r="1684" spans="1:9" x14ac:dyDescent="0.3">
      <c r="A1684" s="10">
        <v>43507</v>
      </c>
      <c r="B1684" s="11" t="s">
        <v>944</v>
      </c>
      <c r="C1684" s="11" t="s">
        <v>487</v>
      </c>
      <c r="D1684" s="11" t="s">
        <v>671</v>
      </c>
      <c r="F1684" s="15">
        <f>IF(ISBLANK($D1684),"",IF(ISBLANK($E1684),VLOOKUP($D1684,$J:$K,2,FALSE),VLOOKUP($E1684,'Daycare Packages'!$A:$G,7,FALSE)))</f>
        <v>0</v>
      </c>
      <c r="G1684" s="15"/>
      <c r="H1684" s="15">
        <f t="shared" si="71"/>
        <v>0</v>
      </c>
      <c r="I1684" s="198">
        <f t="shared" si="72"/>
        <v>2</v>
      </c>
    </row>
    <row r="1685" spans="1:9" x14ac:dyDescent="0.3">
      <c r="A1685" s="10">
        <v>43507</v>
      </c>
      <c r="B1685" s="11" t="s">
        <v>945</v>
      </c>
      <c r="C1685" s="11" t="s">
        <v>946</v>
      </c>
      <c r="D1685" s="11" t="s">
        <v>671</v>
      </c>
      <c r="F1685" s="15">
        <f>IF(ISBLANK($D1685),"",IF(ISBLANK($E1685),VLOOKUP($D1685,$J:$K,2,FALSE),VLOOKUP($E1685,'Daycare Packages'!$A:$G,7,FALSE)))</f>
        <v>0</v>
      </c>
      <c r="G1685" s="15"/>
      <c r="H1685" s="15">
        <f t="shared" si="71"/>
        <v>0</v>
      </c>
      <c r="I1685" s="198">
        <f t="shared" si="72"/>
        <v>2</v>
      </c>
    </row>
    <row r="1686" spans="1:9" x14ac:dyDescent="0.3">
      <c r="A1686" s="10">
        <v>43507</v>
      </c>
      <c r="B1686" s="11" t="s">
        <v>947</v>
      </c>
      <c r="C1686" s="11" t="s">
        <v>948</v>
      </c>
      <c r="D1686" s="11" t="s">
        <v>671</v>
      </c>
      <c r="F1686" s="15">
        <f>IF(ISBLANK($D1686),"",IF(ISBLANK($E1686),VLOOKUP($D1686,$J:$K,2,FALSE),VLOOKUP($E1686,'Daycare Packages'!$A:$G,7,FALSE)))</f>
        <v>0</v>
      </c>
      <c r="G1686" s="15"/>
      <c r="H1686" s="15">
        <f t="shared" si="71"/>
        <v>0</v>
      </c>
      <c r="I1686" s="198">
        <f t="shared" si="72"/>
        <v>2</v>
      </c>
    </row>
    <row r="1687" spans="1:9" x14ac:dyDescent="0.3">
      <c r="A1687" s="10">
        <v>43507</v>
      </c>
      <c r="B1687" s="11" t="s">
        <v>749</v>
      </c>
      <c r="C1687" s="11" t="s">
        <v>750</v>
      </c>
      <c r="D1687" s="11" t="s">
        <v>659</v>
      </c>
      <c r="F1687" s="15">
        <f>IF(ISBLANK($D1687),"",IF(ISBLANK($E1687),VLOOKUP($D1687,$J:$K,2,FALSE),VLOOKUP($E1687,'Daycare Packages'!$A:$G,7,FALSE)))</f>
        <v>20</v>
      </c>
      <c r="G1687" s="15"/>
      <c r="H1687" s="15">
        <f t="shared" si="71"/>
        <v>20</v>
      </c>
      <c r="I1687" s="198">
        <f t="shared" si="72"/>
        <v>2</v>
      </c>
    </row>
    <row r="1688" spans="1:9" x14ac:dyDescent="0.3">
      <c r="A1688" s="10">
        <v>43507</v>
      </c>
      <c r="B1688" s="11" t="s">
        <v>201</v>
      </c>
      <c r="C1688" s="11" t="s">
        <v>672</v>
      </c>
      <c r="D1688" s="11" t="s">
        <v>659</v>
      </c>
      <c r="E1688" s="11">
        <v>6762449</v>
      </c>
      <c r="F1688" s="15">
        <f>IF(ISBLANK($D1688),"",IF(ISBLANK($E1688),VLOOKUP($D1688,$J:$K,2,FALSE),VLOOKUP($E1688,'Daycare Packages'!$A:$G,7,FALSE)))</f>
        <v>19</v>
      </c>
      <c r="G1688" s="15"/>
      <c r="H1688" s="15">
        <f t="shared" si="71"/>
        <v>19</v>
      </c>
      <c r="I1688" s="198">
        <f t="shared" si="72"/>
        <v>2</v>
      </c>
    </row>
    <row r="1689" spans="1:9" x14ac:dyDescent="0.3">
      <c r="A1689" s="10">
        <v>43507</v>
      </c>
      <c r="B1689" s="11" t="s">
        <v>190</v>
      </c>
      <c r="C1689" s="11" t="s">
        <v>718</v>
      </c>
      <c r="D1689" s="11" t="s">
        <v>659</v>
      </c>
      <c r="F1689" s="15">
        <f>IF(ISBLANK($D1689),"",IF(ISBLANK($E1689),VLOOKUP($D1689,$J:$K,2,FALSE),VLOOKUP($E1689,'Daycare Packages'!$A:$G,7,FALSE)))</f>
        <v>20</v>
      </c>
      <c r="G1689" s="15"/>
      <c r="H1689" s="15">
        <f t="shared" si="71"/>
        <v>20</v>
      </c>
      <c r="I1689" s="198">
        <f t="shared" si="72"/>
        <v>2</v>
      </c>
    </row>
    <row r="1690" spans="1:9" x14ac:dyDescent="0.3">
      <c r="A1690" s="10">
        <v>43507</v>
      </c>
      <c r="B1690" s="11" t="s">
        <v>152</v>
      </c>
      <c r="C1690" s="11" t="s">
        <v>679</v>
      </c>
      <c r="D1690" s="11" t="s">
        <v>662</v>
      </c>
      <c r="E1690" s="11">
        <v>6696828</v>
      </c>
      <c r="F1690" s="15">
        <f>IF(ISBLANK($D1690),"",IF(ISBLANK($E1690),VLOOKUP($D1690,$J:$K,2,FALSE),VLOOKUP($E1690,'Daycare Packages'!$A:$G,7,FALSE)))</f>
        <v>22</v>
      </c>
      <c r="G1690" s="15"/>
      <c r="H1690" s="15">
        <f t="shared" si="71"/>
        <v>22</v>
      </c>
      <c r="I1690" s="198">
        <f t="shared" si="72"/>
        <v>2</v>
      </c>
    </row>
    <row r="1691" spans="1:9" x14ac:dyDescent="0.3">
      <c r="A1691" s="10">
        <v>43507</v>
      </c>
      <c r="B1691" s="11" t="s">
        <v>185</v>
      </c>
      <c r="C1691" s="11" t="s">
        <v>670</v>
      </c>
      <c r="D1691" s="11" t="s">
        <v>659</v>
      </c>
      <c r="E1691" s="11">
        <v>6722865</v>
      </c>
      <c r="F1691" s="15">
        <f>IF(ISBLANK($D1691),"",IF(ISBLANK($E1691),VLOOKUP($D1691,$J:$K,2,FALSE),VLOOKUP($E1691,'Daycare Packages'!$A:$G,7,FALSE)))</f>
        <v>17</v>
      </c>
      <c r="G1691" s="15"/>
      <c r="H1691" s="15">
        <f t="shared" si="71"/>
        <v>17</v>
      </c>
      <c r="I1691" s="198">
        <f t="shared" si="72"/>
        <v>2</v>
      </c>
    </row>
    <row r="1692" spans="1:9" x14ac:dyDescent="0.3">
      <c r="A1692" s="10">
        <v>43507</v>
      </c>
      <c r="B1692" s="11" t="s">
        <v>127</v>
      </c>
      <c r="C1692" s="11" t="s">
        <v>715</v>
      </c>
      <c r="D1692" s="11" t="s">
        <v>662</v>
      </c>
      <c r="E1692" s="11">
        <v>6756191</v>
      </c>
      <c r="F1692" s="15">
        <f>IF(ISBLANK($D1692),"",IF(ISBLANK($E1692),VLOOKUP($D1692,$J:$K,2,FALSE),VLOOKUP($E1692,'Daycare Packages'!$A:$G,7,FALSE)))</f>
        <v>23</v>
      </c>
      <c r="G1692" s="15"/>
      <c r="H1692" s="15">
        <f t="shared" si="71"/>
        <v>23</v>
      </c>
      <c r="I1692" s="198">
        <f t="shared" si="72"/>
        <v>2</v>
      </c>
    </row>
    <row r="1693" spans="1:9" x14ac:dyDescent="0.3">
      <c r="A1693" s="10">
        <v>43507</v>
      </c>
      <c r="B1693" s="11" t="s">
        <v>680</v>
      </c>
      <c r="C1693" s="11" t="s">
        <v>681</v>
      </c>
      <c r="D1693" s="11" t="s">
        <v>662</v>
      </c>
      <c r="F1693" s="15">
        <f>IF(ISBLANK($D1693),"",IF(ISBLANK($E1693),VLOOKUP($D1693,$J:$K,2,FALSE),VLOOKUP($E1693,'Daycare Packages'!$A:$G,7,FALSE)))</f>
        <v>30</v>
      </c>
      <c r="G1693" s="15">
        <v>-7</v>
      </c>
      <c r="H1693" s="15">
        <f t="shared" si="71"/>
        <v>23</v>
      </c>
      <c r="I1693" s="198">
        <f t="shared" si="72"/>
        <v>2</v>
      </c>
    </row>
    <row r="1694" spans="1:9" x14ac:dyDescent="0.3">
      <c r="A1694" s="10">
        <v>43507</v>
      </c>
      <c r="B1694" s="11" t="s">
        <v>680</v>
      </c>
      <c r="C1694" s="11" t="s">
        <v>592</v>
      </c>
      <c r="D1694" s="11" t="s">
        <v>662</v>
      </c>
      <c r="F1694" s="15">
        <f>IF(ISBLANK($D1694),"",IF(ISBLANK($E1694),VLOOKUP($D1694,$J:$K,2,FALSE),VLOOKUP($E1694,'Daycare Packages'!$A:$G,7,FALSE)))</f>
        <v>30</v>
      </c>
      <c r="G1694" s="15">
        <v>-7</v>
      </c>
      <c r="H1694" s="15">
        <f t="shared" si="71"/>
        <v>23</v>
      </c>
      <c r="I1694" s="198">
        <f t="shared" si="72"/>
        <v>2</v>
      </c>
    </row>
    <row r="1695" spans="1:9" x14ac:dyDescent="0.3">
      <c r="A1695" s="10">
        <v>43507</v>
      </c>
      <c r="B1695" s="11" t="s">
        <v>891</v>
      </c>
      <c r="C1695" s="11" t="s">
        <v>804</v>
      </c>
      <c r="D1695" s="11" t="s">
        <v>662</v>
      </c>
      <c r="F1695" s="15">
        <f>IF(ISBLANK($D1695),"",IF(ISBLANK($E1695),VLOOKUP($D1695,$J:$K,2,FALSE),VLOOKUP($E1695,'Daycare Packages'!$A:$G,7,FALSE)))</f>
        <v>30</v>
      </c>
      <c r="G1695" s="15"/>
      <c r="H1695" s="15">
        <f t="shared" si="71"/>
        <v>30</v>
      </c>
      <c r="I1695" s="198">
        <f t="shared" si="72"/>
        <v>2</v>
      </c>
    </row>
    <row r="1696" spans="1:9" x14ac:dyDescent="0.3">
      <c r="A1696" s="10">
        <v>43507</v>
      </c>
      <c r="B1696" s="11" t="s">
        <v>225</v>
      </c>
      <c r="C1696" s="11" t="s">
        <v>719</v>
      </c>
      <c r="D1696" s="11" t="s">
        <v>662</v>
      </c>
      <c r="E1696" s="11">
        <v>6746411</v>
      </c>
      <c r="F1696" s="15">
        <f>IF(ISBLANK($D1696),"",IF(ISBLANK($E1696),VLOOKUP($D1696,$J:$K,2,FALSE),VLOOKUP($E1696,'Daycare Packages'!$A:$G,7,FALSE)))</f>
        <v>25</v>
      </c>
      <c r="G1696" s="15"/>
      <c r="H1696" s="15">
        <f t="shared" si="71"/>
        <v>25</v>
      </c>
      <c r="I1696" s="198">
        <f t="shared" si="72"/>
        <v>2</v>
      </c>
    </row>
    <row r="1697" spans="1:9" x14ac:dyDescent="0.3">
      <c r="A1697" s="10">
        <v>43507</v>
      </c>
      <c r="B1697" s="11" t="s">
        <v>87</v>
      </c>
      <c r="C1697" s="11" t="s">
        <v>789</v>
      </c>
      <c r="D1697" s="11" t="s">
        <v>662</v>
      </c>
      <c r="E1697" s="11">
        <v>6350693</v>
      </c>
      <c r="F1697" s="15">
        <f>IF(ISBLANK($D1697),"",IF(ISBLANK($E1697),VLOOKUP($D1697,$J:$K,2,FALSE),VLOOKUP($E1697,'Daycare Packages'!$A:$G,7,FALSE)))</f>
        <v>24</v>
      </c>
      <c r="G1697" s="15"/>
      <c r="H1697" s="15">
        <f t="shared" si="71"/>
        <v>24</v>
      </c>
      <c r="I1697" s="198">
        <f t="shared" si="72"/>
        <v>2</v>
      </c>
    </row>
    <row r="1698" spans="1:9" x14ac:dyDescent="0.3">
      <c r="A1698" s="10">
        <v>43507</v>
      </c>
      <c r="B1698" s="11" t="s">
        <v>690</v>
      </c>
      <c r="C1698" s="11" t="s">
        <v>691</v>
      </c>
      <c r="D1698" s="11" t="s">
        <v>662</v>
      </c>
      <c r="E1698" s="11">
        <v>6754754</v>
      </c>
      <c r="F1698" s="15">
        <f>IF(ISBLANK($D1698),"",IF(ISBLANK($E1698),VLOOKUP($D1698,$J:$K,2,FALSE),VLOOKUP($E1698,'Daycare Packages'!$A:$G,7,FALSE)))</f>
        <v>25</v>
      </c>
      <c r="G1698" s="15"/>
      <c r="H1698" s="15">
        <f t="shared" si="71"/>
        <v>25</v>
      </c>
      <c r="I1698" s="198">
        <f t="shared" si="72"/>
        <v>2</v>
      </c>
    </row>
    <row r="1699" spans="1:9" x14ac:dyDescent="0.3">
      <c r="A1699" s="10">
        <v>43507</v>
      </c>
      <c r="B1699" s="11" t="s">
        <v>146</v>
      </c>
      <c r="C1699" s="11" t="s">
        <v>705</v>
      </c>
      <c r="D1699" s="11" t="s">
        <v>662</v>
      </c>
      <c r="E1699" s="11">
        <v>6690320</v>
      </c>
      <c r="F1699" s="15">
        <f>IF(ISBLANK($D1699),"",IF(ISBLANK($E1699),VLOOKUP($D1699,$J:$K,2,FALSE),VLOOKUP($E1699,'Daycare Packages'!$A:$G,7,FALSE)))</f>
        <v>22</v>
      </c>
      <c r="G1699" s="15"/>
      <c r="H1699" s="15">
        <f t="shared" si="71"/>
        <v>22</v>
      </c>
      <c r="I1699" s="198">
        <f t="shared" si="72"/>
        <v>2</v>
      </c>
    </row>
    <row r="1700" spans="1:9" x14ac:dyDescent="0.3">
      <c r="A1700" s="10">
        <v>43507</v>
      </c>
      <c r="B1700" s="11" t="s">
        <v>762</v>
      </c>
      <c r="C1700" s="11" t="s">
        <v>763</v>
      </c>
      <c r="D1700" s="11" t="s">
        <v>662</v>
      </c>
      <c r="F1700" s="15">
        <f>IF(ISBLANK($D1700),"",IF(ISBLANK($E1700),VLOOKUP($D1700,$J:$K,2,FALSE),VLOOKUP($E1700,'Daycare Packages'!$A:$G,7,FALSE)))</f>
        <v>30</v>
      </c>
      <c r="G1700" s="15"/>
      <c r="H1700" s="15">
        <f t="shared" si="71"/>
        <v>30</v>
      </c>
      <c r="I1700" s="198">
        <f t="shared" si="72"/>
        <v>2</v>
      </c>
    </row>
    <row r="1701" spans="1:9" x14ac:dyDescent="0.3">
      <c r="A1701" s="10">
        <v>43507</v>
      </c>
      <c r="B1701" s="11" t="s">
        <v>82</v>
      </c>
      <c r="C1701" s="11" t="s">
        <v>694</v>
      </c>
      <c r="D1701" s="11" t="s">
        <v>662</v>
      </c>
      <c r="E1701" s="11">
        <v>6717676</v>
      </c>
      <c r="F1701" s="15">
        <f>IF(ISBLANK($D1701),"",IF(ISBLANK($E1701),VLOOKUP($D1701,$J:$K,2,FALSE),VLOOKUP($E1701,'Daycare Packages'!$A:$G,7,FALSE)))</f>
        <v>22</v>
      </c>
      <c r="G1701" s="15"/>
      <c r="H1701" s="15">
        <f t="shared" si="71"/>
        <v>22</v>
      </c>
      <c r="I1701" s="198">
        <f t="shared" si="72"/>
        <v>2</v>
      </c>
    </row>
    <row r="1702" spans="1:9" x14ac:dyDescent="0.3">
      <c r="A1702" s="10">
        <v>43507</v>
      </c>
      <c r="B1702" s="11" t="s">
        <v>82</v>
      </c>
      <c r="C1702" s="11" t="s">
        <v>695</v>
      </c>
      <c r="D1702" s="11" t="s">
        <v>662</v>
      </c>
      <c r="E1702" s="11">
        <v>6717676</v>
      </c>
      <c r="F1702" s="15">
        <f>IF(ISBLANK($D1702),"",IF(ISBLANK($E1702),VLOOKUP($D1702,$J:$K,2,FALSE),VLOOKUP($E1702,'Daycare Packages'!$A:$G,7,FALSE)))</f>
        <v>22</v>
      </c>
      <c r="G1702" s="15"/>
      <c r="H1702" s="15">
        <f t="shared" si="71"/>
        <v>22</v>
      </c>
      <c r="I1702" s="198">
        <f t="shared" si="72"/>
        <v>2</v>
      </c>
    </row>
    <row r="1703" spans="1:9" x14ac:dyDescent="0.3">
      <c r="A1703" s="10">
        <v>43507</v>
      </c>
      <c r="B1703" s="11" t="s">
        <v>196</v>
      </c>
      <c r="C1703" s="11" t="s">
        <v>432</v>
      </c>
      <c r="D1703" s="11" t="s">
        <v>662</v>
      </c>
      <c r="E1703" s="11">
        <v>6728047</v>
      </c>
      <c r="F1703" s="15">
        <f>IF(ISBLANK($D1703),"",IF(ISBLANK($E1703),VLOOKUP($D1703,$J:$K,2,FALSE),VLOOKUP($E1703,'Daycare Packages'!$A:$G,7,FALSE)))</f>
        <v>24</v>
      </c>
      <c r="G1703" s="15"/>
      <c r="H1703" s="15">
        <f t="shared" si="71"/>
        <v>24</v>
      </c>
      <c r="I1703" s="198">
        <f t="shared" si="72"/>
        <v>2</v>
      </c>
    </row>
    <row r="1704" spans="1:9" x14ac:dyDescent="0.3">
      <c r="A1704" s="10">
        <v>43507</v>
      </c>
      <c r="B1704" s="11" t="s">
        <v>216</v>
      </c>
      <c r="C1704" s="11" t="s">
        <v>448</v>
      </c>
      <c r="D1704" s="11" t="s">
        <v>662</v>
      </c>
      <c r="E1704" s="11">
        <v>6764956</v>
      </c>
      <c r="F1704" s="15">
        <f>IF(ISBLANK($D1704),"",IF(ISBLANK($E1704),VLOOKUP($D1704,$J:$K,2,FALSE),VLOOKUP($E1704,'Daycare Packages'!$A:$G,7,FALSE)))</f>
        <v>27</v>
      </c>
      <c r="G1704" s="15"/>
      <c r="H1704" s="15">
        <f t="shared" si="71"/>
        <v>27</v>
      </c>
      <c r="I1704" s="198">
        <f t="shared" si="72"/>
        <v>2</v>
      </c>
    </row>
    <row r="1705" spans="1:9" x14ac:dyDescent="0.3">
      <c r="A1705" s="10">
        <v>43507</v>
      </c>
      <c r="B1705" s="11" t="s">
        <v>158</v>
      </c>
      <c r="C1705" s="11" t="s">
        <v>527</v>
      </c>
      <c r="D1705" s="11" t="s">
        <v>662</v>
      </c>
      <c r="E1705" s="11">
        <v>6706817</v>
      </c>
      <c r="F1705" s="15">
        <f>IF(ISBLANK($D1705),"",IF(ISBLANK($E1705),VLOOKUP($D1705,$J:$K,2,FALSE),VLOOKUP($E1705,'Daycare Packages'!$A:$G,7,FALSE)))</f>
        <v>22</v>
      </c>
      <c r="G1705" s="15"/>
      <c r="H1705" s="15">
        <f t="shared" si="71"/>
        <v>22</v>
      </c>
      <c r="I1705" s="198">
        <f t="shared" si="72"/>
        <v>2</v>
      </c>
    </row>
    <row r="1706" spans="1:9" x14ac:dyDescent="0.3">
      <c r="A1706" s="10">
        <v>43507</v>
      </c>
      <c r="B1706" s="11" t="s">
        <v>193</v>
      </c>
      <c r="C1706" s="11" t="s">
        <v>776</v>
      </c>
      <c r="D1706" s="11" t="s">
        <v>662</v>
      </c>
      <c r="E1706" s="11">
        <v>6766073</v>
      </c>
      <c r="F1706" s="15">
        <f>IF(ISBLANK($D1706),"",IF(ISBLANK($E1706),VLOOKUP($D1706,$J:$K,2,FALSE),VLOOKUP($E1706,'Daycare Packages'!$A:$G,7,FALSE)))</f>
        <v>27</v>
      </c>
      <c r="G1706" s="15"/>
      <c r="H1706" s="15">
        <f t="shared" si="71"/>
        <v>27</v>
      </c>
      <c r="I1706" s="198">
        <f t="shared" si="72"/>
        <v>2</v>
      </c>
    </row>
    <row r="1707" spans="1:9" x14ac:dyDescent="0.3">
      <c r="A1707" s="10">
        <v>43507</v>
      </c>
      <c r="B1707" s="11" t="s">
        <v>197</v>
      </c>
      <c r="C1707" s="11" t="s">
        <v>689</v>
      </c>
      <c r="D1707" s="11" t="s">
        <v>662</v>
      </c>
      <c r="E1707" s="11">
        <v>6762549</v>
      </c>
      <c r="F1707" s="15">
        <f>IF(ISBLANK($D1707),"",IF(ISBLANK($E1707),VLOOKUP($D1707,$J:$K,2,FALSE),VLOOKUP($E1707,'Daycare Packages'!$A:$G,7,FALSE)))</f>
        <v>27</v>
      </c>
      <c r="G1707" s="15"/>
      <c r="H1707" s="15">
        <f t="shared" si="71"/>
        <v>27</v>
      </c>
      <c r="I1707" s="198">
        <f t="shared" si="72"/>
        <v>2</v>
      </c>
    </row>
    <row r="1708" spans="1:9" x14ac:dyDescent="0.3">
      <c r="A1708" s="10">
        <v>43507</v>
      </c>
      <c r="B1708" s="11" t="s">
        <v>208</v>
      </c>
      <c r="C1708" s="11" t="s">
        <v>507</v>
      </c>
      <c r="D1708" s="11" t="s">
        <v>662</v>
      </c>
      <c r="E1708" s="11">
        <v>6733427</v>
      </c>
      <c r="F1708" s="15">
        <f>IF(ISBLANK($D1708),"",IF(ISBLANK($E1708),VLOOKUP($D1708,$J:$K,2,FALSE),VLOOKUP($E1708,'Daycare Packages'!$A:$G,7,FALSE)))</f>
        <v>22</v>
      </c>
      <c r="G1708" s="15"/>
      <c r="H1708" s="15">
        <f t="shared" si="71"/>
        <v>22</v>
      </c>
      <c r="I1708" s="198">
        <f t="shared" si="72"/>
        <v>2</v>
      </c>
    </row>
    <row r="1709" spans="1:9" x14ac:dyDescent="0.3">
      <c r="A1709" s="10">
        <v>43507</v>
      </c>
      <c r="B1709" s="11" t="s">
        <v>730</v>
      </c>
      <c r="C1709" s="11" t="s">
        <v>731</v>
      </c>
      <c r="D1709" s="11" t="s">
        <v>662</v>
      </c>
      <c r="F1709" s="15">
        <f>IF(ISBLANK($D1709),"",IF(ISBLANK($E1709),VLOOKUP($D1709,$J:$K,2,FALSE),VLOOKUP($E1709,'Daycare Packages'!$A:$G,7,FALSE)))</f>
        <v>30</v>
      </c>
      <c r="G1709" s="15"/>
      <c r="H1709" s="15">
        <f t="shared" si="71"/>
        <v>30</v>
      </c>
      <c r="I1709" s="198">
        <f t="shared" si="72"/>
        <v>2</v>
      </c>
    </row>
    <row r="1710" spans="1:9" x14ac:dyDescent="0.3">
      <c r="A1710" s="10">
        <v>43507</v>
      </c>
      <c r="B1710" s="11" t="s">
        <v>366</v>
      </c>
      <c r="C1710" s="11" t="s">
        <v>439</v>
      </c>
      <c r="D1710" s="11" t="s">
        <v>662</v>
      </c>
      <c r="F1710" s="15">
        <f>IF(ISBLANK($D1710),"",IF(ISBLANK($E1710),VLOOKUP($D1710,$J:$K,2,FALSE),VLOOKUP($E1710,'Daycare Packages'!$A:$G,7,FALSE)))</f>
        <v>30</v>
      </c>
      <c r="G1710" s="15"/>
      <c r="H1710" s="15">
        <f t="shared" si="71"/>
        <v>30</v>
      </c>
      <c r="I1710" s="198">
        <f t="shared" si="72"/>
        <v>2</v>
      </c>
    </row>
    <row r="1711" spans="1:9" x14ac:dyDescent="0.3">
      <c r="A1711" s="10">
        <v>43507</v>
      </c>
      <c r="B1711" s="11" t="s">
        <v>160</v>
      </c>
      <c r="C1711" s="11" t="s">
        <v>794</v>
      </c>
      <c r="D1711" s="11" t="s">
        <v>662</v>
      </c>
      <c r="E1711" s="11">
        <v>6762371</v>
      </c>
      <c r="F1711" s="15">
        <f>IF(ISBLANK($D1711),"",IF(ISBLANK($E1711),VLOOKUP($D1711,$J:$K,2,FALSE),VLOOKUP($E1711,'Daycare Packages'!$A:$G,7,FALSE)))</f>
        <v>25</v>
      </c>
      <c r="G1711" s="15"/>
      <c r="H1711" s="15">
        <f t="shared" si="71"/>
        <v>25</v>
      </c>
      <c r="I1711" s="198">
        <f t="shared" si="72"/>
        <v>2</v>
      </c>
    </row>
    <row r="1712" spans="1:9" x14ac:dyDescent="0.3">
      <c r="A1712" s="10">
        <v>43507</v>
      </c>
      <c r="B1712" s="11" t="s">
        <v>160</v>
      </c>
      <c r="C1712" s="11" t="s">
        <v>793</v>
      </c>
      <c r="D1712" s="11" t="s">
        <v>662</v>
      </c>
      <c r="E1712" s="11">
        <v>6762371</v>
      </c>
      <c r="F1712" s="15">
        <f>IF(ISBLANK($D1712),"",IF(ISBLANK($E1712),VLOOKUP($D1712,$J:$K,2,FALSE),VLOOKUP($E1712,'Daycare Packages'!$A:$G,7,FALSE)))</f>
        <v>25</v>
      </c>
      <c r="G1712" s="15"/>
      <c r="H1712" s="15">
        <f t="shared" si="71"/>
        <v>25</v>
      </c>
      <c r="I1712" s="198">
        <f t="shared" si="72"/>
        <v>2</v>
      </c>
    </row>
    <row r="1713" spans="1:9" x14ac:dyDescent="0.3">
      <c r="A1713" s="10">
        <v>43507</v>
      </c>
      <c r="B1713" s="11" t="s">
        <v>318</v>
      </c>
      <c r="C1713" s="11" t="s">
        <v>723</v>
      </c>
      <c r="D1713" s="11" t="s">
        <v>662</v>
      </c>
      <c r="F1713" s="15">
        <f>IF(ISBLANK($D1713),"",IF(ISBLANK($E1713),VLOOKUP($D1713,$J:$K,2,FALSE),VLOOKUP($E1713,'Daycare Packages'!$A:$G,7,FALSE)))</f>
        <v>30</v>
      </c>
      <c r="G1713" s="15"/>
      <c r="H1713" s="15">
        <f t="shared" si="71"/>
        <v>30</v>
      </c>
      <c r="I1713" s="198">
        <f t="shared" si="72"/>
        <v>2</v>
      </c>
    </row>
    <row r="1714" spans="1:9" x14ac:dyDescent="0.3">
      <c r="A1714" s="10">
        <v>43507</v>
      </c>
      <c r="B1714" s="11" t="s">
        <v>209</v>
      </c>
      <c r="C1714" s="11" t="s">
        <v>702</v>
      </c>
      <c r="D1714" s="11" t="s">
        <v>662</v>
      </c>
      <c r="F1714" s="15">
        <f>IF(ISBLANK($D1714),"",IF(ISBLANK($E1714),VLOOKUP($D1714,$J:$K,2,FALSE),VLOOKUP($E1714,'Daycare Packages'!$A:$G,7,FALSE)))</f>
        <v>30</v>
      </c>
      <c r="G1714" s="15"/>
      <c r="H1714" s="15">
        <f t="shared" si="71"/>
        <v>30</v>
      </c>
      <c r="I1714" s="198">
        <f t="shared" si="72"/>
        <v>2</v>
      </c>
    </row>
    <row r="1715" spans="1:9" x14ac:dyDescent="0.3">
      <c r="A1715" s="10">
        <v>43507</v>
      </c>
      <c r="B1715" s="11" t="s">
        <v>169</v>
      </c>
      <c r="C1715" s="11" t="s">
        <v>533</v>
      </c>
      <c r="D1715" s="11" t="s">
        <v>662</v>
      </c>
      <c r="E1715" s="11">
        <v>6775254</v>
      </c>
      <c r="F1715" s="15">
        <f>IF(ISBLANK($D1715),"",IF(ISBLANK($E1715),VLOOKUP($D1715,$J:$K,2,FALSE),VLOOKUP($E1715,'Daycare Packages'!$A:$G,7,FALSE)))</f>
        <v>26</v>
      </c>
      <c r="G1715" s="15"/>
      <c r="H1715" s="15">
        <f t="shared" si="71"/>
        <v>26</v>
      </c>
      <c r="I1715" s="198">
        <f t="shared" si="72"/>
        <v>2</v>
      </c>
    </row>
    <row r="1716" spans="1:9" x14ac:dyDescent="0.3">
      <c r="A1716" s="10">
        <v>43507</v>
      </c>
      <c r="B1716" s="11" t="s">
        <v>849</v>
      </c>
      <c r="C1716" s="11" t="s">
        <v>850</v>
      </c>
      <c r="D1716" s="11" t="s">
        <v>662</v>
      </c>
      <c r="F1716" s="15">
        <f>IF(ISBLANK($D1716),"",IF(ISBLANK($E1716),VLOOKUP($D1716,$J:$K,2,FALSE),VLOOKUP($E1716,'Daycare Packages'!$A:$G,7,FALSE)))</f>
        <v>30</v>
      </c>
      <c r="G1716" s="15"/>
      <c r="H1716" s="15">
        <f t="shared" si="71"/>
        <v>30</v>
      </c>
      <c r="I1716" s="198">
        <f t="shared" si="72"/>
        <v>2</v>
      </c>
    </row>
    <row r="1717" spans="1:9" x14ac:dyDescent="0.3">
      <c r="A1717" s="10">
        <v>43507</v>
      </c>
      <c r="B1717" s="11" t="s">
        <v>170</v>
      </c>
      <c r="C1717" s="11" t="s">
        <v>710</v>
      </c>
      <c r="D1717" s="11" t="s">
        <v>662</v>
      </c>
      <c r="E1717" s="11">
        <v>6715199</v>
      </c>
      <c r="F1717" s="15">
        <f>IF(ISBLANK($D1717),"",IF(ISBLANK($E1717),VLOOKUP($D1717,$J:$K,2,FALSE),VLOOKUP($E1717,'Daycare Packages'!$A:$G,7,FALSE)))</f>
        <v>22</v>
      </c>
      <c r="G1717" s="15"/>
      <c r="H1717" s="15">
        <f t="shared" si="71"/>
        <v>22</v>
      </c>
      <c r="I1717" s="198">
        <f t="shared" si="72"/>
        <v>2</v>
      </c>
    </row>
    <row r="1718" spans="1:9" x14ac:dyDescent="0.3">
      <c r="A1718" s="10">
        <v>43507</v>
      </c>
      <c r="B1718" s="11" t="s">
        <v>141</v>
      </c>
      <c r="C1718" s="11" t="s">
        <v>1030</v>
      </c>
      <c r="D1718" s="11" t="s">
        <v>662</v>
      </c>
      <c r="E1718" s="11">
        <v>6735955</v>
      </c>
      <c r="F1718" s="15">
        <f>IF(ISBLANK($D1718),"",IF(ISBLANK($E1718),VLOOKUP($D1718,$J:$K,2,FALSE),VLOOKUP($E1718,'Daycare Packages'!$A:$G,7,FALSE)))</f>
        <v>25</v>
      </c>
      <c r="G1718" s="15"/>
      <c r="H1718" s="15">
        <f t="shared" si="71"/>
        <v>25</v>
      </c>
      <c r="I1718" s="198">
        <f t="shared" si="72"/>
        <v>2</v>
      </c>
    </row>
    <row r="1719" spans="1:9" x14ac:dyDescent="0.3">
      <c r="A1719" s="10">
        <v>43507</v>
      </c>
      <c r="B1719" s="11" t="s">
        <v>212</v>
      </c>
      <c r="C1719" s="11" t="s">
        <v>707</v>
      </c>
      <c r="D1719" s="11" t="s">
        <v>662</v>
      </c>
      <c r="F1719" s="15">
        <f>IF(ISBLANK($D1719),"",IF(ISBLANK($E1719),VLOOKUP($D1719,$J:$K,2,FALSE),VLOOKUP($E1719,'Daycare Packages'!$A:$G,7,FALSE)))</f>
        <v>30</v>
      </c>
      <c r="G1719" s="15"/>
      <c r="H1719" s="15">
        <f t="shared" si="71"/>
        <v>30</v>
      </c>
      <c r="I1719" s="198">
        <f t="shared" si="72"/>
        <v>2</v>
      </c>
    </row>
    <row r="1720" spans="1:9" x14ac:dyDescent="0.3">
      <c r="A1720" s="10">
        <v>43507</v>
      </c>
      <c r="B1720" s="11" t="s">
        <v>137</v>
      </c>
      <c r="C1720" s="11" t="s">
        <v>693</v>
      </c>
      <c r="D1720" s="11" t="s">
        <v>662</v>
      </c>
      <c r="E1720" s="11">
        <v>6730873</v>
      </c>
      <c r="F1720" s="15">
        <f>IF(ISBLANK($D1720),"",IF(ISBLANK($E1720),VLOOKUP($D1720,$J:$K,2,FALSE),VLOOKUP($E1720,'Daycare Packages'!$A:$G,7,FALSE)))</f>
        <v>22</v>
      </c>
      <c r="G1720" s="15"/>
      <c r="H1720" s="15">
        <f t="shared" si="71"/>
        <v>22</v>
      </c>
      <c r="I1720" s="198">
        <f t="shared" si="72"/>
        <v>2</v>
      </c>
    </row>
    <row r="1721" spans="1:9" x14ac:dyDescent="0.3">
      <c r="A1721" s="10">
        <v>43507</v>
      </c>
      <c r="B1721" s="11" t="s">
        <v>716</v>
      </c>
      <c r="C1721" s="11" t="s">
        <v>717</v>
      </c>
      <c r="D1721" s="11" t="s">
        <v>662</v>
      </c>
      <c r="F1721" s="15">
        <f>IF(ISBLANK($D1721),"",IF(ISBLANK($E1721),VLOOKUP($D1721,$J:$K,2,FALSE),VLOOKUP($E1721,'Daycare Packages'!$A:$G,7,FALSE)))</f>
        <v>30</v>
      </c>
      <c r="G1721" s="15"/>
      <c r="H1721" s="15">
        <f t="shared" si="71"/>
        <v>30</v>
      </c>
      <c r="I1721" s="198">
        <f t="shared" si="72"/>
        <v>2</v>
      </c>
    </row>
    <row r="1722" spans="1:9" x14ac:dyDescent="0.3">
      <c r="A1722" s="10">
        <v>43507</v>
      </c>
      <c r="B1722" s="11" t="s">
        <v>147</v>
      </c>
      <c r="C1722" s="11" t="s">
        <v>796</v>
      </c>
      <c r="D1722" s="11" t="s">
        <v>662</v>
      </c>
      <c r="E1722" s="11">
        <v>6691923</v>
      </c>
      <c r="F1722" s="15">
        <f>IF(ISBLANK($D1722),"",IF(ISBLANK($E1722),VLOOKUP($D1722,$J:$K,2,FALSE),VLOOKUP($E1722,'Daycare Packages'!$A:$G,7,FALSE)))</f>
        <v>22</v>
      </c>
      <c r="G1722" s="15"/>
      <c r="H1722" s="15">
        <f t="shared" si="71"/>
        <v>22</v>
      </c>
      <c r="I1722" s="198">
        <f t="shared" si="72"/>
        <v>2</v>
      </c>
    </row>
    <row r="1723" spans="1:9" x14ac:dyDescent="0.3">
      <c r="A1723" s="10">
        <v>43507</v>
      </c>
      <c r="B1723" s="11" t="s">
        <v>215</v>
      </c>
      <c r="C1723" s="11" t="s">
        <v>741</v>
      </c>
      <c r="D1723" s="11" t="s">
        <v>662</v>
      </c>
      <c r="F1723" s="15">
        <f>IF(ISBLANK($D1723),"",IF(ISBLANK($E1723),VLOOKUP($D1723,$J:$K,2,FALSE),VLOOKUP($E1723,'Daycare Packages'!$A:$G,7,FALSE)))</f>
        <v>30</v>
      </c>
      <c r="G1723" s="15"/>
      <c r="H1723" s="15">
        <f t="shared" si="71"/>
        <v>30</v>
      </c>
      <c r="I1723" s="198">
        <f t="shared" si="72"/>
        <v>2</v>
      </c>
    </row>
    <row r="1724" spans="1:9" x14ac:dyDescent="0.3">
      <c r="A1724" s="10">
        <v>43507</v>
      </c>
      <c r="B1724" s="11" t="s">
        <v>217</v>
      </c>
      <c r="C1724" s="11" t="s">
        <v>402</v>
      </c>
      <c r="D1724" s="11" t="s">
        <v>662</v>
      </c>
      <c r="E1724" s="11">
        <v>6736913</v>
      </c>
      <c r="F1724" s="15">
        <f>IF(ISBLANK($D1724),"",IF(ISBLANK($E1724),VLOOKUP($D1724,$J:$K,2,FALSE),VLOOKUP($E1724,'Daycare Packages'!$A:$G,7,FALSE)))</f>
        <v>25</v>
      </c>
      <c r="G1724" s="15"/>
      <c r="H1724" s="15">
        <f t="shared" si="71"/>
        <v>25</v>
      </c>
      <c r="I1724" s="198">
        <f t="shared" si="72"/>
        <v>2</v>
      </c>
    </row>
    <row r="1725" spans="1:9" x14ac:dyDescent="0.3">
      <c r="A1725" s="10">
        <v>43507</v>
      </c>
      <c r="B1725" s="11" t="s">
        <v>159</v>
      </c>
      <c r="C1725" s="11" t="s">
        <v>456</v>
      </c>
      <c r="D1725" s="11" t="s">
        <v>662</v>
      </c>
      <c r="E1725" s="11">
        <v>6737156</v>
      </c>
      <c r="F1725" s="15">
        <f>IF(ISBLANK($D1725),"",IF(ISBLANK($E1725),VLOOKUP($D1725,$J:$K,2,FALSE),VLOOKUP($E1725,'Daycare Packages'!$A:$G,7,FALSE)))</f>
        <v>25</v>
      </c>
      <c r="G1725" s="15"/>
      <c r="H1725" s="15">
        <f t="shared" si="71"/>
        <v>25</v>
      </c>
      <c r="I1725" s="198">
        <f t="shared" si="72"/>
        <v>2</v>
      </c>
    </row>
    <row r="1726" spans="1:9" x14ac:dyDescent="0.3">
      <c r="A1726" s="10">
        <v>43507</v>
      </c>
      <c r="B1726" s="11" t="s">
        <v>182</v>
      </c>
      <c r="C1726" s="11" t="s">
        <v>685</v>
      </c>
      <c r="D1726" s="11" t="s">
        <v>662</v>
      </c>
      <c r="E1726" s="11">
        <v>6769807</v>
      </c>
      <c r="F1726" s="15">
        <f>IF(ISBLANK($D1726),"",IF(ISBLANK($E1726),VLOOKUP($D1726,$J:$K,2,FALSE),VLOOKUP($E1726,'Daycare Packages'!$A:$G,7,FALSE)))</f>
        <v>23</v>
      </c>
      <c r="G1726" s="15"/>
      <c r="H1726" s="15">
        <f t="shared" si="71"/>
        <v>23</v>
      </c>
      <c r="I1726" s="198">
        <f t="shared" si="72"/>
        <v>2</v>
      </c>
    </row>
    <row r="1727" spans="1:9" x14ac:dyDescent="0.3">
      <c r="A1727" s="10">
        <v>43507</v>
      </c>
      <c r="B1727" s="11" t="s">
        <v>834</v>
      </c>
      <c r="C1727" s="11" t="s">
        <v>835</v>
      </c>
      <c r="D1727" s="11" t="s">
        <v>662</v>
      </c>
      <c r="F1727" s="15">
        <f>IF(ISBLANK($D1727),"",IF(ISBLANK($E1727),VLOOKUP($D1727,$J:$K,2,FALSE),VLOOKUP($E1727,'Daycare Packages'!$A:$G,7,FALSE)))</f>
        <v>30</v>
      </c>
      <c r="G1727" s="15"/>
      <c r="H1727" s="15">
        <f t="shared" si="71"/>
        <v>30</v>
      </c>
      <c r="I1727" s="198">
        <f t="shared" si="72"/>
        <v>2</v>
      </c>
    </row>
    <row r="1728" spans="1:9" x14ac:dyDescent="0.3">
      <c r="A1728" s="10">
        <v>43507</v>
      </c>
      <c r="B1728" s="11" t="s">
        <v>228</v>
      </c>
      <c r="C1728" s="11" t="s">
        <v>554</v>
      </c>
      <c r="D1728" s="11" t="s">
        <v>662</v>
      </c>
      <c r="E1728" s="11">
        <v>6762216</v>
      </c>
      <c r="F1728" s="15">
        <f>IF(ISBLANK($D1728),"",IF(ISBLANK($E1728),VLOOKUP($D1728,$J:$K,2,FALSE),VLOOKUP($E1728,'Daycare Packages'!$A:$G,7,FALSE)))</f>
        <v>27</v>
      </c>
      <c r="G1728" s="15"/>
      <c r="H1728" s="15">
        <f t="shared" si="71"/>
        <v>27</v>
      </c>
      <c r="I1728" s="198">
        <f t="shared" si="72"/>
        <v>2</v>
      </c>
    </row>
    <row r="1729" spans="1:9" x14ac:dyDescent="0.3">
      <c r="A1729" s="10">
        <v>43507</v>
      </c>
      <c r="B1729" s="11" t="s">
        <v>230</v>
      </c>
      <c r="C1729" s="11" t="s">
        <v>493</v>
      </c>
      <c r="D1729" s="11" t="s">
        <v>659</v>
      </c>
      <c r="F1729" s="15">
        <f>IF(ISBLANK($D1729),"",IF(ISBLANK($E1729),VLOOKUP($D1729,$J:$K,2,FALSE),VLOOKUP($E1729,'Daycare Packages'!$A:$G,7,FALSE)))</f>
        <v>20</v>
      </c>
      <c r="G1729" s="15"/>
      <c r="H1729" s="15">
        <f t="shared" si="71"/>
        <v>20</v>
      </c>
      <c r="I1729" s="198">
        <f t="shared" si="72"/>
        <v>2</v>
      </c>
    </row>
    <row r="1730" spans="1:9" x14ac:dyDescent="0.3">
      <c r="A1730" s="10">
        <v>43507</v>
      </c>
      <c r="B1730" s="11" t="s">
        <v>119</v>
      </c>
      <c r="C1730" s="11" t="s">
        <v>692</v>
      </c>
      <c r="D1730" s="11" t="s">
        <v>662</v>
      </c>
      <c r="E1730" s="11">
        <v>6734596</v>
      </c>
      <c r="F1730" s="15">
        <f>IF(ISBLANK($D1730),"",IF(ISBLANK($E1730),VLOOKUP($D1730,$J:$K,2,FALSE),VLOOKUP($E1730,'Daycare Packages'!$A:$G,7,FALSE)))</f>
        <v>25</v>
      </c>
      <c r="G1730" s="15"/>
      <c r="H1730" s="15">
        <f t="shared" si="71"/>
        <v>25</v>
      </c>
      <c r="I1730" s="198">
        <f t="shared" si="72"/>
        <v>2</v>
      </c>
    </row>
    <row r="1731" spans="1:9" x14ac:dyDescent="0.3">
      <c r="A1731" s="10">
        <v>43507</v>
      </c>
      <c r="B1731" s="11" t="s">
        <v>156</v>
      </c>
      <c r="C1731" s="11" t="s">
        <v>479</v>
      </c>
      <c r="D1731" s="11" t="s">
        <v>662</v>
      </c>
      <c r="E1731" s="11">
        <v>6703732</v>
      </c>
      <c r="F1731" s="15">
        <f>IF(ISBLANK($D1731),"",IF(ISBLANK($E1731),VLOOKUP($D1731,$J:$K,2,FALSE),VLOOKUP($E1731,'Daycare Packages'!$A:$G,7,FALSE)))</f>
        <v>22</v>
      </c>
      <c r="G1731" s="15"/>
      <c r="H1731" s="15">
        <f>IF(ISBLANK(D1731),"",SUM(F1731:G1731))</f>
        <v>22</v>
      </c>
      <c r="I1731" s="198">
        <f t="shared" ref="I1731:I1794" si="73">IF(A1731="",0,MONTH(A1731))</f>
        <v>2</v>
      </c>
    </row>
    <row r="1732" spans="1:9" x14ac:dyDescent="0.3">
      <c r="A1732" s="10">
        <v>43507</v>
      </c>
      <c r="B1732" s="11" t="s">
        <v>204</v>
      </c>
      <c r="C1732" s="11" t="s">
        <v>774</v>
      </c>
      <c r="D1732" s="11" t="s">
        <v>662</v>
      </c>
      <c r="E1732" s="11">
        <v>6732370</v>
      </c>
      <c r="F1732" s="15">
        <f>IF(ISBLANK($D1732),"",IF(ISBLANK($E1732),VLOOKUP($D1732,$J:$K,2,FALSE),VLOOKUP($E1732,'Daycare Packages'!$A:$G,7,FALSE)))</f>
        <v>24</v>
      </c>
      <c r="G1732" s="15"/>
      <c r="H1732" s="15">
        <f>IF(ISBLANK(D1732),"",SUM(F1732:G1732))</f>
        <v>24</v>
      </c>
      <c r="I1732" s="198">
        <f t="shared" si="73"/>
        <v>2</v>
      </c>
    </row>
    <row r="1733" spans="1:9" x14ac:dyDescent="0.3">
      <c r="A1733" s="10">
        <v>43507</v>
      </c>
      <c r="B1733" s="11" t="s">
        <v>204</v>
      </c>
      <c r="C1733" s="11" t="s">
        <v>949</v>
      </c>
      <c r="D1733" s="11" t="s">
        <v>662</v>
      </c>
      <c r="E1733" s="11">
        <v>6732370</v>
      </c>
      <c r="F1733" s="15">
        <f>IF(ISBLANK($D1733),"",IF(ISBLANK($E1733),VLOOKUP($D1733,$J:$K,2,FALSE),VLOOKUP($E1733,'Daycare Packages'!$A:$G,7,FALSE)))</f>
        <v>24</v>
      </c>
      <c r="G1733" s="15"/>
      <c r="H1733" s="15">
        <f>IF(ISBLANK(D1733),"",SUM(F1733:G1733))</f>
        <v>24</v>
      </c>
      <c r="I1733" s="198">
        <f t="shared" si="73"/>
        <v>2</v>
      </c>
    </row>
    <row r="1734" spans="1:9" x14ac:dyDescent="0.3">
      <c r="A1734" s="10">
        <v>43507</v>
      </c>
      <c r="B1734" s="11" t="s">
        <v>799</v>
      </c>
      <c r="C1734" s="11" t="s">
        <v>800</v>
      </c>
      <c r="D1734" s="11" t="s">
        <v>662</v>
      </c>
      <c r="F1734" s="15">
        <f>IF(ISBLANK($D1734),"",IF(ISBLANK($E1734),VLOOKUP($D1734,$J:$K,2,FALSE),VLOOKUP($E1734,'Daycare Packages'!$A:$G,7,FALSE)))</f>
        <v>30</v>
      </c>
      <c r="G1734" s="15"/>
      <c r="H1734" s="15">
        <f>IF(ISBLANK(D1734),"",SUM(F1734:G1734))</f>
        <v>30</v>
      </c>
      <c r="I1734" s="198">
        <f t="shared" si="73"/>
        <v>2</v>
      </c>
    </row>
    <row r="1735" spans="1:9" x14ac:dyDescent="0.3">
      <c r="A1735" s="55">
        <v>43507</v>
      </c>
      <c r="B1735" s="56" t="s">
        <v>207</v>
      </c>
      <c r="C1735" s="56" t="s">
        <v>229</v>
      </c>
      <c r="D1735" s="56" t="s">
        <v>662</v>
      </c>
      <c r="E1735" s="56">
        <v>6733314</v>
      </c>
      <c r="F1735" s="59">
        <f>IF(ISBLANK($D1735),"",IF(ISBLANK($E1735),VLOOKUP($D1735,$J:$K,2,FALSE),VLOOKUP($E1735,'Daycare Packages'!$A:$G,7,FALSE)))</f>
        <v>22</v>
      </c>
      <c r="G1735" s="59"/>
      <c r="H1735" s="59">
        <f>IF(ISBLANK(D1735),"",SUM(F1735:G1735))</f>
        <v>22</v>
      </c>
      <c r="I1735" s="198">
        <f t="shared" si="73"/>
        <v>2</v>
      </c>
    </row>
    <row r="1736" spans="1:9" x14ac:dyDescent="0.3">
      <c r="A1736" s="10">
        <v>43508</v>
      </c>
      <c r="B1736" s="11" t="s">
        <v>806</v>
      </c>
      <c r="C1736" s="11" t="s">
        <v>627</v>
      </c>
      <c r="D1736" s="11" t="s">
        <v>659</v>
      </c>
      <c r="F1736" s="15">
        <f>IF(ISBLANK($D1736),"",IF(ISBLANK($E1736),VLOOKUP($D1736,$J:$K,2,FALSE),VLOOKUP($E1736,'Daycare Packages'!$A:$G,7,FALSE)))</f>
        <v>20</v>
      </c>
      <c r="G1736" s="15"/>
      <c r="H1736" s="15">
        <f t="shared" ref="H1736:H1799" si="74">IF(ISBLANK(D1736),"",SUM(F1736:G1736))</f>
        <v>20</v>
      </c>
      <c r="I1736" s="198">
        <f t="shared" si="73"/>
        <v>2</v>
      </c>
    </row>
    <row r="1737" spans="1:9" x14ac:dyDescent="0.3">
      <c r="A1737" s="10">
        <v>43508</v>
      </c>
      <c r="B1737" s="11" t="s">
        <v>201</v>
      </c>
      <c r="C1737" s="11" t="s">
        <v>672</v>
      </c>
      <c r="D1737" s="11" t="s">
        <v>659</v>
      </c>
      <c r="E1737" s="11">
        <v>6762449</v>
      </c>
      <c r="F1737" s="15">
        <f>IF(ISBLANK($D1737),"",IF(ISBLANK($E1737),VLOOKUP($D1737,$J:$K,2,FALSE),VLOOKUP($E1737,'Daycare Packages'!$A:$G,7,FALSE)))</f>
        <v>19</v>
      </c>
      <c r="G1737" s="15"/>
      <c r="H1737" s="15">
        <f t="shared" si="74"/>
        <v>19</v>
      </c>
      <c r="I1737" s="198">
        <f t="shared" si="73"/>
        <v>2</v>
      </c>
    </row>
    <row r="1738" spans="1:9" x14ac:dyDescent="0.3">
      <c r="A1738" s="10">
        <v>43508</v>
      </c>
      <c r="B1738" s="11" t="s">
        <v>154</v>
      </c>
      <c r="C1738" s="11" t="s">
        <v>729</v>
      </c>
      <c r="D1738" s="11" t="s">
        <v>659</v>
      </c>
      <c r="E1738" s="11">
        <v>6699092</v>
      </c>
      <c r="F1738" s="15">
        <f>IF(ISBLANK($D1738),"",IF(ISBLANK($E1738),VLOOKUP($D1738,$J:$K,2,FALSE),VLOOKUP($E1738,'Daycare Packages'!$A:$G,7,FALSE)))</f>
        <v>18</v>
      </c>
      <c r="G1738" s="15"/>
      <c r="H1738" s="15">
        <f t="shared" si="74"/>
        <v>18</v>
      </c>
      <c r="I1738" s="198">
        <f t="shared" si="73"/>
        <v>2</v>
      </c>
    </row>
    <row r="1739" spans="1:9" x14ac:dyDescent="0.3">
      <c r="A1739" s="10">
        <v>43508</v>
      </c>
      <c r="B1739" s="11" t="s">
        <v>760</v>
      </c>
      <c r="C1739" s="11" t="s">
        <v>761</v>
      </c>
      <c r="D1739" s="11" t="s">
        <v>659</v>
      </c>
      <c r="F1739" s="15">
        <f>IF(ISBLANK($D1739),"",IF(ISBLANK($E1739),VLOOKUP($D1739,$J:$K,2,FALSE),VLOOKUP($E1739,'Daycare Packages'!$A:$G,7,FALSE)))</f>
        <v>20</v>
      </c>
      <c r="G1739" s="15"/>
      <c r="H1739" s="15">
        <f t="shared" si="74"/>
        <v>20</v>
      </c>
      <c r="I1739" s="198">
        <f t="shared" si="73"/>
        <v>2</v>
      </c>
    </row>
    <row r="1740" spans="1:9" x14ac:dyDescent="0.3">
      <c r="A1740" s="10">
        <v>43508</v>
      </c>
      <c r="B1740" s="11" t="s">
        <v>152</v>
      </c>
      <c r="C1740" s="11" t="s">
        <v>679</v>
      </c>
      <c r="D1740" s="11" t="s">
        <v>659</v>
      </c>
      <c r="E1740" s="11">
        <v>6696828</v>
      </c>
      <c r="F1740" s="15">
        <f>IF(ISBLANK($D1740),"",IF(ISBLANK($E1740),VLOOKUP($D1740,$J:$K,2,FALSE),VLOOKUP($E1740,'Daycare Packages'!$A:$G,7,FALSE)))</f>
        <v>22</v>
      </c>
      <c r="G1740" s="15"/>
      <c r="H1740" s="15">
        <f t="shared" si="74"/>
        <v>22</v>
      </c>
      <c r="I1740" s="198">
        <f t="shared" si="73"/>
        <v>2</v>
      </c>
    </row>
    <row r="1741" spans="1:9" x14ac:dyDescent="0.3">
      <c r="A1741" s="10">
        <v>43508</v>
      </c>
      <c r="B1741" s="11" t="s">
        <v>989</v>
      </c>
      <c r="C1741" s="11" t="s">
        <v>765</v>
      </c>
      <c r="D1741" s="11" t="s">
        <v>671</v>
      </c>
      <c r="F1741" s="15">
        <f>IF(ISBLANK($D1741),"",IF(ISBLANK($E1741),VLOOKUP($D1741,$J:$K,2,FALSE),VLOOKUP($E1741,'Daycare Packages'!$A:$G,7,FALSE)))</f>
        <v>0</v>
      </c>
      <c r="G1741" s="15"/>
      <c r="H1741" s="15">
        <f t="shared" si="74"/>
        <v>0</v>
      </c>
      <c r="I1741" s="198">
        <f t="shared" si="73"/>
        <v>2</v>
      </c>
    </row>
    <row r="1742" spans="1:9" x14ac:dyDescent="0.3">
      <c r="A1742" s="10">
        <v>43508</v>
      </c>
      <c r="B1742" s="11" t="s">
        <v>190</v>
      </c>
      <c r="C1742" s="11" t="s">
        <v>718</v>
      </c>
      <c r="D1742" s="11" t="s">
        <v>659</v>
      </c>
      <c r="F1742" s="15">
        <f>IF(ISBLANK($D1742),"",IF(ISBLANK($E1742),VLOOKUP($D1742,$J:$K,2,FALSE),VLOOKUP($E1742,'Daycare Packages'!$A:$G,7,FALSE)))</f>
        <v>20</v>
      </c>
      <c r="G1742" s="15"/>
      <c r="H1742" s="15">
        <f t="shared" si="74"/>
        <v>20</v>
      </c>
      <c r="I1742" s="198">
        <f t="shared" si="73"/>
        <v>2</v>
      </c>
    </row>
    <row r="1743" spans="1:9" x14ac:dyDescent="0.3">
      <c r="A1743" s="10">
        <v>43508</v>
      </c>
      <c r="B1743" s="11" t="s">
        <v>749</v>
      </c>
      <c r="C1743" s="11" t="s">
        <v>750</v>
      </c>
      <c r="D1743" s="11" t="s">
        <v>659</v>
      </c>
      <c r="F1743" s="15">
        <f>IF(ISBLANK($D1743),"",IF(ISBLANK($E1743),VLOOKUP($D1743,$J:$K,2,FALSE),VLOOKUP($E1743,'Daycare Packages'!$A:$G,7,FALSE)))</f>
        <v>20</v>
      </c>
      <c r="G1743" s="15"/>
      <c r="H1743" s="15">
        <f t="shared" si="74"/>
        <v>20</v>
      </c>
      <c r="I1743" s="198">
        <f t="shared" si="73"/>
        <v>2</v>
      </c>
    </row>
    <row r="1744" spans="1:9" x14ac:dyDescent="0.3">
      <c r="A1744" s="10">
        <v>43508</v>
      </c>
      <c r="B1744" s="11" t="s">
        <v>667</v>
      </c>
      <c r="C1744" s="11" t="s">
        <v>668</v>
      </c>
      <c r="D1744" s="11" t="s">
        <v>659</v>
      </c>
      <c r="F1744" s="15">
        <f>IF(ISBLANK($D1744),"",IF(ISBLANK($E1744),VLOOKUP($D1744,$J:$K,2,FALSE),VLOOKUP($E1744,'Daycare Packages'!$A:$G,7,FALSE)))</f>
        <v>20</v>
      </c>
      <c r="G1744" s="15"/>
      <c r="H1744" s="15">
        <f t="shared" si="74"/>
        <v>20</v>
      </c>
      <c r="I1744" s="198">
        <f t="shared" si="73"/>
        <v>2</v>
      </c>
    </row>
    <row r="1745" spans="1:9" x14ac:dyDescent="0.3">
      <c r="A1745" s="10">
        <v>43508</v>
      </c>
      <c r="B1745" s="11" t="s">
        <v>279</v>
      </c>
      <c r="C1745" s="11" t="s">
        <v>661</v>
      </c>
      <c r="D1745" s="11" t="s">
        <v>662</v>
      </c>
      <c r="F1745" s="15">
        <f>IF(ISBLANK($D1745),"",IF(ISBLANK($E1745),VLOOKUP($D1745,$J:$K,2,FALSE),VLOOKUP($E1745,'Daycare Packages'!$A:$G,7,FALSE)))</f>
        <v>30</v>
      </c>
      <c r="G1745" s="15"/>
      <c r="H1745" s="15">
        <f t="shared" si="74"/>
        <v>30</v>
      </c>
      <c r="I1745" s="198">
        <f t="shared" si="73"/>
        <v>2</v>
      </c>
    </row>
    <row r="1746" spans="1:9" x14ac:dyDescent="0.3">
      <c r="A1746" s="10">
        <v>43508</v>
      </c>
      <c r="B1746" s="11" t="s">
        <v>279</v>
      </c>
      <c r="C1746" s="11" t="s">
        <v>658</v>
      </c>
      <c r="D1746" s="11" t="s">
        <v>662</v>
      </c>
      <c r="F1746" s="15">
        <f>IF(ISBLANK($D1746),"",IF(ISBLANK($E1746),VLOOKUP($D1746,$J:$K,2,FALSE),VLOOKUP($E1746,'Daycare Packages'!$A:$G,7,FALSE)))</f>
        <v>30</v>
      </c>
      <c r="G1746" s="15"/>
      <c r="H1746" s="15">
        <f t="shared" si="74"/>
        <v>30</v>
      </c>
      <c r="I1746" s="198">
        <f t="shared" si="73"/>
        <v>2</v>
      </c>
    </row>
    <row r="1747" spans="1:9" x14ac:dyDescent="0.3">
      <c r="A1747" s="10">
        <v>43508</v>
      </c>
      <c r="B1747" s="11" t="s">
        <v>626</v>
      </c>
      <c r="C1747" s="11" t="s">
        <v>627</v>
      </c>
      <c r="D1747" s="11" t="s">
        <v>662</v>
      </c>
      <c r="F1747" s="15">
        <f>IF(ISBLANK($D1747),"",IF(ISBLANK($E1747),VLOOKUP($D1747,$J:$K,2,FALSE),VLOOKUP($E1747,'Daycare Packages'!$A:$G,7,FALSE)))</f>
        <v>30</v>
      </c>
      <c r="G1747" s="15"/>
      <c r="H1747" s="15">
        <f t="shared" si="74"/>
        <v>30</v>
      </c>
      <c r="I1747" s="198">
        <f t="shared" si="73"/>
        <v>2</v>
      </c>
    </row>
    <row r="1748" spans="1:9" x14ac:dyDescent="0.3">
      <c r="A1748" s="10">
        <v>43508</v>
      </c>
      <c r="B1748" s="11" t="s">
        <v>202</v>
      </c>
      <c r="C1748" s="11" t="s">
        <v>520</v>
      </c>
      <c r="D1748" s="11" t="s">
        <v>662</v>
      </c>
      <c r="E1748" s="11">
        <v>6732314</v>
      </c>
      <c r="F1748" s="15">
        <f>IF(ISBLANK($D1748),"",IF(ISBLANK($E1748),VLOOKUP($D1748,$J:$K,2,FALSE),VLOOKUP($E1748,'Daycare Packages'!$A:$G,7,FALSE)))</f>
        <v>25</v>
      </c>
      <c r="G1748" s="15"/>
      <c r="H1748" s="15">
        <f t="shared" si="74"/>
        <v>25</v>
      </c>
      <c r="I1748" s="198">
        <f t="shared" si="73"/>
        <v>2</v>
      </c>
    </row>
    <row r="1749" spans="1:9" x14ac:dyDescent="0.3">
      <c r="A1749" s="10">
        <v>43508</v>
      </c>
      <c r="B1749" s="11" t="s">
        <v>677</v>
      </c>
      <c r="C1749" s="11" t="s">
        <v>678</v>
      </c>
      <c r="D1749" s="11" t="s">
        <v>662</v>
      </c>
      <c r="F1749" s="15">
        <f>IF(ISBLANK($D1749),"",IF(ISBLANK($E1749),VLOOKUP($D1749,$J:$K,2,FALSE),VLOOKUP($E1749,'Daycare Packages'!$A:$G,7,FALSE)))</f>
        <v>30</v>
      </c>
      <c r="G1749" s="15"/>
      <c r="H1749" s="15">
        <f t="shared" si="74"/>
        <v>30</v>
      </c>
      <c r="I1749" s="198">
        <f t="shared" si="73"/>
        <v>2</v>
      </c>
    </row>
    <row r="1750" spans="1:9" x14ac:dyDescent="0.3">
      <c r="A1750" s="10">
        <v>43508</v>
      </c>
      <c r="B1750" s="11" t="s">
        <v>137</v>
      </c>
      <c r="C1750" s="11" t="s">
        <v>693</v>
      </c>
      <c r="D1750" s="11" t="s">
        <v>662</v>
      </c>
      <c r="E1750" s="11">
        <v>6730873</v>
      </c>
      <c r="F1750" s="15">
        <f>IF(ISBLANK($D1750),"",IF(ISBLANK($E1750),VLOOKUP($D1750,$J:$K,2,FALSE),VLOOKUP($E1750,'Daycare Packages'!$A:$G,7,FALSE)))</f>
        <v>22</v>
      </c>
      <c r="G1750" s="15"/>
      <c r="H1750" s="15">
        <f t="shared" si="74"/>
        <v>22</v>
      </c>
      <c r="I1750" s="198">
        <f t="shared" si="73"/>
        <v>2</v>
      </c>
    </row>
    <row r="1751" spans="1:9" x14ac:dyDescent="0.3">
      <c r="A1751" s="10">
        <v>43508</v>
      </c>
      <c r="B1751" s="11" t="s">
        <v>755</v>
      </c>
      <c r="C1751" s="11" t="s">
        <v>756</v>
      </c>
      <c r="D1751" s="11" t="s">
        <v>662</v>
      </c>
      <c r="F1751" s="15">
        <f>IF(ISBLANK($D1751),"",IF(ISBLANK($E1751),VLOOKUP($D1751,$J:$K,2,FALSE),VLOOKUP($E1751,'Daycare Packages'!$A:$G,7,FALSE)))</f>
        <v>30</v>
      </c>
      <c r="G1751" s="15"/>
      <c r="H1751" s="15">
        <f t="shared" si="74"/>
        <v>30</v>
      </c>
      <c r="I1751" s="198">
        <f t="shared" si="73"/>
        <v>2</v>
      </c>
    </row>
    <row r="1752" spans="1:9" x14ac:dyDescent="0.3">
      <c r="A1752" s="10">
        <v>43508</v>
      </c>
      <c r="B1752" s="11" t="s">
        <v>722</v>
      </c>
      <c r="C1752" s="11" t="s">
        <v>548</v>
      </c>
      <c r="D1752" s="11" t="s">
        <v>662</v>
      </c>
      <c r="F1752" s="15">
        <f>IF(ISBLANK($D1752),"",IF(ISBLANK($E1752),VLOOKUP($D1752,$J:$K,2,FALSE),VLOOKUP($E1752,'Daycare Packages'!$A:$G,7,FALSE)))</f>
        <v>30</v>
      </c>
      <c r="G1752" s="15"/>
      <c r="H1752" s="15">
        <f t="shared" si="74"/>
        <v>30</v>
      </c>
      <c r="I1752" s="198">
        <f t="shared" si="73"/>
        <v>2</v>
      </c>
    </row>
    <row r="1753" spans="1:9" x14ac:dyDescent="0.3">
      <c r="A1753" s="10">
        <v>43508</v>
      </c>
      <c r="B1753" s="11" t="s">
        <v>621</v>
      </c>
      <c r="C1753" s="11" t="s">
        <v>622</v>
      </c>
      <c r="D1753" s="11" t="s">
        <v>662</v>
      </c>
      <c r="F1753" s="15">
        <f>IF(ISBLANK($D1753),"",IF(ISBLANK($E1753),VLOOKUP($D1753,$J:$K,2,FALSE),VLOOKUP($E1753,'Daycare Packages'!$A:$G,7,FALSE)))</f>
        <v>30</v>
      </c>
      <c r="G1753" s="15"/>
      <c r="H1753" s="15">
        <f t="shared" si="74"/>
        <v>30</v>
      </c>
      <c r="I1753" s="198">
        <f t="shared" si="73"/>
        <v>2</v>
      </c>
    </row>
    <row r="1754" spans="1:9" x14ac:dyDescent="0.3">
      <c r="A1754" s="10">
        <v>43508</v>
      </c>
      <c r="B1754" s="11" t="s">
        <v>727</v>
      </c>
      <c r="C1754" s="11" t="s">
        <v>728</v>
      </c>
      <c r="D1754" s="11" t="s">
        <v>662</v>
      </c>
      <c r="F1754" s="15">
        <f>IF(ISBLANK($D1754),"",IF(ISBLANK($E1754),VLOOKUP($D1754,$J:$K,2,FALSE),VLOOKUP($E1754,'Daycare Packages'!$A:$G,7,FALSE)))</f>
        <v>30</v>
      </c>
      <c r="G1754" s="15"/>
      <c r="H1754" s="15">
        <f t="shared" si="74"/>
        <v>30</v>
      </c>
      <c r="I1754" s="198">
        <f t="shared" si="73"/>
        <v>2</v>
      </c>
    </row>
    <row r="1755" spans="1:9" x14ac:dyDescent="0.3">
      <c r="A1755" s="10">
        <v>43508</v>
      </c>
      <c r="B1755" s="11" t="s">
        <v>217</v>
      </c>
      <c r="C1755" s="11" t="s">
        <v>402</v>
      </c>
      <c r="D1755" s="11" t="s">
        <v>662</v>
      </c>
      <c r="E1755" s="11">
        <v>6736913</v>
      </c>
      <c r="F1755" s="15">
        <f>IF(ISBLANK($D1755),"",IF(ISBLANK($E1755),VLOOKUP($D1755,$J:$K,2,FALSE),VLOOKUP($E1755,'Daycare Packages'!$A:$G,7,FALSE)))</f>
        <v>25</v>
      </c>
      <c r="G1755" s="15"/>
      <c r="H1755" s="15">
        <f t="shared" si="74"/>
        <v>25</v>
      </c>
      <c r="I1755" s="198">
        <f t="shared" si="73"/>
        <v>2</v>
      </c>
    </row>
    <row r="1756" spans="1:9" x14ac:dyDescent="0.3">
      <c r="A1756" s="10">
        <v>43508</v>
      </c>
      <c r="B1756" s="11" t="s">
        <v>197</v>
      </c>
      <c r="C1756" s="11" t="s">
        <v>689</v>
      </c>
      <c r="D1756" s="11" t="s">
        <v>662</v>
      </c>
      <c r="E1756" s="11">
        <v>6762549</v>
      </c>
      <c r="F1756" s="15">
        <f>IF(ISBLANK($D1756),"",IF(ISBLANK($E1756),VLOOKUP($D1756,$J:$K,2,FALSE),VLOOKUP($E1756,'Daycare Packages'!$A:$G,7,FALSE)))</f>
        <v>27</v>
      </c>
      <c r="G1756" s="15"/>
      <c r="H1756" s="15">
        <f t="shared" si="74"/>
        <v>27</v>
      </c>
      <c r="I1756" s="198">
        <f t="shared" si="73"/>
        <v>2</v>
      </c>
    </row>
    <row r="1757" spans="1:9" x14ac:dyDescent="0.3">
      <c r="A1757" s="10">
        <v>43508</v>
      </c>
      <c r="B1757" s="11" t="s">
        <v>459</v>
      </c>
      <c r="C1757" s="11" t="s">
        <v>460</v>
      </c>
      <c r="D1757" s="11" t="s">
        <v>662</v>
      </c>
      <c r="F1757" s="15">
        <f>IF(ISBLANK($D1757),"",IF(ISBLANK($E1757),VLOOKUP($D1757,$J:$K,2,FALSE),VLOOKUP($E1757,'Daycare Packages'!$A:$G,7,FALSE)))</f>
        <v>30</v>
      </c>
      <c r="G1757" s="15"/>
      <c r="H1757" s="15">
        <f t="shared" si="74"/>
        <v>30</v>
      </c>
      <c r="I1757" s="198">
        <f t="shared" si="73"/>
        <v>2</v>
      </c>
    </row>
    <row r="1758" spans="1:9" x14ac:dyDescent="0.3">
      <c r="A1758" s="10">
        <v>43508</v>
      </c>
      <c r="B1758" s="11" t="s">
        <v>218</v>
      </c>
      <c r="C1758" s="11" t="s">
        <v>738</v>
      </c>
      <c r="D1758" s="11" t="s">
        <v>662</v>
      </c>
      <c r="E1758" s="11">
        <v>6738000</v>
      </c>
      <c r="F1758" s="15">
        <f>IF(ISBLANK($D1758),"",IF(ISBLANK($E1758),VLOOKUP($D1758,$J:$K,2,FALSE),VLOOKUP($E1758,'Daycare Packages'!$A:$G,7,FALSE)))</f>
        <v>20</v>
      </c>
      <c r="G1758" s="15"/>
      <c r="H1758" s="15">
        <f t="shared" si="74"/>
        <v>20</v>
      </c>
      <c r="I1758" s="198">
        <f t="shared" si="73"/>
        <v>2</v>
      </c>
    </row>
    <row r="1759" spans="1:9" x14ac:dyDescent="0.3">
      <c r="A1759" s="10">
        <v>43508</v>
      </c>
      <c r="B1759" s="11" t="s">
        <v>218</v>
      </c>
      <c r="C1759" s="11" t="s">
        <v>737</v>
      </c>
      <c r="D1759" s="11" t="s">
        <v>662</v>
      </c>
      <c r="E1759" s="11">
        <v>6738000</v>
      </c>
      <c r="F1759" s="15">
        <f>IF(ISBLANK($D1759),"",IF(ISBLANK($E1759),VLOOKUP($D1759,$J:$K,2,FALSE),VLOOKUP($E1759,'Daycare Packages'!$A:$G,7,FALSE)))</f>
        <v>20</v>
      </c>
      <c r="G1759" s="15"/>
      <c r="H1759" s="15">
        <f t="shared" si="74"/>
        <v>20</v>
      </c>
      <c r="I1759" s="198">
        <f t="shared" si="73"/>
        <v>2</v>
      </c>
    </row>
    <row r="1760" spans="1:9" x14ac:dyDescent="0.3">
      <c r="A1760" s="10">
        <v>43508</v>
      </c>
      <c r="B1760" s="11" t="s">
        <v>198</v>
      </c>
      <c r="C1760" s="11" t="s">
        <v>739</v>
      </c>
      <c r="D1760" s="11" t="s">
        <v>662</v>
      </c>
      <c r="E1760" s="11">
        <v>6758811</v>
      </c>
      <c r="F1760" s="15">
        <f>IF(ISBLANK($D1760),"",IF(ISBLANK($E1760),VLOOKUP($D1760,$J:$K,2,FALSE),VLOOKUP($E1760,'Daycare Packages'!$A:$G,7,FALSE)))</f>
        <v>27</v>
      </c>
      <c r="G1760" s="15"/>
      <c r="H1760" s="15">
        <f t="shared" si="74"/>
        <v>27</v>
      </c>
      <c r="I1760" s="198">
        <f t="shared" si="73"/>
        <v>2</v>
      </c>
    </row>
    <row r="1761" spans="1:9" x14ac:dyDescent="0.3">
      <c r="A1761" s="10">
        <v>43508</v>
      </c>
      <c r="B1761" s="11" t="s">
        <v>171</v>
      </c>
      <c r="C1761" s="11" t="s">
        <v>693</v>
      </c>
      <c r="D1761" s="11" t="s">
        <v>662</v>
      </c>
      <c r="E1761" s="11">
        <v>6715360</v>
      </c>
      <c r="F1761" s="15">
        <f>IF(ISBLANK($D1761),"",IF(ISBLANK($E1761),VLOOKUP($D1761,$J:$K,2,FALSE),VLOOKUP($E1761,'Daycare Packages'!$A:$G,7,FALSE)))</f>
        <v>25</v>
      </c>
      <c r="G1761" s="15"/>
      <c r="H1761" s="15">
        <f t="shared" si="74"/>
        <v>25</v>
      </c>
      <c r="I1761" s="198">
        <f t="shared" si="73"/>
        <v>2</v>
      </c>
    </row>
    <row r="1762" spans="1:9" x14ac:dyDescent="0.3">
      <c r="A1762" s="10">
        <v>43508</v>
      </c>
      <c r="B1762" s="11" t="s">
        <v>720</v>
      </c>
      <c r="C1762" s="11" t="s">
        <v>721</v>
      </c>
      <c r="D1762" s="11" t="s">
        <v>662</v>
      </c>
      <c r="F1762" s="15">
        <f>IF(ISBLANK($D1762),"",IF(ISBLANK($E1762),VLOOKUP($D1762,$J:$K,2,FALSE),VLOOKUP($E1762,'Daycare Packages'!$A:$G,7,FALSE)))</f>
        <v>30</v>
      </c>
      <c r="G1762" s="15"/>
      <c r="H1762" s="15">
        <f t="shared" si="74"/>
        <v>30</v>
      </c>
      <c r="I1762" s="198">
        <f t="shared" si="73"/>
        <v>2</v>
      </c>
    </row>
    <row r="1763" spans="1:9" x14ac:dyDescent="0.3">
      <c r="A1763" s="10">
        <v>43508</v>
      </c>
      <c r="B1763" s="11" t="s">
        <v>127</v>
      </c>
      <c r="C1763" s="11" t="s">
        <v>715</v>
      </c>
      <c r="D1763" s="11" t="s">
        <v>662</v>
      </c>
      <c r="E1763" s="11">
        <v>6756191</v>
      </c>
      <c r="F1763" s="15">
        <f>IF(ISBLANK($D1763),"",IF(ISBLANK($E1763),VLOOKUP($D1763,$J:$K,2,FALSE),VLOOKUP($E1763,'Daycare Packages'!$A:$G,7,FALSE)))</f>
        <v>23</v>
      </c>
      <c r="G1763" s="15"/>
      <c r="H1763" s="15">
        <f t="shared" si="74"/>
        <v>23</v>
      </c>
      <c r="I1763" s="198">
        <f t="shared" si="73"/>
        <v>2</v>
      </c>
    </row>
    <row r="1764" spans="1:9" x14ac:dyDescent="0.3">
      <c r="A1764" s="10">
        <v>43508</v>
      </c>
      <c r="B1764" s="11" t="s">
        <v>182</v>
      </c>
      <c r="C1764" s="11" t="s">
        <v>685</v>
      </c>
      <c r="D1764" s="11" t="s">
        <v>662</v>
      </c>
      <c r="E1764" s="11">
        <v>6769807</v>
      </c>
      <c r="F1764" s="15">
        <f>IF(ISBLANK($D1764),"",IF(ISBLANK($E1764),VLOOKUP($D1764,$J:$K,2,FALSE),VLOOKUP($E1764,'Daycare Packages'!$A:$G,7,FALSE)))</f>
        <v>23</v>
      </c>
      <c r="G1764" s="15"/>
      <c r="H1764" s="15">
        <f t="shared" si="74"/>
        <v>23</v>
      </c>
      <c r="I1764" s="198">
        <f t="shared" si="73"/>
        <v>2</v>
      </c>
    </row>
    <row r="1765" spans="1:9" x14ac:dyDescent="0.3">
      <c r="A1765" s="10">
        <v>43508</v>
      </c>
      <c r="B1765" s="11" t="s">
        <v>148</v>
      </c>
      <c r="C1765" s="11" t="s">
        <v>547</v>
      </c>
      <c r="D1765" s="11" t="s">
        <v>662</v>
      </c>
      <c r="E1765" s="11">
        <v>6730669</v>
      </c>
      <c r="F1765" s="15">
        <f>IF(ISBLANK($D1765),"",IF(ISBLANK($E1765),VLOOKUP($D1765,$J:$K,2,FALSE),VLOOKUP($E1765,'Daycare Packages'!$A:$G,7,FALSE)))</f>
        <v>25</v>
      </c>
      <c r="G1765" s="15"/>
      <c r="H1765" s="15">
        <f t="shared" si="74"/>
        <v>25</v>
      </c>
      <c r="I1765" s="198">
        <f t="shared" si="73"/>
        <v>2</v>
      </c>
    </row>
    <row r="1766" spans="1:9" x14ac:dyDescent="0.3">
      <c r="A1766" s="10">
        <v>43508</v>
      </c>
      <c r="B1766" s="11" t="s">
        <v>138</v>
      </c>
      <c r="C1766" s="11" t="s">
        <v>573</v>
      </c>
      <c r="D1766" s="11" t="s">
        <v>662</v>
      </c>
      <c r="E1766" s="11">
        <v>6669597</v>
      </c>
      <c r="F1766" s="15">
        <f>IF(ISBLANK($D1766),"",IF(ISBLANK($E1766),VLOOKUP($D1766,$J:$K,2,FALSE),VLOOKUP($E1766,'Daycare Packages'!$A:$G,7,FALSE)))</f>
        <v>22</v>
      </c>
      <c r="G1766" s="15"/>
      <c r="H1766" s="15">
        <f t="shared" si="74"/>
        <v>22</v>
      </c>
      <c r="I1766" s="198">
        <f t="shared" si="73"/>
        <v>2</v>
      </c>
    </row>
    <row r="1767" spans="1:9" x14ac:dyDescent="0.3">
      <c r="A1767" s="10">
        <v>43508</v>
      </c>
      <c r="B1767" s="11" t="s">
        <v>244</v>
      </c>
      <c r="C1767" s="11" t="s">
        <v>673</v>
      </c>
      <c r="D1767" s="11" t="s">
        <v>662</v>
      </c>
      <c r="F1767" s="15">
        <f>IF(ISBLANK($D1767),"",IF(ISBLANK($E1767),VLOOKUP($D1767,$J:$K,2,FALSE),VLOOKUP($E1767,'Daycare Packages'!$A:$G,7,FALSE)))</f>
        <v>30</v>
      </c>
      <c r="G1767" s="15"/>
      <c r="H1767" s="15">
        <f t="shared" si="74"/>
        <v>30</v>
      </c>
      <c r="I1767" s="198">
        <f t="shared" si="73"/>
        <v>2</v>
      </c>
    </row>
    <row r="1768" spans="1:9" x14ac:dyDescent="0.3">
      <c r="A1768" s="10">
        <v>43508</v>
      </c>
      <c r="B1768" s="11" t="s">
        <v>318</v>
      </c>
      <c r="C1768" s="11" t="s">
        <v>723</v>
      </c>
      <c r="D1768" s="11" t="s">
        <v>662</v>
      </c>
      <c r="F1768" s="15">
        <f>IF(ISBLANK($D1768),"",IF(ISBLANK($E1768),VLOOKUP($D1768,$J:$K,2,FALSE),VLOOKUP($E1768,'Daycare Packages'!$A:$G,7,FALSE)))</f>
        <v>30</v>
      </c>
      <c r="G1768" s="15"/>
      <c r="H1768" s="15">
        <f t="shared" si="74"/>
        <v>30</v>
      </c>
      <c r="I1768" s="198">
        <f t="shared" si="73"/>
        <v>2</v>
      </c>
    </row>
    <row r="1769" spans="1:9" x14ac:dyDescent="0.3">
      <c r="A1769" s="10">
        <v>43508</v>
      </c>
      <c r="B1769" s="11" t="s">
        <v>222</v>
      </c>
      <c r="C1769" s="11" t="s">
        <v>229</v>
      </c>
      <c r="D1769" s="11" t="s">
        <v>662</v>
      </c>
      <c r="E1769" s="11">
        <v>6771136</v>
      </c>
      <c r="F1769" s="15">
        <f>IF(ISBLANK($D1769),"",IF(ISBLANK($E1769),VLOOKUP($D1769,$J:$K,2,FALSE),VLOOKUP($E1769,'Daycare Packages'!$A:$G,7,FALSE)))</f>
        <v>27</v>
      </c>
      <c r="G1769" s="15"/>
      <c r="H1769" s="15">
        <f t="shared" si="74"/>
        <v>27</v>
      </c>
      <c r="I1769" s="198">
        <f t="shared" si="73"/>
        <v>2</v>
      </c>
    </row>
    <row r="1770" spans="1:9" x14ac:dyDescent="0.3">
      <c r="A1770" s="10">
        <v>43508</v>
      </c>
      <c r="B1770" s="11" t="s">
        <v>690</v>
      </c>
      <c r="C1770" s="11" t="s">
        <v>691</v>
      </c>
      <c r="D1770" s="11" t="s">
        <v>662</v>
      </c>
      <c r="E1770" s="11">
        <v>6754754</v>
      </c>
      <c r="F1770" s="15">
        <f>IF(ISBLANK($D1770),"",IF(ISBLANK($E1770),VLOOKUP($D1770,$J:$K,2,FALSE),VLOOKUP($E1770,'Daycare Packages'!$A:$G,7,FALSE)))</f>
        <v>25</v>
      </c>
      <c r="G1770" s="15"/>
      <c r="H1770" s="15">
        <f t="shared" si="74"/>
        <v>25</v>
      </c>
      <c r="I1770" s="198">
        <f t="shared" si="73"/>
        <v>2</v>
      </c>
    </row>
    <row r="1771" spans="1:9" x14ac:dyDescent="0.3">
      <c r="A1771" s="10">
        <v>43508</v>
      </c>
      <c r="B1771" s="11" t="s">
        <v>179</v>
      </c>
      <c r="C1771" s="11" t="s">
        <v>706</v>
      </c>
      <c r="D1771" s="11" t="s">
        <v>662</v>
      </c>
      <c r="E1771" s="11">
        <v>6758539</v>
      </c>
      <c r="F1771" s="15">
        <f>IF(ISBLANK($D1771),"",IF(ISBLANK($E1771),VLOOKUP($D1771,$J:$K,2,FALSE),VLOOKUP($E1771,'Daycare Packages'!$A:$G,7,FALSE)))</f>
        <v>27</v>
      </c>
      <c r="G1771" s="15"/>
      <c r="H1771" s="15">
        <f t="shared" si="74"/>
        <v>27</v>
      </c>
      <c r="I1771" s="198">
        <f t="shared" si="73"/>
        <v>2</v>
      </c>
    </row>
    <row r="1772" spans="1:9" x14ac:dyDescent="0.3">
      <c r="A1772" s="10">
        <v>43508</v>
      </c>
      <c r="B1772" s="11" t="s">
        <v>200</v>
      </c>
      <c r="C1772" s="11" t="s">
        <v>750</v>
      </c>
      <c r="D1772" s="11" t="s">
        <v>662</v>
      </c>
      <c r="E1772" s="11">
        <v>6731296</v>
      </c>
      <c r="F1772" s="15">
        <f>IF(ISBLANK($D1772),"",IF(ISBLANK($E1772),VLOOKUP($D1772,$J:$K,2,FALSE),VLOOKUP($E1772,'Daycare Packages'!$A:$G,7,FALSE)))</f>
        <v>26</v>
      </c>
      <c r="G1772" s="15"/>
      <c r="H1772" s="15">
        <f t="shared" si="74"/>
        <v>26</v>
      </c>
      <c r="I1772" s="198">
        <f t="shared" si="73"/>
        <v>2</v>
      </c>
    </row>
    <row r="1773" spans="1:9" x14ac:dyDescent="0.3">
      <c r="A1773" s="10">
        <v>43508</v>
      </c>
      <c r="B1773" s="11" t="s">
        <v>140</v>
      </c>
      <c r="C1773" s="11" t="s">
        <v>475</v>
      </c>
      <c r="D1773" s="11" t="s">
        <v>662</v>
      </c>
      <c r="E1773" s="11">
        <v>6676801</v>
      </c>
      <c r="F1773" s="15">
        <f>IF(ISBLANK($D1773),"",IF(ISBLANK($E1773),VLOOKUP($D1773,$J:$K,2,FALSE),VLOOKUP($E1773,'Daycare Packages'!$A:$G,7,FALSE)))</f>
        <v>22</v>
      </c>
      <c r="G1773" s="15"/>
      <c r="H1773" s="15">
        <f t="shared" si="74"/>
        <v>22</v>
      </c>
      <c r="I1773" s="198">
        <f t="shared" si="73"/>
        <v>2</v>
      </c>
    </row>
    <row r="1774" spans="1:9" x14ac:dyDescent="0.3">
      <c r="A1774" s="10">
        <v>43508</v>
      </c>
      <c r="B1774" s="11" t="s">
        <v>224</v>
      </c>
      <c r="C1774" s="11" t="s">
        <v>740</v>
      </c>
      <c r="D1774" s="11" t="s">
        <v>662</v>
      </c>
      <c r="E1774" s="11">
        <v>6745190</v>
      </c>
      <c r="F1774" s="15">
        <f>IF(ISBLANK($D1774),"",IF(ISBLANK($E1774),VLOOKUP($D1774,$J:$K,2,FALSE),VLOOKUP($E1774,'Daycare Packages'!$A:$G,7,FALSE)))</f>
        <v>27</v>
      </c>
      <c r="G1774" s="15"/>
      <c r="H1774" s="15">
        <f t="shared" si="74"/>
        <v>27</v>
      </c>
      <c r="I1774" s="198">
        <f t="shared" si="73"/>
        <v>2</v>
      </c>
    </row>
    <row r="1775" spans="1:9" x14ac:dyDescent="0.3">
      <c r="A1775" s="10">
        <v>43508</v>
      </c>
      <c r="B1775" s="11" t="s">
        <v>212</v>
      </c>
      <c r="C1775" s="11" t="s">
        <v>707</v>
      </c>
      <c r="D1775" s="11" t="s">
        <v>662</v>
      </c>
      <c r="F1775" s="15">
        <f>IF(ISBLANK($D1775),"",IF(ISBLANK($E1775),VLOOKUP($D1775,$J:$K,2,FALSE),VLOOKUP($E1775,'Daycare Packages'!$A:$G,7,FALSE)))</f>
        <v>30</v>
      </c>
      <c r="G1775" s="15"/>
      <c r="H1775" s="15">
        <f t="shared" si="74"/>
        <v>30</v>
      </c>
      <c r="I1775" s="198">
        <f t="shared" si="73"/>
        <v>2</v>
      </c>
    </row>
    <row r="1776" spans="1:9" x14ac:dyDescent="0.3">
      <c r="A1776" s="10">
        <v>43508</v>
      </c>
      <c r="B1776" s="11" t="s">
        <v>170</v>
      </c>
      <c r="C1776" s="11" t="s">
        <v>710</v>
      </c>
      <c r="D1776" s="11" t="s">
        <v>662</v>
      </c>
      <c r="E1776" s="11">
        <v>6715199</v>
      </c>
      <c r="F1776" s="15">
        <f>IF(ISBLANK($D1776),"",IF(ISBLANK($E1776),VLOOKUP($D1776,$J:$K,2,FALSE),VLOOKUP($E1776,'Daycare Packages'!$A:$G,7,FALSE)))</f>
        <v>22</v>
      </c>
      <c r="G1776" s="15"/>
      <c r="H1776" s="15">
        <f t="shared" si="74"/>
        <v>22</v>
      </c>
      <c r="I1776" s="198">
        <f t="shared" si="73"/>
        <v>2</v>
      </c>
    </row>
    <row r="1777" spans="1:9" x14ac:dyDescent="0.3">
      <c r="A1777" s="10">
        <v>43508</v>
      </c>
      <c r="B1777" s="11" t="s">
        <v>122</v>
      </c>
      <c r="C1777" s="11" t="s">
        <v>740</v>
      </c>
      <c r="D1777" s="11" t="s">
        <v>662</v>
      </c>
      <c r="E1777" s="11">
        <v>6632734</v>
      </c>
      <c r="F1777" s="15">
        <f>IF(ISBLANK($D1777),"",IF(ISBLANK($E1777),VLOOKUP($D1777,$J:$K,2,FALSE),VLOOKUP($E1777,'Daycare Packages'!$A:$G,7,FALSE)))</f>
        <v>22</v>
      </c>
      <c r="G1777" s="15"/>
      <c r="H1777" s="15">
        <f t="shared" si="74"/>
        <v>22</v>
      </c>
      <c r="I1777" s="198">
        <f t="shared" si="73"/>
        <v>2</v>
      </c>
    </row>
    <row r="1778" spans="1:9" x14ac:dyDescent="0.3">
      <c r="A1778" s="10">
        <v>43508</v>
      </c>
      <c r="B1778" s="11" t="s">
        <v>221</v>
      </c>
      <c r="C1778" s="11" t="s">
        <v>769</v>
      </c>
      <c r="D1778" s="11" t="s">
        <v>662</v>
      </c>
      <c r="E1778" s="11">
        <v>6741263</v>
      </c>
      <c r="F1778" s="15">
        <f>IF(ISBLANK($D1778),"",IF(ISBLANK($E1778),VLOOKUP($D1778,$J:$K,2,FALSE),VLOOKUP($E1778,'Daycare Packages'!$A:$G,7,FALSE)))</f>
        <v>27</v>
      </c>
      <c r="G1778" s="15"/>
      <c r="H1778" s="15">
        <f t="shared" si="74"/>
        <v>27</v>
      </c>
      <c r="I1778" s="198">
        <f t="shared" si="73"/>
        <v>2</v>
      </c>
    </row>
    <row r="1779" spans="1:9" x14ac:dyDescent="0.3">
      <c r="A1779" s="10">
        <v>43508</v>
      </c>
      <c r="B1779" s="11" t="s">
        <v>873</v>
      </c>
      <c r="C1779" s="11" t="s">
        <v>493</v>
      </c>
      <c r="D1779" s="11" t="s">
        <v>662</v>
      </c>
      <c r="F1779" s="15">
        <f>IF(ISBLANK($D1779),"",IF(ISBLANK($E1779),VLOOKUP($D1779,$J:$K,2,FALSE),VLOOKUP($E1779,'Daycare Packages'!$A:$G,7,FALSE)))</f>
        <v>30</v>
      </c>
      <c r="G1779" s="15"/>
      <c r="H1779" s="15">
        <f t="shared" si="74"/>
        <v>30</v>
      </c>
      <c r="I1779" s="198">
        <f t="shared" si="73"/>
        <v>2</v>
      </c>
    </row>
    <row r="1780" spans="1:9" x14ac:dyDescent="0.3">
      <c r="A1780" s="10">
        <v>43508</v>
      </c>
      <c r="B1780" s="11" t="s">
        <v>751</v>
      </c>
      <c r="C1780" s="11" t="s">
        <v>752</v>
      </c>
      <c r="D1780" s="11" t="s">
        <v>662</v>
      </c>
      <c r="F1780" s="15">
        <f>IF(ISBLANK($D1780),"",IF(ISBLANK($E1780),VLOOKUP($D1780,$J:$K,2,FALSE),VLOOKUP($E1780,'Daycare Packages'!$A:$G,7,FALSE)))</f>
        <v>30</v>
      </c>
      <c r="G1780" s="15"/>
      <c r="H1780" s="15">
        <f t="shared" si="74"/>
        <v>30</v>
      </c>
      <c r="I1780" s="198">
        <f t="shared" si="73"/>
        <v>2</v>
      </c>
    </row>
    <row r="1781" spans="1:9" x14ac:dyDescent="0.3">
      <c r="A1781" s="10">
        <v>43508</v>
      </c>
      <c r="B1781" s="11" t="s">
        <v>766</v>
      </c>
      <c r="C1781" s="11" t="s">
        <v>767</v>
      </c>
      <c r="D1781" s="11" t="s">
        <v>662</v>
      </c>
      <c r="F1781" s="15">
        <f>IF(ISBLANK($D1781),"",IF(ISBLANK($E1781),VLOOKUP($D1781,$J:$K,2,FALSE),VLOOKUP($E1781,'Daycare Packages'!$A:$G,7,FALSE)))</f>
        <v>30</v>
      </c>
      <c r="G1781" s="15"/>
      <c r="H1781" s="15">
        <f t="shared" si="74"/>
        <v>30</v>
      </c>
      <c r="I1781" s="198">
        <f t="shared" si="73"/>
        <v>2</v>
      </c>
    </row>
    <row r="1782" spans="1:9" x14ac:dyDescent="0.3">
      <c r="A1782" s="10">
        <v>43508</v>
      </c>
      <c r="B1782" s="11" t="s">
        <v>663</v>
      </c>
      <c r="C1782" s="11" t="s">
        <v>664</v>
      </c>
      <c r="D1782" s="11" t="s">
        <v>662</v>
      </c>
      <c r="F1782" s="15">
        <f>IF(ISBLANK($D1782),"",IF(ISBLANK($E1782),VLOOKUP($D1782,$J:$K,2,FALSE),VLOOKUP($E1782,'Daycare Packages'!$A:$G,7,FALSE)))</f>
        <v>30</v>
      </c>
      <c r="G1782" s="15"/>
      <c r="H1782" s="15">
        <f t="shared" si="74"/>
        <v>30</v>
      </c>
      <c r="I1782" s="198">
        <f t="shared" si="73"/>
        <v>2</v>
      </c>
    </row>
    <row r="1783" spans="1:9" x14ac:dyDescent="0.3">
      <c r="A1783" s="10">
        <v>43508</v>
      </c>
      <c r="B1783" s="11" t="s">
        <v>663</v>
      </c>
      <c r="C1783" s="11" t="s">
        <v>665</v>
      </c>
      <c r="D1783" s="11" t="s">
        <v>662</v>
      </c>
      <c r="F1783" s="15">
        <f>IF(ISBLANK($D1783),"",IF(ISBLANK($E1783),VLOOKUP($D1783,$J:$K,2,FALSE),VLOOKUP($E1783,'Daycare Packages'!$A:$G,7,FALSE)))</f>
        <v>30</v>
      </c>
      <c r="G1783" s="15"/>
      <c r="H1783" s="15">
        <f t="shared" si="74"/>
        <v>30</v>
      </c>
      <c r="I1783" s="198">
        <f t="shared" si="73"/>
        <v>2</v>
      </c>
    </row>
    <row r="1784" spans="1:9" x14ac:dyDescent="0.3">
      <c r="A1784" s="10">
        <v>43508</v>
      </c>
      <c r="B1784" s="11" t="s">
        <v>186</v>
      </c>
      <c r="C1784" s="11" t="s">
        <v>561</v>
      </c>
      <c r="D1784" s="11" t="s">
        <v>662</v>
      </c>
      <c r="E1784" s="11">
        <v>6723146</v>
      </c>
      <c r="F1784" s="15">
        <f>IF(ISBLANK($D1784),"",IF(ISBLANK($E1784),VLOOKUP($D1784,$J:$K,2,FALSE),VLOOKUP($E1784,'Daycare Packages'!$A:$G,7,FALSE)))</f>
        <v>22</v>
      </c>
      <c r="G1784" s="15"/>
      <c r="H1784" s="15">
        <f t="shared" si="74"/>
        <v>22</v>
      </c>
      <c r="I1784" s="198">
        <f t="shared" si="73"/>
        <v>2</v>
      </c>
    </row>
    <row r="1785" spans="1:9" x14ac:dyDescent="0.3">
      <c r="A1785" s="10">
        <v>43508</v>
      </c>
      <c r="B1785" s="11" t="s">
        <v>340</v>
      </c>
      <c r="C1785" s="11" t="s">
        <v>746</v>
      </c>
      <c r="D1785" s="11" t="s">
        <v>662</v>
      </c>
      <c r="F1785" s="15">
        <f>IF(ISBLANK($D1785),"",IF(ISBLANK($E1785),VLOOKUP($D1785,$J:$K,2,FALSE),VLOOKUP($E1785,'Daycare Packages'!$A:$G,7,FALSE)))</f>
        <v>30</v>
      </c>
      <c r="G1785" s="15">
        <v>-5</v>
      </c>
      <c r="H1785" s="15">
        <f t="shared" si="74"/>
        <v>25</v>
      </c>
      <c r="I1785" s="198">
        <f t="shared" si="73"/>
        <v>2</v>
      </c>
    </row>
    <row r="1786" spans="1:9" x14ac:dyDescent="0.3">
      <c r="A1786" s="10">
        <v>43508</v>
      </c>
      <c r="B1786" s="11" t="s">
        <v>340</v>
      </c>
      <c r="C1786" s="11" t="s">
        <v>745</v>
      </c>
      <c r="D1786" s="11" t="s">
        <v>662</v>
      </c>
      <c r="F1786" s="15">
        <f>IF(ISBLANK($D1786),"",IF(ISBLANK($E1786),VLOOKUP($D1786,$J:$K,2,FALSE),VLOOKUP($E1786,'Daycare Packages'!$A:$G,7,FALSE)))</f>
        <v>30</v>
      </c>
      <c r="G1786" s="15">
        <v>-5</v>
      </c>
      <c r="H1786" s="15">
        <f t="shared" si="74"/>
        <v>25</v>
      </c>
      <c r="I1786" s="198">
        <f t="shared" si="73"/>
        <v>2</v>
      </c>
    </row>
    <row r="1787" spans="1:9" x14ac:dyDescent="0.3">
      <c r="A1787" s="10">
        <v>43508</v>
      </c>
      <c r="B1787" s="11" t="s">
        <v>120</v>
      </c>
      <c r="C1787" s="11" t="s">
        <v>801</v>
      </c>
      <c r="D1787" s="11" t="s">
        <v>662</v>
      </c>
      <c r="E1787" s="11">
        <v>6735731</v>
      </c>
      <c r="F1787" s="15">
        <f>IF(ISBLANK($D1787),"",IF(ISBLANK($E1787),VLOOKUP($D1787,$J:$K,2,FALSE),VLOOKUP($E1787,'Daycare Packages'!$A:$G,7,FALSE)))</f>
        <v>25</v>
      </c>
      <c r="G1787" s="15"/>
      <c r="H1787" s="15">
        <f t="shared" si="74"/>
        <v>25</v>
      </c>
      <c r="I1787" s="198">
        <f t="shared" si="73"/>
        <v>2</v>
      </c>
    </row>
    <row r="1788" spans="1:9" x14ac:dyDescent="0.3">
      <c r="A1788" s="10">
        <v>43508</v>
      </c>
      <c r="B1788" s="11" t="s">
        <v>700</v>
      </c>
      <c r="C1788" s="11" t="s">
        <v>701</v>
      </c>
      <c r="D1788" s="11" t="s">
        <v>662</v>
      </c>
      <c r="F1788" s="15">
        <f>IF(ISBLANK($D1788),"",IF(ISBLANK($E1788),VLOOKUP($D1788,$J:$K,2,FALSE),VLOOKUP($E1788,'Daycare Packages'!$A:$G,7,FALSE)))</f>
        <v>30</v>
      </c>
      <c r="G1788" s="15"/>
      <c r="H1788" s="15">
        <f t="shared" si="74"/>
        <v>30</v>
      </c>
      <c r="I1788" s="198">
        <f t="shared" si="73"/>
        <v>2</v>
      </c>
    </row>
    <row r="1789" spans="1:9" x14ac:dyDescent="0.3">
      <c r="A1789" s="10">
        <v>43508</v>
      </c>
      <c r="B1789" s="11" t="s">
        <v>156</v>
      </c>
      <c r="C1789" s="11" t="s">
        <v>479</v>
      </c>
      <c r="D1789" s="11" t="s">
        <v>662</v>
      </c>
      <c r="E1789" s="11">
        <v>6703732</v>
      </c>
      <c r="F1789" s="15">
        <f>IF(ISBLANK($D1789),"",IF(ISBLANK($E1789),VLOOKUP($D1789,$J:$K,2,FALSE),VLOOKUP($E1789,'Daycare Packages'!$A:$G,7,FALSE)))</f>
        <v>22</v>
      </c>
      <c r="G1789" s="15"/>
      <c r="H1789" s="15">
        <f t="shared" si="74"/>
        <v>22</v>
      </c>
      <c r="I1789" s="198">
        <f t="shared" si="73"/>
        <v>2</v>
      </c>
    </row>
    <row r="1790" spans="1:9" x14ac:dyDescent="0.3">
      <c r="A1790" s="10">
        <v>43508</v>
      </c>
      <c r="B1790" s="11" t="s">
        <v>204</v>
      </c>
      <c r="C1790" s="11" t="s">
        <v>774</v>
      </c>
      <c r="D1790" s="11" t="s">
        <v>662</v>
      </c>
      <c r="E1790" s="11">
        <v>6732370</v>
      </c>
      <c r="F1790" s="15">
        <f>IF(ISBLANK($D1790),"",IF(ISBLANK($E1790),VLOOKUP($D1790,$J:$K,2,FALSE),VLOOKUP($E1790,'Daycare Packages'!$A:$G,7,FALSE)))</f>
        <v>24</v>
      </c>
      <c r="G1790" s="15"/>
      <c r="H1790" s="15">
        <f t="shared" si="74"/>
        <v>24</v>
      </c>
      <c r="I1790" s="198">
        <f t="shared" si="73"/>
        <v>2</v>
      </c>
    </row>
    <row r="1791" spans="1:9" x14ac:dyDescent="0.3">
      <c r="A1791" s="10">
        <v>43508</v>
      </c>
      <c r="B1791" s="11" t="s">
        <v>204</v>
      </c>
      <c r="C1791" s="11" t="s">
        <v>949</v>
      </c>
      <c r="D1791" s="11" t="s">
        <v>662</v>
      </c>
      <c r="E1791" s="11">
        <v>6732370</v>
      </c>
      <c r="F1791" s="15">
        <f>IF(ISBLANK($D1791),"",IF(ISBLANK($E1791),VLOOKUP($D1791,$J:$K,2,FALSE),VLOOKUP($E1791,'Daycare Packages'!$A:$G,7,FALSE)))</f>
        <v>24</v>
      </c>
      <c r="G1791" s="15"/>
      <c r="H1791" s="15">
        <f t="shared" si="74"/>
        <v>24</v>
      </c>
      <c r="I1791" s="198">
        <f t="shared" si="73"/>
        <v>2</v>
      </c>
    </row>
    <row r="1792" spans="1:9" x14ac:dyDescent="0.3">
      <c r="A1792" s="55">
        <v>43508</v>
      </c>
      <c r="B1792" s="56" t="s">
        <v>133</v>
      </c>
      <c r="C1792" s="56" t="s">
        <v>712</v>
      </c>
      <c r="D1792" s="56" t="s">
        <v>662</v>
      </c>
      <c r="E1792" s="56">
        <v>6770212</v>
      </c>
      <c r="F1792" s="59">
        <f>IF(ISBLANK($D1792),"",IF(ISBLANK($E1792),VLOOKUP($D1792,$J:$K,2,FALSE),VLOOKUP($E1792,'Daycare Packages'!$A:$G,7,FALSE)))</f>
        <v>26</v>
      </c>
      <c r="G1792" s="59"/>
      <c r="H1792" s="59">
        <f t="shared" si="74"/>
        <v>26</v>
      </c>
      <c r="I1792" s="198">
        <f t="shared" si="73"/>
        <v>2</v>
      </c>
    </row>
    <row r="1793" spans="1:9" x14ac:dyDescent="0.3">
      <c r="A1793" s="10">
        <v>43509</v>
      </c>
      <c r="B1793" s="11" t="s">
        <v>990</v>
      </c>
      <c r="C1793" s="11" t="s">
        <v>991</v>
      </c>
      <c r="D1793" s="11" t="s">
        <v>671</v>
      </c>
      <c r="F1793" s="15">
        <f>IF(ISBLANK($D1793),"",IF(ISBLANK($E1793),VLOOKUP($D1793,$J:$K,2,FALSE),VLOOKUP($E1793,'Daycare Packages'!$A:$G,7,FALSE)))</f>
        <v>0</v>
      </c>
      <c r="G1793" s="15"/>
      <c r="H1793" s="15">
        <f t="shared" si="74"/>
        <v>0</v>
      </c>
      <c r="I1793" s="198">
        <f t="shared" si="73"/>
        <v>2</v>
      </c>
    </row>
    <row r="1794" spans="1:9" x14ac:dyDescent="0.3">
      <c r="A1794" s="10">
        <v>43509</v>
      </c>
      <c r="B1794" s="11" t="s">
        <v>944</v>
      </c>
      <c r="C1794" s="11" t="s">
        <v>487</v>
      </c>
      <c r="D1794" s="11" t="s">
        <v>659</v>
      </c>
      <c r="F1794" s="15">
        <f>IF(ISBLANK($D1794),"",IF(ISBLANK($E1794),VLOOKUP($D1794,$J:$K,2,FALSE),VLOOKUP($E1794,'Daycare Packages'!$A:$G,7,FALSE)))</f>
        <v>20</v>
      </c>
      <c r="G1794" s="15"/>
      <c r="H1794" s="15">
        <f t="shared" si="74"/>
        <v>20</v>
      </c>
      <c r="I1794" s="198">
        <f t="shared" si="73"/>
        <v>2</v>
      </c>
    </row>
    <row r="1795" spans="1:9" x14ac:dyDescent="0.3">
      <c r="A1795" s="10">
        <v>43509</v>
      </c>
      <c r="B1795" s="11" t="s">
        <v>944</v>
      </c>
      <c r="C1795" s="11" t="s">
        <v>992</v>
      </c>
      <c r="D1795" s="11" t="s">
        <v>659</v>
      </c>
      <c r="F1795" s="15">
        <f>IF(ISBLANK($D1795),"",IF(ISBLANK($E1795),VLOOKUP($D1795,$J:$K,2,FALSE),VLOOKUP($E1795,'Daycare Packages'!$A:$G,7,FALSE)))</f>
        <v>20</v>
      </c>
      <c r="G1795" s="15"/>
      <c r="H1795" s="15">
        <f t="shared" si="74"/>
        <v>20</v>
      </c>
      <c r="I1795" s="198">
        <f t="shared" ref="I1795:I1858" si="75">IF(A1795="",0,MONTH(A1795))</f>
        <v>2</v>
      </c>
    </row>
    <row r="1796" spans="1:9" x14ac:dyDescent="0.3">
      <c r="A1796" s="10">
        <v>43509</v>
      </c>
      <c r="B1796" s="11" t="s">
        <v>621</v>
      </c>
      <c r="C1796" s="11" t="s">
        <v>622</v>
      </c>
      <c r="D1796" s="11" t="s">
        <v>662</v>
      </c>
      <c r="F1796" s="15">
        <f>IF(ISBLANK($D1796),"",IF(ISBLANK($E1796),VLOOKUP($D1796,$J:$K,2,FALSE),VLOOKUP($E1796,'Daycare Packages'!$A:$G,7,FALSE)))</f>
        <v>30</v>
      </c>
      <c r="G1796" s="15"/>
      <c r="H1796" s="15">
        <f t="shared" si="74"/>
        <v>30</v>
      </c>
      <c r="I1796" s="198">
        <f t="shared" si="75"/>
        <v>2</v>
      </c>
    </row>
    <row r="1797" spans="1:9" x14ac:dyDescent="0.3">
      <c r="A1797" s="10">
        <v>43509</v>
      </c>
      <c r="B1797" s="11" t="s">
        <v>742</v>
      </c>
      <c r="C1797" s="11" t="s">
        <v>743</v>
      </c>
      <c r="D1797" s="11" t="s">
        <v>662</v>
      </c>
      <c r="F1797" s="15">
        <f>IF(ISBLANK($D1797),"",IF(ISBLANK($E1797),VLOOKUP($D1797,$J:$K,2,FALSE),VLOOKUP($E1797,'Daycare Packages'!$A:$G,7,FALSE)))</f>
        <v>30</v>
      </c>
      <c r="G1797" s="15"/>
      <c r="H1797" s="15">
        <f t="shared" si="74"/>
        <v>30</v>
      </c>
      <c r="I1797" s="198">
        <f t="shared" si="75"/>
        <v>2</v>
      </c>
    </row>
    <row r="1798" spans="1:9" x14ac:dyDescent="0.3">
      <c r="A1798" s="10">
        <v>43509</v>
      </c>
      <c r="B1798" s="11" t="s">
        <v>145</v>
      </c>
      <c r="C1798" s="11" t="s">
        <v>811</v>
      </c>
      <c r="D1798" s="11" t="s">
        <v>662</v>
      </c>
      <c r="E1798" s="11">
        <v>6688480</v>
      </c>
      <c r="F1798" s="15">
        <f>IF(ISBLANK($D1798),"",IF(ISBLANK($E1798),VLOOKUP($D1798,$J:$K,2,FALSE),VLOOKUP($E1798,'Daycare Packages'!$A:$G,7,FALSE)))</f>
        <v>26</v>
      </c>
      <c r="G1798" s="15"/>
      <c r="H1798" s="15">
        <f t="shared" si="74"/>
        <v>26</v>
      </c>
      <c r="I1798" s="198">
        <f t="shared" si="75"/>
        <v>2</v>
      </c>
    </row>
    <row r="1799" spans="1:9" x14ac:dyDescent="0.3">
      <c r="A1799" s="10">
        <v>43509</v>
      </c>
      <c r="B1799" s="11" t="s">
        <v>185</v>
      </c>
      <c r="C1799" s="11" t="s">
        <v>670</v>
      </c>
      <c r="D1799" s="11" t="s">
        <v>662</v>
      </c>
      <c r="F1799" s="15">
        <f>IF(ISBLANK($D1799),"",IF(ISBLANK($E1799),VLOOKUP($D1799,$J:$K,2,FALSE),VLOOKUP($E1799,'Daycare Packages'!$A:$G,7,FALSE)))</f>
        <v>30</v>
      </c>
      <c r="G1799" s="15"/>
      <c r="H1799" s="15">
        <f t="shared" si="74"/>
        <v>30</v>
      </c>
      <c r="I1799" s="198">
        <f t="shared" si="75"/>
        <v>2</v>
      </c>
    </row>
    <row r="1800" spans="1:9" x14ac:dyDescent="0.3">
      <c r="A1800" s="10">
        <v>43509</v>
      </c>
      <c r="B1800" s="11" t="s">
        <v>993</v>
      </c>
      <c r="C1800" s="11" t="s">
        <v>507</v>
      </c>
      <c r="D1800" s="11" t="s">
        <v>662</v>
      </c>
      <c r="E1800" s="11">
        <v>6644301</v>
      </c>
      <c r="F1800" s="15">
        <f>IF(ISBLANK($D1800),"",IF(ISBLANK($E1800),VLOOKUP($D1800,$J:$K,2,FALSE),VLOOKUP($E1800,'Daycare Packages'!$A:$G,7,FALSE)))</f>
        <v>22</v>
      </c>
      <c r="G1800" s="15"/>
      <c r="H1800" s="15">
        <f t="shared" ref="H1800:H1863" si="76">IF(ISBLANK(D1800),"",SUM(F1800:G1800))</f>
        <v>22</v>
      </c>
      <c r="I1800" s="198">
        <f t="shared" si="75"/>
        <v>2</v>
      </c>
    </row>
    <row r="1801" spans="1:9" x14ac:dyDescent="0.3">
      <c r="A1801" s="10">
        <v>43509</v>
      </c>
      <c r="B1801" s="11" t="s">
        <v>609</v>
      </c>
      <c r="C1801" s="11" t="s">
        <v>610</v>
      </c>
      <c r="D1801" s="11" t="s">
        <v>662</v>
      </c>
      <c r="E1801" s="11">
        <v>6373500</v>
      </c>
      <c r="F1801" s="15">
        <f>IF(ISBLANK($D1801),"",IF(ISBLANK($E1801),VLOOKUP($D1801,$J:$K,2,FALSE),VLOOKUP($E1801,'Daycare Packages'!$A:$G,7,FALSE)))</f>
        <v>22</v>
      </c>
      <c r="G1801" s="15"/>
      <c r="H1801" s="15">
        <f t="shared" si="76"/>
        <v>22</v>
      </c>
      <c r="I1801" s="198">
        <f t="shared" si="75"/>
        <v>2</v>
      </c>
    </row>
    <row r="1802" spans="1:9" x14ac:dyDescent="0.3">
      <c r="A1802" s="10">
        <v>43509</v>
      </c>
      <c r="B1802" s="11" t="s">
        <v>127</v>
      </c>
      <c r="C1802" s="11" t="s">
        <v>715</v>
      </c>
      <c r="D1802" s="11" t="s">
        <v>662</v>
      </c>
      <c r="E1802" s="11">
        <v>6756191</v>
      </c>
      <c r="F1802" s="15">
        <f>IF(ISBLANK($D1802),"",IF(ISBLANK($E1802),VLOOKUP($D1802,$J:$K,2,FALSE),VLOOKUP($E1802,'Daycare Packages'!$A:$G,7,FALSE)))</f>
        <v>23</v>
      </c>
      <c r="G1802" s="15"/>
      <c r="H1802" s="15">
        <f t="shared" si="76"/>
        <v>23</v>
      </c>
      <c r="I1802" s="198">
        <f t="shared" si="75"/>
        <v>2</v>
      </c>
    </row>
    <row r="1803" spans="1:9" x14ac:dyDescent="0.3">
      <c r="A1803" s="10">
        <v>43509</v>
      </c>
      <c r="B1803" s="11" t="s">
        <v>182</v>
      </c>
      <c r="C1803" s="11" t="s">
        <v>685</v>
      </c>
      <c r="D1803" s="11" t="s">
        <v>662</v>
      </c>
      <c r="E1803" s="11">
        <v>6769807</v>
      </c>
      <c r="F1803" s="15">
        <f>IF(ISBLANK($D1803),"",IF(ISBLANK($E1803),VLOOKUP($D1803,$J:$K,2,FALSE),VLOOKUP($E1803,'Daycare Packages'!$A:$G,7,FALSE)))</f>
        <v>23</v>
      </c>
      <c r="G1803" s="15"/>
      <c r="H1803" s="15">
        <f t="shared" si="76"/>
        <v>23</v>
      </c>
      <c r="I1803" s="198">
        <f t="shared" si="75"/>
        <v>2</v>
      </c>
    </row>
    <row r="1804" spans="1:9" x14ac:dyDescent="0.3">
      <c r="A1804" s="10">
        <v>43509</v>
      </c>
      <c r="B1804" s="11" t="s">
        <v>219</v>
      </c>
      <c r="C1804" s="11" t="s">
        <v>994</v>
      </c>
      <c r="D1804" s="11" t="s">
        <v>662</v>
      </c>
      <c r="E1804" s="11">
        <v>6738838</v>
      </c>
      <c r="F1804" s="15">
        <f>IF(ISBLANK($D1804),"",IF(ISBLANK($E1804),VLOOKUP($D1804,$J:$K,2,FALSE),VLOOKUP($E1804,'Daycare Packages'!$A:$G,7,FALSE)))</f>
        <v>27</v>
      </c>
      <c r="G1804" s="15"/>
      <c r="H1804" s="15">
        <f t="shared" si="76"/>
        <v>27</v>
      </c>
      <c r="I1804" s="198">
        <f t="shared" si="75"/>
        <v>2</v>
      </c>
    </row>
    <row r="1805" spans="1:9" x14ac:dyDescent="0.3">
      <c r="A1805" s="10">
        <v>43509</v>
      </c>
      <c r="B1805" s="11" t="s">
        <v>894</v>
      </c>
      <c r="C1805" s="11" t="s">
        <v>622</v>
      </c>
      <c r="D1805" s="11" t="s">
        <v>662</v>
      </c>
      <c r="F1805" s="15">
        <f>IF(ISBLANK($D1805),"",IF(ISBLANK($E1805),VLOOKUP($D1805,$J:$K,2,FALSE),VLOOKUP($E1805,'Daycare Packages'!$A:$G,7,FALSE)))</f>
        <v>30</v>
      </c>
      <c r="G1805" s="15"/>
      <c r="H1805" s="15">
        <f t="shared" si="76"/>
        <v>30</v>
      </c>
      <c r="I1805" s="198">
        <f t="shared" si="75"/>
        <v>2</v>
      </c>
    </row>
    <row r="1806" spans="1:9" x14ac:dyDescent="0.3">
      <c r="A1806" s="10">
        <v>43509</v>
      </c>
      <c r="B1806" s="11" t="s">
        <v>894</v>
      </c>
      <c r="C1806" s="11" t="s">
        <v>895</v>
      </c>
      <c r="D1806" s="11" t="s">
        <v>662</v>
      </c>
      <c r="F1806" s="15">
        <f>IF(ISBLANK($D1806),"",IF(ISBLANK($E1806),VLOOKUP($D1806,$J:$K,2,FALSE),VLOOKUP($E1806,'Daycare Packages'!$A:$G,7,FALSE)))</f>
        <v>30</v>
      </c>
      <c r="G1806" s="15"/>
      <c r="H1806" s="15">
        <f t="shared" si="76"/>
        <v>30</v>
      </c>
      <c r="I1806" s="198">
        <f t="shared" si="75"/>
        <v>2</v>
      </c>
    </row>
    <row r="1807" spans="1:9" x14ac:dyDescent="0.3">
      <c r="A1807" s="10">
        <v>43509</v>
      </c>
      <c r="B1807" s="11" t="s">
        <v>749</v>
      </c>
      <c r="C1807" s="11" t="s">
        <v>750</v>
      </c>
      <c r="D1807" s="11" t="s">
        <v>662</v>
      </c>
      <c r="F1807" s="15">
        <f>IF(ISBLANK($D1807),"",IF(ISBLANK($E1807),VLOOKUP($D1807,$J:$K,2,FALSE),VLOOKUP($E1807,'Daycare Packages'!$A:$G,7,FALSE)))</f>
        <v>30</v>
      </c>
      <c r="G1807" s="15"/>
      <c r="H1807" s="15">
        <f t="shared" si="76"/>
        <v>30</v>
      </c>
      <c r="I1807" s="198">
        <f t="shared" si="75"/>
        <v>2</v>
      </c>
    </row>
    <row r="1808" spans="1:9" x14ac:dyDescent="0.3">
      <c r="A1808" s="10">
        <v>43509</v>
      </c>
      <c r="B1808" s="11" t="s">
        <v>199</v>
      </c>
      <c r="C1808" s="11" t="s">
        <v>711</v>
      </c>
      <c r="D1808" s="11" t="s">
        <v>662</v>
      </c>
      <c r="E1808" s="11">
        <v>6730274</v>
      </c>
      <c r="F1808" s="15">
        <f>IF(ISBLANK($D1808),"",IF(ISBLANK($E1808),VLOOKUP($D1808,$J:$K,2,FALSE),VLOOKUP($E1808,'Daycare Packages'!$A:$G,7,FALSE)))</f>
        <v>25</v>
      </c>
      <c r="G1808" s="15"/>
      <c r="H1808" s="15">
        <f t="shared" si="76"/>
        <v>25</v>
      </c>
      <c r="I1808" s="198">
        <f t="shared" si="75"/>
        <v>2</v>
      </c>
    </row>
    <row r="1809" spans="1:9" x14ac:dyDescent="0.3">
      <c r="A1809" s="10">
        <v>43509</v>
      </c>
      <c r="B1809" s="11" t="s">
        <v>556</v>
      </c>
      <c r="C1809" s="11" t="s">
        <v>557</v>
      </c>
      <c r="D1809" s="11" t="s">
        <v>662</v>
      </c>
      <c r="F1809" s="15">
        <f>IF(ISBLANK($D1809),"",IF(ISBLANK($E1809),VLOOKUP($D1809,$J:$K,2,FALSE),VLOOKUP($E1809,'Daycare Packages'!$A:$G,7,FALSE)))</f>
        <v>30</v>
      </c>
      <c r="G1809" s="15"/>
      <c r="H1809" s="15">
        <f t="shared" si="76"/>
        <v>30</v>
      </c>
      <c r="I1809" s="198">
        <f t="shared" si="75"/>
        <v>2</v>
      </c>
    </row>
    <row r="1810" spans="1:9" x14ac:dyDescent="0.3">
      <c r="A1810" s="10">
        <v>43509</v>
      </c>
      <c r="B1810" s="11" t="s">
        <v>189</v>
      </c>
      <c r="C1810" s="11" t="s">
        <v>638</v>
      </c>
      <c r="D1810" s="11" t="s">
        <v>662</v>
      </c>
      <c r="E1810" s="11">
        <v>6725260</v>
      </c>
      <c r="F1810" s="15">
        <f>IF(ISBLANK($D1810),"",IF(ISBLANK($E1810),VLOOKUP($D1810,$J:$K,2,FALSE),VLOOKUP($E1810,'Daycare Packages'!$A:$G,7,FALSE)))</f>
        <v>22</v>
      </c>
      <c r="G1810" s="15"/>
      <c r="H1810" s="15">
        <f t="shared" si="76"/>
        <v>22</v>
      </c>
      <c r="I1810" s="198">
        <f t="shared" si="75"/>
        <v>2</v>
      </c>
    </row>
    <row r="1811" spans="1:9" x14ac:dyDescent="0.3">
      <c r="A1811" s="10">
        <v>43509</v>
      </c>
      <c r="B1811" s="11" t="s">
        <v>459</v>
      </c>
      <c r="C1811" s="11" t="s">
        <v>460</v>
      </c>
      <c r="D1811" s="11" t="s">
        <v>662</v>
      </c>
      <c r="F1811" s="15">
        <f>IF(ISBLANK($D1811),"",IF(ISBLANK($E1811),VLOOKUP($D1811,$J:$K,2,FALSE),VLOOKUP($E1811,'Daycare Packages'!$A:$G,7,FALSE)))</f>
        <v>30</v>
      </c>
      <c r="G1811" s="15"/>
      <c r="H1811" s="15">
        <f t="shared" si="76"/>
        <v>30</v>
      </c>
      <c r="I1811" s="198">
        <f t="shared" si="75"/>
        <v>2</v>
      </c>
    </row>
    <row r="1812" spans="1:9" x14ac:dyDescent="0.3">
      <c r="A1812" s="10">
        <v>43509</v>
      </c>
      <c r="B1812" s="11" t="s">
        <v>214</v>
      </c>
      <c r="C1812" s="11" t="s">
        <v>686</v>
      </c>
      <c r="D1812" s="11" t="s">
        <v>662</v>
      </c>
      <c r="E1812" s="11">
        <v>6735881</v>
      </c>
      <c r="F1812" s="15">
        <f>IF(ISBLANK($D1812),"",IF(ISBLANK($E1812),VLOOKUP($D1812,$J:$K,2,FALSE),VLOOKUP($E1812,'Daycare Packages'!$A:$G,7,FALSE)))</f>
        <v>25</v>
      </c>
      <c r="G1812" s="15"/>
      <c r="H1812" s="15">
        <f t="shared" si="76"/>
        <v>25</v>
      </c>
      <c r="I1812" s="198">
        <f t="shared" si="75"/>
        <v>2</v>
      </c>
    </row>
    <row r="1813" spans="1:9" x14ac:dyDescent="0.3">
      <c r="A1813" s="10">
        <v>43509</v>
      </c>
      <c r="B1813" s="11" t="s">
        <v>995</v>
      </c>
      <c r="C1813" s="11" t="s">
        <v>996</v>
      </c>
      <c r="D1813" s="11" t="s">
        <v>662</v>
      </c>
      <c r="F1813" s="15">
        <f>IF(ISBLANK($D1813),"",IF(ISBLANK($E1813),VLOOKUP($D1813,$J:$K,2,FALSE),VLOOKUP($E1813,'Daycare Packages'!$A:$G,7,FALSE)))</f>
        <v>30</v>
      </c>
      <c r="G1813" s="15"/>
      <c r="H1813" s="15">
        <f t="shared" si="76"/>
        <v>30</v>
      </c>
      <c r="I1813" s="198">
        <f t="shared" si="75"/>
        <v>2</v>
      </c>
    </row>
    <row r="1814" spans="1:9" x14ac:dyDescent="0.3">
      <c r="A1814" s="10">
        <v>43509</v>
      </c>
      <c r="B1814" s="11" t="s">
        <v>208</v>
      </c>
      <c r="C1814" s="11" t="s">
        <v>507</v>
      </c>
      <c r="D1814" s="11" t="s">
        <v>662</v>
      </c>
      <c r="E1814" s="11">
        <v>6733427</v>
      </c>
      <c r="F1814" s="15">
        <f>IF(ISBLANK($D1814),"",IF(ISBLANK($E1814),VLOOKUP($D1814,$J:$K,2,FALSE),VLOOKUP($E1814,'Daycare Packages'!$A:$G,7,FALSE)))</f>
        <v>22</v>
      </c>
      <c r="G1814" s="15"/>
      <c r="H1814" s="15">
        <f t="shared" si="76"/>
        <v>22</v>
      </c>
      <c r="I1814" s="198">
        <f t="shared" si="75"/>
        <v>2</v>
      </c>
    </row>
    <row r="1815" spans="1:9" x14ac:dyDescent="0.3">
      <c r="A1815" s="10">
        <v>43509</v>
      </c>
      <c r="B1815" s="11" t="s">
        <v>997</v>
      </c>
      <c r="C1815" s="11" t="s">
        <v>910</v>
      </c>
      <c r="D1815" s="11" t="s">
        <v>662</v>
      </c>
      <c r="F1815" s="15">
        <f>IF(ISBLANK($D1815),"",IF(ISBLANK($E1815),VLOOKUP($D1815,$J:$K,2,FALSE),VLOOKUP($E1815,'Daycare Packages'!$A:$G,7,FALSE)))</f>
        <v>30</v>
      </c>
      <c r="G1815" s="15"/>
      <c r="H1815" s="15">
        <f t="shared" si="76"/>
        <v>30</v>
      </c>
      <c r="I1815" s="198">
        <f t="shared" si="75"/>
        <v>2</v>
      </c>
    </row>
    <row r="1816" spans="1:9" x14ac:dyDescent="0.3">
      <c r="A1816" s="10">
        <v>43509</v>
      </c>
      <c r="B1816" s="11" t="s">
        <v>166</v>
      </c>
      <c r="C1816" s="11" t="s">
        <v>744</v>
      </c>
      <c r="D1816" s="11" t="s">
        <v>662</v>
      </c>
      <c r="E1816" s="11">
        <v>6735012</v>
      </c>
      <c r="F1816" s="15">
        <f>IF(ISBLANK($D1816),"",IF(ISBLANK($E1816),VLOOKUP($D1816,$J:$K,2,FALSE),VLOOKUP($E1816,'Daycare Packages'!$A:$G,7,FALSE)))</f>
        <v>24</v>
      </c>
      <c r="G1816" s="15"/>
      <c r="H1816" s="15">
        <f t="shared" si="76"/>
        <v>24</v>
      </c>
      <c r="I1816" s="198">
        <f t="shared" si="75"/>
        <v>2</v>
      </c>
    </row>
    <row r="1817" spans="1:9" x14ac:dyDescent="0.3">
      <c r="A1817" s="10">
        <v>43509</v>
      </c>
      <c r="B1817" s="11" t="s">
        <v>989</v>
      </c>
      <c r="C1817" s="11" t="s">
        <v>765</v>
      </c>
      <c r="D1817" s="11" t="s">
        <v>662</v>
      </c>
      <c r="F1817" s="15">
        <f>IF(ISBLANK($D1817),"",IF(ISBLANK($E1817),VLOOKUP($D1817,$J:$K,2,FALSE),VLOOKUP($E1817,'Daycare Packages'!$A:$G,7,FALSE)))</f>
        <v>30</v>
      </c>
      <c r="G1817" s="15"/>
      <c r="H1817" s="15">
        <f t="shared" si="76"/>
        <v>30</v>
      </c>
      <c r="I1817" s="198">
        <f t="shared" si="75"/>
        <v>2</v>
      </c>
    </row>
    <row r="1818" spans="1:9" x14ac:dyDescent="0.3">
      <c r="A1818" s="10">
        <v>43509</v>
      </c>
      <c r="B1818" s="11" t="s">
        <v>318</v>
      </c>
      <c r="C1818" s="11" t="s">
        <v>998</v>
      </c>
      <c r="D1818" s="11" t="s">
        <v>662</v>
      </c>
      <c r="F1818" s="15">
        <f>IF(ISBLANK($D1818),"",IF(ISBLANK($E1818),VLOOKUP($D1818,$J:$K,2,FALSE),VLOOKUP($E1818,'Daycare Packages'!$A:$G,7,FALSE)))</f>
        <v>30</v>
      </c>
      <c r="G1818" s="15"/>
      <c r="H1818" s="15">
        <f t="shared" si="76"/>
        <v>30</v>
      </c>
      <c r="I1818" s="198">
        <f t="shared" si="75"/>
        <v>2</v>
      </c>
    </row>
    <row r="1819" spans="1:9" x14ac:dyDescent="0.3">
      <c r="A1819" s="10">
        <v>43509</v>
      </c>
      <c r="B1819" s="11" t="s">
        <v>703</v>
      </c>
      <c r="C1819" s="11" t="s">
        <v>704</v>
      </c>
      <c r="D1819" s="11" t="s">
        <v>662</v>
      </c>
      <c r="F1819" s="15">
        <f>IF(ISBLANK($D1819),"",IF(ISBLANK($E1819),VLOOKUP($D1819,$J:$K,2,FALSE),VLOOKUP($E1819,'Daycare Packages'!$A:$G,7,FALSE)))</f>
        <v>30</v>
      </c>
      <c r="G1819" s="15"/>
      <c r="H1819" s="15">
        <f t="shared" si="76"/>
        <v>30</v>
      </c>
      <c r="I1819" s="198">
        <f t="shared" si="75"/>
        <v>2</v>
      </c>
    </row>
    <row r="1820" spans="1:9" x14ac:dyDescent="0.3">
      <c r="A1820" s="10">
        <v>43509</v>
      </c>
      <c r="B1820" s="11" t="s">
        <v>156</v>
      </c>
      <c r="C1820" s="11" t="s">
        <v>479</v>
      </c>
      <c r="D1820" s="11" t="s">
        <v>662</v>
      </c>
      <c r="E1820" s="11">
        <v>6703732</v>
      </c>
      <c r="F1820" s="15">
        <f>IF(ISBLANK($D1820),"",IF(ISBLANK($E1820),VLOOKUP($D1820,$J:$K,2,FALSE),VLOOKUP($E1820,'Daycare Packages'!$A:$G,7,FALSE)))</f>
        <v>22</v>
      </c>
      <c r="G1820" s="15"/>
      <c r="H1820" s="15">
        <f t="shared" si="76"/>
        <v>22</v>
      </c>
      <c r="I1820" s="198">
        <f t="shared" si="75"/>
        <v>2</v>
      </c>
    </row>
    <row r="1821" spans="1:9" x14ac:dyDescent="0.3">
      <c r="A1821" s="10">
        <v>43509</v>
      </c>
      <c r="B1821" s="11" t="s">
        <v>184</v>
      </c>
      <c r="C1821" s="11" t="s">
        <v>396</v>
      </c>
      <c r="D1821" s="11" t="s">
        <v>662</v>
      </c>
      <c r="E1821" s="11">
        <v>6722263</v>
      </c>
      <c r="F1821" s="15">
        <f>IF(ISBLANK($D1821),"",IF(ISBLANK($E1821),VLOOKUP($D1821,$J:$K,2,FALSE),VLOOKUP($E1821,'Daycare Packages'!$A:$G,7,FALSE)))</f>
        <v>22</v>
      </c>
      <c r="G1821" s="15"/>
      <c r="H1821" s="15">
        <f t="shared" si="76"/>
        <v>22</v>
      </c>
      <c r="I1821" s="198">
        <f t="shared" si="75"/>
        <v>2</v>
      </c>
    </row>
    <row r="1822" spans="1:9" x14ac:dyDescent="0.3">
      <c r="A1822" s="10">
        <v>43509</v>
      </c>
      <c r="B1822" s="11" t="s">
        <v>184</v>
      </c>
      <c r="C1822" s="11" t="s">
        <v>679</v>
      </c>
      <c r="D1822" s="11" t="s">
        <v>662</v>
      </c>
      <c r="E1822" s="11">
        <v>6722263</v>
      </c>
      <c r="F1822" s="15">
        <f>IF(ISBLANK($D1822),"",IF(ISBLANK($E1822),VLOOKUP($D1822,$J:$K,2,FALSE),VLOOKUP($E1822,'Daycare Packages'!$A:$G,7,FALSE)))</f>
        <v>22</v>
      </c>
      <c r="G1822" s="15"/>
      <c r="H1822" s="15">
        <f t="shared" si="76"/>
        <v>22</v>
      </c>
      <c r="I1822" s="198">
        <f t="shared" si="75"/>
        <v>2</v>
      </c>
    </row>
    <row r="1823" spans="1:9" x14ac:dyDescent="0.3">
      <c r="A1823" s="10">
        <v>43509</v>
      </c>
      <c r="B1823" s="11" t="s">
        <v>230</v>
      </c>
      <c r="C1823" s="11" t="s">
        <v>493</v>
      </c>
      <c r="D1823" s="11" t="s">
        <v>662</v>
      </c>
      <c r="E1823" s="11">
        <v>6773619</v>
      </c>
      <c r="F1823" s="15">
        <f>IF(ISBLANK($D1823),"",IF(ISBLANK($E1823),VLOOKUP($D1823,$J:$K,2,FALSE),VLOOKUP($E1823,'Daycare Packages'!$A:$G,7,FALSE)))</f>
        <v>27</v>
      </c>
      <c r="G1823" s="15"/>
      <c r="H1823" s="15">
        <f t="shared" si="76"/>
        <v>27</v>
      </c>
      <c r="I1823" s="198">
        <f t="shared" si="75"/>
        <v>2</v>
      </c>
    </row>
    <row r="1824" spans="1:9" x14ac:dyDescent="0.3">
      <c r="A1824" s="10">
        <v>43509</v>
      </c>
      <c r="B1824" s="11" t="s">
        <v>120</v>
      </c>
      <c r="C1824" s="11" t="s">
        <v>801</v>
      </c>
      <c r="D1824" s="11" t="s">
        <v>662</v>
      </c>
      <c r="E1824" s="11">
        <v>6735731</v>
      </c>
      <c r="F1824" s="15">
        <f>IF(ISBLANK($D1824),"",IF(ISBLANK($E1824),VLOOKUP($D1824,$J:$K,2,FALSE),VLOOKUP($E1824,'Daycare Packages'!$A:$G,7,FALSE)))</f>
        <v>25</v>
      </c>
      <c r="G1824" s="15"/>
      <c r="H1824" s="15">
        <f t="shared" si="76"/>
        <v>25</v>
      </c>
      <c r="I1824" s="198">
        <f t="shared" si="75"/>
        <v>2</v>
      </c>
    </row>
    <row r="1825" spans="1:34" x14ac:dyDescent="0.3">
      <c r="A1825" s="10">
        <v>43509</v>
      </c>
      <c r="B1825" s="11" t="s">
        <v>820</v>
      </c>
      <c r="C1825" s="11" t="s">
        <v>402</v>
      </c>
      <c r="D1825" s="11" t="s">
        <v>662</v>
      </c>
      <c r="F1825" s="15">
        <f>IF(ISBLANK($D1825),"",IF(ISBLANK($E1825),VLOOKUP($D1825,$J:$K,2,FALSE),VLOOKUP($E1825,'Daycare Packages'!$A:$G,7,FALSE)))</f>
        <v>30</v>
      </c>
      <c r="G1825" s="15"/>
      <c r="H1825" s="15">
        <f t="shared" si="76"/>
        <v>30</v>
      </c>
      <c r="I1825" s="198">
        <f t="shared" si="75"/>
        <v>2</v>
      </c>
    </row>
    <row r="1826" spans="1:34" x14ac:dyDescent="0.3">
      <c r="A1826" s="10">
        <v>43509</v>
      </c>
      <c r="B1826" s="11" t="s">
        <v>138</v>
      </c>
      <c r="C1826" s="11" t="s">
        <v>573</v>
      </c>
      <c r="D1826" s="11" t="s">
        <v>662</v>
      </c>
      <c r="E1826" s="11">
        <v>6669597</v>
      </c>
      <c r="F1826" s="15">
        <f>IF(ISBLANK($D1826),"",IF(ISBLANK($E1826),VLOOKUP($D1826,$J:$K,2,FALSE),VLOOKUP($E1826,'Daycare Packages'!$A:$G,7,FALSE)))</f>
        <v>22</v>
      </c>
      <c r="G1826" s="15"/>
      <c r="H1826" s="15">
        <f t="shared" si="76"/>
        <v>22</v>
      </c>
      <c r="I1826" s="198">
        <f t="shared" si="75"/>
        <v>2</v>
      </c>
    </row>
    <row r="1827" spans="1:34" x14ac:dyDescent="0.3">
      <c r="A1827" s="10">
        <v>43509</v>
      </c>
      <c r="B1827" s="11" t="s">
        <v>700</v>
      </c>
      <c r="C1827" s="11" t="s">
        <v>701</v>
      </c>
      <c r="D1827" s="11" t="s">
        <v>662</v>
      </c>
      <c r="F1827" s="15">
        <f>IF(ISBLANK($D1827),"",IF(ISBLANK($E1827),VLOOKUP($D1827,$J:$K,2,FALSE),VLOOKUP($E1827,'Daycare Packages'!$A:$G,7,FALSE)))</f>
        <v>30</v>
      </c>
      <c r="G1827" s="15"/>
      <c r="H1827" s="15">
        <f t="shared" si="76"/>
        <v>30</v>
      </c>
      <c r="I1827" s="198">
        <f t="shared" si="75"/>
        <v>2</v>
      </c>
    </row>
    <row r="1828" spans="1:34" x14ac:dyDescent="0.3">
      <c r="A1828" s="10">
        <v>43509</v>
      </c>
      <c r="B1828" s="11" t="s">
        <v>207</v>
      </c>
      <c r="C1828" s="11" t="s">
        <v>229</v>
      </c>
      <c r="D1828" s="11" t="s">
        <v>662</v>
      </c>
      <c r="E1828" s="11">
        <v>6733314</v>
      </c>
      <c r="F1828" s="15">
        <f>IF(ISBLANK($D1828),"",IF(ISBLANK($E1828),VLOOKUP($D1828,$J:$K,2,FALSE),VLOOKUP($E1828,'Daycare Packages'!$A:$G,7,FALSE)))</f>
        <v>22</v>
      </c>
      <c r="G1828" s="15"/>
      <c r="H1828" s="15">
        <f t="shared" si="76"/>
        <v>22</v>
      </c>
      <c r="I1828" s="198">
        <f t="shared" si="75"/>
        <v>2</v>
      </c>
    </row>
    <row r="1829" spans="1:34" x14ac:dyDescent="0.3">
      <c r="A1829" s="10">
        <v>43509</v>
      </c>
      <c r="B1829" s="11" t="s">
        <v>511</v>
      </c>
      <c r="C1829" s="11" t="s">
        <v>512</v>
      </c>
      <c r="D1829" s="11" t="s">
        <v>662</v>
      </c>
      <c r="F1829" s="15">
        <f>IF(ISBLANK($D1829),"",IF(ISBLANK($E1829),VLOOKUP($D1829,$J:$K,2,FALSE),VLOOKUP($E1829,'Daycare Packages'!$A:$G,7,FALSE)))</f>
        <v>30</v>
      </c>
      <c r="G1829" s="15"/>
      <c r="H1829" s="15">
        <f t="shared" si="76"/>
        <v>30</v>
      </c>
      <c r="I1829" s="198">
        <f t="shared" si="75"/>
        <v>2</v>
      </c>
    </row>
    <row r="1830" spans="1:34" x14ac:dyDescent="0.3">
      <c r="A1830" s="10">
        <v>43509</v>
      </c>
      <c r="B1830" s="11" t="s">
        <v>136</v>
      </c>
      <c r="C1830" s="11" t="s">
        <v>650</v>
      </c>
      <c r="D1830" s="11" t="s">
        <v>662</v>
      </c>
      <c r="E1830" s="11">
        <v>6663980</v>
      </c>
      <c r="F1830" s="15">
        <f>IF(ISBLANK($D1830),"",IF(ISBLANK($E1830),VLOOKUP($D1830,$J:$K,2,FALSE),VLOOKUP($E1830,'Daycare Packages'!$A:$G,7,FALSE)))</f>
        <v>25</v>
      </c>
      <c r="G1830" s="15"/>
      <c r="H1830" s="15">
        <f t="shared" si="76"/>
        <v>25</v>
      </c>
      <c r="I1830" s="198">
        <f t="shared" si="75"/>
        <v>2</v>
      </c>
    </row>
    <row r="1831" spans="1:34" x14ac:dyDescent="0.3">
      <c r="A1831" s="10">
        <v>43509</v>
      </c>
      <c r="B1831" s="11" t="s">
        <v>168</v>
      </c>
      <c r="C1831" s="11" t="s">
        <v>640</v>
      </c>
      <c r="D1831" s="11" t="s">
        <v>662</v>
      </c>
      <c r="E1831" s="11">
        <v>6747981</v>
      </c>
      <c r="F1831" s="15">
        <f>IF(ISBLANK($D1831),"",IF(ISBLANK($E1831),VLOOKUP($D1831,$J:$K,2,FALSE),VLOOKUP($E1831,'Daycare Packages'!$A:$G,7,FALSE)))</f>
        <v>27</v>
      </c>
      <c r="G1831" s="15"/>
      <c r="H1831" s="15">
        <f t="shared" si="76"/>
        <v>27</v>
      </c>
      <c r="I1831" s="198">
        <f t="shared" si="75"/>
        <v>2</v>
      </c>
    </row>
    <row r="1832" spans="1:34" x14ac:dyDescent="0.3">
      <c r="A1832" s="10">
        <v>43509</v>
      </c>
      <c r="B1832" s="11" t="s">
        <v>217</v>
      </c>
      <c r="C1832" s="11" t="s">
        <v>402</v>
      </c>
      <c r="D1832" s="11" t="s">
        <v>662</v>
      </c>
      <c r="E1832" s="11">
        <v>6736913</v>
      </c>
      <c r="F1832" s="15">
        <f>IF(ISBLANK($D1832),"",IF(ISBLANK($E1832),VLOOKUP($D1832,$J:$K,2,FALSE),VLOOKUP($E1832,'Daycare Packages'!$A:$G,7,FALSE)))</f>
        <v>25</v>
      </c>
      <c r="G1832" s="15"/>
      <c r="H1832" s="15">
        <f t="shared" si="76"/>
        <v>25</v>
      </c>
      <c r="I1832" s="198">
        <f t="shared" si="75"/>
        <v>2</v>
      </c>
    </row>
    <row r="1833" spans="1:34" s="89" customFormat="1" ht="14.4" thickBot="1" x14ac:dyDescent="0.35">
      <c r="A1833" s="86">
        <v>43509</v>
      </c>
      <c r="B1833" s="87" t="s">
        <v>446</v>
      </c>
      <c r="C1833" s="87" t="s">
        <v>447</v>
      </c>
      <c r="D1833" s="87" t="s">
        <v>662</v>
      </c>
      <c r="E1833" s="87"/>
      <c r="F1833" s="88">
        <f>IF(ISBLANK($D1833),"",IF(ISBLANK($E1833),VLOOKUP($D1833,$J:$K,2,FALSE),VLOOKUP($E1833,'Daycare Packages'!$A:$G,7,FALSE)))</f>
        <v>30</v>
      </c>
      <c r="G1833" s="88"/>
      <c r="H1833" s="88">
        <f t="shared" si="76"/>
        <v>30</v>
      </c>
      <c r="I1833" s="198">
        <f t="shared" si="75"/>
        <v>2</v>
      </c>
      <c r="J1833" s="88"/>
      <c r="AB1833" s="91"/>
      <c r="AD1833" s="92"/>
      <c r="AE1833" s="86"/>
      <c r="AF1833" s="90"/>
      <c r="AG1833" s="88"/>
      <c r="AH1833" s="88"/>
    </row>
    <row r="1834" spans="1:34" x14ac:dyDescent="0.3">
      <c r="A1834" s="10">
        <v>43510</v>
      </c>
      <c r="B1834" s="11" t="s">
        <v>167</v>
      </c>
      <c r="C1834" s="11" t="s">
        <v>467</v>
      </c>
      <c r="D1834" s="11" t="s">
        <v>662</v>
      </c>
      <c r="E1834" s="11">
        <v>6737086</v>
      </c>
      <c r="F1834" s="15">
        <f>IF(ISBLANK($D1834),"",IF(ISBLANK($E1834),VLOOKUP($D1834,$J:$K,2,FALSE),VLOOKUP($E1834,'Daycare Packages'!$A:$G,7,FALSE)))</f>
        <v>26</v>
      </c>
      <c r="G1834" s="15"/>
      <c r="H1834" s="15">
        <f t="shared" si="76"/>
        <v>26</v>
      </c>
      <c r="I1834" s="198">
        <f t="shared" si="75"/>
        <v>2</v>
      </c>
    </row>
    <row r="1835" spans="1:34" x14ac:dyDescent="0.3">
      <c r="A1835" s="10">
        <v>43510</v>
      </c>
      <c r="B1835" s="11" t="s">
        <v>167</v>
      </c>
      <c r="C1835" s="11" t="s">
        <v>726</v>
      </c>
      <c r="D1835" s="11" t="s">
        <v>662</v>
      </c>
      <c r="E1835" s="11">
        <v>6737086</v>
      </c>
      <c r="F1835" s="15">
        <f>IF(ISBLANK($D1835),"",IF(ISBLANK($E1835),VLOOKUP($D1835,$J:$K,2,FALSE),VLOOKUP($E1835,'Daycare Packages'!$A:$G,7,FALSE)))</f>
        <v>26</v>
      </c>
      <c r="G1835" s="15"/>
      <c r="H1835" s="15">
        <f t="shared" si="76"/>
        <v>26</v>
      </c>
      <c r="I1835" s="198">
        <f t="shared" si="75"/>
        <v>2</v>
      </c>
    </row>
    <row r="1836" spans="1:34" x14ac:dyDescent="0.3">
      <c r="A1836" s="10">
        <v>43510</v>
      </c>
      <c r="B1836" s="11" t="s">
        <v>201</v>
      </c>
      <c r="C1836" s="11" t="s">
        <v>672</v>
      </c>
      <c r="D1836" s="11" t="s">
        <v>659</v>
      </c>
      <c r="E1836" s="11">
        <v>6762449</v>
      </c>
      <c r="F1836" s="15">
        <f>IF(ISBLANK($D1836),"",IF(ISBLANK($E1836),VLOOKUP($D1836,$J:$K,2,FALSE),VLOOKUP($E1836,'Daycare Packages'!$A:$G,7,FALSE)))</f>
        <v>19</v>
      </c>
      <c r="G1836" s="15"/>
      <c r="H1836" s="15">
        <f t="shared" si="76"/>
        <v>19</v>
      </c>
      <c r="I1836" s="198">
        <f t="shared" si="75"/>
        <v>2</v>
      </c>
    </row>
    <row r="1837" spans="1:34" x14ac:dyDescent="0.3">
      <c r="A1837" s="10">
        <v>43510</v>
      </c>
      <c r="B1837" s="11" t="s">
        <v>131</v>
      </c>
      <c r="C1837" s="11" t="s">
        <v>553</v>
      </c>
      <c r="D1837" s="11" t="s">
        <v>659</v>
      </c>
      <c r="E1837" s="11">
        <v>6730496</v>
      </c>
      <c r="F1837" s="15">
        <f>IF(ISBLANK($D1837),"",IF(ISBLANK($E1837),VLOOKUP($D1837,$J:$K,2,FALSE),VLOOKUP($E1837,'Daycare Packages'!$A:$G,7,FALSE)))</f>
        <v>16</v>
      </c>
      <c r="G1837" s="15"/>
      <c r="H1837" s="15">
        <f t="shared" si="76"/>
        <v>16</v>
      </c>
      <c r="I1837" s="198">
        <f t="shared" si="75"/>
        <v>2</v>
      </c>
    </row>
    <row r="1838" spans="1:34" x14ac:dyDescent="0.3">
      <c r="A1838" s="10">
        <v>43510</v>
      </c>
      <c r="B1838" s="11" t="s">
        <v>749</v>
      </c>
      <c r="C1838" s="11" t="s">
        <v>750</v>
      </c>
      <c r="D1838" s="11" t="s">
        <v>659</v>
      </c>
      <c r="F1838" s="15">
        <f>IF(ISBLANK($D1838),"",IF(ISBLANK($E1838),VLOOKUP($D1838,$J:$K,2,FALSE),VLOOKUP($E1838,'Daycare Packages'!$A:$G,7,FALSE)))</f>
        <v>20</v>
      </c>
      <c r="G1838" s="15"/>
      <c r="H1838" s="15">
        <f t="shared" si="76"/>
        <v>20</v>
      </c>
      <c r="I1838" s="198">
        <f t="shared" si="75"/>
        <v>2</v>
      </c>
    </row>
    <row r="1839" spans="1:34" x14ac:dyDescent="0.3">
      <c r="A1839" s="10">
        <v>43510</v>
      </c>
      <c r="B1839" s="11" t="s">
        <v>1000</v>
      </c>
      <c r="C1839" s="11" t="s">
        <v>1001</v>
      </c>
      <c r="D1839" s="11" t="s">
        <v>659</v>
      </c>
      <c r="F1839" s="15">
        <f>IF(ISBLANK($D1839),"",IF(ISBLANK($E1839),VLOOKUP($D1839,$J:$K,2,FALSE),VLOOKUP($E1839,'Daycare Packages'!$A:$G,7,FALSE)))</f>
        <v>20</v>
      </c>
      <c r="G1839" s="15"/>
      <c r="H1839" s="15">
        <f t="shared" si="76"/>
        <v>20</v>
      </c>
      <c r="I1839" s="198">
        <f t="shared" si="75"/>
        <v>2</v>
      </c>
    </row>
    <row r="1840" spans="1:34" x14ac:dyDescent="0.3">
      <c r="A1840" s="10">
        <v>43510</v>
      </c>
      <c r="B1840" s="11" t="s">
        <v>190</v>
      </c>
      <c r="C1840" s="11" t="s">
        <v>718</v>
      </c>
      <c r="D1840" s="11" t="s">
        <v>659</v>
      </c>
      <c r="F1840" s="15">
        <f>IF(ISBLANK($D1840),"",IF(ISBLANK($E1840),VLOOKUP($D1840,$J:$K,2,FALSE),VLOOKUP($E1840,'Daycare Packages'!$A:$G,7,FALSE)))</f>
        <v>20</v>
      </c>
      <c r="G1840" s="15"/>
      <c r="H1840" s="15">
        <f t="shared" si="76"/>
        <v>20</v>
      </c>
      <c r="I1840" s="198">
        <f t="shared" si="75"/>
        <v>2</v>
      </c>
    </row>
    <row r="1841" spans="1:9" x14ac:dyDescent="0.3">
      <c r="A1841" s="10">
        <v>43510</v>
      </c>
      <c r="B1841" s="11" t="s">
        <v>912</v>
      </c>
      <c r="C1841" s="11" t="s">
        <v>913</v>
      </c>
      <c r="D1841" s="11" t="s">
        <v>662</v>
      </c>
      <c r="F1841" s="15">
        <f>IF(ISBLANK($D1841),"",IF(ISBLANK($E1841),VLOOKUP($D1841,$J:$K,2,FALSE),VLOOKUP($E1841,'Daycare Packages'!$A:$G,7,FALSE)))</f>
        <v>30</v>
      </c>
      <c r="G1841" s="15"/>
      <c r="H1841" s="15">
        <f t="shared" si="76"/>
        <v>30</v>
      </c>
      <c r="I1841" s="198">
        <f t="shared" si="75"/>
        <v>2</v>
      </c>
    </row>
    <row r="1842" spans="1:9" x14ac:dyDescent="0.3">
      <c r="A1842" s="10">
        <v>43510</v>
      </c>
      <c r="B1842" s="11" t="s">
        <v>530</v>
      </c>
      <c r="C1842" s="11" t="s">
        <v>531</v>
      </c>
      <c r="D1842" s="11" t="s">
        <v>662</v>
      </c>
      <c r="F1842" s="15">
        <f>IF(ISBLANK($D1842),"",IF(ISBLANK($E1842),VLOOKUP($D1842,$J:$K,2,FALSE),VLOOKUP($E1842,'Daycare Packages'!$A:$G,7,FALSE)))</f>
        <v>30</v>
      </c>
      <c r="G1842" s="15"/>
      <c r="H1842" s="15">
        <f t="shared" si="76"/>
        <v>30</v>
      </c>
      <c r="I1842" s="198">
        <f t="shared" si="75"/>
        <v>2</v>
      </c>
    </row>
    <row r="1843" spans="1:9" x14ac:dyDescent="0.3">
      <c r="A1843" s="10">
        <v>43510</v>
      </c>
      <c r="B1843" s="11" t="s">
        <v>760</v>
      </c>
      <c r="C1843" s="11" t="s">
        <v>761</v>
      </c>
      <c r="D1843" s="11" t="s">
        <v>662</v>
      </c>
      <c r="F1843" s="15">
        <f>IF(ISBLANK($D1843),"",IF(ISBLANK($E1843),VLOOKUP($D1843,$J:$K,2,FALSE),VLOOKUP($E1843,'Daycare Packages'!$A:$G,7,FALSE)))</f>
        <v>30</v>
      </c>
      <c r="G1843" s="15"/>
      <c r="H1843" s="15">
        <f t="shared" si="76"/>
        <v>30</v>
      </c>
      <c r="I1843" s="198">
        <f t="shared" si="75"/>
        <v>2</v>
      </c>
    </row>
    <row r="1844" spans="1:9" x14ac:dyDescent="0.3">
      <c r="A1844" s="10">
        <v>43510</v>
      </c>
      <c r="B1844" s="11" t="s">
        <v>751</v>
      </c>
      <c r="C1844" s="11" t="s">
        <v>752</v>
      </c>
      <c r="D1844" s="11" t="s">
        <v>662</v>
      </c>
      <c r="F1844" s="15">
        <f>IF(ISBLANK($D1844),"",IF(ISBLANK($E1844),VLOOKUP($D1844,$J:$K,2,FALSE),VLOOKUP($E1844,'Daycare Packages'!$A:$G,7,FALSE)))</f>
        <v>30</v>
      </c>
      <c r="G1844" s="15"/>
      <c r="H1844" s="15">
        <f t="shared" si="76"/>
        <v>30</v>
      </c>
      <c r="I1844" s="198">
        <f t="shared" si="75"/>
        <v>2</v>
      </c>
    </row>
    <row r="1845" spans="1:9" x14ac:dyDescent="0.3">
      <c r="A1845" s="10">
        <v>43510</v>
      </c>
      <c r="B1845" s="11" t="s">
        <v>211</v>
      </c>
      <c r="C1845" s="11" t="s">
        <v>507</v>
      </c>
      <c r="D1845" s="11" t="s">
        <v>662</v>
      </c>
      <c r="F1845" s="15">
        <f>IF(ISBLANK($D1845),"",IF(ISBLANK($E1845),VLOOKUP($D1845,$J:$K,2,FALSE),VLOOKUP($E1845,'Daycare Packages'!$A:$G,7,FALSE)))</f>
        <v>30</v>
      </c>
      <c r="G1845" s="15">
        <v>-3</v>
      </c>
      <c r="H1845" s="15">
        <f t="shared" si="76"/>
        <v>27</v>
      </c>
      <c r="I1845" s="198">
        <f t="shared" si="75"/>
        <v>2</v>
      </c>
    </row>
    <row r="1846" spans="1:9" x14ac:dyDescent="0.3">
      <c r="A1846" s="10">
        <v>43510</v>
      </c>
      <c r="B1846" s="11" t="s">
        <v>279</v>
      </c>
      <c r="C1846" s="11" t="s">
        <v>658</v>
      </c>
      <c r="D1846" s="11" t="s">
        <v>662</v>
      </c>
      <c r="F1846" s="15">
        <f>IF(ISBLANK($D1846),"",IF(ISBLANK($E1846),VLOOKUP($D1846,$J:$K,2,FALSE),VLOOKUP($E1846,'Daycare Packages'!$A:$G,7,FALSE)))</f>
        <v>30</v>
      </c>
      <c r="G1846" s="15"/>
      <c r="H1846" s="15">
        <f t="shared" si="76"/>
        <v>30</v>
      </c>
      <c r="I1846" s="198">
        <f t="shared" si="75"/>
        <v>2</v>
      </c>
    </row>
    <row r="1847" spans="1:9" x14ac:dyDescent="0.3">
      <c r="A1847" s="10">
        <v>43510</v>
      </c>
      <c r="B1847" s="11" t="s">
        <v>279</v>
      </c>
      <c r="C1847" s="11" t="s">
        <v>661</v>
      </c>
      <c r="D1847" s="11" t="s">
        <v>662</v>
      </c>
      <c r="F1847" s="15">
        <f>IF(ISBLANK($D1847),"",IF(ISBLANK($E1847),VLOOKUP($D1847,$J:$K,2,FALSE),VLOOKUP($E1847,'Daycare Packages'!$A:$G,7,FALSE)))</f>
        <v>30</v>
      </c>
      <c r="G1847" s="15"/>
      <c r="H1847" s="15">
        <f t="shared" si="76"/>
        <v>30</v>
      </c>
      <c r="I1847" s="198">
        <f t="shared" si="75"/>
        <v>2</v>
      </c>
    </row>
    <row r="1848" spans="1:9" x14ac:dyDescent="0.3">
      <c r="A1848" s="10">
        <v>43510</v>
      </c>
      <c r="B1848" s="11" t="s">
        <v>162</v>
      </c>
      <c r="C1848" s="11" t="s">
        <v>676</v>
      </c>
      <c r="D1848" s="11" t="s">
        <v>662</v>
      </c>
      <c r="E1848" s="11">
        <v>6759400</v>
      </c>
      <c r="F1848" s="15">
        <f>IF(ISBLANK($D1848),"",IF(ISBLANK($E1848),VLOOKUP($D1848,$J:$K,2,FALSE),VLOOKUP($E1848,'Daycare Packages'!$A:$G,7,FALSE)))</f>
        <v>27</v>
      </c>
      <c r="G1848" s="15"/>
      <c r="H1848" s="15">
        <f t="shared" si="76"/>
        <v>27</v>
      </c>
      <c r="I1848" s="198">
        <f t="shared" si="75"/>
        <v>2</v>
      </c>
    </row>
    <row r="1849" spans="1:9" x14ac:dyDescent="0.3">
      <c r="A1849" s="10">
        <v>43510</v>
      </c>
      <c r="B1849" s="11" t="s">
        <v>178</v>
      </c>
      <c r="C1849" s="11" t="s">
        <v>734</v>
      </c>
      <c r="D1849" s="11" t="s">
        <v>662</v>
      </c>
      <c r="E1849" s="11">
        <v>6725032</v>
      </c>
      <c r="F1849" s="15">
        <f>IF(ISBLANK($D1849),"",IF(ISBLANK($E1849),VLOOKUP($D1849,$J:$K,2,FALSE),VLOOKUP($E1849,'Daycare Packages'!$A:$G,7,FALSE)))</f>
        <v>26</v>
      </c>
      <c r="G1849" s="15"/>
      <c r="H1849" s="15">
        <f t="shared" si="76"/>
        <v>26</v>
      </c>
      <c r="I1849" s="198">
        <f t="shared" si="75"/>
        <v>2</v>
      </c>
    </row>
    <row r="1850" spans="1:9" x14ac:dyDescent="0.3">
      <c r="A1850" s="10">
        <v>43510</v>
      </c>
      <c r="B1850" s="11" t="s">
        <v>722</v>
      </c>
      <c r="C1850" s="11" t="s">
        <v>548</v>
      </c>
      <c r="D1850" s="11" t="s">
        <v>662</v>
      </c>
      <c r="F1850" s="15">
        <f>IF(ISBLANK($D1850),"",IF(ISBLANK($E1850),VLOOKUP($D1850,$J:$K,2,FALSE),VLOOKUP($E1850,'Daycare Packages'!$A:$G,7,FALSE)))</f>
        <v>30</v>
      </c>
      <c r="G1850" s="15"/>
      <c r="H1850" s="15">
        <f t="shared" si="76"/>
        <v>30</v>
      </c>
      <c r="I1850" s="198">
        <f t="shared" si="75"/>
        <v>2</v>
      </c>
    </row>
    <row r="1851" spans="1:9" x14ac:dyDescent="0.3">
      <c r="A1851" s="10">
        <v>43510</v>
      </c>
      <c r="B1851" s="11" t="s">
        <v>126</v>
      </c>
      <c r="C1851" s="11" t="s">
        <v>432</v>
      </c>
      <c r="D1851" s="11" t="s">
        <v>659</v>
      </c>
      <c r="F1851" s="15">
        <f>IF(ISBLANK($D1851),"",IF(ISBLANK($E1851),VLOOKUP($D1851,$J:$K,2,FALSE),VLOOKUP($E1851,'Daycare Packages'!$A:$G,7,FALSE)))</f>
        <v>20</v>
      </c>
      <c r="G1851" s="15"/>
      <c r="H1851" s="15">
        <f t="shared" si="76"/>
        <v>20</v>
      </c>
      <c r="I1851" s="198">
        <f t="shared" si="75"/>
        <v>2</v>
      </c>
    </row>
    <row r="1852" spans="1:9" x14ac:dyDescent="0.3">
      <c r="A1852" s="10">
        <v>43510</v>
      </c>
      <c r="B1852" s="11" t="s">
        <v>209</v>
      </c>
      <c r="C1852" s="11" t="s">
        <v>566</v>
      </c>
      <c r="D1852" s="11" t="s">
        <v>662</v>
      </c>
      <c r="F1852" s="15">
        <f>IF(ISBLANK($D1852),"",IF(ISBLANK($E1852),VLOOKUP($D1852,$J:$K,2,FALSE),VLOOKUP($E1852,'Daycare Packages'!$A:$G,7,FALSE)))</f>
        <v>30</v>
      </c>
      <c r="G1852" s="15"/>
      <c r="H1852" s="15">
        <f t="shared" si="76"/>
        <v>30</v>
      </c>
      <c r="I1852" s="198">
        <f t="shared" si="75"/>
        <v>2</v>
      </c>
    </row>
    <row r="1853" spans="1:9" x14ac:dyDescent="0.3">
      <c r="A1853" s="10">
        <v>43510</v>
      </c>
      <c r="B1853" s="11" t="s">
        <v>234</v>
      </c>
      <c r="C1853" s="11" t="s">
        <v>682</v>
      </c>
      <c r="D1853" s="11" t="s">
        <v>662</v>
      </c>
      <c r="F1853" s="15">
        <f>IF(ISBLANK($D1853),"",IF(ISBLANK($E1853),VLOOKUP($D1853,$J:$K,2,FALSE),VLOOKUP($E1853,'Daycare Packages'!$A:$G,7,FALSE)))</f>
        <v>30</v>
      </c>
      <c r="G1853" s="15"/>
      <c r="H1853" s="15">
        <f t="shared" si="76"/>
        <v>30</v>
      </c>
      <c r="I1853" s="198">
        <f t="shared" si="75"/>
        <v>2</v>
      </c>
    </row>
    <row r="1854" spans="1:9" x14ac:dyDescent="0.3">
      <c r="A1854" s="10">
        <v>43510</v>
      </c>
      <c r="B1854" s="11" t="s">
        <v>887</v>
      </c>
      <c r="C1854" s="11" t="s">
        <v>888</v>
      </c>
      <c r="D1854" s="11" t="s">
        <v>662</v>
      </c>
      <c r="F1854" s="15">
        <f>IF(ISBLANK($D1854),"",IF(ISBLANK($E1854),VLOOKUP($D1854,$J:$K,2,FALSE),VLOOKUP($E1854,'Daycare Packages'!$A:$G,7,FALSE)))</f>
        <v>30</v>
      </c>
      <c r="G1854" s="15"/>
      <c r="H1854" s="15">
        <f t="shared" si="76"/>
        <v>30</v>
      </c>
      <c r="I1854" s="198">
        <f t="shared" si="75"/>
        <v>2</v>
      </c>
    </row>
    <row r="1855" spans="1:9" x14ac:dyDescent="0.3">
      <c r="A1855" s="10">
        <v>43510</v>
      </c>
      <c r="B1855" s="11" t="s">
        <v>690</v>
      </c>
      <c r="C1855" s="11" t="s">
        <v>691</v>
      </c>
      <c r="D1855" s="11" t="s">
        <v>662</v>
      </c>
      <c r="E1855" s="11">
        <v>6754754</v>
      </c>
      <c r="F1855" s="15">
        <f>IF(ISBLANK($D1855),"",IF(ISBLANK($E1855),VLOOKUP($D1855,$J:$K,2,FALSE),VLOOKUP($E1855,'Daycare Packages'!$A:$G,7,FALSE)))</f>
        <v>25</v>
      </c>
      <c r="G1855" s="15"/>
      <c r="H1855" s="15">
        <f t="shared" si="76"/>
        <v>25</v>
      </c>
      <c r="I1855" s="198">
        <f t="shared" si="75"/>
        <v>2</v>
      </c>
    </row>
    <row r="1856" spans="1:9" x14ac:dyDescent="0.3">
      <c r="A1856" s="10">
        <v>43510</v>
      </c>
      <c r="B1856" s="11" t="s">
        <v>677</v>
      </c>
      <c r="C1856" s="11" t="s">
        <v>678</v>
      </c>
      <c r="D1856" s="11" t="s">
        <v>662</v>
      </c>
      <c r="F1856" s="15">
        <f>IF(ISBLANK($D1856),"",IF(ISBLANK($E1856),VLOOKUP($D1856,$J:$K,2,FALSE),VLOOKUP($E1856,'Daycare Packages'!$A:$G,7,FALSE)))</f>
        <v>30</v>
      </c>
      <c r="G1856" s="15"/>
      <c r="H1856" s="15">
        <f t="shared" si="76"/>
        <v>30</v>
      </c>
      <c r="I1856" s="198">
        <f t="shared" si="75"/>
        <v>2</v>
      </c>
    </row>
    <row r="1857" spans="1:9" x14ac:dyDescent="0.3">
      <c r="A1857" s="10">
        <v>43510</v>
      </c>
      <c r="B1857" s="11" t="s">
        <v>1002</v>
      </c>
      <c r="C1857" s="11" t="s">
        <v>1003</v>
      </c>
      <c r="D1857" s="11" t="s">
        <v>659</v>
      </c>
      <c r="F1857" s="15">
        <f>IF(ISBLANK($D1857),"",IF(ISBLANK($E1857),VLOOKUP($D1857,$J:$K,2,FALSE),VLOOKUP($E1857,'Daycare Packages'!$A:$G,7,FALSE)))</f>
        <v>20</v>
      </c>
      <c r="G1857" s="15"/>
      <c r="H1857" s="15">
        <f t="shared" si="76"/>
        <v>20</v>
      </c>
      <c r="I1857" s="198">
        <f t="shared" si="75"/>
        <v>2</v>
      </c>
    </row>
    <row r="1858" spans="1:9" x14ac:dyDescent="0.3">
      <c r="A1858" s="10">
        <v>43510</v>
      </c>
      <c r="B1858" s="11" t="s">
        <v>1002</v>
      </c>
      <c r="C1858" s="11" t="s">
        <v>1004</v>
      </c>
      <c r="D1858" s="11" t="s">
        <v>659</v>
      </c>
      <c r="F1858" s="15">
        <f>IF(ISBLANK($D1858),"",IF(ISBLANK($E1858),VLOOKUP($D1858,$J:$K,2,FALSE),VLOOKUP($E1858,'Daycare Packages'!$A:$G,7,FALSE)))</f>
        <v>20</v>
      </c>
      <c r="G1858" s="15"/>
      <c r="H1858" s="15">
        <f t="shared" si="76"/>
        <v>20</v>
      </c>
      <c r="I1858" s="198">
        <f t="shared" si="75"/>
        <v>2</v>
      </c>
    </row>
    <row r="1859" spans="1:9" x14ac:dyDescent="0.3">
      <c r="A1859" s="10">
        <v>43510</v>
      </c>
      <c r="B1859" s="11" t="s">
        <v>209</v>
      </c>
      <c r="C1859" s="11" t="s">
        <v>702</v>
      </c>
      <c r="D1859" s="11" t="s">
        <v>662</v>
      </c>
      <c r="F1859" s="15">
        <f>IF(ISBLANK($D1859),"",IF(ISBLANK($E1859),VLOOKUP($D1859,$J:$K,2,FALSE),VLOOKUP($E1859,'Daycare Packages'!$A:$G,7,FALSE)))</f>
        <v>30</v>
      </c>
      <c r="G1859" s="15"/>
      <c r="H1859" s="15">
        <f t="shared" si="76"/>
        <v>30</v>
      </c>
      <c r="I1859" s="198">
        <f t="shared" ref="I1859:I1922" si="77">IF(A1859="",0,MONTH(A1859))</f>
        <v>2</v>
      </c>
    </row>
    <row r="1860" spans="1:9" x14ac:dyDescent="0.3">
      <c r="A1860" s="10">
        <v>43510</v>
      </c>
      <c r="B1860" s="11" t="s">
        <v>148</v>
      </c>
      <c r="C1860" s="11" t="s">
        <v>547</v>
      </c>
      <c r="D1860" s="11" t="s">
        <v>662</v>
      </c>
      <c r="E1860" s="11">
        <v>6730669</v>
      </c>
      <c r="F1860" s="15">
        <f>IF(ISBLANK($D1860),"",IF(ISBLANK($E1860),VLOOKUP($D1860,$J:$K,2,FALSE),VLOOKUP($E1860,'Daycare Packages'!$A:$G,7,FALSE)))</f>
        <v>25</v>
      </c>
      <c r="G1860" s="15"/>
      <c r="H1860" s="15">
        <f t="shared" si="76"/>
        <v>25</v>
      </c>
      <c r="I1860" s="198">
        <f t="shared" si="77"/>
        <v>2</v>
      </c>
    </row>
    <row r="1861" spans="1:9" x14ac:dyDescent="0.3">
      <c r="A1861" s="10">
        <v>43510</v>
      </c>
      <c r="B1861" s="11" t="s">
        <v>936</v>
      </c>
      <c r="C1861" s="11" t="s">
        <v>937</v>
      </c>
      <c r="D1861" s="11" t="s">
        <v>662</v>
      </c>
      <c r="F1861" s="15">
        <f>IF(ISBLANK($D1861),"",IF(ISBLANK($E1861),VLOOKUP($D1861,$J:$K,2,FALSE),VLOOKUP($E1861,'Daycare Packages'!$A:$G,7,FALSE)))</f>
        <v>30</v>
      </c>
      <c r="G1861" s="15"/>
      <c r="H1861" s="15">
        <f t="shared" si="76"/>
        <v>30</v>
      </c>
      <c r="I1861" s="198">
        <f t="shared" si="77"/>
        <v>2</v>
      </c>
    </row>
    <row r="1862" spans="1:9" x14ac:dyDescent="0.3">
      <c r="A1862" s="10">
        <v>43510</v>
      </c>
      <c r="B1862" s="11" t="s">
        <v>464</v>
      </c>
      <c r="C1862" s="11" t="s">
        <v>514</v>
      </c>
      <c r="D1862" s="11" t="s">
        <v>662</v>
      </c>
      <c r="F1862" s="15">
        <f>IF(ISBLANK($D1862),"",IF(ISBLANK($E1862),VLOOKUP($D1862,$J:$K,2,FALSE),VLOOKUP($E1862,'Daycare Packages'!$A:$G,7,FALSE)))</f>
        <v>30</v>
      </c>
      <c r="G1862" s="15"/>
      <c r="H1862" s="15">
        <f t="shared" si="76"/>
        <v>30</v>
      </c>
      <c r="I1862" s="198">
        <f t="shared" si="77"/>
        <v>2</v>
      </c>
    </row>
    <row r="1863" spans="1:9" x14ac:dyDescent="0.3">
      <c r="A1863" s="10">
        <v>43510</v>
      </c>
      <c r="B1863" s="11" t="s">
        <v>197</v>
      </c>
      <c r="C1863" s="11" t="s">
        <v>689</v>
      </c>
      <c r="D1863" s="11" t="s">
        <v>662</v>
      </c>
      <c r="E1863" s="11">
        <v>6762549</v>
      </c>
      <c r="F1863" s="15">
        <f>IF(ISBLANK($D1863),"",IF(ISBLANK($E1863),VLOOKUP($D1863,$J:$K,2,FALSE),VLOOKUP($E1863,'Daycare Packages'!$A:$G,7,FALSE)))</f>
        <v>27</v>
      </c>
      <c r="G1863" s="15"/>
      <c r="H1863" s="15">
        <f t="shared" si="76"/>
        <v>27</v>
      </c>
      <c r="I1863" s="198">
        <f t="shared" si="77"/>
        <v>2</v>
      </c>
    </row>
    <row r="1864" spans="1:9" x14ac:dyDescent="0.3">
      <c r="A1864" s="10">
        <v>43510</v>
      </c>
      <c r="B1864" s="11" t="s">
        <v>216</v>
      </c>
      <c r="C1864" s="11" t="s">
        <v>448</v>
      </c>
      <c r="D1864" s="11" t="s">
        <v>662</v>
      </c>
      <c r="E1864" s="11">
        <v>6764956</v>
      </c>
      <c r="F1864" s="15">
        <f>IF(ISBLANK($D1864),"",IF(ISBLANK($E1864),VLOOKUP($D1864,$J:$K,2,FALSE),VLOOKUP($E1864,'Daycare Packages'!$A:$G,7,FALSE)))</f>
        <v>27</v>
      </c>
      <c r="G1864" s="15"/>
      <c r="H1864" s="15">
        <f t="shared" ref="H1864:H1927" si="78">IF(ISBLANK(D1864),"",SUM(F1864:G1864))</f>
        <v>27</v>
      </c>
      <c r="I1864" s="198">
        <f t="shared" si="77"/>
        <v>2</v>
      </c>
    </row>
    <row r="1865" spans="1:9" x14ac:dyDescent="0.3">
      <c r="A1865" s="10">
        <v>43510</v>
      </c>
      <c r="B1865" s="11" t="s">
        <v>111</v>
      </c>
      <c r="C1865" s="11" t="s">
        <v>789</v>
      </c>
      <c r="D1865" s="11" t="s">
        <v>662</v>
      </c>
      <c r="E1865" s="11">
        <v>6559448</v>
      </c>
      <c r="F1865" s="15">
        <f>IF(ISBLANK($D1865),"",IF(ISBLANK($E1865),VLOOKUP($D1865,$J:$K,2,FALSE),VLOOKUP($E1865,'Daycare Packages'!$A:$G,7,FALSE)))</f>
        <v>22</v>
      </c>
      <c r="G1865" s="15"/>
      <c r="H1865" s="15">
        <f t="shared" si="78"/>
        <v>22</v>
      </c>
      <c r="I1865" s="198">
        <f t="shared" si="77"/>
        <v>2</v>
      </c>
    </row>
    <row r="1866" spans="1:9" x14ac:dyDescent="0.3">
      <c r="A1866" s="10">
        <v>43510</v>
      </c>
      <c r="B1866" s="11" t="s">
        <v>459</v>
      </c>
      <c r="C1866" s="11" t="s">
        <v>460</v>
      </c>
      <c r="D1866" s="11" t="s">
        <v>662</v>
      </c>
      <c r="F1866" s="15">
        <f>IF(ISBLANK($D1866),"",IF(ISBLANK($E1866),VLOOKUP($D1866,$J:$K,2,FALSE),VLOOKUP($E1866,'Daycare Packages'!$A:$G,7,FALSE)))</f>
        <v>30</v>
      </c>
      <c r="G1866" s="15"/>
      <c r="H1866" s="15">
        <f t="shared" si="78"/>
        <v>30</v>
      </c>
      <c r="I1866" s="198">
        <f t="shared" si="77"/>
        <v>2</v>
      </c>
    </row>
    <row r="1867" spans="1:9" x14ac:dyDescent="0.3">
      <c r="A1867" s="10">
        <v>43510</v>
      </c>
      <c r="B1867" s="11" t="s">
        <v>154</v>
      </c>
      <c r="C1867" s="11" t="s">
        <v>729</v>
      </c>
      <c r="D1867" s="11" t="s">
        <v>662</v>
      </c>
      <c r="E1867" s="11">
        <v>6758334</v>
      </c>
      <c r="F1867" s="15">
        <f>IF(ISBLANK($D1867),"",IF(ISBLANK($E1867),VLOOKUP($D1867,$J:$K,2,FALSE),VLOOKUP($E1867,'Daycare Packages'!$A:$G,7,FALSE)))</f>
        <v>27</v>
      </c>
      <c r="G1867" s="15"/>
      <c r="H1867" s="15">
        <f t="shared" si="78"/>
        <v>27</v>
      </c>
      <c r="I1867" s="198">
        <f t="shared" si="77"/>
        <v>2</v>
      </c>
    </row>
    <row r="1868" spans="1:9" x14ac:dyDescent="0.3">
      <c r="A1868" s="10">
        <v>43510</v>
      </c>
      <c r="B1868" s="11" t="s">
        <v>161</v>
      </c>
      <c r="C1868" s="11" t="s">
        <v>832</v>
      </c>
      <c r="D1868" s="11" t="s">
        <v>662</v>
      </c>
      <c r="E1868" s="11">
        <v>6710195</v>
      </c>
      <c r="F1868" s="15">
        <f>IF(ISBLANK($D1868),"",IF(ISBLANK($E1868),VLOOKUP($D1868,$J:$K,2,FALSE),VLOOKUP($E1868,'Daycare Packages'!$A:$G,7,FALSE)))</f>
        <v>26</v>
      </c>
      <c r="G1868" s="15"/>
      <c r="H1868" s="15">
        <f t="shared" si="78"/>
        <v>26</v>
      </c>
      <c r="I1868" s="198">
        <f t="shared" si="77"/>
        <v>2</v>
      </c>
    </row>
    <row r="1869" spans="1:9" x14ac:dyDescent="0.3">
      <c r="A1869" s="10">
        <v>43510</v>
      </c>
      <c r="B1869" s="11" t="s">
        <v>147</v>
      </c>
      <c r="C1869" s="11" t="s">
        <v>796</v>
      </c>
      <c r="D1869" s="11" t="s">
        <v>662</v>
      </c>
      <c r="E1869" s="11">
        <v>6691923</v>
      </c>
      <c r="F1869" s="15">
        <f>IF(ISBLANK($D1869),"",IF(ISBLANK($E1869),VLOOKUP($D1869,$J:$K,2,FALSE),VLOOKUP($E1869,'Daycare Packages'!$A:$G,7,FALSE)))</f>
        <v>22</v>
      </c>
      <c r="G1869" s="15"/>
      <c r="H1869" s="15">
        <f t="shared" si="78"/>
        <v>22</v>
      </c>
      <c r="I1869" s="198">
        <f t="shared" si="77"/>
        <v>2</v>
      </c>
    </row>
    <row r="1870" spans="1:9" x14ac:dyDescent="0.3">
      <c r="A1870" s="10">
        <v>43510</v>
      </c>
      <c r="B1870" s="11" t="s">
        <v>1005</v>
      </c>
      <c r="C1870" s="11" t="s">
        <v>1006</v>
      </c>
      <c r="D1870" s="11" t="s">
        <v>662</v>
      </c>
      <c r="F1870" s="15">
        <f>IF(ISBLANK($D1870),"",IF(ISBLANK($E1870),VLOOKUP($D1870,$J:$K,2,FALSE),VLOOKUP($E1870,'Daycare Packages'!$A:$G,7,FALSE)))</f>
        <v>30</v>
      </c>
      <c r="G1870" s="15"/>
      <c r="H1870" s="15">
        <f t="shared" si="78"/>
        <v>30</v>
      </c>
      <c r="I1870" s="198">
        <f t="shared" si="77"/>
        <v>2</v>
      </c>
    </row>
    <row r="1871" spans="1:9" x14ac:dyDescent="0.3">
      <c r="A1871" s="10">
        <v>43510</v>
      </c>
      <c r="B1871" s="11" t="s">
        <v>881</v>
      </c>
      <c r="C1871" s="11" t="s">
        <v>821</v>
      </c>
      <c r="D1871" s="11" t="s">
        <v>662</v>
      </c>
      <c r="F1871" s="15">
        <f>IF(ISBLANK($D1871),"",IF(ISBLANK($E1871),VLOOKUP($D1871,$J:$K,2,FALSE),VLOOKUP($E1871,'Daycare Packages'!$A:$G,7,FALSE)))</f>
        <v>30</v>
      </c>
      <c r="G1871" s="15"/>
      <c r="H1871" s="15">
        <f t="shared" si="78"/>
        <v>30</v>
      </c>
      <c r="I1871" s="198">
        <f t="shared" si="77"/>
        <v>2</v>
      </c>
    </row>
    <row r="1872" spans="1:9" x14ac:dyDescent="0.3">
      <c r="A1872" s="10">
        <v>43510</v>
      </c>
      <c r="B1872" s="11" t="s">
        <v>617</v>
      </c>
      <c r="C1872" s="11" t="s">
        <v>618</v>
      </c>
      <c r="D1872" s="11" t="s">
        <v>662</v>
      </c>
      <c r="F1872" s="15">
        <f>IF(ISBLANK($D1872),"",IF(ISBLANK($E1872),VLOOKUP($D1872,$J:$K,2,FALSE),VLOOKUP($E1872,'Daycare Packages'!$A:$G,7,FALSE)))</f>
        <v>30</v>
      </c>
      <c r="G1872" s="15"/>
      <c r="H1872" s="15">
        <f t="shared" si="78"/>
        <v>30</v>
      </c>
      <c r="I1872" s="198">
        <f t="shared" si="77"/>
        <v>2</v>
      </c>
    </row>
    <row r="1873" spans="1:9" x14ac:dyDescent="0.3">
      <c r="A1873" s="10">
        <v>43510</v>
      </c>
      <c r="B1873" s="11" t="s">
        <v>196</v>
      </c>
      <c r="C1873" s="11" t="s">
        <v>432</v>
      </c>
      <c r="D1873" s="11" t="s">
        <v>662</v>
      </c>
      <c r="E1873" s="11">
        <v>6728047</v>
      </c>
      <c r="F1873" s="15">
        <f>IF(ISBLANK($D1873),"",IF(ISBLANK($E1873),VLOOKUP($D1873,$J:$K,2,FALSE),VLOOKUP($E1873,'Daycare Packages'!$A:$G,7,FALSE)))</f>
        <v>24</v>
      </c>
      <c r="G1873" s="15"/>
      <c r="H1873" s="15">
        <f t="shared" si="78"/>
        <v>24</v>
      </c>
      <c r="I1873" s="198">
        <f t="shared" si="77"/>
        <v>2</v>
      </c>
    </row>
    <row r="1874" spans="1:9" x14ac:dyDescent="0.3">
      <c r="A1874" s="10">
        <v>43510</v>
      </c>
      <c r="B1874" s="11" t="s">
        <v>66</v>
      </c>
      <c r="C1874" s="11" t="s">
        <v>866</v>
      </c>
      <c r="D1874" s="11" t="s">
        <v>662</v>
      </c>
      <c r="E1874" s="11">
        <v>540558</v>
      </c>
      <c r="F1874" s="15">
        <f>IF(ISBLANK($D1874),"",IF(ISBLANK($E1874),VLOOKUP($D1874,$J:$K,2,FALSE),VLOOKUP($E1874,'Daycare Packages'!$A:$G,7,FALSE)))</f>
        <v>20</v>
      </c>
      <c r="G1874" s="15"/>
      <c r="H1874" s="15">
        <f t="shared" si="78"/>
        <v>20</v>
      </c>
      <c r="I1874" s="198">
        <f t="shared" si="77"/>
        <v>2</v>
      </c>
    </row>
    <row r="1875" spans="1:9" x14ac:dyDescent="0.3">
      <c r="A1875" s="10">
        <v>43510</v>
      </c>
      <c r="B1875" s="11" t="s">
        <v>140</v>
      </c>
      <c r="C1875" s="11" t="s">
        <v>475</v>
      </c>
      <c r="D1875" s="11" t="s">
        <v>662</v>
      </c>
      <c r="E1875" s="11">
        <v>6676801</v>
      </c>
      <c r="F1875" s="15">
        <f>IF(ISBLANK($D1875),"",IF(ISBLANK($E1875),VLOOKUP($D1875,$J:$K,2,FALSE),VLOOKUP($E1875,'Daycare Packages'!$A:$G,7,FALSE)))</f>
        <v>22</v>
      </c>
      <c r="G1875" s="15"/>
      <c r="H1875" s="15">
        <f t="shared" si="78"/>
        <v>22</v>
      </c>
      <c r="I1875" s="198">
        <f t="shared" si="77"/>
        <v>2</v>
      </c>
    </row>
    <row r="1876" spans="1:9" x14ac:dyDescent="0.3">
      <c r="A1876" s="10">
        <v>43510</v>
      </c>
      <c r="B1876" s="11" t="s">
        <v>212</v>
      </c>
      <c r="C1876" s="11" t="s">
        <v>707</v>
      </c>
      <c r="D1876" s="11" t="s">
        <v>662</v>
      </c>
      <c r="F1876" s="15">
        <f>IF(ISBLANK($D1876),"",IF(ISBLANK($E1876),VLOOKUP($D1876,$J:$K,2,FALSE),VLOOKUP($E1876,'Daycare Packages'!$A:$G,7,FALSE)))</f>
        <v>30</v>
      </c>
      <c r="G1876" s="15"/>
      <c r="H1876" s="15">
        <f t="shared" si="78"/>
        <v>30</v>
      </c>
      <c r="I1876" s="198">
        <f t="shared" si="77"/>
        <v>2</v>
      </c>
    </row>
    <row r="1877" spans="1:9" x14ac:dyDescent="0.3">
      <c r="A1877" s="10">
        <v>43510</v>
      </c>
      <c r="B1877" s="11" t="s">
        <v>730</v>
      </c>
      <c r="C1877" s="11" t="s">
        <v>731</v>
      </c>
      <c r="D1877" s="11" t="s">
        <v>662</v>
      </c>
      <c r="F1877" s="15">
        <f>IF(ISBLANK($D1877),"",IF(ISBLANK($E1877),VLOOKUP($D1877,$J:$K,2,FALSE),VLOOKUP($E1877,'Daycare Packages'!$A:$G,7,FALSE)))</f>
        <v>30</v>
      </c>
      <c r="G1877" s="15"/>
      <c r="H1877" s="15">
        <f t="shared" si="78"/>
        <v>30</v>
      </c>
      <c r="I1877" s="198">
        <f t="shared" si="77"/>
        <v>2</v>
      </c>
    </row>
    <row r="1878" spans="1:9" x14ac:dyDescent="0.3">
      <c r="A1878" s="10">
        <v>43510</v>
      </c>
      <c r="B1878" s="11" t="s">
        <v>924</v>
      </c>
      <c r="C1878" s="11" t="s">
        <v>925</v>
      </c>
      <c r="D1878" s="11" t="s">
        <v>662</v>
      </c>
      <c r="F1878" s="15">
        <f>IF(ISBLANK($D1878),"",IF(ISBLANK($E1878),VLOOKUP($D1878,$J:$K,2,FALSE),VLOOKUP($E1878,'Daycare Packages'!$A:$G,7,FALSE)))</f>
        <v>30</v>
      </c>
      <c r="G1878" s="15"/>
      <c r="H1878" s="15">
        <f t="shared" si="78"/>
        <v>30</v>
      </c>
      <c r="I1878" s="198">
        <f t="shared" si="77"/>
        <v>2</v>
      </c>
    </row>
    <row r="1879" spans="1:9" x14ac:dyDescent="0.3">
      <c r="A1879" s="10">
        <v>43510</v>
      </c>
      <c r="B1879" s="11" t="s">
        <v>219</v>
      </c>
      <c r="C1879" s="11" t="s">
        <v>684</v>
      </c>
      <c r="D1879" s="11" t="s">
        <v>662</v>
      </c>
      <c r="E1879" s="11">
        <v>6778567</v>
      </c>
      <c r="F1879" s="15">
        <f>IF(ISBLANK($D1879),"",IF(ISBLANK($E1879),VLOOKUP($D1879,$J:$K,2,FALSE),VLOOKUP($E1879,'Daycare Packages'!$A:$G,7,FALSE)))</f>
        <v>27</v>
      </c>
      <c r="G1879" s="15"/>
      <c r="H1879" s="15">
        <f t="shared" si="78"/>
        <v>27</v>
      </c>
      <c r="I1879" s="198">
        <f t="shared" si="77"/>
        <v>2</v>
      </c>
    </row>
    <row r="1880" spans="1:9" x14ac:dyDescent="0.3">
      <c r="A1880" s="10">
        <v>43510</v>
      </c>
      <c r="B1880" s="11" t="s">
        <v>907</v>
      </c>
      <c r="C1880" s="11" t="s">
        <v>909</v>
      </c>
      <c r="D1880" s="11" t="s">
        <v>662</v>
      </c>
      <c r="F1880" s="15">
        <f>IF(ISBLANK($D1880),"",IF(ISBLANK($E1880),VLOOKUP($D1880,$J:$K,2,FALSE),VLOOKUP($E1880,'Daycare Packages'!$A:$G,7,FALSE)))</f>
        <v>30</v>
      </c>
      <c r="G1880" s="15"/>
      <c r="H1880" s="15">
        <f t="shared" si="78"/>
        <v>30</v>
      </c>
      <c r="I1880" s="198">
        <f t="shared" si="77"/>
        <v>2</v>
      </c>
    </row>
    <row r="1881" spans="1:9" x14ac:dyDescent="0.3">
      <c r="A1881" s="10">
        <v>43510</v>
      </c>
      <c r="B1881" s="11" t="s">
        <v>907</v>
      </c>
      <c r="C1881" s="11" t="s">
        <v>908</v>
      </c>
      <c r="D1881" s="11" t="s">
        <v>662</v>
      </c>
      <c r="F1881" s="15">
        <f>IF(ISBLANK($D1881),"",IF(ISBLANK($E1881),VLOOKUP($D1881,$J:$K,2,FALSE),VLOOKUP($E1881,'Daycare Packages'!$A:$G,7,FALSE)))</f>
        <v>30</v>
      </c>
      <c r="G1881" s="15"/>
      <c r="H1881" s="15">
        <f t="shared" si="78"/>
        <v>30</v>
      </c>
      <c r="I1881" s="198">
        <f t="shared" si="77"/>
        <v>2</v>
      </c>
    </row>
    <row r="1882" spans="1:9" x14ac:dyDescent="0.3">
      <c r="A1882" s="10">
        <v>43510</v>
      </c>
      <c r="B1882" s="11" t="s">
        <v>222</v>
      </c>
      <c r="C1882" s="11" t="s">
        <v>229</v>
      </c>
      <c r="D1882" s="11" t="s">
        <v>662</v>
      </c>
      <c r="E1882" s="11">
        <v>6771136</v>
      </c>
      <c r="F1882" s="15">
        <f>IF(ISBLANK($D1882),"",IF(ISBLANK($E1882),VLOOKUP($D1882,$J:$K,2,FALSE),VLOOKUP($E1882,'Daycare Packages'!$A:$G,7,FALSE)))</f>
        <v>27</v>
      </c>
      <c r="G1882" s="15"/>
      <c r="H1882" s="15">
        <f t="shared" si="78"/>
        <v>27</v>
      </c>
      <c r="I1882" s="198">
        <f t="shared" si="77"/>
        <v>2</v>
      </c>
    </row>
    <row r="1883" spans="1:9" x14ac:dyDescent="0.3">
      <c r="A1883" s="10">
        <v>43510</v>
      </c>
      <c r="B1883" s="11" t="s">
        <v>122</v>
      </c>
      <c r="C1883" s="11" t="s">
        <v>740</v>
      </c>
      <c r="D1883" s="11" t="s">
        <v>662</v>
      </c>
      <c r="E1883" s="11">
        <v>6632734</v>
      </c>
      <c r="F1883" s="15">
        <f>IF(ISBLANK($D1883),"",IF(ISBLANK($E1883),VLOOKUP($D1883,$J:$K,2,FALSE),VLOOKUP($E1883,'Daycare Packages'!$A:$G,7,FALSE)))</f>
        <v>22</v>
      </c>
      <c r="G1883" s="15"/>
      <c r="H1883" s="15">
        <f t="shared" si="78"/>
        <v>22</v>
      </c>
      <c r="I1883" s="198">
        <f t="shared" si="77"/>
        <v>2</v>
      </c>
    </row>
    <row r="1884" spans="1:9" x14ac:dyDescent="0.3">
      <c r="A1884" s="10">
        <v>43510</v>
      </c>
      <c r="B1884" s="11" t="s">
        <v>191</v>
      </c>
      <c r="C1884" s="11" t="s">
        <v>776</v>
      </c>
      <c r="D1884" s="11" t="s">
        <v>662</v>
      </c>
      <c r="E1884" s="11">
        <v>6727345</v>
      </c>
      <c r="F1884" s="15">
        <f>IF(ISBLANK($D1884),"",IF(ISBLANK($E1884),VLOOKUP($D1884,$J:$K,2,FALSE),VLOOKUP($E1884,'Daycare Packages'!$A:$G,7,FALSE)))</f>
        <v>26</v>
      </c>
      <c r="G1884" s="15"/>
      <c r="H1884" s="15">
        <f t="shared" si="78"/>
        <v>26</v>
      </c>
      <c r="I1884" s="198">
        <f t="shared" si="77"/>
        <v>2</v>
      </c>
    </row>
    <row r="1885" spans="1:9" x14ac:dyDescent="0.3">
      <c r="A1885" s="10">
        <v>43510</v>
      </c>
      <c r="B1885" s="11" t="s">
        <v>203</v>
      </c>
      <c r="C1885" s="11" t="s">
        <v>840</v>
      </c>
      <c r="D1885" s="11" t="s">
        <v>662</v>
      </c>
      <c r="E1885" s="11">
        <v>6732330</v>
      </c>
      <c r="F1885" s="15">
        <f>IF(ISBLANK($D1885),"",IF(ISBLANK($E1885),VLOOKUP($D1885,$J:$K,2,FALSE),VLOOKUP($E1885,'Daycare Packages'!$A:$G,7,FALSE)))</f>
        <v>26</v>
      </c>
      <c r="G1885" s="15"/>
      <c r="H1885" s="15">
        <f t="shared" si="78"/>
        <v>26</v>
      </c>
      <c r="I1885" s="198">
        <f t="shared" si="77"/>
        <v>2</v>
      </c>
    </row>
    <row r="1886" spans="1:9" x14ac:dyDescent="0.3">
      <c r="A1886" s="10">
        <v>43510</v>
      </c>
      <c r="B1886" s="11" t="s">
        <v>732</v>
      </c>
      <c r="C1886" s="11" t="s">
        <v>1007</v>
      </c>
      <c r="D1886" s="11" t="s">
        <v>662</v>
      </c>
      <c r="F1886" s="15">
        <f>IF(ISBLANK($D1886),"",IF(ISBLANK($E1886),VLOOKUP($D1886,$J:$K,2,FALSE),VLOOKUP($E1886,'Daycare Packages'!$A:$G,7,FALSE)))</f>
        <v>30</v>
      </c>
      <c r="G1886" s="15"/>
      <c r="H1886" s="15">
        <f t="shared" si="78"/>
        <v>30</v>
      </c>
      <c r="I1886" s="198">
        <f t="shared" si="77"/>
        <v>2</v>
      </c>
    </row>
    <row r="1887" spans="1:9" x14ac:dyDescent="0.3">
      <c r="A1887" s="10">
        <v>43510</v>
      </c>
      <c r="B1887" s="11" t="s">
        <v>282</v>
      </c>
      <c r="C1887" s="11" t="s">
        <v>735</v>
      </c>
      <c r="D1887" s="11" t="s">
        <v>662</v>
      </c>
      <c r="F1887" s="15">
        <f>IF(ISBLANK($D1887),"",IF(ISBLANK($E1887),VLOOKUP($D1887,$J:$K,2,FALSE),VLOOKUP($E1887,'Daycare Packages'!$A:$G,7,FALSE)))</f>
        <v>30</v>
      </c>
      <c r="G1887" s="15"/>
      <c r="H1887" s="15">
        <f t="shared" si="78"/>
        <v>30</v>
      </c>
      <c r="I1887" s="198">
        <f t="shared" si="77"/>
        <v>2</v>
      </c>
    </row>
    <row r="1888" spans="1:9" x14ac:dyDescent="0.3">
      <c r="A1888" s="10">
        <v>43510</v>
      </c>
      <c r="B1888" s="11" t="s">
        <v>318</v>
      </c>
      <c r="C1888" s="11" t="s">
        <v>723</v>
      </c>
      <c r="D1888" s="11" t="s">
        <v>662</v>
      </c>
      <c r="F1888" s="15">
        <f>IF(ISBLANK($D1888),"",IF(ISBLANK($E1888),VLOOKUP($D1888,$J:$K,2,FALSE),VLOOKUP($E1888,'Daycare Packages'!$A:$G,7,FALSE)))</f>
        <v>30</v>
      </c>
      <c r="G1888" s="15"/>
      <c r="H1888" s="15">
        <f t="shared" si="78"/>
        <v>30</v>
      </c>
      <c r="I1888" s="198">
        <f t="shared" si="77"/>
        <v>2</v>
      </c>
    </row>
    <row r="1889" spans="1:9" x14ac:dyDescent="0.3">
      <c r="A1889" s="10">
        <v>43510</v>
      </c>
      <c r="B1889" s="11" t="s">
        <v>849</v>
      </c>
      <c r="C1889" s="11" t="s">
        <v>850</v>
      </c>
      <c r="D1889" s="11" t="s">
        <v>662</v>
      </c>
      <c r="F1889" s="15">
        <f>IF(ISBLANK($D1889),"",IF(ISBLANK($E1889),VLOOKUP($D1889,$J:$K,2,FALSE),VLOOKUP($E1889,'Daycare Packages'!$A:$G,7,FALSE)))</f>
        <v>30</v>
      </c>
      <c r="G1889" s="15"/>
      <c r="H1889" s="15">
        <f t="shared" si="78"/>
        <v>30</v>
      </c>
      <c r="I1889" s="198">
        <f t="shared" si="77"/>
        <v>2</v>
      </c>
    </row>
    <row r="1890" spans="1:9" x14ac:dyDescent="0.3">
      <c r="A1890" s="10">
        <v>43510</v>
      </c>
      <c r="B1890" s="11" t="s">
        <v>159</v>
      </c>
      <c r="C1890" s="11" t="s">
        <v>456</v>
      </c>
      <c r="D1890" s="11" t="s">
        <v>662</v>
      </c>
      <c r="E1890" s="11">
        <v>6737156</v>
      </c>
      <c r="F1890" s="15">
        <f>IF(ISBLANK($D1890),"",IF(ISBLANK($E1890),VLOOKUP($D1890,$J:$K,2,FALSE),VLOOKUP($E1890,'Daycare Packages'!$A:$G,7,FALSE)))</f>
        <v>25</v>
      </c>
      <c r="G1890" s="15"/>
      <c r="H1890" s="15">
        <f t="shared" si="78"/>
        <v>25</v>
      </c>
      <c r="I1890" s="198">
        <f t="shared" si="77"/>
        <v>2</v>
      </c>
    </row>
    <row r="1891" spans="1:9" x14ac:dyDescent="0.3">
      <c r="A1891" s="10">
        <v>43510</v>
      </c>
      <c r="B1891" s="11" t="s">
        <v>114</v>
      </c>
      <c r="C1891" s="11" t="s">
        <v>789</v>
      </c>
      <c r="D1891" s="11" t="s">
        <v>662</v>
      </c>
      <c r="E1891" s="11">
        <v>6735275</v>
      </c>
      <c r="F1891" s="15">
        <f>IF(ISBLANK($D1891),"",IF(ISBLANK($E1891),VLOOKUP($D1891,$J:$K,2,FALSE),VLOOKUP($E1891,'Daycare Packages'!$A:$G,7,FALSE)))</f>
        <v>22</v>
      </c>
      <c r="G1891" s="15"/>
      <c r="H1891" s="15">
        <f t="shared" si="78"/>
        <v>22</v>
      </c>
      <c r="I1891" s="198">
        <f t="shared" si="77"/>
        <v>2</v>
      </c>
    </row>
    <row r="1892" spans="1:9" x14ac:dyDescent="0.3">
      <c r="A1892" s="10">
        <v>43510</v>
      </c>
      <c r="B1892" s="11" t="s">
        <v>663</v>
      </c>
      <c r="C1892" s="11" t="s">
        <v>664</v>
      </c>
      <c r="D1892" s="11" t="s">
        <v>662</v>
      </c>
      <c r="F1892" s="15">
        <f>IF(ISBLANK($D1892),"",IF(ISBLANK($E1892),VLOOKUP($D1892,$J:$K,2,FALSE),VLOOKUP($E1892,'Daycare Packages'!$A:$G,7,FALSE)))</f>
        <v>30</v>
      </c>
      <c r="G1892" s="15"/>
      <c r="H1892" s="15">
        <f t="shared" si="78"/>
        <v>30</v>
      </c>
      <c r="I1892" s="198">
        <f t="shared" si="77"/>
        <v>2</v>
      </c>
    </row>
    <row r="1893" spans="1:9" x14ac:dyDescent="0.3">
      <c r="A1893" s="10">
        <v>43510</v>
      </c>
      <c r="B1893" s="11" t="s">
        <v>663</v>
      </c>
      <c r="C1893" s="11" t="s">
        <v>665</v>
      </c>
      <c r="D1893" s="11" t="s">
        <v>662</v>
      </c>
      <c r="F1893" s="15">
        <f>IF(ISBLANK($D1893),"",IF(ISBLANK($E1893),VLOOKUP($D1893,$J:$K,2,FALSE),VLOOKUP($E1893,'Daycare Packages'!$A:$G,7,FALSE)))</f>
        <v>30</v>
      </c>
      <c r="G1893" s="15"/>
      <c r="H1893" s="15">
        <f t="shared" si="78"/>
        <v>30</v>
      </c>
      <c r="I1893" s="198">
        <f t="shared" si="77"/>
        <v>2</v>
      </c>
    </row>
    <row r="1894" spans="1:9" x14ac:dyDescent="0.3">
      <c r="A1894" s="10">
        <v>43510</v>
      </c>
      <c r="B1894" s="11" t="s">
        <v>152</v>
      </c>
      <c r="C1894" s="11" t="s">
        <v>679</v>
      </c>
      <c r="D1894" s="11" t="s">
        <v>662</v>
      </c>
      <c r="E1894" s="11">
        <v>6696828</v>
      </c>
      <c r="F1894" s="15">
        <f>IF(ISBLANK($D1894),"",IF(ISBLANK($E1894),VLOOKUP($D1894,$J:$K,2,FALSE),VLOOKUP($E1894,'Daycare Packages'!$A:$G,7,FALSE)))</f>
        <v>22</v>
      </c>
      <c r="G1894" s="15"/>
      <c r="H1894" s="15">
        <f t="shared" si="78"/>
        <v>22</v>
      </c>
      <c r="I1894" s="198">
        <f t="shared" si="77"/>
        <v>2</v>
      </c>
    </row>
    <row r="1895" spans="1:9" x14ac:dyDescent="0.3">
      <c r="A1895" s="10">
        <v>43510</v>
      </c>
      <c r="B1895" s="11" t="s">
        <v>700</v>
      </c>
      <c r="C1895" s="11" t="s">
        <v>701</v>
      </c>
      <c r="D1895" s="11" t="s">
        <v>662</v>
      </c>
      <c r="F1895" s="15">
        <f>IF(ISBLANK($D1895),"",IF(ISBLANK($E1895),VLOOKUP($D1895,$J:$K,2,FALSE),VLOOKUP($E1895,'Daycare Packages'!$A:$G,7,FALSE)))</f>
        <v>30</v>
      </c>
      <c r="G1895" s="15"/>
      <c r="H1895" s="15">
        <f t="shared" si="78"/>
        <v>30</v>
      </c>
      <c r="I1895" s="198">
        <f t="shared" si="77"/>
        <v>2</v>
      </c>
    </row>
    <row r="1896" spans="1:9" x14ac:dyDescent="0.3">
      <c r="A1896" s="10">
        <v>43510</v>
      </c>
      <c r="B1896" s="11" t="s">
        <v>217</v>
      </c>
      <c r="C1896" s="11" t="s">
        <v>402</v>
      </c>
      <c r="D1896" s="11" t="s">
        <v>662</v>
      </c>
      <c r="E1896" s="11">
        <v>6736913</v>
      </c>
      <c r="F1896" s="15">
        <f>IF(ISBLANK($D1896),"",IF(ISBLANK($E1896),VLOOKUP($D1896,$J:$K,2,FALSE),VLOOKUP($E1896,'Daycare Packages'!$A:$G,7,FALSE)))</f>
        <v>25</v>
      </c>
      <c r="G1896" s="15"/>
      <c r="H1896" s="15">
        <f t="shared" si="78"/>
        <v>25</v>
      </c>
      <c r="I1896" s="198">
        <f t="shared" si="77"/>
        <v>2</v>
      </c>
    </row>
    <row r="1897" spans="1:9" x14ac:dyDescent="0.3">
      <c r="A1897" s="10">
        <v>43510</v>
      </c>
      <c r="B1897" s="11" t="s">
        <v>127</v>
      </c>
      <c r="C1897" s="11" t="s">
        <v>715</v>
      </c>
      <c r="D1897" s="11" t="s">
        <v>662</v>
      </c>
      <c r="E1897" s="11">
        <v>6756191</v>
      </c>
      <c r="F1897" s="15">
        <f>IF(ISBLANK($D1897),"",IF(ISBLANK($E1897),VLOOKUP($D1897,$J:$K,2,FALSE),VLOOKUP($E1897,'Daycare Packages'!$A:$G,7,FALSE)))</f>
        <v>23</v>
      </c>
      <c r="G1897" s="15"/>
      <c r="H1897" s="15">
        <f t="shared" si="78"/>
        <v>23</v>
      </c>
      <c r="I1897" s="198">
        <f t="shared" si="77"/>
        <v>2</v>
      </c>
    </row>
    <row r="1898" spans="1:9" x14ac:dyDescent="0.3">
      <c r="A1898" s="10">
        <v>43510</v>
      </c>
      <c r="B1898" s="11" t="s">
        <v>699</v>
      </c>
      <c r="C1898" s="11" t="s">
        <v>507</v>
      </c>
      <c r="D1898" s="11" t="s">
        <v>662</v>
      </c>
      <c r="F1898" s="15">
        <f>IF(ISBLANK($D1898),"",IF(ISBLANK($E1898),VLOOKUP($D1898,$J:$K,2,FALSE),VLOOKUP($E1898,'Daycare Packages'!$A:$G,7,FALSE)))</f>
        <v>30</v>
      </c>
      <c r="G1898" s="15">
        <v>-3</v>
      </c>
      <c r="H1898" s="15">
        <f t="shared" si="78"/>
        <v>27</v>
      </c>
      <c r="I1898" s="198">
        <f t="shared" si="77"/>
        <v>2</v>
      </c>
    </row>
    <row r="1899" spans="1:9" x14ac:dyDescent="0.3">
      <c r="A1899" s="10">
        <v>43510</v>
      </c>
      <c r="B1899" s="11" t="s">
        <v>699</v>
      </c>
      <c r="C1899" s="11" t="s">
        <v>478</v>
      </c>
      <c r="D1899" s="11" t="s">
        <v>662</v>
      </c>
      <c r="F1899" s="15">
        <f>IF(ISBLANK($D1899),"",IF(ISBLANK($E1899),VLOOKUP($D1899,$J:$K,2,FALSE),VLOOKUP($E1899,'Daycare Packages'!$A:$G,7,FALSE)))</f>
        <v>30</v>
      </c>
      <c r="G1899" s="15">
        <v>-3</v>
      </c>
      <c r="H1899" s="15">
        <f t="shared" si="78"/>
        <v>27</v>
      </c>
      <c r="I1899" s="198">
        <f t="shared" si="77"/>
        <v>2</v>
      </c>
    </row>
    <row r="1900" spans="1:9" x14ac:dyDescent="0.3">
      <c r="A1900" s="10">
        <v>43510</v>
      </c>
      <c r="B1900" s="11" t="s">
        <v>218</v>
      </c>
      <c r="C1900" s="11" t="s">
        <v>738</v>
      </c>
      <c r="D1900" s="11" t="s">
        <v>662</v>
      </c>
      <c r="E1900" s="11">
        <v>6738000</v>
      </c>
      <c r="F1900" s="15">
        <f>IF(ISBLANK($D1900),"",IF(ISBLANK($E1900),VLOOKUP($D1900,$J:$K,2,FALSE),VLOOKUP($E1900,'Daycare Packages'!$A:$G,7,FALSE)))</f>
        <v>20</v>
      </c>
      <c r="G1900" s="15"/>
      <c r="H1900" s="15">
        <f t="shared" si="78"/>
        <v>20</v>
      </c>
      <c r="I1900" s="198">
        <f t="shared" si="77"/>
        <v>2</v>
      </c>
    </row>
    <row r="1901" spans="1:9" x14ac:dyDescent="0.3">
      <c r="A1901" s="10">
        <v>43510</v>
      </c>
      <c r="B1901" s="11" t="s">
        <v>218</v>
      </c>
      <c r="C1901" s="11" t="s">
        <v>737</v>
      </c>
      <c r="D1901" s="11" t="s">
        <v>662</v>
      </c>
      <c r="E1901" s="11">
        <v>6738000</v>
      </c>
      <c r="F1901" s="15">
        <f>IF(ISBLANK($D1901),"",IF(ISBLANK($E1901),VLOOKUP($D1901,$J:$K,2,FALSE),VLOOKUP($E1901,'Daycare Packages'!$A:$G,7,FALSE)))</f>
        <v>20</v>
      </c>
      <c r="G1901" s="15"/>
      <c r="H1901" s="15">
        <f t="shared" si="78"/>
        <v>20</v>
      </c>
      <c r="I1901" s="198">
        <f t="shared" si="77"/>
        <v>2</v>
      </c>
    </row>
    <row r="1902" spans="1:9" x14ac:dyDescent="0.3">
      <c r="A1902" s="10">
        <v>43510</v>
      </c>
      <c r="B1902" s="11" t="s">
        <v>183</v>
      </c>
      <c r="C1902" s="11" t="s">
        <v>520</v>
      </c>
      <c r="D1902" s="11" t="s">
        <v>662</v>
      </c>
      <c r="E1902" s="11">
        <v>6722072</v>
      </c>
      <c r="F1902" s="15">
        <f>IF(ISBLANK($D1902),"",IF(ISBLANK($E1902),VLOOKUP($D1902,$J:$K,2,FALSE),VLOOKUP($E1902,'Daycare Packages'!$A:$G,7,FALSE)))</f>
        <v>25</v>
      </c>
      <c r="G1902" s="15"/>
      <c r="H1902" s="15">
        <f t="shared" si="78"/>
        <v>25</v>
      </c>
      <c r="I1902" s="198">
        <f t="shared" si="77"/>
        <v>2</v>
      </c>
    </row>
    <row r="1903" spans="1:9" x14ac:dyDescent="0.3">
      <c r="A1903" s="10">
        <v>43510</v>
      </c>
      <c r="B1903" s="11" t="s">
        <v>214</v>
      </c>
      <c r="C1903" s="11" t="s">
        <v>686</v>
      </c>
      <c r="D1903" s="11" t="s">
        <v>662</v>
      </c>
      <c r="E1903" s="11">
        <v>6735881</v>
      </c>
      <c r="F1903" s="15">
        <f>IF(ISBLANK($D1903),"",IF(ISBLANK($E1903),VLOOKUP($D1903,$J:$K,2,FALSE),VLOOKUP($E1903,'Daycare Packages'!$A:$G,7,FALSE)))</f>
        <v>25</v>
      </c>
      <c r="G1903" s="15"/>
      <c r="H1903" s="15">
        <f t="shared" si="78"/>
        <v>25</v>
      </c>
      <c r="I1903" s="198">
        <f t="shared" si="77"/>
        <v>2</v>
      </c>
    </row>
    <row r="1904" spans="1:9" x14ac:dyDescent="0.3">
      <c r="A1904" s="10">
        <v>43510</v>
      </c>
      <c r="B1904" s="11" t="s">
        <v>215</v>
      </c>
      <c r="C1904" s="11" t="s">
        <v>1008</v>
      </c>
      <c r="D1904" s="11" t="s">
        <v>662</v>
      </c>
      <c r="E1904" s="11">
        <v>6778741</v>
      </c>
      <c r="F1904" s="15">
        <f>IF(ISBLANK($D1904),"",IF(ISBLANK($E1904),VLOOKUP($D1904,$J:$K,2,FALSE),VLOOKUP($E1904,'Daycare Packages'!$A:$G,7,FALSE)))</f>
        <v>27</v>
      </c>
      <c r="G1904" s="15"/>
      <c r="H1904" s="15">
        <f t="shared" si="78"/>
        <v>27</v>
      </c>
      <c r="I1904" s="198">
        <f t="shared" si="77"/>
        <v>2</v>
      </c>
    </row>
    <row r="1905" spans="1:9" x14ac:dyDescent="0.3">
      <c r="A1905" s="10">
        <v>43510</v>
      </c>
      <c r="B1905" s="11" t="s">
        <v>139</v>
      </c>
      <c r="C1905" s="11" t="s">
        <v>867</v>
      </c>
      <c r="D1905" s="11" t="s">
        <v>662</v>
      </c>
      <c r="E1905" s="11">
        <v>6676776</v>
      </c>
      <c r="F1905" s="15">
        <f>IF(ISBLANK($D1905),"",IF(ISBLANK($E1905),VLOOKUP($D1905,$J:$K,2,FALSE),VLOOKUP($E1905,'Daycare Packages'!$A:$G,7,FALSE)))</f>
        <v>26</v>
      </c>
      <c r="G1905" s="15"/>
      <c r="H1905" s="15">
        <f t="shared" si="78"/>
        <v>26</v>
      </c>
      <c r="I1905" s="198">
        <f t="shared" si="77"/>
        <v>2</v>
      </c>
    </row>
    <row r="1906" spans="1:9" x14ac:dyDescent="0.3">
      <c r="A1906" s="10">
        <v>43510</v>
      </c>
      <c r="B1906" s="11" t="s">
        <v>189</v>
      </c>
      <c r="C1906" s="11" t="s">
        <v>638</v>
      </c>
      <c r="D1906" s="11" t="s">
        <v>662</v>
      </c>
      <c r="E1906" s="11">
        <v>6725260</v>
      </c>
      <c r="F1906" s="15">
        <f>IF(ISBLANK($D1906),"",IF(ISBLANK($E1906),VLOOKUP($D1906,$J:$K,2,FALSE),VLOOKUP($E1906,'Daycare Packages'!$A:$G,7,FALSE)))</f>
        <v>22</v>
      </c>
      <c r="G1906" s="15"/>
      <c r="H1906" s="15">
        <f t="shared" si="78"/>
        <v>22</v>
      </c>
      <c r="I1906" s="198">
        <f t="shared" si="77"/>
        <v>2</v>
      </c>
    </row>
    <row r="1907" spans="1:9" x14ac:dyDescent="0.3">
      <c r="A1907" s="10">
        <v>43510</v>
      </c>
      <c r="B1907" s="11" t="s">
        <v>186</v>
      </c>
      <c r="C1907" s="11" t="s">
        <v>561</v>
      </c>
      <c r="D1907" s="11" t="s">
        <v>662</v>
      </c>
      <c r="E1907" s="11">
        <v>6723146</v>
      </c>
      <c r="F1907" s="15">
        <f>IF(ISBLANK($D1907),"",IF(ISBLANK($E1907),VLOOKUP($D1907,$J:$K,2,FALSE),VLOOKUP($E1907,'Daycare Packages'!$A:$G,7,FALSE)))</f>
        <v>22</v>
      </c>
      <c r="G1907" s="15"/>
      <c r="H1907" s="15">
        <f t="shared" si="78"/>
        <v>22</v>
      </c>
      <c r="I1907" s="198">
        <f t="shared" si="77"/>
        <v>2</v>
      </c>
    </row>
    <row r="1908" spans="1:9" x14ac:dyDescent="0.3">
      <c r="A1908" s="10">
        <v>43510</v>
      </c>
      <c r="B1908" s="11" t="s">
        <v>753</v>
      </c>
      <c r="C1908" s="11" t="s">
        <v>744</v>
      </c>
      <c r="D1908" s="11" t="s">
        <v>662</v>
      </c>
      <c r="F1908" s="15">
        <f>IF(ISBLANK($D1908),"",IF(ISBLANK($E1908),VLOOKUP($D1908,$J:$K,2,FALSE),VLOOKUP($E1908,'Daycare Packages'!$A:$G,7,FALSE)))</f>
        <v>30</v>
      </c>
      <c r="G1908" s="15"/>
      <c r="H1908" s="15">
        <f t="shared" si="78"/>
        <v>30</v>
      </c>
      <c r="I1908" s="198">
        <f t="shared" si="77"/>
        <v>2</v>
      </c>
    </row>
    <row r="1909" spans="1:9" x14ac:dyDescent="0.3">
      <c r="A1909" s="10">
        <v>43510</v>
      </c>
      <c r="B1909" s="11" t="s">
        <v>132</v>
      </c>
      <c r="C1909" s="11" t="s">
        <v>818</v>
      </c>
      <c r="D1909" s="11" t="s">
        <v>662</v>
      </c>
      <c r="E1909" s="11">
        <v>6746752</v>
      </c>
      <c r="F1909" s="15">
        <f>IF(ISBLANK($D1909),"",IF(ISBLANK($E1909),VLOOKUP($D1909,$J:$K,2,FALSE),VLOOKUP($E1909,'Daycare Packages'!$A:$G,7,FALSE)))</f>
        <v>27</v>
      </c>
      <c r="G1909" s="15"/>
      <c r="H1909" s="15">
        <f t="shared" si="78"/>
        <v>27</v>
      </c>
      <c r="I1909" s="198">
        <f t="shared" si="77"/>
        <v>2</v>
      </c>
    </row>
    <row r="1910" spans="1:9" x14ac:dyDescent="0.3">
      <c r="A1910" s="10">
        <v>43510</v>
      </c>
      <c r="B1910" s="11" t="s">
        <v>713</v>
      </c>
      <c r="C1910" s="11" t="s">
        <v>714</v>
      </c>
      <c r="D1910" s="11" t="s">
        <v>662</v>
      </c>
      <c r="F1910" s="15">
        <f>IF(ISBLANK($D1910),"",IF(ISBLANK($E1910),VLOOKUP($D1910,$J:$K,2,FALSE),VLOOKUP($E1910,'Daycare Packages'!$A:$G,7,FALSE)))</f>
        <v>30</v>
      </c>
      <c r="G1910" s="15"/>
      <c r="H1910" s="15">
        <f t="shared" si="78"/>
        <v>30</v>
      </c>
      <c r="I1910" s="198">
        <f t="shared" si="77"/>
        <v>2</v>
      </c>
    </row>
    <row r="1911" spans="1:9" x14ac:dyDescent="0.3">
      <c r="A1911" s="10">
        <v>43510</v>
      </c>
      <c r="B1911" s="11" t="s">
        <v>713</v>
      </c>
      <c r="C1911" s="11" t="s">
        <v>821</v>
      </c>
      <c r="D1911" s="11" t="s">
        <v>659</v>
      </c>
      <c r="F1911" s="15">
        <f>IF(ISBLANK($D1911),"",IF(ISBLANK($E1911),VLOOKUP($D1911,$J:$K,2,FALSE),VLOOKUP($E1911,'Daycare Packages'!$A:$G,7,FALSE)))</f>
        <v>20</v>
      </c>
      <c r="G1911" s="15"/>
      <c r="H1911" s="15">
        <f t="shared" si="78"/>
        <v>20</v>
      </c>
      <c r="I1911" s="198">
        <f t="shared" si="77"/>
        <v>2</v>
      </c>
    </row>
    <row r="1912" spans="1:9" x14ac:dyDescent="0.3">
      <c r="A1912" s="10">
        <v>43510</v>
      </c>
      <c r="B1912" s="11" t="s">
        <v>226</v>
      </c>
      <c r="C1912" s="11" t="s">
        <v>569</v>
      </c>
      <c r="D1912" s="11" t="s">
        <v>662</v>
      </c>
      <c r="E1912" s="11">
        <v>6752176</v>
      </c>
      <c r="F1912" s="15">
        <f>IF(ISBLANK($D1912),"",IF(ISBLANK($E1912),VLOOKUP($D1912,$J:$K,2,FALSE),VLOOKUP($E1912,'Daycare Packages'!$A:$G,7,FALSE)))</f>
        <v>27</v>
      </c>
      <c r="G1912" s="15"/>
      <c r="H1912" s="15">
        <f t="shared" si="78"/>
        <v>27</v>
      </c>
      <c r="I1912" s="198">
        <f t="shared" si="77"/>
        <v>2</v>
      </c>
    </row>
    <row r="1913" spans="1:9" x14ac:dyDescent="0.3">
      <c r="A1913" s="10">
        <v>43510</v>
      </c>
      <c r="B1913" s="11" t="s">
        <v>210</v>
      </c>
      <c r="C1913" s="11" t="s">
        <v>460</v>
      </c>
      <c r="D1913" s="11" t="s">
        <v>662</v>
      </c>
      <c r="E1913" s="11">
        <v>6733894</v>
      </c>
      <c r="F1913" s="15">
        <f>IF(ISBLANK($D1913),"",IF(ISBLANK($E1913),VLOOKUP($D1913,$J:$K,2,FALSE),VLOOKUP($E1913,'Daycare Packages'!$A:$G,7,FALSE)))</f>
        <v>26</v>
      </c>
      <c r="G1913" s="15"/>
      <c r="H1913" s="15">
        <f t="shared" si="78"/>
        <v>26</v>
      </c>
      <c r="I1913" s="198">
        <f t="shared" si="77"/>
        <v>2</v>
      </c>
    </row>
    <row r="1914" spans="1:9" x14ac:dyDescent="0.3">
      <c r="A1914" s="10">
        <v>43510</v>
      </c>
      <c r="B1914" s="11" t="s">
        <v>109</v>
      </c>
      <c r="C1914" s="11" t="s">
        <v>930</v>
      </c>
      <c r="D1914" s="11" t="s">
        <v>662</v>
      </c>
      <c r="E1914" s="11">
        <v>6735833</v>
      </c>
      <c r="F1914" s="15">
        <f>IF(ISBLANK($D1914),"",IF(ISBLANK($E1914),VLOOKUP($D1914,$J:$K,2,FALSE),VLOOKUP($E1914,'Daycare Packages'!$A:$G,7,FALSE)))</f>
        <v>22</v>
      </c>
      <c r="G1914" s="15"/>
      <c r="H1914" s="15">
        <f t="shared" si="78"/>
        <v>22</v>
      </c>
      <c r="I1914" s="198">
        <f t="shared" si="77"/>
        <v>2</v>
      </c>
    </row>
    <row r="1915" spans="1:9" x14ac:dyDescent="0.3">
      <c r="A1915" s="55">
        <v>43510</v>
      </c>
      <c r="B1915" s="56" t="s">
        <v>156</v>
      </c>
      <c r="C1915" s="56" t="s">
        <v>479</v>
      </c>
      <c r="D1915" s="56" t="s">
        <v>662</v>
      </c>
      <c r="E1915" s="56">
        <v>6703732</v>
      </c>
      <c r="F1915" s="59">
        <f>IF(ISBLANK($D1915),"",IF(ISBLANK($E1915),VLOOKUP($D1915,$J:$K,2,FALSE),VLOOKUP($E1915,'Daycare Packages'!$A:$G,7,FALSE)))</f>
        <v>22</v>
      </c>
      <c r="G1915" s="59"/>
      <c r="H1915" s="59">
        <f t="shared" si="78"/>
        <v>22</v>
      </c>
      <c r="I1915" s="198">
        <f t="shared" si="77"/>
        <v>2</v>
      </c>
    </row>
    <row r="1916" spans="1:9" x14ac:dyDescent="0.3">
      <c r="A1916" s="10">
        <v>43511</v>
      </c>
      <c r="B1916" s="11" t="s">
        <v>749</v>
      </c>
      <c r="C1916" s="11" t="s">
        <v>750</v>
      </c>
      <c r="D1916" s="11" t="s">
        <v>659</v>
      </c>
      <c r="F1916" s="15">
        <f>IF(ISBLANK($D1916),"",IF(ISBLANK($E1916),VLOOKUP($D1916,$J:$K,2,FALSE),VLOOKUP($E1916,'Daycare Packages'!$A:$G,7,FALSE)))</f>
        <v>20</v>
      </c>
      <c r="G1916" s="15"/>
      <c r="H1916" s="15">
        <f t="shared" si="78"/>
        <v>20</v>
      </c>
      <c r="I1916" s="198">
        <f t="shared" si="77"/>
        <v>2</v>
      </c>
    </row>
    <row r="1917" spans="1:9" x14ac:dyDescent="0.3">
      <c r="A1917" s="10">
        <v>43511</v>
      </c>
      <c r="B1917" s="11" t="s">
        <v>720</v>
      </c>
      <c r="C1917" s="11" t="s">
        <v>721</v>
      </c>
      <c r="D1917" s="11" t="s">
        <v>659</v>
      </c>
      <c r="F1917" s="15">
        <f>IF(ISBLANK($D1917),"",IF(ISBLANK($E1917),VLOOKUP($D1917,$J:$K,2,FALSE),VLOOKUP($E1917,'Daycare Packages'!$A:$G,7,FALSE)))</f>
        <v>20</v>
      </c>
      <c r="G1917" s="15"/>
      <c r="H1917" s="15">
        <f t="shared" si="78"/>
        <v>20</v>
      </c>
      <c r="I1917" s="198">
        <f t="shared" si="77"/>
        <v>2</v>
      </c>
    </row>
    <row r="1918" spans="1:9" x14ac:dyDescent="0.3">
      <c r="A1918" s="10">
        <v>43511</v>
      </c>
      <c r="B1918" s="11" t="s">
        <v>185</v>
      </c>
      <c r="C1918" s="11" t="s">
        <v>670</v>
      </c>
      <c r="D1918" s="11" t="s">
        <v>659</v>
      </c>
      <c r="E1918" s="11">
        <v>6734074</v>
      </c>
      <c r="F1918" s="15">
        <f>IF(ISBLANK($D1918),"",IF(ISBLANK($E1918),VLOOKUP($D1918,$J:$K,2,FALSE),VLOOKUP($E1918,'Daycare Packages'!$A:$G,7,FALSE)))</f>
        <v>17</v>
      </c>
      <c r="G1918" s="15"/>
      <c r="H1918" s="15">
        <f t="shared" si="78"/>
        <v>17</v>
      </c>
      <c r="I1918" s="198">
        <f t="shared" si="77"/>
        <v>2</v>
      </c>
    </row>
    <row r="1919" spans="1:9" x14ac:dyDescent="0.3">
      <c r="A1919" s="10">
        <v>43511</v>
      </c>
      <c r="B1919" s="11" t="s">
        <v>190</v>
      </c>
      <c r="C1919" s="11" t="s">
        <v>718</v>
      </c>
      <c r="D1919" s="11" t="s">
        <v>659</v>
      </c>
      <c r="F1919" s="15">
        <f>IF(ISBLANK($D1919),"",IF(ISBLANK($E1919),VLOOKUP($D1919,$J:$K,2,FALSE),VLOOKUP($E1919,'Daycare Packages'!$A:$G,7,FALSE)))</f>
        <v>20</v>
      </c>
      <c r="G1919" s="15"/>
      <c r="H1919" s="15">
        <f t="shared" si="78"/>
        <v>20</v>
      </c>
      <c r="I1919" s="198">
        <f t="shared" si="77"/>
        <v>2</v>
      </c>
    </row>
    <row r="1920" spans="1:9" x14ac:dyDescent="0.3">
      <c r="A1920" s="10">
        <v>43511</v>
      </c>
      <c r="B1920" s="11" t="s">
        <v>894</v>
      </c>
      <c r="C1920" s="11" t="s">
        <v>895</v>
      </c>
      <c r="D1920" s="11" t="s">
        <v>662</v>
      </c>
      <c r="F1920" s="15">
        <f>IF(ISBLANK($D1920),"",IF(ISBLANK($E1920),VLOOKUP($D1920,$J:$K,2,FALSE),VLOOKUP($E1920,'Daycare Packages'!$A:$G,7,FALSE)))</f>
        <v>30</v>
      </c>
      <c r="G1920" s="15"/>
      <c r="H1920" s="15">
        <f t="shared" si="78"/>
        <v>30</v>
      </c>
      <c r="I1920" s="198">
        <f t="shared" si="77"/>
        <v>2</v>
      </c>
    </row>
    <row r="1921" spans="1:9" x14ac:dyDescent="0.3">
      <c r="A1921" s="10">
        <v>43511</v>
      </c>
      <c r="B1921" s="11" t="s">
        <v>894</v>
      </c>
      <c r="C1921" s="11" t="s">
        <v>622</v>
      </c>
      <c r="D1921" s="11" t="s">
        <v>662</v>
      </c>
      <c r="F1921" s="15">
        <f>IF(ISBLANK($D1921),"",IF(ISBLANK($E1921),VLOOKUP($D1921,$J:$K,2,FALSE),VLOOKUP($E1921,'Daycare Packages'!$A:$G,7,FALSE)))</f>
        <v>30</v>
      </c>
      <c r="G1921" s="15"/>
      <c r="H1921" s="15">
        <f t="shared" si="78"/>
        <v>30</v>
      </c>
      <c r="I1921" s="198">
        <f t="shared" si="77"/>
        <v>2</v>
      </c>
    </row>
    <row r="1922" spans="1:9" x14ac:dyDescent="0.3">
      <c r="A1922" s="10">
        <v>43511</v>
      </c>
      <c r="B1922" s="11" t="s">
        <v>244</v>
      </c>
      <c r="C1922" s="11" t="s">
        <v>673</v>
      </c>
      <c r="D1922" s="11" t="s">
        <v>662</v>
      </c>
      <c r="F1922" s="15">
        <f>IF(ISBLANK($D1922),"",IF(ISBLANK($E1922),VLOOKUP($D1922,$J:$K,2,FALSE),VLOOKUP($E1922,'Daycare Packages'!$A:$G,7,FALSE)))</f>
        <v>30</v>
      </c>
      <c r="G1922" s="15"/>
      <c r="H1922" s="15">
        <f t="shared" si="78"/>
        <v>30</v>
      </c>
      <c r="I1922" s="198">
        <f t="shared" si="77"/>
        <v>2</v>
      </c>
    </row>
    <row r="1923" spans="1:9" x14ac:dyDescent="0.3">
      <c r="A1923" s="10">
        <v>43511</v>
      </c>
      <c r="B1923" s="11" t="s">
        <v>127</v>
      </c>
      <c r="C1923" s="11" t="s">
        <v>715</v>
      </c>
      <c r="D1923" s="11" t="s">
        <v>662</v>
      </c>
      <c r="E1923" s="11">
        <v>6756191</v>
      </c>
      <c r="F1923" s="15">
        <f>IF(ISBLANK($D1923),"",IF(ISBLANK($E1923),VLOOKUP($D1923,$J:$K,2,FALSE),VLOOKUP($E1923,'Daycare Packages'!$A:$G,7,FALSE)))</f>
        <v>23</v>
      </c>
      <c r="G1923" s="15"/>
      <c r="H1923" s="15">
        <f t="shared" si="78"/>
        <v>23</v>
      </c>
      <c r="I1923" s="198">
        <f t="shared" ref="I1923:I1986" si="79">IF(A1923="",0,MONTH(A1923))</f>
        <v>2</v>
      </c>
    </row>
    <row r="1924" spans="1:9" x14ac:dyDescent="0.3">
      <c r="A1924" s="10">
        <v>43511</v>
      </c>
      <c r="B1924" s="11" t="s">
        <v>96</v>
      </c>
      <c r="C1924" s="11" t="s">
        <v>696</v>
      </c>
      <c r="D1924" s="11" t="s">
        <v>662</v>
      </c>
      <c r="E1924" s="11">
        <v>6426843</v>
      </c>
      <c r="F1924" s="15">
        <f>IF(ISBLANK($D1924),"",IF(ISBLANK($E1924),VLOOKUP($D1924,$J:$K,2,FALSE),VLOOKUP($E1924,'Daycare Packages'!$A:$G,7,FALSE)))</f>
        <v>22</v>
      </c>
      <c r="G1924" s="15"/>
      <c r="H1924" s="15">
        <f t="shared" si="78"/>
        <v>22</v>
      </c>
      <c r="I1924" s="198">
        <f t="shared" si="79"/>
        <v>2</v>
      </c>
    </row>
    <row r="1925" spans="1:9" x14ac:dyDescent="0.3">
      <c r="A1925" s="10">
        <v>43511</v>
      </c>
      <c r="B1925" s="11" t="s">
        <v>770</v>
      </c>
      <c r="C1925" s="11" t="s">
        <v>771</v>
      </c>
      <c r="D1925" s="11" t="s">
        <v>662</v>
      </c>
      <c r="F1925" s="15">
        <f>IF(ISBLANK($D1925),"",IF(ISBLANK($E1925),VLOOKUP($D1925,$J:$K,2,FALSE),VLOOKUP($E1925,'Daycare Packages'!$A:$G,7,FALSE)))</f>
        <v>30</v>
      </c>
      <c r="G1925" s="15"/>
      <c r="H1925" s="15">
        <f t="shared" si="78"/>
        <v>30</v>
      </c>
      <c r="I1925" s="198">
        <f t="shared" si="79"/>
        <v>2</v>
      </c>
    </row>
    <row r="1926" spans="1:9" x14ac:dyDescent="0.3">
      <c r="A1926" s="10">
        <v>43511</v>
      </c>
      <c r="B1926" s="11" t="s">
        <v>197</v>
      </c>
      <c r="C1926" s="11" t="s">
        <v>689</v>
      </c>
      <c r="D1926" s="11" t="s">
        <v>662</v>
      </c>
      <c r="E1926" s="11">
        <v>6762549</v>
      </c>
      <c r="F1926" s="15">
        <f>IF(ISBLANK($D1926),"",IF(ISBLANK($E1926),VLOOKUP($D1926,$J:$K,2,FALSE),VLOOKUP($E1926,'Daycare Packages'!$A:$G,7,FALSE)))</f>
        <v>27</v>
      </c>
      <c r="G1926" s="15"/>
      <c r="H1926" s="15">
        <f t="shared" si="78"/>
        <v>27</v>
      </c>
      <c r="I1926" s="198">
        <f t="shared" si="79"/>
        <v>2</v>
      </c>
    </row>
    <row r="1927" spans="1:9" x14ac:dyDescent="0.3">
      <c r="A1927" s="10">
        <v>43511</v>
      </c>
      <c r="B1927" s="11" t="s">
        <v>873</v>
      </c>
      <c r="C1927" s="11" t="s">
        <v>493</v>
      </c>
      <c r="D1927" s="11" t="s">
        <v>662</v>
      </c>
      <c r="F1927" s="15">
        <f>IF(ISBLANK($D1927),"",IF(ISBLANK($E1927),VLOOKUP($D1927,$J:$K,2,FALSE),VLOOKUP($E1927,'Daycare Packages'!$A:$G,7,FALSE)))</f>
        <v>30</v>
      </c>
      <c r="G1927" s="15"/>
      <c r="H1927" s="15">
        <f t="shared" si="78"/>
        <v>30</v>
      </c>
      <c r="I1927" s="198">
        <f t="shared" si="79"/>
        <v>2</v>
      </c>
    </row>
    <row r="1928" spans="1:9" x14ac:dyDescent="0.3">
      <c r="A1928" s="10">
        <v>43511</v>
      </c>
      <c r="B1928" s="11" t="s">
        <v>809</v>
      </c>
      <c r="C1928" s="11" t="s">
        <v>810</v>
      </c>
      <c r="D1928" s="11" t="s">
        <v>662</v>
      </c>
      <c r="F1928" s="15">
        <f>IF(ISBLANK($D1928),"",IF(ISBLANK($E1928),VLOOKUP($D1928,$J:$K,2,FALSE),VLOOKUP($E1928,'Daycare Packages'!$A:$G,7,FALSE)))</f>
        <v>30</v>
      </c>
      <c r="G1928" s="15"/>
      <c r="H1928" s="15">
        <f t="shared" ref="H1928:H1990" si="80">IF(ISBLANK(D1928),"",SUM(F1928:G1928))</f>
        <v>30</v>
      </c>
      <c r="I1928" s="198">
        <f t="shared" si="79"/>
        <v>2</v>
      </c>
    </row>
    <row r="1929" spans="1:9" x14ac:dyDescent="0.3">
      <c r="A1929" s="10">
        <v>43511</v>
      </c>
      <c r="B1929" s="11" t="s">
        <v>530</v>
      </c>
      <c r="C1929" s="11" t="s">
        <v>531</v>
      </c>
      <c r="D1929" s="11" t="s">
        <v>662</v>
      </c>
      <c r="F1929" s="15">
        <f>IF(ISBLANK($D1929),"",IF(ISBLANK($E1929),VLOOKUP($D1929,$J:$K,2,FALSE),VLOOKUP($E1929,'Daycare Packages'!$A:$G,7,FALSE)))</f>
        <v>30</v>
      </c>
      <c r="G1929" s="15"/>
      <c r="H1929" s="15">
        <f t="shared" si="80"/>
        <v>30</v>
      </c>
      <c r="I1929" s="198">
        <f t="shared" si="79"/>
        <v>2</v>
      </c>
    </row>
    <row r="1930" spans="1:9" x14ac:dyDescent="0.3">
      <c r="A1930" s="10">
        <v>43511</v>
      </c>
      <c r="B1930" s="11" t="s">
        <v>160</v>
      </c>
      <c r="C1930" s="11" t="s">
        <v>794</v>
      </c>
      <c r="D1930" s="11" t="s">
        <v>659</v>
      </c>
      <c r="F1930" s="15">
        <f>IF(ISBLANK($D1930),"",IF(ISBLANK($E1930),VLOOKUP($D1930,$J:$K,2,FALSE),VLOOKUP($E1930,'Daycare Packages'!$A:$G,7,FALSE)))</f>
        <v>20</v>
      </c>
      <c r="G1930" s="15"/>
      <c r="H1930" s="15">
        <f t="shared" si="80"/>
        <v>20</v>
      </c>
      <c r="I1930" s="198">
        <f t="shared" si="79"/>
        <v>2</v>
      </c>
    </row>
    <row r="1931" spans="1:9" x14ac:dyDescent="0.3">
      <c r="A1931" s="10">
        <v>43511</v>
      </c>
      <c r="B1931" s="11" t="s">
        <v>160</v>
      </c>
      <c r="C1931" s="11" t="s">
        <v>793</v>
      </c>
      <c r="D1931" s="11" t="s">
        <v>659</v>
      </c>
      <c r="F1931" s="15">
        <f>IF(ISBLANK($D1931),"",IF(ISBLANK($E1931),VLOOKUP($D1931,$J:$K,2,FALSE),VLOOKUP($E1931,'Daycare Packages'!$A:$G,7,FALSE)))</f>
        <v>20</v>
      </c>
      <c r="G1931" s="15"/>
      <c r="H1931" s="15">
        <f t="shared" si="80"/>
        <v>20</v>
      </c>
      <c r="I1931" s="198">
        <f t="shared" si="79"/>
        <v>2</v>
      </c>
    </row>
    <row r="1932" spans="1:9" x14ac:dyDescent="0.3">
      <c r="A1932" s="10">
        <v>43511</v>
      </c>
      <c r="B1932" s="11" t="s">
        <v>611</v>
      </c>
      <c r="C1932" s="11" t="s">
        <v>612</v>
      </c>
      <c r="D1932" s="11" t="s">
        <v>662</v>
      </c>
      <c r="F1932" s="15">
        <f>IF(ISBLANK($D1932),"",IF(ISBLANK($E1932),VLOOKUP($D1932,$J:$K,2,FALSE),VLOOKUP($E1932,'Daycare Packages'!$A:$G,7,FALSE)))</f>
        <v>30</v>
      </c>
      <c r="G1932" s="15"/>
      <c r="H1932" s="15">
        <f t="shared" si="80"/>
        <v>30</v>
      </c>
      <c r="I1932" s="198">
        <f t="shared" si="79"/>
        <v>2</v>
      </c>
    </row>
    <row r="1933" spans="1:9" x14ac:dyDescent="0.3">
      <c r="A1933" s="10">
        <v>43511</v>
      </c>
      <c r="B1933" s="11" t="s">
        <v>1012</v>
      </c>
      <c r="C1933" s="11" t="s">
        <v>658</v>
      </c>
      <c r="D1933" s="11" t="s">
        <v>659</v>
      </c>
      <c r="F1933" s="15">
        <f>IF(ISBLANK($D1933),"",IF(ISBLANK($E1933),VLOOKUP($D1933,$J:$K,2,FALSE),VLOOKUP($E1933,'Daycare Packages'!$A:$G,7,FALSE)))</f>
        <v>20</v>
      </c>
      <c r="G1933" s="15"/>
      <c r="H1933" s="15">
        <f t="shared" si="80"/>
        <v>20</v>
      </c>
      <c r="I1933" s="198">
        <f t="shared" si="79"/>
        <v>2</v>
      </c>
    </row>
    <row r="1934" spans="1:9" x14ac:dyDescent="0.3">
      <c r="A1934" s="10">
        <v>43511</v>
      </c>
      <c r="B1934" s="11" t="s">
        <v>182</v>
      </c>
      <c r="C1934" s="11" t="s">
        <v>685</v>
      </c>
      <c r="D1934" s="11" t="s">
        <v>662</v>
      </c>
      <c r="E1934" s="11">
        <v>6769807</v>
      </c>
      <c r="F1934" s="15">
        <f>IF(ISBLANK($D1934),"",IF(ISBLANK($E1934),VLOOKUP($D1934,$J:$K,2,FALSE),VLOOKUP($E1934,'Daycare Packages'!$A:$G,7,FALSE)))</f>
        <v>23</v>
      </c>
      <c r="G1934" s="15"/>
      <c r="H1934" s="15">
        <f t="shared" si="80"/>
        <v>23</v>
      </c>
      <c r="I1934" s="198">
        <f t="shared" si="79"/>
        <v>2</v>
      </c>
    </row>
    <row r="1935" spans="1:9" x14ac:dyDescent="0.3">
      <c r="A1935" s="10">
        <v>43511</v>
      </c>
      <c r="B1935" s="11" t="s">
        <v>1013</v>
      </c>
      <c r="C1935" s="11" t="s">
        <v>483</v>
      </c>
      <c r="D1935" s="11" t="s">
        <v>662</v>
      </c>
      <c r="F1935" s="15">
        <f>IF(ISBLANK($D1935),"",IF(ISBLANK($E1935),VLOOKUP($D1935,$J:$K,2,FALSE),VLOOKUP($E1935,'Daycare Packages'!$A:$G,7,FALSE)))</f>
        <v>30</v>
      </c>
      <c r="G1935" s="15"/>
      <c r="H1935" s="15">
        <f t="shared" si="80"/>
        <v>30</v>
      </c>
      <c r="I1935" s="198">
        <f t="shared" si="79"/>
        <v>2</v>
      </c>
    </row>
    <row r="1936" spans="1:9" x14ac:dyDescent="0.3">
      <c r="A1936" s="10">
        <v>43511</v>
      </c>
      <c r="B1936" s="11" t="s">
        <v>193</v>
      </c>
      <c r="C1936" s="11" t="s">
        <v>776</v>
      </c>
      <c r="D1936" s="11" t="s">
        <v>662</v>
      </c>
      <c r="E1936" s="11">
        <v>6766073</v>
      </c>
      <c r="F1936" s="15">
        <f>IF(ISBLANK($D1936),"",IF(ISBLANK($E1936),VLOOKUP($D1936,$J:$K,2,FALSE),VLOOKUP($E1936,'Daycare Packages'!$A:$G,7,FALSE)))</f>
        <v>27</v>
      </c>
      <c r="G1936" s="15"/>
      <c r="H1936" s="15">
        <f t="shared" si="80"/>
        <v>27</v>
      </c>
      <c r="I1936" s="198">
        <f t="shared" si="79"/>
        <v>2</v>
      </c>
    </row>
    <row r="1937" spans="1:9" x14ac:dyDescent="0.3">
      <c r="A1937" s="10">
        <v>43511</v>
      </c>
      <c r="B1937" s="11" t="s">
        <v>171</v>
      </c>
      <c r="C1937" s="11" t="s">
        <v>693</v>
      </c>
      <c r="D1937" s="11" t="s">
        <v>662</v>
      </c>
      <c r="E1937" s="11">
        <v>6715360</v>
      </c>
      <c r="F1937" s="15">
        <f>IF(ISBLANK($D1937),"",IF(ISBLANK($E1937),VLOOKUP($D1937,$J:$K,2,FALSE),VLOOKUP($E1937,'Daycare Packages'!$A:$G,7,FALSE)))</f>
        <v>25</v>
      </c>
      <c r="G1937" s="15"/>
      <c r="H1937" s="15">
        <f t="shared" si="80"/>
        <v>25</v>
      </c>
      <c r="I1937" s="198">
        <f t="shared" si="79"/>
        <v>2</v>
      </c>
    </row>
    <row r="1938" spans="1:9" x14ac:dyDescent="0.3">
      <c r="A1938" s="10">
        <v>43511</v>
      </c>
      <c r="B1938" s="11" t="s">
        <v>145</v>
      </c>
      <c r="C1938" s="11" t="s">
        <v>811</v>
      </c>
      <c r="D1938" s="11" t="s">
        <v>662</v>
      </c>
      <c r="E1938" s="11">
        <v>6758720</v>
      </c>
      <c r="F1938" s="15">
        <f>IF(ISBLANK($D1938),"",IF(ISBLANK($E1938),VLOOKUP($D1938,$J:$K,2,FALSE),VLOOKUP($E1938,'Daycare Packages'!$A:$G,7,FALSE)))</f>
        <v>27</v>
      </c>
      <c r="G1938" s="15"/>
      <c r="H1938" s="15">
        <f t="shared" si="80"/>
        <v>27</v>
      </c>
      <c r="I1938" s="198">
        <f t="shared" si="79"/>
        <v>2</v>
      </c>
    </row>
    <row r="1939" spans="1:9" x14ac:dyDescent="0.3">
      <c r="A1939" s="10">
        <v>43511</v>
      </c>
      <c r="B1939" s="11" t="s">
        <v>1014</v>
      </c>
      <c r="C1939" s="11" t="s">
        <v>1015</v>
      </c>
      <c r="D1939" s="11" t="s">
        <v>659</v>
      </c>
      <c r="F1939" s="15">
        <f>IF(ISBLANK($D1939),"",IF(ISBLANK($E1939),VLOOKUP($D1939,$J:$K,2,FALSE),VLOOKUP($E1939,'Daycare Packages'!$A:$G,7,FALSE)))</f>
        <v>20</v>
      </c>
      <c r="G1939" s="15"/>
      <c r="H1939" s="15">
        <f t="shared" si="80"/>
        <v>20</v>
      </c>
      <c r="I1939" s="198">
        <f t="shared" si="79"/>
        <v>2</v>
      </c>
    </row>
    <row r="1940" spans="1:9" x14ac:dyDescent="0.3">
      <c r="A1940" s="10">
        <v>43511</v>
      </c>
      <c r="B1940" s="11" t="s">
        <v>221</v>
      </c>
      <c r="C1940" s="11" t="s">
        <v>769</v>
      </c>
      <c r="D1940" s="11" t="s">
        <v>662</v>
      </c>
      <c r="F1940" s="15">
        <f>IF(ISBLANK($D1940),"",IF(ISBLANK($E1940),VLOOKUP($D1940,$J:$K,2,FALSE),VLOOKUP($E1940,'Daycare Packages'!$A:$G,7,FALSE)))</f>
        <v>30</v>
      </c>
      <c r="G1940" s="15"/>
      <c r="H1940" s="15">
        <f t="shared" si="80"/>
        <v>30</v>
      </c>
      <c r="I1940" s="198">
        <f t="shared" si="79"/>
        <v>2</v>
      </c>
    </row>
    <row r="1941" spans="1:9" x14ac:dyDescent="0.3">
      <c r="A1941" s="10">
        <v>43511</v>
      </c>
      <c r="B1941" s="11" t="s">
        <v>300</v>
      </c>
      <c r="C1941" s="11" t="s">
        <v>759</v>
      </c>
      <c r="D1941" s="11" t="s">
        <v>662</v>
      </c>
      <c r="F1941" s="15">
        <f>IF(ISBLANK($D1941),"",IF(ISBLANK($E1941),VLOOKUP($D1941,$J:$K,2,FALSE),VLOOKUP($E1941,'Daycare Packages'!$A:$G,7,FALSE)))</f>
        <v>30</v>
      </c>
      <c r="G1941" s="15"/>
      <c r="H1941" s="15">
        <f t="shared" si="80"/>
        <v>30</v>
      </c>
      <c r="I1941" s="198">
        <f t="shared" si="79"/>
        <v>2</v>
      </c>
    </row>
    <row r="1942" spans="1:9" x14ac:dyDescent="0.3">
      <c r="A1942" s="10">
        <v>43511</v>
      </c>
      <c r="B1942" s="11" t="s">
        <v>300</v>
      </c>
      <c r="C1942" s="11" t="s">
        <v>507</v>
      </c>
      <c r="D1942" s="11" t="s">
        <v>662</v>
      </c>
      <c r="F1942" s="15">
        <f>IF(ISBLANK($D1942),"",IF(ISBLANK($E1942),VLOOKUP($D1942,$J:$K,2,FALSE),VLOOKUP($E1942,'Daycare Packages'!$A:$G,7,FALSE)))</f>
        <v>30</v>
      </c>
      <c r="G1942" s="15"/>
      <c r="H1942" s="15">
        <f t="shared" si="80"/>
        <v>30</v>
      </c>
      <c r="I1942" s="198">
        <f t="shared" si="79"/>
        <v>2</v>
      </c>
    </row>
    <row r="1943" spans="1:9" x14ac:dyDescent="0.3">
      <c r="A1943" s="10">
        <v>43511</v>
      </c>
      <c r="B1943" s="11" t="s">
        <v>82</v>
      </c>
      <c r="C1943" s="11" t="s">
        <v>696</v>
      </c>
      <c r="D1943" s="11" t="s">
        <v>662</v>
      </c>
      <c r="E1943" s="11">
        <v>6717676</v>
      </c>
      <c r="F1943" s="15">
        <f>IF(ISBLANK($D1943),"",IF(ISBLANK($E1943),VLOOKUP($D1943,$J:$K,2,FALSE),VLOOKUP($E1943,'Daycare Packages'!$A:$G,7,FALSE)))</f>
        <v>22</v>
      </c>
      <c r="G1943" s="15"/>
      <c r="H1943" s="15">
        <f t="shared" si="80"/>
        <v>22</v>
      </c>
      <c r="I1943" s="198">
        <f t="shared" si="79"/>
        <v>2</v>
      </c>
    </row>
    <row r="1944" spans="1:9" x14ac:dyDescent="0.3">
      <c r="A1944" s="10">
        <v>43511</v>
      </c>
      <c r="B1944" s="11" t="s">
        <v>82</v>
      </c>
      <c r="C1944" s="11" t="s">
        <v>695</v>
      </c>
      <c r="D1944" s="11" t="s">
        <v>662</v>
      </c>
      <c r="E1944" s="11">
        <v>6717676</v>
      </c>
      <c r="F1944" s="15">
        <f>IF(ISBLANK($D1944),"",IF(ISBLANK($E1944),VLOOKUP($D1944,$J:$K,2,FALSE),VLOOKUP($E1944,'Daycare Packages'!$A:$G,7,FALSE)))</f>
        <v>22</v>
      </c>
      <c r="G1944" s="15"/>
      <c r="H1944" s="15">
        <f t="shared" si="80"/>
        <v>22</v>
      </c>
      <c r="I1944" s="198">
        <f t="shared" si="79"/>
        <v>2</v>
      </c>
    </row>
    <row r="1945" spans="1:9" x14ac:dyDescent="0.3">
      <c r="A1945" s="10">
        <v>43511</v>
      </c>
      <c r="B1945" s="11" t="s">
        <v>613</v>
      </c>
      <c r="C1945" s="11" t="s">
        <v>614</v>
      </c>
      <c r="D1945" s="11" t="s">
        <v>662</v>
      </c>
      <c r="F1945" s="15">
        <f>IF(ISBLANK($D1945),"",IF(ISBLANK($E1945),VLOOKUP($D1945,$J:$K,2,FALSE),VLOOKUP($E1945,'Daycare Packages'!$A:$G,7,FALSE)))</f>
        <v>30</v>
      </c>
      <c r="G1945" s="15"/>
      <c r="H1945" s="15">
        <f t="shared" si="80"/>
        <v>30</v>
      </c>
      <c r="I1945" s="198">
        <f t="shared" si="79"/>
        <v>2</v>
      </c>
    </row>
    <row r="1946" spans="1:9" x14ac:dyDescent="0.3">
      <c r="A1946" s="10">
        <v>43511</v>
      </c>
      <c r="B1946" s="11" t="s">
        <v>828</v>
      </c>
      <c r="C1946" s="11" t="s">
        <v>829</v>
      </c>
      <c r="D1946" s="11" t="s">
        <v>662</v>
      </c>
      <c r="F1946" s="15">
        <f>IF(ISBLANK($D1946),"",IF(ISBLANK($E1946),VLOOKUP($D1946,$J:$K,2,FALSE),VLOOKUP($E1946,'Daycare Packages'!$A:$G,7,FALSE)))</f>
        <v>30</v>
      </c>
      <c r="G1946" s="15"/>
      <c r="H1946" s="15">
        <f t="shared" si="80"/>
        <v>30</v>
      </c>
      <c r="I1946" s="198">
        <f t="shared" si="79"/>
        <v>2</v>
      </c>
    </row>
    <row r="1947" spans="1:9" x14ac:dyDescent="0.3">
      <c r="A1947" s="10">
        <v>43511</v>
      </c>
      <c r="B1947" s="11" t="s">
        <v>144</v>
      </c>
      <c r="C1947" s="11" t="s">
        <v>795</v>
      </c>
      <c r="D1947" s="11" t="s">
        <v>662</v>
      </c>
      <c r="E1947" s="11">
        <v>6735926</v>
      </c>
      <c r="F1947" s="15">
        <f>IF(ISBLANK($D1947),"",IF(ISBLANK($E1947),VLOOKUP($D1947,$J:$K,2,FALSE),VLOOKUP($E1947,'Daycare Packages'!$A:$G,7,FALSE)))</f>
        <v>25</v>
      </c>
      <c r="G1947" s="15"/>
      <c r="H1947" s="15">
        <f t="shared" si="80"/>
        <v>25</v>
      </c>
      <c r="I1947" s="198">
        <f t="shared" si="79"/>
        <v>2</v>
      </c>
    </row>
    <row r="1948" spans="1:9" x14ac:dyDescent="0.3">
      <c r="A1948" s="10">
        <v>43511</v>
      </c>
      <c r="B1948" s="11" t="s">
        <v>730</v>
      </c>
      <c r="C1948" s="11" t="s">
        <v>731</v>
      </c>
      <c r="D1948" s="11" t="s">
        <v>662</v>
      </c>
      <c r="F1948" s="15">
        <f>IF(ISBLANK($D1948),"",IF(ISBLANK($E1948),VLOOKUP($D1948,$J:$K,2,FALSE),VLOOKUP($E1948,'Daycare Packages'!$A:$G,7,FALSE)))</f>
        <v>30</v>
      </c>
      <c r="G1948" s="15"/>
      <c r="H1948" s="15">
        <f t="shared" si="80"/>
        <v>30</v>
      </c>
      <c r="I1948" s="198">
        <f t="shared" si="79"/>
        <v>2</v>
      </c>
    </row>
    <row r="1949" spans="1:9" x14ac:dyDescent="0.3">
      <c r="A1949" s="10">
        <v>43511</v>
      </c>
      <c r="B1949" s="11" t="s">
        <v>989</v>
      </c>
      <c r="C1949" s="11" t="s">
        <v>765</v>
      </c>
      <c r="D1949" s="11" t="s">
        <v>662</v>
      </c>
      <c r="F1949" s="15">
        <f>IF(ISBLANK($D1949),"",IF(ISBLANK($E1949),VLOOKUP($D1949,$J:$K,2,FALSE),VLOOKUP($E1949,'Daycare Packages'!$A:$G,7,FALSE)))</f>
        <v>30</v>
      </c>
      <c r="G1949" s="15"/>
      <c r="H1949" s="15">
        <f t="shared" si="80"/>
        <v>30</v>
      </c>
      <c r="I1949" s="198">
        <f t="shared" si="79"/>
        <v>2</v>
      </c>
    </row>
    <row r="1950" spans="1:9" x14ac:dyDescent="0.3">
      <c r="A1950" s="10">
        <v>43511</v>
      </c>
      <c r="B1950" s="11" t="s">
        <v>218</v>
      </c>
      <c r="C1950" s="11" t="s">
        <v>738</v>
      </c>
      <c r="D1950" s="11" t="s">
        <v>662</v>
      </c>
      <c r="E1950" s="11">
        <v>6738000</v>
      </c>
      <c r="F1950" s="15">
        <f>IF(ISBLANK($D1950),"",IF(ISBLANK($E1950),VLOOKUP($D1950,$J:$K,2,FALSE),VLOOKUP($E1950,'Daycare Packages'!$A:$G,7,FALSE)))</f>
        <v>20</v>
      </c>
      <c r="G1950" s="15"/>
      <c r="H1950" s="15">
        <f t="shared" si="80"/>
        <v>20</v>
      </c>
      <c r="I1950" s="198">
        <f t="shared" si="79"/>
        <v>2</v>
      </c>
    </row>
    <row r="1951" spans="1:9" x14ac:dyDescent="0.3">
      <c r="A1951" s="10">
        <v>43511</v>
      </c>
      <c r="B1951" s="11" t="s">
        <v>218</v>
      </c>
      <c r="C1951" s="11" t="s">
        <v>737</v>
      </c>
      <c r="D1951" s="11" t="s">
        <v>662</v>
      </c>
      <c r="E1951" s="11">
        <v>6738000</v>
      </c>
      <c r="F1951" s="15">
        <f>IF(ISBLANK($D1951),"",IF(ISBLANK($E1951),VLOOKUP($D1951,$J:$K,2,FALSE),VLOOKUP($E1951,'Daycare Packages'!$A:$G,7,FALSE)))</f>
        <v>20</v>
      </c>
      <c r="G1951" s="15"/>
      <c r="H1951" s="15">
        <f t="shared" si="80"/>
        <v>20</v>
      </c>
      <c r="I1951" s="198">
        <f t="shared" si="79"/>
        <v>2</v>
      </c>
    </row>
    <row r="1952" spans="1:9" x14ac:dyDescent="0.3">
      <c r="A1952" s="10">
        <v>43511</v>
      </c>
      <c r="B1952" s="11" t="s">
        <v>214</v>
      </c>
      <c r="C1952" s="11" t="s">
        <v>686</v>
      </c>
      <c r="D1952" s="11" t="s">
        <v>662</v>
      </c>
      <c r="E1952" s="11">
        <v>6735881</v>
      </c>
      <c r="F1952" s="15">
        <f>IF(ISBLANK($D1952),"",IF(ISBLANK($E1952),VLOOKUP($D1952,$J:$K,2,FALSE),VLOOKUP($E1952,'Daycare Packages'!$A:$G,7,FALSE)))</f>
        <v>25</v>
      </c>
      <c r="G1952" s="15"/>
      <c r="H1952" s="15">
        <f t="shared" si="80"/>
        <v>25</v>
      </c>
      <c r="I1952" s="198">
        <f t="shared" si="79"/>
        <v>2</v>
      </c>
    </row>
    <row r="1953" spans="1:9" x14ac:dyDescent="0.3">
      <c r="A1953" s="10">
        <v>43511</v>
      </c>
      <c r="B1953" s="11" t="s">
        <v>212</v>
      </c>
      <c r="C1953" s="11" t="s">
        <v>707</v>
      </c>
      <c r="D1953" s="11" t="s">
        <v>662</v>
      </c>
      <c r="F1953" s="15">
        <f>IF(ISBLANK($D1953),"",IF(ISBLANK($E1953),VLOOKUP($D1953,$J:$K,2,FALSE),VLOOKUP($E1953,'Daycare Packages'!$A:$G,7,FALSE)))</f>
        <v>30</v>
      </c>
      <c r="G1953" s="15"/>
      <c r="H1953" s="15">
        <f t="shared" si="80"/>
        <v>30</v>
      </c>
      <c r="I1953" s="198">
        <f t="shared" si="79"/>
        <v>2</v>
      </c>
    </row>
    <row r="1954" spans="1:9" x14ac:dyDescent="0.3">
      <c r="A1954" s="10">
        <v>43511</v>
      </c>
      <c r="B1954" s="11" t="s">
        <v>158</v>
      </c>
      <c r="C1954" s="11" t="s">
        <v>527</v>
      </c>
      <c r="D1954" s="11" t="s">
        <v>662</v>
      </c>
      <c r="E1954" s="11">
        <v>6706817</v>
      </c>
      <c r="F1954" s="15">
        <f>IF(ISBLANK($D1954),"",IF(ISBLANK($E1954),VLOOKUP($D1954,$J:$K,2,FALSE),VLOOKUP($E1954,'Daycare Packages'!$A:$G,7,FALSE)))</f>
        <v>22</v>
      </c>
      <c r="G1954" s="15"/>
      <c r="H1954" s="15">
        <f t="shared" si="80"/>
        <v>22</v>
      </c>
      <c r="I1954" s="198">
        <f t="shared" si="79"/>
        <v>2</v>
      </c>
    </row>
    <row r="1955" spans="1:9" x14ac:dyDescent="0.3">
      <c r="A1955" s="10">
        <v>43511</v>
      </c>
      <c r="B1955" s="11" t="s">
        <v>318</v>
      </c>
      <c r="C1955" s="11" t="s">
        <v>723</v>
      </c>
      <c r="D1955" s="11" t="s">
        <v>662</v>
      </c>
      <c r="F1955" s="15">
        <f>IF(ISBLANK($D1955),"",IF(ISBLANK($E1955),VLOOKUP($D1955,$J:$K,2,FALSE),VLOOKUP($E1955,'Daycare Packages'!$A:$G,7,FALSE)))</f>
        <v>30</v>
      </c>
      <c r="G1955" s="15"/>
      <c r="H1955" s="15">
        <f t="shared" si="80"/>
        <v>30</v>
      </c>
      <c r="I1955" s="198">
        <f t="shared" si="79"/>
        <v>2</v>
      </c>
    </row>
    <row r="1956" spans="1:9" x14ac:dyDescent="0.3">
      <c r="A1956" s="10">
        <v>43511</v>
      </c>
      <c r="B1956" s="11" t="s">
        <v>134</v>
      </c>
      <c r="C1956" s="11" t="s">
        <v>883</v>
      </c>
      <c r="D1956" s="11" t="s">
        <v>662</v>
      </c>
      <c r="E1956" s="11">
        <v>6732664</v>
      </c>
      <c r="F1956" s="15">
        <f>IF(ISBLANK($D1956),"",IF(ISBLANK($E1956),VLOOKUP($D1956,$J:$K,2,FALSE),VLOOKUP($E1956,'Daycare Packages'!$A:$G,7,FALSE)))</f>
        <v>26</v>
      </c>
      <c r="G1956" s="15"/>
      <c r="H1956" s="15">
        <f t="shared" si="80"/>
        <v>26</v>
      </c>
      <c r="I1956" s="198">
        <f t="shared" si="79"/>
        <v>2</v>
      </c>
    </row>
    <row r="1957" spans="1:9" x14ac:dyDescent="0.3">
      <c r="A1957" s="10">
        <v>43511</v>
      </c>
      <c r="B1957" s="11" t="s">
        <v>869</v>
      </c>
      <c r="C1957" s="11" t="s">
        <v>870</v>
      </c>
      <c r="D1957" s="11" t="s">
        <v>662</v>
      </c>
      <c r="F1957" s="15">
        <f>IF(ISBLANK($D1957),"",IF(ISBLANK($E1957),VLOOKUP($D1957,$J:$K,2,FALSE),VLOOKUP($E1957,'Daycare Packages'!$A:$G,7,FALSE)))</f>
        <v>30</v>
      </c>
      <c r="G1957" s="15"/>
      <c r="H1957" s="15">
        <f t="shared" si="80"/>
        <v>30</v>
      </c>
      <c r="I1957" s="198">
        <f t="shared" si="79"/>
        <v>2</v>
      </c>
    </row>
    <row r="1958" spans="1:9" x14ac:dyDescent="0.3">
      <c r="A1958" s="10">
        <v>43511</v>
      </c>
      <c r="B1958" s="11" t="s">
        <v>216</v>
      </c>
      <c r="C1958" s="11" t="s">
        <v>448</v>
      </c>
      <c r="D1958" s="11" t="s">
        <v>662</v>
      </c>
      <c r="E1958" s="11">
        <v>6764956</v>
      </c>
      <c r="F1958" s="15">
        <f>IF(ISBLANK($D1958),"",IF(ISBLANK($E1958),VLOOKUP($D1958,$J:$K,2,FALSE),VLOOKUP($E1958,'Daycare Packages'!$A:$G,7,FALSE)))</f>
        <v>27</v>
      </c>
      <c r="G1958" s="15"/>
      <c r="H1958" s="15">
        <f t="shared" si="80"/>
        <v>27</v>
      </c>
      <c r="I1958" s="198">
        <f t="shared" si="79"/>
        <v>2</v>
      </c>
    </row>
    <row r="1959" spans="1:9" x14ac:dyDescent="0.3">
      <c r="A1959" s="10">
        <v>43511</v>
      </c>
      <c r="B1959" s="11" t="s">
        <v>766</v>
      </c>
      <c r="C1959" s="11" t="s">
        <v>767</v>
      </c>
      <c r="D1959" s="11" t="s">
        <v>662</v>
      </c>
      <c r="F1959" s="15">
        <f>IF(ISBLANK($D1959),"",IF(ISBLANK($E1959),VLOOKUP($D1959,$J:$K,2,FALSE),VLOOKUP($E1959,'Daycare Packages'!$A:$G,7,FALSE)))</f>
        <v>30</v>
      </c>
      <c r="G1959" s="15"/>
      <c r="H1959" s="15">
        <f t="shared" si="80"/>
        <v>30</v>
      </c>
      <c r="I1959" s="198">
        <f t="shared" si="79"/>
        <v>2</v>
      </c>
    </row>
    <row r="1960" spans="1:9" x14ac:dyDescent="0.3">
      <c r="A1960" s="10">
        <v>43511</v>
      </c>
      <c r="B1960" s="11" t="s">
        <v>700</v>
      </c>
      <c r="C1960" s="11" t="s">
        <v>701</v>
      </c>
      <c r="D1960" s="11" t="s">
        <v>662</v>
      </c>
      <c r="F1960" s="15">
        <f>IF(ISBLANK($D1960),"",IF(ISBLANK($E1960),VLOOKUP($D1960,$J:$K,2,FALSE),VLOOKUP($E1960,'Daycare Packages'!$A:$G,7,FALSE)))</f>
        <v>30</v>
      </c>
      <c r="G1960" s="15"/>
      <c r="H1960" s="15">
        <f t="shared" si="80"/>
        <v>30</v>
      </c>
      <c r="I1960" s="198">
        <f t="shared" si="79"/>
        <v>2</v>
      </c>
    </row>
    <row r="1961" spans="1:9" x14ac:dyDescent="0.3">
      <c r="A1961" s="10">
        <v>43511</v>
      </c>
      <c r="B1961" s="11" t="s">
        <v>183</v>
      </c>
      <c r="C1961" s="11" t="s">
        <v>520</v>
      </c>
      <c r="D1961" s="11" t="s">
        <v>659</v>
      </c>
      <c r="F1961" s="15">
        <f>IF(ISBLANK($D1961),"",IF(ISBLANK($E1961),VLOOKUP($D1961,$J:$K,2,FALSE),VLOOKUP($E1961,'Daycare Packages'!$A:$G,7,FALSE)))</f>
        <v>20</v>
      </c>
      <c r="G1961" s="15"/>
      <c r="H1961" s="15">
        <f t="shared" si="80"/>
        <v>20</v>
      </c>
      <c r="I1961" s="198">
        <f t="shared" si="79"/>
        <v>2</v>
      </c>
    </row>
    <row r="1962" spans="1:9" x14ac:dyDescent="0.3">
      <c r="A1962" s="10">
        <v>43511</v>
      </c>
      <c r="B1962" s="11" t="s">
        <v>174</v>
      </c>
      <c r="C1962" s="11" t="s">
        <v>432</v>
      </c>
      <c r="D1962" s="11" t="s">
        <v>662</v>
      </c>
      <c r="E1962" s="11">
        <v>6716487</v>
      </c>
      <c r="F1962" s="15">
        <f>IF(ISBLANK($D1962),"",IF(ISBLANK($E1962),VLOOKUP($D1962,$J:$K,2,FALSE),VLOOKUP($E1962,'Daycare Packages'!$A:$G,7,FALSE)))</f>
        <v>26</v>
      </c>
      <c r="G1962" s="15"/>
      <c r="H1962" s="15">
        <f t="shared" si="80"/>
        <v>26</v>
      </c>
      <c r="I1962" s="198">
        <f t="shared" si="79"/>
        <v>2</v>
      </c>
    </row>
    <row r="1963" spans="1:9" x14ac:dyDescent="0.3">
      <c r="A1963" s="10">
        <v>43511</v>
      </c>
      <c r="B1963" s="11" t="s">
        <v>168</v>
      </c>
      <c r="C1963" s="11" t="s">
        <v>640</v>
      </c>
      <c r="D1963" s="11" t="s">
        <v>662</v>
      </c>
      <c r="E1963" s="11">
        <v>6747981</v>
      </c>
      <c r="F1963" s="15">
        <f>IF(ISBLANK($D1963),"",IF(ISBLANK($E1963),VLOOKUP($D1963,$J:$K,2,FALSE),VLOOKUP($E1963,'Daycare Packages'!$A:$G,7,FALSE)))</f>
        <v>27</v>
      </c>
      <c r="G1963" s="15"/>
      <c r="H1963" s="15">
        <f t="shared" si="80"/>
        <v>27</v>
      </c>
      <c r="I1963" s="198">
        <f t="shared" si="79"/>
        <v>2</v>
      </c>
    </row>
    <row r="1964" spans="1:9" x14ac:dyDescent="0.3">
      <c r="A1964" s="10">
        <v>43511</v>
      </c>
      <c r="B1964" s="11" t="s">
        <v>876</v>
      </c>
      <c r="C1964" s="11" t="s">
        <v>878</v>
      </c>
      <c r="D1964" s="11" t="s">
        <v>662</v>
      </c>
      <c r="F1964" s="15">
        <f>IF(ISBLANK($D1964),"",IF(ISBLANK($E1964),VLOOKUP($D1964,$J:$K,2,FALSE),VLOOKUP($E1964,'Daycare Packages'!$A:$G,7,FALSE)))</f>
        <v>30</v>
      </c>
      <c r="G1964" s="15">
        <v>-30</v>
      </c>
      <c r="H1964" s="15">
        <f t="shared" si="80"/>
        <v>0</v>
      </c>
      <c r="I1964" s="198">
        <f t="shared" si="79"/>
        <v>2</v>
      </c>
    </row>
    <row r="1965" spans="1:9" x14ac:dyDescent="0.3">
      <c r="A1965" s="10">
        <v>43511</v>
      </c>
      <c r="B1965" s="11" t="s">
        <v>1016</v>
      </c>
      <c r="C1965" s="11" t="s">
        <v>877</v>
      </c>
      <c r="D1965" s="11" t="s">
        <v>662</v>
      </c>
      <c r="F1965" s="15">
        <f>IF(ISBLANK($D1965),"",IF(ISBLANK($E1965),VLOOKUP($D1965,$J:$K,2,FALSE),VLOOKUP($E1965,'Daycare Packages'!$A:$G,7,FALSE)))</f>
        <v>30</v>
      </c>
      <c r="G1965" s="15">
        <v>-30</v>
      </c>
      <c r="H1965" s="15">
        <f t="shared" si="80"/>
        <v>0</v>
      </c>
      <c r="I1965" s="198">
        <f t="shared" si="79"/>
        <v>2</v>
      </c>
    </row>
    <row r="1966" spans="1:9" x14ac:dyDescent="0.3">
      <c r="A1966" s="55">
        <v>43511</v>
      </c>
      <c r="B1966" s="56" t="s">
        <v>220</v>
      </c>
      <c r="C1966" s="56" t="s">
        <v>548</v>
      </c>
      <c r="D1966" s="56" t="s">
        <v>662</v>
      </c>
      <c r="E1966" s="56">
        <v>6739601</v>
      </c>
      <c r="F1966" s="59">
        <f>IF(ISBLANK($D1966),"",IF(ISBLANK($E1966),VLOOKUP($D1966,$J:$K,2,FALSE),VLOOKUP($E1966,'Daycare Packages'!$A:$G,7,FALSE)))</f>
        <v>26</v>
      </c>
      <c r="G1966" s="59"/>
      <c r="H1966" s="59">
        <f t="shared" si="80"/>
        <v>26</v>
      </c>
      <c r="I1966" s="198">
        <f t="shared" si="79"/>
        <v>2</v>
      </c>
    </row>
    <row r="1967" spans="1:9" x14ac:dyDescent="0.3">
      <c r="A1967" s="10">
        <v>43512</v>
      </c>
      <c r="B1967" s="11" t="s">
        <v>944</v>
      </c>
      <c r="C1967" s="11" t="s">
        <v>487</v>
      </c>
      <c r="D1967" s="11" t="s">
        <v>659</v>
      </c>
      <c r="F1967" s="15">
        <f>IF(ISBLANK($D1967),"",IF(ISBLANK($E1967),VLOOKUP($D1967,$J:$K,2,FALSE),VLOOKUP($E1967,'Daycare Packages'!$A:$G,7,FALSE)))</f>
        <v>20</v>
      </c>
      <c r="G1967" s="15"/>
      <c r="H1967" s="15">
        <f t="shared" si="80"/>
        <v>20</v>
      </c>
      <c r="I1967" s="198">
        <f t="shared" si="79"/>
        <v>2</v>
      </c>
    </row>
    <row r="1968" spans="1:9" x14ac:dyDescent="0.3">
      <c r="A1968" s="10">
        <v>43512</v>
      </c>
      <c r="B1968" s="11" t="s">
        <v>944</v>
      </c>
      <c r="C1968" s="11" t="s">
        <v>992</v>
      </c>
      <c r="D1968" s="11" t="s">
        <v>659</v>
      </c>
      <c r="F1968" s="15">
        <f>IF(ISBLANK($D1968),"",IF(ISBLANK($E1968),VLOOKUP($D1968,$J:$K,2,FALSE),VLOOKUP($E1968,'Daycare Packages'!$A:$G,7,FALSE)))</f>
        <v>20</v>
      </c>
      <c r="G1968" s="15"/>
      <c r="H1968" s="15">
        <f t="shared" si="80"/>
        <v>20</v>
      </c>
      <c r="I1968" s="198">
        <f t="shared" si="79"/>
        <v>2</v>
      </c>
    </row>
    <row r="1969" spans="1:9" x14ac:dyDescent="0.3">
      <c r="A1969" s="10">
        <v>43512</v>
      </c>
      <c r="B1969" s="11" t="s">
        <v>230</v>
      </c>
      <c r="C1969" s="11" t="s">
        <v>493</v>
      </c>
      <c r="D1969" s="11" t="s">
        <v>662</v>
      </c>
      <c r="E1969" s="11">
        <v>6773619</v>
      </c>
      <c r="F1969" s="15">
        <f>IF(ISBLANK($D1969),"",IF(ISBLANK($E1969),VLOOKUP($D1969,$J:$K,2,FALSE),VLOOKUP($E1969,'Daycare Packages'!$A:$G,7,FALSE)))</f>
        <v>27</v>
      </c>
      <c r="G1969" s="15"/>
      <c r="H1969" s="15">
        <f t="shared" si="80"/>
        <v>27</v>
      </c>
      <c r="I1969" s="198">
        <f t="shared" si="79"/>
        <v>2</v>
      </c>
    </row>
    <row r="1970" spans="1:9" x14ac:dyDescent="0.3">
      <c r="A1970" s="10">
        <v>43512</v>
      </c>
      <c r="B1970" s="11" t="s">
        <v>887</v>
      </c>
      <c r="C1970" s="11" t="s">
        <v>888</v>
      </c>
      <c r="D1970" s="11" t="s">
        <v>662</v>
      </c>
      <c r="F1970" s="15">
        <f>IF(ISBLANK($D1970),"",IF(ISBLANK($E1970),VLOOKUP($D1970,$J:$K,2,FALSE),VLOOKUP($E1970,'Daycare Packages'!$A:$G,7,FALSE)))</f>
        <v>30</v>
      </c>
      <c r="G1970" s="15"/>
      <c r="H1970" s="15">
        <f t="shared" si="80"/>
        <v>30</v>
      </c>
      <c r="I1970" s="198">
        <f t="shared" si="79"/>
        <v>2</v>
      </c>
    </row>
    <row r="1971" spans="1:9" x14ac:dyDescent="0.3">
      <c r="A1971" s="10">
        <v>43512</v>
      </c>
      <c r="B1971" s="11" t="s">
        <v>989</v>
      </c>
      <c r="C1971" s="11" t="s">
        <v>765</v>
      </c>
      <c r="D1971" s="11" t="s">
        <v>662</v>
      </c>
      <c r="F1971" s="15">
        <f>IF(ISBLANK($D1971),"",IF(ISBLANK($E1971),VLOOKUP($D1971,$J:$K,2,FALSE),VLOOKUP($E1971,'Daycare Packages'!$A:$G,7,FALSE)))</f>
        <v>30</v>
      </c>
      <c r="G1971" s="15"/>
      <c r="H1971" s="15">
        <f t="shared" si="80"/>
        <v>30</v>
      </c>
      <c r="I1971" s="198">
        <f t="shared" si="79"/>
        <v>2</v>
      </c>
    </row>
    <row r="1972" spans="1:9" x14ac:dyDescent="0.3">
      <c r="A1972" s="10">
        <v>43512</v>
      </c>
      <c r="B1972" s="11" t="s">
        <v>837</v>
      </c>
      <c r="C1972" s="11" t="s">
        <v>838</v>
      </c>
      <c r="D1972" s="11" t="s">
        <v>662</v>
      </c>
      <c r="F1972" s="15">
        <f>IF(ISBLANK($D1972),"",IF(ISBLANK($E1972),VLOOKUP($D1972,$J:$K,2,FALSE),VLOOKUP($E1972,'Daycare Packages'!$A:$G,7,FALSE)))</f>
        <v>30</v>
      </c>
      <c r="G1972" s="15"/>
      <c r="H1972" s="15">
        <f t="shared" si="80"/>
        <v>30</v>
      </c>
      <c r="I1972" s="198">
        <f t="shared" si="79"/>
        <v>2</v>
      </c>
    </row>
    <row r="1973" spans="1:9" x14ac:dyDescent="0.3">
      <c r="A1973" s="10">
        <v>43512</v>
      </c>
      <c r="B1973" s="11" t="s">
        <v>836</v>
      </c>
      <c r="C1973" s="11" t="s">
        <v>498</v>
      </c>
      <c r="D1973" s="11" t="s">
        <v>662</v>
      </c>
      <c r="F1973" s="15">
        <f>IF(ISBLANK($D1973),"",IF(ISBLANK($E1973),VLOOKUP($D1973,$J:$K,2,FALSE),VLOOKUP($E1973,'Daycare Packages'!$A:$G,7,FALSE)))</f>
        <v>30</v>
      </c>
      <c r="G1973" s="15"/>
      <c r="H1973" s="15">
        <f t="shared" si="80"/>
        <v>30</v>
      </c>
      <c r="I1973" s="198">
        <f t="shared" si="79"/>
        <v>2</v>
      </c>
    </row>
    <row r="1974" spans="1:9" x14ac:dyDescent="0.3">
      <c r="A1974" s="10">
        <v>43512</v>
      </c>
      <c r="B1974" s="11" t="s">
        <v>209</v>
      </c>
      <c r="C1974" s="11" t="s">
        <v>702</v>
      </c>
      <c r="D1974" s="11" t="s">
        <v>662</v>
      </c>
      <c r="F1974" s="15">
        <f>IF(ISBLANK($D1974),"",IF(ISBLANK($E1974),VLOOKUP($D1974,$J:$K,2,FALSE),VLOOKUP($E1974,'Daycare Packages'!$A:$G,7,FALSE)))</f>
        <v>30</v>
      </c>
      <c r="G1974" s="15"/>
      <c r="H1974" s="15">
        <f t="shared" si="80"/>
        <v>30</v>
      </c>
      <c r="I1974" s="198">
        <f t="shared" si="79"/>
        <v>2</v>
      </c>
    </row>
    <row r="1975" spans="1:9" x14ac:dyDescent="0.3">
      <c r="A1975" s="10">
        <v>43512</v>
      </c>
      <c r="B1975" s="11" t="s">
        <v>203</v>
      </c>
      <c r="C1975" s="11" t="s">
        <v>840</v>
      </c>
      <c r="D1975" s="11" t="s">
        <v>662</v>
      </c>
      <c r="E1975" s="11">
        <v>6732330</v>
      </c>
      <c r="F1975" s="15">
        <f>IF(ISBLANK($D1975),"",IF(ISBLANK($E1975),VLOOKUP($D1975,$J:$K,2,FALSE),VLOOKUP($E1975,'Daycare Packages'!$A:$G,7,FALSE)))</f>
        <v>26</v>
      </c>
      <c r="G1975" s="15"/>
      <c r="H1975" s="15">
        <f t="shared" si="80"/>
        <v>26</v>
      </c>
      <c r="I1975" s="198">
        <f t="shared" si="79"/>
        <v>2</v>
      </c>
    </row>
    <row r="1976" spans="1:9" x14ac:dyDescent="0.3">
      <c r="A1976" s="10">
        <v>43512</v>
      </c>
      <c r="B1976" s="11" t="s">
        <v>472</v>
      </c>
      <c r="C1976" s="11" t="s">
        <v>685</v>
      </c>
      <c r="D1976" s="11" t="s">
        <v>662</v>
      </c>
      <c r="F1976" s="15">
        <f>IF(ISBLANK($D1976),"",IF(ISBLANK($E1976),VLOOKUP($D1976,$J:$K,2,FALSE),VLOOKUP($E1976,'Daycare Packages'!$A:$G,7,FALSE)))</f>
        <v>30</v>
      </c>
      <c r="G1976" s="15"/>
      <c r="H1976" s="15">
        <f t="shared" si="80"/>
        <v>30</v>
      </c>
      <c r="I1976" s="198">
        <f t="shared" si="79"/>
        <v>2</v>
      </c>
    </row>
    <row r="1977" spans="1:9" x14ac:dyDescent="0.3">
      <c r="A1977" s="10">
        <v>43512</v>
      </c>
      <c r="B1977" s="11" t="s">
        <v>783</v>
      </c>
      <c r="C1977" s="11" t="s">
        <v>514</v>
      </c>
      <c r="D1977" s="11" t="s">
        <v>662</v>
      </c>
      <c r="F1977" s="15">
        <f>IF(ISBLANK($D1977),"",IF(ISBLANK($E1977),VLOOKUP($D1977,$J:$K,2,FALSE),VLOOKUP($E1977,'Daycare Packages'!$A:$G,7,FALSE)))</f>
        <v>30</v>
      </c>
      <c r="G1977" s="15"/>
      <c r="H1977" s="15">
        <f t="shared" si="80"/>
        <v>30</v>
      </c>
      <c r="I1977" s="198">
        <f t="shared" si="79"/>
        <v>2</v>
      </c>
    </row>
    <row r="1978" spans="1:9" x14ac:dyDescent="0.3">
      <c r="A1978" s="55">
        <v>43512</v>
      </c>
      <c r="B1978" s="56" t="s">
        <v>182</v>
      </c>
      <c r="C1978" s="56" t="s">
        <v>685</v>
      </c>
      <c r="D1978" s="56" t="s">
        <v>662</v>
      </c>
      <c r="E1978" s="56">
        <v>6769807</v>
      </c>
      <c r="F1978" s="59">
        <f>IF(ISBLANK($D1978),"",IF(ISBLANK($E1978),VLOOKUP($D1978,$J:$K,2,FALSE),VLOOKUP($E1978,'Daycare Packages'!$A:$G,7,FALSE)))</f>
        <v>23</v>
      </c>
      <c r="G1978" s="59"/>
      <c r="H1978" s="59">
        <f t="shared" si="80"/>
        <v>23</v>
      </c>
      <c r="I1978" s="198">
        <f t="shared" si="79"/>
        <v>2</v>
      </c>
    </row>
    <row r="1979" spans="1:9" x14ac:dyDescent="0.3">
      <c r="A1979" s="10">
        <v>43513</v>
      </c>
      <c r="B1979" s="11" t="s">
        <v>185</v>
      </c>
      <c r="C1979" s="11" t="s">
        <v>670</v>
      </c>
      <c r="D1979" s="11" t="s">
        <v>662</v>
      </c>
      <c r="F1979" s="15">
        <f>IF(ISBLANK($D1979),"",IF(ISBLANK($E1979),VLOOKUP($D1979,$J:$K,2,FALSE),VLOOKUP($E1979,'Daycare Packages'!$A:$G,7,FALSE)))</f>
        <v>30</v>
      </c>
      <c r="G1979" s="15"/>
      <c r="H1979" s="15">
        <f t="shared" si="80"/>
        <v>30</v>
      </c>
      <c r="I1979" s="198">
        <f t="shared" si="79"/>
        <v>2</v>
      </c>
    </row>
    <row r="1980" spans="1:9" x14ac:dyDescent="0.3">
      <c r="A1980" s="10">
        <v>43513</v>
      </c>
      <c r="B1980" s="11" t="s">
        <v>175</v>
      </c>
      <c r="C1980" s="11" t="s">
        <v>433</v>
      </c>
      <c r="D1980" s="11" t="s">
        <v>662</v>
      </c>
      <c r="E1980" s="11">
        <v>6716814</v>
      </c>
      <c r="F1980" s="15">
        <f>IF(ISBLANK($D1980),"",IF(ISBLANK($E1980),VLOOKUP($D1980,$J:$K,2,FALSE),VLOOKUP($E1980,'Daycare Packages'!$A:$G,7,FALSE)))</f>
        <v>22</v>
      </c>
      <c r="G1980" s="15"/>
      <c r="H1980" s="15">
        <f t="shared" si="80"/>
        <v>22</v>
      </c>
      <c r="I1980" s="198">
        <f t="shared" si="79"/>
        <v>2</v>
      </c>
    </row>
    <row r="1981" spans="1:9" x14ac:dyDescent="0.3">
      <c r="A1981" s="10">
        <v>43513</v>
      </c>
      <c r="B1981" s="11" t="s">
        <v>720</v>
      </c>
      <c r="C1981" s="11" t="s">
        <v>721</v>
      </c>
      <c r="D1981" s="11" t="s">
        <v>662</v>
      </c>
      <c r="F1981" s="15">
        <f>IF(ISBLANK($D1981),"",IF(ISBLANK($E1981),VLOOKUP($D1981,$J:$K,2,FALSE),VLOOKUP($E1981,'Daycare Packages'!$A:$G,7,FALSE)))</f>
        <v>30</v>
      </c>
      <c r="G1981" s="15"/>
      <c r="H1981" s="15">
        <f t="shared" si="80"/>
        <v>30</v>
      </c>
      <c r="I1981" s="198">
        <f t="shared" si="79"/>
        <v>2</v>
      </c>
    </row>
    <row r="1982" spans="1:9" x14ac:dyDescent="0.3">
      <c r="A1982" s="10">
        <v>43513</v>
      </c>
      <c r="B1982" s="11" t="s">
        <v>783</v>
      </c>
      <c r="C1982" s="11" t="s">
        <v>514</v>
      </c>
      <c r="D1982" s="11" t="s">
        <v>662</v>
      </c>
      <c r="F1982" s="15">
        <f>IF(ISBLANK($D1982),"",IF(ISBLANK($E1982),VLOOKUP($D1982,$J:$K,2,FALSE),VLOOKUP($E1982,'Daycare Packages'!$A:$G,7,FALSE)))</f>
        <v>30</v>
      </c>
      <c r="G1982" s="15"/>
      <c r="H1982" s="15">
        <f t="shared" si="80"/>
        <v>30</v>
      </c>
      <c r="I1982" s="198">
        <f t="shared" si="79"/>
        <v>2</v>
      </c>
    </row>
    <row r="1983" spans="1:9" x14ac:dyDescent="0.3">
      <c r="A1983" s="10">
        <v>43513</v>
      </c>
      <c r="B1983" s="11" t="s">
        <v>182</v>
      </c>
      <c r="C1983" s="11" t="s">
        <v>685</v>
      </c>
      <c r="D1983" s="11" t="s">
        <v>662</v>
      </c>
      <c r="E1983" s="11">
        <v>6769807</v>
      </c>
      <c r="F1983" s="15">
        <f>IF(ISBLANK($D1983),"",IF(ISBLANK($E1983),VLOOKUP($D1983,$J:$K,2,FALSE),VLOOKUP($E1983,'Daycare Packages'!$A:$G,7,FALSE)))</f>
        <v>23</v>
      </c>
      <c r="G1983" s="15"/>
      <c r="H1983" s="15">
        <f t="shared" si="80"/>
        <v>23</v>
      </c>
      <c r="I1983" s="198">
        <f t="shared" si="79"/>
        <v>2</v>
      </c>
    </row>
    <row r="1984" spans="1:9" ht="14.4" thickBot="1" x14ac:dyDescent="0.35">
      <c r="A1984" s="86">
        <v>43513</v>
      </c>
      <c r="B1984" s="87" t="s">
        <v>1021</v>
      </c>
      <c r="C1984" s="87" t="s">
        <v>497</v>
      </c>
      <c r="D1984" s="87" t="s">
        <v>662</v>
      </c>
      <c r="E1984" s="87"/>
      <c r="F1984" s="88">
        <f>IF(ISBLANK($D1984),"",IF(ISBLANK($E1984),VLOOKUP($D1984,$J:$K,2,FALSE),VLOOKUP($E1984,'Daycare Packages'!$A:$G,7,FALSE)))</f>
        <v>30</v>
      </c>
      <c r="G1984" s="88"/>
      <c r="H1984" s="88">
        <f t="shared" si="80"/>
        <v>30</v>
      </c>
      <c r="I1984" s="198">
        <f t="shared" si="79"/>
        <v>2</v>
      </c>
    </row>
    <row r="1985" spans="1:9" x14ac:dyDescent="0.3">
      <c r="A1985" s="10">
        <v>43514</v>
      </c>
      <c r="B1985" s="11" t="s">
        <v>1029</v>
      </c>
      <c r="C1985" s="11" t="s">
        <v>402</v>
      </c>
      <c r="D1985" s="11" t="s">
        <v>671</v>
      </c>
      <c r="F1985" s="15">
        <f>IF(ISBLANK($D1985),"",IF(ISBLANK($E1985),VLOOKUP($D1985,$J:$K,2,FALSE),VLOOKUP($E1985,'Daycare Packages'!$A:$G,7,FALSE)))</f>
        <v>0</v>
      </c>
      <c r="G1985" s="15"/>
      <c r="H1985" s="15">
        <f t="shared" si="80"/>
        <v>0</v>
      </c>
      <c r="I1985" s="198">
        <f t="shared" si="79"/>
        <v>2</v>
      </c>
    </row>
    <row r="1986" spans="1:9" x14ac:dyDescent="0.3">
      <c r="A1986" s="10">
        <v>43514</v>
      </c>
      <c r="B1986" s="11" t="s">
        <v>201</v>
      </c>
      <c r="C1986" s="11" t="s">
        <v>672</v>
      </c>
      <c r="D1986" s="11" t="s">
        <v>659</v>
      </c>
      <c r="E1986" s="11">
        <v>6762449</v>
      </c>
      <c r="F1986" s="15">
        <f>IF(ISBLANK($D1986),"",IF(ISBLANK($E1986),VLOOKUP($D1986,$J:$K,2,FALSE),VLOOKUP($E1986,'Daycare Packages'!$A:$G,7,FALSE)))</f>
        <v>19</v>
      </c>
      <c r="G1986" s="15"/>
      <c r="H1986" s="15">
        <f t="shared" si="80"/>
        <v>19</v>
      </c>
      <c r="I1986" s="198">
        <f t="shared" si="79"/>
        <v>2</v>
      </c>
    </row>
    <row r="1987" spans="1:9" x14ac:dyDescent="0.3">
      <c r="A1987" s="10">
        <v>43514</v>
      </c>
      <c r="B1987" s="11" t="s">
        <v>730</v>
      </c>
      <c r="C1987" s="11" t="s">
        <v>731</v>
      </c>
      <c r="D1987" s="11" t="s">
        <v>662</v>
      </c>
      <c r="F1987" s="15">
        <f>IF(ISBLANK($D1987),"",IF(ISBLANK($E1987),VLOOKUP($D1987,$J:$K,2,FALSE),VLOOKUP($E1987,'Daycare Packages'!$A:$G,7,FALSE)))</f>
        <v>30</v>
      </c>
      <c r="G1987" s="15"/>
      <c r="H1987" s="15">
        <f t="shared" si="80"/>
        <v>30</v>
      </c>
      <c r="I1987" s="198">
        <f t="shared" ref="I1987:I2050" si="81">IF(A1987="",0,MONTH(A1987))</f>
        <v>2</v>
      </c>
    </row>
    <row r="1988" spans="1:9" x14ac:dyDescent="0.3">
      <c r="A1988" s="10">
        <v>43514</v>
      </c>
      <c r="B1988" s="11" t="s">
        <v>152</v>
      </c>
      <c r="C1988" s="11" t="s">
        <v>679</v>
      </c>
      <c r="D1988" s="11" t="s">
        <v>662</v>
      </c>
      <c r="E1988" s="11">
        <v>6696828</v>
      </c>
      <c r="F1988" s="15">
        <f>IF(ISBLANK($D1988),"",IF(ISBLANK($E1988),VLOOKUP($D1988,$J:$K,2,FALSE),VLOOKUP($E1988,'Daycare Packages'!$A:$G,7,FALSE)))</f>
        <v>22</v>
      </c>
      <c r="G1988" s="15"/>
      <c r="H1988" s="15">
        <f t="shared" si="80"/>
        <v>22</v>
      </c>
      <c r="I1988" s="198">
        <f t="shared" si="81"/>
        <v>2</v>
      </c>
    </row>
    <row r="1989" spans="1:9" x14ac:dyDescent="0.3">
      <c r="A1989" s="10">
        <v>43514</v>
      </c>
      <c r="B1989" s="11" t="s">
        <v>212</v>
      </c>
      <c r="C1989" s="11" t="s">
        <v>707</v>
      </c>
      <c r="D1989" s="11" t="s">
        <v>662</v>
      </c>
      <c r="F1989" s="15">
        <f>IF(ISBLANK($D1989),"",IF(ISBLANK($E1989),VLOOKUP($D1989,$J:$K,2,FALSE),VLOOKUP($E1989,'Daycare Packages'!$A:$G,7,FALSE)))</f>
        <v>30</v>
      </c>
      <c r="G1989" s="15"/>
      <c r="H1989" s="15">
        <f t="shared" si="80"/>
        <v>30</v>
      </c>
      <c r="I1989" s="198">
        <f t="shared" si="81"/>
        <v>2</v>
      </c>
    </row>
    <row r="1990" spans="1:9" x14ac:dyDescent="0.3">
      <c r="A1990" s="10">
        <v>43514</v>
      </c>
      <c r="B1990" s="11" t="s">
        <v>318</v>
      </c>
      <c r="C1990" s="11" t="s">
        <v>723</v>
      </c>
      <c r="D1990" s="11" t="s">
        <v>662</v>
      </c>
      <c r="F1990" s="15">
        <f>IF(ISBLANK($D1990),"",IF(ISBLANK($E1990),VLOOKUP($D1990,$J:$K,2,FALSE),VLOOKUP($E1990,'Daycare Packages'!$A:$G,7,FALSE)))</f>
        <v>30</v>
      </c>
      <c r="G1990" s="15"/>
      <c r="H1990" s="15">
        <f t="shared" si="80"/>
        <v>30</v>
      </c>
      <c r="I1990" s="198">
        <f t="shared" si="81"/>
        <v>2</v>
      </c>
    </row>
    <row r="1991" spans="1:9" x14ac:dyDescent="0.3">
      <c r="A1991" s="10">
        <v>43514</v>
      </c>
      <c r="B1991" s="11" t="s">
        <v>137</v>
      </c>
      <c r="C1991" s="11" t="s">
        <v>693</v>
      </c>
      <c r="D1991" s="11" t="s">
        <v>662</v>
      </c>
      <c r="E1991" s="11">
        <v>6730873</v>
      </c>
      <c r="F1991" s="15">
        <f>IF(ISBLANK($D1991),"",IF(ISBLANK($E1991),VLOOKUP($D1991,$J:$K,2,FALSE),VLOOKUP($E1991,'Daycare Packages'!$A:$G,7,FALSE)))</f>
        <v>22</v>
      </c>
      <c r="G1991" s="15"/>
      <c r="H1991" s="15">
        <f t="shared" ref="H1991:H2054" si="82">IF(ISBLANK(D1991),"",SUM(F1991:G1991))</f>
        <v>22</v>
      </c>
      <c r="I1991" s="198">
        <f t="shared" si="81"/>
        <v>2</v>
      </c>
    </row>
    <row r="1992" spans="1:9" x14ac:dyDescent="0.3">
      <c r="A1992" s="10">
        <v>43514</v>
      </c>
      <c r="B1992" s="11" t="s">
        <v>137</v>
      </c>
      <c r="C1992" s="11" t="s">
        <v>678</v>
      </c>
      <c r="D1992" s="11" t="s">
        <v>662</v>
      </c>
      <c r="E1992" s="11">
        <v>6730873</v>
      </c>
      <c r="F1992" s="15">
        <f>IF(ISBLANK($D1992),"",IF(ISBLANK($E1992),VLOOKUP($D1992,$J:$K,2,FALSE),VLOOKUP($E1992,'Daycare Packages'!$A:$G,7,FALSE)))</f>
        <v>22</v>
      </c>
      <c r="G1992" s="15"/>
      <c r="H1992" s="15">
        <f t="shared" si="82"/>
        <v>22</v>
      </c>
      <c r="I1992" s="198">
        <f t="shared" si="81"/>
        <v>2</v>
      </c>
    </row>
    <row r="1993" spans="1:9" x14ac:dyDescent="0.3">
      <c r="A1993" s="10">
        <v>43514</v>
      </c>
      <c r="B1993" s="11" t="s">
        <v>989</v>
      </c>
      <c r="C1993" s="11" t="s">
        <v>765</v>
      </c>
      <c r="D1993" s="11" t="s">
        <v>662</v>
      </c>
      <c r="F1993" s="15">
        <f>IF(ISBLANK($D1993),"",IF(ISBLANK($E1993),VLOOKUP($D1993,$J:$K,2,FALSE),VLOOKUP($E1993,'Daycare Packages'!$A:$G,7,FALSE)))</f>
        <v>30</v>
      </c>
      <c r="G1993" s="15"/>
      <c r="H1993" s="15">
        <f t="shared" si="82"/>
        <v>30</v>
      </c>
      <c r="I1993" s="198">
        <f t="shared" si="81"/>
        <v>2</v>
      </c>
    </row>
    <row r="1994" spans="1:9" x14ac:dyDescent="0.3">
      <c r="A1994" s="10">
        <v>43514</v>
      </c>
      <c r="B1994" s="11" t="s">
        <v>185</v>
      </c>
      <c r="C1994" s="11" t="s">
        <v>670</v>
      </c>
      <c r="D1994" s="11" t="s">
        <v>662</v>
      </c>
      <c r="E1994" s="11">
        <v>6780814</v>
      </c>
      <c r="F1994" s="15">
        <f>IF(ISBLANK($D1994),"",IF(ISBLANK($E1994),VLOOKUP($D1994,$J:$K,2,FALSE),VLOOKUP($E1994,'Daycare Packages'!$A:$G,7,FALSE)))</f>
        <v>27</v>
      </c>
      <c r="G1994" s="15"/>
      <c r="H1994" s="15">
        <f t="shared" si="82"/>
        <v>27</v>
      </c>
      <c r="I1994" s="198">
        <f t="shared" si="81"/>
        <v>2</v>
      </c>
    </row>
    <row r="1995" spans="1:9" x14ac:dyDescent="0.3">
      <c r="A1995" s="10">
        <v>43514</v>
      </c>
      <c r="B1995" s="11" t="s">
        <v>218</v>
      </c>
      <c r="C1995" s="11" t="s">
        <v>738</v>
      </c>
      <c r="D1995" s="11" t="s">
        <v>662</v>
      </c>
      <c r="E1995" s="11">
        <v>6738000</v>
      </c>
      <c r="F1995" s="15">
        <f>IF(ISBLANK($D1995),"",IF(ISBLANK($E1995),VLOOKUP($D1995,$J:$K,2,FALSE),VLOOKUP($E1995,'Daycare Packages'!$A:$G,7,FALSE)))</f>
        <v>20</v>
      </c>
      <c r="G1995" s="15"/>
      <c r="H1995" s="15">
        <f t="shared" si="82"/>
        <v>20</v>
      </c>
      <c r="I1995" s="198">
        <f t="shared" si="81"/>
        <v>2</v>
      </c>
    </row>
    <row r="1996" spans="1:9" x14ac:dyDescent="0.3">
      <c r="A1996" s="10">
        <v>43514</v>
      </c>
      <c r="B1996" s="11" t="s">
        <v>218</v>
      </c>
      <c r="C1996" s="11" t="s">
        <v>737</v>
      </c>
      <c r="D1996" s="11" t="s">
        <v>662</v>
      </c>
      <c r="E1996" s="11">
        <v>6738000</v>
      </c>
      <c r="F1996" s="15">
        <f>IF(ISBLANK($D1996),"",IF(ISBLANK($E1996),VLOOKUP($D1996,$J:$K,2,FALSE),VLOOKUP($E1996,'Daycare Packages'!$A:$G,7,FALSE)))</f>
        <v>20</v>
      </c>
      <c r="G1996" s="15"/>
      <c r="H1996" s="15">
        <f t="shared" si="82"/>
        <v>20</v>
      </c>
      <c r="I1996" s="198">
        <f t="shared" si="81"/>
        <v>2</v>
      </c>
    </row>
    <row r="1997" spans="1:9" x14ac:dyDescent="0.3">
      <c r="A1997" s="10">
        <v>43514</v>
      </c>
      <c r="B1997" s="11" t="s">
        <v>677</v>
      </c>
      <c r="C1997" s="11" t="s">
        <v>678</v>
      </c>
      <c r="D1997" s="11" t="s">
        <v>662</v>
      </c>
      <c r="F1997" s="15">
        <f>IF(ISBLANK($D1997),"",IF(ISBLANK($E1997),VLOOKUP($D1997,$J:$K,2,FALSE),VLOOKUP($E1997,'Daycare Packages'!$A:$G,7,FALSE)))</f>
        <v>30</v>
      </c>
      <c r="G1997" s="15"/>
      <c r="H1997" s="15">
        <f t="shared" si="82"/>
        <v>30</v>
      </c>
      <c r="I1997" s="198">
        <f t="shared" si="81"/>
        <v>2</v>
      </c>
    </row>
    <row r="1998" spans="1:9" x14ac:dyDescent="0.3">
      <c r="A1998" s="10">
        <v>43514</v>
      </c>
      <c r="B1998" s="11" t="s">
        <v>115</v>
      </c>
      <c r="C1998" s="11" t="s">
        <v>764</v>
      </c>
      <c r="D1998" s="11" t="s">
        <v>662</v>
      </c>
      <c r="E1998" s="11">
        <v>6589872</v>
      </c>
      <c r="F1998" s="15">
        <f>IF(ISBLANK($D1998),"",IF(ISBLANK($E1998),VLOOKUP($D1998,$J:$K,2,FALSE),VLOOKUP($E1998,'Daycare Packages'!$A:$G,7,FALSE)))</f>
        <v>22</v>
      </c>
      <c r="G1998" s="15"/>
      <c r="H1998" s="15">
        <f t="shared" si="82"/>
        <v>22</v>
      </c>
      <c r="I1998" s="198">
        <f t="shared" si="81"/>
        <v>2</v>
      </c>
    </row>
    <row r="1999" spans="1:9" x14ac:dyDescent="0.3">
      <c r="A1999" s="10">
        <v>43514</v>
      </c>
      <c r="B1999" s="11" t="s">
        <v>196</v>
      </c>
      <c r="C1999" s="11" t="s">
        <v>432</v>
      </c>
      <c r="D1999" s="11" t="s">
        <v>662</v>
      </c>
      <c r="E1999" s="11">
        <v>6728047</v>
      </c>
      <c r="F1999" s="15">
        <f>IF(ISBLANK($D1999),"",IF(ISBLANK($E1999),VLOOKUP($D1999,$J:$K,2,FALSE),VLOOKUP($E1999,'Daycare Packages'!$A:$G,7,FALSE)))</f>
        <v>24</v>
      </c>
      <c r="G1999" s="15"/>
      <c r="H1999" s="15">
        <f t="shared" si="82"/>
        <v>24</v>
      </c>
      <c r="I1999" s="198">
        <f t="shared" si="81"/>
        <v>2</v>
      </c>
    </row>
    <row r="2000" spans="1:9" x14ac:dyDescent="0.3">
      <c r="A2000" s="10">
        <v>43514</v>
      </c>
      <c r="B2000" s="11" t="s">
        <v>215</v>
      </c>
      <c r="C2000" s="11" t="s">
        <v>741</v>
      </c>
      <c r="D2000" s="11" t="s">
        <v>662</v>
      </c>
      <c r="E2000" s="11">
        <v>6778741</v>
      </c>
      <c r="F2000" s="15">
        <f>IF(ISBLANK($D2000),"",IF(ISBLANK($E2000),VLOOKUP($D2000,$J:$K,2,FALSE),VLOOKUP($E2000,'Daycare Packages'!$A:$G,7,FALSE)))</f>
        <v>27</v>
      </c>
      <c r="G2000" s="15"/>
      <c r="H2000" s="15">
        <f t="shared" si="82"/>
        <v>27</v>
      </c>
      <c r="I2000" s="198">
        <f t="shared" si="81"/>
        <v>2</v>
      </c>
    </row>
    <row r="2001" spans="1:9" x14ac:dyDescent="0.3">
      <c r="A2001" s="10">
        <v>43514</v>
      </c>
      <c r="B2001" s="11" t="s">
        <v>230</v>
      </c>
      <c r="C2001" s="11" t="s">
        <v>493</v>
      </c>
      <c r="D2001" s="11" t="s">
        <v>662</v>
      </c>
      <c r="E2001" s="11">
        <v>6773619</v>
      </c>
      <c r="F2001" s="15">
        <f>IF(ISBLANK($D2001),"",IF(ISBLANK($E2001),VLOOKUP($D2001,$J:$K,2,FALSE),VLOOKUP($E2001,'Daycare Packages'!$A:$G,7,FALSE)))</f>
        <v>27</v>
      </c>
      <c r="G2001" s="15"/>
      <c r="H2001" s="15">
        <f t="shared" si="82"/>
        <v>27</v>
      </c>
      <c r="I2001" s="198">
        <f t="shared" si="81"/>
        <v>2</v>
      </c>
    </row>
    <row r="2002" spans="1:9" x14ac:dyDescent="0.3">
      <c r="A2002" s="10">
        <v>43514</v>
      </c>
      <c r="B2002" s="11" t="s">
        <v>222</v>
      </c>
      <c r="C2002" s="11" t="s">
        <v>229</v>
      </c>
      <c r="D2002" s="11" t="s">
        <v>662</v>
      </c>
      <c r="E2002" s="11">
        <v>6771136</v>
      </c>
      <c r="F2002" s="15">
        <f>IF(ISBLANK($D2002),"",IF(ISBLANK($E2002),VLOOKUP($D2002,$J:$K,2,FALSE),VLOOKUP($E2002,'Daycare Packages'!$A:$G,7,FALSE)))</f>
        <v>27</v>
      </c>
      <c r="G2002" s="15"/>
      <c r="H2002" s="15">
        <f t="shared" si="82"/>
        <v>27</v>
      </c>
      <c r="I2002" s="198">
        <f t="shared" si="81"/>
        <v>2</v>
      </c>
    </row>
    <row r="2003" spans="1:9" x14ac:dyDescent="0.3">
      <c r="A2003" s="10">
        <v>43514</v>
      </c>
      <c r="B2003" s="11" t="s">
        <v>160</v>
      </c>
      <c r="C2003" s="11" t="s">
        <v>794</v>
      </c>
      <c r="D2003" s="11" t="s">
        <v>662</v>
      </c>
      <c r="E2003" s="11">
        <v>6762371</v>
      </c>
      <c r="F2003" s="15">
        <f>IF(ISBLANK($D2003),"",IF(ISBLANK($E2003),VLOOKUP($D2003,$J:$K,2,FALSE),VLOOKUP($E2003,'Daycare Packages'!$A:$G,7,FALSE)))</f>
        <v>25</v>
      </c>
      <c r="G2003" s="15"/>
      <c r="H2003" s="15">
        <f t="shared" si="82"/>
        <v>25</v>
      </c>
      <c r="I2003" s="198">
        <f t="shared" si="81"/>
        <v>2</v>
      </c>
    </row>
    <row r="2004" spans="1:9" x14ac:dyDescent="0.3">
      <c r="A2004" s="10">
        <v>43514</v>
      </c>
      <c r="B2004" s="11" t="s">
        <v>160</v>
      </c>
      <c r="C2004" s="11" t="s">
        <v>793</v>
      </c>
      <c r="D2004" s="11" t="s">
        <v>662</v>
      </c>
      <c r="E2004" s="11">
        <v>6762371</v>
      </c>
      <c r="F2004" s="15">
        <f>IF(ISBLANK($D2004),"",IF(ISBLANK($E2004),VLOOKUP($D2004,$J:$K,2,FALSE),VLOOKUP($E2004,'Daycare Packages'!$A:$G,7,FALSE)))</f>
        <v>25</v>
      </c>
      <c r="G2004" s="15"/>
      <c r="H2004" s="15">
        <f t="shared" si="82"/>
        <v>25</v>
      </c>
      <c r="I2004" s="198">
        <f t="shared" si="81"/>
        <v>2</v>
      </c>
    </row>
    <row r="2005" spans="1:9" x14ac:dyDescent="0.3">
      <c r="A2005" s="10">
        <v>43514</v>
      </c>
      <c r="B2005" s="11" t="s">
        <v>209</v>
      </c>
      <c r="C2005" s="11" t="s">
        <v>702</v>
      </c>
      <c r="D2005" s="11" t="s">
        <v>662</v>
      </c>
      <c r="E2005" s="11">
        <v>6780905</v>
      </c>
      <c r="F2005" s="15">
        <f>IF(ISBLANK($D2005),"",IF(ISBLANK($E2005),VLOOKUP($D2005,$J:$K,2,FALSE),VLOOKUP($E2005,'Daycare Packages'!$A:$G,7,FALSE)))</f>
        <v>27</v>
      </c>
      <c r="G2005" s="15"/>
      <c r="H2005" s="15">
        <f t="shared" si="82"/>
        <v>27</v>
      </c>
      <c r="I2005" s="198">
        <f t="shared" si="81"/>
        <v>2</v>
      </c>
    </row>
    <row r="2006" spans="1:9" x14ac:dyDescent="0.3">
      <c r="A2006" s="10">
        <v>43514</v>
      </c>
      <c r="B2006" s="11" t="s">
        <v>371</v>
      </c>
      <c r="C2006" s="11" t="s">
        <v>642</v>
      </c>
      <c r="D2006" s="11" t="s">
        <v>662</v>
      </c>
      <c r="E2006" s="11">
        <v>6781287</v>
      </c>
      <c r="F2006" s="15">
        <f>IF(ISBLANK($D2006),"",IF(ISBLANK($E2006),VLOOKUP($D2006,$J:$K,2,FALSE),VLOOKUP($E2006,'Daycare Packages'!$A:$G,7,FALSE)))</f>
        <v>27</v>
      </c>
      <c r="G2006" s="15"/>
      <c r="H2006" s="15">
        <f t="shared" si="82"/>
        <v>27</v>
      </c>
      <c r="I2006" s="198">
        <f t="shared" si="81"/>
        <v>2</v>
      </c>
    </row>
    <row r="2007" spans="1:9" x14ac:dyDescent="0.3">
      <c r="A2007" s="10">
        <v>43514</v>
      </c>
      <c r="B2007" s="11" t="s">
        <v>139</v>
      </c>
      <c r="C2007" s="11" t="s">
        <v>867</v>
      </c>
      <c r="D2007" s="11" t="s">
        <v>662</v>
      </c>
      <c r="F2007" s="15">
        <f>IF(ISBLANK($D2007),"",IF(ISBLANK($E2007),VLOOKUP($D2007,$J:$K,2,FALSE),VLOOKUP($E2007,'Daycare Packages'!$A:$G,7,FALSE)))</f>
        <v>30</v>
      </c>
      <c r="G2007" s="15"/>
      <c r="H2007" s="15">
        <f t="shared" si="82"/>
        <v>30</v>
      </c>
      <c r="I2007" s="198">
        <f t="shared" si="81"/>
        <v>2</v>
      </c>
    </row>
    <row r="2008" spans="1:9" x14ac:dyDescent="0.3">
      <c r="A2008" s="10">
        <v>43514</v>
      </c>
      <c r="B2008" s="11" t="s">
        <v>114</v>
      </c>
      <c r="C2008" s="11" t="s">
        <v>789</v>
      </c>
      <c r="D2008" s="11" t="s">
        <v>662</v>
      </c>
      <c r="E2008" s="11">
        <v>6735275</v>
      </c>
      <c r="F2008" s="15">
        <f>IF(ISBLANK($D2008),"",IF(ISBLANK($E2008),VLOOKUP($D2008,$J:$K,2,FALSE),VLOOKUP($E2008,'Daycare Packages'!$A:$G,7,FALSE)))</f>
        <v>22</v>
      </c>
      <c r="G2008" s="15"/>
      <c r="H2008" s="15">
        <f t="shared" si="82"/>
        <v>22</v>
      </c>
      <c r="I2008" s="198">
        <f t="shared" si="81"/>
        <v>2</v>
      </c>
    </row>
    <row r="2009" spans="1:9" x14ac:dyDescent="0.3">
      <c r="A2009" s="10">
        <v>43514</v>
      </c>
      <c r="B2009" s="11" t="s">
        <v>184</v>
      </c>
      <c r="C2009" s="11" t="s">
        <v>679</v>
      </c>
      <c r="D2009" s="11" t="s">
        <v>662</v>
      </c>
      <c r="E2009" s="11">
        <v>6722263</v>
      </c>
      <c r="F2009" s="15">
        <f>IF(ISBLANK($D2009),"",IF(ISBLANK($E2009),VLOOKUP($D2009,$J:$K,2,FALSE),VLOOKUP($E2009,'Daycare Packages'!$A:$G,7,FALSE)))</f>
        <v>22</v>
      </c>
      <c r="G2009" s="15"/>
      <c r="H2009" s="15">
        <f t="shared" si="82"/>
        <v>22</v>
      </c>
      <c r="I2009" s="198">
        <f t="shared" si="81"/>
        <v>2</v>
      </c>
    </row>
    <row r="2010" spans="1:9" x14ac:dyDescent="0.3">
      <c r="A2010" s="10">
        <v>43514</v>
      </c>
      <c r="B2010" s="11" t="s">
        <v>184</v>
      </c>
      <c r="C2010" s="11" t="s">
        <v>396</v>
      </c>
      <c r="D2010" s="11" t="s">
        <v>662</v>
      </c>
      <c r="E2010" s="11">
        <v>6722263</v>
      </c>
      <c r="F2010" s="15">
        <f>IF(ISBLANK($D2010),"",IF(ISBLANK($E2010),VLOOKUP($D2010,$J:$K,2,FALSE),VLOOKUP($E2010,'Daycare Packages'!$A:$G,7,FALSE)))</f>
        <v>22</v>
      </c>
      <c r="G2010" s="15"/>
      <c r="H2010" s="15">
        <f t="shared" si="82"/>
        <v>22</v>
      </c>
      <c r="I2010" s="198">
        <f t="shared" si="81"/>
        <v>2</v>
      </c>
    </row>
    <row r="2011" spans="1:9" x14ac:dyDescent="0.3">
      <c r="A2011" s="10">
        <v>43514</v>
      </c>
      <c r="B2011" s="11" t="s">
        <v>494</v>
      </c>
      <c r="C2011" s="11" t="s">
        <v>708</v>
      </c>
      <c r="D2011" s="11" t="s">
        <v>662</v>
      </c>
      <c r="F2011" s="15">
        <f>IF(ISBLANK($D2011),"",IF(ISBLANK($E2011),VLOOKUP($D2011,$J:$K,2,FALSE),VLOOKUP($E2011,'Daycare Packages'!$A:$G,7,FALSE)))</f>
        <v>30</v>
      </c>
      <c r="G2011" s="15"/>
      <c r="H2011" s="15">
        <f t="shared" si="82"/>
        <v>30</v>
      </c>
      <c r="I2011" s="198">
        <f t="shared" si="81"/>
        <v>2</v>
      </c>
    </row>
    <row r="2012" spans="1:9" x14ac:dyDescent="0.3">
      <c r="A2012" s="10">
        <v>43514</v>
      </c>
      <c r="B2012" s="11" t="s">
        <v>494</v>
      </c>
      <c r="C2012" s="11" t="s">
        <v>709</v>
      </c>
      <c r="D2012" s="11" t="s">
        <v>662</v>
      </c>
      <c r="F2012" s="15">
        <f>IF(ISBLANK($D2012),"",IF(ISBLANK($E2012),VLOOKUP($D2012,$J:$K,2,FALSE),VLOOKUP($E2012,'Daycare Packages'!$A:$G,7,FALSE)))</f>
        <v>30</v>
      </c>
      <c r="G2012" s="15"/>
      <c r="H2012" s="15">
        <f t="shared" si="82"/>
        <v>30</v>
      </c>
      <c r="I2012" s="198">
        <f t="shared" si="81"/>
        <v>2</v>
      </c>
    </row>
    <row r="2013" spans="1:9" x14ac:dyDescent="0.3">
      <c r="A2013" s="10">
        <v>43514</v>
      </c>
      <c r="B2013" s="11" t="s">
        <v>182</v>
      </c>
      <c r="C2013" s="11" t="s">
        <v>685</v>
      </c>
      <c r="D2013" s="11" t="s">
        <v>662</v>
      </c>
      <c r="E2013" s="11">
        <v>6769807</v>
      </c>
      <c r="F2013" s="15">
        <f>IF(ISBLANK($D2013),"",IF(ISBLANK($E2013),VLOOKUP($D2013,$J:$K,2,FALSE),VLOOKUP($E2013,'Daycare Packages'!$A:$G,7,FALSE)))</f>
        <v>23</v>
      </c>
      <c r="G2013" s="15"/>
      <c r="H2013" s="15">
        <f t="shared" si="82"/>
        <v>23</v>
      </c>
      <c r="I2013" s="198">
        <f t="shared" si="81"/>
        <v>2</v>
      </c>
    </row>
    <row r="2014" spans="1:9" x14ac:dyDescent="0.3">
      <c r="A2014" s="10">
        <v>43514</v>
      </c>
      <c r="B2014" s="11" t="s">
        <v>141</v>
      </c>
      <c r="C2014" s="11" t="s">
        <v>1030</v>
      </c>
      <c r="D2014" s="11" t="s">
        <v>662</v>
      </c>
      <c r="E2014" s="11">
        <v>6735955</v>
      </c>
      <c r="F2014" s="15">
        <f>IF(ISBLANK($D2014),"",IF(ISBLANK($E2014),VLOOKUP($D2014,$J:$K,2,FALSE),VLOOKUP($E2014,'Daycare Packages'!$A:$G,7,FALSE)))</f>
        <v>25</v>
      </c>
      <c r="G2014" s="15"/>
      <c r="H2014" s="15">
        <f t="shared" si="82"/>
        <v>25</v>
      </c>
      <c r="I2014" s="198">
        <f t="shared" si="81"/>
        <v>2</v>
      </c>
    </row>
    <row r="2015" spans="1:9" x14ac:dyDescent="0.3">
      <c r="A2015" s="10">
        <v>43514</v>
      </c>
      <c r="B2015" s="11" t="s">
        <v>156</v>
      </c>
      <c r="C2015" s="11" t="s">
        <v>479</v>
      </c>
      <c r="D2015" s="11" t="s">
        <v>662</v>
      </c>
      <c r="E2015" s="11">
        <v>6703732</v>
      </c>
      <c r="F2015" s="15">
        <f>IF(ISBLANK($D2015),"",IF(ISBLANK($E2015),VLOOKUP($D2015,$J:$K,2,FALSE),VLOOKUP($E2015,'Daycare Packages'!$A:$G,7,FALSE)))</f>
        <v>22</v>
      </c>
      <c r="G2015" s="15"/>
      <c r="H2015" s="15">
        <f t="shared" si="82"/>
        <v>22</v>
      </c>
      <c r="I2015" s="198">
        <f t="shared" si="81"/>
        <v>2</v>
      </c>
    </row>
    <row r="2016" spans="1:9" ht="14.4" thickBot="1" x14ac:dyDescent="0.35">
      <c r="A2016" s="86">
        <v>43514</v>
      </c>
      <c r="B2016" s="87" t="s">
        <v>1021</v>
      </c>
      <c r="C2016" s="87" t="s">
        <v>497</v>
      </c>
      <c r="D2016" s="87" t="s">
        <v>662</v>
      </c>
      <c r="E2016" s="87"/>
      <c r="F2016" s="88">
        <f>IF(ISBLANK($D2016),"",IF(ISBLANK($E2016),VLOOKUP($D2016,$J:$K,2,FALSE),VLOOKUP($E2016,'Daycare Packages'!$A:$G,7,FALSE)))</f>
        <v>30</v>
      </c>
      <c r="G2016" s="88"/>
      <c r="H2016" s="88">
        <f t="shared" si="82"/>
        <v>30</v>
      </c>
      <c r="I2016" s="198">
        <f t="shared" si="81"/>
        <v>2</v>
      </c>
    </row>
    <row r="2017" spans="1:9" x14ac:dyDescent="0.3">
      <c r="A2017" s="10">
        <v>43515</v>
      </c>
      <c r="B2017" s="11" t="s">
        <v>1029</v>
      </c>
      <c r="C2017" s="11" t="s">
        <v>402</v>
      </c>
      <c r="D2017" s="11" t="s">
        <v>659</v>
      </c>
      <c r="F2017" s="15">
        <f>IF(ISBLANK($D2017),"",IF(ISBLANK($E2017),VLOOKUP($D2017,$J:$K,2,FALSE),VLOOKUP($E2017,'Daycare Packages'!$A:$G,7,FALSE)))</f>
        <v>20</v>
      </c>
      <c r="G2017" s="15"/>
      <c r="H2017" s="15">
        <f t="shared" si="82"/>
        <v>20</v>
      </c>
      <c r="I2017" s="198">
        <f t="shared" si="81"/>
        <v>2</v>
      </c>
    </row>
    <row r="2018" spans="1:9" x14ac:dyDescent="0.3">
      <c r="A2018" s="10">
        <v>43515</v>
      </c>
      <c r="B2018" s="11" t="s">
        <v>154</v>
      </c>
      <c r="C2018" s="11" t="s">
        <v>729</v>
      </c>
      <c r="D2018" s="11" t="s">
        <v>659</v>
      </c>
      <c r="E2018" s="11">
        <v>6699092</v>
      </c>
      <c r="F2018" s="15">
        <f>IF(ISBLANK($D2018),"",IF(ISBLANK($E2018),VLOOKUP($D2018,$J:$K,2,FALSE),VLOOKUP($E2018,'Daycare Packages'!$A:$G,7,FALSE)))</f>
        <v>18</v>
      </c>
      <c r="G2018" s="15"/>
      <c r="H2018" s="15">
        <f t="shared" si="82"/>
        <v>18</v>
      </c>
      <c r="I2018" s="198">
        <f t="shared" si="81"/>
        <v>2</v>
      </c>
    </row>
    <row r="2019" spans="1:9" x14ac:dyDescent="0.3">
      <c r="A2019" s="10">
        <v>43515</v>
      </c>
      <c r="B2019" s="11" t="s">
        <v>152</v>
      </c>
      <c r="C2019" s="11" t="s">
        <v>679</v>
      </c>
      <c r="D2019" s="11" t="s">
        <v>662</v>
      </c>
      <c r="E2019" s="11">
        <v>6696828</v>
      </c>
      <c r="F2019" s="15">
        <f>IF(ISBLANK($D2019),"",IF(ISBLANK($E2019),VLOOKUP($D2019,$J:$K,2,FALSE),VLOOKUP($E2019,'Daycare Packages'!$A:$G,7,FALSE)))</f>
        <v>22</v>
      </c>
      <c r="G2019" s="15"/>
      <c r="H2019" s="15">
        <f t="shared" si="82"/>
        <v>22</v>
      </c>
      <c r="I2019" s="198">
        <f t="shared" si="81"/>
        <v>2</v>
      </c>
    </row>
    <row r="2020" spans="1:9" x14ac:dyDescent="0.3">
      <c r="A2020" s="10">
        <v>43515</v>
      </c>
      <c r="B2020" s="11" t="s">
        <v>760</v>
      </c>
      <c r="C2020" s="11" t="s">
        <v>761</v>
      </c>
      <c r="D2020" s="11" t="s">
        <v>662</v>
      </c>
      <c r="F2020" s="15">
        <f>IF(ISBLANK($D2020),"",IF(ISBLANK($E2020),VLOOKUP($D2020,$J:$K,2,FALSE),VLOOKUP($E2020,'Daycare Packages'!$A:$G,7,FALSE)))</f>
        <v>30</v>
      </c>
      <c r="G2020" s="15"/>
      <c r="H2020" s="15">
        <f t="shared" si="82"/>
        <v>30</v>
      </c>
      <c r="I2020" s="198">
        <f t="shared" si="81"/>
        <v>2</v>
      </c>
    </row>
    <row r="2021" spans="1:9" x14ac:dyDescent="0.3">
      <c r="A2021" s="10">
        <v>43515</v>
      </c>
      <c r="B2021" s="11" t="s">
        <v>889</v>
      </c>
      <c r="C2021" s="11" t="s">
        <v>890</v>
      </c>
      <c r="D2021" s="11" t="s">
        <v>659</v>
      </c>
      <c r="F2021" s="15">
        <f>IF(ISBLANK($D2021),"",IF(ISBLANK($E2021),VLOOKUP($D2021,$J:$K,2,FALSE),VLOOKUP($E2021,'Daycare Packages'!$A:$G,7,FALSE)))</f>
        <v>20</v>
      </c>
      <c r="G2021" s="15"/>
      <c r="H2021" s="15">
        <f t="shared" si="82"/>
        <v>20</v>
      </c>
      <c r="I2021" s="198">
        <f t="shared" si="81"/>
        <v>2</v>
      </c>
    </row>
    <row r="2022" spans="1:9" x14ac:dyDescent="0.3">
      <c r="A2022" s="10">
        <v>43515</v>
      </c>
      <c r="B2022" s="11" t="s">
        <v>749</v>
      </c>
      <c r="C2022" s="11" t="s">
        <v>750</v>
      </c>
      <c r="D2022" s="11" t="s">
        <v>659</v>
      </c>
      <c r="F2022" s="15">
        <f>IF(ISBLANK($D2022),"",IF(ISBLANK($E2022),VLOOKUP($D2022,$J:$K,2,FALSE),VLOOKUP($E2022,'Daycare Packages'!$A:$G,7,FALSE)))</f>
        <v>20</v>
      </c>
      <c r="G2022" s="15"/>
      <c r="H2022" s="15">
        <f t="shared" si="82"/>
        <v>20</v>
      </c>
      <c r="I2022" s="198">
        <f t="shared" si="81"/>
        <v>2</v>
      </c>
    </row>
    <row r="2023" spans="1:9" x14ac:dyDescent="0.3">
      <c r="A2023" s="10">
        <v>43515</v>
      </c>
      <c r="B2023" s="11" t="s">
        <v>190</v>
      </c>
      <c r="C2023" s="11" t="s">
        <v>718</v>
      </c>
      <c r="D2023" s="11" t="s">
        <v>659</v>
      </c>
      <c r="F2023" s="15">
        <f>IF(ISBLANK($D2023),"",IF(ISBLANK($E2023),VLOOKUP($D2023,$J:$K,2,FALSE),VLOOKUP($E2023,'Daycare Packages'!$A:$G,7,FALSE)))</f>
        <v>20</v>
      </c>
      <c r="G2023" s="15"/>
      <c r="H2023" s="15">
        <f t="shared" si="82"/>
        <v>20</v>
      </c>
      <c r="I2023" s="198">
        <f t="shared" si="81"/>
        <v>2</v>
      </c>
    </row>
    <row r="2024" spans="1:9" x14ac:dyDescent="0.3">
      <c r="A2024" s="10">
        <v>43515</v>
      </c>
      <c r="B2024" s="11" t="s">
        <v>124</v>
      </c>
      <c r="C2024" s="11" t="s">
        <v>402</v>
      </c>
      <c r="D2024" s="11" t="s">
        <v>659</v>
      </c>
      <c r="E2024" s="11">
        <v>6648370</v>
      </c>
      <c r="F2024" s="15">
        <f>IF(ISBLANK($D2024),"",IF(ISBLANK($E2024),VLOOKUP($D2024,$J:$K,2,FALSE),VLOOKUP($E2024,'Daycare Packages'!$A:$G,7,FALSE)))</f>
        <v>16</v>
      </c>
      <c r="G2024" s="15"/>
      <c r="H2024" s="15">
        <f t="shared" si="82"/>
        <v>16</v>
      </c>
      <c r="I2024" s="198">
        <f t="shared" si="81"/>
        <v>2</v>
      </c>
    </row>
    <row r="2025" spans="1:9" x14ac:dyDescent="0.3">
      <c r="A2025" s="10">
        <v>43515</v>
      </c>
      <c r="B2025" s="11" t="s">
        <v>677</v>
      </c>
      <c r="C2025" s="11" t="s">
        <v>678</v>
      </c>
      <c r="D2025" s="11" t="s">
        <v>662</v>
      </c>
      <c r="F2025" s="15">
        <f>IF(ISBLANK($D2025),"",IF(ISBLANK($E2025),VLOOKUP($D2025,$J:$K,2,FALSE),VLOOKUP($E2025,'Daycare Packages'!$A:$G,7,FALSE)))</f>
        <v>30</v>
      </c>
      <c r="G2025" s="15"/>
      <c r="H2025" s="15">
        <f t="shared" si="82"/>
        <v>30</v>
      </c>
      <c r="I2025" s="198">
        <f t="shared" si="81"/>
        <v>2</v>
      </c>
    </row>
    <row r="2026" spans="1:9" x14ac:dyDescent="0.3">
      <c r="A2026" s="10">
        <v>43515</v>
      </c>
      <c r="B2026" s="11" t="s">
        <v>202</v>
      </c>
      <c r="C2026" s="11" t="s">
        <v>520</v>
      </c>
      <c r="D2026" s="11" t="s">
        <v>662</v>
      </c>
      <c r="E2026" s="11">
        <v>6732314</v>
      </c>
      <c r="F2026" s="15">
        <f>IF(ISBLANK($D2026),"",IF(ISBLANK($E2026),VLOOKUP($D2026,$J:$K,2,FALSE),VLOOKUP($E2026,'Daycare Packages'!$A:$G,7,FALSE)))</f>
        <v>25</v>
      </c>
      <c r="G2026" s="15"/>
      <c r="H2026" s="15">
        <f t="shared" si="82"/>
        <v>25</v>
      </c>
      <c r="I2026" s="198">
        <f t="shared" si="81"/>
        <v>2</v>
      </c>
    </row>
    <row r="2027" spans="1:9" x14ac:dyDescent="0.3">
      <c r="A2027" s="10">
        <v>43515</v>
      </c>
      <c r="B2027" s="11" t="s">
        <v>621</v>
      </c>
      <c r="C2027" s="11" t="s">
        <v>622</v>
      </c>
      <c r="D2027" s="11" t="s">
        <v>662</v>
      </c>
      <c r="F2027" s="15">
        <f>IF(ISBLANK($D2027),"",IF(ISBLANK($E2027),VLOOKUP($D2027,$J:$K,2,FALSE),VLOOKUP($E2027,'Daycare Packages'!$A:$G,7,FALSE)))</f>
        <v>30</v>
      </c>
      <c r="G2027" s="15"/>
      <c r="H2027" s="15">
        <f t="shared" si="82"/>
        <v>30</v>
      </c>
      <c r="I2027" s="198">
        <f t="shared" si="81"/>
        <v>2</v>
      </c>
    </row>
    <row r="2028" spans="1:9" x14ac:dyDescent="0.3">
      <c r="A2028" s="10">
        <v>43515</v>
      </c>
      <c r="B2028" s="11" t="s">
        <v>887</v>
      </c>
      <c r="C2028" s="11" t="s">
        <v>888</v>
      </c>
      <c r="D2028" s="11" t="s">
        <v>662</v>
      </c>
      <c r="F2028" s="15">
        <f>IF(ISBLANK($D2028),"",IF(ISBLANK($E2028),VLOOKUP($D2028,$J:$K,2,FALSE),VLOOKUP($E2028,'Daycare Packages'!$A:$G,7,FALSE)))</f>
        <v>30</v>
      </c>
      <c r="G2028" s="15"/>
      <c r="H2028" s="15">
        <f t="shared" si="82"/>
        <v>30</v>
      </c>
      <c r="I2028" s="198">
        <f t="shared" si="81"/>
        <v>2</v>
      </c>
    </row>
    <row r="2029" spans="1:9" x14ac:dyDescent="0.3">
      <c r="A2029" s="10">
        <v>43515</v>
      </c>
      <c r="B2029" s="11" t="s">
        <v>722</v>
      </c>
      <c r="C2029" s="11" t="s">
        <v>548</v>
      </c>
      <c r="D2029" s="11" t="s">
        <v>662</v>
      </c>
      <c r="F2029" s="15">
        <f>IF(ISBLANK($D2029),"",IF(ISBLANK($E2029),VLOOKUP($D2029,$J:$K,2,FALSE),VLOOKUP($E2029,'Daycare Packages'!$A:$G,7,FALSE)))</f>
        <v>30</v>
      </c>
      <c r="G2029" s="15"/>
      <c r="H2029" s="15">
        <f t="shared" si="82"/>
        <v>30</v>
      </c>
      <c r="I2029" s="198">
        <f t="shared" si="81"/>
        <v>2</v>
      </c>
    </row>
    <row r="2030" spans="1:9" x14ac:dyDescent="0.3">
      <c r="A2030" s="10">
        <v>43515</v>
      </c>
      <c r="B2030" s="11" t="s">
        <v>208</v>
      </c>
      <c r="C2030" s="11" t="s">
        <v>507</v>
      </c>
      <c r="D2030" s="11" t="s">
        <v>662</v>
      </c>
      <c r="E2030" s="11">
        <v>6733427</v>
      </c>
      <c r="F2030" s="15">
        <f>IF(ISBLANK($D2030),"",IF(ISBLANK($E2030),VLOOKUP($D2030,$J:$K,2,FALSE),VLOOKUP($E2030,'Daycare Packages'!$A:$G,7,FALSE)))</f>
        <v>22</v>
      </c>
      <c r="G2030" s="15"/>
      <c r="H2030" s="15">
        <f t="shared" si="82"/>
        <v>22</v>
      </c>
      <c r="I2030" s="198">
        <f t="shared" si="81"/>
        <v>2</v>
      </c>
    </row>
    <row r="2031" spans="1:9" x14ac:dyDescent="0.3">
      <c r="A2031" s="10">
        <v>43515</v>
      </c>
      <c r="B2031" s="11" t="s">
        <v>244</v>
      </c>
      <c r="C2031" s="11" t="s">
        <v>673</v>
      </c>
      <c r="D2031" s="11" t="s">
        <v>662</v>
      </c>
      <c r="F2031" s="15">
        <f>IF(ISBLANK($D2031),"",IF(ISBLANK($E2031),VLOOKUP($D2031,$J:$K,2,FALSE),VLOOKUP($E2031,'Daycare Packages'!$A:$G,7,FALSE)))</f>
        <v>30</v>
      </c>
      <c r="G2031" s="15"/>
      <c r="H2031" s="15">
        <f t="shared" si="82"/>
        <v>30</v>
      </c>
      <c r="I2031" s="198">
        <f t="shared" si="81"/>
        <v>2</v>
      </c>
    </row>
    <row r="2032" spans="1:9" x14ac:dyDescent="0.3">
      <c r="A2032" s="10">
        <v>43515</v>
      </c>
      <c r="B2032" s="11" t="s">
        <v>936</v>
      </c>
      <c r="C2032" s="11" t="s">
        <v>937</v>
      </c>
      <c r="D2032" s="11" t="s">
        <v>662</v>
      </c>
      <c r="F2032" s="15">
        <f>IF(ISBLANK($D2032),"",IF(ISBLANK($E2032),VLOOKUP($D2032,$J:$K,2,FALSE),VLOOKUP($E2032,'Daycare Packages'!$A:$G,7,FALSE)))</f>
        <v>30</v>
      </c>
      <c r="G2032" s="15"/>
      <c r="H2032" s="15">
        <f t="shared" si="82"/>
        <v>30</v>
      </c>
      <c r="I2032" s="198">
        <f t="shared" si="81"/>
        <v>2</v>
      </c>
    </row>
    <row r="2033" spans="1:9" x14ac:dyDescent="0.3">
      <c r="A2033" s="10">
        <v>43515</v>
      </c>
      <c r="B2033" s="11" t="s">
        <v>222</v>
      </c>
      <c r="C2033" s="11" t="s">
        <v>229</v>
      </c>
      <c r="D2033" s="11" t="s">
        <v>662</v>
      </c>
      <c r="E2033" s="11">
        <v>6771136</v>
      </c>
      <c r="F2033" s="15">
        <f>IF(ISBLANK($D2033),"",IF(ISBLANK($E2033),VLOOKUP($D2033,$J:$K,2,FALSE),VLOOKUP($E2033,'Daycare Packages'!$A:$G,7,FALSE)))</f>
        <v>27</v>
      </c>
      <c r="G2033" s="15"/>
      <c r="H2033" s="15">
        <f t="shared" si="82"/>
        <v>27</v>
      </c>
      <c r="I2033" s="198">
        <f t="shared" si="81"/>
        <v>2</v>
      </c>
    </row>
    <row r="2034" spans="1:9" x14ac:dyDescent="0.3">
      <c r="A2034" s="10">
        <v>43515</v>
      </c>
      <c r="B2034" s="11" t="s">
        <v>200</v>
      </c>
      <c r="C2034" s="11" t="s">
        <v>750</v>
      </c>
      <c r="D2034" s="11" t="s">
        <v>662</v>
      </c>
      <c r="E2034" s="11">
        <v>6731296</v>
      </c>
      <c r="F2034" s="15">
        <f>IF(ISBLANK($D2034),"",IF(ISBLANK($E2034),VLOOKUP($D2034,$J:$K,2,FALSE),VLOOKUP($E2034,'Daycare Packages'!$A:$G,7,FALSE)))</f>
        <v>26</v>
      </c>
      <c r="G2034" s="15"/>
      <c r="H2034" s="15">
        <f t="shared" si="82"/>
        <v>26</v>
      </c>
      <c r="I2034" s="198">
        <f t="shared" si="81"/>
        <v>2</v>
      </c>
    </row>
    <row r="2035" spans="1:9" x14ac:dyDescent="0.3">
      <c r="A2035" s="10">
        <v>43515</v>
      </c>
      <c r="B2035" s="11" t="s">
        <v>216</v>
      </c>
      <c r="C2035" s="11" t="s">
        <v>448</v>
      </c>
      <c r="D2035" s="11" t="s">
        <v>662</v>
      </c>
      <c r="E2035" s="11">
        <v>6764956</v>
      </c>
      <c r="F2035" s="15">
        <f>IF(ISBLANK($D2035),"",IF(ISBLANK($E2035),VLOOKUP($D2035,$J:$K,2,FALSE),VLOOKUP($E2035,'Daycare Packages'!$A:$G,7,FALSE)))</f>
        <v>27</v>
      </c>
      <c r="G2035" s="15"/>
      <c r="H2035" s="15">
        <f t="shared" si="82"/>
        <v>27</v>
      </c>
      <c r="I2035" s="198">
        <f t="shared" si="81"/>
        <v>2</v>
      </c>
    </row>
    <row r="2036" spans="1:9" x14ac:dyDescent="0.3">
      <c r="A2036" s="10">
        <v>43515</v>
      </c>
      <c r="B2036" s="11" t="s">
        <v>162</v>
      </c>
      <c r="C2036" s="11" t="s">
        <v>676</v>
      </c>
      <c r="D2036" s="11" t="s">
        <v>662</v>
      </c>
      <c r="E2036" s="11">
        <v>6759400</v>
      </c>
      <c r="F2036" s="15">
        <f>IF(ISBLANK($D2036),"",IF(ISBLANK($E2036),VLOOKUP($D2036,$J:$K,2,FALSE),VLOOKUP($E2036,'Daycare Packages'!$A:$G,7,FALSE)))</f>
        <v>27</v>
      </c>
      <c r="G2036" s="15"/>
      <c r="H2036" s="15">
        <f t="shared" si="82"/>
        <v>27</v>
      </c>
      <c r="I2036" s="198">
        <f t="shared" si="81"/>
        <v>2</v>
      </c>
    </row>
    <row r="2037" spans="1:9" x14ac:dyDescent="0.3">
      <c r="A2037" s="10">
        <v>43515</v>
      </c>
      <c r="B2037" s="11" t="s">
        <v>690</v>
      </c>
      <c r="C2037" s="11" t="s">
        <v>691</v>
      </c>
      <c r="D2037" s="11" t="s">
        <v>662</v>
      </c>
      <c r="E2037" s="11">
        <v>6754754</v>
      </c>
      <c r="F2037" s="15">
        <f>IF(ISBLANK($D2037),"",IF(ISBLANK($E2037),VLOOKUP($D2037,$J:$K,2,FALSE),VLOOKUP($E2037,'Daycare Packages'!$A:$G,7,FALSE)))</f>
        <v>25</v>
      </c>
      <c r="G2037" s="15"/>
      <c r="H2037" s="15">
        <f t="shared" si="82"/>
        <v>25</v>
      </c>
      <c r="I2037" s="198">
        <f t="shared" si="81"/>
        <v>2</v>
      </c>
    </row>
    <row r="2038" spans="1:9" x14ac:dyDescent="0.3">
      <c r="A2038" s="10">
        <v>43515</v>
      </c>
      <c r="B2038" s="11" t="s">
        <v>188</v>
      </c>
      <c r="C2038" s="11" t="s">
        <v>911</v>
      </c>
      <c r="D2038" s="11" t="s">
        <v>662</v>
      </c>
      <c r="E2038" s="11">
        <v>6725232</v>
      </c>
      <c r="F2038" s="15">
        <f>IF(ISBLANK($D2038),"",IF(ISBLANK($E2038),VLOOKUP($D2038,$J:$K,2,FALSE),VLOOKUP($E2038,'Daycare Packages'!$A:$G,7,FALSE)))</f>
        <v>25</v>
      </c>
      <c r="G2038" s="15"/>
      <c r="H2038" s="15">
        <f t="shared" si="82"/>
        <v>25</v>
      </c>
      <c r="I2038" s="198">
        <f t="shared" si="81"/>
        <v>2</v>
      </c>
    </row>
    <row r="2039" spans="1:9" x14ac:dyDescent="0.3">
      <c r="A2039" s="10">
        <v>43515</v>
      </c>
      <c r="B2039" s="11" t="s">
        <v>459</v>
      </c>
      <c r="C2039" s="11" t="s">
        <v>460</v>
      </c>
      <c r="D2039" s="11" t="s">
        <v>662</v>
      </c>
      <c r="F2039" s="15">
        <f>IF(ISBLANK($D2039),"",IF(ISBLANK($E2039),VLOOKUP($D2039,$J:$K,2,FALSE),VLOOKUP($E2039,'Daycare Packages'!$A:$G,7,FALSE)))</f>
        <v>30</v>
      </c>
      <c r="G2039" s="15"/>
      <c r="H2039" s="15">
        <f t="shared" si="82"/>
        <v>30</v>
      </c>
      <c r="I2039" s="198">
        <f t="shared" si="81"/>
        <v>2</v>
      </c>
    </row>
    <row r="2040" spans="1:9" x14ac:dyDescent="0.3">
      <c r="A2040" s="10">
        <v>43515</v>
      </c>
      <c r="B2040" s="11" t="s">
        <v>318</v>
      </c>
      <c r="C2040" s="11" t="s">
        <v>723</v>
      </c>
      <c r="D2040" s="11" t="s">
        <v>662</v>
      </c>
      <c r="F2040" s="15">
        <f>IF(ISBLANK($D2040),"",IF(ISBLANK($E2040),VLOOKUP($D2040,$J:$K,2,FALSE),VLOOKUP($E2040,'Daycare Packages'!$A:$G,7,FALSE)))</f>
        <v>30</v>
      </c>
      <c r="G2040" s="15"/>
      <c r="H2040" s="15">
        <f t="shared" si="82"/>
        <v>30</v>
      </c>
      <c r="I2040" s="198">
        <f t="shared" si="81"/>
        <v>2</v>
      </c>
    </row>
    <row r="2041" spans="1:9" x14ac:dyDescent="0.3">
      <c r="A2041" s="10">
        <v>43515</v>
      </c>
      <c r="B2041" s="11" t="s">
        <v>768</v>
      </c>
      <c r="C2041" s="11" t="s">
        <v>548</v>
      </c>
      <c r="D2041" s="11" t="s">
        <v>662</v>
      </c>
      <c r="F2041" s="15">
        <f>IF(ISBLANK($D2041),"",IF(ISBLANK($E2041),VLOOKUP($D2041,$J:$K,2,FALSE),VLOOKUP($E2041,'Daycare Packages'!$A:$G,7,FALSE)))</f>
        <v>30</v>
      </c>
      <c r="G2041" s="15"/>
      <c r="H2041" s="15">
        <f t="shared" si="82"/>
        <v>30</v>
      </c>
      <c r="I2041" s="198">
        <f t="shared" si="81"/>
        <v>2</v>
      </c>
    </row>
    <row r="2042" spans="1:9" x14ac:dyDescent="0.3">
      <c r="A2042" s="10">
        <v>43515</v>
      </c>
      <c r="B2042" s="11" t="s">
        <v>164</v>
      </c>
      <c r="C2042" s="11" t="s">
        <v>802</v>
      </c>
      <c r="D2042" s="11" t="s">
        <v>662</v>
      </c>
      <c r="E2042" s="11">
        <v>6712372</v>
      </c>
      <c r="F2042" s="15">
        <f>IF(ISBLANK($D2042),"",IF(ISBLANK($E2042),VLOOKUP($D2042,$J:$K,2,FALSE),VLOOKUP($E2042,'Daycare Packages'!$A:$G,7,FALSE)))</f>
        <v>26</v>
      </c>
      <c r="G2042" s="15"/>
      <c r="H2042" s="15">
        <f t="shared" si="82"/>
        <v>26</v>
      </c>
      <c r="I2042" s="198">
        <f t="shared" si="81"/>
        <v>2</v>
      </c>
    </row>
    <row r="2043" spans="1:9" x14ac:dyDescent="0.3">
      <c r="A2043" s="10">
        <v>43515</v>
      </c>
      <c r="B2043" s="11" t="s">
        <v>217</v>
      </c>
      <c r="C2043" s="11" t="s">
        <v>402</v>
      </c>
      <c r="D2043" s="11" t="s">
        <v>662</v>
      </c>
      <c r="E2043" s="11">
        <v>6736913</v>
      </c>
      <c r="F2043" s="15">
        <f>IF(ISBLANK($D2043),"",IF(ISBLANK($E2043),VLOOKUP($D2043,$J:$K,2,FALSE),VLOOKUP($E2043,'Daycare Packages'!$A:$G,7,FALSE)))</f>
        <v>25</v>
      </c>
      <c r="G2043" s="15"/>
      <c r="H2043" s="15">
        <f t="shared" si="82"/>
        <v>25</v>
      </c>
      <c r="I2043" s="198">
        <f t="shared" si="81"/>
        <v>2</v>
      </c>
    </row>
    <row r="2044" spans="1:9" x14ac:dyDescent="0.3">
      <c r="A2044" s="10">
        <v>43515</v>
      </c>
      <c r="B2044" s="11" t="s">
        <v>809</v>
      </c>
      <c r="C2044" s="11" t="s">
        <v>810</v>
      </c>
      <c r="D2044" s="11" t="s">
        <v>662</v>
      </c>
      <c r="F2044" s="15">
        <f>IF(ISBLANK($D2044),"",IF(ISBLANK($E2044),VLOOKUP($D2044,$J:$K,2,FALSE),VLOOKUP($E2044,'Daycare Packages'!$A:$G,7,FALSE)))</f>
        <v>30</v>
      </c>
      <c r="G2044" s="15"/>
      <c r="H2044" s="15">
        <f t="shared" si="82"/>
        <v>30</v>
      </c>
      <c r="I2044" s="198">
        <f t="shared" si="81"/>
        <v>2</v>
      </c>
    </row>
    <row r="2045" spans="1:9" x14ac:dyDescent="0.3">
      <c r="A2045" s="10">
        <v>43515</v>
      </c>
      <c r="B2045" s="11" t="s">
        <v>146</v>
      </c>
      <c r="C2045" s="11" t="s">
        <v>705</v>
      </c>
      <c r="D2045" s="11" t="s">
        <v>662</v>
      </c>
      <c r="E2045" s="11">
        <v>6690320</v>
      </c>
      <c r="F2045" s="15">
        <f>IF(ISBLANK($D2045),"",IF(ISBLANK($E2045),VLOOKUP($D2045,$J:$K,2,FALSE),VLOOKUP($E2045,'Daycare Packages'!$A:$G,7,FALSE)))</f>
        <v>22</v>
      </c>
      <c r="G2045" s="15"/>
      <c r="H2045" s="15">
        <f t="shared" si="82"/>
        <v>22</v>
      </c>
      <c r="I2045" s="198">
        <f t="shared" si="81"/>
        <v>2</v>
      </c>
    </row>
    <row r="2046" spans="1:9" x14ac:dyDescent="0.3">
      <c r="A2046" s="10">
        <v>43515</v>
      </c>
      <c r="B2046" s="11" t="s">
        <v>82</v>
      </c>
      <c r="C2046" s="11" t="s">
        <v>1039</v>
      </c>
      <c r="D2046" s="11" t="s">
        <v>662</v>
      </c>
      <c r="E2046" s="11">
        <v>6717676</v>
      </c>
      <c r="F2046" s="15">
        <f>IF(ISBLANK($D2046),"",IF(ISBLANK($E2046),VLOOKUP($D2046,$J:$K,2,FALSE),VLOOKUP($E2046,'Daycare Packages'!$A:$G,7,FALSE)))</f>
        <v>22</v>
      </c>
      <c r="G2046" s="15"/>
      <c r="H2046" s="15">
        <f t="shared" si="82"/>
        <v>22</v>
      </c>
      <c r="I2046" s="198">
        <f t="shared" si="81"/>
        <v>2</v>
      </c>
    </row>
    <row r="2047" spans="1:9" x14ac:dyDescent="0.3">
      <c r="A2047" s="10">
        <v>43515</v>
      </c>
      <c r="B2047" s="11" t="s">
        <v>82</v>
      </c>
      <c r="C2047" s="11" t="s">
        <v>695</v>
      </c>
      <c r="D2047" s="11" t="s">
        <v>662</v>
      </c>
      <c r="E2047" s="11">
        <v>6717676</v>
      </c>
      <c r="F2047" s="15">
        <f>IF(ISBLANK($D2047),"",IF(ISBLANK($E2047),VLOOKUP($D2047,$J:$K,2,FALSE),VLOOKUP($E2047,'Daycare Packages'!$A:$G,7,FALSE)))</f>
        <v>22</v>
      </c>
      <c r="G2047" s="15"/>
      <c r="H2047" s="15">
        <f t="shared" si="82"/>
        <v>22</v>
      </c>
      <c r="I2047" s="198">
        <f t="shared" si="81"/>
        <v>2</v>
      </c>
    </row>
    <row r="2048" spans="1:9" x14ac:dyDescent="0.3">
      <c r="A2048" s="10">
        <v>43515</v>
      </c>
      <c r="B2048" s="11" t="s">
        <v>199</v>
      </c>
      <c r="C2048" s="11" t="s">
        <v>711</v>
      </c>
      <c r="D2048" s="11" t="s">
        <v>662</v>
      </c>
      <c r="E2048" s="11">
        <v>6730274</v>
      </c>
      <c r="F2048" s="15">
        <f>IF(ISBLANK($D2048),"",IF(ISBLANK($E2048),VLOOKUP($D2048,$J:$K,2,FALSE),VLOOKUP($E2048,'Daycare Packages'!$A:$G,7,FALSE)))</f>
        <v>25</v>
      </c>
      <c r="G2048" s="15"/>
      <c r="H2048" s="15">
        <f t="shared" si="82"/>
        <v>25</v>
      </c>
      <c r="I2048" s="198">
        <f t="shared" si="81"/>
        <v>2</v>
      </c>
    </row>
    <row r="2049" spans="1:9" x14ac:dyDescent="0.3">
      <c r="A2049" s="10">
        <v>43515</v>
      </c>
      <c r="B2049" s="11" t="s">
        <v>221</v>
      </c>
      <c r="C2049" s="11" t="s">
        <v>769</v>
      </c>
      <c r="D2049" s="11" t="s">
        <v>662</v>
      </c>
      <c r="F2049" s="15">
        <f>IF(ISBLANK($D2049),"",IF(ISBLANK($E2049),VLOOKUP($D2049,$J:$K,2,FALSE),VLOOKUP($E2049,'Daycare Packages'!$A:$G,7,FALSE)))</f>
        <v>30</v>
      </c>
      <c r="G2049" s="15"/>
      <c r="H2049" s="15">
        <f t="shared" si="82"/>
        <v>30</v>
      </c>
      <c r="I2049" s="198">
        <f t="shared" si="81"/>
        <v>2</v>
      </c>
    </row>
    <row r="2050" spans="1:9" x14ac:dyDescent="0.3">
      <c r="A2050" s="10">
        <v>43515</v>
      </c>
      <c r="B2050" s="11" t="s">
        <v>212</v>
      </c>
      <c r="C2050" s="11" t="s">
        <v>707</v>
      </c>
      <c r="D2050" s="11" t="s">
        <v>662</v>
      </c>
      <c r="F2050" s="15">
        <f>IF(ISBLANK($D2050),"",IF(ISBLANK($E2050),VLOOKUP($D2050,$J:$K,2,FALSE),VLOOKUP($E2050,'Daycare Packages'!$A:$G,7,FALSE)))</f>
        <v>30</v>
      </c>
      <c r="G2050" s="15"/>
      <c r="H2050" s="15">
        <f t="shared" si="82"/>
        <v>30</v>
      </c>
      <c r="I2050" s="198">
        <f t="shared" si="81"/>
        <v>2</v>
      </c>
    </row>
    <row r="2051" spans="1:9" x14ac:dyDescent="0.3">
      <c r="A2051" s="10">
        <v>43515</v>
      </c>
      <c r="B2051" s="11" t="s">
        <v>873</v>
      </c>
      <c r="C2051" s="11" t="s">
        <v>493</v>
      </c>
      <c r="D2051" s="11" t="s">
        <v>662</v>
      </c>
      <c r="F2051" s="15">
        <f>IF(ISBLANK($D2051),"",IF(ISBLANK($E2051),VLOOKUP($D2051,$J:$K,2,FALSE),VLOOKUP($E2051,'Daycare Packages'!$A:$G,7,FALSE)))</f>
        <v>30</v>
      </c>
      <c r="G2051" s="15"/>
      <c r="H2051" s="15">
        <f t="shared" si="82"/>
        <v>30</v>
      </c>
      <c r="I2051" s="198">
        <f t="shared" ref="I2051:I2114" si="83">IF(A2051="",0,MONTH(A2051))</f>
        <v>2</v>
      </c>
    </row>
    <row r="2052" spans="1:9" x14ac:dyDescent="0.3">
      <c r="A2052" s="10">
        <v>43515</v>
      </c>
      <c r="B2052" s="11" t="s">
        <v>140</v>
      </c>
      <c r="C2052" s="11" t="s">
        <v>475</v>
      </c>
      <c r="D2052" s="11" t="s">
        <v>662</v>
      </c>
      <c r="E2052" s="11">
        <v>6777117</v>
      </c>
      <c r="F2052" s="15">
        <f>IF(ISBLANK($D2052),"",IF(ISBLANK($E2052),VLOOKUP($D2052,$J:$K,2,FALSE),VLOOKUP($E2052,'Daycare Packages'!$A:$G,7,FALSE)))</f>
        <v>26</v>
      </c>
      <c r="G2052" s="15"/>
      <c r="H2052" s="15">
        <f t="shared" si="82"/>
        <v>26</v>
      </c>
      <c r="I2052" s="198">
        <f t="shared" si="83"/>
        <v>2</v>
      </c>
    </row>
    <row r="2053" spans="1:9" x14ac:dyDescent="0.3">
      <c r="A2053" s="10">
        <v>43515</v>
      </c>
      <c r="B2053" s="11" t="s">
        <v>72</v>
      </c>
      <c r="C2053" s="11" t="s">
        <v>498</v>
      </c>
      <c r="D2053" s="11" t="s">
        <v>662</v>
      </c>
      <c r="E2053" s="11">
        <v>3952473</v>
      </c>
      <c r="F2053" s="15">
        <f>IF(ISBLANK($D2053),"",IF(ISBLANK($E2053),VLOOKUP($D2053,$J:$K,2,FALSE),VLOOKUP($E2053,'Daycare Packages'!$A:$G,7,FALSE)))</f>
        <v>22</v>
      </c>
      <c r="G2053" s="15"/>
      <c r="H2053" s="15">
        <f t="shared" si="82"/>
        <v>22</v>
      </c>
      <c r="I2053" s="198">
        <f t="shared" si="83"/>
        <v>2</v>
      </c>
    </row>
    <row r="2054" spans="1:9" x14ac:dyDescent="0.3">
      <c r="A2054" s="10">
        <v>43515</v>
      </c>
      <c r="B2054" s="11" t="s">
        <v>1040</v>
      </c>
      <c r="C2054" s="11" t="s">
        <v>588</v>
      </c>
      <c r="D2054" s="11" t="s">
        <v>662</v>
      </c>
      <c r="F2054" s="15">
        <f>IF(ISBLANK($D2054),"",IF(ISBLANK($E2054),VLOOKUP($D2054,$J:$K,2,FALSE),VLOOKUP($E2054,'Daycare Packages'!$A:$G,7,FALSE)))</f>
        <v>30</v>
      </c>
      <c r="G2054" s="15"/>
      <c r="H2054" s="15">
        <f t="shared" si="82"/>
        <v>30</v>
      </c>
      <c r="I2054" s="198">
        <f t="shared" si="83"/>
        <v>2</v>
      </c>
    </row>
    <row r="2055" spans="1:9" x14ac:dyDescent="0.3">
      <c r="A2055" s="10">
        <v>43515</v>
      </c>
      <c r="B2055" s="11" t="s">
        <v>224</v>
      </c>
      <c r="C2055" s="11" t="s">
        <v>740</v>
      </c>
      <c r="D2055" s="11" t="s">
        <v>662</v>
      </c>
      <c r="E2055" s="11">
        <v>6745190</v>
      </c>
      <c r="F2055" s="15">
        <f>IF(ISBLANK($D2055),"",IF(ISBLANK($E2055),VLOOKUP($D2055,$J:$K,2,FALSE),VLOOKUP($E2055,'Daycare Packages'!$A:$G,7,FALSE)))</f>
        <v>27</v>
      </c>
      <c r="G2055" s="15"/>
      <c r="H2055" s="15">
        <f t="shared" ref="H2055:H2118" si="84">IF(ISBLANK(D2055),"",SUM(F2055:G2055))</f>
        <v>27</v>
      </c>
      <c r="I2055" s="198">
        <f t="shared" si="83"/>
        <v>2</v>
      </c>
    </row>
    <row r="2056" spans="1:9" x14ac:dyDescent="0.3">
      <c r="A2056" s="10">
        <v>43515</v>
      </c>
      <c r="B2056" s="11" t="s">
        <v>933</v>
      </c>
      <c r="C2056" s="11" t="s">
        <v>618</v>
      </c>
      <c r="D2056" s="11" t="s">
        <v>662</v>
      </c>
      <c r="F2056" s="15">
        <f>IF(ISBLANK($D2056),"",IF(ISBLANK($E2056),VLOOKUP($D2056,$J:$K,2,FALSE),VLOOKUP($E2056,'Daycare Packages'!$A:$G,7,FALSE)))</f>
        <v>30</v>
      </c>
      <c r="G2056" s="15"/>
      <c r="H2056" s="15">
        <f t="shared" si="84"/>
        <v>30</v>
      </c>
      <c r="I2056" s="198">
        <f t="shared" si="83"/>
        <v>2</v>
      </c>
    </row>
    <row r="2057" spans="1:9" x14ac:dyDescent="0.3">
      <c r="A2057" s="10">
        <v>43515</v>
      </c>
      <c r="B2057" s="11" t="s">
        <v>148</v>
      </c>
      <c r="C2057" s="11" t="s">
        <v>547</v>
      </c>
      <c r="D2057" s="11" t="s">
        <v>662</v>
      </c>
      <c r="E2057" s="11">
        <v>6730669</v>
      </c>
      <c r="F2057" s="15">
        <f>IF(ISBLANK($D2057),"",IF(ISBLANK($E2057),VLOOKUP($D2057,$J:$K,2,FALSE),VLOOKUP($E2057,'Daycare Packages'!$A:$G,7,FALSE)))</f>
        <v>25</v>
      </c>
      <c r="G2057" s="15"/>
      <c r="H2057" s="15">
        <f t="shared" si="84"/>
        <v>25</v>
      </c>
      <c r="I2057" s="198">
        <f t="shared" si="83"/>
        <v>2</v>
      </c>
    </row>
    <row r="2058" spans="1:9" x14ac:dyDescent="0.3">
      <c r="A2058" s="10">
        <v>43515</v>
      </c>
      <c r="B2058" s="11" t="s">
        <v>179</v>
      </c>
      <c r="C2058" s="11" t="s">
        <v>706</v>
      </c>
      <c r="D2058" s="11" t="s">
        <v>662</v>
      </c>
      <c r="E2058" s="11">
        <v>6758539</v>
      </c>
      <c r="F2058" s="15">
        <f>IF(ISBLANK($D2058),"",IF(ISBLANK($E2058),VLOOKUP($D2058,$J:$K,2,FALSE),VLOOKUP($E2058,'Daycare Packages'!$A:$G,7,FALSE)))</f>
        <v>27</v>
      </c>
      <c r="G2058" s="15"/>
      <c r="H2058" s="15">
        <f t="shared" si="84"/>
        <v>27</v>
      </c>
      <c r="I2058" s="198">
        <f t="shared" si="83"/>
        <v>2</v>
      </c>
    </row>
    <row r="2059" spans="1:9" x14ac:dyDescent="0.3">
      <c r="A2059" s="10">
        <v>43515</v>
      </c>
      <c r="B2059" s="11" t="s">
        <v>137</v>
      </c>
      <c r="C2059" s="11" t="s">
        <v>693</v>
      </c>
      <c r="D2059" s="11" t="s">
        <v>662</v>
      </c>
      <c r="E2059" s="11">
        <v>6730873</v>
      </c>
      <c r="F2059" s="15">
        <f>IF(ISBLANK($D2059),"",IF(ISBLANK($E2059),VLOOKUP($D2059,$J:$K,2,FALSE),VLOOKUP($E2059,'Daycare Packages'!$A:$G,7,FALSE)))</f>
        <v>22</v>
      </c>
      <c r="G2059" s="15"/>
      <c r="H2059" s="15">
        <f t="shared" si="84"/>
        <v>22</v>
      </c>
      <c r="I2059" s="198">
        <f t="shared" si="83"/>
        <v>2</v>
      </c>
    </row>
    <row r="2060" spans="1:9" x14ac:dyDescent="0.3">
      <c r="A2060" s="10">
        <v>43515</v>
      </c>
      <c r="B2060" s="11" t="s">
        <v>163</v>
      </c>
      <c r="C2060" s="11" t="s">
        <v>805</v>
      </c>
      <c r="D2060" s="11" t="s">
        <v>662</v>
      </c>
      <c r="E2060" s="11">
        <v>6764434</v>
      </c>
      <c r="F2060" s="15">
        <f>IF(ISBLANK($D2060),"",IF(ISBLANK($E2060),VLOOKUP($D2060,$J:$K,2,FALSE),VLOOKUP($E2060,'Daycare Packages'!$A:$G,7,FALSE)))</f>
        <v>27</v>
      </c>
      <c r="G2060" s="15"/>
      <c r="H2060" s="15">
        <f t="shared" si="84"/>
        <v>27</v>
      </c>
      <c r="I2060" s="198">
        <f t="shared" si="83"/>
        <v>2</v>
      </c>
    </row>
    <row r="2061" spans="1:9" x14ac:dyDescent="0.3">
      <c r="A2061" s="10">
        <v>43515</v>
      </c>
      <c r="B2061" s="11" t="s">
        <v>849</v>
      </c>
      <c r="C2061" s="11" t="s">
        <v>850</v>
      </c>
      <c r="D2061" s="11" t="s">
        <v>662</v>
      </c>
      <c r="F2061" s="15">
        <f>IF(ISBLANK($D2061),"",IF(ISBLANK($E2061),VLOOKUP($D2061,$J:$K,2,FALSE),VLOOKUP($E2061,'Daycare Packages'!$A:$G,7,FALSE)))</f>
        <v>30</v>
      </c>
      <c r="G2061" s="15"/>
      <c r="H2061" s="15">
        <f t="shared" si="84"/>
        <v>30</v>
      </c>
      <c r="I2061" s="198">
        <f t="shared" si="83"/>
        <v>2</v>
      </c>
    </row>
    <row r="2062" spans="1:9" x14ac:dyDescent="0.3">
      <c r="A2062" s="10">
        <v>43515</v>
      </c>
      <c r="B2062" s="11" t="s">
        <v>182</v>
      </c>
      <c r="C2062" s="11" t="s">
        <v>685</v>
      </c>
      <c r="D2062" s="11" t="s">
        <v>662</v>
      </c>
      <c r="E2062" s="11">
        <v>6769807</v>
      </c>
      <c r="F2062" s="15">
        <f>IF(ISBLANK($D2062),"",IF(ISBLANK($E2062),VLOOKUP($D2062,$J:$K,2,FALSE),VLOOKUP($E2062,'Daycare Packages'!$A:$G,7,FALSE)))</f>
        <v>23</v>
      </c>
      <c r="G2062" s="15"/>
      <c r="H2062" s="15">
        <f t="shared" si="84"/>
        <v>23</v>
      </c>
      <c r="I2062" s="198">
        <f t="shared" si="83"/>
        <v>2</v>
      </c>
    </row>
    <row r="2063" spans="1:9" x14ac:dyDescent="0.3">
      <c r="A2063" s="10">
        <v>43515</v>
      </c>
      <c r="B2063" s="11" t="s">
        <v>166</v>
      </c>
      <c r="C2063" s="11" t="s">
        <v>744</v>
      </c>
      <c r="D2063" s="11" t="s">
        <v>662</v>
      </c>
      <c r="E2063" s="11">
        <v>6735012</v>
      </c>
      <c r="F2063" s="15">
        <f>IF(ISBLANK($D2063),"",IF(ISBLANK($E2063),VLOOKUP($D2063,$J:$K,2,FALSE),VLOOKUP($E2063,'Daycare Packages'!$A:$G,7,FALSE)))</f>
        <v>24</v>
      </c>
      <c r="G2063" s="15"/>
      <c r="H2063" s="15">
        <f t="shared" si="84"/>
        <v>24</v>
      </c>
      <c r="I2063" s="198">
        <f t="shared" si="83"/>
        <v>2</v>
      </c>
    </row>
    <row r="2064" spans="1:9" x14ac:dyDescent="0.3">
      <c r="A2064" s="10">
        <v>43515</v>
      </c>
      <c r="B2064" s="11" t="s">
        <v>218</v>
      </c>
      <c r="C2064" s="11" t="s">
        <v>738</v>
      </c>
      <c r="D2064" s="11" t="s">
        <v>662</v>
      </c>
      <c r="E2064" s="11">
        <v>6738000</v>
      </c>
      <c r="F2064" s="15">
        <f>IF(ISBLANK($D2064),"",IF(ISBLANK($E2064),VLOOKUP($D2064,$J:$K,2,FALSE),VLOOKUP($E2064,'Daycare Packages'!$A:$G,7,FALSE)))</f>
        <v>20</v>
      </c>
      <c r="G2064" s="15"/>
      <c r="H2064" s="15">
        <f t="shared" si="84"/>
        <v>20</v>
      </c>
      <c r="I2064" s="198">
        <f t="shared" si="83"/>
        <v>2</v>
      </c>
    </row>
    <row r="2065" spans="1:9" x14ac:dyDescent="0.3">
      <c r="A2065" s="10">
        <v>43515</v>
      </c>
      <c r="B2065" s="11" t="s">
        <v>218</v>
      </c>
      <c r="C2065" s="11" t="s">
        <v>737</v>
      </c>
      <c r="D2065" s="11" t="s">
        <v>662</v>
      </c>
      <c r="E2065" s="11">
        <v>6738000</v>
      </c>
      <c r="F2065" s="15">
        <f>IF(ISBLANK($D2065),"",IF(ISBLANK($E2065),VLOOKUP($D2065,$J:$K,2,FALSE),VLOOKUP($E2065,'Daycare Packages'!$A:$G,7,FALSE)))</f>
        <v>20</v>
      </c>
      <c r="G2065" s="15"/>
      <c r="H2065" s="15">
        <f t="shared" si="84"/>
        <v>20</v>
      </c>
      <c r="I2065" s="198">
        <f t="shared" si="83"/>
        <v>2</v>
      </c>
    </row>
    <row r="2066" spans="1:9" x14ac:dyDescent="0.3">
      <c r="A2066" s="10">
        <v>43515</v>
      </c>
      <c r="B2066" s="11" t="s">
        <v>119</v>
      </c>
      <c r="C2066" s="11" t="s">
        <v>692</v>
      </c>
      <c r="D2066" s="11" t="s">
        <v>662</v>
      </c>
      <c r="E2066" s="11">
        <v>6734596</v>
      </c>
      <c r="F2066" s="15">
        <f>IF(ISBLANK($D2066),"",IF(ISBLANK($E2066),VLOOKUP($D2066,$J:$K,2,FALSE),VLOOKUP($E2066,'Daycare Packages'!$A:$G,7,FALSE)))</f>
        <v>25</v>
      </c>
      <c r="G2066" s="15"/>
      <c r="H2066" s="15">
        <f t="shared" si="84"/>
        <v>25</v>
      </c>
      <c r="I2066" s="198">
        <f t="shared" si="83"/>
        <v>2</v>
      </c>
    </row>
    <row r="2067" spans="1:9" x14ac:dyDescent="0.3">
      <c r="A2067" s="10">
        <v>43515</v>
      </c>
      <c r="B2067" s="11" t="s">
        <v>1041</v>
      </c>
      <c r="C2067" s="11" t="s">
        <v>1042</v>
      </c>
      <c r="D2067" s="11" t="s">
        <v>662</v>
      </c>
      <c r="F2067" s="15">
        <f>IF(ISBLANK($D2067),"",IF(ISBLANK($E2067),VLOOKUP($D2067,$J:$K,2,FALSE),VLOOKUP($E2067,'Daycare Packages'!$A:$G,7,FALSE)))</f>
        <v>30</v>
      </c>
      <c r="G2067" s="15"/>
      <c r="H2067" s="15">
        <f t="shared" si="84"/>
        <v>30</v>
      </c>
      <c r="I2067" s="198">
        <f t="shared" si="83"/>
        <v>2</v>
      </c>
    </row>
    <row r="2068" spans="1:9" x14ac:dyDescent="0.3">
      <c r="A2068" s="10">
        <v>43515</v>
      </c>
      <c r="B2068" s="11" t="s">
        <v>156</v>
      </c>
      <c r="C2068" s="11" t="s">
        <v>479</v>
      </c>
      <c r="D2068" s="11" t="s">
        <v>662</v>
      </c>
      <c r="E2068" s="11">
        <v>6703732</v>
      </c>
      <c r="F2068" s="15">
        <f>IF(ISBLANK($D2068),"",IF(ISBLANK($E2068),VLOOKUP($D2068,$J:$K,2,FALSE),VLOOKUP($E2068,'Daycare Packages'!$A:$G,7,FALSE)))</f>
        <v>22</v>
      </c>
      <c r="G2068" s="15"/>
      <c r="H2068" s="15">
        <f t="shared" si="84"/>
        <v>22</v>
      </c>
      <c r="I2068" s="198">
        <f t="shared" si="83"/>
        <v>2</v>
      </c>
    </row>
    <row r="2069" spans="1:9" x14ac:dyDescent="0.3">
      <c r="A2069" s="10">
        <v>43515</v>
      </c>
      <c r="B2069" s="11" t="s">
        <v>132</v>
      </c>
      <c r="C2069" s="11" t="s">
        <v>818</v>
      </c>
      <c r="D2069" s="11" t="s">
        <v>662</v>
      </c>
      <c r="E2069" s="11">
        <v>6746752</v>
      </c>
      <c r="F2069" s="15">
        <f>IF(ISBLANK($D2069),"",IF(ISBLANK($E2069),VLOOKUP($D2069,$J:$K,2,FALSE),VLOOKUP($E2069,'Daycare Packages'!$A:$G,7,FALSE)))</f>
        <v>27</v>
      </c>
      <c r="G2069" s="15"/>
      <c r="H2069" s="15">
        <f t="shared" si="84"/>
        <v>27</v>
      </c>
      <c r="I2069" s="198">
        <f t="shared" si="83"/>
        <v>2</v>
      </c>
    </row>
    <row r="2070" spans="1:9" x14ac:dyDescent="0.3">
      <c r="A2070" s="10">
        <v>43515</v>
      </c>
      <c r="B2070" s="11" t="s">
        <v>799</v>
      </c>
      <c r="C2070" s="11" t="s">
        <v>800</v>
      </c>
      <c r="D2070" s="11" t="s">
        <v>662</v>
      </c>
      <c r="F2070" s="15">
        <f>IF(ISBLANK($D2070),"",IF(ISBLANK($E2070),VLOOKUP($D2070,$J:$K,2,FALSE),VLOOKUP($E2070,'Daycare Packages'!$A:$G,7,FALSE)))</f>
        <v>30</v>
      </c>
      <c r="G2070" s="15"/>
      <c r="H2070" s="15">
        <f t="shared" si="84"/>
        <v>30</v>
      </c>
      <c r="I2070" s="198">
        <f t="shared" si="83"/>
        <v>2</v>
      </c>
    </row>
    <row r="2071" spans="1:9" x14ac:dyDescent="0.3">
      <c r="A2071" s="10">
        <v>43515</v>
      </c>
      <c r="B2071" s="11" t="s">
        <v>700</v>
      </c>
      <c r="C2071" s="11" t="s">
        <v>701</v>
      </c>
      <c r="D2071" s="11" t="s">
        <v>662</v>
      </c>
      <c r="F2071" s="15">
        <f>IF(ISBLANK($D2071),"",IF(ISBLANK($E2071),VLOOKUP($D2071,$J:$K,2,FALSE),VLOOKUP($E2071,'Daycare Packages'!$A:$G,7,FALSE)))</f>
        <v>30</v>
      </c>
      <c r="G2071" s="15"/>
      <c r="H2071" s="15">
        <f t="shared" si="84"/>
        <v>30</v>
      </c>
      <c r="I2071" s="198">
        <f t="shared" si="83"/>
        <v>2</v>
      </c>
    </row>
    <row r="2072" spans="1:9" x14ac:dyDescent="0.3">
      <c r="A2072" s="10">
        <v>43515</v>
      </c>
      <c r="B2072" s="11" t="s">
        <v>716</v>
      </c>
      <c r="C2072" s="11" t="s">
        <v>717</v>
      </c>
      <c r="D2072" s="11" t="s">
        <v>662</v>
      </c>
      <c r="F2072" s="15">
        <f>IF(ISBLANK($D2072),"",IF(ISBLANK($E2072),VLOOKUP($D2072,$J:$K,2,FALSE),VLOOKUP($E2072,'Daycare Packages'!$A:$G,7,FALSE)))</f>
        <v>30</v>
      </c>
      <c r="G2072" s="15"/>
      <c r="H2072" s="15">
        <f t="shared" si="84"/>
        <v>30</v>
      </c>
      <c r="I2072" s="198">
        <f t="shared" si="83"/>
        <v>2</v>
      </c>
    </row>
    <row r="2073" spans="1:9" x14ac:dyDescent="0.3">
      <c r="A2073" s="10">
        <v>43515</v>
      </c>
      <c r="B2073" s="11" t="s">
        <v>189</v>
      </c>
      <c r="C2073" s="11" t="s">
        <v>638</v>
      </c>
      <c r="D2073" s="11" t="s">
        <v>662</v>
      </c>
      <c r="E2073" s="11">
        <v>6725260</v>
      </c>
      <c r="F2073" s="15">
        <f>IF(ISBLANK($D2073),"",IF(ISBLANK($E2073),VLOOKUP($D2073,$J:$K,2,FALSE),VLOOKUP($E2073,'Daycare Packages'!$A:$G,7,FALSE)))</f>
        <v>22</v>
      </c>
      <c r="G2073" s="15"/>
      <c r="H2073" s="15">
        <f t="shared" si="84"/>
        <v>22</v>
      </c>
      <c r="I2073" s="198">
        <f t="shared" si="83"/>
        <v>2</v>
      </c>
    </row>
    <row r="2074" spans="1:9" x14ac:dyDescent="0.3">
      <c r="A2074" s="10">
        <v>43515</v>
      </c>
      <c r="B2074" s="11" t="s">
        <v>182</v>
      </c>
      <c r="C2074" s="11" t="s">
        <v>685</v>
      </c>
      <c r="D2074" s="11" t="s">
        <v>662</v>
      </c>
      <c r="E2074" s="11">
        <v>6715199</v>
      </c>
      <c r="F2074" s="15">
        <f>IF(ISBLANK($D2074),"",IF(ISBLANK($E2074),VLOOKUP($D2074,$J:$K,2,FALSE),VLOOKUP($E2074,'Daycare Packages'!$A:$G,7,FALSE)))</f>
        <v>22</v>
      </c>
      <c r="G2074" s="15"/>
      <c r="H2074" s="15">
        <f t="shared" si="84"/>
        <v>22</v>
      </c>
      <c r="I2074" s="198">
        <f t="shared" si="83"/>
        <v>2</v>
      </c>
    </row>
    <row r="2075" spans="1:9" x14ac:dyDescent="0.3">
      <c r="A2075" s="10">
        <v>43515</v>
      </c>
      <c r="B2075" s="11" t="s">
        <v>228</v>
      </c>
      <c r="C2075" s="11" t="s">
        <v>554</v>
      </c>
      <c r="D2075" s="11" t="s">
        <v>662</v>
      </c>
      <c r="E2075" s="11">
        <v>6762216</v>
      </c>
      <c r="F2075" s="15">
        <f>IF(ISBLANK($D2075),"",IF(ISBLANK($E2075),VLOOKUP($D2075,$J:$K,2,FALSE),VLOOKUP($E2075,'Daycare Packages'!$A:$G,7,FALSE)))</f>
        <v>27</v>
      </c>
      <c r="G2075" s="15"/>
      <c r="H2075" s="15">
        <f t="shared" si="84"/>
        <v>27</v>
      </c>
      <c r="I2075" s="198">
        <f t="shared" si="83"/>
        <v>2</v>
      </c>
    </row>
    <row r="2076" spans="1:9" x14ac:dyDescent="0.3">
      <c r="A2076" s="10">
        <v>43515</v>
      </c>
      <c r="B2076" s="11" t="s">
        <v>133</v>
      </c>
      <c r="C2076" s="11" t="s">
        <v>712</v>
      </c>
      <c r="D2076" s="11" t="s">
        <v>662</v>
      </c>
      <c r="E2076" s="11">
        <v>6770212</v>
      </c>
      <c r="F2076" s="15">
        <f>IF(ISBLANK($D2076),"",IF(ISBLANK($E2076),VLOOKUP($D2076,$J:$K,2,FALSE),VLOOKUP($E2076,'Daycare Packages'!$A:$G,7,FALSE)))</f>
        <v>26</v>
      </c>
      <c r="G2076" s="15"/>
      <c r="H2076" s="15">
        <f t="shared" si="84"/>
        <v>26</v>
      </c>
      <c r="I2076" s="198">
        <f t="shared" si="83"/>
        <v>2</v>
      </c>
    </row>
    <row r="2077" spans="1:9" x14ac:dyDescent="0.3">
      <c r="A2077" s="10">
        <v>43515</v>
      </c>
      <c r="B2077" s="11" t="s">
        <v>663</v>
      </c>
      <c r="C2077" s="11" t="s">
        <v>665</v>
      </c>
      <c r="D2077" s="11" t="s">
        <v>662</v>
      </c>
      <c r="F2077" s="15">
        <f>IF(ISBLANK($D2077),"",IF(ISBLANK($E2077),VLOOKUP($D2077,$J:$K,2,FALSE),VLOOKUP($E2077,'Daycare Packages'!$A:$G,7,FALSE)))</f>
        <v>30</v>
      </c>
      <c r="G2077" s="15"/>
      <c r="H2077" s="15">
        <f t="shared" si="84"/>
        <v>30</v>
      </c>
      <c r="I2077" s="198">
        <f t="shared" si="83"/>
        <v>2</v>
      </c>
    </row>
    <row r="2078" spans="1:9" ht="14.4" thickBot="1" x14ac:dyDescent="0.35">
      <c r="A2078" s="86">
        <v>43515</v>
      </c>
      <c r="B2078" s="87" t="s">
        <v>663</v>
      </c>
      <c r="C2078" s="87" t="s">
        <v>664</v>
      </c>
      <c r="D2078" s="87" t="s">
        <v>662</v>
      </c>
      <c r="E2078" s="87"/>
      <c r="F2078" s="88">
        <f>IF(ISBLANK($D2078),"",IF(ISBLANK($E2078),VLOOKUP($D2078,$J:$K,2,FALSE),VLOOKUP($E2078,'Daycare Packages'!$A:$G,7,FALSE)))</f>
        <v>30</v>
      </c>
      <c r="G2078" s="88"/>
      <c r="H2078" s="88">
        <f t="shared" si="84"/>
        <v>30</v>
      </c>
      <c r="I2078" s="198">
        <f t="shared" si="83"/>
        <v>2</v>
      </c>
    </row>
    <row r="2079" spans="1:9" x14ac:dyDescent="0.3">
      <c r="A2079" s="10">
        <v>43516</v>
      </c>
      <c r="B2079" s="11" t="s">
        <v>931</v>
      </c>
      <c r="C2079" s="11" t="s">
        <v>932</v>
      </c>
      <c r="D2079" s="11" t="s">
        <v>659</v>
      </c>
      <c r="F2079" s="15">
        <f>IF(ISBLANK($D2079),"",IF(ISBLANK($E2079),VLOOKUP($D2079,$J:$K,2,FALSE),VLOOKUP($E2079,'Daycare Packages'!$A:$G,7,FALSE)))</f>
        <v>20</v>
      </c>
      <c r="G2079" s="15"/>
      <c r="H2079" s="15">
        <f t="shared" si="84"/>
        <v>20</v>
      </c>
      <c r="I2079" s="198">
        <f t="shared" si="83"/>
        <v>2</v>
      </c>
    </row>
    <row r="2080" spans="1:9" x14ac:dyDescent="0.3">
      <c r="A2080" s="10">
        <v>43516</v>
      </c>
      <c r="B2080" s="11" t="s">
        <v>205</v>
      </c>
      <c r="C2080" s="11" t="s">
        <v>863</v>
      </c>
      <c r="D2080" s="11" t="s">
        <v>659</v>
      </c>
      <c r="E2080" s="11">
        <v>6732408</v>
      </c>
      <c r="F2080" s="15">
        <f>IF(ISBLANK($D2080),"",IF(ISBLANK($E2080),VLOOKUP($D2080,$J:$K,2,FALSE),VLOOKUP($E2080,'Daycare Packages'!$A:$G,7,FALSE)))</f>
        <v>18</v>
      </c>
      <c r="G2080" s="15"/>
      <c r="H2080" s="15">
        <f t="shared" si="84"/>
        <v>18</v>
      </c>
      <c r="I2080" s="198">
        <f t="shared" si="83"/>
        <v>2</v>
      </c>
    </row>
    <row r="2081" spans="1:9" x14ac:dyDescent="0.3">
      <c r="A2081" s="10">
        <v>43516</v>
      </c>
      <c r="B2081" s="11" t="s">
        <v>720</v>
      </c>
      <c r="C2081" s="11" t="s">
        <v>721</v>
      </c>
      <c r="D2081" s="11" t="s">
        <v>659</v>
      </c>
      <c r="F2081" s="15">
        <f>IF(ISBLANK($D2081),"",IF(ISBLANK($E2081),VLOOKUP($D2081,$J:$K,2,FALSE),VLOOKUP($E2081,'Daycare Packages'!$A:$G,7,FALSE)))</f>
        <v>20</v>
      </c>
      <c r="G2081" s="15"/>
      <c r="H2081" s="15">
        <f t="shared" si="84"/>
        <v>20</v>
      </c>
      <c r="I2081" s="198">
        <f t="shared" si="83"/>
        <v>2</v>
      </c>
    </row>
    <row r="2082" spans="1:9" x14ac:dyDescent="0.3">
      <c r="A2082" s="10">
        <v>43516</v>
      </c>
      <c r="B2082" s="11" t="s">
        <v>125</v>
      </c>
      <c r="C2082" s="11" t="s">
        <v>872</v>
      </c>
      <c r="D2082" s="11" t="s">
        <v>659</v>
      </c>
      <c r="E2082" s="11">
        <v>6648686</v>
      </c>
      <c r="F2082" s="15">
        <f>IF(ISBLANK($D2082),"",IF(ISBLANK($E2082),VLOOKUP($D2082,$J:$K,2,FALSE),VLOOKUP($E2082,'Daycare Packages'!$A:$G,7,FALSE)))</f>
        <v>18</v>
      </c>
      <c r="G2082" s="15"/>
      <c r="H2082" s="15">
        <f t="shared" si="84"/>
        <v>18</v>
      </c>
      <c r="I2082" s="198">
        <f t="shared" si="83"/>
        <v>2</v>
      </c>
    </row>
    <row r="2083" spans="1:9" x14ac:dyDescent="0.3">
      <c r="A2083" s="10">
        <v>43516</v>
      </c>
      <c r="B2083" s="11" t="s">
        <v>667</v>
      </c>
      <c r="C2083" s="11" t="s">
        <v>668</v>
      </c>
      <c r="D2083" s="11" t="s">
        <v>659</v>
      </c>
      <c r="F2083" s="15">
        <f>IF(ISBLANK($D2083),"",IF(ISBLANK($E2083),VLOOKUP($D2083,$J:$K,2,FALSE),VLOOKUP($E2083,'Daycare Packages'!$A:$G,7,FALSE)))</f>
        <v>20</v>
      </c>
      <c r="G2083" s="15"/>
      <c r="H2083" s="15">
        <f t="shared" si="84"/>
        <v>20</v>
      </c>
      <c r="I2083" s="198">
        <f t="shared" si="83"/>
        <v>2</v>
      </c>
    </row>
    <row r="2084" spans="1:9" x14ac:dyDescent="0.3">
      <c r="A2084" s="10">
        <v>43516</v>
      </c>
      <c r="B2084" s="11" t="s">
        <v>185</v>
      </c>
      <c r="C2084" s="11" t="s">
        <v>670</v>
      </c>
      <c r="D2084" s="11" t="s">
        <v>659</v>
      </c>
      <c r="E2084" s="11">
        <v>6734074</v>
      </c>
      <c r="F2084" s="15">
        <f>IF(ISBLANK($D2084),"",IF(ISBLANK($E2084),VLOOKUP($D2084,$J:$K,2,FALSE),VLOOKUP($E2084,'Daycare Packages'!$A:$G,7,FALSE)))</f>
        <v>17</v>
      </c>
      <c r="G2084" s="15"/>
      <c r="H2084" s="15">
        <f t="shared" si="84"/>
        <v>17</v>
      </c>
      <c r="I2084" s="198">
        <f t="shared" si="83"/>
        <v>2</v>
      </c>
    </row>
    <row r="2085" spans="1:9" x14ac:dyDescent="0.3">
      <c r="A2085" s="10">
        <v>43516</v>
      </c>
      <c r="B2085" s="11" t="s">
        <v>201</v>
      </c>
      <c r="C2085" s="11" t="s">
        <v>672</v>
      </c>
      <c r="D2085" s="11" t="s">
        <v>659</v>
      </c>
      <c r="E2085" s="11">
        <v>6762449</v>
      </c>
      <c r="F2085" s="15">
        <f>IF(ISBLANK($D2085),"",IF(ISBLANK($E2085),VLOOKUP($D2085,$J:$K,2,FALSE),VLOOKUP($E2085,'Daycare Packages'!$A:$G,7,FALSE)))</f>
        <v>19</v>
      </c>
      <c r="G2085" s="15"/>
      <c r="H2085" s="15">
        <f t="shared" si="84"/>
        <v>19</v>
      </c>
      <c r="I2085" s="198">
        <f t="shared" si="83"/>
        <v>2</v>
      </c>
    </row>
    <row r="2086" spans="1:9" x14ac:dyDescent="0.3">
      <c r="A2086" s="10">
        <v>43516</v>
      </c>
      <c r="B2086" s="11" t="s">
        <v>749</v>
      </c>
      <c r="C2086" s="11" t="s">
        <v>750</v>
      </c>
      <c r="D2086" s="11" t="s">
        <v>659</v>
      </c>
      <c r="F2086" s="15">
        <f>IF(ISBLANK($D2086),"",IF(ISBLANK($E2086),VLOOKUP($D2086,$J:$K,2,FALSE),VLOOKUP($E2086,'Daycare Packages'!$A:$G,7,FALSE)))</f>
        <v>20</v>
      </c>
      <c r="G2086" s="15"/>
      <c r="H2086" s="15">
        <f t="shared" si="84"/>
        <v>20</v>
      </c>
      <c r="I2086" s="198">
        <f t="shared" si="83"/>
        <v>2</v>
      </c>
    </row>
    <row r="2087" spans="1:9" x14ac:dyDescent="0.3">
      <c r="A2087" s="10">
        <v>43516</v>
      </c>
      <c r="B2087" s="11" t="s">
        <v>190</v>
      </c>
      <c r="C2087" s="11" t="s">
        <v>718</v>
      </c>
      <c r="D2087" s="11" t="s">
        <v>659</v>
      </c>
      <c r="F2087" s="15">
        <f>IF(ISBLANK($D2087),"",IF(ISBLANK($E2087),VLOOKUP($D2087,$J:$K,2,FALSE),VLOOKUP($E2087,'Daycare Packages'!$A:$G,7,FALSE)))</f>
        <v>20</v>
      </c>
      <c r="G2087" s="15"/>
      <c r="H2087" s="15">
        <f t="shared" si="84"/>
        <v>20</v>
      </c>
      <c r="I2087" s="198">
        <f t="shared" si="83"/>
        <v>2</v>
      </c>
    </row>
    <row r="2088" spans="1:9" x14ac:dyDescent="0.3">
      <c r="A2088" s="10">
        <v>43516</v>
      </c>
      <c r="B2088" s="11" t="s">
        <v>318</v>
      </c>
      <c r="C2088" s="11" t="s">
        <v>723</v>
      </c>
      <c r="D2088" s="11" t="s">
        <v>662</v>
      </c>
      <c r="F2088" s="15">
        <f>IF(ISBLANK($D2088),"",IF(ISBLANK($E2088),VLOOKUP($D2088,$J:$K,2,FALSE),VLOOKUP($E2088,'Daycare Packages'!$A:$G,7,FALSE)))</f>
        <v>30</v>
      </c>
      <c r="G2088" s="15"/>
      <c r="H2088" s="15">
        <f t="shared" si="84"/>
        <v>30</v>
      </c>
      <c r="I2088" s="198">
        <f t="shared" si="83"/>
        <v>2</v>
      </c>
    </row>
    <row r="2089" spans="1:9" x14ac:dyDescent="0.3">
      <c r="A2089" s="10">
        <v>43516</v>
      </c>
      <c r="B2089" s="11" t="s">
        <v>730</v>
      </c>
      <c r="C2089" s="11" t="s">
        <v>731</v>
      </c>
      <c r="D2089" s="11" t="s">
        <v>662</v>
      </c>
      <c r="F2089" s="15">
        <f>IF(ISBLANK($D2089),"",IF(ISBLANK($E2089),VLOOKUP($D2089,$J:$K,2,FALSE),VLOOKUP($E2089,'Daycare Packages'!$A:$G,7,FALSE)))</f>
        <v>30</v>
      </c>
      <c r="G2089" s="15"/>
      <c r="H2089" s="15">
        <f t="shared" si="84"/>
        <v>30</v>
      </c>
      <c r="I2089" s="198">
        <f t="shared" si="83"/>
        <v>2</v>
      </c>
    </row>
    <row r="2090" spans="1:9" x14ac:dyDescent="0.3">
      <c r="A2090" s="10">
        <v>43516</v>
      </c>
      <c r="B2090" s="11" t="s">
        <v>834</v>
      </c>
      <c r="C2090" s="11" t="s">
        <v>835</v>
      </c>
      <c r="D2090" s="11" t="s">
        <v>662</v>
      </c>
      <c r="F2090" s="15">
        <f>IF(ISBLANK($D2090),"",IF(ISBLANK($E2090),VLOOKUP($D2090,$J:$K,2,FALSE),VLOOKUP($E2090,'Daycare Packages'!$A:$G,7,FALSE)))</f>
        <v>30</v>
      </c>
      <c r="G2090" s="15"/>
      <c r="H2090" s="15">
        <f t="shared" si="84"/>
        <v>30</v>
      </c>
      <c r="I2090" s="198">
        <f t="shared" si="83"/>
        <v>2</v>
      </c>
    </row>
    <row r="2091" spans="1:9" x14ac:dyDescent="0.3">
      <c r="A2091" s="10">
        <v>43516</v>
      </c>
      <c r="B2091" s="11" t="s">
        <v>722</v>
      </c>
      <c r="C2091" s="11" t="s">
        <v>548</v>
      </c>
      <c r="D2091" s="11" t="s">
        <v>662</v>
      </c>
      <c r="F2091" s="15">
        <f>IF(ISBLANK($D2091),"",IF(ISBLANK($E2091),VLOOKUP($D2091,$J:$K,2,FALSE),VLOOKUP($E2091,'Daycare Packages'!$A:$G,7,FALSE)))</f>
        <v>30</v>
      </c>
      <c r="G2091" s="15"/>
      <c r="H2091" s="15">
        <f t="shared" si="84"/>
        <v>30</v>
      </c>
      <c r="I2091" s="198">
        <f t="shared" si="83"/>
        <v>2</v>
      </c>
    </row>
    <row r="2092" spans="1:9" x14ac:dyDescent="0.3">
      <c r="A2092" s="10">
        <v>43516</v>
      </c>
      <c r="B2092" s="11" t="s">
        <v>366</v>
      </c>
      <c r="C2092" s="11" t="s">
        <v>439</v>
      </c>
      <c r="D2092" s="11" t="s">
        <v>662</v>
      </c>
      <c r="F2092" s="15">
        <f>IF(ISBLANK($D2092),"",IF(ISBLANK($E2092),VLOOKUP($D2092,$J:$K,2,FALSE),VLOOKUP($E2092,'Daycare Packages'!$A:$G,7,FALSE)))</f>
        <v>30</v>
      </c>
      <c r="G2092" s="15"/>
      <c r="H2092" s="15">
        <f t="shared" si="84"/>
        <v>30</v>
      </c>
      <c r="I2092" s="198">
        <f t="shared" si="83"/>
        <v>2</v>
      </c>
    </row>
    <row r="2093" spans="1:9" x14ac:dyDescent="0.3">
      <c r="A2093" s="10">
        <v>43516</v>
      </c>
      <c r="B2093" s="11" t="s">
        <v>816</v>
      </c>
      <c r="C2093" s="11" t="s">
        <v>817</v>
      </c>
      <c r="D2093" s="11" t="s">
        <v>662</v>
      </c>
      <c r="F2093" s="15">
        <f>IF(ISBLANK($D2093),"",IF(ISBLANK($E2093),VLOOKUP($D2093,$J:$K,2,FALSE),VLOOKUP($E2093,'Daycare Packages'!$A:$G,7,FALSE)))</f>
        <v>30</v>
      </c>
      <c r="G2093" s="15"/>
      <c r="H2093" s="15">
        <f t="shared" si="84"/>
        <v>30</v>
      </c>
      <c r="I2093" s="198">
        <f t="shared" si="83"/>
        <v>2</v>
      </c>
    </row>
    <row r="2094" spans="1:9" x14ac:dyDescent="0.3">
      <c r="A2094" s="10">
        <v>43516</v>
      </c>
      <c r="B2094" s="11" t="s">
        <v>182</v>
      </c>
      <c r="C2094" s="11" t="s">
        <v>685</v>
      </c>
      <c r="D2094" s="11" t="s">
        <v>662</v>
      </c>
      <c r="E2094" s="11">
        <v>6769807</v>
      </c>
      <c r="F2094" s="15">
        <f>IF(ISBLANK($D2094),"",IF(ISBLANK($E2094),VLOOKUP($D2094,$J:$K,2,FALSE),VLOOKUP($E2094,'Daycare Packages'!$A:$G,7,FALSE)))</f>
        <v>23</v>
      </c>
      <c r="G2094" s="15"/>
      <c r="H2094" s="15">
        <f t="shared" si="84"/>
        <v>23</v>
      </c>
      <c r="I2094" s="198">
        <f t="shared" si="83"/>
        <v>2</v>
      </c>
    </row>
    <row r="2095" spans="1:9" x14ac:dyDescent="0.3">
      <c r="A2095" s="10">
        <v>43516</v>
      </c>
      <c r="B2095" s="11" t="s">
        <v>167</v>
      </c>
      <c r="C2095" s="11" t="s">
        <v>726</v>
      </c>
      <c r="D2095" s="11" t="s">
        <v>662</v>
      </c>
      <c r="E2095" s="11">
        <v>6778152</v>
      </c>
      <c r="F2095" s="15">
        <f>IF(ISBLANK($D2095),"",IF(ISBLANK($E2095),VLOOKUP($D2095,$J:$K,2,FALSE),VLOOKUP($E2095,'Daycare Packages'!$A:$G,7,FALSE)))</f>
        <v>27</v>
      </c>
      <c r="G2095" s="15"/>
      <c r="H2095" s="15">
        <f t="shared" si="84"/>
        <v>27</v>
      </c>
      <c r="I2095" s="198">
        <f t="shared" si="83"/>
        <v>2</v>
      </c>
    </row>
    <row r="2096" spans="1:9" x14ac:dyDescent="0.3">
      <c r="A2096" s="10">
        <v>43516</v>
      </c>
      <c r="B2096" s="11" t="s">
        <v>167</v>
      </c>
      <c r="C2096" s="11" t="s">
        <v>467</v>
      </c>
      <c r="D2096" s="11" t="s">
        <v>662</v>
      </c>
      <c r="E2096" s="11">
        <v>6778152</v>
      </c>
      <c r="F2096" s="15">
        <f>IF(ISBLANK($D2096),"",IF(ISBLANK($E2096),VLOOKUP($D2096,$J:$K,2,FALSE),VLOOKUP($E2096,'Daycare Packages'!$A:$G,7,FALSE)))</f>
        <v>27</v>
      </c>
      <c r="G2096" s="15"/>
      <c r="H2096" s="15">
        <f t="shared" si="84"/>
        <v>27</v>
      </c>
      <c r="I2096" s="198">
        <f t="shared" si="83"/>
        <v>2</v>
      </c>
    </row>
    <row r="2097" spans="1:9" x14ac:dyDescent="0.3">
      <c r="A2097" s="10">
        <v>43516</v>
      </c>
      <c r="B2097" s="11" t="s">
        <v>127</v>
      </c>
      <c r="C2097" s="11" t="s">
        <v>715</v>
      </c>
      <c r="D2097" s="11" t="s">
        <v>662</v>
      </c>
      <c r="E2097" s="11">
        <v>6756191</v>
      </c>
      <c r="F2097" s="15">
        <f>IF(ISBLANK($D2097),"",IF(ISBLANK($E2097),VLOOKUP($D2097,$J:$K,2,FALSE),VLOOKUP($E2097,'Daycare Packages'!$A:$G,7,FALSE)))</f>
        <v>23</v>
      </c>
      <c r="G2097" s="15"/>
      <c r="H2097" s="15">
        <f t="shared" si="84"/>
        <v>23</v>
      </c>
      <c r="I2097" s="198">
        <f t="shared" si="83"/>
        <v>2</v>
      </c>
    </row>
    <row r="2098" spans="1:9" x14ac:dyDescent="0.3">
      <c r="A2098" s="10">
        <v>43516</v>
      </c>
      <c r="B2098" s="11" t="s">
        <v>873</v>
      </c>
      <c r="C2098" s="11" t="s">
        <v>493</v>
      </c>
      <c r="D2098" s="11" t="s">
        <v>662</v>
      </c>
      <c r="F2098" s="15">
        <f>IF(ISBLANK($D2098),"",IF(ISBLANK($E2098),VLOOKUP($D2098,$J:$K,2,FALSE),VLOOKUP($E2098,'Daycare Packages'!$A:$G,7,FALSE)))</f>
        <v>30</v>
      </c>
      <c r="G2098" s="15"/>
      <c r="H2098" s="15">
        <f t="shared" si="84"/>
        <v>30</v>
      </c>
      <c r="I2098" s="198">
        <f t="shared" si="83"/>
        <v>2</v>
      </c>
    </row>
    <row r="2099" spans="1:9" x14ac:dyDescent="0.3">
      <c r="A2099" s="10">
        <v>43516</v>
      </c>
      <c r="B2099" s="11" t="s">
        <v>211</v>
      </c>
      <c r="C2099" s="11" t="s">
        <v>507</v>
      </c>
      <c r="D2099" s="11" t="s">
        <v>662</v>
      </c>
      <c r="F2099" s="15">
        <f>IF(ISBLANK($D2099),"",IF(ISBLANK($E2099),VLOOKUP($D2099,$J:$K,2,FALSE),VLOOKUP($E2099,'Daycare Packages'!$A:$G,7,FALSE)))</f>
        <v>30</v>
      </c>
      <c r="G2099" s="15">
        <v>-3</v>
      </c>
      <c r="H2099" s="15">
        <f t="shared" si="84"/>
        <v>27</v>
      </c>
      <c r="I2099" s="198">
        <f t="shared" si="83"/>
        <v>2</v>
      </c>
    </row>
    <row r="2100" spans="1:9" x14ac:dyDescent="0.3">
      <c r="A2100" s="10">
        <v>43516</v>
      </c>
      <c r="B2100" s="11" t="s">
        <v>160</v>
      </c>
      <c r="C2100" s="11" t="s">
        <v>794</v>
      </c>
      <c r="D2100" s="11" t="s">
        <v>662</v>
      </c>
      <c r="E2100" s="11">
        <v>6762371</v>
      </c>
      <c r="F2100" s="15">
        <f>IF(ISBLANK($D2100),"",IF(ISBLANK($E2100),VLOOKUP($D2100,$J:$K,2,FALSE),VLOOKUP($E2100,'Daycare Packages'!$A:$G,7,FALSE)))</f>
        <v>25</v>
      </c>
      <c r="G2100" s="15"/>
      <c r="H2100" s="15">
        <f t="shared" si="84"/>
        <v>25</v>
      </c>
      <c r="I2100" s="198">
        <f t="shared" si="83"/>
        <v>2</v>
      </c>
    </row>
    <row r="2101" spans="1:9" x14ac:dyDescent="0.3">
      <c r="A2101" s="10">
        <v>43516</v>
      </c>
      <c r="B2101" s="11" t="s">
        <v>160</v>
      </c>
      <c r="C2101" s="11" t="s">
        <v>793</v>
      </c>
      <c r="D2101" s="11" t="s">
        <v>662</v>
      </c>
      <c r="E2101" s="11">
        <v>6762371</v>
      </c>
      <c r="F2101" s="15">
        <f>IF(ISBLANK($D2101),"",IF(ISBLANK($E2101),VLOOKUP($D2101,$J:$K,2,FALSE),VLOOKUP($E2101,'Daycare Packages'!$A:$G,7,FALSE)))</f>
        <v>25</v>
      </c>
      <c r="G2101" s="15"/>
      <c r="H2101" s="15">
        <f t="shared" si="84"/>
        <v>25</v>
      </c>
      <c r="I2101" s="198">
        <f t="shared" si="83"/>
        <v>2</v>
      </c>
    </row>
    <row r="2102" spans="1:9" x14ac:dyDescent="0.3">
      <c r="A2102" s="10">
        <v>43516</v>
      </c>
      <c r="B2102" s="11" t="s">
        <v>891</v>
      </c>
      <c r="C2102" s="11" t="s">
        <v>804</v>
      </c>
      <c r="D2102" s="11" t="s">
        <v>662</v>
      </c>
      <c r="F2102" s="15">
        <f>IF(ISBLANK($D2102),"",IF(ISBLANK($E2102),VLOOKUP($D2102,$J:$K,2,FALSE),VLOOKUP($E2102,'Daycare Packages'!$A:$G,7,FALSE)))</f>
        <v>30</v>
      </c>
      <c r="G2102" s="15"/>
      <c r="H2102" s="15">
        <f t="shared" si="84"/>
        <v>30</v>
      </c>
      <c r="I2102" s="198">
        <f t="shared" si="83"/>
        <v>2</v>
      </c>
    </row>
    <row r="2103" spans="1:9" x14ac:dyDescent="0.3">
      <c r="A2103" s="10">
        <v>43516</v>
      </c>
      <c r="B2103" s="11" t="s">
        <v>203</v>
      </c>
      <c r="C2103" s="11" t="s">
        <v>840</v>
      </c>
      <c r="D2103" s="11" t="s">
        <v>662</v>
      </c>
      <c r="E2103" s="11">
        <v>6732330</v>
      </c>
      <c r="F2103" s="15">
        <f>IF(ISBLANK($D2103),"",IF(ISBLANK($E2103),VLOOKUP($D2103,$J:$K,2,FALSE),VLOOKUP($E2103,'Daycare Packages'!$A:$G,7,FALSE)))</f>
        <v>26</v>
      </c>
      <c r="G2103" s="15"/>
      <c r="H2103" s="15">
        <f t="shared" si="84"/>
        <v>26</v>
      </c>
      <c r="I2103" s="198">
        <f t="shared" si="83"/>
        <v>2</v>
      </c>
    </row>
    <row r="2104" spans="1:9" x14ac:dyDescent="0.3">
      <c r="A2104" s="10">
        <v>43516</v>
      </c>
      <c r="B2104" s="11" t="s">
        <v>140</v>
      </c>
      <c r="C2104" s="11" t="s">
        <v>475</v>
      </c>
      <c r="D2104" s="11" t="s">
        <v>662</v>
      </c>
      <c r="E2104" s="11">
        <v>6777117</v>
      </c>
      <c r="F2104" s="15">
        <f>IF(ISBLANK($D2104),"",IF(ISBLANK($E2104),VLOOKUP($D2104,$J:$K,2,FALSE),VLOOKUP($E2104,'Daycare Packages'!$A:$G,7,FALSE)))</f>
        <v>26</v>
      </c>
      <c r="G2104" s="15"/>
      <c r="H2104" s="15">
        <f t="shared" si="84"/>
        <v>26</v>
      </c>
      <c r="I2104" s="198">
        <f t="shared" si="83"/>
        <v>2</v>
      </c>
    </row>
    <row r="2105" spans="1:9" x14ac:dyDescent="0.3">
      <c r="A2105" s="10">
        <v>43516</v>
      </c>
      <c r="B2105" s="11" t="s">
        <v>197</v>
      </c>
      <c r="C2105" s="11" t="s">
        <v>754</v>
      </c>
      <c r="D2105" s="11" t="s">
        <v>662</v>
      </c>
      <c r="E2105" s="11">
        <v>6762549</v>
      </c>
      <c r="F2105" s="15">
        <f>IF(ISBLANK($D2105),"",IF(ISBLANK($E2105),VLOOKUP($D2105,$J:$K,2,FALSE),VLOOKUP($E2105,'Daycare Packages'!$A:$G,7,FALSE)))</f>
        <v>27</v>
      </c>
      <c r="G2105" s="15"/>
      <c r="H2105" s="15">
        <f t="shared" si="84"/>
        <v>27</v>
      </c>
      <c r="I2105" s="198">
        <f t="shared" si="83"/>
        <v>2</v>
      </c>
    </row>
    <row r="2106" spans="1:9" x14ac:dyDescent="0.3">
      <c r="A2106" s="10">
        <v>43516</v>
      </c>
      <c r="B2106" s="11" t="s">
        <v>177</v>
      </c>
      <c r="C2106" s="11" t="s">
        <v>417</v>
      </c>
      <c r="D2106" s="11" t="s">
        <v>662</v>
      </c>
      <c r="E2106" s="11">
        <v>6719157</v>
      </c>
      <c r="F2106" s="15">
        <f>IF(ISBLANK($D2106),"",IF(ISBLANK($E2106),VLOOKUP($D2106,$J:$K,2,FALSE),VLOOKUP($E2106,'Daycare Packages'!$A:$G,7,FALSE)))</f>
        <v>26</v>
      </c>
      <c r="G2106" s="15"/>
      <c r="H2106" s="15">
        <f t="shared" si="84"/>
        <v>26</v>
      </c>
      <c r="I2106" s="198">
        <f t="shared" si="83"/>
        <v>2</v>
      </c>
    </row>
    <row r="2107" spans="1:9" x14ac:dyDescent="0.3">
      <c r="A2107" s="10">
        <v>43516</v>
      </c>
      <c r="B2107" s="11" t="s">
        <v>1046</v>
      </c>
      <c r="C2107" s="11" t="s">
        <v>488</v>
      </c>
      <c r="D2107" s="11" t="s">
        <v>662</v>
      </c>
      <c r="E2107" s="11">
        <v>6709081</v>
      </c>
      <c r="F2107" s="15">
        <f>IF(ISBLANK($D2107),"",IF(ISBLANK($E2107),VLOOKUP($D2107,$J:$K,2,FALSE),VLOOKUP($E2107,'Daycare Packages'!$A:$G,7,FALSE)))</f>
        <v>26</v>
      </c>
      <c r="G2107" s="15"/>
      <c r="H2107" s="15">
        <f t="shared" si="84"/>
        <v>26</v>
      </c>
      <c r="I2107" s="198">
        <f t="shared" si="83"/>
        <v>2</v>
      </c>
    </row>
    <row r="2108" spans="1:9" x14ac:dyDescent="0.3">
      <c r="A2108" s="10">
        <v>43516</v>
      </c>
      <c r="B2108" s="11" t="s">
        <v>219</v>
      </c>
      <c r="C2108" s="11" t="s">
        <v>684</v>
      </c>
      <c r="D2108" s="11" t="s">
        <v>662</v>
      </c>
      <c r="E2108" s="11">
        <v>6778567</v>
      </c>
      <c r="F2108" s="15">
        <f>IF(ISBLANK($D2108),"",IF(ISBLANK($E2108),VLOOKUP($D2108,$J:$K,2,FALSE),VLOOKUP($E2108,'Daycare Packages'!$A:$G,7,FALSE)))</f>
        <v>27</v>
      </c>
      <c r="G2108" s="15"/>
      <c r="H2108" s="15">
        <f t="shared" si="84"/>
        <v>27</v>
      </c>
      <c r="I2108" s="198">
        <f t="shared" si="83"/>
        <v>2</v>
      </c>
    </row>
    <row r="2109" spans="1:9" x14ac:dyDescent="0.3">
      <c r="A2109" s="10">
        <v>43516</v>
      </c>
      <c r="B2109" s="11" t="s">
        <v>989</v>
      </c>
      <c r="C2109" s="11" t="s">
        <v>765</v>
      </c>
      <c r="D2109" s="11" t="s">
        <v>662</v>
      </c>
      <c r="F2109" s="15">
        <f>IF(ISBLANK($D2109),"",IF(ISBLANK($E2109),VLOOKUP($D2109,$J:$K,2,FALSE),VLOOKUP($E2109,'Daycare Packages'!$A:$G,7,FALSE)))</f>
        <v>30</v>
      </c>
      <c r="G2109" s="15"/>
      <c r="H2109" s="15">
        <f t="shared" si="84"/>
        <v>30</v>
      </c>
      <c r="I2109" s="198">
        <f t="shared" si="83"/>
        <v>2</v>
      </c>
    </row>
    <row r="2110" spans="1:9" x14ac:dyDescent="0.3">
      <c r="A2110" s="10">
        <v>43516</v>
      </c>
      <c r="B2110" s="11" t="s">
        <v>164</v>
      </c>
      <c r="C2110" s="11" t="s">
        <v>802</v>
      </c>
      <c r="D2110" s="11" t="s">
        <v>662</v>
      </c>
      <c r="E2110" s="11">
        <v>6712372</v>
      </c>
      <c r="F2110" s="15">
        <f>IF(ISBLANK($D2110),"",IF(ISBLANK($E2110),VLOOKUP($D2110,$J:$K,2,FALSE),VLOOKUP($E2110,'Daycare Packages'!$A:$G,7,FALSE)))</f>
        <v>26</v>
      </c>
      <c r="G2110" s="15"/>
      <c r="H2110" s="15">
        <f t="shared" si="84"/>
        <v>26</v>
      </c>
      <c r="I2110" s="198">
        <f t="shared" si="83"/>
        <v>2</v>
      </c>
    </row>
    <row r="2111" spans="1:9" x14ac:dyDescent="0.3">
      <c r="A2111" s="10">
        <v>43516</v>
      </c>
      <c r="B2111" s="11" t="s">
        <v>1040</v>
      </c>
      <c r="C2111" s="11" t="s">
        <v>588</v>
      </c>
      <c r="D2111" s="11" t="s">
        <v>662</v>
      </c>
      <c r="F2111" s="15">
        <f>IF(ISBLANK($D2111),"",IF(ISBLANK($E2111),VLOOKUP($D2111,$J:$K,2,FALSE),VLOOKUP($E2111,'Daycare Packages'!$A:$G,7,FALSE)))</f>
        <v>30</v>
      </c>
      <c r="G2111" s="15"/>
      <c r="H2111" s="15">
        <f t="shared" si="84"/>
        <v>30</v>
      </c>
      <c r="I2111" s="198">
        <f t="shared" si="83"/>
        <v>2</v>
      </c>
    </row>
    <row r="2112" spans="1:9" x14ac:dyDescent="0.3">
      <c r="A2112" s="10">
        <v>43516</v>
      </c>
      <c r="B2112" s="11" t="s">
        <v>168</v>
      </c>
      <c r="C2112" s="11" t="s">
        <v>640</v>
      </c>
      <c r="D2112" s="11" t="s">
        <v>662</v>
      </c>
      <c r="E2112" s="11">
        <v>6747981</v>
      </c>
      <c r="F2112" s="15">
        <f>IF(ISBLANK($D2112),"",IF(ISBLANK($E2112),VLOOKUP($D2112,$J:$K,2,FALSE),VLOOKUP($E2112,'Daycare Packages'!$A:$G,7,FALSE)))</f>
        <v>27</v>
      </c>
      <c r="G2112" s="15"/>
      <c r="H2112" s="15">
        <f t="shared" si="84"/>
        <v>27</v>
      </c>
      <c r="I2112" s="198">
        <f t="shared" si="83"/>
        <v>2</v>
      </c>
    </row>
    <row r="2113" spans="1:9" x14ac:dyDescent="0.3">
      <c r="A2113" s="10">
        <v>43516</v>
      </c>
      <c r="B2113" s="11" t="s">
        <v>851</v>
      </c>
      <c r="C2113" s="11" t="s">
        <v>852</v>
      </c>
      <c r="D2113" s="11" t="s">
        <v>662</v>
      </c>
      <c r="F2113" s="15">
        <f>IF(ISBLANK($D2113),"",IF(ISBLANK($E2113),VLOOKUP($D2113,$J:$K,2,FALSE),VLOOKUP($E2113,'Daycare Packages'!$A:$G,7,FALSE)))</f>
        <v>30</v>
      </c>
      <c r="G2113" s="15"/>
      <c r="H2113" s="15">
        <f t="shared" si="84"/>
        <v>30</v>
      </c>
      <c r="I2113" s="198">
        <f t="shared" si="83"/>
        <v>2</v>
      </c>
    </row>
    <row r="2114" spans="1:9" x14ac:dyDescent="0.3">
      <c r="A2114" s="10">
        <v>43516</v>
      </c>
      <c r="B2114" s="11" t="s">
        <v>690</v>
      </c>
      <c r="C2114" s="11" t="s">
        <v>691</v>
      </c>
      <c r="D2114" s="11" t="s">
        <v>662</v>
      </c>
      <c r="E2114" s="11">
        <v>6754754</v>
      </c>
      <c r="F2114" s="15">
        <f>IF(ISBLANK($D2114),"",IF(ISBLANK($E2114),VLOOKUP($D2114,$J:$K,2,FALSE),VLOOKUP($E2114,'Daycare Packages'!$A:$G,7,FALSE)))</f>
        <v>25</v>
      </c>
      <c r="G2114" s="15"/>
      <c r="H2114" s="15">
        <f t="shared" si="84"/>
        <v>25</v>
      </c>
      <c r="I2114" s="198">
        <f t="shared" si="83"/>
        <v>2</v>
      </c>
    </row>
    <row r="2115" spans="1:9" x14ac:dyDescent="0.3">
      <c r="A2115" s="10">
        <v>43516</v>
      </c>
      <c r="B2115" s="11" t="s">
        <v>217</v>
      </c>
      <c r="C2115" s="11" t="s">
        <v>402</v>
      </c>
      <c r="D2115" s="11" t="s">
        <v>662</v>
      </c>
      <c r="E2115" s="11">
        <v>6736913</v>
      </c>
      <c r="F2115" s="15">
        <f>IF(ISBLANK($D2115),"",IF(ISBLANK($E2115),VLOOKUP($D2115,$J:$K,2,FALSE),VLOOKUP($E2115,'Daycare Packages'!$A:$G,7,FALSE)))</f>
        <v>25</v>
      </c>
      <c r="G2115" s="15"/>
      <c r="H2115" s="15">
        <f t="shared" si="84"/>
        <v>25</v>
      </c>
      <c r="I2115" s="198">
        <f t="shared" ref="I2115:I2178" si="85">IF(A2115="",0,MONTH(A2115))</f>
        <v>2</v>
      </c>
    </row>
    <row r="2116" spans="1:9" x14ac:dyDescent="0.3">
      <c r="A2116" s="10">
        <v>43516</v>
      </c>
      <c r="B2116" s="11" t="s">
        <v>209</v>
      </c>
      <c r="C2116" s="11" t="s">
        <v>702</v>
      </c>
      <c r="D2116" s="11" t="s">
        <v>662</v>
      </c>
      <c r="E2116" s="11">
        <v>6780905</v>
      </c>
      <c r="F2116" s="15">
        <f>IF(ISBLANK($D2116),"",IF(ISBLANK($E2116),VLOOKUP($D2116,$J:$K,2,FALSE),VLOOKUP($E2116,'Daycare Packages'!$A:$G,7,FALSE)))</f>
        <v>27</v>
      </c>
      <c r="G2116" s="15"/>
      <c r="H2116" s="15">
        <f t="shared" si="84"/>
        <v>27</v>
      </c>
      <c r="I2116" s="198">
        <f t="shared" si="85"/>
        <v>2</v>
      </c>
    </row>
    <row r="2117" spans="1:9" x14ac:dyDescent="0.3">
      <c r="A2117" s="10">
        <v>43516</v>
      </c>
      <c r="B2117" s="11" t="s">
        <v>214</v>
      </c>
      <c r="C2117" s="11" t="s">
        <v>686</v>
      </c>
      <c r="D2117" s="11" t="s">
        <v>662</v>
      </c>
      <c r="E2117" s="11">
        <v>6735881</v>
      </c>
      <c r="F2117" s="15">
        <f>IF(ISBLANK($D2117),"",IF(ISBLANK($E2117),VLOOKUP($D2117,$J:$K,2,FALSE),VLOOKUP($E2117,'Daycare Packages'!$A:$G,7,FALSE)))</f>
        <v>25</v>
      </c>
      <c r="G2117" s="15"/>
      <c r="H2117" s="15">
        <f t="shared" si="84"/>
        <v>25</v>
      </c>
      <c r="I2117" s="198">
        <f t="shared" si="85"/>
        <v>2</v>
      </c>
    </row>
    <row r="2118" spans="1:9" x14ac:dyDescent="0.3">
      <c r="A2118" s="10">
        <v>43516</v>
      </c>
      <c r="B2118" s="11" t="s">
        <v>184</v>
      </c>
      <c r="C2118" s="11" t="s">
        <v>679</v>
      </c>
      <c r="D2118" s="11" t="s">
        <v>662</v>
      </c>
      <c r="E2118" s="11">
        <v>6722263</v>
      </c>
      <c r="F2118" s="15">
        <f>IF(ISBLANK($D2118),"",IF(ISBLANK($E2118),VLOOKUP($D2118,$J:$K,2,FALSE),VLOOKUP($E2118,'Daycare Packages'!$A:$G,7,FALSE)))</f>
        <v>22</v>
      </c>
      <c r="G2118" s="15"/>
      <c r="H2118" s="15">
        <f t="shared" si="84"/>
        <v>22</v>
      </c>
      <c r="I2118" s="198">
        <f t="shared" si="85"/>
        <v>2</v>
      </c>
    </row>
    <row r="2119" spans="1:9" x14ac:dyDescent="0.3">
      <c r="A2119" s="10">
        <v>43516</v>
      </c>
      <c r="B2119" s="11" t="s">
        <v>184</v>
      </c>
      <c r="C2119" s="11" t="s">
        <v>396</v>
      </c>
      <c r="D2119" s="11" t="s">
        <v>662</v>
      </c>
      <c r="E2119" s="11">
        <v>6722263</v>
      </c>
      <c r="F2119" s="15">
        <f>IF(ISBLANK($D2119),"",IF(ISBLANK($E2119),VLOOKUP($D2119,$J:$K,2,FALSE),VLOOKUP($E2119,'Daycare Packages'!$A:$G,7,FALSE)))</f>
        <v>22</v>
      </c>
      <c r="G2119" s="15"/>
      <c r="H2119" s="15">
        <f t="shared" ref="H2119:H2182" si="86">IF(ISBLANK(D2119),"",SUM(F2119:G2119))</f>
        <v>22</v>
      </c>
      <c r="I2119" s="198">
        <f t="shared" si="85"/>
        <v>2</v>
      </c>
    </row>
    <row r="2120" spans="1:9" x14ac:dyDescent="0.3">
      <c r="A2120" s="10">
        <v>43516</v>
      </c>
      <c r="B2120" s="11" t="s">
        <v>152</v>
      </c>
      <c r="C2120" s="11" t="s">
        <v>679</v>
      </c>
      <c r="D2120" s="11" t="s">
        <v>662</v>
      </c>
      <c r="E2120" s="11">
        <v>6696828</v>
      </c>
      <c r="F2120" s="15">
        <f>IF(ISBLANK($D2120),"",IF(ISBLANK($E2120),VLOOKUP($D2120,$J:$K,2,FALSE),VLOOKUP($E2120,'Daycare Packages'!$A:$G,7,FALSE)))</f>
        <v>22</v>
      </c>
      <c r="G2120" s="15"/>
      <c r="H2120" s="15">
        <f t="shared" si="86"/>
        <v>22</v>
      </c>
      <c r="I2120" s="198">
        <f t="shared" si="85"/>
        <v>2</v>
      </c>
    </row>
    <row r="2121" spans="1:9" x14ac:dyDescent="0.3">
      <c r="A2121" s="10">
        <v>43516</v>
      </c>
      <c r="B2121" s="11" t="s">
        <v>212</v>
      </c>
      <c r="C2121" s="11" t="s">
        <v>707</v>
      </c>
      <c r="D2121" s="11" t="s">
        <v>662</v>
      </c>
      <c r="F2121" s="15">
        <f>IF(ISBLANK($D2121),"",IF(ISBLANK($E2121),VLOOKUP($D2121,$J:$K,2,FALSE),VLOOKUP($E2121,'Daycare Packages'!$A:$G,7,FALSE)))</f>
        <v>30</v>
      </c>
      <c r="G2121" s="15"/>
      <c r="H2121" s="15">
        <f t="shared" si="86"/>
        <v>30</v>
      </c>
      <c r="I2121" s="198">
        <f t="shared" si="85"/>
        <v>2</v>
      </c>
    </row>
    <row r="2122" spans="1:9" x14ac:dyDescent="0.3">
      <c r="A2122" s="10">
        <v>43516</v>
      </c>
      <c r="B2122" s="11" t="s">
        <v>194</v>
      </c>
      <c r="C2122" s="11" t="s">
        <v>1047</v>
      </c>
      <c r="D2122" s="11" t="s">
        <v>662</v>
      </c>
      <c r="E2122" s="11">
        <v>6727744</v>
      </c>
      <c r="F2122" s="15">
        <f>IF(ISBLANK($D2122),"",IF(ISBLANK($E2122),VLOOKUP($D2122,$J:$K,2,FALSE),VLOOKUP($E2122,'Daycare Packages'!$A:$G,7,FALSE)))</f>
        <v>24</v>
      </c>
      <c r="G2122" s="15"/>
      <c r="H2122" s="15">
        <f t="shared" si="86"/>
        <v>24</v>
      </c>
      <c r="I2122" s="198">
        <f t="shared" si="85"/>
        <v>2</v>
      </c>
    </row>
    <row r="2123" spans="1:9" x14ac:dyDescent="0.3">
      <c r="A2123" s="10">
        <v>43516</v>
      </c>
      <c r="B2123" s="11" t="s">
        <v>194</v>
      </c>
      <c r="C2123" s="11" t="s">
        <v>792</v>
      </c>
      <c r="D2123" s="11" t="s">
        <v>662</v>
      </c>
      <c r="E2123" s="11">
        <v>6727744</v>
      </c>
      <c r="F2123" s="15">
        <f>IF(ISBLANK($D2123),"",IF(ISBLANK($E2123),VLOOKUP($D2123,$J:$K,2,FALSE),VLOOKUP($E2123,'Daycare Packages'!$A:$G,7,FALSE)))</f>
        <v>24</v>
      </c>
      <c r="G2123" s="15"/>
      <c r="H2123" s="15">
        <f t="shared" si="86"/>
        <v>24</v>
      </c>
      <c r="I2123" s="198">
        <f t="shared" si="85"/>
        <v>2</v>
      </c>
    </row>
    <row r="2124" spans="1:9" x14ac:dyDescent="0.3">
      <c r="A2124" s="10">
        <v>43516</v>
      </c>
      <c r="B2124" s="11" t="s">
        <v>171</v>
      </c>
      <c r="C2124" s="11" t="s">
        <v>693</v>
      </c>
      <c r="D2124" s="11" t="s">
        <v>662</v>
      </c>
      <c r="E2124" s="11">
        <v>6715360</v>
      </c>
      <c r="F2124" s="15">
        <f>IF(ISBLANK($D2124),"",IF(ISBLANK($E2124),VLOOKUP($D2124,$J:$K,2,FALSE),VLOOKUP($E2124,'Daycare Packages'!$A:$G,7,FALSE)))</f>
        <v>25</v>
      </c>
      <c r="G2124" s="15"/>
      <c r="H2124" s="15">
        <f t="shared" si="86"/>
        <v>25</v>
      </c>
      <c r="I2124" s="198">
        <f t="shared" si="85"/>
        <v>2</v>
      </c>
    </row>
    <row r="2125" spans="1:9" x14ac:dyDescent="0.3">
      <c r="A2125" s="10">
        <v>43516</v>
      </c>
      <c r="B2125" s="11" t="s">
        <v>173</v>
      </c>
      <c r="C2125" s="11" t="s">
        <v>791</v>
      </c>
      <c r="D2125" s="11" t="s">
        <v>662</v>
      </c>
      <c r="E2125" s="11">
        <v>6715792</v>
      </c>
      <c r="F2125" s="15">
        <f>IF(ISBLANK($D2125),"",IF(ISBLANK($E2125),VLOOKUP($D2125,$J:$K,2,FALSE),VLOOKUP($E2125,'Daycare Packages'!$A:$G,7,FALSE)))</f>
        <v>25</v>
      </c>
      <c r="G2125" s="15"/>
      <c r="H2125" s="15">
        <f t="shared" si="86"/>
        <v>25</v>
      </c>
      <c r="I2125" s="198">
        <f t="shared" si="85"/>
        <v>2</v>
      </c>
    </row>
    <row r="2126" spans="1:9" x14ac:dyDescent="0.3">
      <c r="A2126" s="10">
        <v>43516</v>
      </c>
      <c r="B2126" s="11" t="s">
        <v>150</v>
      </c>
      <c r="C2126" s="11" t="s">
        <v>461</v>
      </c>
      <c r="D2126" s="11" t="s">
        <v>662</v>
      </c>
      <c r="E2126" s="11">
        <v>6783975</v>
      </c>
      <c r="F2126" s="15">
        <f>IF(ISBLANK($D2126),"",IF(ISBLANK($E2126),VLOOKUP($D2126,$J:$K,2,FALSE),VLOOKUP($E2126,'Daycare Packages'!$A:$G,7,FALSE)))</f>
        <v>27</v>
      </c>
      <c r="G2126" s="15"/>
      <c r="H2126" s="15">
        <f t="shared" si="86"/>
        <v>27</v>
      </c>
      <c r="I2126" s="198">
        <f t="shared" si="85"/>
        <v>2</v>
      </c>
    </row>
    <row r="2127" spans="1:9" x14ac:dyDescent="0.3">
      <c r="A2127" s="10">
        <v>43516</v>
      </c>
      <c r="B2127" s="11" t="s">
        <v>1041</v>
      </c>
      <c r="C2127" s="11" t="s">
        <v>1042</v>
      </c>
      <c r="D2127" s="11" t="s">
        <v>662</v>
      </c>
      <c r="F2127" s="15">
        <f>IF(ISBLANK($D2127),"",IF(ISBLANK($E2127),VLOOKUP($D2127,$J:$K,2,FALSE),VLOOKUP($E2127,'Daycare Packages'!$A:$G,7,FALSE)))</f>
        <v>30</v>
      </c>
      <c r="G2127" s="15"/>
      <c r="H2127" s="15">
        <f t="shared" si="86"/>
        <v>30</v>
      </c>
      <c r="I2127" s="198">
        <f t="shared" si="85"/>
        <v>2</v>
      </c>
    </row>
    <row r="2128" spans="1:9" x14ac:dyDescent="0.3">
      <c r="A2128" s="10">
        <v>43516</v>
      </c>
      <c r="B2128" s="11" t="s">
        <v>147</v>
      </c>
      <c r="C2128" s="11" t="s">
        <v>796</v>
      </c>
      <c r="D2128" s="11" t="s">
        <v>662</v>
      </c>
      <c r="E2128" s="11">
        <v>6691923</v>
      </c>
      <c r="F2128" s="15">
        <f>IF(ISBLANK($D2128),"",IF(ISBLANK($E2128),VLOOKUP($D2128,$J:$K,2,FALSE),VLOOKUP($E2128,'Daycare Packages'!$A:$G,7,FALSE)))</f>
        <v>22</v>
      </c>
      <c r="G2128" s="15"/>
      <c r="H2128" s="15">
        <f t="shared" si="86"/>
        <v>22</v>
      </c>
      <c r="I2128" s="198">
        <f t="shared" si="85"/>
        <v>2</v>
      </c>
    </row>
    <row r="2129" spans="1:9" x14ac:dyDescent="0.3">
      <c r="A2129" s="10">
        <v>43516</v>
      </c>
      <c r="B2129" s="11" t="s">
        <v>137</v>
      </c>
      <c r="C2129" s="11" t="s">
        <v>693</v>
      </c>
      <c r="D2129" s="11" t="s">
        <v>662</v>
      </c>
      <c r="E2129" s="11">
        <v>6730873</v>
      </c>
      <c r="F2129" s="15">
        <f>IF(ISBLANK($D2129),"",IF(ISBLANK($E2129),VLOOKUP($D2129,$J:$K,2,FALSE),VLOOKUP($E2129,'Daycare Packages'!$A:$G,7,FALSE)))</f>
        <v>22</v>
      </c>
      <c r="G2129" s="15"/>
      <c r="H2129" s="15">
        <f t="shared" si="86"/>
        <v>22</v>
      </c>
      <c r="I2129" s="198">
        <f t="shared" si="85"/>
        <v>2</v>
      </c>
    </row>
    <row r="2130" spans="1:9" x14ac:dyDescent="0.3">
      <c r="A2130" s="10">
        <v>43516</v>
      </c>
      <c r="B2130" s="11" t="s">
        <v>141</v>
      </c>
      <c r="C2130" s="11" t="s">
        <v>564</v>
      </c>
      <c r="D2130" s="11" t="s">
        <v>662</v>
      </c>
      <c r="E2130" s="11">
        <v>6735955</v>
      </c>
      <c r="F2130" s="15">
        <f>IF(ISBLANK($D2130),"",IF(ISBLANK($E2130),VLOOKUP($D2130,$J:$K,2,FALSE),VLOOKUP($E2130,'Daycare Packages'!$A:$G,7,FALSE)))</f>
        <v>25</v>
      </c>
      <c r="G2130" s="15"/>
      <c r="H2130" s="15">
        <f t="shared" si="86"/>
        <v>25</v>
      </c>
      <c r="I2130" s="198">
        <f t="shared" si="85"/>
        <v>2</v>
      </c>
    </row>
    <row r="2131" spans="1:9" x14ac:dyDescent="0.3">
      <c r="A2131" s="10">
        <v>43516</v>
      </c>
      <c r="B2131" s="11" t="s">
        <v>230</v>
      </c>
      <c r="C2131" s="11" t="s">
        <v>493</v>
      </c>
      <c r="D2131" s="11" t="s">
        <v>662</v>
      </c>
      <c r="E2131" s="11">
        <v>6773619</v>
      </c>
      <c r="F2131" s="15">
        <f>IF(ISBLANK($D2131),"",IF(ISBLANK($E2131),VLOOKUP($D2131,$J:$K,2,FALSE),VLOOKUP($E2131,'Daycare Packages'!$A:$G,7,FALSE)))</f>
        <v>27</v>
      </c>
      <c r="G2131" s="15"/>
      <c r="H2131" s="15">
        <f t="shared" si="86"/>
        <v>27</v>
      </c>
      <c r="I2131" s="198">
        <f t="shared" si="85"/>
        <v>2</v>
      </c>
    </row>
    <row r="2132" spans="1:9" ht="14.4" thickBot="1" x14ac:dyDescent="0.35">
      <c r="A2132" s="86">
        <v>43516</v>
      </c>
      <c r="B2132" s="87" t="s">
        <v>228</v>
      </c>
      <c r="C2132" s="87" t="s">
        <v>554</v>
      </c>
      <c r="D2132" s="87" t="s">
        <v>662</v>
      </c>
      <c r="E2132" s="87">
        <v>6762216</v>
      </c>
      <c r="F2132" s="88">
        <f>IF(ISBLANK($D2132),"",IF(ISBLANK($E2132),VLOOKUP($D2132,$J:$K,2,FALSE),VLOOKUP($E2132,'Daycare Packages'!$A:$G,7,FALSE)))</f>
        <v>27</v>
      </c>
      <c r="G2132" s="88"/>
      <c r="H2132" s="88">
        <f t="shared" si="86"/>
        <v>27</v>
      </c>
      <c r="I2132" s="198">
        <f t="shared" si="85"/>
        <v>2</v>
      </c>
    </row>
    <row r="2133" spans="1:9" x14ac:dyDescent="0.3">
      <c r="A2133" s="10">
        <v>43517</v>
      </c>
      <c r="B2133" s="11" t="s">
        <v>824</v>
      </c>
      <c r="C2133" s="11" t="s">
        <v>825</v>
      </c>
      <c r="D2133" s="11" t="s">
        <v>659</v>
      </c>
      <c r="F2133" s="15">
        <f>IF(ISBLANK($D2133),"",IF(ISBLANK($E2133),VLOOKUP($D2133,$J:$K,2,FALSE),VLOOKUP($E2133,'Daycare Packages'!$A:$G,7,FALSE)))</f>
        <v>20</v>
      </c>
      <c r="G2133" s="15"/>
      <c r="H2133" s="15">
        <f t="shared" si="86"/>
        <v>20</v>
      </c>
      <c r="I2133" s="198">
        <f t="shared" si="85"/>
        <v>2</v>
      </c>
    </row>
    <row r="2134" spans="1:9" x14ac:dyDescent="0.3">
      <c r="A2134" s="10">
        <v>43517</v>
      </c>
      <c r="B2134" s="11" t="s">
        <v>845</v>
      </c>
      <c r="C2134" s="11" t="s">
        <v>846</v>
      </c>
      <c r="D2134" s="11" t="s">
        <v>659</v>
      </c>
      <c r="F2134" s="15">
        <f>IF(ISBLANK($D2134),"",IF(ISBLANK($E2134),VLOOKUP($D2134,$J:$K,2,FALSE),VLOOKUP($E2134,'Daycare Packages'!$A:$G,7,FALSE)))</f>
        <v>20</v>
      </c>
      <c r="G2134" s="15"/>
      <c r="H2134" s="15">
        <f t="shared" si="86"/>
        <v>20</v>
      </c>
      <c r="I2134" s="198">
        <f t="shared" si="85"/>
        <v>2</v>
      </c>
    </row>
    <row r="2135" spans="1:9" x14ac:dyDescent="0.3">
      <c r="A2135" s="10">
        <v>43517</v>
      </c>
      <c r="B2135" s="11" t="s">
        <v>749</v>
      </c>
      <c r="C2135" s="11" t="s">
        <v>750</v>
      </c>
      <c r="D2135" s="11" t="s">
        <v>659</v>
      </c>
      <c r="F2135" s="15">
        <f>IF(ISBLANK($D2135),"",IF(ISBLANK($E2135),VLOOKUP($D2135,$J:$K,2,FALSE),VLOOKUP($E2135,'Daycare Packages'!$A:$G,7,FALSE)))</f>
        <v>20</v>
      </c>
      <c r="G2135" s="15"/>
      <c r="H2135" s="15">
        <f t="shared" si="86"/>
        <v>20</v>
      </c>
      <c r="I2135" s="198">
        <f t="shared" si="85"/>
        <v>2</v>
      </c>
    </row>
    <row r="2136" spans="1:9" x14ac:dyDescent="0.3">
      <c r="A2136" s="10">
        <v>43517</v>
      </c>
      <c r="B2136" s="11" t="s">
        <v>190</v>
      </c>
      <c r="C2136" s="11" t="s">
        <v>718</v>
      </c>
      <c r="D2136" s="11" t="s">
        <v>659</v>
      </c>
      <c r="F2136" s="15">
        <f>IF(ISBLANK($D2136),"",IF(ISBLANK($E2136),VLOOKUP($D2136,$J:$K,2,FALSE),VLOOKUP($E2136,'Daycare Packages'!$A:$G,7,FALSE)))</f>
        <v>20</v>
      </c>
      <c r="G2136" s="15"/>
      <c r="H2136" s="15">
        <f t="shared" si="86"/>
        <v>20</v>
      </c>
      <c r="I2136" s="198">
        <f t="shared" si="85"/>
        <v>2</v>
      </c>
    </row>
    <row r="2137" spans="1:9" x14ac:dyDescent="0.3">
      <c r="A2137" s="10">
        <v>43517</v>
      </c>
      <c r="B2137" s="11" t="s">
        <v>912</v>
      </c>
      <c r="C2137" s="11" t="s">
        <v>913</v>
      </c>
      <c r="D2137" s="11" t="s">
        <v>662</v>
      </c>
      <c r="F2137" s="15">
        <f>IF(ISBLANK($D2137),"",IF(ISBLANK($E2137),VLOOKUP($D2137,$J:$K,2,FALSE),VLOOKUP($E2137,'Daycare Packages'!$A:$G,7,FALSE)))</f>
        <v>30</v>
      </c>
      <c r="G2137" s="15"/>
      <c r="H2137" s="15">
        <f t="shared" si="86"/>
        <v>30</v>
      </c>
      <c r="I2137" s="198">
        <f t="shared" si="85"/>
        <v>2</v>
      </c>
    </row>
    <row r="2138" spans="1:9" x14ac:dyDescent="0.3">
      <c r="A2138" s="10">
        <v>43517</v>
      </c>
      <c r="B2138" s="11" t="s">
        <v>1048</v>
      </c>
      <c r="C2138" s="11" t="s">
        <v>622</v>
      </c>
      <c r="D2138" s="11" t="s">
        <v>671</v>
      </c>
      <c r="F2138" s="15">
        <f>IF(ISBLANK($D2138),"",IF(ISBLANK($E2138),VLOOKUP($D2138,$J:$K,2,FALSE),VLOOKUP($E2138,'Daycare Packages'!$A:$G,7,FALSE)))</f>
        <v>0</v>
      </c>
      <c r="G2138" s="15"/>
      <c r="H2138" s="15">
        <f t="shared" si="86"/>
        <v>0</v>
      </c>
      <c r="I2138" s="198">
        <f t="shared" si="85"/>
        <v>2</v>
      </c>
    </row>
    <row r="2139" spans="1:9" x14ac:dyDescent="0.3">
      <c r="A2139" s="10">
        <v>43517</v>
      </c>
      <c r="B2139" s="11" t="s">
        <v>1048</v>
      </c>
      <c r="C2139" s="11" t="s">
        <v>402</v>
      </c>
      <c r="D2139" s="11" t="s">
        <v>671</v>
      </c>
      <c r="F2139" s="15">
        <f>IF(ISBLANK($D2139),"",IF(ISBLANK($E2139),VLOOKUP($D2139,$J:$K,2,FALSE),VLOOKUP($E2139,'Daycare Packages'!$A:$G,7,FALSE)))</f>
        <v>0</v>
      </c>
      <c r="G2139" s="15"/>
      <c r="H2139" s="15">
        <f t="shared" si="86"/>
        <v>0</v>
      </c>
      <c r="I2139" s="198">
        <f t="shared" si="85"/>
        <v>2</v>
      </c>
    </row>
    <row r="2140" spans="1:9" x14ac:dyDescent="0.3">
      <c r="A2140" s="10">
        <v>43517</v>
      </c>
      <c r="B2140" s="11" t="s">
        <v>141</v>
      </c>
      <c r="C2140" s="11" t="s">
        <v>564</v>
      </c>
      <c r="D2140" s="11" t="s">
        <v>662</v>
      </c>
      <c r="E2140" s="11">
        <v>6784081</v>
      </c>
      <c r="F2140" s="15">
        <f>IF(ISBLANK($D2140),"",IF(ISBLANK($E2140),VLOOKUP($D2140,$J:$K,2,FALSE),VLOOKUP($E2140,'Daycare Packages'!$A:$G,7,FALSE)))</f>
        <v>26</v>
      </c>
      <c r="G2140" s="15"/>
      <c r="H2140" s="15">
        <f t="shared" si="86"/>
        <v>26</v>
      </c>
      <c r="I2140" s="198">
        <f t="shared" si="85"/>
        <v>2</v>
      </c>
    </row>
    <row r="2141" spans="1:9" x14ac:dyDescent="0.3">
      <c r="A2141" s="10">
        <v>43517</v>
      </c>
      <c r="B2141" s="11" t="s">
        <v>931</v>
      </c>
      <c r="C2141" s="11" t="s">
        <v>932</v>
      </c>
      <c r="D2141" s="11" t="s">
        <v>662</v>
      </c>
      <c r="F2141" s="15">
        <f>IF(ISBLANK($D2141),"",IF(ISBLANK($E2141),VLOOKUP($D2141,$J:$K,2,FALSE),VLOOKUP($E2141,'Daycare Packages'!$A:$G,7,FALSE)))</f>
        <v>30</v>
      </c>
      <c r="G2141" s="15"/>
      <c r="H2141" s="15">
        <f t="shared" si="86"/>
        <v>30</v>
      </c>
      <c r="I2141" s="198">
        <f t="shared" si="85"/>
        <v>2</v>
      </c>
    </row>
    <row r="2142" spans="1:9" x14ac:dyDescent="0.3">
      <c r="A2142" s="10">
        <v>43517</v>
      </c>
      <c r="B2142" s="11" t="s">
        <v>881</v>
      </c>
      <c r="C2142" s="11" t="s">
        <v>821</v>
      </c>
      <c r="D2142" s="11" t="s">
        <v>662</v>
      </c>
      <c r="F2142" s="15">
        <f>IF(ISBLANK($D2142),"",IF(ISBLANK($E2142),VLOOKUP($D2142,$J:$K,2,FALSE),VLOOKUP($E2142,'Daycare Packages'!$A:$G,7,FALSE)))</f>
        <v>30</v>
      </c>
      <c r="G2142" s="15"/>
      <c r="H2142" s="15">
        <f t="shared" si="86"/>
        <v>30</v>
      </c>
      <c r="I2142" s="198">
        <f t="shared" si="85"/>
        <v>2</v>
      </c>
    </row>
    <row r="2143" spans="1:9" x14ac:dyDescent="0.3">
      <c r="A2143" s="10">
        <v>43517</v>
      </c>
      <c r="B2143" s="11" t="s">
        <v>727</v>
      </c>
      <c r="C2143" s="11" t="s">
        <v>728</v>
      </c>
      <c r="D2143" s="11" t="s">
        <v>662</v>
      </c>
      <c r="F2143" s="15">
        <f>IF(ISBLANK($D2143),"",IF(ISBLANK($E2143),VLOOKUP($D2143,$J:$K,2,FALSE),VLOOKUP($E2143,'Daycare Packages'!$A:$G,7,FALSE)))</f>
        <v>30</v>
      </c>
      <c r="G2143" s="15"/>
      <c r="H2143" s="15">
        <f t="shared" si="86"/>
        <v>30</v>
      </c>
      <c r="I2143" s="198">
        <f t="shared" si="85"/>
        <v>2</v>
      </c>
    </row>
    <row r="2144" spans="1:9" x14ac:dyDescent="0.3">
      <c r="A2144" s="10">
        <v>43517</v>
      </c>
      <c r="B2144" s="11" t="s">
        <v>722</v>
      </c>
      <c r="C2144" s="11" t="s">
        <v>548</v>
      </c>
      <c r="D2144" s="11" t="s">
        <v>662</v>
      </c>
      <c r="F2144" s="15">
        <f>IF(ISBLANK($D2144),"",IF(ISBLANK($E2144),VLOOKUP($D2144,$J:$K,2,FALSE),VLOOKUP($E2144,'Daycare Packages'!$A:$G,7,FALSE)))</f>
        <v>30</v>
      </c>
      <c r="G2144" s="15"/>
      <c r="H2144" s="15">
        <f t="shared" si="86"/>
        <v>30</v>
      </c>
      <c r="I2144" s="198">
        <f t="shared" si="85"/>
        <v>2</v>
      </c>
    </row>
    <row r="2145" spans="1:9" x14ac:dyDescent="0.3">
      <c r="A2145" s="10">
        <v>43517</v>
      </c>
      <c r="B2145" s="11" t="s">
        <v>690</v>
      </c>
      <c r="C2145" s="11" t="s">
        <v>691</v>
      </c>
      <c r="D2145" s="11" t="s">
        <v>662</v>
      </c>
      <c r="E2145" s="11">
        <v>6754754</v>
      </c>
      <c r="F2145" s="15">
        <f>IF(ISBLANK($D2145),"",IF(ISBLANK($E2145),VLOOKUP($D2145,$J:$K,2,FALSE),VLOOKUP($E2145,'Daycare Packages'!$A:$G,7,FALSE)))</f>
        <v>25</v>
      </c>
      <c r="G2145" s="15"/>
      <c r="H2145" s="15">
        <f t="shared" si="86"/>
        <v>25</v>
      </c>
      <c r="I2145" s="198">
        <f t="shared" si="85"/>
        <v>2</v>
      </c>
    </row>
    <row r="2146" spans="1:9" x14ac:dyDescent="0.3">
      <c r="A2146" s="10">
        <v>43517</v>
      </c>
      <c r="B2146" s="11" t="s">
        <v>120</v>
      </c>
      <c r="C2146" s="11" t="s">
        <v>801</v>
      </c>
      <c r="D2146" s="11" t="s">
        <v>662</v>
      </c>
      <c r="E2146" s="11">
        <v>6735731</v>
      </c>
      <c r="F2146" s="15">
        <f>IF(ISBLANK($D2146),"",IF(ISBLANK($E2146),VLOOKUP($D2146,$J:$K,2,FALSE),VLOOKUP($E2146,'Daycare Packages'!$A:$G,7,FALSE)))</f>
        <v>25</v>
      </c>
      <c r="G2146" s="15"/>
      <c r="H2146" s="15">
        <f t="shared" si="86"/>
        <v>25</v>
      </c>
      <c r="I2146" s="198">
        <f t="shared" si="85"/>
        <v>2</v>
      </c>
    </row>
    <row r="2147" spans="1:9" x14ac:dyDescent="0.3">
      <c r="A2147" s="10">
        <v>43517</v>
      </c>
      <c r="B2147" s="11" t="s">
        <v>172</v>
      </c>
      <c r="C2147" s="11" t="s">
        <v>773</v>
      </c>
      <c r="D2147" s="11" t="s">
        <v>662</v>
      </c>
      <c r="E2147" s="11">
        <v>6715672</v>
      </c>
      <c r="F2147" s="15">
        <f>IF(ISBLANK($D2147),"",IF(ISBLANK($E2147),VLOOKUP($D2147,$J:$K,2,FALSE),VLOOKUP($E2147,'Daycare Packages'!$A:$G,7,FALSE)))</f>
        <v>26</v>
      </c>
      <c r="G2147" s="15"/>
      <c r="H2147" s="15">
        <f t="shared" si="86"/>
        <v>26</v>
      </c>
      <c r="I2147" s="198">
        <f t="shared" si="85"/>
        <v>2</v>
      </c>
    </row>
    <row r="2148" spans="1:9" x14ac:dyDescent="0.3">
      <c r="A2148" s="10">
        <v>43517</v>
      </c>
      <c r="B2148" s="11" t="s">
        <v>907</v>
      </c>
      <c r="C2148" s="11" t="s">
        <v>909</v>
      </c>
      <c r="D2148" s="11" t="s">
        <v>662</v>
      </c>
      <c r="F2148" s="15">
        <f>IF(ISBLANK($D2148),"",IF(ISBLANK($E2148),VLOOKUP($D2148,$J:$K,2,FALSE),VLOOKUP($E2148,'Daycare Packages'!$A:$G,7,FALSE)))</f>
        <v>30</v>
      </c>
      <c r="G2148" s="15"/>
      <c r="H2148" s="15">
        <f t="shared" si="86"/>
        <v>30</v>
      </c>
      <c r="I2148" s="198">
        <f t="shared" si="85"/>
        <v>2</v>
      </c>
    </row>
    <row r="2149" spans="1:9" x14ac:dyDescent="0.3">
      <c r="A2149" s="10">
        <v>43517</v>
      </c>
      <c r="B2149" s="11" t="s">
        <v>907</v>
      </c>
      <c r="C2149" s="11" t="s">
        <v>908</v>
      </c>
      <c r="D2149" s="11" t="s">
        <v>662</v>
      </c>
      <c r="F2149" s="15">
        <f>IF(ISBLANK($D2149),"",IF(ISBLANK($E2149),VLOOKUP($D2149,$J:$K,2,FALSE),VLOOKUP($E2149,'Daycare Packages'!$A:$G,7,FALSE)))</f>
        <v>30</v>
      </c>
      <c r="G2149" s="15"/>
      <c r="H2149" s="15">
        <f t="shared" si="86"/>
        <v>30</v>
      </c>
      <c r="I2149" s="198">
        <f t="shared" si="85"/>
        <v>2</v>
      </c>
    </row>
    <row r="2150" spans="1:9" x14ac:dyDescent="0.3">
      <c r="A2150" s="10">
        <v>43517</v>
      </c>
      <c r="B2150" s="11" t="s">
        <v>195</v>
      </c>
      <c r="C2150" s="11" t="s">
        <v>735</v>
      </c>
      <c r="D2150" s="11" t="s">
        <v>662</v>
      </c>
      <c r="E2150" s="11">
        <v>6727803</v>
      </c>
      <c r="F2150" s="15">
        <f>IF(ISBLANK($D2150),"",IF(ISBLANK($E2150),VLOOKUP($D2150,$J:$K,2,FALSE),VLOOKUP($E2150,'Daycare Packages'!$A:$G,7,FALSE)))</f>
        <v>25</v>
      </c>
      <c r="G2150" s="15"/>
      <c r="H2150" s="15">
        <f t="shared" si="86"/>
        <v>25</v>
      </c>
      <c r="I2150" s="198">
        <f t="shared" si="85"/>
        <v>2</v>
      </c>
    </row>
    <row r="2151" spans="1:9" x14ac:dyDescent="0.3">
      <c r="A2151" s="10">
        <v>43517</v>
      </c>
      <c r="B2151" s="11" t="s">
        <v>195</v>
      </c>
      <c r="C2151" s="11" t="s">
        <v>474</v>
      </c>
      <c r="D2151" s="11" t="s">
        <v>662</v>
      </c>
      <c r="E2151" s="11">
        <v>6727803</v>
      </c>
      <c r="F2151" s="15">
        <f>IF(ISBLANK($D2151),"",IF(ISBLANK($E2151),VLOOKUP($D2151,$J:$K,2,FALSE),VLOOKUP($E2151,'Daycare Packages'!$A:$G,7,FALSE)))</f>
        <v>25</v>
      </c>
      <c r="G2151" s="15"/>
      <c r="H2151" s="15">
        <f t="shared" si="86"/>
        <v>25</v>
      </c>
      <c r="I2151" s="198">
        <f t="shared" si="85"/>
        <v>2</v>
      </c>
    </row>
    <row r="2152" spans="1:9" x14ac:dyDescent="0.3">
      <c r="A2152" s="10">
        <v>43517</v>
      </c>
      <c r="B2152" s="11" t="s">
        <v>459</v>
      </c>
      <c r="C2152" s="11" t="s">
        <v>460</v>
      </c>
      <c r="D2152" s="11" t="s">
        <v>662</v>
      </c>
      <c r="F2152" s="15">
        <f>IF(ISBLANK($D2152),"",IF(ISBLANK($E2152),VLOOKUP($D2152,$J:$K,2,FALSE),VLOOKUP($E2152,'Daycare Packages'!$A:$G,7,FALSE)))</f>
        <v>30</v>
      </c>
      <c r="G2152" s="15"/>
      <c r="H2152" s="15">
        <f t="shared" si="86"/>
        <v>30</v>
      </c>
      <c r="I2152" s="198">
        <f t="shared" si="85"/>
        <v>2</v>
      </c>
    </row>
    <row r="2153" spans="1:9" x14ac:dyDescent="0.3">
      <c r="A2153" s="10">
        <v>43517</v>
      </c>
      <c r="B2153" s="11" t="s">
        <v>218</v>
      </c>
      <c r="C2153" s="11" t="s">
        <v>738</v>
      </c>
      <c r="D2153" s="11" t="s">
        <v>662</v>
      </c>
      <c r="E2153" s="11">
        <v>6738000</v>
      </c>
      <c r="F2153" s="15">
        <f>IF(ISBLANK($D2153),"",IF(ISBLANK($E2153),VLOOKUP($D2153,$J:$K,2,FALSE),VLOOKUP($E2153,'Daycare Packages'!$A:$G,7,FALSE)))</f>
        <v>20</v>
      </c>
      <c r="G2153" s="15"/>
      <c r="H2153" s="15">
        <f t="shared" si="86"/>
        <v>20</v>
      </c>
      <c r="I2153" s="198">
        <f t="shared" si="85"/>
        <v>2</v>
      </c>
    </row>
    <row r="2154" spans="1:9" x14ac:dyDescent="0.3">
      <c r="A2154" s="10">
        <v>43517</v>
      </c>
      <c r="B2154" s="11" t="s">
        <v>218</v>
      </c>
      <c r="C2154" s="11" t="s">
        <v>737</v>
      </c>
      <c r="D2154" s="11" t="s">
        <v>662</v>
      </c>
      <c r="E2154" s="11">
        <v>6738000</v>
      </c>
      <c r="F2154" s="15">
        <f>IF(ISBLANK($D2154),"",IF(ISBLANK($E2154),VLOOKUP($D2154,$J:$K,2,FALSE),VLOOKUP($E2154,'Daycare Packages'!$A:$G,7,FALSE)))</f>
        <v>20</v>
      </c>
      <c r="G2154" s="15"/>
      <c r="H2154" s="15">
        <f t="shared" si="86"/>
        <v>20</v>
      </c>
      <c r="I2154" s="198">
        <f t="shared" si="85"/>
        <v>2</v>
      </c>
    </row>
    <row r="2155" spans="1:9" x14ac:dyDescent="0.3">
      <c r="A2155" s="10">
        <v>43517</v>
      </c>
      <c r="B2155" s="11" t="s">
        <v>214</v>
      </c>
      <c r="C2155" s="11" t="s">
        <v>686</v>
      </c>
      <c r="D2155" s="11" t="s">
        <v>662</v>
      </c>
      <c r="E2155" s="11">
        <v>6783135</v>
      </c>
      <c r="F2155" s="15">
        <f>IF(ISBLANK($D2155),"",IF(ISBLANK($E2155),VLOOKUP($D2155,$J:$K,2,FALSE),VLOOKUP($E2155,'Daycare Packages'!$A:$G,7,FALSE)))</f>
        <v>23.4</v>
      </c>
      <c r="G2155" s="15"/>
      <c r="H2155" s="15">
        <f t="shared" si="86"/>
        <v>23.4</v>
      </c>
      <c r="I2155" s="198">
        <f t="shared" si="85"/>
        <v>2</v>
      </c>
    </row>
    <row r="2156" spans="1:9" x14ac:dyDescent="0.3">
      <c r="A2156" s="10">
        <v>43517</v>
      </c>
      <c r="B2156" s="11" t="s">
        <v>244</v>
      </c>
      <c r="C2156" s="11" t="s">
        <v>673</v>
      </c>
      <c r="D2156" s="11" t="s">
        <v>662</v>
      </c>
      <c r="F2156" s="15">
        <f>IF(ISBLANK($D2156),"",IF(ISBLANK($E2156),VLOOKUP($D2156,$J:$K,2,FALSE),VLOOKUP($E2156,'Daycare Packages'!$A:$G,7,FALSE)))</f>
        <v>30</v>
      </c>
      <c r="G2156" s="15"/>
      <c r="H2156" s="15">
        <f t="shared" si="86"/>
        <v>30</v>
      </c>
      <c r="I2156" s="198">
        <f t="shared" si="85"/>
        <v>2</v>
      </c>
    </row>
    <row r="2157" spans="1:9" x14ac:dyDescent="0.3">
      <c r="A2157" s="10">
        <v>43517</v>
      </c>
      <c r="B2157" s="11" t="s">
        <v>165</v>
      </c>
      <c r="C2157" s="11" t="s">
        <v>765</v>
      </c>
      <c r="D2157" s="11" t="s">
        <v>662</v>
      </c>
      <c r="E2157" s="11">
        <v>6784430</v>
      </c>
      <c r="F2157" s="15">
        <f>IF(ISBLANK($D2157),"",IF(ISBLANK($E2157),VLOOKUP($D2157,$J:$K,2,FALSE),VLOOKUP($E2157,'Daycare Packages'!$A:$G,7,FALSE)))</f>
        <v>27</v>
      </c>
      <c r="G2157" s="15"/>
      <c r="H2157" s="15">
        <f t="shared" si="86"/>
        <v>27</v>
      </c>
      <c r="I2157" s="198">
        <f t="shared" si="85"/>
        <v>2</v>
      </c>
    </row>
    <row r="2158" spans="1:9" x14ac:dyDescent="0.3">
      <c r="A2158" s="10">
        <v>43517</v>
      </c>
      <c r="B2158" s="11" t="s">
        <v>1040</v>
      </c>
      <c r="C2158" s="11" t="s">
        <v>588</v>
      </c>
      <c r="D2158" s="11" t="s">
        <v>662</v>
      </c>
      <c r="F2158" s="15">
        <f>IF(ISBLANK($D2158),"",IF(ISBLANK($E2158),VLOOKUP($D2158,$J:$K,2,FALSE),VLOOKUP($E2158,'Daycare Packages'!$A:$G,7,FALSE)))</f>
        <v>30</v>
      </c>
      <c r="G2158" s="15"/>
      <c r="H2158" s="15">
        <f t="shared" si="86"/>
        <v>30</v>
      </c>
      <c r="I2158" s="198">
        <f t="shared" si="85"/>
        <v>2</v>
      </c>
    </row>
    <row r="2159" spans="1:9" x14ac:dyDescent="0.3">
      <c r="A2159" s="10">
        <v>43517</v>
      </c>
      <c r="B2159" s="11" t="s">
        <v>154</v>
      </c>
      <c r="C2159" s="11" t="s">
        <v>729</v>
      </c>
      <c r="D2159" s="11" t="s">
        <v>662</v>
      </c>
      <c r="E2159" s="11">
        <v>6758334</v>
      </c>
      <c r="F2159" s="15">
        <f>IF(ISBLANK($D2159),"",IF(ISBLANK($E2159),VLOOKUP($D2159,$J:$K,2,FALSE),VLOOKUP($E2159,'Daycare Packages'!$A:$G,7,FALSE)))</f>
        <v>27</v>
      </c>
      <c r="G2159" s="15"/>
      <c r="H2159" s="15">
        <f t="shared" si="86"/>
        <v>27</v>
      </c>
      <c r="I2159" s="198">
        <f t="shared" si="85"/>
        <v>2</v>
      </c>
    </row>
    <row r="2160" spans="1:9" x14ac:dyDescent="0.3">
      <c r="A2160" s="10">
        <v>43517</v>
      </c>
      <c r="B2160" s="11" t="s">
        <v>134</v>
      </c>
      <c r="C2160" s="11" t="s">
        <v>883</v>
      </c>
      <c r="D2160" s="11" t="s">
        <v>662</v>
      </c>
      <c r="E2160" s="11">
        <v>6732664</v>
      </c>
      <c r="F2160" s="15">
        <f>IF(ISBLANK($D2160),"",IF(ISBLANK($E2160),VLOOKUP($D2160,$J:$K,2,FALSE),VLOOKUP($E2160,'Daycare Packages'!$A:$G,7,FALSE)))</f>
        <v>26</v>
      </c>
      <c r="G2160" s="15"/>
      <c r="H2160" s="15">
        <f t="shared" si="86"/>
        <v>26</v>
      </c>
      <c r="I2160" s="198">
        <f t="shared" si="85"/>
        <v>2</v>
      </c>
    </row>
    <row r="2161" spans="1:9" x14ac:dyDescent="0.3">
      <c r="A2161" s="10">
        <v>43517</v>
      </c>
      <c r="B2161" s="11" t="s">
        <v>216</v>
      </c>
      <c r="C2161" s="11" t="s">
        <v>448</v>
      </c>
      <c r="D2161" s="11" t="s">
        <v>662</v>
      </c>
      <c r="F2161" s="15">
        <f>IF(ISBLANK($D2161),"",IF(ISBLANK($E2161),VLOOKUP($D2161,$J:$K,2,FALSE),VLOOKUP($E2161,'Daycare Packages'!$A:$G,7,FALSE)))</f>
        <v>30</v>
      </c>
      <c r="G2161" s="15"/>
      <c r="H2161" s="15">
        <f t="shared" si="86"/>
        <v>30</v>
      </c>
      <c r="I2161" s="198">
        <f t="shared" si="85"/>
        <v>2</v>
      </c>
    </row>
    <row r="2162" spans="1:9" x14ac:dyDescent="0.3">
      <c r="A2162" s="10">
        <v>43517</v>
      </c>
      <c r="B2162" s="11" t="s">
        <v>1049</v>
      </c>
      <c r="C2162" s="11" t="s">
        <v>1050</v>
      </c>
      <c r="D2162" s="11" t="s">
        <v>671</v>
      </c>
      <c r="F2162" s="15">
        <f>IF(ISBLANK($D2162),"",IF(ISBLANK($E2162),VLOOKUP($D2162,$J:$K,2,FALSE),VLOOKUP($E2162,'Daycare Packages'!$A:$G,7,FALSE)))</f>
        <v>0</v>
      </c>
      <c r="G2162" s="15"/>
      <c r="H2162" s="15">
        <f t="shared" si="86"/>
        <v>0</v>
      </c>
      <c r="I2162" s="198">
        <f t="shared" si="85"/>
        <v>2</v>
      </c>
    </row>
    <row r="2163" spans="1:9" x14ac:dyDescent="0.3">
      <c r="A2163" s="10">
        <v>43517</v>
      </c>
      <c r="B2163" s="11" t="s">
        <v>464</v>
      </c>
      <c r="C2163" s="11" t="s">
        <v>514</v>
      </c>
      <c r="D2163" s="11" t="s">
        <v>662</v>
      </c>
      <c r="F2163" s="15">
        <f>IF(ISBLANK($D2163),"",IF(ISBLANK($E2163),VLOOKUP($D2163,$J:$K,2,FALSE),VLOOKUP($E2163,'Daycare Packages'!$A:$G,7,FALSE)))</f>
        <v>30</v>
      </c>
      <c r="G2163" s="15"/>
      <c r="H2163" s="15">
        <f t="shared" si="86"/>
        <v>30</v>
      </c>
      <c r="I2163" s="198">
        <f t="shared" si="85"/>
        <v>2</v>
      </c>
    </row>
    <row r="2164" spans="1:9" x14ac:dyDescent="0.3">
      <c r="A2164" s="10">
        <v>43517</v>
      </c>
      <c r="B2164" s="11" t="s">
        <v>145</v>
      </c>
      <c r="C2164" s="11" t="s">
        <v>811</v>
      </c>
      <c r="D2164" s="11" t="s">
        <v>662</v>
      </c>
      <c r="E2164" s="11">
        <v>6758720</v>
      </c>
      <c r="F2164" s="15">
        <f>IF(ISBLANK($D2164),"",IF(ISBLANK($E2164),VLOOKUP($D2164,$J:$K,2,FALSE),VLOOKUP($E2164,'Daycare Packages'!$A:$G,7,FALSE)))</f>
        <v>27</v>
      </c>
      <c r="G2164" s="15"/>
      <c r="H2164" s="15">
        <f t="shared" si="86"/>
        <v>27</v>
      </c>
      <c r="I2164" s="198">
        <f t="shared" si="85"/>
        <v>2</v>
      </c>
    </row>
    <row r="2165" spans="1:9" x14ac:dyDescent="0.3">
      <c r="A2165" s="10">
        <v>43517</v>
      </c>
      <c r="B2165" s="11" t="s">
        <v>136</v>
      </c>
      <c r="C2165" s="11" t="s">
        <v>650</v>
      </c>
      <c r="D2165" s="11" t="s">
        <v>662</v>
      </c>
      <c r="E2165" s="11">
        <v>6663980</v>
      </c>
      <c r="F2165" s="15">
        <f>IF(ISBLANK($D2165),"",IF(ISBLANK($E2165),VLOOKUP($D2165,$J:$K,2,FALSE),VLOOKUP($E2165,'Daycare Packages'!$A:$G,7,FALSE)))</f>
        <v>25</v>
      </c>
      <c r="G2165" s="15"/>
      <c r="H2165" s="15">
        <f t="shared" si="86"/>
        <v>25</v>
      </c>
      <c r="I2165" s="198">
        <f t="shared" si="85"/>
        <v>2</v>
      </c>
    </row>
    <row r="2166" spans="1:9" x14ac:dyDescent="0.3">
      <c r="A2166" s="10">
        <v>43517</v>
      </c>
      <c r="B2166" s="11" t="s">
        <v>82</v>
      </c>
      <c r="C2166" s="11" t="s">
        <v>1039</v>
      </c>
      <c r="D2166" s="11" t="s">
        <v>662</v>
      </c>
      <c r="E2166" s="11">
        <v>6717676</v>
      </c>
      <c r="F2166" s="15">
        <f>IF(ISBLANK($D2166),"",IF(ISBLANK($E2166),VLOOKUP($D2166,$J:$K,2,FALSE),VLOOKUP($E2166,'Daycare Packages'!$A:$G,7,FALSE)))</f>
        <v>22</v>
      </c>
      <c r="G2166" s="15"/>
      <c r="H2166" s="15">
        <f t="shared" si="86"/>
        <v>22</v>
      </c>
      <c r="I2166" s="198">
        <f t="shared" si="85"/>
        <v>2</v>
      </c>
    </row>
    <row r="2167" spans="1:9" x14ac:dyDescent="0.3">
      <c r="A2167" s="10">
        <v>43517</v>
      </c>
      <c r="B2167" s="11" t="s">
        <v>82</v>
      </c>
      <c r="C2167" s="11" t="s">
        <v>695</v>
      </c>
      <c r="D2167" s="11" t="s">
        <v>662</v>
      </c>
      <c r="E2167" s="11">
        <v>6717676</v>
      </c>
      <c r="F2167" s="15">
        <f>IF(ISBLANK($D2167),"",IF(ISBLANK($E2167),VLOOKUP($D2167,$J:$K,2,FALSE),VLOOKUP($E2167,'Daycare Packages'!$A:$G,7,FALSE)))</f>
        <v>22</v>
      </c>
      <c r="G2167" s="15"/>
      <c r="H2167" s="15">
        <f t="shared" si="86"/>
        <v>22</v>
      </c>
      <c r="I2167" s="198">
        <f t="shared" si="85"/>
        <v>2</v>
      </c>
    </row>
    <row r="2168" spans="1:9" x14ac:dyDescent="0.3">
      <c r="A2168" s="10">
        <v>43517</v>
      </c>
      <c r="B2168" s="11" t="s">
        <v>212</v>
      </c>
      <c r="C2168" s="11" t="s">
        <v>707</v>
      </c>
      <c r="D2168" s="11" t="s">
        <v>662</v>
      </c>
      <c r="F2168" s="15">
        <f>IF(ISBLANK($D2168),"",IF(ISBLANK($E2168),VLOOKUP($D2168,$J:$K,2,FALSE),VLOOKUP($E2168,'Daycare Packages'!$A:$G,7,FALSE)))</f>
        <v>30</v>
      </c>
      <c r="G2168" s="15"/>
      <c r="H2168" s="15">
        <f t="shared" si="86"/>
        <v>30</v>
      </c>
      <c r="I2168" s="198">
        <f t="shared" si="85"/>
        <v>2</v>
      </c>
    </row>
    <row r="2169" spans="1:9" x14ac:dyDescent="0.3">
      <c r="A2169" s="10">
        <v>43517</v>
      </c>
      <c r="B2169" s="11" t="s">
        <v>222</v>
      </c>
      <c r="C2169" s="11" t="s">
        <v>229</v>
      </c>
      <c r="D2169" s="11" t="s">
        <v>662</v>
      </c>
      <c r="E2169" s="11">
        <v>6771136</v>
      </c>
      <c r="F2169" s="15">
        <f>IF(ISBLANK($D2169),"",IF(ISBLANK($E2169),VLOOKUP($D2169,$J:$K,2,FALSE),VLOOKUP($E2169,'Daycare Packages'!$A:$G,7,FALSE)))</f>
        <v>27</v>
      </c>
      <c r="G2169" s="15"/>
      <c r="H2169" s="15">
        <f t="shared" si="86"/>
        <v>27</v>
      </c>
      <c r="I2169" s="198">
        <f t="shared" si="85"/>
        <v>2</v>
      </c>
    </row>
    <row r="2170" spans="1:9" x14ac:dyDescent="0.3">
      <c r="A2170" s="10">
        <v>43517</v>
      </c>
      <c r="B2170" s="11" t="s">
        <v>833</v>
      </c>
      <c r="C2170" s="11" t="s">
        <v>618</v>
      </c>
      <c r="D2170" s="11" t="s">
        <v>662</v>
      </c>
      <c r="F2170" s="15">
        <f>IF(ISBLANK($D2170),"",IF(ISBLANK($E2170),VLOOKUP($D2170,$J:$K,2,FALSE),VLOOKUP($E2170,'Daycare Packages'!$A:$G,7,FALSE)))</f>
        <v>30</v>
      </c>
      <c r="G2170" s="15"/>
      <c r="H2170" s="15">
        <f t="shared" si="86"/>
        <v>30</v>
      </c>
      <c r="I2170" s="198">
        <f t="shared" si="85"/>
        <v>2</v>
      </c>
    </row>
    <row r="2171" spans="1:9" x14ac:dyDescent="0.3">
      <c r="A2171" s="10">
        <v>43517</v>
      </c>
      <c r="B2171" s="11" t="s">
        <v>849</v>
      </c>
      <c r="C2171" s="11" t="s">
        <v>850</v>
      </c>
      <c r="D2171" s="11" t="s">
        <v>662</v>
      </c>
      <c r="F2171" s="15">
        <f>IF(ISBLANK($D2171),"",IF(ISBLANK($E2171),VLOOKUP($D2171,$J:$K,2,FALSE),VLOOKUP($E2171,'Daycare Packages'!$A:$G,7,FALSE)))</f>
        <v>30</v>
      </c>
      <c r="G2171" s="15"/>
      <c r="H2171" s="15">
        <f t="shared" si="86"/>
        <v>30</v>
      </c>
      <c r="I2171" s="198">
        <f t="shared" si="85"/>
        <v>2</v>
      </c>
    </row>
    <row r="2172" spans="1:9" x14ac:dyDescent="0.3">
      <c r="A2172" s="10">
        <v>43517</v>
      </c>
      <c r="B2172" s="11" t="s">
        <v>217</v>
      </c>
      <c r="C2172" s="11" t="s">
        <v>402</v>
      </c>
      <c r="D2172" s="11" t="s">
        <v>662</v>
      </c>
      <c r="E2172" s="11">
        <v>6784493</v>
      </c>
      <c r="F2172" s="15">
        <f>IF(ISBLANK($D2172),"",IF(ISBLANK($E2172),VLOOKUP($D2172,$J:$K,2,FALSE),VLOOKUP($E2172,'Daycare Packages'!$A:$G,7,FALSE)))</f>
        <v>26</v>
      </c>
      <c r="G2172" s="15"/>
      <c r="H2172" s="15">
        <f t="shared" si="86"/>
        <v>26</v>
      </c>
      <c r="I2172" s="198">
        <f t="shared" si="85"/>
        <v>2</v>
      </c>
    </row>
    <row r="2173" spans="1:9" x14ac:dyDescent="0.3">
      <c r="A2173" s="10">
        <v>43517</v>
      </c>
      <c r="B2173" s="11" t="s">
        <v>225</v>
      </c>
      <c r="C2173" s="11" t="s">
        <v>719</v>
      </c>
      <c r="D2173" s="11" t="s">
        <v>662</v>
      </c>
      <c r="E2173" s="11">
        <v>6746411</v>
      </c>
      <c r="F2173" s="15">
        <f>IF(ISBLANK($D2173),"",IF(ISBLANK($E2173),VLOOKUP($D2173,$J:$K,2,FALSE),VLOOKUP($E2173,'Daycare Packages'!$A:$G,7,FALSE)))</f>
        <v>25</v>
      </c>
      <c r="G2173" s="15"/>
      <c r="H2173" s="15">
        <f t="shared" si="86"/>
        <v>25</v>
      </c>
      <c r="I2173" s="198">
        <f t="shared" si="85"/>
        <v>2</v>
      </c>
    </row>
    <row r="2174" spans="1:9" x14ac:dyDescent="0.3">
      <c r="A2174" s="10">
        <v>43517</v>
      </c>
      <c r="B2174" s="11" t="s">
        <v>179</v>
      </c>
      <c r="C2174" s="11" t="s">
        <v>706</v>
      </c>
      <c r="D2174" s="11" t="s">
        <v>662</v>
      </c>
      <c r="E2174" s="11">
        <v>6758539</v>
      </c>
      <c r="F2174" s="15">
        <f>IF(ISBLANK($D2174),"",IF(ISBLANK($E2174),VLOOKUP($D2174,$J:$K,2,FALSE),VLOOKUP($E2174,'Daycare Packages'!$A:$G,7,FALSE)))</f>
        <v>27</v>
      </c>
      <c r="G2174" s="15"/>
      <c r="H2174" s="15">
        <f t="shared" si="86"/>
        <v>27</v>
      </c>
      <c r="I2174" s="198">
        <f t="shared" si="85"/>
        <v>2</v>
      </c>
    </row>
    <row r="2175" spans="1:9" x14ac:dyDescent="0.3">
      <c r="A2175" s="10">
        <v>43517</v>
      </c>
      <c r="B2175" s="11" t="s">
        <v>160</v>
      </c>
      <c r="C2175" s="11" t="s">
        <v>794</v>
      </c>
      <c r="D2175" s="11" t="s">
        <v>662</v>
      </c>
      <c r="E2175" s="11">
        <v>6762371</v>
      </c>
      <c r="F2175" s="15">
        <f>IF(ISBLANK($D2175),"",IF(ISBLANK($E2175),VLOOKUP($D2175,$J:$K,2,FALSE),VLOOKUP($E2175,'Daycare Packages'!$A:$G,7,FALSE)))</f>
        <v>25</v>
      </c>
      <c r="G2175" s="15"/>
      <c r="H2175" s="15">
        <f t="shared" si="86"/>
        <v>25</v>
      </c>
      <c r="I2175" s="198">
        <f t="shared" si="85"/>
        <v>2</v>
      </c>
    </row>
    <row r="2176" spans="1:9" x14ac:dyDescent="0.3">
      <c r="A2176" s="10">
        <v>43517</v>
      </c>
      <c r="B2176" s="11" t="s">
        <v>160</v>
      </c>
      <c r="C2176" s="11" t="s">
        <v>793</v>
      </c>
      <c r="D2176" s="11" t="s">
        <v>662</v>
      </c>
      <c r="E2176" s="11">
        <v>6762371</v>
      </c>
      <c r="F2176" s="15">
        <f>IF(ISBLANK($D2176),"",IF(ISBLANK($E2176),VLOOKUP($D2176,$J:$K,2,FALSE),VLOOKUP($E2176,'Daycare Packages'!$A:$G,7,FALSE)))</f>
        <v>25</v>
      </c>
      <c r="G2176" s="15"/>
      <c r="H2176" s="15">
        <f t="shared" si="86"/>
        <v>25</v>
      </c>
      <c r="I2176" s="198">
        <f t="shared" si="85"/>
        <v>2</v>
      </c>
    </row>
    <row r="2177" spans="1:9" x14ac:dyDescent="0.3">
      <c r="A2177" s="10">
        <v>43517</v>
      </c>
      <c r="B2177" s="11" t="s">
        <v>511</v>
      </c>
      <c r="C2177" s="11" t="s">
        <v>512</v>
      </c>
      <c r="D2177" s="11" t="s">
        <v>662</v>
      </c>
      <c r="F2177" s="15">
        <f>IF(ISBLANK($D2177),"",IF(ISBLANK($E2177),VLOOKUP($D2177,$J:$K,2,FALSE),VLOOKUP($E2177,'Daycare Packages'!$A:$G,7,FALSE)))</f>
        <v>30</v>
      </c>
      <c r="G2177" s="15"/>
      <c r="H2177" s="15">
        <f t="shared" si="86"/>
        <v>30</v>
      </c>
      <c r="I2177" s="198">
        <f t="shared" si="85"/>
        <v>2</v>
      </c>
    </row>
    <row r="2178" spans="1:9" x14ac:dyDescent="0.3">
      <c r="A2178" s="10">
        <v>43517</v>
      </c>
      <c r="B2178" s="11" t="s">
        <v>115</v>
      </c>
      <c r="C2178" s="11" t="s">
        <v>764</v>
      </c>
      <c r="D2178" s="11" t="s">
        <v>662</v>
      </c>
      <c r="E2178" s="11">
        <v>6589872</v>
      </c>
      <c r="F2178" s="15">
        <f>IF(ISBLANK($D2178),"",IF(ISBLANK($E2178),VLOOKUP($D2178,$J:$K,2,FALSE),VLOOKUP($E2178,'Daycare Packages'!$A:$G,7,FALSE)))</f>
        <v>22</v>
      </c>
      <c r="G2178" s="15"/>
      <c r="H2178" s="15">
        <f t="shared" si="86"/>
        <v>22</v>
      </c>
      <c r="I2178" s="198">
        <f t="shared" si="85"/>
        <v>2</v>
      </c>
    </row>
    <row r="2179" spans="1:9" x14ac:dyDescent="0.3">
      <c r="A2179" s="10">
        <v>43517</v>
      </c>
      <c r="B2179" s="11" t="s">
        <v>183</v>
      </c>
      <c r="C2179" s="11" t="s">
        <v>520</v>
      </c>
      <c r="D2179" s="11" t="s">
        <v>662</v>
      </c>
      <c r="E2179" s="11">
        <v>6722072</v>
      </c>
      <c r="F2179" s="15">
        <f>IF(ISBLANK($D2179),"",IF(ISBLANK($E2179),VLOOKUP($D2179,$J:$K,2,FALSE),VLOOKUP($E2179,'Daycare Packages'!$A:$G,7,FALSE)))</f>
        <v>25</v>
      </c>
      <c r="G2179" s="15"/>
      <c r="H2179" s="15">
        <f t="shared" si="86"/>
        <v>25</v>
      </c>
      <c r="I2179" s="198">
        <f t="shared" ref="I2179:I2242" si="87">IF(A2179="",0,MONTH(A2179))</f>
        <v>2</v>
      </c>
    </row>
    <row r="2180" spans="1:9" x14ac:dyDescent="0.3">
      <c r="A2180" s="10">
        <v>43517</v>
      </c>
      <c r="B2180" s="11" t="s">
        <v>887</v>
      </c>
      <c r="C2180" s="11" t="s">
        <v>888</v>
      </c>
      <c r="D2180" s="11" t="s">
        <v>662</v>
      </c>
      <c r="F2180" s="15">
        <f>IF(ISBLANK($D2180),"",IF(ISBLANK($E2180),VLOOKUP($D2180,$J:$K,2,FALSE),VLOOKUP($E2180,'Daycare Packages'!$A:$G,7,FALSE)))</f>
        <v>30</v>
      </c>
      <c r="G2180" s="15"/>
      <c r="H2180" s="15">
        <f t="shared" si="86"/>
        <v>30</v>
      </c>
      <c r="I2180" s="198">
        <f t="shared" si="87"/>
        <v>2</v>
      </c>
    </row>
    <row r="2181" spans="1:9" x14ac:dyDescent="0.3">
      <c r="A2181" s="10">
        <v>43517</v>
      </c>
      <c r="B2181" s="11" t="s">
        <v>703</v>
      </c>
      <c r="C2181" s="11" t="s">
        <v>704</v>
      </c>
      <c r="D2181" s="11" t="s">
        <v>662</v>
      </c>
      <c r="F2181" s="15">
        <f>IF(ISBLANK($D2181),"",IF(ISBLANK($E2181),VLOOKUP($D2181,$J:$K,2,FALSE),VLOOKUP($E2181,'Daycare Packages'!$A:$G,7,FALSE)))</f>
        <v>30</v>
      </c>
      <c r="G2181" s="15"/>
      <c r="H2181" s="15">
        <f t="shared" si="86"/>
        <v>30</v>
      </c>
      <c r="I2181" s="198">
        <f t="shared" si="87"/>
        <v>2</v>
      </c>
    </row>
    <row r="2182" spans="1:9" x14ac:dyDescent="0.3">
      <c r="A2182" s="10">
        <v>43517</v>
      </c>
      <c r="B2182" s="11" t="s">
        <v>152</v>
      </c>
      <c r="C2182" s="11" t="s">
        <v>679</v>
      </c>
      <c r="D2182" s="11" t="s">
        <v>662</v>
      </c>
      <c r="E2182" s="11">
        <v>6696828</v>
      </c>
      <c r="F2182" s="15">
        <f>IF(ISBLANK($D2182),"",IF(ISBLANK($E2182),VLOOKUP($D2182,$J:$K,2,FALSE),VLOOKUP($E2182,'Daycare Packages'!$A:$G,7,FALSE)))</f>
        <v>22</v>
      </c>
      <c r="G2182" s="15"/>
      <c r="H2182" s="15">
        <f t="shared" si="86"/>
        <v>22</v>
      </c>
      <c r="I2182" s="198">
        <f t="shared" si="87"/>
        <v>2</v>
      </c>
    </row>
    <row r="2183" spans="1:9" x14ac:dyDescent="0.3">
      <c r="A2183" s="10">
        <v>43517</v>
      </c>
      <c r="B2183" s="11" t="s">
        <v>989</v>
      </c>
      <c r="C2183" s="11" t="s">
        <v>765</v>
      </c>
      <c r="D2183" s="11" t="s">
        <v>662</v>
      </c>
      <c r="F2183" s="15">
        <f>IF(ISBLANK($D2183),"",IF(ISBLANK($E2183),VLOOKUP($D2183,$J:$K,2,FALSE),VLOOKUP($E2183,'Daycare Packages'!$A:$G,7,FALSE)))</f>
        <v>30</v>
      </c>
      <c r="G2183" s="15"/>
      <c r="H2183" s="15">
        <f t="shared" ref="H2183:H2246" si="88">IF(ISBLANK(D2183),"",SUM(F2183:G2183))</f>
        <v>30</v>
      </c>
      <c r="I2183" s="198">
        <f t="shared" si="87"/>
        <v>2</v>
      </c>
    </row>
    <row r="2184" spans="1:9" x14ac:dyDescent="0.3">
      <c r="A2184" s="10">
        <v>43517</v>
      </c>
      <c r="B2184" s="11" t="s">
        <v>189</v>
      </c>
      <c r="C2184" s="11" t="s">
        <v>638</v>
      </c>
      <c r="D2184" s="11" t="s">
        <v>662</v>
      </c>
      <c r="E2184" s="11">
        <v>6725260</v>
      </c>
      <c r="F2184" s="15">
        <f>IF(ISBLANK($D2184),"",IF(ISBLANK($E2184),VLOOKUP($D2184,$J:$K,2,FALSE),VLOOKUP($E2184,'Daycare Packages'!$A:$G,7,FALSE)))</f>
        <v>22</v>
      </c>
      <c r="G2184" s="15"/>
      <c r="H2184" s="15">
        <f t="shared" si="88"/>
        <v>22</v>
      </c>
      <c r="I2184" s="198">
        <f t="shared" si="87"/>
        <v>2</v>
      </c>
    </row>
    <row r="2185" spans="1:9" x14ac:dyDescent="0.3">
      <c r="A2185" s="10">
        <v>43517</v>
      </c>
      <c r="B2185" s="11" t="s">
        <v>186</v>
      </c>
      <c r="C2185" s="11" t="s">
        <v>561</v>
      </c>
      <c r="D2185" s="11" t="s">
        <v>662</v>
      </c>
      <c r="E2185" s="11">
        <v>6723146</v>
      </c>
      <c r="F2185" s="15">
        <f>IF(ISBLANK($D2185),"",IF(ISBLANK($E2185),VLOOKUP($D2185,$J:$K,2,FALSE),VLOOKUP($E2185,'Daycare Packages'!$A:$G,7,FALSE)))</f>
        <v>22</v>
      </c>
      <c r="G2185" s="15"/>
      <c r="H2185" s="15">
        <f t="shared" si="88"/>
        <v>22</v>
      </c>
      <c r="I2185" s="198">
        <f t="shared" si="87"/>
        <v>2</v>
      </c>
    </row>
    <row r="2186" spans="1:9" x14ac:dyDescent="0.3">
      <c r="A2186" s="10">
        <v>43517</v>
      </c>
      <c r="B2186" s="11" t="s">
        <v>766</v>
      </c>
      <c r="C2186" s="11" t="s">
        <v>767</v>
      </c>
      <c r="D2186" s="11" t="s">
        <v>662</v>
      </c>
      <c r="F2186" s="15">
        <f>IF(ISBLANK($D2186),"",IF(ISBLANK($E2186),VLOOKUP($D2186,$J:$K,2,FALSE),VLOOKUP($E2186,'Daycare Packages'!$A:$G,7,FALSE)))</f>
        <v>30</v>
      </c>
      <c r="G2186" s="15"/>
      <c r="H2186" s="15">
        <f t="shared" si="88"/>
        <v>30</v>
      </c>
      <c r="I2186" s="198">
        <f t="shared" si="87"/>
        <v>2</v>
      </c>
    </row>
    <row r="2187" spans="1:9" x14ac:dyDescent="0.3">
      <c r="A2187" s="10">
        <v>43517</v>
      </c>
      <c r="B2187" s="11" t="s">
        <v>182</v>
      </c>
      <c r="C2187" s="11" t="s">
        <v>685</v>
      </c>
      <c r="D2187" s="11" t="s">
        <v>662</v>
      </c>
      <c r="E2187" s="11">
        <v>6769807</v>
      </c>
      <c r="F2187" s="15">
        <f>IF(ISBLANK($D2187),"",IF(ISBLANK($E2187),VLOOKUP($D2187,$J:$K,2,FALSE),VLOOKUP($E2187,'Daycare Packages'!$A:$G,7,FALSE)))</f>
        <v>23</v>
      </c>
      <c r="G2187" s="15"/>
      <c r="H2187" s="15">
        <f t="shared" si="88"/>
        <v>23</v>
      </c>
      <c r="I2187" s="198">
        <f t="shared" si="87"/>
        <v>2</v>
      </c>
    </row>
    <row r="2188" spans="1:9" x14ac:dyDescent="0.3">
      <c r="A2188" s="10">
        <v>43517</v>
      </c>
      <c r="B2188" s="11" t="s">
        <v>204</v>
      </c>
      <c r="C2188" s="11" t="s">
        <v>774</v>
      </c>
      <c r="D2188" s="11" t="s">
        <v>662</v>
      </c>
      <c r="E2188" s="11">
        <v>6732370</v>
      </c>
      <c r="F2188" s="15">
        <f>IF(ISBLANK($D2188),"",IF(ISBLANK($E2188),VLOOKUP($D2188,$J:$K,2,FALSE),VLOOKUP($E2188,'Daycare Packages'!$A:$G,7,FALSE)))</f>
        <v>24</v>
      </c>
      <c r="G2188" s="15"/>
      <c r="H2188" s="15">
        <f t="shared" si="88"/>
        <v>24</v>
      </c>
      <c r="I2188" s="198">
        <f t="shared" si="87"/>
        <v>2</v>
      </c>
    </row>
    <row r="2189" spans="1:9" x14ac:dyDescent="0.3">
      <c r="A2189" s="10">
        <v>43517</v>
      </c>
      <c r="B2189" s="11" t="s">
        <v>204</v>
      </c>
      <c r="C2189" s="11" t="s">
        <v>1051</v>
      </c>
      <c r="D2189" s="11" t="s">
        <v>662</v>
      </c>
      <c r="E2189" s="11">
        <v>6732370</v>
      </c>
      <c r="F2189" s="15">
        <f>IF(ISBLANK($D2189),"",IF(ISBLANK($E2189),VLOOKUP($D2189,$J:$K,2,FALSE),VLOOKUP($E2189,'Daycare Packages'!$A:$G,7,FALSE)))</f>
        <v>24</v>
      </c>
      <c r="G2189" s="15"/>
      <c r="H2189" s="15">
        <f t="shared" si="88"/>
        <v>24</v>
      </c>
      <c r="I2189" s="198">
        <f t="shared" si="87"/>
        <v>2</v>
      </c>
    </row>
    <row r="2190" spans="1:9" x14ac:dyDescent="0.3">
      <c r="A2190" s="10">
        <v>43517</v>
      </c>
      <c r="B2190" s="11" t="s">
        <v>169</v>
      </c>
      <c r="C2190" s="11" t="s">
        <v>533</v>
      </c>
      <c r="D2190" s="11" t="s">
        <v>662</v>
      </c>
      <c r="E2190" s="11">
        <v>6775254</v>
      </c>
      <c r="F2190" s="15">
        <f>IF(ISBLANK($D2190),"",IF(ISBLANK($E2190),VLOOKUP($D2190,$J:$K,2,FALSE),VLOOKUP($E2190,'Daycare Packages'!$A:$G,7,FALSE)))</f>
        <v>26</v>
      </c>
      <c r="G2190" s="15"/>
      <c r="H2190" s="15">
        <f t="shared" si="88"/>
        <v>26</v>
      </c>
      <c r="I2190" s="198">
        <f t="shared" si="87"/>
        <v>2</v>
      </c>
    </row>
    <row r="2191" spans="1:9" x14ac:dyDescent="0.3">
      <c r="A2191" s="10">
        <v>43517</v>
      </c>
      <c r="B2191" s="11" t="s">
        <v>700</v>
      </c>
      <c r="C2191" s="11" t="s">
        <v>701</v>
      </c>
      <c r="D2191" s="11" t="s">
        <v>662</v>
      </c>
      <c r="F2191" s="15">
        <f>IF(ISBLANK($D2191),"",IF(ISBLANK($E2191),VLOOKUP($D2191,$J:$K,2,FALSE),VLOOKUP($E2191,'Daycare Packages'!$A:$G,7,FALSE)))</f>
        <v>30</v>
      </c>
      <c r="G2191" s="15"/>
      <c r="H2191" s="15">
        <f t="shared" si="88"/>
        <v>30</v>
      </c>
      <c r="I2191" s="198">
        <f t="shared" si="87"/>
        <v>2</v>
      </c>
    </row>
    <row r="2192" spans="1:9" x14ac:dyDescent="0.3">
      <c r="A2192" s="10">
        <v>43517</v>
      </c>
      <c r="B2192" s="11" t="s">
        <v>210</v>
      </c>
      <c r="C2192" s="11" t="s">
        <v>460</v>
      </c>
      <c r="D2192" s="11" t="s">
        <v>662</v>
      </c>
      <c r="E2192" s="11">
        <v>6784040</v>
      </c>
      <c r="F2192" s="15">
        <f>IF(ISBLANK($D2192),"",IF(ISBLANK($E2192),VLOOKUP($D2192,$J:$K,2,FALSE),VLOOKUP($E2192,'Daycare Packages'!$A:$G,7,FALSE)))</f>
        <v>27</v>
      </c>
      <c r="G2192" s="15"/>
      <c r="H2192" s="15">
        <f t="shared" si="88"/>
        <v>27</v>
      </c>
      <c r="I2192" s="198">
        <f t="shared" si="87"/>
        <v>2</v>
      </c>
    </row>
    <row r="2193" spans="1:34" x14ac:dyDescent="0.3">
      <c r="A2193" s="10">
        <v>43517</v>
      </c>
      <c r="B2193" s="11" t="s">
        <v>210</v>
      </c>
      <c r="C2193" s="11" t="s">
        <v>916</v>
      </c>
      <c r="D2193" s="11" t="s">
        <v>662</v>
      </c>
      <c r="E2193" s="11">
        <v>6733894</v>
      </c>
      <c r="F2193" s="15">
        <f>IF(ISBLANK($D2193),"",IF(ISBLANK($E2193),VLOOKUP($D2193,$J:$K,2,FALSE),VLOOKUP($E2193,'Daycare Packages'!$A:$G,7,FALSE)))</f>
        <v>26</v>
      </c>
      <c r="G2193" s="15"/>
      <c r="H2193" s="15">
        <f t="shared" si="88"/>
        <v>26</v>
      </c>
      <c r="I2193" s="198">
        <f t="shared" si="87"/>
        <v>2</v>
      </c>
    </row>
    <row r="2194" spans="1:34" x14ac:dyDescent="0.3">
      <c r="A2194" s="10">
        <v>43517</v>
      </c>
      <c r="B2194" s="11" t="s">
        <v>127</v>
      </c>
      <c r="C2194" s="11" t="s">
        <v>715</v>
      </c>
      <c r="D2194" s="11" t="s">
        <v>662</v>
      </c>
      <c r="E2194" s="11">
        <v>6756191</v>
      </c>
      <c r="F2194" s="15">
        <f>IF(ISBLANK($D2194),"",IF(ISBLANK($E2194),VLOOKUP($D2194,$J:$K,2,FALSE),VLOOKUP($E2194,'Daycare Packages'!$A:$G,7,FALSE)))</f>
        <v>23</v>
      </c>
      <c r="G2194" s="15"/>
      <c r="H2194" s="15">
        <f t="shared" si="88"/>
        <v>23</v>
      </c>
      <c r="I2194" s="198">
        <f t="shared" si="87"/>
        <v>2</v>
      </c>
    </row>
    <row r="2195" spans="1:34" x14ac:dyDescent="0.3">
      <c r="A2195" s="10">
        <v>43517</v>
      </c>
      <c r="B2195" s="11" t="s">
        <v>713</v>
      </c>
      <c r="C2195" s="11" t="s">
        <v>821</v>
      </c>
      <c r="D2195" s="11" t="s">
        <v>662</v>
      </c>
      <c r="F2195" s="15">
        <f>IF(ISBLANK($D2195),"",IF(ISBLANK($E2195),VLOOKUP($D2195,$J:$K,2,FALSE),VLOOKUP($E2195,'Daycare Packages'!$A:$G,7,FALSE)))</f>
        <v>30</v>
      </c>
      <c r="G2195" s="15"/>
      <c r="H2195" s="15">
        <f t="shared" si="88"/>
        <v>30</v>
      </c>
      <c r="I2195" s="198">
        <f t="shared" si="87"/>
        <v>2</v>
      </c>
    </row>
    <row r="2196" spans="1:34" x14ac:dyDescent="0.3">
      <c r="A2196" s="10">
        <v>43517</v>
      </c>
      <c r="B2196" s="11" t="s">
        <v>713</v>
      </c>
      <c r="C2196" s="11" t="s">
        <v>714</v>
      </c>
      <c r="D2196" s="11" t="s">
        <v>662</v>
      </c>
      <c r="F2196" s="15">
        <f>IF(ISBLANK($D2196),"",IF(ISBLANK($E2196),VLOOKUP($D2196,$J:$K,2,FALSE),VLOOKUP($E2196,'Daycare Packages'!$A:$G,7,FALSE)))</f>
        <v>30</v>
      </c>
      <c r="G2196" s="15"/>
      <c r="H2196" s="15">
        <f t="shared" si="88"/>
        <v>30</v>
      </c>
      <c r="I2196" s="198">
        <f t="shared" si="87"/>
        <v>2</v>
      </c>
    </row>
    <row r="2197" spans="1:34" x14ac:dyDescent="0.3">
      <c r="A2197" s="10">
        <v>43517</v>
      </c>
      <c r="B2197" s="11" t="s">
        <v>494</v>
      </c>
      <c r="C2197" s="11" t="s">
        <v>708</v>
      </c>
      <c r="D2197" s="11" t="s">
        <v>662</v>
      </c>
      <c r="F2197" s="15">
        <f>IF(ISBLANK($D2197),"",IF(ISBLANK($E2197),VLOOKUP($D2197,$J:$K,2,FALSE),VLOOKUP($E2197,'Daycare Packages'!$A:$G,7,FALSE)))</f>
        <v>30</v>
      </c>
      <c r="G2197" s="15"/>
      <c r="H2197" s="15">
        <f t="shared" si="88"/>
        <v>30</v>
      </c>
      <c r="I2197" s="198">
        <f t="shared" si="87"/>
        <v>2</v>
      </c>
    </row>
    <row r="2198" spans="1:34" x14ac:dyDescent="0.3">
      <c r="A2198" s="10">
        <v>43517</v>
      </c>
      <c r="B2198" s="11" t="s">
        <v>494</v>
      </c>
      <c r="C2198" s="11" t="s">
        <v>709</v>
      </c>
      <c r="D2198" s="11" t="s">
        <v>662</v>
      </c>
      <c r="F2198" s="15">
        <f>IF(ISBLANK($D2198),"",IF(ISBLANK($E2198),VLOOKUP($D2198,$J:$K,2,FALSE),VLOOKUP($E2198,'Daycare Packages'!$A:$G,7,FALSE)))</f>
        <v>30</v>
      </c>
      <c r="G2198" s="15"/>
      <c r="H2198" s="15">
        <f t="shared" si="88"/>
        <v>30</v>
      </c>
      <c r="I2198" s="198">
        <f t="shared" si="87"/>
        <v>2</v>
      </c>
    </row>
    <row r="2199" spans="1:34" x14ac:dyDescent="0.3">
      <c r="A2199" s="10">
        <v>43517</v>
      </c>
      <c r="B2199" s="11" t="s">
        <v>730</v>
      </c>
      <c r="C2199" s="11" t="s">
        <v>731</v>
      </c>
      <c r="D2199" s="11" t="s">
        <v>662</v>
      </c>
      <c r="F2199" s="15">
        <f>IF(ISBLANK($D2199),"",IF(ISBLANK($E2199),VLOOKUP($D2199,$J:$K,2,FALSE),VLOOKUP($E2199,'Daycare Packages'!$A:$G,7,FALSE)))</f>
        <v>30</v>
      </c>
      <c r="G2199" s="15"/>
      <c r="H2199" s="15">
        <f t="shared" si="88"/>
        <v>30</v>
      </c>
      <c r="I2199" s="198">
        <f t="shared" si="87"/>
        <v>2</v>
      </c>
    </row>
    <row r="2200" spans="1:34" x14ac:dyDescent="0.3">
      <c r="A2200" s="10">
        <v>43517</v>
      </c>
      <c r="B2200" s="11" t="s">
        <v>1041</v>
      </c>
      <c r="C2200" s="11" t="s">
        <v>1042</v>
      </c>
      <c r="D2200" s="11" t="s">
        <v>662</v>
      </c>
      <c r="F2200" s="15">
        <f>IF(ISBLANK($D2200),"",IF(ISBLANK($E2200),VLOOKUP($D2200,$J:$K,2,FALSE),VLOOKUP($E2200,'Daycare Packages'!$A:$G,7,FALSE)))</f>
        <v>30</v>
      </c>
      <c r="G2200" s="15"/>
      <c r="H2200" s="15">
        <f t="shared" si="88"/>
        <v>30</v>
      </c>
      <c r="I2200" s="198">
        <f t="shared" si="87"/>
        <v>2</v>
      </c>
    </row>
    <row r="2201" spans="1:34" x14ac:dyDescent="0.3">
      <c r="A2201" s="10">
        <v>43517</v>
      </c>
      <c r="B2201" s="11" t="s">
        <v>663</v>
      </c>
      <c r="C2201" s="11" t="s">
        <v>665</v>
      </c>
      <c r="D2201" s="11" t="s">
        <v>662</v>
      </c>
      <c r="F2201" s="15">
        <f>IF(ISBLANK($D2201),"",IF(ISBLANK($E2201),VLOOKUP($D2201,$J:$K,2,FALSE),VLOOKUP($E2201,'Daycare Packages'!$A:$G,7,FALSE)))</f>
        <v>30</v>
      </c>
      <c r="G2201" s="15"/>
      <c r="H2201" s="15">
        <f t="shared" si="88"/>
        <v>30</v>
      </c>
      <c r="I2201" s="198">
        <f t="shared" si="87"/>
        <v>2</v>
      </c>
    </row>
    <row r="2202" spans="1:34" x14ac:dyDescent="0.3">
      <c r="A2202" s="10">
        <v>43517</v>
      </c>
      <c r="B2202" s="11" t="s">
        <v>663</v>
      </c>
      <c r="C2202" s="11" t="s">
        <v>664</v>
      </c>
      <c r="D2202" s="11" t="s">
        <v>662</v>
      </c>
      <c r="F2202" s="15">
        <f>IF(ISBLANK($D2202),"",IF(ISBLANK($E2202),VLOOKUP($D2202,$J:$K,2,FALSE),VLOOKUP($E2202,'Daycare Packages'!$A:$G,7,FALSE)))</f>
        <v>30</v>
      </c>
      <c r="G2202" s="15"/>
      <c r="H2202" s="15">
        <f t="shared" si="88"/>
        <v>30</v>
      </c>
      <c r="I2202" s="198">
        <f t="shared" si="87"/>
        <v>2</v>
      </c>
    </row>
    <row r="2203" spans="1:34" x14ac:dyDescent="0.3">
      <c r="A2203" s="10">
        <v>43517</v>
      </c>
      <c r="B2203" s="11" t="s">
        <v>340</v>
      </c>
      <c r="C2203" s="11" t="s">
        <v>745</v>
      </c>
      <c r="D2203" s="11" t="s">
        <v>662</v>
      </c>
      <c r="F2203" s="15">
        <f>IF(ISBLANK($D2203),"",IF(ISBLANK($E2203),VLOOKUP($D2203,$J:$K,2,FALSE),VLOOKUP($E2203,'Daycare Packages'!$A:$G,7,FALSE)))</f>
        <v>30</v>
      </c>
      <c r="G2203" s="15">
        <v>-5</v>
      </c>
      <c r="H2203" s="15">
        <f t="shared" si="88"/>
        <v>25</v>
      </c>
      <c r="I2203" s="198">
        <f t="shared" si="87"/>
        <v>2</v>
      </c>
    </row>
    <row r="2204" spans="1:34" s="89" customFormat="1" ht="14.4" thickBot="1" x14ac:dyDescent="0.35">
      <c r="A2204" s="86">
        <v>43517</v>
      </c>
      <c r="B2204" s="87" t="s">
        <v>340</v>
      </c>
      <c r="C2204" s="87" t="s">
        <v>746</v>
      </c>
      <c r="D2204" s="87" t="s">
        <v>662</v>
      </c>
      <c r="E2204" s="87"/>
      <c r="F2204" s="88">
        <f>IF(ISBLANK($D2204),"",IF(ISBLANK($E2204),VLOOKUP($D2204,$J:$K,2,FALSE),VLOOKUP($E2204,'Daycare Packages'!$A:$G,7,FALSE)))</f>
        <v>30</v>
      </c>
      <c r="G2204" s="88">
        <v>-5</v>
      </c>
      <c r="H2204" s="88">
        <f t="shared" si="88"/>
        <v>25</v>
      </c>
      <c r="I2204" s="198">
        <f t="shared" si="87"/>
        <v>2</v>
      </c>
      <c r="AB2204" s="91"/>
      <c r="AD2204" s="92"/>
      <c r="AE2204" s="86"/>
      <c r="AF2204" s="90"/>
      <c r="AG2204" s="88"/>
      <c r="AH2204" s="88"/>
    </row>
    <row r="2205" spans="1:34" x14ac:dyDescent="0.3">
      <c r="A2205" s="10">
        <v>43518</v>
      </c>
      <c r="B2205" s="11" t="s">
        <v>806</v>
      </c>
      <c r="C2205" s="11" t="s">
        <v>627</v>
      </c>
      <c r="D2205" s="11" t="s">
        <v>659</v>
      </c>
      <c r="F2205" s="15">
        <f>IF(ISBLANK($D2205),"",IF(ISBLANK($E2205),VLOOKUP($D2205,$J:$K,2,FALSE),VLOOKUP($E2205,'Daycare Packages'!$A:$G,7,FALSE)))</f>
        <v>20</v>
      </c>
      <c r="G2205" s="15"/>
      <c r="H2205" s="15">
        <f t="shared" si="88"/>
        <v>20</v>
      </c>
      <c r="I2205" s="198">
        <f t="shared" si="87"/>
        <v>2</v>
      </c>
    </row>
    <row r="2206" spans="1:34" x14ac:dyDescent="0.3">
      <c r="A2206" s="10">
        <v>43518</v>
      </c>
      <c r="B2206" s="11" t="s">
        <v>112</v>
      </c>
      <c r="C2206" s="11" t="s">
        <v>426</v>
      </c>
      <c r="D2206" s="11" t="s">
        <v>662</v>
      </c>
      <c r="E2206" s="11">
        <v>6562197</v>
      </c>
      <c r="F2206" s="15">
        <f>IF(ISBLANK($D2206),"",IF(ISBLANK($E2206),VLOOKUP($D2206,$J:$K,2,FALSE),VLOOKUP($E2206,'Daycare Packages'!$A:$G,7,FALSE)))</f>
        <v>25</v>
      </c>
      <c r="G2206" s="15"/>
      <c r="H2206" s="15">
        <f t="shared" si="88"/>
        <v>25</v>
      </c>
      <c r="I2206" s="198">
        <f t="shared" si="87"/>
        <v>2</v>
      </c>
    </row>
    <row r="2207" spans="1:34" x14ac:dyDescent="0.3">
      <c r="A2207" s="10">
        <v>43518</v>
      </c>
      <c r="B2207" s="11" t="s">
        <v>112</v>
      </c>
      <c r="C2207" s="11" t="s">
        <v>627</v>
      </c>
      <c r="D2207" s="11" t="s">
        <v>662</v>
      </c>
      <c r="E2207" s="11">
        <v>6562197</v>
      </c>
      <c r="F2207" s="15">
        <f>IF(ISBLANK($D2207),"",IF(ISBLANK($E2207),VLOOKUP($D2207,$J:$K,2,FALSE),VLOOKUP($E2207,'Daycare Packages'!$A:$G,7,FALSE)))</f>
        <v>25</v>
      </c>
      <c r="G2207" s="15"/>
      <c r="H2207" s="15">
        <f t="shared" si="88"/>
        <v>25</v>
      </c>
      <c r="I2207" s="198">
        <f t="shared" si="87"/>
        <v>2</v>
      </c>
    </row>
    <row r="2208" spans="1:34" x14ac:dyDescent="0.3">
      <c r="A2208" s="10">
        <v>43518</v>
      </c>
      <c r="B2208" s="11" t="s">
        <v>749</v>
      </c>
      <c r="C2208" s="11" t="s">
        <v>750</v>
      </c>
      <c r="D2208" s="11" t="s">
        <v>659</v>
      </c>
      <c r="F2208" s="15">
        <f>IF(ISBLANK($D2208),"",IF(ISBLANK($E2208),VLOOKUP($D2208,$J:$K,2,FALSE),VLOOKUP($E2208,'Daycare Packages'!$A:$G,7,FALSE)))</f>
        <v>20</v>
      </c>
      <c r="G2208" s="15"/>
      <c r="H2208" s="15">
        <f t="shared" si="88"/>
        <v>20</v>
      </c>
      <c r="I2208" s="198">
        <f t="shared" si="87"/>
        <v>2</v>
      </c>
    </row>
    <row r="2209" spans="1:9" x14ac:dyDescent="0.3">
      <c r="A2209" s="10">
        <v>43518</v>
      </c>
      <c r="B2209" s="11" t="s">
        <v>1005</v>
      </c>
      <c r="C2209" s="11" t="s">
        <v>1006</v>
      </c>
      <c r="D2209" s="11" t="s">
        <v>659</v>
      </c>
      <c r="F2209" s="15">
        <f>IF(ISBLANK($D2209),"",IF(ISBLANK($E2209),VLOOKUP($D2209,$J:$K,2,FALSE),VLOOKUP($E2209,'Daycare Packages'!$A:$G,7,FALSE)))</f>
        <v>20</v>
      </c>
      <c r="G2209" s="15"/>
      <c r="H2209" s="15">
        <f t="shared" si="88"/>
        <v>20</v>
      </c>
      <c r="I2209" s="198">
        <f t="shared" si="87"/>
        <v>2</v>
      </c>
    </row>
    <row r="2210" spans="1:9" x14ac:dyDescent="0.3">
      <c r="A2210" s="10">
        <v>43518</v>
      </c>
      <c r="B2210" s="11" t="s">
        <v>205</v>
      </c>
      <c r="C2210" s="11" t="s">
        <v>863</v>
      </c>
      <c r="D2210" s="11" t="s">
        <v>659</v>
      </c>
      <c r="E2210" s="11">
        <v>6732408</v>
      </c>
      <c r="F2210" s="15">
        <f>IF(ISBLANK($D2210),"",IF(ISBLANK($E2210),VLOOKUP($D2210,$J:$K,2,FALSE),VLOOKUP($E2210,'Daycare Packages'!$A:$G,7,FALSE)))</f>
        <v>18</v>
      </c>
      <c r="G2210" s="15"/>
      <c r="H2210" s="15">
        <f t="shared" si="88"/>
        <v>18</v>
      </c>
      <c r="I2210" s="198">
        <f t="shared" si="87"/>
        <v>2</v>
      </c>
    </row>
    <row r="2211" spans="1:9" x14ac:dyDescent="0.3">
      <c r="A2211" s="10">
        <v>43518</v>
      </c>
      <c r="B2211" s="11" t="s">
        <v>190</v>
      </c>
      <c r="C2211" s="11" t="s">
        <v>718</v>
      </c>
      <c r="D2211" s="11" t="s">
        <v>659</v>
      </c>
      <c r="F2211" s="15">
        <f>IF(ISBLANK($D2211),"",IF(ISBLANK($E2211),VLOOKUP($D2211,$J:$K,2,FALSE),VLOOKUP($E2211,'Daycare Packages'!$A:$G,7,FALSE)))</f>
        <v>20</v>
      </c>
      <c r="G2211" s="15"/>
      <c r="H2211" s="15">
        <f t="shared" si="88"/>
        <v>20</v>
      </c>
      <c r="I2211" s="198">
        <f t="shared" si="87"/>
        <v>2</v>
      </c>
    </row>
    <row r="2212" spans="1:9" x14ac:dyDescent="0.3">
      <c r="A2212" s="10">
        <v>43518</v>
      </c>
      <c r="B2212" s="11" t="s">
        <v>724</v>
      </c>
      <c r="C2212" s="11" t="s">
        <v>725</v>
      </c>
      <c r="D2212" s="11" t="s">
        <v>662</v>
      </c>
      <c r="F2212" s="15">
        <f>IF(ISBLANK($D2212),"",IF(ISBLANK($E2212),VLOOKUP($D2212,$J:$K,2,FALSE),VLOOKUP($E2212,'Daycare Packages'!$A:$G,7,FALSE)))</f>
        <v>30</v>
      </c>
      <c r="G2212" s="15"/>
      <c r="H2212" s="15">
        <f t="shared" si="88"/>
        <v>30</v>
      </c>
      <c r="I2212" s="198">
        <f t="shared" si="87"/>
        <v>2</v>
      </c>
    </row>
    <row r="2213" spans="1:9" x14ac:dyDescent="0.3">
      <c r="A2213" s="10">
        <v>43518</v>
      </c>
      <c r="B2213" s="11" t="s">
        <v>96</v>
      </c>
      <c r="C2213" s="11" t="s">
        <v>696</v>
      </c>
      <c r="D2213" s="11" t="s">
        <v>662</v>
      </c>
      <c r="E2213" s="11">
        <v>6426843</v>
      </c>
      <c r="F2213" s="15">
        <f>IF(ISBLANK($D2213),"",IF(ISBLANK($E2213),VLOOKUP($D2213,$J:$K,2,FALSE),VLOOKUP($E2213,'Daycare Packages'!$A:$G,7,FALSE)))</f>
        <v>22</v>
      </c>
      <c r="G2213" s="15"/>
      <c r="H2213" s="15">
        <f t="shared" si="88"/>
        <v>22</v>
      </c>
      <c r="I2213" s="198">
        <f t="shared" si="87"/>
        <v>2</v>
      </c>
    </row>
    <row r="2214" spans="1:9" x14ac:dyDescent="0.3">
      <c r="A2214" s="10">
        <v>43518</v>
      </c>
      <c r="B2214" s="11" t="s">
        <v>770</v>
      </c>
      <c r="C2214" s="11" t="s">
        <v>771</v>
      </c>
      <c r="D2214" s="11" t="s">
        <v>662</v>
      </c>
      <c r="F2214" s="15">
        <f>IF(ISBLANK($D2214),"",IF(ISBLANK($E2214),VLOOKUP($D2214,$J:$K,2,FALSE),VLOOKUP($E2214,'Daycare Packages'!$A:$G,7,FALSE)))</f>
        <v>30</v>
      </c>
      <c r="G2214" s="15"/>
      <c r="H2214" s="15">
        <f t="shared" si="88"/>
        <v>30</v>
      </c>
      <c r="I2214" s="198">
        <f t="shared" si="87"/>
        <v>2</v>
      </c>
    </row>
    <row r="2215" spans="1:9" x14ac:dyDescent="0.3">
      <c r="A2215" s="10">
        <v>43518</v>
      </c>
      <c r="B2215" s="11" t="s">
        <v>989</v>
      </c>
      <c r="C2215" s="11" t="s">
        <v>765</v>
      </c>
      <c r="D2215" s="11" t="s">
        <v>662</v>
      </c>
      <c r="F2215" s="15">
        <f>IF(ISBLANK($D2215),"",IF(ISBLANK($E2215),VLOOKUP($D2215,$J:$K,2,FALSE),VLOOKUP($E2215,'Daycare Packages'!$A:$G,7,FALSE)))</f>
        <v>30</v>
      </c>
      <c r="G2215" s="15"/>
      <c r="H2215" s="15">
        <f t="shared" si="88"/>
        <v>30</v>
      </c>
      <c r="I2215" s="198">
        <f t="shared" si="87"/>
        <v>2</v>
      </c>
    </row>
    <row r="2216" spans="1:9" x14ac:dyDescent="0.3">
      <c r="A2216" s="10">
        <v>43518</v>
      </c>
      <c r="B2216" s="11" t="s">
        <v>66</v>
      </c>
      <c r="C2216" s="11" t="s">
        <v>866</v>
      </c>
      <c r="D2216" s="11" t="s">
        <v>662</v>
      </c>
      <c r="E2216" s="11">
        <v>540558</v>
      </c>
      <c r="F2216" s="15">
        <f>IF(ISBLANK($D2216),"",IF(ISBLANK($E2216),VLOOKUP($D2216,$J:$K,2,FALSE),VLOOKUP($E2216,'Daycare Packages'!$A:$G,7,FALSE)))</f>
        <v>20</v>
      </c>
      <c r="G2216" s="15"/>
      <c r="H2216" s="15">
        <f t="shared" si="88"/>
        <v>20</v>
      </c>
      <c r="I2216" s="198">
        <f t="shared" si="87"/>
        <v>2</v>
      </c>
    </row>
    <row r="2217" spans="1:9" x14ac:dyDescent="0.3">
      <c r="A2217" s="10">
        <v>43518</v>
      </c>
      <c r="B2217" s="11" t="s">
        <v>300</v>
      </c>
      <c r="C2217" s="11" t="s">
        <v>507</v>
      </c>
      <c r="D2217" s="11" t="s">
        <v>662</v>
      </c>
      <c r="F2217" s="15">
        <f>IF(ISBLANK($D2217),"",IF(ISBLANK($E2217),VLOOKUP($D2217,$J:$K,2,FALSE),VLOOKUP($E2217,'Daycare Packages'!$A:$G,7,FALSE)))</f>
        <v>30</v>
      </c>
      <c r="G2217" s="15"/>
      <c r="H2217" s="15">
        <f t="shared" si="88"/>
        <v>30</v>
      </c>
      <c r="I2217" s="198">
        <f t="shared" si="87"/>
        <v>2</v>
      </c>
    </row>
    <row r="2218" spans="1:9" x14ac:dyDescent="0.3">
      <c r="A2218" s="10">
        <v>43518</v>
      </c>
      <c r="B2218" s="11" t="s">
        <v>300</v>
      </c>
      <c r="C2218" s="11" t="s">
        <v>759</v>
      </c>
      <c r="D2218" s="11" t="s">
        <v>662</v>
      </c>
      <c r="F2218" s="15">
        <f>IF(ISBLANK($D2218),"",IF(ISBLANK($E2218),VLOOKUP($D2218,$J:$K,2,FALSE),VLOOKUP($E2218,'Daycare Packages'!$A:$G,7,FALSE)))</f>
        <v>30</v>
      </c>
      <c r="G2218" s="15"/>
      <c r="H2218" s="15">
        <f t="shared" si="88"/>
        <v>30</v>
      </c>
      <c r="I2218" s="198">
        <f t="shared" si="87"/>
        <v>2</v>
      </c>
    </row>
    <row r="2219" spans="1:9" x14ac:dyDescent="0.3">
      <c r="A2219" s="10">
        <v>43518</v>
      </c>
      <c r="B2219" s="11" t="s">
        <v>828</v>
      </c>
      <c r="C2219" s="11" t="s">
        <v>829</v>
      </c>
      <c r="D2219" s="11" t="s">
        <v>662</v>
      </c>
      <c r="F2219" s="15">
        <f>IF(ISBLANK($D2219),"",IF(ISBLANK($E2219),VLOOKUP($D2219,$J:$K,2,FALSE),VLOOKUP($E2219,'Daycare Packages'!$A:$G,7,FALSE)))</f>
        <v>30</v>
      </c>
      <c r="G2219" s="15"/>
      <c r="H2219" s="15">
        <f t="shared" si="88"/>
        <v>30</v>
      </c>
      <c r="I2219" s="198">
        <f t="shared" si="87"/>
        <v>2</v>
      </c>
    </row>
    <row r="2220" spans="1:9" x14ac:dyDescent="0.3">
      <c r="A2220" s="10">
        <v>43518</v>
      </c>
      <c r="B2220" s="11" t="s">
        <v>405</v>
      </c>
      <c r="C2220" s="11" t="s">
        <v>1059</v>
      </c>
      <c r="D2220" s="11" t="s">
        <v>662</v>
      </c>
      <c r="F2220" s="15">
        <f>IF(ISBLANK($D2220),"",IF(ISBLANK($E2220),VLOOKUP($D2220,$J:$K,2,FALSE),VLOOKUP($E2220,'Daycare Packages'!$A:$G,7,FALSE)))</f>
        <v>30</v>
      </c>
      <c r="G2220" s="15"/>
      <c r="H2220" s="15">
        <f t="shared" si="88"/>
        <v>30</v>
      </c>
      <c r="I2220" s="198">
        <f t="shared" si="87"/>
        <v>2</v>
      </c>
    </row>
    <row r="2221" spans="1:9" x14ac:dyDescent="0.3">
      <c r="A2221" s="10">
        <v>43518</v>
      </c>
      <c r="B2221" s="11" t="s">
        <v>405</v>
      </c>
      <c r="C2221" s="11" t="s">
        <v>1060</v>
      </c>
      <c r="D2221" s="11" t="s">
        <v>662</v>
      </c>
      <c r="F2221" s="15">
        <f>IF(ISBLANK($D2221),"",IF(ISBLANK($E2221),VLOOKUP($D2221,$J:$K,2,FALSE),VLOOKUP($E2221,'Daycare Packages'!$A:$G,7,FALSE)))</f>
        <v>30</v>
      </c>
      <c r="G2221" s="15"/>
      <c r="H2221" s="15">
        <f t="shared" si="88"/>
        <v>30</v>
      </c>
      <c r="I2221" s="198">
        <f t="shared" si="87"/>
        <v>2</v>
      </c>
    </row>
    <row r="2222" spans="1:9" x14ac:dyDescent="0.3">
      <c r="A2222" s="10">
        <v>43518</v>
      </c>
      <c r="B2222" s="11" t="s">
        <v>742</v>
      </c>
      <c r="C2222" s="11" t="s">
        <v>743</v>
      </c>
      <c r="D2222" s="11" t="s">
        <v>662</v>
      </c>
      <c r="F2222" s="15">
        <f>IF(ISBLANK($D2222),"",IF(ISBLANK($E2222),VLOOKUP($D2222,$J:$K,2,FALSE),VLOOKUP($E2222,'Daycare Packages'!$A:$G,7,FALSE)))</f>
        <v>30</v>
      </c>
      <c r="G2222" s="15"/>
      <c r="H2222" s="15">
        <f t="shared" si="88"/>
        <v>30</v>
      </c>
      <c r="I2222" s="198">
        <f t="shared" si="87"/>
        <v>2</v>
      </c>
    </row>
    <row r="2223" spans="1:9" x14ac:dyDescent="0.3">
      <c r="A2223" s="10">
        <v>43518</v>
      </c>
      <c r="B2223" s="11" t="s">
        <v>182</v>
      </c>
      <c r="C2223" s="11" t="s">
        <v>685</v>
      </c>
      <c r="D2223" s="11" t="s">
        <v>662</v>
      </c>
      <c r="E2223" s="11">
        <v>6769807</v>
      </c>
      <c r="F2223" s="15">
        <f>IF(ISBLANK($D2223),"",IF(ISBLANK($E2223),VLOOKUP($D2223,$J:$K,2,FALSE),VLOOKUP($E2223,'Daycare Packages'!$A:$G,7,FALSE)))</f>
        <v>23</v>
      </c>
      <c r="G2223" s="15"/>
      <c r="H2223" s="15">
        <f t="shared" si="88"/>
        <v>23</v>
      </c>
      <c r="I2223" s="198">
        <f t="shared" si="87"/>
        <v>2</v>
      </c>
    </row>
    <row r="2224" spans="1:9" x14ac:dyDescent="0.3">
      <c r="A2224" s="10">
        <v>43518</v>
      </c>
      <c r="B2224" s="11" t="s">
        <v>166</v>
      </c>
      <c r="C2224" s="11" t="s">
        <v>744</v>
      </c>
      <c r="D2224" s="11" t="s">
        <v>662</v>
      </c>
      <c r="E2224" s="11">
        <v>6735012</v>
      </c>
      <c r="F2224" s="15">
        <f>IF(ISBLANK($D2224),"",IF(ISBLANK($E2224),VLOOKUP($D2224,$J:$K,2,FALSE),VLOOKUP($E2224,'Daycare Packages'!$A:$G,7,FALSE)))</f>
        <v>24</v>
      </c>
      <c r="G2224" s="15"/>
      <c r="H2224" s="15">
        <f t="shared" si="88"/>
        <v>24</v>
      </c>
      <c r="I2224" s="198">
        <f t="shared" si="87"/>
        <v>2</v>
      </c>
    </row>
    <row r="2225" spans="1:9" x14ac:dyDescent="0.3">
      <c r="A2225" s="10">
        <v>43518</v>
      </c>
      <c r="B2225" s="11" t="s">
        <v>945</v>
      </c>
      <c r="C2225" s="11" t="s">
        <v>946</v>
      </c>
      <c r="D2225" s="11" t="s">
        <v>662</v>
      </c>
      <c r="F2225" s="15">
        <f>IF(ISBLANK($D2225),"",IF(ISBLANK($E2225),VLOOKUP($D2225,$J:$K,2,FALSE),VLOOKUP($E2225,'Daycare Packages'!$A:$G,7,FALSE)))</f>
        <v>30</v>
      </c>
      <c r="G2225" s="15"/>
      <c r="H2225" s="15">
        <f t="shared" si="88"/>
        <v>30</v>
      </c>
      <c r="I2225" s="198">
        <f t="shared" si="87"/>
        <v>2</v>
      </c>
    </row>
    <row r="2226" spans="1:9" x14ac:dyDescent="0.3">
      <c r="A2226" s="10">
        <v>43518</v>
      </c>
      <c r="B2226" s="11" t="s">
        <v>119</v>
      </c>
      <c r="C2226" s="11" t="s">
        <v>692</v>
      </c>
      <c r="D2226" s="11" t="s">
        <v>662</v>
      </c>
      <c r="E2226" s="11">
        <v>6734596</v>
      </c>
      <c r="F2226" s="15">
        <f>IF(ISBLANK($D2226),"",IF(ISBLANK($E2226),VLOOKUP($D2226,$J:$K,2,FALSE),VLOOKUP($E2226,'Daycare Packages'!$A:$G,7,FALSE)))</f>
        <v>25</v>
      </c>
      <c r="G2226" s="15"/>
      <c r="H2226" s="15">
        <f t="shared" si="88"/>
        <v>25</v>
      </c>
      <c r="I2226" s="198">
        <f t="shared" si="87"/>
        <v>2</v>
      </c>
    </row>
    <row r="2227" spans="1:9" x14ac:dyDescent="0.3">
      <c r="A2227" s="10">
        <v>43518</v>
      </c>
      <c r="B2227" s="11" t="s">
        <v>1029</v>
      </c>
      <c r="C2227" s="11" t="s">
        <v>402</v>
      </c>
      <c r="D2227" s="11" t="s">
        <v>662</v>
      </c>
      <c r="F2227" s="15">
        <f>IF(ISBLANK($D2227),"",IF(ISBLANK($E2227),VLOOKUP($D2227,$J:$K,2,FALSE),VLOOKUP($E2227,'Daycare Packages'!$A:$G,7,FALSE)))</f>
        <v>30</v>
      </c>
      <c r="G2227" s="15"/>
      <c r="H2227" s="15">
        <f t="shared" si="88"/>
        <v>30</v>
      </c>
      <c r="I2227" s="198">
        <f t="shared" si="87"/>
        <v>2</v>
      </c>
    </row>
    <row r="2228" spans="1:9" x14ac:dyDescent="0.3">
      <c r="A2228" s="10">
        <v>43518</v>
      </c>
      <c r="B2228" s="11" t="s">
        <v>751</v>
      </c>
      <c r="C2228" s="11" t="s">
        <v>752</v>
      </c>
      <c r="D2228" s="11" t="s">
        <v>662</v>
      </c>
      <c r="F2228" s="15">
        <f>IF(ISBLANK($D2228),"",IF(ISBLANK($E2228),VLOOKUP($D2228,$J:$K,2,FALSE),VLOOKUP($E2228,'Daycare Packages'!$A:$G,7,FALSE)))</f>
        <v>30</v>
      </c>
      <c r="G2228" s="15"/>
      <c r="H2228" s="15">
        <f t="shared" si="88"/>
        <v>30</v>
      </c>
      <c r="I2228" s="198">
        <f t="shared" si="87"/>
        <v>2</v>
      </c>
    </row>
    <row r="2229" spans="1:9" x14ac:dyDescent="0.3">
      <c r="A2229" s="10">
        <v>43518</v>
      </c>
      <c r="B2229" s="11" t="s">
        <v>221</v>
      </c>
      <c r="C2229" s="11" t="s">
        <v>769</v>
      </c>
      <c r="D2229" s="11" t="s">
        <v>662</v>
      </c>
      <c r="F2229" s="15">
        <f>IF(ISBLANK($D2229),"",IF(ISBLANK($E2229),VLOOKUP($D2229,$J:$K,2,FALSE),VLOOKUP($E2229,'Daycare Packages'!$A:$G,7,FALSE)))</f>
        <v>30</v>
      </c>
      <c r="G2229" s="15"/>
      <c r="H2229" s="15">
        <f t="shared" si="88"/>
        <v>30</v>
      </c>
      <c r="I2229" s="198">
        <f t="shared" si="87"/>
        <v>2</v>
      </c>
    </row>
    <row r="2230" spans="1:9" x14ac:dyDescent="0.3">
      <c r="A2230" s="10">
        <v>43518</v>
      </c>
      <c r="B2230" s="11" t="s">
        <v>1061</v>
      </c>
      <c r="C2230" s="11" t="s">
        <v>1062</v>
      </c>
      <c r="D2230" s="11" t="s">
        <v>662</v>
      </c>
      <c r="F2230" s="15">
        <f>IF(ISBLANK($D2230),"",IF(ISBLANK($E2230),VLOOKUP($D2230,$J:$K,2,FALSE),VLOOKUP($E2230,'Daycare Packages'!$A:$G,7,FALSE)))</f>
        <v>30</v>
      </c>
      <c r="G2230" s="15"/>
      <c r="H2230" s="15">
        <f t="shared" si="88"/>
        <v>30</v>
      </c>
      <c r="I2230" s="198">
        <f t="shared" si="87"/>
        <v>2</v>
      </c>
    </row>
    <row r="2231" spans="1:9" x14ac:dyDescent="0.3">
      <c r="A2231" s="10">
        <v>43518</v>
      </c>
      <c r="B2231" s="11" t="s">
        <v>193</v>
      </c>
      <c r="C2231" s="11" t="s">
        <v>776</v>
      </c>
      <c r="D2231" s="11" t="s">
        <v>662</v>
      </c>
      <c r="E2231" s="11">
        <v>6766073</v>
      </c>
      <c r="F2231" s="15">
        <f>IF(ISBLANK($D2231),"",IF(ISBLANK($E2231),VLOOKUP($D2231,$J:$K,2,FALSE),VLOOKUP($E2231,'Daycare Packages'!$A:$G,7,FALSE)))</f>
        <v>27</v>
      </c>
      <c r="G2231" s="15"/>
      <c r="H2231" s="15">
        <f t="shared" si="88"/>
        <v>27</v>
      </c>
      <c r="I2231" s="198">
        <f t="shared" si="87"/>
        <v>2</v>
      </c>
    </row>
    <row r="2232" spans="1:9" x14ac:dyDescent="0.3">
      <c r="A2232" s="10">
        <v>43518</v>
      </c>
      <c r="B2232" s="11" t="s">
        <v>357</v>
      </c>
      <c r="C2232" s="11" t="s">
        <v>439</v>
      </c>
      <c r="D2232" s="11" t="s">
        <v>662</v>
      </c>
      <c r="F2232" s="15">
        <f>IF(ISBLANK($D2232),"",IF(ISBLANK($E2232),VLOOKUP($D2232,$J:$K,2,FALSE),VLOOKUP($E2232,'Daycare Packages'!$A:$G,7,FALSE)))</f>
        <v>30</v>
      </c>
      <c r="G2232" s="15"/>
      <c r="H2232" s="15">
        <f t="shared" si="88"/>
        <v>30</v>
      </c>
      <c r="I2232" s="198">
        <f t="shared" si="87"/>
        <v>2</v>
      </c>
    </row>
    <row r="2233" spans="1:9" x14ac:dyDescent="0.3">
      <c r="A2233" s="10">
        <v>43518</v>
      </c>
      <c r="B2233" s="11" t="s">
        <v>887</v>
      </c>
      <c r="C2233" s="11" t="s">
        <v>888</v>
      </c>
      <c r="D2233" s="11" t="s">
        <v>662</v>
      </c>
      <c r="F2233" s="15">
        <f>IF(ISBLANK($D2233),"",IF(ISBLANK($E2233),VLOOKUP($D2233,$J:$K,2,FALSE),VLOOKUP($E2233,'Daycare Packages'!$A:$G,7,FALSE)))</f>
        <v>30</v>
      </c>
      <c r="G2233" s="15"/>
      <c r="H2233" s="15">
        <f t="shared" si="88"/>
        <v>30</v>
      </c>
      <c r="I2233" s="198">
        <f t="shared" si="87"/>
        <v>2</v>
      </c>
    </row>
    <row r="2234" spans="1:9" x14ac:dyDescent="0.3">
      <c r="A2234" s="10">
        <v>43518</v>
      </c>
      <c r="B2234" s="11" t="s">
        <v>214</v>
      </c>
      <c r="C2234" s="11" t="s">
        <v>686</v>
      </c>
      <c r="D2234" s="11" t="s">
        <v>662</v>
      </c>
      <c r="E2234" s="11">
        <v>6783135</v>
      </c>
      <c r="F2234" s="15">
        <f>IF(ISBLANK($D2234),"",IF(ISBLANK($E2234),VLOOKUP($D2234,$J:$K,2,FALSE),VLOOKUP($E2234,'Daycare Packages'!$A:$G,7,FALSE)))</f>
        <v>23.4</v>
      </c>
      <c r="G2234" s="15"/>
      <c r="H2234" s="15">
        <f t="shared" si="88"/>
        <v>23.4</v>
      </c>
      <c r="I2234" s="198">
        <f t="shared" si="87"/>
        <v>2</v>
      </c>
    </row>
    <row r="2235" spans="1:9" x14ac:dyDescent="0.3">
      <c r="A2235" s="10">
        <v>43518</v>
      </c>
      <c r="B2235" s="11" t="s">
        <v>209</v>
      </c>
      <c r="C2235" s="11" t="s">
        <v>702</v>
      </c>
      <c r="D2235" s="11" t="s">
        <v>662</v>
      </c>
      <c r="E2235" s="11">
        <v>6780905</v>
      </c>
      <c r="F2235" s="15">
        <f>IF(ISBLANK($D2235),"",IF(ISBLANK($E2235),VLOOKUP($D2235,$J:$K,2,FALSE),VLOOKUP($E2235,'Daycare Packages'!$A:$G,7,FALSE)))</f>
        <v>27</v>
      </c>
      <c r="G2235" s="15"/>
      <c r="H2235" s="15">
        <f t="shared" si="88"/>
        <v>27</v>
      </c>
      <c r="I2235" s="198">
        <f t="shared" si="87"/>
        <v>2</v>
      </c>
    </row>
    <row r="2236" spans="1:9" x14ac:dyDescent="0.3">
      <c r="A2236" s="10">
        <v>43518</v>
      </c>
      <c r="B2236" s="11" t="s">
        <v>799</v>
      </c>
      <c r="C2236" s="11" t="s">
        <v>800</v>
      </c>
      <c r="D2236" s="11" t="s">
        <v>662</v>
      </c>
      <c r="F2236" s="15">
        <f>IF(ISBLANK($D2236),"",IF(ISBLANK($E2236),VLOOKUP($D2236,$J:$K,2,FALSE),VLOOKUP($E2236,'Daycare Packages'!$A:$G,7,FALSE)))</f>
        <v>30</v>
      </c>
      <c r="G2236" s="15"/>
      <c r="H2236" s="15">
        <f t="shared" si="88"/>
        <v>30</v>
      </c>
      <c r="I2236" s="198">
        <f t="shared" si="87"/>
        <v>2</v>
      </c>
    </row>
    <row r="2237" spans="1:9" x14ac:dyDescent="0.3">
      <c r="A2237" s="10">
        <v>43518</v>
      </c>
      <c r="B2237" s="11" t="s">
        <v>845</v>
      </c>
      <c r="C2237" s="11" t="s">
        <v>846</v>
      </c>
      <c r="D2237" s="11" t="s">
        <v>662</v>
      </c>
      <c r="F2237" s="15">
        <f>IF(ISBLANK($D2237),"",IF(ISBLANK($E2237),VLOOKUP($D2237,$J:$K,2,FALSE),VLOOKUP($E2237,'Daycare Packages'!$A:$G,7,FALSE)))</f>
        <v>30</v>
      </c>
      <c r="G2237" s="15"/>
      <c r="H2237" s="15">
        <f t="shared" si="88"/>
        <v>30</v>
      </c>
      <c r="I2237" s="198">
        <f t="shared" si="87"/>
        <v>2</v>
      </c>
    </row>
    <row r="2238" spans="1:9" x14ac:dyDescent="0.3">
      <c r="A2238" s="10">
        <v>43518</v>
      </c>
      <c r="B2238" s="11" t="s">
        <v>114</v>
      </c>
      <c r="C2238" s="11" t="s">
        <v>789</v>
      </c>
      <c r="D2238" s="11" t="s">
        <v>662</v>
      </c>
      <c r="E2238" s="11">
        <v>6735275</v>
      </c>
      <c r="F2238" s="15">
        <f>IF(ISBLANK($D2238),"",IF(ISBLANK($E2238),VLOOKUP($D2238,$J:$K,2,FALSE),VLOOKUP($E2238,'Daycare Packages'!$A:$G,7,FALSE)))</f>
        <v>22</v>
      </c>
      <c r="G2238" s="15"/>
      <c r="H2238" s="15">
        <f t="shared" si="88"/>
        <v>22</v>
      </c>
      <c r="I2238" s="198">
        <f t="shared" si="87"/>
        <v>2</v>
      </c>
    </row>
    <row r="2239" spans="1:9" x14ac:dyDescent="0.3">
      <c r="A2239" s="10">
        <v>43518</v>
      </c>
      <c r="B2239" s="11" t="s">
        <v>861</v>
      </c>
      <c r="C2239" s="11" t="s">
        <v>862</v>
      </c>
      <c r="D2239" s="11" t="s">
        <v>662</v>
      </c>
      <c r="F2239" s="15">
        <f>IF(ISBLANK($D2239),"",IF(ISBLANK($E2239),VLOOKUP($D2239,$J:$K,2,FALSE),VLOOKUP($E2239,'Daycare Packages'!$A:$G,7,FALSE)))</f>
        <v>30</v>
      </c>
      <c r="G2239" s="15">
        <v>-3</v>
      </c>
      <c r="H2239" s="15">
        <f t="shared" si="88"/>
        <v>27</v>
      </c>
      <c r="I2239" s="198">
        <f t="shared" si="87"/>
        <v>2</v>
      </c>
    </row>
    <row r="2240" spans="1:9" x14ac:dyDescent="0.3">
      <c r="A2240" s="10">
        <v>43518</v>
      </c>
      <c r="B2240" s="11" t="s">
        <v>160</v>
      </c>
      <c r="C2240" s="11" t="s">
        <v>794</v>
      </c>
      <c r="D2240" s="11" t="s">
        <v>662</v>
      </c>
      <c r="E2240" s="11">
        <v>6762371</v>
      </c>
      <c r="F2240" s="15">
        <f>IF(ISBLANK($D2240),"",IF(ISBLANK($E2240),VLOOKUP($D2240,$J:$K,2,FALSE),VLOOKUP($E2240,'Daycare Packages'!$A:$G,7,FALSE)))</f>
        <v>25</v>
      </c>
      <c r="G2240" s="15"/>
      <c r="H2240" s="15">
        <f t="shared" si="88"/>
        <v>25</v>
      </c>
      <c r="I2240" s="198">
        <f t="shared" si="87"/>
        <v>2</v>
      </c>
    </row>
    <row r="2241" spans="1:9" x14ac:dyDescent="0.3">
      <c r="A2241" s="10">
        <v>43518</v>
      </c>
      <c r="B2241" s="11" t="s">
        <v>160</v>
      </c>
      <c r="C2241" s="11" t="s">
        <v>793</v>
      </c>
      <c r="D2241" s="11" t="s">
        <v>662</v>
      </c>
      <c r="E2241" s="11">
        <v>6762371</v>
      </c>
      <c r="F2241" s="15">
        <f>IF(ISBLANK($D2241),"",IF(ISBLANK($E2241),VLOOKUP($D2241,$J:$K,2,FALSE),VLOOKUP($E2241,'Daycare Packages'!$A:$G,7,FALSE)))</f>
        <v>25</v>
      </c>
      <c r="G2241" s="15"/>
      <c r="H2241" s="15">
        <f t="shared" si="88"/>
        <v>25</v>
      </c>
      <c r="I2241" s="198">
        <f t="shared" si="87"/>
        <v>2</v>
      </c>
    </row>
    <row r="2242" spans="1:9" x14ac:dyDescent="0.3">
      <c r="A2242" s="10">
        <v>43518</v>
      </c>
      <c r="B2242" s="11" t="s">
        <v>159</v>
      </c>
      <c r="C2242" s="11" t="s">
        <v>456</v>
      </c>
      <c r="D2242" s="11" t="s">
        <v>662</v>
      </c>
      <c r="E2242" s="11">
        <v>6737156</v>
      </c>
      <c r="F2242" s="15">
        <f>IF(ISBLANK($D2242),"",IF(ISBLANK($E2242),VLOOKUP($D2242,$J:$K,2,FALSE),VLOOKUP($E2242,'Daycare Packages'!$A:$G,7,FALSE)))</f>
        <v>25</v>
      </c>
      <c r="G2242" s="15"/>
      <c r="H2242" s="15">
        <f t="shared" si="88"/>
        <v>25</v>
      </c>
      <c r="I2242" s="198">
        <f t="shared" si="87"/>
        <v>2</v>
      </c>
    </row>
    <row r="2243" spans="1:9" x14ac:dyDescent="0.3">
      <c r="A2243" s="10">
        <v>43518</v>
      </c>
      <c r="B2243" s="11" t="s">
        <v>139</v>
      </c>
      <c r="C2243" s="11" t="s">
        <v>867</v>
      </c>
      <c r="D2243" s="11" t="s">
        <v>662</v>
      </c>
      <c r="E2243" s="11">
        <v>6785294</v>
      </c>
      <c r="F2243" s="15">
        <f>IF(ISBLANK($D2243),"",IF(ISBLANK($E2243),VLOOKUP($D2243,$J:$K,2,FALSE),VLOOKUP($E2243,'Daycare Packages'!$A:$G,7,FALSE)))</f>
        <v>27</v>
      </c>
      <c r="G2243" s="15"/>
      <c r="H2243" s="15">
        <f t="shared" si="88"/>
        <v>27</v>
      </c>
      <c r="I2243" s="198">
        <f t="shared" ref="I2243:I2306" si="89">IF(A2243="",0,MONTH(A2243))</f>
        <v>2</v>
      </c>
    </row>
    <row r="2244" spans="1:9" x14ac:dyDescent="0.3">
      <c r="A2244" s="10">
        <v>43518</v>
      </c>
      <c r="B2244" s="11" t="s">
        <v>158</v>
      </c>
      <c r="C2244" s="11" t="s">
        <v>527</v>
      </c>
      <c r="D2244" s="11" t="s">
        <v>662</v>
      </c>
      <c r="E2244" s="11">
        <v>6706817</v>
      </c>
      <c r="F2244" s="15">
        <f>IF(ISBLANK($D2244),"",IF(ISBLANK($E2244),VLOOKUP($D2244,$J:$K,2,FALSE),VLOOKUP($E2244,'Daycare Packages'!$A:$G,7,FALSE)))</f>
        <v>22</v>
      </c>
      <c r="G2244" s="15"/>
      <c r="H2244" s="15">
        <f t="shared" si="88"/>
        <v>22</v>
      </c>
      <c r="I2244" s="198">
        <f t="shared" si="89"/>
        <v>2</v>
      </c>
    </row>
    <row r="2245" spans="1:9" x14ac:dyDescent="0.3">
      <c r="A2245" s="10">
        <v>43518</v>
      </c>
      <c r="B2245" s="11" t="s">
        <v>122</v>
      </c>
      <c r="C2245" s="11" t="s">
        <v>740</v>
      </c>
      <c r="D2245" s="11" t="s">
        <v>662</v>
      </c>
      <c r="E2245" s="11">
        <v>6632734</v>
      </c>
      <c r="F2245" s="15">
        <f>IF(ISBLANK($D2245),"",IF(ISBLANK($E2245),VLOOKUP($D2245,$J:$K,2,FALSE),VLOOKUP($E2245,'Daycare Packages'!$A:$G,7,FALSE)))</f>
        <v>22</v>
      </c>
      <c r="G2245" s="15"/>
      <c r="H2245" s="15">
        <f t="shared" si="88"/>
        <v>22</v>
      </c>
      <c r="I2245" s="198">
        <f t="shared" si="89"/>
        <v>2</v>
      </c>
    </row>
    <row r="2246" spans="1:9" x14ac:dyDescent="0.3">
      <c r="A2246" s="10">
        <v>43518</v>
      </c>
      <c r="B2246" s="11" t="s">
        <v>784</v>
      </c>
      <c r="C2246" s="11" t="s">
        <v>785</v>
      </c>
      <c r="D2246" s="11" t="s">
        <v>662</v>
      </c>
      <c r="F2246" s="15">
        <f>IF(ISBLANK($D2246),"",IF(ISBLANK($E2246),VLOOKUP($D2246,$J:$K,2,FALSE),VLOOKUP($E2246,'Daycare Packages'!$A:$G,7,FALSE)))</f>
        <v>30</v>
      </c>
      <c r="G2246" s="15"/>
      <c r="H2246" s="15">
        <f t="shared" si="88"/>
        <v>30</v>
      </c>
      <c r="I2246" s="198">
        <f t="shared" si="89"/>
        <v>2</v>
      </c>
    </row>
    <row r="2247" spans="1:9" x14ac:dyDescent="0.3">
      <c r="A2247" s="10">
        <v>43518</v>
      </c>
      <c r="B2247" s="11" t="s">
        <v>732</v>
      </c>
      <c r="C2247" s="11" t="s">
        <v>733</v>
      </c>
      <c r="D2247" s="11" t="s">
        <v>662</v>
      </c>
      <c r="F2247" s="15">
        <f>IF(ISBLANK($D2247),"",IF(ISBLANK($E2247),VLOOKUP($D2247,$J:$K,2,FALSE),VLOOKUP($E2247,'Daycare Packages'!$A:$G,7,FALSE)))</f>
        <v>30</v>
      </c>
      <c r="G2247" s="15"/>
      <c r="H2247" s="15">
        <f t="shared" ref="H2247:H2308" si="90">IF(ISBLANK(D2247),"",SUM(F2247:G2247))</f>
        <v>30</v>
      </c>
      <c r="I2247" s="198">
        <f t="shared" si="89"/>
        <v>2</v>
      </c>
    </row>
    <row r="2248" spans="1:9" x14ac:dyDescent="0.3">
      <c r="A2248" s="10">
        <v>43518</v>
      </c>
      <c r="B2248" s="11" t="s">
        <v>320</v>
      </c>
      <c r="C2248" s="11" t="s">
        <v>777</v>
      </c>
      <c r="D2248" s="11" t="s">
        <v>662</v>
      </c>
      <c r="F2248" s="15">
        <f>IF(ISBLANK($D2248),"",IF(ISBLANK($E2248),VLOOKUP($D2248,$J:$K,2,FALSE),VLOOKUP($E2248,'Daycare Packages'!$A:$G,7,FALSE)))</f>
        <v>30</v>
      </c>
      <c r="G2248" s="15"/>
      <c r="H2248" s="15">
        <f t="shared" si="90"/>
        <v>30</v>
      </c>
      <c r="I2248" s="198">
        <f t="shared" si="89"/>
        <v>2</v>
      </c>
    </row>
    <row r="2249" spans="1:9" x14ac:dyDescent="0.3">
      <c r="A2249" s="10">
        <v>43518</v>
      </c>
      <c r="B2249" s="11" t="s">
        <v>120</v>
      </c>
      <c r="C2249" s="11" t="s">
        <v>801</v>
      </c>
      <c r="D2249" s="11" t="s">
        <v>662</v>
      </c>
      <c r="E2249" s="11">
        <v>6735731</v>
      </c>
      <c r="F2249" s="15">
        <f>IF(ISBLANK($D2249),"",IF(ISBLANK($E2249),VLOOKUP($D2249,$J:$K,2,FALSE),VLOOKUP($E2249,'Daycare Packages'!$A:$G,7,FALSE)))</f>
        <v>25</v>
      </c>
      <c r="G2249" s="15"/>
      <c r="H2249" s="15">
        <f t="shared" si="90"/>
        <v>25</v>
      </c>
      <c r="I2249" s="198">
        <f t="shared" si="89"/>
        <v>2</v>
      </c>
    </row>
    <row r="2250" spans="1:9" x14ac:dyDescent="0.3">
      <c r="A2250" s="10">
        <v>43518</v>
      </c>
      <c r="B2250" s="11" t="s">
        <v>365</v>
      </c>
      <c r="C2250" s="11" t="s">
        <v>587</v>
      </c>
      <c r="D2250" s="11" t="s">
        <v>662</v>
      </c>
      <c r="F2250" s="15">
        <f>IF(ISBLANK($D2250),"",IF(ISBLANK($E2250),VLOOKUP($D2250,$J:$K,2,FALSE),VLOOKUP($E2250,'Daycare Packages'!$A:$G,7,FALSE)))</f>
        <v>30</v>
      </c>
      <c r="G2250" s="15"/>
      <c r="H2250" s="15">
        <f t="shared" si="90"/>
        <v>30</v>
      </c>
      <c r="I2250" s="198">
        <f t="shared" si="89"/>
        <v>2</v>
      </c>
    </row>
    <row r="2251" spans="1:9" x14ac:dyDescent="0.3">
      <c r="A2251" s="10">
        <v>43518</v>
      </c>
      <c r="B2251" s="11" t="s">
        <v>230</v>
      </c>
      <c r="C2251" s="11" t="s">
        <v>493</v>
      </c>
      <c r="D2251" s="11" t="s">
        <v>662</v>
      </c>
      <c r="E2251" s="11">
        <v>6773619</v>
      </c>
      <c r="F2251" s="15">
        <f>IF(ISBLANK($D2251),"",IF(ISBLANK($E2251),VLOOKUP($D2251,$J:$K,2,FALSE),VLOOKUP($E2251,'Daycare Packages'!$A:$G,7,FALSE)))</f>
        <v>27</v>
      </c>
      <c r="G2251" s="15"/>
      <c r="H2251" s="15">
        <f t="shared" si="90"/>
        <v>27</v>
      </c>
      <c r="I2251" s="198">
        <f t="shared" si="89"/>
        <v>2</v>
      </c>
    </row>
    <row r="2252" spans="1:9" x14ac:dyDescent="0.3">
      <c r="A2252" s="10">
        <v>43518</v>
      </c>
      <c r="B2252" s="11" t="s">
        <v>144</v>
      </c>
      <c r="C2252" s="11" t="s">
        <v>795</v>
      </c>
      <c r="D2252" s="11" t="s">
        <v>662</v>
      </c>
      <c r="E2252" s="11">
        <v>6735926</v>
      </c>
      <c r="F2252" s="15">
        <f>IF(ISBLANK($D2252),"",IF(ISBLANK($E2252),VLOOKUP($D2252,$J:$K,2,FALSE),VLOOKUP($E2252,'Daycare Packages'!$A:$G,7,FALSE)))</f>
        <v>25</v>
      </c>
      <c r="G2252" s="15"/>
      <c r="H2252" s="15">
        <f t="shared" si="90"/>
        <v>25</v>
      </c>
      <c r="I2252" s="198">
        <f t="shared" si="89"/>
        <v>2</v>
      </c>
    </row>
    <row r="2253" spans="1:9" x14ac:dyDescent="0.3">
      <c r="A2253" s="10">
        <v>43518</v>
      </c>
      <c r="B2253" s="11" t="s">
        <v>220</v>
      </c>
      <c r="C2253" s="11" t="s">
        <v>548</v>
      </c>
      <c r="D2253" s="11" t="s">
        <v>662</v>
      </c>
      <c r="E2253" s="11">
        <v>6739601</v>
      </c>
      <c r="F2253" s="15">
        <f>IF(ISBLANK($D2253),"",IF(ISBLANK($E2253),VLOOKUP($D2253,$J:$K,2,FALSE),VLOOKUP($E2253,'Daycare Packages'!$A:$G,7,FALSE)))</f>
        <v>26</v>
      </c>
      <c r="G2253" s="15"/>
      <c r="H2253" s="15">
        <f t="shared" si="90"/>
        <v>26</v>
      </c>
      <c r="I2253" s="198">
        <f t="shared" si="89"/>
        <v>2</v>
      </c>
    </row>
    <row r="2254" spans="1:9" x14ac:dyDescent="0.3">
      <c r="A2254" s="10">
        <v>43518</v>
      </c>
      <c r="B2254" s="11" t="s">
        <v>156</v>
      </c>
      <c r="C2254" s="11" t="s">
        <v>479</v>
      </c>
      <c r="D2254" s="11" t="s">
        <v>662</v>
      </c>
      <c r="E2254" s="11">
        <v>6703732</v>
      </c>
      <c r="F2254" s="15">
        <f>IF(ISBLANK($D2254),"",IF(ISBLANK($E2254),VLOOKUP($D2254,$J:$K,2,FALSE),VLOOKUP($E2254,'Daycare Packages'!$A:$G,7,FALSE)))</f>
        <v>22</v>
      </c>
      <c r="G2254" s="15"/>
      <c r="H2254" s="15">
        <f t="shared" si="90"/>
        <v>22</v>
      </c>
      <c r="I2254" s="198">
        <f t="shared" si="89"/>
        <v>2</v>
      </c>
    </row>
    <row r="2255" spans="1:9" x14ac:dyDescent="0.3">
      <c r="A2255" s="10">
        <v>43518</v>
      </c>
      <c r="B2255" s="11" t="s">
        <v>136</v>
      </c>
      <c r="C2255" s="11" t="s">
        <v>650</v>
      </c>
      <c r="D2255" s="11" t="s">
        <v>662</v>
      </c>
      <c r="E2255" s="11">
        <v>6663980</v>
      </c>
      <c r="F2255" s="15">
        <f>IF(ISBLANK($D2255),"",IF(ISBLANK($E2255),VLOOKUP($D2255,$J:$K,2,FALSE),VLOOKUP($E2255,'Daycare Packages'!$A:$G,7,FALSE)))</f>
        <v>25</v>
      </c>
      <c r="G2255" s="15"/>
      <c r="H2255" s="15">
        <f t="shared" si="90"/>
        <v>25</v>
      </c>
      <c r="I2255" s="198">
        <f t="shared" si="89"/>
        <v>2</v>
      </c>
    </row>
    <row r="2256" spans="1:9" x14ac:dyDescent="0.3">
      <c r="A2256" s="10">
        <v>43518</v>
      </c>
      <c r="B2256" s="11" t="s">
        <v>663</v>
      </c>
      <c r="C2256" s="11" t="s">
        <v>665</v>
      </c>
      <c r="D2256" s="11" t="s">
        <v>662</v>
      </c>
      <c r="F2256" s="15">
        <f>IF(ISBLANK($D2256),"",IF(ISBLANK($E2256),VLOOKUP($D2256,$J:$K,2,FALSE),VLOOKUP($E2256,'Daycare Packages'!$A:$G,7,FALSE)))</f>
        <v>30</v>
      </c>
      <c r="G2256" s="15"/>
      <c r="H2256" s="15">
        <f t="shared" si="90"/>
        <v>30</v>
      </c>
      <c r="I2256" s="198">
        <f t="shared" si="89"/>
        <v>2</v>
      </c>
    </row>
    <row r="2257" spans="1:9" x14ac:dyDescent="0.3">
      <c r="A2257" s="10">
        <v>43518</v>
      </c>
      <c r="B2257" s="11" t="s">
        <v>663</v>
      </c>
      <c r="C2257" s="11" t="s">
        <v>664</v>
      </c>
      <c r="D2257" s="11" t="s">
        <v>662</v>
      </c>
      <c r="F2257" s="15">
        <f>IF(ISBLANK($D2257),"",IF(ISBLANK($E2257),VLOOKUP($D2257,$J:$K,2,FALSE),VLOOKUP($E2257,'Daycare Packages'!$A:$G,7,FALSE)))</f>
        <v>30</v>
      </c>
      <c r="G2257" s="15"/>
      <c r="H2257" s="15">
        <f t="shared" si="90"/>
        <v>30</v>
      </c>
      <c r="I2257" s="198">
        <f t="shared" si="89"/>
        <v>2</v>
      </c>
    </row>
    <row r="2258" spans="1:9" x14ac:dyDescent="0.3">
      <c r="A2258" s="10">
        <v>43518</v>
      </c>
      <c r="B2258" s="11" t="s">
        <v>208</v>
      </c>
      <c r="C2258" s="11" t="s">
        <v>507</v>
      </c>
      <c r="D2258" s="11" t="s">
        <v>662</v>
      </c>
      <c r="E2258" s="11">
        <v>6733427</v>
      </c>
      <c r="F2258" s="15">
        <f>IF(ISBLANK($D2258),"",IF(ISBLANK($E2258),VLOOKUP($D2258,$J:$K,2,FALSE),VLOOKUP($E2258,'Daycare Packages'!$A:$G,7,FALSE)))</f>
        <v>22</v>
      </c>
      <c r="G2258" s="15"/>
      <c r="H2258" s="15">
        <f t="shared" si="90"/>
        <v>22</v>
      </c>
      <c r="I2258" s="198">
        <f t="shared" si="89"/>
        <v>2</v>
      </c>
    </row>
    <row r="2259" spans="1:9" x14ac:dyDescent="0.3">
      <c r="A2259" s="55">
        <v>43518</v>
      </c>
      <c r="B2259" s="56" t="s">
        <v>228</v>
      </c>
      <c r="C2259" s="56" t="s">
        <v>554</v>
      </c>
      <c r="D2259" s="56" t="s">
        <v>662</v>
      </c>
      <c r="E2259" s="56">
        <v>6762216</v>
      </c>
      <c r="F2259" s="59">
        <f>IF(ISBLANK($D2259),"",IF(ISBLANK($E2259),VLOOKUP($D2259,$J:$K,2,FALSE),VLOOKUP($E2259,'Daycare Packages'!$A:$G,7,FALSE)))</f>
        <v>27</v>
      </c>
      <c r="G2259" s="59"/>
      <c r="H2259" s="59">
        <f t="shared" si="90"/>
        <v>27</v>
      </c>
      <c r="I2259" s="198">
        <f t="shared" si="89"/>
        <v>2</v>
      </c>
    </row>
    <row r="2260" spans="1:9" x14ac:dyDescent="0.3">
      <c r="A2260" s="10">
        <v>43519</v>
      </c>
      <c r="B2260" s="11" t="s">
        <v>989</v>
      </c>
      <c r="C2260" s="11" t="s">
        <v>765</v>
      </c>
      <c r="D2260" s="11" t="s">
        <v>659</v>
      </c>
      <c r="F2260" s="15">
        <f>IF(ISBLANK($D2260),"",IF(ISBLANK($E2260),VLOOKUP($D2260,$J:$K,2,FALSE),VLOOKUP($E2260,'Daycare Packages'!$A:$G,7,FALSE)))</f>
        <v>20</v>
      </c>
      <c r="G2260" s="15"/>
      <c r="H2260" s="15">
        <f t="shared" si="90"/>
        <v>20</v>
      </c>
      <c r="I2260" s="198">
        <f t="shared" si="89"/>
        <v>2</v>
      </c>
    </row>
    <row r="2261" spans="1:9" x14ac:dyDescent="0.3">
      <c r="A2261" s="10">
        <v>43519</v>
      </c>
      <c r="B2261" s="11" t="s">
        <v>1068</v>
      </c>
      <c r="C2261" s="11" t="s">
        <v>735</v>
      </c>
      <c r="D2261" s="11" t="s">
        <v>662</v>
      </c>
      <c r="F2261" s="15">
        <f>IF(ISBLANK($D2261),"",IF(ISBLANK($E2261),VLOOKUP($D2261,$J:$K,2,FALSE),VLOOKUP($E2261,'Daycare Packages'!$A:$G,7,FALSE)))</f>
        <v>30</v>
      </c>
      <c r="G2261" s="15"/>
      <c r="H2261" s="15">
        <f t="shared" si="90"/>
        <v>30</v>
      </c>
      <c r="I2261" s="198">
        <f t="shared" si="89"/>
        <v>2</v>
      </c>
    </row>
    <row r="2262" spans="1:9" x14ac:dyDescent="0.3">
      <c r="A2262" s="10">
        <v>43519</v>
      </c>
      <c r="B2262" s="11" t="s">
        <v>175</v>
      </c>
      <c r="C2262" s="11" t="s">
        <v>433</v>
      </c>
      <c r="D2262" s="11" t="s">
        <v>662</v>
      </c>
      <c r="E2262" s="11">
        <v>6716814</v>
      </c>
      <c r="F2262" s="15">
        <f>IF(ISBLANK($D2262),"",IF(ISBLANK($E2262),VLOOKUP($D2262,$J:$K,2,FALSE),VLOOKUP($E2262,'Daycare Packages'!$A:$G,7,FALSE)))</f>
        <v>22</v>
      </c>
      <c r="G2262" s="15"/>
      <c r="H2262" s="15">
        <f t="shared" si="90"/>
        <v>22</v>
      </c>
      <c r="I2262" s="198">
        <f t="shared" si="89"/>
        <v>2</v>
      </c>
    </row>
    <row r="2263" spans="1:9" x14ac:dyDescent="0.3">
      <c r="A2263" s="10">
        <v>43519</v>
      </c>
      <c r="B2263" s="11" t="s">
        <v>117</v>
      </c>
      <c r="C2263" s="11" t="s">
        <v>1069</v>
      </c>
      <c r="D2263" s="11" t="s">
        <v>662</v>
      </c>
      <c r="E2263" s="11">
        <v>6601983</v>
      </c>
      <c r="F2263" s="15">
        <f>IF(ISBLANK($D2263),"",IF(ISBLANK($E2263),VLOOKUP($D2263,$J:$K,2,FALSE),VLOOKUP($E2263,'Daycare Packages'!$A:$G,7,FALSE)))</f>
        <v>24</v>
      </c>
      <c r="G2263" s="15"/>
      <c r="H2263" s="15">
        <f t="shared" si="90"/>
        <v>24</v>
      </c>
      <c r="I2263" s="198">
        <f t="shared" si="89"/>
        <v>2</v>
      </c>
    </row>
    <row r="2264" spans="1:9" x14ac:dyDescent="0.3">
      <c r="A2264" s="10">
        <v>43519</v>
      </c>
      <c r="B2264" s="11" t="s">
        <v>1070</v>
      </c>
      <c r="C2264" s="11" t="s">
        <v>1071</v>
      </c>
      <c r="D2264" s="11" t="s">
        <v>662</v>
      </c>
      <c r="E2264" s="11">
        <v>6778214</v>
      </c>
      <c r="F2264" s="15">
        <f>IF(ISBLANK($D2264),"",IF(ISBLANK($E2264),VLOOKUP($D2264,$J:$K,2,FALSE),VLOOKUP($E2264,'Daycare Packages'!$A:$G,7,FALSE)))</f>
        <v>27</v>
      </c>
      <c r="G2264" s="15"/>
      <c r="H2264" s="15">
        <f t="shared" si="90"/>
        <v>27</v>
      </c>
      <c r="I2264" s="198">
        <f t="shared" si="89"/>
        <v>2</v>
      </c>
    </row>
    <row r="2265" spans="1:9" x14ac:dyDescent="0.3">
      <c r="A2265" s="10">
        <v>43519</v>
      </c>
      <c r="B2265" s="11" t="s">
        <v>896</v>
      </c>
      <c r="C2265" s="11" t="s">
        <v>897</v>
      </c>
      <c r="D2265" s="11" t="s">
        <v>662</v>
      </c>
      <c r="F2265" s="15">
        <f>IF(ISBLANK($D2265),"",IF(ISBLANK($E2265),VLOOKUP($D2265,$J:$K,2,FALSE),VLOOKUP($E2265,'Daycare Packages'!$A:$G,7,FALSE)))</f>
        <v>30</v>
      </c>
      <c r="G2265" s="15"/>
      <c r="H2265" s="15">
        <f t="shared" si="90"/>
        <v>30</v>
      </c>
      <c r="I2265" s="198">
        <f t="shared" si="89"/>
        <v>2</v>
      </c>
    </row>
    <row r="2266" spans="1:9" x14ac:dyDescent="0.3">
      <c r="A2266" s="10">
        <v>43519</v>
      </c>
      <c r="B2266" s="11" t="s">
        <v>896</v>
      </c>
      <c r="C2266" s="11" t="s">
        <v>461</v>
      </c>
      <c r="D2266" s="11" t="s">
        <v>662</v>
      </c>
      <c r="F2266" s="15">
        <f>IF(ISBLANK($D2266),"",IF(ISBLANK($E2266),VLOOKUP($D2266,$J:$K,2,FALSE),VLOOKUP($E2266,'Daycare Packages'!$A:$G,7,FALSE)))</f>
        <v>30</v>
      </c>
      <c r="G2266" s="15"/>
      <c r="H2266" s="15">
        <f t="shared" si="90"/>
        <v>30</v>
      </c>
      <c r="I2266" s="198">
        <f t="shared" si="89"/>
        <v>2</v>
      </c>
    </row>
    <row r="2267" spans="1:9" x14ac:dyDescent="0.3">
      <c r="A2267" s="10">
        <v>43519</v>
      </c>
      <c r="B2267" s="11" t="s">
        <v>720</v>
      </c>
      <c r="C2267" s="11" t="s">
        <v>721</v>
      </c>
      <c r="D2267" s="11" t="s">
        <v>662</v>
      </c>
      <c r="F2267" s="15">
        <f>IF(ISBLANK($D2267),"",IF(ISBLANK($E2267),VLOOKUP($D2267,$J:$K,2,FALSE),VLOOKUP($E2267,'Daycare Packages'!$A:$G,7,FALSE)))</f>
        <v>30</v>
      </c>
      <c r="G2267" s="15"/>
      <c r="H2267" s="15">
        <f t="shared" si="90"/>
        <v>30</v>
      </c>
      <c r="I2267" s="198">
        <f t="shared" si="89"/>
        <v>2</v>
      </c>
    </row>
    <row r="2268" spans="1:9" x14ac:dyDescent="0.3">
      <c r="A2268" s="10">
        <v>43519</v>
      </c>
      <c r="B2268" s="11" t="s">
        <v>203</v>
      </c>
      <c r="C2268" s="11" t="s">
        <v>840</v>
      </c>
      <c r="D2268" s="11" t="s">
        <v>662</v>
      </c>
      <c r="E2268" s="11">
        <v>6780230</v>
      </c>
      <c r="F2268" s="15">
        <f>IF(ISBLANK($D2268),"",IF(ISBLANK($E2268),VLOOKUP($D2268,$J:$K,2,FALSE),VLOOKUP($E2268,'Daycare Packages'!$A:$G,7,FALSE)))</f>
        <v>27</v>
      </c>
      <c r="G2268" s="15"/>
      <c r="H2268" s="15">
        <f t="shared" si="90"/>
        <v>27</v>
      </c>
      <c r="I2268" s="198">
        <f t="shared" si="89"/>
        <v>2</v>
      </c>
    </row>
    <row r="2269" spans="1:9" x14ac:dyDescent="0.3">
      <c r="A2269" s="10">
        <v>43519</v>
      </c>
      <c r="B2269" s="11" t="s">
        <v>837</v>
      </c>
      <c r="C2269" s="11" t="s">
        <v>838</v>
      </c>
      <c r="D2269" s="11" t="s">
        <v>662</v>
      </c>
      <c r="F2269" s="15">
        <f>IF(ISBLANK($D2269),"",IF(ISBLANK($E2269),VLOOKUP($D2269,$J:$K,2,FALSE),VLOOKUP($E2269,'Daycare Packages'!$A:$G,7,FALSE)))</f>
        <v>30</v>
      </c>
      <c r="G2269" s="15"/>
      <c r="H2269" s="15">
        <f t="shared" si="90"/>
        <v>30</v>
      </c>
      <c r="I2269" s="198">
        <f t="shared" si="89"/>
        <v>2</v>
      </c>
    </row>
    <row r="2270" spans="1:9" x14ac:dyDescent="0.3">
      <c r="A2270" s="10">
        <v>43519</v>
      </c>
      <c r="B2270" s="11" t="s">
        <v>282</v>
      </c>
      <c r="C2270" s="11" t="s">
        <v>735</v>
      </c>
      <c r="D2270" s="11" t="s">
        <v>662</v>
      </c>
      <c r="F2270" s="15">
        <f>IF(ISBLANK($D2270),"",IF(ISBLANK($E2270),VLOOKUP($D2270,$J:$K,2,FALSE),VLOOKUP($E2270,'Daycare Packages'!$A:$G,7,FALSE)))</f>
        <v>30</v>
      </c>
      <c r="G2270" s="15"/>
      <c r="H2270" s="15">
        <f t="shared" si="90"/>
        <v>30</v>
      </c>
      <c r="I2270" s="198">
        <f t="shared" si="89"/>
        <v>2</v>
      </c>
    </row>
    <row r="2271" spans="1:9" x14ac:dyDescent="0.3">
      <c r="A2271" s="10">
        <v>43519</v>
      </c>
      <c r="B2271" s="11" t="s">
        <v>163</v>
      </c>
      <c r="C2271" s="11" t="s">
        <v>805</v>
      </c>
      <c r="D2271" s="11" t="s">
        <v>662</v>
      </c>
      <c r="E2271" s="11">
        <v>6764434</v>
      </c>
      <c r="F2271" s="15">
        <f>IF(ISBLANK($D2271),"",IF(ISBLANK($E2271),VLOOKUP($D2271,$J:$K,2,FALSE),VLOOKUP($E2271,'Daycare Packages'!$A:$G,7,FALSE)))</f>
        <v>27</v>
      </c>
      <c r="G2271" s="15"/>
      <c r="H2271" s="15">
        <f t="shared" si="90"/>
        <v>27</v>
      </c>
      <c r="I2271" s="198">
        <f t="shared" si="89"/>
        <v>2</v>
      </c>
    </row>
    <row r="2272" spans="1:9" x14ac:dyDescent="0.3">
      <c r="A2272" s="10">
        <v>43519</v>
      </c>
      <c r="B2272" s="11" t="s">
        <v>182</v>
      </c>
      <c r="C2272" s="11" t="s">
        <v>685</v>
      </c>
      <c r="D2272" s="11" t="s">
        <v>662</v>
      </c>
      <c r="E2272" s="11">
        <v>6769807</v>
      </c>
      <c r="F2272" s="15">
        <f>IF(ISBLANK($D2272),"",IF(ISBLANK($E2272),VLOOKUP($D2272,$J:$K,2,FALSE),VLOOKUP($E2272,'Daycare Packages'!$A:$G,7,FALSE)))</f>
        <v>23</v>
      </c>
      <c r="G2272" s="15"/>
      <c r="H2272" s="15">
        <f t="shared" si="90"/>
        <v>23</v>
      </c>
      <c r="I2272" s="198">
        <f t="shared" si="89"/>
        <v>2</v>
      </c>
    </row>
    <row r="2273" spans="1:9" x14ac:dyDescent="0.3">
      <c r="A2273" s="10">
        <v>43519</v>
      </c>
      <c r="B2273" s="11" t="s">
        <v>472</v>
      </c>
      <c r="C2273" s="11" t="s">
        <v>473</v>
      </c>
      <c r="D2273" s="11" t="s">
        <v>662</v>
      </c>
      <c r="F2273" s="15">
        <f>IF(ISBLANK($D2273),"",IF(ISBLANK($E2273),VLOOKUP($D2273,$J:$K,2,FALSE),VLOOKUP($E2273,'Daycare Packages'!$A:$G,7,FALSE)))</f>
        <v>30</v>
      </c>
      <c r="G2273" s="15"/>
      <c r="H2273" s="15">
        <f t="shared" si="90"/>
        <v>30</v>
      </c>
      <c r="I2273" s="198">
        <f t="shared" si="89"/>
        <v>2</v>
      </c>
    </row>
    <row r="2274" spans="1:9" x14ac:dyDescent="0.3">
      <c r="A2274" s="10">
        <v>43519</v>
      </c>
      <c r="B2274" s="11" t="s">
        <v>903</v>
      </c>
      <c r="C2274" s="11" t="s">
        <v>402</v>
      </c>
      <c r="D2274" s="11" t="s">
        <v>662</v>
      </c>
      <c r="F2274" s="15">
        <f>IF(ISBLANK($D2274),"",IF(ISBLANK($E2274),VLOOKUP($D2274,$J:$K,2,FALSE),VLOOKUP($E2274,'Daycare Packages'!$A:$G,7,FALSE)))</f>
        <v>30</v>
      </c>
      <c r="G2274" s="15"/>
      <c r="H2274" s="15">
        <f t="shared" si="90"/>
        <v>30</v>
      </c>
      <c r="I2274" s="198">
        <f t="shared" si="89"/>
        <v>2</v>
      </c>
    </row>
    <row r="2275" spans="1:9" x14ac:dyDescent="0.3">
      <c r="A2275" s="10">
        <v>43519</v>
      </c>
      <c r="B2275" s="11" t="s">
        <v>936</v>
      </c>
      <c r="C2275" s="11" t="s">
        <v>937</v>
      </c>
      <c r="D2275" s="11" t="s">
        <v>662</v>
      </c>
      <c r="F2275" s="15">
        <f>IF(ISBLANK($D2275),"",IF(ISBLANK($E2275),VLOOKUP($D2275,$J:$K,2,FALSE),VLOOKUP($E2275,'Daycare Packages'!$A:$G,7,FALSE)))</f>
        <v>30</v>
      </c>
      <c r="G2275" s="15"/>
      <c r="H2275" s="15">
        <f t="shared" si="90"/>
        <v>30</v>
      </c>
      <c r="I2275" s="198">
        <f t="shared" si="89"/>
        <v>2</v>
      </c>
    </row>
    <row r="2276" spans="1:9" x14ac:dyDescent="0.3">
      <c r="A2276" s="10">
        <v>43519</v>
      </c>
      <c r="B2276" s="11" t="s">
        <v>945</v>
      </c>
      <c r="C2276" s="11" t="s">
        <v>946</v>
      </c>
      <c r="D2276" s="11" t="s">
        <v>662</v>
      </c>
      <c r="F2276" s="15">
        <f>IF(ISBLANK($D2276),"",IF(ISBLANK($E2276),VLOOKUP($D2276,$J:$K,2,FALSE),VLOOKUP($E2276,'Daycare Packages'!$A:$G,7,FALSE)))</f>
        <v>30</v>
      </c>
      <c r="G2276" s="15"/>
      <c r="H2276" s="15">
        <f t="shared" si="90"/>
        <v>30</v>
      </c>
      <c r="I2276" s="198">
        <f t="shared" si="89"/>
        <v>2</v>
      </c>
    </row>
    <row r="2277" spans="1:9" x14ac:dyDescent="0.3">
      <c r="A2277" s="10">
        <v>43519</v>
      </c>
      <c r="B2277" s="11" t="s">
        <v>196</v>
      </c>
      <c r="C2277" s="11" t="s">
        <v>432</v>
      </c>
      <c r="D2277" s="11" t="s">
        <v>662</v>
      </c>
      <c r="E2277" s="11">
        <v>6728047</v>
      </c>
      <c r="F2277" s="15">
        <f>IF(ISBLANK($D2277),"",IF(ISBLANK($E2277),VLOOKUP($D2277,$J:$K,2,FALSE),VLOOKUP($E2277,'Daycare Packages'!$A:$G,7,FALSE)))</f>
        <v>24</v>
      </c>
      <c r="G2277" s="15"/>
      <c r="H2277" s="15">
        <f t="shared" si="90"/>
        <v>24</v>
      </c>
      <c r="I2277" s="198">
        <f t="shared" si="89"/>
        <v>2</v>
      </c>
    </row>
    <row r="2278" spans="1:9" x14ac:dyDescent="0.3">
      <c r="A2278" s="10">
        <v>43519</v>
      </c>
      <c r="B2278" s="11" t="s">
        <v>123</v>
      </c>
      <c r="C2278" s="11" t="s">
        <v>507</v>
      </c>
      <c r="D2278" s="11" t="s">
        <v>662</v>
      </c>
      <c r="E2278" s="11">
        <v>6644301</v>
      </c>
      <c r="F2278" s="15">
        <f>IF(ISBLANK($D2278),"",IF(ISBLANK($E2278),VLOOKUP($D2278,$J:$K,2,FALSE),VLOOKUP($E2278,'Daycare Packages'!$A:$G,7,FALSE)))</f>
        <v>22</v>
      </c>
      <c r="G2278" s="15"/>
      <c r="H2278" s="15">
        <f t="shared" si="90"/>
        <v>22</v>
      </c>
      <c r="I2278" s="198">
        <f t="shared" si="89"/>
        <v>2</v>
      </c>
    </row>
    <row r="2279" spans="1:9" x14ac:dyDescent="0.3">
      <c r="A2279" s="10">
        <v>43519</v>
      </c>
      <c r="B2279" s="11" t="s">
        <v>783</v>
      </c>
      <c r="C2279" s="11" t="s">
        <v>514</v>
      </c>
      <c r="D2279" s="11" t="s">
        <v>662</v>
      </c>
      <c r="F2279" s="15">
        <f>IF(ISBLANK($D2279),"",IF(ISBLANK($E2279),VLOOKUP($D2279,$J:$K,2,FALSE),VLOOKUP($E2279,'Daycare Packages'!$A:$G,7,FALSE)))</f>
        <v>30</v>
      </c>
      <c r="G2279" s="15"/>
      <c r="H2279" s="15">
        <f t="shared" si="90"/>
        <v>30</v>
      </c>
      <c r="I2279" s="198">
        <f t="shared" si="89"/>
        <v>2</v>
      </c>
    </row>
    <row r="2280" spans="1:9" ht="14.4" thickBot="1" x14ac:dyDescent="0.35">
      <c r="A2280" s="86">
        <v>43519</v>
      </c>
      <c r="B2280" s="87" t="s">
        <v>216</v>
      </c>
      <c r="C2280" s="87" t="s">
        <v>448</v>
      </c>
      <c r="D2280" s="87" t="s">
        <v>662</v>
      </c>
      <c r="E2280" s="87"/>
      <c r="F2280" s="88">
        <f>IF(ISBLANK($D2280),"",IF(ISBLANK($E2280),VLOOKUP($D2280,$J:$K,2,FALSE),VLOOKUP($E2280,'Daycare Packages'!$A:$G,7,FALSE)))</f>
        <v>30</v>
      </c>
      <c r="G2280" s="88"/>
      <c r="H2280" s="88">
        <f t="shared" si="90"/>
        <v>30</v>
      </c>
      <c r="I2280" s="198">
        <f t="shared" si="89"/>
        <v>2</v>
      </c>
    </row>
    <row r="2281" spans="1:9" x14ac:dyDescent="0.3">
      <c r="A2281" s="10">
        <v>43520</v>
      </c>
      <c r="B2281" s="11" t="s">
        <v>477</v>
      </c>
      <c r="C2281" s="11" t="s">
        <v>478</v>
      </c>
      <c r="D2281" s="11" t="s">
        <v>662</v>
      </c>
      <c r="F2281" s="15">
        <f>IF(ISBLANK($D2281),"",IF(ISBLANK($E2281),VLOOKUP($D2281,$J:$K,2,FALSE),VLOOKUP($E2281,'Daycare Packages'!$A:$G,7,FALSE)))</f>
        <v>30</v>
      </c>
      <c r="G2281" s="15"/>
      <c r="H2281" s="15">
        <f t="shared" si="90"/>
        <v>30</v>
      </c>
      <c r="I2281" s="198">
        <f t="shared" si="89"/>
        <v>2</v>
      </c>
    </row>
    <row r="2282" spans="1:9" x14ac:dyDescent="0.3">
      <c r="A2282" s="10">
        <v>43520</v>
      </c>
      <c r="B2282" s="11" t="s">
        <v>218</v>
      </c>
      <c r="C2282" s="11" t="s">
        <v>738</v>
      </c>
      <c r="D2282" s="11" t="s">
        <v>662</v>
      </c>
      <c r="E2282" s="11">
        <v>6738000</v>
      </c>
      <c r="F2282" s="15">
        <f>IF(ISBLANK($D2282),"",IF(ISBLANK($E2282),VLOOKUP($D2282,$J:$K,2,FALSE),VLOOKUP($E2282,'Daycare Packages'!$A:$G,7,FALSE)))</f>
        <v>20</v>
      </c>
      <c r="G2282" s="15"/>
      <c r="H2282" s="15">
        <f t="shared" si="90"/>
        <v>20</v>
      </c>
      <c r="I2282" s="198">
        <f t="shared" si="89"/>
        <v>2</v>
      </c>
    </row>
    <row r="2283" spans="1:9" x14ac:dyDescent="0.3">
      <c r="A2283" s="10">
        <v>43520</v>
      </c>
      <c r="B2283" s="11" t="s">
        <v>218</v>
      </c>
      <c r="C2283" s="11" t="s">
        <v>737</v>
      </c>
      <c r="D2283" s="11" t="s">
        <v>662</v>
      </c>
      <c r="E2283" s="11">
        <v>6738000</v>
      </c>
      <c r="F2283" s="15">
        <f>IF(ISBLANK($D2283),"",IF(ISBLANK($E2283),VLOOKUP($D2283,$J:$K,2,FALSE),VLOOKUP($E2283,'Daycare Packages'!$A:$G,7,FALSE)))</f>
        <v>20</v>
      </c>
      <c r="G2283" s="15"/>
      <c r="H2283" s="15">
        <f t="shared" si="90"/>
        <v>20</v>
      </c>
      <c r="I2283" s="198">
        <f t="shared" si="89"/>
        <v>2</v>
      </c>
    </row>
    <row r="2284" spans="1:9" x14ac:dyDescent="0.3">
      <c r="A2284" s="10">
        <v>43520</v>
      </c>
      <c r="B2284" s="11" t="s">
        <v>783</v>
      </c>
      <c r="C2284" s="11" t="s">
        <v>514</v>
      </c>
      <c r="D2284" s="11" t="s">
        <v>662</v>
      </c>
      <c r="F2284" s="15">
        <f>IF(ISBLANK($D2284),"",IF(ISBLANK($E2284),VLOOKUP($D2284,$J:$K,2,FALSE),VLOOKUP($E2284,'Daycare Packages'!$A:$G,7,FALSE)))</f>
        <v>30</v>
      </c>
      <c r="G2284" s="15"/>
      <c r="H2284" s="15">
        <f t="shared" si="90"/>
        <v>30</v>
      </c>
      <c r="I2284" s="198">
        <f t="shared" si="89"/>
        <v>2</v>
      </c>
    </row>
    <row r="2285" spans="1:9" ht="14.4" thickBot="1" x14ac:dyDescent="0.35">
      <c r="A2285" s="86">
        <v>43520</v>
      </c>
      <c r="B2285" s="87" t="s">
        <v>182</v>
      </c>
      <c r="C2285" s="87" t="s">
        <v>685</v>
      </c>
      <c r="D2285" s="87" t="s">
        <v>662</v>
      </c>
      <c r="E2285" s="87">
        <v>6769807</v>
      </c>
      <c r="F2285" s="88">
        <f>IF(ISBLANK($D2285),"",IF(ISBLANK($E2285),VLOOKUP($D2285,$J:$K,2,FALSE),VLOOKUP($E2285,'Daycare Packages'!$A:$G,7,FALSE)))</f>
        <v>23</v>
      </c>
      <c r="G2285" s="88"/>
      <c r="H2285" s="88">
        <f t="shared" si="90"/>
        <v>23</v>
      </c>
      <c r="I2285" s="198">
        <f t="shared" si="89"/>
        <v>2</v>
      </c>
    </row>
    <row r="2286" spans="1:9" x14ac:dyDescent="0.3">
      <c r="A2286" s="10">
        <v>43521</v>
      </c>
      <c r="B2286" s="11" t="s">
        <v>205</v>
      </c>
      <c r="C2286" s="11" t="s">
        <v>863</v>
      </c>
      <c r="D2286" s="11" t="s">
        <v>659</v>
      </c>
      <c r="E2286" s="11">
        <v>6732408</v>
      </c>
      <c r="F2286" s="15">
        <f>IF(ISBLANK($D2286),"",IF(ISBLANK($E2286),VLOOKUP($D2286,$J:$K,2,FALSE),VLOOKUP($E2286,'Daycare Packages'!$A:$G,7,FALSE)))</f>
        <v>18</v>
      </c>
      <c r="G2286" s="15"/>
      <c r="H2286" s="15">
        <f t="shared" si="90"/>
        <v>18</v>
      </c>
      <c r="I2286" s="198">
        <f t="shared" si="89"/>
        <v>2</v>
      </c>
    </row>
    <row r="2287" spans="1:9" x14ac:dyDescent="0.3">
      <c r="A2287" s="10">
        <v>43521</v>
      </c>
      <c r="B2287" s="11" t="s">
        <v>1029</v>
      </c>
      <c r="C2287" s="11" t="s">
        <v>402</v>
      </c>
      <c r="D2287" s="11" t="s">
        <v>659</v>
      </c>
      <c r="F2287" s="15">
        <f>IF(ISBLANK($D2287),"",IF(ISBLANK($E2287),VLOOKUP($D2287,$J:$K,2,FALSE),VLOOKUP($E2287,'Daycare Packages'!$A:$G,7,FALSE)))</f>
        <v>20</v>
      </c>
      <c r="G2287" s="15"/>
      <c r="H2287" s="15">
        <f t="shared" si="90"/>
        <v>20</v>
      </c>
      <c r="I2287" s="198">
        <f t="shared" si="89"/>
        <v>2</v>
      </c>
    </row>
    <row r="2288" spans="1:9" x14ac:dyDescent="0.3">
      <c r="A2288" s="10">
        <v>43521</v>
      </c>
      <c r="B2288" s="11" t="s">
        <v>201</v>
      </c>
      <c r="C2288" s="11" t="s">
        <v>672</v>
      </c>
      <c r="D2288" s="11" t="s">
        <v>659</v>
      </c>
      <c r="F2288" s="15">
        <f>IF(ISBLANK($D2288),"",IF(ISBLANK($E2288),VLOOKUP($D2288,$J:$K,2,FALSE),VLOOKUP($E2288,'Daycare Packages'!$A:$G,7,FALSE)))</f>
        <v>20</v>
      </c>
      <c r="G2288" s="15"/>
      <c r="H2288" s="15">
        <f t="shared" si="90"/>
        <v>20</v>
      </c>
      <c r="I2288" s="198">
        <f t="shared" si="89"/>
        <v>2</v>
      </c>
    </row>
    <row r="2289" spans="1:9" x14ac:dyDescent="0.3">
      <c r="A2289" s="10">
        <v>43521</v>
      </c>
      <c r="B2289" s="11" t="s">
        <v>749</v>
      </c>
      <c r="C2289" s="11" t="s">
        <v>750</v>
      </c>
      <c r="D2289" s="11" t="s">
        <v>659</v>
      </c>
      <c r="F2289" s="15">
        <f>IF(ISBLANK($D2289),"",IF(ISBLANK($E2289),VLOOKUP($D2289,$J:$K,2,FALSE),VLOOKUP($E2289,'Daycare Packages'!$A:$G,7,FALSE)))</f>
        <v>20</v>
      </c>
      <c r="G2289" s="15"/>
      <c r="H2289" s="15">
        <f t="shared" si="90"/>
        <v>20</v>
      </c>
      <c r="I2289" s="198">
        <f t="shared" si="89"/>
        <v>2</v>
      </c>
    </row>
    <row r="2290" spans="1:9" x14ac:dyDescent="0.3">
      <c r="A2290" s="10">
        <v>43521</v>
      </c>
      <c r="B2290" s="11" t="s">
        <v>190</v>
      </c>
      <c r="C2290" s="11" t="s">
        <v>718</v>
      </c>
      <c r="D2290" s="11" t="s">
        <v>659</v>
      </c>
      <c r="F2290" s="15">
        <f>IF(ISBLANK($D2290),"",IF(ISBLANK($E2290),VLOOKUP($D2290,$J:$K,2,FALSE),VLOOKUP($E2290,'Daycare Packages'!$A:$G,7,FALSE)))</f>
        <v>20</v>
      </c>
      <c r="G2290" s="15"/>
      <c r="H2290" s="15">
        <f t="shared" si="90"/>
        <v>20</v>
      </c>
      <c r="I2290" s="198">
        <f t="shared" si="89"/>
        <v>2</v>
      </c>
    </row>
    <row r="2291" spans="1:9" x14ac:dyDescent="0.3">
      <c r="A2291" s="10">
        <v>43521</v>
      </c>
      <c r="B2291" s="11" t="s">
        <v>124</v>
      </c>
      <c r="C2291" s="11" t="s">
        <v>402</v>
      </c>
      <c r="D2291" s="11" t="s">
        <v>659</v>
      </c>
      <c r="E2291" s="11">
        <v>6648370</v>
      </c>
      <c r="F2291" s="15">
        <f>IF(ISBLANK($D2291),"",IF(ISBLANK($E2291),VLOOKUP($D2291,$J:$K,2,FALSE),VLOOKUP($E2291,'Daycare Packages'!$A:$G,7,FALSE)))</f>
        <v>16</v>
      </c>
      <c r="G2291" s="15"/>
      <c r="H2291" s="15">
        <f t="shared" si="90"/>
        <v>16</v>
      </c>
      <c r="I2291" s="198">
        <f t="shared" si="89"/>
        <v>2</v>
      </c>
    </row>
    <row r="2292" spans="1:9" x14ac:dyDescent="0.3">
      <c r="A2292" s="10">
        <v>43521</v>
      </c>
      <c r="B2292" s="11" t="s">
        <v>279</v>
      </c>
      <c r="C2292" s="11" t="s">
        <v>661</v>
      </c>
      <c r="D2292" s="11" t="s">
        <v>662</v>
      </c>
      <c r="F2292" s="15">
        <f>IF(ISBLANK($D2292),"",IF(ISBLANK($E2292),VLOOKUP($D2292,$J:$K,2,FALSE),VLOOKUP($E2292,'Daycare Packages'!$A:$G,7,FALSE)))</f>
        <v>30</v>
      </c>
      <c r="G2292" s="15"/>
      <c r="H2292" s="15">
        <f t="shared" si="90"/>
        <v>30</v>
      </c>
      <c r="I2292" s="198">
        <f t="shared" si="89"/>
        <v>2</v>
      </c>
    </row>
    <row r="2293" spans="1:9" x14ac:dyDescent="0.3">
      <c r="A2293" s="10">
        <v>43521</v>
      </c>
      <c r="B2293" s="11" t="s">
        <v>279</v>
      </c>
      <c r="C2293" s="11" t="s">
        <v>658</v>
      </c>
      <c r="D2293" s="11" t="s">
        <v>662</v>
      </c>
      <c r="F2293" s="15">
        <f>IF(ISBLANK($D2293),"",IF(ISBLANK($E2293),VLOOKUP($D2293,$J:$K,2,FALSE),VLOOKUP($E2293,'Daycare Packages'!$A:$G,7,FALSE)))</f>
        <v>30</v>
      </c>
      <c r="G2293" s="15"/>
      <c r="H2293" s="15">
        <f t="shared" si="90"/>
        <v>30</v>
      </c>
      <c r="I2293" s="198">
        <f t="shared" si="89"/>
        <v>2</v>
      </c>
    </row>
    <row r="2294" spans="1:9" x14ac:dyDescent="0.3">
      <c r="A2294" s="10">
        <v>43521</v>
      </c>
      <c r="B2294" s="11" t="s">
        <v>123</v>
      </c>
      <c r="C2294" s="11" t="s">
        <v>507</v>
      </c>
      <c r="D2294" s="11" t="s">
        <v>662</v>
      </c>
      <c r="E2294" s="11">
        <v>6644301</v>
      </c>
      <c r="F2294" s="15">
        <f>IF(ISBLANK($D2294),"",IF(ISBLANK($E2294),VLOOKUP($D2294,$J:$K,2,FALSE),VLOOKUP($E2294,'Daycare Packages'!$A:$G,7,FALSE)))</f>
        <v>22</v>
      </c>
      <c r="G2294" s="15"/>
      <c r="H2294" s="15">
        <f t="shared" si="90"/>
        <v>22</v>
      </c>
      <c r="I2294" s="198">
        <f t="shared" si="89"/>
        <v>2</v>
      </c>
    </row>
    <row r="2295" spans="1:9" x14ac:dyDescent="0.3">
      <c r="A2295" s="10">
        <v>43521</v>
      </c>
      <c r="B2295" s="11" t="s">
        <v>134</v>
      </c>
      <c r="C2295" s="11" t="s">
        <v>883</v>
      </c>
      <c r="D2295" s="11" t="s">
        <v>662</v>
      </c>
      <c r="F2295" s="15">
        <f>IF(ISBLANK($D2295),"",IF(ISBLANK($E2295),VLOOKUP($D2295,$J:$K,2,FALSE),VLOOKUP($E2295,'Daycare Packages'!$A:$G,7,FALSE)))</f>
        <v>30</v>
      </c>
      <c r="G2295" s="15"/>
      <c r="H2295" s="15">
        <f t="shared" si="90"/>
        <v>30</v>
      </c>
      <c r="I2295" s="198">
        <f t="shared" si="89"/>
        <v>2</v>
      </c>
    </row>
    <row r="2296" spans="1:9" x14ac:dyDescent="0.3">
      <c r="A2296" s="10">
        <v>43521</v>
      </c>
      <c r="B2296" s="11" t="s">
        <v>216</v>
      </c>
      <c r="C2296" s="11" t="s">
        <v>448</v>
      </c>
      <c r="D2296" s="11" t="s">
        <v>662</v>
      </c>
      <c r="F2296" s="15">
        <f>IF(ISBLANK($D2296),"",IF(ISBLANK($E2296),VLOOKUP($D2296,$J:$K,2,FALSE),VLOOKUP($E2296,'Daycare Packages'!$A:$G,7,FALSE)))</f>
        <v>30</v>
      </c>
      <c r="G2296" s="15"/>
      <c r="H2296" s="15">
        <f t="shared" si="90"/>
        <v>30</v>
      </c>
      <c r="I2296" s="198">
        <f t="shared" si="89"/>
        <v>2</v>
      </c>
    </row>
    <row r="2297" spans="1:9" x14ac:dyDescent="0.3">
      <c r="A2297" s="10">
        <v>43521</v>
      </c>
      <c r="B2297" s="11" t="s">
        <v>477</v>
      </c>
      <c r="C2297" s="11" t="s">
        <v>478</v>
      </c>
      <c r="D2297" s="11" t="s">
        <v>662</v>
      </c>
      <c r="F2297" s="15">
        <f>IF(ISBLANK($D2297),"",IF(ISBLANK($E2297),VLOOKUP($D2297,$J:$K,2,FALSE),VLOOKUP($E2297,'Daycare Packages'!$A:$G,7,FALSE)))</f>
        <v>30</v>
      </c>
      <c r="G2297" s="15"/>
      <c r="H2297" s="15">
        <f t="shared" si="90"/>
        <v>30</v>
      </c>
      <c r="I2297" s="198">
        <f t="shared" si="89"/>
        <v>2</v>
      </c>
    </row>
    <row r="2298" spans="1:9" x14ac:dyDescent="0.3">
      <c r="A2298" s="10">
        <v>43521</v>
      </c>
      <c r="B2298" s="11" t="s">
        <v>212</v>
      </c>
      <c r="C2298" s="11" t="s">
        <v>707</v>
      </c>
      <c r="D2298" s="11" t="s">
        <v>662</v>
      </c>
      <c r="F2298" s="15">
        <f>IF(ISBLANK($D2298),"",IF(ISBLANK($E2298),VLOOKUP($D2298,$J:$K,2,FALSE),VLOOKUP($E2298,'Daycare Packages'!$A:$G,7,FALSE)))</f>
        <v>30</v>
      </c>
      <c r="G2298" s="15"/>
      <c r="H2298" s="15">
        <f t="shared" si="90"/>
        <v>30</v>
      </c>
      <c r="I2298" s="198">
        <f t="shared" si="89"/>
        <v>2</v>
      </c>
    </row>
    <row r="2299" spans="1:9" x14ac:dyDescent="0.3">
      <c r="A2299" s="10">
        <v>43521</v>
      </c>
      <c r="B2299" s="11" t="s">
        <v>82</v>
      </c>
      <c r="C2299" s="11" t="s">
        <v>694</v>
      </c>
      <c r="D2299" s="11" t="s">
        <v>662</v>
      </c>
      <c r="E2299" s="11">
        <v>6717676</v>
      </c>
      <c r="F2299" s="15">
        <f>IF(ISBLANK($D2299),"",IF(ISBLANK($E2299),VLOOKUP($D2299,$J:$K,2,FALSE),VLOOKUP($E2299,'Daycare Packages'!$A:$G,7,FALSE)))</f>
        <v>22</v>
      </c>
      <c r="G2299" s="15"/>
      <c r="H2299" s="15">
        <f t="shared" si="90"/>
        <v>22</v>
      </c>
      <c r="I2299" s="198">
        <f t="shared" si="89"/>
        <v>2</v>
      </c>
    </row>
    <row r="2300" spans="1:9" x14ac:dyDescent="0.3">
      <c r="A2300" s="10">
        <v>43521</v>
      </c>
      <c r="B2300" s="11" t="s">
        <v>82</v>
      </c>
      <c r="C2300" s="11" t="s">
        <v>695</v>
      </c>
      <c r="D2300" s="11" t="s">
        <v>662</v>
      </c>
      <c r="E2300" s="11">
        <v>6717676</v>
      </c>
      <c r="F2300" s="15">
        <f>IF(ISBLANK($D2300),"",IF(ISBLANK($E2300),VLOOKUP($D2300,$J:$K,2,FALSE),VLOOKUP($E2300,'Daycare Packages'!$A:$G,7,FALSE)))</f>
        <v>22</v>
      </c>
      <c r="G2300" s="15"/>
      <c r="H2300" s="15">
        <f t="shared" si="90"/>
        <v>22</v>
      </c>
      <c r="I2300" s="198">
        <f t="shared" si="89"/>
        <v>2</v>
      </c>
    </row>
    <row r="2301" spans="1:9" x14ac:dyDescent="0.3">
      <c r="A2301" s="10">
        <v>43521</v>
      </c>
      <c r="B2301" s="11" t="s">
        <v>140</v>
      </c>
      <c r="C2301" s="11" t="s">
        <v>475</v>
      </c>
      <c r="D2301" s="11" t="s">
        <v>662</v>
      </c>
      <c r="E2301" s="11">
        <v>6777117</v>
      </c>
      <c r="F2301" s="15">
        <f>IF(ISBLANK($D2301),"",IF(ISBLANK($E2301),VLOOKUP($D2301,$J:$K,2,FALSE),VLOOKUP($E2301,'Daycare Packages'!$A:$G,7,FALSE)))</f>
        <v>26</v>
      </c>
      <c r="G2301" s="15"/>
      <c r="H2301" s="15">
        <f t="shared" si="90"/>
        <v>26</v>
      </c>
      <c r="I2301" s="198">
        <f t="shared" si="89"/>
        <v>2</v>
      </c>
    </row>
    <row r="2302" spans="1:9" x14ac:dyDescent="0.3">
      <c r="A2302" s="10">
        <v>43521</v>
      </c>
      <c r="B2302" s="11" t="s">
        <v>193</v>
      </c>
      <c r="C2302" s="11" t="s">
        <v>776</v>
      </c>
      <c r="D2302" s="11" t="s">
        <v>662</v>
      </c>
      <c r="E2302" s="11">
        <v>6766073</v>
      </c>
      <c r="F2302" s="15">
        <f>IF(ISBLANK($D2302),"",IF(ISBLANK($E2302),VLOOKUP($D2302,$J:$K,2,FALSE),VLOOKUP($E2302,'Daycare Packages'!$A:$G,7,FALSE)))</f>
        <v>27</v>
      </c>
      <c r="G2302" s="15"/>
      <c r="H2302" s="15">
        <f t="shared" si="90"/>
        <v>27</v>
      </c>
      <c r="I2302" s="198">
        <f t="shared" si="89"/>
        <v>2</v>
      </c>
    </row>
    <row r="2303" spans="1:9" x14ac:dyDescent="0.3">
      <c r="A2303" s="10">
        <v>43521</v>
      </c>
      <c r="B2303" s="11" t="s">
        <v>122</v>
      </c>
      <c r="C2303" s="11" t="s">
        <v>740</v>
      </c>
      <c r="D2303" s="11" t="s">
        <v>662</v>
      </c>
      <c r="E2303" s="11">
        <v>6632734</v>
      </c>
      <c r="F2303" s="15">
        <f>IF(ISBLANK($D2303),"",IF(ISBLANK($E2303),VLOOKUP($D2303,$J:$K,2,FALSE),VLOOKUP($E2303,'Daycare Packages'!$A:$G,7,FALSE)))</f>
        <v>22</v>
      </c>
      <c r="G2303" s="15"/>
      <c r="H2303" s="15">
        <f t="shared" si="90"/>
        <v>22</v>
      </c>
      <c r="I2303" s="198">
        <f t="shared" si="89"/>
        <v>2</v>
      </c>
    </row>
    <row r="2304" spans="1:9" x14ac:dyDescent="0.3">
      <c r="A2304" s="10">
        <v>43521</v>
      </c>
      <c r="B2304" s="11" t="s">
        <v>156</v>
      </c>
      <c r="C2304" s="11" t="s">
        <v>479</v>
      </c>
      <c r="D2304" s="11" t="s">
        <v>662</v>
      </c>
      <c r="E2304" s="11">
        <v>6703732</v>
      </c>
      <c r="F2304" s="15">
        <f>IF(ISBLANK($D2304),"",IF(ISBLANK($E2304),VLOOKUP($D2304,$J:$K,2,FALSE),VLOOKUP($E2304,'Daycare Packages'!$A:$G,7,FALSE)))</f>
        <v>22</v>
      </c>
      <c r="G2304" s="15"/>
      <c r="H2304" s="15">
        <f t="shared" si="90"/>
        <v>22</v>
      </c>
      <c r="I2304" s="198">
        <f t="shared" si="89"/>
        <v>2</v>
      </c>
    </row>
    <row r="2305" spans="1:9" x14ac:dyDescent="0.3">
      <c r="A2305" s="10">
        <v>43521</v>
      </c>
      <c r="B2305" s="11" t="s">
        <v>199</v>
      </c>
      <c r="C2305" s="11" t="s">
        <v>711</v>
      </c>
      <c r="D2305" s="11" t="s">
        <v>662</v>
      </c>
      <c r="E2305" s="11">
        <v>6730274</v>
      </c>
      <c r="F2305" s="15">
        <f>IF(ISBLANK($D2305),"",IF(ISBLANK($E2305),VLOOKUP($D2305,$J:$K,2,FALSE),VLOOKUP($E2305,'Daycare Packages'!$A:$G,7,FALSE)))</f>
        <v>25</v>
      </c>
      <c r="G2305" s="15"/>
      <c r="H2305" s="15">
        <f t="shared" si="90"/>
        <v>25</v>
      </c>
      <c r="I2305" s="198">
        <f t="shared" si="89"/>
        <v>2</v>
      </c>
    </row>
    <row r="2306" spans="1:9" x14ac:dyDescent="0.3">
      <c r="A2306" s="10">
        <v>43521</v>
      </c>
      <c r="B2306" s="11" t="s">
        <v>873</v>
      </c>
      <c r="C2306" s="11" t="s">
        <v>493</v>
      </c>
      <c r="D2306" s="11" t="s">
        <v>662</v>
      </c>
      <c r="F2306" s="15">
        <f>IF(ISBLANK($D2306),"",IF(ISBLANK($E2306),VLOOKUP($D2306,$J:$K,2,FALSE),VLOOKUP($E2306,'Daycare Packages'!$A:$G,7,FALSE)))</f>
        <v>30</v>
      </c>
      <c r="G2306" s="15"/>
      <c r="H2306" s="15">
        <f t="shared" si="90"/>
        <v>30</v>
      </c>
      <c r="I2306" s="198">
        <f t="shared" si="89"/>
        <v>2</v>
      </c>
    </row>
    <row r="2307" spans="1:9" x14ac:dyDescent="0.3">
      <c r="A2307" s="10">
        <v>43521</v>
      </c>
      <c r="B2307" s="11" t="s">
        <v>217</v>
      </c>
      <c r="C2307" s="11" t="s">
        <v>402</v>
      </c>
      <c r="D2307" s="11" t="s">
        <v>662</v>
      </c>
      <c r="E2307" s="11">
        <v>6784493</v>
      </c>
      <c r="F2307" s="15">
        <f>IF(ISBLANK($D2307),"",IF(ISBLANK($E2307),VLOOKUP($D2307,$J:$K,2,FALSE),VLOOKUP($E2307,'Daycare Packages'!$A:$G,7,FALSE)))</f>
        <v>26</v>
      </c>
      <c r="G2307" s="15"/>
      <c r="H2307" s="15">
        <f t="shared" si="90"/>
        <v>26</v>
      </c>
      <c r="I2307" s="198">
        <f t="shared" ref="I2307:I2370" si="91">IF(A2307="",0,MONTH(A2307))</f>
        <v>2</v>
      </c>
    </row>
    <row r="2308" spans="1:9" x14ac:dyDescent="0.3">
      <c r="A2308" s="10">
        <v>43521</v>
      </c>
      <c r="B2308" s="11" t="s">
        <v>730</v>
      </c>
      <c r="C2308" s="11" t="s">
        <v>731</v>
      </c>
      <c r="D2308" s="11" t="s">
        <v>662</v>
      </c>
      <c r="F2308" s="15">
        <f>IF(ISBLANK($D2308),"",IF(ISBLANK($E2308),VLOOKUP($D2308,$J:$K,2,FALSE),VLOOKUP($E2308,'Daycare Packages'!$A:$G,7,FALSE)))</f>
        <v>30</v>
      </c>
      <c r="G2308" s="15"/>
      <c r="H2308" s="15">
        <f t="shared" si="90"/>
        <v>30</v>
      </c>
      <c r="I2308" s="198">
        <f t="shared" si="91"/>
        <v>2</v>
      </c>
    </row>
    <row r="2309" spans="1:9" x14ac:dyDescent="0.3">
      <c r="A2309" s="10">
        <v>43521</v>
      </c>
      <c r="B2309" s="11" t="s">
        <v>152</v>
      </c>
      <c r="C2309" s="11" t="s">
        <v>679</v>
      </c>
      <c r="D2309" s="11" t="s">
        <v>662</v>
      </c>
      <c r="E2309" s="11">
        <v>6696828</v>
      </c>
      <c r="F2309" s="15">
        <f>IF(ISBLANK($D2309),"",IF(ISBLANK($E2309),VLOOKUP($D2309,$J:$K,2,FALSE),VLOOKUP($E2309,'Daycare Packages'!$A:$G,7,FALSE)))</f>
        <v>22</v>
      </c>
      <c r="G2309" s="15"/>
      <c r="H2309" s="15">
        <f t="shared" ref="H2309:H2374" si="92">IF(ISBLANK(D2309),"",SUM(F2309:G2309))</f>
        <v>22</v>
      </c>
      <c r="I2309" s="198">
        <f t="shared" si="91"/>
        <v>2</v>
      </c>
    </row>
    <row r="2310" spans="1:9" x14ac:dyDescent="0.3">
      <c r="A2310" s="10">
        <v>43521</v>
      </c>
      <c r="B2310" s="11" t="s">
        <v>163</v>
      </c>
      <c r="C2310" s="11" t="s">
        <v>805</v>
      </c>
      <c r="D2310" s="11" t="s">
        <v>662</v>
      </c>
      <c r="E2310" s="11">
        <v>6764434</v>
      </c>
      <c r="F2310" s="15">
        <f>IF(ISBLANK($D2310),"",IF(ISBLANK($E2310),VLOOKUP($D2310,$J:$K,2,FALSE),VLOOKUP($E2310,'Daycare Packages'!$A:$G,7,FALSE)))</f>
        <v>27</v>
      </c>
      <c r="G2310" s="15"/>
      <c r="H2310" s="15">
        <f t="shared" si="92"/>
        <v>27</v>
      </c>
      <c r="I2310" s="198">
        <f t="shared" si="91"/>
        <v>2</v>
      </c>
    </row>
    <row r="2311" spans="1:9" x14ac:dyDescent="0.3">
      <c r="A2311" s="10">
        <v>43521</v>
      </c>
      <c r="B2311" s="11" t="s">
        <v>879</v>
      </c>
      <c r="C2311" s="11" t="s">
        <v>880</v>
      </c>
      <c r="D2311" s="11" t="s">
        <v>662</v>
      </c>
      <c r="F2311" s="15">
        <f>IF(ISBLANK($D2311),"",IF(ISBLANK($E2311),VLOOKUP($D2311,$J:$K,2,FALSE),VLOOKUP($E2311,'Daycare Packages'!$A:$G,7,FALSE)))</f>
        <v>30</v>
      </c>
      <c r="G2311" s="15"/>
      <c r="H2311" s="15">
        <f t="shared" si="92"/>
        <v>30</v>
      </c>
      <c r="I2311" s="198">
        <f t="shared" si="91"/>
        <v>2</v>
      </c>
    </row>
    <row r="2312" spans="1:9" x14ac:dyDescent="0.3">
      <c r="A2312" s="10">
        <v>43521</v>
      </c>
      <c r="B2312" s="11" t="s">
        <v>751</v>
      </c>
      <c r="C2312" s="11" t="s">
        <v>752</v>
      </c>
      <c r="D2312" s="11" t="s">
        <v>662</v>
      </c>
      <c r="F2312" s="15">
        <f>IF(ISBLANK($D2312),"",IF(ISBLANK($E2312),VLOOKUP($D2312,$J:$K,2,FALSE),VLOOKUP($E2312,'Daycare Packages'!$A:$G,7,FALSE)))</f>
        <v>30</v>
      </c>
      <c r="G2312" s="15"/>
      <c r="H2312" s="15">
        <f t="shared" si="92"/>
        <v>30</v>
      </c>
      <c r="I2312" s="198">
        <f t="shared" si="91"/>
        <v>2</v>
      </c>
    </row>
    <row r="2313" spans="1:9" x14ac:dyDescent="0.3">
      <c r="A2313" s="10">
        <v>43521</v>
      </c>
      <c r="B2313" s="11" t="s">
        <v>204</v>
      </c>
      <c r="C2313" s="11" t="s">
        <v>774</v>
      </c>
      <c r="D2313" s="11" t="s">
        <v>662</v>
      </c>
      <c r="E2313" s="11">
        <v>6732370</v>
      </c>
      <c r="F2313" s="15">
        <f>IF(ISBLANK($D2313),"",IF(ISBLANK($E2313),VLOOKUP($D2313,$J:$K,2,FALSE),VLOOKUP($E2313,'Daycare Packages'!$A:$G,7,FALSE)))</f>
        <v>24</v>
      </c>
      <c r="G2313" s="15"/>
      <c r="H2313" s="15">
        <f t="shared" si="92"/>
        <v>24</v>
      </c>
      <c r="I2313" s="198">
        <f t="shared" si="91"/>
        <v>2</v>
      </c>
    </row>
    <row r="2314" spans="1:9" x14ac:dyDescent="0.3">
      <c r="A2314" s="10">
        <v>43521</v>
      </c>
      <c r="B2314" s="11" t="s">
        <v>204</v>
      </c>
      <c r="C2314" s="11" t="s">
        <v>1051</v>
      </c>
      <c r="D2314" s="11" t="s">
        <v>662</v>
      </c>
      <c r="E2314" s="11">
        <v>6732370</v>
      </c>
      <c r="F2314" s="15">
        <f>IF(ISBLANK($D2314),"",IF(ISBLANK($E2314),VLOOKUP($D2314,$J:$K,2,FALSE),VLOOKUP($E2314,'Daycare Packages'!$A:$G,7,FALSE)))</f>
        <v>24</v>
      </c>
      <c r="G2314" s="15"/>
      <c r="H2314" s="15">
        <f t="shared" si="92"/>
        <v>24</v>
      </c>
      <c r="I2314" s="198">
        <f t="shared" si="91"/>
        <v>2</v>
      </c>
    </row>
    <row r="2315" spans="1:9" x14ac:dyDescent="0.3">
      <c r="A2315" s="10">
        <v>43521</v>
      </c>
      <c r="B2315" s="11" t="s">
        <v>218</v>
      </c>
      <c r="C2315" s="11" t="s">
        <v>738</v>
      </c>
      <c r="D2315" s="11" t="s">
        <v>662</v>
      </c>
      <c r="E2315" s="11">
        <v>6738000</v>
      </c>
      <c r="F2315" s="15">
        <f>IF(ISBLANK($D2315),"",IF(ISBLANK($E2315),VLOOKUP($D2315,$J:$K,2,FALSE),VLOOKUP($E2315,'Daycare Packages'!$A:$G,7,FALSE)))</f>
        <v>20</v>
      </c>
      <c r="G2315" s="15"/>
      <c r="H2315" s="15">
        <f t="shared" si="92"/>
        <v>20</v>
      </c>
      <c r="I2315" s="198">
        <f t="shared" si="91"/>
        <v>2</v>
      </c>
    </row>
    <row r="2316" spans="1:9" x14ac:dyDescent="0.3">
      <c r="A2316" s="10">
        <v>43521</v>
      </c>
      <c r="B2316" s="11" t="s">
        <v>218</v>
      </c>
      <c r="C2316" s="11" t="s">
        <v>737</v>
      </c>
      <c r="D2316" s="11" t="s">
        <v>662</v>
      </c>
      <c r="E2316" s="11">
        <v>6738000</v>
      </c>
      <c r="F2316" s="15">
        <f>IF(ISBLANK($D2316),"",IF(ISBLANK($E2316),VLOOKUP($D2316,$J:$K,2,FALSE),VLOOKUP($E2316,'Daycare Packages'!$A:$G,7,FALSE)))</f>
        <v>20</v>
      </c>
      <c r="G2316" s="15"/>
      <c r="H2316" s="15">
        <f t="shared" si="92"/>
        <v>20</v>
      </c>
      <c r="I2316" s="198">
        <f t="shared" si="91"/>
        <v>2</v>
      </c>
    </row>
    <row r="2317" spans="1:9" x14ac:dyDescent="0.3">
      <c r="A2317" s="10">
        <v>43521</v>
      </c>
      <c r="B2317" s="11" t="s">
        <v>182</v>
      </c>
      <c r="C2317" s="11" t="s">
        <v>685</v>
      </c>
      <c r="D2317" s="11" t="s">
        <v>662</v>
      </c>
      <c r="E2317" s="11">
        <v>6769807</v>
      </c>
      <c r="F2317" s="15">
        <f>IF(ISBLANK($D2317),"",IF(ISBLANK($E2317),VLOOKUP($D2317,$J:$K,2,FALSE),VLOOKUP($E2317,'Daycare Packages'!$A:$G,7,FALSE)))</f>
        <v>23</v>
      </c>
      <c r="G2317" s="15"/>
      <c r="H2317" s="15">
        <f t="shared" si="92"/>
        <v>23</v>
      </c>
      <c r="I2317" s="198">
        <f t="shared" si="91"/>
        <v>2</v>
      </c>
    </row>
    <row r="2318" spans="1:9" x14ac:dyDescent="0.3">
      <c r="A2318" s="10">
        <v>43521</v>
      </c>
      <c r="B2318" s="11" t="s">
        <v>663</v>
      </c>
      <c r="C2318" s="11" t="s">
        <v>665</v>
      </c>
      <c r="D2318" s="11" t="s">
        <v>662</v>
      </c>
      <c r="F2318" s="15">
        <f>IF(ISBLANK($D2318),"",IF(ISBLANK($E2318),VLOOKUP($D2318,$J:$K,2,FALSE),VLOOKUP($E2318,'Daycare Packages'!$A:$G,7,FALSE)))</f>
        <v>30</v>
      </c>
      <c r="G2318" s="15"/>
      <c r="H2318" s="15">
        <f t="shared" si="92"/>
        <v>30</v>
      </c>
      <c r="I2318" s="198">
        <f t="shared" si="91"/>
        <v>2</v>
      </c>
    </row>
    <row r="2319" spans="1:9" x14ac:dyDescent="0.3">
      <c r="A2319" s="10">
        <v>43521</v>
      </c>
      <c r="B2319" s="11" t="s">
        <v>663</v>
      </c>
      <c r="C2319" s="11" t="s">
        <v>664</v>
      </c>
      <c r="D2319" s="11" t="s">
        <v>662</v>
      </c>
      <c r="F2319" s="15">
        <f>IF(ISBLANK($D2319),"",IF(ISBLANK($E2319),VLOOKUP($D2319,$J:$K,2,FALSE),VLOOKUP($E2319,'Daycare Packages'!$A:$G,7,FALSE)))</f>
        <v>30</v>
      </c>
      <c r="G2319" s="15"/>
      <c r="H2319" s="15">
        <f t="shared" si="92"/>
        <v>30</v>
      </c>
      <c r="I2319" s="198">
        <f t="shared" si="91"/>
        <v>2</v>
      </c>
    </row>
    <row r="2320" spans="1:9" x14ac:dyDescent="0.3">
      <c r="A2320" s="10">
        <v>43521</v>
      </c>
      <c r="B2320" s="11" t="s">
        <v>716</v>
      </c>
      <c r="C2320" s="11" t="s">
        <v>717</v>
      </c>
      <c r="D2320" s="11" t="s">
        <v>662</v>
      </c>
      <c r="F2320" s="15">
        <f>IF(ISBLANK($D2320),"",IF(ISBLANK($E2320),VLOOKUP($D2320,$J:$K,2,FALSE),VLOOKUP($E2320,'Daycare Packages'!$A:$G,7,FALSE)))</f>
        <v>30</v>
      </c>
      <c r="G2320" s="15"/>
      <c r="H2320" s="15">
        <f t="shared" si="92"/>
        <v>30</v>
      </c>
      <c r="I2320" s="198">
        <f t="shared" si="91"/>
        <v>2</v>
      </c>
    </row>
    <row r="2321" spans="1:34" x14ac:dyDescent="0.3">
      <c r="A2321" s="10">
        <v>43521</v>
      </c>
      <c r="B2321" s="11" t="s">
        <v>849</v>
      </c>
      <c r="C2321" s="11" t="s">
        <v>850</v>
      </c>
      <c r="D2321" s="11" t="s">
        <v>662</v>
      </c>
      <c r="F2321" s="15">
        <f>IF(ISBLANK($D2321),"",IF(ISBLANK($E2321),VLOOKUP($D2321,$J:$K,2,FALSE),VLOOKUP($E2321,'Daycare Packages'!$A:$G,7,FALSE)))</f>
        <v>30</v>
      </c>
      <c r="G2321" s="15"/>
      <c r="H2321" s="15">
        <f t="shared" si="92"/>
        <v>30</v>
      </c>
      <c r="I2321" s="198">
        <f t="shared" si="91"/>
        <v>2</v>
      </c>
    </row>
    <row r="2322" spans="1:34" x14ac:dyDescent="0.3">
      <c r="A2322" s="10">
        <v>43521</v>
      </c>
      <c r="B2322" s="11" t="s">
        <v>320</v>
      </c>
      <c r="C2322" s="11" t="s">
        <v>777</v>
      </c>
      <c r="D2322" s="11" t="s">
        <v>662</v>
      </c>
      <c r="F2322" s="15">
        <f>IF(ISBLANK($D2322),"",IF(ISBLANK($E2322),VLOOKUP($D2322,$J:$K,2,FALSE),VLOOKUP($E2322,'Daycare Packages'!$A:$G,7,FALSE)))</f>
        <v>30</v>
      </c>
      <c r="G2322" s="15"/>
      <c r="H2322" s="15">
        <f t="shared" si="92"/>
        <v>30</v>
      </c>
      <c r="I2322" s="198">
        <f t="shared" si="91"/>
        <v>2</v>
      </c>
    </row>
    <row r="2323" spans="1:34" x14ac:dyDescent="0.3">
      <c r="A2323" s="10">
        <v>43521</v>
      </c>
      <c r="B2323" s="11" t="s">
        <v>700</v>
      </c>
      <c r="C2323" s="11" t="s">
        <v>701</v>
      </c>
      <c r="D2323" s="11" t="s">
        <v>662</v>
      </c>
      <c r="F2323" s="15">
        <f>IF(ISBLANK($D2323),"",IF(ISBLANK($E2323),VLOOKUP($D2323,$J:$K,2,FALSE),VLOOKUP($E2323,'Daycare Packages'!$A:$G,7,FALSE)))</f>
        <v>30</v>
      </c>
      <c r="G2323" s="15"/>
      <c r="H2323" s="15">
        <f t="shared" si="92"/>
        <v>30</v>
      </c>
      <c r="I2323" s="198">
        <f t="shared" si="91"/>
        <v>2</v>
      </c>
    </row>
    <row r="2324" spans="1:34" x14ac:dyDescent="0.3">
      <c r="A2324" s="10">
        <v>43521</v>
      </c>
      <c r="B2324" s="11" t="s">
        <v>799</v>
      </c>
      <c r="C2324" s="11" t="s">
        <v>800</v>
      </c>
      <c r="D2324" s="11" t="s">
        <v>662</v>
      </c>
      <c r="F2324" s="15">
        <f>IF(ISBLANK($D2324),"",IF(ISBLANK($E2324),VLOOKUP($D2324,$J:$K,2,FALSE),VLOOKUP($E2324,'Daycare Packages'!$A:$G,7,FALSE)))</f>
        <v>30</v>
      </c>
      <c r="G2324" s="15"/>
      <c r="H2324" s="15">
        <f t="shared" si="92"/>
        <v>30</v>
      </c>
      <c r="I2324" s="198">
        <f t="shared" si="91"/>
        <v>2</v>
      </c>
    </row>
    <row r="2325" spans="1:34" x14ac:dyDescent="0.3">
      <c r="A2325" s="10">
        <v>43521</v>
      </c>
      <c r="B2325" s="11" t="s">
        <v>230</v>
      </c>
      <c r="C2325" s="11" t="s">
        <v>493</v>
      </c>
      <c r="D2325" s="11" t="s">
        <v>662</v>
      </c>
      <c r="E2325" s="11">
        <v>6773619</v>
      </c>
      <c r="F2325" s="15">
        <f>IF(ISBLANK($D2325),"",IF(ISBLANK($E2325),VLOOKUP($D2325,$J:$K,2,FALSE),VLOOKUP($E2325,'Daycare Packages'!$A:$G,7,FALSE)))</f>
        <v>27</v>
      </c>
      <c r="G2325" s="15"/>
      <c r="H2325" s="15">
        <f t="shared" si="92"/>
        <v>27</v>
      </c>
      <c r="I2325" s="198">
        <f t="shared" si="91"/>
        <v>2</v>
      </c>
    </row>
    <row r="2326" spans="1:34" x14ac:dyDescent="0.3">
      <c r="A2326" s="10">
        <v>43521</v>
      </c>
      <c r="B2326" s="11" t="s">
        <v>209</v>
      </c>
      <c r="C2326" s="11" t="s">
        <v>702</v>
      </c>
      <c r="D2326" s="11" t="s">
        <v>662</v>
      </c>
      <c r="E2326" s="11">
        <v>6780905</v>
      </c>
      <c r="F2326" s="15">
        <f>IF(ISBLANK($D2326),"",IF(ISBLANK($E2326),VLOOKUP($D2326,$J:$K,2,FALSE),VLOOKUP($E2326,'Daycare Packages'!$A:$G,7,FALSE)))</f>
        <v>27</v>
      </c>
      <c r="G2326" s="15"/>
      <c r="H2326" s="15">
        <f t="shared" si="92"/>
        <v>27</v>
      </c>
      <c r="I2326" s="198">
        <f t="shared" si="91"/>
        <v>2</v>
      </c>
    </row>
    <row r="2327" spans="1:34" x14ac:dyDescent="0.3">
      <c r="A2327" s="10">
        <v>43521</v>
      </c>
      <c r="B2327" s="11" t="s">
        <v>114</v>
      </c>
      <c r="C2327" s="11" t="s">
        <v>789</v>
      </c>
      <c r="D2327" s="11" t="s">
        <v>662</v>
      </c>
      <c r="E2327" s="11">
        <v>6735275</v>
      </c>
      <c r="F2327" s="15">
        <f>IF(ISBLANK($D2327),"",IF(ISBLANK($E2327),VLOOKUP($D2327,$J:$K,2,FALSE),VLOOKUP($E2327,'Daycare Packages'!$A:$G,7,FALSE)))</f>
        <v>22</v>
      </c>
      <c r="G2327" s="15"/>
      <c r="H2327" s="15">
        <f t="shared" si="92"/>
        <v>22</v>
      </c>
      <c r="I2327" s="198">
        <f t="shared" si="91"/>
        <v>2</v>
      </c>
    </row>
    <row r="2328" spans="1:34" x14ac:dyDescent="0.3">
      <c r="A2328" s="10">
        <v>43521</v>
      </c>
      <c r="B2328" s="11" t="s">
        <v>223</v>
      </c>
      <c r="C2328" s="11" t="s">
        <v>538</v>
      </c>
      <c r="D2328" s="11" t="s">
        <v>662</v>
      </c>
      <c r="E2328" s="11">
        <v>6745139</v>
      </c>
      <c r="F2328" s="15">
        <f>IF(ISBLANK($D2328),"",IF(ISBLANK($E2328),VLOOKUP($D2328,$J:$K,2,FALSE),VLOOKUP($E2328,'Daycare Packages'!$A:$G,7,FALSE)))</f>
        <v>26</v>
      </c>
      <c r="G2328" s="15"/>
      <c r="H2328" s="15">
        <f t="shared" si="92"/>
        <v>26</v>
      </c>
      <c r="I2328" s="198">
        <f t="shared" si="91"/>
        <v>2</v>
      </c>
    </row>
    <row r="2329" spans="1:34" x14ac:dyDescent="0.3">
      <c r="A2329" s="10">
        <v>43521</v>
      </c>
      <c r="B2329" s="11" t="s">
        <v>177</v>
      </c>
      <c r="C2329" s="11" t="s">
        <v>417</v>
      </c>
      <c r="D2329" s="11" t="s">
        <v>662</v>
      </c>
      <c r="E2329" s="11">
        <v>6719157</v>
      </c>
      <c r="F2329" s="15">
        <f>IF(ISBLANK($D2329),"",IF(ISBLANK($E2329),VLOOKUP($D2329,$J:$K,2,FALSE),VLOOKUP($E2329,'Daycare Packages'!$A:$G,7,FALSE)))</f>
        <v>26</v>
      </c>
      <c r="G2329" s="15"/>
      <c r="H2329" s="15">
        <f t="shared" si="92"/>
        <v>26</v>
      </c>
      <c r="I2329" s="198">
        <f t="shared" si="91"/>
        <v>2</v>
      </c>
    </row>
    <row r="2330" spans="1:34" x14ac:dyDescent="0.3">
      <c r="A2330" s="10">
        <v>43521</v>
      </c>
      <c r="B2330" s="11" t="s">
        <v>141</v>
      </c>
      <c r="C2330" s="11" t="s">
        <v>564</v>
      </c>
      <c r="D2330" s="11" t="s">
        <v>662</v>
      </c>
      <c r="E2330" s="11">
        <v>6784081</v>
      </c>
      <c r="F2330" s="15">
        <f>IF(ISBLANK($D2330),"",IF(ISBLANK($E2330),VLOOKUP($D2330,$J:$K,2,FALSE),VLOOKUP($E2330,'Daycare Packages'!$A:$G,7,FALSE)))</f>
        <v>26</v>
      </c>
      <c r="G2330" s="15"/>
      <c r="H2330" s="15">
        <f t="shared" si="92"/>
        <v>26</v>
      </c>
      <c r="I2330" s="198">
        <f t="shared" si="91"/>
        <v>2</v>
      </c>
    </row>
    <row r="2331" spans="1:34" s="89" customFormat="1" ht="14.4" thickBot="1" x14ac:dyDescent="0.35">
      <c r="A2331" s="86">
        <v>43521</v>
      </c>
      <c r="B2331" s="87" t="s">
        <v>907</v>
      </c>
      <c r="C2331" s="87" t="s">
        <v>488</v>
      </c>
      <c r="D2331" s="87" t="s">
        <v>662</v>
      </c>
      <c r="E2331" s="87"/>
      <c r="F2331" s="88">
        <f>IF(ISBLANK($D2331),"",IF(ISBLANK($E2331),VLOOKUP($D2331,$J:$K,2,FALSE),VLOOKUP($E2331,'Daycare Packages'!$A:$G,7,FALSE)))</f>
        <v>30</v>
      </c>
      <c r="G2331" s="88"/>
      <c r="H2331" s="88">
        <f t="shared" si="92"/>
        <v>30</v>
      </c>
      <c r="I2331" s="198">
        <f t="shared" si="91"/>
        <v>2</v>
      </c>
      <c r="AB2331" s="91"/>
      <c r="AD2331" s="92"/>
      <c r="AE2331" s="86"/>
      <c r="AF2331" s="90"/>
      <c r="AG2331" s="88"/>
      <c r="AH2331" s="88"/>
    </row>
    <row r="2332" spans="1:34" x14ac:dyDescent="0.3">
      <c r="A2332" s="10">
        <v>43522</v>
      </c>
      <c r="B2332" s="11" t="s">
        <v>477</v>
      </c>
      <c r="C2332" s="11" t="s">
        <v>478</v>
      </c>
      <c r="D2332" s="11" t="s">
        <v>662</v>
      </c>
      <c r="F2332" s="15">
        <f>IF(ISBLANK($D2332),"",IF(ISBLANK($E2332),VLOOKUP($D2332,$J:$K,2,FALSE),VLOOKUP($E2332,'Daycare Packages'!$A:$G,7,FALSE)))</f>
        <v>30</v>
      </c>
      <c r="G2332" s="15"/>
      <c r="H2332" s="15">
        <f t="shared" si="92"/>
        <v>30</v>
      </c>
      <c r="I2332" s="198">
        <f t="shared" si="91"/>
        <v>2</v>
      </c>
    </row>
    <row r="2333" spans="1:34" x14ac:dyDescent="0.3">
      <c r="A2333" s="10">
        <v>43522</v>
      </c>
      <c r="B2333" s="11" t="s">
        <v>1085</v>
      </c>
      <c r="C2333" s="11" t="s">
        <v>759</v>
      </c>
      <c r="D2333" s="11" t="s">
        <v>671</v>
      </c>
      <c r="F2333" s="15">
        <f>IF(ISBLANK($D2333),"",IF(ISBLANK($E2333),VLOOKUP($D2333,$J:$K,2,FALSE),VLOOKUP($E2333,'Daycare Packages'!$A:$G,7,FALSE)))</f>
        <v>0</v>
      </c>
      <c r="G2333" s="15"/>
      <c r="H2333" s="15">
        <f t="shared" si="92"/>
        <v>0</v>
      </c>
      <c r="I2333" s="198">
        <f t="shared" si="91"/>
        <v>2</v>
      </c>
    </row>
    <row r="2334" spans="1:34" x14ac:dyDescent="0.3">
      <c r="A2334" s="10">
        <v>43522</v>
      </c>
      <c r="B2334" s="11" t="s">
        <v>1086</v>
      </c>
      <c r="C2334" s="11" t="s">
        <v>1087</v>
      </c>
      <c r="D2334" s="11" t="s">
        <v>671</v>
      </c>
      <c r="F2334" s="15">
        <f>IF(ISBLANK($D2334),"",IF(ISBLANK($E2334),VLOOKUP($D2334,$J:$K,2,FALSE),VLOOKUP($E2334,'Daycare Packages'!$A:$G,7,FALSE)))</f>
        <v>0</v>
      </c>
      <c r="G2334" s="15"/>
      <c r="H2334" s="15">
        <f t="shared" si="92"/>
        <v>0</v>
      </c>
      <c r="I2334" s="198">
        <f t="shared" si="91"/>
        <v>2</v>
      </c>
    </row>
    <row r="2335" spans="1:34" x14ac:dyDescent="0.3">
      <c r="A2335" s="10">
        <v>43522</v>
      </c>
      <c r="B2335" s="11" t="s">
        <v>154</v>
      </c>
      <c r="C2335" s="11" t="s">
        <v>729</v>
      </c>
      <c r="D2335" s="11" t="s">
        <v>659</v>
      </c>
      <c r="E2335" s="11">
        <v>6699092</v>
      </c>
      <c r="F2335" s="15">
        <f>IF(ISBLANK($D2335),"",IF(ISBLANK($E2335),VLOOKUP($D2335,$J:$K,2,FALSE),VLOOKUP($E2335,'Daycare Packages'!$A:$G,7,FALSE)))</f>
        <v>18</v>
      </c>
      <c r="G2335" s="15"/>
      <c r="H2335" s="15">
        <f t="shared" si="92"/>
        <v>18</v>
      </c>
      <c r="I2335" s="198">
        <f t="shared" si="91"/>
        <v>2</v>
      </c>
    </row>
    <row r="2336" spans="1:34" x14ac:dyDescent="0.3">
      <c r="A2336" s="10">
        <v>43522</v>
      </c>
      <c r="B2336" s="11" t="s">
        <v>152</v>
      </c>
      <c r="C2336" s="11" t="s">
        <v>679</v>
      </c>
      <c r="D2336" s="11" t="s">
        <v>662</v>
      </c>
      <c r="E2336" s="11">
        <v>6696828</v>
      </c>
      <c r="F2336" s="15">
        <f>IF(ISBLANK($D2336),"",IF(ISBLANK($E2336),VLOOKUP($D2336,$J:$K,2,FALSE),VLOOKUP($E2336,'Daycare Packages'!$A:$G,7,FALSE)))</f>
        <v>22</v>
      </c>
      <c r="G2336" s="15"/>
      <c r="H2336" s="15">
        <f t="shared" si="92"/>
        <v>22</v>
      </c>
      <c r="I2336" s="198">
        <f t="shared" si="91"/>
        <v>2</v>
      </c>
    </row>
    <row r="2337" spans="1:9" x14ac:dyDescent="0.3">
      <c r="A2337" s="10">
        <v>43522</v>
      </c>
      <c r="B2337" s="11" t="s">
        <v>720</v>
      </c>
      <c r="C2337" s="11" t="s">
        <v>721</v>
      </c>
      <c r="D2337" s="11" t="s">
        <v>659</v>
      </c>
      <c r="F2337" s="15">
        <f>IF(ISBLANK($D2337),"",IF(ISBLANK($E2337),VLOOKUP($D2337,$J:$K,2,FALSE),VLOOKUP($E2337,'Daycare Packages'!$A:$G,7,FALSE)))</f>
        <v>20</v>
      </c>
      <c r="G2337" s="15"/>
      <c r="H2337" s="15">
        <f t="shared" si="92"/>
        <v>20</v>
      </c>
      <c r="I2337" s="198">
        <f t="shared" si="91"/>
        <v>2</v>
      </c>
    </row>
    <row r="2338" spans="1:9" x14ac:dyDescent="0.3">
      <c r="A2338" s="10">
        <v>43522</v>
      </c>
      <c r="B2338" s="11" t="s">
        <v>749</v>
      </c>
      <c r="C2338" s="11" t="s">
        <v>750</v>
      </c>
      <c r="D2338" s="11" t="s">
        <v>659</v>
      </c>
      <c r="F2338" s="15">
        <f>IF(ISBLANK($D2338),"",IF(ISBLANK($E2338),VLOOKUP($D2338,$J:$K,2,FALSE),VLOOKUP($E2338,'Daycare Packages'!$A:$G,7,FALSE)))</f>
        <v>20</v>
      </c>
      <c r="G2338" s="15"/>
      <c r="H2338" s="15">
        <f t="shared" si="92"/>
        <v>20</v>
      </c>
      <c r="I2338" s="198">
        <f t="shared" si="91"/>
        <v>2</v>
      </c>
    </row>
    <row r="2339" spans="1:9" x14ac:dyDescent="0.3">
      <c r="A2339" s="10">
        <v>43522</v>
      </c>
      <c r="B2339" s="11" t="s">
        <v>190</v>
      </c>
      <c r="C2339" s="11" t="s">
        <v>718</v>
      </c>
      <c r="D2339" s="11" t="s">
        <v>659</v>
      </c>
      <c r="F2339" s="15">
        <f>IF(ISBLANK($D2339),"",IF(ISBLANK($E2339),VLOOKUP($D2339,$J:$K,2,FALSE),VLOOKUP($E2339,'Daycare Packages'!$A:$G,7,FALSE)))</f>
        <v>20</v>
      </c>
      <c r="G2339" s="15"/>
      <c r="H2339" s="15">
        <f t="shared" si="92"/>
        <v>20</v>
      </c>
      <c r="I2339" s="198">
        <f t="shared" si="91"/>
        <v>2</v>
      </c>
    </row>
    <row r="2340" spans="1:9" x14ac:dyDescent="0.3">
      <c r="A2340" s="10">
        <v>43522</v>
      </c>
      <c r="B2340" s="11" t="s">
        <v>989</v>
      </c>
      <c r="C2340" s="11" t="s">
        <v>765</v>
      </c>
      <c r="D2340" s="11" t="s">
        <v>662</v>
      </c>
      <c r="F2340" s="15">
        <f>IF(ISBLANK($D2340),"",IF(ISBLANK($E2340),VLOOKUP($D2340,$J:$K,2,FALSE),VLOOKUP($E2340,'Daycare Packages'!$A:$G,7,FALSE)))</f>
        <v>30</v>
      </c>
      <c r="G2340" s="15"/>
      <c r="H2340" s="15">
        <f t="shared" si="92"/>
        <v>30</v>
      </c>
      <c r="I2340" s="198">
        <f t="shared" si="91"/>
        <v>2</v>
      </c>
    </row>
    <row r="2341" spans="1:9" x14ac:dyDescent="0.3">
      <c r="A2341" s="10">
        <v>43522</v>
      </c>
      <c r="B2341" s="11" t="s">
        <v>130</v>
      </c>
      <c r="C2341" s="11" t="s">
        <v>1088</v>
      </c>
      <c r="D2341" s="11" t="s">
        <v>662</v>
      </c>
      <c r="E2341" s="11">
        <v>6782168</v>
      </c>
      <c r="F2341" s="15">
        <f>IF(ISBLANK($D2341),"",IF(ISBLANK($E2341),VLOOKUP($D2341,$J:$K,2,FALSE),VLOOKUP($E2341,'Daycare Packages'!$A:$G,7,FALSE)))</f>
        <v>27</v>
      </c>
      <c r="G2341" s="15"/>
      <c r="H2341" s="15">
        <f t="shared" si="92"/>
        <v>27</v>
      </c>
      <c r="I2341" s="198">
        <f t="shared" si="91"/>
        <v>2</v>
      </c>
    </row>
    <row r="2342" spans="1:9" x14ac:dyDescent="0.3">
      <c r="A2342" s="10">
        <v>43522</v>
      </c>
      <c r="B2342" s="11" t="s">
        <v>130</v>
      </c>
      <c r="C2342" s="11" t="s">
        <v>402</v>
      </c>
      <c r="D2342" s="11" t="s">
        <v>662</v>
      </c>
      <c r="E2342" s="11">
        <v>6659131</v>
      </c>
      <c r="F2342" s="15">
        <f>IF(ISBLANK($D2342),"",IF(ISBLANK($E2342),VLOOKUP($D2342,$J:$K,2,FALSE),VLOOKUP($E2342,'Daycare Packages'!$A:$G,7,FALSE)))</f>
        <v>26</v>
      </c>
      <c r="G2342" s="15"/>
      <c r="H2342" s="15">
        <f t="shared" si="92"/>
        <v>26</v>
      </c>
      <c r="I2342" s="198">
        <f t="shared" si="91"/>
        <v>2</v>
      </c>
    </row>
    <row r="2343" spans="1:9" x14ac:dyDescent="0.3">
      <c r="A2343" s="10">
        <v>43522</v>
      </c>
      <c r="B2343" s="11" t="s">
        <v>212</v>
      </c>
      <c r="C2343" s="11" t="s">
        <v>707</v>
      </c>
      <c r="D2343" s="11" t="s">
        <v>662</v>
      </c>
      <c r="F2343" s="15">
        <f>IF(ISBLANK($D2343),"",IF(ISBLANK($E2343),VLOOKUP($D2343,$J:$K,2,FALSE),VLOOKUP($E2343,'Daycare Packages'!$A:$G,7,FALSE)))</f>
        <v>30</v>
      </c>
      <c r="G2343" s="15"/>
      <c r="H2343" s="15">
        <f t="shared" si="92"/>
        <v>30</v>
      </c>
      <c r="I2343" s="198">
        <f t="shared" si="91"/>
        <v>2</v>
      </c>
    </row>
    <row r="2344" spans="1:9" x14ac:dyDescent="0.3">
      <c r="A2344" s="10">
        <v>43522</v>
      </c>
      <c r="B2344" s="11" t="s">
        <v>626</v>
      </c>
      <c r="C2344" s="11" t="s">
        <v>627</v>
      </c>
      <c r="D2344" s="11" t="s">
        <v>662</v>
      </c>
      <c r="F2344" s="15">
        <f>IF(ISBLANK($D2344),"",IF(ISBLANK($E2344),VLOOKUP($D2344,$J:$K,2,FALSE),VLOOKUP($E2344,'Daycare Packages'!$A:$G,7,FALSE)))</f>
        <v>30</v>
      </c>
      <c r="G2344" s="15"/>
      <c r="H2344" s="15">
        <f t="shared" si="92"/>
        <v>30</v>
      </c>
      <c r="I2344" s="198">
        <f t="shared" si="91"/>
        <v>2</v>
      </c>
    </row>
    <row r="2345" spans="1:9" x14ac:dyDescent="0.3">
      <c r="A2345" s="10">
        <v>43522</v>
      </c>
      <c r="B2345" s="11" t="s">
        <v>211</v>
      </c>
      <c r="C2345" s="11" t="s">
        <v>507</v>
      </c>
      <c r="D2345" s="11" t="s">
        <v>662</v>
      </c>
      <c r="F2345" s="15">
        <f>IF(ISBLANK($D2345),"",IF(ISBLANK($E2345),VLOOKUP($D2345,$J:$K,2,FALSE),VLOOKUP($E2345,'Daycare Packages'!$A:$G,7,FALSE)))</f>
        <v>30</v>
      </c>
      <c r="G2345" s="15">
        <v>-3</v>
      </c>
      <c r="H2345" s="15">
        <f t="shared" si="92"/>
        <v>27</v>
      </c>
      <c r="I2345" s="198">
        <f t="shared" si="91"/>
        <v>2</v>
      </c>
    </row>
    <row r="2346" spans="1:9" x14ac:dyDescent="0.3">
      <c r="A2346" s="10">
        <v>43522</v>
      </c>
      <c r="B2346" s="11" t="s">
        <v>182</v>
      </c>
      <c r="C2346" s="11" t="s">
        <v>685</v>
      </c>
      <c r="D2346" s="11" t="s">
        <v>662</v>
      </c>
      <c r="E2346" s="11">
        <v>6769807</v>
      </c>
      <c r="F2346" s="15">
        <f>IF(ISBLANK($D2346),"",IF(ISBLANK($E2346),VLOOKUP($D2346,$J:$K,2,FALSE),VLOOKUP($E2346,'Daycare Packages'!$A:$G,7,FALSE)))</f>
        <v>23</v>
      </c>
      <c r="G2346" s="15"/>
      <c r="H2346" s="15">
        <f t="shared" si="92"/>
        <v>23</v>
      </c>
      <c r="I2346" s="198">
        <f t="shared" si="91"/>
        <v>2</v>
      </c>
    </row>
    <row r="2347" spans="1:9" x14ac:dyDescent="0.3">
      <c r="A2347" s="10">
        <v>43522</v>
      </c>
      <c r="B2347" s="11" t="s">
        <v>940</v>
      </c>
      <c r="C2347" s="11" t="s">
        <v>520</v>
      </c>
      <c r="D2347" s="11" t="s">
        <v>662</v>
      </c>
      <c r="F2347" s="15">
        <f>IF(ISBLANK($D2347),"",IF(ISBLANK($E2347),VLOOKUP($D2347,$J:$K,2,FALSE),VLOOKUP($E2347,'Daycare Packages'!$A:$G,7,FALSE)))</f>
        <v>30</v>
      </c>
      <c r="G2347" s="15"/>
      <c r="H2347" s="15">
        <f t="shared" si="92"/>
        <v>30</v>
      </c>
      <c r="I2347" s="198">
        <f t="shared" si="91"/>
        <v>2</v>
      </c>
    </row>
    <row r="2348" spans="1:9" x14ac:dyDescent="0.3">
      <c r="A2348" s="10">
        <v>43522</v>
      </c>
      <c r="B2348" s="11" t="s">
        <v>940</v>
      </c>
      <c r="C2348" s="11" t="s">
        <v>395</v>
      </c>
      <c r="D2348" s="11" t="s">
        <v>662</v>
      </c>
      <c r="F2348" s="15">
        <f>IF(ISBLANK($D2348),"",IF(ISBLANK($E2348),VLOOKUP($D2348,$J:$K,2,FALSE),VLOOKUP($E2348,'Daycare Packages'!$A:$G,7,FALSE)))</f>
        <v>30</v>
      </c>
      <c r="G2348" s="15"/>
      <c r="H2348" s="15">
        <f t="shared" si="92"/>
        <v>30</v>
      </c>
      <c r="I2348" s="198">
        <f t="shared" si="91"/>
        <v>2</v>
      </c>
    </row>
    <row r="2349" spans="1:9" x14ac:dyDescent="0.3">
      <c r="A2349" s="10">
        <v>43522</v>
      </c>
      <c r="B2349" s="11" t="s">
        <v>206</v>
      </c>
      <c r="C2349" s="11" t="s">
        <v>424</v>
      </c>
      <c r="D2349" s="11" t="s">
        <v>662</v>
      </c>
      <c r="E2349" s="11">
        <v>6732853</v>
      </c>
      <c r="F2349" s="15">
        <f>IF(ISBLANK($D2349),"",IF(ISBLANK($E2349),VLOOKUP($D2349,$J:$K,2,FALSE),VLOOKUP($E2349,'Daycare Packages'!$A:$G,7,FALSE)))</f>
        <v>26</v>
      </c>
      <c r="G2349" s="15"/>
      <c r="H2349" s="15">
        <f t="shared" si="92"/>
        <v>26</v>
      </c>
      <c r="I2349" s="198">
        <f t="shared" si="91"/>
        <v>2</v>
      </c>
    </row>
    <row r="2350" spans="1:9" x14ac:dyDescent="0.3">
      <c r="A2350" s="10">
        <v>43522</v>
      </c>
      <c r="B2350" s="11" t="s">
        <v>887</v>
      </c>
      <c r="C2350" s="11" t="s">
        <v>888</v>
      </c>
      <c r="D2350" s="11" t="s">
        <v>662</v>
      </c>
      <c r="F2350" s="15">
        <f>IF(ISBLANK($D2350),"",IF(ISBLANK($E2350),VLOOKUP($D2350,$J:$K,2,FALSE),VLOOKUP($E2350,'Daycare Packages'!$A:$G,7,FALSE)))</f>
        <v>30</v>
      </c>
      <c r="G2350" s="15"/>
      <c r="H2350" s="15">
        <f t="shared" si="92"/>
        <v>30</v>
      </c>
      <c r="I2350" s="198">
        <f t="shared" si="91"/>
        <v>2</v>
      </c>
    </row>
    <row r="2351" spans="1:9" x14ac:dyDescent="0.3">
      <c r="A2351" s="10">
        <v>43522</v>
      </c>
      <c r="B2351" s="11" t="s">
        <v>845</v>
      </c>
      <c r="C2351" s="11" t="s">
        <v>846</v>
      </c>
      <c r="D2351" s="11" t="s">
        <v>662</v>
      </c>
      <c r="F2351" s="15">
        <f>IF(ISBLANK($D2351),"",IF(ISBLANK($E2351),VLOOKUP($D2351,$J:$K,2,FALSE),VLOOKUP($E2351,'Daycare Packages'!$A:$G,7,FALSE)))</f>
        <v>30</v>
      </c>
      <c r="G2351" s="15"/>
      <c r="H2351" s="15">
        <f t="shared" si="92"/>
        <v>30</v>
      </c>
      <c r="I2351" s="198">
        <f t="shared" si="91"/>
        <v>2</v>
      </c>
    </row>
    <row r="2352" spans="1:9" x14ac:dyDescent="0.3">
      <c r="A2352" s="10">
        <v>43522</v>
      </c>
      <c r="B2352" s="11" t="s">
        <v>194</v>
      </c>
      <c r="C2352" s="11" t="s">
        <v>792</v>
      </c>
      <c r="D2352" s="11" t="s">
        <v>662</v>
      </c>
      <c r="E2352" s="11">
        <v>6727744</v>
      </c>
      <c r="F2352" s="15">
        <f>IF(ISBLANK($D2352),"",IF(ISBLANK($E2352),VLOOKUP($D2352,$J:$K,2,FALSE),VLOOKUP($E2352,'Daycare Packages'!$A:$G,7,FALSE)))</f>
        <v>24</v>
      </c>
      <c r="G2352" s="15"/>
      <c r="H2352" s="15">
        <f t="shared" si="92"/>
        <v>24</v>
      </c>
      <c r="I2352" s="198">
        <f t="shared" si="91"/>
        <v>2</v>
      </c>
    </row>
    <row r="2353" spans="1:9" x14ac:dyDescent="0.3">
      <c r="A2353" s="10">
        <v>43522</v>
      </c>
      <c r="B2353" s="11" t="s">
        <v>168</v>
      </c>
      <c r="C2353" s="11" t="s">
        <v>640</v>
      </c>
      <c r="D2353" s="11" t="s">
        <v>662</v>
      </c>
      <c r="E2353" s="11">
        <v>6786393</v>
      </c>
      <c r="F2353" s="15">
        <f>IF(ISBLANK($D2353),"",IF(ISBLANK($E2353),VLOOKUP($D2353,$J:$K,2,FALSE),VLOOKUP($E2353,'Daycare Packages'!$A:$G,7,FALSE)))</f>
        <v>27</v>
      </c>
      <c r="G2353" s="15"/>
      <c r="H2353" s="15">
        <f t="shared" si="92"/>
        <v>27</v>
      </c>
      <c r="I2353" s="198">
        <f t="shared" si="91"/>
        <v>2</v>
      </c>
    </row>
    <row r="2354" spans="1:9" x14ac:dyDescent="0.3">
      <c r="A2354" s="10">
        <v>43522</v>
      </c>
      <c r="B2354" s="11" t="s">
        <v>139</v>
      </c>
      <c r="C2354" s="11" t="s">
        <v>867</v>
      </c>
      <c r="D2354" s="11" t="s">
        <v>662</v>
      </c>
      <c r="E2354" s="11">
        <v>6785294</v>
      </c>
      <c r="F2354" s="15">
        <f>IF(ISBLANK($D2354),"",IF(ISBLANK($E2354),VLOOKUP($D2354,$J:$K,2,FALSE),VLOOKUP($E2354,'Daycare Packages'!$A:$G,7,FALSE)))</f>
        <v>27</v>
      </c>
      <c r="G2354" s="15"/>
      <c r="H2354" s="15">
        <f t="shared" si="92"/>
        <v>27</v>
      </c>
      <c r="I2354" s="198">
        <f t="shared" si="91"/>
        <v>2</v>
      </c>
    </row>
    <row r="2355" spans="1:9" x14ac:dyDescent="0.3">
      <c r="A2355" s="10">
        <v>43522</v>
      </c>
      <c r="B2355" s="11" t="s">
        <v>405</v>
      </c>
      <c r="C2355" s="11" t="s">
        <v>1060</v>
      </c>
      <c r="D2355" s="11" t="s">
        <v>662</v>
      </c>
      <c r="F2355" s="15">
        <f>IF(ISBLANK($D2355),"",IF(ISBLANK($E2355),VLOOKUP($D2355,$J:$K,2,FALSE),VLOOKUP($E2355,'Daycare Packages'!$A:$G,7,FALSE)))</f>
        <v>30</v>
      </c>
      <c r="G2355" s="15"/>
      <c r="H2355" s="15">
        <f t="shared" si="92"/>
        <v>30</v>
      </c>
      <c r="I2355" s="198">
        <f t="shared" si="91"/>
        <v>2</v>
      </c>
    </row>
    <row r="2356" spans="1:9" x14ac:dyDescent="0.3">
      <c r="A2356" s="10">
        <v>43522</v>
      </c>
      <c r="B2356" s="11" t="s">
        <v>405</v>
      </c>
      <c r="C2356" s="11" t="s">
        <v>1059</v>
      </c>
      <c r="D2356" s="11" t="s">
        <v>662</v>
      </c>
      <c r="F2356" s="15">
        <f>IF(ISBLANK($D2356),"",IF(ISBLANK($E2356),VLOOKUP($D2356,$J:$K,2,FALSE),VLOOKUP($E2356,'Daycare Packages'!$A:$G,7,FALSE)))</f>
        <v>30</v>
      </c>
      <c r="G2356" s="15"/>
      <c r="H2356" s="15">
        <f t="shared" si="92"/>
        <v>30</v>
      </c>
      <c r="I2356" s="198">
        <f t="shared" si="91"/>
        <v>2</v>
      </c>
    </row>
    <row r="2357" spans="1:9" x14ac:dyDescent="0.3">
      <c r="A2357" s="10">
        <v>43522</v>
      </c>
      <c r="B2357" s="11" t="s">
        <v>511</v>
      </c>
      <c r="C2357" s="11" t="s">
        <v>512</v>
      </c>
      <c r="D2357" s="11" t="s">
        <v>662</v>
      </c>
      <c r="F2357" s="15">
        <f>IF(ISBLANK($D2357),"",IF(ISBLANK($E2357),VLOOKUP($D2357,$J:$K,2,FALSE),VLOOKUP($E2357,'Daycare Packages'!$A:$G,7,FALSE)))</f>
        <v>30</v>
      </c>
      <c r="G2357" s="15"/>
      <c r="H2357" s="15">
        <f t="shared" si="92"/>
        <v>30</v>
      </c>
      <c r="I2357" s="198">
        <f t="shared" si="91"/>
        <v>2</v>
      </c>
    </row>
    <row r="2358" spans="1:9" x14ac:dyDescent="0.3">
      <c r="A2358" s="10">
        <v>43522</v>
      </c>
      <c r="B2358" s="11" t="s">
        <v>459</v>
      </c>
      <c r="C2358" s="11" t="s">
        <v>460</v>
      </c>
      <c r="D2358" s="11" t="s">
        <v>662</v>
      </c>
      <c r="F2358" s="15">
        <f>IF(ISBLANK($D2358),"",IF(ISBLANK($E2358),VLOOKUP($D2358,$J:$K,2,FALSE),VLOOKUP($E2358,'Daycare Packages'!$A:$G,7,FALSE)))</f>
        <v>30</v>
      </c>
      <c r="G2358" s="15"/>
      <c r="H2358" s="15">
        <f t="shared" si="92"/>
        <v>30</v>
      </c>
      <c r="I2358" s="198">
        <f t="shared" si="91"/>
        <v>2</v>
      </c>
    </row>
    <row r="2359" spans="1:9" x14ac:dyDescent="0.3">
      <c r="A2359" s="10">
        <v>43522</v>
      </c>
      <c r="B2359" s="11" t="s">
        <v>158</v>
      </c>
      <c r="C2359" s="11" t="s">
        <v>527</v>
      </c>
      <c r="D2359" s="11" t="s">
        <v>662</v>
      </c>
      <c r="E2359" s="11">
        <v>6706817</v>
      </c>
      <c r="F2359" s="15">
        <f>IF(ISBLANK($D2359),"",IF(ISBLANK($E2359),VLOOKUP($D2359,$J:$K,2,FALSE),VLOOKUP($E2359,'Daycare Packages'!$A:$G,7,FALSE)))</f>
        <v>22</v>
      </c>
      <c r="G2359" s="15"/>
      <c r="H2359" s="15">
        <f t="shared" si="92"/>
        <v>22</v>
      </c>
      <c r="I2359" s="198">
        <f t="shared" si="91"/>
        <v>2</v>
      </c>
    </row>
    <row r="2360" spans="1:9" x14ac:dyDescent="0.3">
      <c r="A2360" s="10">
        <v>43522</v>
      </c>
      <c r="B2360" s="11" t="s">
        <v>208</v>
      </c>
      <c r="C2360" s="11" t="s">
        <v>507</v>
      </c>
      <c r="D2360" s="11" t="s">
        <v>662</v>
      </c>
      <c r="E2360" s="11">
        <v>6733427</v>
      </c>
      <c r="F2360" s="15">
        <f>IF(ISBLANK($D2360),"",IF(ISBLANK($E2360),VLOOKUP($D2360,$J:$K,2,FALSE),VLOOKUP($E2360,'Daycare Packages'!$A:$G,7,FALSE)))</f>
        <v>22</v>
      </c>
      <c r="G2360" s="15"/>
      <c r="H2360" s="15">
        <f t="shared" si="92"/>
        <v>22</v>
      </c>
      <c r="I2360" s="198">
        <f t="shared" si="91"/>
        <v>2</v>
      </c>
    </row>
    <row r="2361" spans="1:9" x14ac:dyDescent="0.3">
      <c r="A2361" s="10">
        <v>43522</v>
      </c>
      <c r="B2361" s="11" t="s">
        <v>628</v>
      </c>
      <c r="C2361" s="11" t="s">
        <v>629</v>
      </c>
      <c r="D2361" s="11" t="s">
        <v>662</v>
      </c>
      <c r="F2361" s="15">
        <f>IF(ISBLANK($D2361),"",IF(ISBLANK($E2361),VLOOKUP($D2361,$J:$K,2,FALSE),VLOOKUP($E2361,'Daycare Packages'!$A:$G,7,FALSE)))</f>
        <v>30</v>
      </c>
      <c r="G2361" s="15"/>
      <c r="H2361" s="15">
        <f t="shared" si="92"/>
        <v>30</v>
      </c>
      <c r="I2361" s="198">
        <f t="shared" si="91"/>
        <v>2</v>
      </c>
    </row>
    <row r="2362" spans="1:9" x14ac:dyDescent="0.3">
      <c r="A2362" s="10">
        <v>43522</v>
      </c>
      <c r="B2362" s="11" t="s">
        <v>849</v>
      </c>
      <c r="C2362" s="11" t="s">
        <v>850</v>
      </c>
      <c r="D2362" s="11" t="s">
        <v>662</v>
      </c>
      <c r="F2362" s="15">
        <f>IF(ISBLANK($D2362),"",IF(ISBLANK($E2362),VLOOKUP($D2362,$J:$K,2,FALSE),VLOOKUP($E2362,'Daycare Packages'!$A:$G,7,FALSE)))</f>
        <v>30</v>
      </c>
      <c r="G2362" s="15"/>
      <c r="H2362" s="15">
        <f t="shared" si="92"/>
        <v>30</v>
      </c>
      <c r="I2362" s="198">
        <f t="shared" si="91"/>
        <v>2</v>
      </c>
    </row>
    <row r="2363" spans="1:9" x14ac:dyDescent="0.3">
      <c r="A2363" s="10">
        <v>43522</v>
      </c>
      <c r="B2363" s="11" t="s">
        <v>136</v>
      </c>
      <c r="C2363" s="11" t="s">
        <v>650</v>
      </c>
      <c r="D2363" s="11" t="s">
        <v>662</v>
      </c>
      <c r="E2363" s="11">
        <v>6663980</v>
      </c>
      <c r="F2363" s="15">
        <f>IF(ISBLANK($D2363),"",IF(ISBLANK($E2363),VLOOKUP($D2363,$J:$K,2,FALSE),VLOOKUP($E2363,'Daycare Packages'!$A:$G,7,FALSE)))</f>
        <v>25</v>
      </c>
      <c r="G2363" s="15"/>
      <c r="H2363" s="15">
        <f t="shared" si="92"/>
        <v>25</v>
      </c>
      <c r="I2363" s="198">
        <f t="shared" si="91"/>
        <v>2</v>
      </c>
    </row>
    <row r="2364" spans="1:9" x14ac:dyDescent="0.3">
      <c r="A2364" s="10">
        <v>43522</v>
      </c>
      <c r="B2364" s="11" t="s">
        <v>179</v>
      </c>
      <c r="C2364" s="11" t="s">
        <v>706</v>
      </c>
      <c r="D2364" s="11" t="s">
        <v>662</v>
      </c>
      <c r="E2364" s="11">
        <v>6758539</v>
      </c>
      <c r="F2364" s="15">
        <f>IF(ISBLANK($D2364),"",IF(ISBLANK($E2364),VLOOKUP($D2364,$J:$K,2,FALSE),VLOOKUP($E2364,'Daycare Packages'!$A:$G,7,FALSE)))</f>
        <v>27</v>
      </c>
      <c r="G2364" s="15"/>
      <c r="H2364" s="15">
        <f t="shared" si="92"/>
        <v>27</v>
      </c>
      <c r="I2364" s="198">
        <f t="shared" si="91"/>
        <v>2</v>
      </c>
    </row>
    <row r="2365" spans="1:9" x14ac:dyDescent="0.3">
      <c r="A2365" s="10">
        <v>43522</v>
      </c>
      <c r="B2365" s="11" t="s">
        <v>183</v>
      </c>
      <c r="C2365" s="11" t="s">
        <v>520</v>
      </c>
      <c r="D2365" s="11" t="s">
        <v>662</v>
      </c>
      <c r="E2365" s="11">
        <v>6722072</v>
      </c>
      <c r="F2365" s="15">
        <f>IF(ISBLANK($D2365),"",IF(ISBLANK($E2365),VLOOKUP($D2365,$J:$K,2,FALSE),VLOOKUP($E2365,'Daycare Packages'!$A:$G,7,FALSE)))</f>
        <v>25</v>
      </c>
      <c r="G2365" s="15"/>
      <c r="H2365" s="15">
        <f t="shared" si="92"/>
        <v>25</v>
      </c>
      <c r="I2365" s="198">
        <f t="shared" si="91"/>
        <v>2</v>
      </c>
    </row>
    <row r="2366" spans="1:9" x14ac:dyDescent="0.3">
      <c r="A2366" s="10">
        <v>43522</v>
      </c>
      <c r="B2366" s="11" t="s">
        <v>160</v>
      </c>
      <c r="C2366" s="11" t="s">
        <v>793</v>
      </c>
      <c r="D2366" s="11" t="s">
        <v>662</v>
      </c>
      <c r="E2366" s="11">
        <v>6762371</v>
      </c>
      <c r="F2366" s="15">
        <f>IF(ISBLANK($D2366),"",IF(ISBLANK($E2366),VLOOKUP($D2366,$J:$K,2,FALSE),VLOOKUP($E2366,'Daycare Packages'!$A:$G,7,FALSE)))</f>
        <v>25</v>
      </c>
      <c r="G2366" s="15"/>
      <c r="H2366" s="15">
        <f>IF(ISBLANK(D2366),"",SUM(F2366:G2366))</f>
        <v>25</v>
      </c>
      <c r="I2366" s="198">
        <f t="shared" si="91"/>
        <v>2</v>
      </c>
    </row>
    <row r="2367" spans="1:9" x14ac:dyDescent="0.3">
      <c r="A2367" s="10">
        <v>43522</v>
      </c>
      <c r="B2367" s="11" t="s">
        <v>160</v>
      </c>
      <c r="C2367" s="11" t="s">
        <v>794</v>
      </c>
      <c r="D2367" s="11" t="s">
        <v>662</v>
      </c>
      <c r="E2367" s="11">
        <v>6762371</v>
      </c>
      <c r="F2367" s="15">
        <f>IF(ISBLANK($D2367),"",IF(ISBLANK($E2367),VLOOKUP($D2367,$J:$K,2,FALSE),VLOOKUP($E2367,'Daycare Packages'!$A:$G,7,FALSE)))</f>
        <v>25</v>
      </c>
      <c r="G2367" s="15"/>
      <c r="H2367" s="15">
        <f t="shared" si="92"/>
        <v>25</v>
      </c>
      <c r="I2367" s="198">
        <f t="shared" si="91"/>
        <v>2</v>
      </c>
    </row>
    <row r="2368" spans="1:9" x14ac:dyDescent="0.3">
      <c r="A2368" s="10">
        <v>43522</v>
      </c>
      <c r="B2368" s="11" t="s">
        <v>219</v>
      </c>
      <c r="C2368" s="11" t="s">
        <v>765</v>
      </c>
      <c r="D2368" s="11" t="s">
        <v>662</v>
      </c>
      <c r="E2368" s="11">
        <v>6778567</v>
      </c>
      <c r="F2368" s="15">
        <f>IF(ISBLANK($D2368),"",IF(ISBLANK($E2368),VLOOKUP($D2368,$J:$K,2,FALSE),VLOOKUP($E2368,'Daycare Packages'!$A:$G,7,FALSE)))</f>
        <v>27</v>
      </c>
      <c r="G2368" s="15"/>
      <c r="H2368" s="15">
        <f>IF(ISBLANK(D2368),"",SUM(F2368:G2368))</f>
        <v>27</v>
      </c>
      <c r="I2368" s="198">
        <f t="shared" si="91"/>
        <v>2</v>
      </c>
    </row>
    <row r="2369" spans="1:10" x14ac:dyDescent="0.3">
      <c r="A2369" s="10">
        <v>43522</v>
      </c>
      <c r="B2369" s="11" t="s">
        <v>132</v>
      </c>
      <c r="C2369" s="11" t="s">
        <v>818</v>
      </c>
      <c r="D2369" s="11" t="s">
        <v>662</v>
      </c>
      <c r="E2369" s="11">
        <v>6746752</v>
      </c>
      <c r="F2369" s="15">
        <f>IF(ISBLANK($D2369),"",IF(ISBLANK($E2369),VLOOKUP($D2369,$J:$K,2,FALSE),VLOOKUP($E2369,'Daycare Packages'!$A:$G,7,FALSE)))</f>
        <v>27</v>
      </c>
      <c r="G2369" s="15"/>
      <c r="H2369" s="15">
        <f t="shared" si="92"/>
        <v>27</v>
      </c>
      <c r="I2369" s="198">
        <f t="shared" si="91"/>
        <v>2</v>
      </c>
    </row>
    <row r="2370" spans="1:10" x14ac:dyDescent="0.3">
      <c r="A2370" s="10">
        <v>43522</v>
      </c>
      <c r="B2370" s="11" t="s">
        <v>700</v>
      </c>
      <c r="C2370" s="11" t="s">
        <v>701</v>
      </c>
      <c r="D2370" s="11" t="s">
        <v>662</v>
      </c>
      <c r="F2370" s="15">
        <f>IF(ISBLANK($D2370),"",IF(ISBLANK($E2370),VLOOKUP($D2370,$J:$K,2,FALSE),VLOOKUP($E2370,'Daycare Packages'!$A:$G,7,FALSE)))</f>
        <v>30</v>
      </c>
      <c r="G2370" s="15"/>
      <c r="H2370" s="15">
        <f t="shared" si="92"/>
        <v>30</v>
      </c>
      <c r="I2370" s="198">
        <f t="shared" si="91"/>
        <v>2</v>
      </c>
    </row>
    <row r="2371" spans="1:10" x14ac:dyDescent="0.3">
      <c r="A2371" s="10">
        <v>43522</v>
      </c>
      <c r="B2371" s="11" t="s">
        <v>109</v>
      </c>
      <c r="C2371" s="11" t="s">
        <v>930</v>
      </c>
      <c r="D2371" s="11" t="s">
        <v>662</v>
      </c>
      <c r="E2371" s="11">
        <v>6735833</v>
      </c>
      <c r="F2371" s="15">
        <f>IF(ISBLANK($D2371),"",IF(ISBLANK($E2371),VLOOKUP($D2371,$J:$K,2,FALSE),VLOOKUP($E2371,'Daycare Packages'!$A:$G,7,FALSE)))</f>
        <v>22</v>
      </c>
      <c r="G2371" s="15"/>
      <c r="H2371" s="15">
        <f t="shared" si="92"/>
        <v>22</v>
      </c>
      <c r="I2371" s="198">
        <f t="shared" ref="I2371:I2434" si="93">IF(A2371="",0,MONTH(A2371))</f>
        <v>2</v>
      </c>
    </row>
    <row r="2372" spans="1:10" x14ac:dyDescent="0.3">
      <c r="A2372" s="10">
        <v>43522</v>
      </c>
      <c r="B2372" s="11" t="s">
        <v>109</v>
      </c>
      <c r="C2372" s="11" t="s">
        <v>883</v>
      </c>
      <c r="D2372" s="11" t="s">
        <v>662</v>
      </c>
      <c r="E2372" s="11">
        <v>6735833</v>
      </c>
      <c r="F2372" s="15">
        <f>IF(ISBLANK($D2372),"",IF(ISBLANK($E2372),VLOOKUP($D2372,$J:$K,2,FALSE),VLOOKUP($E2372,'Daycare Packages'!$A:$G,7,FALSE)))</f>
        <v>22</v>
      </c>
      <c r="G2372" s="15"/>
      <c r="H2372" s="15">
        <f t="shared" si="92"/>
        <v>22</v>
      </c>
      <c r="I2372" s="198">
        <f t="shared" si="93"/>
        <v>2</v>
      </c>
    </row>
    <row r="2373" spans="1:10" x14ac:dyDescent="0.3">
      <c r="A2373" s="10">
        <v>43522</v>
      </c>
      <c r="B2373" s="11" t="s">
        <v>470</v>
      </c>
      <c r="C2373" s="11" t="s">
        <v>471</v>
      </c>
      <c r="D2373" s="11" t="s">
        <v>659</v>
      </c>
      <c r="F2373" s="15">
        <f>IF(ISBLANK($D2373),"",IF(ISBLANK($E2373),VLOOKUP($D2373,$J:$K,2,FALSE),VLOOKUP($E2373,'Daycare Packages'!$A:$G,7,FALSE)))</f>
        <v>20</v>
      </c>
      <c r="G2373" s="15"/>
      <c r="H2373" s="15">
        <f t="shared" si="92"/>
        <v>20</v>
      </c>
      <c r="I2373" s="198">
        <f t="shared" si="93"/>
        <v>2</v>
      </c>
    </row>
    <row r="2374" spans="1:10" x14ac:dyDescent="0.3">
      <c r="A2374" s="10">
        <v>43522</v>
      </c>
      <c r="B2374" s="11" t="s">
        <v>140</v>
      </c>
      <c r="C2374" s="11" t="s">
        <v>475</v>
      </c>
      <c r="D2374" s="11" t="s">
        <v>662</v>
      </c>
      <c r="E2374" s="11">
        <v>6777117</v>
      </c>
      <c r="F2374" s="15">
        <f>IF(ISBLANK($D2374),"",IF(ISBLANK($E2374),VLOOKUP($D2374,$J:$K,2,FALSE),VLOOKUP($E2374,'Daycare Packages'!$A:$G,7,FALSE)))</f>
        <v>26</v>
      </c>
      <c r="G2374" s="15"/>
      <c r="H2374" s="15">
        <f t="shared" si="92"/>
        <v>26</v>
      </c>
      <c r="I2374" s="198">
        <f t="shared" si="93"/>
        <v>2</v>
      </c>
    </row>
    <row r="2375" spans="1:10" x14ac:dyDescent="0.3">
      <c r="A2375" s="10">
        <v>43522</v>
      </c>
      <c r="B2375" s="11" t="s">
        <v>141</v>
      </c>
      <c r="C2375" s="11" t="s">
        <v>564</v>
      </c>
      <c r="D2375" s="11" t="s">
        <v>662</v>
      </c>
      <c r="E2375" s="11">
        <v>6784081</v>
      </c>
      <c r="F2375" s="15">
        <f>IF(ISBLANK($D2375),"",IF(ISBLANK($E2375),VLOOKUP($D2375,$J:$K,2,FALSE),VLOOKUP($E2375,'Daycare Packages'!$A:$G,7,FALSE)))</f>
        <v>26</v>
      </c>
      <c r="G2375" s="15"/>
      <c r="H2375" s="15">
        <f t="shared" ref="H2375:H2437" si="94">IF(ISBLANK(D2375),"",SUM(F2375:G2375))</f>
        <v>26</v>
      </c>
      <c r="I2375" s="198">
        <f t="shared" si="93"/>
        <v>2</v>
      </c>
    </row>
    <row r="2376" spans="1:10" x14ac:dyDescent="0.3">
      <c r="A2376" s="10">
        <v>43522</v>
      </c>
      <c r="B2376" s="11" t="s">
        <v>133</v>
      </c>
      <c r="C2376" s="11" t="s">
        <v>712</v>
      </c>
      <c r="D2376" s="11" t="s">
        <v>662</v>
      </c>
      <c r="E2376" s="11">
        <v>6770212</v>
      </c>
      <c r="F2376" s="15">
        <f>IF(ISBLANK($D2376),"",IF(ISBLANK($E2376),VLOOKUP($D2376,$J:$K,2,FALSE),VLOOKUP($E2376,'Daycare Packages'!$A:$G,7,FALSE)))</f>
        <v>26</v>
      </c>
      <c r="G2376" s="15"/>
      <c r="H2376" s="15">
        <f t="shared" si="94"/>
        <v>26</v>
      </c>
      <c r="I2376" s="198">
        <f t="shared" si="93"/>
        <v>2</v>
      </c>
    </row>
    <row r="2377" spans="1:10" x14ac:dyDescent="0.3">
      <c r="A2377" s="10">
        <v>43522</v>
      </c>
      <c r="B2377" s="11" t="s">
        <v>340</v>
      </c>
      <c r="C2377" s="11" t="s">
        <v>745</v>
      </c>
      <c r="D2377" s="11" t="s">
        <v>662</v>
      </c>
      <c r="F2377" s="15">
        <f>IF(ISBLANK($D2377),"",IF(ISBLANK($E2377),VLOOKUP($D2377,$J:$K,2,FALSE),VLOOKUP($E2377,'Daycare Packages'!$A:$G,7,FALSE)))</f>
        <v>30</v>
      </c>
      <c r="G2377" s="15"/>
      <c r="H2377" s="15">
        <f t="shared" si="94"/>
        <v>30</v>
      </c>
      <c r="I2377" s="198">
        <f t="shared" si="93"/>
        <v>2</v>
      </c>
    </row>
    <row r="2378" spans="1:10" x14ac:dyDescent="0.3">
      <c r="A2378" s="10">
        <v>43522</v>
      </c>
      <c r="B2378" s="11" t="s">
        <v>340</v>
      </c>
      <c r="C2378" s="11" t="s">
        <v>746</v>
      </c>
      <c r="D2378" s="11" t="s">
        <v>662</v>
      </c>
      <c r="F2378" s="15">
        <f>IF(ISBLANK($D2378),"",IF(ISBLANK($E2378),VLOOKUP($D2378,$J:$K,2,FALSE),VLOOKUP($E2378,'Daycare Packages'!$A:$G,7,FALSE)))</f>
        <v>30</v>
      </c>
      <c r="G2378" s="15"/>
      <c r="H2378" s="15">
        <f t="shared" si="94"/>
        <v>30</v>
      </c>
      <c r="I2378" s="198">
        <f t="shared" si="93"/>
        <v>2</v>
      </c>
    </row>
    <row r="2379" spans="1:10" x14ac:dyDescent="0.3">
      <c r="A2379" s="10">
        <v>43522</v>
      </c>
      <c r="B2379" s="11" t="s">
        <v>663</v>
      </c>
      <c r="C2379" s="11" t="s">
        <v>664</v>
      </c>
      <c r="D2379" s="11" t="s">
        <v>662</v>
      </c>
      <c r="F2379" s="15">
        <f>IF(ISBLANK($D2379),"",IF(ISBLANK($E2379),VLOOKUP($D2379,$J:$K,2,FALSE),VLOOKUP($E2379,'Daycare Packages'!$A:$G,7,FALSE)))</f>
        <v>30</v>
      </c>
      <c r="G2379" s="15"/>
      <c r="H2379" s="15">
        <f t="shared" si="94"/>
        <v>30</v>
      </c>
      <c r="I2379" s="198">
        <f t="shared" si="93"/>
        <v>2</v>
      </c>
    </row>
    <row r="2380" spans="1:10" x14ac:dyDescent="0.3">
      <c r="A2380" s="10">
        <v>43522</v>
      </c>
      <c r="B2380" s="11" t="s">
        <v>663</v>
      </c>
      <c r="C2380" s="11" t="s">
        <v>665</v>
      </c>
      <c r="D2380" s="11" t="s">
        <v>662</v>
      </c>
      <c r="F2380" s="15">
        <f>IF(ISBLANK($D2380),"",IF(ISBLANK($E2380),VLOOKUP($D2380,$J:$K,2,FALSE),VLOOKUP($E2380,'Daycare Packages'!$A:$G,7,FALSE)))</f>
        <v>30</v>
      </c>
      <c r="G2380" s="15"/>
      <c r="H2380" s="15">
        <f t="shared" si="94"/>
        <v>30</v>
      </c>
      <c r="I2380" s="198">
        <f t="shared" si="93"/>
        <v>2</v>
      </c>
    </row>
    <row r="2381" spans="1:10" x14ac:dyDescent="0.3">
      <c r="A2381" s="10">
        <v>43522</v>
      </c>
      <c r="B2381" s="11" t="s">
        <v>189</v>
      </c>
      <c r="C2381" s="11" t="s">
        <v>638</v>
      </c>
      <c r="D2381" s="11" t="s">
        <v>662</v>
      </c>
      <c r="E2381" s="11">
        <v>6725260</v>
      </c>
      <c r="F2381" s="15">
        <f>IF(ISBLANK($D2381),"",IF(ISBLANK($E2381),VLOOKUP($D2381,$J:$K,2,FALSE),VLOOKUP($E2381,'Daycare Packages'!$A:$G,7,FALSE)))</f>
        <v>22</v>
      </c>
      <c r="G2381" s="15"/>
      <c r="H2381" s="15">
        <f t="shared" si="94"/>
        <v>22</v>
      </c>
      <c r="I2381" s="198">
        <f t="shared" si="93"/>
        <v>2</v>
      </c>
    </row>
    <row r="2382" spans="1:10" ht="14.4" thickBot="1" x14ac:dyDescent="0.35">
      <c r="A2382" s="86">
        <v>43522</v>
      </c>
      <c r="B2382" s="87" t="s">
        <v>156</v>
      </c>
      <c r="C2382" s="87" t="s">
        <v>479</v>
      </c>
      <c r="D2382" s="87" t="s">
        <v>662</v>
      </c>
      <c r="E2382" s="87">
        <v>6703732</v>
      </c>
      <c r="F2382" s="88">
        <f>IF(ISBLANK($D2382),"",IF(ISBLANK($E2382),VLOOKUP($D2382,$J:$K,2,FALSE),VLOOKUP($E2382,'Daycare Packages'!$A:$G,7,FALSE)))</f>
        <v>22</v>
      </c>
      <c r="G2382" s="88"/>
      <c r="H2382" s="88">
        <f t="shared" si="94"/>
        <v>22</v>
      </c>
      <c r="I2382" s="198">
        <f t="shared" si="93"/>
        <v>2</v>
      </c>
    </row>
    <row r="2383" spans="1:10" x14ac:dyDescent="0.3">
      <c r="A2383" s="10">
        <v>43523</v>
      </c>
      <c r="B2383" s="11" t="s">
        <v>205</v>
      </c>
      <c r="C2383" s="11" t="s">
        <v>863</v>
      </c>
      <c r="D2383" s="11" t="s">
        <v>659</v>
      </c>
      <c r="E2383" s="11">
        <v>6732408</v>
      </c>
      <c r="F2383" s="15">
        <f>IF(ISBLANK($D2383),"",IF(ISBLANK($E2383),VLOOKUP($D2383,$J:$K,2,FALSE),VLOOKUP($E2383,'Daycare Packages'!$A:$G,7,FALSE)))</f>
        <v>18</v>
      </c>
      <c r="G2383" s="15"/>
      <c r="H2383" s="15">
        <f t="shared" si="94"/>
        <v>18</v>
      </c>
      <c r="I2383" s="198">
        <f t="shared" si="93"/>
        <v>2</v>
      </c>
      <c r="J2383" s="13" t="s">
        <v>1009</v>
      </c>
    </row>
    <row r="2384" spans="1:10" x14ac:dyDescent="0.3">
      <c r="A2384" s="10">
        <v>43523</v>
      </c>
      <c r="B2384" s="11" t="s">
        <v>1029</v>
      </c>
      <c r="C2384" s="11" t="s">
        <v>402</v>
      </c>
      <c r="D2384" s="11" t="s">
        <v>659</v>
      </c>
      <c r="F2384" s="15">
        <f>IF(ISBLANK($D2384),"",IF(ISBLANK($E2384),VLOOKUP($D2384,$J:$K,2,FALSE),VLOOKUP($E2384,'Daycare Packages'!$A:$G,7,FALSE)))</f>
        <v>20</v>
      </c>
      <c r="G2384" s="15"/>
      <c r="H2384" s="15">
        <f t="shared" si="94"/>
        <v>20</v>
      </c>
      <c r="I2384" s="198">
        <f t="shared" si="93"/>
        <v>2</v>
      </c>
    </row>
    <row r="2385" spans="1:9" x14ac:dyDescent="0.3">
      <c r="A2385" s="10">
        <v>43523</v>
      </c>
      <c r="B2385" s="11" t="s">
        <v>201</v>
      </c>
      <c r="C2385" s="11" t="s">
        <v>672</v>
      </c>
      <c r="D2385" s="11" t="s">
        <v>659</v>
      </c>
      <c r="F2385" s="15">
        <f>IF(ISBLANK($D2385),"",IF(ISBLANK($E2385),VLOOKUP($D2385,$J:$K,2,FALSE),VLOOKUP($E2385,'Daycare Packages'!$A:$G,7,FALSE)))</f>
        <v>20</v>
      </c>
      <c r="G2385" s="15"/>
      <c r="H2385" s="15">
        <f t="shared" si="94"/>
        <v>20</v>
      </c>
      <c r="I2385" s="198">
        <f t="shared" si="93"/>
        <v>2</v>
      </c>
    </row>
    <row r="2386" spans="1:9" x14ac:dyDescent="0.3">
      <c r="A2386" s="10">
        <v>43523</v>
      </c>
      <c r="B2386" s="11" t="s">
        <v>124</v>
      </c>
      <c r="C2386" s="11" t="s">
        <v>402</v>
      </c>
      <c r="D2386" s="11" t="s">
        <v>659</v>
      </c>
      <c r="E2386" s="11">
        <v>6648370</v>
      </c>
      <c r="F2386" s="15">
        <f>IF(ISBLANK($D2386),"",IF(ISBLANK($E2386),VLOOKUP($D2386,$J:$K,2,FALSE),VLOOKUP($E2386,'Daycare Packages'!$A:$G,7,FALSE)))</f>
        <v>16</v>
      </c>
      <c r="G2386" s="15"/>
      <c r="H2386" s="15">
        <f t="shared" si="94"/>
        <v>16</v>
      </c>
      <c r="I2386" s="198">
        <f t="shared" si="93"/>
        <v>2</v>
      </c>
    </row>
    <row r="2387" spans="1:9" x14ac:dyDescent="0.3">
      <c r="A2387" s="10">
        <v>43523</v>
      </c>
      <c r="B2387" s="11" t="s">
        <v>749</v>
      </c>
      <c r="C2387" s="11" t="s">
        <v>750</v>
      </c>
      <c r="D2387" s="11" t="s">
        <v>659</v>
      </c>
      <c r="F2387" s="15">
        <f>IF(ISBLANK($D2387),"",IF(ISBLANK($E2387),VLOOKUP($D2387,$J:$K,2,FALSE),VLOOKUP($E2387,'Daycare Packages'!$A:$G,7,FALSE)))</f>
        <v>20</v>
      </c>
      <c r="G2387" s="15"/>
      <c r="H2387" s="15">
        <f t="shared" si="94"/>
        <v>20</v>
      </c>
      <c r="I2387" s="198">
        <f t="shared" si="93"/>
        <v>2</v>
      </c>
    </row>
    <row r="2388" spans="1:9" x14ac:dyDescent="0.3">
      <c r="A2388" s="10">
        <v>43523</v>
      </c>
      <c r="B2388" s="11" t="s">
        <v>167</v>
      </c>
      <c r="C2388" s="11" t="s">
        <v>726</v>
      </c>
      <c r="D2388" s="11" t="s">
        <v>662</v>
      </c>
      <c r="E2388" s="11">
        <v>6778152</v>
      </c>
      <c r="F2388" s="15">
        <f>IF(ISBLANK($D2388),"",IF(ISBLANK($E2388),VLOOKUP($D2388,$J:$K,2,FALSE),VLOOKUP($E2388,'Daycare Packages'!$A:$G,7,FALSE)))</f>
        <v>27</v>
      </c>
      <c r="G2388" s="15"/>
      <c r="H2388" s="15">
        <f t="shared" si="94"/>
        <v>27</v>
      </c>
      <c r="I2388" s="198">
        <f t="shared" si="93"/>
        <v>2</v>
      </c>
    </row>
    <row r="2389" spans="1:9" x14ac:dyDescent="0.3">
      <c r="A2389" s="10">
        <v>43523</v>
      </c>
      <c r="B2389" s="11" t="s">
        <v>891</v>
      </c>
      <c r="C2389" s="11" t="s">
        <v>804</v>
      </c>
      <c r="D2389" s="11" t="s">
        <v>662</v>
      </c>
      <c r="F2389" s="15">
        <f>IF(ISBLANK($D2389),"",IF(ISBLANK($E2389),VLOOKUP($D2389,$J:$K,2,FALSE),VLOOKUP($E2389,'Daycare Packages'!$A:$G,7,FALSE)))</f>
        <v>30</v>
      </c>
      <c r="G2389" s="15"/>
      <c r="H2389" s="15">
        <f t="shared" si="94"/>
        <v>30</v>
      </c>
      <c r="I2389" s="198">
        <f t="shared" si="93"/>
        <v>2</v>
      </c>
    </row>
    <row r="2390" spans="1:9" x14ac:dyDescent="0.3">
      <c r="A2390" s="10">
        <v>43523</v>
      </c>
      <c r="B2390" s="11" t="s">
        <v>924</v>
      </c>
      <c r="C2390" s="11" t="s">
        <v>925</v>
      </c>
      <c r="D2390" s="11" t="s">
        <v>662</v>
      </c>
      <c r="F2390" s="15">
        <f>IF(ISBLANK($D2390),"",IF(ISBLANK($E2390),VLOOKUP($D2390,$J:$K,2,FALSE),VLOOKUP($E2390,'Daycare Packages'!$A:$G,7,FALSE)))</f>
        <v>30</v>
      </c>
      <c r="G2390" s="15"/>
      <c r="H2390" s="15">
        <f t="shared" si="94"/>
        <v>30</v>
      </c>
      <c r="I2390" s="198">
        <f t="shared" si="93"/>
        <v>2</v>
      </c>
    </row>
    <row r="2391" spans="1:9" x14ac:dyDescent="0.3">
      <c r="A2391" s="10">
        <v>43523</v>
      </c>
      <c r="B2391" s="11" t="s">
        <v>851</v>
      </c>
      <c r="C2391" s="11" t="s">
        <v>852</v>
      </c>
      <c r="D2391" s="11" t="s">
        <v>662</v>
      </c>
      <c r="F2391" s="15">
        <f>IF(ISBLANK($D2391),"",IF(ISBLANK($E2391),VLOOKUP($D2391,$J:$K,2,FALSE),VLOOKUP($E2391,'Daycare Packages'!$A:$G,7,FALSE)))</f>
        <v>30</v>
      </c>
      <c r="G2391" s="15"/>
      <c r="H2391" s="15">
        <f t="shared" si="94"/>
        <v>30</v>
      </c>
      <c r="I2391" s="198">
        <f t="shared" si="93"/>
        <v>2</v>
      </c>
    </row>
    <row r="2392" spans="1:9" x14ac:dyDescent="0.3">
      <c r="A2392" s="10">
        <v>43523</v>
      </c>
      <c r="B2392" s="11" t="s">
        <v>148</v>
      </c>
      <c r="C2392" s="11" t="s">
        <v>547</v>
      </c>
      <c r="D2392" s="11" t="s">
        <v>662</v>
      </c>
      <c r="E2392" s="11">
        <v>6730669</v>
      </c>
      <c r="F2392" s="15">
        <f>IF(ISBLANK($D2392),"",IF(ISBLANK($E2392),VLOOKUP($D2392,$J:$K,2,FALSE),VLOOKUP($E2392,'Daycare Packages'!$A:$G,7,FALSE)))</f>
        <v>25</v>
      </c>
      <c r="G2392" s="15"/>
      <c r="H2392" s="15">
        <f t="shared" si="94"/>
        <v>25</v>
      </c>
      <c r="I2392" s="198">
        <f t="shared" si="93"/>
        <v>2</v>
      </c>
    </row>
    <row r="2393" spans="1:9" x14ac:dyDescent="0.3">
      <c r="A2393" s="10">
        <v>43523</v>
      </c>
      <c r="B2393" s="11" t="s">
        <v>182</v>
      </c>
      <c r="C2393" s="11" t="s">
        <v>685</v>
      </c>
      <c r="D2393" s="11" t="s">
        <v>662</v>
      </c>
      <c r="E2393" s="11">
        <v>6769807</v>
      </c>
      <c r="F2393" s="15">
        <f>IF(ISBLANK($D2393),"",IF(ISBLANK($E2393),VLOOKUP($D2393,$J:$K,2,FALSE),VLOOKUP($E2393,'Daycare Packages'!$A:$G,7,FALSE)))</f>
        <v>23</v>
      </c>
      <c r="G2393" s="15"/>
      <c r="H2393" s="15">
        <f t="shared" si="94"/>
        <v>23</v>
      </c>
      <c r="I2393" s="198">
        <f t="shared" si="93"/>
        <v>2</v>
      </c>
    </row>
    <row r="2394" spans="1:9" x14ac:dyDescent="0.3">
      <c r="A2394" s="10">
        <v>43523</v>
      </c>
      <c r="B2394" s="11" t="s">
        <v>200</v>
      </c>
      <c r="C2394" s="11" t="s">
        <v>750</v>
      </c>
      <c r="D2394" s="11" t="s">
        <v>662</v>
      </c>
      <c r="E2394" s="11">
        <v>6731296</v>
      </c>
      <c r="F2394" s="15">
        <f>IF(ISBLANK($D2394),"",IF(ISBLANK($E2394),VLOOKUP($D2394,$J:$K,2,FALSE),VLOOKUP($E2394,'Daycare Packages'!$A:$G,7,FALSE)))</f>
        <v>26</v>
      </c>
      <c r="G2394" s="15"/>
      <c r="H2394" s="15">
        <f t="shared" si="94"/>
        <v>26</v>
      </c>
      <c r="I2394" s="198">
        <f t="shared" si="93"/>
        <v>2</v>
      </c>
    </row>
    <row r="2395" spans="1:9" x14ac:dyDescent="0.3">
      <c r="A2395" s="10">
        <v>43523</v>
      </c>
      <c r="B2395" s="11" t="s">
        <v>907</v>
      </c>
      <c r="C2395" s="11" t="s">
        <v>909</v>
      </c>
      <c r="D2395" s="11" t="s">
        <v>662</v>
      </c>
      <c r="F2395" s="15">
        <f>IF(ISBLANK($D2395),"",IF(ISBLANK($E2395),VLOOKUP($D2395,$J:$K,2,FALSE),VLOOKUP($E2395,'Daycare Packages'!$A:$G,7,FALSE)))</f>
        <v>30</v>
      </c>
      <c r="G2395" s="15"/>
      <c r="H2395" s="15">
        <f t="shared" si="94"/>
        <v>30</v>
      </c>
      <c r="I2395" s="198">
        <f t="shared" si="93"/>
        <v>2</v>
      </c>
    </row>
    <row r="2396" spans="1:9" x14ac:dyDescent="0.3">
      <c r="A2396" s="10">
        <v>43523</v>
      </c>
      <c r="B2396" s="11" t="s">
        <v>907</v>
      </c>
      <c r="C2396" s="11" t="s">
        <v>908</v>
      </c>
      <c r="D2396" s="11" t="s">
        <v>662</v>
      </c>
      <c r="F2396" s="15">
        <f>IF(ISBLANK($D2396),"",IF(ISBLANK($E2396),VLOOKUP($D2396,$J:$K,2,FALSE),VLOOKUP($E2396,'Daycare Packages'!$A:$G,7,FALSE)))</f>
        <v>30</v>
      </c>
      <c r="G2396" s="15"/>
      <c r="H2396" s="15">
        <f t="shared" si="94"/>
        <v>30</v>
      </c>
      <c r="I2396" s="198">
        <f t="shared" si="93"/>
        <v>2</v>
      </c>
    </row>
    <row r="2397" spans="1:9" x14ac:dyDescent="0.3">
      <c r="A2397" s="10">
        <v>43523</v>
      </c>
      <c r="B2397" s="11" t="s">
        <v>123</v>
      </c>
      <c r="C2397" s="11" t="s">
        <v>507</v>
      </c>
      <c r="D2397" s="11" t="s">
        <v>662</v>
      </c>
      <c r="E2397" s="11">
        <v>6644301</v>
      </c>
      <c r="F2397" s="15">
        <f>IF(ISBLANK($D2397),"",IF(ISBLANK($E2397),VLOOKUP($D2397,$J:$K,2,FALSE),VLOOKUP($E2397,'Daycare Packages'!$A:$G,7,FALSE)))</f>
        <v>22</v>
      </c>
      <c r="G2397" s="15"/>
      <c r="H2397" s="15">
        <f t="shared" si="94"/>
        <v>22</v>
      </c>
      <c r="I2397" s="198">
        <f t="shared" si="93"/>
        <v>2</v>
      </c>
    </row>
    <row r="2398" spans="1:9" x14ac:dyDescent="0.3">
      <c r="A2398" s="10">
        <v>43523</v>
      </c>
      <c r="B2398" s="11" t="s">
        <v>809</v>
      </c>
      <c r="C2398" s="11" t="s">
        <v>810</v>
      </c>
      <c r="D2398" s="11" t="s">
        <v>659</v>
      </c>
      <c r="F2398" s="15">
        <f>IF(ISBLANK($D2398),"",IF(ISBLANK($E2398),VLOOKUP($D2398,$J:$K,2,FALSE),VLOOKUP($E2398,'Daycare Packages'!$A:$G,7,FALSE)))</f>
        <v>20</v>
      </c>
      <c r="G2398" s="15"/>
      <c r="H2398" s="15">
        <f t="shared" si="94"/>
        <v>20</v>
      </c>
      <c r="I2398" s="198">
        <f t="shared" si="93"/>
        <v>2</v>
      </c>
    </row>
    <row r="2399" spans="1:9" x14ac:dyDescent="0.3">
      <c r="A2399" s="10">
        <v>43523</v>
      </c>
      <c r="B2399" s="11" t="s">
        <v>105</v>
      </c>
      <c r="C2399" s="11" t="s">
        <v>943</v>
      </c>
      <c r="D2399" s="11" t="s">
        <v>662</v>
      </c>
      <c r="E2399" s="11">
        <v>6543943</v>
      </c>
      <c r="F2399" s="15">
        <f>IF(ISBLANK($D2399),"",IF(ISBLANK($E2399),VLOOKUP($D2399,$J:$K,2,FALSE),VLOOKUP($E2399,'Daycare Packages'!$A:$G,7,FALSE)))</f>
        <v>26</v>
      </c>
      <c r="G2399" s="15"/>
      <c r="H2399" s="15">
        <f t="shared" si="94"/>
        <v>26</v>
      </c>
      <c r="I2399" s="198">
        <f t="shared" si="93"/>
        <v>2</v>
      </c>
    </row>
    <row r="2400" spans="1:9" x14ac:dyDescent="0.3">
      <c r="A2400" s="10">
        <v>43523</v>
      </c>
      <c r="B2400" s="11" t="s">
        <v>105</v>
      </c>
      <c r="C2400" s="11" t="s">
        <v>1099</v>
      </c>
      <c r="D2400" s="11" t="s">
        <v>662</v>
      </c>
      <c r="E2400" s="11">
        <v>6543943</v>
      </c>
      <c r="F2400" s="15">
        <f>IF(ISBLANK($D2400),"",IF(ISBLANK($E2400),VLOOKUP($D2400,$J:$K,2,FALSE),VLOOKUP($E2400,'Daycare Packages'!$A:$G,7,FALSE)))</f>
        <v>26</v>
      </c>
      <c r="G2400" s="15"/>
      <c r="H2400" s="15">
        <f t="shared" si="94"/>
        <v>26</v>
      </c>
      <c r="I2400" s="198">
        <f t="shared" si="93"/>
        <v>2</v>
      </c>
    </row>
    <row r="2401" spans="1:9" x14ac:dyDescent="0.3">
      <c r="A2401" s="10">
        <v>43523</v>
      </c>
      <c r="B2401" s="11" t="s">
        <v>989</v>
      </c>
      <c r="C2401" s="11" t="s">
        <v>765</v>
      </c>
      <c r="D2401" s="11" t="s">
        <v>662</v>
      </c>
      <c r="F2401" s="15">
        <f>IF(ISBLANK($D2401),"",IF(ISBLANK($E2401),VLOOKUP($D2401,$J:$K,2,FALSE),VLOOKUP($E2401,'Daycare Packages'!$A:$G,7,FALSE)))</f>
        <v>30</v>
      </c>
      <c r="G2401" s="15"/>
      <c r="H2401" s="15">
        <f t="shared" si="94"/>
        <v>30</v>
      </c>
      <c r="I2401" s="198">
        <f t="shared" si="93"/>
        <v>2</v>
      </c>
    </row>
    <row r="2402" spans="1:9" x14ac:dyDescent="0.3">
      <c r="A2402" s="10">
        <v>43523</v>
      </c>
      <c r="B2402" s="11" t="s">
        <v>216</v>
      </c>
      <c r="C2402" s="11" t="s">
        <v>448</v>
      </c>
      <c r="D2402" s="11" t="s">
        <v>662</v>
      </c>
      <c r="E2402" s="11">
        <v>6789427</v>
      </c>
      <c r="F2402" s="15">
        <f>IF(ISBLANK($D2402),"",IF(ISBLANK($E2402),VLOOKUP($D2402,$J:$K,2,FALSE),VLOOKUP($E2402,'Daycare Packages'!$A:$G,7,FALSE)))</f>
        <v>27</v>
      </c>
      <c r="G2402" s="15"/>
      <c r="H2402" s="15">
        <f t="shared" si="94"/>
        <v>27</v>
      </c>
      <c r="I2402" s="198">
        <f t="shared" si="93"/>
        <v>2</v>
      </c>
    </row>
    <row r="2403" spans="1:9" x14ac:dyDescent="0.3">
      <c r="A2403" s="10">
        <v>43523</v>
      </c>
      <c r="B2403" s="11" t="s">
        <v>214</v>
      </c>
      <c r="C2403" s="11" t="s">
        <v>686</v>
      </c>
      <c r="D2403" s="11" t="s">
        <v>662</v>
      </c>
      <c r="E2403" s="11">
        <v>6783135</v>
      </c>
      <c r="F2403" s="15">
        <f>IF(ISBLANK($D2403),"",IF(ISBLANK($E2403),VLOOKUP($D2403,$J:$K,2,FALSE),VLOOKUP($E2403,'Daycare Packages'!$A:$G,7,FALSE)))</f>
        <v>23.4</v>
      </c>
      <c r="G2403" s="15"/>
      <c r="H2403" s="15">
        <f t="shared" si="94"/>
        <v>23.4</v>
      </c>
      <c r="I2403" s="198">
        <f t="shared" si="93"/>
        <v>2</v>
      </c>
    </row>
    <row r="2404" spans="1:9" x14ac:dyDescent="0.3">
      <c r="A2404" s="10">
        <v>43523</v>
      </c>
      <c r="B2404" s="11" t="s">
        <v>931</v>
      </c>
      <c r="C2404" s="11" t="s">
        <v>932</v>
      </c>
      <c r="D2404" s="11" t="s">
        <v>662</v>
      </c>
      <c r="F2404" s="15">
        <f>IF(ISBLANK($D2404),"",IF(ISBLANK($E2404),VLOOKUP($D2404,$J:$K,2,FALSE),VLOOKUP($E2404,'Daycare Packages'!$A:$G,7,FALSE)))</f>
        <v>30</v>
      </c>
      <c r="G2404" s="15"/>
      <c r="H2404" s="15">
        <f t="shared" si="94"/>
        <v>30</v>
      </c>
      <c r="I2404" s="198">
        <f t="shared" si="93"/>
        <v>2</v>
      </c>
    </row>
    <row r="2405" spans="1:9" x14ac:dyDescent="0.3">
      <c r="A2405" s="10">
        <v>43523</v>
      </c>
      <c r="B2405" s="11" t="s">
        <v>230</v>
      </c>
      <c r="C2405" s="11" t="s">
        <v>493</v>
      </c>
      <c r="D2405" s="11" t="s">
        <v>662</v>
      </c>
      <c r="E2405" s="11">
        <v>6773619</v>
      </c>
      <c r="F2405" s="15">
        <f>IF(ISBLANK($D2405),"",IF(ISBLANK($E2405),VLOOKUP($D2405,$J:$K,2,FALSE),VLOOKUP($E2405,'Daycare Packages'!$A:$G,7,FALSE)))</f>
        <v>27</v>
      </c>
      <c r="G2405" s="15"/>
      <c r="H2405" s="15">
        <f t="shared" si="94"/>
        <v>27</v>
      </c>
      <c r="I2405" s="198">
        <f t="shared" si="93"/>
        <v>2</v>
      </c>
    </row>
    <row r="2406" spans="1:9" x14ac:dyDescent="0.3">
      <c r="A2406" s="10">
        <v>43523</v>
      </c>
      <c r="B2406" s="11" t="s">
        <v>873</v>
      </c>
      <c r="C2406" s="11" t="s">
        <v>493</v>
      </c>
      <c r="D2406" s="11" t="s">
        <v>662</v>
      </c>
      <c r="F2406" s="15">
        <f>IF(ISBLANK($D2406),"",IF(ISBLANK($E2406),VLOOKUP($D2406,$J:$K,2,FALSE),VLOOKUP($E2406,'Daycare Packages'!$A:$G,7,FALSE)))</f>
        <v>30</v>
      </c>
      <c r="G2406" s="15"/>
      <c r="H2406" s="15">
        <f t="shared" si="94"/>
        <v>30</v>
      </c>
      <c r="I2406" s="198">
        <f t="shared" si="93"/>
        <v>2</v>
      </c>
    </row>
    <row r="2407" spans="1:9" x14ac:dyDescent="0.3">
      <c r="A2407" s="10">
        <v>43523</v>
      </c>
      <c r="B2407" s="11" t="s">
        <v>178</v>
      </c>
      <c r="C2407" s="11" t="s">
        <v>734</v>
      </c>
      <c r="D2407" s="11" t="s">
        <v>662</v>
      </c>
      <c r="E2407" s="11">
        <v>6725032</v>
      </c>
      <c r="F2407" s="15">
        <f>IF(ISBLANK($D2407),"",IF(ISBLANK($E2407),VLOOKUP($D2407,$J:$K,2,FALSE),VLOOKUP($E2407,'Daycare Packages'!$A:$G,7,FALSE)))</f>
        <v>26</v>
      </c>
      <c r="G2407" s="15"/>
      <c r="H2407" s="15">
        <f t="shared" si="94"/>
        <v>26</v>
      </c>
      <c r="I2407" s="198">
        <f t="shared" si="93"/>
        <v>2</v>
      </c>
    </row>
    <row r="2408" spans="1:9" x14ac:dyDescent="0.3">
      <c r="A2408" s="10">
        <v>43523</v>
      </c>
      <c r="B2408" s="11" t="s">
        <v>766</v>
      </c>
      <c r="C2408" s="11" t="s">
        <v>767</v>
      </c>
      <c r="D2408" s="11" t="s">
        <v>662</v>
      </c>
      <c r="F2408" s="15">
        <f>IF(ISBLANK($D2408),"",IF(ISBLANK($E2408),VLOOKUP($D2408,$J:$K,2,FALSE),VLOOKUP($E2408,'Daycare Packages'!$A:$G,7,FALSE)))</f>
        <v>30</v>
      </c>
      <c r="G2408" s="15"/>
      <c r="H2408" s="15">
        <f t="shared" si="94"/>
        <v>30</v>
      </c>
      <c r="I2408" s="198">
        <f t="shared" si="93"/>
        <v>2</v>
      </c>
    </row>
    <row r="2409" spans="1:9" x14ac:dyDescent="0.3">
      <c r="A2409" s="10">
        <v>43523</v>
      </c>
      <c r="B2409" s="11" t="s">
        <v>157</v>
      </c>
      <c r="C2409" s="11" t="s">
        <v>448</v>
      </c>
      <c r="D2409" s="11" t="s">
        <v>662</v>
      </c>
      <c r="E2409" s="11">
        <v>6703829</v>
      </c>
      <c r="F2409" s="15">
        <f>IF(ISBLANK($D2409),"",IF(ISBLANK($E2409),VLOOKUP($D2409,$J:$K,2,FALSE),VLOOKUP($E2409,'Daycare Packages'!$A:$G,7,FALSE)))</f>
        <v>26</v>
      </c>
      <c r="G2409" s="15"/>
      <c r="H2409" s="15">
        <f t="shared" si="94"/>
        <v>26</v>
      </c>
      <c r="I2409" s="198">
        <f t="shared" si="93"/>
        <v>2</v>
      </c>
    </row>
    <row r="2410" spans="1:9" x14ac:dyDescent="0.3">
      <c r="A2410" s="10">
        <v>43523</v>
      </c>
      <c r="B2410" s="11" t="s">
        <v>147</v>
      </c>
      <c r="C2410" s="11" t="s">
        <v>796</v>
      </c>
      <c r="D2410" s="11" t="s">
        <v>662</v>
      </c>
      <c r="E2410" s="11">
        <v>6691923</v>
      </c>
      <c r="F2410" s="15">
        <f>IF(ISBLANK($D2410),"",IF(ISBLANK($E2410),VLOOKUP($D2410,$J:$K,2,FALSE),VLOOKUP($E2410,'Daycare Packages'!$A:$G,7,FALSE)))</f>
        <v>22</v>
      </c>
      <c r="G2410" s="15"/>
      <c r="H2410" s="15">
        <f t="shared" si="94"/>
        <v>22</v>
      </c>
      <c r="I2410" s="198">
        <f t="shared" si="93"/>
        <v>2</v>
      </c>
    </row>
    <row r="2411" spans="1:9" x14ac:dyDescent="0.3">
      <c r="A2411" s="10">
        <v>43523</v>
      </c>
      <c r="B2411" s="11" t="s">
        <v>139</v>
      </c>
      <c r="C2411" s="11" t="s">
        <v>867</v>
      </c>
      <c r="D2411" s="11" t="s">
        <v>662</v>
      </c>
      <c r="E2411" s="11">
        <v>6785294</v>
      </c>
      <c r="F2411" s="15">
        <f>IF(ISBLANK($D2411),"",IF(ISBLANK($E2411),VLOOKUP($D2411,$J:$K,2,FALSE),VLOOKUP($E2411,'Daycare Packages'!$A:$G,7,FALSE)))</f>
        <v>27</v>
      </c>
      <c r="G2411" s="15"/>
      <c r="H2411" s="15">
        <f t="shared" si="94"/>
        <v>27</v>
      </c>
      <c r="I2411" s="198">
        <f t="shared" si="93"/>
        <v>2</v>
      </c>
    </row>
    <row r="2412" spans="1:9" x14ac:dyDescent="0.3">
      <c r="A2412" s="10">
        <v>43523</v>
      </c>
      <c r="B2412" s="11" t="s">
        <v>159</v>
      </c>
      <c r="C2412" s="11" t="s">
        <v>456</v>
      </c>
      <c r="D2412" s="11" t="s">
        <v>662</v>
      </c>
      <c r="E2412" s="11">
        <v>6737156</v>
      </c>
      <c r="F2412" s="15">
        <f>IF(ISBLANK($D2412),"",IF(ISBLANK($E2412),VLOOKUP($D2412,$J:$K,2,FALSE),VLOOKUP($E2412,'Daycare Packages'!$A:$G,7,FALSE)))</f>
        <v>25</v>
      </c>
      <c r="G2412" s="15"/>
      <c r="H2412" s="15">
        <f t="shared" si="94"/>
        <v>25</v>
      </c>
      <c r="I2412" s="198">
        <f t="shared" si="93"/>
        <v>2</v>
      </c>
    </row>
    <row r="2413" spans="1:9" x14ac:dyDescent="0.3">
      <c r="A2413" s="10">
        <v>43523</v>
      </c>
      <c r="B2413" s="11" t="s">
        <v>212</v>
      </c>
      <c r="C2413" s="11" t="s">
        <v>707</v>
      </c>
      <c r="D2413" s="11" t="s">
        <v>662</v>
      </c>
      <c r="F2413" s="15">
        <f>IF(ISBLANK($D2413),"",IF(ISBLANK($E2413),VLOOKUP($D2413,$J:$K,2,FALSE),VLOOKUP($E2413,'Daycare Packages'!$A:$G,7,FALSE)))</f>
        <v>30</v>
      </c>
      <c r="G2413" s="15"/>
      <c r="H2413" s="15">
        <f t="shared" si="94"/>
        <v>30</v>
      </c>
      <c r="I2413" s="198">
        <f t="shared" si="93"/>
        <v>2</v>
      </c>
    </row>
    <row r="2414" spans="1:9" x14ac:dyDescent="0.3">
      <c r="A2414" s="10">
        <v>43523</v>
      </c>
      <c r="B2414" s="11" t="s">
        <v>122</v>
      </c>
      <c r="C2414" s="11" t="s">
        <v>740</v>
      </c>
      <c r="D2414" s="11" t="s">
        <v>662</v>
      </c>
      <c r="E2414" s="11">
        <v>6632734</v>
      </c>
      <c r="F2414" s="15">
        <f>IF(ISBLANK($D2414),"",IF(ISBLANK($E2414),VLOOKUP($D2414,$J:$K,2,FALSE),VLOOKUP($E2414,'Daycare Packages'!$A:$G,7,FALSE)))</f>
        <v>22</v>
      </c>
      <c r="G2414" s="15"/>
      <c r="H2414" s="15">
        <f t="shared" si="94"/>
        <v>22</v>
      </c>
      <c r="I2414" s="198">
        <f t="shared" si="93"/>
        <v>2</v>
      </c>
    </row>
    <row r="2415" spans="1:9" x14ac:dyDescent="0.3">
      <c r="A2415" s="10">
        <v>43523</v>
      </c>
      <c r="B2415" s="11" t="s">
        <v>223</v>
      </c>
      <c r="C2415" s="11" t="s">
        <v>538</v>
      </c>
      <c r="D2415" s="11" t="s">
        <v>662</v>
      </c>
      <c r="E2415" s="11">
        <v>6745139</v>
      </c>
      <c r="F2415" s="15">
        <f>IF(ISBLANK($D2415),"",IF(ISBLANK($E2415),VLOOKUP($D2415,$J:$K,2,FALSE),VLOOKUP($E2415,'Daycare Packages'!$A:$G,7,FALSE)))</f>
        <v>26</v>
      </c>
      <c r="G2415" s="15"/>
      <c r="H2415" s="15">
        <f t="shared" si="94"/>
        <v>26</v>
      </c>
      <c r="I2415" s="198">
        <f t="shared" si="93"/>
        <v>2</v>
      </c>
    </row>
    <row r="2416" spans="1:9" x14ac:dyDescent="0.3">
      <c r="A2416" s="10">
        <v>43523</v>
      </c>
      <c r="B2416" s="11" t="s">
        <v>168</v>
      </c>
      <c r="C2416" s="11" t="s">
        <v>640</v>
      </c>
      <c r="D2416" s="11" t="s">
        <v>662</v>
      </c>
      <c r="E2416" s="11">
        <v>6786393</v>
      </c>
      <c r="F2416" s="15">
        <f>IF(ISBLANK($D2416),"",IF(ISBLANK($E2416),VLOOKUP($D2416,$J:$K,2,FALSE),VLOOKUP($E2416,'Daycare Packages'!$A:$G,7,FALSE)))</f>
        <v>27</v>
      </c>
      <c r="G2416" s="15"/>
      <c r="H2416" s="15">
        <f t="shared" si="94"/>
        <v>27</v>
      </c>
      <c r="I2416" s="198">
        <f t="shared" si="93"/>
        <v>2</v>
      </c>
    </row>
    <row r="2417" spans="1:11" x14ac:dyDescent="0.3">
      <c r="A2417" s="10">
        <v>43523</v>
      </c>
      <c r="B2417" s="11" t="s">
        <v>703</v>
      </c>
      <c r="C2417" s="11" t="s">
        <v>704</v>
      </c>
      <c r="D2417" s="11" t="s">
        <v>662</v>
      </c>
      <c r="F2417" s="15">
        <f>IF(ISBLANK($D2417),"",IF(ISBLANK($E2417),VLOOKUP($D2417,$J:$K,2,FALSE),VLOOKUP($E2417,'Daycare Packages'!$A:$G,7,FALSE)))</f>
        <v>30</v>
      </c>
      <c r="G2417" s="15"/>
      <c r="H2417" s="15">
        <f t="shared" si="94"/>
        <v>30</v>
      </c>
      <c r="I2417" s="198">
        <f t="shared" si="93"/>
        <v>2</v>
      </c>
    </row>
    <row r="2418" spans="1:11" x14ac:dyDescent="0.3">
      <c r="A2418" s="10">
        <v>43523</v>
      </c>
      <c r="B2418" s="11" t="s">
        <v>209</v>
      </c>
      <c r="C2418" s="11" t="s">
        <v>702</v>
      </c>
      <c r="D2418" s="11" t="s">
        <v>662</v>
      </c>
      <c r="E2418" s="11">
        <v>6780905</v>
      </c>
      <c r="F2418" s="15">
        <f>IF(ISBLANK($D2418),"",IF(ISBLANK($E2418),VLOOKUP($D2418,$J:$K,2,FALSE),VLOOKUP($E2418,'Daycare Packages'!$A:$G,7,FALSE)))</f>
        <v>27</v>
      </c>
      <c r="G2418" s="15"/>
      <c r="H2418" s="15">
        <f t="shared" si="94"/>
        <v>27</v>
      </c>
      <c r="I2418" s="198">
        <f t="shared" si="93"/>
        <v>2</v>
      </c>
    </row>
    <row r="2419" spans="1:11" x14ac:dyDescent="0.3">
      <c r="A2419" s="10">
        <v>43523</v>
      </c>
      <c r="B2419" s="11" t="s">
        <v>730</v>
      </c>
      <c r="C2419" s="11" t="s">
        <v>731</v>
      </c>
      <c r="D2419" s="11" t="s">
        <v>662</v>
      </c>
      <c r="F2419" s="15">
        <f>IF(ISBLANK($D2419),"",IF(ISBLANK($E2419),VLOOKUP($D2419,$J:$K,2,FALSE),VLOOKUP($E2419,'Daycare Packages'!$A:$G,7,FALSE)))</f>
        <v>30</v>
      </c>
      <c r="G2419" s="15"/>
      <c r="H2419" s="15">
        <f t="shared" si="94"/>
        <v>30</v>
      </c>
      <c r="I2419" s="198">
        <f t="shared" si="93"/>
        <v>2</v>
      </c>
    </row>
    <row r="2420" spans="1:11" x14ac:dyDescent="0.3">
      <c r="A2420" s="10">
        <v>43523</v>
      </c>
      <c r="B2420" s="11" t="s">
        <v>997</v>
      </c>
      <c r="C2420" s="11" t="s">
        <v>910</v>
      </c>
      <c r="D2420" s="11" t="s">
        <v>662</v>
      </c>
      <c r="F2420" s="15">
        <f>IF(ISBLANK($D2420),"",IF(ISBLANK($E2420),VLOOKUP($D2420,$J:$K,2,FALSE),VLOOKUP($E2420,'Daycare Packages'!$A:$G,7,FALSE)))</f>
        <v>30</v>
      </c>
      <c r="G2420" s="15"/>
      <c r="H2420" s="15">
        <f t="shared" si="94"/>
        <v>30</v>
      </c>
      <c r="I2420" s="198">
        <f t="shared" si="93"/>
        <v>2</v>
      </c>
    </row>
    <row r="2421" spans="1:11" x14ac:dyDescent="0.3">
      <c r="A2421" s="10">
        <v>43523</v>
      </c>
      <c r="B2421" s="11" t="s">
        <v>849</v>
      </c>
      <c r="C2421" s="11" t="s">
        <v>850</v>
      </c>
      <c r="D2421" s="11" t="s">
        <v>662</v>
      </c>
      <c r="F2421" s="15">
        <f>IF(ISBLANK($D2421),"",IF(ISBLANK($E2421),VLOOKUP($D2421,$J:$K,2,FALSE),VLOOKUP($E2421,'Daycare Packages'!$A:$G,7,FALSE)))</f>
        <v>30</v>
      </c>
      <c r="G2421" s="15"/>
      <c r="H2421" s="15">
        <f t="shared" si="94"/>
        <v>30</v>
      </c>
      <c r="I2421" s="198">
        <f t="shared" si="93"/>
        <v>2</v>
      </c>
    </row>
    <row r="2422" spans="1:11" x14ac:dyDescent="0.3">
      <c r="A2422" s="10">
        <v>43523</v>
      </c>
      <c r="B2422" s="11" t="s">
        <v>876</v>
      </c>
      <c r="C2422" s="11" t="s">
        <v>878</v>
      </c>
      <c r="D2422" s="11" t="s">
        <v>662</v>
      </c>
      <c r="F2422" s="15">
        <f>IF(ISBLANK($D2422),"",IF(ISBLANK($E2422),VLOOKUP($D2422,$J:$K,2,FALSE),VLOOKUP($E2422,'Daycare Packages'!$A:$G,7,FALSE)))</f>
        <v>30</v>
      </c>
      <c r="G2422" s="15">
        <v>-30</v>
      </c>
      <c r="H2422" s="15">
        <f t="shared" si="94"/>
        <v>0</v>
      </c>
      <c r="I2422" s="198">
        <f t="shared" si="93"/>
        <v>2</v>
      </c>
    </row>
    <row r="2423" spans="1:11" x14ac:dyDescent="0.3">
      <c r="A2423" s="10">
        <v>43523</v>
      </c>
      <c r="B2423" s="11" t="s">
        <v>876</v>
      </c>
      <c r="C2423" s="11" t="s">
        <v>877</v>
      </c>
      <c r="D2423" s="11" t="s">
        <v>662</v>
      </c>
      <c r="F2423" s="15">
        <f>IF(ISBLANK($D2423),"",IF(ISBLANK($E2423),VLOOKUP($D2423,$J:$K,2,FALSE),VLOOKUP($E2423,'Daycare Packages'!$A:$G,7,FALSE)))</f>
        <v>30</v>
      </c>
      <c r="G2423" s="15">
        <v>-30</v>
      </c>
      <c r="H2423" s="15">
        <f t="shared" si="94"/>
        <v>0</v>
      </c>
      <c r="I2423" s="198">
        <f t="shared" si="93"/>
        <v>2</v>
      </c>
    </row>
    <row r="2424" spans="1:11" x14ac:dyDescent="0.3">
      <c r="A2424" s="10">
        <v>43523</v>
      </c>
      <c r="B2424" s="11" t="s">
        <v>628</v>
      </c>
      <c r="C2424" s="11" t="s">
        <v>629</v>
      </c>
      <c r="D2424" s="11" t="s">
        <v>662</v>
      </c>
      <c r="F2424" s="15">
        <f>IF(ISBLANK($D2424),"",IF(ISBLANK($E2424),VLOOKUP($D2424,$J:$K,2,FALSE),VLOOKUP($E2424,'Daycare Packages'!$A:$G,7,FALSE)))</f>
        <v>30</v>
      </c>
      <c r="G2424" s="15"/>
      <c r="H2424" s="15">
        <f t="shared" si="94"/>
        <v>30</v>
      </c>
      <c r="I2424" s="198">
        <f t="shared" si="93"/>
        <v>2</v>
      </c>
    </row>
    <row r="2425" spans="1:11" x14ac:dyDescent="0.3">
      <c r="A2425" s="10">
        <v>43523</v>
      </c>
      <c r="B2425" s="11" t="s">
        <v>1100</v>
      </c>
      <c r="C2425" s="11" t="s">
        <v>1101</v>
      </c>
      <c r="D2425" s="11" t="s">
        <v>659</v>
      </c>
      <c r="F2425" s="15">
        <f>IF(ISBLANK($D2425),"",IF(ISBLANK($E2425),VLOOKUP($D2425,$J:$K,2,FALSE),VLOOKUP($E2425,'Daycare Packages'!$A:$G,7,FALSE)))</f>
        <v>20</v>
      </c>
      <c r="G2425" s="15"/>
      <c r="H2425" s="15">
        <f t="shared" si="94"/>
        <v>20</v>
      </c>
      <c r="I2425" s="198">
        <f t="shared" si="93"/>
        <v>2</v>
      </c>
    </row>
    <row r="2426" spans="1:11" x14ac:dyDescent="0.3">
      <c r="A2426" s="10">
        <v>43523</v>
      </c>
      <c r="B2426" s="11" t="s">
        <v>109</v>
      </c>
      <c r="C2426" s="11" t="s">
        <v>930</v>
      </c>
      <c r="D2426" s="11" t="s">
        <v>662</v>
      </c>
      <c r="E2426" s="11">
        <v>6735833</v>
      </c>
      <c r="F2426" s="15">
        <f>IF(ISBLANK($D2426),"",IF(ISBLANK($E2426),VLOOKUP($D2426,$J:$K,2,FALSE),VLOOKUP($E2426,'Daycare Packages'!$A:$G,7,FALSE)))</f>
        <v>22</v>
      </c>
      <c r="G2426" s="15"/>
      <c r="H2426" s="15">
        <f t="shared" si="94"/>
        <v>22</v>
      </c>
      <c r="I2426" s="198">
        <f t="shared" si="93"/>
        <v>2</v>
      </c>
    </row>
    <row r="2427" spans="1:11" x14ac:dyDescent="0.3">
      <c r="A2427" s="10">
        <v>43523</v>
      </c>
      <c r="B2427" s="11" t="s">
        <v>109</v>
      </c>
      <c r="C2427" s="11" t="s">
        <v>883</v>
      </c>
      <c r="D2427" s="11" t="s">
        <v>662</v>
      </c>
      <c r="E2427" s="11">
        <v>6735833</v>
      </c>
      <c r="F2427" s="15">
        <f>IF(ISBLANK($D2427),"",IF(ISBLANK($E2427),VLOOKUP($D2427,$J:$K,2,FALSE),VLOOKUP($E2427,'Daycare Packages'!$A:$G,7,FALSE)))</f>
        <v>22</v>
      </c>
      <c r="G2427" s="15"/>
      <c r="H2427" s="15">
        <f t="shared" si="94"/>
        <v>22</v>
      </c>
      <c r="I2427" s="198">
        <f t="shared" si="93"/>
        <v>2</v>
      </c>
    </row>
    <row r="2428" spans="1:11" x14ac:dyDescent="0.3">
      <c r="A2428" s="55">
        <v>43523</v>
      </c>
      <c r="B2428" s="56" t="s">
        <v>156</v>
      </c>
      <c r="C2428" s="56" t="s">
        <v>479</v>
      </c>
      <c r="D2428" s="56" t="s">
        <v>662</v>
      </c>
      <c r="E2428" s="56">
        <v>6703732</v>
      </c>
      <c r="F2428" s="59">
        <f>IF(ISBLANK($D2428),"",IF(ISBLANK($E2428),VLOOKUP($D2428,$J:$K,2,FALSE),VLOOKUP($E2428,'Daycare Packages'!$A:$G,7,FALSE)))</f>
        <v>22</v>
      </c>
      <c r="G2428" s="59"/>
      <c r="H2428" s="59">
        <f t="shared" si="94"/>
        <v>22</v>
      </c>
      <c r="I2428" s="198">
        <f t="shared" si="93"/>
        <v>2</v>
      </c>
    </row>
    <row r="2429" spans="1:11" x14ac:dyDescent="0.3">
      <c r="A2429" s="10">
        <v>43524</v>
      </c>
      <c r="B2429" s="11" t="s">
        <v>190</v>
      </c>
      <c r="C2429" s="11" t="s">
        <v>718</v>
      </c>
      <c r="D2429" s="11" t="s">
        <v>659</v>
      </c>
      <c r="F2429" s="15">
        <f>IF(ISBLANK($D2429),"",IF(ISBLANK($E2429),VLOOKUP($D2429,$J:$K,2,FALSE),VLOOKUP($E2429,'Daycare Packages'!$A:$G,7,FALSE)))</f>
        <v>20</v>
      </c>
      <c r="G2429" s="15"/>
      <c r="H2429" s="15">
        <f t="shared" si="94"/>
        <v>20</v>
      </c>
      <c r="I2429" s="198">
        <f t="shared" si="93"/>
        <v>2</v>
      </c>
      <c r="K2429" s="13" t="s">
        <v>1009</v>
      </c>
    </row>
    <row r="2430" spans="1:11" x14ac:dyDescent="0.3">
      <c r="A2430" s="10">
        <v>43524</v>
      </c>
      <c r="B2430" s="11" t="s">
        <v>989</v>
      </c>
      <c r="C2430" s="11" t="s">
        <v>765</v>
      </c>
      <c r="D2430" s="11" t="s">
        <v>662</v>
      </c>
      <c r="F2430" s="15">
        <f>IF(ISBLANK($D2430),"",IF(ISBLANK($E2430),VLOOKUP($D2430,$J:$K,2,FALSE),VLOOKUP($E2430,'Daycare Packages'!$A:$G,7,FALSE)))</f>
        <v>30</v>
      </c>
      <c r="G2430" s="15"/>
      <c r="H2430" s="15">
        <f t="shared" si="94"/>
        <v>30</v>
      </c>
      <c r="I2430" s="198">
        <f t="shared" si="93"/>
        <v>2</v>
      </c>
    </row>
    <row r="2431" spans="1:11" x14ac:dyDescent="0.3">
      <c r="A2431" s="10">
        <v>43524</v>
      </c>
      <c r="B2431" s="11" t="s">
        <v>912</v>
      </c>
      <c r="C2431" s="11" t="s">
        <v>913</v>
      </c>
      <c r="D2431" s="11" t="s">
        <v>662</v>
      </c>
      <c r="F2431" s="15">
        <f>IF(ISBLANK($D2431),"",IF(ISBLANK($E2431),VLOOKUP($D2431,$J:$K,2,FALSE),VLOOKUP($E2431,'Daycare Packages'!$A:$G,7,FALSE)))</f>
        <v>30</v>
      </c>
      <c r="G2431" s="15"/>
      <c r="H2431" s="15">
        <f t="shared" si="94"/>
        <v>30</v>
      </c>
      <c r="I2431" s="198">
        <f t="shared" si="93"/>
        <v>2</v>
      </c>
    </row>
    <row r="2432" spans="1:11" x14ac:dyDescent="0.3">
      <c r="A2432" s="10">
        <v>43524</v>
      </c>
      <c r="B2432" s="11" t="s">
        <v>115</v>
      </c>
      <c r="C2432" s="11" t="s">
        <v>764</v>
      </c>
      <c r="D2432" s="11" t="s">
        <v>662</v>
      </c>
      <c r="E2432" s="11">
        <v>6589872</v>
      </c>
      <c r="F2432" s="15">
        <f>IF(ISBLANK($D2432),"",IF(ISBLANK($E2432),VLOOKUP($D2432,$J:$K,2,FALSE),VLOOKUP($E2432,'Daycare Packages'!$A:$G,7,FALSE)))</f>
        <v>22</v>
      </c>
      <c r="G2432" s="15"/>
      <c r="H2432" s="15">
        <f t="shared" si="94"/>
        <v>22</v>
      </c>
      <c r="I2432" s="198">
        <f t="shared" si="93"/>
        <v>2</v>
      </c>
    </row>
    <row r="2433" spans="1:9" x14ac:dyDescent="0.3">
      <c r="A2433" s="10">
        <v>43524</v>
      </c>
      <c r="B2433" s="11" t="s">
        <v>156</v>
      </c>
      <c r="C2433" s="11" t="s">
        <v>479</v>
      </c>
      <c r="D2433" s="11" t="s">
        <v>662</v>
      </c>
      <c r="E2433" s="11">
        <v>6703732</v>
      </c>
      <c r="F2433" s="15">
        <f>IF(ISBLANK($D2433),"",IF(ISBLANK($E2433),VLOOKUP($D2433,$J:$K,2,FALSE),VLOOKUP($E2433,'Daycare Packages'!$A:$G,7,FALSE)))</f>
        <v>22</v>
      </c>
      <c r="G2433" s="15"/>
      <c r="H2433" s="15">
        <f t="shared" si="94"/>
        <v>22</v>
      </c>
      <c r="I2433" s="198">
        <f t="shared" si="93"/>
        <v>2</v>
      </c>
    </row>
    <row r="2434" spans="1:9" x14ac:dyDescent="0.3">
      <c r="A2434" s="10">
        <v>43524</v>
      </c>
      <c r="B2434" s="11" t="s">
        <v>209</v>
      </c>
      <c r="C2434" s="11" t="s">
        <v>566</v>
      </c>
      <c r="D2434" s="11" t="s">
        <v>662</v>
      </c>
      <c r="F2434" s="15">
        <f>IF(ISBLANK($D2434),"",IF(ISBLANK($E2434),VLOOKUP($D2434,$J:$K,2,FALSE),VLOOKUP($E2434,'Daycare Packages'!$A:$G,7,FALSE)))</f>
        <v>30</v>
      </c>
      <c r="G2434" s="15"/>
      <c r="H2434" s="15">
        <f t="shared" si="94"/>
        <v>30</v>
      </c>
      <c r="I2434" s="198">
        <f t="shared" si="93"/>
        <v>2</v>
      </c>
    </row>
    <row r="2435" spans="1:9" x14ac:dyDescent="0.3">
      <c r="A2435" s="10">
        <v>43524</v>
      </c>
      <c r="B2435" s="11" t="s">
        <v>139</v>
      </c>
      <c r="C2435" s="11" t="s">
        <v>867</v>
      </c>
      <c r="D2435" s="11" t="s">
        <v>662</v>
      </c>
      <c r="E2435" s="11">
        <v>6785294</v>
      </c>
      <c r="F2435" s="15">
        <f>IF(ISBLANK($D2435),"",IF(ISBLANK($E2435),VLOOKUP($D2435,$J:$K,2,FALSE),VLOOKUP($E2435,'Daycare Packages'!$A:$G,7,FALSE)))</f>
        <v>27</v>
      </c>
      <c r="G2435" s="15"/>
      <c r="H2435" s="15">
        <f t="shared" si="94"/>
        <v>27</v>
      </c>
      <c r="I2435" s="198">
        <f t="shared" ref="I2435:I2498" si="95">IF(A2435="",0,MONTH(A2435))</f>
        <v>2</v>
      </c>
    </row>
    <row r="2436" spans="1:9" x14ac:dyDescent="0.3">
      <c r="A2436" s="10">
        <v>43524</v>
      </c>
      <c r="B2436" s="11" t="s">
        <v>154</v>
      </c>
      <c r="C2436" s="11" t="s">
        <v>729</v>
      </c>
      <c r="D2436" s="11" t="s">
        <v>662</v>
      </c>
      <c r="E2436" s="11">
        <v>6758334</v>
      </c>
      <c r="F2436" s="15">
        <f>IF(ISBLANK($D2436),"",IF(ISBLANK($E2436),VLOOKUP($D2436,$J:$K,2,FALSE),VLOOKUP($E2436,'Daycare Packages'!$A:$G,7,FALSE)))</f>
        <v>27</v>
      </c>
      <c r="G2436" s="15"/>
      <c r="H2436" s="15">
        <f t="shared" si="94"/>
        <v>27</v>
      </c>
      <c r="I2436" s="198">
        <f t="shared" si="95"/>
        <v>2</v>
      </c>
    </row>
    <row r="2437" spans="1:9" x14ac:dyDescent="0.3">
      <c r="A2437" s="10">
        <v>43524</v>
      </c>
      <c r="B2437" s="11" t="s">
        <v>114</v>
      </c>
      <c r="C2437" s="11" t="s">
        <v>789</v>
      </c>
      <c r="D2437" s="11" t="s">
        <v>662</v>
      </c>
      <c r="E2437" s="11">
        <v>6735275</v>
      </c>
      <c r="F2437" s="15">
        <f>IF(ISBLANK($D2437),"",IF(ISBLANK($E2437),VLOOKUP($D2437,$J:$K,2,FALSE),VLOOKUP($E2437,'Daycare Packages'!$A:$G,7,FALSE)))</f>
        <v>22</v>
      </c>
      <c r="G2437" s="15"/>
      <c r="H2437" s="15">
        <f t="shared" si="94"/>
        <v>22</v>
      </c>
      <c r="I2437" s="198">
        <f t="shared" si="95"/>
        <v>2</v>
      </c>
    </row>
    <row r="2438" spans="1:9" x14ac:dyDescent="0.3">
      <c r="A2438" s="10">
        <v>43524</v>
      </c>
      <c r="B2438" s="11" t="s">
        <v>167</v>
      </c>
      <c r="C2438" s="11" t="s">
        <v>726</v>
      </c>
      <c r="D2438" s="11" t="s">
        <v>662</v>
      </c>
      <c r="E2438" s="11">
        <v>6778152</v>
      </c>
      <c r="F2438" s="15">
        <f>IF(ISBLANK($D2438),"",IF(ISBLANK($E2438),VLOOKUP($D2438,$J:$K,2,FALSE),VLOOKUP($E2438,'Daycare Packages'!$A:$G,7,FALSE)))</f>
        <v>27</v>
      </c>
      <c r="G2438" s="15"/>
      <c r="H2438" s="15">
        <f t="shared" ref="H2438:H2501" si="96">IF(ISBLANK(D2438),"",SUM(F2438:G2438))</f>
        <v>27</v>
      </c>
      <c r="I2438" s="198">
        <f t="shared" si="95"/>
        <v>2</v>
      </c>
    </row>
    <row r="2439" spans="1:9" x14ac:dyDescent="0.3">
      <c r="A2439" s="10">
        <v>43524</v>
      </c>
      <c r="B2439" s="11" t="s">
        <v>167</v>
      </c>
      <c r="C2439" s="11" t="s">
        <v>467</v>
      </c>
      <c r="D2439" s="11" t="s">
        <v>662</v>
      </c>
      <c r="E2439" s="11">
        <v>6778152</v>
      </c>
      <c r="F2439" s="15">
        <f>IF(ISBLANK($D2439),"",IF(ISBLANK($E2439),VLOOKUP($D2439,$J:$K,2,FALSE),VLOOKUP($E2439,'Daycare Packages'!$A:$G,7,FALSE)))</f>
        <v>27</v>
      </c>
      <c r="G2439" s="15"/>
      <c r="H2439" s="15">
        <f t="shared" si="96"/>
        <v>27</v>
      </c>
      <c r="I2439" s="198">
        <f t="shared" si="95"/>
        <v>2</v>
      </c>
    </row>
    <row r="2440" spans="1:9" x14ac:dyDescent="0.3">
      <c r="A2440" s="10">
        <v>43524</v>
      </c>
      <c r="B2440" s="11" t="s">
        <v>160</v>
      </c>
      <c r="C2440" s="11" t="s">
        <v>793</v>
      </c>
      <c r="D2440" s="11" t="s">
        <v>662</v>
      </c>
      <c r="E2440" s="11">
        <v>6762371</v>
      </c>
      <c r="F2440" s="15">
        <f>IF(ISBLANK($D2440),"",IF(ISBLANK($E2440),VLOOKUP($D2440,$J:$K,2,FALSE),VLOOKUP($E2440,'Daycare Packages'!$A:$G,7,FALSE)))</f>
        <v>25</v>
      </c>
      <c r="G2440" s="15"/>
      <c r="H2440" s="15">
        <f t="shared" si="96"/>
        <v>25</v>
      </c>
      <c r="I2440" s="198">
        <f t="shared" si="95"/>
        <v>2</v>
      </c>
    </row>
    <row r="2441" spans="1:9" x14ac:dyDescent="0.3">
      <c r="A2441" s="10">
        <v>43524</v>
      </c>
      <c r="B2441" s="11" t="s">
        <v>340</v>
      </c>
      <c r="C2441" s="11" t="s">
        <v>745</v>
      </c>
      <c r="D2441" s="11" t="s">
        <v>662</v>
      </c>
      <c r="F2441" s="15">
        <f>IF(ISBLANK($D2441),"",IF(ISBLANK($E2441),VLOOKUP($D2441,$J:$K,2,FALSE),VLOOKUP($E2441,'Daycare Packages'!$A:$G,7,FALSE)))</f>
        <v>30</v>
      </c>
      <c r="G2441" s="15">
        <v>-5</v>
      </c>
      <c r="H2441" s="15">
        <f t="shared" si="96"/>
        <v>25</v>
      </c>
      <c r="I2441" s="198">
        <f t="shared" si="95"/>
        <v>2</v>
      </c>
    </row>
    <row r="2442" spans="1:9" x14ac:dyDescent="0.3">
      <c r="A2442" s="10">
        <v>43524</v>
      </c>
      <c r="B2442" s="11" t="s">
        <v>340</v>
      </c>
      <c r="C2442" s="11" t="s">
        <v>746</v>
      </c>
      <c r="D2442" s="11" t="s">
        <v>662</v>
      </c>
      <c r="F2442" s="15">
        <f>IF(ISBLANK($D2442),"",IF(ISBLANK($E2442),VLOOKUP($D2442,$J:$K,2,FALSE),VLOOKUP($E2442,'Daycare Packages'!$A:$G,7,FALSE)))</f>
        <v>30</v>
      </c>
      <c r="G2442" s="15">
        <v>-5</v>
      </c>
      <c r="H2442" s="15">
        <f t="shared" si="96"/>
        <v>25</v>
      </c>
      <c r="I2442" s="198">
        <f t="shared" si="95"/>
        <v>2</v>
      </c>
    </row>
    <row r="2443" spans="1:9" x14ac:dyDescent="0.3">
      <c r="A2443" s="10">
        <v>43524</v>
      </c>
      <c r="B2443" s="11" t="s">
        <v>217</v>
      </c>
      <c r="C2443" s="11" t="s">
        <v>402</v>
      </c>
      <c r="D2443" s="11" t="s">
        <v>662</v>
      </c>
      <c r="E2443" s="11">
        <v>6784493</v>
      </c>
      <c r="F2443" s="15">
        <f>IF(ISBLANK($D2443),"",IF(ISBLANK($E2443),VLOOKUP($D2443,$J:$K,2,FALSE),VLOOKUP($E2443,'Daycare Packages'!$A:$G,7,FALSE)))</f>
        <v>26</v>
      </c>
      <c r="G2443" s="15"/>
      <c r="H2443" s="15">
        <f t="shared" si="96"/>
        <v>26</v>
      </c>
      <c r="I2443" s="198">
        <f t="shared" si="95"/>
        <v>2</v>
      </c>
    </row>
    <row r="2444" spans="1:9" x14ac:dyDescent="0.3">
      <c r="A2444" s="10">
        <v>43524</v>
      </c>
      <c r="B2444" s="11" t="s">
        <v>405</v>
      </c>
      <c r="C2444" s="11" t="s">
        <v>1060</v>
      </c>
      <c r="D2444" s="11" t="s">
        <v>662</v>
      </c>
      <c r="F2444" s="15">
        <f>IF(ISBLANK($D2444),"",IF(ISBLANK($E2444),VLOOKUP($D2444,$J:$K,2,FALSE),VLOOKUP($E2444,'Daycare Packages'!$A:$G,7,FALSE)))</f>
        <v>30</v>
      </c>
      <c r="G2444" s="15"/>
      <c r="H2444" s="15">
        <f t="shared" si="96"/>
        <v>30</v>
      </c>
      <c r="I2444" s="198">
        <f t="shared" si="95"/>
        <v>2</v>
      </c>
    </row>
    <row r="2445" spans="1:9" x14ac:dyDescent="0.3">
      <c r="A2445" s="10">
        <v>43524</v>
      </c>
      <c r="B2445" s="11" t="s">
        <v>405</v>
      </c>
      <c r="C2445" s="11" t="s">
        <v>1059</v>
      </c>
      <c r="D2445" s="11" t="s">
        <v>662</v>
      </c>
      <c r="F2445" s="15">
        <f>IF(ISBLANK($D2445),"",IF(ISBLANK($E2445),VLOOKUP($D2445,$J:$K,2,FALSE),VLOOKUP($E2445,'Daycare Packages'!$A:$G,7,FALSE)))</f>
        <v>30</v>
      </c>
      <c r="G2445" s="15"/>
      <c r="H2445" s="15">
        <f t="shared" si="96"/>
        <v>30</v>
      </c>
      <c r="I2445" s="198">
        <f t="shared" si="95"/>
        <v>2</v>
      </c>
    </row>
    <row r="2446" spans="1:9" x14ac:dyDescent="0.3">
      <c r="A2446" s="10">
        <v>43524</v>
      </c>
      <c r="B2446" s="11" t="s">
        <v>869</v>
      </c>
      <c r="C2446" s="11" t="s">
        <v>870</v>
      </c>
      <c r="D2446" s="11" t="s">
        <v>659</v>
      </c>
      <c r="F2446" s="15">
        <f>IF(ISBLANK($D2446),"",IF(ISBLANK($E2446),VLOOKUP($D2446,$J:$K,2,FALSE),VLOOKUP($E2446,'Daycare Packages'!$A:$G,7,FALSE)))</f>
        <v>20</v>
      </c>
      <c r="G2446" s="15"/>
      <c r="H2446" s="15">
        <f t="shared" si="96"/>
        <v>20</v>
      </c>
      <c r="I2446" s="198">
        <f t="shared" si="95"/>
        <v>2</v>
      </c>
    </row>
    <row r="2447" spans="1:9" x14ac:dyDescent="0.3">
      <c r="A2447" s="10">
        <v>43524</v>
      </c>
      <c r="B2447" s="11" t="s">
        <v>210</v>
      </c>
      <c r="C2447" s="11" t="s">
        <v>460</v>
      </c>
      <c r="D2447" s="11" t="s">
        <v>662</v>
      </c>
      <c r="E2447" s="11">
        <v>6784040</v>
      </c>
      <c r="F2447" s="15">
        <f>IF(ISBLANK($D2447),"",IF(ISBLANK($E2447),VLOOKUP($D2447,$J:$K,2,FALSE),VLOOKUP($E2447,'Daycare Packages'!$A:$G,7,FALSE)))</f>
        <v>27</v>
      </c>
      <c r="G2447" s="15"/>
      <c r="H2447" s="15">
        <f t="shared" si="96"/>
        <v>27</v>
      </c>
      <c r="I2447" s="198">
        <f t="shared" si="95"/>
        <v>2</v>
      </c>
    </row>
    <row r="2448" spans="1:9" x14ac:dyDescent="0.3">
      <c r="A2448" s="10">
        <v>43524</v>
      </c>
      <c r="B2448" s="11" t="s">
        <v>210</v>
      </c>
      <c r="C2448" s="11" t="s">
        <v>916</v>
      </c>
      <c r="D2448" s="11" t="s">
        <v>662</v>
      </c>
      <c r="E2448" s="11">
        <v>6784040</v>
      </c>
      <c r="F2448" s="15">
        <f>IF(ISBLANK($D2448),"",IF(ISBLANK($E2448),VLOOKUP($D2448,$J:$K,2,FALSE),VLOOKUP($E2448,'Daycare Packages'!$A:$G,7,FALSE)))</f>
        <v>27</v>
      </c>
      <c r="G2448" s="15"/>
      <c r="H2448" s="15">
        <f t="shared" si="96"/>
        <v>27</v>
      </c>
      <c r="I2448" s="198">
        <f t="shared" si="95"/>
        <v>2</v>
      </c>
    </row>
    <row r="2449" spans="1:9" x14ac:dyDescent="0.3">
      <c r="A2449" s="10">
        <v>43524</v>
      </c>
      <c r="B2449" s="11" t="s">
        <v>700</v>
      </c>
      <c r="C2449" s="11" t="s">
        <v>701</v>
      </c>
      <c r="D2449" s="11" t="s">
        <v>662</v>
      </c>
      <c r="F2449" s="15">
        <f>IF(ISBLANK($D2449),"",IF(ISBLANK($E2449),VLOOKUP($D2449,$J:$K,2,FALSE),VLOOKUP($E2449,'Daycare Packages'!$A:$G,7,FALSE)))</f>
        <v>30</v>
      </c>
      <c r="G2449" s="15"/>
      <c r="H2449" s="15">
        <f t="shared" si="96"/>
        <v>30</v>
      </c>
      <c r="I2449" s="198">
        <f t="shared" si="95"/>
        <v>2</v>
      </c>
    </row>
    <row r="2450" spans="1:9" x14ac:dyDescent="0.3">
      <c r="A2450" s="10">
        <v>43524</v>
      </c>
      <c r="B2450" s="11" t="s">
        <v>173</v>
      </c>
      <c r="C2450" s="11" t="s">
        <v>791</v>
      </c>
      <c r="D2450" s="11" t="s">
        <v>662</v>
      </c>
      <c r="E2450" s="11">
        <v>6715792</v>
      </c>
      <c r="F2450" s="15">
        <f>IF(ISBLANK($D2450),"",IF(ISBLANK($E2450),VLOOKUP($D2450,$J:$K,2,FALSE),VLOOKUP($E2450,'Daycare Packages'!$A:$G,7,FALSE)))</f>
        <v>25</v>
      </c>
      <c r="G2450" s="15"/>
      <c r="H2450" s="15">
        <f t="shared" si="96"/>
        <v>25</v>
      </c>
      <c r="I2450" s="198">
        <f t="shared" si="95"/>
        <v>2</v>
      </c>
    </row>
    <row r="2451" spans="1:9" x14ac:dyDescent="0.3">
      <c r="A2451" s="10">
        <v>43524</v>
      </c>
      <c r="B2451" s="11" t="s">
        <v>189</v>
      </c>
      <c r="C2451" s="11" t="s">
        <v>638</v>
      </c>
      <c r="D2451" s="11" t="s">
        <v>662</v>
      </c>
      <c r="E2451" s="11">
        <v>6725260</v>
      </c>
      <c r="F2451" s="15">
        <f>IF(ISBLANK($D2451),"",IF(ISBLANK($E2451),VLOOKUP($D2451,$J:$K,2,FALSE),VLOOKUP($E2451,'Daycare Packages'!$A:$G,7,FALSE)))</f>
        <v>22</v>
      </c>
      <c r="G2451" s="15"/>
      <c r="H2451" s="15">
        <f t="shared" si="96"/>
        <v>22</v>
      </c>
      <c r="I2451" s="198">
        <f t="shared" si="95"/>
        <v>2</v>
      </c>
    </row>
    <row r="2452" spans="1:9" x14ac:dyDescent="0.3">
      <c r="A2452" s="10">
        <v>43524</v>
      </c>
      <c r="B2452" s="11" t="s">
        <v>221</v>
      </c>
      <c r="C2452" s="11" t="s">
        <v>769</v>
      </c>
      <c r="D2452" s="11" t="s">
        <v>662</v>
      </c>
      <c r="F2452" s="15">
        <f>IF(ISBLANK($D2452),"",IF(ISBLANK($E2452),VLOOKUP($D2452,$J:$K,2,FALSE),VLOOKUP($E2452,'Daycare Packages'!$A:$G,7,FALSE)))</f>
        <v>30</v>
      </c>
      <c r="G2452" s="15"/>
      <c r="H2452" s="15">
        <f t="shared" si="96"/>
        <v>30</v>
      </c>
      <c r="I2452" s="198">
        <f t="shared" si="95"/>
        <v>2</v>
      </c>
    </row>
    <row r="2453" spans="1:9" x14ac:dyDescent="0.3">
      <c r="A2453" s="10">
        <v>43524</v>
      </c>
      <c r="B2453" s="11" t="s">
        <v>179</v>
      </c>
      <c r="C2453" s="11" t="s">
        <v>706</v>
      </c>
      <c r="D2453" s="11" t="s">
        <v>662</v>
      </c>
      <c r="E2453" s="11">
        <v>6758539</v>
      </c>
      <c r="F2453" s="15">
        <f>IF(ISBLANK($D2453),"",IF(ISBLANK($E2453),VLOOKUP($D2453,$J:$K,2,FALSE),VLOOKUP($E2453,'Daycare Packages'!$A:$G,7,FALSE)))</f>
        <v>27</v>
      </c>
      <c r="G2453" s="15"/>
      <c r="H2453" s="15">
        <f t="shared" si="96"/>
        <v>27</v>
      </c>
      <c r="I2453" s="198">
        <f t="shared" si="95"/>
        <v>2</v>
      </c>
    </row>
    <row r="2454" spans="1:9" x14ac:dyDescent="0.3">
      <c r="A2454" s="10">
        <v>43524</v>
      </c>
      <c r="B2454" s="11" t="s">
        <v>876</v>
      </c>
      <c r="C2454" s="11" t="s">
        <v>878</v>
      </c>
      <c r="D2454" s="11" t="s">
        <v>662</v>
      </c>
      <c r="F2454" s="15">
        <f>IF(ISBLANK($D2454),"",IF(ISBLANK($E2454),VLOOKUP($D2454,$J:$K,2,FALSE),VLOOKUP($E2454,'Daycare Packages'!$A:$G,7,FALSE)))</f>
        <v>30</v>
      </c>
      <c r="G2454" s="15">
        <v>-30</v>
      </c>
      <c r="H2454" s="15">
        <f t="shared" si="96"/>
        <v>0</v>
      </c>
      <c r="I2454" s="198">
        <f t="shared" si="95"/>
        <v>2</v>
      </c>
    </row>
    <row r="2455" spans="1:9" x14ac:dyDescent="0.3">
      <c r="A2455" s="10">
        <v>43524</v>
      </c>
      <c r="B2455" s="11" t="s">
        <v>876</v>
      </c>
      <c r="C2455" s="11" t="s">
        <v>877</v>
      </c>
      <c r="D2455" s="11" t="s">
        <v>662</v>
      </c>
      <c r="F2455" s="15">
        <f>IF(ISBLANK($D2455),"",IF(ISBLANK($E2455),VLOOKUP($D2455,$J:$K,2,FALSE),VLOOKUP($E2455,'Daycare Packages'!$A:$G,7,FALSE)))</f>
        <v>30</v>
      </c>
      <c r="G2455" s="15">
        <v>-30</v>
      </c>
      <c r="H2455" s="15">
        <f t="shared" si="96"/>
        <v>0</v>
      </c>
      <c r="I2455" s="198">
        <f t="shared" si="95"/>
        <v>2</v>
      </c>
    </row>
    <row r="2456" spans="1:9" x14ac:dyDescent="0.3">
      <c r="A2456" s="10">
        <v>43524</v>
      </c>
      <c r="B2456" s="11" t="s">
        <v>163</v>
      </c>
      <c r="C2456" s="11" t="s">
        <v>805</v>
      </c>
      <c r="D2456" s="11" t="s">
        <v>662</v>
      </c>
      <c r="E2456" s="11">
        <v>6764434</v>
      </c>
      <c r="F2456" s="15">
        <f>IF(ISBLANK($D2456),"",IF(ISBLANK($E2456),VLOOKUP($D2456,$J:$K,2,FALSE),VLOOKUP($E2456,'Daycare Packages'!$A:$G,7,FALSE)))</f>
        <v>27</v>
      </c>
      <c r="G2456" s="15"/>
      <c r="H2456" s="15">
        <f t="shared" si="96"/>
        <v>27</v>
      </c>
      <c r="I2456" s="198">
        <f t="shared" si="95"/>
        <v>2</v>
      </c>
    </row>
    <row r="2457" spans="1:9" x14ac:dyDescent="0.3">
      <c r="A2457" s="10">
        <v>43524</v>
      </c>
      <c r="B2457" s="11" t="s">
        <v>887</v>
      </c>
      <c r="C2457" s="11" t="s">
        <v>888</v>
      </c>
      <c r="D2457" s="11" t="s">
        <v>662</v>
      </c>
      <c r="F2457" s="15">
        <f>IF(ISBLANK($D2457),"",IF(ISBLANK($E2457),VLOOKUP($D2457,$J:$K,2,FALSE),VLOOKUP($E2457,'Daycare Packages'!$A:$G,7,FALSE)))</f>
        <v>30</v>
      </c>
      <c r="G2457" s="15"/>
      <c r="H2457" s="15">
        <f t="shared" si="96"/>
        <v>30</v>
      </c>
      <c r="I2457" s="198">
        <f t="shared" si="95"/>
        <v>2</v>
      </c>
    </row>
    <row r="2458" spans="1:9" x14ac:dyDescent="0.3">
      <c r="A2458" s="10">
        <v>43524</v>
      </c>
      <c r="B2458" s="11" t="s">
        <v>182</v>
      </c>
      <c r="C2458" s="11" t="s">
        <v>685</v>
      </c>
      <c r="D2458" s="11" t="s">
        <v>662</v>
      </c>
      <c r="E2458" s="11">
        <v>6769807</v>
      </c>
      <c r="F2458" s="15">
        <f>IF(ISBLANK($D2458),"",IF(ISBLANK($E2458),VLOOKUP($D2458,$J:$K,2,FALSE),VLOOKUP($E2458,'Daycare Packages'!$A:$G,7,FALSE)))</f>
        <v>23</v>
      </c>
      <c r="G2458" s="15"/>
      <c r="H2458" s="15">
        <f t="shared" si="96"/>
        <v>23</v>
      </c>
      <c r="I2458" s="198">
        <f t="shared" si="95"/>
        <v>2</v>
      </c>
    </row>
    <row r="2459" spans="1:9" x14ac:dyDescent="0.3">
      <c r="A2459" s="10">
        <v>43524</v>
      </c>
      <c r="B2459" s="11" t="s">
        <v>713</v>
      </c>
      <c r="C2459" s="11" t="s">
        <v>821</v>
      </c>
      <c r="D2459" s="11" t="s">
        <v>662</v>
      </c>
      <c r="F2459" s="15">
        <f>IF(ISBLANK($D2459),"",IF(ISBLANK($E2459),VLOOKUP($D2459,$J:$K,2,FALSE),VLOOKUP($E2459,'Daycare Packages'!$A:$G,7,FALSE)))</f>
        <v>30</v>
      </c>
      <c r="G2459" s="15"/>
      <c r="H2459" s="15">
        <f t="shared" si="96"/>
        <v>30</v>
      </c>
      <c r="I2459" s="198">
        <f t="shared" si="95"/>
        <v>2</v>
      </c>
    </row>
    <row r="2460" spans="1:9" x14ac:dyDescent="0.3">
      <c r="A2460" s="10">
        <v>43524</v>
      </c>
      <c r="B2460" s="11" t="s">
        <v>713</v>
      </c>
      <c r="C2460" s="11" t="s">
        <v>714</v>
      </c>
      <c r="D2460" s="11" t="s">
        <v>662</v>
      </c>
      <c r="F2460" s="15">
        <f>IF(ISBLANK($D2460),"",IF(ISBLANK($E2460),VLOOKUP($D2460,$J:$K,2,FALSE),VLOOKUP($E2460,'Daycare Packages'!$A:$G,7,FALSE)))</f>
        <v>30</v>
      </c>
      <c r="G2460" s="15"/>
      <c r="H2460" s="15">
        <f t="shared" si="96"/>
        <v>30</v>
      </c>
      <c r="I2460" s="198">
        <f t="shared" si="95"/>
        <v>2</v>
      </c>
    </row>
    <row r="2461" spans="1:9" x14ac:dyDescent="0.3">
      <c r="A2461" s="10">
        <v>43524</v>
      </c>
      <c r="B2461" s="11" t="s">
        <v>134</v>
      </c>
      <c r="C2461" s="11" t="s">
        <v>883</v>
      </c>
      <c r="D2461" s="11" t="s">
        <v>662</v>
      </c>
      <c r="E2461" s="11">
        <v>6732664</v>
      </c>
      <c r="F2461" s="15">
        <f>IF(ISBLANK($D2461),"",IF(ISBLANK($E2461),VLOOKUP($D2461,$J:$K,2,FALSE),VLOOKUP($E2461,'Daycare Packages'!$A:$G,7,FALSE)))</f>
        <v>26</v>
      </c>
      <c r="G2461" s="15"/>
      <c r="H2461" s="15">
        <f t="shared" si="96"/>
        <v>26</v>
      </c>
      <c r="I2461" s="198">
        <f t="shared" si="95"/>
        <v>2</v>
      </c>
    </row>
    <row r="2462" spans="1:9" x14ac:dyDescent="0.3">
      <c r="A2462" s="10">
        <v>43524</v>
      </c>
      <c r="B2462" s="11" t="s">
        <v>222</v>
      </c>
      <c r="C2462" s="11" t="s">
        <v>229</v>
      </c>
      <c r="D2462" s="11" t="s">
        <v>662</v>
      </c>
      <c r="E2462" s="11">
        <v>6771136</v>
      </c>
      <c r="F2462" s="15">
        <f>IF(ISBLANK($D2462),"",IF(ISBLANK($E2462),VLOOKUP($D2462,$J:$K,2,FALSE),VLOOKUP($E2462,'Daycare Packages'!$A:$G,7,FALSE)))</f>
        <v>27</v>
      </c>
      <c r="G2462" s="15"/>
      <c r="H2462" s="15">
        <f t="shared" si="96"/>
        <v>27</v>
      </c>
      <c r="I2462" s="198">
        <f t="shared" si="95"/>
        <v>2</v>
      </c>
    </row>
    <row r="2463" spans="1:9" x14ac:dyDescent="0.3">
      <c r="A2463" s="10">
        <v>43524</v>
      </c>
      <c r="B2463" s="11" t="s">
        <v>141</v>
      </c>
      <c r="C2463" s="11" t="s">
        <v>564</v>
      </c>
      <c r="D2463" s="11" t="s">
        <v>662</v>
      </c>
      <c r="E2463" s="11">
        <v>6784081</v>
      </c>
      <c r="F2463" s="15">
        <f>IF(ISBLANK($D2463),"",IF(ISBLANK($E2463),VLOOKUP($D2463,$J:$K,2,FALSE),VLOOKUP($E2463,'Daycare Packages'!$A:$G,7,FALSE)))</f>
        <v>26</v>
      </c>
      <c r="G2463" s="15"/>
      <c r="H2463" s="15">
        <f t="shared" si="96"/>
        <v>26</v>
      </c>
      <c r="I2463" s="198">
        <f t="shared" si="95"/>
        <v>2</v>
      </c>
    </row>
    <row r="2464" spans="1:9" x14ac:dyDescent="0.3">
      <c r="A2464" s="10">
        <v>43524</v>
      </c>
      <c r="B2464" s="11" t="s">
        <v>663</v>
      </c>
      <c r="C2464" s="11" t="s">
        <v>665</v>
      </c>
      <c r="D2464" s="11" t="s">
        <v>662</v>
      </c>
      <c r="F2464" s="15">
        <f>IF(ISBLANK($D2464),"",IF(ISBLANK($E2464),VLOOKUP($D2464,$J:$K,2,FALSE),VLOOKUP($E2464,'Daycare Packages'!$A:$G,7,FALSE)))</f>
        <v>30</v>
      </c>
      <c r="G2464" s="15"/>
      <c r="H2464" s="15">
        <f t="shared" si="96"/>
        <v>30</v>
      </c>
      <c r="I2464" s="198">
        <f t="shared" si="95"/>
        <v>2</v>
      </c>
    </row>
    <row r="2465" spans="1:9" x14ac:dyDescent="0.3">
      <c r="A2465" s="10">
        <v>43524</v>
      </c>
      <c r="B2465" s="11" t="s">
        <v>663</v>
      </c>
      <c r="C2465" s="11" t="s">
        <v>664</v>
      </c>
      <c r="D2465" s="11" t="s">
        <v>662</v>
      </c>
      <c r="F2465" s="15">
        <f>IF(ISBLANK($D2465),"",IF(ISBLANK($E2465),VLOOKUP($D2465,$J:$K,2,FALSE),VLOOKUP($E2465,'Daycare Packages'!$A:$G,7,FALSE)))</f>
        <v>30</v>
      </c>
      <c r="G2465" s="15"/>
      <c r="H2465" s="15">
        <f t="shared" si="96"/>
        <v>30</v>
      </c>
      <c r="I2465" s="198">
        <f t="shared" si="95"/>
        <v>2</v>
      </c>
    </row>
    <row r="2466" spans="1:9" x14ac:dyDescent="0.3">
      <c r="A2466" s="10">
        <v>43524</v>
      </c>
      <c r="B2466" s="11" t="s">
        <v>150</v>
      </c>
      <c r="C2466" s="11" t="s">
        <v>461</v>
      </c>
      <c r="D2466" s="11" t="s">
        <v>659</v>
      </c>
      <c r="F2466" s="15">
        <f>IF(ISBLANK($D2466),"",IF(ISBLANK($E2466),VLOOKUP($D2466,$J:$K,2,FALSE),VLOOKUP($E2466,'Daycare Packages'!$A:$G,7,FALSE)))</f>
        <v>20</v>
      </c>
      <c r="G2466" s="15"/>
      <c r="H2466" s="15">
        <f t="shared" si="96"/>
        <v>20</v>
      </c>
      <c r="I2466" s="198">
        <f t="shared" si="95"/>
        <v>2</v>
      </c>
    </row>
    <row r="2467" spans="1:9" x14ac:dyDescent="0.3">
      <c r="A2467" s="55">
        <v>43524</v>
      </c>
      <c r="B2467" s="56" t="s">
        <v>459</v>
      </c>
      <c r="C2467" s="56" t="s">
        <v>460</v>
      </c>
      <c r="D2467" s="56" t="s">
        <v>662</v>
      </c>
      <c r="E2467" s="56"/>
      <c r="F2467" s="59">
        <f>IF(ISBLANK($D2467),"",IF(ISBLANK($E2467),VLOOKUP($D2467,$J:$K,2,FALSE),VLOOKUP($E2467,'Daycare Packages'!$A:$G,7,FALSE)))</f>
        <v>30</v>
      </c>
      <c r="G2467" s="59"/>
      <c r="H2467" s="59">
        <f t="shared" si="96"/>
        <v>30</v>
      </c>
      <c r="I2467" s="198">
        <f t="shared" si="95"/>
        <v>2</v>
      </c>
    </row>
    <row r="2468" spans="1:9" x14ac:dyDescent="0.3">
      <c r="A2468" s="10">
        <v>43525</v>
      </c>
      <c r="B2468" s="11" t="s">
        <v>806</v>
      </c>
      <c r="C2468" s="11" t="s">
        <v>627</v>
      </c>
      <c r="D2468" s="11" t="s">
        <v>659</v>
      </c>
      <c r="F2468" s="15">
        <f>IF(ISBLANK($D2468),"",IF(ISBLANK($E2468),VLOOKUP($D2468,$J:$K,2,FALSE),VLOOKUP($E2468,'Daycare Packages'!$A:$G,7,FALSE)))</f>
        <v>20</v>
      </c>
      <c r="G2468" s="15"/>
      <c r="H2468" s="15">
        <f t="shared" si="96"/>
        <v>20</v>
      </c>
      <c r="I2468" s="198">
        <f t="shared" si="95"/>
        <v>3</v>
      </c>
    </row>
    <row r="2469" spans="1:9" x14ac:dyDescent="0.3">
      <c r="A2469" s="10">
        <v>43525</v>
      </c>
      <c r="B2469" s="11" t="s">
        <v>749</v>
      </c>
      <c r="C2469" s="11" t="s">
        <v>750</v>
      </c>
      <c r="D2469" s="11" t="s">
        <v>659</v>
      </c>
      <c r="F2469" s="15">
        <f>IF(ISBLANK($D2469),"",IF(ISBLANK($E2469),VLOOKUP($D2469,$J:$K,2,FALSE),VLOOKUP($E2469,'Daycare Packages'!$A:$G,7,FALSE)))</f>
        <v>20</v>
      </c>
      <c r="G2469" s="15"/>
      <c r="H2469" s="15">
        <f t="shared" si="96"/>
        <v>20</v>
      </c>
      <c r="I2469" s="198">
        <f t="shared" si="95"/>
        <v>3</v>
      </c>
    </row>
    <row r="2470" spans="1:9" x14ac:dyDescent="0.3">
      <c r="A2470" s="10">
        <v>43525</v>
      </c>
      <c r="B2470" s="11" t="s">
        <v>190</v>
      </c>
      <c r="C2470" s="11" t="s">
        <v>718</v>
      </c>
      <c r="D2470" s="11" t="s">
        <v>659</v>
      </c>
      <c r="F2470" s="15">
        <f>IF(ISBLANK($D2470),"",IF(ISBLANK($E2470),VLOOKUP($D2470,$J:$K,2,FALSE),VLOOKUP($E2470,'Daycare Packages'!$A:$G,7,FALSE)))</f>
        <v>20</v>
      </c>
      <c r="G2470" s="15"/>
      <c r="H2470" s="15">
        <f t="shared" si="96"/>
        <v>20</v>
      </c>
      <c r="I2470" s="198">
        <f t="shared" si="95"/>
        <v>3</v>
      </c>
    </row>
    <row r="2471" spans="1:9" x14ac:dyDescent="0.3">
      <c r="A2471" s="10">
        <v>43525</v>
      </c>
      <c r="B2471" s="11" t="s">
        <v>1121</v>
      </c>
      <c r="C2471" s="11" t="s">
        <v>878</v>
      </c>
      <c r="D2471" s="11" t="s">
        <v>671</v>
      </c>
      <c r="F2471" s="15">
        <f>IF(ISBLANK($D2471),"",IF(ISBLANK($E2471),VLOOKUP($D2471,$J:$K,2,FALSE),VLOOKUP($E2471,'Daycare Packages'!$A:$G,7,FALSE)))</f>
        <v>0</v>
      </c>
      <c r="G2471" s="15"/>
      <c r="H2471" s="15">
        <f t="shared" si="96"/>
        <v>0</v>
      </c>
      <c r="I2471" s="198">
        <f t="shared" si="95"/>
        <v>3</v>
      </c>
    </row>
    <row r="2472" spans="1:9" x14ac:dyDescent="0.3">
      <c r="A2472" s="10">
        <v>43525</v>
      </c>
      <c r="B2472" s="11" t="s">
        <v>873</v>
      </c>
      <c r="C2472" s="11" t="s">
        <v>493</v>
      </c>
      <c r="D2472" s="11" t="s">
        <v>662</v>
      </c>
      <c r="F2472" s="15">
        <f>IF(ISBLANK($D2472),"",IF(ISBLANK($E2472),VLOOKUP($D2472,$J:$K,2,FALSE),VLOOKUP($E2472,'Daycare Packages'!$A:$G,7,FALSE)))</f>
        <v>30</v>
      </c>
      <c r="G2472" s="15"/>
      <c r="H2472" s="15">
        <f t="shared" si="96"/>
        <v>30</v>
      </c>
      <c r="I2472" s="198">
        <f t="shared" si="95"/>
        <v>3</v>
      </c>
    </row>
    <row r="2473" spans="1:9" x14ac:dyDescent="0.3">
      <c r="A2473" s="10">
        <v>43525</v>
      </c>
      <c r="B2473" s="11" t="s">
        <v>212</v>
      </c>
      <c r="C2473" s="11" t="s">
        <v>707</v>
      </c>
      <c r="D2473" s="11" t="s">
        <v>662</v>
      </c>
      <c r="F2473" s="15">
        <f>IF(ISBLANK($D2473),"",IF(ISBLANK($E2473),VLOOKUP($D2473,$J:$K,2,FALSE),VLOOKUP($E2473,'Daycare Packages'!$A:$G,7,FALSE)))</f>
        <v>30</v>
      </c>
      <c r="G2473" s="15"/>
      <c r="H2473" s="15">
        <f t="shared" si="96"/>
        <v>30</v>
      </c>
      <c r="I2473" s="198">
        <f t="shared" si="95"/>
        <v>3</v>
      </c>
    </row>
    <row r="2474" spans="1:9" x14ac:dyDescent="0.3">
      <c r="A2474" s="10">
        <v>43525</v>
      </c>
      <c r="B2474" s="11" t="s">
        <v>762</v>
      </c>
      <c r="C2474" s="11" t="s">
        <v>763</v>
      </c>
      <c r="D2474" s="11" t="s">
        <v>662</v>
      </c>
      <c r="F2474" s="15">
        <f>IF(ISBLANK($D2474),"",IF(ISBLANK($E2474),VLOOKUP($D2474,$J:$K,2,FALSE),VLOOKUP($E2474,'Daycare Packages'!$A:$G,7,FALSE)))</f>
        <v>30</v>
      </c>
      <c r="G2474" s="15"/>
      <c r="H2474" s="15">
        <f t="shared" si="96"/>
        <v>30</v>
      </c>
      <c r="I2474" s="198">
        <f t="shared" si="95"/>
        <v>3</v>
      </c>
    </row>
    <row r="2475" spans="1:9" x14ac:dyDescent="0.3">
      <c r="A2475" s="10">
        <v>43525</v>
      </c>
      <c r="B2475" s="11" t="s">
        <v>96</v>
      </c>
      <c r="C2475" s="11" t="s">
        <v>696</v>
      </c>
      <c r="D2475" s="11" t="s">
        <v>662</v>
      </c>
      <c r="E2475" s="11">
        <v>6426843</v>
      </c>
      <c r="F2475" s="15">
        <f>IF(ISBLANK($D2475),"",IF(ISBLANK($E2475),VLOOKUP($D2475,$J:$K,2,FALSE),VLOOKUP($E2475,'Daycare Packages'!$A:$G,7,FALSE)))</f>
        <v>22</v>
      </c>
      <c r="G2475" s="15"/>
      <c r="H2475" s="15">
        <f t="shared" si="96"/>
        <v>22</v>
      </c>
      <c r="I2475" s="198">
        <f t="shared" si="95"/>
        <v>3</v>
      </c>
    </row>
    <row r="2476" spans="1:9" x14ac:dyDescent="0.3">
      <c r="A2476" s="10">
        <v>43525</v>
      </c>
      <c r="B2476" s="11" t="s">
        <v>139</v>
      </c>
      <c r="C2476" s="11" t="s">
        <v>867</v>
      </c>
      <c r="D2476" s="11" t="s">
        <v>662</v>
      </c>
      <c r="E2476" s="11">
        <v>6785294</v>
      </c>
      <c r="F2476" s="15">
        <f>IF(ISBLANK($D2476),"",IF(ISBLANK($E2476),VLOOKUP($D2476,$J:$K,2,FALSE),VLOOKUP($E2476,'Daycare Packages'!$A:$G,7,FALSE)))</f>
        <v>27</v>
      </c>
      <c r="G2476" s="15"/>
      <c r="H2476" s="15">
        <f t="shared" si="96"/>
        <v>27</v>
      </c>
      <c r="I2476" s="198">
        <f t="shared" si="95"/>
        <v>3</v>
      </c>
    </row>
    <row r="2477" spans="1:9" x14ac:dyDescent="0.3">
      <c r="A2477" s="10">
        <v>43525</v>
      </c>
      <c r="B2477" s="11" t="s">
        <v>300</v>
      </c>
      <c r="C2477" s="11" t="s">
        <v>759</v>
      </c>
      <c r="D2477" s="11" t="s">
        <v>662</v>
      </c>
      <c r="F2477" s="15">
        <f>IF(ISBLANK($D2477),"",IF(ISBLANK($E2477),VLOOKUP($D2477,$J:$K,2,FALSE),VLOOKUP($E2477,'Daycare Packages'!$A:$G,7,FALSE)))</f>
        <v>30</v>
      </c>
      <c r="G2477" s="15"/>
      <c r="H2477" s="15">
        <f t="shared" si="96"/>
        <v>30</v>
      </c>
      <c r="I2477" s="198">
        <f t="shared" si="95"/>
        <v>3</v>
      </c>
    </row>
    <row r="2478" spans="1:9" x14ac:dyDescent="0.3">
      <c r="A2478" s="10">
        <v>43525</v>
      </c>
      <c r="B2478" s="11" t="s">
        <v>300</v>
      </c>
      <c r="C2478" s="11" t="s">
        <v>507</v>
      </c>
      <c r="D2478" s="11" t="s">
        <v>662</v>
      </c>
      <c r="F2478" s="15">
        <f>IF(ISBLANK($D2478),"",IF(ISBLANK($E2478),VLOOKUP($D2478,$J:$K,2,FALSE),VLOOKUP($E2478,'Daycare Packages'!$A:$G,7,FALSE)))</f>
        <v>30</v>
      </c>
      <c r="G2478" s="15"/>
      <c r="H2478" s="15">
        <f t="shared" si="96"/>
        <v>30</v>
      </c>
      <c r="I2478" s="198">
        <f t="shared" si="95"/>
        <v>3</v>
      </c>
    </row>
    <row r="2479" spans="1:9" x14ac:dyDescent="0.3">
      <c r="A2479" s="10">
        <v>43525</v>
      </c>
      <c r="B2479" s="11" t="s">
        <v>165</v>
      </c>
      <c r="C2479" s="11" t="s">
        <v>765</v>
      </c>
      <c r="D2479" s="11" t="s">
        <v>662</v>
      </c>
      <c r="E2479" s="11">
        <v>6784430</v>
      </c>
      <c r="F2479" s="15">
        <f>IF(ISBLANK($D2479),"",IF(ISBLANK($E2479),VLOOKUP($D2479,$J:$K,2,FALSE),VLOOKUP($E2479,'Daycare Packages'!$A:$G,7,FALSE)))</f>
        <v>27</v>
      </c>
      <c r="G2479" s="15"/>
      <c r="H2479" s="15">
        <f t="shared" si="96"/>
        <v>27</v>
      </c>
      <c r="I2479" s="198">
        <f t="shared" si="95"/>
        <v>3</v>
      </c>
    </row>
    <row r="2480" spans="1:9" x14ac:dyDescent="0.3">
      <c r="A2480" s="10">
        <v>43525</v>
      </c>
      <c r="B2480" s="11" t="s">
        <v>941</v>
      </c>
      <c r="C2480" s="11" t="s">
        <v>487</v>
      </c>
      <c r="D2480" s="11" t="s">
        <v>662</v>
      </c>
      <c r="F2480" s="15">
        <f>IF(ISBLANK($D2480),"",IF(ISBLANK($E2480),VLOOKUP($D2480,$J:$K,2,FALSE),VLOOKUP($E2480,'Daycare Packages'!$A:$G,7,FALSE)))</f>
        <v>30</v>
      </c>
      <c r="G2480" s="15"/>
      <c r="H2480" s="15">
        <f t="shared" si="96"/>
        <v>30</v>
      </c>
      <c r="I2480" s="198">
        <f t="shared" si="95"/>
        <v>3</v>
      </c>
    </row>
    <row r="2481" spans="1:9" x14ac:dyDescent="0.3">
      <c r="A2481" s="10">
        <v>43525</v>
      </c>
      <c r="B2481" s="11" t="s">
        <v>182</v>
      </c>
      <c r="C2481" s="11" t="s">
        <v>685</v>
      </c>
      <c r="D2481" s="11" t="s">
        <v>662</v>
      </c>
      <c r="E2481" s="11">
        <v>6769807</v>
      </c>
      <c r="F2481" s="15">
        <f>IF(ISBLANK($D2481),"",IF(ISBLANK($E2481),VLOOKUP($D2481,$J:$K,2,FALSE),VLOOKUP($E2481,'Daycare Packages'!$A:$G,7,FALSE)))</f>
        <v>23</v>
      </c>
      <c r="G2481" s="15"/>
      <c r="H2481" s="15">
        <f t="shared" si="96"/>
        <v>23</v>
      </c>
      <c r="I2481" s="198">
        <f t="shared" si="95"/>
        <v>3</v>
      </c>
    </row>
    <row r="2482" spans="1:9" x14ac:dyDescent="0.3">
      <c r="A2482" s="10">
        <v>43525</v>
      </c>
      <c r="B2482" s="11" t="s">
        <v>936</v>
      </c>
      <c r="C2482" s="11" t="s">
        <v>937</v>
      </c>
      <c r="D2482" s="11" t="s">
        <v>662</v>
      </c>
      <c r="F2482" s="15">
        <f>IF(ISBLANK($D2482),"",IF(ISBLANK($E2482),VLOOKUP($D2482,$J:$K,2,FALSE),VLOOKUP($E2482,'Daycare Packages'!$A:$G,7,FALSE)))</f>
        <v>30</v>
      </c>
      <c r="G2482" s="15"/>
      <c r="H2482" s="15">
        <f t="shared" si="96"/>
        <v>30</v>
      </c>
      <c r="I2482" s="198">
        <f t="shared" si="95"/>
        <v>3</v>
      </c>
    </row>
    <row r="2483" spans="1:9" x14ac:dyDescent="0.3">
      <c r="A2483" s="10">
        <v>43525</v>
      </c>
      <c r="B2483" s="11" t="s">
        <v>677</v>
      </c>
      <c r="C2483" s="11" t="s">
        <v>678</v>
      </c>
      <c r="D2483" s="11" t="s">
        <v>662</v>
      </c>
      <c r="F2483" s="15">
        <f>IF(ISBLANK($D2483),"",IF(ISBLANK($E2483),VLOOKUP($D2483,$J:$K,2,FALSE),VLOOKUP($E2483,'Daycare Packages'!$A:$G,7,FALSE)))</f>
        <v>30</v>
      </c>
      <c r="G2483" s="15"/>
      <c r="H2483" s="15">
        <f t="shared" si="96"/>
        <v>30</v>
      </c>
      <c r="I2483" s="198">
        <f t="shared" si="95"/>
        <v>3</v>
      </c>
    </row>
    <row r="2484" spans="1:9" x14ac:dyDescent="0.3">
      <c r="A2484" s="10">
        <v>43525</v>
      </c>
      <c r="B2484" s="11" t="s">
        <v>209</v>
      </c>
      <c r="C2484" s="11" t="s">
        <v>702</v>
      </c>
      <c r="D2484" s="11" t="s">
        <v>662</v>
      </c>
      <c r="E2484" s="11">
        <v>6780905</v>
      </c>
      <c r="F2484" s="15">
        <f>IF(ISBLANK($D2484),"",IF(ISBLANK($E2484),VLOOKUP($D2484,$J:$K,2,FALSE),VLOOKUP($E2484,'Daycare Packages'!$A:$G,7,FALSE)))</f>
        <v>27</v>
      </c>
      <c r="G2484" s="15"/>
      <c r="H2484" s="15">
        <f t="shared" si="96"/>
        <v>27</v>
      </c>
      <c r="I2484" s="198">
        <f t="shared" si="95"/>
        <v>3</v>
      </c>
    </row>
    <row r="2485" spans="1:9" x14ac:dyDescent="0.3">
      <c r="A2485" s="10">
        <v>43525</v>
      </c>
      <c r="B2485" s="11" t="s">
        <v>218</v>
      </c>
      <c r="C2485" s="11" t="s">
        <v>738</v>
      </c>
      <c r="D2485" s="11" t="s">
        <v>662</v>
      </c>
      <c r="E2485" s="11">
        <v>6738001</v>
      </c>
      <c r="F2485" s="15">
        <f>IF(ISBLANK($D2485),"",IF(ISBLANK($E2485),VLOOKUP($D2485,$J:$K,2,FALSE),VLOOKUP($E2485,'Daycare Packages'!$A:$G,7,FALSE)))</f>
        <v>20</v>
      </c>
      <c r="G2485" s="15"/>
      <c r="H2485" s="15">
        <f t="shared" si="96"/>
        <v>20</v>
      </c>
      <c r="I2485" s="198">
        <f t="shared" si="95"/>
        <v>3</v>
      </c>
    </row>
    <row r="2486" spans="1:9" x14ac:dyDescent="0.3">
      <c r="A2486" s="10">
        <v>43525</v>
      </c>
      <c r="B2486" s="11" t="s">
        <v>218</v>
      </c>
      <c r="C2486" s="11" t="s">
        <v>737</v>
      </c>
      <c r="D2486" s="11" t="s">
        <v>662</v>
      </c>
      <c r="E2486" s="11">
        <v>6738001</v>
      </c>
      <c r="F2486" s="15">
        <f>IF(ISBLANK($D2486),"",IF(ISBLANK($E2486),VLOOKUP($D2486,$J:$K,2,FALSE),VLOOKUP($E2486,'Daycare Packages'!$A:$G,7,FALSE)))</f>
        <v>20</v>
      </c>
      <c r="G2486" s="15"/>
      <c r="H2486" s="15">
        <f t="shared" si="96"/>
        <v>20</v>
      </c>
      <c r="I2486" s="198">
        <f t="shared" si="95"/>
        <v>3</v>
      </c>
    </row>
    <row r="2487" spans="1:9" x14ac:dyDescent="0.3">
      <c r="A2487" s="10">
        <v>43525</v>
      </c>
      <c r="B2487" s="11" t="s">
        <v>931</v>
      </c>
      <c r="C2487" s="11" t="s">
        <v>932</v>
      </c>
      <c r="D2487" s="11" t="s">
        <v>662</v>
      </c>
      <c r="F2487" s="15">
        <f>IF(ISBLANK($D2487),"",IF(ISBLANK($E2487),VLOOKUP($D2487,$J:$K,2,FALSE),VLOOKUP($E2487,'Daycare Packages'!$A:$G,7,FALSE)))</f>
        <v>30</v>
      </c>
      <c r="G2487" s="15"/>
      <c r="H2487" s="15">
        <f t="shared" si="96"/>
        <v>30</v>
      </c>
      <c r="I2487" s="198">
        <f t="shared" si="95"/>
        <v>3</v>
      </c>
    </row>
    <row r="2488" spans="1:9" x14ac:dyDescent="0.3">
      <c r="A2488" s="10">
        <v>43525</v>
      </c>
      <c r="B2488" s="11" t="s">
        <v>196</v>
      </c>
      <c r="C2488" s="11" t="s">
        <v>432</v>
      </c>
      <c r="D2488" s="11" t="s">
        <v>662</v>
      </c>
      <c r="E2488" s="11">
        <v>6728047</v>
      </c>
      <c r="F2488" s="15">
        <f>IF(ISBLANK($D2488),"",IF(ISBLANK($E2488),VLOOKUP($D2488,$J:$K,2,FALSE),VLOOKUP($E2488,'Daycare Packages'!$A:$G,7,FALSE)))</f>
        <v>24</v>
      </c>
      <c r="G2488" s="15"/>
      <c r="H2488" s="15">
        <f t="shared" si="96"/>
        <v>24</v>
      </c>
      <c r="I2488" s="198">
        <f t="shared" si="95"/>
        <v>3</v>
      </c>
    </row>
    <row r="2489" spans="1:9" x14ac:dyDescent="0.3">
      <c r="A2489" s="10">
        <v>43525</v>
      </c>
      <c r="B2489" s="11" t="s">
        <v>770</v>
      </c>
      <c r="C2489" s="11" t="s">
        <v>771</v>
      </c>
      <c r="D2489" s="11" t="s">
        <v>662</v>
      </c>
      <c r="F2489" s="15">
        <f>IF(ISBLANK($D2489),"",IF(ISBLANK($E2489),VLOOKUP($D2489,$J:$K,2,FALSE),VLOOKUP($E2489,'Daycare Packages'!$A:$G,7,FALSE)))</f>
        <v>30</v>
      </c>
      <c r="G2489" s="15"/>
      <c r="H2489" s="15">
        <f t="shared" si="96"/>
        <v>30</v>
      </c>
      <c r="I2489" s="198">
        <f t="shared" si="95"/>
        <v>3</v>
      </c>
    </row>
    <row r="2490" spans="1:9" x14ac:dyDescent="0.3">
      <c r="A2490" s="10">
        <v>43525</v>
      </c>
      <c r="B2490" s="11" t="s">
        <v>887</v>
      </c>
      <c r="C2490" s="11" t="s">
        <v>888</v>
      </c>
      <c r="D2490" s="11" t="s">
        <v>662</v>
      </c>
      <c r="F2490" s="15">
        <f>IF(ISBLANK($D2490),"",IF(ISBLANK($E2490),VLOOKUP($D2490,$J:$K,2,FALSE),VLOOKUP($E2490,'Daycare Packages'!$A:$G,7,FALSE)))</f>
        <v>30</v>
      </c>
      <c r="G2490" s="15"/>
      <c r="H2490" s="15">
        <f t="shared" si="96"/>
        <v>30</v>
      </c>
      <c r="I2490" s="198">
        <f t="shared" si="95"/>
        <v>3</v>
      </c>
    </row>
    <row r="2491" spans="1:9" x14ac:dyDescent="0.3">
      <c r="A2491" s="10">
        <v>43525</v>
      </c>
      <c r="B2491" s="11" t="s">
        <v>214</v>
      </c>
      <c r="C2491" s="11" t="s">
        <v>686</v>
      </c>
      <c r="D2491" s="11" t="s">
        <v>662</v>
      </c>
      <c r="E2491" s="11">
        <v>6783135</v>
      </c>
      <c r="F2491" s="15">
        <f>IF(ISBLANK($D2491),"",IF(ISBLANK($E2491),VLOOKUP($D2491,$J:$K,2,FALSE),VLOOKUP($E2491,'Daycare Packages'!$A:$G,7,FALSE)))</f>
        <v>23.4</v>
      </c>
      <c r="G2491" s="15"/>
      <c r="H2491" s="15">
        <f t="shared" si="96"/>
        <v>23.4</v>
      </c>
      <c r="I2491" s="198">
        <f t="shared" si="95"/>
        <v>3</v>
      </c>
    </row>
    <row r="2492" spans="1:9" x14ac:dyDescent="0.3">
      <c r="A2492" s="10">
        <v>43525</v>
      </c>
      <c r="B2492" s="11" t="s">
        <v>727</v>
      </c>
      <c r="C2492" s="11" t="s">
        <v>728</v>
      </c>
      <c r="D2492" s="11" t="s">
        <v>662</v>
      </c>
      <c r="F2492" s="15">
        <f>IF(ISBLANK($D2492),"",IF(ISBLANK($E2492),VLOOKUP($D2492,$J:$K,2,FALSE),VLOOKUP($E2492,'Daycare Packages'!$A:$G,7,FALSE)))</f>
        <v>30</v>
      </c>
      <c r="G2492" s="15"/>
      <c r="H2492" s="15">
        <f t="shared" si="96"/>
        <v>30</v>
      </c>
      <c r="I2492" s="198">
        <f t="shared" si="95"/>
        <v>3</v>
      </c>
    </row>
    <row r="2493" spans="1:9" x14ac:dyDescent="0.3">
      <c r="A2493" s="10">
        <v>43525</v>
      </c>
      <c r="B2493" s="11" t="s">
        <v>204</v>
      </c>
      <c r="C2493" s="11" t="s">
        <v>1051</v>
      </c>
      <c r="D2493" s="11" t="s">
        <v>662</v>
      </c>
      <c r="E2493" s="11">
        <v>6732370</v>
      </c>
      <c r="F2493" s="15">
        <f>IF(ISBLANK($D2493),"",IF(ISBLANK($E2493),VLOOKUP($D2493,$J:$K,2,FALSE),VLOOKUP($E2493,'Daycare Packages'!$A:$G,7,FALSE)))</f>
        <v>24</v>
      </c>
      <c r="G2493" s="15"/>
      <c r="H2493" s="15">
        <f t="shared" si="96"/>
        <v>24</v>
      </c>
      <c r="I2493" s="198">
        <f t="shared" si="95"/>
        <v>3</v>
      </c>
    </row>
    <row r="2494" spans="1:9" x14ac:dyDescent="0.3">
      <c r="A2494" s="10">
        <v>43525</v>
      </c>
      <c r="B2494" s="11" t="s">
        <v>204</v>
      </c>
      <c r="C2494" s="11" t="s">
        <v>774</v>
      </c>
      <c r="D2494" s="11" t="s">
        <v>662</v>
      </c>
      <c r="E2494" s="11">
        <v>6732370</v>
      </c>
      <c r="F2494" s="15">
        <f>IF(ISBLANK($D2494),"",IF(ISBLANK($E2494),VLOOKUP($D2494,$J:$K,2,FALSE),VLOOKUP($E2494,'Daycare Packages'!$A:$G,7,FALSE)))</f>
        <v>24</v>
      </c>
      <c r="G2494" s="15"/>
      <c r="H2494" s="15">
        <f t="shared" si="96"/>
        <v>24</v>
      </c>
      <c r="I2494" s="198">
        <f t="shared" si="95"/>
        <v>3</v>
      </c>
    </row>
    <row r="2495" spans="1:9" x14ac:dyDescent="0.3">
      <c r="A2495" s="10">
        <v>43525</v>
      </c>
      <c r="B2495" s="11" t="s">
        <v>175</v>
      </c>
      <c r="C2495" s="11" t="s">
        <v>433</v>
      </c>
      <c r="D2495" s="11" t="s">
        <v>662</v>
      </c>
      <c r="E2495" s="11">
        <v>6716814</v>
      </c>
      <c r="F2495" s="15">
        <f>IF(ISBLANK($D2495),"",IF(ISBLANK($E2495),VLOOKUP($D2495,$J:$K,2,FALSE),VLOOKUP($E2495,'Daycare Packages'!$A:$G,7,FALSE)))</f>
        <v>22</v>
      </c>
      <c r="G2495" s="15"/>
      <c r="H2495" s="15">
        <f t="shared" si="96"/>
        <v>22</v>
      </c>
      <c r="I2495" s="198">
        <f t="shared" si="95"/>
        <v>3</v>
      </c>
    </row>
    <row r="2496" spans="1:9" x14ac:dyDescent="0.3">
      <c r="A2496" s="10">
        <v>43525</v>
      </c>
      <c r="B2496" s="11" t="s">
        <v>193</v>
      </c>
      <c r="C2496" s="11" t="s">
        <v>776</v>
      </c>
      <c r="D2496" s="11" t="s">
        <v>662</v>
      </c>
      <c r="E2496" s="11">
        <v>6766073</v>
      </c>
      <c r="F2496" s="15">
        <f>IF(ISBLANK($D2496),"",IF(ISBLANK($E2496),VLOOKUP($D2496,$J:$K,2,FALSE),VLOOKUP($E2496,'Daycare Packages'!$A:$G,7,FALSE)))</f>
        <v>27</v>
      </c>
      <c r="G2496" s="15"/>
      <c r="H2496" s="15">
        <f t="shared" si="96"/>
        <v>27</v>
      </c>
      <c r="I2496" s="198">
        <f t="shared" si="95"/>
        <v>3</v>
      </c>
    </row>
    <row r="2497" spans="1:9" x14ac:dyDescent="0.3">
      <c r="A2497" s="10">
        <v>43525</v>
      </c>
      <c r="B2497" s="11" t="s">
        <v>282</v>
      </c>
      <c r="C2497" s="11" t="s">
        <v>735</v>
      </c>
      <c r="D2497" s="11" t="s">
        <v>662</v>
      </c>
      <c r="F2497" s="15">
        <f>IF(ISBLANK($D2497),"",IF(ISBLANK($E2497),VLOOKUP($D2497,$J:$K,2,FALSE),VLOOKUP($E2497,'Daycare Packages'!$A:$G,7,FALSE)))</f>
        <v>30</v>
      </c>
      <c r="G2497" s="15"/>
      <c r="H2497" s="15">
        <f t="shared" si="96"/>
        <v>30</v>
      </c>
      <c r="I2497" s="198">
        <f t="shared" si="95"/>
        <v>3</v>
      </c>
    </row>
    <row r="2498" spans="1:9" x14ac:dyDescent="0.3">
      <c r="A2498" s="10">
        <v>43525</v>
      </c>
      <c r="B2498" s="11" t="s">
        <v>824</v>
      </c>
      <c r="C2498" s="11" t="s">
        <v>825</v>
      </c>
      <c r="D2498" s="11" t="s">
        <v>659</v>
      </c>
      <c r="F2498" s="15">
        <f>IF(ISBLANK($D2498),"",IF(ISBLANK($E2498),VLOOKUP($D2498,$J:$K,2,FALSE),VLOOKUP($E2498,'Daycare Packages'!$A:$G,7,FALSE)))</f>
        <v>20</v>
      </c>
      <c r="G2498" s="15"/>
      <c r="H2498" s="15">
        <f t="shared" si="96"/>
        <v>20</v>
      </c>
      <c r="I2498" s="198">
        <f t="shared" si="95"/>
        <v>3</v>
      </c>
    </row>
    <row r="2499" spans="1:9" x14ac:dyDescent="0.3">
      <c r="A2499" s="10">
        <v>43525</v>
      </c>
      <c r="B2499" s="11" t="s">
        <v>166</v>
      </c>
      <c r="C2499" s="11" t="s">
        <v>744</v>
      </c>
      <c r="D2499" s="11" t="s">
        <v>662</v>
      </c>
      <c r="E2499" s="11">
        <v>6735012</v>
      </c>
      <c r="F2499" s="15">
        <f>IF(ISBLANK($D2499),"",IF(ISBLANK($E2499),VLOOKUP($D2499,$J:$K,2,FALSE),VLOOKUP($E2499,'Daycare Packages'!$A:$G,7,FALSE)))</f>
        <v>24</v>
      </c>
      <c r="G2499" s="15"/>
      <c r="H2499" s="15">
        <f t="shared" si="96"/>
        <v>24</v>
      </c>
      <c r="I2499" s="198">
        <f t="shared" ref="I2499:I2562" si="97">IF(A2499="",0,MONTH(A2499))</f>
        <v>3</v>
      </c>
    </row>
    <row r="2500" spans="1:9" x14ac:dyDescent="0.3">
      <c r="A2500" s="10">
        <v>43525</v>
      </c>
      <c r="B2500" s="11" t="s">
        <v>216</v>
      </c>
      <c r="C2500" s="11" t="s">
        <v>448</v>
      </c>
      <c r="D2500" s="11" t="s">
        <v>662</v>
      </c>
      <c r="E2500" s="11">
        <v>6789427</v>
      </c>
      <c r="F2500" s="15">
        <f>IF(ISBLANK($D2500),"",IF(ISBLANK($E2500),VLOOKUP($D2500,$J:$K,2,FALSE),VLOOKUP($E2500,'Daycare Packages'!$A:$G,7,FALSE)))</f>
        <v>27</v>
      </c>
      <c r="G2500" s="15"/>
      <c r="H2500" s="15">
        <f t="shared" si="96"/>
        <v>27</v>
      </c>
      <c r="I2500" s="198">
        <f t="shared" si="97"/>
        <v>3</v>
      </c>
    </row>
    <row r="2501" spans="1:9" x14ac:dyDescent="0.3">
      <c r="A2501" s="10">
        <v>43525</v>
      </c>
      <c r="B2501" s="11" t="s">
        <v>158</v>
      </c>
      <c r="C2501" s="11" t="s">
        <v>527</v>
      </c>
      <c r="D2501" s="11" t="s">
        <v>662</v>
      </c>
      <c r="E2501" s="11">
        <v>6706817</v>
      </c>
      <c r="F2501" s="15">
        <f>IF(ISBLANK($D2501),"",IF(ISBLANK($E2501),VLOOKUP($D2501,$J:$K,2,FALSE),VLOOKUP($E2501,'Daycare Packages'!$A:$G,7,FALSE)))</f>
        <v>22</v>
      </c>
      <c r="G2501" s="15"/>
      <c r="H2501" s="15">
        <f t="shared" si="96"/>
        <v>22</v>
      </c>
      <c r="I2501" s="198">
        <f t="shared" si="97"/>
        <v>3</v>
      </c>
    </row>
    <row r="2502" spans="1:9" x14ac:dyDescent="0.3">
      <c r="A2502" s="10">
        <v>43525</v>
      </c>
      <c r="B2502" s="11" t="s">
        <v>220</v>
      </c>
      <c r="C2502" s="11" t="s">
        <v>548</v>
      </c>
      <c r="D2502" s="11" t="s">
        <v>662</v>
      </c>
      <c r="E2502" s="11">
        <v>6739601</v>
      </c>
      <c r="F2502" s="15">
        <f>IF(ISBLANK($D2502),"",IF(ISBLANK($E2502),VLOOKUP($D2502,$J:$K,2,FALSE),VLOOKUP($E2502,'Daycare Packages'!$A:$G,7,FALSE)))</f>
        <v>26</v>
      </c>
      <c r="G2502" s="15"/>
      <c r="H2502" s="15">
        <f t="shared" ref="H2502:H2557" si="98">IF(ISBLANK(D2502),"",SUM(F2502:G2502))</f>
        <v>26</v>
      </c>
      <c r="I2502" s="198">
        <f t="shared" si="97"/>
        <v>3</v>
      </c>
    </row>
    <row r="2503" spans="1:9" x14ac:dyDescent="0.3">
      <c r="A2503" s="10">
        <v>43525</v>
      </c>
      <c r="B2503" s="11" t="s">
        <v>109</v>
      </c>
      <c r="C2503" s="11" t="s">
        <v>930</v>
      </c>
      <c r="D2503" s="11" t="s">
        <v>662</v>
      </c>
      <c r="E2503" s="11">
        <v>6735833</v>
      </c>
      <c r="F2503" s="15">
        <f>IF(ISBLANK($D2503),"",IF(ISBLANK($E2503),VLOOKUP($D2503,$J:$K,2,FALSE),VLOOKUP($E2503,'Daycare Packages'!$A:$G,7,FALSE)))</f>
        <v>22</v>
      </c>
      <c r="G2503" s="15"/>
      <c r="H2503" s="15">
        <f t="shared" si="98"/>
        <v>22</v>
      </c>
      <c r="I2503" s="198">
        <f t="shared" si="97"/>
        <v>3</v>
      </c>
    </row>
    <row r="2504" spans="1:9" x14ac:dyDescent="0.3">
      <c r="A2504" s="10">
        <v>43525</v>
      </c>
      <c r="B2504" s="11" t="s">
        <v>109</v>
      </c>
      <c r="C2504" s="11" t="s">
        <v>883</v>
      </c>
      <c r="D2504" s="11" t="s">
        <v>662</v>
      </c>
      <c r="E2504" s="11">
        <v>6735833</v>
      </c>
      <c r="F2504" s="15">
        <f>IF(ISBLANK($D2504),"",IF(ISBLANK($E2504),VLOOKUP($D2504,$J:$K,2,FALSE),VLOOKUP($E2504,'Daycare Packages'!$A:$G,7,FALSE)))</f>
        <v>22</v>
      </c>
      <c r="G2504" s="15"/>
      <c r="H2504" s="15">
        <f t="shared" si="98"/>
        <v>22</v>
      </c>
      <c r="I2504" s="198">
        <f t="shared" si="97"/>
        <v>3</v>
      </c>
    </row>
    <row r="2505" spans="1:9" x14ac:dyDescent="0.3">
      <c r="A2505" s="10">
        <v>43525</v>
      </c>
      <c r="B2505" s="11" t="s">
        <v>189</v>
      </c>
      <c r="C2505" s="11" t="s">
        <v>638</v>
      </c>
      <c r="D2505" s="11" t="s">
        <v>662</v>
      </c>
      <c r="E2505" s="11">
        <v>6725260</v>
      </c>
      <c r="F2505" s="15">
        <f>IF(ISBLANK($D2505),"",IF(ISBLANK($E2505),VLOOKUP($D2505,$J:$K,2,FALSE),VLOOKUP($E2505,'Daycare Packages'!$A:$G,7,FALSE)))</f>
        <v>22</v>
      </c>
      <c r="G2505" s="15"/>
      <c r="H2505" s="15">
        <f t="shared" si="98"/>
        <v>22</v>
      </c>
      <c r="I2505" s="198">
        <f t="shared" si="97"/>
        <v>3</v>
      </c>
    </row>
    <row r="2506" spans="1:9" x14ac:dyDescent="0.3">
      <c r="A2506" s="10">
        <v>43525</v>
      </c>
      <c r="B2506" s="11" t="s">
        <v>160</v>
      </c>
      <c r="C2506" s="11" t="s">
        <v>794</v>
      </c>
      <c r="D2506" s="11" t="s">
        <v>662</v>
      </c>
      <c r="E2506" s="11">
        <v>6762371</v>
      </c>
      <c r="F2506" s="15">
        <f>IF(ISBLANK($D2506),"",IF(ISBLANK($E2506),VLOOKUP($D2506,$J:$K,2,FALSE),VLOOKUP($E2506,'Daycare Packages'!$A:$G,7,FALSE)))</f>
        <v>25</v>
      </c>
      <c r="G2506" s="15"/>
      <c r="H2506" s="15">
        <f t="shared" si="98"/>
        <v>25</v>
      </c>
      <c r="I2506" s="198">
        <f t="shared" si="97"/>
        <v>3</v>
      </c>
    </row>
    <row r="2507" spans="1:9" x14ac:dyDescent="0.3">
      <c r="A2507" s="10">
        <v>43525</v>
      </c>
      <c r="B2507" s="11" t="s">
        <v>160</v>
      </c>
      <c r="C2507" s="11" t="s">
        <v>793</v>
      </c>
      <c r="D2507" s="11" t="s">
        <v>662</v>
      </c>
      <c r="E2507" s="11">
        <v>6762371</v>
      </c>
      <c r="F2507" s="15">
        <f>IF(ISBLANK($D2507),"",IF(ISBLANK($E2507),VLOOKUP($D2507,$J:$K,2,FALSE),VLOOKUP($E2507,'Daycare Packages'!$A:$G,7,FALSE)))</f>
        <v>25</v>
      </c>
      <c r="G2507" s="15"/>
      <c r="H2507" s="15">
        <f t="shared" si="98"/>
        <v>25</v>
      </c>
      <c r="I2507" s="198">
        <f t="shared" si="97"/>
        <v>3</v>
      </c>
    </row>
    <row r="2508" spans="1:9" x14ac:dyDescent="0.3">
      <c r="A2508" s="10">
        <v>43525</v>
      </c>
      <c r="B2508" s="11" t="s">
        <v>140</v>
      </c>
      <c r="C2508" s="11" t="s">
        <v>475</v>
      </c>
      <c r="D2508" s="11" t="s">
        <v>662</v>
      </c>
      <c r="E2508" s="11">
        <v>6777117</v>
      </c>
      <c r="F2508" s="15">
        <f>IF(ISBLANK($D2508),"",IF(ISBLANK($E2508),VLOOKUP($D2508,$J:$K,2,FALSE),VLOOKUP($E2508,'Daycare Packages'!$A:$G,7,FALSE)))</f>
        <v>26</v>
      </c>
      <c r="G2508" s="15"/>
      <c r="H2508" s="15">
        <f t="shared" si="98"/>
        <v>26</v>
      </c>
      <c r="I2508" s="198">
        <f t="shared" si="97"/>
        <v>3</v>
      </c>
    </row>
    <row r="2509" spans="1:9" x14ac:dyDescent="0.3">
      <c r="A2509" s="55">
        <v>43525</v>
      </c>
      <c r="B2509" s="56" t="s">
        <v>365</v>
      </c>
      <c r="C2509" s="56" t="s">
        <v>587</v>
      </c>
      <c r="D2509" s="56" t="s">
        <v>662</v>
      </c>
      <c r="E2509" s="56"/>
      <c r="F2509" s="59">
        <f>IF(ISBLANK($D2509),"",IF(ISBLANK($E2509),VLOOKUP($D2509,$J:$K,2,FALSE),VLOOKUP($E2509,'Daycare Packages'!$A:$G,7,FALSE)))</f>
        <v>30</v>
      </c>
      <c r="G2509" s="59"/>
      <c r="H2509" s="59">
        <f t="shared" si="98"/>
        <v>30</v>
      </c>
      <c r="I2509" s="198">
        <f t="shared" si="97"/>
        <v>3</v>
      </c>
    </row>
    <row r="2510" spans="1:9" x14ac:dyDescent="0.3">
      <c r="A2510" s="10">
        <v>43526</v>
      </c>
      <c r="B2510" s="11" t="s">
        <v>175</v>
      </c>
      <c r="C2510" s="11" t="s">
        <v>433</v>
      </c>
      <c r="D2510" s="11" t="s">
        <v>662</v>
      </c>
      <c r="E2510" s="11">
        <v>6716814</v>
      </c>
      <c r="F2510" s="15">
        <f>IF(ISBLANK($D2510),"",IF(ISBLANK($E2510),VLOOKUP($D2510,$J:$K,2,FALSE),VLOOKUP($E2510,'Daycare Packages'!$A:$G,7,FALSE)))</f>
        <v>22</v>
      </c>
      <c r="G2510" s="15"/>
      <c r="H2510" s="15">
        <f t="shared" si="98"/>
        <v>22</v>
      </c>
      <c r="I2510" s="198">
        <f t="shared" si="97"/>
        <v>3</v>
      </c>
    </row>
    <row r="2511" spans="1:9" x14ac:dyDescent="0.3">
      <c r="A2511" s="10">
        <v>43526</v>
      </c>
      <c r="B2511" s="11" t="s">
        <v>688</v>
      </c>
      <c r="C2511" s="11" t="s">
        <v>689</v>
      </c>
      <c r="D2511" s="11" t="s">
        <v>662</v>
      </c>
      <c r="F2511" s="15">
        <f>IF(ISBLANK($D2511),"",IF(ISBLANK($E2511),VLOOKUP($D2511,$J:$K,2,FALSE),VLOOKUP($E2511,'Daycare Packages'!$A:$G,7,FALSE)))</f>
        <v>30</v>
      </c>
      <c r="G2511" s="15"/>
      <c r="H2511" s="15">
        <f t="shared" si="98"/>
        <v>30</v>
      </c>
      <c r="I2511" s="198">
        <f t="shared" si="97"/>
        <v>3</v>
      </c>
    </row>
    <row r="2512" spans="1:9" x14ac:dyDescent="0.3">
      <c r="A2512" s="10">
        <v>43526</v>
      </c>
      <c r="B2512" s="11" t="s">
        <v>1070</v>
      </c>
      <c r="C2512" s="11" t="s">
        <v>1071</v>
      </c>
      <c r="D2512" s="11" t="s">
        <v>662</v>
      </c>
      <c r="E2512" s="11">
        <v>6778214</v>
      </c>
      <c r="F2512" s="15">
        <f>IF(ISBLANK($D2512),"",IF(ISBLANK($E2512),VLOOKUP($D2512,$J:$K,2,FALSE),VLOOKUP($E2512,'Daycare Packages'!$A:$G,7,FALSE)))</f>
        <v>27</v>
      </c>
      <c r="G2512" s="15"/>
      <c r="H2512" s="15">
        <f t="shared" si="98"/>
        <v>27</v>
      </c>
      <c r="I2512" s="198">
        <f t="shared" si="97"/>
        <v>3</v>
      </c>
    </row>
    <row r="2513" spans="1:9" x14ac:dyDescent="0.3">
      <c r="A2513" s="10">
        <v>43526</v>
      </c>
      <c r="B2513" s="11" t="s">
        <v>836</v>
      </c>
      <c r="C2513" s="11" t="s">
        <v>498</v>
      </c>
      <c r="D2513" s="11" t="s">
        <v>662</v>
      </c>
      <c r="F2513" s="15">
        <f>IF(ISBLANK($D2513),"",IF(ISBLANK($E2513),VLOOKUP($D2513,$J:$K,2,FALSE),VLOOKUP($E2513,'Daycare Packages'!$A:$G,7,FALSE)))</f>
        <v>30</v>
      </c>
      <c r="G2513" s="15"/>
      <c r="H2513" s="15">
        <f t="shared" si="98"/>
        <v>30</v>
      </c>
      <c r="I2513" s="198">
        <f t="shared" si="97"/>
        <v>3</v>
      </c>
    </row>
    <row r="2514" spans="1:9" x14ac:dyDescent="0.3">
      <c r="A2514" s="10">
        <v>43526</v>
      </c>
      <c r="B2514" s="11" t="s">
        <v>556</v>
      </c>
      <c r="C2514" s="11" t="s">
        <v>996</v>
      </c>
      <c r="D2514" s="11" t="s">
        <v>662</v>
      </c>
      <c r="F2514" s="15">
        <f>IF(ISBLANK($D2514),"",IF(ISBLANK($E2514),VLOOKUP($D2514,$J:$K,2,FALSE),VLOOKUP($E2514,'Daycare Packages'!$A:$G,7,FALSE)))</f>
        <v>30</v>
      </c>
      <c r="G2514" s="15"/>
      <c r="H2514" s="15">
        <f t="shared" si="98"/>
        <v>30</v>
      </c>
      <c r="I2514" s="198">
        <f t="shared" si="97"/>
        <v>3</v>
      </c>
    </row>
    <row r="2515" spans="1:9" x14ac:dyDescent="0.3">
      <c r="A2515" s="10">
        <v>43526</v>
      </c>
      <c r="B2515" s="11" t="s">
        <v>783</v>
      </c>
      <c r="C2515" s="11" t="s">
        <v>514</v>
      </c>
      <c r="D2515" s="11" t="s">
        <v>662</v>
      </c>
      <c r="F2515" s="15">
        <f>IF(ISBLANK($D2515),"",IF(ISBLANK($E2515),VLOOKUP($D2515,$J:$K,2,FALSE),VLOOKUP($E2515,'Daycare Packages'!$A:$G,7,FALSE)))</f>
        <v>30</v>
      </c>
      <c r="G2515" s="15"/>
      <c r="H2515" s="15">
        <f t="shared" si="98"/>
        <v>30</v>
      </c>
      <c r="I2515" s="198">
        <f t="shared" si="97"/>
        <v>3</v>
      </c>
    </row>
    <row r="2516" spans="1:9" x14ac:dyDescent="0.3">
      <c r="A2516" s="10">
        <v>43526</v>
      </c>
      <c r="B2516" s="11" t="s">
        <v>182</v>
      </c>
      <c r="C2516" s="11" t="s">
        <v>685</v>
      </c>
      <c r="D2516" s="11" t="s">
        <v>662</v>
      </c>
      <c r="E2516" s="11">
        <v>6769807</v>
      </c>
      <c r="F2516" s="15">
        <f>IF(ISBLANK($D2516),"",IF(ISBLANK($E2516),VLOOKUP($D2516,$J:$K,2,FALSE),VLOOKUP($E2516,'Daycare Packages'!$A:$G,7,FALSE)))</f>
        <v>23</v>
      </c>
      <c r="G2516" s="15"/>
      <c r="H2516" s="15">
        <f t="shared" si="98"/>
        <v>23</v>
      </c>
      <c r="I2516" s="198">
        <f t="shared" si="97"/>
        <v>3</v>
      </c>
    </row>
    <row r="2517" spans="1:9" x14ac:dyDescent="0.3">
      <c r="A2517" s="10">
        <v>43526</v>
      </c>
      <c r="B2517" s="11" t="s">
        <v>894</v>
      </c>
      <c r="C2517" s="11" t="s">
        <v>895</v>
      </c>
      <c r="D2517" s="11" t="s">
        <v>662</v>
      </c>
      <c r="F2517" s="15">
        <f>IF(ISBLANK($D2517),"",IF(ISBLANK($E2517),VLOOKUP($D2517,$J:$K,2,FALSE),VLOOKUP($E2517,'Daycare Packages'!$A:$G,7,FALSE)))</f>
        <v>30</v>
      </c>
      <c r="G2517" s="15"/>
      <c r="H2517" s="15">
        <f t="shared" si="98"/>
        <v>30</v>
      </c>
      <c r="I2517" s="198">
        <f t="shared" si="97"/>
        <v>3</v>
      </c>
    </row>
    <row r="2518" spans="1:9" x14ac:dyDescent="0.3">
      <c r="A2518" s="10">
        <v>43526</v>
      </c>
      <c r="B2518" s="11" t="s">
        <v>894</v>
      </c>
      <c r="C2518" s="11" t="s">
        <v>622</v>
      </c>
      <c r="D2518" s="11" t="s">
        <v>662</v>
      </c>
      <c r="F2518" s="15">
        <f>IF(ISBLANK($D2518),"",IF(ISBLANK($E2518),VLOOKUP($D2518,$J:$K,2,FALSE),VLOOKUP($E2518,'Daycare Packages'!$A:$G,7,FALSE)))</f>
        <v>30</v>
      </c>
      <c r="G2518" s="15"/>
      <c r="H2518" s="15">
        <f t="shared" si="98"/>
        <v>30</v>
      </c>
      <c r="I2518" s="198">
        <f t="shared" si="97"/>
        <v>3</v>
      </c>
    </row>
    <row r="2519" spans="1:9" x14ac:dyDescent="0.3">
      <c r="A2519" s="10">
        <v>43526</v>
      </c>
      <c r="B2519" s="11" t="s">
        <v>989</v>
      </c>
      <c r="C2519" s="11" t="s">
        <v>765</v>
      </c>
      <c r="D2519" s="11" t="s">
        <v>662</v>
      </c>
      <c r="F2519" s="15">
        <f>IF(ISBLANK($D2519),"",IF(ISBLANK($E2519),VLOOKUP($D2519,$J:$K,2,FALSE),VLOOKUP($E2519,'Daycare Packages'!$A:$G,7,FALSE)))</f>
        <v>30</v>
      </c>
      <c r="G2519" s="15"/>
      <c r="H2519" s="15">
        <f t="shared" si="98"/>
        <v>30</v>
      </c>
      <c r="I2519" s="198">
        <f t="shared" si="97"/>
        <v>3</v>
      </c>
    </row>
    <row r="2520" spans="1:9" x14ac:dyDescent="0.3">
      <c r="A2520" s="55">
        <v>43526</v>
      </c>
      <c r="B2520" s="56" t="s">
        <v>151</v>
      </c>
      <c r="C2520" s="56" t="s">
        <v>578</v>
      </c>
      <c r="D2520" s="56" t="s">
        <v>662</v>
      </c>
      <c r="E2520" s="56">
        <v>6695845</v>
      </c>
      <c r="F2520" s="59">
        <f>IF(ISBLANK($D2520),"",IF(ISBLANK($E2520),VLOOKUP($D2520,$J:$K,2,FALSE),VLOOKUP($E2520,'Daycare Packages'!$A:$G,7,FALSE)))</f>
        <v>22</v>
      </c>
      <c r="G2520" s="59"/>
      <c r="H2520" s="59">
        <f t="shared" si="98"/>
        <v>22</v>
      </c>
      <c r="I2520" s="198">
        <f t="shared" si="97"/>
        <v>3</v>
      </c>
    </row>
    <row r="2521" spans="1:9" x14ac:dyDescent="0.3">
      <c r="A2521" s="10">
        <v>43527</v>
      </c>
      <c r="B2521" s="11" t="s">
        <v>680</v>
      </c>
      <c r="C2521" s="11" t="s">
        <v>592</v>
      </c>
      <c r="D2521" s="11" t="s">
        <v>662</v>
      </c>
      <c r="F2521" s="15">
        <f>IF(ISBLANK($D2521),"",IF(ISBLANK($E2521),VLOOKUP($D2521,$J:$K,2,FALSE),VLOOKUP($E2521,'Daycare Packages'!$A:$G,7,FALSE)))</f>
        <v>30</v>
      </c>
      <c r="G2521" s="15">
        <v>-7</v>
      </c>
      <c r="H2521" s="15">
        <f t="shared" si="98"/>
        <v>23</v>
      </c>
      <c r="I2521" s="198">
        <f t="shared" si="97"/>
        <v>3</v>
      </c>
    </row>
    <row r="2522" spans="1:9" x14ac:dyDescent="0.3">
      <c r="A2522" s="10">
        <v>43527</v>
      </c>
      <c r="B2522" s="11" t="s">
        <v>680</v>
      </c>
      <c r="C2522" s="11" t="s">
        <v>681</v>
      </c>
      <c r="D2522" s="11" t="s">
        <v>662</v>
      </c>
      <c r="F2522" s="15">
        <f>IF(ISBLANK($D2522),"",IF(ISBLANK($E2522),VLOOKUP($D2522,$J:$K,2,FALSE),VLOOKUP($E2522,'Daycare Packages'!$A:$G,7,FALSE)))</f>
        <v>30</v>
      </c>
      <c r="G2522" s="15">
        <v>-7</v>
      </c>
      <c r="H2522" s="15">
        <f t="shared" si="98"/>
        <v>23</v>
      </c>
      <c r="I2522" s="198">
        <f t="shared" si="97"/>
        <v>3</v>
      </c>
    </row>
    <row r="2523" spans="1:9" x14ac:dyDescent="0.3">
      <c r="A2523" s="10">
        <v>43527</v>
      </c>
      <c r="B2523" s="11" t="s">
        <v>1144</v>
      </c>
      <c r="C2523" s="11" t="s">
        <v>520</v>
      </c>
      <c r="D2523" s="11" t="s">
        <v>662</v>
      </c>
      <c r="F2523" s="15">
        <f>IF(ISBLANK($D2523),"",IF(ISBLANK($E2523),VLOOKUP($D2523,$J:$K,2,FALSE),VLOOKUP($E2523,'Daycare Packages'!$A:$G,7,FALSE)))</f>
        <v>30</v>
      </c>
      <c r="G2523" s="15"/>
      <c r="H2523" s="15">
        <f t="shared" si="98"/>
        <v>30</v>
      </c>
      <c r="I2523" s="198">
        <f t="shared" si="97"/>
        <v>3</v>
      </c>
    </row>
    <row r="2524" spans="1:9" x14ac:dyDescent="0.3">
      <c r="A2524" s="10">
        <v>43527</v>
      </c>
      <c r="B2524" s="11" t="s">
        <v>751</v>
      </c>
      <c r="C2524" s="11" t="s">
        <v>752</v>
      </c>
      <c r="D2524" s="11" t="s">
        <v>662</v>
      </c>
      <c r="F2524" s="15">
        <f>IF(ISBLANK($D2524),"",IF(ISBLANK($E2524),VLOOKUP($D2524,$J:$K,2,FALSE),VLOOKUP($E2524,'Daycare Packages'!$A:$G,7,FALSE)))</f>
        <v>30</v>
      </c>
      <c r="G2524" s="15"/>
      <c r="H2524" s="15">
        <f t="shared" si="98"/>
        <v>30</v>
      </c>
      <c r="I2524" s="198">
        <f t="shared" si="97"/>
        <v>3</v>
      </c>
    </row>
    <row r="2525" spans="1:9" x14ac:dyDescent="0.3">
      <c r="A2525" s="10">
        <v>43527</v>
      </c>
      <c r="B2525" s="11" t="s">
        <v>179</v>
      </c>
      <c r="C2525" s="11" t="s">
        <v>706</v>
      </c>
      <c r="D2525" s="11" t="s">
        <v>662</v>
      </c>
      <c r="E2525" s="11">
        <v>6758539</v>
      </c>
      <c r="F2525" s="15">
        <f>IF(ISBLANK($D2525),"",IF(ISBLANK($E2525),VLOOKUP($D2525,$J:$K,2,FALSE),VLOOKUP($E2525,'Daycare Packages'!$A:$G,7,FALSE)))</f>
        <v>27</v>
      </c>
      <c r="G2525" s="15"/>
      <c r="H2525" s="15">
        <f>IF(ISBLANK(D2525),"",SUM(F2525:G2525))</f>
        <v>27</v>
      </c>
      <c r="I2525" s="198">
        <f t="shared" si="97"/>
        <v>3</v>
      </c>
    </row>
    <row r="2526" spans="1:9" x14ac:dyDescent="0.3">
      <c r="A2526" s="10">
        <v>43527</v>
      </c>
      <c r="B2526" s="11" t="s">
        <v>783</v>
      </c>
      <c r="C2526" s="11" t="s">
        <v>514</v>
      </c>
      <c r="D2526" s="11" t="s">
        <v>662</v>
      </c>
      <c r="F2526" s="15">
        <f>IF(ISBLANK($D2526),"",IF(ISBLANK($E2526),VLOOKUP($D2526,$J:$K,2,FALSE),VLOOKUP($E2526,'Daycare Packages'!$A:$G,7,FALSE)))</f>
        <v>30</v>
      </c>
      <c r="G2526" s="15"/>
      <c r="H2526" s="15">
        <f t="shared" si="98"/>
        <v>30</v>
      </c>
      <c r="I2526" s="198">
        <f t="shared" si="97"/>
        <v>3</v>
      </c>
    </row>
    <row r="2527" spans="1:9" ht="14.4" thickBot="1" x14ac:dyDescent="0.35">
      <c r="A2527" s="86">
        <v>43527</v>
      </c>
      <c r="B2527" s="87" t="s">
        <v>182</v>
      </c>
      <c r="C2527" s="87" t="s">
        <v>685</v>
      </c>
      <c r="D2527" s="87" t="s">
        <v>662</v>
      </c>
      <c r="E2527" s="87">
        <v>6769807</v>
      </c>
      <c r="F2527" s="88">
        <f>IF(ISBLANK($D2527),"",IF(ISBLANK($E2527),VLOOKUP($D2527,$J:$K,2,FALSE),VLOOKUP($E2527,'Daycare Packages'!$A:$G,7,FALSE)))</f>
        <v>23</v>
      </c>
      <c r="G2527" s="88"/>
      <c r="H2527" s="88">
        <f t="shared" si="98"/>
        <v>23</v>
      </c>
      <c r="I2527" s="198">
        <f t="shared" si="97"/>
        <v>3</v>
      </c>
    </row>
    <row r="2528" spans="1:9" ht="14.4" thickBot="1" x14ac:dyDescent="0.35">
      <c r="A2528" s="98">
        <v>43528</v>
      </c>
      <c r="B2528" s="99" t="s">
        <v>115</v>
      </c>
      <c r="C2528" s="99" t="s">
        <v>764</v>
      </c>
      <c r="D2528" s="99" t="s">
        <v>662</v>
      </c>
      <c r="E2528" s="99">
        <v>6589872</v>
      </c>
      <c r="F2528" s="100">
        <f>IF(ISBLANK($D2528),"",IF(ISBLANK($E2528),VLOOKUP($D2528,$J:$K,2,FALSE),VLOOKUP($E2528,'Daycare Packages'!$A:$G,7,FALSE)))</f>
        <v>22</v>
      </c>
      <c r="G2528" s="100"/>
      <c r="H2528" s="100">
        <f t="shared" si="98"/>
        <v>22</v>
      </c>
      <c r="I2528" s="198">
        <f t="shared" si="97"/>
        <v>3</v>
      </c>
    </row>
    <row r="2529" spans="1:9" x14ac:dyDescent="0.3">
      <c r="A2529" s="10">
        <v>43529</v>
      </c>
      <c r="B2529" s="11" t="s">
        <v>124</v>
      </c>
      <c r="C2529" s="11" t="s">
        <v>402</v>
      </c>
      <c r="D2529" s="11" t="s">
        <v>659</v>
      </c>
      <c r="E2529" s="11">
        <v>6648370</v>
      </c>
      <c r="F2529" s="15">
        <f>IF(ISBLANK($D2529),"",IF(ISBLANK($E2529),VLOOKUP($D2529,$J:$K,2,FALSE),VLOOKUP($E2529,'Daycare Packages'!$A:$G,7,FALSE)))</f>
        <v>16</v>
      </c>
      <c r="G2529" s="15"/>
      <c r="H2529" s="15">
        <f t="shared" si="98"/>
        <v>16</v>
      </c>
      <c r="I2529" s="198">
        <f t="shared" si="97"/>
        <v>3</v>
      </c>
    </row>
    <row r="2530" spans="1:9" x14ac:dyDescent="0.3">
      <c r="A2530" s="10">
        <v>43529</v>
      </c>
      <c r="B2530" s="11" t="s">
        <v>154</v>
      </c>
      <c r="C2530" s="11" t="s">
        <v>729</v>
      </c>
      <c r="D2530" s="11" t="s">
        <v>662</v>
      </c>
      <c r="E2530" s="11">
        <v>6758334</v>
      </c>
      <c r="F2530" s="15">
        <f>IF(ISBLANK($D2530),"",IF(ISBLANK($E2530),VLOOKUP($D2530,$J:$K,2,FALSE),VLOOKUP($E2530,'Daycare Packages'!$A:$G,7,FALSE)))</f>
        <v>27</v>
      </c>
      <c r="G2530" s="15"/>
      <c r="H2530" s="15">
        <f t="shared" si="98"/>
        <v>27</v>
      </c>
      <c r="I2530" s="198">
        <f t="shared" si="97"/>
        <v>3</v>
      </c>
    </row>
    <row r="2531" spans="1:9" x14ac:dyDescent="0.3">
      <c r="A2531" s="10">
        <v>43529</v>
      </c>
      <c r="B2531" s="11" t="s">
        <v>152</v>
      </c>
      <c r="C2531" s="11" t="s">
        <v>679</v>
      </c>
      <c r="D2531" s="11" t="s">
        <v>662</v>
      </c>
      <c r="E2531" s="11">
        <v>6702411</v>
      </c>
      <c r="F2531" s="15">
        <f>IF(ISBLANK($D2531),"",IF(ISBLANK($E2531),VLOOKUP($D2531,$J:$K,2,FALSE),VLOOKUP($E2531,'Daycare Packages'!$A:$G,7,FALSE)))</f>
        <v>0</v>
      </c>
      <c r="G2531" s="15"/>
      <c r="H2531" s="15">
        <f t="shared" si="98"/>
        <v>0</v>
      </c>
      <c r="I2531" s="198">
        <f t="shared" si="97"/>
        <v>3</v>
      </c>
    </row>
    <row r="2532" spans="1:9" x14ac:dyDescent="0.3">
      <c r="A2532" s="10">
        <v>43529</v>
      </c>
      <c r="B2532" s="11" t="s">
        <v>201</v>
      </c>
      <c r="C2532" s="11" t="s">
        <v>672</v>
      </c>
      <c r="D2532" s="11" t="s">
        <v>659</v>
      </c>
      <c r="F2532" s="15">
        <f>IF(ISBLANK($D2532),"",IF(ISBLANK($E2532),VLOOKUP($D2532,$J:$K,2,FALSE),VLOOKUP($E2532,'Daycare Packages'!$A:$G,7,FALSE)))</f>
        <v>20</v>
      </c>
      <c r="G2532" s="15"/>
      <c r="H2532" s="15">
        <f t="shared" si="98"/>
        <v>20</v>
      </c>
      <c r="I2532" s="198">
        <f t="shared" si="97"/>
        <v>3</v>
      </c>
    </row>
    <row r="2533" spans="1:9" x14ac:dyDescent="0.3">
      <c r="A2533" s="10">
        <v>43529</v>
      </c>
      <c r="B2533" s="11" t="s">
        <v>185</v>
      </c>
      <c r="C2533" s="11" t="s">
        <v>670</v>
      </c>
      <c r="D2533" s="11" t="s">
        <v>659</v>
      </c>
      <c r="E2533" s="11">
        <v>6734074</v>
      </c>
      <c r="F2533" s="15">
        <f>IF(ISBLANK($D2533),"",IF(ISBLANK($E2533),VLOOKUP($D2533,$J:$K,2,FALSE),VLOOKUP($E2533,'Daycare Packages'!$A:$G,7,FALSE)))</f>
        <v>17</v>
      </c>
      <c r="G2533" s="15"/>
      <c r="H2533" s="15">
        <f t="shared" si="98"/>
        <v>17</v>
      </c>
      <c r="I2533" s="198">
        <f t="shared" si="97"/>
        <v>3</v>
      </c>
    </row>
    <row r="2534" spans="1:9" x14ac:dyDescent="0.3">
      <c r="A2534" s="10">
        <v>43529</v>
      </c>
      <c r="B2534" s="11" t="s">
        <v>749</v>
      </c>
      <c r="C2534" s="11" t="s">
        <v>750</v>
      </c>
      <c r="D2534" s="11" t="s">
        <v>659</v>
      </c>
      <c r="F2534" s="15">
        <f>IF(ISBLANK($D2534),"",IF(ISBLANK($E2534),VLOOKUP($D2534,$J:$K,2,FALSE),VLOOKUP($E2534,'Daycare Packages'!$A:$G,7,FALSE)))</f>
        <v>20</v>
      </c>
      <c r="G2534" s="15"/>
      <c r="H2534" s="15">
        <f t="shared" si="98"/>
        <v>20</v>
      </c>
      <c r="I2534" s="198">
        <f t="shared" si="97"/>
        <v>3</v>
      </c>
    </row>
    <row r="2535" spans="1:9" x14ac:dyDescent="0.3">
      <c r="A2535" s="10">
        <v>43529</v>
      </c>
      <c r="B2535" s="11" t="s">
        <v>889</v>
      </c>
      <c r="C2535" s="11" t="s">
        <v>890</v>
      </c>
      <c r="D2535" s="11" t="s">
        <v>659</v>
      </c>
      <c r="F2535" s="15">
        <f>IF(ISBLANK($D2535),"",IF(ISBLANK($E2535),VLOOKUP($D2535,$J:$K,2,FALSE),VLOOKUP($E2535,'Daycare Packages'!$A:$G,7,FALSE)))</f>
        <v>20</v>
      </c>
      <c r="G2535" s="15"/>
      <c r="H2535" s="15">
        <f t="shared" si="98"/>
        <v>20</v>
      </c>
      <c r="I2535" s="198">
        <f t="shared" si="97"/>
        <v>3</v>
      </c>
    </row>
    <row r="2536" spans="1:9" x14ac:dyDescent="0.3">
      <c r="A2536" s="10">
        <v>43529</v>
      </c>
      <c r="B2536" s="11" t="s">
        <v>190</v>
      </c>
      <c r="C2536" s="11" t="s">
        <v>718</v>
      </c>
      <c r="D2536" s="11" t="s">
        <v>659</v>
      </c>
      <c r="F2536" s="15">
        <f>IF(ISBLANK($D2536),"",IF(ISBLANK($E2536),VLOOKUP($D2536,$J:$K,2,FALSE),VLOOKUP($E2536,'Daycare Packages'!$A:$G,7,FALSE)))</f>
        <v>20</v>
      </c>
      <c r="G2536" s="15"/>
      <c r="H2536" s="15">
        <f t="shared" si="98"/>
        <v>20</v>
      </c>
      <c r="I2536" s="198">
        <f t="shared" si="97"/>
        <v>3</v>
      </c>
    </row>
    <row r="2537" spans="1:9" x14ac:dyDescent="0.3">
      <c r="A2537" s="10">
        <v>43529</v>
      </c>
      <c r="B2537" s="11" t="s">
        <v>688</v>
      </c>
      <c r="C2537" s="11" t="s">
        <v>689</v>
      </c>
      <c r="D2537" s="11" t="s">
        <v>662</v>
      </c>
      <c r="F2537" s="15">
        <f>IF(ISBLANK($D2537),"",IF(ISBLANK($E2537),VLOOKUP($D2537,$J:$K,2,FALSE),VLOOKUP($E2537,'Daycare Packages'!$A:$G,7,FALSE)))</f>
        <v>30</v>
      </c>
      <c r="G2537" s="15"/>
      <c r="H2537" s="15">
        <f t="shared" si="98"/>
        <v>30</v>
      </c>
      <c r="I2537" s="198">
        <f t="shared" si="97"/>
        <v>3</v>
      </c>
    </row>
    <row r="2538" spans="1:9" x14ac:dyDescent="0.3">
      <c r="A2538" s="10">
        <v>43529</v>
      </c>
      <c r="B2538" s="11" t="s">
        <v>202</v>
      </c>
      <c r="C2538" s="11" t="s">
        <v>520</v>
      </c>
      <c r="D2538" s="11" t="s">
        <v>662</v>
      </c>
      <c r="E2538" s="11">
        <v>6732314</v>
      </c>
      <c r="F2538" s="15">
        <f>IF(ISBLANK($D2538),"",IF(ISBLANK($E2538),VLOOKUP($D2538,$J:$K,2,FALSE),VLOOKUP($E2538,'Daycare Packages'!$A:$G,7,FALSE)))</f>
        <v>25</v>
      </c>
      <c r="G2538" s="15"/>
      <c r="H2538" s="15">
        <f t="shared" si="98"/>
        <v>25</v>
      </c>
      <c r="I2538" s="198">
        <f t="shared" si="97"/>
        <v>3</v>
      </c>
    </row>
    <row r="2539" spans="1:9" x14ac:dyDescent="0.3">
      <c r="A2539" s="10">
        <v>43529</v>
      </c>
      <c r="B2539" s="11" t="s">
        <v>198</v>
      </c>
      <c r="C2539" s="11" t="s">
        <v>841</v>
      </c>
      <c r="D2539" s="11" t="s">
        <v>662</v>
      </c>
      <c r="E2539" s="11">
        <v>6758811</v>
      </c>
      <c r="F2539" s="15">
        <f>IF(ISBLANK($D2539),"",IF(ISBLANK($E2539),VLOOKUP($D2539,$J:$K,2,FALSE),VLOOKUP($E2539,'Daycare Packages'!$A:$G,7,FALSE)))</f>
        <v>27</v>
      </c>
      <c r="G2539" s="15"/>
      <c r="H2539" s="15">
        <f t="shared" si="98"/>
        <v>27</v>
      </c>
      <c r="I2539" s="198">
        <f t="shared" si="97"/>
        <v>3</v>
      </c>
    </row>
    <row r="2540" spans="1:9" x14ac:dyDescent="0.3">
      <c r="A2540" s="10">
        <v>43529</v>
      </c>
      <c r="B2540" s="11" t="s">
        <v>198</v>
      </c>
      <c r="C2540" s="11" t="s">
        <v>739</v>
      </c>
      <c r="D2540" s="11" t="s">
        <v>662</v>
      </c>
      <c r="E2540" s="11">
        <v>6758811</v>
      </c>
      <c r="F2540" s="15">
        <f>IF(ISBLANK($D2540),"",IF(ISBLANK($E2540),VLOOKUP($D2540,$J:$K,2,FALSE),VLOOKUP($E2540,'Daycare Packages'!$A:$G,7,FALSE)))</f>
        <v>27</v>
      </c>
      <c r="G2540" s="15"/>
      <c r="H2540" s="15">
        <f t="shared" si="98"/>
        <v>27</v>
      </c>
      <c r="I2540" s="198">
        <f t="shared" si="97"/>
        <v>3</v>
      </c>
    </row>
    <row r="2541" spans="1:9" x14ac:dyDescent="0.3">
      <c r="A2541" s="10">
        <v>43529</v>
      </c>
      <c r="B2541" s="11" t="s">
        <v>221</v>
      </c>
      <c r="C2541" s="11" t="s">
        <v>769</v>
      </c>
      <c r="D2541" s="11" t="s">
        <v>662</v>
      </c>
      <c r="F2541" s="15">
        <f>IF(ISBLANK($D2541),"",IF(ISBLANK($E2541),VLOOKUP($D2541,$J:$K,2,FALSE),VLOOKUP($E2541,'Daycare Packages'!$A:$G,7,FALSE)))</f>
        <v>30</v>
      </c>
      <c r="G2541" s="15"/>
      <c r="H2541" s="15">
        <f t="shared" si="98"/>
        <v>30</v>
      </c>
      <c r="I2541" s="198">
        <f t="shared" si="97"/>
        <v>3</v>
      </c>
    </row>
    <row r="2542" spans="1:9" x14ac:dyDescent="0.3">
      <c r="A2542" s="10">
        <v>43529</v>
      </c>
      <c r="B2542" s="11" t="s">
        <v>690</v>
      </c>
      <c r="C2542" s="11" t="s">
        <v>691</v>
      </c>
      <c r="D2542" s="11" t="s">
        <v>662</v>
      </c>
      <c r="E2542" s="11">
        <v>6754754</v>
      </c>
      <c r="F2542" s="15">
        <f>IF(ISBLANK($D2542),"",IF(ISBLANK($E2542),VLOOKUP($D2542,$J:$K,2,FALSE),VLOOKUP($E2542,'Daycare Packages'!$A:$G,7,FALSE)))</f>
        <v>25</v>
      </c>
      <c r="G2542" s="15"/>
      <c r="H2542" s="15">
        <f t="shared" si="98"/>
        <v>25</v>
      </c>
      <c r="I2542" s="198">
        <f t="shared" si="97"/>
        <v>3</v>
      </c>
    </row>
    <row r="2543" spans="1:9" x14ac:dyDescent="0.3">
      <c r="A2543" s="10">
        <v>43529</v>
      </c>
      <c r="B2543" s="11" t="s">
        <v>1161</v>
      </c>
      <c r="C2543" s="11" t="s">
        <v>1162</v>
      </c>
      <c r="D2543" s="11" t="s">
        <v>662</v>
      </c>
      <c r="F2543" s="15">
        <f>IF(ISBLANK($D2543),"",IF(ISBLANK($E2543),VLOOKUP($D2543,$J:$K,2,FALSE),VLOOKUP($E2543,'Daycare Packages'!$A:$G,7,FALSE)))</f>
        <v>30</v>
      </c>
      <c r="G2543" s="15"/>
      <c r="H2543" s="15">
        <f t="shared" si="98"/>
        <v>30</v>
      </c>
      <c r="I2543" s="198">
        <f t="shared" si="97"/>
        <v>3</v>
      </c>
    </row>
    <row r="2544" spans="1:9" x14ac:dyDescent="0.3">
      <c r="A2544" s="10">
        <v>43529</v>
      </c>
      <c r="B2544" s="11" t="s">
        <v>108</v>
      </c>
      <c r="C2544" s="11" t="s">
        <v>583</v>
      </c>
      <c r="D2544" s="11" t="s">
        <v>662</v>
      </c>
      <c r="E2544" s="11">
        <v>6717553</v>
      </c>
      <c r="F2544" s="15">
        <f>IF(ISBLANK($D2544),"",IF(ISBLANK($E2544),VLOOKUP($D2544,$J:$K,2,FALSE),VLOOKUP($E2544,'Daycare Packages'!$A:$G,7,FALSE)))</f>
        <v>26</v>
      </c>
      <c r="G2544" s="15"/>
      <c r="H2544" s="15">
        <f t="shared" si="98"/>
        <v>26</v>
      </c>
      <c r="I2544" s="198">
        <f t="shared" si="97"/>
        <v>3</v>
      </c>
    </row>
    <row r="2545" spans="1:9" x14ac:dyDescent="0.3">
      <c r="A2545" s="10">
        <v>43529</v>
      </c>
      <c r="B2545" s="11" t="s">
        <v>722</v>
      </c>
      <c r="C2545" s="11" t="s">
        <v>548</v>
      </c>
      <c r="D2545" s="11" t="s">
        <v>662</v>
      </c>
      <c r="F2545" s="15">
        <f>IF(ISBLANK($D2545),"",IF(ISBLANK($E2545),VLOOKUP($D2545,$J:$K,2,FALSE),VLOOKUP($E2545,'Daycare Packages'!$A:$G,7,FALSE)))</f>
        <v>30</v>
      </c>
      <c r="G2545" s="15"/>
      <c r="H2545" s="15">
        <f t="shared" si="98"/>
        <v>30</v>
      </c>
      <c r="I2545" s="198">
        <f t="shared" si="97"/>
        <v>3</v>
      </c>
    </row>
    <row r="2546" spans="1:9" x14ac:dyDescent="0.3">
      <c r="A2546" s="10">
        <v>43529</v>
      </c>
      <c r="B2546" s="11" t="s">
        <v>137</v>
      </c>
      <c r="C2546" s="11" t="s">
        <v>693</v>
      </c>
      <c r="D2546" s="11" t="s">
        <v>662</v>
      </c>
      <c r="E2546" s="11">
        <v>6730873</v>
      </c>
      <c r="F2546" s="15">
        <f>IF(ISBLANK($D2546),"",IF(ISBLANK($E2546),VLOOKUP($D2546,$J:$K,2,FALSE),VLOOKUP($E2546,'Daycare Packages'!$A:$G,7,FALSE)))</f>
        <v>22</v>
      </c>
      <c r="G2546" s="15"/>
      <c r="H2546" s="15">
        <f t="shared" si="98"/>
        <v>22</v>
      </c>
      <c r="I2546" s="198">
        <f t="shared" si="97"/>
        <v>3</v>
      </c>
    </row>
    <row r="2547" spans="1:9" x14ac:dyDescent="0.3">
      <c r="A2547" s="10">
        <v>43529</v>
      </c>
      <c r="B2547" s="11" t="s">
        <v>137</v>
      </c>
      <c r="C2547" s="11" t="s">
        <v>678</v>
      </c>
      <c r="D2547" s="11" t="s">
        <v>662</v>
      </c>
      <c r="E2547" s="11">
        <v>6730873</v>
      </c>
      <c r="F2547" s="15">
        <f>IF(ISBLANK($D2547),"",IF(ISBLANK($E2547),VLOOKUP($D2547,$J:$K,2,FALSE),VLOOKUP($E2547,'Daycare Packages'!$A:$G,7,FALSE)))</f>
        <v>22</v>
      </c>
      <c r="G2547" s="15"/>
      <c r="H2547" s="15">
        <f t="shared" si="98"/>
        <v>22</v>
      </c>
      <c r="I2547" s="198">
        <f t="shared" si="97"/>
        <v>3</v>
      </c>
    </row>
    <row r="2548" spans="1:9" x14ac:dyDescent="0.3">
      <c r="A2548" s="10">
        <v>43529</v>
      </c>
      <c r="B2548" s="11" t="s">
        <v>177</v>
      </c>
      <c r="C2548" s="11" t="s">
        <v>417</v>
      </c>
      <c r="D2548" s="11" t="s">
        <v>662</v>
      </c>
      <c r="E2548" s="11">
        <v>6719157</v>
      </c>
      <c r="F2548" s="15">
        <f>IF(ISBLANK($D2548),"",IF(ISBLANK($E2548),VLOOKUP($D2548,$J:$K,2,FALSE),VLOOKUP($E2548,'Daycare Packages'!$A:$G,7,FALSE)))</f>
        <v>26</v>
      </c>
      <c r="G2548" s="15"/>
      <c r="H2548" s="15">
        <f t="shared" si="98"/>
        <v>26</v>
      </c>
      <c r="I2548" s="198">
        <f t="shared" si="97"/>
        <v>3</v>
      </c>
    </row>
    <row r="2549" spans="1:9" x14ac:dyDescent="0.3">
      <c r="A2549" s="10">
        <v>43529</v>
      </c>
      <c r="B2549" s="11" t="s">
        <v>887</v>
      </c>
      <c r="C2549" s="11" t="s">
        <v>888</v>
      </c>
      <c r="D2549" s="11" t="s">
        <v>662</v>
      </c>
      <c r="F2549" s="15">
        <f>IF(ISBLANK($D2549),"",IF(ISBLANK($E2549),VLOOKUP($D2549,$J:$K,2,FALSE),VLOOKUP($E2549,'Daycare Packages'!$A:$G,7,FALSE)))</f>
        <v>30</v>
      </c>
      <c r="G2549" s="15"/>
      <c r="H2549" s="15">
        <f t="shared" si="98"/>
        <v>30</v>
      </c>
      <c r="I2549" s="198">
        <f t="shared" si="97"/>
        <v>3</v>
      </c>
    </row>
    <row r="2550" spans="1:9" x14ac:dyDescent="0.3">
      <c r="A2550" s="10">
        <v>43529</v>
      </c>
      <c r="B2550" s="11" t="s">
        <v>1049</v>
      </c>
      <c r="C2550" s="11" t="s">
        <v>1141</v>
      </c>
      <c r="D2550" s="11" t="s">
        <v>659</v>
      </c>
      <c r="F2550" s="15">
        <f>IF(ISBLANK($D2550),"",IF(ISBLANK($E2550),VLOOKUP($D2550,$J:$K,2,FALSE),VLOOKUP($E2550,'Daycare Packages'!$A:$G,7,FALSE)))</f>
        <v>20</v>
      </c>
      <c r="G2550" s="15"/>
      <c r="H2550" s="15">
        <f t="shared" si="98"/>
        <v>20</v>
      </c>
      <c r="I2550" s="198">
        <f t="shared" si="97"/>
        <v>3</v>
      </c>
    </row>
    <row r="2551" spans="1:9" x14ac:dyDescent="0.3">
      <c r="A2551" s="10">
        <v>43529</v>
      </c>
      <c r="B2551" s="11" t="s">
        <v>197</v>
      </c>
      <c r="C2551" s="11" t="s">
        <v>1163</v>
      </c>
      <c r="D2551" s="11" t="s">
        <v>662</v>
      </c>
      <c r="E2551" s="11">
        <v>6762549</v>
      </c>
      <c r="F2551" s="15">
        <f>IF(ISBLANK($D2551),"",IF(ISBLANK($E2551),VLOOKUP($D2551,$J:$K,2,FALSE),VLOOKUP($E2551,'Daycare Packages'!$A:$G,7,FALSE)))</f>
        <v>27</v>
      </c>
      <c r="G2551" s="15"/>
      <c r="H2551" s="15">
        <f t="shared" si="98"/>
        <v>27</v>
      </c>
      <c r="I2551" s="198">
        <f t="shared" si="97"/>
        <v>3</v>
      </c>
    </row>
    <row r="2552" spans="1:9" x14ac:dyDescent="0.3">
      <c r="A2552" s="10">
        <v>43529</v>
      </c>
      <c r="B2552" s="11" t="s">
        <v>643</v>
      </c>
      <c r="C2552" s="11" t="s">
        <v>415</v>
      </c>
      <c r="D2552" s="11" t="s">
        <v>662</v>
      </c>
      <c r="F2552" s="15">
        <f>IF(ISBLANK($D2552),"",IF(ISBLANK($E2552),VLOOKUP($D2552,$J:$K,2,FALSE),VLOOKUP($E2552,'Daycare Packages'!$A:$G,7,FALSE)))</f>
        <v>30</v>
      </c>
      <c r="G2552" s="15"/>
      <c r="H2552" s="15">
        <f t="shared" si="98"/>
        <v>30</v>
      </c>
      <c r="I2552" s="198">
        <f t="shared" si="97"/>
        <v>3</v>
      </c>
    </row>
    <row r="2553" spans="1:9" x14ac:dyDescent="0.3">
      <c r="A2553" s="10">
        <v>43529</v>
      </c>
      <c r="B2553" s="11" t="s">
        <v>643</v>
      </c>
      <c r="C2553" s="11" t="s">
        <v>804</v>
      </c>
      <c r="D2553" s="11" t="s">
        <v>662</v>
      </c>
      <c r="F2553" s="15">
        <f>IF(ISBLANK($D2553),"",IF(ISBLANK($E2553),VLOOKUP($D2553,$J:$K,2,FALSE),VLOOKUP($E2553,'Daycare Packages'!$A:$G,7,FALSE)))</f>
        <v>30</v>
      </c>
      <c r="G2553" s="15"/>
      <c r="H2553" s="15">
        <f t="shared" si="98"/>
        <v>30</v>
      </c>
      <c r="I2553" s="198">
        <f t="shared" si="97"/>
        <v>3</v>
      </c>
    </row>
    <row r="2554" spans="1:9" x14ac:dyDescent="0.3">
      <c r="A2554" s="10">
        <v>43529</v>
      </c>
      <c r="B2554" s="11" t="s">
        <v>189</v>
      </c>
      <c r="C2554" s="11" t="s">
        <v>638</v>
      </c>
      <c r="D2554" s="11" t="s">
        <v>662</v>
      </c>
      <c r="E2554" s="11">
        <v>6725260</v>
      </c>
      <c r="F2554" s="15">
        <f>IF(ISBLANK($D2554),"",IF(ISBLANK($E2554),VLOOKUP($D2554,$J:$K,2,FALSE),VLOOKUP($E2554,'Daycare Packages'!$A:$G,7,FALSE)))</f>
        <v>22</v>
      </c>
      <c r="G2554" s="15"/>
      <c r="H2554" s="15">
        <f t="shared" si="98"/>
        <v>22</v>
      </c>
      <c r="I2554" s="198">
        <f t="shared" si="97"/>
        <v>3</v>
      </c>
    </row>
    <row r="2555" spans="1:9" x14ac:dyDescent="0.3">
      <c r="A2555" s="10">
        <v>43529</v>
      </c>
      <c r="B2555" s="11" t="s">
        <v>861</v>
      </c>
      <c r="C2555" s="11" t="s">
        <v>862</v>
      </c>
      <c r="D2555" s="11" t="s">
        <v>662</v>
      </c>
      <c r="F2555" s="15">
        <f>IF(ISBLANK($D2555),"",IF(ISBLANK($E2555),VLOOKUP($D2555,$J:$K,2,FALSE),VLOOKUP($E2555,'Daycare Packages'!$A:$G,7,FALSE)))</f>
        <v>30</v>
      </c>
      <c r="G2555" s="15">
        <v>-3</v>
      </c>
      <c r="H2555" s="15">
        <f t="shared" si="98"/>
        <v>27</v>
      </c>
      <c r="I2555" s="198">
        <f t="shared" si="97"/>
        <v>3</v>
      </c>
    </row>
    <row r="2556" spans="1:9" x14ac:dyDescent="0.3">
      <c r="A2556" s="10">
        <v>43529</v>
      </c>
      <c r="B2556" s="11" t="s">
        <v>244</v>
      </c>
      <c r="C2556" s="11" t="s">
        <v>673</v>
      </c>
      <c r="D2556" s="11" t="s">
        <v>662</v>
      </c>
      <c r="F2556" s="15">
        <f>IF(ISBLANK($D2556),"",IF(ISBLANK($E2556),VLOOKUP($D2556,$J:$K,2,FALSE),VLOOKUP($E2556,'Daycare Packages'!$A:$G,7,FALSE)))</f>
        <v>30</v>
      </c>
      <c r="G2556" s="15"/>
      <c r="H2556" s="15">
        <f t="shared" si="98"/>
        <v>30</v>
      </c>
      <c r="I2556" s="198">
        <f t="shared" si="97"/>
        <v>3</v>
      </c>
    </row>
    <row r="2557" spans="1:9" x14ac:dyDescent="0.3">
      <c r="A2557" s="10">
        <v>43529</v>
      </c>
      <c r="B2557" s="11" t="s">
        <v>222</v>
      </c>
      <c r="C2557" s="11" t="s">
        <v>229</v>
      </c>
      <c r="D2557" s="11" t="s">
        <v>662</v>
      </c>
      <c r="E2557" s="11">
        <v>6771136</v>
      </c>
      <c r="F2557" s="15">
        <f>IF(ISBLANK($D2557),"",IF(ISBLANK($E2557),VLOOKUP($D2557,$J:$K,2,FALSE),VLOOKUP($E2557,'Daycare Packages'!$A:$G,7,FALSE)))</f>
        <v>27</v>
      </c>
      <c r="G2557" s="15"/>
      <c r="H2557" s="15">
        <f t="shared" si="98"/>
        <v>27</v>
      </c>
      <c r="I2557" s="198">
        <f t="shared" si="97"/>
        <v>3</v>
      </c>
    </row>
    <row r="2558" spans="1:9" x14ac:dyDescent="0.3">
      <c r="A2558" s="10">
        <v>43529</v>
      </c>
      <c r="B2558" s="11" t="s">
        <v>216</v>
      </c>
      <c r="C2558" s="11" t="s">
        <v>448</v>
      </c>
      <c r="D2558" s="11" t="s">
        <v>662</v>
      </c>
      <c r="E2558" s="11">
        <v>6789427</v>
      </c>
      <c r="F2558" s="15">
        <f>IF(ISBLANK($D2558),"",IF(ISBLANK($E2558),VLOOKUP($D2558,$J:$K,2,FALSE),VLOOKUP($E2558,'Daycare Packages'!$A:$G,7,FALSE)))</f>
        <v>27</v>
      </c>
      <c r="G2558" s="15"/>
      <c r="H2558" s="15">
        <f t="shared" ref="H2558:H2621" si="99">IF(ISBLANK(D2558),"",SUM(F2558:G2558))</f>
        <v>27</v>
      </c>
      <c r="I2558" s="198">
        <f t="shared" si="97"/>
        <v>3</v>
      </c>
    </row>
    <row r="2559" spans="1:9" x14ac:dyDescent="0.3">
      <c r="A2559" s="10">
        <v>43529</v>
      </c>
      <c r="B2559" s="11" t="s">
        <v>1164</v>
      </c>
      <c r="C2559" s="11" t="s">
        <v>395</v>
      </c>
      <c r="D2559" s="11" t="s">
        <v>662</v>
      </c>
      <c r="E2559" s="11">
        <v>6796135</v>
      </c>
      <c r="F2559" s="15">
        <f>IF(ISBLANK($D2559),"",IF(ISBLANK($E2559),VLOOKUP($D2559,$J:$K,2,FALSE),VLOOKUP($E2559,'Daycare Packages'!$A:$G,7,FALSE)))</f>
        <v>27</v>
      </c>
      <c r="G2559" s="15"/>
      <c r="H2559" s="15">
        <f t="shared" si="99"/>
        <v>27</v>
      </c>
      <c r="I2559" s="198">
        <f t="shared" si="97"/>
        <v>3</v>
      </c>
    </row>
    <row r="2560" spans="1:9" x14ac:dyDescent="0.3">
      <c r="A2560" s="10">
        <v>43529</v>
      </c>
      <c r="B2560" s="11" t="s">
        <v>869</v>
      </c>
      <c r="C2560" s="11" t="s">
        <v>870</v>
      </c>
      <c r="D2560" s="11" t="s">
        <v>662</v>
      </c>
      <c r="F2560" s="15">
        <f>IF(ISBLANK($D2560),"",IF(ISBLANK($E2560),VLOOKUP($D2560,$J:$K,2,FALSE),VLOOKUP($E2560,'Daycare Packages'!$A:$G,7,FALSE)))</f>
        <v>30</v>
      </c>
      <c r="G2560" s="15"/>
      <c r="H2560" s="15">
        <f t="shared" si="99"/>
        <v>30</v>
      </c>
      <c r="I2560" s="198">
        <f t="shared" si="97"/>
        <v>3</v>
      </c>
    </row>
    <row r="2561" spans="1:9" x14ac:dyDescent="0.3">
      <c r="A2561" s="10">
        <v>43529</v>
      </c>
      <c r="B2561" s="11" t="s">
        <v>139</v>
      </c>
      <c r="C2561" s="11" t="s">
        <v>867</v>
      </c>
      <c r="D2561" s="11" t="s">
        <v>662</v>
      </c>
      <c r="E2561" s="11">
        <v>6785294</v>
      </c>
      <c r="F2561" s="15">
        <f>IF(ISBLANK($D2561),"",IF(ISBLANK($E2561),VLOOKUP($D2561,$J:$K,2,FALSE),VLOOKUP($E2561,'Daycare Packages'!$A:$G,7,FALSE)))</f>
        <v>27</v>
      </c>
      <c r="G2561" s="15"/>
      <c r="H2561" s="15">
        <f t="shared" si="99"/>
        <v>27</v>
      </c>
      <c r="I2561" s="198">
        <f t="shared" si="97"/>
        <v>3</v>
      </c>
    </row>
    <row r="2562" spans="1:9" x14ac:dyDescent="0.3">
      <c r="A2562" s="10">
        <v>43529</v>
      </c>
      <c r="B2562" s="11" t="s">
        <v>730</v>
      </c>
      <c r="C2562" s="11" t="s">
        <v>731</v>
      </c>
      <c r="D2562" s="11" t="s">
        <v>662</v>
      </c>
      <c r="F2562" s="15">
        <f>IF(ISBLANK($D2562),"",IF(ISBLANK($E2562),VLOOKUP($D2562,$J:$K,2,FALSE),VLOOKUP($E2562,'Daycare Packages'!$A:$G,7,FALSE)))</f>
        <v>30</v>
      </c>
      <c r="G2562" s="15"/>
      <c r="H2562" s="15">
        <f t="shared" si="99"/>
        <v>30</v>
      </c>
      <c r="I2562" s="198">
        <f t="shared" si="97"/>
        <v>3</v>
      </c>
    </row>
    <row r="2563" spans="1:9" x14ac:dyDescent="0.3">
      <c r="A2563" s="10">
        <v>43529</v>
      </c>
      <c r="B2563" s="11" t="s">
        <v>127</v>
      </c>
      <c r="C2563" s="11" t="s">
        <v>715</v>
      </c>
      <c r="D2563" s="11" t="s">
        <v>662</v>
      </c>
      <c r="E2563" s="11">
        <v>6756191</v>
      </c>
      <c r="F2563" s="15">
        <f>IF(ISBLANK($D2563),"",IF(ISBLANK($E2563),VLOOKUP($D2563,$J:$K,2,FALSE),VLOOKUP($E2563,'Daycare Packages'!$A:$G,7,FALSE)))</f>
        <v>23</v>
      </c>
      <c r="G2563" s="15"/>
      <c r="H2563" s="15">
        <f t="shared" si="99"/>
        <v>23</v>
      </c>
      <c r="I2563" s="198">
        <f t="shared" ref="I2563:I2626" si="100">IF(A2563="",0,MONTH(A2563))</f>
        <v>3</v>
      </c>
    </row>
    <row r="2564" spans="1:9" x14ac:dyDescent="0.3">
      <c r="A2564" s="10">
        <v>43529</v>
      </c>
      <c r="B2564" s="11" t="s">
        <v>218</v>
      </c>
      <c r="C2564" s="11" t="s">
        <v>738</v>
      </c>
      <c r="D2564" s="11" t="s">
        <v>662</v>
      </c>
      <c r="E2564" s="11">
        <v>6738001</v>
      </c>
      <c r="F2564" s="15">
        <f>IF(ISBLANK($D2564),"",IF(ISBLANK($E2564),VLOOKUP($D2564,$J:$K,2,FALSE),VLOOKUP($E2564,'Daycare Packages'!$A:$G,7,FALSE)))</f>
        <v>20</v>
      </c>
      <c r="G2564" s="15"/>
      <c r="H2564" s="15">
        <f t="shared" si="99"/>
        <v>20</v>
      </c>
      <c r="I2564" s="198">
        <f t="shared" si="100"/>
        <v>3</v>
      </c>
    </row>
    <row r="2565" spans="1:9" x14ac:dyDescent="0.3">
      <c r="A2565" s="10">
        <v>43529</v>
      </c>
      <c r="B2565" s="11" t="s">
        <v>218</v>
      </c>
      <c r="C2565" s="11" t="s">
        <v>737</v>
      </c>
      <c r="D2565" s="11" t="s">
        <v>662</v>
      </c>
      <c r="E2565" s="11">
        <v>6738001</v>
      </c>
      <c r="F2565" s="15">
        <f>IF(ISBLANK($D2565),"",IF(ISBLANK($E2565),VLOOKUP($D2565,$J:$K,2,FALSE),VLOOKUP($E2565,'Daycare Packages'!$A:$G,7,FALSE)))</f>
        <v>20</v>
      </c>
      <c r="G2565" s="15"/>
      <c r="H2565" s="15">
        <f t="shared" si="99"/>
        <v>20</v>
      </c>
      <c r="I2565" s="198">
        <f t="shared" si="100"/>
        <v>3</v>
      </c>
    </row>
    <row r="2566" spans="1:9" x14ac:dyDescent="0.3">
      <c r="A2566" s="10">
        <v>43529</v>
      </c>
      <c r="B2566" s="11" t="s">
        <v>799</v>
      </c>
      <c r="C2566" s="11" t="s">
        <v>800</v>
      </c>
      <c r="D2566" s="11" t="s">
        <v>662</v>
      </c>
      <c r="F2566" s="15">
        <f>IF(ISBLANK($D2566),"",IF(ISBLANK($E2566),VLOOKUP($D2566,$J:$K,2,FALSE),VLOOKUP($E2566,'Daycare Packages'!$A:$G,7,FALSE)))</f>
        <v>30</v>
      </c>
      <c r="G2566" s="15"/>
      <c r="H2566" s="15">
        <f t="shared" si="99"/>
        <v>30</v>
      </c>
      <c r="I2566" s="198">
        <f t="shared" si="100"/>
        <v>3</v>
      </c>
    </row>
    <row r="2567" spans="1:9" x14ac:dyDescent="0.3">
      <c r="A2567" s="10">
        <v>43529</v>
      </c>
      <c r="B2567" s="11" t="s">
        <v>146</v>
      </c>
      <c r="C2567" s="11" t="s">
        <v>705</v>
      </c>
      <c r="D2567" s="11" t="s">
        <v>662</v>
      </c>
      <c r="E2567" s="11">
        <v>6690320</v>
      </c>
      <c r="F2567" s="15">
        <f>IF(ISBLANK($D2567),"",IF(ISBLANK($E2567),VLOOKUP($D2567,$J:$K,2,FALSE),VLOOKUP($E2567,'Daycare Packages'!$A:$G,7,FALSE)))</f>
        <v>22</v>
      </c>
      <c r="G2567" s="15"/>
      <c r="H2567" s="15">
        <f t="shared" si="99"/>
        <v>22</v>
      </c>
      <c r="I2567" s="198">
        <f t="shared" si="100"/>
        <v>3</v>
      </c>
    </row>
    <row r="2568" spans="1:9" x14ac:dyDescent="0.3">
      <c r="A2568" s="10">
        <v>43529</v>
      </c>
      <c r="B2568" s="11" t="s">
        <v>1086</v>
      </c>
      <c r="C2568" s="11" t="s">
        <v>1087</v>
      </c>
      <c r="D2568" s="11" t="s">
        <v>662</v>
      </c>
      <c r="F2568" s="15">
        <f>IF(ISBLANK($D2568),"",IF(ISBLANK($E2568),VLOOKUP($D2568,$J:$K,2,FALSE),VLOOKUP($E2568,'Daycare Packages'!$A:$G,7,FALSE)))</f>
        <v>30</v>
      </c>
      <c r="G2568" s="15"/>
      <c r="H2568" s="15">
        <f t="shared" si="99"/>
        <v>30</v>
      </c>
      <c r="I2568" s="198">
        <f t="shared" si="100"/>
        <v>3</v>
      </c>
    </row>
    <row r="2569" spans="1:9" x14ac:dyDescent="0.3">
      <c r="A2569" s="10">
        <v>43529</v>
      </c>
      <c r="B2569" s="11" t="s">
        <v>209</v>
      </c>
      <c r="C2569" s="11" t="s">
        <v>702</v>
      </c>
      <c r="D2569" s="11" t="s">
        <v>662</v>
      </c>
      <c r="E2569" s="11">
        <v>6780905</v>
      </c>
      <c r="F2569" s="15">
        <f>IF(ISBLANK($D2569),"",IF(ISBLANK($E2569),VLOOKUP($D2569,$J:$K,2,FALSE),VLOOKUP($E2569,'Daycare Packages'!$A:$G,7,FALSE)))</f>
        <v>27</v>
      </c>
      <c r="G2569" s="15"/>
      <c r="H2569" s="15">
        <f t="shared" si="99"/>
        <v>27</v>
      </c>
      <c r="I2569" s="198">
        <f t="shared" si="100"/>
        <v>3</v>
      </c>
    </row>
    <row r="2570" spans="1:9" x14ac:dyDescent="0.3">
      <c r="A2570" s="10">
        <v>43529</v>
      </c>
      <c r="B2570" s="11" t="s">
        <v>282</v>
      </c>
      <c r="C2570" s="11" t="s">
        <v>735</v>
      </c>
      <c r="D2570" s="11" t="s">
        <v>662</v>
      </c>
      <c r="F2570" s="15">
        <f>IF(ISBLANK($D2570),"",IF(ISBLANK($E2570),VLOOKUP($D2570,$J:$K,2,FALSE),VLOOKUP($E2570,'Daycare Packages'!$A:$G,7,FALSE)))</f>
        <v>30</v>
      </c>
      <c r="G2570" s="15"/>
      <c r="H2570" s="15">
        <f t="shared" si="99"/>
        <v>30</v>
      </c>
      <c r="I2570" s="198">
        <f t="shared" si="100"/>
        <v>3</v>
      </c>
    </row>
    <row r="2571" spans="1:9" x14ac:dyDescent="0.3">
      <c r="A2571" s="10">
        <v>43529</v>
      </c>
      <c r="B2571" s="11" t="s">
        <v>820</v>
      </c>
      <c r="C2571" s="11" t="s">
        <v>402</v>
      </c>
      <c r="D2571" s="11" t="s">
        <v>662</v>
      </c>
      <c r="F2571" s="15">
        <f>IF(ISBLANK($D2571),"",IF(ISBLANK($E2571),VLOOKUP($D2571,$J:$K,2,FALSE),VLOOKUP($E2571,'Daycare Packages'!$A:$G,7,FALSE)))</f>
        <v>30</v>
      </c>
      <c r="G2571" s="15"/>
      <c r="H2571" s="15">
        <f t="shared" si="99"/>
        <v>30</v>
      </c>
      <c r="I2571" s="198">
        <f t="shared" si="100"/>
        <v>3</v>
      </c>
    </row>
    <row r="2572" spans="1:9" x14ac:dyDescent="0.3">
      <c r="A2572" s="10">
        <v>43529</v>
      </c>
      <c r="B2572" s="11" t="s">
        <v>207</v>
      </c>
      <c r="C2572" s="11" t="s">
        <v>229</v>
      </c>
      <c r="D2572" s="11" t="s">
        <v>662</v>
      </c>
      <c r="E2572" s="11">
        <v>6733314</v>
      </c>
      <c r="F2572" s="15">
        <f>IF(ISBLANK($D2572),"",IF(ISBLANK($E2572),VLOOKUP($D2572,$J:$K,2,FALSE),VLOOKUP($E2572,'Daycare Packages'!$A:$G,7,FALSE)))</f>
        <v>22</v>
      </c>
      <c r="G2572" s="15"/>
      <c r="H2572" s="15">
        <f t="shared" si="99"/>
        <v>22</v>
      </c>
      <c r="I2572" s="198">
        <f t="shared" si="100"/>
        <v>3</v>
      </c>
    </row>
    <row r="2573" spans="1:9" x14ac:dyDescent="0.3">
      <c r="A2573" s="10">
        <v>43529</v>
      </c>
      <c r="B2573" s="11" t="s">
        <v>228</v>
      </c>
      <c r="C2573" s="11" t="s">
        <v>554</v>
      </c>
      <c r="D2573" s="11" t="s">
        <v>662</v>
      </c>
      <c r="E2573" s="11">
        <v>6762216</v>
      </c>
      <c r="F2573" s="15">
        <f>IF(ISBLANK($D2573),"",IF(ISBLANK($E2573),VLOOKUP($D2573,$J:$K,2,FALSE),VLOOKUP($E2573,'Daycare Packages'!$A:$G,7,FALSE)))</f>
        <v>27</v>
      </c>
      <c r="G2573" s="15"/>
      <c r="H2573" s="15">
        <f t="shared" si="99"/>
        <v>27</v>
      </c>
      <c r="I2573" s="198">
        <f t="shared" si="100"/>
        <v>3</v>
      </c>
    </row>
    <row r="2574" spans="1:9" x14ac:dyDescent="0.3">
      <c r="A2574" s="10">
        <v>43529</v>
      </c>
      <c r="B2574" s="11" t="s">
        <v>114</v>
      </c>
      <c r="C2574" s="11" t="s">
        <v>789</v>
      </c>
      <c r="D2574" s="11" t="s">
        <v>662</v>
      </c>
      <c r="E2574" s="11">
        <v>6735275</v>
      </c>
      <c r="F2574" s="15">
        <f>IF(ISBLANK($D2574),"",IF(ISBLANK($E2574),VLOOKUP($D2574,$J:$K,2,FALSE),VLOOKUP($E2574,'Daycare Packages'!$A:$G,7,FALSE)))</f>
        <v>22</v>
      </c>
      <c r="G2574" s="15"/>
      <c r="H2574" s="15">
        <f t="shared" si="99"/>
        <v>22</v>
      </c>
      <c r="I2574" s="198">
        <f t="shared" si="100"/>
        <v>3</v>
      </c>
    </row>
    <row r="2575" spans="1:9" x14ac:dyDescent="0.3">
      <c r="A2575" s="10">
        <v>43529</v>
      </c>
      <c r="B2575" s="11" t="s">
        <v>459</v>
      </c>
      <c r="C2575" s="11" t="s">
        <v>460</v>
      </c>
      <c r="D2575" s="11" t="s">
        <v>662</v>
      </c>
      <c r="F2575" s="15">
        <f>IF(ISBLANK($D2575),"",IF(ISBLANK($E2575),VLOOKUP($D2575,$J:$K,2,FALSE),VLOOKUP($E2575,'Daycare Packages'!$A:$G,7,FALSE)))</f>
        <v>30</v>
      </c>
      <c r="G2575" s="15"/>
      <c r="H2575" s="15">
        <f t="shared" si="99"/>
        <v>30</v>
      </c>
      <c r="I2575" s="198">
        <f t="shared" si="100"/>
        <v>3</v>
      </c>
    </row>
    <row r="2576" spans="1:9" x14ac:dyDescent="0.3">
      <c r="A2576" s="10">
        <v>43529</v>
      </c>
      <c r="B2576" s="11" t="s">
        <v>699</v>
      </c>
      <c r="C2576" s="11" t="s">
        <v>507</v>
      </c>
      <c r="D2576" s="11" t="s">
        <v>662</v>
      </c>
      <c r="F2576" s="15">
        <f>IF(ISBLANK($D2576),"",IF(ISBLANK($E2576),VLOOKUP($D2576,$J:$K,2,FALSE),VLOOKUP($E2576,'Daycare Packages'!$A:$G,7,FALSE)))</f>
        <v>30</v>
      </c>
      <c r="G2576" s="15">
        <v>-3</v>
      </c>
      <c r="H2576" s="15">
        <f t="shared" si="99"/>
        <v>27</v>
      </c>
      <c r="I2576" s="198">
        <f t="shared" si="100"/>
        <v>3</v>
      </c>
    </row>
    <row r="2577" spans="1:9" x14ac:dyDescent="0.3">
      <c r="A2577" s="10">
        <v>43529</v>
      </c>
      <c r="B2577" s="11" t="s">
        <v>699</v>
      </c>
      <c r="C2577" s="11" t="s">
        <v>478</v>
      </c>
      <c r="D2577" s="11" t="s">
        <v>662</v>
      </c>
      <c r="F2577" s="15">
        <f>IF(ISBLANK($D2577),"",IF(ISBLANK($E2577),VLOOKUP($D2577,$J:$K,2,FALSE),VLOOKUP($E2577,'Daycare Packages'!$A:$G,7,FALSE)))</f>
        <v>30</v>
      </c>
      <c r="G2577" s="15">
        <v>-3</v>
      </c>
      <c r="H2577" s="15">
        <f t="shared" si="99"/>
        <v>27</v>
      </c>
      <c r="I2577" s="198">
        <f t="shared" si="100"/>
        <v>3</v>
      </c>
    </row>
    <row r="2578" spans="1:9" x14ac:dyDescent="0.3">
      <c r="A2578" s="10">
        <v>43529</v>
      </c>
      <c r="B2578" s="11" t="s">
        <v>677</v>
      </c>
      <c r="C2578" s="11" t="s">
        <v>678</v>
      </c>
      <c r="D2578" s="11" t="s">
        <v>662</v>
      </c>
      <c r="F2578" s="15">
        <f>IF(ISBLANK($D2578),"",IF(ISBLANK($E2578),VLOOKUP($D2578,$J:$K,2,FALSE),VLOOKUP($E2578,'Daycare Packages'!$A:$G,7,FALSE)))</f>
        <v>30</v>
      </c>
      <c r="G2578" s="15"/>
      <c r="H2578" s="15">
        <f t="shared" si="99"/>
        <v>30</v>
      </c>
      <c r="I2578" s="198">
        <f t="shared" si="100"/>
        <v>3</v>
      </c>
    </row>
    <row r="2579" spans="1:9" x14ac:dyDescent="0.3">
      <c r="A2579" s="10">
        <v>43529</v>
      </c>
      <c r="B2579" s="11" t="s">
        <v>138</v>
      </c>
      <c r="C2579" s="11" t="s">
        <v>573</v>
      </c>
      <c r="D2579" s="11" t="s">
        <v>662</v>
      </c>
      <c r="E2579" s="11">
        <v>6669597</v>
      </c>
      <c r="F2579" s="15">
        <f>IF(ISBLANK($D2579),"",IF(ISBLANK($E2579),VLOOKUP($D2579,$J:$K,2,FALSE),VLOOKUP($E2579,'Daycare Packages'!$A:$G,7,FALSE)))</f>
        <v>22</v>
      </c>
      <c r="G2579" s="15"/>
      <c r="H2579" s="15">
        <f t="shared" si="99"/>
        <v>22</v>
      </c>
      <c r="I2579" s="198">
        <f t="shared" si="100"/>
        <v>3</v>
      </c>
    </row>
    <row r="2580" spans="1:9" x14ac:dyDescent="0.3">
      <c r="A2580" s="10">
        <v>43529</v>
      </c>
      <c r="B2580" s="11" t="s">
        <v>179</v>
      </c>
      <c r="C2580" s="11" t="s">
        <v>706</v>
      </c>
      <c r="D2580" s="11" t="s">
        <v>662</v>
      </c>
      <c r="E2580" s="11">
        <v>6758539</v>
      </c>
      <c r="F2580" s="15">
        <f>IF(ISBLANK($D2580),"",IF(ISBLANK($E2580),VLOOKUP($D2580,$J:$K,2,FALSE),VLOOKUP($E2580,'Daycare Packages'!$A:$G,7,FALSE)))</f>
        <v>27</v>
      </c>
      <c r="G2580" s="15"/>
      <c r="H2580" s="15">
        <f t="shared" si="99"/>
        <v>27</v>
      </c>
      <c r="I2580" s="198">
        <f t="shared" si="100"/>
        <v>3</v>
      </c>
    </row>
    <row r="2581" spans="1:9" x14ac:dyDescent="0.3">
      <c r="A2581" s="10">
        <v>43529</v>
      </c>
      <c r="B2581" s="11" t="s">
        <v>873</v>
      </c>
      <c r="C2581" s="11" t="s">
        <v>493</v>
      </c>
      <c r="D2581" s="11" t="s">
        <v>662</v>
      </c>
      <c r="F2581" s="15">
        <f>IF(ISBLANK($D2581),"",IF(ISBLANK($E2581),VLOOKUP($D2581,$J:$K,2,FALSE),VLOOKUP($E2581,'Daycare Packages'!$A:$G,7,FALSE)))</f>
        <v>30</v>
      </c>
      <c r="G2581" s="15"/>
      <c r="H2581" s="15">
        <f t="shared" si="99"/>
        <v>30</v>
      </c>
      <c r="I2581" s="198">
        <f t="shared" si="100"/>
        <v>3</v>
      </c>
    </row>
    <row r="2582" spans="1:9" x14ac:dyDescent="0.3">
      <c r="A2582" s="10">
        <v>43529</v>
      </c>
      <c r="B2582" s="11" t="s">
        <v>212</v>
      </c>
      <c r="C2582" s="11" t="s">
        <v>707</v>
      </c>
      <c r="D2582" s="11" t="s">
        <v>662</v>
      </c>
      <c r="F2582" s="15">
        <f>IF(ISBLANK($D2582),"",IF(ISBLANK($E2582),VLOOKUP($D2582,$J:$K,2,FALSE),VLOOKUP($E2582,'Daycare Packages'!$A:$G,7,FALSE)))</f>
        <v>30</v>
      </c>
      <c r="G2582" s="15"/>
      <c r="H2582" s="15">
        <f t="shared" si="99"/>
        <v>30</v>
      </c>
      <c r="I2582" s="198">
        <f t="shared" si="100"/>
        <v>3</v>
      </c>
    </row>
    <row r="2583" spans="1:9" x14ac:dyDescent="0.3">
      <c r="A2583" s="10">
        <v>43529</v>
      </c>
      <c r="B2583" s="11" t="s">
        <v>122</v>
      </c>
      <c r="C2583" s="11" t="s">
        <v>740</v>
      </c>
      <c r="D2583" s="11" t="s">
        <v>662</v>
      </c>
      <c r="E2583" s="11">
        <v>6632734</v>
      </c>
      <c r="F2583" s="15">
        <f>IF(ISBLANK($D2583),"",IF(ISBLANK($E2583),VLOOKUP($D2583,$J:$K,2,FALSE),VLOOKUP($E2583,'Daycare Packages'!$A:$G,7,FALSE)))</f>
        <v>22</v>
      </c>
      <c r="G2583" s="15"/>
      <c r="H2583" s="15">
        <f t="shared" si="99"/>
        <v>22</v>
      </c>
      <c r="I2583" s="198">
        <f t="shared" si="100"/>
        <v>3</v>
      </c>
    </row>
    <row r="2584" spans="1:9" x14ac:dyDescent="0.3">
      <c r="A2584" s="10">
        <v>43529</v>
      </c>
      <c r="B2584" s="11" t="s">
        <v>217</v>
      </c>
      <c r="C2584" s="11" t="s">
        <v>402</v>
      </c>
      <c r="D2584" s="11" t="s">
        <v>662</v>
      </c>
      <c r="E2584" s="11">
        <v>6784493</v>
      </c>
      <c r="F2584" s="15">
        <f>IF(ISBLANK($D2584),"",IF(ISBLANK($E2584),VLOOKUP($D2584,$J:$K,2,FALSE),VLOOKUP($E2584,'Daycare Packages'!$A:$G,7,FALSE)))</f>
        <v>26</v>
      </c>
      <c r="G2584" s="15"/>
      <c r="H2584" s="15">
        <f t="shared" si="99"/>
        <v>26</v>
      </c>
      <c r="I2584" s="198">
        <f t="shared" si="100"/>
        <v>3</v>
      </c>
    </row>
    <row r="2585" spans="1:9" x14ac:dyDescent="0.3">
      <c r="A2585" s="10">
        <v>43529</v>
      </c>
      <c r="B2585" s="11" t="s">
        <v>170</v>
      </c>
      <c r="C2585" s="11" t="s">
        <v>710</v>
      </c>
      <c r="D2585" s="11" t="s">
        <v>662</v>
      </c>
      <c r="E2585" s="11">
        <v>6715199</v>
      </c>
      <c r="F2585" s="15">
        <f>IF(ISBLANK($D2585),"",IF(ISBLANK($E2585),VLOOKUP($D2585,$J:$K,2,FALSE),VLOOKUP($E2585,'Daycare Packages'!$A:$G,7,FALSE)))</f>
        <v>22</v>
      </c>
      <c r="G2585" s="15"/>
      <c r="H2585" s="15">
        <f t="shared" si="99"/>
        <v>22</v>
      </c>
      <c r="I2585" s="198">
        <f t="shared" si="100"/>
        <v>3</v>
      </c>
    </row>
    <row r="2586" spans="1:9" x14ac:dyDescent="0.3">
      <c r="A2586" s="10">
        <v>43529</v>
      </c>
      <c r="B2586" s="11" t="s">
        <v>223</v>
      </c>
      <c r="C2586" s="11" t="s">
        <v>538</v>
      </c>
      <c r="D2586" s="11" t="s">
        <v>662</v>
      </c>
      <c r="E2586" s="11">
        <v>6745139</v>
      </c>
      <c r="F2586" s="15">
        <f>IF(ISBLANK($D2586),"",IF(ISBLANK($E2586),VLOOKUP($D2586,$J:$K,2,FALSE),VLOOKUP($E2586,'Daycare Packages'!$A:$G,7,FALSE)))</f>
        <v>26</v>
      </c>
      <c r="G2586" s="15"/>
      <c r="H2586" s="15">
        <f t="shared" si="99"/>
        <v>26</v>
      </c>
      <c r="I2586" s="198">
        <f t="shared" si="100"/>
        <v>3</v>
      </c>
    </row>
    <row r="2587" spans="1:9" x14ac:dyDescent="0.3">
      <c r="A2587" s="10">
        <v>43529</v>
      </c>
      <c r="B2587" s="11" t="s">
        <v>215</v>
      </c>
      <c r="C2587" s="11" t="s">
        <v>741</v>
      </c>
      <c r="D2587" s="11" t="s">
        <v>662</v>
      </c>
      <c r="E2587" s="11">
        <v>6778741</v>
      </c>
      <c r="F2587" s="15">
        <f>IF(ISBLANK($D2587),"",IF(ISBLANK($E2587),VLOOKUP($D2587,$J:$K,2,FALSE),VLOOKUP($E2587,'Daycare Packages'!$A:$G,7,FALSE)))</f>
        <v>27</v>
      </c>
      <c r="G2587" s="15"/>
      <c r="H2587" s="15">
        <f t="shared" si="99"/>
        <v>27</v>
      </c>
      <c r="I2587" s="198">
        <f t="shared" si="100"/>
        <v>3</v>
      </c>
    </row>
    <row r="2588" spans="1:9" x14ac:dyDescent="0.3">
      <c r="A2588" s="10">
        <v>43529</v>
      </c>
      <c r="B2588" s="11" t="s">
        <v>219</v>
      </c>
      <c r="C2588" s="11" t="s">
        <v>994</v>
      </c>
      <c r="D2588" s="11" t="s">
        <v>662</v>
      </c>
      <c r="E2588" s="11">
        <v>6778567</v>
      </c>
      <c r="F2588" s="15">
        <f>IF(ISBLANK($D2588),"",IF(ISBLANK($E2588),VLOOKUP($D2588,$J:$K,2,FALSE),VLOOKUP($E2588,'Daycare Packages'!$A:$G,7,FALSE)))</f>
        <v>27</v>
      </c>
      <c r="G2588" s="15"/>
      <c r="H2588" s="15">
        <f t="shared" si="99"/>
        <v>27</v>
      </c>
      <c r="I2588" s="198">
        <f t="shared" si="100"/>
        <v>3</v>
      </c>
    </row>
    <row r="2589" spans="1:9" x14ac:dyDescent="0.3">
      <c r="A2589" s="10">
        <v>43529</v>
      </c>
      <c r="B2589" s="11" t="s">
        <v>140</v>
      </c>
      <c r="C2589" s="11" t="s">
        <v>475</v>
      </c>
      <c r="D2589" s="11" t="s">
        <v>662</v>
      </c>
      <c r="E2589" s="11">
        <v>6777117</v>
      </c>
      <c r="F2589" s="15">
        <f>IF(ISBLANK($D2589),"",IF(ISBLANK($E2589),VLOOKUP($D2589,$J:$K,2,FALSE),VLOOKUP($E2589,'Daycare Packages'!$A:$G,7,FALSE)))</f>
        <v>26</v>
      </c>
      <c r="G2589" s="15"/>
      <c r="H2589" s="15">
        <f t="shared" si="99"/>
        <v>26</v>
      </c>
      <c r="I2589" s="198">
        <f t="shared" si="100"/>
        <v>3</v>
      </c>
    </row>
    <row r="2590" spans="1:9" x14ac:dyDescent="0.3">
      <c r="A2590" s="10">
        <v>43529</v>
      </c>
      <c r="B2590" s="11" t="s">
        <v>141</v>
      </c>
      <c r="C2590" s="11" t="s">
        <v>564</v>
      </c>
      <c r="D2590" s="11" t="s">
        <v>662</v>
      </c>
      <c r="E2590" s="11">
        <v>6784081</v>
      </c>
      <c r="F2590" s="15">
        <f>IF(ISBLANK($D2590),"",IF(ISBLANK($E2590),VLOOKUP($D2590,$J:$K,2,FALSE),VLOOKUP($E2590,'Daycare Packages'!$A:$G,7,FALSE)))</f>
        <v>26</v>
      </c>
      <c r="G2590" s="15"/>
      <c r="H2590" s="15">
        <f t="shared" si="99"/>
        <v>26</v>
      </c>
      <c r="I2590" s="198">
        <f t="shared" si="100"/>
        <v>3</v>
      </c>
    </row>
    <row r="2591" spans="1:9" x14ac:dyDescent="0.3">
      <c r="A2591" s="10">
        <v>43529</v>
      </c>
      <c r="B2591" s="11" t="s">
        <v>163</v>
      </c>
      <c r="C2591" s="11" t="s">
        <v>805</v>
      </c>
      <c r="D2591" s="11" t="s">
        <v>662</v>
      </c>
      <c r="E2591" s="11">
        <v>6764434</v>
      </c>
      <c r="F2591" s="15">
        <f>IF(ISBLANK($D2591),"",IF(ISBLANK($E2591),VLOOKUP($D2591,$J:$K,2,FALSE),VLOOKUP($E2591,'Daycare Packages'!$A:$G,7,FALSE)))</f>
        <v>27</v>
      </c>
      <c r="G2591" s="15"/>
      <c r="H2591" s="15">
        <f t="shared" si="99"/>
        <v>27</v>
      </c>
      <c r="I2591" s="198">
        <f t="shared" si="100"/>
        <v>3</v>
      </c>
    </row>
    <row r="2592" spans="1:9" x14ac:dyDescent="0.3">
      <c r="A2592" s="10">
        <v>43529</v>
      </c>
      <c r="B2592" s="11" t="s">
        <v>173</v>
      </c>
      <c r="C2592" s="11" t="s">
        <v>791</v>
      </c>
      <c r="D2592" s="11" t="s">
        <v>662</v>
      </c>
      <c r="E2592" s="11">
        <v>6715792</v>
      </c>
      <c r="F2592" s="15">
        <f>IF(ISBLANK($D2592),"",IF(ISBLANK($E2592),VLOOKUP($D2592,$J:$K,2,FALSE),VLOOKUP($E2592,'Daycare Packages'!$A:$G,7,FALSE)))</f>
        <v>25</v>
      </c>
      <c r="G2592" s="15"/>
      <c r="H2592" s="15">
        <f t="shared" si="99"/>
        <v>25</v>
      </c>
      <c r="I2592" s="198">
        <f t="shared" si="100"/>
        <v>3</v>
      </c>
    </row>
    <row r="2593" spans="1:9" x14ac:dyDescent="0.3">
      <c r="A2593" s="10">
        <v>43529</v>
      </c>
      <c r="B2593" s="11" t="s">
        <v>365</v>
      </c>
      <c r="C2593" s="11" t="s">
        <v>587</v>
      </c>
      <c r="D2593" s="11" t="s">
        <v>662</v>
      </c>
      <c r="F2593" s="15">
        <f>IF(ISBLANK($D2593),"",IF(ISBLANK($E2593),VLOOKUP($D2593,$J:$K,2,FALSE),VLOOKUP($E2593,'Daycare Packages'!$A:$G,7,FALSE)))</f>
        <v>30</v>
      </c>
      <c r="G2593" s="15"/>
      <c r="H2593" s="15">
        <f t="shared" si="99"/>
        <v>30</v>
      </c>
      <c r="I2593" s="198">
        <f t="shared" si="100"/>
        <v>3</v>
      </c>
    </row>
    <row r="2594" spans="1:9" x14ac:dyDescent="0.3">
      <c r="A2594" s="10">
        <v>43529</v>
      </c>
      <c r="B2594" s="11" t="s">
        <v>340</v>
      </c>
      <c r="C2594" s="11" t="s">
        <v>745</v>
      </c>
      <c r="D2594" s="11" t="s">
        <v>662</v>
      </c>
      <c r="E2594" s="11">
        <v>6793753</v>
      </c>
      <c r="F2594" s="15">
        <f>IF(ISBLANK($D2594),"",IF(ISBLANK($E2594),VLOOKUP($D2594,$J:$K,2,FALSE),VLOOKUP($E2594,'Daycare Packages'!$A:$G,7,FALSE)))</f>
        <v>0</v>
      </c>
      <c r="G2594" s="15"/>
      <c r="H2594" s="15">
        <f t="shared" si="99"/>
        <v>0</v>
      </c>
      <c r="I2594" s="198">
        <f t="shared" si="100"/>
        <v>3</v>
      </c>
    </row>
    <row r="2595" spans="1:9" x14ac:dyDescent="0.3">
      <c r="A2595" s="10">
        <v>43529</v>
      </c>
      <c r="B2595" s="11" t="s">
        <v>340</v>
      </c>
      <c r="C2595" s="11" t="s">
        <v>746</v>
      </c>
      <c r="D2595" s="11" t="s">
        <v>662</v>
      </c>
      <c r="E2595" s="11">
        <v>6793753</v>
      </c>
      <c r="F2595" s="15">
        <f>IF(ISBLANK($D2595),"",IF(ISBLANK($E2595),VLOOKUP($D2595,$J:$K,2,FALSE),VLOOKUP($E2595,'Daycare Packages'!$A:$G,7,FALSE)))</f>
        <v>0</v>
      </c>
      <c r="G2595" s="15"/>
      <c r="H2595" s="15">
        <f t="shared" si="99"/>
        <v>0</v>
      </c>
      <c r="I2595" s="198">
        <f t="shared" si="100"/>
        <v>3</v>
      </c>
    </row>
    <row r="2596" spans="1:9" x14ac:dyDescent="0.3">
      <c r="A2596" s="10">
        <v>43529</v>
      </c>
      <c r="B2596" s="11" t="s">
        <v>163</v>
      </c>
      <c r="C2596" s="11" t="s">
        <v>593</v>
      </c>
      <c r="D2596" s="11" t="s">
        <v>662</v>
      </c>
      <c r="E2596" s="11">
        <v>6726936</v>
      </c>
      <c r="F2596" s="15">
        <f>IF(ISBLANK($D2596),"",IF(ISBLANK($E2596),VLOOKUP($D2596,$J:$K,2,FALSE),VLOOKUP($E2596,'Daycare Packages'!$A:$G,7,FALSE)))</f>
        <v>26</v>
      </c>
      <c r="G2596" s="15"/>
      <c r="H2596" s="15">
        <f t="shared" si="99"/>
        <v>26</v>
      </c>
      <c r="I2596" s="198">
        <f t="shared" si="100"/>
        <v>3</v>
      </c>
    </row>
    <row r="2597" spans="1:9" x14ac:dyDescent="0.3">
      <c r="A2597" s="10">
        <v>43529</v>
      </c>
      <c r="B2597" s="11" t="s">
        <v>849</v>
      </c>
      <c r="C2597" s="11" t="s">
        <v>850</v>
      </c>
      <c r="D2597" s="11" t="s">
        <v>662</v>
      </c>
      <c r="F2597" s="15">
        <f>IF(ISBLANK($D2597),"",IF(ISBLANK($E2597),VLOOKUP($D2597,$J:$K,2,FALSE),VLOOKUP($E2597,'Daycare Packages'!$A:$G,7,FALSE)))</f>
        <v>30</v>
      </c>
      <c r="G2597" s="15"/>
      <c r="H2597" s="15">
        <f t="shared" si="99"/>
        <v>30</v>
      </c>
      <c r="I2597" s="198">
        <f t="shared" si="100"/>
        <v>3</v>
      </c>
    </row>
    <row r="2598" spans="1:9" x14ac:dyDescent="0.3">
      <c r="A2598" s="10">
        <v>43529</v>
      </c>
      <c r="B2598" s="11" t="s">
        <v>182</v>
      </c>
      <c r="C2598" s="11" t="s">
        <v>685</v>
      </c>
      <c r="D2598" s="11" t="s">
        <v>662</v>
      </c>
      <c r="E2598" s="11">
        <v>6769807</v>
      </c>
      <c r="F2598" s="15">
        <f>IF(ISBLANK($D2598),"",IF(ISBLANK($E2598),VLOOKUP($D2598,$J:$K,2,FALSE),VLOOKUP($E2598,'Daycare Packages'!$A:$G,7,FALSE)))</f>
        <v>23</v>
      </c>
      <c r="G2598" s="15"/>
      <c r="H2598" s="15">
        <f t="shared" si="99"/>
        <v>23</v>
      </c>
      <c r="I2598" s="198">
        <f t="shared" si="100"/>
        <v>3</v>
      </c>
    </row>
    <row r="2599" spans="1:9" x14ac:dyDescent="0.3">
      <c r="A2599" s="10">
        <v>43529</v>
      </c>
      <c r="B2599" s="11" t="s">
        <v>700</v>
      </c>
      <c r="C2599" s="11" t="s">
        <v>701</v>
      </c>
      <c r="D2599" s="11" t="s">
        <v>662</v>
      </c>
      <c r="F2599" s="15">
        <f>IF(ISBLANK($D2599),"",IF(ISBLANK($E2599),VLOOKUP($D2599,$J:$K,2,FALSE),VLOOKUP($E2599,'Daycare Packages'!$A:$G,7,FALSE)))</f>
        <v>30</v>
      </c>
      <c r="G2599" s="15"/>
      <c r="H2599" s="15">
        <f t="shared" si="99"/>
        <v>30</v>
      </c>
      <c r="I2599" s="198">
        <f t="shared" si="100"/>
        <v>3</v>
      </c>
    </row>
    <row r="2600" spans="1:9" x14ac:dyDescent="0.3">
      <c r="A2600" s="10">
        <v>43529</v>
      </c>
      <c r="B2600" s="11" t="s">
        <v>109</v>
      </c>
      <c r="C2600" s="11" t="s">
        <v>930</v>
      </c>
      <c r="D2600" s="11" t="s">
        <v>662</v>
      </c>
      <c r="E2600" s="11">
        <v>6735833</v>
      </c>
      <c r="F2600" s="15">
        <f>IF(ISBLANK($D2600),"",IF(ISBLANK($E2600),VLOOKUP($D2600,$J:$K,2,FALSE),VLOOKUP($E2600,'Daycare Packages'!$A:$G,7,FALSE)))</f>
        <v>22</v>
      </c>
      <c r="G2600" s="15"/>
      <c r="H2600" s="15">
        <f t="shared" si="99"/>
        <v>22</v>
      </c>
      <c r="I2600" s="198">
        <f t="shared" si="100"/>
        <v>3</v>
      </c>
    </row>
    <row r="2601" spans="1:9" x14ac:dyDescent="0.3">
      <c r="A2601" s="10">
        <v>43529</v>
      </c>
      <c r="B2601" s="11" t="s">
        <v>109</v>
      </c>
      <c r="C2601" s="11" t="s">
        <v>883</v>
      </c>
      <c r="D2601" s="11" t="s">
        <v>662</v>
      </c>
      <c r="E2601" s="11">
        <v>6735833</v>
      </c>
      <c r="F2601" s="15">
        <f>IF(ISBLANK($D2601),"",IF(ISBLANK($E2601),VLOOKUP($D2601,$J:$K,2,FALSE),VLOOKUP($E2601,'Daycare Packages'!$A:$G,7,FALSE)))</f>
        <v>22</v>
      </c>
      <c r="G2601" s="15"/>
      <c r="H2601" s="15">
        <f t="shared" si="99"/>
        <v>22</v>
      </c>
      <c r="I2601" s="198">
        <f t="shared" si="100"/>
        <v>3</v>
      </c>
    </row>
    <row r="2602" spans="1:9" x14ac:dyDescent="0.3">
      <c r="A2602" s="10">
        <v>43529</v>
      </c>
      <c r="B2602" s="11" t="s">
        <v>230</v>
      </c>
      <c r="C2602" s="11" t="s">
        <v>493</v>
      </c>
      <c r="D2602" s="11" t="s">
        <v>662</v>
      </c>
      <c r="E2602" s="11">
        <v>6773619</v>
      </c>
      <c r="F2602" s="15">
        <f>IF(ISBLANK($D2602),"",IF(ISBLANK($E2602),VLOOKUP($D2602,$J:$K,2,FALSE),VLOOKUP($E2602,'Daycare Packages'!$A:$G,7,FALSE)))</f>
        <v>27</v>
      </c>
      <c r="G2602" s="15"/>
      <c r="H2602" s="15">
        <f t="shared" si="99"/>
        <v>27</v>
      </c>
      <c r="I2602" s="198">
        <f t="shared" si="100"/>
        <v>3</v>
      </c>
    </row>
    <row r="2603" spans="1:9" x14ac:dyDescent="0.3">
      <c r="A2603" s="10">
        <v>43529</v>
      </c>
      <c r="B2603" s="11" t="s">
        <v>169</v>
      </c>
      <c r="C2603" s="11" t="s">
        <v>533</v>
      </c>
      <c r="D2603" s="11" t="s">
        <v>662</v>
      </c>
      <c r="E2603" s="11">
        <v>6775254</v>
      </c>
      <c r="F2603" s="15">
        <f>IF(ISBLANK($D2603),"",IF(ISBLANK($E2603),VLOOKUP($D2603,$J:$K,2,FALSE),VLOOKUP($E2603,'Daycare Packages'!$A:$G,7,FALSE)))</f>
        <v>26</v>
      </c>
      <c r="G2603" s="15"/>
      <c r="H2603" s="15">
        <f t="shared" si="99"/>
        <v>26</v>
      </c>
      <c r="I2603" s="198">
        <f t="shared" si="100"/>
        <v>3</v>
      </c>
    </row>
    <row r="2604" spans="1:9" x14ac:dyDescent="0.3">
      <c r="A2604" s="10">
        <v>43529</v>
      </c>
      <c r="B2604" s="11" t="s">
        <v>134</v>
      </c>
      <c r="C2604" s="11" t="s">
        <v>883</v>
      </c>
      <c r="D2604" s="11" t="s">
        <v>659</v>
      </c>
      <c r="F2604" s="15">
        <f>IF(ISBLANK($D2604),"",IF(ISBLANK($E2604),VLOOKUP($D2604,$J:$K,2,FALSE),VLOOKUP($E2604,'Daycare Packages'!$A:$G,7,FALSE)))</f>
        <v>20</v>
      </c>
      <c r="G2604" s="15"/>
      <c r="H2604" s="15">
        <f t="shared" si="99"/>
        <v>20</v>
      </c>
      <c r="I2604" s="198">
        <f t="shared" si="100"/>
        <v>3</v>
      </c>
    </row>
    <row r="2605" spans="1:9" x14ac:dyDescent="0.3">
      <c r="A2605" s="10">
        <v>43529</v>
      </c>
      <c r="B2605" s="11" t="s">
        <v>133</v>
      </c>
      <c r="C2605" s="11" t="s">
        <v>712</v>
      </c>
      <c r="D2605" s="11" t="s">
        <v>662</v>
      </c>
      <c r="E2605" s="11">
        <v>6770212</v>
      </c>
      <c r="F2605" s="15">
        <f>IF(ISBLANK($D2605),"",IF(ISBLANK($E2605),VLOOKUP($D2605,$J:$K,2,FALSE),VLOOKUP($E2605,'Daycare Packages'!$A:$G,7,FALSE)))</f>
        <v>26</v>
      </c>
      <c r="G2605" s="15"/>
      <c r="H2605" s="15">
        <f t="shared" si="99"/>
        <v>26</v>
      </c>
      <c r="I2605" s="198">
        <f t="shared" si="100"/>
        <v>3</v>
      </c>
    </row>
    <row r="2606" spans="1:9" x14ac:dyDescent="0.3">
      <c r="A2606" s="10">
        <v>43529</v>
      </c>
      <c r="B2606" s="11" t="s">
        <v>208</v>
      </c>
      <c r="C2606" s="11" t="s">
        <v>507</v>
      </c>
      <c r="D2606" s="11" t="s">
        <v>662</v>
      </c>
      <c r="E2606" s="11">
        <v>6733427</v>
      </c>
      <c r="F2606" s="15">
        <f>IF(ISBLANK($D2606),"",IF(ISBLANK($E2606),VLOOKUP($D2606,$J:$K,2,FALSE),VLOOKUP($E2606,'Daycare Packages'!$A:$G,7,FALSE)))</f>
        <v>22</v>
      </c>
      <c r="G2606" s="15"/>
      <c r="H2606" s="15">
        <f t="shared" si="99"/>
        <v>22</v>
      </c>
      <c r="I2606" s="198">
        <f t="shared" si="100"/>
        <v>3</v>
      </c>
    </row>
    <row r="2607" spans="1:9" x14ac:dyDescent="0.3">
      <c r="A2607" s="10">
        <v>43529</v>
      </c>
      <c r="B2607" s="11" t="s">
        <v>194</v>
      </c>
      <c r="C2607" s="11" t="s">
        <v>792</v>
      </c>
      <c r="D2607" s="11" t="s">
        <v>662</v>
      </c>
      <c r="E2607" s="11">
        <v>6727744</v>
      </c>
      <c r="F2607" s="15">
        <f>IF(ISBLANK($D2607),"",IF(ISBLANK($E2607),VLOOKUP($D2607,$J:$K,2,FALSE),VLOOKUP($E2607,'Daycare Packages'!$A:$G,7,FALSE)))</f>
        <v>24</v>
      </c>
      <c r="G2607" s="15"/>
      <c r="H2607" s="15">
        <f t="shared" si="99"/>
        <v>24</v>
      </c>
      <c r="I2607" s="198">
        <f t="shared" si="100"/>
        <v>3</v>
      </c>
    </row>
    <row r="2608" spans="1:9" x14ac:dyDescent="0.3">
      <c r="A2608" s="10">
        <v>43529</v>
      </c>
      <c r="B2608" s="11" t="s">
        <v>713</v>
      </c>
      <c r="C2608" s="11" t="s">
        <v>714</v>
      </c>
      <c r="D2608" s="11" t="s">
        <v>662</v>
      </c>
      <c r="F2608" s="15">
        <f>IF(ISBLANK($D2608),"",IF(ISBLANK($E2608),VLOOKUP($D2608,$J:$K,2,FALSE),VLOOKUP($E2608,'Daycare Packages'!$A:$G,7,FALSE)))</f>
        <v>30</v>
      </c>
      <c r="G2608" s="15"/>
      <c r="H2608" s="15">
        <f t="shared" si="99"/>
        <v>30</v>
      </c>
      <c r="I2608" s="198">
        <f t="shared" si="100"/>
        <v>3</v>
      </c>
    </row>
    <row r="2609" spans="1:9" x14ac:dyDescent="0.3">
      <c r="A2609" s="10">
        <v>43529</v>
      </c>
      <c r="B2609" s="11" t="s">
        <v>148</v>
      </c>
      <c r="C2609" s="11" t="s">
        <v>547</v>
      </c>
      <c r="D2609" s="11" t="s">
        <v>662</v>
      </c>
      <c r="E2609" s="11">
        <v>6730669</v>
      </c>
      <c r="F2609" s="15">
        <f>IF(ISBLANK($D2609),"",IF(ISBLANK($E2609),VLOOKUP($D2609,$J:$K,2,FALSE),VLOOKUP($E2609,'Daycare Packages'!$A:$G,7,FALSE)))</f>
        <v>25</v>
      </c>
      <c r="G2609" s="15"/>
      <c r="H2609" s="15">
        <f t="shared" si="99"/>
        <v>25</v>
      </c>
      <c r="I2609" s="198">
        <f t="shared" si="100"/>
        <v>3</v>
      </c>
    </row>
    <row r="2610" spans="1:9" x14ac:dyDescent="0.3">
      <c r="A2610" s="10">
        <v>43529</v>
      </c>
      <c r="B2610" s="11" t="s">
        <v>174</v>
      </c>
      <c r="C2610" s="11" t="s">
        <v>432</v>
      </c>
      <c r="D2610" s="11" t="s">
        <v>662</v>
      </c>
      <c r="E2610" s="11">
        <v>6716487</v>
      </c>
      <c r="F2610" s="15">
        <f>IF(ISBLANK($D2610),"",IF(ISBLANK($E2610),VLOOKUP($D2610,$J:$K,2,FALSE),VLOOKUP($E2610,'Daycare Packages'!$A:$G,7,FALSE)))</f>
        <v>26</v>
      </c>
      <c r="G2610" s="15"/>
      <c r="H2610" s="15">
        <f t="shared" si="99"/>
        <v>26</v>
      </c>
      <c r="I2610" s="198">
        <f t="shared" si="100"/>
        <v>3</v>
      </c>
    </row>
    <row r="2611" spans="1:9" x14ac:dyDescent="0.3">
      <c r="A2611" s="10">
        <v>43529</v>
      </c>
      <c r="B2611" s="11" t="s">
        <v>204</v>
      </c>
      <c r="C2611" s="11" t="s">
        <v>774</v>
      </c>
      <c r="D2611" s="11" t="s">
        <v>662</v>
      </c>
      <c r="E2611" s="11">
        <v>6792788</v>
      </c>
      <c r="F2611" s="15">
        <f>IF(ISBLANK($D2611),"",IF(ISBLANK($E2611),VLOOKUP($D2611,$J:$K,2,FALSE),VLOOKUP($E2611,'Daycare Packages'!$A:$G,7,FALSE)))</f>
        <v>25</v>
      </c>
      <c r="G2611" s="15"/>
      <c r="H2611" s="15">
        <f t="shared" si="99"/>
        <v>25</v>
      </c>
      <c r="I2611" s="198">
        <f t="shared" si="100"/>
        <v>3</v>
      </c>
    </row>
    <row r="2612" spans="1:9" ht="14.4" thickBot="1" x14ac:dyDescent="0.35">
      <c r="A2612" s="86">
        <v>43529</v>
      </c>
      <c r="B2612" s="87" t="s">
        <v>204</v>
      </c>
      <c r="C2612" s="87" t="s">
        <v>1051</v>
      </c>
      <c r="D2612" s="87" t="s">
        <v>662</v>
      </c>
      <c r="E2612" s="87">
        <v>6792788</v>
      </c>
      <c r="F2612" s="88">
        <f>IF(ISBLANK($D2612),"",IF(ISBLANK($E2612),VLOOKUP($D2612,$J:$K,2,FALSE),VLOOKUP($E2612,'Daycare Packages'!$A:$G,7,FALSE)))</f>
        <v>25</v>
      </c>
      <c r="G2612" s="88"/>
      <c r="H2612" s="88">
        <f t="shared" si="99"/>
        <v>25</v>
      </c>
      <c r="I2612" s="198">
        <f t="shared" si="100"/>
        <v>3</v>
      </c>
    </row>
    <row r="2613" spans="1:9" x14ac:dyDescent="0.3">
      <c r="A2613" s="10">
        <v>43530</v>
      </c>
      <c r="B2613" s="11" t="s">
        <v>201</v>
      </c>
      <c r="C2613" s="11" t="s">
        <v>672</v>
      </c>
      <c r="D2613" s="11" t="s">
        <v>659</v>
      </c>
      <c r="F2613" s="15">
        <f>IF(ISBLANK($D2613),"",IF(ISBLANK($E2613),VLOOKUP($D2613,$J:$K,2,FALSE),VLOOKUP($E2613,'Daycare Packages'!$A:$G,7,FALSE)))</f>
        <v>20</v>
      </c>
      <c r="G2613" s="15"/>
      <c r="H2613" s="15">
        <f>IF(ISBLANK(D2613),"",SUM(F2613:G2613))</f>
        <v>20</v>
      </c>
      <c r="I2613" s="198">
        <f t="shared" si="100"/>
        <v>3</v>
      </c>
    </row>
    <row r="2614" spans="1:9" x14ac:dyDescent="0.3">
      <c r="A2614" s="10">
        <v>43530</v>
      </c>
      <c r="B2614" s="11" t="s">
        <v>190</v>
      </c>
      <c r="C2614" s="11" t="s">
        <v>718</v>
      </c>
      <c r="D2614" s="11" t="s">
        <v>659</v>
      </c>
      <c r="F2614" s="15">
        <f>IF(ISBLANK($D2614),"",IF(ISBLANK($E2614),VLOOKUP($D2614,$J:$K,2,FALSE),VLOOKUP($E2614,'Daycare Packages'!$A:$G,7,FALSE)))</f>
        <v>20</v>
      </c>
      <c r="G2614" s="15"/>
      <c r="H2614" s="15">
        <f t="shared" si="99"/>
        <v>20</v>
      </c>
      <c r="I2614" s="198">
        <f t="shared" si="100"/>
        <v>3</v>
      </c>
    </row>
    <row r="2615" spans="1:9" x14ac:dyDescent="0.3">
      <c r="A2615" s="10">
        <v>43530</v>
      </c>
      <c r="B2615" s="11" t="s">
        <v>1165</v>
      </c>
      <c r="C2615" s="11" t="s">
        <v>1166</v>
      </c>
      <c r="D2615" s="11" t="s">
        <v>671</v>
      </c>
      <c r="F2615" s="15">
        <f>IF(ISBLANK($D2615),"",IF(ISBLANK($E2615),VLOOKUP($D2615,$J:$K,2,FALSE),VLOOKUP($E2615,'Daycare Packages'!$A:$G,7,FALSE)))</f>
        <v>0</v>
      </c>
      <c r="G2615" s="15"/>
      <c r="H2615" s="15">
        <f t="shared" si="99"/>
        <v>0</v>
      </c>
      <c r="I2615" s="198">
        <f t="shared" si="100"/>
        <v>3</v>
      </c>
    </row>
    <row r="2616" spans="1:9" x14ac:dyDescent="0.3">
      <c r="A2616" s="10">
        <v>43530</v>
      </c>
      <c r="B2616" s="11" t="s">
        <v>749</v>
      </c>
      <c r="C2616" s="11" t="s">
        <v>750</v>
      </c>
      <c r="D2616" s="11" t="s">
        <v>659</v>
      </c>
      <c r="F2616" s="15">
        <f>IF(ISBLANK($D2616),"",IF(ISBLANK($E2616),VLOOKUP($D2616,$J:$K,2,FALSE),VLOOKUP($E2616,'Daycare Packages'!$A:$G,7,FALSE)))</f>
        <v>20</v>
      </c>
      <c r="G2616" s="15"/>
      <c r="H2616" s="15">
        <f t="shared" si="99"/>
        <v>20</v>
      </c>
      <c r="I2616" s="198">
        <f t="shared" si="100"/>
        <v>3</v>
      </c>
    </row>
    <row r="2617" spans="1:9" x14ac:dyDescent="0.3">
      <c r="A2617" s="10">
        <v>43530</v>
      </c>
      <c r="B2617" s="11" t="s">
        <v>530</v>
      </c>
      <c r="C2617" s="11" t="s">
        <v>531</v>
      </c>
      <c r="D2617" s="11" t="s">
        <v>662</v>
      </c>
      <c r="F2617" s="15">
        <f>IF(ISBLANK($D2617),"",IF(ISBLANK($E2617),VLOOKUP($D2617,$J:$K,2,FALSE),VLOOKUP($E2617,'Daycare Packages'!$A:$G,7,FALSE)))</f>
        <v>30</v>
      </c>
      <c r="G2617" s="15"/>
      <c r="H2617" s="15">
        <f t="shared" si="99"/>
        <v>30</v>
      </c>
      <c r="I2617" s="198">
        <f t="shared" si="100"/>
        <v>3</v>
      </c>
    </row>
    <row r="2618" spans="1:9" x14ac:dyDescent="0.3">
      <c r="A2618" s="10">
        <v>43530</v>
      </c>
      <c r="B2618" s="11" t="s">
        <v>204</v>
      </c>
      <c r="C2618" s="11" t="s">
        <v>774</v>
      </c>
      <c r="D2618" s="11" t="s">
        <v>662</v>
      </c>
      <c r="E2618" s="11">
        <v>6792788</v>
      </c>
      <c r="F2618" s="15">
        <f>IF(ISBLANK($D2618),"",IF(ISBLANK($E2618),VLOOKUP($D2618,$J:$K,2,FALSE),VLOOKUP($E2618,'Daycare Packages'!$A:$G,7,FALSE)))</f>
        <v>25</v>
      </c>
      <c r="G2618" s="15"/>
      <c r="H2618" s="15">
        <f t="shared" si="99"/>
        <v>25</v>
      </c>
      <c r="I2618" s="198">
        <f t="shared" si="100"/>
        <v>3</v>
      </c>
    </row>
    <row r="2619" spans="1:9" x14ac:dyDescent="0.3">
      <c r="A2619" s="10">
        <v>43530</v>
      </c>
      <c r="B2619" s="11" t="s">
        <v>204</v>
      </c>
      <c r="C2619" s="11" t="s">
        <v>1051</v>
      </c>
      <c r="D2619" s="11" t="s">
        <v>662</v>
      </c>
      <c r="E2619" s="11">
        <v>6792788</v>
      </c>
      <c r="F2619" s="15">
        <f>IF(ISBLANK($D2619),"",IF(ISBLANK($E2619),VLOOKUP($D2619,$J:$K,2,FALSE),VLOOKUP($E2619,'Daycare Packages'!$A:$G,7,FALSE)))</f>
        <v>25</v>
      </c>
      <c r="G2619" s="15"/>
      <c r="H2619" s="15">
        <f t="shared" si="99"/>
        <v>25</v>
      </c>
      <c r="I2619" s="198">
        <f t="shared" si="100"/>
        <v>3</v>
      </c>
    </row>
    <row r="2620" spans="1:9" x14ac:dyDescent="0.3">
      <c r="A2620" s="10">
        <v>43530</v>
      </c>
      <c r="B2620" s="11" t="s">
        <v>152</v>
      </c>
      <c r="C2620" s="11" t="s">
        <v>679</v>
      </c>
      <c r="D2620" s="11" t="s">
        <v>662</v>
      </c>
      <c r="E2620" s="11">
        <v>6696828</v>
      </c>
      <c r="F2620" s="15">
        <f>IF(ISBLANK($D2620),"",IF(ISBLANK($E2620),VLOOKUP($D2620,$J:$K,2,FALSE),VLOOKUP($E2620,'Daycare Packages'!$A:$G,7,FALSE)))</f>
        <v>22</v>
      </c>
      <c r="G2620" s="15"/>
      <c r="H2620" s="15">
        <f t="shared" si="99"/>
        <v>22</v>
      </c>
      <c r="I2620" s="198">
        <f t="shared" si="100"/>
        <v>3</v>
      </c>
    </row>
    <row r="2621" spans="1:9" x14ac:dyDescent="0.3">
      <c r="A2621" s="10">
        <v>43530</v>
      </c>
      <c r="B2621" s="11" t="s">
        <v>198</v>
      </c>
      <c r="C2621" s="11" t="s">
        <v>739</v>
      </c>
      <c r="D2621" s="11" t="s">
        <v>662</v>
      </c>
      <c r="E2621" s="11">
        <v>6758811</v>
      </c>
      <c r="F2621" s="15">
        <f>IF(ISBLANK($D2621),"",IF(ISBLANK($E2621),VLOOKUP($D2621,$J:$K,2,FALSE),VLOOKUP($E2621,'Daycare Packages'!$A:$G,7,FALSE)))</f>
        <v>27</v>
      </c>
      <c r="G2621" s="15"/>
      <c r="H2621" s="15">
        <f t="shared" si="99"/>
        <v>27</v>
      </c>
      <c r="I2621" s="198">
        <f t="shared" si="100"/>
        <v>3</v>
      </c>
    </row>
    <row r="2622" spans="1:9" x14ac:dyDescent="0.3">
      <c r="A2622" s="10">
        <v>43530</v>
      </c>
      <c r="B2622" s="11" t="s">
        <v>525</v>
      </c>
      <c r="C2622" s="11" t="s">
        <v>526</v>
      </c>
      <c r="D2622" s="11" t="s">
        <v>659</v>
      </c>
      <c r="F2622" s="15">
        <f>IF(ISBLANK($D2622),"",IF(ISBLANK($E2622),VLOOKUP($D2622,$J:$K,2,FALSE),VLOOKUP($E2622,'Daycare Packages'!$A:$G,7,FALSE)))</f>
        <v>20</v>
      </c>
      <c r="G2622" s="15"/>
      <c r="H2622" s="15">
        <f t="shared" ref="H2622:H2685" si="101">IF(ISBLANK(D2622),"",SUM(F2622:G2622))</f>
        <v>20</v>
      </c>
      <c r="I2622" s="198">
        <f t="shared" si="100"/>
        <v>3</v>
      </c>
    </row>
    <row r="2623" spans="1:9" x14ac:dyDescent="0.3">
      <c r="A2623" s="10">
        <v>43530</v>
      </c>
      <c r="B2623" s="11" t="s">
        <v>626</v>
      </c>
      <c r="C2623" s="11" t="s">
        <v>627</v>
      </c>
      <c r="D2623" s="11" t="s">
        <v>662</v>
      </c>
      <c r="F2623" s="15">
        <f>IF(ISBLANK($D2623),"",IF(ISBLANK($E2623),VLOOKUP($D2623,$J:$K,2,FALSE),VLOOKUP($E2623,'Daycare Packages'!$A:$G,7,FALSE)))</f>
        <v>30</v>
      </c>
      <c r="G2623" s="15"/>
      <c r="H2623" s="15">
        <f t="shared" si="101"/>
        <v>30</v>
      </c>
      <c r="I2623" s="198">
        <f t="shared" si="100"/>
        <v>3</v>
      </c>
    </row>
    <row r="2624" spans="1:9" x14ac:dyDescent="0.3">
      <c r="A2624" s="10">
        <v>43530</v>
      </c>
      <c r="B2624" s="11" t="s">
        <v>1161</v>
      </c>
      <c r="C2624" s="11" t="s">
        <v>1162</v>
      </c>
      <c r="D2624" s="11" t="s">
        <v>662</v>
      </c>
      <c r="F2624" s="15">
        <f>IF(ISBLANK($D2624),"",IF(ISBLANK($E2624),VLOOKUP($D2624,$J:$K,2,FALSE),VLOOKUP($E2624,'Daycare Packages'!$A:$G,7,FALSE)))</f>
        <v>30</v>
      </c>
      <c r="G2624" s="15"/>
      <c r="H2624" s="15">
        <f t="shared" si="101"/>
        <v>30</v>
      </c>
      <c r="I2624" s="198">
        <f t="shared" si="100"/>
        <v>3</v>
      </c>
    </row>
    <row r="2625" spans="1:9" x14ac:dyDescent="0.3">
      <c r="A2625" s="10">
        <v>43530</v>
      </c>
      <c r="B2625" s="11" t="s">
        <v>989</v>
      </c>
      <c r="C2625" s="11" t="s">
        <v>765</v>
      </c>
      <c r="D2625" s="11" t="s">
        <v>662</v>
      </c>
      <c r="F2625" s="15">
        <f>IF(ISBLANK($D2625),"",IF(ISBLANK($E2625),VLOOKUP($D2625,$J:$K,2,FALSE),VLOOKUP($E2625,'Daycare Packages'!$A:$G,7,FALSE)))</f>
        <v>30</v>
      </c>
      <c r="G2625" s="15"/>
      <c r="H2625" s="15">
        <f t="shared" si="101"/>
        <v>30</v>
      </c>
      <c r="I2625" s="198">
        <f t="shared" si="100"/>
        <v>3</v>
      </c>
    </row>
    <row r="2626" spans="1:9" x14ac:dyDescent="0.3">
      <c r="A2626" s="10">
        <v>43530</v>
      </c>
      <c r="B2626" s="11" t="s">
        <v>816</v>
      </c>
      <c r="C2626" s="11" t="s">
        <v>817</v>
      </c>
      <c r="D2626" s="11" t="s">
        <v>662</v>
      </c>
      <c r="F2626" s="15">
        <f>IF(ISBLANK($D2626),"",IF(ISBLANK($E2626),VLOOKUP($D2626,$J:$K,2,FALSE),VLOOKUP($E2626,'Daycare Packages'!$A:$G,7,FALSE)))</f>
        <v>30</v>
      </c>
      <c r="G2626" s="15"/>
      <c r="H2626" s="15">
        <f t="shared" si="101"/>
        <v>30</v>
      </c>
      <c r="I2626" s="198">
        <f t="shared" si="100"/>
        <v>3</v>
      </c>
    </row>
    <row r="2627" spans="1:9" x14ac:dyDescent="0.3">
      <c r="A2627" s="10">
        <v>43530</v>
      </c>
      <c r="B2627" s="11" t="s">
        <v>722</v>
      </c>
      <c r="C2627" s="11" t="s">
        <v>548</v>
      </c>
      <c r="D2627" s="11" t="s">
        <v>662</v>
      </c>
      <c r="F2627" s="15">
        <f>IF(ISBLANK($D2627),"",IF(ISBLANK($E2627),VLOOKUP($D2627,$J:$K,2,FALSE),VLOOKUP($E2627,'Daycare Packages'!$A:$G,7,FALSE)))</f>
        <v>30</v>
      </c>
      <c r="G2627" s="15"/>
      <c r="H2627" s="15">
        <f t="shared" si="101"/>
        <v>30</v>
      </c>
      <c r="I2627" s="198">
        <f t="shared" ref="I2627:I2690" si="102">IF(A2627="",0,MONTH(A2627))</f>
        <v>3</v>
      </c>
    </row>
    <row r="2628" spans="1:9" x14ac:dyDescent="0.3">
      <c r="A2628" s="10">
        <v>43530</v>
      </c>
      <c r="B2628" s="11" t="s">
        <v>688</v>
      </c>
      <c r="C2628" s="11" t="s">
        <v>689</v>
      </c>
      <c r="D2628" s="11" t="s">
        <v>662</v>
      </c>
      <c r="F2628" s="15">
        <f>IF(ISBLANK($D2628),"",IF(ISBLANK($E2628),VLOOKUP($D2628,$J:$K,2,FALSE),VLOOKUP($E2628,'Daycare Packages'!$A:$G,7,FALSE)))</f>
        <v>30</v>
      </c>
      <c r="G2628" s="15"/>
      <c r="H2628" s="15">
        <f t="shared" si="101"/>
        <v>30</v>
      </c>
      <c r="I2628" s="198">
        <f t="shared" si="102"/>
        <v>3</v>
      </c>
    </row>
    <row r="2629" spans="1:9" x14ac:dyDescent="0.3">
      <c r="A2629" s="10">
        <v>43530</v>
      </c>
      <c r="B2629" s="11" t="s">
        <v>132</v>
      </c>
      <c r="C2629" s="11" t="s">
        <v>818</v>
      </c>
      <c r="D2629" s="11" t="s">
        <v>662</v>
      </c>
      <c r="E2629" s="11">
        <v>6746752</v>
      </c>
      <c r="F2629" s="15">
        <f>IF(ISBLANK($D2629),"",IF(ISBLANK($E2629),VLOOKUP($D2629,$J:$K,2,FALSE),VLOOKUP($E2629,'Daycare Packages'!$A:$G,7,FALSE)))</f>
        <v>27</v>
      </c>
      <c r="G2629" s="15"/>
      <c r="H2629" s="15">
        <f t="shared" si="101"/>
        <v>27</v>
      </c>
      <c r="I2629" s="198">
        <f t="shared" si="102"/>
        <v>3</v>
      </c>
    </row>
    <row r="2630" spans="1:9" x14ac:dyDescent="0.3">
      <c r="A2630" s="10">
        <v>43530</v>
      </c>
      <c r="B2630" s="11" t="s">
        <v>66</v>
      </c>
      <c r="C2630" s="11" t="s">
        <v>866</v>
      </c>
      <c r="D2630" s="11" t="s">
        <v>662</v>
      </c>
      <c r="E2630" s="11">
        <v>540558</v>
      </c>
      <c r="F2630" s="15">
        <f>IF(ISBLANK($D2630),"",IF(ISBLANK($E2630),VLOOKUP($D2630,$J:$K,2,FALSE),VLOOKUP($E2630,'Daycare Packages'!$A:$G,7,FALSE)))</f>
        <v>20</v>
      </c>
      <c r="G2630" s="15"/>
      <c r="H2630" s="15">
        <f t="shared" si="101"/>
        <v>20</v>
      </c>
      <c r="I2630" s="198">
        <f t="shared" si="102"/>
        <v>3</v>
      </c>
    </row>
    <row r="2631" spans="1:9" x14ac:dyDescent="0.3">
      <c r="A2631" s="10">
        <v>43530</v>
      </c>
      <c r="B2631" s="11" t="s">
        <v>809</v>
      </c>
      <c r="C2631" s="11" t="s">
        <v>810</v>
      </c>
      <c r="D2631" s="11" t="s">
        <v>662</v>
      </c>
      <c r="F2631" s="15">
        <f>IF(ISBLANK($D2631),"",IF(ISBLANK($E2631),VLOOKUP($D2631,$J:$K,2,FALSE),VLOOKUP($E2631,'Daycare Packages'!$A:$G,7,FALSE)))</f>
        <v>30</v>
      </c>
      <c r="G2631" s="15"/>
      <c r="H2631" s="15">
        <f t="shared" si="101"/>
        <v>30</v>
      </c>
      <c r="I2631" s="198">
        <f t="shared" si="102"/>
        <v>3</v>
      </c>
    </row>
    <row r="2632" spans="1:9" x14ac:dyDescent="0.3">
      <c r="A2632" s="10">
        <v>43530</v>
      </c>
      <c r="B2632" s="11" t="s">
        <v>214</v>
      </c>
      <c r="C2632" s="11" t="s">
        <v>686</v>
      </c>
      <c r="D2632" s="11" t="s">
        <v>662</v>
      </c>
      <c r="E2632" s="11">
        <v>6783135</v>
      </c>
      <c r="F2632" s="15">
        <f>IF(ISBLANK($D2632),"",IF(ISBLANK($E2632),VLOOKUP($D2632,$J:$K,2,FALSE),VLOOKUP($E2632,'Daycare Packages'!$A:$G,7,FALSE)))</f>
        <v>23.4</v>
      </c>
      <c r="G2632" s="15"/>
      <c r="H2632" s="15">
        <f t="shared" si="101"/>
        <v>23.4</v>
      </c>
      <c r="I2632" s="198">
        <f t="shared" si="102"/>
        <v>3</v>
      </c>
    </row>
    <row r="2633" spans="1:9" x14ac:dyDescent="0.3">
      <c r="A2633" s="10">
        <v>43530</v>
      </c>
      <c r="B2633" s="11" t="s">
        <v>168</v>
      </c>
      <c r="C2633" s="11" t="s">
        <v>640</v>
      </c>
      <c r="D2633" s="11" t="s">
        <v>662</v>
      </c>
      <c r="E2633" s="11">
        <v>6786393</v>
      </c>
      <c r="F2633" s="15">
        <f>IF(ISBLANK($D2633),"",IF(ISBLANK($E2633),VLOOKUP($D2633,$J:$K,2,FALSE),VLOOKUP($E2633,'Daycare Packages'!$A:$G,7,FALSE)))</f>
        <v>27</v>
      </c>
      <c r="G2633" s="15"/>
      <c r="H2633" s="15">
        <f t="shared" si="101"/>
        <v>27</v>
      </c>
      <c r="I2633" s="198">
        <f t="shared" si="102"/>
        <v>3</v>
      </c>
    </row>
    <row r="2634" spans="1:9" x14ac:dyDescent="0.3">
      <c r="A2634" s="10">
        <v>43530</v>
      </c>
      <c r="B2634" s="11" t="s">
        <v>178</v>
      </c>
      <c r="C2634" s="11" t="s">
        <v>734</v>
      </c>
      <c r="D2634" s="11" t="s">
        <v>662</v>
      </c>
      <c r="E2634" s="11">
        <v>6725032</v>
      </c>
      <c r="F2634" s="15">
        <f>IF(ISBLANK($D2634),"",IF(ISBLANK($E2634),VLOOKUP($D2634,$J:$K,2,FALSE),VLOOKUP($E2634,'Daycare Packages'!$A:$G,7,FALSE)))</f>
        <v>26</v>
      </c>
      <c r="G2634" s="15"/>
      <c r="H2634" s="15">
        <f t="shared" si="101"/>
        <v>26</v>
      </c>
      <c r="I2634" s="198">
        <f t="shared" si="102"/>
        <v>3</v>
      </c>
    </row>
    <row r="2635" spans="1:9" x14ac:dyDescent="0.3">
      <c r="A2635" s="10">
        <v>43530</v>
      </c>
      <c r="B2635" s="11" t="s">
        <v>690</v>
      </c>
      <c r="C2635" s="11" t="s">
        <v>691</v>
      </c>
      <c r="D2635" s="11" t="s">
        <v>662</v>
      </c>
      <c r="E2635" s="11">
        <v>6754754</v>
      </c>
      <c r="F2635" s="15">
        <f>IF(ISBLANK($D2635),"",IF(ISBLANK($E2635),VLOOKUP($D2635,$J:$K,2,FALSE),VLOOKUP($E2635,'Daycare Packages'!$A:$G,7,FALSE)))</f>
        <v>25</v>
      </c>
      <c r="G2635" s="15"/>
      <c r="H2635" s="15">
        <f t="shared" si="101"/>
        <v>25</v>
      </c>
      <c r="I2635" s="198">
        <f t="shared" si="102"/>
        <v>3</v>
      </c>
    </row>
    <row r="2636" spans="1:9" x14ac:dyDescent="0.3">
      <c r="A2636" s="10">
        <v>43530</v>
      </c>
      <c r="B2636" s="11" t="s">
        <v>156</v>
      </c>
      <c r="C2636" s="11" t="s">
        <v>479</v>
      </c>
      <c r="D2636" s="11" t="s">
        <v>662</v>
      </c>
      <c r="E2636" s="11">
        <v>6703732</v>
      </c>
      <c r="F2636" s="15">
        <f>IF(ISBLANK($D2636),"",IF(ISBLANK($E2636),VLOOKUP($D2636,$J:$K,2,FALSE),VLOOKUP($E2636,'Daycare Packages'!$A:$G,7,FALSE)))</f>
        <v>22</v>
      </c>
      <c r="G2636" s="15"/>
      <c r="H2636" s="15">
        <f t="shared" si="101"/>
        <v>22</v>
      </c>
      <c r="I2636" s="198">
        <f t="shared" si="102"/>
        <v>3</v>
      </c>
    </row>
    <row r="2637" spans="1:9" x14ac:dyDescent="0.3">
      <c r="A2637" s="10">
        <v>43530</v>
      </c>
      <c r="B2637" s="11" t="s">
        <v>194</v>
      </c>
      <c r="C2637" s="11" t="s">
        <v>792</v>
      </c>
      <c r="D2637" s="11" t="s">
        <v>662</v>
      </c>
      <c r="E2637" s="11">
        <v>6727744</v>
      </c>
      <c r="F2637" s="15">
        <f>IF(ISBLANK($D2637),"",IF(ISBLANK($E2637),VLOOKUP($D2637,$J:$K,2,FALSE),VLOOKUP($E2637,'Daycare Packages'!$A:$G,7,FALSE)))</f>
        <v>24</v>
      </c>
      <c r="G2637" s="15"/>
      <c r="H2637" s="15">
        <f t="shared" si="101"/>
        <v>24</v>
      </c>
      <c r="I2637" s="198">
        <f t="shared" si="102"/>
        <v>3</v>
      </c>
    </row>
    <row r="2638" spans="1:9" x14ac:dyDescent="0.3">
      <c r="A2638" s="10">
        <v>43530</v>
      </c>
      <c r="B2638" s="11" t="s">
        <v>159</v>
      </c>
      <c r="C2638" s="11" t="s">
        <v>456</v>
      </c>
      <c r="D2638" s="11" t="s">
        <v>662</v>
      </c>
      <c r="E2638" s="11">
        <v>6737156</v>
      </c>
      <c r="F2638" s="15">
        <f>IF(ISBLANK($D2638),"",IF(ISBLANK($E2638),VLOOKUP($D2638,$J:$K,2,FALSE),VLOOKUP($E2638,'Daycare Packages'!$A:$G,7,FALSE)))</f>
        <v>25</v>
      </c>
      <c r="G2638" s="15"/>
      <c r="H2638" s="15">
        <f t="shared" si="101"/>
        <v>25</v>
      </c>
      <c r="I2638" s="198">
        <f t="shared" si="102"/>
        <v>3</v>
      </c>
    </row>
    <row r="2639" spans="1:9" x14ac:dyDescent="0.3">
      <c r="A2639" s="10">
        <v>43530</v>
      </c>
      <c r="B2639" s="11" t="s">
        <v>221</v>
      </c>
      <c r="C2639" s="11" t="s">
        <v>769</v>
      </c>
      <c r="D2639" s="11" t="s">
        <v>662</v>
      </c>
      <c r="F2639" s="15">
        <f>IF(ISBLANK($D2639),"",IF(ISBLANK($E2639),VLOOKUP($D2639,$J:$K,2,FALSE),VLOOKUP($E2639,'Daycare Packages'!$A:$G,7,FALSE)))</f>
        <v>30</v>
      </c>
      <c r="G2639" s="15"/>
      <c r="H2639" s="15">
        <f t="shared" si="101"/>
        <v>30</v>
      </c>
      <c r="I2639" s="198">
        <f t="shared" si="102"/>
        <v>3</v>
      </c>
    </row>
    <row r="2640" spans="1:9" x14ac:dyDescent="0.3">
      <c r="A2640" s="10">
        <v>43530</v>
      </c>
      <c r="B2640" s="11" t="s">
        <v>845</v>
      </c>
      <c r="C2640" s="11" t="s">
        <v>846</v>
      </c>
      <c r="D2640" s="11" t="s">
        <v>662</v>
      </c>
      <c r="F2640" s="15">
        <f>IF(ISBLANK($D2640),"",IF(ISBLANK($E2640),VLOOKUP($D2640,$J:$K,2,FALSE),VLOOKUP($E2640,'Daycare Packages'!$A:$G,7,FALSE)))</f>
        <v>30</v>
      </c>
      <c r="G2640" s="15"/>
      <c r="H2640" s="15">
        <f t="shared" si="101"/>
        <v>30</v>
      </c>
      <c r="I2640" s="198">
        <f t="shared" si="102"/>
        <v>3</v>
      </c>
    </row>
    <row r="2641" spans="1:9" x14ac:dyDescent="0.3">
      <c r="A2641" s="10">
        <v>43530</v>
      </c>
      <c r="B2641" s="11" t="s">
        <v>797</v>
      </c>
      <c r="C2641" s="11" t="s">
        <v>798</v>
      </c>
      <c r="D2641" s="11" t="s">
        <v>662</v>
      </c>
      <c r="F2641" s="15">
        <f>IF(ISBLANK($D2641),"",IF(ISBLANK($E2641),VLOOKUP($D2641,$J:$K,2,FALSE),VLOOKUP($E2641,'Daycare Packages'!$A:$G,7,FALSE)))</f>
        <v>30</v>
      </c>
      <c r="G2641" s="15"/>
      <c r="H2641" s="15">
        <f t="shared" si="101"/>
        <v>30</v>
      </c>
      <c r="I2641" s="198">
        <f t="shared" si="102"/>
        <v>3</v>
      </c>
    </row>
    <row r="2642" spans="1:9" x14ac:dyDescent="0.3">
      <c r="A2642" s="10">
        <v>43530</v>
      </c>
      <c r="B2642" s="11" t="s">
        <v>677</v>
      </c>
      <c r="C2642" s="11" t="s">
        <v>678</v>
      </c>
      <c r="D2642" s="11" t="s">
        <v>662</v>
      </c>
      <c r="F2642" s="15">
        <f>IF(ISBLANK($D2642),"",IF(ISBLANK($E2642),VLOOKUP($D2642,$J:$K,2,FALSE),VLOOKUP($E2642,'Daycare Packages'!$A:$G,7,FALSE)))</f>
        <v>30</v>
      </c>
      <c r="G2642" s="15"/>
      <c r="H2642" s="15">
        <f t="shared" si="101"/>
        <v>30</v>
      </c>
      <c r="I2642" s="198">
        <f t="shared" si="102"/>
        <v>3</v>
      </c>
    </row>
    <row r="2643" spans="1:9" x14ac:dyDescent="0.3">
      <c r="A2643" s="10">
        <v>43530</v>
      </c>
      <c r="B2643" s="11" t="s">
        <v>109</v>
      </c>
      <c r="C2643" s="11" t="s">
        <v>930</v>
      </c>
      <c r="D2643" s="11" t="s">
        <v>662</v>
      </c>
      <c r="E2643" s="11">
        <v>6735833</v>
      </c>
      <c r="F2643" s="15">
        <f>IF(ISBLANK($D2643),"",IF(ISBLANK($E2643),VLOOKUP($D2643,$J:$K,2,FALSE),VLOOKUP($E2643,'Daycare Packages'!$A:$G,7,FALSE)))</f>
        <v>22</v>
      </c>
      <c r="G2643" s="15"/>
      <c r="H2643" s="15">
        <f t="shared" si="101"/>
        <v>22</v>
      </c>
      <c r="I2643" s="198">
        <f t="shared" si="102"/>
        <v>3</v>
      </c>
    </row>
    <row r="2644" spans="1:9" x14ac:dyDescent="0.3">
      <c r="A2644" s="10">
        <v>43530</v>
      </c>
      <c r="B2644" s="11" t="s">
        <v>109</v>
      </c>
      <c r="C2644" s="11" t="s">
        <v>883</v>
      </c>
      <c r="D2644" s="11" t="s">
        <v>662</v>
      </c>
      <c r="E2644" s="11">
        <v>6735833</v>
      </c>
      <c r="F2644" s="15">
        <f>IF(ISBLANK($D2644),"",IF(ISBLANK($E2644),VLOOKUP($D2644,$J:$K,2,FALSE),VLOOKUP($E2644,'Daycare Packages'!$A:$G,7,FALSE)))</f>
        <v>22</v>
      </c>
      <c r="G2644" s="15"/>
      <c r="H2644" s="15">
        <f t="shared" si="101"/>
        <v>22</v>
      </c>
      <c r="I2644" s="198">
        <f t="shared" si="102"/>
        <v>3</v>
      </c>
    </row>
    <row r="2645" spans="1:9" x14ac:dyDescent="0.3">
      <c r="A2645" s="10">
        <v>43530</v>
      </c>
      <c r="B2645" s="11" t="s">
        <v>157</v>
      </c>
      <c r="C2645" s="11" t="s">
        <v>448</v>
      </c>
      <c r="D2645" s="11" t="s">
        <v>662</v>
      </c>
      <c r="E2645" s="11">
        <v>6703829</v>
      </c>
      <c r="F2645" s="15">
        <f>IF(ISBLANK($D2645),"",IF(ISBLANK($E2645),VLOOKUP($D2645,$J:$K,2,FALSE),VLOOKUP($E2645,'Daycare Packages'!$A:$G,7,FALSE)))</f>
        <v>26</v>
      </c>
      <c r="G2645" s="15"/>
      <c r="H2645" s="15">
        <f t="shared" si="101"/>
        <v>26</v>
      </c>
      <c r="I2645" s="198">
        <f t="shared" si="102"/>
        <v>3</v>
      </c>
    </row>
    <row r="2646" spans="1:9" x14ac:dyDescent="0.3">
      <c r="A2646" s="10">
        <v>43530</v>
      </c>
      <c r="B2646" s="11" t="s">
        <v>147</v>
      </c>
      <c r="C2646" s="11" t="s">
        <v>796</v>
      </c>
      <c r="D2646" s="11" t="s">
        <v>662</v>
      </c>
      <c r="E2646" s="11">
        <v>6691923</v>
      </c>
      <c r="F2646" s="15">
        <f>IF(ISBLANK($D2646),"",IF(ISBLANK($E2646),VLOOKUP($D2646,$J:$K,2,FALSE),VLOOKUP($E2646,'Daycare Packages'!$A:$G,7,FALSE)))</f>
        <v>22</v>
      </c>
      <c r="G2646" s="15"/>
      <c r="H2646" s="15">
        <f t="shared" si="101"/>
        <v>22</v>
      </c>
      <c r="I2646" s="198">
        <f t="shared" si="102"/>
        <v>3</v>
      </c>
    </row>
    <row r="2647" spans="1:9" x14ac:dyDescent="0.3">
      <c r="A2647" s="10">
        <v>43530</v>
      </c>
      <c r="B2647" s="11" t="s">
        <v>1167</v>
      </c>
      <c r="C2647" s="11" t="s">
        <v>1006</v>
      </c>
      <c r="D2647" s="11" t="s">
        <v>662</v>
      </c>
      <c r="F2647" s="15">
        <f>IF(ISBLANK($D2647),"",IF(ISBLANK($E2647),VLOOKUP($D2647,$J:$K,2,FALSE),VLOOKUP($E2647,'Daycare Packages'!$A:$G,7,FALSE)))</f>
        <v>30</v>
      </c>
      <c r="G2647" s="15"/>
      <c r="H2647" s="15">
        <f t="shared" si="101"/>
        <v>30</v>
      </c>
      <c r="I2647" s="198">
        <f t="shared" si="102"/>
        <v>3</v>
      </c>
    </row>
    <row r="2648" spans="1:9" x14ac:dyDescent="0.3">
      <c r="A2648" s="10">
        <v>43530</v>
      </c>
      <c r="B2648" s="11" t="s">
        <v>732</v>
      </c>
      <c r="C2648" s="11" t="s">
        <v>733</v>
      </c>
      <c r="D2648" s="11" t="s">
        <v>662</v>
      </c>
      <c r="F2648" s="15">
        <f>IF(ISBLANK($D2648),"",IF(ISBLANK($E2648),VLOOKUP($D2648,$J:$K,2,FALSE),VLOOKUP($E2648,'Daycare Packages'!$A:$G,7,FALSE)))</f>
        <v>30</v>
      </c>
      <c r="G2648" s="15"/>
      <c r="H2648" s="15">
        <f t="shared" si="101"/>
        <v>30</v>
      </c>
      <c r="I2648" s="198">
        <f t="shared" si="102"/>
        <v>3</v>
      </c>
    </row>
    <row r="2649" spans="1:9" x14ac:dyDescent="0.3">
      <c r="A2649" s="10">
        <v>43530</v>
      </c>
      <c r="B2649" s="11" t="s">
        <v>282</v>
      </c>
      <c r="C2649" s="11" t="s">
        <v>735</v>
      </c>
      <c r="D2649" s="11" t="s">
        <v>662</v>
      </c>
      <c r="F2649" s="15">
        <f>IF(ISBLANK($D2649),"",IF(ISBLANK($E2649),VLOOKUP($D2649,$J:$K,2,FALSE),VLOOKUP($E2649,'Daycare Packages'!$A:$G,7,FALSE)))</f>
        <v>30</v>
      </c>
      <c r="G2649" s="15"/>
      <c r="H2649" s="15">
        <f t="shared" si="101"/>
        <v>30</v>
      </c>
      <c r="I2649" s="198">
        <f t="shared" si="102"/>
        <v>3</v>
      </c>
    </row>
    <row r="2650" spans="1:9" x14ac:dyDescent="0.3">
      <c r="A2650" s="10">
        <v>43530</v>
      </c>
      <c r="B2650" s="11" t="s">
        <v>195</v>
      </c>
      <c r="C2650" s="11" t="s">
        <v>735</v>
      </c>
      <c r="D2650" s="11" t="s">
        <v>662</v>
      </c>
      <c r="E2650" s="11">
        <v>6727803</v>
      </c>
      <c r="F2650" s="15">
        <f>IF(ISBLANK($D2650),"",IF(ISBLANK($E2650),VLOOKUP($D2650,$J:$K,2,FALSE),VLOOKUP($E2650,'Daycare Packages'!$A:$G,7,FALSE)))</f>
        <v>25</v>
      </c>
      <c r="G2650" s="15"/>
      <c r="H2650" s="15">
        <f t="shared" si="101"/>
        <v>25</v>
      </c>
      <c r="I2650" s="198">
        <f t="shared" si="102"/>
        <v>3</v>
      </c>
    </row>
    <row r="2651" spans="1:9" x14ac:dyDescent="0.3">
      <c r="A2651" s="10">
        <v>43530</v>
      </c>
      <c r="B2651" s="11" t="s">
        <v>195</v>
      </c>
      <c r="C2651" s="11" t="s">
        <v>474</v>
      </c>
      <c r="D2651" s="11" t="s">
        <v>662</v>
      </c>
      <c r="E2651" s="11">
        <v>6727803</v>
      </c>
      <c r="F2651" s="15">
        <f>IF(ISBLANK($D2651),"",IF(ISBLANK($E2651),VLOOKUP($D2651,$J:$K,2,FALSE),VLOOKUP($E2651,'Daycare Packages'!$A:$G,7,FALSE)))</f>
        <v>25</v>
      </c>
      <c r="G2651" s="15"/>
      <c r="H2651" s="15">
        <f t="shared" si="101"/>
        <v>25</v>
      </c>
      <c r="I2651" s="198">
        <f t="shared" si="102"/>
        <v>3</v>
      </c>
    </row>
    <row r="2652" spans="1:9" x14ac:dyDescent="0.3">
      <c r="A2652" s="10">
        <v>43530</v>
      </c>
      <c r="B2652" s="11" t="s">
        <v>881</v>
      </c>
      <c r="C2652" s="11" t="s">
        <v>821</v>
      </c>
      <c r="D2652" s="11" t="s">
        <v>662</v>
      </c>
      <c r="F2652" s="15">
        <f>IF(ISBLANK($D2652),"",IF(ISBLANK($E2652),VLOOKUP($D2652,$J:$K,2,FALSE),VLOOKUP($E2652,'Daycare Packages'!$A:$G,7,FALSE)))</f>
        <v>30</v>
      </c>
      <c r="G2652" s="15"/>
      <c r="H2652" s="15">
        <f t="shared" si="101"/>
        <v>30</v>
      </c>
      <c r="I2652" s="198">
        <f t="shared" si="102"/>
        <v>3</v>
      </c>
    </row>
    <row r="2653" spans="1:9" x14ac:dyDescent="0.3">
      <c r="A2653" s="10">
        <v>43530</v>
      </c>
      <c r="B2653" s="11" t="s">
        <v>217</v>
      </c>
      <c r="C2653" s="11" t="s">
        <v>402</v>
      </c>
      <c r="D2653" s="11" t="s">
        <v>662</v>
      </c>
      <c r="E2653" s="11">
        <v>6784493</v>
      </c>
      <c r="F2653" s="15">
        <f>IF(ISBLANK($D2653),"",IF(ISBLANK($E2653),VLOOKUP($D2653,$J:$K,2,FALSE),VLOOKUP($E2653,'Daycare Packages'!$A:$G,7,FALSE)))</f>
        <v>26</v>
      </c>
      <c r="G2653" s="15"/>
      <c r="H2653" s="15">
        <f t="shared" si="101"/>
        <v>26</v>
      </c>
      <c r="I2653" s="198">
        <f t="shared" si="102"/>
        <v>3</v>
      </c>
    </row>
    <row r="2654" spans="1:9" x14ac:dyDescent="0.3">
      <c r="A2654" s="10">
        <v>43530</v>
      </c>
      <c r="B2654" s="11" t="s">
        <v>1086</v>
      </c>
      <c r="C2654" s="11" t="s">
        <v>1087</v>
      </c>
      <c r="D2654" s="11" t="s">
        <v>662</v>
      </c>
      <c r="F2654" s="15">
        <f>IF(ISBLANK($D2654),"",IF(ISBLANK($E2654),VLOOKUP($D2654,$J:$K,2,FALSE),VLOOKUP($E2654,'Daycare Packages'!$A:$G,7,FALSE)))</f>
        <v>30</v>
      </c>
      <c r="G2654" s="15"/>
      <c r="H2654" s="15">
        <f t="shared" si="101"/>
        <v>30</v>
      </c>
      <c r="I2654" s="198">
        <f t="shared" si="102"/>
        <v>3</v>
      </c>
    </row>
    <row r="2655" spans="1:9" x14ac:dyDescent="0.3">
      <c r="A2655" s="10">
        <v>43530</v>
      </c>
      <c r="B2655" s="11" t="s">
        <v>148</v>
      </c>
      <c r="C2655" s="11" t="s">
        <v>547</v>
      </c>
      <c r="D2655" s="11" t="s">
        <v>662</v>
      </c>
      <c r="E2655" s="11">
        <v>6730669</v>
      </c>
      <c r="F2655" s="15">
        <f>IF(ISBLANK($D2655),"",IF(ISBLANK($E2655),VLOOKUP($D2655,$J:$K,2,FALSE),VLOOKUP($E2655,'Daycare Packages'!$A:$G,7,FALSE)))</f>
        <v>25</v>
      </c>
      <c r="G2655" s="15"/>
      <c r="H2655" s="15">
        <f t="shared" si="101"/>
        <v>25</v>
      </c>
      <c r="I2655" s="198">
        <f t="shared" si="102"/>
        <v>3</v>
      </c>
    </row>
    <row r="2656" spans="1:9" x14ac:dyDescent="0.3">
      <c r="A2656" s="10">
        <v>43530</v>
      </c>
      <c r="B2656" s="11" t="s">
        <v>703</v>
      </c>
      <c r="C2656" s="11" t="s">
        <v>704</v>
      </c>
      <c r="D2656" s="11" t="s">
        <v>662</v>
      </c>
      <c r="F2656" s="15">
        <f>IF(ISBLANK($D2656),"",IF(ISBLANK($E2656),VLOOKUP($D2656,$J:$K,2,FALSE),VLOOKUP($E2656,'Daycare Packages'!$A:$G,7,FALSE)))</f>
        <v>30</v>
      </c>
      <c r="G2656" s="15"/>
      <c r="H2656" s="15">
        <f t="shared" si="101"/>
        <v>30</v>
      </c>
      <c r="I2656" s="198">
        <f t="shared" si="102"/>
        <v>3</v>
      </c>
    </row>
    <row r="2657" spans="1:9" x14ac:dyDescent="0.3">
      <c r="A2657" s="10">
        <v>43530</v>
      </c>
      <c r="B2657" s="11" t="s">
        <v>163</v>
      </c>
      <c r="C2657" s="11" t="s">
        <v>593</v>
      </c>
      <c r="D2657" s="11" t="s">
        <v>662</v>
      </c>
      <c r="E2657" s="11">
        <v>6726936</v>
      </c>
      <c r="F2657" s="15">
        <f>IF(ISBLANK($D2657),"",IF(ISBLANK($E2657),VLOOKUP($D2657,$J:$K,2,FALSE),VLOOKUP($E2657,'Daycare Packages'!$A:$G,7,FALSE)))</f>
        <v>26</v>
      </c>
      <c r="G2657" s="15"/>
      <c r="H2657" s="15">
        <f t="shared" si="101"/>
        <v>26</v>
      </c>
      <c r="I2657" s="198">
        <f t="shared" si="102"/>
        <v>3</v>
      </c>
    </row>
    <row r="2658" spans="1:9" x14ac:dyDescent="0.3">
      <c r="A2658" s="10">
        <v>43530</v>
      </c>
      <c r="B2658" s="11" t="s">
        <v>1121</v>
      </c>
      <c r="C2658" s="11" t="s">
        <v>878</v>
      </c>
      <c r="D2658" s="11" t="s">
        <v>662</v>
      </c>
      <c r="E2658" s="11">
        <v>6792732</v>
      </c>
      <c r="F2658" s="15">
        <f>IF(ISBLANK($D2658),"",IF(ISBLANK($E2658),VLOOKUP($D2658,$J:$K,2,FALSE),VLOOKUP($E2658,'Daycare Packages'!$A:$G,7,FALSE)))</f>
        <v>25</v>
      </c>
      <c r="G2658" s="15"/>
      <c r="H2658" s="15">
        <f t="shared" si="101"/>
        <v>25</v>
      </c>
      <c r="I2658" s="198">
        <f t="shared" si="102"/>
        <v>3</v>
      </c>
    </row>
    <row r="2659" spans="1:9" x14ac:dyDescent="0.3">
      <c r="A2659" s="10">
        <v>43530</v>
      </c>
      <c r="B2659" s="11" t="s">
        <v>184</v>
      </c>
      <c r="C2659" s="11" t="s">
        <v>679</v>
      </c>
      <c r="D2659" s="11" t="s">
        <v>662</v>
      </c>
      <c r="E2659" s="11">
        <v>6722263</v>
      </c>
      <c r="F2659" s="15">
        <f>IF(ISBLANK($D2659),"",IF(ISBLANK($E2659),VLOOKUP($D2659,$J:$K,2,FALSE),VLOOKUP($E2659,'Daycare Packages'!$A:$G,7,FALSE)))</f>
        <v>22</v>
      </c>
      <c r="G2659" s="15"/>
      <c r="H2659" s="15">
        <f t="shared" si="101"/>
        <v>22</v>
      </c>
      <c r="I2659" s="198">
        <f t="shared" si="102"/>
        <v>3</v>
      </c>
    </row>
    <row r="2660" spans="1:9" x14ac:dyDescent="0.3">
      <c r="A2660" s="10">
        <v>43530</v>
      </c>
      <c r="B2660" s="11" t="s">
        <v>184</v>
      </c>
      <c r="C2660" s="11" t="s">
        <v>396</v>
      </c>
      <c r="D2660" s="11" t="s">
        <v>662</v>
      </c>
      <c r="E2660" s="11">
        <v>6722263</v>
      </c>
      <c r="F2660" s="15">
        <f>IF(ISBLANK($D2660),"",IF(ISBLANK($E2660),VLOOKUP($D2660,$J:$K,2,FALSE),VLOOKUP($E2660,'Daycare Packages'!$A:$G,7,FALSE)))</f>
        <v>22</v>
      </c>
      <c r="G2660" s="15"/>
      <c r="H2660" s="15">
        <f t="shared" si="101"/>
        <v>22</v>
      </c>
      <c r="I2660" s="198">
        <f t="shared" si="102"/>
        <v>3</v>
      </c>
    </row>
    <row r="2661" spans="1:9" x14ac:dyDescent="0.3">
      <c r="A2661" s="10">
        <v>43530</v>
      </c>
      <c r="B2661" s="11" t="s">
        <v>869</v>
      </c>
      <c r="C2661" s="11" t="s">
        <v>870</v>
      </c>
      <c r="D2661" s="11" t="s">
        <v>662</v>
      </c>
      <c r="F2661" s="15">
        <f>IF(ISBLANK($D2661),"",IF(ISBLANK($E2661),VLOOKUP($D2661,$J:$K,2,FALSE),VLOOKUP($E2661,'Daycare Packages'!$A:$G,7,FALSE)))</f>
        <v>30</v>
      </c>
      <c r="G2661" s="15"/>
      <c r="H2661" s="15">
        <f t="shared" si="101"/>
        <v>30</v>
      </c>
      <c r="I2661" s="198">
        <f t="shared" si="102"/>
        <v>3</v>
      </c>
    </row>
    <row r="2662" spans="1:9" x14ac:dyDescent="0.3">
      <c r="A2662" s="10">
        <v>43530</v>
      </c>
      <c r="B2662" s="11" t="s">
        <v>179</v>
      </c>
      <c r="C2662" s="11" t="s">
        <v>706</v>
      </c>
      <c r="D2662" s="11" t="s">
        <v>662</v>
      </c>
      <c r="E2662" s="11">
        <v>6762837</v>
      </c>
      <c r="F2662" s="15">
        <f>IF(ISBLANK($D2662),"",IF(ISBLANK($E2662),VLOOKUP($D2662,$J:$K,2,FALSE),VLOOKUP($E2662,'Daycare Packages'!$A:$G,7,FALSE)))</f>
        <v>27</v>
      </c>
      <c r="G2662" s="15"/>
      <c r="H2662" s="15">
        <f t="shared" si="101"/>
        <v>27</v>
      </c>
      <c r="I2662" s="198">
        <f t="shared" si="102"/>
        <v>3</v>
      </c>
    </row>
    <row r="2663" spans="1:9" x14ac:dyDescent="0.3">
      <c r="A2663" s="10">
        <v>43530</v>
      </c>
      <c r="B2663" s="11" t="s">
        <v>170</v>
      </c>
      <c r="C2663" s="11" t="s">
        <v>710</v>
      </c>
      <c r="D2663" s="11" t="s">
        <v>662</v>
      </c>
      <c r="E2663" s="11">
        <v>6715199</v>
      </c>
      <c r="F2663" s="15">
        <f>IF(ISBLANK($D2663),"",IF(ISBLANK($E2663),VLOOKUP($D2663,$J:$K,2,FALSE),VLOOKUP($E2663,'Daycare Packages'!$A:$G,7,FALSE)))</f>
        <v>22</v>
      </c>
      <c r="G2663" s="15"/>
      <c r="H2663" s="15">
        <f t="shared" si="101"/>
        <v>22</v>
      </c>
      <c r="I2663" s="198">
        <f t="shared" si="102"/>
        <v>3</v>
      </c>
    </row>
    <row r="2664" spans="1:9" x14ac:dyDescent="0.3">
      <c r="A2664" s="10">
        <v>43530</v>
      </c>
      <c r="B2664" s="11" t="s">
        <v>177</v>
      </c>
      <c r="C2664" s="11" t="s">
        <v>417</v>
      </c>
      <c r="D2664" s="11" t="s">
        <v>662</v>
      </c>
      <c r="E2664" s="11">
        <v>6719157</v>
      </c>
      <c r="F2664" s="15">
        <f>IF(ISBLANK($D2664),"",IF(ISBLANK($E2664),VLOOKUP($D2664,$J:$K,2,FALSE),VLOOKUP($E2664,'Daycare Packages'!$A:$G,7,FALSE)))</f>
        <v>26</v>
      </c>
      <c r="G2664" s="15"/>
      <c r="H2664" s="15">
        <f t="shared" si="101"/>
        <v>26</v>
      </c>
      <c r="I2664" s="198">
        <f t="shared" si="102"/>
        <v>3</v>
      </c>
    </row>
    <row r="2665" spans="1:9" x14ac:dyDescent="0.3">
      <c r="A2665" s="10">
        <v>43530</v>
      </c>
      <c r="B2665" s="11" t="s">
        <v>224</v>
      </c>
      <c r="C2665" s="11" t="s">
        <v>740</v>
      </c>
      <c r="D2665" s="11" t="s">
        <v>662</v>
      </c>
      <c r="E2665" s="11">
        <v>6745190</v>
      </c>
      <c r="F2665" s="15">
        <f>IF(ISBLANK($D2665),"",IF(ISBLANK($E2665),VLOOKUP($D2665,$J:$K,2,FALSE),VLOOKUP($E2665,'Daycare Packages'!$A:$G,7,FALSE)))</f>
        <v>27</v>
      </c>
      <c r="G2665" s="15"/>
      <c r="H2665" s="15">
        <f t="shared" si="101"/>
        <v>27</v>
      </c>
      <c r="I2665" s="198">
        <f t="shared" si="102"/>
        <v>3</v>
      </c>
    </row>
    <row r="2666" spans="1:9" x14ac:dyDescent="0.3">
      <c r="A2666" s="10">
        <v>43530</v>
      </c>
      <c r="B2666" s="11" t="s">
        <v>137</v>
      </c>
      <c r="C2666" s="11" t="s">
        <v>693</v>
      </c>
      <c r="D2666" s="11" t="s">
        <v>662</v>
      </c>
      <c r="E2666" s="11">
        <v>6730873</v>
      </c>
      <c r="F2666" s="15">
        <f>IF(ISBLANK($D2666),"",IF(ISBLANK($E2666),VLOOKUP($D2666,$J:$K,2,FALSE),VLOOKUP($E2666,'Daycare Packages'!$A:$G,7,FALSE)))</f>
        <v>22</v>
      </c>
      <c r="G2666" s="15"/>
      <c r="H2666" s="15">
        <f t="shared" si="101"/>
        <v>22</v>
      </c>
      <c r="I2666" s="198">
        <f t="shared" si="102"/>
        <v>3</v>
      </c>
    </row>
    <row r="2667" spans="1:9" x14ac:dyDescent="0.3">
      <c r="A2667" s="10">
        <v>43530</v>
      </c>
      <c r="B2667" s="11" t="s">
        <v>141</v>
      </c>
      <c r="C2667" s="11" t="s">
        <v>564</v>
      </c>
      <c r="D2667" s="11" t="s">
        <v>662</v>
      </c>
      <c r="E2667" s="11">
        <v>6784081</v>
      </c>
      <c r="F2667" s="15">
        <f>IF(ISBLANK($D2667),"",IF(ISBLANK($E2667),VLOOKUP($D2667,$J:$K,2,FALSE),VLOOKUP($E2667,'Daycare Packages'!$A:$G,7,FALSE)))</f>
        <v>26</v>
      </c>
      <c r="G2667" s="15"/>
      <c r="H2667" s="15">
        <f t="shared" si="101"/>
        <v>26</v>
      </c>
      <c r="I2667" s="198">
        <f t="shared" si="102"/>
        <v>3</v>
      </c>
    </row>
    <row r="2668" spans="1:9" x14ac:dyDescent="0.3">
      <c r="A2668" s="10">
        <v>43530</v>
      </c>
      <c r="B2668" s="11" t="s">
        <v>182</v>
      </c>
      <c r="C2668" s="11" t="s">
        <v>685</v>
      </c>
      <c r="D2668" s="11" t="s">
        <v>662</v>
      </c>
      <c r="E2668" s="11">
        <v>6769807</v>
      </c>
      <c r="F2668" s="15">
        <f>IF(ISBLANK($D2668),"",IF(ISBLANK($E2668),VLOOKUP($D2668,$J:$K,2,FALSE),VLOOKUP($E2668,'Daycare Packages'!$A:$G,7,FALSE)))</f>
        <v>23</v>
      </c>
      <c r="G2668" s="15"/>
      <c r="H2668" s="15">
        <f t="shared" si="101"/>
        <v>23</v>
      </c>
      <c r="I2668" s="198">
        <f t="shared" si="102"/>
        <v>3</v>
      </c>
    </row>
    <row r="2669" spans="1:9" x14ac:dyDescent="0.3">
      <c r="A2669" s="10">
        <v>43530</v>
      </c>
      <c r="B2669" s="11" t="s">
        <v>494</v>
      </c>
      <c r="C2669" s="11" t="s">
        <v>708</v>
      </c>
      <c r="D2669" s="11" t="s">
        <v>662</v>
      </c>
      <c r="F2669" s="15">
        <f>IF(ISBLANK($D2669),"",IF(ISBLANK($E2669),VLOOKUP($D2669,$J:$K,2,FALSE),VLOOKUP($E2669,'Daycare Packages'!$A:$G,7,FALSE)))</f>
        <v>30</v>
      </c>
      <c r="G2669" s="15"/>
      <c r="H2669" s="15">
        <f t="shared" si="101"/>
        <v>30</v>
      </c>
      <c r="I2669" s="198">
        <f t="shared" si="102"/>
        <v>3</v>
      </c>
    </row>
    <row r="2670" spans="1:9" x14ac:dyDescent="0.3">
      <c r="A2670" s="10">
        <v>43530</v>
      </c>
      <c r="B2670" s="11" t="s">
        <v>494</v>
      </c>
      <c r="C2670" s="11" t="s">
        <v>709</v>
      </c>
      <c r="D2670" s="11" t="s">
        <v>662</v>
      </c>
      <c r="F2670" s="15">
        <f>IF(ISBLANK($D2670),"",IF(ISBLANK($E2670),VLOOKUP($D2670,$J:$K,2,FALSE),VLOOKUP($E2670,'Daycare Packages'!$A:$G,7,FALSE)))</f>
        <v>30</v>
      </c>
      <c r="G2670" s="15"/>
      <c r="H2670" s="15">
        <f t="shared" si="101"/>
        <v>30</v>
      </c>
      <c r="I2670" s="198">
        <f t="shared" si="102"/>
        <v>3</v>
      </c>
    </row>
    <row r="2671" spans="1:9" x14ac:dyDescent="0.3">
      <c r="A2671" s="10">
        <v>43530</v>
      </c>
      <c r="B2671" s="11" t="s">
        <v>216</v>
      </c>
      <c r="C2671" s="11" t="s">
        <v>448</v>
      </c>
      <c r="D2671" s="11" t="s">
        <v>662</v>
      </c>
      <c r="E2671" s="11">
        <v>6789427</v>
      </c>
      <c r="F2671" s="15">
        <f>IF(ISBLANK($D2671),"",IF(ISBLANK($E2671),VLOOKUP($D2671,$J:$K,2,FALSE),VLOOKUP($E2671,'Daycare Packages'!$A:$G,7,FALSE)))</f>
        <v>27</v>
      </c>
      <c r="G2671" s="15"/>
      <c r="H2671" s="15">
        <f t="shared" si="101"/>
        <v>27</v>
      </c>
      <c r="I2671" s="198">
        <f t="shared" si="102"/>
        <v>3</v>
      </c>
    </row>
    <row r="2672" spans="1:9" x14ac:dyDescent="0.3">
      <c r="A2672" s="10">
        <v>43530</v>
      </c>
      <c r="B2672" s="11" t="s">
        <v>742</v>
      </c>
      <c r="C2672" s="11" t="s">
        <v>743</v>
      </c>
      <c r="D2672" s="11" t="s">
        <v>662</v>
      </c>
      <c r="F2672" s="15">
        <f>IF(ISBLANK($D2672),"",IF(ISBLANK($E2672),VLOOKUP($D2672,$J:$K,2,FALSE),VLOOKUP($E2672,'Daycare Packages'!$A:$G,7,FALSE)))</f>
        <v>30</v>
      </c>
      <c r="G2672" s="15"/>
      <c r="H2672" s="15">
        <f t="shared" si="101"/>
        <v>30</v>
      </c>
      <c r="I2672" s="198">
        <f t="shared" si="102"/>
        <v>3</v>
      </c>
    </row>
    <row r="2673" spans="1:9" x14ac:dyDescent="0.3">
      <c r="A2673" s="10">
        <v>43530</v>
      </c>
      <c r="B2673" s="11" t="s">
        <v>663</v>
      </c>
      <c r="C2673" s="11" t="s">
        <v>665</v>
      </c>
      <c r="D2673" s="11" t="s">
        <v>662</v>
      </c>
      <c r="F2673" s="15">
        <f>IF(ISBLANK($D2673),"",IF(ISBLANK($E2673),VLOOKUP($D2673,$J:$K,2,FALSE),VLOOKUP($E2673,'Daycare Packages'!$A:$G,7,FALSE)))</f>
        <v>30</v>
      </c>
      <c r="G2673" s="15"/>
      <c r="H2673" s="15">
        <f t="shared" si="101"/>
        <v>30</v>
      </c>
      <c r="I2673" s="198">
        <f t="shared" si="102"/>
        <v>3</v>
      </c>
    </row>
    <row r="2674" spans="1:9" ht="14.4" thickBot="1" x14ac:dyDescent="0.35">
      <c r="A2674" s="86">
        <v>43530</v>
      </c>
      <c r="B2674" s="87" t="s">
        <v>663</v>
      </c>
      <c r="C2674" s="87" t="s">
        <v>664</v>
      </c>
      <c r="D2674" s="87" t="s">
        <v>662</v>
      </c>
      <c r="E2674" s="87"/>
      <c r="F2674" s="88">
        <f>IF(ISBLANK($D2674),"",IF(ISBLANK($E2674),VLOOKUP($D2674,$J:$K,2,FALSE),VLOOKUP($E2674,'Daycare Packages'!$A:$G,7,FALSE)))</f>
        <v>30</v>
      </c>
      <c r="G2674" s="88"/>
      <c r="H2674" s="88">
        <f t="shared" si="101"/>
        <v>30</v>
      </c>
      <c r="I2674" s="198">
        <f t="shared" si="102"/>
        <v>3</v>
      </c>
    </row>
    <row r="2675" spans="1:9" x14ac:dyDescent="0.3">
      <c r="A2675" s="10">
        <v>43531</v>
      </c>
      <c r="B2675" s="11" t="s">
        <v>205</v>
      </c>
      <c r="C2675" s="11" t="s">
        <v>863</v>
      </c>
      <c r="D2675" s="11" t="s">
        <v>659</v>
      </c>
      <c r="E2675" s="11">
        <v>6732408</v>
      </c>
      <c r="F2675" s="15">
        <f>IF(ISBLANK($D2675),"",IF(ISBLANK($E2675),VLOOKUP($D2675,$J:$K,2,FALSE),VLOOKUP($E2675,'Daycare Packages'!$A:$G,7,FALSE)))</f>
        <v>18</v>
      </c>
      <c r="G2675" s="15"/>
      <c r="H2675" s="15">
        <f t="shared" si="101"/>
        <v>18</v>
      </c>
      <c r="I2675" s="198">
        <f t="shared" si="102"/>
        <v>3</v>
      </c>
    </row>
    <row r="2676" spans="1:9" x14ac:dyDescent="0.3">
      <c r="A2676" s="10">
        <v>43531</v>
      </c>
      <c r="B2676" s="11" t="s">
        <v>190</v>
      </c>
      <c r="C2676" s="11" t="s">
        <v>718</v>
      </c>
      <c r="D2676" s="11" t="s">
        <v>659</v>
      </c>
      <c r="F2676" s="15">
        <f>IF(ISBLANK($D2676),"",IF(ISBLANK($E2676),VLOOKUP($D2676,$J:$K,2,FALSE),VLOOKUP($E2676,'Daycare Packages'!$A:$G,7,FALSE)))</f>
        <v>20</v>
      </c>
      <c r="G2676" s="15"/>
      <c r="H2676" s="15">
        <f t="shared" si="101"/>
        <v>20</v>
      </c>
      <c r="I2676" s="198">
        <f t="shared" si="102"/>
        <v>3</v>
      </c>
    </row>
    <row r="2677" spans="1:9" x14ac:dyDescent="0.3">
      <c r="A2677" s="10">
        <v>43531</v>
      </c>
      <c r="B2677" s="11" t="s">
        <v>152</v>
      </c>
      <c r="C2677" s="11" t="s">
        <v>679</v>
      </c>
      <c r="D2677" s="11" t="s">
        <v>662</v>
      </c>
      <c r="E2677" s="11">
        <v>6696828</v>
      </c>
      <c r="F2677" s="15">
        <f>IF(ISBLANK($D2677),"",IF(ISBLANK($E2677),VLOOKUP($D2677,$J:$K,2,FALSE),VLOOKUP($E2677,'Daycare Packages'!$A:$G,7,FALSE)))</f>
        <v>22</v>
      </c>
      <c r="G2677" s="15"/>
      <c r="H2677" s="15">
        <f t="shared" si="101"/>
        <v>22</v>
      </c>
      <c r="I2677" s="198">
        <f t="shared" si="102"/>
        <v>3</v>
      </c>
    </row>
    <row r="2678" spans="1:9" x14ac:dyDescent="0.3">
      <c r="A2678" s="10">
        <v>43531</v>
      </c>
      <c r="B2678" s="11" t="s">
        <v>185</v>
      </c>
      <c r="C2678" s="11" t="s">
        <v>670</v>
      </c>
      <c r="D2678" s="11" t="s">
        <v>659</v>
      </c>
      <c r="E2678" s="11">
        <v>6734074</v>
      </c>
      <c r="F2678" s="15">
        <f>IF(ISBLANK($D2678),"",IF(ISBLANK($E2678),VLOOKUP($D2678,$J:$K,2,FALSE),VLOOKUP($E2678,'Daycare Packages'!$A:$G,7,FALSE)))</f>
        <v>17</v>
      </c>
      <c r="G2678" s="15"/>
      <c r="H2678" s="15">
        <f t="shared" si="101"/>
        <v>17</v>
      </c>
      <c r="I2678" s="198">
        <f t="shared" si="102"/>
        <v>3</v>
      </c>
    </row>
    <row r="2679" spans="1:9" x14ac:dyDescent="0.3">
      <c r="A2679" s="10">
        <v>43531</v>
      </c>
      <c r="B2679" s="11" t="s">
        <v>749</v>
      </c>
      <c r="C2679" s="11" t="s">
        <v>750</v>
      </c>
      <c r="D2679" s="11" t="s">
        <v>659</v>
      </c>
      <c r="F2679" s="15">
        <f>IF(ISBLANK($D2679),"",IF(ISBLANK($E2679),VLOOKUP($D2679,$J:$K,2,FALSE),VLOOKUP($E2679,'Daycare Packages'!$A:$G,7,FALSE)))</f>
        <v>20</v>
      </c>
      <c r="G2679" s="15"/>
      <c r="H2679" s="15">
        <f t="shared" si="101"/>
        <v>20</v>
      </c>
      <c r="I2679" s="198">
        <f t="shared" si="102"/>
        <v>3</v>
      </c>
    </row>
    <row r="2680" spans="1:9" x14ac:dyDescent="0.3">
      <c r="A2680" s="10">
        <v>43531</v>
      </c>
      <c r="B2680" s="11" t="s">
        <v>899</v>
      </c>
      <c r="C2680" s="11" t="s">
        <v>774</v>
      </c>
      <c r="D2680" s="11" t="s">
        <v>662</v>
      </c>
      <c r="F2680" s="15">
        <f>IF(ISBLANK($D2680),"",IF(ISBLANK($E2680),VLOOKUP($D2680,$J:$K,2,FALSE),VLOOKUP($E2680,'Daycare Packages'!$A:$G,7,FALSE)))</f>
        <v>30</v>
      </c>
      <c r="G2680" s="15"/>
      <c r="H2680" s="15">
        <f t="shared" si="101"/>
        <v>30</v>
      </c>
      <c r="I2680" s="198">
        <f t="shared" si="102"/>
        <v>3</v>
      </c>
    </row>
    <row r="2681" spans="1:9" x14ac:dyDescent="0.3">
      <c r="A2681" s="10">
        <v>43531</v>
      </c>
      <c r="B2681" s="11" t="s">
        <v>530</v>
      </c>
      <c r="C2681" s="11" t="s">
        <v>531</v>
      </c>
      <c r="D2681" s="11" t="s">
        <v>662</v>
      </c>
      <c r="F2681" s="15">
        <f>IF(ISBLANK($D2681),"",IF(ISBLANK($E2681),VLOOKUP($D2681,$J:$K,2,FALSE),VLOOKUP($E2681,'Daycare Packages'!$A:$G,7,FALSE)))</f>
        <v>30</v>
      </c>
      <c r="G2681" s="15"/>
      <c r="H2681" s="15">
        <f t="shared" si="101"/>
        <v>30</v>
      </c>
      <c r="I2681" s="198">
        <f t="shared" si="102"/>
        <v>3</v>
      </c>
    </row>
    <row r="2682" spans="1:9" x14ac:dyDescent="0.3">
      <c r="A2682" s="10">
        <v>43531</v>
      </c>
      <c r="B2682" s="11" t="s">
        <v>912</v>
      </c>
      <c r="C2682" s="11" t="s">
        <v>913</v>
      </c>
      <c r="D2682" s="11" t="s">
        <v>662</v>
      </c>
      <c r="F2682" s="15">
        <f>IF(ISBLANK($D2682),"",IF(ISBLANK($E2682),VLOOKUP($D2682,$J:$K,2,FALSE),VLOOKUP($E2682,'Daycare Packages'!$A:$G,7,FALSE)))</f>
        <v>30</v>
      </c>
      <c r="G2682" s="15"/>
      <c r="H2682" s="15">
        <f t="shared" si="101"/>
        <v>30</v>
      </c>
      <c r="I2682" s="198">
        <f t="shared" si="102"/>
        <v>3</v>
      </c>
    </row>
    <row r="2683" spans="1:9" x14ac:dyDescent="0.3">
      <c r="A2683" s="10">
        <v>43531</v>
      </c>
      <c r="B2683" s="11" t="s">
        <v>730</v>
      </c>
      <c r="C2683" s="11" t="s">
        <v>731</v>
      </c>
      <c r="D2683" s="11" t="s">
        <v>662</v>
      </c>
      <c r="F2683" s="15">
        <f>IF(ISBLANK($D2683),"",IF(ISBLANK($E2683),VLOOKUP($D2683,$J:$K,2,FALSE),VLOOKUP($E2683,'Daycare Packages'!$A:$G,7,FALSE)))</f>
        <v>30</v>
      </c>
      <c r="G2683" s="15"/>
      <c r="H2683" s="15">
        <f t="shared" si="101"/>
        <v>30</v>
      </c>
      <c r="I2683" s="198">
        <f t="shared" si="102"/>
        <v>3</v>
      </c>
    </row>
    <row r="2684" spans="1:9" x14ac:dyDescent="0.3">
      <c r="A2684" s="10">
        <v>43531</v>
      </c>
      <c r="B2684" s="11" t="s">
        <v>204</v>
      </c>
      <c r="C2684" s="11" t="s">
        <v>774</v>
      </c>
      <c r="D2684" s="11" t="s">
        <v>662</v>
      </c>
      <c r="E2684" s="11">
        <v>6792788</v>
      </c>
      <c r="F2684" s="15">
        <f>IF(ISBLANK($D2684),"",IF(ISBLANK($E2684),VLOOKUP($D2684,$J:$K,2,FALSE),VLOOKUP($E2684,'Daycare Packages'!$A:$G,7,FALSE)))</f>
        <v>25</v>
      </c>
      <c r="G2684" s="15"/>
      <c r="H2684" s="15">
        <f t="shared" si="101"/>
        <v>25</v>
      </c>
      <c r="I2684" s="198">
        <f t="shared" si="102"/>
        <v>3</v>
      </c>
    </row>
    <row r="2685" spans="1:9" x14ac:dyDescent="0.3">
      <c r="A2685" s="10">
        <v>43531</v>
      </c>
      <c r="B2685" s="11" t="s">
        <v>204</v>
      </c>
      <c r="C2685" s="11" t="s">
        <v>1051</v>
      </c>
      <c r="D2685" s="11" t="s">
        <v>662</v>
      </c>
      <c r="E2685" s="11">
        <v>6792788</v>
      </c>
      <c r="F2685" s="15">
        <f>IF(ISBLANK($D2685),"",IF(ISBLANK($E2685),VLOOKUP($D2685,$J:$K,2,FALSE),VLOOKUP($E2685,'Daycare Packages'!$A:$G,7,FALSE)))</f>
        <v>25</v>
      </c>
      <c r="G2685" s="15"/>
      <c r="H2685" s="15">
        <f t="shared" si="101"/>
        <v>25</v>
      </c>
      <c r="I2685" s="198">
        <f t="shared" si="102"/>
        <v>3</v>
      </c>
    </row>
    <row r="2686" spans="1:9" x14ac:dyDescent="0.3">
      <c r="A2686" s="10">
        <v>43531</v>
      </c>
      <c r="B2686" s="11" t="s">
        <v>677</v>
      </c>
      <c r="C2686" s="11" t="s">
        <v>678</v>
      </c>
      <c r="D2686" s="11" t="s">
        <v>662</v>
      </c>
      <c r="F2686" s="15">
        <f>IF(ISBLANK($D2686),"",IF(ISBLANK($E2686),VLOOKUP($D2686,$J:$K,2,FALSE),VLOOKUP($E2686,'Daycare Packages'!$A:$G,7,FALSE)))</f>
        <v>30</v>
      </c>
      <c r="G2686" s="15"/>
      <c r="H2686" s="15">
        <f t="shared" ref="H2686:H2749" si="103">IF(ISBLANK(D2686),"",SUM(F2686:G2686))</f>
        <v>30</v>
      </c>
      <c r="I2686" s="198">
        <f t="shared" si="102"/>
        <v>3</v>
      </c>
    </row>
    <row r="2687" spans="1:9" x14ac:dyDescent="0.3">
      <c r="A2687" s="10">
        <v>43531</v>
      </c>
      <c r="B2687" s="11" t="s">
        <v>127</v>
      </c>
      <c r="C2687" s="11" t="s">
        <v>715</v>
      </c>
      <c r="D2687" s="11" t="s">
        <v>662</v>
      </c>
      <c r="E2687" s="11">
        <v>6756191</v>
      </c>
      <c r="F2687" s="15">
        <f>IF(ISBLANK($D2687),"",IF(ISBLANK($E2687),VLOOKUP($D2687,$J:$K,2,FALSE),VLOOKUP($E2687,'Daycare Packages'!$A:$G,7,FALSE)))</f>
        <v>23</v>
      </c>
      <c r="G2687" s="15"/>
      <c r="H2687" s="15">
        <f t="shared" si="103"/>
        <v>23</v>
      </c>
      <c r="I2687" s="198">
        <f t="shared" si="102"/>
        <v>3</v>
      </c>
    </row>
    <row r="2688" spans="1:9" x14ac:dyDescent="0.3">
      <c r="A2688" s="10">
        <v>43531</v>
      </c>
      <c r="B2688" s="11" t="s">
        <v>91</v>
      </c>
      <c r="C2688" s="11" t="s">
        <v>754</v>
      </c>
      <c r="D2688" s="11" t="s">
        <v>659</v>
      </c>
      <c r="F2688" s="15">
        <f>IF(ISBLANK($D2688),"",IF(ISBLANK($E2688),VLOOKUP($D2688,$J:$K,2,FALSE),VLOOKUP($E2688,'Daycare Packages'!$A:$G,7,FALSE)))</f>
        <v>20</v>
      </c>
      <c r="G2688" s="15"/>
      <c r="H2688" s="15">
        <f t="shared" si="103"/>
        <v>20</v>
      </c>
      <c r="I2688" s="198">
        <f t="shared" si="102"/>
        <v>3</v>
      </c>
    </row>
    <row r="2689" spans="1:9" x14ac:dyDescent="0.3">
      <c r="A2689" s="10">
        <v>43531</v>
      </c>
      <c r="B2689" s="11" t="s">
        <v>1170</v>
      </c>
      <c r="C2689" s="11" t="s">
        <v>548</v>
      </c>
      <c r="D2689" s="11" t="s">
        <v>662</v>
      </c>
      <c r="F2689" s="15">
        <f>IF(ISBLANK($D2689),"",IF(ISBLANK($E2689),VLOOKUP($D2689,$J:$K,2,FALSE),VLOOKUP($E2689,'Daycare Packages'!$A:$G,7,FALSE)))</f>
        <v>30</v>
      </c>
      <c r="G2689" s="15"/>
      <c r="H2689" s="15">
        <f t="shared" si="103"/>
        <v>30</v>
      </c>
      <c r="I2689" s="198">
        <f t="shared" si="102"/>
        <v>3</v>
      </c>
    </row>
    <row r="2690" spans="1:9" x14ac:dyDescent="0.3">
      <c r="A2690" s="10">
        <v>43531</v>
      </c>
      <c r="B2690" s="11" t="s">
        <v>145</v>
      </c>
      <c r="C2690" s="11" t="s">
        <v>811</v>
      </c>
      <c r="D2690" s="11" t="s">
        <v>662</v>
      </c>
      <c r="E2690" s="11">
        <v>6758720</v>
      </c>
      <c r="F2690" s="15">
        <f>IF(ISBLANK($D2690),"",IF(ISBLANK($E2690),VLOOKUP($D2690,$J:$K,2,FALSE),VLOOKUP($E2690,'Daycare Packages'!$A:$G,7,FALSE)))</f>
        <v>27</v>
      </c>
      <c r="G2690" s="15"/>
      <c r="H2690" s="15">
        <f t="shared" si="103"/>
        <v>27</v>
      </c>
      <c r="I2690" s="198">
        <f t="shared" si="102"/>
        <v>3</v>
      </c>
    </row>
    <row r="2691" spans="1:9" x14ac:dyDescent="0.3">
      <c r="A2691" s="10">
        <v>43531</v>
      </c>
      <c r="B2691" s="11" t="s">
        <v>198</v>
      </c>
      <c r="C2691" s="11" t="s">
        <v>841</v>
      </c>
      <c r="D2691" s="11" t="s">
        <v>662</v>
      </c>
      <c r="E2691" s="11">
        <v>6758811</v>
      </c>
      <c r="F2691" s="15">
        <f>IF(ISBLANK($D2691),"",IF(ISBLANK($E2691),VLOOKUP($D2691,$J:$K,2,FALSE),VLOOKUP($E2691,'Daycare Packages'!$A:$G,7,FALSE)))</f>
        <v>27</v>
      </c>
      <c r="G2691" s="15"/>
      <c r="H2691" s="15">
        <f t="shared" si="103"/>
        <v>27</v>
      </c>
      <c r="I2691" s="198">
        <f t="shared" ref="I2691:I2754" si="104">IF(A2691="",0,MONTH(A2691))</f>
        <v>3</v>
      </c>
    </row>
    <row r="2692" spans="1:9" x14ac:dyDescent="0.3">
      <c r="A2692" s="10">
        <v>43531</v>
      </c>
      <c r="B2692" s="11" t="s">
        <v>198</v>
      </c>
      <c r="C2692" s="11" t="s">
        <v>739</v>
      </c>
      <c r="D2692" s="11" t="s">
        <v>662</v>
      </c>
      <c r="E2692" s="11">
        <v>6758811</v>
      </c>
      <c r="F2692" s="15">
        <f>IF(ISBLANK($D2692),"",IF(ISBLANK($E2692),VLOOKUP($D2692,$J:$K,2,FALSE),VLOOKUP($E2692,'Daycare Packages'!$A:$G,7,FALSE)))</f>
        <v>27</v>
      </c>
      <c r="G2692" s="15"/>
      <c r="H2692" s="15">
        <f t="shared" si="103"/>
        <v>27</v>
      </c>
      <c r="I2692" s="198">
        <f t="shared" si="104"/>
        <v>3</v>
      </c>
    </row>
    <row r="2693" spans="1:9" x14ac:dyDescent="0.3">
      <c r="A2693" s="10">
        <v>43531</v>
      </c>
      <c r="B2693" s="11" t="s">
        <v>192</v>
      </c>
      <c r="C2693" s="11" t="s">
        <v>871</v>
      </c>
      <c r="D2693" s="11" t="s">
        <v>662</v>
      </c>
      <c r="E2693" s="11">
        <v>6727428</v>
      </c>
      <c r="F2693" s="15">
        <f>IF(ISBLANK($D2693),"",IF(ISBLANK($E2693),VLOOKUP($D2693,$J:$K,2,FALSE),VLOOKUP($E2693,'Daycare Packages'!$A:$G,7,FALSE)))</f>
        <v>25</v>
      </c>
      <c r="G2693" s="15"/>
      <c r="H2693" s="15">
        <f t="shared" si="103"/>
        <v>25</v>
      </c>
      <c r="I2693" s="198">
        <f t="shared" si="104"/>
        <v>3</v>
      </c>
    </row>
    <row r="2694" spans="1:9" x14ac:dyDescent="0.3">
      <c r="A2694" s="10">
        <v>43531</v>
      </c>
      <c r="B2694" s="11" t="s">
        <v>1161</v>
      </c>
      <c r="C2694" s="11" t="s">
        <v>1162</v>
      </c>
      <c r="D2694" s="11" t="s">
        <v>662</v>
      </c>
      <c r="F2694" s="15">
        <f>IF(ISBLANK($D2694),"",IF(ISBLANK($E2694),VLOOKUP($D2694,$J:$K,2,FALSE),VLOOKUP($E2694,'Daycare Packages'!$A:$G,7,FALSE)))</f>
        <v>30</v>
      </c>
      <c r="G2694" s="15"/>
      <c r="H2694" s="15">
        <f t="shared" si="103"/>
        <v>30</v>
      </c>
      <c r="I2694" s="198">
        <f t="shared" si="104"/>
        <v>3</v>
      </c>
    </row>
    <row r="2695" spans="1:9" x14ac:dyDescent="0.3">
      <c r="A2695" s="10">
        <v>43531</v>
      </c>
      <c r="B2695" s="11" t="s">
        <v>1029</v>
      </c>
      <c r="C2695" s="11" t="s">
        <v>402</v>
      </c>
      <c r="D2695" s="11" t="s">
        <v>662</v>
      </c>
      <c r="F2695" s="15">
        <f>IF(ISBLANK($D2695),"",IF(ISBLANK($E2695),VLOOKUP($D2695,$J:$K,2,FALSE),VLOOKUP($E2695,'Daycare Packages'!$A:$G,7,FALSE)))</f>
        <v>30</v>
      </c>
      <c r="G2695" s="15"/>
      <c r="H2695" s="15">
        <f t="shared" si="103"/>
        <v>30</v>
      </c>
      <c r="I2695" s="198">
        <f t="shared" si="104"/>
        <v>3</v>
      </c>
    </row>
    <row r="2696" spans="1:9" x14ac:dyDescent="0.3">
      <c r="A2696" s="10">
        <v>43531</v>
      </c>
      <c r="B2696" s="11" t="s">
        <v>936</v>
      </c>
      <c r="C2696" s="11" t="s">
        <v>937</v>
      </c>
      <c r="D2696" s="11" t="s">
        <v>662</v>
      </c>
      <c r="F2696" s="15">
        <f>IF(ISBLANK($D2696),"",IF(ISBLANK($E2696),VLOOKUP($D2696,$J:$K,2,FALSE),VLOOKUP($E2696,'Daycare Packages'!$A:$G,7,FALSE)))</f>
        <v>30</v>
      </c>
      <c r="G2696" s="15"/>
      <c r="H2696" s="15">
        <f t="shared" si="103"/>
        <v>30</v>
      </c>
      <c r="I2696" s="198">
        <f t="shared" si="104"/>
        <v>3</v>
      </c>
    </row>
    <row r="2697" spans="1:9" x14ac:dyDescent="0.3">
      <c r="A2697" s="10">
        <v>43531</v>
      </c>
      <c r="B2697" s="11" t="s">
        <v>690</v>
      </c>
      <c r="C2697" s="11" t="s">
        <v>691</v>
      </c>
      <c r="D2697" s="11" t="s">
        <v>662</v>
      </c>
      <c r="E2697" s="11">
        <v>6754754</v>
      </c>
      <c r="F2697" s="15">
        <f>IF(ISBLANK($D2697),"",IF(ISBLANK($E2697),VLOOKUP($D2697,$J:$K,2,FALSE),VLOOKUP($E2697,'Daycare Packages'!$A:$G,7,FALSE)))</f>
        <v>25</v>
      </c>
      <c r="G2697" s="15"/>
      <c r="H2697" s="15">
        <f t="shared" si="103"/>
        <v>25</v>
      </c>
      <c r="I2697" s="198">
        <f t="shared" si="104"/>
        <v>3</v>
      </c>
    </row>
    <row r="2698" spans="1:9" x14ac:dyDescent="0.3">
      <c r="A2698" s="10">
        <v>43531</v>
      </c>
      <c r="B2698" s="11" t="s">
        <v>115</v>
      </c>
      <c r="C2698" s="11" t="s">
        <v>764</v>
      </c>
      <c r="D2698" s="11" t="s">
        <v>662</v>
      </c>
      <c r="E2698" s="11">
        <v>6589872</v>
      </c>
      <c r="F2698" s="15">
        <f>IF(ISBLANK($D2698),"",IF(ISBLANK($E2698),VLOOKUP($D2698,$J:$K,2,FALSE),VLOOKUP($E2698,'Daycare Packages'!$A:$G,7,FALSE)))</f>
        <v>22</v>
      </c>
      <c r="G2698" s="15"/>
      <c r="H2698" s="15">
        <f t="shared" si="103"/>
        <v>22</v>
      </c>
      <c r="I2698" s="198">
        <f t="shared" si="104"/>
        <v>3</v>
      </c>
    </row>
    <row r="2699" spans="1:9" x14ac:dyDescent="0.3">
      <c r="A2699" s="10">
        <v>43531</v>
      </c>
      <c r="B2699" s="11" t="s">
        <v>680</v>
      </c>
      <c r="C2699" s="11" t="s">
        <v>592</v>
      </c>
      <c r="D2699" s="11" t="s">
        <v>662</v>
      </c>
      <c r="F2699" s="15">
        <f>IF(ISBLANK($D2699),"",IF(ISBLANK($E2699),VLOOKUP($D2699,$J:$K,2,FALSE),VLOOKUP($E2699,'Daycare Packages'!$A:$G,7,FALSE)))</f>
        <v>30</v>
      </c>
      <c r="G2699" s="15">
        <v>-7</v>
      </c>
      <c r="H2699" s="15">
        <f t="shared" si="103"/>
        <v>23</v>
      </c>
      <c r="I2699" s="198">
        <f t="shared" si="104"/>
        <v>3</v>
      </c>
    </row>
    <row r="2700" spans="1:9" x14ac:dyDescent="0.3">
      <c r="A2700" s="10">
        <v>43531</v>
      </c>
      <c r="B2700" s="11" t="s">
        <v>680</v>
      </c>
      <c r="C2700" s="11" t="s">
        <v>681</v>
      </c>
      <c r="D2700" s="11" t="s">
        <v>662</v>
      </c>
      <c r="F2700" s="15">
        <f>IF(ISBLANK($D2700),"",IF(ISBLANK($E2700),VLOOKUP($D2700,$J:$K,2,FALSE),VLOOKUP($E2700,'Daycare Packages'!$A:$G,7,FALSE)))</f>
        <v>30</v>
      </c>
      <c r="G2700" s="15">
        <v>-7</v>
      </c>
      <c r="H2700" s="15">
        <f t="shared" si="103"/>
        <v>23</v>
      </c>
      <c r="I2700" s="198">
        <f t="shared" si="104"/>
        <v>3</v>
      </c>
    </row>
    <row r="2701" spans="1:9" x14ac:dyDescent="0.3">
      <c r="A2701" s="10">
        <v>43531</v>
      </c>
      <c r="B2701" s="11" t="s">
        <v>138</v>
      </c>
      <c r="C2701" s="11" t="s">
        <v>573</v>
      </c>
      <c r="D2701" s="11" t="s">
        <v>662</v>
      </c>
      <c r="E2701" s="11">
        <v>6669597</v>
      </c>
      <c r="F2701" s="15">
        <f>IF(ISBLANK($D2701),"",IF(ISBLANK($E2701),VLOOKUP($D2701,$J:$K,2,FALSE),VLOOKUP($E2701,'Daycare Packages'!$A:$G,7,FALSE)))</f>
        <v>22</v>
      </c>
      <c r="G2701" s="15"/>
      <c r="H2701" s="15">
        <f t="shared" si="103"/>
        <v>22</v>
      </c>
      <c r="I2701" s="198">
        <f t="shared" si="104"/>
        <v>3</v>
      </c>
    </row>
    <row r="2702" spans="1:9" x14ac:dyDescent="0.3">
      <c r="A2702" s="10">
        <v>43531</v>
      </c>
      <c r="B2702" s="11" t="s">
        <v>171</v>
      </c>
      <c r="C2702" s="11" t="s">
        <v>693</v>
      </c>
      <c r="D2702" s="11" t="s">
        <v>662</v>
      </c>
      <c r="E2702" s="11">
        <v>6715360</v>
      </c>
      <c r="F2702" s="15">
        <f>IF(ISBLANK($D2702),"",IF(ISBLANK($E2702),VLOOKUP($D2702,$J:$K,2,FALSE),VLOOKUP($E2702,'Daycare Packages'!$A:$G,7,FALSE)))</f>
        <v>25</v>
      </c>
      <c r="G2702" s="15"/>
      <c r="H2702" s="15">
        <f t="shared" si="103"/>
        <v>25</v>
      </c>
      <c r="I2702" s="198">
        <f t="shared" si="104"/>
        <v>3</v>
      </c>
    </row>
    <row r="2703" spans="1:9" x14ac:dyDescent="0.3">
      <c r="A2703" s="10">
        <v>43531</v>
      </c>
      <c r="B2703" s="11" t="s">
        <v>244</v>
      </c>
      <c r="C2703" s="11" t="s">
        <v>673</v>
      </c>
      <c r="D2703" s="11" t="s">
        <v>662</v>
      </c>
      <c r="F2703" s="15">
        <f>IF(ISBLANK($D2703),"",IF(ISBLANK($E2703),VLOOKUP($D2703,$J:$K,2,FALSE),VLOOKUP($E2703,'Daycare Packages'!$A:$G,7,FALSE)))</f>
        <v>30</v>
      </c>
      <c r="G2703" s="15"/>
      <c r="H2703" s="15">
        <f t="shared" si="103"/>
        <v>30</v>
      </c>
      <c r="I2703" s="198">
        <f t="shared" si="104"/>
        <v>3</v>
      </c>
    </row>
    <row r="2704" spans="1:9" x14ac:dyDescent="0.3">
      <c r="A2704" s="10">
        <v>43531</v>
      </c>
      <c r="B2704" s="11" t="s">
        <v>209</v>
      </c>
      <c r="C2704" s="11" t="s">
        <v>566</v>
      </c>
      <c r="D2704" s="11" t="s">
        <v>662</v>
      </c>
      <c r="F2704" s="15">
        <f>IF(ISBLANK($D2704),"",IF(ISBLANK($E2704),VLOOKUP($D2704,$J:$K,2,FALSE),VLOOKUP($E2704,'Daycare Packages'!$A:$G,7,FALSE)))</f>
        <v>30</v>
      </c>
      <c r="G2704" s="15"/>
      <c r="H2704" s="15">
        <f t="shared" si="103"/>
        <v>30</v>
      </c>
      <c r="I2704" s="198">
        <f t="shared" si="104"/>
        <v>3</v>
      </c>
    </row>
    <row r="2705" spans="1:9" x14ac:dyDescent="0.3">
      <c r="A2705" s="10">
        <v>43531</v>
      </c>
      <c r="B2705" s="11" t="s">
        <v>933</v>
      </c>
      <c r="C2705" s="11" t="s">
        <v>618</v>
      </c>
      <c r="D2705" s="11" t="s">
        <v>662</v>
      </c>
      <c r="F2705" s="15">
        <f>IF(ISBLANK($D2705),"",IF(ISBLANK($E2705),VLOOKUP($D2705,$J:$K,2,FALSE),VLOOKUP($E2705,'Daycare Packages'!$A:$G,7,FALSE)))</f>
        <v>30</v>
      </c>
      <c r="G2705" s="15"/>
      <c r="H2705" s="15">
        <f t="shared" si="103"/>
        <v>30</v>
      </c>
      <c r="I2705" s="198">
        <f t="shared" si="104"/>
        <v>3</v>
      </c>
    </row>
    <row r="2706" spans="1:9" x14ac:dyDescent="0.3">
      <c r="A2706" s="10">
        <v>43531</v>
      </c>
      <c r="B2706" s="11" t="s">
        <v>168</v>
      </c>
      <c r="C2706" s="11" t="s">
        <v>640</v>
      </c>
      <c r="D2706" s="11" t="s">
        <v>662</v>
      </c>
      <c r="E2706" s="11">
        <v>6786393</v>
      </c>
      <c r="F2706" s="15">
        <f>IF(ISBLANK($D2706),"",IF(ISBLANK($E2706),VLOOKUP($D2706,$J:$K,2,FALSE),VLOOKUP($E2706,'Daycare Packages'!$A:$G,7,FALSE)))</f>
        <v>27</v>
      </c>
      <c r="G2706" s="15"/>
      <c r="H2706" s="15">
        <f t="shared" si="103"/>
        <v>27</v>
      </c>
      <c r="I2706" s="198">
        <f t="shared" si="104"/>
        <v>3</v>
      </c>
    </row>
    <row r="2707" spans="1:9" x14ac:dyDescent="0.3">
      <c r="A2707" s="10">
        <v>43531</v>
      </c>
      <c r="B2707" s="11" t="s">
        <v>209</v>
      </c>
      <c r="C2707" s="11" t="s">
        <v>702</v>
      </c>
      <c r="D2707" s="11" t="s">
        <v>662</v>
      </c>
      <c r="E2707" s="11">
        <v>6780905</v>
      </c>
      <c r="F2707" s="15">
        <f>IF(ISBLANK($D2707),"",IF(ISBLANK($E2707),VLOOKUP($D2707,$J:$K,2,FALSE),VLOOKUP($E2707,'Daycare Packages'!$A:$G,7,FALSE)))</f>
        <v>27</v>
      </c>
      <c r="G2707" s="15"/>
      <c r="H2707" s="15">
        <f t="shared" si="103"/>
        <v>27</v>
      </c>
      <c r="I2707" s="198">
        <f t="shared" si="104"/>
        <v>3</v>
      </c>
    </row>
    <row r="2708" spans="1:9" x14ac:dyDescent="0.3">
      <c r="A2708" s="10">
        <v>43531</v>
      </c>
      <c r="B2708" s="11" t="s">
        <v>197</v>
      </c>
      <c r="C2708" s="11" t="s">
        <v>754</v>
      </c>
      <c r="D2708" s="11" t="s">
        <v>662</v>
      </c>
      <c r="E2708" s="11">
        <v>6762549</v>
      </c>
      <c r="F2708" s="15">
        <f>IF(ISBLANK($D2708),"",IF(ISBLANK($E2708),VLOOKUP($D2708,$J:$K,2,FALSE),VLOOKUP($E2708,'Daycare Packages'!$A:$G,7,FALSE)))</f>
        <v>27</v>
      </c>
      <c r="G2708" s="15"/>
      <c r="H2708" s="15">
        <f t="shared" si="103"/>
        <v>27</v>
      </c>
      <c r="I2708" s="198">
        <f t="shared" si="104"/>
        <v>3</v>
      </c>
    </row>
    <row r="2709" spans="1:9" x14ac:dyDescent="0.3">
      <c r="A2709" s="10">
        <v>43531</v>
      </c>
      <c r="B2709" s="11" t="s">
        <v>154</v>
      </c>
      <c r="C2709" s="11" t="s">
        <v>729</v>
      </c>
      <c r="D2709" s="11" t="s">
        <v>662</v>
      </c>
      <c r="E2709" s="11">
        <v>6758334</v>
      </c>
      <c r="F2709" s="15">
        <f>IF(ISBLANK($D2709),"",IF(ISBLANK($E2709),VLOOKUP($D2709,$J:$K,2,FALSE),VLOOKUP($E2709,'Daycare Packages'!$A:$G,7,FALSE)))</f>
        <v>27</v>
      </c>
      <c r="G2709" s="15"/>
      <c r="H2709" s="15">
        <f t="shared" si="103"/>
        <v>27</v>
      </c>
      <c r="I2709" s="198">
        <f t="shared" si="104"/>
        <v>3</v>
      </c>
    </row>
    <row r="2710" spans="1:9" x14ac:dyDescent="0.3">
      <c r="A2710" s="10">
        <v>43531</v>
      </c>
      <c r="B2710" s="11" t="s">
        <v>210</v>
      </c>
      <c r="C2710" s="11" t="s">
        <v>460</v>
      </c>
      <c r="D2710" s="11" t="s">
        <v>662</v>
      </c>
      <c r="E2710" s="11">
        <v>6784040</v>
      </c>
      <c r="F2710" s="15">
        <f>IF(ISBLANK($D2710),"",IF(ISBLANK($E2710),VLOOKUP($D2710,$J:$K,2,FALSE),VLOOKUP($E2710,'Daycare Packages'!$A:$G,7,FALSE)))</f>
        <v>27</v>
      </c>
      <c r="G2710" s="15"/>
      <c r="H2710" s="15">
        <f t="shared" si="103"/>
        <v>27</v>
      </c>
      <c r="I2710" s="198">
        <f t="shared" si="104"/>
        <v>3</v>
      </c>
    </row>
    <row r="2711" spans="1:9" x14ac:dyDescent="0.3">
      <c r="A2711" s="10">
        <v>43531</v>
      </c>
      <c r="B2711" s="11" t="s">
        <v>146</v>
      </c>
      <c r="C2711" s="11" t="s">
        <v>705</v>
      </c>
      <c r="D2711" s="11" t="s">
        <v>662</v>
      </c>
      <c r="E2711" s="11">
        <v>6690320</v>
      </c>
      <c r="F2711" s="15">
        <f>IF(ISBLANK($D2711),"",IF(ISBLANK($E2711),VLOOKUP($D2711,$J:$K,2,FALSE),VLOOKUP($E2711,'Daycare Packages'!$A:$G,7,FALSE)))</f>
        <v>22</v>
      </c>
      <c r="G2711" s="15"/>
      <c r="H2711" s="15">
        <f t="shared" si="103"/>
        <v>22</v>
      </c>
      <c r="I2711" s="198">
        <f t="shared" si="104"/>
        <v>3</v>
      </c>
    </row>
    <row r="2712" spans="1:9" x14ac:dyDescent="0.3">
      <c r="A2712" s="10">
        <v>43531</v>
      </c>
      <c r="B2712" s="11" t="s">
        <v>167</v>
      </c>
      <c r="C2712" s="11" t="s">
        <v>726</v>
      </c>
      <c r="D2712" s="11" t="s">
        <v>662</v>
      </c>
      <c r="E2712" s="11">
        <v>6778152</v>
      </c>
      <c r="F2712" s="15">
        <f>IF(ISBLANK($D2712),"",IF(ISBLANK($E2712),VLOOKUP($D2712,$J:$K,2,FALSE),VLOOKUP($E2712,'Daycare Packages'!$A:$G,7,FALSE)))</f>
        <v>27</v>
      </c>
      <c r="G2712" s="15"/>
      <c r="H2712" s="15">
        <f t="shared" si="103"/>
        <v>27</v>
      </c>
      <c r="I2712" s="198">
        <f t="shared" si="104"/>
        <v>3</v>
      </c>
    </row>
    <row r="2713" spans="1:9" x14ac:dyDescent="0.3">
      <c r="A2713" s="10">
        <v>43531</v>
      </c>
      <c r="B2713" s="11" t="s">
        <v>167</v>
      </c>
      <c r="C2713" s="11" t="s">
        <v>467</v>
      </c>
      <c r="D2713" s="11" t="s">
        <v>662</v>
      </c>
      <c r="E2713" s="11">
        <v>6778152</v>
      </c>
      <c r="F2713" s="15">
        <f>IF(ISBLANK($D2713),"",IF(ISBLANK($E2713),VLOOKUP($D2713,$J:$K,2,FALSE),VLOOKUP($E2713,'Daycare Packages'!$A:$G,7,FALSE)))</f>
        <v>27</v>
      </c>
      <c r="G2713" s="15"/>
      <c r="H2713" s="15">
        <f t="shared" si="103"/>
        <v>27</v>
      </c>
      <c r="I2713" s="198">
        <f t="shared" si="104"/>
        <v>3</v>
      </c>
    </row>
    <row r="2714" spans="1:9" x14ac:dyDescent="0.3">
      <c r="A2714" s="10">
        <v>43531</v>
      </c>
      <c r="B2714" s="11" t="s">
        <v>208</v>
      </c>
      <c r="C2714" s="11" t="s">
        <v>507</v>
      </c>
      <c r="D2714" s="11" t="s">
        <v>662</v>
      </c>
      <c r="E2714" s="11">
        <v>6733427</v>
      </c>
      <c r="F2714" s="15">
        <f>IF(ISBLANK($D2714),"",IF(ISBLANK($E2714),VLOOKUP($D2714,$J:$K,2,FALSE),VLOOKUP($E2714,'Daycare Packages'!$A:$G,7,FALSE)))</f>
        <v>22</v>
      </c>
      <c r="G2714" s="15"/>
      <c r="H2714" s="15">
        <f t="shared" si="103"/>
        <v>22</v>
      </c>
      <c r="I2714" s="198">
        <f t="shared" si="104"/>
        <v>3</v>
      </c>
    </row>
    <row r="2715" spans="1:9" x14ac:dyDescent="0.3">
      <c r="A2715" s="10">
        <v>43531</v>
      </c>
      <c r="B2715" s="11" t="s">
        <v>199</v>
      </c>
      <c r="C2715" s="11" t="s">
        <v>711</v>
      </c>
      <c r="D2715" s="11" t="s">
        <v>662</v>
      </c>
      <c r="E2715" s="11">
        <v>6730274</v>
      </c>
      <c r="F2715" s="15">
        <f>IF(ISBLANK($D2715),"",IF(ISBLANK($E2715),VLOOKUP($D2715,$J:$K,2,FALSE),VLOOKUP($E2715,'Daycare Packages'!$A:$G,7,FALSE)))</f>
        <v>25</v>
      </c>
      <c r="G2715" s="15"/>
      <c r="H2715" s="15">
        <f t="shared" si="103"/>
        <v>25</v>
      </c>
      <c r="I2715" s="198">
        <f t="shared" si="104"/>
        <v>3</v>
      </c>
    </row>
    <row r="2716" spans="1:9" x14ac:dyDescent="0.3">
      <c r="A2716" s="10">
        <v>43531</v>
      </c>
      <c r="B2716" s="11" t="s">
        <v>318</v>
      </c>
      <c r="C2716" s="11" t="s">
        <v>723</v>
      </c>
      <c r="D2716" s="11" t="s">
        <v>662</v>
      </c>
      <c r="F2716" s="15">
        <f>IF(ISBLANK($D2716),"",IF(ISBLANK($E2716),VLOOKUP($D2716,$J:$K,2,FALSE),VLOOKUP($E2716,'Daycare Packages'!$A:$G,7,FALSE)))</f>
        <v>30</v>
      </c>
      <c r="G2716" s="15"/>
      <c r="H2716" s="15">
        <f t="shared" si="103"/>
        <v>30</v>
      </c>
      <c r="I2716" s="198">
        <f t="shared" si="104"/>
        <v>3</v>
      </c>
    </row>
    <row r="2717" spans="1:9" x14ac:dyDescent="0.3">
      <c r="A2717" s="10">
        <v>43531</v>
      </c>
      <c r="B2717" s="11" t="s">
        <v>217</v>
      </c>
      <c r="C2717" s="11" t="s">
        <v>402</v>
      </c>
      <c r="D2717" s="11" t="s">
        <v>662</v>
      </c>
      <c r="E2717" s="11">
        <v>6784493</v>
      </c>
      <c r="F2717" s="15">
        <f>IF(ISBLANK($D2717),"",IF(ISBLANK($E2717),VLOOKUP($D2717,$J:$K,2,FALSE),VLOOKUP($E2717,'Daycare Packages'!$A:$G,7,FALSE)))</f>
        <v>26</v>
      </c>
      <c r="G2717" s="15"/>
      <c r="H2717" s="15">
        <f t="shared" si="103"/>
        <v>26</v>
      </c>
      <c r="I2717" s="198">
        <f t="shared" si="104"/>
        <v>3</v>
      </c>
    </row>
    <row r="2718" spans="1:9" x14ac:dyDescent="0.3">
      <c r="A2718" s="10">
        <v>43531</v>
      </c>
      <c r="B2718" s="11" t="s">
        <v>212</v>
      </c>
      <c r="C2718" s="11" t="s">
        <v>707</v>
      </c>
      <c r="D2718" s="11" t="s">
        <v>662</v>
      </c>
      <c r="F2718" s="15">
        <f>IF(ISBLANK($D2718),"",IF(ISBLANK($E2718),VLOOKUP($D2718,$J:$K,2,FALSE),VLOOKUP($E2718,'Daycare Packages'!$A:$G,7,FALSE)))</f>
        <v>30</v>
      </c>
      <c r="G2718" s="15"/>
      <c r="H2718" s="15">
        <f t="shared" si="103"/>
        <v>30</v>
      </c>
      <c r="I2718" s="198">
        <f t="shared" si="104"/>
        <v>3</v>
      </c>
    </row>
    <row r="2719" spans="1:9" x14ac:dyDescent="0.3">
      <c r="A2719" s="10">
        <v>43531</v>
      </c>
      <c r="B2719" s="11" t="s">
        <v>1121</v>
      </c>
      <c r="C2719" s="11" t="s">
        <v>878</v>
      </c>
      <c r="D2719" s="11" t="s">
        <v>662</v>
      </c>
      <c r="E2719" s="11">
        <v>6792732</v>
      </c>
      <c r="F2719" s="15">
        <f>IF(ISBLANK($D2719),"",IF(ISBLANK($E2719),VLOOKUP($D2719,$J:$K,2,FALSE),VLOOKUP($E2719,'Daycare Packages'!$A:$G,7,FALSE)))</f>
        <v>25</v>
      </c>
      <c r="G2719" s="15"/>
      <c r="H2719" s="15">
        <f t="shared" si="103"/>
        <v>25</v>
      </c>
      <c r="I2719" s="198">
        <f t="shared" si="104"/>
        <v>3</v>
      </c>
    </row>
    <row r="2720" spans="1:9" x14ac:dyDescent="0.3">
      <c r="A2720" s="10">
        <v>43531</v>
      </c>
      <c r="B2720" s="11" t="s">
        <v>1086</v>
      </c>
      <c r="C2720" s="11" t="s">
        <v>1087</v>
      </c>
      <c r="D2720" s="11" t="s">
        <v>662</v>
      </c>
      <c r="F2720" s="15">
        <f>IF(ISBLANK($D2720),"",IF(ISBLANK($E2720),VLOOKUP($D2720,$J:$K,2,FALSE),VLOOKUP($E2720,'Daycare Packages'!$A:$G,7,FALSE)))</f>
        <v>30</v>
      </c>
      <c r="G2720" s="15"/>
      <c r="H2720" s="15">
        <f t="shared" si="103"/>
        <v>30</v>
      </c>
      <c r="I2720" s="198">
        <f t="shared" si="104"/>
        <v>3</v>
      </c>
    </row>
    <row r="2721" spans="1:9" x14ac:dyDescent="0.3">
      <c r="A2721" s="10">
        <v>43531</v>
      </c>
      <c r="B2721" s="11" t="s">
        <v>114</v>
      </c>
      <c r="C2721" s="11" t="s">
        <v>789</v>
      </c>
      <c r="D2721" s="11" t="s">
        <v>662</v>
      </c>
      <c r="E2721" s="11">
        <v>6735275</v>
      </c>
      <c r="F2721" s="15">
        <f>IF(ISBLANK($D2721),"",IF(ISBLANK($E2721),VLOOKUP($D2721,$J:$K,2,FALSE),VLOOKUP($E2721,'Daycare Packages'!$A:$G,7,FALSE)))</f>
        <v>22</v>
      </c>
      <c r="G2721" s="15"/>
      <c r="H2721" s="15">
        <f t="shared" si="103"/>
        <v>22</v>
      </c>
      <c r="I2721" s="198">
        <f t="shared" si="104"/>
        <v>3</v>
      </c>
    </row>
    <row r="2722" spans="1:9" x14ac:dyDescent="0.3">
      <c r="A2722" s="10">
        <v>43531</v>
      </c>
      <c r="B2722" s="11" t="s">
        <v>120</v>
      </c>
      <c r="C2722" s="11" t="s">
        <v>801</v>
      </c>
      <c r="D2722" s="11" t="s">
        <v>662</v>
      </c>
      <c r="E2722" s="11">
        <v>6735731</v>
      </c>
      <c r="F2722" s="15">
        <f>IF(ISBLANK($D2722),"",IF(ISBLANK($E2722),VLOOKUP($D2722,$J:$K,2,FALSE),VLOOKUP($E2722,'Daycare Packages'!$A:$G,7,FALSE)))</f>
        <v>25</v>
      </c>
      <c r="G2722" s="15"/>
      <c r="H2722" s="15">
        <f t="shared" si="103"/>
        <v>25</v>
      </c>
      <c r="I2722" s="198">
        <f t="shared" si="104"/>
        <v>3</v>
      </c>
    </row>
    <row r="2723" spans="1:9" x14ac:dyDescent="0.3">
      <c r="A2723" s="10">
        <v>43531</v>
      </c>
      <c r="B2723" s="11" t="s">
        <v>459</v>
      </c>
      <c r="C2723" s="11" t="s">
        <v>460</v>
      </c>
      <c r="D2723" s="11" t="s">
        <v>662</v>
      </c>
      <c r="F2723" s="15">
        <f>IF(ISBLANK($D2723),"",IF(ISBLANK($E2723),VLOOKUP($D2723,$J:$K,2,FALSE),VLOOKUP($E2723,'Daycare Packages'!$A:$G,7,FALSE)))</f>
        <v>30</v>
      </c>
      <c r="G2723" s="15"/>
      <c r="H2723" s="15">
        <f t="shared" si="103"/>
        <v>30</v>
      </c>
      <c r="I2723" s="198">
        <f t="shared" si="104"/>
        <v>3</v>
      </c>
    </row>
    <row r="2724" spans="1:9" x14ac:dyDescent="0.3">
      <c r="A2724" s="10">
        <v>43531</v>
      </c>
      <c r="B2724" s="11" t="s">
        <v>833</v>
      </c>
      <c r="C2724" s="11" t="s">
        <v>618</v>
      </c>
      <c r="D2724" s="11" t="s">
        <v>662</v>
      </c>
      <c r="F2724" s="15">
        <f>IF(ISBLANK($D2724),"",IF(ISBLANK($E2724),VLOOKUP($D2724,$J:$K,2,FALSE),VLOOKUP($E2724,'Daycare Packages'!$A:$G,7,FALSE)))</f>
        <v>30</v>
      </c>
      <c r="G2724" s="15"/>
      <c r="H2724" s="15">
        <f t="shared" si="103"/>
        <v>30</v>
      </c>
      <c r="I2724" s="198">
        <f t="shared" si="104"/>
        <v>3</v>
      </c>
    </row>
    <row r="2725" spans="1:9" x14ac:dyDescent="0.3">
      <c r="A2725" s="10">
        <v>43531</v>
      </c>
      <c r="B2725" s="11" t="s">
        <v>189</v>
      </c>
      <c r="C2725" s="11" t="s">
        <v>638</v>
      </c>
      <c r="D2725" s="11" t="s">
        <v>662</v>
      </c>
      <c r="E2725" s="11">
        <v>6725260</v>
      </c>
      <c r="F2725" s="15">
        <f>IF(ISBLANK($D2725),"",IF(ISBLANK($E2725),VLOOKUP($D2725,$J:$K,2,FALSE),VLOOKUP($E2725,'Daycare Packages'!$A:$G,7,FALSE)))</f>
        <v>22</v>
      </c>
      <c r="G2725" s="15"/>
      <c r="H2725" s="15">
        <f t="shared" si="103"/>
        <v>22</v>
      </c>
      <c r="I2725" s="198">
        <f t="shared" si="104"/>
        <v>3</v>
      </c>
    </row>
    <row r="2726" spans="1:9" x14ac:dyDescent="0.3">
      <c r="A2726" s="10">
        <v>43531</v>
      </c>
      <c r="B2726" s="11" t="s">
        <v>160</v>
      </c>
      <c r="C2726" s="11" t="s">
        <v>794</v>
      </c>
      <c r="D2726" s="11" t="s">
        <v>662</v>
      </c>
      <c r="E2726" s="11">
        <v>6762371</v>
      </c>
      <c r="F2726" s="15">
        <f>IF(ISBLANK($D2726),"",IF(ISBLANK($E2726),VLOOKUP($D2726,$J:$K,2,FALSE),VLOOKUP($E2726,'Daycare Packages'!$A:$G,7,FALSE)))</f>
        <v>25</v>
      </c>
      <c r="G2726" s="15"/>
      <c r="H2726" s="15">
        <f t="shared" si="103"/>
        <v>25</v>
      </c>
      <c r="I2726" s="198">
        <f t="shared" si="104"/>
        <v>3</v>
      </c>
    </row>
    <row r="2727" spans="1:9" x14ac:dyDescent="0.3">
      <c r="A2727" s="10">
        <v>43531</v>
      </c>
      <c r="B2727" s="11" t="s">
        <v>160</v>
      </c>
      <c r="C2727" s="11" t="s">
        <v>793</v>
      </c>
      <c r="D2727" s="11" t="s">
        <v>662</v>
      </c>
      <c r="E2727" s="11">
        <v>6762371</v>
      </c>
      <c r="F2727" s="15">
        <f>IF(ISBLANK($D2727),"",IF(ISBLANK($E2727),VLOOKUP($D2727,$J:$K,2,FALSE),VLOOKUP($E2727,'Daycare Packages'!$A:$G,7,FALSE)))</f>
        <v>25</v>
      </c>
      <c r="G2727" s="15"/>
      <c r="H2727" s="15">
        <f t="shared" si="103"/>
        <v>25</v>
      </c>
      <c r="I2727" s="198">
        <f t="shared" si="104"/>
        <v>3</v>
      </c>
    </row>
    <row r="2728" spans="1:9" x14ac:dyDescent="0.3">
      <c r="A2728" s="10">
        <v>43531</v>
      </c>
      <c r="B2728" s="11" t="s">
        <v>699</v>
      </c>
      <c r="C2728" s="11" t="s">
        <v>507</v>
      </c>
      <c r="D2728" s="11" t="s">
        <v>662</v>
      </c>
      <c r="F2728" s="15">
        <f>IF(ISBLANK($D2728),"",IF(ISBLANK($E2728),VLOOKUP($D2728,$J:$K,2,FALSE),VLOOKUP($E2728,'Daycare Packages'!$A:$G,7,FALSE)))</f>
        <v>30</v>
      </c>
      <c r="G2728" s="15">
        <v>-3</v>
      </c>
      <c r="H2728" s="15">
        <f t="shared" si="103"/>
        <v>27</v>
      </c>
      <c r="I2728" s="198">
        <f t="shared" si="104"/>
        <v>3</v>
      </c>
    </row>
    <row r="2729" spans="1:9" x14ac:dyDescent="0.3">
      <c r="A2729" s="10">
        <v>43531</v>
      </c>
      <c r="B2729" s="11" t="s">
        <v>699</v>
      </c>
      <c r="C2729" s="11" t="s">
        <v>478</v>
      </c>
      <c r="D2729" s="11" t="s">
        <v>662</v>
      </c>
      <c r="F2729" s="15">
        <f>IF(ISBLANK($D2729),"",IF(ISBLANK($E2729),VLOOKUP($D2729,$J:$K,2,FALSE),VLOOKUP($E2729,'Daycare Packages'!$A:$G,7,FALSE)))</f>
        <v>30</v>
      </c>
      <c r="G2729" s="15">
        <v>-3</v>
      </c>
      <c r="H2729" s="15">
        <f t="shared" si="103"/>
        <v>27</v>
      </c>
      <c r="I2729" s="198">
        <f t="shared" si="104"/>
        <v>3</v>
      </c>
    </row>
    <row r="2730" spans="1:9" x14ac:dyDescent="0.3">
      <c r="A2730" s="10">
        <v>43531</v>
      </c>
      <c r="B2730" s="11" t="s">
        <v>766</v>
      </c>
      <c r="C2730" s="11" t="s">
        <v>767</v>
      </c>
      <c r="D2730" s="11" t="s">
        <v>662</v>
      </c>
      <c r="F2730" s="15">
        <f>IF(ISBLANK($D2730),"",IF(ISBLANK($E2730),VLOOKUP($D2730,$J:$K,2,FALSE),VLOOKUP($E2730,'Daycare Packages'!$A:$G,7,FALSE)))</f>
        <v>30</v>
      </c>
      <c r="G2730" s="15"/>
      <c r="H2730" s="15">
        <f t="shared" si="103"/>
        <v>30</v>
      </c>
      <c r="I2730" s="198">
        <f t="shared" si="104"/>
        <v>3</v>
      </c>
    </row>
    <row r="2731" spans="1:9" x14ac:dyDescent="0.3">
      <c r="A2731" s="10">
        <v>43531</v>
      </c>
      <c r="B2731" s="11" t="s">
        <v>997</v>
      </c>
      <c r="C2731" s="11" t="s">
        <v>910</v>
      </c>
      <c r="D2731" s="11" t="s">
        <v>662</v>
      </c>
      <c r="F2731" s="15">
        <f>IF(ISBLANK($D2731),"",IF(ISBLANK($E2731),VLOOKUP($D2731,$J:$K,2,FALSE),VLOOKUP($E2731,'Daycare Packages'!$A:$G,7,FALSE)))</f>
        <v>30</v>
      </c>
      <c r="G2731" s="15"/>
      <c r="H2731" s="15">
        <f t="shared" si="103"/>
        <v>30</v>
      </c>
      <c r="I2731" s="198">
        <f t="shared" si="104"/>
        <v>3</v>
      </c>
    </row>
    <row r="2732" spans="1:9" x14ac:dyDescent="0.3">
      <c r="A2732" s="10">
        <v>43531</v>
      </c>
      <c r="B2732" s="11" t="s">
        <v>223</v>
      </c>
      <c r="C2732" s="11" t="s">
        <v>538</v>
      </c>
      <c r="D2732" s="11" t="s">
        <v>662</v>
      </c>
      <c r="E2732" s="11">
        <v>6745139</v>
      </c>
      <c r="F2732" s="15">
        <f>IF(ISBLANK($D2732),"",IF(ISBLANK($E2732),VLOOKUP($D2732,$J:$K,2,FALSE),VLOOKUP($E2732,'Daycare Packages'!$A:$G,7,FALSE)))</f>
        <v>26</v>
      </c>
      <c r="G2732" s="15"/>
      <c r="H2732" s="15">
        <f t="shared" si="103"/>
        <v>26</v>
      </c>
      <c r="I2732" s="198">
        <f t="shared" si="104"/>
        <v>3</v>
      </c>
    </row>
    <row r="2733" spans="1:9" x14ac:dyDescent="0.3">
      <c r="A2733" s="10">
        <v>43531</v>
      </c>
      <c r="B2733" s="11" t="s">
        <v>1164</v>
      </c>
      <c r="C2733" s="11" t="s">
        <v>395</v>
      </c>
      <c r="D2733" s="11" t="s">
        <v>662</v>
      </c>
      <c r="E2733" s="11">
        <v>6796135</v>
      </c>
      <c r="F2733" s="15">
        <f>IF(ISBLANK($D2733),"",IF(ISBLANK($E2733),VLOOKUP($D2733,$J:$K,2,FALSE),VLOOKUP($E2733,'Daycare Packages'!$A:$G,7,FALSE)))</f>
        <v>27</v>
      </c>
      <c r="G2733" s="15"/>
      <c r="H2733" s="15">
        <f t="shared" si="103"/>
        <v>27</v>
      </c>
      <c r="I2733" s="198">
        <f t="shared" si="104"/>
        <v>3</v>
      </c>
    </row>
    <row r="2734" spans="1:9" x14ac:dyDescent="0.3">
      <c r="A2734" s="10">
        <v>43531</v>
      </c>
      <c r="B2734" s="11" t="s">
        <v>207</v>
      </c>
      <c r="C2734" s="11" t="s">
        <v>229</v>
      </c>
      <c r="D2734" s="11" t="s">
        <v>662</v>
      </c>
      <c r="E2734" s="11">
        <v>6733314</v>
      </c>
      <c r="F2734" s="15">
        <f>IF(ISBLANK($D2734),"",IF(ISBLANK($E2734),VLOOKUP($D2734,$J:$K,2,FALSE),VLOOKUP($E2734,'Daycare Packages'!$A:$G,7,FALSE)))</f>
        <v>22</v>
      </c>
      <c r="G2734" s="15"/>
      <c r="H2734" s="15">
        <f t="shared" si="103"/>
        <v>22</v>
      </c>
      <c r="I2734" s="198">
        <f t="shared" si="104"/>
        <v>3</v>
      </c>
    </row>
    <row r="2735" spans="1:9" x14ac:dyDescent="0.3">
      <c r="A2735" s="10">
        <v>43531</v>
      </c>
      <c r="B2735" s="11" t="s">
        <v>931</v>
      </c>
      <c r="C2735" s="11" t="s">
        <v>932</v>
      </c>
      <c r="D2735" s="11" t="s">
        <v>662</v>
      </c>
      <c r="F2735" s="15">
        <f>IF(ISBLANK($D2735),"",IF(ISBLANK($E2735),VLOOKUP($D2735,$J:$K,2,FALSE),VLOOKUP($E2735,'Daycare Packages'!$A:$G,7,FALSE)))</f>
        <v>30</v>
      </c>
      <c r="G2735" s="15"/>
      <c r="H2735" s="15">
        <f t="shared" si="103"/>
        <v>30</v>
      </c>
      <c r="I2735" s="198">
        <f t="shared" si="104"/>
        <v>3</v>
      </c>
    </row>
    <row r="2736" spans="1:9" x14ac:dyDescent="0.3">
      <c r="A2736" s="10">
        <v>43531</v>
      </c>
      <c r="B2736" s="11" t="s">
        <v>188</v>
      </c>
      <c r="C2736" s="11" t="s">
        <v>911</v>
      </c>
      <c r="D2736" s="11" t="s">
        <v>662</v>
      </c>
      <c r="E2736" s="11">
        <v>6725232</v>
      </c>
      <c r="F2736" s="15">
        <f>IF(ISBLANK($D2736),"",IF(ISBLANK($E2736),VLOOKUP($D2736,$J:$K,2,FALSE),VLOOKUP($E2736,'Daycare Packages'!$A:$G,7,FALSE)))</f>
        <v>25</v>
      </c>
      <c r="G2736" s="15"/>
      <c r="H2736" s="15">
        <f t="shared" si="103"/>
        <v>25</v>
      </c>
      <c r="I2736" s="198">
        <f t="shared" si="104"/>
        <v>3</v>
      </c>
    </row>
    <row r="2737" spans="1:9" x14ac:dyDescent="0.3">
      <c r="A2737" s="10">
        <v>43531</v>
      </c>
      <c r="B2737" s="11" t="s">
        <v>170</v>
      </c>
      <c r="C2737" s="11" t="s">
        <v>710</v>
      </c>
      <c r="D2737" s="11" t="s">
        <v>662</v>
      </c>
      <c r="E2737" s="11">
        <v>6715199</v>
      </c>
      <c r="F2737" s="15">
        <f>IF(ISBLANK($D2737),"",IF(ISBLANK($E2737),VLOOKUP($D2737,$J:$K,2,FALSE),VLOOKUP($E2737,'Daycare Packages'!$A:$G,7,FALSE)))</f>
        <v>22</v>
      </c>
      <c r="G2737" s="15"/>
      <c r="H2737" s="15">
        <f t="shared" si="103"/>
        <v>22</v>
      </c>
      <c r="I2737" s="198">
        <f t="shared" si="104"/>
        <v>3</v>
      </c>
    </row>
    <row r="2738" spans="1:9" x14ac:dyDescent="0.3">
      <c r="A2738" s="10">
        <v>43531</v>
      </c>
      <c r="B2738" s="11" t="s">
        <v>156</v>
      </c>
      <c r="C2738" s="11" t="s">
        <v>479</v>
      </c>
      <c r="D2738" s="11" t="s">
        <v>662</v>
      </c>
      <c r="E2738" s="11">
        <v>6798024</v>
      </c>
      <c r="F2738" s="15">
        <f>IF(ISBLANK($D2738),"",IF(ISBLANK($E2738),VLOOKUP($D2738,$J:$K,2,FALSE),VLOOKUP($E2738,'Daycare Packages'!$A:$G,7,FALSE)))</f>
        <v>23</v>
      </c>
      <c r="G2738" s="15"/>
      <c r="H2738" s="15">
        <f t="shared" si="103"/>
        <v>23</v>
      </c>
      <c r="I2738" s="198">
        <f t="shared" si="104"/>
        <v>3</v>
      </c>
    </row>
    <row r="2739" spans="1:9" x14ac:dyDescent="0.3">
      <c r="A2739" s="10">
        <v>43531</v>
      </c>
      <c r="B2739" s="11" t="s">
        <v>849</v>
      </c>
      <c r="C2739" s="11" t="s">
        <v>850</v>
      </c>
      <c r="D2739" s="11" t="s">
        <v>662</v>
      </c>
      <c r="F2739" s="15">
        <f>IF(ISBLANK($D2739),"",IF(ISBLANK($E2739),VLOOKUP($D2739,$J:$K,2,FALSE),VLOOKUP($E2739,'Daycare Packages'!$A:$G,7,FALSE)))</f>
        <v>30</v>
      </c>
      <c r="G2739" s="15"/>
      <c r="H2739" s="15">
        <f t="shared" si="103"/>
        <v>30</v>
      </c>
      <c r="I2739" s="198">
        <f t="shared" si="104"/>
        <v>3</v>
      </c>
    </row>
    <row r="2740" spans="1:9" x14ac:dyDescent="0.3">
      <c r="A2740" s="10">
        <v>43531</v>
      </c>
      <c r="B2740" s="11" t="s">
        <v>182</v>
      </c>
      <c r="C2740" s="11" t="s">
        <v>685</v>
      </c>
      <c r="D2740" s="11" t="s">
        <v>662</v>
      </c>
      <c r="E2740" s="11">
        <v>6769807</v>
      </c>
      <c r="F2740" s="15">
        <f>IF(ISBLANK($D2740),"",IF(ISBLANK($E2740),VLOOKUP($D2740,$J:$K,2,FALSE),VLOOKUP($E2740,'Daycare Packages'!$A:$G,7,FALSE)))</f>
        <v>23</v>
      </c>
      <c r="G2740" s="15"/>
      <c r="H2740" s="15">
        <f t="shared" si="103"/>
        <v>23</v>
      </c>
      <c r="I2740" s="198">
        <f t="shared" si="104"/>
        <v>3</v>
      </c>
    </row>
    <row r="2741" spans="1:9" x14ac:dyDescent="0.3">
      <c r="A2741" s="10">
        <v>43531</v>
      </c>
      <c r="B2741" s="11" t="s">
        <v>215</v>
      </c>
      <c r="C2741" s="11" t="s">
        <v>741</v>
      </c>
      <c r="D2741" s="11" t="s">
        <v>662</v>
      </c>
      <c r="E2741" s="11">
        <v>6778741</v>
      </c>
      <c r="F2741" s="15">
        <f>IF(ISBLANK($D2741),"",IF(ISBLANK($E2741),VLOOKUP($D2741,$J:$K,2,FALSE),VLOOKUP($E2741,'Daycare Packages'!$A:$G,7,FALSE)))</f>
        <v>27</v>
      </c>
      <c r="G2741" s="15"/>
      <c r="H2741" s="15">
        <f t="shared" si="103"/>
        <v>27</v>
      </c>
      <c r="I2741" s="198">
        <f t="shared" si="104"/>
        <v>3</v>
      </c>
    </row>
    <row r="2742" spans="1:9" x14ac:dyDescent="0.3">
      <c r="A2742" s="10">
        <v>43531</v>
      </c>
      <c r="B2742" s="11" t="s">
        <v>230</v>
      </c>
      <c r="C2742" s="11" t="s">
        <v>493</v>
      </c>
      <c r="D2742" s="11" t="s">
        <v>662</v>
      </c>
      <c r="E2742" s="11">
        <v>6773619</v>
      </c>
      <c r="F2742" s="15">
        <f>IF(ISBLANK($D2742),"",IF(ISBLANK($E2742),VLOOKUP($D2742,$J:$K,2,FALSE),VLOOKUP($E2742,'Daycare Packages'!$A:$G,7,FALSE)))</f>
        <v>27</v>
      </c>
      <c r="G2742" s="15"/>
      <c r="H2742" s="15">
        <f t="shared" si="103"/>
        <v>27</v>
      </c>
      <c r="I2742" s="198">
        <f t="shared" si="104"/>
        <v>3</v>
      </c>
    </row>
    <row r="2743" spans="1:9" x14ac:dyDescent="0.3">
      <c r="A2743" s="10">
        <v>43531</v>
      </c>
      <c r="B2743" s="11" t="s">
        <v>772</v>
      </c>
      <c r="C2743" s="11" t="s">
        <v>569</v>
      </c>
      <c r="D2743" s="11" t="s">
        <v>662</v>
      </c>
      <c r="F2743" s="15">
        <f>IF(ISBLANK($D2743),"",IF(ISBLANK($E2743),VLOOKUP($D2743,$J:$K,2,FALSE),VLOOKUP($E2743,'Daycare Packages'!$A:$G,7,FALSE)))</f>
        <v>30</v>
      </c>
      <c r="G2743" s="15"/>
      <c r="H2743" s="15">
        <f t="shared" si="103"/>
        <v>30</v>
      </c>
      <c r="I2743" s="198">
        <f t="shared" si="104"/>
        <v>3</v>
      </c>
    </row>
    <row r="2744" spans="1:9" x14ac:dyDescent="0.3">
      <c r="A2744" s="10">
        <v>43531</v>
      </c>
      <c r="B2744" s="11" t="s">
        <v>340</v>
      </c>
      <c r="C2744" s="11" t="s">
        <v>745</v>
      </c>
      <c r="D2744" s="11" t="s">
        <v>662</v>
      </c>
      <c r="F2744" s="15">
        <f>IF(ISBLANK($D2744),"",IF(ISBLANK($E2744),VLOOKUP($D2744,$J:$K,2,FALSE),VLOOKUP($E2744,'Daycare Packages'!$A:$G,7,FALSE)))</f>
        <v>30</v>
      </c>
      <c r="G2744" s="15">
        <v>-5</v>
      </c>
      <c r="H2744" s="15">
        <f t="shared" si="103"/>
        <v>25</v>
      </c>
      <c r="I2744" s="198">
        <f t="shared" si="104"/>
        <v>3</v>
      </c>
    </row>
    <row r="2745" spans="1:9" x14ac:dyDescent="0.3">
      <c r="A2745" s="10">
        <v>43531</v>
      </c>
      <c r="B2745" s="11" t="s">
        <v>340</v>
      </c>
      <c r="C2745" s="11" t="s">
        <v>746</v>
      </c>
      <c r="D2745" s="11" t="s">
        <v>662</v>
      </c>
      <c r="F2745" s="15">
        <f>IF(ISBLANK($D2745),"",IF(ISBLANK($E2745),VLOOKUP($D2745,$J:$K,2,FALSE),VLOOKUP($E2745,'Daycare Packages'!$A:$G,7,FALSE)))</f>
        <v>30</v>
      </c>
      <c r="G2745" s="15">
        <v>-5</v>
      </c>
      <c r="H2745" s="15">
        <f t="shared" si="103"/>
        <v>25</v>
      </c>
      <c r="I2745" s="198">
        <f t="shared" si="104"/>
        <v>3</v>
      </c>
    </row>
    <row r="2746" spans="1:9" x14ac:dyDescent="0.3">
      <c r="A2746" s="10">
        <v>43531</v>
      </c>
      <c r="B2746" s="11" t="s">
        <v>494</v>
      </c>
      <c r="C2746" s="11" t="s">
        <v>709</v>
      </c>
      <c r="D2746" s="11" t="s">
        <v>662</v>
      </c>
      <c r="F2746" s="15">
        <f>IF(ISBLANK($D2746),"",IF(ISBLANK($E2746),VLOOKUP($D2746,$J:$K,2,FALSE),VLOOKUP($E2746,'Daycare Packages'!$A:$G,7,FALSE)))</f>
        <v>30</v>
      </c>
      <c r="G2746" s="15"/>
      <c r="H2746" s="15">
        <f t="shared" si="103"/>
        <v>30</v>
      </c>
      <c r="I2746" s="198">
        <f t="shared" si="104"/>
        <v>3</v>
      </c>
    </row>
    <row r="2747" spans="1:9" x14ac:dyDescent="0.3">
      <c r="A2747" s="10">
        <v>43531</v>
      </c>
      <c r="B2747" s="11" t="s">
        <v>494</v>
      </c>
      <c r="C2747" s="11" t="s">
        <v>708</v>
      </c>
      <c r="D2747" s="11" t="s">
        <v>662</v>
      </c>
      <c r="F2747" s="15">
        <f>IF(ISBLANK($D2747),"",IF(ISBLANK($E2747),VLOOKUP($D2747,$J:$K,2,FALSE),VLOOKUP($E2747,'Daycare Packages'!$A:$G,7,FALSE)))</f>
        <v>30</v>
      </c>
      <c r="G2747" s="15"/>
      <c r="H2747" s="15">
        <f t="shared" si="103"/>
        <v>30</v>
      </c>
      <c r="I2747" s="198">
        <f t="shared" si="104"/>
        <v>3</v>
      </c>
    </row>
    <row r="2748" spans="1:9" x14ac:dyDescent="0.3">
      <c r="A2748" s="10">
        <v>43531</v>
      </c>
      <c r="B2748" s="11" t="s">
        <v>148</v>
      </c>
      <c r="C2748" s="11" t="s">
        <v>547</v>
      </c>
      <c r="D2748" s="11" t="s">
        <v>662</v>
      </c>
      <c r="E2748" s="11">
        <v>6730669</v>
      </c>
      <c r="F2748" s="15">
        <f>IF(ISBLANK($D2748),"",IF(ISBLANK($E2748),VLOOKUP($D2748,$J:$K,2,FALSE),VLOOKUP($E2748,'Daycare Packages'!$A:$G,7,FALSE)))</f>
        <v>25</v>
      </c>
      <c r="G2748" s="15"/>
      <c r="H2748" s="15">
        <f t="shared" si="103"/>
        <v>25</v>
      </c>
      <c r="I2748" s="198">
        <f t="shared" si="104"/>
        <v>3</v>
      </c>
    </row>
    <row r="2749" spans="1:9" x14ac:dyDescent="0.3">
      <c r="A2749" s="10">
        <v>43531</v>
      </c>
      <c r="B2749" s="11" t="s">
        <v>887</v>
      </c>
      <c r="C2749" s="11" t="s">
        <v>888</v>
      </c>
      <c r="D2749" s="11" t="s">
        <v>662</v>
      </c>
      <c r="F2749" s="15">
        <f>IF(ISBLANK($D2749),"",IF(ISBLANK($E2749),VLOOKUP($D2749,$J:$K,2,FALSE),VLOOKUP($E2749,'Daycare Packages'!$A:$G,7,FALSE)))</f>
        <v>30</v>
      </c>
      <c r="G2749" s="15"/>
      <c r="H2749" s="15">
        <f t="shared" si="103"/>
        <v>30</v>
      </c>
      <c r="I2749" s="198">
        <f t="shared" si="104"/>
        <v>3</v>
      </c>
    </row>
    <row r="2750" spans="1:9" x14ac:dyDescent="0.3">
      <c r="A2750" s="10">
        <v>43531</v>
      </c>
      <c r="B2750" s="11" t="s">
        <v>713</v>
      </c>
      <c r="C2750" s="11" t="s">
        <v>714</v>
      </c>
      <c r="D2750" s="11" t="s">
        <v>662</v>
      </c>
      <c r="F2750" s="15">
        <f>IF(ISBLANK($D2750),"",IF(ISBLANK($E2750),VLOOKUP($D2750,$J:$K,2,FALSE),VLOOKUP($E2750,'Daycare Packages'!$A:$G,7,FALSE)))</f>
        <v>30</v>
      </c>
      <c r="G2750" s="15"/>
      <c r="H2750" s="15">
        <f t="shared" ref="H2750:H2813" si="105">IF(ISBLANK(D2750),"",SUM(F2750:G2750))</f>
        <v>30</v>
      </c>
      <c r="I2750" s="198">
        <f t="shared" si="104"/>
        <v>3</v>
      </c>
    </row>
    <row r="2751" spans="1:9" x14ac:dyDescent="0.3">
      <c r="A2751" s="10">
        <v>43531</v>
      </c>
      <c r="B2751" s="11" t="s">
        <v>663</v>
      </c>
      <c r="C2751" s="11" t="s">
        <v>665</v>
      </c>
      <c r="D2751" s="11" t="s">
        <v>662</v>
      </c>
      <c r="F2751" s="15">
        <f>IF(ISBLANK($D2751),"",IF(ISBLANK($E2751),VLOOKUP($D2751,$J:$K,2,FALSE),VLOOKUP($E2751,'Daycare Packages'!$A:$G,7,FALSE)))</f>
        <v>30</v>
      </c>
      <c r="G2751" s="15"/>
      <c r="H2751" s="15">
        <f t="shared" si="105"/>
        <v>30</v>
      </c>
      <c r="I2751" s="198">
        <f t="shared" si="104"/>
        <v>3</v>
      </c>
    </row>
    <row r="2752" spans="1:9" x14ac:dyDescent="0.3">
      <c r="A2752" s="10">
        <v>43531</v>
      </c>
      <c r="B2752" s="11" t="s">
        <v>663</v>
      </c>
      <c r="C2752" s="11" t="s">
        <v>664</v>
      </c>
      <c r="D2752" s="11" t="s">
        <v>662</v>
      </c>
      <c r="F2752" s="15">
        <f>IF(ISBLANK($D2752),"",IF(ISBLANK($E2752),VLOOKUP($D2752,$J:$K,2,FALSE),VLOOKUP($E2752,'Daycare Packages'!$A:$G,7,FALSE)))</f>
        <v>30</v>
      </c>
      <c r="G2752" s="15"/>
      <c r="H2752" s="15">
        <f t="shared" si="105"/>
        <v>30</v>
      </c>
      <c r="I2752" s="198">
        <f t="shared" si="104"/>
        <v>3</v>
      </c>
    </row>
    <row r="2753" spans="1:9" x14ac:dyDescent="0.3">
      <c r="A2753" s="10">
        <v>43531</v>
      </c>
      <c r="B2753" s="11" t="s">
        <v>133</v>
      </c>
      <c r="C2753" s="11" t="s">
        <v>712</v>
      </c>
      <c r="D2753" s="11" t="s">
        <v>662</v>
      </c>
      <c r="E2753" s="11">
        <v>6770212</v>
      </c>
      <c r="F2753" s="15">
        <f>IF(ISBLANK($D2753),"",IF(ISBLANK($E2753),VLOOKUP($D2753,$J:$K,2,FALSE),VLOOKUP($E2753,'Daycare Packages'!$A:$G,7,FALSE)))</f>
        <v>26</v>
      </c>
      <c r="G2753" s="15"/>
      <c r="H2753" s="15">
        <f t="shared" si="105"/>
        <v>26</v>
      </c>
      <c r="I2753" s="198">
        <f t="shared" si="104"/>
        <v>3</v>
      </c>
    </row>
    <row r="2754" spans="1:9" ht="14.4" thickBot="1" x14ac:dyDescent="0.35">
      <c r="A2754" s="86">
        <v>43531</v>
      </c>
      <c r="B2754" s="87" t="s">
        <v>425</v>
      </c>
      <c r="C2754" s="87" t="s">
        <v>426</v>
      </c>
      <c r="D2754" s="87" t="s">
        <v>662</v>
      </c>
      <c r="E2754" s="87"/>
      <c r="F2754" s="88">
        <f>IF(ISBLANK($D2754),"",IF(ISBLANK($E2754),VLOOKUP($D2754,$J:$K,2,FALSE),VLOOKUP($E2754,'Daycare Packages'!$A:$G,7,FALSE)))</f>
        <v>30</v>
      </c>
      <c r="G2754" s="88"/>
      <c r="H2754" s="88">
        <f t="shared" si="105"/>
        <v>30</v>
      </c>
      <c r="I2754" s="198">
        <f t="shared" si="104"/>
        <v>3</v>
      </c>
    </row>
    <row r="2755" spans="1:9" x14ac:dyDescent="0.3">
      <c r="A2755" s="10">
        <v>43532</v>
      </c>
      <c r="B2755" s="11" t="s">
        <v>1171</v>
      </c>
      <c r="C2755" s="11" t="s">
        <v>1172</v>
      </c>
      <c r="D2755" s="11" t="s">
        <v>671</v>
      </c>
      <c r="F2755" s="15">
        <f>IF(ISBLANK($D2755),"",IF(ISBLANK($E2755),VLOOKUP($D2755,$J:$K,2,FALSE),VLOOKUP($E2755,'Daycare Packages'!$A:$G,7,FALSE)))</f>
        <v>0</v>
      </c>
      <c r="G2755" s="15"/>
      <c r="H2755" s="15">
        <f t="shared" si="105"/>
        <v>0</v>
      </c>
      <c r="I2755" s="198">
        <f t="shared" ref="I2755:I2818" si="106">IF(A2755="",0,MONTH(A2755))</f>
        <v>3</v>
      </c>
    </row>
    <row r="2756" spans="1:9" x14ac:dyDescent="0.3">
      <c r="A2756" s="10">
        <v>43532</v>
      </c>
      <c r="B2756" s="11" t="s">
        <v>190</v>
      </c>
      <c r="C2756" s="11" t="s">
        <v>718</v>
      </c>
      <c r="D2756" s="11" t="s">
        <v>659</v>
      </c>
      <c r="F2756" s="15">
        <f>IF(ISBLANK($D2756),"",IF(ISBLANK($E2756),VLOOKUP($D2756,$J:$K,2,FALSE),VLOOKUP($E2756,'Daycare Packages'!$A:$G,7,FALSE)))</f>
        <v>20</v>
      </c>
      <c r="G2756" s="15"/>
      <c r="H2756" s="15">
        <f t="shared" si="105"/>
        <v>20</v>
      </c>
      <c r="I2756" s="198">
        <f t="shared" si="106"/>
        <v>3</v>
      </c>
    </row>
    <row r="2757" spans="1:9" x14ac:dyDescent="0.3">
      <c r="A2757" s="10">
        <v>43532</v>
      </c>
      <c r="B2757" s="11" t="s">
        <v>760</v>
      </c>
      <c r="C2757" s="11" t="s">
        <v>761</v>
      </c>
      <c r="D2757" s="11" t="s">
        <v>659</v>
      </c>
      <c r="F2757" s="15">
        <f>IF(ISBLANK($D2757),"",IF(ISBLANK($E2757),VLOOKUP($D2757,$J:$K,2,FALSE),VLOOKUP($E2757,'Daycare Packages'!$A:$G,7,FALSE)))</f>
        <v>20</v>
      </c>
      <c r="G2757" s="15"/>
      <c r="H2757" s="15">
        <f t="shared" si="105"/>
        <v>20</v>
      </c>
      <c r="I2757" s="198">
        <f t="shared" si="106"/>
        <v>3</v>
      </c>
    </row>
    <row r="2758" spans="1:9" x14ac:dyDescent="0.3">
      <c r="A2758" s="10">
        <v>43532</v>
      </c>
      <c r="B2758" s="11" t="s">
        <v>749</v>
      </c>
      <c r="C2758" s="11" t="s">
        <v>750</v>
      </c>
      <c r="D2758" s="11" t="s">
        <v>659</v>
      </c>
      <c r="F2758" s="15">
        <f>IF(ISBLANK($D2758),"",IF(ISBLANK($E2758),VLOOKUP($D2758,$J:$K,2,FALSE),VLOOKUP($E2758,'Daycare Packages'!$A:$G,7,FALSE)))</f>
        <v>20</v>
      </c>
      <c r="G2758" s="15"/>
      <c r="H2758" s="15">
        <f t="shared" si="105"/>
        <v>20</v>
      </c>
      <c r="I2758" s="198">
        <f t="shared" si="106"/>
        <v>3</v>
      </c>
    </row>
    <row r="2759" spans="1:9" x14ac:dyDescent="0.3">
      <c r="A2759" s="10">
        <v>43532</v>
      </c>
      <c r="B2759" s="11" t="s">
        <v>1165</v>
      </c>
      <c r="C2759" s="11" t="s">
        <v>1166</v>
      </c>
      <c r="D2759" s="11" t="s">
        <v>659</v>
      </c>
      <c r="F2759" s="15">
        <f>IF(ISBLANK($D2759),"",IF(ISBLANK($E2759),VLOOKUP($D2759,$J:$K,2,FALSE),VLOOKUP($E2759,'Daycare Packages'!$A:$G,7,FALSE)))</f>
        <v>20</v>
      </c>
      <c r="G2759" s="15"/>
      <c r="H2759" s="15">
        <f t="shared" si="105"/>
        <v>20</v>
      </c>
      <c r="I2759" s="198">
        <f t="shared" si="106"/>
        <v>3</v>
      </c>
    </row>
    <row r="2760" spans="1:9" x14ac:dyDescent="0.3">
      <c r="A2760" s="10">
        <v>43532</v>
      </c>
      <c r="B2760" s="11" t="s">
        <v>1005</v>
      </c>
      <c r="C2760" s="11" t="s">
        <v>1006</v>
      </c>
      <c r="D2760" s="11" t="s">
        <v>659</v>
      </c>
      <c r="F2760" s="15">
        <f>IF(ISBLANK($D2760),"",IF(ISBLANK($E2760),VLOOKUP($D2760,$J:$K,2,FALSE),VLOOKUP($E2760,'Daycare Packages'!$A:$G,7,FALSE)))</f>
        <v>20</v>
      </c>
      <c r="G2760" s="15"/>
      <c r="H2760" s="15">
        <f t="shared" si="105"/>
        <v>20</v>
      </c>
      <c r="I2760" s="198">
        <f t="shared" si="106"/>
        <v>3</v>
      </c>
    </row>
    <row r="2761" spans="1:9" x14ac:dyDescent="0.3">
      <c r="A2761" s="10">
        <v>43532</v>
      </c>
      <c r="B2761" s="11" t="s">
        <v>1173</v>
      </c>
      <c r="C2761" s="11" t="s">
        <v>900</v>
      </c>
      <c r="D2761" s="11" t="s">
        <v>662</v>
      </c>
      <c r="F2761" s="15">
        <f>IF(ISBLANK($D2761),"",IF(ISBLANK($E2761),VLOOKUP($D2761,$J:$K,2,FALSE),VLOOKUP($E2761,'Daycare Packages'!$A:$G,7,FALSE)))</f>
        <v>30</v>
      </c>
      <c r="G2761" s="15"/>
      <c r="H2761" s="15">
        <f t="shared" si="105"/>
        <v>30</v>
      </c>
      <c r="I2761" s="198">
        <f t="shared" si="106"/>
        <v>3</v>
      </c>
    </row>
    <row r="2762" spans="1:9" x14ac:dyDescent="0.3">
      <c r="A2762" s="10">
        <v>43532</v>
      </c>
      <c r="B2762" s="11" t="s">
        <v>212</v>
      </c>
      <c r="C2762" s="11" t="s">
        <v>707</v>
      </c>
      <c r="D2762" s="11" t="s">
        <v>662</v>
      </c>
      <c r="F2762" s="15">
        <f>IF(ISBLANK($D2762),"",IF(ISBLANK($E2762),VLOOKUP($D2762,$J:$K,2,FALSE),VLOOKUP($E2762,'Daycare Packages'!$A:$G,7,FALSE)))</f>
        <v>30</v>
      </c>
      <c r="G2762" s="15"/>
      <c r="H2762" s="15">
        <f t="shared" si="105"/>
        <v>30</v>
      </c>
      <c r="I2762" s="198">
        <f t="shared" si="106"/>
        <v>3</v>
      </c>
    </row>
    <row r="2763" spans="1:9" x14ac:dyDescent="0.3">
      <c r="A2763" s="10">
        <v>43532</v>
      </c>
      <c r="B2763" s="11" t="s">
        <v>198</v>
      </c>
      <c r="C2763" s="11" t="s">
        <v>739</v>
      </c>
      <c r="D2763" s="11" t="s">
        <v>662</v>
      </c>
      <c r="E2763" s="11">
        <v>6758811</v>
      </c>
      <c r="F2763" s="15">
        <f>IF(ISBLANK($D2763),"",IF(ISBLANK($E2763),VLOOKUP($D2763,$J:$K,2,FALSE),VLOOKUP($E2763,'Daycare Packages'!$A:$G,7,FALSE)))</f>
        <v>27</v>
      </c>
      <c r="G2763" s="15"/>
      <c r="H2763" s="15">
        <f t="shared" si="105"/>
        <v>27</v>
      </c>
      <c r="I2763" s="198">
        <f t="shared" si="106"/>
        <v>3</v>
      </c>
    </row>
    <row r="2764" spans="1:9" x14ac:dyDescent="0.3">
      <c r="A2764" s="10">
        <v>43532</v>
      </c>
      <c r="B2764" s="11" t="s">
        <v>873</v>
      </c>
      <c r="C2764" s="11" t="s">
        <v>493</v>
      </c>
      <c r="D2764" s="11" t="s">
        <v>662</v>
      </c>
      <c r="F2764" s="15">
        <f>IF(ISBLANK($D2764),"",IF(ISBLANK($E2764),VLOOKUP($D2764,$J:$K,2,FALSE),VLOOKUP($E2764,'Daycare Packages'!$A:$G,7,FALSE)))</f>
        <v>30</v>
      </c>
      <c r="G2764" s="15"/>
      <c r="H2764" s="15">
        <f t="shared" si="105"/>
        <v>30</v>
      </c>
      <c r="I2764" s="198">
        <f t="shared" si="106"/>
        <v>3</v>
      </c>
    </row>
    <row r="2765" spans="1:9" x14ac:dyDescent="0.3">
      <c r="A2765" s="10">
        <v>43532</v>
      </c>
      <c r="B2765" s="11" t="s">
        <v>211</v>
      </c>
      <c r="C2765" s="11" t="s">
        <v>507</v>
      </c>
      <c r="D2765" s="11" t="s">
        <v>662</v>
      </c>
      <c r="F2765" s="15">
        <f>IF(ISBLANK($D2765),"",IF(ISBLANK($E2765),VLOOKUP($D2765,$J:$K,2,FALSE),VLOOKUP($E2765,'Daycare Packages'!$A:$G,7,FALSE)))</f>
        <v>30</v>
      </c>
      <c r="G2765" s="15">
        <v>-3</v>
      </c>
      <c r="H2765" s="15">
        <f t="shared" si="105"/>
        <v>27</v>
      </c>
      <c r="I2765" s="198">
        <f t="shared" si="106"/>
        <v>3</v>
      </c>
    </row>
    <row r="2766" spans="1:9" x14ac:dyDescent="0.3">
      <c r="A2766" s="10">
        <v>43532</v>
      </c>
      <c r="B2766" s="11" t="s">
        <v>208</v>
      </c>
      <c r="C2766" s="11" t="s">
        <v>507</v>
      </c>
      <c r="D2766" s="11" t="s">
        <v>662</v>
      </c>
      <c r="E2766" s="11">
        <v>6733427</v>
      </c>
      <c r="F2766" s="15">
        <f>IF(ISBLANK($D2766),"",IF(ISBLANK($E2766),VLOOKUP($D2766,$J:$K,2,FALSE),VLOOKUP($E2766,'Daycare Packages'!$A:$G,7,FALSE)))</f>
        <v>22</v>
      </c>
      <c r="G2766" s="15"/>
      <c r="H2766" s="15">
        <f t="shared" si="105"/>
        <v>22</v>
      </c>
      <c r="I2766" s="198">
        <f t="shared" si="106"/>
        <v>3</v>
      </c>
    </row>
    <row r="2767" spans="1:9" x14ac:dyDescent="0.3">
      <c r="A2767" s="10">
        <v>43532</v>
      </c>
      <c r="B2767" s="11" t="s">
        <v>172</v>
      </c>
      <c r="C2767" s="11" t="s">
        <v>773</v>
      </c>
      <c r="D2767" s="11" t="s">
        <v>662</v>
      </c>
      <c r="E2767" s="11">
        <v>6715672</v>
      </c>
      <c r="F2767" s="15">
        <f>IF(ISBLANK($D2767),"",IF(ISBLANK($E2767),VLOOKUP($D2767,$J:$K,2,FALSE),VLOOKUP($E2767,'Daycare Packages'!$A:$G,7,FALSE)))</f>
        <v>26</v>
      </c>
      <c r="G2767" s="15"/>
      <c r="H2767" s="15">
        <f t="shared" si="105"/>
        <v>26</v>
      </c>
      <c r="I2767" s="198">
        <f t="shared" si="106"/>
        <v>3</v>
      </c>
    </row>
    <row r="2768" spans="1:9" x14ac:dyDescent="0.3">
      <c r="A2768" s="10">
        <v>43532</v>
      </c>
      <c r="B2768" s="11" t="s">
        <v>896</v>
      </c>
      <c r="C2768" s="11" t="s">
        <v>897</v>
      </c>
      <c r="D2768" s="11" t="s">
        <v>662</v>
      </c>
      <c r="F2768" s="15">
        <f>IF(ISBLANK($D2768),"",IF(ISBLANK($E2768),VLOOKUP($D2768,$J:$K,2,FALSE),VLOOKUP($E2768,'Daycare Packages'!$A:$G,7,FALSE)))</f>
        <v>30</v>
      </c>
      <c r="G2768" s="15"/>
      <c r="H2768" s="15">
        <f t="shared" si="105"/>
        <v>30</v>
      </c>
      <c r="I2768" s="198">
        <f t="shared" si="106"/>
        <v>3</v>
      </c>
    </row>
    <row r="2769" spans="1:9" x14ac:dyDescent="0.3">
      <c r="A2769" s="10">
        <v>43532</v>
      </c>
      <c r="B2769" s="11" t="s">
        <v>896</v>
      </c>
      <c r="C2769" s="11" t="s">
        <v>461</v>
      </c>
      <c r="D2769" s="11" t="s">
        <v>662</v>
      </c>
      <c r="F2769" s="15">
        <f>IF(ISBLANK($D2769),"",IF(ISBLANK($E2769),VLOOKUP($D2769,$J:$K,2,FALSE),VLOOKUP($E2769,'Daycare Packages'!$A:$G,7,FALSE)))</f>
        <v>30</v>
      </c>
      <c r="G2769" s="15"/>
      <c r="H2769" s="15">
        <f t="shared" si="105"/>
        <v>30</v>
      </c>
      <c r="I2769" s="198">
        <f t="shared" si="106"/>
        <v>3</v>
      </c>
    </row>
    <row r="2770" spans="1:9" x14ac:dyDescent="0.3">
      <c r="A2770" s="10">
        <v>43532</v>
      </c>
      <c r="B2770" s="11" t="s">
        <v>770</v>
      </c>
      <c r="C2770" s="11" t="s">
        <v>771</v>
      </c>
      <c r="D2770" s="11" t="s">
        <v>662</v>
      </c>
      <c r="F2770" s="15">
        <f>IF(ISBLANK($D2770),"",IF(ISBLANK($E2770),VLOOKUP($D2770,$J:$K,2,FALSE),VLOOKUP($E2770,'Daycare Packages'!$A:$G,7,FALSE)))</f>
        <v>30</v>
      </c>
      <c r="G2770" s="15"/>
      <c r="H2770" s="15">
        <f t="shared" si="105"/>
        <v>30</v>
      </c>
      <c r="I2770" s="198">
        <f t="shared" si="106"/>
        <v>3</v>
      </c>
    </row>
    <row r="2771" spans="1:9" x14ac:dyDescent="0.3">
      <c r="A2771" s="10">
        <v>43532</v>
      </c>
      <c r="B2771" s="11" t="s">
        <v>828</v>
      </c>
      <c r="C2771" s="11" t="s">
        <v>829</v>
      </c>
      <c r="D2771" s="11" t="s">
        <v>662</v>
      </c>
      <c r="F2771" s="15">
        <f>IF(ISBLANK($D2771),"",IF(ISBLANK($E2771),VLOOKUP($D2771,$J:$K,2,FALSE),VLOOKUP($E2771,'Daycare Packages'!$A:$G,7,FALSE)))</f>
        <v>30</v>
      </c>
      <c r="G2771" s="15"/>
      <c r="H2771" s="15">
        <f t="shared" si="105"/>
        <v>30</v>
      </c>
      <c r="I2771" s="198">
        <f t="shared" si="106"/>
        <v>3</v>
      </c>
    </row>
    <row r="2772" spans="1:9" x14ac:dyDescent="0.3">
      <c r="A2772" s="10">
        <v>43532</v>
      </c>
      <c r="B2772" s="11" t="s">
        <v>300</v>
      </c>
      <c r="C2772" s="11" t="s">
        <v>759</v>
      </c>
      <c r="D2772" s="11" t="s">
        <v>662</v>
      </c>
      <c r="F2772" s="15">
        <f>IF(ISBLANK($D2772),"",IF(ISBLANK($E2772),VLOOKUP($D2772,$J:$K,2,FALSE),VLOOKUP($E2772,'Daycare Packages'!$A:$G,7,FALSE)))</f>
        <v>30</v>
      </c>
      <c r="G2772" s="15"/>
      <c r="H2772" s="15">
        <f t="shared" si="105"/>
        <v>30</v>
      </c>
      <c r="I2772" s="198">
        <f t="shared" si="106"/>
        <v>3</v>
      </c>
    </row>
    <row r="2773" spans="1:9" x14ac:dyDescent="0.3">
      <c r="A2773" s="10">
        <v>43532</v>
      </c>
      <c r="B2773" s="11" t="s">
        <v>300</v>
      </c>
      <c r="C2773" s="11" t="s">
        <v>507</v>
      </c>
      <c r="D2773" s="11" t="s">
        <v>662</v>
      </c>
      <c r="F2773" s="15">
        <f>IF(ISBLANK($D2773),"",IF(ISBLANK($E2773),VLOOKUP($D2773,$J:$K,2,FALSE),VLOOKUP($E2773,'Daycare Packages'!$A:$G,7,FALSE)))</f>
        <v>30</v>
      </c>
      <c r="G2773" s="15"/>
      <c r="H2773" s="15">
        <f t="shared" si="105"/>
        <v>30</v>
      </c>
      <c r="I2773" s="198">
        <f t="shared" si="106"/>
        <v>3</v>
      </c>
    </row>
    <row r="2774" spans="1:9" x14ac:dyDescent="0.3">
      <c r="A2774" s="10">
        <v>43532</v>
      </c>
      <c r="B2774" s="11" t="s">
        <v>203</v>
      </c>
      <c r="C2774" s="11" t="s">
        <v>840</v>
      </c>
      <c r="D2774" s="11" t="s">
        <v>662</v>
      </c>
      <c r="E2774" s="11">
        <v>6780230</v>
      </c>
      <c r="F2774" s="15">
        <f>IF(ISBLANK($D2774),"",IF(ISBLANK($E2774),VLOOKUP($D2774,$J:$K,2,FALSE),VLOOKUP($E2774,'Daycare Packages'!$A:$G,7,FALSE)))</f>
        <v>27</v>
      </c>
      <c r="G2774" s="15"/>
      <c r="H2774" s="15">
        <f t="shared" si="105"/>
        <v>27</v>
      </c>
      <c r="I2774" s="198">
        <f t="shared" si="106"/>
        <v>3</v>
      </c>
    </row>
    <row r="2775" spans="1:9" x14ac:dyDescent="0.3">
      <c r="A2775" s="10">
        <v>43532</v>
      </c>
      <c r="B2775" s="11" t="s">
        <v>941</v>
      </c>
      <c r="C2775" s="11" t="s">
        <v>487</v>
      </c>
      <c r="D2775" s="11" t="s">
        <v>662</v>
      </c>
      <c r="F2775" s="15">
        <f>IF(ISBLANK($D2775),"",IF(ISBLANK($E2775),VLOOKUP($D2775,$J:$K,2,FALSE),VLOOKUP($E2775,'Daycare Packages'!$A:$G,7,FALSE)))</f>
        <v>30</v>
      </c>
      <c r="G2775" s="15"/>
      <c r="H2775" s="15">
        <f t="shared" si="105"/>
        <v>30</v>
      </c>
      <c r="I2775" s="198">
        <f t="shared" si="106"/>
        <v>3</v>
      </c>
    </row>
    <row r="2776" spans="1:9" x14ac:dyDescent="0.3">
      <c r="A2776" s="10">
        <v>43532</v>
      </c>
      <c r="B2776" s="11" t="s">
        <v>753</v>
      </c>
      <c r="C2776" s="11" t="s">
        <v>744</v>
      </c>
      <c r="D2776" s="11" t="s">
        <v>662</v>
      </c>
      <c r="F2776" s="15">
        <f>IF(ISBLANK($D2776),"",IF(ISBLANK($E2776),VLOOKUP($D2776,$J:$K,2,FALSE),VLOOKUP($E2776,'Daycare Packages'!$A:$G,7,FALSE)))</f>
        <v>30</v>
      </c>
      <c r="G2776" s="15"/>
      <c r="H2776" s="15">
        <f t="shared" si="105"/>
        <v>30</v>
      </c>
      <c r="I2776" s="198">
        <f t="shared" si="106"/>
        <v>3</v>
      </c>
    </row>
    <row r="2777" spans="1:9" x14ac:dyDescent="0.3">
      <c r="A2777" s="10">
        <v>43532</v>
      </c>
      <c r="B2777" s="11" t="s">
        <v>160</v>
      </c>
      <c r="C2777" s="11" t="s">
        <v>794</v>
      </c>
      <c r="D2777" s="11" t="s">
        <v>662</v>
      </c>
      <c r="E2777" s="11">
        <v>6762371</v>
      </c>
      <c r="F2777" s="15">
        <f>IF(ISBLANK($D2777),"",IF(ISBLANK($E2777),VLOOKUP($D2777,$J:$K,2,FALSE),VLOOKUP($E2777,'Daycare Packages'!$A:$G,7,FALSE)))</f>
        <v>25</v>
      </c>
      <c r="G2777" s="15"/>
      <c r="H2777" s="15">
        <f t="shared" si="105"/>
        <v>25</v>
      </c>
      <c r="I2777" s="198">
        <f t="shared" si="106"/>
        <v>3</v>
      </c>
    </row>
    <row r="2778" spans="1:9" x14ac:dyDescent="0.3">
      <c r="A2778" s="10">
        <v>43532</v>
      </c>
      <c r="B2778" s="11" t="s">
        <v>160</v>
      </c>
      <c r="C2778" s="11" t="s">
        <v>793</v>
      </c>
      <c r="D2778" s="11" t="s">
        <v>662</v>
      </c>
      <c r="E2778" s="11">
        <v>6762371</v>
      </c>
      <c r="F2778" s="15">
        <f>IF(ISBLANK($D2778),"",IF(ISBLANK($E2778),VLOOKUP($D2778,$J:$K,2,FALSE),VLOOKUP($E2778,'Daycare Packages'!$A:$G,7,FALSE)))</f>
        <v>25</v>
      </c>
      <c r="G2778" s="15"/>
      <c r="H2778" s="15">
        <f t="shared" si="105"/>
        <v>25</v>
      </c>
      <c r="I2778" s="198">
        <f t="shared" si="106"/>
        <v>3</v>
      </c>
    </row>
    <row r="2779" spans="1:9" x14ac:dyDescent="0.3">
      <c r="A2779" s="10">
        <v>43532</v>
      </c>
      <c r="B2779" s="11" t="s">
        <v>165</v>
      </c>
      <c r="C2779" s="11" t="s">
        <v>765</v>
      </c>
      <c r="D2779" s="11" t="s">
        <v>662</v>
      </c>
      <c r="E2779" s="11">
        <v>6784430</v>
      </c>
      <c r="F2779" s="15">
        <f>IF(ISBLANK($D2779),"",IF(ISBLANK($E2779),VLOOKUP($D2779,$J:$K,2,FALSE),VLOOKUP($E2779,'Daycare Packages'!$A:$G,7,FALSE)))</f>
        <v>27</v>
      </c>
      <c r="G2779" s="15"/>
      <c r="H2779" s="15">
        <f t="shared" si="105"/>
        <v>27</v>
      </c>
      <c r="I2779" s="198">
        <f t="shared" si="106"/>
        <v>3</v>
      </c>
    </row>
    <row r="2780" spans="1:9" x14ac:dyDescent="0.3">
      <c r="A2780" s="10">
        <v>43532</v>
      </c>
      <c r="B2780" s="11" t="s">
        <v>127</v>
      </c>
      <c r="C2780" s="11" t="s">
        <v>715</v>
      </c>
      <c r="D2780" s="11" t="s">
        <v>662</v>
      </c>
      <c r="E2780" s="11">
        <v>6756191</v>
      </c>
      <c r="F2780" s="15">
        <f>IF(ISBLANK($D2780),"",IF(ISBLANK($E2780),VLOOKUP($D2780,$J:$K,2,FALSE),VLOOKUP($E2780,'Daycare Packages'!$A:$G,7,FALSE)))</f>
        <v>23</v>
      </c>
      <c r="G2780" s="15"/>
      <c r="H2780" s="15">
        <f t="shared" si="105"/>
        <v>23</v>
      </c>
      <c r="I2780" s="198">
        <f t="shared" si="106"/>
        <v>3</v>
      </c>
    </row>
    <row r="2781" spans="1:9" x14ac:dyDescent="0.3">
      <c r="A2781" s="10">
        <v>43532</v>
      </c>
      <c r="B2781" s="11" t="s">
        <v>140</v>
      </c>
      <c r="C2781" s="11" t="s">
        <v>475</v>
      </c>
      <c r="D2781" s="11" t="s">
        <v>662</v>
      </c>
      <c r="E2781" s="11">
        <v>6777117</v>
      </c>
      <c r="F2781" s="15">
        <f>IF(ISBLANK($D2781),"",IF(ISBLANK($E2781),VLOOKUP($D2781,$J:$K,2,FALSE),VLOOKUP($E2781,'Daycare Packages'!$A:$G,7,FALSE)))</f>
        <v>26</v>
      </c>
      <c r="G2781" s="15"/>
      <c r="H2781" s="15">
        <f t="shared" si="105"/>
        <v>26</v>
      </c>
      <c r="I2781" s="198">
        <f t="shared" si="106"/>
        <v>3</v>
      </c>
    </row>
    <row r="2782" spans="1:9" x14ac:dyDescent="0.3">
      <c r="A2782" s="10">
        <v>43532</v>
      </c>
      <c r="B2782" s="11" t="s">
        <v>720</v>
      </c>
      <c r="C2782" s="11" t="s">
        <v>721</v>
      </c>
      <c r="D2782" s="11" t="s">
        <v>662</v>
      </c>
      <c r="F2782" s="15">
        <f>IF(ISBLANK($D2782),"",IF(ISBLANK($E2782),VLOOKUP($D2782,$J:$K,2,FALSE),VLOOKUP($E2782,'Daycare Packages'!$A:$G,7,FALSE)))</f>
        <v>30</v>
      </c>
      <c r="G2782" s="15"/>
      <c r="H2782" s="15">
        <f t="shared" si="105"/>
        <v>30</v>
      </c>
      <c r="I2782" s="198">
        <f t="shared" si="106"/>
        <v>3</v>
      </c>
    </row>
    <row r="2783" spans="1:9" x14ac:dyDescent="0.3">
      <c r="A2783" s="10">
        <v>43532</v>
      </c>
      <c r="B2783" s="11" t="s">
        <v>216</v>
      </c>
      <c r="C2783" s="11" t="s">
        <v>1174</v>
      </c>
      <c r="D2783" s="11" t="s">
        <v>659</v>
      </c>
      <c r="F2783" s="15">
        <f>IF(ISBLANK($D2783),"",IF(ISBLANK($E2783),VLOOKUP($D2783,$J:$K,2,FALSE),VLOOKUP($E2783,'Daycare Packages'!$A:$G,7,FALSE)))</f>
        <v>20</v>
      </c>
      <c r="G2783" s="15"/>
      <c r="H2783" s="15">
        <f t="shared" si="105"/>
        <v>20</v>
      </c>
      <c r="I2783" s="198">
        <f t="shared" si="106"/>
        <v>3</v>
      </c>
    </row>
    <row r="2784" spans="1:9" x14ac:dyDescent="0.3">
      <c r="A2784" s="10">
        <v>43532</v>
      </c>
      <c r="B2784" s="11" t="s">
        <v>123</v>
      </c>
      <c r="C2784" s="11" t="s">
        <v>507</v>
      </c>
      <c r="D2784" s="11" t="s">
        <v>662</v>
      </c>
      <c r="E2784" s="11">
        <v>6644301</v>
      </c>
      <c r="F2784" s="15">
        <f>IF(ISBLANK($D2784),"",IF(ISBLANK($E2784),VLOOKUP($D2784,$J:$K,2,FALSE),VLOOKUP($E2784,'Daycare Packages'!$A:$G,7,FALSE)))</f>
        <v>22</v>
      </c>
      <c r="G2784" s="15"/>
      <c r="H2784" s="15">
        <f t="shared" si="105"/>
        <v>22</v>
      </c>
      <c r="I2784" s="198">
        <f t="shared" si="106"/>
        <v>3</v>
      </c>
    </row>
    <row r="2785" spans="1:9" x14ac:dyDescent="0.3">
      <c r="A2785" s="10">
        <v>43532</v>
      </c>
      <c r="B2785" s="11" t="s">
        <v>193</v>
      </c>
      <c r="C2785" s="11" t="s">
        <v>776</v>
      </c>
      <c r="D2785" s="11" t="s">
        <v>662</v>
      </c>
      <c r="E2785" s="11">
        <v>6787221</v>
      </c>
      <c r="F2785" s="15">
        <f>IF(ISBLANK($D2785),"",IF(ISBLANK($E2785),VLOOKUP($D2785,$J:$K,2,FALSE),VLOOKUP($E2785,'Daycare Packages'!$A:$G,7,FALSE)))</f>
        <v>27</v>
      </c>
      <c r="G2785" s="15"/>
      <c r="H2785" s="15">
        <f t="shared" si="105"/>
        <v>27</v>
      </c>
      <c r="I2785" s="198">
        <f t="shared" si="106"/>
        <v>3</v>
      </c>
    </row>
    <row r="2786" spans="1:9" x14ac:dyDescent="0.3">
      <c r="A2786" s="10">
        <v>43532</v>
      </c>
      <c r="B2786" s="11" t="s">
        <v>331</v>
      </c>
      <c r="C2786" s="11" t="s">
        <v>638</v>
      </c>
      <c r="D2786" s="11" t="s">
        <v>662</v>
      </c>
      <c r="F2786" s="15">
        <f>IF(ISBLANK($D2786),"",IF(ISBLANK($E2786),VLOOKUP($D2786,$J:$K,2,FALSE),VLOOKUP($E2786,'Daycare Packages'!$A:$G,7,FALSE)))</f>
        <v>30</v>
      </c>
      <c r="G2786" s="15"/>
      <c r="H2786" s="15">
        <f t="shared" si="105"/>
        <v>30</v>
      </c>
      <c r="I2786" s="198">
        <f t="shared" si="106"/>
        <v>3</v>
      </c>
    </row>
    <row r="2787" spans="1:9" x14ac:dyDescent="0.3">
      <c r="A2787" s="10">
        <v>43532</v>
      </c>
      <c r="B2787" s="11" t="s">
        <v>727</v>
      </c>
      <c r="C2787" s="11" t="s">
        <v>728</v>
      </c>
      <c r="D2787" s="11" t="s">
        <v>662</v>
      </c>
      <c r="F2787" s="15">
        <f>IF(ISBLANK($D2787),"",IF(ISBLANK($E2787),VLOOKUP($D2787,$J:$K,2,FALSE),VLOOKUP($E2787,'Daycare Packages'!$A:$G,7,FALSE)))</f>
        <v>30</v>
      </c>
      <c r="G2787" s="15"/>
      <c r="H2787" s="15">
        <f t="shared" si="105"/>
        <v>30</v>
      </c>
      <c r="I2787" s="198">
        <f t="shared" si="106"/>
        <v>3</v>
      </c>
    </row>
    <row r="2788" spans="1:9" x14ac:dyDescent="0.3">
      <c r="A2788" s="10">
        <v>43532</v>
      </c>
      <c r="B2788" s="11" t="s">
        <v>214</v>
      </c>
      <c r="C2788" s="11" t="s">
        <v>686</v>
      </c>
      <c r="D2788" s="11" t="s">
        <v>662</v>
      </c>
      <c r="E2788" s="11">
        <v>6783135</v>
      </c>
      <c r="F2788" s="15">
        <f>IF(ISBLANK($D2788),"",IF(ISBLANK($E2788),VLOOKUP($D2788,$J:$K,2,FALSE),VLOOKUP($E2788,'Daycare Packages'!$A:$G,7,FALSE)))</f>
        <v>23.4</v>
      </c>
      <c r="G2788" s="15"/>
      <c r="H2788" s="15">
        <f t="shared" si="105"/>
        <v>23.4</v>
      </c>
      <c r="I2788" s="198">
        <f t="shared" si="106"/>
        <v>3</v>
      </c>
    </row>
    <row r="2789" spans="1:9" x14ac:dyDescent="0.3">
      <c r="A2789" s="10">
        <v>43532</v>
      </c>
      <c r="B2789" s="11" t="s">
        <v>159</v>
      </c>
      <c r="C2789" s="11" t="s">
        <v>456</v>
      </c>
      <c r="D2789" s="11" t="s">
        <v>662</v>
      </c>
      <c r="E2789" s="11">
        <v>6737156</v>
      </c>
      <c r="F2789" s="15">
        <f>IF(ISBLANK($D2789),"",IF(ISBLANK($E2789),VLOOKUP($D2789,$J:$K,2,FALSE),VLOOKUP($E2789,'Daycare Packages'!$A:$G,7,FALSE)))</f>
        <v>25</v>
      </c>
      <c r="G2789" s="15"/>
      <c r="H2789" s="15">
        <f t="shared" si="105"/>
        <v>25</v>
      </c>
      <c r="I2789" s="198">
        <f t="shared" si="106"/>
        <v>3</v>
      </c>
    </row>
    <row r="2790" spans="1:9" x14ac:dyDescent="0.3">
      <c r="A2790" s="10">
        <v>43532</v>
      </c>
      <c r="B2790" s="11" t="s">
        <v>178</v>
      </c>
      <c r="C2790" s="11" t="s">
        <v>734</v>
      </c>
      <c r="D2790" s="11" t="s">
        <v>662</v>
      </c>
      <c r="E2790" s="11">
        <v>6725032</v>
      </c>
      <c r="F2790" s="15">
        <f>IF(ISBLANK($D2790),"",IF(ISBLANK($E2790),VLOOKUP($D2790,$J:$K,2,FALSE),VLOOKUP($E2790,'Daycare Packages'!$A:$G,7,FALSE)))</f>
        <v>26</v>
      </c>
      <c r="G2790" s="15"/>
      <c r="H2790" s="15">
        <f t="shared" si="105"/>
        <v>26</v>
      </c>
      <c r="I2790" s="198">
        <f t="shared" si="106"/>
        <v>3</v>
      </c>
    </row>
    <row r="2791" spans="1:9" x14ac:dyDescent="0.3">
      <c r="A2791" s="10">
        <v>43532</v>
      </c>
      <c r="B2791" s="11" t="s">
        <v>173</v>
      </c>
      <c r="C2791" s="11" t="s">
        <v>791</v>
      </c>
      <c r="D2791" s="11" t="s">
        <v>662</v>
      </c>
      <c r="E2791" s="11">
        <v>6715792</v>
      </c>
      <c r="F2791" s="15">
        <f>IF(ISBLANK($D2791),"",IF(ISBLANK($E2791),VLOOKUP($D2791,$J:$K,2,FALSE),VLOOKUP($E2791,'Daycare Packages'!$A:$G,7,FALSE)))</f>
        <v>25</v>
      </c>
      <c r="G2791" s="15"/>
      <c r="H2791" s="15">
        <f t="shared" si="105"/>
        <v>25</v>
      </c>
      <c r="I2791" s="198">
        <f t="shared" si="106"/>
        <v>3</v>
      </c>
    </row>
    <row r="2792" spans="1:9" x14ac:dyDescent="0.3">
      <c r="A2792" s="10">
        <v>43532</v>
      </c>
      <c r="B2792" s="11" t="s">
        <v>768</v>
      </c>
      <c r="C2792" s="11" t="s">
        <v>548</v>
      </c>
      <c r="D2792" s="11" t="s">
        <v>662</v>
      </c>
      <c r="F2792" s="15">
        <f>IF(ISBLANK($D2792),"",IF(ISBLANK($E2792),VLOOKUP($D2792,$J:$K,2,FALSE),VLOOKUP($E2792,'Daycare Packages'!$A:$G,7,FALSE)))</f>
        <v>30</v>
      </c>
      <c r="G2792" s="15"/>
      <c r="H2792" s="15">
        <f t="shared" si="105"/>
        <v>30</v>
      </c>
      <c r="I2792" s="198">
        <f t="shared" si="106"/>
        <v>3</v>
      </c>
    </row>
    <row r="2793" spans="1:9" x14ac:dyDescent="0.3">
      <c r="A2793" s="10">
        <v>43532</v>
      </c>
      <c r="B2793" s="11" t="s">
        <v>218</v>
      </c>
      <c r="C2793" s="11" t="s">
        <v>738</v>
      </c>
      <c r="D2793" s="11" t="s">
        <v>662</v>
      </c>
      <c r="E2793" s="11">
        <v>6738001</v>
      </c>
      <c r="F2793" s="15">
        <f>IF(ISBLANK($D2793),"",IF(ISBLANK($E2793),VLOOKUP($D2793,$J:$K,2,FALSE),VLOOKUP($E2793,'Daycare Packages'!$A:$G,7,FALSE)))</f>
        <v>20</v>
      </c>
      <c r="G2793" s="15"/>
      <c r="H2793" s="15">
        <f t="shared" si="105"/>
        <v>20</v>
      </c>
      <c r="I2793" s="198">
        <f t="shared" si="106"/>
        <v>3</v>
      </c>
    </row>
    <row r="2794" spans="1:9" x14ac:dyDescent="0.3">
      <c r="A2794" s="10">
        <v>43532</v>
      </c>
      <c r="B2794" s="11" t="s">
        <v>218</v>
      </c>
      <c r="C2794" s="11" t="s">
        <v>737</v>
      </c>
      <c r="D2794" s="11" t="s">
        <v>662</v>
      </c>
      <c r="E2794" s="11">
        <v>6738001</v>
      </c>
      <c r="F2794" s="15">
        <f>IF(ISBLANK($D2794),"",IF(ISBLANK($E2794),VLOOKUP($D2794,$J:$K,2,FALSE),VLOOKUP($E2794,'Daycare Packages'!$A:$G,7,FALSE)))</f>
        <v>20</v>
      </c>
      <c r="G2794" s="15"/>
      <c r="H2794" s="15">
        <f t="shared" si="105"/>
        <v>20</v>
      </c>
      <c r="I2794" s="198">
        <f t="shared" si="106"/>
        <v>3</v>
      </c>
    </row>
    <row r="2795" spans="1:9" x14ac:dyDescent="0.3">
      <c r="A2795" s="10">
        <v>43532</v>
      </c>
      <c r="B2795" s="11" t="s">
        <v>751</v>
      </c>
      <c r="C2795" s="11" t="s">
        <v>752</v>
      </c>
      <c r="D2795" s="11" t="s">
        <v>662</v>
      </c>
      <c r="F2795" s="15">
        <f>IF(ISBLANK($D2795),"",IF(ISBLANK($E2795),VLOOKUP($D2795,$J:$K,2,FALSE),VLOOKUP($E2795,'Daycare Packages'!$A:$G,7,FALSE)))</f>
        <v>30</v>
      </c>
      <c r="G2795" s="15"/>
      <c r="H2795" s="15">
        <f t="shared" si="105"/>
        <v>30</v>
      </c>
      <c r="I2795" s="198">
        <f t="shared" si="106"/>
        <v>3</v>
      </c>
    </row>
    <row r="2796" spans="1:9" x14ac:dyDescent="0.3">
      <c r="A2796" s="10">
        <v>43532</v>
      </c>
      <c r="B2796" s="11" t="s">
        <v>141</v>
      </c>
      <c r="C2796" s="11" t="s">
        <v>564</v>
      </c>
      <c r="D2796" s="11" t="s">
        <v>662</v>
      </c>
      <c r="E2796" s="11">
        <v>6784081</v>
      </c>
      <c r="F2796" s="15">
        <f>IF(ISBLANK($D2796),"",IF(ISBLANK($E2796),VLOOKUP($D2796,$J:$K,2,FALSE),VLOOKUP($E2796,'Daycare Packages'!$A:$G,7,FALSE)))</f>
        <v>26</v>
      </c>
      <c r="G2796" s="15"/>
      <c r="H2796" s="15">
        <f t="shared" si="105"/>
        <v>26</v>
      </c>
      <c r="I2796" s="198">
        <f t="shared" si="106"/>
        <v>3</v>
      </c>
    </row>
    <row r="2797" spans="1:9" x14ac:dyDescent="0.3">
      <c r="A2797" s="10">
        <v>43532</v>
      </c>
      <c r="B2797" s="11" t="s">
        <v>869</v>
      </c>
      <c r="C2797" s="11" t="s">
        <v>870</v>
      </c>
      <c r="D2797" s="11" t="s">
        <v>662</v>
      </c>
      <c r="F2797" s="15">
        <f>IF(ISBLANK($D2797),"",IF(ISBLANK($E2797),VLOOKUP($D2797,$J:$K,2,FALSE),VLOOKUP($E2797,'Daycare Packages'!$A:$G,7,FALSE)))</f>
        <v>30</v>
      </c>
      <c r="G2797" s="15"/>
      <c r="H2797" s="15">
        <f t="shared" si="105"/>
        <v>30</v>
      </c>
      <c r="I2797" s="198">
        <f t="shared" si="106"/>
        <v>3</v>
      </c>
    </row>
    <row r="2798" spans="1:9" x14ac:dyDescent="0.3">
      <c r="A2798" s="10">
        <v>43532</v>
      </c>
      <c r="B2798" s="11" t="s">
        <v>887</v>
      </c>
      <c r="C2798" s="11" t="s">
        <v>888</v>
      </c>
      <c r="D2798" s="11" t="s">
        <v>662</v>
      </c>
      <c r="F2798" s="15">
        <f>IF(ISBLANK($D2798),"",IF(ISBLANK($E2798),VLOOKUP($D2798,$J:$K,2,FALSE),VLOOKUP($E2798,'Daycare Packages'!$A:$G,7,FALSE)))</f>
        <v>30</v>
      </c>
      <c r="G2798" s="15"/>
      <c r="H2798" s="15">
        <f t="shared" si="105"/>
        <v>30</v>
      </c>
      <c r="I2798" s="198">
        <f t="shared" si="106"/>
        <v>3</v>
      </c>
    </row>
    <row r="2799" spans="1:9" x14ac:dyDescent="0.3">
      <c r="A2799" s="10">
        <v>43532</v>
      </c>
      <c r="B2799" s="11" t="s">
        <v>120</v>
      </c>
      <c r="C2799" s="11" t="s">
        <v>801</v>
      </c>
      <c r="D2799" s="11" t="s">
        <v>662</v>
      </c>
      <c r="E2799" s="11">
        <v>6735731</v>
      </c>
      <c r="F2799" s="15">
        <f>IF(ISBLANK($D2799),"",IF(ISBLANK($E2799),VLOOKUP($D2799,$J:$K,2,FALSE),VLOOKUP($E2799,'Daycare Packages'!$A:$G,7,FALSE)))</f>
        <v>25</v>
      </c>
      <c r="G2799" s="15"/>
      <c r="H2799" s="15">
        <f t="shared" si="105"/>
        <v>25</v>
      </c>
      <c r="I2799" s="198">
        <f t="shared" si="106"/>
        <v>3</v>
      </c>
    </row>
    <row r="2800" spans="1:9" x14ac:dyDescent="0.3">
      <c r="A2800" s="10">
        <v>43532</v>
      </c>
      <c r="B2800" s="11" t="s">
        <v>148</v>
      </c>
      <c r="C2800" s="11" t="s">
        <v>547</v>
      </c>
      <c r="D2800" s="11" t="s">
        <v>662</v>
      </c>
      <c r="E2800" s="11">
        <v>6730669</v>
      </c>
      <c r="F2800" s="15">
        <f>IF(ISBLANK($D2800),"",IF(ISBLANK($E2800),VLOOKUP($D2800,$J:$K,2,FALSE),VLOOKUP($E2800,'Daycare Packages'!$A:$G,7,FALSE)))</f>
        <v>25</v>
      </c>
      <c r="G2800" s="15"/>
      <c r="H2800" s="15">
        <f t="shared" si="105"/>
        <v>25</v>
      </c>
      <c r="I2800" s="198">
        <f t="shared" si="106"/>
        <v>3</v>
      </c>
    </row>
    <row r="2801" spans="1:9" x14ac:dyDescent="0.3">
      <c r="A2801" s="10">
        <v>43532</v>
      </c>
      <c r="B2801" s="11" t="s">
        <v>230</v>
      </c>
      <c r="C2801" s="11" t="s">
        <v>493</v>
      </c>
      <c r="D2801" s="11" t="s">
        <v>662</v>
      </c>
      <c r="E2801" s="11">
        <v>6798849</v>
      </c>
      <c r="F2801" s="15">
        <f>IF(ISBLANK($D2801),"",IF(ISBLANK($E2801),VLOOKUP($D2801,$J:$K,2,FALSE),VLOOKUP($E2801,'Daycare Packages'!$A:$G,7,FALSE)))</f>
        <v>27</v>
      </c>
      <c r="G2801" s="15"/>
      <c r="H2801" s="15">
        <f t="shared" si="105"/>
        <v>27</v>
      </c>
      <c r="I2801" s="198">
        <f t="shared" si="106"/>
        <v>3</v>
      </c>
    </row>
    <row r="2802" spans="1:9" x14ac:dyDescent="0.3">
      <c r="A2802" s="10">
        <v>43532</v>
      </c>
      <c r="B2802" s="11" t="s">
        <v>182</v>
      </c>
      <c r="C2802" s="11" t="s">
        <v>685</v>
      </c>
      <c r="D2802" s="11" t="s">
        <v>662</v>
      </c>
      <c r="E2802" s="11">
        <v>6769807</v>
      </c>
      <c r="F2802" s="15">
        <f>IF(ISBLANK($D2802),"",IF(ISBLANK($E2802),VLOOKUP($D2802,$J:$K,2,FALSE),VLOOKUP($E2802,'Daycare Packages'!$A:$G,7,FALSE)))</f>
        <v>23</v>
      </c>
      <c r="G2802" s="15"/>
      <c r="H2802" s="15">
        <f t="shared" si="105"/>
        <v>23</v>
      </c>
      <c r="I2802" s="198">
        <f t="shared" si="106"/>
        <v>3</v>
      </c>
    </row>
    <row r="2803" spans="1:9" ht="14.4" thickBot="1" x14ac:dyDescent="0.35">
      <c r="A2803" s="86">
        <v>43532</v>
      </c>
      <c r="B2803" s="87" t="s">
        <v>163</v>
      </c>
      <c r="C2803" s="87" t="s">
        <v>593</v>
      </c>
      <c r="D2803" s="87" t="s">
        <v>662</v>
      </c>
      <c r="E2803" s="87">
        <v>6726936</v>
      </c>
      <c r="F2803" s="88">
        <f>IF(ISBLANK($D2803),"",IF(ISBLANK($E2803),VLOOKUP($D2803,$J:$K,2,FALSE),VLOOKUP($E2803,'Daycare Packages'!$A:$G,7,FALSE)))</f>
        <v>26</v>
      </c>
      <c r="G2803" s="88"/>
      <c r="H2803" s="88">
        <f t="shared" si="105"/>
        <v>26</v>
      </c>
      <c r="I2803" s="198">
        <f t="shared" si="106"/>
        <v>3</v>
      </c>
    </row>
    <row r="2804" spans="1:9" x14ac:dyDescent="0.3">
      <c r="A2804" s="10">
        <v>43533</v>
      </c>
      <c r="B2804" s="11" t="s">
        <v>1165</v>
      </c>
      <c r="C2804" s="11" t="s">
        <v>1166</v>
      </c>
      <c r="D2804" s="11" t="s">
        <v>659</v>
      </c>
      <c r="F2804" s="15">
        <f>IF(ISBLANK($D2804),"",IF(ISBLANK($E2804),VLOOKUP($D2804,$J:$K,2,FALSE),VLOOKUP($E2804,'Daycare Packages'!$A:$G,7,FALSE)))</f>
        <v>20</v>
      </c>
      <c r="G2804" s="15"/>
      <c r="H2804" s="15">
        <f t="shared" si="105"/>
        <v>20</v>
      </c>
      <c r="I2804" s="198">
        <f t="shared" si="106"/>
        <v>3</v>
      </c>
    </row>
    <row r="2805" spans="1:9" x14ac:dyDescent="0.3">
      <c r="A2805" s="10">
        <v>43533</v>
      </c>
      <c r="B2805" s="11" t="s">
        <v>688</v>
      </c>
      <c r="C2805" s="11" t="s">
        <v>689</v>
      </c>
      <c r="D2805" s="11" t="s">
        <v>662</v>
      </c>
      <c r="F2805" s="15">
        <f>IF(ISBLANK($D2805),"",IF(ISBLANK($E2805),VLOOKUP($D2805,$J:$K,2,FALSE),VLOOKUP($E2805,'Daycare Packages'!$A:$G,7,FALSE)))</f>
        <v>30</v>
      </c>
      <c r="G2805" s="15"/>
      <c r="H2805" s="15">
        <f t="shared" si="105"/>
        <v>30</v>
      </c>
      <c r="I2805" s="198">
        <f t="shared" si="106"/>
        <v>3</v>
      </c>
    </row>
    <row r="2806" spans="1:9" x14ac:dyDescent="0.3">
      <c r="A2806" s="10">
        <v>43533</v>
      </c>
      <c r="B2806" s="11" t="s">
        <v>119</v>
      </c>
      <c r="C2806" s="11" t="s">
        <v>692</v>
      </c>
      <c r="D2806" s="11" t="s">
        <v>662</v>
      </c>
      <c r="E2806" s="11">
        <v>6734596</v>
      </c>
      <c r="F2806" s="15">
        <f>IF(ISBLANK($D2806),"",IF(ISBLANK($E2806),VLOOKUP($D2806,$J:$K,2,FALSE),VLOOKUP($E2806,'Daycare Packages'!$A:$G,7,FALSE)))</f>
        <v>25</v>
      </c>
      <c r="G2806" s="15"/>
      <c r="H2806" s="15">
        <f t="shared" si="105"/>
        <v>25</v>
      </c>
      <c r="I2806" s="198">
        <f t="shared" si="106"/>
        <v>3</v>
      </c>
    </row>
    <row r="2807" spans="1:9" x14ac:dyDescent="0.3">
      <c r="A2807" s="10">
        <v>43533</v>
      </c>
      <c r="B2807" s="11" t="s">
        <v>117</v>
      </c>
      <c r="C2807" s="11" t="s">
        <v>1069</v>
      </c>
      <c r="D2807" s="11" t="s">
        <v>662</v>
      </c>
      <c r="E2807" s="11">
        <v>6601983</v>
      </c>
      <c r="F2807" s="15">
        <f>IF(ISBLANK($D2807),"",IF(ISBLANK($E2807),VLOOKUP($D2807,$J:$K,2,FALSE),VLOOKUP($E2807,'Daycare Packages'!$A:$G,7,FALSE)))</f>
        <v>24</v>
      </c>
      <c r="G2807" s="15"/>
      <c r="H2807" s="15">
        <f t="shared" si="105"/>
        <v>24</v>
      </c>
      <c r="I2807" s="198">
        <f t="shared" si="106"/>
        <v>3</v>
      </c>
    </row>
    <row r="2808" spans="1:9" x14ac:dyDescent="0.3">
      <c r="A2808" s="10">
        <v>43533</v>
      </c>
      <c r="B2808" s="11" t="s">
        <v>134</v>
      </c>
      <c r="C2808" s="11" t="s">
        <v>883</v>
      </c>
      <c r="D2808" s="11" t="s">
        <v>662</v>
      </c>
      <c r="E2808" s="11">
        <v>6732664</v>
      </c>
      <c r="F2808" s="15">
        <f>IF(ISBLANK($D2808),"",IF(ISBLANK($E2808),VLOOKUP($D2808,$J:$K,2,FALSE),VLOOKUP($E2808,'Daycare Packages'!$A:$G,7,FALSE)))</f>
        <v>26</v>
      </c>
      <c r="G2808" s="15"/>
      <c r="H2808" s="15">
        <f t="shared" si="105"/>
        <v>26</v>
      </c>
      <c r="I2808" s="198">
        <f t="shared" si="106"/>
        <v>3</v>
      </c>
    </row>
    <row r="2809" spans="1:9" x14ac:dyDescent="0.3">
      <c r="A2809" s="10">
        <v>43533</v>
      </c>
      <c r="B2809" s="11" t="s">
        <v>179</v>
      </c>
      <c r="C2809" s="11" t="s">
        <v>706</v>
      </c>
      <c r="D2809" s="11" t="s">
        <v>662</v>
      </c>
      <c r="E2809" s="11">
        <v>6762837</v>
      </c>
      <c r="F2809" s="15">
        <f>IF(ISBLANK($D2809),"",IF(ISBLANK($E2809),VLOOKUP($D2809,$J:$K,2,FALSE),VLOOKUP($E2809,'Daycare Packages'!$A:$G,7,FALSE)))</f>
        <v>27</v>
      </c>
      <c r="G2809" s="15"/>
      <c r="H2809" s="15">
        <f t="shared" si="105"/>
        <v>27</v>
      </c>
      <c r="I2809" s="198">
        <f t="shared" si="106"/>
        <v>3</v>
      </c>
    </row>
    <row r="2810" spans="1:9" x14ac:dyDescent="0.3">
      <c r="A2810" s="10">
        <v>43533</v>
      </c>
      <c r="B2810" s="11" t="s">
        <v>209</v>
      </c>
      <c r="C2810" s="11" t="s">
        <v>702</v>
      </c>
      <c r="D2810" s="11" t="s">
        <v>662</v>
      </c>
      <c r="E2810" s="11">
        <v>6780905</v>
      </c>
      <c r="F2810" s="15">
        <f>IF(ISBLANK($D2810),"",IF(ISBLANK($E2810),VLOOKUP($D2810,$J:$K,2,FALSE),VLOOKUP($E2810,'Daycare Packages'!$A:$G,7,FALSE)))</f>
        <v>27</v>
      </c>
      <c r="G2810" s="15"/>
      <c r="H2810" s="15">
        <f t="shared" si="105"/>
        <v>27</v>
      </c>
      <c r="I2810" s="198">
        <f t="shared" si="106"/>
        <v>3</v>
      </c>
    </row>
    <row r="2811" spans="1:9" x14ac:dyDescent="0.3">
      <c r="A2811" s="10">
        <v>43533</v>
      </c>
      <c r="B2811" s="11" t="s">
        <v>836</v>
      </c>
      <c r="C2811" s="11" t="s">
        <v>498</v>
      </c>
      <c r="D2811" s="11" t="s">
        <v>662</v>
      </c>
      <c r="F2811" s="15">
        <f>IF(ISBLANK($D2811),"",IF(ISBLANK($E2811),VLOOKUP($D2811,$J:$K,2,FALSE),VLOOKUP($E2811,'Daycare Packages'!$A:$G,7,FALSE)))</f>
        <v>30</v>
      </c>
      <c r="G2811" s="15"/>
      <c r="H2811" s="15">
        <f t="shared" si="105"/>
        <v>30</v>
      </c>
      <c r="I2811" s="198">
        <f t="shared" si="106"/>
        <v>3</v>
      </c>
    </row>
    <row r="2812" spans="1:9" x14ac:dyDescent="0.3">
      <c r="A2812" s="10">
        <v>43533</v>
      </c>
      <c r="B2812" s="11" t="s">
        <v>783</v>
      </c>
      <c r="C2812" s="11" t="s">
        <v>514</v>
      </c>
      <c r="D2812" s="11" t="s">
        <v>662</v>
      </c>
      <c r="F2812" s="15">
        <f>IF(ISBLANK($D2812),"",IF(ISBLANK($E2812),VLOOKUP($D2812,$J:$K,2,FALSE),VLOOKUP($E2812,'Daycare Packages'!$A:$G,7,FALSE)))</f>
        <v>30</v>
      </c>
      <c r="G2812" s="15"/>
      <c r="H2812" s="15">
        <f t="shared" si="105"/>
        <v>30</v>
      </c>
      <c r="I2812" s="198">
        <f t="shared" si="106"/>
        <v>3</v>
      </c>
    </row>
    <row r="2813" spans="1:9" x14ac:dyDescent="0.3">
      <c r="A2813" s="10">
        <v>43533</v>
      </c>
      <c r="B2813" s="11" t="s">
        <v>472</v>
      </c>
      <c r="C2813" s="11" t="s">
        <v>473</v>
      </c>
      <c r="D2813" s="11" t="s">
        <v>662</v>
      </c>
      <c r="F2813" s="15">
        <f>IF(ISBLANK($D2813),"",IF(ISBLANK($E2813),VLOOKUP($D2813,$J:$K,2,FALSE),VLOOKUP($E2813,'Daycare Packages'!$A:$G,7,FALSE)))</f>
        <v>30</v>
      </c>
      <c r="G2813" s="15"/>
      <c r="H2813" s="15">
        <f t="shared" si="105"/>
        <v>30</v>
      </c>
      <c r="I2813" s="198">
        <f t="shared" si="106"/>
        <v>3</v>
      </c>
    </row>
    <row r="2814" spans="1:9" ht="14.4" thickBot="1" x14ac:dyDescent="0.35">
      <c r="A2814" s="86">
        <v>43533</v>
      </c>
      <c r="B2814" s="87" t="s">
        <v>127</v>
      </c>
      <c r="C2814" s="87" t="s">
        <v>715</v>
      </c>
      <c r="D2814" s="87" t="s">
        <v>662</v>
      </c>
      <c r="E2814" s="87">
        <v>6756191</v>
      </c>
      <c r="F2814" s="88">
        <f>IF(ISBLANK($D2814),"",IF(ISBLANK($E2814),VLOOKUP($D2814,$J:$K,2,FALSE),VLOOKUP($E2814,'Daycare Packages'!$A:$G,7,FALSE)))</f>
        <v>23</v>
      </c>
      <c r="G2814" s="88"/>
      <c r="H2814" s="88">
        <f t="shared" ref="H2814:H2877" si="107">IF(ISBLANK(D2814),"",SUM(F2814:G2814))</f>
        <v>23</v>
      </c>
      <c r="I2814" s="198">
        <f t="shared" si="106"/>
        <v>3</v>
      </c>
    </row>
    <row r="2815" spans="1:9" x14ac:dyDescent="0.3">
      <c r="A2815" s="10">
        <v>43534</v>
      </c>
      <c r="B2815" s="11" t="s">
        <v>1165</v>
      </c>
      <c r="C2815" s="11" t="s">
        <v>1166</v>
      </c>
      <c r="D2815" s="11" t="s">
        <v>659</v>
      </c>
      <c r="F2815" s="15">
        <f>IF(ISBLANK($D2815),"",IF(ISBLANK($E2815),VLOOKUP($D2815,$J:$K,2,FALSE),VLOOKUP($E2815,'Daycare Packages'!$A:$G,7,FALSE)))</f>
        <v>20</v>
      </c>
      <c r="G2815" s="15"/>
      <c r="H2815" s="15">
        <f t="shared" si="107"/>
        <v>20</v>
      </c>
      <c r="I2815" s="198">
        <f t="shared" si="106"/>
        <v>3</v>
      </c>
    </row>
    <row r="2816" spans="1:9" x14ac:dyDescent="0.3">
      <c r="A2816" s="10">
        <v>43534</v>
      </c>
      <c r="B2816" s="11" t="s">
        <v>989</v>
      </c>
      <c r="C2816" s="11" t="s">
        <v>765</v>
      </c>
      <c r="D2816" s="11" t="s">
        <v>662</v>
      </c>
      <c r="F2816" s="15">
        <f>IF(ISBLANK($D2816),"",IF(ISBLANK($E2816),VLOOKUP($D2816,$J:$K,2,FALSE),VLOOKUP($E2816,'Daycare Packages'!$A:$G,7,FALSE)))</f>
        <v>30</v>
      </c>
      <c r="G2816" s="15"/>
      <c r="H2816" s="15">
        <f t="shared" si="107"/>
        <v>30</v>
      </c>
      <c r="I2816" s="198">
        <f t="shared" si="106"/>
        <v>3</v>
      </c>
    </row>
    <row r="2817" spans="1:9" x14ac:dyDescent="0.3">
      <c r="A2817" s="10">
        <v>43534</v>
      </c>
      <c r="B2817" s="11" t="s">
        <v>894</v>
      </c>
      <c r="C2817" s="11" t="s">
        <v>895</v>
      </c>
      <c r="D2817" s="11" t="s">
        <v>662</v>
      </c>
      <c r="F2817" s="15">
        <f>IF(ISBLANK($D2817),"",IF(ISBLANK($E2817),VLOOKUP($D2817,$J:$K,2,FALSE),VLOOKUP($E2817,'Daycare Packages'!$A:$G,7,FALSE)))</f>
        <v>30</v>
      </c>
      <c r="G2817" s="15"/>
      <c r="H2817" s="15">
        <f t="shared" si="107"/>
        <v>30</v>
      </c>
      <c r="I2817" s="198">
        <f t="shared" si="106"/>
        <v>3</v>
      </c>
    </row>
    <row r="2818" spans="1:9" x14ac:dyDescent="0.3">
      <c r="A2818" s="10">
        <v>43534</v>
      </c>
      <c r="B2818" s="11" t="s">
        <v>894</v>
      </c>
      <c r="C2818" s="11" t="s">
        <v>622</v>
      </c>
      <c r="D2818" s="11" t="s">
        <v>662</v>
      </c>
      <c r="F2818" s="15">
        <f>IF(ISBLANK($D2818),"",IF(ISBLANK($E2818),VLOOKUP($D2818,$J:$K,2,FALSE),VLOOKUP($E2818,'Daycare Packages'!$A:$G,7,FALSE)))</f>
        <v>30</v>
      </c>
      <c r="G2818" s="15"/>
      <c r="H2818" s="15">
        <f t="shared" si="107"/>
        <v>30</v>
      </c>
      <c r="I2818" s="198">
        <f t="shared" si="106"/>
        <v>3</v>
      </c>
    </row>
    <row r="2819" spans="1:9" x14ac:dyDescent="0.3">
      <c r="A2819" s="10">
        <v>43534</v>
      </c>
      <c r="B2819" s="11" t="s">
        <v>783</v>
      </c>
      <c r="C2819" s="11" t="s">
        <v>514</v>
      </c>
      <c r="D2819" s="11" t="s">
        <v>662</v>
      </c>
      <c r="F2819" s="15">
        <f>IF(ISBLANK($D2819),"",IF(ISBLANK($E2819),VLOOKUP($D2819,$J:$K,2,FALSE),VLOOKUP($E2819,'Daycare Packages'!$A:$G,7,FALSE)))</f>
        <v>30</v>
      </c>
      <c r="G2819" s="15"/>
      <c r="H2819" s="15">
        <f t="shared" si="107"/>
        <v>30</v>
      </c>
      <c r="I2819" s="198">
        <f t="shared" ref="I2819:I2882" si="108">IF(A2819="",0,MONTH(A2819))</f>
        <v>3</v>
      </c>
    </row>
    <row r="2820" spans="1:9" x14ac:dyDescent="0.3">
      <c r="A2820" s="55">
        <v>43534</v>
      </c>
      <c r="B2820" s="56" t="s">
        <v>182</v>
      </c>
      <c r="C2820" s="56" t="s">
        <v>685</v>
      </c>
      <c r="D2820" s="56" t="s">
        <v>662</v>
      </c>
      <c r="E2820" s="56">
        <v>6769807</v>
      </c>
      <c r="F2820" s="59">
        <f>IF(ISBLANK($D2820),"",IF(ISBLANK($E2820),VLOOKUP($D2820,$J:$K,2,FALSE),VLOOKUP($E2820,'Daycare Packages'!$A:$G,7,FALSE)))</f>
        <v>23</v>
      </c>
      <c r="G2820" s="59"/>
      <c r="H2820" s="59">
        <f t="shared" si="107"/>
        <v>23</v>
      </c>
      <c r="I2820" s="198">
        <f t="shared" si="108"/>
        <v>3</v>
      </c>
    </row>
    <row r="2821" spans="1:9" x14ac:dyDescent="0.3">
      <c r="A2821" s="10">
        <v>43535</v>
      </c>
      <c r="B2821" s="11" t="s">
        <v>1029</v>
      </c>
      <c r="C2821" s="11" t="s">
        <v>402</v>
      </c>
      <c r="D2821" s="11" t="s">
        <v>659</v>
      </c>
      <c r="F2821" s="15">
        <f>IF(ISBLANK($D2821),"",IF(ISBLANK($E2821),VLOOKUP($D2821,$J:$K,2,FALSE),VLOOKUP($E2821,'Daycare Packages'!$A:$G,7,FALSE)))</f>
        <v>20</v>
      </c>
      <c r="G2821" s="15"/>
      <c r="H2821" s="15">
        <f t="shared" si="107"/>
        <v>20</v>
      </c>
      <c r="I2821" s="198">
        <f t="shared" si="108"/>
        <v>3</v>
      </c>
    </row>
    <row r="2822" spans="1:9" x14ac:dyDescent="0.3">
      <c r="A2822" s="10">
        <v>43535</v>
      </c>
      <c r="B2822" s="11" t="s">
        <v>190</v>
      </c>
      <c r="C2822" s="11" t="s">
        <v>718</v>
      </c>
      <c r="D2822" s="11" t="s">
        <v>659</v>
      </c>
      <c r="F2822" s="15">
        <f>IF(ISBLANK($D2822),"",IF(ISBLANK($E2822),VLOOKUP($D2822,$J:$K,2,FALSE),VLOOKUP($E2822,'Daycare Packages'!$A:$G,7,FALSE)))</f>
        <v>20</v>
      </c>
      <c r="G2822" s="15"/>
      <c r="H2822" s="15">
        <f t="shared" si="107"/>
        <v>20</v>
      </c>
      <c r="I2822" s="198">
        <f t="shared" si="108"/>
        <v>3</v>
      </c>
    </row>
    <row r="2823" spans="1:9" x14ac:dyDescent="0.3">
      <c r="A2823" s="10">
        <v>43535</v>
      </c>
      <c r="B2823" s="11" t="s">
        <v>749</v>
      </c>
      <c r="C2823" s="11" t="s">
        <v>750</v>
      </c>
      <c r="D2823" s="11" t="s">
        <v>659</v>
      </c>
      <c r="F2823" s="15">
        <f>IF(ISBLANK($D2823),"",IF(ISBLANK($E2823),VLOOKUP($D2823,$J:$K,2,FALSE),VLOOKUP($E2823,'Daycare Packages'!$A:$G,7,FALSE)))</f>
        <v>20</v>
      </c>
      <c r="G2823" s="15"/>
      <c r="H2823" s="15">
        <f t="shared" si="107"/>
        <v>20</v>
      </c>
      <c r="I2823" s="198">
        <f t="shared" si="108"/>
        <v>3</v>
      </c>
    </row>
    <row r="2824" spans="1:9" x14ac:dyDescent="0.3">
      <c r="A2824" s="10">
        <v>43535</v>
      </c>
      <c r="B2824" s="11" t="s">
        <v>152</v>
      </c>
      <c r="C2824" s="11" t="s">
        <v>679</v>
      </c>
      <c r="D2824" s="11" t="s">
        <v>662</v>
      </c>
      <c r="E2824" s="11">
        <v>6702411</v>
      </c>
      <c r="F2824" s="15">
        <f>IF(ISBLANK($D2824),"",IF(ISBLANK($E2824),VLOOKUP($D2824,$J:$K,2,FALSE),VLOOKUP($E2824,'Daycare Packages'!$A:$G,7,FALSE)))</f>
        <v>0</v>
      </c>
      <c r="G2824" s="15"/>
      <c r="H2824" s="15">
        <f t="shared" si="107"/>
        <v>0</v>
      </c>
      <c r="I2824" s="198">
        <f t="shared" si="108"/>
        <v>3</v>
      </c>
    </row>
    <row r="2825" spans="1:9" x14ac:dyDescent="0.3">
      <c r="A2825" s="10">
        <v>43535</v>
      </c>
      <c r="B2825" s="11" t="s">
        <v>201</v>
      </c>
      <c r="C2825" s="11" t="s">
        <v>672</v>
      </c>
      <c r="D2825" s="11" t="s">
        <v>659</v>
      </c>
      <c r="F2825" s="15">
        <f>IF(ISBLANK($D2825),"",IF(ISBLANK($E2825),VLOOKUP($D2825,$J:$K,2,FALSE),VLOOKUP($E2825,'Daycare Packages'!$A:$G,7,FALSE)))</f>
        <v>20</v>
      </c>
      <c r="G2825" s="15"/>
      <c r="H2825" s="15">
        <f t="shared" si="107"/>
        <v>20</v>
      </c>
      <c r="I2825" s="198">
        <f t="shared" si="108"/>
        <v>3</v>
      </c>
    </row>
    <row r="2826" spans="1:9" x14ac:dyDescent="0.3">
      <c r="A2826" s="10">
        <v>43535</v>
      </c>
      <c r="B2826" s="11" t="s">
        <v>1165</v>
      </c>
      <c r="C2826" s="11" t="s">
        <v>1166</v>
      </c>
      <c r="D2826" s="11" t="s">
        <v>659</v>
      </c>
      <c r="E2826" s="11">
        <v>6801053</v>
      </c>
      <c r="F2826" s="15">
        <f>IF(ISBLANK($D2826),"",IF(ISBLANK($E2826),VLOOKUP($D2826,$J:$K,2,FALSE),VLOOKUP($E2826,'Daycare Packages'!$A:$G,7,FALSE)))</f>
        <v>19</v>
      </c>
      <c r="G2826" s="15"/>
      <c r="H2826" s="15">
        <f t="shared" si="107"/>
        <v>19</v>
      </c>
      <c r="I2826" s="198">
        <f t="shared" si="108"/>
        <v>3</v>
      </c>
    </row>
    <row r="2827" spans="1:9" x14ac:dyDescent="0.3">
      <c r="A2827" s="10">
        <v>43535</v>
      </c>
      <c r="B2827" s="11" t="s">
        <v>211</v>
      </c>
      <c r="C2827" s="11" t="s">
        <v>507</v>
      </c>
      <c r="D2827" s="11" t="s">
        <v>662</v>
      </c>
      <c r="F2827" s="15">
        <f>IF(ISBLANK($D2827),"",IF(ISBLANK($E2827),VLOOKUP($D2827,$J:$K,2,FALSE),VLOOKUP($E2827,'Daycare Packages'!$A:$G,7,FALSE)))</f>
        <v>30</v>
      </c>
      <c r="G2827" s="15">
        <v>-3</v>
      </c>
      <c r="H2827" s="15">
        <f t="shared" si="107"/>
        <v>27</v>
      </c>
      <c r="I2827" s="198">
        <f t="shared" si="108"/>
        <v>3</v>
      </c>
    </row>
    <row r="2828" spans="1:9" x14ac:dyDescent="0.3">
      <c r="A2828" s="10">
        <v>43535</v>
      </c>
      <c r="B2828" s="11" t="s">
        <v>760</v>
      </c>
      <c r="C2828" s="11" t="s">
        <v>761</v>
      </c>
      <c r="D2828" s="11" t="s">
        <v>662</v>
      </c>
      <c r="F2828" s="15">
        <f>IF(ISBLANK($D2828),"",IF(ISBLANK($E2828),VLOOKUP($D2828,$J:$K,2,FALSE),VLOOKUP($E2828,'Daycare Packages'!$A:$G,7,FALSE)))</f>
        <v>30</v>
      </c>
      <c r="G2828" s="15"/>
      <c r="H2828" s="15">
        <f t="shared" si="107"/>
        <v>30</v>
      </c>
      <c r="I2828" s="198">
        <f t="shared" si="108"/>
        <v>3</v>
      </c>
    </row>
    <row r="2829" spans="1:9" x14ac:dyDescent="0.3">
      <c r="A2829" s="10">
        <v>43535</v>
      </c>
      <c r="B2829" s="11" t="s">
        <v>158</v>
      </c>
      <c r="C2829" s="11" t="s">
        <v>527</v>
      </c>
      <c r="D2829" s="11" t="s">
        <v>662</v>
      </c>
      <c r="E2829" s="11">
        <v>6706817</v>
      </c>
      <c r="F2829" s="15">
        <f>IF(ISBLANK($D2829),"",IF(ISBLANK($E2829),VLOOKUP($D2829,$J:$K,2,FALSE),VLOOKUP($E2829,'Daycare Packages'!$A:$G,7,FALSE)))</f>
        <v>22</v>
      </c>
      <c r="G2829" s="15"/>
      <c r="H2829" s="15">
        <f t="shared" si="107"/>
        <v>22</v>
      </c>
      <c r="I2829" s="198">
        <f t="shared" si="108"/>
        <v>3</v>
      </c>
    </row>
    <row r="2830" spans="1:9" x14ac:dyDescent="0.3">
      <c r="A2830" s="10">
        <v>43535</v>
      </c>
      <c r="B2830" s="11" t="s">
        <v>1068</v>
      </c>
      <c r="C2830" s="11" t="s">
        <v>735</v>
      </c>
      <c r="D2830" s="11" t="s">
        <v>659</v>
      </c>
      <c r="F2830" s="15">
        <f>IF(ISBLANK($D2830),"",IF(ISBLANK($E2830),VLOOKUP($D2830,$J:$K,2,FALSE),VLOOKUP($E2830,'Daycare Packages'!$A:$G,7,FALSE)))</f>
        <v>20</v>
      </c>
      <c r="G2830" s="15"/>
      <c r="H2830" s="15">
        <f t="shared" si="107"/>
        <v>20</v>
      </c>
      <c r="I2830" s="198">
        <f t="shared" si="108"/>
        <v>3</v>
      </c>
    </row>
    <row r="2831" spans="1:9" x14ac:dyDescent="0.3">
      <c r="A2831" s="10">
        <v>43535</v>
      </c>
      <c r="B2831" s="11" t="s">
        <v>279</v>
      </c>
      <c r="C2831" s="11" t="s">
        <v>661</v>
      </c>
      <c r="D2831" s="11" t="s">
        <v>662</v>
      </c>
      <c r="F2831" s="15">
        <f>IF(ISBLANK($D2831),"",IF(ISBLANK($E2831),VLOOKUP($D2831,$J:$K,2,FALSE),VLOOKUP($E2831,'Daycare Packages'!$A:$G,7,FALSE)))</f>
        <v>30</v>
      </c>
      <c r="G2831" s="15"/>
      <c r="H2831" s="15">
        <f t="shared" si="107"/>
        <v>30</v>
      </c>
      <c r="I2831" s="198">
        <f t="shared" si="108"/>
        <v>3</v>
      </c>
    </row>
    <row r="2832" spans="1:9" x14ac:dyDescent="0.3">
      <c r="A2832" s="10">
        <v>43535</v>
      </c>
      <c r="B2832" s="11" t="s">
        <v>279</v>
      </c>
      <c r="C2832" s="11" t="s">
        <v>658</v>
      </c>
      <c r="D2832" s="11" t="s">
        <v>662</v>
      </c>
      <c r="F2832" s="15">
        <f>IF(ISBLANK($D2832),"",IF(ISBLANK($E2832),VLOOKUP($D2832,$J:$K,2,FALSE),VLOOKUP($E2832,'Daycare Packages'!$A:$G,7,FALSE)))</f>
        <v>30</v>
      </c>
      <c r="G2832" s="15"/>
      <c r="H2832" s="15">
        <f t="shared" si="107"/>
        <v>30</v>
      </c>
      <c r="I2832" s="198">
        <f t="shared" si="108"/>
        <v>3</v>
      </c>
    </row>
    <row r="2833" spans="1:9" x14ac:dyDescent="0.3">
      <c r="A2833" s="10">
        <v>43535</v>
      </c>
      <c r="B2833" s="11" t="s">
        <v>182</v>
      </c>
      <c r="C2833" s="11" t="s">
        <v>685</v>
      </c>
      <c r="D2833" s="11" t="s">
        <v>662</v>
      </c>
      <c r="E2833" s="11">
        <v>6769807</v>
      </c>
      <c r="F2833" s="15">
        <f>IF(ISBLANK($D2833),"",IF(ISBLANK($E2833),VLOOKUP($D2833,$J:$K,2,FALSE),VLOOKUP($E2833,'Daycare Packages'!$A:$G,7,FALSE)))</f>
        <v>23</v>
      </c>
      <c r="G2833" s="15"/>
      <c r="H2833" s="15">
        <f t="shared" si="107"/>
        <v>23</v>
      </c>
      <c r="I2833" s="198">
        <f t="shared" si="108"/>
        <v>3</v>
      </c>
    </row>
    <row r="2834" spans="1:9" x14ac:dyDescent="0.3">
      <c r="A2834" s="10">
        <v>43535</v>
      </c>
      <c r="B2834" s="11" t="s">
        <v>217</v>
      </c>
      <c r="C2834" s="11" t="s">
        <v>402</v>
      </c>
      <c r="D2834" s="11" t="s">
        <v>662</v>
      </c>
      <c r="E2834" s="11">
        <v>6784493</v>
      </c>
      <c r="F2834" s="15">
        <f>IF(ISBLANK($D2834),"",IF(ISBLANK($E2834),VLOOKUP($D2834,$J:$K,2,FALSE),VLOOKUP($E2834,'Daycare Packages'!$A:$G,7,FALSE)))</f>
        <v>26</v>
      </c>
      <c r="G2834" s="15"/>
      <c r="H2834" s="15">
        <f t="shared" si="107"/>
        <v>26</v>
      </c>
      <c r="I2834" s="198">
        <f t="shared" si="108"/>
        <v>3</v>
      </c>
    </row>
    <row r="2835" spans="1:9" x14ac:dyDescent="0.3">
      <c r="A2835" s="10">
        <v>43535</v>
      </c>
      <c r="B2835" s="11" t="s">
        <v>203</v>
      </c>
      <c r="C2835" s="11" t="s">
        <v>840</v>
      </c>
      <c r="D2835" s="11" t="s">
        <v>662</v>
      </c>
      <c r="E2835" s="11">
        <v>6780230</v>
      </c>
      <c r="F2835" s="15">
        <f>IF(ISBLANK($D2835),"",IF(ISBLANK($E2835),VLOOKUP($D2835,$J:$K,2,FALSE),VLOOKUP($E2835,'Daycare Packages'!$A:$G,7,FALSE)))</f>
        <v>27</v>
      </c>
      <c r="G2835" s="15"/>
      <c r="H2835" s="15">
        <f t="shared" si="107"/>
        <v>27</v>
      </c>
      <c r="I2835" s="198">
        <f t="shared" si="108"/>
        <v>3</v>
      </c>
    </row>
    <row r="2836" spans="1:9" x14ac:dyDescent="0.3">
      <c r="A2836" s="10">
        <v>43535</v>
      </c>
      <c r="B2836" s="11" t="s">
        <v>690</v>
      </c>
      <c r="C2836" s="11" t="s">
        <v>691</v>
      </c>
      <c r="D2836" s="11" t="s">
        <v>662</v>
      </c>
      <c r="E2836" s="11">
        <v>6754754</v>
      </c>
      <c r="F2836" s="15">
        <f>IF(ISBLANK($D2836),"",IF(ISBLANK($E2836),VLOOKUP($D2836,$J:$K,2,FALSE),VLOOKUP($E2836,'Daycare Packages'!$A:$G,7,FALSE)))</f>
        <v>25</v>
      </c>
      <c r="G2836" s="15"/>
      <c r="H2836" s="15">
        <f t="shared" si="107"/>
        <v>25</v>
      </c>
      <c r="I2836" s="198">
        <f t="shared" si="108"/>
        <v>3</v>
      </c>
    </row>
    <row r="2837" spans="1:9" x14ac:dyDescent="0.3">
      <c r="A2837" s="10">
        <v>43535</v>
      </c>
      <c r="B2837" s="11" t="s">
        <v>140</v>
      </c>
      <c r="C2837" s="11" t="s">
        <v>475</v>
      </c>
      <c r="D2837" s="11" t="s">
        <v>662</v>
      </c>
      <c r="E2837" s="11">
        <v>6777117</v>
      </c>
      <c r="F2837" s="15">
        <f>IF(ISBLANK($D2837),"",IF(ISBLANK($E2837),VLOOKUP($D2837,$J:$K,2,FALSE),VLOOKUP($E2837,'Daycare Packages'!$A:$G,7,FALSE)))</f>
        <v>26</v>
      </c>
      <c r="G2837" s="15"/>
      <c r="H2837" s="15">
        <f t="shared" si="107"/>
        <v>26</v>
      </c>
      <c r="I2837" s="198">
        <f t="shared" si="108"/>
        <v>3</v>
      </c>
    </row>
    <row r="2838" spans="1:9" x14ac:dyDescent="0.3">
      <c r="A2838" s="10">
        <v>43535</v>
      </c>
      <c r="B2838" s="11" t="s">
        <v>132</v>
      </c>
      <c r="C2838" s="11" t="s">
        <v>818</v>
      </c>
      <c r="D2838" s="11" t="s">
        <v>662</v>
      </c>
      <c r="E2838" s="11">
        <v>6746752</v>
      </c>
      <c r="F2838" s="15">
        <f>IF(ISBLANK($D2838),"",IF(ISBLANK($E2838),VLOOKUP($D2838,$J:$K,2,FALSE),VLOOKUP($E2838,'Daycare Packages'!$A:$G,7,FALSE)))</f>
        <v>27</v>
      </c>
      <c r="G2838" s="15"/>
      <c r="H2838" s="15">
        <f t="shared" si="107"/>
        <v>27</v>
      </c>
      <c r="I2838" s="198">
        <f t="shared" si="108"/>
        <v>3</v>
      </c>
    </row>
    <row r="2839" spans="1:9" x14ac:dyDescent="0.3">
      <c r="A2839" s="10">
        <v>43535</v>
      </c>
      <c r="B2839" s="11" t="s">
        <v>123</v>
      </c>
      <c r="C2839" s="11" t="s">
        <v>507</v>
      </c>
      <c r="D2839" s="11" t="s">
        <v>662</v>
      </c>
      <c r="E2839" s="11">
        <v>6644301</v>
      </c>
      <c r="F2839" s="15">
        <f>IF(ISBLANK($D2839),"",IF(ISBLANK($E2839),VLOOKUP($D2839,$J:$K,2,FALSE),VLOOKUP($E2839,'Daycare Packages'!$A:$G,7,FALSE)))</f>
        <v>22</v>
      </c>
      <c r="G2839" s="15"/>
      <c r="H2839" s="15">
        <f t="shared" si="107"/>
        <v>22</v>
      </c>
      <c r="I2839" s="198">
        <f t="shared" si="108"/>
        <v>3</v>
      </c>
    </row>
    <row r="2840" spans="1:9" x14ac:dyDescent="0.3">
      <c r="A2840" s="10">
        <v>43535</v>
      </c>
      <c r="B2840" s="11" t="s">
        <v>218</v>
      </c>
      <c r="C2840" s="11" t="s">
        <v>738</v>
      </c>
      <c r="D2840" s="11" t="s">
        <v>662</v>
      </c>
      <c r="E2840" s="11">
        <v>6738001</v>
      </c>
      <c r="F2840" s="15">
        <f>IF(ISBLANK($D2840),"",IF(ISBLANK($E2840),VLOOKUP($D2840,$J:$K,2,FALSE),VLOOKUP($E2840,'Daycare Packages'!$A:$G,7,FALSE)))</f>
        <v>20</v>
      </c>
      <c r="G2840" s="15"/>
      <c r="H2840" s="15">
        <f t="shared" si="107"/>
        <v>20</v>
      </c>
      <c r="I2840" s="198">
        <f t="shared" si="108"/>
        <v>3</v>
      </c>
    </row>
    <row r="2841" spans="1:9" x14ac:dyDescent="0.3">
      <c r="A2841" s="10">
        <v>43535</v>
      </c>
      <c r="B2841" s="11" t="s">
        <v>218</v>
      </c>
      <c r="C2841" s="11" t="s">
        <v>737</v>
      </c>
      <c r="D2841" s="11" t="s">
        <v>662</v>
      </c>
      <c r="E2841" s="11">
        <v>6738001</v>
      </c>
      <c r="F2841" s="15">
        <f>IF(ISBLANK($D2841),"",IF(ISBLANK($E2841),VLOOKUP($D2841,$J:$K,2,FALSE),VLOOKUP($E2841,'Daycare Packages'!$A:$G,7,FALSE)))</f>
        <v>20</v>
      </c>
      <c r="G2841" s="15"/>
      <c r="H2841" s="15">
        <f t="shared" si="107"/>
        <v>20</v>
      </c>
      <c r="I2841" s="198">
        <f t="shared" si="108"/>
        <v>3</v>
      </c>
    </row>
    <row r="2842" spans="1:9" x14ac:dyDescent="0.3">
      <c r="A2842" s="10">
        <v>43535</v>
      </c>
      <c r="B2842" s="11" t="s">
        <v>222</v>
      </c>
      <c r="C2842" s="11" t="s">
        <v>229</v>
      </c>
      <c r="D2842" s="11" t="s">
        <v>662</v>
      </c>
      <c r="E2842" s="11">
        <v>6801552</v>
      </c>
      <c r="F2842" s="15">
        <f>IF(ISBLANK($D2842),"",IF(ISBLANK($E2842),VLOOKUP($D2842,$J:$K,2,FALSE),VLOOKUP($E2842,'Daycare Packages'!$A:$G,7,FALSE)))</f>
        <v>27</v>
      </c>
      <c r="G2842" s="15"/>
      <c r="H2842" s="15">
        <f t="shared" si="107"/>
        <v>27</v>
      </c>
      <c r="I2842" s="198">
        <f t="shared" si="108"/>
        <v>3</v>
      </c>
    </row>
    <row r="2843" spans="1:9" x14ac:dyDescent="0.3">
      <c r="A2843" s="10">
        <v>43535</v>
      </c>
      <c r="B2843" s="11" t="s">
        <v>216</v>
      </c>
      <c r="C2843" s="11" t="s">
        <v>448</v>
      </c>
      <c r="D2843" s="11" t="s">
        <v>662</v>
      </c>
      <c r="E2843" s="11">
        <v>6789427</v>
      </c>
      <c r="F2843" s="15">
        <f>IF(ISBLANK($D2843),"",IF(ISBLANK($E2843),VLOOKUP($D2843,$J:$K,2,FALSE),VLOOKUP($E2843,'Daycare Packages'!$A:$G,7,FALSE)))</f>
        <v>27</v>
      </c>
      <c r="G2843" s="15"/>
      <c r="H2843" s="15">
        <f t="shared" si="107"/>
        <v>27</v>
      </c>
      <c r="I2843" s="198">
        <f t="shared" si="108"/>
        <v>3</v>
      </c>
    </row>
    <row r="2844" spans="1:9" x14ac:dyDescent="0.3">
      <c r="A2844" s="10">
        <v>43535</v>
      </c>
      <c r="B2844" s="11" t="s">
        <v>146</v>
      </c>
      <c r="C2844" s="11" t="s">
        <v>705</v>
      </c>
      <c r="D2844" s="11" t="s">
        <v>662</v>
      </c>
      <c r="E2844" s="11">
        <v>6690320</v>
      </c>
      <c r="F2844" s="15">
        <f>IF(ISBLANK($D2844),"",IF(ISBLANK($E2844),VLOOKUP($D2844,$J:$K,2,FALSE),VLOOKUP($E2844,'Daycare Packages'!$A:$G,7,FALSE)))</f>
        <v>22</v>
      </c>
      <c r="G2844" s="15"/>
      <c r="H2844" s="15">
        <f t="shared" si="107"/>
        <v>22</v>
      </c>
      <c r="I2844" s="198">
        <f t="shared" si="108"/>
        <v>3</v>
      </c>
    </row>
    <row r="2845" spans="1:9" x14ac:dyDescent="0.3">
      <c r="A2845" s="10">
        <v>43535</v>
      </c>
      <c r="B2845" s="11" t="s">
        <v>212</v>
      </c>
      <c r="C2845" s="11" t="s">
        <v>707</v>
      </c>
      <c r="D2845" s="11" t="s">
        <v>662</v>
      </c>
      <c r="F2845" s="15">
        <f>IF(ISBLANK($D2845),"",IF(ISBLANK($E2845),VLOOKUP($D2845,$J:$K,2,FALSE),VLOOKUP($E2845,'Daycare Packages'!$A:$G,7,FALSE)))</f>
        <v>30</v>
      </c>
      <c r="G2845" s="15"/>
      <c r="H2845" s="15">
        <f t="shared" si="107"/>
        <v>30</v>
      </c>
      <c r="I2845" s="198">
        <f t="shared" si="108"/>
        <v>3</v>
      </c>
    </row>
    <row r="2846" spans="1:9" x14ac:dyDescent="0.3">
      <c r="A2846" s="10">
        <v>43535</v>
      </c>
      <c r="B2846" s="11" t="s">
        <v>873</v>
      </c>
      <c r="C2846" s="11" t="s">
        <v>493</v>
      </c>
      <c r="D2846" s="11" t="s">
        <v>662</v>
      </c>
      <c r="F2846" s="15">
        <f>IF(ISBLANK($D2846),"",IF(ISBLANK($E2846),VLOOKUP($D2846,$J:$K,2,FALSE),VLOOKUP($E2846,'Daycare Packages'!$A:$G,7,FALSE)))</f>
        <v>30</v>
      </c>
      <c r="G2846" s="15"/>
      <c r="H2846" s="15">
        <f t="shared" si="107"/>
        <v>30</v>
      </c>
      <c r="I2846" s="198">
        <f t="shared" si="108"/>
        <v>3</v>
      </c>
    </row>
    <row r="2847" spans="1:9" x14ac:dyDescent="0.3">
      <c r="A2847" s="10">
        <v>43535</v>
      </c>
      <c r="B2847" s="11" t="s">
        <v>193</v>
      </c>
      <c r="C2847" s="11" t="s">
        <v>776</v>
      </c>
      <c r="D2847" s="11" t="s">
        <v>662</v>
      </c>
      <c r="E2847" s="11">
        <v>6787221</v>
      </c>
      <c r="F2847" s="15">
        <f>IF(ISBLANK($D2847),"",IF(ISBLANK($E2847),VLOOKUP($D2847,$J:$K,2,FALSE),VLOOKUP($E2847,'Daycare Packages'!$A:$G,7,FALSE)))</f>
        <v>27</v>
      </c>
      <c r="G2847" s="15"/>
      <c r="H2847" s="15">
        <f t="shared" si="107"/>
        <v>27</v>
      </c>
      <c r="I2847" s="198">
        <f t="shared" si="108"/>
        <v>3</v>
      </c>
    </row>
    <row r="2848" spans="1:9" x14ac:dyDescent="0.3">
      <c r="A2848" s="10">
        <v>43535</v>
      </c>
      <c r="B2848" s="11" t="s">
        <v>1171</v>
      </c>
      <c r="C2848" s="11" t="s">
        <v>1172</v>
      </c>
      <c r="D2848" s="11" t="s">
        <v>662</v>
      </c>
      <c r="F2848" s="15">
        <f>IF(ISBLANK($D2848),"",IF(ISBLANK($E2848),VLOOKUP($D2848,$J:$K,2,FALSE),VLOOKUP($E2848,'Daycare Packages'!$A:$G,7,FALSE)))</f>
        <v>30</v>
      </c>
      <c r="G2848" s="15"/>
      <c r="H2848" s="15">
        <f t="shared" si="107"/>
        <v>30</v>
      </c>
      <c r="I2848" s="198">
        <f t="shared" si="108"/>
        <v>3</v>
      </c>
    </row>
    <row r="2849" spans="1:9" x14ac:dyDescent="0.3">
      <c r="A2849" s="10">
        <v>43535</v>
      </c>
      <c r="B2849" s="11" t="s">
        <v>1086</v>
      </c>
      <c r="C2849" s="11" t="s">
        <v>1087</v>
      </c>
      <c r="D2849" s="11" t="s">
        <v>662</v>
      </c>
      <c r="F2849" s="15">
        <f>IF(ISBLANK($D2849),"",IF(ISBLANK($E2849),VLOOKUP($D2849,$J:$K,2,FALSE),VLOOKUP($E2849,'Daycare Packages'!$A:$G,7,FALSE)))</f>
        <v>30</v>
      </c>
      <c r="G2849" s="15"/>
      <c r="H2849" s="15">
        <f t="shared" si="107"/>
        <v>30</v>
      </c>
      <c r="I2849" s="198">
        <f t="shared" si="108"/>
        <v>3</v>
      </c>
    </row>
    <row r="2850" spans="1:9" x14ac:dyDescent="0.3">
      <c r="A2850" s="10">
        <v>43535</v>
      </c>
      <c r="B2850" s="11" t="s">
        <v>1179</v>
      </c>
      <c r="C2850" s="11" t="s">
        <v>1180</v>
      </c>
      <c r="D2850" s="11" t="s">
        <v>659</v>
      </c>
      <c r="F2850" s="15">
        <f>IF(ISBLANK($D2850),"",IF(ISBLANK($E2850),VLOOKUP($D2850,$J:$K,2,FALSE),VLOOKUP($E2850,'Daycare Packages'!$A:$G,7,FALSE)))</f>
        <v>20</v>
      </c>
      <c r="G2850" s="15"/>
      <c r="H2850" s="15">
        <f t="shared" si="107"/>
        <v>20</v>
      </c>
      <c r="I2850" s="198">
        <f t="shared" si="108"/>
        <v>3</v>
      </c>
    </row>
    <row r="2851" spans="1:9" x14ac:dyDescent="0.3">
      <c r="A2851" s="10">
        <v>43535</v>
      </c>
      <c r="B2851" s="11" t="s">
        <v>207</v>
      </c>
      <c r="C2851" s="11" t="s">
        <v>229</v>
      </c>
      <c r="D2851" s="11" t="s">
        <v>662</v>
      </c>
      <c r="E2851" s="11">
        <v>6733314</v>
      </c>
      <c r="F2851" s="15">
        <f>IF(ISBLANK($D2851),"",IF(ISBLANK($E2851),VLOOKUP($D2851,$J:$K,2,FALSE),VLOOKUP($E2851,'Daycare Packages'!$A:$G,7,FALSE)))</f>
        <v>22</v>
      </c>
      <c r="G2851" s="15"/>
      <c r="H2851" s="15">
        <f t="shared" si="107"/>
        <v>22</v>
      </c>
      <c r="I2851" s="198">
        <f t="shared" si="108"/>
        <v>3</v>
      </c>
    </row>
    <row r="2852" spans="1:9" x14ac:dyDescent="0.3">
      <c r="A2852" s="10">
        <v>43535</v>
      </c>
      <c r="B2852" s="11" t="s">
        <v>163</v>
      </c>
      <c r="C2852" s="11" t="s">
        <v>593</v>
      </c>
      <c r="D2852" s="11" t="s">
        <v>662</v>
      </c>
      <c r="E2852" s="11">
        <v>6726936</v>
      </c>
      <c r="F2852" s="15">
        <f>IF(ISBLANK($D2852),"",IF(ISBLANK($E2852),VLOOKUP($D2852,$J:$K,2,FALSE),VLOOKUP($E2852,'Daycare Packages'!$A:$G,7,FALSE)))</f>
        <v>26</v>
      </c>
      <c r="G2852" s="15"/>
      <c r="H2852" s="15">
        <f t="shared" si="107"/>
        <v>26</v>
      </c>
      <c r="I2852" s="198">
        <f t="shared" si="108"/>
        <v>3</v>
      </c>
    </row>
    <row r="2853" spans="1:9" x14ac:dyDescent="0.3">
      <c r="A2853" s="10">
        <v>43535</v>
      </c>
      <c r="B2853" s="11" t="s">
        <v>730</v>
      </c>
      <c r="C2853" s="11" t="s">
        <v>731</v>
      </c>
      <c r="D2853" s="11" t="s">
        <v>662</v>
      </c>
      <c r="F2853" s="15">
        <f>IF(ISBLANK($D2853),"",IF(ISBLANK($E2853),VLOOKUP($D2853,$J:$K,2,FALSE),VLOOKUP($E2853,'Daycare Packages'!$A:$G,7,FALSE)))</f>
        <v>30</v>
      </c>
      <c r="G2853" s="15"/>
      <c r="H2853" s="15">
        <f t="shared" si="107"/>
        <v>30</v>
      </c>
      <c r="I2853" s="198">
        <f t="shared" si="108"/>
        <v>3</v>
      </c>
    </row>
    <row r="2854" spans="1:9" x14ac:dyDescent="0.3">
      <c r="A2854" s="10">
        <v>43535</v>
      </c>
      <c r="B2854" s="11" t="s">
        <v>1121</v>
      </c>
      <c r="C2854" s="11" t="s">
        <v>878</v>
      </c>
      <c r="D2854" s="11" t="s">
        <v>662</v>
      </c>
      <c r="E2854" s="11">
        <v>6792732</v>
      </c>
      <c r="F2854" s="15">
        <f>IF(ISBLANK($D2854),"",IF(ISBLANK($E2854),VLOOKUP($D2854,$J:$K,2,FALSE),VLOOKUP($E2854,'Daycare Packages'!$A:$G,7,FALSE)))</f>
        <v>25</v>
      </c>
      <c r="G2854" s="15"/>
      <c r="H2854" s="15">
        <f t="shared" si="107"/>
        <v>25</v>
      </c>
      <c r="I2854" s="198">
        <f t="shared" si="108"/>
        <v>3</v>
      </c>
    </row>
    <row r="2855" spans="1:9" x14ac:dyDescent="0.3">
      <c r="A2855" s="10">
        <v>43535</v>
      </c>
      <c r="B2855" s="11" t="s">
        <v>170</v>
      </c>
      <c r="C2855" s="11" t="s">
        <v>710</v>
      </c>
      <c r="D2855" s="11" t="s">
        <v>662</v>
      </c>
      <c r="E2855" s="11">
        <v>6715199</v>
      </c>
      <c r="F2855" s="15">
        <f>IF(ISBLANK($D2855),"",IF(ISBLANK($E2855),VLOOKUP($D2855,$J:$K,2,FALSE),VLOOKUP($E2855,'Daycare Packages'!$A:$G,7,FALSE)))</f>
        <v>22</v>
      </c>
      <c r="G2855" s="15"/>
      <c r="H2855" s="15">
        <f t="shared" si="107"/>
        <v>22</v>
      </c>
      <c r="I2855" s="198">
        <f t="shared" si="108"/>
        <v>3</v>
      </c>
    </row>
    <row r="2856" spans="1:9" x14ac:dyDescent="0.3">
      <c r="A2856" s="10">
        <v>43535</v>
      </c>
      <c r="B2856" s="11" t="s">
        <v>141</v>
      </c>
      <c r="C2856" s="11" t="s">
        <v>564</v>
      </c>
      <c r="D2856" s="11" t="s">
        <v>662</v>
      </c>
      <c r="E2856" s="11">
        <v>6784081</v>
      </c>
      <c r="F2856" s="15">
        <f>IF(ISBLANK($D2856),"",IF(ISBLANK($E2856),VLOOKUP($D2856,$J:$K,2,FALSE),VLOOKUP($E2856,'Daycare Packages'!$A:$G,7,FALSE)))</f>
        <v>26</v>
      </c>
      <c r="G2856" s="15"/>
      <c r="H2856" s="15">
        <f t="shared" si="107"/>
        <v>26</v>
      </c>
      <c r="I2856" s="198">
        <f t="shared" si="108"/>
        <v>3</v>
      </c>
    </row>
    <row r="2857" spans="1:9" x14ac:dyDescent="0.3">
      <c r="A2857" s="10">
        <v>43535</v>
      </c>
      <c r="B2857" s="11" t="s">
        <v>184</v>
      </c>
      <c r="C2857" s="11" t="s">
        <v>679</v>
      </c>
      <c r="D2857" s="11" t="s">
        <v>662</v>
      </c>
      <c r="E2857" s="11">
        <v>6722263</v>
      </c>
      <c r="F2857" s="15">
        <f>IF(ISBLANK($D2857),"",IF(ISBLANK($E2857),VLOOKUP($D2857,$J:$K,2,FALSE),VLOOKUP($E2857,'Daycare Packages'!$A:$G,7,FALSE)))</f>
        <v>22</v>
      </c>
      <c r="G2857" s="15"/>
      <c r="H2857" s="15">
        <f t="shared" si="107"/>
        <v>22</v>
      </c>
      <c r="I2857" s="198">
        <f t="shared" si="108"/>
        <v>3</v>
      </c>
    </row>
    <row r="2858" spans="1:9" x14ac:dyDescent="0.3">
      <c r="A2858" s="10">
        <v>43535</v>
      </c>
      <c r="B2858" s="11" t="s">
        <v>184</v>
      </c>
      <c r="C2858" s="11" t="s">
        <v>396</v>
      </c>
      <c r="D2858" s="11" t="s">
        <v>662</v>
      </c>
      <c r="F2858" s="15">
        <f>IF(ISBLANK($D2858),"",IF(ISBLANK($E2858),VLOOKUP($D2858,$J:$K,2,FALSE),VLOOKUP($E2858,'Daycare Packages'!$A:$G,7,FALSE)))</f>
        <v>30</v>
      </c>
      <c r="G2858" s="15"/>
      <c r="H2858" s="15">
        <f t="shared" si="107"/>
        <v>30</v>
      </c>
      <c r="I2858" s="198">
        <f t="shared" si="108"/>
        <v>3</v>
      </c>
    </row>
    <row r="2859" spans="1:9" x14ac:dyDescent="0.3">
      <c r="A2859" s="10">
        <v>43535</v>
      </c>
      <c r="B2859" s="11" t="s">
        <v>166</v>
      </c>
      <c r="C2859" s="11" t="s">
        <v>744</v>
      </c>
      <c r="D2859" s="11" t="s">
        <v>662</v>
      </c>
      <c r="E2859" s="11">
        <v>6735012</v>
      </c>
      <c r="F2859" s="15">
        <f>IF(ISBLANK($D2859),"",IF(ISBLANK($E2859),VLOOKUP($D2859,$J:$K,2,FALSE),VLOOKUP($E2859,'Daycare Packages'!$A:$G,7,FALSE)))</f>
        <v>24</v>
      </c>
      <c r="G2859" s="15"/>
      <c r="H2859" s="15">
        <f t="shared" si="107"/>
        <v>24</v>
      </c>
      <c r="I2859" s="198">
        <f t="shared" si="108"/>
        <v>3</v>
      </c>
    </row>
    <row r="2860" spans="1:9" x14ac:dyDescent="0.3">
      <c r="A2860" s="10">
        <v>43535</v>
      </c>
      <c r="B2860" s="11" t="s">
        <v>215</v>
      </c>
      <c r="C2860" s="11" t="s">
        <v>741</v>
      </c>
      <c r="D2860" s="11" t="s">
        <v>662</v>
      </c>
      <c r="E2860" s="11">
        <v>6778741</v>
      </c>
      <c r="F2860" s="15">
        <f>IF(ISBLANK($D2860),"",IF(ISBLANK($E2860),VLOOKUP($D2860,$J:$K,2,FALSE),VLOOKUP($E2860,'Daycare Packages'!$A:$G,7,FALSE)))</f>
        <v>27</v>
      </c>
      <c r="G2860" s="15"/>
      <c r="H2860" s="15">
        <f t="shared" si="107"/>
        <v>27</v>
      </c>
      <c r="I2860" s="198">
        <f t="shared" si="108"/>
        <v>3</v>
      </c>
    </row>
    <row r="2861" spans="1:9" x14ac:dyDescent="0.3">
      <c r="A2861" s="10">
        <v>43535</v>
      </c>
      <c r="B2861" s="11" t="s">
        <v>849</v>
      </c>
      <c r="C2861" s="11" t="s">
        <v>850</v>
      </c>
      <c r="D2861" s="11" t="s">
        <v>662</v>
      </c>
      <c r="F2861" s="15">
        <f>IF(ISBLANK($D2861),"",IF(ISBLANK($E2861),VLOOKUP($D2861,$J:$K,2,FALSE),VLOOKUP($E2861,'Daycare Packages'!$A:$G,7,FALSE)))</f>
        <v>30</v>
      </c>
      <c r="G2861" s="15"/>
      <c r="H2861" s="15">
        <f t="shared" si="107"/>
        <v>30</v>
      </c>
      <c r="I2861" s="198">
        <f t="shared" si="108"/>
        <v>3</v>
      </c>
    </row>
    <row r="2862" spans="1:9" x14ac:dyDescent="0.3">
      <c r="A2862" s="10">
        <v>43535</v>
      </c>
      <c r="B2862" s="11" t="s">
        <v>799</v>
      </c>
      <c r="C2862" s="11" t="s">
        <v>800</v>
      </c>
      <c r="D2862" s="11" t="s">
        <v>662</v>
      </c>
      <c r="F2862" s="15">
        <f>IF(ISBLANK($D2862),"",IF(ISBLANK($E2862),VLOOKUP($D2862,$J:$K,2,FALSE),VLOOKUP($E2862,'Daycare Packages'!$A:$G,7,FALSE)))</f>
        <v>30</v>
      </c>
      <c r="G2862" s="15"/>
      <c r="H2862" s="15">
        <f t="shared" si="107"/>
        <v>30</v>
      </c>
      <c r="I2862" s="198">
        <f t="shared" si="108"/>
        <v>3</v>
      </c>
    </row>
    <row r="2863" spans="1:9" x14ac:dyDescent="0.3">
      <c r="A2863" s="10">
        <v>43535</v>
      </c>
      <c r="B2863" s="11" t="s">
        <v>230</v>
      </c>
      <c r="C2863" s="11" t="s">
        <v>493</v>
      </c>
      <c r="D2863" s="11" t="s">
        <v>662</v>
      </c>
      <c r="E2863" s="11">
        <v>6798849</v>
      </c>
      <c r="F2863" s="15">
        <f>IF(ISBLANK($D2863),"",IF(ISBLANK($E2863),VLOOKUP($D2863,$J:$K,2,FALSE),VLOOKUP($E2863,'Daycare Packages'!$A:$G,7,FALSE)))</f>
        <v>27</v>
      </c>
      <c r="G2863" s="15"/>
      <c r="H2863" s="15">
        <f t="shared" si="107"/>
        <v>27</v>
      </c>
      <c r="I2863" s="198">
        <f t="shared" si="108"/>
        <v>3</v>
      </c>
    </row>
    <row r="2864" spans="1:9" x14ac:dyDescent="0.3">
      <c r="A2864" s="10">
        <v>43535</v>
      </c>
      <c r="B2864" s="11" t="s">
        <v>716</v>
      </c>
      <c r="C2864" s="11" t="s">
        <v>717</v>
      </c>
      <c r="D2864" s="11" t="s">
        <v>662</v>
      </c>
      <c r="F2864" s="15">
        <f>IF(ISBLANK($D2864),"",IF(ISBLANK($E2864),VLOOKUP($D2864,$J:$K,2,FALSE),VLOOKUP($E2864,'Daycare Packages'!$A:$G,7,FALSE)))</f>
        <v>30</v>
      </c>
      <c r="G2864" s="15"/>
      <c r="H2864" s="15">
        <f t="shared" si="107"/>
        <v>30</v>
      </c>
      <c r="I2864" s="198">
        <f t="shared" si="108"/>
        <v>3</v>
      </c>
    </row>
    <row r="2865" spans="1:9" x14ac:dyDescent="0.3">
      <c r="A2865" s="10">
        <v>43535</v>
      </c>
      <c r="B2865" s="11" t="s">
        <v>663</v>
      </c>
      <c r="C2865" s="11" t="s">
        <v>665</v>
      </c>
      <c r="D2865" s="11" t="s">
        <v>662</v>
      </c>
      <c r="F2865" s="15">
        <f>IF(ISBLANK($D2865),"",IF(ISBLANK($E2865),VLOOKUP($D2865,$J:$K,2,FALSE),VLOOKUP($E2865,'Daycare Packages'!$A:$G,7,FALSE)))</f>
        <v>30</v>
      </c>
      <c r="G2865" s="15"/>
      <c r="H2865" s="15">
        <f t="shared" si="107"/>
        <v>30</v>
      </c>
      <c r="I2865" s="198">
        <f t="shared" si="108"/>
        <v>3</v>
      </c>
    </row>
    <row r="2866" spans="1:9" x14ac:dyDescent="0.3">
      <c r="A2866" s="10">
        <v>43535</v>
      </c>
      <c r="B2866" s="11" t="s">
        <v>663</v>
      </c>
      <c r="C2866" s="11" t="s">
        <v>664</v>
      </c>
      <c r="D2866" s="11" t="s">
        <v>662</v>
      </c>
      <c r="F2866" s="15">
        <f>IF(ISBLANK($D2866),"",IF(ISBLANK($E2866),VLOOKUP($D2866,$J:$K,2,FALSE),VLOOKUP($E2866,'Daycare Packages'!$A:$G,7,FALSE)))</f>
        <v>30</v>
      </c>
      <c r="G2866" s="15"/>
      <c r="H2866" s="15">
        <f t="shared" si="107"/>
        <v>30</v>
      </c>
      <c r="I2866" s="198">
        <f t="shared" si="108"/>
        <v>3</v>
      </c>
    </row>
    <row r="2867" spans="1:9" x14ac:dyDescent="0.3">
      <c r="A2867" s="10">
        <v>43535</v>
      </c>
      <c r="B2867" s="11" t="s">
        <v>177</v>
      </c>
      <c r="C2867" s="11" t="s">
        <v>417</v>
      </c>
      <c r="D2867" s="11" t="s">
        <v>662</v>
      </c>
      <c r="E2867" s="11">
        <v>6719157</v>
      </c>
      <c r="F2867" s="15">
        <f>IF(ISBLANK($D2867),"",IF(ISBLANK($E2867),VLOOKUP($D2867,$J:$K,2,FALSE),VLOOKUP($E2867,'Daycare Packages'!$A:$G,7,FALSE)))</f>
        <v>26</v>
      </c>
      <c r="G2867" s="15"/>
      <c r="H2867" s="15">
        <f t="shared" si="107"/>
        <v>26</v>
      </c>
      <c r="I2867" s="198">
        <f t="shared" si="108"/>
        <v>3</v>
      </c>
    </row>
    <row r="2868" spans="1:9" x14ac:dyDescent="0.3">
      <c r="A2868" s="55">
        <v>43535</v>
      </c>
      <c r="B2868" s="56" t="s">
        <v>156</v>
      </c>
      <c r="C2868" s="56" t="s">
        <v>479</v>
      </c>
      <c r="D2868" s="56" t="s">
        <v>662</v>
      </c>
      <c r="E2868" s="56">
        <v>6798024</v>
      </c>
      <c r="F2868" s="59">
        <f>IF(ISBLANK($D2868),"",IF(ISBLANK($E2868),VLOOKUP($D2868,$J:$K,2,FALSE),VLOOKUP($E2868,'Daycare Packages'!$A:$G,7,FALSE)))</f>
        <v>23</v>
      </c>
      <c r="G2868" s="59"/>
      <c r="H2868" s="59">
        <f t="shared" si="107"/>
        <v>23</v>
      </c>
      <c r="I2868" s="198">
        <f t="shared" si="108"/>
        <v>3</v>
      </c>
    </row>
    <row r="2869" spans="1:9" x14ac:dyDescent="0.3">
      <c r="A2869" s="10">
        <v>43536</v>
      </c>
      <c r="B2869" s="11" t="s">
        <v>185</v>
      </c>
      <c r="C2869" s="11" t="s">
        <v>670</v>
      </c>
      <c r="D2869" s="11" t="s">
        <v>659</v>
      </c>
      <c r="E2869" s="11">
        <v>6734074</v>
      </c>
      <c r="F2869" s="15">
        <f>IF(ISBLANK($D2869),"",IF(ISBLANK($E2869),VLOOKUP($D2869,$J:$K,2,FALSE),VLOOKUP($E2869,'Daycare Packages'!$A:$G,7,FALSE)))</f>
        <v>17</v>
      </c>
      <c r="G2869" s="15"/>
      <c r="H2869" s="15">
        <f t="shared" si="107"/>
        <v>17</v>
      </c>
      <c r="I2869" s="198">
        <f t="shared" si="108"/>
        <v>3</v>
      </c>
    </row>
    <row r="2870" spans="1:9" x14ac:dyDescent="0.3">
      <c r="A2870" s="10">
        <v>43536</v>
      </c>
      <c r="B2870" s="11" t="s">
        <v>124</v>
      </c>
      <c r="C2870" s="11" t="s">
        <v>402</v>
      </c>
      <c r="D2870" s="11" t="s">
        <v>659</v>
      </c>
      <c r="E2870" s="11">
        <v>6648370</v>
      </c>
      <c r="F2870" s="15">
        <f>IF(ISBLANK($D2870),"",IF(ISBLANK($E2870),VLOOKUP($D2870,$J:$K,2,FALSE),VLOOKUP($E2870,'Daycare Packages'!$A:$G,7,FALSE)))</f>
        <v>16</v>
      </c>
      <c r="G2870" s="15"/>
      <c r="H2870" s="15">
        <f t="shared" si="107"/>
        <v>16</v>
      </c>
      <c r="I2870" s="198">
        <f t="shared" si="108"/>
        <v>3</v>
      </c>
    </row>
    <row r="2871" spans="1:9" x14ac:dyDescent="0.3">
      <c r="A2871" s="10">
        <v>43536</v>
      </c>
      <c r="B2871" s="11" t="s">
        <v>889</v>
      </c>
      <c r="C2871" s="11" t="s">
        <v>890</v>
      </c>
      <c r="D2871" s="11" t="s">
        <v>659</v>
      </c>
      <c r="F2871" s="15">
        <f>IF(ISBLANK($D2871),"",IF(ISBLANK($E2871),VLOOKUP($D2871,$J:$K,2,FALSE),VLOOKUP($E2871,'Daycare Packages'!$A:$G,7,FALSE)))</f>
        <v>20</v>
      </c>
      <c r="G2871" s="15"/>
      <c r="H2871" s="15">
        <f t="shared" si="107"/>
        <v>20</v>
      </c>
      <c r="I2871" s="198">
        <f t="shared" si="108"/>
        <v>3</v>
      </c>
    </row>
    <row r="2872" spans="1:9" x14ac:dyDescent="0.3">
      <c r="A2872" s="10">
        <v>43536</v>
      </c>
      <c r="B2872" s="11" t="s">
        <v>190</v>
      </c>
      <c r="C2872" s="11" t="s">
        <v>718</v>
      </c>
      <c r="D2872" s="11" t="s">
        <v>659</v>
      </c>
      <c r="F2872" s="15">
        <f>IF(ISBLANK($D2872),"",IF(ISBLANK($E2872),VLOOKUP($D2872,$J:$K,2,FALSE),VLOOKUP($E2872,'Daycare Packages'!$A:$G,7,FALSE)))</f>
        <v>20</v>
      </c>
      <c r="G2872" s="15"/>
      <c r="H2872" s="15">
        <f t="shared" si="107"/>
        <v>20</v>
      </c>
      <c r="I2872" s="198">
        <f t="shared" si="108"/>
        <v>3</v>
      </c>
    </row>
    <row r="2873" spans="1:9" x14ac:dyDescent="0.3">
      <c r="A2873" s="10">
        <v>43536</v>
      </c>
      <c r="B2873" s="11" t="s">
        <v>749</v>
      </c>
      <c r="C2873" s="11" t="s">
        <v>750</v>
      </c>
      <c r="D2873" s="11" t="s">
        <v>659</v>
      </c>
      <c r="F2873" s="15">
        <f>IF(ISBLANK($D2873),"",IF(ISBLANK($E2873),VLOOKUP($D2873,$J:$K,2,FALSE),VLOOKUP($E2873,'Daycare Packages'!$A:$G,7,FALSE)))</f>
        <v>20</v>
      </c>
      <c r="G2873" s="15"/>
      <c r="H2873" s="15">
        <f t="shared" si="107"/>
        <v>20</v>
      </c>
      <c r="I2873" s="198">
        <f t="shared" si="108"/>
        <v>3</v>
      </c>
    </row>
    <row r="2874" spans="1:9" x14ac:dyDescent="0.3">
      <c r="A2874" s="10">
        <v>43536</v>
      </c>
      <c r="B2874" s="11" t="s">
        <v>202</v>
      </c>
      <c r="C2874" s="11" t="s">
        <v>520</v>
      </c>
      <c r="D2874" s="11" t="s">
        <v>662</v>
      </c>
      <c r="E2874" s="11">
        <v>6732314</v>
      </c>
      <c r="F2874" s="15">
        <f>IF(ISBLANK($D2874),"",IF(ISBLANK($E2874),VLOOKUP($D2874,$J:$K,2,FALSE),VLOOKUP($E2874,'Daycare Packages'!$A:$G,7,FALSE)))</f>
        <v>25</v>
      </c>
      <c r="G2874" s="15"/>
      <c r="H2874" s="15">
        <f t="shared" si="107"/>
        <v>25</v>
      </c>
      <c r="I2874" s="198">
        <f t="shared" si="108"/>
        <v>3</v>
      </c>
    </row>
    <row r="2875" spans="1:9" x14ac:dyDescent="0.3">
      <c r="A2875" s="10">
        <v>43536</v>
      </c>
      <c r="B2875" s="11" t="s">
        <v>727</v>
      </c>
      <c r="C2875" s="11" t="s">
        <v>728</v>
      </c>
      <c r="D2875" s="11" t="s">
        <v>662</v>
      </c>
      <c r="F2875" s="15">
        <f>IF(ISBLANK($D2875),"",IF(ISBLANK($E2875),VLOOKUP($D2875,$J:$K,2,FALSE),VLOOKUP($E2875,'Daycare Packages'!$A:$G,7,FALSE)))</f>
        <v>30</v>
      </c>
      <c r="G2875" s="15"/>
      <c r="H2875" s="15">
        <f t="shared" si="107"/>
        <v>30</v>
      </c>
      <c r="I2875" s="198">
        <f t="shared" si="108"/>
        <v>3</v>
      </c>
    </row>
    <row r="2876" spans="1:9" x14ac:dyDescent="0.3">
      <c r="A2876" s="10">
        <v>43536</v>
      </c>
      <c r="B2876" s="11" t="s">
        <v>787</v>
      </c>
      <c r="C2876" s="11" t="s">
        <v>788</v>
      </c>
      <c r="D2876" s="11" t="s">
        <v>659</v>
      </c>
      <c r="F2876" s="15">
        <f>IF(ISBLANK($D2876),"",IF(ISBLANK($E2876),VLOOKUP($D2876,$J:$K,2,FALSE),VLOOKUP($E2876,'Daycare Packages'!$A:$G,7,FALSE)))</f>
        <v>20</v>
      </c>
      <c r="G2876" s="15">
        <v>-20</v>
      </c>
      <c r="H2876" s="15">
        <f t="shared" si="107"/>
        <v>0</v>
      </c>
      <c r="I2876" s="198">
        <f t="shared" si="108"/>
        <v>3</v>
      </c>
    </row>
    <row r="2877" spans="1:9" x14ac:dyDescent="0.3">
      <c r="A2877" s="10">
        <v>43536</v>
      </c>
      <c r="B2877" s="11" t="s">
        <v>279</v>
      </c>
      <c r="C2877" s="11" t="s">
        <v>661</v>
      </c>
      <c r="D2877" s="11" t="s">
        <v>662</v>
      </c>
      <c r="F2877" s="15">
        <f>IF(ISBLANK($D2877),"",IF(ISBLANK($E2877),VLOOKUP($D2877,$J:$K,2,FALSE),VLOOKUP($E2877,'Daycare Packages'!$A:$G,7,FALSE)))</f>
        <v>30</v>
      </c>
      <c r="G2877" s="15"/>
      <c r="H2877" s="15">
        <f t="shared" si="107"/>
        <v>30</v>
      </c>
      <c r="I2877" s="198">
        <f t="shared" si="108"/>
        <v>3</v>
      </c>
    </row>
    <row r="2878" spans="1:9" x14ac:dyDescent="0.3">
      <c r="A2878" s="10">
        <v>43536</v>
      </c>
      <c r="B2878" s="11" t="s">
        <v>279</v>
      </c>
      <c r="C2878" s="11" t="s">
        <v>658</v>
      </c>
      <c r="D2878" s="11" t="s">
        <v>662</v>
      </c>
      <c r="F2878" s="15">
        <f>IF(ISBLANK($D2878),"",IF(ISBLANK($E2878),VLOOKUP($D2878,$J:$K,2,FALSE),VLOOKUP($E2878,'Daycare Packages'!$A:$G,7,FALSE)))</f>
        <v>30</v>
      </c>
      <c r="G2878" s="15"/>
      <c r="H2878" s="15">
        <f t="shared" ref="H2878:H2938" si="109">IF(ISBLANK(D2878),"",SUM(F2878:G2878))</f>
        <v>30</v>
      </c>
      <c r="I2878" s="198">
        <f t="shared" si="108"/>
        <v>3</v>
      </c>
    </row>
    <row r="2879" spans="1:9" x14ac:dyDescent="0.3">
      <c r="A2879" s="10">
        <v>43536</v>
      </c>
      <c r="B2879" s="11" t="s">
        <v>152</v>
      </c>
      <c r="C2879" s="11" t="s">
        <v>679</v>
      </c>
      <c r="D2879" s="11" t="s">
        <v>662</v>
      </c>
      <c r="E2879" s="11">
        <v>6702411</v>
      </c>
      <c r="F2879" s="15">
        <f>IF(ISBLANK($D2879),"",IF(ISBLANK($E2879),VLOOKUP($D2879,$J:$K,2,FALSE),VLOOKUP($E2879,'Daycare Packages'!$A:$G,7,FALSE)))</f>
        <v>0</v>
      </c>
      <c r="G2879" s="15"/>
      <c r="H2879" s="15">
        <f t="shared" si="109"/>
        <v>0</v>
      </c>
      <c r="I2879" s="198">
        <f t="shared" si="108"/>
        <v>3</v>
      </c>
    </row>
    <row r="2880" spans="1:9" x14ac:dyDescent="0.3">
      <c r="A2880" s="10">
        <v>43536</v>
      </c>
      <c r="B2880" s="11" t="s">
        <v>127</v>
      </c>
      <c r="C2880" s="11" t="s">
        <v>715</v>
      </c>
      <c r="D2880" s="11" t="s">
        <v>662</v>
      </c>
      <c r="E2880" s="11">
        <v>6756191</v>
      </c>
      <c r="F2880" s="15">
        <f>IF(ISBLANK($D2880),"",IF(ISBLANK($E2880),VLOOKUP($D2880,$J:$K,2,FALSE),VLOOKUP($E2880,'Daycare Packages'!$A:$G,7,FALSE)))</f>
        <v>23</v>
      </c>
      <c r="G2880" s="15"/>
      <c r="H2880" s="15">
        <f t="shared" si="109"/>
        <v>23</v>
      </c>
      <c r="I2880" s="198">
        <f t="shared" si="108"/>
        <v>3</v>
      </c>
    </row>
    <row r="2881" spans="1:9" x14ac:dyDescent="0.3">
      <c r="A2881" s="10">
        <v>43536</v>
      </c>
      <c r="B2881" s="11" t="s">
        <v>690</v>
      </c>
      <c r="C2881" s="11" t="s">
        <v>691</v>
      </c>
      <c r="D2881" s="11" t="s">
        <v>662</v>
      </c>
      <c r="E2881" s="11">
        <v>6754754</v>
      </c>
      <c r="F2881" s="15">
        <f>IF(ISBLANK($D2881),"",IF(ISBLANK($E2881),VLOOKUP($D2881,$J:$K,2,FALSE),VLOOKUP($E2881,'Daycare Packages'!$A:$G,7,FALSE)))</f>
        <v>25</v>
      </c>
      <c r="G2881" s="15"/>
      <c r="H2881" s="15">
        <f t="shared" si="109"/>
        <v>25</v>
      </c>
      <c r="I2881" s="198">
        <f t="shared" si="108"/>
        <v>3</v>
      </c>
    </row>
    <row r="2882" spans="1:9" x14ac:dyDescent="0.3">
      <c r="A2882" s="10">
        <v>43536</v>
      </c>
      <c r="B2882" s="11" t="s">
        <v>663</v>
      </c>
      <c r="C2882" s="11" t="s">
        <v>665</v>
      </c>
      <c r="D2882" s="11" t="s">
        <v>659</v>
      </c>
      <c r="F2882" s="15">
        <f>IF(ISBLANK($D2882),"",IF(ISBLANK($E2882),VLOOKUP($D2882,$J:$K,2,FALSE),VLOOKUP($E2882,'Daycare Packages'!$A:$G,7,FALSE)))</f>
        <v>20</v>
      </c>
      <c r="G2882" s="15"/>
      <c r="H2882" s="15">
        <f t="shared" si="109"/>
        <v>20</v>
      </c>
      <c r="I2882" s="198">
        <f t="shared" si="108"/>
        <v>3</v>
      </c>
    </row>
    <row r="2883" spans="1:9" x14ac:dyDescent="0.3">
      <c r="A2883" s="10">
        <v>43536</v>
      </c>
      <c r="B2883" s="11" t="s">
        <v>663</v>
      </c>
      <c r="C2883" s="11" t="s">
        <v>664</v>
      </c>
      <c r="D2883" s="11" t="s">
        <v>659</v>
      </c>
      <c r="F2883" s="15">
        <f>IF(ISBLANK($D2883),"",IF(ISBLANK($E2883),VLOOKUP($D2883,$J:$K,2,FALSE),VLOOKUP($E2883,'Daycare Packages'!$A:$G,7,FALSE)))</f>
        <v>20</v>
      </c>
      <c r="G2883" s="15"/>
      <c r="H2883" s="15">
        <f t="shared" si="109"/>
        <v>20</v>
      </c>
      <c r="I2883" s="198">
        <f t="shared" ref="I2883:I2946" si="110">IF(A2883="",0,MONTH(A2883))</f>
        <v>3</v>
      </c>
    </row>
    <row r="2884" spans="1:9" x14ac:dyDescent="0.3">
      <c r="A2884" s="10">
        <v>43536</v>
      </c>
      <c r="B2884" s="11" t="s">
        <v>722</v>
      </c>
      <c r="C2884" s="11" t="s">
        <v>548</v>
      </c>
      <c r="D2884" s="11" t="s">
        <v>662</v>
      </c>
      <c r="F2884" s="15">
        <f>IF(ISBLANK($D2884),"",IF(ISBLANK($E2884),VLOOKUP($D2884,$J:$K,2,FALSE),VLOOKUP($E2884,'Daycare Packages'!$A:$G,7,FALSE)))</f>
        <v>30</v>
      </c>
      <c r="G2884" s="15"/>
      <c r="H2884" s="15">
        <f t="shared" si="109"/>
        <v>30</v>
      </c>
      <c r="I2884" s="198">
        <f t="shared" si="110"/>
        <v>3</v>
      </c>
    </row>
    <row r="2885" spans="1:9" x14ac:dyDescent="0.3">
      <c r="A2885" s="10">
        <v>43536</v>
      </c>
      <c r="B2885" s="11" t="s">
        <v>182</v>
      </c>
      <c r="C2885" s="11" t="s">
        <v>685</v>
      </c>
      <c r="D2885" s="11" t="s">
        <v>662</v>
      </c>
      <c r="E2885" s="11">
        <v>6769807</v>
      </c>
      <c r="F2885" s="15">
        <f>IF(ISBLANK($D2885),"",IF(ISBLANK($E2885),VLOOKUP($D2885,$J:$K,2,FALSE),VLOOKUP($E2885,'Daycare Packages'!$A:$G,7,FALSE)))</f>
        <v>23</v>
      </c>
      <c r="G2885" s="15"/>
      <c r="H2885" s="15">
        <f t="shared" si="109"/>
        <v>23</v>
      </c>
      <c r="I2885" s="198">
        <f t="shared" si="110"/>
        <v>3</v>
      </c>
    </row>
    <row r="2886" spans="1:9" x14ac:dyDescent="0.3">
      <c r="A2886" s="10">
        <v>43536</v>
      </c>
      <c r="B2886" s="11" t="s">
        <v>565</v>
      </c>
      <c r="C2886" s="11" t="s">
        <v>566</v>
      </c>
      <c r="D2886" s="11" t="s">
        <v>662</v>
      </c>
      <c r="F2886" s="15">
        <f>IF(ISBLANK($D2886),"",IF(ISBLANK($E2886),VLOOKUP($D2886,$J:$K,2,FALSE),VLOOKUP($E2886,'Daycare Packages'!$A:$G,7,FALSE)))</f>
        <v>30</v>
      </c>
      <c r="G2886" s="15"/>
      <c r="H2886" s="15">
        <f t="shared" si="109"/>
        <v>30</v>
      </c>
      <c r="I2886" s="198">
        <f t="shared" si="110"/>
        <v>3</v>
      </c>
    </row>
    <row r="2887" spans="1:9" x14ac:dyDescent="0.3">
      <c r="A2887" s="10">
        <v>43536</v>
      </c>
      <c r="B2887" s="11" t="s">
        <v>459</v>
      </c>
      <c r="C2887" s="11" t="s">
        <v>460</v>
      </c>
      <c r="D2887" s="11" t="s">
        <v>662</v>
      </c>
      <c r="F2887" s="15">
        <f>IF(ISBLANK($D2887),"",IF(ISBLANK($E2887),VLOOKUP($D2887,$J:$K,2,FALSE),VLOOKUP($E2887,'Daycare Packages'!$A:$G,7,FALSE)))</f>
        <v>30</v>
      </c>
      <c r="G2887" s="15"/>
      <c r="H2887" s="15">
        <f t="shared" si="109"/>
        <v>30</v>
      </c>
      <c r="I2887" s="198">
        <f t="shared" si="110"/>
        <v>3</v>
      </c>
    </row>
    <row r="2888" spans="1:9" x14ac:dyDescent="0.3">
      <c r="A2888" s="10">
        <v>43536</v>
      </c>
      <c r="B2888" s="11" t="s">
        <v>857</v>
      </c>
      <c r="C2888" s="11" t="s">
        <v>858</v>
      </c>
      <c r="D2888" s="11" t="s">
        <v>662</v>
      </c>
      <c r="F2888" s="15">
        <f>IF(ISBLANK($D2888),"",IF(ISBLANK($E2888),VLOOKUP($D2888,$J:$K,2,FALSE),VLOOKUP($E2888,'Daycare Packages'!$A:$G,7,FALSE)))</f>
        <v>30</v>
      </c>
      <c r="G2888" s="15"/>
      <c r="H2888" s="15">
        <f t="shared" si="109"/>
        <v>30</v>
      </c>
      <c r="I2888" s="198">
        <f t="shared" si="110"/>
        <v>3</v>
      </c>
    </row>
    <row r="2889" spans="1:9" x14ac:dyDescent="0.3">
      <c r="A2889" s="10">
        <v>43536</v>
      </c>
      <c r="B2889" s="11" t="s">
        <v>216</v>
      </c>
      <c r="C2889" s="11" t="s">
        <v>448</v>
      </c>
      <c r="D2889" s="11" t="s">
        <v>662</v>
      </c>
      <c r="E2889" s="11">
        <v>6789427</v>
      </c>
      <c r="F2889" s="15">
        <f>IF(ISBLANK($D2889),"",IF(ISBLANK($E2889),VLOOKUP($D2889,$J:$K,2,FALSE),VLOOKUP($E2889,'Daycare Packages'!$A:$G,7,FALSE)))</f>
        <v>27</v>
      </c>
      <c r="G2889" s="15"/>
      <c r="H2889" s="15">
        <f t="shared" si="109"/>
        <v>27</v>
      </c>
      <c r="I2889" s="198">
        <f t="shared" si="110"/>
        <v>3</v>
      </c>
    </row>
    <row r="2890" spans="1:9" x14ac:dyDescent="0.3">
      <c r="A2890" s="10">
        <v>43536</v>
      </c>
      <c r="B2890" s="11" t="s">
        <v>82</v>
      </c>
      <c r="C2890" s="11" t="s">
        <v>694</v>
      </c>
      <c r="D2890" s="11" t="s">
        <v>662</v>
      </c>
      <c r="E2890" s="11">
        <v>6717676</v>
      </c>
      <c r="F2890" s="15">
        <f>IF(ISBLANK($D2890),"",IF(ISBLANK($E2890),VLOOKUP($D2890,$J:$K,2,FALSE),VLOOKUP($E2890,'Daycare Packages'!$A:$G,7,FALSE)))</f>
        <v>22</v>
      </c>
      <c r="G2890" s="15"/>
      <c r="H2890" s="15">
        <f t="shared" si="109"/>
        <v>22</v>
      </c>
      <c r="I2890" s="198">
        <f t="shared" si="110"/>
        <v>3</v>
      </c>
    </row>
    <row r="2891" spans="1:9" x14ac:dyDescent="0.3">
      <c r="A2891" s="10">
        <v>43536</v>
      </c>
      <c r="B2891" s="11" t="s">
        <v>82</v>
      </c>
      <c r="C2891" s="11" t="s">
        <v>695</v>
      </c>
      <c r="D2891" s="11" t="s">
        <v>662</v>
      </c>
      <c r="E2891" s="11">
        <v>6717676</v>
      </c>
      <c r="F2891" s="15">
        <f>IF(ISBLANK($D2891),"",IF(ISBLANK($E2891),VLOOKUP($D2891,$J:$K,2,FALSE),VLOOKUP($E2891,'Daycare Packages'!$A:$G,7,FALSE)))</f>
        <v>22</v>
      </c>
      <c r="G2891" s="15"/>
      <c r="H2891" s="15">
        <f t="shared" si="109"/>
        <v>22</v>
      </c>
      <c r="I2891" s="198">
        <f t="shared" si="110"/>
        <v>3</v>
      </c>
    </row>
    <row r="2892" spans="1:9" x14ac:dyDescent="0.3">
      <c r="A2892" s="10">
        <v>43536</v>
      </c>
      <c r="B2892" s="11" t="s">
        <v>849</v>
      </c>
      <c r="C2892" s="11" t="s">
        <v>850</v>
      </c>
      <c r="D2892" s="11" t="s">
        <v>662</v>
      </c>
      <c r="F2892" s="15">
        <f>IF(ISBLANK($D2892),"",IF(ISBLANK($E2892),VLOOKUP($D2892,$J:$K,2,FALSE),VLOOKUP($E2892,'Daycare Packages'!$A:$G,7,FALSE)))</f>
        <v>30</v>
      </c>
      <c r="G2892" s="15"/>
      <c r="H2892" s="15">
        <f t="shared" si="109"/>
        <v>30</v>
      </c>
      <c r="I2892" s="198">
        <f t="shared" si="110"/>
        <v>3</v>
      </c>
    </row>
    <row r="2893" spans="1:9" x14ac:dyDescent="0.3">
      <c r="A2893" s="10">
        <v>43536</v>
      </c>
      <c r="B2893" s="11" t="s">
        <v>209</v>
      </c>
      <c r="C2893" s="11" t="s">
        <v>702</v>
      </c>
      <c r="D2893" s="11" t="s">
        <v>662</v>
      </c>
      <c r="E2893" s="11">
        <v>6780905</v>
      </c>
      <c r="F2893" s="15">
        <f>IF(ISBLANK($D2893),"",IF(ISBLANK($E2893),VLOOKUP($D2893,$J:$K,2,FALSE),VLOOKUP($E2893,'Daycare Packages'!$A:$G,7,FALSE)))</f>
        <v>27</v>
      </c>
      <c r="G2893" s="15"/>
      <c r="H2893" s="15">
        <f t="shared" si="109"/>
        <v>27</v>
      </c>
      <c r="I2893" s="198">
        <f t="shared" si="110"/>
        <v>3</v>
      </c>
    </row>
    <row r="2894" spans="1:9" x14ac:dyDescent="0.3">
      <c r="A2894" s="10">
        <v>43536</v>
      </c>
      <c r="B2894" s="11" t="s">
        <v>244</v>
      </c>
      <c r="C2894" s="11" t="s">
        <v>673</v>
      </c>
      <c r="D2894" s="11" t="s">
        <v>662</v>
      </c>
      <c r="F2894" s="15">
        <f>IF(ISBLANK($D2894),"",IF(ISBLANK($E2894),VLOOKUP($D2894,$J:$K,2,FALSE),VLOOKUP($E2894,'Daycare Packages'!$A:$G,7,FALSE)))</f>
        <v>30</v>
      </c>
      <c r="G2894" s="15"/>
      <c r="H2894" s="15">
        <f t="shared" si="109"/>
        <v>30</v>
      </c>
      <c r="I2894" s="198">
        <f t="shared" si="110"/>
        <v>3</v>
      </c>
    </row>
    <row r="2895" spans="1:9" x14ac:dyDescent="0.3">
      <c r="A2895" s="10">
        <v>43536</v>
      </c>
      <c r="B2895" s="11" t="s">
        <v>282</v>
      </c>
      <c r="C2895" s="11" t="s">
        <v>735</v>
      </c>
      <c r="D2895" s="11" t="s">
        <v>662</v>
      </c>
      <c r="F2895" s="15">
        <f>IF(ISBLANK($D2895),"",IF(ISBLANK($E2895),VLOOKUP($D2895,$J:$K,2,FALSE),VLOOKUP($E2895,'Daycare Packages'!$A:$G,7,FALSE)))</f>
        <v>30</v>
      </c>
      <c r="G2895" s="15"/>
      <c r="H2895" s="15">
        <f t="shared" si="109"/>
        <v>30</v>
      </c>
      <c r="I2895" s="198">
        <f t="shared" si="110"/>
        <v>3</v>
      </c>
    </row>
    <row r="2896" spans="1:9" x14ac:dyDescent="0.3">
      <c r="A2896" s="10">
        <v>43536</v>
      </c>
      <c r="B2896" s="11" t="s">
        <v>197</v>
      </c>
      <c r="C2896" s="11" t="s">
        <v>689</v>
      </c>
      <c r="D2896" s="11" t="s">
        <v>662</v>
      </c>
      <c r="E2896" s="11">
        <v>6762549</v>
      </c>
      <c r="F2896" s="15">
        <f>IF(ISBLANK($D2896),"",IF(ISBLANK($E2896),VLOOKUP($D2896,$J:$K,2,FALSE),VLOOKUP($E2896,'Daycare Packages'!$A:$G,7,FALSE)))</f>
        <v>27</v>
      </c>
      <c r="G2896" s="15"/>
      <c r="H2896" s="15">
        <f t="shared" si="109"/>
        <v>27</v>
      </c>
      <c r="I2896" s="198">
        <f t="shared" si="110"/>
        <v>3</v>
      </c>
    </row>
    <row r="2897" spans="1:9" x14ac:dyDescent="0.3">
      <c r="A2897" s="10">
        <v>43536</v>
      </c>
      <c r="B2897" s="11" t="s">
        <v>799</v>
      </c>
      <c r="C2897" s="11" t="s">
        <v>800</v>
      </c>
      <c r="D2897" s="11" t="s">
        <v>662</v>
      </c>
      <c r="F2897" s="15">
        <f>IF(ISBLANK($D2897),"",IF(ISBLANK($E2897),VLOOKUP($D2897,$J:$K,2,FALSE),VLOOKUP($E2897,'Daycare Packages'!$A:$G,7,FALSE)))</f>
        <v>30</v>
      </c>
      <c r="G2897" s="15"/>
      <c r="H2897" s="15">
        <f t="shared" si="109"/>
        <v>30</v>
      </c>
      <c r="I2897" s="198">
        <f t="shared" si="110"/>
        <v>3</v>
      </c>
    </row>
    <row r="2898" spans="1:9" x14ac:dyDescent="0.3">
      <c r="A2898" s="10">
        <v>43536</v>
      </c>
      <c r="B2898" s="11" t="s">
        <v>179</v>
      </c>
      <c r="C2898" s="11" t="s">
        <v>706</v>
      </c>
      <c r="D2898" s="11" t="s">
        <v>662</v>
      </c>
      <c r="E2898" s="11">
        <v>6762837</v>
      </c>
      <c r="F2898" s="15">
        <f>IF(ISBLANK($D2898),"",IF(ISBLANK($E2898),VLOOKUP($D2898,$J:$K,2,FALSE),VLOOKUP($E2898,'Daycare Packages'!$A:$G,7,FALSE)))</f>
        <v>27</v>
      </c>
      <c r="G2898" s="15"/>
      <c r="H2898" s="15">
        <f t="shared" si="109"/>
        <v>27</v>
      </c>
      <c r="I2898" s="198">
        <f t="shared" si="110"/>
        <v>3</v>
      </c>
    </row>
    <row r="2899" spans="1:9" x14ac:dyDescent="0.3">
      <c r="A2899" s="10">
        <v>43536</v>
      </c>
      <c r="B2899" s="11" t="s">
        <v>751</v>
      </c>
      <c r="C2899" s="11" t="s">
        <v>752</v>
      </c>
      <c r="D2899" s="11" t="s">
        <v>662</v>
      </c>
      <c r="F2899" s="15">
        <f>IF(ISBLANK($D2899),"",IF(ISBLANK($E2899),VLOOKUP($D2899,$J:$K,2,FALSE),VLOOKUP($E2899,'Daycare Packages'!$A:$G,7,FALSE)))</f>
        <v>30</v>
      </c>
      <c r="G2899" s="15"/>
      <c r="H2899" s="15">
        <f t="shared" si="109"/>
        <v>30</v>
      </c>
      <c r="I2899" s="198">
        <f t="shared" si="110"/>
        <v>3</v>
      </c>
    </row>
    <row r="2900" spans="1:9" x14ac:dyDescent="0.3">
      <c r="A2900" s="10">
        <v>43536</v>
      </c>
      <c r="B2900" s="11" t="s">
        <v>194</v>
      </c>
      <c r="C2900" s="11" t="s">
        <v>1047</v>
      </c>
      <c r="D2900" s="11" t="s">
        <v>662</v>
      </c>
      <c r="E2900" s="11">
        <v>6727744</v>
      </c>
      <c r="F2900" s="15">
        <f>IF(ISBLANK($D2900),"",IF(ISBLANK($E2900),VLOOKUP($D2900,$J:$K,2,FALSE),VLOOKUP($E2900,'Daycare Packages'!$A:$G,7,FALSE)))</f>
        <v>24</v>
      </c>
      <c r="G2900" s="15"/>
      <c r="H2900" s="15">
        <f t="shared" si="109"/>
        <v>24</v>
      </c>
      <c r="I2900" s="198">
        <f t="shared" si="110"/>
        <v>3</v>
      </c>
    </row>
    <row r="2901" spans="1:9" x14ac:dyDescent="0.3">
      <c r="A2901" s="10">
        <v>43536</v>
      </c>
      <c r="B2901" s="11" t="s">
        <v>1165</v>
      </c>
      <c r="C2901" s="11" t="s">
        <v>1166</v>
      </c>
      <c r="D2901" s="11" t="s">
        <v>659</v>
      </c>
      <c r="E2901" s="11">
        <v>6801053</v>
      </c>
      <c r="F2901" s="15">
        <f>IF(ISBLANK($D2901),"",IF(ISBLANK($E2901),VLOOKUP($D2901,$J:$K,2,FALSE),VLOOKUP($E2901,'Daycare Packages'!$A:$G,7,FALSE)))</f>
        <v>19</v>
      </c>
      <c r="G2901" s="15"/>
      <c r="H2901" s="15">
        <f t="shared" si="109"/>
        <v>19</v>
      </c>
      <c r="I2901" s="198">
        <f t="shared" si="110"/>
        <v>3</v>
      </c>
    </row>
    <row r="2902" spans="1:9" x14ac:dyDescent="0.3">
      <c r="A2902" s="10">
        <v>43536</v>
      </c>
      <c r="B2902" s="11" t="s">
        <v>221</v>
      </c>
      <c r="C2902" s="11" t="s">
        <v>769</v>
      </c>
      <c r="D2902" s="11" t="s">
        <v>662</v>
      </c>
      <c r="E2902" s="11">
        <v>6802863</v>
      </c>
      <c r="F2902" s="15">
        <f>IF(ISBLANK($D2902),"",IF(ISBLANK($E2902),VLOOKUP($D2902,$J:$K,2,FALSE),VLOOKUP($E2902,'Daycare Packages'!$A:$G,7,FALSE)))</f>
        <v>27</v>
      </c>
      <c r="G2902" s="15"/>
      <c r="H2902" s="15">
        <f t="shared" si="109"/>
        <v>27</v>
      </c>
      <c r="I2902" s="198">
        <f t="shared" si="110"/>
        <v>3</v>
      </c>
    </row>
    <row r="2903" spans="1:9" x14ac:dyDescent="0.3">
      <c r="A2903" s="10">
        <v>43536</v>
      </c>
      <c r="B2903" s="11" t="s">
        <v>621</v>
      </c>
      <c r="C2903" s="11" t="s">
        <v>622</v>
      </c>
      <c r="D2903" s="11" t="s">
        <v>662</v>
      </c>
      <c r="F2903" s="15">
        <f>IF(ISBLANK($D2903),"",IF(ISBLANK($E2903),VLOOKUP($D2903,$J:$K,2,FALSE),VLOOKUP($E2903,'Daycare Packages'!$A:$G,7,FALSE)))</f>
        <v>30</v>
      </c>
      <c r="G2903" s="15"/>
      <c r="H2903" s="15">
        <f t="shared" si="109"/>
        <v>30</v>
      </c>
      <c r="I2903" s="198">
        <f t="shared" si="110"/>
        <v>3</v>
      </c>
    </row>
    <row r="2904" spans="1:9" x14ac:dyDescent="0.3">
      <c r="A2904" s="10">
        <v>43536</v>
      </c>
      <c r="B2904" s="11" t="s">
        <v>167</v>
      </c>
      <c r="C2904" s="11" t="s">
        <v>726</v>
      </c>
      <c r="D2904" s="11" t="s">
        <v>662</v>
      </c>
      <c r="E2904" s="11">
        <v>6778152</v>
      </c>
      <c r="F2904" s="15">
        <f>IF(ISBLANK($D2904),"",IF(ISBLANK($E2904),VLOOKUP($D2904,$J:$K,2,FALSE),VLOOKUP($E2904,'Daycare Packages'!$A:$G,7,FALSE)))</f>
        <v>27</v>
      </c>
      <c r="G2904" s="15"/>
      <c r="H2904" s="15">
        <f t="shared" si="109"/>
        <v>27</v>
      </c>
      <c r="I2904" s="198">
        <f t="shared" si="110"/>
        <v>3</v>
      </c>
    </row>
    <row r="2905" spans="1:9" x14ac:dyDescent="0.3">
      <c r="A2905" s="10">
        <v>43536</v>
      </c>
      <c r="B2905" s="11" t="s">
        <v>208</v>
      </c>
      <c r="C2905" s="11" t="s">
        <v>507</v>
      </c>
      <c r="D2905" s="11" t="s">
        <v>662</v>
      </c>
      <c r="E2905" s="11">
        <v>6733427</v>
      </c>
      <c r="F2905" s="15">
        <f>IF(ISBLANK($D2905),"",IF(ISBLANK($E2905),VLOOKUP($D2905,$J:$K,2,FALSE),VLOOKUP($E2905,'Daycare Packages'!$A:$G,7,FALSE)))</f>
        <v>22</v>
      </c>
      <c r="G2905" s="15"/>
      <c r="H2905" s="15">
        <f t="shared" si="109"/>
        <v>22</v>
      </c>
      <c r="I2905" s="198">
        <f t="shared" si="110"/>
        <v>3</v>
      </c>
    </row>
    <row r="2906" spans="1:9" x14ac:dyDescent="0.3">
      <c r="A2906" s="10">
        <v>43536</v>
      </c>
      <c r="B2906" s="11" t="s">
        <v>161</v>
      </c>
      <c r="C2906" s="11" t="s">
        <v>832</v>
      </c>
      <c r="D2906" s="11" t="s">
        <v>662</v>
      </c>
      <c r="E2906" s="11">
        <v>6710195</v>
      </c>
      <c r="F2906" s="15">
        <f>IF(ISBLANK($D2906),"",IF(ISBLANK($E2906),VLOOKUP($D2906,$J:$K,2,FALSE),VLOOKUP($E2906,'Daycare Packages'!$A:$G,7,FALSE)))</f>
        <v>26</v>
      </c>
      <c r="G2906" s="15"/>
      <c r="H2906" s="15">
        <f t="shared" si="109"/>
        <v>26</v>
      </c>
      <c r="I2906" s="198">
        <f t="shared" si="110"/>
        <v>3</v>
      </c>
    </row>
    <row r="2907" spans="1:9" x14ac:dyDescent="0.3">
      <c r="A2907" s="10">
        <v>43536</v>
      </c>
      <c r="B2907" s="11" t="s">
        <v>1164</v>
      </c>
      <c r="C2907" s="11" t="s">
        <v>395</v>
      </c>
      <c r="D2907" s="11" t="s">
        <v>662</v>
      </c>
      <c r="E2907" s="11">
        <v>6796135</v>
      </c>
      <c r="F2907" s="15">
        <f>IF(ISBLANK($D2907),"",IF(ISBLANK($E2907),VLOOKUP($D2907,$J:$K,2,FALSE),VLOOKUP($E2907,'Daycare Packages'!$A:$G,7,FALSE)))</f>
        <v>27</v>
      </c>
      <c r="G2907" s="15"/>
      <c r="H2907" s="15">
        <f t="shared" si="109"/>
        <v>27</v>
      </c>
      <c r="I2907" s="198">
        <f t="shared" si="110"/>
        <v>3</v>
      </c>
    </row>
    <row r="2908" spans="1:9" x14ac:dyDescent="0.3">
      <c r="A2908" s="10">
        <v>43536</v>
      </c>
      <c r="B2908" s="11" t="s">
        <v>160</v>
      </c>
      <c r="C2908" s="11" t="s">
        <v>794</v>
      </c>
      <c r="D2908" s="11" t="s">
        <v>662</v>
      </c>
      <c r="E2908" s="11">
        <v>6762371</v>
      </c>
      <c r="F2908" s="15">
        <f>IF(ISBLANK($D2908),"",IF(ISBLANK($E2908),VLOOKUP($D2908,$J:$K,2,FALSE),VLOOKUP($E2908,'Daycare Packages'!$A:$G,7,FALSE)))</f>
        <v>25</v>
      </c>
      <c r="G2908" s="15"/>
      <c r="H2908" s="15">
        <f t="shared" si="109"/>
        <v>25</v>
      </c>
      <c r="I2908" s="198">
        <f t="shared" si="110"/>
        <v>3</v>
      </c>
    </row>
    <row r="2909" spans="1:9" x14ac:dyDescent="0.3">
      <c r="A2909" s="10">
        <v>43536</v>
      </c>
      <c r="B2909" s="11" t="s">
        <v>160</v>
      </c>
      <c r="C2909" s="11" t="s">
        <v>793</v>
      </c>
      <c r="D2909" s="11" t="s">
        <v>662</v>
      </c>
      <c r="E2909" s="11">
        <v>6762371</v>
      </c>
      <c r="F2909" s="15">
        <f>IF(ISBLANK($D2909),"",IF(ISBLANK($E2909),VLOOKUP($D2909,$J:$K,2,FALSE),VLOOKUP($E2909,'Daycare Packages'!$A:$G,7,FALSE)))</f>
        <v>25</v>
      </c>
      <c r="G2909" s="15"/>
      <c r="H2909" s="15">
        <f t="shared" si="109"/>
        <v>25</v>
      </c>
      <c r="I2909" s="198">
        <f t="shared" si="110"/>
        <v>3</v>
      </c>
    </row>
    <row r="2910" spans="1:9" x14ac:dyDescent="0.3">
      <c r="A2910" s="10">
        <v>43536</v>
      </c>
      <c r="B2910" s="11" t="s">
        <v>137</v>
      </c>
      <c r="C2910" s="11" t="s">
        <v>693</v>
      </c>
      <c r="D2910" s="11" t="s">
        <v>662</v>
      </c>
      <c r="E2910" s="11">
        <v>6730873</v>
      </c>
      <c r="F2910" s="15">
        <f>IF(ISBLANK($D2910),"",IF(ISBLANK($E2910),VLOOKUP($D2910,$J:$K,2,FALSE),VLOOKUP($E2910,'Daycare Packages'!$A:$G,7,FALSE)))</f>
        <v>22</v>
      </c>
      <c r="G2910" s="15"/>
      <c r="H2910" s="15">
        <f t="shared" si="109"/>
        <v>22</v>
      </c>
      <c r="I2910" s="198">
        <f t="shared" si="110"/>
        <v>3</v>
      </c>
    </row>
    <row r="2911" spans="1:9" x14ac:dyDescent="0.3">
      <c r="A2911" s="10">
        <v>43536</v>
      </c>
      <c r="B2911" s="11" t="s">
        <v>1086</v>
      </c>
      <c r="C2911" s="11" t="s">
        <v>1087</v>
      </c>
      <c r="D2911" s="11" t="s">
        <v>662</v>
      </c>
      <c r="F2911" s="15">
        <f>IF(ISBLANK($D2911),"",IF(ISBLANK($E2911),VLOOKUP($D2911,$J:$K,2,FALSE),VLOOKUP($E2911,'Daycare Packages'!$A:$G,7,FALSE)))</f>
        <v>30</v>
      </c>
      <c r="G2911" s="15"/>
      <c r="H2911" s="15">
        <f t="shared" si="109"/>
        <v>30</v>
      </c>
      <c r="I2911" s="198">
        <f t="shared" si="110"/>
        <v>3</v>
      </c>
    </row>
    <row r="2912" spans="1:9" x14ac:dyDescent="0.3">
      <c r="A2912" s="10">
        <v>43536</v>
      </c>
      <c r="B2912" s="11" t="s">
        <v>171</v>
      </c>
      <c r="C2912" s="11" t="s">
        <v>693</v>
      </c>
      <c r="D2912" s="11" t="s">
        <v>662</v>
      </c>
      <c r="E2912" s="11">
        <v>6715360</v>
      </c>
      <c r="F2912" s="15">
        <f>IF(ISBLANK($D2912),"",IF(ISBLANK($E2912),VLOOKUP($D2912,$J:$K,2,FALSE),VLOOKUP($E2912,'Daycare Packages'!$A:$G,7,FALSE)))</f>
        <v>25</v>
      </c>
      <c r="G2912" s="15"/>
      <c r="H2912" s="15">
        <f t="shared" si="109"/>
        <v>25</v>
      </c>
      <c r="I2912" s="198">
        <f t="shared" si="110"/>
        <v>3</v>
      </c>
    </row>
    <row r="2913" spans="1:9" x14ac:dyDescent="0.3">
      <c r="A2913" s="10">
        <v>43536</v>
      </c>
      <c r="B2913" s="11" t="s">
        <v>677</v>
      </c>
      <c r="C2913" s="11" t="s">
        <v>678</v>
      </c>
      <c r="D2913" s="11" t="s">
        <v>662</v>
      </c>
      <c r="F2913" s="15">
        <f>IF(ISBLANK($D2913),"",IF(ISBLANK($E2913),VLOOKUP($D2913,$J:$K,2,FALSE),VLOOKUP($E2913,'Daycare Packages'!$A:$G,7,FALSE)))</f>
        <v>30</v>
      </c>
      <c r="G2913" s="15"/>
      <c r="H2913" s="15">
        <f t="shared" si="109"/>
        <v>30</v>
      </c>
      <c r="I2913" s="198">
        <f t="shared" si="110"/>
        <v>3</v>
      </c>
    </row>
    <row r="2914" spans="1:9" x14ac:dyDescent="0.3">
      <c r="A2914" s="10">
        <v>43536</v>
      </c>
      <c r="B2914" s="11" t="s">
        <v>173</v>
      </c>
      <c r="C2914" s="11" t="s">
        <v>791</v>
      </c>
      <c r="D2914" s="11" t="s">
        <v>662</v>
      </c>
      <c r="E2914" s="11">
        <v>6715792</v>
      </c>
      <c r="F2914" s="15">
        <f>IF(ISBLANK($D2914),"",IF(ISBLANK($E2914),VLOOKUP($D2914,$J:$K,2,FALSE),VLOOKUP($E2914,'Daycare Packages'!$A:$G,7,FALSE)))</f>
        <v>25</v>
      </c>
      <c r="G2914" s="15"/>
      <c r="H2914" s="15">
        <f t="shared" si="109"/>
        <v>25</v>
      </c>
      <c r="I2914" s="198">
        <f t="shared" si="110"/>
        <v>3</v>
      </c>
    </row>
    <row r="2915" spans="1:9" x14ac:dyDescent="0.3">
      <c r="A2915" s="10">
        <v>43536</v>
      </c>
      <c r="B2915" s="11" t="s">
        <v>887</v>
      </c>
      <c r="C2915" s="11" t="s">
        <v>888</v>
      </c>
      <c r="D2915" s="11" t="s">
        <v>662</v>
      </c>
      <c r="F2915" s="15">
        <f>IF(ISBLANK($D2915),"",IF(ISBLANK($E2915),VLOOKUP($D2915,$J:$K,2,FALSE),VLOOKUP($E2915,'Daycare Packages'!$A:$G,7,FALSE)))</f>
        <v>30</v>
      </c>
      <c r="G2915" s="15"/>
      <c r="H2915" s="15">
        <f t="shared" si="109"/>
        <v>30</v>
      </c>
      <c r="I2915" s="198">
        <f t="shared" si="110"/>
        <v>3</v>
      </c>
    </row>
    <row r="2916" spans="1:9" x14ac:dyDescent="0.3">
      <c r="A2916" s="10">
        <v>43536</v>
      </c>
      <c r="B2916" s="11" t="s">
        <v>150</v>
      </c>
      <c r="C2916" s="11" t="s">
        <v>461</v>
      </c>
      <c r="D2916" s="11" t="s">
        <v>662</v>
      </c>
      <c r="E2916" s="11">
        <v>6783975</v>
      </c>
      <c r="F2916" s="15">
        <f>IF(ISBLANK($D2916),"",IF(ISBLANK($E2916),VLOOKUP($D2916,$J:$K,2,FALSE),VLOOKUP($E2916,'Daycare Packages'!$A:$G,7,FALSE)))</f>
        <v>27</v>
      </c>
      <c r="G2916" s="15"/>
      <c r="H2916" s="15">
        <f t="shared" si="109"/>
        <v>27</v>
      </c>
      <c r="I2916" s="198">
        <f t="shared" si="110"/>
        <v>3</v>
      </c>
    </row>
    <row r="2917" spans="1:9" x14ac:dyDescent="0.3">
      <c r="A2917" s="10">
        <v>43536</v>
      </c>
      <c r="B2917" s="11" t="s">
        <v>318</v>
      </c>
      <c r="C2917" s="11" t="s">
        <v>723</v>
      </c>
      <c r="D2917" s="11" t="s">
        <v>662</v>
      </c>
      <c r="F2917" s="15">
        <f>IF(ISBLANK($D2917),"",IF(ISBLANK($E2917),VLOOKUP($D2917,$J:$K,2,FALSE),VLOOKUP($E2917,'Daycare Packages'!$A:$G,7,FALSE)))</f>
        <v>30</v>
      </c>
      <c r="G2917" s="15"/>
      <c r="H2917" s="15">
        <f t="shared" si="109"/>
        <v>30</v>
      </c>
      <c r="I2917" s="198">
        <f t="shared" si="110"/>
        <v>3</v>
      </c>
    </row>
    <row r="2918" spans="1:9" x14ac:dyDescent="0.3">
      <c r="A2918" s="10">
        <v>43536</v>
      </c>
      <c r="B2918" s="11" t="s">
        <v>141</v>
      </c>
      <c r="C2918" s="11" t="s">
        <v>564</v>
      </c>
      <c r="D2918" s="11" t="s">
        <v>662</v>
      </c>
      <c r="E2918" s="11">
        <v>6784081</v>
      </c>
      <c r="F2918" s="15">
        <f>IF(ISBLANK($D2918),"",IF(ISBLANK($E2918),VLOOKUP($D2918,$J:$K,2,FALSE),VLOOKUP($E2918,'Daycare Packages'!$A:$G,7,FALSE)))</f>
        <v>26</v>
      </c>
      <c r="G2918" s="15"/>
      <c r="H2918" s="15">
        <f t="shared" si="109"/>
        <v>26</v>
      </c>
      <c r="I2918" s="198">
        <f t="shared" si="110"/>
        <v>3</v>
      </c>
    </row>
    <row r="2919" spans="1:9" x14ac:dyDescent="0.3">
      <c r="A2919" s="10">
        <v>43536</v>
      </c>
      <c r="B2919" s="11" t="s">
        <v>154</v>
      </c>
      <c r="C2919" s="11" t="s">
        <v>729</v>
      </c>
      <c r="D2919" s="11" t="s">
        <v>662</v>
      </c>
      <c r="E2919" s="11">
        <v>6758334</v>
      </c>
      <c r="F2919" s="15">
        <f>IF(ISBLANK($D2919),"",IF(ISBLANK($E2919),VLOOKUP($D2919,$J:$K,2,FALSE),VLOOKUP($E2919,'Daycare Packages'!$A:$G,7,FALSE)))</f>
        <v>27</v>
      </c>
      <c r="G2919" s="15"/>
      <c r="H2919" s="15">
        <f t="shared" si="109"/>
        <v>27</v>
      </c>
      <c r="I2919" s="198">
        <f t="shared" si="110"/>
        <v>3</v>
      </c>
    </row>
    <row r="2920" spans="1:9" x14ac:dyDescent="0.3">
      <c r="A2920" s="10">
        <v>43536</v>
      </c>
      <c r="B2920" s="11" t="s">
        <v>170</v>
      </c>
      <c r="C2920" s="11" t="s">
        <v>710</v>
      </c>
      <c r="D2920" s="11" t="s">
        <v>662</v>
      </c>
      <c r="E2920" s="11">
        <v>6715199</v>
      </c>
      <c r="F2920" s="15">
        <f>IF(ISBLANK($D2920),"",IF(ISBLANK($E2920),VLOOKUP($D2920,$J:$K,2,FALSE),VLOOKUP($E2920,'Daycare Packages'!$A:$G,7,FALSE)))</f>
        <v>22</v>
      </c>
      <c r="G2920" s="15"/>
      <c r="H2920" s="15">
        <f t="shared" si="109"/>
        <v>22</v>
      </c>
      <c r="I2920" s="198">
        <f t="shared" si="110"/>
        <v>3</v>
      </c>
    </row>
    <row r="2921" spans="1:9" x14ac:dyDescent="0.3">
      <c r="A2921" s="10">
        <v>43536</v>
      </c>
      <c r="B2921" s="11" t="s">
        <v>163</v>
      </c>
      <c r="C2921" s="11" t="s">
        <v>593</v>
      </c>
      <c r="D2921" s="11" t="s">
        <v>662</v>
      </c>
      <c r="E2921" s="11">
        <v>6797125</v>
      </c>
      <c r="F2921" s="15">
        <f>IF(ISBLANK($D2921),"",IF(ISBLANK($E2921),VLOOKUP($D2921,$J:$K,2,FALSE),VLOOKUP($E2921,'Daycare Packages'!$A:$G,7,FALSE)))</f>
        <v>27</v>
      </c>
      <c r="G2921" s="15"/>
      <c r="H2921" s="15">
        <f t="shared" si="109"/>
        <v>27</v>
      </c>
      <c r="I2921" s="198">
        <f t="shared" si="110"/>
        <v>3</v>
      </c>
    </row>
    <row r="2922" spans="1:9" x14ac:dyDescent="0.3">
      <c r="A2922" s="10">
        <v>43536</v>
      </c>
      <c r="B2922" s="11" t="s">
        <v>217</v>
      </c>
      <c r="C2922" s="11" t="s">
        <v>402</v>
      </c>
      <c r="D2922" s="11" t="s">
        <v>662</v>
      </c>
      <c r="E2922" s="11">
        <v>6784493</v>
      </c>
      <c r="F2922" s="15">
        <f>IF(ISBLANK($D2922),"",IF(ISBLANK($E2922),VLOOKUP($D2922,$J:$K,2,FALSE),VLOOKUP($E2922,'Daycare Packages'!$A:$G,7,FALSE)))</f>
        <v>26</v>
      </c>
      <c r="G2922" s="15"/>
      <c r="H2922" s="15">
        <f t="shared" si="109"/>
        <v>26</v>
      </c>
      <c r="I2922" s="198">
        <f t="shared" si="110"/>
        <v>3</v>
      </c>
    </row>
    <row r="2923" spans="1:9" x14ac:dyDescent="0.3">
      <c r="A2923" s="10">
        <v>43536</v>
      </c>
      <c r="B2923" s="11" t="s">
        <v>320</v>
      </c>
      <c r="C2923" s="11" t="s">
        <v>777</v>
      </c>
      <c r="D2923" s="11" t="s">
        <v>662</v>
      </c>
      <c r="F2923" s="15">
        <f>IF(ISBLANK($D2923),"",IF(ISBLANK($E2923),VLOOKUP($D2923,$J:$K,2,FALSE),VLOOKUP($E2923,'Daycare Packages'!$A:$G,7,FALSE)))</f>
        <v>30</v>
      </c>
      <c r="G2923" s="15"/>
      <c r="H2923" s="15">
        <f t="shared" si="109"/>
        <v>30</v>
      </c>
      <c r="I2923" s="198">
        <f t="shared" si="110"/>
        <v>3</v>
      </c>
    </row>
    <row r="2924" spans="1:9" x14ac:dyDescent="0.3">
      <c r="A2924" s="10">
        <v>43536</v>
      </c>
      <c r="B2924" s="11" t="s">
        <v>688</v>
      </c>
      <c r="C2924" s="11" t="s">
        <v>689</v>
      </c>
      <c r="D2924" s="11" t="s">
        <v>662</v>
      </c>
      <c r="F2924" s="15">
        <f>IF(ISBLANK($D2924),"",IF(ISBLANK($E2924),VLOOKUP($D2924,$J:$K,2,FALSE),VLOOKUP($E2924,'Daycare Packages'!$A:$G,7,FALSE)))</f>
        <v>30</v>
      </c>
      <c r="G2924" s="15"/>
      <c r="H2924" s="15">
        <f t="shared" si="109"/>
        <v>30</v>
      </c>
      <c r="I2924" s="198">
        <f t="shared" si="110"/>
        <v>3</v>
      </c>
    </row>
    <row r="2925" spans="1:9" x14ac:dyDescent="0.3">
      <c r="A2925" s="10">
        <v>43536</v>
      </c>
      <c r="B2925" s="11" t="s">
        <v>218</v>
      </c>
      <c r="C2925" s="11" t="s">
        <v>738</v>
      </c>
      <c r="D2925" s="11" t="s">
        <v>662</v>
      </c>
      <c r="E2925" s="11">
        <v>6738001</v>
      </c>
      <c r="F2925" s="15">
        <f>IF(ISBLANK($D2925),"",IF(ISBLANK($E2925),VLOOKUP($D2925,$J:$K,2,FALSE),VLOOKUP($E2925,'Daycare Packages'!$A:$G,7,FALSE)))</f>
        <v>20</v>
      </c>
      <c r="G2925" s="15"/>
      <c r="H2925" s="15">
        <f t="shared" si="109"/>
        <v>20</v>
      </c>
      <c r="I2925" s="198">
        <f t="shared" si="110"/>
        <v>3</v>
      </c>
    </row>
    <row r="2926" spans="1:9" x14ac:dyDescent="0.3">
      <c r="A2926" s="10">
        <v>43536</v>
      </c>
      <c r="B2926" s="11" t="s">
        <v>218</v>
      </c>
      <c r="C2926" s="11" t="s">
        <v>737</v>
      </c>
      <c r="D2926" s="11" t="s">
        <v>662</v>
      </c>
      <c r="E2926" s="11">
        <v>6738001</v>
      </c>
      <c r="F2926" s="15">
        <f>IF(ISBLANK($D2926),"",IF(ISBLANK($E2926),VLOOKUP($D2926,$J:$K,2,FALSE),VLOOKUP($E2926,'Daycare Packages'!$A:$G,7,FALSE)))</f>
        <v>20</v>
      </c>
      <c r="G2926" s="15"/>
      <c r="H2926" s="15">
        <f t="shared" si="109"/>
        <v>20</v>
      </c>
      <c r="I2926" s="198">
        <f t="shared" si="110"/>
        <v>3</v>
      </c>
    </row>
    <row r="2927" spans="1:9" x14ac:dyDescent="0.3">
      <c r="A2927" s="10">
        <v>43536</v>
      </c>
      <c r="B2927" s="11" t="s">
        <v>340</v>
      </c>
      <c r="C2927" s="11" t="s">
        <v>745</v>
      </c>
      <c r="D2927" s="11" t="s">
        <v>662</v>
      </c>
      <c r="F2927" s="15">
        <f>IF(ISBLANK($D2927),"",IF(ISBLANK($E2927),VLOOKUP($D2927,$J:$K,2,FALSE),VLOOKUP($E2927,'Daycare Packages'!$A:$G,7,FALSE)))</f>
        <v>30</v>
      </c>
      <c r="G2927" s="15">
        <v>-5</v>
      </c>
      <c r="H2927" s="15">
        <f t="shared" si="109"/>
        <v>25</v>
      </c>
      <c r="I2927" s="198">
        <f t="shared" si="110"/>
        <v>3</v>
      </c>
    </row>
    <row r="2928" spans="1:9" x14ac:dyDescent="0.3">
      <c r="A2928" s="10">
        <v>43536</v>
      </c>
      <c r="B2928" s="11" t="s">
        <v>340</v>
      </c>
      <c r="C2928" s="11" t="s">
        <v>746</v>
      </c>
      <c r="D2928" s="11" t="s">
        <v>662</v>
      </c>
      <c r="F2928" s="15">
        <f>IF(ISBLANK($D2928),"",IF(ISBLANK($E2928),VLOOKUP($D2928,$J:$K,2,FALSE),VLOOKUP($E2928,'Daycare Packages'!$A:$G,7,FALSE)))</f>
        <v>30</v>
      </c>
      <c r="G2928" s="15">
        <v>-5</v>
      </c>
      <c r="H2928" s="15">
        <f t="shared" si="109"/>
        <v>25</v>
      </c>
      <c r="I2928" s="198">
        <f t="shared" si="110"/>
        <v>3</v>
      </c>
    </row>
    <row r="2929" spans="1:34" x14ac:dyDescent="0.3">
      <c r="A2929" s="10">
        <v>43536</v>
      </c>
      <c r="B2929" s="11" t="s">
        <v>713</v>
      </c>
      <c r="C2929" s="11" t="s">
        <v>714</v>
      </c>
      <c r="D2929" s="11" t="s">
        <v>662</v>
      </c>
      <c r="F2929" s="15">
        <f>IF(ISBLANK($D2929),"",IF(ISBLANK($E2929),VLOOKUP($D2929,$J:$K,2,FALSE),VLOOKUP($E2929,'Daycare Packages'!$A:$G,7,FALSE)))</f>
        <v>30</v>
      </c>
      <c r="G2929" s="15"/>
      <c r="H2929" s="15">
        <f t="shared" si="109"/>
        <v>30</v>
      </c>
      <c r="I2929" s="198">
        <f t="shared" si="110"/>
        <v>3</v>
      </c>
    </row>
    <row r="2930" spans="1:34" x14ac:dyDescent="0.3">
      <c r="A2930" s="10">
        <v>43536</v>
      </c>
      <c r="B2930" s="11" t="s">
        <v>873</v>
      </c>
      <c r="C2930" s="11" t="s">
        <v>493</v>
      </c>
      <c r="D2930" s="11" t="s">
        <v>662</v>
      </c>
      <c r="F2930" s="15">
        <f>IF(ISBLANK($D2930),"",IF(ISBLANK($E2930),VLOOKUP($D2930,$J:$K,2,FALSE),VLOOKUP($E2930,'Daycare Packages'!$A:$G,7,FALSE)))</f>
        <v>30</v>
      </c>
      <c r="G2930" s="15"/>
      <c r="H2930" s="15">
        <f t="shared" si="109"/>
        <v>30</v>
      </c>
      <c r="I2930" s="198">
        <f t="shared" si="110"/>
        <v>3</v>
      </c>
    </row>
    <row r="2931" spans="1:34" x14ac:dyDescent="0.3">
      <c r="A2931" s="10">
        <v>43536</v>
      </c>
      <c r="B2931" s="11" t="s">
        <v>189</v>
      </c>
      <c r="C2931" s="11" t="s">
        <v>638</v>
      </c>
      <c r="D2931" s="11" t="s">
        <v>662</v>
      </c>
      <c r="E2931" s="11">
        <v>6725260</v>
      </c>
      <c r="F2931" s="15">
        <f>IF(ISBLANK($D2931),"",IF(ISBLANK($E2931),VLOOKUP($D2931,$J:$K,2,FALSE),VLOOKUP($E2931,'Daycare Packages'!$A:$G,7,FALSE)))</f>
        <v>22</v>
      </c>
      <c r="G2931" s="15"/>
      <c r="H2931" s="15">
        <f t="shared" si="109"/>
        <v>22</v>
      </c>
      <c r="I2931" s="198">
        <f t="shared" si="110"/>
        <v>3</v>
      </c>
    </row>
    <row r="2932" spans="1:34" x14ac:dyDescent="0.3">
      <c r="A2932" s="10">
        <v>43536</v>
      </c>
      <c r="B2932" s="11" t="s">
        <v>138</v>
      </c>
      <c r="C2932" s="11" t="s">
        <v>573</v>
      </c>
      <c r="D2932" s="11" t="s">
        <v>662</v>
      </c>
      <c r="E2932" s="11">
        <v>6669597</v>
      </c>
      <c r="F2932" s="15">
        <f>IF(ISBLANK($D2932),"",IF(ISBLANK($E2932),VLOOKUP($D2932,$J:$K,2,FALSE),VLOOKUP($E2932,'Daycare Packages'!$A:$G,7,FALSE)))</f>
        <v>22</v>
      </c>
      <c r="G2932" s="15"/>
      <c r="H2932" s="15">
        <f t="shared" si="109"/>
        <v>22</v>
      </c>
      <c r="I2932" s="198">
        <f t="shared" si="110"/>
        <v>3</v>
      </c>
    </row>
    <row r="2933" spans="1:34" s="101" customFormat="1" x14ac:dyDescent="0.3">
      <c r="A2933" s="55">
        <v>43536</v>
      </c>
      <c r="B2933" s="56" t="s">
        <v>133</v>
      </c>
      <c r="C2933" s="56" t="s">
        <v>712</v>
      </c>
      <c r="D2933" s="56" t="s">
        <v>662</v>
      </c>
      <c r="E2933" s="56">
        <v>6770212</v>
      </c>
      <c r="F2933" s="59">
        <f>IF(ISBLANK($D2933),"",IF(ISBLANK($E2933),VLOOKUP($D2933,$J:$K,2,FALSE),VLOOKUP($E2933,'Daycare Packages'!$A:$G,7,FALSE)))</f>
        <v>26</v>
      </c>
      <c r="G2933" s="59"/>
      <c r="H2933" s="59">
        <f t="shared" si="109"/>
        <v>26</v>
      </c>
      <c r="I2933" s="198">
        <f t="shared" si="110"/>
        <v>3</v>
      </c>
      <c r="AB2933" s="102"/>
      <c r="AD2933" s="103"/>
      <c r="AE2933" s="55"/>
      <c r="AF2933" s="57"/>
      <c r="AG2933" s="59"/>
      <c r="AH2933" s="59"/>
    </row>
    <row r="2934" spans="1:34" x14ac:dyDescent="0.3">
      <c r="A2934" s="10">
        <v>43537</v>
      </c>
      <c r="B2934" s="11" t="s">
        <v>1188</v>
      </c>
      <c r="C2934" s="11" t="s">
        <v>715</v>
      </c>
      <c r="D2934" s="11" t="s">
        <v>671</v>
      </c>
      <c r="F2934" s="15">
        <f>IF(ISBLANK($D2934),"",IF(ISBLANK($E2934),VLOOKUP($D2934,$J:$K,2,FALSE),VLOOKUP($E2934,'Daycare Packages'!$A:$G,7,FALSE)))</f>
        <v>0</v>
      </c>
      <c r="G2934" s="15"/>
      <c r="H2934" s="15">
        <f t="shared" si="109"/>
        <v>0</v>
      </c>
      <c r="I2934" s="198">
        <f t="shared" si="110"/>
        <v>3</v>
      </c>
    </row>
    <row r="2935" spans="1:34" x14ac:dyDescent="0.3">
      <c r="A2935" s="10">
        <v>43537</v>
      </c>
      <c r="B2935" s="11" t="s">
        <v>185</v>
      </c>
      <c r="C2935" s="11" t="s">
        <v>670</v>
      </c>
      <c r="D2935" s="11" t="s">
        <v>659</v>
      </c>
      <c r="E2935" s="11">
        <v>6734074</v>
      </c>
      <c r="F2935" s="15">
        <f>IF(ISBLANK($D2935),"",IF(ISBLANK($E2935),VLOOKUP($D2935,$J:$K,2,FALSE),VLOOKUP($E2935,'Daycare Packages'!$A:$G,7,FALSE)))</f>
        <v>17</v>
      </c>
      <c r="G2935" s="15"/>
      <c r="H2935" s="15">
        <f t="shared" si="109"/>
        <v>17</v>
      </c>
      <c r="I2935" s="198">
        <f t="shared" si="110"/>
        <v>3</v>
      </c>
    </row>
    <row r="2936" spans="1:34" x14ac:dyDescent="0.3">
      <c r="A2936" s="10">
        <v>43537</v>
      </c>
      <c r="B2936" s="11" t="s">
        <v>749</v>
      </c>
      <c r="C2936" s="11" t="s">
        <v>750</v>
      </c>
      <c r="D2936" s="11" t="s">
        <v>659</v>
      </c>
      <c r="F2936" s="15">
        <f>IF(ISBLANK($D2936),"",IF(ISBLANK($E2936),VLOOKUP($D2936,$J:$K,2,FALSE),VLOOKUP($E2936,'Daycare Packages'!$A:$G,7,FALSE)))</f>
        <v>20</v>
      </c>
      <c r="G2936" s="15"/>
      <c r="H2936" s="15">
        <f t="shared" si="109"/>
        <v>20</v>
      </c>
      <c r="I2936" s="198">
        <f t="shared" si="110"/>
        <v>3</v>
      </c>
    </row>
    <row r="2937" spans="1:34" x14ac:dyDescent="0.3">
      <c r="A2937" s="10">
        <v>43537</v>
      </c>
      <c r="B2937" s="11" t="s">
        <v>201</v>
      </c>
      <c r="C2937" s="11" t="s">
        <v>672</v>
      </c>
      <c r="D2937" s="11" t="s">
        <v>659</v>
      </c>
      <c r="F2937" s="15">
        <f>IF(ISBLANK($D2937),"",IF(ISBLANK($E2937),VLOOKUP($D2937,$J:$K,2,FALSE),VLOOKUP($E2937,'Daycare Packages'!$A:$G,7,FALSE)))</f>
        <v>20</v>
      </c>
      <c r="G2937" s="15"/>
      <c r="H2937" s="15">
        <f t="shared" si="109"/>
        <v>20</v>
      </c>
      <c r="I2937" s="198">
        <f t="shared" si="110"/>
        <v>3</v>
      </c>
    </row>
    <row r="2938" spans="1:34" x14ac:dyDescent="0.3">
      <c r="A2938" s="10">
        <v>43537</v>
      </c>
      <c r="B2938" s="11" t="s">
        <v>1165</v>
      </c>
      <c r="C2938" s="11" t="s">
        <v>1166</v>
      </c>
      <c r="D2938" s="11" t="s">
        <v>659</v>
      </c>
      <c r="E2938" s="11">
        <v>6801053</v>
      </c>
      <c r="F2938" s="15">
        <f>IF(ISBLANK($D2938),"",IF(ISBLANK($E2938),VLOOKUP($D2938,$J:$K,2,FALSE),VLOOKUP($E2938,'Daycare Packages'!$A:$G,7,FALSE)))</f>
        <v>19</v>
      </c>
      <c r="G2938" s="15"/>
      <c r="H2938" s="15">
        <f t="shared" si="109"/>
        <v>19</v>
      </c>
      <c r="I2938" s="198">
        <f t="shared" si="110"/>
        <v>3</v>
      </c>
    </row>
    <row r="2939" spans="1:34" x14ac:dyDescent="0.3">
      <c r="A2939" s="10">
        <v>43537</v>
      </c>
      <c r="B2939" s="11" t="s">
        <v>530</v>
      </c>
      <c r="C2939" s="11" t="s">
        <v>531</v>
      </c>
      <c r="D2939" s="11" t="s">
        <v>662</v>
      </c>
      <c r="F2939" s="15">
        <f>IF(ISBLANK($D2939),"",IF(ISBLANK($E2939),VLOOKUP($D2939,$J:$K,2,FALSE),VLOOKUP($E2939,'Daycare Packages'!$A:$G,7,FALSE)))</f>
        <v>30</v>
      </c>
      <c r="G2939" s="15"/>
      <c r="H2939" s="15">
        <f t="shared" ref="H2939:H3002" si="111">IF(ISBLANK(D2939),"",SUM(F2939:G2939))</f>
        <v>30</v>
      </c>
      <c r="I2939" s="198">
        <f t="shared" si="110"/>
        <v>3</v>
      </c>
    </row>
    <row r="2940" spans="1:34" x14ac:dyDescent="0.3">
      <c r="A2940" s="10">
        <v>43537</v>
      </c>
      <c r="B2940" s="11" t="s">
        <v>96</v>
      </c>
      <c r="C2940" s="11" t="s">
        <v>696</v>
      </c>
      <c r="D2940" s="11" t="s">
        <v>662</v>
      </c>
      <c r="E2940" s="11">
        <v>6426843</v>
      </c>
      <c r="F2940" s="15">
        <f>IF(ISBLANK($D2940),"",IF(ISBLANK($E2940),VLOOKUP($D2940,$J:$K,2,FALSE),VLOOKUP($E2940,'Daycare Packages'!$A:$G,7,FALSE)))</f>
        <v>22</v>
      </c>
      <c r="G2940" s="15"/>
      <c r="H2940" s="15">
        <f t="shared" si="111"/>
        <v>22</v>
      </c>
      <c r="I2940" s="198">
        <f t="shared" si="110"/>
        <v>3</v>
      </c>
    </row>
    <row r="2941" spans="1:34" x14ac:dyDescent="0.3">
      <c r="A2941" s="10">
        <v>43537</v>
      </c>
      <c r="B2941" s="11" t="s">
        <v>152</v>
      </c>
      <c r="C2941" s="11" t="s">
        <v>679</v>
      </c>
      <c r="D2941" s="11" t="s">
        <v>662</v>
      </c>
      <c r="E2941" s="11">
        <v>6702411</v>
      </c>
      <c r="F2941" s="15">
        <f>IF(ISBLANK($D2941),"",IF(ISBLANK($E2941),VLOOKUP($D2941,$J:$K,2,FALSE),VLOOKUP($E2941,'Daycare Packages'!$A:$G,7,FALSE)))</f>
        <v>0</v>
      </c>
      <c r="G2941" s="15"/>
      <c r="H2941" s="15">
        <f t="shared" si="111"/>
        <v>0</v>
      </c>
      <c r="I2941" s="198">
        <f t="shared" si="110"/>
        <v>3</v>
      </c>
    </row>
    <row r="2942" spans="1:34" x14ac:dyDescent="0.3">
      <c r="A2942" s="10">
        <v>43537</v>
      </c>
      <c r="B2942" s="11" t="s">
        <v>127</v>
      </c>
      <c r="C2942" s="11" t="s">
        <v>715</v>
      </c>
      <c r="D2942" s="11" t="s">
        <v>662</v>
      </c>
      <c r="E2942" s="11">
        <v>6756191</v>
      </c>
      <c r="F2942" s="15">
        <f>IF(ISBLANK($D2942),"",IF(ISBLANK($E2942),VLOOKUP($D2942,$J:$K,2,FALSE),VLOOKUP($E2942,'Daycare Packages'!$A:$G,7,FALSE)))</f>
        <v>23</v>
      </c>
      <c r="G2942" s="15"/>
      <c r="H2942" s="15">
        <f t="shared" si="111"/>
        <v>23</v>
      </c>
      <c r="I2942" s="198">
        <f t="shared" si="110"/>
        <v>3</v>
      </c>
    </row>
    <row r="2943" spans="1:34" x14ac:dyDescent="0.3">
      <c r="A2943" s="10">
        <v>43537</v>
      </c>
      <c r="B2943" s="11" t="s">
        <v>371</v>
      </c>
      <c r="C2943" s="11" t="s">
        <v>642</v>
      </c>
      <c r="D2943" s="11" t="s">
        <v>662</v>
      </c>
      <c r="E2943" s="11">
        <v>6781287</v>
      </c>
      <c r="F2943" s="15">
        <f>IF(ISBLANK($D2943),"",IF(ISBLANK($E2943),VLOOKUP($D2943,$J:$K,2,FALSE),VLOOKUP($E2943,'Daycare Packages'!$A:$G,7,FALSE)))</f>
        <v>27</v>
      </c>
      <c r="G2943" s="15"/>
      <c r="H2943" s="15">
        <f t="shared" si="111"/>
        <v>27</v>
      </c>
      <c r="I2943" s="198">
        <f t="shared" si="110"/>
        <v>3</v>
      </c>
    </row>
    <row r="2944" spans="1:34" x14ac:dyDescent="0.3">
      <c r="A2944" s="10">
        <v>43537</v>
      </c>
      <c r="B2944" s="11" t="s">
        <v>163</v>
      </c>
      <c r="C2944" s="11" t="s">
        <v>805</v>
      </c>
      <c r="D2944" s="11" t="s">
        <v>662</v>
      </c>
      <c r="E2944" s="11">
        <v>6764434</v>
      </c>
      <c r="F2944" s="15">
        <f>IF(ISBLANK($D2944),"",IF(ISBLANK($E2944),VLOOKUP($D2944,$J:$K,2,FALSE),VLOOKUP($E2944,'Daycare Packages'!$A:$G,7,FALSE)))</f>
        <v>27</v>
      </c>
      <c r="G2944" s="15"/>
      <c r="H2944" s="15">
        <f t="shared" si="111"/>
        <v>27</v>
      </c>
      <c r="I2944" s="198">
        <f t="shared" si="110"/>
        <v>3</v>
      </c>
    </row>
    <row r="2945" spans="1:9" x14ac:dyDescent="0.3">
      <c r="A2945" s="10">
        <v>43537</v>
      </c>
      <c r="B2945" s="11" t="s">
        <v>845</v>
      </c>
      <c r="C2945" s="11" t="s">
        <v>846</v>
      </c>
      <c r="D2945" s="11" t="s">
        <v>662</v>
      </c>
      <c r="F2945" s="15">
        <f>IF(ISBLANK($D2945),"",IF(ISBLANK($E2945),VLOOKUP($D2945,$J:$K,2,FALSE),VLOOKUP($E2945,'Daycare Packages'!$A:$G,7,FALSE)))</f>
        <v>30</v>
      </c>
      <c r="G2945" s="15"/>
      <c r="H2945" s="15">
        <f t="shared" si="111"/>
        <v>30</v>
      </c>
      <c r="I2945" s="198">
        <f t="shared" si="110"/>
        <v>3</v>
      </c>
    </row>
    <row r="2946" spans="1:9" x14ac:dyDescent="0.3">
      <c r="A2946" s="10">
        <v>43537</v>
      </c>
      <c r="B2946" s="11" t="s">
        <v>182</v>
      </c>
      <c r="C2946" s="11" t="s">
        <v>685</v>
      </c>
      <c r="D2946" s="11" t="s">
        <v>662</v>
      </c>
      <c r="E2946" s="11">
        <v>6769807</v>
      </c>
      <c r="F2946" s="15">
        <f>IF(ISBLANK($D2946),"",IF(ISBLANK($E2946),VLOOKUP($D2946,$J:$K,2,FALSE),VLOOKUP($E2946,'Daycare Packages'!$A:$G,7,FALSE)))</f>
        <v>23</v>
      </c>
      <c r="G2946" s="15"/>
      <c r="H2946" s="15">
        <f t="shared" si="111"/>
        <v>23</v>
      </c>
      <c r="I2946" s="198">
        <f t="shared" si="110"/>
        <v>3</v>
      </c>
    </row>
    <row r="2947" spans="1:9" x14ac:dyDescent="0.3">
      <c r="A2947" s="10">
        <v>43537</v>
      </c>
      <c r="B2947" s="11" t="s">
        <v>1029</v>
      </c>
      <c r="C2947" s="11" t="s">
        <v>402</v>
      </c>
      <c r="D2947" s="11" t="s">
        <v>662</v>
      </c>
      <c r="F2947" s="15">
        <f>IF(ISBLANK($D2947),"",IF(ISBLANK($E2947),VLOOKUP($D2947,$J:$K,2,FALSE),VLOOKUP($E2947,'Daycare Packages'!$A:$G,7,FALSE)))</f>
        <v>30</v>
      </c>
      <c r="G2947" s="15"/>
      <c r="H2947" s="15">
        <f t="shared" si="111"/>
        <v>30</v>
      </c>
      <c r="I2947" s="198">
        <f t="shared" ref="I2947:I3010" si="112">IF(A2947="",0,MONTH(A2947))</f>
        <v>3</v>
      </c>
    </row>
    <row r="2948" spans="1:9" x14ac:dyDescent="0.3">
      <c r="A2948" s="10">
        <v>43537</v>
      </c>
      <c r="B2948" s="11" t="s">
        <v>282</v>
      </c>
      <c r="C2948" s="11" t="s">
        <v>735</v>
      </c>
      <c r="D2948" s="11" t="s">
        <v>662</v>
      </c>
      <c r="F2948" s="15">
        <f>IF(ISBLANK($D2948),"",IF(ISBLANK($E2948),VLOOKUP($D2948,$J:$K,2,FALSE),VLOOKUP($E2948,'Daycare Packages'!$A:$G,7,FALSE)))</f>
        <v>30</v>
      </c>
      <c r="G2948" s="15"/>
      <c r="H2948" s="15">
        <f t="shared" si="111"/>
        <v>30</v>
      </c>
      <c r="I2948" s="198">
        <f t="shared" si="112"/>
        <v>3</v>
      </c>
    </row>
    <row r="2949" spans="1:9" x14ac:dyDescent="0.3">
      <c r="A2949" s="10">
        <v>43537</v>
      </c>
      <c r="B2949" s="11" t="s">
        <v>1049</v>
      </c>
      <c r="C2949" s="11" t="s">
        <v>1146</v>
      </c>
      <c r="D2949" s="11" t="s">
        <v>662</v>
      </c>
      <c r="F2949" s="15">
        <f>IF(ISBLANK($D2949),"",IF(ISBLANK($E2949),VLOOKUP($D2949,$J:$K,2,FALSE),VLOOKUP($E2949,'Daycare Packages'!$A:$G,7,FALSE)))</f>
        <v>30</v>
      </c>
      <c r="G2949" s="15"/>
      <c r="H2949" s="15">
        <f t="shared" si="111"/>
        <v>30</v>
      </c>
      <c r="I2949" s="198">
        <f t="shared" si="112"/>
        <v>3</v>
      </c>
    </row>
    <row r="2950" spans="1:9" x14ac:dyDescent="0.3">
      <c r="A2950" s="10">
        <v>43537</v>
      </c>
      <c r="B2950" s="11" t="s">
        <v>663</v>
      </c>
      <c r="C2950" s="11" t="s">
        <v>665</v>
      </c>
      <c r="D2950" s="11" t="s">
        <v>662</v>
      </c>
      <c r="F2950" s="15">
        <f>IF(ISBLANK($D2950),"",IF(ISBLANK($E2950),VLOOKUP($D2950,$J:$K,2,FALSE),VLOOKUP($E2950,'Daycare Packages'!$A:$G,7,FALSE)))</f>
        <v>30</v>
      </c>
      <c r="G2950" s="15"/>
      <c r="H2950" s="15">
        <f t="shared" si="111"/>
        <v>30</v>
      </c>
      <c r="I2950" s="198">
        <f t="shared" si="112"/>
        <v>3</v>
      </c>
    </row>
    <row r="2951" spans="1:9" x14ac:dyDescent="0.3">
      <c r="A2951" s="10">
        <v>43537</v>
      </c>
      <c r="B2951" s="11" t="s">
        <v>663</v>
      </c>
      <c r="C2951" s="11" t="s">
        <v>664</v>
      </c>
      <c r="D2951" s="11" t="s">
        <v>662</v>
      </c>
      <c r="F2951" s="15">
        <f>IF(ISBLANK($D2951),"",IF(ISBLANK($E2951),VLOOKUP($D2951,$J:$K,2,FALSE),VLOOKUP($E2951,'Daycare Packages'!$A:$G,7,FALSE)))</f>
        <v>30</v>
      </c>
      <c r="G2951" s="15"/>
      <c r="H2951" s="15">
        <f t="shared" si="111"/>
        <v>30</v>
      </c>
      <c r="I2951" s="198">
        <f t="shared" si="112"/>
        <v>3</v>
      </c>
    </row>
    <row r="2952" spans="1:9" x14ac:dyDescent="0.3">
      <c r="A2952" s="10">
        <v>43537</v>
      </c>
      <c r="B2952" s="11" t="s">
        <v>768</v>
      </c>
      <c r="C2952" s="11" t="s">
        <v>548</v>
      </c>
      <c r="D2952" s="11" t="s">
        <v>662</v>
      </c>
      <c r="F2952" s="15">
        <f>IF(ISBLANK($D2952),"",IF(ISBLANK($E2952),VLOOKUP($D2952,$J:$K,2,FALSE),VLOOKUP($E2952,'Daycare Packages'!$A:$G,7,FALSE)))</f>
        <v>30</v>
      </c>
      <c r="G2952" s="15"/>
      <c r="H2952" s="15">
        <f t="shared" si="111"/>
        <v>30</v>
      </c>
      <c r="I2952" s="198">
        <f t="shared" si="112"/>
        <v>3</v>
      </c>
    </row>
    <row r="2953" spans="1:9" x14ac:dyDescent="0.3">
      <c r="A2953" s="10">
        <v>43537</v>
      </c>
      <c r="B2953" s="11" t="s">
        <v>157</v>
      </c>
      <c r="C2953" s="11" t="s">
        <v>448</v>
      </c>
      <c r="D2953" s="11" t="s">
        <v>662</v>
      </c>
      <c r="E2953" s="11">
        <v>6804007</v>
      </c>
      <c r="F2953" s="15">
        <f>IF(ISBLANK($D2953),"",IF(ISBLANK($E2953),VLOOKUP($D2953,$J:$K,2,FALSE),VLOOKUP($E2953,'Daycare Packages'!$A:$G,7,FALSE)))</f>
        <v>27</v>
      </c>
      <c r="G2953" s="15"/>
      <c r="H2953" s="15">
        <f t="shared" si="111"/>
        <v>27</v>
      </c>
      <c r="I2953" s="198">
        <f t="shared" si="112"/>
        <v>3</v>
      </c>
    </row>
    <row r="2954" spans="1:9" x14ac:dyDescent="0.3">
      <c r="A2954" s="10">
        <v>43537</v>
      </c>
      <c r="B2954" s="11" t="s">
        <v>887</v>
      </c>
      <c r="C2954" s="11" t="s">
        <v>888</v>
      </c>
      <c r="D2954" s="11" t="s">
        <v>662</v>
      </c>
      <c r="F2954" s="15">
        <f>IF(ISBLANK($D2954),"",IF(ISBLANK($E2954),VLOOKUP($D2954,$J:$K,2,FALSE),VLOOKUP($E2954,'Daycare Packages'!$A:$G,7,FALSE)))</f>
        <v>30</v>
      </c>
      <c r="G2954" s="15"/>
      <c r="H2954" s="15">
        <f t="shared" si="111"/>
        <v>30</v>
      </c>
      <c r="I2954" s="198">
        <f t="shared" si="112"/>
        <v>3</v>
      </c>
    </row>
    <row r="2955" spans="1:9" x14ac:dyDescent="0.3">
      <c r="A2955" s="10">
        <v>43537</v>
      </c>
      <c r="B2955" s="11" t="s">
        <v>129</v>
      </c>
      <c r="C2955" s="11" t="s">
        <v>914</v>
      </c>
      <c r="D2955" s="11" t="s">
        <v>662</v>
      </c>
      <c r="E2955" s="11">
        <v>6659079</v>
      </c>
      <c r="F2955" s="15">
        <f>IF(ISBLANK($D2955),"",IF(ISBLANK($E2955),VLOOKUP($D2955,$J:$K,2,FALSE),VLOOKUP($E2955,'Daycare Packages'!$A:$G,7,FALSE)))</f>
        <v>26</v>
      </c>
      <c r="G2955" s="15"/>
      <c r="H2955" s="15">
        <f t="shared" si="111"/>
        <v>26</v>
      </c>
      <c r="I2955" s="198">
        <f t="shared" si="112"/>
        <v>3</v>
      </c>
    </row>
    <row r="2956" spans="1:9" x14ac:dyDescent="0.3">
      <c r="A2956" s="10">
        <v>43537</v>
      </c>
      <c r="B2956" s="11" t="s">
        <v>178</v>
      </c>
      <c r="C2956" s="11" t="s">
        <v>734</v>
      </c>
      <c r="D2956" s="11" t="s">
        <v>662</v>
      </c>
      <c r="E2956" s="11">
        <v>6725032</v>
      </c>
      <c r="F2956" s="15">
        <f>IF(ISBLANK($D2956),"",IF(ISBLANK($E2956),VLOOKUP($D2956,$J:$K,2,FALSE),VLOOKUP($E2956,'Daycare Packages'!$A:$G,7,FALSE)))</f>
        <v>26</v>
      </c>
      <c r="G2956" s="15"/>
      <c r="H2956" s="15">
        <f t="shared" si="111"/>
        <v>26</v>
      </c>
      <c r="I2956" s="198">
        <f t="shared" si="112"/>
        <v>3</v>
      </c>
    </row>
    <row r="2957" spans="1:9" x14ac:dyDescent="0.3">
      <c r="A2957" s="10">
        <v>43537</v>
      </c>
      <c r="B2957" s="11" t="s">
        <v>217</v>
      </c>
      <c r="C2957" s="11" t="s">
        <v>402</v>
      </c>
      <c r="D2957" s="11" t="s">
        <v>662</v>
      </c>
      <c r="E2957" s="11">
        <v>6784493</v>
      </c>
      <c r="F2957" s="15">
        <f>IF(ISBLANK($D2957),"",IF(ISBLANK($E2957),VLOOKUP($D2957,$J:$K,2,FALSE),VLOOKUP($E2957,'Daycare Packages'!$A:$G,7,FALSE)))</f>
        <v>26</v>
      </c>
      <c r="G2957" s="15"/>
      <c r="H2957" s="15">
        <f t="shared" si="111"/>
        <v>26</v>
      </c>
      <c r="I2957" s="198">
        <f t="shared" si="112"/>
        <v>3</v>
      </c>
    </row>
    <row r="2958" spans="1:9" x14ac:dyDescent="0.3">
      <c r="A2958" s="10">
        <v>43537</v>
      </c>
      <c r="B2958" s="11" t="s">
        <v>730</v>
      </c>
      <c r="C2958" s="11" t="s">
        <v>731</v>
      </c>
      <c r="D2958" s="11" t="s">
        <v>662</v>
      </c>
      <c r="F2958" s="15">
        <f>IF(ISBLANK($D2958),"",IF(ISBLANK($E2958),VLOOKUP($D2958,$J:$K,2,FALSE),VLOOKUP($E2958,'Daycare Packages'!$A:$G,7,FALSE)))</f>
        <v>30</v>
      </c>
      <c r="G2958" s="15"/>
      <c r="H2958" s="15">
        <f t="shared" si="111"/>
        <v>30</v>
      </c>
      <c r="I2958" s="198">
        <f t="shared" si="112"/>
        <v>3</v>
      </c>
    </row>
    <row r="2959" spans="1:9" x14ac:dyDescent="0.3">
      <c r="A2959" s="10">
        <v>43537</v>
      </c>
      <c r="B2959" s="11" t="s">
        <v>197</v>
      </c>
      <c r="C2959" s="11" t="s">
        <v>689</v>
      </c>
      <c r="D2959" s="11" t="s">
        <v>662</v>
      </c>
      <c r="E2959" s="11">
        <v>6762549</v>
      </c>
      <c r="F2959" s="15">
        <f>IF(ISBLANK($D2959),"",IF(ISBLANK($E2959),VLOOKUP($D2959,$J:$K,2,FALSE),VLOOKUP($E2959,'Daycare Packages'!$A:$G,7,FALSE)))</f>
        <v>27</v>
      </c>
      <c r="G2959" s="15"/>
      <c r="H2959" s="15">
        <f t="shared" si="111"/>
        <v>27</v>
      </c>
      <c r="I2959" s="198">
        <f t="shared" si="112"/>
        <v>3</v>
      </c>
    </row>
    <row r="2960" spans="1:9" x14ac:dyDescent="0.3">
      <c r="A2960" s="10">
        <v>43537</v>
      </c>
      <c r="B2960" s="11" t="s">
        <v>690</v>
      </c>
      <c r="C2960" s="11" t="s">
        <v>691</v>
      </c>
      <c r="D2960" s="11" t="s">
        <v>662</v>
      </c>
      <c r="E2960" s="11">
        <v>6754754</v>
      </c>
      <c r="F2960" s="15">
        <f>IF(ISBLANK($D2960),"",IF(ISBLANK($E2960),VLOOKUP($D2960,$J:$K,2,FALSE),VLOOKUP($E2960,'Daycare Packages'!$A:$G,7,FALSE)))</f>
        <v>25</v>
      </c>
      <c r="G2960" s="15"/>
      <c r="H2960" s="15">
        <f t="shared" si="111"/>
        <v>25</v>
      </c>
      <c r="I2960" s="198">
        <f t="shared" si="112"/>
        <v>3</v>
      </c>
    </row>
    <row r="2961" spans="1:9" x14ac:dyDescent="0.3">
      <c r="A2961" s="10">
        <v>43537</v>
      </c>
      <c r="B2961" s="11" t="s">
        <v>459</v>
      </c>
      <c r="C2961" s="11" t="s">
        <v>460</v>
      </c>
      <c r="D2961" s="11" t="s">
        <v>662</v>
      </c>
      <c r="F2961" s="15">
        <f>IF(ISBLANK($D2961),"",IF(ISBLANK($E2961),VLOOKUP($D2961,$J:$K,2,FALSE),VLOOKUP($E2961,'Daycare Packages'!$A:$G,7,FALSE)))</f>
        <v>30</v>
      </c>
      <c r="G2961" s="15"/>
      <c r="H2961" s="15">
        <f t="shared" si="111"/>
        <v>30</v>
      </c>
      <c r="I2961" s="198">
        <f t="shared" si="112"/>
        <v>3</v>
      </c>
    </row>
    <row r="2962" spans="1:9" x14ac:dyDescent="0.3">
      <c r="A2962" s="10">
        <v>43537</v>
      </c>
      <c r="B2962" s="11" t="s">
        <v>700</v>
      </c>
      <c r="C2962" s="11" t="s">
        <v>701</v>
      </c>
      <c r="D2962" s="11" t="s">
        <v>662</v>
      </c>
      <c r="F2962" s="15">
        <f>IF(ISBLANK($D2962),"",IF(ISBLANK($E2962),VLOOKUP($D2962,$J:$K,2,FALSE),VLOOKUP($E2962,'Daycare Packages'!$A:$G,7,FALSE)))</f>
        <v>30</v>
      </c>
      <c r="G2962" s="15"/>
      <c r="H2962" s="15">
        <f t="shared" si="111"/>
        <v>30</v>
      </c>
      <c r="I2962" s="198">
        <f t="shared" si="112"/>
        <v>3</v>
      </c>
    </row>
    <row r="2963" spans="1:9" x14ac:dyDescent="0.3">
      <c r="A2963" s="10">
        <v>43537</v>
      </c>
      <c r="B2963" s="11" t="s">
        <v>677</v>
      </c>
      <c r="C2963" s="11" t="s">
        <v>1189</v>
      </c>
      <c r="D2963" s="11" t="s">
        <v>662</v>
      </c>
      <c r="F2963" s="15">
        <f>IF(ISBLANK($D2963),"",IF(ISBLANK($E2963),VLOOKUP($D2963,$J:$K,2,FALSE),VLOOKUP($E2963,'Daycare Packages'!$A:$G,7,FALSE)))</f>
        <v>30</v>
      </c>
      <c r="G2963" s="15"/>
      <c r="H2963" s="15">
        <f t="shared" si="111"/>
        <v>30</v>
      </c>
      <c r="I2963" s="198">
        <f t="shared" si="112"/>
        <v>3</v>
      </c>
    </row>
    <row r="2964" spans="1:9" x14ac:dyDescent="0.3">
      <c r="A2964" s="10">
        <v>43537</v>
      </c>
      <c r="B2964" s="11" t="s">
        <v>171</v>
      </c>
      <c r="C2964" s="11" t="s">
        <v>693</v>
      </c>
      <c r="D2964" s="11" t="s">
        <v>662</v>
      </c>
      <c r="E2964" s="11">
        <v>6804106</v>
      </c>
      <c r="F2964" s="15">
        <f>IF(ISBLANK($D2964),"",IF(ISBLANK($E2964),VLOOKUP($D2964,$J:$K,2,FALSE),VLOOKUP($E2964,'Daycare Packages'!$A:$G,7,FALSE)))</f>
        <v>26</v>
      </c>
      <c r="G2964" s="15"/>
      <c r="H2964" s="15">
        <f t="shared" si="111"/>
        <v>26</v>
      </c>
      <c r="I2964" s="198">
        <f t="shared" si="112"/>
        <v>3</v>
      </c>
    </row>
    <row r="2965" spans="1:9" x14ac:dyDescent="0.3">
      <c r="A2965" s="10">
        <v>43537</v>
      </c>
      <c r="B2965" s="11" t="s">
        <v>699</v>
      </c>
      <c r="C2965" s="11" t="s">
        <v>478</v>
      </c>
      <c r="D2965" s="11" t="s">
        <v>662</v>
      </c>
      <c r="F2965" s="15">
        <f>IF(ISBLANK($D2965),"",IF(ISBLANK($E2965),VLOOKUP($D2965,$J:$K,2,FALSE),VLOOKUP($E2965,'Daycare Packages'!$A:$G,7,FALSE)))</f>
        <v>30</v>
      </c>
      <c r="G2965" s="15">
        <v>-3</v>
      </c>
      <c r="H2965" s="15">
        <f t="shared" si="111"/>
        <v>27</v>
      </c>
      <c r="I2965" s="198">
        <f t="shared" si="112"/>
        <v>3</v>
      </c>
    </row>
    <row r="2966" spans="1:9" x14ac:dyDescent="0.3">
      <c r="A2966" s="10">
        <v>43537</v>
      </c>
      <c r="B2966" s="11" t="s">
        <v>699</v>
      </c>
      <c r="C2966" s="11" t="s">
        <v>507</v>
      </c>
      <c r="D2966" s="11" t="s">
        <v>662</v>
      </c>
      <c r="F2966" s="15">
        <f>IF(ISBLANK($D2966),"",IF(ISBLANK($E2966),VLOOKUP($D2966,$J:$K,2,FALSE),VLOOKUP($E2966,'Daycare Packages'!$A:$G,7,FALSE)))</f>
        <v>30</v>
      </c>
      <c r="G2966" s="15">
        <v>-3</v>
      </c>
      <c r="H2966" s="15">
        <f t="shared" si="111"/>
        <v>27</v>
      </c>
      <c r="I2966" s="198">
        <f t="shared" si="112"/>
        <v>3</v>
      </c>
    </row>
    <row r="2967" spans="1:9" x14ac:dyDescent="0.3">
      <c r="A2967" s="10">
        <v>43537</v>
      </c>
      <c r="B2967" s="11" t="s">
        <v>703</v>
      </c>
      <c r="C2967" s="11" t="s">
        <v>704</v>
      </c>
      <c r="D2967" s="11" t="s">
        <v>662</v>
      </c>
      <c r="F2967" s="15">
        <f>IF(ISBLANK($D2967),"",IF(ISBLANK($E2967),VLOOKUP($D2967,$J:$K,2,FALSE),VLOOKUP($E2967,'Daycare Packages'!$A:$G,7,FALSE)))</f>
        <v>30</v>
      </c>
      <c r="G2967" s="15"/>
      <c r="H2967" s="15">
        <f t="shared" si="111"/>
        <v>30</v>
      </c>
      <c r="I2967" s="198">
        <f t="shared" si="112"/>
        <v>3</v>
      </c>
    </row>
    <row r="2968" spans="1:9" x14ac:dyDescent="0.3">
      <c r="A2968" s="10">
        <v>43537</v>
      </c>
      <c r="B2968" s="11" t="s">
        <v>931</v>
      </c>
      <c r="C2968" s="11" t="s">
        <v>932</v>
      </c>
      <c r="D2968" s="11" t="s">
        <v>662</v>
      </c>
      <c r="F2968" s="15">
        <f>IF(ISBLANK($D2968),"",IF(ISBLANK($E2968),VLOOKUP($D2968,$J:$K,2,FALSE),VLOOKUP($E2968,'Daycare Packages'!$A:$G,7,FALSE)))</f>
        <v>30</v>
      </c>
      <c r="G2968" s="15"/>
      <c r="H2968" s="15">
        <f t="shared" si="111"/>
        <v>30</v>
      </c>
      <c r="I2968" s="198">
        <f t="shared" si="112"/>
        <v>3</v>
      </c>
    </row>
    <row r="2969" spans="1:9" x14ac:dyDescent="0.3">
      <c r="A2969" s="10">
        <v>43537</v>
      </c>
      <c r="B2969" s="11" t="s">
        <v>1121</v>
      </c>
      <c r="C2969" s="11" t="s">
        <v>878</v>
      </c>
      <c r="D2969" s="11" t="s">
        <v>662</v>
      </c>
      <c r="E2969" s="11">
        <v>6792732</v>
      </c>
      <c r="F2969" s="15">
        <f>IF(ISBLANK($D2969),"",IF(ISBLANK($E2969),VLOOKUP($D2969,$J:$K,2,FALSE),VLOOKUP($E2969,'Daycare Packages'!$A:$G,7,FALSE)))</f>
        <v>25</v>
      </c>
      <c r="G2969" s="15"/>
      <c r="H2969" s="15">
        <f t="shared" si="111"/>
        <v>25</v>
      </c>
      <c r="I2969" s="198">
        <f t="shared" si="112"/>
        <v>3</v>
      </c>
    </row>
    <row r="2970" spans="1:9" x14ac:dyDescent="0.3">
      <c r="A2970" s="10">
        <v>43537</v>
      </c>
      <c r="B2970" s="11" t="s">
        <v>123</v>
      </c>
      <c r="C2970" s="11" t="s">
        <v>507</v>
      </c>
      <c r="D2970" s="11" t="s">
        <v>662</v>
      </c>
      <c r="E2970" s="11">
        <v>6644301</v>
      </c>
      <c r="F2970" s="15">
        <f>IF(ISBLANK($D2970),"",IF(ISBLANK($E2970),VLOOKUP($D2970,$J:$K,2,FALSE),VLOOKUP($E2970,'Daycare Packages'!$A:$G,7,FALSE)))</f>
        <v>22</v>
      </c>
      <c r="G2970" s="15"/>
      <c r="H2970" s="15">
        <f t="shared" si="111"/>
        <v>22</v>
      </c>
      <c r="I2970" s="198">
        <f t="shared" si="112"/>
        <v>3</v>
      </c>
    </row>
    <row r="2971" spans="1:9" x14ac:dyDescent="0.3">
      <c r="A2971" s="10">
        <v>43537</v>
      </c>
      <c r="B2971" s="11" t="s">
        <v>211</v>
      </c>
      <c r="C2971" s="11" t="s">
        <v>507</v>
      </c>
      <c r="D2971" s="11" t="s">
        <v>662</v>
      </c>
      <c r="F2971" s="15">
        <f>IF(ISBLANK($D2971),"",IF(ISBLANK($E2971),VLOOKUP($D2971,$J:$K,2,FALSE),VLOOKUP($E2971,'Daycare Packages'!$A:$G,7,FALSE)))</f>
        <v>30</v>
      </c>
      <c r="G2971" s="15">
        <v>-3</v>
      </c>
      <c r="H2971" s="15">
        <f t="shared" si="111"/>
        <v>27</v>
      </c>
      <c r="I2971" s="198">
        <f t="shared" si="112"/>
        <v>3</v>
      </c>
    </row>
    <row r="2972" spans="1:9" x14ac:dyDescent="0.3">
      <c r="A2972" s="10">
        <v>43537</v>
      </c>
      <c r="B2972" s="11" t="s">
        <v>234</v>
      </c>
      <c r="C2972" s="11" t="s">
        <v>682</v>
      </c>
      <c r="D2972" s="11" t="s">
        <v>662</v>
      </c>
      <c r="F2972" s="15">
        <f>IF(ISBLANK($D2972),"",IF(ISBLANK($E2972),VLOOKUP($D2972,$J:$K,2,FALSE),VLOOKUP($E2972,'Daycare Packages'!$A:$G,7,FALSE)))</f>
        <v>30</v>
      </c>
      <c r="G2972" s="15"/>
      <c r="H2972" s="15">
        <f t="shared" si="111"/>
        <v>30</v>
      </c>
      <c r="I2972" s="198">
        <f t="shared" si="112"/>
        <v>3</v>
      </c>
    </row>
    <row r="2973" spans="1:9" x14ac:dyDescent="0.3">
      <c r="A2973" s="10">
        <v>43537</v>
      </c>
      <c r="B2973" s="11" t="s">
        <v>214</v>
      </c>
      <c r="C2973" s="11" t="s">
        <v>686</v>
      </c>
      <c r="D2973" s="11" t="s">
        <v>662</v>
      </c>
      <c r="E2973" s="11">
        <v>6783135</v>
      </c>
      <c r="F2973" s="15">
        <f>IF(ISBLANK($D2973),"",IF(ISBLANK($E2973),VLOOKUP($D2973,$J:$K,2,FALSE),VLOOKUP($E2973,'Daycare Packages'!$A:$G,7,FALSE)))</f>
        <v>23.4</v>
      </c>
      <c r="G2973" s="15"/>
      <c r="H2973" s="15">
        <f t="shared" si="111"/>
        <v>23.4</v>
      </c>
      <c r="I2973" s="198">
        <f t="shared" si="112"/>
        <v>3</v>
      </c>
    </row>
    <row r="2974" spans="1:9" x14ac:dyDescent="0.3">
      <c r="A2974" s="10">
        <v>43537</v>
      </c>
      <c r="B2974" s="11" t="s">
        <v>1190</v>
      </c>
      <c r="C2974" s="11" t="s">
        <v>1191</v>
      </c>
      <c r="D2974" s="11" t="s">
        <v>671</v>
      </c>
      <c r="F2974" s="15">
        <f>IF(ISBLANK($D2974),"",IF(ISBLANK($E2974),VLOOKUP($D2974,$J:$K,2,FALSE),VLOOKUP($E2974,'Daycare Packages'!$A:$G,7,FALSE)))</f>
        <v>0</v>
      </c>
      <c r="G2974" s="15"/>
      <c r="H2974" s="15">
        <f t="shared" si="111"/>
        <v>0</v>
      </c>
      <c r="I2974" s="198">
        <f t="shared" si="112"/>
        <v>3</v>
      </c>
    </row>
    <row r="2975" spans="1:9" x14ac:dyDescent="0.3">
      <c r="A2975" s="10">
        <v>43537</v>
      </c>
      <c r="B2975" s="11" t="s">
        <v>849</v>
      </c>
      <c r="C2975" s="11" t="s">
        <v>850</v>
      </c>
      <c r="D2975" s="11" t="s">
        <v>662</v>
      </c>
      <c r="F2975" s="15">
        <f>IF(ISBLANK($D2975),"",IF(ISBLANK($E2975),VLOOKUP($D2975,$J:$K,2,FALSE),VLOOKUP($E2975,'Daycare Packages'!$A:$G,7,FALSE)))</f>
        <v>30</v>
      </c>
      <c r="G2975" s="15"/>
      <c r="H2975" s="15">
        <f t="shared" si="111"/>
        <v>30</v>
      </c>
      <c r="I2975" s="198">
        <f t="shared" si="112"/>
        <v>3</v>
      </c>
    </row>
    <row r="2976" spans="1:9" x14ac:dyDescent="0.3">
      <c r="A2976" s="10">
        <v>43537</v>
      </c>
      <c r="B2976" s="11" t="s">
        <v>221</v>
      </c>
      <c r="C2976" s="11" t="s">
        <v>769</v>
      </c>
      <c r="D2976" s="11" t="s">
        <v>662</v>
      </c>
      <c r="E2976" s="11">
        <v>6802863</v>
      </c>
      <c r="F2976" s="15">
        <f>IF(ISBLANK($D2976),"",IF(ISBLANK($E2976),VLOOKUP($D2976,$J:$K,2,FALSE),VLOOKUP($E2976,'Daycare Packages'!$A:$G,7,FALSE)))</f>
        <v>27</v>
      </c>
      <c r="G2976" s="15"/>
      <c r="H2976" s="15">
        <f t="shared" si="111"/>
        <v>27</v>
      </c>
      <c r="I2976" s="198">
        <f t="shared" si="112"/>
        <v>3</v>
      </c>
    </row>
    <row r="2977" spans="1:9" x14ac:dyDescent="0.3">
      <c r="A2977" s="10">
        <v>43537</v>
      </c>
      <c r="B2977" s="11" t="s">
        <v>212</v>
      </c>
      <c r="C2977" s="11" t="s">
        <v>707</v>
      </c>
      <c r="D2977" s="11" t="s">
        <v>662</v>
      </c>
      <c r="F2977" s="15">
        <f>IF(ISBLANK($D2977),"",IF(ISBLANK($E2977),VLOOKUP($D2977,$J:$K,2,FALSE),VLOOKUP($E2977,'Daycare Packages'!$A:$G,7,FALSE)))</f>
        <v>30</v>
      </c>
      <c r="G2977" s="15"/>
      <c r="H2977" s="15">
        <f t="shared" si="111"/>
        <v>30</v>
      </c>
      <c r="I2977" s="198">
        <f t="shared" si="112"/>
        <v>3</v>
      </c>
    </row>
    <row r="2978" spans="1:9" x14ac:dyDescent="0.3">
      <c r="A2978" s="10">
        <v>43537</v>
      </c>
      <c r="B2978" s="11" t="s">
        <v>230</v>
      </c>
      <c r="C2978" s="11" t="s">
        <v>493</v>
      </c>
      <c r="D2978" s="11" t="s">
        <v>662</v>
      </c>
      <c r="E2978" s="11">
        <v>6798849</v>
      </c>
      <c r="F2978" s="15">
        <f>IF(ISBLANK($D2978),"",IF(ISBLANK($E2978),VLOOKUP($D2978,$J:$K,2,FALSE),VLOOKUP($E2978,'Daycare Packages'!$A:$G,7,FALSE)))</f>
        <v>27</v>
      </c>
      <c r="G2978" s="15"/>
      <c r="H2978" s="15">
        <f t="shared" si="111"/>
        <v>27</v>
      </c>
      <c r="I2978" s="198">
        <f t="shared" si="112"/>
        <v>3</v>
      </c>
    </row>
    <row r="2979" spans="1:9" x14ac:dyDescent="0.3">
      <c r="A2979" s="10">
        <v>43537</v>
      </c>
      <c r="B2979" s="11" t="s">
        <v>215</v>
      </c>
      <c r="C2979" s="11" t="s">
        <v>741</v>
      </c>
      <c r="D2979" s="11" t="s">
        <v>662</v>
      </c>
      <c r="E2979" s="11">
        <v>6778741</v>
      </c>
      <c r="F2979" s="15">
        <f>IF(ISBLANK($D2979),"",IF(ISBLANK($E2979),VLOOKUP($D2979,$J:$K,2,FALSE),VLOOKUP($E2979,'Daycare Packages'!$A:$G,7,FALSE)))</f>
        <v>27</v>
      </c>
      <c r="G2979" s="15"/>
      <c r="H2979" s="15">
        <f t="shared" si="111"/>
        <v>27</v>
      </c>
      <c r="I2979" s="198">
        <f t="shared" si="112"/>
        <v>3</v>
      </c>
    </row>
    <row r="2980" spans="1:9" x14ac:dyDescent="0.3">
      <c r="A2980" s="10">
        <v>43537</v>
      </c>
      <c r="B2980" s="11" t="s">
        <v>137</v>
      </c>
      <c r="C2980" s="11" t="s">
        <v>693</v>
      </c>
      <c r="D2980" s="11" t="s">
        <v>662</v>
      </c>
      <c r="E2980" s="11">
        <v>6730873</v>
      </c>
      <c r="F2980" s="15">
        <f>IF(ISBLANK($D2980),"",IF(ISBLANK($E2980),VLOOKUP($D2980,$J:$K,2,FALSE),VLOOKUP($E2980,'Daycare Packages'!$A:$G,7,FALSE)))</f>
        <v>22</v>
      </c>
      <c r="G2980" s="15"/>
      <c r="H2980" s="15">
        <f t="shared" si="111"/>
        <v>22</v>
      </c>
      <c r="I2980" s="198">
        <f t="shared" si="112"/>
        <v>3</v>
      </c>
    </row>
    <row r="2981" spans="1:9" x14ac:dyDescent="0.3">
      <c r="A2981" s="10">
        <v>43537</v>
      </c>
      <c r="B2981" s="11" t="s">
        <v>183</v>
      </c>
      <c r="C2981" s="11" t="s">
        <v>1192</v>
      </c>
      <c r="D2981" s="11" t="s">
        <v>662</v>
      </c>
      <c r="E2981" s="11">
        <v>6722072</v>
      </c>
      <c r="F2981" s="15">
        <f>IF(ISBLANK($D2981),"",IF(ISBLANK($E2981),VLOOKUP($D2981,$J:$K,2,FALSE),VLOOKUP($E2981,'Daycare Packages'!$A:$G,7,FALSE)))</f>
        <v>25</v>
      </c>
      <c r="G2981" s="15"/>
      <c r="H2981" s="15">
        <f t="shared" si="111"/>
        <v>25</v>
      </c>
      <c r="I2981" s="198">
        <f t="shared" si="112"/>
        <v>3</v>
      </c>
    </row>
    <row r="2982" spans="1:9" x14ac:dyDescent="0.3">
      <c r="A2982" s="10">
        <v>43537</v>
      </c>
      <c r="B2982" s="11" t="s">
        <v>1164</v>
      </c>
      <c r="C2982" s="11" t="s">
        <v>395</v>
      </c>
      <c r="D2982" s="11" t="s">
        <v>662</v>
      </c>
      <c r="E2982" s="11">
        <v>6796135</v>
      </c>
      <c r="F2982" s="15">
        <f>IF(ISBLANK($D2982),"",IF(ISBLANK($E2982),VLOOKUP($D2982,$J:$K,2,FALSE),VLOOKUP($E2982,'Daycare Packages'!$A:$G,7,FALSE)))</f>
        <v>27</v>
      </c>
      <c r="G2982" s="15"/>
      <c r="H2982" s="15">
        <f t="shared" si="111"/>
        <v>27</v>
      </c>
      <c r="I2982" s="198">
        <f t="shared" si="112"/>
        <v>3</v>
      </c>
    </row>
    <row r="2983" spans="1:9" x14ac:dyDescent="0.3">
      <c r="A2983" s="10">
        <v>43537</v>
      </c>
      <c r="B2983" s="11" t="s">
        <v>159</v>
      </c>
      <c r="C2983" s="11" t="s">
        <v>456</v>
      </c>
      <c r="D2983" s="11" t="s">
        <v>662</v>
      </c>
      <c r="E2983" s="11">
        <v>6737156</v>
      </c>
      <c r="F2983" s="15">
        <f>IF(ISBLANK($D2983),"",IF(ISBLANK($E2983),VLOOKUP($D2983,$J:$K,2,FALSE),VLOOKUP($E2983,'Daycare Packages'!$A:$G,7,FALSE)))</f>
        <v>25</v>
      </c>
      <c r="G2983" s="15"/>
      <c r="H2983" s="15">
        <f t="shared" si="111"/>
        <v>25</v>
      </c>
      <c r="I2983" s="198">
        <f t="shared" si="112"/>
        <v>3</v>
      </c>
    </row>
    <row r="2984" spans="1:9" x14ac:dyDescent="0.3">
      <c r="A2984" s="10">
        <v>43537</v>
      </c>
      <c r="B2984" s="11" t="s">
        <v>851</v>
      </c>
      <c r="C2984" s="11" t="s">
        <v>852</v>
      </c>
      <c r="D2984" s="11" t="s">
        <v>662</v>
      </c>
      <c r="F2984" s="15">
        <f>IF(ISBLANK($D2984),"",IF(ISBLANK($E2984),VLOOKUP($D2984,$J:$K,2,FALSE),VLOOKUP($E2984,'Daycare Packages'!$A:$G,7,FALSE)))</f>
        <v>30</v>
      </c>
      <c r="G2984" s="15"/>
      <c r="H2984" s="15">
        <f t="shared" si="111"/>
        <v>30</v>
      </c>
      <c r="I2984" s="198">
        <f t="shared" si="112"/>
        <v>3</v>
      </c>
    </row>
    <row r="2985" spans="1:9" x14ac:dyDescent="0.3">
      <c r="A2985" s="10">
        <v>43537</v>
      </c>
      <c r="B2985" s="11" t="s">
        <v>207</v>
      </c>
      <c r="C2985" s="11" t="s">
        <v>229</v>
      </c>
      <c r="D2985" s="11" t="s">
        <v>662</v>
      </c>
      <c r="E2985" s="11">
        <v>6733314</v>
      </c>
      <c r="F2985" s="15">
        <f>IF(ISBLANK($D2985),"",IF(ISBLANK($E2985),VLOOKUP($D2985,$J:$K,2,FALSE),VLOOKUP($E2985,'Daycare Packages'!$A:$G,7,FALSE)))</f>
        <v>22</v>
      </c>
      <c r="G2985" s="15"/>
      <c r="H2985" s="15">
        <f t="shared" si="111"/>
        <v>22</v>
      </c>
      <c r="I2985" s="198">
        <f t="shared" si="112"/>
        <v>3</v>
      </c>
    </row>
    <row r="2986" spans="1:9" x14ac:dyDescent="0.3">
      <c r="A2986" s="10">
        <v>43537</v>
      </c>
      <c r="B2986" s="11" t="s">
        <v>141</v>
      </c>
      <c r="C2986" s="11" t="s">
        <v>564</v>
      </c>
      <c r="D2986" s="11" t="s">
        <v>662</v>
      </c>
      <c r="E2986" s="11">
        <v>6784081</v>
      </c>
      <c r="F2986" s="15">
        <f>IF(ISBLANK($D2986),"",IF(ISBLANK($E2986),VLOOKUP($D2986,$J:$K,2,FALSE),VLOOKUP($E2986,'Daycare Packages'!$A:$G,7,FALSE)))</f>
        <v>26</v>
      </c>
      <c r="G2986" s="15"/>
      <c r="H2986" s="15">
        <f t="shared" si="111"/>
        <v>26</v>
      </c>
      <c r="I2986" s="198">
        <f t="shared" si="112"/>
        <v>3</v>
      </c>
    </row>
    <row r="2987" spans="1:9" x14ac:dyDescent="0.3">
      <c r="A2987" s="10">
        <v>43537</v>
      </c>
      <c r="B2987" s="11" t="s">
        <v>820</v>
      </c>
      <c r="C2987" s="11" t="s">
        <v>402</v>
      </c>
      <c r="D2987" s="11" t="s">
        <v>662</v>
      </c>
      <c r="F2987" s="15">
        <f>IF(ISBLANK($D2987),"",IF(ISBLANK($E2987),VLOOKUP($D2987,$J:$K,2,FALSE),VLOOKUP($E2987,'Daycare Packages'!$A:$G,7,FALSE)))</f>
        <v>30</v>
      </c>
      <c r="G2987" s="15"/>
      <c r="H2987" s="15">
        <f t="shared" si="111"/>
        <v>30</v>
      </c>
      <c r="I2987" s="198">
        <f t="shared" si="112"/>
        <v>3</v>
      </c>
    </row>
    <row r="2988" spans="1:9" x14ac:dyDescent="0.3">
      <c r="A2988" s="10">
        <v>43537</v>
      </c>
      <c r="B2988" s="11" t="s">
        <v>502</v>
      </c>
      <c r="C2988" s="11" t="s">
        <v>874</v>
      </c>
      <c r="D2988" s="11" t="s">
        <v>662</v>
      </c>
      <c r="F2988" s="15">
        <f>IF(ISBLANK($D2988),"",IF(ISBLANK($E2988),VLOOKUP($D2988,$J:$K,2,FALSE),VLOOKUP($E2988,'Daycare Packages'!$A:$G,7,FALSE)))</f>
        <v>30</v>
      </c>
      <c r="G2988" s="15"/>
      <c r="H2988" s="15">
        <f t="shared" si="111"/>
        <v>30</v>
      </c>
      <c r="I2988" s="198">
        <f t="shared" si="112"/>
        <v>3</v>
      </c>
    </row>
    <row r="2989" spans="1:9" ht="14.4" thickBot="1" x14ac:dyDescent="0.35">
      <c r="A2989" s="86">
        <v>43537</v>
      </c>
      <c r="B2989" s="87" t="s">
        <v>502</v>
      </c>
      <c r="C2989" s="87" t="s">
        <v>875</v>
      </c>
      <c r="D2989" s="87" t="s">
        <v>662</v>
      </c>
      <c r="E2989" s="87"/>
      <c r="F2989" s="88">
        <f>IF(ISBLANK($D2989),"",IF(ISBLANK($E2989),VLOOKUP($D2989,$J:$K,2,FALSE),VLOOKUP($E2989,'Daycare Packages'!$A:$G,7,FALSE)))</f>
        <v>30</v>
      </c>
      <c r="G2989" s="88"/>
      <c r="H2989" s="88">
        <f t="shared" si="111"/>
        <v>30</v>
      </c>
      <c r="I2989" s="198">
        <f t="shared" si="112"/>
        <v>3</v>
      </c>
    </row>
    <row r="2990" spans="1:9" x14ac:dyDescent="0.3">
      <c r="A2990" s="10">
        <v>43538</v>
      </c>
      <c r="B2990" s="11" t="s">
        <v>806</v>
      </c>
      <c r="C2990" s="11" t="s">
        <v>832</v>
      </c>
      <c r="D2990" s="11" t="s">
        <v>659</v>
      </c>
      <c r="F2990" s="15">
        <f>IF(ISBLANK($D2990),"",IF(ISBLANK($E2990),VLOOKUP($D2990,$J:$K,2,FALSE),VLOOKUP($E2990,'Daycare Packages'!$A:$G,7,FALSE)))</f>
        <v>20</v>
      </c>
      <c r="G2990" s="15"/>
      <c r="H2990" s="15">
        <f t="shared" si="111"/>
        <v>20</v>
      </c>
      <c r="I2990" s="198">
        <f t="shared" si="112"/>
        <v>3</v>
      </c>
    </row>
    <row r="2991" spans="1:9" x14ac:dyDescent="0.3">
      <c r="A2991" s="10">
        <v>43538</v>
      </c>
      <c r="B2991" s="11" t="s">
        <v>152</v>
      </c>
      <c r="C2991" s="11" t="s">
        <v>679</v>
      </c>
      <c r="D2991" s="11" t="s">
        <v>662</v>
      </c>
      <c r="E2991" s="11">
        <v>6702411</v>
      </c>
      <c r="F2991" s="15">
        <f>IF(ISBLANK($D2991),"",IF(ISBLANK($E2991),VLOOKUP($D2991,$J:$K,2,FALSE),VLOOKUP($E2991,'Daycare Packages'!$A:$G,7,FALSE)))</f>
        <v>0</v>
      </c>
      <c r="G2991" s="15"/>
      <c r="H2991" s="15">
        <f t="shared" si="111"/>
        <v>0</v>
      </c>
      <c r="I2991" s="198">
        <f t="shared" si="112"/>
        <v>3</v>
      </c>
    </row>
    <row r="2992" spans="1:9" x14ac:dyDescent="0.3">
      <c r="A2992" s="10">
        <v>43538</v>
      </c>
      <c r="B2992" s="11" t="s">
        <v>1165</v>
      </c>
      <c r="C2992" s="11" t="s">
        <v>1166</v>
      </c>
      <c r="D2992" s="11" t="s">
        <v>659</v>
      </c>
      <c r="E2992" s="11">
        <v>6801053</v>
      </c>
      <c r="F2992" s="15">
        <f>IF(ISBLANK($D2992),"",IF(ISBLANK($E2992),VLOOKUP($D2992,$J:$K,2,FALSE),VLOOKUP($E2992,'Daycare Packages'!$A:$G,7,FALSE)))</f>
        <v>19</v>
      </c>
      <c r="G2992" s="15"/>
      <c r="H2992" s="15">
        <f t="shared" si="111"/>
        <v>19</v>
      </c>
      <c r="I2992" s="198">
        <f t="shared" si="112"/>
        <v>3</v>
      </c>
    </row>
    <row r="2993" spans="1:9" x14ac:dyDescent="0.3">
      <c r="A2993" s="10">
        <v>43538</v>
      </c>
      <c r="B2993" s="11" t="s">
        <v>749</v>
      </c>
      <c r="C2993" s="11" t="s">
        <v>750</v>
      </c>
      <c r="D2993" s="11" t="s">
        <v>659</v>
      </c>
      <c r="F2993" s="15">
        <f>IF(ISBLANK($D2993),"",IF(ISBLANK($E2993),VLOOKUP($D2993,$J:$K,2,FALSE),VLOOKUP($E2993,'Daycare Packages'!$A:$G,7,FALSE)))</f>
        <v>20</v>
      </c>
      <c r="G2993" s="15"/>
      <c r="H2993" s="15">
        <f t="shared" si="111"/>
        <v>20</v>
      </c>
      <c r="I2993" s="198">
        <f t="shared" si="112"/>
        <v>3</v>
      </c>
    </row>
    <row r="2994" spans="1:9" x14ac:dyDescent="0.3">
      <c r="A2994" s="10">
        <v>43538</v>
      </c>
      <c r="B2994" s="11" t="s">
        <v>190</v>
      </c>
      <c r="C2994" s="11" t="s">
        <v>718</v>
      </c>
      <c r="D2994" s="11" t="s">
        <v>659</v>
      </c>
      <c r="F2994" s="15">
        <f>IF(ISBLANK($D2994),"",IF(ISBLANK($E2994),VLOOKUP($D2994,$J:$K,2,FALSE),VLOOKUP($E2994,'Daycare Packages'!$A:$G,7,FALSE)))</f>
        <v>20</v>
      </c>
      <c r="G2994" s="15"/>
      <c r="H2994" s="15">
        <f t="shared" si="111"/>
        <v>20</v>
      </c>
      <c r="I2994" s="198">
        <f t="shared" si="112"/>
        <v>3</v>
      </c>
    </row>
    <row r="2995" spans="1:9" x14ac:dyDescent="0.3">
      <c r="A2995" s="10">
        <v>43538</v>
      </c>
      <c r="B2995" s="11" t="s">
        <v>318</v>
      </c>
      <c r="C2995" s="11" t="s">
        <v>723</v>
      </c>
      <c r="D2995" s="11" t="s">
        <v>662</v>
      </c>
      <c r="F2995" s="15">
        <f>IF(ISBLANK($D2995),"",IF(ISBLANK($E2995),VLOOKUP($D2995,$J:$K,2,FALSE),VLOOKUP($E2995,'Daycare Packages'!$A:$G,7,FALSE)))</f>
        <v>30</v>
      </c>
      <c r="G2995" s="15"/>
      <c r="H2995" s="15">
        <f t="shared" si="111"/>
        <v>30</v>
      </c>
      <c r="I2995" s="198">
        <f t="shared" si="112"/>
        <v>3</v>
      </c>
    </row>
    <row r="2996" spans="1:9" x14ac:dyDescent="0.3">
      <c r="A2996" s="10">
        <v>43538</v>
      </c>
      <c r="B2996" s="11" t="s">
        <v>933</v>
      </c>
      <c r="C2996" s="11" t="s">
        <v>618</v>
      </c>
      <c r="D2996" s="11" t="s">
        <v>662</v>
      </c>
      <c r="F2996" s="15">
        <f>IF(ISBLANK($D2996),"",IF(ISBLANK($E2996),VLOOKUP($D2996,$J:$K,2,FALSE),VLOOKUP($E2996,'Daycare Packages'!$A:$G,7,FALSE)))</f>
        <v>30</v>
      </c>
      <c r="G2996" s="15"/>
      <c r="H2996" s="15">
        <f t="shared" si="111"/>
        <v>30</v>
      </c>
      <c r="I2996" s="198">
        <f t="shared" si="112"/>
        <v>3</v>
      </c>
    </row>
    <row r="2997" spans="1:9" x14ac:dyDescent="0.3">
      <c r="A2997" s="10">
        <v>43538</v>
      </c>
      <c r="B2997" s="11" t="s">
        <v>847</v>
      </c>
      <c r="C2997" s="11" t="s">
        <v>848</v>
      </c>
      <c r="D2997" s="11" t="s">
        <v>659</v>
      </c>
      <c r="F2997" s="15">
        <f>IF(ISBLANK($D2997),"",IF(ISBLANK($E2997),VLOOKUP($D2997,$J:$K,2,FALSE),VLOOKUP($E2997,'Daycare Packages'!$A:$G,7,FALSE)))</f>
        <v>20</v>
      </c>
      <c r="G2997" s="15"/>
      <c r="H2997" s="15">
        <f t="shared" si="111"/>
        <v>20</v>
      </c>
      <c r="I2997" s="198">
        <f t="shared" si="112"/>
        <v>3</v>
      </c>
    </row>
    <row r="2998" spans="1:9" x14ac:dyDescent="0.3">
      <c r="A2998" s="10">
        <v>43538</v>
      </c>
      <c r="B2998" s="11" t="s">
        <v>167</v>
      </c>
      <c r="C2998" s="11" t="s">
        <v>726</v>
      </c>
      <c r="D2998" s="11" t="s">
        <v>662</v>
      </c>
      <c r="E2998" s="11">
        <v>6778152</v>
      </c>
      <c r="F2998" s="15">
        <f>IF(ISBLANK($D2998),"",IF(ISBLANK($E2998),VLOOKUP($D2998,$J:$K,2,FALSE),VLOOKUP($E2998,'Daycare Packages'!$A:$G,7,FALSE)))</f>
        <v>27</v>
      </c>
      <c r="G2998" s="15"/>
      <c r="H2998" s="15">
        <f t="shared" si="111"/>
        <v>27</v>
      </c>
      <c r="I2998" s="198">
        <f t="shared" si="112"/>
        <v>3</v>
      </c>
    </row>
    <row r="2999" spans="1:9" x14ac:dyDescent="0.3">
      <c r="A2999" s="10">
        <v>43538</v>
      </c>
      <c r="B2999" s="11" t="s">
        <v>167</v>
      </c>
      <c r="C2999" s="11" t="s">
        <v>467</v>
      </c>
      <c r="D2999" s="11" t="s">
        <v>662</v>
      </c>
      <c r="E2999" s="11">
        <v>6778152</v>
      </c>
      <c r="F2999" s="15">
        <f>IF(ISBLANK($D2999),"",IF(ISBLANK($E2999),VLOOKUP($D2999,$J:$K,2,FALSE),VLOOKUP($E2999,'Daycare Packages'!$A:$G,7,FALSE)))</f>
        <v>27</v>
      </c>
      <c r="G2999" s="15"/>
      <c r="H2999" s="15">
        <f t="shared" si="111"/>
        <v>27</v>
      </c>
      <c r="I2999" s="198">
        <f t="shared" si="112"/>
        <v>3</v>
      </c>
    </row>
    <row r="3000" spans="1:9" x14ac:dyDescent="0.3">
      <c r="A3000" s="10">
        <v>43538</v>
      </c>
      <c r="B3000" s="11" t="s">
        <v>677</v>
      </c>
      <c r="C3000" s="11" t="s">
        <v>678</v>
      </c>
      <c r="D3000" s="11" t="s">
        <v>662</v>
      </c>
      <c r="F3000" s="15">
        <f>IF(ISBLANK($D3000),"",IF(ISBLANK($E3000),VLOOKUP($D3000,$J:$K,2,FALSE),VLOOKUP($E3000,'Daycare Packages'!$A:$G,7,FALSE)))</f>
        <v>30</v>
      </c>
      <c r="G3000" s="15"/>
      <c r="H3000" s="15">
        <f t="shared" si="111"/>
        <v>30</v>
      </c>
      <c r="I3000" s="198">
        <f t="shared" si="112"/>
        <v>3</v>
      </c>
    </row>
    <row r="3001" spans="1:9" x14ac:dyDescent="0.3">
      <c r="A3001" s="10">
        <v>43538</v>
      </c>
      <c r="B3001" s="11" t="s">
        <v>320</v>
      </c>
      <c r="C3001" s="11" t="s">
        <v>777</v>
      </c>
      <c r="D3001" s="11" t="s">
        <v>662</v>
      </c>
      <c r="F3001" s="15">
        <f>IF(ISBLANK($D3001),"",IF(ISBLANK($E3001),VLOOKUP($D3001,$J:$K,2,FALSE),VLOOKUP($E3001,'Daycare Packages'!$A:$G,7,FALSE)))</f>
        <v>30</v>
      </c>
      <c r="G3001" s="15"/>
      <c r="H3001" s="15">
        <f t="shared" si="111"/>
        <v>30</v>
      </c>
      <c r="I3001" s="198">
        <f t="shared" si="112"/>
        <v>3</v>
      </c>
    </row>
    <row r="3002" spans="1:9" x14ac:dyDescent="0.3">
      <c r="A3002" s="10">
        <v>43538</v>
      </c>
      <c r="B3002" s="11" t="s">
        <v>127</v>
      </c>
      <c r="C3002" s="11" t="s">
        <v>715</v>
      </c>
      <c r="D3002" s="11" t="s">
        <v>662</v>
      </c>
      <c r="E3002" s="11">
        <v>6756191</v>
      </c>
      <c r="F3002" s="15">
        <f>IF(ISBLANK($D3002),"",IF(ISBLANK($E3002),VLOOKUP($D3002,$J:$K,2,FALSE),VLOOKUP($E3002,'Daycare Packages'!$A:$G,7,FALSE)))</f>
        <v>23</v>
      </c>
      <c r="G3002" s="15"/>
      <c r="H3002" s="15">
        <f t="shared" si="111"/>
        <v>23</v>
      </c>
      <c r="I3002" s="198">
        <f t="shared" si="112"/>
        <v>3</v>
      </c>
    </row>
    <row r="3003" spans="1:9" x14ac:dyDescent="0.3">
      <c r="A3003" s="10">
        <v>43538</v>
      </c>
      <c r="B3003" s="11" t="s">
        <v>722</v>
      </c>
      <c r="C3003" s="11" t="s">
        <v>548</v>
      </c>
      <c r="D3003" s="11" t="s">
        <v>662</v>
      </c>
      <c r="F3003" s="15">
        <f>IF(ISBLANK($D3003),"",IF(ISBLANK($E3003),VLOOKUP($D3003,$J:$K,2,FALSE),VLOOKUP($E3003,'Daycare Packages'!$A:$G,7,FALSE)))</f>
        <v>30</v>
      </c>
      <c r="G3003" s="15"/>
      <c r="H3003" s="15">
        <f t="shared" ref="H3003:H3065" si="113">IF(ISBLANK(D3003),"",SUM(F3003:G3003))</f>
        <v>30</v>
      </c>
      <c r="I3003" s="198">
        <f t="shared" si="112"/>
        <v>3</v>
      </c>
    </row>
    <row r="3004" spans="1:9" x14ac:dyDescent="0.3">
      <c r="A3004" s="10">
        <v>43538</v>
      </c>
      <c r="B3004" s="11" t="s">
        <v>680</v>
      </c>
      <c r="C3004" s="11" t="s">
        <v>681</v>
      </c>
      <c r="D3004" s="11" t="s">
        <v>659</v>
      </c>
      <c r="F3004" s="15">
        <f>IF(ISBLANK($D3004),"",IF(ISBLANK($E3004),VLOOKUP($D3004,$J:$K,2,FALSE),VLOOKUP($E3004,'Daycare Packages'!$A:$G,7,FALSE)))</f>
        <v>20</v>
      </c>
      <c r="G3004" s="15"/>
      <c r="H3004" s="15">
        <f t="shared" si="113"/>
        <v>20</v>
      </c>
      <c r="I3004" s="198">
        <f t="shared" si="112"/>
        <v>3</v>
      </c>
    </row>
    <row r="3005" spans="1:9" x14ac:dyDescent="0.3">
      <c r="A3005" s="10">
        <v>43538</v>
      </c>
      <c r="B3005" s="11" t="s">
        <v>680</v>
      </c>
      <c r="C3005" s="11" t="s">
        <v>592</v>
      </c>
      <c r="D3005" s="11" t="s">
        <v>659</v>
      </c>
      <c r="F3005" s="15">
        <f>IF(ISBLANK($D3005),"",IF(ISBLANK($E3005),VLOOKUP($D3005,$J:$K,2,FALSE),VLOOKUP($E3005,'Daycare Packages'!$A:$G,7,FALSE)))</f>
        <v>20</v>
      </c>
      <c r="G3005" s="15"/>
      <c r="H3005" s="15">
        <f t="shared" si="113"/>
        <v>20</v>
      </c>
      <c r="I3005" s="198">
        <f t="shared" si="112"/>
        <v>3</v>
      </c>
    </row>
    <row r="3006" spans="1:9" x14ac:dyDescent="0.3">
      <c r="A3006" s="10">
        <v>43538</v>
      </c>
      <c r="B3006" s="11" t="s">
        <v>989</v>
      </c>
      <c r="C3006" s="11" t="s">
        <v>765</v>
      </c>
      <c r="D3006" s="11" t="s">
        <v>662</v>
      </c>
      <c r="F3006" s="15">
        <f>IF(ISBLANK($D3006),"",IF(ISBLANK($E3006),VLOOKUP($D3006,$J:$K,2,FALSE),VLOOKUP($E3006,'Daycare Packages'!$A:$G,7,FALSE)))</f>
        <v>30</v>
      </c>
      <c r="G3006" s="15"/>
      <c r="H3006" s="15">
        <f t="shared" si="113"/>
        <v>30</v>
      </c>
      <c r="I3006" s="198">
        <f t="shared" si="112"/>
        <v>3</v>
      </c>
    </row>
    <row r="3007" spans="1:9" x14ac:dyDescent="0.3">
      <c r="A3007" s="10">
        <v>43538</v>
      </c>
      <c r="B3007" s="11" t="s">
        <v>196</v>
      </c>
      <c r="C3007" s="11" t="s">
        <v>432</v>
      </c>
      <c r="D3007" s="11" t="s">
        <v>662</v>
      </c>
      <c r="E3007" s="11">
        <v>6728047</v>
      </c>
      <c r="F3007" s="15">
        <f>IF(ISBLANK($D3007),"",IF(ISBLANK($E3007),VLOOKUP($D3007,$J:$K,2,FALSE),VLOOKUP($E3007,'Daycare Packages'!$A:$G,7,FALSE)))</f>
        <v>24</v>
      </c>
      <c r="G3007" s="15"/>
      <c r="H3007" s="15">
        <f t="shared" si="113"/>
        <v>24</v>
      </c>
      <c r="I3007" s="198">
        <f t="shared" si="112"/>
        <v>3</v>
      </c>
    </row>
    <row r="3008" spans="1:9" x14ac:dyDescent="0.3">
      <c r="A3008" s="10">
        <v>43538</v>
      </c>
      <c r="B3008" s="11" t="s">
        <v>244</v>
      </c>
      <c r="C3008" s="11" t="s">
        <v>673</v>
      </c>
      <c r="D3008" s="11" t="s">
        <v>662</v>
      </c>
      <c r="F3008" s="15">
        <f>IF(ISBLANK($D3008),"",IF(ISBLANK($E3008),VLOOKUP($D3008,$J:$K,2,FALSE),VLOOKUP($E3008,'Daycare Packages'!$A:$G,7,FALSE)))</f>
        <v>30</v>
      </c>
      <c r="G3008" s="15"/>
      <c r="H3008" s="15">
        <f t="shared" si="113"/>
        <v>30</v>
      </c>
      <c r="I3008" s="198">
        <f t="shared" si="112"/>
        <v>3</v>
      </c>
    </row>
    <row r="3009" spans="1:9" x14ac:dyDescent="0.3">
      <c r="A3009" s="10">
        <v>43538</v>
      </c>
      <c r="B3009" s="11" t="s">
        <v>197</v>
      </c>
      <c r="C3009" s="11" t="s">
        <v>1195</v>
      </c>
      <c r="D3009" s="11" t="s">
        <v>662</v>
      </c>
      <c r="E3009" s="11">
        <v>6804085</v>
      </c>
      <c r="F3009" s="15">
        <f>IF(ISBLANK($D3009),"",IF(ISBLANK($E3009),VLOOKUP($D3009,$J:$K,2,FALSE),VLOOKUP($E3009,'Daycare Packages'!$A:$G,7,FALSE)))</f>
        <v>27</v>
      </c>
      <c r="G3009" s="15"/>
      <c r="H3009" s="15">
        <f t="shared" si="113"/>
        <v>27</v>
      </c>
      <c r="I3009" s="198">
        <f t="shared" si="112"/>
        <v>3</v>
      </c>
    </row>
    <row r="3010" spans="1:9" x14ac:dyDescent="0.3">
      <c r="A3010" s="10">
        <v>43538</v>
      </c>
      <c r="B3010" s="11" t="s">
        <v>861</v>
      </c>
      <c r="C3010" s="11" t="s">
        <v>862</v>
      </c>
      <c r="D3010" s="11" t="s">
        <v>662</v>
      </c>
      <c r="F3010" s="15">
        <f>IF(ISBLANK($D3010),"",IF(ISBLANK($E3010),VLOOKUP($D3010,$J:$K,2,FALSE),VLOOKUP($E3010,'Daycare Packages'!$A:$G,7,FALSE)))</f>
        <v>30</v>
      </c>
      <c r="G3010" s="15">
        <v>-3</v>
      </c>
      <c r="H3010" s="15">
        <f t="shared" si="113"/>
        <v>27</v>
      </c>
      <c r="I3010" s="198">
        <f t="shared" si="112"/>
        <v>3</v>
      </c>
    </row>
    <row r="3011" spans="1:9" x14ac:dyDescent="0.3">
      <c r="A3011" s="10">
        <v>43538</v>
      </c>
      <c r="B3011" s="11" t="s">
        <v>208</v>
      </c>
      <c r="C3011" s="11" t="s">
        <v>507</v>
      </c>
      <c r="D3011" s="11" t="s">
        <v>662</v>
      </c>
      <c r="E3011" s="11">
        <v>6733427</v>
      </c>
      <c r="F3011" s="15">
        <f>IF(ISBLANK($D3011),"",IF(ISBLANK($E3011),VLOOKUP($D3011,$J:$K,2,FALSE),VLOOKUP($E3011,'Daycare Packages'!$A:$G,7,FALSE)))</f>
        <v>22</v>
      </c>
      <c r="G3011" s="15"/>
      <c r="H3011" s="15">
        <f t="shared" si="113"/>
        <v>22</v>
      </c>
      <c r="I3011" s="198">
        <f t="shared" ref="I3011:I3074" si="114">IF(A3011="",0,MONTH(A3011))</f>
        <v>3</v>
      </c>
    </row>
    <row r="3012" spans="1:9" x14ac:dyDescent="0.3">
      <c r="A3012" s="10">
        <v>43538</v>
      </c>
      <c r="B3012" s="11" t="s">
        <v>146</v>
      </c>
      <c r="C3012" s="11" t="s">
        <v>705</v>
      </c>
      <c r="D3012" s="11" t="s">
        <v>662</v>
      </c>
      <c r="E3012" s="11">
        <v>6690320</v>
      </c>
      <c r="F3012" s="15">
        <f>IF(ISBLANK($D3012),"",IF(ISBLANK($E3012),VLOOKUP($D3012,$J:$K,2,FALSE),VLOOKUP($E3012,'Daycare Packages'!$A:$G,7,FALSE)))</f>
        <v>22</v>
      </c>
      <c r="G3012" s="15"/>
      <c r="H3012" s="15">
        <f t="shared" si="113"/>
        <v>22</v>
      </c>
      <c r="I3012" s="198">
        <f t="shared" si="114"/>
        <v>3</v>
      </c>
    </row>
    <row r="3013" spans="1:9" x14ac:dyDescent="0.3">
      <c r="A3013" s="10">
        <v>43538</v>
      </c>
      <c r="B3013" s="11" t="s">
        <v>145</v>
      </c>
      <c r="C3013" s="11" t="s">
        <v>811</v>
      </c>
      <c r="D3013" s="11" t="s">
        <v>662</v>
      </c>
      <c r="E3013" s="11">
        <v>6758720</v>
      </c>
      <c r="F3013" s="15">
        <f>IF(ISBLANK($D3013),"",IF(ISBLANK($E3013),VLOOKUP($D3013,$J:$K,2,FALSE),VLOOKUP($E3013,'Daycare Packages'!$A:$G,7,FALSE)))</f>
        <v>27</v>
      </c>
      <c r="G3013" s="15"/>
      <c r="H3013" s="15">
        <f t="shared" si="113"/>
        <v>27</v>
      </c>
      <c r="I3013" s="198">
        <f t="shared" si="114"/>
        <v>3</v>
      </c>
    </row>
    <row r="3014" spans="1:9" x14ac:dyDescent="0.3">
      <c r="A3014" s="10">
        <v>43538</v>
      </c>
      <c r="B3014" s="11" t="s">
        <v>154</v>
      </c>
      <c r="C3014" s="11" t="s">
        <v>729</v>
      </c>
      <c r="D3014" s="11" t="s">
        <v>662</v>
      </c>
      <c r="E3014" s="11">
        <v>6758334</v>
      </c>
      <c r="F3014" s="15">
        <f>IF(ISBLANK($D3014),"",IF(ISBLANK($E3014),VLOOKUP($D3014,$J:$K,2,FALSE),VLOOKUP($E3014,'Daycare Packages'!$A:$G,7,FALSE)))</f>
        <v>27</v>
      </c>
      <c r="G3014" s="15"/>
      <c r="H3014" s="15">
        <f t="shared" si="113"/>
        <v>27</v>
      </c>
      <c r="I3014" s="198">
        <f t="shared" si="114"/>
        <v>3</v>
      </c>
    </row>
    <row r="3015" spans="1:9" x14ac:dyDescent="0.3">
      <c r="A3015" s="10">
        <v>43538</v>
      </c>
      <c r="B3015" s="11" t="s">
        <v>209</v>
      </c>
      <c r="C3015" s="11" t="s">
        <v>702</v>
      </c>
      <c r="D3015" s="11" t="s">
        <v>662</v>
      </c>
      <c r="E3015" s="11">
        <v>6804993</v>
      </c>
      <c r="F3015" s="15">
        <f>IF(ISBLANK($D3015),"",IF(ISBLANK($E3015),VLOOKUP($D3015,$J:$K,2,FALSE),VLOOKUP($E3015,'Daycare Packages'!$A:$G,7,FALSE)))</f>
        <v>26</v>
      </c>
      <c r="G3015" s="15"/>
      <c r="H3015" s="15">
        <f t="shared" si="113"/>
        <v>26</v>
      </c>
      <c r="I3015" s="198">
        <f t="shared" si="114"/>
        <v>3</v>
      </c>
    </row>
    <row r="3016" spans="1:9" x14ac:dyDescent="0.3">
      <c r="A3016" s="10">
        <v>43538</v>
      </c>
      <c r="B3016" s="11" t="s">
        <v>459</v>
      </c>
      <c r="C3016" s="11" t="s">
        <v>460</v>
      </c>
      <c r="D3016" s="11" t="s">
        <v>662</v>
      </c>
      <c r="F3016" s="15">
        <f>IF(ISBLANK($D3016),"",IF(ISBLANK($E3016),VLOOKUP($D3016,$J:$K,2,FALSE),VLOOKUP($E3016,'Daycare Packages'!$A:$G,7,FALSE)))</f>
        <v>30</v>
      </c>
      <c r="G3016" s="15"/>
      <c r="H3016" s="15">
        <f t="shared" si="113"/>
        <v>30</v>
      </c>
      <c r="I3016" s="198">
        <f t="shared" si="114"/>
        <v>3</v>
      </c>
    </row>
    <row r="3017" spans="1:9" x14ac:dyDescent="0.3">
      <c r="A3017" s="10">
        <v>43538</v>
      </c>
      <c r="B3017" s="11" t="s">
        <v>200</v>
      </c>
      <c r="C3017" s="11" t="s">
        <v>750</v>
      </c>
      <c r="D3017" s="11" t="s">
        <v>662</v>
      </c>
      <c r="E3017" s="11">
        <v>6731296</v>
      </c>
      <c r="F3017" s="15">
        <f>IF(ISBLANK($D3017),"",IF(ISBLANK($E3017),VLOOKUP($D3017,$J:$K,2,FALSE),VLOOKUP($E3017,'Daycare Packages'!$A:$G,7,FALSE)))</f>
        <v>26</v>
      </c>
      <c r="G3017" s="15"/>
      <c r="H3017" s="15">
        <f t="shared" si="113"/>
        <v>26</v>
      </c>
      <c r="I3017" s="198">
        <f t="shared" si="114"/>
        <v>3</v>
      </c>
    </row>
    <row r="3018" spans="1:9" x14ac:dyDescent="0.3">
      <c r="A3018" s="10">
        <v>43538</v>
      </c>
      <c r="B3018" s="11" t="s">
        <v>218</v>
      </c>
      <c r="C3018" s="11" t="s">
        <v>738</v>
      </c>
      <c r="D3018" s="11" t="s">
        <v>662</v>
      </c>
      <c r="E3018" s="11">
        <v>6738001</v>
      </c>
      <c r="F3018" s="15">
        <f>IF(ISBLANK($D3018),"",IF(ISBLANK($E3018),VLOOKUP($D3018,$J:$K,2,FALSE),VLOOKUP($E3018,'Daycare Packages'!$A:$G,7,FALSE)))</f>
        <v>20</v>
      </c>
      <c r="G3018" s="15"/>
      <c r="H3018" s="15">
        <f t="shared" si="113"/>
        <v>20</v>
      </c>
      <c r="I3018" s="198">
        <f t="shared" si="114"/>
        <v>3</v>
      </c>
    </row>
    <row r="3019" spans="1:9" x14ac:dyDescent="0.3">
      <c r="A3019" s="10">
        <v>43538</v>
      </c>
      <c r="B3019" s="11" t="s">
        <v>218</v>
      </c>
      <c r="C3019" s="11" t="s">
        <v>737</v>
      </c>
      <c r="D3019" s="11" t="s">
        <v>662</v>
      </c>
      <c r="E3019" s="11">
        <v>6738001</v>
      </c>
      <c r="F3019" s="15">
        <f>IF(ISBLANK($D3019),"",IF(ISBLANK($E3019),VLOOKUP($D3019,$J:$K,2,FALSE),VLOOKUP($E3019,'Daycare Packages'!$A:$G,7,FALSE)))</f>
        <v>20</v>
      </c>
      <c r="G3019" s="15"/>
      <c r="H3019" s="15">
        <f t="shared" si="113"/>
        <v>20</v>
      </c>
      <c r="I3019" s="198">
        <f t="shared" si="114"/>
        <v>3</v>
      </c>
    </row>
    <row r="3020" spans="1:9" x14ac:dyDescent="0.3">
      <c r="A3020" s="10">
        <v>43538</v>
      </c>
      <c r="B3020" s="11" t="s">
        <v>160</v>
      </c>
      <c r="C3020" s="11" t="s">
        <v>794</v>
      </c>
      <c r="D3020" s="11" t="s">
        <v>662</v>
      </c>
      <c r="E3020" s="11">
        <v>6762371</v>
      </c>
      <c r="F3020" s="15">
        <f>IF(ISBLANK($D3020),"",IF(ISBLANK($E3020),VLOOKUP($D3020,$J:$K,2,FALSE),VLOOKUP($E3020,'Daycare Packages'!$A:$G,7,FALSE)))</f>
        <v>25</v>
      </c>
      <c r="G3020" s="15"/>
      <c r="H3020" s="15">
        <f t="shared" si="113"/>
        <v>25</v>
      </c>
      <c r="I3020" s="198">
        <f t="shared" si="114"/>
        <v>3</v>
      </c>
    </row>
    <row r="3021" spans="1:9" x14ac:dyDescent="0.3">
      <c r="A3021" s="10">
        <v>43538</v>
      </c>
      <c r="B3021" s="11" t="s">
        <v>160</v>
      </c>
      <c r="C3021" s="11" t="s">
        <v>793</v>
      </c>
      <c r="D3021" s="11" t="s">
        <v>662</v>
      </c>
      <c r="E3021" s="11">
        <v>6762371</v>
      </c>
      <c r="F3021" s="15">
        <f>IF(ISBLANK($D3021),"",IF(ISBLANK($E3021),VLOOKUP($D3021,$J:$K,2,FALSE),VLOOKUP($E3021,'Daycare Packages'!$A:$G,7,FALSE)))</f>
        <v>25</v>
      </c>
      <c r="G3021" s="15"/>
      <c r="H3021" s="15">
        <f t="shared" si="113"/>
        <v>25</v>
      </c>
      <c r="I3021" s="198">
        <f t="shared" si="114"/>
        <v>3</v>
      </c>
    </row>
    <row r="3022" spans="1:9" x14ac:dyDescent="0.3">
      <c r="A3022" s="10">
        <v>43538</v>
      </c>
      <c r="B3022" s="11" t="s">
        <v>140</v>
      </c>
      <c r="C3022" s="11" t="s">
        <v>475</v>
      </c>
      <c r="D3022" s="11" t="s">
        <v>662</v>
      </c>
      <c r="E3022" s="11">
        <v>6777117</v>
      </c>
      <c r="F3022" s="15">
        <f>IF(ISBLANK($D3022),"",IF(ISBLANK($E3022),VLOOKUP($D3022,$J:$K,2,FALSE),VLOOKUP($E3022,'Daycare Packages'!$A:$G,7,FALSE)))</f>
        <v>26</v>
      </c>
      <c r="G3022" s="15"/>
      <c r="H3022" s="15">
        <f t="shared" si="113"/>
        <v>26</v>
      </c>
      <c r="I3022" s="198">
        <f t="shared" si="114"/>
        <v>3</v>
      </c>
    </row>
    <row r="3023" spans="1:9" x14ac:dyDescent="0.3">
      <c r="A3023" s="10">
        <v>43538</v>
      </c>
      <c r="B3023" s="11" t="s">
        <v>936</v>
      </c>
      <c r="C3023" s="11" t="s">
        <v>937</v>
      </c>
      <c r="D3023" s="11" t="s">
        <v>662</v>
      </c>
      <c r="F3023" s="15">
        <f>IF(ISBLANK($D3023),"",IF(ISBLANK($E3023),VLOOKUP($D3023,$J:$K,2,FALSE),VLOOKUP($E3023,'Daycare Packages'!$A:$G,7,FALSE)))</f>
        <v>30</v>
      </c>
      <c r="G3023" s="15"/>
      <c r="H3023" s="15">
        <f t="shared" si="113"/>
        <v>30</v>
      </c>
      <c r="I3023" s="198">
        <f t="shared" si="114"/>
        <v>3</v>
      </c>
    </row>
    <row r="3024" spans="1:9" x14ac:dyDescent="0.3">
      <c r="A3024" s="10">
        <v>43538</v>
      </c>
      <c r="B3024" s="11" t="s">
        <v>222</v>
      </c>
      <c r="C3024" s="11" t="s">
        <v>229</v>
      </c>
      <c r="D3024" s="11" t="s">
        <v>662</v>
      </c>
      <c r="E3024" s="11">
        <v>6801552</v>
      </c>
      <c r="F3024" s="15">
        <f>IF(ISBLANK($D3024),"",IF(ISBLANK($E3024),VLOOKUP($D3024,$J:$K,2,FALSE),VLOOKUP($E3024,'Daycare Packages'!$A:$G,7,FALSE)))</f>
        <v>27</v>
      </c>
      <c r="G3024" s="15"/>
      <c r="H3024" s="15">
        <f t="shared" si="113"/>
        <v>27</v>
      </c>
      <c r="I3024" s="198">
        <f t="shared" si="114"/>
        <v>3</v>
      </c>
    </row>
    <row r="3025" spans="1:9" x14ac:dyDescent="0.3">
      <c r="A3025" s="10">
        <v>43538</v>
      </c>
      <c r="B3025" s="11" t="s">
        <v>212</v>
      </c>
      <c r="C3025" s="11" t="s">
        <v>1196</v>
      </c>
      <c r="D3025" s="11" t="s">
        <v>662</v>
      </c>
      <c r="F3025" s="15">
        <f>IF(ISBLANK($D3025),"",IF(ISBLANK($E3025),VLOOKUP($D3025,$J:$K,2,FALSE),VLOOKUP($E3025,'Daycare Packages'!$A:$G,7,FALSE)))</f>
        <v>30</v>
      </c>
      <c r="G3025" s="15"/>
      <c r="H3025" s="15">
        <f t="shared" si="113"/>
        <v>30</v>
      </c>
      <c r="I3025" s="198">
        <f t="shared" si="114"/>
        <v>3</v>
      </c>
    </row>
    <row r="3026" spans="1:9" x14ac:dyDescent="0.3">
      <c r="A3026" s="10">
        <v>43538</v>
      </c>
      <c r="B3026" s="11" t="s">
        <v>184</v>
      </c>
      <c r="C3026" s="11" t="s">
        <v>396</v>
      </c>
      <c r="D3026" s="11" t="s">
        <v>662</v>
      </c>
      <c r="E3026" s="11">
        <v>6804658</v>
      </c>
      <c r="F3026" s="15">
        <f>IF(ISBLANK($D3026),"",IF(ISBLANK($E3026),VLOOKUP($D3026,$J:$K,2,FALSE),VLOOKUP($E3026,'Daycare Packages'!$A:$G,7,FALSE)))</f>
        <v>25</v>
      </c>
      <c r="G3026" s="15"/>
      <c r="H3026" s="15">
        <f t="shared" si="113"/>
        <v>25</v>
      </c>
      <c r="I3026" s="198">
        <f t="shared" si="114"/>
        <v>3</v>
      </c>
    </row>
    <row r="3027" spans="1:9" x14ac:dyDescent="0.3">
      <c r="A3027" s="10">
        <v>43538</v>
      </c>
      <c r="B3027" s="11" t="s">
        <v>184</v>
      </c>
      <c r="C3027" s="11" t="s">
        <v>679</v>
      </c>
      <c r="D3027" s="11" t="s">
        <v>662</v>
      </c>
      <c r="E3027" s="11">
        <v>6804658</v>
      </c>
      <c r="F3027" s="15">
        <f>IF(ISBLANK($D3027),"",IF(ISBLANK($E3027),VLOOKUP($D3027,$J:$K,2,FALSE),VLOOKUP($E3027,'Daycare Packages'!$A:$G,7,FALSE)))</f>
        <v>25</v>
      </c>
      <c r="G3027" s="15"/>
      <c r="H3027" s="15">
        <f t="shared" si="113"/>
        <v>25</v>
      </c>
      <c r="I3027" s="198">
        <f t="shared" si="114"/>
        <v>3</v>
      </c>
    </row>
    <row r="3028" spans="1:9" x14ac:dyDescent="0.3">
      <c r="A3028" s="10">
        <v>43538</v>
      </c>
      <c r="B3028" s="11" t="s">
        <v>556</v>
      </c>
      <c r="C3028" s="11" t="s">
        <v>557</v>
      </c>
      <c r="D3028" s="11" t="s">
        <v>662</v>
      </c>
      <c r="F3028" s="15">
        <f>IF(ISBLANK($D3028),"",IF(ISBLANK($E3028),VLOOKUP($D3028,$J:$K,2,FALSE),VLOOKUP($E3028,'Daycare Packages'!$A:$G,7,FALSE)))</f>
        <v>30</v>
      </c>
      <c r="G3028" s="15"/>
      <c r="H3028" s="15">
        <f t="shared" si="113"/>
        <v>30</v>
      </c>
      <c r="I3028" s="198">
        <f t="shared" si="114"/>
        <v>3</v>
      </c>
    </row>
    <row r="3029" spans="1:9" x14ac:dyDescent="0.3">
      <c r="A3029" s="10">
        <v>43538</v>
      </c>
      <c r="B3029" s="11" t="s">
        <v>216</v>
      </c>
      <c r="C3029" s="11" t="s">
        <v>448</v>
      </c>
      <c r="D3029" s="11" t="s">
        <v>662</v>
      </c>
      <c r="E3029" s="11">
        <v>6789427</v>
      </c>
      <c r="F3029" s="15">
        <f>IF(ISBLANK($D3029),"",IF(ISBLANK($E3029),VLOOKUP($D3029,$J:$K,2,FALSE),VLOOKUP($E3029,'Daycare Packages'!$A:$G,7,FALSE)))</f>
        <v>27</v>
      </c>
      <c r="G3029" s="15"/>
      <c r="H3029" s="15">
        <f t="shared" si="113"/>
        <v>27</v>
      </c>
      <c r="I3029" s="198">
        <f t="shared" si="114"/>
        <v>3</v>
      </c>
    </row>
    <row r="3030" spans="1:9" x14ac:dyDescent="0.3">
      <c r="A3030" s="10">
        <v>43538</v>
      </c>
      <c r="B3030" s="11" t="s">
        <v>156</v>
      </c>
      <c r="C3030" s="11" t="s">
        <v>479</v>
      </c>
      <c r="D3030" s="11" t="s">
        <v>662</v>
      </c>
      <c r="E3030" s="11">
        <v>6798024</v>
      </c>
      <c r="F3030" s="15">
        <f>IF(ISBLANK($D3030),"",IF(ISBLANK($E3030),VLOOKUP($D3030,$J:$K,2,FALSE),VLOOKUP($E3030,'Daycare Packages'!$A:$G,7,FALSE)))</f>
        <v>23</v>
      </c>
      <c r="G3030" s="15"/>
      <c r="H3030" s="15">
        <f t="shared" si="113"/>
        <v>23</v>
      </c>
      <c r="I3030" s="198">
        <f t="shared" si="114"/>
        <v>3</v>
      </c>
    </row>
    <row r="3031" spans="1:9" x14ac:dyDescent="0.3">
      <c r="A3031" s="10">
        <v>43538</v>
      </c>
      <c r="B3031" s="11" t="s">
        <v>1086</v>
      </c>
      <c r="C3031" s="11" t="s">
        <v>1087</v>
      </c>
      <c r="D3031" s="11" t="s">
        <v>662</v>
      </c>
      <c r="F3031" s="15">
        <f>IF(ISBLANK($D3031),"",IF(ISBLANK($E3031),VLOOKUP($D3031,$J:$K,2,FALSE),VLOOKUP($E3031,'Daycare Packages'!$A:$G,7,FALSE)))</f>
        <v>30</v>
      </c>
      <c r="G3031" s="15"/>
      <c r="H3031" s="15">
        <f t="shared" si="113"/>
        <v>30</v>
      </c>
      <c r="I3031" s="198">
        <f t="shared" si="114"/>
        <v>3</v>
      </c>
    </row>
    <row r="3032" spans="1:9" x14ac:dyDescent="0.3">
      <c r="A3032" s="10">
        <v>43538</v>
      </c>
      <c r="B3032" s="11" t="s">
        <v>340</v>
      </c>
      <c r="C3032" s="11" t="s">
        <v>746</v>
      </c>
      <c r="D3032" s="11" t="s">
        <v>662</v>
      </c>
      <c r="F3032" s="15">
        <f>IF(ISBLANK($D3032),"",IF(ISBLANK($E3032),VLOOKUP($D3032,$J:$K,2,FALSE),VLOOKUP($E3032,'Daycare Packages'!$A:$G,7,FALSE)))</f>
        <v>30</v>
      </c>
      <c r="G3032" s="15">
        <v>-5</v>
      </c>
      <c r="H3032" s="15">
        <f t="shared" si="113"/>
        <v>25</v>
      </c>
      <c r="I3032" s="198">
        <f t="shared" si="114"/>
        <v>3</v>
      </c>
    </row>
    <row r="3033" spans="1:9" x14ac:dyDescent="0.3">
      <c r="A3033" s="10">
        <v>43538</v>
      </c>
      <c r="B3033" s="11" t="s">
        <v>340</v>
      </c>
      <c r="C3033" s="11" t="s">
        <v>745</v>
      </c>
      <c r="D3033" s="11" t="s">
        <v>662</v>
      </c>
      <c r="F3033" s="15">
        <f>IF(ISBLANK($D3033),"",IF(ISBLANK($E3033),VLOOKUP($D3033,$J:$K,2,FALSE),VLOOKUP($E3033,'Daycare Packages'!$A:$G,7,FALSE)))</f>
        <v>30</v>
      </c>
      <c r="G3033" s="15">
        <v>-5</v>
      </c>
      <c r="H3033" s="15">
        <f t="shared" si="113"/>
        <v>25</v>
      </c>
      <c r="I3033" s="198">
        <f t="shared" si="114"/>
        <v>3</v>
      </c>
    </row>
    <row r="3034" spans="1:9" x14ac:dyDescent="0.3">
      <c r="A3034" s="10">
        <v>43538</v>
      </c>
      <c r="B3034" s="11" t="s">
        <v>732</v>
      </c>
      <c r="C3034" s="11" t="s">
        <v>733</v>
      </c>
      <c r="D3034" s="11" t="s">
        <v>662</v>
      </c>
      <c r="F3034" s="15">
        <f>IF(ISBLANK($D3034),"",IF(ISBLANK($E3034),VLOOKUP($D3034,$J:$K,2,FALSE),VLOOKUP($E3034,'Daycare Packages'!$A:$G,7,FALSE)))</f>
        <v>30</v>
      </c>
      <c r="G3034" s="15"/>
      <c r="H3034" s="15">
        <f t="shared" si="113"/>
        <v>30</v>
      </c>
      <c r="I3034" s="198">
        <f t="shared" si="114"/>
        <v>3</v>
      </c>
    </row>
    <row r="3035" spans="1:9" x14ac:dyDescent="0.3">
      <c r="A3035" s="10">
        <v>43538</v>
      </c>
      <c r="B3035" s="11" t="s">
        <v>713</v>
      </c>
      <c r="C3035" s="11" t="s">
        <v>714</v>
      </c>
      <c r="D3035" s="11" t="s">
        <v>662</v>
      </c>
      <c r="F3035" s="15">
        <f>IF(ISBLANK($D3035),"",IF(ISBLANK($E3035),VLOOKUP($D3035,$J:$K,2,FALSE),VLOOKUP($E3035,'Daycare Packages'!$A:$G,7,FALSE)))</f>
        <v>30</v>
      </c>
      <c r="G3035" s="15"/>
      <c r="H3035" s="15">
        <f t="shared" si="113"/>
        <v>30</v>
      </c>
      <c r="I3035" s="198">
        <f t="shared" si="114"/>
        <v>3</v>
      </c>
    </row>
    <row r="3036" spans="1:9" x14ac:dyDescent="0.3">
      <c r="A3036" s="10">
        <v>43538</v>
      </c>
      <c r="B3036" s="11" t="s">
        <v>713</v>
      </c>
      <c r="C3036" s="11" t="s">
        <v>821</v>
      </c>
      <c r="D3036" s="11" t="s">
        <v>662</v>
      </c>
      <c r="F3036" s="15">
        <f>IF(ISBLANK($D3036),"",IF(ISBLANK($E3036),VLOOKUP($D3036,$J:$K,2,FALSE),VLOOKUP($E3036,'Daycare Packages'!$A:$G,7,FALSE)))</f>
        <v>30</v>
      </c>
      <c r="G3036" s="15"/>
      <c r="H3036" s="15">
        <f t="shared" si="113"/>
        <v>30</v>
      </c>
      <c r="I3036" s="198">
        <f t="shared" si="114"/>
        <v>3</v>
      </c>
    </row>
    <row r="3037" spans="1:9" x14ac:dyDescent="0.3">
      <c r="A3037" s="10">
        <v>43538</v>
      </c>
      <c r="B3037" s="11" t="s">
        <v>919</v>
      </c>
      <c r="C3037" s="11" t="s">
        <v>821</v>
      </c>
      <c r="D3037" s="11" t="s">
        <v>662</v>
      </c>
      <c r="F3037" s="15">
        <f>IF(ISBLANK($D3037),"",IF(ISBLANK($E3037),VLOOKUP($D3037,$J:$K,2,FALSE),VLOOKUP($E3037,'Daycare Packages'!$A:$G,7,FALSE)))</f>
        <v>30</v>
      </c>
      <c r="G3037" s="15"/>
      <c r="H3037" s="15">
        <f t="shared" si="113"/>
        <v>30</v>
      </c>
      <c r="I3037" s="198">
        <f t="shared" si="114"/>
        <v>3</v>
      </c>
    </row>
    <row r="3038" spans="1:9" x14ac:dyDescent="0.3">
      <c r="A3038" s="10">
        <v>43538</v>
      </c>
      <c r="B3038" s="11" t="s">
        <v>845</v>
      </c>
      <c r="C3038" s="11" t="s">
        <v>846</v>
      </c>
      <c r="D3038" s="11" t="s">
        <v>662</v>
      </c>
      <c r="F3038" s="15">
        <f>IF(ISBLANK($D3038),"",IF(ISBLANK($E3038),VLOOKUP($D3038,$J:$K,2,FALSE),VLOOKUP($E3038,'Daycare Packages'!$A:$G,7,FALSE)))</f>
        <v>30</v>
      </c>
      <c r="G3038" s="15"/>
      <c r="H3038" s="15">
        <f t="shared" si="113"/>
        <v>30</v>
      </c>
      <c r="I3038" s="198">
        <f t="shared" si="114"/>
        <v>3</v>
      </c>
    </row>
    <row r="3039" spans="1:9" x14ac:dyDescent="0.3">
      <c r="A3039" s="10">
        <v>43538</v>
      </c>
      <c r="B3039" s="11" t="s">
        <v>700</v>
      </c>
      <c r="C3039" s="11" t="s">
        <v>701</v>
      </c>
      <c r="D3039" s="11" t="s">
        <v>662</v>
      </c>
      <c r="F3039" s="15">
        <f>IF(ISBLANK($D3039),"",IF(ISBLANK($E3039),VLOOKUP($D3039,$J:$K,2,FALSE),VLOOKUP($E3039,'Daycare Packages'!$A:$G,7,FALSE)))</f>
        <v>30</v>
      </c>
      <c r="G3039" s="15"/>
      <c r="H3039" s="15">
        <f t="shared" si="113"/>
        <v>30</v>
      </c>
      <c r="I3039" s="198">
        <f t="shared" si="114"/>
        <v>3</v>
      </c>
    </row>
    <row r="3040" spans="1:9" x14ac:dyDescent="0.3">
      <c r="A3040" s="10">
        <v>43538</v>
      </c>
      <c r="B3040" s="11" t="s">
        <v>179</v>
      </c>
      <c r="C3040" s="11" t="s">
        <v>706</v>
      </c>
      <c r="D3040" s="11" t="s">
        <v>662</v>
      </c>
      <c r="E3040" s="11">
        <v>6762837</v>
      </c>
      <c r="F3040" s="15">
        <f>IF(ISBLANK($D3040),"",IF(ISBLANK($E3040),VLOOKUP($D3040,$J:$K,2,FALSE),VLOOKUP($E3040,'Daycare Packages'!$A:$G,7,FALSE)))</f>
        <v>27</v>
      </c>
      <c r="G3040" s="15"/>
      <c r="H3040" s="15">
        <f t="shared" si="113"/>
        <v>27</v>
      </c>
      <c r="I3040" s="198">
        <f t="shared" si="114"/>
        <v>3</v>
      </c>
    </row>
    <row r="3041" spans="1:9" x14ac:dyDescent="0.3">
      <c r="A3041" s="10">
        <v>43538</v>
      </c>
      <c r="B3041" s="11" t="s">
        <v>217</v>
      </c>
      <c r="C3041" s="11" t="s">
        <v>402</v>
      </c>
      <c r="D3041" s="11" t="s">
        <v>662</v>
      </c>
      <c r="E3041" s="11">
        <v>6784493</v>
      </c>
      <c r="F3041" s="15">
        <f>IF(ISBLANK($D3041),"",IF(ISBLANK($E3041),VLOOKUP($D3041,$J:$K,2,FALSE),VLOOKUP($E3041,'Daycare Packages'!$A:$G,7,FALSE)))</f>
        <v>26</v>
      </c>
      <c r="G3041" s="15"/>
      <c r="H3041" s="15">
        <f t="shared" si="113"/>
        <v>26</v>
      </c>
      <c r="I3041" s="198">
        <f t="shared" si="114"/>
        <v>3</v>
      </c>
    </row>
    <row r="3042" spans="1:9" x14ac:dyDescent="0.3">
      <c r="A3042" s="10">
        <v>43538</v>
      </c>
      <c r="B3042" s="11" t="s">
        <v>210</v>
      </c>
      <c r="C3042" s="11" t="s">
        <v>460</v>
      </c>
      <c r="D3042" s="11" t="s">
        <v>662</v>
      </c>
      <c r="E3042" s="11">
        <v>6784040</v>
      </c>
      <c r="F3042" s="15">
        <f>IF(ISBLANK($D3042),"",IF(ISBLANK($E3042),VLOOKUP($D3042,$J:$K,2,FALSE),VLOOKUP($E3042,'Daycare Packages'!$A:$G,7,FALSE)))</f>
        <v>27</v>
      </c>
      <c r="G3042" s="15"/>
      <c r="H3042" s="15">
        <f t="shared" si="113"/>
        <v>27</v>
      </c>
      <c r="I3042" s="198">
        <f t="shared" si="114"/>
        <v>3</v>
      </c>
    </row>
    <row r="3043" spans="1:9" x14ac:dyDescent="0.3">
      <c r="A3043" s="10">
        <v>43538</v>
      </c>
      <c r="B3043" s="11" t="s">
        <v>141</v>
      </c>
      <c r="C3043" s="11" t="s">
        <v>564</v>
      </c>
      <c r="D3043" s="11" t="s">
        <v>662</v>
      </c>
      <c r="E3043" s="11">
        <v>6784081</v>
      </c>
      <c r="F3043" s="15">
        <f>IF(ISBLANK($D3043),"",IF(ISBLANK($E3043),VLOOKUP($D3043,$J:$K,2,FALSE),VLOOKUP($E3043,'Daycare Packages'!$A:$G,7,FALSE)))</f>
        <v>26</v>
      </c>
      <c r="G3043" s="15"/>
      <c r="H3043" s="15">
        <f t="shared" si="113"/>
        <v>26</v>
      </c>
      <c r="I3043" s="198">
        <f t="shared" si="114"/>
        <v>3</v>
      </c>
    </row>
    <row r="3044" spans="1:9" x14ac:dyDescent="0.3">
      <c r="A3044" s="10">
        <v>43538</v>
      </c>
      <c r="B3044" s="11" t="s">
        <v>849</v>
      </c>
      <c r="C3044" s="11" t="s">
        <v>850</v>
      </c>
      <c r="D3044" s="11" t="s">
        <v>662</v>
      </c>
      <c r="F3044" s="15">
        <f>IF(ISBLANK($D3044),"",IF(ISBLANK($E3044),VLOOKUP($D3044,$J:$K,2,FALSE),VLOOKUP($E3044,'Daycare Packages'!$A:$G,7,FALSE)))</f>
        <v>30</v>
      </c>
      <c r="G3044" s="15"/>
      <c r="H3044" s="15">
        <f t="shared" si="113"/>
        <v>30</v>
      </c>
      <c r="I3044" s="198">
        <f t="shared" si="114"/>
        <v>3</v>
      </c>
    </row>
    <row r="3045" spans="1:9" x14ac:dyDescent="0.3">
      <c r="A3045" s="10">
        <v>43538</v>
      </c>
      <c r="B3045" s="11" t="s">
        <v>198</v>
      </c>
      <c r="C3045" s="11" t="s">
        <v>739</v>
      </c>
      <c r="D3045" s="11" t="s">
        <v>662</v>
      </c>
      <c r="E3045" s="11">
        <v>6758811</v>
      </c>
      <c r="F3045" s="15">
        <f>IF(ISBLANK($D3045),"",IF(ISBLANK($E3045),VLOOKUP($D3045,$J:$K,2,FALSE),VLOOKUP($E3045,'Daycare Packages'!$A:$G,7,FALSE)))</f>
        <v>27</v>
      </c>
      <c r="G3045" s="15"/>
      <c r="H3045" s="15">
        <f t="shared" si="113"/>
        <v>27</v>
      </c>
      <c r="I3045" s="198">
        <f t="shared" si="114"/>
        <v>3</v>
      </c>
    </row>
    <row r="3046" spans="1:9" x14ac:dyDescent="0.3">
      <c r="A3046" s="10">
        <v>43538</v>
      </c>
      <c r="B3046" s="11" t="s">
        <v>198</v>
      </c>
      <c r="C3046" s="11" t="s">
        <v>841</v>
      </c>
      <c r="D3046" s="11" t="s">
        <v>662</v>
      </c>
      <c r="E3046" s="11">
        <v>6758811</v>
      </c>
      <c r="F3046" s="15">
        <f>IF(ISBLANK($D3046),"",IF(ISBLANK($E3046),VLOOKUP($D3046,$J:$K,2,FALSE),VLOOKUP($E3046,'Daycare Packages'!$A:$G,7,FALSE)))</f>
        <v>27</v>
      </c>
      <c r="G3046" s="15"/>
      <c r="H3046" s="15">
        <f t="shared" si="113"/>
        <v>27</v>
      </c>
      <c r="I3046" s="198">
        <f t="shared" si="114"/>
        <v>3</v>
      </c>
    </row>
    <row r="3047" spans="1:9" x14ac:dyDescent="0.3">
      <c r="A3047" s="10">
        <v>43538</v>
      </c>
      <c r="B3047" s="11" t="s">
        <v>365</v>
      </c>
      <c r="C3047" s="11" t="s">
        <v>587</v>
      </c>
      <c r="D3047" s="11" t="s">
        <v>662</v>
      </c>
      <c r="F3047" s="15">
        <f>IF(ISBLANK($D3047),"",IF(ISBLANK($E3047),VLOOKUP($D3047,$J:$K,2,FALSE),VLOOKUP($E3047,'Daycare Packages'!$A:$G,7,FALSE)))</f>
        <v>30</v>
      </c>
      <c r="G3047" s="15"/>
      <c r="H3047" s="15">
        <f t="shared" si="113"/>
        <v>30</v>
      </c>
      <c r="I3047" s="198">
        <f t="shared" si="114"/>
        <v>3</v>
      </c>
    </row>
    <row r="3048" spans="1:9" x14ac:dyDescent="0.3">
      <c r="A3048" s="10">
        <v>43538</v>
      </c>
      <c r="B3048" s="11" t="s">
        <v>1197</v>
      </c>
      <c r="C3048" s="11" t="s">
        <v>1198</v>
      </c>
      <c r="D3048" s="11" t="s">
        <v>662</v>
      </c>
      <c r="F3048" s="15">
        <f>IF(ISBLANK($D3048),"",IF(ISBLANK($E3048),VLOOKUP($D3048,$J:$K,2,FALSE),VLOOKUP($E3048,'Daycare Packages'!$A:$G,7,FALSE)))</f>
        <v>30</v>
      </c>
      <c r="G3048" s="15">
        <v>-6</v>
      </c>
      <c r="H3048" s="15">
        <f t="shared" si="113"/>
        <v>24</v>
      </c>
      <c r="I3048" s="198">
        <f t="shared" si="114"/>
        <v>3</v>
      </c>
    </row>
    <row r="3049" spans="1:9" x14ac:dyDescent="0.3">
      <c r="A3049" s="10">
        <v>43538</v>
      </c>
      <c r="B3049" s="11" t="s">
        <v>425</v>
      </c>
      <c r="C3049" s="11" t="s">
        <v>426</v>
      </c>
      <c r="D3049" s="11" t="s">
        <v>662</v>
      </c>
      <c r="F3049" s="15">
        <f>IF(ISBLANK($D3049),"",IF(ISBLANK($E3049),VLOOKUP($D3049,$J:$K,2,FALSE),VLOOKUP($E3049,'Daycare Packages'!$A:$G,7,FALSE)))</f>
        <v>30</v>
      </c>
      <c r="G3049" s="15"/>
      <c r="H3049" s="15">
        <f t="shared" si="113"/>
        <v>30</v>
      </c>
      <c r="I3049" s="198">
        <f t="shared" si="114"/>
        <v>3</v>
      </c>
    </row>
    <row r="3050" spans="1:9" x14ac:dyDescent="0.3">
      <c r="A3050" s="10">
        <v>43538</v>
      </c>
      <c r="B3050" s="11" t="s">
        <v>204</v>
      </c>
      <c r="C3050" s="11" t="s">
        <v>774</v>
      </c>
      <c r="D3050" s="11" t="s">
        <v>662</v>
      </c>
      <c r="E3050" s="11">
        <v>6792788</v>
      </c>
      <c r="F3050" s="15">
        <f>IF(ISBLANK($D3050),"",IF(ISBLANK($E3050),VLOOKUP($D3050,$J:$K,2,FALSE),VLOOKUP($E3050,'Daycare Packages'!$A:$G,7,FALSE)))</f>
        <v>25</v>
      </c>
      <c r="G3050" s="15"/>
      <c r="H3050" s="15">
        <f t="shared" si="113"/>
        <v>25</v>
      </c>
      <c r="I3050" s="198">
        <f t="shared" si="114"/>
        <v>3</v>
      </c>
    </row>
    <row r="3051" spans="1:9" x14ac:dyDescent="0.3">
      <c r="A3051" s="10">
        <v>43538</v>
      </c>
      <c r="B3051" s="11" t="s">
        <v>204</v>
      </c>
      <c r="C3051" s="11" t="s">
        <v>775</v>
      </c>
      <c r="D3051" s="11" t="s">
        <v>662</v>
      </c>
      <c r="E3051" s="11">
        <v>6792788</v>
      </c>
      <c r="F3051" s="15">
        <f>IF(ISBLANK($D3051),"",IF(ISBLANK($E3051),VLOOKUP($D3051,$J:$K,2,FALSE),VLOOKUP($E3051,'Daycare Packages'!$A:$G,7,FALSE)))</f>
        <v>25</v>
      </c>
      <c r="G3051" s="15"/>
      <c r="H3051" s="15">
        <f t="shared" si="113"/>
        <v>25</v>
      </c>
      <c r="I3051" s="198">
        <f t="shared" si="114"/>
        <v>3</v>
      </c>
    </row>
    <row r="3052" spans="1:9" ht="14.4" thickBot="1" x14ac:dyDescent="0.35">
      <c r="A3052" s="86">
        <v>43538</v>
      </c>
      <c r="B3052" s="87" t="s">
        <v>730</v>
      </c>
      <c r="C3052" s="87" t="s">
        <v>731</v>
      </c>
      <c r="D3052" s="87" t="s">
        <v>662</v>
      </c>
      <c r="E3052" s="87"/>
      <c r="F3052" s="88">
        <f>IF(ISBLANK($D3052),"",IF(ISBLANK($E3052),VLOOKUP($D3052,$J:$K,2,FALSE),VLOOKUP($E3052,'Daycare Packages'!$A:$G,7,FALSE)))</f>
        <v>30</v>
      </c>
      <c r="G3052" s="88"/>
      <c r="H3052" s="88">
        <f t="shared" si="113"/>
        <v>30</v>
      </c>
      <c r="I3052" s="198">
        <f t="shared" si="114"/>
        <v>3</v>
      </c>
    </row>
    <row r="3053" spans="1:9" x14ac:dyDescent="0.3">
      <c r="A3053" s="10">
        <v>43539</v>
      </c>
      <c r="B3053" s="11" t="s">
        <v>205</v>
      </c>
      <c r="C3053" s="11" t="s">
        <v>863</v>
      </c>
      <c r="D3053" s="11" t="s">
        <v>659</v>
      </c>
      <c r="E3053" s="11">
        <v>6732408</v>
      </c>
      <c r="F3053" s="15">
        <f>IF(ISBLANK($D3053),"",IF(ISBLANK($E3053),VLOOKUP($D3053,$J:$K,2,FALSE),VLOOKUP($E3053,'Daycare Packages'!$A:$G,7,FALSE)))</f>
        <v>18</v>
      </c>
      <c r="G3053" s="15"/>
      <c r="H3053" s="15">
        <f t="shared" si="113"/>
        <v>18</v>
      </c>
      <c r="I3053" s="198">
        <f t="shared" si="114"/>
        <v>3</v>
      </c>
    </row>
    <row r="3054" spans="1:9" x14ac:dyDescent="0.3">
      <c r="A3054" s="10">
        <v>43539</v>
      </c>
      <c r="B3054" s="11" t="s">
        <v>749</v>
      </c>
      <c r="C3054" s="11" t="s">
        <v>750</v>
      </c>
      <c r="D3054" s="11" t="s">
        <v>659</v>
      </c>
      <c r="F3054" s="15">
        <f>IF(ISBLANK($D3054),"",IF(ISBLANK($E3054),VLOOKUP($D3054,$J:$K,2,FALSE),VLOOKUP($E3054,'Daycare Packages'!$A:$G,7,FALSE)))</f>
        <v>20</v>
      </c>
      <c r="G3054" s="15"/>
      <c r="H3054" s="15">
        <f t="shared" si="113"/>
        <v>20</v>
      </c>
      <c r="I3054" s="198">
        <f t="shared" si="114"/>
        <v>3</v>
      </c>
    </row>
    <row r="3055" spans="1:9" x14ac:dyDescent="0.3">
      <c r="A3055" s="10">
        <v>43539</v>
      </c>
      <c r="B3055" s="11" t="s">
        <v>185</v>
      </c>
      <c r="C3055" s="11" t="s">
        <v>670</v>
      </c>
      <c r="D3055" s="11" t="s">
        <v>659</v>
      </c>
      <c r="E3055" s="11">
        <v>6734074</v>
      </c>
      <c r="F3055" s="15">
        <f>IF(ISBLANK($D3055),"",IF(ISBLANK($E3055),VLOOKUP($D3055,$J:$K,2,FALSE),VLOOKUP($E3055,'Daycare Packages'!$A:$G,7,FALSE)))</f>
        <v>17</v>
      </c>
      <c r="G3055" s="15"/>
      <c r="H3055" s="15">
        <f t="shared" si="113"/>
        <v>17</v>
      </c>
      <c r="I3055" s="198">
        <f t="shared" si="114"/>
        <v>3</v>
      </c>
    </row>
    <row r="3056" spans="1:9" x14ac:dyDescent="0.3">
      <c r="A3056" s="10">
        <v>43539</v>
      </c>
      <c r="B3056" s="11" t="s">
        <v>124</v>
      </c>
      <c r="C3056" s="11" t="s">
        <v>402</v>
      </c>
      <c r="D3056" s="11" t="s">
        <v>659</v>
      </c>
      <c r="E3056" s="11">
        <v>6648370</v>
      </c>
      <c r="F3056" s="15">
        <f>IF(ISBLANK($D3056),"",IF(ISBLANK($E3056),VLOOKUP($D3056,$J:$K,2,FALSE),VLOOKUP($E3056,'Daycare Packages'!$A:$G,7,FALSE)))</f>
        <v>16</v>
      </c>
      <c r="G3056" s="15"/>
      <c r="H3056" s="15">
        <f t="shared" si="113"/>
        <v>16</v>
      </c>
      <c r="I3056" s="198">
        <f t="shared" si="114"/>
        <v>3</v>
      </c>
    </row>
    <row r="3057" spans="1:9" x14ac:dyDescent="0.3">
      <c r="A3057" s="10">
        <v>43539</v>
      </c>
      <c r="B3057" s="11" t="s">
        <v>1165</v>
      </c>
      <c r="C3057" s="11" t="s">
        <v>1166</v>
      </c>
      <c r="D3057" s="11" t="s">
        <v>659</v>
      </c>
      <c r="E3057" s="11">
        <v>6801053</v>
      </c>
      <c r="F3057" s="15">
        <f>IF(ISBLANK($D3057),"",IF(ISBLANK($E3057),VLOOKUP($D3057,$J:$K,2,FALSE),VLOOKUP($E3057,'Daycare Packages'!$A:$G,7,FALSE)))</f>
        <v>19</v>
      </c>
      <c r="G3057" s="15"/>
      <c r="H3057" s="15">
        <f t="shared" si="113"/>
        <v>19</v>
      </c>
      <c r="I3057" s="198">
        <f t="shared" si="114"/>
        <v>3</v>
      </c>
    </row>
    <row r="3058" spans="1:9" x14ac:dyDescent="0.3">
      <c r="A3058" s="10">
        <v>43539</v>
      </c>
      <c r="B3058" s="11" t="s">
        <v>190</v>
      </c>
      <c r="C3058" s="11" t="s">
        <v>718</v>
      </c>
      <c r="D3058" s="11" t="s">
        <v>659</v>
      </c>
      <c r="F3058" s="15">
        <f>IF(ISBLANK($D3058),"",IF(ISBLANK($E3058),VLOOKUP($D3058,$J:$K,2,FALSE),VLOOKUP($E3058,'Daycare Packages'!$A:$G,7,FALSE)))</f>
        <v>20</v>
      </c>
      <c r="G3058" s="15"/>
      <c r="H3058" s="15">
        <f t="shared" si="113"/>
        <v>20</v>
      </c>
      <c r="I3058" s="198">
        <f t="shared" si="114"/>
        <v>3</v>
      </c>
    </row>
    <row r="3059" spans="1:9" x14ac:dyDescent="0.3">
      <c r="A3059" s="10">
        <v>43539</v>
      </c>
      <c r="B3059" s="11" t="s">
        <v>873</v>
      </c>
      <c r="C3059" s="11" t="s">
        <v>493</v>
      </c>
      <c r="D3059" s="11" t="s">
        <v>662</v>
      </c>
      <c r="F3059" s="15">
        <f>IF(ISBLANK($D3059),"",IF(ISBLANK($E3059),VLOOKUP($D3059,$J:$K,2,FALSE),VLOOKUP($E3059,'Daycare Packages'!$A:$G,7,FALSE)))</f>
        <v>30</v>
      </c>
      <c r="G3059" s="15"/>
      <c r="H3059" s="15">
        <f t="shared" si="113"/>
        <v>30</v>
      </c>
      <c r="I3059" s="198">
        <f t="shared" si="114"/>
        <v>3</v>
      </c>
    </row>
    <row r="3060" spans="1:9" x14ac:dyDescent="0.3">
      <c r="A3060" s="10">
        <v>43539</v>
      </c>
      <c r="B3060" s="11" t="s">
        <v>1049</v>
      </c>
      <c r="C3060" s="11" t="s">
        <v>1146</v>
      </c>
      <c r="D3060" s="11" t="s">
        <v>662</v>
      </c>
      <c r="F3060" s="15">
        <f>IF(ISBLANK($D3060),"",IF(ISBLANK($E3060),VLOOKUP($D3060,$J:$K,2,FALSE),VLOOKUP($E3060,'Daycare Packages'!$A:$G,7,FALSE)))</f>
        <v>30</v>
      </c>
      <c r="G3060" s="15"/>
      <c r="H3060" s="15">
        <f t="shared" si="113"/>
        <v>30</v>
      </c>
      <c r="I3060" s="198">
        <f t="shared" si="114"/>
        <v>3</v>
      </c>
    </row>
    <row r="3061" spans="1:9" x14ac:dyDescent="0.3">
      <c r="A3061" s="10">
        <v>43539</v>
      </c>
      <c r="B3061" s="11" t="s">
        <v>989</v>
      </c>
      <c r="C3061" s="11" t="s">
        <v>765</v>
      </c>
      <c r="D3061" s="11" t="s">
        <v>662</v>
      </c>
      <c r="F3061" s="15">
        <f>IF(ISBLANK($D3061),"",IF(ISBLANK($E3061),VLOOKUP($D3061,$J:$K,2,FALSE),VLOOKUP($E3061,'Daycare Packages'!$A:$G,7,FALSE)))</f>
        <v>30</v>
      </c>
      <c r="G3061" s="15"/>
      <c r="H3061" s="15">
        <f t="shared" si="113"/>
        <v>30</v>
      </c>
      <c r="I3061" s="198">
        <f t="shared" si="114"/>
        <v>3</v>
      </c>
    </row>
    <row r="3062" spans="1:9" x14ac:dyDescent="0.3">
      <c r="A3062" s="10">
        <v>43539</v>
      </c>
      <c r="B3062" s="11" t="s">
        <v>809</v>
      </c>
      <c r="C3062" s="11" t="s">
        <v>810</v>
      </c>
      <c r="D3062" s="11" t="s">
        <v>662</v>
      </c>
      <c r="F3062" s="15">
        <f>IF(ISBLANK($D3062),"",IF(ISBLANK($E3062),VLOOKUP($D3062,$J:$K,2,FALSE),VLOOKUP($E3062,'Daycare Packages'!$A:$G,7,FALSE)))</f>
        <v>30</v>
      </c>
      <c r="G3062" s="15"/>
      <c r="H3062" s="15">
        <f t="shared" si="113"/>
        <v>30</v>
      </c>
      <c r="I3062" s="198">
        <f t="shared" si="114"/>
        <v>3</v>
      </c>
    </row>
    <row r="3063" spans="1:9" x14ac:dyDescent="0.3">
      <c r="A3063" s="10">
        <v>43539</v>
      </c>
      <c r="B3063" s="11" t="s">
        <v>760</v>
      </c>
      <c r="C3063" s="11" t="s">
        <v>761</v>
      </c>
      <c r="D3063" s="11" t="s">
        <v>662</v>
      </c>
      <c r="F3063" s="15">
        <f>IF(ISBLANK($D3063),"",IF(ISBLANK($E3063),VLOOKUP($D3063,$J:$K,2,FALSE),VLOOKUP($E3063,'Daycare Packages'!$A:$G,7,FALSE)))</f>
        <v>30</v>
      </c>
      <c r="G3063" s="15"/>
      <c r="H3063" s="15">
        <f t="shared" si="113"/>
        <v>30</v>
      </c>
      <c r="I3063" s="198">
        <f t="shared" si="114"/>
        <v>3</v>
      </c>
    </row>
    <row r="3064" spans="1:9" x14ac:dyDescent="0.3">
      <c r="A3064" s="10">
        <v>43539</v>
      </c>
      <c r="B3064" s="11" t="s">
        <v>828</v>
      </c>
      <c r="C3064" s="11" t="s">
        <v>829</v>
      </c>
      <c r="D3064" s="11" t="s">
        <v>662</v>
      </c>
      <c r="F3064" s="15">
        <f>IF(ISBLANK($D3064),"",IF(ISBLANK($E3064),VLOOKUP($D3064,$J:$K,2,FALSE),VLOOKUP($E3064,'Daycare Packages'!$A:$G,7,FALSE)))</f>
        <v>30</v>
      </c>
      <c r="G3064" s="15"/>
      <c r="H3064" s="15">
        <f t="shared" si="113"/>
        <v>30</v>
      </c>
      <c r="I3064" s="198">
        <f t="shared" si="114"/>
        <v>3</v>
      </c>
    </row>
    <row r="3065" spans="1:9" x14ac:dyDescent="0.3">
      <c r="A3065" s="10">
        <v>43539</v>
      </c>
      <c r="B3065" s="11" t="s">
        <v>931</v>
      </c>
      <c r="C3065" s="11" t="s">
        <v>932</v>
      </c>
      <c r="D3065" s="11" t="s">
        <v>662</v>
      </c>
      <c r="F3065" s="15">
        <f>IF(ISBLANK($D3065),"",IF(ISBLANK($E3065),VLOOKUP($D3065,$J:$K,2,FALSE),VLOOKUP($E3065,'Daycare Packages'!$A:$G,7,FALSE)))</f>
        <v>30</v>
      </c>
      <c r="G3065" s="15"/>
      <c r="H3065" s="15">
        <f t="shared" si="113"/>
        <v>30</v>
      </c>
      <c r="I3065" s="198">
        <f t="shared" si="114"/>
        <v>3</v>
      </c>
    </row>
    <row r="3066" spans="1:9" x14ac:dyDescent="0.3">
      <c r="A3066" s="10">
        <v>43539</v>
      </c>
      <c r="B3066" s="11" t="s">
        <v>300</v>
      </c>
      <c r="C3066" s="11" t="s">
        <v>759</v>
      </c>
      <c r="D3066" s="11" t="s">
        <v>662</v>
      </c>
      <c r="F3066" s="15">
        <f>IF(ISBLANK($D3066),"",IF(ISBLANK($E3066),VLOOKUP($D3066,$J:$K,2,FALSE),VLOOKUP($E3066,'Daycare Packages'!$A:$G,7,FALSE)))</f>
        <v>30</v>
      </c>
      <c r="G3066" s="15"/>
      <c r="H3066" s="15">
        <f t="shared" ref="H3066:H3129" si="115">IF(ISBLANK(D3066),"",SUM(F3066:G3066))</f>
        <v>30</v>
      </c>
      <c r="I3066" s="198">
        <f t="shared" si="114"/>
        <v>3</v>
      </c>
    </row>
    <row r="3067" spans="1:9" x14ac:dyDescent="0.3">
      <c r="A3067" s="10">
        <v>43539</v>
      </c>
      <c r="B3067" s="11" t="s">
        <v>300</v>
      </c>
      <c r="C3067" s="11" t="s">
        <v>507</v>
      </c>
      <c r="D3067" s="11" t="s">
        <v>662</v>
      </c>
      <c r="F3067" s="15">
        <f>IF(ISBLANK($D3067),"",IF(ISBLANK($E3067),VLOOKUP($D3067,$J:$K,2,FALSE),VLOOKUP($E3067,'Daycare Packages'!$A:$G,7,FALSE)))</f>
        <v>30</v>
      </c>
      <c r="G3067" s="15"/>
      <c r="H3067" s="15">
        <f t="shared" si="115"/>
        <v>30</v>
      </c>
      <c r="I3067" s="198">
        <f t="shared" si="114"/>
        <v>3</v>
      </c>
    </row>
    <row r="3068" spans="1:9" x14ac:dyDescent="0.3">
      <c r="A3068" s="10">
        <v>43539</v>
      </c>
      <c r="B3068" s="11" t="s">
        <v>722</v>
      </c>
      <c r="C3068" s="11" t="s">
        <v>548</v>
      </c>
      <c r="D3068" s="11" t="s">
        <v>662</v>
      </c>
      <c r="F3068" s="15">
        <f>IF(ISBLANK($D3068),"",IF(ISBLANK($E3068),VLOOKUP($D3068,$J:$K,2,FALSE),VLOOKUP($E3068,'Daycare Packages'!$A:$G,7,FALSE)))</f>
        <v>30</v>
      </c>
      <c r="G3068" s="15"/>
      <c r="H3068" s="15">
        <f t="shared" si="115"/>
        <v>30</v>
      </c>
      <c r="I3068" s="198">
        <f t="shared" si="114"/>
        <v>3</v>
      </c>
    </row>
    <row r="3069" spans="1:9" x14ac:dyDescent="0.3">
      <c r="A3069" s="10">
        <v>43539</v>
      </c>
      <c r="B3069" s="11" t="s">
        <v>941</v>
      </c>
      <c r="C3069" s="11" t="s">
        <v>487</v>
      </c>
      <c r="D3069" s="11" t="s">
        <v>662</v>
      </c>
      <c r="F3069" s="15">
        <f>IF(ISBLANK($D3069),"",IF(ISBLANK($E3069),VLOOKUP($D3069,$J:$K,2,FALSE),VLOOKUP($E3069,'Daycare Packages'!$A:$G,7,FALSE)))</f>
        <v>30</v>
      </c>
      <c r="G3069" s="15"/>
      <c r="H3069" s="15">
        <f t="shared" si="115"/>
        <v>30</v>
      </c>
      <c r="I3069" s="198">
        <f t="shared" si="114"/>
        <v>3</v>
      </c>
    </row>
    <row r="3070" spans="1:9" x14ac:dyDescent="0.3">
      <c r="A3070" s="10">
        <v>43539</v>
      </c>
      <c r="B3070" s="11" t="s">
        <v>182</v>
      </c>
      <c r="C3070" s="11" t="s">
        <v>685</v>
      </c>
      <c r="D3070" s="11" t="s">
        <v>662</v>
      </c>
      <c r="E3070" s="11">
        <v>6769807</v>
      </c>
      <c r="F3070" s="15">
        <f>IF(ISBLANK($D3070),"",IF(ISBLANK($E3070),VLOOKUP($D3070,$J:$K,2,FALSE),VLOOKUP($E3070,'Daycare Packages'!$A:$G,7,FALSE)))</f>
        <v>23</v>
      </c>
      <c r="G3070" s="15"/>
      <c r="H3070" s="15">
        <f t="shared" si="115"/>
        <v>23</v>
      </c>
      <c r="I3070" s="198">
        <f t="shared" si="114"/>
        <v>3</v>
      </c>
    </row>
    <row r="3071" spans="1:9" x14ac:dyDescent="0.3">
      <c r="A3071" s="10">
        <v>43539</v>
      </c>
      <c r="B3071" s="11" t="s">
        <v>611</v>
      </c>
      <c r="C3071" s="11" t="s">
        <v>612</v>
      </c>
      <c r="D3071" s="11" t="s">
        <v>662</v>
      </c>
      <c r="F3071" s="15">
        <f>IF(ISBLANK($D3071),"",IF(ISBLANK($E3071),VLOOKUP($D3071,$J:$K,2,FALSE),VLOOKUP($E3071,'Daycare Packages'!$A:$G,7,FALSE)))</f>
        <v>30</v>
      </c>
      <c r="G3071" s="15"/>
      <c r="H3071" s="15">
        <f t="shared" si="115"/>
        <v>30</v>
      </c>
      <c r="I3071" s="198">
        <f t="shared" si="114"/>
        <v>3</v>
      </c>
    </row>
    <row r="3072" spans="1:9" x14ac:dyDescent="0.3">
      <c r="A3072" s="10">
        <v>43539</v>
      </c>
      <c r="B3072" s="11" t="s">
        <v>690</v>
      </c>
      <c r="C3072" s="11" t="s">
        <v>691</v>
      </c>
      <c r="D3072" s="11" t="s">
        <v>662</v>
      </c>
      <c r="E3072" s="11">
        <v>6754754</v>
      </c>
      <c r="F3072" s="15">
        <f>IF(ISBLANK($D3072),"",IF(ISBLANK($E3072),VLOOKUP($D3072,$J:$K,2,FALSE),VLOOKUP($E3072,'Daycare Packages'!$A:$G,7,FALSE)))</f>
        <v>25</v>
      </c>
      <c r="G3072" s="15"/>
      <c r="H3072" s="15">
        <f t="shared" si="115"/>
        <v>25</v>
      </c>
      <c r="I3072" s="198">
        <f t="shared" si="114"/>
        <v>3</v>
      </c>
    </row>
    <row r="3073" spans="1:9" x14ac:dyDescent="0.3">
      <c r="A3073" s="10">
        <v>43539</v>
      </c>
      <c r="B3073" s="11" t="s">
        <v>165</v>
      </c>
      <c r="C3073" s="11" t="s">
        <v>765</v>
      </c>
      <c r="D3073" s="11" t="s">
        <v>662</v>
      </c>
      <c r="E3073" s="11">
        <v>6784430</v>
      </c>
      <c r="F3073" s="15">
        <f>IF(ISBLANK($D3073),"",IF(ISBLANK($E3073),VLOOKUP($D3073,$J:$K,2,FALSE),VLOOKUP($E3073,'Daycare Packages'!$A:$G,7,FALSE)))</f>
        <v>27</v>
      </c>
      <c r="G3073" s="15"/>
      <c r="H3073" s="15">
        <f t="shared" si="115"/>
        <v>27</v>
      </c>
      <c r="I3073" s="198">
        <f t="shared" si="114"/>
        <v>3</v>
      </c>
    </row>
    <row r="3074" spans="1:9" x14ac:dyDescent="0.3">
      <c r="A3074" s="10">
        <v>43539</v>
      </c>
      <c r="B3074" s="11" t="s">
        <v>845</v>
      </c>
      <c r="C3074" s="11" t="s">
        <v>846</v>
      </c>
      <c r="D3074" s="11" t="s">
        <v>662</v>
      </c>
      <c r="F3074" s="15">
        <f>IF(ISBLANK($D3074),"",IF(ISBLANK($E3074),VLOOKUP($D3074,$J:$K,2,FALSE),VLOOKUP($E3074,'Daycare Packages'!$A:$G,7,FALSE)))</f>
        <v>30</v>
      </c>
      <c r="G3074" s="15"/>
      <c r="H3074" s="15">
        <f t="shared" si="115"/>
        <v>30</v>
      </c>
      <c r="I3074" s="198">
        <f t="shared" si="114"/>
        <v>3</v>
      </c>
    </row>
    <row r="3075" spans="1:9" x14ac:dyDescent="0.3">
      <c r="A3075" s="10">
        <v>43539</v>
      </c>
      <c r="B3075" s="11" t="s">
        <v>168</v>
      </c>
      <c r="C3075" s="11" t="s">
        <v>640</v>
      </c>
      <c r="D3075" s="11" t="s">
        <v>662</v>
      </c>
      <c r="E3075" s="11">
        <v>6786393</v>
      </c>
      <c r="F3075" s="15">
        <f>IF(ISBLANK($D3075),"",IF(ISBLANK($E3075),VLOOKUP($D3075,$J:$K,2,FALSE),VLOOKUP($E3075,'Daycare Packages'!$A:$G,7,FALSE)))</f>
        <v>27</v>
      </c>
      <c r="G3075" s="15"/>
      <c r="H3075" s="15">
        <f t="shared" si="115"/>
        <v>27</v>
      </c>
      <c r="I3075" s="198">
        <f t="shared" ref="I3075:I3138" si="116">IF(A3075="",0,MONTH(A3075))</f>
        <v>3</v>
      </c>
    </row>
    <row r="3076" spans="1:9" x14ac:dyDescent="0.3">
      <c r="A3076" s="10">
        <v>43539</v>
      </c>
      <c r="B3076" s="11" t="s">
        <v>1199</v>
      </c>
      <c r="C3076" s="11" t="s">
        <v>507</v>
      </c>
      <c r="D3076" s="11" t="s">
        <v>662</v>
      </c>
      <c r="F3076" s="15">
        <f>IF(ISBLANK($D3076),"",IF(ISBLANK($E3076),VLOOKUP($D3076,$J:$K,2,FALSE),VLOOKUP($E3076,'Daycare Packages'!$A:$G,7,FALSE)))</f>
        <v>30</v>
      </c>
      <c r="G3076" s="15"/>
      <c r="H3076" s="15">
        <f t="shared" si="115"/>
        <v>30</v>
      </c>
      <c r="I3076" s="198">
        <f t="shared" si="116"/>
        <v>3</v>
      </c>
    </row>
    <row r="3077" spans="1:9" x14ac:dyDescent="0.3">
      <c r="A3077" s="10">
        <v>43539</v>
      </c>
      <c r="B3077" s="11" t="s">
        <v>144</v>
      </c>
      <c r="C3077" s="11" t="s">
        <v>795</v>
      </c>
      <c r="D3077" s="11" t="s">
        <v>662</v>
      </c>
      <c r="E3077" s="11">
        <v>6735926</v>
      </c>
      <c r="F3077" s="15">
        <f>IF(ISBLANK($D3077),"",IF(ISBLANK($E3077),VLOOKUP($D3077,$J:$K,2,FALSE),VLOOKUP($E3077,'Daycare Packages'!$A:$G,7,FALSE)))</f>
        <v>25</v>
      </c>
      <c r="G3077" s="15"/>
      <c r="H3077" s="15">
        <f t="shared" si="115"/>
        <v>25</v>
      </c>
      <c r="I3077" s="198">
        <f t="shared" si="116"/>
        <v>3</v>
      </c>
    </row>
    <row r="3078" spans="1:9" x14ac:dyDescent="0.3">
      <c r="A3078" s="10">
        <v>43539</v>
      </c>
      <c r="B3078" s="11" t="s">
        <v>214</v>
      </c>
      <c r="C3078" s="11" t="s">
        <v>686</v>
      </c>
      <c r="D3078" s="11" t="s">
        <v>662</v>
      </c>
      <c r="E3078" s="11">
        <v>6783135</v>
      </c>
      <c r="F3078" s="15">
        <f>IF(ISBLANK($D3078),"",IF(ISBLANK($E3078),VLOOKUP($D3078,$J:$K,2,FALSE),VLOOKUP($E3078,'Daycare Packages'!$A:$G,7,FALSE)))</f>
        <v>23.4</v>
      </c>
      <c r="G3078" s="15"/>
      <c r="H3078" s="15">
        <f t="shared" si="115"/>
        <v>23.4</v>
      </c>
      <c r="I3078" s="198">
        <f t="shared" si="116"/>
        <v>3</v>
      </c>
    </row>
    <row r="3079" spans="1:9" x14ac:dyDescent="0.3">
      <c r="A3079" s="10">
        <v>43539</v>
      </c>
      <c r="B3079" s="11" t="s">
        <v>221</v>
      </c>
      <c r="C3079" s="11" t="s">
        <v>769</v>
      </c>
      <c r="D3079" s="11" t="s">
        <v>662</v>
      </c>
      <c r="E3079" s="11">
        <v>6802863</v>
      </c>
      <c r="F3079" s="15">
        <f>IF(ISBLANK($D3079),"",IF(ISBLANK($E3079),VLOOKUP($D3079,$J:$K,2,FALSE),VLOOKUP($E3079,'Daycare Packages'!$A:$G,7,FALSE)))</f>
        <v>27</v>
      </c>
      <c r="G3079" s="15"/>
      <c r="H3079" s="15">
        <f t="shared" si="115"/>
        <v>27</v>
      </c>
      <c r="I3079" s="198">
        <f t="shared" si="116"/>
        <v>3</v>
      </c>
    </row>
    <row r="3080" spans="1:9" x14ac:dyDescent="0.3">
      <c r="A3080" s="10">
        <v>43539</v>
      </c>
      <c r="B3080" s="11" t="s">
        <v>751</v>
      </c>
      <c r="C3080" s="11" t="s">
        <v>752</v>
      </c>
      <c r="D3080" s="11" t="s">
        <v>662</v>
      </c>
      <c r="F3080" s="15">
        <f>IF(ISBLANK($D3080),"",IF(ISBLANK($E3080),VLOOKUP($D3080,$J:$K,2,FALSE),VLOOKUP($E3080,'Daycare Packages'!$A:$G,7,FALSE)))</f>
        <v>30</v>
      </c>
      <c r="G3080" s="15"/>
      <c r="H3080" s="15">
        <f t="shared" si="115"/>
        <v>30</v>
      </c>
      <c r="I3080" s="198">
        <f t="shared" si="116"/>
        <v>3</v>
      </c>
    </row>
    <row r="3081" spans="1:9" x14ac:dyDescent="0.3">
      <c r="A3081" s="10">
        <v>43539</v>
      </c>
      <c r="B3081" s="11" t="s">
        <v>193</v>
      </c>
      <c r="C3081" s="11" t="s">
        <v>776</v>
      </c>
      <c r="D3081" s="11" t="s">
        <v>662</v>
      </c>
      <c r="E3081" s="11">
        <v>6787221</v>
      </c>
      <c r="F3081" s="15">
        <f>IF(ISBLANK($D3081),"",IF(ISBLANK($E3081),VLOOKUP($D3081,$J:$K,2,FALSE),VLOOKUP($E3081,'Daycare Packages'!$A:$G,7,FALSE)))</f>
        <v>27</v>
      </c>
      <c r="G3081" s="15"/>
      <c r="H3081" s="15">
        <f t="shared" si="115"/>
        <v>27</v>
      </c>
      <c r="I3081" s="198">
        <f t="shared" si="116"/>
        <v>3</v>
      </c>
    </row>
    <row r="3082" spans="1:9" x14ac:dyDescent="0.3">
      <c r="A3082" s="10">
        <v>43539</v>
      </c>
      <c r="B3082" s="11" t="s">
        <v>211</v>
      </c>
      <c r="C3082" s="11" t="s">
        <v>507</v>
      </c>
      <c r="D3082" s="11" t="s">
        <v>662</v>
      </c>
      <c r="F3082" s="15">
        <f>IF(ISBLANK($D3082),"",IF(ISBLANK($E3082),VLOOKUP($D3082,$J:$K,2,FALSE),VLOOKUP($E3082,'Daycare Packages'!$A:$G,7,FALSE)))</f>
        <v>30</v>
      </c>
      <c r="G3082" s="15">
        <v>-3</v>
      </c>
      <c r="H3082" s="15">
        <f t="shared" si="115"/>
        <v>27</v>
      </c>
      <c r="I3082" s="198">
        <f t="shared" si="116"/>
        <v>3</v>
      </c>
    </row>
    <row r="3083" spans="1:9" x14ac:dyDescent="0.3">
      <c r="A3083" s="10">
        <v>43539</v>
      </c>
      <c r="B3083" s="11" t="s">
        <v>621</v>
      </c>
      <c r="C3083" s="11" t="s">
        <v>622</v>
      </c>
      <c r="D3083" s="11" t="s">
        <v>662</v>
      </c>
      <c r="F3083" s="15">
        <f>IF(ISBLANK($D3083),"",IF(ISBLANK($E3083),VLOOKUP($D3083,$J:$K,2,FALSE),VLOOKUP($E3083,'Daycare Packages'!$A:$G,7,FALSE)))</f>
        <v>30</v>
      </c>
      <c r="G3083" s="15"/>
      <c r="H3083" s="15">
        <f t="shared" si="115"/>
        <v>30</v>
      </c>
      <c r="I3083" s="198">
        <f t="shared" si="116"/>
        <v>3</v>
      </c>
    </row>
    <row r="3084" spans="1:9" x14ac:dyDescent="0.3">
      <c r="A3084" s="10">
        <v>43539</v>
      </c>
      <c r="B3084" s="11" t="s">
        <v>770</v>
      </c>
      <c r="C3084" s="11" t="s">
        <v>771</v>
      </c>
      <c r="D3084" s="11" t="s">
        <v>662</v>
      </c>
      <c r="F3084" s="15">
        <f>IF(ISBLANK($D3084),"",IF(ISBLANK($E3084),VLOOKUP($D3084,$J:$K,2,FALSE),VLOOKUP($E3084,'Daycare Packages'!$A:$G,7,FALSE)))</f>
        <v>30</v>
      </c>
      <c r="G3084" s="15"/>
      <c r="H3084" s="15">
        <f t="shared" si="115"/>
        <v>30</v>
      </c>
      <c r="I3084" s="198">
        <f t="shared" si="116"/>
        <v>3</v>
      </c>
    </row>
    <row r="3085" spans="1:9" x14ac:dyDescent="0.3">
      <c r="A3085" s="10">
        <v>43539</v>
      </c>
      <c r="B3085" s="11" t="s">
        <v>147</v>
      </c>
      <c r="C3085" s="11" t="s">
        <v>796</v>
      </c>
      <c r="D3085" s="11" t="s">
        <v>662</v>
      </c>
      <c r="E3085" s="11">
        <v>6691923</v>
      </c>
      <c r="F3085" s="15">
        <f>IF(ISBLANK($D3085),"",IF(ISBLANK($E3085),VLOOKUP($D3085,$J:$K,2,FALSE),VLOOKUP($E3085,'Daycare Packages'!$A:$G,7,FALSE)))</f>
        <v>22</v>
      </c>
      <c r="G3085" s="15"/>
      <c r="H3085" s="15">
        <f t="shared" si="115"/>
        <v>22</v>
      </c>
      <c r="I3085" s="198">
        <f t="shared" si="116"/>
        <v>3</v>
      </c>
    </row>
    <row r="3086" spans="1:9" x14ac:dyDescent="0.3">
      <c r="A3086" s="10">
        <v>43539</v>
      </c>
      <c r="B3086" s="11" t="s">
        <v>173</v>
      </c>
      <c r="C3086" s="11" t="s">
        <v>791</v>
      </c>
      <c r="D3086" s="11" t="s">
        <v>662</v>
      </c>
      <c r="E3086" s="11">
        <v>6715792</v>
      </c>
      <c r="F3086" s="15">
        <f>IF(ISBLANK($D3086),"",IF(ISBLANK($E3086),VLOOKUP($D3086,$J:$K,2,FALSE),VLOOKUP($E3086,'Daycare Packages'!$A:$G,7,FALSE)))</f>
        <v>25</v>
      </c>
      <c r="G3086" s="15"/>
      <c r="H3086" s="15">
        <f t="shared" si="115"/>
        <v>25</v>
      </c>
      <c r="I3086" s="198">
        <f t="shared" si="116"/>
        <v>3</v>
      </c>
    </row>
    <row r="3087" spans="1:9" x14ac:dyDescent="0.3">
      <c r="A3087" s="10">
        <v>43539</v>
      </c>
      <c r="B3087" s="11" t="s">
        <v>183</v>
      </c>
      <c r="C3087" s="11" t="s">
        <v>1192</v>
      </c>
      <c r="D3087" s="11" t="s">
        <v>662</v>
      </c>
      <c r="E3087" s="11">
        <v>6722072</v>
      </c>
      <c r="F3087" s="15">
        <f>IF(ISBLANK($D3087),"",IF(ISBLANK($E3087),VLOOKUP($D3087,$J:$K,2,FALSE),VLOOKUP($E3087,'Daycare Packages'!$A:$G,7,FALSE)))</f>
        <v>25</v>
      </c>
      <c r="G3087" s="15"/>
      <c r="H3087" s="15">
        <f t="shared" si="115"/>
        <v>25</v>
      </c>
      <c r="I3087" s="198">
        <f t="shared" si="116"/>
        <v>3</v>
      </c>
    </row>
    <row r="3088" spans="1:9" x14ac:dyDescent="0.3">
      <c r="A3088" s="10">
        <v>43539</v>
      </c>
      <c r="B3088" s="11" t="s">
        <v>887</v>
      </c>
      <c r="C3088" s="11" t="s">
        <v>888</v>
      </c>
      <c r="D3088" s="11" t="s">
        <v>662</v>
      </c>
      <c r="F3088" s="15">
        <f>IF(ISBLANK($D3088),"",IF(ISBLANK($E3088),VLOOKUP($D3088,$J:$K,2,FALSE),VLOOKUP($E3088,'Daycare Packages'!$A:$G,7,FALSE)))</f>
        <v>30</v>
      </c>
      <c r="G3088" s="15"/>
      <c r="H3088" s="15">
        <f t="shared" si="115"/>
        <v>30</v>
      </c>
      <c r="I3088" s="198">
        <f t="shared" si="116"/>
        <v>3</v>
      </c>
    </row>
    <row r="3089" spans="1:9" x14ac:dyDescent="0.3">
      <c r="A3089" s="10">
        <v>43539</v>
      </c>
      <c r="B3089" s="11" t="s">
        <v>140</v>
      </c>
      <c r="C3089" s="11" t="s">
        <v>475</v>
      </c>
      <c r="D3089" s="11" t="s">
        <v>662</v>
      </c>
      <c r="E3089" s="11">
        <v>6777117</v>
      </c>
      <c r="F3089" s="15">
        <f>IF(ISBLANK($D3089),"",IF(ISBLANK($E3089),VLOOKUP($D3089,$J:$K,2,FALSE),VLOOKUP($E3089,'Daycare Packages'!$A:$G,7,FALSE)))</f>
        <v>26</v>
      </c>
      <c r="G3089" s="15"/>
      <c r="H3089" s="15">
        <f t="shared" si="115"/>
        <v>26</v>
      </c>
      <c r="I3089" s="198">
        <f t="shared" si="116"/>
        <v>3</v>
      </c>
    </row>
    <row r="3090" spans="1:9" x14ac:dyDescent="0.3">
      <c r="A3090" s="10">
        <v>43539</v>
      </c>
      <c r="B3090" s="11" t="s">
        <v>699</v>
      </c>
      <c r="C3090" s="11" t="s">
        <v>478</v>
      </c>
      <c r="D3090" s="11" t="s">
        <v>662</v>
      </c>
      <c r="F3090" s="15">
        <f>IF(ISBLANK($D3090),"",IF(ISBLANK($E3090),VLOOKUP($D3090,$J:$K,2,FALSE),VLOOKUP($E3090,'Daycare Packages'!$A:$G,7,FALSE)))</f>
        <v>30</v>
      </c>
      <c r="G3090" s="15">
        <v>-3</v>
      </c>
      <c r="H3090" s="15">
        <f t="shared" si="115"/>
        <v>27</v>
      </c>
      <c r="I3090" s="198">
        <f t="shared" si="116"/>
        <v>3</v>
      </c>
    </row>
    <row r="3091" spans="1:9" x14ac:dyDescent="0.3">
      <c r="A3091" s="10">
        <v>43539</v>
      </c>
      <c r="B3091" s="11" t="s">
        <v>699</v>
      </c>
      <c r="C3091" s="11" t="s">
        <v>507</v>
      </c>
      <c r="D3091" s="11" t="s">
        <v>662</v>
      </c>
      <c r="F3091" s="15">
        <f>IF(ISBLANK($D3091),"",IF(ISBLANK($E3091),VLOOKUP($D3091,$J:$K,2,FALSE),VLOOKUP($E3091,'Daycare Packages'!$A:$G,7,FALSE)))</f>
        <v>30</v>
      </c>
      <c r="G3091" s="15">
        <v>-3</v>
      </c>
      <c r="H3091" s="15">
        <f t="shared" si="115"/>
        <v>27</v>
      </c>
      <c r="I3091" s="198">
        <f t="shared" si="116"/>
        <v>3</v>
      </c>
    </row>
    <row r="3092" spans="1:9" x14ac:dyDescent="0.3">
      <c r="A3092" s="10">
        <v>43539</v>
      </c>
      <c r="B3092" s="11" t="s">
        <v>757</v>
      </c>
      <c r="C3092" s="11" t="s">
        <v>1200</v>
      </c>
      <c r="D3092" s="11" t="s">
        <v>662</v>
      </c>
      <c r="F3092" s="15">
        <f>IF(ISBLANK($D3092),"",IF(ISBLANK($E3092),VLOOKUP($D3092,$J:$K,2,FALSE),VLOOKUP($E3092,'Daycare Packages'!$A:$G,7,FALSE)))</f>
        <v>30</v>
      </c>
      <c r="G3092" s="15"/>
      <c r="H3092" s="15">
        <f t="shared" si="115"/>
        <v>30</v>
      </c>
      <c r="I3092" s="198">
        <f t="shared" si="116"/>
        <v>3</v>
      </c>
    </row>
    <row r="3093" spans="1:9" x14ac:dyDescent="0.3">
      <c r="A3093" s="10">
        <v>43539</v>
      </c>
      <c r="B3093" s="11" t="s">
        <v>163</v>
      </c>
      <c r="C3093" s="11" t="s">
        <v>593</v>
      </c>
      <c r="D3093" s="11" t="s">
        <v>662</v>
      </c>
      <c r="E3093" s="11">
        <v>6797125</v>
      </c>
      <c r="F3093" s="15">
        <f>IF(ISBLANK($D3093),"",IF(ISBLANK($E3093),VLOOKUP($D3093,$J:$K,2,FALSE),VLOOKUP($E3093,'Daycare Packages'!$A:$G,7,FALSE)))</f>
        <v>27</v>
      </c>
      <c r="G3093" s="15"/>
      <c r="H3093" s="15">
        <f t="shared" si="115"/>
        <v>27</v>
      </c>
      <c r="I3093" s="198">
        <f t="shared" si="116"/>
        <v>3</v>
      </c>
    </row>
    <row r="3094" spans="1:9" x14ac:dyDescent="0.3">
      <c r="A3094" s="10">
        <v>43539</v>
      </c>
      <c r="B3094" s="11" t="s">
        <v>876</v>
      </c>
      <c r="C3094" s="11" t="s">
        <v>878</v>
      </c>
      <c r="D3094" s="11" t="s">
        <v>662</v>
      </c>
      <c r="F3094" s="15">
        <f>IF(ISBLANK($D3094),"",IF(ISBLANK($E3094),VLOOKUP($D3094,$J:$K,2,FALSE),VLOOKUP($E3094,'Daycare Packages'!$A:$G,7,FALSE)))</f>
        <v>30</v>
      </c>
      <c r="G3094" s="15"/>
      <c r="H3094" s="15">
        <f t="shared" si="115"/>
        <v>30</v>
      </c>
      <c r="I3094" s="198">
        <f t="shared" si="116"/>
        <v>3</v>
      </c>
    </row>
    <row r="3095" spans="1:9" x14ac:dyDescent="0.3">
      <c r="A3095" s="10">
        <v>43539</v>
      </c>
      <c r="B3095" s="11" t="s">
        <v>876</v>
      </c>
      <c r="C3095" s="11" t="s">
        <v>877</v>
      </c>
      <c r="D3095" s="11" t="s">
        <v>662</v>
      </c>
      <c r="F3095" s="15">
        <f>IF(ISBLANK($D3095),"",IF(ISBLANK($E3095),VLOOKUP($D3095,$J:$K,2,FALSE),VLOOKUP($E3095,'Daycare Packages'!$A:$G,7,FALSE)))</f>
        <v>30</v>
      </c>
      <c r="G3095" s="15"/>
      <c r="H3095" s="15">
        <f t="shared" si="115"/>
        <v>30</v>
      </c>
      <c r="I3095" s="198">
        <f t="shared" si="116"/>
        <v>3</v>
      </c>
    </row>
    <row r="3096" spans="1:9" x14ac:dyDescent="0.3">
      <c r="A3096" s="10">
        <v>43539</v>
      </c>
      <c r="B3096" s="11" t="s">
        <v>166</v>
      </c>
      <c r="C3096" s="11" t="s">
        <v>744</v>
      </c>
      <c r="D3096" s="11" t="s">
        <v>662</v>
      </c>
      <c r="E3096" s="11">
        <v>6735012</v>
      </c>
      <c r="F3096" s="15">
        <f>IF(ISBLANK($D3096),"",IF(ISBLANK($E3096),VLOOKUP($D3096,$J:$K,2,FALSE),VLOOKUP($E3096,'Daycare Packages'!$A:$G,7,FALSE)))</f>
        <v>24</v>
      </c>
      <c r="G3096" s="15"/>
      <c r="H3096" s="15">
        <f t="shared" si="115"/>
        <v>24</v>
      </c>
      <c r="I3096" s="198">
        <f t="shared" si="116"/>
        <v>3</v>
      </c>
    </row>
    <row r="3097" spans="1:9" x14ac:dyDescent="0.3">
      <c r="A3097" s="10">
        <v>43539</v>
      </c>
      <c r="B3097" s="11" t="s">
        <v>206</v>
      </c>
      <c r="C3097" s="11" t="s">
        <v>424</v>
      </c>
      <c r="D3097" s="11" t="s">
        <v>662</v>
      </c>
      <c r="E3097" s="11">
        <v>6732853</v>
      </c>
      <c r="F3097" s="15">
        <f>IF(ISBLANK($D3097),"",IF(ISBLANK($E3097),VLOOKUP($D3097,$J:$K,2,FALSE),VLOOKUP($E3097,'Daycare Packages'!$A:$G,7,FALSE)))</f>
        <v>26</v>
      </c>
      <c r="G3097" s="15"/>
      <c r="H3097" s="15">
        <f t="shared" si="115"/>
        <v>26</v>
      </c>
      <c r="I3097" s="198">
        <f t="shared" si="116"/>
        <v>3</v>
      </c>
    </row>
    <row r="3098" spans="1:9" x14ac:dyDescent="0.3">
      <c r="A3098" s="10">
        <v>43539</v>
      </c>
      <c r="B3098" s="11" t="s">
        <v>138</v>
      </c>
      <c r="C3098" s="11" t="s">
        <v>573</v>
      </c>
      <c r="D3098" s="11" t="s">
        <v>662</v>
      </c>
      <c r="E3098" s="11">
        <v>6669597</v>
      </c>
      <c r="F3098" s="15">
        <f>IF(ISBLANK($D3098),"",IF(ISBLANK($E3098),VLOOKUP($D3098,$J:$K,2,FALSE),VLOOKUP($E3098,'Daycare Packages'!$A:$G,7,FALSE)))</f>
        <v>22</v>
      </c>
      <c r="G3098" s="15"/>
      <c r="H3098" s="15">
        <f t="shared" si="115"/>
        <v>22</v>
      </c>
      <c r="I3098" s="198">
        <f t="shared" si="116"/>
        <v>3</v>
      </c>
    </row>
    <row r="3099" spans="1:9" x14ac:dyDescent="0.3">
      <c r="A3099" s="10">
        <v>43539</v>
      </c>
      <c r="B3099" s="11" t="s">
        <v>215</v>
      </c>
      <c r="C3099" s="11" t="s">
        <v>741</v>
      </c>
      <c r="D3099" s="11" t="s">
        <v>662</v>
      </c>
      <c r="E3099" s="11">
        <v>6778741</v>
      </c>
      <c r="F3099" s="15">
        <f>IF(ISBLANK($D3099),"",IF(ISBLANK($E3099),VLOOKUP($D3099,$J:$K,2,FALSE),VLOOKUP($E3099,'Daycare Packages'!$A:$G,7,FALSE)))</f>
        <v>27</v>
      </c>
      <c r="G3099" s="15"/>
      <c r="H3099" s="15">
        <f t="shared" si="115"/>
        <v>27</v>
      </c>
      <c r="I3099" s="198">
        <f t="shared" si="116"/>
        <v>3</v>
      </c>
    </row>
    <row r="3100" spans="1:9" x14ac:dyDescent="0.3">
      <c r="A3100" s="10">
        <v>43539</v>
      </c>
      <c r="B3100" s="11" t="s">
        <v>425</v>
      </c>
      <c r="C3100" s="11" t="s">
        <v>426</v>
      </c>
      <c r="D3100" s="11" t="s">
        <v>662</v>
      </c>
      <c r="F3100" s="15">
        <f>IF(ISBLANK($D3100),"",IF(ISBLANK($E3100),VLOOKUP($D3100,$J:$K,2,FALSE),VLOOKUP($E3100,'Daycare Packages'!$A:$G,7,FALSE)))</f>
        <v>30</v>
      </c>
      <c r="G3100" s="15"/>
      <c r="H3100" s="15">
        <f t="shared" si="115"/>
        <v>30</v>
      </c>
      <c r="I3100" s="198">
        <f t="shared" si="116"/>
        <v>3</v>
      </c>
    </row>
    <row r="3101" spans="1:9" x14ac:dyDescent="0.3">
      <c r="A3101" s="10">
        <v>43539</v>
      </c>
      <c r="B3101" s="11" t="s">
        <v>160</v>
      </c>
      <c r="C3101" s="11" t="s">
        <v>794</v>
      </c>
      <c r="D3101" s="11" t="s">
        <v>659</v>
      </c>
      <c r="F3101" s="15">
        <f>IF(ISBLANK($D3101),"",IF(ISBLANK($E3101),VLOOKUP($D3101,$J:$K,2,FALSE),VLOOKUP($E3101,'Daycare Packages'!$A:$G,7,FALSE)))</f>
        <v>20</v>
      </c>
      <c r="G3101" s="15"/>
      <c r="H3101" s="15">
        <f t="shared" si="115"/>
        <v>20</v>
      </c>
      <c r="I3101" s="198">
        <f t="shared" si="116"/>
        <v>3</v>
      </c>
    </row>
    <row r="3102" spans="1:9" x14ac:dyDescent="0.3">
      <c r="A3102" s="55">
        <v>43539</v>
      </c>
      <c r="B3102" s="56" t="s">
        <v>160</v>
      </c>
      <c r="C3102" s="56" t="s">
        <v>793</v>
      </c>
      <c r="D3102" s="56" t="s">
        <v>659</v>
      </c>
      <c r="E3102" s="56"/>
      <c r="F3102" s="59">
        <f>IF(ISBLANK($D3102),"",IF(ISBLANK($E3102),VLOOKUP($D3102,$J:$K,2,FALSE),VLOOKUP($E3102,'Daycare Packages'!$A:$G,7,FALSE)))</f>
        <v>20</v>
      </c>
      <c r="G3102" s="59"/>
      <c r="H3102" s="59">
        <f t="shared" si="115"/>
        <v>20</v>
      </c>
      <c r="I3102" s="198">
        <f t="shared" si="116"/>
        <v>3</v>
      </c>
    </row>
    <row r="3103" spans="1:9" x14ac:dyDescent="0.3">
      <c r="A3103" s="10">
        <v>43540</v>
      </c>
      <c r="B3103" s="11" t="s">
        <v>989</v>
      </c>
      <c r="C3103" s="11" t="s">
        <v>765</v>
      </c>
      <c r="D3103" s="11" t="s">
        <v>662</v>
      </c>
      <c r="F3103" s="15">
        <f>IF(ISBLANK($D3103),"",IF(ISBLANK($E3103),VLOOKUP($D3103,$J:$K,2,FALSE),VLOOKUP($E3103,'Daycare Packages'!$A:$G,7,FALSE)))</f>
        <v>30</v>
      </c>
      <c r="G3103" s="15"/>
      <c r="H3103" s="15">
        <f t="shared" si="115"/>
        <v>30</v>
      </c>
      <c r="I3103" s="198">
        <f t="shared" si="116"/>
        <v>3</v>
      </c>
    </row>
    <row r="3104" spans="1:9" x14ac:dyDescent="0.3">
      <c r="A3104" s="10">
        <v>43540</v>
      </c>
      <c r="B3104" s="11" t="s">
        <v>212</v>
      </c>
      <c r="C3104" s="11" t="s">
        <v>707</v>
      </c>
      <c r="D3104" s="11" t="s">
        <v>662</v>
      </c>
      <c r="F3104" s="15">
        <f>IF(ISBLANK($D3104),"",IF(ISBLANK($E3104),VLOOKUP($D3104,$J:$K,2,FALSE),VLOOKUP($E3104,'Daycare Packages'!$A:$G,7,FALSE)))</f>
        <v>30</v>
      </c>
      <c r="G3104" s="15"/>
      <c r="H3104" s="15">
        <f t="shared" si="115"/>
        <v>30</v>
      </c>
      <c r="I3104" s="198">
        <f t="shared" si="116"/>
        <v>3</v>
      </c>
    </row>
    <row r="3105" spans="1:9" x14ac:dyDescent="0.3">
      <c r="A3105" s="10">
        <v>43540</v>
      </c>
      <c r="B3105" s="11" t="s">
        <v>123</v>
      </c>
      <c r="C3105" s="11" t="s">
        <v>507</v>
      </c>
      <c r="D3105" s="11" t="s">
        <v>662</v>
      </c>
      <c r="E3105" s="11">
        <v>6644301</v>
      </c>
      <c r="F3105" s="15">
        <f>IF(ISBLANK($D3105),"",IF(ISBLANK($E3105),VLOOKUP($D3105,$J:$K,2,FALSE),VLOOKUP($E3105,'Daycare Packages'!$A:$G,7,FALSE)))</f>
        <v>22</v>
      </c>
      <c r="G3105" s="15"/>
      <c r="H3105" s="15">
        <f t="shared" si="115"/>
        <v>22</v>
      </c>
      <c r="I3105" s="198">
        <f t="shared" si="116"/>
        <v>3</v>
      </c>
    </row>
    <row r="3106" spans="1:9" x14ac:dyDescent="0.3">
      <c r="A3106" s="10">
        <v>43540</v>
      </c>
      <c r="B3106" s="11" t="s">
        <v>114</v>
      </c>
      <c r="C3106" s="11" t="s">
        <v>789</v>
      </c>
      <c r="D3106" s="11" t="s">
        <v>662</v>
      </c>
      <c r="E3106" s="11">
        <v>6735275</v>
      </c>
      <c r="F3106" s="15">
        <f>IF(ISBLANK($D3106),"",IF(ISBLANK($E3106),VLOOKUP($D3106,$J:$K,2,FALSE),VLOOKUP($E3106,'Daycare Packages'!$A:$G,7,FALSE)))</f>
        <v>22</v>
      </c>
      <c r="G3106" s="15"/>
      <c r="H3106" s="15">
        <f t="shared" si="115"/>
        <v>22</v>
      </c>
      <c r="I3106" s="198">
        <f t="shared" si="116"/>
        <v>3</v>
      </c>
    </row>
    <row r="3107" spans="1:9" x14ac:dyDescent="0.3">
      <c r="A3107" s="10">
        <v>43540</v>
      </c>
      <c r="B3107" s="11" t="s">
        <v>688</v>
      </c>
      <c r="C3107" s="11" t="s">
        <v>689</v>
      </c>
      <c r="D3107" s="11" t="s">
        <v>662</v>
      </c>
      <c r="F3107" s="15">
        <f>IF(ISBLANK($D3107),"",IF(ISBLANK($E3107),VLOOKUP($D3107,$J:$K,2,FALSE),VLOOKUP($E3107,'Daycare Packages'!$A:$G,7,FALSE)))</f>
        <v>30</v>
      </c>
      <c r="G3107" s="15"/>
      <c r="H3107" s="15">
        <f t="shared" si="115"/>
        <v>30</v>
      </c>
      <c r="I3107" s="198">
        <f t="shared" si="116"/>
        <v>3</v>
      </c>
    </row>
    <row r="3108" spans="1:9" x14ac:dyDescent="0.3">
      <c r="A3108" s="10">
        <v>43540</v>
      </c>
      <c r="B3108" s="11" t="s">
        <v>617</v>
      </c>
      <c r="C3108" s="11" t="s">
        <v>618</v>
      </c>
      <c r="D3108" s="11" t="s">
        <v>662</v>
      </c>
      <c r="F3108" s="15">
        <f>IF(ISBLANK($D3108),"",IF(ISBLANK($E3108),VLOOKUP($D3108,$J:$K,2,FALSE),VLOOKUP($E3108,'Daycare Packages'!$A:$G,7,FALSE)))</f>
        <v>30</v>
      </c>
      <c r="G3108" s="15"/>
      <c r="H3108" s="15">
        <f t="shared" si="115"/>
        <v>30</v>
      </c>
      <c r="I3108" s="198">
        <f t="shared" si="116"/>
        <v>3</v>
      </c>
    </row>
    <row r="3109" spans="1:9" x14ac:dyDescent="0.3">
      <c r="A3109" s="10">
        <v>43540</v>
      </c>
      <c r="B3109" s="11" t="s">
        <v>166</v>
      </c>
      <c r="C3109" s="11" t="s">
        <v>744</v>
      </c>
      <c r="D3109" s="11" t="s">
        <v>662</v>
      </c>
      <c r="E3109" s="11">
        <v>6735012</v>
      </c>
      <c r="F3109" s="15">
        <f>IF(ISBLANK($D3109),"",IF(ISBLANK($E3109),VLOOKUP($D3109,$J:$K,2,FALSE),VLOOKUP($E3109,'Daycare Packages'!$A:$G,7,FALSE)))</f>
        <v>24</v>
      </c>
      <c r="G3109" s="15"/>
      <c r="H3109" s="15">
        <f t="shared" si="115"/>
        <v>24</v>
      </c>
      <c r="I3109" s="198">
        <f t="shared" si="116"/>
        <v>3</v>
      </c>
    </row>
    <row r="3110" spans="1:9" x14ac:dyDescent="0.3">
      <c r="A3110" s="10">
        <v>43540</v>
      </c>
      <c r="B3110" s="11" t="s">
        <v>134</v>
      </c>
      <c r="C3110" s="11" t="s">
        <v>883</v>
      </c>
      <c r="D3110" s="11" t="s">
        <v>662</v>
      </c>
      <c r="E3110" s="11">
        <v>6732664</v>
      </c>
      <c r="F3110" s="15">
        <f>IF(ISBLANK($D3110),"",IF(ISBLANK($E3110),VLOOKUP($D3110,$J:$K,2,FALSE),VLOOKUP($E3110,'Daycare Packages'!$A:$G,7,FALSE)))</f>
        <v>26</v>
      </c>
      <c r="G3110" s="15"/>
      <c r="H3110" s="15">
        <f t="shared" si="115"/>
        <v>26</v>
      </c>
      <c r="I3110" s="198">
        <f t="shared" si="116"/>
        <v>3</v>
      </c>
    </row>
    <row r="3111" spans="1:9" x14ac:dyDescent="0.3">
      <c r="A3111" s="10">
        <v>43540</v>
      </c>
      <c r="B3111" s="11" t="s">
        <v>836</v>
      </c>
      <c r="C3111" s="11" t="s">
        <v>498</v>
      </c>
      <c r="D3111" s="11" t="s">
        <v>662</v>
      </c>
      <c r="F3111" s="15">
        <f>IF(ISBLANK($D3111),"",IF(ISBLANK($E3111),VLOOKUP($D3111,$J:$K,2,FALSE),VLOOKUP($E3111,'Daycare Packages'!$A:$G,7,FALSE)))</f>
        <v>30</v>
      </c>
      <c r="G3111" s="15"/>
      <c r="H3111" s="15">
        <f t="shared" si="115"/>
        <v>30</v>
      </c>
      <c r="I3111" s="198">
        <f t="shared" si="116"/>
        <v>3</v>
      </c>
    </row>
    <row r="3112" spans="1:9" x14ac:dyDescent="0.3">
      <c r="A3112" s="10">
        <v>43540</v>
      </c>
      <c r="B3112" s="11" t="s">
        <v>826</v>
      </c>
      <c r="C3112" s="11" t="s">
        <v>827</v>
      </c>
      <c r="D3112" s="11" t="s">
        <v>662</v>
      </c>
      <c r="F3112" s="15">
        <f>IF(ISBLANK($D3112),"",IF(ISBLANK($E3112),VLOOKUP($D3112,$J:$K,2,FALSE),VLOOKUP($E3112,'Daycare Packages'!$A:$G,7,FALSE)))</f>
        <v>30</v>
      </c>
      <c r="G3112" s="15"/>
      <c r="H3112" s="15">
        <f t="shared" si="115"/>
        <v>30</v>
      </c>
      <c r="I3112" s="198">
        <f t="shared" si="116"/>
        <v>3</v>
      </c>
    </row>
    <row r="3113" spans="1:9" x14ac:dyDescent="0.3">
      <c r="A3113" s="10">
        <v>43540</v>
      </c>
      <c r="B3113" s="11" t="s">
        <v>826</v>
      </c>
      <c r="C3113" s="11" t="s">
        <v>553</v>
      </c>
      <c r="D3113" s="11" t="s">
        <v>662</v>
      </c>
      <c r="F3113" s="15">
        <f>IF(ISBLANK($D3113),"",IF(ISBLANK($E3113),VLOOKUP($D3113,$J:$K,2,FALSE),VLOOKUP($E3113,'Daycare Packages'!$A:$G,7,FALSE)))</f>
        <v>30</v>
      </c>
      <c r="G3113" s="15"/>
      <c r="H3113" s="15">
        <f t="shared" si="115"/>
        <v>30</v>
      </c>
      <c r="I3113" s="198">
        <f t="shared" si="116"/>
        <v>3</v>
      </c>
    </row>
    <row r="3114" spans="1:9" x14ac:dyDescent="0.3">
      <c r="A3114" s="10">
        <v>43540</v>
      </c>
      <c r="B3114" s="11" t="s">
        <v>783</v>
      </c>
      <c r="C3114" s="11" t="s">
        <v>514</v>
      </c>
      <c r="D3114" s="11" t="s">
        <v>662</v>
      </c>
      <c r="F3114" s="15">
        <f>IF(ISBLANK($D3114),"",IF(ISBLANK($E3114),VLOOKUP($D3114,$J:$K,2,FALSE),VLOOKUP($E3114,'Daycare Packages'!$A:$G,7,FALSE)))</f>
        <v>30</v>
      </c>
      <c r="G3114" s="15"/>
      <c r="H3114" s="15">
        <f t="shared" si="115"/>
        <v>30</v>
      </c>
      <c r="I3114" s="198">
        <f t="shared" si="116"/>
        <v>3</v>
      </c>
    </row>
    <row r="3115" spans="1:9" x14ac:dyDescent="0.3">
      <c r="A3115" s="55">
        <v>43540</v>
      </c>
      <c r="B3115" s="56" t="s">
        <v>182</v>
      </c>
      <c r="C3115" s="56" t="s">
        <v>685</v>
      </c>
      <c r="D3115" s="56" t="s">
        <v>662</v>
      </c>
      <c r="E3115" s="56">
        <v>6769807</v>
      </c>
      <c r="F3115" s="59">
        <f>IF(ISBLANK($D3115),"",IF(ISBLANK($E3115),VLOOKUP($D3115,$J:$K,2,FALSE),VLOOKUP($E3115,'Daycare Packages'!$A:$G,7,FALSE)))</f>
        <v>23</v>
      </c>
      <c r="G3115" s="59"/>
      <c r="H3115" s="59">
        <f t="shared" si="115"/>
        <v>23</v>
      </c>
      <c r="I3115" s="198">
        <f t="shared" si="116"/>
        <v>3</v>
      </c>
    </row>
    <row r="3116" spans="1:9" x14ac:dyDescent="0.3">
      <c r="A3116" s="10">
        <v>43541</v>
      </c>
      <c r="B3116" s="11" t="s">
        <v>751</v>
      </c>
      <c r="C3116" s="11" t="s">
        <v>752</v>
      </c>
      <c r="D3116" s="11" t="s">
        <v>659</v>
      </c>
      <c r="F3116" s="15">
        <f>IF(ISBLANK($D3116),"",IF(ISBLANK($E3116),VLOOKUP($D3116,$J:$K,2,FALSE),VLOOKUP($E3116,'Daycare Packages'!$A:$G,7,FALSE)))</f>
        <v>20</v>
      </c>
      <c r="G3116" s="15"/>
      <c r="H3116" s="15">
        <f t="shared" si="115"/>
        <v>20</v>
      </c>
      <c r="I3116" s="198">
        <f t="shared" si="116"/>
        <v>3</v>
      </c>
    </row>
    <row r="3117" spans="1:9" x14ac:dyDescent="0.3">
      <c r="A3117" s="10">
        <v>43541</v>
      </c>
      <c r="B3117" s="11" t="s">
        <v>720</v>
      </c>
      <c r="C3117" s="11" t="s">
        <v>721</v>
      </c>
      <c r="D3117" s="11" t="s">
        <v>662</v>
      </c>
      <c r="F3117" s="15">
        <f>IF(ISBLANK($D3117),"",IF(ISBLANK($E3117),VLOOKUP($D3117,$J:$K,2,FALSE),VLOOKUP($E3117,'Daycare Packages'!$A:$G,7,FALSE)))</f>
        <v>30</v>
      </c>
      <c r="G3117" s="15"/>
      <c r="H3117" s="15">
        <f t="shared" si="115"/>
        <v>30</v>
      </c>
      <c r="I3117" s="198">
        <f t="shared" si="116"/>
        <v>3</v>
      </c>
    </row>
    <row r="3118" spans="1:9" x14ac:dyDescent="0.3">
      <c r="A3118" s="10">
        <v>43541</v>
      </c>
      <c r="B3118" s="11" t="s">
        <v>198</v>
      </c>
      <c r="C3118" s="11" t="s">
        <v>739</v>
      </c>
      <c r="D3118" s="11" t="s">
        <v>662</v>
      </c>
      <c r="E3118" s="11">
        <v>6758811</v>
      </c>
      <c r="F3118" s="15">
        <f>IF(ISBLANK($D3118),"",IF(ISBLANK($E3118),VLOOKUP($D3118,$J:$K,2,FALSE),VLOOKUP($E3118,'Daycare Packages'!$A:$G,7,FALSE)))</f>
        <v>27</v>
      </c>
      <c r="G3118" s="15"/>
      <c r="H3118" s="15">
        <f t="shared" si="115"/>
        <v>27</v>
      </c>
      <c r="I3118" s="198">
        <f t="shared" si="116"/>
        <v>3</v>
      </c>
    </row>
    <row r="3119" spans="1:9" x14ac:dyDescent="0.3">
      <c r="A3119" s="10">
        <v>43541</v>
      </c>
      <c r="B3119" s="11" t="s">
        <v>151</v>
      </c>
      <c r="C3119" s="11" t="s">
        <v>578</v>
      </c>
      <c r="D3119" s="11" t="s">
        <v>662</v>
      </c>
      <c r="E3119" s="11">
        <v>6695845</v>
      </c>
      <c r="F3119" s="15">
        <f>IF(ISBLANK($D3119),"",IF(ISBLANK($E3119),VLOOKUP($D3119,$J:$K,2,FALSE),VLOOKUP($E3119,'Daycare Packages'!$A:$G,7,FALSE)))</f>
        <v>22</v>
      </c>
      <c r="G3119" s="15"/>
      <c r="H3119" s="15">
        <f t="shared" si="115"/>
        <v>22</v>
      </c>
      <c r="I3119" s="198">
        <f t="shared" si="116"/>
        <v>3</v>
      </c>
    </row>
    <row r="3120" spans="1:9" x14ac:dyDescent="0.3">
      <c r="A3120" s="10">
        <v>43541</v>
      </c>
      <c r="B3120" s="74" t="s">
        <v>151</v>
      </c>
      <c r="C3120" s="74" t="s">
        <v>578</v>
      </c>
      <c r="D3120" s="74" t="s">
        <v>662</v>
      </c>
      <c r="E3120" s="74">
        <v>6695845</v>
      </c>
      <c r="F3120" s="60">
        <f>IF(ISBLANK($D3120),"",IF(ISBLANK($E3120),VLOOKUP($D3120,$J:$K,2,FALSE),VLOOKUP($E3120,'Daycare Packages'!$A:$G,7,FALSE)))</f>
        <v>22</v>
      </c>
      <c r="G3120" s="60"/>
      <c r="H3120" s="60">
        <f t="shared" si="115"/>
        <v>22</v>
      </c>
      <c r="I3120" s="198">
        <f t="shared" si="116"/>
        <v>3</v>
      </c>
    </row>
    <row r="3121" spans="1:9" x14ac:dyDescent="0.3">
      <c r="A3121" s="10">
        <v>43541</v>
      </c>
      <c r="B3121" s="11" t="s">
        <v>182</v>
      </c>
      <c r="C3121" s="11" t="s">
        <v>685</v>
      </c>
      <c r="D3121" s="11" t="s">
        <v>662</v>
      </c>
      <c r="E3121" s="11">
        <v>6769807</v>
      </c>
      <c r="F3121" s="15">
        <f>IF(ISBLANK($D3121),"",IF(ISBLANK($E3121),VLOOKUP($D3121,$J:$K,2,FALSE),VLOOKUP($E3121,'Daycare Packages'!$A:$G,7,FALSE)))</f>
        <v>23</v>
      </c>
      <c r="G3121" s="15"/>
      <c r="H3121" s="15">
        <f t="shared" si="115"/>
        <v>23</v>
      </c>
      <c r="I3121" s="198">
        <f t="shared" si="116"/>
        <v>3</v>
      </c>
    </row>
    <row r="3122" spans="1:9" x14ac:dyDescent="0.3">
      <c r="A3122" s="10">
        <v>43541</v>
      </c>
      <c r="B3122" s="11" t="s">
        <v>1070</v>
      </c>
      <c r="C3122" s="11" t="s">
        <v>1071</v>
      </c>
      <c r="D3122" s="11" t="s">
        <v>662</v>
      </c>
      <c r="E3122" s="11">
        <v>6778214</v>
      </c>
      <c r="F3122" s="15">
        <f>IF(ISBLANK($D3122),"",IF(ISBLANK($E3122),VLOOKUP($D3122,$J:$K,2,FALSE),VLOOKUP($E3122,'Daycare Packages'!$A:$G,7,FALSE)))</f>
        <v>27</v>
      </c>
      <c r="G3122" s="15"/>
      <c r="H3122" s="15">
        <f t="shared" si="115"/>
        <v>27</v>
      </c>
      <c r="I3122" s="198">
        <f t="shared" si="116"/>
        <v>3</v>
      </c>
    </row>
    <row r="3123" spans="1:9" x14ac:dyDescent="0.3">
      <c r="A3123" s="10">
        <v>43541</v>
      </c>
      <c r="B3123" s="11" t="s">
        <v>115</v>
      </c>
      <c r="C3123" s="11" t="s">
        <v>764</v>
      </c>
      <c r="D3123" s="11" t="s">
        <v>662</v>
      </c>
      <c r="E3123" s="11">
        <v>6589872</v>
      </c>
      <c r="F3123" s="15">
        <f>IF(ISBLANK($D3123),"",IF(ISBLANK($E3123),VLOOKUP($D3123,$J:$K,2,FALSE),VLOOKUP($E3123,'Daycare Packages'!$A:$G,7,FALSE)))</f>
        <v>22</v>
      </c>
      <c r="G3123" s="15"/>
      <c r="H3123" s="15">
        <f t="shared" si="115"/>
        <v>22</v>
      </c>
      <c r="I3123" s="198">
        <f t="shared" si="116"/>
        <v>3</v>
      </c>
    </row>
    <row r="3124" spans="1:9" x14ac:dyDescent="0.3">
      <c r="A3124" s="10">
        <v>43541</v>
      </c>
      <c r="B3124" s="11" t="s">
        <v>783</v>
      </c>
      <c r="C3124" s="11" t="s">
        <v>1203</v>
      </c>
      <c r="D3124" s="11" t="s">
        <v>662</v>
      </c>
      <c r="F3124" s="15">
        <f>IF(ISBLANK($D3124),"",IF(ISBLANK($E3124),VLOOKUP($D3124,$J:$K,2,FALSE),VLOOKUP($E3124,'Daycare Packages'!$A:$G,7,FALSE)))</f>
        <v>30</v>
      </c>
      <c r="G3124" s="15"/>
      <c r="H3124" s="15">
        <f t="shared" si="115"/>
        <v>30</v>
      </c>
      <c r="I3124" s="198">
        <f t="shared" si="116"/>
        <v>3</v>
      </c>
    </row>
    <row r="3125" spans="1:9" x14ac:dyDescent="0.3">
      <c r="A3125" s="10">
        <v>43541</v>
      </c>
      <c r="B3125" s="11" t="s">
        <v>114</v>
      </c>
      <c r="C3125" s="11" t="s">
        <v>789</v>
      </c>
      <c r="D3125" s="11" t="s">
        <v>662</v>
      </c>
      <c r="E3125" s="11">
        <v>6735275</v>
      </c>
      <c r="F3125" s="15">
        <f>IF(ISBLANK($D3125),"",IF(ISBLANK($E3125),VLOOKUP($D3125,$J:$K,2,FALSE),VLOOKUP($E3125,'Daycare Packages'!$A:$G,7,FALSE)))</f>
        <v>22</v>
      </c>
      <c r="G3125" s="15"/>
      <c r="H3125" s="15">
        <f t="shared" si="115"/>
        <v>22</v>
      </c>
      <c r="I3125" s="198">
        <f t="shared" si="116"/>
        <v>3</v>
      </c>
    </row>
    <row r="3126" spans="1:9" x14ac:dyDescent="0.3">
      <c r="A3126" s="10">
        <v>43541</v>
      </c>
      <c r="B3126" s="11" t="s">
        <v>109</v>
      </c>
      <c r="C3126" s="11" t="s">
        <v>883</v>
      </c>
      <c r="D3126" s="11" t="s">
        <v>662</v>
      </c>
      <c r="E3126" s="11">
        <v>6735833</v>
      </c>
      <c r="F3126" s="15">
        <f>IF(ISBLANK($D3126),"",IF(ISBLANK($E3126),VLOOKUP($D3126,$J:$K,2,FALSE),VLOOKUP($E3126,'Daycare Packages'!$A:$G,7,FALSE)))</f>
        <v>22</v>
      </c>
      <c r="G3126" s="15"/>
      <c r="H3126" s="15">
        <f t="shared" si="115"/>
        <v>22</v>
      </c>
      <c r="I3126" s="198">
        <f t="shared" si="116"/>
        <v>3</v>
      </c>
    </row>
    <row r="3127" spans="1:9" x14ac:dyDescent="0.3">
      <c r="A3127" s="55">
        <v>43541</v>
      </c>
      <c r="B3127" s="56" t="s">
        <v>109</v>
      </c>
      <c r="C3127" s="56" t="s">
        <v>930</v>
      </c>
      <c r="D3127" s="56" t="s">
        <v>662</v>
      </c>
      <c r="E3127" s="56">
        <v>6735833</v>
      </c>
      <c r="F3127" s="59">
        <f>IF(ISBLANK($D3127),"",IF(ISBLANK($E3127),VLOOKUP($D3127,$J:$K,2,FALSE),VLOOKUP($E3127,'Daycare Packages'!$A:$G,7,FALSE)))</f>
        <v>22</v>
      </c>
      <c r="G3127" s="59"/>
      <c r="H3127" s="59">
        <f t="shared" si="115"/>
        <v>22</v>
      </c>
      <c r="I3127" s="198">
        <f t="shared" si="116"/>
        <v>3</v>
      </c>
    </row>
    <row r="3128" spans="1:9" x14ac:dyDescent="0.3">
      <c r="A3128" s="10">
        <v>43542</v>
      </c>
      <c r="B3128" s="11" t="s">
        <v>152</v>
      </c>
      <c r="C3128" s="11" t="s">
        <v>679</v>
      </c>
      <c r="D3128" s="11" t="s">
        <v>662</v>
      </c>
      <c r="E3128" s="11">
        <v>6702411</v>
      </c>
      <c r="F3128" s="15">
        <f>IF(ISBLANK($D3128),"",IF(ISBLANK($E3128),VLOOKUP($D3128,$J:$K,2,FALSE),VLOOKUP($E3128,'Daycare Packages'!$A:$G,7,FALSE)))</f>
        <v>0</v>
      </c>
      <c r="G3128" s="15"/>
      <c r="H3128" s="15">
        <f t="shared" si="115"/>
        <v>0</v>
      </c>
      <c r="I3128" s="198">
        <f t="shared" si="116"/>
        <v>3</v>
      </c>
    </row>
    <row r="3129" spans="1:9" x14ac:dyDescent="0.3">
      <c r="A3129" s="10">
        <v>43542</v>
      </c>
      <c r="B3129" s="11" t="s">
        <v>201</v>
      </c>
      <c r="C3129" s="11" t="s">
        <v>672</v>
      </c>
      <c r="D3129" s="11" t="s">
        <v>659</v>
      </c>
      <c r="F3129" s="15">
        <f>IF(ISBLANK($D3129),"",IF(ISBLANK($E3129),VLOOKUP($D3129,$J:$K,2,FALSE),VLOOKUP($E3129,'Daycare Packages'!$A:$G,7,FALSE)))</f>
        <v>20</v>
      </c>
      <c r="G3129" s="15"/>
      <c r="H3129" s="15">
        <f t="shared" si="115"/>
        <v>20</v>
      </c>
      <c r="I3129" s="198">
        <f t="shared" si="116"/>
        <v>3</v>
      </c>
    </row>
    <row r="3130" spans="1:9" x14ac:dyDescent="0.3">
      <c r="A3130" s="10">
        <v>43542</v>
      </c>
      <c r="B3130" s="11" t="s">
        <v>190</v>
      </c>
      <c r="C3130" s="11" t="s">
        <v>718</v>
      </c>
      <c r="D3130" s="11" t="s">
        <v>659</v>
      </c>
      <c r="F3130" s="15">
        <f>IF(ISBLANK($D3130),"",IF(ISBLANK($E3130),VLOOKUP($D3130,$J:$K,2,FALSE),VLOOKUP($E3130,'Daycare Packages'!$A:$G,7,FALSE)))</f>
        <v>20</v>
      </c>
      <c r="G3130" s="15"/>
      <c r="H3130" s="15">
        <f t="shared" ref="H3130:H3192" si="117">IF(ISBLANK(D3130),"",SUM(F3130:G3130))</f>
        <v>20</v>
      </c>
      <c r="I3130" s="198">
        <f t="shared" si="116"/>
        <v>3</v>
      </c>
    </row>
    <row r="3131" spans="1:9" x14ac:dyDescent="0.3">
      <c r="A3131" s="10">
        <v>43542</v>
      </c>
      <c r="B3131" s="11" t="s">
        <v>1165</v>
      </c>
      <c r="C3131" s="11" t="s">
        <v>1166</v>
      </c>
      <c r="D3131" s="11" t="s">
        <v>659</v>
      </c>
      <c r="E3131" s="11">
        <v>6801053</v>
      </c>
      <c r="F3131" s="15">
        <f>IF(ISBLANK($D3131),"",IF(ISBLANK($E3131),VLOOKUP($D3131,$J:$K,2,FALSE),VLOOKUP($E3131,'Daycare Packages'!$A:$G,7,FALSE)))</f>
        <v>19</v>
      </c>
      <c r="G3131" s="15"/>
      <c r="H3131" s="15">
        <f t="shared" si="117"/>
        <v>19</v>
      </c>
      <c r="I3131" s="198">
        <f t="shared" si="116"/>
        <v>3</v>
      </c>
    </row>
    <row r="3132" spans="1:9" x14ac:dyDescent="0.3">
      <c r="A3132" s="10">
        <v>43542</v>
      </c>
      <c r="B3132" s="11" t="s">
        <v>1188</v>
      </c>
      <c r="C3132" s="11" t="s">
        <v>715</v>
      </c>
      <c r="D3132" s="11" t="s">
        <v>659</v>
      </c>
      <c r="F3132" s="15">
        <f>IF(ISBLANK($D3132),"",IF(ISBLANK($E3132),VLOOKUP($D3132,$J:$K,2,FALSE),VLOOKUP($E3132,'Daycare Packages'!$A:$G,7,FALSE)))</f>
        <v>20</v>
      </c>
      <c r="G3132" s="15">
        <v>-20</v>
      </c>
      <c r="H3132" s="15">
        <f t="shared" si="117"/>
        <v>0</v>
      </c>
      <c r="I3132" s="198">
        <f t="shared" si="116"/>
        <v>3</v>
      </c>
    </row>
    <row r="3133" spans="1:9" x14ac:dyDescent="0.3">
      <c r="A3133" s="10">
        <v>43542</v>
      </c>
      <c r="B3133" s="11" t="s">
        <v>1206</v>
      </c>
      <c r="C3133" s="11" t="s">
        <v>559</v>
      </c>
      <c r="D3133" s="11" t="s">
        <v>662</v>
      </c>
      <c r="F3133" s="15">
        <f>IF(ISBLANK($D3133),"",IF(ISBLANK($E3133),VLOOKUP($D3133,$J:$K,2,FALSE),VLOOKUP($E3133,'Daycare Packages'!$A:$G,7,FALSE)))</f>
        <v>30</v>
      </c>
      <c r="G3133" s="15"/>
      <c r="H3133" s="15">
        <f t="shared" si="117"/>
        <v>30</v>
      </c>
      <c r="I3133" s="198">
        <f t="shared" si="116"/>
        <v>3</v>
      </c>
    </row>
    <row r="3134" spans="1:9" x14ac:dyDescent="0.3">
      <c r="A3134" s="10">
        <v>43542</v>
      </c>
      <c r="B3134" s="11" t="s">
        <v>1206</v>
      </c>
      <c r="C3134" s="11" t="s">
        <v>1204</v>
      </c>
      <c r="D3134" s="11" t="s">
        <v>662</v>
      </c>
      <c r="F3134" s="15">
        <f>IF(ISBLANK($D3134),"",IF(ISBLANK($E3134),VLOOKUP($D3134,$J:$K,2,FALSE),VLOOKUP($E3134,'Daycare Packages'!$A:$G,7,FALSE)))</f>
        <v>30</v>
      </c>
      <c r="G3134" s="15"/>
      <c r="H3134" s="15">
        <f t="shared" si="117"/>
        <v>30</v>
      </c>
      <c r="I3134" s="198">
        <f t="shared" si="116"/>
        <v>3</v>
      </c>
    </row>
    <row r="3135" spans="1:9" x14ac:dyDescent="0.3">
      <c r="A3135" s="10">
        <v>43542</v>
      </c>
      <c r="B3135" s="11" t="s">
        <v>213</v>
      </c>
      <c r="C3135" s="11" t="s">
        <v>675</v>
      </c>
      <c r="D3135" s="11" t="s">
        <v>662</v>
      </c>
      <c r="E3135" s="11">
        <v>6734907</v>
      </c>
      <c r="F3135" s="15">
        <f>IF(ISBLANK($D3135),"",IF(ISBLANK($E3135),VLOOKUP($D3135,$J:$K,2,FALSE),VLOOKUP($E3135,'Daycare Packages'!$A:$G,7,FALSE)))</f>
        <v>26</v>
      </c>
      <c r="G3135" s="15"/>
      <c r="H3135" s="15">
        <f t="shared" si="117"/>
        <v>26</v>
      </c>
      <c r="I3135" s="198">
        <f t="shared" si="116"/>
        <v>3</v>
      </c>
    </row>
    <row r="3136" spans="1:9" x14ac:dyDescent="0.3">
      <c r="A3136" s="10">
        <v>43542</v>
      </c>
      <c r="B3136" s="11" t="s">
        <v>1205</v>
      </c>
      <c r="C3136" s="11" t="s">
        <v>868</v>
      </c>
      <c r="D3136" s="11" t="s">
        <v>662</v>
      </c>
      <c r="F3136" s="15">
        <f>IF(ISBLANK($D3136),"",IF(ISBLANK($E3136),VLOOKUP($D3136,$J:$K,2,FALSE),VLOOKUP($E3136,'Daycare Packages'!$A:$G,7,FALSE)))</f>
        <v>30</v>
      </c>
      <c r="G3136" s="15"/>
      <c r="H3136" s="15">
        <f t="shared" si="117"/>
        <v>30</v>
      </c>
      <c r="I3136" s="198">
        <f t="shared" si="116"/>
        <v>3</v>
      </c>
    </row>
    <row r="3137" spans="1:9" x14ac:dyDescent="0.3">
      <c r="A3137" s="10">
        <v>43542</v>
      </c>
      <c r="B3137" s="11" t="s">
        <v>1197</v>
      </c>
      <c r="C3137" s="11" t="s">
        <v>1198</v>
      </c>
      <c r="D3137" s="11" t="s">
        <v>662</v>
      </c>
      <c r="F3137" s="15">
        <f>IF(ISBLANK($D3137),"",IF(ISBLANK($E3137),VLOOKUP($D3137,$J:$K,2,FALSE),VLOOKUP($E3137,'Daycare Packages'!$A:$G,7,FALSE)))</f>
        <v>30</v>
      </c>
      <c r="G3137" s="15">
        <v>-6</v>
      </c>
      <c r="H3137" s="15">
        <f t="shared" si="117"/>
        <v>24</v>
      </c>
      <c r="I3137" s="198">
        <f t="shared" si="116"/>
        <v>3</v>
      </c>
    </row>
    <row r="3138" spans="1:9" x14ac:dyDescent="0.3">
      <c r="A3138" s="10">
        <v>43542</v>
      </c>
      <c r="B3138" s="11" t="s">
        <v>477</v>
      </c>
      <c r="C3138" s="11" t="s">
        <v>478</v>
      </c>
      <c r="D3138" s="11" t="s">
        <v>662</v>
      </c>
      <c r="F3138" s="15">
        <f>IF(ISBLANK($D3138),"",IF(ISBLANK($E3138),VLOOKUP($D3138,$J:$K,2,FALSE),VLOOKUP($E3138,'Daycare Packages'!$A:$G,7,FALSE)))</f>
        <v>30</v>
      </c>
      <c r="G3138" s="15"/>
      <c r="H3138" s="15">
        <f t="shared" si="117"/>
        <v>30</v>
      </c>
      <c r="I3138" s="198">
        <f t="shared" si="116"/>
        <v>3</v>
      </c>
    </row>
    <row r="3139" spans="1:9" x14ac:dyDescent="0.3">
      <c r="A3139" s="10">
        <v>43542</v>
      </c>
      <c r="B3139" s="11" t="s">
        <v>217</v>
      </c>
      <c r="C3139" s="11" t="s">
        <v>402</v>
      </c>
      <c r="D3139" s="11" t="s">
        <v>662</v>
      </c>
      <c r="E3139" s="11">
        <v>6784493</v>
      </c>
      <c r="F3139" s="15">
        <f>IF(ISBLANK($D3139),"",IF(ISBLANK($E3139),VLOOKUP($D3139,$J:$K,2,FALSE),VLOOKUP($E3139,'Daycare Packages'!$A:$G,7,FALSE)))</f>
        <v>26</v>
      </c>
      <c r="G3139" s="15"/>
      <c r="H3139" s="15">
        <f t="shared" si="117"/>
        <v>26</v>
      </c>
      <c r="I3139" s="198">
        <f t="shared" ref="I3139:I3202" si="118">IF(A3139="",0,MONTH(A3139))</f>
        <v>3</v>
      </c>
    </row>
    <row r="3140" spans="1:9" x14ac:dyDescent="0.3">
      <c r="A3140" s="10">
        <v>43542</v>
      </c>
      <c r="B3140" s="11" t="s">
        <v>182</v>
      </c>
      <c r="C3140" s="11" t="s">
        <v>685</v>
      </c>
      <c r="D3140" s="11" t="s">
        <v>662</v>
      </c>
      <c r="E3140" s="11">
        <v>6769807</v>
      </c>
      <c r="F3140" s="15">
        <f>IF(ISBLANK($D3140),"",IF(ISBLANK($E3140),VLOOKUP($D3140,$J:$K,2,FALSE),VLOOKUP($E3140,'Daycare Packages'!$A:$G,7,FALSE)))</f>
        <v>23</v>
      </c>
      <c r="G3140" s="15"/>
      <c r="H3140" s="15">
        <f t="shared" si="117"/>
        <v>23</v>
      </c>
      <c r="I3140" s="198">
        <f t="shared" si="118"/>
        <v>3</v>
      </c>
    </row>
    <row r="3141" spans="1:9" x14ac:dyDescent="0.3">
      <c r="A3141" s="10">
        <v>43542</v>
      </c>
      <c r="B3141" s="11" t="s">
        <v>222</v>
      </c>
      <c r="C3141" s="11" t="s">
        <v>229</v>
      </c>
      <c r="D3141" s="11" t="s">
        <v>662</v>
      </c>
      <c r="E3141" s="11">
        <v>6801552</v>
      </c>
      <c r="F3141" s="15">
        <f>IF(ISBLANK($D3141),"",IF(ISBLANK($E3141),VLOOKUP($D3141,$J:$K,2,FALSE),VLOOKUP($E3141,'Daycare Packages'!$A:$G,7,FALSE)))</f>
        <v>27</v>
      </c>
      <c r="G3141" s="15"/>
      <c r="H3141" s="15">
        <f t="shared" si="117"/>
        <v>27</v>
      </c>
      <c r="I3141" s="198">
        <f t="shared" si="118"/>
        <v>3</v>
      </c>
    </row>
    <row r="3142" spans="1:9" x14ac:dyDescent="0.3">
      <c r="A3142" s="10">
        <v>43542</v>
      </c>
      <c r="B3142" s="11" t="s">
        <v>216</v>
      </c>
      <c r="C3142" s="11" t="s">
        <v>448</v>
      </c>
      <c r="D3142" s="11" t="s">
        <v>662</v>
      </c>
      <c r="E3142" s="11">
        <v>6789427</v>
      </c>
      <c r="F3142" s="15">
        <f>IF(ISBLANK($D3142),"",IF(ISBLANK($E3142),VLOOKUP($D3142,$J:$K,2,FALSE),VLOOKUP($E3142,'Daycare Packages'!$A:$G,7,FALSE)))</f>
        <v>27</v>
      </c>
      <c r="G3142" s="15"/>
      <c r="H3142" s="15">
        <f t="shared" si="117"/>
        <v>27</v>
      </c>
      <c r="I3142" s="198">
        <f t="shared" si="118"/>
        <v>3</v>
      </c>
    </row>
    <row r="3143" spans="1:9" x14ac:dyDescent="0.3">
      <c r="A3143" s="10">
        <v>43542</v>
      </c>
      <c r="B3143" s="11" t="s">
        <v>688</v>
      </c>
      <c r="C3143" s="11" t="s">
        <v>689</v>
      </c>
      <c r="D3143" s="11" t="s">
        <v>662</v>
      </c>
      <c r="F3143" s="15">
        <f>IF(ISBLANK($D3143),"",IF(ISBLANK($E3143),VLOOKUP($D3143,$J:$K,2,FALSE),VLOOKUP($E3143,'Daycare Packages'!$A:$G,7,FALSE)))</f>
        <v>30</v>
      </c>
      <c r="G3143" s="15"/>
      <c r="H3143" s="15">
        <f t="shared" si="117"/>
        <v>30</v>
      </c>
      <c r="I3143" s="198">
        <f t="shared" si="118"/>
        <v>3</v>
      </c>
    </row>
    <row r="3144" spans="1:9" x14ac:dyDescent="0.3">
      <c r="A3144" s="10">
        <v>43542</v>
      </c>
      <c r="B3144" s="11" t="s">
        <v>162</v>
      </c>
      <c r="C3144" s="11" t="s">
        <v>676</v>
      </c>
      <c r="D3144" s="11" t="s">
        <v>662</v>
      </c>
      <c r="E3144" s="11">
        <v>6759400</v>
      </c>
      <c r="F3144" s="15">
        <f>IF(ISBLANK($D3144),"",IF(ISBLANK($E3144),VLOOKUP($D3144,$J:$K,2,FALSE),VLOOKUP($E3144,'Daycare Packages'!$A:$G,7,FALSE)))</f>
        <v>27</v>
      </c>
      <c r="G3144" s="15"/>
      <c r="H3144" s="15">
        <f t="shared" si="117"/>
        <v>27</v>
      </c>
      <c r="I3144" s="198">
        <f t="shared" si="118"/>
        <v>3</v>
      </c>
    </row>
    <row r="3145" spans="1:9" x14ac:dyDescent="0.3">
      <c r="A3145" s="10">
        <v>43542</v>
      </c>
      <c r="B3145" s="11" t="s">
        <v>115</v>
      </c>
      <c r="C3145" s="11" t="s">
        <v>764</v>
      </c>
      <c r="D3145" s="11" t="s">
        <v>662</v>
      </c>
      <c r="E3145" s="11">
        <v>6589872</v>
      </c>
      <c r="F3145" s="15">
        <f>IF(ISBLANK($D3145),"",IF(ISBLANK($E3145),VLOOKUP($D3145,$J:$K,2,FALSE),VLOOKUP($E3145,'Daycare Packages'!$A:$G,7,FALSE)))</f>
        <v>22</v>
      </c>
      <c r="G3145" s="15"/>
      <c r="H3145" s="15">
        <f t="shared" si="117"/>
        <v>22</v>
      </c>
      <c r="I3145" s="198">
        <f t="shared" si="118"/>
        <v>3</v>
      </c>
    </row>
    <row r="3146" spans="1:9" x14ac:dyDescent="0.3">
      <c r="A3146" s="10">
        <v>43542</v>
      </c>
      <c r="B3146" s="11" t="s">
        <v>116</v>
      </c>
      <c r="C3146" s="11" t="s">
        <v>488</v>
      </c>
      <c r="D3146" s="11" t="s">
        <v>662</v>
      </c>
      <c r="E3146" s="11">
        <v>6709081</v>
      </c>
      <c r="F3146" s="15">
        <f>IF(ISBLANK($D3146),"",IF(ISBLANK($E3146),VLOOKUP($D3146,$J:$K,2,FALSE),VLOOKUP($E3146,'Daycare Packages'!$A:$G,7,FALSE)))</f>
        <v>26</v>
      </c>
      <c r="G3146" s="15"/>
      <c r="H3146" s="15">
        <f t="shared" si="117"/>
        <v>26</v>
      </c>
      <c r="I3146" s="198">
        <f t="shared" si="118"/>
        <v>3</v>
      </c>
    </row>
    <row r="3147" spans="1:9" x14ac:dyDescent="0.3">
      <c r="A3147" s="10">
        <v>43542</v>
      </c>
      <c r="B3147" s="11" t="s">
        <v>1086</v>
      </c>
      <c r="C3147" s="11" t="s">
        <v>559</v>
      </c>
      <c r="D3147" s="11" t="s">
        <v>662</v>
      </c>
      <c r="F3147" s="15">
        <f>IF(ISBLANK($D3147),"",IF(ISBLANK($E3147),VLOOKUP($D3147,$J:$K,2,FALSE),VLOOKUP($E3147,'Daycare Packages'!$A:$G,7,FALSE)))</f>
        <v>30</v>
      </c>
      <c r="G3147" s="15"/>
      <c r="H3147" s="15">
        <f t="shared" si="117"/>
        <v>30</v>
      </c>
      <c r="I3147" s="198">
        <f t="shared" si="118"/>
        <v>3</v>
      </c>
    </row>
    <row r="3148" spans="1:9" x14ac:dyDescent="0.3">
      <c r="A3148" s="10">
        <v>43542</v>
      </c>
      <c r="B3148" s="11" t="s">
        <v>159</v>
      </c>
      <c r="C3148" s="11" t="s">
        <v>456</v>
      </c>
      <c r="D3148" s="11" t="s">
        <v>662</v>
      </c>
      <c r="E3148" s="11">
        <v>6737156</v>
      </c>
      <c r="F3148" s="15">
        <f>IF(ISBLANK($D3148),"",IF(ISBLANK($E3148),VLOOKUP($D3148,$J:$K,2,FALSE),VLOOKUP($E3148,'Daycare Packages'!$A:$G,7,FALSE)))</f>
        <v>25</v>
      </c>
      <c r="G3148" s="15"/>
      <c r="H3148" s="15">
        <f t="shared" si="117"/>
        <v>25</v>
      </c>
      <c r="I3148" s="198">
        <f t="shared" si="118"/>
        <v>3</v>
      </c>
    </row>
    <row r="3149" spans="1:9" x14ac:dyDescent="0.3">
      <c r="A3149" s="10">
        <v>43542</v>
      </c>
      <c r="B3149" s="11" t="s">
        <v>134</v>
      </c>
      <c r="C3149" s="11" t="s">
        <v>883</v>
      </c>
      <c r="D3149" s="11" t="s">
        <v>662</v>
      </c>
      <c r="E3149" s="11">
        <v>6732664</v>
      </c>
      <c r="F3149" s="15">
        <f>IF(ISBLANK($D3149),"",IF(ISBLANK($E3149),VLOOKUP($D3149,$J:$K,2,FALSE),VLOOKUP($E3149,'Daycare Packages'!$A:$G,7,FALSE)))</f>
        <v>26</v>
      </c>
      <c r="G3149" s="15"/>
      <c r="H3149" s="15">
        <f t="shared" si="117"/>
        <v>26</v>
      </c>
      <c r="I3149" s="198">
        <f t="shared" si="118"/>
        <v>3</v>
      </c>
    </row>
    <row r="3150" spans="1:9" x14ac:dyDescent="0.3">
      <c r="A3150" s="10">
        <v>43542</v>
      </c>
      <c r="B3150" s="11" t="s">
        <v>730</v>
      </c>
      <c r="C3150" s="11" t="s">
        <v>731</v>
      </c>
      <c r="D3150" s="11" t="s">
        <v>662</v>
      </c>
      <c r="F3150" s="15">
        <f>IF(ISBLANK($D3150),"",IF(ISBLANK($E3150),VLOOKUP($D3150,$J:$K,2,FALSE),VLOOKUP($E3150,'Daycare Packages'!$A:$G,7,FALSE)))</f>
        <v>30</v>
      </c>
      <c r="G3150" s="15"/>
      <c r="H3150" s="15">
        <f t="shared" si="117"/>
        <v>30</v>
      </c>
      <c r="I3150" s="198">
        <f t="shared" si="118"/>
        <v>3</v>
      </c>
    </row>
    <row r="3151" spans="1:9" x14ac:dyDescent="0.3">
      <c r="A3151" s="10">
        <v>43542</v>
      </c>
      <c r="B3151" s="11" t="s">
        <v>223</v>
      </c>
      <c r="C3151" s="11" t="s">
        <v>538</v>
      </c>
      <c r="D3151" s="11" t="s">
        <v>662</v>
      </c>
      <c r="E3151" s="11">
        <v>6745139</v>
      </c>
      <c r="F3151" s="15">
        <f>IF(ISBLANK($D3151),"",IF(ISBLANK($E3151),VLOOKUP($D3151,$J:$K,2,FALSE),VLOOKUP($E3151,'Daycare Packages'!$A:$G,7,FALSE)))</f>
        <v>26</v>
      </c>
      <c r="G3151" s="15"/>
      <c r="H3151" s="15">
        <f t="shared" si="117"/>
        <v>26</v>
      </c>
      <c r="I3151" s="198">
        <f t="shared" si="118"/>
        <v>3</v>
      </c>
    </row>
    <row r="3152" spans="1:9" x14ac:dyDescent="0.3">
      <c r="A3152" s="10">
        <v>43542</v>
      </c>
      <c r="B3152" s="11" t="s">
        <v>82</v>
      </c>
      <c r="C3152" s="11" t="s">
        <v>694</v>
      </c>
      <c r="D3152" s="11" t="s">
        <v>662</v>
      </c>
      <c r="E3152" s="11">
        <v>6717676</v>
      </c>
      <c r="F3152" s="15">
        <f>IF(ISBLANK($D3152),"",IF(ISBLANK($E3152),VLOOKUP($D3152,$J:$K,2,FALSE),VLOOKUP($E3152,'Daycare Packages'!$A:$G,7,FALSE)))</f>
        <v>22</v>
      </c>
      <c r="G3152" s="15"/>
      <c r="H3152" s="15">
        <f t="shared" si="117"/>
        <v>22</v>
      </c>
      <c r="I3152" s="198">
        <f t="shared" si="118"/>
        <v>3</v>
      </c>
    </row>
    <row r="3153" spans="1:9" x14ac:dyDescent="0.3">
      <c r="A3153" s="10">
        <v>43542</v>
      </c>
      <c r="B3153" s="11" t="s">
        <v>82</v>
      </c>
      <c r="C3153" s="11" t="s">
        <v>695</v>
      </c>
      <c r="D3153" s="11" t="s">
        <v>662</v>
      </c>
      <c r="E3153" s="11">
        <v>6717676</v>
      </c>
      <c r="F3153" s="15">
        <f>IF(ISBLANK($D3153),"",IF(ISBLANK($E3153),VLOOKUP($D3153,$J:$K,2,FALSE),VLOOKUP($E3153,'Daycare Packages'!$A:$G,7,FALSE)))</f>
        <v>22</v>
      </c>
      <c r="G3153" s="15"/>
      <c r="H3153" s="15">
        <f t="shared" si="117"/>
        <v>22</v>
      </c>
      <c r="I3153" s="198">
        <f t="shared" si="118"/>
        <v>3</v>
      </c>
    </row>
    <row r="3154" spans="1:9" x14ac:dyDescent="0.3">
      <c r="A3154" s="10">
        <v>43542</v>
      </c>
      <c r="B3154" s="11" t="s">
        <v>212</v>
      </c>
      <c r="C3154" s="11" t="s">
        <v>1196</v>
      </c>
      <c r="D3154" s="11" t="s">
        <v>662</v>
      </c>
      <c r="F3154" s="15">
        <f>IF(ISBLANK($D3154),"",IF(ISBLANK($E3154),VLOOKUP($D3154,$J:$K,2,FALSE),VLOOKUP($E3154,'Daycare Packages'!$A:$G,7,FALSE)))</f>
        <v>30</v>
      </c>
      <c r="G3154" s="15"/>
      <c r="H3154" s="15">
        <f t="shared" si="117"/>
        <v>30</v>
      </c>
      <c r="I3154" s="198">
        <f t="shared" si="118"/>
        <v>3</v>
      </c>
    </row>
    <row r="3155" spans="1:9" x14ac:dyDescent="0.3">
      <c r="A3155" s="10">
        <v>43542</v>
      </c>
      <c r="B3155" s="11" t="s">
        <v>193</v>
      </c>
      <c r="C3155" s="11" t="s">
        <v>776</v>
      </c>
      <c r="D3155" s="11" t="s">
        <v>662</v>
      </c>
      <c r="E3155" s="11">
        <v>6787221</v>
      </c>
      <c r="F3155" s="15">
        <f>IF(ISBLANK($D3155),"",IF(ISBLANK($E3155),VLOOKUP($D3155,$J:$K,2,FALSE),VLOOKUP($E3155,'Daycare Packages'!$A:$G,7,FALSE)))</f>
        <v>27</v>
      </c>
      <c r="G3155" s="15"/>
      <c r="H3155" s="15">
        <f t="shared" si="117"/>
        <v>27</v>
      </c>
      <c r="I3155" s="198">
        <f t="shared" si="118"/>
        <v>3</v>
      </c>
    </row>
    <row r="3156" spans="1:9" x14ac:dyDescent="0.3">
      <c r="A3156" s="10">
        <v>43542</v>
      </c>
      <c r="B3156" s="11" t="s">
        <v>203</v>
      </c>
      <c r="C3156" s="11" t="s">
        <v>840</v>
      </c>
      <c r="D3156" s="11" t="s">
        <v>662</v>
      </c>
      <c r="E3156" s="11">
        <v>6780230</v>
      </c>
      <c r="F3156" s="15">
        <f>IF(ISBLANK($D3156),"",IF(ISBLANK($E3156),VLOOKUP($D3156,$J:$K,2,FALSE),VLOOKUP($E3156,'Daycare Packages'!$A:$G,7,FALSE)))</f>
        <v>27</v>
      </c>
      <c r="G3156" s="15"/>
      <c r="H3156" s="15">
        <f t="shared" si="117"/>
        <v>27</v>
      </c>
      <c r="I3156" s="198">
        <f t="shared" si="118"/>
        <v>3</v>
      </c>
    </row>
    <row r="3157" spans="1:9" x14ac:dyDescent="0.3">
      <c r="A3157" s="10">
        <v>43542</v>
      </c>
      <c r="B3157" s="11" t="s">
        <v>171</v>
      </c>
      <c r="C3157" s="11" t="s">
        <v>1207</v>
      </c>
      <c r="D3157" s="11" t="s">
        <v>662</v>
      </c>
      <c r="E3157" s="11">
        <v>6804106</v>
      </c>
      <c r="F3157" s="15">
        <f>IF(ISBLANK($D3157),"",IF(ISBLANK($E3157),VLOOKUP($D3157,$J:$K,2,FALSE),VLOOKUP($E3157,'Daycare Packages'!$A:$G,7,FALSE)))</f>
        <v>26</v>
      </c>
      <c r="G3157" s="15"/>
      <c r="H3157" s="15">
        <f t="shared" si="117"/>
        <v>26</v>
      </c>
      <c r="I3157" s="198">
        <f t="shared" si="118"/>
        <v>3</v>
      </c>
    </row>
    <row r="3158" spans="1:9" x14ac:dyDescent="0.3">
      <c r="A3158" s="10">
        <v>43542</v>
      </c>
      <c r="B3158" s="11" t="s">
        <v>163</v>
      </c>
      <c r="C3158" s="11" t="s">
        <v>805</v>
      </c>
      <c r="D3158" s="11" t="s">
        <v>662</v>
      </c>
      <c r="E3158" s="11">
        <v>6764434</v>
      </c>
      <c r="F3158" s="15">
        <f>IF(ISBLANK($D3158),"",IF(ISBLANK($E3158),VLOOKUP($D3158,$J:$K,2,FALSE),VLOOKUP($E3158,'Daycare Packages'!$A:$G,7,FALSE)))</f>
        <v>27</v>
      </c>
      <c r="G3158" s="15"/>
      <c r="H3158" s="15">
        <f t="shared" si="117"/>
        <v>27</v>
      </c>
      <c r="I3158" s="198">
        <f t="shared" si="118"/>
        <v>3</v>
      </c>
    </row>
    <row r="3159" spans="1:9" x14ac:dyDescent="0.3">
      <c r="A3159" s="10">
        <v>43542</v>
      </c>
      <c r="B3159" s="11" t="s">
        <v>209</v>
      </c>
      <c r="C3159" s="11" t="s">
        <v>702</v>
      </c>
      <c r="D3159" s="11" t="s">
        <v>662</v>
      </c>
      <c r="E3159" s="11">
        <v>6804993</v>
      </c>
      <c r="F3159" s="15">
        <f>IF(ISBLANK($D3159),"",IF(ISBLANK($E3159),VLOOKUP($D3159,$J:$K,2,FALSE),VLOOKUP($E3159,'Daycare Packages'!$A:$G,7,FALSE)))</f>
        <v>26</v>
      </c>
      <c r="G3159" s="15"/>
      <c r="H3159" s="15">
        <f t="shared" si="117"/>
        <v>26</v>
      </c>
      <c r="I3159" s="198">
        <f t="shared" si="118"/>
        <v>3</v>
      </c>
    </row>
    <row r="3160" spans="1:9" x14ac:dyDescent="0.3">
      <c r="A3160" s="10">
        <v>43542</v>
      </c>
      <c r="B3160" s="11" t="s">
        <v>716</v>
      </c>
      <c r="C3160" s="11" t="s">
        <v>717</v>
      </c>
      <c r="D3160" s="11" t="s">
        <v>662</v>
      </c>
      <c r="F3160" s="15">
        <f>IF(ISBLANK($D3160),"",IF(ISBLANK($E3160),VLOOKUP($D3160,$J:$K,2,FALSE),VLOOKUP($E3160,'Daycare Packages'!$A:$G,7,FALSE)))</f>
        <v>30</v>
      </c>
      <c r="G3160" s="15"/>
      <c r="H3160" s="15">
        <f t="shared" si="117"/>
        <v>30</v>
      </c>
      <c r="I3160" s="198">
        <f t="shared" si="118"/>
        <v>3</v>
      </c>
    </row>
    <row r="3161" spans="1:9" x14ac:dyDescent="0.3">
      <c r="A3161" s="10">
        <v>43542</v>
      </c>
      <c r="B3161" s="11" t="s">
        <v>873</v>
      </c>
      <c r="C3161" s="11" t="s">
        <v>493</v>
      </c>
      <c r="D3161" s="11" t="s">
        <v>662</v>
      </c>
      <c r="F3161" s="15">
        <f>IF(ISBLANK($D3161),"",IF(ISBLANK($E3161),VLOOKUP($D3161,$J:$K,2,FALSE),VLOOKUP($E3161,'Daycare Packages'!$A:$G,7,FALSE)))</f>
        <v>30</v>
      </c>
      <c r="G3161" s="15"/>
      <c r="H3161" s="15">
        <f t="shared" si="117"/>
        <v>30</v>
      </c>
      <c r="I3161" s="198">
        <f t="shared" si="118"/>
        <v>3</v>
      </c>
    </row>
    <row r="3162" spans="1:9" x14ac:dyDescent="0.3">
      <c r="A3162" s="10">
        <v>43542</v>
      </c>
      <c r="B3162" s="11" t="s">
        <v>876</v>
      </c>
      <c r="C3162" s="11" t="s">
        <v>878</v>
      </c>
      <c r="D3162" s="11" t="s">
        <v>662</v>
      </c>
      <c r="F3162" s="15">
        <f>IF(ISBLANK($D3162),"",IF(ISBLANK($E3162),VLOOKUP($D3162,$J:$K,2,FALSE),VLOOKUP($E3162,'Daycare Packages'!$A:$G,7,FALSE)))</f>
        <v>30</v>
      </c>
      <c r="G3162" s="15"/>
      <c r="H3162" s="15">
        <f t="shared" si="117"/>
        <v>30</v>
      </c>
      <c r="I3162" s="198">
        <f t="shared" si="118"/>
        <v>3</v>
      </c>
    </row>
    <row r="3163" spans="1:9" x14ac:dyDescent="0.3">
      <c r="A3163" s="10">
        <v>43542</v>
      </c>
      <c r="B3163" s="11" t="s">
        <v>876</v>
      </c>
      <c r="C3163" s="11" t="s">
        <v>877</v>
      </c>
      <c r="D3163" s="11" t="s">
        <v>662</v>
      </c>
      <c r="F3163" s="15">
        <f>IF(ISBLANK($D3163),"",IF(ISBLANK($E3163),VLOOKUP($D3163,$J:$K,2,FALSE),VLOOKUP($E3163,'Daycare Packages'!$A:$G,7,FALSE)))</f>
        <v>30</v>
      </c>
      <c r="G3163" s="15"/>
      <c r="H3163" s="15">
        <f t="shared" si="117"/>
        <v>30</v>
      </c>
      <c r="I3163" s="198">
        <f t="shared" si="118"/>
        <v>3</v>
      </c>
    </row>
    <row r="3164" spans="1:9" x14ac:dyDescent="0.3">
      <c r="A3164" s="10">
        <v>43542</v>
      </c>
      <c r="B3164" s="11" t="s">
        <v>114</v>
      </c>
      <c r="C3164" s="11" t="s">
        <v>789</v>
      </c>
      <c r="D3164" s="11" t="s">
        <v>662</v>
      </c>
      <c r="E3164" s="11">
        <v>6735275</v>
      </c>
      <c r="F3164" s="15">
        <f>IF(ISBLANK($D3164),"",IF(ISBLANK($E3164),VLOOKUP($D3164,$J:$K,2,FALSE),VLOOKUP($E3164,'Daycare Packages'!$A:$G,7,FALSE)))</f>
        <v>22</v>
      </c>
      <c r="G3164" s="15"/>
      <c r="H3164" s="15">
        <f t="shared" si="117"/>
        <v>22</v>
      </c>
      <c r="I3164" s="198">
        <f t="shared" si="118"/>
        <v>3</v>
      </c>
    </row>
    <row r="3165" spans="1:9" x14ac:dyDescent="0.3">
      <c r="A3165" s="10">
        <v>43542</v>
      </c>
      <c r="B3165" s="11" t="s">
        <v>138</v>
      </c>
      <c r="C3165" s="11" t="s">
        <v>573</v>
      </c>
      <c r="D3165" s="11" t="s">
        <v>662</v>
      </c>
      <c r="E3165" s="11">
        <v>6669597</v>
      </c>
      <c r="F3165" s="15">
        <f>IF(ISBLANK($D3165),"",IF(ISBLANK($E3165),VLOOKUP($D3165,$J:$K,2,FALSE),VLOOKUP($E3165,'Daycare Packages'!$A:$G,7,FALSE)))</f>
        <v>22</v>
      </c>
      <c r="G3165" s="15"/>
      <c r="H3165" s="15">
        <f t="shared" si="117"/>
        <v>22</v>
      </c>
      <c r="I3165" s="198">
        <f t="shared" si="118"/>
        <v>3</v>
      </c>
    </row>
    <row r="3166" spans="1:9" x14ac:dyDescent="0.3">
      <c r="A3166" s="10">
        <v>43542</v>
      </c>
      <c r="B3166" s="11" t="s">
        <v>215</v>
      </c>
      <c r="C3166" s="11" t="s">
        <v>741</v>
      </c>
      <c r="D3166" s="11" t="s">
        <v>662</v>
      </c>
      <c r="E3166" s="11">
        <v>6778741</v>
      </c>
      <c r="F3166" s="15">
        <f>IF(ISBLANK($D3166),"",IF(ISBLANK($E3166),VLOOKUP($D3166,$J:$K,2,FALSE),VLOOKUP($E3166,'Daycare Packages'!$A:$G,7,FALSE)))</f>
        <v>27</v>
      </c>
      <c r="G3166" s="15"/>
      <c r="H3166" s="15">
        <f t="shared" si="117"/>
        <v>27</v>
      </c>
      <c r="I3166" s="198">
        <f t="shared" si="118"/>
        <v>3</v>
      </c>
    </row>
    <row r="3167" spans="1:9" x14ac:dyDescent="0.3">
      <c r="A3167" s="10">
        <v>43542</v>
      </c>
      <c r="B3167" s="11" t="s">
        <v>700</v>
      </c>
      <c r="C3167" s="11" t="s">
        <v>701</v>
      </c>
      <c r="D3167" s="11" t="s">
        <v>662</v>
      </c>
      <c r="F3167" s="15">
        <f>IF(ISBLANK($D3167),"",IF(ISBLANK($E3167),VLOOKUP($D3167,$J:$K,2,FALSE),VLOOKUP($E3167,'Daycare Packages'!$A:$G,7,FALSE)))</f>
        <v>30</v>
      </c>
      <c r="G3167" s="15"/>
      <c r="H3167" s="15">
        <f t="shared" si="117"/>
        <v>30</v>
      </c>
      <c r="I3167" s="198">
        <f t="shared" si="118"/>
        <v>3</v>
      </c>
    </row>
    <row r="3168" spans="1:9" x14ac:dyDescent="0.3">
      <c r="A3168" s="10">
        <v>43542</v>
      </c>
      <c r="B3168" s="11" t="s">
        <v>947</v>
      </c>
      <c r="C3168" s="11" t="s">
        <v>948</v>
      </c>
      <c r="D3168" s="11" t="s">
        <v>662</v>
      </c>
      <c r="E3168" s="11">
        <v>6808250</v>
      </c>
      <c r="F3168" s="15">
        <f>IF(ISBLANK($D3168),"",IF(ISBLANK($E3168),VLOOKUP($D3168,$J:$K,2,FALSE),VLOOKUP($E3168,'Daycare Packages'!$A:$G,7,FALSE)))</f>
        <v>27</v>
      </c>
      <c r="G3168" s="15"/>
      <c r="H3168" s="15">
        <f t="shared" si="117"/>
        <v>27</v>
      </c>
      <c r="I3168" s="198">
        <f t="shared" si="118"/>
        <v>3</v>
      </c>
    </row>
    <row r="3169" spans="1:9" x14ac:dyDescent="0.3">
      <c r="A3169" s="10">
        <v>43542</v>
      </c>
      <c r="B3169" s="11" t="s">
        <v>230</v>
      </c>
      <c r="C3169" s="11" t="s">
        <v>493</v>
      </c>
      <c r="D3169" s="11" t="s">
        <v>662</v>
      </c>
      <c r="E3169" s="11">
        <v>6798849</v>
      </c>
      <c r="F3169" s="15">
        <f>IF(ISBLANK($D3169),"",IF(ISBLANK($E3169),VLOOKUP($D3169,$J:$K,2,FALSE),VLOOKUP($E3169,'Daycare Packages'!$A:$G,7,FALSE)))</f>
        <v>27</v>
      </c>
      <c r="G3169" s="15"/>
      <c r="H3169" s="15">
        <f t="shared" si="117"/>
        <v>27</v>
      </c>
      <c r="I3169" s="198">
        <f t="shared" si="118"/>
        <v>3</v>
      </c>
    </row>
    <row r="3170" spans="1:9" x14ac:dyDescent="0.3">
      <c r="A3170" s="10">
        <v>43542</v>
      </c>
      <c r="B3170" s="11" t="s">
        <v>168</v>
      </c>
      <c r="C3170" s="11" t="s">
        <v>640</v>
      </c>
      <c r="D3170" s="11" t="s">
        <v>662</v>
      </c>
      <c r="E3170" s="11">
        <v>6786393</v>
      </c>
      <c r="F3170" s="15">
        <f>IF(ISBLANK($D3170),"",IF(ISBLANK($E3170),VLOOKUP($D3170,$J:$K,2,FALSE),VLOOKUP($E3170,'Daycare Packages'!$A:$G,7,FALSE)))</f>
        <v>27</v>
      </c>
      <c r="G3170" s="15"/>
      <c r="H3170" s="15">
        <f t="shared" si="117"/>
        <v>27</v>
      </c>
      <c r="I3170" s="198">
        <f t="shared" si="118"/>
        <v>3</v>
      </c>
    </row>
    <row r="3171" spans="1:9" x14ac:dyDescent="0.3">
      <c r="A3171" s="10">
        <v>43542</v>
      </c>
      <c r="B3171" s="11" t="s">
        <v>141</v>
      </c>
      <c r="C3171" s="11" t="s">
        <v>564</v>
      </c>
      <c r="D3171" s="11" t="s">
        <v>662</v>
      </c>
      <c r="E3171" s="11">
        <v>6784081</v>
      </c>
      <c r="F3171" s="15">
        <f>IF(ISBLANK($D3171),"",IF(ISBLANK($E3171),VLOOKUP($D3171,$J:$K,2,FALSE),VLOOKUP($E3171,'Daycare Packages'!$A:$G,7,FALSE)))</f>
        <v>26</v>
      </c>
      <c r="G3171" s="15"/>
      <c r="H3171" s="15">
        <f t="shared" si="117"/>
        <v>26</v>
      </c>
      <c r="I3171" s="198">
        <f t="shared" si="118"/>
        <v>3</v>
      </c>
    </row>
    <row r="3172" spans="1:9" x14ac:dyDescent="0.3">
      <c r="A3172" s="10">
        <v>43542</v>
      </c>
      <c r="B3172" s="11" t="s">
        <v>849</v>
      </c>
      <c r="C3172" s="11" t="s">
        <v>850</v>
      </c>
      <c r="D3172" s="11" t="s">
        <v>662</v>
      </c>
      <c r="F3172" s="15">
        <f>IF(ISBLANK($D3172),"",IF(ISBLANK($E3172),VLOOKUP($D3172,$J:$K,2,FALSE),VLOOKUP($E3172,'Daycare Packages'!$A:$G,7,FALSE)))</f>
        <v>30</v>
      </c>
      <c r="G3172" s="15"/>
      <c r="H3172" s="15">
        <f t="shared" si="117"/>
        <v>30</v>
      </c>
      <c r="I3172" s="198">
        <f t="shared" si="118"/>
        <v>3</v>
      </c>
    </row>
    <row r="3173" spans="1:9" x14ac:dyDescent="0.3">
      <c r="A3173" s="55">
        <v>43542</v>
      </c>
      <c r="B3173" s="56" t="s">
        <v>799</v>
      </c>
      <c r="C3173" s="56" t="s">
        <v>800</v>
      </c>
      <c r="D3173" s="56" t="s">
        <v>662</v>
      </c>
      <c r="E3173" s="56"/>
      <c r="F3173" s="59">
        <f>IF(ISBLANK($D3173),"",IF(ISBLANK($E3173),VLOOKUP($D3173,$J:$K,2,FALSE),VLOOKUP($E3173,'Daycare Packages'!$A:$G,7,FALSE)))</f>
        <v>30</v>
      </c>
      <c r="G3173" s="59"/>
      <c r="H3173" s="59">
        <f t="shared" si="117"/>
        <v>30</v>
      </c>
      <c r="I3173" s="198">
        <f t="shared" si="118"/>
        <v>3</v>
      </c>
    </row>
    <row r="3174" spans="1:9" x14ac:dyDescent="0.3">
      <c r="A3174" s="10">
        <v>43543</v>
      </c>
      <c r="B3174" s="11" t="s">
        <v>1165</v>
      </c>
      <c r="C3174" s="11" t="s">
        <v>1166</v>
      </c>
      <c r="D3174" s="11" t="s">
        <v>659</v>
      </c>
      <c r="E3174" s="11">
        <v>6801053</v>
      </c>
      <c r="F3174" s="15">
        <f>IF(ISBLANK($D3174),"",IF(ISBLANK($E3174),VLOOKUP($D3174,$J:$K,2,FALSE),VLOOKUP($E3174,'Daycare Packages'!$A:$G,7,FALSE)))</f>
        <v>19</v>
      </c>
      <c r="G3174" s="15"/>
      <c r="H3174" s="15">
        <f t="shared" si="117"/>
        <v>19</v>
      </c>
      <c r="I3174" s="198">
        <f t="shared" si="118"/>
        <v>3</v>
      </c>
    </row>
    <row r="3175" spans="1:9" x14ac:dyDescent="0.3">
      <c r="A3175" s="10">
        <v>43543</v>
      </c>
      <c r="B3175" s="11" t="s">
        <v>799</v>
      </c>
      <c r="C3175" s="11" t="s">
        <v>800</v>
      </c>
      <c r="D3175" s="11" t="s">
        <v>659</v>
      </c>
      <c r="F3175" s="15">
        <f>IF(ISBLANK($D3175),"",IF(ISBLANK($E3175),VLOOKUP($D3175,$J:$K,2,FALSE),VLOOKUP($E3175,'Daycare Packages'!$A:$G,7,FALSE)))</f>
        <v>20</v>
      </c>
      <c r="G3175" s="15"/>
      <c r="H3175" s="15">
        <f t="shared" si="117"/>
        <v>20</v>
      </c>
      <c r="I3175" s="198">
        <f t="shared" si="118"/>
        <v>3</v>
      </c>
    </row>
    <row r="3176" spans="1:9" x14ac:dyDescent="0.3">
      <c r="A3176" s="10">
        <v>43543</v>
      </c>
      <c r="B3176" s="11" t="s">
        <v>190</v>
      </c>
      <c r="C3176" s="11" t="s">
        <v>718</v>
      </c>
      <c r="D3176" s="11" t="s">
        <v>659</v>
      </c>
      <c r="F3176" s="15">
        <f>IF(ISBLANK($D3176),"",IF(ISBLANK($E3176),VLOOKUP($D3176,$J:$K,2,FALSE),VLOOKUP($E3176,'Daycare Packages'!$A:$G,7,FALSE)))</f>
        <v>20</v>
      </c>
      <c r="G3176" s="15"/>
      <c r="H3176" s="15">
        <f t="shared" si="117"/>
        <v>20</v>
      </c>
      <c r="I3176" s="198">
        <f t="shared" si="118"/>
        <v>3</v>
      </c>
    </row>
    <row r="3177" spans="1:9" x14ac:dyDescent="0.3">
      <c r="A3177" s="10">
        <v>43543</v>
      </c>
      <c r="B3177" s="11" t="s">
        <v>224</v>
      </c>
      <c r="C3177" s="11" t="s">
        <v>740</v>
      </c>
      <c r="D3177" s="11" t="s">
        <v>662</v>
      </c>
      <c r="E3177" s="11">
        <v>6745190</v>
      </c>
      <c r="F3177" s="15">
        <f>IF(ISBLANK($D3177),"",IF(ISBLANK($E3177),VLOOKUP($D3177,$J:$K,2,FALSE),VLOOKUP($E3177,'Daycare Packages'!$A:$G,7,FALSE)))</f>
        <v>27</v>
      </c>
      <c r="G3177" s="15"/>
      <c r="H3177" s="15">
        <f t="shared" si="117"/>
        <v>27</v>
      </c>
      <c r="I3177" s="198">
        <f t="shared" si="118"/>
        <v>3</v>
      </c>
    </row>
    <row r="3178" spans="1:9" x14ac:dyDescent="0.3">
      <c r="A3178" s="10">
        <v>43543</v>
      </c>
      <c r="B3178" s="11" t="s">
        <v>202</v>
      </c>
      <c r="C3178" s="11" t="s">
        <v>520</v>
      </c>
      <c r="D3178" s="11" t="s">
        <v>662</v>
      </c>
      <c r="E3178" s="11">
        <v>6732314</v>
      </c>
      <c r="F3178" s="15">
        <f>IF(ISBLANK($D3178),"",IF(ISBLANK($E3178),VLOOKUP($D3178,$J:$K,2,FALSE),VLOOKUP($E3178,'Daycare Packages'!$A:$G,7,FALSE)))</f>
        <v>25</v>
      </c>
      <c r="G3178" s="15"/>
      <c r="H3178" s="15">
        <f t="shared" si="117"/>
        <v>25</v>
      </c>
      <c r="I3178" s="198">
        <f t="shared" si="118"/>
        <v>3</v>
      </c>
    </row>
    <row r="3179" spans="1:9" x14ac:dyDescent="0.3">
      <c r="A3179" s="10">
        <v>43543</v>
      </c>
      <c r="B3179" s="11" t="s">
        <v>212</v>
      </c>
      <c r="C3179" s="11" t="s">
        <v>707</v>
      </c>
      <c r="D3179" s="11" t="s">
        <v>662</v>
      </c>
      <c r="F3179" s="15">
        <f>IF(ISBLANK($D3179),"",IF(ISBLANK($E3179),VLOOKUP($D3179,$J:$K,2,FALSE),VLOOKUP($E3179,'Daycare Packages'!$A:$G,7,FALSE)))</f>
        <v>30</v>
      </c>
      <c r="G3179" s="15"/>
      <c r="H3179" s="15">
        <f t="shared" si="117"/>
        <v>30</v>
      </c>
      <c r="I3179" s="198">
        <f t="shared" si="118"/>
        <v>3</v>
      </c>
    </row>
    <row r="3180" spans="1:9" x14ac:dyDescent="0.3">
      <c r="A3180" s="10">
        <v>43543</v>
      </c>
      <c r="B3180" s="11" t="s">
        <v>722</v>
      </c>
      <c r="C3180" s="11" t="s">
        <v>548</v>
      </c>
      <c r="D3180" s="11" t="s">
        <v>662</v>
      </c>
      <c r="F3180" s="15">
        <f>IF(ISBLANK($D3180),"",IF(ISBLANK($E3180),VLOOKUP($D3180,$J:$K,2,FALSE),VLOOKUP($E3180,'Daycare Packages'!$A:$G,7,FALSE)))</f>
        <v>30</v>
      </c>
      <c r="G3180" s="15"/>
      <c r="H3180" s="15">
        <f t="shared" si="117"/>
        <v>30</v>
      </c>
      <c r="I3180" s="198">
        <f t="shared" si="118"/>
        <v>3</v>
      </c>
    </row>
    <row r="3181" spans="1:9" x14ac:dyDescent="0.3">
      <c r="A3181" s="10">
        <v>43543</v>
      </c>
      <c r="B3181" s="11" t="s">
        <v>126</v>
      </c>
      <c r="C3181" s="11" t="s">
        <v>432</v>
      </c>
      <c r="D3181" s="11" t="s">
        <v>662</v>
      </c>
      <c r="E3181" s="11">
        <v>6654013</v>
      </c>
      <c r="F3181" s="15">
        <f>IF(ISBLANK($D3181),"",IF(ISBLANK($E3181),VLOOKUP($D3181,$J:$K,2,FALSE),VLOOKUP($E3181,'Daycare Packages'!$A:$G,7,FALSE)))</f>
        <v>25</v>
      </c>
      <c r="G3181" s="15"/>
      <c r="H3181" s="15">
        <f t="shared" si="117"/>
        <v>25</v>
      </c>
      <c r="I3181" s="198">
        <f t="shared" si="118"/>
        <v>3</v>
      </c>
    </row>
    <row r="3182" spans="1:9" x14ac:dyDescent="0.3">
      <c r="A3182" s="10">
        <v>43543</v>
      </c>
      <c r="B3182" s="11" t="s">
        <v>223</v>
      </c>
      <c r="C3182" s="11" t="s">
        <v>538</v>
      </c>
      <c r="D3182" s="11" t="s">
        <v>662</v>
      </c>
      <c r="E3182" s="11">
        <v>6745139</v>
      </c>
      <c r="F3182" s="15">
        <f>IF(ISBLANK($D3182),"",IF(ISBLANK($E3182),VLOOKUP($D3182,$J:$K,2,FALSE),VLOOKUP($E3182,'Daycare Packages'!$A:$G,7,FALSE)))</f>
        <v>26</v>
      </c>
      <c r="G3182" s="15"/>
      <c r="H3182" s="15">
        <f t="shared" si="117"/>
        <v>26</v>
      </c>
      <c r="I3182" s="198">
        <f t="shared" si="118"/>
        <v>3</v>
      </c>
    </row>
    <row r="3183" spans="1:9" x14ac:dyDescent="0.3">
      <c r="A3183" s="10">
        <v>43543</v>
      </c>
      <c r="B3183" s="11" t="s">
        <v>182</v>
      </c>
      <c r="C3183" s="11" t="s">
        <v>685</v>
      </c>
      <c r="D3183" s="11" t="s">
        <v>662</v>
      </c>
      <c r="E3183" s="11">
        <v>6769807</v>
      </c>
      <c r="F3183" s="15">
        <f>IF(ISBLANK($D3183),"",IF(ISBLANK($E3183),VLOOKUP($D3183,$J:$K,2,FALSE),VLOOKUP($E3183,'Daycare Packages'!$A:$G,7,FALSE)))</f>
        <v>23</v>
      </c>
      <c r="G3183" s="15"/>
      <c r="H3183" s="15">
        <f t="shared" si="117"/>
        <v>23</v>
      </c>
      <c r="I3183" s="198">
        <f t="shared" si="118"/>
        <v>3</v>
      </c>
    </row>
    <row r="3184" spans="1:9" x14ac:dyDescent="0.3">
      <c r="A3184" s="10">
        <v>43543</v>
      </c>
      <c r="B3184" s="11" t="s">
        <v>787</v>
      </c>
      <c r="C3184" s="11" t="s">
        <v>788</v>
      </c>
      <c r="D3184" s="11" t="s">
        <v>662</v>
      </c>
      <c r="F3184" s="15">
        <f>IF(ISBLANK($D3184),"",IF(ISBLANK($E3184),VLOOKUP($D3184,$J:$K,2,FALSE),VLOOKUP($E3184,'Daycare Packages'!$A:$G,7,FALSE)))</f>
        <v>30</v>
      </c>
      <c r="G3184" s="15">
        <v>-30</v>
      </c>
      <c r="H3184" s="15">
        <f t="shared" si="117"/>
        <v>0</v>
      </c>
      <c r="I3184" s="198">
        <f t="shared" si="118"/>
        <v>3</v>
      </c>
    </row>
    <row r="3185" spans="1:9" x14ac:dyDescent="0.3">
      <c r="A3185" s="10">
        <v>43543</v>
      </c>
      <c r="B3185" s="11" t="s">
        <v>477</v>
      </c>
      <c r="C3185" s="11" t="s">
        <v>478</v>
      </c>
      <c r="D3185" s="11" t="s">
        <v>659</v>
      </c>
      <c r="F3185" s="15">
        <f>IF(ISBLANK($D3185),"",IF(ISBLANK($E3185),VLOOKUP($D3185,$J:$K,2,FALSE),VLOOKUP($E3185,'Daycare Packages'!$A:$G,7,FALSE)))</f>
        <v>20</v>
      </c>
      <c r="G3185" s="15"/>
      <c r="H3185" s="15">
        <f t="shared" si="117"/>
        <v>20</v>
      </c>
      <c r="I3185" s="198">
        <f t="shared" si="118"/>
        <v>3</v>
      </c>
    </row>
    <row r="3186" spans="1:9" x14ac:dyDescent="0.3">
      <c r="A3186" s="10">
        <v>43543</v>
      </c>
      <c r="B3186" s="11" t="s">
        <v>221</v>
      </c>
      <c r="C3186" s="11" t="s">
        <v>769</v>
      </c>
      <c r="D3186" s="11" t="s">
        <v>662</v>
      </c>
      <c r="E3186" s="11">
        <v>6802863</v>
      </c>
      <c r="F3186" s="15">
        <f>IF(ISBLANK($D3186),"",IF(ISBLANK($E3186),VLOOKUP($D3186,$J:$K,2,FALSE),VLOOKUP($E3186,'Daycare Packages'!$A:$G,7,FALSE)))</f>
        <v>27</v>
      </c>
      <c r="G3186" s="15"/>
      <c r="H3186" s="15">
        <f t="shared" si="117"/>
        <v>27</v>
      </c>
      <c r="I3186" s="198">
        <f t="shared" si="118"/>
        <v>3</v>
      </c>
    </row>
    <row r="3187" spans="1:9" x14ac:dyDescent="0.3">
      <c r="A3187" s="10">
        <v>43543</v>
      </c>
      <c r="B3187" s="11" t="s">
        <v>1216</v>
      </c>
      <c r="C3187" s="11" t="s">
        <v>1217</v>
      </c>
      <c r="D3187" s="11" t="s">
        <v>662</v>
      </c>
      <c r="F3187" s="15">
        <f>IF(ISBLANK($D3187),"",IF(ISBLANK($E3187),VLOOKUP($D3187,$J:$K,2,FALSE),VLOOKUP($E3187,'Daycare Packages'!$A:$G,7,FALSE)))</f>
        <v>30</v>
      </c>
      <c r="G3187" s="15"/>
      <c r="H3187" s="15">
        <f t="shared" si="117"/>
        <v>30</v>
      </c>
      <c r="I3187" s="198">
        <f t="shared" si="118"/>
        <v>3</v>
      </c>
    </row>
    <row r="3188" spans="1:9" x14ac:dyDescent="0.3">
      <c r="A3188" s="10">
        <v>43543</v>
      </c>
      <c r="B3188" s="11" t="s">
        <v>459</v>
      </c>
      <c r="C3188" s="11" t="s">
        <v>460</v>
      </c>
      <c r="D3188" s="11" t="s">
        <v>662</v>
      </c>
      <c r="F3188" s="15">
        <f>IF(ISBLANK($D3188),"",IF(ISBLANK($E3188),VLOOKUP($D3188,$J:$K,2,FALSE),VLOOKUP($E3188,'Daycare Packages'!$A:$G,7,FALSE)))</f>
        <v>30</v>
      </c>
      <c r="G3188" s="15"/>
      <c r="H3188" s="15">
        <f t="shared" si="117"/>
        <v>30</v>
      </c>
      <c r="I3188" s="198">
        <f t="shared" si="118"/>
        <v>3</v>
      </c>
    </row>
    <row r="3189" spans="1:9" x14ac:dyDescent="0.3">
      <c r="A3189" s="10">
        <v>43543</v>
      </c>
      <c r="B3189" s="11" t="s">
        <v>199</v>
      </c>
      <c r="C3189" s="11" t="s">
        <v>711</v>
      </c>
      <c r="D3189" s="11" t="s">
        <v>662</v>
      </c>
      <c r="E3189" s="11">
        <v>6730274</v>
      </c>
      <c r="F3189" s="15">
        <f>IF(ISBLANK($D3189),"",IF(ISBLANK($E3189),VLOOKUP($D3189,$J:$K,2,FALSE),VLOOKUP($E3189,'Daycare Packages'!$A:$G,7,FALSE)))</f>
        <v>25</v>
      </c>
      <c r="G3189" s="15"/>
      <c r="H3189" s="15">
        <f t="shared" si="117"/>
        <v>25</v>
      </c>
      <c r="I3189" s="198">
        <f t="shared" si="118"/>
        <v>3</v>
      </c>
    </row>
    <row r="3190" spans="1:9" x14ac:dyDescent="0.3">
      <c r="A3190" s="10">
        <v>43543</v>
      </c>
      <c r="B3190" s="11" t="s">
        <v>762</v>
      </c>
      <c r="C3190" s="11" t="s">
        <v>763</v>
      </c>
      <c r="D3190" s="11" t="s">
        <v>662</v>
      </c>
      <c r="F3190" s="15">
        <f>IF(ISBLANK($D3190),"",IF(ISBLANK($E3190),VLOOKUP($D3190,$J:$K,2,FALSE),VLOOKUP($E3190,'Daycare Packages'!$A:$G,7,FALSE)))</f>
        <v>30</v>
      </c>
      <c r="G3190" s="15"/>
      <c r="H3190" s="15">
        <f t="shared" si="117"/>
        <v>30</v>
      </c>
      <c r="I3190" s="198">
        <f t="shared" si="118"/>
        <v>3</v>
      </c>
    </row>
    <row r="3191" spans="1:9" x14ac:dyDescent="0.3">
      <c r="A3191" s="10">
        <v>43543</v>
      </c>
      <c r="B3191" s="11" t="s">
        <v>146</v>
      </c>
      <c r="C3191" s="11" t="s">
        <v>705</v>
      </c>
      <c r="D3191" s="11" t="s">
        <v>662</v>
      </c>
      <c r="E3191" s="11">
        <v>6690320</v>
      </c>
      <c r="F3191" s="15">
        <f>IF(ISBLANK($D3191),"",IF(ISBLANK($E3191),VLOOKUP($D3191,$J:$K,2,FALSE),VLOOKUP($E3191,'Daycare Packages'!$A:$G,7,FALSE)))</f>
        <v>22</v>
      </c>
      <c r="G3191" s="15"/>
      <c r="H3191" s="15">
        <f t="shared" si="117"/>
        <v>22</v>
      </c>
      <c r="I3191" s="198">
        <f t="shared" si="118"/>
        <v>3</v>
      </c>
    </row>
    <row r="3192" spans="1:9" x14ac:dyDescent="0.3">
      <c r="A3192" s="10">
        <v>43543</v>
      </c>
      <c r="B3192" s="11" t="s">
        <v>766</v>
      </c>
      <c r="C3192" s="11" t="s">
        <v>767</v>
      </c>
      <c r="D3192" s="11" t="s">
        <v>662</v>
      </c>
      <c r="F3192" s="15">
        <f>IF(ISBLANK($D3192),"",IF(ISBLANK($E3192),VLOOKUP($D3192,$J:$K,2,FALSE),VLOOKUP($E3192,'Daycare Packages'!$A:$G,7,FALSE)))</f>
        <v>30</v>
      </c>
      <c r="G3192" s="15"/>
      <c r="H3192" s="15">
        <f t="shared" si="117"/>
        <v>30</v>
      </c>
      <c r="I3192" s="198">
        <f t="shared" si="118"/>
        <v>3</v>
      </c>
    </row>
    <row r="3193" spans="1:9" x14ac:dyDescent="0.3">
      <c r="A3193" s="10">
        <v>43543</v>
      </c>
      <c r="B3193" s="11" t="s">
        <v>282</v>
      </c>
      <c r="C3193" s="11" t="s">
        <v>735</v>
      </c>
      <c r="D3193" s="11" t="s">
        <v>662</v>
      </c>
      <c r="F3193" s="15">
        <f>IF(ISBLANK($D3193),"",IF(ISBLANK($E3193),VLOOKUP($D3193,$J:$K,2,FALSE),VLOOKUP($E3193,'Daycare Packages'!$A:$G,7,FALSE)))</f>
        <v>30</v>
      </c>
      <c r="G3193" s="15"/>
      <c r="H3193" s="15">
        <f t="shared" ref="H3193:H3255" si="119">IF(ISBLANK(D3193),"",SUM(F3193:G3193))</f>
        <v>30</v>
      </c>
      <c r="I3193" s="198">
        <f t="shared" si="118"/>
        <v>3</v>
      </c>
    </row>
    <row r="3194" spans="1:9" x14ac:dyDescent="0.3">
      <c r="A3194" s="10">
        <v>43543</v>
      </c>
      <c r="B3194" s="11" t="s">
        <v>1086</v>
      </c>
      <c r="C3194" s="11" t="s">
        <v>1218</v>
      </c>
      <c r="D3194" s="11" t="s">
        <v>662</v>
      </c>
      <c r="F3194" s="15">
        <f>IF(ISBLANK($D3194),"",IF(ISBLANK($E3194),VLOOKUP($D3194,$J:$K,2,FALSE),VLOOKUP($E3194,'Daycare Packages'!$A:$G,7,FALSE)))</f>
        <v>30</v>
      </c>
      <c r="G3194" s="15"/>
      <c r="H3194" s="15">
        <f t="shared" si="119"/>
        <v>30</v>
      </c>
      <c r="I3194" s="198">
        <f t="shared" si="118"/>
        <v>3</v>
      </c>
    </row>
    <row r="3195" spans="1:9" x14ac:dyDescent="0.3">
      <c r="A3195" s="10">
        <v>43543</v>
      </c>
      <c r="B3195" s="11" t="s">
        <v>161</v>
      </c>
      <c r="C3195" s="11" t="s">
        <v>832</v>
      </c>
      <c r="D3195" s="11" t="s">
        <v>662</v>
      </c>
      <c r="E3195" s="11">
        <v>6710195</v>
      </c>
      <c r="F3195" s="15">
        <f>IF(ISBLANK($D3195),"",IF(ISBLANK($E3195),VLOOKUP($D3195,$J:$K,2,FALSE),VLOOKUP($E3195,'Daycare Packages'!$A:$G,7,FALSE)))</f>
        <v>26</v>
      </c>
      <c r="G3195" s="15"/>
      <c r="H3195" s="15">
        <f t="shared" si="119"/>
        <v>26</v>
      </c>
      <c r="I3195" s="198">
        <f t="shared" si="118"/>
        <v>3</v>
      </c>
    </row>
    <row r="3196" spans="1:9" x14ac:dyDescent="0.3">
      <c r="A3196" s="10">
        <v>43543</v>
      </c>
      <c r="B3196" s="11" t="s">
        <v>197</v>
      </c>
      <c r="C3196" s="11" t="s">
        <v>1195</v>
      </c>
      <c r="D3196" s="11" t="s">
        <v>662</v>
      </c>
      <c r="E3196" s="11">
        <v>6804085</v>
      </c>
      <c r="F3196" s="15">
        <f>IF(ISBLANK($D3196),"",IF(ISBLANK($E3196),VLOOKUP($D3196,$J:$K,2,FALSE),VLOOKUP($E3196,'Daycare Packages'!$A:$G,7,FALSE)))</f>
        <v>27</v>
      </c>
      <c r="G3196" s="15"/>
      <c r="H3196" s="15">
        <f t="shared" si="119"/>
        <v>27</v>
      </c>
      <c r="I3196" s="198">
        <f t="shared" si="118"/>
        <v>3</v>
      </c>
    </row>
    <row r="3197" spans="1:9" x14ac:dyDescent="0.3">
      <c r="A3197" s="10">
        <v>43543</v>
      </c>
      <c r="B3197" s="11" t="s">
        <v>677</v>
      </c>
      <c r="C3197" s="11" t="s">
        <v>678</v>
      </c>
      <c r="D3197" s="11" t="s">
        <v>662</v>
      </c>
      <c r="F3197" s="15">
        <f>IF(ISBLANK($D3197),"",IF(ISBLANK($E3197),VLOOKUP($D3197,$J:$K,2,FALSE),VLOOKUP($E3197,'Daycare Packages'!$A:$G,7,FALSE)))</f>
        <v>30</v>
      </c>
      <c r="G3197" s="15"/>
      <c r="H3197" s="15">
        <f t="shared" si="119"/>
        <v>30</v>
      </c>
      <c r="I3197" s="198">
        <f t="shared" si="118"/>
        <v>3</v>
      </c>
    </row>
    <row r="3198" spans="1:9" x14ac:dyDescent="0.3">
      <c r="A3198" s="10">
        <v>43543</v>
      </c>
      <c r="B3198" s="11" t="s">
        <v>690</v>
      </c>
      <c r="C3198" s="11" t="s">
        <v>691</v>
      </c>
      <c r="D3198" s="11" t="s">
        <v>662</v>
      </c>
      <c r="E3198" s="11">
        <v>6754754</v>
      </c>
      <c r="F3198" s="15">
        <f>IF(ISBLANK($D3198),"",IF(ISBLANK($E3198),VLOOKUP($D3198,$J:$K,2,FALSE),VLOOKUP($E3198,'Daycare Packages'!$A:$G,7,FALSE)))</f>
        <v>25</v>
      </c>
      <c r="G3198" s="15"/>
      <c r="H3198" s="15">
        <f t="shared" si="119"/>
        <v>25</v>
      </c>
      <c r="I3198" s="198">
        <f t="shared" si="118"/>
        <v>3</v>
      </c>
    </row>
    <row r="3199" spans="1:9" x14ac:dyDescent="0.3">
      <c r="A3199" s="10">
        <v>43543</v>
      </c>
      <c r="B3199" s="11" t="s">
        <v>163</v>
      </c>
      <c r="C3199" s="11" t="s">
        <v>593</v>
      </c>
      <c r="D3199" s="11" t="s">
        <v>662</v>
      </c>
      <c r="E3199" s="11">
        <v>6797125</v>
      </c>
      <c r="F3199" s="15">
        <f>IF(ISBLANK($D3199),"",IF(ISBLANK($E3199),VLOOKUP($D3199,$J:$K,2,FALSE),VLOOKUP($E3199,'Daycare Packages'!$A:$G,7,FALSE)))</f>
        <v>27</v>
      </c>
      <c r="G3199" s="15"/>
      <c r="H3199" s="15">
        <f t="shared" si="119"/>
        <v>27</v>
      </c>
      <c r="I3199" s="198">
        <f t="shared" si="118"/>
        <v>3</v>
      </c>
    </row>
    <row r="3200" spans="1:9" x14ac:dyDescent="0.3">
      <c r="A3200" s="10">
        <v>43543</v>
      </c>
      <c r="B3200" s="11" t="s">
        <v>138</v>
      </c>
      <c r="C3200" s="11" t="s">
        <v>573</v>
      </c>
      <c r="D3200" s="11" t="s">
        <v>662</v>
      </c>
      <c r="E3200" s="11">
        <v>6669597</v>
      </c>
      <c r="F3200" s="15">
        <f>IF(ISBLANK($D3200),"",IF(ISBLANK($E3200),VLOOKUP($D3200,$J:$K,2,FALSE),VLOOKUP($E3200,'Daycare Packages'!$A:$G,7,FALSE)))</f>
        <v>22</v>
      </c>
      <c r="G3200" s="15"/>
      <c r="H3200" s="15">
        <f t="shared" si="119"/>
        <v>22</v>
      </c>
      <c r="I3200" s="198">
        <f t="shared" si="118"/>
        <v>3</v>
      </c>
    </row>
    <row r="3201" spans="1:9" x14ac:dyDescent="0.3">
      <c r="A3201" s="10">
        <v>43543</v>
      </c>
      <c r="B3201" s="11" t="s">
        <v>179</v>
      </c>
      <c r="C3201" s="11" t="s">
        <v>706</v>
      </c>
      <c r="D3201" s="11" t="s">
        <v>662</v>
      </c>
      <c r="E3201" s="11">
        <v>6762837</v>
      </c>
      <c r="F3201" s="15">
        <f>IF(ISBLANK($D3201),"",IF(ISBLANK($E3201),VLOOKUP($D3201,$J:$K,2,FALSE),VLOOKUP($E3201,'Daycare Packages'!$A:$G,7,FALSE)))</f>
        <v>27</v>
      </c>
      <c r="G3201" s="15"/>
      <c r="H3201" s="15">
        <f t="shared" si="119"/>
        <v>27</v>
      </c>
      <c r="I3201" s="198">
        <f t="shared" si="118"/>
        <v>3</v>
      </c>
    </row>
    <row r="3202" spans="1:9" x14ac:dyDescent="0.3">
      <c r="A3202" s="10">
        <v>43543</v>
      </c>
      <c r="B3202" s="11" t="s">
        <v>218</v>
      </c>
      <c r="C3202" s="11" t="s">
        <v>738</v>
      </c>
      <c r="D3202" s="11" t="s">
        <v>662</v>
      </c>
      <c r="E3202" s="11">
        <v>6738001</v>
      </c>
      <c r="F3202" s="15">
        <f>IF(ISBLANK($D3202),"",IF(ISBLANK($E3202),VLOOKUP($D3202,$J:$K,2,FALSE),VLOOKUP($E3202,'Daycare Packages'!$A:$G,7,FALSE)))</f>
        <v>20</v>
      </c>
      <c r="G3202" s="15"/>
      <c r="H3202" s="15">
        <f t="shared" si="119"/>
        <v>20</v>
      </c>
      <c r="I3202" s="198">
        <f t="shared" si="118"/>
        <v>3</v>
      </c>
    </row>
    <row r="3203" spans="1:9" x14ac:dyDescent="0.3">
      <c r="A3203" s="10">
        <v>43543</v>
      </c>
      <c r="B3203" s="11" t="s">
        <v>218</v>
      </c>
      <c r="C3203" s="11" t="s">
        <v>737</v>
      </c>
      <c r="D3203" s="11" t="s">
        <v>662</v>
      </c>
      <c r="E3203" s="11">
        <v>6738001</v>
      </c>
      <c r="F3203" s="15">
        <f>IF(ISBLANK($D3203),"",IF(ISBLANK($E3203),VLOOKUP($D3203,$J:$K,2,FALSE),VLOOKUP($E3203,'Daycare Packages'!$A:$G,7,FALSE)))</f>
        <v>20</v>
      </c>
      <c r="G3203" s="15"/>
      <c r="H3203" s="15">
        <f t="shared" si="119"/>
        <v>20</v>
      </c>
      <c r="I3203" s="198">
        <f t="shared" ref="I3203:I3266" si="120">IF(A3203="",0,MONTH(A3203))</f>
        <v>3</v>
      </c>
    </row>
    <row r="3204" spans="1:9" x14ac:dyDescent="0.3">
      <c r="A3204" s="10">
        <v>43543</v>
      </c>
      <c r="B3204" s="11" t="s">
        <v>196</v>
      </c>
      <c r="C3204" s="11" t="s">
        <v>432</v>
      </c>
      <c r="D3204" s="11" t="s">
        <v>662</v>
      </c>
      <c r="E3204" s="11">
        <v>6728047</v>
      </c>
      <c r="F3204" s="15">
        <f>IF(ISBLANK($D3204),"",IF(ISBLANK($E3204),VLOOKUP($D3204,$J:$K,2,FALSE),VLOOKUP($E3204,'Daycare Packages'!$A:$G,7,FALSE)))</f>
        <v>24</v>
      </c>
      <c r="G3204" s="15"/>
      <c r="H3204" s="15">
        <f t="shared" si="119"/>
        <v>24</v>
      </c>
      <c r="I3204" s="198">
        <f t="shared" si="120"/>
        <v>3</v>
      </c>
    </row>
    <row r="3205" spans="1:9" x14ac:dyDescent="0.3">
      <c r="A3205" s="10">
        <v>43543</v>
      </c>
      <c r="B3205" s="11" t="s">
        <v>141</v>
      </c>
      <c r="C3205" s="11" t="s">
        <v>564</v>
      </c>
      <c r="D3205" s="11" t="s">
        <v>662</v>
      </c>
      <c r="E3205" s="11">
        <v>6784081</v>
      </c>
      <c r="F3205" s="15">
        <f>IF(ISBLANK($D3205),"",IF(ISBLANK($E3205),VLOOKUP($D3205,$J:$K,2,FALSE),VLOOKUP($E3205,'Daycare Packages'!$A:$G,7,FALSE)))</f>
        <v>26</v>
      </c>
      <c r="G3205" s="15"/>
      <c r="H3205" s="15">
        <f t="shared" si="119"/>
        <v>26</v>
      </c>
      <c r="I3205" s="198">
        <f t="shared" si="120"/>
        <v>3</v>
      </c>
    </row>
    <row r="3206" spans="1:9" x14ac:dyDescent="0.3">
      <c r="A3206" s="10">
        <v>43543</v>
      </c>
      <c r="B3206" s="11" t="s">
        <v>137</v>
      </c>
      <c r="C3206" s="11" t="s">
        <v>678</v>
      </c>
      <c r="D3206" s="11" t="s">
        <v>662</v>
      </c>
      <c r="E3206" s="11">
        <v>6730873</v>
      </c>
      <c r="F3206" s="15">
        <f>IF(ISBLANK($D3206),"",IF(ISBLANK($E3206),VLOOKUP($D3206,$J:$K,2,FALSE),VLOOKUP($E3206,'Daycare Packages'!$A:$G,7,FALSE)))</f>
        <v>22</v>
      </c>
      <c r="G3206" s="15"/>
      <c r="H3206" s="15">
        <f t="shared" si="119"/>
        <v>22</v>
      </c>
      <c r="I3206" s="198">
        <f t="shared" si="120"/>
        <v>3</v>
      </c>
    </row>
    <row r="3207" spans="1:9" x14ac:dyDescent="0.3">
      <c r="A3207" s="10">
        <v>43543</v>
      </c>
      <c r="B3207" s="11" t="s">
        <v>137</v>
      </c>
      <c r="C3207" s="11" t="s">
        <v>693</v>
      </c>
      <c r="D3207" s="11" t="s">
        <v>662</v>
      </c>
      <c r="E3207" s="11">
        <v>6730873</v>
      </c>
      <c r="F3207" s="15">
        <f>IF(ISBLANK($D3207),"",IF(ISBLANK($E3207),VLOOKUP($D3207,$J:$K,2,FALSE),VLOOKUP($E3207,'Daycare Packages'!$A:$G,7,FALSE)))</f>
        <v>22</v>
      </c>
      <c r="G3207" s="15"/>
      <c r="H3207" s="15">
        <f t="shared" si="119"/>
        <v>22</v>
      </c>
      <c r="I3207" s="198">
        <f t="shared" si="120"/>
        <v>3</v>
      </c>
    </row>
    <row r="3208" spans="1:9" x14ac:dyDescent="0.3">
      <c r="A3208" s="10">
        <v>43543</v>
      </c>
      <c r="B3208" s="11" t="s">
        <v>160</v>
      </c>
      <c r="C3208" s="11" t="s">
        <v>794</v>
      </c>
      <c r="D3208" s="11" t="s">
        <v>662</v>
      </c>
      <c r="E3208" s="11">
        <v>6790701</v>
      </c>
      <c r="F3208" s="15">
        <f>IF(ISBLANK($D3208),"",IF(ISBLANK($E3208),VLOOKUP($D3208,$J:$K,2,FALSE),VLOOKUP($E3208,'Daycare Packages'!$A:$G,7,FALSE)))</f>
        <v>25</v>
      </c>
      <c r="G3208" s="15"/>
      <c r="H3208" s="15">
        <f t="shared" si="119"/>
        <v>25</v>
      </c>
      <c r="I3208" s="198">
        <f t="shared" si="120"/>
        <v>3</v>
      </c>
    </row>
    <row r="3209" spans="1:9" x14ac:dyDescent="0.3">
      <c r="A3209" s="10">
        <v>43543</v>
      </c>
      <c r="B3209" s="11" t="s">
        <v>160</v>
      </c>
      <c r="C3209" s="11" t="s">
        <v>793</v>
      </c>
      <c r="D3209" s="11" t="s">
        <v>662</v>
      </c>
      <c r="E3209" s="11">
        <v>6762371</v>
      </c>
      <c r="F3209" s="15">
        <f>IF(ISBLANK($D3209),"",IF(ISBLANK($E3209),VLOOKUP($D3209,$J:$K,2,FALSE),VLOOKUP($E3209,'Daycare Packages'!$A:$G,7,FALSE)))</f>
        <v>25</v>
      </c>
      <c r="G3209" s="15"/>
      <c r="H3209" s="15">
        <f t="shared" si="119"/>
        <v>25</v>
      </c>
      <c r="I3209" s="198">
        <f t="shared" si="120"/>
        <v>3</v>
      </c>
    </row>
    <row r="3210" spans="1:9" x14ac:dyDescent="0.3">
      <c r="A3210" s="10">
        <v>43543</v>
      </c>
      <c r="B3210" s="11" t="s">
        <v>183</v>
      </c>
      <c r="C3210" s="11" t="s">
        <v>520</v>
      </c>
      <c r="D3210" s="11" t="s">
        <v>662</v>
      </c>
      <c r="E3210" s="11">
        <v>6722072</v>
      </c>
      <c r="F3210" s="15">
        <f>IF(ISBLANK($D3210),"",IF(ISBLANK($E3210),VLOOKUP($D3210,$J:$K,2,FALSE),VLOOKUP($E3210,'Daycare Packages'!$A:$G,7,FALSE)))</f>
        <v>25</v>
      </c>
      <c r="G3210" s="15"/>
      <c r="H3210" s="15">
        <f t="shared" si="119"/>
        <v>25</v>
      </c>
      <c r="I3210" s="198">
        <f t="shared" si="120"/>
        <v>3</v>
      </c>
    </row>
    <row r="3211" spans="1:9" x14ac:dyDescent="0.3">
      <c r="A3211" s="10">
        <v>43543</v>
      </c>
      <c r="B3211" s="11" t="s">
        <v>140</v>
      </c>
      <c r="C3211" s="11" t="s">
        <v>475</v>
      </c>
      <c r="D3211" s="11" t="s">
        <v>662</v>
      </c>
      <c r="E3211" s="11">
        <v>6777117</v>
      </c>
      <c r="F3211" s="15">
        <f>IF(ISBLANK($D3211),"",IF(ISBLANK($E3211),VLOOKUP($D3211,$J:$K,2,FALSE),VLOOKUP($E3211,'Daycare Packages'!$A:$G,7,FALSE)))</f>
        <v>26</v>
      </c>
      <c r="G3211" s="15"/>
      <c r="H3211" s="15">
        <f t="shared" si="119"/>
        <v>26</v>
      </c>
      <c r="I3211" s="198">
        <f t="shared" si="120"/>
        <v>3</v>
      </c>
    </row>
    <row r="3212" spans="1:9" x14ac:dyDescent="0.3">
      <c r="A3212" s="10">
        <v>43543</v>
      </c>
      <c r="B3212" s="11" t="s">
        <v>208</v>
      </c>
      <c r="C3212" s="11" t="s">
        <v>507</v>
      </c>
      <c r="D3212" s="11" t="s">
        <v>662</v>
      </c>
      <c r="E3212" s="11">
        <v>6733427</v>
      </c>
      <c r="F3212" s="15">
        <f>IF(ISBLANK($D3212),"",IF(ISBLANK($E3212),VLOOKUP($D3212,$J:$K,2,FALSE),VLOOKUP($E3212,'Daycare Packages'!$A:$G,7,FALSE)))</f>
        <v>22</v>
      </c>
      <c r="G3212" s="15"/>
      <c r="H3212" s="15">
        <f t="shared" si="119"/>
        <v>22</v>
      </c>
      <c r="I3212" s="198">
        <f t="shared" si="120"/>
        <v>3</v>
      </c>
    </row>
    <row r="3213" spans="1:9" x14ac:dyDescent="0.3">
      <c r="A3213" s="10">
        <v>43543</v>
      </c>
      <c r="B3213" s="11" t="s">
        <v>204</v>
      </c>
      <c r="C3213" s="11" t="s">
        <v>775</v>
      </c>
      <c r="D3213" s="11" t="s">
        <v>662</v>
      </c>
      <c r="E3213" s="11">
        <v>6792788</v>
      </c>
      <c r="F3213" s="15">
        <f>IF(ISBLANK($D3213),"",IF(ISBLANK($E3213),VLOOKUP($D3213,$J:$K,2,FALSE),VLOOKUP($E3213,'Daycare Packages'!$A:$G,7,FALSE)))</f>
        <v>25</v>
      </c>
      <c r="G3213" s="15"/>
      <c r="H3213" s="15">
        <f t="shared" si="119"/>
        <v>25</v>
      </c>
      <c r="I3213" s="198">
        <f t="shared" si="120"/>
        <v>3</v>
      </c>
    </row>
    <row r="3214" spans="1:9" x14ac:dyDescent="0.3">
      <c r="A3214" s="10">
        <v>43543</v>
      </c>
      <c r="B3214" s="11" t="s">
        <v>204</v>
      </c>
      <c r="C3214" s="11" t="s">
        <v>774</v>
      </c>
      <c r="D3214" s="11" t="s">
        <v>662</v>
      </c>
      <c r="E3214" s="11">
        <v>6792788</v>
      </c>
      <c r="F3214" s="15">
        <f>IF(ISBLANK($D3214),"",IF(ISBLANK($E3214),VLOOKUP($D3214,$J:$K,2,FALSE),VLOOKUP($E3214,'Daycare Packages'!$A:$G,7,FALSE)))</f>
        <v>25</v>
      </c>
      <c r="G3214" s="15"/>
      <c r="H3214" s="15">
        <f t="shared" si="119"/>
        <v>25</v>
      </c>
      <c r="I3214" s="198">
        <f t="shared" si="120"/>
        <v>3</v>
      </c>
    </row>
    <row r="3215" spans="1:9" x14ac:dyDescent="0.3">
      <c r="A3215" s="10">
        <v>43543</v>
      </c>
      <c r="B3215" s="11" t="s">
        <v>194</v>
      </c>
      <c r="C3215" s="11" t="s">
        <v>792</v>
      </c>
      <c r="D3215" s="11" t="s">
        <v>662</v>
      </c>
      <c r="E3215" s="11">
        <v>6727744</v>
      </c>
      <c r="F3215" s="15">
        <f>IF(ISBLANK($D3215),"",IF(ISBLANK($E3215),VLOOKUP($D3215,$J:$K,2,FALSE),VLOOKUP($E3215,'Daycare Packages'!$A:$G,7,FALSE)))</f>
        <v>24</v>
      </c>
      <c r="G3215" s="15"/>
      <c r="H3215" s="15">
        <f t="shared" si="119"/>
        <v>24</v>
      </c>
      <c r="I3215" s="198">
        <f t="shared" si="120"/>
        <v>3</v>
      </c>
    </row>
    <row r="3216" spans="1:9" x14ac:dyDescent="0.3">
      <c r="A3216" s="10">
        <v>43543</v>
      </c>
      <c r="B3216" s="11" t="s">
        <v>54</v>
      </c>
      <c r="C3216" s="11" t="s">
        <v>650</v>
      </c>
      <c r="D3216" s="11" t="s">
        <v>662</v>
      </c>
      <c r="E3216" s="11">
        <v>269197</v>
      </c>
      <c r="F3216" s="15">
        <f>IF(ISBLANK($D3216),"",IF(ISBLANK($E3216),VLOOKUP($D3216,$J:$K,2,FALSE),VLOOKUP($E3216,'Daycare Packages'!$A:$G,7,FALSE)))</f>
        <v>24</v>
      </c>
      <c r="G3216" s="15"/>
      <c r="H3216" s="15">
        <f t="shared" si="119"/>
        <v>24</v>
      </c>
      <c r="I3216" s="198">
        <f t="shared" si="120"/>
        <v>3</v>
      </c>
    </row>
    <row r="3217" spans="1:9" x14ac:dyDescent="0.3">
      <c r="A3217" s="10">
        <v>43543</v>
      </c>
      <c r="B3217" s="11" t="s">
        <v>887</v>
      </c>
      <c r="C3217" s="11" t="s">
        <v>888</v>
      </c>
      <c r="D3217" s="11" t="s">
        <v>662</v>
      </c>
      <c r="F3217" s="15">
        <f>IF(ISBLANK($D3217),"",IF(ISBLANK($E3217),VLOOKUP($D3217,$J:$K,2,FALSE),VLOOKUP($E3217,'Daycare Packages'!$A:$G,7,FALSE)))</f>
        <v>30</v>
      </c>
      <c r="G3217" s="15"/>
      <c r="H3217" s="15">
        <f t="shared" si="119"/>
        <v>30</v>
      </c>
      <c r="I3217" s="198">
        <f t="shared" si="120"/>
        <v>3</v>
      </c>
    </row>
    <row r="3218" spans="1:9" x14ac:dyDescent="0.3">
      <c r="A3218" s="10">
        <v>43543</v>
      </c>
      <c r="B3218" s="11" t="s">
        <v>228</v>
      </c>
      <c r="C3218" s="11" t="s">
        <v>554</v>
      </c>
      <c r="D3218" s="11" t="s">
        <v>662</v>
      </c>
      <c r="E3218" s="11">
        <v>6762216</v>
      </c>
      <c r="F3218" s="15">
        <f>IF(ISBLANK($D3218),"",IF(ISBLANK($E3218),VLOOKUP($D3218,$J:$K,2,FALSE),VLOOKUP($E3218,'Daycare Packages'!$A:$G,7,FALSE)))</f>
        <v>27</v>
      </c>
      <c r="G3218" s="15"/>
      <c r="H3218" s="15">
        <f t="shared" si="119"/>
        <v>27</v>
      </c>
      <c r="I3218" s="198">
        <f t="shared" si="120"/>
        <v>3</v>
      </c>
    </row>
    <row r="3219" spans="1:9" x14ac:dyDescent="0.3">
      <c r="A3219" s="10">
        <v>43543</v>
      </c>
      <c r="B3219" s="11" t="s">
        <v>217</v>
      </c>
      <c r="C3219" s="11" t="s">
        <v>402</v>
      </c>
      <c r="D3219" s="11" t="s">
        <v>662</v>
      </c>
      <c r="E3219" s="11">
        <v>6784493</v>
      </c>
      <c r="F3219" s="15">
        <f>IF(ISBLANK($D3219),"",IF(ISBLANK($E3219),VLOOKUP($D3219,$J:$K,2,FALSE),VLOOKUP($E3219,'Daycare Packages'!$A:$G,7,FALSE)))</f>
        <v>26</v>
      </c>
      <c r="G3219" s="15"/>
      <c r="H3219" s="15">
        <f t="shared" si="119"/>
        <v>26</v>
      </c>
      <c r="I3219" s="198">
        <f t="shared" si="120"/>
        <v>3</v>
      </c>
    </row>
    <row r="3220" spans="1:9" x14ac:dyDescent="0.3">
      <c r="A3220" s="10">
        <v>43543</v>
      </c>
      <c r="B3220" s="11" t="s">
        <v>168</v>
      </c>
      <c r="C3220" s="11" t="s">
        <v>640</v>
      </c>
      <c r="D3220" s="11" t="s">
        <v>662</v>
      </c>
      <c r="E3220" s="11">
        <v>6786393</v>
      </c>
      <c r="F3220" s="15">
        <f>IF(ISBLANK($D3220),"",IF(ISBLANK($E3220),VLOOKUP($D3220,$J:$K,2,FALSE),VLOOKUP($E3220,'Daycare Packages'!$A:$G,7,FALSE)))</f>
        <v>27</v>
      </c>
      <c r="G3220" s="15"/>
      <c r="H3220" s="15">
        <f t="shared" si="119"/>
        <v>27</v>
      </c>
      <c r="I3220" s="198">
        <f t="shared" si="120"/>
        <v>3</v>
      </c>
    </row>
    <row r="3221" spans="1:9" x14ac:dyDescent="0.3">
      <c r="A3221" s="10">
        <v>43543</v>
      </c>
      <c r="B3221" s="11" t="s">
        <v>150</v>
      </c>
      <c r="C3221" s="11" t="s">
        <v>461</v>
      </c>
      <c r="D3221" s="11" t="s">
        <v>662</v>
      </c>
      <c r="E3221" s="11">
        <v>6783975</v>
      </c>
      <c r="F3221" s="15">
        <f>IF(ISBLANK($D3221),"",IF(ISBLANK($E3221),VLOOKUP($D3221,$J:$K,2,FALSE),VLOOKUP($E3221,'Daycare Packages'!$A:$G,7,FALSE)))</f>
        <v>27</v>
      </c>
      <c r="G3221" s="15"/>
      <c r="H3221" s="15">
        <f t="shared" si="119"/>
        <v>27</v>
      </c>
      <c r="I3221" s="198">
        <f t="shared" si="120"/>
        <v>3</v>
      </c>
    </row>
    <row r="3222" spans="1:9" x14ac:dyDescent="0.3">
      <c r="A3222" s="10">
        <v>43543</v>
      </c>
      <c r="B3222" s="11" t="s">
        <v>174</v>
      </c>
      <c r="C3222" s="11" t="s">
        <v>432</v>
      </c>
      <c r="D3222" s="11" t="s">
        <v>662</v>
      </c>
      <c r="F3222" s="15">
        <f>IF(ISBLANK($D3222),"",IF(ISBLANK($E3222),VLOOKUP($D3222,$J:$K,2,FALSE),VLOOKUP($E3222,'Daycare Packages'!$A:$G,7,FALSE)))</f>
        <v>30</v>
      </c>
      <c r="G3222" s="15"/>
      <c r="H3222" s="15">
        <f t="shared" si="119"/>
        <v>30</v>
      </c>
      <c r="I3222" s="198">
        <f t="shared" si="120"/>
        <v>3</v>
      </c>
    </row>
    <row r="3223" spans="1:9" x14ac:dyDescent="0.3">
      <c r="A3223" s="10">
        <v>43543</v>
      </c>
      <c r="B3223" s="11" t="s">
        <v>340</v>
      </c>
      <c r="C3223" s="11" t="s">
        <v>746</v>
      </c>
      <c r="D3223" s="11" t="s">
        <v>662</v>
      </c>
      <c r="F3223" s="15">
        <f>IF(ISBLANK($D3223),"",IF(ISBLANK($E3223),VLOOKUP($D3223,$J:$K,2,FALSE),VLOOKUP($E3223,'Daycare Packages'!$A:$G,7,FALSE)))</f>
        <v>30</v>
      </c>
      <c r="G3223" s="15">
        <v>-5</v>
      </c>
      <c r="H3223" s="15">
        <f t="shared" si="119"/>
        <v>25</v>
      </c>
      <c r="I3223" s="198">
        <f t="shared" si="120"/>
        <v>3</v>
      </c>
    </row>
    <row r="3224" spans="1:9" x14ac:dyDescent="0.3">
      <c r="A3224" s="10">
        <v>43543</v>
      </c>
      <c r="B3224" s="11" t="s">
        <v>340</v>
      </c>
      <c r="C3224" s="11" t="s">
        <v>745</v>
      </c>
      <c r="D3224" s="11" t="s">
        <v>662</v>
      </c>
      <c r="F3224" s="15">
        <f>IF(ISBLANK($D3224),"",IF(ISBLANK($E3224),VLOOKUP($D3224,$J:$K,2,FALSE),VLOOKUP($E3224,'Daycare Packages'!$A:$G,7,FALSE)))</f>
        <v>30</v>
      </c>
      <c r="G3224" s="15">
        <v>-5</v>
      </c>
      <c r="H3224" s="15">
        <f t="shared" si="119"/>
        <v>25</v>
      </c>
      <c r="I3224" s="198">
        <f t="shared" si="120"/>
        <v>3</v>
      </c>
    </row>
    <row r="3225" spans="1:9" x14ac:dyDescent="0.3">
      <c r="A3225" s="10">
        <v>43543</v>
      </c>
      <c r="B3225" s="11" t="s">
        <v>127</v>
      </c>
      <c r="C3225" s="11" t="s">
        <v>715</v>
      </c>
      <c r="D3225" s="11" t="s">
        <v>662</v>
      </c>
      <c r="E3225" s="11">
        <v>6756191</v>
      </c>
      <c r="F3225" s="15">
        <f>IF(ISBLANK($D3225),"",IF(ISBLANK($E3225),VLOOKUP($D3225,$J:$K,2,FALSE),VLOOKUP($E3225,'Daycare Packages'!$A:$G,7,FALSE)))</f>
        <v>23</v>
      </c>
      <c r="G3225" s="15"/>
      <c r="H3225" s="15">
        <f t="shared" si="119"/>
        <v>23</v>
      </c>
      <c r="I3225" s="198">
        <f t="shared" si="120"/>
        <v>3</v>
      </c>
    </row>
    <row r="3226" spans="1:9" x14ac:dyDescent="0.3">
      <c r="A3226" s="55">
        <v>43543</v>
      </c>
      <c r="B3226" s="56" t="s">
        <v>722</v>
      </c>
      <c r="C3226" s="56" t="s">
        <v>712</v>
      </c>
      <c r="D3226" s="56" t="s">
        <v>662</v>
      </c>
      <c r="E3226" s="56">
        <v>6770212</v>
      </c>
      <c r="F3226" s="59">
        <f>IF(ISBLANK($D3226),"",IF(ISBLANK($E3226),VLOOKUP($D3226,$J:$K,2,FALSE),VLOOKUP($E3226,'Daycare Packages'!$A:$G,7,FALSE)))</f>
        <v>26</v>
      </c>
      <c r="G3226" s="59"/>
      <c r="H3226" s="59">
        <f t="shared" si="119"/>
        <v>26</v>
      </c>
      <c r="I3226" s="198">
        <f t="shared" si="120"/>
        <v>3</v>
      </c>
    </row>
    <row r="3227" spans="1:9" x14ac:dyDescent="0.3">
      <c r="A3227" s="10">
        <v>43544</v>
      </c>
      <c r="B3227" s="11" t="s">
        <v>205</v>
      </c>
      <c r="C3227" s="11" t="s">
        <v>863</v>
      </c>
      <c r="D3227" s="11" t="s">
        <v>659</v>
      </c>
      <c r="E3227" s="11">
        <v>6732408</v>
      </c>
      <c r="F3227" s="15">
        <f>IF(ISBLANK($D3227),"",IF(ISBLANK($E3227),VLOOKUP($D3227,$J:$K,2,FALSE),VLOOKUP($E3227,'Daycare Packages'!$A:$G,7,FALSE)))</f>
        <v>18</v>
      </c>
      <c r="G3227" s="15"/>
      <c r="H3227" s="15">
        <f t="shared" si="119"/>
        <v>18</v>
      </c>
      <c r="I3227" s="198">
        <f t="shared" si="120"/>
        <v>3</v>
      </c>
    </row>
    <row r="3228" spans="1:9" x14ac:dyDescent="0.3">
      <c r="A3228" s="10">
        <v>43544</v>
      </c>
      <c r="B3228" s="11" t="s">
        <v>1029</v>
      </c>
      <c r="C3228" s="11" t="s">
        <v>402</v>
      </c>
      <c r="D3228" s="11" t="s">
        <v>659</v>
      </c>
      <c r="F3228" s="15">
        <f>IF(ISBLANK($D3228),"",IF(ISBLANK($E3228),VLOOKUP($D3228,$J:$K,2,FALSE),VLOOKUP($E3228,'Daycare Packages'!$A:$G,7,FALSE)))</f>
        <v>20</v>
      </c>
      <c r="G3228" s="15"/>
      <c r="H3228" s="15">
        <f t="shared" si="119"/>
        <v>20</v>
      </c>
      <c r="I3228" s="198">
        <f t="shared" si="120"/>
        <v>3</v>
      </c>
    </row>
    <row r="3229" spans="1:9" x14ac:dyDescent="0.3">
      <c r="A3229" s="10">
        <v>43544</v>
      </c>
      <c r="B3229" s="11" t="s">
        <v>201</v>
      </c>
      <c r="C3229" s="11" t="s">
        <v>672</v>
      </c>
      <c r="D3229" s="11" t="s">
        <v>659</v>
      </c>
      <c r="F3229" s="15">
        <f>IF(ISBLANK($D3229),"",IF(ISBLANK($E3229),VLOOKUP($D3229,$J:$K,2,FALSE),VLOOKUP($E3229,'Daycare Packages'!$A:$G,7,FALSE)))</f>
        <v>20</v>
      </c>
      <c r="G3229" s="15"/>
      <c r="H3229" s="15">
        <f t="shared" si="119"/>
        <v>20</v>
      </c>
      <c r="I3229" s="198">
        <f t="shared" si="120"/>
        <v>3</v>
      </c>
    </row>
    <row r="3230" spans="1:9" x14ac:dyDescent="0.3">
      <c r="A3230" s="10">
        <v>43544</v>
      </c>
      <c r="B3230" s="11" t="s">
        <v>1165</v>
      </c>
      <c r="C3230" s="11" t="s">
        <v>1166</v>
      </c>
      <c r="D3230" s="11" t="s">
        <v>659</v>
      </c>
      <c r="E3230" s="11">
        <v>6801053</v>
      </c>
      <c r="F3230" s="15">
        <f>IF(ISBLANK($D3230),"",IF(ISBLANK($E3230),VLOOKUP($D3230,$J:$K,2,FALSE),VLOOKUP($E3230,'Daycare Packages'!$A:$G,7,FALSE)))</f>
        <v>19</v>
      </c>
      <c r="G3230" s="15"/>
      <c r="H3230" s="15">
        <f t="shared" si="119"/>
        <v>19</v>
      </c>
      <c r="I3230" s="198">
        <f t="shared" si="120"/>
        <v>3</v>
      </c>
    </row>
    <row r="3231" spans="1:9" x14ac:dyDescent="0.3">
      <c r="A3231" s="10">
        <v>43544</v>
      </c>
      <c r="B3231" s="11" t="s">
        <v>1070</v>
      </c>
      <c r="C3231" s="11" t="s">
        <v>1071</v>
      </c>
      <c r="D3231" s="11" t="s">
        <v>662</v>
      </c>
      <c r="E3231" s="11">
        <v>6778214</v>
      </c>
      <c r="F3231" s="15">
        <f>IF(ISBLANK($D3231),"",IF(ISBLANK($E3231),VLOOKUP($D3231,$J:$K,2,FALSE),VLOOKUP($E3231,'Daycare Packages'!$A:$G,7,FALSE)))</f>
        <v>27</v>
      </c>
      <c r="G3231" s="15"/>
      <c r="H3231" s="15">
        <f t="shared" si="119"/>
        <v>27</v>
      </c>
      <c r="I3231" s="198">
        <f t="shared" si="120"/>
        <v>3</v>
      </c>
    </row>
    <row r="3232" spans="1:9" x14ac:dyDescent="0.3">
      <c r="A3232" s="10">
        <v>43544</v>
      </c>
      <c r="B3232" s="11" t="s">
        <v>127</v>
      </c>
      <c r="C3232" s="11" t="s">
        <v>715</v>
      </c>
      <c r="D3232" s="11" t="s">
        <v>662</v>
      </c>
      <c r="E3232" s="11">
        <v>6756191</v>
      </c>
      <c r="F3232" s="15">
        <f>IF(ISBLANK($D3232),"",IF(ISBLANK($E3232),VLOOKUP($D3232,$J:$K,2,FALSE),VLOOKUP($E3232,'Daycare Packages'!$A:$G,7,FALSE)))</f>
        <v>23</v>
      </c>
      <c r="G3232" s="15"/>
      <c r="H3232" s="15">
        <f t="shared" si="119"/>
        <v>23</v>
      </c>
      <c r="I3232" s="198">
        <f t="shared" si="120"/>
        <v>3</v>
      </c>
    </row>
    <row r="3233" spans="1:9" x14ac:dyDescent="0.3">
      <c r="A3233" s="10">
        <v>43544</v>
      </c>
      <c r="B3233" s="11" t="s">
        <v>371</v>
      </c>
      <c r="C3233" s="11" t="s">
        <v>642</v>
      </c>
      <c r="D3233" s="11" t="s">
        <v>659</v>
      </c>
      <c r="F3233" s="15">
        <f>IF(ISBLANK($D3233),"",IF(ISBLANK($E3233),VLOOKUP($D3233,$J:$K,2,FALSE),VLOOKUP($E3233,'Daycare Packages'!$A:$G,7,FALSE)))</f>
        <v>20</v>
      </c>
      <c r="G3233" s="15"/>
      <c r="H3233" s="15">
        <f t="shared" si="119"/>
        <v>20</v>
      </c>
      <c r="I3233" s="198">
        <f t="shared" si="120"/>
        <v>3</v>
      </c>
    </row>
    <row r="3234" spans="1:9" x14ac:dyDescent="0.3">
      <c r="A3234" s="10">
        <v>43544</v>
      </c>
      <c r="B3234" s="11" t="s">
        <v>234</v>
      </c>
      <c r="C3234" s="11" t="s">
        <v>682</v>
      </c>
      <c r="D3234" s="11" t="s">
        <v>662</v>
      </c>
      <c r="F3234" s="15">
        <f>IF(ISBLANK($D3234),"",IF(ISBLANK($E3234),VLOOKUP($D3234,$J:$K,2,FALSE),VLOOKUP($E3234,'Daycare Packages'!$A:$G,7,FALSE)))</f>
        <v>30</v>
      </c>
      <c r="G3234" s="15"/>
      <c r="H3234" s="15">
        <f t="shared" si="119"/>
        <v>30</v>
      </c>
      <c r="I3234" s="198">
        <f t="shared" si="120"/>
        <v>3</v>
      </c>
    </row>
    <row r="3235" spans="1:9" x14ac:dyDescent="0.3">
      <c r="A3235" s="10">
        <v>43544</v>
      </c>
      <c r="B3235" s="11" t="s">
        <v>816</v>
      </c>
      <c r="C3235" s="11" t="s">
        <v>817</v>
      </c>
      <c r="D3235" s="11" t="s">
        <v>662</v>
      </c>
      <c r="F3235" s="15">
        <f>IF(ISBLANK($D3235),"",IF(ISBLANK($E3235),VLOOKUP($D3235,$J:$K,2,FALSE),VLOOKUP($E3235,'Daycare Packages'!$A:$G,7,FALSE)))</f>
        <v>30</v>
      </c>
      <c r="G3235" s="15"/>
      <c r="H3235" s="15">
        <f t="shared" si="119"/>
        <v>30</v>
      </c>
      <c r="I3235" s="198">
        <f t="shared" si="120"/>
        <v>3</v>
      </c>
    </row>
    <row r="3236" spans="1:9" x14ac:dyDescent="0.3">
      <c r="A3236" s="10">
        <v>43544</v>
      </c>
      <c r="B3236" s="11" t="s">
        <v>162</v>
      </c>
      <c r="C3236" s="11" t="s">
        <v>676</v>
      </c>
      <c r="D3236" s="11" t="s">
        <v>659</v>
      </c>
      <c r="F3236" s="15">
        <f>IF(ISBLANK($D3236),"",IF(ISBLANK($E3236),VLOOKUP($D3236,$J:$K,2,FALSE),VLOOKUP($E3236,'Daycare Packages'!$A:$G,7,FALSE)))</f>
        <v>20</v>
      </c>
      <c r="G3236" s="15"/>
      <c r="H3236" s="15">
        <f t="shared" si="119"/>
        <v>20</v>
      </c>
      <c r="I3236" s="198">
        <f t="shared" si="120"/>
        <v>3</v>
      </c>
    </row>
    <row r="3237" spans="1:9" x14ac:dyDescent="0.3">
      <c r="A3237" s="10">
        <v>43544</v>
      </c>
      <c r="B3237" s="11" t="s">
        <v>722</v>
      </c>
      <c r="C3237" s="11" t="s">
        <v>548</v>
      </c>
      <c r="D3237" s="11" t="s">
        <v>662</v>
      </c>
      <c r="F3237" s="15">
        <f>IF(ISBLANK($D3237),"",IF(ISBLANK($E3237),VLOOKUP($D3237,$J:$K,2,FALSE),VLOOKUP($E3237,'Daycare Packages'!$A:$G,7,FALSE)))</f>
        <v>30</v>
      </c>
      <c r="G3237" s="15"/>
      <c r="H3237" s="15">
        <f t="shared" si="119"/>
        <v>30</v>
      </c>
      <c r="I3237" s="198">
        <f t="shared" si="120"/>
        <v>3</v>
      </c>
    </row>
    <row r="3238" spans="1:9" x14ac:dyDescent="0.3">
      <c r="A3238" s="10">
        <v>43544</v>
      </c>
      <c r="B3238" s="11" t="s">
        <v>182</v>
      </c>
      <c r="C3238" s="11" t="s">
        <v>685</v>
      </c>
      <c r="D3238" s="11" t="s">
        <v>662</v>
      </c>
      <c r="E3238" s="11">
        <v>6769807</v>
      </c>
      <c r="F3238" s="15">
        <f>IF(ISBLANK($D3238),"",IF(ISBLANK($E3238),VLOOKUP($D3238,$J:$K,2,FALSE),VLOOKUP($E3238,'Daycare Packages'!$A:$G,7,FALSE)))</f>
        <v>23</v>
      </c>
      <c r="G3238" s="15"/>
      <c r="H3238" s="15">
        <f t="shared" si="119"/>
        <v>23</v>
      </c>
      <c r="I3238" s="198">
        <f t="shared" si="120"/>
        <v>3</v>
      </c>
    </row>
    <row r="3239" spans="1:9" x14ac:dyDescent="0.3">
      <c r="A3239" s="10">
        <v>43544</v>
      </c>
      <c r="B3239" s="11" t="s">
        <v>123</v>
      </c>
      <c r="C3239" s="11" t="s">
        <v>507</v>
      </c>
      <c r="D3239" s="11" t="s">
        <v>662</v>
      </c>
      <c r="E3239" s="11">
        <v>6644301</v>
      </c>
      <c r="F3239" s="15">
        <f>IF(ISBLANK($D3239),"",IF(ISBLANK($E3239),VLOOKUP($D3239,$J:$K,2,FALSE),VLOOKUP($E3239,'Daycare Packages'!$A:$G,7,FALSE)))</f>
        <v>22</v>
      </c>
      <c r="G3239" s="15"/>
      <c r="H3239" s="15">
        <f t="shared" si="119"/>
        <v>22</v>
      </c>
      <c r="I3239" s="198">
        <f t="shared" si="120"/>
        <v>3</v>
      </c>
    </row>
    <row r="3240" spans="1:9" x14ac:dyDescent="0.3">
      <c r="A3240" s="10">
        <v>43544</v>
      </c>
      <c r="B3240" s="11" t="s">
        <v>221</v>
      </c>
      <c r="C3240" s="11" t="s">
        <v>1219</v>
      </c>
      <c r="D3240" s="11" t="s">
        <v>662</v>
      </c>
      <c r="E3240" s="11">
        <v>6802863</v>
      </c>
      <c r="F3240" s="15">
        <f>IF(ISBLANK($D3240),"",IF(ISBLANK($E3240),VLOOKUP($D3240,$J:$K,2,FALSE),VLOOKUP($E3240,'Daycare Packages'!$A:$G,7,FALSE)))</f>
        <v>27</v>
      </c>
      <c r="G3240" s="15"/>
      <c r="H3240" s="15">
        <f t="shared" si="119"/>
        <v>27</v>
      </c>
      <c r="I3240" s="198">
        <f t="shared" si="120"/>
        <v>3</v>
      </c>
    </row>
    <row r="3241" spans="1:9" x14ac:dyDescent="0.3">
      <c r="A3241" s="10">
        <v>43544</v>
      </c>
      <c r="B3241" s="11" t="s">
        <v>727</v>
      </c>
      <c r="C3241" s="11" t="s">
        <v>728</v>
      </c>
      <c r="D3241" s="11" t="s">
        <v>662</v>
      </c>
      <c r="F3241" s="15">
        <f>IF(ISBLANK($D3241),"",IF(ISBLANK($E3241),VLOOKUP($D3241,$J:$K,2,FALSE),VLOOKUP($E3241,'Daycare Packages'!$A:$G,7,FALSE)))</f>
        <v>30</v>
      </c>
      <c r="G3241" s="15"/>
      <c r="H3241" s="15">
        <f t="shared" si="119"/>
        <v>30</v>
      </c>
      <c r="I3241" s="198">
        <f t="shared" si="120"/>
        <v>3</v>
      </c>
    </row>
    <row r="3242" spans="1:9" x14ac:dyDescent="0.3">
      <c r="A3242" s="10">
        <v>43544</v>
      </c>
      <c r="B3242" s="11" t="s">
        <v>163</v>
      </c>
      <c r="C3242" s="11" t="s">
        <v>593</v>
      </c>
      <c r="D3242" s="11" t="s">
        <v>662</v>
      </c>
      <c r="E3242" s="11">
        <v>6797125</v>
      </c>
      <c r="F3242" s="15">
        <f>IF(ISBLANK($D3242),"",IF(ISBLANK($E3242),VLOOKUP($D3242,$J:$K,2,FALSE),VLOOKUP($E3242,'Daycare Packages'!$A:$G,7,FALSE)))</f>
        <v>27</v>
      </c>
      <c r="G3242" s="15"/>
      <c r="H3242" s="15">
        <f t="shared" si="119"/>
        <v>27</v>
      </c>
      <c r="I3242" s="198">
        <f t="shared" si="120"/>
        <v>3</v>
      </c>
    </row>
    <row r="3243" spans="1:9" x14ac:dyDescent="0.3">
      <c r="A3243" s="10">
        <v>43544</v>
      </c>
      <c r="B3243" s="11" t="s">
        <v>222</v>
      </c>
      <c r="C3243" s="11" t="s">
        <v>229</v>
      </c>
      <c r="D3243" s="11" t="s">
        <v>662</v>
      </c>
      <c r="E3243" s="11">
        <v>6801552</v>
      </c>
      <c r="F3243" s="15">
        <f>IF(ISBLANK($D3243),"",IF(ISBLANK($E3243),VLOOKUP($D3243,$J:$K,2,FALSE),VLOOKUP($E3243,'Daycare Packages'!$A:$G,7,FALSE)))</f>
        <v>27</v>
      </c>
      <c r="G3243" s="15"/>
      <c r="H3243" s="15">
        <f t="shared" si="119"/>
        <v>27</v>
      </c>
      <c r="I3243" s="198">
        <f t="shared" si="120"/>
        <v>3</v>
      </c>
    </row>
    <row r="3244" spans="1:9" x14ac:dyDescent="0.3">
      <c r="A3244" s="10">
        <v>43544</v>
      </c>
      <c r="B3244" s="11" t="s">
        <v>730</v>
      </c>
      <c r="C3244" s="11" t="s">
        <v>731</v>
      </c>
      <c r="D3244" s="11" t="s">
        <v>662</v>
      </c>
      <c r="F3244" s="15">
        <f>IF(ISBLANK($D3244),"",IF(ISBLANK($E3244),VLOOKUP($D3244,$J:$K,2,FALSE),VLOOKUP($E3244,'Daycare Packages'!$A:$G,7,FALSE)))</f>
        <v>30</v>
      </c>
      <c r="G3244" s="15"/>
      <c r="H3244" s="15">
        <f t="shared" si="119"/>
        <v>30</v>
      </c>
      <c r="I3244" s="198">
        <f t="shared" si="120"/>
        <v>3</v>
      </c>
    </row>
    <row r="3245" spans="1:9" x14ac:dyDescent="0.3">
      <c r="A3245" s="10">
        <v>43544</v>
      </c>
      <c r="B3245" s="11" t="s">
        <v>1190</v>
      </c>
      <c r="C3245" s="11" t="s">
        <v>1191</v>
      </c>
      <c r="D3245" s="11" t="s">
        <v>662</v>
      </c>
      <c r="F3245" s="15">
        <f>IF(ISBLANK($D3245),"",IF(ISBLANK($E3245),VLOOKUP($D3245,$J:$K,2,FALSE),VLOOKUP($E3245,'Daycare Packages'!$A:$G,7,FALSE)))</f>
        <v>30</v>
      </c>
      <c r="G3245" s="15">
        <v>-6</v>
      </c>
      <c r="H3245" s="15">
        <f t="shared" si="119"/>
        <v>24</v>
      </c>
      <c r="I3245" s="198">
        <f t="shared" si="120"/>
        <v>3</v>
      </c>
    </row>
    <row r="3246" spans="1:9" x14ac:dyDescent="0.3">
      <c r="A3246" s="10">
        <v>43544</v>
      </c>
      <c r="B3246" s="11" t="s">
        <v>760</v>
      </c>
      <c r="C3246" s="11" t="s">
        <v>761</v>
      </c>
      <c r="D3246" s="11" t="s">
        <v>659</v>
      </c>
      <c r="F3246" s="15">
        <f>IF(ISBLANK($D3246),"",IF(ISBLANK($E3246),VLOOKUP($D3246,$J:$K,2,FALSE),VLOOKUP($E3246,'Daycare Packages'!$A:$G,7,FALSE)))</f>
        <v>20</v>
      </c>
      <c r="G3246" s="15"/>
      <c r="H3246" s="15">
        <f t="shared" si="119"/>
        <v>20</v>
      </c>
      <c r="I3246" s="198">
        <f t="shared" si="120"/>
        <v>3</v>
      </c>
    </row>
    <row r="3247" spans="1:9" x14ac:dyDescent="0.3">
      <c r="A3247" s="10">
        <v>43544</v>
      </c>
      <c r="B3247" s="11" t="s">
        <v>861</v>
      </c>
      <c r="C3247" s="11" t="s">
        <v>862</v>
      </c>
      <c r="D3247" s="11" t="s">
        <v>662</v>
      </c>
      <c r="F3247" s="15">
        <f>IF(ISBLANK($D3247),"",IF(ISBLANK($E3247),VLOOKUP($D3247,$J:$K,2,FALSE),VLOOKUP($E3247,'Daycare Packages'!$A:$G,7,FALSE)))</f>
        <v>30</v>
      </c>
      <c r="G3247" s="15">
        <v>-3</v>
      </c>
      <c r="H3247" s="15">
        <f t="shared" si="119"/>
        <v>27</v>
      </c>
      <c r="I3247" s="198">
        <f t="shared" si="120"/>
        <v>3</v>
      </c>
    </row>
    <row r="3248" spans="1:9" x14ac:dyDescent="0.3">
      <c r="A3248" s="10">
        <v>43544</v>
      </c>
      <c r="B3248" s="11" t="s">
        <v>165</v>
      </c>
      <c r="C3248" s="11" t="s">
        <v>765</v>
      </c>
      <c r="D3248" s="11" t="s">
        <v>662</v>
      </c>
      <c r="E3248" s="11">
        <v>6784430</v>
      </c>
      <c r="F3248" s="15">
        <f>IF(ISBLANK($D3248),"",IF(ISBLANK($E3248),VLOOKUP($D3248,$J:$K,2,FALSE),VLOOKUP($E3248,'Daycare Packages'!$A:$G,7,FALSE)))</f>
        <v>27</v>
      </c>
      <c r="G3248" s="15"/>
      <c r="H3248" s="15">
        <f t="shared" si="119"/>
        <v>27</v>
      </c>
      <c r="I3248" s="198">
        <f t="shared" si="120"/>
        <v>3</v>
      </c>
    </row>
    <row r="3249" spans="1:9" x14ac:dyDescent="0.3">
      <c r="A3249" s="10">
        <v>43544</v>
      </c>
      <c r="B3249" s="11" t="s">
        <v>152</v>
      </c>
      <c r="C3249" s="11" t="s">
        <v>679</v>
      </c>
      <c r="D3249" s="11" t="s">
        <v>662</v>
      </c>
      <c r="E3249" s="11">
        <v>6702411</v>
      </c>
      <c r="F3249" s="15">
        <f>IF(ISBLANK($D3249),"",IF(ISBLANK($E3249),VLOOKUP($D3249,$J:$K,2,FALSE),VLOOKUP($E3249,'Daycare Packages'!$A:$G,7,FALSE)))</f>
        <v>0</v>
      </c>
      <c r="G3249" s="15"/>
      <c r="H3249" s="15">
        <f t="shared" si="119"/>
        <v>0</v>
      </c>
      <c r="I3249" s="198">
        <f t="shared" si="120"/>
        <v>3</v>
      </c>
    </row>
    <row r="3250" spans="1:9" x14ac:dyDescent="0.3">
      <c r="A3250" s="10">
        <v>43544</v>
      </c>
      <c r="B3250" s="11" t="s">
        <v>167</v>
      </c>
      <c r="C3250" s="11" t="s">
        <v>726</v>
      </c>
      <c r="D3250" s="11" t="s">
        <v>662</v>
      </c>
      <c r="E3250" s="11">
        <v>6804987</v>
      </c>
      <c r="F3250" s="15">
        <f>IF(ISBLANK($D3250),"",IF(ISBLANK($E3250),VLOOKUP($D3250,$J:$K,2,FALSE),VLOOKUP($E3250,'Daycare Packages'!$A:$G,7,FALSE)))</f>
        <v>27</v>
      </c>
      <c r="G3250" s="15"/>
      <c r="H3250" s="15">
        <f t="shared" si="119"/>
        <v>27</v>
      </c>
      <c r="I3250" s="198">
        <f t="shared" si="120"/>
        <v>3</v>
      </c>
    </row>
    <row r="3251" spans="1:9" x14ac:dyDescent="0.3">
      <c r="A3251" s="10">
        <v>43544</v>
      </c>
      <c r="B3251" s="11" t="s">
        <v>751</v>
      </c>
      <c r="C3251" s="11" t="s">
        <v>752</v>
      </c>
      <c r="D3251" s="11" t="s">
        <v>662</v>
      </c>
      <c r="F3251" s="15">
        <f>IF(ISBLANK($D3251),"",IF(ISBLANK($E3251),VLOOKUP($D3251,$J:$K,2,FALSE),VLOOKUP($E3251,'Daycare Packages'!$A:$G,7,FALSE)))</f>
        <v>30</v>
      </c>
      <c r="G3251" s="15"/>
      <c r="H3251" s="15">
        <f t="shared" si="119"/>
        <v>30</v>
      </c>
      <c r="I3251" s="198">
        <f t="shared" si="120"/>
        <v>3</v>
      </c>
    </row>
    <row r="3252" spans="1:9" x14ac:dyDescent="0.3">
      <c r="A3252" s="10">
        <v>43544</v>
      </c>
      <c r="B3252" s="11" t="s">
        <v>215</v>
      </c>
      <c r="C3252" s="11" t="s">
        <v>741</v>
      </c>
      <c r="D3252" s="11" t="s">
        <v>662</v>
      </c>
      <c r="E3252" s="11">
        <v>6778741</v>
      </c>
      <c r="F3252" s="15">
        <f>IF(ISBLANK($D3252),"",IF(ISBLANK($E3252),VLOOKUP($D3252,$J:$K,2,FALSE),VLOOKUP($E3252,'Daycare Packages'!$A:$G,7,FALSE)))</f>
        <v>27</v>
      </c>
      <c r="G3252" s="15"/>
      <c r="H3252" s="15">
        <f t="shared" si="119"/>
        <v>27</v>
      </c>
      <c r="I3252" s="198">
        <f t="shared" si="120"/>
        <v>3</v>
      </c>
    </row>
    <row r="3253" spans="1:9" x14ac:dyDescent="0.3">
      <c r="A3253" s="10">
        <v>43544</v>
      </c>
      <c r="B3253" s="11" t="s">
        <v>873</v>
      </c>
      <c r="C3253" s="11" t="s">
        <v>493</v>
      </c>
      <c r="D3253" s="11" t="s">
        <v>662</v>
      </c>
      <c r="F3253" s="15">
        <f>IF(ISBLANK($D3253),"",IF(ISBLANK($E3253),VLOOKUP($D3253,$J:$K,2,FALSE),VLOOKUP($E3253,'Daycare Packages'!$A:$G,7,FALSE)))</f>
        <v>30</v>
      </c>
      <c r="G3253" s="15"/>
      <c r="H3253" s="15">
        <f t="shared" si="119"/>
        <v>30</v>
      </c>
      <c r="I3253" s="198">
        <f t="shared" si="120"/>
        <v>3</v>
      </c>
    </row>
    <row r="3254" spans="1:9" x14ac:dyDescent="0.3">
      <c r="A3254" s="10">
        <v>43544</v>
      </c>
      <c r="B3254" s="11" t="s">
        <v>209</v>
      </c>
      <c r="C3254" s="11" t="s">
        <v>702</v>
      </c>
      <c r="D3254" s="11" t="s">
        <v>662</v>
      </c>
      <c r="E3254" s="11">
        <v>6804993</v>
      </c>
      <c r="F3254" s="15">
        <f>IF(ISBLANK($D3254),"",IF(ISBLANK($E3254),VLOOKUP($D3254,$J:$K,2,FALSE),VLOOKUP($E3254,'Daycare Packages'!$A:$G,7,FALSE)))</f>
        <v>26</v>
      </c>
      <c r="G3254" s="15"/>
      <c r="H3254" s="15">
        <f t="shared" si="119"/>
        <v>26</v>
      </c>
      <c r="I3254" s="198">
        <f t="shared" si="120"/>
        <v>3</v>
      </c>
    </row>
    <row r="3255" spans="1:9" x14ac:dyDescent="0.3">
      <c r="A3255" s="10">
        <v>43544</v>
      </c>
      <c r="B3255" s="11" t="s">
        <v>845</v>
      </c>
      <c r="C3255" s="11" t="s">
        <v>846</v>
      </c>
      <c r="D3255" s="11" t="s">
        <v>662</v>
      </c>
      <c r="F3255" s="15">
        <f>IF(ISBLANK($D3255),"",IF(ISBLANK($E3255),VLOOKUP($D3255,$J:$K,2,FALSE),VLOOKUP($E3255,'Daycare Packages'!$A:$G,7,FALSE)))</f>
        <v>30</v>
      </c>
      <c r="G3255" s="15"/>
      <c r="H3255" s="15">
        <f t="shared" si="119"/>
        <v>30</v>
      </c>
      <c r="I3255" s="198">
        <f t="shared" si="120"/>
        <v>3</v>
      </c>
    </row>
    <row r="3256" spans="1:9" x14ac:dyDescent="0.3">
      <c r="A3256" s="10">
        <v>43544</v>
      </c>
      <c r="B3256" s="11" t="s">
        <v>144</v>
      </c>
      <c r="C3256" s="11" t="s">
        <v>795</v>
      </c>
      <c r="D3256" s="11" t="s">
        <v>662</v>
      </c>
      <c r="E3256" s="11">
        <v>6735926</v>
      </c>
      <c r="F3256" s="15">
        <f>IF(ISBLANK($D3256),"",IF(ISBLANK($E3256),VLOOKUP($D3256,$J:$K,2,FALSE),VLOOKUP($E3256,'Daycare Packages'!$A:$G,7,FALSE)))</f>
        <v>25</v>
      </c>
      <c r="G3256" s="15"/>
      <c r="H3256" s="15">
        <f t="shared" ref="H3256:H3318" si="121">IF(ISBLANK(D3256),"",SUM(F3256:G3256))</f>
        <v>25</v>
      </c>
      <c r="I3256" s="198">
        <f t="shared" si="120"/>
        <v>3</v>
      </c>
    </row>
    <row r="3257" spans="1:9" x14ac:dyDescent="0.3">
      <c r="A3257" s="10">
        <v>43544</v>
      </c>
      <c r="B3257" s="11" t="s">
        <v>931</v>
      </c>
      <c r="C3257" s="11" t="s">
        <v>932</v>
      </c>
      <c r="D3257" s="11" t="s">
        <v>662</v>
      </c>
      <c r="F3257" s="15">
        <f>IF(ISBLANK($D3257),"",IF(ISBLANK($E3257),VLOOKUP($D3257,$J:$K,2,FALSE),VLOOKUP($E3257,'Daycare Packages'!$A:$G,7,FALSE)))</f>
        <v>30</v>
      </c>
      <c r="G3257" s="15"/>
      <c r="H3257" s="15">
        <f t="shared" si="121"/>
        <v>30</v>
      </c>
      <c r="I3257" s="198">
        <f t="shared" si="120"/>
        <v>3</v>
      </c>
    </row>
    <row r="3258" spans="1:9" x14ac:dyDescent="0.3">
      <c r="A3258" s="10">
        <v>43544</v>
      </c>
      <c r="B3258" s="11" t="s">
        <v>195</v>
      </c>
      <c r="C3258" s="11" t="s">
        <v>735</v>
      </c>
      <c r="D3258" s="11" t="s">
        <v>662</v>
      </c>
      <c r="E3258" s="11">
        <v>6727803</v>
      </c>
      <c r="F3258" s="15">
        <f>IF(ISBLANK($D3258),"",IF(ISBLANK($E3258),VLOOKUP($D3258,$J:$K,2,FALSE),VLOOKUP($E3258,'Daycare Packages'!$A:$G,7,FALSE)))</f>
        <v>25</v>
      </c>
      <c r="G3258" s="15"/>
      <c r="H3258" s="15">
        <f t="shared" si="121"/>
        <v>25</v>
      </c>
      <c r="I3258" s="198">
        <f t="shared" si="120"/>
        <v>3</v>
      </c>
    </row>
    <row r="3259" spans="1:9" x14ac:dyDescent="0.3">
      <c r="A3259" s="10">
        <v>43544</v>
      </c>
      <c r="B3259" s="11" t="s">
        <v>195</v>
      </c>
      <c r="C3259" s="11" t="s">
        <v>474</v>
      </c>
      <c r="D3259" s="11" t="s">
        <v>662</v>
      </c>
      <c r="E3259" s="11">
        <v>6727803</v>
      </c>
      <c r="F3259" s="15">
        <f>IF(ISBLANK($D3259),"",IF(ISBLANK($E3259),VLOOKUP($D3259,$J:$K,2,FALSE),VLOOKUP($E3259,'Daycare Packages'!$A:$G,7,FALSE)))</f>
        <v>25</v>
      </c>
      <c r="G3259" s="15"/>
      <c r="H3259" s="15">
        <f t="shared" si="121"/>
        <v>25</v>
      </c>
      <c r="I3259" s="198">
        <f t="shared" si="120"/>
        <v>3</v>
      </c>
    </row>
    <row r="3260" spans="1:9" x14ac:dyDescent="0.3">
      <c r="A3260" s="10">
        <v>43544</v>
      </c>
      <c r="B3260" s="11" t="s">
        <v>1086</v>
      </c>
      <c r="C3260" s="11" t="s">
        <v>1087</v>
      </c>
      <c r="D3260" s="11" t="s">
        <v>662</v>
      </c>
      <c r="F3260" s="15">
        <f>IF(ISBLANK($D3260),"",IF(ISBLANK($E3260),VLOOKUP($D3260,$J:$K,2,FALSE),VLOOKUP($E3260,'Daycare Packages'!$A:$G,7,FALSE)))</f>
        <v>30</v>
      </c>
      <c r="G3260" s="15"/>
      <c r="H3260" s="15">
        <f t="shared" si="121"/>
        <v>30</v>
      </c>
      <c r="I3260" s="198">
        <f t="shared" si="120"/>
        <v>3</v>
      </c>
    </row>
    <row r="3261" spans="1:9" x14ac:dyDescent="0.3">
      <c r="A3261" s="10">
        <v>43544</v>
      </c>
      <c r="B3261" s="11" t="s">
        <v>157</v>
      </c>
      <c r="C3261" s="11" t="s">
        <v>448</v>
      </c>
      <c r="D3261" s="11" t="s">
        <v>662</v>
      </c>
      <c r="E3261" s="11">
        <v>6804007</v>
      </c>
      <c r="F3261" s="15">
        <f>IF(ISBLANK($D3261),"",IF(ISBLANK($E3261),VLOOKUP($D3261,$J:$K,2,FALSE),VLOOKUP($E3261,'Daycare Packages'!$A:$G,7,FALSE)))</f>
        <v>27</v>
      </c>
      <c r="G3261" s="15"/>
      <c r="H3261" s="15">
        <f t="shared" si="121"/>
        <v>27</v>
      </c>
      <c r="I3261" s="198">
        <f t="shared" si="120"/>
        <v>3</v>
      </c>
    </row>
    <row r="3262" spans="1:9" x14ac:dyDescent="0.3">
      <c r="A3262" s="10">
        <v>43544</v>
      </c>
      <c r="B3262" s="11" t="s">
        <v>161</v>
      </c>
      <c r="C3262" s="11" t="s">
        <v>832</v>
      </c>
      <c r="D3262" s="11" t="s">
        <v>662</v>
      </c>
      <c r="E3262" s="11">
        <v>6710195</v>
      </c>
      <c r="F3262" s="15">
        <f>IF(ISBLANK($D3262),"",IF(ISBLANK($E3262),VLOOKUP($D3262,$J:$K,2,FALSE),VLOOKUP($E3262,'Daycare Packages'!$A:$G,7,FALSE)))</f>
        <v>26</v>
      </c>
      <c r="G3262" s="15"/>
      <c r="H3262" s="15">
        <f t="shared" si="121"/>
        <v>26</v>
      </c>
      <c r="I3262" s="198">
        <f t="shared" si="120"/>
        <v>3</v>
      </c>
    </row>
    <row r="3263" spans="1:9" x14ac:dyDescent="0.3">
      <c r="A3263" s="10">
        <v>43544</v>
      </c>
      <c r="B3263" s="11" t="s">
        <v>148</v>
      </c>
      <c r="C3263" s="11" t="s">
        <v>547</v>
      </c>
      <c r="D3263" s="11" t="s">
        <v>662</v>
      </c>
      <c r="E3263" s="11">
        <v>6730669</v>
      </c>
      <c r="F3263" s="15">
        <f>IF(ISBLANK($D3263),"",IF(ISBLANK($E3263),VLOOKUP($D3263,$J:$K,2,FALSE),VLOOKUP($E3263,'Daycare Packages'!$A:$G,7,FALSE)))</f>
        <v>25</v>
      </c>
      <c r="G3263" s="15"/>
      <c r="H3263" s="15">
        <f t="shared" si="121"/>
        <v>25</v>
      </c>
      <c r="I3263" s="198">
        <f t="shared" si="120"/>
        <v>3</v>
      </c>
    </row>
    <row r="3264" spans="1:9" x14ac:dyDescent="0.3">
      <c r="A3264" s="10">
        <v>43544</v>
      </c>
      <c r="B3264" s="11" t="s">
        <v>690</v>
      </c>
      <c r="C3264" s="11" t="s">
        <v>691</v>
      </c>
      <c r="D3264" s="11" t="s">
        <v>662</v>
      </c>
      <c r="E3264" s="11">
        <v>6754754</v>
      </c>
      <c r="F3264" s="15">
        <f>IF(ISBLANK($D3264),"",IF(ISBLANK($E3264),VLOOKUP($D3264,$J:$K,2,FALSE),VLOOKUP($E3264,'Daycare Packages'!$A:$G,7,FALSE)))</f>
        <v>25</v>
      </c>
      <c r="G3264" s="15"/>
      <c r="H3264" s="15">
        <f t="shared" si="121"/>
        <v>25</v>
      </c>
      <c r="I3264" s="198">
        <f t="shared" si="120"/>
        <v>3</v>
      </c>
    </row>
    <row r="3265" spans="1:9" x14ac:dyDescent="0.3">
      <c r="A3265" s="10">
        <v>43544</v>
      </c>
      <c r="B3265" s="11" t="s">
        <v>1220</v>
      </c>
      <c r="C3265" s="11" t="s">
        <v>478</v>
      </c>
      <c r="D3265" s="11" t="s">
        <v>662</v>
      </c>
      <c r="F3265" s="15">
        <f>IF(ISBLANK($D3265),"",IF(ISBLANK($E3265),VLOOKUP($D3265,$J:$K,2,FALSE),VLOOKUP($E3265,'Daycare Packages'!$A:$G,7,FALSE)))</f>
        <v>30</v>
      </c>
      <c r="G3265" s="15">
        <v>-3</v>
      </c>
      <c r="H3265" s="15">
        <f t="shared" si="121"/>
        <v>27</v>
      </c>
      <c r="I3265" s="198">
        <f t="shared" si="120"/>
        <v>3</v>
      </c>
    </row>
    <row r="3266" spans="1:9" x14ac:dyDescent="0.3">
      <c r="A3266" s="10">
        <v>43544</v>
      </c>
      <c r="B3266" s="11" t="s">
        <v>1220</v>
      </c>
      <c r="C3266" s="11" t="s">
        <v>507</v>
      </c>
      <c r="D3266" s="11" t="s">
        <v>662</v>
      </c>
      <c r="F3266" s="15">
        <f>IF(ISBLANK($D3266),"",IF(ISBLANK($E3266),VLOOKUP($D3266,$J:$K,2,FALSE),VLOOKUP($E3266,'Daycare Packages'!$A:$G,7,FALSE)))</f>
        <v>30</v>
      </c>
      <c r="G3266" s="15">
        <v>-3</v>
      </c>
      <c r="H3266" s="15">
        <f t="shared" si="121"/>
        <v>27</v>
      </c>
      <c r="I3266" s="198">
        <f t="shared" si="120"/>
        <v>3</v>
      </c>
    </row>
    <row r="3267" spans="1:9" x14ac:dyDescent="0.3">
      <c r="A3267" s="10">
        <v>43544</v>
      </c>
      <c r="B3267" s="11" t="s">
        <v>156</v>
      </c>
      <c r="C3267" s="11" t="s">
        <v>479</v>
      </c>
      <c r="D3267" s="11" t="s">
        <v>662</v>
      </c>
      <c r="E3267" s="11">
        <v>6798024</v>
      </c>
      <c r="F3267" s="15">
        <f>IF(ISBLANK($D3267),"",IF(ISBLANK($E3267),VLOOKUP($D3267,$J:$K,2,FALSE),VLOOKUP($E3267,'Daycare Packages'!$A:$G,7,FALSE)))</f>
        <v>23</v>
      </c>
      <c r="G3267" s="15"/>
      <c r="H3267" s="15">
        <f t="shared" si="121"/>
        <v>23</v>
      </c>
      <c r="I3267" s="198">
        <f t="shared" ref="I3267:I3330" si="122">IF(A3267="",0,MONTH(A3267))</f>
        <v>3</v>
      </c>
    </row>
    <row r="3268" spans="1:9" x14ac:dyDescent="0.3">
      <c r="A3268" s="10">
        <v>43544</v>
      </c>
      <c r="B3268" s="11" t="s">
        <v>212</v>
      </c>
      <c r="C3268" s="11" t="s">
        <v>707</v>
      </c>
      <c r="D3268" s="11" t="s">
        <v>662</v>
      </c>
      <c r="F3268" s="15">
        <f>IF(ISBLANK($D3268),"",IF(ISBLANK($E3268),VLOOKUP($D3268,$J:$K,2,FALSE),VLOOKUP($E3268,'Daycare Packages'!$A:$G,7,FALSE)))</f>
        <v>30</v>
      </c>
      <c r="G3268" s="15"/>
      <c r="H3268" s="15">
        <f t="shared" si="121"/>
        <v>30</v>
      </c>
      <c r="I3268" s="198">
        <f t="shared" si="122"/>
        <v>3</v>
      </c>
    </row>
    <row r="3269" spans="1:9" x14ac:dyDescent="0.3">
      <c r="A3269" s="10">
        <v>43544</v>
      </c>
      <c r="B3269" s="11" t="s">
        <v>230</v>
      </c>
      <c r="C3269" s="11" t="s">
        <v>493</v>
      </c>
      <c r="D3269" s="11" t="s">
        <v>662</v>
      </c>
      <c r="E3269" s="11">
        <v>6798849</v>
      </c>
      <c r="F3269" s="15">
        <f>IF(ISBLANK($D3269),"",IF(ISBLANK($E3269),VLOOKUP($D3269,$J:$K,2,FALSE),VLOOKUP($E3269,'Daycare Packages'!$A:$G,7,FALSE)))</f>
        <v>27</v>
      </c>
      <c r="G3269" s="15"/>
      <c r="H3269" s="15">
        <f t="shared" si="121"/>
        <v>27</v>
      </c>
      <c r="I3269" s="198">
        <f t="shared" si="122"/>
        <v>3</v>
      </c>
    </row>
    <row r="3270" spans="1:9" x14ac:dyDescent="0.3">
      <c r="A3270" s="10">
        <v>43544</v>
      </c>
      <c r="B3270" s="11" t="s">
        <v>163</v>
      </c>
      <c r="C3270" s="11" t="s">
        <v>805</v>
      </c>
      <c r="D3270" s="11" t="s">
        <v>662</v>
      </c>
      <c r="E3270" s="11">
        <v>6764434</v>
      </c>
      <c r="F3270" s="15">
        <f>IF(ISBLANK($D3270),"",IF(ISBLANK($E3270),VLOOKUP($D3270,$J:$K,2,FALSE),VLOOKUP($E3270,'Daycare Packages'!$A:$G,7,FALSE)))</f>
        <v>27</v>
      </c>
      <c r="G3270" s="15"/>
      <c r="H3270" s="15">
        <f t="shared" si="121"/>
        <v>27</v>
      </c>
      <c r="I3270" s="198">
        <f t="shared" si="122"/>
        <v>3</v>
      </c>
    </row>
    <row r="3271" spans="1:9" x14ac:dyDescent="0.3">
      <c r="A3271" s="10">
        <v>43544</v>
      </c>
      <c r="B3271" s="11" t="s">
        <v>703</v>
      </c>
      <c r="C3271" s="11" t="s">
        <v>704</v>
      </c>
      <c r="D3271" s="11" t="s">
        <v>662</v>
      </c>
      <c r="F3271" s="15">
        <f>IF(ISBLANK($D3271),"",IF(ISBLANK($E3271),VLOOKUP($D3271,$J:$K,2,FALSE),VLOOKUP($E3271,'Daycare Packages'!$A:$G,7,FALSE)))</f>
        <v>30</v>
      </c>
      <c r="G3271" s="15"/>
      <c r="H3271" s="15">
        <f t="shared" si="121"/>
        <v>30</v>
      </c>
      <c r="I3271" s="198">
        <f t="shared" si="122"/>
        <v>3</v>
      </c>
    </row>
    <row r="3272" spans="1:9" x14ac:dyDescent="0.3">
      <c r="A3272" s="10">
        <v>43544</v>
      </c>
      <c r="B3272" s="11" t="s">
        <v>894</v>
      </c>
      <c r="C3272" s="11" t="s">
        <v>622</v>
      </c>
      <c r="D3272" s="11" t="s">
        <v>662</v>
      </c>
      <c r="F3272" s="15">
        <f>IF(ISBLANK($D3272),"",IF(ISBLANK($E3272),VLOOKUP($D3272,$J:$K,2,FALSE),VLOOKUP($E3272,'Daycare Packages'!$A:$G,7,FALSE)))</f>
        <v>30</v>
      </c>
      <c r="G3272" s="15"/>
      <c r="H3272" s="15">
        <f t="shared" si="121"/>
        <v>30</v>
      </c>
      <c r="I3272" s="198">
        <f t="shared" si="122"/>
        <v>3</v>
      </c>
    </row>
    <row r="3273" spans="1:9" x14ac:dyDescent="0.3">
      <c r="A3273" s="10">
        <v>43544</v>
      </c>
      <c r="B3273" s="11" t="s">
        <v>894</v>
      </c>
      <c r="C3273" s="11" t="s">
        <v>426</v>
      </c>
      <c r="D3273" s="11" t="s">
        <v>662</v>
      </c>
      <c r="F3273" s="15">
        <f>IF(ISBLANK($D3273),"",IF(ISBLANK($E3273),VLOOKUP($D3273,$J:$K,2,FALSE),VLOOKUP($E3273,'Daycare Packages'!$A:$G,7,FALSE)))</f>
        <v>30</v>
      </c>
      <c r="G3273" s="15"/>
      <c r="H3273" s="15">
        <f t="shared" si="121"/>
        <v>30</v>
      </c>
      <c r="I3273" s="198">
        <f t="shared" si="122"/>
        <v>3</v>
      </c>
    </row>
    <row r="3274" spans="1:9" x14ac:dyDescent="0.3">
      <c r="A3274" s="10">
        <v>43544</v>
      </c>
      <c r="B3274" s="11" t="s">
        <v>425</v>
      </c>
      <c r="C3274" s="11" t="s">
        <v>426</v>
      </c>
      <c r="D3274" s="11" t="s">
        <v>662</v>
      </c>
      <c r="F3274" s="15">
        <f>IF(ISBLANK($D3274),"",IF(ISBLANK($E3274),VLOOKUP($D3274,$J:$K,2,FALSE),VLOOKUP($E3274,'Daycare Packages'!$A:$G,7,FALSE)))</f>
        <v>30</v>
      </c>
      <c r="G3274" s="15"/>
      <c r="H3274" s="15">
        <f t="shared" si="121"/>
        <v>30</v>
      </c>
      <c r="I3274" s="198">
        <f t="shared" si="122"/>
        <v>3</v>
      </c>
    </row>
    <row r="3275" spans="1:9" x14ac:dyDescent="0.3">
      <c r="A3275" s="10">
        <v>43544</v>
      </c>
      <c r="B3275" s="11" t="s">
        <v>137</v>
      </c>
      <c r="C3275" s="11" t="s">
        <v>693</v>
      </c>
      <c r="D3275" s="11" t="s">
        <v>662</v>
      </c>
      <c r="E3275" s="11">
        <v>6730873</v>
      </c>
      <c r="F3275" s="15">
        <f>IF(ISBLANK($D3275),"",IF(ISBLANK($E3275),VLOOKUP($D3275,$J:$K,2,FALSE),VLOOKUP($E3275,'Daycare Packages'!$A:$G,7,FALSE)))</f>
        <v>22</v>
      </c>
      <c r="G3275" s="15"/>
      <c r="H3275" s="15">
        <f t="shared" si="121"/>
        <v>22</v>
      </c>
      <c r="I3275" s="198">
        <f t="shared" si="122"/>
        <v>3</v>
      </c>
    </row>
    <row r="3276" spans="1:9" x14ac:dyDescent="0.3">
      <c r="A3276" s="10">
        <v>43544</v>
      </c>
      <c r="B3276" s="11" t="s">
        <v>189</v>
      </c>
      <c r="C3276" s="11" t="s">
        <v>638</v>
      </c>
      <c r="D3276" s="11" t="s">
        <v>662</v>
      </c>
      <c r="E3276" s="11">
        <v>6725260</v>
      </c>
      <c r="F3276" s="15">
        <f>IF(ISBLANK($D3276),"",IF(ISBLANK($E3276),VLOOKUP($D3276,$J:$K,2,FALSE),VLOOKUP($E3276,'Daycare Packages'!$A:$G,7,FALSE)))</f>
        <v>22</v>
      </c>
      <c r="G3276" s="15"/>
      <c r="H3276" s="15">
        <f t="shared" si="121"/>
        <v>22</v>
      </c>
      <c r="I3276" s="198">
        <f t="shared" si="122"/>
        <v>3</v>
      </c>
    </row>
    <row r="3277" spans="1:9" x14ac:dyDescent="0.3">
      <c r="A3277" s="10">
        <v>43544</v>
      </c>
      <c r="B3277" s="11" t="s">
        <v>223</v>
      </c>
      <c r="C3277" s="11" t="s">
        <v>538</v>
      </c>
      <c r="D3277" s="11" t="s">
        <v>662</v>
      </c>
      <c r="E3277" s="11">
        <v>6745139</v>
      </c>
      <c r="F3277" s="15">
        <f>IF(ISBLANK($D3277),"",IF(ISBLANK($E3277),VLOOKUP($D3277,$J:$K,2,FALSE),VLOOKUP($E3277,'Daycare Packages'!$A:$G,7,FALSE)))</f>
        <v>26</v>
      </c>
      <c r="G3277" s="15"/>
      <c r="H3277" s="15">
        <f t="shared" si="121"/>
        <v>26</v>
      </c>
      <c r="I3277" s="198">
        <f t="shared" si="122"/>
        <v>3</v>
      </c>
    </row>
    <row r="3278" spans="1:9" x14ac:dyDescent="0.3">
      <c r="A3278" s="10">
        <v>43544</v>
      </c>
      <c r="B3278" s="11" t="s">
        <v>147</v>
      </c>
      <c r="C3278" s="11" t="s">
        <v>796</v>
      </c>
      <c r="D3278" s="11" t="s">
        <v>662</v>
      </c>
      <c r="E3278" s="11">
        <v>6691923</v>
      </c>
      <c r="F3278" s="15">
        <f>IF(ISBLANK($D3278),"",IF(ISBLANK($E3278),VLOOKUP($D3278,$J:$K,2,FALSE),VLOOKUP($E3278,'Daycare Packages'!$A:$G,7,FALSE)))</f>
        <v>22</v>
      </c>
      <c r="G3278" s="15"/>
      <c r="H3278" s="15">
        <f t="shared" si="121"/>
        <v>22</v>
      </c>
      <c r="I3278" s="198">
        <f t="shared" si="122"/>
        <v>3</v>
      </c>
    </row>
    <row r="3279" spans="1:9" x14ac:dyDescent="0.3">
      <c r="A3279" s="10">
        <v>43544</v>
      </c>
      <c r="B3279" s="11" t="s">
        <v>217</v>
      </c>
      <c r="C3279" s="11" t="s">
        <v>402</v>
      </c>
      <c r="D3279" s="11" t="s">
        <v>662</v>
      </c>
      <c r="E3279" s="11">
        <v>6784493</v>
      </c>
      <c r="F3279" s="15">
        <f>IF(ISBLANK($D3279),"",IF(ISBLANK($E3279),VLOOKUP($D3279,$J:$K,2,FALSE),VLOOKUP($E3279,'Daycare Packages'!$A:$G,7,FALSE)))</f>
        <v>26</v>
      </c>
      <c r="G3279" s="15"/>
      <c r="H3279" s="15">
        <f t="shared" si="121"/>
        <v>26</v>
      </c>
      <c r="I3279" s="198">
        <f t="shared" si="122"/>
        <v>3</v>
      </c>
    </row>
    <row r="3280" spans="1:9" x14ac:dyDescent="0.3">
      <c r="A3280" s="10">
        <v>43544</v>
      </c>
      <c r="B3280" s="11" t="s">
        <v>849</v>
      </c>
      <c r="C3280" s="11" t="s">
        <v>850</v>
      </c>
      <c r="D3280" s="11" t="s">
        <v>662</v>
      </c>
      <c r="F3280" s="15">
        <f>IF(ISBLANK($D3280),"",IF(ISBLANK($E3280),VLOOKUP($D3280,$J:$K,2,FALSE),VLOOKUP($E3280,'Daycare Packages'!$A:$G,7,FALSE)))</f>
        <v>30</v>
      </c>
      <c r="G3280" s="15"/>
      <c r="H3280" s="15">
        <f t="shared" si="121"/>
        <v>30</v>
      </c>
      <c r="I3280" s="198">
        <f t="shared" si="122"/>
        <v>3</v>
      </c>
    </row>
    <row r="3281" spans="1:9" x14ac:dyDescent="0.3">
      <c r="A3281" s="10">
        <v>43544</v>
      </c>
      <c r="B3281" s="11" t="s">
        <v>141</v>
      </c>
      <c r="C3281" s="11" t="s">
        <v>564</v>
      </c>
      <c r="D3281" s="11" t="s">
        <v>662</v>
      </c>
      <c r="E3281" s="11">
        <v>6784081</v>
      </c>
      <c r="F3281" s="15">
        <f>IF(ISBLANK($D3281),"",IF(ISBLANK($E3281),VLOOKUP($D3281,$J:$K,2,FALSE),VLOOKUP($E3281,'Daycare Packages'!$A:$G,7,FALSE)))</f>
        <v>26</v>
      </c>
      <c r="G3281" s="15"/>
      <c r="H3281" s="15">
        <f t="shared" si="121"/>
        <v>26</v>
      </c>
      <c r="I3281" s="198">
        <f t="shared" si="122"/>
        <v>3</v>
      </c>
    </row>
    <row r="3282" spans="1:9" x14ac:dyDescent="0.3">
      <c r="A3282" s="10">
        <v>43544</v>
      </c>
      <c r="B3282" s="11" t="s">
        <v>663</v>
      </c>
      <c r="C3282" s="11" t="s">
        <v>665</v>
      </c>
      <c r="D3282" s="11" t="s">
        <v>662</v>
      </c>
      <c r="F3282" s="15">
        <f>IF(ISBLANK($D3282),"",IF(ISBLANK($E3282),VLOOKUP($D3282,$J:$K,2,FALSE),VLOOKUP($E3282,'Daycare Packages'!$A:$G,7,FALSE)))</f>
        <v>30</v>
      </c>
      <c r="G3282" s="15"/>
      <c r="H3282" s="15">
        <f t="shared" si="121"/>
        <v>30</v>
      </c>
      <c r="I3282" s="198">
        <f t="shared" si="122"/>
        <v>3</v>
      </c>
    </row>
    <row r="3283" spans="1:9" x14ac:dyDescent="0.3">
      <c r="A3283" s="10">
        <v>43544</v>
      </c>
      <c r="B3283" s="11" t="s">
        <v>663</v>
      </c>
      <c r="C3283" s="11" t="s">
        <v>664</v>
      </c>
      <c r="D3283" s="11" t="s">
        <v>662</v>
      </c>
      <c r="F3283" s="15">
        <f>IF(ISBLANK($D3283),"",IF(ISBLANK($E3283),VLOOKUP($D3283,$J:$K,2,FALSE),VLOOKUP($E3283,'Daycare Packages'!$A:$G,7,FALSE)))</f>
        <v>30</v>
      </c>
      <c r="G3283" s="15"/>
      <c r="H3283" s="15">
        <f t="shared" si="121"/>
        <v>30</v>
      </c>
      <c r="I3283" s="198">
        <f t="shared" si="122"/>
        <v>3</v>
      </c>
    </row>
    <row r="3284" spans="1:9" x14ac:dyDescent="0.3">
      <c r="A3284" s="10">
        <v>43544</v>
      </c>
      <c r="B3284" s="11" t="s">
        <v>1171</v>
      </c>
      <c r="C3284" s="11" t="s">
        <v>1172</v>
      </c>
      <c r="D3284" s="11" t="s">
        <v>662</v>
      </c>
      <c r="F3284" s="15">
        <f>IF(ISBLANK($D3284),"",IF(ISBLANK($E3284),VLOOKUP($D3284,$J:$K,2,FALSE),VLOOKUP($E3284,'Daycare Packages'!$A:$G,7,FALSE)))</f>
        <v>30</v>
      </c>
      <c r="G3284" s="15"/>
      <c r="H3284" s="15">
        <f t="shared" si="121"/>
        <v>30</v>
      </c>
      <c r="I3284" s="198">
        <f t="shared" si="122"/>
        <v>3</v>
      </c>
    </row>
    <row r="3285" spans="1:9" x14ac:dyDescent="0.3">
      <c r="A3285" s="10">
        <v>43544</v>
      </c>
      <c r="B3285" s="11" t="s">
        <v>109</v>
      </c>
      <c r="C3285" s="11" t="s">
        <v>930</v>
      </c>
      <c r="D3285" s="11" t="s">
        <v>662</v>
      </c>
      <c r="E3285" s="11">
        <v>6735833</v>
      </c>
      <c r="F3285" s="15">
        <f>IF(ISBLANK($D3285),"",IF(ISBLANK($E3285),VLOOKUP($D3285,$J:$K,2,FALSE),VLOOKUP($E3285,'Daycare Packages'!$A:$G,7,FALSE)))</f>
        <v>22</v>
      </c>
      <c r="G3285" s="15"/>
      <c r="H3285" s="15">
        <f t="shared" si="121"/>
        <v>22</v>
      </c>
      <c r="I3285" s="198">
        <f t="shared" si="122"/>
        <v>3</v>
      </c>
    </row>
    <row r="3286" spans="1:9" x14ac:dyDescent="0.3">
      <c r="A3286" s="10">
        <v>43544</v>
      </c>
      <c r="B3286" s="11" t="s">
        <v>109</v>
      </c>
      <c r="C3286" s="11" t="s">
        <v>883</v>
      </c>
      <c r="D3286" s="11" t="s">
        <v>662</v>
      </c>
      <c r="E3286" s="11">
        <v>6735833</v>
      </c>
      <c r="F3286" s="15">
        <f>IF(ISBLANK($D3286),"",IF(ISBLANK($E3286),VLOOKUP($D3286,$J:$K,2,FALSE),VLOOKUP($E3286,'Daycare Packages'!$A:$G,7,FALSE)))</f>
        <v>22</v>
      </c>
      <c r="G3286" s="15"/>
      <c r="H3286" s="15">
        <f t="shared" si="121"/>
        <v>22</v>
      </c>
      <c r="I3286" s="198">
        <f t="shared" si="122"/>
        <v>3</v>
      </c>
    </row>
    <row r="3287" spans="1:9" x14ac:dyDescent="0.3">
      <c r="A3287" s="10">
        <v>43544</v>
      </c>
      <c r="B3287" s="11" t="s">
        <v>184</v>
      </c>
      <c r="C3287" s="11" t="s">
        <v>679</v>
      </c>
      <c r="D3287" s="11" t="s">
        <v>662</v>
      </c>
      <c r="E3287" s="11">
        <v>6804658</v>
      </c>
      <c r="F3287" s="15">
        <f>IF(ISBLANK($D3287),"",IF(ISBLANK($E3287),VLOOKUP($D3287,$J:$K,2,FALSE),VLOOKUP($E3287,'Daycare Packages'!$A:$G,7,FALSE)))</f>
        <v>25</v>
      </c>
      <c r="G3287" s="15"/>
      <c r="H3287" s="15">
        <f t="shared" si="121"/>
        <v>25</v>
      </c>
      <c r="I3287" s="198">
        <f t="shared" si="122"/>
        <v>3</v>
      </c>
    </row>
    <row r="3288" spans="1:9" x14ac:dyDescent="0.3">
      <c r="A3288" s="10">
        <v>43544</v>
      </c>
      <c r="B3288" s="11" t="s">
        <v>184</v>
      </c>
      <c r="C3288" s="11" t="s">
        <v>396</v>
      </c>
      <c r="D3288" s="11" t="s">
        <v>662</v>
      </c>
      <c r="E3288" s="11">
        <v>6804658</v>
      </c>
      <c r="F3288" s="15">
        <f>IF(ISBLANK($D3288),"",IF(ISBLANK($E3288),VLOOKUP($D3288,$J:$K,2,FALSE),VLOOKUP($E3288,'Daycare Packages'!$A:$G,7,FALSE)))</f>
        <v>25</v>
      </c>
      <c r="G3288" s="15"/>
      <c r="H3288" s="15">
        <f t="shared" si="121"/>
        <v>25</v>
      </c>
      <c r="I3288" s="198">
        <f t="shared" si="122"/>
        <v>3</v>
      </c>
    </row>
    <row r="3289" spans="1:9" x14ac:dyDescent="0.3">
      <c r="A3289" s="10">
        <v>43544</v>
      </c>
      <c r="B3289" s="11" t="s">
        <v>1197</v>
      </c>
      <c r="C3289" s="11" t="s">
        <v>1198</v>
      </c>
      <c r="D3289" s="11" t="s">
        <v>662</v>
      </c>
      <c r="F3289" s="15">
        <f>IF(ISBLANK($D3289),"",IF(ISBLANK($E3289),VLOOKUP($D3289,$J:$K,2,FALSE),VLOOKUP($E3289,'Daycare Packages'!$A:$G,7,FALSE)))</f>
        <v>30</v>
      </c>
      <c r="G3289" s="15">
        <v>-6</v>
      </c>
      <c r="H3289" s="15">
        <f t="shared" si="121"/>
        <v>24</v>
      </c>
      <c r="I3289" s="198">
        <f t="shared" si="122"/>
        <v>3</v>
      </c>
    </row>
    <row r="3290" spans="1:9" x14ac:dyDescent="0.3">
      <c r="A3290" s="10">
        <v>43544</v>
      </c>
      <c r="B3290" s="11" t="s">
        <v>159</v>
      </c>
      <c r="C3290" s="11" t="s">
        <v>456</v>
      </c>
      <c r="D3290" s="11" t="s">
        <v>662</v>
      </c>
      <c r="E3290" s="11">
        <v>6737156</v>
      </c>
      <c r="F3290" s="15">
        <f>IF(ISBLANK($D3290),"",IF(ISBLANK($E3290),VLOOKUP($D3290,$J:$K,2,FALSE),VLOOKUP($E3290,'Daycare Packages'!$A:$G,7,FALSE)))</f>
        <v>25</v>
      </c>
      <c r="G3290" s="15"/>
      <c r="H3290" s="15">
        <f t="shared" si="121"/>
        <v>25</v>
      </c>
      <c r="I3290" s="198">
        <f t="shared" si="122"/>
        <v>3</v>
      </c>
    </row>
    <row r="3291" spans="1:9" x14ac:dyDescent="0.3">
      <c r="A3291" s="55">
        <v>43544</v>
      </c>
      <c r="B3291" s="56" t="s">
        <v>700</v>
      </c>
      <c r="C3291" s="56" t="s">
        <v>701</v>
      </c>
      <c r="D3291" s="56" t="s">
        <v>662</v>
      </c>
      <c r="E3291" s="56"/>
      <c r="F3291" s="59">
        <f>IF(ISBLANK($D3291),"",IF(ISBLANK($E3291),VLOOKUP($D3291,$J:$K,2,FALSE),VLOOKUP($E3291,'Daycare Packages'!$A:$G,7,FALSE)))</f>
        <v>30</v>
      </c>
      <c r="G3291" s="59"/>
      <c r="H3291" s="59">
        <f t="shared" si="121"/>
        <v>30</v>
      </c>
      <c r="I3291" s="198">
        <f t="shared" si="122"/>
        <v>3</v>
      </c>
    </row>
    <row r="3292" spans="1:9" x14ac:dyDescent="0.3">
      <c r="A3292" s="10">
        <v>43545</v>
      </c>
      <c r="B3292" s="11" t="s">
        <v>1221</v>
      </c>
      <c r="C3292" s="11" t="s">
        <v>1222</v>
      </c>
      <c r="D3292" s="11" t="s">
        <v>671</v>
      </c>
      <c r="F3292" s="15">
        <f>IF(ISBLANK($D3292),"",IF(ISBLANK($E3292),VLOOKUP($D3292,$J:$K,2,FALSE),VLOOKUP($E3292,'Daycare Packages'!$A:$G,7,FALSE)))</f>
        <v>0</v>
      </c>
      <c r="G3292" s="15"/>
      <c r="H3292" s="15">
        <f t="shared" si="121"/>
        <v>0</v>
      </c>
      <c r="I3292" s="198">
        <f t="shared" si="122"/>
        <v>3</v>
      </c>
    </row>
    <row r="3293" spans="1:9" x14ac:dyDescent="0.3">
      <c r="A3293" s="10">
        <v>43545</v>
      </c>
      <c r="B3293" s="11" t="s">
        <v>1165</v>
      </c>
      <c r="C3293" s="11" t="s">
        <v>1166</v>
      </c>
      <c r="D3293" s="11" t="s">
        <v>659</v>
      </c>
      <c r="E3293" s="11">
        <v>6801053</v>
      </c>
      <c r="F3293" s="15">
        <f>IF(ISBLANK($D3293),"",IF(ISBLANK($E3293),VLOOKUP($D3293,$J:$K,2,FALSE),VLOOKUP($E3293,'Daycare Packages'!$A:$G,7,FALSE)))</f>
        <v>19</v>
      </c>
      <c r="G3293" s="15"/>
      <c r="H3293" s="15">
        <f t="shared" si="121"/>
        <v>19</v>
      </c>
      <c r="I3293" s="198">
        <f t="shared" si="122"/>
        <v>3</v>
      </c>
    </row>
    <row r="3294" spans="1:9" x14ac:dyDescent="0.3">
      <c r="A3294" s="10">
        <v>43545</v>
      </c>
      <c r="B3294" s="11" t="s">
        <v>152</v>
      </c>
      <c r="C3294" s="11" t="s">
        <v>679</v>
      </c>
      <c r="D3294" s="11" t="s">
        <v>662</v>
      </c>
      <c r="E3294" s="11">
        <v>6702411</v>
      </c>
      <c r="F3294" s="15">
        <f>IF(ISBLANK($D3294),"",IF(ISBLANK($E3294),VLOOKUP($D3294,$J:$K,2,FALSE),VLOOKUP($E3294,'Daycare Packages'!$A:$G,7,FALSE)))</f>
        <v>0</v>
      </c>
      <c r="G3294" s="15"/>
      <c r="H3294" s="15">
        <f t="shared" si="121"/>
        <v>0</v>
      </c>
      <c r="I3294" s="198">
        <f t="shared" si="122"/>
        <v>3</v>
      </c>
    </row>
    <row r="3295" spans="1:9" x14ac:dyDescent="0.3">
      <c r="A3295" s="10">
        <v>43545</v>
      </c>
      <c r="B3295" s="11" t="s">
        <v>190</v>
      </c>
      <c r="C3295" s="11" t="s">
        <v>718</v>
      </c>
      <c r="D3295" s="11" t="s">
        <v>659</v>
      </c>
      <c r="F3295" s="15">
        <f>IF(ISBLANK($D3295),"",IF(ISBLANK($E3295),VLOOKUP($D3295,$J:$K,2,FALSE),VLOOKUP($E3295,'Daycare Packages'!$A:$G,7,FALSE)))</f>
        <v>20</v>
      </c>
      <c r="G3295" s="15"/>
      <c r="H3295" s="15">
        <f t="shared" si="121"/>
        <v>20</v>
      </c>
      <c r="I3295" s="198">
        <f t="shared" si="122"/>
        <v>3</v>
      </c>
    </row>
    <row r="3296" spans="1:9" x14ac:dyDescent="0.3">
      <c r="A3296" s="10">
        <v>43545</v>
      </c>
      <c r="B3296" s="11" t="s">
        <v>912</v>
      </c>
      <c r="C3296" s="11" t="s">
        <v>913</v>
      </c>
      <c r="D3296" s="11" t="s">
        <v>662</v>
      </c>
      <c r="F3296" s="15">
        <f>IF(ISBLANK($D3296),"",IF(ISBLANK($E3296),VLOOKUP($D3296,$J:$K,2,FALSE),VLOOKUP($E3296,'Daycare Packages'!$A:$G,7,FALSE)))</f>
        <v>30</v>
      </c>
      <c r="G3296" s="15"/>
      <c r="H3296" s="15">
        <f t="shared" si="121"/>
        <v>30</v>
      </c>
      <c r="I3296" s="198">
        <f t="shared" si="122"/>
        <v>3</v>
      </c>
    </row>
    <row r="3297" spans="1:9" x14ac:dyDescent="0.3">
      <c r="A3297" s="10">
        <v>43545</v>
      </c>
      <c r="B3297" s="11" t="s">
        <v>213</v>
      </c>
      <c r="C3297" s="11" t="s">
        <v>675</v>
      </c>
      <c r="D3297" s="11" t="s">
        <v>662</v>
      </c>
      <c r="E3297" s="11">
        <v>6734907</v>
      </c>
      <c r="F3297" s="15">
        <f>IF(ISBLANK($D3297),"",IF(ISBLANK($E3297),VLOOKUP($D3297,$J:$K,2,FALSE),VLOOKUP($E3297,'Daycare Packages'!$A:$G,7,FALSE)))</f>
        <v>26</v>
      </c>
      <c r="G3297" s="15"/>
      <c r="H3297" s="15">
        <f t="shared" si="121"/>
        <v>26</v>
      </c>
      <c r="I3297" s="198">
        <f t="shared" si="122"/>
        <v>3</v>
      </c>
    </row>
    <row r="3298" spans="1:9" x14ac:dyDescent="0.3">
      <c r="A3298" s="10">
        <v>43545</v>
      </c>
      <c r="B3298" s="11" t="s">
        <v>182</v>
      </c>
      <c r="C3298" s="11" t="s">
        <v>685</v>
      </c>
      <c r="D3298" s="11" t="s">
        <v>662</v>
      </c>
      <c r="E3298" s="11">
        <v>6769807</v>
      </c>
      <c r="F3298" s="15">
        <f>IF(ISBLANK($D3298),"",IF(ISBLANK($E3298),VLOOKUP($D3298,$J:$K,2,FALSE),VLOOKUP($E3298,'Daycare Packages'!$A:$G,7,FALSE)))</f>
        <v>23</v>
      </c>
      <c r="G3298" s="15"/>
      <c r="H3298" s="15">
        <f t="shared" si="121"/>
        <v>23</v>
      </c>
      <c r="I3298" s="198">
        <f t="shared" si="122"/>
        <v>3</v>
      </c>
    </row>
    <row r="3299" spans="1:9" x14ac:dyDescent="0.3">
      <c r="A3299" s="10">
        <v>43545</v>
      </c>
      <c r="B3299" s="11" t="s">
        <v>879</v>
      </c>
      <c r="C3299" s="11" t="s">
        <v>880</v>
      </c>
      <c r="D3299" s="11" t="s">
        <v>662</v>
      </c>
      <c r="F3299" s="15">
        <f>IF(ISBLANK($D3299),"",IF(ISBLANK($E3299),VLOOKUP($D3299,$J:$K,2,FALSE),VLOOKUP($E3299,'Daycare Packages'!$A:$G,7,FALSE)))</f>
        <v>30</v>
      </c>
      <c r="G3299" s="15"/>
      <c r="H3299" s="15">
        <f t="shared" si="121"/>
        <v>30</v>
      </c>
      <c r="I3299" s="198">
        <f t="shared" si="122"/>
        <v>3</v>
      </c>
    </row>
    <row r="3300" spans="1:9" x14ac:dyDescent="0.3">
      <c r="A3300" s="10">
        <v>43545</v>
      </c>
      <c r="B3300" s="11" t="s">
        <v>716</v>
      </c>
      <c r="C3300" s="11" t="s">
        <v>717</v>
      </c>
      <c r="D3300" s="11" t="s">
        <v>662</v>
      </c>
      <c r="F3300" s="15">
        <f>IF(ISBLANK($D3300),"",IF(ISBLANK($E3300),VLOOKUP($D3300,$J:$K,2,FALSE),VLOOKUP($E3300,'Daycare Packages'!$A:$G,7,FALSE)))</f>
        <v>30</v>
      </c>
      <c r="G3300" s="15"/>
      <c r="H3300" s="15">
        <f t="shared" si="121"/>
        <v>30</v>
      </c>
      <c r="I3300" s="198">
        <f t="shared" si="122"/>
        <v>3</v>
      </c>
    </row>
    <row r="3301" spans="1:9" x14ac:dyDescent="0.3">
      <c r="A3301" s="10">
        <v>43545</v>
      </c>
      <c r="B3301" s="11" t="s">
        <v>114</v>
      </c>
      <c r="C3301" s="11" t="s">
        <v>1223</v>
      </c>
      <c r="D3301" s="11" t="s">
        <v>662</v>
      </c>
      <c r="E3301" s="11">
        <v>6735275</v>
      </c>
      <c r="F3301" s="15">
        <f>IF(ISBLANK($D3301),"",IF(ISBLANK($E3301),VLOOKUP($D3301,$J:$K,2,FALSE),VLOOKUP($E3301,'Daycare Packages'!$A:$G,7,FALSE)))</f>
        <v>22</v>
      </c>
      <c r="G3301" s="15"/>
      <c r="H3301" s="15">
        <f t="shared" si="121"/>
        <v>22</v>
      </c>
      <c r="I3301" s="198">
        <f t="shared" si="122"/>
        <v>3</v>
      </c>
    </row>
    <row r="3302" spans="1:9" x14ac:dyDescent="0.3">
      <c r="A3302" s="10">
        <v>43545</v>
      </c>
      <c r="B3302" s="11" t="s">
        <v>167</v>
      </c>
      <c r="C3302" s="11" t="s">
        <v>726</v>
      </c>
      <c r="D3302" s="11" t="s">
        <v>662</v>
      </c>
      <c r="E3302" s="11">
        <v>6804987</v>
      </c>
      <c r="F3302" s="15">
        <f>IF(ISBLANK($D3302),"",IF(ISBLANK($E3302),VLOOKUP($D3302,$J:$K,2,FALSE),VLOOKUP($E3302,'Daycare Packages'!$A:$G,7,FALSE)))</f>
        <v>27</v>
      </c>
      <c r="G3302" s="15"/>
      <c r="H3302" s="15">
        <f t="shared" si="121"/>
        <v>27</v>
      </c>
      <c r="I3302" s="198">
        <f t="shared" si="122"/>
        <v>3</v>
      </c>
    </row>
    <row r="3303" spans="1:9" x14ac:dyDescent="0.3">
      <c r="A3303" s="10">
        <v>43545</v>
      </c>
      <c r="B3303" s="11" t="s">
        <v>167</v>
      </c>
      <c r="C3303" s="11" t="s">
        <v>467</v>
      </c>
      <c r="D3303" s="11" t="s">
        <v>662</v>
      </c>
      <c r="E3303" s="11">
        <v>6804987</v>
      </c>
      <c r="F3303" s="15">
        <f>IF(ISBLANK($D3303),"",IF(ISBLANK($E3303),VLOOKUP($D3303,$J:$K,2,FALSE),VLOOKUP($E3303,'Daycare Packages'!$A:$G,7,FALSE)))</f>
        <v>27</v>
      </c>
      <c r="G3303" s="15"/>
      <c r="H3303" s="15">
        <f t="shared" si="121"/>
        <v>27</v>
      </c>
      <c r="I3303" s="198">
        <f t="shared" si="122"/>
        <v>3</v>
      </c>
    </row>
    <row r="3304" spans="1:9" x14ac:dyDescent="0.3">
      <c r="A3304" s="10">
        <v>43545</v>
      </c>
      <c r="B3304" s="11" t="s">
        <v>936</v>
      </c>
      <c r="C3304" s="11" t="s">
        <v>937</v>
      </c>
      <c r="D3304" s="11" t="s">
        <v>662</v>
      </c>
      <c r="F3304" s="15">
        <f>IF(ISBLANK($D3304),"",IF(ISBLANK($E3304),VLOOKUP($D3304,$J:$K,2,FALSE),VLOOKUP($E3304,'Daycare Packages'!$A:$G,7,FALSE)))</f>
        <v>30</v>
      </c>
      <c r="G3304" s="15"/>
      <c r="H3304" s="15">
        <f t="shared" si="121"/>
        <v>30</v>
      </c>
      <c r="I3304" s="198">
        <f t="shared" si="122"/>
        <v>3</v>
      </c>
    </row>
    <row r="3305" spans="1:9" x14ac:dyDescent="0.3">
      <c r="A3305" s="10">
        <v>43545</v>
      </c>
      <c r="B3305" s="11" t="s">
        <v>78</v>
      </c>
      <c r="C3305" s="11" t="s">
        <v>642</v>
      </c>
      <c r="D3305" s="11" t="s">
        <v>662</v>
      </c>
      <c r="E3305" s="11">
        <v>6275004</v>
      </c>
      <c r="F3305" s="15">
        <f>IF(ISBLANK($D3305),"",IF(ISBLANK($E3305),VLOOKUP($D3305,$J:$K,2,FALSE),VLOOKUP($E3305,'Daycare Packages'!$A:$G,7,FALSE)))</f>
        <v>26</v>
      </c>
      <c r="G3305" s="15"/>
      <c r="H3305" s="15">
        <f t="shared" si="121"/>
        <v>26</v>
      </c>
      <c r="I3305" s="198">
        <f t="shared" si="122"/>
        <v>3</v>
      </c>
    </row>
    <row r="3306" spans="1:9" x14ac:dyDescent="0.3">
      <c r="A3306" s="10">
        <v>43545</v>
      </c>
      <c r="B3306" s="11" t="s">
        <v>78</v>
      </c>
      <c r="C3306" s="11" t="s">
        <v>1224</v>
      </c>
      <c r="D3306" s="11" t="s">
        <v>662</v>
      </c>
      <c r="E3306" s="11">
        <v>6275004</v>
      </c>
      <c r="F3306" s="15">
        <f>IF(ISBLANK($D3306),"",IF(ISBLANK($E3306),VLOOKUP($D3306,$J:$K,2,FALSE),VLOOKUP($E3306,'Daycare Packages'!$A:$G,7,FALSE)))</f>
        <v>26</v>
      </c>
      <c r="G3306" s="15"/>
      <c r="H3306" s="15">
        <f t="shared" si="121"/>
        <v>26</v>
      </c>
      <c r="I3306" s="198">
        <f t="shared" si="122"/>
        <v>3</v>
      </c>
    </row>
    <row r="3307" spans="1:9" x14ac:dyDescent="0.3">
      <c r="A3307" s="10">
        <v>43545</v>
      </c>
      <c r="B3307" s="11" t="s">
        <v>989</v>
      </c>
      <c r="C3307" s="11" t="s">
        <v>765</v>
      </c>
      <c r="D3307" s="11" t="s">
        <v>662</v>
      </c>
      <c r="F3307" s="15">
        <f>IF(ISBLANK($D3307),"",IF(ISBLANK($E3307),VLOOKUP($D3307,$J:$K,2,FALSE),VLOOKUP($E3307,'Daycare Packages'!$A:$G,7,FALSE)))</f>
        <v>30</v>
      </c>
      <c r="G3307" s="15"/>
      <c r="H3307" s="15">
        <f t="shared" si="121"/>
        <v>30</v>
      </c>
      <c r="I3307" s="198">
        <f t="shared" si="122"/>
        <v>3</v>
      </c>
    </row>
    <row r="3308" spans="1:9" x14ac:dyDescent="0.3">
      <c r="A3308" s="10">
        <v>43545</v>
      </c>
      <c r="B3308" s="11" t="s">
        <v>459</v>
      </c>
      <c r="C3308" s="11" t="s">
        <v>1225</v>
      </c>
      <c r="D3308" s="11" t="s">
        <v>662</v>
      </c>
      <c r="F3308" s="15">
        <f>IF(ISBLANK($D3308),"",IF(ISBLANK($E3308),VLOOKUP($D3308,$J:$K,2,FALSE),VLOOKUP($E3308,'Daycare Packages'!$A:$G,7,FALSE)))</f>
        <v>30</v>
      </c>
      <c r="G3308" s="15"/>
      <c r="H3308" s="15">
        <f t="shared" si="121"/>
        <v>30</v>
      </c>
      <c r="I3308" s="198">
        <f t="shared" si="122"/>
        <v>3</v>
      </c>
    </row>
    <row r="3309" spans="1:9" x14ac:dyDescent="0.3">
      <c r="A3309" s="10">
        <v>43545</v>
      </c>
      <c r="B3309" s="11" t="s">
        <v>196</v>
      </c>
      <c r="C3309" s="11" t="s">
        <v>432</v>
      </c>
      <c r="D3309" s="11" t="s">
        <v>662</v>
      </c>
      <c r="E3309" s="11">
        <v>6728047</v>
      </c>
      <c r="F3309" s="15">
        <f>IF(ISBLANK($D3309),"",IF(ISBLANK($E3309),VLOOKUP($D3309,$J:$K,2,FALSE),VLOOKUP($E3309,'Daycare Packages'!$A:$G,7,FALSE)))</f>
        <v>24</v>
      </c>
      <c r="G3309" s="15"/>
      <c r="H3309" s="15">
        <f t="shared" si="121"/>
        <v>24</v>
      </c>
      <c r="I3309" s="198">
        <f t="shared" si="122"/>
        <v>3</v>
      </c>
    </row>
    <row r="3310" spans="1:9" x14ac:dyDescent="0.3">
      <c r="A3310" s="10">
        <v>43545</v>
      </c>
      <c r="B3310" s="11" t="s">
        <v>146</v>
      </c>
      <c r="C3310" s="11" t="s">
        <v>705</v>
      </c>
      <c r="D3310" s="11" t="s">
        <v>662</v>
      </c>
      <c r="E3310" s="11">
        <v>6690320</v>
      </c>
      <c r="F3310" s="15">
        <f>IF(ISBLANK($D3310),"",IF(ISBLANK($E3310),VLOOKUP($D3310,$J:$K,2,FALSE),VLOOKUP($E3310,'Daycare Packages'!$A:$G,7,FALSE)))</f>
        <v>22</v>
      </c>
      <c r="G3310" s="15"/>
      <c r="H3310" s="15">
        <f t="shared" si="121"/>
        <v>22</v>
      </c>
      <c r="I3310" s="198">
        <f t="shared" si="122"/>
        <v>3</v>
      </c>
    </row>
    <row r="3311" spans="1:9" x14ac:dyDescent="0.3">
      <c r="A3311" s="10">
        <v>43545</v>
      </c>
      <c r="B3311" s="11" t="s">
        <v>154</v>
      </c>
      <c r="C3311" s="11" t="s">
        <v>729</v>
      </c>
      <c r="D3311" s="11" t="s">
        <v>662</v>
      </c>
      <c r="E3311" s="11">
        <v>6758334</v>
      </c>
      <c r="F3311" s="15">
        <f>IF(ISBLANK($D3311),"",IF(ISBLANK($E3311),VLOOKUP($D3311,$J:$K,2,FALSE),VLOOKUP($E3311,'Daycare Packages'!$A:$G,7,FALSE)))</f>
        <v>27</v>
      </c>
      <c r="G3311" s="15"/>
      <c r="H3311" s="15">
        <f t="shared" si="121"/>
        <v>27</v>
      </c>
      <c r="I3311" s="198">
        <f t="shared" si="122"/>
        <v>3</v>
      </c>
    </row>
    <row r="3312" spans="1:9" x14ac:dyDescent="0.3">
      <c r="A3312" s="10">
        <v>43545</v>
      </c>
      <c r="B3312" s="11" t="s">
        <v>244</v>
      </c>
      <c r="C3312" s="11" t="s">
        <v>673</v>
      </c>
      <c r="D3312" s="11" t="s">
        <v>662</v>
      </c>
      <c r="F3312" s="15">
        <f>IF(ISBLANK($D3312),"",IF(ISBLANK($E3312),VLOOKUP($D3312,$J:$K,2,FALSE),VLOOKUP($E3312,'Daycare Packages'!$A:$G,7,FALSE)))</f>
        <v>30</v>
      </c>
      <c r="G3312" s="15"/>
      <c r="H3312" s="15">
        <f t="shared" si="121"/>
        <v>30</v>
      </c>
      <c r="I3312" s="198">
        <f t="shared" si="122"/>
        <v>3</v>
      </c>
    </row>
    <row r="3313" spans="1:9" x14ac:dyDescent="0.3">
      <c r="A3313" s="10">
        <v>43545</v>
      </c>
      <c r="B3313" s="11" t="s">
        <v>677</v>
      </c>
      <c r="C3313" s="11" t="s">
        <v>678</v>
      </c>
      <c r="D3313" s="11" t="s">
        <v>662</v>
      </c>
      <c r="F3313" s="15">
        <f>IF(ISBLANK($D3313),"",IF(ISBLANK($E3313),VLOOKUP($D3313,$J:$K,2,FALSE),VLOOKUP($E3313,'Daycare Packages'!$A:$G,7,FALSE)))</f>
        <v>30</v>
      </c>
      <c r="G3313" s="15"/>
      <c r="H3313" s="15">
        <f t="shared" si="121"/>
        <v>30</v>
      </c>
      <c r="I3313" s="198">
        <f t="shared" si="122"/>
        <v>3</v>
      </c>
    </row>
    <row r="3314" spans="1:9" x14ac:dyDescent="0.3">
      <c r="A3314" s="10">
        <v>43545</v>
      </c>
      <c r="B3314" s="11" t="s">
        <v>174</v>
      </c>
      <c r="C3314" s="11" t="s">
        <v>432</v>
      </c>
      <c r="D3314" s="11" t="s">
        <v>662</v>
      </c>
      <c r="F3314" s="15">
        <f>IF(ISBLANK($D3314),"",IF(ISBLANK($E3314),VLOOKUP($D3314,$J:$K,2,FALSE),VLOOKUP($E3314,'Daycare Packages'!$A:$G,7,FALSE)))</f>
        <v>30</v>
      </c>
      <c r="G3314" s="15"/>
      <c r="H3314" s="15">
        <f t="shared" si="121"/>
        <v>30</v>
      </c>
      <c r="I3314" s="198">
        <f t="shared" si="122"/>
        <v>3</v>
      </c>
    </row>
    <row r="3315" spans="1:9" x14ac:dyDescent="0.3">
      <c r="A3315" s="10">
        <v>43545</v>
      </c>
      <c r="B3315" s="11" t="s">
        <v>198</v>
      </c>
      <c r="C3315" s="11" t="s">
        <v>841</v>
      </c>
      <c r="D3315" s="11" t="s">
        <v>659</v>
      </c>
      <c r="F3315" s="15">
        <f>IF(ISBLANK($D3315),"",IF(ISBLANK($E3315),VLOOKUP($D3315,$J:$K,2,FALSE),VLOOKUP($E3315,'Daycare Packages'!$A:$G,7,FALSE)))</f>
        <v>20</v>
      </c>
      <c r="G3315" s="15"/>
      <c r="H3315" s="15">
        <f t="shared" si="121"/>
        <v>20</v>
      </c>
      <c r="I3315" s="198">
        <f t="shared" si="122"/>
        <v>3</v>
      </c>
    </row>
    <row r="3316" spans="1:9" x14ac:dyDescent="0.3">
      <c r="A3316" s="10">
        <v>43545</v>
      </c>
      <c r="B3316" s="11" t="s">
        <v>198</v>
      </c>
      <c r="C3316" s="11" t="s">
        <v>739</v>
      </c>
      <c r="D3316" s="11" t="s">
        <v>659</v>
      </c>
      <c r="F3316" s="15">
        <f>IF(ISBLANK($D3316),"",IF(ISBLANK($E3316),VLOOKUP($D3316,$J:$K,2,FALSE),VLOOKUP($E3316,'Daycare Packages'!$A:$G,7,FALSE)))</f>
        <v>20</v>
      </c>
      <c r="G3316" s="15"/>
      <c r="H3316" s="15">
        <f t="shared" si="121"/>
        <v>20</v>
      </c>
      <c r="I3316" s="198">
        <f t="shared" si="122"/>
        <v>3</v>
      </c>
    </row>
    <row r="3317" spans="1:9" x14ac:dyDescent="0.3">
      <c r="A3317" s="10">
        <v>43545</v>
      </c>
      <c r="B3317" s="11" t="s">
        <v>768</v>
      </c>
      <c r="C3317" s="11" t="s">
        <v>548</v>
      </c>
      <c r="D3317" s="11" t="s">
        <v>662</v>
      </c>
      <c r="F3317" s="15">
        <f>IF(ISBLANK($D3317),"",IF(ISBLANK($E3317),VLOOKUP($D3317,$J:$K,2,FALSE),VLOOKUP($E3317,'Daycare Packages'!$A:$G,7,FALSE)))</f>
        <v>30</v>
      </c>
      <c r="G3317" s="15"/>
      <c r="H3317" s="15">
        <f t="shared" si="121"/>
        <v>30</v>
      </c>
      <c r="I3317" s="198">
        <f t="shared" si="122"/>
        <v>3</v>
      </c>
    </row>
    <row r="3318" spans="1:9" x14ac:dyDescent="0.3">
      <c r="A3318" s="10">
        <v>43545</v>
      </c>
      <c r="B3318" s="11" t="s">
        <v>464</v>
      </c>
      <c r="C3318" s="11" t="s">
        <v>402</v>
      </c>
      <c r="D3318" s="11" t="s">
        <v>662</v>
      </c>
      <c r="F3318" s="15">
        <f>IF(ISBLANK($D3318),"",IF(ISBLANK($E3318),VLOOKUP($D3318,$J:$K,2,FALSE),VLOOKUP($E3318,'Daycare Packages'!$A:$G,7,FALSE)))</f>
        <v>30</v>
      </c>
      <c r="G3318" s="15"/>
      <c r="H3318" s="15">
        <f t="shared" si="121"/>
        <v>30</v>
      </c>
      <c r="I3318" s="198">
        <f t="shared" si="122"/>
        <v>3</v>
      </c>
    </row>
    <row r="3319" spans="1:9" x14ac:dyDescent="0.3">
      <c r="A3319" s="10">
        <v>43545</v>
      </c>
      <c r="B3319" s="11" t="s">
        <v>464</v>
      </c>
      <c r="C3319" s="11" t="s">
        <v>514</v>
      </c>
      <c r="D3319" s="11" t="s">
        <v>659</v>
      </c>
      <c r="F3319" s="15">
        <f>IF(ISBLANK($D3319),"",IF(ISBLANK($E3319),VLOOKUP($D3319,$J:$K,2,FALSE),VLOOKUP($E3319,'Daycare Packages'!$A:$G,7,FALSE)))</f>
        <v>20</v>
      </c>
      <c r="G3319" s="15"/>
      <c r="H3319" s="15">
        <f t="shared" ref="H3319:H3380" si="123">IF(ISBLANK(D3319),"",SUM(F3319:G3319))</f>
        <v>20</v>
      </c>
      <c r="I3319" s="198">
        <f t="shared" si="122"/>
        <v>3</v>
      </c>
    </row>
    <row r="3320" spans="1:9" x14ac:dyDescent="0.3">
      <c r="A3320" s="10">
        <v>43545</v>
      </c>
      <c r="B3320" s="11" t="s">
        <v>1226</v>
      </c>
      <c r="C3320" s="11" t="s">
        <v>569</v>
      </c>
      <c r="D3320" s="11" t="s">
        <v>662</v>
      </c>
      <c r="E3320" s="11">
        <v>6752176</v>
      </c>
      <c r="F3320" s="15">
        <f>IF(ISBLANK($D3320),"",IF(ISBLANK($E3320),VLOOKUP($D3320,$J:$K,2,FALSE),VLOOKUP($E3320,'Daycare Packages'!$A:$G,7,FALSE)))</f>
        <v>27</v>
      </c>
      <c r="G3320" s="15"/>
      <c r="H3320" s="15">
        <f t="shared" si="123"/>
        <v>27</v>
      </c>
      <c r="I3320" s="198">
        <f t="shared" si="122"/>
        <v>3</v>
      </c>
    </row>
    <row r="3321" spans="1:9" x14ac:dyDescent="0.3">
      <c r="A3321" s="10">
        <v>43545</v>
      </c>
      <c r="B3321" s="11" t="s">
        <v>200</v>
      </c>
      <c r="C3321" s="11" t="s">
        <v>750</v>
      </c>
      <c r="D3321" s="11" t="s">
        <v>662</v>
      </c>
      <c r="E3321" s="11">
        <v>6731296</v>
      </c>
      <c r="F3321" s="15">
        <f>IF(ISBLANK($D3321),"",IF(ISBLANK($E3321),VLOOKUP($D3321,$J:$K,2,FALSE),VLOOKUP($E3321,'Daycare Packages'!$A:$G,7,FALSE)))</f>
        <v>26</v>
      </c>
      <c r="G3321" s="15"/>
      <c r="H3321" s="15">
        <f t="shared" si="123"/>
        <v>26</v>
      </c>
      <c r="I3321" s="198">
        <f t="shared" si="122"/>
        <v>3</v>
      </c>
    </row>
    <row r="3322" spans="1:9" x14ac:dyDescent="0.3">
      <c r="A3322" s="10">
        <v>43545</v>
      </c>
      <c r="B3322" s="11" t="s">
        <v>197</v>
      </c>
      <c r="C3322" s="11" t="s">
        <v>1195</v>
      </c>
      <c r="D3322" s="11" t="s">
        <v>662</v>
      </c>
      <c r="E3322" s="11">
        <v>6804085</v>
      </c>
      <c r="F3322" s="15">
        <f>IF(ISBLANK($D3322),"",IF(ISBLANK($E3322),VLOOKUP($D3322,$J:$K,2,FALSE),VLOOKUP($E3322,'Daycare Packages'!$A:$G,7,FALSE)))</f>
        <v>27</v>
      </c>
      <c r="G3322" s="15"/>
      <c r="H3322" s="15">
        <f t="shared" si="123"/>
        <v>27</v>
      </c>
      <c r="I3322" s="198">
        <f t="shared" si="122"/>
        <v>3</v>
      </c>
    </row>
    <row r="3323" spans="1:9" x14ac:dyDescent="0.3">
      <c r="A3323" s="10">
        <v>43545</v>
      </c>
      <c r="B3323" s="11" t="s">
        <v>1227</v>
      </c>
      <c r="C3323" s="11" t="s">
        <v>618</v>
      </c>
      <c r="D3323" s="11" t="s">
        <v>662</v>
      </c>
      <c r="F3323" s="15">
        <f>IF(ISBLANK($D3323),"",IF(ISBLANK($E3323),VLOOKUP($D3323,$J:$K,2,FALSE),VLOOKUP($E3323,'Daycare Packages'!$A:$G,7,FALSE)))</f>
        <v>30</v>
      </c>
      <c r="G3323" s="15"/>
      <c r="H3323" s="15">
        <f t="shared" si="123"/>
        <v>30</v>
      </c>
      <c r="I3323" s="198">
        <f t="shared" si="122"/>
        <v>3</v>
      </c>
    </row>
    <row r="3324" spans="1:9" x14ac:dyDescent="0.3">
      <c r="A3324" s="10">
        <v>43545</v>
      </c>
      <c r="B3324" s="11" t="s">
        <v>920</v>
      </c>
      <c r="C3324" s="11" t="s">
        <v>921</v>
      </c>
      <c r="D3324" s="11" t="s">
        <v>659</v>
      </c>
      <c r="F3324" s="15">
        <f>IF(ISBLANK($D3324),"",IF(ISBLANK($E3324),VLOOKUP($D3324,$J:$K,2,FALSE),VLOOKUP($E3324,'Daycare Packages'!$A:$G,7,FALSE)))</f>
        <v>20</v>
      </c>
      <c r="G3324" s="15"/>
      <c r="H3324" s="15">
        <f t="shared" si="123"/>
        <v>20</v>
      </c>
      <c r="I3324" s="198">
        <f t="shared" si="122"/>
        <v>3</v>
      </c>
    </row>
    <row r="3325" spans="1:9" x14ac:dyDescent="0.3">
      <c r="A3325" s="10">
        <v>43545</v>
      </c>
      <c r="B3325" s="11" t="s">
        <v>122</v>
      </c>
      <c r="C3325" s="11" t="s">
        <v>740</v>
      </c>
      <c r="D3325" s="11" t="s">
        <v>662</v>
      </c>
      <c r="E3325" s="11">
        <v>6632734</v>
      </c>
      <c r="F3325" s="15">
        <f>IF(ISBLANK($D3325),"",IF(ISBLANK($E3325),VLOOKUP($D3325,$J:$K,2,FALSE),VLOOKUP($E3325,'Daycare Packages'!$A:$G,7,FALSE)))</f>
        <v>22</v>
      </c>
      <c r="G3325" s="15"/>
      <c r="H3325" s="15">
        <f t="shared" si="123"/>
        <v>22</v>
      </c>
      <c r="I3325" s="198">
        <f t="shared" si="122"/>
        <v>3</v>
      </c>
    </row>
    <row r="3326" spans="1:9" x14ac:dyDescent="0.3">
      <c r="A3326" s="10">
        <v>43545</v>
      </c>
      <c r="B3326" s="11" t="s">
        <v>141</v>
      </c>
      <c r="C3326" s="11" t="s">
        <v>564</v>
      </c>
      <c r="D3326" s="11" t="s">
        <v>662</v>
      </c>
      <c r="E3326" s="11">
        <v>6784081</v>
      </c>
      <c r="F3326" s="15">
        <f>IF(ISBLANK($D3326),"",IF(ISBLANK($E3326),VLOOKUP($D3326,$J:$K,2,FALSE),VLOOKUP($E3326,'Daycare Packages'!$A:$G,7,FALSE)))</f>
        <v>26</v>
      </c>
      <c r="G3326" s="15"/>
      <c r="H3326" s="15">
        <f t="shared" si="123"/>
        <v>26</v>
      </c>
      <c r="I3326" s="198">
        <f t="shared" si="122"/>
        <v>3</v>
      </c>
    </row>
    <row r="3327" spans="1:9" x14ac:dyDescent="0.3">
      <c r="A3327" s="10">
        <v>43545</v>
      </c>
      <c r="B3327" s="11" t="s">
        <v>663</v>
      </c>
      <c r="C3327" s="11" t="s">
        <v>665</v>
      </c>
      <c r="D3327" s="11" t="s">
        <v>662</v>
      </c>
      <c r="F3327" s="15">
        <f>IF(ISBLANK($D3327),"",IF(ISBLANK($E3327),VLOOKUP($D3327,$J:$K,2,FALSE),VLOOKUP($E3327,'Daycare Packages'!$A:$G,7,FALSE)))</f>
        <v>30</v>
      </c>
      <c r="G3327" s="15"/>
      <c r="H3327" s="15">
        <f t="shared" si="123"/>
        <v>30</v>
      </c>
      <c r="I3327" s="198">
        <f t="shared" si="122"/>
        <v>3</v>
      </c>
    </row>
    <row r="3328" spans="1:9" x14ac:dyDescent="0.3">
      <c r="A3328" s="10">
        <v>43545</v>
      </c>
      <c r="B3328" s="11" t="s">
        <v>663</v>
      </c>
      <c r="C3328" s="11" t="s">
        <v>664</v>
      </c>
      <c r="D3328" s="11" t="s">
        <v>662</v>
      </c>
      <c r="F3328" s="15">
        <f>IF(ISBLANK($D3328),"",IF(ISBLANK($E3328),VLOOKUP($D3328,$J:$K,2,FALSE),VLOOKUP($E3328,'Daycare Packages'!$A:$G,7,FALSE)))</f>
        <v>30</v>
      </c>
      <c r="G3328" s="15"/>
      <c r="H3328" s="15">
        <f t="shared" si="123"/>
        <v>30</v>
      </c>
      <c r="I3328" s="198">
        <f t="shared" si="122"/>
        <v>3</v>
      </c>
    </row>
    <row r="3329" spans="1:9" x14ac:dyDescent="0.3">
      <c r="A3329" s="10">
        <v>43545</v>
      </c>
      <c r="B3329" s="11" t="s">
        <v>191</v>
      </c>
      <c r="C3329" s="11" t="s">
        <v>776</v>
      </c>
      <c r="D3329" s="11" t="s">
        <v>662</v>
      </c>
      <c r="E3329" s="11">
        <v>6727345</v>
      </c>
      <c r="F3329" s="15">
        <f>IF(ISBLANK($D3329),"",IF(ISBLANK($E3329),VLOOKUP($D3329,$J:$K,2,FALSE),VLOOKUP($E3329,'Daycare Packages'!$A:$G,7,FALSE)))</f>
        <v>26</v>
      </c>
      <c r="G3329" s="15"/>
      <c r="H3329" s="15">
        <f t="shared" si="123"/>
        <v>26</v>
      </c>
      <c r="I3329" s="198">
        <f t="shared" si="122"/>
        <v>3</v>
      </c>
    </row>
    <row r="3330" spans="1:9" x14ac:dyDescent="0.3">
      <c r="A3330" s="10">
        <v>43545</v>
      </c>
      <c r="B3330" s="11" t="s">
        <v>699</v>
      </c>
      <c r="C3330" s="11" t="s">
        <v>478</v>
      </c>
      <c r="D3330" s="11" t="s">
        <v>662</v>
      </c>
      <c r="F3330" s="15">
        <f>IF(ISBLANK($D3330),"",IF(ISBLANK($E3330),VLOOKUP($D3330,$J:$K,2,FALSE),VLOOKUP($E3330,'Daycare Packages'!$A:$G,7,FALSE)))</f>
        <v>30</v>
      </c>
      <c r="G3330" s="15">
        <v>-3</v>
      </c>
      <c r="H3330" s="15">
        <f t="shared" si="123"/>
        <v>27</v>
      </c>
      <c r="I3330" s="198">
        <f t="shared" si="122"/>
        <v>3</v>
      </c>
    </row>
    <row r="3331" spans="1:9" x14ac:dyDescent="0.3">
      <c r="A3331" s="10">
        <v>43545</v>
      </c>
      <c r="B3331" s="11" t="s">
        <v>699</v>
      </c>
      <c r="C3331" s="11" t="s">
        <v>507</v>
      </c>
      <c r="D3331" s="11" t="s">
        <v>662</v>
      </c>
      <c r="F3331" s="15">
        <f>IF(ISBLANK($D3331),"",IF(ISBLANK($E3331),VLOOKUP($D3331,$J:$K,2,FALSE),VLOOKUP($E3331,'Daycare Packages'!$A:$G,7,FALSE)))</f>
        <v>30</v>
      </c>
      <c r="G3331" s="15">
        <v>-3</v>
      </c>
      <c r="H3331" s="15">
        <f t="shared" si="123"/>
        <v>27</v>
      </c>
      <c r="I3331" s="198">
        <f t="shared" ref="I3331:I3394" si="124">IF(A3331="",0,MONTH(A3331))</f>
        <v>3</v>
      </c>
    </row>
    <row r="3332" spans="1:9" x14ac:dyDescent="0.3">
      <c r="A3332" s="10">
        <v>43545</v>
      </c>
      <c r="B3332" s="11" t="s">
        <v>160</v>
      </c>
      <c r="C3332" s="11" t="s">
        <v>793</v>
      </c>
      <c r="D3332" s="11" t="s">
        <v>662</v>
      </c>
      <c r="E3332" s="11">
        <v>6790701</v>
      </c>
      <c r="F3332" s="15">
        <f>IF(ISBLANK($D3332),"",IF(ISBLANK($E3332),VLOOKUP($D3332,$J:$K,2,FALSE),VLOOKUP($E3332,'Daycare Packages'!$A:$G,7,FALSE)))</f>
        <v>25</v>
      </c>
      <c r="G3332" s="15"/>
      <c r="H3332" s="15">
        <f t="shared" si="123"/>
        <v>25</v>
      </c>
      <c r="I3332" s="198">
        <f t="shared" si="124"/>
        <v>3</v>
      </c>
    </row>
    <row r="3333" spans="1:9" x14ac:dyDescent="0.3">
      <c r="A3333" s="10">
        <v>43545</v>
      </c>
      <c r="B3333" s="11" t="s">
        <v>160</v>
      </c>
      <c r="C3333" s="11" t="s">
        <v>794</v>
      </c>
      <c r="D3333" s="11" t="s">
        <v>662</v>
      </c>
      <c r="E3333" s="11">
        <v>6790701</v>
      </c>
      <c r="F3333" s="15">
        <f>IF(ISBLANK($D3333),"",IF(ISBLANK($E3333),VLOOKUP($D3333,$J:$K,2,FALSE),VLOOKUP($E3333,'Daycare Packages'!$A:$G,7,FALSE)))</f>
        <v>25</v>
      </c>
      <c r="G3333" s="15"/>
      <c r="H3333" s="15">
        <f t="shared" si="123"/>
        <v>25</v>
      </c>
      <c r="I3333" s="198">
        <f t="shared" si="124"/>
        <v>3</v>
      </c>
    </row>
    <row r="3334" spans="1:9" x14ac:dyDescent="0.3">
      <c r="A3334" s="10">
        <v>43545</v>
      </c>
      <c r="B3334" s="11" t="s">
        <v>156</v>
      </c>
      <c r="C3334" s="11" t="s">
        <v>479</v>
      </c>
      <c r="D3334" s="11" t="s">
        <v>662</v>
      </c>
      <c r="E3334" s="11">
        <v>6798024</v>
      </c>
      <c r="F3334" s="15">
        <f>IF(ISBLANK($D3334),"",IF(ISBLANK($E3334),VLOOKUP($D3334,$J:$K,2,FALSE),VLOOKUP($E3334,'Daycare Packages'!$A:$G,7,FALSE)))</f>
        <v>23</v>
      </c>
      <c r="G3334" s="15"/>
      <c r="H3334" s="15">
        <f t="shared" si="123"/>
        <v>23</v>
      </c>
      <c r="I3334" s="198">
        <f t="shared" si="124"/>
        <v>3</v>
      </c>
    </row>
    <row r="3335" spans="1:9" x14ac:dyDescent="0.3">
      <c r="A3335" s="10">
        <v>43545</v>
      </c>
      <c r="B3335" s="11" t="s">
        <v>223</v>
      </c>
      <c r="C3335" s="11" t="s">
        <v>538</v>
      </c>
      <c r="D3335" s="11" t="s">
        <v>662</v>
      </c>
      <c r="E3335" s="11">
        <v>6745139</v>
      </c>
      <c r="F3335" s="15">
        <f>IF(ISBLANK($D3335),"",IF(ISBLANK($E3335),VLOOKUP($D3335,$J:$K,2,FALSE),VLOOKUP($E3335,'Daycare Packages'!$A:$G,7,FALSE)))</f>
        <v>26</v>
      </c>
      <c r="G3335" s="15"/>
      <c r="H3335" s="15">
        <f t="shared" si="123"/>
        <v>26</v>
      </c>
      <c r="I3335" s="198">
        <f t="shared" si="124"/>
        <v>3</v>
      </c>
    </row>
    <row r="3336" spans="1:9" x14ac:dyDescent="0.3">
      <c r="A3336" s="10">
        <v>43545</v>
      </c>
      <c r="B3336" s="11" t="s">
        <v>732</v>
      </c>
      <c r="C3336" s="11" t="s">
        <v>733</v>
      </c>
      <c r="D3336" s="11" t="s">
        <v>662</v>
      </c>
      <c r="F3336" s="15">
        <f>IF(ISBLANK($D3336),"",IF(ISBLANK($E3336),VLOOKUP($D3336,$J:$K,2,FALSE),VLOOKUP($E3336,'Daycare Packages'!$A:$G,7,FALSE)))</f>
        <v>30</v>
      </c>
      <c r="G3336" s="15"/>
      <c r="H3336" s="15">
        <f t="shared" si="123"/>
        <v>30</v>
      </c>
      <c r="I3336" s="198">
        <f t="shared" si="124"/>
        <v>3</v>
      </c>
    </row>
    <row r="3337" spans="1:9" x14ac:dyDescent="0.3">
      <c r="A3337" s="10">
        <v>43545</v>
      </c>
      <c r="B3337" s="11" t="s">
        <v>834</v>
      </c>
      <c r="C3337" s="11" t="s">
        <v>835</v>
      </c>
      <c r="D3337" s="11" t="s">
        <v>662</v>
      </c>
      <c r="F3337" s="15">
        <f>IF(ISBLANK($D3337),"",IF(ISBLANK($E3337),VLOOKUP($D3337,$J:$K,2,FALSE),VLOOKUP($E3337,'Daycare Packages'!$A:$G,7,FALSE)))</f>
        <v>30</v>
      </c>
      <c r="G3337" s="15"/>
      <c r="H3337" s="15">
        <f t="shared" si="123"/>
        <v>30</v>
      </c>
      <c r="I3337" s="198">
        <f t="shared" si="124"/>
        <v>3</v>
      </c>
    </row>
    <row r="3338" spans="1:9" x14ac:dyDescent="0.3">
      <c r="A3338" s="10">
        <v>43545</v>
      </c>
      <c r="B3338" s="11" t="s">
        <v>171</v>
      </c>
      <c r="C3338" s="11" t="s">
        <v>693</v>
      </c>
      <c r="D3338" s="11" t="s">
        <v>662</v>
      </c>
      <c r="E3338" s="11">
        <v>6804106</v>
      </c>
      <c r="F3338" s="15">
        <f>IF(ISBLANK($D3338),"",IF(ISBLANK($E3338),VLOOKUP($D3338,$J:$K,2,FALSE),VLOOKUP($E3338,'Daycare Packages'!$A:$G,7,FALSE)))</f>
        <v>26</v>
      </c>
      <c r="G3338" s="15"/>
      <c r="H3338" s="15">
        <f t="shared" si="123"/>
        <v>26</v>
      </c>
      <c r="I3338" s="198">
        <f t="shared" si="124"/>
        <v>3</v>
      </c>
    </row>
    <row r="3339" spans="1:9" x14ac:dyDescent="0.3">
      <c r="A3339" s="10">
        <v>43545</v>
      </c>
      <c r="B3339" s="11" t="s">
        <v>157</v>
      </c>
      <c r="C3339" s="11" t="s">
        <v>460</v>
      </c>
      <c r="D3339" s="11" t="s">
        <v>662</v>
      </c>
      <c r="E3339" s="11">
        <v>6784040</v>
      </c>
      <c r="F3339" s="15">
        <f>IF(ISBLANK($D3339),"",IF(ISBLANK($E3339),VLOOKUP($D3339,$J:$K,2,FALSE),VLOOKUP($E3339,'Daycare Packages'!$A:$G,7,FALSE)))</f>
        <v>27</v>
      </c>
      <c r="G3339" s="15"/>
      <c r="H3339" s="15">
        <f t="shared" si="123"/>
        <v>27</v>
      </c>
      <c r="I3339" s="198">
        <f t="shared" si="124"/>
        <v>3</v>
      </c>
    </row>
    <row r="3340" spans="1:9" x14ac:dyDescent="0.3">
      <c r="A3340" s="10">
        <v>43545</v>
      </c>
      <c r="B3340" s="11" t="s">
        <v>181</v>
      </c>
      <c r="C3340" s="11" t="s">
        <v>868</v>
      </c>
      <c r="D3340" s="11" t="s">
        <v>662</v>
      </c>
      <c r="E3340" s="11">
        <v>6721260</v>
      </c>
      <c r="F3340" s="15">
        <f>IF(ISBLANK($D3340),"",IF(ISBLANK($E3340),VLOOKUP($D3340,$J:$K,2,FALSE),VLOOKUP($E3340,'Daycare Packages'!$A:$G,7,FALSE)))</f>
        <v>26</v>
      </c>
      <c r="G3340" s="15"/>
      <c r="H3340" s="15">
        <f t="shared" si="123"/>
        <v>26</v>
      </c>
      <c r="I3340" s="198">
        <f t="shared" si="124"/>
        <v>3</v>
      </c>
    </row>
    <row r="3341" spans="1:9" x14ac:dyDescent="0.3">
      <c r="A3341" s="10">
        <v>43545</v>
      </c>
      <c r="B3341" s="11" t="s">
        <v>145</v>
      </c>
      <c r="C3341" s="11" t="s">
        <v>811</v>
      </c>
      <c r="D3341" s="11" t="s">
        <v>662</v>
      </c>
      <c r="E3341" s="11">
        <v>6758720</v>
      </c>
      <c r="F3341" s="15">
        <f>IF(ISBLANK($D3341),"",IF(ISBLANK($E3341),VLOOKUP($D3341,$J:$K,2,FALSE),VLOOKUP($E3341,'Daycare Packages'!$A:$G,7,FALSE)))</f>
        <v>27</v>
      </c>
      <c r="G3341" s="15"/>
      <c r="H3341" s="15">
        <f t="shared" si="123"/>
        <v>27</v>
      </c>
      <c r="I3341" s="198">
        <f t="shared" si="124"/>
        <v>3</v>
      </c>
    </row>
    <row r="3342" spans="1:9" x14ac:dyDescent="0.3">
      <c r="A3342" s="10">
        <v>43545</v>
      </c>
      <c r="B3342" s="11" t="s">
        <v>217</v>
      </c>
      <c r="C3342" s="11" t="s">
        <v>402</v>
      </c>
      <c r="D3342" s="11" t="s">
        <v>662</v>
      </c>
      <c r="E3342" s="11">
        <v>6784493</v>
      </c>
      <c r="F3342" s="15">
        <f>IF(ISBLANK($D3342),"",IF(ISBLANK($E3342),VLOOKUP($D3342,$J:$K,2,FALSE),VLOOKUP($E3342,'Daycare Packages'!$A:$G,7,FALSE)))</f>
        <v>26</v>
      </c>
      <c r="G3342" s="15"/>
      <c r="H3342" s="15">
        <f t="shared" si="123"/>
        <v>26</v>
      </c>
      <c r="I3342" s="198">
        <f t="shared" si="124"/>
        <v>3</v>
      </c>
    </row>
    <row r="3343" spans="1:9" x14ac:dyDescent="0.3">
      <c r="A3343" s="10">
        <v>43545</v>
      </c>
      <c r="B3343" s="11" t="s">
        <v>179</v>
      </c>
      <c r="C3343" s="11" t="s">
        <v>706</v>
      </c>
      <c r="D3343" s="11" t="s">
        <v>662</v>
      </c>
      <c r="E3343" s="11">
        <v>6762837</v>
      </c>
      <c r="F3343" s="15">
        <f>IF(ISBLANK($D3343),"",IF(ISBLANK($E3343),VLOOKUP($D3343,$J:$K,2,FALSE),VLOOKUP($E3343,'Daycare Packages'!$A:$G,7,FALSE)))</f>
        <v>27</v>
      </c>
      <c r="G3343" s="15"/>
      <c r="H3343" s="15">
        <f t="shared" si="123"/>
        <v>27</v>
      </c>
      <c r="I3343" s="198">
        <f t="shared" si="124"/>
        <v>3</v>
      </c>
    </row>
    <row r="3344" spans="1:9" x14ac:dyDescent="0.3">
      <c r="A3344" s="10">
        <v>43545</v>
      </c>
      <c r="B3344" s="11" t="s">
        <v>1205</v>
      </c>
      <c r="C3344" s="11" t="s">
        <v>868</v>
      </c>
      <c r="D3344" s="11" t="s">
        <v>662</v>
      </c>
      <c r="F3344" s="15">
        <f>IF(ISBLANK($D3344),"",IF(ISBLANK($E3344),VLOOKUP($D3344,$J:$K,2,FALSE),VLOOKUP($E3344,'Daycare Packages'!$A:$G,7,FALSE)))</f>
        <v>30</v>
      </c>
      <c r="G3344" s="15"/>
      <c r="H3344" s="15">
        <f t="shared" si="123"/>
        <v>30</v>
      </c>
      <c r="I3344" s="198">
        <f t="shared" si="124"/>
        <v>3</v>
      </c>
    </row>
    <row r="3345" spans="1:10" x14ac:dyDescent="0.3">
      <c r="A3345" s="10">
        <v>43545</v>
      </c>
      <c r="B3345" s="11" t="s">
        <v>887</v>
      </c>
      <c r="C3345" s="11" t="s">
        <v>888</v>
      </c>
      <c r="D3345" s="11" t="s">
        <v>662</v>
      </c>
      <c r="F3345" s="15">
        <f>IF(ISBLANK($D3345),"",IF(ISBLANK($E3345),VLOOKUP($D3345,$J:$K,2,FALSE),VLOOKUP($E3345,'Daycare Packages'!$A:$G,7,FALSE)))</f>
        <v>30</v>
      </c>
      <c r="G3345" s="15"/>
      <c r="H3345" s="15">
        <f t="shared" si="123"/>
        <v>30</v>
      </c>
      <c r="I3345" s="198">
        <f t="shared" si="124"/>
        <v>3</v>
      </c>
    </row>
    <row r="3346" spans="1:10" x14ac:dyDescent="0.3">
      <c r="A3346" s="10">
        <v>43545</v>
      </c>
      <c r="B3346" s="11" t="s">
        <v>204</v>
      </c>
      <c r="C3346" s="11" t="s">
        <v>1051</v>
      </c>
      <c r="D3346" s="11" t="s">
        <v>659</v>
      </c>
      <c r="F3346" s="15">
        <f>IF(ISBLANK($D3346),"",IF(ISBLANK($E3346),VLOOKUP($D3346,$J:$K,2,FALSE),VLOOKUP($E3346,'Daycare Packages'!$A:$G,7,FALSE)))</f>
        <v>20</v>
      </c>
      <c r="G3346" s="15"/>
      <c r="H3346" s="15">
        <f t="shared" si="123"/>
        <v>20</v>
      </c>
      <c r="I3346" s="198">
        <f t="shared" si="124"/>
        <v>3</v>
      </c>
    </row>
    <row r="3347" spans="1:10" x14ac:dyDescent="0.3">
      <c r="A3347" s="10">
        <v>43545</v>
      </c>
      <c r="B3347" s="11" t="s">
        <v>204</v>
      </c>
      <c r="C3347" s="11" t="s">
        <v>774</v>
      </c>
      <c r="D3347" s="11" t="s">
        <v>659</v>
      </c>
      <c r="F3347" s="15">
        <f>IF(ISBLANK($D3347),"",IF(ISBLANK($E3347),VLOOKUP($D3347,$J:$K,2,FALSE),VLOOKUP($E3347,'Daycare Packages'!$A:$G,7,FALSE)))</f>
        <v>20</v>
      </c>
      <c r="G3347" s="15"/>
      <c r="H3347" s="15">
        <f t="shared" si="123"/>
        <v>20</v>
      </c>
      <c r="I3347" s="198">
        <f t="shared" si="124"/>
        <v>3</v>
      </c>
    </row>
    <row r="3348" spans="1:10" x14ac:dyDescent="0.3">
      <c r="A3348" s="10">
        <v>43545</v>
      </c>
      <c r="B3348" s="11" t="s">
        <v>713</v>
      </c>
      <c r="C3348" s="11" t="s">
        <v>714</v>
      </c>
      <c r="D3348" s="11" t="s">
        <v>662</v>
      </c>
      <c r="F3348" s="15">
        <f>IF(ISBLANK($D3348),"",IF(ISBLANK($E3348),VLOOKUP($D3348,$J:$K,2,FALSE),VLOOKUP($E3348,'Daycare Packages'!$A:$G,7,FALSE)))</f>
        <v>30</v>
      </c>
      <c r="G3348" s="15"/>
      <c r="H3348" s="15">
        <f t="shared" si="123"/>
        <v>30</v>
      </c>
      <c r="I3348" s="198">
        <f t="shared" si="124"/>
        <v>3</v>
      </c>
    </row>
    <row r="3349" spans="1:10" x14ac:dyDescent="0.3">
      <c r="A3349" s="10">
        <v>43545</v>
      </c>
      <c r="B3349" s="11" t="s">
        <v>713</v>
      </c>
      <c r="C3349" s="11" t="s">
        <v>821</v>
      </c>
      <c r="D3349" s="11" t="s">
        <v>662</v>
      </c>
      <c r="F3349" s="15">
        <f>IF(ISBLANK($D3349),"",IF(ISBLANK($E3349),VLOOKUP($D3349,$J:$K,2,FALSE),VLOOKUP($E3349,'Daycare Packages'!$A:$G,7,FALSE)))</f>
        <v>30</v>
      </c>
      <c r="G3349" s="15"/>
      <c r="H3349" s="15">
        <f t="shared" si="123"/>
        <v>30</v>
      </c>
      <c r="I3349" s="198">
        <f t="shared" si="124"/>
        <v>3</v>
      </c>
    </row>
    <row r="3350" spans="1:10" x14ac:dyDescent="0.3">
      <c r="A3350" s="10">
        <v>43545</v>
      </c>
      <c r="B3350" s="11" t="s">
        <v>613</v>
      </c>
      <c r="C3350" s="11" t="s">
        <v>614</v>
      </c>
      <c r="D3350" s="11" t="s">
        <v>662</v>
      </c>
      <c r="F3350" s="15">
        <f>IF(ISBLANK($D3350),"",IF(ISBLANK($E3350),VLOOKUP($D3350,$J:$K,2,FALSE),VLOOKUP($E3350,'Daycare Packages'!$A:$G,7,FALSE)))</f>
        <v>30</v>
      </c>
      <c r="G3350" s="15"/>
      <c r="H3350" s="15">
        <f t="shared" si="123"/>
        <v>30</v>
      </c>
      <c r="I3350" s="198">
        <f t="shared" si="124"/>
        <v>3</v>
      </c>
    </row>
    <row r="3351" spans="1:10" x14ac:dyDescent="0.3">
      <c r="A3351" s="10">
        <v>43545</v>
      </c>
      <c r="B3351" s="11" t="s">
        <v>730</v>
      </c>
      <c r="C3351" s="11" t="s">
        <v>731</v>
      </c>
      <c r="D3351" s="11" t="s">
        <v>662</v>
      </c>
      <c r="F3351" s="15">
        <f>IF(ISBLANK($D3351),"",IF(ISBLANK($E3351),VLOOKUP($D3351,$J:$K,2,FALSE),VLOOKUP($E3351,'Daycare Packages'!$A:$G,7,FALSE)))</f>
        <v>30</v>
      </c>
      <c r="G3351" s="15"/>
      <c r="H3351" s="15">
        <f t="shared" si="123"/>
        <v>30</v>
      </c>
      <c r="I3351" s="198">
        <f t="shared" si="124"/>
        <v>3</v>
      </c>
    </row>
    <row r="3352" spans="1:10" x14ac:dyDescent="0.3">
      <c r="A3352" s="10">
        <v>43545</v>
      </c>
      <c r="B3352" s="11" t="s">
        <v>340</v>
      </c>
      <c r="C3352" s="11" t="s">
        <v>746</v>
      </c>
      <c r="D3352" s="11" t="s">
        <v>662</v>
      </c>
      <c r="F3352" s="15">
        <f>IF(ISBLANK($D3352),"",IF(ISBLANK($E3352),VLOOKUP($D3352,$J:$K,2,FALSE),VLOOKUP($E3352,'Daycare Packages'!$A:$G,7,FALSE)))</f>
        <v>30</v>
      </c>
      <c r="G3352" s="15">
        <v>-3</v>
      </c>
      <c r="H3352" s="15">
        <f t="shared" si="123"/>
        <v>27</v>
      </c>
      <c r="I3352" s="198">
        <f t="shared" si="124"/>
        <v>3</v>
      </c>
    </row>
    <row r="3353" spans="1:10" x14ac:dyDescent="0.3">
      <c r="A3353" s="10">
        <v>43545</v>
      </c>
      <c r="B3353" s="11" t="s">
        <v>340</v>
      </c>
      <c r="C3353" s="11" t="s">
        <v>745</v>
      </c>
      <c r="D3353" s="11" t="s">
        <v>662</v>
      </c>
      <c r="F3353" s="15">
        <f>IF(ISBLANK($D3353),"",IF(ISBLANK($E3353),VLOOKUP($D3353,$J:$K,2,FALSE),VLOOKUP($E3353,'Daycare Packages'!$A:$G,7,FALSE)))</f>
        <v>30</v>
      </c>
      <c r="G3353" s="15">
        <v>-3</v>
      </c>
      <c r="H3353" s="15">
        <f t="shared" si="123"/>
        <v>27</v>
      </c>
      <c r="I3353" s="198">
        <f t="shared" si="124"/>
        <v>3</v>
      </c>
    </row>
    <row r="3354" spans="1:10" x14ac:dyDescent="0.3">
      <c r="A3354" s="10">
        <v>43545</v>
      </c>
      <c r="B3354" s="11" t="s">
        <v>1216</v>
      </c>
      <c r="C3354" s="11" t="s">
        <v>1217</v>
      </c>
      <c r="D3354" s="11" t="s">
        <v>659</v>
      </c>
      <c r="F3354" s="15">
        <f>IF(ISBLANK($D3354),"",IF(ISBLANK($E3354),VLOOKUP($D3354,$J:$K,2,FALSE),VLOOKUP($E3354,'Daycare Packages'!$A:$G,7,FALSE)))</f>
        <v>20</v>
      </c>
      <c r="G3354" s="15"/>
      <c r="H3354" s="15">
        <f t="shared" si="123"/>
        <v>20</v>
      </c>
      <c r="I3354" s="198">
        <f t="shared" si="124"/>
        <v>3</v>
      </c>
    </row>
    <row r="3355" spans="1:10" x14ac:dyDescent="0.3">
      <c r="A3355" s="10">
        <v>43545</v>
      </c>
      <c r="B3355" s="11" t="s">
        <v>1228</v>
      </c>
      <c r="C3355" s="11" t="s">
        <v>1229</v>
      </c>
      <c r="D3355" s="11" t="s">
        <v>662</v>
      </c>
      <c r="F3355" s="15">
        <f>IF(ISBLANK($D3355),"",IF(ISBLANK($E3355),VLOOKUP($D3355,$J:$K,2,FALSE),VLOOKUP($E3355,'Daycare Packages'!$A:$G,7,FALSE)))</f>
        <v>30</v>
      </c>
      <c r="G3355" s="15"/>
      <c r="H3355" s="15">
        <f t="shared" si="123"/>
        <v>30</v>
      </c>
      <c r="I3355" s="198">
        <f t="shared" si="124"/>
        <v>3</v>
      </c>
    </row>
    <row r="3356" spans="1:10" x14ac:dyDescent="0.3">
      <c r="A3356" s="10">
        <v>43545</v>
      </c>
      <c r="B3356" s="11" t="s">
        <v>1228</v>
      </c>
      <c r="C3356" s="11" t="s">
        <v>1176</v>
      </c>
      <c r="D3356" s="11" t="s">
        <v>662</v>
      </c>
      <c r="F3356" s="15">
        <f>IF(ISBLANK($D3356),"",IF(ISBLANK($E3356),VLOOKUP($D3356,$J:$K,2,FALSE),VLOOKUP($E3356,'Daycare Packages'!$A:$G,7,FALSE)))</f>
        <v>30</v>
      </c>
      <c r="G3356" s="15"/>
      <c r="H3356" s="15">
        <f t="shared" si="123"/>
        <v>30</v>
      </c>
      <c r="I3356" s="198">
        <f t="shared" si="124"/>
        <v>3</v>
      </c>
    </row>
    <row r="3357" spans="1:10" x14ac:dyDescent="0.3">
      <c r="A3357" s="10">
        <v>43545</v>
      </c>
      <c r="B3357" s="11" t="s">
        <v>140</v>
      </c>
      <c r="C3357" s="11" t="s">
        <v>475</v>
      </c>
      <c r="D3357" s="11" t="s">
        <v>662</v>
      </c>
      <c r="E3357" s="11">
        <v>6777117</v>
      </c>
      <c r="F3357" s="15">
        <f>IF(ISBLANK($D3357),"",IF(ISBLANK($E3357),VLOOKUP($D3357,$J:$K,2,FALSE),VLOOKUP($E3357,'Daycare Packages'!$A:$G,7,FALSE)))</f>
        <v>26</v>
      </c>
      <c r="G3357" s="15"/>
      <c r="H3357" s="15">
        <f t="shared" si="123"/>
        <v>26</v>
      </c>
      <c r="I3357" s="198">
        <f t="shared" si="124"/>
        <v>3</v>
      </c>
    </row>
    <row r="3358" spans="1:10" x14ac:dyDescent="0.3">
      <c r="A3358" s="55">
        <v>43545</v>
      </c>
      <c r="B3358" s="56" t="s">
        <v>127</v>
      </c>
      <c r="C3358" s="56" t="s">
        <v>715</v>
      </c>
      <c r="D3358" s="56" t="s">
        <v>662</v>
      </c>
      <c r="E3358" s="56">
        <v>6756191</v>
      </c>
      <c r="F3358" s="59">
        <f>IF(ISBLANK($D3358),"",IF(ISBLANK($E3358),VLOOKUP($D3358,$J:$K,2,FALSE),VLOOKUP($E3358,'Daycare Packages'!$A:$G,7,FALSE)))</f>
        <v>23</v>
      </c>
      <c r="G3358" s="59"/>
      <c r="H3358" s="59">
        <f t="shared" si="123"/>
        <v>23</v>
      </c>
      <c r="I3358" s="198">
        <f t="shared" si="124"/>
        <v>3</v>
      </c>
    </row>
    <row r="3359" spans="1:10" x14ac:dyDescent="0.3">
      <c r="A3359" s="10">
        <v>43546</v>
      </c>
      <c r="B3359" s="11" t="s">
        <v>124</v>
      </c>
      <c r="C3359" s="11" t="s">
        <v>402</v>
      </c>
      <c r="D3359" s="11" t="s">
        <v>659</v>
      </c>
      <c r="E3359" s="11">
        <v>6648370</v>
      </c>
      <c r="F3359" s="15">
        <f>IF(ISBLANK($D3359),"",IF(ISBLANK($E3359),VLOOKUP($D3359,$J:$K,2,FALSE),VLOOKUP($E3359,'Daycare Packages'!$A:$G,7,FALSE)))</f>
        <v>16</v>
      </c>
      <c r="G3359" s="15"/>
      <c r="H3359" s="15">
        <f t="shared" si="123"/>
        <v>16</v>
      </c>
      <c r="I3359" s="198">
        <f t="shared" si="124"/>
        <v>3</v>
      </c>
      <c r="J3359" s="13">
        <f>3359+54</f>
        <v>3413</v>
      </c>
    </row>
    <row r="3360" spans="1:10" x14ac:dyDescent="0.3">
      <c r="A3360" s="10">
        <v>43546</v>
      </c>
      <c r="B3360" s="11" t="s">
        <v>1165</v>
      </c>
      <c r="C3360" s="11" t="s">
        <v>1166</v>
      </c>
      <c r="D3360" s="11" t="s">
        <v>659</v>
      </c>
      <c r="E3360" s="11">
        <v>6801053</v>
      </c>
      <c r="F3360" s="15">
        <f>IF(ISBLANK($D3360),"",IF(ISBLANK($E3360),VLOOKUP($D3360,$J:$K,2,FALSE),VLOOKUP($E3360,'Daycare Packages'!$A:$G,7,FALSE)))</f>
        <v>19</v>
      </c>
      <c r="G3360" s="15"/>
      <c r="H3360" s="15">
        <f t="shared" si="123"/>
        <v>19</v>
      </c>
      <c r="I3360" s="198">
        <f t="shared" si="124"/>
        <v>3</v>
      </c>
    </row>
    <row r="3361" spans="1:9" x14ac:dyDescent="0.3">
      <c r="A3361" s="10">
        <v>43546</v>
      </c>
      <c r="B3361" s="11" t="s">
        <v>751</v>
      </c>
      <c r="C3361" s="11" t="s">
        <v>752</v>
      </c>
      <c r="D3361" s="11" t="s">
        <v>662</v>
      </c>
      <c r="F3361" s="15">
        <f>IF(ISBLANK($D3361),"",IF(ISBLANK($E3361),VLOOKUP($D3361,$J:$K,2,FALSE),VLOOKUP($E3361,'Daycare Packages'!$A:$G,7,FALSE)))</f>
        <v>30</v>
      </c>
      <c r="G3361" s="15"/>
      <c r="H3361" s="15">
        <f t="shared" si="123"/>
        <v>30</v>
      </c>
      <c r="I3361" s="198">
        <f t="shared" si="124"/>
        <v>3</v>
      </c>
    </row>
    <row r="3362" spans="1:9" x14ac:dyDescent="0.3">
      <c r="A3362" s="10">
        <v>43546</v>
      </c>
      <c r="B3362" s="11" t="s">
        <v>941</v>
      </c>
      <c r="C3362" s="11" t="s">
        <v>487</v>
      </c>
      <c r="D3362" s="11" t="s">
        <v>662</v>
      </c>
      <c r="F3362" s="15">
        <f>IF(ISBLANK($D3362),"",IF(ISBLANK($E3362),VLOOKUP($D3362,$J:$K,2,FALSE),VLOOKUP($E3362,'Daycare Packages'!$A:$G,7,FALSE)))</f>
        <v>30</v>
      </c>
      <c r="G3362" s="15"/>
      <c r="H3362" s="15">
        <f t="shared" si="123"/>
        <v>30</v>
      </c>
      <c r="I3362" s="198">
        <f t="shared" si="124"/>
        <v>3</v>
      </c>
    </row>
    <row r="3363" spans="1:9" x14ac:dyDescent="0.3">
      <c r="A3363" s="10">
        <v>43546</v>
      </c>
      <c r="B3363" s="11" t="s">
        <v>849</v>
      </c>
      <c r="C3363" s="11" t="s">
        <v>850</v>
      </c>
      <c r="D3363" s="11" t="s">
        <v>662</v>
      </c>
      <c r="F3363" s="15">
        <f>IF(ISBLANK($D3363),"",IF(ISBLANK($E3363),VLOOKUP($D3363,$J:$K,2,FALSE),VLOOKUP($E3363,'Daycare Packages'!$A:$G,7,FALSE)))</f>
        <v>30</v>
      </c>
      <c r="G3363" s="15"/>
      <c r="H3363" s="15">
        <f t="shared" si="123"/>
        <v>30</v>
      </c>
      <c r="I3363" s="198">
        <f t="shared" si="124"/>
        <v>3</v>
      </c>
    </row>
    <row r="3364" spans="1:9" x14ac:dyDescent="0.3">
      <c r="A3364" s="10">
        <v>43546</v>
      </c>
      <c r="B3364" s="11" t="s">
        <v>162</v>
      </c>
      <c r="C3364" s="11" t="s">
        <v>676</v>
      </c>
      <c r="D3364" s="11" t="s">
        <v>662</v>
      </c>
      <c r="E3364" s="11">
        <v>6759400</v>
      </c>
      <c r="F3364" s="15">
        <f>IF(ISBLANK($D3364),"",IF(ISBLANK($E3364),VLOOKUP($D3364,$J:$K,2,FALSE),VLOOKUP($E3364,'Daycare Packages'!$A:$G,7,FALSE)))</f>
        <v>27</v>
      </c>
      <c r="G3364" s="15"/>
      <c r="H3364" s="15">
        <f t="shared" si="123"/>
        <v>27</v>
      </c>
      <c r="I3364" s="198">
        <f t="shared" si="124"/>
        <v>3</v>
      </c>
    </row>
    <row r="3365" spans="1:9" x14ac:dyDescent="0.3">
      <c r="A3365" s="10">
        <v>43546</v>
      </c>
      <c r="B3365" s="11" t="s">
        <v>820</v>
      </c>
      <c r="C3365" s="11" t="s">
        <v>402</v>
      </c>
      <c r="D3365" s="11" t="s">
        <v>662</v>
      </c>
      <c r="F3365" s="15">
        <f>IF(ISBLANK($D3365),"",IF(ISBLANK($E3365),VLOOKUP($D3365,$J:$K,2,FALSE),VLOOKUP($E3365,'Daycare Packages'!$A:$G,7,FALSE)))</f>
        <v>30</v>
      </c>
      <c r="G3365" s="15"/>
      <c r="H3365" s="15">
        <f t="shared" si="123"/>
        <v>30</v>
      </c>
      <c r="I3365" s="198">
        <f t="shared" si="124"/>
        <v>3</v>
      </c>
    </row>
    <row r="3366" spans="1:9" x14ac:dyDescent="0.3">
      <c r="A3366" s="10">
        <v>43546</v>
      </c>
      <c r="B3366" s="11" t="s">
        <v>208</v>
      </c>
      <c r="C3366" s="11" t="s">
        <v>507</v>
      </c>
      <c r="D3366" s="11" t="s">
        <v>662</v>
      </c>
      <c r="E3366" s="11">
        <v>6733427</v>
      </c>
      <c r="F3366" s="15">
        <f>IF(ISBLANK($D3366),"",IF(ISBLANK($E3366),VLOOKUP($D3366,$J:$K,2,FALSE),VLOOKUP($E3366,'Daycare Packages'!$A:$G,7,FALSE)))</f>
        <v>22</v>
      </c>
      <c r="G3366" s="15"/>
      <c r="H3366" s="15">
        <f t="shared" si="123"/>
        <v>22</v>
      </c>
      <c r="I3366" s="198">
        <f t="shared" si="124"/>
        <v>3</v>
      </c>
    </row>
    <row r="3367" spans="1:9" x14ac:dyDescent="0.3">
      <c r="A3367" s="10">
        <v>43546</v>
      </c>
      <c r="B3367" s="11" t="s">
        <v>300</v>
      </c>
      <c r="C3367" s="11" t="s">
        <v>507</v>
      </c>
      <c r="D3367" s="11" t="s">
        <v>662</v>
      </c>
      <c r="F3367" s="15">
        <f>IF(ISBLANK($D3367),"",IF(ISBLANK($E3367),VLOOKUP($D3367,$J:$K,2,FALSE),VLOOKUP($E3367,'Daycare Packages'!$A:$G,7,FALSE)))</f>
        <v>30</v>
      </c>
      <c r="G3367" s="15"/>
      <c r="H3367" s="15">
        <f t="shared" si="123"/>
        <v>30</v>
      </c>
      <c r="I3367" s="198">
        <f t="shared" si="124"/>
        <v>3</v>
      </c>
    </row>
    <row r="3368" spans="1:9" x14ac:dyDescent="0.3">
      <c r="A3368" s="10">
        <v>43546</v>
      </c>
      <c r="B3368" s="11" t="s">
        <v>300</v>
      </c>
      <c r="C3368" s="11" t="s">
        <v>759</v>
      </c>
      <c r="D3368" s="11" t="s">
        <v>662</v>
      </c>
      <c r="F3368" s="15">
        <f>IF(ISBLANK($D3368),"",IF(ISBLANK($E3368),VLOOKUP($D3368,$J:$K,2,FALSE),VLOOKUP($E3368,'Daycare Packages'!$A:$G,7,FALSE)))</f>
        <v>30</v>
      </c>
      <c r="G3368" s="15"/>
      <c r="H3368" s="15">
        <f t="shared" si="123"/>
        <v>30</v>
      </c>
      <c r="I3368" s="198">
        <f t="shared" si="124"/>
        <v>3</v>
      </c>
    </row>
    <row r="3369" spans="1:9" x14ac:dyDescent="0.3">
      <c r="A3369" s="10">
        <v>43546</v>
      </c>
      <c r="B3369" s="11" t="s">
        <v>182</v>
      </c>
      <c r="C3369" s="11" t="s">
        <v>685</v>
      </c>
      <c r="D3369" s="11" t="s">
        <v>662</v>
      </c>
      <c r="E3369" s="11">
        <v>6769807</v>
      </c>
      <c r="F3369" s="15">
        <f>IF(ISBLANK($D3369),"",IF(ISBLANK($E3369),VLOOKUP($D3369,$J:$K,2,FALSE),VLOOKUP($E3369,'Daycare Packages'!$A:$G,7,FALSE)))</f>
        <v>23</v>
      </c>
      <c r="G3369" s="15"/>
      <c r="H3369" s="15">
        <f t="shared" si="123"/>
        <v>23</v>
      </c>
      <c r="I3369" s="198">
        <f t="shared" si="124"/>
        <v>3</v>
      </c>
    </row>
    <row r="3370" spans="1:9" x14ac:dyDescent="0.3">
      <c r="A3370" s="10">
        <v>43546</v>
      </c>
      <c r="B3370" s="11" t="s">
        <v>272</v>
      </c>
      <c r="C3370" s="11" t="s">
        <v>438</v>
      </c>
      <c r="D3370" s="11" t="s">
        <v>662</v>
      </c>
      <c r="F3370" s="15">
        <f>IF(ISBLANK($D3370),"",IF(ISBLANK($E3370),VLOOKUP($D3370,$J:$K,2,FALSE),VLOOKUP($E3370,'Daycare Packages'!$A:$G,7,FALSE)))</f>
        <v>30</v>
      </c>
      <c r="G3370" s="15"/>
      <c r="H3370" s="15">
        <f t="shared" si="123"/>
        <v>30</v>
      </c>
      <c r="I3370" s="198">
        <f t="shared" si="124"/>
        <v>3</v>
      </c>
    </row>
    <row r="3371" spans="1:9" x14ac:dyDescent="0.3">
      <c r="A3371" s="10">
        <v>43546</v>
      </c>
      <c r="B3371" s="11" t="s">
        <v>144</v>
      </c>
      <c r="C3371" s="11" t="s">
        <v>795</v>
      </c>
      <c r="D3371" s="11" t="s">
        <v>662</v>
      </c>
      <c r="E3371" s="11">
        <v>6735926</v>
      </c>
      <c r="F3371" s="15">
        <f>IF(ISBLANK($D3371),"",IF(ISBLANK($E3371),VLOOKUP($D3371,$J:$K,2,FALSE),VLOOKUP($E3371,'Daycare Packages'!$A:$G,7,FALSE)))</f>
        <v>25</v>
      </c>
      <c r="G3371" s="15"/>
      <c r="H3371" s="15">
        <f t="shared" si="123"/>
        <v>25</v>
      </c>
      <c r="I3371" s="198">
        <f t="shared" si="124"/>
        <v>3</v>
      </c>
    </row>
    <row r="3372" spans="1:9" x14ac:dyDescent="0.3">
      <c r="A3372" s="10">
        <v>43546</v>
      </c>
      <c r="B3372" s="11" t="s">
        <v>1221</v>
      </c>
      <c r="C3372" s="11" t="s">
        <v>1222</v>
      </c>
      <c r="D3372" s="11" t="s">
        <v>662</v>
      </c>
      <c r="E3372" s="11">
        <v>6812344</v>
      </c>
      <c r="F3372" s="15">
        <f>IF(ISBLANK($D3372),"",IF(ISBLANK($E3372),VLOOKUP($D3372,$J:$K,2,FALSE),VLOOKUP($E3372,'Daycare Packages'!$A:$G,7,FALSE)))</f>
        <v>26</v>
      </c>
      <c r="G3372" s="15"/>
      <c r="H3372" s="15">
        <f t="shared" si="123"/>
        <v>26</v>
      </c>
      <c r="I3372" s="198">
        <f t="shared" si="124"/>
        <v>3</v>
      </c>
    </row>
    <row r="3373" spans="1:9" x14ac:dyDescent="0.3">
      <c r="A3373" s="10">
        <v>43546</v>
      </c>
      <c r="B3373" s="11" t="s">
        <v>861</v>
      </c>
      <c r="C3373" s="11" t="s">
        <v>862</v>
      </c>
      <c r="D3373" s="11" t="s">
        <v>662</v>
      </c>
      <c r="F3373" s="15">
        <f>IF(ISBLANK($D3373),"",IF(ISBLANK($E3373),VLOOKUP($D3373,$J:$K,2,FALSE),VLOOKUP($E3373,'Daycare Packages'!$A:$G,7,FALSE)))</f>
        <v>30</v>
      </c>
      <c r="G3373" s="15">
        <v>-3</v>
      </c>
      <c r="H3373" s="15">
        <f t="shared" si="123"/>
        <v>27</v>
      </c>
      <c r="I3373" s="198">
        <f t="shared" si="124"/>
        <v>3</v>
      </c>
    </row>
    <row r="3374" spans="1:9" x14ac:dyDescent="0.3">
      <c r="A3374" s="10">
        <v>43546</v>
      </c>
      <c r="B3374" s="11" t="s">
        <v>120</v>
      </c>
      <c r="C3374" s="11" t="s">
        <v>801</v>
      </c>
      <c r="D3374" s="11" t="s">
        <v>662</v>
      </c>
      <c r="E3374" s="11">
        <v>6735731</v>
      </c>
      <c r="F3374" s="15">
        <f>IF(ISBLANK($D3374),"",IF(ISBLANK($E3374),VLOOKUP($D3374,$J:$K,2,FALSE),VLOOKUP($E3374,'Daycare Packages'!$A:$G,7,FALSE)))</f>
        <v>25</v>
      </c>
      <c r="G3374" s="15"/>
      <c r="H3374" s="15">
        <f t="shared" si="123"/>
        <v>25</v>
      </c>
      <c r="I3374" s="198">
        <f t="shared" si="124"/>
        <v>3</v>
      </c>
    </row>
    <row r="3375" spans="1:9" x14ac:dyDescent="0.3">
      <c r="A3375" s="10">
        <v>43546</v>
      </c>
      <c r="B3375" s="11" t="s">
        <v>157</v>
      </c>
      <c r="C3375" s="11" t="s">
        <v>448</v>
      </c>
      <c r="D3375" s="11" t="s">
        <v>662</v>
      </c>
      <c r="E3375" s="11">
        <v>6804007</v>
      </c>
      <c r="F3375" s="15">
        <f>IF(ISBLANK($D3375),"",IF(ISBLANK($E3375),VLOOKUP($D3375,$J:$K,2,FALSE),VLOOKUP($E3375,'Daycare Packages'!$A:$G,7,FALSE)))</f>
        <v>27</v>
      </c>
      <c r="G3375" s="15"/>
      <c r="H3375" s="15">
        <f t="shared" si="123"/>
        <v>27</v>
      </c>
      <c r="I3375" s="198">
        <f t="shared" si="124"/>
        <v>3</v>
      </c>
    </row>
    <row r="3376" spans="1:9" x14ac:dyDescent="0.3">
      <c r="A3376" s="10">
        <v>43546</v>
      </c>
      <c r="B3376" s="11" t="s">
        <v>931</v>
      </c>
      <c r="C3376" s="11" t="s">
        <v>932</v>
      </c>
      <c r="D3376" s="11" t="s">
        <v>662</v>
      </c>
      <c r="F3376" s="15">
        <f>IF(ISBLANK($D3376),"",IF(ISBLANK($E3376),VLOOKUP($D3376,$J:$K,2,FALSE),VLOOKUP($E3376,'Daycare Packages'!$A:$G,7,FALSE)))</f>
        <v>30</v>
      </c>
      <c r="G3376" s="15"/>
      <c r="H3376" s="15">
        <f t="shared" si="123"/>
        <v>30</v>
      </c>
      <c r="I3376" s="198">
        <f t="shared" si="124"/>
        <v>3</v>
      </c>
    </row>
    <row r="3377" spans="1:9" x14ac:dyDescent="0.3">
      <c r="A3377" s="10">
        <v>43546</v>
      </c>
      <c r="B3377" s="11" t="s">
        <v>197</v>
      </c>
      <c r="C3377" s="11" t="s">
        <v>1195</v>
      </c>
      <c r="D3377" s="11" t="s">
        <v>662</v>
      </c>
      <c r="E3377" s="11">
        <v>6804085</v>
      </c>
      <c r="F3377" s="15">
        <f>IF(ISBLANK($D3377),"",IF(ISBLANK($E3377),VLOOKUP($D3377,$J:$K,2,FALSE),VLOOKUP($E3377,'Daycare Packages'!$A:$G,7,FALSE)))</f>
        <v>27</v>
      </c>
      <c r="G3377" s="15"/>
      <c r="H3377" s="15">
        <f t="shared" si="123"/>
        <v>27</v>
      </c>
      <c r="I3377" s="198">
        <f t="shared" si="124"/>
        <v>3</v>
      </c>
    </row>
    <row r="3378" spans="1:9" x14ac:dyDescent="0.3">
      <c r="A3378" s="10">
        <v>43546</v>
      </c>
      <c r="B3378" s="11" t="s">
        <v>160</v>
      </c>
      <c r="C3378" s="11" t="s">
        <v>793</v>
      </c>
      <c r="D3378" s="11" t="s">
        <v>662</v>
      </c>
      <c r="E3378" s="11">
        <v>6790701</v>
      </c>
      <c r="F3378" s="15">
        <f>IF(ISBLANK($D3378),"",IF(ISBLANK($E3378),VLOOKUP($D3378,$J:$K,2,FALSE),VLOOKUP($E3378,'Daycare Packages'!$A:$G,7,FALSE)))</f>
        <v>25</v>
      </c>
      <c r="G3378" s="15"/>
      <c r="H3378" s="15">
        <f t="shared" si="123"/>
        <v>25</v>
      </c>
      <c r="I3378" s="198">
        <f t="shared" si="124"/>
        <v>3</v>
      </c>
    </row>
    <row r="3379" spans="1:9" x14ac:dyDescent="0.3">
      <c r="A3379" s="10">
        <v>43546</v>
      </c>
      <c r="B3379" s="11" t="s">
        <v>834</v>
      </c>
      <c r="C3379" s="11" t="s">
        <v>835</v>
      </c>
      <c r="D3379" s="11" t="s">
        <v>662</v>
      </c>
      <c r="F3379" s="15">
        <f>IF(ISBLANK($D3379),"",IF(ISBLANK($E3379),VLOOKUP($D3379,$J:$K,2,FALSE),VLOOKUP($E3379,'Daycare Packages'!$A:$G,7,FALSE)))</f>
        <v>30</v>
      </c>
      <c r="G3379" s="15"/>
      <c r="H3379" s="15">
        <f t="shared" si="123"/>
        <v>30</v>
      </c>
      <c r="I3379" s="198">
        <f t="shared" si="124"/>
        <v>3</v>
      </c>
    </row>
    <row r="3380" spans="1:9" x14ac:dyDescent="0.3">
      <c r="A3380" s="10">
        <v>43546</v>
      </c>
      <c r="B3380" s="11" t="s">
        <v>78</v>
      </c>
      <c r="C3380" s="11" t="s">
        <v>642</v>
      </c>
      <c r="D3380" s="11" t="s">
        <v>659</v>
      </c>
      <c r="E3380" s="11">
        <v>6256886</v>
      </c>
      <c r="F3380" s="15">
        <f>IF(ISBLANK($D3380),"",IF(ISBLANK($E3380),VLOOKUP($D3380,$J:$K,2,FALSE),VLOOKUP($E3380,'Daycare Packages'!$A:$G,7,FALSE)))</f>
        <v>17</v>
      </c>
      <c r="G3380" s="15"/>
      <c r="H3380" s="15">
        <f t="shared" si="123"/>
        <v>17</v>
      </c>
      <c r="I3380" s="198">
        <f t="shared" si="124"/>
        <v>3</v>
      </c>
    </row>
    <row r="3381" spans="1:9" x14ac:dyDescent="0.3">
      <c r="A3381" s="10">
        <v>43546</v>
      </c>
      <c r="B3381" s="11" t="s">
        <v>78</v>
      </c>
      <c r="C3381" s="11" t="s">
        <v>1224</v>
      </c>
      <c r="D3381" s="11" t="s">
        <v>659</v>
      </c>
      <c r="E3381" s="11">
        <v>6256886</v>
      </c>
      <c r="F3381" s="15">
        <f>IF(ISBLANK($D3381),"",IF(ISBLANK($E3381),VLOOKUP($D3381,$J:$K,2,FALSE),VLOOKUP($E3381,'Daycare Packages'!$A:$G,7,FALSE)))</f>
        <v>17</v>
      </c>
      <c r="G3381" s="15"/>
      <c r="H3381" s="15">
        <f t="shared" ref="H3381:H3444" si="125">IF(ISBLANK(D3381),"",SUM(F3381:G3381))</f>
        <v>17</v>
      </c>
      <c r="I3381" s="198">
        <f t="shared" si="124"/>
        <v>3</v>
      </c>
    </row>
    <row r="3382" spans="1:9" x14ac:dyDescent="0.3">
      <c r="A3382" s="10">
        <v>43546</v>
      </c>
      <c r="B3382" s="11" t="s">
        <v>138</v>
      </c>
      <c r="C3382" s="11" t="s">
        <v>1231</v>
      </c>
      <c r="D3382" s="11" t="s">
        <v>662</v>
      </c>
      <c r="E3382" s="11">
        <v>6803103</v>
      </c>
      <c r="F3382" s="15">
        <f>IF(ISBLANK($D3382),"",IF(ISBLANK($E3382),VLOOKUP($D3382,$J:$K,2,FALSE),VLOOKUP($E3382,'Daycare Packages'!$A:$G,7,FALSE)))</f>
        <v>23</v>
      </c>
      <c r="G3382" s="15"/>
      <c r="H3382" s="15">
        <f t="shared" si="125"/>
        <v>23</v>
      </c>
      <c r="I3382" s="198">
        <f t="shared" si="124"/>
        <v>3</v>
      </c>
    </row>
    <row r="3383" spans="1:9" x14ac:dyDescent="0.3">
      <c r="A3383" s="10">
        <v>43546</v>
      </c>
      <c r="B3383" s="11" t="s">
        <v>770</v>
      </c>
      <c r="C3383" s="11" t="s">
        <v>771</v>
      </c>
      <c r="D3383" s="11" t="s">
        <v>662</v>
      </c>
      <c r="F3383" s="15">
        <f>IF(ISBLANK($D3383),"",IF(ISBLANK($E3383),VLOOKUP($D3383,$J:$K,2,FALSE),VLOOKUP($E3383,'Daycare Packages'!$A:$G,7,FALSE)))</f>
        <v>30</v>
      </c>
      <c r="G3383" s="15"/>
      <c r="H3383" s="15">
        <f t="shared" si="125"/>
        <v>30</v>
      </c>
      <c r="I3383" s="198">
        <f t="shared" si="124"/>
        <v>3</v>
      </c>
    </row>
    <row r="3384" spans="1:9" x14ac:dyDescent="0.3">
      <c r="A3384" s="10">
        <v>43546</v>
      </c>
      <c r="B3384" s="11" t="s">
        <v>193</v>
      </c>
      <c r="C3384" s="11" t="s">
        <v>776</v>
      </c>
      <c r="D3384" s="11" t="s">
        <v>662</v>
      </c>
      <c r="E3384" s="11">
        <v>6787221</v>
      </c>
      <c r="F3384" s="15">
        <f>IF(ISBLANK($D3384),"",IF(ISBLANK($E3384),VLOOKUP($D3384,$J:$K,2,FALSE),VLOOKUP($E3384,'Daycare Packages'!$A:$G,7,FALSE)))</f>
        <v>27</v>
      </c>
      <c r="G3384" s="15"/>
      <c r="H3384" s="15">
        <f t="shared" si="125"/>
        <v>27</v>
      </c>
      <c r="I3384" s="198">
        <f t="shared" si="124"/>
        <v>3</v>
      </c>
    </row>
    <row r="3385" spans="1:9" x14ac:dyDescent="0.3">
      <c r="A3385" s="10">
        <v>43546</v>
      </c>
      <c r="B3385" s="11" t="s">
        <v>205</v>
      </c>
      <c r="C3385" s="11" t="s">
        <v>863</v>
      </c>
      <c r="D3385" s="11" t="s">
        <v>662</v>
      </c>
      <c r="F3385" s="15">
        <f>IF(ISBLANK($D3385),"",IF(ISBLANK($E3385),VLOOKUP($D3385,$J:$K,2,FALSE),VLOOKUP($E3385,'Daycare Packages'!$A:$G,7,FALSE)))</f>
        <v>30</v>
      </c>
      <c r="G3385" s="15"/>
      <c r="H3385" s="15">
        <f t="shared" si="125"/>
        <v>30</v>
      </c>
      <c r="I3385" s="198">
        <f t="shared" si="124"/>
        <v>3</v>
      </c>
    </row>
    <row r="3386" spans="1:9" x14ac:dyDescent="0.3">
      <c r="A3386" s="10">
        <v>43546</v>
      </c>
      <c r="B3386" s="11" t="s">
        <v>119</v>
      </c>
      <c r="C3386" s="11" t="s">
        <v>692</v>
      </c>
      <c r="D3386" s="11" t="s">
        <v>662</v>
      </c>
      <c r="E3386" s="11">
        <v>6734596</v>
      </c>
      <c r="F3386" s="15">
        <f>IF(ISBLANK($D3386),"",IF(ISBLANK($E3386),VLOOKUP($D3386,$J:$K,2,FALSE),VLOOKUP($E3386,'Daycare Packages'!$A:$G,7,FALSE)))</f>
        <v>25</v>
      </c>
      <c r="G3386" s="15"/>
      <c r="H3386" s="15">
        <f t="shared" si="125"/>
        <v>25</v>
      </c>
      <c r="I3386" s="198">
        <f t="shared" si="124"/>
        <v>3</v>
      </c>
    </row>
    <row r="3387" spans="1:9" x14ac:dyDescent="0.3">
      <c r="A3387" s="10">
        <v>43546</v>
      </c>
      <c r="B3387" s="11" t="s">
        <v>212</v>
      </c>
      <c r="C3387" s="11" t="s">
        <v>707</v>
      </c>
      <c r="D3387" s="11" t="s">
        <v>662</v>
      </c>
      <c r="F3387" s="15">
        <f>IF(ISBLANK($D3387),"",IF(ISBLANK($E3387),VLOOKUP($D3387,$J:$K,2,FALSE),VLOOKUP($E3387,'Daycare Packages'!$A:$G,7,FALSE)))</f>
        <v>30</v>
      </c>
      <c r="G3387" s="15"/>
      <c r="H3387" s="15">
        <f t="shared" si="125"/>
        <v>30</v>
      </c>
      <c r="I3387" s="198">
        <f t="shared" si="124"/>
        <v>3</v>
      </c>
    </row>
    <row r="3388" spans="1:9" x14ac:dyDescent="0.3">
      <c r="A3388" s="10">
        <v>43546</v>
      </c>
      <c r="B3388" s="11" t="s">
        <v>168</v>
      </c>
      <c r="C3388" s="11" t="s">
        <v>640</v>
      </c>
      <c r="D3388" s="11" t="s">
        <v>662</v>
      </c>
      <c r="E3388" s="11">
        <v>6786393</v>
      </c>
      <c r="F3388" s="15">
        <f>IF(ISBLANK($D3388),"",IF(ISBLANK($E3388),VLOOKUP($D3388,$J:$K,2,FALSE),VLOOKUP($E3388,'Daycare Packages'!$A:$G,7,FALSE)))</f>
        <v>27</v>
      </c>
      <c r="G3388" s="15"/>
      <c r="H3388" s="15">
        <f t="shared" si="125"/>
        <v>27</v>
      </c>
      <c r="I3388" s="198">
        <f t="shared" si="124"/>
        <v>3</v>
      </c>
    </row>
    <row r="3389" spans="1:9" x14ac:dyDescent="0.3">
      <c r="A3389" s="10">
        <v>43546</v>
      </c>
      <c r="B3389" s="11" t="s">
        <v>165</v>
      </c>
      <c r="C3389" s="11" t="s">
        <v>765</v>
      </c>
      <c r="D3389" s="11" t="s">
        <v>662</v>
      </c>
      <c r="E3389" s="11">
        <v>6784430</v>
      </c>
      <c r="F3389" s="15">
        <f>IF(ISBLANK($D3389),"",IF(ISBLANK($E3389),VLOOKUP($D3389,$J:$K,2,FALSE),VLOOKUP($E3389,'Daycare Packages'!$A:$G,7,FALSE)))</f>
        <v>27</v>
      </c>
      <c r="G3389" s="15"/>
      <c r="H3389" s="15">
        <f t="shared" si="125"/>
        <v>27</v>
      </c>
      <c r="I3389" s="198">
        <f t="shared" si="124"/>
        <v>3</v>
      </c>
    </row>
    <row r="3390" spans="1:9" x14ac:dyDescent="0.3">
      <c r="A3390" s="10">
        <v>43546</v>
      </c>
      <c r="B3390" s="11" t="s">
        <v>876</v>
      </c>
      <c r="C3390" s="11" t="s">
        <v>878</v>
      </c>
      <c r="D3390" s="11" t="s">
        <v>662</v>
      </c>
      <c r="F3390" s="15">
        <f>IF(ISBLANK($D3390),"",IF(ISBLANK($E3390),VLOOKUP($D3390,$J:$K,2,FALSE),VLOOKUP($E3390,'Daycare Packages'!$A:$G,7,FALSE)))</f>
        <v>30</v>
      </c>
      <c r="G3390" s="15"/>
      <c r="H3390" s="15">
        <f t="shared" si="125"/>
        <v>30</v>
      </c>
      <c r="I3390" s="198">
        <f t="shared" si="124"/>
        <v>3</v>
      </c>
    </row>
    <row r="3391" spans="1:9" x14ac:dyDescent="0.3">
      <c r="A3391" s="10">
        <v>43546</v>
      </c>
      <c r="B3391" s="11" t="s">
        <v>876</v>
      </c>
      <c r="C3391" s="11" t="s">
        <v>877</v>
      </c>
      <c r="D3391" s="11" t="s">
        <v>662</v>
      </c>
      <c r="F3391" s="15">
        <f>IF(ISBLANK($D3391),"",IF(ISBLANK($E3391),VLOOKUP($D3391,$J:$K,2,FALSE),VLOOKUP($E3391,'Daycare Packages'!$A:$G,7,FALSE)))</f>
        <v>30</v>
      </c>
      <c r="G3391" s="15"/>
      <c r="H3391" s="15">
        <f t="shared" si="125"/>
        <v>30</v>
      </c>
      <c r="I3391" s="198">
        <f t="shared" si="124"/>
        <v>3</v>
      </c>
    </row>
    <row r="3392" spans="1:9" x14ac:dyDescent="0.3">
      <c r="A3392" s="10">
        <v>43546</v>
      </c>
      <c r="B3392" s="11" t="s">
        <v>156</v>
      </c>
      <c r="C3392" s="11" t="s">
        <v>479</v>
      </c>
      <c r="D3392" s="11" t="s">
        <v>662</v>
      </c>
      <c r="E3392" s="11">
        <v>6798024</v>
      </c>
      <c r="F3392" s="15">
        <f>IF(ISBLANK($D3392),"",IF(ISBLANK($E3392),VLOOKUP($D3392,$J:$K,2,FALSE),VLOOKUP($E3392,'Daycare Packages'!$A:$G,7,FALSE)))</f>
        <v>23</v>
      </c>
      <c r="G3392" s="15"/>
      <c r="H3392" s="15">
        <f t="shared" si="125"/>
        <v>23</v>
      </c>
      <c r="I3392" s="198">
        <f t="shared" si="124"/>
        <v>3</v>
      </c>
    </row>
    <row r="3393" spans="1:9" x14ac:dyDescent="0.3">
      <c r="A3393" s="10">
        <v>43546</v>
      </c>
      <c r="B3393" s="11" t="s">
        <v>318</v>
      </c>
      <c r="C3393" s="11" t="s">
        <v>723</v>
      </c>
      <c r="D3393" s="11" t="s">
        <v>662</v>
      </c>
      <c r="F3393" s="15">
        <f>IF(ISBLANK($D3393),"",IF(ISBLANK($E3393),VLOOKUP($D3393,$J:$K,2,FALSE),VLOOKUP($E3393,'Daycare Packages'!$A:$G,7,FALSE)))</f>
        <v>30</v>
      </c>
      <c r="G3393" s="15"/>
      <c r="H3393" s="15">
        <f t="shared" si="125"/>
        <v>30</v>
      </c>
      <c r="I3393" s="198">
        <f t="shared" si="124"/>
        <v>3</v>
      </c>
    </row>
    <row r="3394" spans="1:9" x14ac:dyDescent="0.3">
      <c r="A3394" s="10">
        <v>43546</v>
      </c>
      <c r="B3394" s="11" t="s">
        <v>221</v>
      </c>
      <c r="C3394" s="11" t="s">
        <v>1232</v>
      </c>
      <c r="D3394" s="11" t="s">
        <v>662</v>
      </c>
      <c r="E3394" s="11">
        <v>6802863</v>
      </c>
      <c r="F3394" s="15">
        <f>IF(ISBLANK($D3394),"",IF(ISBLANK($E3394),VLOOKUP($D3394,$J:$K,2,FALSE),VLOOKUP($E3394,'Daycare Packages'!$A:$G,7,FALSE)))</f>
        <v>27</v>
      </c>
      <c r="G3394" s="15"/>
      <c r="H3394" s="15">
        <f t="shared" si="125"/>
        <v>27</v>
      </c>
      <c r="I3394" s="198">
        <f t="shared" si="124"/>
        <v>3</v>
      </c>
    </row>
    <row r="3395" spans="1:9" x14ac:dyDescent="0.3">
      <c r="A3395" s="10">
        <v>43546</v>
      </c>
      <c r="B3395" s="11" t="s">
        <v>177</v>
      </c>
      <c r="C3395" s="11" t="s">
        <v>417</v>
      </c>
      <c r="D3395" s="11" t="s">
        <v>662</v>
      </c>
      <c r="F3395" s="15">
        <f>IF(ISBLANK($D3395),"",IF(ISBLANK($E3395),VLOOKUP($D3395,$J:$K,2,FALSE),VLOOKUP($E3395,'Daycare Packages'!$A:$G,7,FALSE)))</f>
        <v>30</v>
      </c>
      <c r="G3395" s="15"/>
      <c r="H3395" s="15">
        <f t="shared" si="125"/>
        <v>30</v>
      </c>
      <c r="I3395" s="198">
        <f t="shared" ref="I3395:I3458" si="126">IF(A3395="",0,MONTH(A3395))</f>
        <v>3</v>
      </c>
    </row>
    <row r="3396" spans="1:9" x14ac:dyDescent="0.3">
      <c r="A3396" s="10">
        <v>43546</v>
      </c>
      <c r="B3396" s="11" t="s">
        <v>163</v>
      </c>
      <c r="C3396" s="11" t="s">
        <v>805</v>
      </c>
      <c r="D3396" s="11" t="s">
        <v>662</v>
      </c>
      <c r="F3396" s="15">
        <f>IF(ISBLANK($D3396),"",IF(ISBLANK($E3396),VLOOKUP($D3396,$J:$K,2,FALSE),VLOOKUP($E3396,'Daycare Packages'!$A:$G,7,FALSE)))</f>
        <v>30</v>
      </c>
      <c r="G3396" s="15"/>
      <c r="H3396" s="15">
        <f t="shared" si="125"/>
        <v>30</v>
      </c>
      <c r="I3396" s="198">
        <f t="shared" si="126"/>
        <v>3</v>
      </c>
    </row>
    <row r="3397" spans="1:9" x14ac:dyDescent="0.3">
      <c r="A3397" s="10">
        <v>43546</v>
      </c>
      <c r="B3397" s="11" t="s">
        <v>174</v>
      </c>
      <c r="C3397" s="11" t="s">
        <v>432</v>
      </c>
      <c r="D3397" s="11" t="s">
        <v>662</v>
      </c>
      <c r="F3397" s="15">
        <f>IF(ISBLANK($D3397),"",IF(ISBLANK($E3397),VLOOKUP($D3397,$J:$K,2,FALSE),VLOOKUP($E3397,'Daycare Packages'!$A:$G,7,FALSE)))</f>
        <v>30</v>
      </c>
      <c r="G3397" s="15"/>
      <c r="H3397" s="15">
        <f t="shared" si="125"/>
        <v>30</v>
      </c>
      <c r="I3397" s="198">
        <f t="shared" si="126"/>
        <v>3</v>
      </c>
    </row>
    <row r="3398" spans="1:9" x14ac:dyDescent="0.3">
      <c r="A3398" s="10">
        <v>43546</v>
      </c>
      <c r="B3398" s="11" t="s">
        <v>530</v>
      </c>
      <c r="C3398" s="11" t="s">
        <v>531</v>
      </c>
      <c r="D3398" s="11" t="s">
        <v>662</v>
      </c>
      <c r="F3398" s="15">
        <f>IF(ISBLANK($D3398),"",IF(ISBLANK($E3398),VLOOKUP($D3398,$J:$K,2,FALSE),VLOOKUP($E3398,'Daycare Packages'!$A:$G,7,FALSE)))</f>
        <v>30</v>
      </c>
      <c r="G3398" s="15"/>
      <c r="H3398" s="15">
        <f t="shared" si="125"/>
        <v>30</v>
      </c>
      <c r="I3398" s="198">
        <f t="shared" si="126"/>
        <v>3</v>
      </c>
    </row>
    <row r="3399" spans="1:9" x14ac:dyDescent="0.3">
      <c r="A3399" s="10">
        <v>43546</v>
      </c>
      <c r="B3399" s="11" t="s">
        <v>230</v>
      </c>
      <c r="C3399" s="11" t="s">
        <v>493</v>
      </c>
      <c r="D3399" s="11" t="s">
        <v>662</v>
      </c>
      <c r="E3399" s="11">
        <v>6798849</v>
      </c>
      <c r="F3399" s="15">
        <f>IF(ISBLANK($D3399),"",IF(ISBLANK($E3399),VLOOKUP($D3399,$J:$K,2,FALSE),VLOOKUP($E3399,'Daycare Packages'!$A:$G,7,FALSE)))</f>
        <v>27</v>
      </c>
      <c r="G3399" s="15"/>
      <c r="H3399" s="15">
        <f t="shared" si="125"/>
        <v>27</v>
      </c>
      <c r="I3399" s="198">
        <f t="shared" si="126"/>
        <v>3</v>
      </c>
    </row>
    <row r="3400" spans="1:9" x14ac:dyDescent="0.3">
      <c r="A3400" s="10">
        <v>43546</v>
      </c>
      <c r="B3400" s="11" t="s">
        <v>845</v>
      </c>
      <c r="C3400" s="11" t="s">
        <v>846</v>
      </c>
      <c r="F3400" s="15" t="str">
        <f>IF(ISBLANK($D3400),"",IF(ISBLANK($E3400),VLOOKUP($D3400,$J:$K,2,FALSE),VLOOKUP($E3400,'Daycare Packages'!$A:$G,7,FALSE)))</f>
        <v/>
      </c>
      <c r="G3400" s="15"/>
      <c r="H3400" s="15" t="str">
        <f t="shared" si="125"/>
        <v/>
      </c>
      <c r="I3400" s="198">
        <f t="shared" si="126"/>
        <v>3</v>
      </c>
    </row>
    <row r="3401" spans="1:9" x14ac:dyDescent="0.3">
      <c r="A3401" s="10">
        <v>43546</v>
      </c>
      <c r="B3401" s="11" t="s">
        <v>148</v>
      </c>
      <c r="C3401" s="11" t="s">
        <v>547</v>
      </c>
      <c r="D3401" s="11" t="s">
        <v>662</v>
      </c>
      <c r="E3401" s="11">
        <v>6730669</v>
      </c>
      <c r="F3401" s="15">
        <f>IF(ISBLANK($D3401),"",IF(ISBLANK($E3401),VLOOKUP($D3401,$J:$K,2,FALSE),VLOOKUP($E3401,'Daycare Packages'!$A:$G,7,FALSE)))</f>
        <v>25</v>
      </c>
      <c r="G3401" s="15"/>
      <c r="H3401" s="15">
        <f t="shared" si="125"/>
        <v>25</v>
      </c>
      <c r="I3401" s="198">
        <f t="shared" si="126"/>
        <v>3</v>
      </c>
    </row>
    <row r="3402" spans="1:9" x14ac:dyDescent="0.3">
      <c r="A3402" s="10">
        <v>43546</v>
      </c>
      <c r="B3402" s="11" t="s">
        <v>663</v>
      </c>
      <c r="C3402" s="11" t="s">
        <v>664</v>
      </c>
      <c r="D3402" s="11" t="s">
        <v>662</v>
      </c>
      <c r="F3402" s="15">
        <f>IF(ISBLANK($D3402),"",IF(ISBLANK($E3402),VLOOKUP($D3402,$J:$K,2,FALSE),VLOOKUP($E3402,'Daycare Packages'!$A:$G,7,FALSE)))</f>
        <v>30</v>
      </c>
      <c r="G3402" s="15"/>
      <c r="H3402" s="15">
        <f t="shared" si="125"/>
        <v>30</v>
      </c>
      <c r="I3402" s="198">
        <f t="shared" si="126"/>
        <v>3</v>
      </c>
    </row>
    <row r="3403" spans="1:9" x14ac:dyDescent="0.3">
      <c r="A3403" s="10">
        <v>43546</v>
      </c>
      <c r="B3403" s="11" t="s">
        <v>663</v>
      </c>
      <c r="C3403" s="11" t="s">
        <v>665</v>
      </c>
      <c r="D3403" s="11" t="s">
        <v>662</v>
      </c>
      <c r="F3403" s="15">
        <f>IF(ISBLANK($D3403),"",IF(ISBLANK($E3403),VLOOKUP($D3403,$J:$K,2,FALSE),VLOOKUP($E3403,'Daycare Packages'!$A:$G,7,FALSE)))</f>
        <v>30</v>
      </c>
      <c r="G3403" s="15"/>
      <c r="H3403" s="15">
        <f t="shared" si="125"/>
        <v>30</v>
      </c>
      <c r="I3403" s="198">
        <f t="shared" si="126"/>
        <v>3</v>
      </c>
    </row>
    <row r="3404" spans="1:9" x14ac:dyDescent="0.3">
      <c r="A3404" s="10">
        <v>43546</v>
      </c>
      <c r="B3404" s="11" t="s">
        <v>133</v>
      </c>
      <c r="C3404" s="11" t="s">
        <v>712</v>
      </c>
      <c r="D3404" s="11" t="s">
        <v>662</v>
      </c>
      <c r="E3404" s="11">
        <v>6770212</v>
      </c>
      <c r="F3404" s="15">
        <f>IF(ISBLANK($D3404),"",IF(ISBLANK($E3404),VLOOKUP($D3404,$J:$K,2,FALSE),VLOOKUP($E3404,'Daycare Packages'!$A:$G,7,FALSE)))</f>
        <v>26</v>
      </c>
      <c r="G3404" s="15"/>
      <c r="H3404" s="15">
        <f t="shared" si="125"/>
        <v>26</v>
      </c>
      <c r="I3404" s="198">
        <f t="shared" si="126"/>
        <v>3</v>
      </c>
    </row>
    <row r="3405" spans="1:9" x14ac:dyDescent="0.3">
      <c r="A3405" s="10">
        <v>43546</v>
      </c>
      <c r="B3405" s="11" t="s">
        <v>459</v>
      </c>
      <c r="C3405" s="11" t="s">
        <v>460</v>
      </c>
      <c r="D3405" s="11" t="s">
        <v>662</v>
      </c>
      <c r="F3405" s="15">
        <f>IF(ISBLANK($D3405),"",IF(ISBLANK($E3405),VLOOKUP($D3405,$J:$K,2,FALSE),VLOOKUP($E3405,'Daycare Packages'!$A:$G,7,FALSE)))</f>
        <v>30</v>
      </c>
      <c r="G3405" s="15"/>
      <c r="H3405" s="15">
        <f t="shared" si="125"/>
        <v>30</v>
      </c>
      <c r="I3405" s="198">
        <f t="shared" si="126"/>
        <v>3</v>
      </c>
    </row>
    <row r="3406" spans="1:9" x14ac:dyDescent="0.3">
      <c r="A3406" s="10">
        <v>43546</v>
      </c>
      <c r="B3406" s="11" t="s">
        <v>713</v>
      </c>
      <c r="C3406" s="11" t="s">
        <v>714</v>
      </c>
      <c r="D3406" s="11" t="s">
        <v>662</v>
      </c>
      <c r="F3406" s="15">
        <f>IF(ISBLANK($D3406),"",IF(ISBLANK($E3406),VLOOKUP($D3406,$J:$K,2,FALSE),VLOOKUP($E3406,'Daycare Packages'!$A:$G,7,FALSE)))</f>
        <v>30</v>
      </c>
      <c r="G3406" s="15"/>
      <c r="H3406" s="15">
        <f t="shared" si="125"/>
        <v>30</v>
      </c>
      <c r="I3406" s="198">
        <f t="shared" si="126"/>
        <v>3</v>
      </c>
    </row>
    <row r="3407" spans="1:9" x14ac:dyDescent="0.3">
      <c r="A3407" s="10">
        <v>43546</v>
      </c>
      <c r="B3407" s="11" t="s">
        <v>160</v>
      </c>
      <c r="C3407" s="11" t="s">
        <v>794</v>
      </c>
      <c r="D3407" s="11" t="s">
        <v>662</v>
      </c>
      <c r="E3407" s="11">
        <v>6790701</v>
      </c>
      <c r="F3407" s="15">
        <f>IF(ISBLANK($D3407),"",IF(ISBLANK($E3407),VLOOKUP($D3407,$J:$K,2,FALSE),VLOOKUP($E3407,'Daycare Packages'!$A:$G,7,FALSE)))</f>
        <v>25</v>
      </c>
      <c r="G3407" s="15"/>
      <c r="H3407" s="15">
        <f t="shared" si="125"/>
        <v>25</v>
      </c>
      <c r="I3407" s="198">
        <f t="shared" si="126"/>
        <v>3</v>
      </c>
    </row>
    <row r="3408" spans="1:9" ht="14.4" thickBot="1" x14ac:dyDescent="0.35">
      <c r="A3408" s="86">
        <v>43546</v>
      </c>
      <c r="B3408" s="87" t="s">
        <v>873</v>
      </c>
      <c r="C3408" s="87" t="s">
        <v>493</v>
      </c>
      <c r="D3408" s="87" t="s">
        <v>662</v>
      </c>
      <c r="E3408" s="87"/>
      <c r="F3408" s="88">
        <f>IF(ISBLANK($D3408),"",IF(ISBLANK($E3408),VLOOKUP($D3408,$J:$K,2,FALSE),VLOOKUP($E3408,'Daycare Packages'!$A:$G,7,FALSE)))</f>
        <v>30</v>
      </c>
      <c r="G3408" s="88"/>
      <c r="H3408" s="88">
        <f t="shared" si="125"/>
        <v>30</v>
      </c>
      <c r="I3408" s="198">
        <f t="shared" si="126"/>
        <v>3</v>
      </c>
    </row>
    <row r="3409" spans="1:9" x14ac:dyDescent="0.3">
      <c r="A3409" s="10">
        <v>43547</v>
      </c>
      <c r="B3409" s="11" t="s">
        <v>1165</v>
      </c>
      <c r="C3409" s="11" t="s">
        <v>1166</v>
      </c>
      <c r="D3409" s="11" t="s">
        <v>659</v>
      </c>
      <c r="F3409" s="15">
        <f>IF(ISBLANK($D3409),"",IF(ISBLANK($E3409),VLOOKUP($D3409,$J:$K,2,FALSE),VLOOKUP($E3409,'Daycare Packages'!$A:$G,7,FALSE)))</f>
        <v>20</v>
      </c>
      <c r="G3409" s="15"/>
      <c r="H3409" s="15">
        <f t="shared" ref="H3409:H3431" si="127">IF(ISBLANK(D3409),"",SUM(F3409:G3409))</f>
        <v>20</v>
      </c>
      <c r="I3409" s="198">
        <f t="shared" si="126"/>
        <v>3</v>
      </c>
    </row>
    <row r="3410" spans="1:9" x14ac:dyDescent="0.3">
      <c r="A3410" s="10">
        <v>43547</v>
      </c>
      <c r="B3410" s="11" t="s">
        <v>190</v>
      </c>
      <c r="C3410" s="11" t="s">
        <v>718</v>
      </c>
      <c r="D3410" s="11" t="s">
        <v>659</v>
      </c>
      <c r="F3410" s="15">
        <f>IF(ISBLANK($D3410),"",IF(ISBLANK($E3410),VLOOKUP($D3410,$J:$K,2,FALSE),VLOOKUP($E3410,'Daycare Packages'!$A:$G,7,FALSE)))</f>
        <v>20</v>
      </c>
      <c r="G3410" s="15"/>
      <c r="H3410" s="15">
        <f t="shared" si="127"/>
        <v>20</v>
      </c>
      <c r="I3410" s="198">
        <f t="shared" si="126"/>
        <v>3</v>
      </c>
    </row>
    <row r="3411" spans="1:9" x14ac:dyDescent="0.3">
      <c r="A3411" s="10">
        <v>43547</v>
      </c>
      <c r="B3411" s="11" t="s">
        <v>663</v>
      </c>
      <c r="C3411" s="11" t="s">
        <v>664</v>
      </c>
      <c r="D3411" s="11" t="s">
        <v>662</v>
      </c>
      <c r="F3411" s="15">
        <f>IF(ISBLANK($D3411),"",IF(ISBLANK($E3411),VLOOKUP($D3411,$J:$K,2,FALSE),VLOOKUP($E3411,'Daycare Packages'!$A:$G,7,FALSE)))</f>
        <v>30</v>
      </c>
      <c r="G3411" s="15"/>
      <c r="H3411" s="15">
        <f t="shared" si="127"/>
        <v>30</v>
      </c>
      <c r="I3411" s="198">
        <f t="shared" si="126"/>
        <v>3</v>
      </c>
    </row>
    <row r="3412" spans="1:9" x14ac:dyDescent="0.3">
      <c r="A3412" s="10">
        <v>43547</v>
      </c>
      <c r="B3412" s="11" t="s">
        <v>663</v>
      </c>
      <c r="C3412" s="11" t="s">
        <v>665</v>
      </c>
      <c r="D3412" s="11" t="s">
        <v>662</v>
      </c>
      <c r="F3412" s="15">
        <f>IF(ISBLANK($D3412),"",IF(ISBLANK($E3412),VLOOKUP($D3412,$J:$K,2,FALSE),VLOOKUP($E3412,'Daycare Packages'!$A:$G,7,FALSE)))</f>
        <v>30</v>
      </c>
      <c r="G3412" s="15"/>
      <c r="H3412" s="15">
        <f t="shared" si="127"/>
        <v>30</v>
      </c>
      <c r="I3412" s="198">
        <f t="shared" si="126"/>
        <v>3</v>
      </c>
    </row>
    <row r="3413" spans="1:9" x14ac:dyDescent="0.3">
      <c r="A3413" s="10">
        <v>43547</v>
      </c>
      <c r="B3413" s="11" t="s">
        <v>688</v>
      </c>
      <c r="C3413" s="11" t="s">
        <v>689</v>
      </c>
      <c r="D3413" s="11" t="s">
        <v>662</v>
      </c>
      <c r="F3413" s="15">
        <f>IF(ISBLANK($D3413),"",IF(ISBLANK($E3413),VLOOKUP($D3413,$J:$K,2,FALSE),VLOOKUP($E3413,'Daycare Packages'!$A:$G,7,FALSE)))</f>
        <v>30</v>
      </c>
      <c r="G3413" s="15"/>
      <c r="H3413" s="15">
        <f t="shared" si="127"/>
        <v>30</v>
      </c>
      <c r="I3413" s="198">
        <f t="shared" si="126"/>
        <v>3</v>
      </c>
    </row>
    <row r="3414" spans="1:9" x14ac:dyDescent="0.3">
      <c r="A3414" s="10">
        <v>43547</v>
      </c>
      <c r="B3414" s="11" t="s">
        <v>151</v>
      </c>
      <c r="C3414" s="11" t="s">
        <v>578</v>
      </c>
      <c r="D3414" s="11" t="s">
        <v>662</v>
      </c>
      <c r="E3414" s="11">
        <v>6695845</v>
      </c>
      <c r="F3414" s="15">
        <f>IF(ISBLANK($D3414),"",IF(ISBLANK($E3414),VLOOKUP($D3414,$J:$K,2,FALSE),VLOOKUP($E3414,'Daycare Packages'!$A:$G,7,FALSE)))</f>
        <v>22</v>
      </c>
      <c r="G3414" s="15"/>
      <c r="H3414" s="15">
        <f t="shared" si="127"/>
        <v>22</v>
      </c>
      <c r="I3414" s="198">
        <f t="shared" si="126"/>
        <v>3</v>
      </c>
    </row>
    <row r="3415" spans="1:9" x14ac:dyDescent="0.3">
      <c r="A3415" s="10">
        <v>43547</v>
      </c>
      <c r="B3415" s="11" t="s">
        <v>989</v>
      </c>
      <c r="C3415" s="11" t="s">
        <v>765</v>
      </c>
      <c r="D3415" s="11" t="s">
        <v>662</v>
      </c>
      <c r="F3415" s="15">
        <f>IF(ISBLANK($D3415),"",IF(ISBLANK($E3415),VLOOKUP($D3415,$J:$K,2,FALSE),VLOOKUP($E3415,'Daycare Packages'!$A:$G,7,FALSE)))</f>
        <v>30</v>
      </c>
      <c r="G3415" s="15"/>
      <c r="H3415" s="15">
        <f t="shared" si="127"/>
        <v>30</v>
      </c>
      <c r="I3415" s="198">
        <f t="shared" si="126"/>
        <v>3</v>
      </c>
    </row>
    <row r="3416" spans="1:9" x14ac:dyDescent="0.3">
      <c r="A3416" s="10">
        <v>43547</v>
      </c>
      <c r="B3416" s="11" t="s">
        <v>182</v>
      </c>
      <c r="C3416" s="11" t="s">
        <v>685</v>
      </c>
      <c r="D3416" s="11" t="s">
        <v>662</v>
      </c>
      <c r="E3416" s="11">
        <v>6769807</v>
      </c>
      <c r="F3416" s="15">
        <f>IF(ISBLANK($D3416),"",IF(ISBLANK($E3416),VLOOKUP($D3416,$J:$K,2,FALSE),VLOOKUP($E3416,'Daycare Packages'!$A:$G,7,FALSE)))</f>
        <v>23</v>
      </c>
      <c r="G3416" s="15"/>
      <c r="H3416" s="15">
        <f t="shared" si="127"/>
        <v>23</v>
      </c>
      <c r="I3416" s="198">
        <f t="shared" si="126"/>
        <v>3</v>
      </c>
    </row>
    <row r="3417" spans="1:9" x14ac:dyDescent="0.3">
      <c r="A3417" s="10">
        <v>43547</v>
      </c>
      <c r="B3417" s="11" t="s">
        <v>855</v>
      </c>
      <c r="C3417" s="11" t="s">
        <v>856</v>
      </c>
      <c r="D3417" s="11" t="s">
        <v>662</v>
      </c>
      <c r="F3417" s="15">
        <f>IF(ISBLANK($D3417),"",IF(ISBLANK($E3417),VLOOKUP($D3417,$J:$K,2,FALSE),VLOOKUP($E3417,'Daycare Packages'!$A:$G,7,FALSE)))</f>
        <v>30</v>
      </c>
      <c r="G3417" s="15"/>
      <c r="H3417" s="15">
        <f t="shared" si="127"/>
        <v>30</v>
      </c>
      <c r="I3417" s="198">
        <f t="shared" si="126"/>
        <v>3</v>
      </c>
    </row>
    <row r="3418" spans="1:9" x14ac:dyDescent="0.3">
      <c r="A3418" s="10">
        <v>43547</v>
      </c>
      <c r="B3418" s="11" t="s">
        <v>836</v>
      </c>
      <c r="C3418" s="11" t="s">
        <v>498</v>
      </c>
      <c r="D3418" s="11" t="s">
        <v>662</v>
      </c>
      <c r="F3418" s="15">
        <f>IF(ISBLANK($D3418),"",IF(ISBLANK($E3418),VLOOKUP($D3418,$J:$K,2,FALSE),VLOOKUP($E3418,'Daycare Packages'!$A:$G,7,FALSE)))</f>
        <v>30</v>
      </c>
      <c r="G3418" s="15"/>
      <c r="H3418" s="15">
        <f t="shared" si="127"/>
        <v>30</v>
      </c>
      <c r="I3418" s="198">
        <f t="shared" si="126"/>
        <v>3</v>
      </c>
    </row>
    <row r="3419" spans="1:9" x14ac:dyDescent="0.3">
      <c r="A3419" s="10">
        <v>43547</v>
      </c>
      <c r="B3419" s="11" t="s">
        <v>218</v>
      </c>
      <c r="C3419" s="11" t="s">
        <v>738</v>
      </c>
      <c r="D3419" s="11" t="s">
        <v>662</v>
      </c>
      <c r="E3419" s="11">
        <v>6738001</v>
      </c>
      <c r="F3419" s="15">
        <f>IF(ISBLANK($D3419),"",IF(ISBLANK($E3419),VLOOKUP($D3419,$J:$K,2,FALSE),VLOOKUP($E3419,'Daycare Packages'!$A:$G,7,FALSE)))</f>
        <v>20</v>
      </c>
      <c r="G3419" s="15"/>
      <c r="H3419" s="15">
        <f t="shared" si="127"/>
        <v>20</v>
      </c>
      <c r="I3419" s="198">
        <f t="shared" si="126"/>
        <v>3</v>
      </c>
    </row>
    <row r="3420" spans="1:9" x14ac:dyDescent="0.3">
      <c r="A3420" s="110">
        <v>43547</v>
      </c>
      <c r="B3420" s="111" t="s">
        <v>218</v>
      </c>
      <c r="C3420" s="111" t="s">
        <v>737</v>
      </c>
      <c r="D3420" s="111" t="s">
        <v>662</v>
      </c>
      <c r="E3420" s="111">
        <v>6738001</v>
      </c>
      <c r="F3420" s="112">
        <f>IF(ISBLANK($D3420),"",IF(ISBLANK($E3420),VLOOKUP($D3420,$J:$K,2,FALSE),VLOOKUP($E3420,'Daycare Packages'!$A:$G,7,FALSE)))</f>
        <v>20</v>
      </c>
      <c r="G3420" s="112"/>
      <c r="H3420" s="112">
        <f t="shared" si="127"/>
        <v>20</v>
      </c>
      <c r="I3420" s="198">
        <f t="shared" si="126"/>
        <v>3</v>
      </c>
    </row>
    <row r="3421" spans="1:9" ht="14.4" thickBot="1" x14ac:dyDescent="0.35">
      <c r="A3421" s="108">
        <v>43547</v>
      </c>
      <c r="B3421" s="105" t="s">
        <v>783</v>
      </c>
      <c r="C3421" s="105" t="s">
        <v>1233</v>
      </c>
      <c r="D3421" s="105" t="s">
        <v>662</v>
      </c>
      <c r="E3421" s="105"/>
      <c r="F3421" s="107">
        <f>IF(ISBLANK($D3421),"",IF(ISBLANK($E3421),VLOOKUP($D3421,$J:$K,2,FALSE),VLOOKUP($E3421,'Daycare Packages'!$A:$G,7,FALSE)))</f>
        <v>30</v>
      </c>
      <c r="G3421" s="107"/>
      <c r="H3421" s="109">
        <f t="shared" si="127"/>
        <v>30</v>
      </c>
      <c r="I3421" s="198">
        <f t="shared" si="126"/>
        <v>3</v>
      </c>
    </row>
    <row r="3422" spans="1:9" ht="14.4" thickTop="1" x14ac:dyDescent="0.3">
      <c r="A3422" s="10">
        <v>43548</v>
      </c>
      <c r="B3422" s="11" t="s">
        <v>1165</v>
      </c>
      <c r="C3422" s="11" t="s">
        <v>1166</v>
      </c>
      <c r="D3422" s="11" t="s">
        <v>659</v>
      </c>
      <c r="F3422" s="15">
        <f>IF(ISBLANK($D3422),"",IF(ISBLANK($E3422),VLOOKUP($D3422,$J:$K,2,FALSE),VLOOKUP($E3422,'Daycare Packages'!$A:$G,7,FALSE)))</f>
        <v>20</v>
      </c>
      <c r="G3422" s="15"/>
      <c r="H3422" s="15">
        <f t="shared" si="127"/>
        <v>20</v>
      </c>
      <c r="I3422" s="198">
        <f t="shared" si="126"/>
        <v>3</v>
      </c>
    </row>
    <row r="3423" spans="1:9" x14ac:dyDescent="0.3">
      <c r="A3423" s="10">
        <v>43548</v>
      </c>
      <c r="B3423" s="11" t="s">
        <v>148</v>
      </c>
      <c r="C3423" s="11" t="s">
        <v>547</v>
      </c>
      <c r="D3423" s="11" t="s">
        <v>662</v>
      </c>
      <c r="E3423" s="11">
        <v>6730669</v>
      </c>
      <c r="F3423" s="15">
        <f>IF(ISBLANK($D3423),"",IF(ISBLANK($E3423),VLOOKUP($D3423,$J:$K,2,FALSE),VLOOKUP($E3423,'Daycare Packages'!$A:$G,7,FALSE)))</f>
        <v>25</v>
      </c>
      <c r="G3423" s="15"/>
      <c r="H3423" s="15">
        <f t="shared" si="127"/>
        <v>25</v>
      </c>
      <c r="I3423" s="198">
        <f t="shared" si="126"/>
        <v>3</v>
      </c>
    </row>
    <row r="3424" spans="1:9" x14ac:dyDescent="0.3">
      <c r="A3424" s="10">
        <v>43548</v>
      </c>
      <c r="B3424" s="11" t="s">
        <v>855</v>
      </c>
      <c r="C3424" s="11" t="s">
        <v>856</v>
      </c>
      <c r="D3424" s="11" t="s">
        <v>662</v>
      </c>
      <c r="F3424" s="15">
        <f>IF(ISBLANK($D3424),"",IF(ISBLANK($E3424),VLOOKUP($D3424,$J:$K,2,FALSE),VLOOKUP($E3424,'Daycare Packages'!$A:$G,7,FALSE)))</f>
        <v>30</v>
      </c>
      <c r="G3424" s="15"/>
      <c r="H3424" s="15">
        <f t="shared" si="127"/>
        <v>30</v>
      </c>
      <c r="I3424" s="198">
        <f t="shared" si="126"/>
        <v>3</v>
      </c>
    </row>
    <row r="3425" spans="1:9" x14ac:dyDescent="0.3">
      <c r="A3425" s="10">
        <v>43548</v>
      </c>
      <c r="B3425" s="11" t="s">
        <v>887</v>
      </c>
      <c r="C3425" s="11" t="s">
        <v>888</v>
      </c>
      <c r="D3425" s="11" t="s">
        <v>662</v>
      </c>
      <c r="F3425" s="15">
        <f>IF(ISBLANK($D3425),"",IF(ISBLANK($E3425),VLOOKUP($D3425,$J:$K,2,FALSE),VLOOKUP($E3425,'Daycare Packages'!$A:$G,7,FALSE)))</f>
        <v>30</v>
      </c>
      <c r="G3425" s="15"/>
      <c r="H3425" s="15">
        <f t="shared" si="127"/>
        <v>30</v>
      </c>
      <c r="I3425" s="198">
        <f t="shared" si="126"/>
        <v>3</v>
      </c>
    </row>
    <row r="3426" spans="1:9" x14ac:dyDescent="0.3">
      <c r="A3426" s="10">
        <v>43548</v>
      </c>
      <c r="B3426" s="11" t="s">
        <v>688</v>
      </c>
      <c r="C3426" s="11" t="s">
        <v>689</v>
      </c>
      <c r="D3426" s="11" t="s">
        <v>662</v>
      </c>
      <c r="F3426" s="15">
        <f>IF(ISBLANK($D3426),"",IF(ISBLANK($E3426),VLOOKUP($D3426,$J:$K,2,FALSE),VLOOKUP($E3426,'Daycare Packages'!$A:$G,7,FALSE)))</f>
        <v>30</v>
      </c>
      <c r="G3426" s="15"/>
      <c r="H3426" s="15">
        <f t="shared" si="127"/>
        <v>30</v>
      </c>
      <c r="I3426" s="198">
        <f t="shared" si="126"/>
        <v>3</v>
      </c>
    </row>
    <row r="3427" spans="1:9" x14ac:dyDescent="0.3">
      <c r="A3427" s="10">
        <v>43548</v>
      </c>
      <c r="B3427" s="11" t="s">
        <v>134</v>
      </c>
      <c r="C3427" s="11" t="s">
        <v>883</v>
      </c>
      <c r="D3427" s="11" t="s">
        <v>662</v>
      </c>
      <c r="E3427" s="11">
        <v>6732664</v>
      </c>
      <c r="F3427" s="15">
        <f>IF(ISBLANK($D3427),"",IF(ISBLANK($E3427),VLOOKUP($D3427,$J:$K,2,FALSE),VLOOKUP($E3427,'Daycare Packages'!$A:$G,7,FALSE)))</f>
        <v>26</v>
      </c>
      <c r="G3427" s="15"/>
      <c r="H3427" s="15">
        <f t="shared" si="127"/>
        <v>26</v>
      </c>
      <c r="I3427" s="198">
        <f t="shared" si="126"/>
        <v>3</v>
      </c>
    </row>
    <row r="3428" spans="1:9" x14ac:dyDescent="0.3">
      <c r="A3428" s="55">
        <v>43548</v>
      </c>
      <c r="B3428" s="56" t="s">
        <v>182</v>
      </c>
      <c r="C3428" s="56" t="s">
        <v>685</v>
      </c>
      <c r="D3428" s="56" t="s">
        <v>662</v>
      </c>
      <c r="E3428" s="56">
        <v>6769807</v>
      </c>
      <c r="F3428" s="59">
        <f>IF(ISBLANK($D3428),"",IF(ISBLANK($E3428),VLOOKUP($D3428,$J:$K,2,FALSE),VLOOKUP($E3428,'Daycare Packages'!$A:$G,7,FALSE)))</f>
        <v>23</v>
      </c>
      <c r="G3428" s="59"/>
      <c r="H3428" s="59">
        <f t="shared" si="127"/>
        <v>23</v>
      </c>
      <c r="I3428" s="198">
        <f t="shared" si="126"/>
        <v>3</v>
      </c>
    </row>
    <row r="3429" spans="1:9" x14ac:dyDescent="0.3">
      <c r="A3429" s="10">
        <v>43549</v>
      </c>
      <c r="B3429" s="11" t="s">
        <v>185</v>
      </c>
      <c r="C3429" s="11" t="s">
        <v>670</v>
      </c>
      <c r="D3429" s="11" t="s">
        <v>659</v>
      </c>
      <c r="E3429" s="11">
        <v>6734074</v>
      </c>
      <c r="F3429" s="15">
        <f>IF(ISBLANK($D3429),"",IF(ISBLANK($E3429),VLOOKUP($D3429,$J:$K,2,FALSE),VLOOKUP($E3429,'Daycare Packages'!$A:$G,7,FALSE)))</f>
        <v>17</v>
      </c>
      <c r="G3429" s="15"/>
      <c r="H3429" s="15">
        <f t="shared" si="127"/>
        <v>17</v>
      </c>
      <c r="I3429" s="198">
        <f t="shared" si="126"/>
        <v>3</v>
      </c>
    </row>
    <row r="3430" spans="1:9" x14ac:dyDescent="0.3">
      <c r="A3430" s="10">
        <v>43549</v>
      </c>
      <c r="B3430" s="11" t="s">
        <v>201</v>
      </c>
      <c r="C3430" s="11" t="s">
        <v>672</v>
      </c>
      <c r="D3430" s="11" t="s">
        <v>659</v>
      </c>
      <c r="F3430" s="15">
        <f>IF(ISBLANK($D3430),"",IF(ISBLANK($E3430),VLOOKUP($D3430,$J:$K,2,FALSE),VLOOKUP($E3430,'Daycare Packages'!$A:$G,7,FALSE)))</f>
        <v>20</v>
      </c>
      <c r="G3430" s="15"/>
      <c r="H3430" s="15">
        <f t="shared" si="127"/>
        <v>20</v>
      </c>
      <c r="I3430" s="198">
        <f t="shared" si="126"/>
        <v>3</v>
      </c>
    </row>
    <row r="3431" spans="1:9" x14ac:dyDescent="0.3">
      <c r="A3431" s="10">
        <v>43549</v>
      </c>
      <c r="B3431" s="11" t="s">
        <v>190</v>
      </c>
      <c r="C3431" s="11" t="s">
        <v>718</v>
      </c>
      <c r="D3431" s="11" t="s">
        <v>659</v>
      </c>
      <c r="F3431" s="15">
        <f>IF(ISBLANK($D3431),"",IF(ISBLANK($E3431),VLOOKUP($D3431,$J:$K,2,FALSE),VLOOKUP($E3431,'Daycare Packages'!$A:$G,7,FALSE)))</f>
        <v>20</v>
      </c>
      <c r="G3431" s="15"/>
      <c r="H3431" s="15">
        <f t="shared" si="127"/>
        <v>20</v>
      </c>
      <c r="I3431" s="198">
        <f t="shared" si="126"/>
        <v>3</v>
      </c>
    </row>
    <row r="3432" spans="1:9" x14ac:dyDescent="0.3">
      <c r="A3432" s="10">
        <v>43549</v>
      </c>
      <c r="B3432" s="11" t="s">
        <v>1165</v>
      </c>
      <c r="C3432" s="11" t="s">
        <v>1166</v>
      </c>
      <c r="D3432" s="11" t="s">
        <v>659</v>
      </c>
      <c r="F3432" s="15">
        <f>IF(ISBLANK($D3432),"",IF(ISBLANK($E3432),VLOOKUP($D3432,$J:$K,2,FALSE),VLOOKUP($E3432,'Daycare Packages'!$A:$G,7,FALSE)))</f>
        <v>20</v>
      </c>
      <c r="G3432" s="15"/>
      <c r="H3432" s="15">
        <f t="shared" si="125"/>
        <v>20</v>
      </c>
      <c r="I3432" s="198">
        <f t="shared" si="126"/>
        <v>3</v>
      </c>
    </row>
    <row r="3433" spans="1:9" x14ac:dyDescent="0.3">
      <c r="A3433" s="10">
        <v>43549</v>
      </c>
      <c r="B3433" s="11" t="s">
        <v>730</v>
      </c>
      <c r="C3433" s="11" t="s">
        <v>731</v>
      </c>
      <c r="D3433" s="11" t="s">
        <v>662</v>
      </c>
      <c r="F3433" s="15">
        <f>IF(ISBLANK($D3433),"",IF(ISBLANK($E3433),VLOOKUP($D3433,$J:$K,2,FALSE),VLOOKUP($E3433,'Daycare Packages'!$A:$G,7,FALSE)))</f>
        <v>30</v>
      </c>
      <c r="G3433" s="15"/>
      <c r="H3433" s="15">
        <f t="shared" si="125"/>
        <v>30</v>
      </c>
      <c r="I3433" s="198">
        <f t="shared" si="126"/>
        <v>3</v>
      </c>
    </row>
    <row r="3434" spans="1:9" x14ac:dyDescent="0.3">
      <c r="A3434" s="10">
        <v>43549</v>
      </c>
      <c r="B3434" s="11" t="s">
        <v>152</v>
      </c>
      <c r="C3434" s="11" t="s">
        <v>679</v>
      </c>
      <c r="D3434" s="11" t="s">
        <v>662</v>
      </c>
      <c r="E3434" s="11">
        <v>6804823</v>
      </c>
      <c r="F3434" s="15">
        <f>IF(ISBLANK($D3434),"",IF(ISBLANK($E3434),VLOOKUP($D3434,$J:$K,2,FALSE),VLOOKUP($E3434,'Daycare Packages'!$A:$G,7,FALSE)))</f>
        <v>23</v>
      </c>
      <c r="G3434" s="15"/>
      <c r="H3434" s="15">
        <f t="shared" si="125"/>
        <v>23</v>
      </c>
      <c r="I3434" s="198">
        <f t="shared" si="126"/>
        <v>3</v>
      </c>
    </row>
    <row r="3435" spans="1:9" x14ac:dyDescent="0.3">
      <c r="A3435" s="10">
        <v>43549</v>
      </c>
      <c r="B3435" s="11" t="s">
        <v>894</v>
      </c>
      <c r="C3435" s="11" t="s">
        <v>622</v>
      </c>
      <c r="D3435" s="11" t="s">
        <v>662</v>
      </c>
      <c r="F3435" s="15">
        <f>IF(ISBLANK($D3435),"",IF(ISBLANK($E3435),VLOOKUP($D3435,$J:$K,2,FALSE),VLOOKUP($E3435,'Daycare Packages'!$A:$G,7,FALSE)))</f>
        <v>30</v>
      </c>
      <c r="G3435" s="15"/>
      <c r="H3435" s="15">
        <f t="shared" si="125"/>
        <v>30</v>
      </c>
      <c r="I3435" s="198">
        <f t="shared" si="126"/>
        <v>3</v>
      </c>
    </row>
    <row r="3436" spans="1:9" x14ac:dyDescent="0.3">
      <c r="A3436" s="10">
        <v>43549</v>
      </c>
      <c r="B3436" s="11" t="s">
        <v>894</v>
      </c>
      <c r="C3436" s="11" t="s">
        <v>895</v>
      </c>
      <c r="D3436" s="11" t="s">
        <v>662</v>
      </c>
      <c r="F3436" s="15">
        <f>IF(ISBLANK($D3436),"",IF(ISBLANK($E3436),VLOOKUP($D3436,$J:$K,2,FALSE),VLOOKUP($E3436,'Daycare Packages'!$A:$G,7,FALSE)))</f>
        <v>30</v>
      </c>
      <c r="G3436" s="15"/>
      <c r="H3436" s="15">
        <f t="shared" si="125"/>
        <v>30</v>
      </c>
      <c r="I3436" s="198">
        <f t="shared" si="126"/>
        <v>3</v>
      </c>
    </row>
    <row r="3437" spans="1:9" x14ac:dyDescent="0.3">
      <c r="A3437" s="10">
        <v>43549</v>
      </c>
      <c r="B3437" s="11" t="s">
        <v>331</v>
      </c>
      <c r="C3437" s="11" t="s">
        <v>638</v>
      </c>
      <c r="D3437" s="11" t="s">
        <v>662</v>
      </c>
      <c r="F3437" s="15">
        <f>IF(ISBLANK($D3437),"",IF(ISBLANK($E3437),VLOOKUP($D3437,$J:$K,2,FALSE),VLOOKUP($E3437,'Daycare Packages'!$A:$G,7,FALSE)))</f>
        <v>30</v>
      </c>
      <c r="G3437" s="15"/>
      <c r="H3437" s="15">
        <f t="shared" si="125"/>
        <v>30</v>
      </c>
      <c r="I3437" s="198">
        <f t="shared" si="126"/>
        <v>3</v>
      </c>
    </row>
    <row r="3438" spans="1:9" x14ac:dyDescent="0.3">
      <c r="A3438" s="10">
        <v>43549</v>
      </c>
      <c r="B3438" s="11" t="s">
        <v>213</v>
      </c>
      <c r="C3438" s="11" t="s">
        <v>675</v>
      </c>
      <c r="D3438" s="11" t="s">
        <v>662</v>
      </c>
      <c r="E3438" s="11">
        <v>6810970</v>
      </c>
      <c r="F3438" s="15">
        <f>IF(ISBLANK($D3438),"",IF(ISBLANK($E3438),VLOOKUP($D3438,$J:$K,2,FALSE),VLOOKUP($E3438,'Daycare Packages'!$A:$G,7,FALSE)))</f>
        <v>27</v>
      </c>
      <c r="G3438" s="15"/>
      <c r="H3438" s="15">
        <f t="shared" si="125"/>
        <v>27</v>
      </c>
      <c r="I3438" s="198">
        <f t="shared" si="126"/>
        <v>3</v>
      </c>
    </row>
    <row r="3439" spans="1:9" x14ac:dyDescent="0.3">
      <c r="A3439" s="10">
        <v>43549</v>
      </c>
      <c r="B3439" s="11" t="s">
        <v>680</v>
      </c>
      <c r="C3439" s="11" t="s">
        <v>592</v>
      </c>
      <c r="D3439" s="11" t="s">
        <v>662</v>
      </c>
      <c r="F3439" s="15">
        <f>IF(ISBLANK($D3439),"",IF(ISBLANK($E3439),VLOOKUP($D3439,$J:$K,2,FALSE),VLOOKUP($E3439,'Daycare Packages'!$A:$G,7,FALSE)))</f>
        <v>30</v>
      </c>
      <c r="G3439" s="15">
        <v>-7</v>
      </c>
      <c r="H3439" s="15">
        <f t="shared" si="125"/>
        <v>23</v>
      </c>
      <c r="I3439" s="198">
        <f t="shared" si="126"/>
        <v>3</v>
      </c>
    </row>
    <row r="3440" spans="1:9" x14ac:dyDescent="0.3">
      <c r="A3440" s="10">
        <v>43549</v>
      </c>
      <c r="B3440" s="11" t="s">
        <v>680</v>
      </c>
      <c r="C3440" s="11" t="s">
        <v>681</v>
      </c>
      <c r="D3440" s="11" t="s">
        <v>662</v>
      </c>
      <c r="F3440" s="15">
        <f>IF(ISBLANK($D3440),"",IF(ISBLANK($E3440),VLOOKUP($D3440,$J:$K,2,FALSE),VLOOKUP($E3440,'Daycare Packages'!$A:$G,7,FALSE)))</f>
        <v>30</v>
      </c>
      <c r="G3440" s="15">
        <v>-7</v>
      </c>
      <c r="H3440" s="15">
        <f t="shared" si="125"/>
        <v>23</v>
      </c>
      <c r="I3440" s="198">
        <f t="shared" si="126"/>
        <v>3</v>
      </c>
    </row>
    <row r="3441" spans="1:9" x14ac:dyDescent="0.3">
      <c r="A3441" s="10">
        <v>43549</v>
      </c>
      <c r="B3441" s="11" t="s">
        <v>855</v>
      </c>
      <c r="C3441" s="11" t="s">
        <v>856</v>
      </c>
      <c r="D3441" s="11" t="s">
        <v>662</v>
      </c>
      <c r="F3441" s="15">
        <f>IF(ISBLANK($D3441),"",IF(ISBLANK($E3441),VLOOKUP($D3441,$J:$K,2,FALSE),VLOOKUP($E3441,'Daycare Packages'!$A:$G,7,FALSE)))</f>
        <v>30</v>
      </c>
      <c r="G3441" s="15"/>
      <c r="H3441" s="15">
        <f t="shared" si="125"/>
        <v>30</v>
      </c>
      <c r="I3441" s="198">
        <f t="shared" si="126"/>
        <v>3</v>
      </c>
    </row>
    <row r="3442" spans="1:9" x14ac:dyDescent="0.3">
      <c r="A3442" s="10">
        <v>43549</v>
      </c>
      <c r="B3442" s="11" t="s">
        <v>128</v>
      </c>
      <c r="C3442" s="11" t="s">
        <v>893</v>
      </c>
      <c r="D3442" s="11" t="s">
        <v>662</v>
      </c>
      <c r="E3442" s="11">
        <v>6658555</v>
      </c>
      <c r="F3442" s="15">
        <f>IF(ISBLANK($D3442),"",IF(ISBLANK($E3442),VLOOKUP($D3442,$J:$K,2,FALSE),VLOOKUP($E3442,'Daycare Packages'!$A:$G,7,FALSE)))</f>
        <v>26</v>
      </c>
      <c r="G3442" s="15"/>
      <c r="H3442" s="15">
        <f t="shared" si="125"/>
        <v>26</v>
      </c>
      <c r="I3442" s="198">
        <f t="shared" si="126"/>
        <v>3</v>
      </c>
    </row>
    <row r="3443" spans="1:9" x14ac:dyDescent="0.3">
      <c r="A3443" s="10">
        <v>43549</v>
      </c>
      <c r="B3443" s="11" t="s">
        <v>945</v>
      </c>
      <c r="C3443" s="11" t="s">
        <v>946</v>
      </c>
      <c r="D3443" s="11" t="s">
        <v>659</v>
      </c>
      <c r="F3443" s="15">
        <f>IF(ISBLANK($D3443),"",IF(ISBLANK($E3443),VLOOKUP($D3443,$J:$K,2,FALSE),VLOOKUP($E3443,'Daycare Packages'!$A:$G,7,FALSE)))</f>
        <v>20</v>
      </c>
      <c r="G3443" s="15"/>
      <c r="H3443" s="15">
        <f t="shared" si="125"/>
        <v>20</v>
      </c>
      <c r="I3443" s="198">
        <f t="shared" si="126"/>
        <v>3</v>
      </c>
    </row>
    <row r="3444" spans="1:9" x14ac:dyDescent="0.3">
      <c r="A3444" s="10">
        <v>43549</v>
      </c>
      <c r="B3444" s="11" t="s">
        <v>221</v>
      </c>
      <c r="C3444" s="11" t="s">
        <v>1232</v>
      </c>
      <c r="D3444" s="11" t="s">
        <v>662</v>
      </c>
      <c r="E3444" s="11">
        <v>6802863</v>
      </c>
      <c r="F3444" s="15">
        <f>IF(ISBLANK($D3444),"",IF(ISBLANK($E3444),VLOOKUP($D3444,$J:$K,2,FALSE),VLOOKUP($E3444,'Daycare Packages'!$A:$G,7,FALSE)))</f>
        <v>27</v>
      </c>
      <c r="G3444" s="15"/>
      <c r="H3444" s="15">
        <f t="shared" si="125"/>
        <v>27</v>
      </c>
      <c r="I3444" s="198">
        <f t="shared" si="126"/>
        <v>3</v>
      </c>
    </row>
    <row r="3445" spans="1:9" x14ac:dyDescent="0.3">
      <c r="A3445" s="10">
        <v>43549</v>
      </c>
      <c r="B3445" s="11" t="s">
        <v>78</v>
      </c>
      <c r="C3445" s="11" t="s">
        <v>1224</v>
      </c>
      <c r="D3445" s="11" t="s">
        <v>662</v>
      </c>
      <c r="E3445" s="11">
        <v>6813490</v>
      </c>
      <c r="F3445" s="15">
        <f>IF(ISBLANK($D3445),"",IF(ISBLANK($E3445),VLOOKUP($D3445,$J:$K,2,FALSE),VLOOKUP($E3445,'Daycare Packages'!$A:$G,7,FALSE)))</f>
        <v>27</v>
      </c>
      <c r="G3445" s="15"/>
      <c r="H3445" s="15">
        <f t="shared" ref="H3445:H3507" si="128">IF(ISBLANK(D3445),"",SUM(F3445:G3445))</f>
        <v>27</v>
      </c>
      <c r="I3445" s="198">
        <f t="shared" si="126"/>
        <v>3</v>
      </c>
    </row>
    <row r="3446" spans="1:9" x14ac:dyDescent="0.3">
      <c r="A3446" s="10">
        <v>43549</v>
      </c>
      <c r="B3446" s="11" t="s">
        <v>78</v>
      </c>
      <c r="C3446" s="11" t="s">
        <v>642</v>
      </c>
      <c r="D3446" s="11" t="s">
        <v>662</v>
      </c>
      <c r="E3446" s="11">
        <v>6813490</v>
      </c>
      <c r="F3446" s="15">
        <f>IF(ISBLANK($D3446),"",IF(ISBLANK($E3446),VLOOKUP($D3446,$J:$K,2,FALSE),VLOOKUP($E3446,'Daycare Packages'!$A:$G,7,FALSE)))</f>
        <v>27</v>
      </c>
      <c r="G3446" s="15"/>
      <c r="H3446" s="15">
        <f t="shared" si="128"/>
        <v>27</v>
      </c>
      <c r="I3446" s="198">
        <f t="shared" si="126"/>
        <v>3</v>
      </c>
    </row>
    <row r="3447" spans="1:9" x14ac:dyDescent="0.3">
      <c r="A3447" s="10">
        <v>43549</v>
      </c>
      <c r="B3447" s="11" t="s">
        <v>197</v>
      </c>
      <c r="C3447" s="11" t="s">
        <v>754</v>
      </c>
      <c r="D3447" s="11" t="s">
        <v>662</v>
      </c>
      <c r="E3447" s="11">
        <v>6804085</v>
      </c>
      <c r="F3447" s="15">
        <f>IF(ISBLANK($D3447),"",IF(ISBLANK($E3447),VLOOKUP($D3447,$J:$K,2,FALSE),VLOOKUP($E3447,'Daycare Packages'!$A:$G,7,FALSE)))</f>
        <v>27</v>
      </c>
      <c r="G3447" s="15"/>
      <c r="H3447" s="15">
        <f t="shared" si="128"/>
        <v>27</v>
      </c>
      <c r="I3447" s="198">
        <f t="shared" si="126"/>
        <v>3</v>
      </c>
    </row>
    <row r="3448" spans="1:9" x14ac:dyDescent="0.3">
      <c r="A3448" s="10">
        <v>43549</v>
      </c>
      <c r="B3448" s="11" t="s">
        <v>1029</v>
      </c>
      <c r="C3448" s="11" t="s">
        <v>402</v>
      </c>
      <c r="D3448" s="11" t="s">
        <v>662</v>
      </c>
      <c r="F3448" s="15">
        <f>IF(ISBLANK($D3448),"",IF(ISBLANK($E3448),VLOOKUP($D3448,$J:$K,2,FALSE),VLOOKUP($E3448,'Daycare Packages'!$A:$G,7,FALSE)))</f>
        <v>30</v>
      </c>
      <c r="G3448" s="15"/>
      <c r="H3448" s="15">
        <f t="shared" si="128"/>
        <v>30</v>
      </c>
      <c r="I3448" s="198">
        <f t="shared" si="126"/>
        <v>3</v>
      </c>
    </row>
    <row r="3449" spans="1:9" x14ac:dyDescent="0.3">
      <c r="A3449" s="10">
        <v>43549</v>
      </c>
      <c r="B3449" s="11" t="s">
        <v>727</v>
      </c>
      <c r="C3449" s="11" t="s">
        <v>728</v>
      </c>
      <c r="D3449" s="11" t="s">
        <v>662</v>
      </c>
      <c r="F3449" s="15">
        <f>IF(ISBLANK($D3449),"",IF(ISBLANK($E3449),VLOOKUP($D3449,$J:$K,2,FALSE),VLOOKUP($E3449,'Daycare Packages'!$A:$G,7,FALSE)))</f>
        <v>30</v>
      </c>
      <c r="G3449" s="15"/>
      <c r="H3449" s="15">
        <f t="shared" si="128"/>
        <v>30</v>
      </c>
      <c r="I3449" s="198">
        <f t="shared" si="126"/>
        <v>3</v>
      </c>
    </row>
    <row r="3450" spans="1:9" x14ac:dyDescent="0.3">
      <c r="A3450" s="10">
        <v>43549</v>
      </c>
      <c r="B3450" s="11" t="s">
        <v>222</v>
      </c>
      <c r="C3450" s="11" t="s">
        <v>229</v>
      </c>
      <c r="D3450" s="11" t="s">
        <v>662</v>
      </c>
      <c r="E3450" s="11">
        <v>6801552</v>
      </c>
      <c r="F3450" s="15">
        <f>IF(ISBLANK($D3450),"",IF(ISBLANK($E3450),VLOOKUP($D3450,$J:$K,2,FALSE),VLOOKUP($E3450,'Daycare Packages'!$A:$G,7,FALSE)))</f>
        <v>27</v>
      </c>
      <c r="G3450" s="15"/>
      <c r="H3450" s="15">
        <f t="shared" si="128"/>
        <v>27</v>
      </c>
      <c r="I3450" s="198">
        <f t="shared" si="126"/>
        <v>3</v>
      </c>
    </row>
    <row r="3451" spans="1:9" x14ac:dyDescent="0.3">
      <c r="A3451" s="10">
        <v>43549</v>
      </c>
      <c r="B3451" s="11" t="s">
        <v>147</v>
      </c>
      <c r="C3451" s="11" t="s">
        <v>796</v>
      </c>
      <c r="D3451" s="11" t="s">
        <v>662</v>
      </c>
      <c r="E3451" s="11">
        <v>6813201</v>
      </c>
      <c r="F3451" s="15">
        <f>IF(ISBLANK($D3451),"",IF(ISBLANK($E3451),VLOOKUP($D3451,$J:$K,2,FALSE),VLOOKUP($E3451,'Daycare Packages'!$A:$G,7,FALSE)))</f>
        <v>0</v>
      </c>
      <c r="G3451" s="15"/>
      <c r="H3451" s="15">
        <f t="shared" si="128"/>
        <v>0</v>
      </c>
      <c r="I3451" s="198">
        <f t="shared" si="126"/>
        <v>3</v>
      </c>
    </row>
    <row r="3452" spans="1:9" x14ac:dyDescent="0.3">
      <c r="A3452" s="10">
        <v>43549</v>
      </c>
      <c r="B3452" s="11" t="s">
        <v>212</v>
      </c>
      <c r="C3452" s="11" t="s">
        <v>707</v>
      </c>
      <c r="D3452" s="11" t="s">
        <v>662</v>
      </c>
      <c r="F3452" s="15">
        <f>IF(ISBLANK($D3452),"",IF(ISBLANK($E3452),VLOOKUP($D3452,$J:$K,2,FALSE),VLOOKUP($E3452,'Daycare Packages'!$A:$G,7,FALSE)))</f>
        <v>30</v>
      </c>
      <c r="G3452" s="15"/>
      <c r="H3452" s="15">
        <f t="shared" si="128"/>
        <v>30</v>
      </c>
      <c r="I3452" s="198">
        <f t="shared" si="126"/>
        <v>3</v>
      </c>
    </row>
    <row r="3453" spans="1:9" x14ac:dyDescent="0.3">
      <c r="A3453" s="10">
        <v>43549</v>
      </c>
      <c r="B3453" s="11" t="s">
        <v>230</v>
      </c>
      <c r="C3453" s="11" t="s">
        <v>493</v>
      </c>
      <c r="D3453" s="11" t="s">
        <v>662</v>
      </c>
      <c r="E3453" s="11">
        <v>6798849</v>
      </c>
      <c r="F3453" s="15">
        <f>IF(ISBLANK($D3453),"",IF(ISBLANK($E3453),VLOOKUP($D3453,$J:$K,2,FALSE),VLOOKUP($E3453,'Daycare Packages'!$A:$G,7,FALSE)))</f>
        <v>27</v>
      </c>
      <c r="G3453" s="15"/>
      <c r="H3453" s="15">
        <f t="shared" si="128"/>
        <v>27</v>
      </c>
      <c r="I3453" s="198">
        <f t="shared" si="126"/>
        <v>3</v>
      </c>
    </row>
    <row r="3454" spans="1:9" x14ac:dyDescent="0.3">
      <c r="A3454" s="10">
        <v>43549</v>
      </c>
      <c r="B3454" s="11" t="s">
        <v>218</v>
      </c>
      <c r="C3454" s="11" t="s">
        <v>738</v>
      </c>
      <c r="D3454" s="11" t="s">
        <v>662</v>
      </c>
      <c r="E3454" s="11">
        <v>6738001</v>
      </c>
      <c r="F3454" s="15">
        <f>IF(ISBLANK($D3454),"",IF(ISBLANK($E3454),VLOOKUP($D3454,$J:$K,2,FALSE),VLOOKUP($E3454,'Daycare Packages'!$A:$G,7,FALSE)))</f>
        <v>20</v>
      </c>
      <c r="G3454" s="15"/>
      <c r="H3454" s="15">
        <f t="shared" si="128"/>
        <v>20</v>
      </c>
      <c r="I3454" s="198">
        <f t="shared" si="126"/>
        <v>3</v>
      </c>
    </row>
    <row r="3455" spans="1:9" x14ac:dyDescent="0.3">
      <c r="A3455" s="10">
        <v>43549</v>
      </c>
      <c r="B3455" s="11" t="s">
        <v>218</v>
      </c>
      <c r="C3455" s="11" t="s">
        <v>737</v>
      </c>
      <c r="D3455" s="11" t="s">
        <v>662</v>
      </c>
      <c r="E3455" s="11">
        <v>6738001</v>
      </c>
      <c r="F3455" s="15">
        <f>IF(ISBLANK($D3455),"",IF(ISBLANK($E3455),VLOOKUP($D3455,$J:$K,2,FALSE),VLOOKUP($E3455,'Daycare Packages'!$A:$G,7,FALSE)))</f>
        <v>20</v>
      </c>
      <c r="G3455" s="15"/>
      <c r="H3455" s="15">
        <f t="shared" si="128"/>
        <v>20</v>
      </c>
      <c r="I3455" s="198">
        <f t="shared" si="126"/>
        <v>3</v>
      </c>
    </row>
    <row r="3456" spans="1:9" x14ac:dyDescent="0.3">
      <c r="A3456" s="10">
        <v>43549</v>
      </c>
      <c r="B3456" s="11" t="s">
        <v>217</v>
      </c>
      <c r="C3456" s="11" t="s">
        <v>402</v>
      </c>
      <c r="D3456" s="11" t="s">
        <v>662</v>
      </c>
      <c r="E3456" s="11">
        <v>6784493</v>
      </c>
      <c r="F3456" s="15">
        <f>IF(ISBLANK($D3456),"",IF(ISBLANK($E3456),VLOOKUP($D3456,$J:$K,2,FALSE),VLOOKUP($E3456,'Daycare Packages'!$A:$G,7,FALSE)))</f>
        <v>26</v>
      </c>
      <c r="G3456" s="15"/>
      <c r="H3456" s="15">
        <f t="shared" si="128"/>
        <v>26</v>
      </c>
      <c r="I3456" s="198">
        <f t="shared" si="126"/>
        <v>3</v>
      </c>
    </row>
    <row r="3457" spans="1:9" x14ac:dyDescent="0.3">
      <c r="A3457" s="10">
        <v>43549</v>
      </c>
      <c r="B3457" s="11" t="s">
        <v>1086</v>
      </c>
      <c r="C3457" s="11" t="s">
        <v>1087</v>
      </c>
      <c r="D3457" s="11" t="s">
        <v>662</v>
      </c>
      <c r="F3457" s="15">
        <f>IF(ISBLANK($D3457),"",IF(ISBLANK($E3457),VLOOKUP($D3457,$J:$K,2,FALSE),VLOOKUP($E3457,'Daycare Packages'!$A:$G,7,FALSE)))</f>
        <v>30</v>
      </c>
      <c r="G3457" s="15"/>
      <c r="H3457" s="15">
        <f t="shared" si="128"/>
        <v>30</v>
      </c>
      <c r="I3457" s="198">
        <f t="shared" si="126"/>
        <v>3</v>
      </c>
    </row>
    <row r="3458" spans="1:9" x14ac:dyDescent="0.3">
      <c r="A3458" s="10">
        <v>43549</v>
      </c>
      <c r="B3458" s="11" t="s">
        <v>159</v>
      </c>
      <c r="C3458" s="11" t="s">
        <v>456</v>
      </c>
      <c r="D3458" s="11" t="s">
        <v>662</v>
      </c>
      <c r="E3458" s="11">
        <v>6737156</v>
      </c>
      <c r="F3458" s="15">
        <f>IF(ISBLANK($D3458),"",IF(ISBLANK($E3458),VLOOKUP($D3458,$J:$K,2,FALSE),VLOOKUP($E3458,'Daycare Packages'!$A:$G,7,FALSE)))</f>
        <v>25</v>
      </c>
      <c r="G3458" s="15"/>
      <c r="H3458" s="15">
        <f t="shared" si="128"/>
        <v>25</v>
      </c>
      <c r="I3458" s="198">
        <f t="shared" si="126"/>
        <v>3</v>
      </c>
    </row>
    <row r="3459" spans="1:9" x14ac:dyDescent="0.3">
      <c r="A3459" s="10">
        <v>43549</v>
      </c>
      <c r="B3459" s="11" t="s">
        <v>690</v>
      </c>
      <c r="C3459" s="11" t="s">
        <v>691</v>
      </c>
      <c r="D3459" s="11" t="s">
        <v>662</v>
      </c>
      <c r="E3459" s="11">
        <v>6754754</v>
      </c>
      <c r="F3459" s="15">
        <f>IF(ISBLANK($D3459),"",IF(ISBLANK($E3459),VLOOKUP($D3459,$J:$K,2,FALSE),VLOOKUP($E3459,'Daycare Packages'!$A:$G,7,FALSE)))</f>
        <v>25</v>
      </c>
      <c r="G3459" s="15"/>
      <c r="H3459" s="15">
        <f t="shared" si="128"/>
        <v>25</v>
      </c>
      <c r="I3459" s="198">
        <f t="shared" ref="I3459:I3522" si="129">IF(A3459="",0,MONTH(A3459))</f>
        <v>3</v>
      </c>
    </row>
    <row r="3460" spans="1:9" x14ac:dyDescent="0.3">
      <c r="A3460" s="10">
        <v>43549</v>
      </c>
      <c r="B3460" s="11" t="s">
        <v>156</v>
      </c>
      <c r="C3460" s="11" t="s">
        <v>479</v>
      </c>
      <c r="D3460" s="11" t="s">
        <v>662</v>
      </c>
      <c r="E3460" s="11">
        <v>6798024</v>
      </c>
      <c r="F3460" s="15">
        <f>IF(ISBLANK($D3460),"",IF(ISBLANK($E3460),VLOOKUP($D3460,$J:$K,2,FALSE),VLOOKUP($E3460,'Daycare Packages'!$A:$G,7,FALSE)))</f>
        <v>23</v>
      </c>
      <c r="G3460" s="15"/>
      <c r="H3460" s="15">
        <f t="shared" si="128"/>
        <v>23</v>
      </c>
      <c r="I3460" s="198">
        <f t="shared" si="129"/>
        <v>3</v>
      </c>
    </row>
    <row r="3461" spans="1:9" x14ac:dyDescent="0.3">
      <c r="A3461" s="10">
        <v>43549</v>
      </c>
      <c r="B3461" s="11" t="s">
        <v>320</v>
      </c>
      <c r="C3461" s="11" t="s">
        <v>777</v>
      </c>
      <c r="D3461" s="11" t="s">
        <v>662</v>
      </c>
      <c r="F3461" s="15">
        <f>IF(ISBLANK($D3461),"",IF(ISBLANK($E3461),VLOOKUP($D3461,$J:$K,2,FALSE),VLOOKUP($E3461,'Daycare Packages'!$A:$G,7,FALSE)))</f>
        <v>30</v>
      </c>
      <c r="G3461" s="15"/>
      <c r="H3461" s="15">
        <f t="shared" si="128"/>
        <v>30</v>
      </c>
      <c r="I3461" s="198">
        <f t="shared" si="129"/>
        <v>3</v>
      </c>
    </row>
    <row r="3462" spans="1:9" x14ac:dyDescent="0.3">
      <c r="A3462" s="10">
        <v>43549</v>
      </c>
      <c r="B3462" s="11" t="s">
        <v>148</v>
      </c>
      <c r="C3462" s="11" t="s">
        <v>547</v>
      </c>
      <c r="D3462" s="11" t="s">
        <v>662</v>
      </c>
      <c r="E3462" s="11">
        <v>6730669</v>
      </c>
      <c r="F3462" s="15">
        <f>IF(ISBLANK($D3462),"",IF(ISBLANK($E3462),VLOOKUP($D3462,$J:$K,2,FALSE),VLOOKUP($E3462,'Daycare Packages'!$A:$G,7,FALSE)))</f>
        <v>25</v>
      </c>
      <c r="G3462" s="15"/>
      <c r="H3462" s="15">
        <f t="shared" si="128"/>
        <v>25</v>
      </c>
      <c r="I3462" s="198">
        <f t="shared" si="129"/>
        <v>3</v>
      </c>
    </row>
    <row r="3463" spans="1:9" x14ac:dyDescent="0.3">
      <c r="A3463" s="10">
        <v>43549</v>
      </c>
      <c r="B3463" s="11" t="s">
        <v>114</v>
      </c>
      <c r="C3463" s="11" t="s">
        <v>789</v>
      </c>
      <c r="D3463" s="11" t="s">
        <v>662</v>
      </c>
      <c r="E3463" s="11">
        <v>6735275</v>
      </c>
      <c r="F3463" s="15">
        <f>IF(ISBLANK($D3463),"",IF(ISBLANK($E3463),VLOOKUP($D3463,$J:$K,2,FALSE),VLOOKUP($E3463,'Daycare Packages'!$A:$G,7,FALSE)))</f>
        <v>22</v>
      </c>
      <c r="G3463" s="15"/>
      <c r="H3463" s="15">
        <f t="shared" si="128"/>
        <v>22</v>
      </c>
      <c r="I3463" s="198">
        <f t="shared" si="129"/>
        <v>3</v>
      </c>
    </row>
    <row r="3464" spans="1:9" x14ac:dyDescent="0.3">
      <c r="A3464" s="10">
        <v>43549</v>
      </c>
      <c r="B3464" s="11" t="s">
        <v>194</v>
      </c>
      <c r="C3464" s="11" t="s">
        <v>792</v>
      </c>
      <c r="D3464" s="11" t="s">
        <v>662</v>
      </c>
      <c r="E3464" s="11">
        <v>6727744</v>
      </c>
      <c r="F3464" s="15">
        <f>IF(ISBLANK($D3464),"",IF(ISBLANK($E3464),VLOOKUP($D3464,$J:$K,2,FALSE),VLOOKUP($E3464,'Daycare Packages'!$A:$G,7,FALSE)))</f>
        <v>24</v>
      </c>
      <c r="G3464" s="15"/>
      <c r="H3464" s="15">
        <f t="shared" si="128"/>
        <v>24</v>
      </c>
      <c r="I3464" s="198">
        <f t="shared" si="129"/>
        <v>3</v>
      </c>
    </row>
    <row r="3465" spans="1:9" x14ac:dyDescent="0.3">
      <c r="A3465" s="10">
        <v>43549</v>
      </c>
      <c r="B3465" s="11" t="s">
        <v>160</v>
      </c>
      <c r="C3465" s="11" t="s">
        <v>793</v>
      </c>
      <c r="D3465" s="11" t="s">
        <v>662</v>
      </c>
      <c r="E3465" s="11">
        <v>6790701</v>
      </c>
      <c r="F3465" s="15">
        <f>IF(ISBLANK($D3465),"",IF(ISBLANK($E3465),VLOOKUP($D3465,$J:$K,2,FALSE),VLOOKUP($E3465,'Daycare Packages'!$A:$G,7,FALSE)))</f>
        <v>25</v>
      </c>
      <c r="G3465" s="15"/>
      <c r="H3465" s="15">
        <f t="shared" si="128"/>
        <v>25</v>
      </c>
      <c r="I3465" s="198">
        <f t="shared" si="129"/>
        <v>3</v>
      </c>
    </row>
    <row r="3466" spans="1:9" x14ac:dyDescent="0.3">
      <c r="A3466" s="10">
        <v>43549</v>
      </c>
      <c r="B3466" s="11" t="s">
        <v>193</v>
      </c>
      <c r="C3466" s="11" t="s">
        <v>776</v>
      </c>
      <c r="D3466" s="11" t="s">
        <v>662</v>
      </c>
      <c r="E3466" s="11">
        <v>6787221</v>
      </c>
      <c r="F3466" s="15">
        <f>IF(ISBLANK($D3466),"",IF(ISBLANK($E3466),VLOOKUP($D3466,$J:$K,2,FALSE),VLOOKUP($E3466,'Daycare Packages'!$A:$G,7,FALSE)))</f>
        <v>27</v>
      </c>
      <c r="G3466" s="15"/>
      <c r="H3466" s="15">
        <f t="shared" si="128"/>
        <v>27</v>
      </c>
      <c r="I3466" s="198">
        <f t="shared" si="129"/>
        <v>3</v>
      </c>
    </row>
    <row r="3467" spans="1:9" x14ac:dyDescent="0.3">
      <c r="A3467" s="10">
        <v>43549</v>
      </c>
      <c r="B3467" s="11" t="s">
        <v>215</v>
      </c>
      <c r="C3467" s="11" t="s">
        <v>741</v>
      </c>
      <c r="D3467" s="11" t="s">
        <v>662</v>
      </c>
      <c r="E3467" s="11">
        <v>6778741</v>
      </c>
      <c r="F3467" s="15">
        <f>IF(ISBLANK($D3467),"",IF(ISBLANK($E3467),VLOOKUP($D3467,$J:$K,2,FALSE),VLOOKUP($E3467,'Daycare Packages'!$A:$G,7,FALSE)))</f>
        <v>27</v>
      </c>
      <c r="G3467" s="15"/>
      <c r="H3467" s="15">
        <f t="shared" si="128"/>
        <v>27</v>
      </c>
      <c r="I3467" s="198">
        <f t="shared" si="129"/>
        <v>3</v>
      </c>
    </row>
    <row r="3468" spans="1:9" x14ac:dyDescent="0.3">
      <c r="A3468" s="10">
        <v>43549</v>
      </c>
      <c r="B3468" s="11" t="s">
        <v>137</v>
      </c>
      <c r="C3468" s="11" t="s">
        <v>693</v>
      </c>
      <c r="D3468" s="11" t="s">
        <v>662</v>
      </c>
      <c r="E3468" s="11">
        <v>6730873</v>
      </c>
      <c r="F3468" s="15">
        <f>IF(ISBLANK($D3468),"",IF(ISBLANK($E3468),VLOOKUP($D3468,$J:$K,2,FALSE),VLOOKUP($E3468,'Daycare Packages'!$A:$G,7,FALSE)))</f>
        <v>22</v>
      </c>
      <c r="G3468" s="15"/>
      <c r="H3468" s="15">
        <f t="shared" si="128"/>
        <v>22</v>
      </c>
      <c r="I3468" s="198">
        <f t="shared" si="129"/>
        <v>3</v>
      </c>
    </row>
    <row r="3469" spans="1:9" x14ac:dyDescent="0.3">
      <c r="A3469" s="10">
        <v>43549</v>
      </c>
      <c r="B3469" s="11" t="s">
        <v>184</v>
      </c>
      <c r="C3469" s="11" t="s">
        <v>396</v>
      </c>
      <c r="D3469" s="11" t="s">
        <v>662</v>
      </c>
      <c r="E3469" s="11">
        <v>6804658</v>
      </c>
      <c r="F3469" s="15">
        <f>IF(ISBLANK($D3469),"",IF(ISBLANK($E3469),VLOOKUP($D3469,$J:$K,2,FALSE),VLOOKUP($E3469,'Daycare Packages'!$A:$G,7,FALSE)))</f>
        <v>25</v>
      </c>
      <c r="G3469" s="15"/>
      <c r="H3469" s="15">
        <f t="shared" si="128"/>
        <v>25</v>
      </c>
      <c r="I3469" s="198">
        <f t="shared" si="129"/>
        <v>3</v>
      </c>
    </row>
    <row r="3470" spans="1:9" x14ac:dyDescent="0.3">
      <c r="A3470" s="10">
        <v>43549</v>
      </c>
      <c r="B3470" s="11" t="s">
        <v>184</v>
      </c>
      <c r="C3470" s="11" t="s">
        <v>679</v>
      </c>
      <c r="D3470" s="11" t="s">
        <v>662</v>
      </c>
      <c r="E3470" s="11">
        <v>6804658</v>
      </c>
      <c r="F3470" s="15">
        <f>IF(ISBLANK($D3470),"",IF(ISBLANK($E3470),VLOOKUP($D3470,$J:$K,2,FALSE),VLOOKUP($E3470,'Daycare Packages'!$A:$G,7,FALSE)))</f>
        <v>25</v>
      </c>
      <c r="G3470" s="15"/>
      <c r="H3470" s="15">
        <f t="shared" si="128"/>
        <v>25</v>
      </c>
      <c r="I3470" s="198">
        <f t="shared" si="129"/>
        <v>3</v>
      </c>
    </row>
    <row r="3471" spans="1:9" x14ac:dyDescent="0.3">
      <c r="A3471" s="10">
        <v>43549</v>
      </c>
      <c r="B3471" s="11" t="s">
        <v>141</v>
      </c>
      <c r="C3471" s="11" t="s">
        <v>564</v>
      </c>
      <c r="D3471" s="11" t="s">
        <v>662</v>
      </c>
      <c r="E3471" s="11">
        <v>6784081</v>
      </c>
      <c r="F3471" s="15">
        <f>IF(ISBLANK($D3471),"",IF(ISBLANK($E3471),VLOOKUP($D3471,$J:$K,2,FALSE),VLOOKUP($E3471,'Daycare Packages'!$A:$G,7,FALSE)))</f>
        <v>26</v>
      </c>
      <c r="G3471" s="15"/>
      <c r="H3471" s="15">
        <f t="shared" si="128"/>
        <v>26</v>
      </c>
      <c r="I3471" s="198">
        <f t="shared" si="129"/>
        <v>3</v>
      </c>
    </row>
    <row r="3472" spans="1:9" x14ac:dyDescent="0.3">
      <c r="A3472" s="10">
        <v>43549</v>
      </c>
      <c r="B3472" s="11" t="s">
        <v>209</v>
      </c>
      <c r="C3472" s="11" t="s">
        <v>702</v>
      </c>
      <c r="D3472" s="11" t="s">
        <v>662</v>
      </c>
      <c r="E3472" s="11">
        <v>6804993</v>
      </c>
      <c r="F3472" s="15">
        <f>IF(ISBLANK($D3472),"",IF(ISBLANK($E3472),VLOOKUP($D3472,$J:$K,2,FALSE),VLOOKUP($E3472,'Daycare Packages'!$A:$G,7,FALSE)))</f>
        <v>26</v>
      </c>
      <c r="G3472" s="15"/>
      <c r="H3472" s="15">
        <f t="shared" si="128"/>
        <v>26</v>
      </c>
      <c r="I3472" s="198">
        <f t="shared" si="129"/>
        <v>3</v>
      </c>
    </row>
    <row r="3473" spans="1:9" x14ac:dyDescent="0.3">
      <c r="A3473" s="10">
        <v>43549</v>
      </c>
      <c r="B3473" s="11" t="s">
        <v>203</v>
      </c>
      <c r="C3473" s="11" t="s">
        <v>840</v>
      </c>
      <c r="D3473" s="11" t="s">
        <v>662</v>
      </c>
      <c r="E3473" s="11">
        <v>6780230</v>
      </c>
      <c r="F3473" s="15">
        <f>IF(ISBLANK($D3473),"",IF(ISBLANK($E3473),VLOOKUP($D3473,$J:$K,2,FALSE),VLOOKUP($E3473,'Daycare Packages'!$A:$G,7,FALSE)))</f>
        <v>27</v>
      </c>
      <c r="G3473" s="15"/>
      <c r="H3473" s="15">
        <f t="shared" si="128"/>
        <v>27</v>
      </c>
      <c r="I3473" s="198">
        <f t="shared" si="129"/>
        <v>3</v>
      </c>
    </row>
    <row r="3474" spans="1:9" x14ac:dyDescent="0.3">
      <c r="A3474" s="10">
        <v>43549</v>
      </c>
      <c r="B3474" s="11" t="s">
        <v>849</v>
      </c>
      <c r="C3474" s="11" t="s">
        <v>850</v>
      </c>
      <c r="D3474" s="11" t="s">
        <v>662</v>
      </c>
      <c r="F3474" s="15">
        <f>IF(ISBLANK($D3474),"",IF(ISBLANK($E3474),VLOOKUP($D3474,$J:$K,2,FALSE),VLOOKUP($E3474,'Daycare Packages'!$A:$G,7,FALSE)))</f>
        <v>30</v>
      </c>
      <c r="G3474" s="15"/>
      <c r="H3474" s="15">
        <f t="shared" si="128"/>
        <v>30</v>
      </c>
      <c r="I3474" s="198">
        <f t="shared" si="129"/>
        <v>3</v>
      </c>
    </row>
    <row r="3475" spans="1:9" x14ac:dyDescent="0.3">
      <c r="A3475" s="10">
        <v>43549</v>
      </c>
      <c r="B3475" s="11" t="s">
        <v>225</v>
      </c>
      <c r="C3475" s="11" t="s">
        <v>719</v>
      </c>
      <c r="D3475" s="11" t="s">
        <v>662</v>
      </c>
      <c r="E3475" s="11">
        <v>6746411</v>
      </c>
      <c r="F3475" s="15">
        <f>IF(ISBLANK($D3475),"",IF(ISBLANK($E3475),VLOOKUP($D3475,$J:$K,2,FALSE),VLOOKUP($E3475,'Daycare Packages'!$A:$G,7,FALSE)))</f>
        <v>25</v>
      </c>
      <c r="G3475" s="15"/>
      <c r="H3475" s="15">
        <f t="shared" si="128"/>
        <v>25</v>
      </c>
      <c r="I3475" s="198">
        <f t="shared" si="129"/>
        <v>3</v>
      </c>
    </row>
    <row r="3476" spans="1:9" x14ac:dyDescent="0.3">
      <c r="A3476" s="10">
        <v>43549</v>
      </c>
      <c r="B3476" s="11" t="s">
        <v>127</v>
      </c>
      <c r="C3476" s="11" t="s">
        <v>715</v>
      </c>
      <c r="D3476" s="11" t="s">
        <v>662</v>
      </c>
      <c r="E3476" s="11">
        <v>6756191</v>
      </c>
      <c r="F3476" s="15">
        <f>IF(ISBLANK($D3476),"",IF(ISBLANK($E3476),VLOOKUP($D3476,$J:$K,2,FALSE),VLOOKUP($E3476,'Daycare Packages'!$A:$G,7,FALSE)))</f>
        <v>23</v>
      </c>
      <c r="G3476" s="15"/>
      <c r="H3476" s="15">
        <f t="shared" si="128"/>
        <v>23</v>
      </c>
      <c r="I3476" s="198">
        <f t="shared" si="129"/>
        <v>3</v>
      </c>
    </row>
    <row r="3477" spans="1:9" x14ac:dyDescent="0.3">
      <c r="A3477" s="10">
        <v>43549</v>
      </c>
      <c r="B3477" s="11" t="s">
        <v>425</v>
      </c>
      <c r="C3477" s="11" t="s">
        <v>426</v>
      </c>
      <c r="D3477" s="11" t="s">
        <v>662</v>
      </c>
      <c r="F3477" s="15">
        <f>IF(ISBLANK($D3477),"",IF(ISBLANK($E3477),VLOOKUP($D3477,$J:$K,2,FALSE),VLOOKUP($E3477,'Daycare Packages'!$A:$G,7,FALSE)))</f>
        <v>30</v>
      </c>
      <c r="G3477" s="15"/>
      <c r="H3477" s="15">
        <f t="shared" si="128"/>
        <v>30</v>
      </c>
      <c r="I3477" s="198">
        <f t="shared" si="129"/>
        <v>3</v>
      </c>
    </row>
    <row r="3478" spans="1:9" x14ac:dyDescent="0.3">
      <c r="A3478" s="10">
        <v>43549</v>
      </c>
      <c r="B3478" s="11" t="s">
        <v>138</v>
      </c>
      <c r="C3478" s="11" t="s">
        <v>573</v>
      </c>
      <c r="D3478" s="11" t="s">
        <v>662</v>
      </c>
      <c r="E3478" s="11">
        <v>6803103</v>
      </c>
      <c r="F3478" s="15">
        <f>IF(ISBLANK($D3478),"",IF(ISBLANK($E3478),VLOOKUP($D3478,$J:$K,2,FALSE),VLOOKUP($E3478,'Daycare Packages'!$A:$G,7,FALSE)))</f>
        <v>23</v>
      </c>
      <c r="G3478" s="15"/>
      <c r="H3478" s="15">
        <f t="shared" si="128"/>
        <v>23</v>
      </c>
      <c r="I3478" s="198">
        <f t="shared" si="129"/>
        <v>3</v>
      </c>
    </row>
    <row r="3479" spans="1:9" x14ac:dyDescent="0.3">
      <c r="A3479" s="10">
        <v>43549</v>
      </c>
      <c r="B3479" s="11" t="s">
        <v>115</v>
      </c>
      <c r="C3479" s="11" t="s">
        <v>764</v>
      </c>
      <c r="D3479" s="11" t="s">
        <v>662</v>
      </c>
      <c r="E3479" s="11">
        <v>6589872</v>
      </c>
      <c r="F3479" s="15">
        <f>IF(ISBLANK($D3479),"",IF(ISBLANK($E3479),VLOOKUP($D3479,$J:$K,2,FALSE),VLOOKUP($E3479,'Daycare Packages'!$A:$G,7,FALSE)))</f>
        <v>22</v>
      </c>
      <c r="G3479" s="15"/>
      <c r="H3479" s="15">
        <f t="shared" si="128"/>
        <v>22</v>
      </c>
      <c r="I3479" s="198">
        <f t="shared" si="129"/>
        <v>3</v>
      </c>
    </row>
    <row r="3480" spans="1:9" x14ac:dyDescent="0.3">
      <c r="A3480" s="10">
        <v>43549</v>
      </c>
      <c r="B3480" s="11" t="s">
        <v>477</v>
      </c>
      <c r="C3480" s="11" t="s">
        <v>478</v>
      </c>
      <c r="D3480" s="11" t="s">
        <v>662</v>
      </c>
      <c r="F3480" s="15">
        <f>IF(ISBLANK($D3480),"",IF(ISBLANK($E3480),VLOOKUP($D3480,$J:$K,2,FALSE),VLOOKUP($E3480,'Daycare Packages'!$A:$G,7,FALSE)))</f>
        <v>30</v>
      </c>
      <c r="G3480" s="15"/>
      <c r="H3480" s="15">
        <f t="shared" si="128"/>
        <v>30</v>
      </c>
      <c r="I3480" s="198">
        <f t="shared" si="129"/>
        <v>3</v>
      </c>
    </row>
    <row r="3481" spans="1:9" x14ac:dyDescent="0.3">
      <c r="A3481" s="10">
        <v>43549</v>
      </c>
      <c r="B3481" s="11" t="s">
        <v>411</v>
      </c>
      <c r="C3481" s="11" t="s">
        <v>412</v>
      </c>
      <c r="D3481" s="11" t="s">
        <v>662</v>
      </c>
      <c r="F3481" s="15">
        <f>IF(ISBLANK($D3481),"",IF(ISBLANK($E3481),VLOOKUP($D3481,$J:$K,2,FALSE),VLOOKUP($E3481,'Daycare Packages'!$A:$G,7,FALSE)))</f>
        <v>30</v>
      </c>
      <c r="G3481" s="15"/>
      <c r="H3481" s="15">
        <f t="shared" si="128"/>
        <v>30</v>
      </c>
      <c r="I3481" s="198">
        <f t="shared" si="129"/>
        <v>3</v>
      </c>
    </row>
    <row r="3482" spans="1:9" x14ac:dyDescent="0.3">
      <c r="A3482" s="10">
        <v>43549</v>
      </c>
      <c r="B3482" s="11" t="s">
        <v>947</v>
      </c>
      <c r="C3482" s="11" t="s">
        <v>948</v>
      </c>
      <c r="D3482" s="11" t="s">
        <v>662</v>
      </c>
      <c r="E3482" s="11">
        <v>6808250</v>
      </c>
      <c r="F3482" s="15">
        <f>IF(ISBLANK($D3482),"",IF(ISBLANK($E3482),VLOOKUP($D3482,$J:$K,2,FALSE),VLOOKUP($E3482,'Daycare Packages'!$A:$G,7,FALSE)))</f>
        <v>27</v>
      </c>
      <c r="G3482" s="15"/>
      <c r="H3482" s="15">
        <f t="shared" si="128"/>
        <v>27</v>
      </c>
      <c r="I3482" s="198">
        <f t="shared" si="129"/>
        <v>3</v>
      </c>
    </row>
    <row r="3483" spans="1:9" x14ac:dyDescent="0.3">
      <c r="A3483" s="10">
        <v>43549</v>
      </c>
      <c r="B3483" s="11" t="s">
        <v>182</v>
      </c>
      <c r="C3483" s="11" t="s">
        <v>685</v>
      </c>
      <c r="D3483" s="11" t="s">
        <v>662</v>
      </c>
      <c r="E3483" s="11">
        <v>6769807</v>
      </c>
      <c r="F3483" s="15">
        <f>IF(ISBLANK($D3483),"",IF(ISBLANK($E3483),VLOOKUP($D3483,$J:$K,2,FALSE),VLOOKUP($E3483,'Daycare Packages'!$A:$G,7,FALSE)))</f>
        <v>23</v>
      </c>
      <c r="G3483" s="15"/>
      <c r="H3483" s="15">
        <f t="shared" si="128"/>
        <v>23</v>
      </c>
      <c r="I3483" s="198">
        <f t="shared" si="129"/>
        <v>3</v>
      </c>
    </row>
    <row r="3484" spans="1:9" x14ac:dyDescent="0.3">
      <c r="A3484" s="10">
        <v>43549</v>
      </c>
      <c r="B3484" s="11" t="s">
        <v>1221</v>
      </c>
      <c r="C3484" s="11" t="s">
        <v>1242</v>
      </c>
      <c r="D3484" s="11" t="s">
        <v>662</v>
      </c>
      <c r="E3484" s="11">
        <v>6812344</v>
      </c>
      <c r="F3484" s="15">
        <f>IF(ISBLANK($D3484),"",IF(ISBLANK($E3484),VLOOKUP($D3484,$J:$K,2,FALSE),VLOOKUP($E3484,'Daycare Packages'!$A:$G,7,FALSE)))</f>
        <v>26</v>
      </c>
      <c r="G3484" s="15"/>
      <c r="H3484" s="15">
        <f t="shared" si="128"/>
        <v>26</v>
      </c>
      <c r="I3484" s="198">
        <f t="shared" si="129"/>
        <v>3</v>
      </c>
    </row>
    <row r="3485" spans="1:9" x14ac:dyDescent="0.3">
      <c r="A3485" s="10">
        <v>43549</v>
      </c>
      <c r="B3485" s="11" t="s">
        <v>799</v>
      </c>
      <c r="C3485" s="11" t="s">
        <v>800</v>
      </c>
      <c r="D3485" s="11" t="s">
        <v>662</v>
      </c>
      <c r="F3485" s="15">
        <f>IF(ISBLANK($D3485),"",IF(ISBLANK($E3485),VLOOKUP($D3485,$J:$K,2,FALSE),VLOOKUP($E3485,'Daycare Packages'!$A:$G,7,FALSE)))</f>
        <v>30</v>
      </c>
      <c r="G3485" s="15"/>
      <c r="H3485" s="15">
        <f t="shared" si="128"/>
        <v>30</v>
      </c>
      <c r="I3485" s="198">
        <f t="shared" si="129"/>
        <v>3</v>
      </c>
    </row>
    <row r="3486" spans="1:9" x14ac:dyDescent="0.3">
      <c r="A3486" s="10">
        <v>43549</v>
      </c>
      <c r="B3486" s="11" t="s">
        <v>207</v>
      </c>
      <c r="C3486" s="11" t="s">
        <v>229</v>
      </c>
      <c r="D3486" s="11" t="s">
        <v>662</v>
      </c>
      <c r="E3486" s="11">
        <v>6733314</v>
      </c>
      <c r="F3486" s="15">
        <f>IF(ISBLANK($D3486),"",IF(ISBLANK($E3486),VLOOKUP($D3486,$J:$K,2,FALSE),VLOOKUP($E3486,'Daycare Packages'!$A:$G,7,FALSE)))</f>
        <v>22</v>
      </c>
      <c r="G3486" s="15"/>
      <c r="H3486" s="15">
        <f t="shared" si="128"/>
        <v>22</v>
      </c>
      <c r="I3486" s="198">
        <f t="shared" si="129"/>
        <v>3</v>
      </c>
    </row>
    <row r="3487" spans="1:9" x14ac:dyDescent="0.3">
      <c r="A3487" s="10">
        <v>43549</v>
      </c>
      <c r="B3487" s="11" t="s">
        <v>163</v>
      </c>
      <c r="C3487" s="11" t="s">
        <v>805</v>
      </c>
      <c r="D3487" s="11" t="s">
        <v>662</v>
      </c>
      <c r="F3487" s="15">
        <f>IF(ISBLANK($D3487),"",IF(ISBLANK($E3487),VLOOKUP($D3487,$J:$K,2,FALSE),VLOOKUP($E3487,'Daycare Packages'!$A:$G,7,FALSE)))</f>
        <v>30</v>
      </c>
      <c r="G3487" s="15"/>
      <c r="H3487" s="15">
        <f t="shared" si="128"/>
        <v>30</v>
      </c>
      <c r="I3487" s="198">
        <f t="shared" si="129"/>
        <v>3</v>
      </c>
    </row>
    <row r="3488" spans="1:9" x14ac:dyDescent="0.3">
      <c r="A3488" s="10">
        <v>43549</v>
      </c>
      <c r="B3488" s="11" t="s">
        <v>716</v>
      </c>
      <c r="C3488" s="11" t="s">
        <v>717</v>
      </c>
      <c r="D3488" s="11" t="s">
        <v>662</v>
      </c>
      <c r="F3488" s="15">
        <f>IF(ISBLANK($D3488),"",IF(ISBLANK($E3488),VLOOKUP($D3488,$J:$K,2,FALSE),VLOOKUP($E3488,'Daycare Packages'!$A:$G,7,FALSE)))</f>
        <v>30</v>
      </c>
      <c r="G3488" s="15"/>
      <c r="H3488" s="15">
        <f t="shared" si="128"/>
        <v>30</v>
      </c>
      <c r="I3488" s="198">
        <f t="shared" si="129"/>
        <v>3</v>
      </c>
    </row>
    <row r="3489" spans="1:9" x14ac:dyDescent="0.3">
      <c r="A3489" s="10">
        <v>43549</v>
      </c>
      <c r="B3489" s="11" t="s">
        <v>873</v>
      </c>
      <c r="C3489" s="11" t="s">
        <v>493</v>
      </c>
      <c r="D3489" s="11" t="s">
        <v>662</v>
      </c>
      <c r="F3489" s="15">
        <f>IF(ISBLANK($D3489),"",IF(ISBLANK($E3489),VLOOKUP($D3489,$J:$K,2,FALSE),VLOOKUP($E3489,'Daycare Packages'!$A:$G,7,FALSE)))</f>
        <v>30</v>
      </c>
      <c r="G3489" s="15"/>
      <c r="H3489" s="15">
        <f t="shared" si="128"/>
        <v>30</v>
      </c>
      <c r="I3489" s="198">
        <f t="shared" si="129"/>
        <v>3</v>
      </c>
    </row>
    <row r="3490" spans="1:9" x14ac:dyDescent="0.3">
      <c r="A3490" s="10">
        <v>43549</v>
      </c>
      <c r="B3490" s="11" t="s">
        <v>365</v>
      </c>
      <c r="C3490" s="11" t="s">
        <v>587</v>
      </c>
      <c r="D3490" s="11" t="s">
        <v>662</v>
      </c>
      <c r="F3490" s="15">
        <f>IF(ISBLANK($D3490),"",IF(ISBLANK($E3490),VLOOKUP($D3490,$J:$K,2,FALSE),VLOOKUP($E3490,'Daycare Packages'!$A:$G,7,FALSE)))</f>
        <v>30</v>
      </c>
      <c r="G3490" s="15"/>
      <c r="H3490" s="15">
        <f t="shared" si="128"/>
        <v>30</v>
      </c>
      <c r="I3490" s="198">
        <f t="shared" si="129"/>
        <v>3</v>
      </c>
    </row>
    <row r="3491" spans="1:9" x14ac:dyDescent="0.3">
      <c r="A3491" s="10">
        <v>43549</v>
      </c>
      <c r="B3491" s="11" t="s">
        <v>663</v>
      </c>
      <c r="C3491" s="11" t="s">
        <v>665</v>
      </c>
      <c r="D3491" s="11" t="s">
        <v>662</v>
      </c>
      <c r="F3491" s="15">
        <f>IF(ISBLANK($D3491),"",IF(ISBLANK($E3491),VLOOKUP($D3491,$J:$K,2,FALSE),VLOOKUP($E3491,'Daycare Packages'!$A:$G,7,FALSE)))</f>
        <v>30</v>
      </c>
      <c r="G3491" s="15"/>
      <c r="H3491" s="15">
        <f t="shared" si="128"/>
        <v>30</v>
      </c>
      <c r="I3491" s="198">
        <f t="shared" si="129"/>
        <v>3</v>
      </c>
    </row>
    <row r="3492" spans="1:9" x14ac:dyDescent="0.3">
      <c r="A3492" s="55">
        <v>43549</v>
      </c>
      <c r="B3492" s="56" t="s">
        <v>663</v>
      </c>
      <c r="C3492" s="56" t="s">
        <v>664</v>
      </c>
      <c r="D3492" s="56" t="s">
        <v>662</v>
      </c>
      <c r="E3492" s="56"/>
      <c r="F3492" s="59">
        <f>IF(ISBLANK($D3492),"",IF(ISBLANK($E3492),VLOOKUP($D3492,$J:$K,2,FALSE),VLOOKUP($E3492,'Daycare Packages'!$A:$G,7,FALSE)))</f>
        <v>30</v>
      </c>
      <c r="G3492" s="59"/>
      <c r="H3492" s="59">
        <f t="shared" si="128"/>
        <v>30</v>
      </c>
      <c r="I3492" s="198">
        <f t="shared" si="129"/>
        <v>3</v>
      </c>
    </row>
    <row r="3493" spans="1:9" x14ac:dyDescent="0.3">
      <c r="A3493" s="10">
        <v>43550</v>
      </c>
      <c r="B3493" s="11" t="s">
        <v>799</v>
      </c>
      <c r="C3493" s="11" t="s">
        <v>800</v>
      </c>
      <c r="D3493" s="11" t="s">
        <v>659</v>
      </c>
      <c r="F3493" s="15">
        <f>IF(ISBLANK($D3493),"",IF(ISBLANK($E3493),VLOOKUP($D3493,$J:$K,2,FALSE),VLOOKUP($E3493,'Daycare Packages'!$A:$G,7,FALSE)))</f>
        <v>20</v>
      </c>
      <c r="G3493" s="15"/>
      <c r="H3493" s="15">
        <f t="shared" si="128"/>
        <v>20</v>
      </c>
      <c r="I3493" s="198">
        <f t="shared" si="129"/>
        <v>3</v>
      </c>
    </row>
    <row r="3494" spans="1:9" x14ac:dyDescent="0.3">
      <c r="A3494" s="10">
        <v>43550</v>
      </c>
      <c r="B3494" s="11" t="s">
        <v>152</v>
      </c>
      <c r="C3494" s="11" t="s">
        <v>679</v>
      </c>
      <c r="D3494" s="11" t="s">
        <v>662</v>
      </c>
      <c r="E3494" s="11">
        <v>6804823</v>
      </c>
      <c r="F3494" s="15">
        <f>IF(ISBLANK($D3494),"",IF(ISBLANK($E3494),VLOOKUP($D3494,$J:$K,2,FALSE),VLOOKUP($E3494,'Daycare Packages'!$A:$G,7,FALSE)))</f>
        <v>23</v>
      </c>
      <c r="G3494" s="15"/>
      <c r="H3494" s="15">
        <f t="shared" si="128"/>
        <v>23</v>
      </c>
      <c r="I3494" s="198">
        <f t="shared" si="129"/>
        <v>3</v>
      </c>
    </row>
    <row r="3495" spans="1:9" x14ac:dyDescent="0.3">
      <c r="A3495" s="10">
        <v>43550</v>
      </c>
      <c r="B3495" s="11" t="s">
        <v>190</v>
      </c>
      <c r="C3495" s="11" t="s">
        <v>718</v>
      </c>
      <c r="D3495" s="11" t="s">
        <v>659</v>
      </c>
      <c r="F3495" s="15">
        <f>IF(ISBLANK($D3495),"",IF(ISBLANK($E3495),VLOOKUP($D3495,$J:$K,2,FALSE),VLOOKUP($E3495,'Daycare Packages'!$A:$G,7,FALSE)))</f>
        <v>20</v>
      </c>
      <c r="G3495" s="15"/>
      <c r="H3495" s="15">
        <f t="shared" si="128"/>
        <v>20</v>
      </c>
      <c r="I3495" s="198">
        <f t="shared" si="129"/>
        <v>3</v>
      </c>
    </row>
    <row r="3496" spans="1:9" x14ac:dyDescent="0.3">
      <c r="A3496" s="10">
        <v>43550</v>
      </c>
      <c r="B3496" s="11" t="s">
        <v>889</v>
      </c>
      <c r="C3496" s="11" t="s">
        <v>890</v>
      </c>
      <c r="D3496" s="11" t="s">
        <v>659</v>
      </c>
      <c r="F3496" s="15">
        <f>IF(ISBLANK($D3496),"",IF(ISBLANK($E3496),VLOOKUP($D3496,$J:$K,2,FALSE),VLOOKUP($E3496,'Daycare Packages'!$A:$G,7,FALSE)))</f>
        <v>20</v>
      </c>
      <c r="G3496" s="15"/>
      <c r="H3496" s="15">
        <f t="shared" si="128"/>
        <v>20</v>
      </c>
      <c r="I3496" s="198">
        <f t="shared" si="129"/>
        <v>3</v>
      </c>
    </row>
    <row r="3497" spans="1:9" x14ac:dyDescent="0.3">
      <c r="A3497" s="10">
        <v>43550</v>
      </c>
      <c r="B3497" s="11" t="s">
        <v>174</v>
      </c>
      <c r="C3497" s="11" t="s">
        <v>432</v>
      </c>
      <c r="D3497" s="11" t="s">
        <v>659</v>
      </c>
      <c r="F3497" s="15">
        <f>IF(ISBLANK($D3497),"",IF(ISBLANK($E3497),VLOOKUP($D3497,$J:$K,2,FALSE),VLOOKUP($E3497,'Daycare Packages'!$A:$G,7,FALSE)))</f>
        <v>20</v>
      </c>
      <c r="G3497" s="15"/>
      <c r="H3497" s="15">
        <f t="shared" si="128"/>
        <v>20</v>
      </c>
      <c r="I3497" s="198">
        <f t="shared" si="129"/>
        <v>3</v>
      </c>
    </row>
    <row r="3498" spans="1:9" x14ac:dyDescent="0.3">
      <c r="A3498" s="10">
        <v>43550</v>
      </c>
      <c r="B3498" s="11" t="s">
        <v>162</v>
      </c>
      <c r="C3498" s="11" t="s">
        <v>676</v>
      </c>
      <c r="D3498" s="11" t="s">
        <v>662</v>
      </c>
      <c r="E3498" s="11">
        <v>6759400</v>
      </c>
      <c r="F3498" s="15">
        <f>IF(ISBLANK($D3498),"",IF(ISBLANK($E3498),VLOOKUP($D3498,$J:$K,2,FALSE),VLOOKUP($E3498,'Daycare Packages'!$A:$G,7,FALSE)))</f>
        <v>27</v>
      </c>
      <c r="G3498" s="15"/>
      <c r="H3498" s="15">
        <f t="shared" si="128"/>
        <v>27</v>
      </c>
      <c r="I3498" s="198">
        <f t="shared" si="129"/>
        <v>3</v>
      </c>
    </row>
    <row r="3499" spans="1:9" x14ac:dyDescent="0.3">
      <c r="A3499" s="10">
        <v>43550</v>
      </c>
      <c r="B3499" s="11" t="s">
        <v>82</v>
      </c>
      <c r="C3499" s="11" t="s">
        <v>694</v>
      </c>
      <c r="D3499" s="11" t="s">
        <v>662</v>
      </c>
      <c r="E3499" s="11">
        <v>6717676</v>
      </c>
      <c r="F3499" s="15">
        <f>IF(ISBLANK($D3499),"",IF(ISBLANK($E3499),VLOOKUP($D3499,$J:$K,2,FALSE),VLOOKUP($E3499,'Daycare Packages'!$A:$G,7,FALSE)))</f>
        <v>22</v>
      </c>
      <c r="G3499" s="15"/>
      <c r="H3499" s="15">
        <f t="shared" si="128"/>
        <v>22</v>
      </c>
      <c r="I3499" s="198">
        <f t="shared" si="129"/>
        <v>3</v>
      </c>
    </row>
    <row r="3500" spans="1:9" x14ac:dyDescent="0.3">
      <c r="A3500" s="10">
        <v>43550</v>
      </c>
      <c r="B3500" s="11" t="s">
        <v>82</v>
      </c>
      <c r="C3500" s="11" t="s">
        <v>695</v>
      </c>
      <c r="D3500" s="11" t="s">
        <v>662</v>
      </c>
      <c r="E3500" s="11">
        <v>6717676</v>
      </c>
      <c r="F3500" s="15">
        <f>IF(ISBLANK($D3500),"",IF(ISBLANK($E3500),VLOOKUP($D3500,$J:$K,2,FALSE),VLOOKUP($E3500,'Daycare Packages'!$A:$G,7,FALSE)))</f>
        <v>22</v>
      </c>
      <c r="G3500" s="15"/>
      <c r="H3500" s="15">
        <f t="shared" si="128"/>
        <v>22</v>
      </c>
      <c r="I3500" s="198">
        <f t="shared" si="129"/>
        <v>3</v>
      </c>
    </row>
    <row r="3501" spans="1:9" x14ac:dyDescent="0.3">
      <c r="A3501" s="10">
        <v>43550</v>
      </c>
      <c r="B3501" s="11" t="s">
        <v>677</v>
      </c>
      <c r="C3501" s="11" t="s">
        <v>678</v>
      </c>
      <c r="D3501" s="11" t="s">
        <v>662</v>
      </c>
      <c r="F3501" s="15">
        <f>IF(ISBLANK($D3501),"",IF(ISBLANK($E3501),VLOOKUP($D3501,$J:$K,2,FALSE),VLOOKUP($E3501,'Daycare Packages'!$A:$G,7,FALSE)))</f>
        <v>30</v>
      </c>
      <c r="G3501" s="15"/>
      <c r="H3501" s="15">
        <f t="shared" si="128"/>
        <v>30</v>
      </c>
      <c r="I3501" s="198">
        <f t="shared" si="129"/>
        <v>3</v>
      </c>
    </row>
    <row r="3502" spans="1:9" x14ac:dyDescent="0.3">
      <c r="A3502" s="10">
        <v>43550</v>
      </c>
      <c r="B3502" s="11" t="s">
        <v>127</v>
      </c>
      <c r="C3502" s="11" t="s">
        <v>715</v>
      </c>
      <c r="D3502" s="11" t="s">
        <v>662</v>
      </c>
      <c r="E3502" s="11">
        <v>6756191</v>
      </c>
      <c r="F3502" s="15">
        <f>IF(ISBLANK($D3502),"",IF(ISBLANK($E3502),VLOOKUP($D3502,$J:$K,2,FALSE),VLOOKUP($E3502,'Daycare Packages'!$A:$G,7,FALSE)))</f>
        <v>23</v>
      </c>
      <c r="G3502" s="15"/>
      <c r="H3502" s="15">
        <f t="shared" si="128"/>
        <v>23</v>
      </c>
      <c r="I3502" s="198">
        <f t="shared" si="129"/>
        <v>3</v>
      </c>
    </row>
    <row r="3503" spans="1:9" x14ac:dyDescent="0.3">
      <c r="A3503" s="10">
        <v>43550</v>
      </c>
      <c r="B3503" s="11" t="s">
        <v>722</v>
      </c>
      <c r="C3503" s="11" t="s">
        <v>548</v>
      </c>
      <c r="D3503" s="11" t="s">
        <v>662</v>
      </c>
      <c r="F3503" s="15">
        <f>IF(ISBLANK($D3503),"",IF(ISBLANK($E3503),VLOOKUP($D3503,$J:$K,2,FALSE),VLOOKUP($E3503,'Daycare Packages'!$A:$G,7,FALSE)))</f>
        <v>30</v>
      </c>
      <c r="G3503" s="15"/>
      <c r="H3503" s="15">
        <f t="shared" si="128"/>
        <v>30</v>
      </c>
      <c r="I3503" s="198">
        <f t="shared" si="129"/>
        <v>3</v>
      </c>
    </row>
    <row r="3504" spans="1:9" x14ac:dyDescent="0.3">
      <c r="A3504" s="10">
        <v>43550</v>
      </c>
      <c r="B3504" s="11" t="s">
        <v>129</v>
      </c>
      <c r="C3504" s="11" t="s">
        <v>914</v>
      </c>
      <c r="D3504" s="11" t="s">
        <v>662</v>
      </c>
      <c r="E3504" s="11">
        <v>6659079</v>
      </c>
      <c r="F3504" s="15">
        <f>IF(ISBLANK($D3504),"",IF(ISBLANK($E3504),VLOOKUP($D3504,$J:$K,2,FALSE),VLOOKUP($E3504,'Daycare Packages'!$A:$G,7,FALSE)))</f>
        <v>26</v>
      </c>
      <c r="G3504" s="15"/>
      <c r="H3504" s="15">
        <f t="shared" si="128"/>
        <v>26</v>
      </c>
      <c r="I3504" s="198">
        <f t="shared" si="129"/>
        <v>3</v>
      </c>
    </row>
    <row r="3505" spans="1:9" x14ac:dyDescent="0.3">
      <c r="A3505" s="10">
        <v>43550</v>
      </c>
      <c r="B3505" s="11" t="s">
        <v>123</v>
      </c>
      <c r="C3505" s="11" t="s">
        <v>507</v>
      </c>
      <c r="D3505" s="11" t="s">
        <v>662</v>
      </c>
      <c r="E3505" s="11">
        <v>6644301</v>
      </c>
      <c r="F3505" s="15">
        <f>IF(ISBLANK($D3505),"",IF(ISBLANK($E3505),VLOOKUP($D3505,$J:$K,2,FALSE),VLOOKUP($E3505,'Daycare Packages'!$A:$G,7,FALSE)))</f>
        <v>22</v>
      </c>
      <c r="G3505" s="15"/>
      <c r="H3505" s="15">
        <f t="shared" si="128"/>
        <v>22</v>
      </c>
      <c r="I3505" s="198">
        <f t="shared" si="129"/>
        <v>3</v>
      </c>
    </row>
    <row r="3506" spans="1:9" x14ac:dyDescent="0.3">
      <c r="A3506" s="10">
        <v>43550</v>
      </c>
      <c r="B3506" s="11" t="s">
        <v>643</v>
      </c>
      <c r="C3506" s="11" t="s">
        <v>415</v>
      </c>
      <c r="D3506" s="11" t="s">
        <v>662</v>
      </c>
      <c r="F3506" s="15">
        <f>IF(ISBLANK($D3506),"",IF(ISBLANK($E3506),VLOOKUP($D3506,$J:$K,2,FALSE),VLOOKUP($E3506,'Daycare Packages'!$A:$G,7,FALSE)))</f>
        <v>30</v>
      </c>
      <c r="G3506" s="15"/>
      <c r="H3506" s="15">
        <f t="shared" si="128"/>
        <v>30</v>
      </c>
      <c r="I3506" s="198">
        <f t="shared" si="129"/>
        <v>3</v>
      </c>
    </row>
    <row r="3507" spans="1:9" x14ac:dyDescent="0.3">
      <c r="A3507" s="10">
        <v>43550</v>
      </c>
      <c r="B3507" s="11" t="s">
        <v>643</v>
      </c>
      <c r="C3507" s="11" t="s">
        <v>804</v>
      </c>
      <c r="D3507" s="11" t="s">
        <v>662</v>
      </c>
      <c r="F3507" s="15">
        <f>IF(ISBLANK($D3507),"",IF(ISBLANK($E3507),VLOOKUP($D3507,$J:$K,2,FALSE),VLOOKUP($E3507,'Daycare Packages'!$A:$G,7,FALSE)))</f>
        <v>30</v>
      </c>
      <c r="G3507" s="15"/>
      <c r="H3507" s="15">
        <f t="shared" si="128"/>
        <v>30</v>
      </c>
      <c r="I3507" s="198">
        <f t="shared" si="129"/>
        <v>3</v>
      </c>
    </row>
    <row r="3508" spans="1:9" x14ac:dyDescent="0.3">
      <c r="A3508" s="10">
        <v>43550</v>
      </c>
      <c r="B3508" s="11" t="s">
        <v>760</v>
      </c>
      <c r="C3508" s="11" t="s">
        <v>761</v>
      </c>
      <c r="D3508" s="11" t="s">
        <v>662</v>
      </c>
      <c r="F3508" s="15">
        <f>IF(ISBLANK($D3508),"",IF(ISBLANK($E3508),VLOOKUP($D3508,$J:$K,2,FALSE),VLOOKUP($E3508,'Daycare Packages'!$A:$G,7,FALSE)))</f>
        <v>30</v>
      </c>
      <c r="G3508" s="15"/>
      <c r="H3508" s="15">
        <f t="shared" ref="H3508:H3571" si="130">IF(ISBLANK(D3508),"",SUM(F3508:G3508))</f>
        <v>30</v>
      </c>
      <c r="I3508" s="198">
        <f t="shared" si="129"/>
        <v>3</v>
      </c>
    </row>
    <row r="3509" spans="1:9" x14ac:dyDescent="0.3">
      <c r="A3509" s="10">
        <v>43550</v>
      </c>
      <c r="B3509" s="11" t="s">
        <v>907</v>
      </c>
      <c r="C3509" s="11" t="s">
        <v>909</v>
      </c>
      <c r="D3509" s="11" t="s">
        <v>662</v>
      </c>
      <c r="F3509" s="15">
        <f>IF(ISBLANK($D3509),"",IF(ISBLANK($E3509),VLOOKUP($D3509,$J:$K,2,FALSE),VLOOKUP($E3509,'Daycare Packages'!$A:$G,7,FALSE)))</f>
        <v>30</v>
      </c>
      <c r="G3509" s="15"/>
      <c r="H3509" s="15">
        <f t="shared" si="130"/>
        <v>30</v>
      </c>
      <c r="I3509" s="198">
        <f t="shared" si="129"/>
        <v>3</v>
      </c>
    </row>
    <row r="3510" spans="1:9" x14ac:dyDescent="0.3">
      <c r="A3510" s="10">
        <v>43550</v>
      </c>
      <c r="B3510" s="11" t="s">
        <v>907</v>
      </c>
      <c r="C3510" s="11" t="s">
        <v>908</v>
      </c>
      <c r="D3510" s="11" t="s">
        <v>662</v>
      </c>
      <c r="F3510" s="15">
        <f>IF(ISBLANK($D3510),"",IF(ISBLANK($E3510),VLOOKUP($D3510,$J:$K,2,FALSE),VLOOKUP($E3510,'Daycare Packages'!$A:$G,7,FALSE)))</f>
        <v>30</v>
      </c>
      <c r="G3510" s="15"/>
      <c r="H3510" s="15">
        <f t="shared" si="130"/>
        <v>30</v>
      </c>
      <c r="I3510" s="198">
        <f t="shared" si="129"/>
        <v>3</v>
      </c>
    </row>
    <row r="3511" spans="1:9" x14ac:dyDescent="0.3">
      <c r="A3511" s="10">
        <v>43550</v>
      </c>
      <c r="B3511" s="11" t="s">
        <v>244</v>
      </c>
      <c r="C3511" s="11" t="s">
        <v>673</v>
      </c>
      <c r="D3511" s="11" t="s">
        <v>662</v>
      </c>
      <c r="F3511" s="15">
        <f>IF(ISBLANK($D3511),"",IF(ISBLANK($E3511),VLOOKUP($D3511,$J:$K,2,FALSE),VLOOKUP($E3511,'Daycare Packages'!$A:$G,7,FALSE)))</f>
        <v>30</v>
      </c>
      <c r="G3511" s="15"/>
      <c r="H3511" s="15">
        <f t="shared" si="130"/>
        <v>30</v>
      </c>
      <c r="I3511" s="198">
        <f t="shared" si="129"/>
        <v>3</v>
      </c>
    </row>
    <row r="3512" spans="1:9" x14ac:dyDescent="0.3">
      <c r="A3512" s="10">
        <v>43550</v>
      </c>
      <c r="B3512" s="11" t="s">
        <v>1165</v>
      </c>
      <c r="C3512" s="11" t="s">
        <v>1166</v>
      </c>
      <c r="D3512" s="11" t="s">
        <v>662</v>
      </c>
      <c r="F3512" s="15">
        <f>IF(ISBLANK($D3512),"",IF(ISBLANK($E3512),VLOOKUP($D3512,$J:$K,2,FALSE),VLOOKUP($E3512,'Daycare Packages'!$A:$G,7,FALSE)))</f>
        <v>30</v>
      </c>
      <c r="G3512" s="15"/>
      <c r="H3512" s="15">
        <f t="shared" si="130"/>
        <v>30</v>
      </c>
      <c r="I3512" s="198">
        <f t="shared" si="129"/>
        <v>3</v>
      </c>
    </row>
    <row r="3513" spans="1:9" x14ac:dyDescent="0.3">
      <c r="A3513" s="10">
        <v>43550</v>
      </c>
      <c r="B3513" s="11" t="s">
        <v>107</v>
      </c>
      <c r="C3513" s="11" t="s">
        <v>821</v>
      </c>
      <c r="D3513" s="11" t="s">
        <v>662</v>
      </c>
      <c r="E3513" s="11">
        <v>6546798</v>
      </c>
      <c r="F3513" s="15">
        <f>IF(ISBLANK($D3513),"",IF(ISBLANK($E3513),VLOOKUP($D3513,$J:$K,2,FALSE),VLOOKUP($E3513,'Daycare Packages'!$A:$G,7,FALSE)))</f>
        <v>22</v>
      </c>
      <c r="G3513" s="15"/>
      <c r="H3513" s="15">
        <f t="shared" si="130"/>
        <v>22</v>
      </c>
      <c r="I3513" s="198">
        <f t="shared" si="129"/>
        <v>3</v>
      </c>
    </row>
    <row r="3514" spans="1:9" x14ac:dyDescent="0.3">
      <c r="A3514" s="10">
        <v>43550</v>
      </c>
      <c r="B3514" s="11" t="s">
        <v>107</v>
      </c>
      <c r="C3514" s="11" t="s">
        <v>1243</v>
      </c>
      <c r="D3514" s="11" t="s">
        <v>662</v>
      </c>
      <c r="F3514" s="15">
        <f>IF(ISBLANK($D3514),"",IF(ISBLANK($E3514),VLOOKUP($D3514,$J:$K,2,FALSE),VLOOKUP($E3514,'Daycare Packages'!$A:$G,7,FALSE)))</f>
        <v>30</v>
      </c>
      <c r="G3514" s="15"/>
      <c r="H3514" s="15">
        <f t="shared" si="130"/>
        <v>30</v>
      </c>
      <c r="I3514" s="198">
        <f t="shared" si="129"/>
        <v>3</v>
      </c>
    </row>
    <row r="3515" spans="1:9" x14ac:dyDescent="0.3">
      <c r="A3515" s="10">
        <v>43550</v>
      </c>
      <c r="B3515" s="11" t="s">
        <v>182</v>
      </c>
      <c r="C3515" s="11" t="s">
        <v>685</v>
      </c>
      <c r="D3515" s="11" t="s">
        <v>662</v>
      </c>
      <c r="E3515" s="11">
        <v>6769807</v>
      </c>
      <c r="F3515" s="15">
        <f>IF(ISBLANK($D3515),"",IF(ISBLANK($E3515),VLOOKUP($D3515,$J:$K,2,FALSE),VLOOKUP($E3515,'Daycare Packages'!$A:$G,7,FALSE)))</f>
        <v>23</v>
      </c>
      <c r="G3515" s="15"/>
      <c r="H3515" s="15">
        <f t="shared" si="130"/>
        <v>23</v>
      </c>
      <c r="I3515" s="198">
        <f t="shared" si="129"/>
        <v>3</v>
      </c>
    </row>
    <row r="3516" spans="1:9" x14ac:dyDescent="0.3">
      <c r="A3516" s="10">
        <v>43550</v>
      </c>
      <c r="B3516" s="11" t="s">
        <v>690</v>
      </c>
      <c r="C3516" s="11" t="s">
        <v>691</v>
      </c>
      <c r="D3516" s="11" t="s">
        <v>662</v>
      </c>
      <c r="E3516" s="11">
        <v>6754754</v>
      </c>
      <c r="F3516" s="15">
        <f>IF(ISBLANK($D3516),"",IF(ISBLANK($E3516),VLOOKUP($D3516,$J:$K,2,FALSE),VLOOKUP($E3516,'Daycare Packages'!$A:$G,7,FALSE)))</f>
        <v>25</v>
      </c>
      <c r="G3516" s="15"/>
      <c r="H3516" s="15">
        <f t="shared" si="130"/>
        <v>25</v>
      </c>
      <c r="I3516" s="198">
        <f t="shared" si="129"/>
        <v>3</v>
      </c>
    </row>
    <row r="3517" spans="1:9" x14ac:dyDescent="0.3">
      <c r="A3517" s="10">
        <v>43550</v>
      </c>
      <c r="B3517" s="11" t="s">
        <v>197</v>
      </c>
      <c r="C3517" s="11" t="s">
        <v>754</v>
      </c>
      <c r="D3517" s="11" t="s">
        <v>662</v>
      </c>
      <c r="E3517" s="11">
        <v>6804085</v>
      </c>
      <c r="F3517" s="15">
        <f>IF(ISBLANK($D3517),"",IF(ISBLANK($E3517),VLOOKUP($D3517,$J:$K,2,FALSE),VLOOKUP($E3517,'Daycare Packages'!$A:$G,7,FALSE)))</f>
        <v>27</v>
      </c>
      <c r="G3517" s="15"/>
      <c r="H3517" s="15">
        <f t="shared" si="130"/>
        <v>27</v>
      </c>
      <c r="I3517" s="198">
        <f t="shared" si="129"/>
        <v>3</v>
      </c>
    </row>
    <row r="3518" spans="1:9" x14ac:dyDescent="0.3">
      <c r="A3518" s="10">
        <v>43550</v>
      </c>
      <c r="B3518" s="11" t="s">
        <v>688</v>
      </c>
      <c r="C3518" s="11" t="s">
        <v>689</v>
      </c>
      <c r="D3518" s="11" t="s">
        <v>662</v>
      </c>
      <c r="F3518" s="15">
        <f>IF(ISBLANK($D3518),"",IF(ISBLANK($E3518),VLOOKUP($D3518,$J:$K,2,FALSE),VLOOKUP($E3518,'Daycare Packages'!$A:$G,7,FALSE)))</f>
        <v>30</v>
      </c>
      <c r="G3518" s="15"/>
      <c r="H3518" s="15">
        <f t="shared" si="130"/>
        <v>30</v>
      </c>
      <c r="I3518" s="198">
        <f t="shared" si="129"/>
        <v>3</v>
      </c>
    </row>
    <row r="3519" spans="1:9" x14ac:dyDescent="0.3">
      <c r="A3519" s="10">
        <v>43550</v>
      </c>
      <c r="B3519" s="11" t="s">
        <v>477</v>
      </c>
      <c r="C3519" s="11" t="s">
        <v>478</v>
      </c>
      <c r="D3519" s="11" t="s">
        <v>662</v>
      </c>
      <c r="F3519" s="15">
        <f>IF(ISBLANK($D3519),"",IF(ISBLANK($E3519),VLOOKUP($D3519,$J:$K,2,FALSE),VLOOKUP($E3519,'Daycare Packages'!$A:$G,7,FALSE)))</f>
        <v>30</v>
      </c>
      <c r="G3519" s="15"/>
      <c r="H3519" s="15">
        <f t="shared" si="130"/>
        <v>30</v>
      </c>
      <c r="I3519" s="198">
        <f t="shared" si="129"/>
        <v>3</v>
      </c>
    </row>
    <row r="3520" spans="1:9" x14ac:dyDescent="0.3">
      <c r="A3520" s="10">
        <v>43550</v>
      </c>
      <c r="B3520" s="11" t="s">
        <v>146</v>
      </c>
      <c r="C3520" s="11" t="s">
        <v>705</v>
      </c>
      <c r="D3520" s="11" t="s">
        <v>662</v>
      </c>
      <c r="E3520" s="11">
        <v>6690320</v>
      </c>
      <c r="F3520" s="15">
        <f>IF(ISBLANK($D3520),"",IF(ISBLANK($E3520),VLOOKUP($D3520,$J:$K,2,FALSE),VLOOKUP($E3520,'Daycare Packages'!$A:$G,7,FALSE)))</f>
        <v>22</v>
      </c>
      <c r="G3520" s="15"/>
      <c r="H3520" s="15">
        <f t="shared" si="130"/>
        <v>22</v>
      </c>
      <c r="I3520" s="198">
        <f t="shared" si="129"/>
        <v>3</v>
      </c>
    </row>
    <row r="3521" spans="1:9" x14ac:dyDescent="0.3">
      <c r="A3521" s="10">
        <v>43550</v>
      </c>
      <c r="B3521" s="11" t="s">
        <v>855</v>
      </c>
      <c r="C3521" s="11" t="s">
        <v>856</v>
      </c>
      <c r="D3521" s="11" t="s">
        <v>662</v>
      </c>
      <c r="F3521" s="15">
        <f>IF(ISBLANK($D3521),"",IF(ISBLANK($E3521),VLOOKUP($D3521,$J:$K,2,FALSE),VLOOKUP($E3521,'Daycare Packages'!$A:$G,7,FALSE)))</f>
        <v>30</v>
      </c>
      <c r="G3521" s="15"/>
      <c r="H3521" s="15">
        <f t="shared" si="130"/>
        <v>30</v>
      </c>
      <c r="I3521" s="198">
        <f t="shared" si="129"/>
        <v>3</v>
      </c>
    </row>
    <row r="3522" spans="1:9" x14ac:dyDescent="0.3">
      <c r="A3522" s="10">
        <v>43550</v>
      </c>
      <c r="B3522" s="11" t="s">
        <v>136</v>
      </c>
      <c r="C3522" s="11" t="s">
        <v>650</v>
      </c>
      <c r="D3522" s="11" t="s">
        <v>662</v>
      </c>
      <c r="E3522" s="11">
        <v>6663980</v>
      </c>
      <c r="F3522" s="15">
        <f>IF(ISBLANK($D3522),"",IF(ISBLANK($E3522),VLOOKUP($D3522,$J:$K,2,FALSE),VLOOKUP($E3522,'Daycare Packages'!$A:$G,7,FALSE)))</f>
        <v>25</v>
      </c>
      <c r="G3522" s="15"/>
      <c r="H3522" s="15">
        <f t="shared" si="130"/>
        <v>25</v>
      </c>
      <c r="I3522" s="198">
        <f t="shared" si="129"/>
        <v>3</v>
      </c>
    </row>
    <row r="3523" spans="1:9" x14ac:dyDescent="0.3">
      <c r="A3523" s="10">
        <v>43550</v>
      </c>
      <c r="B3523" s="11" t="s">
        <v>199</v>
      </c>
      <c r="C3523" s="11" t="s">
        <v>711</v>
      </c>
      <c r="D3523" s="11" t="s">
        <v>662</v>
      </c>
      <c r="E3523" s="11">
        <v>6730274</v>
      </c>
      <c r="F3523" s="15">
        <f>IF(ISBLANK($D3523),"",IF(ISBLANK($E3523),VLOOKUP($D3523,$J:$K,2,FALSE),VLOOKUP($E3523,'Daycare Packages'!$A:$G,7,FALSE)))</f>
        <v>25</v>
      </c>
      <c r="G3523" s="15"/>
      <c r="H3523" s="15">
        <f t="shared" si="130"/>
        <v>25</v>
      </c>
      <c r="I3523" s="198">
        <f t="shared" ref="I3523:I3586" si="131">IF(A3523="",0,MONTH(A3523))</f>
        <v>3</v>
      </c>
    </row>
    <row r="3524" spans="1:9" x14ac:dyDescent="0.3">
      <c r="A3524" s="10">
        <v>43550</v>
      </c>
      <c r="B3524" s="11" t="s">
        <v>122</v>
      </c>
      <c r="C3524" s="11" t="s">
        <v>740</v>
      </c>
      <c r="D3524" s="11" t="s">
        <v>662</v>
      </c>
      <c r="E3524" s="11">
        <v>6632734</v>
      </c>
      <c r="F3524" s="15">
        <f>IF(ISBLANK($D3524),"",IF(ISBLANK($E3524),VLOOKUP($D3524,$J:$K,2,FALSE),VLOOKUP($E3524,'Daycare Packages'!$A:$G,7,FALSE)))</f>
        <v>22</v>
      </c>
      <c r="G3524" s="15"/>
      <c r="H3524" s="15">
        <f t="shared" si="130"/>
        <v>22</v>
      </c>
      <c r="I3524" s="198">
        <f t="shared" si="131"/>
        <v>3</v>
      </c>
    </row>
    <row r="3525" spans="1:9" x14ac:dyDescent="0.3">
      <c r="A3525" s="10">
        <v>43550</v>
      </c>
      <c r="B3525" s="11" t="s">
        <v>626</v>
      </c>
      <c r="C3525" s="11" t="s">
        <v>627</v>
      </c>
      <c r="D3525" s="11" t="s">
        <v>662</v>
      </c>
      <c r="F3525" s="15">
        <f>IF(ISBLANK($D3525),"",IF(ISBLANK($E3525),VLOOKUP($D3525,$J:$K,2,FALSE),VLOOKUP($E3525,'Daycare Packages'!$A:$G,7,FALSE)))</f>
        <v>30</v>
      </c>
      <c r="G3525" s="15"/>
      <c r="H3525" s="15">
        <f t="shared" si="130"/>
        <v>30</v>
      </c>
      <c r="I3525" s="198">
        <f t="shared" si="131"/>
        <v>3</v>
      </c>
    </row>
    <row r="3526" spans="1:9" x14ac:dyDescent="0.3">
      <c r="A3526" s="10">
        <v>43550</v>
      </c>
      <c r="B3526" s="11" t="s">
        <v>156</v>
      </c>
      <c r="C3526" s="11" t="s">
        <v>479</v>
      </c>
      <c r="D3526" s="11" t="s">
        <v>662</v>
      </c>
      <c r="E3526" s="11">
        <v>6798024</v>
      </c>
      <c r="F3526" s="15">
        <f>IF(ISBLANK($D3526),"",IF(ISBLANK($E3526),VLOOKUP($D3526,$J:$K,2,FALSE),VLOOKUP($E3526,'Daycare Packages'!$A:$G,7,FALSE)))</f>
        <v>23</v>
      </c>
      <c r="G3526" s="15"/>
      <c r="H3526" s="15">
        <f t="shared" si="130"/>
        <v>23</v>
      </c>
      <c r="I3526" s="198">
        <f t="shared" si="131"/>
        <v>3</v>
      </c>
    </row>
    <row r="3527" spans="1:9" x14ac:dyDescent="0.3">
      <c r="A3527" s="10">
        <v>43550</v>
      </c>
      <c r="B3527" s="11" t="s">
        <v>196</v>
      </c>
      <c r="C3527" s="11" t="s">
        <v>1244</v>
      </c>
      <c r="D3527" s="11" t="s">
        <v>662</v>
      </c>
      <c r="E3527" s="11">
        <v>6728047</v>
      </c>
      <c r="F3527" s="15">
        <f>IF(ISBLANK($D3527),"",IF(ISBLANK($E3527),VLOOKUP($D3527,$J:$K,2,FALSE),VLOOKUP($E3527,'Daycare Packages'!$A:$G,7,FALSE)))</f>
        <v>24</v>
      </c>
      <c r="G3527" s="15"/>
      <c r="H3527" s="15">
        <f t="shared" si="130"/>
        <v>24</v>
      </c>
      <c r="I3527" s="198">
        <f t="shared" si="131"/>
        <v>3</v>
      </c>
    </row>
    <row r="3528" spans="1:9" x14ac:dyDescent="0.3">
      <c r="A3528" s="10">
        <v>43550</v>
      </c>
      <c r="B3528" s="11" t="s">
        <v>1086</v>
      </c>
      <c r="C3528" s="11" t="s">
        <v>1087</v>
      </c>
      <c r="D3528" s="11" t="s">
        <v>662</v>
      </c>
      <c r="F3528" s="15">
        <f>IF(ISBLANK($D3528),"",IF(ISBLANK($E3528),VLOOKUP($D3528,$J:$K,2,FALSE),VLOOKUP($E3528,'Daycare Packages'!$A:$G,7,FALSE)))</f>
        <v>30</v>
      </c>
      <c r="G3528" s="15"/>
      <c r="H3528" s="15">
        <f t="shared" si="130"/>
        <v>30</v>
      </c>
      <c r="I3528" s="198">
        <f t="shared" si="131"/>
        <v>3</v>
      </c>
    </row>
    <row r="3529" spans="1:9" x14ac:dyDescent="0.3">
      <c r="A3529" s="10">
        <v>43550</v>
      </c>
      <c r="B3529" s="11" t="s">
        <v>160</v>
      </c>
      <c r="C3529" s="11" t="s">
        <v>793</v>
      </c>
      <c r="D3529" s="11" t="s">
        <v>662</v>
      </c>
      <c r="E3529" s="11">
        <v>6790701</v>
      </c>
      <c r="F3529" s="15">
        <f>IF(ISBLANK($D3529),"",IF(ISBLANK($E3529),VLOOKUP($D3529,$J:$K,2,FALSE),VLOOKUP($E3529,'Daycare Packages'!$A:$G,7,FALSE)))</f>
        <v>25</v>
      </c>
      <c r="G3529" s="15"/>
      <c r="H3529" s="15">
        <f t="shared" si="130"/>
        <v>25</v>
      </c>
      <c r="I3529" s="198">
        <f t="shared" si="131"/>
        <v>3</v>
      </c>
    </row>
    <row r="3530" spans="1:9" x14ac:dyDescent="0.3">
      <c r="A3530" s="10">
        <v>43550</v>
      </c>
      <c r="B3530" s="11" t="s">
        <v>160</v>
      </c>
      <c r="C3530" s="11" t="s">
        <v>794</v>
      </c>
      <c r="D3530" s="11" t="s">
        <v>662</v>
      </c>
      <c r="E3530" s="11">
        <v>6790701</v>
      </c>
      <c r="F3530" s="15">
        <f>IF(ISBLANK($D3530),"",IF(ISBLANK($E3530),VLOOKUP($D3530,$J:$K,2,FALSE),VLOOKUP($E3530,'Daycare Packages'!$A:$G,7,FALSE)))</f>
        <v>25</v>
      </c>
      <c r="G3530" s="15"/>
      <c r="H3530" s="15">
        <f t="shared" si="130"/>
        <v>25</v>
      </c>
      <c r="I3530" s="198">
        <f t="shared" si="131"/>
        <v>3</v>
      </c>
    </row>
    <row r="3531" spans="1:9" x14ac:dyDescent="0.3">
      <c r="A3531" s="10">
        <v>43550</v>
      </c>
      <c r="B3531" s="11" t="s">
        <v>873</v>
      </c>
      <c r="C3531" s="11" t="s">
        <v>493</v>
      </c>
      <c r="D3531" s="11" t="s">
        <v>662</v>
      </c>
      <c r="F3531" s="15">
        <f>IF(ISBLANK($D3531),"",IF(ISBLANK($E3531),VLOOKUP($D3531,$J:$K,2,FALSE),VLOOKUP($E3531,'Daycare Packages'!$A:$G,7,FALSE)))</f>
        <v>30</v>
      </c>
      <c r="G3531" s="15"/>
      <c r="H3531" s="15">
        <f t="shared" si="130"/>
        <v>30</v>
      </c>
      <c r="I3531" s="198">
        <f t="shared" si="131"/>
        <v>3</v>
      </c>
    </row>
    <row r="3532" spans="1:9" x14ac:dyDescent="0.3">
      <c r="A3532" s="10">
        <v>43550</v>
      </c>
      <c r="B3532" s="11" t="s">
        <v>179</v>
      </c>
      <c r="C3532" s="11" t="s">
        <v>706</v>
      </c>
      <c r="D3532" s="11" t="s">
        <v>662</v>
      </c>
      <c r="E3532" s="11">
        <v>6762837</v>
      </c>
      <c r="F3532" s="15">
        <f>IF(ISBLANK($D3532),"",IF(ISBLANK($E3532),VLOOKUP($D3532,$J:$K,2,FALSE),VLOOKUP($E3532,'Daycare Packages'!$A:$G,7,FALSE)))</f>
        <v>27</v>
      </c>
      <c r="G3532" s="15"/>
      <c r="H3532" s="15">
        <f t="shared" si="130"/>
        <v>27</v>
      </c>
      <c r="I3532" s="198">
        <f t="shared" si="131"/>
        <v>3</v>
      </c>
    </row>
    <row r="3533" spans="1:9" x14ac:dyDescent="0.3">
      <c r="A3533" s="10">
        <v>43550</v>
      </c>
      <c r="B3533" s="11" t="s">
        <v>217</v>
      </c>
      <c r="C3533" s="11" t="s">
        <v>402</v>
      </c>
      <c r="D3533" s="11" t="s">
        <v>662</v>
      </c>
      <c r="E3533" s="11">
        <v>6784493</v>
      </c>
      <c r="F3533" s="15">
        <f>IF(ISBLANK($D3533),"",IF(ISBLANK($E3533),VLOOKUP($D3533,$J:$K,2,FALSE),VLOOKUP($E3533,'Daycare Packages'!$A:$G,7,FALSE)))</f>
        <v>26</v>
      </c>
      <c r="G3533" s="15"/>
      <c r="H3533" s="15">
        <f t="shared" si="130"/>
        <v>26</v>
      </c>
      <c r="I3533" s="198">
        <f t="shared" si="131"/>
        <v>3</v>
      </c>
    </row>
    <row r="3534" spans="1:9" x14ac:dyDescent="0.3">
      <c r="A3534" s="10">
        <v>43550</v>
      </c>
      <c r="B3534" s="11" t="s">
        <v>173</v>
      </c>
      <c r="C3534" s="11" t="s">
        <v>791</v>
      </c>
      <c r="D3534" s="11" t="s">
        <v>662</v>
      </c>
      <c r="E3534" s="11">
        <v>6715792</v>
      </c>
      <c r="F3534" s="15">
        <f>IF(ISBLANK($D3534),"",IF(ISBLANK($E3534),VLOOKUP($D3534,$J:$K,2,FALSE),VLOOKUP($E3534,'Daycare Packages'!$A:$G,7,FALSE)))</f>
        <v>25</v>
      </c>
      <c r="G3534" s="15"/>
      <c r="H3534" s="15">
        <f t="shared" si="130"/>
        <v>25</v>
      </c>
      <c r="I3534" s="198">
        <f t="shared" si="131"/>
        <v>3</v>
      </c>
    </row>
    <row r="3535" spans="1:9" x14ac:dyDescent="0.3">
      <c r="A3535" s="10">
        <v>43550</v>
      </c>
      <c r="B3535" s="11" t="s">
        <v>140</v>
      </c>
      <c r="C3535" s="11" t="s">
        <v>475</v>
      </c>
      <c r="D3535" s="11" t="s">
        <v>662</v>
      </c>
      <c r="E3535" s="11">
        <v>6777117</v>
      </c>
      <c r="F3535" s="15">
        <f>IF(ISBLANK($D3535),"",IF(ISBLANK($E3535),VLOOKUP($D3535,$J:$K,2,FALSE),VLOOKUP($E3535,'Daycare Packages'!$A:$G,7,FALSE)))</f>
        <v>26</v>
      </c>
      <c r="G3535" s="15"/>
      <c r="H3535" s="15">
        <f t="shared" si="130"/>
        <v>26</v>
      </c>
      <c r="I3535" s="198">
        <f t="shared" si="131"/>
        <v>3</v>
      </c>
    </row>
    <row r="3536" spans="1:9" x14ac:dyDescent="0.3">
      <c r="A3536" s="10">
        <v>43550</v>
      </c>
      <c r="B3536" s="11" t="s">
        <v>115</v>
      </c>
      <c r="C3536" s="11" t="s">
        <v>764</v>
      </c>
      <c r="D3536" s="11" t="s">
        <v>662</v>
      </c>
      <c r="E3536" s="11">
        <v>6589872</v>
      </c>
      <c r="F3536" s="15">
        <f>IF(ISBLANK($D3536),"",IF(ISBLANK($E3536),VLOOKUP($D3536,$J:$K,2,FALSE),VLOOKUP($E3536,'Daycare Packages'!$A:$G,7,FALSE)))</f>
        <v>22</v>
      </c>
      <c r="G3536" s="15"/>
      <c r="H3536" s="15">
        <f t="shared" si="130"/>
        <v>22</v>
      </c>
      <c r="I3536" s="198">
        <f t="shared" si="131"/>
        <v>3</v>
      </c>
    </row>
    <row r="3537" spans="1:9" x14ac:dyDescent="0.3">
      <c r="A3537" s="10">
        <v>43550</v>
      </c>
      <c r="B3537" s="11" t="s">
        <v>246</v>
      </c>
      <c r="C3537" s="11" t="s">
        <v>815</v>
      </c>
      <c r="D3537" s="11" t="s">
        <v>662</v>
      </c>
      <c r="F3537" s="15">
        <f>IF(ISBLANK($D3537),"",IF(ISBLANK($E3537),VLOOKUP($D3537,$J:$K,2,FALSE),VLOOKUP($E3537,'Daycare Packages'!$A:$G,7,FALSE)))</f>
        <v>30</v>
      </c>
      <c r="G3537" s="15"/>
      <c r="H3537" s="15">
        <f t="shared" si="130"/>
        <v>30</v>
      </c>
      <c r="I3537" s="198">
        <f t="shared" si="131"/>
        <v>3</v>
      </c>
    </row>
    <row r="3538" spans="1:9" x14ac:dyDescent="0.3">
      <c r="A3538" s="10">
        <v>43550</v>
      </c>
      <c r="B3538" s="11" t="s">
        <v>246</v>
      </c>
      <c r="C3538" s="11" t="s">
        <v>814</v>
      </c>
      <c r="D3538" s="11" t="s">
        <v>662</v>
      </c>
      <c r="F3538" s="15">
        <f>IF(ISBLANK($D3538),"",IF(ISBLANK($E3538),VLOOKUP($D3538,$J:$K,2,FALSE),VLOOKUP($E3538,'Daycare Packages'!$A:$G,7,FALSE)))</f>
        <v>30</v>
      </c>
      <c r="G3538" s="15"/>
      <c r="H3538" s="15">
        <f t="shared" si="130"/>
        <v>30</v>
      </c>
      <c r="I3538" s="198">
        <f t="shared" si="131"/>
        <v>3</v>
      </c>
    </row>
    <row r="3539" spans="1:9" x14ac:dyDescent="0.3">
      <c r="A3539" s="10">
        <v>43550</v>
      </c>
      <c r="B3539" s="11" t="s">
        <v>138</v>
      </c>
      <c r="C3539" s="11" t="s">
        <v>573</v>
      </c>
      <c r="D3539" s="11" t="s">
        <v>662</v>
      </c>
      <c r="E3539" s="11">
        <v>6803103</v>
      </c>
      <c r="F3539" s="15">
        <f>IF(ISBLANK($D3539),"",IF(ISBLANK($E3539),VLOOKUP($D3539,$J:$K,2,FALSE),VLOOKUP($E3539,'Daycare Packages'!$A:$G,7,FALSE)))</f>
        <v>23</v>
      </c>
      <c r="G3539" s="15"/>
      <c r="H3539" s="15">
        <f t="shared" si="130"/>
        <v>23</v>
      </c>
      <c r="I3539" s="198">
        <f t="shared" si="131"/>
        <v>3</v>
      </c>
    </row>
    <row r="3540" spans="1:9" x14ac:dyDescent="0.3">
      <c r="A3540" s="10">
        <v>43550</v>
      </c>
      <c r="B3540" s="11" t="s">
        <v>183</v>
      </c>
      <c r="C3540" s="11" t="s">
        <v>520</v>
      </c>
      <c r="D3540" s="11" t="s">
        <v>662</v>
      </c>
      <c r="E3540" s="11">
        <v>6722072</v>
      </c>
      <c r="F3540" s="15">
        <f>IF(ISBLANK($D3540),"",IF(ISBLANK($E3540),VLOOKUP($D3540,$J:$K,2,FALSE),VLOOKUP($E3540,'Daycare Packages'!$A:$G,7,FALSE)))</f>
        <v>25</v>
      </c>
      <c r="G3540" s="15"/>
      <c r="H3540" s="15">
        <f t="shared" si="130"/>
        <v>25</v>
      </c>
      <c r="I3540" s="198">
        <f t="shared" si="131"/>
        <v>3</v>
      </c>
    </row>
    <row r="3541" spans="1:9" x14ac:dyDescent="0.3">
      <c r="A3541" s="10">
        <v>43550</v>
      </c>
      <c r="B3541" s="11" t="s">
        <v>170</v>
      </c>
      <c r="C3541" s="11" t="s">
        <v>710</v>
      </c>
      <c r="D3541" s="11" t="s">
        <v>662</v>
      </c>
      <c r="E3541" s="11">
        <v>6715199</v>
      </c>
      <c r="F3541" s="15">
        <f>IF(ISBLANK($D3541),"",IF(ISBLANK($E3541),VLOOKUP($D3541,$J:$K,2,FALSE),VLOOKUP($E3541,'Daycare Packages'!$A:$G,7,FALSE)))</f>
        <v>22</v>
      </c>
      <c r="G3541" s="15"/>
      <c r="H3541" s="15">
        <f t="shared" si="130"/>
        <v>22</v>
      </c>
      <c r="I3541" s="198">
        <f t="shared" si="131"/>
        <v>3</v>
      </c>
    </row>
    <row r="3542" spans="1:9" x14ac:dyDescent="0.3">
      <c r="A3542" s="10">
        <v>43550</v>
      </c>
      <c r="B3542" s="11" t="s">
        <v>459</v>
      </c>
      <c r="C3542" s="11" t="s">
        <v>460</v>
      </c>
      <c r="D3542" s="11" t="s">
        <v>662</v>
      </c>
      <c r="F3542" s="15">
        <f>IF(ISBLANK($D3542),"",IF(ISBLANK($E3542),VLOOKUP($D3542,$J:$K,2,FALSE),VLOOKUP($E3542,'Daycare Packages'!$A:$G,7,FALSE)))</f>
        <v>30</v>
      </c>
      <c r="G3542" s="15"/>
      <c r="H3542" s="15">
        <f t="shared" si="130"/>
        <v>30</v>
      </c>
      <c r="I3542" s="198">
        <f t="shared" si="131"/>
        <v>3</v>
      </c>
    </row>
    <row r="3543" spans="1:9" x14ac:dyDescent="0.3">
      <c r="A3543" s="10">
        <v>43550</v>
      </c>
      <c r="B3543" s="11" t="s">
        <v>54</v>
      </c>
      <c r="C3543" s="11" t="s">
        <v>650</v>
      </c>
      <c r="D3543" s="11" t="s">
        <v>662</v>
      </c>
      <c r="E3543" s="11">
        <v>269197</v>
      </c>
      <c r="F3543" s="15">
        <f>IF(ISBLANK($D3543),"",IF(ISBLANK($E3543),VLOOKUP($D3543,$J:$K,2,FALSE),VLOOKUP($E3543,'Daycare Packages'!$A:$G,7,FALSE)))</f>
        <v>24</v>
      </c>
      <c r="G3543" s="15"/>
      <c r="H3543" s="15">
        <f t="shared" si="130"/>
        <v>24</v>
      </c>
      <c r="I3543" s="198">
        <f t="shared" si="131"/>
        <v>3</v>
      </c>
    </row>
    <row r="3544" spans="1:9" x14ac:dyDescent="0.3">
      <c r="A3544" s="10">
        <v>43550</v>
      </c>
      <c r="B3544" s="11" t="s">
        <v>147</v>
      </c>
      <c r="C3544" s="11" t="s">
        <v>796</v>
      </c>
      <c r="D3544" s="11" t="s">
        <v>662</v>
      </c>
      <c r="E3544" s="11">
        <v>6814069</v>
      </c>
      <c r="F3544" s="15">
        <f>IF(ISBLANK($D3544),"",IF(ISBLANK($E3544),VLOOKUP($D3544,$J:$K,2,FALSE),VLOOKUP($E3544,'Daycare Packages'!$A:$G,7,FALSE)))</f>
        <v>23</v>
      </c>
      <c r="G3544" s="15"/>
      <c r="H3544" s="15">
        <f t="shared" si="130"/>
        <v>23</v>
      </c>
      <c r="I3544" s="198">
        <f t="shared" si="131"/>
        <v>3</v>
      </c>
    </row>
    <row r="3545" spans="1:9" x14ac:dyDescent="0.3">
      <c r="A3545" s="10">
        <v>43550</v>
      </c>
      <c r="B3545" s="11" t="s">
        <v>150</v>
      </c>
      <c r="C3545" s="11" t="s">
        <v>461</v>
      </c>
      <c r="D3545" s="11" t="s">
        <v>662</v>
      </c>
      <c r="E3545" s="11">
        <v>6783975</v>
      </c>
      <c r="F3545" s="15">
        <f>IF(ISBLANK($D3545),"",IF(ISBLANK($E3545),VLOOKUP($D3545,$J:$K,2,FALSE),VLOOKUP($E3545,'Daycare Packages'!$A:$G,7,FALSE)))</f>
        <v>27</v>
      </c>
      <c r="G3545" s="15"/>
      <c r="H3545" s="15">
        <f t="shared" si="130"/>
        <v>27</v>
      </c>
      <c r="I3545" s="198">
        <f t="shared" si="131"/>
        <v>3</v>
      </c>
    </row>
    <row r="3546" spans="1:9" x14ac:dyDescent="0.3">
      <c r="A3546" s="10">
        <v>43550</v>
      </c>
      <c r="B3546" s="11" t="s">
        <v>218</v>
      </c>
      <c r="C3546" s="11" t="s">
        <v>738</v>
      </c>
      <c r="D3546" s="11" t="s">
        <v>662</v>
      </c>
      <c r="E3546" s="11">
        <v>6738001</v>
      </c>
      <c r="F3546" s="15">
        <f>IF(ISBLANK($D3546),"",IF(ISBLANK($E3546),VLOOKUP($D3546,$J:$K,2,FALSE),VLOOKUP($E3546,'Daycare Packages'!$A:$G,7,FALSE)))</f>
        <v>20</v>
      </c>
      <c r="G3546" s="15"/>
      <c r="H3546" s="15">
        <f t="shared" si="130"/>
        <v>20</v>
      </c>
      <c r="I3546" s="198">
        <f t="shared" si="131"/>
        <v>3</v>
      </c>
    </row>
    <row r="3547" spans="1:9" x14ac:dyDescent="0.3">
      <c r="A3547" s="10">
        <v>43550</v>
      </c>
      <c r="B3547" s="11" t="s">
        <v>218</v>
      </c>
      <c r="C3547" s="11" t="s">
        <v>737</v>
      </c>
      <c r="D3547" s="11" t="s">
        <v>662</v>
      </c>
      <c r="E3547" s="11">
        <v>6738001</v>
      </c>
      <c r="F3547" s="15">
        <f>IF(ISBLANK($D3547),"",IF(ISBLANK($E3547),VLOOKUP($D3547,$J:$K,2,FALSE),VLOOKUP($E3547,'Daycare Packages'!$A:$G,7,FALSE)))</f>
        <v>20</v>
      </c>
      <c r="G3547" s="15"/>
      <c r="H3547" s="15">
        <f t="shared" si="130"/>
        <v>20</v>
      </c>
      <c r="I3547" s="198">
        <f t="shared" si="131"/>
        <v>3</v>
      </c>
    </row>
    <row r="3548" spans="1:9" x14ac:dyDescent="0.3">
      <c r="A3548" s="10">
        <v>43550</v>
      </c>
      <c r="B3548" s="11" t="s">
        <v>141</v>
      </c>
      <c r="C3548" s="11" t="s">
        <v>564</v>
      </c>
      <c r="D3548" s="11" t="s">
        <v>662</v>
      </c>
      <c r="E3548" s="11">
        <v>6784081</v>
      </c>
      <c r="F3548" s="15">
        <f>IF(ISBLANK($D3548),"",IF(ISBLANK($E3548),VLOOKUP($D3548,$J:$K,2,FALSE),VLOOKUP($E3548,'Daycare Packages'!$A:$G,7,FALSE)))</f>
        <v>26</v>
      </c>
      <c r="G3548" s="15"/>
      <c r="H3548" s="15">
        <f t="shared" si="130"/>
        <v>26</v>
      </c>
      <c r="I3548" s="198">
        <f t="shared" si="131"/>
        <v>3</v>
      </c>
    </row>
    <row r="3549" spans="1:9" x14ac:dyDescent="0.3">
      <c r="A3549" s="10">
        <v>43550</v>
      </c>
      <c r="B3549" s="11" t="s">
        <v>171</v>
      </c>
      <c r="C3549" s="11" t="s">
        <v>693</v>
      </c>
      <c r="D3549" s="11" t="s">
        <v>662</v>
      </c>
      <c r="E3549" s="11">
        <v>6804106</v>
      </c>
      <c r="F3549" s="15">
        <f>IF(ISBLANK($D3549),"",IF(ISBLANK($E3549),VLOOKUP($D3549,$J:$K,2,FALSE),VLOOKUP($E3549,'Daycare Packages'!$A:$G,7,FALSE)))</f>
        <v>26</v>
      </c>
      <c r="G3549" s="15"/>
      <c r="H3549" s="15">
        <f t="shared" si="130"/>
        <v>26</v>
      </c>
      <c r="I3549" s="198">
        <f t="shared" si="131"/>
        <v>3</v>
      </c>
    </row>
    <row r="3550" spans="1:9" x14ac:dyDescent="0.3">
      <c r="A3550" s="10">
        <v>43550</v>
      </c>
      <c r="B3550" s="11" t="s">
        <v>887</v>
      </c>
      <c r="C3550" s="11" t="s">
        <v>888</v>
      </c>
      <c r="D3550" s="11" t="s">
        <v>662</v>
      </c>
      <c r="F3550" s="15">
        <f>IF(ISBLANK($D3550),"",IF(ISBLANK($E3550),VLOOKUP($D3550,$J:$K,2,FALSE),VLOOKUP($E3550,'Daycare Packages'!$A:$G,7,FALSE)))</f>
        <v>30</v>
      </c>
      <c r="G3550" s="15"/>
      <c r="H3550" s="15">
        <f t="shared" si="130"/>
        <v>30</v>
      </c>
      <c r="I3550" s="198">
        <f t="shared" si="131"/>
        <v>3</v>
      </c>
    </row>
    <row r="3551" spans="1:9" x14ac:dyDescent="0.3">
      <c r="A3551" s="10">
        <v>43550</v>
      </c>
      <c r="B3551" s="11" t="s">
        <v>282</v>
      </c>
      <c r="C3551" s="11" t="s">
        <v>735</v>
      </c>
      <c r="D3551" s="11" t="s">
        <v>662</v>
      </c>
      <c r="F3551" s="15">
        <f>IF(ISBLANK($D3551),"",IF(ISBLANK($E3551),VLOOKUP($D3551,$J:$K,2,FALSE),VLOOKUP($E3551,'Daycare Packages'!$A:$G,7,FALSE)))</f>
        <v>30</v>
      </c>
      <c r="G3551" s="15"/>
      <c r="H3551" s="15">
        <f t="shared" si="130"/>
        <v>30</v>
      </c>
      <c r="I3551" s="198">
        <f t="shared" si="131"/>
        <v>3</v>
      </c>
    </row>
    <row r="3552" spans="1:9" x14ac:dyDescent="0.3">
      <c r="A3552" s="10">
        <v>43550</v>
      </c>
      <c r="B3552" s="11" t="s">
        <v>340</v>
      </c>
      <c r="C3552" s="11" t="s">
        <v>745</v>
      </c>
      <c r="D3552" s="11" t="s">
        <v>662</v>
      </c>
      <c r="E3552" s="11">
        <v>6815781</v>
      </c>
      <c r="F3552" s="15">
        <f>IF(ISBLANK($D3552),"",IF(ISBLANK($E3552),VLOOKUP($D3552,$J:$K,2,FALSE),VLOOKUP($E3552,'Daycare Packages'!$A:$G,7,FALSE)))</f>
        <v>0</v>
      </c>
      <c r="G3552" s="15"/>
      <c r="H3552" s="15">
        <f t="shared" si="130"/>
        <v>0</v>
      </c>
      <c r="I3552" s="198">
        <f t="shared" si="131"/>
        <v>3</v>
      </c>
    </row>
    <row r="3553" spans="1:9" x14ac:dyDescent="0.3">
      <c r="A3553" s="10">
        <v>43550</v>
      </c>
      <c r="B3553" s="11" t="s">
        <v>340</v>
      </c>
      <c r="C3553" s="11" t="s">
        <v>746</v>
      </c>
      <c r="D3553" s="11" t="s">
        <v>662</v>
      </c>
      <c r="E3553" s="11">
        <v>6815781</v>
      </c>
      <c r="F3553" s="15">
        <f>IF(ISBLANK($D3553),"",IF(ISBLANK($E3553),VLOOKUP($D3553,$J:$K,2,FALSE),VLOOKUP($E3553,'Daycare Packages'!$A:$G,7,FALSE)))</f>
        <v>0</v>
      </c>
      <c r="G3553" s="15"/>
      <c r="H3553" s="15">
        <f t="shared" si="130"/>
        <v>0</v>
      </c>
      <c r="I3553" s="198">
        <f t="shared" si="131"/>
        <v>3</v>
      </c>
    </row>
    <row r="3554" spans="1:9" x14ac:dyDescent="0.3">
      <c r="A3554" s="55">
        <v>43550</v>
      </c>
      <c r="B3554" s="56" t="s">
        <v>177</v>
      </c>
      <c r="C3554" s="56" t="s">
        <v>417</v>
      </c>
      <c r="D3554" s="56" t="s">
        <v>662</v>
      </c>
      <c r="E3554" s="56"/>
      <c r="F3554" s="59">
        <f>IF(ISBLANK($D3554),"",IF(ISBLANK($E3554),VLOOKUP($D3554,$J:$K,2,FALSE),VLOOKUP($E3554,'Daycare Packages'!$A:$G,7,FALSE)))</f>
        <v>30</v>
      </c>
      <c r="G3554" s="59"/>
      <c r="H3554" s="59">
        <f t="shared" si="130"/>
        <v>30</v>
      </c>
      <c r="I3554" s="198">
        <f t="shared" si="131"/>
        <v>3</v>
      </c>
    </row>
    <row r="3555" spans="1:9" x14ac:dyDescent="0.3">
      <c r="A3555" s="10">
        <v>43551</v>
      </c>
      <c r="B3555" s="11" t="s">
        <v>1221</v>
      </c>
      <c r="C3555" s="11" t="s">
        <v>1246</v>
      </c>
      <c r="D3555" s="11" t="s">
        <v>659</v>
      </c>
      <c r="F3555" s="15">
        <f>IF(ISBLANK($D3555),"",IF(ISBLANK($E3555),VLOOKUP($D3555,$J:$K,2,FALSE),VLOOKUP($E3555,'Daycare Packages'!$A:$G,7,FALSE)))</f>
        <v>20</v>
      </c>
      <c r="G3555" s="15"/>
      <c r="H3555" s="15">
        <f t="shared" si="130"/>
        <v>20</v>
      </c>
      <c r="I3555" s="198">
        <f t="shared" si="131"/>
        <v>3</v>
      </c>
    </row>
    <row r="3556" spans="1:9" x14ac:dyDescent="0.3">
      <c r="A3556" s="10">
        <v>43551</v>
      </c>
      <c r="B3556" s="11" t="s">
        <v>1247</v>
      </c>
      <c r="C3556" s="11" t="s">
        <v>1248</v>
      </c>
      <c r="D3556" s="11" t="s">
        <v>671</v>
      </c>
      <c r="F3556" s="15">
        <f>IF(ISBLANK($D3556),"",IF(ISBLANK($E3556),VLOOKUP($D3556,$J:$K,2,FALSE),VLOOKUP($E3556,'Daycare Packages'!$A:$G,7,FALSE)))</f>
        <v>0</v>
      </c>
      <c r="G3556" s="15"/>
      <c r="H3556" s="15">
        <f t="shared" si="130"/>
        <v>0</v>
      </c>
      <c r="I3556" s="198">
        <f t="shared" si="131"/>
        <v>3</v>
      </c>
    </row>
    <row r="3557" spans="1:9" x14ac:dyDescent="0.3">
      <c r="A3557" s="10">
        <v>43551</v>
      </c>
      <c r="B3557" s="11" t="s">
        <v>201</v>
      </c>
      <c r="C3557" s="11" t="s">
        <v>672</v>
      </c>
      <c r="D3557" s="11" t="s">
        <v>659</v>
      </c>
      <c r="F3557" s="15">
        <f>IF(ISBLANK($D3557),"",IF(ISBLANK($E3557),VLOOKUP($D3557,$J:$K,2,FALSE),VLOOKUP($E3557,'Daycare Packages'!$A:$G,7,FALSE)))</f>
        <v>20</v>
      </c>
      <c r="G3557" s="15"/>
      <c r="H3557" s="15">
        <f t="shared" si="130"/>
        <v>20</v>
      </c>
      <c r="I3557" s="198">
        <f t="shared" si="131"/>
        <v>3</v>
      </c>
    </row>
    <row r="3558" spans="1:9" x14ac:dyDescent="0.3">
      <c r="A3558" s="10">
        <v>43551</v>
      </c>
      <c r="B3558" s="11" t="s">
        <v>152</v>
      </c>
      <c r="C3558" s="11" t="s">
        <v>679</v>
      </c>
      <c r="D3558" s="11" t="s">
        <v>662</v>
      </c>
      <c r="E3558" s="11">
        <v>6804823</v>
      </c>
      <c r="F3558" s="15">
        <f>IF(ISBLANK($D3558),"",IF(ISBLANK($E3558),VLOOKUP($D3558,$J:$K,2,FALSE),VLOOKUP($E3558,'Daycare Packages'!$A:$G,7,FALSE)))</f>
        <v>23</v>
      </c>
      <c r="G3558" s="15"/>
      <c r="H3558" s="15">
        <f t="shared" si="130"/>
        <v>23</v>
      </c>
      <c r="I3558" s="198">
        <f t="shared" si="131"/>
        <v>3</v>
      </c>
    </row>
    <row r="3559" spans="1:9" x14ac:dyDescent="0.3">
      <c r="A3559" s="10">
        <v>43551</v>
      </c>
      <c r="B3559" s="11" t="s">
        <v>1165</v>
      </c>
      <c r="C3559" s="11" t="s">
        <v>1166</v>
      </c>
      <c r="D3559" s="11" t="s">
        <v>659</v>
      </c>
      <c r="E3559" s="11">
        <v>6815839</v>
      </c>
      <c r="F3559" s="15">
        <f>IF(ISBLANK($D3559),"",IF(ISBLANK($E3559),VLOOKUP($D3559,$J:$K,2,FALSE),VLOOKUP($E3559,'Daycare Packages'!$A:$G,7,FALSE)))</f>
        <v>18</v>
      </c>
      <c r="G3559" s="15"/>
      <c r="H3559" s="15">
        <f t="shared" si="130"/>
        <v>18</v>
      </c>
      <c r="I3559" s="198">
        <f t="shared" si="131"/>
        <v>3</v>
      </c>
    </row>
    <row r="3560" spans="1:9" x14ac:dyDescent="0.3">
      <c r="A3560" s="10">
        <v>43551</v>
      </c>
      <c r="B3560" s="11" t="s">
        <v>1086</v>
      </c>
      <c r="C3560" s="11" t="s">
        <v>1087</v>
      </c>
      <c r="D3560" s="11" t="s">
        <v>659</v>
      </c>
      <c r="F3560" s="15">
        <f>IF(ISBLANK($D3560),"",IF(ISBLANK($E3560),VLOOKUP($D3560,$J:$K,2,FALSE),VLOOKUP($E3560,'Daycare Packages'!$A:$G,7,FALSE)))</f>
        <v>20</v>
      </c>
      <c r="G3560" s="15"/>
      <c r="H3560" s="15">
        <f t="shared" si="130"/>
        <v>20</v>
      </c>
      <c r="I3560" s="198">
        <f t="shared" si="131"/>
        <v>3</v>
      </c>
    </row>
    <row r="3561" spans="1:9" x14ac:dyDescent="0.3">
      <c r="A3561" s="10">
        <v>43551</v>
      </c>
      <c r="B3561" s="11" t="s">
        <v>680</v>
      </c>
      <c r="C3561" s="11" t="s">
        <v>681</v>
      </c>
      <c r="D3561" s="11" t="s">
        <v>662</v>
      </c>
      <c r="F3561" s="15">
        <f>IF(ISBLANK($D3561),"",IF(ISBLANK($E3561),VLOOKUP($D3561,$J:$K,2,FALSE),VLOOKUP($E3561,'Daycare Packages'!$A:$G,7,FALSE)))</f>
        <v>30</v>
      </c>
      <c r="G3561" s="15">
        <v>-7</v>
      </c>
      <c r="H3561" s="15">
        <f t="shared" si="130"/>
        <v>23</v>
      </c>
      <c r="I3561" s="198">
        <f t="shared" si="131"/>
        <v>3</v>
      </c>
    </row>
    <row r="3562" spans="1:9" x14ac:dyDescent="0.3">
      <c r="A3562" s="10">
        <v>43551</v>
      </c>
      <c r="B3562" s="11" t="s">
        <v>680</v>
      </c>
      <c r="C3562" s="11" t="s">
        <v>592</v>
      </c>
      <c r="D3562" s="11" t="s">
        <v>659</v>
      </c>
      <c r="F3562" s="15">
        <f>IF(ISBLANK($D3562),"",IF(ISBLANK($E3562),VLOOKUP($D3562,$J:$K,2,FALSE),VLOOKUP($E3562,'Daycare Packages'!$A:$G,7,FALSE)))</f>
        <v>20</v>
      </c>
      <c r="G3562" s="15">
        <v>-3</v>
      </c>
      <c r="H3562" s="15">
        <f t="shared" si="130"/>
        <v>17</v>
      </c>
      <c r="I3562" s="198">
        <f t="shared" si="131"/>
        <v>3</v>
      </c>
    </row>
    <row r="3563" spans="1:9" x14ac:dyDescent="0.3">
      <c r="A3563" s="10">
        <v>43551</v>
      </c>
      <c r="B3563" s="11" t="s">
        <v>1249</v>
      </c>
      <c r="C3563" s="11" t="s">
        <v>1250</v>
      </c>
      <c r="D3563" s="11" t="s">
        <v>662</v>
      </c>
      <c r="F3563" s="15">
        <f>IF(ISBLANK($D3563),"",IF(ISBLANK($E3563),VLOOKUP($D3563,$J:$K,2,FALSE),VLOOKUP($E3563,'Daycare Packages'!$A:$G,7,FALSE)))</f>
        <v>30</v>
      </c>
      <c r="G3563" s="15"/>
      <c r="H3563" s="15">
        <f t="shared" si="130"/>
        <v>30</v>
      </c>
      <c r="I3563" s="198">
        <f t="shared" si="131"/>
        <v>3</v>
      </c>
    </row>
    <row r="3564" spans="1:9" x14ac:dyDescent="0.3">
      <c r="A3564" s="10">
        <v>43551</v>
      </c>
      <c r="B3564" s="11" t="s">
        <v>1249</v>
      </c>
      <c r="C3564" s="11" t="s">
        <v>1251</v>
      </c>
      <c r="D3564" s="11" t="s">
        <v>662</v>
      </c>
      <c r="F3564" s="15">
        <f>IF(ISBLANK($D3564),"",IF(ISBLANK($E3564),VLOOKUP($D3564,$J:$K,2,FALSE),VLOOKUP($E3564,'Daycare Packages'!$A:$G,7,FALSE)))</f>
        <v>30</v>
      </c>
      <c r="G3564" s="15"/>
      <c r="H3564" s="15">
        <f t="shared" si="130"/>
        <v>30</v>
      </c>
      <c r="I3564" s="198">
        <f t="shared" si="131"/>
        <v>3</v>
      </c>
    </row>
    <row r="3565" spans="1:9" x14ac:dyDescent="0.3">
      <c r="A3565" s="10">
        <v>43551</v>
      </c>
      <c r="B3565" s="11" t="s">
        <v>891</v>
      </c>
      <c r="C3565" s="11" t="s">
        <v>804</v>
      </c>
      <c r="D3565" s="11" t="s">
        <v>662</v>
      </c>
      <c r="F3565" s="15">
        <f>IF(ISBLANK($D3565),"",IF(ISBLANK($E3565),VLOOKUP($D3565,$J:$K,2,FALSE),VLOOKUP($E3565,'Daycare Packages'!$A:$G,7,FALSE)))</f>
        <v>30</v>
      </c>
      <c r="G3565" s="15"/>
      <c r="H3565" s="15">
        <f t="shared" si="130"/>
        <v>30</v>
      </c>
      <c r="I3565" s="198">
        <f t="shared" si="131"/>
        <v>3</v>
      </c>
    </row>
    <row r="3566" spans="1:9" x14ac:dyDescent="0.3">
      <c r="A3566" s="10">
        <v>43551</v>
      </c>
      <c r="B3566" s="11" t="s">
        <v>677</v>
      </c>
      <c r="C3566" s="11" t="s">
        <v>678</v>
      </c>
      <c r="D3566" s="11" t="s">
        <v>662</v>
      </c>
      <c r="F3566" s="15">
        <f>IF(ISBLANK($D3566),"",IF(ISBLANK($E3566),VLOOKUP($D3566,$J:$K,2,FALSE),VLOOKUP($E3566,'Daycare Packages'!$A:$G,7,FALSE)))</f>
        <v>30</v>
      </c>
      <c r="G3566" s="15"/>
      <c r="H3566" s="15">
        <f t="shared" si="130"/>
        <v>30</v>
      </c>
      <c r="I3566" s="198">
        <f t="shared" si="131"/>
        <v>3</v>
      </c>
    </row>
    <row r="3567" spans="1:9" x14ac:dyDescent="0.3">
      <c r="A3567" s="10">
        <v>43551</v>
      </c>
      <c r="B3567" s="11" t="s">
        <v>477</v>
      </c>
      <c r="C3567" s="11" t="s">
        <v>478</v>
      </c>
      <c r="D3567" s="11" t="s">
        <v>662</v>
      </c>
      <c r="F3567" s="15">
        <f>IF(ISBLANK($D3567),"",IF(ISBLANK($E3567),VLOOKUP($D3567,$J:$K,2,FALSE),VLOOKUP($E3567,'Daycare Packages'!$A:$G,7,FALSE)))</f>
        <v>30</v>
      </c>
      <c r="G3567" s="15"/>
      <c r="H3567" s="15">
        <f t="shared" si="130"/>
        <v>30</v>
      </c>
      <c r="I3567" s="198">
        <f t="shared" si="131"/>
        <v>3</v>
      </c>
    </row>
    <row r="3568" spans="1:9" x14ac:dyDescent="0.3">
      <c r="A3568" s="10">
        <v>43551</v>
      </c>
      <c r="B3568" s="11" t="s">
        <v>234</v>
      </c>
      <c r="C3568" s="11" t="s">
        <v>682</v>
      </c>
      <c r="D3568" s="11" t="s">
        <v>662</v>
      </c>
      <c r="F3568" s="15">
        <f>IF(ISBLANK($D3568),"",IF(ISBLANK($E3568),VLOOKUP($D3568,$J:$K,2,FALSE),VLOOKUP($E3568,'Daycare Packages'!$A:$G,7,FALSE)))</f>
        <v>30</v>
      </c>
      <c r="G3568" s="15"/>
      <c r="H3568" s="15">
        <f t="shared" si="130"/>
        <v>30</v>
      </c>
      <c r="I3568" s="198">
        <f t="shared" si="131"/>
        <v>3</v>
      </c>
    </row>
    <row r="3569" spans="1:9" x14ac:dyDescent="0.3">
      <c r="A3569" s="10">
        <v>43551</v>
      </c>
      <c r="B3569" s="11" t="s">
        <v>115</v>
      </c>
      <c r="C3569" s="11" t="s">
        <v>764</v>
      </c>
      <c r="D3569" s="11" t="s">
        <v>662</v>
      </c>
      <c r="E3569" s="11">
        <v>6736950</v>
      </c>
      <c r="F3569" s="15">
        <f>IF(ISBLANK($D3569),"",IF(ISBLANK($E3569),VLOOKUP($D3569,$J:$K,2,FALSE),VLOOKUP($E3569,'Daycare Packages'!$A:$G,7,FALSE)))</f>
        <v>22</v>
      </c>
      <c r="G3569" s="15"/>
      <c r="H3569" s="15">
        <f t="shared" si="130"/>
        <v>22</v>
      </c>
      <c r="I3569" s="198">
        <f t="shared" si="131"/>
        <v>3</v>
      </c>
    </row>
    <row r="3570" spans="1:9" x14ac:dyDescent="0.3">
      <c r="A3570" s="10">
        <v>43551</v>
      </c>
      <c r="B3570" s="11" t="s">
        <v>318</v>
      </c>
      <c r="C3570" s="11" t="s">
        <v>723</v>
      </c>
      <c r="D3570" s="11" t="s">
        <v>662</v>
      </c>
      <c r="F3570" s="15">
        <f>IF(ISBLANK($D3570),"",IF(ISBLANK($E3570),VLOOKUP($D3570,$J:$K,2,FALSE),VLOOKUP($E3570,'Daycare Packages'!$A:$G,7,FALSE)))</f>
        <v>30</v>
      </c>
      <c r="G3570" s="15"/>
      <c r="H3570" s="15">
        <f t="shared" si="130"/>
        <v>30</v>
      </c>
      <c r="I3570" s="198">
        <f t="shared" si="131"/>
        <v>3</v>
      </c>
    </row>
    <row r="3571" spans="1:9" x14ac:dyDescent="0.3">
      <c r="A3571" s="10">
        <v>43551</v>
      </c>
      <c r="B3571" s="11" t="s">
        <v>209</v>
      </c>
      <c r="C3571" s="11" t="s">
        <v>702</v>
      </c>
      <c r="D3571" s="11" t="s">
        <v>662</v>
      </c>
      <c r="E3571" s="11">
        <v>6804993</v>
      </c>
      <c r="F3571" s="15">
        <f>IF(ISBLANK($D3571),"",IF(ISBLANK($E3571),VLOOKUP($D3571,$J:$K,2,FALSE),VLOOKUP($E3571,'Daycare Packages'!$A:$G,7,FALSE)))</f>
        <v>26</v>
      </c>
      <c r="G3571" s="15"/>
      <c r="H3571" s="15">
        <f t="shared" si="130"/>
        <v>26</v>
      </c>
      <c r="I3571" s="198">
        <f t="shared" si="131"/>
        <v>3</v>
      </c>
    </row>
    <row r="3572" spans="1:9" x14ac:dyDescent="0.3">
      <c r="A3572" s="10">
        <v>43551</v>
      </c>
      <c r="B3572" s="11" t="s">
        <v>182</v>
      </c>
      <c r="C3572" s="11" t="s">
        <v>685</v>
      </c>
      <c r="D3572" s="11" t="s">
        <v>662</v>
      </c>
      <c r="E3572" s="11">
        <v>6769807</v>
      </c>
      <c r="F3572" s="15">
        <f>IF(ISBLANK($D3572),"",IF(ISBLANK($E3572),VLOOKUP($D3572,$J:$K,2,FALSE),VLOOKUP($E3572,'Daycare Packages'!$A:$G,7,FALSE)))</f>
        <v>23</v>
      </c>
      <c r="G3572" s="15"/>
      <c r="H3572" s="15">
        <f t="shared" ref="H3572:H3635" si="132">IF(ISBLANK(D3572),"",SUM(F3572:G3572))</f>
        <v>23</v>
      </c>
      <c r="I3572" s="198">
        <f t="shared" si="131"/>
        <v>3</v>
      </c>
    </row>
    <row r="3573" spans="1:9" x14ac:dyDescent="0.3">
      <c r="A3573" s="10">
        <v>43551</v>
      </c>
      <c r="B3573" s="11" t="s">
        <v>127</v>
      </c>
      <c r="C3573" s="11" t="s">
        <v>715</v>
      </c>
      <c r="D3573" s="11" t="s">
        <v>662</v>
      </c>
      <c r="E3573" s="11">
        <v>6756191</v>
      </c>
      <c r="F3573" s="15">
        <f>IF(ISBLANK($D3573),"",IF(ISBLANK($E3573),VLOOKUP($D3573,$J:$K,2,FALSE),VLOOKUP($E3573,'Daycare Packages'!$A:$G,7,FALSE)))</f>
        <v>23</v>
      </c>
      <c r="G3573" s="15"/>
      <c r="H3573" s="15">
        <f t="shared" si="132"/>
        <v>23</v>
      </c>
      <c r="I3573" s="198">
        <f t="shared" si="131"/>
        <v>3</v>
      </c>
    </row>
    <row r="3574" spans="1:9" x14ac:dyDescent="0.3">
      <c r="A3574" s="10">
        <v>43551</v>
      </c>
      <c r="B3574" s="11" t="s">
        <v>172</v>
      </c>
      <c r="C3574" s="11" t="s">
        <v>773</v>
      </c>
      <c r="D3574" s="11" t="s">
        <v>662</v>
      </c>
      <c r="F3574" s="15">
        <f>IF(ISBLANK($D3574),"",IF(ISBLANK($E3574),VLOOKUP($D3574,$J:$K,2,FALSE),VLOOKUP($E3574,'Daycare Packages'!$A:$G,7,FALSE)))</f>
        <v>30</v>
      </c>
      <c r="G3574" s="15"/>
      <c r="H3574" s="15">
        <f t="shared" si="132"/>
        <v>30</v>
      </c>
      <c r="I3574" s="198">
        <f t="shared" si="131"/>
        <v>3</v>
      </c>
    </row>
    <row r="3575" spans="1:9" x14ac:dyDescent="0.3">
      <c r="A3575" s="10">
        <v>43551</v>
      </c>
      <c r="B3575" s="11" t="s">
        <v>732</v>
      </c>
      <c r="C3575" s="11" t="s">
        <v>733</v>
      </c>
      <c r="D3575" s="11" t="s">
        <v>662</v>
      </c>
      <c r="F3575" s="15">
        <f>IF(ISBLANK($D3575),"",IF(ISBLANK($E3575),VLOOKUP($D3575,$J:$K,2,FALSE),VLOOKUP($E3575,'Daycare Packages'!$A:$G,7,FALSE)))</f>
        <v>30</v>
      </c>
      <c r="G3575" s="15"/>
      <c r="H3575" s="15">
        <f t="shared" si="132"/>
        <v>30</v>
      </c>
      <c r="I3575" s="198">
        <f t="shared" si="131"/>
        <v>3</v>
      </c>
    </row>
    <row r="3576" spans="1:9" x14ac:dyDescent="0.3">
      <c r="A3576" s="10">
        <v>43551</v>
      </c>
      <c r="B3576" s="11" t="s">
        <v>855</v>
      </c>
      <c r="C3576" s="11" t="s">
        <v>856</v>
      </c>
      <c r="D3576" s="11" t="s">
        <v>662</v>
      </c>
      <c r="F3576" s="15">
        <f>IF(ISBLANK($D3576),"",IF(ISBLANK($E3576),VLOOKUP($D3576,$J:$K,2,FALSE),VLOOKUP($E3576,'Daycare Packages'!$A:$G,7,FALSE)))</f>
        <v>30</v>
      </c>
      <c r="G3576" s="15"/>
      <c r="H3576" s="15">
        <f t="shared" si="132"/>
        <v>30</v>
      </c>
      <c r="I3576" s="198">
        <f t="shared" si="131"/>
        <v>3</v>
      </c>
    </row>
    <row r="3577" spans="1:9" x14ac:dyDescent="0.3">
      <c r="A3577" s="10">
        <v>43551</v>
      </c>
      <c r="B3577" s="11" t="s">
        <v>1190</v>
      </c>
      <c r="C3577" s="11" t="s">
        <v>1191</v>
      </c>
      <c r="D3577" s="11" t="s">
        <v>662</v>
      </c>
      <c r="F3577" s="15">
        <f>IF(ISBLANK($D3577),"",IF(ISBLANK($E3577),VLOOKUP($D3577,$J:$K,2,FALSE),VLOOKUP($E3577,'Daycare Packages'!$A:$G,7,FALSE)))</f>
        <v>30</v>
      </c>
      <c r="G3577" s="15">
        <v>-6</v>
      </c>
      <c r="H3577" s="15">
        <f t="shared" si="132"/>
        <v>24</v>
      </c>
      <c r="I3577" s="198">
        <f t="shared" si="131"/>
        <v>3</v>
      </c>
    </row>
    <row r="3578" spans="1:9" x14ac:dyDescent="0.3">
      <c r="A3578" s="10">
        <v>43551</v>
      </c>
      <c r="B3578" s="11" t="s">
        <v>132</v>
      </c>
      <c r="C3578" s="11" t="s">
        <v>818</v>
      </c>
      <c r="D3578" s="11" t="s">
        <v>662</v>
      </c>
      <c r="F3578" s="15">
        <f>IF(ISBLANK($D3578),"",IF(ISBLANK($E3578),VLOOKUP($D3578,$J:$K,2,FALSE),VLOOKUP($E3578,'Daycare Packages'!$A:$G,7,FALSE)))</f>
        <v>30</v>
      </c>
      <c r="G3578" s="15"/>
      <c r="H3578" s="15">
        <f t="shared" si="132"/>
        <v>30</v>
      </c>
      <c r="I3578" s="198">
        <f t="shared" si="131"/>
        <v>3</v>
      </c>
    </row>
    <row r="3579" spans="1:9" x14ac:dyDescent="0.3">
      <c r="A3579" s="10">
        <v>43551</v>
      </c>
      <c r="B3579" s="11" t="s">
        <v>1252</v>
      </c>
      <c r="C3579" s="11" t="s">
        <v>810</v>
      </c>
      <c r="D3579" s="11" t="s">
        <v>662</v>
      </c>
      <c r="F3579" s="15">
        <f>IF(ISBLANK($D3579),"",IF(ISBLANK($E3579),VLOOKUP($D3579,$J:$K,2,FALSE),VLOOKUP($E3579,'Daycare Packages'!$A:$G,7,FALSE)))</f>
        <v>30</v>
      </c>
      <c r="G3579" s="15"/>
      <c r="H3579" s="15">
        <f t="shared" si="132"/>
        <v>30</v>
      </c>
      <c r="I3579" s="198">
        <f t="shared" si="131"/>
        <v>3</v>
      </c>
    </row>
    <row r="3580" spans="1:9" x14ac:dyDescent="0.3">
      <c r="A3580" s="10">
        <v>43551</v>
      </c>
      <c r="B3580" s="11" t="s">
        <v>178</v>
      </c>
      <c r="C3580" s="11" t="s">
        <v>734</v>
      </c>
      <c r="D3580" s="11" t="s">
        <v>662</v>
      </c>
      <c r="E3580" s="11">
        <v>6725032</v>
      </c>
      <c r="F3580" s="15">
        <f>IF(ISBLANK($D3580),"",IF(ISBLANK($E3580),VLOOKUP($D3580,$J:$K,2,FALSE),VLOOKUP($E3580,'Daycare Packages'!$A:$G,7,FALSE)))</f>
        <v>26</v>
      </c>
      <c r="G3580" s="15"/>
      <c r="H3580" s="15">
        <f t="shared" si="132"/>
        <v>26</v>
      </c>
      <c r="I3580" s="198">
        <f t="shared" si="131"/>
        <v>3</v>
      </c>
    </row>
    <row r="3581" spans="1:9" x14ac:dyDescent="0.3">
      <c r="A3581" s="10">
        <v>43551</v>
      </c>
      <c r="B3581" s="11" t="s">
        <v>217</v>
      </c>
      <c r="C3581" s="11" t="s">
        <v>402</v>
      </c>
      <c r="D3581" s="11" t="s">
        <v>662</v>
      </c>
      <c r="E3581" s="11">
        <v>6784493</v>
      </c>
      <c r="F3581" s="15">
        <f>IF(ISBLANK($D3581),"",IF(ISBLANK($E3581),VLOOKUP($D3581,$J:$K,2,FALSE),VLOOKUP($E3581,'Daycare Packages'!$A:$G,7,FALSE)))</f>
        <v>26</v>
      </c>
      <c r="G3581" s="15"/>
      <c r="H3581" s="15">
        <f t="shared" si="132"/>
        <v>26</v>
      </c>
      <c r="I3581" s="198">
        <f t="shared" si="131"/>
        <v>3</v>
      </c>
    </row>
    <row r="3582" spans="1:9" x14ac:dyDescent="0.3">
      <c r="A3582" s="10">
        <v>43551</v>
      </c>
      <c r="B3582" s="11" t="s">
        <v>157</v>
      </c>
      <c r="C3582" s="11" t="s">
        <v>448</v>
      </c>
      <c r="D3582" s="11" t="s">
        <v>662</v>
      </c>
      <c r="E3582" s="11">
        <v>6804007</v>
      </c>
      <c r="F3582" s="15">
        <f>IF(ISBLANK($D3582),"",IF(ISBLANK($E3582),VLOOKUP($D3582,$J:$K,2,FALSE),VLOOKUP($E3582,'Daycare Packages'!$A:$G,7,FALSE)))</f>
        <v>27</v>
      </c>
      <c r="G3582" s="15"/>
      <c r="H3582" s="15">
        <f t="shared" si="132"/>
        <v>27</v>
      </c>
      <c r="I3582" s="198">
        <f t="shared" si="131"/>
        <v>3</v>
      </c>
    </row>
    <row r="3583" spans="1:9" x14ac:dyDescent="0.3">
      <c r="A3583" s="10">
        <v>43551</v>
      </c>
      <c r="B3583" s="11" t="s">
        <v>768</v>
      </c>
      <c r="C3583" s="11" t="s">
        <v>548</v>
      </c>
      <c r="D3583" s="11" t="s">
        <v>662</v>
      </c>
      <c r="F3583" s="15">
        <f>IF(ISBLANK($D3583),"",IF(ISBLANK($E3583),VLOOKUP($D3583,$J:$K,2,FALSE),VLOOKUP($E3583,'Daycare Packages'!$A:$G,7,FALSE)))</f>
        <v>30</v>
      </c>
      <c r="G3583" s="15"/>
      <c r="H3583" s="15">
        <f t="shared" si="132"/>
        <v>30</v>
      </c>
      <c r="I3583" s="198">
        <f t="shared" si="131"/>
        <v>3</v>
      </c>
    </row>
    <row r="3584" spans="1:9" x14ac:dyDescent="0.3">
      <c r="A3584" s="10">
        <v>43551</v>
      </c>
      <c r="B3584" s="11" t="s">
        <v>820</v>
      </c>
      <c r="C3584" s="11" t="s">
        <v>402</v>
      </c>
      <c r="D3584" s="11" t="s">
        <v>662</v>
      </c>
      <c r="F3584" s="15">
        <f>IF(ISBLANK($D3584),"",IF(ISBLANK($E3584),VLOOKUP($D3584,$J:$K,2,FALSE),VLOOKUP($E3584,'Daycare Packages'!$A:$G,7,FALSE)))</f>
        <v>30</v>
      </c>
      <c r="G3584" s="15"/>
      <c r="H3584" s="15">
        <f t="shared" si="132"/>
        <v>30</v>
      </c>
      <c r="I3584" s="198">
        <f t="shared" si="131"/>
        <v>3</v>
      </c>
    </row>
    <row r="3585" spans="1:9" x14ac:dyDescent="0.3">
      <c r="A3585" s="10">
        <v>43551</v>
      </c>
      <c r="B3585" s="11" t="s">
        <v>730</v>
      </c>
      <c r="C3585" s="11" t="s">
        <v>731</v>
      </c>
      <c r="D3585" s="11" t="s">
        <v>662</v>
      </c>
      <c r="F3585" s="15">
        <f>IF(ISBLANK($D3585),"",IF(ISBLANK($E3585),VLOOKUP($D3585,$J:$K,2,FALSE),VLOOKUP($E3585,'Daycare Packages'!$A:$G,7,FALSE)))</f>
        <v>30</v>
      </c>
      <c r="G3585" s="15"/>
      <c r="H3585" s="15">
        <f t="shared" si="132"/>
        <v>30</v>
      </c>
      <c r="I3585" s="198">
        <f t="shared" si="131"/>
        <v>3</v>
      </c>
    </row>
    <row r="3586" spans="1:9" x14ac:dyDescent="0.3">
      <c r="A3586" s="10">
        <v>43551</v>
      </c>
      <c r="B3586" s="11" t="s">
        <v>699</v>
      </c>
      <c r="C3586" s="11" t="s">
        <v>478</v>
      </c>
      <c r="D3586" s="11" t="s">
        <v>662</v>
      </c>
      <c r="F3586" s="15">
        <f>IF(ISBLANK($D3586),"",IF(ISBLANK($E3586),VLOOKUP($D3586,$J:$K,2,FALSE),VLOOKUP($E3586,'Daycare Packages'!$A:$G,7,FALSE)))</f>
        <v>30</v>
      </c>
      <c r="G3586" s="15">
        <v>-3</v>
      </c>
      <c r="H3586" s="15">
        <f t="shared" si="132"/>
        <v>27</v>
      </c>
      <c r="I3586" s="198">
        <f t="shared" si="131"/>
        <v>3</v>
      </c>
    </row>
    <row r="3587" spans="1:9" x14ac:dyDescent="0.3">
      <c r="A3587" s="10">
        <v>43551</v>
      </c>
      <c r="B3587" s="11" t="s">
        <v>699</v>
      </c>
      <c r="C3587" s="11" t="s">
        <v>507</v>
      </c>
      <c r="D3587" s="11" t="s">
        <v>662</v>
      </c>
      <c r="F3587" s="15">
        <f>IF(ISBLANK($D3587),"",IF(ISBLANK($E3587),VLOOKUP($D3587,$J:$K,2,FALSE),VLOOKUP($E3587,'Daycare Packages'!$A:$G,7,FALSE)))</f>
        <v>30</v>
      </c>
      <c r="G3587" s="15">
        <v>-3</v>
      </c>
      <c r="H3587" s="15">
        <f t="shared" si="132"/>
        <v>27</v>
      </c>
      <c r="I3587" s="198">
        <f t="shared" ref="I3587:I3650" si="133">IF(A3587="",0,MONTH(A3587))</f>
        <v>3</v>
      </c>
    </row>
    <row r="3588" spans="1:9" x14ac:dyDescent="0.3">
      <c r="A3588" s="10">
        <v>43551</v>
      </c>
      <c r="B3588" s="11" t="s">
        <v>170</v>
      </c>
      <c r="C3588" s="11" t="s">
        <v>710</v>
      </c>
      <c r="D3588" s="11" t="s">
        <v>662</v>
      </c>
      <c r="E3588" s="11">
        <v>6715199</v>
      </c>
      <c r="F3588" s="15">
        <f>IF(ISBLANK($D3588),"",IF(ISBLANK($E3588),VLOOKUP($D3588,$J:$K,2,FALSE),VLOOKUP($E3588,'Daycare Packages'!$A:$G,7,FALSE)))</f>
        <v>22</v>
      </c>
      <c r="G3588" s="15"/>
      <c r="H3588" s="15">
        <f t="shared" si="132"/>
        <v>22</v>
      </c>
      <c r="I3588" s="198">
        <f t="shared" si="133"/>
        <v>3</v>
      </c>
    </row>
    <row r="3589" spans="1:9" x14ac:dyDescent="0.3">
      <c r="A3589" s="10">
        <v>43551</v>
      </c>
      <c r="B3589" s="11" t="s">
        <v>530</v>
      </c>
      <c r="C3589" s="11" t="s">
        <v>531</v>
      </c>
      <c r="D3589" s="11" t="s">
        <v>662</v>
      </c>
      <c r="F3589" s="15">
        <f>IF(ISBLANK($D3589),"",IF(ISBLANK($E3589),VLOOKUP($D3589,$J:$K,2,FALSE),VLOOKUP($E3589,'Daycare Packages'!$A:$G,7,FALSE)))</f>
        <v>30</v>
      </c>
      <c r="G3589" s="15"/>
      <c r="H3589" s="15">
        <f t="shared" si="132"/>
        <v>30</v>
      </c>
      <c r="I3589" s="198">
        <f t="shared" si="133"/>
        <v>3</v>
      </c>
    </row>
    <row r="3590" spans="1:9" x14ac:dyDescent="0.3">
      <c r="A3590" s="10">
        <v>43551</v>
      </c>
      <c r="B3590" s="11" t="s">
        <v>163</v>
      </c>
      <c r="C3590" s="11" t="s">
        <v>805</v>
      </c>
      <c r="D3590" s="11" t="s">
        <v>662</v>
      </c>
      <c r="E3590" s="11">
        <v>6815937</v>
      </c>
      <c r="F3590" s="15">
        <f>IF(ISBLANK($D3590),"",IF(ISBLANK($E3590),VLOOKUP($D3590,$J:$K,2,FALSE),VLOOKUP($E3590,'Daycare Packages'!$A:$G,7,FALSE)))</f>
        <v>27</v>
      </c>
      <c r="G3590" s="15"/>
      <c r="H3590" s="15">
        <f t="shared" si="132"/>
        <v>27</v>
      </c>
      <c r="I3590" s="198">
        <f t="shared" si="133"/>
        <v>3</v>
      </c>
    </row>
    <row r="3591" spans="1:9" x14ac:dyDescent="0.3">
      <c r="A3591" s="10">
        <v>43551</v>
      </c>
      <c r="B3591" s="11" t="s">
        <v>230</v>
      </c>
      <c r="C3591" s="11" t="s">
        <v>493</v>
      </c>
      <c r="D3591" s="11" t="s">
        <v>662</v>
      </c>
      <c r="E3591" s="11">
        <v>6798849</v>
      </c>
      <c r="F3591" s="15">
        <f>IF(ISBLANK($D3591),"",IF(ISBLANK($E3591),VLOOKUP($D3591,$J:$K,2,FALSE),VLOOKUP($E3591,'Daycare Packages'!$A:$G,7,FALSE)))</f>
        <v>27</v>
      </c>
      <c r="G3591" s="15"/>
      <c r="H3591" s="15">
        <f t="shared" si="132"/>
        <v>27</v>
      </c>
      <c r="I3591" s="198">
        <f t="shared" si="133"/>
        <v>3</v>
      </c>
    </row>
    <row r="3592" spans="1:9" x14ac:dyDescent="0.3">
      <c r="A3592" s="10">
        <v>43551</v>
      </c>
      <c r="B3592" s="11" t="s">
        <v>703</v>
      </c>
      <c r="C3592" s="11" t="s">
        <v>704</v>
      </c>
      <c r="D3592" s="11" t="s">
        <v>662</v>
      </c>
      <c r="F3592" s="15">
        <f>IF(ISBLANK($D3592),"",IF(ISBLANK($E3592),VLOOKUP($D3592,$J:$K,2,FALSE),VLOOKUP($E3592,'Daycare Packages'!$A:$G,7,FALSE)))</f>
        <v>30</v>
      </c>
      <c r="G3592" s="15"/>
      <c r="H3592" s="15">
        <f t="shared" si="132"/>
        <v>30</v>
      </c>
      <c r="I3592" s="198">
        <f t="shared" si="133"/>
        <v>3</v>
      </c>
    </row>
    <row r="3593" spans="1:9" x14ac:dyDescent="0.3">
      <c r="A3593" s="10">
        <v>43551</v>
      </c>
      <c r="B3593" s="11" t="s">
        <v>628</v>
      </c>
      <c r="C3593" s="11" t="s">
        <v>629</v>
      </c>
      <c r="D3593" s="11" t="s">
        <v>662</v>
      </c>
      <c r="F3593" s="15">
        <f>IF(ISBLANK($D3593),"",IF(ISBLANK($E3593),VLOOKUP($D3593,$J:$K,2,FALSE),VLOOKUP($E3593,'Daycare Packages'!$A:$G,7,FALSE)))</f>
        <v>30</v>
      </c>
      <c r="G3593" s="15"/>
      <c r="H3593" s="15">
        <f t="shared" si="132"/>
        <v>30</v>
      </c>
      <c r="I3593" s="198">
        <f t="shared" si="133"/>
        <v>3</v>
      </c>
    </row>
    <row r="3594" spans="1:9" x14ac:dyDescent="0.3">
      <c r="A3594" s="10">
        <v>43551</v>
      </c>
      <c r="B3594" s="11" t="s">
        <v>159</v>
      </c>
      <c r="C3594" s="11" t="s">
        <v>456</v>
      </c>
      <c r="D3594" s="11" t="s">
        <v>662</v>
      </c>
      <c r="E3594" s="11">
        <v>6737156</v>
      </c>
      <c r="F3594" s="15">
        <f>IF(ISBLANK($D3594),"",IF(ISBLANK($E3594),VLOOKUP($D3594,$J:$K,2,FALSE),VLOOKUP($E3594,'Daycare Packages'!$A:$G,7,FALSE)))</f>
        <v>25</v>
      </c>
      <c r="G3594" s="15"/>
      <c r="H3594" s="15">
        <f t="shared" si="132"/>
        <v>25</v>
      </c>
      <c r="I3594" s="198">
        <f t="shared" si="133"/>
        <v>3</v>
      </c>
    </row>
    <row r="3595" spans="1:9" x14ac:dyDescent="0.3">
      <c r="A3595" s="10">
        <v>43551</v>
      </c>
      <c r="B3595" s="11" t="s">
        <v>223</v>
      </c>
      <c r="C3595" s="11" t="s">
        <v>1253</v>
      </c>
      <c r="D3595" s="11" t="s">
        <v>662</v>
      </c>
      <c r="F3595" s="15">
        <f>IF(ISBLANK($D3595),"",IF(ISBLANK($E3595),VLOOKUP($D3595,$J:$K,2,FALSE),VLOOKUP($E3595,'Daycare Packages'!$A:$G,7,FALSE)))</f>
        <v>30</v>
      </c>
      <c r="G3595" s="15"/>
      <c r="H3595" s="15">
        <f t="shared" si="132"/>
        <v>30</v>
      </c>
      <c r="I3595" s="198">
        <f t="shared" si="133"/>
        <v>3</v>
      </c>
    </row>
    <row r="3596" spans="1:9" x14ac:dyDescent="0.3">
      <c r="A3596" s="10">
        <v>43551</v>
      </c>
      <c r="B3596" s="11" t="s">
        <v>849</v>
      </c>
      <c r="C3596" s="11" t="s">
        <v>850</v>
      </c>
      <c r="D3596" s="11" t="s">
        <v>662</v>
      </c>
      <c r="F3596" s="15">
        <f>IF(ISBLANK($D3596),"",IF(ISBLANK($E3596),VLOOKUP($D3596,$J:$K,2,FALSE),VLOOKUP($E3596,'Daycare Packages'!$A:$G,7,FALSE)))</f>
        <v>30</v>
      </c>
      <c r="G3596" s="15"/>
      <c r="H3596" s="15">
        <f t="shared" si="132"/>
        <v>30</v>
      </c>
      <c r="I3596" s="198">
        <f t="shared" si="133"/>
        <v>3</v>
      </c>
    </row>
    <row r="3597" spans="1:9" x14ac:dyDescent="0.3">
      <c r="A3597" s="10">
        <v>43551</v>
      </c>
      <c r="B3597" s="11" t="s">
        <v>700</v>
      </c>
      <c r="C3597" s="11" t="s">
        <v>1254</v>
      </c>
      <c r="D3597" s="11" t="s">
        <v>662</v>
      </c>
      <c r="F3597" s="15">
        <f>IF(ISBLANK($D3597),"",IF(ISBLANK($E3597),VLOOKUP($D3597,$J:$K,2,FALSE),VLOOKUP($E3597,'Daycare Packages'!$A:$G,7,FALSE)))</f>
        <v>30</v>
      </c>
      <c r="G3597" s="15"/>
      <c r="H3597" s="15">
        <f t="shared" si="132"/>
        <v>30</v>
      </c>
      <c r="I3597" s="198">
        <f t="shared" si="133"/>
        <v>3</v>
      </c>
    </row>
    <row r="3598" spans="1:9" x14ac:dyDescent="0.3">
      <c r="A3598" s="10">
        <v>43551</v>
      </c>
      <c r="B3598" s="11" t="s">
        <v>225</v>
      </c>
      <c r="C3598" s="11" t="s">
        <v>719</v>
      </c>
      <c r="D3598" s="11" t="s">
        <v>662</v>
      </c>
      <c r="E3598" s="11">
        <v>6746411</v>
      </c>
      <c r="F3598" s="15">
        <f>IF(ISBLANK($D3598),"",IF(ISBLANK($E3598),VLOOKUP($D3598,$J:$K,2,FALSE),VLOOKUP($E3598,'Daycare Packages'!$A:$G,7,FALSE)))</f>
        <v>25</v>
      </c>
      <c r="G3598" s="15"/>
      <c r="H3598" s="15">
        <f t="shared" si="132"/>
        <v>25</v>
      </c>
      <c r="I3598" s="198">
        <f t="shared" si="133"/>
        <v>3</v>
      </c>
    </row>
    <row r="3599" spans="1:9" x14ac:dyDescent="0.3">
      <c r="A3599" s="10">
        <v>43551</v>
      </c>
      <c r="B3599" s="11" t="s">
        <v>133</v>
      </c>
      <c r="C3599" s="11" t="s">
        <v>712</v>
      </c>
      <c r="D3599" s="11" t="s">
        <v>662</v>
      </c>
      <c r="E3599" s="11">
        <v>6770212</v>
      </c>
      <c r="F3599" s="15">
        <f>IF(ISBLANK($D3599),"",IF(ISBLANK($E3599),VLOOKUP($D3599,$J:$K,2,FALSE),VLOOKUP($E3599,'Daycare Packages'!$A:$G,7,FALSE)))</f>
        <v>26</v>
      </c>
      <c r="G3599" s="15"/>
      <c r="H3599" s="15">
        <f t="shared" si="132"/>
        <v>26</v>
      </c>
      <c r="I3599" s="198">
        <f t="shared" si="133"/>
        <v>3</v>
      </c>
    </row>
    <row r="3600" spans="1:9" x14ac:dyDescent="0.3">
      <c r="A3600" s="10">
        <v>43551</v>
      </c>
      <c r="B3600" s="11" t="s">
        <v>137</v>
      </c>
      <c r="C3600" s="11" t="s">
        <v>693</v>
      </c>
      <c r="D3600" s="11" t="s">
        <v>662</v>
      </c>
      <c r="E3600" s="11">
        <v>6730873</v>
      </c>
      <c r="F3600" s="15">
        <f>IF(ISBLANK($D3600),"",IF(ISBLANK($E3600),VLOOKUP($D3600,$J:$K,2,FALSE),VLOOKUP($E3600,'Daycare Packages'!$A:$G,7,FALSE)))</f>
        <v>22</v>
      </c>
      <c r="G3600" s="15"/>
      <c r="H3600" s="15">
        <f t="shared" si="132"/>
        <v>22</v>
      </c>
      <c r="I3600" s="198">
        <f t="shared" si="133"/>
        <v>3</v>
      </c>
    </row>
    <row r="3601" spans="1:9" x14ac:dyDescent="0.3">
      <c r="A3601" s="10">
        <v>43551</v>
      </c>
      <c r="B3601" s="11" t="s">
        <v>211</v>
      </c>
      <c r="C3601" s="11" t="s">
        <v>507</v>
      </c>
      <c r="D3601" s="11" t="s">
        <v>662</v>
      </c>
      <c r="F3601" s="15">
        <f>IF(ISBLANK($D3601),"",IF(ISBLANK($E3601),VLOOKUP($D3601,$J:$K,2,FALSE),VLOOKUP($E3601,'Daycare Packages'!$A:$G,7,FALSE)))</f>
        <v>30</v>
      </c>
      <c r="G3601" s="15">
        <v>-3</v>
      </c>
      <c r="H3601" s="15">
        <f t="shared" si="132"/>
        <v>27</v>
      </c>
      <c r="I3601" s="198">
        <f t="shared" si="133"/>
        <v>3</v>
      </c>
    </row>
    <row r="3602" spans="1:9" x14ac:dyDescent="0.3">
      <c r="A3602" s="10">
        <v>43551</v>
      </c>
      <c r="B3602" s="11" t="s">
        <v>1171</v>
      </c>
      <c r="C3602" s="11" t="s">
        <v>1172</v>
      </c>
      <c r="D3602" s="11" t="s">
        <v>662</v>
      </c>
      <c r="E3602" s="11">
        <v>6814838</v>
      </c>
      <c r="F3602" s="15">
        <f>IF(ISBLANK($D3602),"",IF(ISBLANK($E3602),VLOOKUP($D3602,$J:$K,2,FALSE),VLOOKUP($E3602,'Daycare Packages'!$A:$G,7,FALSE)))</f>
        <v>27</v>
      </c>
      <c r="G3602" s="15"/>
      <c r="H3602" s="15">
        <f t="shared" si="132"/>
        <v>27</v>
      </c>
      <c r="I3602" s="198">
        <f t="shared" si="133"/>
        <v>3</v>
      </c>
    </row>
    <row r="3603" spans="1:9" x14ac:dyDescent="0.3">
      <c r="A3603" s="10">
        <v>43551</v>
      </c>
      <c r="B3603" s="11" t="s">
        <v>156</v>
      </c>
      <c r="C3603" s="11" t="s">
        <v>479</v>
      </c>
      <c r="D3603" s="11" t="s">
        <v>662</v>
      </c>
      <c r="E3603" s="11">
        <v>6798024</v>
      </c>
      <c r="F3603" s="15">
        <f>IF(ISBLANK($D3603),"",IF(ISBLANK($E3603),VLOOKUP($D3603,$J:$K,2,FALSE),VLOOKUP($E3603,'Daycare Packages'!$A:$G,7,FALSE)))</f>
        <v>23</v>
      </c>
      <c r="G3603" s="15"/>
      <c r="H3603" s="15">
        <f t="shared" si="132"/>
        <v>23</v>
      </c>
      <c r="I3603" s="198">
        <f t="shared" si="133"/>
        <v>3</v>
      </c>
    </row>
    <row r="3604" spans="1:9" x14ac:dyDescent="0.3">
      <c r="A3604" s="10">
        <v>43551</v>
      </c>
      <c r="B3604" s="11" t="s">
        <v>215</v>
      </c>
      <c r="C3604" s="11" t="s">
        <v>741</v>
      </c>
      <c r="D3604" s="11" t="s">
        <v>662</v>
      </c>
      <c r="F3604" s="15">
        <f>IF(ISBLANK($D3604),"",IF(ISBLANK($E3604),VLOOKUP($D3604,$J:$K,2,FALSE),VLOOKUP($E3604,'Daycare Packages'!$A:$G,7,FALSE)))</f>
        <v>30</v>
      </c>
      <c r="G3604" s="15"/>
      <c r="H3604" s="15">
        <f t="shared" si="132"/>
        <v>30</v>
      </c>
      <c r="I3604" s="198">
        <f t="shared" si="133"/>
        <v>3</v>
      </c>
    </row>
    <row r="3605" spans="1:9" x14ac:dyDescent="0.3">
      <c r="A3605" s="10">
        <v>43551</v>
      </c>
      <c r="B3605" s="11" t="s">
        <v>716</v>
      </c>
      <c r="C3605" s="11" t="s">
        <v>717</v>
      </c>
      <c r="D3605" s="11" t="s">
        <v>662</v>
      </c>
      <c r="F3605" s="15">
        <f>IF(ISBLANK($D3605),"",IF(ISBLANK($E3605),VLOOKUP($D3605,$J:$K,2,FALSE),VLOOKUP($E3605,'Daycare Packages'!$A:$G,7,FALSE)))</f>
        <v>30</v>
      </c>
      <c r="G3605" s="15"/>
      <c r="H3605" s="15">
        <f t="shared" si="132"/>
        <v>30</v>
      </c>
      <c r="I3605" s="198">
        <f t="shared" si="133"/>
        <v>3</v>
      </c>
    </row>
    <row r="3606" spans="1:9" x14ac:dyDescent="0.3">
      <c r="A3606" s="10">
        <v>43551</v>
      </c>
      <c r="B3606" s="11" t="s">
        <v>690</v>
      </c>
      <c r="C3606" s="11" t="s">
        <v>691</v>
      </c>
      <c r="D3606" s="11" t="s">
        <v>662</v>
      </c>
      <c r="E3606" s="11">
        <v>6754754</v>
      </c>
      <c r="F3606" s="15">
        <f>IF(ISBLANK($D3606),"",IF(ISBLANK($E3606),VLOOKUP($D3606,$J:$K,2,FALSE),VLOOKUP($E3606,'Daycare Packages'!$A:$G,7,FALSE)))</f>
        <v>25</v>
      </c>
      <c r="G3606" s="15"/>
      <c r="H3606" s="15">
        <f t="shared" si="132"/>
        <v>25</v>
      </c>
      <c r="I3606" s="198">
        <f t="shared" si="133"/>
        <v>3</v>
      </c>
    </row>
    <row r="3607" spans="1:9" x14ac:dyDescent="0.3">
      <c r="A3607" s="10">
        <v>43551</v>
      </c>
      <c r="B3607" s="11" t="s">
        <v>147</v>
      </c>
      <c r="C3607" s="11" t="s">
        <v>796</v>
      </c>
      <c r="D3607" s="11" t="s">
        <v>662</v>
      </c>
      <c r="E3607" s="11">
        <v>6814069</v>
      </c>
      <c r="F3607" s="15">
        <f>IF(ISBLANK($D3607),"",IF(ISBLANK($E3607),VLOOKUP($D3607,$J:$K,2,FALSE),VLOOKUP($E3607,'Daycare Packages'!$A:$G,7,FALSE)))</f>
        <v>23</v>
      </c>
      <c r="G3607" s="15"/>
      <c r="H3607" s="15">
        <f t="shared" si="132"/>
        <v>23</v>
      </c>
      <c r="I3607" s="198">
        <f t="shared" si="133"/>
        <v>3</v>
      </c>
    </row>
    <row r="3608" spans="1:9" x14ac:dyDescent="0.3">
      <c r="A3608" s="10">
        <v>43551</v>
      </c>
      <c r="B3608" s="11" t="s">
        <v>663</v>
      </c>
      <c r="C3608" s="11" t="s">
        <v>665</v>
      </c>
      <c r="D3608" s="11" t="s">
        <v>662</v>
      </c>
      <c r="F3608" s="15">
        <f>IF(ISBLANK($D3608),"",IF(ISBLANK($E3608),VLOOKUP($D3608,$J:$K,2,FALSE),VLOOKUP($E3608,'Daycare Packages'!$A:$G,7,FALSE)))</f>
        <v>30</v>
      </c>
      <c r="G3608" s="15"/>
      <c r="H3608" s="15">
        <f t="shared" si="132"/>
        <v>30</v>
      </c>
      <c r="I3608" s="198">
        <f t="shared" si="133"/>
        <v>3</v>
      </c>
    </row>
    <row r="3609" spans="1:9" x14ac:dyDescent="0.3">
      <c r="A3609" s="10">
        <v>43551</v>
      </c>
      <c r="B3609" s="11" t="s">
        <v>663</v>
      </c>
      <c r="C3609" s="11" t="s">
        <v>664</v>
      </c>
      <c r="D3609" s="11" t="s">
        <v>662</v>
      </c>
      <c r="F3609" s="15">
        <f>IF(ISBLANK($D3609),"",IF(ISBLANK($E3609),VLOOKUP($D3609,$J:$K,2,FALSE),VLOOKUP($E3609,'Daycare Packages'!$A:$G,7,FALSE)))</f>
        <v>30</v>
      </c>
      <c r="G3609" s="15"/>
      <c r="H3609" s="15">
        <f t="shared" si="132"/>
        <v>30</v>
      </c>
      <c r="I3609" s="198">
        <f t="shared" si="133"/>
        <v>3</v>
      </c>
    </row>
    <row r="3610" spans="1:9" x14ac:dyDescent="0.3">
      <c r="A3610" s="10">
        <v>43551</v>
      </c>
      <c r="B3610" s="11" t="s">
        <v>148</v>
      </c>
      <c r="C3610" s="11" t="s">
        <v>547</v>
      </c>
      <c r="D3610" s="11" t="s">
        <v>662</v>
      </c>
      <c r="E3610" s="11">
        <v>6730669</v>
      </c>
      <c r="F3610" s="15">
        <f>IF(ISBLANK($D3610),"",IF(ISBLANK($E3610),VLOOKUP($D3610,$J:$K,2,FALSE),VLOOKUP($E3610,'Daycare Packages'!$A:$G,7,FALSE)))</f>
        <v>25</v>
      </c>
      <c r="G3610" s="15"/>
      <c r="H3610" s="15">
        <f t="shared" si="132"/>
        <v>25</v>
      </c>
      <c r="I3610" s="198">
        <f t="shared" si="133"/>
        <v>3</v>
      </c>
    </row>
    <row r="3611" spans="1:9" x14ac:dyDescent="0.3">
      <c r="A3611" s="55">
        <v>43551</v>
      </c>
      <c r="B3611" s="56" t="s">
        <v>207</v>
      </c>
      <c r="C3611" s="56" t="s">
        <v>229</v>
      </c>
      <c r="D3611" s="56" t="s">
        <v>662</v>
      </c>
      <c r="E3611" s="56">
        <v>6733314</v>
      </c>
      <c r="F3611" s="59">
        <f>IF(ISBLANK($D3611),"",IF(ISBLANK($E3611),VLOOKUP($D3611,$J:$K,2,FALSE),VLOOKUP($E3611,'Daycare Packages'!$A:$G,7,FALSE)))</f>
        <v>22</v>
      </c>
      <c r="G3611" s="59"/>
      <c r="H3611" s="59">
        <f t="shared" si="132"/>
        <v>22</v>
      </c>
      <c r="I3611" s="198">
        <f t="shared" si="133"/>
        <v>3</v>
      </c>
    </row>
    <row r="3612" spans="1:9" x14ac:dyDescent="0.3">
      <c r="A3612" s="10">
        <v>43552</v>
      </c>
      <c r="B3612" s="11" t="s">
        <v>806</v>
      </c>
      <c r="C3612" s="11" t="s">
        <v>627</v>
      </c>
      <c r="D3612" s="11" t="s">
        <v>659</v>
      </c>
      <c r="F3612" s="15">
        <f>IF(ISBLANK($D3612),"",IF(ISBLANK($E3612),VLOOKUP($D3612,$J:$K,2,FALSE),VLOOKUP($E3612,'Daycare Packages'!$A:$G,7,FALSE)))</f>
        <v>20</v>
      </c>
      <c r="G3612" s="15"/>
      <c r="H3612" s="15">
        <f t="shared" si="132"/>
        <v>20</v>
      </c>
      <c r="I3612" s="198">
        <f t="shared" si="133"/>
        <v>3</v>
      </c>
    </row>
    <row r="3613" spans="1:9" x14ac:dyDescent="0.3">
      <c r="A3613" s="10">
        <v>43552</v>
      </c>
      <c r="B3613" s="11" t="s">
        <v>1257</v>
      </c>
      <c r="C3613" s="11" t="s">
        <v>1258</v>
      </c>
      <c r="D3613" s="11" t="s">
        <v>671</v>
      </c>
      <c r="F3613" s="15">
        <f>IF(ISBLANK($D3613),"",IF(ISBLANK($E3613),VLOOKUP($D3613,$J:$K,2,FALSE),VLOOKUP($E3613,'Daycare Packages'!$A:$G,7,FALSE)))</f>
        <v>0</v>
      </c>
      <c r="G3613" s="15"/>
      <c r="H3613" s="15">
        <f t="shared" si="132"/>
        <v>0</v>
      </c>
      <c r="I3613" s="198">
        <f t="shared" si="133"/>
        <v>3</v>
      </c>
    </row>
    <row r="3614" spans="1:9" x14ac:dyDescent="0.3">
      <c r="A3614" s="10">
        <v>43552</v>
      </c>
      <c r="B3614" s="11" t="s">
        <v>1259</v>
      </c>
      <c r="C3614" s="11" t="s">
        <v>229</v>
      </c>
      <c r="D3614" s="11" t="s">
        <v>671</v>
      </c>
      <c r="F3614" s="15">
        <f>IF(ISBLANK($D3614),"",IF(ISBLANK($E3614),VLOOKUP($D3614,$J:$K,2,FALSE),VLOOKUP($E3614,'Daycare Packages'!$A:$G,7,FALSE)))</f>
        <v>0</v>
      </c>
      <c r="G3614" s="15"/>
      <c r="H3614" s="15">
        <f t="shared" si="132"/>
        <v>0</v>
      </c>
      <c r="I3614" s="198">
        <f t="shared" si="133"/>
        <v>3</v>
      </c>
    </row>
    <row r="3615" spans="1:9" x14ac:dyDescent="0.3">
      <c r="A3615" s="10">
        <v>43552</v>
      </c>
      <c r="B3615" s="11" t="s">
        <v>1260</v>
      </c>
      <c r="C3615" s="11" t="s">
        <v>461</v>
      </c>
      <c r="D3615" s="11" t="s">
        <v>671</v>
      </c>
      <c r="F3615" s="15">
        <f>IF(ISBLANK($D3615),"",IF(ISBLANK($E3615),VLOOKUP($D3615,$J:$K,2,FALSE),VLOOKUP($E3615,'Daycare Packages'!$A:$G,7,FALSE)))</f>
        <v>0</v>
      </c>
      <c r="G3615" s="15"/>
      <c r="H3615" s="15">
        <f t="shared" si="132"/>
        <v>0</v>
      </c>
      <c r="I3615" s="198">
        <f t="shared" si="133"/>
        <v>3</v>
      </c>
    </row>
    <row r="3616" spans="1:9" x14ac:dyDescent="0.3">
      <c r="A3616" s="10">
        <v>43552</v>
      </c>
      <c r="B3616" s="11" t="s">
        <v>185</v>
      </c>
      <c r="C3616" s="11" t="s">
        <v>670</v>
      </c>
      <c r="D3616" s="11" t="s">
        <v>659</v>
      </c>
      <c r="E3616" s="11">
        <v>6734074</v>
      </c>
      <c r="F3616" s="15">
        <f>IF(ISBLANK($D3616),"",IF(ISBLANK($E3616),VLOOKUP($D3616,$J:$K,2,FALSE),VLOOKUP($E3616,'Daycare Packages'!$A:$G,7,FALSE)))</f>
        <v>17</v>
      </c>
      <c r="G3616" s="15"/>
      <c r="H3616" s="15">
        <f t="shared" si="132"/>
        <v>17</v>
      </c>
      <c r="I3616" s="198">
        <f t="shared" si="133"/>
        <v>3</v>
      </c>
    </row>
    <row r="3617" spans="1:9" x14ac:dyDescent="0.3">
      <c r="A3617" s="10">
        <v>43552</v>
      </c>
      <c r="B3617" s="11" t="s">
        <v>1000</v>
      </c>
      <c r="C3617" s="11" t="s">
        <v>1001</v>
      </c>
      <c r="D3617" s="11" t="s">
        <v>659</v>
      </c>
      <c r="F3617" s="15">
        <f>IF(ISBLANK($D3617),"",IF(ISBLANK($E3617),VLOOKUP($D3617,$J:$K,2,FALSE),VLOOKUP($E3617,'Daycare Packages'!$A:$G,7,FALSE)))</f>
        <v>20</v>
      </c>
      <c r="G3617" s="15"/>
      <c r="H3617" s="15">
        <f t="shared" si="132"/>
        <v>20</v>
      </c>
      <c r="I3617" s="198">
        <f t="shared" si="133"/>
        <v>3</v>
      </c>
    </row>
    <row r="3618" spans="1:9" x14ac:dyDescent="0.3">
      <c r="A3618" s="10">
        <v>43552</v>
      </c>
      <c r="B3618" s="11" t="s">
        <v>1165</v>
      </c>
      <c r="C3618" s="11" t="s">
        <v>1166</v>
      </c>
      <c r="D3618" s="11" t="s">
        <v>659</v>
      </c>
      <c r="E3618" s="11">
        <v>6815839</v>
      </c>
      <c r="F3618" s="15">
        <f>IF(ISBLANK($D3618),"",IF(ISBLANK($E3618),VLOOKUP($D3618,$J:$K,2,FALSE),VLOOKUP($E3618,'Daycare Packages'!$A:$G,7,FALSE)))</f>
        <v>18</v>
      </c>
      <c r="G3618" s="15"/>
      <c r="H3618" s="15">
        <f t="shared" si="132"/>
        <v>18</v>
      </c>
      <c r="I3618" s="198">
        <f t="shared" si="133"/>
        <v>3</v>
      </c>
    </row>
    <row r="3619" spans="1:9" x14ac:dyDescent="0.3">
      <c r="A3619" s="10">
        <v>43552</v>
      </c>
      <c r="B3619" s="11" t="s">
        <v>1221</v>
      </c>
      <c r="C3619" s="11" t="s">
        <v>1242</v>
      </c>
      <c r="D3619" s="11" t="s">
        <v>662</v>
      </c>
      <c r="E3619" s="11">
        <v>6812344</v>
      </c>
      <c r="F3619" s="15">
        <f>IF(ISBLANK($D3619),"",IF(ISBLANK($E3619),VLOOKUP($D3619,$J:$K,2,FALSE),VLOOKUP($E3619,'Daycare Packages'!$A:$G,7,FALSE)))</f>
        <v>26</v>
      </c>
      <c r="G3619" s="15"/>
      <c r="H3619" s="15">
        <f t="shared" si="132"/>
        <v>26</v>
      </c>
      <c r="I3619" s="198">
        <f t="shared" si="133"/>
        <v>3</v>
      </c>
    </row>
    <row r="3620" spans="1:9" x14ac:dyDescent="0.3">
      <c r="A3620" s="10">
        <v>43552</v>
      </c>
      <c r="B3620" s="11" t="s">
        <v>405</v>
      </c>
      <c r="C3620" s="11" t="s">
        <v>1059</v>
      </c>
      <c r="D3620" s="11" t="s">
        <v>662</v>
      </c>
      <c r="F3620" s="15">
        <f>IF(ISBLANK($D3620),"",IF(ISBLANK($E3620),VLOOKUP($D3620,$J:$K,2,FALSE),VLOOKUP($E3620,'Daycare Packages'!$A:$G,7,FALSE)))</f>
        <v>30</v>
      </c>
      <c r="G3620" s="15"/>
      <c r="H3620" s="15">
        <f t="shared" si="132"/>
        <v>30</v>
      </c>
      <c r="I3620" s="198">
        <f t="shared" si="133"/>
        <v>3</v>
      </c>
    </row>
    <row r="3621" spans="1:9" x14ac:dyDescent="0.3">
      <c r="A3621" s="10">
        <v>43552</v>
      </c>
      <c r="B3621" s="11" t="s">
        <v>405</v>
      </c>
      <c r="C3621" s="11" t="s">
        <v>1060</v>
      </c>
      <c r="D3621" s="11" t="s">
        <v>662</v>
      </c>
      <c r="F3621" s="15">
        <f>IF(ISBLANK($D3621),"",IF(ISBLANK($E3621),VLOOKUP($D3621,$J:$K,2,FALSE),VLOOKUP($E3621,'Daycare Packages'!$A:$G,7,FALSE)))</f>
        <v>30</v>
      </c>
      <c r="G3621" s="15"/>
      <c r="H3621" s="15">
        <f t="shared" si="132"/>
        <v>30</v>
      </c>
      <c r="I3621" s="198">
        <f t="shared" si="133"/>
        <v>3</v>
      </c>
    </row>
    <row r="3622" spans="1:9" x14ac:dyDescent="0.3">
      <c r="A3622" s="10">
        <v>43552</v>
      </c>
      <c r="B3622" s="11" t="s">
        <v>190</v>
      </c>
      <c r="C3622" s="11" t="s">
        <v>1261</v>
      </c>
      <c r="D3622" s="11" t="s">
        <v>659</v>
      </c>
      <c r="F3622" s="15">
        <f>IF(ISBLANK($D3622),"",IF(ISBLANK($E3622),VLOOKUP($D3622,$J:$K,2,FALSE),VLOOKUP($E3622,'Daycare Packages'!$A:$G,7,FALSE)))</f>
        <v>20</v>
      </c>
      <c r="G3622" s="15"/>
      <c r="H3622" s="15">
        <f t="shared" si="132"/>
        <v>20</v>
      </c>
      <c r="I3622" s="198">
        <f t="shared" si="133"/>
        <v>3</v>
      </c>
    </row>
    <row r="3623" spans="1:9" x14ac:dyDescent="0.3">
      <c r="A3623" s="10">
        <v>43552</v>
      </c>
      <c r="B3623" s="11" t="s">
        <v>720</v>
      </c>
      <c r="C3623" s="11" t="s">
        <v>721</v>
      </c>
      <c r="D3623" s="11" t="s">
        <v>662</v>
      </c>
      <c r="F3623" s="15">
        <f>IF(ISBLANK($D3623),"",IF(ISBLANK($E3623),VLOOKUP($D3623,$J:$K,2,FALSE),VLOOKUP($E3623,'Daycare Packages'!$A:$G,7,FALSE)))</f>
        <v>30</v>
      </c>
      <c r="G3623" s="15"/>
      <c r="H3623" s="15">
        <f t="shared" si="132"/>
        <v>30</v>
      </c>
      <c r="I3623" s="198">
        <f t="shared" si="133"/>
        <v>3</v>
      </c>
    </row>
    <row r="3624" spans="1:9" x14ac:dyDescent="0.3">
      <c r="A3624" s="10">
        <v>43552</v>
      </c>
      <c r="B3624" s="11" t="s">
        <v>279</v>
      </c>
      <c r="C3624" s="11" t="s">
        <v>1262</v>
      </c>
      <c r="D3624" s="11" t="s">
        <v>662</v>
      </c>
      <c r="F3624" s="15">
        <f>IF(ISBLANK($D3624),"",IF(ISBLANK($E3624),VLOOKUP($D3624,$J:$K,2,FALSE),VLOOKUP($E3624,'Daycare Packages'!$A:$G,7,FALSE)))</f>
        <v>30</v>
      </c>
      <c r="G3624" s="15"/>
      <c r="H3624" s="15">
        <f t="shared" si="132"/>
        <v>30</v>
      </c>
      <c r="I3624" s="198">
        <f t="shared" si="133"/>
        <v>3</v>
      </c>
    </row>
    <row r="3625" spans="1:9" x14ac:dyDescent="0.3">
      <c r="A3625" s="10">
        <v>43552</v>
      </c>
      <c r="B3625" s="11" t="s">
        <v>279</v>
      </c>
      <c r="C3625" s="11" t="s">
        <v>1263</v>
      </c>
      <c r="D3625" s="11" t="s">
        <v>662</v>
      </c>
      <c r="F3625" s="15">
        <f>IF(ISBLANK($D3625),"",IF(ISBLANK($E3625),VLOOKUP($D3625,$J:$K,2,FALSE),VLOOKUP($E3625,'Daycare Packages'!$A:$G,7,FALSE)))</f>
        <v>30</v>
      </c>
      <c r="G3625" s="15"/>
      <c r="H3625" s="15">
        <f t="shared" si="132"/>
        <v>30</v>
      </c>
      <c r="I3625" s="198">
        <f t="shared" si="133"/>
        <v>3</v>
      </c>
    </row>
    <row r="3626" spans="1:9" x14ac:dyDescent="0.3">
      <c r="A3626" s="10">
        <v>43552</v>
      </c>
      <c r="B3626" s="11" t="s">
        <v>722</v>
      </c>
      <c r="C3626" s="11" t="s">
        <v>548</v>
      </c>
      <c r="D3626" s="11" t="s">
        <v>662</v>
      </c>
      <c r="F3626" s="15">
        <f>IF(ISBLANK($D3626),"",IF(ISBLANK($E3626),VLOOKUP($D3626,$J:$K,2,FALSE),VLOOKUP($E3626,'Daycare Packages'!$A:$G,7,FALSE)))</f>
        <v>30</v>
      </c>
      <c r="G3626" s="15"/>
      <c r="H3626" s="15">
        <f t="shared" si="132"/>
        <v>30</v>
      </c>
      <c r="I3626" s="198">
        <f t="shared" si="133"/>
        <v>3</v>
      </c>
    </row>
    <row r="3627" spans="1:9" x14ac:dyDescent="0.3">
      <c r="A3627" s="10">
        <v>43552</v>
      </c>
      <c r="B3627" s="11" t="s">
        <v>947</v>
      </c>
      <c r="C3627" s="11" t="s">
        <v>948</v>
      </c>
      <c r="D3627" s="11" t="s">
        <v>662</v>
      </c>
      <c r="E3627" s="11">
        <v>6808250</v>
      </c>
      <c r="F3627" s="15">
        <f>IF(ISBLANK($D3627),"",IF(ISBLANK($E3627),VLOOKUP($D3627,$J:$K,2,FALSE),VLOOKUP($E3627,'Daycare Packages'!$A:$G,7,FALSE)))</f>
        <v>27</v>
      </c>
      <c r="G3627" s="15"/>
      <c r="H3627" s="15">
        <f t="shared" si="132"/>
        <v>27</v>
      </c>
      <c r="I3627" s="198">
        <f t="shared" si="133"/>
        <v>3</v>
      </c>
    </row>
    <row r="3628" spans="1:9" x14ac:dyDescent="0.3">
      <c r="A3628" s="10">
        <v>43552</v>
      </c>
      <c r="B3628" s="11" t="s">
        <v>167</v>
      </c>
      <c r="C3628" s="11" t="s">
        <v>726</v>
      </c>
      <c r="D3628" s="11" t="s">
        <v>662</v>
      </c>
      <c r="E3628" s="11">
        <v>6804987</v>
      </c>
      <c r="F3628" s="15">
        <f>IF(ISBLANK($D3628),"",IF(ISBLANK($E3628),VLOOKUP($D3628,$J:$K,2,FALSE),VLOOKUP($E3628,'Daycare Packages'!$A:$G,7,FALSE)))</f>
        <v>27</v>
      </c>
      <c r="G3628" s="15"/>
      <c r="H3628" s="15">
        <f t="shared" si="132"/>
        <v>27</v>
      </c>
      <c r="I3628" s="198">
        <f t="shared" si="133"/>
        <v>3</v>
      </c>
    </row>
    <row r="3629" spans="1:9" x14ac:dyDescent="0.3">
      <c r="A3629" s="10">
        <v>43552</v>
      </c>
      <c r="B3629" s="11" t="s">
        <v>167</v>
      </c>
      <c r="C3629" s="11" t="s">
        <v>467</v>
      </c>
      <c r="D3629" s="11" t="s">
        <v>662</v>
      </c>
      <c r="E3629" s="11">
        <v>6804987</v>
      </c>
      <c r="F3629" s="15">
        <f>IF(ISBLANK($D3629),"",IF(ISBLANK($E3629),VLOOKUP($D3629,$J:$K,2,FALSE),VLOOKUP($E3629,'Daycare Packages'!$A:$G,7,FALSE)))</f>
        <v>27</v>
      </c>
      <c r="G3629" s="15"/>
      <c r="H3629" s="15">
        <f t="shared" si="132"/>
        <v>27</v>
      </c>
      <c r="I3629" s="198">
        <f t="shared" si="133"/>
        <v>3</v>
      </c>
    </row>
    <row r="3630" spans="1:9" x14ac:dyDescent="0.3">
      <c r="A3630" s="10">
        <v>43552</v>
      </c>
      <c r="B3630" s="11" t="s">
        <v>855</v>
      </c>
      <c r="C3630" s="11" t="s">
        <v>856</v>
      </c>
      <c r="D3630" s="11" t="s">
        <v>662</v>
      </c>
      <c r="F3630" s="15">
        <f>IF(ISBLANK($D3630),"",IF(ISBLANK($E3630),VLOOKUP($D3630,$J:$K,2,FALSE),VLOOKUP($E3630,'Daycare Packages'!$A:$G,7,FALSE)))</f>
        <v>30</v>
      </c>
      <c r="G3630" s="15"/>
      <c r="H3630" s="15">
        <f t="shared" si="132"/>
        <v>30</v>
      </c>
      <c r="I3630" s="198">
        <f t="shared" si="133"/>
        <v>3</v>
      </c>
    </row>
    <row r="3631" spans="1:9" x14ac:dyDescent="0.3">
      <c r="A3631" s="10">
        <v>43552</v>
      </c>
      <c r="B3631" s="11" t="s">
        <v>127</v>
      </c>
      <c r="C3631" s="11" t="s">
        <v>715</v>
      </c>
      <c r="D3631" s="11" t="s">
        <v>662</v>
      </c>
      <c r="E3631" s="11">
        <v>6756191</v>
      </c>
      <c r="F3631" s="15">
        <f>IF(ISBLANK($D3631),"",IF(ISBLANK($E3631),VLOOKUP($D3631,$J:$K,2,FALSE),VLOOKUP($E3631,'Daycare Packages'!$A:$G,7,FALSE)))</f>
        <v>23</v>
      </c>
      <c r="G3631" s="15"/>
      <c r="H3631" s="15">
        <f t="shared" si="132"/>
        <v>23</v>
      </c>
      <c r="I3631" s="198">
        <f t="shared" si="133"/>
        <v>3</v>
      </c>
    </row>
    <row r="3632" spans="1:9" x14ac:dyDescent="0.3">
      <c r="A3632" s="10">
        <v>43552</v>
      </c>
      <c r="B3632" s="11" t="s">
        <v>940</v>
      </c>
      <c r="C3632" s="11" t="s">
        <v>395</v>
      </c>
      <c r="D3632" s="11" t="s">
        <v>659</v>
      </c>
      <c r="F3632" s="15">
        <f>IF(ISBLANK($D3632),"",IF(ISBLANK($E3632),VLOOKUP($D3632,$J:$K,2,FALSE),VLOOKUP($E3632,'Daycare Packages'!$A:$G,7,FALSE)))</f>
        <v>20</v>
      </c>
      <c r="G3632" s="15"/>
      <c r="H3632" s="15">
        <f t="shared" si="132"/>
        <v>20</v>
      </c>
      <c r="I3632" s="198">
        <f t="shared" si="133"/>
        <v>3</v>
      </c>
    </row>
    <row r="3633" spans="1:9" x14ac:dyDescent="0.3">
      <c r="A3633" s="10">
        <v>43552</v>
      </c>
      <c r="B3633" s="11" t="s">
        <v>940</v>
      </c>
      <c r="C3633" s="11" t="s">
        <v>520</v>
      </c>
      <c r="D3633" s="11" t="s">
        <v>659</v>
      </c>
      <c r="F3633" s="15">
        <f>IF(ISBLANK($D3633),"",IF(ISBLANK($E3633),VLOOKUP($D3633,$J:$K,2,FALSE),VLOOKUP($E3633,'Daycare Packages'!$A:$G,7,FALSE)))</f>
        <v>20</v>
      </c>
      <c r="G3633" s="15"/>
      <c r="H3633" s="15">
        <f t="shared" si="132"/>
        <v>20</v>
      </c>
      <c r="I3633" s="198">
        <f t="shared" si="133"/>
        <v>3</v>
      </c>
    </row>
    <row r="3634" spans="1:9" x14ac:dyDescent="0.3">
      <c r="A3634" s="10">
        <v>43552</v>
      </c>
      <c r="B3634" s="11" t="s">
        <v>851</v>
      </c>
      <c r="C3634" s="11" t="s">
        <v>852</v>
      </c>
      <c r="D3634" s="11" t="s">
        <v>662</v>
      </c>
      <c r="F3634" s="15">
        <f>IF(ISBLANK($D3634),"",IF(ISBLANK($E3634),VLOOKUP($D3634,$J:$K,2,FALSE),VLOOKUP($E3634,'Daycare Packages'!$A:$G,7,FALSE)))</f>
        <v>30</v>
      </c>
      <c r="G3634" s="15"/>
      <c r="H3634" s="15">
        <f t="shared" si="132"/>
        <v>30</v>
      </c>
      <c r="I3634" s="198">
        <f t="shared" si="133"/>
        <v>3</v>
      </c>
    </row>
    <row r="3635" spans="1:9" x14ac:dyDescent="0.3">
      <c r="A3635" s="10">
        <v>43552</v>
      </c>
      <c r="B3635" s="11" t="s">
        <v>203</v>
      </c>
      <c r="C3635" s="11" t="s">
        <v>840</v>
      </c>
      <c r="D3635" s="11" t="s">
        <v>662</v>
      </c>
      <c r="E3635" s="11">
        <v>6780230</v>
      </c>
      <c r="F3635" s="15">
        <f>IF(ISBLANK($D3635),"",IF(ISBLANK($E3635),VLOOKUP($D3635,$J:$K,2,FALSE),VLOOKUP($E3635,'Daycare Packages'!$A:$G,7,FALSE)))</f>
        <v>27</v>
      </c>
      <c r="G3635" s="15"/>
      <c r="H3635" s="15">
        <f t="shared" si="132"/>
        <v>27</v>
      </c>
      <c r="I3635" s="198">
        <f t="shared" si="133"/>
        <v>3</v>
      </c>
    </row>
    <row r="3636" spans="1:9" x14ac:dyDescent="0.3">
      <c r="A3636" s="10">
        <v>43552</v>
      </c>
      <c r="B3636" s="11" t="s">
        <v>196</v>
      </c>
      <c r="C3636" s="11" t="s">
        <v>432</v>
      </c>
      <c r="D3636" s="11" t="s">
        <v>662</v>
      </c>
      <c r="E3636" s="11">
        <v>6728047</v>
      </c>
      <c r="F3636" s="15">
        <f>IF(ISBLANK($D3636),"",IF(ISBLANK($E3636),VLOOKUP($D3636,$J:$K,2,FALSE),VLOOKUP($E3636,'Daycare Packages'!$A:$G,7,FALSE)))</f>
        <v>24</v>
      </c>
      <c r="G3636" s="15"/>
      <c r="H3636" s="15">
        <f t="shared" ref="H3636:H3699" si="134">IF(ISBLANK(D3636),"",SUM(F3636:G3636))</f>
        <v>24</v>
      </c>
      <c r="I3636" s="198">
        <f t="shared" si="133"/>
        <v>3</v>
      </c>
    </row>
    <row r="3637" spans="1:9" x14ac:dyDescent="0.3">
      <c r="A3637" s="10">
        <v>43552</v>
      </c>
      <c r="B3637" s="11" t="s">
        <v>459</v>
      </c>
      <c r="C3637" s="11" t="s">
        <v>460</v>
      </c>
      <c r="D3637" s="11" t="s">
        <v>662</v>
      </c>
      <c r="F3637" s="15">
        <f>IF(ISBLANK($D3637),"",IF(ISBLANK($E3637),VLOOKUP($D3637,$J:$K,2,FALSE),VLOOKUP($E3637,'Daycare Packages'!$A:$G,7,FALSE)))</f>
        <v>30</v>
      </c>
      <c r="G3637" s="15"/>
      <c r="H3637" s="15">
        <f t="shared" si="134"/>
        <v>30</v>
      </c>
      <c r="I3637" s="198">
        <f t="shared" si="133"/>
        <v>3</v>
      </c>
    </row>
    <row r="3638" spans="1:9" x14ac:dyDescent="0.3">
      <c r="A3638" s="10">
        <v>43552</v>
      </c>
      <c r="B3638" s="11" t="s">
        <v>244</v>
      </c>
      <c r="C3638" s="11" t="s">
        <v>673</v>
      </c>
      <c r="D3638" s="11" t="s">
        <v>662</v>
      </c>
      <c r="F3638" s="15">
        <f>IF(ISBLANK($D3638),"",IF(ISBLANK($E3638),VLOOKUP($D3638,$J:$K,2,FALSE),VLOOKUP($E3638,'Daycare Packages'!$A:$G,7,FALSE)))</f>
        <v>30</v>
      </c>
      <c r="G3638" s="15"/>
      <c r="H3638" s="15">
        <f t="shared" si="134"/>
        <v>30</v>
      </c>
      <c r="I3638" s="198">
        <f t="shared" si="133"/>
        <v>3</v>
      </c>
    </row>
    <row r="3639" spans="1:9" x14ac:dyDescent="0.3">
      <c r="A3639" s="10">
        <v>43552</v>
      </c>
      <c r="B3639" s="11" t="s">
        <v>936</v>
      </c>
      <c r="C3639" s="11" t="s">
        <v>937</v>
      </c>
      <c r="D3639" s="11" t="s">
        <v>662</v>
      </c>
      <c r="F3639" s="15">
        <f>IF(ISBLANK($D3639),"",IF(ISBLANK($E3639),VLOOKUP($D3639,$J:$K,2,FALSE),VLOOKUP($E3639,'Daycare Packages'!$A:$G,7,FALSE)))</f>
        <v>30</v>
      </c>
      <c r="G3639" s="15"/>
      <c r="H3639" s="15">
        <f t="shared" si="134"/>
        <v>30</v>
      </c>
      <c r="I3639" s="198">
        <f t="shared" si="133"/>
        <v>3</v>
      </c>
    </row>
    <row r="3640" spans="1:9" x14ac:dyDescent="0.3">
      <c r="A3640" s="10">
        <v>43552</v>
      </c>
      <c r="B3640" s="11" t="s">
        <v>217</v>
      </c>
      <c r="C3640" s="11" t="s">
        <v>402</v>
      </c>
      <c r="D3640" s="11" t="s">
        <v>662</v>
      </c>
      <c r="E3640" s="11">
        <v>6784493</v>
      </c>
      <c r="F3640" s="15">
        <f>IF(ISBLANK($D3640),"",IF(ISBLANK($E3640),VLOOKUP($D3640,$J:$K,2,FALSE),VLOOKUP($E3640,'Daycare Packages'!$A:$G,7,FALSE)))</f>
        <v>26</v>
      </c>
      <c r="G3640" s="15"/>
      <c r="H3640" s="15">
        <f t="shared" si="134"/>
        <v>26</v>
      </c>
      <c r="I3640" s="198">
        <f t="shared" si="133"/>
        <v>3</v>
      </c>
    </row>
    <row r="3641" spans="1:9" x14ac:dyDescent="0.3">
      <c r="A3641" s="10">
        <v>43552</v>
      </c>
      <c r="B3641" s="11" t="s">
        <v>209</v>
      </c>
      <c r="C3641" s="11" t="s">
        <v>566</v>
      </c>
      <c r="D3641" s="11" t="s">
        <v>662</v>
      </c>
      <c r="F3641" s="15">
        <f>IF(ISBLANK($D3641),"",IF(ISBLANK($E3641),VLOOKUP($D3641,$J:$K,2,FALSE),VLOOKUP($E3641,'Daycare Packages'!$A:$G,7,FALSE)))</f>
        <v>30</v>
      </c>
      <c r="G3641" s="15"/>
      <c r="H3641" s="15">
        <f t="shared" si="134"/>
        <v>30</v>
      </c>
      <c r="I3641" s="198">
        <f t="shared" si="133"/>
        <v>3</v>
      </c>
    </row>
    <row r="3642" spans="1:9" x14ac:dyDescent="0.3">
      <c r="A3642" s="10">
        <v>43552</v>
      </c>
      <c r="B3642" s="11" t="s">
        <v>82</v>
      </c>
      <c r="C3642" s="11" t="s">
        <v>694</v>
      </c>
      <c r="D3642" s="11" t="s">
        <v>662</v>
      </c>
      <c r="E3642" s="11">
        <v>6717676</v>
      </c>
      <c r="F3642" s="15">
        <f>IF(ISBLANK($D3642),"",IF(ISBLANK($E3642),VLOOKUP($D3642,$J:$K,2,FALSE),VLOOKUP($E3642,'Daycare Packages'!$A:$G,7,FALSE)))</f>
        <v>22</v>
      </c>
      <c r="G3642" s="15"/>
      <c r="H3642" s="15">
        <f t="shared" si="134"/>
        <v>22</v>
      </c>
      <c r="I3642" s="198">
        <f t="shared" si="133"/>
        <v>3</v>
      </c>
    </row>
    <row r="3643" spans="1:9" x14ac:dyDescent="0.3">
      <c r="A3643" s="10">
        <v>43552</v>
      </c>
      <c r="B3643" s="11" t="s">
        <v>82</v>
      </c>
      <c r="C3643" s="11" t="s">
        <v>695</v>
      </c>
      <c r="D3643" s="11" t="s">
        <v>662</v>
      </c>
      <c r="E3643" s="11">
        <v>6717676</v>
      </c>
      <c r="F3643" s="15">
        <f>IF(ISBLANK($D3643),"",IF(ISBLANK($E3643),VLOOKUP($D3643,$J:$K,2,FALSE),VLOOKUP($E3643,'Daycare Packages'!$A:$G,7,FALSE)))</f>
        <v>22</v>
      </c>
      <c r="G3643" s="15"/>
      <c r="H3643" s="15">
        <f t="shared" si="134"/>
        <v>22</v>
      </c>
      <c r="I3643" s="198">
        <f t="shared" si="133"/>
        <v>3</v>
      </c>
    </row>
    <row r="3644" spans="1:9" x14ac:dyDescent="0.3">
      <c r="A3644" s="10">
        <v>43552</v>
      </c>
      <c r="B3644" s="11" t="s">
        <v>197</v>
      </c>
      <c r="C3644" s="11" t="s">
        <v>754</v>
      </c>
      <c r="D3644" s="11" t="s">
        <v>662</v>
      </c>
      <c r="E3644" s="11">
        <v>6804085</v>
      </c>
      <c r="F3644" s="15">
        <f>IF(ISBLANK($D3644),"",IF(ISBLANK($E3644),VLOOKUP($D3644,$J:$K,2,FALSE),VLOOKUP($E3644,'Daycare Packages'!$A:$G,7,FALSE)))</f>
        <v>27</v>
      </c>
      <c r="G3644" s="15"/>
      <c r="H3644" s="15">
        <f t="shared" si="134"/>
        <v>27</v>
      </c>
      <c r="I3644" s="198">
        <f t="shared" si="133"/>
        <v>3</v>
      </c>
    </row>
    <row r="3645" spans="1:9" x14ac:dyDescent="0.3">
      <c r="A3645" s="10">
        <v>43552</v>
      </c>
      <c r="B3645" s="11" t="s">
        <v>171</v>
      </c>
      <c r="C3645" s="11" t="s">
        <v>693</v>
      </c>
      <c r="D3645" s="11" t="s">
        <v>662</v>
      </c>
      <c r="E3645" s="11">
        <v>6804106</v>
      </c>
      <c r="F3645" s="15">
        <f>IF(ISBLANK($D3645),"",IF(ISBLANK($E3645),VLOOKUP($D3645,$J:$K,2,FALSE),VLOOKUP($E3645,'Daycare Packages'!$A:$G,7,FALSE)))</f>
        <v>26</v>
      </c>
      <c r="G3645" s="15"/>
      <c r="H3645" s="15">
        <f t="shared" si="134"/>
        <v>26</v>
      </c>
      <c r="I3645" s="198">
        <f t="shared" si="133"/>
        <v>3</v>
      </c>
    </row>
    <row r="3646" spans="1:9" x14ac:dyDescent="0.3">
      <c r="A3646" s="10">
        <v>43552</v>
      </c>
      <c r="B3646" s="11" t="s">
        <v>156</v>
      </c>
      <c r="C3646" s="11" t="s">
        <v>479</v>
      </c>
      <c r="D3646" s="11" t="s">
        <v>662</v>
      </c>
      <c r="E3646" s="11">
        <v>6798024</v>
      </c>
      <c r="F3646" s="15">
        <f>IF(ISBLANK($D3646),"",IF(ISBLANK($E3646),VLOOKUP($D3646,$J:$K,2,FALSE),VLOOKUP($E3646,'Daycare Packages'!$A:$G,7,FALSE)))</f>
        <v>23</v>
      </c>
      <c r="G3646" s="15"/>
      <c r="H3646" s="15">
        <f t="shared" si="134"/>
        <v>23</v>
      </c>
      <c r="I3646" s="198">
        <f t="shared" si="133"/>
        <v>3</v>
      </c>
    </row>
    <row r="3647" spans="1:9" x14ac:dyDescent="0.3">
      <c r="A3647" s="10">
        <v>43552</v>
      </c>
      <c r="B3647" s="11" t="s">
        <v>122</v>
      </c>
      <c r="C3647" s="11" t="s">
        <v>740</v>
      </c>
      <c r="D3647" s="11" t="s">
        <v>662</v>
      </c>
      <c r="E3647" s="11">
        <v>6632734</v>
      </c>
      <c r="F3647" s="15">
        <f>IF(ISBLANK($D3647),"",IF(ISBLANK($E3647),VLOOKUP($D3647,$J:$K,2,FALSE),VLOOKUP($E3647,'Daycare Packages'!$A:$G,7,FALSE)))</f>
        <v>22</v>
      </c>
      <c r="G3647" s="15"/>
      <c r="H3647" s="15">
        <f t="shared" si="134"/>
        <v>22</v>
      </c>
      <c r="I3647" s="198">
        <f t="shared" si="133"/>
        <v>3</v>
      </c>
    </row>
    <row r="3648" spans="1:9" x14ac:dyDescent="0.3">
      <c r="A3648" s="10">
        <v>43552</v>
      </c>
      <c r="B3648" s="11" t="s">
        <v>1228</v>
      </c>
      <c r="C3648" s="11" t="s">
        <v>1264</v>
      </c>
      <c r="D3648" s="11" t="s">
        <v>659</v>
      </c>
      <c r="F3648" s="15">
        <f>IF(ISBLANK($D3648),"",IF(ISBLANK($E3648),VLOOKUP($D3648,$J:$K,2,FALSE),VLOOKUP($E3648,'Daycare Packages'!$A:$G,7,FALSE)))</f>
        <v>20</v>
      </c>
      <c r="G3648" s="15"/>
      <c r="H3648" s="15">
        <f t="shared" si="134"/>
        <v>20</v>
      </c>
      <c r="I3648" s="198">
        <f t="shared" si="133"/>
        <v>3</v>
      </c>
    </row>
    <row r="3649" spans="1:9" x14ac:dyDescent="0.3">
      <c r="A3649" s="10">
        <v>43552</v>
      </c>
      <c r="B3649" s="11" t="s">
        <v>152</v>
      </c>
      <c r="C3649" s="11" t="s">
        <v>679</v>
      </c>
      <c r="D3649" s="11" t="s">
        <v>662</v>
      </c>
      <c r="E3649" s="11">
        <v>6804823</v>
      </c>
      <c r="F3649" s="15">
        <f>IF(ISBLANK($D3649),"",IF(ISBLANK($E3649),VLOOKUP($D3649,$J:$K,2,FALSE),VLOOKUP($E3649,'Daycare Packages'!$A:$G,7,FALSE)))</f>
        <v>23</v>
      </c>
      <c r="G3649" s="15"/>
      <c r="H3649" s="15">
        <f t="shared" si="134"/>
        <v>23</v>
      </c>
      <c r="I3649" s="198">
        <f t="shared" si="133"/>
        <v>3</v>
      </c>
    </row>
    <row r="3650" spans="1:9" x14ac:dyDescent="0.3">
      <c r="A3650" s="10">
        <v>43552</v>
      </c>
      <c r="B3650" s="11" t="s">
        <v>195</v>
      </c>
      <c r="C3650" s="11" t="s">
        <v>735</v>
      </c>
      <c r="D3650" s="11" t="s">
        <v>662</v>
      </c>
      <c r="E3650" s="11">
        <v>6727803</v>
      </c>
      <c r="F3650" s="15">
        <f>IF(ISBLANK($D3650),"",IF(ISBLANK($E3650),VLOOKUP($D3650,$J:$K,2,FALSE),VLOOKUP($E3650,'Daycare Packages'!$A:$G,7,FALSE)))</f>
        <v>25</v>
      </c>
      <c r="G3650" s="15"/>
      <c r="H3650" s="15">
        <f t="shared" si="134"/>
        <v>25</v>
      </c>
      <c r="I3650" s="198">
        <f t="shared" si="133"/>
        <v>3</v>
      </c>
    </row>
    <row r="3651" spans="1:9" x14ac:dyDescent="0.3">
      <c r="A3651" s="10">
        <v>43552</v>
      </c>
      <c r="B3651" s="11" t="s">
        <v>195</v>
      </c>
      <c r="C3651" s="11" t="s">
        <v>474</v>
      </c>
      <c r="D3651" s="11" t="s">
        <v>662</v>
      </c>
      <c r="E3651" s="11">
        <v>6727803</v>
      </c>
      <c r="F3651" s="15">
        <f>IF(ISBLANK($D3651),"",IF(ISBLANK($E3651),VLOOKUP($D3651,$J:$K,2,FALSE),VLOOKUP($E3651,'Daycare Packages'!$A:$G,7,FALSE)))</f>
        <v>25</v>
      </c>
      <c r="G3651" s="15"/>
      <c r="H3651" s="15">
        <f t="shared" si="134"/>
        <v>25</v>
      </c>
      <c r="I3651" s="198">
        <f t="shared" ref="I3651:I3714" si="135">IF(A3651="",0,MONTH(A3651))</f>
        <v>3</v>
      </c>
    </row>
    <row r="3652" spans="1:9" x14ac:dyDescent="0.3">
      <c r="A3652" s="10">
        <v>43552</v>
      </c>
      <c r="B3652" s="11" t="s">
        <v>145</v>
      </c>
      <c r="C3652" s="11" t="s">
        <v>811</v>
      </c>
      <c r="D3652" s="11" t="s">
        <v>662</v>
      </c>
      <c r="E3652" s="11">
        <v>6758720</v>
      </c>
      <c r="F3652" s="15">
        <f>IF(ISBLANK($D3652),"",IF(ISBLANK($E3652),VLOOKUP($D3652,$J:$K,2,FALSE),VLOOKUP($E3652,'Daycare Packages'!$A:$G,7,FALSE)))</f>
        <v>27</v>
      </c>
      <c r="G3652" s="15"/>
      <c r="H3652" s="15">
        <f t="shared" si="134"/>
        <v>27</v>
      </c>
      <c r="I3652" s="198">
        <f t="shared" si="135"/>
        <v>3</v>
      </c>
    </row>
    <row r="3653" spans="1:9" x14ac:dyDescent="0.3">
      <c r="A3653" s="10">
        <v>43552</v>
      </c>
      <c r="B3653" s="11" t="s">
        <v>208</v>
      </c>
      <c r="C3653" s="11" t="s">
        <v>507</v>
      </c>
      <c r="D3653" s="11" t="s">
        <v>662</v>
      </c>
      <c r="E3653" s="11">
        <v>6733427</v>
      </c>
      <c r="F3653" s="15">
        <f>IF(ISBLANK($D3653),"",IF(ISBLANK($E3653),VLOOKUP($D3653,$J:$K,2,FALSE),VLOOKUP($E3653,'Daycare Packages'!$A:$G,7,FALSE)))</f>
        <v>22</v>
      </c>
      <c r="G3653" s="15"/>
      <c r="H3653" s="15">
        <f t="shared" si="134"/>
        <v>22</v>
      </c>
      <c r="I3653" s="198">
        <f t="shared" si="135"/>
        <v>3</v>
      </c>
    </row>
    <row r="3654" spans="1:9" x14ac:dyDescent="0.3">
      <c r="A3654" s="10">
        <v>43552</v>
      </c>
      <c r="B3654" s="11" t="s">
        <v>751</v>
      </c>
      <c r="C3654" s="11" t="s">
        <v>752</v>
      </c>
      <c r="D3654" s="11" t="s">
        <v>659</v>
      </c>
      <c r="F3654" s="15">
        <f>IF(ISBLANK($D3654),"",IF(ISBLANK($E3654),VLOOKUP($D3654,$J:$K,2,FALSE),VLOOKUP($E3654,'Daycare Packages'!$A:$G,7,FALSE)))</f>
        <v>20</v>
      </c>
      <c r="G3654" s="15"/>
      <c r="H3654" s="15">
        <f t="shared" si="134"/>
        <v>20</v>
      </c>
      <c r="I3654" s="198">
        <f t="shared" si="135"/>
        <v>3</v>
      </c>
    </row>
    <row r="3655" spans="1:9" x14ac:dyDescent="0.3">
      <c r="A3655" s="10">
        <v>43552</v>
      </c>
      <c r="B3655" s="11" t="s">
        <v>663</v>
      </c>
      <c r="C3655" s="11" t="s">
        <v>664</v>
      </c>
      <c r="D3655" s="11" t="s">
        <v>662</v>
      </c>
      <c r="F3655" s="15">
        <f>IF(ISBLANK($D3655),"",IF(ISBLANK($E3655),VLOOKUP($D3655,$J:$K,2,FALSE),VLOOKUP($E3655,'Daycare Packages'!$A:$G,7,FALSE)))</f>
        <v>30</v>
      </c>
      <c r="G3655" s="15"/>
      <c r="H3655" s="15">
        <f t="shared" si="134"/>
        <v>30</v>
      </c>
      <c r="I3655" s="198">
        <f t="shared" si="135"/>
        <v>3</v>
      </c>
    </row>
    <row r="3656" spans="1:9" x14ac:dyDescent="0.3">
      <c r="A3656" s="10">
        <v>43552</v>
      </c>
      <c r="B3656" s="11" t="s">
        <v>663</v>
      </c>
      <c r="C3656" s="11" t="s">
        <v>665</v>
      </c>
      <c r="D3656" s="11" t="s">
        <v>662</v>
      </c>
      <c r="F3656" s="15">
        <f>IF(ISBLANK($D3656),"",IF(ISBLANK($E3656),VLOOKUP($D3656,$J:$K,2,FALSE),VLOOKUP($E3656,'Daycare Packages'!$A:$G,7,FALSE)))</f>
        <v>30</v>
      </c>
      <c r="G3656" s="15"/>
      <c r="H3656" s="15">
        <f t="shared" si="134"/>
        <v>30</v>
      </c>
      <c r="I3656" s="198">
        <f t="shared" si="135"/>
        <v>3</v>
      </c>
    </row>
    <row r="3657" spans="1:9" x14ac:dyDescent="0.3">
      <c r="A3657" s="10">
        <v>43552</v>
      </c>
      <c r="B3657" s="11" t="s">
        <v>179</v>
      </c>
      <c r="C3657" s="11" t="s">
        <v>706</v>
      </c>
      <c r="D3657" s="11" t="s">
        <v>662</v>
      </c>
      <c r="E3657" s="11">
        <v>6762837</v>
      </c>
      <c r="F3657" s="15">
        <f>IF(ISBLANK($D3657),"",IF(ISBLANK($E3657),VLOOKUP($D3657,$J:$K,2,FALSE),VLOOKUP($E3657,'Daycare Packages'!$A:$G,7,FALSE)))</f>
        <v>27</v>
      </c>
      <c r="G3657" s="15"/>
      <c r="H3657" s="15">
        <f t="shared" si="134"/>
        <v>27</v>
      </c>
      <c r="I3657" s="198">
        <f t="shared" si="135"/>
        <v>3</v>
      </c>
    </row>
    <row r="3658" spans="1:9" x14ac:dyDescent="0.3">
      <c r="A3658" s="10">
        <v>43552</v>
      </c>
      <c r="B3658" s="11" t="s">
        <v>887</v>
      </c>
      <c r="C3658" s="11" t="s">
        <v>888</v>
      </c>
      <c r="D3658" s="11" t="s">
        <v>662</v>
      </c>
      <c r="F3658" s="15">
        <f>IF(ISBLANK($D3658),"",IF(ISBLANK($E3658),VLOOKUP($D3658,$J:$K,2,FALSE),VLOOKUP($E3658,'Daycare Packages'!$A:$G,7,FALSE)))</f>
        <v>30</v>
      </c>
      <c r="G3658" s="15"/>
      <c r="H3658" s="15">
        <f t="shared" si="134"/>
        <v>30</v>
      </c>
      <c r="I3658" s="198">
        <f t="shared" si="135"/>
        <v>3</v>
      </c>
    </row>
    <row r="3659" spans="1:9" x14ac:dyDescent="0.3">
      <c r="A3659" s="10">
        <v>43552</v>
      </c>
      <c r="B3659" s="11" t="s">
        <v>834</v>
      </c>
      <c r="C3659" s="11" t="s">
        <v>835</v>
      </c>
      <c r="D3659" s="11" t="s">
        <v>662</v>
      </c>
      <c r="F3659" s="15">
        <f>IF(ISBLANK($D3659),"",IF(ISBLANK($E3659),VLOOKUP($D3659,$J:$K,2,FALSE),VLOOKUP($E3659,'Daycare Packages'!$A:$G,7,FALSE)))</f>
        <v>30</v>
      </c>
      <c r="G3659" s="15"/>
      <c r="H3659" s="15">
        <f t="shared" si="134"/>
        <v>30</v>
      </c>
      <c r="I3659" s="198">
        <f t="shared" si="135"/>
        <v>3</v>
      </c>
    </row>
    <row r="3660" spans="1:9" x14ac:dyDescent="0.3">
      <c r="A3660" s="10">
        <v>43552</v>
      </c>
      <c r="B3660" s="11" t="s">
        <v>170</v>
      </c>
      <c r="C3660" s="11" t="s">
        <v>710</v>
      </c>
      <c r="D3660" s="11" t="s">
        <v>662</v>
      </c>
      <c r="E3660" s="11">
        <v>6715199</v>
      </c>
      <c r="F3660" s="15">
        <f>IF(ISBLANK($D3660),"",IF(ISBLANK($E3660),VLOOKUP($D3660,$J:$K,2,FALSE),VLOOKUP($E3660,'Daycare Packages'!$A:$G,7,FALSE)))</f>
        <v>22</v>
      </c>
      <c r="G3660" s="15"/>
      <c r="H3660" s="15">
        <f t="shared" si="134"/>
        <v>22</v>
      </c>
      <c r="I3660" s="198">
        <f t="shared" si="135"/>
        <v>3</v>
      </c>
    </row>
    <row r="3661" spans="1:9" x14ac:dyDescent="0.3">
      <c r="A3661" s="10">
        <v>43552</v>
      </c>
      <c r="B3661" s="11" t="s">
        <v>141</v>
      </c>
      <c r="C3661" s="11" t="s">
        <v>564</v>
      </c>
      <c r="D3661" s="11" t="s">
        <v>662</v>
      </c>
      <c r="E3661" s="11">
        <v>6784081</v>
      </c>
      <c r="F3661" s="15">
        <f>IF(ISBLANK($D3661),"",IF(ISBLANK($E3661),VLOOKUP($D3661,$J:$K,2,FALSE),VLOOKUP($E3661,'Daycare Packages'!$A:$G,7,FALSE)))</f>
        <v>26</v>
      </c>
      <c r="G3661" s="15"/>
      <c r="H3661" s="15">
        <f t="shared" si="134"/>
        <v>26</v>
      </c>
      <c r="I3661" s="198">
        <f t="shared" si="135"/>
        <v>3</v>
      </c>
    </row>
    <row r="3662" spans="1:9" x14ac:dyDescent="0.3">
      <c r="A3662" s="10">
        <v>43552</v>
      </c>
      <c r="B3662" s="11" t="s">
        <v>766</v>
      </c>
      <c r="C3662" s="11" t="s">
        <v>1265</v>
      </c>
      <c r="D3662" s="11" t="s">
        <v>662</v>
      </c>
      <c r="F3662" s="15">
        <f>IF(ISBLANK($D3662),"",IF(ISBLANK($E3662),VLOOKUP($D3662,$J:$K,2,FALSE),VLOOKUP($E3662,'Daycare Packages'!$A:$G,7,FALSE)))</f>
        <v>30</v>
      </c>
      <c r="G3662" s="15"/>
      <c r="H3662" s="15">
        <f t="shared" si="134"/>
        <v>30</v>
      </c>
      <c r="I3662" s="198">
        <f t="shared" si="135"/>
        <v>3</v>
      </c>
    </row>
    <row r="3663" spans="1:9" x14ac:dyDescent="0.3">
      <c r="A3663" s="10">
        <v>43552</v>
      </c>
      <c r="B3663" s="11" t="s">
        <v>189</v>
      </c>
      <c r="C3663" s="11" t="s">
        <v>638</v>
      </c>
      <c r="D3663" s="11" t="s">
        <v>662</v>
      </c>
      <c r="E3663" s="11">
        <v>6725260</v>
      </c>
      <c r="F3663" s="15">
        <f>IF(ISBLANK($D3663),"",IF(ISBLANK($E3663),VLOOKUP($D3663,$J:$K,2,FALSE),VLOOKUP($E3663,'Daycare Packages'!$A:$G,7,FALSE)))</f>
        <v>22</v>
      </c>
      <c r="G3663" s="15"/>
      <c r="H3663" s="15">
        <f t="shared" si="134"/>
        <v>22</v>
      </c>
      <c r="I3663" s="198">
        <f t="shared" si="135"/>
        <v>3</v>
      </c>
    </row>
    <row r="3664" spans="1:9" x14ac:dyDescent="0.3">
      <c r="A3664" s="10">
        <v>43552</v>
      </c>
      <c r="B3664" s="11" t="s">
        <v>371</v>
      </c>
      <c r="C3664" s="11" t="s">
        <v>1266</v>
      </c>
      <c r="D3664" s="11" t="s">
        <v>662</v>
      </c>
      <c r="E3664" s="11">
        <v>6781287</v>
      </c>
      <c r="F3664" s="15">
        <f>IF(ISBLANK($D3664),"",IF(ISBLANK($E3664),VLOOKUP($D3664,$J:$K,2,FALSE),VLOOKUP($E3664,'Daycare Packages'!$A:$G,7,FALSE)))</f>
        <v>27</v>
      </c>
      <c r="G3664" s="15"/>
      <c r="H3664" s="15">
        <f t="shared" si="134"/>
        <v>27</v>
      </c>
      <c r="I3664" s="198">
        <f t="shared" si="135"/>
        <v>3</v>
      </c>
    </row>
    <row r="3665" spans="1:9" x14ac:dyDescent="0.3">
      <c r="A3665" s="10">
        <v>43552</v>
      </c>
      <c r="B3665" s="11" t="s">
        <v>115</v>
      </c>
      <c r="C3665" s="11" t="s">
        <v>764</v>
      </c>
      <c r="D3665" s="11" t="s">
        <v>662</v>
      </c>
      <c r="E3665" s="11">
        <v>6736950</v>
      </c>
      <c r="F3665" s="15">
        <f>IF(ISBLANK($D3665),"",IF(ISBLANK($E3665),VLOOKUP($D3665,$J:$K,2,FALSE),VLOOKUP($E3665,'Daycare Packages'!$A:$G,7,FALSE)))</f>
        <v>22</v>
      </c>
      <c r="G3665" s="15"/>
      <c r="H3665" s="15">
        <f t="shared" si="134"/>
        <v>22</v>
      </c>
      <c r="I3665" s="198">
        <f t="shared" si="135"/>
        <v>3</v>
      </c>
    </row>
    <row r="3666" spans="1:9" x14ac:dyDescent="0.3">
      <c r="A3666" s="10">
        <v>43552</v>
      </c>
      <c r="B3666" s="11" t="s">
        <v>713</v>
      </c>
      <c r="C3666" s="11" t="s">
        <v>714</v>
      </c>
      <c r="D3666" s="11" t="s">
        <v>662</v>
      </c>
      <c r="F3666" s="15">
        <f>IF(ISBLANK($D3666),"",IF(ISBLANK($E3666),VLOOKUP($D3666,$J:$K,2,FALSE),VLOOKUP($E3666,'Daycare Packages'!$A:$G,7,FALSE)))</f>
        <v>30</v>
      </c>
      <c r="G3666" s="15"/>
      <c r="H3666" s="15">
        <f t="shared" si="134"/>
        <v>30</v>
      </c>
      <c r="I3666" s="198">
        <f t="shared" si="135"/>
        <v>3</v>
      </c>
    </row>
    <row r="3667" spans="1:9" x14ac:dyDescent="0.3">
      <c r="A3667" s="10">
        <v>43552</v>
      </c>
      <c r="B3667" s="11" t="s">
        <v>713</v>
      </c>
      <c r="C3667" s="11" t="s">
        <v>821</v>
      </c>
      <c r="D3667" s="11" t="s">
        <v>662</v>
      </c>
      <c r="F3667" s="15">
        <f>IF(ISBLANK($D3667),"",IF(ISBLANK($E3667),VLOOKUP($D3667,$J:$K,2,FALSE),VLOOKUP($E3667,'Daycare Packages'!$A:$G,7,FALSE)))</f>
        <v>30</v>
      </c>
      <c r="G3667" s="15"/>
      <c r="H3667" s="15">
        <f t="shared" si="134"/>
        <v>30</v>
      </c>
      <c r="I3667" s="198">
        <f t="shared" si="135"/>
        <v>3</v>
      </c>
    </row>
    <row r="3668" spans="1:9" x14ac:dyDescent="0.3">
      <c r="A3668" s="55">
        <v>43552</v>
      </c>
      <c r="B3668" s="56" t="s">
        <v>1171</v>
      </c>
      <c r="C3668" s="56" t="s">
        <v>1172</v>
      </c>
      <c r="D3668" s="56" t="s">
        <v>662</v>
      </c>
      <c r="E3668" s="56">
        <v>6814838</v>
      </c>
      <c r="F3668" s="59">
        <f>IF(ISBLANK($D3668),"",IF(ISBLANK($E3668),VLOOKUP($D3668,$J:$K,2,FALSE),VLOOKUP($E3668,'Daycare Packages'!$A:$G,7,FALSE)))</f>
        <v>27</v>
      </c>
      <c r="G3668" s="59"/>
      <c r="H3668" s="59">
        <f t="shared" si="134"/>
        <v>27</v>
      </c>
      <c r="I3668" s="198">
        <f t="shared" si="135"/>
        <v>3</v>
      </c>
    </row>
    <row r="3669" spans="1:9" x14ac:dyDescent="0.3">
      <c r="A3669" s="10">
        <v>43553</v>
      </c>
      <c r="B3669" s="11" t="s">
        <v>1221</v>
      </c>
      <c r="C3669" s="11" t="s">
        <v>1267</v>
      </c>
      <c r="D3669" s="11" t="s">
        <v>659</v>
      </c>
      <c r="E3669" s="11">
        <v>6818139</v>
      </c>
      <c r="F3669" s="15">
        <f>IF(ISBLANK($D3669),"",IF(ISBLANK($E3669),VLOOKUP($D3669,$J:$K,2,FALSE),VLOOKUP($E3669,'Daycare Packages'!$A:$G,7,FALSE)))</f>
        <v>18</v>
      </c>
      <c r="G3669" s="15"/>
      <c r="H3669" s="15">
        <f t="shared" si="134"/>
        <v>18</v>
      </c>
      <c r="I3669" s="198">
        <f t="shared" si="135"/>
        <v>3</v>
      </c>
    </row>
    <row r="3670" spans="1:9" x14ac:dyDescent="0.3">
      <c r="A3670" s="10">
        <v>43553</v>
      </c>
      <c r="B3670" s="11" t="s">
        <v>1068</v>
      </c>
      <c r="C3670" s="11" t="s">
        <v>735</v>
      </c>
      <c r="D3670" s="11" t="s">
        <v>659</v>
      </c>
      <c r="F3670" s="15">
        <f>IF(ISBLANK($D3670),"",IF(ISBLANK($E3670),VLOOKUP($D3670,$J:$K,2,FALSE),VLOOKUP($E3670,'Daycare Packages'!$A:$G,7,FALSE)))</f>
        <v>20</v>
      </c>
      <c r="G3670" s="15"/>
      <c r="H3670" s="15">
        <f t="shared" si="134"/>
        <v>20</v>
      </c>
      <c r="I3670" s="198">
        <f t="shared" si="135"/>
        <v>3</v>
      </c>
    </row>
    <row r="3671" spans="1:9" x14ac:dyDescent="0.3">
      <c r="A3671" s="10">
        <v>43553</v>
      </c>
      <c r="B3671" s="11" t="s">
        <v>201</v>
      </c>
      <c r="C3671" s="11" t="s">
        <v>672</v>
      </c>
      <c r="D3671" s="11" t="s">
        <v>659</v>
      </c>
      <c r="F3671" s="15">
        <f>IF(ISBLANK($D3671),"",IF(ISBLANK($E3671),VLOOKUP($D3671,$J:$K,2,FALSE),VLOOKUP($E3671,'Daycare Packages'!$A:$G,7,FALSE)))</f>
        <v>20</v>
      </c>
      <c r="G3671" s="15"/>
      <c r="H3671" s="15">
        <f t="shared" si="134"/>
        <v>20</v>
      </c>
      <c r="I3671" s="198">
        <f t="shared" si="135"/>
        <v>3</v>
      </c>
    </row>
    <row r="3672" spans="1:9" x14ac:dyDescent="0.3">
      <c r="A3672" s="10">
        <v>43553</v>
      </c>
      <c r="B3672" s="11" t="s">
        <v>185</v>
      </c>
      <c r="C3672" s="11" t="s">
        <v>1268</v>
      </c>
      <c r="D3672" s="11" t="s">
        <v>659</v>
      </c>
      <c r="E3672" s="11">
        <v>6734074</v>
      </c>
      <c r="F3672" s="15">
        <f>IF(ISBLANK($D3672),"",IF(ISBLANK($E3672),VLOOKUP($D3672,$J:$K,2,FALSE),VLOOKUP($E3672,'Daycare Packages'!$A:$G,7,FALSE)))</f>
        <v>17</v>
      </c>
      <c r="G3672" s="15"/>
      <c r="H3672" s="15">
        <f t="shared" si="134"/>
        <v>17</v>
      </c>
      <c r="I3672" s="198">
        <f t="shared" si="135"/>
        <v>3</v>
      </c>
    </row>
    <row r="3673" spans="1:9" x14ac:dyDescent="0.3">
      <c r="A3673" s="10">
        <v>43553</v>
      </c>
      <c r="B3673" s="11" t="s">
        <v>190</v>
      </c>
      <c r="C3673" s="11" t="s">
        <v>718</v>
      </c>
      <c r="D3673" s="11" t="s">
        <v>659</v>
      </c>
      <c r="F3673" s="15">
        <f>IF(ISBLANK($D3673),"",IF(ISBLANK($E3673),VLOOKUP($D3673,$J:$K,2,FALSE),VLOOKUP($E3673,'Daycare Packages'!$A:$G,7,FALSE)))</f>
        <v>20</v>
      </c>
      <c r="G3673" s="15"/>
      <c r="H3673" s="15">
        <f t="shared" si="134"/>
        <v>20</v>
      </c>
      <c r="I3673" s="198">
        <f t="shared" si="135"/>
        <v>3</v>
      </c>
    </row>
    <row r="3674" spans="1:9" x14ac:dyDescent="0.3">
      <c r="A3674" s="10">
        <v>43553</v>
      </c>
      <c r="B3674" s="11" t="s">
        <v>1165</v>
      </c>
      <c r="C3674" s="11" t="s">
        <v>1166</v>
      </c>
      <c r="D3674" s="11" t="s">
        <v>659</v>
      </c>
      <c r="E3674" s="11">
        <v>6815839</v>
      </c>
      <c r="F3674" s="15">
        <f>IF(ISBLANK($D3674),"",IF(ISBLANK($E3674),VLOOKUP($D3674,$J:$K,2,FALSE),VLOOKUP($E3674,'Daycare Packages'!$A:$G,7,FALSE)))</f>
        <v>18</v>
      </c>
      <c r="G3674" s="15"/>
      <c r="H3674" s="15">
        <f t="shared" si="134"/>
        <v>18</v>
      </c>
      <c r="I3674" s="198">
        <f t="shared" si="135"/>
        <v>3</v>
      </c>
    </row>
    <row r="3675" spans="1:9" x14ac:dyDescent="0.3">
      <c r="A3675" s="10">
        <v>43553</v>
      </c>
      <c r="B3675" s="11" t="s">
        <v>861</v>
      </c>
      <c r="C3675" s="11" t="s">
        <v>862</v>
      </c>
      <c r="D3675" s="11" t="s">
        <v>662</v>
      </c>
      <c r="F3675" s="15">
        <f>IF(ISBLANK($D3675),"",IF(ISBLANK($E3675),VLOOKUP($D3675,$J:$K,2,FALSE),VLOOKUP($E3675,'Daycare Packages'!$A:$G,7,FALSE)))</f>
        <v>30</v>
      </c>
      <c r="G3675" s="15">
        <v>-3</v>
      </c>
      <c r="H3675" s="15">
        <f t="shared" si="134"/>
        <v>27</v>
      </c>
      <c r="I3675" s="198">
        <f t="shared" si="135"/>
        <v>3</v>
      </c>
    </row>
    <row r="3676" spans="1:9" x14ac:dyDescent="0.3">
      <c r="A3676" s="10">
        <v>43553</v>
      </c>
      <c r="B3676" s="11" t="s">
        <v>96</v>
      </c>
      <c r="C3676" s="11" t="s">
        <v>696</v>
      </c>
      <c r="D3676" s="11" t="s">
        <v>662</v>
      </c>
      <c r="E3676" s="11">
        <v>6426843</v>
      </c>
      <c r="F3676" s="15">
        <f>IF(ISBLANK($D3676),"",IF(ISBLANK($E3676),VLOOKUP($D3676,$J:$K,2,FALSE),VLOOKUP($E3676,'Daycare Packages'!$A:$G,7,FALSE)))</f>
        <v>22</v>
      </c>
      <c r="G3676" s="15"/>
      <c r="H3676" s="15">
        <f t="shared" si="134"/>
        <v>22</v>
      </c>
      <c r="I3676" s="198">
        <f t="shared" si="135"/>
        <v>3</v>
      </c>
    </row>
    <row r="3677" spans="1:9" x14ac:dyDescent="0.3">
      <c r="A3677" s="10">
        <v>43553</v>
      </c>
      <c r="B3677" s="11" t="s">
        <v>760</v>
      </c>
      <c r="C3677" s="11" t="s">
        <v>761</v>
      </c>
      <c r="D3677" s="11" t="s">
        <v>662</v>
      </c>
      <c r="F3677" s="15">
        <f>IF(ISBLANK($D3677),"",IF(ISBLANK($E3677),VLOOKUP($D3677,$J:$K,2,FALSE),VLOOKUP($E3677,'Daycare Packages'!$A:$G,7,FALSE)))</f>
        <v>30</v>
      </c>
      <c r="G3677" s="15"/>
      <c r="H3677" s="15">
        <f t="shared" si="134"/>
        <v>30</v>
      </c>
      <c r="I3677" s="198">
        <f t="shared" si="135"/>
        <v>3</v>
      </c>
    </row>
    <row r="3678" spans="1:9" x14ac:dyDescent="0.3">
      <c r="A3678" s="10">
        <v>43553</v>
      </c>
      <c r="B3678" s="11" t="s">
        <v>941</v>
      </c>
      <c r="C3678" s="11" t="s">
        <v>487</v>
      </c>
      <c r="D3678" s="11" t="s">
        <v>662</v>
      </c>
      <c r="F3678" s="15">
        <f>IF(ISBLANK($D3678),"",IF(ISBLANK($E3678),VLOOKUP($D3678,$J:$K,2,FALSE),VLOOKUP($E3678,'Daycare Packages'!$A:$G,7,FALSE)))</f>
        <v>30</v>
      </c>
      <c r="G3678" s="15"/>
      <c r="H3678" s="15">
        <f t="shared" si="134"/>
        <v>30</v>
      </c>
      <c r="I3678" s="198">
        <f t="shared" si="135"/>
        <v>3</v>
      </c>
    </row>
    <row r="3679" spans="1:9" x14ac:dyDescent="0.3">
      <c r="A3679" s="10">
        <v>43553</v>
      </c>
      <c r="B3679" s="11" t="s">
        <v>115</v>
      </c>
      <c r="C3679" s="11" t="s">
        <v>764</v>
      </c>
      <c r="D3679" s="11" t="s">
        <v>662</v>
      </c>
      <c r="E3679" s="11">
        <v>6736950</v>
      </c>
      <c r="F3679" s="15">
        <f>IF(ISBLANK($D3679),"",IF(ISBLANK($E3679),VLOOKUP($D3679,$J:$K,2,FALSE),VLOOKUP($E3679,'Daycare Packages'!$A:$G,7,FALSE)))</f>
        <v>22</v>
      </c>
      <c r="G3679" s="15"/>
      <c r="H3679" s="15">
        <f t="shared" si="134"/>
        <v>22</v>
      </c>
      <c r="I3679" s="198">
        <f t="shared" si="135"/>
        <v>3</v>
      </c>
    </row>
    <row r="3680" spans="1:9" x14ac:dyDescent="0.3">
      <c r="A3680" s="10">
        <v>43553</v>
      </c>
      <c r="B3680" s="11" t="s">
        <v>677</v>
      </c>
      <c r="C3680" s="11" t="s">
        <v>678</v>
      </c>
      <c r="D3680" s="11" t="s">
        <v>662</v>
      </c>
      <c r="F3680" s="15">
        <f>IF(ISBLANK($D3680),"",IF(ISBLANK($E3680),VLOOKUP($D3680,$J:$K,2,FALSE),VLOOKUP($E3680,'Daycare Packages'!$A:$G,7,FALSE)))</f>
        <v>30</v>
      </c>
      <c r="G3680" s="15"/>
      <c r="H3680" s="15">
        <f t="shared" si="134"/>
        <v>30</v>
      </c>
      <c r="I3680" s="198">
        <f t="shared" si="135"/>
        <v>3</v>
      </c>
    </row>
    <row r="3681" spans="1:9" x14ac:dyDescent="0.3">
      <c r="A3681" s="10">
        <v>43553</v>
      </c>
      <c r="B3681" s="11" t="s">
        <v>205</v>
      </c>
      <c r="C3681" s="11" t="s">
        <v>863</v>
      </c>
      <c r="D3681" s="11" t="s">
        <v>662</v>
      </c>
      <c r="F3681" s="15">
        <f>IF(ISBLANK($D3681),"",IF(ISBLANK($E3681),VLOOKUP($D3681,$J:$K,2,FALSE),VLOOKUP($E3681,'Daycare Packages'!$A:$G,7,FALSE)))</f>
        <v>30</v>
      </c>
      <c r="G3681" s="15"/>
      <c r="H3681" s="15">
        <f t="shared" si="134"/>
        <v>30</v>
      </c>
      <c r="I3681" s="198">
        <f t="shared" si="135"/>
        <v>3</v>
      </c>
    </row>
    <row r="3682" spans="1:9" x14ac:dyDescent="0.3">
      <c r="A3682" s="10">
        <v>43553</v>
      </c>
      <c r="B3682" s="11" t="s">
        <v>300</v>
      </c>
      <c r="C3682" s="11" t="s">
        <v>759</v>
      </c>
      <c r="D3682" s="11" t="s">
        <v>662</v>
      </c>
      <c r="F3682" s="15">
        <f>IF(ISBLANK($D3682),"",IF(ISBLANK($E3682),VLOOKUP($D3682,$J:$K,2,FALSE),VLOOKUP($E3682,'Daycare Packages'!$A:$G,7,FALSE)))</f>
        <v>30</v>
      </c>
      <c r="G3682" s="15"/>
      <c r="H3682" s="15">
        <f t="shared" si="134"/>
        <v>30</v>
      </c>
      <c r="I3682" s="198">
        <f t="shared" si="135"/>
        <v>3</v>
      </c>
    </row>
    <row r="3683" spans="1:9" x14ac:dyDescent="0.3">
      <c r="A3683" s="10">
        <v>43553</v>
      </c>
      <c r="B3683" s="11" t="s">
        <v>300</v>
      </c>
      <c r="C3683" s="11" t="s">
        <v>507</v>
      </c>
      <c r="D3683" s="11" t="s">
        <v>662</v>
      </c>
      <c r="F3683" s="15">
        <f>IF(ISBLANK($D3683),"",IF(ISBLANK($E3683),VLOOKUP($D3683,$J:$K,2,FALSE),VLOOKUP($E3683,'Daycare Packages'!$A:$G,7,FALSE)))</f>
        <v>30</v>
      </c>
      <c r="G3683" s="15"/>
      <c r="H3683" s="15">
        <f t="shared" si="134"/>
        <v>30</v>
      </c>
      <c r="I3683" s="198">
        <f t="shared" si="135"/>
        <v>3</v>
      </c>
    </row>
    <row r="3684" spans="1:9" x14ac:dyDescent="0.3">
      <c r="A3684" s="10">
        <v>43553</v>
      </c>
      <c r="B3684" s="11" t="s">
        <v>146</v>
      </c>
      <c r="C3684" s="11" t="s">
        <v>705</v>
      </c>
      <c r="D3684" s="11" t="s">
        <v>662</v>
      </c>
      <c r="E3684" s="11">
        <v>6690320</v>
      </c>
      <c r="F3684" s="15">
        <f>IF(ISBLANK($D3684),"",IF(ISBLANK($E3684),VLOOKUP($D3684,$J:$K,2,FALSE),VLOOKUP($E3684,'Daycare Packages'!$A:$G,7,FALSE)))</f>
        <v>22</v>
      </c>
      <c r="G3684" s="15"/>
      <c r="H3684" s="15">
        <f t="shared" si="134"/>
        <v>22</v>
      </c>
      <c r="I3684" s="198">
        <f t="shared" si="135"/>
        <v>3</v>
      </c>
    </row>
    <row r="3685" spans="1:9" x14ac:dyDescent="0.3">
      <c r="A3685" s="10">
        <v>43553</v>
      </c>
      <c r="B3685" s="11" t="s">
        <v>770</v>
      </c>
      <c r="C3685" s="11" t="s">
        <v>771</v>
      </c>
      <c r="D3685" s="11" t="s">
        <v>662</v>
      </c>
      <c r="F3685" s="15">
        <f>IF(ISBLANK($D3685),"",IF(ISBLANK($E3685),VLOOKUP($D3685,$J:$K,2,FALSE),VLOOKUP($E3685,'Daycare Packages'!$A:$G,7,FALSE)))</f>
        <v>30</v>
      </c>
      <c r="G3685" s="15"/>
      <c r="H3685" s="15">
        <f t="shared" si="134"/>
        <v>30</v>
      </c>
      <c r="I3685" s="198">
        <f t="shared" si="135"/>
        <v>3</v>
      </c>
    </row>
    <row r="3686" spans="1:9" x14ac:dyDescent="0.3">
      <c r="A3686" s="10">
        <v>43553</v>
      </c>
      <c r="B3686" s="11" t="s">
        <v>182</v>
      </c>
      <c r="C3686" s="11" t="s">
        <v>685</v>
      </c>
      <c r="D3686" s="11" t="s">
        <v>662</v>
      </c>
      <c r="E3686" s="11">
        <v>6769807</v>
      </c>
      <c r="F3686" s="15">
        <f>IF(ISBLANK($D3686),"",IF(ISBLANK($E3686),VLOOKUP($D3686,$J:$K,2,FALSE),VLOOKUP($E3686,'Daycare Packages'!$A:$G,7,FALSE)))</f>
        <v>23</v>
      </c>
      <c r="G3686" s="15"/>
      <c r="H3686" s="15">
        <f t="shared" si="134"/>
        <v>23</v>
      </c>
      <c r="I3686" s="198">
        <f t="shared" si="135"/>
        <v>3</v>
      </c>
    </row>
    <row r="3687" spans="1:9" x14ac:dyDescent="0.3">
      <c r="A3687" s="10">
        <v>43553</v>
      </c>
      <c r="B3687" s="11" t="s">
        <v>197</v>
      </c>
      <c r="C3687" s="11" t="s">
        <v>754</v>
      </c>
      <c r="D3687" s="11" t="s">
        <v>662</v>
      </c>
      <c r="E3687" s="11">
        <v>6804085</v>
      </c>
      <c r="F3687" s="15">
        <f>IF(ISBLANK($D3687),"",IF(ISBLANK($E3687),VLOOKUP($D3687,$J:$K,2,FALSE),VLOOKUP($E3687,'Daycare Packages'!$A:$G,7,FALSE)))</f>
        <v>27</v>
      </c>
      <c r="G3687" s="15"/>
      <c r="H3687" s="15">
        <f t="shared" si="134"/>
        <v>27</v>
      </c>
      <c r="I3687" s="198">
        <f t="shared" si="135"/>
        <v>3</v>
      </c>
    </row>
    <row r="3688" spans="1:9" x14ac:dyDescent="0.3">
      <c r="A3688" s="10">
        <v>43553</v>
      </c>
      <c r="B3688" s="11" t="s">
        <v>690</v>
      </c>
      <c r="C3688" s="11" t="s">
        <v>691</v>
      </c>
      <c r="D3688" s="11" t="s">
        <v>662</v>
      </c>
      <c r="E3688" s="11">
        <v>6754754</v>
      </c>
      <c r="F3688" s="15">
        <f>IF(ISBLANK($D3688),"",IF(ISBLANK($E3688),VLOOKUP($D3688,$J:$K,2,FALSE),VLOOKUP($E3688,'Daycare Packages'!$A:$G,7,FALSE)))</f>
        <v>25</v>
      </c>
      <c r="G3688" s="15"/>
      <c r="H3688" s="15">
        <f t="shared" si="134"/>
        <v>25</v>
      </c>
      <c r="I3688" s="198">
        <f t="shared" si="135"/>
        <v>3</v>
      </c>
    </row>
    <row r="3689" spans="1:9" x14ac:dyDescent="0.3">
      <c r="A3689" s="10">
        <v>43553</v>
      </c>
      <c r="B3689" s="11" t="s">
        <v>211</v>
      </c>
      <c r="C3689" s="11" t="s">
        <v>507</v>
      </c>
      <c r="D3689" s="11" t="s">
        <v>662</v>
      </c>
      <c r="F3689" s="15">
        <f>IF(ISBLANK($D3689),"",IF(ISBLANK($E3689),VLOOKUP($D3689,$J:$K,2,FALSE),VLOOKUP($E3689,'Daycare Packages'!$A:$G,7,FALSE)))</f>
        <v>30</v>
      </c>
      <c r="G3689" s="15">
        <v>-3</v>
      </c>
      <c r="H3689" s="15">
        <f t="shared" si="134"/>
        <v>27</v>
      </c>
      <c r="I3689" s="198">
        <f t="shared" si="135"/>
        <v>3</v>
      </c>
    </row>
    <row r="3690" spans="1:9" x14ac:dyDescent="0.3">
      <c r="A3690" s="10">
        <v>43553</v>
      </c>
      <c r="B3690" s="11" t="s">
        <v>873</v>
      </c>
      <c r="C3690" s="11" t="s">
        <v>1269</v>
      </c>
      <c r="D3690" s="11" t="s">
        <v>662</v>
      </c>
      <c r="F3690" s="15">
        <f>IF(ISBLANK($D3690),"",IF(ISBLANK($E3690),VLOOKUP($D3690,$J:$K,2,FALSE),VLOOKUP($E3690,'Daycare Packages'!$A:$G,7,FALSE)))</f>
        <v>30</v>
      </c>
      <c r="G3690" s="15"/>
      <c r="H3690" s="15">
        <f t="shared" si="134"/>
        <v>30</v>
      </c>
      <c r="I3690" s="198">
        <f t="shared" si="135"/>
        <v>3</v>
      </c>
    </row>
    <row r="3691" spans="1:9" x14ac:dyDescent="0.3">
      <c r="A3691" s="10">
        <v>43553</v>
      </c>
      <c r="B3691" s="11" t="s">
        <v>213</v>
      </c>
      <c r="C3691" s="11" t="s">
        <v>675</v>
      </c>
      <c r="D3691" s="11" t="s">
        <v>662</v>
      </c>
      <c r="E3691" s="11">
        <v>6810970</v>
      </c>
      <c r="F3691" s="15">
        <f>IF(ISBLANK($D3691),"",IF(ISBLANK($E3691),VLOOKUP($D3691,$J:$K,2,FALSE),VLOOKUP($E3691,'Daycare Packages'!$A:$G,7,FALSE)))</f>
        <v>27</v>
      </c>
      <c r="G3691" s="15"/>
      <c r="H3691" s="15">
        <f t="shared" si="134"/>
        <v>27</v>
      </c>
      <c r="I3691" s="198">
        <f t="shared" si="135"/>
        <v>3</v>
      </c>
    </row>
    <row r="3692" spans="1:9" x14ac:dyDescent="0.3">
      <c r="A3692" s="10">
        <v>43553</v>
      </c>
      <c r="B3692" s="11" t="s">
        <v>613</v>
      </c>
      <c r="C3692" s="11" t="s">
        <v>614</v>
      </c>
      <c r="D3692" s="11" t="s">
        <v>662</v>
      </c>
      <c r="F3692" s="15">
        <f>IF(ISBLANK($D3692),"",IF(ISBLANK($E3692),VLOOKUP($D3692,$J:$K,2,FALSE),VLOOKUP($E3692,'Daycare Packages'!$A:$G,7,FALSE)))</f>
        <v>30</v>
      </c>
      <c r="G3692" s="15"/>
      <c r="H3692" s="15">
        <f t="shared" si="134"/>
        <v>30</v>
      </c>
      <c r="I3692" s="198">
        <f t="shared" si="135"/>
        <v>3</v>
      </c>
    </row>
    <row r="3693" spans="1:9" x14ac:dyDescent="0.3">
      <c r="A3693" s="10">
        <v>43553</v>
      </c>
      <c r="B3693" s="11" t="s">
        <v>140</v>
      </c>
      <c r="C3693" s="11" t="s">
        <v>475</v>
      </c>
      <c r="D3693" s="11" t="s">
        <v>662</v>
      </c>
      <c r="E3693" s="11">
        <v>6777117</v>
      </c>
      <c r="F3693" s="15">
        <f>IF(ISBLANK($D3693),"",IF(ISBLANK($E3693),VLOOKUP($D3693,$J:$K,2,FALSE),VLOOKUP($E3693,'Daycare Packages'!$A:$G,7,FALSE)))</f>
        <v>26</v>
      </c>
      <c r="G3693" s="15"/>
      <c r="H3693" s="15">
        <f t="shared" si="134"/>
        <v>26</v>
      </c>
      <c r="I3693" s="198">
        <f t="shared" si="135"/>
        <v>3</v>
      </c>
    </row>
    <row r="3694" spans="1:9" x14ac:dyDescent="0.3">
      <c r="A3694" s="10">
        <v>43553</v>
      </c>
      <c r="B3694" s="11" t="s">
        <v>209</v>
      </c>
      <c r="C3694" s="11" t="s">
        <v>702</v>
      </c>
      <c r="D3694" s="11" t="s">
        <v>662</v>
      </c>
      <c r="E3694" s="11">
        <v>6804993</v>
      </c>
      <c r="F3694" s="15">
        <f>IF(ISBLANK($D3694),"",IF(ISBLANK($E3694),VLOOKUP($D3694,$J:$K,2,FALSE),VLOOKUP($E3694,'Daycare Packages'!$A:$G,7,FALSE)))</f>
        <v>26</v>
      </c>
      <c r="G3694" s="15"/>
      <c r="H3694" s="15">
        <f t="shared" si="134"/>
        <v>26</v>
      </c>
      <c r="I3694" s="198">
        <f t="shared" si="135"/>
        <v>3</v>
      </c>
    </row>
    <row r="3695" spans="1:9" x14ac:dyDescent="0.3">
      <c r="A3695" s="10">
        <v>43553</v>
      </c>
      <c r="B3695" s="11" t="s">
        <v>688</v>
      </c>
      <c r="C3695" s="11" t="s">
        <v>689</v>
      </c>
      <c r="D3695" s="11" t="s">
        <v>662</v>
      </c>
      <c r="F3695" s="15">
        <f>IF(ISBLANK($D3695),"",IF(ISBLANK($E3695),VLOOKUP($D3695,$J:$K,2,FALSE),VLOOKUP($E3695,'Daycare Packages'!$A:$G,7,FALSE)))</f>
        <v>30</v>
      </c>
      <c r="G3695" s="15"/>
      <c r="H3695" s="15">
        <f t="shared" si="134"/>
        <v>30</v>
      </c>
      <c r="I3695" s="198">
        <f t="shared" si="135"/>
        <v>3</v>
      </c>
    </row>
    <row r="3696" spans="1:9" x14ac:dyDescent="0.3">
      <c r="A3696" s="10">
        <v>43553</v>
      </c>
      <c r="B3696" s="11" t="s">
        <v>221</v>
      </c>
      <c r="C3696" s="11" t="s">
        <v>769</v>
      </c>
      <c r="D3696" s="11" t="s">
        <v>662</v>
      </c>
      <c r="E3696" s="11">
        <v>6802863</v>
      </c>
      <c r="F3696" s="15">
        <f>IF(ISBLANK($D3696),"",IF(ISBLANK($E3696),VLOOKUP($D3696,$J:$K,2,FALSE),VLOOKUP($E3696,'Daycare Packages'!$A:$G,7,FALSE)))</f>
        <v>27</v>
      </c>
      <c r="G3696" s="15"/>
      <c r="H3696" s="15">
        <f t="shared" si="134"/>
        <v>27</v>
      </c>
      <c r="I3696" s="198">
        <f t="shared" si="135"/>
        <v>3</v>
      </c>
    </row>
    <row r="3697" spans="1:9" x14ac:dyDescent="0.3">
      <c r="A3697" s="10">
        <v>43553</v>
      </c>
      <c r="B3697" s="11" t="s">
        <v>742</v>
      </c>
      <c r="C3697" s="11" t="s">
        <v>743</v>
      </c>
      <c r="D3697" s="11" t="s">
        <v>662</v>
      </c>
      <c r="F3697" s="15">
        <f>IF(ISBLANK($D3697),"",IF(ISBLANK($E3697),VLOOKUP($D3697,$J:$K,2,FALSE),VLOOKUP($E3697,'Daycare Packages'!$A:$G,7,FALSE)))</f>
        <v>30</v>
      </c>
      <c r="G3697" s="15"/>
      <c r="H3697" s="15">
        <f t="shared" si="134"/>
        <v>30</v>
      </c>
      <c r="I3697" s="198">
        <f t="shared" si="135"/>
        <v>3</v>
      </c>
    </row>
    <row r="3698" spans="1:9" x14ac:dyDescent="0.3">
      <c r="A3698" s="10">
        <v>43553</v>
      </c>
      <c r="B3698" s="11" t="s">
        <v>876</v>
      </c>
      <c r="C3698" s="11" t="s">
        <v>877</v>
      </c>
      <c r="D3698" s="11" t="s">
        <v>662</v>
      </c>
      <c r="F3698" s="15">
        <f>IF(ISBLANK($D3698),"",IF(ISBLANK($E3698),VLOOKUP($D3698,$J:$K,2,FALSE),VLOOKUP($E3698,'Daycare Packages'!$A:$G,7,FALSE)))</f>
        <v>30</v>
      </c>
      <c r="G3698" s="15"/>
      <c r="H3698" s="15">
        <f t="shared" si="134"/>
        <v>30</v>
      </c>
      <c r="I3698" s="198">
        <f t="shared" si="135"/>
        <v>3</v>
      </c>
    </row>
    <row r="3699" spans="1:9" x14ac:dyDescent="0.3">
      <c r="A3699" s="10">
        <v>43553</v>
      </c>
      <c r="B3699" s="11" t="s">
        <v>876</v>
      </c>
      <c r="C3699" s="11" t="s">
        <v>878</v>
      </c>
      <c r="D3699" s="11" t="s">
        <v>662</v>
      </c>
      <c r="F3699" s="15">
        <f>IF(ISBLANK($D3699),"",IF(ISBLANK($E3699),VLOOKUP($D3699,$J:$K,2,FALSE),VLOOKUP($E3699,'Daycare Packages'!$A:$G,7,FALSE)))</f>
        <v>30</v>
      </c>
      <c r="G3699" s="15"/>
      <c r="H3699" s="15">
        <f t="shared" si="134"/>
        <v>30</v>
      </c>
      <c r="I3699" s="198">
        <f t="shared" si="135"/>
        <v>3</v>
      </c>
    </row>
    <row r="3700" spans="1:9" x14ac:dyDescent="0.3">
      <c r="A3700" s="10">
        <v>43553</v>
      </c>
      <c r="B3700" s="11" t="s">
        <v>168</v>
      </c>
      <c r="C3700" s="11" t="s">
        <v>640</v>
      </c>
      <c r="D3700" s="11" t="s">
        <v>662</v>
      </c>
      <c r="E3700" s="11">
        <v>6786393</v>
      </c>
      <c r="F3700" s="15">
        <f>IF(ISBLANK($D3700),"",IF(ISBLANK($E3700),VLOOKUP($D3700,$J:$K,2,FALSE),VLOOKUP($E3700,'Daycare Packages'!$A:$G,7,FALSE)))</f>
        <v>27</v>
      </c>
      <c r="G3700" s="15"/>
      <c r="H3700" s="15">
        <f t="shared" ref="H3700:H3778" si="136">IF(ISBLANK(D3700),"",SUM(F3700:G3700))</f>
        <v>27</v>
      </c>
      <c r="I3700" s="198">
        <f t="shared" si="135"/>
        <v>3</v>
      </c>
    </row>
    <row r="3701" spans="1:9" x14ac:dyDescent="0.3">
      <c r="A3701" s="10">
        <v>43553</v>
      </c>
      <c r="B3701" s="11" t="s">
        <v>1171</v>
      </c>
      <c r="C3701" s="11" t="s">
        <v>1172</v>
      </c>
      <c r="D3701" s="11" t="s">
        <v>662</v>
      </c>
      <c r="E3701" s="11">
        <v>6814838</v>
      </c>
      <c r="F3701" s="15">
        <f>IF(ISBLANK($D3701),"",IF(ISBLANK($E3701),VLOOKUP($D3701,$J:$K,2,FALSE),VLOOKUP($E3701,'Daycare Packages'!$A:$G,7,FALSE)))</f>
        <v>27</v>
      </c>
      <c r="G3701" s="15"/>
      <c r="H3701" s="15">
        <f t="shared" si="136"/>
        <v>27</v>
      </c>
      <c r="I3701" s="198">
        <f t="shared" si="135"/>
        <v>3</v>
      </c>
    </row>
    <row r="3702" spans="1:9" x14ac:dyDescent="0.3">
      <c r="A3702" s="10">
        <v>43553</v>
      </c>
      <c r="B3702" s="11" t="s">
        <v>730</v>
      </c>
      <c r="C3702" s="11" t="s">
        <v>731</v>
      </c>
      <c r="D3702" s="11" t="s">
        <v>662</v>
      </c>
      <c r="F3702" s="15">
        <f>IF(ISBLANK($D3702),"",IF(ISBLANK($E3702),VLOOKUP($D3702,$J:$K,2,FALSE),VLOOKUP($E3702,'Daycare Packages'!$A:$G,7,FALSE)))</f>
        <v>30</v>
      </c>
      <c r="G3702" s="15"/>
      <c r="H3702" s="15">
        <f t="shared" si="136"/>
        <v>30</v>
      </c>
      <c r="I3702" s="198">
        <f t="shared" si="135"/>
        <v>3</v>
      </c>
    </row>
    <row r="3703" spans="1:9" x14ac:dyDescent="0.3">
      <c r="A3703" s="10">
        <v>43553</v>
      </c>
      <c r="B3703" s="11" t="s">
        <v>699</v>
      </c>
      <c r="C3703" s="11" t="s">
        <v>478</v>
      </c>
      <c r="D3703" s="11" t="s">
        <v>662</v>
      </c>
      <c r="F3703" s="15">
        <f>IF(ISBLANK($D3703),"",IF(ISBLANK($E3703),VLOOKUP($D3703,$J:$K,2,FALSE),VLOOKUP($E3703,'Daycare Packages'!$A:$G,7,FALSE)))</f>
        <v>30</v>
      </c>
      <c r="G3703" s="15">
        <v>-3</v>
      </c>
      <c r="H3703" s="15">
        <f t="shared" si="136"/>
        <v>27</v>
      </c>
      <c r="I3703" s="198">
        <f t="shared" si="135"/>
        <v>3</v>
      </c>
    </row>
    <row r="3704" spans="1:9" x14ac:dyDescent="0.3">
      <c r="A3704" s="10">
        <v>43553</v>
      </c>
      <c r="B3704" s="11" t="s">
        <v>699</v>
      </c>
      <c r="C3704" s="11" t="s">
        <v>507</v>
      </c>
      <c r="D3704" s="11" t="s">
        <v>662</v>
      </c>
      <c r="F3704" s="15">
        <f>IF(ISBLANK($D3704),"",IF(ISBLANK($E3704),VLOOKUP($D3704,$J:$K,2,FALSE),VLOOKUP($E3704,'Daycare Packages'!$A:$G,7,FALSE)))</f>
        <v>30</v>
      </c>
      <c r="G3704" s="15">
        <v>-3</v>
      </c>
      <c r="H3704" s="15">
        <f t="shared" si="136"/>
        <v>27</v>
      </c>
      <c r="I3704" s="198">
        <f t="shared" si="135"/>
        <v>3</v>
      </c>
    </row>
    <row r="3705" spans="1:9" x14ac:dyDescent="0.3">
      <c r="A3705" s="10">
        <v>43553</v>
      </c>
      <c r="B3705" s="11" t="s">
        <v>220</v>
      </c>
      <c r="C3705" s="11" t="s">
        <v>548</v>
      </c>
      <c r="D3705" s="11" t="s">
        <v>662</v>
      </c>
      <c r="E3705" s="11">
        <v>6739601</v>
      </c>
      <c r="F3705" s="15">
        <f>IF(ISBLANK($D3705),"",IF(ISBLANK($E3705),VLOOKUP($D3705,$J:$K,2,FALSE),VLOOKUP($E3705,'Daycare Packages'!$A:$G,7,FALSE)))</f>
        <v>26</v>
      </c>
      <c r="G3705" s="15"/>
      <c r="H3705" s="15">
        <f t="shared" si="136"/>
        <v>26</v>
      </c>
      <c r="I3705" s="198">
        <f t="shared" si="135"/>
        <v>3</v>
      </c>
    </row>
    <row r="3706" spans="1:9" x14ac:dyDescent="0.3">
      <c r="A3706" s="10">
        <v>43553</v>
      </c>
      <c r="B3706" s="11" t="s">
        <v>855</v>
      </c>
      <c r="C3706" s="11" t="s">
        <v>856</v>
      </c>
      <c r="D3706" s="11" t="s">
        <v>662</v>
      </c>
      <c r="F3706" s="15">
        <f>IF(ISBLANK($D3706),"",IF(ISBLANK($E3706),VLOOKUP($D3706,$J:$K,2,FALSE),VLOOKUP($E3706,'Daycare Packages'!$A:$G,7,FALSE)))</f>
        <v>30</v>
      </c>
      <c r="G3706" s="15"/>
      <c r="H3706" s="15">
        <f t="shared" si="136"/>
        <v>30</v>
      </c>
      <c r="I3706" s="198">
        <f t="shared" si="135"/>
        <v>3</v>
      </c>
    </row>
    <row r="3707" spans="1:9" x14ac:dyDescent="0.3">
      <c r="A3707" s="10">
        <v>43553</v>
      </c>
      <c r="B3707" s="11" t="s">
        <v>218</v>
      </c>
      <c r="C3707" s="11" t="s">
        <v>737</v>
      </c>
      <c r="D3707" s="11" t="s">
        <v>662</v>
      </c>
      <c r="E3707" s="11">
        <v>6738001</v>
      </c>
      <c r="F3707" s="15">
        <f>IF(ISBLANK($D3707),"",IF(ISBLANK($E3707),VLOOKUP($D3707,$J:$K,2,FALSE),VLOOKUP($E3707,'Daycare Packages'!$A:$G,7,FALSE)))</f>
        <v>20</v>
      </c>
      <c r="G3707" s="15"/>
      <c r="H3707" s="15">
        <f t="shared" si="136"/>
        <v>20</v>
      </c>
      <c r="I3707" s="198">
        <f t="shared" si="135"/>
        <v>3</v>
      </c>
    </row>
    <row r="3708" spans="1:9" x14ac:dyDescent="0.3">
      <c r="A3708" s="10">
        <v>43553</v>
      </c>
      <c r="B3708" s="11" t="s">
        <v>218</v>
      </c>
      <c r="C3708" s="11" t="s">
        <v>738</v>
      </c>
      <c r="D3708" s="11" t="s">
        <v>662</v>
      </c>
      <c r="E3708" s="11">
        <v>6738001</v>
      </c>
      <c r="F3708" s="15">
        <f>IF(ISBLANK($D3708),"",IF(ISBLANK($E3708),VLOOKUP($D3708,$J:$K,2,FALSE),VLOOKUP($E3708,'Daycare Packages'!$A:$G,7,FALSE)))</f>
        <v>20</v>
      </c>
      <c r="G3708" s="15"/>
      <c r="H3708" s="15">
        <f t="shared" si="136"/>
        <v>20</v>
      </c>
      <c r="I3708" s="198">
        <f t="shared" si="135"/>
        <v>3</v>
      </c>
    </row>
    <row r="3709" spans="1:9" x14ac:dyDescent="0.3">
      <c r="A3709" s="10">
        <v>43553</v>
      </c>
      <c r="B3709" s="11" t="s">
        <v>1070</v>
      </c>
      <c r="C3709" s="11" t="s">
        <v>1071</v>
      </c>
      <c r="D3709" s="11" t="s">
        <v>662</v>
      </c>
      <c r="E3709" s="11">
        <v>6778214</v>
      </c>
      <c r="F3709" s="15">
        <f>IF(ISBLANK($D3709),"",IF(ISBLANK($E3709),VLOOKUP($D3709,$J:$K,2,FALSE),VLOOKUP($E3709,'Daycare Packages'!$A:$G,7,FALSE)))</f>
        <v>27</v>
      </c>
      <c r="G3709" s="15"/>
      <c r="H3709" s="15">
        <f t="shared" si="136"/>
        <v>27</v>
      </c>
      <c r="I3709" s="198">
        <f t="shared" si="135"/>
        <v>3</v>
      </c>
    </row>
    <row r="3710" spans="1:9" x14ac:dyDescent="0.3">
      <c r="A3710" s="10">
        <v>43553</v>
      </c>
      <c r="B3710" s="11" t="s">
        <v>184</v>
      </c>
      <c r="C3710" s="11" t="s">
        <v>1270</v>
      </c>
      <c r="D3710" s="11" t="s">
        <v>662</v>
      </c>
      <c r="E3710" s="11">
        <v>6804658</v>
      </c>
      <c r="F3710" s="15">
        <f>IF(ISBLANK($D3710),"",IF(ISBLANK($E3710),VLOOKUP($D3710,$J:$K,2,FALSE),VLOOKUP($E3710,'Daycare Packages'!$A:$G,7,FALSE)))</f>
        <v>25</v>
      </c>
      <c r="G3710" s="15"/>
      <c r="H3710" s="15">
        <f t="shared" si="136"/>
        <v>25</v>
      </c>
      <c r="I3710" s="198">
        <f t="shared" si="135"/>
        <v>3</v>
      </c>
    </row>
    <row r="3711" spans="1:9" x14ac:dyDescent="0.3">
      <c r="A3711" s="10">
        <v>43553</v>
      </c>
      <c r="B3711" s="11" t="s">
        <v>184</v>
      </c>
      <c r="C3711" s="11" t="s">
        <v>679</v>
      </c>
      <c r="D3711" s="11" t="s">
        <v>662</v>
      </c>
      <c r="E3711" s="11">
        <v>6804658</v>
      </c>
      <c r="F3711" s="15">
        <f>IF(ISBLANK($D3711),"",IF(ISBLANK($E3711),VLOOKUP($D3711,$J:$K,2,FALSE),VLOOKUP($E3711,'Daycare Packages'!$A:$G,7,FALSE)))</f>
        <v>25</v>
      </c>
      <c r="G3711" s="15"/>
      <c r="H3711" s="15">
        <f t="shared" si="136"/>
        <v>25</v>
      </c>
      <c r="I3711" s="198">
        <f t="shared" si="135"/>
        <v>3</v>
      </c>
    </row>
    <row r="3712" spans="1:9" x14ac:dyDescent="0.3">
      <c r="A3712" s="10">
        <v>43553</v>
      </c>
      <c r="B3712" s="11" t="s">
        <v>193</v>
      </c>
      <c r="C3712" s="11" t="s">
        <v>1271</v>
      </c>
      <c r="D3712" s="11" t="s">
        <v>662</v>
      </c>
      <c r="E3712" s="11">
        <v>6787221</v>
      </c>
      <c r="F3712" s="15">
        <f>IF(ISBLANK($D3712),"",IF(ISBLANK($E3712),VLOOKUP($D3712,$J:$K,2,FALSE),VLOOKUP($E3712,'Daycare Packages'!$A:$G,7,FALSE)))</f>
        <v>27</v>
      </c>
      <c r="G3712" s="15"/>
      <c r="H3712" s="15">
        <f t="shared" si="136"/>
        <v>27</v>
      </c>
      <c r="I3712" s="198">
        <f t="shared" si="135"/>
        <v>3</v>
      </c>
    </row>
    <row r="3713" spans="1:9" x14ac:dyDescent="0.3">
      <c r="A3713" s="10">
        <v>43553</v>
      </c>
      <c r="B3713" s="11" t="s">
        <v>183</v>
      </c>
      <c r="C3713" s="11" t="s">
        <v>520</v>
      </c>
      <c r="D3713" s="11" t="s">
        <v>662</v>
      </c>
      <c r="E3713" s="11">
        <v>6807904</v>
      </c>
      <c r="F3713" s="15">
        <f>IF(ISBLANK($D3713),"",IF(ISBLANK($E3713),VLOOKUP($D3713,$J:$K,2,FALSE),VLOOKUP($E3713,'Daycare Packages'!$A:$G,7,FALSE)))</f>
        <v>27</v>
      </c>
      <c r="G3713" s="15"/>
      <c r="H3713" s="15">
        <f t="shared" si="136"/>
        <v>27</v>
      </c>
      <c r="I3713" s="198">
        <f t="shared" si="135"/>
        <v>3</v>
      </c>
    </row>
    <row r="3714" spans="1:9" x14ac:dyDescent="0.3">
      <c r="A3714" s="10">
        <v>43553</v>
      </c>
      <c r="B3714" s="11" t="s">
        <v>148</v>
      </c>
      <c r="C3714" s="11" t="s">
        <v>547</v>
      </c>
      <c r="D3714" s="11" t="s">
        <v>662</v>
      </c>
      <c r="E3714" s="11">
        <v>6730669</v>
      </c>
      <c r="F3714" s="15">
        <f>IF(ISBLANK($D3714),"",IF(ISBLANK($E3714),VLOOKUP($D3714,$J:$K,2,FALSE),VLOOKUP($E3714,'Daycare Packages'!$A:$G,7,FALSE)))</f>
        <v>25</v>
      </c>
      <c r="G3714" s="15"/>
      <c r="H3714" s="15">
        <f t="shared" si="136"/>
        <v>25</v>
      </c>
      <c r="I3714" s="198">
        <f t="shared" si="135"/>
        <v>3</v>
      </c>
    </row>
    <row r="3715" spans="1:9" x14ac:dyDescent="0.3">
      <c r="A3715" s="10">
        <v>43553</v>
      </c>
      <c r="B3715" s="11" t="s">
        <v>206</v>
      </c>
      <c r="C3715" s="11" t="s">
        <v>424</v>
      </c>
      <c r="D3715" s="11" t="s">
        <v>662</v>
      </c>
      <c r="E3715" s="11">
        <v>6732853</v>
      </c>
      <c r="F3715" s="15">
        <f>IF(ISBLANK($D3715),"",IF(ISBLANK($E3715),VLOOKUP($D3715,$J:$K,2,FALSE),VLOOKUP($E3715,'Daycare Packages'!$A:$G,7,FALSE)))</f>
        <v>26</v>
      </c>
      <c r="G3715" s="15"/>
      <c r="H3715" s="15">
        <f t="shared" si="136"/>
        <v>26</v>
      </c>
      <c r="I3715" s="198">
        <f t="shared" ref="I3715:I3778" si="137">IF(A3715="",0,MONTH(A3715))</f>
        <v>3</v>
      </c>
    </row>
    <row r="3716" spans="1:9" x14ac:dyDescent="0.3">
      <c r="A3716" s="10">
        <v>43553</v>
      </c>
      <c r="B3716" s="11" t="s">
        <v>147</v>
      </c>
      <c r="C3716" s="11" t="s">
        <v>796</v>
      </c>
      <c r="D3716" s="11" t="s">
        <v>662</v>
      </c>
      <c r="E3716" s="11">
        <v>6814069</v>
      </c>
      <c r="F3716" s="15">
        <f>IF(ISBLANK($D3716),"",IF(ISBLANK($E3716),VLOOKUP($D3716,$J:$K,2,FALSE),VLOOKUP($E3716,'Daycare Packages'!$A:$G,7,FALSE)))</f>
        <v>23</v>
      </c>
      <c r="G3716" s="15"/>
      <c r="H3716" s="15">
        <f t="shared" si="136"/>
        <v>23</v>
      </c>
      <c r="I3716" s="198">
        <f t="shared" si="137"/>
        <v>3</v>
      </c>
    </row>
    <row r="3717" spans="1:9" x14ac:dyDescent="0.3">
      <c r="A3717" s="10">
        <v>43553</v>
      </c>
      <c r="B3717" s="11" t="s">
        <v>204</v>
      </c>
      <c r="C3717" s="11" t="s">
        <v>949</v>
      </c>
      <c r="D3717" s="11" t="s">
        <v>662</v>
      </c>
      <c r="E3717" s="11">
        <v>6792788</v>
      </c>
      <c r="F3717" s="15">
        <f>IF(ISBLANK($D3717),"",IF(ISBLANK($E3717),VLOOKUP($D3717,$J:$K,2,FALSE),VLOOKUP($E3717,'Daycare Packages'!$A:$G,7,FALSE)))</f>
        <v>25</v>
      </c>
      <c r="G3717" s="15"/>
      <c r="H3717" s="15">
        <f t="shared" si="136"/>
        <v>25</v>
      </c>
      <c r="I3717" s="198">
        <f t="shared" si="137"/>
        <v>3</v>
      </c>
    </row>
    <row r="3718" spans="1:9" x14ac:dyDescent="0.3">
      <c r="A3718" s="10">
        <v>43553</v>
      </c>
      <c r="B3718" s="11" t="s">
        <v>204</v>
      </c>
      <c r="C3718" s="11" t="s">
        <v>774</v>
      </c>
      <c r="D3718" s="11" t="s">
        <v>662</v>
      </c>
      <c r="E3718" s="11">
        <v>6792788</v>
      </c>
      <c r="F3718" s="15">
        <f>IF(ISBLANK($D3718),"",IF(ISBLANK($E3718),VLOOKUP($D3718,$J:$K,2,FALSE),VLOOKUP($E3718,'Daycare Packages'!$A:$G,7,FALSE)))</f>
        <v>25</v>
      </c>
      <c r="G3718" s="15"/>
      <c r="H3718" s="15">
        <f t="shared" si="136"/>
        <v>25</v>
      </c>
      <c r="I3718" s="198">
        <f t="shared" si="137"/>
        <v>3</v>
      </c>
    </row>
    <row r="3719" spans="1:9" x14ac:dyDescent="0.3">
      <c r="A3719" s="10">
        <v>43553</v>
      </c>
      <c r="B3719" s="11" t="s">
        <v>133</v>
      </c>
      <c r="C3719" s="11" t="s">
        <v>712</v>
      </c>
      <c r="D3719" s="11" t="s">
        <v>662</v>
      </c>
      <c r="E3719" s="11">
        <v>6770212</v>
      </c>
      <c r="F3719" s="15">
        <f>IF(ISBLANK($D3719),"",IF(ISBLANK($E3719),VLOOKUP($D3719,$J:$K,2,FALSE),VLOOKUP($E3719,'Daycare Packages'!$A:$G,7,FALSE)))</f>
        <v>26</v>
      </c>
      <c r="G3719" s="15"/>
      <c r="H3719" s="15">
        <f t="shared" si="136"/>
        <v>26</v>
      </c>
      <c r="I3719" s="198">
        <f t="shared" si="137"/>
        <v>3</v>
      </c>
    </row>
    <row r="3720" spans="1:9" x14ac:dyDescent="0.3">
      <c r="A3720" s="10">
        <v>43553</v>
      </c>
      <c r="B3720" s="11" t="s">
        <v>887</v>
      </c>
      <c r="C3720" s="11" t="s">
        <v>888</v>
      </c>
      <c r="D3720" s="11" t="s">
        <v>662</v>
      </c>
      <c r="F3720" s="15">
        <f>IF(ISBLANK($D3720),"",IF(ISBLANK($E3720),VLOOKUP($D3720,$J:$K,2,FALSE),VLOOKUP($E3720,'Daycare Packages'!$A:$G,7,FALSE)))</f>
        <v>30</v>
      </c>
      <c r="G3720" s="15"/>
      <c r="H3720" s="15">
        <f t="shared" si="136"/>
        <v>30</v>
      </c>
      <c r="I3720" s="198">
        <f t="shared" si="137"/>
        <v>3</v>
      </c>
    </row>
    <row r="3721" spans="1:9" x14ac:dyDescent="0.3">
      <c r="A3721" s="55">
        <v>43553</v>
      </c>
      <c r="B3721" s="56" t="s">
        <v>215</v>
      </c>
      <c r="C3721" s="56" t="s">
        <v>741</v>
      </c>
      <c r="D3721" s="56" t="s">
        <v>662</v>
      </c>
      <c r="E3721" s="56"/>
      <c r="F3721" s="59">
        <f>IF(ISBLANK($D3721),"",IF(ISBLANK($E3721),VLOOKUP($D3721,$J:$K,2,FALSE),VLOOKUP($E3721,'Daycare Packages'!$A:$G,7,FALSE)))</f>
        <v>30</v>
      </c>
      <c r="G3721" s="59"/>
      <c r="H3721" s="59">
        <f t="shared" si="136"/>
        <v>30</v>
      </c>
      <c r="I3721" s="198">
        <f t="shared" si="137"/>
        <v>3</v>
      </c>
    </row>
    <row r="3722" spans="1:9" x14ac:dyDescent="0.3">
      <c r="A3722" s="110">
        <v>43554</v>
      </c>
      <c r="B3722" s="111" t="s">
        <v>115</v>
      </c>
      <c r="C3722" s="111" t="s">
        <v>764</v>
      </c>
      <c r="D3722" s="111" t="s">
        <v>662</v>
      </c>
      <c r="E3722" s="11">
        <v>6736950</v>
      </c>
      <c r="F3722" s="15">
        <f>IF(ISBLANK($D3722),"",IF(ISBLANK($E3722),VLOOKUP($D3722,$J:$K,2,FALSE),VLOOKUP($E3722,'Daycare Packages'!$A:$G,7,FALSE)))</f>
        <v>22</v>
      </c>
      <c r="G3722" s="15"/>
      <c r="H3722" s="15">
        <f>IF(ISBLANK(D3722),"",SUM(F3722:G3722))</f>
        <v>22</v>
      </c>
      <c r="I3722" s="198">
        <f t="shared" si="137"/>
        <v>3</v>
      </c>
    </row>
    <row r="3723" spans="1:9" x14ac:dyDescent="0.3">
      <c r="A3723" s="110">
        <v>43554</v>
      </c>
      <c r="B3723" s="111" t="s">
        <v>1171</v>
      </c>
      <c r="C3723" s="111" t="s">
        <v>1172</v>
      </c>
      <c r="D3723" s="111" t="s">
        <v>662</v>
      </c>
      <c r="E3723" s="11">
        <v>6814838</v>
      </c>
      <c r="F3723" s="15">
        <f>IF(ISBLANK($D3723),"",IF(ISBLANK($E3723),VLOOKUP($D3723,$J:$K,2,FALSE),VLOOKUP($E3723,'Daycare Packages'!$A:$G,7,FALSE)))</f>
        <v>27</v>
      </c>
      <c r="G3723" s="15"/>
      <c r="H3723" s="15">
        <f t="shared" ref="H3723:H3729" si="138">IF(ISBLANK(D3723),"",SUM(F3723:G3723))</f>
        <v>27</v>
      </c>
      <c r="I3723" s="198">
        <f t="shared" si="137"/>
        <v>3</v>
      </c>
    </row>
    <row r="3724" spans="1:9" x14ac:dyDescent="0.3">
      <c r="A3724" s="110">
        <v>43554</v>
      </c>
      <c r="B3724" s="111" t="s">
        <v>768</v>
      </c>
      <c r="C3724" s="111" t="s">
        <v>548</v>
      </c>
      <c r="D3724" s="111" t="s">
        <v>662</v>
      </c>
      <c r="E3724" s="11">
        <v>6818977</v>
      </c>
      <c r="F3724" s="15">
        <f>IF(ISBLANK($D3724),"",IF(ISBLANK($E3724),VLOOKUP($D3724,$J:$K,2,FALSE),VLOOKUP($E3724,'Daycare Packages'!$A:$G,7,FALSE)))</f>
        <v>27</v>
      </c>
      <c r="G3724" s="15"/>
      <c r="H3724" s="15">
        <f t="shared" si="138"/>
        <v>27</v>
      </c>
      <c r="I3724" s="198">
        <f t="shared" si="137"/>
        <v>3</v>
      </c>
    </row>
    <row r="3725" spans="1:9" x14ac:dyDescent="0.3">
      <c r="A3725" s="110">
        <v>43554</v>
      </c>
      <c r="B3725" s="111" t="s">
        <v>226</v>
      </c>
      <c r="C3725" s="111" t="s">
        <v>569</v>
      </c>
      <c r="D3725" s="111" t="s">
        <v>662</v>
      </c>
      <c r="E3725" s="11">
        <v>6752176</v>
      </c>
      <c r="F3725" s="15">
        <f>IF(ISBLANK($D3725),"",IF(ISBLANK($E3725),VLOOKUP($D3725,$J:$K,2,FALSE),VLOOKUP($E3725,'Daycare Packages'!$A:$G,7,FALSE)))</f>
        <v>27</v>
      </c>
      <c r="G3725" s="15"/>
      <c r="H3725" s="15">
        <f t="shared" si="138"/>
        <v>27</v>
      </c>
      <c r="I3725" s="198">
        <f t="shared" si="137"/>
        <v>3</v>
      </c>
    </row>
    <row r="3726" spans="1:9" x14ac:dyDescent="0.3">
      <c r="A3726" s="110">
        <v>43554</v>
      </c>
      <c r="B3726" s="111" t="s">
        <v>1165</v>
      </c>
      <c r="C3726" s="111" t="s">
        <v>1166</v>
      </c>
      <c r="D3726" s="111" t="s">
        <v>662</v>
      </c>
      <c r="F3726" s="15">
        <f>IF(ISBLANK($D3726),"",IF(ISBLANK($E3726),VLOOKUP($D3726,$J:$K,2,FALSE),VLOOKUP($E3726,'Daycare Packages'!$A:$G,7,FALSE)))</f>
        <v>30</v>
      </c>
      <c r="G3726" s="15"/>
      <c r="H3726" s="15">
        <f t="shared" si="138"/>
        <v>30</v>
      </c>
      <c r="I3726" s="198">
        <f t="shared" si="137"/>
        <v>3</v>
      </c>
    </row>
    <row r="3727" spans="1:9" x14ac:dyDescent="0.3">
      <c r="A3727" s="110">
        <v>43554</v>
      </c>
      <c r="B3727" s="111" t="s">
        <v>836</v>
      </c>
      <c r="C3727" s="111" t="s">
        <v>498</v>
      </c>
      <c r="D3727" s="111" t="s">
        <v>662</v>
      </c>
      <c r="F3727" s="15">
        <f>IF(ISBLANK($D3727),"",IF(ISBLANK($E3727),VLOOKUP($D3727,$J:$K,2,FALSE),VLOOKUP($E3727,'Daycare Packages'!$A:$G,7,FALSE)))</f>
        <v>30</v>
      </c>
      <c r="G3727" s="15"/>
      <c r="H3727" s="15">
        <f t="shared" si="138"/>
        <v>30</v>
      </c>
      <c r="I3727" s="198">
        <f t="shared" si="137"/>
        <v>3</v>
      </c>
    </row>
    <row r="3728" spans="1:9" x14ac:dyDescent="0.3">
      <c r="A3728" s="110">
        <v>43554</v>
      </c>
      <c r="B3728" s="111" t="s">
        <v>989</v>
      </c>
      <c r="C3728" s="111" t="s">
        <v>765</v>
      </c>
      <c r="D3728" s="111" t="s">
        <v>662</v>
      </c>
      <c r="F3728" s="15">
        <f>IF(ISBLANK($D3728),"",IF(ISBLANK($E3728),VLOOKUP($D3728,$J:$K,2,FALSE),VLOOKUP($E3728,'Daycare Packages'!$A:$G,7,FALSE)))</f>
        <v>30</v>
      </c>
      <c r="G3728" s="15"/>
      <c r="H3728" s="15">
        <f t="shared" si="138"/>
        <v>30</v>
      </c>
      <c r="I3728" s="198">
        <f t="shared" si="137"/>
        <v>3</v>
      </c>
    </row>
    <row r="3729" spans="1:9" x14ac:dyDescent="0.3">
      <c r="A3729" s="110">
        <v>43554</v>
      </c>
      <c r="B3729" s="111" t="s">
        <v>117</v>
      </c>
      <c r="C3729" s="111" t="s">
        <v>1069</v>
      </c>
      <c r="D3729" s="111" t="s">
        <v>662</v>
      </c>
      <c r="E3729" s="11">
        <v>6601983</v>
      </c>
      <c r="F3729" s="15">
        <f>IF(ISBLANK($D3729),"",IF(ISBLANK($E3729),VLOOKUP($D3729,$J:$K,2,FALSE),VLOOKUP($E3729,'Daycare Packages'!$A:$G,7,FALSE)))</f>
        <v>24</v>
      </c>
      <c r="G3729" s="15"/>
      <c r="H3729" s="15">
        <f t="shared" si="138"/>
        <v>24</v>
      </c>
      <c r="I3729" s="198">
        <f t="shared" si="137"/>
        <v>3</v>
      </c>
    </row>
    <row r="3730" spans="1:9" x14ac:dyDescent="0.3">
      <c r="A3730" s="110">
        <v>43554</v>
      </c>
      <c r="B3730" s="111" t="s">
        <v>751</v>
      </c>
      <c r="C3730" s="111" t="s">
        <v>752</v>
      </c>
      <c r="D3730" s="111" t="s">
        <v>662</v>
      </c>
      <c r="F3730" s="15">
        <f>IF(ISBLANK($D3730),"",IF(ISBLANK($E3730),VLOOKUP($D3730,$J:$K,2,FALSE),VLOOKUP($E3730,'Daycare Packages'!$A:$G,7,FALSE)))</f>
        <v>30</v>
      </c>
      <c r="G3730" s="15"/>
      <c r="H3730" s="15">
        <f t="shared" ref="H3730:H3736" si="139">IF(ISBLANK(D3730),"",SUM(F3730:G3730))</f>
        <v>30</v>
      </c>
      <c r="I3730" s="198">
        <f t="shared" si="137"/>
        <v>3</v>
      </c>
    </row>
    <row r="3731" spans="1:9" x14ac:dyDescent="0.3">
      <c r="A3731" s="110">
        <v>43554</v>
      </c>
      <c r="B3731" s="111" t="s">
        <v>924</v>
      </c>
      <c r="C3731" s="111" t="s">
        <v>925</v>
      </c>
      <c r="D3731" s="111" t="s">
        <v>662</v>
      </c>
      <c r="F3731" s="15">
        <f>IF(ISBLANK($D3731),"",IF(ISBLANK($E3731),VLOOKUP($D3731,$J:$K,2,FALSE),VLOOKUP($E3731,'Daycare Packages'!$A:$G,7,FALSE)))</f>
        <v>30</v>
      </c>
      <c r="G3731" s="15"/>
      <c r="H3731" s="15">
        <f t="shared" si="139"/>
        <v>30</v>
      </c>
      <c r="I3731" s="198">
        <f t="shared" si="137"/>
        <v>3</v>
      </c>
    </row>
    <row r="3732" spans="1:9" x14ac:dyDescent="0.3">
      <c r="A3732" s="110">
        <v>43554</v>
      </c>
      <c r="B3732" s="111" t="s">
        <v>134</v>
      </c>
      <c r="C3732" s="111" t="s">
        <v>883</v>
      </c>
      <c r="D3732" s="111" t="s">
        <v>662</v>
      </c>
      <c r="E3732" s="11">
        <v>6732664</v>
      </c>
      <c r="F3732" s="15">
        <f>IF(ISBLANK($D3732),"",IF(ISBLANK($E3732),VLOOKUP($D3732,$J:$K,2,FALSE),VLOOKUP($E3732,'Daycare Packages'!$A:$G,7,FALSE)))</f>
        <v>26</v>
      </c>
      <c r="G3732" s="15"/>
      <c r="H3732" s="15">
        <f t="shared" si="139"/>
        <v>26</v>
      </c>
      <c r="I3732" s="198">
        <f t="shared" si="137"/>
        <v>3</v>
      </c>
    </row>
    <row r="3733" spans="1:9" x14ac:dyDescent="0.3">
      <c r="A3733" s="110">
        <v>43554</v>
      </c>
      <c r="B3733" s="111" t="s">
        <v>663</v>
      </c>
      <c r="C3733" s="111" t="s">
        <v>665</v>
      </c>
      <c r="D3733" s="111" t="s">
        <v>662</v>
      </c>
      <c r="F3733" s="15">
        <f>IF(ISBLANK($D3733),"",IF(ISBLANK($E3733),VLOOKUP($D3733,$J:$K,2,FALSE),VLOOKUP($E3733,'Daycare Packages'!$A:$G,7,FALSE)))</f>
        <v>30</v>
      </c>
      <c r="G3733" s="15"/>
      <c r="H3733" s="15">
        <f t="shared" si="139"/>
        <v>30</v>
      </c>
      <c r="I3733" s="198">
        <f t="shared" si="137"/>
        <v>3</v>
      </c>
    </row>
    <row r="3734" spans="1:9" x14ac:dyDescent="0.3">
      <c r="A3734" s="110">
        <v>43554</v>
      </c>
      <c r="B3734" s="111" t="s">
        <v>663</v>
      </c>
      <c r="C3734" s="111" t="s">
        <v>664</v>
      </c>
      <c r="D3734" s="111" t="s">
        <v>662</v>
      </c>
      <c r="F3734" s="15">
        <f>IF(ISBLANK($D3734),"",IF(ISBLANK($E3734),VLOOKUP($D3734,$J:$K,2,FALSE),VLOOKUP($E3734,'Daycare Packages'!$A:$G,7,FALSE)))</f>
        <v>30</v>
      </c>
      <c r="G3734" s="15"/>
      <c r="H3734" s="15">
        <f t="shared" si="139"/>
        <v>30</v>
      </c>
      <c r="I3734" s="198">
        <f t="shared" si="137"/>
        <v>3</v>
      </c>
    </row>
    <row r="3735" spans="1:9" x14ac:dyDescent="0.3">
      <c r="A3735" s="110">
        <v>43554</v>
      </c>
      <c r="B3735" s="111" t="s">
        <v>182</v>
      </c>
      <c r="C3735" s="111" t="s">
        <v>685</v>
      </c>
      <c r="D3735" s="111" t="s">
        <v>662</v>
      </c>
      <c r="E3735" s="11">
        <v>6769807</v>
      </c>
      <c r="F3735" s="15">
        <f>IF(ISBLANK($D3735),"",IF(ISBLANK($E3735),VLOOKUP($D3735,$J:$K,2,FALSE),VLOOKUP($E3735,'Daycare Packages'!$A:$G,7,FALSE)))</f>
        <v>23</v>
      </c>
      <c r="G3735" s="15"/>
      <c r="H3735" s="15">
        <f t="shared" si="139"/>
        <v>23</v>
      </c>
      <c r="I3735" s="198">
        <f t="shared" si="137"/>
        <v>3</v>
      </c>
    </row>
    <row r="3736" spans="1:9" x14ac:dyDescent="0.3">
      <c r="A3736" s="55">
        <v>43554</v>
      </c>
      <c r="B3736" s="56" t="s">
        <v>147</v>
      </c>
      <c r="C3736" s="56" t="s">
        <v>796</v>
      </c>
      <c r="D3736" s="56" t="s">
        <v>662</v>
      </c>
      <c r="E3736" s="56">
        <v>6814069</v>
      </c>
      <c r="F3736" s="59">
        <f>IF(ISBLANK($D3736),"",IF(ISBLANK($E3736),VLOOKUP($D3736,$J:$K,2,FALSE),VLOOKUP($E3736,'Daycare Packages'!$A:$G,7,FALSE)))</f>
        <v>23</v>
      </c>
      <c r="G3736" s="59"/>
      <c r="H3736" s="59">
        <f t="shared" si="139"/>
        <v>23</v>
      </c>
      <c r="I3736" s="198">
        <f t="shared" si="137"/>
        <v>3</v>
      </c>
    </row>
    <row r="3737" spans="1:9" x14ac:dyDescent="0.3">
      <c r="A3737" s="10">
        <v>43555</v>
      </c>
      <c r="B3737" s="11" t="s">
        <v>132</v>
      </c>
      <c r="C3737" s="11" t="s">
        <v>818</v>
      </c>
      <c r="D3737" s="11" t="s">
        <v>662</v>
      </c>
      <c r="E3737" s="11">
        <v>6819191</v>
      </c>
      <c r="F3737" s="15">
        <f>IF(ISBLANK($D3737),"",IF(ISBLANK($E3737),VLOOKUP($D3737,$J:$K,2,FALSE),VLOOKUP($E3737,'Daycare Packages'!$A:$G,7,FALSE)))</f>
        <v>27</v>
      </c>
      <c r="G3737" s="15"/>
      <c r="H3737" s="15">
        <f t="shared" si="136"/>
        <v>27</v>
      </c>
      <c r="I3737" s="198">
        <f t="shared" si="137"/>
        <v>3</v>
      </c>
    </row>
    <row r="3738" spans="1:9" x14ac:dyDescent="0.3">
      <c r="A3738" s="10">
        <v>43555</v>
      </c>
      <c r="B3738" s="11" t="s">
        <v>989</v>
      </c>
      <c r="C3738" s="11" t="s">
        <v>765</v>
      </c>
      <c r="D3738" s="11" t="s">
        <v>662</v>
      </c>
      <c r="F3738" s="15">
        <f>IF(ISBLANK($D3738),"",IF(ISBLANK($E3738),VLOOKUP($D3738,$J:$K,2,FALSE),VLOOKUP($E3738,'Daycare Packages'!$A:$G,7,FALSE)))</f>
        <v>30</v>
      </c>
      <c r="G3738" s="15"/>
      <c r="H3738" s="15">
        <f t="shared" si="136"/>
        <v>30</v>
      </c>
      <c r="I3738" s="198">
        <f t="shared" si="137"/>
        <v>3</v>
      </c>
    </row>
    <row r="3739" spans="1:9" x14ac:dyDescent="0.3">
      <c r="A3739" s="55">
        <v>43555</v>
      </c>
      <c r="B3739" s="56" t="s">
        <v>182</v>
      </c>
      <c r="C3739" s="56" t="s">
        <v>685</v>
      </c>
      <c r="D3739" s="56" t="s">
        <v>662</v>
      </c>
      <c r="E3739" s="56">
        <v>6769807</v>
      </c>
      <c r="F3739" s="59">
        <f>IF(ISBLANK($D3739),"",IF(ISBLANK($E3739),VLOOKUP($D3739,$J:$K,2,FALSE),VLOOKUP($E3739,'Daycare Packages'!$A:$G,7,FALSE)))</f>
        <v>23</v>
      </c>
      <c r="G3739" s="59"/>
      <c r="H3739" s="59">
        <f t="shared" si="136"/>
        <v>23</v>
      </c>
      <c r="I3739" s="198">
        <f t="shared" si="137"/>
        <v>3</v>
      </c>
    </row>
    <row r="3740" spans="1:9" x14ac:dyDescent="0.3">
      <c r="A3740" s="10">
        <v>43556</v>
      </c>
      <c r="B3740" s="11" t="s">
        <v>1247</v>
      </c>
      <c r="C3740" s="11" t="s">
        <v>1248</v>
      </c>
      <c r="D3740" s="11" t="s">
        <v>659</v>
      </c>
      <c r="F3740" s="15">
        <f>IF(ISBLANK($D3740),"",IF(ISBLANK($E3740),VLOOKUP($D3740,$J:$K,2,FALSE),VLOOKUP($E3740,'Daycare Packages'!$A:$G,7,FALSE)))</f>
        <v>20</v>
      </c>
      <c r="G3740" s="15"/>
      <c r="H3740" s="15">
        <f t="shared" si="136"/>
        <v>20</v>
      </c>
      <c r="I3740" s="198">
        <f t="shared" si="137"/>
        <v>4</v>
      </c>
    </row>
    <row r="3741" spans="1:9" x14ac:dyDescent="0.3">
      <c r="A3741" s="10">
        <v>43556</v>
      </c>
      <c r="B3741" s="11" t="s">
        <v>152</v>
      </c>
      <c r="C3741" s="11" t="s">
        <v>679</v>
      </c>
      <c r="D3741" s="11" t="s">
        <v>662</v>
      </c>
      <c r="E3741" s="11">
        <v>6804823</v>
      </c>
      <c r="F3741" s="15">
        <f>IF(ISBLANK($D3741),"",IF(ISBLANK($E3741),VLOOKUP($D3741,$J:$K,2,FALSE),VLOOKUP($E3741,'Daycare Packages'!$A:$G,7,FALSE)))</f>
        <v>23</v>
      </c>
      <c r="G3741" s="15"/>
      <c r="H3741" s="15">
        <f t="shared" si="136"/>
        <v>23</v>
      </c>
      <c r="I3741" s="198">
        <f t="shared" si="137"/>
        <v>4</v>
      </c>
    </row>
    <row r="3742" spans="1:9" x14ac:dyDescent="0.3">
      <c r="A3742" s="10">
        <v>43556</v>
      </c>
      <c r="B3742" s="11" t="s">
        <v>190</v>
      </c>
      <c r="C3742" s="11" t="s">
        <v>718</v>
      </c>
      <c r="D3742" s="11" t="s">
        <v>659</v>
      </c>
      <c r="F3742" s="15">
        <f>IF(ISBLANK($D3742),"",IF(ISBLANK($E3742),VLOOKUP($D3742,$J:$K,2,FALSE),VLOOKUP($E3742,'Daycare Packages'!$A:$G,7,FALSE)))</f>
        <v>20</v>
      </c>
      <c r="G3742" s="15"/>
      <c r="H3742" s="15">
        <f t="shared" si="136"/>
        <v>20</v>
      </c>
      <c r="I3742" s="198">
        <f t="shared" si="137"/>
        <v>4</v>
      </c>
    </row>
    <row r="3743" spans="1:9" x14ac:dyDescent="0.3">
      <c r="A3743" s="10">
        <v>43556</v>
      </c>
      <c r="B3743" s="11" t="s">
        <v>185</v>
      </c>
      <c r="C3743" s="11" t="s">
        <v>670</v>
      </c>
      <c r="D3743" s="11" t="s">
        <v>659</v>
      </c>
      <c r="E3743" s="11">
        <v>6734074</v>
      </c>
      <c r="F3743" s="15">
        <f>IF(ISBLANK($D3743),"",IF(ISBLANK($E3743),VLOOKUP($D3743,$J:$K,2,FALSE),VLOOKUP($E3743,'Daycare Packages'!$A:$G,7,FALSE)))</f>
        <v>17</v>
      </c>
      <c r="G3743" s="15"/>
      <c r="H3743" s="15">
        <f t="shared" si="136"/>
        <v>17</v>
      </c>
      <c r="I3743" s="198">
        <f t="shared" si="137"/>
        <v>4</v>
      </c>
    </row>
    <row r="3744" spans="1:9" x14ac:dyDescent="0.3">
      <c r="A3744" s="10">
        <v>43556</v>
      </c>
      <c r="B3744" s="11" t="s">
        <v>1206</v>
      </c>
      <c r="C3744" s="11" t="s">
        <v>559</v>
      </c>
      <c r="D3744" s="11" t="s">
        <v>662</v>
      </c>
      <c r="F3744" s="15">
        <f>IF(ISBLANK($D3744),"",IF(ISBLANK($E3744),VLOOKUP($D3744,$J:$K,2,FALSE),VLOOKUP($E3744,'Daycare Packages'!$A:$G,7,FALSE)))</f>
        <v>30</v>
      </c>
      <c r="G3744" s="15"/>
      <c r="H3744" s="15">
        <f t="shared" si="136"/>
        <v>30</v>
      </c>
      <c r="I3744" s="198">
        <f t="shared" si="137"/>
        <v>4</v>
      </c>
    </row>
    <row r="3745" spans="1:9" x14ac:dyDescent="0.3">
      <c r="A3745" s="10">
        <v>43556</v>
      </c>
      <c r="B3745" s="11" t="s">
        <v>1206</v>
      </c>
      <c r="C3745" s="11" t="s">
        <v>1204</v>
      </c>
      <c r="D3745" s="11" t="s">
        <v>662</v>
      </c>
      <c r="F3745" s="15">
        <f>IF(ISBLANK($D3745),"",IF(ISBLANK($E3745),VLOOKUP($D3745,$J:$K,2,FALSE),VLOOKUP($E3745,'Daycare Packages'!$A:$G,7,FALSE)))</f>
        <v>30</v>
      </c>
      <c r="G3745" s="15"/>
      <c r="H3745" s="15">
        <f t="shared" si="136"/>
        <v>30</v>
      </c>
      <c r="I3745" s="198">
        <f t="shared" si="137"/>
        <v>4</v>
      </c>
    </row>
    <row r="3746" spans="1:9" x14ac:dyDescent="0.3">
      <c r="A3746" s="10">
        <v>43556</v>
      </c>
      <c r="B3746" s="11" t="s">
        <v>215</v>
      </c>
      <c r="C3746" s="11" t="s">
        <v>741</v>
      </c>
      <c r="D3746" s="11" t="s">
        <v>662</v>
      </c>
      <c r="F3746" s="15">
        <f>IF(ISBLANK($D3746),"",IF(ISBLANK($E3746),VLOOKUP($D3746,$J:$K,2,FALSE),VLOOKUP($E3746,'Daycare Packages'!$A:$G,7,FALSE)))</f>
        <v>30</v>
      </c>
      <c r="G3746" s="15"/>
      <c r="H3746" s="15">
        <f t="shared" si="136"/>
        <v>30</v>
      </c>
      <c r="I3746" s="198">
        <f t="shared" si="137"/>
        <v>4</v>
      </c>
    </row>
    <row r="3747" spans="1:9" x14ac:dyDescent="0.3">
      <c r="A3747" s="10">
        <v>43556</v>
      </c>
      <c r="B3747" s="11" t="s">
        <v>677</v>
      </c>
      <c r="C3747" s="11" t="s">
        <v>678</v>
      </c>
      <c r="D3747" s="11" t="s">
        <v>662</v>
      </c>
      <c r="F3747" s="15">
        <f>IF(ISBLANK($D3747),"",IF(ISBLANK($E3747),VLOOKUP($D3747,$J:$K,2,FALSE),VLOOKUP($E3747,'Daycare Packages'!$A:$G,7,FALSE)))</f>
        <v>30</v>
      </c>
      <c r="G3747" s="15"/>
      <c r="H3747" s="15">
        <f t="shared" si="136"/>
        <v>30</v>
      </c>
      <c r="I3747" s="198">
        <f t="shared" si="137"/>
        <v>4</v>
      </c>
    </row>
    <row r="3748" spans="1:9" x14ac:dyDescent="0.3">
      <c r="A3748" s="10">
        <v>43556</v>
      </c>
      <c r="B3748" s="11" t="s">
        <v>766</v>
      </c>
      <c r="C3748" s="11" t="s">
        <v>767</v>
      </c>
      <c r="D3748" s="11" t="s">
        <v>662</v>
      </c>
      <c r="F3748" s="15">
        <f>IF(ISBLANK($D3748),"",IF(ISBLANK($E3748),VLOOKUP($D3748,$J:$K,2,FALSE),VLOOKUP($E3748,'Daycare Packages'!$A:$G,7,FALSE)))</f>
        <v>30</v>
      </c>
      <c r="G3748" s="15"/>
      <c r="H3748" s="15">
        <f t="shared" si="136"/>
        <v>30</v>
      </c>
      <c r="I3748" s="198">
        <f t="shared" si="137"/>
        <v>4</v>
      </c>
    </row>
    <row r="3749" spans="1:9" x14ac:dyDescent="0.3">
      <c r="A3749" s="10">
        <v>43556</v>
      </c>
      <c r="B3749" s="11" t="s">
        <v>1280</v>
      </c>
      <c r="C3749" s="11" t="s">
        <v>860</v>
      </c>
      <c r="D3749" s="11" t="s">
        <v>662</v>
      </c>
      <c r="F3749" s="15">
        <f>IF(ISBLANK($D3749),"",IF(ISBLANK($E3749),VLOOKUP($D3749,$J:$K,2,FALSE),VLOOKUP($E3749,'Daycare Packages'!$A:$G,7,FALSE)))</f>
        <v>30</v>
      </c>
      <c r="G3749" s="15"/>
      <c r="H3749" s="15">
        <f t="shared" si="136"/>
        <v>30</v>
      </c>
      <c r="I3749" s="198">
        <f t="shared" si="137"/>
        <v>4</v>
      </c>
    </row>
    <row r="3750" spans="1:9" x14ac:dyDescent="0.3">
      <c r="A3750" s="10">
        <v>43556</v>
      </c>
      <c r="B3750" s="11" t="s">
        <v>331</v>
      </c>
      <c r="C3750" s="11" t="s">
        <v>638</v>
      </c>
      <c r="D3750" s="11" t="s">
        <v>662</v>
      </c>
      <c r="F3750" s="15">
        <f>IF(ISBLANK($D3750),"",IF(ISBLANK($E3750),VLOOKUP($D3750,$J:$K,2,FALSE),VLOOKUP($E3750,'Daycare Packages'!$A:$G,7,FALSE)))</f>
        <v>30</v>
      </c>
      <c r="G3750" s="15"/>
      <c r="H3750" s="15">
        <f t="shared" si="136"/>
        <v>30</v>
      </c>
      <c r="I3750" s="198">
        <f t="shared" si="137"/>
        <v>4</v>
      </c>
    </row>
    <row r="3751" spans="1:9" x14ac:dyDescent="0.3">
      <c r="A3751" s="10">
        <v>43556</v>
      </c>
      <c r="B3751" s="11" t="s">
        <v>196</v>
      </c>
      <c r="C3751" s="11" t="s">
        <v>432</v>
      </c>
      <c r="D3751" s="11" t="s">
        <v>662</v>
      </c>
      <c r="E3751" s="11">
        <v>6728047</v>
      </c>
      <c r="F3751" s="15">
        <f>IF(ISBLANK($D3751),"",IF(ISBLANK($E3751),VLOOKUP($D3751,$J:$K,2,FALSE),VLOOKUP($E3751,'Daycare Packages'!$A:$G,7,FALSE)))</f>
        <v>24</v>
      </c>
      <c r="G3751" s="15"/>
      <c r="H3751" s="15">
        <f t="shared" si="136"/>
        <v>24</v>
      </c>
      <c r="I3751" s="198">
        <f t="shared" si="137"/>
        <v>4</v>
      </c>
    </row>
    <row r="3752" spans="1:9" x14ac:dyDescent="0.3">
      <c r="A3752" s="10">
        <v>43556</v>
      </c>
      <c r="B3752" s="11" t="s">
        <v>78</v>
      </c>
      <c r="C3752" s="11" t="s">
        <v>1224</v>
      </c>
      <c r="D3752" s="11" t="s">
        <v>662</v>
      </c>
      <c r="E3752" s="11">
        <v>6813490</v>
      </c>
      <c r="F3752" s="15">
        <f>IF(ISBLANK($D3752),"",IF(ISBLANK($E3752),VLOOKUP($D3752,$J:$K,2,FALSE),VLOOKUP($E3752,'Daycare Packages'!$A:$G,7,FALSE)))</f>
        <v>27</v>
      </c>
      <c r="G3752" s="15"/>
      <c r="H3752" s="15">
        <f t="shared" si="136"/>
        <v>27</v>
      </c>
      <c r="I3752" s="198">
        <f t="shared" si="137"/>
        <v>4</v>
      </c>
    </row>
    <row r="3753" spans="1:9" x14ac:dyDescent="0.3">
      <c r="A3753" s="10">
        <v>43556</v>
      </c>
      <c r="B3753" s="11" t="s">
        <v>78</v>
      </c>
      <c r="C3753" s="11" t="s">
        <v>642</v>
      </c>
      <c r="D3753" s="11" t="s">
        <v>662</v>
      </c>
      <c r="E3753" s="11">
        <v>6813490</v>
      </c>
      <c r="F3753" s="15">
        <f>IF(ISBLANK($D3753),"",IF(ISBLANK($E3753),VLOOKUP($D3753,$J:$K,2,FALSE),VLOOKUP($E3753,'Daycare Packages'!$A:$G,7,FALSE)))</f>
        <v>27</v>
      </c>
      <c r="G3753" s="15"/>
      <c r="H3753" s="15">
        <f t="shared" si="136"/>
        <v>27</v>
      </c>
      <c r="I3753" s="198">
        <f t="shared" si="137"/>
        <v>4</v>
      </c>
    </row>
    <row r="3754" spans="1:9" x14ac:dyDescent="0.3">
      <c r="A3754" s="10">
        <v>43556</v>
      </c>
      <c r="B3754" s="11" t="s">
        <v>441</v>
      </c>
      <c r="C3754" s="11" t="s">
        <v>888</v>
      </c>
      <c r="D3754" s="11" t="s">
        <v>662</v>
      </c>
      <c r="F3754" s="15">
        <f>IF(ISBLANK($D3754),"",IF(ISBLANK($E3754),VLOOKUP($D3754,$J:$K,2,FALSE),VLOOKUP($E3754,'Daycare Packages'!$A:$G,7,FALSE)))</f>
        <v>30</v>
      </c>
      <c r="G3754" s="15"/>
      <c r="H3754" s="15">
        <f t="shared" si="136"/>
        <v>30</v>
      </c>
      <c r="I3754" s="198">
        <f t="shared" si="137"/>
        <v>4</v>
      </c>
    </row>
    <row r="3755" spans="1:9" x14ac:dyDescent="0.3">
      <c r="A3755" s="10">
        <v>43556</v>
      </c>
      <c r="B3755" s="11" t="s">
        <v>855</v>
      </c>
      <c r="C3755" s="11" t="s">
        <v>856</v>
      </c>
      <c r="D3755" s="11" t="s">
        <v>662</v>
      </c>
      <c r="F3755" s="15">
        <f>IF(ISBLANK($D3755),"",IF(ISBLANK($E3755),VLOOKUP($D3755,$J:$K,2,FALSE),VLOOKUP($E3755,'Daycare Packages'!$A:$G,7,FALSE)))</f>
        <v>30</v>
      </c>
      <c r="G3755" s="15"/>
      <c r="H3755" s="15">
        <f t="shared" si="136"/>
        <v>30</v>
      </c>
      <c r="I3755" s="198">
        <f t="shared" si="137"/>
        <v>4</v>
      </c>
    </row>
    <row r="3756" spans="1:9" x14ac:dyDescent="0.3">
      <c r="A3756" s="10">
        <v>43556</v>
      </c>
      <c r="B3756" s="11" t="s">
        <v>216</v>
      </c>
      <c r="C3756" s="11" t="s">
        <v>448</v>
      </c>
      <c r="D3756" s="11" t="s">
        <v>662</v>
      </c>
      <c r="E3756" s="11">
        <v>6789427</v>
      </c>
      <c r="F3756" s="15">
        <f>IF(ISBLANK($D3756),"",IF(ISBLANK($E3756),VLOOKUP($D3756,$J:$K,2,FALSE),VLOOKUP($E3756,'Daycare Packages'!$A:$G,7,FALSE)))</f>
        <v>27</v>
      </c>
      <c r="G3756" s="15"/>
      <c r="H3756" s="15">
        <f t="shared" si="136"/>
        <v>27</v>
      </c>
      <c r="I3756" s="198">
        <f t="shared" si="137"/>
        <v>4</v>
      </c>
    </row>
    <row r="3757" spans="1:9" x14ac:dyDescent="0.3">
      <c r="A3757" s="10">
        <v>43556</v>
      </c>
      <c r="B3757" s="11" t="s">
        <v>221</v>
      </c>
      <c r="C3757" s="11" t="s">
        <v>769</v>
      </c>
      <c r="D3757" s="11" t="s">
        <v>662</v>
      </c>
      <c r="E3757" s="11">
        <v>6802863</v>
      </c>
      <c r="F3757" s="15">
        <f>IF(ISBLANK($D3757),"",IF(ISBLANK($E3757),VLOOKUP($D3757,$J:$K,2,FALSE),VLOOKUP($E3757,'Daycare Packages'!$A:$G,7,FALSE)))</f>
        <v>27</v>
      </c>
      <c r="G3757" s="15"/>
      <c r="H3757" s="15">
        <f t="shared" si="136"/>
        <v>27</v>
      </c>
      <c r="I3757" s="198">
        <f t="shared" si="137"/>
        <v>4</v>
      </c>
    </row>
    <row r="3758" spans="1:9" x14ac:dyDescent="0.3">
      <c r="A3758" s="10">
        <v>43556</v>
      </c>
      <c r="B3758" s="11" t="s">
        <v>170</v>
      </c>
      <c r="C3758" s="11" t="s">
        <v>710</v>
      </c>
      <c r="D3758" s="11" t="s">
        <v>662</v>
      </c>
      <c r="E3758" s="11">
        <v>6715199</v>
      </c>
      <c r="F3758" s="15">
        <f>IF(ISBLANK($D3758),"",IF(ISBLANK($E3758),VLOOKUP($D3758,$J:$K,2,FALSE),VLOOKUP($E3758,'Daycare Packages'!$A:$G,7,FALSE)))</f>
        <v>22</v>
      </c>
      <c r="G3758" s="15"/>
      <c r="H3758" s="15">
        <f t="shared" si="136"/>
        <v>22</v>
      </c>
      <c r="I3758" s="198">
        <f t="shared" si="137"/>
        <v>4</v>
      </c>
    </row>
    <row r="3759" spans="1:9" x14ac:dyDescent="0.3">
      <c r="A3759" s="10">
        <v>43556</v>
      </c>
      <c r="B3759" s="11" t="s">
        <v>111</v>
      </c>
      <c r="C3759" s="11" t="s">
        <v>789</v>
      </c>
      <c r="D3759" s="11" t="s">
        <v>662</v>
      </c>
      <c r="E3759" s="11">
        <v>6559448</v>
      </c>
      <c r="F3759" s="15">
        <f>IF(ISBLANK($D3759),"",IF(ISBLANK($E3759),VLOOKUP($D3759,$J:$K,2,FALSE),VLOOKUP($E3759,'Daycare Packages'!$A:$G,7,FALSE)))</f>
        <v>22</v>
      </c>
      <c r="G3759" s="15"/>
      <c r="H3759" s="15">
        <f t="shared" si="136"/>
        <v>22</v>
      </c>
      <c r="I3759" s="198">
        <f t="shared" si="137"/>
        <v>4</v>
      </c>
    </row>
    <row r="3760" spans="1:9" x14ac:dyDescent="0.3">
      <c r="A3760" s="10">
        <v>43556</v>
      </c>
      <c r="B3760" s="11" t="s">
        <v>111</v>
      </c>
      <c r="C3760" s="11" t="s">
        <v>821</v>
      </c>
      <c r="D3760" s="11" t="s">
        <v>662</v>
      </c>
      <c r="E3760" s="11">
        <v>6559448</v>
      </c>
      <c r="F3760" s="15">
        <f>IF(ISBLANK($D3760),"",IF(ISBLANK($E3760),VLOOKUP($D3760,$J:$K,2,FALSE),VLOOKUP($E3760,'Daycare Packages'!$A:$G,7,FALSE)))</f>
        <v>22</v>
      </c>
      <c r="G3760" s="15"/>
      <c r="H3760" s="15">
        <f t="shared" si="136"/>
        <v>22</v>
      </c>
      <c r="I3760" s="198">
        <f t="shared" si="137"/>
        <v>4</v>
      </c>
    </row>
    <row r="3761" spans="1:9" x14ac:dyDescent="0.3">
      <c r="A3761" s="10">
        <v>43556</v>
      </c>
      <c r="B3761" s="11" t="s">
        <v>217</v>
      </c>
      <c r="C3761" s="11" t="s">
        <v>402</v>
      </c>
      <c r="D3761" s="11" t="s">
        <v>662</v>
      </c>
      <c r="E3761" s="11">
        <v>6784493</v>
      </c>
      <c r="F3761" s="15">
        <f>IF(ISBLANK($D3761),"",IF(ISBLANK($E3761),VLOOKUP($D3761,$J:$K,2,FALSE),VLOOKUP($E3761,'Daycare Packages'!$A:$G,7,FALSE)))</f>
        <v>26</v>
      </c>
      <c r="G3761" s="15"/>
      <c r="H3761" s="15">
        <f t="shared" si="136"/>
        <v>26</v>
      </c>
      <c r="I3761" s="198">
        <f t="shared" si="137"/>
        <v>4</v>
      </c>
    </row>
    <row r="3762" spans="1:9" x14ac:dyDescent="0.3">
      <c r="A3762" s="10">
        <v>43556</v>
      </c>
      <c r="B3762" s="11" t="s">
        <v>459</v>
      </c>
      <c r="C3762" s="11" t="s">
        <v>460</v>
      </c>
      <c r="D3762" s="11" t="s">
        <v>662</v>
      </c>
      <c r="F3762" s="15">
        <f>IF(ISBLANK($D3762),"",IF(ISBLANK($E3762),VLOOKUP($D3762,$J:$K,2,FALSE),VLOOKUP($E3762,'Daycare Packages'!$A:$G,7,FALSE)))</f>
        <v>30</v>
      </c>
      <c r="G3762" s="15"/>
      <c r="H3762" s="15">
        <f t="shared" si="136"/>
        <v>30</v>
      </c>
      <c r="I3762" s="198">
        <f t="shared" si="137"/>
        <v>4</v>
      </c>
    </row>
    <row r="3763" spans="1:9" x14ac:dyDescent="0.3">
      <c r="A3763" s="10">
        <v>43556</v>
      </c>
      <c r="B3763" s="11" t="s">
        <v>184</v>
      </c>
      <c r="C3763" s="11" t="s">
        <v>1270</v>
      </c>
      <c r="D3763" s="11" t="s">
        <v>662</v>
      </c>
      <c r="E3763" s="11">
        <v>6804658</v>
      </c>
      <c r="F3763" s="15">
        <f>IF(ISBLANK($D3763),"",IF(ISBLANK($E3763),VLOOKUP($D3763,$J:$K,2,FALSE),VLOOKUP($E3763,'Daycare Packages'!$A:$G,7,FALSE)))</f>
        <v>25</v>
      </c>
      <c r="G3763" s="15"/>
      <c r="H3763" s="15">
        <f t="shared" si="136"/>
        <v>25</v>
      </c>
      <c r="I3763" s="198">
        <f t="shared" si="137"/>
        <v>4</v>
      </c>
    </row>
    <row r="3764" spans="1:9" x14ac:dyDescent="0.3">
      <c r="A3764" s="10">
        <v>43556</v>
      </c>
      <c r="B3764" s="11" t="s">
        <v>184</v>
      </c>
      <c r="C3764" s="11" t="s">
        <v>679</v>
      </c>
      <c r="D3764" s="11" t="s">
        <v>662</v>
      </c>
      <c r="E3764" s="11">
        <v>6804658</v>
      </c>
      <c r="F3764" s="15">
        <f>IF(ISBLANK($D3764),"",IF(ISBLANK($E3764),VLOOKUP($D3764,$J:$K,2,FALSE),VLOOKUP($E3764,'Daycare Packages'!$A:$G,7,FALSE)))</f>
        <v>25</v>
      </c>
      <c r="G3764" s="15"/>
      <c r="H3764" s="15">
        <f t="shared" si="136"/>
        <v>25</v>
      </c>
      <c r="I3764" s="198">
        <f t="shared" si="137"/>
        <v>4</v>
      </c>
    </row>
    <row r="3765" spans="1:9" x14ac:dyDescent="0.3">
      <c r="A3765" s="10">
        <v>43556</v>
      </c>
      <c r="B3765" s="11" t="s">
        <v>136</v>
      </c>
      <c r="C3765" s="11" t="s">
        <v>650</v>
      </c>
      <c r="D3765" s="11" t="s">
        <v>659</v>
      </c>
      <c r="F3765" s="15">
        <f>IF(ISBLANK($D3765),"",IF(ISBLANK($E3765),VLOOKUP($D3765,$J:$K,2,FALSE),VLOOKUP($E3765,'Daycare Packages'!$A:$G,7,FALSE)))</f>
        <v>20</v>
      </c>
      <c r="G3765" s="15"/>
      <c r="H3765" s="15">
        <f t="shared" si="136"/>
        <v>20</v>
      </c>
      <c r="I3765" s="198">
        <f t="shared" si="137"/>
        <v>4</v>
      </c>
    </row>
    <row r="3766" spans="1:9" x14ac:dyDescent="0.3">
      <c r="A3766" s="10">
        <v>43556</v>
      </c>
      <c r="B3766" s="11" t="s">
        <v>1165</v>
      </c>
      <c r="C3766" s="11" t="s">
        <v>1166</v>
      </c>
      <c r="D3766" s="11" t="s">
        <v>662</v>
      </c>
      <c r="F3766" s="15">
        <f>IF(ISBLANK($D3766),"",IF(ISBLANK($E3766),VLOOKUP($D3766,$J:$K,2,FALSE),VLOOKUP($E3766,'Daycare Packages'!$A:$G,7,FALSE)))</f>
        <v>30</v>
      </c>
      <c r="G3766" s="15"/>
      <c r="H3766" s="15">
        <f t="shared" si="136"/>
        <v>30</v>
      </c>
      <c r="I3766" s="198">
        <f t="shared" si="137"/>
        <v>4</v>
      </c>
    </row>
    <row r="3767" spans="1:9" x14ac:dyDescent="0.3">
      <c r="A3767" s="10">
        <v>43556</v>
      </c>
      <c r="B3767" s="11" t="s">
        <v>139</v>
      </c>
      <c r="C3767" s="11" t="s">
        <v>867</v>
      </c>
      <c r="D3767" s="11" t="s">
        <v>662</v>
      </c>
      <c r="E3767" s="11">
        <v>6785294</v>
      </c>
      <c r="F3767" s="15">
        <f>IF(ISBLANK($D3767),"",IF(ISBLANK($E3767),VLOOKUP($D3767,$J:$K,2,FALSE),VLOOKUP($E3767,'Daycare Packages'!$A:$G,7,FALSE)))</f>
        <v>27</v>
      </c>
      <c r="G3767" s="15"/>
      <c r="H3767" s="15">
        <f t="shared" si="136"/>
        <v>27</v>
      </c>
      <c r="I3767" s="198">
        <f t="shared" si="137"/>
        <v>4</v>
      </c>
    </row>
    <row r="3768" spans="1:9" x14ac:dyDescent="0.3">
      <c r="A3768" s="10">
        <v>43556</v>
      </c>
      <c r="B3768" s="11" t="s">
        <v>222</v>
      </c>
      <c r="C3768" s="11" t="s">
        <v>229</v>
      </c>
      <c r="D3768" s="11" t="s">
        <v>662</v>
      </c>
      <c r="E3768" s="11">
        <v>6801552</v>
      </c>
      <c r="F3768" s="15">
        <f>IF(ISBLANK($D3768),"",IF(ISBLANK($E3768),VLOOKUP($D3768,$J:$K,2,FALSE),VLOOKUP($E3768,'Daycare Packages'!$A:$G,7,FALSE)))</f>
        <v>27</v>
      </c>
      <c r="G3768" s="15"/>
      <c r="H3768" s="15">
        <f t="shared" si="136"/>
        <v>27</v>
      </c>
      <c r="I3768" s="198">
        <f t="shared" si="137"/>
        <v>4</v>
      </c>
    </row>
    <row r="3769" spans="1:9" x14ac:dyDescent="0.3">
      <c r="A3769" s="10">
        <v>43556</v>
      </c>
      <c r="B3769" s="11" t="s">
        <v>156</v>
      </c>
      <c r="C3769" s="11" t="s">
        <v>479</v>
      </c>
      <c r="D3769" s="11" t="s">
        <v>662</v>
      </c>
      <c r="E3769" s="11">
        <v>6798024</v>
      </c>
      <c r="F3769" s="15">
        <f>IF(ISBLANK($D3769),"",IF(ISBLANK($E3769),VLOOKUP($D3769,$J:$K,2,FALSE),VLOOKUP($E3769,'Daycare Packages'!$A:$G,7,FALSE)))</f>
        <v>23</v>
      </c>
      <c r="G3769" s="15"/>
      <c r="H3769" s="15">
        <f t="shared" si="136"/>
        <v>23</v>
      </c>
      <c r="I3769" s="198">
        <f t="shared" si="137"/>
        <v>4</v>
      </c>
    </row>
    <row r="3770" spans="1:9" x14ac:dyDescent="0.3">
      <c r="A3770" s="10">
        <v>43556</v>
      </c>
      <c r="B3770" s="11" t="s">
        <v>193</v>
      </c>
      <c r="C3770" s="11" t="s">
        <v>1271</v>
      </c>
      <c r="D3770" s="11" t="s">
        <v>662</v>
      </c>
      <c r="E3770" s="11">
        <v>6787221</v>
      </c>
      <c r="F3770" s="15">
        <f>IF(ISBLANK($D3770),"",IF(ISBLANK($E3770),VLOOKUP($D3770,$J:$K,2,FALSE),VLOOKUP($E3770,'Daycare Packages'!$A:$G,7,FALSE)))</f>
        <v>27</v>
      </c>
      <c r="G3770" s="15"/>
      <c r="H3770" s="15">
        <f t="shared" si="136"/>
        <v>27</v>
      </c>
      <c r="I3770" s="198">
        <f t="shared" si="137"/>
        <v>4</v>
      </c>
    </row>
    <row r="3771" spans="1:9" x14ac:dyDescent="0.3">
      <c r="A3771" s="10">
        <v>43556</v>
      </c>
      <c r="B3771" s="11" t="s">
        <v>163</v>
      </c>
      <c r="C3771" s="11" t="s">
        <v>805</v>
      </c>
      <c r="D3771" s="11" t="s">
        <v>662</v>
      </c>
      <c r="E3771" s="11">
        <v>6815937</v>
      </c>
      <c r="F3771" s="15">
        <f>IF(ISBLANK($D3771),"",IF(ISBLANK($E3771),VLOOKUP($D3771,$J:$K,2,FALSE),VLOOKUP($E3771,'Daycare Packages'!$A:$G,7,FALSE)))</f>
        <v>27</v>
      </c>
      <c r="G3771" s="15"/>
      <c r="H3771" s="15">
        <f t="shared" si="136"/>
        <v>27</v>
      </c>
      <c r="I3771" s="198">
        <f t="shared" si="137"/>
        <v>4</v>
      </c>
    </row>
    <row r="3772" spans="1:9" x14ac:dyDescent="0.3">
      <c r="A3772" s="10">
        <v>43556</v>
      </c>
      <c r="B3772" s="11" t="s">
        <v>209</v>
      </c>
      <c r="C3772" s="11" t="s">
        <v>702</v>
      </c>
      <c r="D3772" s="11" t="s">
        <v>662</v>
      </c>
      <c r="E3772" s="11">
        <v>6804993</v>
      </c>
      <c r="F3772" s="15">
        <f>IF(ISBLANK($D3772),"",IF(ISBLANK($E3772),VLOOKUP($D3772,$J:$K,2,FALSE),VLOOKUP($E3772,'Daycare Packages'!$A:$G,7,FALSE)))</f>
        <v>26</v>
      </c>
      <c r="G3772" s="15"/>
      <c r="H3772" s="15">
        <f t="shared" si="136"/>
        <v>26</v>
      </c>
      <c r="I3772" s="198">
        <f t="shared" si="137"/>
        <v>4</v>
      </c>
    </row>
    <row r="3773" spans="1:9" x14ac:dyDescent="0.3">
      <c r="A3773" s="10">
        <v>43556</v>
      </c>
      <c r="B3773" s="11" t="s">
        <v>207</v>
      </c>
      <c r="C3773" s="11" t="s">
        <v>229</v>
      </c>
      <c r="D3773" s="11" t="s">
        <v>662</v>
      </c>
      <c r="E3773" s="11">
        <v>6733314</v>
      </c>
      <c r="F3773" s="15">
        <f>IF(ISBLANK($D3773),"",IF(ISBLANK($E3773),VLOOKUP($D3773,$J:$K,2,FALSE),VLOOKUP($E3773,'Daycare Packages'!$A:$G,7,FALSE)))</f>
        <v>22</v>
      </c>
      <c r="G3773" s="15"/>
      <c r="H3773" s="15">
        <f t="shared" si="136"/>
        <v>22</v>
      </c>
      <c r="I3773" s="198">
        <f t="shared" si="137"/>
        <v>4</v>
      </c>
    </row>
    <row r="3774" spans="1:9" x14ac:dyDescent="0.3">
      <c r="A3774" s="10">
        <v>43556</v>
      </c>
      <c r="B3774" s="11" t="s">
        <v>732</v>
      </c>
      <c r="C3774" s="11" t="s">
        <v>733</v>
      </c>
      <c r="D3774" s="11" t="s">
        <v>662</v>
      </c>
      <c r="F3774" s="15">
        <f>IF(ISBLANK($D3774),"",IF(ISBLANK($E3774),VLOOKUP($D3774,$J:$K,2,FALSE),VLOOKUP($E3774,'Daycare Packages'!$A:$G,7,FALSE)))</f>
        <v>30</v>
      </c>
      <c r="G3774" s="15"/>
      <c r="H3774" s="15">
        <f t="shared" si="136"/>
        <v>30</v>
      </c>
      <c r="I3774" s="198">
        <f t="shared" si="137"/>
        <v>4</v>
      </c>
    </row>
    <row r="3775" spans="1:9" x14ac:dyDescent="0.3">
      <c r="A3775" s="10">
        <v>43556</v>
      </c>
      <c r="B3775" s="11" t="s">
        <v>730</v>
      </c>
      <c r="C3775" s="11" t="s">
        <v>731</v>
      </c>
      <c r="D3775" s="11" t="s">
        <v>662</v>
      </c>
      <c r="F3775" s="15">
        <f>IF(ISBLANK($D3775),"",IF(ISBLANK($E3775),VLOOKUP($D3775,$J:$K,2,FALSE),VLOOKUP($E3775,'Daycare Packages'!$A:$G,7,FALSE)))</f>
        <v>30</v>
      </c>
      <c r="G3775" s="15"/>
      <c r="H3775" s="15">
        <f t="shared" si="136"/>
        <v>30</v>
      </c>
      <c r="I3775" s="198">
        <f t="shared" si="137"/>
        <v>4</v>
      </c>
    </row>
    <row r="3776" spans="1:9" x14ac:dyDescent="0.3">
      <c r="A3776" s="10">
        <v>43556</v>
      </c>
      <c r="B3776" s="11" t="s">
        <v>148</v>
      </c>
      <c r="C3776" s="11" t="s">
        <v>547</v>
      </c>
      <c r="D3776" s="11" t="s">
        <v>662</v>
      </c>
      <c r="E3776" s="11">
        <v>6730669</v>
      </c>
      <c r="F3776" s="15">
        <f>IF(ISBLANK($D3776),"",IF(ISBLANK($E3776),VLOOKUP($D3776,$J:$K,2,FALSE),VLOOKUP($E3776,'Daycare Packages'!$A:$G,7,FALSE)))</f>
        <v>25</v>
      </c>
      <c r="G3776" s="15"/>
      <c r="H3776" s="15">
        <f t="shared" si="136"/>
        <v>25</v>
      </c>
      <c r="I3776" s="198">
        <f t="shared" si="137"/>
        <v>4</v>
      </c>
    </row>
    <row r="3777" spans="1:9" x14ac:dyDescent="0.3">
      <c r="A3777" s="10">
        <v>43556</v>
      </c>
      <c r="B3777" s="11" t="s">
        <v>699</v>
      </c>
      <c r="C3777" s="11" t="s">
        <v>478</v>
      </c>
      <c r="D3777" s="11" t="s">
        <v>662</v>
      </c>
      <c r="F3777" s="15">
        <f>IF(ISBLANK($D3777),"",IF(ISBLANK($E3777),VLOOKUP($D3777,$J:$K,2,FALSE),VLOOKUP($E3777,'Daycare Packages'!$A:$G,7,FALSE)))</f>
        <v>30</v>
      </c>
      <c r="G3777" s="15">
        <v>-3</v>
      </c>
      <c r="H3777" s="15">
        <f t="shared" si="136"/>
        <v>27</v>
      </c>
      <c r="I3777" s="198">
        <f t="shared" si="137"/>
        <v>4</v>
      </c>
    </row>
    <row r="3778" spans="1:9" x14ac:dyDescent="0.3">
      <c r="A3778" s="10">
        <v>43556</v>
      </c>
      <c r="B3778" s="11" t="s">
        <v>699</v>
      </c>
      <c r="C3778" s="11" t="s">
        <v>507</v>
      </c>
      <c r="D3778" s="11" t="s">
        <v>662</v>
      </c>
      <c r="F3778" s="15">
        <f>IF(ISBLANK($D3778),"",IF(ISBLANK($E3778),VLOOKUP($D3778,$J:$K,2,FALSE),VLOOKUP($E3778,'Daycare Packages'!$A:$G,7,FALSE)))</f>
        <v>30</v>
      </c>
      <c r="G3778" s="15">
        <v>-3</v>
      </c>
      <c r="H3778" s="15">
        <f t="shared" si="136"/>
        <v>27</v>
      </c>
      <c r="I3778" s="198">
        <f t="shared" si="137"/>
        <v>4</v>
      </c>
    </row>
    <row r="3779" spans="1:9" x14ac:dyDescent="0.3">
      <c r="A3779" s="10">
        <v>43556</v>
      </c>
      <c r="B3779" s="11" t="s">
        <v>873</v>
      </c>
      <c r="C3779" s="11" t="s">
        <v>493</v>
      </c>
      <c r="D3779" s="11" t="s">
        <v>662</v>
      </c>
      <c r="F3779" s="15">
        <f>IF(ISBLANK($D3779),"",IF(ISBLANK($E3779),VLOOKUP($D3779,$J:$K,2,FALSE),VLOOKUP($E3779,'Daycare Packages'!$A:$G,7,FALSE)))</f>
        <v>30</v>
      </c>
      <c r="G3779" s="15"/>
      <c r="H3779" s="15">
        <f t="shared" ref="H3779:H3842" si="140">IF(ISBLANK(D3779),"",SUM(F3779:G3779))</f>
        <v>30</v>
      </c>
      <c r="I3779" s="198">
        <f t="shared" ref="I3779:I3842" si="141">IF(A3779="",0,MONTH(A3779))</f>
        <v>4</v>
      </c>
    </row>
    <row r="3780" spans="1:9" x14ac:dyDescent="0.3">
      <c r="A3780" s="10">
        <v>43556</v>
      </c>
      <c r="B3780" s="11" t="s">
        <v>115</v>
      </c>
      <c r="C3780" s="11" t="s">
        <v>764</v>
      </c>
      <c r="D3780" s="11" t="s">
        <v>662</v>
      </c>
      <c r="E3780" s="11">
        <v>6736950</v>
      </c>
      <c r="F3780" s="15">
        <f>IF(ISBLANK($D3780),"",IF(ISBLANK($E3780),VLOOKUP($D3780,$J:$K,2,FALSE),VLOOKUP($E3780,'Daycare Packages'!$A:$G,7,FALSE)))</f>
        <v>22</v>
      </c>
      <c r="G3780" s="15"/>
      <c r="H3780" s="15">
        <f t="shared" si="140"/>
        <v>22</v>
      </c>
      <c r="I3780" s="198">
        <f t="shared" si="141"/>
        <v>4</v>
      </c>
    </row>
    <row r="3781" spans="1:9" x14ac:dyDescent="0.3">
      <c r="A3781" s="10">
        <v>43556</v>
      </c>
      <c r="B3781" s="11" t="s">
        <v>997</v>
      </c>
      <c r="C3781" s="11" t="s">
        <v>910</v>
      </c>
      <c r="D3781" s="11" t="s">
        <v>662</v>
      </c>
      <c r="F3781" s="15">
        <f>IF(ISBLANK($D3781),"",IF(ISBLANK($E3781),VLOOKUP($D3781,$J:$K,2,FALSE),VLOOKUP($E3781,'Daycare Packages'!$A:$G,7,FALSE)))</f>
        <v>30</v>
      </c>
      <c r="G3781" s="15"/>
      <c r="H3781" s="15">
        <f t="shared" si="140"/>
        <v>30</v>
      </c>
      <c r="I3781" s="198">
        <f t="shared" si="141"/>
        <v>4</v>
      </c>
    </row>
    <row r="3782" spans="1:9" x14ac:dyDescent="0.3">
      <c r="A3782" s="10">
        <v>43556</v>
      </c>
      <c r="B3782" s="11" t="s">
        <v>716</v>
      </c>
      <c r="C3782" s="11" t="s">
        <v>717</v>
      </c>
      <c r="D3782" s="11" t="s">
        <v>662</v>
      </c>
      <c r="F3782" s="15">
        <f>IF(ISBLANK($D3782),"",IF(ISBLANK($E3782),VLOOKUP($D3782,$J:$K,2,FALSE),VLOOKUP($E3782,'Daycare Packages'!$A:$G,7,FALSE)))</f>
        <v>30</v>
      </c>
      <c r="G3782" s="15"/>
      <c r="H3782" s="15">
        <f t="shared" si="140"/>
        <v>30</v>
      </c>
      <c r="I3782" s="198">
        <f t="shared" si="141"/>
        <v>4</v>
      </c>
    </row>
    <row r="3783" spans="1:9" x14ac:dyDescent="0.3">
      <c r="A3783" s="10">
        <v>43556</v>
      </c>
      <c r="B3783" s="11" t="s">
        <v>182</v>
      </c>
      <c r="C3783" s="11" t="s">
        <v>685</v>
      </c>
      <c r="D3783" s="11" t="s">
        <v>662</v>
      </c>
      <c r="E3783" s="11">
        <v>6769807</v>
      </c>
      <c r="F3783" s="15">
        <f>IF(ISBLANK($D3783),"",IF(ISBLANK($E3783),VLOOKUP($D3783,$J:$K,2,FALSE),VLOOKUP($E3783,'Daycare Packages'!$A:$G,7,FALSE)))</f>
        <v>23</v>
      </c>
      <c r="G3783" s="15"/>
      <c r="H3783" s="15">
        <f t="shared" si="140"/>
        <v>23</v>
      </c>
      <c r="I3783" s="198">
        <f t="shared" si="141"/>
        <v>4</v>
      </c>
    </row>
    <row r="3784" spans="1:9" x14ac:dyDescent="0.3">
      <c r="A3784" s="10">
        <v>43556</v>
      </c>
      <c r="B3784" s="11" t="s">
        <v>141</v>
      </c>
      <c r="C3784" s="11" t="s">
        <v>564</v>
      </c>
      <c r="D3784" s="11" t="s">
        <v>662</v>
      </c>
      <c r="E3784" s="11">
        <v>6784081</v>
      </c>
      <c r="F3784" s="15">
        <f>IF(ISBLANK($D3784),"",IF(ISBLANK($E3784),VLOOKUP($D3784,$J:$K,2,FALSE),VLOOKUP($E3784,'Daycare Packages'!$A:$G,7,FALSE)))</f>
        <v>26</v>
      </c>
      <c r="G3784" s="15"/>
      <c r="H3784" s="15">
        <f t="shared" si="140"/>
        <v>26</v>
      </c>
      <c r="I3784" s="198">
        <f t="shared" si="141"/>
        <v>4</v>
      </c>
    </row>
    <row r="3785" spans="1:9" x14ac:dyDescent="0.3">
      <c r="A3785" s="10">
        <v>43556</v>
      </c>
      <c r="B3785" s="11" t="s">
        <v>166</v>
      </c>
      <c r="C3785" s="11" t="s">
        <v>744</v>
      </c>
      <c r="D3785" s="11" t="s">
        <v>662</v>
      </c>
      <c r="E3785" s="11">
        <v>6735012</v>
      </c>
      <c r="F3785" s="15">
        <f>IF(ISBLANK($D3785),"",IF(ISBLANK($E3785),VLOOKUP($D3785,$J:$K,2,FALSE),VLOOKUP($E3785,'Daycare Packages'!$A:$G,7,FALSE)))</f>
        <v>24</v>
      </c>
      <c r="G3785" s="15"/>
      <c r="H3785" s="15">
        <f t="shared" si="140"/>
        <v>24</v>
      </c>
      <c r="I3785" s="198">
        <f t="shared" si="141"/>
        <v>4</v>
      </c>
    </row>
    <row r="3786" spans="1:9" x14ac:dyDescent="0.3">
      <c r="A3786" s="10">
        <v>43556</v>
      </c>
      <c r="B3786" s="11" t="s">
        <v>114</v>
      </c>
      <c r="C3786" s="11" t="s">
        <v>789</v>
      </c>
      <c r="D3786" s="11" t="s">
        <v>662</v>
      </c>
      <c r="E3786" s="11">
        <v>6735275</v>
      </c>
      <c r="F3786" s="15">
        <f>IF(ISBLANK($D3786),"",IF(ISBLANK($E3786),VLOOKUP($D3786,$J:$K,2,FALSE),VLOOKUP($E3786,'Daycare Packages'!$A:$G,7,FALSE)))</f>
        <v>22</v>
      </c>
      <c r="G3786" s="15"/>
      <c r="H3786" s="15">
        <f t="shared" si="140"/>
        <v>22</v>
      </c>
      <c r="I3786" s="198">
        <f t="shared" si="141"/>
        <v>4</v>
      </c>
    </row>
    <row r="3787" spans="1:9" x14ac:dyDescent="0.3">
      <c r="A3787" s="10">
        <v>43556</v>
      </c>
      <c r="B3787" s="11" t="s">
        <v>799</v>
      </c>
      <c r="C3787" s="11" t="s">
        <v>800</v>
      </c>
      <c r="D3787" s="11" t="s">
        <v>662</v>
      </c>
      <c r="F3787" s="15">
        <f>IF(ISBLANK($D3787),"",IF(ISBLANK($E3787),VLOOKUP($D3787,$J:$K,2,FALSE),VLOOKUP($E3787,'Daycare Packages'!$A:$G,7,FALSE)))</f>
        <v>30</v>
      </c>
      <c r="G3787" s="15"/>
      <c r="H3787" s="15">
        <f t="shared" si="140"/>
        <v>30</v>
      </c>
      <c r="I3787" s="198">
        <f t="shared" si="141"/>
        <v>4</v>
      </c>
    </row>
    <row r="3788" spans="1:9" x14ac:dyDescent="0.3">
      <c r="A3788" s="10">
        <v>43556</v>
      </c>
      <c r="B3788" s="11" t="s">
        <v>411</v>
      </c>
      <c r="C3788" s="11" t="s">
        <v>412</v>
      </c>
      <c r="D3788" s="11" t="s">
        <v>662</v>
      </c>
      <c r="F3788" s="15">
        <f>IF(ISBLANK($D3788),"",IF(ISBLANK($E3788),VLOOKUP($D3788,$J:$K,2,FALSE),VLOOKUP($E3788,'Daycare Packages'!$A:$G,7,FALSE)))</f>
        <v>30</v>
      </c>
      <c r="G3788" s="15"/>
      <c r="H3788" s="15">
        <f t="shared" si="140"/>
        <v>30</v>
      </c>
      <c r="I3788" s="198">
        <f t="shared" si="141"/>
        <v>4</v>
      </c>
    </row>
    <row r="3789" spans="1:9" x14ac:dyDescent="0.3">
      <c r="A3789" s="10">
        <v>43556</v>
      </c>
      <c r="B3789" s="11" t="s">
        <v>201</v>
      </c>
      <c r="C3789" s="11" t="s">
        <v>672</v>
      </c>
      <c r="D3789" s="11" t="s">
        <v>659</v>
      </c>
      <c r="E3789" s="11">
        <v>6818381</v>
      </c>
      <c r="F3789" s="15">
        <f>IF(ISBLANK($D3789),"",IF(ISBLANK($E3789),VLOOKUP($D3789,$J:$K,2,FALSE),VLOOKUP($E3789,'Daycare Packages'!$A:$G,7,FALSE)))</f>
        <v>19</v>
      </c>
      <c r="G3789" s="15"/>
      <c r="H3789" s="15">
        <f t="shared" si="140"/>
        <v>19</v>
      </c>
      <c r="I3789" s="198">
        <f t="shared" si="141"/>
        <v>4</v>
      </c>
    </row>
    <row r="3790" spans="1:9" x14ac:dyDescent="0.3">
      <c r="A3790" s="55">
        <v>43556</v>
      </c>
      <c r="B3790" s="56" t="s">
        <v>1171</v>
      </c>
      <c r="C3790" s="56" t="s">
        <v>1172</v>
      </c>
      <c r="D3790" s="56" t="s">
        <v>662</v>
      </c>
      <c r="E3790" s="56">
        <v>6814838</v>
      </c>
      <c r="F3790" s="59">
        <f>IF(ISBLANK($D3790),"",IF(ISBLANK($E3790),VLOOKUP($D3790,$J:$K,2,FALSE),VLOOKUP($E3790,'Daycare Packages'!$A:$G,7,FALSE)))</f>
        <v>27</v>
      </c>
      <c r="G3790" s="59"/>
      <c r="H3790" s="59">
        <f t="shared" si="140"/>
        <v>27</v>
      </c>
      <c r="I3790" s="198">
        <f t="shared" si="141"/>
        <v>4</v>
      </c>
    </row>
    <row r="3791" spans="1:9" x14ac:dyDescent="0.3">
      <c r="A3791" s="10">
        <v>43557</v>
      </c>
      <c r="B3791" s="11" t="s">
        <v>1221</v>
      </c>
      <c r="C3791" s="11" t="s">
        <v>1246</v>
      </c>
      <c r="D3791" s="11" t="s">
        <v>659</v>
      </c>
      <c r="E3791" s="11">
        <v>6818139</v>
      </c>
      <c r="F3791" s="15">
        <f>IF(ISBLANK($D3791),"",IF(ISBLANK($E3791),VLOOKUP($D3791,$J:$K,2,FALSE),VLOOKUP($E3791,'Daycare Packages'!$A:$G,7,FALSE)))</f>
        <v>18</v>
      </c>
      <c r="G3791" s="15"/>
      <c r="H3791" s="15">
        <f t="shared" si="140"/>
        <v>18</v>
      </c>
      <c r="I3791" s="198">
        <f t="shared" si="141"/>
        <v>4</v>
      </c>
    </row>
    <row r="3792" spans="1:9" x14ac:dyDescent="0.3">
      <c r="A3792" s="10">
        <v>43557</v>
      </c>
      <c r="B3792" s="11" t="s">
        <v>154</v>
      </c>
      <c r="C3792" s="11" t="s">
        <v>729</v>
      </c>
      <c r="D3792" s="11" t="s">
        <v>659</v>
      </c>
      <c r="E3792" s="11">
        <v>6813144</v>
      </c>
      <c r="F3792" s="15">
        <f>IF(ISBLANK($D3792),"",IF(ISBLANK($E3792),VLOOKUP($D3792,$J:$K,2,FALSE),VLOOKUP($E3792,'Daycare Packages'!$A:$G,7,FALSE)))</f>
        <v>19</v>
      </c>
      <c r="G3792" s="15"/>
      <c r="H3792" s="15">
        <f t="shared" si="140"/>
        <v>19</v>
      </c>
      <c r="I3792" s="198">
        <f t="shared" si="141"/>
        <v>4</v>
      </c>
    </row>
    <row r="3793" spans="1:9" x14ac:dyDescent="0.3">
      <c r="A3793" s="10">
        <v>43557</v>
      </c>
      <c r="B3793" s="11" t="s">
        <v>799</v>
      </c>
      <c r="C3793" s="11" t="s">
        <v>800</v>
      </c>
      <c r="D3793" s="11" t="s">
        <v>659</v>
      </c>
      <c r="F3793" s="15">
        <f>IF(ISBLANK($D3793),"",IF(ISBLANK($E3793),VLOOKUP($D3793,$J:$K,2,FALSE),VLOOKUP($E3793,'Daycare Packages'!$A:$G,7,FALSE)))</f>
        <v>20</v>
      </c>
      <c r="G3793" s="15"/>
      <c r="H3793" s="15">
        <f t="shared" si="140"/>
        <v>20</v>
      </c>
      <c r="I3793" s="198">
        <f t="shared" si="141"/>
        <v>4</v>
      </c>
    </row>
    <row r="3794" spans="1:9" x14ac:dyDescent="0.3">
      <c r="A3794" s="10">
        <v>43557</v>
      </c>
      <c r="B3794" s="11" t="s">
        <v>889</v>
      </c>
      <c r="C3794" s="11" t="s">
        <v>890</v>
      </c>
      <c r="D3794" s="11" t="s">
        <v>659</v>
      </c>
      <c r="F3794" s="15">
        <f>IF(ISBLANK($D3794),"",IF(ISBLANK($E3794),VLOOKUP($D3794,$J:$K,2,FALSE),VLOOKUP($E3794,'Daycare Packages'!$A:$G,7,FALSE)))</f>
        <v>20</v>
      </c>
      <c r="G3794" s="15"/>
      <c r="H3794" s="15">
        <f t="shared" si="140"/>
        <v>20</v>
      </c>
      <c r="I3794" s="198">
        <f t="shared" si="141"/>
        <v>4</v>
      </c>
    </row>
    <row r="3795" spans="1:9" x14ac:dyDescent="0.3">
      <c r="A3795" s="10">
        <v>43557</v>
      </c>
      <c r="B3795" s="11" t="s">
        <v>667</v>
      </c>
      <c r="C3795" s="11" t="s">
        <v>886</v>
      </c>
      <c r="D3795" s="11" t="s">
        <v>659</v>
      </c>
      <c r="F3795" s="15">
        <f>IF(ISBLANK($D3795),"",IF(ISBLANK($E3795),VLOOKUP($D3795,$J:$K,2,FALSE),VLOOKUP($E3795,'Daycare Packages'!$A:$G,7,FALSE)))</f>
        <v>20</v>
      </c>
      <c r="G3795" s="15"/>
      <c r="H3795" s="15">
        <f t="shared" si="140"/>
        <v>20</v>
      </c>
      <c r="I3795" s="198">
        <f t="shared" si="141"/>
        <v>4</v>
      </c>
    </row>
    <row r="3796" spans="1:9" x14ac:dyDescent="0.3">
      <c r="A3796" s="10">
        <v>43557</v>
      </c>
      <c r="B3796" s="11" t="s">
        <v>190</v>
      </c>
      <c r="C3796" s="11" t="s">
        <v>718</v>
      </c>
      <c r="D3796" s="11" t="s">
        <v>659</v>
      </c>
      <c r="F3796" s="15">
        <f>IF(ISBLANK($D3796),"",IF(ISBLANK($E3796),VLOOKUP($D3796,$J:$K,2,FALSE),VLOOKUP($E3796,'Daycare Packages'!$A:$G,7,FALSE)))</f>
        <v>20</v>
      </c>
      <c r="G3796" s="15"/>
      <c r="H3796" s="15">
        <f t="shared" si="140"/>
        <v>20</v>
      </c>
      <c r="I3796" s="198">
        <f t="shared" si="141"/>
        <v>4</v>
      </c>
    </row>
    <row r="3797" spans="1:9" x14ac:dyDescent="0.3">
      <c r="A3797" s="10">
        <v>43557</v>
      </c>
      <c r="B3797" s="11" t="s">
        <v>1281</v>
      </c>
      <c r="C3797" s="11" t="s">
        <v>229</v>
      </c>
      <c r="D3797" s="11" t="s">
        <v>662</v>
      </c>
      <c r="F3797" s="15">
        <f>IF(ISBLANK($D3797),"",IF(ISBLANK($E3797),VLOOKUP($D3797,$J:$K,2,FALSE),VLOOKUP($E3797,'Daycare Packages'!$A:$G,7,FALSE)))</f>
        <v>30</v>
      </c>
      <c r="G3797" s="15"/>
      <c r="H3797" s="15">
        <f t="shared" si="140"/>
        <v>30</v>
      </c>
      <c r="I3797" s="198">
        <f t="shared" si="141"/>
        <v>4</v>
      </c>
    </row>
    <row r="3798" spans="1:9" x14ac:dyDescent="0.3">
      <c r="A3798" s="10">
        <v>43557</v>
      </c>
      <c r="B3798" s="11" t="s">
        <v>1257</v>
      </c>
      <c r="C3798" s="11" t="s">
        <v>1258</v>
      </c>
      <c r="D3798" s="11" t="s">
        <v>662</v>
      </c>
      <c r="F3798" s="15">
        <f>IF(ISBLANK($D3798),"",IF(ISBLANK($E3798),VLOOKUP($D3798,$J:$K,2,FALSE),VLOOKUP($E3798,'Daycare Packages'!$A:$G,7,FALSE)))</f>
        <v>30</v>
      </c>
      <c r="G3798" s="15"/>
      <c r="H3798" s="15">
        <f t="shared" si="140"/>
        <v>30</v>
      </c>
      <c r="I3798" s="198">
        <f t="shared" si="141"/>
        <v>4</v>
      </c>
    </row>
    <row r="3799" spans="1:9" x14ac:dyDescent="0.3">
      <c r="A3799" s="10">
        <v>43557</v>
      </c>
      <c r="B3799" s="11" t="s">
        <v>152</v>
      </c>
      <c r="C3799" s="11" t="s">
        <v>679</v>
      </c>
      <c r="D3799" s="11" t="s">
        <v>662</v>
      </c>
      <c r="E3799" s="11">
        <v>6804823</v>
      </c>
      <c r="F3799" s="15">
        <f>IF(ISBLANK($D3799),"",IF(ISBLANK($E3799),VLOOKUP($D3799,$J:$K,2,FALSE),VLOOKUP($E3799,'Daycare Packages'!$A:$G,7,FALSE)))</f>
        <v>23</v>
      </c>
      <c r="G3799" s="15"/>
      <c r="H3799" s="15">
        <f t="shared" si="140"/>
        <v>23</v>
      </c>
      <c r="I3799" s="198">
        <f t="shared" si="141"/>
        <v>4</v>
      </c>
    </row>
    <row r="3800" spans="1:9" x14ac:dyDescent="0.3">
      <c r="A3800" s="10">
        <v>43557</v>
      </c>
      <c r="B3800" s="11" t="s">
        <v>202</v>
      </c>
      <c r="C3800" s="11" t="s">
        <v>520</v>
      </c>
      <c r="D3800" s="11" t="s">
        <v>662</v>
      </c>
      <c r="E3800" s="11">
        <v>6732314</v>
      </c>
      <c r="F3800" s="15">
        <f>IF(ISBLANK($D3800),"",IF(ISBLANK($E3800),VLOOKUP($D3800,$J:$K,2,FALSE),VLOOKUP($E3800,'Daycare Packages'!$A:$G,7,FALSE)))</f>
        <v>25</v>
      </c>
      <c r="G3800" s="15"/>
      <c r="H3800" s="15">
        <f t="shared" si="140"/>
        <v>25</v>
      </c>
      <c r="I3800" s="198">
        <f t="shared" si="141"/>
        <v>4</v>
      </c>
    </row>
    <row r="3801" spans="1:9" x14ac:dyDescent="0.3">
      <c r="A3801" s="10">
        <v>43557</v>
      </c>
      <c r="B3801" s="11" t="s">
        <v>1282</v>
      </c>
      <c r="C3801" s="11" t="s">
        <v>754</v>
      </c>
      <c r="D3801" s="11" t="s">
        <v>671</v>
      </c>
      <c r="F3801" s="15">
        <f>IF(ISBLANK($D3801),"",IF(ISBLANK($E3801),VLOOKUP($D3801,$J:$K,2,FALSE),VLOOKUP($E3801,'Daycare Packages'!$A:$G,7,FALSE)))</f>
        <v>0</v>
      </c>
      <c r="G3801" s="15"/>
      <c r="H3801" s="15">
        <f t="shared" si="140"/>
        <v>0</v>
      </c>
      <c r="I3801" s="198">
        <f t="shared" si="141"/>
        <v>4</v>
      </c>
    </row>
    <row r="3802" spans="1:9" x14ac:dyDescent="0.3">
      <c r="A3802" s="10">
        <v>43557</v>
      </c>
      <c r="B3802" s="11" t="s">
        <v>127</v>
      </c>
      <c r="C3802" s="11" t="s">
        <v>715</v>
      </c>
      <c r="D3802" s="11" t="s">
        <v>662</v>
      </c>
      <c r="E3802" s="11">
        <v>6756191</v>
      </c>
      <c r="F3802" s="15">
        <f>IF(ISBLANK($D3802),"",IF(ISBLANK($E3802),VLOOKUP($D3802,$J:$K,2,FALSE),VLOOKUP($E3802,'Daycare Packages'!$A:$G,7,FALSE)))</f>
        <v>23</v>
      </c>
      <c r="G3802" s="15"/>
      <c r="H3802" s="15">
        <f t="shared" si="140"/>
        <v>23</v>
      </c>
      <c r="I3802" s="198">
        <f t="shared" si="141"/>
        <v>4</v>
      </c>
    </row>
    <row r="3803" spans="1:9" x14ac:dyDescent="0.3">
      <c r="A3803" s="10">
        <v>43557</v>
      </c>
      <c r="B3803" s="11" t="s">
        <v>213</v>
      </c>
      <c r="C3803" s="11" t="s">
        <v>675</v>
      </c>
      <c r="D3803" s="11" t="s">
        <v>662</v>
      </c>
      <c r="E3803" s="11">
        <v>6810970</v>
      </c>
      <c r="F3803" s="15">
        <f>IF(ISBLANK($D3803),"",IF(ISBLANK($E3803),VLOOKUP($D3803,$J:$K,2,FALSE),VLOOKUP($E3803,'Daycare Packages'!$A:$G,7,FALSE)))</f>
        <v>27</v>
      </c>
      <c r="G3803" s="15"/>
      <c r="H3803" s="15">
        <f t="shared" si="140"/>
        <v>27</v>
      </c>
      <c r="I3803" s="198">
        <f t="shared" si="141"/>
        <v>4</v>
      </c>
    </row>
    <row r="3804" spans="1:9" x14ac:dyDescent="0.3">
      <c r="A3804" s="10">
        <v>43557</v>
      </c>
      <c r="B3804" s="11" t="s">
        <v>855</v>
      </c>
      <c r="C3804" s="11" t="s">
        <v>856</v>
      </c>
      <c r="D3804" s="11" t="s">
        <v>662</v>
      </c>
      <c r="F3804" s="15">
        <f>IF(ISBLANK($D3804),"",IF(ISBLANK($E3804),VLOOKUP($D3804,$J:$K,2,FALSE),VLOOKUP($E3804,'Daycare Packages'!$A:$G,7,FALSE)))</f>
        <v>30</v>
      </c>
      <c r="G3804" s="15"/>
      <c r="H3804" s="15">
        <f t="shared" si="140"/>
        <v>30</v>
      </c>
      <c r="I3804" s="198">
        <f t="shared" si="141"/>
        <v>4</v>
      </c>
    </row>
    <row r="3805" spans="1:9" x14ac:dyDescent="0.3">
      <c r="A3805" s="10">
        <v>43557</v>
      </c>
      <c r="B3805" s="11" t="s">
        <v>234</v>
      </c>
      <c r="C3805" s="11" t="s">
        <v>682</v>
      </c>
      <c r="D3805" s="11" t="s">
        <v>662</v>
      </c>
      <c r="F3805" s="15">
        <f>IF(ISBLANK($D3805),"",IF(ISBLANK($E3805),VLOOKUP($D3805,$J:$K,2,FALSE),VLOOKUP($E3805,'Daycare Packages'!$A:$G,7,FALSE)))</f>
        <v>30</v>
      </c>
      <c r="G3805" s="15"/>
      <c r="H3805" s="15">
        <f t="shared" si="140"/>
        <v>30</v>
      </c>
      <c r="I3805" s="198">
        <f t="shared" si="141"/>
        <v>4</v>
      </c>
    </row>
    <row r="3806" spans="1:9" x14ac:dyDescent="0.3">
      <c r="A3806" s="10">
        <v>43557</v>
      </c>
      <c r="B3806" s="11" t="s">
        <v>331</v>
      </c>
      <c r="C3806" s="11" t="s">
        <v>638</v>
      </c>
      <c r="D3806" s="11" t="s">
        <v>662</v>
      </c>
      <c r="F3806" s="15">
        <f>IF(ISBLANK($D3806),"",IF(ISBLANK($E3806),VLOOKUP($D3806,$J:$K,2,FALSE),VLOOKUP($E3806,'Daycare Packages'!$A:$G,7,FALSE)))</f>
        <v>30</v>
      </c>
      <c r="G3806" s="15"/>
      <c r="H3806" s="15">
        <f t="shared" si="140"/>
        <v>30</v>
      </c>
      <c r="I3806" s="198">
        <f t="shared" si="141"/>
        <v>4</v>
      </c>
    </row>
    <row r="3807" spans="1:9" x14ac:dyDescent="0.3">
      <c r="A3807" s="10">
        <v>43557</v>
      </c>
      <c r="B3807" s="11" t="s">
        <v>66</v>
      </c>
      <c r="C3807" s="11" t="s">
        <v>866</v>
      </c>
      <c r="D3807" s="11" t="s">
        <v>662</v>
      </c>
      <c r="E3807" s="11">
        <v>540558</v>
      </c>
      <c r="F3807" s="15">
        <f>IF(ISBLANK($D3807),"",IF(ISBLANK($E3807),VLOOKUP($D3807,$J:$K,2,FALSE),VLOOKUP($E3807,'Daycare Packages'!$A:$G,7,FALSE)))</f>
        <v>20</v>
      </c>
      <c r="G3807" s="15"/>
      <c r="H3807" s="15">
        <f t="shared" si="140"/>
        <v>20</v>
      </c>
      <c r="I3807" s="198">
        <f t="shared" si="141"/>
        <v>4</v>
      </c>
    </row>
    <row r="3808" spans="1:9" x14ac:dyDescent="0.3">
      <c r="A3808" s="10">
        <v>43557</v>
      </c>
      <c r="B3808" s="11" t="s">
        <v>851</v>
      </c>
      <c r="C3808" s="11" t="s">
        <v>852</v>
      </c>
      <c r="D3808" s="11" t="s">
        <v>662</v>
      </c>
      <c r="F3808" s="15">
        <f>IF(ISBLANK($D3808),"",IF(ISBLANK($E3808),VLOOKUP($D3808,$J:$K,2,FALSE),VLOOKUP($E3808,'Daycare Packages'!$A:$G,7,FALSE)))</f>
        <v>30</v>
      </c>
      <c r="G3808" s="15"/>
      <c r="H3808" s="15">
        <f t="shared" si="140"/>
        <v>30</v>
      </c>
      <c r="I3808" s="198">
        <f t="shared" si="141"/>
        <v>4</v>
      </c>
    </row>
    <row r="3809" spans="1:9" x14ac:dyDescent="0.3">
      <c r="A3809" s="10">
        <v>43557</v>
      </c>
      <c r="B3809" s="11" t="s">
        <v>221</v>
      </c>
      <c r="C3809" s="11" t="s">
        <v>769</v>
      </c>
      <c r="D3809" s="11" t="s">
        <v>662</v>
      </c>
      <c r="E3809" s="11">
        <v>6802863</v>
      </c>
      <c r="F3809" s="15">
        <f>IF(ISBLANK($D3809),"",IF(ISBLANK($E3809),VLOOKUP($D3809,$J:$K,2,FALSE),VLOOKUP($E3809,'Daycare Packages'!$A:$G,7,FALSE)))</f>
        <v>27</v>
      </c>
      <c r="G3809" s="15"/>
      <c r="H3809" s="15">
        <f t="shared" si="140"/>
        <v>27</v>
      </c>
      <c r="I3809" s="198">
        <f t="shared" si="141"/>
        <v>4</v>
      </c>
    </row>
    <row r="3810" spans="1:9" x14ac:dyDescent="0.3">
      <c r="A3810" s="10">
        <v>43557</v>
      </c>
      <c r="B3810" s="11" t="s">
        <v>371</v>
      </c>
      <c r="C3810" s="11" t="s">
        <v>1230</v>
      </c>
      <c r="D3810" s="11" t="s">
        <v>662</v>
      </c>
      <c r="E3810" s="11">
        <v>6781287</v>
      </c>
      <c r="F3810" s="15">
        <f>IF(ISBLANK($D3810),"",IF(ISBLANK($E3810),VLOOKUP($D3810,$J:$K,2,FALSE),VLOOKUP($E3810,'Daycare Packages'!$A:$G,7,FALSE)))</f>
        <v>27</v>
      </c>
      <c r="G3810" s="15"/>
      <c r="H3810" s="15">
        <f t="shared" si="140"/>
        <v>27</v>
      </c>
      <c r="I3810" s="198">
        <f t="shared" si="141"/>
        <v>4</v>
      </c>
    </row>
    <row r="3811" spans="1:9" x14ac:dyDescent="0.3">
      <c r="A3811" s="10">
        <v>43557</v>
      </c>
      <c r="B3811" s="11" t="s">
        <v>171</v>
      </c>
      <c r="C3811" s="11" t="s">
        <v>693</v>
      </c>
      <c r="D3811" s="11" t="s">
        <v>662</v>
      </c>
      <c r="E3811" s="11">
        <v>6804106</v>
      </c>
      <c r="F3811" s="15">
        <f>IF(ISBLANK($D3811),"",IF(ISBLANK($E3811),VLOOKUP($D3811,$J:$K,2,FALSE),VLOOKUP($E3811,'Daycare Packages'!$A:$G,7,FALSE)))</f>
        <v>26</v>
      </c>
      <c r="G3811" s="15"/>
      <c r="H3811" s="15">
        <f t="shared" si="140"/>
        <v>26</v>
      </c>
      <c r="I3811" s="198">
        <f t="shared" si="141"/>
        <v>4</v>
      </c>
    </row>
    <row r="3812" spans="1:9" x14ac:dyDescent="0.3">
      <c r="A3812" s="10">
        <v>43557</v>
      </c>
      <c r="B3812" s="11" t="s">
        <v>244</v>
      </c>
      <c r="C3812" s="11" t="s">
        <v>673</v>
      </c>
      <c r="D3812" s="11" t="s">
        <v>662</v>
      </c>
      <c r="F3812" s="15">
        <f>IF(ISBLANK($D3812),"",IF(ISBLANK($E3812),VLOOKUP($D3812,$J:$K,2,FALSE),VLOOKUP($E3812,'Daycare Packages'!$A:$G,7,FALSE)))</f>
        <v>30</v>
      </c>
      <c r="G3812" s="15"/>
      <c r="H3812" s="15">
        <f t="shared" si="140"/>
        <v>30</v>
      </c>
      <c r="I3812" s="198">
        <f t="shared" si="141"/>
        <v>4</v>
      </c>
    </row>
    <row r="3813" spans="1:9" x14ac:dyDescent="0.3">
      <c r="A3813" s="10">
        <v>43557</v>
      </c>
      <c r="B3813" s="11" t="s">
        <v>200</v>
      </c>
      <c r="C3813" s="11" t="s">
        <v>750</v>
      </c>
      <c r="D3813" s="11" t="s">
        <v>662</v>
      </c>
      <c r="E3813" s="11">
        <v>6822076</v>
      </c>
      <c r="F3813" s="15">
        <f>IF(ISBLANK($D3813),"",IF(ISBLANK($E3813),VLOOKUP($D3813,$J:$K,2,FALSE),VLOOKUP($E3813,'Daycare Packages'!$A:$G,7,FALSE)))</f>
        <v>27</v>
      </c>
      <c r="G3813" s="15"/>
      <c r="H3813" s="15">
        <f t="shared" si="140"/>
        <v>27</v>
      </c>
      <c r="I3813" s="198">
        <f t="shared" si="141"/>
        <v>4</v>
      </c>
    </row>
    <row r="3814" spans="1:9" x14ac:dyDescent="0.3">
      <c r="A3814" s="10">
        <v>43557</v>
      </c>
      <c r="B3814" s="11" t="s">
        <v>222</v>
      </c>
      <c r="C3814" s="11" t="s">
        <v>229</v>
      </c>
      <c r="D3814" s="11" t="s">
        <v>662</v>
      </c>
      <c r="E3814" s="11">
        <v>6801552</v>
      </c>
      <c r="F3814" s="15">
        <f>IF(ISBLANK($D3814),"",IF(ISBLANK($E3814),VLOOKUP($D3814,$J:$K,2,FALSE),VLOOKUP($E3814,'Daycare Packages'!$A:$G,7,FALSE)))</f>
        <v>27</v>
      </c>
      <c r="G3814" s="15"/>
      <c r="H3814" s="15">
        <f t="shared" si="140"/>
        <v>27</v>
      </c>
      <c r="I3814" s="198">
        <f t="shared" si="141"/>
        <v>4</v>
      </c>
    </row>
    <row r="3815" spans="1:9" x14ac:dyDescent="0.3">
      <c r="A3815" s="10">
        <v>43557</v>
      </c>
      <c r="B3815" s="11" t="s">
        <v>140</v>
      </c>
      <c r="C3815" s="11" t="s">
        <v>475</v>
      </c>
      <c r="D3815" s="11" t="s">
        <v>662</v>
      </c>
      <c r="E3815" s="11">
        <v>6777117</v>
      </c>
      <c r="F3815" s="15">
        <f>IF(ISBLANK($D3815),"",IF(ISBLANK($E3815),VLOOKUP($D3815,$J:$K,2,FALSE),VLOOKUP($E3815,'Daycare Packages'!$A:$G,7,FALSE)))</f>
        <v>26</v>
      </c>
      <c r="G3815" s="15"/>
      <c r="H3815" s="15">
        <f t="shared" si="140"/>
        <v>26</v>
      </c>
      <c r="I3815" s="198">
        <f t="shared" si="141"/>
        <v>4</v>
      </c>
    </row>
    <row r="3816" spans="1:9" x14ac:dyDescent="0.3">
      <c r="A3816" s="10">
        <v>43557</v>
      </c>
      <c r="B3816" s="11" t="s">
        <v>208</v>
      </c>
      <c r="C3816" s="11" t="s">
        <v>507</v>
      </c>
      <c r="D3816" s="11" t="s">
        <v>662</v>
      </c>
      <c r="E3816" s="11">
        <v>6733427</v>
      </c>
      <c r="F3816" s="15">
        <f>IF(ISBLANK($D3816),"",IF(ISBLANK($E3816),VLOOKUP($D3816,$J:$K,2,FALSE),VLOOKUP($E3816,'Daycare Packages'!$A:$G,7,FALSE)))</f>
        <v>22</v>
      </c>
      <c r="G3816" s="15"/>
      <c r="H3816" s="15">
        <f t="shared" si="140"/>
        <v>22</v>
      </c>
      <c r="I3816" s="198">
        <f t="shared" si="141"/>
        <v>4</v>
      </c>
    </row>
    <row r="3817" spans="1:9" x14ac:dyDescent="0.3">
      <c r="A3817" s="10">
        <v>43557</v>
      </c>
      <c r="B3817" s="11" t="s">
        <v>182</v>
      </c>
      <c r="C3817" s="11" t="s">
        <v>685</v>
      </c>
      <c r="D3817" s="11" t="s">
        <v>662</v>
      </c>
      <c r="E3817" s="11">
        <v>6769807</v>
      </c>
      <c r="F3817" s="15">
        <f>IF(ISBLANK($D3817),"",IF(ISBLANK($E3817),VLOOKUP($D3817,$J:$K,2,FALSE),VLOOKUP($E3817,'Daycare Packages'!$A:$G,7,FALSE)))</f>
        <v>23</v>
      </c>
      <c r="G3817" s="15"/>
      <c r="H3817" s="15">
        <f t="shared" si="140"/>
        <v>23</v>
      </c>
      <c r="I3817" s="198">
        <f t="shared" si="141"/>
        <v>4</v>
      </c>
    </row>
    <row r="3818" spans="1:9" x14ac:dyDescent="0.3">
      <c r="A3818" s="10">
        <v>43557</v>
      </c>
      <c r="B3818" s="11" t="s">
        <v>760</v>
      </c>
      <c r="C3818" s="11" t="s">
        <v>761</v>
      </c>
      <c r="D3818" s="11" t="s">
        <v>662</v>
      </c>
      <c r="F3818" s="15">
        <f>IF(ISBLANK($D3818),"",IF(ISBLANK($E3818),VLOOKUP($D3818,$J:$K,2,FALSE),VLOOKUP($E3818,'Daycare Packages'!$A:$G,7,FALSE)))</f>
        <v>30</v>
      </c>
      <c r="G3818" s="15"/>
      <c r="H3818" s="15">
        <f t="shared" si="140"/>
        <v>30</v>
      </c>
      <c r="I3818" s="198">
        <f t="shared" si="141"/>
        <v>4</v>
      </c>
    </row>
    <row r="3819" spans="1:9" x14ac:dyDescent="0.3">
      <c r="A3819" s="10">
        <v>43557</v>
      </c>
      <c r="B3819" s="11" t="s">
        <v>159</v>
      </c>
      <c r="C3819" s="11" t="s">
        <v>456</v>
      </c>
      <c r="D3819" s="11" t="s">
        <v>662</v>
      </c>
      <c r="E3819" s="11">
        <v>6737156</v>
      </c>
      <c r="F3819" s="15">
        <f>IF(ISBLANK($D3819),"",IF(ISBLANK($E3819),VLOOKUP($D3819,$J:$K,2,FALSE),VLOOKUP($E3819,'Daycare Packages'!$A:$G,7,FALSE)))</f>
        <v>25</v>
      </c>
      <c r="G3819" s="15"/>
      <c r="H3819" s="15">
        <f t="shared" si="140"/>
        <v>25</v>
      </c>
      <c r="I3819" s="198">
        <f t="shared" si="141"/>
        <v>4</v>
      </c>
    </row>
    <row r="3820" spans="1:9" x14ac:dyDescent="0.3">
      <c r="A3820" s="10">
        <v>43557</v>
      </c>
      <c r="B3820" s="11" t="s">
        <v>217</v>
      </c>
      <c r="C3820" s="11" t="s">
        <v>402</v>
      </c>
      <c r="D3820" s="11" t="s">
        <v>662</v>
      </c>
      <c r="E3820" s="11">
        <v>6784493</v>
      </c>
      <c r="F3820" s="15">
        <f>IF(ISBLANK($D3820),"",IF(ISBLANK($E3820),VLOOKUP($D3820,$J:$K,2,FALSE),VLOOKUP($E3820,'Daycare Packages'!$A:$G,7,FALSE)))</f>
        <v>26</v>
      </c>
      <c r="G3820" s="15"/>
      <c r="H3820" s="15">
        <f t="shared" si="140"/>
        <v>26</v>
      </c>
      <c r="I3820" s="198">
        <f t="shared" si="141"/>
        <v>4</v>
      </c>
    </row>
    <row r="3821" spans="1:9" x14ac:dyDescent="0.3">
      <c r="A3821" s="10">
        <v>43557</v>
      </c>
      <c r="B3821" s="11" t="s">
        <v>318</v>
      </c>
      <c r="C3821" s="11" t="s">
        <v>723</v>
      </c>
      <c r="D3821" s="11" t="s">
        <v>662</v>
      </c>
      <c r="F3821" s="15">
        <f>IF(ISBLANK($D3821),"",IF(ISBLANK($E3821),VLOOKUP($D3821,$J:$K,2,FALSE),VLOOKUP($E3821,'Daycare Packages'!$A:$G,7,FALSE)))</f>
        <v>30</v>
      </c>
      <c r="G3821" s="15"/>
      <c r="H3821" s="15">
        <f t="shared" si="140"/>
        <v>30</v>
      </c>
      <c r="I3821" s="198">
        <f t="shared" si="141"/>
        <v>4</v>
      </c>
    </row>
    <row r="3822" spans="1:9" x14ac:dyDescent="0.3">
      <c r="A3822" s="10">
        <v>43557</v>
      </c>
      <c r="B3822" s="11" t="s">
        <v>122</v>
      </c>
      <c r="C3822" s="11" t="s">
        <v>740</v>
      </c>
      <c r="D3822" s="11" t="s">
        <v>662</v>
      </c>
      <c r="E3822" s="11">
        <v>6734317</v>
      </c>
      <c r="F3822" s="15">
        <f>IF(ISBLANK($D3822),"",IF(ISBLANK($E3822),VLOOKUP($D3822,$J:$K,2,FALSE),VLOOKUP($E3822,'Daycare Packages'!$A:$G,7,FALSE)))</f>
        <v>22</v>
      </c>
      <c r="G3822" s="15"/>
      <c r="H3822" s="15">
        <f t="shared" si="140"/>
        <v>22</v>
      </c>
      <c r="I3822" s="198">
        <f t="shared" si="141"/>
        <v>4</v>
      </c>
    </row>
    <row r="3823" spans="1:9" x14ac:dyDescent="0.3">
      <c r="A3823" s="10">
        <v>43557</v>
      </c>
      <c r="B3823" s="11" t="s">
        <v>873</v>
      </c>
      <c r="C3823" s="11" t="s">
        <v>493</v>
      </c>
      <c r="D3823" s="11" t="s">
        <v>662</v>
      </c>
      <c r="F3823" s="15">
        <f>IF(ISBLANK($D3823),"",IF(ISBLANK($E3823),VLOOKUP($D3823,$J:$K,2,FALSE),VLOOKUP($E3823,'Daycare Packages'!$A:$G,7,FALSE)))</f>
        <v>30</v>
      </c>
      <c r="G3823" s="15"/>
      <c r="H3823" s="15">
        <f t="shared" si="140"/>
        <v>30</v>
      </c>
      <c r="I3823" s="198">
        <f t="shared" si="141"/>
        <v>4</v>
      </c>
    </row>
    <row r="3824" spans="1:9" x14ac:dyDescent="0.3">
      <c r="A3824" s="10">
        <v>43557</v>
      </c>
      <c r="B3824" s="11" t="s">
        <v>146</v>
      </c>
      <c r="C3824" s="11" t="s">
        <v>705</v>
      </c>
      <c r="D3824" s="11" t="s">
        <v>662</v>
      </c>
      <c r="E3824" s="11">
        <v>6690320</v>
      </c>
      <c r="F3824" s="15">
        <f>IF(ISBLANK($D3824),"",IF(ISBLANK($E3824),VLOOKUP($D3824,$J:$K,2,FALSE),VLOOKUP($E3824,'Daycare Packages'!$A:$G,7,FALSE)))</f>
        <v>22</v>
      </c>
      <c r="G3824" s="15"/>
      <c r="H3824" s="15">
        <f t="shared" si="140"/>
        <v>22</v>
      </c>
      <c r="I3824" s="198">
        <f t="shared" si="141"/>
        <v>4</v>
      </c>
    </row>
    <row r="3825" spans="1:9" x14ac:dyDescent="0.3">
      <c r="A3825" s="10">
        <v>43557</v>
      </c>
      <c r="B3825" s="11" t="s">
        <v>137</v>
      </c>
      <c r="C3825" s="11" t="s">
        <v>693</v>
      </c>
      <c r="D3825" s="11" t="s">
        <v>662</v>
      </c>
      <c r="E3825" s="11">
        <v>6730873</v>
      </c>
      <c r="F3825" s="15">
        <f>IF(ISBLANK($D3825),"",IF(ISBLANK($E3825),VLOOKUP($D3825,$J:$K,2,FALSE),VLOOKUP($E3825,'Daycare Packages'!$A:$G,7,FALSE)))</f>
        <v>22</v>
      </c>
      <c r="G3825" s="15"/>
      <c r="H3825" s="15">
        <f t="shared" si="140"/>
        <v>22</v>
      </c>
      <c r="I3825" s="198">
        <f t="shared" si="141"/>
        <v>4</v>
      </c>
    </row>
    <row r="3826" spans="1:9" x14ac:dyDescent="0.3">
      <c r="A3826" s="10">
        <v>43557</v>
      </c>
      <c r="B3826" s="11" t="s">
        <v>137</v>
      </c>
      <c r="C3826" s="11" t="s">
        <v>678</v>
      </c>
      <c r="D3826" s="11" t="s">
        <v>662</v>
      </c>
      <c r="E3826" s="11">
        <v>6730873</v>
      </c>
      <c r="F3826" s="15">
        <f>IF(ISBLANK($D3826),"",IF(ISBLANK($E3826),VLOOKUP($D3826,$J:$K,2,FALSE),VLOOKUP($E3826,'Daycare Packages'!$A:$G,7,FALSE)))</f>
        <v>22</v>
      </c>
      <c r="G3826" s="15"/>
      <c r="H3826" s="15">
        <f t="shared" si="140"/>
        <v>22</v>
      </c>
      <c r="I3826" s="198">
        <f t="shared" si="141"/>
        <v>4</v>
      </c>
    </row>
    <row r="3827" spans="1:9" x14ac:dyDescent="0.3">
      <c r="A3827" s="10">
        <v>43557</v>
      </c>
      <c r="B3827" s="11" t="s">
        <v>340</v>
      </c>
      <c r="C3827" s="11" t="s">
        <v>746</v>
      </c>
      <c r="D3827" s="11" t="s">
        <v>662</v>
      </c>
      <c r="F3827" s="15">
        <f>IF(ISBLANK($D3827),"",IF(ISBLANK($E3827),VLOOKUP($D3827,$J:$K,2,FALSE),VLOOKUP($E3827,'Daycare Packages'!$A:$G,7,FALSE)))</f>
        <v>30</v>
      </c>
      <c r="G3827" s="15">
        <v>-3.6</v>
      </c>
      <c r="H3827" s="15">
        <f t="shared" si="140"/>
        <v>26.4</v>
      </c>
      <c r="I3827" s="198">
        <f t="shared" si="141"/>
        <v>4</v>
      </c>
    </row>
    <row r="3828" spans="1:9" x14ac:dyDescent="0.3">
      <c r="A3828" s="10">
        <v>43557</v>
      </c>
      <c r="B3828" s="11" t="s">
        <v>340</v>
      </c>
      <c r="C3828" s="11" t="s">
        <v>745</v>
      </c>
      <c r="D3828" s="11" t="s">
        <v>662</v>
      </c>
      <c r="F3828" s="15">
        <f>IF(ISBLANK($D3828),"",IF(ISBLANK($E3828),VLOOKUP($D3828,$J:$K,2,FALSE),VLOOKUP($E3828,'Daycare Packages'!$A:$G,7,FALSE)))</f>
        <v>30</v>
      </c>
      <c r="G3828" s="15">
        <v>-3.6</v>
      </c>
      <c r="H3828" s="15">
        <f t="shared" si="140"/>
        <v>26.4</v>
      </c>
      <c r="I3828" s="198">
        <f t="shared" si="141"/>
        <v>4</v>
      </c>
    </row>
    <row r="3829" spans="1:9" x14ac:dyDescent="0.3">
      <c r="A3829" s="10">
        <v>43557</v>
      </c>
      <c r="B3829" s="11" t="s">
        <v>160</v>
      </c>
      <c r="C3829" s="11" t="s">
        <v>793</v>
      </c>
      <c r="D3829" s="11" t="s">
        <v>662</v>
      </c>
      <c r="E3829" s="11">
        <v>6790701</v>
      </c>
      <c r="F3829" s="15">
        <f>IF(ISBLANK($D3829),"",IF(ISBLANK($E3829),VLOOKUP($D3829,$J:$K,2,FALSE),VLOOKUP($E3829,'Daycare Packages'!$A:$G,7,FALSE)))</f>
        <v>25</v>
      </c>
      <c r="G3829" s="15"/>
      <c r="H3829" s="15">
        <f t="shared" si="140"/>
        <v>25</v>
      </c>
      <c r="I3829" s="198">
        <f t="shared" si="141"/>
        <v>4</v>
      </c>
    </row>
    <row r="3830" spans="1:9" x14ac:dyDescent="0.3">
      <c r="A3830" s="10">
        <v>43557</v>
      </c>
      <c r="B3830" s="11" t="s">
        <v>160</v>
      </c>
      <c r="C3830" s="11" t="s">
        <v>794</v>
      </c>
      <c r="D3830" s="11" t="s">
        <v>662</v>
      </c>
      <c r="E3830" s="11">
        <v>6790701</v>
      </c>
      <c r="F3830" s="15">
        <f>IF(ISBLANK($D3830),"",IF(ISBLANK($E3830),VLOOKUP($D3830,$J:$K,2,FALSE),VLOOKUP($E3830,'Daycare Packages'!$A:$G,7,FALSE)))</f>
        <v>25</v>
      </c>
      <c r="G3830" s="15"/>
      <c r="H3830" s="15">
        <f t="shared" si="140"/>
        <v>25</v>
      </c>
      <c r="I3830" s="198">
        <f t="shared" si="141"/>
        <v>4</v>
      </c>
    </row>
    <row r="3831" spans="1:9" x14ac:dyDescent="0.3">
      <c r="A3831" s="10">
        <v>43557</v>
      </c>
      <c r="B3831" s="11" t="s">
        <v>184</v>
      </c>
      <c r="C3831" s="11" t="s">
        <v>1270</v>
      </c>
      <c r="D3831" s="11" t="s">
        <v>662</v>
      </c>
      <c r="E3831" s="11">
        <v>6804658</v>
      </c>
      <c r="F3831" s="15">
        <f>IF(ISBLANK($D3831),"",IF(ISBLANK($E3831),VLOOKUP($D3831,$J:$K,2,FALSE),VLOOKUP($E3831,'Daycare Packages'!$A:$G,7,FALSE)))</f>
        <v>25</v>
      </c>
      <c r="G3831" s="15"/>
      <c r="H3831" s="15">
        <f t="shared" si="140"/>
        <v>25</v>
      </c>
      <c r="I3831" s="198">
        <f t="shared" si="141"/>
        <v>4</v>
      </c>
    </row>
    <row r="3832" spans="1:9" x14ac:dyDescent="0.3">
      <c r="A3832" s="10">
        <v>43557</v>
      </c>
      <c r="B3832" s="11" t="s">
        <v>184</v>
      </c>
      <c r="C3832" s="11" t="s">
        <v>679</v>
      </c>
      <c r="D3832" s="11" t="s">
        <v>662</v>
      </c>
      <c r="E3832" s="11">
        <v>6804658</v>
      </c>
      <c r="F3832" s="15">
        <f>IF(ISBLANK($D3832),"",IF(ISBLANK($E3832),VLOOKUP($D3832,$J:$K,2,FALSE),VLOOKUP($E3832,'Daycare Packages'!$A:$G,7,FALSE)))</f>
        <v>25</v>
      </c>
      <c r="G3832" s="15"/>
      <c r="H3832" s="15">
        <f t="shared" si="140"/>
        <v>25</v>
      </c>
      <c r="I3832" s="198">
        <f t="shared" si="141"/>
        <v>4</v>
      </c>
    </row>
    <row r="3833" spans="1:9" x14ac:dyDescent="0.3">
      <c r="A3833" s="10">
        <v>43557</v>
      </c>
      <c r="B3833" s="11" t="s">
        <v>156</v>
      </c>
      <c r="C3833" s="11" t="s">
        <v>479</v>
      </c>
      <c r="D3833" s="11" t="s">
        <v>662</v>
      </c>
      <c r="E3833" s="11">
        <v>6798024</v>
      </c>
      <c r="F3833" s="15">
        <f>IF(ISBLANK($D3833),"",IF(ISBLANK($E3833),VLOOKUP($D3833,$J:$K,2,FALSE),VLOOKUP($E3833,'Daycare Packages'!$A:$G,7,FALSE)))</f>
        <v>23</v>
      </c>
      <c r="G3833" s="15"/>
      <c r="H3833" s="15">
        <f t="shared" si="140"/>
        <v>23</v>
      </c>
      <c r="I3833" s="198">
        <f t="shared" si="141"/>
        <v>4</v>
      </c>
    </row>
    <row r="3834" spans="1:9" x14ac:dyDescent="0.3">
      <c r="A3834" s="10">
        <v>43557</v>
      </c>
      <c r="B3834" s="11" t="s">
        <v>1121</v>
      </c>
      <c r="C3834" s="11" t="s">
        <v>878</v>
      </c>
      <c r="D3834" s="11" t="s">
        <v>662</v>
      </c>
      <c r="E3834" s="11">
        <v>6792732</v>
      </c>
      <c r="F3834" s="15">
        <f>IF(ISBLANK($D3834),"",IF(ISBLANK($E3834),VLOOKUP($D3834,$J:$K,2,FALSE),VLOOKUP($E3834,'Daycare Packages'!$A:$G,7,FALSE)))</f>
        <v>25</v>
      </c>
      <c r="G3834" s="15"/>
      <c r="H3834" s="15">
        <f t="shared" si="140"/>
        <v>25</v>
      </c>
      <c r="I3834" s="198">
        <f t="shared" si="141"/>
        <v>4</v>
      </c>
    </row>
    <row r="3835" spans="1:9" x14ac:dyDescent="0.3">
      <c r="A3835" s="10">
        <v>43557</v>
      </c>
      <c r="B3835" s="11" t="s">
        <v>195</v>
      </c>
      <c r="C3835" s="11" t="s">
        <v>474</v>
      </c>
      <c r="D3835" s="11" t="s">
        <v>662</v>
      </c>
      <c r="E3835" s="11">
        <v>6810397</v>
      </c>
      <c r="F3835" s="15">
        <f>IF(ISBLANK($D3835),"",IF(ISBLANK($E3835),VLOOKUP($D3835,$J:$K,2,FALSE),VLOOKUP($E3835,'Daycare Packages'!$A:$G,7,FALSE)))</f>
        <v>26</v>
      </c>
      <c r="G3835" s="15"/>
      <c r="H3835" s="15">
        <f t="shared" si="140"/>
        <v>26</v>
      </c>
      <c r="I3835" s="198">
        <f t="shared" si="141"/>
        <v>4</v>
      </c>
    </row>
    <row r="3836" spans="1:9" x14ac:dyDescent="0.3">
      <c r="A3836" s="10">
        <v>43557</v>
      </c>
      <c r="B3836" s="11" t="s">
        <v>195</v>
      </c>
      <c r="C3836" s="11" t="s">
        <v>735</v>
      </c>
      <c r="D3836" s="11" t="s">
        <v>662</v>
      </c>
      <c r="E3836" s="11">
        <v>6810397</v>
      </c>
      <c r="F3836" s="15">
        <f>IF(ISBLANK($D3836),"",IF(ISBLANK($E3836),VLOOKUP($D3836,$J:$K,2,FALSE),VLOOKUP($E3836,'Daycare Packages'!$A:$G,7,FALSE)))</f>
        <v>26</v>
      </c>
      <c r="G3836" s="15"/>
      <c r="H3836" s="15">
        <f t="shared" si="140"/>
        <v>26</v>
      </c>
      <c r="I3836" s="198">
        <f t="shared" si="141"/>
        <v>4</v>
      </c>
    </row>
    <row r="3837" spans="1:9" x14ac:dyDescent="0.3">
      <c r="A3837" s="10">
        <v>43557</v>
      </c>
      <c r="B3837" s="11" t="s">
        <v>1165</v>
      </c>
      <c r="C3837" s="11" t="s">
        <v>1166</v>
      </c>
      <c r="D3837" s="11" t="s">
        <v>662</v>
      </c>
      <c r="F3837" s="15">
        <f>IF(ISBLANK($D3837),"",IF(ISBLANK($E3837),VLOOKUP($D3837,$J:$K,2,FALSE),VLOOKUP($E3837,'Daycare Packages'!$A:$G,7,FALSE)))</f>
        <v>30</v>
      </c>
      <c r="G3837" s="15"/>
      <c r="H3837" s="15">
        <f t="shared" si="140"/>
        <v>30</v>
      </c>
      <c r="I3837" s="198">
        <f t="shared" si="141"/>
        <v>4</v>
      </c>
    </row>
    <row r="3838" spans="1:9" x14ac:dyDescent="0.3">
      <c r="A3838" s="10">
        <v>43557</v>
      </c>
      <c r="B3838" s="11" t="s">
        <v>700</v>
      </c>
      <c r="C3838" s="11" t="s">
        <v>701</v>
      </c>
      <c r="D3838" s="11" t="s">
        <v>662</v>
      </c>
      <c r="F3838" s="15">
        <f>IF(ISBLANK($D3838),"",IF(ISBLANK($E3838),VLOOKUP($D3838,$J:$K,2,FALSE),VLOOKUP($E3838,'Daycare Packages'!$A:$G,7,FALSE)))</f>
        <v>30</v>
      </c>
      <c r="G3838" s="15"/>
      <c r="H3838" s="15">
        <f t="shared" si="140"/>
        <v>30</v>
      </c>
      <c r="I3838" s="198">
        <f t="shared" si="141"/>
        <v>4</v>
      </c>
    </row>
    <row r="3839" spans="1:9" x14ac:dyDescent="0.3">
      <c r="A3839" s="10">
        <v>43557</v>
      </c>
      <c r="B3839" s="11" t="s">
        <v>230</v>
      </c>
      <c r="C3839" s="11" t="s">
        <v>493</v>
      </c>
      <c r="D3839" s="11" t="s">
        <v>662</v>
      </c>
      <c r="E3839" s="11">
        <v>6798849</v>
      </c>
      <c r="F3839" s="15">
        <f>IF(ISBLANK($D3839),"",IF(ISBLANK($E3839),VLOOKUP($D3839,$J:$K,2,FALSE),VLOOKUP($E3839,'Daycare Packages'!$A:$G,7,FALSE)))</f>
        <v>27</v>
      </c>
      <c r="G3839" s="15"/>
      <c r="H3839" s="15">
        <f t="shared" si="140"/>
        <v>27</v>
      </c>
      <c r="I3839" s="198">
        <f t="shared" si="141"/>
        <v>4</v>
      </c>
    </row>
    <row r="3840" spans="1:9" x14ac:dyDescent="0.3">
      <c r="A3840" s="10">
        <v>43557</v>
      </c>
      <c r="B3840" s="11" t="s">
        <v>141</v>
      </c>
      <c r="C3840" s="11" t="s">
        <v>564</v>
      </c>
      <c r="D3840" s="11" t="s">
        <v>662</v>
      </c>
      <c r="E3840" s="11">
        <v>6784081</v>
      </c>
      <c r="F3840" s="15">
        <f>IF(ISBLANK($D3840),"",IF(ISBLANK($E3840),VLOOKUP($D3840,$J:$K,2,FALSE),VLOOKUP($E3840,'Daycare Packages'!$A:$G,7,FALSE)))</f>
        <v>26</v>
      </c>
      <c r="G3840" s="15"/>
      <c r="H3840" s="15">
        <f t="shared" si="140"/>
        <v>26</v>
      </c>
      <c r="I3840" s="198">
        <f t="shared" si="141"/>
        <v>4</v>
      </c>
    </row>
    <row r="3841" spans="1:9" x14ac:dyDescent="0.3">
      <c r="A3841" s="10">
        <v>43557</v>
      </c>
      <c r="B3841" s="11" t="s">
        <v>218</v>
      </c>
      <c r="C3841" s="11" t="s">
        <v>738</v>
      </c>
      <c r="D3841" s="11" t="s">
        <v>662</v>
      </c>
      <c r="E3841" s="11">
        <v>6738001</v>
      </c>
      <c r="F3841" s="15">
        <f>IF(ISBLANK($D3841),"",IF(ISBLANK($E3841),VLOOKUP($D3841,$J:$K,2,FALSE),VLOOKUP($E3841,'Daycare Packages'!$A:$G,7,FALSE)))</f>
        <v>20</v>
      </c>
      <c r="G3841" s="15"/>
      <c r="H3841" s="15">
        <f t="shared" si="140"/>
        <v>20</v>
      </c>
      <c r="I3841" s="198">
        <f t="shared" si="141"/>
        <v>4</v>
      </c>
    </row>
    <row r="3842" spans="1:9" x14ac:dyDescent="0.3">
      <c r="A3842" s="10">
        <v>43557</v>
      </c>
      <c r="B3842" s="11" t="s">
        <v>218</v>
      </c>
      <c r="C3842" s="11" t="s">
        <v>737</v>
      </c>
      <c r="D3842" s="11" t="s">
        <v>662</v>
      </c>
      <c r="E3842" s="11">
        <v>6738001</v>
      </c>
      <c r="F3842" s="15">
        <f>IF(ISBLANK($D3842),"",IF(ISBLANK($E3842),VLOOKUP($D3842,$J:$K,2,FALSE),VLOOKUP($E3842,'Daycare Packages'!$A:$G,7,FALSE)))</f>
        <v>20</v>
      </c>
      <c r="G3842" s="15"/>
      <c r="H3842" s="15">
        <f t="shared" si="140"/>
        <v>20</v>
      </c>
      <c r="I3842" s="198">
        <f t="shared" si="141"/>
        <v>4</v>
      </c>
    </row>
    <row r="3843" spans="1:9" x14ac:dyDescent="0.3">
      <c r="A3843" s="10">
        <v>43557</v>
      </c>
      <c r="B3843" s="11" t="s">
        <v>663</v>
      </c>
      <c r="C3843" s="11" t="s">
        <v>664</v>
      </c>
      <c r="D3843" s="11" t="s">
        <v>662</v>
      </c>
      <c r="F3843" s="15">
        <f>IF(ISBLANK($D3843),"",IF(ISBLANK($E3843),VLOOKUP($D3843,$J:$K,2,FALSE),VLOOKUP($E3843,'Daycare Packages'!$A:$G,7,FALSE)))</f>
        <v>30</v>
      </c>
      <c r="G3843" s="15"/>
      <c r="H3843" s="15">
        <f t="shared" ref="H3843:H3906" si="142">IF(ISBLANK(D3843),"",SUM(F3843:G3843))</f>
        <v>30</v>
      </c>
      <c r="I3843" s="198">
        <f t="shared" ref="I3843:I3906" si="143">IF(A3843="",0,MONTH(A3843))</f>
        <v>4</v>
      </c>
    </row>
    <row r="3844" spans="1:9" x14ac:dyDescent="0.3">
      <c r="A3844" s="10">
        <v>43557</v>
      </c>
      <c r="B3844" s="11" t="s">
        <v>663</v>
      </c>
      <c r="C3844" s="11" t="s">
        <v>665</v>
      </c>
      <c r="D3844" s="11" t="s">
        <v>662</v>
      </c>
      <c r="F3844" s="15">
        <f>IF(ISBLANK($D3844),"",IF(ISBLANK($E3844),VLOOKUP($D3844,$J:$K,2,FALSE),VLOOKUP($E3844,'Daycare Packages'!$A:$G,7,FALSE)))</f>
        <v>30</v>
      </c>
      <c r="G3844" s="15"/>
      <c r="H3844" s="15">
        <f t="shared" si="142"/>
        <v>30</v>
      </c>
      <c r="I3844" s="198">
        <f t="shared" si="143"/>
        <v>4</v>
      </c>
    </row>
    <row r="3845" spans="1:9" x14ac:dyDescent="0.3">
      <c r="A3845" s="10">
        <v>43557</v>
      </c>
      <c r="B3845" s="11" t="s">
        <v>183</v>
      </c>
      <c r="C3845" s="11" t="s">
        <v>520</v>
      </c>
      <c r="D3845" s="11" t="s">
        <v>662</v>
      </c>
      <c r="E3845" s="11">
        <v>6807904</v>
      </c>
      <c r="F3845" s="15">
        <f>IF(ISBLANK($D3845),"",IF(ISBLANK($E3845),VLOOKUP($D3845,$J:$K,2,FALSE),VLOOKUP($E3845,'Daycare Packages'!$A:$G,7,FALSE)))</f>
        <v>27</v>
      </c>
      <c r="G3845" s="15"/>
      <c r="H3845" s="15">
        <f t="shared" si="142"/>
        <v>27</v>
      </c>
      <c r="I3845" s="198">
        <f t="shared" si="143"/>
        <v>4</v>
      </c>
    </row>
    <row r="3846" spans="1:9" x14ac:dyDescent="0.3">
      <c r="A3846" s="10">
        <v>43557</v>
      </c>
      <c r="B3846" s="11" t="s">
        <v>204</v>
      </c>
      <c r="C3846" s="11" t="s">
        <v>774</v>
      </c>
      <c r="D3846" s="11" t="s">
        <v>662</v>
      </c>
      <c r="E3846" s="11">
        <v>6792788</v>
      </c>
      <c r="F3846" s="15">
        <f>IF(ISBLANK($D3846),"",IF(ISBLANK($E3846),VLOOKUP($D3846,$J:$K,2,FALSE),VLOOKUP($E3846,'Daycare Packages'!$A:$G,7,FALSE)))</f>
        <v>25</v>
      </c>
      <c r="G3846" s="15"/>
      <c r="H3846" s="15">
        <f t="shared" si="142"/>
        <v>25</v>
      </c>
      <c r="I3846" s="198">
        <f t="shared" si="143"/>
        <v>4</v>
      </c>
    </row>
    <row r="3847" spans="1:9" x14ac:dyDescent="0.3">
      <c r="A3847" s="10">
        <v>43557</v>
      </c>
      <c r="B3847" s="11" t="s">
        <v>204</v>
      </c>
      <c r="C3847" s="11" t="s">
        <v>949</v>
      </c>
      <c r="D3847" s="11" t="s">
        <v>662</v>
      </c>
      <c r="E3847" s="11">
        <v>6792788</v>
      </c>
      <c r="F3847" s="15">
        <f>IF(ISBLANK($D3847),"",IF(ISBLANK($E3847),VLOOKUP($D3847,$J:$K,2,FALSE),VLOOKUP($E3847,'Daycare Packages'!$A:$G,7,FALSE)))</f>
        <v>25</v>
      </c>
      <c r="G3847" s="15"/>
      <c r="H3847" s="15">
        <f t="shared" si="142"/>
        <v>25</v>
      </c>
      <c r="I3847" s="198">
        <f t="shared" si="143"/>
        <v>4</v>
      </c>
    </row>
    <row r="3848" spans="1:9" x14ac:dyDescent="0.3">
      <c r="A3848" s="10">
        <v>43557</v>
      </c>
      <c r="B3848" s="11" t="s">
        <v>174</v>
      </c>
      <c r="C3848" s="11" t="s">
        <v>432</v>
      </c>
      <c r="D3848" s="11" t="s">
        <v>662</v>
      </c>
      <c r="F3848" s="15">
        <f>IF(ISBLANK($D3848),"",IF(ISBLANK($E3848),VLOOKUP($D3848,$J:$K,2,FALSE),VLOOKUP($E3848,'Daycare Packages'!$A:$G,7,FALSE)))</f>
        <v>30</v>
      </c>
      <c r="G3848" s="15"/>
      <c r="H3848" s="15">
        <f t="shared" si="142"/>
        <v>30</v>
      </c>
      <c r="I3848" s="198">
        <f t="shared" si="143"/>
        <v>4</v>
      </c>
    </row>
    <row r="3849" spans="1:9" x14ac:dyDescent="0.3">
      <c r="A3849" s="10">
        <v>43557</v>
      </c>
      <c r="B3849" s="11" t="s">
        <v>997</v>
      </c>
      <c r="C3849" s="11" t="s">
        <v>910</v>
      </c>
      <c r="D3849" s="11" t="s">
        <v>662</v>
      </c>
      <c r="F3849" s="15">
        <f>IF(ISBLANK($D3849),"",IF(ISBLANK($E3849),VLOOKUP($D3849,$J:$K,2,FALSE),VLOOKUP($E3849,'Daycare Packages'!$A:$G,7,FALSE)))</f>
        <v>30</v>
      </c>
      <c r="G3849" s="15"/>
      <c r="H3849" s="15">
        <f t="shared" si="142"/>
        <v>30</v>
      </c>
      <c r="I3849" s="198">
        <f t="shared" si="143"/>
        <v>4</v>
      </c>
    </row>
    <row r="3850" spans="1:9" x14ac:dyDescent="0.3">
      <c r="A3850" s="10">
        <v>43557</v>
      </c>
      <c r="B3850" s="11" t="s">
        <v>72</v>
      </c>
      <c r="C3850" s="11" t="s">
        <v>498</v>
      </c>
      <c r="D3850" s="11" t="s">
        <v>662</v>
      </c>
      <c r="E3850" s="11">
        <v>3952473</v>
      </c>
      <c r="F3850" s="15">
        <f>IF(ISBLANK($D3850),"",IF(ISBLANK($E3850),VLOOKUP($D3850,$J:$K,2,FALSE),VLOOKUP($E3850,'Daycare Packages'!$A:$G,7,FALSE)))</f>
        <v>22</v>
      </c>
      <c r="G3850" s="15"/>
      <c r="H3850" s="15">
        <f t="shared" si="142"/>
        <v>22</v>
      </c>
      <c r="I3850" s="198">
        <f t="shared" si="143"/>
        <v>4</v>
      </c>
    </row>
    <row r="3851" spans="1:9" x14ac:dyDescent="0.3">
      <c r="A3851" s="10">
        <v>43557</v>
      </c>
      <c r="B3851" s="11" t="s">
        <v>133</v>
      </c>
      <c r="C3851" s="11" t="s">
        <v>712</v>
      </c>
      <c r="D3851" s="11" t="s">
        <v>662</v>
      </c>
      <c r="E3851" s="11">
        <v>6770212</v>
      </c>
      <c r="F3851" s="15">
        <f>IF(ISBLANK($D3851),"",IF(ISBLANK($E3851),VLOOKUP($D3851,$J:$K,2,FALSE),VLOOKUP($E3851,'Daycare Packages'!$A:$G,7,FALSE)))</f>
        <v>26</v>
      </c>
      <c r="G3851" s="15"/>
      <c r="H3851" s="15">
        <f t="shared" si="142"/>
        <v>26</v>
      </c>
      <c r="I3851" s="198">
        <f t="shared" si="143"/>
        <v>4</v>
      </c>
    </row>
    <row r="3852" spans="1:9" x14ac:dyDescent="0.3">
      <c r="A3852" s="10">
        <v>43557</v>
      </c>
      <c r="B3852" s="11" t="s">
        <v>147</v>
      </c>
      <c r="C3852" s="11" t="s">
        <v>796</v>
      </c>
      <c r="D3852" s="11" t="s">
        <v>662</v>
      </c>
      <c r="E3852" s="11">
        <v>6814069</v>
      </c>
      <c r="F3852" s="15">
        <f>IF(ISBLANK($D3852),"",IF(ISBLANK($E3852),VLOOKUP($D3852,$J:$K,2,FALSE),VLOOKUP($E3852,'Daycare Packages'!$A:$G,7,FALSE)))</f>
        <v>23</v>
      </c>
      <c r="G3852" s="15"/>
      <c r="H3852" s="15">
        <f t="shared" si="142"/>
        <v>23</v>
      </c>
      <c r="I3852" s="198">
        <f t="shared" si="143"/>
        <v>4</v>
      </c>
    </row>
    <row r="3853" spans="1:9" x14ac:dyDescent="0.3">
      <c r="A3853" s="55">
        <v>43557</v>
      </c>
      <c r="B3853" s="56" t="s">
        <v>1171</v>
      </c>
      <c r="C3853" s="56" t="s">
        <v>1172</v>
      </c>
      <c r="D3853" s="56" t="s">
        <v>662</v>
      </c>
      <c r="E3853" s="56">
        <v>6814838</v>
      </c>
      <c r="F3853" s="59">
        <f>IF(ISBLANK($D3853),"",IF(ISBLANK($E3853),VLOOKUP($D3853,$J:$K,2,FALSE),VLOOKUP($E3853,'Daycare Packages'!$A:$G,7,FALSE)))</f>
        <v>27</v>
      </c>
      <c r="G3853" s="59"/>
      <c r="H3853" s="59">
        <f t="shared" si="142"/>
        <v>27</v>
      </c>
      <c r="I3853" s="198">
        <f t="shared" si="143"/>
        <v>4</v>
      </c>
    </row>
    <row r="3854" spans="1:9" x14ac:dyDescent="0.3">
      <c r="A3854" s="10">
        <v>43558</v>
      </c>
      <c r="B3854" s="11" t="s">
        <v>1221</v>
      </c>
      <c r="C3854" s="11" t="s">
        <v>1246</v>
      </c>
      <c r="D3854" s="11" t="s">
        <v>659</v>
      </c>
      <c r="E3854" s="11">
        <v>6818139</v>
      </c>
      <c r="F3854" s="15">
        <f>IF(ISBLANK($D3854),"",IF(ISBLANK($E3854),VLOOKUP($D3854,$J:$K,2,FALSE),VLOOKUP($E3854,'Daycare Packages'!$A:$G,7,FALSE)))</f>
        <v>18</v>
      </c>
      <c r="G3854" s="15"/>
      <c r="H3854" s="15">
        <f t="shared" si="142"/>
        <v>18</v>
      </c>
      <c r="I3854" s="198">
        <f t="shared" si="143"/>
        <v>4</v>
      </c>
    </row>
    <row r="3855" spans="1:9" x14ac:dyDescent="0.3">
      <c r="A3855" s="10">
        <v>43558</v>
      </c>
      <c r="B3855" s="11" t="s">
        <v>1287</v>
      </c>
      <c r="C3855" s="11" t="s">
        <v>791</v>
      </c>
      <c r="D3855" s="11" t="s">
        <v>671</v>
      </c>
      <c r="F3855" s="15">
        <f>IF(ISBLANK($D3855),"",IF(ISBLANK($E3855),VLOOKUP($D3855,$J:$K,2,FALSE),VLOOKUP($E3855,'Daycare Packages'!$A:$G,7,FALSE)))</f>
        <v>0</v>
      </c>
      <c r="G3855" s="15"/>
      <c r="H3855" s="15">
        <f t="shared" si="142"/>
        <v>0</v>
      </c>
      <c r="I3855" s="198">
        <f t="shared" si="143"/>
        <v>4</v>
      </c>
    </row>
    <row r="3856" spans="1:9" x14ac:dyDescent="0.3">
      <c r="A3856" s="10">
        <v>43558</v>
      </c>
      <c r="B3856" s="11" t="s">
        <v>1029</v>
      </c>
      <c r="C3856" s="11" t="s">
        <v>402</v>
      </c>
      <c r="D3856" s="11" t="s">
        <v>659</v>
      </c>
      <c r="F3856" s="15">
        <f>IF(ISBLANK($D3856),"",IF(ISBLANK($E3856),VLOOKUP($D3856,$J:$K,2,FALSE),VLOOKUP($E3856,'Daycare Packages'!$A:$G,7,FALSE)))</f>
        <v>20</v>
      </c>
      <c r="G3856" s="15"/>
      <c r="H3856" s="15">
        <f t="shared" si="142"/>
        <v>20</v>
      </c>
      <c r="I3856" s="198">
        <f t="shared" si="143"/>
        <v>4</v>
      </c>
    </row>
    <row r="3857" spans="1:9" x14ac:dyDescent="0.3">
      <c r="A3857" s="10">
        <v>43558</v>
      </c>
      <c r="B3857" s="11" t="s">
        <v>120</v>
      </c>
      <c r="C3857" s="11" t="s">
        <v>801</v>
      </c>
      <c r="D3857" s="11" t="s">
        <v>659</v>
      </c>
      <c r="E3857" s="11">
        <v>6615876</v>
      </c>
      <c r="F3857" s="15">
        <f>IF(ISBLANK($D3857),"",IF(ISBLANK($E3857),VLOOKUP($D3857,$J:$K,2,FALSE),VLOOKUP($E3857,'Daycare Packages'!$A:$G,7,FALSE)))</f>
        <v>18</v>
      </c>
      <c r="G3857" s="15"/>
      <c r="H3857" s="15">
        <f t="shared" si="142"/>
        <v>18</v>
      </c>
      <c r="I3857" s="198">
        <f t="shared" si="143"/>
        <v>4</v>
      </c>
    </row>
    <row r="3858" spans="1:9" x14ac:dyDescent="0.3">
      <c r="A3858" s="10">
        <v>43558</v>
      </c>
      <c r="B3858" s="11" t="s">
        <v>1165</v>
      </c>
      <c r="C3858" s="11" t="s">
        <v>1166</v>
      </c>
      <c r="D3858" s="11" t="s">
        <v>659</v>
      </c>
      <c r="E3858" s="11">
        <v>6815839</v>
      </c>
      <c r="F3858" s="15">
        <f>IF(ISBLANK($D3858),"",IF(ISBLANK($E3858),VLOOKUP($D3858,$J:$K,2,FALSE),VLOOKUP($E3858,'Daycare Packages'!$A:$G,7,FALSE)))</f>
        <v>18</v>
      </c>
      <c r="G3858" s="15"/>
      <c r="H3858" s="15">
        <f t="shared" si="142"/>
        <v>18</v>
      </c>
      <c r="I3858" s="198">
        <f t="shared" si="143"/>
        <v>4</v>
      </c>
    </row>
    <row r="3859" spans="1:9" x14ac:dyDescent="0.3">
      <c r="A3859" s="10">
        <v>43558</v>
      </c>
      <c r="B3859" s="11" t="s">
        <v>152</v>
      </c>
      <c r="C3859" s="11" t="s">
        <v>679</v>
      </c>
      <c r="D3859" s="11" t="s">
        <v>662</v>
      </c>
      <c r="E3859" s="11">
        <v>6804823</v>
      </c>
      <c r="F3859" s="15">
        <f>IF(ISBLANK($D3859),"",IF(ISBLANK($E3859),VLOOKUP($D3859,$J:$K,2,FALSE),VLOOKUP($E3859,'Daycare Packages'!$A:$G,7,FALSE)))</f>
        <v>23</v>
      </c>
      <c r="G3859" s="15"/>
      <c r="H3859" s="15">
        <f t="shared" si="142"/>
        <v>23</v>
      </c>
      <c r="I3859" s="198">
        <f t="shared" si="143"/>
        <v>4</v>
      </c>
    </row>
    <row r="3860" spans="1:9" x14ac:dyDescent="0.3">
      <c r="A3860" s="10">
        <v>43558</v>
      </c>
      <c r="B3860" s="11" t="s">
        <v>688</v>
      </c>
      <c r="C3860" s="11" t="s">
        <v>689</v>
      </c>
      <c r="D3860" s="11" t="s">
        <v>662</v>
      </c>
      <c r="F3860" s="15">
        <f>IF(ISBLANK($D3860),"",IF(ISBLANK($E3860),VLOOKUP($D3860,$J:$K,2,FALSE),VLOOKUP($E3860,'Daycare Packages'!$A:$G,7,FALSE)))</f>
        <v>30</v>
      </c>
      <c r="G3860" s="15"/>
      <c r="H3860" s="15">
        <f t="shared" si="142"/>
        <v>30</v>
      </c>
      <c r="I3860" s="198">
        <f t="shared" si="143"/>
        <v>4</v>
      </c>
    </row>
    <row r="3861" spans="1:9" x14ac:dyDescent="0.3">
      <c r="A3861" s="10">
        <v>43558</v>
      </c>
      <c r="B3861" s="11" t="s">
        <v>170</v>
      </c>
      <c r="C3861" s="11" t="s">
        <v>710</v>
      </c>
      <c r="D3861" s="11" t="s">
        <v>662</v>
      </c>
      <c r="E3861" s="11">
        <v>6715199</v>
      </c>
      <c r="F3861" s="15">
        <f>IF(ISBLANK($D3861),"",IF(ISBLANK($E3861),VLOOKUP($D3861,$J:$K,2,FALSE),VLOOKUP($E3861,'Daycare Packages'!$A:$G,7,FALSE)))</f>
        <v>22</v>
      </c>
      <c r="G3861" s="15"/>
      <c r="H3861" s="15">
        <f t="shared" si="142"/>
        <v>22</v>
      </c>
      <c r="I3861" s="198">
        <f t="shared" si="143"/>
        <v>4</v>
      </c>
    </row>
    <row r="3862" spans="1:9" x14ac:dyDescent="0.3">
      <c r="A3862" s="10">
        <v>43558</v>
      </c>
      <c r="B3862" s="11" t="s">
        <v>331</v>
      </c>
      <c r="C3862" s="11" t="s">
        <v>638</v>
      </c>
      <c r="D3862" s="11" t="s">
        <v>662</v>
      </c>
      <c r="F3862" s="15">
        <f>IF(ISBLANK($D3862),"",IF(ISBLANK($E3862),VLOOKUP($D3862,$J:$K,2,FALSE),VLOOKUP($E3862,'Daycare Packages'!$A:$G,7,FALSE)))</f>
        <v>30</v>
      </c>
      <c r="G3862" s="15"/>
      <c r="H3862" s="15">
        <f t="shared" si="142"/>
        <v>30</v>
      </c>
      <c r="I3862" s="198">
        <f t="shared" si="143"/>
        <v>4</v>
      </c>
    </row>
    <row r="3863" spans="1:9" x14ac:dyDescent="0.3">
      <c r="A3863" s="10">
        <v>43558</v>
      </c>
      <c r="B3863" s="11" t="s">
        <v>690</v>
      </c>
      <c r="C3863" s="11" t="s">
        <v>691</v>
      </c>
      <c r="D3863" s="11" t="s">
        <v>662</v>
      </c>
      <c r="E3863" s="11">
        <v>6754754</v>
      </c>
      <c r="F3863" s="15">
        <f>IF(ISBLANK($D3863),"",IF(ISBLANK($E3863),VLOOKUP($D3863,$J:$K,2,FALSE),VLOOKUP($E3863,'Daycare Packages'!$A:$G,7,FALSE)))</f>
        <v>25</v>
      </c>
      <c r="G3863" s="15"/>
      <c r="H3863" s="15">
        <f t="shared" si="142"/>
        <v>25</v>
      </c>
      <c r="I3863" s="198">
        <f t="shared" si="143"/>
        <v>4</v>
      </c>
    </row>
    <row r="3864" spans="1:9" x14ac:dyDescent="0.3">
      <c r="A3864" s="10">
        <v>43558</v>
      </c>
      <c r="B3864" s="11" t="s">
        <v>816</v>
      </c>
      <c r="C3864" s="11" t="s">
        <v>817</v>
      </c>
      <c r="D3864" s="11" t="s">
        <v>662</v>
      </c>
      <c r="F3864" s="15">
        <f>IF(ISBLANK($D3864),"",IF(ISBLANK($E3864),VLOOKUP($D3864,$J:$K,2,FALSE),VLOOKUP($E3864,'Daycare Packages'!$A:$G,7,FALSE)))</f>
        <v>30</v>
      </c>
      <c r="G3864" s="15"/>
      <c r="H3864" s="15">
        <f t="shared" si="142"/>
        <v>30</v>
      </c>
      <c r="I3864" s="198">
        <f t="shared" si="143"/>
        <v>4</v>
      </c>
    </row>
    <row r="3865" spans="1:9" x14ac:dyDescent="0.3">
      <c r="A3865" s="10">
        <v>43558</v>
      </c>
      <c r="B3865" s="11" t="s">
        <v>178</v>
      </c>
      <c r="C3865" s="11" t="s">
        <v>734</v>
      </c>
      <c r="D3865" s="11" t="s">
        <v>659</v>
      </c>
      <c r="F3865" s="15">
        <f>IF(ISBLANK($D3865),"",IF(ISBLANK($E3865),VLOOKUP($D3865,$J:$K,2,FALSE),VLOOKUP($E3865,'Daycare Packages'!$A:$G,7,FALSE)))</f>
        <v>20</v>
      </c>
      <c r="G3865" s="15"/>
      <c r="H3865" s="15">
        <f t="shared" si="142"/>
        <v>20</v>
      </c>
      <c r="I3865" s="198">
        <f t="shared" si="143"/>
        <v>4</v>
      </c>
    </row>
    <row r="3866" spans="1:9" x14ac:dyDescent="0.3">
      <c r="A3866" s="10">
        <v>43558</v>
      </c>
      <c r="B3866" s="11" t="s">
        <v>1252</v>
      </c>
      <c r="C3866" s="11" t="s">
        <v>810</v>
      </c>
      <c r="D3866" s="11" t="s">
        <v>662</v>
      </c>
      <c r="F3866" s="15">
        <f>IF(ISBLANK($D3866),"",IF(ISBLANK($E3866),VLOOKUP($D3866,$J:$K,2,FALSE),VLOOKUP($E3866,'Daycare Packages'!$A:$G,7,FALSE)))</f>
        <v>30</v>
      </c>
      <c r="G3866" s="15"/>
      <c r="H3866" s="15">
        <f t="shared" si="142"/>
        <v>30</v>
      </c>
      <c r="I3866" s="198">
        <f t="shared" si="143"/>
        <v>4</v>
      </c>
    </row>
    <row r="3867" spans="1:9" x14ac:dyDescent="0.3">
      <c r="A3867" s="10">
        <v>43558</v>
      </c>
      <c r="B3867" s="11" t="s">
        <v>199</v>
      </c>
      <c r="C3867" s="11" t="s">
        <v>711</v>
      </c>
      <c r="D3867" s="11" t="s">
        <v>662</v>
      </c>
      <c r="E3867" s="11">
        <v>6730274</v>
      </c>
      <c r="F3867" s="15">
        <f>IF(ISBLANK($D3867),"",IF(ISBLANK($E3867),VLOOKUP($D3867,$J:$K,2,FALSE),VLOOKUP($E3867,'Daycare Packages'!$A:$G,7,FALSE)))</f>
        <v>25</v>
      </c>
      <c r="G3867" s="15"/>
      <c r="H3867" s="15">
        <f t="shared" si="142"/>
        <v>25</v>
      </c>
      <c r="I3867" s="198">
        <f t="shared" si="143"/>
        <v>4</v>
      </c>
    </row>
    <row r="3868" spans="1:9" x14ac:dyDescent="0.3">
      <c r="A3868" s="10">
        <v>43558</v>
      </c>
      <c r="B3868" s="11" t="s">
        <v>132</v>
      </c>
      <c r="C3868" s="11" t="s">
        <v>818</v>
      </c>
      <c r="D3868" s="11" t="s">
        <v>662</v>
      </c>
      <c r="E3868" s="11">
        <v>6819191</v>
      </c>
      <c r="F3868" s="15">
        <f>IF(ISBLANK($D3868),"",IF(ISBLANK($E3868),VLOOKUP($D3868,$J:$K,2,FALSE),VLOOKUP($E3868,'Daycare Packages'!$A:$G,7,FALSE)))</f>
        <v>27</v>
      </c>
      <c r="G3868" s="15"/>
      <c r="H3868" s="15">
        <f t="shared" si="142"/>
        <v>27</v>
      </c>
      <c r="I3868" s="198">
        <f t="shared" si="143"/>
        <v>4</v>
      </c>
    </row>
    <row r="3869" spans="1:9" x14ac:dyDescent="0.3">
      <c r="A3869" s="10">
        <v>43558</v>
      </c>
      <c r="B3869" s="11" t="s">
        <v>722</v>
      </c>
      <c r="C3869" s="11" t="s">
        <v>548</v>
      </c>
      <c r="D3869" s="11" t="s">
        <v>662</v>
      </c>
      <c r="E3869" s="11">
        <v>6819191</v>
      </c>
      <c r="F3869" s="15">
        <f>IF(ISBLANK($D3869),"",IF(ISBLANK($E3869),VLOOKUP($D3869,$J:$K,2,FALSE),VLOOKUP($E3869,'Daycare Packages'!$A:$G,7,FALSE)))</f>
        <v>27</v>
      </c>
      <c r="G3869" s="15"/>
      <c r="H3869" s="15">
        <f t="shared" si="142"/>
        <v>27</v>
      </c>
      <c r="I3869" s="198">
        <f t="shared" si="143"/>
        <v>4</v>
      </c>
    </row>
    <row r="3870" spans="1:9" x14ac:dyDescent="0.3">
      <c r="A3870" s="10">
        <v>43558</v>
      </c>
      <c r="B3870" s="11" t="s">
        <v>203</v>
      </c>
      <c r="C3870" s="11" t="s">
        <v>840</v>
      </c>
      <c r="D3870" s="11" t="s">
        <v>662</v>
      </c>
      <c r="E3870" s="11">
        <v>6780230</v>
      </c>
      <c r="F3870" s="15">
        <f>IF(ISBLANK($D3870),"",IF(ISBLANK($E3870),VLOOKUP($D3870,$J:$K,2,FALSE),VLOOKUP($E3870,'Daycare Packages'!$A:$G,7,FALSE)))</f>
        <v>27</v>
      </c>
      <c r="G3870" s="15"/>
      <c r="H3870" s="15">
        <f t="shared" si="142"/>
        <v>27</v>
      </c>
      <c r="I3870" s="198">
        <f t="shared" si="143"/>
        <v>4</v>
      </c>
    </row>
    <row r="3871" spans="1:9" x14ac:dyDescent="0.3">
      <c r="A3871" s="10">
        <v>43558</v>
      </c>
      <c r="B3871" s="11" t="s">
        <v>628</v>
      </c>
      <c r="C3871" s="11" t="s">
        <v>629</v>
      </c>
      <c r="D3871" s="11" t="s">
        <v>662</v>
      </c>
      <c r="F3871" s="15">
        <f>IF(ISBLANK($D3871),"",IF(ISBLANK($E3871),VLOOKUP($D3871,$J:$K,2,FALSE),VLOOKUP($E3871,'Daycare Packages'!$A:$G,7,FALSE)))</f>
        <v>30</v>
      </c>
      <c r="G3871" s="15"/>
      <c r="H3871" s="15">
        <f t="shared" si="142"/>
        <v>30</v>
      </c>
      <c r="I3871" s="198">
        <f t="shared" si="143"/>
        <v>4</v>
      </c>
    </row>
    <row r="3872" spans="1:9" x14ac:dyDescent="0.3">
      <c r="A3872" s="10">
        <v>43558</v>
      </c>
      <c r="B3872" s="11" t="s">
        <v>727</v>
      </c>
      <c r="C3872" s="11" t="s">
        <v>728</v>
      </c>
      <c r="D3872" s="11" t="s">
        <v>662</v>
      </c>
      <c r="F3872" s="15">
        <f>IF(ISBLANK($D3872),"",IF(ISBLANK($E3872),VLOOKUP($D3872,$J:$K,2,FALSE),VLOOKUP($E3872,'Daycare Packages'!$A:$G,7,FALSE)))</f>
        <v>30</v>
      </c>
      <c r="G3872" s="15"/>
      <c r="H3872" s="15">
        <f t="shared" si="142"/>
        <v>30</v>
      </c>
      <c r="I3872" s="198">
        <f t="shared" si="143"/>
        <v>4</v>
      </c>
    </row>
    <row r="3873" spans="1:9" x14ac:dyDescent="0.3">
      <c r="A3873" s="10">
        <v>43558</v>
      </c>
      <c r="B3873" s="11" t="s">
        <v>136</v>
      </c>
      <c r="C3873" s="11" t="s">
        <v>650</v>
      </c>
      <c r="D3873" s="11" t="s">
        <v>662</v>
      </c>
      <c r="E3873" s="11">
        <v>6663980</v>
      </c>
      <c r="F3873" s="15">
        <f>IF(ISBLANK($D3873),"",IF(ISBLANK($E3873),VLOOKUP($D3873,$J:$K,2,FALSE),VLOOKUP($E3873,'Daycare Packages'!$A:$G,7,FALSE)))</f>
        <v>25</v>
      </c>
      <c r="G3873" s="15"/>
      <c r="H3873" s="15">
        <f t="shared" si="142"/>
        <v>25</v>
      </c>
      <c r="I3873" s="198">
        <f t="shared" si="143"/>
        <v>4</v>
      </c>
    </row>
    <row r="3874" spans="1:9" x14ac:dyDescent="0.3">
      <c r="A3874" s="10">
        <v>43558</v>
      </c>
      <c r="B3874" s="11" t="s">
        <v>845</v>
      </c>
      <c r="C3874" s="11" t="s">
        <v>846</v>
      </c>
      <c r="D3874" s="11" t="s">
        <v>662</v>
      </c>
      <c r="F3874" s="15">
        <f>IF(ISBLANK($D3874),"",IF(ISBLANK($E3874),VLOOKUP($D3874,$J:$K,2,FALSE),VLOOKUP($E3874,'Daycare Packages'!$A:$G,7,FALSE)))</f>
        <v>30</v>
      </c>
      <c r="G3874" s="15"/>
      <c r="H3874" s="15">
        <f t="shared" si="142"/>
        <v>30</v>
      </c>
      <c r="I3874" s="198">
        <f t="shared" si="143"/>
        <v>4</v>
      </c>
    </row>
    <row r="3875" spans="1:9" x14ac:dyDescent="0.3">
      <c r="A3875" s="10">
        <v>43558</v>
      </c>
      <c r="B3875" s="11" t="s">
        <v>148</v>
      </c>
      <c r="C3875" s="11" t="s">
        <v>547</v>
      </c>
      <c r="D3875" s="11" t="s">
        <v>662</v>
      </c>
      <c r="E3875" s="11">
        <v>6730669</v>
      </c>
      <c r="F3875" s="15">
        <f>IF(ISBLANK($D3875),"",IF(ISBLANK($E3875),VLOOKUP($D3875,$J:$K,2,FALSE),VLOOKUP($E3875,'Daycare Packages'!$A:$G,7,FALSE)))</f>
        <v>25</v>
      </c>
      <c r="G3875" s="15"/>
      <c r="H3875" s="15">
        <f t="shared" si="142"/>
        <v>25</v>
      </c>
      <c r="I3875" s="198">
        <f t="shared" si="143"/>
        <v>4</v>
      </c>
    </row>
    <row r="3876" spans="1:9" x14ac:dyDescent="0.3">
      <c r="A3876" s="10">
        <v>43558</v>
      </c>
      <c r="B3876" s="11" t="s">
        <v>222</v>
      </c>
      <c r="C3876" s="11" t="s">
        <v>229</v>
      </c>
      <c r="D3876" s="11" t="s">
        <v>662</v>
      </c>
      <c r="E3876" s="11">
        <v>6801552</v>
      </c>
      <c r="F3876" s="15">
        <f>IF(ISBLANK($D3876),"",IF(ISBLANK($E3876),VLOOKUP($D3876,$J:$K,2,FALSE),VLOOKUP($E3876,'Daycare Packages'!$A:$G,7,FALSE)))</f>
        <v>27</v>
      </c>
      <c r="G3876" s="15"/>
      <c r="H3876" s="15">
        <f t="shared" si="142"/>
        <v>27</v>
      </c>
      <c r="I3876" s="198">
        <f t="shared" si="143"/>
        <v>4</v>
      </c>
    </row>
    <row r="3877" spans="1:9" x14ac:dyDescent="0.3">
      <c r="A3877" s="10">
        <v>43558</v>
      </c>
      <c r="B3877" s="11" t="s">
        <v>168</v>
      </c>
      <c r="C3877" s="11" t="s">
        <v>640</v>
      </c>
      <c r="D3877" s="11" t="s">
        <v>662</v>
      </c>
      <c r="E3877" s="11">
        <v>6786393</v>
      </c>
      <c r="F3877" s="15">
        <f>IF(ISBLANK($D3877),"",IF(ISBLANK($E3877),VLOOKUP($D3877,$J:$K,2,FALSE),VLOOKUP($E3877,'Daycare Packages'!$A:$G,7,FALSE)))</f>
        <v>27</v>
      </c>
      <c r="G3877" s="15"/>
      <c r="H3877" s="15">
        <f t="shared" si="142"/>
        <v>27</v>
      </c>
      <c r="I3877" s="198">
        <f t="shared" si="143"/>
        <v>4</v>
      </c>
    </row>
    <row r="3878" spans="1:9" x14ac:dyDescent="0.3">
      <c r="A3878" s="10">
        <v>43558</v>
      </c>
      <c r="B3878" s="11" t="s">
        <v>459</v>
      </c>
      <c r="C3878" s="11" t="s">
        <v>460</v>
      </c>
      <c r="D3878" s="11" t="s">
        <v>662</v>
      </c>
      <c r="F3878" s="15">
        <f>IF(ISBLANK($D3878),"",IF(ISBLANK($E3878),VLOOKUP($D3878,$J:$K,2,FALSE),VLOOKUP($E3878,'Daycare Packages'!$A:$G,7,FALSE)))</f>
        <v>30</v>
      </c>
      <c r="G3878" s="15"/>
      <c r="H3878" s="15">
        <f t="shared" si="142"/>
        <v>30</v>
      </c>
      <c r="I3878" s="198">
        <f t="shared" si="143"/>
        <v>4</v>
      </c>
    </row>
    <row r="3879" spans="1:9" x14ac:dyDescent="0.3">
      <c r="A3879" s="10">
        <v>43558</v>
      </c>
      <c r="B3879" s="11" t="s">
        <v>127</v>
      </c>
      <c r="C3879" s="11" t="s">
        <v>715</v>
      </c>
      <c r="D3879" s="11" t="s">
        <v>662</v>
      </c>
      <c r="E3879" s="11">
        <v>6756191</v>
      </c>
      <c r="F3879" s="15">
        <f>IF(ISBLANK($D3879),"",IF(ISBLANK($E3879),VLOOKUP($D3879,$J:$K,2,FALSE),VLOOKUP($E3879,'Daycare Packages'!$A:$G,7,FALSE)))</f>
        <v>23</v>
      </c>
      <c r="G3879" s="15"/>
      <c r="H3879" s="15">
        <f t="shared" si="142"/>
        <v>23</v>
      </c>
      <c r="I3879" s="198">
        <f t="shared" si="143"/>
        <v>4</v>
      </c>
    </row>
    <row r="3880" spans="1:9" x14ac:dyDescent="0.3">
      <c r="A3880" s="10">
        <v>43558</v>
      </c>
      <c r="B3880" s="11" t="s">
        <v>677</v>
      </c>
      <c r="C3880" s="11" t="s">
        <v>678</v>
      </c>
      <c r="D3880" s="11" t="s">
        <v>662</v>
      </c>
      <c r="F3880" s="15">
        <f>IF(ISBLANK($D3880),"",IF(ISBLANK($E3880),VLOOKUP($D3880,$J:$K,2,FALSE),VLOOKUP($E3880,'Daycare Packages'!$A:$G,7,FALSE)))</f>
        <v>30</v>
      </c>
      <c r="G3880" s="15"/>
      <c r="H3880" s="15">
        <f t="shared" si="142"/>
        <v>30</v>
      </c>
      <c r="I3880" s="198">
        <f t="shared" si="143"/>
        <v>4</v>
      </c>
    </row>
    <row r="3881" spans="1:9" x14ac:dyDescent="0.3">
      <c r="A3881" s="10">
        <v>43558</v>
      </c>
      <c r="B3881" s="11" t="s">
        <v>182</v>
      </c>
      <c r="C3881" s="11" t="s">
        <v>685</v>
      </c>
      <c r="D3881" s="11" t="s">
        <v>662</v>
      </c>
      <c r="E3881" s="11">
        <v>6820021</v>
      </c>
      <c r="F3881" s="15">
        <f>IF(ISBLANK($D3881),"",IF(ISBLANK($E3881),VLOOKUP($D3881,$J:$K,2,FALSE),VLOOKUP($E3881,'Daycare Packages'!$A:$G,7,FALSE)))</f>
        <v>20.7</v>
      </c>
      <c r="G3881" s="15"/>
      <c r="H3881" s="15">
        <f t="shared" si="142"/>
        <v>20.7</v>
      </c>
      <c r="I3881" s="198">
        <f t="shared" si="143"/>
        <v>4</v>
      </c>
    </row>
    <row r="3882" spans="1:9" x14ac:dyDescent="0.3">
      <c r="A3882" s="10">
        <v>43558</v>
      </c>
      <c r="B3882" s="11" t="s">
        <v>1190</v>
      </c>
      <c r="C3882" s="11" t="s">
        <v>1191</v>
      </c>
      <c r="D3882" s="11" t="s">
        <v>662</v>
      </c>
      <c r="F3882" s="15">
        <f>IF(ISBLANK($D3882),"",IF(ISBLANK($E3882),VLOOKUP($D3882,$J:$K,2,FALSE),VLOOKUP($E3882,'Daycare Packages'!$A:$G,7,FALSE)))</f>
        <v>30</v>
      </c>
      <c r="G3882" s="15">
        <v>-6</v>
      </c>
      <c r="H3882" s="15">
        <f t="shared" si="142"/>
        <v>24</v>
      </c>
      <c r="I3882" s="198">
        <f t="shared" si="143"/>
        <v>4</v>
      </c>
    </row>
    <row r="3883" spans="1:9" x14ac:dyDescent="0.3">
      <c r="A3883" s="10">
        <v>43558</v>
      </c>
      <c r="B3883" s="11" t="s">
        <v>194</v>
      </c>
      <c r="C3883" s="11" t="s">
        <v>792</v>
      </c>
      <c r="D3883" s="11" t="s">
        <v>662</v>
      </c>
      <c r="E3883" s="11">
        <v>6727744</v>
      </c>
      <c r="F3883" s="15">
        <f>IF(ISBLANK($D3883),"",IF(ISBLANK($E3883),VLOOKUP($D3883,$J:$K,2,FALSE),VLOOKUP($E3883,'Daycare Packages'!$A:$G,7,FALSE)))</f>
        <v>24</v>
      </c>
      <c r="G3883" s="15"/>
      <c r="H3883" s="15">
        <f t="shared" si="142"/>
        <v>24</v>
      </c>
      <c r="I3883" s="198">
        <f t="shared" si="143"/>
        <v>4</v>
      </c>
    </row>
    <row r="3884" spans="1:9" x14ac:dyDescent="0.3">
      <c r="A3884" s="10">
        <v>43558</v>
      </c>
      <c r="B3884" s="11" t="s">
        <v>156</v>
      </c>
      <c r="C3884" s="11" t="s">
        <v>479</v>
      </c>
      <c r="D3884" s="11" t="s">
        <v>662</v>
      </c>
      <c r="E3884" s="11">
        <v>6798024</v>
      </c>
      <c r="F3884" s="15">
        <f>IF(ISBLANK($D3884),"",IF(ISBLANK($E3884),VLOOKUP($D3884,$J:$K,2,FALSE),VLOOKUP($E3884,'Daycare Packages'!$A:$G,7,FALSE)))</f>
        <v>23</v>
      </c>
      <c r="G3884" s="15"/>
      <c r="H3884" s="15">
        <f t="shared" si="142"/>
        <v>23</v>
      </c>
      <c r="I3884" s="198">
        <f t="shared" si="143"/>
        <v>4</v>
      </c>
    </row>
    <row r="3885" spans="1:9" x14ac:dyDescent="0.3">
      <c r="A3885" s="10">
        <v>43558</v>
      </c>
      <c r="B3885" s="11" t="s">
        <v>66</v>
      </c>
      <c r="C3885" s="11" t="s">
        <v>866</v>
      </c>
      <c r="D3885" s="11" t="s">
        <v>662</v>
      </c>
      <c r="E3885" s="11">
        <v>540558</v>
      </c>
      <c r="F3885" s="15">
        <f>IF(ISBLANK($D3885),"",IF(ISBLANK($E3885),VLOOKUP($D3885,$J:$K,2,FALSE),VLOOKUP($E3885,'Daycare Packages'!$A:$G,7,FALSE)))</f>
        <v>20</v>
      </c>
      <c r="G3885" s="15"/>
      <c r="H3885" s="15">
        <f t="shared" si="142"/>
        <v>20</v>
      </c>
      <c r="I3885" s="198">
        <f t="shared" si="143"/>
        <v>4</v>
      </c>
    </row>
    <row r="3886" spans="1:9" x14ac:dyDescent="0.3">
      <c r="A3886" s="10">
        <v>43558</v>
      </c>
      <c r="B3886" s="11" t="s">
        <v>1070</v>
      </c>
      <c r="C3886" s="11" t="s">
        <v>1071</v>
      </c>
      <c r="D3886" s="11" t="s">
        <v>662</v>
      </c>
      <c r="E3886" s="11">
        <v>6778214</v>
      </c>
      <c r="F3886" s="15">
        <f>IF(ISBLANK($D3886),"",IF(ISBLANK($E3886),VLOOKUP($D3886,$J:$K,2,FALSE),VLOOKUP($E3886,'Daycare Packages'!$A:$G,7,FALSE)))</f>
        <v>27</v>
      </c>
      <c r="G3886" s="15"/>
      <c r="H3886" s="15">
        <f t="shared" si="142"/>
        <v>27</v>
      </c>
      <c r="I3886" s="198">
        <f t="shared" si="143"/>
        <v>4</v>
      </c>
    </row>
    <row r="3887" spans="1:9" x14ac:dyDescent="0.3">
      <c r="A3887" s="10">
        <v>43558</v>
      </c>
      <c r="B3887" s="11" t="s">
        <v>699</v>
      </c>
      <c r="C3887" s="11" t="s">
        <v>1288</v>
      </c>
      <c r="D3887" s="11" t="s">
        <v>662</v>
      </c>
      <c r="F3887" s="15">
        <f>IF(ISBLANK($D3887),"",IF(ISBLANK($E3887),VLOOKUP($D3887,$J:$K,2,FALSE),VLOOKUP($E3887,'Daycare Packages'!$A:$G,7,FALSE)))</f>
        <v>30</v>
      </c>
      <c r="G3887" s="15">
        <v>-3</v>
      </c>
      <c r="H3887" s="15">
        <f t="shared" si="142"/>
        <v>27</v>
      </c>
      <c r="I3887" s="198">
        <f t="shared" si="143"/>
        <v>4</v>
      </c>
    </row>
    <row r="3888" spans="1:9" x14ac:dyDescent="0.3">
      <c r="A3888" s="10">
        <v>43558</v>
      </c>
      <c r="B3888" s="11" t="s">
        <v>699</v>
      </c>
      <c r="C3888" s="11" t="s">
        <v>507</v>
      </c>
      <c r="D3888" s="11" t="s">
        <v>662</v>
      </c>
      <c r="F3888" s="15">
        <f>IF(ISBLANK($D3888),"",IF(ISBLANK($E3888),VLOOKUP($D3888,$J:$K,2,FALSE),VLOOKUP($E3888,'Daycare Packages'!$A:$G,7,FALSE)))</f>
        <v>30</v>
      </c>
      <c r="G3888" s="15">
        <v>-3</v>
      </c>
      <c r="H3888" s="15">
        <f t="shared" si="142"/>
        <v>27</v>
      </c>
      <c r="I3888" s="198">
        <f t="shared" si="143"/>
        <v>4</v>
      </c>
    </row>
    <row r="3889" spans="1:9" x14ac:dyDescent="0.3">
      <c r="A3889" s="10">
        <v>43558</v>
      </c>
      <c r="B3889" s="11" t="s">
        <v>223</v>
      </c>
      <c r="C3889" s="11" t="s">
        <v>538</v>
      </c>
      <c r="D3889" s="11" t="s">
        <v>662</v>
      </c>
      <c r="F3889" s="15">
        <f>IF(ISBLANK($D3889),"",IF(ISBLANK($E3889),VLOOKUP($D3889,$J:$K,2,FALSE),VLOOKUP($E3889,'Daycare Packages'!$A:$G,7,FALSE)))</f>
        <v>30</v>
      </c>
      <c r="G3889" s="15"/>
      <c r="H3889" s="15">
        <f t="shared" si="142"/>
        <v>30</v>
      </c>
      <c r="I3889" s="198">
        <f t="shared" si="143"/>
        <v>4</v>
      </c>
    </row>
    <row r="3890" spans="1:9" x14ac:dyDescent="0.3">
      <c r="A3890" s="10">
        <v>43558</v>
      </c>
      <c r="B3890" s="11" t="s">
        <v>366</v>
      </c>
      <c r="C3890" s="11" t="s">
        <v>439</v>
      </c>
      <c r="D3890" s="11" t="s">
        <v>662</v>
      </c>
      <c r="F3890" s="15">
        <f>IF(ISBLANK($D3890),"",IF(ISBLANK($E3890),VLOOKUP($D3890,$J:$K,2,FALSE),VLOOKUP($E3890,'Daycare Packages'!$A:$G,7,FALSE)))</f>
        <v>30</v>
      </c>
      <c r="G3890" s="15"/>
      <c r="H3890" s="15">
        <f t="shared" si="142"/>
        <v>30</v>
      </c>
      <c r="I3890" s="198">
        <f t="shared" si="143"/>
        <v>4</v>
      </c>
    </row>
    <row r="3891" spans="1:9" x14ac:dyDescent="0.3">
      <c r="A3891" s="10">
        <v>43558</v>
      </c>
      <c r="B3891" s="11" t="s">
        <v>217</v>
      </c>
      <c r="C3891" s="11" t="s">
        <v>402</v>
      </c>
      <c r="D3891" s="11" t="s">
        <v>662</v>
      </c>
      <c r="E3891" s="11">
        <v>6821524</v>
      </c>
      <c r="F3891" s="15">
        <f>IF(ISBLANK($D3891),"",IF(ISBLANK($E3891),VLOOKUP($D3891,$J:$K,2,FALSE),VLOOKUP($E3891,'Daycare Packages'!$A:$G,7,FALSE)))</f>
        <v>26</v>
      </c>
      <c r="G3891" s="15"/>
      <c r="H3891" s="15">
        <f t="shared" si="142"/>
        <v>26</v>
      </c>
      <c r="I3891" s="198">
        <f t="shared" si="143"/>
        <v>4</v>
      </c>
    </row>
    <row r="3892" spans="1:9" x14ac:dyDescent="0.3">
      <c r="A3892" s="10">
        <v>43558</v>
      </c>
      <c r="B3892" s="11" t="s">
        <v>703</v>
      </c>
      <c r="C3892" s="11" t="s">
        <v>704</v>
      </c>
      <c r="D3892" s="11" t="s">
        <v>662</v>
      </c>
      <c r="F3892" s="15">
        <f>IF(ISBLANK($D3892),"",IF(ISBLANK($E3892),VLOOKUP($D3892,$J:$K,2,FALSE),VLOOKUP($E3892,'Daycare Packages'!$A:$G,7,FALSE)))</f>
        <v>30</v>
      </c>
      <c r="G3892" s="15"/>
      <c r="H3892" s="15">
        <f t="shared" si="142"/>
        <v>30</v>
      </c>
      <c r="I3892" s="198">
        <f t="shared" si="143"/>
        <v>4</v>
      </c>
    </row>
    <row r="3893" spans="1:9" x14ac:dyDescent="0.3">
      <c r="A3893" s="10">
        <v>43558</v>
      </c>
      <c r="B3893" s="11" t="s">
        <v>188</v>
      </c>
      <c r="C3893" s="11" t="s">
        <v>911</v>
      </c>
      <c r="D3893" s="11" t="s">
        <v>662</v>
      </c>
      <c r="E3893" s="11">
        <v>6725232</v>
      </c>
      <c r="F3893" s="15">
        <f>IF(ISBLANK($D3893),"",IF(ISBLANK($E3893),VLOOKUP($D3893,$J:$K,2,FALSE),VLOOKUP($E3893,'Daycare Packages'!$A:$G,7,FALSE)))</f>
        <v>25</v>
      </c>
      <c r="G3893" s="15"/>
      <c r="H3893" s="15">
        <f t="shared" si="142"/>
        <v>25</v>
      </c>
      <c r="I3893" s="198">
        <f t="shared" si="143"/>
        <v>4</v>
      </c>
    </row>
    <row r="3894" spans="1:9" x14ac:dyDescent="0.3">
      <c r="A3894" s="10">
        <v>43558</v>
      </c>
      <c r="B3894" s="11" t="s">
        <v>216</v>
      </c>
      <c r="C3894" s="11" t="s">
        <v>448</v>
      </c>
      <c r="D3894" s="11" t="s">
        <v>662</v>
      </c>
      <c r="E3894" s="11">
        <v>6789427</v>
      </c>
      <c r="F3894" s="15">
        <f>IF(ISBLANK($D3894),"",IF(ISBLANK($E3894),VLOOKUP($D3894,$J:$K,2,FALSE),VLOOKUP($E3894,'Daycare Packages'!$A:$G,7,FALSE)))</f>
        <v>27</v>
      </c>
      <c r="G3894" s="15"/>
      <c r="H3894" s="15">
        <f t="shared" si="142"/>
        <v>27</v>
      </c>
      <c r="I3894" s="198">
        <f t="shared" si="143"/>
        <v>4</v>
      </c>
    </row>
    <row r="3895" spans="1:9" x14ac:dyDescent="0.3">
      <c r="A3895" s="10">
        <v>43558</v>
      </c>
      <c r="B3895" s="11" t="s">
        <v>215</v>
      </c>
      <c r="C3895" s="11" t="s">
        <v>520</v>
      </c>
      <c r="D3895" s="11" t="s">
        <v>662</v>
      </c>
      <c r="F3895" s="15">
        <f>IF(ISBLANK($D3895),"",IF(ISBLANK($E3895),VLOOKUP($D3895,$J:$K,2,FALSE),VLOOKUP($E3895,'Daycare Packages'!$A:$G,7,FALSE)))</f>
        <v>30</v>
      </c>
      <c r="G3895" s="15"/>
      <c r="H3895" s="15">
        <f t="shared" si="142"/>
        <v>30</v>
      </c>
      <c r="I3895" s="198">
        <f t="shared" si="143"/>
        <v>4</v>
      </c>
    </row>
    <row r="3896" spans="1:9" x14ac:dyDescent="0.3">
      <c r="A3896" s="10">
        <v>43558</v>
      </c>
      <c r="B3896" s="11" t="s">
        <v>1171</v>
      </c>
      <c r="C3896" s="11" t="s">
        <v>1172</v>
      </c>
      <c r="D3896" s="11" t="s">
        <v>662</v>
      </c>
      <c r="E3896" s="11">
        <v>6814838</v>
      </c>
      <c r="F3896" s="15">
        <f>IF(ISBLANK($D3896),"",IF(ISBLANK($E3896),VLOOKUP($D3896,$J:$K,2,FALSE),VLOOKUP($E3896,'Daycare Packages'!$A:$G,7,FALSE)))</f>
        <v>27</v>
      </c>
      <c r="G3896" s="15"/>
      <c r="H3896" s="15">
        <f t="shared" si="142"/>
        <v>27</v>
      </c>
      <c r="I3896" s="198">
        <f t="shared" si="143"/>
        <v>4</v>
      </c>
    </row>
    <row r="3897" spans="1:9" x14ac:dyDescent="0.3">
      <c r="A3897" s="10">
        <v>43558</v>
      </c>
      <c r="B3897" s="11" t="s">
        <v>189</v>
      </c>
      <c r="C3897" s="11" t="s">
        <v>638</v>
      </c>
      <c r="D3897" s="11" t="s">
        <v>662</v>
      </c>
      <c r="E3897" s="11">
        <v>6725260</v>
      </c>
      <c r="F3897" s="15">
        <f>IF(ISBLANK($D3897),"",IF(ISBLANK($E3897),VLOOKUP($D3897,$J:$K,2,FALSE),VLOOKUP($E3897,'Daycare Packages'!$A:$G,7,FALSE)))</f>
        <v>22</v>
      </c>
      <c r="G3897" s="15"/>
      <c r="H3897" s="15">
        <f t="shared" si="142"/>
        <v>22</v>
      </c>
      <c r="I3897" s="198">
        <f t="shared" si="143"/>
        <v>4</v>
      </c>
    </row>
    <row r="3898" spans="1:9" x14ac:dyDescent="0.3">
      <c r="A3898" s="10">
        <v>43558</v>
      </c>
      <c r="B3898" s="11" t="s">
        <v>887</v>
      </c>
      <c r="C3898" s="11" t="s">
        <v>888</v>
      </c>
      <c r="D3898" s="11" t="s">
        <v>662</v>
      </c>
      <c r="F3898" s="15">
        <f>IF(ISBLANK($D3898),"",IF(ISBLANK($E3898),VLOOKUP($D3898,$J:$K,2,FALSE),VLOOKUP($E3898,'Daycare Packages'!$A:$G,7,FALSE)))</f>
        <v>30</v>
      </c>
      <c r="G3898" s="15"/>
      <c r="H3898" s="15">
        <f t="shared" si="142"/>
        <v>30</v>
      </c>
      <c r="I3898" s="198">
        <f t="shared" si="143"/>
        <v>4</v>
      </c>
    </row>
    <row r="3899" spans="1:9" x14ac:dyDescent="0.3">
      <c r="A3899" s="10">
        <v>43558</v>
      </c>
      <c r="B3899" s="11" t="s">
        <v>150</v>
      </c>
      <c r="C3899" s="11" t="s">
        <v>461</v>
      </c>
      <c r="D3899" s="11" t="s">
        <v>662</v>
      </c>
      <c r="E3899" s="11">
        <v>6783975</v>
      </c>
      <c r="F3899" s="15">
        <f>IF(ISBLANK($D3899),"",IF(ISBLANK($E3899),VLOOKUP($D3899,$J:$K,2,FALSE),VLOOKUP($E3899,'Daycare Packages'!$A:$G,7,FALSE)))</f>
        <v>27</v>
      </c>
      <c r="G3899" s="15"/>
      <c r="H3899" s="15">
        <f t="shared" si="142"/>
        <v>27</v>
      </c>
      <c r="I3899" s="198">
        <f t="shared" si="143"/>
        <v>4</v>
      </c>
    </row>
    <row r="3900" spans="1:9" x14ac:dyDescent="0.3">
      <c r="A3900" s="10">
        <v>43558</v>
      </c>
      <c r="B3900" s="11" t="s">
        <v>177</v>
      </c>
      <c r="C3900" s="11" t="s">
        <v>417</v>
      </c>
      <c r="D3900" s="11" t="s">
        <v>662</v>
      </c>
      <c r="E3900" s="11">
        <v>6822832</v>
      </c>
      <c r="F3900" s="15">
        <f>IF(ISBLANK($D3900),"",IF(ISBLANK($E3900),VLOOKUP($D3900,$J:$K,2,FALSE),VLOOKUP($E3900,'Daycare Packages'!$A:$G,7,FALSE)))</f>
        <v>26</v>
      </c>
      <c r="G3900" s="15"/>
      <c r="H3900" s="15">
        <f t="shared" si="142"/>
        <v>26</v>
      </c>
      <c r="I3900" s="198">
        <f t="shared" si="143"/>
        <v>4</v>
      </c>
    </row>
    <row r="3901" spans="1:9" x14ac:dyDescent="0.3">
      <c r="A3901" s="10">
        <v>43558</v>
      </c>
      <c r="B3901" s="11" t="s">
        <v>109</v>
      </c>
      <c r="C3901" s="11" t="s">
        <v>883</v>
      </c>
      <c r="D3901" s="11" t="s">
        <v>662</v>
      </c>
      <c r="E3901" s="11">
        <v>6735833</v>
      </c>
      <c r="F3901" s="15">
        <f>IF(ISBLANK($D3901),"",IF(ISBLANK($E3901),VLOOKUP($D3901,$J:$K,2,FALSE),VLOOKUP($E3901,'Daycare Packages'!$A:$G,7,FALSE)))</f>
        <v>22</v>
      </c>
      <c r="G3901" s="15"/>
      <c r="H3901" s="15">
        <f t="shared" si="142"/>
        <v>22</v>
      </c>
      <c r="I3901" s="198">
        <f t="shared" si="143"/>
        <v>4</v>
      </c>
    </row>
    <row r="3902" spans="1:9" x14ac:dyDescent="0.3">
      <c r="A3902" s="10">
        <v>43558</v>
      </c>
      <c r="B3902" s="11" t="s">
        <v>109</v>
      </c>
      <c r="C3902" s="11" t="s">
        <v>930</v>
      </c>
      <c r="D3902" s="11" t="s">
        <v>662</v>
      </c>
      <c r="E3902" s="11">
        <v>6735833</v>
      </c>
      <c r="F3902" s="15">
        <f>IF(ISBLANK($D3902),"",IF(ISBLANK($E3902),VLOOKUP($D3902,$J:$K,2,FALSE),VLOOKUP($E3902,'Daycare Packages'!$A:$G,7,FALSE)))</f>
        <v>22</v>
      </c>
      <c r="G3902" s="15"/>
      <c r="H3902" s="15">
        <f t="shared" si="142"/>
        <v>22</v>
      </c>
      <c r="I3902" s="198">
        <f t="shared" si="143"/>
        <v>4</v>
      </c>
    </row>
    <row r="3903" spans="1:9" x14ac:dyDescent="0.3">
      <c r="A3903" s="10">
        <v>43558</v>
      </c>
      <c r="B3903" s="11" t="s">
        <v>141</v>
      </c>
      <c r="C3903" s="11" t="s">
        <v>564</v>
      </c>
      <c r="D3903" s="11" t="s">
        <v>662</v>
      </c>
      <c r="E3903" s="11">
        <v>6820926</v>
      </c>
      <c r="F3903" s="15">
        <f>IF(ISBLANK($D3903),"",IF(ISBLANK($E3903),VLOOKUP($D3903,$J:$K,2,FALSE),VLOOKUP($E3903,'Daycare Packages'!$A:$G,7,FALSE)))</f>
        <v>26</v>
      </c>
      <c r="G3903" s="15"/>
      <c r="H3903" s="15">
        <f t="shared" si="142"/>
        <v>26</v>
      </c>
      <c r="I3903" s="198">
        <f t="shared" si="143"/>
        <v>4</v>
      </c>
    </row>
    <row r="3904" spans="1:9" x14ac:dyDescent="0.3">
      <c r="A3904" s="10">
        <v>43558</v>
      </c>
      <c r="B3904" s="11" t="s">
        <v>783</v>
      </c>
      <c r="C3904" s="11" t="s">
        <v>514</v>
      </c>
      <c r="D3904" s="11" t="s">
        <v>662</v>
      </c>
      <c r="F3904" s="15">
        <f>IF(ISBLANK($D3904),"",IF(ISBLANK($E3904),VLOOKUP($D3904,$J:$K,2,FALSE),VLOOKUP($E3904,'Daycare Packages'!$A:$G,7,FALSE)))</f>
        <v>30</v>
      </c>
      <c r="G3904" s="15"/>
      <c r="H3904" s="15">
        <f t="shared" si="142"/>
        <v>30</v>
      </c>
      <c r="I3904" s="198">
        <f t="shared" si="143"/>
        <v>4</v>
      </c>
    </row>
    <row r="3905" spans="1:9" x14ac:dyDescent="0.3">
      <c r="A3905" s="10">
        <v>43558</v>
      </c>
      <c r="B3905" s="11" t="s">
        <v>147</v>
      </c>
      <c r="C3905" s="11" t="s">
        <v>796</v>
      </c>
      <c r="D3905" s="11" t="s">
        <v>662</v>
      </c>
      <c r="E3905" s="11">
        <v>6814069</v>
      </c>
      <c r="F3905" s="15">
        <f>IF(ISBLANK($D3905),"",IF(ISBLANK($E3905),VLOOKUP($D3905,$J:$K,2,FALSE),VLOOKUP($E3905,'Daycare Packages'!$A:$G,7,FALSE)))</f>
        <v>23</v>
      </c>
      <c r="G3905" s="15"/>
      <c r="H3905" s="15">
        <f t="shared" si="142"/>
        <v>23</v>
      </c>
      <c r="I3905" s="198">
        <f t="shared" si="143"/>
        <v>4</v>
      </c>
    </row>
    <row r="3906" spans="1:9" x14ac:dyDescent="0.3">
      <c r="A3906" s="110">
        <v>43558</v>
      </c>
      <c r="B3906" s="111" t="s">
        <v>663</v>
      </c>
      <c r="C3906" s="111" t="s">
        <v>665</v>
      </c>
      <c r="D3906" s="111" t="s">
        <v>662</v>
      </c>
      <c r="E3906" s="111"/>
      <c r="F3906" s="112">
        <f>IF(ISBLANK($D3906),"",IF(ISBLANK($E3906),VLOOKUP($D3906,$J:$K,2,FALSE),VLOOKUP($E3906,'Daycare Packages'!$A:$G,7,FALSE)))</f>
        <v>30</v>
      </c>
      <c r="G3906" s="112"/>
      <c r="H3906" s="112">
        <f t="shared" si="142"/>
        <v>30</v>
      </c>
      <c r="I3906" s="198">
        <f t="shared" si="143"/>
        <v>4</v>
      </c>
    </row>
    <row r="3907" spans="1:9" x14ac:dyDescent="0.3">
      <c r="A3907" s="121">
        <v>43558</v>
      </c>
      <c r="B3907" s="56" t="s">
        <v>663</v>
      </c>
      <c r="C3907" s="56" t="s">
        <v>664</v>
      </c>
      <c r="D3907" s="56" t="s">
        <v>662</v>
      </c>
      <c r="E3907" s="56"/>
      <c r="F3907" s="59">
        <f>IF(ISBLANK($D3907),"",IF(ISBLANK($E3907),VLOOKUP($D3907,$J:$K,2,FALSE),VLOOKUP($E3907,'Daycare Packages'!$A:$G,7,FALSE)))</f>
        <v>30</v>
      </c>
      <c r="G3907" s="59"/>
      <c r="H3907" s="122">
        <f t="shared" ref="H3907:H3970" si="144">IF(ISBLANK(D3907),"",SUM(F3907:G3907))</f>
        <v>30</v>
      </c>
      <c r="I3907" s="198">
        <f t="shared" ref="I3907:I3970" si="145">IF(A3907="",0,MONTH(A3907))</f>
        <v>4</v>
      </c>
    </row>
    <row r="3908" spans="1:9" x14ac:dyDescent="0.3">
      <c r="A3908" s="10">
        <v>43559</v>
      </c>
      <c r="B3908" s="11" t="s">
        <v>749</v>
      </c>
      <c r="C3908" s="11" t="s">
        <v>750</v>
      </c>
      <c r="D3908" s="11" t="s">
        <v>659</v>
      </c>
      <c r="F3908" s="15">
        <f>IF(ISBLANK($D3908),"",IF(ISBLANK($E3908),VLOOKUP($D3908,$J:$K,2,FALSE),VLOOKUP($E3908,'Daycare Packages'!$A:$G,7,FALSE)))</f>
        <v>20</v>
      </c>
      <c r="G3908" s="15"/>
      <c r="H3908" s="15">
        <f t="shared" si="144"/>
        <v>20</v>
      </c>
      <c r="I3908" s="198">
        <f t="shared" si="145"/>
        <v>4</v>
      </c>
    </row>
    <row r="3909" spans="1:9" x14ac:dyDescent="0.3">
      <c r="A3909" s="10">
        <v>43559</v>
      </c>
      <c r="B3909" s="11" t="s">
        <v>1165</v>
      </c>
      <c r="C3909" s="11" t="s">
        <v>1166</v>
      </c>
      <c r="D3909" s="11" t="s">
        <v>659</v>
      </c>
      <c r="E3909" s="11">
        <v>6815839</v>
      </c>
      <c r="F3909" s="15">
        <f>IF(ISBLANK($D3909),"",IF(ISBLANK($E3909),VLOOKUP($D3909,$J:$K,2,FALSE),VLOOKUP($E3909,'Daycare Packages'!$A:$G,7,FALSE)))</f>
        <v>18</v>
      </c>
      <c r="G3909" s="15"/>
      <c r="H3909" s="15">
        <f t="shared" si="144"/>
        <v>18</v>
      </c>
      <c r="I3909" s="198">
        <f t="shared" si="145"/>
        <v>4</v>
      </c>
    </row>
    <row r="3910" spans="1:9" x14ac:dyDescent="0.3">
      <c r="A3910" s="10">
        <v>43559</v>
      </c>
      <c r="B3910" s="11" t="s">
        <v>152</v>
      </c>
      <c r="C3910" s="11" t="s">
        <v>679</v>
      </c>
      <c r="D3910" s="11" t="s">
        <v>662</v>
      </c>
      <c r="E3910" s="11">
        <v>6804823</v>
      </c>
      <c r="F3910" s="15">
        <f>IF(ISBLANK($D3910),"",IF(ISBLANK($E3910),VLOOKUP($D3910,$J:$K,2,FALSE),VLOOKUP($E3910,'Daycare Packages'!$A:$G,7,FALSE)))</f>
        <v>23</v>
      </c>
      <c r="G3910" s="15"/>
      <c r="H3910" s="15">
        <f t="shared" si="144"/>
        <v>23</v>
      </c>
      <c r="I3910" s="198">
        <f t="shared" si="145"/>
        <v>4</v>
      </c>
    </row>
    <row r="3911" spans="1:9" x14ac:dyDescent="0.3">
      <c r="A3911" s="10">
        <v>43559</v>
      </c>
      <c r="B3911" s="11" t="s">
        <v>190</v>
      </c>
      <c r="C3911" s="11" t="s">
        <v>718</v>
      </c>
      <c r="D3911" s="11" t="s">
        <v>659</v>
      </c>
      <c r="F3911" s="15">
        <f>IF(ISBLANK($D3911),"",IF(ISBLANK($E3911),VLOOKUP($D3911,$J:$K,2,FALSE),VLOOKUP($E3911,'Daycare Packages'!$A:$G,7,FALSE)))</f>
        <v>20</v>
      </c>
      <c r="G3911" s="15"/>
      <c r="H3911" s="15">
        <f t="shared" si="144"/>
        <v>20</v>
      </c>
      <c r="I3911" s="198">
        <f t="shared" si="145"/>
        <v>4</v>
      </c>
    </row>
    <row r="3912" spans="1:9" x14ac:dyDescent="0.3">
      <c r="A3912" s="10">
        <v>43559</v>
      </c>
      <c r="B3912" s="11" t="s">
        <v>96</v>
      </c>
      <c r="C3912" s="11" t="s">
        <v>696</v>
      </c>
      <c r="D3912" s="11" t="s">
        <v>662</v>
      </c>
      <c r="E3912" s="11">
        <v>6426843</v>
      </c>
      <c r="F3912" s="15">
        <f>IF(ISBLANK($D3912),"",IF(ISBLANK($E3912),VLOOKUP($D3912,$J:$K,2,FALSE),VLOOKUP($E3912,'Daycare Packages'!$A:$G,7,FALSE)))</f>
        <v>22</v>
      </c>
      <c r="G3912" s="15"/>
      <c r="H3912" s="15">
        <f t="shared" si="144"/>
        <v>22</v>
      </c>
      <c r="I3912" s="198">
        <f t="shared" si="145"/>
        <v>4</v>
      </c>
    </row>
    <row r="3913" spans="1:9" x14ac:dyDescent="0.3">
      <c r="A3913" s="10">
        <v>43559</v>
      </c>
      <c r="B3913" s="11" t="s">
        <v>912</v>
      </c>
      <c r="C3913" s="11" t="s">
        <v>1290</v>
      </c>
      <c r="D3913" s="11" t="s">
        <v>659</v>
      </c>
      <c r="F3913" s="15">
        <f>IF(ISBLANK($D3913),"",IF(ISBLANK($E3913),VLOOKUP($D3913,$J:$K,2,FALSE),VLOOKUP($E3913,'Daycare Packages'!$A:$G,7,FALSE)))</f>
        <v>20</v>
      </c>
      <c r="G3913" s="15"/>
      <c r="H3913" s="15">
        <f t="shared" si="144"/>
        <v>20</v>
      </c>
      <c r="I3913" s="198">
        <f t="shared" si="145"/>
        <v>4</v>
      </c>
    </row>
    <row r="3914" spans="1:9" x14ac:dyDescent="0.3">
      <c r="A3914" s="10">
        <v>43559</v>
      </c>
      <c r="B3914" s="11" t="s">
        <v>212</v>
      </c>
      <c r="C3914" s="11" t="s">
        <v>707</v>
      </c>
      <c r="D3914" s="11" t="s">
        <v>662</v>
      </c>
      <c r="F3914" s="15">
        <f>IF(ISBLANK($D3914),"",IF(ISBLANK($E3914),VLOOKUP($D3914,$J:$K,2,FALSE),VLOOKUP($E3914,'Daycare Packages'!$A:$G,7,FALSE)))</f>
        <v>30</v>
      </c>
      <c r="G3914" s="15"/>
      <c r="H3914" s="15">
        <f t="shared" si="144"/>
        <v>30</v>
      </c>
      <c r="I3914" s="198">
        <f t="shared" si="145"/>
        <v>4</v>
      </c>
    </row>
    <row r="3915" spans="1:9" x14ac:dyDescent="0.3">
      <c r="A3915" s="10">
        <v>43559</v>
      </c>
      <c r="B3915" s="11" t="s">
        <v>331</v>
      </c>
      <c r="C3915" s="11" t="s">
        <v>638</v>
      </c>
      <c r="D3915" s="11" t="s">
        <v>662</v>
      </c>
      <c r="F3915" s="15">
        <f>IF(ISBLANK($D3915),"",IF(ISBLANK($E3915),VLOOKUP($D3915,$J:$K,2,FALSE),VLOOKUP($E3915,'Daycare Packages'!$A:$G,7,FALSE)))</f>
        <v>30</v>
      </c>
      <c r="G3915" s="15"/>
      <c r="H3915" s="15">
        <f t="shared" si="144"/>
        <v>30</v>
      </c>
      <c r="I3915" s="198">
        <f t="shared" si="145"/>
        <v>4</v>
      </c>
    </row>
    <row r="3916" spans="1:9" x14ac:dyDescent="0.3">
      <c r="A3916" s="10">
        <v>43559</v>
      </c>
      <c r="B3916" s="11" t="s">
        <v>145</v>
      </c>
      <c r="C3916" s="11" t="s">
        <v>811</v>
      </c>
      <c r="D3916" s="11" t="s">
        <v>662</v>
      </c>
      <c r="E3916" s="11">
        <v>6758720</v>
      </c>
      <c r="F3916" s="15">
        <f>IF(ISBLANK($D3916),"",IF(ISBLANK($E3916),VLOOKUP($D3916,$J:$K,2,FALSE),VLOOKUP($E3916,'Daycare Packages'!$A:$G,7,FALSE)))</f>
        <v>27</v>
      </c>
      <c r="G3916" s="15"/>
      <c r="H3916" s="15">
        <f t="shared" si="144"/>
        <v>27</v>
      </c>
      <c r="I3916" s="198">
        <f t="shared" si="145"/>
        <v>4</v>
      </c>
    </row>
    <row r="3917" spans="1:9" x14ac:dyDescent="0.3">
      <c r="A3917" s="10">
        <v>43559</v>
      </c>
      <c r="B3917" s="11" t="s">
        <v>933</v>
      </c>
      <c r="C3917" s="11" t="s">
        <v>618</v>
      </c>
      <c r="D3917" s="11" t="s">
        <v>662</v>
      </c>
      <c r="F3917" s="15">
        <f>IF(ISBLANK($D3917),"",IF(ISBLANK($E3917),VLOOKUP($D3917,$J:$K,2,FALSE),VLOOKUP($E3917,'Daycare Packages'!$A:$G,7,FALSE)))</f>
        <v>30</v>
      </c>
      <c r="G3917" s="15"/>
      <c r="H3917" s="15">
        <f t="shared" si="144"/>
        <v>30</v>
      </c>
      <c r="I3917" s="198">
        <f t="shared" si="145"/>
        <v>4</v>
      </c>
    </row>
    <row r="3918" spans="1:9" x14ac:dyDescent="0.3">
      <c r="A3918" s="10">
        <v>43559</v>
      </c>
      <c r="B3918" s="11" t="s">
        <v>690</v>
      </c>
      <c r="C3918" s="11" t="s">
        <v>691</v>
      </c>
      <c r="D3918" s="11" t="s">
        <v>662</v>
      </c>
      <c r="E3918" s="11">
        <v>6754754</v>
      </c>
      <c r="F3918" s="15">
        <f>IF(ISBLANK($D3918),"",IF(ISBLANK($E3918),VLOOKUP($D3918,$J:$K,2,FALSE),VLOOKUP($E3918,'Daycare Packages'!$A:$G,7,FALSE)))</f>
        <v>25</v>
      </c>
      <c r="G3918" s="15"/>
      <c r="H3918" s="15">
        <f t="shared" si="144"/>
        <v>25</v>
      </c>
      <c r="I3918" s="198">
        <f t="shared" si="145"/>
        <v>4</v>
      </c>
    </row>
    <row r="3919" spans="1:9" x14ac:dyDescent="0.3">
      <c r="A3919" s="10">
        <v>43559</v>
      </c>
      <c r="B3919" s="11" t="s">
        <v>204</v>
      </c>
      <c r="C3919" s="11" t="s">
        <v>949</v>
      </c>
      <c r="D3919" s="11" t="s">
        <v>662</v>
      </c>
      <c r="E3919" s="11">
        <v>6792788</v>
      </c>
      <c r="F3919" s="15">
        <f>IF(ISBLANK($D3919),"",IF(ISBLANK($E3919),VLOOKUP($D3919,$J:$K,2,FALSE),VLOOKUP($E3919,'Daycare Packages'!$A:$G,7,FALSE)))</f>
        <v>25</v>
      </c>
      <c r="G3919" s="15"/>
      <c r="H3919" s="15">
        <f t="shared" si="144"/>
        <v>25</v>
      </c>
      <c r="I3919" s="198">
        <f t="shared" si="145"/>
        <v>4</v>
      </c>
    </row>
    <row r="3920" spans="1:9" x14ac:dyDescent="0.3">
      <c r="A3920" s="10">
        <v>43559</v>
      </c>
      <c r="B3920" s="11" t="s">
        <v>204</v>
      </c>
      <c r="C3920" s="11" t="s">
        <v>774</v>
      </c>
      <c r="D3920" s="11" t="s">
        <v>662</v>
      </c>
      <c r="E3920" s="11">
        <v>6792788</v>
      </c>
      <c r="F3920" s="15">
        <f>IF(ISBLANK($D3920),"",IF(ISBLANK($E3920),VLOOKUP($D3920,$J:$K,2,FALSE),VLOOKUP($E3920,'Daycare Packages'!$A:$G,7,FALSE)))</f>
        <v>25</v>
      </c>
      <c r="G3920" s="15"/>
      <c r="H3920" s="15">
        <f t="shared" si="144"/>
        <v>25</v>
      </c>
      <c r="I3920" s="198">
        <f t="shared" si="145"/>
        <v>4</v>
      </c>
    </row>
    <row r="3921" spans="1:9" x14ac:dyDescent="0.3">
      <c r="A3921" s="10">
        <v>43559</v>
      </c>
      <c r="B3921" s="11" t="s">
        <v>218</v>
      </c>
      <c r="C3921" s="11" t="s">
        <v>738</v>
      </c>
      <c r="D3921" s="11" t="s">
        <v>662</v>
      </c>
      <c r="E3921" s="11">
        <v>6738001</v>
      </c>
      <c r="F3921" s="15">
        <f>IF(ISBLANK($D3921),"",IF(ISBLANK($E3921),VLOOKUP($D3921,$J:$K,2,FALSE),VLOOKUP($E3921,'Daycare Packages'!$A:$G,7,FALSE)))</f>
        <v>20</v>
      </c>
      <c r="G3921" s="15"/>
      <c r="H3921" s="15">
        <f t="shared" si="144"/>
        <v>20</v>
      </c>
      <c r="I3921" s="198">
        <f t="shared" si="145"/>
        <v>4</v>
      </c>
    </row>
    <row r="3922" spans="1:9" x14ac:dyDescent="0.3">
      <c r="A3922" s="10">
        <v>43559</v>
      </c>
      <c r="B3922" s="11" t="s">
        <v>218</v>
      </c>
      <c r="C3922" s="11" t="s">
        <v>737</v>
      </c>
      <c r="D3922" s="11" t="s">
        <v>662</v>
      </c>
      <c r="E3922" s="11">
        <v>6738001</v>
      </c>
      <c r="F3922" s="15">
        <f>IF(ISBLANK($D3922),"",IF(ISBLANK($E3922),VLOOKUP($D3922,$J:$K,2,FALSE),VLOOKUP($E3922,'Daycare Packages'!$A:$G,7,FALSE)))</f>
        <v>20</v>
      </c>
      <c r="G3922" s="15"/>
      <c r="H3922" s="15">
        <f t="shared" si="144"/>
        <v>20</v>
      </c>
      <c r="I3922" s="198">
        <f t="shared" si="145"/>
        <v>4</v>
      </c>
    </row>
    <row r="3923" spans="1:9" x14ac:dyDescent="0.3">
      <c r="A3923" s="10">
        <v>43559</v>
      </c>
      <c r="B3923" s="11" t="s">
        <v>244</v>
      </c>
      <c r="C3923" s="11" t="s">
        <v>673</v>
      </c>
      <c r="D3923" s="11" t="s">
        <v>662</v>
      </c>
      <c r="F3923" s="15">
        <f>IF(ISBLANK($D3923),"",IF(ISBLANK($E3923),VLOOKUP($D3923,$J:$K,2,FALSE),VLOOKUP($E3923,'Daycare Packages'!$A:$G,7,FALSE)))</f>
        <v>30</v>
      </c>
      <c r="G3923" s="15"/>
      <c r="H3923" s="15">
        <f t="shared" si="144"/>
        <v>30</v>
      </c>
      <c r="I3923" s="198">
        <f t="shared" si="145"/>
        <v>4</v>
      </c>
    </row>
    <row r="3924" spans="1:9" x14ac:dyDescent="0.3">
      <c r="A3924" s="10">
        <v>43559</v>
      </c>
      <c r="B3924" s="11" t="s">
        <v>221</v>
      </c>
      <c r="C3924" s="11" t="s">
        <v>769</v>
      </c>
      <c r="D3924" s="11" t="s">
        <v>662</v>
      </c>
      <c r="F3924" s="15">
        <f>IF(ISBLANK($D3924),"",IF(ISBLANK($E3924),VLOOKUP($D3924,$J:$K,2,FALSE),VLOOKUP($E3924,'Daycare Packages'!$A:$G,7,FALSE)))</f>
        <v>30</v>
      </c>
      <c r="G3924" s="15"/>
      <c r="H3924" s="15">
        <f t="shared" si="144"/>
        <v>30</v>
      </c>
      <c r="I3924" s="198">
        <f t="shared" si="145"/>
        <v>4</v>
      </c>
    </row>
    <row r="3925" spans="1:9" x14ac:dyDescent="0.3">
      <c r="A3925" s="10">
        <v>43559</v>
      </c>
      <c r="B3925" s="11" t="s">
        <v>1291</v>
      </c>
      <c r="C3925" s="11" t="s">
        <v>937</v>
      </c>
      <c r="D3925" s="11" t="s">
        <v>662</v>
      </c>
      <c r="F3925" s="15">
        <f>IF(ISBLANK($D3925),"",IF(ISBLANK($E3925),VLOOKUP($D3925,$J:$K,2,FALSE),VLOOKUP($E3925,'Daycare Packages'!$A:$G,7,FALSE)))</f>
        <v>30</v>
      </c>
      <c r="G3925" s="15"/>
      <c r="H3925" s="15">
        <f t="shared" si="144"/>
        <v>30</v>
      </c>
      <c r="I3925" s="198">
        <f t="shared" si="145"/>
        <v>4</v>
      </c>
    </row>
    <row r="3926" spans="1:9" x14ac:dyDescent="0.3">
      <c r="A3926" s="10">
        <v>43559</v>
      </c>
      <c r="B3926" s="11" t="s">
        <v>760</v>
      </c>
      <c r="C3926" s="11" t="s">
        <v>761</v>
      </c>
      <c r="D3926" s="11" t="s">
        <v>662</v>
      </c>
      <c r="F3926" s="15">
        <f>IF(ISBLANK($D3926),"",IF(ISBLANK($E3926),VLOOKUP($D3926,$J:$K,2,FALSE),VLOOKUP($E3926,'Daycare Packages'!$A:$G,7,FALSE)))</f>
        <v>30</v>
      </c>
      <c r="G3926" s="15"/>
      <c r="H3926" s="15">
        <f t="shared" si="144"/>
        <v>30</v>
      </c>
      <c r="I3926" s="198">
        <f t="shared" si="145"/>
        <v>4</v>
      </c>
    </row>
    <row r="3927" spans="1:9" x14ac:dyDescent="0.3">
      <c r="A3927" s="10">
        <v>43559</v>
      </c>
      <c r="B3927" s="11" t="s">
        <v>820</v>
      </c>
      <c r="C3927" s="11" t="s">
        <v>402</v>
      </c>
      <c r="D3927" s="11" t="s">
        <v>662</v>
      </c>
      <c r="F3927" s="15">
        <f>IF(ISBLANK($D3927),"",IF(ISBLANK($E3927),VLOOKUP($D3927,$J:$K,2,FALSE),VLOOKUP($E3927,'Daycare Packages'!$A:$G,7,FALSE)))</f>
        <v>30</v>
      </c>
      <c r="G3927" s="15"/>
      <c r="H3927" s="15">
        <f t="shared" si="144"/>
        <v>30</v>
      </c>
      <c r="I3927" s="198">
        <f t="shared" si="145"/>
        <v>4</v>
      </c>
    </row>
    <row r="3928" spans="1:9" x14ac:dyDescent="0.3">
      <c r="A3928" s="10">
        <v>43559</v>
      </c>
      <c r="B3928" s="11" t="s">
        <v>924</v>
      </c>
      <c r="C3928" s="11" t="s">
        <v>925</v>
      </c>
      <c r="D3928" s="11" t="s">
        <v>662</v>
      </c>
      <c r="F3928" s="15">
        <f>IF(ISBLANK($D3928),"",IF(ISBLANK($E3928),VLOOKUP($D3928,$J:$K,2,FALSE),VLOOKUP($E3928,'Daycare Packages'!$A:$G,7,FALSE)))</f>
        <v>30</v>
      </c>
      <c r="G3928" s="15"/>
      <c r="H3928" s="15">
        <f t="shared" si="144"/>
        <v>30</v>
      </c>
      <c r="I3928" s="198">
        <f t="shared" si="145"/>
        <v>4</v>
      </c>
    </row>
    <row r="3929" spans="1:9" x14ac:dyDescent="0.3">
      <c r="A3929" s="10">
        <v>43559</v>
      </c>
      <c r="B3929" s="11" t="s">
        <v>1167</v>
      </c>
      <c r="C3929" s="11" t="s">
        <v>1006</v>
      </c>
      <c r="D3929" s="11" t="s">
        <v>662</v>
      </c>
      <c r="F3929" s="15">
        <f>IF(ISBLANK($D3929),"",IF(ISBLANK($E3929),VLOOKUP($D3929,$J:$K,2,FALSE),VLOOKUP($E3929,'Daycare Packages'!$A:$G,7,FALSE)))</f>
        <v>30</v>
      </c>
      <c r="G3929" s="15"/>
      <c r="H3929" s="15">
        <f t="shared" si="144"/>
        <v>30</v>
      </c>
      <c r="I3929" s="198">
        <f t="shared" si="145"/>
        <v>4</v>
      </c>
    </row>
    <row r="3930" spans="1:9" x14ac:dyDescent="0.3">
      <c r="A3930" s="10">
        <v>43559</v>
      </c>
      <c r="B3930" s="11" t="s">
        <v>209</v>
      </c>
      <c r="C3930" s="11" t="s">
        <v>702</v>
      </c>
      <c r="D3930" s="11" t="s">
        <v>662</v>
      </c>
      <c r="E3930" s="11">
        <v>6804993</v>
      </c>
      <c r="F3930" s="15">
        <f>IF(ISBLANK($D3930),"",IF(ISBLANK($E3930),VLOOKUP($D3930,$J:$K,2,FALSE),VLOOKUP($E3930,'Daycare Packages'!$A:$G,7,FALSE)))</f>
        <v>26</v>
      </c>
      <c r="G3930" s="15"/>
      <c r="H3930" s="15">
        <f t="shared" si="144"/>
        <v>26</v>
      </c>
      <c r="I3930" s="198">
        <f t="shared" si="145"/>
        <v>4</v>
      </c>
    </row>
    <row r="3931" spans="1:9" x14ac:dyDescent="0.3">
      <c r="A3931" s="10">
        <v>43559</v>
      </c>
      <c r="B3931" s="11" t="s">
        <v>167</v>
      </c>
      <c r="C3931" s="11" t="s">
        <v>467</v>
      </c>
      <c r="D3931" s="11" t="s">
        <v>662</v>
      </c>
      <c r="E3931" s="11">
        <v>6804987</v>
      </c>
      <c r="F3931" s="15">
        <f>IF(ISBLANK($D3931),"",IF(ISBLANK($E3931),VLOOKUP($D3931,$J:$K,2,FALSE),VLOOKUP($E3931,'Daycare Packages'!$A:$G,7,FALSE)))</f>
        <v>27</v>
      </c>
      <c r="G3931" s="15"/>
      <c r="H3931" s="15">
        <f t="shared" si="144"/>
        <v>27</v>
      </c>
      <c r="I3931" s="198">
        <f t="shared" si="145"/>
        <v>4</v>
      </c>
    </row>
    <row r="3932" spans="1:9" x14ac:dyDescent="0.3">
      <c r="A3932" s="10">
        <v>43559</v>
      </c>
      <c r="B3932" s="11" t="s">
        <v>167</v>
      </c>
      <c r="C3932" s="11" t="s">
        <v>726</v>
      </c>
      <c r="D3932" s="11" t="s">
        <v>662</v>
      </c>
      <c r="E3932" s="11">
        <v>6804987</v>
      </c>
      <c r="F3932" s="15">
        <f>IF(ISBLANK($D3932),"",IF(ISBLANK($E3932),VLOOKUP($D3932,$J:$K,2,FALSE),VLOOKUP($E3932,'Daycare Packages'!$A:$G,7,FALSE)))</f>
        <v>27</v>
      </c>
      <c r="G3932" s="15"/>
      <c r="H3932" s="15">
        <f t="shared" si="144"/>
        <v>27</v>
      </c>
      <c r="I3932" s="198">
        <f t="shared" si="145"/>
        <v>4</v>
      </c>
    </row>
    <row r="3933" spans="1:9" x14ac:dyDescent="0.3">
      <c r="A3933" s="10">
        <v>43559</v>
      </c>
      <c r="B3933" s="11" t="s">
        <v>214</v>
      </c>
      <c r="C3933" s="11" t="s">
        <v>686</v>
      </c>
      <c r="D3933" s="11" t="s">
        <v>662</v>
      </c>
      <c r="E3933" s="11">
        <v>6783135</v>
      </c>
      <c r="F3933" s="15">
        <f>IF(ISBLANK($D3933),"",IF(ISBLANK($E3933),VLOOKUP($D3933,$J:$K,2,FALSE),VLOOKUP($E3933,'Daycare Packages'!$A:$G,7,FALSE)))</f>
        <v>23.4</v>
      </c>
      <c r="G3933" s="15"/>
      <c r="H3933" s="15">
        <f t="shared" si="144"/>
        <v>23.4</v>
      </c>
      <c r="I3933" s="198">
        <f t="shared" si="145"/>
        <v>4</v>
      </c>
    </row>
    <row r="3934" spans="1:9" x14ac:dyDescent="0.3">
      <c r="A3934" s="10">
        <v>43559</v>
      </c>
      <c r="B3934" s="11" t="s">
        <v>153</v>
      </c>
      <c r="C3934" s="11" t="s">
        <v>1292</v>
      </c>
      <c r="D3934" s="11" t="s">
        <v>662</v>
      </c>
      <c r="E3934" s="11">
        <v>6698134</v>
      </c>
      <c r="F3934" s="15">
        <f>IF(ISBLANK($D3934),"",IF(ISBLANK($E3934),VLOOKUP($D3934,$J:$K,2,FALSE),VLOOKUP($E3934,'Daycare Packages'!$A:$G,7,FALSE)))</f>
        <v>25</v>
      </c>
      <c r="G3934" s="15"/>
      <c r="H3934" s="15">
        <f t="shared" si="144"/>
        <v>25</v>
      </c>
      <c r="I3934" s="198">
        <f t="shared" si="145"/>
        <v>4</v>
      </c>
    </row>
    <row r="3935" spans="1:9" x14ac:dyDescent="0.3">
      <c r="A3935" s="10">
        <v>43559</v>
      </c>
      <c r="B3935" s="11" t="s">
        <v>196</v>
      </c>
      <c r="C3935" s="11" t="s">
        <v>1244</v>
      </c>
      <c r="D3935" s="11" t="s">
        <v>662</v>
      </c>
      <c r="E3935" s="11">
        <v>6728047</v>
      </c>
      <c r="F3935" s="15">
        <f>IF(ISBLANK($D3935),"",IF(ISBLANK($E3935),VLOOKUP($D3935,$J:$K,2,FALSE),VLOOKUP($E3935,'Daycare Packages'!$A:$G,7,FALSE)))</f>
        <v>24</v>
      </c>
      <c r="G3935" s="15"/>
      <c r="H3935" s="15">
        <f t="shared" si="144"/>
        <v>24</v>
      </c>
      <c r="I3935" s="198">
        <f t="shared" si="145"/>
        <v>4</v>
      </c>
    </row>
    <row r="3936" spans="1:9" x14ac:dyDescent="0.3">
      <c r="A3936" s="10">
        <v>43559</v>
      </c>
      <c r="B3936" s="11" t="s">
        <v>165</v>
      </c>
      <c r="C3936" s="11" t="s">
        <v>765</v>
      </c>
      <c r="D3936" s="11" t="s">
        <v>662</v>
      </c>
      <c r="E3936" s="11">
        <v>6784430</v>
      </c>
      <c r="F3936" s="15">
        <f>IF(ISBLANK($D3936),"",IF(ISBLANK($E3936),VLOOKUP($D3936,$J:$K,2,FALSE),VLOOKUP($E3936,'Daycare Packages'!$A:$G,7,FALSE)))</f>
        <v>27</v>
      </c>
      <c r="G3936" s="15"/>
      <c r="H3936" s="15">
        <f t="shared" si="144"/>
        <v>27</v>
      </c>
      <c r="I3936" s="198">
        <f t="shared" si="145"/>
        <v>4</v>
      </c>
    </row>
    <row r="3937" spans="1:9" x14ac:dyDescent="0.3">
      <c r="A3937" s="10">
        <v>43559</v>
      </c>
      <c r="B3937" s="11" t="s">
        <v>191</v>
      </c>
      <c r="C3937" s="11" t="s">
        <v>776</v>
      </c>
      <c r="D3937" s="11" t="s">
        <v>662</v>
      </c>
      <c r="E3937" s="11">
        <v>6727345</v>
      </c>
      <c r="F3937" s="15">
        <f>IF(ISBLANK($D3937),"",IF(ISBLANK($E3937),VLOOKUP($D3937,$J:$K,2,FALSE),VLOOKUP($E3937,'Daycare Packages'!$A:$G,7,FALSE)))</f>
        <v>26</v>
      </c>
      <c r="G3937" s="15"/>
      <c r="H3937" s="15">
        <f t="shared" si="144"/>
        <v>26</v>
      </c>
      <c r="I3937" s="198">
        <f t="shared" si="145"/>
        <v>4</v>
      </c>
    </row>
    <row r="3938" spans="1:9" x14ac:dyDescent="0.3">
      <c r="A3938" s="10">
        <v>43559</v>
      </c>
      <c r="B3938" s="11" t="s">
        <v>154</v>
      </c>
      <c r="C3938" s="11" t="s">
        <v>729</v>
      </c>
      <c r="D3938" s="11" t="s">
        <v>662</v>
      </c>
      <c r="E3938" s="11">
        <v>6813143</v>
      </c>
      <c r="F3938" s="15">
        <f>IF(ISBLANK($D3938),"",IF(ISBLANK($E3938),VLOOKUP($D3938,$J:$K,2,FALSE),VLOOKUP($E3938,'Daycare Packages'!$A:$G,7,FALSE)))</f>
        <v>27</v>
      </c>
      <c r="G3938" s="15"/>
      <c r="H3938" s="15">
        <f t="shared" si="144"/>
        <v>27</v>
      </c>
      <c r="I3938" s="198">
        <f t="shared" si="145"/>
        <v>4</v>
      </c>
    </row>
    <row r="3939" spans="1:9" x14ac:dyDescent="0.3">
      <c r="A3939" s="10">
        <v>43559</v>
      </c>
      <c r="B3939" s="11" t="s">
        <v>989</v>
      </c>
      <c r="C3939" s="11" t="s">
        <v>765</v>
      </c>
      <c r="D3939" s="11" t="s">
        <v>662</v>
      </c>
      <c r="F3939" s="15">
        <f>IF(ISBLANK($D3939),"",IF(ISBLANK($E3939),VLOOKUP($D3939,$J:$K,2,FALSE),VLOOKUP($E3939,'Daycare Packages'!$A:$G,7,FALSE)))</f>
        <v>30</v>
      </c>
      <c r="G3939" s="15"/>
      <c r="H3939" s="15">
        <f t="shared" si="144"/>
        <v>30</v>
      </c>
      <c r="I3939" s="198">
        <f t="shared" si="145"/>
        <v>4</v>
      </c>
    </row>
    <row r="3940" spans="1:9" x14ac:dyDescent="0.3">
      <c r="A3940" s="10">
        <v>43559</v>
      </c>
      <c r="B3940" s="11" t="s">
        <v>139</v>
      </c>
      <c r="C3940" s="11" t="s">
        <v>867</v>
      </c>
      <c r="D3940" s="11" t="s">
        <v>662</v>
      </c>
      <c r="E3940" s="11">
        <v>6785294</v>
      </c>
      <c r="F3940" s="15">
        <f>IF(ISBLANK($D3940),"",IF(ISBLANK($E3940),VLOOKUP($D3940,$J:$K,2,FALSE),VLOOKUP($E3940,'Daycare Packages'!$A:$G,7,FALSE)))</f>
        <v>27</v>
      </c>
      <c r="G3940" s="15"/>
      <c r="H3940" s="15">
        <f t="shared" si="144"/>
        <v>27</v>
      </c>
      <c r="I3940" s="198">
        <f t="shared" si="145"/>
        <v>4</v>
      </c>
    </row>
    <row r="3941" spans="1:9" x14ac:dyDescent="0.3">
      <c r="A3941" s="10">
        <v>43559</v>
      </c>
      <c r="B3941" s="11" t="s">
        <v>122</v>
      </c>
      <c r="C3941" s="11" t="s">
        <v>740</v>
      </c>
      <c r="D3941" s="11" t="s">
        <v>662</v>
      </c>
      <c r="E3941" s="11">
        <v>6734317</v>
      </c>
      <c r="F3941" s="15">
        <f>IF(ISBLANK($D3941),"",IF(ISBLANK($E3941),VLOOKUP($D3941,$J:$K,2,FALSE),VLOOKUP($E3941,'Daycare Packages'!$A:$G,7,FALSE)))</f>
        <v>22</v>
      </c>
      <c r="G3941" s="15"/>
      <c r="H3941" s="15">
        <f t="shared" si="144"/>
        <v>22</v>
      </c>
      <c r="I3941" s="198">
        <f t="shared" si="145"/>
        <v>4</v>
      </c>
    </row>
    <row r="3942" spans="1:9" x14ac:dyDescent="0.3">
      <c r="A3942" s="10">
        <v>43559</v>
      </c>
      <c r="B3942" s="11" t="s">
        <v>833</v>
      </c>
      <c r="C3942" s="11" t="s">
        <v>618</v>
      </c>
      <c r="D3942" s="11" t="s">
        <v>662</v>
      </c>
      <c r="F3942" s="15">
        <f>IF(ISBLANK($D3942),"",IF(ISBLANK($E3942),VLOOKUP($D3942,$J:$K,2,FALSE),VLOOKUP($E3942,'Daycare Packages'!$A:$G,7,FALSE)))</f>
        <v>30</v>
      </c>
      <c r="G3942" s="15"/>
      <c r="H3942" s="15">
        <f t="shared" si="144"/>
        <v>30</v>
      </c>
      <c r="I3942" s="198">
        <f t="shared" si="145"/>
        <v>4</v>
      </c>
    </row>
    <row r="3943" spans="1:9" x14ac:dyDescent="0.3">
      <c r="A3943" s="10">
        <v>43559</v>
      </c>
      <c r="B3943" s="11" t="s">
        <v>405</v>
      </c>
      <c r="C3943" s="11" t="s">
        <v>1060</v>
      </c>
      <c r="D3943" s="11" t="s">
        <v>662</v>
      </c>
      <c r="F3943" s="15">
        <f>IF(ISBLANK($D3943),"",IF(ISBLANK($E3943),VLOOKUP($D3943,$J:$K,2,FALSE),VLOOKUP($E3943,'Daycare Packages'!$A:$G,7,FALSE)))</f>
        <v>30</v>
      </c>
      <c r="G3943" s="15"/>
      <c r="H3943" s="15">
        <f t="shared" si="144"/>
        <v>30</v>
      </c>
      <c r="I3943" s="198">
        <f t="shared" si="145"/>
        <v>4</v>
      </c>
    </row>
    <row r="3944" spans="1:9" x14ac:dyDescent="0.3">
      <c r="A3944" s="10">
        <v>43559</v>
      </c>
      <c r="B3944" s="11" t="s">
        <v>230</v>
      </c>
      <c r="C3944" s="11" t="s">
        <v>493</v>
      </c>
      <c r="D3944" s="11" t="s">
        <v>662</v>
      </c>
      <c r="E3944" s="11">
        <v>6798849</v>
      </c>
      <c r="F3944" s="15">
        <f>IF(ISBLANK($D3944),"",IF(ISBLANK($E3944),VLOOKUP($D3944,$J:$K,2,FALSE),VLOOKUP($E3944,'Daycare Packages'!$A:$G,7,FALSE)))</f>
        <v>27</v>
      </c>
      <c r="G3944" s="15"/>
      <c r="H3944" s="15">
        <f t="shared" si="144"/>
        <v>27</v>
      </c>
      <c r="I3944" s="198">
        <f t="shared" si="145"/>
        <v>4</v>
      </c>
    </row>
    <row r="3945" spans="1:9" x14ac:dyDescent="0.3">
      <c r="A3945" s="10">
        <v>43559</v>
      </c>
      <c r="B3945" s="11" t="s">
        <v>156</v>
      </c>
      <c r="C3945" s="11" t="s">
        <v>479</v>
      </c>
      <c r="D3945" s="11" t="s">
        <v>662</v>
      </c>
      <c r="E3945" s="11">
        <v>6798024</v>
      </c>
      <c r="F3945" s="15">
        <f>IF(ISBLANK($D3945),"",IF(ISBLANK($E3945),VLOOKUP($D3945,$J:$K,2,FALSE),VLOOKUP($E3945,'Daycare Packages'!$A:$G,7,FALSE)))</f>
        <v>23</v>
      </c>
      <c r="G3945" s="15"/>
      <c r="H3945" s="15">
        <f t="shared" si="144"/>
        <v>23</v>
      </c>
      <c r="I3945" s="198">
        <f t="shared" si="145"/>
        <v>4</v>
      </c>
    </row>
    <row r="3946" spans="1:9" x14ac:dyDescent="0.3">
      <c r="A3946" s="10">
        <v>43559</v>
      </c>
      <c r="B3946" s="11" t="s">
        <v>138</v>
      </c>
      <c r="C3946" s="11" t="s">
        <v>573</v>
      </c>
      <c r="D3946" s="11" t="s">
        <v>662</v>
      </c>
      <c r="E3946" s="11">
        <v>6803103</v>
      </c>
      <c r="F3946" s="15">
        <f>IF(ISBLANK($D3946),"",IF(ISBLANK($E3946),VLOOKUP($D3946,$J:$K,2,FALSE),VLOOKUP($E3946,'Daycare Packages'!$A:$G,7,FALSE)))</f>
        <v>23</v>
      </c>
      <c r="G3946" s="15"/>
      <c r="H3946" s="15">
        <f t="shared" si="144"/>
        <v>23</v>
      </c>
      <c r="I3946" s="198">
        <f t="shared" si="145"/>
        <v>4</v>
      </c>
    </row>
    <row r="3947" spans="1:9" x14ac:dyDescent="0.3">
      <c r="A3947" s="10">
        <v>43559</v>
      </c>
      <c r="B3947" s="11" t="s">
        <v>211</v>
      </c>
      <c r="C3947" s="11" t="s">
        <v>507</v>
      </c>
      <c r="D3947" s="11" t="s">
        <v>662</v>
      </c>
      <c r="F3947" s="15">
        <f>IF(ISBLANK($D3947),"",IF(ISBLANK($E3947),VLOOKUP($D3947,$J:$K,2,FALSE),VLOOKUP($E3947,'Daycare Packages'!$A:$G,7,FALSE)))</f>
        <v>30</v>
      </c>
      <c r="G3947" s="15">
        <v>-3</v>
      </c>
      <c r="H3947" s="15">
        <f t="shared" si="144"/>
        <v>27</v>
      </c>
      <c r="I3947" s="198">
        <f t="shared" si="145"/>
        <v>4</v>
      </c>
    </row>
    <row r="3948" spans="1:9" x14ac:dyDescent="0.3">
      <c r="A3948" s="10">
        <v>43559</v>
      </c>
      <c r="B3948" s="11" t="s">
        <v>822</v>
      </c>
      <c r="C3948" s="11" t="s">
        <v>823</v>
      </c>
      <c r="D3948" s="11" t="s">
        <v>662</v>
      </c>
      <c r="F3948" s="15">
        <f>IF(ISBLANK($D3948),"",IF(ISBLANK($E3948),VLOOKUP($D3948,$J:$K,2,FALSE),VLOOKUP($E3948,'Daycare Packages'!$A:$G,7,FALSE)))</f>
        <v>30</v>
      </c>
      <c r="G3948" s="15"/>
      <c r="H3948" s="15">
        <f t="shared" si="144"/>
        <v>30</v>
      </c>
      <c r="I3948" s="198">
        <f t="shared" si="145"/>
        <v>4</v>
      </c>
    </row>
    <row r="3949" spans="1:9" x14ac:dyDescent="0.3">
      <c r="A3949" s="10">
        <v>43559</v>
      </c>
      <c r="B3949" s="11" t="s">
        <v>320</v>
      </c>
      <c r="C3949" s="11" t="s">
        <v>777</v>
      </c>
      <c r="D3949" s="11" t="s">
        <v>662</v>
      </c>
      <c r="F3949" s="15">
        <f>IF(ISBLANK($D3949),"",IF(ISBLANK($E3949),VLOOKUP($D3949,$J:$K,2,FALSE),VLOOKUP($E3949,'Daycare Packages'!$A:$G,7,FALSE)))</f>
        <v>30</v>
      </c>
      <c r="G3949" s="15"/>
      <c r="H3949" s="15">
        <f t="shared" si="144"/>
        <v>30</v>
      </c>
      <c r="I3949" s="198">
        <f t="shared" si="145"/>
        <v>4</v>
      </c>
    </row>
    <row r="3950" spans="1:9" x14ac:dyDescent="0.3">
      <c r="A3950" s="10">
        <v>43559</v>
      </c>
      <c r="B3950" s="11" t="s">
        <v>160</v>
      </c>
      <c r="C3950" s="11" t="s">
        <v>793</v>
      </c>
      <c r="D3950" s="11" t="s">
        <v>662</v>
      </c>
      <c r="E3950" s="11">
        <v>6790701</v>
      </c>
      <c r="F3950" s="15">
        <f>IF(ISBLANK($D3950),"",IF(ISBLANK($E3950),VLOOKUP($D3950,$J:$K,2,FALSE),VLOOKUP($E3950,'Daycare Packages'!$A:$G,7,FALSE)))</f>
        <v>25</v>
      </c>
      <c r="G3950" s="15"/>
      <c r="H3950" s="15">
        <f t="shared" si="144"/>
        <v>25</v>
      </c>
      <c r="I3950" s="198">
        <f t="shared" si="145"/>
        <v>4</v>
      </c>
    </row>
    <row r="3951" spans="1:9" x14ac:dyDescent="0.3">
      <c r="A3951" s="10">
        <v>43559</v>
      </c>
      <c r="B3951" s="11" t="s">
        <v>160</v>
      </c>
      <c r="C3951" s="11" t="s">
        <v>794</v>
      </c>
      <c r="D3951" s="11" t="s">
        <v>662</v>
      </c>
      <c r="E3951" s="11">
        <v>6790701</v>
      </c>
      <c r="F3951" s="15">
        <f>IF(ISBLANK($D3951),"",IF(ISBLANK($E3951),VLOOKUP($D3951,$J:$K,2,FALSE),VLOOKUP($E3951,'Daycare Packages'!$A:$G,7,FALSE)))</f>
        <v>25</v>
      </c>
      <c r="G3951" s="15"/>
      <c r="H3951" s="15">
        <f t="shared" si="144"/>
        <v>25</v>
      </c>
      <c r="I3951" s="198">
        <f t="shared" si="145"/>
        <v>4</v>
      </c>
    </row>
    <row r="3952" spans="1:9" x14ac:dyDescent="0.3">
      <c r="A3952" s="10">
        <v>43559</v>
      </c>
      <c r="B3952" s="11" t="s">
        <v>147</v>
      </c>
      <c r="C3952" s="11" t="s">
        <v>796</v>
      </c>
      <c r="D3952" s="11" t="s">
        <v>662</v>
      </c>
      <c r="E3952" s="11">
        <v>6814069</v>
      </c>
      <c r="F3952" s="15">
        <f>IF(ISBLANK($D3952),"",IF(ISBLANK($E3952),VLOOKUP($D3952,$J:$K,2,FALSE),VLOOKUP($E3952,'Daycare Packages'!$A:$G,7,FALSE)))</f>
        <v>23</v>
      </c>
      <c r="G3952" s="15"/>
      <c r="H3952" s="15">
        <f t="shared" si="144"/>
        <v>23</v>
      </c>
      <c r="I3952" s="198">
        <f t="shared" si="145"/>
        <v>4</v>
      </c>
    </row>
    <row r="3953" spans="1:9" x14ac:dyDescent="0.3">
      <c r="A3953" s="10">
        <v>43559</v>
      </c>
      <c r="B3953" s="11" t="s">
        <v>188</v>
      </c>
      <c r="C3953" s="11" t="s">
        <v>911</v>
      </c>
      <c r="D3953" s="11" t="s">
        <v>662</v>
      </c>
      <c r="E3953" s="11">
        <v>6725232</v>
      </c>
      <c r="F3953" s="15">
        <f>IF(ISBLANK($D3953),"",IF(ISBLANK($E3953),VLOOKUP($D3953,$J:$K,2,FALSE),VLOOKUP($E3953,'Daycare Packages'!$A:$G,7,FALSE)))</f>
        <v>25</v>
      </c>
      <c r="G3953" s="15"/>
      <c r="H3953" s="15">
        <f t="shared" si="144"/>
        <v>25</v>
      </c>
      <c r="I3953" s="198">
        <f t="shared" si="145"/>
        <v>4</v>
      </c>
    </row>
    <row r="3954" spans="1:9" x14ac:dyDescent="0.3">
      <c r="A3954" s="10">
        <v>43559</v>
      </c>
      <c r="B3954" s="11" t="s">
        <v>170</v>
      </c>
      <c r="C3954" s="11" t="s">
        <v>710</v>
      </c>
      <c r="D3954" s="11" t="s">
        <v>662</v>
      </c>
      <c r="E3954" s="11">
        <v>6715199</v>
      </c>
      <c r="F3954" s="15">
        <f>IF(ISBLANK($D3954),"",IF(ISBLANK($E3954),VLOOKUP($D3954,$J:$K,2,FALSE),VLOOKUP($E3954,'Daycare Packages'!$A:$G,7,FALSE)))</f>
        <v>22</v>
      </c>
      <c r="G3954" s="15"/>
      <c r="H3954" s="15">
        <f t="shared" si="144"/>
        <v>22</v>
      </c>
      <c r="I3954" s="198">
        <f t="shared" si="145"/>
        <v>4</v>
      </c>
    </row>
    <row r="3955" spans="1:9" x14ac:dyDescent="0.3">
      <c r="A3955" s="10">
        <v>43559</v>
      </c>
      <c r="B3955" s="11" t="s">
        <v>171</v>
      </c>
      <c r="C3955" s="11" t="s">
        <v>693</v>
      </c>
      <c r="D3955" s="11" t="s">
        <v>662</v>
      </c>
      <c r="E3955" s="11">
        <v>6804106</v>
      </c>
      <c r="F3955" s="15">
        <f>IF(ISBLANK($D3955),"",IF(ISBLANK($E3955),VLOOKUP($D3955,$J:$K,2,FALSE),VLOOKUP($E3955,'Daycare Packages'!$A:$G,7,FALSE)))</f>
        <v>26</v>
      </c>
      <c r="G3955" s="15"/>
      <c r="H3955" s="15">
        <f t="shared" si="144"/>
        <v>26</v>
      </c>
      <c r="I3955" s="198">
        <f t="shared" si="145"/>
        <v>4</v>
      </c>
    </row>
    <row r="3956" spans="1:9" x14ac:dyDescent="0.3">
      <c r="A3956" s="10">
        <v>43559</v>
      </c>
      <c r="B3956" s="11" t="s">
        <v>210</v>
      </c>
      <c r="C3956" s="11" t="s">
        <v>916</v>
      </c>
      <c r="D3956" s="11" t="s">
        <v>662</v>
      </c>
      <c r="E3956" s="11">
        <v>6784040</v>
      </c>
      <c r="F3956" s="15">
        <f>IF(ISBLANK($D3956),"",IF(ISBLANK($E3956),VLOOKUP($D3956,$J:$K,2,FALSE),VLOOKUP($E3956,'Daycare Packages'!$A:$G,7,FALSE)))</f>
        <v>27</v>
      </c>
      <c r="G3956" s="15"/>
      <c r="H3956" s="15">
        <f t="shared" si="144"/>
        <v>27</v>
      </c>
      <c r="I3956" s="198">
        <f t="shared" si="145"/>
        <v>4</v>
      </c>
    </row>
    <row r="3957" spans="1:9" x14ac:dyDescent="0.3">
      <c r="A3957" s="10">
        <v>43559</v>
      </c>
      <c r="B3957" s="11" t="s">
        <v>210</v>
      </c>
      <c r="C3957" s="11" t="s">
        <v>460</v>
      </c>
      <c r="D3957" s="11" t="s">
        <v>662</v>
      </c>
      <c r="E3957" s="11">
        <v>6784040</v>
      </c>
      <c r="F3957" s="15">
        <f>IF(ISBLANK($D3957),"",IF(ISBLANK($E3957),VLOOKUP($D3957,$J:$K,2,FALSE),VLOOKUP($E3957,'Daycare Packages'!$A:$G,7,FALSE)))</f>
        <v>27</v>
      </c>
      <c r="G3957" s="15"/>
      <c r="H3957" s="15">
        <f t="shared" si="144"/>
        <v>27</v>
      </c>
      <c r="I3957" s="198">
        <f t="shared" si="145"/>
        <v>4</v>
      </c>
    </row>
    <row r="3958" spans="1:9" x14ac:dyDescent="0.3">
      <c r="A3958" s="10">
        <v>43559</v>
      </c>
      <c r="B3958" s="11" t="s">
        <v>166</v>
      </c>
      <c r="C3958" s="11" t="s">
        <v>744</v>
      </c>
      <c r="D3958" s="11" t="s">
        <v>662</v>
      </c>
      <c r="E3958" s="11">
        <v>6735012</v>
      </c>
      <c r="F3958" s="15">
        <f>IF(ISBLANK($D3958),"",IF(ISBLANK($E3958),VLOOKUP($D3958,$J:$K,2,FALSE),VLOOKUP($E3958,'Daycare Packages'!$A:$G,7,FALSE)))</f>
        <v>24</v>
      </c>
      <c r="G3958" s="15"/>
      <c r="H3958" s="15">
        <f t="shared" si="144"/>
        <v>24</v>
      </c>
      <c r="I3958" s="198">
        <f t="shared" si="145"/>
        <v>4</v>
      </c>
    </row>
    <row r="3959" spans="1:9" x14ac:dyDescent="0.3">
      <c r="A3959" s="10">
        <v>43559</v>
      </c>
      <c r="B3959" s="11" t="s">
        <v>183</v>
      </c>
      <c r="C3959" s="11" t="s">
        <v>520</v>
      </c>
      <c r="D3959" s="11" t="s">
        <v>662</v>
      </c>
      <c r="E3959" s="11">
        <v>6807904</v>
      </c>
      <c r="F3959" s="15">
        <f>IF(ISBLANK($D3959),"",IF(ISBLANK($E3959),VLOOKUP($D3959,$J:$K,2,FALSE),VLOOKUP($E3959,'Daycare Packages'!$A:$G,7,FALSE)))</f>
        <v>27</v>
      </c>
      <c r="G3959" s="15"/>
      <c r="H3959" s="15">
        <f t="shared" si="144"/>
        <v>27</v>
      </c>
      <c r="I3959" s="198">
        <f t="shared" si="145"/>
        <v>4</v>
      </c>
    </row>
    <row r="3960" spans="1:9" x14ac:dyDescent="0.3">
      <c r="A3960" s="10">
        <v>43559</v>
      </c>
      <c r="B3960" s="11" t="s">
        <v>700</v>
      </c>
      <c r="C3960" s="11" t="s">
        <v>701</v>
      </c>
      <c r="D3960" s="11" t="s">
        <v>662</v>
      </c>
      <c r="F3960" s="15">
        <f>IF(ISBLANK($D3960),"",IF(ISBLANK($E3960),VLOOKUP($D3960,$J:$K,2,FALSE),VLOOKUP($E3960,'Daycare Packages'!$A:$G,7,FALSE)))</f>
        <v>30</v>
      </c>
      <c r="G3960" s="15"/>
      <c r="H3960" s="15">
        <f t="shared" si="144"/>
        <v>30</v>
      </c>
      <c r="I3960" s="198">
        <f t="shared" si="145"/>
        <v>4</v>
      </c>
    </row>
    <row r="3961" spans="1:9" x14ac:dyDescent="0.3">
      <c r="A3961" s="10">
        <v>43559</v>
      </c>
      <c r="B3961" s="11" t="s">
        <v>217</v>
      </c>
      <c r="C3961" s="11" t="s">
        <v>402</v>
      </c>
      <c r="D3961" s="11" t="s">
        <v>662</v>
      </c>
      <c r="E3961" s="11">
        <v>6821524</v>
      </c>
      <c r="F3961" s="15">
        <f>IF(ISBLANK($D3961),"",IF(ISBLANK($E3961),VLOOKUP($D3961,$J:$K,2,FALSE),VLOOKUP($E3961,'Daycare Packages'!$A:$G,7,FALSE)))</f>
        <v>26</v>
      </c>
      <c r="G3961" s="15"/>
      <c r="H3961" s="15">
        <f t="shared" si="144"/>
        <v>26</v>
      </c>
      <c r="I3961" s="198">
        <f t="shared" si="145"/>
        <v>4</v>
      </c>
    </row>
    <row r="3962" spans="1:9" x14ac:dyDescent="0.3">
      <c r="A3962" s="10">
        <v>43559</v>
      </c>
      <c r="B3962" s="11" t="s">
        <v>716</v>
      </c>
      <c r="C3962" s="11" t="s">
        <v>717</v>
      </c>
      <c r="D3962" s="11" t="s">
        <v>662</v>
      </c>
      <c r="F3962" s="15">
        <f>IF(ISBLANK($D3962),"",IF(ISBLANK($E3962),VLOOKUP($D3962,$J:$K,2,FALSE),VLOOKUP($E3962,'Daycare Packages'!$A:$G,7,FALSE)))</f>
        <v>30</v>
      </c>
      <c r="G3962" s="15"/>
      <c r="H3962" s="15">
        <f t="shared" si="144"/>
        <v>30</v>
      </c>
      <c r="I3962" s="198">
        <f t="shared" si="145"/>
        <v>4</v>
      </c>
    </row>
    <row r="3963" spans="1:9" x14ac:dyDescent="0.3">
      <c r="A3963" s="10">
        <v>43559</v>
      </c>
      <c r="B3963" s="11" t="s">
        <v>182</v>
      </c>
      <c r="C3963" s="11" t="s">
        <v>685</v>
      </c>
      <c r="D3963" s="11" t="s">
        <v>662</v>
      </c>
      <c r="E3963" s="11">
        <v>6820021</v>
      </c>
      <c r="F3963" s="15">
        <f>IF(ISBLANK($D3963),"",IF(ISBLANK($E3963),VLOOKUP($D3963,$J:$K,2,FALSE),VLOOKUP($E3963,'Daycare Packages'!$A:$G,7,FALSE)))</f>
        <v>20.7</v>
      </c>
      <c r="G3963" s="15"/>
      <c r="H3963" s="15">
        <f t="shared" si="144"/>
        <v>20.7</v>
      </c>
      <c r="I3963" s="198">
        <f t="shared" si="145"/>
        <v>4</v>
      </c>
    </row>
    <row r="3964" spans="1:9" x14ac:dyDescent="0.3">
      <c r="A3964" s="10">
        <v>43559</v>
      </c>
      <c r="B3964" s="11" t="s">
        <v>228</v>
      </c>
      <c r="C3964" s="11" t="s">
        <v>554</v>
      </c>
      <c r="D3964" s="11" t="s">
        <v>662</v>
      </c>
      <c r="E3964" s="11">
        <v>6762216</v>
      </c>
      <c r="F3964" s="15">
        <f>IF(ISBLANK($D3964),"",IF(ISBLANK($E3964),VLOOKUP($D3964,$J:$K,2,FALSE),VLOOKUP($E3964,'Daycare Packages'!$A:$G,7,FALSE)))</f>
        <v>27</v>
      </c>
      <c r="G3964" s="15"/>
      <c r="H3964" s="15">
        <f t="shared" si="144"/>
        <v>27</v>
      </c>
      <c r="I3964" s="198">
        <f t="shared" si="145"/>
        <v>4</v>
      </c>
    </row>
    <row r="3965" spans="1:9" x14ac:dyDescent="0.3">
      <c r="A3965" s="10">
        <v>43559</v>
      </c>
      <c r="B3965" s="11" t="s">
        <v>189</v>
      </c>
      <c r="C3965" s="11" t="s">
        <v>638</v>
      </c>
      <c r="D3965" s="11" t="s">
        <v>662</v>
      </c>
      <c r="E3965" s="11">
        <v>6725260</v>
      </c>
      <c r="F3965" s="15">
        <f>IF(ISBLANK($D3965),"",IF(ISBLANK($E3965),VLOOKUP($D3965,$J:$K,2,FALSE),VLOOKUP($E3965,'Daycare Packages'!$A:$G,7,FALSE)))</f>
        <v>22</v>
      </c>
      <c r="G3965" s="15"/>
      <c r="H3965" s="15">
        <f t="shared" si="144"/>
        <v>22</v>
      </c>
      <c r="I3965" s="198">
        <f t="shared" si="145"/>
        <v>4</v>
      </c>
    </row>
    <row r="3966" spans="1:9" x14ac:dyDescent="0.3">
      <c r="A3966" s="10">
        <v>43559</v>
      </c>
      <c r="B3966" s="11" t="s">
        <v>713</v>
      </c>
      <c r="C3966" s="11" t="s">
        <v>714</v>
      </c>
      <c r="D3966" s="11" t="s">
        <v>662</v>
      </c>
      <c r="F3966" s="15">
        <f>IF(ISBLANK($D3966),"",IF(ISBLANK($E3966),VLOOKUP($D3966,$J:$K,2,FALSE),VLOOKUP($E3966,'Daycare Packages'!$A:$G,7,FALSE)))</f>
        <v>30</v>
      </c>
      <c r="G3966" s="15"/>
      <c r="H3966" s="15">
        <f t="shared" si="144"/>
        <v>30</v>
      </c>
      <c r="I3966" s="198">
        <f t="shared" si="145"/>
        <v>4</v>
      </c>
    </row>
    <row r="3967" spans="1:9" x14ac:dyDescent="0.3">
      <c r="A3967" s="10">
        <v>43559</v>
      </c>
      <c r="B3967" s="11" t="s">
        <v>163</v>
      </c>
      <c r="C3967" s="11" t="s">
        <v>805</v>
      </c>
      <c r="D3967" s="11" t="s">
        <v>662</v>
      </c>
      <c r="E3967" s="11">
        <v>6815937</v>
      </c>
      <c r="F3967" s="15">
        <f>IF(ISBLANK($D3967),"",IF(ISBLANK($E3967),VLOOKUP($D3967,$J:$K,2,FALSE),VLOOKUP($E3967,'Daycare Packages'!$A:$G,7,FALSE)))</f>
        <v>27</v>
      </c>
      <c r="G3967" s="15"/>
      <c r="H3967" s="15">
        <f t="shared" si="144"/>
        <v>27</v>
      </c>
      <c r="I3967" s="198">
        <f t="shared" si="145"/>
        <v>4</v>
      </c>
    </row>
    <row r="3968" spans="1:9" x14ac:dyDescent="0.3">
      <c r="A3968" s="10">
        <v>43559</v>
      </c>
      <c r="B3968" s="11" t="s">
        <v>1221</v>
      </c>
      <c r="C3968" s="11" t="s">
        <v>1242</v>
      </c>
      <c r="D3968" s="11" t="s">
        <v>662</v>
      </c>
      <c r="E3968" s="11">
        <v>6812344</v>
      </c>
      <c r="F3968" s="15">
        <f>IF(ISBLANK($D3968),"",IF(ISBLANK($E3968),VLOOKUP($D3968,$J:$K,2,FALSE),VLOOKUP($E3968,'Daycare Packages'!$A:$G,7,FALSE)))</f>
        <v>26</v>
      </c>
      <c r="G3968" s="15"/>
      <c r="H3968" s="15">
        <f t="shared" si="144"/>
        <v>26</v>
      </c>
      <c r="I3968" s="198">
        <f t="shared" si="145"/>
        <v>4</v>
      </c>
    </row>
    <row r="3969" spans="1:9" x14ac:dyDescent="0.3">
      <c r="A3969" s="10">
        <v>43559</v>
      </c>
      <c r="B3969" s="11" t="s">
        <v>663</v>
      </c>
      <c r="C3969" s="11" t="s">
        <v>665</v>
      </c>
      <c r="D3969" s="11" t="s">
        <v>662</v>
      </c>
      <c r="F3969" s="15">
        <f>IF(ISBLANK($D3969),"",IF(ISBLANK($E3969),VLOOKUP($D3969,$J:$K,2,FALSE),VLOOKUP($E3969,'Daycare Packages'!$A:$G,7,FALSE)))</f>
        <v>30</v>
      </c>
      <c r="G3969" s="15"/>
      <c r="H3969" s="15">
        <f t="shared" si="144"/>
        <v>30</v>
      </c>
      <c r="I3969" s="198">
        <f t="shared" si="145"/>
        <v>4</v>
      </c>
    </row>
    <row r="3970" spans="1:9" x14ac:dyDescent="0.3">
      <c r="A3970" s="10">
        <v>43559</v>
      </c>
      <c r="B3970" s="11" t="s">
        <v>663</v>
      </c>
      <c r="C3970" s="11" t="s">
        <v>664</v>
      </c>
      <c r="D3970" s="11" t="s">
        <v>662</v>
      </c>
      <c r="F3970" s="15">
        <f>IF(ISBLANK($D3970),"",IF(ISBLANK($E3970),VLOOKUP($D3970,$J:$K,2,FALSE),VLOOKUP($E3970,'Daycare Packages'!$A:$G,7,FALSE)))</f>
        <v>30</v>
      </c>
      <c r="G3970" s="15"/>
      <c r="H3970" s="15">
        <f t="shared" si="144"/>
        <v>30</v>
      </c>
      <c r="I3970" s="198">
        <f t="shared" si="145"/>
        <v>4</v>
      </c>
    </row>
    <row r="3971" spans="1:9" x14ac:dyDescent="0.3">
      <c r="A3971" s="10">
        <v>43559</v>
      </c>
      <c r="B3971" s="11" t="s">
        <v>340</v>
      </c>
      <c r="C3971" s="11" t="s">
        <v>746</v>
      </c>
      <c r="D3971" s="11" t="s">
        <v>662</v>
      </c>
      <c r="E3971" s="11">
        <v>6823966</v>
      </c>
      <c r="F3971" s="15">
        <f>IF(ISBLANK($D3971),"",IF(ISBLANK($E3971),VLOOKUP($D3971,$J:$K,2,FALSE),VLOOKUP($E3971,'Daycare Packages'!$A:$G,7,FALSE)))</f>
        <v>0</v>
      </c>
      <c r="G3971" s="15"/>
      <c r="H3971" s="15">
        <f t="shared" ref="H3971:H4030" si="146">IF(ISBLANK(D3971),"",SUM(F3971:G3971))</f>
        <v>0</v>
      </c>
      <c r="I3971" s="198">
        <f t="shared" ref="I3971:I4034" si="147">IF(A3971="",0,MONTH(A3971))</f>
        <v>4</v>
      </c>
    </row>
    <row r="3972" spans="1:9" x14ac:dyDescent="0.3">
      <c r="A3972" s="10">
        <v>43559</v>
      </c>
      <c r="B3972" s="11" t="s">
        <v>340</v>
      </c>
      <c r="C3972" s="11" t="s">
        <v>745</v>
      </c>
      <c r="D3972" s="11" t="s">
        <v>662</v>
      </c>
      <c r="E3972" s="11">
        <v>6823966</v>
      </c>
      <c r="F3972" s="15">
        <f>IF(ISBLANK($D3972),"",IF(ISBLANK($E3972),VLOOKUP($D3972,$J:$K,2,FALSE),VLOOKUP($E3972,'Daycare Packages'!$A:$G,7,FALSE)))</f>
        <v>0</v>
      </c>
      <c r="G3972" s="15"/>
      <c r="H3972" s="15">
        <f t="shared" si="146"/>
        <v>0</v>
      </c>
      <c r="I3972" s="198">
        <f t="shared" si="147"/>
        <v>4</v>
      </c>
    </row>
    <row r="3973" spans="1:9" x14ac:dyDescent="0.3">
      <c r="A3973" s="10">
        <v>43559</v>
      </c>
      <c r="B3973" s="11" t="s">
        <v>216</v>
      </c>
      <c r="C3973" s="11" t="s">
        <v>448</v>
      </c>
      <c r="D3973" s="11" t="s">
        <v>662</v>
      </c>
      <c r="E3973" s="11">
        <v>6824728</v>
      </c>
      <c r="F3973" s="15">
        <f>IF(ISBLANK($D3973),"",IF(ISBLANK($E3973),VLOOKUP($D3973,$J:$K,2,FALSE),VLOOKUP($E3973,'Daycare Packages'!$A:$G,7,FALSE)))</f>
        <v>27</v>
      </c>
      <c r="G3973" s="15"/>
      <c r="H3973" s="15">
        <f t="shared" si="146"/>
        <v>27</v>
      </c>
      <c r="I3973" s="198">
        <f t="shared" si="147"/>
        <v>4</v>
      </c>
    </row>
    <row r="3974" spans="1:9" x14ac:dyDescent="0.3">
      <c r="A3974" s="55">
        <v>43559</v>
      </c>
      <c r="B3974" s="56" t="s">
        <v>1171</v>
      </c>
      <c r="C3974" s="56" t="s">
        <v>1172</v>
      </c>
      <c r="D3974" s="56" t="s">
        <v>662</v>
      </c>
      <c r="E3974" s="56">
        <v>6814838</v>
      </c>
      <c r="F3974" s="59">
        <f>IF(ISBLANK($D3974),"",IF(ISBLANK($E3974),VLOOKUP($D3974,$J:$K,2,FALSE),VLOOKUP($E3974,'Daycare Packages'!$A:$G,7,FALSE)))</f>
        <v>27</v>
      </c>
      <c r="G3974" s="59"/>
      <c r="H3974" s="59">
        <f t="shared" si="146"/>
        <v>27</v>
      </c>
      <c r="I3974" s="198">
        <f t="shared" si="147"/>
        <v>4</v>
      </c>
    </row>
    <row r="3975" spans="1:9" x14ac:dyDescent="0.3">
      <c r="A3975" s="10">
        <v>43560</v>
      </c>
      <c r="B3975" s="11" t="s">
        <v>205</v>
      </c>
      <c r="C3975" s="11" t="s">
        <v>863</v>
      </c>
      <c r="D3975" s="11" t="s">
        <v>659</v>
      </c>
      <c r="E3975" s="11">
        <v>6810064</v>
      </c>
      <c r="F3975" s="15">
        <f>IF(ISBLANK($D3975),"",IF(ISBLANK($E3975),VLOOKUP($D3975,$J:$K,2,FALSE),VLOOKUP($E3975,'Daycare Packages'!$A:$G,7,FALSE)))</f>
        <v>19</v>
      </c>
      <c r="G3975" s="15"/>
      <c r="H3975" s="15">
        <f t="shared" si="146"/>
        <v>19</v>
      </c>
      <c r="I3975" s="198">
        <f t="shared" si="147"/>
        <v>4</v>
      </c>
    </row>
    <row r="3976" spans="1:9" x14ac:dyDescent="0.3">
      <c r="A3976" s="10">
        <v>43560</v>
      </c>
      <c r="B3976" s="11" t="s">
        <v>201</v>
      </c>
      <c r="C3976" s="11" t="s">
        <v>672</v>
      </c>
      <c r="D3976" s="11" t="s">
        <v>659</v>
      </c>
      <c r="E3976" s="11">
        <v>6818381</v>
      </c>
      <c r="F3976" s="15">
        <f>IF(ISBLANK($D3976),"",IF(ISBLANK($E3976),VLOOKUP($D3976,$J:$K,2,FALSE),VLOOKUP($E3976,'Daycare Packages'!$A:$G,7,FALSE)))</f>
        <v>19</v>
      </c>
      <c r="G3976" s="15"/>
      <c r="H3976" s="15">
        <f t="shared" si="146"/>
        <v>19</v>
      </c>
      <c r="I3976" s="198">
        <f t="shared" si="147"/>
        <v>4</v>
      </c>
    </row>
    <row r="3977" spans="1:9" x14ac:dyDescent="0.3">
      <c r="A3977" s="10">
        <v>43560</v>
      </c>
      <c r="B3977" s="11" t="s">
        <v>1000</v>
      </c>
      <c r="C3977" s="11" t="s">
        <v>1001</v>
      </c>
      <c r="D3977" s="11" t="s">
        <v>659</v>
      </c>
      <c r="F3977" s="15">
        <f>IF(ISBLANK($D3977),"",IF(ISBLANK($E3977),VLOOKUP($D3977,$J:$K,2,FALSE),VLOOKUP($E3977,'Daycare Packages'!$A:$G,7,FALSE)))</f>
        <v>20</v>
      </c>
      <c r="G3977" s="15"/>
      <c r="H3977" s="15">
        <f t="shared" si="146"/>
        <v>20</v>
      </c>
      <c r="I3977" s="198">
        <f t="shared" si="147"/>
        <v>4</v>
      </c>
    </row>
    <row r="3978" spans="1:9" x14ac:dyDescent="0.3">
      <c r="A3978" s="10">
        <v>43560</v>
      </c>
      <c r="B3978" s="11" t="s">
        <v>190</v>
      </c>
      <c r="C3978" s="11" t="s">
        <v>718</v>
      </c>
      <c r="D3978" s="11" t="s">
        <v>659</v>
      </c>
      <c r="F3978" s="15">
        <f>IF(ISBLANK($D3978),"",IF(ISBLANK($E3978),VLOOKUP($D3978,$J:$K,2,FALSE),VLOOKUP($E3978,'Daycare Packages'!$A:$G,7,FALSE)))</f>
        <v>20</v>
      </c>
      <c r="G3978" s="15"/>
      <c r="H3978" s="15">
        <f t="shared" si="146"/>
        <v>20</v>
      </c>
      <c r="I3978" s="198">
        <f t="shared" si="147"/>
        <v>4</v>
      </c>
    </row>
    <row r="3979" spans="1:9" x14ac:dyDescent="0.3">
      <c r="A3979" s="10">
        <v>43560</v>
      </c>
      <c r="B3979" s="11" t="s">
        <v>770</v>
      </c>
      <c r="C3979" s="11" t="s">
        <v>771</v>
      </c>
      <c r="D3979" s="11" t="s">
        <v>662</v>
      </c>
      <c r="F3979" s="15">
        <f>IF(ISBLANK($D3979),"",IF(ISBLANK($E3979),VLOOKUP($D3979,$J:$K,2,FALSE),VLOOKUP($E3979,'Daycare Packages'!$A:$G,7,FALSE)))</f>
        <v>30</v>
      </c>
      <c r="G3979" s="15"/>
      <c r="H3979" s="15">
        <f t="shared" si="146"/>
        <v>30</v>
      </c>
      <c r="I3979" s="198">
        <f t="shared" si="147"/>
        <v>4</v>
      </c>
    </row>
    <row r="3980" spans="1:9" x14ac:dyDescent="0.3">
      <c r="A3980" s="10">
        <v>43560</v>
      </c>
      <c r="B3980" s="11" t="s">
        <v>1259</v>
      </c>
      <c r="C3980" s="11" t="s">
        <v>229</v>
      </c>
      <c r="D3980" s="11" t="s">
        <v>659</v>
      </c>
      <c r="F3980" s="15">
        <f>IF(ISBLANK($D3980),"",IF(ISBLANK($E3980),VLOOKUP($D3980,$J:$K,2,FALSE),VLOOKUP($E3980,'Daycare Packages'!$A:$G,7,FALSE)))</f>
        <v>20</v>
      </c>
      <c r="G3980" s="15"/>
      <c r="H3980" s="15">
        <f t="shared" si="146"/>
        <v>20</v>
      </c>
      <c r="I3980" s="198">
        <f t="shared" si="147"/>
        <v>4</v>
      </c>
    </row>
    <row r="3981" spans="1:9" x14ac:dyDescent="0.3">
      <c r="A3981" s="10">
        <v>43560</v>
      </c>
      <c r="B3981" s="11" t="s">
        <v>1257</v>
      </c>
      <c r="C3981" s="11" t="s">
        <v>1258</v>
      </c>
      <c r="D3981" s="11" t="s">
        <v>659</v>
      </c>
      <c r="F3981" s="15">
        <f>IF(ISBLANK($D3981),"",IF(ISBLANK($E3981),VLOOKUP($D3981,$J:$K,2,FALSE),VLOOKUP($E3981,'Daycare Packages'!$A:$G,7,FALSE)))</f>
        <v>20</v>
      </c>
      <c r="G3981" s="15"/>
      <c r="H3981" s="15">
        <f t="shared" si="146"/>
        <v>20</v>
      </c>
      <c r="I3981" s="198">
        <f t="shared" si="147"/>
        <v>4</v>
      </c>
    </row>
    <row r="3982" spans="1:9" x14ac:dyDescent="0.3">
      <c r="A3982" s="10">
        <v>43560</v>
      </c>
      <c r="B3982" s="11" t="s">
        <v>688</v>
      </c>
      <c r="C3982" s="11" t="s">
        <v>689</v>
      </c>
      <c r="D3982" s="11" t="s">
        <v>662</v>
      </c>
      <c r="F3982" s="15">
        <f>IF(ISBLANK($D3982),"",IF(ISBLANK($E3982),VLOOKUP($D3982,$J:$K,2,FALSE),VLOOKUP($E3982,'Daycare Packages'!$A:$G,7,FALSE)))</f>
        <v>30</v>
      </c>
      <c r="G3982" s="15"/>
      <c r="H3982" s="15">
        <f t="shared" si="146"/>
        <v>30</v>
      </c>
      <c r="I3982" s="198">
        <f t="shared" si="147"/>
        <v>4</v>
      </c>
    </row>
    <row r="3983" spans="1:9" x14ac:dyDescent="0.3">
      <c r="A3983" s="10">
        <v>43560</v>
      </c>
      <c r="B3983" s="11" t="s">
        <v>1294</v>
      </c>
      <c r="C3983" s="11" t="s">
        <v>487</v>
      </c>
      <c r="D3983" s="11" t="s">
        <v>662</v>
      </c>
      <c r="F3983" s="15">
        <f>IF(ISBLANK($D3983),"",IF(ISBLANK($E3983),VLOOKUP($D3983,$J:$K,2,FALSE),VLOOKUP($E3983,'Daycare Packages'!$A:$G,7,FALSE)))</f>
        <v>30</v>
      </c>
      <c r="G3983" s="15"/>
      <c r="H3983" s="15">
        <f t="shared" si="146"/>
        <v>30</v>
      </c>
      <c r="I3983" s="198">
        <f t="shared" si="147"/>
        <v>4</v>
      </c>
    </row>
    <row r="3984" spans="1:9" x14ac:dyDescent="0.3">
      <c r="A3984" s="10">
        <v>43560</v>
      </c>
      <c r="B3984" s="11" t="s">
        <v>873</v>
      </c>
      <c r="C3984" s="11" t="s">
        <v>493</v>
      </c>
      <c r="D3984" s="11" t="s">
        <v>662</v>
      </c>
      <c r="F3984" s="15">
        <f>IF(ISBLANK($D3984),"",IF(ISBLANK($E3984),VLOOKUP($D3984,$J:$K,2,FALSE),VLOOKUP($E3984,'Daycare Packages'!$A:$G,7,FALSE)))</f>
        <v>30</v>
      </c>
      <c r="G3984" s="15"/>
      <c r="H3984" s="15">
        <f t="shared" si="146"/>
        <v>30</v>
      </c>
      <c r="I3984" s="198">
        <f t="shared" si="147"/>
        <v>4</v>
      </c>
    </row>
    <row r="3985" spans="1:9" x14ac:dyDescent="0.3">
      <c r="A3985" s="10">
        <v>43560</v>
      </c>
      <c r="B3985" s="11" t="s">
        <v>331</v>
      </c>
      <c r="C3985" s="11" t="s">
        <v>638</v>
      </c>
      <c r="D3985" s="11" t="s">
        <v>662</v>
      </c>
      <c r="F3985" s="15">
        <f>IF(ISBLANK($D3985),"",IF(ISBLANK($E3985),VLOOKUP($D3985,$J:$K,2,FALSE),VLOOKUP($E3985,'Daycare Packages'!$A:$G,7,FALSE)))</f>
        <v>30</v>
      </c>
      <c r="G3985" s="15"/>
      <c r="H3985" s="15">
        <f t="shared" si="146"/>
        <v>30</v>
      </c>
      <c r="I3985" s="198">
        <f t="shared" si="147"/>
        <v>4</v>
      </c>
    </row>
    <row r="3986" spans="1:9" x14ac:dyDescent="0.3">
      <c r="A3986" s="10">
        <v>43560</v>
      </c>
      <c r="B3986" s="11" t="s">
        <v>300</v>
      </c>
      <c r="C3986" s="11" t="s">
        <v>507</v>
      </c>
      <c r="D3986" s="11" t="s">
        <v>662</v>
      </c>
      <c r="F3986" s="15">
        <f>IF(ISBLANK($D3986),"",IF(ISBLANK($E3986),VLOOKUP($D3986,$J:$K,2,FALSE),VLOOKUP($E3986,'Daycare Packages'!$A:$G,7,FALSE)))</f>
        <v>30</v>
      </c>
      <c r="G3986" s="15"/>
      <c r="H3986" s="15">
        <f t="shared" si="146"/>
        <v>30</v>
      </c>
      <c r="I3986" s="198">
        <f t="shared" si="147"/>
        <v>4</v>
      </c>
    </row>
    <row r="3987" spans="1:9" x14ac:dyDescent="0.3">
      <c r="A3987" s="10">
        <v>43560</v>
      </c>
      <c r="B3987" s="11" t="s">
        <v>144</v>
      </c>
      <c r="C3987" s="11" t="s">
        <v>795</v>
      </c>
      <c r="D3987" s="11" t="s">
        <v>662</v>
      </c>
      <c r="E3987" s="11">
        <v>6735926</v>
      </c>
      <c r="F3987" s="15">
        <f>IF(ISBLANK($D3987),"",IF(ISBLANK($E3987),VLOOKUP($D3987,$J:$K,2,FALSE),VLOOKUP($E3987,'Daycare Packages'!$A:$G,7,FALSE)))</f>
        <v>25</v>
      </c>
      <c r="G3987" s="15"/>
      <c r="H3987" s="15">
        <f t="shared" si="146"/>
        <v>25</v>
      </c>
      <c r="I3987" s="198">
        <f t="shared" si="147"/>
        <v>4</v>
      </c>
    </row>
    <row r="3988" spans="1:9" x14ac:dyDescent="0.3">
      <c r="A3988" s="10">
        <v>43560</v>
      </c>
      <c r="B3988" s="11" t="s">
        <v>182</v>
      </c>
      <c r="C3988" s="11" t="s">
        <v>685</v>
      </c>
      <c r="D3988" s="11" t="s">
        <v>662</v>
      </c>
      <c r="E3988" s="11">
        <v>6820021</v>
      </c>
      <c r="F3988" s="15">
        <f>IF(ISBLANK($D3988),"",IF(ISBLANK($E3988),VLOOKUP($D3988,$J:$K,2,FALSE),VLOOKUP($E3988,'Daycare Packages'!$A:$G,7,FALSE)))</f>
        <v>20.7</v>
      </c>
      <c r="G3988" s="15"/>
      <c r="H3988" s="15">
        <f t="shared" si="146"/>
        <v>20.7</v>
      </c>
      <c r="I3988" s="198">
        <f t="shared" si="147"/>
        <v>4</v>
      </c>
    </row>
    <row r="3989" spans="1:9" x14ac:dyDescent="0.3">
      <c r="A3989" s="10">
        <v>43560</v>
      </c>
      <c r="B3989" s="11" t="s">
        <v>123</v>
      </c>
      <c r="C3989" s="11" t="s">
        <v>507</v>
      </c>
      <c r="D3989" s="11" t="s">
        <v>662</v>
      </c>
      <c r="E3989" s="11">
        <v>6644301</v>
      </c>
      <c r="F3989" s="15">
        <f>IF(ISBLANK($D3989),"",IF(ISBLANK($E3989),VLOOKUP($D3989,$J:$K,2,FALSE),VLOOKUP($E3989,'Daycare Packages'!$A:$G,7,FALSE)))</f>
        <v>22</v>
      </c>
      <c r="G3989" s="15"/>
      <c r="H3989" s="15">
        <f t="shared" si="146"/>
        <v>22</v>
      </c>
      <c r="I3989" s="198">
        <f t="shared" si="147"/>
        <v>4</v>
      </c>
    </row>
    <row r="3990" spans="1:9" x14ac:dyDescent="0.3">
      <c r="A3990" s="10">
        <v>43560</v>
      </c>
      <c r="B3990" s="11" t="s">
        <v>613</v>
      </c>
      <c r="C3990" s="11" t="s">
        <v>614</v>
      </c>
      <c r="D3990" s="11" t="s">
        <v>662</v>
      </c>
      <c r="F3990" s="15">
        <f>IF(ISBLANK($D3990),"",IF(ISBLANK($E3990),VLOOKUP($D3990,$J:$K,2,FALSE),VLOOKUP($E3990,'Daycare Packages'!$A:$G,7,FALSE)))</f>
        <v>30</v>
      </c>
      <c r="G3990" s="15"/>
      <c r="H3990" s="15">
        <f t="shared" si="146"/>
        <v>30</v>
      </c>
      <c r="I3990" s="198">
        <f t="shared" si="147"/>
        <v>4</v>
      </c>
    </row>
    <row r="3991" spans="1:9" x14ac:dyDescent="0.3">
      <c r="A3991" s="10">
        <v>43560</v>
      </c>
      <c r="B3991" s="11" t="s">
        <v>141</v>
      </c>
      <c r="C3991" s="11" t="s">
        <v>564</v>
      </c>
      <c r="D3991" s="11" t="s">
        <v>662</v>
      </c>
      <c r="E3991" s="11">
        <v>6820926</v>
      </c>
      <c r="F3991" s="15">
        <f>IF(ISBLANK($D3991),"",IF(ISBLANK($E3991),VLOOKUP($D3991,$J:$K,2,FALSE),VLOOKUP($E3991,'Daycare Packages'!$A:$G,7,FALSE)))</f>
        <v>26</v>
      </c>
      <c r="G3991" s="15"/>
      <c r="H3991" s="15">
        <f t="shared" si="146"/>
        <v>26</v>
      </c>
      <c r="I3991" s="198">
        <f t="shared" si="147"/>
        <v>4</v>
      </c>
    </row>
    <row r="3992" spans="1:9" x14ac:dyDescent="0.3">
      <c r="A3992" s="10">
        <v>43560</v>
      </c>
      <c r="B3992" s="11" t="s">
        <v>193</v>
      </c>
      <c r="C3992" s="11" t="s">
        <v>776</v>
      </c>
      <c r="D3992" s="11" t="s">
        <v>662</v>
      </c>
      <c r="E3992" s="11">
        <v>6787221</v>
      </c>
      <c r="F3992" s="15">
        <f>IF(ISBLANK($D3992),"",IF(ISBLANK($E3992),VLOOKUP($D3992,$J:$K,2,FALSE),VLOOKUP($E3992,'Daycare Packages'!$A:$G,7,FALSE)))</f>
        <v>27</v>
      </c>
      <c r="G3992" s="15"/>
      <c r="H3992" s="15">
        <f t="shared" si="146"/>
        <v>27</v>
      </c>
      <c r="I3992" s="198">
        <f t="shared" si="147"/>
        <v>4</v>
      </c>
    </row>
    <row r="3993" spans="1:9" x14ac:dyDescent="0.3">
      <c r="A3993" s="10">
        <v>43560</v>
      </c>
      <c r="B3993" s="11" t="s">
        <v>218</v>
      </c>
      <c r="C3993" s="11" t="s">
        <v>738</v>
      </c>
      <c r="D3993" s="11" t="s">
        <v>662</v>
      </c>
      <c r="E3993" s="11">
        <v>6738001</v>
      </c>
      <c r="F3993" s="15">
        <f>IF(ISBLANK($D3993),"",IF(ISBLANK($E3993),VLOOKUP($D3993,$J:$K,2,FALSE),VLOOKUP($E3993,'Daycare Packages'!$A:$G,7,FALSE)))</f>
        <v>20</v>
      </c>
      <c r="G3993" s="15"/>
      <c r="H3993" s="15">
        <f t="shared" si="146"/>
        <v>20</v>
      </c>
      <c r="I3993" s="198">
        <f t="shared" si="147"/>
        <v>4</v>
      </c>
    </row>
    <row r="3994" spans="1:9" x14ac:dyDescent="0.3">
      <c r="A3994" s="10">
        <v>43560</v>
      </c>
      <c r="B3994" s="11" t="s">
        <v>218</v>
      </c>
      <c r="C3994" s="11" t="s">
        <v>737</v>
      </c>
      <c r="D3994" s="11" t="s">
        <v>662</v>
      </c>
      <c r="E3994" s="11">
        <v>6738001</v>
      </c>
      <c r="F3994" s="15">
        <f>IF(ISBLANK($D3994),"",IF(ISBLANK($E3994),VLOOKUP($D3994,$J:$K,2,FALSE),VLOOKUP($E3994,'Daycare Packages'!$A:$G,7,FALSE)))</f>
        <v>20</v>
      </c>
      <c r="G3994" s="15"/>
      <c r="H3994" s="15">
        <f t="shared" si="146"/>
        <v>20</v>
      </c>
      <c r="I3994" s="198">
        <f t="shared" si="147"/>
        <v>4</v>
      </c>
    </row>
    <row r="3995" spans="1:9" x14ac:dyDescent="0.3">
      <c r="A3995" s="10">
        <v>43560</v>
      </c>
      <c r="B3995" s="11" t="s">
        <v>66</v>
      </c>
      <c r="C3995" s="11" t="s">
        <v>866</v>
      </c>
      <c r="D3995" s="11" t="s">
        <v>662</v>
      </c>
      <c r="E3995" s="11">
        <v>540558</v>
      </c>
      <c r="F3995" s="15">
        <f>IF(ISBLANK($D3995),"",IF(ISBLANK($E3995),VLOOKUP($D3995,$J:$K,2,FALSE),VLOOKUP($E3995,'Daycare Packages'!$A:$G,7,FALSE)))</f>
        <v>20</v>
      </c>
      <c r="G3995" s="15"/>
      <c r="H3995" s="15">
        <f t="shared" si="146"/>
        <v>20</v>
      </c>
      <c r="I3995" s="198">
        <f t="shared" si="147"/>
        <v>4</v>
      </c>
    </row>
    <row r="3996" spans="1:9" x14ac:dyDescent="0.3">
      <c r="A3996" s="10">
        <v>43560</v>
      </c>
      <c r="B3996" s="11" t="s">
        <v>1165</v>
      </c>
      <c r="C3996" s="11" t="s">
        <v>1166</v>
      </c>
      <c r="D3996" s="11" t="s">
        <v>662</v>
      </c>
      <c r="F3996" s="15">
        <f>IF(ISBLANK($D3996),"",IF(ISBLANK($E3996),VLOOKUP($D3996,$J:$K,2,FALSE),VLOOKUP($E3996,'Daycare Packages'!$A:$G,7,FALSE)))</f>
        <v>30</v>
      </c>
      <c r="G3996" s="15"/>
      <c r="H3996" s="15">
        <f t="shared" si="146"/>
        <v>30</v>
      </c>
      <c r="I3996" s="198">
        <f t="shared" si="147"/>
        <v>4</v>
      </c>
    </row>
    <row r="3997" spans="1:9" x14ac:dyDescent="0.3">
      <c r="A3997" s="10">
        <v>43560</v>
      </c>
      <c r="B3997" s="11" t="s">
        <v>902</v>
      </c>
      <c r="C3997" s="11" t="s">
        <v>731</v>
      </c>
      <c r="D3997" s="11" t="s">
        <v>662</v>
      </c>
      <c r="F3997" s="15">
        <f>IF(ISBLANK($D3997),"",IF(ISBLANK($E3997),VLOOKUP($D3997,$J:$K,2,FALSE),VLOOKUP($E3997,'Daycare Packages'!$A:$G,7,FALSE)))</f>
        <v>30</v>
      </c>
      <c r="G3997" s="15"/>
      <c r="H3997" s="15">
        <f t="shared" si="146"/>
        <v>30</v>
      </c>
      <c r="I3997" s="198">
        <f t="shared" si="147"/>
        <v>4</v>
      </c>
    </row>
    <row r="3998" spans="1:9" x14ac:dyDescent="0.3">
      <c r="A3998" s="10">
        <v>43560</v>
      </c>
      <c r="B3998" s="11" t="s">
        <v>1140</v>
      </c>
      <c r="C3998" s="11" t="s">
        <v>488</v>
      </c>
      <c r="D3998" s="11" t="s">
        <v>659</v>
      </c>
      <c r="F3998" s="15">
        <f>IF(ISBLANK($D3998),"",IF(ISBLANK($E3998),VLOOKUP($D3998,$J:$K,2,FALSE),VLOOKUP($E3998,'Daycare Packages'!$A:$G,7,FALSE)))</f>
        <v>20</v>
      </c>
      <c r="G3998" s="15"/>
      <c r="H3998" s="15">
        <f t="shared" si="146"/>
        <v>20</v>
      </c>
      <c r="I3998" s="198">
        <f t="shared" si="147"/>
        <v>4</v>
      </c>
    </row>
    <row r="3999" spans="1:9" x14ac:dyDescent="0.3">
      <c r="A3999" s="10">
        <v>43560</v>
      </c>
      <c r="B3999" s="11" t="s">
        <v>225</v>
      </c>
      <c r="C3999" s="11" t="s">
        <v>719</v>
      </c>
      <c r="D3999" s="11" t="s">
        <v>662</v>
      </c>
      <c r="E3999" s="11">
        <v>6746411</v>
      </c>
      <c r="F3999" s="15">
        <f>IF(ISBLANK($D3999),"",IF(ISBLANK($E3999),VLOOKUP($D3999,$J:$K,2,FALSE),VLOOKUP($E3999,'Daycare Packages'!$A:$G,7,FALSE)))</f>
        <v>25</v>
      </c>
      <c r="G3999" s="15"/>
      <c r="H3999" s="15">
        <f t="shared" si="146"/>
        <v>25</v>
      </c>
      <c r="I3999" s="198">
        <f t="shared" si="147"/>
        <v>4</v>
      </c>
    </row>
    <row r="4000" spans="1:9" x14ac:dyDescent="0.3">
      <c r="A4000" s="10">
        <v>43560</v>
      </c>
      <c r="B4000" s="11" t="s">
        <v>1171</v>
      </c>
      <c r="C4000" s="11" t="s">
        <v>1172</v>
      </c>
      <c r="D4000" s="11" t="s">
        <v>662</v>
      </c>
      <c r="E4000" s="11">
        <v>6814838</v>
      </c>
      <c r="F4000" s="15">
        <f>IF(ISBLANK($D4000),"",IF(ISBLANK($E4000),VLOOKUP($D4000,$J:$K,2,FALSE),VLOOKUP($E4000,'Daycare Packages'!$A:$G,7,FALSE)))</f>
        <v>27</v>
      </c>
      <c r="G4000" s="15"/>
      <c r="H4000" s="15">
        <f t="shared" si="146"/>
        <v>27</v>
      </c>
      <c r="I4000" s="198">
        <f t="shared" si="147"/>
        <v>4</v>
      </c>
    </row>
    <row r="4001" spans="1:9" x14ac:dyDescent="0.3">
      <c r="A4001" s="10">
        <v>43560</v>
      </c>
      <c r="B4001" s="11" t="s">
        <v>220</v>
      </c>
      <c r="C4001" s="11" t="s">
        <v>548</v>
      </c>
      <c r="D4001" s="11" t="s">
        <v>662</v>
      </c>
      <c r="E4001" s="11">
        <v>6739601</v>
      </c>
      <c r="F4001" s="15">
        <f>IF(ISBLANK($D4001),"",IF(ISBLANK($E4001),VLOOKUP($D4001,$J:$K,2,FALSE),VLOOKUP($E4001,'Daycare Packages'!$A:$G,7,FALSE)))</f>
        <v>26</v>
      </c>
      <c r="G4001" s="15"/>
      <c r="H4001" s="15">
        <f t="shared" si="146"/>
        <v>26</v>
      </c>
      <c r="I4001" s="198">
        <f t="shared" si="147"/>
        <v>4</v>
      </c>
    </row>
    <row r="4002" spans="1:9" x14ac:dyDescent="0.3">
      <c r="A4002" s="10">
        <v>43560</v>
      </c>
      <c r="B4002" s="11" t="s">
        <v>146</v>
      </c>
      <c r="C4002" s="11" t="s">
        <v>705</v>
      </c>
      <c r="D4002" s="11" t="s">
        <v>662</v>
      </c>
      <c r="E4002" s="11">
        <v>6690320</v>
      </c>
      <c r="F4002" s="15">
        <f>IF(ISBLANK($D4002),"",IF(ISBLANK($E4002),VLOOKUP($D4002,$J:$K,2,FALSE),VLOOKUP($E4002,'Daycare Packages'!$A:$G,7,FALSE)))</f>
        <v>22</v>
      </c>
      <c r="G4002" s="15"/>
      <c r="H4002" s="15">
        <f t="shared" si="146"/>
        <v>22</v>
      </c>
      <c r="I4002" s="198">
        <f t="shared" si="147"/>
        <v>4</v>
      </c>
    </row>
    <row r="4003" spans="1:9" x14ac:dyDescent="0.3">
      <c r="A4003" s="10">
        <v>43560</v>
      </c>
      <c r="B4003" s="11" t="s">
        <v>677</v>
      </c>
      <c r="C4003" s="11" t="s">
        <v>1295</v>
      </c>
      <c r="D4003" s="11" t="s">
        <v>662</v>
      </c>
      <c r="F4003" s="15">
        <f>IF(ISBLANK($D4003),"",IF(ISBLANK($E4003),VLOOKUP($D4003,$J:$K,2,FALSE),VLOOKUP($E4003,'Daycare Packages'!$A:$G,7,FALSE)))</f>
        <v>30</v>
      </c>
      <c r="G4003" s="15"/>
      <c r="H4003" s="15">
        <f t="shared" si="146"/>
        <v>30</v>
      </c>
      <c r="I4003" s="198">
        <f t="shared" si="147"/>
        <v>4</v>
      </c>
    </row>
    <row r="4004" spans="1:9" x14ac:dyDescent="0.3">
      <c r="A4004" s="10">
        <v>43560</v>
      </c>
      <c r="B4004" s="11" t="s">
        <v>208</v>
      </c>
      <c r="C4004" s="11" t="s">
        <v>507</v>
      </c>
      <c r="D4004" s="11" t="s">
        <v>662</v>
      </c>
      <c r="E4004" s="11">
        <v>6733427</v>
      </c>
      <c r="F4004" s="15">
        <f>IF(ISBLANK($D4004),"",IF(ISBLANK($E4004),VLOOKUP($D4004,$J:$K,2,FALSE),VLOOKUP($E4004,'Daycare Packages'!$A:$G,7,FALSE)))</f>
        <v>22</v>
      </c>
      <c r="G4004" s="15"/>
      <c r="H4004" s="15">
        <f t="shared" si="146"/>
        <v>22</v>
      </c>
      <c r="I4004" s="198">
        <f t="shared" si="147"/>
        <v>4</v>
      </c>
    </row>
    <row r="4005" spans="1:9" x14ac:dyDescent="0.3">
      <c r="A4005" s="10">
        <v>43560</v>
      </c>
      <c r="B4005" s="11" t="s">
        <v>109</v>
      </c>
      <c r="C4005" s="11" t="s">
        <v>883</v>
      </c>
      <c r="D4005" s="11" t="s">
        <v>662</v>
      </c>
      <c r="E4005" s="11">
        <v>6735833</v>
      </c>
      <c r="F4005" s="15">
        <f>IF(ISBLANK($D4005),"",IF(ISBLANK($E4005),VLOOKUP($D4005,$J:$K,2,FALSE),VLOOKUP($E4005,'Daycare Packages'!$A:$G,7,FALSE)))</f>
        <v>22</v>
      </c>
      <c r="G4005" s="15"/>
      <c r="H4005" s="15">
        <f t="shared" si="146"/>
        <v>22</v>
      </c>
      <c r="I4005" s="198">
        <f t="shared" si="147"/>
        <v>4</v>
      </c>
    </row>
    <row r="4006" spans="1:9" x14ac:dyDescent="0.3">
      <c r="A4006" s="10">
        <v>43560</v>
      </c>
      <c r="B4006" s="11" t="s">
        <v>109</v>
      </c>
      <c r="C4006" s="11" t="s">
        <v>930</v>
      </c>
      <c r="D4006" s="11" t="s">
        <v>662</v>
      </c>
      <c r="E4006" s="11">
        <v>6735833</v>
      </c>
      <c r="F4006" s="15">
        <f>IF(ISBLANK($D4006),"",IF(ISBLANK($E4006),VLOOKUP($D4006,$J:$K,2,FALSE),VLOOKUP($E4006,'Daycare Packages'!$A:$G,7,FALSE)))</f>
        <v>22</v>
      </c>
      <c r="G4006" s="15"/>
      <c r="H4006" s="15">
        <f t="shared" si="146"/>
        <v>22</v>
      </c>
      <c r="I4006" s="198">
        <f t="shared" si="147"/>
        <v>4</v>
      </c>
    </row>
    <row r="4007" spans="1:9" x14ac:dyDescent="0.3">
      <c r="A4007" s="10">
        <v>43560</v>
      </c>
      <c r="B4007" s="11" t="s">
        <v>161</v>
      </c>
      <c r="C4007" s="11" t="s">
        <v>832</v>
      </c>
      <c r="D4007" s="11" t="s">
        <v>662</v>
      </c>
      <c r="E4007" s="11">
        <v>6825087</v>
      </c>
      <c r="F4007" s="15">
        <f>IF(ISBLANK($D4007),"",IF(ISBLANK($E4007),VLOOKUP($D4007,$J:$K,2,FALSE),VLOOKUP($E4007,'Daycare Packages'!$A:$G,7,FALSE)))</f>
        <v>27</v>
      </c>
      <c r="G4007" s="15"/>
      <c r="H4007" s="15">
        <f t="shared" si="146"/>
        <v>27</v>
      </c>
      <c r="I4007" s="198">
        <f t="shared" si="147"/>
        <v>4</v>
      </c>
    </row>
    <row r="4008" spans="1:9" x14ac:dyDescent="0.3">
      <c r="A4008" s="10">
        <v>43560</v>
      </c>
      <c r="B4008" s="11" t="s">
        <v>138</v>
      </c>
      <c r="C4008" s="11" t="s">
        <v>573</v>
      </c>
      <c r="D4008" s="11" t="s">
        <v>662</v>
      </c>
      <c r="E4008" s="11">
        <v>6803103</v>
      </c>
      <c r="F4008" s="15">
        <f>IF(ISBLANK($D4008),"",IF(ISBLANK($E4008),VLOOKUP($D4008,$J:$K,2,FALSE),VLOOKUP($E4008,'Daycare Packages'!$A:$G,7,FALSE)))</f>
        <v>23</v>
      </c>
      <c r="G4008" s="15"/>
      <c r="H4008" s="15">
        <f t="shared" si="146"/>
        <v>23</v>
      </c>
      <c r="I4008" s="198">
        <f t="shared" si="147"/>
        <v>4</v>
      </c>
    </row>
    <row r="4009" spans="1:9" x14ac:dyDescent="0.3">
      <c r="A4009" s="10">
        <v>43560</v>
      </c>
      <c r="B4009" s="11" t="s">
        <v>221</v>
      </c>
      <c r="C4009" s="11" t="s">
        <v>769</v>
      </c>
      <c r="D4009" s="11" t="s">
        <v>662</v>
      </c>
      <c r="E4009" s="11">
        <v>6825588</v>
      </c>
      <c r="F4009" s="15">
        <f>IF(ISBLANK($D4009),"",IF(ISBLANK($E4009),VLOOKUP($D4009,$J:$K,2,FALSE),VLOOKUP($E4009,'Daycare Packages'!$A:$G,7,FALSE)))</f>
        <v>27</v>
      </c>
      <c r="G4009" s="15"/>
      <c r="H4009" s="15">
        <f t="shared" si="146"/>
        <v>27</v>
      </c>
      <c r="I4009" s="198">
        <f t="shared" si="147"/>
        <v>4</v>
      </c>
    </row>
    <row r="4010" spans="1:9" x14ac:dyDescent="0.3">
      <c r="A4010" s="10">
        <v>43560</v>
      </c>
      <c r="B4010" s="11" t="s">
        <v>160</v>
      </c>
      <c r="C4010" s="11" t="s">
        <v>793</v>
      </c>
      <c r="D4010" s="11" t="s">
        <v>662</v>
      </c>
      <c r="E4010" s="11">
        <v>6790701</v>
      </c>
      <c r="F4010" s="15">
        <f>IF(ISBLANK($D4010),"",IF(ISBLANK($E4010),VLOOKUP($D4010,$J:$K,2,FALSE),VLOOKUP($E4010,'Daycare Packages'!$A:$G,7,FALSE)))</f>
        <v>25</v>
      </c>
      <c r="G4010" s="15"/>
      <c r="H4010" s="15">
        <f t="shared" si="146"/>
        <v>25</v>
      </c>
      <c r="I4010" s="198">
        <f t="shared" si="147"/>
        <v>4</v>
      </c>
    </row>
    <row r="4011" spans="1:9" x14ac:dyDescent="0.3">
      <c r="A4011" s="10">
        <v>43560</v>
      </c>
      <c r="B4011" s="11" t="s">
        <v>160</v>
      </c>
      <c r="C4011" s="11" t="s">
        <v>794</v>
      </c>
      <c r="D4011" s="11" t="s">
        <v>662</v>
      </c>
      <c r="E4011" s="11">
        <v>6790701</v>
      </c>
      <c r="F4011" s="15">
        <f>IF(ISBLANK($D4011),"",IF(ISBLANK($E4011),VLOOKUP($D4011,$J:$K,2,FALSE),VLOOKUP($E4011,'Daycare Packages'!$A:$G,7,FALSE)))</f>
        <v>25</v>
      </c>
      <c r="G4011" s="15"/>
      <c r="H4011" s="15">
        <f t="shared" si="146"/>
        <v>25</v>
      </c>
      <c r="I4011" s="198">
        <f t="shared" si="147"/>
        <v>4</v>
      </c>
    </row>
    <row r="4012" spans="1:9" x14ac:dyDescent="0.3">
      <c r="A4012" s="10">
        <v>43560</v>
      </c>
      <c r="B4012" s="11" t="s">
        <v>282</v>
      </c>
      <c r="C4012" s="11" t="s">
        <v>735</v>
      </c>
      <c r="D4012" s="11" t="s">
        <v>662</v>
      </c>
      <c r="F4012" s="15">
        <f>IF(ISBLANK($D4012),"",IF(ISBLANK($E4012),VLOOKUP($D4012,$J:$K,2,FALSE),VLOOKUP($E4012,'Daycare Packages'!$A:$G,7,FALSE)))</f>
        <v>30</v>
      </c>
      <c r="G4012" s="15"/>
      <c r="H4012" s="15">
        <f t="shared" si="146"/>
        <v>30</v>
      </c>
      <c r="I4012" s="198">
        <f t="shared" si="147"/>
        <v>4</v>
      </c>
    </row>
    <row r="4013" spans="1:9" x14ac:dyDescent="0.3">
      <c r="A4013" s="10">
        <v>43560</v>
      </c>
      <c r="B4013" s="11" t="s">
        <v>215</v>
      </c>
      <c r="C4013" s="11" t="s">
        <v>1008</v>
      </c>
      <c r="D4013" s="11" t="s">
        <v>662</v>
      </c>
      <c r="F4013" s="15">
        <f>IF(ISBLANK($D4013),"",IF(ISBLANK($E4013),VLOOKUP($D4013,$J:$K,2,FALSE),VLOOKUP($E4013,'Daycare Packages'!$A:$G,7,FALSE)))</f>
        <v>30</v>
      </c>
      <c r="G4013" s="15"/>
      <c r="H4013" s="15">
        <f t="shared" si="146"/>
        <v>30</v>
      </c>
      <c r="I4013" s="198">
        <f t="shared" si="147"/>
        <v>4</v>
      </c>
    </row>
    <row r="4014" spans="1:9" x14ac:dyDescent="0.3">
      <c r="A4014" s="10">
        <v>43560</v>
      </c>
      <c r="B4014" s="11" t="s">
        <v>887</v>
      </c>
      <c r="C4014" s="11" t="s">
        <v>888</v>
      </c>
      <c r="D4014" s="11" t="s">
        <v>662</v>
      </c>
      <c r="F4014" s="15">
        <f>IF(ISBLANK($D4014),"",IF(ISBLANK($E4014),VLOOKUP($D4014,$J:$K,2,FALSE),VLOOKUP($E4014,'Daycare Packages'!$A:$G,7,FALSE)))</f>
        <v>30</v>
      </c>
      <c r="G4014" s="15"/>
      <c r="H4014" s="15">
        <f t="shared" si="146"/>
        <v>30</v>
      </c>
      <c r="I4014" s="198">
        <f t="shared" si="147"/>
        <v>4</v>
      </c>
    </row>
    <row r="4015" spans="1:9" x14ac:dyDescent="0.3">
      <c r="A4015" s="10">
        <v>43560</v>
      </c>
      <c r="B4015" s="11" t="s">
        <v>140</v>
      </c>
      <c r="C4015" s="11" t="s">
        <v>475</v>
      </c>
      <c r="D4015" s="11" t="s">
        <v>662</v>
      </c>
      <c r="E4015" s="11">
        <v>6777117</v>
      </c>
      <c r="F4015" s="15">
        <f>IF(ISBLANK($D4015),"",IF(ISBLANK($E4015),VLOOKUP($D4015,$J:$K,2,FALSE),VLOOKUP($E4015,'Daycare Packages'!$A:$G,7,FALSE)))</f>
        <v>26</v>
      </c>
      <c r="G4015" s="15"/>
      <c r="H4015" s="15">
        <f t="shared" si="146"/>
        <v>26</v>
      </c>
      <c r="I4015" s="198">
        <f t="shared" si="147"/>
        <v>4</v>
      </c>
    </row>
    <row r="4016" spans="1:9" x14ac:dyDescent="0.3">
      <c r="A4016" s="10">
        <v>43560</v>
      </c>
      <c r="B4016" s="11" t="s">
        <v>663</v>
      </c>
      <c r="C4016" s="11" t="s">
        <v>665</v>
      </c>
      <c r="D4016" s="11" t="s">
        <v>662</v>
      </c>
      <c r="F4016" s="15">
        <f>IF(ISBLANK($D4016),"",IF(ISBLANK($E4016),VLOOKUP($D4016,$J:$K,2,FALSE),VLOOKUP($E4016,'Daycare Packages'!$A:$G,7,FALSE)))</f>
        <v>30</v>
      </c>
      <c r="G4016" s="15"/>
      <c r="H4016" s="15">
        <f t="shared" si="146"/>
        <v>30</v>
      </c>
      <c r="I4016" s="198">
        <f t="shared" si="147"/>
        <v>4</v>
      </c>
    </row>
    <row r="4017" spans="1:10" x14ac:dyDescent="0.3">
      <c r="A4017" s="10">
        <v>43560</v>
      </c>
      <c r="B4017" s="11" t="s">
        <v>663</v>
      </c>
      <c r="C4017" s="11" t="s">
        <v>664</v>
      </c>
      <c r="D4017" s="11" t="s">
        <v>662</v>
      </c>
      <c r="F4017" s="15">
        <f>IF(ISBLANK($D4017),"",IF(ISBLANK($E4017),VLOOKUP($D4017,$J:$K,2,FALSE),VLOOKUP($E4017,'Daycare Packages'!$A:$G,7,FALSE)))</f>
        <v>30</v>
      </c>
      <c r="G4017" s="15"/>
      <c r="H4017" s="15">
        <f t="shared" si="146"/>
        <v>30</v>
      </c>
      <c r="I4017" s="198">
        <f t="shared" si="147"/>
        <v>4</v>
      </c>
    </row>
    <row r="4018" spans="1:10" x14ac:dyDescent="0.3">
      <c r="A4018" s="10">
        <v>43560</v>
      </c>
      <c r="B4018" s="11" t="s">
        <v>861</v>
      </c>
      <c r="C4018" s="11" t="s">
        <v>862</v>
      </c>
      <c r="D4018" s="11" t="s">
        <v>662</v>
      </c>
      <c r="F4018" s="15">
        <f>IF(ISBLANK($D4018),"",IF(ISBLANK($E4018),VLOOKUP($D4018,$J:$K,2,FALSE),VLOOKUP($E4018,'Daycare Packages'!$A:$G,7,FALSE)))</f>
        <v>30</v>
      </c>
      <c r="G4018" s="15">
        <v>-3</v>
      </c>
      <c r="H4018" s="15">
        <f t="shared" si="146"/>
        <v>27</v>
      </c>
      <c r="I4018" s="198">
        <f t="shared" si="147"/>
        <v>4</v>
      </c>
    </row>
    <row r="4019" spans="1:10" x14ac:dyDescent="0.3">
      <c r="A4019" s="10">
        <v>43560</v>
      </c>
      <c r="B4019" s="11" t="s">
        <v>556</v>
      </c>
      <c r="C4019" s="11" t="s">
        <v>557</v>
      </c>
      <c r="D4019" s="11" t="s">
        <v>662</v>
      </c>
      <c r="F4019" s="15">
        <f>IF(ISBLANK($D4019),"",IF(ISBLANK($E4019),VLOOKUP($D4019,$J:$K,2,FALSE),VLOOKUP($E4019,'Daycare Packages'!$A:$G,7,FALSE)))</f>
        <v>30</v>
      </c>
      <c r="G4019" s="15"/>
      <c r="H4019" s="15">
        <f t="shared" si="146"/>
        <v>30</v>
      </c>
      <c r="I4019" s="198">
        <f t="shared" si="147"/>
        <v>4</v>
      </c>
    </row>
    <row r="4020" spans="1:10" x14ac:dyDescent="0.3">
      <c r="A4020" s="55">
        <v>43560</v>
      </c>
      <c r="B4020" s="56" t="s">
        <v>300</v>
      </c>
      <c r="C4020" s="56" t="s">
        <v>759</v>
      </c>
      <c r="D4020" s="56" t="s">
        <v>662</v>
      </c>
      <c r="E4020" s="56"/>
      <c r="F4020" s="59">
        <f>IF(ISBLANK($D4020),"",IF(ISBLANK($E4020),VLOOKUP($D4020,$J:$K,2,FALSE),VLOOKUP($E4020,'Daycare Packages'!$A:$G,7,FALSE)))</f>
        <v>30</v>
      </c>
      <c r="G4020" s="59"/>
      <c r="H4020" s="59">
        <f t="shared" si="146"/>
        <v>30</v>
      </c>
      <c r="I4020" s="198">
        <f t="shared" si="147"/>
        <v>4</v>
      </c>
      <c r="J4020" s="101"/>
    </row>
    <row r="4021" spans="1:10" x14ac:dyDescent="0.3">
      <c r="A4021" s="10">
        <v>43561</v>
      </c>
      <c r="B4021" s="11" t="s">
        <v>690</v>
      </c>
      <c r="C4021" s="11" t="s">
        <v>691</v>
      </c>
      <c r="D4021" s="11" t="s">
        <v>662</v>
      </c>
      <c r="E4021" s="11">
        <v>6754754</v>
      </c>
      <c r="F4021" s="15">
        <f>IF(ISBLANK($D4021),"",IF(ISBLANK($E4021),VLOOKUP($D4021,$J:$K,2,FALSE),VLOOKUP($E4021,'Daycare Packages'!$A:$G,7,FALSE)))</f>
        <v>25</v>
      </c>
      <c r="G4021" s="15"/>
      <c r="H4021" s="15">
        <f t="shared" si="146"/>
        <v>25</v>
      </c>
      <c r="I4021" s="198">
        <f t="shared" si="147"/>
        <v>4</v>
      </c>
    </row>
    <row r="4022" spans="1:10" x14ac:dyDescent="0.3">
      <c r="A4022" s="10">
        <v>43561</v>
      </c>
      <c r="B4022" s="11" t="s">
        <v>942</v>
      </c>
      <c r="C4022" s="11" t="s">
        <v>943</v>
      </c>
      <c r="D4022" s="11" t="s">
        <v>662</v>
      </c>
      <c r="F4022" s="15">
        <f>IF(ISBLANK($D4022),"",IF(ISBLANK($E4022),VLOOKUP($D4022,$J:$K,2,FALSE),VLOOKUP($E4022,'Daycare Packages'!$A:$G,7,FALSE)))</f>
        <v>30</v>
      </c>
      <c r="G4022" s="15"/>
      <c r="H4022" s="15">
        <f t="shared" si="146"/>
        <v>30</v>
      </c>
      <c r="I4022" s="198">
        <f t="shared" si="147"/>
        <v>4</v>
      </c>
    </row>
    <row r="4023" spans="1:10" x14ac:dyDescent="0.3">
      <c r="A4023" s="10">
        <v>43561</v>
      </c>
      <c r="B4023" s="11" t="s">
        <v>318</v>
      </c>
      <c r="C4023" s="11" t="s">
        <v>723</v>
      </c>
      <c r="D4023" s="11" t="s">
        <v>662</v>
      </c>
      <c r="F4023" s="15">
        <f>IF(ISBLANK($D4023),"",IF(ISBLANK($E4023),VLOOKUP($D4023,$J:$K,2,FALSE),VLOOKUP($E4023,'Daycare Packages'!$A:$G,7,FALSE)))</f>
        <v>30</v>
      </c>
      <c r="G4023" s="15"/>
      <c r="H4023" s="15">
        <f t="shared" si="146"/>
        <v>30</v>
      </c>
      <c r="I4023" s="198">
        <f t="shared" si="147"/>
        <v>4</v>
      </c>
    </row>
    <row r="4024" spans="1:10" x14ac:dyDescent="0.3">
      <c r="A4024" s="10">
        <v>43561</v>
      </c>
      <c r="B4024" s="11" t="s">
        <v>230</v>
      </c>
      <c r="C4024" s="11" t="s">
        <v>493</v>
      </c>
      <c r="D4024" s="11" t="s">
        <v>662</v>
      </c>
      <c r="E4024" s="11">
        <v>6816780</v>
      </c>
      <c r="F4024" s="15">
        <f>IF(ISBLANK($D4024),"",IF(ISBLANK($E4024),VLOOKUP($D4024,$J:$K,2,FALSE),VLOOKUP($E4024,'Daycare Packages'!$A:$G,7,FALSE)))</f>
        <v>27</v>
      </c>
      <c r="G4024" s="15"/>
      <c r="H4024" s="15">
        <f t="shared" si="146"/>
        <v>27</v>
      </c>
      <c r="I4024" s="198">
        <f t="shared" si="147"/>
        <v>4</v>
      </c>
    </row>
    <row r="4025" spans="1:10" x14ac:dyDescent="0.3">
      <c r="A4025" s="10">
        <v>43561</v>
      </c>
      <c r="B4025" s="11" t="s">
        <v>182</v>
      </c>
      <c r="C4025" s="11" t="s">
        <v>685</v>
      </c>
      <c r="D4025" s="11" t="s">
        <v>662</v>
      </c>
      <c r="E4025" s="11">
        <v>6820021</v>
      </c>
      <c r="F4025" s="15">
        <f>IF(ISBLANK($D4025),"",IF(ISBLANK($E4025),VLOOKUP($D4025,$J:$K,2,FALSE),VLOOKUP($E4025,'Daycare Packages'!$A:$G,7,FALSE)))</f>
        <v>20.7</v>
      </c>
      <c r="G4025" s="15"/>
      <c r="H4025" s="15">
        <f t="shared" si="146"/>
        <v>20.7</v>
      </c>
      <c r="I4025" s="198">
        <f t="shared" si="147"/>
        <v>4</v>
      </c>
    </row>
    <row r="4026" spans="1:10" x14ac:dyDescent="0.3">
      <c r="A4026" s="10">
        <v>43561</v>
      </c>
      <c r="B4026" s="11" t="s">
        <v>663</v>
      </c>
      <c r="C4026" s="11" t="s">
        <v>665</v>
      </c>
      <c r="D4026" s="11" t="s">
        <v>662</v>
      </c>
      <c r="F4026" s="15">
        <f>IF(ISBLANK($D4026),"",IF(ISBLANK($E4026),VLOOKUP($D4026,$J:$K,2,FALSE),VLOOKUP($E4026,'Daycare Packages'!$A:$G,7,FALSE)))</f>
        <v>30</v>
      </c>
      <c r="G4026" s="15"/>
      <c r="H4026" s="15">
        <f t="shared" si="146"/>
        <v>30</v>
      </c>
      <c r="I4026" s="198">
        <f t="shared" si="147"/>
        <v>4</v>
      </c>
    </row>
    <row r="4027" spans="1:10" x14ac:dyDescent="0.3">
      <c r="A4027" s="10">
        <v>43561</v>
      </c>
      <c r="B4027" s="11" t="s">
        <v>663</v>
      </c>
      <c r="C4027" s="11" t="s">
        <v>664</v>
      </c>
      <c r="D4027" s="11" t="s">
        <v>662</v>
      </c>
      <c r="F4027" s="15">
        <f>IF(ISBLANK($D4027),"",IF(ISBLANK($E4027),VLOOKUP($D4027,$J:$K,2,FALSE),VLOOKUP($E4027,'Daycare Packages'!$A:$G,7,FALSE)))</f>
        <v>30</v>
      </c>
      <c r="G4027" s="15"/>
      <c r="H4027" s="15">
        <f t="shared" si="146"/>
        <v>30</v>
      </c>
      <c r="I4027" s="198">
        <f t="shared" si="147"/>
        <v>4</v>
      </c>
    </row>
    <row r="4028" spans="1:10" x14ac:dyDescent="0.3">
      <c r="A4028" s="10">
        <v>43561</v>
      </c>
      <c r="B4028" s="11" t="s">
        <v>1282</v>
      </c>
      <c r="C4028" s="11" t="s">
        <v>689</v>
      </c>
      <c r="D4028" s="11" t="s">
        <v>662</v>
      </c>
      <c r="E4028" s="11">
        <v>6822679</v>
      </c>
      <c r="F4028" s="15">
        <f>IF(ISBLANK($D4028),"",IF(ISBLANK($E4028),VLOOKUP($D4028,$J:$K,2,FALSE),VLOOKUP($E4028,'Daycare Packages'!$A:$G,7,FALSE)))</f>
        <v>27</v>
      </c>
      <c r="G4028" s="15"/>
      <c r="H4028" s="15">
        <f t="shared" si="146"/>
        <v>27</v>
      </c>
      <c r="I4028" s="198">
        <f t="shared" si="147"/>
        <v>4</v>
      </c>
    </row>
    <row r="4029" spans="1:10" x14ac:dyDescent="0.3">
      <c r="A4029" s="10">
        <v>43561</v>
      </c>
      <c r="B4029" s="11" t="s">
        <v>134</v>
      </c>
      <c r="C4029" s="11" t="s">
        <v>883</v>
      </c>
      <c r="D4029" s="11" t="s">
        <v>662</v>
      </c>
      <c r="E4029" s="11">
        <v>6826059</v>
      </c>
      <c r="F4029" s="15">
        <f>IF(ISBLANK($D4029),"",IF(ISBLANK($E4029),VLOOKUP($D4029,$J:$K,2,FALSE),VLOOKUP($E4029,'Daycare Packages'!$A:$G,7,FALSE)))</f>
        <v>27</v>
      </c>
      <c r="G4029" s="15"/>
      <c r="H4029" s="15">
        <f t="shared" si="146"/>
        <v>27</v>
      </c>
      <c r="I4029" s="198">
        <f t="shared" si="147"/>
        <v>4</v>
      </c>
    </row>
    <row r="4030" spans="1:10" x14ac:dyDescent="0.3">
      <c r="A4030" s="10">
        <v>43561</v>
      </c>
      <c r="B4030" s="11" t="s">
        <v>115</v>
      </c>
      <c r="C4030" s="11" t="s">
        <v>764</v>
      </c>
      <c r="D4030" s="11" t="s">
        <v>662</v>
      </c>
      <c r="E4030" s="11">
        <v>6736950</v>
      </c>
      <c r="F4030" s="15">
        <f>IF(ISBLANK($D4030),"",IF(ISBLANK($E4030),VLOOKUP($D4030,$J:$K,2,FALSE),VLOOKUP($E4030,'Daycare Packages'!$A:$G,7,FALSE)))</f>
        <v>22</v>
      </c>
      <c r="G4030" s="15"/>
      <c r="H4030" s="15">
        <f t="shared" si="146"/>
        <v>22</v>
      </c>
      <c r="I4030" s="198">
        <f t="shared" si="147"/>
        <v>4</v>
      </c>
    </row>
    <row r="4031" spans="1:10" x14ac:dyDescent="0.3">
      <c r="A4031" s="10">
        <v>43561</v>
      </c>
      <c r="B4031" s="11" t="s">
        <v>680</v>
      </c>
      <c r="C4031" s="11" t="s">
        <v>592</v>
      </c>
      <c r="D4031" s="11" t="s">
        <v>662</v>
      </c>
      <c r="F4031" s="15">
        <f>IF(ISBLANK($D4031),"",IF(ISBLANK($E4031),VLOOKUP($D4031,$J:$K,2,FALSE),VLOOKUP($E4031,'Daycare Packages'!$A:$G,7,FALSE)))</f>
        <v>30</v>
      </c>
      <c r="G4031" s="15">
        <v>-4.5</v>
      </c>
      <c r="H4031" s="15">
        <f t="shared" ref="H4031:H4093" si="148">IF(ISBLANK(D4031),"",SUM(F4031:G4031))</f>
        <v>25.5</v>
      </c>
      <c r="I4031" s="198">
        <f t="shared" si="147"/>
        <v>4</v>
      </c>
    </row>
    <row r="4032" spans="1:10" x14ac:dyDescent="0.3">
      <c r="A4032" s="55">
        <v>43561</v>
      </c>
      <c r="B4032" s="56" t="s">
        <v>680</v>
      </c>
      <c r="C4032" s="56" t="s">
        <v>681</v>
      </c>
      <c r="D4032" s="56" t="s">
        <v>662</v>
      </c>
      <c r="E4032" s="56"/>
      <c r="F4032" s="59">
        <f>IF(ISBLANK($D4032),"",IF(ISBLANK($E4032),VLOOKUP($D4032,$J:$K,2,FALSE),VLOOKUP($E4032,'Daycare Packages'!$A:$G,7,FALSE)))</f>
        <v>30</v>
      </c>
      <c r="G4032" s="59">
        <v>-4.5</v>
      </c>
      <c r="H4032" s="59">
        <f t="shared" si="148"/>
        <v>25.5</v>
      </c>
      <c r="I4032" s="198">
        <f t="shared" si="147"/>
        <v>4</v>
      </c>
    </row>
    <row r="4033" spans="1:9" x14ac:dyDescent="0.3">
      <c r="A4033" s="10">
        <v>43562</v>
      </c>
      <c r="B4033" s="11" t="s">
        <v>989</v>
      </c>
      <c r="C4033" s="11" t="s">
        <v>765</v>
      </c>
      <c r="D4033" s="11" t="s">
        <v>659</v>
      </c>
      <c r="F4033" s="15">
        <f>IF(ISBLANK($D4033),"",IF(ISBLANK($E4033),VLOOKUP($D4033,$J:$K,2,FALSE),VLOOKUP($E4033,'Daycare Packages'!$A:$G,7,FALSE)))</f>
        <v>20</v>
      </c>
      <c r="G4033" s="15"/>
      <c r="H4033" s="15">
        <f t="shared" si="148"/>
        <v>20</v>
      </c>
      <c r="I4033" s="198">
        <f t="shared" si="147"/>
        <v>4</v>
      </c>
    </row>
    <row r="4034" spans="1:9" x14ac:dyDescent="0.3">
      <c r="A4034" s="10">
        <v>43562</v>
      </c>
      <c r="B4034" s="11" t="s">
        <v>153</v>
      </c>
      <c r="C4034" s="11" t="s">
        <v>1299</v>
      </c>
      <c r="D4034" s="11" t="s">
        <v>662</v>
      </c>
      <c r="E4034" s="11">
        <v>6733584</v>
      </c>
      <c r="F4034" s="15">
        <f>IF(ISBLANK($D4034),"",IF(ISBLANK($E4034),VLOOKUP($D4034,$J:$K,2,FALSE),VLOOKUP($E4034,'Daycare Packages'!$A:$G,7,FALSE)))</f>
        <v>26</v>
      </c>
      <c r="G4034" s="15"/>
      <c r="H4034" s="15">
        <f t="shared" si="148"/>
        <v>26</v>
      </c>
      <c r="I4034" s="198">
        <f t="shared" si="147"/>
        <v>4</v>
      </c>
    </row>
    <row r="4035" spans="1:9" x14ac:dyDescent="0.3">
      <c r="A4035" s="10">
        <v>43562</v>
      </c>
      <c r="B4035" s="11" t="s">
        <v>626</v>
      </c>
      <c r="C4035" s="11" t="s">
        <v>832</v>
      </c>
      <c r="D4035" s="11" t="s">
        <v>662</v>
      </c>
      <c r="F4035" s="15">
        <f>IF(ISBLANK($D4035),"",IF(ISBLANK($E4035),VLOOKUP($D4035,$J:$K,2,FALSE),VLOOKUP($E4035,'Daycare Packages'!$A:$G,7,FALSE)))</f>
        <v>30</v>
      </c>
      <c r="G4035" s="15"/>
      <c r="H4035" s="15">
        <f t="shared" si="148"/>
        <v>30</v>
      </c>
      <c r="I4035" s="198">
        <f t="shared" ref="I4035:I4098" si="149">IF(A4035="",0,MONTH(A4035))</f>
        <v>4</v>
      </c>
    </row>
    <row r="4036" spans="1:9" x14ac:dyDescent="0.3">
      <c r="A4036" s="10">
        <v>43562</v>
      </c>
      <c r="B4036" s="11" t="s">
        <v>543</v>
      </c>
      <c r="C4036" s="11" t="s">
        <v>544</v>
      </c>
      <c r="F4036" s="15" t="str">
        <f>IF(ISBLANK($D4036),"",IF(ISBLANK($E4036),VLOOKUP($D4036,$J:$K,2,FALSE),VLOOKUP($E4036,'Daycare Packages'!$A:$G,7,FALSE)))</f>
        <v/>
      </c>
      <c r="G4036" s="15"/>
      <c r="H4036" s="15" t="str">
        <f t="shared" si="148"/>
        <v/>
      </c>
      <c r="I4036" s="198">
        <f t="shared" si="149"/>
        <v>4</v>
      </c>
    </row>
    <row r="4037" spans="1:9" x14ac:dyDescent="0.3">
      <c r="A4037" s="10">
        <v>43562</v>
      </c>
      <c r="B4037" s="11" t="s">
        <v>175</v>
      </c>
      <c r="C4037" s="11" t="s">
        <v>433</v>
      </c>
      <c r="D4037" s="11" t="s">
        <v>662</v>
      </c>
      <c r="E4037" s="11">
        <v>6716814</v>
      </c>
      <c r="F4037" s="15">
        <f>IF(ISBLANK($D4037),"",IF(ISBLANK($E4037),VLOOKUP($D4037,$J:$K,2,FALSE),VLOOKUP($E4037,'Daycare Packages'!$A:$G,7,FALSE)))</f>
        <v>22</v>
      </c>
      <c r="G4037" s="15"/>
      <c r="H4037" s="15">
        <f t="shared" si="148"/>
        <v>22</v>
      </c>
      <c r="I4037" s="198">
        <f t="shared" si="149"/>
        <v>4</v>
      </c>
    </row>
    <row r="4038" spans="1:9" x14ac:dyDescent="0.3">
      <c r="A4038" s="55">
        <v>43562</v>
      </c>
      <c r="B4038" s="56" t="s">
        <v>182</v>
      </c>
      <c r="C4038" s="56" t="s">
        <v>685</v>
      </c>
      <c r="D4038" s="56" t="s">
        <v>662</v>
      </c>
      <c r="E4038" s="56">
        <v>6820021</v>
      </c>
      <c r="F4038" s="59">
        <f>IF(ISBLANK($D4038),"",IF(ISBLANK($E4038),VLOOKUP($D4038,$J:$K,2,FALSE),VLOOKUP($E4038,'Daycare Packages'!$A:$G,7,FALSE)))</f>
        <v>20.7</v>
      </c>
      <c r="G4038" s="59"/>
      <c r="H4038" s="59">
        <f t="shared" si="148"/>
        <v>20.7</v>
      </c>
      <c r="I4038" s="198">
        <f t="shared" si="149"/>
        <v>4</v>
      </c>
    </row>
    <row r="4039" spans="1:9" x14ac:dyDescent="0.3">
      <c r="A4039" s="10">
        <v>43563</v>
      </c>
      <c r="B4039" s="11" t="s">
        <v>152</v>
      </c>
      <c r="C4039" s="11" t="s">
        <v>679</v>
      </c>
      <c r="D4039" s="11" t="s">
        <v>662</v>
      </c>
      <c r="E4039" s="11">
        <v>6804823</v>
      </c>
      <c r="F4039" s="15">
        <f>IF(ISBLANK($D4039),"",IF(ISBLANK($E4039),VLOOKUP($D4039,$J:$K,2,FALSE),VLOOKUP($E4039,'Daycare Packages'!$A:$G,7,FALSE)))</f>
        <v>23</v>
      </c>
      <c r="G4039" s="15"/>
      <c r="H4039" s="15">
        <f t="shared" si="148"/>
        <v>23</v>
      </c>
      <c r="I4039" s="198">
        <f t="shared" si="149"/>
        <v>4</v>
      </c>
    </row>
    <row r="4040" spans="1:9" x14ac:dyDescent="0.3">
      <c r="A4040" s="10">
        <v>43563</v>
      </c>
      <c r="B4040" s="11" t="s">
        <v>1165</v>
      </c>
      <c r="C4040" s="11" t="s">
        <v>1166</v>
      </c>
      <c r="D4040" s="11" t="s">
        <v>659</v>
      </c>
      <c r="E4040" s="11">
        <v>6815839</v>
      </c>
      <c r="F4040" s="15">
        <f>IF(ISBLANK($D4040),"",IF(ISBLANK($E4040),VLOOKUP($D4040,$J:$K,2,FALSE),VLOOKUP($E4040,'Daycare Packages'!$A:$G,7,FALSE)))</f>
        <v>18</v>
      </c>
      <c r="G4040" s="15"/>
      <c r="H4040" s="15">
        <f t="shared" si="148"/>
        <v>18</v>
      </c>
      <c r="I4040" s="198">
        <f t="shared" si="149"/>
        <v>4</v>
      </c>
    </row>
    <row r="4041" spans="1:9" x14ac:dyDescent="0.3">
      <c r="A4041" s="10">
        <v>43563</v>
      </c>
      <c r="B4041" s="11" t="s">
        <v>124</v>
      </c>
      <c r="C4041" s="11" t="s">
        <v>402</v>
      </c>
      <c r="D4041" s="11" t="s">
        <v>659</v>
      </c>
      <c r="E4041" s="11">
        <v>6648370</v>
      </c>
      <c r="F4041" s="15">
        <f>IF(ISBLANK($D4041),"",IF(ISBLANK($E4041),VLOOKUP($D4041,$J:$K,2,FALSE),VLOOKUP($E4041,'Daycare Packages'!$A:$G,7,FALSE)))</f>
        <v>16</v>
      </c>
      <c r="G4041" s="15"/>
      <c r="H4041" s="15">
        <f t="shared" si="148"/>
        <v>16</v>
      </c>
      <c r="I4041" s="198">
        <f t="shared" si="149"/>
        <v>4</v>
      </c>
    </row>
    <row r="4042" spans="1:9" x14ac:dyDescent="0.3">
      <c r="A4042" s="10">
        <v>43563</v>
      </c>
      <c r="B4042" s="11" t="s">
        <v>190</v>
      </c>
      <c r="C4042" s="11" t="s">
        <v>718</v>
      </c>
      <c r="D4042" s="11" t="s">
        <v>659</v>
      </c>
      <c r="F4042" s="15">
        <f>IF(ISBLANK($D4042),"",IF(ISBLANK($E4042),VLOOKUP($D4042,$J:$K,2,FALSE),VLOOKUP($E4042,'Daycare Packages'!$A:$G,7,FALSE)))</f>
        <v>20</v>
      </c>
      <c r="G4042" s="15"/>
      <c r="H4042" s="15">
        <f t="shared" si="148"/>
        <v>20</v>
      </c>
      <c r="I4042" s="198">
        <f t="shared" si="149"/>
        <v>4</v>
      </c>
    </row>
    <row r="4043" spans="1:9" x14ac:dyDescent="0.3">
      <c r="A4043" s="10">
        <v>43563</v>
      </c>
      <c r="B4043" s="11" t="s">
        <v>1303</v>
      </c>
      <c r="C4043" s="11" t="s">
        <v>1304</v>
      </c>
      <c r="D4043" s="11" t="s">
        <v>662</v>
      </c>
      <c r="F4043" s="15">
        <f>IF(ISBLANK($D4043),"",IF(ISBLANK($E4043),VLOOKUP($D4043,$J:$K,2,FALSE),VLOOKUP($E4043,'Daycare Packages'!$A:$G,7,FALSE)))</f>
        <v>30</v>
      </c>
      <c r="G4043" s="15"/>
      <c r="H4043" s="15">
        <f t="shared" si="148"/>
        <v>30</v>
      </c>
      <c r="I4043" s="198">
        <f t="shared" si="149"/>
        <v>4</v>
      </c>
    </row>
    <row r="4044" spans="1:9" x14ac:dyDescent="0.3">
      <c r="A4044" s="10">
        <v>43563</v>
      </c>
      <c r="B4044" s="11" t="s">
        <v>127</v>
      </c>
      <c r="C4044" s="11" t="s">
        <v>715</v>
      </c>
      <c r="D4044" s="11" t="s">
        <v>662</v>
      </c>
      <c r="E4044" s="11">
        <v>6756191</v>
      </c>
      <c r="F4044" s="15">
        <f>IF(ISBLANK($D4044),"",IF(ISBLANK($E4044),VLOOKUP($D4044,$J:$K,2,FALSE),VLOOKUP($E4044,'Daycare Packages'!$A:$G,7,FALSE)))</f>
        <v>23</v>
      </c>
      <c r="G4044" s="15"/>
      <c r="H4044" s="15">
        <f t="shared" si="148"/>
        <v>23</v>
      </c>
      <c r="I4044" s="198">
        <f t="shared" si="149"/>
        <v>4</v>
      </c>
    </row>
    <row r="4045" spans="1:9" x14ac:dyDescent="0.3">
      <c r="A4045" s="10">
        <v>43563</v>
      </c>
      <c r="B4045" s="11" t="s">
        <v>213</v>
      </c>
      <c r="C4045" s="11" t="s">
        <v>675</v>
      </c>
      <c r="D4045" s="11" t="s">
        <v>662</v>
      </c>
      <c r="E4045" s="11">
        <v>6810970</v>
      </c>
      <c r="F4045" s="15">
        <f>IF(ISBLANK($D4045),"",IF(ISBLANK($E4045),VLOOKUP($D4045,$J:$K,2,FALSE),VLOOKUP($E4045,'Daycare Packages'!$A:$G,7,FALSE)))</f>
        <v>27</v>
      </c>
      <c r="G4045" s="15"/>
      <c r="H4045" s="15">
        <f t="shared" si="148"/>
        <v>27</v>
      </c>
      <c r="I4045" s="198">
        <f t="shared" si="149"/>
        <v>4</v>
      </c>
    </row>
    <row r="4046" spans="1:9" x14ac:dyDescent="0.3">
      <c r="A4046" s="10">
        <v>43563</v>
      </c>
      <c r="B4046" s="11" t="s">
        <v>137</v>
      </c>
      <c r="C4046" s="11" t="s">
        <v>693</v>
      </c>
      <c r="D4046" s="11" t="s">
        <v>662</v>
      </c>
      <c r="E4046" s="11">
        <v>6730873</v>
      </c>
      <c r="F4046" s="15">
        <f>IF(ISBLANK($D4046),"",IF(ISBLANK($E4046),VLOOKUP($D4046,$J:$K,2,FALSE),VLOOKUP($E4046,'Daycare Packages'!$A:$G,7,FALSE)))</f>
        <v>22</v>
      </c>
      <c r="G4046" s="15"/>
      <c r="H4046" s="15">
        <f t="shared" si="148"/>
        <v>22</v>
      </c>
      <c r="I4046" s="198">
        <f t="shared" si="149"/>
        <v>4</v>
      </c>
    </row>
    <row r="4047" spans="1:9" x14ac:dyDescent="0.3">
      <c r="A4047" s="10">
        <v>43563</v>
      </c>
      <c r="B4047" s="11" t="s">
        <v>120</v>
      </c>
      <c r="C4047" s="11" t="s">
        <v>801</v>
      </c>
      <c r="D4047" s="11" t="s">
        <v>662</v>
      </c>
      <c r="E4047" s="11">
        <v>6735731</v>
      </c>
      <c r="F4047" s="15">
        <f>IF(ISBLANK($D4047),"",IF(ISBLANK($E4047),VLOOKUP($D4047,$J:$K,2,FALSE),VLOOKUP($E4047,'Daycare Packages'!$A:$G,7,FALSE)))</f>
        <v>25</v>
      </c>
      <c r="G4047" s="15"/>
      <c r="H4047" s="15">
        <f t="shared" si="148"/>
        <v>25</v>
      </c>
      <c r="I4047" s="198">
        <f t="shared" si="149"/>
        <v>4</v>
      </c>
    </row>
    <row r="4048" spans="1:9" x14ac:dyDescent="0.3">
      <c r="A4048" s="10">
        <v>43563</v>
      </c>
      <c r="B4048" s="11" t="s">
        <v>677</v>
      </c>
      <c r="C4048" s="11" t="s">
        <v>678</v>
      </c>
      <c r="D4048" s="11" t="s">
        <v>662</v>
      </c>
      <c r="F4048" s="15">
        <f>IF(ISBLANK($D4048),"",IF(ISBLANK($E4048),VLOOKUP($D4048,$J:$K,2,FALSE),VLOOKUP($E4048,'Daycare Packages'!$A:$G,7,FALSE)))</f>
        <v>30</v>
      </c>
      <c r="G4048" s="15"/>
      <c r="H4048" s="15">
        <f t="shared" si="148"/>
        <v>30</v>
      </c>
      <c r="I4048" s="198">
        <f t="shared" si="149"/>
        <v>4</v>
      </c>
    </row>
    <row r="4049" spans="1:9" x14ac:dyDescent="0.3">
      <c r="A4049" s="10">
        <v>43563</v>
      </c>
      <c r="B4049" s="11" t="s">
        <v>115</v>
      </c>
      <c r="C4049" s="11" t="s">
        <v>764</v>
      </c>
      <c r="D4049" s="11" t="s">
        <v>662</v>
      </c>
      <c r="E4049" s="11">
        <v>6736950</v>
      </c>
      <c r="F4049" s="15">
        <f>IF(ISBLANK($D4049),"",IF(ISBLANK($E4049),VLOOKUP($D4049,$J:$K,2,FALSE),VLOOKUP($E4049,'Daycare Packages'!$A:$G,7,FALSE)))</f>
        <v>22</v>
      </c>
      <c r="G4049" s="15"/>
      <c r="H4049" s="15">
        <f t="shared" si="148"/>
        <v>22</v>
      </c>
      <c r="I4049" s="198">
        <f t="shared" si="149"/>
        <v>4</v>
      </c>
    </row>
    <row r="4050" spans="1:9" x14ac:dyDescent="0.3">
      <c r="A4050" s="10">
        <v>43563</v>
      </c>
      <c r="B4050" s="11" t="s">
        <v>159</v>
      </c>
      <c r="C4050" s="11" t="s">
        <v>456</v>
      </c>
      <c r="D4050" s="11" t="s">
        <v>662</v>
      </c>
      <c r="E4050" s="11">
        <v>6737156</v>
      </c>
      <c r="F4050" s="15">
        <f>IF(ISBLANK($D4050),"",IF(ISBLANK($E4050),VLOOKUP($D4050,$J:$K,2,FALSE),VLOOKUP($E4050,'Daycare Packages'!$A:$G,7,FALSE)))</f>
        <v>25</v>
      </c>
      <c r="G4050" s="15"/>
      <c r="H4050" s="15">
        <f t="shared" si="148"/>
        <v>25</v>
      </c>
      <c r="I4050" s="198">
        <f t="shared" si="149"/>
        <v>4</v>
      </c>
    </row>
    <row r="4051" spans="1:9" x14ac:dyDescent="0.3">
      <c r="A4051" s="10">
        <v>43563</v>
      </c>
      <c r="B4051" s="11" t="s">
        <v>139</v>
      </c>
      <c r="C4051" s="11" t="s">
        <v>867</v>
      </c>
      <c r="D4051" s="11" t="s">
        <v>662</v>
      </c>
      <c r="E4051" s="11">
        <v>6785294</v>
      </c>
      <c r="F4051" s="15">
        <f>IF(ISBLANK($D4051),"",IF(ISBLANK($E4051),VLOOKUP($D4051,$J:$K,2,FALSE),VLOOKUP($E4051,'Daycare Packages'!$A:$G,7,FALSE)))</f>
        <v>27</v>
      </c>
      <c r="G4051" s="15"/>
      <c r="H4051" s="15">
        <f t="shared" si="148"/>
        <v>27</v>
      </c>
      <c r="I4051" s="198">
        <f t="shared" si="149"/>
        <v>4</v>
      </c>
    </row>
    <row r="4052" spans="1:9" x14ac:dyDescent="0.3">
      <c r="A4052" s="10">
        <v>43563</v>
      </c>
      <c r="B4052" s="11" t="s">
        <v>730</v>
      </c>
      <c r="C4052" s="11" t="s">
        <v>731</v>
      </c>
      <c r="D4052" s="11" t="s">
        <v>662</v>
      </c>
      <c r="F4052" s="15">
        <f>IF(ISBLANK($D4052),"",IF(ISBLANK($E4052),VLOOKUP($D4052,$J:$K,2,FALSE),VLOOKUP($E4052,'Daycare Packages'!$A:$G,7,FALSE)))</f>
        <v>30</v>
      </c>
      <c r="G4052" s="15"/>
      <c r="H4052" s="15">
        <f t="shared" si="148"/>
        <v>30</v>
      </c>
      <c r="I4052" s="198">
        <f t="shared" si="149"/>
        <v>4</v>
      </c>
    </row>
    <row r="4053" spans="1:9" x14ac:dyDescent="0.3">
      <c r="A4053" s="10">
        <v>43563</v>
      </c>
      <c r="B4053" s="11" t="s">
        <v>849</v>
      </c>
      <c r="C4053" s="11" t="s">
        <v>850</v>
      </c>
      <c r="D4053" s="11" t="s">
        <v>662</v>
      </c>
      <c r="F4053" s="15">
        <f>IF(ISBLANK($D4053),"",IF(ISBLANK($E4053),VLOOKUP($D4053,$J:$K,2,FALSE),VLOOKUP($E4053,'Daycare Packages'!$A:$G,7,FALSE)))</f>
        <v>30</v>
      </c>
      <c r="G4053" s="15"/>
      <c r="H4053" s="15">
        <f t="shared" si="148"/>
        <v>30</v>
      </c>
      <c r="I4053" s="198">
        <f t="shared" si="149"/>
        <v>4</v>
      </c>
    </row>
    <row r="4054" spans="1:9" x14ac:dyDescent="0.3">
      <c r="A4054" s="10">
        <v>43563</v>
      </c>
      <c r="B4054" s="11" t="s">
        <v>688</v>
      </c>
      <c r="C4054" s="11" t="s">
        <v>689</v>
      </c>
      <c r="D4054" s="11" t="s">
        <v>662</v>
      </c>
      <c r="F4054" s="15">
        <f>IF(ISBLANK($D4054),"",IF(ISBLANK($E4054),VLOOKUP($D4054,$J:$K,2,FALSE),VLOOKUP($E4054,'Daycare Packages'!$A:$G,7,FALSE)))</f>
        <v>30</v>
      </c>
      <c r="G4054" s="15"/>
      <c r="H4054" s="15">
        <f t="shared" si="148"/>
        <v>30</v>
      </c>
      <c r="I4054" s="198">
        <f t="shared" si="149"/>
        <v>4</v>
      </c>
    </row>
    <row r="4055" spans="1:9" x14ac:dyDescent="0.3">
      <c r="A4055" s="10">
        <v>43563</v>
      </c>
      <c r="B4055" s="11" t="s">
        <v>222</v>
      </c>
      <c r="C4055" s="11" t="s">
        <v>229</v>
      </c>
      <c r="D4055" s="11" t="s">
        <v>662</v>
      </c>
      <c r="E4055" s="11">
        <v>6801552</v>
      </c>
      <c r="F4055" s="15">
        <f>IF(ISBLANK($D4055),"",IF(ISBLANK($E4055),VLOOKUP($D4055,$J:$K,2,FALSE),VLOOKUP($E4055,'Daycare Packages'!$A:$G,7,FALSE)))</f>
        <v>27</v>
      </c>
      <c r="G4055" s="15"/>
      <c r="H4055" s="15">
        <f t="shared" si="148"/>
        <v>27</v>
      </c>
      <c r="I4055" s="198">
        <f t="shared" si="149"/>
        <v>4</v>
      </c>
    </row>
    <row r="4056" spans="1:9" x14ac:dyDescent="0.3">
      <c r="A4056" s="10">
        <v>43563</v>
      </c>
      <c r="B4056" s="11" t="s">
        <v>216</v>
      </c>
      <c r="C4056" s="11" t="s">
        <v>448</v>
      </c>
      <c r="D4056" s="11" t="s">
        <v>662</v>
      </c>
      <c r="E4056" s="11">
        <v>6824728</v>
      </c>
      <c r="F4056" s="15">
        <f>IF(ISBLANK($D4056),"",IF(ISBLANK($E4056),VLOOKUP($D4056,$J:$K,2,FALSE),VLOOKUP($E4056,'Daycare Packages'!$A:$G,7,FALSE)))</f>
        <v>27</v>
      </c>
      <c r="G4056" s="15"/>
      <c r="H4056" s="15">
        <f t="shared" si="148"/>
        <v>27</v>
      </c>
      <c r="I4056" s="198">
        <f t="shared" si="149"/>
        <v>4</v>
      </c>
    </row>
    <row r="4057" spans="1:9" x14ac:dyDescent="0.3">
      <c r="A4057" s="10">
        <v>43563</v>
      </c>
      <c r="B4057" s="11" t="s">
        <v>218</v>
      </c>
      <c r="C4057" s="11" t="s">
        <v>738</v>
      </c>
      <c r="D4057" s="11" t="s">
        <v>662</v>
      </c>
      <c r="E4057" s="11">
        <v>6738001</v>
      </c>
      <c r="F4057" s="15">
        <f>IF(ISBLANK($D4057),"",IF(ISBLANK($E4057),VLOOKUP($D4057,$J:$K,2,FALSE),VLOOKUP($E4057,'Daycare Packages'!$A:$G,7,FALSE)))</f>
        <v>20</v>
      </c>
      <c r="G4057" s="15"/>
      <c r="H4057" s="15">
        <f t="shared" si="148"/>
        <v>20</v>
      </c>
      <c r="I4057" s="198">
        <f t="shared" si="149"/>
        <v>4</v>
      </c>
    </row>
    <row r="4058" spans="1:9" x14ac:dyDescent="0.3">
      <c r="A4058" s="10">
        <v>43563</v>
      </c>
      <c r="B4058" s="11" t="s">
        <v>218</v>
      </c>
      <c r="C4058" s="11" t="s">
        <v>737</v>
      </c>
      <c r="D4058" s="11" t="s">
        <v>662</v>
      </c>
      <c r="E4058" s="11">
        <v>6738001</v>
      </c>
      <c r="F4058" s="15">
        <f>IF(ISBLANK($D4058),"",IF(ISBLANK($E4058),VLOOKUP($D4058,$J:$K,2,FALSE),VLOOKUP($E4058,'Daycare Packages'!$A:$G,7,FALSE)))</f>
        <v>20</v>
      </c>
      <c r="G4058" s="15"/>
      <c r="H4058" s="15">
        <f t="shared" si="148"/>
        <v>20</v>
      </c>
      <c r="I4058" s="198">
        <f t="shared" si="149"/>
        <v>4</v>
      </c>
    </row>
    <row r="4059" spans="1:9" x14ac:dyDescent="0.3">
      <c r="A4059" s="10">
        <v>43563</v>
      </c>
      <c r="B4059" s="11" t="s">
        <v>184</v>
      </c>
      <c r="C4059" s="11" t="s">
        <v>396</v>
      </c>
      <c r="D4059" s="11" t="s">
        <v>662</v>
      </c>
      <c r="E4059" s="11">
        <v>6804658</v>
      </c>
      <c r="F4059" s="15">
        <f>IF(ISBLANK($D4059),"",IF(ISBLANK($E4059),VLOOKUP($D4059,$J:$K,2,FALSE),VLOOKUP($E4059,'Daycare Packages'!$A:$G,7,FALSE)))</f>
        <v>25</v>
      </c>
      <c r="G4059" s="15"/>
      <c r="H4059" s="15">
        <f t="shared" si="148"/>
        <v>25</v>
      </c>
      <c r="I4059" s="198">
        <f t="shared" si="149"/>
        <v>4</v>
      </c>
    </row>
    <row r="4060" spans="1:9" x14ac:dyDescent="0.3">
      <c r="A4060" s="10">
        <v>43563</v>
      </c>
      <c r="B4060" s="11" t="s">
        <v>184</v>
      </c>
      <c r="C4060" s="11" t="s">
        <v>679</v>
      </c>
      <c r="D4060" s="11" t="s">
        <v>662</v>
      </c>
      <c r="E4060" s="11">
        <v>6804658</v>
      </c>
      <c r="F4060" s="15">
        <f>IF(ISBLANK($D4060),"",IF(ISBLANK($E4060),VLOOKUP($D4060,$J:$K,2,FALSE),VLOOKUP($E4060,'Daycare Packages'!$A:$G,7,FALSE)))</f>
        <v>25</v>
      </c>
      <c r="G4060" s="15"/>
      <c r="H4060" s="15">
        <f t="shared" si="148"/>
        <v>25</v>
      </c>
      <c r="I4060" s="198">
        <f t="shared" si="149"/>
        <v>4</v>
      </c>
    </row>
    <row r="4061" spans="1:9" x14ac:dyDescent="0.3">
      <c r="A4061" s="10">
        <v>43563</v>
      </c>
      <c r="B4061" s="11" t="s">
        <v>163</v>
      </c>
      <c r="C4061" s="11" t="s">
        <v>593</v>
      </c>
      <c r="D4061" s="11" t="s">
        <v>662</v>
      </c>
      <c r="E4061" s="11">
        <v>6797125</v>
      </c>
      <c r="F4061" s="15">
        <f>IF(ISBLANK($D4061),"",IF(ISBLANK($E4061),VLOOKUP($D4061,$J:$K,2,FALSE),VLOOKUP($E4061,'Daycare Packages'!$A:$G,7,FALSE)))</f>
        <v>27</v>
      </c>
      <c r="G4061" s="15"/>
      <c r="H4061" s="15">
        <f t="shared" si="148"/>
        <v>27</v>
      </c>
      <c r="I4061" s="198">
        <f t="shared" si="149"/>
        <v>4</v>
      </c>
    </row>
    <row r="4062" spans="1:9" x14ac:dyDescent="0.3">
      <c r="A4062" s="10">
        <v>43563</v>
      </c>
      <c r="B4062" s="11" t="s">
        <v>193</v>
      </c>
      <c r="C4062" s="11" t="s">
        <v>776</v>
      </c>
      <c r="D4062" s="11" t="s">
        <v>662</v>
      </c>
      <c r="E4062" s="11">
        <v>6787221</v>
      </c>
      <c r="F4062" s="15">
        <f>IF(ISBLANK($D4062),"",IF(ISBLANK($E4062),VLOOKUP($D4062,$J:$K,2,FALSE),VLOOKUP($E4062,'Daycare Packages'!$A:$G,7,FALSE)))</f>
        <v>27</v>
      </c>
      <c r="G4062" s="15"/>
      <c r="H4062" s="15">
        <f t="shared" si="148"/>
        <v>27</v>
      </c>
      <c r="I4062" s="198">
        <f t="shared" si="149"/>
        <v>4</v>
      </c>
    </row>
    <row r="4063" spans="1:9" x14ac:dyDescent="0.3">
      <c r="A4063" s="10">
        <v>43563</v>
      </c>
      <c r="B4063" s="11" t="s">
        <v>663</v>
      </c>
      <c r="C4063" s="11" t="s">
        <v>665</v>
      </c>
      <c r="D4063" s="11" t="s">
        <v>659</v>
      </c>
      <c r="F4063" s="15">
        <f>IF(ISBLANK($D4063),"",IF(ISBLANK($E4063),VLOOKUP($D4063,$J:$K,2,FALSE),VLOOKUP($E4063,'Daycare Packages'!$A:$G,7,FALSE)))</f>
        <v>20</v>
      </c>
      <c r="G4063" s="15"/>
      <c r="H4063" s="15">
        <f t="shared" si="148"/>
        <v>20</v>
      </c>
      <c r="I4063" s="198">
        <f t="shared" si="149"/>
        <v>4</v>
      </c>
    </row>
    <row r="4064" spans="1:9" x14ac:dyDescent="0.3">
      <c r="A4064" s="10">
        <v>43563</v>
      </c>
      <c r="B4064" s="11" t="s">
        <v>663</v>
      </c>
      <c r="C4064" s="11" t="s">
        <v>664</v>
      </c>
      <c r="D4064" s="11" t="s">
        <v>659</v>
      </c>
      <c r="F4064" s="15">
        <f>IF(ISBLANK($D4064),"",IF(ISBLANK($E4064),VLOOKUP($D4064,$J:$K,2,FALSE),VLOOKUP($E4064,'Daycare Packages'!$A:$G,7,FALSE)))</f>
        <v>20</v>
      </c>
      <c r="G4064" s="15"/>
      <c r="H4064" s="15">
        <f t="shared" si="148"/>
        <v>20</v>
      </c>
      <c r="I4064" s="198">
        <f t="shared" si="149"/>
        <v>4</v>
      </c>
    </row>
    <row r="4065" spans="1:10" x14ac:dyDescent="0.3">
      <c r="A4065" s="10">
        <v>43563</v>
      </c>
      <c r="B4065" s="11" t="s">
        <v>217</v>
      </c>
      <c r="C4065" s="11" t="s">
        <v>402</v>
      </c>
      <c r="D4065" s="11" t="s">
        <v>662</v>
      </c>
      <c r="E4065" s="11">
        <v>6821524</v>
      </c>
      <c r="F4065" s="15">
        <f>IF(ISBLANK($D4065),"",IF(ISBLANK($E4065),VLOOKUP($D4065,$J:$K,2,FALSE),VLOOKUP($E4065,'Daycare Packages'!$A:$G,7,FALSE)))</f>
        <v>26</v>
      </c>
      <c r="G4065" s="15"/>
      <c r="H4065" s="15">
        <f t="shared" si="148"/>
        <v>26</v>
      </c>
      <c r="I4065" s="198">
        <f t="shared" si="149"/>
        <v>4</v>
      </c>
    </row>
    <row r="4066" spans="1:10" x14ac:dyDescent="0.3">
      <c r="A4066" s="10">
        <v>43563</v>
      </c>
      <c r="B4066" s="11" t="s">
        <v>114</v>
      </c>
      <c r="C4066" s="11" t="s">
        <v>789</v>
      </c>
      <c r="D4066" s="11" t="s">
        <v>662</v>
      </c>
      <c r="E4066" s="11">
        <v>6735275</v>
      </c>
      <c r="F4066" s="15">
        <f>IF(ISBLANK($D4066),"",IF(ISBLANK($E4066),VLOOKUP($D4066,$J:$K,2,FALSE),VLOOKUP($E4066,'Daycare Packages'!$A:$G,7,FALSE)))</f>
        <v>22</v>
      </c>
      <c r="G4066" s="15"/>
      <c r="H4066" s="15">
        <f t="shared" si="148"/>
        <v>22</v>
      </c>
      <c r="I4066" s="198">
        <f t="shared" si="149"/>
        <v>4</v>
      </c>
    </row>
    <row r="4067" spans="1:10" x14ac:dyDescent="0.3">
      <c r="A4067" s="10">
        <v>43563</v>
      </c>
      <c r="B4067" s="11" t="s">
        <v>1305</v>
      </c>
      <c r="C4067" s="11" t="s">
        <v>1306</v>
      </c>
      <c r="D4067" s="11" t="s">
        <v>662</v>
      </c>
      <c r="F4067" s="15">
        <f>IF(ISBLANK($D4067),"",IF(ISBLANK($E4067),VLOOKUP($D4067,$J:$K,2,FALSE),VLOOKUP($E4067,'Daycare Packages'!$A:$G,7,FALSE)))</f>
        <v>30</v>
      </c>
      <c r="G4067" s="15"/>
      <c r="H4067" s="15">
        <f t="shared" si="148"/>
        <v>30</v>
      </c>
      <c r="I4067" s="198">
        <f t="shared" si="149"/>
        <v>4</v>
      </c>
    </row>
    <row r="4068" spans="1:10" x14ac:dyDescent="0.3">
      <c r="A4068" s="10">
        <v>43563</v>
      </c>
      <c r="B4068" s="11" t="s">
        <v>252</v>
      </c>
      <c r="C4068" s="11" t="s">
        <v>396</v>
      </c>
      <c r="D4068" s="11" t="s">
        <v>662</v>
      </c>
      <c r="F4068" s="15">
        <f>IF(ISBLANK($D4068),"",IF(ISBLANK($E4068),VLOOKUP($D4068,$J:$K,2,FALSE),VLOOKUP($E4068,'Daycare Packages'!$A:$G,7,FALSE)))</f>
        <v>30</v>
      </c>
      <c r="G4068" s="15"/>
      <c r="H4068" s="15">
        <f t="shared" si="148"/>
        <v>30</v>
      </c>
      <c r="I4068" s="198">
        <f t="shared" si="149"/>
        <v>4</v>
      </c>
    </row>
    <row r="4069" spans="1:10" x14ac:dyDescent="0.3">
      <c r="A4069" s="10">
        <v>43563</v>
      </c>
      <c r="B4069" s="11" t="s">
        <v>204</v>
      </c>
      <c r="C4069" s="11" t="s">
        <v>774</v>
      </c>
      <c r="D4069" s="11" t="s">
        <v>662</v>
      </c>
      <c r="E4069" s="11">
        <v>6792788</v>
      </c>
      <c r="F4069" s="15">
        <f>IF(ISBLANK($D4069),"",IF(ISBLANK($E4069),VLOOKUP($D4069,$J:$K,2,FALSE),VLOOKUP($E4069,'Daycare Packages'!$A:$G,7,FALSE)))</f>
        <v>25</v>
      </c>
      <c r="G4069" s="15"/>
      <c r="H4069" s="15">
        <f t="shared" si="148"/>
        <v>25</v>
      </c>
      <c r="I4069" s="198">
        <f t="shared" si="149"/>
        <v>4</v>
      </c>
    </row>
    <row r="4070" spans="1:10" x14ac:dyDescent="0.3">
      <c r="A4070" s="10">
        <v>43563</v>
      </c>
      <c r="B4070" s="11" t="s">
        <v>168</v>
      </c>
      <c r="C4070" s="11" t="s">
        <v>640</v>
      </c>
      <c r="D4070" s="11" t="s">
        <v>662</v>
      </c>
      <c r="F4070" s="15">
        <f>IF(ISBLANK($D4070),"",IF(ISBLANK($E4070),VLOOKUP($D4070,$J:$K,2,FALSE),VLOOKUP($E4070,'Daycare Packages'!$A:$G,7,FALSE)))</f>
        <v>30</v>
      </c>
      <c r="G4070" s="15"/>
      <c r="H4070" s="15">
        <f t="shared" si="148"/>
        <v>30</v>
      </c>
      <c r="I4070" s="198">
        <f t="shared" si="149"/>
        <v>4</v>
      </c>
    </row>
    <row r="4071" spans="1:10" x14ac:dyDescent="0.3">
      <c r="A4071" s="10">
        <v>43563</v>
      </c>
      <c r="B4071" s="11" t="s">
        <v>799</v>
      </c>
      <c r="C4071" s="11" t="s">
        <v>800</v>
      </c>
      <c r="D4071" s="11" t="s">
        <v>662</v>
      </c>
      <c r="F4071" s="15">
        <f>IF(ISBLANK($D4071),"",IF(ISBLANK($E4071),VLOOKUP($D4071,$J:$K,2,FALSE),VLOOKUP($E4071,'Daycare Packages'!$A:$G,7,FALSE)))</f>
        <v>30</v>
      </c>
      <c r="G4071" s="15"/>
      <c r="H4071" s="15">
        <f t="shared" si="148"/>
        <v>30</v>
      </c>
      <c r="I4071" s="198">
        <f t="shared" si="149"/>
        <v>4</v>
      </c>
    </row>
    <row r="4072" spans="1:10" x14ac:dyDescent="0.3">
      <c r="A4072" s="10">
        <v>43563</v>
      </c>
      <c r="B4072" s="11" t="s">
        <v>147</v>
      </c>
      <c r="C4072" s="11" t="s">
        <v>796</v>
      </c>
      <c r="D4072" s="11" t="s">
        <v>662</v>
      </c>
      <c r="E4072" s="11">
        <v>6814069</v>
      </c>
      <c r="F4072" s="15">
        <f>IF(ISBLANK($D4072),"",IF(ISBLANK($E4072),VLOOKUP($D4072,$J:$K,2,FALSE),VLOOKUP($E4072,'Daycare Packages'!$A:$G,7,FALSE)))</f>
        <v>23</v>
      </c>
      <c r="G4072" s="15"/>
      <c r="H4072" s="15">
        <f t="shared" si="148"/>
        <v>23</v>
      </c>
      <c r="I4072" s="198">
        <f t="shared" si="149"/>
        <v>4</v>
      </c>
    </row>
    <row r="4073" spans="1:10" x14ac:dyDescent="0.3">
      <c r="A4073" s="10">
        <v>43563</v>
      </c>
      <c r="B4073" s="11" t="s">
        <v>713</v>
      </c>
      <c r="C4073" s="11" t="s">
        <v>714</v>
      </c>
      <c r="D4073" s="11" t="s">
        <v>662</v>
      </c>
      <c r="F4073" s="15">
        <f>IF(ISBLANK($D4073),"",IF(ISBLANK($E4073),VLOOKUP($D4073,$J:$K,2,FALSE),VLOOKUP($E4073,'Daycare Packages'!$A:$G,7,FALSE)))</f>
        <v>30</v>
      </c>
      <c r="G4073" s="15"/>
      <c r="H4073" s="15">
        <f t="shared" si="148"/>
        <v>30</v>
      </c>
      <c r="I4073" s="198">
        <f t="shared" si="149"/>
        <v>4</v>
      </c>
    </row>
    <row r="4074" spans="1:10" x14ac:dyDescent="0.3">
      <c r="A4074" s="10">
        <v>43563</v>
      </c>
      <c r="B4074" s="11" t="s">
        <v>141</v>
      </c>
      <c r="C4074" s="11" t="s">
        <v>564</v>
      </c>
      <c r="D4074" s="11" t="s">
        <v>662</v>
      </c>
      <c r="E4074" s="11">
        <v>6820926</v>
      </c>
      <c r="F4074" s="15">
        <f>IF(ISBLANK($D4074),"",IF(ISBLANK($E4074),VLOOKUP($D4074,$J:$K,2,FALSE),VLOOKUP($E4074,'Daycare Packages'!$A:$G,7,FALSE)))</f>
        <v>26</v>
      </c>
      <c r="G4074" s="15"/>
      <c r="H4074" s="15">
        <f t="shared" si="148"/>
        <v>26</v>
      </c>
      <c r="I4074" s="198">
        <f t="shared" si="149"/>
        <v>4</v>
      </c>
    </row>
    <row r="4075" spans="1:10" x14ac:dyDescent="0.3">
      <c r="A4075" s="10">
        <v>43563</v>
      </c>
      <c r="B4075" s="11" t="s">
        <v>1171</v>
      </c>
      <c r="C4075" s="11" t="s">
        <v>1172</v>
      </c>
      <c r="D4075" s="11" t="s">
        <v>662</v>
      </c>
      <c r="E4075" s="11">
        <v>6814838</v>
      </c>
      <c r="F4075" s="15">
        <f>IF(ISBLANK($D4075),"",IF(ISBLANK($E4075),VLOOKUP($D4075,$J:$K,2,FALSE),VLOOKUP($E4075,'Daycare Packages'!$A:$G,7,FALSE)))</f>
        <v>27</v>
      </c>
      <c r="G4075" s="15"/>
      <c r="H4075" s="15">
        <f t="shared" si="148"/>
        <v>27</v>
      </c>
      <c r="I4075" s="198">
        <f t="shared" si="149"/>
        <v>4</v>
      </c>
    </row>
    <row r="4076" spans="1:10" x14ac:dyDescent="0.3">
      <c r="A4076" s="10">
        <v>43563</v>
      </c>
      <c r="B4076" s="11" t="s">
        <v>411</v>
      </c>
      <c r="C4076" s="11" t="s">
        <v>412</v>
      </c>
      <c r="F4076" s="15" t="str">
        <f>IF(ISBLANK($D4076),"",IF(ISBLANK($E4076),VLOOKUP($D4076,$J:$K,2,FALSE),VLOOKUP($E4076,'Daycare Packages'!$A:$G,7,FALSE)))</f>
        <v/>
      </c>
      <c r="G4076" s="15"/>
      <c r="H4076" s="15" t="str">
        <f t="shared" si="148"/>
        <v/>
      </c>
      <c r="I4076" s="198">
        <f t="shared" si="149"/>
        <v>4</v>
      </c>
    </row>
    <row r="4077" spans="1:10" x14ac:dyDescent="0.3">
      <c r="A4077" s="55">
        <v>43563</v>
      </c>
      <c r="B4077" s="56" t="s">
        <v>156</v>
      </c>
      <c r="C4077" s="56" t="s">
        <v>479</v>
      </c>
      <c r="D4077" s="56" t="s">
        <v>662</v>
      </c>
      <c r="E4077" s="56">
        <v>6798024</v>
      </c>
      <c r="F4077" s="59">
        <f>IF(ISBLANK($D4077),"",IF(ISBLANK($E4077),VLOOKUP($D4077,$J:$K,2,FALSE),VLOOKUP($E4077,'Daycare Packages'!$A:$G,7,FALSE)))</f>
        <v>23</v>
      </c>
      <c r="G4077" s="59"/>
      <c r="H4077" s="59">
        <f t="shared" si="148"/>
        <v>23</v>
      </c>
      <c r="I4077" s="198">
        <f t="shared" si="149"/>
        <v>4</v>
      </c>
    </row>
    <row r="4078" spans="1:10" x14ac:dyDescent="0.3">
      <c r="A4078" s="10">
        <v>43564</v>
      </c>
      <c r="B4078" s="11" t="s">
        <v>889</v>
      </c>
      <c r="C4078" s="11" t="s">
        <v>890</v>
      </c>
      <c r="D4078" s="11" t="s">
        <v>659</v>
      </c>
      <c r="F4078" s="15">
        <f>IF(ISBLANK($D4078),"",IF(ISBLANK($E4078),VLOOKUP($D4078,$J:$K,2,FALSE),VLOOKUP($E4078,'Daycare Packages'!$A:$G,7,FALSE)))</f>
        <v>20</v>
      </c>
      <c r="G4078" s="15"/>
      <c r="H4078" s="15">
        <f t="shared" si="148"/>
        <v>20</v>
      </c>
      <c r="I4078" s="198">
        <f t="shared" si="149"/>
        <v>4</v>
      </c>
      <c r="J4078" s="13">
        <f>4153-4080</f>
        <v>73</v>
      </c>
    </row>
    <row r="4079" spans="1:10" x14ac:dyDescent="0.3">
      <c r="A4079" s="10">
        <v>43564</v>
      </c>
      <c r="B4079" s="11" t="s">
        <v>154</v>
      </c>
      <c r="C4079" s="11" t="s">
        <v>729</v>
      </c>
      <c r="D4079" s="11" t="s">
        <v>659</v>
      </c>
      <c r="E4079" s="11">
        <v>6813144</v>
      </c>
      <c r="F4079" s="15">
        <f>IF(ISBLANK($D4079),"",IF(ISBLANK($E4079),VLOOKUP($D4079,$J:$K,2,FALSE),VLOOKUP($E4079,'Daycare Packages'!$A:$G,7,FALSE)))</f>
        <v>19</v>
      </c>
      <c r="G4079" s="15"/>
      <c r="H4079" s="15">
        <f t="shared" si="148"/>
        <v>19</v>
      </c>
      <c r="I4079" s="198">
        <f t="shared" si="149"/>
        <v>4</v>
      </c>
    </row>
    <row r="4080" spans="1:10" x14ac:dyDescent="0.3">
      <c r="A4080" s="10">
        <v>43564</v>
      </c>
      <c r="B4080" s="11" t="s">
        <v>152</v>
      </c>
      <c r="C4080" s="11" t="s">
        <v>679</v>
      </c>
      <c r="D4080" s="11" t="s">
        <v>662</v>
      </c>
      <c r="E4080" s="11">
        <v>6804823</v>
      </c>
      <c r="F4080" s="15">
        <f>IF(ISBLANK($D4080),"",IF(ISBLANK($E4080),VLOOKUP($D4080,$J:$K,2,FALSE),VLOOKUP($E4080,'Daycare Packages'!$A:$G,7,FALSE)))</f>
        <v>23</v>
      </c>
      <c r="G4080" s="15"/>
      <c r="H4080" s="15">
        <f t="shared" si="148"/>
        <v>23</v>
      </c>
      <c r="I4080" s="198">
        <f t="shared" si="149"/>
        <v>4</v>
      </c>
    </row>
    <row r="4081" spans="1:9" x14ac:dyDescent="0.3">
      <c r="A4081" s="10">
        <v>43564</v>
      </c>
      <c r="B4081" s="11" t="s">
        <v>667</v>
      </c>
      <c r="C4081" s="11" t="s">
        <v>668</v>
      </c>
      <c r="D4081" s="11" t="s">
        <v>659</v>
      </c>
      <c r="F4081" s="15">
        <f>IF(ISBLANK($D4081),"",IF(ISBLANK($E4081),VLOOKUP($D4081,$J:$K,2,FALSE),VLOOKUP($E4081,'Daycare Packages'!$A:$G,7,FALSE)))</f>
        <v>20</v>
      </c>
      <c r="G4081" s="15"/>
      <c r="H4081" s="15">
        <f t="shared" si="148"/>
        <v>20</v>
      </c>
      <c r="I4081" s="198">
        <f t="shared" si="149"/>
        <v>4</v>
      </c>
    </row>
    <row r="4082" spans="1:9" x14ac:dyDescent="0.3">
      <c r="A4082" s="10">
        <v>43564</v>
      </c>
      <c r="B4082" s="11" t="s">
        <v>1308</v>
      </c>
      <c r="C4082" s="11" t="s">
        <v>748</v>
      </c>
      <c r="D4082" s="11" t="s">
        <v>671</v>
      </c>
      <c r="F4082" s="15">
        <f>IF(ISBLANK($D4082),"",IF(ISBLANK($E4082),VLOOKUP($D4082,$J:$K,2,FALSE),VLOOKUP($E4082,'Daycare Packages'!$A:$G,7,FALSE)))</f>
        <v>0</v>
      </c>
      <c r="G4082" s="15"/>
      <c r="H4082" s="15">
        <f t="shared" si="148"/>
        <v>0</v>
      </c>
      <c r="I4082" s="198">
        <f t="shared" si="149"/>
        <v>4</v>
      </c>
    </row>
    <row r="4083" spans="1:9" x14ac:dyDescent="0.3">
      <c r="A4083" s="10">
        <v>43564</v>
      </c>
      <c r="B4083" s="11" t="s">
        <v>1165</v>
      </c>
      <c r="C4083" s="11" t="s">
        <v>1166</v>
      </c>
      <c r="D4083" s="11" t="s">
        <v>659</v>
      </c>
      <c r="E4083" s="11">
        <v>6815839</v>
      </c>
      <c r="F4083" s="15">
        <f>IF(ISBLANK($D4083),"",IF(ISBLANK($E4083),VLOOKUP($D4083,$J:$K,2,FALSE),VLOOKUP($E4083,'Daycare Packages'!$A:$G,7,FALSE)))</f>
        <v>18</v>
      </c>
      <c r="G4083" s="15"/>
      <c r="H4083" s="15">
        <f t="shared" si="148"/>
        <v>18</v>
      </c>
      <c r="I4083" s="198">
        <f t="shared" si="149"/>
        <v>4</v>
      </c>
    </row>
    <row r="4084" spans="1:9" x14ac:dyDescent="0.3">
      <c r="A4084" s="10">
        <v>43564</v>
      </c>
      <c r="B4084" s="11" t="s">
        <v>190</v>
      </c>
      <c r="C4084" s="11" t="s">
        <v>718</v>
      </c>
      <c r="D4084" s="11" t="s">
        <v>659</v>
      </c>
      <c r="F4084" s="15">
        <f>IF(ISBLANK($D4084),"",IF(ISBLANK($E4084),VLOOKUP($D4084,$J:$K,2,FALSE),VLOOKUP($E4084,'Daycare Packages'!$A:$G,7,FALSE)))</f>
        <v>20</v>
      </c>
      <c r="G4084" s="15"/>
      <c r="H4084" s="15">
        <f t="shared" si="148"/>
        <v>20</v>
      </c>
      <c r="I4084" s="198">
        <f t="shared" si="149"/>
        <v>4</v>
      </c>
    </row>
    <row r="4085" spans="1:9" x14ac:dyDescent="0.3">
      <c r="A4085" s="10">
        <v>43564</v>
      </c>
      <c r="B4085" s="11" t="s">
        <v>1259</v>
      </c>
      <c r="C4085" s="11" t="s">
        <v>229</v>
      </c>
      <c r="D4085" s="11" t="s">
        <v>659</v>
      </c>
      <c r="F4085" s="15">
        <f>IF(ISBLANK($D4085),"",IF(ISBLANK($E4085),VLOOKUP($D4085,$J:$K,2,FALSE),VLOOKUP($E4085,'Daycare Packages'!$A:$G,7,FALSE)))</f>
        <v>20</v>
      </c>
      <c r="G4085" s="15"/>
      <c r="H4085" s="15">
        <f t="shared" si="148"/>
        <v>20</v>
      </c>
      <c r="I4085" s="198">
        <f t="shared" si="149"/>
        <v>4</v>
      </c>
    </row>
    <row r="4086" spans="1:9" x14ac:dyDescent="0.3">
      <c r="A4086" s="10">
        <v>43564</v>
      </c>
      <c r="B4086" s="11" t="s">
        <v>1257</v>
      </c>
      <c r="C4086" s="11" t="s">
        <v>1258</v>
      </c>
      <c r="D4086" s="11" t="s">
        <v>659</v>
      </c>
      <c r="F4086" s="15">
        <f>IF(ISBLANK($D4086),"",IF(ISBLANK($E4086),VLOOKUP($D4086,$J:$K,2,FALSE),VLOOKUP($E4086,'Daycare Packages'!$A:$G,7,FALSE)))</f>
        <v>20</v>
      </c>
      <c r="G4086" s="15"/>
      <c r="H4086" s="15">
        <f t="shared" si="148"/>
        <v>20</v>
      </c>
      <c r="I4086" s="198">
        <f t="shared" si="149"/>
        <v>4</v>
      </c>
    </row>
    <row r="4087" spans="1:9" x14ac:dyDescent="0.3">
      <c r="A4087" s="10">
        <v>43564</v>
      </c>
      <c r="B4087" s="11" t="s">
        <v>849</v>
      </c>
      <c r="C4087" s="11" t="s">
        <v>850</v>
      </c>
      <c r="D4087" s="11" t="s">
        <v>662</v>
      </c>
      <c r="F4087" s="15">
        <f>IF(ISBLANK($D4087),"",IF(ISBLANK($E4087),VLOOKUP($D4087,$J:$K,2,FALSE),VLOOKUP($E4087,'Daycare Packages'!$A:$G,7,FALSE)))</f>
        <v>30</v>
      </c>
      <c r="G4087" s="15"/>
      <c r="H4087" s="15">
        <f t="shared" si="148"/>
        <v>30</v>
      </c>
      <c r="I4087" s="198">
        <f t="shared" si="149"/>
        <v>4</v>
      </c>
    </row>
    <row r="4088" spans="1:9" x14ac:dyDescent="0.3">
      <c r="A4088" s="10">
        <v>43564</v>
      </c>
      <c r="B4088" s="11" t="s">
        <v>1000</v>
      </c>
      <c r="C4088" s="11" t="s">
        <v>1001</v>
      </c>
      <c r="D4088" s="11" t="s">
        <v>662</v>
      </c>
      <c r="F4088" s="15">
        <f>IF(ISBLANK($D4088),"",IF(ISBLANK($E4088),VLOOKUP($D4088,$J:$K,2,FALSE),VLOOKUP($E4088,'Daycare Packages'!$A:$G,7,FALSE)))</f>
        <v>30</v>
      </c>
      <c r="G4088" s="15"/>
      <c r="H4088" s="15">
        <f t="shared" si="148"/>
        <v>30</v>
      </c>
      <c r="I4088" s="198">
        <f t="shared" si="149"/>
        <v>4</v>
      </c>
    </row>
    <row r="4089" spans="1:9" x14ac:dyDescent="0.3">
      <c r="A4089" s="10">
        <v>43564</v>
      </c>
      <c r="B4089" s="11" t="s">
        <v>202</v>
      </c>
      <c r="C4089" s="11" t="s">
        <v>520</v>
      </c>
      <c r="D4089" s="11" t="s">
        <v>662</v>
      </c>
      <c r="E4089" s="11">
        <v>6732314</v>
      </c>
      <c r="F4089" s="15">
        <f>IF(ISBLANK($D4089),"",IF(ISBLANK($E4089),VLOOKUP($D4089,$J:$K,2,FALSE),VLOOKUP($E4089,'Daycare Packages'!$A:$G,7,FALSE)))</f>
        <v>25</v>
      </c>
      <c r="G4089" s="15"/>
      <c r="H4089" s="15">
        <f t="shared" si="148"/>
        <v>25</v>
      </c>
      <c r="I4089" s="198">
        <f t="shared" si="149"/>
        <v>4</v>
      </c>
    </row>
    <row r="4090" spans="1:9" x14ac:dyDescent="0.3">
      <c r="A4090" s="10">
        <v>43564</v>
      </c>
      <c r="B4090" s="11" t="s">
        <v>1309</v>
      </c>
      <c r="C4090" s="11" t="s">
        <v>892</v>
      </c>
      <c r="D4090" s="11" t="s">
        <v>662</v>
      </c>
      <c r="F4090" s="15">
        <f>IF(ISBLANK($D4090),"",IF(ISBLANK($E4090),VLOOKUP($D4090,$J:$K,2,FALSE),VLOOKUP($E4090,'Daycare Packages'!$A:$G,7,FALSE)))</f>
        <v>30</v>
      </c>
      <c r="G4090" s="15"/>
      <c r="H4090" s="15">
        <f t="shared" si="148"/>
        <v>30</v>
      </c>
      <c r="I4090" s="198">
        <f t="shared" si="149"/>
        <v>4</v>
      </c>
    </row>
    <row r="4091" spans="1:9" x14ac:dyDescent="0.3">
      <c r="A4091" s="10">
        <v>43564</v>
      </c>
      <c r="B4091" s="11" t="s">
        <v>270</v>
      </c>
      <c r="C4091" s="11" t="s">
        <v>455</v>
      </c>
      <c r="D4091" s="11" t="s">
        <v>659</v>
      </c>
      <c r="F4091" s="15">
        <f>IF(ISBLANK($D4091),"",IF(ISBLANK($E4091),VLOOKUP($D4091,$J:$K,2,FALSE),VLOOKUP($E4091,'Daycare Packages'!$A:$G,7,FALSE)))</f>
        <v>20</v>
      </c>
      <c r="G4091" s="15"/>
      <c r="H4091" s="15">
        <f t="shared" si="148"/>
        <v>20</v>
      </c>
      <c r="I4091" s="198">
        <f t="shared" si="149"/>
        <v>4</v>
      </c>
    </row>
    <row r="4092" spans="1:9" x14ac:dyDescent="0.3">
      <c r="A4092" s="10">
        <v>43564</v>
      </c>
      <c r="B4092" s="11" t="s">
        <v>912</v>
      </c>
      <c r="C4092" s="11" t="s">
        <v>1290</v>
      </c>
      <c r="D4092" s="11" t="s">
        <v>662</v>
      </c>
      <c r="F4092" s="15">
        <f>IF(ISBLANK($D4092),"",IF(ISBLANK($E4092),VLOOKUP($D4092,$J:$K,2,FALSE),VLOOKUP($E4092,'Daycare Packages'!$A:$G,7,FALSE)))</f>
        <v>30</v>
      </c>
      <c r="G4092" s="15"/>
      <c r="H4092" s="15">
        <f t="shared" si="148"/>
        <v>30</v>
      </c>
      <c r="I4092" s="198">
        <f t="shared" si="149"/>
        <v>4</v>
      </c>
    </row>
    <row r="4093" spans="1:9" x14ac:dyDescent="0.3">
      <c r="A4093" s="10">
        <v>43564</v>
      </c>
      <c r="B4093" s="11" t="s">
        <v>162</v>
      </c>
      <c r="C4093" s="11" t="s">
        <v>676</v>
      </c>
      <c r="D4093" s="11" t="s">
        <v>662</v>
      </c>
      <c r="E4093" s="11">
        <v>6759400</v>
      </c>
      <c r="F4093" s="15">
        <f>IF(ISBLANK($D4093),"",IF(ISBLANK($E4093),VLOOKUP($D4093,$J:$K,2,FALSE),VLOOKUP($E4093,'Daycare Packages'!$A:$G,7,FALSE)))</f>
        <v>27</v>
      </c>
      <c r="G4093" s="15"/>
      <c r="H4093" s="15">
        <f t="shared" si="148"/>
        <v>27</v>
      </c>
      <c r="I4093" s="198">
        <f t="shared" si="149"/>
        <v>4</v>
      </c>
    </row>
    <row r="4094" spans="1:9" x14ac:dyDescent="0.3">
      <c r="A4094" s="10">
        <v>43564</v>
      </c>
      <c r="B4094" s="11" t="s">
        <v>420</v>
      </c>
      <c r="C4094" s="11" t="s">
        <v>421</v>
      </c>
      <c r="D4094" s="11" t="s">
        <v>662</v>
      </c>
      <c r="F4094" s="15">
        <f>IF(ISBLANK($D4094),"",IF(ISBLANK($E4094),VLOOKUP($D4094,$J:$K,2,FALSE),VLOOKUP($E4094,'Daycare Packages'!$A:$G,7,FALSE)))</f>
        <v>30</v>
      </c>
      <c r="G4094" s="15"/>
      <c r="H4094" s="15">
        <f t="shared" ref="H4094:H4158" si="150">IF(ISBLANK(D4094),"",SUM(F4094:G4094))</f>
        <v>30</v>
      </c>
      <c r="I4094" s="198">
        <f t="shared" si="149"/>
        <v>4</v>
      </c>
    </row>
    <row r="4095" spans="1:9" x14ac:dyDescent="0.3">
      <c r="A4095" s="10">
        <v>43564</v>
      </c>
      <c r="B4095" s="11" t="s">
        <v>1221</v>
      </c>
      <c r="C4095" s="11" t="s">
        <v>1246</v>
      </c>
      <c r="D4095" s="11" t="s">
        <v>662</v>
      </c>
      <c r="E4095" s="11">
        <v>6812344</v>
      </c>
      <c r="F4095" s="15">
        <f>IF(ISBLANK($D4095),"",IF(ISBLANK($E4095),VLOOKUP($D4095,$J:$K,2,FALSE),VLOOKUP($E4095,'Daycare Packages'!$A:$G,7,FALSE)))</f>
        <v>26</v>
      </c>
      <c r="G4095" s="15"/>
      <c r="H4095" s="15">
        <f t="shared" si="150"/>
        <v>26</v>
      </c>
      <c r="I4095" s="198">
        <f t="shared" si="149"/>
        <v>4</v>
      </c>
    </row>
    <row r="4096" spans="1:9" x14ac:dyDescent="0.3">
      <c r="A4096" s="10">
        <v>43564</v>
      </c>
      <c r="B4096" s="11" t="s">
        <v>690</v>
      </c>
      <c r="C4096" s="11" t="s">
        <v>691</v>
      </c>
      <c r="D4096" s="11" t="s">
        <v>662</v>
      </c>
      <c r="E4096" s="11">
        <v>6829038</v>
      </c>
      <c r="F4096" s="15">
        <f>IF(ISBLANK($D4096),"",IF(ISBLANK($E4096),VLOOKUP($D4096,$J:$K,2,FALSE),VLOOKUP($E4096,'Daycare Packages'!$A:$G,7,FALSE)))</f>
        <v>25</v>
      </c>
      <c r="G4096" s="15"/>
      <c r="H4096" s="15">
        <f t="shared" si="150"/>
        <v>25</v>
      </c>
      <c r="I4096" s="198">
        <f t="shared" si="149"/>
        <v>4</v>
      </c>
    </row>
    <row r="4097" spans="1:9" x14ac:dyDescent="0.3">
      <c r="A4097" s="10">
        <v>43564</v>
      </c>
      <c r="B4097" s="11" t="s">
        <v>663</v>
      </c>
      <c r="C4097" s="11" t="s">
        <v>665</v>
      </c>
      <c r="D4097" s="11" t="s">
        <v>662</v>
      </c>
      <c r="F4097" s="15">
        <f>IF(ISBLANK($D4097),"",IF(ISBLANK($E4097),VLOOKUP($D4097,$J:$K,2,FALSE),VLOOKUP($E4097,'Daycare Packages'!$A:$G,7,FALSE)))</f>
        <v>30</v>
      </c>
      <c r="G4097" s="15"/>
      <c r="H4097" s="15">
        <f t="shared" si="150"/>
        <v>30</v>
      </c>
      <c r="I4097" s="198">
        <f t="shared" si="149"/>
        <v>4</v>
      </c>
    </row>
    <row r="4098" spans="1:9" x14ac:dyDescent="0.3">
      <c r="A4098" s="10">
        <v>43564</v>
      </c>
      <c r="B4098" s="11" t="s">
        <v>663</v>
      </c>
      <c r="C4098" s="11" t="s">
        <v>664</v>
      </c>
      <c r="D4098" s="11" t="s">
        <v>662</v>
      </c>
      <c r="F4098" s="15">
        <f>IF(ISBLANK($D4098),"",IF(ISBLANK($E4098),VLOOKUP($D4098,$J:$K,2,FALSE),VLOOKUP($E4098,'Daycare Packages'!$A:$G,7,FALSE)))</f>
        <v>30</v>
      </c>
      <c r="G4098" s="15"/>
      <c r="H4098" s="15">
        <f t="shared" si="150"/>
        <v>30</v>
      </c>
      <c r="I4098" s="198">
        <f t="shared" si="149"/>
        <v>4</v>
      </c>
    </row>
    <row r="4099" spans="1:9" x14ac:dyDescent="0.3">
      <c r="A4099" s="10">
        <v>43564</v>
      </c>
      <c r="B4099" s="11" t="s">
        <v>234</v>
      </c>
      <c r="C4099" s="11" t="s">
        <v>682</v>
      </c>
      <c r="D4099" s="11" t="s">
        <v>662</v>
      </c>
      <c r="F4099" s="15">
        <f>IF(ISBLANK($D4099),"",IF(ISBLANK($E4099),VLOOKUP($D4099,$J:$K,2,FALSE),VLOOKUP($E4099,'Daycare Packages'!$A:$G,7,FALSE)))</f>
        <v>30</v>
      </c>
      <c r="G4099" s="15"/>
      <c r="H4099" s="15">
        <f t="shared" si="150"/>
        <v>30</v>
      </c>
      <c r="I4099" s="198">
        <f t="shared" ref="I4099:I4162" si="151">IF(A4099="",0,MONTH(A4099))</f>
        <v>4</v>
      </c>
    </row>
    <row r="4100" spans="1:9" x14ac:dyDescent="0.3">
      <c r="A4100" s="10">
        <v>43564</v>
      </c>
      <c r="B4100" s="11" t="s">
        <v>680</v>
      </c>
      <c r="C4100" s="11" t="s">
        <v>681</v>
      </c>
      <c r="D4100" s="11" t="s">
        <v>662</v>
      </c>
      <c r="F4100" s="15">
        <f>IF(ISBLANK($D4100),"",IF(ISBLANK($E4100),VLOOKUP($D4100,$J:$K,2,FALSE),VLOOKUP($E4100,'Daycare Packages'!$A:$G,7,FALSE)))</f>
        <v>30</v>
      </c>
      <c r="G4100" s="15">
        <v>-4.5</v>
      </c>
      <c r="H4100" s="15">
        <f t="shared" si="150"/>
        <v>25.5</v>
      </c>
      <c r="I4100" s="198">
        <f t="shared" si="151"/>
        <v>4</v>
      </c>
    </row>
    <row r="4101" spans="1:9" x14ac:dyDescent="0.3">
      <c r="A4101" s="10">
        <v>43564</v>
      </c>
      <c r="B4101" s="11" t="s">
        <v>680</v>
      </c>
      <c r="C4101" s="11" t="s">
        <v>592</v>
      </c>
      <c r="D4101" s="11" t="s">
        <v>662</v>
      </c>
      <c r="F4101" s="15">
        <f>IF(ISBLANK($D4101),"",IF(ISBLANK($E4101),VLOOKUP($D4101,$J:$K,2,FALSE),VLOOKUP($E4101,'Daycare Packages'!$A:$G,7,FALSE)))</f>
        <v>30</v>
      </c>
      <c r="G4101" s="15">
        <v>-4.5</v>
      </c>
      <c r="H4101" s="15">
        <f t="shared" si="150"/>
        <v>25.5</v>
      </c>
      <c r="I4101" s="198">
        <f t="shared" si="151"/>
        <v>4</v>
      </c>
    </row>
    <row r="4102" spans="1:9" x14ac:dyDescent="0.3">
      <c r="A4102" s="10">
        <v>43564</v>
      </c>
      <c r="B4102" s="11" t="s">
        <v>182</v>
      </c>
      <c r="C4102" s="11" t="s">
        <v>685</v>
      </c>
      <c r="D4102" s="11" t="s">
        <v>662</v>
      </c>
      <c r="E4102" s="11">
        <v>6820021</v>
      </c>
      <c r="F4102" s="15">
        <f>IF(ISBLANK($D4102),"",IF(ISBLANK($E4102),VLOOKUP($D4102,$J:$K,2,FALSE),VLOOKUP($E4102,'Daycare Packages'!$A:$G,7,FALSE)))</f>
        <v>20.7</v>
      </c>
      <c r="G4102" s="15"/>
      <c r="H4102" s="15">
        <f t="shared" si="150"/>
        <v>20.7</v>
      </c>
      <c r="I4102" s="198">
        <f t="shared" si="151"/>
        <v>4</v>
      </c>
    </row>
    <row r="4103" spans="1:9" x14ac:dyDescent="0.3">
      <c r="A4103" s="10">
        <v>43564</v>
      </c>
      <c r="B4103" s="11" t="s">
        <v>209</v>
      </c>
      <c r="C4103" s="11" t="s">
        <v>702</v>
      </c>
      <c r="D4103" s="11" t="s">
        <v>662</v>
      </c>
      <c r="E4103" s="11">
        <v>6804993</v>
      </c>
      <c r="F4103" s="15">
        <f>IF(ISBLANK($D4103),"",IF(ISBLANK($E4103),VLOOKUP($D4103,$J:$K,2,FALSE),VLOOKUP($E4103,'Daycare Packages'!$A:$G,7,FALSE)))</f>
        <v>26</v>
      </c>
      <c r="G4103" s="15"/>
      <c r="H4103" s="15">
        <f t="shared" si="150"/>
        <v>26</v>
      </c>
      <c r="I4103" s="198">
        <f t="shared" si="151"/>
        <v>4</v>
      </c>
    </row>
    <row r="4104" spans="1:9" x14ac:dyDescent="0.3">
      <c r="A4104" s="10">
        <v>43564</v>
      </c>
      <c r="B4104" s="11" t="s">
        <v>199</v>
      </c>
      <c r="C4104" s="11" t="s">
        <v>711</v>
      </c>
      <c r="D4104" s="11" t="s">
        <v>662</v>
      </c>
      <c r="E4104" s="11">
        <v>6730274</v>
      </c>
      <c r="F4104" s="15">
        <f>IF(ISBLANK($D4104),"",IF(ISBLANK($E4104),VLOOKUP($D4104,$J:$K,2,FALSE),VLOOKUP($E4104,'Daycare Packages'!$A:$G,7,FALSE)))</f>
        <v>25</v>
      </c>
      <c r="G4104" s="15"/>
      <c r="H4104" s="15">
        <f t="shared" si="150"/>
        <v>25</v>
      </c>
      <c r="I4104" s="198">
        <f t="shared" si="151"/>
        <v>4</v>
      </c>
    </row>
    <row r="4105" spans="1:9" x14ac:dyDescent="0.3">
      <c r="A4105" s="10">
        <v>43564</v>
      </c>
      <c r="B4105" s="11" t="s">
        <v>196</v>
      </c>
      <c r="C4105" s="11" t="s">
        <v>432</v>
      </c>
      <c r="D4105" s="11" t="s">
        <v>662</v>
      </c>
      <c r="E4105" s="11">
        <v>6728047</v>
      </c>
      <c r="F4105" s="15">
        <f>IF(ISBLANK($D4105),"",IF(ISBLANK($E4105),VLOOKUP($D4105,$J:$K,2,FALSE),VLOOKUP($E4105,'Daycare Packages'!$A:$G,7,FALSE)))</f>
        <v>24</v>
      </c>
      <c r="G4105" s="15"/>
      <c r="H4105" s="15">
        <f t="shared" si="150"/>
        <v>24</v>
      </c>
      <c r="I4105" s="198">
        <f t="shared" si="151"/>
        <v>4</v>
      </c>
    </row>
    <row r="4106" spans="1:9" x14ac:dyDescent="0.3">
      <c r="A4106" s="10">
        <v>43564</v>
      </c>
      <c r="B4106" s="11" t="s">
        <v>1311</v>
      </c>
      <c r="C4106" s="11" t="s">
        <v>1312</v>
      </c>
      <c r="D4106" s="11" t="s">
        <v>671</v>
      </c>
      <c r="F4106" s="15">
        <f>IF(ISBLANK($D4106),"",IF(ISBLANK($E4106),VLOOKUP($D4106,$J:$K,2,FALSE),VLOOKUP($E4106,'Daycare Packages'!$A:$G,7,FALSE)))</f>
        <v>0</v>
      </c>
      <c r="G4106" s="15"/>
      <c r="H4106" s="15">
        <f t="shared" si="150"/>
        <v>0</v>
      </c>
      <c r="I4106" s="198">
        <f t="shared" si="151"/>
        <v>4</v>
      </c>
    </row>
    <row r="4107" spans="1:9" x14ac:dyDescent="0.3">
      <c r="A4107" s="10">
        <v>43564</v>
      </c>
      <c r="B4107" s="11" t="s">
        <v>722</v>
      </c>
      <c r="C4107" s="11" t="s">
        <v>548</v>
      </c>
      <c r="D4107" s="11" t="s">
        <v>662</v>
      </c>
      <c r="F4107" s="15">
        <f>IF(ISBLANK($D4107),"",IF(ISBLANK($E4107),VLOOKUP($D4107,$J:$K,2,FALSE),VLOOKUP($E4107,'Daycare Packages'!$A:$G,7,FALSE)))</f>
        <v>30</v>
      </c>
      <c r="G4107" s="15"/>
      <c r="H4107" s="15">
        <f t="shared" si="150"/>
        <v>30</v>
      </c>
      <c r="I4107" s="198">
        <f t="shared" si="151"/>
        <v>4</v>
      </c>
    </row>
    <row r="4108" spans="1:9" x14ac:dyDescent="0.3">
      <c r="A4108" s="10">
        <v>43564</v>
      </c>
      <c r="B4108" s="11" t="s">
        <v>907</v>
      </c>
      <c r="C4108" s="11" t="s">
        <v>908</v>
      </c>
      <c r="D4108" s="11" t="s">
        <v>662</v>
      </c>
      <c r="F4108" s="15">
        <f>IF(ISBLANK($D4108),"",IF(ISBLANK($E4108),VLOOKUP($D4108,$J:$K,2,FALSE),VLOOKUP($E4108,'Daycare Packages'!$A:$G,7,FALSE)))</f>
        <v>30</v>
      </c>
      <c r="G4108" s="15"/>
      <c r="H4108" s="15">
        <f t="shared" si="150"/>
        <v>30</v>
      </c>
      <c r="I4108" s="198">
        <f t="shared" si="151"/>
        <v>4</v>
      </c>
    </row>
    <row r="4109" spans="1:9" x14ac:dyDescent="0.3">
      <c r="A4109" s="10">
        <v>43564</v>
      </c>
      <c r="B4109" s="11" t="s">
        <v>907</v>
      </c>
      <c r="C4109" s="11" t="s">
        <v>909</v>
      </c>
      <c r="D4109" s="11" t="s">
        <v>662</v>
      </c>
      <c r="F4109" s="15">
        <f>IF(ISBLANK($D4109),"",IF(ISBLANK($E4109),VLOOKUP($D4109,$J:$K,2,FALSE),VLOOKUP($E4109,'Daycare Packages'!$A:$G,7,FALSE)))</f>
        <v>30</v>
      </c>
      <c r="G4109" s="15"/>
      <c r="H4109" s="15">
        <f t="shared" si="150"/>
        <v>30</v>
      </c>
      <c r="I4109" s="198">
        <f t="shared" si="151"/>
        <v>4</v>
      </c>
    </row>
    <row r="4110" spans="1:9" x14ac:dyDescent="0.3">
      <c r="A4110" s="10">
        <v>43564</v>
      </c>
      <c r="B4110" s="11" t="s">
        <v>244</v>
      </c>
      <c r="C4110" s="11" t="s">
        <v>673</v>
      </c>
      <c r="D4110" s="11" t="s">
        <v>662</v>
      </c>
      <c r="F4110" s="15">
        <f>IF(ISBLANK($D4110),"",IF(ISBLANK($E4110),VLOOKUP($D4110,$J:$K,2,FALSE),VLOOKUP($E4110,'Daycare Packages'!$A:$G,7,FALSE)))</f>
        <v>30</v>
      </c>
      <c r="G4110" s="15"/>
      <c r="H4110" s="15">
        <f t="shared" si="150"/>
        <v>30</v>
      </c>
      <c r="I4110" s="198">
        <f t="shared" si="151"/>
        <v>4</v>
      </c>
    </row>
    <row r="4111" spans="1:9" x14ac:dyDescent="0.3">
      <c r="A4111" s="10">
        <v>43564</v>
      </c>
      <c r="B4111" s="11" t="s">
        <v>137</v>
      </c>
      <c r="C4111" s="11" t="s">
        <v>693</v>
      </c>
      <c r="D4111" s="11" t="s">
        <v>662</v>
      </c>
      <c r="E4111" s="11">
        <v>6730873</v>
      </c>
      <c r="F4111" s="15">
        <f>IF(ISBLANK($D4111),"",IF(ISBLANK($E4111),VLOOKUP($D4111,$J:$K,2,FALSE),VLOOKUP($E4111,'Daycare Packages'!$A:$G,7,FALSE)))</f>
        <v>22</v>
      </c>
      <c r="G4111" s="15"/>
      <c r="H4111" s="15">
        <f t="shared" si="150"/>
        <v>22</v>
      </c>
      <c r="I4111" s="198">
        <f t="shared" si="151"/>
        <v>4</v>
      </c>
    </row>
    <row r="4112" spans="1:9" x14ac:dyDescent="0.3">
      <c r="A4112" s="10">
        <v>43564</v>
      </c>
      <c r="B4112" s="11" t="s">
        <v>1307</v>
      </c>
      <c r="C4112" s="11" t="s">
        <v>996</v>
      </c>
      <c r="D4112" s="11" t="s">
        <v>662</v>
      </c>
      <c r="E4112" s="11">
        <v>6828065</v>
      </c>
      <c r="F4112" s="15">
        <f>IF(ISBLANK($D4112),"",IF(ISBLANK($E4112),VLOOKUP($D4112,$J:$K,2,FALSE),VLOOKUP($E4112,'Daycare Packages'!$A:$G,7,FALSE)))</f>
        <v>27</v>
      </c>
      <c r="G4112" s="15"/>
      <c r="H4112" s="15">
        <f t="shared" si="150"/>
        <v>27</v>
      </c>
      <c r="I4112" s="198">
        <f t="shared" si="151"/>
        <v>4</v>
      </c>
    </row>
    <row r="4113" spans="1:9" x14ac:dyDescent="0.3">
      <c r="A4113" s="10">
        <v>43564</v>
      </c>
      <c r="B4113" s="11" t="s">
        <v>760</v>
      </c>
      <c r="C4113" s="11" t="s">
        <v>761</v>
      </c>
      <c r="D4113" s="11" t="s">
        <v>662</v>
      </c>
      <c r="F4113" s="15">
        <f>IF(ISBLANK($D4113),"",IF(ISBLANK($E4113),VLOOKUP($D4113,$J:$K,2,FALSE),VLOOKUP($E4113,'Daycare Packages'!$A:$G,7,FALSE)))</f>
        <v>30</v>
      </c>
      <c r="G4113" s="15"/>
      <c r="H4113" s="15">
        <f t="shared" si="150"/>
        <v>30</v>
      </c>
      <c r="I4113" s="198">
        <f t="shared" si="151"/>
        <v>4</v>
      </c>
    </row>
    <row r="4114" spans="1:9" x14ac:dyDescent="0.3">
      <c r="A4114" s="10">
        <v>43564</v>
      </c>
      <c r="B4114" s="11" t="s">
        <v>331</v>
      </c>
      <c r="C4114" s="11" t="s">
        <v>638</v>
      </c>
      <c r="D4114" s="11" t="s">
        <v>662</v>
      </c>
      <c r="F4114" s="15">
        <f>IF(ISBLANK($D4114),"",IF(ISBLANK($E4114),VLOOKUP($D4114,$J:$K,2,FALSE),VLOOKUP($E4114,'Daycare Packages'!$A:$G,7,FALSE)))</f>
        <v>30</v>
      </c>
      <c r="G4114" s="15"/>
      <c r="H4114" s="15">
        <f t="shared" si="150"/>
        <v>30</v>
      </c>
      <c r="I4114" s="198">
        <f t="shared" si="151"/>
        <v>4</v>
      </c>
    </row>
    <row r="4115" spans="1:9" x14ac:dyDescent="0.3">
      <c r="A4115" s="10">
        <v>43564</v>
      </c>
      <c r="B4115" s="11" t="s">
        <v>1029</v>
      </c>
      <c r="C4115" s="11" t="s">
        <v>402</v>
      </c>
      <c r="D4115" s="11" t="s">
        <v>662</v>
      </c>
      <c r="F4115" s="15">
        <f>IF(ISBLANK($D4115),"",IF(ISBLANK($E4115),VLOOKUP($D4115,$J:$K,2,FALSE),VLOOKUP($E4115,'Daycare Packages'!$A:$G,7,FALSE)))</f>
        <v>30</v>
      </c>
      <c r="G4115" s="15"/>
      <c r="H4115" s="15">
        <f t="shared" si="150"/>
        <v>30</v>
      </c>
      <c r="I4115" s="198">
        <f t="shared" si="151"/>
        <v>4</v>
      </c>
    </row>
    <row r="4116" spans="1:9" x14ac:dyDescent="0.3">
      <c r="A4116" s="10">
        <v>43564</v>
      </c>
      <c r="B4116" s="11" t="s">
        <v>167</v>
      </c>
      <c r="C4116" s="11" t="s">
        <v>726</v>
      </c>
      <c r="D4116" s="11" t="s">
        <v>662</v>
      </c>
      <c r="E4116" s="11">
        <v>6804987</v>
      </c>
      <c r="F4116" s="15">
        <f>IF(ISBLANK($D4116),"",IF(ISBLANK($E4116),VLOOKUP($D4116,$J:$K,2,FALSE),VLOOKUP($E4116,'Daycare Packages'!$A:$G,7,FALSE)))</f>
        <v>27</v>
      </c>
      <c r="G4116" s="15"/>
      <c r="H4116" s="15">
        <f t="shared" si="150"/>
        <v>27</v>
      </c>
      <c r="I4116" s="198">
        <f t="shared" si="151"/>
        <v>4</v>
      </c>
    </row>
    <row r="4117" spans="1:9" x14ac:dyDescent="0.3">
      <c r="A4117" s="10">
        <v>43564</v>
      </c>
      <c r="B4117" s="11" t="s">
        <v>167</v>
      </c>
      <c r="C4117" s="11" t="s">
        <v>467</v>
      </c>
      <c r="D4117" s="11" t="s">
        <v>662</v>
      </c>
      <c r="E4117" s="11">
        <v>6804987</v>
      </c>
      <c r="F4117" s="15">
        <f>IF(ISBLANK($D4117),"",IF(ISBLANK($E4117),VLOOKUP($D4117,$J:$K,2,FALSE),VLOOKUP($E4117,'Daycare Packages'!$A:$G,7,FALSE)))</f>
        <v>27</v>
      </c>
      <c r="G4117" s="15"/>
      <c r="H4117" s="15">
        <f t="shared" si="150"/>
        <v>27</v>
      </c>
      <c r="I4117" s="198">
        <f t="shared" si="151"/>
        <v>4</v>
      </c>
    </row>
    <row r="4118" spans="1:9" x14ac:dyDescent="0.3">
      <c r="A4118" s="10">
        <v>43564</v>
      </c>
      <c r="B4118" s="11" t="s">
        <v>171</v>
      </c>
      <c r="C4118" s="11" t="s">
        <v>693</v>
      </c>
      <c r="D4118" s="11" t="s">
        <v>662</v>
      </c>
      <c r="E4118" s="11">
        <v>6804106</v>
      </c>
      <c r="F4118" s="15">
        <f>IF(ISBLANK($D4118),"",IF(ISBLANK($E4118),VLOOKUP($D4118,$J:$K,2,FALSE),VLOOKUP($E4118,'Daycare Packages'!$A:$G,7,FALSE)))</f>
        <v>26</v>
      </c>
      <c r="G4118" s="15"/>
      <c r="H4118" s="15">
        <f t="shared" si="150"/>
        <v>26</v>
      </c>
      <c r="I4118" s="198">
        <f t="shared" si="151"/>
        <v>4</v>
      </c>
    </row>
    <row r="4119" spans="1:9" x14ac:dyDescent="0.3">
      <c r="A4119" s="10">
        <v>43564</v>
      </c>
      <c r="B4119" s="11" t="s">
        <v>924</v>
      </c>
      <c r="C4119" s="11" t="s">
        <v>925</v>
      </c>
      <c r="D4119" s="11" t="s">
        <v>662</v>
      </c>
      <c r="F4119" s="15">
        <f>IF(ISBLANK($D4119),"",IF(ISBLANK($E4119),VLOOKUP($D4119,$J:$K,2,FALSE),VLOOKUP($E4119,'Daycare Packages'!$A:$G,7,FALSE)))</f>
        <v>30</v>
      </c>
      <c r="G4119" s="15"/>
      <c r="H4119" s="15">
        <f t="shared" si="150"/>
        <v>30</v>
      </c>
      <c r="I4119" s="198">
        <f t="shared" si="151"/>
        <v>4</v>
      </c>
    </row>
    <row r="4120" spans="1:9" x14ac:dyDescent="0.3">
      <c r="A4120" s="10">
        <v>43564</v>
      </c>
      <c r="B4120" s="11" t="s">
        <v>136</v>
      </c>
      <c r="C4120" s="11" t="s">
        <v>650</v>
      </c>
      <c r="D4120" s="11" t="s">
        <v>662</v>
      </c>
      <c r="E4120" s="11">
        <v>6663980</v>
      </c>
      <c r="F4120" s="15">
        <f>IF(ISBLANK($D4120),"",IF(ISBLANK($E4120),VLOOKUP($D4120,$J:$K,2,FALSE),VLOOKUP($E4120,'Daycare Packages'!$A:$G,7,FALSE)))</f>
        <v>25</v>
      </c>
      <c r="G4120" s="15"/>
      <c r="H4120" s="15">
        <f t="shared" si="150"/>
        <v>25</v>
      </c>
      <c r="I4120" s="198">
        <f t="shared" si="151"/>
        <v>4</v>
      </c>
    </row>
    <row r="4121" spans="1:9" x14ac:dyDescent="0.3">
      <c r="A4121" s="10">
        <v>43564</v>
      </c>
      <c r="B4121" s="11" t="s">
        <v>122</v>
      </c>
      <c r="C4121" s="11" t="s">
        <v>740</v>
      </c>
      <c r="D4121" s="11" t="s">
        <v>662</v>
      </c>
      <c r="E4121" s="11">
        <v>6734317</v>
      </c>
      <c r="F4121" s="15">
        <f>IF(ISBLANK($D4121),"",IF(ISBLANK($E4121),VLOOKUP($D4121,$J:$K,2,FALSE),VLOOKUP($E4121,'Daycare Packages'!$A:$G,7,FALSE)))</f>
        <v>22</v>
      </c>
      <c r="G4121" s="15"/>
      <c r="H4121" s="15">
        <f t="shared" si="150"/>
        <v>22</v>
      </c>
      <c r="I4121" s="198">
        <f t="shared" si="151"/>
        <v>4</v>
      </c>
    </row>
    <row r="4122" spans="1:9" x14ac:dyDescent="0.3">
      <c r="A4122" s="10">
        <v>43564</v>
      </c>
      <c r="B4122" s="11" t="s">
        <v>146</v>
      </c>
      <c r="C4122" s="11" t="s">
        <v>705</v>
      </c>
      <c r="D4122" s="11" t="s">
        <v>662</v>
      </c>
      <c r="E4122" s="11">
        <v>6690320</v>
      </c>
      <c r="F4122" s="15">
        <f>IF(ISBLANK($D4122),"",IF(ISBLANK($E4122),VLOOKUP($D4122,$J:$K,2,FALSE),VLOOKUP($E4122,'Daycare Packages'!$A:$G,7,FALSE)))</f>
        <v>22</v>
      </c>
      <c r="G4122" s="15"/>
      <c r="H4122" s="15">
        <f t="shared" si="150"/>
        <v>22</v>
      </c>
      <c r="I4122" s="198">
        <f t="shared" si="151"/>
        <v>4</v>
      </c>
    </row>
    <row r="4123" spans="1:9" x14ac:dyDescent="0.3">
      <c r="A4123" s="10">
        <v>43564</v>
      </c>
      <c r="B4123" s="11" t="s">
        <v>217</v>
      </c>
      <c r="C4123" s="11" t="s">
        <v>402</v>
      </c>
      <c r="D4123" s="11" t="s">
        <v>662</v>
      </c>
      <c r="E4123" s="11">
        <v>6821524</v>
      </c>
      <c r="F4123" s="15">
        <f>IF(ISBLANK($D4123),"",IF(ISBLANK($E4123),VLOOKUP($D4123,$J:$K,2,FALSE),VLOOKUP($E4123,'Daycare Packages'!$A:$G,7,FALSE)))</f>
        <v>26</v>
      </c>
      <c r="G4123" s="15"/>
      <c r="H4123" s="15">
        <f t="shared" si="150"/>
        <v>26</v>
      </c>
      <c r="I4123" s="198">
        <f t="shared" si="151"/>
        <v>4</v>
      </c>
    </row>
    <row r="4124" spans="1:9" x14ac:dyDescent="0.3">
      <c r="A4124" s="10">
        <v>43564</v>
      </c>
      <c r="B4124" s="11" t="s">
        <v>207</v>
      </c>
      <c r="C4124" s="11" t="s">
        <v>229</v>
      </c>
      <c r="D4124" s="11" t="s">
        <v>662</v>
      </c>
      <c r="E4124" s="11">
        <v>6733314</v>
      </c>
      <c r="F4124" s="15">
        <f>IF(ISBLANK($D4124),"",IF(ISBLANK($E4124),VLOOKUP($D4124,$J:$K,2,FALSE),VLOOKUP($E4124,'Daycare Packages'!$A:$G,7,FALSE)))</f>
        <v>22</v>
      </c>
      <c r="G4124" s="15"/>
      <c r="H4124" s="15">
        <f t="shared" si="150"/>
        <v>22</v>
      </c>
      <c r="I4124" s="198">
        <f t="shared" si="151"/>
        <v>4</v>
      </c>
    </row>
    <row r="4125" spans="1:9" x14ac:dyDescent="0.3">
      <c r="A4125" s="10">
        <v>43564</v>
      </c>
      <c r="B4125" s="11" t="s">
        <v>511</v>
      </c>
      <c r="C4125" s="11" t="s">
        <v>512</v>
      </c>
      <c r="D4125" s="11" t="s">
        <v>662</v>
      </c>
      <c r="F4125" s="15">
        <f>IF(ISBLANK($D4125),"",IF(ISBLANK($E4125),VLOOKUP($D4125,$J:$K,2,FALSE),VLOOKUP($E4125,'Daycare Packages'!$A:$G,7,FALSE)))</f>
        <v>30</v>
      </c>
      <c r="G4125" s="15"/>
      <c r="H4125" s="15">
        <f t="shared" si="150"/>
        <v>30</v>
      </c>
      <c r="I4125" s="198">
        <f t="shared" si="151"/>
        <v>4</v>
      </c>
    </row>
    <row r="4126" spans="1:9" x14ac:dyDescent="0.3">
      <c r="A4126" s="10">
        <v>43564</v>
      </c>
      <c r="B4126" s="11" t="s">
        <v>230</v>
      </c>
      <c r="C4126" s="11" t="s">
        <v>493</v>
      </c>
      <c r="D4126" s="11" t="s">
        <v>662</v>
      </c>
      <c r="E4126" s="11">
        <v>6816780</v>
      </c>
      <c r="F4126" s="15">
        <f>IF(ISBLANK($D4126),"",IF(ISBLANK($E4126),VLOOKUP($D4126,$J:$K,2,FALSE),VLOOKUP($E4126,'Daycare Packages'!$A:$G,7,FALSE)))</f>
        <v>27</v>
      </c>
      <c r="G4126" s="15"/>
      <c r="H4126" s="15">
        <f>IF(ISBLANK(D4126),"",SUM(F4126:G4126))</f>
        <v>27</v>
      </c>
      <c r="I4126" s="198">
        <f t="shared" si="151"/>
        <v>4</v>
      </c>
    </row>
    <row r="4127" spans="1:9" x14ac:dyDescent="0.3">
      <c r="A4127" s="10">
        <v>43564</v>
      </c>
      <c r="B4127" s="11" t="s">
        <v>223</v>
      </c>
      <c r="C4127" s="11" t="s">
        <v>538</v>
      </c>
      <c r="D4127" s="11" t="s">
        <v>662</v>
      </c>
      <c r="F4127" s="15">
        <f>IF(ISBLANK($D4127),"",IF(ISBLANK($E4127),VLOOKUP($D4127,$J:$K,2,FALSE),VLOOKUP($E4127,'Daycare Packages'!$A:$G,7,FALSE)))</f>
        <v>30</v>
      </c>
      <c r="G4127" s="15"/>
      <c r="H4127" s="15">
        <f t="shared" si="150"/>
        <v>30</v>
      </c>
      <c r="I4127" s="198">
        <f t="shared" si="151"/>
        <v>4</v>
      </c>
    </row>
    <row r="4128" spans="1:9" x14ac:dyDescent="0.3">
      <c r="A4128" s="10">
        <v>43564</v>
      </c>
      <c r="B4128" s="11" t="s">
        <v>183</v>
      </c>
      <c r="C4128" s="11" t="s">
        <v>520</v>
      </c>
      <c r="D4128" s="11" t="s">
        <v>662</v>
      </c>
      <c r="E4128" s="11">
        <v>6807904</v>
      </c>
      <c r="F4128" s="15">
        <f>IF(ISBLANK($D4128),"",IF(ISBLANK($E4128),VLOOKUP($D4128,$J:$K,2,FALSE),VLOOKUP($E4128,'Daycare Packages'!$A:$G,7,FALSE)))</f>
        <v>27</v>
      </c>
      <c r="G4128" s="15"/>
      <c r="H4128" s="15">
        <f t="shared" si="150"/>
        <v>27</v>
      </c>
      <c r="I4128" s="198">
        <f t="shared" si="151"/>
        <v>4</v>
      </c>
    </row>
    <row r="4129" spans="1:9" x14ac:dyDescent="0.3">
      <c r="A4129" s="10">
        <v>43564</v>
      </c>
      <c r="B4129" s="11" t="s">
        <v>170</v>
      </c>
      <c r="C4129" s="11" t="s">
        <v>710</v>
      </c>
      <c r="D4129" s="11" t="s">
        <v>662</v>
      </c>
      <c r="E4129" s="11">
        <v>6715199</v>
      </c>
      <c r="F4129" s="15">
        <f>IF(ISBLANK($D4129),"",IF(ISBLANK($E4129),VLOOKUP($D4129,$J:$K,2,FALSE),VLOOKUP($E4129,'Daycare Packages'!$A:$G,7,FALSE)))</f>
        <v>22</v>
      </c>
      <c r="G4129" s="15"/>
      <c r="H4129" s="15">
        <f t="shared" si="150"/>
        <v>22</v>
      </c>
      <c r="I4129" s="198">
        <f t="shared" si="151"/>
        <v>4</v>
      </c>
    </row>
    <row r="4130" spans="1:9" x14ac:dyDescent="0.3">
      <c r="A4130" s="10">
        <v>43564</v>
      </c>
      <c r="B4130" s="11" t="s">
        <v>179</v>
      </c>
      <c r="C4130" s="11" t="s">
        <v>706</v>
      </c>
      <c r="D4130" s="11" t="s">
        <v>662</v>
      </c>
      <c r="E4130" s="11">
        <v>6762837</v>
      </c>
      <c r="F4130" s="15">
        <f>IF(ISBLANK($D4130),"",IF(ISBLANK($E4130),VLOOKUP($D4130,$J:$K,2,FALSE),VLOOKUP($E4130,'Daycare Packages'!$A:$G,7,FALSE)))</f>
        <v>27</v>
      </c>
      <c r="G4130" s="15"/>
      <c r="H4130" s="15">
        <f t="shared" si="150"/>
        <v>27</v>
      </c>
      <c r="I4130" s="198">
        <f t="shared" si="151"/>
        <v>4</v>
      </c>
    </row>
    <row r="4131" spans="1:9" x14ac:dyDescent="0.3">
      <c r="A4131" s="10">
        <v>43564</v>
      </c>
      <c r="B4131" s="11" t="s">
        <v>189</v>
      </c>
      <c r="C4131" s="11" t="s">
        <v>638</v>
      </c>
      <c r="D4131" s="11" t="s">
        <v>662</v>
      </c>
      <c r="E4131" s="11">
        <v>6725260</v>
      </c>
      <c r="F4131" s="15">
        <f>IF(ISBLANK($D4131),"",IF(ISBLANK($E4131),VLOOKUP($D4131,$J:$K,2,FALSE),VLOOKUP($E4131,'Daycare Packages'!$A:$G,7,FALSE)))</f>
        <v>22</v>
      </c>
      <c r="G4131" s="15"/>
      <c r="H4131" s="15">
        <f t="shared" si="150"/>
        <v>22</v>
      </c>
      <c r="I4131" s="198">
        <f t="shared" si="151"/>
        <v>4</v>
      </c>
    </row>
    <row r="4132" spans="1:9" x14ac:dyDescent="0.3">
      <c r="A4132" s="10">
        <v>43564</v>
      </c>
      <c r="B4132" s="11" t="s">
        <v>163</v>
      </c>
      <c r="C4132" s="11" t="s">
        <v>805</v>
      </c>
      <c r="D4132" s="11" t="s">
        <v>662</v>
      </c>
      <c r="E4132" s="11">
        <v>6815937</v>
      </c>
      <c r="F4132" s="15">
        <f>IF(ISBLANK($D4132),"",IF(ISBLANK($E4132),VLOOKUP($D4132,$J:$K,2,FALSE),VLOOKUP($E4132,'Daycare Packages'!$A:$G,7,FALSE)))</f>
        <v>27</v>
      </c>
      <c r="G4132" s="15"/>
      <c r="H4132" s="15">
        <f t="shared" si="150"/>
        <v>27</v>
      </c>
      <c r="I4132" s="198">
        <f t="shared" si="151"/>
        <v>4</v>
      </c>
    </row>
    <row r="4133" spans="1:9" x14ac:dyDescent="0.3">
      <c r="A4133" s="10">
        <v>43564</v>
      </c>
      <c r="B4133" s="11" t="s">
        <v>138</v>
      </c>
      <c r="C4133" s="11" t="s">
        <v>573</v>
      </c>
      <c r="D4133" s="11" t="s">
        <v>662</v>
      </c>
      <c r="E4133" s="11">
        <v>6803103</v>
      </c>
      <c r="F4133" s="15">
        <f>IF(ISBLANK($D4133),"",IF(ISBLANK($E4133),VLOOKUP($D4133,$J:$K,2,FALSE),VLOOKUP($E4133,'Daycare Packages'!$A:$G,7,FALSE)))</f>
        <v>23</v>
      </c>
      <c r="G4133" s="15"/>
      <c r="H4133" s="15">
        <f t="shared" si="150"/>
        <v>23</v>
      </c>
      <c r="I4133" s="198">
        <f t="shared" si="151"/>
        <v>4</v>
      </c>
    </row>
    <row r="4134" spans="1:9" x14ac:dyDescent="0.3">
      <c r="A4134" s="10">
        <v>43564</v>
      </c>
      <c r="B4134" s="11" t="s">
        <v>147</v>
      </c>
      <c r="C4134" s="11" t="s">
        <v>796</v>
      </c>
      <c r="D4134" s="11" t="s">
        <v>662</v>
      </c>
      <c r="E4134" s="11">
        <v>6814069</v>
      </c>
      <c r="F4134" s="15">
        <f>IF(ISBLANK($D4134),"",IF(ISBLANK($E4134),VLOOKUP($D4134,$J:$K,2,FALSE),VLOOKUP($E4134,'Daycare Packages'!$A:$G,7,FALSE)))</f>
        <v>23</v>
      </c>
      <c r="G4134" s="15"/>
      <c r="H4134" s="15">
        <f t="shared" si="150"/>
        <v>23</v>
      </c>
      <c r="I4134" s="198">
        <f t="shared" si="151"/>
        <v>4</v>
      </c>
    </row>
    <row r="4135" spans="1:9" x14ac:dyDescent="0.3">
      <c r="A4135" s="10">
        <v>43564</v>
      </c>
      <c r="B4135" s="11" t="s">
        <v>700</v>
      </c>
      <c r="C4135" s="11" t="s">
        <v>701</v>
      </c>
      <c r="D4135" s="11" t="s">
        <v>662</v>
      </c>
      <c r="F4135" s="15">
        <f>IF(ISBLANK($D4135),"",IF(ISBLANK($E4135),VLOOKUP($D4135,$J:$K,2,FALSE),VLOOKUP($E4135,'Daycare Packages'!$A:$G,7,FALSE)))</f>
        <v>30</v>
      </c>
      <c r="G4135" s="15"/>
      <c r="H4135" s="15">
        <f t="shared" si="150"/>
        <v>30</v>
      </c>
      <c r="I4135" s="198">
        <f t="shared" si="151"/>
        <v>4</v>
      </c>
    </row>
    <row r="4136" spans="1:9" x14ac:dyDescent="0.3">
      <c r="A4136" s="10">
        <v>43564</v>
      </c>
      <c r="B4136" s="11" t="s">
        <v>887</v>
      </c>
      <c r="C4136" s="11" t="s">
        <v>888</v>
      </c>
      <c r="D4136" s="11" t="s">
        <v>662</v>
      </c>
      <c r="F4136" s="15">
        <f>IF(ISBLANK($D4136),"",IF(ISBLANK($E4136),VLOOKUP($D4136,$J:$K,2,FALSE),VLOOKUP($E4136,'Daycare Packages'!$A:$G,7,FALSE)))</f>
        <v>30</v>
      </c>
      <c r="G4136" s="15"/>
      <c r="H4136" s="15">
        <f t="shared" si="150"/>
        <v>30</v>
      </c>
      <c r="I4136" s="198">
        <f t="shared" si="151"/>
        <v>4</v>
      </c>
    </row>
    <row r="4137" spans="1:9" x14ac:dyDescent="0.3">
      <c r="A4137" s="10">
        <v>43564</v>
      </c>
      <c r="B4137" s="11" t="s">
        <v>320</v>
      </c>
      <c r="C4137" s="11" t="s">
        <v>777</v>
      </c>
      <c r="D4137" s="11" t="s">
        <v>662</v>
      </c>
      <c r="F4137" s="15">
        <f>IF(ISBLANK($D4137),"",IF(ISBLANK($E4137),VLOOKUP($D4137,$J:$K,2,FALSE),VLOOKUP($E4137,'Daycare Packages'!$A:$G,7,FALSE)))</f>
        <v>30</v>
      </c>
      <c r="G4137" s="15"/>
      <c r="H4137" s="15">
        <f t="shared" si="150"/>
        <v>30</v>
      </c>
      <c r="I4137" s="198">
        <f t="shared" si="151"/>
        <v>4</v>
      </c>
    </row>
    <row r="4138" spans="1:9" x14ac:dyDescent="0.3">
      <c r="A4138" s="10">
        <v>43564</v>
      </c>
      <c r="B4138" s="11" t="s">
        <v>215</v>
      </c>
      <c r="C4138" s="11" t="s">
        <v>741</v>
      </c>
      <c r="D4138" s="11" t="s">
        <v>662</v>
      </c>
      <c r="F4138" s="15">
        <f>IF(ISBLANK($D4138),"",IF(ISBLANK($E4138),VLOOKUP($D4138,$J:$K,2,FALSE),VLOOKUP($E4138,'Daycare Packages'!$A:$G,7,FALSE)))</f>
        <v>30</v>
      </c>
      <c r="G4138" s="15"/>
      <c r="H4138" s="15">
        <f t="shared" si="150"/>
        <v>30</v>
      </c>
      <c r="I4138" s="198">
        <f t="shared" si="151"/>
        <v>4</v>
      </c>
    </row>
    <row r="4139" spans="1:9" x14ac:dyDescent="0.3">
      <c r="A4139" s="10">
        <v>43564</v>
      </c>
      <c r="B4139" s="11" t="s">
        <v>947</v>
      </c>
      <c r="C4139" s="11" t="s">
        <v>948</v>
      </c>
      <c r="D4139" s="11" t="s">
        <v>662</v>
      </c>
      <c r="E4139" s="11">
        <v>6808250</v>
      </c>
      <c r="F4139" s="15">
        <f>IF(ISBLANK($D4139),"",IF(ISBLANK($E4139),VLOOKUP($D4139,$J:$K,2,FALSE),VLOOKUP($E4139,'Daycare Packages'!$A:$G,7,FALSE)))</f>
        <v>27</v>
      </c>
      <c r="G4139" s="15"/>
      <c r="H4139" s="15">
        <f t="shared" si="150"/>
        <v>27</v>
      </c>
      <c r="I4139" s="198">
        <f t="shared" si="151"/>
        <v>4</v>
      </c>
    </row>
    <row r="4140" spans="1:9" x14ac:dyDescent="0.3">
      <c r="A4140" s="10">
        <v>43564</v>
      </c>
      <c r="B4140" s="11" t="s">
        <v>282</v>
      </c>
      <c r="C4140" s="11" t="s">
        <v>735</v>
      </c>
      <c r="D4140" s="11" t="s">
        <v>662</v>
      </c>
      <c r="F4140" s="15">
        <f>IF(ISBLANK($D4140),"",IF(ISBLANK($E4140),VLOOKUP($D4140,$J:$K,2,FALSE),VLOOKUP($E4140,'Daycare Packages'!$A:$G,7,FALSE)))</f>
        <v>30</v>
      </c>
      <c r="G4140" s="15"/>
      <c r="H4140" s="15">
        <f t="shared" si="150"/>
        <v>30</v>
      </c>
      <c r="I4140" s="198">
        <f t="shared" si="151"/>
        <v>4</v>
      </c>
    </row>
    <row r="4141" spans="1:9" x14ac:dyDescent="0.3">
      <c r="A4141" s="10">
        <v>43564</v>
      </c>
      <c r="B4141" s="11" t="s">
        <v>141</v>
      </c>
      <c r="C4141" s="11" t="s">
        <v>564</v>
      </c>
      <c r="D4141" s="11" t="s">
        <v>662</v>
      </c>
      <c r="E4141" s="11">
        <v>6820926</v>
      </c>
      <c r="F4141" s="15">
        <f>IF(ISBLANK($D4141),"",IF(ISBLANK($E4141),VLOOKUP($D4141,$J:$K,2,FALSE),VLOOKUP($E4141,'Daycare Packages'!$A:$G,7,FALSE)))</f>
        <v>26</v>
      </c>
      <c r="G4141" s="15"/>
      <c r="H4141" s="15">
        <f t="shared" si="150"/>
        <v>26</v>
      </c>
      <c r="I4141" s="198">
        <f t="shared" si="151"/>
        <v>4</v>
      </c>
    </row>
    <row r="4142" spans="1:9" x14ac:dyDescent="0.3">
      <c r="A4142" s="10">
        <v>43564</v>
      </c>
      <c r="B4142" s="11" t="s">
        <v>834</v>
      </c>
      <c r="C4142" s="11" t="s">
        <v>835</v>
      </c>
      <c r="D4142" s="11" t="s">
        <v>662</v>
      </c>
      <c r="F4142" s="15">
        <f>IF(ISBLANK($D4142),"",IF(ISBLANK($E4142),VLOOKUP($D4142,$J:$K,2,FALSE),VLOOKUP($E4142,'Daycare Packages'!$A:$G,7,FALSE)))</f>
        <v>30</v>
      </c>
      <c r="G4142" s="15"/>
      <c r="H4142" s="15">
        <f t="shared" si="150"/>
        <v>30</v>
      </c>
      <c r="I4142" s="198">
        <f t="shared" si="151"/>
        <v>4</v>
      </c>
    </row>
    <row r="4143" spans="1:9" x14ac:dyDescent="0.3">
      <c r="A4143" s="10">
        <v>43564</v>
      </c>
      <c r="B4143" s="11" t="s">
        <v>163</v>
      </c>
      <c r="C4143" s="11" t="s">
        <v>593</v>
      </c>
      <c r="D4143" s="11" t="s">
        <v>662</v>
      </c>
      <c r="E4143" s="11">
        <v>6797125</v>
      </c>
      <c r="F4143" s="15">
        <f>IF(ISBLANK($D4143),"",IF(ISBLANK($E4143),VLOOKUP($D4143,$J:$K,2,FALSE),VLOOKUP($E4143,'Daycare Packages'!$A:$G,7,FALSE)))</f>
        <v>27</v>
      </c>
      <c r="G4143" s="15"/>
      <c r="H4143" s="15">
        <f t="shared" si="150"/>
        <v>27</v>
      </c>
      <c r="I4143" s="198">
        <f t="shared" si="151"/>
        <v>4</v>
      </c>
    </row>
    <row r="4144" spans="1:9" x14ac:dyDescent="0.3">
      <c r="A4144" s="10">
        <v>43564</v>
      </c>
      <c r="B4144" s="11" t="s">
        <v>161</v>
      </c>
      <c r="C4144" s="11" t="s">
        <v>832</v>
      </c>
      <c r="D4144" s="11" t="s">
        <v>662</v>
      </c>
      <c r="E4144" s="11">
        <v>6825087</v>
      </c>
      <c r="F4144" s="15">
        <f>IF(ISBLANK($D4144),"",IF(ISBLANK($E4144),VLOOKUP($D4144,$J:$K,2,FALSE),VLOOKUP($E4144,'Daycare Packages'!$A:$G,7,FALSE)))</f>
        <v>27</v>
      </c>
      <c r="G4144" s="15"/>
      <c r="H4144" s="15">
        <f t="shared" si="150"/>
        <v>27</v>
      </c>
      <c r="I4144" s="198">
        <f t="shared" si="151"/>
        <v>4</v>
      </c>
    </row>
    <row r="4145" spans="1:9" x14ac:dyDescent="0.3">
      <c r="A4145" s="10">
        <v>43564</v>
      </c>
      <c r="B4145" s="11" t="s">
        <v>340</v>
      </c>
      <c r="C4145" s="11" t="s">
        <v>746</v>
      </c>
      <c r="D4145" s="11" t="s">
        <v>662</v>
      </c>
      <c r="F4145" s="15">
        <f>IF(ISBLANK($D4145),"",IF(ISBLANK($E4145),VLOOKUP($D4145,$J:$K,2,FALSE),VLOOKUP($E4145,'Daycare Packages'!$A:$G,7,FALSE)))</f>
        <v>30</v>
      </c>
      <c r="G4145" s="15">
        <v>-3.6</v>
      </c>
      <c r="H4145" s="15">
        <f t="shared" si="150"/>
        <v>26.4</v>
      </c>
      <c r="I4145" s="198">
        <f t="shared" si="151"/>
        <v>4</v>
      </c>
    </row>
    <row r="4146" spans="1:9" x14ac:dyDescent="0.3">
      <c r="A4146" s="10">
        <v>43564</v>
      </c>
      <c r="B4146" s="11" t="s">
        <v>340</v>
      </c>
      <c r="C4146" s="11" t="s">
        <v>745</v>
      </c>
      <c r="D4146" s="11" t="s">
        <v>662</v>
      </c>
      <c r="F4146" s="15">
        <f>IF(ISBLANK($D4146),"",IF(ISBLANK($E4146),VLOOKUP($D4146,$J:$K,2,FALSE),VLOOKUP($E4146,'Daycare Packages'!$A:$G,7,FALSE)))</f>
        <v>30</v>
      </c>
      <c r="G4146" s="15">
        <v>-3.6</v>
      </c>
      <c r="H4146" s="15">
        <f t="shared" si="150"/>
        <v>26.4</v>
      </c>
      <c r="I4146" s="198">
        <f t="shared" si="151"/>
        <v>4</v>
      </c>
    </row>
    <row r="4147" spans="1:9" x14ac:dyDescent="0.3">
      <c r="A4147" s="10">
        <v>43564</v>
      </c>
      <c r="B4147" s="11" t="s">
        <v>722</v>
      </c>
      <c r="C4147" s="11" t="s">
        <v>712</v>
      </c>
      <c r="D4147" s="11" t="s">
        <v>662</v>
      </c>
      <c r="E4147" s="11">
        <v>6770212</v>
      </c>
      <c r="F4147" s="15">
        <f>IF(ISBLANK($D4147),"",IF(ISBLANK($E4147),VLOOKUP($D4147,$J:$K,2,FALSE),VLOOKUP($E4147,'Daycare Packages'!$A:$G,7,FALSE)))</f>
        <v>26</v>
      </c>
      <c r="G4147" s="15"/>
      <c r="H4147" s="15">
        <f t="shared" si="150"/>
        <v>26</v>
      </c>
      <c r="I4147" s="198">
        <f t="shared" si="151"/>
        <v>4</v>
      </c>
    </row>
    <row r="4148" spans="1:9" x14ac:dyDescent="0.3">
      <c r="A4148" s="10">
        <v>43564</v>
      </c>
      <c r="B4148" s="11" t="s">
        <v>156</v>
      </c>
      <c r="C4148" s="11" t="s">
        <v>479</v>
      </c>
      <c r="D4148" s="11" t="s">
        <v>662</v>
      </c>
      <c r="E4148" s="11">
        <v>6798024</v>
      </c>
      <c r="F4148" s="15">
        <f>IF(ISBLANK($D4148),"",IF(ISBLANK($E4148),VLOOKUP($D4148,$J:$K,2,FALSE),VLOOKUP($E4148,'Daycare Packages'!$A:$G,7,FALSE)))</f>
        <v>23</v>
      </c>
      <c r="G4148" s="15"/>
      <c r="H4148" s="15">
        <f t="shared" si="150"/>
        <v>23</v>
      </c>
      <c r="I4148" s="198">
        <f t="shared" si="151"/>
        <v>4</v>
      </c>
    </row>
    <row r="4149" spans="1:9" x14ac:dyDescent="0.3">
      <c r="A4149" s="10">
        <v>43564</v>
      </c>
      <c r="B4149" s="11" t="s">
        <v>177</v>
      </c>
      <c r="C4149" s="11" t="s">
        <v>417</v>
      </c>
      <c r="D4149" s="11" t="s">
        <v>662</v>
      </c>
      <c r="E4149" s="11">
        <v>6822832</v>
      </c>
      <c r="F4149" s="15">
        <f>IF(ISBLANK($D4149),"",IF(ISBLANK($E4149),VLOOKUP($D4149,$J:$K,2,FALSE),VLOOKUP($E4149,'Daycare Packages'!$A:$G,7,FALSE)))</f>
        <v>26</v>
      </c>
      <c r="G4149" s="15"/>
      <c r="H4149" s="15">
        <f t="shared" si="150"/>
        <v>26</v>
      </c>
      <c r="I4149" s="198">
        <f t="shared" si="151"/>
        <v>4</v>
      </c>
    </row>
    <row r="4150" spans="1:9" x14ac:dyDescent="0.3">
      <c r="A4150" s="10">
        <v>43564</v>
      </c>
      <c r="B4150" s="11" t="s">
        <v>1171</v>
      </c>
      <c r="C4150" s="11" t="s">
        <v>1172</v>
      </c>
      <c r="D4150" s="11" t="s">
        <v>662</v>
      </c>
      <c r="E4150" s="11">
        <v>6826791</v>
      </c>
      <c r="F4150" s="15">
        <f>IF(ISBLANK($D4150),"",IF(ISBLANK($E4150),VLOOKUP($D4150,$J:$K,2,FALSE),VLOOKUP($E4150,'Daycare Packages'!$A:$G,7,FALSE)))</f>
        <v>27</v>
      </c>
      <c r="G4150" s="15"/>
      <c r="H4150" s="15">
        <f t="shared" si="150"/>
        <v>27</v>
      </c>
      <c r="I4150" s="198">
        <f t="shared" si="151"/>
        <v>4</v>
      </c>
    </row>
    <row r="4151" spans="1:9" x14ac:dyDescent="0.3">
      <c r="A4151" s="10">
        <v>43564</v>
      </c>
      <c r="B4151" s="11" t="s">
        <v>127</v>
      </c>
      <c r="C4151" s="11" t="s">
        <v>715</v>
      </c>
      <c r="D4151" s="11" t="s">
        <v>662</v>
      </c>
      <c r="E4151" s="11">
        <v>6756191</v>
      </c>
      <c r="F4151" s="15">
        <f>IF(ISBLANK($D4151),"",IF(ISBLANK($E4151),VLOOKUP($D4151,$J:$K,2,FALSE),VLOOKUP($E4151,'Daycare Packages'!$A:$G,7,FALSE)))</f>
        <v>23</v>
      </c>
      <c r="G4151" s="15"/>
      <c r="H4151" s="15">
        <f t="shared" si="150"/>
        <v>23</v>
      </c>
      <c r="I4151" s="198">
        <f t="shared" si="151"/>
        <v>4</v>
      </c>
    </row>
    <row r="4152" spans="1:9" x14ac:dyDescent="0.3">
      <c r="A4152" s="10">
        <v>43564</v>
      </c>
      <c r="B4152" s="11" t="s">
        <v>941</v>
      </c>
      <c r="C4152" s="11" t="s">
        <v>487</v>
      </c>
      <c r="D4152" s="11" t="s">
        <v>662</v>
      </c>
      <c r="F4152" s="15">
        <f>IF(ISBLANK($D4152),"",IF(ISBLANK($E4152),VLOOKUP($D4152,$J:$K,2,FALSE),VLOOKUP($E4152,'Daycare Packages'!$A:$G,7,FALSE)))</f>
        <v>30</v>
      </c>
      <c r="G4152" s="15"/>
      <c r="H4152" s="15">
        <f t="shared" si="150"/>
        <v>30</v>
      </c>
      <c r="I4152" s="198">
        <f t="shared" si="151"/>
        <v>4</v>
      </c>
    </row>
    <row r="4153" spans="1:9" x14ac:dyDescent="0.3">
      <c r="A4153" s="10">
        <v>43564</v>
      </c>
      <c r="B4153" s="11" t="s">
        <v>459</v>
      </c>
      <c r="C4153" s="11" t="s">
        <v>460</v>
      </c>
      <c r="D4153" s="11" t="s">
        <v>662</v>
      </c>
      <c r="F4153" s="15">
        <f>IF(ISBLANK($D4153),"",IF(ISBLANK($E4153),VLOOKUP($D4153,$J:$K,2,FALSE),VLOOKUP($E4153,'Daycare Packages'!$A:$G,7,FALSE)))</f>
        <v>30</v>
      </c>
      <c r="G4153" s="15"/>
      <c r="H4153" s="15">
        <f t="shared" si="150"/>
        <v>30</v>
      </c>
      <c r="I4153" s="198">
        <f t="shared" si="151"/>
        <v>4</v>
      </c>
    </row>
    <row r="4154" spans="1:9" x14ac:dyDescent="0.3">
      <c r="A4154" s="55">
        <v>43564</v>
      </c>
      <c r="B4154" s="56" t="s">
        <v>989</v>
      </c>
      <c r="C4154" s="56" t="s">
        <v>765</v>
      </c>
      <c r="D4154" s="56" t="s">
        <v>662</v>
      </c>
      <c r="E4154" s="56"/>
      <c r="F4154" s="59">
        <f>IF(ISBLANK($D4154),"",IF(ISBLANK($E4154),VLOOKUP($D4154,$J:$K,2,FALSE),VLOOKUP($E4154,'Daycare Packages'!$A:$G,7,FALSE)))</f>
        <v>30</v>
      </c>
      <c r="G4154" s="59"/>
      <c r="H4154" s="59">
        <f t="shared" si="150"/>
        <v>30</v>
      </c>
      <c r="I4154" s="198">
        <f t="shared" si="151"/>
        <v>4</v>
      </c>
    </row>
    <row r="4155" spans="1:9" x14ac:dyDescent="0.3">
      <c r="A4155" s="10">
        <v>43565</v>
      </c>
      <c r="B4155" s="11" t="s">
        <v>690</v>
      </c>
      <c r="C4155" s="11" t="s">
        <v>691</v>
      </c>
      <c r="D4155" s="11" t="s">
        <v>662</v>
      </c>
      <c r="E4155" s="11">
        <v>6829038</v>
      </c>
      <c r="F4155" s="15">
        <f>IF(ISBLANK($D4155),"",IF(ISBLANK($E4155),VLOOKUP($D4155,$J:$K,2,FALSE),VLOOKUP($E4155,'Daycare Packages'!$A:$G,7,FALSE)))</f>
        <v>25</v>
      </c>
      <c r="G4155" s="15"/>
      <c r="H4155" s="15">
        <f t="shared" si="150"/>
        <v>25</v>
      </c>
      <c r="I4155" s="198">
        <f t="shared" si="151"/>
        <v>4</v>
      </c>
    </row>
    <row r="4156" spans="1:9" x14ac:dyDescent="0.3">
      <c r="A4156" s="10">
        <v>43565</v>
      </c>
      <c r="B4156" s="11" t="s">
        <v>427</v>
      </c>
      <c r="C4156" s="11" t="s">
        <v>1313</v>
      </c>
      <c r="D4156" s="11" t="s">
        <v>671</v>
      </c>
      <c r="F4156" s="15">
        <f>IF(ISBLANK($D4156),"",IF(ISBLANK($E4156),VLOOKUP($D4156,$J:$K,2,FALSE),VLOOKUP($E4156,'Daycare Packages'!$A:$G,7,FALSE)))</f>
        <v>0</v>
      </c>
      <c r="G4156" s="15"/>
      <c r="H4156" s="15">
        <f t="shared" si="150"/>
        <v>0</v>
      </c>
      <c r="I4156" s="198">
        <f t="shared" si="151"/>
        <v>4</v>
      </c>
    </row>
    <row r="4157" spans="1:9" x14ac:dyDescent="0.3">
      <c r="A4157" s="10">
        <v>43565</v>
      </c>
      <c r="B4157" s="11" t="s">
        <v>806</v>
      </c>
      <c r="C4157" s="11" t="s">
        <v>1314</v>
      </c>
      <c r="D4157" s="11" t="s">
        <v>659</v>
      </c>
      <c r="F4157" s="15">
        <f>IF(ISBLANK($D4157),"",IF(ISBLANK($E4157),VLOOKUP($D4157,$J:$K,2,FALSE),VLOOKUP($E4157,'Daycare Packages'!$A:$G,7,FALSE)))</f>
        <v>20</v>
      </c>
      <c r="G4157" s="15"/>
      <c r="H4157" s="15">
        <f t="shared" si="150"/>
        <v>20</v>
      </c>
      <c r="I4157" s="198">
        <f t="shared" si="151"/>
        <v>4</v>
      </c>
    </row>
    <row r="4158" spans="1:9" x14ac:dyDescent="0.3">
      <c r="A4158" s="10">
        <v>43565</v>
      </c>
      <c r="B4158" s="11" t="s">
        <v>152</v>
      </c>
      <c r="C4158" s="11" t="s">
        <v>679</v>
      </c>
      <c r="D4158" s="11" t="s">
        <v>662</v>
      </c>
      <c r="E4158" s="11">
        <v>6804823</v>
      </c>
      <c r="F4158" s="15">
        <f>IF(ISBLANK($D4158),"",IF(ISBLANK($E4158),VLOOKUP($D4158,$J:$K,2,FALSE),VLOOKUP($E4158,'Daycare Packages'!$A:$G,7,FALSE)))</f>
        <v>23</v>
      </c>
      <c r="G4158" s="15"/>
      <c r="H4158" s="15">
        <f t="shared" si="150"/>
        <v>23</v>
      </c>
      <c r="I4158" s="198">
        <f t="shared" si="151"/>
        <v>4</v>
      </c>
    </row>
    <row r="4159" spans="1:9" x14ac:dyDescent="0.3">
      <c r="A4159" s="10">
        <v>43565</v>
      </c>
      <c r="B4159" s="11" t="s">
        <v>1247</v>
      </c>
      <c r="C4159" s="11" t="s">
        <v>1248</v>
      </c>
      <c r="D4159" s="11" t="s">
        <v>659</v>
      </c>
      <c r="F4159" s="15">
        <f>IF(ISBLANK($D4159),"",IF(ISBLANK($E4159),VLOOKUP($D4159,$J:$K,2,FALSE),VLOOKUP($E4159,'Daycare Packages'!$A:$G,7,FALSE)))</f>
        <v>20</v>
      </c>
      <c r="G4159" s="15"/>
      <c r="H4159" s="15">
        <f t="shared" ref="H4159:H4222" si="152">IF(ISBLANK(D4159),"",SUM(F4159:G4159))</f>
        <v>20</v>
      </c>
      <c r="I4159" s="198">
        <f t="shared" si="151"/>
        <v>4</v>
      </c>
    </row>
    <row r="4160" spans="1:9" x14ac:dyDescent="0.3">
      <c r="A4160" s="10">
        <v>43565</v>
      </c>
      <c r="B4160" s="11" t="s">
        <v>1165</v>
      </c>
      <c r="C4160" s="11" t="s">
        <v>1166</v>
      </c>
      <c r="D4160" s="11" t="s">
        <v>659</v>
      </c>
      <c r="E4160" s="11">
        <v>6815839</v>
      </c>
      <c r="F4160" s="15">
        <f>IF(ISBLANK($D4160),"",IF(ISBLANK($E4160),VLOOKUP($D4160,$J:$K,2,FALSE),VLOOKUP($E4160,'Daycare Packages'!$A:$G,7,FALSE)))</f>
        <v>18</v>
      </c>
      <c r="G4160" s="15"/>
      <c r="H4160" s="15">
        <f t="shared" si="152"/>
        <v>18</v>
      </c>
      <c r="I4160" s="198">
        <f t="shared" si="151"/>
        <v>4</v>
      </c>
    </row>
    <row r="4161" spans="1:9" x14ac:dyDescent="0.3">
      <c r="A4161" s="10">
        <v>43565</v>
      </c>
      <c r="B4161" s="11" t="s">
        <v>225</v>
      </c>
      <c r="C4161" s="11" t="s">
        <v>719</v>
      </c>
      <c r="D4161" s="11" t="s">
        <v>662</v>
      </c>
      <c r="E4161" s="11">
        <v>6746411</v>
      </c>
      <c r="F4161" s="15">
        <f>IF(ISBLANK($D4161),"",IF(ISBLANK($E4161),VLOOKUP($D4161,$J:$K,2,FALSE),VLOOKUP($E4161,'Daycare Packages'!$A:$G,7,FALSE)))</f>
        <v>25</v>
      </c>
      <c r="G4161" s="15"/>
      <c r="H4161" s="15">
        <f t="shared" si="152"/>
        <v>25</v>
      </c>
      <c r="I4161" s="198">
        <f t="shared" si="151"/>
        <v>4</v>
      </c>
    </row>
    <row r="4162" spans="1:9" x14ac:dyDescent="0.3">
      <c r="A4162" s="10">
        <v>43565</v>
      </c>
      <c r="B4162" s="11" t="s">
        <v>847</v>
      </c>
      <c r="C4162" s="11" t="s">
        <v>848</v>
      </c>
      <c r="D4162" s="11" t="s">
        <v>662</v>
      </c>
      <c r="F4162" s="15">
        <f>IF(ISBLANK($D4162),"",IF(ISBLANK($E4162),VLOOKUP($D4162,$J:$K,2,FALSE),VLOOKUP($E4162,'Daycare Packages'!$A:$G,7,FALSE)))</f>
        <v>30</v>
      </c>
      <c r="G4162" s="15"/>
      <c r="H4162" s="15">
        <f t="shared" si="152"/>
        <v>30</v>
      </c>
      <c r="I4162" s="198">
        <f t="shared" si="151"/>
        <v>4</v>
      </c>
    </row>
    <row r="4163" spans="1:9" x14ac:dyDescent="0.3">
      <c r="A4163" s="10">
        <v>43565</v>
      </c>
      <c r="B4163" s="11" t="s">
        <v>933</v>
      </c>
      <c r="C4163" s="11" t="s">
        <v>618</v>
      </c>
      <c r="D4163" s="11" t="s">
        <v>662</v>
      </c>
      <c r="F4163" s="15">
        <f>IF(ISBLANK($D4163),"",IF(ISBLANK($E4163),VLOOKUP($D4163,$J:$K,2,FALSE),VLOOKUP($E4163,'Daycare Packages'!$A:$G,7,FALSE)))</f>
        <v>30</v>
      </c>
      <c r="G4163" s="15"/>
      <c r="H4163" s="15">
        <f t="shared" si="152"/>
        <v>30</v>
      </c>
      <c r="I4163" s="198">
        <f t="shared" ref="I4163:I4226" si="153">IF(A4163="",0,MONTH(A4163))</f>
        <v>4</v>
      </c>
    </row>
    <row r="4164" spans="1:9" x14ac:dyDescent="0.3">
      <c r="A4164" s="10">
        <v>43565</v>
      </c>
      <c r="B4164" s="11" t="s">
        <v>371</v>
      </c>
      <c r="C4164" s="11" t="s">
        <v>642</v>
      </c>
      <c r="D4164" s="11" t="s">
        <v>662</v>
      </c>
      <c r="E4164" s="11">
        <v>6781287</v>
      </c>
      <c r="F4164" s="15">
        <f>IF(ISBLANK($D4164),"",IF(ISBLANK($E4164),VLOOKUP($D4164,$J:$K,2,FALSE),VLOOKUP($E4164,'Daycare Packages'!$A:$G,7,FALSE)))</f>
        <v>27</v>
      </c>
      <c r="G4164" s="15"/>
      <c r="H4164" s="15">
        <f t="shared" si="152"/>
        <v>27</v>
      </c>
      <c r="I4164" s="198">
        <f t="shared" si="153"/>
        <v>4</v>
      </c>
    </row>
    <row r="4165" spans="1:9" x14ac:dyDescent="0.3">
      <c r="A4165" s="10">
        <v>43565</v>
      </c>
      <c r="B4165" s="11" t="s">
        <v>108</v>
      </c>
      <c r="C4165" s="11" t="s">
        <v>583</v>
      </c>
      <c r="D4165" s="11" t="s">
        <v>662</v>
      </c>
      <c r="E4165" s="11">
        <v>6717553</v>
      </c>
      <c r="F4165" s="15">
        <f>IF(ISBLANK($D4165),"",IF(ISBLANK($E4165),VLOOKUP($D4165,$J:$K,2,FALSE),VLOOKUP($E4165,'Daycare Packages'!$A:$G,7,FALSE)))</f>
        <v>26</v>
      </c>
      <c r="G4165" s="15"/>
      <c r="H4165" s="15">
        <f t="shared" si="152"/>
        <v>26</v>
      </c>
      <c r="I4165" s="198">
        <f t="shared" si="153"/>
        <v>4</v>
      </c>
    </row>
    <row r="4166" spans="1:9" x14ac:dyDescent="0.3">
      <c r="A4166" s="10">
        <v>43565</v>
      </c>
      <c r="B4166" s="11" t="s">
        <v>139</v>
      </c>
      <c r="C4166" s="11" t="s">
        <v>867</v>
      </c>
      <c r="D4166" s="11" t="s">
        <v>662</v>
      </c>
      <c r="E4166" s="11">
        <v>6785294</v>
      </c>
      <c r="F4166" s="15">
        <f>IF(ISBLANK($D4166),"",IF(ISBLANK($E4166),VLOOKUP($D4166,$J:$K,2,FALSE),VLOOKUP($E4166,'Daycare Packages'!$A:$G,7,FALSE)))</f>
        <v>27</v>
      </c>
      <c r="G4166" s="15"/>
      <c r="H4166" s="15">
        <f t="shared" si="152"/>
        <v>27</v>
      </c>
      <c r="I4166" s="198">
        <f t="shared" si="153"/>
        <v>4</v>
      </c>
    </row>
    <row r="4167" spans="1:9" x14ac:dyDescent="0.3">
      <c r="A4167" s="10">
        <v>43565</v>
      </c>
      <c r="B4167" s="11" t="s">
        <v>182</v>
      </c>
      <c r="C4167" s="11" t="s">
        <v>685</v>
      </c>
      <c r="D4167" s="11" t="s">
        <v>662</v>
      </c>
      <c r="E4167" s="11">
        <v>6820021</v>
      </c>
      <c r="F4167" s="15">
        <f>IF(ISBLANK($D4167),"",IF(ISBLANK($E4167),VLOOKUP($D4167,$J:$K,2,FALSE),VLOOKUP($E4167,'Daycare Packages'!$A:$G,7,FALSE)))</f>
        <v>20.7</v>
      </c>
      <c r="G4167" s="15"/>
      <c r="H4167" s="15">
        <f t="shared" si="152"/>
        <v>20.7</v>
      </c>
      <c r="I4167" s="198">
        <f t="shared" si="153"/>
        <v>4</v>
      </c>
    </row>
    <row r="4168" spans="1:9" x14ac:dyDescent="0.3">
      <c r="A4168" s="10">
        <v>43565</v>
      </c>
      <c r="B4168" s="11" t="s">
        <v>690</v>
      </c>
      <c r="C4168" s="11" t="s">
        <v>691</v>
      </c>
      <c r="D4168" s="11" t="s">
        <v>662</v>
      </c>
      <c r="E4168" s="11">
        <v>6829038</v>
      </c>
      <c r="F4168" s="15">
        <f>IF(ISBLANK($D4168),"",IF(ISBLANK($E4168),VLOOKUP($D4168,$J:$K,2,FALSE),VLOOKUP($E4168,'Daycare Packages'!$A:$G,7,FALSE)))</f>
        <v>25</v>
      </c>
      <c r="G4168" s="15"/>
      <c r="H4168" s="15">
        <f t="shared" si="152"/>
        <v>25</v>
      </c>
      <c r="I4168" s="198">
        <f t="shared" si="153"/>
        <v>4</v>
      </c>
    </row>
    <row r="4169" spans="1:9" x14ac:dyDescent="0.3">
      <c r="A4169" s="10">
        <v>43565</v>
      </c>
      <c r="B4169" s="11" t="s">
        <v>123</v>
      </c>
      <c r="C4169" s="11" t="s">
        <v>507</v>
      </c>
      <c r="D4169" s="11" t="s">
        <v>662</v>
      </c>
      <c r="E4169" s="11">
        <v>6644301</v>
      </c>
      <c r="F4169" s="15">
        <f>IF(ISBLANK($D4169),"",IF(ISBLANK($E4169),VLOOKUP($D4169,$J:$K,2,FALSE),VLOOKUP($E4169,'Daycare Packages'!$A:$G,7,FALSE)))</f>
        <v>22</v>
      </c>
      <c r="G4169" s="15"/>
      <c r="H4169" s="15">
        <f t="shared" si="152"/>
        <v>22</v>
      </c>
      <c r="I4169" s="198">
        <f t="shared" si="153"/>
        <v>4</v>
      </c>
    </row>
    <row r="4170" spans="1:9" x14ac:dyDescent="0.3">
      <c r="A4170" s="10">
        <v>43565</v>
      </c>
      <c r="B4170" s="11" t="s">
        <v>141</v>
      </c>
      <c r="C4170" s="11" t="s">
        <v>564</v>
      </c>
      <c r="D4170" s="11" t="s">
        <v>662</v>
      </c>
      <c r="E4170" s="11">
        <v>6820926</v>
      </c>
      <c r="F4170" s="15">
        <f>IF(ISBLANK($D4170),"",IF(ISBLANK($E4170),VLOOKUP($D4170,$J:$K,2,FALSE),VLOOKUP($E4170,'Daycare Packages'!$A:$G,7,FALSE)))</f>
        <v>26</v>
      </c>
      <c r="G4170" s="15"/>
      <c r="H4170" s="15">
        <f t="shared" si="152"/>
        <v>26</v>
      </c>
      <c r="I4170" s="198">
        <f t="shared" si="153"/>
        <v>4</v>
      </c>
    </row>
    <row r="4171" spans="1:9" x14ac:dyDescent="0.3">
      <c r="A4171" s="10">
        <v>43565</v>
      </c>
      <c r="B4171" s="11" t="s">
        <v>140</v>
      </c>
      <c r="C4171" s="11" t="s">
        <v>475</v>
      </c>
      <c r="D4171" s="11" t="s">
        <v>662</v>
      </c>
      <c r="E4171" s="11">
        <v>6777117</v>
      </c>
      <c r="F4171" s="15">
        <f>IF(ISBLANK($D4171),"",IF(ISBLANK($E4171),VLOOKUP($D4171,$J:$K,2,FALSE),VLOOKUP($E4171,'Daycare Packages'!$A:$G,7,FALSE)))</f>
        <v>26</v>
      </c>
      <c r="G4171" s="15"/>
      <c r="H4171" s="15">
        <f t="shared" si="152"/>
        <v>26</v>
      </c>
      <c r="I4171" s="198">
        <f t="shared" si="153"/>
        <v>4</v>
      </c>
    </row>
    <row r="4172" spans="1:9" x14ac:dyDescent="0.3">
      <c r="A4172" s="10">
        <v>43565</v>
      </c>
      <c r="B4172" s="11" t="s">
        <v>203</v>
      </c>
      <c r="C4172" s="11" t="s">
        <v>840</v>
      </c>
      <c r="D4172" s="11" t="s">
        <v>662</v>
      </c>
      <c r="E4172" s="11">
        <v>6780230</v>
      </c>
      <c r="F4172" s="15">
        <f>IF(ISBLANK($D4172),"",IF(ISBLANK($E4172),VLOOKUP($D4172,$J:$K,2,FALSE),VLOOKUP($E4172,'Daycare Packages'!$A:$G,7,FALSE)))</f>
        <v>27</v>
      </c>
      <c r="G4172" s="15"/>
      <c r="H4172" s="15">
        <f t="shared" si="152"/>
        <v>27</v>
      </c>
      <c r="I4172" s="198">
        <f t="shared" si="153"/>
        <v>4</v>
      </c>
    </row>
    <row r="4173" spans="1:9" x14ac:dyDescent="0.3">
      <c r="A4173" s="10">
        <v>43565</v>
      </c>
      <c r="B4173" s="11" t="s">
        <v>358</v>
      </c>
      <c r="C4173" s="11" t="s">
        <v>491</v>
      </c>
      <c r="D4173" s="11" t="s">
        <v>659</v>
      </c>
      <c r="F4173" s="15">
        <f>IF(ISBLANK($D4173),"",IF(ISBLANK($E4173),VLOOKUP($D4173,$J:$K,2,FALSE),VLOOKUP($E4173,'Daycare Packages'!$A:$G,7,FALSE)))</f>
        <v>20</v>
      </c>
      <c r="G4173" s="15"/>
      <c r="H4173" s="15">
        <f t="shared" si="152"/>
        <v>20</v>
      </c>
      <c r="I4173" s="198">
        <f t="shared" si="153"/>
        <v>4</v>
      </c>
    </row>
    <row r="4174" spans="1:9" x14ac:dyDescent="0.3">
      <c r="A4174" s="10">
        <v>43565</v>
      </c>
      <c r="B4174" s="11" t="s">
        <v>331</v>
      </c>
      <c r="C4174" s="11" t="s">
        <v>638</v>
      </c>
      <c r="D4174" s="11" t="s">
        <v>662</v>
      </c>
      <c r="F4174" s="15">
        <f>IF(ISBLANK($D4174),"",IF(ISBLANK($E4174),VLOOKUP($D4174,$J:$K,2,FALSE),VLOOKUP($E4174,'Daycare Packages'!$A:$G,7,FALSE)))</f>
        <v>30</v>
      </c>
      <c r="G4174" s="15"/>
      <c r="H4174" s="15">
        <f t="shared" si="152"/>
        <v>30</v>
      </c>
      <c r="I4174" s="198">
        <f t="shared" si="153"/>
        <v>4</v>
      </c>
    </row>
    <row r="4175" spans="1:9" x14ac:dyDescent="0.3">
      <c r="A4175" s="10">
        <v>43565</v>
      </c>
      <c r="B4175" s="11" t="s">
        <v>663</v>
      </c>
      <c r="C4175" s="11" t="s">
        <v>548</v>
      </c>
      <c r="D4175" s="11" t="s">
        <v>662</v>
      </c>
      <c r="E4175" s="11">
        <v>6818977</v>
      </c>
      <c r="F4175" s="15">
        <f>IF(ISBLANK($D4175),"",IF(ISBLANK($E4175),VLOOKUP($D4175,$J:$K,2,FALSE),VLOOKUP($E4175,'Daycare Packages'!$A:$G,7,FALSE)))</f>
        <v>27</v>
      </c>
      <c r="G4175" s="15"/>
      <c r="H4175" s="15">
        <f t="shared" si="152"/>
        <v>27</v>
      </c>
      <c r="I4175" s="198">
        <f t="shared" si="153"/>
        <v>4</v>
      </c>
    </row>
    <row r="4176" spans="1:9" x14ac:dyDescent="0.3">
      <c r="A4176" s="10">
        <v>43565</v>
      </c>
      <c r="B4176" s="11" t="s">
        <v>833</v>
      </c>
      <c r="C4176" s="11" t="s">
        <v>618</v>
      </c>
      <c r="D4176" s="11" t="s">
        <v>662</v>
      </c>
      <c r="F4176" s="15">
        <f>IF(ISBLANK($D4176),"",IF(ISBLANK($E4176),VLOOKUP($D4176,$J:$K,2,FALSE),VLOOKUP($E4176,'Daycare Packages'!$A:$G,7,FALSE)))</f>
        <v>30</v>
      </c>
      <c r="G4176" s="15"/>
      <c r="H4176" s="15">
        <f t="shared" si="152"/>
        <v>30</v>
      </c>
      <c r="I4176" s="198">
        <f t="shared" si="153"/>
        <v>4</v>
      </c>
    </row>
    <row r="4177" spans="1:9" x14ac:dyDescent="0.3">
      <c r="A4177" s="10">
        <v>43565</v>
      </c>
      <c r="B4177" s="11" t="s">
        <v>222</v>
      </c>
      <c r="C4177" s="11" t="s">
        <v>229</v>
      </c>
      <c r="D4177" s="11" t="s">
        <v>662</v>
      </c>
      <c r="E4177" s="11">
        <v>6801552</v>
      </c>
      <c r="F4177" s="15">
        <f>IF(ISBLANK($D4177),"",IF(ISBLANK($E4177),VLOOKUP($D4177,$J:$K,2,FALSE),VLOOKUP($E4177,'Daycare Packages'!$A:$G,7,FALSE)))</f>
        <v>27</v>
      </c>
      <c r="G4177" s="15"/>
      <c r="H4177" s="15">
        <f t="shared" si="152"/>
        <v>27</v>
      </c>
      <c r="I4177" s="198">
        <f t="shared" si="153"/>
        <v>4</v>
      </c>
    </row>
    <row r="4178" spans="1:9" x14ac:dyDescent="0.3">
      <c r="A4178" s="10">
        <v>43565</v>
      </c>
      <c r="B4178" s="11" t="s">
        <v>1252</v>
      </c>
      <c r="C4178" s="11" t="s">
        <v>810</v>
      </c>
      <c r="D4178" s="11" t="s">
        <v>662</v>
      </c>
      <c r="F4178" s="15">
        <f>IF(ISBLANK($D4178),"",IF(ISBLANK($E4178),VLOOKUP($D4178,$J:$K,2,FALSE),VLOOKUP($E4178,'Daycare Packages'!$A:$G,7,FALSE)))</f>
        <v>30</v>
      </c>
      <c r="G4178" s="15"/>
      <c r="H4178" s="15">
        <f t="shared" si="152"/>
        <v>30</v>
      </c>
      <c r="I4178" s="198">
        <f t="shared" si="153"/>
        <v>4</v>
      </c>
    </row>
    <row r="4179" spans="1:9" x14ac:dyDescent="0.3">
      <c r="A4179" s="10">
        <v>43565</v>
      </c>
      <c r="B4179" s="11" t="s">
        <v>216</v>
      </c>
      <c r="C4179" s="11" t="s">
        <v>448</v>
      </c>
      <c r="D4179" s="11" t="s">
        <v>662</v>
      </c>
      <c r="E4179" s="11">
        <v>6824728</v>
      </c>
      <c r="F4179" s="15">
        <f>IF(ISBLANK($D4179),"",IF(ISBLANK($E4179),VLOOKUP($D4179,$J:$K,2,FALSE),VLOOKUP($E4179,'Daycare Packages'!$A:$G,7,FALSE)))</f>
        <v>27</v>
      </c>
      <c r="G4179" s="15"/>
      <c r="H4179" s="15">
        <f t="shared" si="152"/>
        <v>27</v>
      </c>
      <c r="I4179" s="198">
        <f t="shared" si="153"/>
        <v>4</v>
      </c>
    </row>
    <row r="4180" spans="1:9" x14ac:dyDescent="0.3">
      <c r="A4180" s="10">
        <v>43565</v>
      </c>
      <c r="B4180" s="11" t="s">
        <v>459</v>
      </c>
      <c r="C4180" s="11" t="s">
        <v>460</v>
      </c>
      <c r="D4180" s="11" t="s">
        <v>662</v>
      </c>
      <c r="F4180" s="15">
        <f>IF(ISBLANK($D4180),"",IF(ISBLANK($E4180),VLOOKUP($D4180,$J:$K,2,FALSE),VLOOKUP($E4180,'Daycare Packages'!$A:$G,7,FALSE)))</f>
        <v>30</v>
      </c>
      <c r="G4180" s="15"/>
      <c r="H4180" s="15">
        <f t="shared" si="152"/>
        <v>30</v>
      </c>
      <c r="I4180" s="198">
        <f t="shared" si="153"/>
        <v>4</v>
      </c>
    </row>
    <row r="4181" spans="1:9" x14ac:dyDescent="0.3">
      <c r="A4181" s="10">
        <v>43565</v>
      </c>
      <c r="B4181" s="11" t="s">
        <v>1121</v>
      </c>
      <c r="C4181" s="11" t="s">
        <v>878</v>
      </c>
      <c r="D4181" s="11" t="s">
        <v>662</v>
      </c>
      <c r="E4181" s="11">
        <v>6792732</v>
      </c>
      <c r="F4181" s="15">
        <f>IF(ISBLANK($D4181),"",IF(ISBLANK($E4181),VLOOKUP($D4181,$J:$K,2,FALSE),VLOOKUP($E4181,'Daycare Packages'!$A:$G,7,FALSE)))</f>
        <v>25</v>
      </c>
      <c r="G4181" s="15"/>
      <c r="H4181" s="15">
        <f t="shared" si="152"/>
        <v>25</v>
      </c>
      <c r="I4181" s="198">
        <f t="shared" si="153"/>
        <v>4</v>
      </c>
    </row>
    <row r="4182" spans="1:9" x14ac:dyDescent="0.3">
      <c r="A4182" s="10">
        <v>43565</v>
      </c>
      <c r="B4182" s="11" t="s">
        <v>699</v>
      </c>
      <c r="C4182" s="11" t="s">
        <v>478</v>
      </c>
      <c r="D4182" s="11" t="s">
        <v>662</v>
      </c>
      <c r="F4182" s="15">
        <f>IF(ISBLANK($D4182),"",IF(ISBLANK($E4182),VLOOKUP($D4182,$J:$K,2,FALSE),VLOOKUP($E4182,'Daycare Packages'!$A:$G,7,FALSE)))</f>
        <v>30</v>
      </c>
      <c r="G4182" s="15">
        <v>-3</v>
      </c>
      <c r="H4182" s="15">
        <f t="shared" si="152"/>
        <v>27</v>
      </c>
      <c r="I4182" s="198">
        <f t="shared" si="153"/>
        <v>4</v>
      </c>
    </row>
    <row r="4183" spans="1:9" x14ac:dyDescent="0.3">
      <c r="A4183" s="10">
        <v>43565</v>
      </c>
      <c r="B4183" s="11" t="s">
        <v>699</v>
      </c>
      <c r="C4183" s="11" t="s">
        <v>507</v>
      </c>
      <c r="D4183" s="11" t="s">
        <v>662</v>
      </c>
      <c r="F4183" s="15">
        <f>IF(ISBLANK($D4183),"",IF(ISBLANK($E4183),VLOOKUP($D4183,$J:$K,2,FALSE),VLOOKUP($E4183,'Daycare Packages'!$A:$G,7,FALSE)))</f>
        <v>30</v>
      </c>
      <c r="G4183" s="15">
        <v>-3</v>
      </c>
      <c r="H4183" s="15">
        <f t="shared" si="152"/>
        <v>27</v>
      </c>
      <c r="I4183" s="198">
        <f t="shared" si="153"/>
        <v>4</v>
      </c>
    </row>
    <row r="4184" spans="1:9" x14ac:dyDescent="0.3">
      <c r="A4184" s="10">
        <v>43565</v>
      </c>
      <c r="B4184" s="11" t="s">
        <v>1190</v>
      </c>
      <c r="C4184" s="11" t="s">
        <v>1191</v>
      </c>
      <c r="D4184" s="11" t="s">
        <v>662</v>
      </c>
      <c r="F4184" s="15">
        <f>IF(ISBLANK($D4184),"",IF(ISBLANK($E4184),VLOOKUP($D4184,$J:$K,2,FALSE),VLOOKUP($E4184,'Daycare Packages'!$A:$G,7,FALSE)))</f>
        <v>30</v>
      </c>
      <c r="G4184" s="15">
        <v>-6</v>
      </c>
      <c r="H4184" s="15">
        <f t="shared" si="152"/>
        <v>24</v>
      </c>
      <c r="I4184" s="198">
        <f t="shared" si="153"/>
        <v>4</v>
      </c>
    </row>
    <row r="4185" spans="1:9" x14ac:dyDescent="0.3">
      <c r="A4185" s="10">
        <v>43565</v>
      </c>
      <c r="B4185" s="11" t="s">
        <v>153</v>
      </c>
      <c r="C4185" s="11" t="s">
        <v>1315</v>
      </c>
      <c r="D4185" s="11" t="s">
        <v>662</v>
      </c>
      <c r="E4185" s="11">
        <v>6733584</v>
      </c>
      <c r="F4185" s="15">
        <f>IF(ISBLANK($D4185),"",IF(ISBLANK($E4185),VLOOKUP($D4185,$J:$K,2,FALSE),VLOOKUP($E4185,'Daycare Packages'!$A:$G,7,FALSE)))</f>
        <v>26</v>
      </c>
      <c r="G4185" s="15"/>
      <c r="H4185" s="15">
        <f t="shared" si="152"/>
        <v>26</v>
      </c>
      <c r="I4185" s="198">
        <f t="shared" si="153"/>
        <v>4</v>
      </c>
    </row>
    <row r="4186" spans="1:9" x14ac:dyDescent="0.3">
      <c r="A4186" s="10">
        <v>43565</v>
      </c>
      <c r="B4186" s="11" t="s">
        <v>184</v>
      </c>
      <c r="C4186" s="11" t="s">
        <v>396</v>
      </c>
      <c r="D4186" s="11" t="s">
        <v>662</v>
      </c>
      <c r="E4186" s="11">
        <v>6804658</v>
      </c>
      <c r="F4186" s="15">
        <f>IF(ISBLANK($D4186),"",IF(ISBLANK($E4186),VLOOKUP($D4186,$J:$K,2,FALSE),VLOOKUP($E4186,'Daycare Packages'!$A:$G,7,FALSE)))</f>
        <v>25</v>
      </c>
      <c r="G4186" s="15"/>
      <c r="H4186" s="15">
        <f t="shared" si="152"/>
        <v>25</v>
      </c>
      <c r="I4186" s="198">
        <f t="shared" si="153"/>
        <v>4</v>
      </c>
    </row>
    <row r="4187" spans="1:9" x14ac:dyDescent="0.3">
      <c r="A4187" s="10">
        <v>43565</v>
      </c>
      <c r="B4187" s="11" t="s">
        <v>184</v>
      </c>
      <c r="C4187" s="11" t="s">
        <v>679</v>
      </c>
      <c r="D4187" s="11" t="s">
        <v>662</v>
      </c>
      <c r="E4187" s="11">
        <v>6804658</v>
      </c>
      <c r="F4187" s="15">
        <f>IF(ISBLANK($D4187),"",IF(ISBLANK($E4187),VLOOKUP($D4187,$J:$K,2,FALSE),VLOOKUP($E4187,'Daycare Packages'!$A:$G,7,FALSE)))</f>
        <v>25</v>
      </c>
      <c r="G4187" s="15"/>
      <c r="H4187" s="15">
        <f t="shared" si="152"/>
        <v>25</v>
      </c>
      <c r="I4187" s="198">
        <f t="shared" si="153"/>
        <v>4</v>
      </c>
    </row>
    <row r="4188" spans="1:9" x14ac:dyDescent="0.3">
      <c r="A4188" s="10">
        <v>43565</v>
      </c>
      <c r="B4188" s="11" t="s">
        <v>147</v>
      </c>
      <c r="C4188" s="11" t="s">
        <v>796</v>
      </c>
      <c r="D4188" s="11" t="s">
        <v>662</v>
      </c>
      <c r="E4188" s="11">
        <v>6814069</v>
      </c>
      <c r="F4188" s="15">
        <f>IF(ISBLANK($D4188),"",IF(ISBLANK($E4188),VLOOKUP($D4188,$J:$K,2,FALSE),VLOOKUP($E4188,'Daycare Packages'!$A:$G,7,FALSE)))</f>
        <v>23</v>
      </c>
      <c r="G4188" s="15"/>
      <c r="H4188" s="15">
        <f t="shared" si="152"/>
        <v>23</v>
      </c>
      <c r="I4188" s="198">
        <f t="shared" si="153"/>
        <v>4</v>
      </c>
    </row>
    <row r="4189" spans="1:9" x14ac:dyDescent="0.3">
      <c r="A4189" s="10">
        <v>43565</v>
      </c>
      <c r="B4189" s="11" t="s">
        <v>194</v>
      </c>
      <c r="C4189" s="11" t="s">
        <v>792</v>
      </c>
      <c r="D4189" s="11" t="s">
        <v>662</v>
      </c>
      <c r="E4189" s="11">
        <v>6727744</v>
      </c>
      <c r="F4189" s="15">
        <f>IF(ISBLANK($D4189),"",IF(ISBLANK($E4189),VLOOKUP($D4189,$J:$K,2,FALSE),VLOOKUP($E4189,'Daycare Packages'!$A:$G,7,FALSE)))</f>
        <v>24</v>
      </c>
      <c r="G4189" s="15"/>
      <c r="H4189" s="15">
        <f t="shared" si="152"/>
        <v>24</v>
      </c>
      <c r="I4189" s="198">
        <f t="shared" si="153"/>
        <v>4</v>
      </c>
    </row>
    <row r="4190" spans="1:9" x14ac:dyDescent="0.3">
      <c r="A4190" s="10">
        <v>43565</v>
      </c>
      <c r="B4190" s="11" t="s">
        <v>834</v>
      </c>
      <c r="C4190" s="11" t="s">
        <v>835</v>
      </c>
      <c r="D4190" s="11" t="s">
        <v>662</v>
      </c>
      <c r="F4190" s="15">
        <f>IF(ISBLANK($D4190),"",IF(ISBLANK($E4190),VLOOKUP($D4190,$J:$K,2,FALSE),VLOOKUP($E4190,'Daycare Packages'!$A:$G,7,FALSE)))</f>
        <v>30</v>
      </c>
      <c r="G4190" s="15"/>
      <c r="H4190" s="15">
        <f t="shared" si="152"/>
        <v>30</v>
      </c>
      <c r="I4190" s="198">
        <f t="shared" si="153"/>
        <v>4</v>
      </c>
    </row>
    <row r="4191" spans="1:9" x14ac:dyDescent="0.3">
      <c r="A4191" s="10">
        <v>43565</v>
      </c>
      <c r="B4191" s="11" t="s">
        <v>217</v>
      </c>
      <c r="C4191" s="11" t="s">
        <v>402</v>
      </c>
      <c r="D4191" s="11" t="s">
        <v>662</v>
      </c>
      <c r="E4191" s="11">
        <v>6821524</v>
      </c>
      <c r="F4191" s="15">
        <f>IF(ISBLANK($D4191),"",IF(ISBLANK($E4191),VLOOKUP($D4191,$J:$K,2,FALSE),VLOOKUP($E4191,'Daycare Packages'!$A:$G,7,FALSE)))</f>
        <v>26</v>
      </c>
      <c r="G4191" s="15"/>
      <c r="H4191" s="15">
        <f t="shared" si="152"/>
        <v>26</v>
      </c>
      <c r="I4191" s="198">
        <f t="shared" si="153"/>
        <v>4</v>
      </c>
    </row>
    <row r="4192" spans="1:9" x14ac:dyDescent="0.3">
      <c r="A4192" s="10">
        <v>43565</v>
      </c>
      <c r="B4192" s="11" t="s">
        <v>208</v>
      </c>
      <c r="C4192" s="11" t="s">
        <v>507</v>
      </c>
      <c r="D4192" s="11" t="s">
        <v>662</v>
      </c>
      <c r="E4192" s="11">
        <v>6733427</v>
      </c>
      <c r="F4192" s="15">
        <f>IF(ISBLANK($D4192),"",IF(ISBLANK($E4192),VLOOKUP($D4192,$J:$K,2,FALSE),VLOOKUP($E4192,'Daycare Packages'!$A:$G,7,FALSE)))</f>
        <v>22</v>
      </c>
      <c r="G4192" s="15"/>
      <c r="H4192" s="15">
        <f t="shared" si="152"/>
        <v>22</v>
      </c>
      <c r="I4192" s="198">
        <f t="shared" si="153"/>
        <v>4</v>
      </c>
    </row>
    <row r="4193" spans="1:9" x14ac:dyDescent="0.3">
      <c r="A4193" s="10">
        <v>43565</v>
      </c>
      <c r="B4193" s="11" t="s">
        <v>849</v>
      </c>
      <c r="C4193" s="11" t="s">
        <v>850</v>
      </c>
      <c r="D4193" s="11" t="s">
        <v>662</v>
      </c>
      <c r="F4193" s="15">
        <f>IF(ISBLANK($D4193),"",IF(ISBLANK($E4193),VLOOKUP($D4193,$J:$K,2,FALSE),VLOOKUP($E4193,'Daycare Packages'!$A:$G,7,FALSE)))</f>
        <v>30</v>
      </c>
      <c r="G4193" s="15"/>
      <c r="H4193" s="15">
        <f t="shared" si="152"/>
        <v>30</v>
      </c>
      <c r="I4193" s="198">
        <f t="shared" si="153"/>
        <v>4</v>
      </c>
    </row>
    <row r="4194" spans="1:9" x14ac:dyDescent="0.3">
      <c r="A4194" s="10">
        <v>43565</v>
      </c>
      <c r="B4194" s="11" t="s">
        <v>137</v>
      </c>
      <c r="C4194" s="11" t="s">
        <v>693</v>
      </c>
      <c r="D4194" s="11" t="s">
        <v>662</v>
      </c>
      <c r="E4194" s="11">
        <v>6730873</v>
      </c>
      <c r="F4194" s="15">
        <f>IF(ISBLANK($D4194),"",IF(ISBLANK($E4194),VLOOKUP($D4194,$J:$K,2,FALSE),VLOOKUP($E4194,'Daycare Packages'!$A:$G,7,FALSE)))</f>
        <v>22</v>
      </c>
      <c r="G4194" s="15"/>
      <c r="H4194" s="15">
        <f t="shared" si="152"/>
        <v>22</v>
      </c>
      <c r="I4194" s="198">
        <f t="shared" si="153"/>
        <v>4</v>
      </c>
    </row>
    <row r="4195" spans="1:9" x14ac:dyDescent="0.3">
      <c r="A4195" s="10">
        <v>43565</v>
      </c>
      <c r="B4195" s="11" t="s">
        <v>1311</v>
      </c>
      <c r="C4195" s="11" t="s">
        <v>1312</v>
      </c>
      <c r="D4195" s="11" t="s">
        <v>662</v>
      </c>
      <c r="E4195" s="11">
        <v>6829230</v>
      </c>
      <c r="F4195" s="15">
        <f>IF(ISBLANK($D4195),"",IF(ISBLANK($E4195),VLOOKUP($D4195,$J:$K,2,FALSE),VLOOKUP($E4195,'Daycare Packages'!$A:$G,7,FALSE)))</f>
        <v>23</v>
      </c>
      <c r="G4195" s="15"/>
      <c r="H4195" s="15">
        <f t="shared" si="152"/>
        <v>23</v>
      </c>
      <c r="I4195" s="198">
        <f t="shared" si="153"/>
        <v>4</v>
      </c>
    </row>
    <row r="4196" spans="1:9" x14ac:dyDescent="0.3">
      <c r="A4196" s="10">
        <v>43565</v>
      </c>
      <c r="B4196" s="11" t="s">
        <v>72</v>
      </c>
      <c r="C4196" s="11" t="s">
        <v>498</v>
      </c>
      <c r="D4196" s="11" t="s">
        <v>662</v>
      </c>
      <c r="E4196" s="11">
        <v>3952473</v>
      </c>
      <c r="F4196" s="15">
        <f>IF(ISBLANK($D4196),"",IF(ISBLANK($E4196),VLOOKUP($D4196,$J:$K,2,FALSE),VLOOKUP($E4196,'Daycare Packages'!$A:$G,7,FALSE)))</f>
        <v>22</v>
      </c>
      <c r="G4196" s="15"/>
      <c r="H4196" s="15">
        <f t="shared" si="152"/>
        <v>22</v>
      </c>
      <c r="I4196" s="198">
        <f t="shared" si="153"/>
        <v>4</v>
      </c>
    </row>
    <row r="4197" spans="1:9" x14ac:dyDescent="0.3">
      <c r="A4197" s="10">
        <v>43565</v>
      </c>
      <c r="B4197" s="11" t="s">
        <v>820</v>
      </c>
      <c r="C4197" s="11" t="s">
        <v>402</v>
      </c>
      <c r="D4197" s="11" t="s">
        <v>662</v>
      </c>
      <c r="F4197" s="15">
        <f>IF(ISBLANK($D4197),"",IF(ISBLANK($E4197),VLOOKUP($D4197,$J:$K,2,FALSE),VLOOKUP($E4197,'Daycare Packages'!$A:$G,7,FALSE)))</f>
        <v>30</v>
      </c>
      <c r="G4197" s="15"/>
      <c r="H4197" s="15">
        <f t="shared" si="152"/>
        <v>30</v>
      </c>
      <c r="I4197" s="198">
        <f t="shared" si="153"/>
        <v>4</v>
      </c>
    </row>
    <row r="4198" spans="1:9" x14ac:dyDescent="0.3">
      <c r="A4198" s="10">
        <v>43565</v>
      </c>
      <c r="B4198" s="11" t="s">
        <v>530</v>
      </c>
      <c r="C4198" s="11" t="s">
        <v>531</v>
      </c>
      <c r="D4198" s="11" t="s">
        <v>662</v>
      </c>
      <c r="F4198" s="15">
        <f>IF(ISBLANK($D4198),"",IF(ISBLANK($E4198),VLOOKUP($D4198,$J:$K,2,FALSE),VLOOKUP($E4198,'Daycare Packages'!$A:$G,7,FALSE)))</f>
        <v>30</v>
      </c>
      <c r="G4198" s="15"/>
      <c r="H4198" s="15">
        <f t="shared" si="152"/>
        <v>30</v>
      </c>
      <c r="I4198" s="198">
        <f t="shared" si="153"/>
        <v>4</v>
      </c>
    </row>
    <row r="4199" spans="1:9" x14ac:dyDescent="0.3">
      <c r="A4199" s="10">
        <v>43565</v>
      </c>
      <c r="B4199" s="11" t="s">
        <v>178</v>
      </c>
      <c r="C4199" s="11" t="s">
        <v>734</v>
      </c>
      <c r="D4199" s="11" t="s">
        <v>662</v>
      </c>
      <c r="E4199" s="11">
        <v>6725032</v>
      </c>
      <c r="F4199" s="15">
        <f>IF(ISBLANK($D4199),"",IF(ISBLANK($E4199),VLOOKUP($D4199,$J:$K,2,FALSE),VLOOKUP($E4199,'Daycare Packages'!$A:$G,7,FALSE)))</f>
        <v>26</v>
      </c>
      <c r="G4199" s="15"/>
      <c r="H4199" s="15">
        <f t="shared" si="152"/>
        <v>26</v>
      </c>
      <c r="I4199" s="198">
        <f t="shared" si="153"/>
        <v>4</v>
      </c>
    </row>
    <row r="4200" spans="1:9" x14ac:dyDescent="0.3">
      <c r="A4200" s="10">
        <v>43565</v>
      </c>
      <c r="B4200" s="11" t="s">
        <v>204</v>
      </c>
      <c r="C4200" s="11" t="s">
        <v>774</v>
      </c>
      <c r="D4200" s="11" t="s">
        <v>662</v>
      </c>
      <c r="E4200" s="11">
        <v>6792788</v>
      </c>
      <c r="F4200" s="15">
        <f>IF(ISBLANK($D4200),"",IF(ISBLANK($E4200),VLOOKUP($D4200,$J:$K,2,FALSE),VLOOKUP($E4200,'Daycare Packages'!$A:$G,7,FALSE)))</f>
        <v>25</v>
      </c>
      <c r="G4200" s="15"/>
      <c r="H4200" s="15">
        <f t="shared" si="152"/>
        <v>25</v>
      </c>
      <c r="I4200" s="198">
        <f t="shared" si="153"/>
        <v>4</v>
      </c>
    </row>
    <row r="4201" spans="1:9" x14ac:dyDescent="0.3">
      <c r="A4201" s="10">
        <v>43565</v>
      </c>
      <c r="B4201" s="11" t="s">
        <v>204</v>
      </c>
      <c r="C4201" s="11" t="s">
        <v>949</v>
      </c>
      <c r="D4201" s="11" t="s">
        <v>662</v>
      </c>
      <c r="E4201" s="11">
        <v>6792788</v>
      </c>
      <c r="F4201" s="15">
        <f>IF(ISBLANK($D4201),"",IF(ISBLANK($E4201),VLOOKUP($D4201,$J:$K,2,FALSE),VLOOKUP($E4201,'Daycare Packages'!$A:$G,7,FALSE)))</f>
        <v>25</v>
      </c>
      <c r="G4201" s="15"/>
      <c r="H4201" s="15">
        <f t="shared" si="152"/>
        <v>25</v>
      </c>
      <c r="I4201" s="198">
        <f t="shared" si="153"/>
        <v>4</v>
      </c>
    </row>
    <row r="4202" spans="1:9" x14ac:dyDescent="0.3">
      <c r="A4202" s="10">
        <v>43565</v>
      </c>
      <c r="B4202" s="11" t="s">
        <v>163</v>
      </c>
      <c r="C4202" s="11" t="s">
        <v>593</v>
      </c>
      <c r="D4202" s="11" t="s">
        <v>662</v>
      </c>
      <c r="E4202" s="11">
        <v>6797125</v>
      </c>
      <c r="F4202" s="15">
        <f>IF(ISBLANK($D4202),"",IF(ISBLANK($E4202),VLOOKUP($D4202,$J:$K,2,FALSE),VLOOKUP($E4202,'Daycare Packages'!$A:$G,7,FALSE)))</f>
        <v>27</v>
      </c>
      <c r="G4202" s="15"/>
      <c r="H4202" s="15">
        <f t="shared" si="152"/>
        <v>27</v>
      </c>
      <c r="I4202" s="198">
        <f t="shared" si="153"/>
        <v>4</v>
      </c>
    </row>
    <row r="4203" spans="1:9" x14ac:dyDescent="0.3">
      <c r="A4203" s="10">
        <v>43565</v>
      </c>
      <c r="B4203" s="11" t="s">
        <v>716</v>
      </c>
      <c r="C4203" s="11" t="s">
        <v>717</v>
      </c>
      <c r="D4203" s="11" t="s">
        <v>662</v>
      </c>
      <c r="F4203" s="15">
        <f>IF(ISBLANK($D4203),"",IF(ISBLANK($E4203),VLOOKUP($D4203,$J:$K,2,FALSE),VLOOKUP($E4203,'Daycare Packages'!$A:$G,7,FALSE)))</f>
        <v>30</v>
      </c>
      <c r="G4203" s="15"/>
      <c r="H4203" s="15">
        <f t="shared" si="152"/>
        <v>30</v>
      </c>
      <c r="I4203" s="198">
        <f t="shared" si="153"/>
        <v>4</v>
      </c>
    </row>
    <row r="4204" spans="1:9" x14ac:dyDescent="0.3">
      <c r="A4204" s="10">
        <v>43565</v>
      </c>
      <c r="B4204" s="11" t="s">
        <v>1171</v>
      </c>
      <c r="C4204" s="11" t="s">
        <v>1172</v>
      </c>
      <c r="D4204" s="11" t="s">
        <v>662</v>
      </c>
      <c r="E4204" s="11">
        <v>6826791</v>
      </c>
      <c r="F4204" s="15">
        <f>IF(ISBLANK($D4204),"",IF(ISBLANK($E4204),VLOOKUP($D4204,$J:$K,2,FALSE),VLOOKUP($E4204,'Daycare Packages'!$A:$G,7,FALSE)))</f>
        <v>27</v>
      </c>
      <c r="G4204" s="15"/>
      <c r="H4204" s="15">
        <f t="shared" si="152"/>
        <v>27</v>
      </c>
      <c r="I4204" s="198">
        <f t="shared" si="153"/>
        <v>4</v>
      </c>
    </row>
    <row r="4205" spans="1:9" x14ac:dyDescent="0.3">
      <c r="A4205" s="10">
        <v>43565</v>
      </c>
      <c r="B4205" s="11" t="s">
        <v>109</v>
      </c>
      <c r="C4205" s="11" t="s">
        <v>883</v>
      </c>
      <c r="D4205" s="11" t="s">
        <v>662</v>
      </c>
      <c r="E4205" s="11">
        <v>6735833</v>
      </c>
      <c r="F4205" s="15">
        <f>IF(ISBLANK($D4205),"",IF(ISBLANK($E4205),VLOOKUP($D4205,$J:$K,2,FALSE),VLOOKUP($E4205,'Daycare Packages'!$A:$G,7,FALSE)))</f>
        <v>22</v>
      </c>
      <c r="G4205" s="15"/>
      <c r="H4205" s="15">
        <f t="shared" si="152"/>
        <v>22</v>
      </c>
      <c r="I4205" s="198">
        <f t="shared" si="153"/>
        <v>4</v>
      </c>
    </row>
    <row r="4206" spans="1:9" x14ac:dyDescent="0.3">
      <c r="A4206" s="10">
        <v>43565</v>
      </c>
      <c r="B4206" s="11" t="s">
        <v>109</v>
      </c>
      <c r="C4206" s="11" t="s">
        <v>930</v>
      </c>
      <c r="D4206" s="11" t="s">
        <v>662</v>
      </c>
      <c r="E4206" s="11">
        <v>6735833</v>
      </c>
      <c r="F4206" s="15">
        <f>IF(ISBLANK($D4206),"",IF(ISBLANK($E4206),VLOOKUP($D4206,$J:$K,2,FALSE),VLOOKUP($E4206,'Daycare Packages'!$A:$G,7,FALSE)))</f>
        <v>22</v>
      </c>
      <c r="G4206" s="15"/>
      <c r="H4206" s="15">
        <f t="shared" si="152"/>
        <v>22</v>
      </c>
      <c r="I4206" s="198">
        <f t="shared" si="153"/>
        <v>4</v>
      </c>
    </row>
    <row r="4207" spans="1:9" x14ac:dyDescent="0.3">
      <c r="A4207" s="55">
        <v>43565</v>
      </c>
      <c r="B4207" s="56" t="s">
        <v>783</v>
      </c>
      <c r="C4207" s="56" t="s">
        <v>514</v>
      </c>
      <c r="D4207" s="56" t="s">
        <v>662</v>
      </c>
      <c r="E4207" s="56"/>
      <c r="F4207" s="59">
        <f>IF(ISBLANK($D4207),"",IF(ISBLANK($E4207),VLOOKUP($D4207,$J:$K,2,FALSE),VLOOKUP($E4207,'Daycare Packages'!$A:$G,7,FALSE)))</f>
        <v>30</v>
      </c>
      <c r="G4207" s="59"/>
      <c r="H4207" s="59">
        <f t="shared" si="152"/>
        <v>30</v>
      </c>
      <c r="I4207" s="198">
        <f t="shared" si="153"/>
        <v>4</v>
      </c>
    </row>
    <row r="4208" spans="1:9" x14ac:dyDescent="0.3">
      <c r="A4208" s="10">
        <v>43566</v>
      </c>
      <c r="B4208" s="11" t="s">
        <v>190</v>
      </c>
      <c r="C4208" s="11" t="s">
        <v>718</v>
      </c>
      <c r="D4208" s="11" t="s">
        <v>659</v>
      </c>
      <c r="F4208" s="15">
        <f>IF(ISBLANK($D4208),"",IF(ISBLANK($E4208),VLOOKUP($D4208,$J:$K,2,FALSE),VLOOKUP($E4208,'Daycare Packages'!$A:$G,7,FALSE)))</f>
        <v>20</v>
      </c>
      <c r="G4208" s="15"/>
      <c r="H4208" s="15">
        <f t="shared" si="152"/>
        <v>20</v>
      </c>
      <c r="I4208" s="198">
        <f t="shared" si="153"/>
        <v>4</v>
      </c>
    </row>
    <row r="4209" spans="1:9" x14ac:dyDescent="0.3">
      <c r="A4209" s="10">
        <v>43566</v>
      </c>
      <c r="B4209" s="11" t="s">
        <v>127</v>
      </c>
      <c r="C4209" s="11" t="s">
        <v>715</v>
      </c>
      <c r="D4209" s="11" t="s">
        <v>662</v>
      </c>
      <c r="E4209" s="11">
        <v>6756191</v>
      </c>
      <c r="F4209" s="15">
        <f>IF(ISBLANK($D4209),"",IF(ISBLANK($E4209),VLOOKUP($D4209,$J:$K,2,FALSE),VLOOKUP($E4209,'Daycare Packages'!$A:$G,7,FALSE)))</f>
        <v>23</v>
      </c>
      <c r="G4209" s="15"/>
      <c r="H4209" s="15">
        <f t="shared" si="152"/>
        <v>23</v>
      </c>
      <c r="I4209" s="198">
        <f t="shared" si="153"/>
        <v>4</v>
      </c>
    </row>
    <row r="4210" spans="1:9" x14ac:dyDescent="0.3">
      <c r="A4210" s="10">
        <v>43566</v>
      </c>
      <c r="B4210" s="11" t="s">
        <v>1259</v>
      </c>
      <c r="C4210" s="11" t="s">
        <v>229</v>
      </c>
      <c r="D4210" s="11" t="s">
        <v>659</v>
      </c>
      <c r="F4210" s="15">
        <f>IF(ISBLANK($D4210),"",IF(ISBLANK($E4210),VLOOKUP($D4210,$J:$K,2,FALSE),VLOOKUP($E4210,'Daycare Packages'!$A:$G,7,FALSE)))</f>
        <v>20</v>
      </c>
      <c r="G4210" s="15"/>
      <c r="H4210" s="15">
        <f t="shared" si="152"/>
        <v>20</v>
      </c>
      <c r="I4210" s="198">
        <f t="shared" si="153"/>
        <v>4</v>
      </c>
    </row>
    <row r="4211" spans="1:9" x14ac:dyDescent="0.3">
      <c r="A4211" s="10">
        <v>43566</v>
      </c>
      <c r="B4211" s="11" t="s">
        <v>1257</v>
      </c>
      <c r="C4211" s="11" t="s">
        <v>1258</v>
      </c>
      <c r="D4211" s="11" t="s">
        <v>659</v>
      </c>
      <c r="F4211" s="15">
        <f>IF(ISBLANK($D4211),"",IF(ISBLANK($E4211),VLOOKUP($D4211,$J:$K,2,FALSE),VLOOKUP($E4211,'Daycare Packages'!$A:$G,7,FALSE)))</f>
        <v>20</v>
      </c>
      <c r="G4211" s="15"/>
      <c r="H4211" s="15">
        <f t="shared" si="152"/>
        <v>20</v>
      </c>
      <c r="I4211" s="198">
        <f t="shared" si="153"/>
        <v>4</v>
      </c>
    </row>
    <row r="4212" spans="1:9" x14ac:dyDescent="0.3">
      <c r="A4212" s="10">
        <v>43566</v>
      </c>
      <c r="B4212" s="11" t="s">
        <v>139</v>
      </c>
      <c r="C4212" s="11" t="s">
        <v>867</v>
      </c>
      <c r="D4212" s="11" t="s">
        <v>662</v>
      </c>
      <c r="E4212" s="11">
        <v>6830661</v>
      </c>
      <c r="F4212" s="15">
        <f>IF(ISBLANK($D4212),"",IF(ISBLANK($E4212),VLOOKUP($D4212,$J:$K,2,FALSE),VLOOKUP($E4212,'Daycare Packages'!$A:$G,7,FALSE)))</f>
        <v>27</v>
      </c>
      <c r="G4212" s="15"/>
      <c r="H4212" s="15">
        <f t="shared" si="152"/>
        <v>27</v>
      </c>
      <c r="I4212" s="198">
        <f t="shared" si="153"/>
        <v>4</v>
      </c>
    </row>
    <row r="4213" spans="1:9" x14ac:dyDescent="0.3">
      <c r="A4213" s="10">
        <v>43566</v>
      </c>
      <c r="B4213" s="11" t="s">
        <v>1317</v>
      </c>
      <c r="C4213" s="11" t="s">
        <v>633</v>
      </c>
      <c r="D4213" s="11" t="s">
        <v>662</v>
      </c>
      <c r="F4213" s="15">
        <f>IF(ISBLANK($D4213),"",IF(ISBLANK($E4213),VLOOKUP($D4213,$J:$K,2,FALSE),VLOOKUP($E4213,'Daycare Packages'!$A:$G,7,FALSE)))</f>
        <v>30</v>
      </c>
      <c r="G4213" s="15"/>
      <c r="H4213" s="15">
        <f t="shared" si="152"/>
        <v>30</v>
      </c>
      <c r="I4213" s="198">
        <f t="shared" si="153"/>
        <v>4</v>
      </c>
    </row>
    <row r="4214" spans="1:9" x14ac:dyDescent="0.3">
      <c r="A4214" s="10">
        <v>43566</v>
      </c>
      <c r="B4214" s="11" t="s">
        <v>331</v>
      </c>
      <c r="C4214" s="11" t="s">
        <v>638</v>
      </c>
      <c r="D4214" s="11" t="s">
        <v>662</v>
      </c>
      <c r="F4214" s="15">
        <f>IF(ISBLANK($D4214),"",IF(ISBLANK($E4214),VLOOKUP($D4214,$J:$K,2,FALSE),VLOOKUP($E4214,'Daycare Packages'!$A:$G,7,FALSE)))</f>
        <v>30</v>
      </c>
      <c r="G4214" s="15"/>
      <c r="H4214" s="15">
        <f t="shared" si="152"/>
        <v>30</v>
      </c>
      <c r="I4214" s="198">
        <f t="shared" si="153"/>
        <v>4</v>
      </c>
    </row>
    <row r="4215" spans="1:9" x14ac:dyDescent="0.3">
      <c r="A4215" s="10">
        <v>43566</v>
      </c>
      <c r="B4215" s="11" t="s">
        <v>912</v>
      </c>
      <c r="C4215" s="11" t="s">
        <v>1290</v>
      </c>
      <c r="D4215" s="11" t="s">
        <v>662</v>
      </c>
      <c r="F4215" s="15">
        <f>IF(ISBLANK($D4215),"",IF(ISBLANK($E4215),VLOOKUP($D4215,$J:$K,2,FALSE),VLOOKUP($E4215,'Daycare Packages'!$A:$G,7,FALSE)))</f>
        <v>30</v>
      </c>
      <c r="G4215" s="15"/>
      <c r="H4215" s="15">
        <f t="shared" si="152"/>
        <v>30</v>
      </c>
      <c r="I4215" s="198">
        <f t="shared" si="153"/>
        <v>4</v>
      </c>
    </row>
    <row r="4216" spans="1:9" x14ac:dyDescent="0.3">
      <c r="A4216" s="10">
        <v>43566</v>
      </c>
      <c r="B4216" s="11" t="s">
        <v>318</v>
      </c>
      <c r="C4216" s="11" t="s">
        <v>723</v>
      </c>
      <c r="D4216" s="11" t="s">
        <v>662</v>
      </c>
      <c r="F4216" s="15">
        <f>IF(ISBLANK($D4216),"",IF(ISBLANK($E4216),VLOOKUP($D4216,$J:$K,2,FALSE),VLOOKUP($E4216,'Daycare Packages'!$A:$G,7,FALSE)))</f>
        <v>30</v>
      </c>
      <c r="G4216" s="15"/>
      <c r="H4216" s="15">
        <f t="shared" si="152"/>
        <v>30</v>
      </c>
      <c r="I4216" s="198">
        <f t="shared" si="153"/>
        <v>4</v>
      </c>
    </row>
    <row r="4217" spans="1:9" x14ac:dyDescent="0.3">
      <c r="A4217" s="10">
        <v>43566</v>
      </c>
      <c r="B4217" s="11" t="s">
        <v>677</v>
      </c>
      <c r="C4217" s="11" t="s">
        <v>678</v>
      </c>
      <c r="D4217" s="11" t="s">
        <v>662</v>
      </c>
      <c r="F4217" s="15">
        <f>IF(ISBLANK($D4217),"",IF(ISBLANK($E4217),VLOOKUP($D4217,$J:$K,2,FALSE),VLOOKUP($E4217,'Daycare Packages'!$A:$G,7,FALSE)))</f>
        <v>30</v>
      </c>
      <c r="G4217" s="15"/>
      <c r="H4217" s="15">
        <f t="shared" si="152"/>
        <v>30</v>
      </c>
      <c r="I4217" s="198">
        <f t="shared" si="153"/>
        <v>4</v>
      </c>
    </row>
    <row r="4218" spans="1:9" x14ac:dyDescent="0.3">
      <c r="A4218" s="10">
        <v>43566</v>
      </c>
      <c r="B4218" s="11" t="s">
        <v>145</v>
      </c>
      <c r="C4218" s="11" t="s">
        <v>811</v>
      </c>
      <c r="D4218" s="11" t="s">
        <v>662</v>
      </c>
      <c r="E4218" s="11">
        <v>6758720</v>
      </c>
      <c r="F4218" s="15">
        <f>IF(ISBLANK($D4218),"",IF(ISBLANK($E4218),VLOOKUP($D4218,$J:$K,2,FALSE),VLOOKUP($E4218,'Daycare Packages'!$A:$G,7,FALSE)))</f>
        <v>27</v>
      </c>
      <c r="G4218" s="15"/>
      <c r="H4218" s="15">
        <f t="shared" si="152"/>
        <v>27</v>
      </c>
      <c r="I4218" s="198">
        <f t="shared" si="153"/>
        <v>4</v>
      </c>
    </row>
    <row r="4219" spans="1:9" x14ac:dyDescent="0.3">
      <c r="A4219" s="10">
        <v>43566</v>
      </c>
      <c r="B4219" s="11" t="s">
        <v>690</v>
      </c>
      <c r="C4219" s="11" t="s">
        <v>691</v>
      </c>
      <c r="D4219" s="11" t="s">
        <v>662</v>
      </c>
      <c r="E4219" s="11">
        <v>6829038</v>
      </c>
      <c r="F4219" s="15">
        <f>IF(ISBLANK($D4219),"",IF(ISBLANK($E4219),VLOOKUP($D4219,$J:$K,2,FALSE),VLOOKUP($E4219,'Daycare Packages'!$A:$G,7,FALSE)))</f>
        <v>25</v>
      </c>
      <c r="G4219" s="15"/>
      <c r="H4219" s="15">
        <f t="shared" si="152"/>
        <v>25</v>
      </c>
      <c r="I4219" s="198">
        <f t="shared" si="153"/>
        <v>4</v>
      </c>
    </row>
    <row r="4220" spans="1:9" x14ac:dyDescent="0.3">
      <c r="A4220" s="10">
        <v>43566</v>
      </c>
      <c r="B4220" s="11" t="s">
        <v>108</v>
      </c>
      <c r="C4220" s="11" t="s">
        <v>583</v>
      </c>
      <c r="D4220" s="11" t="s">
        <v>662</v>
      </c>
      <c r="E4220" s="11">
        <v>6717553</v>
      </c>
      <c r="F4220" s="15">
        <f>IF(ISBLANK($D4220),"",IF(ISBLANK($E4220),VLOOKUP($D4220,$J:$K,2,FALSE),VLOOKUP($E4220,'Daycare Packages'!$A:$G,7,FALSE)))</f>
        <v>26</v>
      </c>
      <c r="G4220" s="15"/>
      <c r="H4220" s="15">
        <f t="shared" si="152"/>
        <v>26</v>
      </c>
      <c r="I4220" s="198">
        <f t="shared" si="153"/>
        <v>4</v>
      </c>
    </row>
    <row r="4221" spans="1:9" x14ac:dyDescent="0.3">
      <c r="A4221" s="10">
        <v>43566</v>
      </c>
      <c r="B4221" s="11" t="s">
        <v>162</v>
      </c>
      <c r="C4221" s="11" t="s">
        <v>676</v>
      </c>
      <c r="D4221" s="11" t="s">
        <v>662</v>
      </c>
      <c r="E4221" s="11">
        <v>6759400</v>
      </c>
      <c r="F4221" s="15">
        <f>IF(ISBLANK($D4221),"",IF(ISBLANK($E4221),VLOOKUP($D4221,$J:$K,2,FALSE),VLOOKUP($E4221,'Daycare Packages'!$A:$G,7,FALSE)))</f>
        <v>27</v>
      </c>
      <c r="G4221" s="15"/>
      <c r="H4221" s="15">
        <f t="shared" si="152"/>
        <v>27</v>
      </c>
      <c r="I4221" s="198">
        <f t="shared" si="153"/>
        <v>4</v>
      </c>
    </row>
    <row r="4222" spans="1:9" x14ac:dyDescent="0.3">
      <c r="A4222" s="10">
        <v>43566</v>
      </c>
      <c r="B4222" s="11" t="s">
        <v>565</v>
      </c>
      <c r="C4222" s="11" t="s">
        <v>566</v>
      </c>
      <c r="D4222" s="11" t="s">
        <v>662</v>
      </c>
      <c r="F4222" s="15">
        <f>IF(ISBLANK($D4222),"",IF(ISBLANK($E4222),VLOOKUP($D4222,$J:$K,2,FALSE),VLOOKUP($E4222,'Daycare Packages'!$A:$G,7,FALSE)))</f>
        <v>30</v>
      </c>
      <c r="G4222" s="15"/>
      <c r="H4222" s="15">
        <f t="shared" si="152"/>
        <v>30</v>
      </c>
      <c r="I4222" s="198">
        <f t="shared" si="153"/>
        <v>4</v>
      </c>
    </row>
    <row r="4223" spans="1:9" x14ac:dyDescent="0.3">
      <c r="A4223" s="10">
        <v>43566</v>
      </c>
      <c r="B4223" s="11" t="s">
        <v>150</v>
      </c>
      <c r="C4223" s="11" t="s">
        <v>461</v>
      </c>
      <c r="D4223" s="11" t="s">
        <v>662</v>
      </c>
      <c r="E4223" s="11">
        <v>6783975</v>
      </c>
      <c r="F4223" s="15">
        <f>IF(ISBLANK($D4223),"",IF(ISBLANK($E4223),VLOOKUP($D4223,$J:$K,2,FALSE),VLOOKUP($E4223,'Daycare Packages'!$A:$G,7,FALSE)))</f>
        <v>27</v>
      </c>
      <c r="G4223" s="15"/>
      <c r="H4223" s="15">
        <f t="shared" ref="H4223:H4286" si="154">IF(ISBLANK(D4223),"",SUM(F4223:G4223))</f>
        <v>27</v>
      </c>
      <c r="I4223" s="198">
        <f t="shared" si="153"/>
        <v>4</v>
      </c>
    </row>
    <row r="4224" spans="1:9" x14ac:dyDescent="0.3">
      <c r="A4224" s="10">
        <v>43566</v>
      </c>
      <c r="B4224" s="11" t="s">
        <v>663</v>
      </c>
      <c r="C4224" s="11" t="s">
        <v>548</v>
      </c>
      <c r="D4224" s="11" t="s">
        <v>662</v>
      </c>
      <c r="E4224" s="11">
        <v>6818977</v>
      </c>
      <c r="F4224" s="15">
        <f>IF(ISBLANK($D4224),"",IF(ISBLANK($E4224),VLOOKUP($D4224,$J:$K,2,FALSE),VLOOKUP($E4224,'Daycare Packages'!$A:$G,7,FALSE)))</f>
        <v>27</v>
      </c>
      <c r="G4224" s="15"/>
      <c r="H4224" s="15">
        <f t="shared" si="154"/>
        <v>27</v>
      </c>
      <c r="I4224" s="198">
        <f t="shared" si="153"/>
        <v>4</v>
      </c>
    </row>
    <row r="4225" spans="1:9" x14ac:dyDescent="0.3">
      <c r="A4225" s="10">
        <v>43566</v>
      </c>
      <c r="B4225" s="11" t="s">
        <v>1291</v>
      </c>
      <c r="C4225" s="11" t="s">
        <v>937</v>
      </c>
      <c r="D4225" s="11" t="s">
        <v>662</v>
      </c>
      <c r="F4225" s="15">
        <f>IF(ISBLANK($D4225),"",IF(ISBLANK($E4225),VLOOKUP($D4225,$J:$K,2,FALSE),VLOOKUP($E4225,'Daycare Packages'!$A:$G,7,FALSE)))</f>
        <v>30</v>
      </c>
      <c r="G4225" s="15"/>
      <c r="H4225" s="15">
        <f t="shared" si="154"/>
        <v>30</v>
      </c>
      <c r="I4225" s="198">
        <f t="shared" si="153"/>
        <v>4</v>
      </c>
    </row>
    <row r="4226" spans="1:9" x14ac:dyDescent="0.3">
      <c r="A4226" s="10">
        <v>43566</v>
      </c>
      <c r="B4226" s="11" t="s">
        <v>198</v>
      </c>
      <c r="C4226" s="11" t="s">
        <v>739</v>
      </c>
      <c r="D4226" s="11" t="s">
        <v>662</v>
      </c>
      <c r="E4226" s="11">
        <v>6785440</v>
      </c>
      <c r="F4226" s="15">
        <f>IF(ISBLANK($D4226),"",IF(ISBLANK($E4226),VLOOKUP($D4226,$J:$K,2,FALSE),VLOOKUP($E4226,'Daycare Packages'!$A:$G,7,FALSE)))</f>
        <v>27</v>
      </c>
      <c r="G4226" s="15"/>
      <c r="H4226" s="15">
        <f t="shared" si="154"/>
        <v>27</v>
      </c>
      <c r="I4226" s="198">
        <f t="shared" si="153"/>
        <v>4</v>
      </c>
    </row>
    <row r="4227" spans="1:9" x14ac:dyDescent="0.3">
      <c r="A4227" s="10">
        <v>43566</v>
      </c>
      <c r="B4227" s="11" t="s">
        <v>459</v>
      </c>
      <c r="C4227" s="11" t="s">
        <v>460</v>
      </c>
      <c r="D4227" s="11" t="s">
        <v>662</v>
      </c>
      <c r="F4227" s="15">
        <f>IF(ISBLANK($D4227),"",IF(ISBLANK($E4227),VLOOKUP($D4227,$J:$K,2,FALSE),VLOOKUP($E4227,'Daycare Packages'!$A:$G,7,FALSE)))</f>
        <v>30</v>
      </c>
      <c r="G4227" s="15"/>
      <c r="H4227" s="15">
        <f t="shared" si="154"/>
        <v>30</v>
      </c>
      <c r="I4227" s="198">
        <f t="shared" ref="I4227:I4290" si="155">IF(A4227="",0,MONTH(A4227))</f>
        <v>4</v>
      </c>
    </row>
    <row r="4228" spans="1:9" x14ac:dyDescent="0.3">
      <c r="A4228" s="10">
        <v>43566</v>
      </c>
      <c r="B4228" s="11" t="s">
        <v>196</v>
      </c>
      <c r="C4228" s="11" t="s">
        <v>432</v>
      </c>
      <c r="D4228" s="11" t="s">
        <v>662</v>
      </c>
      <c r="E4228" s="11">
        <v>6728047</v>
      </c>
      <c r="F4228" s="15">
        <f>IF(ISBLANK($D4228),"",IF(ISBLANK($E4228),VLOOKUP($D4228,$J:$K,2,FALSE),VLOOKUP($E4228,'Daycare Packages'!$A:$G,7,FALSE)))</f>
        <v>24</v>
      </c>
      <c r="G4228" s="15"/>
      <c r="H4228" s="15">
        <f t="shared" si="154"/>
        <v>24</v>
      </c>
      <c r="I4228" s="198">
        <f t="shared" si="155"/>
        <v>4</v>
      </c>
    </row>
    <row r="4229" spans="1:9" x14ac:dyDescent="0.3">
      <c r="A4229" s="10">
        <v>43566</v>
      </c>
      <c r="B4229" s="11" t="s">
        <v>680</v>
      </c>
      <c r="C4229" s="11" t="s">
        <v>681</v>
      </c>
      <c r="D4229" s="11" t="s">
        <v>662</v>
      </c>
      <c r="F4229" s="15">
        <f>IF(ISBLANK($D4229),"",IF(ISBLANK($E4229),VLOOKUP($D4229,$J:$K,2,FALSE),VLOOKUP($E4229,'Daycare Packages'!$A:$G,7,FALSE)))</f>
        <v>30</v>
      </c>
      <c r="G4229" s="15">
        <v>-4.5</v>
      </c>
      <c r="H4229" s="15">
        <f t="shared" si="154"/>
        <v>25.5</v>
      </c>
      <c r="I4229" s="198">
        <f t="shared" si="155"/>
        <v>4</v>
      </c>
    </row>
    <row r="4230" spans="1:9" x14ac:dyDescent="0.3">
      <c r="A4230" s="10">
        <v>43566</v>
      </c>
      <c r="B4230" s="11" t="s">
        <v>680</v>
      </c>
      <c r="C4230" s="11" t="s">
        <v>509</v>
      </c>
      <c r="D4230" s="11" t="s">
        <v>662</v>
      </c>
      <c r="F4230" s="15">
        <f>IF(ISBLANK($D4230),"",IF(ISBLANK($E4230),VLOOKUP($D4230,$J:$K,2,FALSE),VLOOKUP($E4230,'Daycare Packages'!$A:$G,7,FALSE)))</f>
        <v>30</v>
      </c>
      <c r="G4230" s="15">
        <v>-4.5</v>
      </c>
      <c r="H4230" s="15">
        <f t="shared" si="154"/>
        <v>25.5</v>
      </c>
      <c r="I4230" s="198">
        <f t="shared" si="155"/>
        <v>4</v>
      </c>
    </row>
    <row r="4231" spans="1:9" x14ac:dyDescent="0.3">
      <c r="A4231" s="10">
        <v>43566</v>
      </c>
      <c r="B4231" s="11" t="s">
        <v>244</v>
      </c>
      <c r="C4231" s="11" t="s">
        <v>673</v>
      </c>
      <c r="D4231" s="11" t="s">
        <v>662</v>
      </c>
      <c r="F4231" s="15">
        <f>IF(ISBLANK($D4231),"",IF(ISBLANK($E4231),VLOOKUP($D4231,$J:$K,2,FALSE),VLOOKUP($E4231,'Daycare Packages'!$A:$G,7,FALSE)))</f>
        <v>30</v>
      </c>
      <c r="G4231" s="15"/>
      <c r="H4231" s="15">
        <f t="shared" si="154"/>
        <v>30</v>
      </c>
      <c r="I4231" s="198">
        <f t="shared" si="155"/>
        <v>4</v>
      </c>
    </row>
    <row r="4232" spans="1:9" x14ac:dyDescent="0.3">
      <c r="A4232" s="10">
        <v>43566</v>
      </c>
      <c r="B4232" s="11" t="s">
        <v>165</v>
      </c>
      <c r="C4232" s="11" t="s">
        <v>765</v>
      </c>
      <c r="D4232" s="11" t="s">
        <v>662</v>
      </c>
      <c r="E4232" s="11">
        <v>6784430</v>
      </c>
      <c r="F4232" s="15">
        <f>IF(ISBLANK($D4232),"",IF(ISBLANK($E4232),VLOOKUP($D4232,$J:$K,2,FALSE),VLOOKUP($E4232,'Daycare Packages'!$A:$G,7,FALSE)))</f>
        <v>27</v>
      </c>
      <c r="G4232" s="15"/>
      <c r="H4232" s="15">
        <f t="shared" si="154"/>
        <v>27</v>
      </c>
      <c r="I4232" s="198">
        <f t="shared" si="155"/>
        <v>4</v>
      </c>
    </row>
    <row r="4233" spans="1:9" x14ac:dyDescent="0.3">
      <c r="A4233" s="10">
        <v>43566</v>
      </c>
      <c r="B4233" s="11" t="s">
        <v>154</v>
      </c>
      <c r="C4233" s="11" t="s">
        <v>729</v>
      </c>
      <c r="D4233" s="11" t="s">
        <v>662</v>
      </c>
      <c r="E4233" s="11">
        <v>6813143</v>
      </c>
      <c r="F4233" s="15">
        <f>IF(ISBLANK($D4233),"",IF(ISBLANK($E4233),VLOOKUP($D4233,$J:$K,2,FALSE),VLOOKUP($E4233,'Daycare Packages'!$A:$G,7,FALSE)))</f>
        <v>27</v>
      </c>
      <c r="G4233" s="15"/>
      <c r="H4233" s="15">
        <f t="shared" si="154"/>
        <v>27</v>
      </c>
      <c r="I4233" s="198">
        <f t="shared" si="155"/>
        <v>4</v>
      </c>
    </row>
    <row r="4234" spans="1:9" x14ac:dyDescent="0.3">
      <c r="A4234" s="10">
        <v>43566</v>
      </c>
      <c r="B4234" s="11" t="s">
        <v>688</v>
      </c>
      <c r="C4234" s="11" t="s">
        <v>689</v>
      </c>
      <c r="D4234" s="11" t="s">
        <v>662</v>
      </c>
      <c r="F4234" s="15">
        <f>IF(ISBLANK($D4234),"",IF(ISBLANK($E4234),VLOOKUP($D4234,$J:$K,2,FALSE),VLOOKUP($E4234,'Daycare Packages'!$A:$G,7,FALSE)))</f>
        <v>30</v>
      </c>
      <c r="G4234" s="15"/>
      <c r="H4234" s="15">
        <f t="shared" si="154"/>
        <v>30</v>
      </c>
      <c r="I4234" s="198">
        <f t="shared" si="155"/>
        <v>4</v>
      </c>
    </row>
    <row r="4235" spans="1:9" x14ac:dyDescent="0.3">
      <c r="A4235" s="10">
        <v>43566</v>
      </c>
      <c r="B4235" s="11" t="s">
        <v>82</v>
      </c>
      <c r="C4235" s="11" t="s">
        <v>694</v>
      </c>
      <c r="D4235" s="11" t="s">
        <v>662</v>
      </c>
      <c r="E4235" s="11">
        <v>6717676</v>
      </c>
      <c r="F4235" s="15">
        <f>IF(ISBLANK($D4235),"",IF(ISBLANK($E4235),VLOOKUP($D4235,$J:$K,2,FALSE),VLOOKUP($E4235,'Daycare Packages'!$A:$G,7,FALSE)))</f>
        <v>22</v>
      </c>
      <c r="G4235" s="15"/>
      <c r="H4235" s="15">
        <f t="shared" si="154"/>
        <v>22</v>
      </c>
      <c r="I4235" s="198">
        <f t="shared" si="155"/>
        <v>4</v>
      </c>
    </row>
    <row r="4236" spans="1:9" x14ac:dyDescent="0.3">
      <c r="A4236" s="10">
        <v>43566</v>
      </c>
      <c r="B4236" s="11" t="s">
        <v>82</v>
      </c>
      <c r="C4236" s="11" t="s">
        <v>695</v>
      </c>
      <c r="D4236" s="11" t="s">
        <v>662</v>
      </c>
      <c r="E4236" s="11">
        <v>6717676</v>
      </c>
      <c r="F4236" s="15">
        <f>IF(ISBLANK($D4236),"",IF(ISBLANK($E4236),VLOOKUP($D4236,$J:$K,2,FALSE),VLOOKUP($E4236,'Daycare Packages'!$A:$G,7,FALSE)))</f>
        <v>22</v>
      </c>
      <c r="G4236" s="15"/>
      <c r="H4236" s="15">
        <f t="shared" si="154"/>
        <v>22</v>
      </c>
      <c r="I4236" s="198">
        <f t="shared" si="155"/>
        <v>4</v>
      </c>
    </row>
    <row r="4237" spans="1:9" x14ac:dyDescent="0.3">
      <c r="A4237" s="10">
        <v>43566</v>
      </c>
      <c r="B4237" s="11" t="s">
        <v>152</v>
      </c>
      <c r="C4237" s="11" t="s">
        <v>679</v>
      </c>
      <c r="D4237" s="11" t="s">
        <v>662</v>
      </c>
      <c r="E4237" s="11">
        <v>6804823</v>
      </c>
      <c r="F4237" s="15">
        <f>IF(ISBLANK($D4237),"",IF(ISBLANK($E4237),VLOOKUP($D4237,$J:$K,2,FALSE),VLOOKUP($E4237,'Daycare Packages'!$A:$G,7,FALSE)))</f>
        <v>23</v>
      </c>
      <c r="G4237" s="15"/>
      <c r="H4237" s="15">
        <f t="shared" si="154"/>
        <v>23</v>
      </c>
      <c r="I4237" s="198">
        <f t="shared" si="155"/>
        <v>4</v>
      </c>
    </row>
    <row r="4238" spans="1:9" x14ac:dyDescent="0.3">
      <c r="A4238" s="10">
        <v>43566</v>
      </c>
      <c r="B4238" s="11" t="s">
        <v>167</v>
      </c>
      <c r="C4238" s="11" t="s">
        <v>726</v>
      </c>
      <c r="D4238" s="11" t="s">
        <v>662</v>
      </c>
      <c r="E4238" s="11">
        <v>6804987</v>
      </c>
      <c r="F4238" s="15">
        <f>IF(ISBLANK($D4238),"",IF(ISBLANK($E4238),VLOOKUP($D4238,$J:$K,2,FALSE),VLOOKUP($E4238,'Daycare Packages'!$A:$G,7,FALSE)))</f>
        <v>27</v>
      </c>
      <c r="G4238" s="15"/>
      <c r="H4238" s="15">
        <f t="shared" si="154"/>
        <v>27</v>
      </c>
      <c r="I4238" s="198">
        <f t="shared" si="155"/>
        <v>4</v>
      </c>
    </row>
    <row r="4239" spans="1:9" x14ac:dyDescent="0.3">
      <c r="A4239" s="10">
        <v>43566</v>
      </c>
      <c r="B4239" s="11" t="s">
        <v>167</v>
      </c>
      <c r="C4239" s="11" t="s">
        <v>467</v>
      </c>
      <c r="D4239" s="11" t="s">
        <v>662</v>
      </c>
      <c r="E4239" s="11">
        <v>6830544</v>
      </c>
      <c r="F4239" s="15">
        <f>IF(ISBLANK($D4239),"",IF(ISBLANK($E4239),VLOOKUP($D4239,$J:$K,2,FALSE),VLOOKUP($E4239,'Daycare Packages'!$A:$G,7,FALSE)))</f>
        <v>27</v>
      </c>
      <c r="G4239" s="15"/>
      <c r="H4239" s="15">
        <f t="shared" si="154"/>
        <v>27</v>
      </c>
      <c r="I4239" s="198">
        <f t="shared" si="155"/>
        <v>4</v>
      </c>
    </row>
    <row r="4240" spans="1:9" x14ac:dyDescent="0.3">
      <c r="A4240" s="10">
        <v>43566</v>
      </c>
      <c r="B4240" s="11" t="s">
        <v>727</v>
      </c>
      <c r="C4240" s="11" t="s">
        <v>728</v>
      </c>
      <c r="D4240" s="11" t="s">
        <v>662</v>
      </c>
      <c r="F4240" s="15">
        <f>IF(ISBLANK($D4240),"",IF(ISBLANK($E4240),VLOOKUP($D4240,$J:$K,2,FALSE),VLOOKUP($E4240,'Daycare Packages'!$A:$G,7,FALSE)))</f>
        <v>30</v>
      </c>
      <c r="G4240" s="15"/>
      <c r="H4240" s="15">
        <f t="shared" si="154"/>
        <v>30</v>
      </c>
      <c r="I4240" s="198">
        <f t="shared" si="155"/>
        <v>4</v>
      </c>
    </row>
    <row r="4241" spans="1:9" x14ac:dyDescent="0.3">
      <c r="A4241" s="10">
        <v>43566</v>
      </c>
      <c r="B4241" s="11" t="s">
        <v>1164</v>
      </c>
      <c r="C4241" s="11" t="s">
        <v>395</v>
      </c>
      <c r="D4241" s="11" t="s">
        <v>662</v>
      </c>
      <c r="E4241" s="11">
        <v>6796135</v>
      </c>
      <c r="F4241" s="15">
        <f>IF(ISBLANK($D4241),"",IF(ISBLANK($E4241),VLOOKUP($D4241,$J:$K,2,FALSE),VLOOKUP($E4241,'Daycare Packages'!$A:$G,7,FALSE)))</f>
        <v>27</v>
      </c>
      <c r="G4241" s="15"/>
      <c r="H4241" s="15">
        <f t="shared" si="154"/>
        <v>27</v>
      </c>
      <c r="I4241" s="198">
        <f t="shared" si="155"/>
        <v>4</v>
      </c>
    </row>
    <row r="4242" spans="1:9" x14ac:dyDescent="0.3">
      <c r="A4242" s="10">
        <v>43566</v>
      </c>
      <c r="B4242" s="11" t="s">
        <v>208</v>
      </c>
      <c r="C4242" s="11" t="s">
        <v>507</v>
      </c>
      <c r="D4242" s="11" t="s">
        <v>662</v>
      </c>
      <c r="E4242" s="11">
        <v>6733427</v>
      </c>
      <c r="F4242" s="15">
        <f>IF(ISBLANK($D4242),"",IF(ISBLANK($E4242),VLOOKUP($D4242,$J:$K,2,FALSE),VLOOKUP($E4242,'Daycare Packages'!$A:$G,7,FALSE)))</f>
        <v>22</v>
      </c>
      <c r="G4242" s="15"/>
      <c r="H4242" s="15">
        <f t="shared" si="154"/>
        <v>22</v>
      </c>
      <c r="I4242" s="198">
        <f t="shared" si="155"/>
        <v>4</v>
      </c>
    </row>
    <row r="4243" spans="1:9" x14ac:dyDescent="0.3">
      <c r="A4243" s="10">
        <v>43566</v>
      </c>
      <c r="B4243" s="11" t="s">
        <v>122</v>
      </c>
      <c r="C4243" s="11" t="s">
        <v>740</v>
      </c>
      <c r="D4243" s="11" t="s">
        <v>662</v>
      </c>
      <c r="E4243" s="11">
        <v>6734317</v>
      </c>
      <c r="F4243" s="15">
        <f>IF(ISBLANK($D4243),"",IF(ISBLANK($E4243),VLOOKUP($D4243,$J:$K,2,FALSE),VLOOKUP($E4243,'Daycare Packages'!$A:$G,7,FALSE)))</f>
        <v>22</v>
      </c>
      <c r="G4243" s="15"/>
      <c r="H4243" s="15">
        <f t="shared" si="154"/>
        <v>22</v>
      </c>
      <c r="I4243" s="198">
        <f t="shared" si="155"/>
        <v>4</v>
      </c>
    </row>
    <row r="4244" spans="1:9" x14ac:dyDescent="0.3">
      <c r="A4244" s="10">
        <v>43566</v>
      </c>
      <c r="B4244" s="11" t="s">
        <v>1121</v>
      </c>
      <c r="C4244" s="11" t="s">
        <v>878</v>
      </c>
      <c r="D4244" s="11" t="s">
        <v>662</v>
      </c>
      <c r="E4244" s="11">
        <v>6792732</v>
      </c>
      <c r="F4244" s="15">
        <f>IF(ISBLANK($D4244),"",IF(ISBLANK($E4244),VLOOKUP($D4244,$J:$K,2,FALSE),VLOOKUP($E4244,'Daycare Packages'!$A:$G,7,FALSE)))</f>
        <v>25</v>
      </c>
      <c r="G4244" s="15"/>
      <c r="H4244" s="15">
        <f t="shared" si="154"/>
        <v>25</v>
      </c>
      <c r="I4244" s="198">
        <f t="shared" si="155"/>
        <v>4</v>
      </c>
    </row>
    <row r="4245" spans="1:9" x14ac:dyDescent="0.3">
      <c r="A4245" s="10">
        <v>43566</v>
      </c>
      <c r="B4245" s="11" t="s">
        <v>340</v>
      </c>
      <c r="C4245" s="11" t="s">
        <v>746</v>
      </c>
      <c r="D4245" s="11" t="s">
        <v>662</v>
      </c>
      <c r="F4245" s="15">
        <f>IF(ISBLANK($D4245),"",IF(ISBLANK($E4245),VLOOKUP($D4245,$J:$K,2,FALSE),VLOOKUP($E4245,'Daycare Packages'!$A:$G,7,FALSE)))</f>
        <v>30</v>
      </c>
      <c r="G4245" s="15">
        <v>-3.6</v>
      </c>
      <c r="H4245" s="15">
        <f t="shared" si="154"/>
        <v>26.4</v>
      </c>
      <c r="I4245" s="198">
        <f t="shared" si="155"/>
        <v>4</v>
      </c>
    </row>
    <row r="4246" spans="1:9" x14ac:dyDescent="0.3">
      <c r="A4246" s="10">
        <v>43566</v>
      </c>
      <c r="B4246" s="11" t="s">
        <v>340</v>
      </c>
      <c r="C4246" s="11" t="s">
        <v>745</v>
      </c>
      <c r="D4246" s="11" t="s">
        <v>662</v>
      </c>
      <c r="F4246" s="15">
        <f>IF(ISBLANK($D4246),"",IF(ISBLANK($E4246),VLOOKUP($D4246,$J:$K,2,FALSE),VLOOKUP($E4246,'Daycare Packages'!$A:$G,7,FALSE)))</f>
        <v>30</v>
      </c>
      <c r="G4246" s="15">
        <v>-3.6</v>
      </c>
      <c r="H4246" s="15">
        <f t="shared" si="154"/>
        <v>26.4</v>
      </c>
      <c r="I4246" s="198">
        <f t="shared" si="155"/>
        <v>4</v>
      </c>
    </row>
    <row r="4247" spans="1:9" x14ac:dyDescent="0.3">
      <c r="A4247" s="10">
        <v>43566</v>
      </c>
      <c r="B4247" s="11" t="s">
        <v>207</v>
      </c>
      <c r="C4247" s="11" t="s">
        <v>229</v>
      </c>
      <c r="D4247" s="11" t="s">
        <v>662</v>
      </c>
      <c r="E4247" s="11">
        <v>6733314</v>
      </c>
      <c r="F4247" s="15">
        <f>IF(ISBLANK($D4247),"",IF(ISBLANK($E4247),VLOOKUP($D4247,$J:$K,2,FALSE),VLOOKUP($E4247,'Daycare Packages'!$A:$G,7,FALSE)))</f>
        <v>22</v>
      </c>
      <c r="G4247" s="15"/>
      <c r="H4247" s="15">
        <f t="shared" si="154"/>
        <v>22</v>
      </c>
      <c r="I4247" s="198">
        <f t="shared" si="155"/>
        <v>4</v>
      </c>
    </row>
    <row r="4248" spans="1:9" x14ac:dyDescent="0.3">
      <c r="A4248" s="10">
        <v>43566</v>
      </c>
      <c r="B4248" s="11" t="s">
        <v>1167</v>
      </c>
      <c r="C4248" s="11" t="s">
        <v>1006</v>
      </c>
      <c r="D4248" s="11" t="s">
        <v>662</v>
      </c>
      <c r="F4248" s="15">
        <f>IF(ISBLANK($D4248),"",IF(ISBLANK($E4248),VLOOKUP($D4248,$J:$K,2,FALSE),VLOOKUP($E4248,'Daycare Packages'!$A:$G,7,FALSE)))</f>
        <v>30</v>
      </c>
      <c r="G4248" s="15"/>
      <c r="H4248" s="15">
        <f t="shared" si="154"/>
        <v>30</v>
      </c>
      <c r="I4248" s="198">
        <f t="shared" si="155"/>
        <v>4</v>
      </c>
    </row>
    <row r="4249" spans="1:9" x14ac:dyDescent="0.3">
      <c r="A4249" s="10">
        <v>43566</v>
      </c>
      <c r="B4249" s="11" t="s">
        <v>502</v>
      </c>
      <c r="C4249" s="11" t="s">
        <v>1318</v>
      </c>
      <c r="D4249" s="11" t="s">
        <v>662</v>
      </c>
      <c r="F4249" s="15">
        <f>IF(ISBLANK($D4249),"",IF(ISBLANK($E4249),VLOOKUP($D4249,$J:$K,2,FALSE),VLOOKUP($E4249,'Daycare Packages'!$A:$G,7,FALSE)))</f>
        <v>30</v>
      </c>
      <c r="G4249" s="15"/>
      <c r="H4249" s="15">
        <f t="shared" si="154"/>
        <v>30</v>
      </c>
      <c r="I4249" s="198">
        <f t="shared" si="155"/>
        <v>4</v>
      </c>
    </row>
    <row r="4250" spans="1:9" x14ac:dyDescent="0.3">
      <c r="A4250" s="10">
        <v>43566</v>
      </c>
      <c r="B4250" s="11" t="s">
        <v>502</v>
      </c>
      <c r="C4250" s="11" t="s">
        <v>874</v>
      </c>
      <c r="D4250" s="11" t="s">
        <v>662</v>
      </c>
      <c r="F4250" s="15">
        <f>IF(ISBLANK($D4250),"",IF(ISBLANK($E4250),VLOOKUP($D4250,$J:$K,2,FALSE),VLOOKUP($E4250,'Daycare Packages'!$A:$G,7,FALSE)))</f>
        <v>30</v>
      </c>
      <c r="G4250" s="15"/>
      <c r="H4250" s="15">
        <f t="shared" si="154"/>
        <v>30</v>
      </c>
      <c r="I4250" s="198">
        <f t="shared" si="155"/>
        <v>4</v>
      </c>
    </row>
    <row r="4251" spans="1:9" x14ac:dyDescent="0.3">
      <c r="A4251" s="10">
        <v>43566</v>
      </c>
      <c r="B4251" s="11" t="s">
        <v>156</v>
      </c>
      <c r="C4251" s="11" t="s">
        <v>479</v>
      </c>
      <c r="D4251" s="11" t="s">
        <v>662</v>
      </c>
      <c r="E4251" s="11">
        <v>6798024</v>
      </c>
      <c r="F4251" s="15">
        <f>IF(ISBLANK($D4251),"",IF(ISBLANK($E4251),VLOOKUP($D4251,$J:$K,2,FALSE),VLOOKUP($E4251,'Daycare Packages'!$A:$G,7,FALSE)))</f>
        <v>23</v>
      </c>
      <c r="G4251" s="15"/>
      <c r="H4251" s="15">
        <f t="shared" si="154"/>
        <v>23</v>
      </c>
      <c r="I4251" s="198">
        <f t="shared" si="155"/>
        <v>4</v>
      </c>
    </row>
    <row r="4252" spans="1:9" x14ac:dyDescent="0.3">
      <c r="A4252" s="10">
        <v>43566</v>
      </c>
      <c r="B4252" s="11" t="s">
        <v>189</v>
      </c>
      <c r="C4252" s="11" t="s">
        <v>638</v>
      </c>
      <c r="D4252" s="11" t="s">
        <v>662</v>
      </c>
      <c r="E4252" s="11">
        <v>6725260</v>
      </c>
      <c r="F4252" s="15">
        <f>IF(ISBLANK($D4252),"",IF(ISBLANK($E4252),VLOOKUP($D4252,$J:$K,2,FALSE),VLOOKUP($E4252,'Daycare Packages'!$A:$G,7,FALSE)))</f>
        <v>22</v>
      </c>
      <c r="G4252" s="15"/>
      <c r="H4252" s="15">
        <f t="shared" si="154"/>
        <v>22</v>
      </c>
      <c r="I4252" s="198">
        <f t="shared" si="155"/>
        <v>4</v>
      </c>
    </row>
    <row r="4253" spans="1:9" x14ac:dyDescent="0.3">
      <c r="A4253" s="10">
        <v>43566</v>
      </c>
      <c r="B4253" s="11" t="s">
        <v>223</v>
      </c>
      <c r="C4253" s="11" t="s">
        <v>538</v>
      </c>
      <c r="D4253" s="11" t="s">
        <v>662</v>
      </c>
      <c r="F4253" s="15">
        <f>IF(ISBLANK($D4253),"",IF(ISBLANK($E4253),VLOOKUP($D4253,$J:$K,2,FALSE),VLOOKUP($E4253,'Daycare Packages'!$A:$G,7,FALSE)))</f>
        <v>30</v>
      </c>
      <c r="G4253" s="15"/>
      <c r="H4253" s="15">
        <f t="shared" si="154"/>
        <v>30</v>
      </c>
      <c r="I4253" s="198">
        <f t="shared" si="155"/>
        <v>4</v>
      </c>
    </row>
    <row r="4254" spans="1:9" x14ac:dyDescent="0.3">
      <c r="A4254" s="10">
        <v>43566</v>
      </c>
      <c r="B4254" s="11" t="s">
        <v>173</v>
      </c>
      <c r="C4254" s="11" t="s">
        <v>791</v>
      </c>
      <c r="D4254" s="11" t="s">
        <v>662</v>
      </c>
      <c r="E4254" s="11">
        <v>6715792</v>
      </c>
      <c r="F4254" s="15">
        <f>IF(ISBLANK($D4254),"",IF(ISBLANK($E4254),VLOOKUP($D4254,$J:$K,2,FALSE),VLOOKUP($E4254,'Daycare Packages'!$A:$G,7,FALSE)))</f>
        <v>25</v>
      </c>
      <c r="G4254" s="15"/>
      <c r="H4254" s="15">
        <f t="shared" si="154"/>
        <v>25</v>
      </c>
      <c r="I4254" s="198">
        <f t="shared" si="155"/>
        <v>4</v>
      </c>
    </row>
    <row r="4255" spans="1:9" x14ac:dyDescent="0.3">
      <c r="A4255" s="10">
        <v>43566</v>
      </c>
      <c r="B4255" s="11" t="s">
        <v>217</v>
      </c>
      <c r="C4255" s="11" t="s">
        <v>402</v>
      </c>
      <c r="D4255" s="11" t="s">
        <v>662</v>
      </c>
      <c r="E4255" s="11">
        <v>6821524</v>
      </c>
      <c r="F4255" s="15">
        <f>IF(ISBLANK($D4255),"",IF(ISBLANK($E4255),VLOOKUP($D4255,$J:$K,2,FALSE),VLOOKUP($E4255,'Daycare Packages'!$A:$G,7,FALSE)))</f>
        <v>26</v>
      </c>
      <c r="G4255" s="15"/>
      <c r="H4255" s="15">
        <f t="shared" si="154"/>
        <v>26</v>
      </c>
      <c r="I4255" s="198">
        <f t="shared" si="155"/>
        <v>4</v>
      </c>
    </row>
    <row r="4256" spans="1:9" x14ac:dyDescent="0.3">
      <c r="A4256" s="10">
        <v>43566</v>
      </c>
      <c r="B4256" s="11" t="s">
        <v>132</v>
      </c>
      <c r="C4256" s="11" t="s">
        <v>818</v>
      </c>
      <c r="D4256" s="11" t="s">
        <v>662</v>
      </c>
      <c r="E4256" s="11">
        <v>6819191</v>
      </c>
      <c r="F4256" s="15">
        <f>IF(ISBLANK($D4256),"",IF(ISBLANK($E4256),VLOOKUP($D4256,$J:$K,2,FALSE),VLOOKUP($E4256,'Daycare Packages'!$A:$G,7,FALSE)))</f>
        <v>27</v>
      </c>
      <c r="G4256" s="15"/>
      <c r="H4256" s="15">
        <f t="shared" si="154"/>
        <v>27</v>
      </c>
      <c r="I4256" s="198">
        <f t="shared" si="155"/>
        <v>4</v>
      </c>
    </row>
    <row r="4257" spans="1:9" x14ac:dyDescent="0.3">
      <c r="A4257" s="10">
        <v>43566</v>
      </c>
      <c r="B4257" s="11" t="s">
        <v>146</v>
      </c>
      <c r="C4257" s="11" t="s">
        <v>705</v>
      </c>
      <c r="D4257" s="11" t="s">
        <v>662</v>
      </c>
      <c r="E4257" s="11">
        <v>6690320</v>
      </c>
      <c r="F4257" s="15">
        <f>IF(ISBLANK($D4257),"",IF(ISBLANK($E4257),VLOOKUP($D4257,$J:$K,2,FALSE),VLOOKUP($E4257,'Daycare Packages'!$A:$G,7,FALSE)))</f>
        <v>22</v>
      </c>
      <c r="G4257" s="15"/>
      <c r="H4257" s="15">
        <f t="shared" si="154"/>
        <v>22</v>
      </c>
      <c r="I4257" s="198">
        <f t="shared" si="155"/>
        <v>4</v>
      </c>
    </row>
    <row r="4258" spans="1:9" x14ac:dyDescent="0.3">
      <c r="A4258" s="10">
        <v>43566</v>
      </c>
      <c r="B4258" s="11" t="s">
        <v>699</v>
      </c>
      <c r="C4258" s="11" t="s">
        <v>478</v>
      </c>
      <c r="D4258" s="11" t="s">
        <v>662</v>
      </c>
      <c r="F4258" s="15">
        <f>IF(ISBLANK($D4258),"",IF(ISBLANK($E4258),VLOOKUP($D4258,$J:$K,2,FALSE),VLOOKUP($E4258,'Daycare Packages'!$A:$G,7,FALSE)))</f>
        <v>30</v>
      </c>
      <c r="G4258" s="15">
        <v>-3</v>
      </c>
      <c r="H4258" s="15">
        <f t="shared" si="154"/>
        <v>27</v>
      </c>
      <c r="I4258" s="198">
        <f t="shared" si="155"/>
        <v>4</v>
      </c>
    </row>
    <row r="4259" spans="1:9" x14ac:dyDescent="0.3">
      <c r="A4259" s="10">
        <v>43566</v>
      </c>
      <c r="B4259" s="11" t="s">
        <v>699</v>
      </c>
      <c r="C4259" s="11" t="s">
        <v>507</v>
      </c>
      <c r="D4259" s="11" t="s">
        <v>662</v>
      </c>
      <c r="F4259" s="15">
        <f>IF(ISBLANK($D4259),"",IF(ISBLANK($E4259),VLOOKUP($D4259,$J:$K,2,FALSE),VLOOKUP($E4259,'Daycare Packages'!$A:$G,7,FALSE)))</f>
        <v>30</v>
      </c>
      <c r="G4259" s="15">
        <v>-3</v>
      </c>
      <c r="H4259" s="15">
        <f t="shared" si="154"/>
        <v>27</v>
      </c>
      <c r="I4259" s="198">
        <f t="shared" si="155"/>
        <v>4</v>
      </c>
    </row>
    <row r="4260" spans="1:9" x14ac:dyDescent="0.3">
      <c r="A4260" s="10">
        <v>43566</v>
      </c>
      <c r="B4260" s="11" t="s">
        <v>822</v>
      </c>
      <c r="C4260" s="11" t="s">
        <v>823</v>
      </c>
      <c r="D4260" s="11" t="s">
        <v>662</v>
      </c>
      <c r="F4260" s="15">
        <f>IF(ISBLANK($D4260),"",IF(ISBLANK($E4260),VLOOKUP($D4260,$J:$K,2,FALSE),VLOOKUP($E4260,'Daycare Packages'!$A:$G,7,FALSE)))</f>
        <v>30</v>
      </c>
      <c r="G4260" s="15"/>
      <c r="H4260" s="15">
        <f t="shared" si="154"/>
        <v>30</v>
      </c>
      <c r="I4260" s="198">
        <f t="shared" si="155"/>
        <v>4</v>
      </c>
    </row>
    <row r="4261" spans="1:9" x14ac:dyDescent="0.3">
      <c r="A4261" s="10">
        <v>43566</v>
      </c>
      <c r="B4261" s="11" t="s">
        <v>159</v>
      </c>
      <c r="C4261" s="11" t="s">
        <v>456</v>
      </c>
      <c r="D4261" s="11" t="s">
        <v>662</v>
      </c>
      <c r="E4261" s="11">
        <v>6737156</v>
      </c>
      <c r="F4261" s="15">
        <f>IF(ISBLANK($D4261),"",IF(ISBLANK($E4261),VLOOKUP($D4261,$J:$K,2,FALSE),VLOOKUP($E4261,'Daycare Packages'!$A:$G,7,FALSE)))</f>
        <v>25</v>
      </c>
      <c r="G4261" s="15"/>
      <c r="H4261" s="15">
        <f t="shared" si="154"/>
        <v>25</v>
      </c>
      <c r="I4261" s="198">
        <f t="shared" si="155"/>
        <v>4</v>
      </c>
    </row>
    <row r="4262" spans="1:9" x14ac:dyDescent="0.3">
      <c r="A4262" s="10">
        <v>43566</v>
      </c>
      <c r="B4262" s="11" t="s">
        <v>230</v>
      </c>
      <c r="C4262" s="11" t="s">
        <v>493</v>
      </c>
      <c r="D4262" s="11" t="s">
        <v>662</v>
      </c>
      <c r="E4262" s="11">
        <v>6816780</v>
      </c>
      <c r="F4262" s="15">
        <f>IF(ISBLANK($D4262),"",IF(ISBLANK($E4262),VLOOKUP($D4262,$J:$K,2,FALSE),VLOOKUP($E4262,'Daycare Packages'!$A:$G,7,FALSE)))</f>
        <v>27</v>
      </c>
      <c r="G4262" s="15"/>
      <c r="H4262" s="15">
        <f t="shared" si="154"/>
        <v>27</v>
      </c>
      <c r="I4262" s="198">
        <f t="shared" si="155"/>
        <v>4</v>
      </c>
    </row>
    <row r="4263" spans="1:9" x14ac:dyDescent="0.3">
      <c r="A4263" s="10">
        <v>43566</v>
      </c>
      <c r="B4263" s="11" t="s">
        <v>700</v>
      </c>
      <c r="C4263" s="11" t="s">
        <v>701</v>
      </c>
      <c r="D4263" s="11" t="s">
        <v>662</v>
      </c>
      <c r="F4263" s="15">
        <f>IF(ISBLANK($D4263),"",IF(ISBLANK($E4263),VLOOKUP($D4263,$J:$K,2,FALSE),VLOOKUP($E4263,'Daycare Packages'!$A:$G,7,FALSE)))</f>
        <v>30</v>
      </c>
      <c r="G4263" s="15"/>
      <c r="H4263" s="15">
        <f t="shared" si="154"/>
        <v>30</v>
      </c>
      <c r="I4263" s="198">
        <f t="shared" si="155"/>
        <v>4</v>
      </c>
    </row>
    <row r="4264" spans="1:9" x14ac:dyDescent="0.3">
      <c r="A4264" s="10">
        <v>43566</v>
      </c>
      <c r="B4264" s="11" t="s">
        <v>200</v>
      </c>
      <c r="C4264" s="11" t="s">
        <v>750</v>
      </c>
      <c r="D4264" s="11" t="s">
        <v>659</v>
      </c>
      <c r="F4264" s="15">
        <f>IF(ISBLANK($D4264),"",IF(ISBLANK($E4264),VLOOKUP($D4264,$J:$K,2,FALSE),VLOOKUP($E4264,'Daycare Packages'!$A:$G,7,FALSE)))</f>
        <v>20</v>
      </c>
      <c r="G4264" s="15"/>
      <c r="H4264" s="15">
        <f t="shared" si="154"/>
        <v>20</v>
      </c>
      <c r="I4264" s="198">
        <f t="shared" si="155"/>
        <v>4</v>
      </c>
    </row>
    <row r="4265" spans="1:9" x14ac:dyDescent="0.3">
      <c r="A4265" s="10">
        <v>43566</v>
      </c>
      <c r="B4265" s="11" t="s">
        <v>887</v>
      </c>
      <c r="C4265" s="11" t="s">
        <v>888</v>
      </c>
      <c r="D4265" s="11" t="s">
        <v>662</v>
      </c>
      <c r="F4265" s="15">
        <f>IF(ISBLANK($D4265),"",IF(ISBLANK($E4265),VLOOKUP($D4265,$J:$K,2,FALSE),VLOOKUP($E4265,'Daycare Packages'!$A:$G,7,FALSE)))</f>
        <v>30</v>
      </c>
      <c r="G4265" s="15"/>
      <c r="H4265" s="15">
        <f t="shared" si="154"/>
        <v>30</v>
      </c>
      <c r="I4265" s="198">
        <f t="shared" si="155"/>
        <v>4</v>
      </c>
    </row>
    <row r="4266" spans="1:9" x14ac:dyDescent="0.3">
      <c r="A4266" s="10">
        <v>43566</v>
      </c>
      <c r="B4266" s="11" t="s">
        <v>766</v>
      </c>
      <c r="C4266" s="11" t="s">
        <v>767</v>
      </c>
      <c r="D4266" s="11" t="s">
        <v>662</v>
      </c>
      <c r="F4266" s="15">
        <f>IF(ISBLANK($D4266),"",IF(ISBLANK($E4266),VLOOKUP($D4266,$J:$K,2,FALSE),VLOOKUP($E4266,'Daycare Packages'!$A:$G,7,FALSE)))</f>
        <v>30</v>
      </c>
      <c r="G4266" s="15"/>
      <c r="H4266" s="15">
        <f t="shared" si="154"/>
        <v>30</v>
      </c>
      <c r="I4266" s="198">
        <f t="shared" si="155"/>
        <v>4</v>
      </c>
    </row>
    <row r="4267" spans="1:9" x14ac:dyDescent="0.3">
      <c r="A4267" s="10">
        <v>43566</v>
      </c>
      <c r="B4267" s="11" t="s">
        <v>873</v>
      </c>
      <c r="C4267" s="11" t="s">
        <v>493</v>
      </c>
      <c r="D4267" s="11" t="s">
        <v>662</v>
      </c>
      <c r="F4267" s="15">
        <f>IF(ISBLANK($D4267),"",IF(ISBLANK($E4267),VLOOKUP($D4267,$J:$K,2,FALSE),VLOOKUP($E4267,'Daycare Packages'!$A:$G,7,FALSE)))</f>
        <v>30</v>
      </c>
      <c r="G4267" s="15"/>
      <c r="H4267" s="15">
        <f t="shared" si="154"/>
        <v>30</v>
      </c>
      <c r="I4267" s="198">
        <f t="shared" si="155"/>
        <v>4</v>
      </c>
    </row>
    <row r="4268" spans="1:9" x14ac:dyDescent="0.3">
      <c r="A4268" s="10">
        <v>43566</v>
      </c>
      <c r="B4268" s="11" t="s">
        <v>170</v>
      </c>
      <c r="C4268" s="11" t="s">
        <v>710</v>
      </c>
      <c r="D4268" s="11" t="s">
        <v>662</v>
      </c>
      <c r="E4268" s="11">
        <v>6715199</v>
      </c>
      <c r="F4268" s="15">
        <f>IF(ISBLANK($D4268),"",IF(ISBLANK($E4268),VLOOKUP($D4268,$J:$K,2,FALSE),VLOOKUP($E4268,'Daycare Packages'!$A:$G,7,FALSE)))</f>
        <v>22</v>
      </c>
      <c r="G4268" s="15"/>
      <c r="H4268" s="15">
        <f t="shared" si="154"/>
        <v>22</v>
      </c>
      <c r="I4268" s="198">
        <f t="shared" si="155"/>
        <v>4</v>
      </c>
    </row>
    <row r="4269" spans="1:9" x14ac:dyDescent="0.3">
      <c r="A4269" s="10">
        <v>43566</v>
      </c>
      <c r="B4269" s="11" t="s">
        <v>163</v>
      </c>
      <c r="C4269" s="11" t="s">
        <v>805</v>
      </c>
      <c r="D4269" s="11" t="s">
        <v>662</v>
      </c>
      <c r="E4269" s="11">
        <v>6815937</v>
      </c>
      <c r="F4269" s="15">
        <f>IF(ISBLANK($D4269),"",IF(ISBLANK($E4269),VLOOKUP($D4269,$J:$K,2,FALSE),VLOOKUP($E4269,'Daycare Packages'!$A:$G,7,FALSE)))</f>
        <v>27</v>
      </c>
      <c r="G4269" s="15"/>
      <c r="H4269" s="15">
        <f t="shared" si="154"/>
        <v>27</v>
      </c>
      <c r="I4269" s="198">
        <f t="shared" si="155"/>
        <v>4</v>
      </c>
    </row>
    <row r="4270" spans="1:9" x14ac:dyDescent="0.3">
      <c r="A4270" s="10">
        <v>43566</v>
      </c>
      <c r="B4270" s="11" t="s">
        <v>138</v>
      </c>
      <c r="C4270" s="11" t="s">
        <v>573</v>
      </c>
      <c r="D4270" s="11" t="s">
        <v>662</v>
      </c>
      <c r="E4270" s="11">
        <v>6803103</v>
      </c>
      <c r="F4270" s="15">
        <f>IF(ISBLANK($D4270),"",IF(ISBLANK($E4270),VLOOKUP($D4270,$J:$K,2,FALSE),VLOOKUP($E4270,'Daycare Packages'!$A:$G,7,FALSE)))</f>
        <v>23</v>
      </c>
      <c r="G4270" s="15"/>
      <c r="H4270" s="15">
        <f t="shared" si="154"/>
        <v>23</v>
      </c>
      <c r="I4270" s="198">
        <f t="shared" si="155"/>
        <v>4</v>
      </c>
    </row>
    <row r="4271" spans="1:9" x14ac:dyDescent="0.3">
      <c r="A4271" s="10">
        <v>43566</v>
      </c>
      <c r="B4271" s="11" t="s">
        <v>115</v>
      </c>
      <c r="C4271" s="11" t="s">
        <v>764</v>
      </c>
      <c r="D4271" s="11" t="s">
        <v>662</v>
      </c>
      <c r="E4271" s="11">
        <v>6736950</v>
      </c>
      <c r="F4271" s="15">
        <f>IF(ISBLANK($D4271),"",IF(ISBLANK($E4271),VLOOKUP($D4271,$J:$K,2,FALSE),VLOOKUP($E4271,'Daycare Packages'!$A:$G,7,FALSE)))</f>
        <v>22</v>
      </c>
      <c r="G4271" s="15"/>
      <c r="H4271" s="15">
        <f t="shared" si="154"/>
        <v>22</v>
      </c>
      <c r="I4271" s="198">
        <f t="shared" si="155"/>
        <v>4</v>
      </c>
    </row>
    <row r="4272" spans="1:9" x14ac:dyDescent="0.3">
      <c r="A4272" s="10">
        <v>43566</v>
      </c>
      <c r="B4272" s="11" t="s">
        <v>183</v>
      </c>
      <c r="C4272" s="11" t="s">
        <v>520</v>
      </c>
      <c r="D4272" s="11" t="s">
        <v>662</v>
      </c>
      <c r="E4272" s="11">
        <v>6807904</v>
      </c>
      <c r="F4272" s="15">
        <f>IF(ISBLANK($D4272),"",IF(ISBLANK($E4272),VLOOKUP($D4272,$J:$K,2,FALSE),VLOOKUP($E4272,'Daycare Packages'!$A:$G,7,FALSE)))</f>
        <v>27</v>
      </c>
      <c r="G4272" s="15"/>
      <c r="H4272" s="15">
        <f t="shared" si="154"/>
        <v>27</v>
      </c>
      <c r="I4272" s="198">
        <f t="shared" si="155"/>
        <v>4</v>
      </c>
    </row>
    <row r="4273" spans="1:9" x14ac:dyDescent="0.3">
      <c r="A4273" s="10">
        <v>43566</v>
      </c>
      <c r="B4273" s="11" t="s">
        <v>215</v>
      </c>
      <c r="C4273" s="11" t="s">
        <v>741</v>
      </c>
      <c r="D4273" s="11" t="s">
        <v>662</v>
      </c>
      <c r="E4273" s="11">
        <v>6829432</v>
      </c>
      <c r="F4273" s="15">
        <f>IF(ISBLANK($D4273),"",IF(ISBLANK($E4273),VLOOKUP($D4273,$J:$K,2,FALSE),VLOOKUP($E4273,'Daycare Packages'!$A:$G,7,FALSE)))</f>
        <v>27</v>
      </c>
      <c r="G4273" s="15"/>
      <c r="H4273" s="15">
        <f t="shared" si="154"/>
        <v>27</v>
      </c>
      <c r="I4273" s="198">
        <f t="shared" si="155"/>
        <v>4</v>
      </c>
    </row>
    <row r="4274" spans="1:9" x14ac:dyDescent="0.3">
      <c r="A4274" s="10">
        <v>43566</v>
      </c>
      <c r="B4274" s="11" t="s">
        <v>206</v>
      </c>
      <c r="C4274" s="11" t="s">
        <v>424</v>
      </c>
      <c r="D4274" s="11" t="s">
        <v>662</v>
      </c>
      <c r="E4274" s="11">
        <v>6732853</v>
      </c>
      <c r="F4274" s="15">
        <f>IF(ISBLANK($D4274),"",IF(ISBLANK($E4274),VLOOKUP($D4274,$J:$K,2,FALSE),VLOOKUP($E4274,'Daycare Packages'!$A:$G,7,FALSE)))</f>
        <v>26</v>
      </c>
      <c r="G4274" s="15"/>
      <c r="H4274" s="15">
        <f t="shared" si="154"/>
        <v>26</v>
      </c>
      <c r="I4274" s="198">
        <f t="shared" si="155"/>
        <v>4</v>
      </c>
    </row>
    <row r="4275" spans="1:9" x14ac:dyDescent="0.3">
      <c r="A4275" s="10">
        <v>43566</v>
      </c>
      <c r="B4275" s="11" t="s">
        <v>220</v>
      </c>
      <c r="C4275" s="11" t="s">
        <v>548</v>
      </c>
      <c r="D4275" s="11" t="s">
        <v>662</v>
      </c>
      <c r="E4275" s="11">
        <v>6739601</v>
      </c>
      <c r="F4275" s="15">
        <f>IF(ISBLANK($D4275),"",IF(ISBLANK($E4275),VLOOKUP($D4275,$J:$K,2,FALSE),VLOOKUP($E4275,'Daycare Packages'!$A:$G,7,FALSE)))</f>
        <v>26</v>
      </c>
      <c r="G4275" s="15"/>
      <c r="H4275" s="15">
        <f t="shared" si="154"/>
        <v>26</v>
      </c>
      <c r="I4275" s="198">
        <f t="shared" si="155"/>
        <v>4</v>
      </c>
    </row>
    <row r="4276" spans="1:9" x14ac:dyDescent="0.3">
      <c r="A4276" s="10">
        <v>43566</v>
      </c>
      <c r="B4276" s="11" t="s">
        <v>730</v>
      </c>
      <c r="C4276" s="11" t="s">
        <v>731</v>
      </c>
      <c r="D4276" s="11" t="s">
        <v>662</v>
      </c>
      <c r="F4276" s="15">
        <f>IF(ISBLANK($D4276),"",IF(ISBLANK($E4276),VLOOKUP($D4276,$J:$K,2,FALSE),VLOOKUP($E4276,'Daycare Packages'!$A:$G,7,FALSE)))</f>
        <v>30</v>
      </c>
      <c r="G4276" s="15"/>
      <c r="H4276" s="15">
        <f t="shared" si="154"/>
        <v>30</v>
      </c>
      <c r="I4276" s="198">
        <f t="shared" si="155"/>
        <v>4</v>
      </c>
    </row>
    <row r="4277" spans="1:9" x14ac:dyDescent="0.3">
      <c r="A4277" s="10">
        <v>43566</v>
      </c>
      <c r="B4277" s="11" t="s">
        <v>663</v>
      </c>
      <c r="C4277" s="11" t="s">
        <v>665</v>
      </c>
      <c r="D4277" s="11" t="s">
        <v>662</v>
      </c>
      <c r="F4277" s="15">
        <f>IF(ISBLANK($D4277),"",IF(ISBLANK($E4277),VLOOKUP($D4277,$J:$K,2,FALSE),VLOOKUP($E4277,'Daycare Packages'!$A:$G,7,FALSE)))</f>
        <v>30</v>
      </c>
      <c r="G4277" s="15"/>
      <c r="H4277" s="15">
        <f t="shared" si="154"/>
        <v>30</v>
      </c>
      <c r="I4277" s="198">
        <f t="shared" si="155"/>
        <v>4</v>
      </c>
    </row>
    <row r="4278" spans="1:9" x14ac:dyDescent="0.3">
      <c r="A4278" s="55">
        <v>43566</v>
      </c>
      <c r="B4278" s="56" t="s">
        <v>663</v>
      </c>
      <c r="C4278" s="56" t="s">
        <v>664</v>
      </c>
      <c r="D4278" s="56" t="s">
        <v>662</v>
      </c>
      <c r="E4278" s="56"/>
      <c r="F4278" s="59">
        <f>IF(ISBLANK($D4278),"",IF(ISBLANK($E4278),VLOOKUP($D4278,$J:$K,2,FALSE),VLOOKUP($E4278,'Daycare Packages'!$A:$G,7,FALSE)))</f>
        <v>30</v>
      </c>
      <c r="G4278" s="59"/>
      <c r="H4278" s="59">
        <f t="shared" si="154"/>
        <v>30</v>
      </c>
      <c r="I4278" s="198">
        <f t="shared" si="155"/>
        <v>4</v>
      </c>
    </row>
    <row r="4279" spans="1:9" x14ac:dyDescent="0.3">
      <c r="A4279" s="10">
        <v>43567</v>
      </c>
      <c r="B4279" s="11" t="s">
        <v>1319</v>
      </c>
      <c r="C4279" s="11" t="s">
        <v>583</v>
      </c>
      <c r="D4279" s="11" t="s">
        <v>671</v>
      </c>
      <c r="F4279" s="15">
        <f>IF(ISBLANK($D4279),"",IF(ISBLANK($E4279),VLOOKUP($D4279,$J:$K,2,FALSE),VLOOKUP($E4279,'Daycare Packages'!$A:$G,7,FALSE)))</f>
        <v>0</v>
      </c>
      <c r="G4279" s="15"/>
      <c r="H4279" s="15">
        <f t="shared" si="154"/>
        <v>0</v>
      </c>
      <c r="I4279" s="198">
        <f t="shared" si="155"/>
        <v>4</v>
      </c>
    </row>
    <row r="4280" spans="1:9" x14ac:dyDescent="0.3">
      <c r="A4280" s="10">
        <v>43567</v>
      </c>
      <c r="B4280" s="11" t="s">
        <v>1221</v>
      </c>
      <c r="C4280" s="11" t="s">
        <v>1222</v>
      </c>
      <c r="D4280" s="11" t="s">
        <v>662</v>
      </c>
      <c r="E4280" s="11">
        <v>6812344</v>
      </c>
      <c r="F4280" s="15">
        <f>IF(ISBLANK($D4280),"",IF(ISBLANK($E4280),VLOOKUP($D4280,$J:$K,2,FALSE),VLOOKUP($E4280,'Daycare Packages'!$A:$G,7,FALSE)))</f>
        <v>26</v>
      </c>
      <c r="G4280" s="15"/>
      <c r="H4280" s="15">
        <f t="shared" si="154"/>
        <v>26</v>
      </c>
      <c r="I4280" s="198">
        <f t="shared" si="155"/>
        <v>4</v>
      </c>
    </row>
    <row r="4281" spans="1:9" x14ac:dyDescent="0.3">
      <c r="A4281" s="10">
        <v>43567</v>
      </c>
      <c r="B4281" s="11" t="s">
        <v>1320</v>
      </c>
      <c r="C4281" s="11" t="s">
        <v>618</v>
      </c>
      <c r="D4281" s="11" t="s">
        <v>671</v>
      </c>
      <c r="F4281" s="15">
        <f>IF(ISBLANK($D4281),"",IF(ISBLANK($E4281),VLOOKUP($D4281,$J:$K,2,FALSE),VLOOKUP($E4281,'Daycare Packages'!$A:$G,7,FALSE)))</f>
        <v>0</v>
      </c>
      <c r="G4281" s="15"/>
      <c r="H4281" s="15">
        <f t="shared" si="154"/>
        <v>0</v>
      </c>
      <c r="I4281" s="198">
        <f t="shared" si="155"/>
        <v>4</v>
      </c>
    </row>
    <row r="4282" spans="1:9" x14ac:dyDescent="0.3">
      <c r="A4282" s="10">
        <v>43567</v>
      </c>
      <c r="B4282" s="11" t="s">
        <v>1321</v>
      </c>
      <c r="C4282" s="11" t="s">
        <v>1117</v>
      </c>
      <c r="D4282" s="11" t="s">
        <v>671</v>
      </c>
      <c r="F4282" s="15">
        <f>IF(ISBLANK($D4282),"",IF(ISBLANK($E4282),VLOOKUP($D4282,$J:$K,2,FALSE),VLOOKUP($E4282,'Daycare Packages'!$A:$G,7,FALSE)))</f>
        <v>0</v>
      </c>
      <c r="G4282" s="15"/>
      <c r="H4282" s="15">
        <f t="shared" si="154"/>
        <v>0</v>
      </c>
      <c r="I4282" s="198">
        <f t="shared" si="155"/>
        <v>4</v>
      </c>
    </row>
    <row r="4283" spans="1:9" x14ac:dyDescent="0.3">
      <c r="A4283" s="10">
        <v>43567</v>
      </c>
      <c r="B4283" s="11" t="s">
        <v>1321</v>
      </c>
      <c r="C4283" s="11" t="s">
        <v>1322</v>
      </c>
      <c r="D4283" s="11" t="s">
        <v>671</v>
      </c>
      <c r="F4283" s="15">
        <f>IF(ISBLANK($D4283),"",IF(ISBLANK($E4283),VLOOKUP($D4283,$J:$K,2,FALSE),VLOOKUP($E4283,'Daycare Packages'!$A:$G,7,FALSE)))</f>
        <v>0</v>
      </c>
      <c r="G4283" s="15"/>
      <c r="H4283" s="15">
        <f t="shared" si="154"/>
        <v>0</v>
      </c>
      <c r="I4283" s="198">
        <f t="shared" si="155"/>
        <v>4</v>
      </c>
    </row>
    <row r="4284" spans="1:9" x14ac:dyDescent="0.3">
      <c r="A4284" s="10">
        <v>43567</v>
      </c>
      <c r="B4284" s="11" t="s">
        <v>190</v>
      </c>
      <c r="C4284" s="11" t="s">
        <v>718</v>
      </c>
      <c r="D4284" s="11" t="s">
        <v>659</v>
      </c>
      <c r="F4284" s="15">
        <f>IF(ISBLANK($D4284),"",IF(ISBLANK($E4284),VLOOKUP($D4284,$J:$K,2,FALSE),VLOOKUP($E4284,'Daycare Packages'!$A:$G,7,FALSE)))</f>
        <v>20</v>
      </c>
      <c r="G4284" s="15"/>
      <c r="H4284" s="15">
        <f t="shared" si="154"/>
        <v>20</v>
      </c>
      <c r="I4284" s="198">
        <f t="shared" si="155"/>
        <v>4</v>
      </c>
    </row>
    <row r="4285" spans="1:9" x14ac:dyDescent="0.3">
      <c r="A4285" s="10">
        <v>43567</v>
      </c>
      <c r="B4285" s="11" t="s">
        <v>749</v>
      </c>
      <c r="C4285" s="11" t="s">
        <v>750</v>
      </c>
      <c r="D4285" s="11" t="s">
        <v>659</v>
      </c>
      <c r="F4285" s="15">
        <f>IF(ISBLANK($D4285),"",IF(ISBLANK($E4285),VLOOKUP($D4285,$J:$K,2,FALSE),VLOOKUP($E4285,'Daycare Packages'!$A:$G,7,FALSE)))</f>
        <v>20</v>
      </c>
      <c r="G4285" s="15"/>
      <c r="H4285" s="15">
        <f t="shared" si="154"/>
        <v>20</v>
      </c>
      <c r="I4285" s="198">
        <f t="shared" si="155"/>
        <v>4</v>
      </c>
    </row>
    <row r="4286" spans="1:9" x14ac:dyDescent="0.3">
      <c r="A4286" s="10">
        <v>43567</v>
      </c>
      <c r="B4286" s="11" t="s">
        <v>427</v>
      </c>
      <c r="C4286" s="11" t="s">
        <v>1313</v>
      </c>
      <c r="D4286" s="11" t="s">
        <v>659</v>
      </c>
      <c r="E4286" s="11">
        <v>6831701</v>
      </c>
      <c r="F4286" s="15">
        <f>IF(ISBLANK($D4286),"",IF(ISBLANK($E4286),VLOOKUP($D4286,$J:$K,2,FALSE),VLOOKUP($E4286,'Daycare Packages'!$A:$G,7,FALSE)))</f>
        <v>19</v>
      </c>
      <c r="G4286" s="15"/>
      <c r="H4286" s="15">
        <f t="shared" si="154"/>
        <v>19</v>
      </c>
      <c r="I4286" s="198">
        <f t="shared" si="155"/>
        <v>4</v>
      </c>
    </row>
    <row r="4287" spans="1:9" x14ac:dyDescent="0.3">
      <c r="A4287" s="10">
        <v>43567</v>
      </c>
      <c r="B4287" s="11" t="s">
        <v>1165</v>
      </c>
      <c r="C4287" s="11" t="s">
        <v>1166</v>
      </c>
      <c r="D4287" s="11" t="s">
        <v>659</v>
      </c>
      <c r="E4287" s="11">
        <v>6815839</v>
      </c>
      <c r="F4287" s="15">
        <f>IF(ISBLANK($D4287),"",IF(ISBLANK($E4287),VLOOKUP($D4287,$J:$K,2,FALSE),VLOOKUP($E4287,'Daycare Packages'!$A:$G,7,FALSE)))</f>
        <v>18</v>
      </c>
      <c r="G4287" s="15"/>
      <c r="H4287" s="15">
        <f t="shared" ref="H4287:H4351" si="156">IF(ISBLANK(D4287),"",SUM(F4287:G4287))</f>
        <v>18</v>
      </c>
      <c r="I4287" s="198">
        <f t="shared" si="155"/>
        <v>4</v>
      </c>
    </row>
    <row r="4288" spans="1:9" x14ac:dyDescent="0.3">
      <c r="A4288" s="10">
        <v>43567</v>
      </c>
      <c r="B4288" s="11" t="s">
        <v>853</v>
      </c>
      <c r="C4288" s="11" t="s">
        <v>854</v>
      </c>
      <c r="D4288" s="11" t="s">
        <v>662</v>
      </c>
      <c r="F4288" s="15">
        <f>IF(ISBLANK($D4288),"",IF(ISBLANK($E4288),VLOOKUP($D4288,$J:$K,2,FALSE),VLOOKUP($E4288,'Daycare Packages'!$A:$G,7,FALSE)))</f>
        <v>30</v>
      </c>
      <c r="G4288" s="15"/>
      <c r="H4288" s="15">
        <f t="shared" si="156"/>
        <v>30</v>
      </c>
      <c r="I4288" s="198">
        <f t="shared" si="155"/>
        <v>4</v>
      </c>
    </row>
    <row r="4289" spans="1:9" x14ac:dyDescent="0.3">
      <c r="A4289" s="10">
        <v>43567</v>
      </c>
      <c r="B4289" s="11" t="s">
        <v>96</v>
      </c>
      <c r="C4289" s="11" t="s">
        <v>696</v>
      </c>
      <c r="D4289" s="11" t="s">
        <v>662</v>
      </c>
      <c r="E4289" s="11">
        <v>6829343</v>
      </c>
      <c r="F4289" s="15">
        <f>IF(ISBLANK($D4289),"",IF(ISBLANK($E4289),VLOOKUP($D4289,$J:$K,2,FALSE),VLOOKUP($E4289,'Daycare Packages'!$A:$G,7,FALSE)))</f>
        <v>23</v>
      </c>
      <c r="G4289" s="15"/>
      <c r="H4289" s="15">
        <f t="shared" si="156"/>
        <v>23</v>
      </c>
      <c r="I4289" s="198">
        <f t="shared" si="155"/>
        <v>4</v>
      </c>
    </row>
    <row r="4290" spans="1:9" x14ac:dyDescent="0.3">
      <c r="A4290" s="10">
        <v>43567</v>
      </c>
      <c r="B4290" s="11" t="s">
        <v>989</v>
      </c>
      <c r="C4290" s="11" t="s">
        <v>765</v>
      </c>
      <c r="D4290" s="11" t="s">
        <v>662</v>
      </c>
      <c r="F4290" s="15">
        <f>IF(ISBLANK($D4290),"",IF(ISBLANK($E4290),VLOOKUP($D4290,$J:$K,2,FALSE),VLOOKUP($E4290,'Daycare Packages'!$A:$G,7,FALSE)))</f>
        <v>30</v>
      </c>
      <c r="G4290" s="15"/>
      <c r="H4290" s="15">
        <f t="shared" si="156"/>
        <v>30</v>
      </c>
      <c r="I4290" s="198">
        <f t="shared" si="155"/>
        <v>4</v>
      </c>
    </row>
    <row r="4291" spans="1:9" x14ac:dyDescent="0.3">
      <c r="A4291" s="10">
        <v>43567</v>
      </c>
      <c r="B4291" s="11" t="s">
        <v>331</v>
      </c>
      <c r="C4291" s="11" t="s">
        <v>638</v>
      </c>
      <c r="D4291" s="11" t="s">
        <v>662</v>
      </c>
      <c r="F4291" s="15">
        <f>IF(ISBLANK($D4291),"",IF(ISBLANK($E4291),VLOOKUP($D4291,$J:$K,2,FALSE),VLOOKUP($E4291,'Daycare Packages'!$A:$G,7,FALSE)))</f>
        <v>30</v>
      </c>
      <c r="G4291" s="15"/>
      <c r="H4291" s="15">
        <f t="shared" si="156"/>
        <v>30</v>
      </c>
      <c r="I4291" s="198">
        <f t="shared" ref="I4291:I4354" si="157">IF(A4291="",0,MONTH(A4291))</f>
        <v>4</v>
      </c>
    </row>
    <row r="4292" spans="1:9" x14ac:dyDescent="0.3">
      <c r="A4292" s="10">
        <v>43567</v>
      </c>
      <c r="B4292" s="11" t="s">
        <v>770</v>
      </c>
      <c r="C4292" s="11" t="s">
        <v>771</v>
      </c>
      <c r="D4292" s="11" t="s">
        <v>662</v>
      </c>
      <c r="F4292" s="15">
        <f>IF(ISBLANK($D4292),"",IF(ISBLANK($E4292),VLOOKUP($D4292,$J:$K,2,FALSE),VLOOKUP($E4292,'Daycare Packages'!$A:$G,7,FALSE)))</f>
        <v>30</v>
      </c>
      <c r="G4292" s="15"/>
      <c r="H4292" s="15">
        <f t="shared" si="156"/>
        <v>30</v>
      </c>
      <c r="I4292" s="198">
        <f t="shared" si="157"/>
        <v>4</v>
      </c>
    </row>
    <row r="4293" spans="1:9" x14ac:dyDescent="0.3">
      <c r="A4293" s="10">
        <v>43567</v>
      </c>
      <c r="B4293" s="11" t="s">
        <v>212</v>
      </c>
      <c r="C4293" s="11" t="s">
        <v>707</v>
      </c>
      <c r="D4293" s="11" t="s">
        <v>662</v>
      </c>
      <c r="F4293" s="15">
        <f>IF(ISBLANK($D4293),"",IF(ISBLANK($E4293),VLOOKUP($D4293,$J:$K,2,FALSE),VLOOKUP($E4293,'Daycare Packages'!$A:$G,7,FALSE)))</f>
        <v>30</v>
      </c>
      <c r="G4293" s="15"/>
      <c r="H4293" s="15">
        <f t="shared" si="156"/>
        <v>30</v>
      </c>
      <c r="I4293" s="198">
        <f t="shared" si="157"/>
        <v>4</v>
      </c>
    </row>
    <row r="4294" spans="1:9" x14ac:dyDescent="0.3">
      <c r="A4294" s="10">
        <v>43567</v>
      </c>
      <c r="B4294" s="11" t="s">
        <v>205</v>
      </c>
      <c r="C4294" s="11" t="s">
        <v>863</v>
      </c>
      <c r="D4294" s="11" t="s">
        <v>662</v>
      </c>
      <c r="F4294" s="15">
        <f>IF(ISBLANK($D4294),"",IF(ISBLANK($E4294),VLOOKUP($D4294,$J:$K,2,FALSE),VLOOKUP($E4294,'Daycare Packages'!$A:$G,7,FALSE)))</f>
        <v>30</v>
      </c>
      <c r="G4294" s="15"/>
      <c r="H4294" s="15">
        <f t="shared" si="156"/>
        <v>30</v>
      </c>
      <c r="I4294" s="198">
        <f t="shared" si="157"/>
        <v>4</v>
      </c>
    </row>
    <row r="4295" spans="1:9" x14ac:dyDescent="0.3">
      <c r="A4295" s="10">
        <v>43567</v>
      </c>
      <c r="B4295" s="11" t="s">
        <v>760</v>
      </c>
      <c r="C4295" s="11" t="s">
        <v>761</v>
      </c>
      <c r="D4295" s="11" t="s">
        <v>662</v>
      </c>
      <c r="F4295" s="15">
        <f>IF(ISBLANK($D4295),"",IF(ISBLANK($E4295),VLOOKUP($D4295,$J:$K,2,FALSE),VLOOKUP($E4295,'Daycare Packages'!$A:$G,7,FALSE)))</f>
        <v>30</v>
      </c>
      <c r="G4295" s="15"/>
      <c r="H4295" s="15">
        <f t="shared" si="156"/>
        <v>30</v>
      </c>
      <c r="I4295" s="198">
        <f t="shared" si="157"/>
        <v>4</v>
      </c>
    </row>
    <row r="4296" spans="1:9" x14ac:dyDescent="0.3">
      <c r="A4296" s="10">
        <v>43567</v>
      </c>
      <c r="B4296" s="11" t="s">
        <v>677</v>
      </c>
      <c r="C4296" s="11" t="s">
        <v>678</v>
      </c>
      <c r="D4296" s="11" t="s">
        <v>662</v>
      </c>
      <c r="F4296" s="15">
        <f>IF(ISBLANK($D4296),"",IF(ISBLANK($E4296),VLOOKUP($D4296,$J:$K,2,FALSE),VLOOKUP($E4296,'Daycare Packages'!$A:$G,7,FALSE)))</f>
        <v>30</v>
      </c>
      <c r="G4296" s="15"/>
      <c r="H4296" s="15">
        <f t="shared" si="156"/>
        <v>30</v>
      </c>
      <c r="I4296" s="198">
        <f t="shared" si="157"/>
        <v>4</v>
      </c>
    </row>
    <row r="4297" spans="1:9" x14ac:dyDescent="0.3">
      <c r="A4297" s="10">
        <v>43567</v>
      </c>
      <c r="B4297" s="11" t="s">
        <v>146</v>
      </c>
      <c r="C4297" s="11" t="s">
        <v>705</v>
      </c>
      <c r="D4297" s="11" t="s">
        <v>662</v>
      </c>
      <c r="E4297" s="11">
        <v>6690320</v>
      </c>
      <c r="F4297" s="15">
        <f>IF(ISBLANK($D4297),"",IF(ISBLANK($E4297),VLOOKUP($D4297,$J:$K,2,FALSE),VLOOKUP($E4297,'Daycare Packages'!$A:$G,7,FALSE)))</f>
        <v>22</v>
      </c>
      <c r="G4297" s="15"/>
      <c r="H4297" s="15">
        <f t="shared" si="156"/>
        <v>22</v>
      </c>
      <c r="I4297" s="198">
        <f t="shared" si="157"/>
        <v>4</v>
      </c>
    </row>
    <row r="4298" spans="1:9" x14ac:dyDescent="0.3">
      <c r="A4298" s="10">
        <v>43567</v>
      </c>
      <c r="B4298" s="11" t="s">
        <v>680</v>
      </c>
      <c r="C4298" s="11" t="s">
        <v>681</v>
      </c>
      <c r="D4298" s="11" t="s">
        <v>662</v>
      </c>
      <c r="F4298" s="15">
        <f>IF(ISBLANK($D4298),"",IF(ISBLANK($E4298),VLOOKUP($D4298,$J:$K,2,FALSE),VLOOKUP($E4298,'Daycare Packages'!$A:$G,7,FALSE)))</f>
        <v>30</v>
      </c>
      <c r="G4298" s="15">
        <v>-4.5</v>
      </c>
      <c r="H4298" s="15">
        <f t="shared" si="156"/>
        <v>25.5</v>
      </c>
      <c r="I4298" s="198">
        <f t="shared" si="157"/>
        <v>4</v>
      </c>
    </row>
    <row r="4299" spans="1:9" x14ac:dyDescent="0.3">
      <c r="A4299" s="10">
        <v>43567</v>
      </c>
      <c r="B4299" s="11" t="s">
        <v>680</v>
      </c>
      <c r="C4299" s="11" t="s">
        <v>509</v>
      </c>
      <c r="D4299" s="11" t="s">
        <v>662</v>
      </c>
      <c r="F4299" s="15">
        <f>IF(ISBLANK($D4299),"",IF(ISBLANK($E4299),VLOOKUP($D4299,$J:$K,2,FALSE),VLOOKUP($E4299,'Daycare Packages'!$A:$G,7,FALSE)))</f>
        <v>30</v>
      </c>
      <c r="G4299" s="15">
        <v>-4.5</v>
      </c>
      <c r="H4299" s="15">
        <f t="shared" si="156"/>
        <v>25.5</v>
      </c>
      <c r="I4299" s="198">
        <f t="shared" si="157"/>
        <v>4</v>
      </c>
    </row>
    <row r="4300" spans="1:9" x14ac:dyDescent="0.3">
      <c r="A4300" s="10">
        <v>43567</v>
      </c>
      <c r="B4300" s="11" t="s">
        <v>213</v>
      </c>
      <c r="C4300" s="11" t="s">
        <v>675</v>
      </c>
      <c r="D4300" s="11" t="s">
        <v>662</v>
      </c>
      <c r="E4300" s="11">
        <v>6810970</v>
      </c>
      <c r="F4300" s="15">
        <f>IF(ISBLANK($D4300),"",IF(ISBLANK($E4300),VLOOKUP($D4300,$J:$K,2,FALSE),VLOOKUP($E4300,'Daycare Packages'!$A:$G,7,FALSE)))</f>
        <v>27</v>
      </c>
      <c r="G4300" s="15"/>
      <c r="H4300" s="15">
        <f t="shared" si="156"/>
        <v>27</v>
      </c>
      <c r="I4300" s="198">
        <f t="shared" si="157"/>
        <v>4</v>
      </c>
    </row>
    <row r="4301" spans="1:9" x14ac:dyDescent="0.3">
      <c r="A4301" s="10">
        <v>43567</v>
      </c>
      <c r="B4301" s="11" t="s">
        <v>182</v>
      </c>
      <c r="C4301" s="11" t="s">
        <v>685</v>
      </c>
      <c r="D4301" s="11" t="s">
        <v>662</v>
      </c>
      <c r="E4301" s="11">
        <v>6820021</v>
      </c>
      <c r="F4301" s="15">
        <f>IF(ISBLANK($D4301),"",IF(ISBLANK($E4301),VLOOKUP($D4301,$J:$K,2,FALSE),VLOOKUP($E4301,'Daycare Packages'!$A:$G,7,FALSE)))</f>
        <v>20.7</v>
      </c>
      <c r="G4301" s="15"/>
      <c r="H4301" s="15">
        <f t="shared" si="156"/>
        <v>20.7</v>
      </c>
      <c r="I4301" s="198">
        <f t="shared" si="157"/>
        <v>4</v>
      </c>
    </row>
    <row r="4302" spans="1:9" x14ac:dyDescent="0.3">
      <c r="A4302" s="10">
        <v>43567</v>
      </c>
      <c r="B4302" s="11" t="s">
        <v>828</v>
      </c>
      <c r="C4302" s="11" t="s">
        <v>829</v>
      </c>
      <c r="D4302" s="11" t="s">
        <v>662</v>
      </c>
      <c r="F4302" s="15">
        <f>IF(ISBLANK($D4302),"",IF(ISBLANK($E4302),VLOOKUP($D4302,$J:$K,2,FALSE),VLOOKUP($E4302,'Daycare Packages'!$A:$G,7,FALSE)))</f>
        <v>30</v>
      </c>
      <c r="G4302" s="15"/>
      <c r="H4302" s="15">
        <f t="shared" si="156"/>
        <v>30</v>
      </c>
      <c r="I4302" s="198">
        <f t="shared" si="157"/>
        <v>4</v>
      </c>
    </row>
    <row r="4303" spans="1:9" x14ac:dyDescent="0.3">
      <c r="A4303" s="10">
        <v>43567</v>
      </c>
      <c r="B4303" s="11" t="s">
        <v>123</v>
      </c>
      <c r="C4303" s="11" t="s">
        <v>507</v>
      </c>
      <c r="D4303" s="11" t="s">
        <v>662</v>
      </c>
      <c r="E4303" s="11">
        <v>6644301</v>
      </c>
      <c r="F4303" s="15">
        <f>IF(ISBLANK($D4303),"",IF(ISBLANK($E4303),VLOOKUP($D4303,$J:$K,2,FALSE),VLOOKUP($E4303,'Daycare Packages'!$A:$G,7,FALSE)))</f>
        <v>22</v>
      </c>
      <c r="G4303" s="15"/>
      <c r="H4303" s="15">
        <f t="shared" si="156"/>
        <v>22</v>
      </c>
      <c r="I4303" s="198">
        <f t="shared" si="157"/>
        <v>4</v>
      </c>
    </row>
    <row r="4304" spans="1:9" x14ac:dyDescent="0.3">
      <c r="A4304" s="10">
        <v>43567</v>
      </c>
      <c r="B4304" s="11" t="s">
        <v>108</v>
      </c>
      <c r="C4304" s="11" t="s">
        <v>583</v>
      </c>
      <c r="D4304" s="11" t="s">
        <v>662</v>
      </c>
      <c r="E4304" s="11">
        <v>6717553</v>
      </c>
      <c r="F4304" s="15">
        <f>IF(ISBLANK($D4304),"",IF(ISBLANK($E4304),VLOOKUP($D4304,$J:$K,2,FALSE),VLOOKUP($E4304,'Daycare Packages'!$A:$G,7,FALSE)))</f>
        <v>26</v>
      </c>
      <c r="G4304" s="15"/>
      <c r="H4304" s="15">
        <f t="shared" si="156"/>
        <v>26</v>
      </c>
      <c r="I4304" s="198">
        <f t="shared" si="157"/>
        <v>4</v>
      </c>
    </row>
    <row r="4305" spans="1:9" x14ac:dyDescent="0.3">
      <c r="A4305" s="10">
        <v>43567</v>
      </c>
      <c r="B4305" s="11" t="s">
        <v>214</v>
      </c>
      <c r="C4305" s="11" t="s">
        <v>686</v>
      </c>
      <c r="D4305" s="11" t="s">
        <v>662</v>
      </c>
      <c r="E4305" s="11">
        <v>6783135</v>
      </c>
      <c r="F4305" s="15">
        <f>IF(ISBLANK($D4305),"",IF(ISBLANK($E4305),VLOOKUP($D4305,$J:$K,2,FALSE),VLOOKUP($E4305,'Daycare Packages'!$A:$G,7,FALSE)))</f>
        <v>23.4</v>
      </c>
      <c r="G4305" s="15"/>
      <c r="H4305" s="15">
        <f t="shared" si="156"/>
        <v>23.4</v>
      </c>
      <c r="I4305" s="198">
        <f t="shared" si="157"/>
        <v>4</v>
      </c>
    </row>
    <row r="4306" spans="1:9" x14ac:dyDescent="0.3">
      <c r="A4306" s="10">
        <v>43567</v>
      </c>
      <c r="B4306" s="11" t="s">
        <v>530</v>
      </c>
      <c r="C4306" s="11" t="s">
        <v>531</v>
      </c>
      <c r="D4306" s="11" t="s">
        <v>662</v>
      </c>
      <c r="F4306" s="15">
        <f>IF(ISBLANK($D4306),"",IF(ISBLANK($E4306),VLOOKUP($D4306,$J:$K,2,FALSE),VLOOKUP($E4306,'Daycare Packages'!$A:$G,7,FALSE)))</f>
        <v>30</v>
      </c>
      <c r="G4306" s="15"/>
      <c r="H4306" s="15">
        <f t="shared" si="156"/>
        <v>30</v>
      </c>
      <c r="I4306" s="198">
        <f t="shared" si="157"/>
        <v>4</v>
      </c>
    </row>
    <row r="4307" spans="1:9" x14ac:dyDescent="0.3">
      <c r="A4307" s="10">
        <v>43567</v>
      </c>
      <c r="B4307" s="11" t="s">
        <v>218</v>
      </c>
      <c r="C4307" s="11" t="s">
        <v>738</v>
      </c>
      <c r="D4307" s="11" t="s">
        <v>662</v>
      </c>
      <c r="E4307" s="11">
        <v>6738001</v>
      </c>
      <c r="F4307" s="15">
        <f>IF(ISBLANK($D4307),"",IF(ISBLANK($E4307),VLOOKUP($D4307,$J:$K,2,FALSE),VLOOKUP($E4307,'Daycare Packages'!$A:$G,7,FALSE)))</f>
        <v>20</v>
      </c>
      <c r="G4307" s="15"/>
      <c r="H4307" s="15">
        <f t="shared" si="156"/>
        <v>20</v>
      </c>
      <c r="I4307" s="198">
        <f t="shared" si="157"/>
        <v>4</v>
      </c>
    </row>
    <row r="4308" spans="1:9" x14ac:dyDescent="0.3">
      <c r="A4308" s="10">
        <v>43567</v>
      </c>
      <c r="B4308" s="11" t="s">
        <v>218</v>
      </c>
      <c r="C4308" s="11" t="s">
        <v>737</v>
      </c>
      <c r="D4308" s="11" t="s">
        <v>662</v>
      </c>
      <c r="E4308" s="11">
        <v>6738001</v>
      </c>
      <c r="F4308" s="15">
        <f>IF(ISBLANK($D4308),"",IF(ISBLANK($E4308),VLOOKUP($D4308,$J:$K,2,FALSE),VLOOKUP($E4308,'Daycare Packages'!$A:$G,7,FALSE)))</f>
        <v>20</v>
      </c>
      <c r="G4308" s="15"/>
      <c r="H4308" s="15">
        <f t="shared" si="156"/>
        <v>20</v>
      </c>
      <c r="I4308" s="198">
        <f t="shared" si="157"/>
        <v>4</v>
      </c>
    </row>
    <row r="4309" spans="1:9" x14ac:dyDescent="0.3">
      <c r="A4309" s="10">
        <v>43567</v>
      </c>
      <c r="B4309" s="11" t="s">
        <v>209</v>
      </c>
      <c r="C4309" s="11" t="s">
        <v>702</v>
      </c>
      <c r="D4309" s="11" t="s">
        <v>662</v>
      </c>
      <c r="E4309" s="11">
        <v>6804993</v>
      </c>
      <c r="F4309" s="15">
        <f>IF(ISBLANK($D4309),"",IF(ISBLANK($E4309),VLOOKUP($D4309,$J:$K,2,FALSE),VLOOKUP($E4309,'Daycare Packages'!$A:$G,7,FALSE)))</f>
        <v>26</v>
      </c>
      <c r="G4309" s="15"/>
      <c r="H4309" s="15">
        <f t="shared" si="156"/>
        <v>26</v>
      </c>
      <c r="I4309" s="198">
        <f t="shared" si="157"/>
        <v>4</v>
      </c>
    </row>
    <row r="4310" spans="1:9" x14ac:dyDescent="0.3">
      <c r="A4310" s="10">
        <v>43567</v>
      </c>
      <c r="B4310" s="11" t="s">
        <v>134</v>
      </c>
      <c r="C4310" s="11" t="s">
        <v>883</v>
      </c>
      <c r="D4310" s="11" t="s">
        <v>662</v>
      </c>
      <c r="E4310" s="11">
        <v>6826059</v>
      </c>
      <c r="F4310" s="15">
        <f>IF(ISBLANK($D4310),"",IF(ISBLANK($E4310),VLOOKUP($D4310,$J:$K,2,FALSE),VLOOKUP($E4310,'Daycare Packages'!$A:$G,7,FALSE)))</f>
        <v>27</v>
      </c>
      <c r="G4310" s="15"/>
      <c r="H4310" s="15">
        <f t="shared" si="156"/>
        <v>27</v>
      </c>
      <c r="I4310" s="198">
        <f t="shared" si="157"/>
        <v>4</v>
      </c>
    </row>
    <row r="4311" spans="1:9" x14ac:dyDescent="0.3">
      <c r="A4311" s="10">
        <v>43567</v>
      </c>
      <c r="B4311" s="11" t="s">
        <v>193</v>
      </c>
      <c r="C4311" s="11" t="s">
        <v>776</v>
      </c>
      <c r="D4311" s="11" t="s">
        <v>662</v>
      </c>
      <c r="E4311" s="11">
        <v>6826758</v>
      </c>
      <c r="F4311" s="15">
        <f>IF(ISBLANK($D4311),"",IF(ISBLANK($E4311),VLOOKUP($D4311,$J:$K,2,FALSE),VLOOKUP($E4311,'Daycare Packages'!$A:$G,7,FALSE)))</f>
        <v>27</v>
      </c>
      <c r="G4311" s="15"/>
      <c r="H4311" s="15">
        <f t="shared" si="156"/>
        <v>27</v>
      </c>
      <c r="I4311" s="198">
        <f t="shared" si="157"/>
        <v>4</v>
      </c>
    </row>
    <row r="4312" spans="1:9" x14ac:dyDescent="0.3">
      <c r="A4312" s="10">
        <v>43567</v>
      </c>
      <c r="B4312" s="11" t="s">
        <v>282</v>
      </c>
      <c r="C4312" s="11" t="s">
        <v>735</v>
      </c>
      <c r="D4312" s="11" t="s">
        <v>662</v>
      </c>
      <c r="F4312" s="15">
        <f>IF(ISBLANK($D4312),"",IF(ISBLANK($E4312),VLOOKUP($D4312,$J:$K,2,FALSE),VLOOKUP($E4312,'Daycare Packages'!$A:$G,7,FALSE)))</f>
        <v>30</v>
      </c>
      <c r="G4312" s="15"/>
      <c r="H4312" s="15">
        <f t="shared" si="156"/>
        <v>30</v>
      </c>
      <c r="I4312" s="198">
        <f t="shared" si="157"/>
        <v>4</v>
      </c>
    </row>
    <row r="4313" spans="1:9" x14ac:dyDescent="0.3">
      <c r="A4313" s="10">
        <v>43567</v>
      </c>
      <c r="B4313" s="11" t="s">
        <v>742</v>
      </c>
      <c r="C4313" s="11" t="s">
        <v>743</v>
      </c>
      <c r="D4313" s="11" t="s">
        <v>662</v>
      </c>
      <c r="F4313" s="15">
        <f>IF(ISBLANK($D4313),"",IF(ISBLANK($E4313),VLOOKUP($D4313,$J:$K,2,FALSE),VLOOKUP($E4313,'Daycare Packages'!$A:$G,7,FALSE)))</f>
        <v>30</v>
      </c>
      <c r="G4313" s="15"/>
      <c r="H4313" s="15">
        <f t="shared" si="156"/>
        <v>30</v>
      </c>
      <c r="I4313" s="198">
        <f t="shared" si="157"/>
        <v>4</v>
      </c>
    </row>
    <row r="4314" spans="1:9" x14ac:dyDescent="0.3">
      <c r="A4314" s="10">
        <v>43567</v>
      </c>
      <c r="B4314" s="11" t="s">
        <v>140</v>
      </c>
      <c r="C4314" s="11" t="s">
        <v>475</v>
      </c>
      <c r="D4314" s="11" t="s">
        <v>662</v>
      </c>
      <c r="E4314" s="11">
        <v>6777117</v>
      </c>
      <c r="F4314" s="15">
        <f>IF(ISBLANK($D4314),"",IF(ISBLANK($E4314),VLOOKUP($D4314,$J:$K,2,FALSE),VLOOKUP($E4314,'Daycare Packages'!$A:$G,7,FALSE)))</f>
        <v>26</v>
      </c>
      <c r="G4314" s="15"/>
      <c r="H4314" s="15">
        <f t="shared" si="156"/>
        <v>26</v>
      </c>
      <c r="I4314" s="198">
        <f t="shared" si="157"/>
        <v>4</v>
      </c>
    </row>
    <row r="4315" spans="1:9" x14ac:dyDescent="0.3">
      <c r="A4315" s="10">
        <v>43567</v>
      </c>
      <c r="B4315" s="11" t="s">
        <v>876</v>
      </c>
      <c r="C4315" s="11" t="s">
        <v>877</v>
      </c>
      <c r="D4315" s="11" t="s">
        <v>662</v>
      </c>
      <c r="F4315" s="15">
        <f>IF(ISBLANK($D4315),"",IF(ISBLANK($E4315),VLOOKUP($D4315,$J:$K,2,FALSE),VLOOKUP($E4315,'Daycare Packages'!$A:$G,7,FALSE)))</f>
        <v>30</v>
      </c>
      <c r="G4315" s="15"/>
      <c r="H4315" s="15">
        <f t="shared" si="156"/>
        <v>30</v>
      </c>
      <c r="I4315" s="198">
        <f t="shared" si="157"/>
        <v>4</v>
      </c>
    </row>
    <row r="4316" spans="1:9" x14ac:dyDescent="0.3">
      <c r="A4316" s="10">
        <v>43567</v>
      </c>
      <c r="B4316" s="11" t="s">
        <v>876</v>
      </c>
      <c r="C4316" s="11" t="s">
        <v>878</v>
      </c>
      <c r="D4316" s="11" t="s">
        <v>662</v>
      </c>
      <c r="F4316" s="15">
        <f>IF(ISBLANK($D4316),"",IF(ISBLANK($E4316),VLOOKUP($D4316,$J:$K,2,FALSE),VLOOKUP($E4316,'Daycare Packages'!$A:$G,7,FALSE)))</f>
        <v>30</v>
      </c>
      <c r="G4316" s="15"/>
      <c r="H4316" s="15">
        <f t="shared" si="156"/>
        <v>30</v>
      </c>
      <c r="I4316" s="198">
        <f t="shared" si="157"/>
        <v>4</v>
      </c>
    </row>
    <row r="4317" spans="1:9" x14ac:dyDescent="0.3">
      <c r="A4317" s="10">
        <v>43567</v>
      </c>
      <c r="B4317" s="11" t="s">
        <v>114</v>
      </c>
      <c r="C4317" s="11" t="s">
        <v>789</v>
      </c>
      <c r="D4317" s="11" t="s">
        <v>662</v>
      </c>
      <c r="E4317" s="11">
        <v>6735275</v>
      </c>
      <c r="F4317" s="15">
        <f>IF(ISBLANK($D4317),"",IF(ISBLANK($E4317),VLOOKUP($D4317,$J:$K,2,FALSE),VLOOKUP($E4317,'Daycare Packages'!$A:$G,7,FALSE)))</f>
        <v>22</v>
      </c>
      <c r="G4317" s="15"/>
      <c r="H4317" s="15">
        <f>IF(ISBLANK(D4317),"",SUM(F4317:G4317))</f>
        <v>22</v>
      </c>
      <c r="I4317" s="198">
        <f t="shared" si="157"/>
        <v>4</v>
      </c>
    </row>
    <row r="4318" spans="1:9" x14ac:dyDescent="0.3">
      <c r="A4318" s="10">
        <v>43567</v>
      </c>
      <c r="B4318" s="11" t="s">
        <v>179</v>
      </c>
      <c r="C4318" s="11" t="s">
        <v>706</v>
      </c>
      <c r="D4318" s="11" t="s">
        <v>662</v>
      </c>
      <c r="E4318" s="11">
        <v>6762837</v>
      </c>
      <c r="F4318" s="15">
        <f>IF(ISBLANK($D4318),"",IF(ISBLANK($E4318),VLOOKUP($D4318,$J:$K,2,FALSE),VLOOKUP($E4318,'Daycare Packages'!$A:$G,7,FALSE)))</f>
        <v>27</v>
      </c>
      <c r="G4318" s="15"/>
      <c r="H4318" s="15">
        <f t="shared" si="156"/>
        <v>27</v>
      </c>
      <c r="I4318" s="198">
        <f t="shared" si="157"/>
        <v>4</v>
      </c>
    </row>
    <row r="4319" spans="1:9" x14ac:dyDescent="0.3">
      <c r="A4319" s="10">
        <v>43567</v>
      </c>
      <c r="B4319" s="11" t="s">
        <v>230</v>
      </c>
      <c r="C4319" s="11" t="s">
        <v>493</v>
      </c>
      <c r="D4319" s="11" t="s">
        <v>662</v>
      </c>
      <c r="E4319" s="11">
        <v>6816780</v>
      </c>
      <c r="F4319" s="15">
        <f>IF(ISBLANK($D4319),"",IF(ISBLANK($E4319),VLOOKUP($D4319,$J:$K,2,FALSE),VLOOKUP($E4319,'Daycare Packages'!$A:$G,7,FALSE)))</f>
        <v>27</v>
      </c>
      <c r="G4319" s="15"/>
      <c r="H4319" s="15">
        <f t="shared" si="156"/>
        <v>27</v>
      </c>
      <c r="I4319" s="198">
        <f t="shared" si="157"/>
        <v>4</v>
      </c>
    </row>
    <row r="4320" spans="1:9" x14ac:dyDescent="0.3">
      <c r="A4320" s="10">
        <v>43567</v>
      </c>
      <c r="B4320" s="11" t="s">
        <v>216</v>
      </c>
      <c r="C4320" s="11" t="s">
        <v>448</v>
      </c>
      <c r="D4320" s="11" t="s">
        <v>662</v>
      </c>
      <c r="E4320" s="11">
        <v>6824728</v>
      </c>
      <c r="F4320" s="15">
        <f>IF(ISBLANK($D4320),"",IF(ISBLANK($E4320),VLOOKUP($D4320,$J:$K,2,FALSE),VLOOKUP($E4320,'Daycare Packages'!$A:$G,7,FALSE)))</f>
        <v>27</v>
      </c>
      <c r="G4320" s="15"/>
      <c r="H4320" s="15">
        <f t="shared" si="156"/>
        <v>27</v>
      </c>
      <c r="I4320" s="198">
        <f t="shared" si="157"/>
        <v>4</v>
      </c>
    </row>
    <row r="4321" spans="1:9" x14ac:dyDescent="0.3">
      <c r="A4321" s="10">
        <v>43567</v>
      </c>
      <c r="B4321" s="11" t="s">
        <v>663</v>
      </c>
      <c r="C4321" s="11" t="s">
        <v>664</v>
      </c>
      <c r="D4321" s="11" t="s">
        <v>662</v>
      </c>
      <c r="F4321" s="15">
        <f>IF(ISBLANK($D4321),"",IF(ISBLANK($E4321),VLOOKUP($D4321,$J:$K,2,FALSE),VLOOKUP($E4321,'Daycare Packages'!$A:$G,7,FALSE)))</f>
        <v>30</v>
      </c>
      <c r="G4321" s="15"/>
      <c r="H4321" s="15">
        <f t="shared" si="156"/>
        <v>30</v>
      </c>
      <c r="I4321" s="198">
        <f t="shared" si="157"/>
        <v>4</v>
      </c>
    </row>
    <row r="4322" spans="1:9" x14ac:dyDescent="0.3">
      <c r="A4322" s="10">
        <v>43567</v>
      </c>
      <c r="B4322" s="11" t="s">
        <v>663</v>
      </c>
      <c r="C4322" s="11" t="s">
        <v>665</v>
      </c>
      <c r="D4322" s="11" t="s">
        <v>662</v>
      </c>
      <c r="F4322" s="15">
        <f>IF(ISBLANK($D4322),"",IF(ISBLANK($E4322),VLOOKUP($D4322,$J:$K,2,FALSE),VLOOKUP($E4322,'Daycare Packages'!$A:$G,7,FALSE)))</f>
        <v>30</v>
      </c>
      <c r="G4322" s="15"/>
      <c r="H4322" s="15">
        <f t="shared" si="156"/>
        <v>30</v>
      </c>
      <c r="I4322" s="198">
        <f t="shared" si="157"/>
        <v>4</v>
      </c>
    </row>
    <row r="4323" spans="1:9" x14ac:dyDescent="0.3">
      <c r="A4323" s="10">
        <v>43567</v>
      </c>
      <c r="B4323" s="11" t="s">
        <v>869</v>
      </c>
      <c r="C4323" s="11" t="s">
        <v>870</v>
      </c>
      <c r="D4323" s="11" t="s">
        <v>662</v>
      </c>
      <c r="F4323" s="15">
        <f>IF(ISBLANK($D4323),"",IF(ISBLANK($E4323),VLOOKUP($D4323,$J:$K,2,FALSE),VLOOKUP($E4323,'Daycare Packages'!$A:$G,7,FALSE)))</f>
        <v>30</v>
      </c>
      <c r="G4323" s="15"/>
      <c r="H4323" s="15">
        <f t="shared" si="156"/>
        <v>30</v>
      </c>
      <c r="I4323" s="198">
        <f t="shared" si="157"/>
        <v>4</v>
      </c>
    </row>
    <row r="4324" spans="1:9" x14ac:dyDescent="0.3">
      <c r="A4324" s="10">
        <v>43567</v>
      </c>
      <c r="B4324" s="11" t="s">
        <v>700</v>
      </c>
      <c r="C4324" s="11" t="s">
        <v>701</v>
      </c>
      <c r="D4324" s="11" t="s">
        <v>662</v>
      </c>
      <c r="F4324" s="15">
        <f>IF(ISBLANK($D4324),"",IF(ISBLANK($E4324),VLOOKUP($D4324,$J:$K,2,FALSE),VLOOKUP($E4324,'Daycare Packages'!$A:$G,7,FALSE)))</f>
        <v>30</v>
      </c>
      <c r="G4324" s="15"/>
      <c r="H4324" s="15">
        <f t="shared" si="156"/>
        <v>30</v>
      </c>
      <c r="I4324" s="198">
        <f t="shared" si="157"/>
        <v>4</v>
      </c>
    </row>
    <row r="4325" spans="1:9" x14ac:dyDescent="0.3">
      <c r="A4325" s="10">
        <v>43567</v>
      </c>
      <c r="B4325" s="11" t="s">
        <v>169</v>
      </c>
      <c r="C4325" s="11" t="s">
        <v>533</v>
      </c>
      <c r="D4325" s="11" t="s">
        <v>662</v>
      </c>
      <c r="E4325" s="11">
        <v>6775254</v>
      </c>
      <c r="F4325" s="15">
        <f>IF(ISBLANK($D4325),"",IF(ISBLANK($E4325),VLOOKUP($D4325,$J:$K,2,FALSE),VLOOKUP($E4325,'Daycare Packages'!$A:$G,7,FALSE)))</f>
        <v>26</v>
      </c>
      <c r="G4325" s="15"/>
      <c r="H4325" s="15">
        <f t="shared" si="156"/>
        <v>26</v>
      </c>
      <c r="I4325" s="198">
        <f t="shared" si="157"/>
        <v>4</v>
      </c>
    </row>
    <row r="4326" spans="1:9" x14ac:dyDescent="0.3">
      <c r="A4326" s="10">
        <v>43567</v>
      </c>
      <c r="B4326" s="11" t="s">
        <v>170</v>
      </c>
      <c r="C4326" s="11" t="s">
        <v>710</v>
      </c>
      <c r="D4326" s="11" t="s">
        <v>662</v>
      </c>
      <c r="E4326" s="11">
        <v>6715199</v>
      </c>
      <c r="F4326" s="15">
        <f>IF(ISBLANK($D4326),"",IF(ISBLANK($E4326),VLOOKUP($D4326,$J:$K,2,FALSE),VLOOKUP($E4326,'Daycare Packages'!$A:$G,7,FALSE)))</f>
        <v>22</v>
      </c>
      <c r="G4326" s="15"/>
      <c r="H4326" s="15">
        <f t="shared" si="156"/>
        <v>22</v>
      </c>
      <c r="I4326" s="198">
        <f t="shared" si="157"/>
        <v>4</v>
      </c>
    </row>
    <row r="4327" spans="1:9" x14ac:dyDescent="0.3">
      <c r="A4327" s="55">
        <v>43567</v>
      </c>
      <c r="B4327" s="56" t="s">
        <v>215</v>
      </c>
      <c r="C4327" s="56" t="s">
        <v>741</v>
      </c>
      <c r="D4327" s="56" t="s">
        <v>662</v>
      </c>
      <c r="E4327" s="56">
        <v>6829432</v>
      </c>
      <c r="F4327" s="59">
        <f>IF(ISBLANK($D4327),"",IF(ISBLANK($E4327),VLOOKUP($D4327,$J:$K,2,FALSE),VLOOKUP($E4327,'Daycare Packages'!$A:$G,7,FALSE)))</f>
        <v>27</v>
      </c>
      <c r="G4327" s="59"/>
      <c r="H4327" s="59">
        <f t="shared" si="156"/>
        <v>27</v>
      </c>
      <c r="I4327" s="198">
        <f t="shared" si="157"/>
        <v>4</v>
      </c>
    </row>
    <row r="4328" spans="1:9" x14ac:dyDescent="0.3">
      <c r="A4328" s="10">
        <v>43568</v>
      </c>
      <c r="B4328" s="11" t="s">
        <v>1165</v>
      </c>
      <c r="C4328" s="11" t="s">
        <v>1166</v>
      </c>
      <c r="D4328" s="11" t="s">
        <v>659</v>
      </c>
      <c r="E4328" s="11">
        <v>6815839</v>
      </c>
      <c r="F4328" s="15">
        <f>IF(ISBLANK($D4328),"",IF(ISBLANK($E4328),VLOOKUP($D4328,$J:$K,2,FALSE),VLOOKUP($E4328,'Daycare Packages'!$A:$G,7,FALSE)))</f>
        <v>18</v>
      </c>
      <c r="G4328" s="15"/>
      <c r="H4328" s="15">
        <f t="shared" si="156"/>
        <v>18</v>
      </c>
      <c r="I4328" s="198">
        <f t="shared" si="157"/>
        <v>4</v>
      </c>
    </row>
    <row r="4329" spans="1:9" x14ac:dyDescent="0.3">
      <c r="A4329" s="10">
        <v>43568</v>
      </c>
      <c r="B4329" s="11" t="s">
        <v>680</v>
      </c>
      <c r="C4329" s="11" t="s">
        <v>509</v>
      </c>
      <c r="D4329" s="11" t="s">
        <v>662</v>
      </c>
      <c r="F4329" s="15">
        <f>IF(ISBLANK($D4329),"",IF(ISBLANK($E4329),VLOOKUP($D4329,$J:$K,2,FALSE),VLOOKUP($E4329,'Daycare Packages'!$A:$G,7,FALSE)))</f>
        <v>30</v>
      </c>
      <c r="G4329" s="15">
        <v>-4.5</v>
      </c>
      <c r="H4329" s="15">
        <f t="shared" si="156"/>
        <v>25.5</v>
      </c>
      <c r="I4329" s="198">
        <f t="shared" si="157"/>
        <v>4</v>
      </c>
    </row>
    <row r="4330" spans="1:9" x14ac:dyDescent="0.3">
      <c r="A4330" s="10">
        <v>43568</v>
      </c>
      <c r="B4330" s="11" t="s">
        <v>680</v>
      </c>
      <c r="C4330" s="11" t="s">
        <v>681</v>
      </c>
      <c r="D4330" s="11" t="s">
        <v>662</v>
      </c>
      <c r="F4330" s="15">
        <f>IF(ISBLANK($D4330),"",IF(ISBLANK($E4330),VLOOKUP($D4330,$J:$K,2,FALSE),VLOOKUP($E4330,'Daycare Packages'!$A:$G,7,FALSE)))</f>
        <v>30</v>
      </c>
      <c r="G4330" s="15">
        <v>-4.5</v>
      </c>
      <c r="H4330" s="15">
        <f t="shared" si="156"/>
        <v>25.5</v>
      </c>
      <c r="I4330" s="198">
        <f t="shared" si="157"/>
        <v>4</v>
      </c>
    </row>
    <row r="4331" spans="1:9" x14ac:dyDescent="0.3">
      <c r="A4331" s="10">
        <v>43568</v>
      </c>
      <c r="B4331" s="11" t="s">
        <v>203</v>
      </c>
      <c r="C4331" s="11" t="s">
        <v>840</v>
      </c>
      <c r="D4331" s="11" t="s">
        <v>662</v>
      </c>
      <c r="E4331" s="11">
        <v>6780230</v>
      </c>
      <c r="F4331" s="15">
        <f>IF(ISBLANK($D4331),"",IF(ISBLANK($E4331),VLOOKUP($D4331,$J:$K,2,FALSE),VLOOKUP($E4331,'Daycare Packages'!$A:$G,7,FALSE)))</f>
        <v>27</v>
      </c>
      <c r="G4331" s="15"/>
      <c r="H4331" s="15">
        <f t="shared" si="156"/>
        <v>27</v>
      </c>
      <c r="I4331" s="198">
        <f t="shared" si="157"/>
        <v>4</v>
      </c>
    </row>
    <row r="4332" spans="1:9" x14ac:dyDescent="0.3">
      <c r="A4332" s="10">
        <v>43568</v>
      </c>
      <c r="B4332" s="11" t="s">
        <v>751</v>
      </c>
      <c r="C4332" s="11" t="s">
        <v>752</v>
      </c>
      <c r="D4332" s="11" t="s">
        <v>662</v>
      </c>
      <c r="F4332" s="15">
        <f>IF(ISBLANK($D4332),"",IF(ISBLANK($E4332),VLOOKUP($D4332,$J:$K,2,FALSE),VLOOKUP($E4332,'Daycare Packages'!$A:$G,7,FALSE)))</f>
        <v>30</v>
      </c>
      <c r="G4332" s="15"/>
      <c r="H4332" s="15">
        <f t="shared" si="156"/>
        <v>30</v>
      </c>
      <c r="I4332" s="198">
        <f t="shared" si="157"/>
        <v>4</v>
      </c>
    </row>
    <row r="4333" spans="1:9" x14ac:dyDescent="0.3">
      <c r="A4333" s="10">
        <v>43568</v>
      </c>
      <c r="B4333" s="11" t="s">
        <v>1171</v>
      </c>
      <c r="C4333" s="11" t="s">
        <v>1172</v>
      </c>
      <c r="D4333" s="11" t="s">
        <v>662</v>
      </c>
      <c r="E4333" s="11">
        <v>6826791</v>
      </c>
      <c r="F4333" s="15">
        <f>IF(ISBLANK($D4333),"",IF(ISBLANK($E4333),VLOOKUP($D4333,$J:$K,2,FALSE),VLOOKUP($E4333,'Daycare Packages'!$A:$G,7,FALSE)))</f>
        <v>27</v>
      </c>
      <c r="G4333" s="15"/>
      <c r="H4333" s="15">
        <f t="shared" si="156"/>
        <v>27</v>
      </c>
      <c r="I4333" s="198">
        <f t="shared" si="157"/>
        <v>4</v>
      </c>
    </row>
    <row r="4334" spans="1:9" x14ac:dyDescent="0.3">
      <c r="A4334" s="10">
        <v>43568</v>
      </c>
      <c r="B4334" s="11" t="s">
        <v>1282</v>
      </c>
      <c r="C4334" s="11" t="s">
        <v>689</v>
      </c>
      <c r="D4334" s="11" t="s">
        <v>662</v>
      </c>
      <c r="E4334" s="11">
        <v>6822679</v>
      </c>
      <c r="F4334" s="15">
        <f>IF(ISBLANK($D4334),"",IF(ISBLANK($E4334),VLOOKUP($D4334,$J:$K,2,FALSE),VLOOKUP($E4334,'Daycare Packages'!$A:$G,7,FALSE)))</f>
        <v>27</v>
      </c>
      <c r="G4334" s="15"/>
      <c r="H4334" s="15">
        <f t="shared" si="156"/>
        <v>27</v>
      </c>
      <c r="I4334" s="198">
        <f t="shared" si="157"/>
        <v>4</v>
      </c>
    </row>
    <row r="4335" spans="1:9" x14ac:dyDescent="0.3">
      <c r="A4335" s="10">
        <v>43568</v>
      </c>
      <c r="B4335" s="11" t="s">
        <v>663</v>
      </c>
      <c r="C4335" s="11" t="s">
        <v>665</v>
      </c>
      <c r="D4335" s="11" t="s">
        <v>662</v>
      </c>
      <c r="F4335" s="15">
        <f>IF(ISBLANK($D4335),"",IF(ISBLANK($E4335),VLOOKUP($D4335,$J:$K,2,FALSE),VLOOKUP($E4335,'Daycare Packages'!$A:$G,7,FALSE)))</f>
        <v>30</v>
      </c>
      <c r="G4335" s="15"/>
      <c r="H4335" s="15">
        <f t="shared" si="156"/>
        <v>30</v>
      </c>
      <c r="I4335" s="198">
        <f t="shared" si="157"/>
        <v>4</v>
      </c>
    </row>
    <row r="4336" spans="1:9" x14ac:dyDescent="0.3">
      <c r="A4336" s="10">
        <v>43568</v>
      </c>
      <c r="B4336" s="11" t="s">
        <v>663</v>
      </c>
      <c r="C4336" s="11" t="s">
        <v>664</v>
      </c>
      <c r="D4336" s="11" t="s">
        <v>662</v>
      </c>
      <c r="F4336" s="15">
        <f>IF(ISBLANK($D4336),"",IF(ISBLANK($E4336),VLOOKUP($D4336,$J:$K,2,FALSE),VLOOKUP($E4336,'Daycare Packages'!$A:$G,7,FALSE)))</f>
        <v>30</v>
      </c>
      <c r="G4336" s="15"/>
      <c r="H4336" s="15">
        <f t="shared" si="156"/>
        <v>30</v>
      </c>
      <c r="I4336" s="198">
        <f t="shared" si="157"/>
        <v>4</v>
      </c>
    </row>
    <row r="4337" spans="1:9" x14ac:dyDescent="0.3">
      <c r="A4337" s="10">
        <v>43568</v>
      </c>
      <c r="B4337" s="11" t="s">
        <v>873</v>
      </c>
      <c r="C4337" s="11" t="s">
        <v>493</v>
      </c>
      <c r="D4337" s="11" t="s">
        <v>662</v>
      </c>
      <c r="F4337" s="15">
        <f>IF(ISBLANK($D4337),"",IF(ISBLANK($E4337),VLOOKUP($D4337,$J:$K,2,FALSE),VLOOKUP($E4337,'Daycare Packages'!$A:$G,7,FALSE)))</f>
        <v>30</v>
      </c>
      <c r="G4337" s="15"/>
      <c r="H4337" s="15">
        <f t="shared" si="156"/>
        <v>30</v>
      </c>
      <c r="I4337" s="198">
        <f t="shared" si="157"/>
        <v>4</v>
      </c>
    </row>
    <row r="4338" spans="1:9" x14ac:dyDescent="0.3">
      <c r="A4338" s="10">
        <v>43568</v>
      </c>
      <c r="B4338" s="11" t="s">
        <v>997</v>
      </c>
      <c r="C4338" s="11" t="s">
        <v>910</v>
      </c>
      <c r="D4338" s="11" t="s">
        <v>662</v>
      </c>
      <c r="F4338" s="15">
        <f>IF(ISBLANK($D4338),"",IF(ISBLANK($E4338),VLOOKUP($D4338,$J:$K,2,FALSE),VLOOKUP($E4338,'Daycare Packages'!$A:$G,7,FALSE)))</f>
        <v>30</v>
      </c>
      <c r="G4338" s="15"/>
      <c r="H4338" s="15">
        <f t="shared" si="156"/>
        <v>30</v>
      </c>
      <c r="I4338" s="198">
        <f t="shared" si="157"/>
        <v>4</v>
      </c>
    </row>
    <row r="4339" spans="1:9" x14ac:dyDescent="0.3">
      <c r="A4339" s="10">
        <v>43568</v>
      </c>
      <c r="B4339" s="11" t="s">
        <v>441</v>
      </c>
      <c r="C4339" s="11" t="s">
        <v>442</v>
      </c>
      <c r="D4339" s="11" t="s">
        <v>662</v>
      </c>
      <c r="F4339" s="15">
        <f>IF(ISBLANK($D4339),"",IF(ISBLANK($E4339),VLOOKUP($D4339,$J:$K,2,FALSE),VLOOKUP($E4339,'Daycare Packages'!$A:$G,7,FALSE)))</f>
        <v>30</v>
      </c>
      <c r="G4339" s="15"/>
      <c r="H4339" s="15">
        <f t="shared" si="156"/>
        <v>30</v>
      </c>
      <c r="I4339" s="198">
        <f t="shared" si="157"/>
        <v>4</v>
      </c>
    </row>
    <row r="4340" spans="1:9" x14ac:dyDescent="0.3">
      <c r="A4340" s="10">
        <v>43568</v>
      </c>
      <c r="B4340" s="11" t="s">
        <v>836</v>
      </c>
      <c r="C4340" s="11" t="s">
        <v>498</v>
      </c>
      <c r="D4340" s="11" t="s">
        <v>662</v>
      </c>
      <c r="F4340" s="15">
        <f>IF(ISBLANK($D4340),"",IF(ISBLANK($E4340),VLOOKUP($D4340,$J:$K,2,FALSE),VLOOKUP($E4340,'Daycare Packages'!$A:$G,7,FALSE)))</f>
        <v>30</v>
      </c>
      <c r="G4340" s="15"/>
      <c r="H4340" s="15">
        <f t="shared" si="156"/>
        <v>30</v>
      </c>
      <c r="I4340" s="198">
        <f t="shared" si="157"/>
        <v>4</v>
      </c>
    </row>
    <row r="4341" spans="1:9" x14ac:dyDescent="0.3">
      <c r="A4341" s="55">
        <v>43568</v>
      </c>
      <c r="B4341" s="56" t="s">
        <v>182</v>
      </c>
      <c r="C4341" s="56" t="s">
        <v>685</v>
      </c>
      <c r="D4341" s="56" t="s">
        <v>662</v>
      </c>
      <c r="E4341" s="56">
        <v>6820021</v>
      </c>
      <c r="F4341" s="59">
        <f>IF(ISBLANK($D4341),"",IF(ISBLANK($E4341),VLOOKUP($D4341,$J:$K,2,FALSE),VLOOKUP($E4341,'Daycare Packages'!$A:$G,7,FALSE)))</f>
        <v>20.7</v>
      </c>
      <c r="G4341" s="59"/>
      <c r="H4341" s="59">
        <f t="shared" si="156"/>
        <v>20.7</v>
      </c>
      <c r="I4341" s="198">
        <f t="shared" si="157"/>
        <v>4</v>
      </c>
    </row>
    <row r="4342" spans="1:9" x14ac:dyDescent="0.3">
      <c r="A4342" s="10">
        <v>43569</v>
      </c>
      <c r="B4342" s="11" t="s">
        <v>1171</v>
      </c>
      <c r="C4342" s="11" t="s">
        <v>1326</v>
      </c>
      <c r="D4342" s="11" t="s">
        <v>662</v>
      </c>
      <c r="E4342" s="11">
        <v>6826791</v>
      </c>
      <c r="F4342" s="15">
        <f>IF(ISBLANK($D4342),"",IF(ISBLANK($E4342),VLOOKUP($D4342,$J:$K,2,FALSE),VLOOKUP($E4342,'Daycare Packages'!$A:$G,7,FALSE)))</f>
        <v>27</v>
      </c>
      <c r="G4342" s="15"/>
      <c r="H4342" s="15">
        <f t="shared" si="156"/>
        <v>27</v>
      </c>
      <c r="I4342" s="198">
        <f t="shared" si="157"/>
        <v>4</v>
      </c>
    </row>
    <row r="4343" spans="1:9" x14ac:dyDescent="0.3">
      <c r="A4343" s="10">
        <v>43569</v>
      </c>
      <c r="B4343" s="11" t="s">
        <v>989</v>
      </c>
      <c r="C4343" s="11" t="s">
        <v>765</v>
      </c>
      <c r="D4343" s="11" t="s">
        <v>662</v>
      </c>
      <c r="F4343" s="15">
        <f>IF(ISBLANK($D4343),"",IF(ISBLANK($E4343),VLOOKUP($D4343,$J:$K,2,FALSE),VLOOKUP($E4343,'Daycare Packages'!$A:$G,7,FALSE)))</f>
        <v>30</v>
      </c>
      <c r="G4343" s="15"/>
      <c r="H4343" s="15">
        <f t="shared" si="156"/>
        <v>30</v>
      </c>
      <c r="I4343" s="198">
        <f t="shared" si="157"/>
        <v>4</v>
      </c>
    </row>
    <row r="4344" spans="1:9" x14ac:dyDescent="0.3">
      <c r="A4344" s="10">
        <v>43569</v>
      </c>
      <c r="B4344" s="11" t="s">
        <v>175</v>
      </c>
      <c r="C4344" s="11" t="s">
        <v>433</v>
      </c>
      <c r="D4344" s="11" t="s">
        <v>662</v>
      </c>
      <c r="E4344" s="11">
        <v>6716814</v>
      </c>
      <c r="F4344" s="15">
        <f>IF(ISBLANK($D4344),"",IF(ISBLANK($E4344),VLOOKUP($D4344,$J:$K,2,FALSE),VLOOKUP($E4344,'Daycare Packages'!$A:$G,7,FALSE)))</f>
        <v>22</v>
      </c>
      <c r="G4344" s="15"/>
      <c r="H4344" s="15">
        <f t="shared" si="156"/>
        <v>22</v>
      </c>
      <c r="I4344" s="198">
        <f t="shared" si="157"/>
        <v>4</v>
      </c>
    </row>
    <row r="4345" spans="1:9" x14ac:dyDescent="0.3">
      <c r="A4345" s="10">
        <v>43569</v>
      </c>
      <c r="B4345" s="11" t="s">
        <v>617</v>
      </c>
      <c r="C4345" s="11" t="s">
        <v>618</v>
      </c>
      <c r="D4345" s="11" t="s">
        <v>662</v>
      </c>
      <c r="F4345" s="15">
        <f>IF(ISBLANK($D4345),"",IF(ISBLANK($E4345),VLOOKUP($D4345,$J:$K,2,FALSE),VLOOKUP($E4345,'Daycare Packages'!$A:$G,7,FALSE)))</f>
        <v>30</v>
      </c>
      <c r="G4345" s="15"/>
      <c r="H4345" s="15">
        <f t="shared" si="156"/>
        <v>30</v>
      </c>
      <c r="I4345" s="198">
        <f t="shared" si="157"/>
        <v>4</v>
      </c>
    </row>
    <row r="4346" spans="1:9" x14ac:dyDescent="0.3">
      <c r="A4346" s="10">
        <v>43569</v>
      </c>
      <c r="B4346" s="11" t="s">
        <v>783</v>
      </c>
      <c r="C4346" s="11" t="s">
        <v>514</v>
      </c>
      <c r="D4346" s="11" t="s">
        <v>662</v>
      </c>
      <c r="F4346" s="15">
        <f>IF(ISBLANK($D4346),"",IF(ISBLANK($E4346),VLOOKUP($D4346,$J:$K,2,FALSE),VLOOKUP($E4346,'Daycare Packages'!$A:$G,7,FALSE)))</f>
        <v>30</v>
      </c>
      <c r="G4346" s="15"/>
      <c r="H4346" s="15">
        <f t="shared" si="156"/>
        <v>30</v>
      </c>
      <c r="I4346" s="198">
        <f t="shared" si="157"/>
        <v>4</v>
      </c>
    </row>
    <row r="4347" spans="1:9" x14ac:dyDescent="0.3">
      <c r="A4347" s="55">
        <v>43569</v>
      </c>
      <c r="B4347" s="56" t="s">
        <v>115</v>
      </c>
      <c r="C4347" s="56" t="s">
        <v>764</v>
      </c>
      <c r="D4347" s="56" t="s">
        <v>662</v>
      </c>
      <c r="E4347" s="56">
        <v>6736950</v>
      </c>
      <c r="F4347" s="59">
        <f>IF(ISBLANK($D4347),"",IF(ISBLANK($E4347),VLOOKUP($D4347,$J:$K,2,FALSE),VLOOKUP($E4347,'Daycare Packages'!$A:$G,7,FALSE)))</f>
        <v>22</v>
      </c>
      <c r="G4347" s="59"/>
      <c r="H4347" s="59">
        <f t="shared" si="156"/>
        <v>22</v>
      </c>
      <c r="I4347" s="198">
        <f t="shared" si="157"/>
        <v>4</v>
      </c>
    </row>
    <row r="4348" spans="1:9" x14ac:dyDescent="0.3">
      <c r="A4348" s="10">
        <v>43570</v>
      </c>
      <c r="B4348" s="11" t="s">
        <v>1328</v>
      </c>
      <c r="C4348" s="11" t="s">
        <v>1329</v>
      </c>
      <c r="D4348" s="11" t="s">
        <v>671</v>
      </c>
      <c r="F4348" s="15">
        <f>IF(ISBLANK($D4348),"",IF(ISBLANK($E4348),VLOOKUP($D4348,$J:$K,2,FALSE),VLOOKUP($E4348,'Daycare Packages'!$A:$G,7,FALSE)))</f>
        <v>0</v>
      </c>
      <c r="G4348" s="15"/>
      <c r="H4348" s="15">
        <f t="shared" si="156"/>
        <v>0</v>
      </c>
      <c r="I4348" s="198">
        <f t="shared" si="157"/>
        <v>4</v>
      </c>
    </row>
    <row r="4349" spans="1:9" x14ac:dyDescent="0.3">
      <c r="A4349" s="10">
        <v>43570</v>
      </c>
      <c r="B4349" s="11" t="s">
        <v>1029</v>
      </c>
      <c r="C4349" s="11" t="s">
        <v>402</v>
      </c>
      <c r="D4349" s="11" t="s">
        <v>659</v>
      </c>
      <c r="F4349" s="15">
        <f>IF(ISBLANK($D4349),"",IF(ISBLANK($E4349),VLOOKUP($D4349,$J:$K,2,FALSE),VLOOKUP($E4349,'Daycare Packages'!$A:$G,7,FALSE)))</f>
        <v>20</v>
      </c>
      <c r="G4349" s="15"/>
      <c r="H4349" s="15">
        <f t="shared" si="156"/>
        <v>20</v>
      </c>
      <c r="I4349" s="198">
        <f t="shared" si="157"/>
        <v>4</v>
      </c>
    </row>
    <row r="4350" spans="1:9" x14ac:dyDescent="0.3">
      <c r="A4350" s="10">
        <v>43570</v>
      </c>
      <c r="B4350" s="11" t="s">
        <v>1165</v>
      </c>
      <c r="C4350" s="11" t="s">
        <v>1166</v>
      </c>
      <c r="D4350" s="11" t="s">
        <v>659</v>
      </c>
      <c r="E4350" s="11">
        <v>6815839</v>
      </c>
      <c r="F4350" s="15">
        <f>IF(ISBLANK($D4350),"",IF(ISBLANK($E4350),VLOOKUP($D4350,$J:$K,2,FALSE),VLOOKUP($E4350,'Daycare Packages'!$A:$G,7,FALSE)))</f>
        <v>18</v>
      </c>
      <c r="G4350" s="15"/>
      <c r="H4350" s="15">
        <f t="shared" si="156"/>
        <v>18</v>
      </c>
      <c r="I4350" s="198">
        <f t="shared" si="157"/>
        <v>4</v>
      </c>
    </row>
    <row r="4351" spans="1:9" x14ac:dyDescent="0.3">
      <c r="A4351" s="10">
        <v>43570</v>
      </c>
      <c r="B4351" s="11" t="s">
        <v>190</v>
      </c>
      <c r="C4351" s="11" t="s">
        <v>718</v>
      </c>
      <c r="D4351" s="11" t="s">
        <v>659</v>
      </c>
      <c r="F4351" s="15">
        <f>IF(ISBLANK($D4351),"",IF(ISBLANK($E4351),VLOOKUP($D4351,$J:$K,2,FALSE),VLOOKUP($E4351,'Daycare Packages'!$A:$G,7,FALSE)))</f>
        <v>20</v>
      </c>
      <c r="G4351" s="15"/>
      <c r="H4351" s="15">
        <f t="shared" si="156"/>
        <v>20</v>
      </c>
      <c r="I4351" s="198">
        <f t="shared" si="157"/>
        <v>4</v>
      </c>
    </row>
    <row r="4352" spans="1:9" x14ac:dyDescent="0.3">
      <c r="A4352" s="10">
        <v>43570</v>
      </c>
      <c r="B4352" s="11" t="s">
        <v>244</v>
      </c>
      <c r="C4352" s="11" t="s">
        <v>673</v>
      </c>
      <c r="D4352" s="11" t="s">
        <v>662</v>
      </c>
      <c r="F4352" s="15">
        <f>IF(ISBLANK($D4352),"",IF(ISBLANK($E4352),VLOOKUP($D4352,$J:$K,2,FALSE),VLOOKUP($E4352,'Daycare Packages'!$A:$G,7,FALSE)))</f>
        <v>30</v>
      </c>
      <c r="G4352" s="15"/>
      <c r="H4352" s="15">
        <f t="shared" ref="H4352:H4415" si="158">IF(ISBLANK(D4352),"",SUM(F4352:G4352))</f>
        <v>30</v>
      </c>
      <c r="I4352" s="198">
        <f t="shared" si="157"/>
        <v>4</v>
      </c>
    </row>
    <row r="4353" spans="1:9" x14ac:dyDescent="0.3">
      <c r="A4353" s="10">
        <v>43570</v>
      </c>
      <c r="B4353" s="11" t="s">
        <v>213</v>
      </c>
      <c r="C4353" s="11" t="s">
        <v>675</v>
      </c>
      <c r="D4353" s="11" t="s">
        <v>662</v>
      </c>
      <c r="E4353" s="11">
        <v>6810970</v>
      </c>
      <c r="F4353" s="15">
        <f>IF(ISBLANK($D4353),"",IF(ISBLANK($E4353),VLOOKUP($D4353,$J:$K,2,FALSE),VLOOKUP($E4353,'Daycare Packages'!$A:$G,7,FALSE)))</f>
        <v>27</v>
      </c>
      <c r="G4353" s="15"/>
      <c r="H4353" s="15">
        <f t="shared" si="158"/>
        <v>27</v>
      </c>
      <c r="I4353" s="198">
        <f t="shared" si="157"/>
        <v>4</v>
      </c>
    </row>
    <row r="4354" spans="1:9" x14ac:dyDescent="0.3">
      <c r="A4354" s="10">
        <v>43570</v>
      </c>
      <c r="B4354" s="11" t="s">
        <v>117</v>
      </c>
      <c r="C4354" s="11" t="s">
        <v>1069</v>
      </c>
      <c r="D4354" s="11" t="s">
        <v>662</v>
      </c>
      <c r="E4354" s="11">
        <v>6601983</v>
      </c>
      <c r="F4354" s="15">
        <f>IF(ISBLANK($D4354),"",IF(ISBLANK($E4354),VLOOKUP($D4354,$J:$K,2,FALSE),VLOOKUP($E4354,'Daycare Packages'!$A:$G,7,FALSE)))</f>
        <v>24</v>
      </c>
      <c r="G4354" s="15"/>
      <c r="H4354" s="15">
        <f t="shared" si="158"/>
        <v>24</v>
      </c>
      <c r="I4354" s="198">
        <f t="shared" si="157"/>
        <v>4</v>
      </c>
    </row>
    <row r="4355" spans="1:9" x14ac:dyDescent="0.3">
      <c r="A4355" s="10">
        <v>43570</v>
      </c>
      <c r="B4355" s="11" t="s">
        <v>857</v>
      </c>
      <c r="C4355" s="11" t="s">
        <v>858</v>
      </c>
      <c r="D4355" s="11" t="s">
        <v>662</v>
      </c>
      <c r="F4355" s="15">
        <f>IF(ISBLANK($D4355),"",IF(ISBLANK($E4355),VLOOKUP($D4355,$J:$K,2,FALSE),VLOOKUP($E4355,'Daycare Packages'!$A:$G,7,FALSE)))</f>
        <v>30</v>
      </c>
      <c r="G4355" s="15"/>
      <c r="H4355" s="15">
        <f t="shared" si="158"/>
        <v>30</v>
      </c>
      <c r="I4355" s="198">
        <f t="shared" ref="I4355:I4418" si="159">IF(A4355="",0,MONTH(A4355))</f>
        <v>4</v>
      </c>
    </row>
    <row r="4356" spans="1:9" x14ac:dyDescent="0.3">
      <c r="A4356" s="10">
        <v>43570</v>
      </c>
      <c r="B4356" s="11" t="s">
        <v>212</v>
      </c>
      <c r="C4356" s="11" t="s">
        <v>707</v>
      </c>
      <c r="D4356" s="11" t="s">
        <v>662</v>
      </c>
      <c r="F4356" s="15">
        <f>IF(ISBLANK($D4356),"",IF(ISBLANK($E4356),VLOOKUP($D4356,$J:$K,2,FALSE),VLOOKUP($E4356,'Daycare Packages'!$A:$G,7,FALSE)))</f>
        <v>30</v>
      </c>
      <c r="G4356" s="15"/>
      <c r="H4356" s="15">
        <f t="shared" si="158"/>
        <v>30</v>
      </c>
      <c r="I4356" s="198">
        <f t="shared" si="159"/>
        <v>4</v>
      </c>
    </row>
    <row r="4357" spans="1:9" x14ac:dyDescent="0.3">
      <c r="A4357" s="10">
        <v>43570</v>
      </c>
      <c r="B4357" s="11" t="s">
        <v>331</v>
      </c>
      <c r="C4357" s="11" t="s">
        <v>638</v>
      </c>
      <c r="D4357" s="11" t="s">
        <v>662</v>
      </c>
      <c r="F4357" s="15">
        <f>IF(ISBLANK($D4357),"",IF(ISBLANK($E4357),VLOOKUP($D4357,$J:$K,2,FALSE),VLOOKUP($E4357,'Daycare Packages'!$A:$G,7,FALSE)))</f>
        <v>30</v>
      </c>
      <c r="G4357" s="15"/>
      <c r="H4357" s="15">
        <f t="shared" si="158"/>
        <v>30</v>
      </c>
      <c r="I4357" s="198">
        <f t="shared" si="159"/>
        <v>4</v>
      </c>
    </row>
    <row r="4358" spans="1:9" x14ac:dyDescent="0.3">
      <c r="A4358" s="10">
        <v>43570</v>
      </c>
      <c r="B4358" s="11" t="s">
        <v>208</v>
      </c>
      <c r="C4358" s="11" t="s">
        <v>507</v>
      </c>
      <c r="D4358" s="11" t="s">
        <v>659</v>
      </c>
      <c r="F4358" s="15">
        <f>IF(ISBLANK($D4358),"",IF(ISBLANK($E4358),VLOOKUP($D4358,$J:$K,2,FALSE),VLOOKUP($E4358,'Daycare Packages'!$A:$G,7,FALSE)))</f>
        <v>20</v>
      </c>
      <c r="G4358" s="15"/>
      <c r="H4358" s="15">
        <f t="shared" si="158"/>
        <v>20</v>
      </c>
      <c r="I4358" s="198">
        <f t="shared" si="159"/>
        <v>4</v>
      </c>
    </row>
    <row r="4359" spans="1:9" x14ac:dyDescent="0.3">
      <c r="A4359" s="10">
        <v>43570</v>
      </c>
      <c r="B4359" s="11" t="s">
        <v>742</v>
      </c>
      <c r="C4359" s="11" t="s">
        <v>743</v>
      </c>
      <c r="D4359" s="11" t="s">
        <v>662</v>
      </c>
      <c r="F4359" s="15">
        <f>IF(ISBLANK($D4359),"",IF(ISBLANK($E4359),VLOOKUP($D4359,$J:$K,2,FALSE),VLOOKUP($E4359,'Daycare Packages'!$A:$G,7,FALSE)))</f>
        <v>30</v>
      </c>
      <c r="G4359" s="15"/>
      <c r="H4359" s="15">
        <f t="shared" si="158"/>
        <v>30</v>
      </c>
      <c r="I4359" s="198">
        <f t="shared" si="159"/>
        <v>4</v>
      </c>
    </row>
    <row r="4360" spans="1:9" x14ac:dyDescent="0.3">
      <c r="A4360" s="10">
        <v>43570</v>
      </c>
      <c r="B4360" s="11" t="s">
        <v>222</v>
      </c>
      <c r="C4360" s="11" t="s">
        <v>229</v>
      </c>
      <c r="D4360" s="11" t="s">
        <v>662</v>
      </c>
      <c r="E4360" s="11">
        <v>6833530</v>
      </c>
      <c r="F4360" s="15">
        <f>IF(ISBLANK($D4360),"",IF(ISBLANK($E4360),VLOOKUP($D4360,$J:$K,2,FALSE),VLOOKUP($E4360,'Daycare Packages'!$A:$G,7,FALSE)))</f>
        <v>27</v>
      </c>
      <c r="G4360" s="15"/>
      <c r="H4360" s="15">
        <f t="shared" si="158"/>
        <v>27</v>
      </c>
      <c r="I4360" s="198">
        <f t="shared" si="159"/>
        <v>4</v>
      </c>
    </row>
    <row r="4361" spans="1:9" x14ac:dyDescent="0.3">
      <c r="A4361" s="10">
        <v>43570</v>
      </c>
      <c r="B4361" s="11" t="s">
        <v>318</v>
      </c>
      <c r="C4361" s="11" t="s">
        <v>723</v>
      </c>
      <c r="D4361" s="11" t="s">
        <v>662</v>
      </c>
      <c r="F4361" s="15">
        <f>IF(ISBLANK($D4361),"",IF(ISBLANK($E4361),VLOOKUP($D4361,$J:$K,2,FALSE),VLOOKUP($E4361,'Daycare Packages'!$A:$G,7,FALSE)))</f>
        <v>30</v>
      </c>
      <c r="G4361" s="15"/>
      <c r="H4361" s="15">
        <f t="shared" si="158"/>
        <v>30</v>
      </c>
      <c r="I4361" s="198">
        <f t="shared" si="159"/>
        <v>4</v>
      </c>
    </row>
    <row r="4362" spans="1:9" x14ac:dyDescent="0.3">
      <c r="A4362" s="10">
        <v>43570</v>
      </c>
      <c r="B4362" s="11" t="s">
        <v>849</v>
      </c>
      <c r="C4362" s="11" t="s">
        <v>850</v>
      </c>
      <c r="D4362" s="11" t="s">
        <v>662</v>
      </c>
      <c r="F4362" s="15">
        <f>IF(ISBLANK($D4362),"",IF(ISBLANK($E4362),VLOOKUP($D4362,$J:$K,2,FALSE),VLOOKUP($E4362,'Daycare Packages'!$A:$G,7,FALSE)))</f>
        <v>30</v>
      </c>
      <c r="G4362" s="15"/>
      <c r="H4362" s="15">
        <f t="shared" si="158"/>
        <v>30</v>
      </c>
      <c r="I4362" s="198">
        <f t="shared" si="159"/>
        <v>4</v>
      </c>
    </row>
    <row r="4363" spans="1:9" x14ac:dyDescent="0.3">
      <c r="A4363" s="10">
        <v>43570</v>
      </c>
      <c r="B4363" s="11" t="s">
        <v>207</v>
      </c>
      <c r="C4363" s="11" t="s">
        <v>229</v>
      </c>
      <c r="D4363" s="11" t="s">
        <v>662</v>
      </c>
      <c r="E4363" s="11">
        <v>6733314</v>
      </c>
      <c r="F4363" s="15">
        <f>IF(ISBLANK($D4363),"",IF(ISBLANK($E4363),VLOOKUP($D4363,$J:$K,2,FALSE),VLOOKUP($E4363,'Daycare Packages'!$A:$G,7,FALSE)))</f>
        <v>22</v>
      </c>
      <c r="G4363" s="15"/>
      <c r="H4363" s="15">
        <f t="shared" si="158"/>
        <v>22</v>
      </c>
      <c r="I4363" s="198">
        <f t="shared" si="159"/>
        <v>4</v>
      </c>
    </row>
    <row r="4364" spans="1:9" x14ac:dyDescent="0.3">
      <c r="A4364" s="10">
        <v>43570</v>
      </c>
      <c r="B4364" s="11" t="s">
        <v>148</v>
      </c>
      <c r="C4364" s="11" t="s">
        <v>547</v>
      </c>
      <c r="D4364" s="11" t="s">
        <v>662</v>
      </c>
      <c r="E4364" s="11">
        <v>6730669</v>
      </c>
      <c r="F4364" s="15">
        <f>IF(ISBLANK($D4364),"",IF(ISBLANK($E4364),VLOOKUP($D4364,$J:$K,2,FALSE),VLOOKUP($E4364,'Daycare Packages'!$A:$G,7,FALSE)))</f>
        <v>25</v>
      </c>
      <c r="G4364" s="15"/>
      <c r="H4364" s="15">
        <f t="shared" si="158"/>
        <v>25</v>
      </c>
      <c r="I4364" s="198">
        <f t="shared" si="159"/>
        <v>4</v>
      </c>
    </row>
    <row r="4365" spans="1:9" x14ac:dyDescent="0.3">
      <c r="A4365" s="10">
        <v>43570</v>
      </c>
      <c r="B4365" s="11" t="s">
        <v>730</v>
      </c>
      <c r="C4365" s="11" t="s">
        <v>731</v>
      </c>
      <c r="D4365" s="11" t="s">
        <v>662</v>
      </c>
      <c r="F4365" s="15">
        <f>IF(ISBLANK($D4365),"",IF(ISBLANK($E4365),VLOOKUP($D4365,$J:$K,2,FALSE),VLOOKUP($E4365,'Daycare Packages'!$A:$G,7,FALSE)))</f>
        <v>30</v>
      </c>
      <c r="G4365" s="15"/>
      <c r="H4365" s="15">
        <f t="shared" si="158"/>
        <v>30</v>
      </c>
      <c r="I4365" s="198">
        <f t="shared" si="159"/>
        <v>4</v>
      </c>
    </row>
    <row r="4366" spans="1:9" x14ac:dyDescent="0.3">
      <c r="A4366" s="10">
        <v>43570</v>
      </c>
      <c r="B4366" s="11" t="s">
        <v>158</v>
      </c>
      <c r="C4366" s="11" t="s">
        <v>527</v>
      </c>
      <c r="D4366" s="11" t="s">
        <v>662</v>
      </c>
      <c r="E4366" s="11">
        <v>6706817</v>
      </c>
      <c r="F4366" s="15">
        <f>IF(ISBLANK($D4366),"",IF(ISBLANK($E4366),VLOOKUP($D4366,$J:$K,2,FALSE),VLOOKUP($E4366,'Daycare Packages'!$A:$G,7,FALSE)))</f>
        <v>22</v>
      </c>
      <c r="G4366" s="15"/>
      <c r="H4366" s="15">
        <f t="shared" si="158"/>
        <v>22</v>
      </c>
      <c r="I4366" s="198">
        <f t="shared" si="159"/>
        <v>4</v>
      </c>
    </row>
    <row r="4367" spans="1:9" x14ac:dyDescent="0.3">
      <c r="A4367" s="10">
        <v>43570</v>
      </c>
      <c r="B4367" s="11" t="s">
        <v>427</v>
      </c>
      <c r="C4367" s="11" t="s">
        <v>1313</v>
      </c>
      <c r="D4367" s="11" t="s">
        <v>659</v>
      </c>
      <c r="E4367" s="11">
        <v>6831701</v>
      </c>
      <c r="F4367" s="15">
        <f>IF(ISBLANK($D4367),"",IF(ISBLANK($E4367),VLOOKUP($D4367,$J:$K,2,FALSE),VLOOKUP($E4367,'Daycare Packages'!$A:$G,7,FALSE)))</f>
        <v>19</v>
      </c>
      <c r="G4367" s="15"/>
      <c r="H4367" s="15">
        <f t="shared" si="158"/>
        <v>19</v>
      </c>
      <c r="I4367" s="198">
        <f t="shared" si="159"/>
        <v>4</v>
      </c>
    </row>
    <row r="4368" spans="1:9" x14ac:dyDescent="0.3">
      <c r="A4368" s="10">
        <v>43570</v>
      </c>
      <c r="B4368" s="11" t="s">
        <v>114</v>
      </c>
      <c r="C4368" s="11" t="s">
        <v>789</v>
      </c>
      <c r="D4368" s="11" t="s">
        <v>662</v>
      </c>
      <c r="E4368" s="11">
        <v>6735275</v>
      </c>
      <c r="F4368" s="15">
        <f>IF(ISBLANK($D4368),"",IF(ISBLANK($E4368),VLOOKUP($D4368,$J:$K,2,FALSE),VLOOKUP($E4368,'Daycare Packages'!$A:$G,7,FALSE)))</f>
        <v>22</v>
      </c>
      <c r="G4368" s="15"/>
      <c r="H4368" s="15">
        <f t="shared" si="158"/>
        <v>22</v>
      </c>
      <c r="I4368" s="198">
        <f t="shared" si="159"/>
        <v>4</v>
      </c>
    </row>
    <row r="4369" spans="1:9" x14ac:dyDescent="0.3">
      <c r="A4369" s="10">
        <v>43570</v>
      </c>
      <c r="B4369" s="11" t="s">
        <v>218</v>
      </c>
      <c r="C4369" s="11" t="s">
        <v>738</v>
      </c>
      <c r="D4369" s="11" t="s">
        <v>662</v>
      </c>
      <c r="E4369" s="11">
        <v>6738001</v>
      </c>
      <c r="F4369" s="15">
        <f>IF(ISBLANK($D4369),"",IF(ISBLANK($E4369),VLOOKUP($D4369,$J:$K,2,FALSE),VLOOKUP($E4369,'Daycare Packages'!$A:$G,7,FALSE)))</f>
        <v>20</v>
      </c>
      <c r="G4369" s="15"/>
      <c r="H4369" s="15">
        <f t="shared" si="158"/>
        <v>20</v>
      </c>
      <c r="I4369" s="198">
        <f t="shared" si="159"/>
        <v>4</v>
      </c>
    </row>
    <row r="4370" spans="1:9" x14ac:dyDescent="0.3">
      <c r="A4370" s="10">
        <v>43570</v>
      </c>
      <c r="B4370" s="11" t="s">
        <v>218</v>
      </c>
      <c r="C4370" s="11" t="s">
        <v>737</v>
      </c>
      <c r="D4370" s="11" t="s">
        <v>662</v>
      </c>
      <c r="E4370" s="11">
        <v>6738001</v>
      </c>
      <c r="F4370" s="15">
        <f>IF(ISBLANK($D4370),"",IF(ISBLANK($E4370),VLOOKUP($D4370,$J:$K,2,FALSE),VLOOKUP($E4370,'Daycare Packages'!$A:$G,7,FALSE)))</f>
        <v>20</v>
      </c>
      <c r="G4370" s="15"/>
      <c r="H4370" s="15">
        <f t="shared" si="158"/>
        <v>20</v>
      </c>
      <c r="I4370" s="198">
        <f t="shared" si="159"/>
        <v>4</v>
      </c>
    </row>
    <row r="4371" spans="1:9" x14ac:dyDescent="0.3">
      <c r="A4371" s="10">
        <v>43570</v>
      </c>
      <c r="B4371" s="11" t="s">
        <v>1190</v>
      </c>
      <c r="C4371" s="11" t="s">
        <v>1191</v>
      </c>
      <c r="D4371" s="11" t="s">
        <v>662</v>
      </c>
      <c r="F4371" s="15">
        <f>IF(ISBLANK($D4371),"",IF(ISBLANK($E4371),VLOOKUP($D4371,$J:$K,2,FALSE),VLOOKUP($E4371,'Daycare Packages'!$A:$G,7,FALSE)))</f>
        <v>30</v>
      </c>
      <c r="G4371" s="15">
        <v>-6</v>
      </c>
      <c r="H4371" s="15">
        <f t="shared" si="158"/>
        <v>24</v>
      </c>
      <c r="I4371" s="198">
        <f t="shared" si="159"/>
        <v>4</v>
      </c>
    </row>
    <row r="4372" spans="1:9" x14ac:dyDescent="0.3">
      <c r="A4372" s="10">
        <v>43570</v>
      </c>
      <c r="B4372" s="11" t="s">
        <v>152</v>
      </c>
      <c r="C4372" s="11" t="s">
        <v>679</v>
      </c>
      <c r="D4372" s="11" t="s">
        <v>662</v>
      </c>
      <c r="E4372" s="11">
        <v>6804823</v>
      </c>
      <c r="F4372" s="15">
        <f>IF(ISBLANK($D4372),"",IF(ISBLANK($E4372),VLOOKUP($D4372,$J:$K,2,FALSE),VLOOKUP($E4372,'Daycare Packages'!$A:$G,7,FALSE)))</f>
        <v>23</v>
      </c>
      <c r="G4372" s="15"/>
      <c r="H4372" s="15">
        <f t="shared" si="158"/>
        <v>23</v>
      </c>
      <c r="I4372" s="198">
        <f t="shared" si="159"/>
        <v>4</v>
      </c>
    </row>
    <row r="4373" spans="1:9" x14ac:dyDescent="0.3">
      <c r="A4373" s="10">
        <v>43570</v>
      </c>
      <c r="B4373" s="11" t="s">
        <v>119</v>
      </c>
      <c r="C4373" s="11" t="s">
        <v>692</v>
      </c>
      <c r="D4373" s="11" t="s">
        <v>662</v>
      </c>
      <c r="E4373" s="11">
        <v>6734596</v>
      </c>
      <c r="F4373" s="15">
        <f>IF(ISBLANK($D4373),"",IF(ISBLANK($E4373),VLOOKUP($D4373,$J:$K,2,FALSE),VLOOKUP($E4373,'Daycare Packages'!$A:$G,7,FALSE)))</f>
        <v>25</v>
      </c>
      <c r="G4373" s="15"/>
      <c r="H4373" s="15">
        <f t="shared" si="158"/>
        <v>25</v>
      </c>
      <c r="I4373" s="198">
        <f t="shared" si="159"/>
        <v>4</v>
      </c>
    </row>
    <row r="4374" spans="1:9" x14ac:dyDescent="0.3">
      <c r="A4374" s="10">
        <v>43570</v>
      </c>
      <c r="B4374" s="11" t="s">
        <v>751</v>
      </c>
      <c r="C4374" s="11" t="s">
        <v>752</v>
      </c>
      <c r="D4374" s="11" t="s">
        <v>662</v>
      </c>
      <c r="F4374" s="15">
        <f>IF(ISBLANK($D4374),"",IF(ISBLANK($E4374),VLOOKUP($D4374,$J:$K,2,FALSE),VLOOKUP($E4374,'Daycare Packages'!$A:$G,7,FALSE)))</f>
        <v>30</v>
      </c>
      <c r="G4374" s="15"/>
      <c r="H4374" s="15">
        <f t="shared" si="158"/>
        <v>30</v>
      </c>
      <c r="I4374" s="198">
        <f t="shared" si="159"/>
        <v>4</v>
      </c>
    </row>
    <row r="4375" spans="1:9" x14ac:dyDescent="0.3">
      <c r="A4375" s="10">
        <v>43570</v>
      </c>
      <c r="B4375" s="11" t="s">
        <v>160</v>
      </c>
      <c r="C4375" s="11" t="s">
        <v>794</v>
      </c>
      <c r="D4375" s="11" t="s">
        <v>662</v>
      </c>
      <c r="E4375" s="11">
        <v>6790701</v>
      </c>
      <c r="F4375" s="15">
        <f>IF(ISBLANK($D4375),"",IF(ISBLANK($E4375),VLOOKUP($D4375,$J:$K,2,FALSE),VLOOKUP($E4375,'Daycare Packages'!$A:$G,7,FALSE)))</f>
        <v>25</v>
      </c>
      <c r="G4375" s="15"/>
      <c r="H4375" s="15">
        <f t="shared" si="158"/>
        <v>25</v>
      </c>
      <c r="I4375" s="198">
        <f t="shared" si="159"/>
        <v>4</v>
      </c>
    </row>
    <row r="4376" spans="1:9" x14ac:dyDescent="0.3">
      <c r="A4376" s="10">
        <v>43570</v>
      </c>
      <c r="B4376" s="11" t="s">
        <v>160</v>
      </c>
      <c r="C4376" s="11" t="s">
        <v>793</v>
      </c>
      <c r="D4376" s="11" t="s">
        <v>662</v>
      </c>
      <c r="E4376" s="11">
        <v>6790701</v>
      </c>
      <c r="F4376" s="15">
        <f>IF(ISBLANK($D4376),"",IF(ISBLANK($E4376),VLOOKUP($D4376,$J:$K,2,FALSE),VLOOKUP($E4376,'Daycare Packages'!$A:$G,7,FALSE)))</f>
        <v>25</v>
      </c>
      <c r="G4376" s="15"/>
      <c r="H4376" s="15">
        <f t="shared" si="158"/>
        <v>25</v>
      </c>
      <c r="I4376" s="198">
        <f t="shared" si="159"/>
        <v>4</v>
      </c>
    </row>
    <row r="4377" spans="1:9" x14ac:dyDescent="0.3">
      <c r="A4377" s="10">
        <v>43570</v>
      </c>
      <c r="B4377" s="11" t="s">
        <v>173</v>
      </c>
      <c r="C4377" s="11" t="s">
        <v>791</v>
      </c>
      <c r="D4377" s="11" t="s">
        <v>662</v>
      </c>
      <c r="E4377" s="11">
        <v>6805887</v>
      </c>
      <c r="F4377" s="15">
        <f>IF(ISBLANK($D4377),"",IF(ISBLANK($E4377),VLOOKUP($D4377,$J:$K,2,FALSE),VLOOKUP($E4377,'Daycare Packages'!$A:$G,7,FALSE)))</f>
        <v>25</v>
      </c>
      <c r="G4377" s="15"/>
      <c r="H4377" s="15">
        <f t="shared" si="158"/>
        <v>25</v>
      </c>
      <c r="I4377" s="198">
        <f t="shared" si="159"/>
        <v>4</v>
      </c>
    </row>
    <row r="4378" spans="1:9" x14ac:dyDescent="0.3">
      <c r="A4378" s="10">
        <v>43570</v>
      </c>
      <c r="B4378" s="11" t="s">
        <v>193</v>
      </c>
      <c r="C4378" s="11" t="s">
        <v>776</v>
      </c>
      <c r="D4378" s="11" t="s">
        <v>662</v>
      </c>
      <c r="E4378" s="11">
        <v>6826758</v>
      </c>
      <c r="F4378" s="15">
        <f>IF(ISBLANK($D4378),"",IF(ISBLANK($E4378),VLOOKUP($D4378,$J:$K,2,FALSE),VLOOKUP($E4378,'Daycare Packages'!$A:$G,7,FALSE)))</f>
        <v>27</v>
      </c>
      <c r="G4378" s="15"/>
      <c r="H4378" s="15">
        <f t="shared" si="158"/>
        <v>27</v>
      </c>
      <c r="I4378" s="198">
        <f t="shared" si="159"/>
        <v>4</v>
      </c>
    </row>
    <row r="4379" spans="1:9" x14ac:dyDescent="0.3">
      <c r="A4379" s="10">
        <v>43570</v>
      </c>
      <c r="B4379" s="11" t="s">
        <v>989</v>
      </c>
      <c r="C4379" s="11" t="s">
        <v>765</v>
      </c>
      <c r="D4379" s="11" t="s">
        <v>662</v>
      </c>
      <c r="F4379" s="15">
        <f>IF(ISBLANK($D4379),"",IF(ISBLANK($E4379),VLOOKUP($D4379,$J:$K,2,FALSE),VLOOKUP($E4379,'Daycare Packages'!$A:$G,7,FALSE)))</f>
        <v>30</v>
      </c>
      <c r="G4379" s="15"/>
      <c r="H4379" s="15">
        <f t="shared" si="158"/>
        <v>30</v>
      </c>
      <c r="I4379" s="198">
        <f t="shared" si="159"/>
        <v>4</v>
      </c>
    </row>
    <row r="4380" spans="1:9" x14ac:dyDescent="0.3">
      <c r="A4380" s="10">
        <v>43570</v>
      </c>
      <c r="B4380" s="11" t="s">
        <v>182</v>
      </c>
      <c r="C4380" s="11" t="s">
        <v>1332</v>
      </c>
      <c r="D4380" s="11" t="s">
        <v>662</v>
      </c>
      <c r="E4380" s="11">
        <v>6820021</v>
      </c>
      <c r="F4380" s="15">
        <f>IF(ISBLANK($D4380),"",IF(ISBLANK($E4380),VLOOKUP($D4380,$J:$K,2,FALSE),VLOOKUP($E4380,'Daycare Packages'!$A:$G,7,FALSE)))</f>
        <v>20.7</v>
      </c>
      <c r="G4380" s="15"/>
      <c r="H4380" s="15">
        <f t="shared" si="158"/>
        <v>20.7</v>
      </c>
      <c r="I4380" s="198">
        <f t="shared" si="159"/>
        <v>4</v>
      </c>
    </row>
    <row r="4381" spans="1:9" x14ac:dyDescent="0.3">
      <c r="A4381" s="10">
        <v>43570</v>
      </c>
      <c r="B4381" s="11" t="s">
        <v>72</v>
      </c>
      <c r="C4381" s="11" t="s">
        <v>498</v>
      </c>
      <c r="D4381" s="11" t="s">
        <v>662</v>
      </c>
      <c r="E4381" s="11">
        <v>3952473</v>
      </c>
      <c r="F4381" s="15">
        <f>IF(ISBLANK($D4381),"",IF(ISBLANK($E4381),VLOOKUP($D4381,$J:$K,2,FALSE),VLOOKUP($E4381,'Daycare Packages'!$A:$G,7,FALSE)))</f>
        <v>22</v>
      </c>
      <c r="G4381" s="15"/>
      <c r="H4381" s="15">
        <f t="shared" si="158"/>
        <v>22</v>
      </c>
      <c r="I4381" s="198">
        <f t="shared" si="159"/>
        <v>4</v>
      </c>
    </row>
    <row r="4382" spans="1:9" x14ac:dyDescent="0.3">
      <c r="A4382" s="10">
        <v>43570</v>
      </c>
      <c r="B4382" s="11" t="s">
        <v>713</v>
      </c>
      <c r="C4382" s="11" t="s">
        <v>714</v>
      </c>
      <c r="D4382" s="11" t="s">
        <v>662</v>
      </c>
      <c r="F4382" s="15">
        <f>IF(ISBLANK($D4382),"",IF(ISBLANK($E4382),VLOOKUP($D4382,$J:$K,2,FALSE),VLOOKUP($E4382,'Daycare Packages'!$A:$G,7,FALSE)))</f>
        <v>30</v>
      </c>
      <c r="G4382" s="15"/>
      <c r="H4382" s="15">
        <f t="shared" si="158"/>
        <v>30</v>
      </c>
      <c r="I4382" s="198">
        <f t="shared" si="159"/>
        <v>4</v>
      </c>
    </row>
    <row r="4383" spans="1:9" x14ac:dyDescent="0.3">
      <c r="A4383" s="10">
        <v>43570</v>
      </c>
      <c r="B4383" s="11" t="s">
        <v>198</v>
      </c>
      <c r="C4383" s="11" t="s">
        <v>739</v>
      </c>
      <c r="D4383" s="11" t="s">
        <v>662</v>
      </c>
      <c r="E4383" s="11">
        <v>6785440</v>
      </c>
      <c r="F4383" s="15">
        <f>IF(ISBLANK($D4383),"",IF(ISBLANK($E4383),VLOOKUP($D4383,$J:$K,2,FALSE),VLOOKUP($E4383,'Daycare Packages'!$A:$G,7,FALSE)))</f>
        <v>27</v>
      </c>
      <c r="G4383" s="15"/>
      <c r="H4383" s="15">
        <f t="shared" si="158"/>
        <v>27</v>
      </c>
      <c r="I4383" s="198">
        <f t="shared" si="159"/>
        <v>4</v>
      </c>
    </row>
    <row r="4384" spans="1:9" x14ac:dyDescent="0.3">
      <c r="A4384" s="10">
        <v>43570</v>
      </c>
      <c r="B4384" s="11" t="s">
        <v>198</v>
      </c>
      <c r="C4384" s="11" t="s">
        <v>841</v>
      </c>
      <c r="D4384" s="11" t="s">
        <v>662</v>
      </c>
      <c r="E4384" s="11">
        <v>6785440</v>
      </c>
      <c r="F4384" s="15">
        <f>IF(ISBLANK($D4384),"",IF(ISBLANK($E4384),VLOOKUP($D4384,$J:$K,2,FALSE),VLOOKUP($E4384,'Daycare Packages'!$A:$G,7,FALSE)))</f>
        <v>27</v>
      </c>
      <c r="G4384" s="15"/>
      <c r="H4384" s="15">
        <f t="shared" si="158"/>
        <v>27</v>
      </c>
      <c r="I4384" s="198">
        <f t="shared" si="159"/>
        <v>4</v>
      </c>
    </row>
    <row r="4385" spans="1:9" x14ac:dyDescent="0.3">
      <c r="A4385" s="10">
        <v>43570</v>
      </c>
      <c r="B4385" s="11" t="s">
        <v>652</v>
      </c>
      <c r="C4385" s="11" t="s">
        <v>450</v>
      </c>
      <c r="D4385" s="11" t="s">
        <v>662</v>
      </c>
      <c r="F4385" s="15">
        <f>IF(ISBLANK($D4385),"",IF(ISBLANK($E4385),VLOOKUP($D4385,$J:$K,2,FALSE),VLOOKUP($E4385,'Daycare Packages'!$A:$G,7,FALSE)))</f>
        <v>30</v>
      </c>
      <c r="G4385" s="15"/>
      <c r="H4385" s="15">
        <f t="shared" si="158"/>
        <v>30</v>
      </c>
      <c r="I4385" s="198">
        <f t="shared" si="159"/>
        <v>4</v>
      </c>
    </row>
    <row r="4386" spans="1:9" x14ac:dyDescent="0.3">
      <c r="A4386" s="10">
        <v>43570</v>
      </c>
      <c r="B4386" s="11" t="s">
        <v>141</v>
      </c>
      <c r="C4386" s="11" t="s">
        <v>564</v>
      </c>
      <c r="D4386" s="11" t="s">
        <v>662</v>
      </c>
      <c r="E4386" s="11">
        <v>6820926</v>
      </c>
      <c r="F4386" s="15">
        <f>IF(ISBLANK($D4386),"",IF(ISBLANK($E4386),VLOOKUP($D4386,$J:$K,2,FALSE),VLOOKUP($E4386,'Daycare Packages'!$A:$G,7,FALSE)))</f>
        <v>26</v>
      </c>
      <c r="G4386" s="15"/>
      <c r="H4386" s="15">
        <f t="shared" si="158"/>
        <v>26</v>
      </c>
      <c r="I4386" s="198">
        <f t="shared" si="159"/>
        <v>4</v>
      </c>
    </row>
    <row r="4387" spans="1:9" x14ac:dyDescent="0.3">
      <c r="A4387" s="55">
        <v>43570</v>
      </c>
      <c r="B4387" s="56" t="s">
        <v>156</v>
      </c>
      <c r="C4387" s="56" t="s">
        <v>479</v>
      </c>
      <c r="D4387" s="56" t="s">
        <v>662</v>
      </c>
      <c r="E4387" s="56">
        <v>6798024</v>
      </c>
      <c r="F4387" s="59">
        <f>IF(ISBLANK($D4387),"",IF(ISBLANK($E4387),VLOOKUP($D4387,$J:$K,2,FALSE),VLOOKUP($E4387,'Daycare Packages'!$A:$G,7,FALSE)))</f>
        <v>23</v>
      </c>
      <c r="G4387" s="59"/>
      <c r="H4387" s="59">
        <f t="shared" si="158"/>
        <v>23</v>
      </c>
      <c r="I4387" s="198">
        <f t="shared" si="159"/>
        <v>4</v>
      </c>
    </row>
    <row r="4388" spans="1:9" x14ac:dyDescent="0.3">
      <c r="A4388" s="10">
        <v>43571</v>
      </c>
      <c r="B4388" s="11" t="s">
        <v>1333</v>
      </c>
      <c r="C4388" s="11" t="s">
        <v>419</v>
      </c>
      <c r="D4388" s="11" t="s">
        <v>671</v>
      </c>
      <c r="F4388" s="15">
        <f>IF(ISBLANK($D4388),"",IF(ISBLANK($E4388),VLOOKUP($D4388,$J:$K,2,FALSE),VLOOKUP($E4388,'Daycare Packages'!$A:$G,7,FALSE)))</f>
        <v>0</v>
      </c>
      <c r="G4388" s="15"/>
      <c r="H4388" s="15">
        <f t="shared" si="158"/>
        <v>0</v>
      </c>
      <c r="I4388" s="198">
        <f t="shared" si="159"/>
        <v>4</v>
      </c>
    </row>
    <row r="4389" spans="1:9" x14ac:dyDescent="0.3">
      <c r="A4389" s="10">
        <v>43571</v>
      </c>
      <c r="B4389" s="11" t="s">
        <v>124</v>
      </c>
      <c r="C4389" s="11" t="s">
        <v>402</v>
      </c>
      <c r="D4389" s="11" t="s">
        <v>659</v>
      </c>
      <c r="E4389" s="11">
        <v>6648370</v>
      </c>
      <c r="F4389" s="15">
        <f>IF(ISBLANK($D4389),"",IF(ISBLANK($E4389),VLOOKUP($D4389,$J:$K,2,FALSE),VLOOKUP($E4389,'Daycare Packages'!$A:$G,7,FALSE)))</f>
        <v>16</v>
      </c>
      <c r="G4389" s="15"/>
      <c r="H4389" s="15">
        <f t="shared" si="158"/>
        <v>16</v>
      </c>
      <c r="I4389" s="198">
        <f t="shared" si="159"/>
        <v>4</v>
      </c>
    </row>
    <row r="4390" spans="1:9" x14ac:dyDescent="0.3">
      <c r="A4390" s="10">
        <v>43571</v>
      </c>
      <c r="B4390" s="11" t="s">
        <v>1334</v>
      </c>
      <c r="C4390" s="11" t="s">
        <v>1335</v>
      </c>
      <c r="D4390" s="11" t="s">
        <v>671</v>
      </c>
      <c r="F4390" s="15">
        <f>IF(ISBLANK($D4390),"",IF(ISBLANK($E4390),VLOOKUP($D4390,$J:$K,2,FALSE),VLOOKUP($E4390,'Daycare Packages'!$A:$G,7,FALSE)))</f>
        <v>0</v>
      </c>
      <c r="G4390" s="15"/>
      <c r="H4390" s="15">
        <f t="shared" si="158"/>
        <v>0</v>
      </c>
      <c r="I4390" s="198">
        <f t="shared" si="159"/>
        <v>4</v>
      </c>
    </row>
    <row r="4391" spans="1:9" x14ac:dyDescent="0.3">
      <c r="A4391" s="10">
        <v>43571</v>
      </c>
      <c r="B4391" s="11" t="s">
        <v>154</v>
      </c>
      <c r="C4391" s="11" t="s">
        <v>729</v>
      </c>
      <c r="D4391" s="11" t="s">
        <v>659</v>
      </c>
      <c r="E4391" s="11">
        <v>6813144</v>
      </c>
      <c r="F4391" s="15">
        <f>IF(ISBLANK($D4391),"",IF(ISBLANK($E4391),VLOOKUP($D4391,$J:$K,2,FALSE),VLOOKUP($E4391,'Daycare Packages'!$A:$G,7,FALSE)))</f>
        <v>19</v>
      </c>
      <c r="G4391" s="15"/>
      <c r="H4391" s="15">
        <f t="shared" si="158"/>
        <v>19</v>
      </c>
      <c r="I4391" s="198">
        <f t="shared" si="159"/>
        <v>4</v>
      </c>
    </row>
    <row r="4392" spans="1:9" x14ac:dyDescent="0.3">
      <c r="A4392" s="10">
        <v>43571</v>
      </c>
      <c r="B4392" s="11" t="s">
        <v>1336</v>
      </c>
      <c r="C4392" s="11" t="s">
        <v>1337</v>
      </c>
      <c r="D4392" s="11" t="s">
        <v>671</v>
      </c>
      <c r="F4392" s="15">
        <f>IF(ISBLANK($D4392),"",IF(ISBLANK($E4392),VLOOKUP($D4392,$J:$K,2,FALSE),VLOOKUP($E4392,'Daycare Packages'!$A:$G,7,FALSE)))</f>
        <v>0</v>
      </c>
      <c r="G4392" s="15"/>
      <c r="H4392" s="15">
        <f t="shared" si="158"/>
        <v>0</v>
      </c>
      <c r="I4392" s="198">
        <f t="shared" si="159"/>
        <v>4</v>
      </c>
    </row>
    <row r="4393" spans="1:9" x14ac:dyDescent="0.3">
      <c r="A4393" s="10">
        <v>43571</v>
      </c>
      <c r="B4393" s="11" t="s">
        <v>799</v>
      </c>
      <c r="C4393" s="11" t="s">
        <v>800</v>
      </c>
      <c r="D4393" s="11" t="s">
        <v>659</v>
      </c>
      <c r="F4393" s="15">
        <f>IF(ISBLANK($D4393),"",IF(ISBLANK($E4393),VLOOKUP($D4393,$J:$K,2,FALSE),VLOOKUP($E4393,'Daycare Packages'!$A:$G,7,FALSE)))</f>
        <v>20</v>
      </c>
      <c r="G4393" s="15"/>
      <c r="H4393" s="15">
        <f t="shared" si="158"/>
        <v>20</v>
      </c>
      <c r="I4393" s="198">
        <f t="shared" si="159"/>
        <v>4</v>
      </c>
    </row>
    <row r="4394" spans="1:9" x14ac:dyDescent="0.3">
      <c r="A4394" s="10">
        <v>43571</v>
      </c>
      <c r="B4394" s="11" t="s">
        <v>152</v>
      </c>
      <c r="C4394" s="11" t="s">
        <v>679</v>
      </c>
      <c r="D4394" s="11" t="s">
        <v>662</v>
      </c>
      <c r="E4394" s="11">
        <v>6804823</v>
      </c>
      <c r="F4394" s="15">
        <f>IF(ISBLANK($D4394),"",IF(ISBLANK($E4394),VLOOKUP($D4394,$J:$K,2,FALSE),VLOOKUP($E4394,'Daycare Packages'!$A:$G,7,FALSE)))</f>
        <v>23</v>
      </c>
      <c r="G4394" s="15"/>
      <c r="H4394" s="15">
        <f t="shared" si="158"/>
        <v>23</v>
      </c>
      <c r="I4394" s="198">
        <f t="shared" si="159"/>
        <v>4</v>
      </c>
    </row>
    <row r="4395" spans="1:9" x14ac:dyDescent="0.3">
      <c r="A4395" s="10">
        <v>43571</v>
      </c>
      <c r="B4395" s="11" t="s">
        <v>1338</v>
      </c>
      <c r="C4395" s="11" t="s">
        <v>467</v>
      </c>
      <c r="D4395" s="11" t="s">
        <v>671</v>
      </c>
      <c r="F4395" s="15">
        <f>IF(ISBLANK($D4395),"",IF(ISBLANK($E4395),VLOOKUP($D4395,$J:$K,2,FALSE),VLOOKUP($E4395,'Daycare Packages'!$A:$G,7,FALSE)))</f>
        <v>0</v>
      </c>
      <c r="G4395" s="15"/>
      <c r="H4395" s="15">
        <f t="shared" si="158"/>
        <v>0</v>
      </c>
      <c r="I4395" s="198">
        <f t="shared" si="159"/>
        <v>4</v>
      </c>
    </row>
    <row r="4396" spans="1:9" x14ac:dyDescent="0.3">
      <c r="A4396" s="10">
        <v>43571</v>
      </c>
      <c r="B4396" s="11" t="s">
        <v>201</v>
      </c>
      <c r="C4396" s="11" t="s">
        <v>672</v>
      </c>
      <c r="D4396" s="11" t="s">
        <v>659</v>
      </c>
      <c r="E4396" s="11">
        <v>6818381</v>
      </c>
      <c r="F4396" s="15">
        <f>IF(ISBLANK($D4396),"",IF(ISBLANK($E4396),VLOOKUP($D4396,$J:$K,2,FALSE),VLOOKUP($E4396,'Daycare Packages'!$A:$G,7,FALSE)))</f>
        <v>19</v>
      </c>
      <c r="G4396" s="15"/>
      <c r="H4396" s="15">
        <f t="shared" si="158"/>
        <v>19</v>
      </c>
      <c r="I4396" s="198">
        <f t="shared" si="159"/>
        <v>4</v>
      </c>
    </row>
    <row r="4397" spans="1:9" x14ac:dyDescent="0.3">
      <c r="A4397" s="10">
        <v>43571</v>
      </c>
      <c r="B4397" s="11" t="s">
        <v>1165</v>
      </c>
      <c r="C4397" s="11" t="s">
        <v>1166</v>
      </c>
      <c r="D4397" s="11" t="s">
        <v>659</v>
      </c>
      <c r="E4397" s="11">
        <v>6815839</v>
      </c>
      <c r="F4397" s="15">
        <f>IF(ISBLANK($D4397),"",IF(ISBLANK($E4397),VLOOKUP($D4397,$J:$K,2,FALSE),VLOOKUP($E4397,'Daycare Packages'!$A:$G,7,FALSE)))</f>
        <v>18</v>
      </c>
      <c r="G4397" s="15"/>
      <c r="H4397" s="15">
        <f t="shared" si="158"/>
        <v>18</v>
      </c>
      <c r="I4397" s="198">
        <f t="shared" si="159"/>
        <v>4</v>
      </c>
    </row>
    <row r="4398" spans="1:9" x14ac:dyDescent="0.3">
      <c r="A4398" s="10">
        <v>43571</v>
      </c>
      <c r="B4398" s="11" t="s">
        <v>749</v>
      </c>
      <c r="C4398" s="11" t="s">
        <v>750</v>
      </c>
      <c r="D4398" s="11" t="s">
        <v>659</v>
      </c>
      <c r="F4398" s="15">
        <f>IF(ISBLANK($D4398),"",IF(ISBLANK($E4398),VLOOKUP($D4398,$J:$K,2,FALSE),VLOOKUP($E4398,'Daycare Packages'!$A:$G,7,FALSE)))</f>
        <v>20</v>
      </c>
      <c r="G4398" s="15"/>
      <c r="H4398" s="15">
        <f t="shared" si="158"/>
        <v>20</v>
      </c>
      <c r="I4398" s="198">
        <f t="shared" si="159"/>
        <v>4</v>
      </c>
    </row>
    <row r="4399" spans="1:9" x14ac:dyDescent="0.3">
      <c r="A4399" s="10">
        <v>43571</v>
      </c>
      <c r="B4399" s="11" t="s">
        <v>1320</v>
      </c>
      <c r="C4399" s="11" t="s">
        <v>618</v>
      </c>
      <c r="D4399" s="11" t="s">
        <v>662</v>
      </c>
      <c r="E4399" s="11">
        <v>6834278</v>
      </c>
      <c r="F4399" s="15">
        <f>IF(ISBLANK($D4399),"",IF(ISBLANK($E4399),VLOOKUP($D4399,$J:$K,2,FALSE),VLOOKUP($E4399,'Daycare Packages'!$A:$G,7,FALSE)))</f>
        <v>26</v>
      </c>
      <c r="G4399" s="15"/>
      <c r="H4399" s="15">
        <f t="shared" si="158"/>
        <v>26</v>
      </c>
      <c r="I4399" s="198">
        <f t="shared" si="159"/>
        <v>4</v>
      </c>
    </row>
    <row r="4400" spans="1:9" x14ac:dyDescent="0.3">
      <c r="A4400" s="10">
        <v>43571</v>
      </c>
      <c r="B4400" s="11" t="s">
        <v>941</v>
      </c>
      <c r="C4400" s="11" t="s">
        <v>487</v>
      </c>
      <c r="D4400" s="11" t="s">
        <v>662</v>
      </c>
      <c r="F4400" s="15">
        <f>IF(ISBLANK($D4400),"",IF(ISBLANK($E4400),VLOOKUP($D4400,$J:$K,2,FALSE),VLOOKUP($E4400,'Daycare Packages'!$A:$G,7,FALSE)))</f>
        <v>30</v>
      </c>
      <c r="G4400" s="15"/>
      <c r="H4400" s="15">
        <f t="shared" si="158"/>
        <v>30</v>
      </c>
      <c r="I4400" s="198">
        <f t="shared" si="159"/>
        <v>4</v>
      </c>
    </row>
    <row r="4401" spans="1:9" x14ac:dyDescent="0.3">
      <c r="A4401" s="10">
        <v>43571</v>
      </c>
      <c r="B4401" s="11" t="s">
        <v>127</v>
      </c>
      <c r="C4401" s="11" t="s">
        <v>715</v>
      </c>
      <c r="D4401" s="11" t="s">
        <v>662</v>
      </c>
      <c r="E4401" s="11">
        <v>6756191</v>
      </c>
      <c r="F4401" s="15">
        <f>IF(ISBLANK($D4401),"",IF(ISBLANK($E4401),VLOOKUP($D4401,$J:$K,2,FALSE),VLOOKUP($E4401,'Daycare Packages'!$A:$G,7,FALSE)))</f>
        <v>23</v>
      </c>
      <c r="G4401" s="15"/>
      <c r="H4401" s="15">
        <f t="shared" si="158"/>
        <v>23</v>
      </c>
      <c r="I4401" s="198">
        <f t="shared" si="159"/>
        <v>4</v>
      </c>
    </row>
    <row r="4402" spans="1:9" x14ac:dyDescent="0.3">
      <c r="A4402" s="10">
        <v>43571</v>
      </c>
      <c r="B4402" s="11" t="s">
        <v>202</v>
      </c>
      <c r="C4402" s="11" t="s">
        <v>520</v>
      </c>
      <c r="D4402" s="11" t="s">
        <v>662</v>
      </c>
      <c r="E4402" s="11">
        <v>6732314</v>
      </c>
      <c r="F4402" s="15">
        <f>IF(ISBLANK($D4402),"",IF(ISBLANK($E4402),VLOOKUP($D4402,$J:$K,2,FALSE),VLOOKUP($E4402,'Daycare Packages'!$A:$G,7,FALSE)))</f>
        <v>25</v>
      </c>
      <c r="G4402" s="15"/>
      <c r="H4402" s="15">
        <f t="shared" si="158"/>
        <v>25</v>
      </c>
      <c r="I4402" s="198">
        <f t="shared" si="159"/>
        <v>4</v>
      </c>
    </row>
    <row r="4403" spans="1:9" x14ac:dyDescent="0.3">
      <c r="A4403" s="10">
        <v>43571</v>
      </c>
      <c r="B4403" s="11" t="s">
        <v>211</v>
      </c>
      <c r="C4403" s="11" t="s">
        <v>507</v>
      </c>
      <c r="D4403" s="11" t="s">
        <v>662</v>
      </c>
      <c r="F4403" s="15">
        <f>IF(ISBLANK($D4403),"",IF(ISBLANK($E4403),VLOOKUP($D4403,$J:$K,2,FALSE),VLOOKUP($E4403,'Daycare Packages'!$A:$G,7,FALSE)))</f>
        <v>30</v>
      </c>
      <c r="G4403" s="15">
        <v>-3</v>
      </c>
      <c r="H4403" s="15">
        <f t="shared" si="158"/>
        <v>27</v>
      </c>
      <c r="I4403" s="198">
        <f t="shared" si="159"/>
        <v>4</v>
      </c>
    </row>
    <row r="4404" spans="1:9" x14ac:dyDescent="0.3">
      <c r="A4404" s="10">
        <v>43571</v>
      </c>
      <c r="B4404" s="11" t="s">
        <v>912</v>
      </c>
      <c r="C4404" s="11" t="s">
        <v>913</v>
      </c>
      <c r="D4404" s="11" t="s">
        <v>662</v>
      </c>
      <c r="F4404" s="15">
        <f>IF(ISBLANK($D4404),"",IF(ISBLANK($E4404),VLOOKUP($D4404,$J:$K,2,FALSE),VLOOKUP($E4404,'Daycare Packages'!$A:$G,7,FALSE)))</f>
        <v>30</v>
      </c>
      <c r="G4404" s="15"/>
      <c r="H4404" s="15">
        <f t="shared" si="158"/>
        <v>30</v>
      </c>
      <c r="I4404" s="198">
        <f t="shared" si="159"/>
        <v>4</v>
      </c>
    </row>
    <row r="4405" spans="1:9" x14ac:dyDescent="0.3">
      <c r="A4405" s="10">
        <v>43571</v>
      </c>
      <c r="B4405" s="11" t="s">
        <v>162</v>
      </c>
      <c r="C4405" s="11" t="s">
        <v>676</v>
      </c>
      <c r="D4405" s="11" t="s">
        <v>662</v>
      </c>
      <c r="E4405" s="11">
        <v>6759400</v>
      </c>
      <c r="F4405" s="15">
        <f>IF(ISBLANK($D4405),"",IF(ISBLANK($E4405),VLOOKUP($D4405,$J:$K,2,FALSE),VLOOKUP($E4405,'Daycare Packages'!$A:$G,7,FALSE)))</f>
        <v>27</v>
      </c>
      <c r="G4405" s="15"/>
      <c r="H4405" s="15">
        <f t="shared" si="158"/>
        <v>27</v>
      </c>
      <c r="I4405" s="198">
        <f t="shared" si="159"/>
        <v>4</v>
      </c>
    </row>
    <row r="4406" spans="1:9" x14ac:dyDescent="0.3">
      <c r="A4406" s="10">
        <v>43571</v>
      </c>
      <c r="B4406" s="11" t="s">
        <v>252</v>
      </c>
      <c r="C4406" s="11" t="s">
        <v>396</v>
      </c>
      <c r="D4406" s="11" t="s">
        <v>662</v>
      </c>
      <c r="F4406" s="15">
        <f>IF(ISBLANK($D4406),"",IF(ISBLANK($E4406),VLOOKUP($D4406,$J:$K,2,FALSE),VLOOKUP($E4406,'Daycare Packages'!$A:$G,7,FALSE)))</f>
        <v>30</v>
      </c>
      <c r="G4406" s="15"/>
      <c r="H4406" s="15">
        <f t="shared" si="158"/>
        <v>30</v>
      </c>
      <c r="I4406" s="198">
        <f t="shared" si="159"/>
        <v>4</v>
      </c>
    </row>
    <row r="4407" spans="1:9" x14ac:dyDescent="0.3">
      <c r="A4407" s="10">
        <v>43571</v>
      </c>
      <c r="B4407" s="11" t="s">
        <v>141</v>
      </c>
      <c r="C4407" s="11" t="s">
        <v>564</v>
      </c>
      <c r="D4407" s="11" t="s">
        <v>662</v>
      </c>
      <c r="E4407" s="11">
        <v>6820926</v>
      </c>
      <c r="F4407" s="15">
        <f>IF(ISBLANK($D4407),"",IF(ISBLANK($E4407),VLOOKUP($D4407,$J:$K,2,FALSE),VLOOKUP($E4407,'Daycare Packages'!$A:$G,7,FALSE)))</f>
        <v>26</v>
      </c>
      <c r="G4407" s="15"/>
      <c r="H4407" s="15">
        <f t="shared" si="158"/>
        <v>26</v>
      </c>
      <c r="I4407" s="198">
        <f t="shared" si="159"/>
        <v>4</v>
      </c>
    </row>
    <row r="4408" spans="1:9" x14ac:dyDescent="0.3">
      <c r="A4408" s="10">
        <v>43571</v>
      </c>
      <c r="B4408" s="11" t="s">
        <v>234</v>
      </c>
      <c r="C4408" s="11" t="s">
        <v>682</v>
      </c>
      <c r="D4408" s="11" t="s">
        <v>662</v>
      </c>
      <c r="F4408" s="15">
        <f>IF(ISBLANK($D4408),"",IF(ISBLANK($E4408),VLOOKUP($D4408,$J:$K,2,FALSE),VLOOKUP($E4408,'Daycare Packages'!$A:$G,7,FALSE)))</f>
        <v>30</v>
      </c>
      <c r="G4408" s="15"/>
      <c r="H4408" s="15">
        <f t="shared" si="158"/>
        <v>30</v>
      </c>
      <c r="I4408" s="198">
        <f t="shared" si="159"/>
        <v>4</v>
      </c>
    </row>
    <row r="4409" spans="1:9" x14ac:dyDescent="0.3">
      <c r="A4409" s="10">
        <v>43571</v>
      </c>
      <c r="B4409" s="11" t="s">
        <v>182</v>
      </c>
      <c r="C4409" s="11" t="s">
        <v>685</v>
      </c>
      <c r="D4409" s="11" t="s">
        <v>662</v>
      </c>
      <c r="E4409" s="11">
        <v>6820021</v>
      </c>
      <c r="F4409" s="15">
        <f>IF(ISBLANK($D4409),"",IF(ISBLANK($E4409),VLOOKUP($D4409,$J:$K,2,FALSE),VLOOKUP($E4409,'Daycare Packages'!$A:$G,7,FALSE)))</f>
        <v>20.7</v>
      </c>
      <c r="G4409" s="15"/>
      <c r="H4409" s="15">
        <f t="shared" si="158"/>
        <v>20.7</v>
      </c>
      <c r="I4409" s="198">
        <f t="shared" si="159"/>
        <v>4</v>
      </c>
    </row>
    <row r="4410" spans="1:9" x14ac:dyDescent="0.3">
      <c r="A4410" s="10">
        <v>43571</v>
      </c>
      <c r="B4410" s="11" t="s">
        <v>680</v>
      </c>
      <c r="C4410" s="11" t="s">
        <v>681</v>
      </c>
      <c r="D4410" s="11" t="s">
        <v>662</v>
      </c>
      <c r="F4410" s="15">
        <f>IF(ISBLANK($D4410),"",IF(ISBLANK($E4410),VLOOKUP($D4410,$J:$K,2,FALSE),VLOOKUP($E4410,'Daycare Packages'!$A:$G,7,FALSE)))</f>
        <v>30</v>
      </c>
      <c r="G4410" s="15">
        <v>-4.5</v>
      </c>
      <c r="H4410" s="15">
        <f t="shared" si="158"/>
        <v>25.5</v>
      </c>
      <c r="I4410" s="198">
        <f t="shared" si="159"/>
        <v>4</v>
      </c>
    </row>
    <row r="4411" spans="1:9" x14ac:dyDescent="0.3">
      <c r="A4411" s="10">
        <v>43571</v>
      </c>
      <c r="B4411" s="11" t="s">
        <v>680</v>
      </c>
      <c r="C4411" s="11" t="s">
        <v>509</v>
      </c>
      <c r="D4411" s="11" t="s">
        <v>662</v>
      </c>
      <c r="F4411" s="15">
        <f>IF(ISBLANK($D4411),"",IF(ISBLANK($E4411),VLOOKUP($D4411,$J:$K,2,FALSE),VLOOKUP($E4411,'Daycare Packages'!$A:$G,7,FALSE)))</f>
        <v>30</v>
      </c>
      <c r="G4411" s="15">
        <v>-4.5</v>
      </c>
      <c r="H4411" s="15">
        <f t="shared" si="158"/>
        <v>25.5</v>
      </c>
      <c r="I4411" s="198">
        <f t="shared" si="159"/>
        <v>4</v>
      </c>
    </row>
    <row r="4412" spans="1:9" x14ac:dyDescent="0.3">
      <c r="A4412" s="10">
        <v>43571</v>
      </c>
      <c r="B4412" s="11" t="s">
        <v>459</v>
      </c>
      <c r="C4412" s="11" t="s">
        <v>460</v>
      </c>
      <c r="D4412" s="11" t="s">
        <v>662</v>
      </c>
      <c r="F4412" s="15">
        <f>IF(ISBLANK($D4412),"",IF(ISBLANK($E4412),VLOOKUP($D4412,$J:$K,2,FALSE),VLOOKUP($E4412,'Daycare Packages'!$A:$G,7,FALSE)))</f>
        <v>30</v>
      </c>
      <c r="G4412" s="15"/>
      <c r="H4412" s="15">
        <f t="shared" si="158"/>
        <v>30</v>
      </c>
      <c r="I4412" s="198">
        <f t="shared" si="159"/>
        <v>4</v>
      </c>
    </row>
    <row r="4413" spans="1:9" x14ac:dyDescent="0.3">
      <c r="A4413" s="10">
        <v>43571</v>
      </c>
      <c r="B4413" s="11" t="s">
        <v>209</v>
      </c>
      <c r="C4413" s="11" t="s">
        <v>702</v>
      </c>
      <c r="D4413" s="11" t="s">
        <v>662</v>
      </c>
      <c r="E4413" s="11">
        <v>6804993</v>
      </c>
      <c r="F4413" s="15">
        <f>IF(ISBLANK($D4413),"",IF(ISBLANK($E4413),VLOOKUP($D4413,$J:$K,2,FALSE),VLOOKUP($E4413,'Daycare Packages'!$A:$G,7,FALSE)))</f>
        <v>26</v>
      </c>
      <c r="G4413" s="15"/>
      <c r="H4413" s="15">
        <f t="shared" si="158"/>
        <v>26</v>
      </c>
      <c r="I4413" s="198">
        <f t="shared" si="159"/>
        <v>4</v>
      </c>
    </row>
    <row r="4414" spans="1:9" x14ac:dyDescent="0.3">
      <c r="A4414" s="10">
        <v>43571</v>
      </c>
      <c r="B4414" s="11" t="s">
        <v>196</v>
      </c>
      <c r="C4414" s="11" t="s">
        <v>432</v>
      </c>
      <c r="D4414" s="11" t="s">
        <v>662</v>
      </c>
      <c r="F4414" s="15">
        <f>IF(ISBLANK($D4414),"",IF(ISBLANK($E4414),VLOOKUP($D4414,$J:$K,2,FALSE),VLOOKUP($E4414,'Daycare Packages'!$A:$G,7,FALSE)))</f>
        <v>30</v>
      </c>
      <c r="G4414" s="15"/>
      <c r="H4414" s="15">
        <f t="shared" si="158"/>
        <v>30</v>
      </c>
      <c r="I4414" s="198">
        <f t="shared" si="159"/>
        <v>4</v>
      </c>
    </row>
    <row r="4415" spans="1:9" x14ac:dyDescent="0.3">
      <c r="A4415" s="10">
        <v>43571</v>
      </c>
      <c r="B4415" s="11" t="s">
        <v>189</v>
      </c>
      <c r="C4415" s="11" t="s">
        <v>638</v>
      </c>
      <c r="D4415" s="11" t="s">
        <v>662</v>
      </c>
      <c r="E4415" s="11">
        <v>6725260</v>
      </c>
      <c r="F4415" s="15">
        <f>IF(ISBLANK($D4415),"",IF(ISBLANK($E4415),VLOOKUP($D4415,$J:$K,2,FALSE),VLOOKUP($E4415,'Daycare Packages'!$A:$G,7,FALSE)))</f>
        <v>22</v>
      </c>
      <c r="G4415" s="15"/>
      <c r="H4415" s="15">
        <f t="shared" si="158"/>
        <v>22</v>
      </c>
      <c r="I4415" s="198">
        <f t="shared" si="159"/>
        <v>4</v>
      </c>
    </row>
    <row r="4416" spans="1:9" x14ac:dyDescent="0.3">
      <c r="A4416" s="10">
        <v>43571</v>
      </c>
      <c r="B4416" s="11" t="s">
        <v>1252</v>
      </c>
      <c r="C4416" s="11" t="s">
        <v>810</v>
      </c>
      <c r="D4416" s="11" t="s">
        <v>662</v>
      </c>
      <c r="F4416" s="15">
        <f>IF(ISBLANK($D4416),"",IF(ISBLANK($E4416),VLOOKUP($D4416,$J:$K,2,FALSE),VLOOKUP($E4416,'Daycare Packages'!$A:$G,7,FALSE)))</f>
        <v>30</v>
      </c>
      <c r="G4416" s="15"/>
      <c r="H4416" s="15">
        <f t="shared" ref="H4416:H4479" si="160">IF(ISBLANK(D4416),"",SUM(F4416:G4416))</f>
        <v>30</v>
      </c>
      <c r="I4416" s="198">
        <f t="shared" si="159"/>
        <v>4</v>
      </c>
    </row>
    <row r="4417" spans="1:9" x14ac:dyDescent="0.3">
      <c r="A4417" s="10">
        <v>43571</v>
      </c>
      <c r="B4417" s="11" t="s">
        <v>722</v>
      </c>
      <c r="C4417" s="11" t="s">
        <v>548</v>
      </c>
      <c r="D4417" s="11" t="s">
        <v>662</v>
      </c>
      <c r="F4417" s="15">
        <f>IF(ISBLANK($D4417),"",IF(ISBLANK($E4417),VLOOKUP($D4417,$J:$K,2,FALSE),VLOOKUP($E4417,'Daycare Packages'!$A:$G,7,FALSE)))</f>
        <v>30</v>
      </c>
      <c r="G4417" s="15"/>
      <c r="H4417" s="15">
        <f t="shared" si="160"/>
        <v>30</v>
      </c>
      <c r="I4417" s="198">
        <f t="shared" si="159"/>
        <v>4</v>
      </c>
    </row>
    <row r="4418" spans="1:9" x14ac:dyDescent="0.3">
      <c r="A4418" s="10">
        <v>43571</v>
      </c>
      <c r="B4418" s="11" t="s">
        <v>751</v>
      </c>
      <c r="C4418" s="11" t="s">
        <v>752</v>
      </c>
      <c r="D4418" s="11" t="s">
        <v>662</v>
      </c>
      <c r="F4418" s="15">
        <f>IF(ISBLANK($D4418),"",IF(ISBLANK($E4418),VLOOKUP($D4418,$J:$K,2,FALSE),VLOOKUP($E4418,'Daycare Packages'!$A:$G,7,FALSE)))</f>
        <v>30</v>
      </c>
      <c r="G4418" s="15"/>
      <c r="H4418" s="15">
        <f t="shared" si="160"/>
        <v>30</v>
      </c>
      <c r="I4418" s="198">
        <f t="shared" si="159"/>
        <v>4</v>
      </c>
    </row>
    <row r="4419" spans="1:9" x14ac:dyDescent="0.3">
      <c r="A4419" s="10">
        <v>43571</v>
      </c>
      <c r="B4419" s="11" t="s">
        <v>924</v>
      </c>
      <c r="C4419" s="11" t="s">
        <v>925</v>
      </c>
      <c r="D4419" s="11" t="s">
        <v>662</v>
      </c>
      <c r="F4419" s="15">
        <f>IF(ISBLANK($D4419),"",IF(ISBLANK($E4419),VLOOKUP($D4419,$J:$K,2,FALSE),VLOOKUP($E4419,'Daycare Packages'!$A:$G,7,FALSE)))</f>
        <v>30</v>
      </c>
      <c r="G4419" s="15"/>
      <c r="H4419" s="15">
        <f t="shared" si="160"/>
        <v>30</v>
      </c>
      <c r="I4419" s="198">
        <f t="shared" ref="I4419:I4482" si="161">IF(A4419="",0,MONTH(A4419))</f>
        <v>4</v>
      </c>
    </row>
    <row r="4420" spans="1:9" x14ac:dyDescent="0.3">
      <c r="A4420" s="10">
        <v>43571</v>
      </c>
      <c r="B4420" s="11" t="s">
        <v>216</v>
      </c>
      <c r="C4420" s="11" t="s">
        <v>448</v>
      </c>
      <c r="D4420" s="11" t="s">
        <v>662</v>
      </c>
      <c r="E4420" s="11">
        <v>6824728</v>
      </c>
      <c r="F4420" s="15">
        <f>IF(ISBLANK($D4420),"",IF(ISBLANK($E4420),VLOOKUP($D4420,$J:$K,2,FALSE),VLOOKUP($E4420,'Daycare Packages'!$A:$G,7,FALSE)))</f>
        <v>27</v>
      </c>
      <c r="G4420" s="15"/>
      <c r="H4420" s="15">
        <f t="shared" si="160"/>
        <v>27</v>
      </c>
      <c r="I4420" s="198">
        <f t="shared" si="161"/>
        <v>4</v>
      </c>
    </row>
    <row r="4421" spans="1:9" x14ac:dyDescent="0.3">
      <c r="A4421" s="10">
        <v>43571</v>
      </c>
      <c r="B4421" s="11" t="s">
        <v>873</v>
      </c>
      <c r="C4421" s="11" t="s">
        <v>493</v>
      </c>
      <c r="D4421" s="11" t="s">
        <v>662</v>
      </c>
      <c r="F4421" s="15">
        <f>IF(ISBLANK($D4421),"",IF(ISBLANK($E4421),VLOOKUP($D4421,$J:$K,2,FALSE),VLOOKUP($E4421,'Daycare Packages'!$A:$G,7,FALSE)))</f>
        <v>30</v>
      </c>
      <c r="G4421" s="15"/>
      <c r="H4421" s="15">
        <f t="shared" si="160"/>
        <v>30</v>
      </c>
      <c r="I4421" s="198">
        <f t="shared" si="161"/>
        <v>4</v>
      </c>
    </row>
    <row r="4422" spans="1:9" x14ac:dyDescent="0.3">
      <c r="A4422" s="10">
        <v>43571</v>
      </c>
      <c r="B4422" s="11" t="s">
        <v>140</v>
      </c>
      <c r="C4422" s="11" t="s">
        <v>475</v>
      </c>
      <c r="D4422" s="11" t="s">
        <v>662</v>
      </c>
      <c r="E4422" s="11">
        <v>6777117</v>
      </c>
      <c r="F4422" s="15">
        <f>IF(ISBLANK($D4422),"",IF(ISBLANK($E4422),VLOOKUP($D4422,$J:$K,2,FALSE),VLOOKUP($E4422,'Daycare Packages'!$A:$G,7,FALSE)))</f>
        <v>26</v>
      </c>
      <c r="G4422" s="15"/>
      <c r="H4422" s="15">
        <f t="shared" si="160"/>
        <v>26</v>
      </c>
      <c r="I4422" s="198">
        <f t="shared" si="161"/>
        <v>4</v>
      </c>
    </row>
    <row r="4423" spans="1:9" x14ac:dyDescent="0.3">
      <c r="A4423" s="10">
        <v>43571</v>
      </c>
      <c r="B4423" s="11" t="s">
        <v>82</v>
      </c>
      <c r="C4423" s="11" t="s">
        <v>695</v>
      </c>
      <c r="D4423" s="11" t="s">
        <v>662</v>
      </c>
      <c r="E4423" s="11">
        <v>6717676</v>
      </c>
      <c r="F4423" s="15">
        <f>IF(ISBLANK($D4423),"",IF(ISBLANK($E4423),VLOOKUP($D4423,$J:$K,2,FALSE),VLOOKUP($E4423,'Daycare Packages'!$A:$G,7,FALSE)))</f>
        <v>22</v>
      </c>
      <c r="G4423" s="15"/>
      <c r="H4423" s="15">
        <f t="shared" si="160"/>
        <v>22</v>
      </c>
      <c r="I4423" s="198">
        <f t="shared" si="161"/>
        <v>4</v>
      </c>
    </row>
    <row r="4424" spans="1:9" x14ac:dyDescent="0.3">
      <c r="A4424" s="10">
        <v>43571</v>
      </c>
      <c r="B4424" s="11" t="s">
        <v>82</v>
      </c>
      <c r="C4424" s="11" t="s">
        <v>694</v>
      </c>
      <c r="D4424" s="11" t="s">
        <v>662</v>
      </c>
      <c r="E4424" s="11">
        <v>6717676</v>
      </c>
      <c r="F4424" s="15">
        <f>IF(ISBLANK($D4424),"",IF(ISBLANK($E4424),VLOOKUP($D4424,$J:$K,2,FALSE),VLOOKUP($E4424,'Daycare Packages'!$A:$G,7,FALSE)))</f>
        <v>22</v>
      </c>
      <c r="G4424" s="15"/>
      <c r="H4424" s="15">
        <f t="shared" si="160"/>
        <v>22</v>
      </c>
      <c r="I4424" s="198">
        <f t="shared" si="161"/>
        <v>4</v>
      </c>
    </row>
    <row r="4425" spans="1:9" x14ac:dyDescent="0.3">
      <c r="A4425" s="10">
        <v>43571</v>
      </c>
      <c r="B4425" s="11" t="s">
        <v>168</v>
      </c>
      <c r="C4425" s="11" t="s">
        <v>640</v>
      </c>
      <c r="D4425" s="11" t="s">
        <v>662</v>
      </c>
      <c r="F4425" s="15">
        <f>IF(ISBLANK($D4425),"",IF(ISBLANK($E4425),VLOOKUP($D4425,$J:$K,2,FALSE),VLOOKUP($E4425,'Daycare Packages'!$A:$G,7,FALSE)))</f>
        <v>30</v>
      </c>
      <c r="G4425" s="15"/>
      <c r="H4425" s="15">
        <f t="shared" si="160"/>
        <v>30</v>
      </c>
      <c r="I4425" s="198">
        <f t="shared" si="161"/>
        <v>4</v>
      </c>
    </row>
    <row r="4426" spans="1:9" x14ac:dyDescent="0.3">
      <c r="A4426" s="10">
        <v>43571</v>
      </c>
      <c r="B4426" s="11" t="s">
        <v>122</v>
      </c>
      <c r="C4426" s="11" t="s">
        <v>740</v>
      </c>
      <c r="D4426" s="11" t="s">
        <v>662</v>
      </c>
      <c r="E4426" s="11">
        <v>6734317</v>
      </c>
      <c r="F4426" s="15">
        <f>IF(ISBLANK($D4426),"",IF(ISBLANK($E4426),VLOOKUP($D4426,$J:$K,2,FALSE),VLOOKUP($E4426,'Daycare Packages'!$A:$G,7,FALSE)))</f>
        <v>22</v>
      </c>
      <c r="G4426" s="15"/>
      <c r="H4426" s="15">
        <f t="shared" si="160"/>
        <v>22</v>
      </c>
      <c r="I4426" s="198">
        <f t="shared" si="161"/>
        <v>4</v>
      </c>
    </row>
    <row r="4427" spans="1:9" x14ac:dyDescent="0.3">
      <c r="A4427" s="10">
        <v>43571</v>
      </c>
      <c r="B4427" s="11" t="s">
        <v>222</v>
      </c>
      <c r="C4427" s="11" t="s">
        <v>229</v>
      </c>
      <c r="D4427" s="11" t="s">
        <v>662</v>
      </c>
      <c r="E4427" s="11">
        <v>6833530</v>
      </c>
      <c r="F4427" s="15">
        <f>IF(ISBLANK($D4427),"",IF(ISBLANK($E4427),VLOOKUP($D4427,$J:$K,2,FALSE),VLOOKUP($E4427,'Daycare Packages'!$A:$G,7,FALSE)))</f>
        <v>27</v>
      </c>
      <c r="G4427" s="15"/>
      <c r="H4427" s="15">
        <f t="shared" si="160"/>
        <v>27</v>
      </c>
      <c r="I4427" s="198">
        <f t="shared" si="161"/>
        <v>4</v>
      </c>
    </row>
    <row r="4428" spans="1:9" x14ac:dyDescent="0.3">
      <c r="A4428" s="10">
        <v>43571</v>
      </c>
      <c r="B4428" s="11" t="s">
        <v>1340</v>
      </c>
      <c r="C4428" s="11" t="s">
        <v>932</v>
      </c>
      <c r="D4428" s="11" t="s">
        <v>662</v>
      </c>
      <c r="F4428" s="15">
        <f>IF(ISBLANK($D4428),"",IF(ISBLANK($E4428),VLOOKUP($D4428,$J:$K,2,FALSE),VLOOKUP($E4428,'Daycare Packages'!$A:$G,7,FALSE)))</f>
        <v>30</v>
      </c>
      <c r="G4428" s="15"/>
      <c r="H4428" s="15">
        <f t="shared" si="160"/>
        <v>30</v>
      </c>
      <c r="I4428" s="198">
        <f t="shared" si="161"/>
        <v>4</v>
      </c>
    </row>
    <row r="4429" spans="1:9" x14ac:dyDescent="0.3">
      <c r="A4429" s="10">
        <v>43571</v>
      </c>
      <c r="B4429" s="11" t="s">
        <v>160</v>
      </c>
      <c r="C4429" s="11" t="s">
        <v>794</v>
      </c>
      <c r="D4429" s="11" t="s">
        <v>662</v>
      </c>
      <c r="E4429" s="11">
        <v>6790701</v>
      </c>
      <c r="F4429" s="15">
        <f>IF(ISBLANK($D4429),"",IF(ISBLANK($E4429),VLOOKUP($D4429,$J:$K,2,FALSE),VLOOKUP($E4429,'Daycare Packages'!$A:$G,7,FALSE)))</f>
        <v>25</v>
      </c>
      <c r="G4429" s="15"/>
      <c r="H4429" s="15">
        <f t="shared" si="160"/>
        <v>25</v>
      </c>
      <c r="I4429" s="198">
        <f t="shared" si="161"/>
        <v>4</v>
      </c>
    </row>
    <row r="4430" spans="1:9" x14ac:dyDescent="0.3">
      <c r="A4430" s="10">
        <v>43571</v>
      </c>
      <c r="B4430" s="11" t="s">
        <v>160</v>
      </c>
      <c r="C4430" s="11" t="s">
        <v>793</v>
      </c>
      <c r="D4430" s="11" t="s">
        <v>662</v>
      </c>
      <c r="E4430" s="11">
        <v>6790701</v>
      </c>
      <c r="F4430" s="15">
        <f>IF(ISBLANK($D4430),"",IF(ISBLANK($E4430),VLOOKUP($D4430,$J:$K,2,FALSE),VLOOKUP($E4430,'Daycare Packages'!$A:$G,7,FALSE)))</f>
        <v>25</v>
      </c>
      <c r="G4430" s="15"/>
      <c r="H4430" s="15">
        <f t="shared" si="160"/>
        <v>25</v>
      </c>
      <c r="I4430" s="198">
        <f t="shared" si="161"/>
        <v>4</v>
      </c>
    </row>
    <row r="4431" spans="1:9" x14ac:dyDescent="0.3">
      <c r="A4431" s="10">
        <v>43571</v>
      </c>
      <c r="B4431" s="11" t="s">
        <v>146</v>
      </c>
      <c r="C4431" s="11" t="s">
        <v>705</v>
      </c>
      <c r="D4431" s="11" t="s">
        <v>662</v>
      </c>
      <c r="E4431" s="11">
        <v>6690320</v>
      </c>
      <c r="F4431" s="15">
        <f>IF(ISBLANK($D4431),"",IF(ISBLANK($E4431),VLOOKUP($D4431,$J:$K,2,FALSE),VLOOKUP($E4431,'Daycare Packages'!$A:$G,7,FALSE)))</f>
        <v>22</v>
      </c>
      <c r="G4431" s="15"/>
      <c r="H4431" s="15">
        <f t="shared" si="160"/>
        <v>22</v>
      </c>
      <c r="I4431" s="198">
        <f t="shared" si="161"/>
        <v>4</v>
      </c>
    </row>
    <row r="4432" spans="1:9" x14ac:dyDescent="0.3">
      <c r="A4432" s="10">
        <v>43571</v>
      </c>
      <c r="B4432" s="11" t="s">
        <v>157</v>
      </c>
      <c r="C4432" s="11" t="s">
        <v>448</v>
      </c>
      <c r="D4432" s="11" t="s">
        <v>662</v>
      </c>
      <c r="E4432" s="11">
        <v>6804007</v>
      </c>
      <c r="F4432" s="15">
        <f>IF(ISBLANK($D4432),"",IF(ISBLANK($E4432),VLOOKUP($D4432,$J:$K,2,FALSE),VLOOKUP($E4432,'Daycare Packages'!$A:$G,7,FALSE)))</f>
        <v>27</v>
      </c>
      <c r="G4432" s="15"/>
      <c r="H4432" s="15">
        <f t="shared" si="160"/>
        <v>27</v>
      </c>
      <c r="I4432" s="198">
        <f t="shared" si="161"/>
        <v>4</v>
      </c>
    </row>
    <row r="4433" spans="1:9" x14ac:dyDescent="0.3">
      <c r="A4433" s="10">
        <v>43571</v>
      </c>
      <c r="B4433" s="11" t="s">
        <v>217</v>
      </c>
      <c r="C4433" s="11" t="s">
        <v>402</v>
      </c>
      <c r="D4433" s="11" t="s">
        <v>662</v>
      </c>
      <c r="E4433" s="11">
        <v>6821524</v>
      </c>
      <c r="F4433" s="15">
        <f>IF(ISBLANK($D4433),"",IF(ISBLANK($E4433),VLOOKUP($D4433,$J:$K,2,FALSE),VLOOKUP($E4433,'Daycare Packages'!$A:$G,7,FALSE)))</f>
        <v>26</v>
      </c>
      <c r="G4433" s="15"/>
      <c r="H4433" s="15">
        <f t="shared" si="160"/>
        <v>26</v>
      </c>
      <c r="I4433" s="198">
        <f t="shared" si="161"/>
        <v>4</v>
      </c>
    </row>
    <row r="4434" spans="1:9" x14ac:dyDescent="0.3">
      <c r="A4434" s="10">
        <v>43571</v>
      </c>
      <c r="B4434" s="11" t="s">
        <v>849</v>
      </c>
      <c r="C4434" s="11" t="s">
        <v>850</v>
      </c>
      <c r="D4434" s="11" t="s">
        <v>662</v>
      </c>
      <c r="F4434" s="15">
        <f>IF(ISBLANK($D4434),"",IF(ISBLANK($E4434),VLOOKUP($D4434,$J:$K,2,FALSE),VLOOKUP($E4434,'Daycare Packages'!$A:$G,7,FALSE)))</f>
        <v>30</v>
      </c>
      <c r="G4434" s="15"/>
      <c r="H4434" s="15">
        <f t="shared" si="160"/>
        <v>30</v>
      </c>
      <c r="I4434" s="198">
        <f t="shared" si="161"/>
        <v>4</v>
      </c>
    </row>
    <row r="4435" spans="1:9" x14ac:dyDescent="0.3">
      <c r="A4435" s="10">
        <v>43571</v>
      </c>
      <c r="B4435" s="11" t="s">
        <v>134</v>
      </c>
      <c r="C4435" s="11" t="s">
        <v>883</v>
      </c>
      <c r="D4435" s="11" t="s">
        <v>662</v>
      </c>
      <c r="F4435" s="15">
        <f>IF(ISBLANK($D4435),"",IF(ISBLANK($E4435),VLOOKUP($D4435,$J:$K,2,FALSE),VLOOKUP($E4435,'Daycare Packages'!$A:$G,7,FALSE)))</f>
        <v>30</v>
      </c>
      <c r="G4435" s="15"/>
      <c r="H4435" s="15">
        <f t="shared" si="160"/>
        <v>30</v>
      </c>
      <c r="I4435" s="198">
        <f t="shared" si="161"/>
        <v>4</v>
      </c>
    </row>
    <row r="4436" spans="1:9" x14ac:dyDescent="0.3">
      <c r="A4436" s="10">
        <v>43571</v>
      </c>
      <c r="B4436" s="11" t="s">
        <v>1311</v>
      </c>
      <c r="C4436" s="11" t="s">
        <v>1312</v>
      </c>
      <c r="D4436" s="11" t="s">
        <v>662</v>
      </c>
      <c r="E4436" s="11">
        <v>6829230</v>
      </c>
      <c r="F4436" s="15">
        <f>IF(ISBLANK($D4436),"",IF(ISBLANK($E4436),VLOOKUP($D4436,$J:$K,2,FALSE),VLOOKUP($E4436,'Daycare Packages'!$A:$G,7,FALSE)))</f>
        <v>23</v>
      </c>
      <c r="G4436" s="15"/>
      <c r="H4436" s="15">
        <f t="shared" si="160"/>
        <v>23</v>
      </c>
      <c r="I4436" s="198">
        <f t="shared" si="161"/>
        <v>4</v>
      </c>
    </row>
    <row r="4437" spans="1:9" x14ac:dyDescent="0.3">
      <c r="A4437" s="10">
        <v>43571</v>
      </c>
      <c r="B4437" s="11" t="s">
        <v>204</v>
      </c>
      <c r="C4437" s="11" t="s">
        <v>949</v>
      </c>
      <c r="D4437" s="11" t="s">
        <v>662</v>
      </c>
      <c r="E4437" s="11">
        <v>6792788</v>
      </c>
      <c r="F4437" s="15">
        <f>IF(ISBLANK($D4437),"",IF(ISBLANK($E4437),VLOOKUP($D4437,$J:$K,2,FALSE),VLOOKUP($E4437,'Daycare Packages'!$A:$G,7,FALSE)))</f>
        <v>25</v>
      </c>
      <c r="G4437" s="15"/>
      <c r="H4437" s="15">
        <f t="shared" si="160"/>
        <v>25</v>
      </c>
      <c r="I4437" s="198">
        <f t="shared" si="161"/>
        <v>4</v>
      </c>
    </row>
    <row r="4438" spans="1:9" x14ac:dyDescent="0.3">
      <c r="A4438" s="10">
        <v>43571</v>
      </c>
      <c r="B4438" s="11" t="s">
        <v>204</v>
      </c>
      <c r="C4438" s="11" t="s">
        <v>774</v>
      </c>
      <c r="D4438" s="11" t="s">
        <v>662</v>
      </c>
      <c r="E4438" s="11">
        <v>6792788</v>
      </c>
      <c r="F4438" s="15">
        <f>IF(ISBLANK($D4438),"",IF(ISBLANK($E4438),VLOOKUP($D4438,$J:$K,2,FALSE),VLOOKUP($E4438,'Daycare Packages'!$A:$G,7,FALSE)))</f>
        <v>25</v>
      </c>
      <c r="G4438" s="15"/>
      <c r="H4438" s="15">
        <f t="shared" si="160"/>
        <v>25</v>
      </c>
      <c r="I4438" s="198">
        <f t="shared" si="161"/>
        <v>4</v>
      </c>
    </row>
    <row r="4439" spans="1:9" x14ac:dyDescent="0.3">
      <c r="A4439" s="10">
        <v>43571</v>
      </c>
      <c r="B4439" s="11" t="s">
        <v>700</v>
      </c>
      <c r="C4439" s="11" t="s">
        <v>701</v>
      </c>
      <c r="D4439" s="11" t="s">
        <v>662</v>
      </c>
      <c r="F4439" s="15">
        <f>IF(ISBLANK($D4439),"",IF(ISBLANK($E4439),VLOOKUP($D4439,$J:$K,2,FALSE),VLOOKUP($E4439,'Daycare Packages'!$A:$G,7,FALSE)))</f>
        <v>30</v>
      </c>
      <c r="G4439" s="15"/>
      <c r="H4439" s="15">
        <f t="shared" si="160"/>
        <v>30</v>
      </c>
      <c r="I4439" s="198">
        <f t="shared" si="161"/>
        <v>4</v>
      </c>
    </row>
    <row r="4440" spans="1:9" x14ac:dyDescent="0.3">
      <c r="A4440" s="10">
        <v>43571</v>
      </c>
      <c r="B4440" s="11" t="s">
        <v>820</v>
      </c>
      <c r="C4440" s="11" t="s">
        <v>402</v>
      </c>
      <c r="D4440" s="11" t="s">
        <v>662</v>
      </c>
      <c r="F4440" s="15">
        <f>IF(ISBLANK($D4440),"",IF(ISBLANK($E4440),VLOOKUP($D4440,$J:$K,2,FALSE),VLOOKUP($E4440,'Daycare Packages'!$A:$G,7,FALSE)))</f>
        <v>30</v>
      </c>
      <c r="G4440" s="15"/>
      <c r="H4440" s="15">
        <f t="shared" si="160"/>
        <v>30</v>
      </c>
      <c r="I4440" s="198">
        <f t="shared" si="161"/>
        <v>4</v>
      </c>
    </row>
    <row r="4441" spans="1:9" x14ac:dyDescent="0.3">
      <c r="A4441" s="10">
        <v>43571</v>
      </c>
      <c r="B4441" s="11" t="s">
        <v>282</v>
      </c>
      <c r="C4441" s="11" t="s">
        <v>735</v>
      </c>
      <c r="D4441" s="11" t="s">
        <v>662</v>
      </c>
      <c r="F4441" s="15">
        <f>IF(ISBLANK($D4441),"",IF(ISBLANK($E4441),VLOOKUP($D4441,$J:$K,2,FALSE),VLOOKUP($E4441,'Daycare Packages'!$A:$G,7,FALSE)))</f>
        <v>30</v>
      </c>
      <c r="G4441" s="15"/>
      <c r="H4441" s="15">
        <f t="shared" si="160"/>
        <v>30</v>
      </c>
      <c r="I4441" s="198">
        <f t="shared" si="161"/>
        <v>4</v>
      </c>
    </row>
    <row r="4442" spans="1:9" x14ac:dyDescent="0.3">
      <c r="A4442" s="10">
        <v>43571</v>
      </c>
      <c r="B4442" s="11" t="s">
        <v>947</v>
      </c>
      <c r="C4442" s="11" t="s">
        <v>948</v>
      </c>
      <c r="D4442" s="11" t="s">
        <v>662</v>
      </c>
      <c r="E4442" s="11">
        <v>6808250</v>
      </c>
      <c r="F4442" s="15">
        <f>IF(ISBLANK($D4442),"",IF(ISBLANK($E4442),VLOOKUP($D4442,$J:$K,2,FALSE),VLOOKUP($E4442,'Daycare Packages'!$A:$G,7,FALSE)))</f>
        <v>27</v>
      </c>
      <c r="G4442" s="15"/>
      <c r="H4442" s="15">
        <f t="shared" si="160"/>
        <v>27</v>
      </c>
      <c r="I4442" s="198">
        <f t="shared" si="161"/>
        <v>4</v>
      </c>
    </row>
    <row r="4443" spans="1:9" x14ac:dyDescent="0.3">
      <c r="A4443" s="10">
        <v>43571</v>
      </c>
      <c r="B4443" s="11" t="s">
        <v>147</v>
      </c>
      <c r="C4443" s="11" t="s">
        <v>796</v>
      </c>
      <c r="D4443" s="11" t="s">
        <v>662</v>
      </c>
      <c r="E4443" s="11">
        <v>6814069</v>
      </c>
      <c r="F4443" s="15">
        <f>IF(ISBLANK($D4443),"",IF(ISBLANK($E4443),VLOOKUP($D4443,$J:$K,2,FALSE),VLOOKUP($E4443,'Daycare Packages'!$A:$G,7,FALSE)))</f>
        <v>23</v>
      </c>
      <c r="G4443" s="15"/>
      <c r="H4443" s="15">
        <f t="shared" si="160"/>
        <v>23</v>
      </c>
      <c r="I4443" s="198">
        <f t="shared" si="161"/>
        <v>4</v>
      </c>
    </row>
    <row r="4444" spans="1:9" x14ac:dyDescent="0.3">
      <c r="A4444" s="10">
        <v>43571</v>
      </c>
      <c r="B4444" s="11" t="s">
        <v>230</v>
      </c>
      <c r="C4444" s="11" t="s">
        <v>493</v>
      </c>
      <c r="D4444" s="11" t="s">
        <v>662</v>
      </c>
      <c r="E4444" s="11">
        <v>6816780</v>
      </c>
      <c r="F4444" s="15">
        <f>IF(ISBLANK($D4444),"",IF(ISBLANK($E4444),VLOOKUP($D4444,$J:$K,2,FALSE),VLOOKUP($E4444,'Daycare Packages'!$A:$G,7,FALSE)))</f>
        <v>27</v>
      </c>
      <c r="G4444" s="15"/>
      <c r="H4444" s="15">
        <f t="shared" si="160"/>
        <v>27</v>
      </c>
      <c r="I4444" s="198">
        <f t="shared" si="161"/>
        <v>4</v>
      </c>
    </row>
    <row r="4445" spans="1:9" x14ac:dyDescent="0.3">
      <c r="A4445" s="10">
        <v>43571</v>
      </c>
      <c r="B4445" s="11" t="s">
        <v>163</v>
      </c>
      <c r="C4445" s="11" t="s">
        <v>593</v>
      </c>
      <c r="D4445" s="11" t="s">
        <v>662</v>
      </c>
      <c r="E4445" s="11">
        <v>6797125</v>
      </c>
      <c r="F4445" s="15">
        <f>IF(ISBLANK($D4445),"",IF(ISBLANK($E4445),VLOOKUP($D4445,$J:$K,2,FALSE),VLOOKUP($E4445,'Daycare Packages'!$A:$G,7,FALSE)))</f>
        <v>27</v>
      </c>
      <c r="G4445" s="15"/>
      <c r="H4445" s="15">
        <f t="shared" si="160"/>
        <v>27</v>
      </c>
      <c r="I4445" s="198">
        <f t="shared" si="161"/>
        <v>4</v>
      </c>
    </row>
    <row r="4446" spans="1:9" x14ac:dyDescent="0.3">
      <c r="A4446" s="10">
        <v>43571</v>
      </c>
      <c r="B4446" s="11" t="s">
        <v>340</v>
      </c>
      <c r="C4446" s="11" t="s">
        <v>746</v>
      </c>
      <c r="D4446" s="11" t="s">
        <v>662</v>
      </c>
      <c r="F4446" s="15">
        <f>IF(ISBLANK($D4446),"",IF(ISBLANK($E4446),VLOOKUP($D4446,$J:$K,2,FALSE),VLOOKUP($E4446,'Daycare Packages'!$A:$G,7,FALSE)))</f>
        <v>30</v>
      </c>
      <c r="G4446" s="15">
        <v>-3.6</v>
      </c>
      <c r="H4446" s="15">
        <f t="shared" si="160"/>
        <v>26.4</v>
      </c>
      <c r="I4446" s="198">
        <f t="shared" si="161"/>
        <v>4</v>
      </c>
    </row>
    <row r="4447" spans="1:9" x14ac:dyDescent="0.3">
      <c r="A4447" s="10">
        <v>43571</v>
      </c>
      <c r="B4447" s="11" t="s">
        <v>340</v>
      </c>
      <c r="C4447" s="11" t="s">
        <v>745</v>
      </c>
      <c r="D4447" s="11" t="s">
        <v>662</v>
      </c>
      <c r="F4447" s="15">
        <f>IF(ISBLANK($D4447),"",IF(ISBLANK($E4447),VLOOKUP($D4447,$J:$K,2,FALSE),VLOOKUP($E4447,'Daycare Packages'!$A:$G,7,FALSE)))</f>
        <v>30</v>
      </c>
      <c r="G4447" s="15">
        <v>-3.6</v>
      </c>
      <c r="H4447" s="15">
        <f t="shared" si="160"/>
        <v>26.4</v>
      </c>
      <c r="I4447" s="198">
        <f t="shared" si="161"/>
        <v>4</v>
      </c>
    </row>
    <row r="4448" spans="1:9" x14ac:dyDescent="0.3">
      <c r="A4448" s="10">
        <v>43571</v>
      </c>
      <c r="B4448" s="11" t="s">
        <v>215</v>
      </c>
      <c r="C4448" s="11" t="s">
        <v>741</v>
      </c>
      <c r="D4448" s="11" t="s">
        <v>662</v>
      </c>
      <c r="E4448" s="11">
        <v>6829432</v>
      </c>
      <c r="F4448" s="15">
        <f>IF(ISBLANK($D4448),"",IF(ISBLANK($E4448),VLOOKUP($D4448,$J:$K,2,FALSE),VLOOKUP($E4448,'Daycare Packages'!$A:$G,7,FALSE)))</f>
        <v>27</v>
      </c>
      <c r="G4448" s="15"/>
      <c r="H4448" s="15">
        <f t="shared" si="160"/>
        <v>27</v>
      </c>
      <c r="I4448" s="198">
        <f t="shared" si="161"/>
        <v>4</v>
      </c>
    </row>
    <row r="4449" spans="1:9" x14ac:dyDescent="0.3">
      <c r="A4449" s="10">
        <v>43571</v>
      </c>
      <c r="B4449" s="11" t="s">
        <v>166</v>
      </c>
      <c r="C4449" s="11" t="s">
        <v>744</v>
      </c>
      <c r="D4449" s="11" t="s">
        <v>662</v>
      </c>
      <c r="E4449" s="11">
        <v>6735012</v>
      </c>
      <c r="F4449" s="15">
        <f>IF(ISBLANK($D4449),"",IF(ISBLANK($E4449),VLOOKUP($D4449,$J:$K,2,FALSE),VLOOKUP($E4449,'Daycare Packages'!$A:$G,7,FALSE)))</f>
        <v>24</v>
      </c>
      <c r="G4449" s="15"/>
      <c r="H4449" s="15">
        <f t="shared" si="160"/>
        <v>24</v>
      </c>
      <c r="I4449" s="198">
        <f t="shared" si="161"/>
        <v>4</v>
      </c>
    </row>
    <row r="4450" spans="1:9" x14ac:dyDescent="0.3">
      <c r="A4450" s="55">
        <v>43571</v>
      </c>
      <c r="B4450" s="56" t="s">
        <v>133</v>
      </c>
      <c r="C4450" s="56" t="s">
        <v>712</v>
      </c>
      <c r="D4450" s="56" t="s">
        <v>662</v>
      </c>
      <c r="E4450" s="56">
        <v>6770212</v>
      </c>
      <c r="F4450" s="59">
        <f>IF(ISBLANK($D4450),"",IF(ISBLANK($E4450),VLOOKUP($D4450,$J:$K,2,FALSE),VLOOKUP($E4450,'Daycare Packages'!$A:$G,7,FALSE)))</f>
        <v>26</v>
      </c>
      <c r="G4450" s="59"/>
      <c r="H4450" s="59">
        <f t="shared" si="160"/>
        <v>26</v>
      </c>
      <c r="I4450" s="198">
        <f t="shared" si="161"/>
        <v>4</v>
      </c>
    </row>
    <row r="4451" spans="1:9" x14ac:dyDescent="0.3">
      <c r="A4451" s="10">
        <v>43572</v>
      </c>
      <c r="B4451" s="11" t="s">
        <v>205</v>
      </c>
      <c r="C4451" s="11" t="s">
        <v>863</v>
      </c>
      <c r="D4451" s="11" t="s">
        <v>659</v>
      </c>
      <c r="E4451" s="11">
        <v>6810064</v>
      </c>
      <c r="F4451" s="15">
        <f>IF(ISBLANK($D4451),"",IF(ISBLANK($E4451),VLOOKUP($D4451,$J:$K,2,FALSE),VLOOKUP($E4451,'Daycare Packages'!$A:$G,7,FALSE)))</f>
        <v>19</v>
      </c>
      <c r="G4451" s="15"/>
      <c r="H4451" s="15">
        <f t="shared" si="160"/>
        <v>19</v>
      </c>
      <c r="I4451" s="198">
        <f t="shared" si="161"/>
        <v>4</v>
      </c>
    </row>
    <row r="4452" spans="1:9" x14ac:dyDescent="0.3">
      <c r="A4452" s="10">
        <v>43572</v>
      </c>
      <c r="B4452" s="11" t="s">
        <v>1342</v>
      </c>
      <c r="C4452" s="11" t="s">
        <v>1343</v>
      </c>
      <c r="D4452" s="11" t="s">
        <v>671</v>
      </c>
      <c r="F4452" s="15">
        <f>IF(ISBLANK($D4452),"",IF(ISBLANK($E4452),VLOOKUP($D4452,$J:$K,2,FALSE),VLOOKUP($E4452,'Daycare Packages'!$A:$G,7,FALSE)))</f>
        <v>0</v>
      </c>
      <c r="G4452" s="15"/>
      <c r="H4452" s="15">
        <f t="shared" si="160"/>
        <v>0</v>
      </c>
      <c r="I4452" s="198">
        <f t="shared" si="161"/>
        <v>4</v>
      </c>
    </row>
    <row r="4453" spans="1:9" x14ac:dyDescent="0.3">
      <c r="A4453" s="10">
        <v>43572</v>
      </c>
      <c r="B4453" s="11" t="s">
        <v>1342</v>
      </c>
      <c r="C4453" s="11" t="s">
        <v>1344</v>
      </c>
      <c r="D4453" s="11" t="s">
        <v>671</v>
      </c>
      <c r="F4453" s="15">
        <f>IF(ISBLANK($D4453),"",IF(ISBLANK($E4453),VLOOKUP($D4453,$J:$K,2,FALSE),VLOOKUP($E4453,'Daycare Packages'!$A:$G,7,FALSE)))</f>
        <v>0</v>
      </c>
      <c r="G4453" s="15"/>
      <c r="H4453" s="15">
        <f t="shared" si="160"/>
        <v>0</v>
      </c>
      <c r="I4453" s="198">
        <f t="shared" si="161"/>
        <v>4</v>
      </c>
    </row>
    <row r="4454" spans="1:9" x14ac:dyDescent="0.3">
      <c r="A4454" s="10">
        <v>43572</v>
      </c>
      <c r="B4454" s="11" t="s">
        <v>732</v>
      </c>
      <c r="C4454" s="11" t="s">
        <v>733</v>
      </c>
      <c r="D4454" s="11" t="s">
        <v>659</v>
      </c>
      <c r="F4454" s="15">
        <f>IF(ISBLANK($D4454),"",IF(ISBLANK($E4454),VLOOKUP($D4454,$J:$K,2,FALSE),VLOOKUP($E4454,'Daycare Packages'!$A:$G,7,FALSE)))</f>
        <v>20</v>
      </c>
      <c r="G4454" s="15"/>
      <c r="H4454" s="15">
        <f t="shared" si="160"/>
        <v>20</v>
      </c>
      <c r="I4454" s="198">
        <f t="shared" si="161"/>
        <v>4</v>
      </c>
    </row>
    <row r="4455" spans="1:9" x14ac:dyDescent="0.3">
      <c r="A4455" s="10">
        <v>43572</v>
      </c>
      <c r="B4455" s="11" t="s">
        <v>749</v>
      </c>
      <c r="C4455" s="11" t="s">
        <v>750</v>
      </c>
      <c r="D4455" s="11" t="s">
        <v>659</v>
      </c>
      <c r="F4455" s="15">
        <f>IF(ISBLANK($D4455),"",IF(ISBLANK($E4455),VLOOKUP($D4455,$J:$K,2,FALSE),VLOOKUP($E4455,'Daycare Packages'!$A:$G,7,FALSE)))</f>
        <v>20</v>
      </c>
      <c r="G4455" s="15"/>
      <c r="H4455" s="15">
        <f t="shared" si="160"/>
        <v>20</v>
      </c>
      <c r="I4455" s="198">
        <f t="shared" si="161"/>
        <v>4</v>
      </c>
    </row>
    <row r="4456" spans="1:9" x14ac:dyDescent="0.3">
      <c r="A4456" s="10">
        <v>43572</v>
      </c>
      <c r="B4456" s="11" t="s">
        <v>1165</v>
      </c>
      <c r="C4456" s="11" t="s">
        <v>1166</v>
      </c>
      <c r="D4456" s="11" t="s">
        <v>659</v>
      </c>
      <c r="E4456" s="11">
        <v>6815839</v>
      </c>
      <c r="F4456" s="15">
        <f>IF(ISBLANK($D4456),"",IF(ISBLANK($E4456),VLOOKUP($D4456,$J:$K,2,FALSE),VLOOKUP($E4456,'Daycare Packages'!$A:$G,7,FALSE)))</f>
        <v>18</v>
      </c>
      <c r="G4456" s="15"/>
      <c r="H4456" s="15">
        <f t="shared" si="160"/>
        <v>18</v>
      </c>
      <c r="I4456" s="198">
        <f t="shared" si="161"/>
        <v>4</v>
      </c>
    </row>
    <row r="4457" spans="1:9" x14ac:dyDescent="0.3">
      <c r="A4457" s="10">
        <v>43572</v>
      </c>
      <c r="B4457" s="11" t="s">
        <v>190</v>
      </c>
      <c r="C4457" s="11" t="s">
        <v>718</v>
      </c>
      <c r="D4457" s="11" t="s">
        <v>659</v>
      </c>
      <c r="F4457" s="15">
        <f>IF(ISBLANK($D4457),"",IF(ISBLANK($E4457),VLOOKUP($D4457,$J:$K,2,FALSE),VLOOKUP($E4457,'Daycare Packages'!$A:$G,7,FALSE)))</f>
        <v>20</v>
      </c>
      <c r="G4457" s="15"/>
      <c r="H4457" s="15">
        <f t="shared" si="160"/>
        <v>20</v>
      </c>
      <c r="I4457" s="198">
        <f t="shared" si="161"/>
        <v>4</v>
      </c>
    </row>
    <row r="4458" spans="1:9" x14ac:dyDescent="0.3">
      <c r="A4458" s="10">
        <v>43572</v>
      </c>
      <c r="B4458" s="11" t="s">
        <v>530</v>
      </c>
      <c r="C4458" s="11" t="s">
        <v>531</v>
      </c>
      <c r="D4458" s="11" t="s">
        <v>662</v>
      </c>
      <c r="F4458" s="15">
        <f>IF(ISBLANK($D4458),"",IF(ISBLANK($E4458),VLOOKUP($D4458,$J:$K,2,FALSE),VLOOKUP($E4458,'Daycare Packages'!$A:$G,7,FALSE)))</f>
        <v>30</v>
      </c>
      <c r="G4458" s="15"/>
      <c r="H4458" s="15">
        <f t="shared" si="160"/>
        <v>30</v>
      </c>
      <c r="I4458" s="198">
        <f t="shared" si="161"/>
        <v>4</v>
      </c>
    </row>
    <row r="4459" spans="1:9" x14ac:dyDescent="0.3">
      <c r="A4459" s="10">
        <v>43572</v>
      </c>
      <c r="B4459" s="11" t="s">
        <v>117</v>
      </c>
      <c r="C4459" s="11" t="s">
        <v>1069</v>
      </c>
      <c r="D4459" s="11" t="s">
        <v>662</v>
      </c>
      <c r="E4459" s="11">
        <v>6601983</v>
      </c>
      <c r="F4459" s="15">
        <f>IF(ISBLANK($D4459),"",IF(ISBLANK($E4459),VLOOKUP($D4459,$J:$K,2,FALSE),VLOOKUP($E4459,'Daycare Packages'!$A:$G,7,FALSE)))</f>
        <v>24</v>
      </c>
      <c r="G4459" s="15"/>
      <c r="H4459" s="15">
        <f t="shared" si="160"/>
        <v>24</v>
      </c>
      <c r="I4459" s="198">
        <f t="shared" si="161"/>
        <v>4</v>
      </c>
    </row>
    <row r="4460" spans="1:9" x14ac:dyDescent="0.3">
      <c r="A4460" s="10">
        <v>43572</v>
      </c>
      <c r="B4460" s="11" t="s">
        <v>1068</v>
      </c>
      <c r="C4460" s="11" t="s">
        <v>735</v>
      </c>
      <c r="D4460" s="11" t="s">
        <v>659</v>
      </c>
      <c r="F4460" s="15">
        <f>IF(ISBLANK($D4460),"",IF(ISBLANK($E4460),VLOOKUP($D4460,$J:$K,2,FALSE),VLOOKUP($E4460,'Daycare Packages'!$A:$G,7,FALSE)))</f>
        <v>20</v>
      </c>
      <c r="G4460" s="15"/>
      <c r="H4460" s="15">
        <f t="shared" si="160"/>
        <v>20</v>
      </c>
      <c r="I4460" s="198">
        <f t="shared" si="161"/>
        <v>4</v>
      </c>
    </row>
    <row r="4461" spans="1:9" x14ac:dyDescent="0.3">
      <c r="A4461" s="10">
        <v>43572</v>
      </c>
      <c r="B4461" s="11" t="s">
        <v>690</v>
      </c>
      <c r="C4461" s="11" t="s">
        <v>691</v>
      </c>
      <c r="D4461" s="11" t="s">
        <v>662</v>
      </c>
      <c r="E4461" s="11">
        <v>6829038</v>
      </c>
      <c r="F4461" s="15">
        <f>IF(ISBLANK($D4461),"",IF(ISBLANK($E4461),VLOOKUP($D4461,$J:$K,2,FALSE),VLOOKUP($E4461,'Daycare Packages'!$A:$G,7,FALSE)))</f>
        <v>25</v>
      </c>
      <c r="G4461" s="15"/>
      <c r="H4461" s="15">
        <f t="shared" si="160"/>
        <v>25</v>
      </c>
      <c r="I4461" s="198">
        <f t="shared" si="161"/>
        <v>4</v>
      </c>
    </row>
    <row r="4462" spans="1:9" x14ac:dyDescent="0.3">
      <c r="A4462" s="10">
        <v>43572</v>
      </c>
      <c r="B4462" s="11" t="s">
        <v>195</v>
      </c>
      <c r="C4462" s="11" t="s">
        <v>735</v>
      </c>
      <c r="D4462" s="11" t="s">
        <v>662</v>
      </c>
      <c r="E4462" s="11">
        <v>6810397</v>
      </c>
      <c r="F4462" s="15">
        <f>IF(ISBLANK($D4462),"",IF(ISBLANK($E4462),VLOOKUP($D4462,$J:$K,2,FALSE),VLOOKUP($E4462,'Daycare Packages'!$A:$G,7,FALSE)))</f>
        <v>26</v>
      </c>
      <c r="G4462" s="15"/>
      <c r="H4462" s="15">
        <f t="shared" si="160"/>
        <v>26</v>
      </c>
      <c r="I4462" s="198">
        <f t="shared" si="161"/>
        <v>4</v>
      </c>
    </row>
    <row r="4463" spans="1:9" x14ac:dyDescent="0.3">
      <c r="A4463" s="10">
        <v>43572</v>
      </c>
      <c r="B4463" s="11" t="s">
        <v>195</v>
      </c>
      <c r="C4463" s="11" t="s">
        <v>1346</v>
      </c>
      <c r="D4463" s="11" t="s">
        <v>662</v>
      </c>
      <c r="E4463" s="11">
        <v>6810397</v>
      </c>
      <c r="F4463" s="15">
        <f>IF(ISBLANK($D4463),"",IF(ISBLANK($E4463),VLOOKUP($D4463,$J:$K,2,FALSE),VLOOKUP($E4463,'Daycare Packages'!$A:$G,7,FALSE)))</f>
        <v>26</v>
      </c>
      <c r="G4463" s="15"/>
      <c r="H4463" s="15">
        <f t="shared" si="160"/>
        <v>26</v>
      </c>
      <c r="I4463" s="198">
        <f t="shared" si="161"/>
        <v>4</v>
      </c>
    </row>
    <row r="4464" spans="1:9" x14ac:dyDescent="0.3">
      <c r="A4464" s="10">
        <v>43572</v>
      </c>
      <c r="B4464" s="11" t="s">
        <v>816</v>
      </c>
      <c r="C4464" s="11" t="s">
        <v>817</v>
      </c>
      <c r="D4464" s="11" t="s">
        <v>662</v>
      </c>
      <c r="F4464" s="15">
        <f>IF(ISBLANK($D4464),"",IF(ISBLANK($E4464),VLOOKUP($D4464,$J:$K,2,FALSE),VLOOKUP($E4464,'Daycare Packages'!$A:$G,7,FALSE)))</f>
        <v>30</v>
      </c>
      <c r="G4464" s="15"/>
      <c r="H4464" s="15">
        <f t="shared" si="160"/>
        <v>30</v>
      </c>
      <c r="I4464" s="198">
        <f t="shared" si="161"/>
        <v>4</v>
      </c>
    </row>
    <row r="4465" spans="1:9" x14ac:dyDescent="0.3">
      <c r="A4465" s="10">
        <v>43572</v>
      </c>
      <c r="B4465" s="11" t="s">
        <v>224</v>
      </c>
      <c r="C4465" s="11" t="s">
        <v>740</v>
      </c>
      <c r="D4465" s="11" t="s">
        <v>662</v>
      </c>
      <c r="E4465" s="11">
        <v>6745190</v>
      </c>
      <c r="F4465" s="15">
        <f>IF(ISBLANK($D4465),"",IF(ISBLANK($E4465),VLOOKUP($D4465,$J:$K,2,FALSE),VLOOKUP($E4465,'Daycare Packages'!$A:$G,7,FALSE)))</f>
        <v>27</v>
      </c>
      <c r="G4465" s="15"/>
      <c r="H4465" s="15">
        <f t="shared" si="160"/>
        <v>27</v>
      </c>
      <c r="I4465" s="198">
        <f t="shared" si="161"/>
        <v>4</v>
      </c>
    </row>
    <row r="4466" spans="1:9" x14ac:dyDescent="0.3">
      <c r="A4466" s="10">
        <v>43572</v>
      </c>
      <c r="B4466" s="11" t="s">
        <v>212</v>
      </c>
      <c r="C4466" s="11" t="s">
        <v>707</v>
      </c>
      <c r="D4466" s="11" t="s">
        <v>662</v>
      </c>
      <c r="F4466" s="15">
        <f>IF(ISBLANK($D4466),"",IF(ISBLANK($E4466),VLOOKUP($D4466,$J:$K,2,FALSE),VLOOKUP($E4466,'Daycare Packages'!$A:$G,7,FALSE)))</f>
        <v>30</v>
      </c>
      <c r="G4466" s="15"/>
      <c r="H4466" s="15">
        <f t="shared" si="160"/>
        <v>30</v>
      </c>
      <c r="I4466" s="198">
        <f t="shared" si="161"/>
        <v>4</v>
      </c>
    </row>
    <row r="4467" spans="1:9" x14ac:dyDescent="0.3">
      <c r="A4467" s="10">
        <v>43572</v>
      </c>
      <c r="B4467" s="11" t="s">
        <v>762</v>
      </c>
      <c r="C4467" s="11" t="s">
        <v>763</v>
      </c>
      <c r="D4467" s="11" t="s">
        <v>659</v>
      </c>
      <c r="F4467" s="15">
        <f>IF(ISBLANK($D4467),"",IF(ISBLANK($E4467),VLOOKUP($D4467,$J:$K,2,FALSE),VLOOKUP($E4467,'Daycare Packages'!$A:$G,7,FALSE)))</f>
        <v>20</v>
      </c>
      <c r="G4467" s="15"/>
      <c r="H4467" s="15">
        <f t="shared" si="160"/>
        <v>20</v>
      </c>
      <c r="I4467" s="198">
        <f t="shared" si="161"/>
        <v>4</v>
      </c>
    </row>
    <row r="4468" spans="1:9" x14ac:dyDescent="0.3">
      <c r="A4468" s="10">
        <v>43572</v>
      </c>
      <c r="B4468" s="11" t="s">
        <v>182</v>
      </c>
      <c r="C4468" s="11" t="s">
        <v>685</v>
      </c>
      <c r="D4468" s="11" t="s">
        <v>662</v>
      </c>
      <c r="E4468" s="11">
        <v>6820021</v>
      </c>
      <c r="F4468" s="15">
        <f>IF(ISBLANK($D4468),"",IF(ISBLANK($E4468),VLOOKUP($D4468,$J:$K,2,FALSE),VLOOKUP($E4468,'Daycare Packages'!$A:$G,7,FALSE)))</f>
        <v>20.7</v>
      </c>
      <c r="G4468" s="15"/>
      <c r="H4468" s="15">
        <f t="shared" si="160"/>
        <v>20.7</v>
      </c>
      <c r="I4468" s="198">
        <f t="shared" si="161"/>
        <v>4</v>
      </c>
    </row>
    <row r="4469" spans="1:9" x14ac:dyDescent="0.3">
      <c r="A4469" s="10">
        <v>43572</v>
      </c>
      <c r="B4469" s="11" t="s">
        <v>786</v>
      </c>
      <c r="C4469" s="11" t="s">
        <v>479</v>
      </c>
      <c r="D4469" s="11" t="s">
        <v>662</v>
      </c>
      <c r="F4469" s="15">
        <f>IF(ISBLANK($D4469),"",IF(ISBLANK($E4469),VLOOKUP($D4469,$J:$K,2,FALSE),VLOOKUP($E4469,'Daycare Packages'!$A:$G,7,FALSE)))</f>
        <v>30</v>
      </c>
      <c r="G4469" s="15"/>
      <c r="H4469" s="15">
        <f t="shared" si="160"/>
        <v>30</v>
      </c>
      <c r="I4469" s="198">
        <f t="shared" si="161"/>
        <v>4</v>
      </c>
    </row>
    <row r="4470" spans="1:9" x14ac:dyDescent="0.3">
      <c r="A4470" s="10">
        <v>43572</v>
      </c>
      <c r="B4470" s="11" t="s">
        <v>156</v>
      </c>
      <c r="C4470" s="11" t="s">
        <v>479</v>
      </c>
      <c r="D4470" s="11" t="s">
        <v>662</v>
      </c>
      <c r="E4470" s="11">
        <v>6798024</v>
      </c>
      <c r="F4470" s="15">
        <f>IF(ISBLANK($D4470),"",IF(ISBLANK($E4470),VLOOKUP($D4470,$J:$K,2,FALSE),VLOOKUP($E4470,'Daycare Packages'!$A:$G,7,FALSE)))</f>
        <v>23</v>
      </c>
      <c r="G4470" s="15"/>
      <c r="H4470" s="15">
        <f t="shared" si="160"/>
        <v>23</v>
      </c>
      <c r="I4470" s="198">
        <f t="shared" si="161"/>
        <v>4</v>
      </c>
    </row>
    <row r="4471" spans="1:9" x14ac:dyDescent="0.3">
      <c r="A4471" s="10">
        <v>43572</v>
      </c>
      <c r="B4471" s="11" t="s">
        <v>822</v>
      </c>
      <c r="C4471" s="11" t="s">
        <v>823</v>
      </c>
      <c r="D4471" s="11" t="s">
        <v>662</v>
      </c>
      <c r="F4471" s="15">
        <f>IF(ISBLANK($D4471),"",IF(ISBLANK($E4471),VLOOKUP($D4471,$J:$K,2,FALSE),VLOOKUP($E4471,'Daycare Packages'!$A:$G,7,FALSE)))</f>
        <v>30</v>
      </c>
      <c r="G4471" s="15"/>
      <c r="H4471" s="15">
        <f t="shared" si="160"/>
        <v>30</v>
      </c>
      <c r="I4471" s="198">
        <f t="shared" si="161"/>
        <v>4</v>
      </c>
    </row>
    <row r="4472" spans="1:9" x14ac:dyDescent="0.3">
      <c r="A4472" s="10">
        <v>43572</v>
      </c>
      <c r="B4472" s="11" t="s">
        <v>246</v>
      </c>
      <c r="C4472" s="11" t="s">
        <v>1347</v>
      </c>
      <c r="D4472" s="11" t="s">
        <v>662</v>
      </c>
      <c r="F4472" s="15">
        <f>IF(ISBLANK($D4472),"",IF(ISBLANK($E4472),VLOOKUP($D4472,$J:$K,2,FALSE),VLOOKUP($E4472,'Daycare Packages'!$A:$G,7,FALSE)))</f>
        <v>30</v>
      </c>
      <c r="G4472" s="15"/>
      <c r="H4472" s="15">
        <f t="shared" si="160"/>
        <v>30</v>
      </c>
      <c r="I4472" s="198">
        <f t="shared" si="161"/>
        <v>4</v>
      </c>
    </row>
    <row r="4473" spans="1:9" x14ac:dyDescent="0.3">
      <c r="A4473" s="10">
        <v>43572</v>
      </c>
      <c r="B4473" s="11" t="s">
        <v>246</v>
      </c>
      <c r="C4473" s="11" t="s">
        <v>814</v>
      </c>
      <c r="D4473" s="11" t="s">
        <v>662</v>
      </c>
      <c r="F4473" s="15">
        <f>IF(ISBLANK($D4473),"",IF(ISBLANK($E4473),VLOOKUP($D4473,$J:$K,2,FALSE),VLOOKUP($E4473,'Daycare Packages'!$A:$G,7,FALSE)))</f>
        <v>30</v>
      </c>
      <c r="G4473" s="15"/>
      <c r="H4473" s="15">
        <f t="shared" si="160"/>
        <v>30</v>
      </c>
      <c r="I4473" s="198">
        <f t="shared" si="161"/>
        <v>4</v>
      </c>
    </row>
    <row r="4474" spans="1:9" x14ac:dyDescent="0.3">
      <c r="A4474" s="10">
        <v>43572</v>
      </c>
      <c r="B4474" s="11" t="s">
        <v>199</v>
      </c>
      <c r="C4474" s="11" t="s">
        <v>711</v>
      </c>
      <c r="D4474" s="11" t="s">
        <v>662</v>
      </c>
      <c r="E4474" s="11">
        <v>6730274</v>
      </c>
      <c r="F4474" s="15">
        <f>IF(ISBLANK($D4474),"",IF(ISBLANK($E4474),VLOOKUP($D4474,$J:$K,2,FALSE),VLOOKUP($E4474,'Daycare Packages'!$A:$G,7,FALSE)))</f>
        <v>25</v>
      </c>
      <c r="G4474" s="15"/>
      <c r="H4474" s="15">
        <f t="shared" si="160"/>
        <v>25</v>
      </c>
      <c r="I4474" s="198">
        <f t="shared" si="161"/>
        <v>4</v>
      </c>
    </row>
    <row r="4475" spans="1:9" x14ac:dyDescent="0.3">
      <c r="A4475" s="10">
        <v>43572</v>
      </c>
      <c r="B4475" s="11" t="s">
        <v>730</v>
      </c>
      <c r="C4475" s="11" t="s">
        <v>731</v>
      </c>
      <c r="D4475" s="11" t="s">
        <v>662</v>
      </c>
      <c r="F4475" s="15">
        <f>IF(ISBLANK($D4475),"",IF(ISBLANK($E4475),VLOOKUP($D4475,$J:$K,2,FALSE),VLOOKUP($E4475,'Daycare Packages'!$A:$G,7,FALSE)))</f>
        <v>30</v>
      </c>
      <c r="G4475" s="15"/>
      <c r="H4475" s="15">
        <f t="shared" si="160"/>
        <v>30</v>
      </c>
      <c r="I4475" s="198">
        <f t="shared" si="161"/>
        <v>4</v>
      </c>
    </row>
    <row r="4476" spans="1:9" x14ac:dyDescent="0.3">
      <c r="A4476" s="10">
        <v>43572</v>
      </c>
      <c r="B4476" s="11" t="s">
        <v>502</v>
      </c>
      <c r="C4476" s="11" t="s">
        <v>1318</v>
      </c>
      <c r="D4476" s="11" t="s">
        <v>662</v>
      </c>
      <c r="F4476" s="15">
        <f>IF(ISBLANK($D4476),"",IF(ISBLANK($E4476),VLOOKUP($D4476,$J:$K,2,FALSE),VLOOKUP($E4476,'Daycare Packages'!$A:$G,7,FALSE)))</f>
        <v>30</v>
      </c>
      <c r="G4476" s="15"/>
      <c r="H4476" s="15">
        <f t="shared" si="160"/>
        <v>30</v>
      </c>
      <c r="I4476" s="198">
        <f t="shared" si="161"/>
        <v>4</v>
      </c>
    </row>
    <row r="4477" spans="1:9" x14ac:dyDescent="0.3">
      <c r="A4477" s="10">
        <v>43572</v>
      </c>
      <c r="B4477" s="11" t="s">
        <v>502</v>
      </c>
      <c r="C4477" s="11" t="s">
        <v>874</v>
      </c>
      <c r="D4477" s="11" t="s">
        <v>662</v>
      </c>
      <c r="F4477" s="15">
        <f>IF(ISBLANK($D4477),"",IF(ISBLANK($E4477),VLOOKUP($D4477,$J:$K,2,FALSE),VLOOKUP($E4477,'Daycare Packages'!$A:$G,7,FALSE)))</f>
        <v>30</v>
      </c>
      <c r="G4477" s="15"/>
      <c r="H4477" s="15">
        <f t="shared" si="160"/>
        <v>30</v>
      </c>
      <c r="I4477" s="198">
        <f t="shared" si="161"/>
        <v>4</v>
      </c>
    </row>
    <row r="4478" spans="1:9" x14ac:dyDescent="0.3">
      <c r="A4478" s="10">
        <v>43572</v>
      </c>
      <c r="B4478" s="11" t="s">
        <v>194</v>
      </c>
      <c r="C4478" s="11" t="s">
        <v>1348</v>
      </c>
      <c r="D4478" s="11" t="s">
        <v>662</v>
      </c>
      <c r="E4478" s="11">
        <v>6727744</v>
      </c>
      <c r="F4478" s="15">
        <f>IF(ISBLANK($D4478),"",IF(ISBLANK($E4478),VLOOKUP($D4478,$J:$K,2,FALSE),VLOOKUP($E4478,'Daycare Packages'!$A:$G,7,FALSE)))</f>
        <v>24</v>
      </c>
      <c r="G4478" s="15"/>
      <c r="H4478" s="15">
        <f t="shared" si="160"/>
        <v>24</v>
      </c>
      <c r="I4478" s="198">
        <f t="shared" si="161"/>
        <v>4</v>
      </c>
    </row>
    <row r="4479" spans="1:9" x14ac:dyDescent="0.3">
      <c r="A4479" s="10">
        <v>43572</v>
      </c>
      <c r="B4479" s="11" t="s">
        <v>194</v>
      </c>
      <c r="C4479" s="11" t="s">
        <v>792</v>
      </c>
      <c r="D4479" s="11" t="s">
        <v>662</v>
      </c>
      <c r="E4479" s="11">
        <v>6727744</v>
      </c>
      <c r="F4479" s="15">
        <f>IF(ISBLANK($D4479),"",IF(ISBLANK($E4479),VLOOKUP($D4479,$J:$K,2,FALSE),VLOOKUP($E4479,'Daycare Packages'!$A:$G,7,FALSE)))</f>
        <v>24</v>
      </c>
      <c r="G4479" s="15"/>
      <c r="H4479" s="15">
        <f t="shared" si="160"/>
        <v>24</v>
      </c>
      <c r="I4479" s="198">
        <f t="shared" si="161"/>
        <v>4</v>
      </c>
    </row>
    <row r="4480" spans="1:9" x14ac:dyDescent="0.3">
      <c r="A4480" s="10">
        <v>43572</v>
      </c>
      <c r="B4480" s="11" t="s">
        <v>722</v>
      </c>
      <c r="C4480" s="11" t="s">
        <v>548</v>
      </c>
      <c r="D4480" s="11" t="s">
        <v>662</v>
      </c>
      <c r="F4480" s="15">
        <f>IF(ISBLANK($D4480),"",IF(ISBLANK($E4480),VLOOKUP($D4480,$J:$K,2,FALSE),VLOOKUP($E4480,'Daycare Packages'!$A:$G,7,FALSE)))</f>
        <v>30</v>
      </c>
      <c r="G4480" s="15"/>
      <c r="H4480" s="15">
        <f t="shared" ref="H4480:H4543" si="162">IF(ISBLANK(D4480),"",SUM(F4480:G4480))</f>
        <v>30</v>
      </c>
      <c r="I4480" s="198">
        <f t="shared" si="161"/>
        <v>4</v>
      </c>
    </row>
    <row r="4481" spans="1:9" x14ac:dyDescent="0.3">
      <c r="A4481" s="10">
        <v>43572</v>
      </c>
      <c r="B4481" s="11" t="s">
        <v>183</v>
      </c>
      <c r="C4481" s="11" t="s">
        <v>520</v>
      </c>
      <c r="D4481" s="11" t="s">
        <v>662</v>
      </c>
      <c r="E4481" s="11">
        <v>6807904</v>
      </c>
      <c r="F4481" s="15">
        <f>IF(ISBLANK($D4481),"",IF(ISBLANK($E4481),VLOOKUP($D4481,$J:$K,2,FALSE),VLOOKUP($E4481,'Daycare Packages'!$A:$G,7,FALSE)))</f>
        <v>27</v>
      </c>
      <c r="G4481" s="15"/>
      <c r="H4481" s="15">
        <f t="shared" si="162"/>
        <v>27</v>
      </c>
      <c r="I4481" s="198">
        <f t="shared" si="161"/>
        <v>4</v>
      </c>
    </row>
    <row r="4482" spans="1:9" x14ac:dyDescent="0.3">
      <c r="A4482" s="10">
        <v>43572</v>
      </c>
      <c r="B4482" s="11" t="s">
        <v>282</v>
      </c>
      <c r="C4482" s="11" t="s">
        <v>735</v>
      </c>
      <c r="D4482" s="11" t="s">
        <v>662</v>
      </c>
      <c r="F4482" s="15">
        <f>IF(ISBLANK($D4482),"",IF(ISBLANK($E4482),VLOOKUP($D4482,$J:$K,2,FALSE),VLOOKUP($E4482,'Daycare Packages'!$A:$G,7,FALSE)))</f>
        <v>30</v>
      </c>
      <c r="G4482" s="15"/>
      <c r="H4482" s="15">
        <f t="shared" si="162"/>
        <v>30</v>
      </c>
      <c r="I4482" s="198">
        <f t="shared" si="161"/>
        <v>4</v>
      </c>
    </row>
    <row r="4483" spans="1:9" x14ac:dyDescent="0.3">
      <c r="A4483" s="10">
        <v>43572</v>
      </c>
      <c r="B4483" s="11" t="s">
        <v>225</v>
      </c>
      <c r="C4483" s="11" t="s">
        <v>719</v>
      </c>
      <c r="D4483" s="11" t="s">
        <v>662</v>
      </c>
      <c r="E4483" s="11">
        <v>6746411</v>
      </c>
      <c r="F4483" s="15">
        <f>IF(ISBLANK($D4483),"",IF(ISBLANK($E4483),VLOOKUP($D4483,$J:$K,2,FALSE),VLOOKUP($E4483,'Daycare Packages'!$A:$G,7,FALSE)))</f>
        <v>25</v>
      </c>
      <c r="G4483" s="15"/>
      <c r="H4483" s="15">
        <f t="shared" si="162"/>
        <v>25</v>
      </c>
      <c r="I4483" s="198">
        <f t="shared" ref="I4483:I4546" si="163">IF(A4483="",0,MONTH(A4483))</f>
        <v>4</v>
      </c>
    </row>
    <row r="4484" spans="1:9" x14ac:dyDescent="0.3">
      <c r="A4484" s="10">
        <v>43572</v>
      </c>
      <c r="B4484" s="11" t="s">
        <v>152</v>
      </c>
      <c r="C4484" s="11" t="s">
        <v>679</v>
      </c>
      <c r="D4484" s="11" t="s">
        <v>662</v>
      </c>
      <c r="E4484" s="11">
        <v>6804823</v>
      </c>
      <c r="F4484" s="15">
        <f>IF(ISBLANK($D4484),"",IF(ISBLANK($E4484),VLOOKUP($D4484,$J:$K,2,FALSE),VLOOKUP($E4484,'Daycare Packages'!$A:$G,7,FALSE)))</f>
        <v>23</v>
      </c>
      <c r="G4484" s="15"/>
      <c r="H4484" s="15">
        <f t="shared" si="162"/>
        <v>23</v>
      </c>
      <c r="I4484" s="198">
        <f t="shared" si="163"/>
        <v>4</v>
      </c>
    </row>
    <row r="4485" spans="1:9" x14ac:dyDescent="0.3">
      <c r="A4485" s="10">
        <v>43572</v>
      </c>
      <c r="B4485" s="11" t="s">
        <v>173</v>
      </c>
      <c r="C4485" s="11" t="s">
        <v>791</v>
      </c>
      <c r="D4485" s="11" t="s">
        <v>662</v>
      </c>
      <c r="E4485" s="11">
        <v>6805887</v>
      </c>
      <c r="F4485" s="15">
        <f>IF(ISBLANK($D4485),"",IF(ISBLANK($E4485),VLOOKUP($D4485,$J:$K,2,FALSE),VLOOKUP($E4485,'Daycare Packages'!$A:$G,7,FALSE)))</f>
        <v>25</v>
      </c>
      <c r="G4485" s="15"/>
      <c r="H4485" s="15">
        <f t="shared" si="162"/>
        <v>25</v>
      </c>
      <c r="I4485" s="198">
        <f t="shared" si="163"/>
        <v>4</v>
      </c>
    </row>
    <row r="4486" spans="1:9" x14ac:dyDescent="0.3">
      <c r="A4486" s="10">
        <v>43572</v>
      </c>
      <c r="B4486" s="11" t="s">
        <v>178</v>
      </c>
      <c r="C4486" s="11" t="s">
        <v>734</v>
      </c>
      <c r="D4486" s="11" t="s">
        <v>662</v>
      </c>
      <c r="E4486" s="11">
        <v>6725032</v>
      </c>
      <c r="F4486" s="15">
        <f>IF(ISBLANK($D4486),"",IF(ISBLANK($E4486),VLOOKUP($D4486,$J:$K,2,FALSE),VLOOKUP($E4486,'Daycare Packages'!$A:$G,7,FALSE)))</f>
        <v>26</v>
      </c>
      <c r="G4486" s="15"/>
      <c r="H4486" s="15">
        <f t="shared" si="162"/>
        <v>26</v>
      </c>
      <c r="I4486" s="198">
        <f t="shared" si="163"/>
        <v>4</v>
      </c>
    </row>
    <row r="4487" spans="1:9" x14ac:dyDescent="0.3">
      <c r="A4487" s="10">
        <v>43572</v>
      </c>
      <c r="B4487" s="11" t="s">
        <v>869</v>
      </c>
      <c r="C4487" s="11" t="s">
        <v>870</v>
      </c>
      <c r="D4487" s="11" t="s">
        <v>662</v>
      </c>
      <c r="F4487" s="15">
        <f>IF(ISBLANK($D4487),"",IF(ISBLANK($E4487),VLOOKUP($D4487,$J:$K,2,FALSE),VLOOKUP($E4487,'Daycare Packages'!$A:$G,7,FALSE)))</f>
        <v>30</v>
      </c>
      <c r="G4487" s="15"/>
      <c r="H4487" s="15">
        <f t="shared" si="162"/>
        <v>30</v>
      </c>
      <c r="I4487" s="198">
        <f t="shared" si="163"/>
        <v>4</v>
      </c>
    </row>
    <row r="4488" spans="1:9" x14ac:dyDescent="0.3">
      <c r="A4488" s="10">
        <v>43572</v>
      </c>
      <c r="B4488" s="11" t="s">
        <v>427</v>
      </c>
      <c r="C4488" s="11" t="s">
        <v>1313</v>
      </c>
      <c r="D4488" s="11" t="s">
        <v>662</v>
      </c>
      <c r="E4488" s="11">
        <v>6831701</v>
      </c>
      <c r="F4488" s="15">
        <f>IF(ISBLANK($D4488),"",IF(ISBLANK($E4488),VLOOKUP($D4488,$J:$K,2,FALSE),VLOOKUP($E4488,'Daycare Packages'!$A:$G,7,FALSE)))</f>
        <v>19</v>
      </c>
      <c r="G4488" s="15"/>
      <c r="H4488" s="15">
        <f t="shared" si="162"/>
        <v>19</v>
      </c>
      <c r="I4488" s="198">
        <f t="shared" si="163"/>
        <v>4</v>
      </c>
    </row>
    <row r="4489" spans="1:9" x14ac:dyDescent="0.3">
      <c r="A4489" s="10">
        <v>43572</v>
      </c>
      <c r="B4489" s="11" t="s">
        <v>677</v>
      </c>
      <c r="C4489" s="11" t="s">
        <v>678</v>
      </c>
      <c r="D4489" s="11" t="s">
        <v>662</v>
      </c>
      <c r="F4489" s="15">
        <f>IF(ISBLANK($D4489),"",IF(ISBLANK($E4489),VLOOKUP($D4489,$J:$K,2,FALSE),VLOOKUP($E4489,'Daycare Packages'!$A:$G,7,FALSE)))</f>
        <v>30</v>
      </c>
      <c r="G4489" s="15"/>
      <c r="H4489" s="15">
        <f t="shared" si="162"/>
        <v>30</v>
      </c>
      <c r="I4489" s="198">
        <f t="shared" si="163"/>
        <v>4</v>
      </c>
    </row>
    <row r="4490" spans="1:9" x14ac:dyDescent="0.3">
      <c r="A4490" s="10">
        <v>43572</v>
      </c>
      <c r="B4490" s="11" t="s">
        <v>222</v>
      </c>
      <c r="C4490" s="11" t="s">
        <v>229</v>
      </c>
      <c r="D4490" s="11" t="s">
        <v>662</v>
      </c>
      <c r="E4490" s="11">
        <v>6833530</v>
      </c>
      <c r="F4490" s="15">
        <f>IF(ISBLANK($D4490),"",IF(ISBLANK($E4490),VLOOKUP($D4490,$J:$K,2,FALSE),VLOOKUP($E4490,'Daycare Packages'!$A:$G,7,FALSE)))</f>
        <v>27</v>
      </c>
      <c r="G4490" s="15"/>
      <c r="H4490" s="15">
        <f t="shared" si="162"/>
        <v>27</v>
      </c>
      <c r="I4490" s="198">
        <f t="shared" si="163"/>
        <v>4</v>
      </c>
    </row>
    <row r="4491" spans="1:9" x14ac:dyDescent="0.3">
      <c r="A4491" s="10">
        <v>43572</v>
      </c>
      <c r="B4491" s="11" t="s">
        <v>1252</v>
      </c>
      <c r="C4491" s="11" t="s">
        <v>810</v>
      </c>
      <c r="D4491" s="11" t="s">
        <v>659</v>
      </c>
      <c r="F4491" s="15">
        <f>IF(ISBLANK($D4491),"",IF(ISBLANK($E4491),VLOOKUP($D4491,$J:$K,2,FALSE),VLOOKUP($E4491,'Daycare Packages'!$A:$G,7,FALSE)))</f>
        <v>20</v>
      </c>
      <c r="G4491" s="15"/>
      <c r="H4491" s="15">
        <f t="shared" si="162"/>
        <v>20</v>
      </c>
      <c r="I4491" s="198">
        <f t="shared" si="163"/>
        <v>4</v>
      </c>
    </row>
    <row r="4492" spans="1:9" x14ac:dyDescent="0.3">
      <c r="A4492" s="10">
        <v>43572</v>
      </c>
      <c r="B4492" s="11" t="s">
        <v>207</v>
      </c>
      <c r="C4492" s="11" t="s">
        <v>229</v>
      </c>
      <c r="D4492" s="11" t="s">
        <v>662</v>
      </c>
      <c r="E4492" s="11">
        <v>6733314</v>
      </c>
      <c r="F4492" s="15">
        <f>IF(ISBLANK($D4492),"",IF(ISBLANK($E4492),VLOOKUP($D4492,$J:$K,2,FALSE),VLOOKUP($E4492,'Daycare Packages'!$A:$G,7,FALSE)))</f>
        <v>22</v>
      </c>
      <c r="G4492" s="15"/>
      <c r="H4492" s="15">
        <f t="shared" si="162"/>
        <v>22</v>
      </c>
      <c r="I4492" s="198">
        <f t="shared" si="163"/>
        <v>4</v>
      </c>
    </row>
    <row r="4493" spans="1:9" x14ac:dyDescent="0.3">
      <c r="A4493" s="10">
        <v>43572</v>
      </c>
      <c r="B4493" s="11" t="s">
        <v>148</v>
      </c>
      <c r="C4493" s="11" t="s">
        <v>547</v>
      </c>
      <c r="D4493" s="11" t="s">
        <v>662</v>
      </c>
      <c r="E4493" s="11">
        <v>6730669</v>
      </c>
      <c r="F4493" s="15">
        <f>IF(ISBLANK($D4493),"",IF(ISBLANK($E4493),VLOOKUP($D4493,$J:$K,2,FALSE),VLOOKUP($E4493,'Daycare Packages'!$A:$G,7,FALSE)))</f>
        <v>25</v>
      </c>
      <c r="G4493" s="15"/>
      <c r="H4493" s="15">
        <f t="shared" si="162"/>
        <v>25</v>
      </c>
      <c r="I4493" s="198">
        <f t="shared" si="163"/>
        <v>4</v>
      </c>
    </row>
    <row r="4494" spans="1:9" x14ac:dyDescent="0.3">
      <c r="A4494" s="10">
        <v>43572</v>
      </c>
      <c r="B4494" s="11" t="s">
        <v>699</v>
      </c>
      <c r="C4494" s="11" t="s">
        <v>478</v>
      </c>
      <c r="D4494" s="11" t="s">
        <v>662</v>
      </c>
      <c r="F4494" s="15">
        <f>IF(ISBLANK($D4494),"",IF(ISBLANK($E4494),VLOOKUP($D4494,$J:$K,2,FALSE),VLOOKUP($E4494,'Daycare Packages'!$A:$G,7,FALSE)))</f>
        <v>30</v>
      </c>
      <c r="G4494" s="15">
        <v>-3</v>
      </c>
      <c r="H4494" s="15">
        <f t="shared" si="162"/>
        <v>27</v>
      </c>
      <c r="I4494" s="198">
        <f t="shared" si="163"/>
        <v>4</v>
      </c>
    </row>
    <row r="4495" spans="1:9" x14ac:dyDescent="0.3">
      <c r="A4495" s="10">
        <v>43572</v>
      </c>
      <c r="B4495" s="11" t="s">
        <v>699</v>
      </c>
      <c r="C4495" s="11" t="s">
        <v>507</v>
      </c>
      <c r="D4495" s="11" t="s">
        <v>662</v>
      </c>
      <c r="F4495" s="15">
        <f>IF(ISBLANK($D4495),"",IF(ISBLANK($E4495),VLOOKUP($D4495,$J:$K,2,FALSE),VLOOKUP($E4495,'Daycare Packages'!$A:$G,7,FALSE)))</f>
        <v>30</v>
      </c>
      <c r="G4495" s="15">
        <v>-3</v>
      </c>
      <c r="H4495" s="15">
        <f t="shared" si="162"/>
        <v>27</v>
      </c>
      <c r="I4495" s="198">
        <f t="shared" si="163"/>
        <v>4</v>
      </c>
    </row>
    <row r="4496" spans="1:9" x14ac:dyDescent="0.3">
      <c r="A4496" s="10">
        <v>43572</v>
      </c>
      <c r="B4496" s="11" t="s">
        <v>1311</v>
      </c>
      <c r="C4496" s="11" t="s">
        <v>1312</v>
      </c>
      <c r="D4496" s="11" t="s">
        <v>662</v>
      </c>
      <c r="E4496" s="11">
        <v>6829230</v>
      </c>
      <c r="F4496" s="15">
        <f>IF(ISBLANK($D4496),"",IF(ISBLANK($E4496),VLOOKUP($D4496,$J:$K,2,FALSE),VLOOKUP($E4496,'Daycare Packages'!$A:$G,7,FALSE)))</f>
        <v>23</v>
      </c>
      <c r="G4496" s="15"/>
      <c r="H4496" s="15">
        <f t="shared" si="162"/>
        <v>23</v>
      </c>
      <c r="I4496" s="198">
        <f t="shared" si="163"/>
        <v>4</v>
      </c>
    </row>
    <row r="4497" spans="1:9" x14ac:dyDescent="0.3">
      <c r="A4497" s="10">
        <v>43572</v>
      </c>
      <c r="B4497" s="11" t="s">
        <v>167</v>
      </c>
      <c r="C4497" s="11" t="s">
        <v>467</v>
      </c>
      <c r="D4497" s="11" t="s">
        <v>662</v>
      </c>
      <c r="E4497" s="11">
        <v>6830544</v>
      </c>
      <c r="F4497" s="15">
        <f>IF(ISBLANK($D4497),"",IF(ISBLANK($E4497),VLOOKUP($D4497,$J:$K,2,FALSE),VLOOKUP($E4497,'Daycare Packages'!$A:$G,7,FALSE)))</f>
        <v>27</v>
      </c>
      <c r="G4497" s="15"/>
      <c r="H4497" s="15">
        <f t="shared" si="162"/>
        <v>27</v>
      </c>
      <c r="I4497" s="198">
        <f t="shared" si="163"/>
        <v>4</v>
      </c>
    </row>
    <row r="4498" spans="1:9" x14ac:dyDescent="0.3">
      <c r="A4498" s="10">
        <v>43572</v>
      </c>
      <c r="B4498" s="11" t="s">
        <v>167</v>
      </c>
      <c r="C4498" s="11" t="s">
        <v>726</v>
      </c>
      <c r="D4498" s="11" t="s">
        <v>662</v>
      </c>
      <c r="E4498" s="11">
        <v>6830544</v>
      </c>
      <c r="F4498" s="15">
        <f>IF(ISBLANK($D4498),"",IF(ISBLANK($E4498),VLOOKUP($D4498,$J:$K,2,FALSE),VLOOKUP($E4498,'Daycare Packages'!$A:$G,7,FALSE)))</f>
        <v>27</v>
      </c>
      <c r="G4498" s="15"/>
      <c r="H4498" s="15">
        <f t="shared" si="162"/>
        <v>27</v>
      </c>
      <c r="I4498" s="198">
        <f t="shared" si="163"/>
        <v>4</v>
      </c>
    </row>
    <row r="4499" spans="1:9" x14ac:dyDescent="0.3">
      <c r="A4499" s="10">
        <v>43572</v>
      </c>
      <c r="B4499" s="11" t="s">
        <v>217</v>
      </c>
      <c r="C4499" s="11" t="s">
        <v>402</v>
      </c>
      <c r="D4499" s="11" t="s">
        <v>662</v>
      </c>
      <c r="E4499" s="11">
        <v>6821524</v>
      </c>
      <c r="F4499" s="15">
        <f>IF(ISBLANK($D4499),"",IF(ISBLANK($E4499),VLOOKUP($D4499,$J:$K,2,FALSE),VLOOKUP($E4499,'Daycare Packages'!$A:$G,7,FALSE)))</f>
        <v>26</v>
      </c>
      <c r="G4499" s="15"/>
      <c r="H4499" s="15">
        <f t="shared" si="162"/>
        <v>26</v>
      </c>
      <c r="I4499" s="198">
        <f t="shared" si="163"/>
        <v>4</v>
      </c>
    </row>
    <row r="4500" spans="1:9" x14ac:dyDescent="0.3">
      <c r="A4500" s="10">
        <v>43572</v>
      </c>
      <c r="B4500" s="11" t="s">
        <v>1121</v>
      </c>
      <c r="C4500" s="11" t="s">
        <v>878</v>
      </c>
      <c r="D4500" s="11" t="s">
        <v>662</v>
      </c>
      <c r="E4500" s="11">
        <v>6792732</v>
      </c>
      <c r="F4500" s="15">
        <f>IF(ISBLANK($D4500),"",IF(ISBLANK($E4500),VLOOKUP($D4500,$J:$K,2,FALSE),VLOOKUP($E4500,'Daycare Packages'!$A:$G,7,FALSE)))</f>
        <v>25</v>
      </c>
      <c r="G4500" s="15"/>
      <c r="H4500" s="15">
        <f t="shared" si="162"/>
        <v>25</v>
      </c>
      <c r="I4500" s="198">
        <f t="shared" si="163"/>
        <v>4</v>
      </c>
    </row>
    <row r="4501" spans="1:9" x14ac:dyDescent="0.3">
      <c r="A4501" s="10">
        <v>43572</v>
      </c>
      <c r="B4501" s="11" t="s">
        <v>147</v>
      </c>
      <c r="C4501" s="11" t="s">
        <v>796</v>
      </c>
      <c r="D4501" s="11" t="s">
        <v>662</v>
      </c>
      <c r="E4501" s="11">
        <v>6814069</v>
      </c>
      <c r="F4501" s="15">
        <f>IF(ISBLANK($D4501),"",IF(ISBLANK($E4501),VLOOKUP($D4501,$J:$K,2,FALSE),VLOOKUP($E4501,'Daycare Packages'!$A:$G,7,FALSE)))</f>
        <v>23</v>
      </c>
      <c r="G4501" s="15"/>
      <c r="H4501" s="15">
        <f t="shared" si="162"/>
        <v>23</v>
      </c>
      <c r="I4501" s="198">
        <f t="shared" si="163"/>
        <v>4</v>
      </c>
    </row>
    <row r="4502" spans="1:9" x14ac:dyDescent="0.3">
      <c r="A4502" s="10">
        <v>43572</v>
      </c>
      <c r="B4502" s="11" t="s">
        <v>680</v>
      </c>
      <c r="C4502" s="11" t="s">
        <v>681</v>
      </c>
      <c r="D4502" s="11" t="s">
        <v>662</v>
      </c>
      <c r="F4502" s="15">
        <f>IF(ISBLANK($D4502),"",IF(ISBLANK($E4502),VLOOKUP($D4502,$J:$K,2,FALSE),VLOOKUP($E4502,'Daycare Packages'!$A:$G,7,FALSE)))</f>
        <v>30</v>
      </c>
      <c r="G4502" s="15">
        <v>-4.5</v>
      </c>
      <c r="H4502" s="15">
        <f t="shared" si="162"/>
        <v>25.5</v>
      </c>
      <c r="I4502" s="198">
        <f t="shared" si="163"/>
        <v>4</v>
      </c>
    </row>
    <row r="4503" spans="1:9" x14ac:dyDescent="0.3">
      <c r="A4503" s="10">
        <v>43572</v>
      </c>
      <c r="B4503" s="11" t="s">
        <v>680</v>
      </c>
      <c r="C4503" s="11" t="s">
        <v>509</v>
      </c>
      <c r="D4503" s="11" t="s">
        <v>662</v>
      </c>
      <c r="F4503" s="15">
        <f>IF(ISBLANK($D4503),"",IF(ISBLANK($E4503),VLOOKUP($D4503,$J:$K,2,FALSE),VLOOKUP($E4503,'Daycare Packages'!$A:$G,7,FALSE)))</f>
        <v>30</v>
      </c>
      <c r="G4503" s="15">
        <v>-4.5</v>
      </c>
      <c r="H4503" s="15">
        <f t="shared" si="162"/>
        <v>25.5</v>
      </c>
      <c r="I4503" s="198">
        <f t="shared" si="163"/>
        <v>4</v>
      </c>
    </row>
    <row r="4504" spans="1:9" x14ac:dyDescent="0.3">
      <c r="A4504" s="10">
        <v>43572</v>
      </c>
      <c r="B4504" s="11" t="s">
        <v>203</v>
      </c>
      <c r="C4504" s="11" t="s">
        <v>840</v>
      </c>
      <c r="D4504" s="11" t="s">
        <v>662</v>
      </c>
      <c r="E4504" s="11">
        <v>6780230</v>
      </c>
      <c r="F4504" s="15">
        <f>IF(ISBLANK($D4504),"",IF(ISBLANK($E4504),VLOOKUP($D4504,$J:$K,2,FALSE),VLOOKUP($E4504,'Daycare Packages'!$A:$G,7,FALSE)))</f>
        <v>27</v>
      </c>
      <c r="G4504" s="15"/>
      <c r="H4504" s="15">
        <f t="shared" si="162"/>
        <v>27</v>
      </c>
      <c r="I4504" s="198">
        <f t="shared" si="163"/>
        <v>4</v>
      </c>
    </row>
    <row r="4505" spans="1:9" x14ac:dyDescent="0.3">
      <c r="A4505" s="10">
        <v>43572</v>
      </c>
      <c r="B4505" s="11" t="s">
        <v>703</v>
      </c>
      <c r="C4505" s="11" t="s">
        <v>704</v>
      </c>
      <c r="D4505" s="11" t="s">
        <v>662</v>
      </c>
      <c r="F4505" s="15">
        <f>IF(ISBLANK($D4505),"",IF(ISBLANK($E4505),VLOOKUP($D4505,$J:$K,2,FALSE),VLOOKUP($E4505,'Daycare Packages'!$A:$G,7,FALSE)))</f>
        <v>30</v>
      </c>
      <c r="G4505" s="15"/>
      <c r="H4505" s="15">
        <f t="shared" si="162"/>
        <v>30</v>
      </c>
      <c r="I4505" s="198">
        <f t="shared" si="163"/>
        <v>4</v>
      </c>
    </row>
    <row r="4506" spans="1:9" x14ac:dyDescent="0.3">
      <c r="A4506" s="10">
        <v>43572</v>
      </c>
      <c r="B4506" s="11" t="s">
        <v>134</v>
      </c>
      <c r="C4506" s="11" t="s">
        <v>883</v>
      </c>
      <c r="D4506" s="11" t="s">
        <v>662</v>
      </c>
      <c r="F4506" s="15">
        <f>IF(ISBLANK($D4506),"",IF(ISBLANK($E4506),VLOOKUP($D4506,$J:$K,2,FALSE),VLOOKUP($E4506,'Daycare Packages'!$A:$G,7,FALSE)))</f>
        <v>30</v>
      </c>
      <c r="G4506" s="15"/>
      <c r="H4506" s="15">
        <f t="shared" si="162"/>
        <v>30</v>
      </c>
      <c r="I4506" s="198">
        <f t="shared" si="163"/>
        <v>4</v>
      </c>
    </row>
    <row r="4507" spans="1:9" x14ac:dyDescent="0.3">
      <c r="A4507" s="10">
        <v>43572</v>
      </c>
      <c r="B4507" s="11" t="s">
        <v>204</v>
      </c>
      <c r="C4507" s="11" t="s">
        <v>949</v>
      </c>
      <c r="D4507" s="11" t="s">
        <v>662</v>
      </c>
      <c r="E4507" s="11">
        <v>6792788</v>
      </c>
      <c r="F4507" s="15">
        <f>IF(ISBLANK($D4507),"",IF(ISBLANK($E4507),VLOOKUP($D4507,$J:$K,2,FALSE),VLOOKUP($E4507,'Daycare Packages'!$A:$G,7,FALSE)))</f>
        <v>25</v>
      </c>
      <c r="G4507" s="15"/>
      <c r="H4507" s="15">
        <f t="shared" si="162"/>
        <v>25</v>
      </c>
      <c r="I4507" s="198">
        <f t="shared" si="163"/>
        <v>4</v>
      </c>
    </row>
    <row r="4508" spans="1:9" x14ac:dyDescent="0.3">
      <c r="A4508" s="10">
        <v>43572</v>
      </c>
      <c r="B4508" s="11" t="s">
        <v>204</v>
      </c>
      <c r="C4508" s="11" t="s">
        <v>774</v>
      </c>
      <c r="D4508" s="11" t="s">
        <v>662</v>
      </c>
      <c r="E4508" s="11">
        <v>6792788</v>
      </c>
      <c r="F4508" s="15">
        <f>IF(ISBLANK($D4508),"",IF(ISBLANK($E4508),VLOOKUP($D4508,$J:$K,2,FALSE),VLOOKUP($E4508,'Daycare Packages'!$A:$G,7,FALSE)))</f>
        <v>25</v>
      </c>
      <c r="G4508" s="15"/>
      <c r="H4508" s="15">
        <f t="shared" si="162"/>
        <v>25</v>
      </c>
      <c r="I4508" s="198">
        <f t="shared" si="163"/>
        <v>4</v>
      </c>
    </row>
    <row r="4509" spans="1:9" x14ac:dyDescent="0.3">
      <c r="A4509" s="10">
        <v>43572</v>
      </c>
      <c r="B4509" s="11" t="s">
        <v>141</v>
      </c>
      <c r="C4509" s="11" t="s">
        <v>564</v>
      </c>
      <c r="D4509" s="11" t="s">
        <v>662</v>
      </c>
      <c r="E4509" s="11">
        <v>6820926</v>
      </c>
      <c r="F4509" s="15">
        <f>IF(ISBLANK($D4509),"",IF(ISBLANK($E4509),VLOOKUP($D4509,$J:$K,2,FALSE),VLOOKUP($E4509,'Daycare Packages'!$A:$G,7,FALSE)))</f>
        <v>26</v>
      </c>
      <c r="G4509" s="15"/>
      <c r="H4509" s="15">
        <f t="shared" si="162"/>
        <v>26</v>
      </c>
      <c r="I4509" s="198">
        <f t="shared" si="163"/>
        <v>4</v>
      </c>
    </row>
    <row r="4510" spans="1:9" x14ac:dyDescent="0.3">
      <c r="A4510" s="10">
        <v>43572</v>
      </c>
      <c r="B4510" s="11" t="s">
        <v>127</v>
      </c>
      <c r="C4510" s="11" t="s">
        <v>715</v>
      </c>
      <c r="D4510" s="11" t="s">
        <v>662</v>
      </c>
      <c r="E4510" s="11">
        <v>6756191</v>
      </c>
      <c r="F4510" s="15">
        <f>IF(ISBLANK($D4510),"",IF(ISBLANK($E4510),VLOOKUP($D4510,$J:$K,2,FALSE),VLOOKUP($E4510,'Daycare Packages'!$A:$G,7,FALSE)))</f>
        <v>23</v>
      </c>
      <c r="G4510" s="15"/>
      <c r="H4510" s="15">
        <f t="shared" si="162"/>
        <v>23</v>
      </c>
      <c r="I4510" s="198">
        <f t="shared" si="163"/>
        <v>4</v>
      </c>
    </row>
    <row r="4511" spans="1:9" x14ac:dyDescent="0.3">
      <c r="A4511" s="10">
        <v>43572</v>
      </c>
      <c r="B4511" s="11" t="s">
        <v>132</v>
      </c>
      <c r="C4511" s="11" t="s">
        <v>818</v>
      </c>
      <c r="D4511" s="11" t="s">
        <v>662</v>
      </c>
      <c r="E4511" s="11">
        <v>6819191</v>
      </c>
      <c r="F4511" s="15">
        <f>IF(ISBLANK($D4511),"",IF(ISBLANK($E4511),VLOOKUP($D4511,$J:$K,2,FALSE),VLOOKUP($E4511,'Daycare Packages'!$A:$G,7,FALSE)))</f>
        <v>27</v>
      </c>
      <c r="G4511" s="15"/>
      <c r="H4511" s="15">
        <f t="shared" si="162"/>
        <v>27</v>
      </c>
      <c r="I4511" s="198">
        <f t="shared" si="163"/>
        <v>4</v>
      </c>
    </row>
    <row r="4512" spans="1:9" x14ac:dyDescent="0.3">
      <c r="A4512" s="10">
        <v>43572</v>
      </c>
      <c r="B4512" s="11" t="s">
        <v>171</v>
      </c>
      <c r="C4512" s="11" t="s">
        <v>693</v>
      </c>
      <c r="D4512" s="11" t="s">
        <v>662</v>
      </c>
      <c r="E4512" s="11">
        <v>6804106</v>
      </c>
      <c r="F4512" s="15">
        <f>IF(ISBLANK($D4512),"",IF(ISBLANK($E4512),VLOOKUP($D4512,$J:$K,2,FALSE),VLOOKUP($E4512,'Daycare Packages'!$A:$G,7,FALSE)))</f>
        <v>26</v>
      </c>
      <c r="G4512" s="15"/>
      <c r="H4512" s="15">
        <f t="shared" si="162"/>
        <v>26</v>
      </c>
      <c r="I4512" s="198">
        <f t="shared" si="163"/>
        <v>4</v>
      </c>
    </row>
    <row r="4513" spans="1:10" x14ac:dyDescent="0.3">
      <c r="A4513" s="10">
        <v>43572</v>
      </c>
      <c r="B4513" s="11" t="s">
        <v>371</v>
      </c>
      <c r="C4513" s="11" t="s">
        <v>642</v>
      </c>
      <c r="D4513" s="11" t="s">
        <v>662</v>
      </c>
      <c r="E4513" s="11">
        <v>6781287</v>
      </c>
      <c r="F4513" s="15">
        <f>IF(ISBLANK($D4513),"",IF(ISBLANK($E4513),VLOOKUP($D4513,$J:$K,2,FALSE),VLOOKUP($E4513,'Daycare Packages'!$A:$G,7,FALSE)))</f>
        <v>27</v>
      </c>
      <c r="G4513" s="15"/>
      <c r="H4513" s="15">
        <f t="shared" si="162"/>
        <v>27</v>
      </c>
      <c r="I4513" s="198">
        <f t="shared" si="163"/>
        <v>4</v>
      </c>
    </row>
    <row r="4514" spans="1:10" x14ac:dyDescent="0.3">
      <c r="A4514" s="10">
        <v>43572</v>
      </c>
      <c r="B4514" s="11" t="s">
        <v>716</v>
      </c>
      <c r="C4514" s="11" t="s">
        <v>717</v>
      </c>
      <c r="D4514" s="11" t="s">
        <v>662</v>
      </c>
      <c r="F4514" s="15">
        <f>IF(ISBLANK($D4514),"",IF(ISBLANK($E4514),VLOOKUP($D4514,$J:$K,2,FALSE),VLOOKUP($E4514,'Daycare Packages'!$A:$G,7,FALSE)))</f>
        <v>30</v>
      </c>
      <c r="G4514" s="15"/>
      <c r="H4514" s="15">
        <f t="shared" si="162"/>
        <v>30</v>
      </c>
      <c r="I4514" s="198">
        <f t="shared" si="163"/>
        <v>4</v>
      </c>
    </row>
    <row r="4515" spans="1:10" x14ac:dyDescent="0.3">
      <c r="A4515" s="10">
        <v>43572</v>
      </c>
      <c r="B4515" s="11" t="s">
        <v>109</v>
      </c>
      <c r="C4515" s="11" t="s">
        <v>930</v>
      </c>
      <c r="D4515" s="11" t="s">
        <v>662</v>
      </c>
      <c r="E4515" s="11">
        <v>6735833</v>
      </c>
      <c r="F4515" s="15">
        <f>IF(ISBLANK($D4515),"",IF(ISBLANK($E4515),VLOOKUP($D4515,$J:$K,2,FALSE),VLOOKUP($E4515,'Daycare Packages'!$A:$G,7,FALSE)))</f>
        <v>22</v>
      </c>
      <c r="G4515" s="15"/>
      <c r="H4515" s="15">
        <f t="shared" si="162"/>
        <v>22</v>
      </c>
      <c r="I4515" s="198">
        <f t="shared" si="163"/>
        <v>4</v>
      </c>
    </row>
    <row r="4516" spans="1:10" x14ac:dyDescent="0.3">
      <c r="A4516" s="55">
        <v>43572</v>
      </c>
      <c r="B4516" s="56" t="s">
        <v>109</v>
      </c>
      <c r="C4516" s="56" t="s">
        <v>883</v>
      </c>
      <c r="D4516" s="56" t="s">
        <v>662</v>
      </c>
      <c r="E4516" s="56">
        <v>6735833</v>
      </c>
      <c r="F4516" s="59">
        <f>IF(ISBLANK($D4516),"",IF(ISBLANK($E4516),VLOOKUP($D4516,$J:$K,2,FALSE),VLOOKUP($E4516,'Daycare Packages'!$A:$G,7,FALSE)))</f>
        <v>22</v>
      </c>
      <c r="G4516" s="59"/>
      <c r="H4516" s="59">
        <f t="shared" si="162"/>
        <v>22</v>
      </c>
      <c r="I4516" s="198">
        <f t="shared" si="163"/>
        <v>4</v>
      </c>
    </row>
    <row r="4517" spans="1:10" x14ac:dyDescent="0.3">
      <c r="A4517" s="10">
        <v>43573</v>
      </c>
      <c r="B4517" s="11" t="s">
        <v>1352</v>
      </c>
      <c r="C4517" s="11" t="s">
        <v>1353</v>
      </c>
      <c r="D4517" s="11" t="s">
        <v>671</v>
      </c>
      <c r="F4517" s="15">
        <f>IF(ISBLANK($D4517),"",IF(ISBLANK($E4517),VLOOKUP($D4517,$J:$K,2,FALSE),VLOOKUP($E4517,'Daycare Packages'!$A:$G,7,FALSE)))</f>
        <v>0</v>
      </c>
      <c r="G4517" s="15"/>
      <c r="H4517" s="15">
        <f t="shared" si="162"/>
        <v>0</v>
      </c>
      <c r="I4517" s="198">
        <f t="shared" si="163"/>
        <v>4</v>
      </c>
      <c r="J4517" s="13" t="s">
        <v>1009</v>
      </c>
    </row>
    <row r="4518" spans="1:10" x14ac:dyDescent="0.3">
      <c r="A4518" s="10">
        <v>43573</v>
      </c>
      <c r="B4518" s="11" t="s">
        <v>1307</v>
      </c>
      <c r="C4518" s="11" t="s">
        <v>735</v>
      </c>
      <c r="D4518" s="11" t="s">
        <v>671</v>
      </c>
      <c r="F4518" s="15">
        <f>IF(ISBLANK($D4518),"",IF(ISBLANK($E4518),VLOOKUP($D4518,$J:$K,2,FALSE),VLOOKUP($E4518,'Daycare Packages'!$A:$G,7,FALSE)))</f>
        <v>0</v>
      </c>
      <c r="G4518" s="15"/>
      <c r="H4518" s="15">
        <f t="shared" si="162"/>
        <v>0</v>
      </c>
      <c r="I4518" s="198">
        <f t="shared" si="163"/>
        <v>4</v>
      </c>
    </row>
    <row r="4519" spans="1:10" x14ac:dyDescent="0.3">
      <c r="A4519" s="10">
        <v>43573</v>
      </c>
      <c r="B4519" s="11" t="s">
        <v>667</v>
      </c>
      <c r="C4519" s="11" t="s">
        <v>668</v>
      </c>
      <c r="D4519" s="11" t="s">
        <v>659</v>
      </c>
      <c r="F4519" s="15">
        <f>IF(ISBLANK($D4519),"",IF(ISBLANK($E4519),VLOOKUP($D4519,$J:$K,2,FALSE),VLOOKUP($E4519,'Daycare Packages'!$A:$G,7,FALSE)))</f>
        <v>20</v>
      </c>
      <c r="G4519" s="15"/>
      <c r="H4519" s="15">
        <f t="shared" si="162"/>
        <v>20</v>
      </c>
      <c r="I4519" s="198">
        <f t="shared" si="163"/>
        <v>4</v>
      </c>
    </row>
    <row r="4520" spans="1:10" x14ac:dyDescent="0.3">
      <c r="A4520" s="10">
        <v>43573</v>
      </c>
      <c r="B4520" s="11" t="s">
        <v>1354</v>
      </c>
      <c r="C4520" s="11" t="s">
        <v>871</v>
      </c>
      <c r="D4520" s="11" t="s">
        <v>671</v>
      </c>
      <c r="F4520" s="15">
        <f>IF(ISBLANK($D4520),"",IF(ISBLANK($E4520),VLOOKUP($D4520,$J:$K,2,FALSE),VLOOKUP($E4520,'Daycare Packages'!$A:$G,7,FALSE)))</f>
        <v>0</v>
      </c>
      <c r="G4520" s="15"/>
      <c r="H4520" s="15">
        <f t="shared" si="162"/>
        <v>0</v>
      </c>
      <c r="I4520" s="198">
        <f t="shared" si="163"/>
        <v>4</v>
      </c>
    </row>
    <row r="4521" spans="1:10" x14ac:dyDescent="0.3">
      <c r="A4521" s="10">
        <v>43573</v>
      </c>
      <c r="B4521" s="11" t="s">
        <v>190</v>
      </c>
      <c r="C4521" s="11" t="s">
        <v>718</v>
      </c>
      <c r="D4521" s="11" t="s">
        <v>659</v>
      </c>
      <c r="F4521" s="15">
        <f>IF(ISBLANK($D4521),"",IF(ISBLANK($E4521),VLOOKUP($D4521,$J:$K,2,FALSE),VLOOKUP($E4521,'Daycare Packages'!$A:$G,7,FALSE)))</f>
        <v>20</v>
      </c>
      <c r="G4521" s="15"/>
      <c r="H4521" s="15">
        <f t="shared" si="162"/>
        <v>20</v>
      </c>
      <c r="I4521" s="198">
        <f t="shared" si="163"/>
        <v>4</v>
      </c>
    </row>
    <row r="4522" spans="1:10" x14ac:dyDescent="0.3">
      <c r="A4522" s="10">
        <v>43573</v>
      </c>
      <c r="B4522" s="11" t="s">
        <v>152</v>
      </c>
      <c r="C4522" s="11" t="s">
        <v>679</v>
      </c>
      <c r="D4522" s="11" t="s">
        <v>662</v>
      </c>
      <c r="E4522" s="11">
        <v>6804823</v>
      </c>
      <c r="F4522" s="15">
        <f>IF(ISBLANK($D4522),"",IF(ISBLANK($E4522),VLOOKUP($D4522,$J:$K,2,FALSE),VLOOKUP($E4522,'Daycare Packages'!$A:$G,7,FALSE)))</f>
        <v>23</v>
      </c>
      <c r="G4522" s="15"/>
      <c r="H4522" s="15">
        <f t="shared" si="162"/>
        <v>23</v>
      </c>
      <c r="I4522" s="198">
        <f t="shared" si="163"/>
        <v>4</v>
      </c>
    </row>
    <row r="4523" spans="1:10" x14ac:dyDescent="0.3">
      <c r="A4523" s="10">
        <v>43573</v>
      </c>
      <c r="B4523" s="11" t="s">
        <v>1259</v>
      </c>
      <c r="C4523" s="11" t="s">
        <v>229</v>
      </c>
      <c r="D4523" s="11" t="s">
        <v>659</v>
      </c>
      <c r="F4523" s="15">
        <f>IF(ISBLANK($D4523),"",IF(ISBLANK($E4523),VLOOKUP($D4523,$J:$K,2,FALSE),VLOOKUP($E4523,'Daycare Packages'!$A:$G,7,FALSE)))</f>
        <v>20</v>
      </c>
      <c r="G4523" s="15"/>
      <c r="H4523" s="15">
        <f t="shared" si="162"/>
        <v>20</v>
      </c>
      <c r="I4523" s="198">
        <f t="shared" si="163"/>
        <v>4</v>
      </c>
    </row>
    <row r="4524" spans="1:10" x14ac:dyDescent="0.3">
      <c r="A4524" s="10">
        <v>43573</v>
      </c>
      <c r="B4524" s="11" t="s">
        <v>889</v>
      </c>
      <c r="C4524" s="11" t="s">
        <v>890</v>
      </c>
      <c r="D4524" s="11" t="s">
        <v>662</v>
      </c>
      <c r="F4524" s="15">
        <f>IF(ISBLANK($D4524),"",IF(ISBLANK($E4524),VLOOKUP($D4524,$J:$K,2,FALSE),VLOOKUP($E4524,'Daycare Packages'!$A:$G,7,FALSE)))</f>
        <v>30</v>
      </c>
      <c r="G4524" s="15"/>
      <c r="H4524" s="15">
        <f t="shared" si="162"/>
        <v>30</v>
      </c>
      <c r="I4524" s="198">
        <f t="shared" si="163"/>
        <v>4</v>
      </c>
    </row>
    <row r="4525" spans="1:10" x14ac:dyDescent="0.3">
      <c r="A4525" s="10">
        <v>43573</v>
      </c>
      <c r="B4525" s="11" t="s">
        <v>891</v>
      </c>
      <c r="C4525" s="11" t="s">
        <v>804</v>
      </c>
      <c r="D4525" s="11" t="s">
        <v>662</v>
      </c>
      <c r="F4525" s="15">
        <f>IF(ISBLANK($D4525),"",IF(ISBLANK($E4525),VLOOKUP($D4525,$J:$K,2,FALSE),VLOOKUP($E4525,'Daycare Packages'!$A:$G,7,FALSE)))</f>
        <v>30</v>
      </c>
      <c r="G4525" s="15"/>
      <c r="H4525" s="15">
        <f t="shared" si="162"/>
        <v>30</v>
      </c>
      <c r="I4525" s="198">
        <f t="shared" si="163"/>
        <v>4</v>
      </c>
    </row>
    <row r="4526" spans="1:10" x14ac:dyDescent="0.3">
      <c r="A4526" s="10">
        <v>43573</v>
      </c>
      <c r="B4526" s="11" t="s">
        <v>237</v>
      </c>
      <c r="C4526" s="11" t="s">
        <v>707</v>
      </c>
      <c r="D4526" s="11" t="s">
        <v>662</v>
      </c>
      <c r="F4526" s="15">
        <f>IF(ISBLANK($D4526),"",IF(ISBLANK($E4526),VLOOKUP($D4526,$J:$K,2,FALSE),VLOOKUP($E4526,'Daycare Packages'!$A:$G,7,FALSE)))</f>
        <v>30</v>
      </c>
      <c r="G4526" s="15"/>
      <c r="H4526" s="15">
        <f t="shared" si="162"/>
        <v>30</v>
      </c>
      <c r="I4526" s="198">
        <f t="shared" si="163"/>
        <v>4</v>
      </c>
    </row>
    <row r="4527" spans="1:10" x14ac:dyDescent="0.3">
      <c r="A4527" s="10">
        <v>43573</v>
      </c>
      <c r="B4527" s="11" t="s">
        <v>933</v>
      </c>
      <c r="C4527" s="11" t="s">
        <v>618</v>
      </c>
      <c r="D4527" s="11" t="s">
        <v>662</v>
      </c>
      <c r="F4527" s="15">
        <f>IF(ISBLANK($D4527),"",IF(ISBLANK($E4527),VLOOKUP($D4527,$J:$K,2,FALSE),VLOOKUP($E4527,'Daycare Packages'!$A:$G,7,FALSE)))</f>
        <v>30</v>
      </c>
      <c r="G4527" s="15"/>
      <c r="H4527" s="15">
        <f t="shared" si="162"/>
        <v>30</v>
      </c>
      <c r="I4527" s="198">
        <f t="shared" si="163"/>
        <v>4</v>
      </c>
    </row>
    <row r="4528" spans="1:10" x14ac:dyDescent="0.3">
      <c r="A4528" s="10">
        <v>43573</v>
      </c>
      <c r="B4528" s="11" t="s">
        <v>1311</v>
      </c>
      <c r="C4528" s="11" t="s">
        <v>1312</v>
      </c>
      <c r="D4528" s="11" t="s">
        <v>662</v>
      </c>
      <c r="E4528" s="11">
        <v>6829230</v>
      </c>
      <c r="F4528" s="15">
        <f>IF(ISBLANK($D4528),"",IF(ISBLANK($E4528),VLOOKUP($D4528,$J:$K,2,FALSE),VLOOKUP($E4528,'Daycare Packages'!$A:$G,7,FALSE)))</f>
        <v>23</v>
      </c>
      <c r="G4528" s="15"/>
      <c r="H4528" s="15">
        <f t="shared" si="162"/>
        <v>23</v>
      </c>
      <c r="I4528" s="198">
        <f t="shared" si="163"/>
        <v>4</v>
      </c>
    </row>
    <row r="4529" spans="1:9" x14ac:dyDescent="0.3">
      <c r="A4529" s="10">
        <v>43573</v>
      </c>
      <c r="B4529" s="11" t="s">
        <v>123</v>
      </c>
      <c r="C4529" s="11" t="s">
        <v>507</v>
      </c>
      <c r="D4529" s="11" t="s">
        <v>662</v>
      </c>
      <c r="E4529" s="11">
        <v>6644301</v>
      </c>
      <c r="F4529" s="15">
        <f>IF(ISBLANK($D4529),"",IF(ISBLANK($E4529),VLOOKUP($D4529,$J:$K,2,FALSE),VLOOKUP($E4529,'Daycare Packages'!$A:$G,7,FALSE)))</f>
        <v>22</v>
      </c>
      <c r="G4529" s="15"/>
      <c r="H4529" s="15">
        <f t="shared" si="162"/>
        <v>22</v>
      </c>
      <c r="I4529" s="198">
        <f t="shared" si="163"/>
        <v>4</v>
      </c>
    </row>
    <row r="4530" spans="1:9" x14ac:dyDescent="0.3">
      <c r="A4530" s="10">
        <v>43573</v>
      </c>
      <c r="B4530" s="11" t="s">
        <v>1291</v>
      </c>
      <c r="C4530" s="11" t="s">
        <v>937</v>
      </c>
      <c r="D4530" s="11" t="s">
        <v>662</v>
      </c>
      <c r="F4530" s="15">
        <f>IF(ISBLANK($D4530),"",IF(ISBLANK($E4530),VLOOKUP($D4530,$J:$K,2,FALSE),VLOOKUP($E4530,'Daycare Packages'!$A:$G,7,FALSE)))</f>
        <v>30</v>
      </c>
      <c r="G4530" s="15"/>
      <c r="H4530" s="15">
        <f t="shared" si="162"/>
        <v>30</v>
      </c>
      <c r="I4530" s="198">
        <f t="shared" si="163"/>
        <v>4</v>
      </c>
    </row>
    <row r="4531" spans="1:9" x14ac:dyDescent="0.3">
      <c r="A4531" s="10">
        <v>43573</v>
      </c>
      <c r="B4531" s="11" t="s">
        <v>189</v>
      </c>
      <c r="C4531" s="11" t="s">
        <v>638</v>
      </c>
      <c r="D4531" s="11" t="s">
        <v>662</v>
      </c>
      <c r="E4531" s="11">
        <v>6725260</v>
      </c>
      <c r="F4531" s="15">
        <f>IF(ISBLANK($D4531),"",IF(ISBLANK($E4531),VLOOKUP($D4531,$J:$K,2,FALSE),VLOOKUP($E4531,'Daycare Packages'!$A:$G,7,FALSE)))</f>
        <v>22</v>
      </c>
      <c r="G4531" s="15"/>
      <c r="H4531" s="15">
        <f t="shared" si="162"/>
        <v>22</v>
      </c>
      <c r="I4531" s="198">
        <f t="shared" si="163"/>
        <v>4</v>
      </c>
    </row>
    <row r="4532" spans="1:9" x14ac:dyDescent="0.3">
      <c r="A4532" s="10">
        <v>43573</v>
      </c>
      <c r="B4532" s="11" t="s">
        <v>873</v>
      </c>
      <c r="C4532" s="11" t="s">
        <v>493</v>
      </c>
      <c r="D4532" s="11" t="s">
        <v>662</v>
      </c>
      <c r="F4532" s="15">
        <f>IF(ISBLANK($D4532),"",IF(ISBLANK($E4532),VLOOKUP($D4532,$J:$K,2,FALSE),VLOOKUP($E4532,'Daycare Packages'!$A:$G,7,FALSE)))</f>
        <v>30</v>
      </c>
      <c r="G4532" s="15"/>
      <c r="H4532" s="15">
        <f t="shared" si="162"/>
        <v>30</v>
      </c>
      <c r="I4532" s="198">
        <f t="shared" si="163"/>
        <v>4</v>
      </c>
    </row>
    <row r="4533" spans="1:9" x14ac:dyDescent="0.3">
      <c r="A4533" s="10">
        <v>43573</v>
      </c>
      <c r="B4533" s="11" t="s">
        <v>196</v>
      </c>
      <c r="C4533" s="11" t="s">
        <v>432</v>
      </c>
      <c r="D4533" s="11" t="s">
        <v>662</v>
      </c>
      <c r="F4533" s="15">
        <f>IF(ISBLANK($D4533),"",IF(ISBLANK($E4533),VLOOKUP($D4533,$J:$K,2,FALSE),VLOOKUP($E4533,'Daycare Packages'!$A:$G,7,FALSE)))</f>
        <v>30</v>
      </c>
      <c r="G4533" s="15"/>
      <c r="H4533" s="15">
        <f t="shared" si="162"/>
        <v>30</v>
      </c>
      <c r="I4533" s="198">
        <f t="shared" si="163"/>
        <v>4</v>
      </c>
    </row>
    <row r="4534" spans="1:9" x14ac:dyDescent="0.3">
      <c r="A4534" s="10">
        <v>43573</v>
      </c>
      <c r="B4534" s="11" t="s">
        <v>722</v>
      </c>
      <c r="C4534" s="11" t="s">
        <v>548</v>
      </c>
      <c r="D4534" s="11" t="s">
        <v>662</v>
      </c>
      <c r="F4534" s="15">
        <f>IF(ISBLANK($D4534),"",IF(ISBLANK($E4534),VLOOKUP($D4534,$J:$K,2,FALSE),VLOOKUP($E4534,'Daycare Packages'!$A:$G,7,FALSE)))</f>
        <v>30</v>
      </c>
      <c r="G4534" s="15"/>
      <c r="H4534" s="15">
        <f t="shared" si="162"/>
        <v>30</v>
      </c>
      <c r="I4534" s="198">
        <f t="shared" si="163"/>
        <v>4</v>
      </c>
    </row>
    <row r="4535" spans="1:9" x14ac:dyDescent="0.3">
      <c r="A4535" s="10">
        <v>43573</v>
      </c>
      <c r="B4535" s="11" t="s">
        <v>114</v>
      </c>
      <c r="C4535" s="11" t="s">
        <v>789</v>
      </c>
      <c r="D4535" s="11" t="s">
        <v>662</v>
      </c>
      <c r="E4535" s="11">
        <v>6735275</v>
      </c>
      <c r="F4535" s="15">
        <f>IF(ISBLANK($D4535),"",IF(ISBLANK($E4535),VLOOKUP($D4535,$J:$K,2,FALSE),VLOOKUP($E4535,'Daycare Packages'!$A:$G,7,FALSE)))</f>
        <v>22</v>
      </c>
      <c r="G4535" s="15"/>
      <c r="H4535" s="15">
        <f t="shared" si="162"/>
        <v>22</v>
      </c>
      <c r="I4535" s="198">
        <f t="shared" si="163"/>
        <v>4</v>
      </c>
    </row>
    <row r="4536" spans="1:9" x14ac:dyDescent="0.3">
      <c r="A4536" s="10">
        <v>43573</v>
      </c>
      <c r="B4536" s="11" t="s">
        <v>690</v>
      </c>
      <c r="C4536" s="11" t="s">
        <v>691</v>
      </c>
      <c r="D4536" s="11" t="s">
        <v>662</v>
      </c>
      <c r="E4536" s="11">
        <v>6829038</v>
      </c>
      <c r="F4536" s="15">
        <f>IF(ISBLANK($D4536),"",IF(ISBLANK($E4536),VLOOKUP($D4536,$J:$K,2,FALSE),VLOOKUP($E4536,'Daycare Packages'!$A:$G,7,FALSE)))</f>
        <v>25</v>
      </c>
      <c r="G4536" s="15"/>
      <c r="H4536" s="15">
        <f t="shared" si="162"/>
        <v>25</v>
      </c>
      <c r="I4536" s="198">
        <f t="shared" si="163"/>
        <v>4</v>
      </c>
    </row>
    <row r="4537" spans="1:9" x14ac:dyDescent="0.3">
      <c r="A4537" s="10">
        <v>43573</v>
      </c>
      <c r="B4537" s="11" t="s">
        <v>845</v>
      </c>
      <c r="C4537" s="11" t="s">
        <v>846</v>
      </c>
      <c r="D4537" s="11" t="s">
        <v>662</v>
      </c>
      <c r="F4537" s="15">
        <f>IF(ISBLANK($D4537),"",IF(ISBLANK($E4537),VLOOKUP($D4537,$J:$K,2,FALSE),VLOOKUP($E4537,'Daycare Packages'!$A:$G,7,FALSE)))</f>
        <v>30</v>
      </c>
      <c r="G4537" s="15"/>
      <c r="H4537" s="15">
        <f t="shared" si="162"/>
        <v>30</v>
      </c>
      <c r="I4537" s="198">
        <f t="shared" si="163"/>
        <v>4</v>
      </c>
    </row>
    <row r="4538" spans="1:9" x14ac:dyDescent="0.3">
      <c r="A4538" s="10">
        <v>43573</v>
      </c>
      <c r="B4538" s="11" t="s">
        <v>210</v>
      </c>
      <c r="C4538" s="11" t="s">
        <v>916</v>
      </c>
      <c r="D4538" s="11" t="s">
        <v>662</v>
      </c>
      <c r="E4538" s="11">
        <v>6784040</v>
      </c>
      <c r="F4538" s="15">
        <f>IF(ISBLANK($D4538),"",IF(ISBLANK($E4538),VLOOKUP($D4538,$J:$K,2,FALSE),VLOOKUP($E4538,'Daycare Packages'!$A:$G,7,FALSE)))</f>
        <v>27</v>
      </c>
      <c r="G4538" s="15"/>
      <c r="H4538" s="15">
        <f t="shared" si="162"/>
        <v>27</v>
      </c>
      <c r="I4538" s="198">
        <f t="shared" si="163"/>
        <v>4</v>
      </c>
    </row>
    <row r="4539" spans="1:9" x14ac:dyDescent="0.3">
      <c r="A4539" s="10">
        <v>43573</v>
      </c>
      <c r="B4539" s="11" t="s">
        <v>210</v>
      </c>
      <c r="C4539" s="11" t="s">
        <v>460</v>
      </c>
      <c r="D4539" s="11" t="s">
        <v>662</v>
      </c>
      <c r="E4539" s="11">
        <v>6784040</v>
      </c>
      <c r="F4539" s="15">
        <f>IF(ISBLANK($D4539),"",IF(ISBLANK($E4539),VLOOKUP($D4539,$J:$K,2,FALSE),VLOOKUP($E4539,'Daycare Packages'!$A:$G,7,FALSE)))</f>
        <v>27</v>
      </c>
      <c r="G4539" s="15"/>
      <c r="H4539" s="15">
        <f t="shared" si="162"/>
        <v>27</v>
      </c>
      <c r="I4539" s="198">
        <f t="shared" si="163"/>
        <v>4</v>
      </c>
    </row>
    <row r="4540" spans="1:9" x14ac:dyDescent="0.3">
      <c r="A4540" s="10">
        <v>43573</v>
      </c>
      <c r="B4540" s="11" t="s">
        <v>459</v>
      </c>
      <c r="C4540" s="11" t="s">
        <v>460</v>
      </c>
      <c r="D4540" s="11" t="s">
        <v>662</v>
      </c>
      <c r="F4540" s="15">
        <f>IF(ISBLANK($D4540),"",IF(ISBLANK($E4540),VLOOKUP($D4540,$J:$K,2,FALSE),VLOOKUP($E4540,'Daycare Packages'!$A:$G,7,FALSE)))</f>
        <v>30</v>
      </c>
      <c r="G4540" s="15"/>
      <c r="H4540" s="15">
        <f t="shared" si="162"/>
        <v>30</v>
      </c>
      <c r="I4540" s="198">
        <f t="shared" si="163"/>
        <v>4</v>
      </c>
    </row>
    <row r="4541" spans="1:9" x14ac:dyDescent="0.3">
      <c r="A4541" s="10">
        <v>43573</v>
      </c>
      <c r="B4541" s="11" t="s">
        <v>146</v>
      </c>
      <c r="C4541" s="11" t="s">
        <v>705</v>
      </c>
      <c r="D4541" s="11" t="s">
        <v>662</v>
      </c>
      <c r="E4541" s="11">
        <v>6690320</v>
      </c>
      <c r="F4541" s="15">
        <f>IF(ISBLANK($D4541),"",IF(ISBLANK($E4541),VLOOKUP($D4541,$J:$K,2,FALSE),VLOOKUP($E4541,'Daycare Packages'!$A:$G,7,FALSE)))</f>
        <v>22</v>
      </c>
      <c r="G4541" s="15"/>
      <c r="H4541" s="15">
        <f t="shared" si="162"/>
        <v>22</v>
      </c>
      <c r="I4541" s="198">
        <f t="shared" si="163"/>
        <v>4</v>
      </c>
    </row>
    <row r="4542" spans="1:9" x14ac:dyDescent="0.3">
      <c r="A4542" s="10">
        <v>43573</v>
      </c>
      <c r="B4542" s="11" t="s">
        <v>145</v>
      </c>
      <c r="C4542" s="11" t="s">
        <v>811</v>
      </c>
      <c r="D4542" s="11" t="s">
        <v>662</v>
      </c>
      <c r="E4542" s="11">
        <v>6758720</v>
      </c>
      <c r="F4542" s="15">
        <f>IF(ISBLANK($D4542),"",IF(ISBLANK($E4542),VLOOKUP($D4542,$J:$K,2,FALSE),VLOOKUP($E4542,'Daycare Packages'!$A:$G,7,FALSE)))</f>
        <v>27</v>
      </c>
      <c r="G4542" s="15"/>
      <c r="H4542" s="15">
        <f t="shared" si="162"/>
        <v>27</v>
      </c>
      <c r="I4542" s="198">
        <f t="shared" si="163"/>
        <v>4</v>
      </c>
    </row>
    <row r="4543" spans="1:9" x14ac:dyDescent="0.3">
      <c r="A4543" s="10">
        <v>43573</v>
      </c>
      <c r="B4543" s="11" t="s">
        <v>154</v>
      </c>
      <c r="C4543" s="11" t="s">
        <v>729</v>
      </c>
      <c r="D4543" s="11" t="s">
        <v>662</v>
      </c>
      <c r="E4543" s="11">
        <v>6813143</v>
      </c>
      <c r="F4543" s="15">
        <f>IF(ISBLANK($D4543),"",IF(ISBLANK($E4543),VLOOKUP($D4543,$J:$K,2,FALSE),VLOOKUP($E4543,'Daycare Packages'!$A:$G,7,FALSE)))</f>
        <v>27</v>
      </c>
      <c r="G4543" s="15"/>
      <c r="H4543" s="15">
        <f t="shared" si="162"/>
        <v>27</v>
      </c>
      <c r="I4543" s="198">
        <f t="shared" si="163"/>
        <v>4</v>
      </c>
    </row>
    <row r="4544" spans="1:9" x14ac:dyDescent="0.3">
      <c r="A4544" s="10">
        <v>43573</v>
      </c>
      <c r="B4544" s="11" t="s">
        <v>163</v>
      </c>
      <c r="C4544" s="11" t="s">
        <v>805</v>
      </c>
      <c r="D4544" s="11" t="s">
        <v>662</v>
      </c>
      <c r="E4544" s="11">
        <v>6815937</v>
      </c>
      <c r="F4544" s="15">
        <f>IF(ISBLANK($D4544),"",IF(ISBLANK($E4544),VLOOKUP($D4544,$J:$K,2,FALSE),VLOOKUP($E4544,'Daycare Packages'!$A:$G,7,FALSE)))</f>
        <v>27</v>
      </c>
      <c r="G4544" s="15"/>
      <c r="H4544" s="15">
        <f t="shared" ref="H4544:H4607" si="164">IF(ISBLANK(D4544),"",SUM(F4544:G4544))</f>
        <v>27</v>
      </c>
      <c r="I4544" s="198">
        <f t="shared" si="163"/>
        <v>4</v>
      </c>
    </row>
    <row r="4545" spans="1:9" x14ac:dyDescent="0.3">
      <c r="A4545" s="10">
        <v>43573</v>
      </c>
      <c r="B4545" s="11" t="s">
        <v>111</v>
      </c>
      <c r="C4545" s="11" t="s">
        <v>821</v>
      </c>
      <c r="D4545" s="11" t="s">
        <v>662</v>
      </c>
      <c r="E4545" s="11">
        <v>6559448</v>
      </c>
      <c r="F4545" s="15">
        <f>IF(ISBLANK($D4545),"",IF(ISBLANK($E4545),VLOOKUP($D4545,$J:$K,2,FALSE),VLOOKUP($E4545,'Daycare Packages'!$A:$G,7,FALSE)))</f>
        <v>22</v>
      </c>
      <c r="G4545" s="15"/>
      <c r="H4545" s="15">
        <f t="shared" si="164"/>
        <v>22</v>
      </c>
      <c r="I4545" s="198">
        <f t="shared" si="163"/>
        <v>4</v>
      </c>
    </row>
    <row r="4546" spans="1:9" x14ac:dyDescent="0.3">
      <c r="A4546" s="10">
        <v>43573</v>
      </c>
      <c r="B4546" s="11" t="s">
        <v>111</v>
      </c>
      <c r="C4546" s="11" t="s">
        <v>789</v>
      </c>
      <c r="D4546" s="11" t="s">
        <v>662</v>
      </c>
      <c r="E4546" s="11">
        <v>6559448</v>
      </c>
      <c r="F4546" s="15">
        <f>IF(ISBLANK($D4546),"",IF(ISBLANK($E4546),VLOOKUP($D4546,$J:$K,2,FALSE),VLOOKUP($E4546,'Daycare Packages'!$A:$G,7,FALSE)))</f>
        <v>22</v>
      </c>
      <c r="G4546" s="15"/>
      <c r="H4546" s="15">
        <f t="shared" si="164"/>
        <v>22</v>
      </c>
      <c r="I4546" s="198">
        <f t="shared" si="163"/>
        <v>4</v>
      </c>
    </row>
    <row r="4547" spans="1:9" x14ac:dyDescent="0.3">
      <c r="A4547" s="10">
        <v>43573</v>
      </c>
      <c r="B4547" s="11" t="s">
        <v>820</v>
      </c>
      <c r="C4547" s="11" t="s">
        <v>402</v>
      </c>
      <c r="D4547" s="11" t="s">
        <v>662</v>
      </c>
      <c r="F4547" s="15">
        <f>IF(ISBLANK($D4547),"",IF(ISBLANK($E4547),VLOOKUP($D4547,$J:$K,2,FALSE),VLOOKUP($E4547,'Daycare Packages'!$A:$G,7,FALSE)))</f>
        <v>30</v>
      </c>
      <c r="G4547" s="15"/>
      <c r="H4547" s="15">
        <f t="shared" si="164"/>
        <v>30</v>
      </c>
      <c r="I4547" s="198">
        <f t="shared" ref="I4547:I4610" si="165">IF(A4547="",0,MONTH(A4547))</f>
        <v>4</v>
      </c>
    </row>
    <row r="4548" spans="1:9" x14ac:dyDescent="0.3">
      <c r="A4548" s="10">
        <v>43573</v>
      </c>
      <c r="B4548" s="11" t="s">
        <v>760</v>
      </c>
      <c r="C4548" s="11" t="s">
        <v>761</v>
      </c>
      <c r="D4548" s="11" t="s">
        <v>662</v>
      </c>
      <c r="F4548" s="15">
        <f>IF(ISBLANK($D4548),"",IF(ISBLANK($E4548),VLOOKUP($D4548,$J:$K,2,FALSE),VLOOKUP($E4548,'Daycare Packages'!$A:$G,7,FALSE)))</f>
        <v>30</v>
      </c>
      <c r="G4548" s="15"/>
      <c r="H4548" s="15">
        <f t="shared" si="164"/>
        <v>30</v>
      </c>
      <c r="I4548" s="198">
        <f t="shared" si="165"/>
        <v>4</v>
      </c>
    </row>
    <row r="4549" spans="1:9" x14ac:dyDescent="0.3">
      <c r="A4549" s="10">
        <v>43573</v>
      </c>
      <c r="B4549" s="11" t="s">
        <v>140</v>
      </c>
      <c r="C4549" s="11" t="s">
        <v>475</v>
      </c>
      <c r="D4549" s="11" t="s">
        <v>662</v>
      </c>
      <c r="E4549" s="11">
        <v>6777117</v>
      </c>
      <c r="F4549" s="15">
        <f>IF(ISBLANK($D4549),"",IF(ISBLANK($E4549),VLOOKUP($D4549,$J:$K,2,FALSE),VLOOKUP($E4549,'Daycare Packages'!$A:$G,7,FALSE)))</f>
        <v>26</v>
      </c>
      <c r="G4549" s="15"/>
      <c r="H4549" s="15">
        <f t="shared" si="164"/>
        <v>26</v>
      </c>
      <c r="I4549" s="198">
        <f t="shared" si="165"/>
        <v>4</v>
      </c>
    </row>
    <row r="4550" spans="1:9" x14ac:dyDescent="0.3">
      <c r="A4550" s="10">
        <v>43573</v>
      </c>
      <c r="B4550" s="11" t="s">
        <v>136</v>
      </c>
      <c r="C4550" s="11" t="s">
        <v>650</v>
      </c>
      <c r="D4550" s="11" t="s">
        <v>662</v>
      </c>
      <c r="E4550" s="11">
        <v>6663980</v>
      </c>
      <c r="F4550" s="15">
        <f>IF(ISBLANK($D4550),"",IF(ISBLANK($E4550),VLOOKUP($D4550,$J:$K,2,FALSE),VLOOKUP($E4550,'Daycare Packages'!$A:$G,7,FALSE)))</f>
        <v>25</v>
      </c>
      <c r="G4550" s="15"/>
      <c r="H4550" s="15">
        <f t="shared" si="164"/>
        <v>25</v>
      </c>
      <c r="I4550" s="198">
        <f t="shared" si="165"/>
        <v>4</v>
      </c>
    </row>
    <row r="4551" spans="1:9" x14ac:dyDescent="0.3">
      <c r="A4551" s="10">
        <v>43573</v>
      </c>
      <c r="B4551" s="11" t="s">
        <v>924</v>
      </c>
      <c r="C4551" s="11" t="s">
        <v>925</v>
      </c>
      <c r="D4551" s="11" t="s">
        <v>662</v>
      </c>
      <c r="F4551" s="15">
        <f>IF(ISBLANK($D4551),"",IF(ISBLANK($E4551),VLOOKUP($D4551,$J:$K,2,FALSE),VLOOKUP($E4551,'Daycare Packages'!$A:$G,7,FALSE)))</f>
        <v>30</v>
      </c>
      <c r="G4551" s="15"/>
      <c r="H4551" s="15">
        <f t="shared" si="164"/>
        <v>30</v>
      </c>
      <c r="I4551" s="198">
        <f t="shared" si="165"/>
        <v>4</v>
      </c>
    </row>
    <row r="4552" spans="1:9" x14ac:dyDescent="0.3">
      <c r="A4552" s="10">
        <v>43573</v>
      </c>
      <c r="B4552" s="11" t="s">
        <v>137</v>
      </c>
      <c r="C4552" s="11" t="s">
        <v>693</v>
      </c>
      <c r="D4552" s="11" t="s">
        <v>662</v>
      </c>
      <c r="E4552" s="11">
        <v>6730873</v>
      </c>
      <c r="F4552" s="15">
        <f>IF(ISBLANK($D4552),"",IF(ISBLANK($E4552),VLOOKUP($D4552,$J:$K,2,FALSE),VLOOKUP($E4552,'Daycare Packages'!$A:$G,7,FALSE)))</f>
        <v>22</v>
      </c>
      <c r="G4552" s="15"/>
      <c r="H4552" s="15">
        <f t="shared" si="164"/>
        <v>22</v>
      </c>
      <c r="I4552" s="198">
        <f t="shared" si="165"/>
        <v>4</v>
      </c>
    </row>
    <row r="4553" spans="1:9" x14ac:dyDescent="0.3">
      <c r="A4553" s="10">
        <v>43573</v>
      </c>
      <c r="B4553" s="11" t="s">
        <v>122</v>
      </c>
      <c r="C4553" s="11" t="s">
        <v>740</v>
      </c>
      <c r="D4553" s="11" t="s">
        <v>662</v>
      </c>
      <c r="E4553" s="11">
        <v>6734317</v>
      </c>
      <c r="F4553" s="15">
        <f>IF(ISBLANK($D4553),"",IF(ISBLANK($E4553),VLOOKUP($D4553,$J:$K,2,FALSE),VLOOKUP($E4553,'Daycare Packages'!$A:$G,7,FALSE)))</f>
        <v>22</v>
      </c>
      <c r="G4553" s="15"/>
      <c r="H4553" s="15">
        <f t="shared" si="164"/>
        <v>22</v>
      </c>
      <c r="I4553" s="198">
        <f t="shared" si="165"/>
        <v>4</v>
      </c>
    </row>
    <row r="4554" spans="1:9" x14ac:dyDescent="0.3">
      <c r="A4554" s="10">
        <v>43573</v>
      </c>
      <c r="B4554" s="11" t="s">
        <v>1167</v>
      </c>
      <c r="C4554" s="11" t="s">
        <v>1006</v>
      </c>
      <c r="D4554" s="11" t="s">
        <v>662</v>
      </c>
      <c r="F4554" s="15">
        <f>IF(ISBLANK($D4554),"",IF(ISBLANK($E4554),VLOOKUP($D4554,$J:$K,2,FALSE),VLOOKUP($E4554,'Daycare Packages'!$A:$G,7,FALSE)))</f>
        <v>30</v>
      </c>
      <c r="G4554" s="15"/>
      <c r="H4554" s="15">
        <f t="shared" si="164"/>
        <v>30</v>
      </c>
      <c r="I4554" s="198">
        <f t="shared" si="165"/>
        <v>4</v>
      </c>
    </row>
    <row r="4555" spans="1:9" x14ac:dyDescent="0.3">
      <c r="A4555" s="10">
        <v>43573</v>
      </c>
      <c r="B4555" s="11" t="s">
        <v>209</v>
      </c>
      <c r="C4555" s="11" t="s">
        <v>702</v>
      </c>
      <c r="D4555" s="11" t="s">
        <v>662</v>
      </c>
      <c r="E4555" s="11">
        <v>6804993</v>
      </c>
      <c r="F4555" s="15">
        <f>IF(ISBLANK($D4555),"",IF(ISBLANK($E4555),VLOOKUP($D4555,$J:$K,2,FALSE),VLOOKUP($E4555,'Daycare Packages'!$A:$G,7,FALSE)))</f>
        <v>26</v>
      </c>
      <c r="G4555" s="15"/>
      <c r="H4555" s="15">
        <f t="shared" si="164"/>
        <v>26</v>
      </c>
      <c r="I4555" s="198">
        <f t="shared" si="165"/>
        <v>4</v>
      </c>
    </row>
    <row r="4556" spans="1:9" x14ac:dyDescent="0.3">
      <c r="A4556" s="10">
        <v>43573</v>
      </c>
      <c r="B4556" s="11" t="s">
        <v>833</v>
      </c>
      <c r="C4556" s="11" t="s">
        <v>618</v>
      </c>
      <c r="D4556" s="11" t="s">
        <v>662</v>
      </c>
      <c r="F4556" s="15">
        <f>IF(ISBLANK($D4556),"",IF(ISBLANK($E4556),VLOOKUP($D4556,$J:$K,2,FALSE),VLOOKUP($E4556,'Daycare Packages'!$A:$G,7,FALSE)))</f>
        <v>30</v>
      </c>
      <c r="G4556" s="15"/>
      <c r="H4556" s="15">
        <f t="shared" si="164"/>
        <v>30</v>
      </c>
      <c r="I4556" s="198">
        <f t="shared" si="165"/>
        <v>4</v>
      </c>
    </row>
    <row r="4557" spans="1:9" x14ac:dyDescent="0.3">
      <c r="A4557" s="10">
        <v>43573</v>
      </c>
      <c r="B4557" s="11" t="s">
        <v>216</v>
      </c>
      <c r="C4557" s="11" t="s">
        <v>448</v>
      </c>
      <c r="D4557" s="11" t="s">
        <v>662</v>
      </c>
      <c r="E4557" s="11">
        <v>6824728</v>
      </c>
      <c r="F4557" s="15">
        <f>IF(ISBLANK($D4557),"",IF(ISBLANK($E4557),VLOOKUP($D4557,$J:$K,2,FALSE),VLOOKUP($E4557,'Daycare Packages'!$A:$G,7,FALSE)))</f>
        <v>27</v>
      </c>
      <c r="G4557" s="15"/>
      <c r="H4557" s="15">
        <f t="shared" si="164"/>
        <v>27</v>
      </c>
      <c r="I4557" s="198">
        <f t="shared" si="165"/>
        <v>4</v>
      </c>
    </row>
    <row r="4558" spans="1:9" x14ac:dyDescent="0.3">
      <c r="A4558" s="10">
        <v>43573</v>
      </c>
      <c r="B4558" s="11" t="s">
        <v>82</v>
      </c>
      <c r="C4558" s="11" t="s">
        <v>694</v>
      </c>
      <c r="D4558" s="11" t="s">
        <v>662</v>
      </c>
      <c r="E4558" s="11">
        <v>6717676</v>
      </c>
      <c r="F4558" s="15">
        <f>IF(ISBLANK($D4558),"",IF(ISBLANK($E4558),VLOOKUP($D4558,$J:$K,2,FALSE),VLOOKUP($E4558,'Daycare Packages'!$A:$G,7,FALSE)))</f>
        <v>22</v>
      </c>
      <c r="G4558" s="15"/>
      <c r="H4558" s="15">
        <f t="shared" si="164"/>
        <v>22</v>
      </c>
      <c r="I4558" s="198">
        <f t="shared" si="165"/>
        <v>4</v>
      </c>
    </row>
    <row r="4559" spans="1:9" x14ac:dyDescent="0.3">
      <c r="A4559" s="10">
        <v>43573</v>
      </c>
      <c r="B4559" s="11" t="s">
        <v>82</v>
      </c>
      <c r="C4559" s="11" t="s">
        <v>695</v>
      </c>
      <c r="D4559" s="11" t="s">
        <v>662</v>
      </c>
      <c r="E4559" s="11">
        <v>6717676</v>
      </c>
      <c r="F4559" s="15">
        <f>IF(ISBLANK($D4559),"",IF(ISBLANK($E4559),VLOOKUP($D4559,$J:$K,2,FALSE),VLOOKUP($E4559,'Daycare Packages'!$A:$G,7,FALSE)))</f>
        <v>22</v>
      </c>
      <c r="G4559" s="15"/>
      <c r="H4559" s="15">
        <f t="shared" si="164"/>
        <v>22</v>
      </c>
      <c r="I4559" s="198">
        <f t="shared" si="165"/>
        <v>4</v>
      </c>
    </row>
    <row r="4560" spans="1:9" x14ac:dyDescent="0.3">
      <c r="A4560" s="10">
        <v>43573</v>
      </c>
      <c r="B4560" s="11" t="s">
        <v>139</v>
      </c>
      <c r="C4560" s="11" t="s">
        <v>867</v>
      </c>
      <c r="D4560" s="11" t="s">
        <v>662</v>
      </c>
      <c r="E4560" s="11">
        <v>6830661</v>
      </c>
      <c r="F4560" s="15">
        <f>IF(ISBLANK($D4560),"",IF(ISBLANK($E4560),VLOOKUP($D4560,$J:$K,2,FALSE),VLOOKUP($E4560,'Daycare Packages'!$A:$G,7,FALSE)))</f>
        <v>27</v>
      </c>
      <c r="G4560" s="15"/>
      <c r="H4560" s="15">
        <f t="shared" si="164"/>
        <v>27</v>
      </c>
      <c r="I4560" s="198">
        <f t="shared" si="165"/>
        <v>4</v>
      </c>
    </row>
    <row r="4561" spans="1:9" x14ac:dyDescent="0.3">
      <c r="A4561" s="10">
        <v>43573</v>
      </c>
      <c r="B4561" s="11" t="s">
        <v>156</v>
      </c>
      <c r="C4561" s="11" t="s">
        <v>479</v>
      </c>
      <c r="D4561" s="11" t="s">
        <v>662</v>
      </c>
      <c r="E4561" s="11">
        <v>6798024</v>
      </c>
      <c r="F4561" s="15">
        <f>IF(ISBLANK($D4561),"",IF(ISBLANK($E4561),VLOOKUP($D4561,$J:$K,2,FALSE),VLOOKUP($E4561,'Daycare Packages'!$A:$G,7,FALSE)))</f>
        <v>23</v>
      </c>
      <c r="G4561" s="15"/>
      <c r="H4561" s="15">
        <f t="shared" si="164"/>
        <v>23</v>
      </c>
      <c r="I4561" s="198">
        <f t="shared" si="165"/>
        <v>4</v>
      </c>
    </row>
    <row r="4562" spans="1:9" x14ac:dyDescent="0.3">
      <c r="A4562" s="10">
        <v>43573</v>
      </c>
      <c r="B4562" s="11" t="s">
        <v>134</v>
      </c>
      <c r="C4562" s="11" t="s">
        <v>883</v>
      </c>
      <c r="D4562" s="11" t="s">
        <v>662</v>
      </c>
      <c r="F4562" s="15">
        <f>IF(ISBLANK($D4562),"",IF(ISBLANK($E4562),VLOOKUP($D4562,$J:$K,2,FALSE),VLOOKUP($E4562,'Daycare Packages'!$A:$G,7,FALSE)))</f>
        <v>30</v>
      </c>
      <c r="G4562" s="15"/>
      <c r="H4562" s="15">
        <f t="shared" si="164"/>
        <v>30</v>
      </c>
      <c r="I4562" s="198">
        <f t="shared" si="165"/>
        <v>4</v>
      </c>
    </row>
    <row r="4563" spans="1:9" x14ac:dyDescent="0.3">
      <c r="A4563" s="10">
        <v>43573</v>
      </c>
      <c r="B4563" s="11" t="s">
        <v>700</v>
      </c>
      <c r="C4563" s="11" t="s">
        <v>701</v>
      </c>
      <c r="D4563" s="11" t="s">
        <v>662</v>
      </c>
      <c r="F4563" s="15">
        <f>IF(ISBLANK($D4563),"",IF(ISBLANK($E4563),VLOOKUP($D4563,$J:$K,2,FALSE),VLOOKUP($E4563,'Daycare Packages'!$A:$G,7,FALSE)))</f>
        <v>30</v>
      </c>
      <c r="G4563" s="15"/>
      <c r="H4563" s="15">
        <f t="shared" si="164"/>
        <v>30</v>
      </c>
      <c r="I4563" s="198">
        <f t="shared" si="165"/>
        <v>4</v>
      </c>
    </row>
    <row r="4564" spans="1:9" x14ac:dyDescent="0.3">
      <c r="A4564" s="10">
        <v>43573</v>
      </c>
      <c r="B4564" s="11" t="s">
        <v>218</v>
      </c>
      <c r="C4564" s="11" t="s">
        <v>738</v>
      </c>
      <c r="D4564" s="11" t="s">
        <v>662</v>
      </c>
      <c r="E4564" s="11">
        <v>6738001</v>
      </c>
      <c r="F4564" s="15">
        <f>IF(ISBLANK($D4564),"",IF(ISBLANK($E4564),VLOOKUP($D4564,$J:$K,2,FALSE),VLOOKUP($E4564,'Daycare Packages'!$A:$G,7,FALSE)))</f>
        <v>20</v>
      </c>
      <c r="G4564" s="15"/>
      <c r="H4564" s="15">
        <f t="shared" si="164"/>
        <v>20</v>
      </c>
      <c r="I4564" s="198">
        <f t="shared" si="165"/>
        <v>4</v>
      </c>
    </row>
    <row r="4565" spans="1:9" x14ac:dyDescent="0.3">
      <c r="A4565" s="10">
        <v>43573</v>
      </c>
      <c r="B4565" s="11" t="s">
        <v>218</v>
      </c>
      <c r="C4565" s="11" t="s">
        <v>737</v>
      </c>
      <c r="D4565" s="11" t="s">
        <v>662</v>
      </c>
      <c r="E4565" s="11">
        <v>6738001</v>
      </c>
      <c r="F4565" s="15">
        <f>IF(ISBLANK($D4565),"",IF(ISBLANK($E4565),VLOOKUP($D4565,$J:$K,2,FALSE),VLOOKUP($E4565,'Daycare Packages'!$A:$G,7,FALSE)))</f>
        <v>20</v>
      </c>
      <c r="G4565" s="15"/>
      <c r="H4565" s="15">
        <f t="shared" si="164"/>
        <v>20</v>
      </c>
      <c r="I4565" s="198">
        <f t="shared" si="165"/>
        <v>4</v>
      </c>
    </row>
    <row r="4566" spans="1:9" x14ac:dyDescent="0.3">
      <c r="A4566" s="10">
        <v>43573</v>
      </c>
      <c r="B4566" s="11" t="s">
        <v>1171</v>
      </c>
      <c r="C4566" s="11" t="s">
        <v>1172</v>
      </c>
      <c r="D4566" s="11" t="s">
        <v>662</v>
      </c>
      <c r="E4566" s="11">
        <v>6826791</v>
      </c>
      <c r="F4566" s="15">
        <f>IF(ISBLANK($D4566),"",IF(ISBLANK($E4566),VLOOKUP($D4566,$J:$K,2,FALSE),VLOOKUP($E4566,'Daycare Packages'!$A:$G,7,FALSE)))</f>
        <v>27</v>
      </c>
      <c r="G4566" s="15"/>
      <c r="H4566" s="15">
        <f t="shared" si="164"/>
        <v>27</v>
      </c>
      <c r="I4566" s="198">
        <f t="shared" si="165"/>
        <v>4</v>
      </c>
    </row>
    <row r="4567" spans="1:9" x14ac:dyDescent="0.3">
      <c r="A4567" s="10">
        <v>43573</v>
      </c>
      <c r="B4567" s="11" t="s">
        <v>220</v>
      </c>
      <c r="C4567" s="11" t="s">
        <v>548</v>
      </c>
      <c r="D4567" s="11" t="s">
        <v>662</v>
      </c>
      <c r="E4567" s="11">
        <v>6739601</v>
      </c>
      <c r="F4567" s="15">
        <f>IF(ISBLANK($D4567),"",IF(ISBLANK($E4567),VLOOKUP($D4567,$J:$K,2,FALSE),VLOOKUP($E4567,'Daycare Packages'!$A:$G,7,FALSE)))</f>
        <v>26</v>
      </c>
      <c r="G4567" s="15"/>
      <c r="H4567" s="15">
        <f t="shared" si="164"/>
        <v>26</v>
      </c>
      <c r="I4567" s="198">
        <f t="shared" si="165"/>
        <v>4</v>
      </c>
    </row>
    <row r="4568" spans="1:9" x14ac:dyDescent="0.3">
      <c r="A4568" s="10">
        <v>43573</v>
      </c>
      <c r="B4568" s="11" t="s">
        <v>851</v>
      </c>
      <c r="C4568" s="11" t="s">
        <v>852</v>
      </c>
      <c r="D4568" s="11" t="s">
        <v>662</v>
      </c>
      <c r="F4568" s="15">
        <f>IF(ISBLANK($D4568),"",IF(ISBLANK($E4568),VLOOKUP($D4568,$J:$K,2,FALSE),VLOOKUP($E4568,'Daycare Packages'!$A:$G,7,FALSE)))</f>
        <v>30</v>
      </c>
      <c r="G4568" s="15"/>
      <c r="H4568" s="15">
        <f t="shared" si="164"/>
        <v>30</v>
      </c>
      <c r="I4568" s="198">
        <f t="shared" si="165"/>
        <v>4</v>
      </c>
    </row>
    <row r="4569" spans="1:9" x14ac:dyDescent="0.3">
      <c r="A4569" s="10">
        <v>43573</v>
      </c>
      <c r="B4569" s="11" t="s">
        <v>217</v>
      </c>
      <c r="C4569" s="11" t="s">
        <v>402</v>
      </c>
      <c r="D4569" s="11" t="s">
        <v>662</v>
      </c>
      <c r="E4569" s="11">
        <v>6821524</v>
      </c>
      <c r="F4569" s="15">
        <f>IF(ISBLANK($D4569),"",IF(ISBLANK($E4569),VLOOKUP($D4569,$J:$K,2,FALSE),VLOOKUP($E4569,'Daycare Packages'!$A:$G,7,FALSE)))</f>
        <v>26</v>
      </c>
      <c r="G4569" s="15"/>
      <c r="H4569" s="15">
        <f t="shared" si="164"/>
        <v>26</v>
      </c>
      <c r="I4569" s="198">
        <f t="shared" si="165"/>
        <v>4</v>
      </c>
    </row>
    <row r="4570" spans="1:9" x14ac:dyDescent="0.3">
      <c r="A4570" s="10">
        <v>43573</v>
      </c>
      <c r="B4570" s="11" t="s">
        <v>1317</v>
      </c>
      <c r="C4570" s="11" t="s">
        <v>633</v>
      </c>
      <c r="D4570" s="11" t="s">
        <v>662</v>
      </c>
      <c r="E4570" s="11">
        <v>6837059</v>
      </c>
      <c r="F4570" s="15">
        <f>IF(ISBLANK($D4570),"",IF(ISBLANK($E4570),VLOOKUP($D4570,$J:$K,2,FALSE),VLOOKUP($E4570,'Daycare Packages'!$A:$G,7,FALSE)))</f>
        <v>25</v>
      </c>
      <c r="G4570" s="15"/>
      <c r="H4570" s="15">
        <f t="shared" si="164"/>
        <v>25</v>
      </c>
      <c r="I4570" s="198">
        <f t="shared" si="165"/>
        <v>4</v>
      </c>
    </row>
    <row r="4571" spans="1:9" x14ac:dyDescent="0.3">
      <c r="A4571" s="10">
        <v>43573</v>
      </c>
      <c r="B4571" s="11" t="s">
        <v>340</v>
      </c>
      <c r="C4571" s="11" t="s">
        <v>746</v>
      </c>
      <c r="D4571" s="11" t="s">
        <v>662</v>
      </c>
      <c r="F4571" s="15">
        <f>IF(ISBLANK($D4571),"",IF(ISBLANK($E4571),VLOOKUP($D4571,$J:$K,2,FALSE),VLOOKUP($E4571,'Daycare Packages'!$A:$G,7,FALSE)))</f>
        <v>30</v>
      </c>
      <c r="G4571" s="15">
        <v>-3.5</v>
      </c>
      <c r="H4571" s="15">
        <f t="shared" si="164"/>
        <v>26.5</v>
      </c>
      <c r="I4571" s="198">
        <f t="shared" si="165"/>
        <v>4</v>
      </c>
    </row>
    <row r="4572" spans="1:9" x14ac:dyDescent="0.3">
      <c r="A4572" s="10">
        <v>43573</v>
      </c>
      <c r="B4572" s="11" t="s">
        <v>340</v>
      </c>
      <c r="C4572" s="11" t="s">
        <v>745</v>
      </c>
      <c r="D4572" s="11" t="s">
        <v>662</v>
      </c>
      <c r="F4572" s="15">
        <f>IF(ISBLANK($D4572),"",IF(ISBLANK($E4572),VLOOKUP($D4572,$J:$K,2,FALSE),VLOOKUP($E4572,'Daycare Packages'!$A:$G,7,FALSE)))</f>
        <v>30</v>
      </c>
      <c r="G4572" s="15">
        <v>-3.5</v>
      </c>
      <c r="H4572" s="15">
        <f t="shared" si="164"/>
        <v>26.5</v>
      </c>
      <c r="I4572" s="198">
        <f t="shared" si="165"/>
        <v>4</v>
      </c>
    </row>
    <row r="4573" spans="1:9" x14ac:dyDescent="0.3">
      <c r="A4573" s="10">
        <v>43573</v>
      </c>
      <c r="B4573" s="11" t="s">
        <v>182</v>
      </c>
      <c r="C4573" s="11" t="s">
        <v>685</v>
      </c>
      <c r="D4573" s="11" t="s">
        <v>662</v>
      </c>
      <c r="E4573" s="11">
        <v>6820021</v>
      </c>
      <c r="F4573" s="15">
        <f>IF(ISBLANK($D4573),"",IF(ISBLANK($E4573),VLOOKUP($D4573,$J:$K,2,FALSE),VLOOKUP($E4573,'Daycare Packages'!$A:$G,7,FALSE)))</f>
        <v>20.7</v>
      </c>
      <c r="G4573" s="15"/>
      <c r="H4573" s="15">
        <f t="shared" si="164"/>
        <v>20.7</v>
      </c>
      <c r="I4573" s="198">
        <f t="shared" si="165"/>
        <v>4</v>
      </c>
    </row>
    <row r="4574" spans="1:9" x14ac:dyDescent="0.3">
      <c r="A4574" s="10">
        <v>43573</v>
      </c>
      <c r="B4574" s="11" t="s">
        <v>1333</v>
      </c>
      <c r="C4574" s="11" t="s">
        <v>419</v>
      </c>
      <c r="D4574" s="11" t="s">
        <v>662</v>
      </c>
      <c r="F4574" s="15">
        <f>IF(ISBLANK($D4574),"",IF(ISBLANK($E4574),VLOOKUP($D4574,$J:$K,2,FALSE),VLOOKUP($E4574,'Daycare Packages'!$A:$G,7,FALSE)))</f>
        <v>30</v>
      </c>
      <c r="G4574" s="15"/>
      <c r="H4574" s="15">
        <f t="shared" si="164"/>
        <v>30</v>
      </c>
      <c r="I4574" s="198">
        <f t="shared" si="165"/>
        <v>4</v>
      </c>
    </row>
    <row r="4575" spans="1:9" x14ac:dyDescent="0.3">
      <c r="A4575" s="10">
        <v>43573</v>
      </c>
      <c r="B4575" s="11" t="s">
        <v>107</v>
      </c>
      <c r="C4575" s="11" t="s">
        <v>821</v>
      </c>
      <c r="D4575" s="11" t="s">
        <v>662</v>
      </c>
      <c r="F4575" s="15">
        <f>IF(ISBLANK($D4575),"",IF(ISBLANK($E4575),VLOOKUP($D4575,$J:$K,2,FALSE),VLOOKUP($E4575,'Daycare Packages'!$A:$G,7,FALSE)))</f>
        <v>30</v>
      </c>
      <c r="G4575" s="15"/>
      <c r="H4575" s="15">
        <f t="shared" si="164"/>
        <v>30</v>
      </c>
      <c r="I4575" s="198">
        <f t="shared" si="165"/>
        <v>4</v>
      </c>
    </row>
    <row r="4576" spans="1:9" x14ac:dyDescent="0.3">
      <c r="A4576" s="10">
        <v>43573</v>
      </c>
      <c r="B4576" s="11" t="s">
        <v>107</v>
      </c>
      <c r="C4576" s="11" t="s">
        <v>1243</v>
      </c>
      <c r="D4576" s="11" t="s">
        <v>662</v>
      </c>
      <c r="F4576" s="15">
        <f>IF(ISBLANK($D4576),"",IF(ISBLANK($E4576),VLOOKUP($D4576,$J:$K,2,FALSE),VLOOKUP($E4576,'Daycare Packages'!$A:$G,7,FALSE)))</f>
        <v>30</v>
      </c>
      <c r="G4576" s="15"/>
      <c r="H4576" s="15">
        <f t="shared" si="164"/>
        <v>30</v>
      </c>
      <c r="I4576" s="198">
        <f t="shared" si="165"/>
        <v>4</v>
      </c>
    </row>
    <row r="4577" spans="1:9" x14ac:dyDescent="0.3">
      <c r="A4577" s="10">
        <v>43573</v>
      </c>
      <c r="B4577" s="11" t="s">
        <v>849</v>
      </c>
      <c r="C4577" s="11" t="s">
        <v>850</v>
      </c>
      <c r="D4577" s="11" t="s">
        <v>662</v>
      </c>
      <c r="F4577" s="15">
        <f>IF(ISBLANK($D4577),"",IF(ISBLANK($E4577),VLOOKUP($D4577,$J:$K,2,FALSE),VLOOKUP($E4577,'Daycare Packages'!$A:$G,7,FALSE)))</f>
        <v>30</v>
      </c>
      <c r="G4577" s="15"/>
      <c r="H4577" s="15">
        <f t="shared" si="164"/>
        <v>30</v>
      </c>
      <c r="I4577" s="198">
        <f t="shared" si="165"/>
        <v>4</v>
      </c>
    </row>
    <row r="4578" spans="1:9" x14ac:dyDescent="0.3">
      <c r="A4578" s="10">
        <v>43573</v>
      </c>
      <c r="B4578" s="11" t="s">
        <v>138</v>
      </c>
      <c r="C4578" s="11" t="s">
        <v>573</v>
      </c>
      <c r="D4578" s="11" t="s">
        <v>662</v>
      </c>
      <c r="E4578" s="11">
        <v>6803103</v>
      </c>
      <c r="F4578" s="15">
        <f>IF(ISBLANK($D4578),"",IF(ISBLANK($E4578),VLOOKUP($D4578,$J:$K,2,FALSE),VLOOKUP($E4578,'Daycare Packages'!$A:$G,7,FALSE)))</f>
        <v>23</v>
      </c>
      <c r="G4578" s="15"/>
      <c r="H4578" s="15">
        <f t="shared" si="164"/>
        <v>23</v>
      </c>
      <c r="I4578" s="198">
        <f t="shared" si="165"/>
        <v>4</v>
      </c>
    </row>
    <row r="4579" spans="1:9" x14ac:dyDescent="0.3">
      <c r="A4579" s="10">
        <v>43573</v>
      </c>
      <c r="B4579" s="11" t="s">
        <v>147</v>
      </c>
      <c r="C4579" s="11" t="s">
        <v>796</v>
      </c>
      <c r="D4579" s="11" t="s">
        <v>662</v>
      </c>
      <c r="E4579" s="11">
        <v>6814069</v>
      </c>
      <c r="F4579" s="15">
        <f>IF(ISBLANK($D4579),"",IF(ISBLANK($E4579),VLOOKUP($D4579,$J:$K,2,FALSE),VLOOKUP($E4579,'Daycare Packages'!$A:$G,7,FALSE)))</f>
        <v>23</v>
      </c>
      <c r="G4579" s="15"/>
      <c r="H4579" s="15">
        <f t="shared" si="164"/>
        <v>23</v>
      </c>
      <c r="I4579" s="198">
        <f t="shared" si="165"/>
        <v>4</v>
      </c>
    </row>
    <row r="4580" spans="1:9" x14ac:dyDescent="0.3">
      <c r="A4580" s="10">
        <v>43573</v>
      </c>
      <c r="B4580" s="11" t="s">
        <v>141</v>
      </c>
      <c r="C4580" s="11" t="s">
        <v>564</v>
      </c>
      <c r="D4580" s="11" t="s">
        <v>662</v>
      </c>
      <c r="E4580" s="11">
        <v>6820926</v>
      </c>
      <c r="F4580" s="15">
        <f>IF(ISBLANK($D4580),"",IF(ISBLANK($E4580),VLOOKUP($D4580,$J:$K,2,FALSE),VLOOKUP($E4580,'Daycare Packages'!$A:$G,7,FALSE)))</f>
        <v>26</v>
      </c>
      <c r="G4580" s="15"/>
      <c r="H4580" s="15">
        <f t="shared" si="164"/>
        <v>26</v>
      </c>
      <c r="I4580" s="198">
        <f t="shared" si="165"/>
        <v>4</v>
      </c>
    </row>
    <row r="4581" spans="1:9" x14ac:dyDescent="0.3">
      <c r="A4581" s="10">
        <v>43573</v>
      </c>
      <c r="B4581" s="11" t="s">
        <v>215</v>
      </c>
      <c r="C4581" s="11" t="s">
        <v>741</v>
      </c>
      <c r="D4581" s="11" t="s">
        <v>662</v>
      </c>
      <c r="E4581" s="11">
        <v>6829432</v>
      </c>
      <c r="F4581" s="15">
        <f>IF(ISBLANK($D4581),"",IF(ISBLANK($E4581),VLOOKUP($D4581,$J:$K,2,FALSE),VLOOKUP($E4581,'Daycare Packages'!$A:$G,7,FALSE)))</f>
        <v>27</v>
      </c>
      <c r="G4581" s="15"/>
      <c r="H4581" s="15">
        <f t="shared" si="164"/>
        <v>27</v>
      </c>
      <c r="I4581" s="198">
        <f t="shared" si="165"/>
        <v>4</v>
      </c>
    </row>
    <row r="4582" spans="1:9" x14ac:dyDescent="0.3">
      <c r="A4582" s="10">
        <v>43573</v>
      </c>
      <c r="B4582" s="11" t="s">
        <v>191</v>
      </c>
      <c r="C4582" s="11" t="s">
        <v>776</v>
      </c>
      <c r="D4582" s="11" t="s">
        <v>662</v>
      </c>
      <c r="E4582" s="11">
        <v>6727345</v>
      </c>
      <c r="F4582" s="15">
        <f>IF(ISBLANK($D4582),"",IF(ISBLANK($E4582),VLOOKUP($D4582,$J:$K,2,FALSE),VLOOKUP($E4582,'Daycare Packages'!$A:$G,7,FALSE)))</f>
        <v>26</v>
      </c>
      <c r="G4582" s="15"/>
      <c r="H4582" s="15">
        <f t="shared" si="164"/>
        <v>26</v>
      </c>
      <c r="I4582" s="198">
        <f t="shared" si="165"/>
        <v>4</v>
      </c>
    </row>
    <row r="4583" spans="1:9" x14ac:dyDescent="0.3">
      <c r="A4583" s="10">
        <v>43573</v>
      </c>
      <c r="B4583" s="11" t="s">
        <v>663</v>
      </c>
      <c r="C4583" s="11" t="s">
        <v>665</v>
      </c>
      <c r="D4583" s="11" t="s">
        <v>662</v>
      </c>
      <c r="F4583" s="15">
        <f>IF(ISBLANK($D4583),"",IF(ISBLANK($E4583),VLOOKUP($D4583,$J:$K,2,FALSE),VLOOKUP($E4583,'Daycare Packages'!$A:$G,7,FALSE)))</f>
        <v>30</v>
      </c>
      <c r="G4583" s="15"/>
      <c r="H4583" s="15">
        <f t="shared" si="164"/>
        <v>30</v>
      </c>
      <c r="I4583" s="198">
        <f t="shared" si="165"/>
        <v>4</v>
      </c>
    </row>
    <row r="4584" spans="1:9" x14ac:dyDescent="0.3">
      <c r="A4584" s="10">
        <v>43573</v>
      </c>
      <c r="B4584" s="11" t="s">
        <v>663</v>
      </c>
      <c r="C4584" s="11" t="s">
        <v>664</v>
      </c>
      <c r="D4584" s="11" t="s">
        <v>662</v>
      </c>
      <c r="F4584" s="15">
        <f>IF(ISBLANK($D4584),"",IF(ISBLANK($E4584),VLOOKUP($D4584,$J:$K,2,FALSE),VLOOKUP($E4584,'Daycare Packages'!$A:$G,7,FALSE)))</f>
        <v>30</v>
      </c>
      <c r="G4584" s="15"/>
      <c r="H4584" s="15">
        <f t="shared" si="164"/>
        <v>30</v>
      </c>
      <c r="I4584" s="198">
        <f t="shared" si="165"/>
        <v>4</v>
      </c>
    </row>
    <row r="4585" spans="1:9" x14ac:dyDescent="0.3">
      <c r="A4585" s="55">
        <v>43573</v>
      </c>
      <c r="B4585" s="56" t="s">
        <v>783</v>
      </c>
      <c r="C4585" s="56" t="s">
        <v>514</v>
      </c>
      <c r="D4585" s="56" t="s">
        <v>662</v>
      </c>
      <c r="E4585" s="56"/>
      <c r="F4585" s="59">
        <f>IF(ISBLANK($D4585),"",IF(ISBLANK($E4585),VLOOKUP($D4585,$J:$K,2,FALSE),VLOOKUP($E4585,'Daycare Packages'!$A:$G,7,FALSE)))</f>
        <v>30</v>
      </c>
      <c r="G4585" s="59"/>
      <c r="H4585" s="59">
        <f t="shared" si="164"/>
        <v>30</v>
      </c>
      <c r="I4585" s="198">
        <f t="shared" si="165"/>
        <v>4</v>
      </c>
    </row>
    <row r="4586" spans="1:9" x14ac:dyDescent="0.3">
      <c r="A4586" s="10">
        <v>43574</v>
      </c>
      <c r="B4586" s="11" t="s">
        <v>1005</v>
      </c>
      <c r="C4586" s="11" t="s">
        <v>1006</v>
      </c>
      <c r="D4586" s="11" t="s">
        <v>659</v>
      </c>
      <c r="F4586" s="15">
        <f>IF(ISBLANK($D4586),"",IF(ISBLANK($E4586),VLOOKUP($D4586,$J:$K,2,FALSE),VLOOKUP($E4586,'Daycare Packages'!$A:$G,7,FALSE)))</f>
        <v>20</v>
      </c>
      <c r="G4586" s="15"/>
      <c r="H4586" s="15">
        <f t="shared" si="164"/>
        <v>20</v>
      </c>
      <c r="I4586" s="198">
        <f t="shared" si="165"/>
        <v>4</v>
      </c>
    </row>
    <row r="4587" spans="1:9" x14ac:dyDescent="0.3">
      <c r="A4587" s="10">
        <v>43574</v>
      </c>
      <c r="B4587" s="11" t="s">
        <v>190</v>
      </c>
      <c r="C4587" s="11" t="s">
        <v>718</v>
      </c>
      <c r="D4587" s="11" t="s">
        <v>659</v>
      </c>
      <c r="F4587" s="15">
        <f>IF(ISBLANK($D4587),"",IF(ISBLANK($E4587),VLOOKUP($D4587,$J:$K,2,FALSE),VLOOKUP($E4587,'Daycare Packages'!$A:$G,7,FALSE)))</f>
        <v>20</v>
      </c>
      <c r="G4587" s="15"/>
      <c r="H4587" s="15">
        <f t="shared" si="164"/>
        <v>20</v>
      </c>
      <c r="I4587" s="198">
        <f t="shared" si="165"/>
        <v>4</v>
      </c>
    </row>
    <row r="4588" spans="1:9" x14ac:dyDescent="0.3">
      <c r="A4588" s="10">
        <v>43574</v>
      </c>
      <c r="B4588" s="11" t="s">
        <v>525</v>
      </c>
      <c r="C4588" s="11" t="s">
        <v>526</v>
      </c>
      <c r="D4588" s="11" t="s">
        <v>662</v>
      </c>
      <c r="F4588" s="15">
        <f>IF(ISBLANK($D4588),"",IF(ISBLANK($E4588),VLOOKUP($D4588,$J:$K,2,FALSE),VLOOKUP($E4588,'Daycare Packages'!$A:$G,7,FALSE)))</f>
        <v>30</v>
      </c>
      <c r="G4588" s="15"/>
      <c r="H4588" s="15">
        <f t="shared" si="164"/>
        <v>30</v>
      </c>
      <c r="I4588" s="198">
        <f t="shared" si="165"/>
        <v>4</v>
      </c>
    </row>
    <row r="4589" spans="1:9" x14ac:dyDescent="0.3">
      <c r="A4589" s="10">
        <v>43574</v>
      </c>
      <c r="B4589" s="11" t="s">
        <v>224</v>
      </c>
      <c r="C4589" s="11" t="s">
        <v>740</v>
      </c>
      <c r="D4589" s="11" t="s">
        <v>662</v>
      </c>
      <c r="F4589" s="15">
        <f>IF(ISBLANK($D4589),"",IF(ISBLANK($E4589),VLOOKUP($D4589,$J:$K,2,FALSE),VLOOKUP($E4589,'Daycare Packages'!$A:$G,7,FALSE)))</f>
        <v>30</v>
      </c>
      <c r="G4589" s="15"/>
      <c r="H4589" s="15">
        <f t="shared" si="164"/>
        <v>30</v>
      </c>
      <c r="I4589" s="198">
        <f t="shared" si="165"/>
        <v>4</v>
      </c>
    </row>
    <row r="4590" spans="1:9" x14ac:dyDescent="0.3">
      <c r="A4590" s="10">
        <v>43574</v>
      </c>
      <c r="B4590" s="11" t="s">
        <v>427</v>
      </c>
      <c r="C4590" s="11" t="s">
        <v>1313</v>
      </c>
      <c r="D4590" s="11" t="s">
        <v>662</v>
      </c>
      <c r="F4590" s="15">
        <f>IF(ISBLANK($D4590),"",IF(ISBLANK($E4590),VLOOKUP($D4590,$J:$K,2,FALSE),VLOOKUP($E4590,'Daycare Packages'!$A:$G,7,FALSE)))</f>
        <v>30</v>
      </c>
      <c r="G4590" s="15"/>
      <c r="H4590" s="15">
        <f t="shared" si="164"/>
        <v>30</v>
      </c>
      <c r="I4590" s="198">
        <f t="shared" si="165"/>
        <v>4</v>
      </c>
    </row>
    <row r="4591" spans="1:9" x14ac:dyDescent="0.3">
      <c r="A4591" s="10">
        <v>43574</v>
      </c>
      <c r="B4591" s="11" t="s">
        <v>1303</v>
      </c>
      <c r="C4591" s="11" t="s">
        <v>1355</v>
      </c>
      <c r="D4591" s="11" t="s">
        <v>662</v>
      </c>
      <c r="F4591" s="15">
        <f>IF(ISBLANK($D4591),"",IF(ISBLANK($E4591),VLOOKUP($D4591,$J:$K,2,FALSE),VLOOKUP($E4591,'Daycare Packages'!$A:$G,7,FALSE)))</f>
        <v>30</v>
      </c>
      <c r="G4591" s="15"/>
      <c r="H4591" s="15">
        <f t="shared" si="164"/>
        <v>30</v>
      </c>
      <c r="I4591" s="198">
        <f t="shared" si="165"/>
        <v>4</v>
      </c>
    </row>
    <row r="4592" spans="1:9" x14ac:dyDescent="0.3">
      <c r="A4592" s="10">
        <v>43574</v>
      </c>
      <c r="B4592" s="11" t="s">
        <v>117</v>
      </c>
      <c r="C4592" s="11" t="s">
        <v>1069</v>
      </c>
      <c r="D4592" s="11" t="s">
        <v>662</v>
      </c>
      <c r="E4592" s="11">
        <v>6601983</v>
      </c>
      <c r="F4592" s="15">
        <f>IF(ISBLANK($D4592),"",IF(ISBLANK($E4592),VLOOKUP($D4592,$J:$K,2,FALSE),VLOOKUP($E4592,'Daycare Packages'!$A:$G,7,FALSE)))</f>
        <v>24</v>
      </c>
      <c r="G4592" s="15"/>
      <c r="H4592" s="15">
        <f t="shared" si="164"/>
        <v>24</v>
      </c>
      <c r="I4592" s="198">
        <f t="shared" si="165"/>
        <v>4</v>
      </c>
    </row>
    <row r="4593" spans="1:9" x14ac:dyDescent="0.3">
      <c r="A4593" s="10">
        <v>43574</v>
      </c>
      <c r="B4593" s="11" t="s">
        <v>768</v>
      </c>
      <c r="C4593" s="11" t="s">
        <v>548</v>
      </c>
      <c r="D4593" s="11" t="s">
        <v>662</v>
      </c>
      <c r="E4593" s="11">
        <v>6818977</v>
      </c>
      <c r="F4593" s="15">
        <f>IF(ISBLANK($D4593),"",IF(ISBLANK($E4593),VLOOKUP($D4593,$J:$K,2,FALSE),VLOOKUP($E4593,'Daycare Packages'!$A:$G,7,FALSE)))</f>
        <v>27</v>
      </c>
      <c r="G4593" s="15"/>
      <c r="H4593" s="15">
        <f t="shared" si="164"/>
        <v>27</v>
      </c>
      <c r="I4593" s="198">
        <f t="shared" si="165"/>
        <v>4</v>
      </c>
    </row>
    <row r="4594" spans="1:9" x14ac:dyDescent="0.3">
      <c r="A4594" s="10">
        <v>43574</v>
      </c>
      <c r="B4594" s="11" t="s">
        <v>205</v>
      </c>
      <c r="C4594" s="11" t="s">
        <v>863</v>
      </c>
      <c r="D4594" s="11" t="s">
        <v>662</v>
      </c>
      <c r="F4594" s="15">
        <f>IF(ISBLANK($D4594),"",IF(ISBLANK($E4594),VLOOKUP($D4594,$J:$K,2,FALSE),VLOOKUP($E4594,'Daycare Packages'!$A:$G,7,FALSE)))</f>
        <v>30</v>
      </c>
      <c r="G4594" s="15"/>
      <c r="H4594" s="15">
        <f t="shared" si="164"/>
        <v>30</v>
      </c>
      <c r="I4594" s="198">
        <f t="shared" si="165"/>
        <v>4</v>
      </c>
    </row>
    <row r="4595" spans="1:9" x14ac:dyDescent="0.3">
      <c r="A4595" s="10">
        <v>43574</v>
      </c>
      <c r="B4595" s="11" t="s">
        <v>213</v>
      </c>
      <c r="C4595" s="11" t="s">
        <v>675</v>
      </c>
      <c r="D4595" s="11" t="s">
        <v>662</v>
      </c>
      <c r="E4595" s="11">
        <v>6810970</v>
      </c>
      <c r="F4595" s="15">
        <f>IF(ISBLANK($D4595),"",IF(ISBLANK($E4595),VLOOKUP($D4595,$J:$K,2,FALSE),VLOOKUP($E4595,'Daycare Packages'!$A:$G,7,FALSE)))</f>
        <v>27</v>
      </c>
      <c r="G4595" s="15"/>
      <c r="H4595" s="15">
        <f t="shared" si="164"/>
        <v>27</v>
      </c>
      <c r="I4595" s="198">
        <f t="shared" si="165"/>
        <v>4</v>
      </c>
    </row>
    <row r="4596" spans="1:9" x14ac:dyDescent="0.3">
      <c r="A4596" s="10">
        <v>43574</v>
      </c>
      <c r="B4596" s="11" t="s">
        <v>755</v>
      </c>
      <c r="C4596" s="11" t="s">
        <v>756</v>
      </c>
      <c r="D4596" s="11" t="s">
        <v>662</v>
      </c>
      <c r="F4596" s="15">
        <f>IF(ISBLANK($D4596),"",IF(ISBLANK($E4596),VLOOKUP($D4596,$J:$K,2,FALSE),VLOOKUP($E4596,'Daycare Packages'!$A:$G,7,FALSE)))</f>
        <v>30</v>
      </c>
      <c r="G4596" s="15"/>
      <c r="H4596" s="15">
        <f t="shared" si="164"/>
        <v>30</v>
      </c>
      <c r="I4596" s="198">
        <f t="shared" si="165"/>
        <v>4</v>
      </c>
    </row>
    <row r="4597" spans="1:9" x14ac:dyDescent="0.3">
      <c r="A4597" s="10">
        <v>43574</v>
      </c>
      <c r="B4597" s="11" t="s">
        <v>1280</v>
      </c>
      <c r="C4597" s="11" t="s">
        <v>860</v>
      </c>
      <c r="D4597" s="11" t="s">
        <v>662</v>
      </c>
      <c r="F4597" s="15">
        <f>IF(ISBLANK($D4597),"",IF(ISBLANK($E4597),VLOOKUP($D4597,$J:$K,2,FALSE),VLOOKUP($E4597,'Daycare Packages'!$A:$G,7,FALSE)))</f>
        <v>30</v>
      </c>
      <c r="G4597" s="15"/>
      <c r="H4597" s="15">
        <f t="shared" si="164"/>
        <v>30</v>
      </c>
      <c r="I4597" s="198">
        <f t="shared" si="165"/>
        <v>4</v>
      </c>
    </row>
    <row r="4598" spans="1:9" x14ac:dyDescent="0.3">
      <c r="A4598" s="10">
        <v>43574</v>
      </c>
      <c r="B4598" s="11" t="s">
        <v>244</v>
      </c>
      <c r="C4598" s="11" t="s">
        <v>673</v>
      </c>
      <c r="D4598" s="11" t="s">
        <v>662</v>
      </c>
      <c r="F4598" s="15">
        <f>IF(ISBLANK($D4598),"",IF(ISBLANK($E4598),VLOOKUP($D4598,$J:$K,2,FALSE),VLOOKUP($E4598,'Daycare Packages'!$A:$G,7,FALSE)))</f>
        <v>30</v>
      </c>
      <c r="G4598" s="15"/>
      <c r="H4598" s="15">
        <f t="shared" si="164"/>
        <v>30</v>
      </c>
      <c r="I4598" s="198">
        <f t="shared" si="165"/>
        <v>4</v>
      </c>
    </row>
    <row r="4599" spans="1:9" x14ac:dyDescent="0.3">
      <c r="A4599" s="10">
        <v>43574</v>
      </c>
      <c r="B4599" s="11" t="s">
        <v>139</v>
      </c>
      <c r="C4599" s="11" t="s">
        <v>867</v>
      </c>
      <c r="D4599" s="11" t="s">
        <v>662</v>
      </c>
      <c r="E4599" s="11">
        <v>6830661</v>
      </c>
      <c r="F4599" s="15">
        <f>IF(ISBLANK($D4599),"",IF(ISBLANK($E4599),VLOOKUP($D4599,$J:$K,2,FALSE),VLOOKUP($E4599,'Daycare Packages'!$A:$G,7,FALSE)))</f>
        <v>27</v>
      </c>
      <c r="G4599" s="15"/>
      <c r="H4599" s="15">
        <f t="shared" si="164"/>
        <v>27</v>
      </c>
      <c r="I4599" s="198">
        <f t="shared" si="165"/>
        <v>4</v>
      </c>
    </row>
    <row r="4600" spans="1:9" x14ac:dyDescent="0.3">
      <c r="A4600" s="10">
        <v>43574</v>
      </c>
      <c r="B4600" s="11" t="s">
        <v>175</v>
      </c>
      <c r="C4600" s="11" t="s">
        <v>433</v>
      </c>
      <c r="D4600" s="11" t="s">
        <v>662</v>
      </c>
      <c r="E4600" s="11">
        <v>6716814</v>
      </c>
      <c r="F4600" s="15">
        <f>IF(ISBLANK($D4600),"",IF(ISBLANK($E4600),VLOOKUP($D4600,$J:$K,2,FALSE),VLOOKUP($E4600,'Daycare Packages'!$A:$G,7,FALSE)))</f>
        <v>22</v>
      </c>
      <c r="G4600" s="15"/>
      <c r="H4600" s="15">
        <f t="shared" si="164"/>
        <v>22</v>
      </c>
      <c r="I4600" s="198">
        <f t="shared" si="165"/>
        <v>4</v>
      </c>
    </row>
    <row r="4601" spans="1:9" x14ac:dyDescent="0.3">
      <c r="A4601" s="10">
        <v>43574</v>
      </c>
      <c r="B4601" s="11" t="s">
        <v>300</v>
      </c>
      <c r="C4601" s="11" t="s">
        <v>759</v>
      </c>
      <c r="D4601" s="11" t="s">
        <v>662</v>
      </c>
      <c r="F4601" s="15">
        <f>IF(ISBLANK($D4601),"",IF(ISBLANK($E4601),VLOOKUP($D4601,$J:$K,2,FALSE),VLOOKUP($E4601,'Daycare Packages'!$A:$G,7,FALSE)))</f>
        <v>30</v>
      </c>
      <c r="G4601" s="15"/>
      <c r="H4601" s="15">
        <f t="shared" si="164"/>
        <v>30</v>
      </c>
      <c r="I4601" s="198">
        <f t="shared" si="165"/>
        <v>4</v>
      </c>
    </row>
    <row r="4602" spans="1:9" x14ac:dyDescent="0.3">
      <c r="A4602" s="10">
        <v>43574</v>
      </c>
      <c r="B4602" s="11" t="s">
        <v>300</v>
      </c>
      <c r="C4602" s="11" t="s">
        <v>507</v>
      </c>
      <c r="D4602" s="11" t="s">
        <v>662</v>
      </c>
      <c r="F4602" s="15">
        <f>IF(ISBLANK($D4602),"",IF(ISBLANK($E4602),VLOOKUP($D4602,$J:$K,2,FALSE),VLOOKUP($E4602,'Daycare Packages'!$A:$G,7,FALSE)))</f>
        <v>30</v>
      </c>
      <c r="G4602" s="15"/>
      <c r="H4602" s="15">
        <f t="shared" si="164"/>
        <v>30</v>
      </c>
      <c r="I4602" s="198">
        <f t="shared" si="165"/>
        <v>4</v>
      </c>
    </row>
    <row r="4603" spans="1:9" x14ac:dyDescent="0.3">
      <c r="A4603" s="10">
        <v>43574</v>
      </c>
      <c r="B4603" s="11" t="s">
        <v>172</v>
      </c>
      <c r="C4603" s="11" t="s">
        <v>773</v>
      </c>
      <c r="D4603" s="11" t="s">
        <v>662</v>
      </c>
      <c r="F4603" s="15">
        <f>IF(ISBLANK($D4603),"",IF(ISBLANK($E4603),VLOOKUP($D4603,$J:$K,2,FALSE),VLOOKUP($E4603,'Daycare Packages'!$A:$G,7,FALSE)))</f>
        <v>30</v>
      </c>
      <c r="G4603" s="15"/>
      <c r="H4603" s="15">
        <f t="shared" si="164"/>
        <v>30</v>
      </c>
      <c r="I4603" s="198">
        <f t="shared" si="165"/>
        <v>4</v>
      </c>
    </row>
    <row r="4604" spans="1:9" x14ac:dyDescent="0.3">
      <c r="A4604" s="10">
        <v>43574</v>
      </c>
      <c r="B4604" s="11" t="s">
        <v>162</v>
      </c>
      <c r="C4604" s="11" t="s">
        <v>676</v>
      </c>
      <c r="D4604" s="11" t="s">
        <v>662</v>
      </c>
      <c r="E4604" s="11">
        <v>6759400</v>
      </c>
      <c r="F4604" s="15">
        <f>IF(ISBLANK($D4604),"",IF(ISBLANK($E4604),VLOOKUP($D4604,$J:$K,2,FALSE),VLOOKUP($E4604,'Daycare Packages'!$A:$G,7,FALSE)))</f>
        <v>27</v>
      </c>
      <c r="G4604" s="15"/>
      <c r="H4604" s="15">
        <f t="shared" si="164"/>
        <v>27</v>
      </c>
      <c r="I4604" s="198">
        <f t="shared" si="165"/>
        <v>4</v>
      </c>
    </row>
    <row r="4605" spans="1:9" x14ac:dyDescent="0.3">
      <c r="A4605" s="10">
        <v>43574</v>
      </c>
      <c r="B4605" s="11" t="s">
        <v>182</v>
      </c>
      <c r="C4605" s="11" t="s">
        <v>685</v>
      </c>
      <c r="D4605" s="11" t="s">
        <v>662</v>
      </c>
      <c r="E4605" s="11">
        <v>6820021</v>
      </c>
      <c r="F4605" s="15">
        <f>IF(ISBLANK($D4605),"",IF(ISBLANK($E4605),VLOOKUP($D4605,$J:$K,2,FALSE),VLOOKUP($E4605,'Daycare Packages'!$A:$G,7,FALSE)))</f>
        <v>20.7</v>
      </c>
      <c r="G4605" s="15"/>
      <c r="H4605" s="15">
        <f t="shared" si="164"/>
        <v>20.7</v>
      </c>
      <c r="I4605" s="198">
        <f t="shared" si="165"/>
        <v>4</v>
      </c>
    </row>
    <row r="4606" spans="1:9" x14ac:dyDescent="0.3">
      <c r="A4606" s="10">
        <v>43574</v>
      </c>
      <c r="B4606" s="11" t="s">
        <v>208</v>
      </c>
      <c r="C4606" s="11" t="s">
        <v>507</v>
      </c>
      <c r="D4606" s="11" t="s">
        <v>662</v>
      </c>
      <c r="E4606" s="11">
        <v>6733427</v>
      </c>
      <c r="F4606" s="15">
        <f>IF(ISBLANK($D4606),"",IF(ISBLANK($E4606),VLOOKUP($D4606,$J:$K,2,FALSE),VLOOKUP($E4606,'Daycare Packages'!$A:$G,7,FALSE)))</f>
        <v>22</v>
      </c>
      <c r="G4606" s="15"/>
      <c r="H4606" s="15">
        <f t="shared" si="164"/>
        <v>22</v>
      </c>
      <c r="I4606" s="198">
        <f t="shared" si="165"/>
        <v>4</v>
      </c>
    </row>
    <row r="4607" spans="1:9" x14ac:dyDescent="0.3">
      <c r="A4607" s="10">
        <v>43574</v>
      </c>
      <c r="B4607" s="11" t="s">
        <v>727</v>
      </c>
      <c r="C4607" s="11" t="s">
        <v>728</v>
      </c>
      <c r="D4607" s="11" t="s">
        <v>662</v>
      </c>
      <c r="F4607" s="15">
        <f>IF(ISBLANK($D4607),"",IF(ISBLANK($E4607),VLOOKUP($D4607,$J:$K,2,FALSE),VLOOKUP($E4607,'Daycare Packages'!$A:$G,7,FALSE)))</f>
        <v>30</v>
      </c>
      <c r="G4607" s="15"/>
      <c r="H4607" s="15">
        <f t="shared" si="164"/>
        <v>30</v>
      </c>
      <c r="I4607" s="198">
        <f t="shared" si="165"/>
        <v>4</v>
      </c>
    </row>
    <row r="4608" spans="1:9" x14ac:dyDescent="0.3">
      <c r="A4608" s="10">
        <v>43574</v>
      </c>
      <c r="B4608" s="11" t="s">
        <v>699</v>
      </c>
      <c r="C4608" s="11" t="s">
        <v>507</v>
      </c>
      <c r="D4608" s="11" t="s">
        <v>662</v>
      </c>
      <c r="F4608" s="15">
        <f>IF(ISBLANK($D4608),"",IF(ISBLANK($E4608),VLOOKUP($D4608,$J:$K,2,FALSE),VLOOKUP($E4608,'Daycare Packages'!$A:$G,7,FALSE)))</f>
        <v>30</v>
      </c>
      <c r="G4608" s="15">
        <v>-3</v>
      </c>
      <c r="H4608" s="15">
        <f t="shared" ref="H4608:H4672" si="166">IF(ISBLANK(D4608),"",SUM(F4608:G4608))</f>
        <v>27</v>
      </c>
      <c r="I4608" s="198">
        <f t="shared" si="165"/>
        <v>4</v>
      </c>
    </row>
    <row r="4609" spans="1:9" x14ac:dyDescent="0.3">
      <c r="A4609" s="10">
        <v>43574</v>
      </c>
      <c r="B4609" s="11" t="s">
        <v>699</v>
      </c>
      <c r="C4609" s="11" t="s">
        <v>478</v>
      </c>
      <c r="D4609" s="11" t="s">
        <v>662</v>
      </c>
      <c r="F4609" s="15">
        <f>IF(ISBLANK($D4609),"",IF(ISBLANK($E4609),VLOOKUP($D4609,$J:$K,2,FALSE),VLOOKUP($E4609,'Daycare Packages'!$A:$G,7,FALSE)))</f>
        <v>30</v>
      </c>
      <c r="G4609" s="15">
        <v>-3</v>
      </c>
      <c r="H4609" s="15">
        <f t="shared" si="166"/>
        <v>27</v>
      </c>
      <c r="I4609" s="198">
        <f t="shared" si="165"/>
        <v>4</v>
      </c>
    </row>
    <row r="4610" spans="1:9" x14ac:dyDescent="0.3">
      <c r="A4610" s="10">
        <v>43574</v>
      </c>
      <c r="B4610" s="11" t="s">
        <v>613</v>
      </c>
      <c r="C4610" s="11" t="s">
        <v>614</v>
      </c>
      <c r="D4610" s="11" t="s">
        <v>662</v>
      </c>
      <c r="F4610" s="15">
        <f>IF(ISBLANK($D4610),"",IF(ISBLANK($E4610),VLOOKUP($D4610,$J:$K,2,FALSE),VLOOKUP($E4610,'Daycare Packages'!$A:$G,7,FALSE)))</f>
        <v>30</v>
      </c>
      <c r="G4610" s="15"/>
      <c r="H4610" s="15">
        <f t="shared" si="166"/>
        <v>30</v>
      </c>
      <c r="I4610" s="198">
        <f t="shared" si="165"/>
        <v>4</v>
      </c>
    </row>
    <row r="4611" spans="1:9" x14ac:dyDescent="0.3">
      <c r="A4611" s="10">
        <v>43574</v>
      </c>
      <c r="B4611" s="11" t="s">
        <v>230</v>
      </c>
      <c r="C4611" s="11" t="s">
        <v>493</v>
      </c>
      <c r="D4611" s="11" t="s">
        <v>662</v>
      </c>
      <c r="E4611" s="11">
        <v>6816780</v>
      </c>
      <c r="F4611" s="15">
        <f>IF(ISBLANK($D4611),"",IF(ISBLANK($E4611),VLOOKUP($D4611,$J:$K,2,FALSE),VLOOKUP($E4611,'Daycare Packages'!$A:$G,7,FALSE)))</f>
        <v>27</v>
      </c>
      <c r="G4611" s="15"/>
      <c r="H4611" s="15">
        <f t="shared" si="166"/>
        <v>27</v>
      </c>
      <c r="I4611" s="198">
        <f t="shared" ref="I4611:I4674" si="167">IF(A4611="",0,MONTH(A4611))</f>
        <v>4</v>
      </c>
    </row>
    <row r="4612" spans="1:9" x14ac:dyDescent="0.3">
      <c r="A4612" s="10">
        <v>43574</v>
      </c>
      <c r="B4612" s="11" t="s">
        <v>160</v>
      </c>
      <c r="C4612" s="11" t="s">
        <v>793</v>
      </c>
      <c r="D4612" s="11" t="s">
        <v>662</v>
      </c>
      <c r="E4612" s="11">
        <v>6790701</v>
      </c>
      <c r="F4612" s="15">
        <f>IF(ISBLANK($D4612),"",IF(ISBLANK($E4612),VLOOKUP($D4612,$J:$K,2,FALSE),VLOOKUP($E4612,'Daycare Packages'!$A:$G,7,FALSE)))</f>
        <v>25</v>
      </c>
      <c r="G4612" s="15"/>
      <c r="H4612" s="15">
        <f t="shared" si="166"/>
        <v>25</v>
      </c>
      <c r="I4612" s="198">
        <f t="shared" si="167"/>
        <v>4</v>
      </c>
    </row>
    <row r="4613" spans="1:9" x14ac:dyDescent="0.3">
      <c r="A4613" s="10">
        <v>43574</v>
      </c>
      <c r="B4613" s="11" t="s">
        <v>160</v>
      </c>
      <c r="C4613" s="11" t="s">
        <v>794</v>
      </c>
      <c r="D4613" s="11" t="s">
        <v>662</v>
      </c>
      <c r="E4613" s="11">
        <v>6790701</v>
      </c>
      <c r="F4613" s="15">
        <f>IF(ISBLANK($D4613),"",IF(ISBLANK($E4613),VLOOKUP($D4613,$J:$K,2,FALSE),VLOOKUP($E4613,'Daycare Packages'!$A:$G,7,FALSE)))</f>
        <v>25</v>
      </c>
      <c r="G4613" s="15"/>
      <c r="H4613" s="15">
        <f t="shared" si="166"/>
        <v>25</v>
      </c>
      <c r="I4613" s="198">
        <f t="shared" si="167"/>
        <v>4</v>
      </c>
    </row>
    <row r="4614" spans="1:9" x14ac:dyDescent="0.3">
      <c r="A4614" s="10">
        <v>43574</v>
      </c>
      <c r="B4614" s="11" t="s">
        <v>834</v>
      </c>
      <c r="C4614" s="11" t="s">
        <v>835</v>
      </c>
      <c r="D4614" s="11" t="s">
        <v>662</v>
      </c>
      <c r="F4614" s="15">
        <f>IF(ISBLANK($D4614),"",IF(ISBLANK($E4614),VLOOKUP($D4614,$J:$K,2,FALSE),VLOOKUP($E4614,'Daycare Packages'!$A:$G,7,FALSE)))</f>
        <v>30</v>
      </c>
      <c r="G4614" s="15"/>
      <c r="H4614" s="15">
        <f t="shared" si="166"/>
        <v>30</v>
      </c>
      <c r="I4614" s="198">
        <f t="shared" si="167"/>
        <v>4</v>
      </c>
    </row>
    <row r="4615" spans="1:9" x14ac:dyDescent="0.3">
      <c r="A4615" s="10">
        <v>43574</v>
      </c>
      <c r="B4615" s="11" t="s">
        <v>751</v>
      </c>
      <c r="C4615" s="11" t="s">
        <v>752</v>
      </c>
      <c r="D4615" s="11" t="s">
        <v>662</v>
      </c>
      <c r="F4615" s="15">
        <f>IF(ISBLANK($D4615),"",IF(ISBLANK($E4615),VLOOKUP($D4615,$J:$K,2,FALSE),VLOOKUP($E4615,'Daycare Packages'!$A:$G,7,FALSE)))</f>
        <v>30</v>
      </c>
      <c r="G4615" s="15"/>
      <c r="H4615" s="15">
        <f t="shared" si="166"/>
        <v>30</v>
      </c>
      <c r="I4615" s="198">
        <f t="shared" si="167"/>
        <v>4</v>
      </c>
    </row>
    <row r="4616" spans="1:9" x14ac:dyDescent="0.3">
      <c r="A4616" s="10">
        <v>43574</v>
      </c>
      <c r="B4616" s="11" t="s">
        <v>171</v>
      </c>
      <c r="C4616" s="11" t="s">
        <v>693</v>
      </c>
      <c r="D4616" s="11" t="s">
        <v>662</v>
      </c>
      <c r="E4616" s="11">
        <v>6804106</v>
      </c>
      <c r="F4616" s="15">
        <f>IF(ISBLANK($D4616),"",IF(ISBLANK($E4616),VLOOKUP($D4616,$J:$K,2,FALSE),VLOOKUP($E4616,'Daycare Packages'!$A:$G,7,FALSE)))</f>
        <v>26</v>
      </c>
      <c r="G4616" s="15"/>
      <c r="H4616" s="15">
        <f t="shared" si="166"/>
        <v>26</v>
      </c>
      <c r="I4616" s="198">
        <f t="shared" si="167"/>
        <v>4</v>
      </c>
    </row>
    <row r="4617" spans="1:9" x14ac:dyDescent="0.3">
      <c r="A4617" s="10">
        <v>43574</v>
      </c>
      <c r="B4617" s="11" t="s">
        <v>252</v>
      </c>
      <c r="C4617" s="11" t="s">
        <v>396</v>
      </c>
      <c r="D4617" s="11" t="s">
        <v>662</v>
      </c>
      <c r="F4617" s="15">
        <f>IF(ISBLANK($D4617),"",IF(ISBLANK($E4617),VLOOKUP($D4617,$J:$K,2,FALSE),VLOOKUP($E4617,'Daycare Packages'!$A:$G,7,FALSE)))</f>
        <v>30</v>
      </c>
      <c r="G4617" s="15"/>
      <c r="H4617" s="15">
        <f t="shared" si="166"/>
        <v>30</v>
      </c>
      <c r="I4617" s="198">
        <f t="shared" si="167"/>
        <v>4</v>
      </c>
    </row>
    <row r="4618" spans="1:9" x14ac:dyDescent="0.3">
      <c r="A4618" s="10">
        <v>43574</v>
      </c>
      <c r="B4618" s="11" t="s">
        <v>1317</v>
      </c>
      <c r="C4618" s="11" t="s">
        <v>633</v>
      </c>
      <c r="D4618" s="11" t="s">
        <v>662</v>
      </c>
      <c r="E4618" s="11">
        <v>6837059</v>
      </c>
      <c r="F4618" s="15">
        <f>IF(ISBLANK($D4618),"",IF(ISBLANK($E4618),VLOOKUP($D4618,$J:$K,2,FALSE),VLOOKUP($E4618,'Daycare Packages'!$A:$G,7,FALSE)))</f>
        <v>25</v>
      </c>
      <c r="G4618" s="15"/>
      <c r="H4618" s="15">
        <f t="shared" si="166"/>
        <v>25</v>
      </c>
      <c r="I4618" s="198">
        <f t="shared" si="167"/>
        <v>4</v>
      </c>
    </row>
    <row r="4619" spans="1:9" x14ac:dyDescent="0.3">
      <c r="A4619" s="10">
        <v>43574</v>
      </c>
      <c r="B4619" s="11" t="s">
        <v>730</v>
      </c>
      <c r="C4619" s="11" t="s">
        <v>731</v>
      </c>
      <c r="D4619" s="11" t="s">
        <v>662</v>
      </c>
      <c r="F4619" s="15">
        <f>IF(ISBLANK($D4619),"",IF(ISBLANK($E4619),VLOOKUP($D4619,$J:$K,2,FALSE),VLOOKUP($E4619,'Daycare Packages'!$A:$G,7,FALSE)))</f>
        <v>30</v>
      </c>
      <c r="G4619" s="15"/>
      <c r="H4619" s="15">
        <f t="shared" si="166"/>
        <v>30</v>
      </c>
      <c r="I4619" s="198">
        <f t="shared" si="167"/>
        <v>4</v>
      </c>
    </row>
    <row r="4620" spans="1:9" x14ac:dyDescent="0.3">
      <c r="A4620" s="10">
        <v>43574</v>
      </c>
      <c r="B4620" s="11" t="s">
        <v>168</v>
      </c>
      <c r="C4620" s="11" t="s">
        <v>640</v>
      </c>
      <c r="D4620" s="11" t="s">
        <v>662</v>
      </c>
      <c r="F4620" s="15">
        <f>IF(ISBLANK($D4620),"",IF(ISBLANK($E4620),VLOOKUP($D4620,$J:$K,2,FALSE),VLOOKUP($E4620,'Daycare Packages'!$A:$G,7,FALSE)))</f>
        <v>30</v>
      </c>
      <c r="G4620" s="15"/>
      <c r="H4620" s="15">
        <f t="shared" si="166"/>
        <v>30</v>
      </c>
      <c r="I4620" s="198">
        <f t="shared" si="167"/>
        <v>4</v>
      </c>
    </row>
    <row r="4621" spans="1:9" x14ac:dyDescent="0.3">
      <c r="A4621" s="10">
        <v>43574</v>
      </c>
      <c r="B4621" s="11" t="s">
        <v>174</v>
      </c>
      <c r="C4621" s="11" t="s">
        <v>432</v>
      </c>
      <c r="D4621" s="11" t="s">
        <v>662</v>
      </c>
      <c r="F4621" s="15">
        <f>IF(ISBLANK($D4621),"",IF(ISBLANK($E4621),VLOOKUP($D4621,$J:$K,2,FALSE),VLOOKUP($E4621,'Daycare Packages'!$A:$G,7,FALSE)))</f>
        <v>30</v>
      </c>
      <c r="G4621" s="15"/>
      <c r="H4621" s="15">
        <f t="shared" si="166"/>
        <v>30</v>
      </c>
      <c r="I4621" s="198">
        <f t="shared" si="167"/>
        <v>4</v>
      </c>
    </row>
    <row r="4622" spans="1:9" x14ac:dyDescent="0.3">
      <c r="A4622" s="10">
        <v>43574</v>
      </c>
      <c r="B4622" s="11" t="s">
        <v>845</v>
      </c>
      <c r="C4622" s="11" t="s">
        <v>846</v>
      </c>
      <c r="D4622" s="11" t="s">
        <v>662</v>
      </c>
      <c r="F4622" s="15">
        <f>IF(ISBLANK($D4622),"",IF(ISBLANK($E4622),VLOOKUP($D4622,$J:$K,2,FALSE),VLOOKUP($E4622,'Daycare Packages'!$A:$G,7,FALSE)))</f>
        <v>30</v>
      </c>
      <c r="G4622" s="15"/>
      <c r="H4622" s="15">
        <f t="shared" si="166"/>
        <v>30</v>
      </c>
      <c r="I4622" s="198">
        <f t="shared" si="167"/>
        <v>4</v>
      </c>
    </row>
    <row r="4623" spans="1:9" x14ac:dyDescent="0.3">
      <c r="A4623" s="10">
        <v>43574</v>
      </c>
      <c r="B4623" s="11" t="s">
        <v>144</v>
      </c>
      <c r="C4623" s="11" t="s">
        <v>795</v>
      </c>
      <c r="D4623" s="11" t="s">
        <v>662</v>
      </c>
      <c r="E4623" s="11">
        <v>6735926</v>
      </c>
      <c r="F4623" s="15">
        <f>IF(ISBLANK($D4623),"",IF(ISBLANK($E4623),VLOOKUP($D4623,$J:$K,2,FALSE),VLOOKUP($E4623,'Daycare Packages'!$A:$G,7,FALSE)))</f>
        <v>25</v>
      </c>
      <c r="G4623" s="15"/>
      <c r="H4623" s="15">
        <f t="shared" si="166"/>
        <v>25</v>
      </c>
      <c r="I4623" s="198">
        <f t="shared" si="167"/>
        <v>4</v>
      </c>
    </row>
    <row r="4624" spans="1:9" x14ac:dyDescent="0.3">
      <c r="A4624" s="10">
        <v>43574</v>
      </c>
      <c r="B4624" s="11" t="s">
        <v>700</v>
      </c>
      <c r="C4624" s="11" t="s">
        <v>701</v>
      </c>
      <c r="D4624" s="11" t="s">
        <v>662</v>
      </c>
      <c r="F4624" s="15">
        <f>IF(ISBLANK($D4624),"",IF(ISBLANK($E4624),VLOOKUP($D4624,$J:$K,2,FALSE),VLOOKUP($E4624,'Daycare Packages'!$A:$G,7,FALSE)))</f>
        <v>30</v>
      </c>
      <c r="G4624" s="15"/>
      <c r="H4624" s="15">
        <f t="shared" si="166"/>
        <v>30</v>
      </c>
      <c r="I4624" s="198">
        <f t="shared" si="167"/>
        <v>4</v>
      </c>
    </row>
    <row r="4625" spans="1:9" x14ac:dyDescent="0.3">
      <c r="A4625" s="10">
        <v>43574</v>
      </c>
      <c r="B4625" s="11" t="s">
        <v>1311</v>
      </c>
      <c r="C4625" s="11" t="s">
        <v>1312</v>
      </c>
      <c r="D4625" s="11" t="s">
        <v>662</v>
      </c>
      <c r="E4625" s="11">
        <v>6829230</v>
      </c>
      <c r="F4625" s="15">
        <f>IF(ISBLANK($D4625),"",IF(ISBLANK($E4625),VLOOKUP($D4625,$J:$K,2,FALSE),VLOOKUP($E4625,'Daycare Packages'!$A:$G,7,FALSE)))</f>
        <v>23</v>
      </c>
      <c r="G4625" s="15"/>
      <c r="H4625" s="15">
        <f t="shared" si="166"/>
        <v>23</v>
      </c>
      <c r="I4625" s="198">
        <f t="shared" si="167"/>
        <v>4</v>
      </c>
    </row>
    <row r="4626" spans="1:9" x14ac:dyDescent="0.3">
      <c r="A4626" s="10">
        <v>43574</v>
      </c>
      <c r="B4626" s="11" t="s">
        <v>156</v>
      </c>
      <c r="C4626" s="11" t="s">
        <v>479</v>
      </c>
      <c r="D4626" s="11" t="s">
        <v>662</v>
      </c>
      <c r="E4626" s="11">
        <v>6798024</v>
      </c>
      <c r="F4626" s="15">
        <f>IF(ISBLANK($D4626),"",IF(ISBLANK($E4626),VLOOKUP($D4626,$J:$K,2,FALSE),VLOOKUP($E4626,'Daycare Packages'!$A:$G,7,FALSE)))</f>
        <v>23</v>
      </c>
      <c r="G4626" s="15"/>
      <c r="H4626" s="15">
        <f t="shared" si="166"/>
        <v>23</v>
      </c>
      <c r="I4626" s="198">
        <f t="shared" si="167"/>
        <v>4</v>
      </c>
    </row>
    <row r="4627" spans="1:9" x14ac:dyDescent="0.3">
      <c r="A4627" s="10">
        <v>43574</v>
      </c>
      <c r="B4627" s="11" t="s">
        <v>663</v>
      </c>
      <c r="C4627" s="11" t="s">
        <v>665</v>
      </c>
      <c r="D4627" s="11" t="s">
        <v>662</v>
      </c>
      <c r="F4627" s="15">
        <f>IF(ISBLANK($D4627),"",IF(ISBLANK($E4627),VLOOKUP($D4627,$J:$K,2,FALSE),VLOOKUP($E4627,'Daycare Packages'!$A:$G,7,FALSE)))</f>
        <v>30</v>
      </c>
      <c r="G4627" s="15"/>
      <c r="H4627" s="15">
        <f t="shared" si="166"/>
        <v>30</v>
      </c>
      <c r="I4627" s="198">
        <f t="shared" si="167"/>
        <v>4</v>
      </c>
    </row>
    <row r="4628" spans="1:9" x14ac:dyDescent="0.3">
      <c r="A4628" s="10">
        <v>43574</v>
      </c>
      <c r="B4628" s="11" t="s">
        <v>663</v>
      </c>
      <c r="C4628" s="11" t="s">
        <v>664</v>
      </c>
      <c r="D4628" s="11" t="s">
        <v>662</v>
      </c>
      <c r="F4628" s="15">
        <f>IF(ISBLANK($D4628),"",IF(ISBLANK($E4628),VLOOKUP($D4628,$J:$K,2,FALSE),VLOOKUP($E4628,'Daycare Packages'!$A:$G,7,FALSE)))</f>
        <v>30</v>
      </c>
      <c r="G4628" s="15"/>
      <c r="H4628" s="15">
        <f t="shared" si="166"/>
        <v>30</v>
      </c>
      <c r="I4628" s="198">
        <f t="shared" si="167"/>
        <v>4</v>
      </c>
    </row>
    <row r="4629" spans="1:9" x14ac:dyDescent="0.3">
      <c r="A4629" s="10">
        <v>43574</v>
      </c>
      <c r="B4629" s="11" t="s">
        <v>134</v>
      </c>
      <c r="C4629" s="11" t="s">
        <v>883</v>
      </c>
      <c r="D4629" s="11" t="s">
        <v>662</v>
      </c>
      <c r="E4629" s="11">
        <v>6826059</v>
      </c>
      <c r="F4629" s="15">
        <f>IF(ISBLANK($D4629),"",IF(ISBLANK($E4629),VLOOKUP($D4629,$J:$K,2,FALSE),VLOOKUP($E4629,'Daycare Packages'!$A:$G,7,FALSE)))</f>
        <v>27</v>
      </c>
      <c r="G4629" s="15"/>
      <c r="H4629" s="15">
        <f>IF(ISBLANK(D4629),"",SUM(F4629:G4629))</f>
        <v>27</v>
      </c>
      <c r="I4629" s="198">
        <f t="shared" si="167"/>
        <v>4</v>
      </c>
    </row>
    <row r="4630" spans="1:9" x14ac:dyDescent="0.3">
      <c r="A4630" s="55">
        <v>43574</v>
      </c>
      <c r="B4630" s="56" t="s">
        <v>1165</v>
      </c>
      <c r="C4630" s="56" t="s">
        <v>1166</v>
      </c>
      <c r="D4630" s="56" t="s">
        <v>662</v>
      </c>
      <c r="E4630" s="56"/>
      <c r="F4630" s="59">
        <f>IF(ISBLANK($D4630),"",IF(ISBLANK($E4630),VLOOKUP($D4630,$J:$K,2,FALSE),VLOOKUP($E4630,'Daycare Packages'!$A:$G,7,FALSE)))</f>
        <v>30</v>
      </c>
      <c r="G4630" s="59"/>
      <c r="H4630" s="59">
        <f t="shared" si="166"/>
        <v>30</v>
      </c>
      <c r="I4630" s="198">
        <f t="shared" si="167"/>
        <v>4</v>
      </c>
    </row>
    <row r="4631" spans="1:9" x14ac:dyDescent="0.3">
      <c r="A4631" s="10">
        <v>43575</v>
      </c>
      <c r="B4631" s="11" t="s">
        <v>836</v>
      </c>
      <c r="C4631" s="11" t="s">
        <v>498</v>
      </c>
      <c r="D4631" s="11" t="s">
        <v>659</v>
      </c>
      <c r="F4631" s="15">
        <f>IF(ISBLANK($D4631),"",IF(ISBLANK($E4631),VLOOKUP($D4631,$J:$K,2,FALSE),VLOOKUP($E4631,'Daycare Packages'!$A:$G,7,FALSE)))</f>
        <v>20</v>
      </c>
      <c r="G4631" s="15"/>
      <c r="H4631" s="15">
        <f t="shared" si="166"/>
        <v>20</v>
      </c>
      <c r="I4631" s="198">
        <f t="shared" si="167"/>
        <v>4</v>
      </c>
    </row>
    <row r="4632" spans="1:9" x14ac:dyDescent="0.3">
      <c r="A4632" s="10">
        <v>43575</v>
      </c>
      <c r="B4632" s="11" t="s">
        <v>117</v>
      </c>
      <c r="C4632" s="11" t="s">
        <v>1069</v>
      </c>
      <c r="D4632" s="11" t="s">
        <v>662</v>
      </c>
      <c r="E4632" s="11">
        <v>6601983</v>
      </c>
      <c r="F4632" s="15">
        <f>IF(ISBLANK($D4632),"",IF(ISBLANK($E4632),VLOOKUP($D4632,$J:$K,2,FALSE),VLOOKUP($E4632,'Daycare Packages'!$A:$G,7,FALSE)))</f>
        <v>24</v>
      </c>
      <c r="G4632" s="15"/>
      <c r="H4632" s="15">
        <f t="shared" si="166"/>
        <v>24</v>
      </c>
      <c r="I4632" s="198">
        <f t="shared" si="167"/>
        <v>4</v>
      </c>
    </row>
    <row r="4633" spans="1:9" x14ac:dyDescent="0.3">
      <c r="A4633" s="10">
        <v>43575</v>
      </c>
      <c r="B4633" s="11" t="s">
        <v>203</v>
      </c>
      <c r="C4633" s="11" t="s">
        <v>840</v>
      </c>
      <c r="D4633" s="11" t="s">
        <v>662</v>
      </c>
      <c r="E4633" s="11">
        <v>6807658</v>
      </c>
      <c r="F4633" s="15">
        <f>IF(ISBLANK($D4633),"",IF(ISBLANK($E4633),VLOOKUP($D4633,$J:$K,2,FALSE),VLOOKUP($E4633,'Daycare Packages'!$A:$G,7,FALSE)))</f>
        <v>27</v>
      </c>
      <c r="G4633" s="15"/>
      <c r="H4633" s="15">
        <f t="shared" si="166"/>
        <v>27</v>
      </c>
      <c r="I4633" s="198">
        <f t="shared" si="167"/>
        <v>4</v>
      </c>
    </row>
    <row r="4634" spans="1:9" x14ac:dyDescent="0.3">
      <c r="A4634" s="10">
        <v>43575</v>
      </c>
      <c r="B4634" s="11" t="s">
        <v>989</v>
      </c>
      <c r="C4634" s="11" t="s">
        <v>765</v>
      </c>
      <c r="D4634" s="11" t="s">
        <v>662</v>
      </c>
      <c r="F4634" s="15">
        <f>IF(ISBLANK($D4634),"",IF(ISBLANK($E4634),VLOOKUP($D4634,$J:$K,2,FALSE),VLOOKUP($E4634,'Daycare Packages'!$A:$G,7,FALSE)))</f>
        <v>30</v>
      </c>
      <c r="G4634" s="15"/>
      <c r="H4634" s="15">
        <f t="shared" si="166"/>
        <v>30</v>
      </c>
      <c r="I4634" s="198">
        <f t="shared" si="167"/>
        <v>4</v>
      </c>
    </row>
    <row r="4635" spans="1:9" x14ac:dyDescent="0.3">
      <c r="A4635" s="10">
        <v>43575</v>
      </c>
      <c r="B4635" s="11" t="s">
        <v>127</v>
      </c>
      <c r="C4635" s="11" t="s">
        <v>715</v>
      </c>
      <c r="D4635" s="11" t="s">
        <v>662</v>
      </c>
      <c r="E4635" s="11">
        <v>6756191</v>
      </c>
      <c r="F4635" s="15">
        <f>IF(ISBLANK($D4635),"",IF(ISBLANK($E4635),VLOOKUP($D4635,$J:$K,2,FALSE),VLOOKUP($E4635,'Daycare Packages'!$A:$G,7,FALSE)))</f>
        <v>23</v>
      </c>
      <c r="G4635" s="15"/>
      <c r="H4635" s="15">
        <f t="shared" si="166"/>
        <v>23</v>
      </c>
      <c r="I4635" s="198">
        <f t="shared" si="167"/>
        <v>4</v>
      </c>
    </row>
    <row r="4636" spans="1:9" x14ac:dyDescent="0.3">
      <c r="A4636" s="10">
        <v>43575</v>
      </c>
      <c r="B4636" s="11" t="s">
        <v>199</v>
      </c>
      <c r="C4636" s="11" t="s">
        <v>711</v>
      </c>
      <c r="D4636" s="11" t="s">
        <v>662</v>
      </c>
      <c r="E4636" s="11">
        <v>6730274</v>
      </c>
      <c r="F4636" s="15">
        <f>IF(ISBLANK($D4636),"",IF(ISBLANK($E4636),VLOOKUP($D4636,$J:$K,2,FALSE),VLOOKUP($E4636,'Daycare Packages'!$A:$G,7,FALSE)))</f>
        <v>25</v>
      </c>
      <c r="G4636" s="15"/>
      <c r="H4636" s="15">
        <f t="shared" si="166"/>
        <v>25</v>
      </c>
      <c r="I4636" s="198">
        <f t="shared" si="167"/>
        <v>4</v>
      </c>
    </row>
    <row r="4637" spans="1:9" x14ac:dyDescent="0.3">
      <c r="A4637" s="10">
        <v>43575</v>
      </c>
      <c r="B4637" s="11" t="s">
        <v>182</v>
      </c>
      <c r="C4637" s="11" t="s">
        <v>685</v>
      </c>
      <c r="D4637" s="11" t="s">
        <v>662</v>
      </c>
      <c r="E4637" s="11">
        <v>6820021</v>
      </c>
      <c r="F4637" s="15">
        <f>IF(ISBLANK($D4637),"",IF(ISBLANK($E4637),VLOOKUP($D4637,$J:$K,2,FALSE),VLOOKUP($E4637,'Daycare Packages'!$A:$G,7,FALSE)))</f>
        <v>20.7</v>
      </c>
      <c r="G4637" s="15"/>
      <c r="H4637" s="15">
        <f t="shared" si="166"/>
        <v>20.7</v>
      </c>
      <c r="I4637" s="198">
        <f t="shared" si="167"/>
        <v>4</v>
      </c>
    </row>
    <row r="4638" spans="1:9" x14ac:dyDescent="0.3">
      <c r="A4638" s="10">
        <v>43575</v>
      </c>
      <c r="B4638" s="11" t="s">
        <v>216</v>
      </c>
      <c r="C4638" s="11" t="s">
        <v>448</v>
      </c>
      <c r="D4638" s="11" t="s">
        <v>662</v>
      </c>
      <c r="E4638" s="11">
        <v>6824728</v>
      </c>
      <c r="F4638" s="15">
        <f>IF(ISBLANK($D4638),"",IF(ISBLANK($E4638),VLOOKUP($D4638,$J:$K,2,FALSE),VLOOKUP($E4638,'Daycare Packages'!$A:$G,7,FALSE)))</f>
        <v>27</v>
      </c>
      <c r="G4638" s="15"/>
      <c r="H4638" s="15">
        <f t="shared" si="166"/>
        <v>27</v>
      </c>
      <c r="I4638" s="198">
        <f t="shared" si="167"/>
        <v>4</v>
      </c>
    </row>
    <row r="4639" spans="1:9" x14ac:dyDescent="0.3">
      <c r="A4639" s="10">
        <v>43575</v>
      </c>
      <c r="B4639" s="11" t="s">
        <v>218</v>
      </c>
      <c r="C4639" s="11" t="s">
        <v>737</v>
      </c>
      <c r="D4639" s="11" t="s">
        <v>662</v>
      </c>
      <c r="E4639" s="11">
        <v>6738001</v>
      </c>
      <c r="F4639" s="15">
        <f>IF(ISBLANK($D4639),"",IF(ISBLANK($E4639),VLOOKUP($D4639,$J:$K,2,FALSE),VLOOKUP($E4639,'Daycare Packages'!$A:$G,7,FALSE)))</f>
        <v>20</v>
      </c>
      <c r="G4639" s="15"/>
      <c r="H4639" s="15">
        <f t="shared" si="166"/>
        <v>20</v>
      </c>
      <c r="I4639" s="198">
        <f t="shared" si="167"/>
        <v>4</v>
      </c>
    </row>
    <row r="4640" spans="1:9" x14ac:dyDescent="0.3">
      <c r="A4640" s="10">
        <v>43575</v>
      </c>
      <c r="B4640" s="11" t="s">
        <v>218</v>
      </c>
      <c r="C4640" s="11" t="s">
        <v>738</v>
      </c>
      <c r="D4640" s="11" t="s">
        <v>662</v>
      </c>
      <c r="E4640" s="11">
        <v>6738001</v>
      </c>
      <c r="F4640" s="15">
        <f>IF(ISBLANK($D4640),"",IF(ISBLANK($E4640),VLOOKUP($D4640,$J:$K,2,FALSE),VLOOKUP($E4640,'Daycare Packages'!$A:$G,7,FALSE)))</f>
        <v>20</v>
      </c>
      <c r="G4640" s="15"/>
      <c r="H4640" s="15">
        <f t="shared" si="166"/>
        <v>20</v>
      </c>
      <c r="I4640" s="198">
        <f t="shared" si="167"/>
        <v>4</v>
      </c>
    </row>
    <row r="4641" spans="1:9" x14ac:dyDescent="0.3">
      <c r="A4641" s="10">
        <v>43575</v>
      </c>
      <c r="B4641" s="11" t="s">
        <v>166</v>
      </c>
      <c r="C4641" s="11" t="s">
        <v>744</v>
      </c>
      <c r="D4641" s="11" t="s">
        <v>662</v>
      </c>
      <c r="E4641" s="11">
        <v>6735012</v>
      </c>
      <c r="F4641" s="15">
        <f>IF(ISBLANK($D4641),"",IF(ISBLANK($E4641),VLOOKUP($D4641,$J:$K,2,FALSE),VLOOKUP($E4641,'Daycare Packages'!$A:$G,7,FALSE)))</f>
        <v>24</v>
      </c>
      <c r="G4641" s="15"/>
      <c r="H4641" s="15">
        <f t="shared" si="166"/>
        <v>24</v>
      </c>
      <c r="I4641" s="198">
        <f t="shared" si="167"/>
        <v>4</v>
      </c>
    </row>
    <row r="4642" spans="1:9" x14ac:dyDescent="0.3">
      <c r="A4642" s="55">
        <v>43575</v>
      </c>
      <c r="B4642" s="56" t="s">
        <v>1319</v>
      </c>
      <c r="C4642" s="56" t="s">
        <v>583</v>
      </c>
      <c r="D4642" s="56" t="s">
        <v>662</v>
      </c>
      <c r="E4642" s="56"/>
      <c r="F4642" s="59">
        <f>IF(ISBLANK($D4642),"",IF(ISBLANK($E4642),VLOOKUP($D4642,$J:$K,2,FALSE),VLOOKUP($E4642,'Daycare Packages'!$A:$G,7,FALSE)))</f>
        <v>30</v>
      </c>
      <c r="G4642" s="59"/>
      <c r="H4642" s="59">
        <f t="shared" si="166"/>
        <v>30</v>
      </c>
      <c r="I4642" s="198">
        <f t="shared" si="167"/>
        <v>4</v>
      </c>
    </row>
    <row r="4643" spans="1:9" x14ac:dyDescent="0.3">
      <c r="A4643" s="10">
        <v>43576</v>
      </c>
      <c r="B4643" s="11" t="s">
        <v>997</v>
      </c>
      <c r="C4643" s="11" t="s">
        <v>910</v>
      </c>
      <c r="D4643" s="11" t="s">
        <v>662</v>
      </c>
      <c r="F4643" s="15">
        <f>IF(ISBLANK($D4643),"",IF(ISBLANK($E4643),VLOOKUP($D4643,$J:$K,2,FALSE),VLOOKUP($E4643,'Daycare Packages'!$A:$G,7,FALSE)))</f>
        <v>30</v>
      </c>
      <c r="G4643" s="15"/>
      <c r="H4643" s="15">
        <f t="shared" si="166"/>
        <v>30</v>
      </c>
      <c r="I4643" s="198">
        <f t="shared" si="167"/>
        <v>4</v>
      </c>
    </row>
    <row r="4644" spans="1:9" x14ac:dyDescent="0.3">
      <c r="A4644" s="10">
        <v>43576</v>
      </c>
      <c r="B4644" s="11" t="s">
        <v>366</v>
      </c>
      <c r="C4644" s="11" t="s">
        <v>439</v>
      </c>
      <c r="D4644" s="11" t="s">
        <v>662</v>
      </c>
      <c r="F4644" s="15">
        <f>IF(ISBLANK($D4644),"",IF(ISBLANK($E4644),VLOOKUP($D4644,$J:$K,2,FALSE),VLOOKUP($E4644,'Daycare Packages'!$A:$G,7,FALSE)))</f>
        <v>30</v>
      </c>
      <c r="G4644" s="15"/>
      <c r="H4644" s="15">
        <f t="shared" si="166"/>
        <v>30</v>
      </c>
      <c r="I4644" s="198">
        <f t="shared" si="167"/>
        <v>4</v>
      </c>
    </row>
    <row r="4645" spans="1:9" x14ac:dyDescent="0.3">
      <c r="A4645" s="55">
        <v>43576</v>
      </c>
      <c r="B4645" s="56" t="s">
        <v>783</v>
      </c>
      <c r="C4645" s="56" t="s">
        <v>514</v>
      </c>
      <c r="D4645" s="56" t="s">
        <v>662</v>
      </c>
      <c r="E4645" s="56"/>
      <c r="F4645" s="59">
        <f>IF(ISBLANK($D4645),"",IF(ISBLANK($E4645),VLOOKUP($D4645,$J:$K,2,FALSE),VLOOKUP($E4645,'Daycare Packages'!$A:$G,7,FALSE)))</f>
        <v>30</v>
      </c>
      <c r="G4645" s="59"/>
      <c r="H4645" s="59">
        <f t="shared" si="166"/>
        <v>30</v>
      </c>
      <c r="I4645" s="198">
        <f t="shared" si="167"/>
        <v>4</v>
      </c>
    </row>
    <row r="4646" spans="1:9" x14ac:dyDescent="0.3">
      <c r="A4646" s="10">
        <v>43577</v>
      </c>
      <c r="B4646" s="11" t="s">
        <v>1371</v>
      </c>
      <c r="C4646" s="11" t="s">
        <v>1318</v>
      </c>
      <c r="D4646" s="11" t="s">
        <v>671</v>
      </c>
      <c r="F4646" s="15">
        <f>IF(ISBLANK($D4646),"",IF(ISBLANK($E4646),VLOOKUP($D4646,$J:$K,2,FALSE),VLOOKUP($E4646,'Daycare Packages'!$A:$G,7,FALSE)))</f>
        <v>0</v>
      </c>
      <c r="G4646" s="15"/>
      <c r="H4646" s="15">
        <f t="shared" si="166"/>
        <v>0</v>
      </c>
      <c r="I4646" s="198">
        <f t="shared" si="167"/>
        <v>4</v>
      </c>
    </row>
    <row r="4647" spans="1:9" x14ac:dyDescent="0.3">
      <c r="A4647" s="10">
        <v>43577</v>
      </c>
      <c r="B4647" s="11" t="s">
        <v>190</v>
      </c>
      <c r="C4647" s="11" t="s">
        <v>718</v>
      </c>
      <c r="D4647" s="11" t="s">
        <v>659</v>
      </c>
      <c r="E4647" s="11">
        <v>6838640</v>
      </c>
      <c r="F4647" s="15">
        <f>IF(ISBLANK($D4647),"",IF(ISBLANK($E4647),VLOOKUP($D4647,$J:$K,2,FALSE),VLOOKUP($E4647,'Daycare Packages'!$A:$G,7,FALSE)))</f>
        <v>0</v>
      </c>
      <c r="G4647" s="15"/>
      <c r="H4647" s="15">
        <f t="shared" si="166"/>
        <v>0</v>
      </c>
      <c r="I4647" s="198">
        <f t="shared" si="167"/>
        <v>4</v>
      </c>
    </row>
    <row r="4648" spans="1:9" x14ac:dyDescent="0.3">
      <c r="A4648" s="10">
        <v>43577</v>
      </c>
      <c r="B4648" s="11" t="s">
        <v>201</v>
      </c>
      <c r="C4648" s="11" t="s">
        <v>672</v>
      </c>
      <c r="D4648" s="11" t="s">
        <v>659</v>
      </c>
      <c r="E4648" s="11">
        <v>6818381</v>
      </c>
      <c r="F4648" s="15">
        <f>IF(ISBLANK($D4648),"",IF(ISBLANK($E4648),VLOOKUP($D4648,$J:$K,2,FALSE),VLOOKUP($E4648,'Daycare Packages'!$A:$G,7,FALSE)))</f>
        <v>19</v>
      </c>
      <c r="G4648" s="15"/>
      <c r="H4648" s="15">
        <f t="shared" si="166"/>
        <v>19</v>
      </c>
      <c r="I4648" s="198">
        <f t="shared" si="167"/>
        <v>4</v>
      </c>
    </row>
    <row r="4649" spans="1:9" x14ac:dyDescent="0.3">
      <c r="A4649" s="10">
        <v>43577</v>
      </c>
      <c r="B4649" s="11" t="s">
        <v>152</v>
      </c>
      <c r="C4649" s="11" t="s">
        <v>679</v>
      </c>
      <c r="D4649" s="11" t="s">
        <v>662</v>
      </c>
      <c r="E4649" s="11">
        <v>6804823</v>
      </c>
      <c r="F4649" s="15">
        <f>IF(ISBLANK($D4649),"",IF(ISBLANK($E4649),VLOOKUP($D4649,$J:$K,2,FALSE),VLOOKUP($E4649,'Daycare Packages'!$A:$G,7,FALSE)))</f>
        <v>23</v>
      </c>
      <c r="G4649" s="15"/>
      <c r="H4649" s="15">
        <f t="shared" si="166"/>
        <v>23</v>
      </c>
      <c r="I4649" s="198">
        <f t="shared" si="167"/>
        <v>4</v>
      </c>
    </row>
    <row r="4650" spans="1:9" x14ac:dyDescent="0.3">
      <c r="A4650" s="10">
        <v>43577</v>
      </c>
      <c r="B4650" s="11" t="s">
        <v>873</v>
      </c>
      <c r="C4650" s="11" t="s">
        <v>493</v>
      </c>
      <c r="D4650" s="11" t="s">
        <v>662</v>
      </c>
      <c r="F4650" s="15">
        <f>IF(ISBLANK($D4650),"",IF(ISBLANK($E4650),VLOOKUP($D4650,$J:$K,2,FALSE),VLOOKUP($E4650,'Daycare Packages'!$A:$G,7,FALSE)))</f>
        <v>30</v>
      </c>
      <c r="G4650" s="15"/>
      <c r="H4650" s="15">
        <f t="shared" si="166"/>
        <v>30</v>
      </c>
      <c r="I4650" s="198">
        <f t="shared" si="167"/>
        <v>4</v>
      </c>
    </row>
    <row r="4651" spans="1:9" x14ac:dyDescent="0.3">
      <c r="A4651" s="10">
        <v>43577</v>
      </c>
      <c r="B4651" s="11" t="s">
        <v>371</v>
      </c>
      <c r="C4651" s="11" t="s">
        <v>642</v>
      </c>
      <c r="D4651" s="11" t="s">
        <v>662</v>
      </c>
      <c r="E4651" s="11">
        <v>6781287</v>
      </c>
      <c r="F4651" s="15">
        <f>IF(ISBLANK($D4651),"",IF(ISBLANK($E4651),VLOOKUP($D4651,$J:$K,2,FALSE),VLOOKUP($E4651,'Daycare Packages'!$A:$G,7,FALSE)))</f>
        <v>27</v>
      </c>
      <c r="G4651" s="15"/>
      <c r="H4651" s="15">
        <f t="shared" si="166"/>
        <v>27</v>
      </c>
      <c r="I4651" s="198">
        <f t="shared" si="167"/>
        <v>4</v>
      </c>
    </row>
    <row r="4652" spans="1:9" x14ac:dyDescent="0.3">
      <c r="A4652" s="10">
        <v>43577</v>
      </c>
      <c r="B4652" s="11" t="s">
        <v>213</v>
      </c>
      <c r="C4652" s="11" t="s">
        <v>675</v>
      </c>
      <c r="D4652" s="11" t="s">
        <v>662</v>
      </c>
      <c r="E4652" s="11">
        <v>6810970</v>
      </c>
      <c r="F4652" s="15">
        <f>IF(ISBLANK($D4652),"",IF(ISBLANK($E4652),VLOOKUP($D4652,$J:$K,2,FALSE),VLOOKUP($E4652,'Daycare Packages'!$A:$G,7,FALSE)))</f>
        <v>27</v>
      </c>
      <c r="G4652" s="15"/>
      <c r="H4652" s="15">
        <f t="shared" si="166"/>
        <v>27</v>
      </c>
      <c r="I4652" s="198">
        <f t="shared" si="167"/>
        <v>4</v>
      </c>
    </row>
    <row r="4653" spans="1:9" x14ac:dyDescent="0.3">
      <c r="A4653" s="10">
        <v>43577</v>
      </c>
      <c r="B4653" s="11" t="s">
        <v>1298</v>
      </c>
      <c r="C4653" s="11" t="s">
        <v>764</v>
      </c>
      <c r="D4653" s="11" t="s">
        <v>662</v>
      </c>
      <c r="F4653" s="15">
        <f>IF(ISBLANK($D4653),"",IF(ISBLANK($E4653),VLOOKUP($D4653,$J:$K,2,FALSE),VLOOKUP($E4653,'Daycare Packages'!$A:$G,7,FALSE)))</f>
        <v>30</v>
      </c>
      <c r="G4653" s="15"/>
      <c r="H4653" s="15">
        <f t="shared" si="166"/>
        <v>30</v>
      </c>
      <c r="I4653" s="198">
        <f t="shared" si="167"/>
        <v>4</v>
      </c>
    </row>
    <row r="4654" spans="1:9" x14ac:dyDescent="0.3">
      <c r="A4654" s="10">
        <v>43577</v>
      </c>
      <c r="B4654" s="11" t="s">
        <v>894</v>
      </c>
      <c r="C4654" s="11" t="s">
        <v>622</v>
      </c>
      <c r="D4654" s="11" t="s">
        <v>662</v>
      </c>
      <c r="E4654" s="11">
        <v>6839026</v>
      </c>
      <c r="F4654" s="15">
        <f>IF(ISBLANK($D4654),"",IF(ISBLANK($E4654),VLOOKUP($D4654,$J:$K,2,FALSE),VLOOKUP($E4654,'Daycare Packages'!$A:$G,7,FALSE)))</f>
        <v>27</v>
      </c>
      <c r="G4654" s="15"/>
      <c r="H4654" s="15">
        <f t="shared" si="166"/>
        <v>27</v>
      </c>
      <c r="I4654" s="198">
        <f t="shared" si="167"/>
        <v>4</v>
      </c>
    </row>
    <row r="4655" spans="1:9" x14ac:dyDescent="0.3">
      <c r="A4655" s="10">
        <v>43577</v>
      </c>
      <c r="B4655" s="11" t="s">
        <v>894</v>
      </c>
      <c r="C4655" s="11" t="s">
        <v>895</v>
      </c>
      <c r="D4655" s="11" t="s">
        <v>662</v>
      </c>
      <c r="E4655" s="11">
        <v>6839026</v>
      </c>
      <c r="F4655" s="15">
        <f>IF(ISBLANK($D4655),"",IF(ISBLANK($E4655),VLOOKUP($D4655,$J:$K,2,FALSE),VLOOKUP($E4655,'Daycare Packages'!$A:$G,7,FALSE)))</f>
        <v>27</v>
      </c>
      <c r="G4655" s="15"/>
      <c r="H4655" s="15">
        <f t="shared" si="166"/>
        <v>27</v>
      </c>
      <c r="I4655" s="198">
        <f t="shared" si="167"/>
        <v>4</v>
      </c>
    </row>
    <row r="4656" spans="1:9" x14ac:dyDescent="0.3">
      <c r="A4656" s="10">
        <v>43577</v>
      </c>
      <c r="B4656" s="11" t="s">
        <v>797</v>
      </c>
      <c r="C4656" s="11" t="s">
        <v>798</v>
      </c>
      <c r="D4656" s="11" t="s">
        <v>662</v>
      </c>
      <c r="F4656" s="15">
        <f>IF(ISBLANK($D4656),"",IF(ISBLANK($E4656),VLOOKUP($D4656,$J:$K,2,FALSE),VLOOKUP($E4656,'Daycare Packages'!$A:$G,7,FALSE)))</f>
        <v>30</v>
      </c>
      <c r="G4656" s="15"/>
      <c r="H4656" s="15">
        <f t="shared" si="166"/>
        <v>30</v>
      </c>
      <c r="I4656" s="198">
        <f t="shared" si="167"/>
        <v>4</v>
      </c>
    </row>
    <row r="4657" spans="1:9" x14ac:dyDescent="0.3">
      <c r="A4657" s="10">
        <v>43577</v>
      </c>
      <c r="B4657" s="11" t="s">
        <v>193</v>
      </c>
      <c r="C4657" s="11" t="s">
        <v>776</v>
      </c>
      <c r="D4657" s="11" t="s">
        <v>662</v>
      </c>
      <c r="E4657" s="11">
        <v>6826758</v>
      </c>
      <c r="F4657" s="15">
        <f>IF(ISBLANK($D4657),"",IF(ISBLANK($E4657),VLOOKUP($D4657,$J:$K,2,FALSE),VLOOKUP($E4657,'Daycare Packages'!$A:$G,7,FALSE)))</f>
        <v>27</v>
      </c>
      <c r="G4657" s="15"/>
      <c r="H4657" s="15">
        <f t="shared" si="166"/>
        <v>27</v>
      </c>
      <c r="I4657" s="198">
        <f t="shared" si="167"/>
        <v>4</v>
      </c>
    </row>
    <row r="4658" spans="1:9" x14ac:dyDescent="0.3">
      <c r="A4658" s="10">
        <v>43577</v>
      </c>
      <c r="B4658" s="11" t="s">
        <v>663</v>
      </c>
      <c r="C4658" s="11" t="s">
        <v>665</v>
      </c>
      <c r="D4658" s="11" t="s">
        <v>662</v>
      </c>
      <c r="F4658" s="15">
        <f>IF(ISBLANK($D4658),"",IF(ISBLANK($E4658),VLOOKUP($D4658,$J:$K,2,FALSE),VLOOKUP($E4658,'Daycare Packages'!$A:$G,7,FALSE)))</f>
        <v>30</v>
      </c>
      <c r="G4658" s="15"/>
      <c r="H4658" s="15">
        <f t="shared" si="166"/>
        <v>30</v>
      </c>
      <c r="I4658" s="198">
        <f t="shared" si="167"/>
        <v>4</v>
      </c>
    </row>
    <row r="4659" spans="1:9" x14ac:dyDescent="0.3">
      <c r="A4659" s="10">
        <v>43577</v>
      </c>
      <c r="B4659" s="11" t="s">
        <v>663</v>
      </c>
      <c r="C4659" s="11" t="s">
        <v>664</v>
      </c>
      <c r="D4659" s="11" t="s">
        <v>662</v>
      </c>
      <c r="F4659" s="15">
        <f>IF(ISBLANK($D4659),"",IF(ISBLANK($E4659),VLOOKUP($D4659,$J:$K,2,FALSE),VLOOKUP($E4659,'Daycare Packages'!$A:$G,7,FALSE)))</f>
        <v>30</v>
      </c>
      <c r="G4659" s="15"/>
      <c r="H4659" s="15">
        <f t="shared" si="166"/>
        <v>30</v>
      </c>
      <c r="I4659" s="198">
        <f t="shared" si="167"/>
        <v>4</v>
      </c>
    </row>
    <row r="4660" spans="1:9" x14ac:dyDescent="0.3">
      <c r="A4660" s="10">
        <v>43577</v>
      </c>
      <c r="B4660" s="11" t="s">
        <v>124</v>
      </c>
      <c r="C4660" s="11" t="s">
        <v>402</v>
      </c>
      <c r="D4660" s="11" t="s">
        <v>662</v>
      </c>
      <c r="E4660" s="11">
        <v>6718562</v>
      </c>
      <c r="F4660" s="15">
        <f>IF(ISBLANK($D4660),"",IF(ISBLANK($E4660),VLOOKUP($D4660,$J:$K,2,FALSE),VLOOKUP($E4660,'Daycare Packages'!$A:$G,7,FALSE)))</f>
        <v>17</v>
      </c>
      <c r="G4660" s="15"/>
      <c r="H4660" s="15">
        <f t="shared" si="166"/>
        <v>17</v>
      </c>
      <c r="I4660" s="198">
        <f t="shared" si="167"/>
        <v>4</v>
      </c>
    </row>
    <row r="4661" spans="1:9" x14ac:dyDescent="0.3">
      <c r="A4661" s="10">
        <v>43577</v>
      </c>
      <c r="B4661" s="11" t="s">
        <v>1317</v>
      </c>
      <c r="C4661" s="11" t="s">
        <v>633</v>
      </c>
      <c r="D4661" s="11" t="s">
        <v>662</v>
      </c>
      <c r="E4661" s="11">
        <v>6837059</v>
      </c>
      <c r="F4661" s="15">
        <f>IF(ISBLANK($D4661),"",IF(ISBLANK($E4661),VLOOKUP($D4661,$J:$K,2,FALSE),VLOOKUP($E4661,'Daycare Packages'!$A:$G,7,FALSE)))</f>
        <v>25</v>
      </c>
      <c r="G4661" s="15"/>
      <c r="H4661" s="15">
        <f t="shared" si="166"/>
        <v>25</v>
      </c>
      <c r="I4661" s="198">
        <f t="shared" si="167"/>
        <v>4</v>
      </c>
    </row>
    <row r="4662" spans="1:9" x14ac:dyDescent="0.3">
      <c r="A4662" s="10">
        <v>43577</v>
      </c>
      <c r="B4662" s="11" t="s">
        <v>845</v>
      </c>
      <c r="C4662" s="11" t="s">
        <v>846</v>
      </c>
      <c r="D4662" s="11" t="s">
        <v>662</v>
      </c>
      <c r="F4662" s="15">
        <f>IF(ISBLANK($D4662),"",IF(ISBLANK($E4662),VLOOKUP($D4662,$J:$K,2,FALSE),VLOOKUP($E4662,'Daycare Packages'!$A:$G,7,FALSE)))</f>
        <v>30</v>
      </c>
      <c r="G4662" s="15"/>
      <c r="H4662" s="15">
        <f t="shared" si="166"/>
        <v>30</v>
      </c>
      <c r="I4662" s="198">
        <f t="shared" si="167"/>
        <v>4</v>
      </c>
    </row>
    <row r="4663" spans="1:9" x14ac:dyDescent="0.3">
      <c r="A4663" s="10">
        <v>43577</v>
      </c>
      <c r="B4663" s="11" t="s">
        <v>849</v>
      </c>
      <c r="C4663" s="11" t="s">
        <v>890</v>
      </c>
      <c r="D4663" s="11" t="s">
        <v>662</v>
      </c>
      <c r="F4663" s="15">
        <f>IF(ISBLANK($D4663),"",IF(ISBLANK($E4663),VLOOKUP($D4663,$J:$K,2,FALSE),VLOOKUP($E4663,'Daycare Packages'!$A:$G,7,FALSE)))</f>
        <v>30</v>
      </c>
      <c r="G4663" s="15"/>
      <c r="H4663" s="15">
        <f t="shared" si="166"/>
        <v>30</v>
      </c>
      <c r="I4663" s="198">
        <f t="shared" si="167"/>
        <v>4</v>
      </c>
    </row>
    <row r="4664" spans="1:9" x14ac:dyDescent="0.3">
      <c r="A4664" s="10">
        <v>43577</v>
      </c>
      <c r="B4664" s="11" t="s">
        <v>225</v>
      </c>
      <c r="C4664" s="11" t="s">
        <v>719</v>
      </c>
      <c r="D4664" s="11" t="s">
        <v>662</v>
      </c>
      <c r="E4664" s="11">
        <v>6746411</v>
      </c>
      <c r="F4664" s="15">
        <f>IF(ISBLANK($D4664),"",IF(ISBLANK($E4664),VLOOKUP($D4664,$J:$K,2,FALSE),VLOOKUP($E4664,'Daycare Packages'!$A:$G,7,FALSE)))</f>
        <v>25</v>
      </c>
      <c r="G4664" s="15"/>
      <c r="H4664" s="15">
        <f t="shared" si="166"/>
        <v>25</v>
      </c>
      <c r="I4664" s="198">
        <f t="shared" si="167"/>
        <v>4</v>
      </c>
    </row>
    <row r="4665" spans="1:9" x14ac:dyDescent="0.3">
      <c r="A4665" s="10">
        <v>43577</v>
      </c>
      <c r="B4665" s="11" t="s">
        <v>730</v>
      </c>
      <c r="C4665" s="11" t="s">
        <v>731</v>
      </c>
      <c r="D4665" s="11" t="s">
        <v>662</v>
      </c>
      <c r="F4665" s="15">
        <f>IF(ISBLANK($D4665),"",IF(ISBLANK($E4665),VLOOKUP($D4665,$J:$K,2,FALSE),VLOOKUP($E4665,'Daycare Packages'!$A:$G,7,FALSE)))</f>
        <v>30</v>
      </c>
      <c r="G4665" s="15"/>
      <c r="H4665" s="15">
        <f t="shared" si="166"/>
        <v>30</v>
      </c>
      <c r="I4665" s="198">
        <f t="shared" si="167"/>
        <v>4</v>
      </c>
    </row>
    <row r="4666" spans="1:9" x14ac:dyDescent="0.3">
      <c r="A4666" s="10">
        <v>43577</v>
      </c>
      <c r="B4666" s="11" t="s">
        <v>207</v>
      </c>
      <c r="C4666" s="11" t="s">
        <v>229</v>
      </c>
      <c r="D4666" s="11" t="s">
        <v>662</v>
      </c>
      <c r="E4666" s="11">
        <v>6733314</v>
      </c>
      <c r="F4666" s="15">
        <f>IF(ISBLANK($D4666),"",IF(ISBLANK($E4666),VLOOKUP($D4666,$J:$K,2,FALSE),VLOOKUP($E4666,'Daycare Packages'!$A:$G,7,FALSE)))</f>
        <v>22</v>
      </c>
      <c r="G4666" s="15"/>
      <c r="H4666" s="15">
        <f t="shared" si="166"/>
        <v>22</v>
      </c>
      <c r="I4666" s="198">
        <f t="shared" si="167"/>
        <v>4</v>
      </c>
    </row>
    <row r="4667" spans="1:9" x14ac:dyDescent="0.3">
      <c r="A4667" s="10">
        <v>43577</v>
      </c>
      <c r="B4667" s="11" t="s">
        <v>209</v>
      </c>
      <c r="C4667" s="11" t="s">
        <v>702</v>
      </c>
      <c r="D4667" s="11" t="s">
        <v>662</v>
      </c>
      <c r="E4667" s="11">
        <v>6804993</v>
      </c>
      <c r="F4667" s="15">
        <f>IF(ISBLANK($D4667),"",IF(ISBLANK($E4667),VLOOKUP($D4667,$J:$K,2,FALSE),VLOOKUP($E4667,'Daycare Packages'!$A:$G,7,FALSE)))</f>
        <v>26</v>
      </c>
      <c r="G4667" s="15"/>
      <c r="H4667" s="15">
        <f t="shared" si="166"/>
        <v>26</v>
      </c>
      <c r="I4667" s="198">
        <f t="shared" si="167"/>
        <v>4</v>
      </c>
    </row>
    <row r="4668" spans="1:9" x14ac:dyDescent="0.3">
      <c r="A4668" s="10">
        <v>43577</v>
      </c>
      <c r="B4668" s="11" t="s">
        <v>127</v>
      </c>
      <c r="C4668" s="11" t="s">
        <v>715</v>
      </c>
      <c r="D4668" s="11" t="s">
        <v>662</v>
      </c>
      <c r="E4668" s="11">
        <v>6756191</v>
      </c>
      <c r="F4668" s="15">
        <f>IF(ISBLANK($D4668),"",IF(ISBLANK($E4668),VLOOKUP($D4668,$J:$K,2,FALSE),VLOOKUP($E4668,'Daycare Packages'!$A:$G,7,FALSE)))</f>
        <v>23</v>
      </c>
      <c r="G4668" s="15"/>
      <c r="H4668" s="15">
        <f t="shared" si="166"/>
        <v>23</v>
      </c>
      <c r="I4668" s="198">
        <f t="shared" si="167"/>
        <v>4</v>
      </c>
    </row>
    <row r="4669" spans="1:9" x14ac:dyDescent="0.3">
      <c r="A4669" s="10">
        <v>43577</v>
      </c>
      <c r="B4669" s="11" t="s">
        <v>218</v>
      </c>
      <c r="C4669" s="11" t="s">
        <v>738</v>
      </c>
      <c r="D4669" s="11" t="s">
        <v>662</v>
      </c>
      <c r="E4669" s="11">
        <v>6738001</v>
      </c>
      <c r="F4669" s="15">
        <f>IF(ISBLANK($D4669),"",IF(ISBLANK($E4669),VLOOKUP($D4669,$J:$K,2,FALSE),VLOOKUP($E4669,'Daycare Packages'!$A:$G,7,FALSE)))</f>
        <v>20</v>
      </c>
      <c r="G4669" s="15"/>
      <c r="H4669" s="15">
        <f t="shared" si="166"/>
        <v>20</v>
      </c>
      <c r="I4669" s="198">
        <f t="shared" si="167"/>
        <v>4</v>
      </c>
    </row>
    <row r="4670" spans="1:9" x14ac:dyDescent="0.3">
      <c r="A4670" s="10">
        <v>43577</v>
      </c>
      <c r="B4670" s="11" t="s">
        <v>218</v>
      </c>
      <c r="C4670" s="11" t="s">
        <v>737</v>
      </c>
      <c r="D4670" s="11" t="s">
        <v>662</v>
      </c>
      <c r="E4670" s="11">
        <v>6738001</v>
      </c>
      <c r="F4670" s="15">
        <f>IF(ISBLANK($D4670),"",IF(ISBLANK($E4670),VLOOKUP($D4670,$J:$K,2,FALSE),VLOOKUP($E4670,'Daycare Packages'!$A:$G,7,FALSE)))</f>
        <v>20</v>
      </c>
      <c r="G4670" s="15"/>
      <c r="H4670" s="15">
        <f t="shared" si="166"/>
        <v>20</v>
      </c>
      <c r="I4670" s="198">
        <f t="shared" si="167"/>
        <v>4</v>
      </c>
    </row>
    <row r="4671" spans="1:9" x14ac:dyDescent="0.3">
      <c r="A4671" s="10">
        <v>43577</v>
      </c>
      <c r="B4671" s="11" t="s">
        <v>175</v>
      </c>
      <c r="C4671" s="11" t="s">
        <v>433</v>
      </c>
      <c r="D4671" s="11" t="s">
        <v>662</v>
      </c>
      <c r="E4671" s="11">
        <v>6716814</v>
      </c>
      <c r="F4671" s="15">
        <f>IF(ISBLANK($D4671),"",IF(ISBLANK($E4671),VLOOKUP($D4671,$J:$K,2,FALSE),VLOOKUP($E4671,'Daycare Packages'!$A:$G,7,FALSE)))</f>
        <v>22</v>
      </c>
      <c r="G4671" s="15"/>
      <c r="H4671" s="15">
        <f t="shared" si="166"/>
        <v>22</v>
      </c>
      <c r="I4671" s="198">
        <f t="shared" si="167"/>
        <v>4</v>
      </c>
    </row>
    <row r="4672" spans="1:9" x14ac:dyDescent="0.3">
      <c r="A4672" s="10">
        <v>43577</v>
      </c>
      <c r="B4672" s="11" t="s">
        <v>82</v>
      </c>
      <c r="C4672" s="11" t="s">
        <v>694</v>
      </c>
      <c r="D4672" s="11" t="s">
        <v>662</v>
      </c>
      <c r="E4672" s="11">
        <v>6717676</v>
      </c>
      <c r="F4672" s="15">
        <f>IF(ISBLANK($D4672),"",IF(ISBLANK($E4672),VLOOKUP($D4672,$J:$K,2,FALSE),VLOOKUP($E4672,'Daycare Packages'!$A:$G,7,FALSE)))</f>
        <v>22</v>
      </c>
      <c r="G4672" s="15"/>
      <c r="H4672" s="15">
        <f t="shared" si="166"/>
        <v>22</v>
      </c>
      <c r="I4672" s="198">
        <f t="shared" si="167"/>
        <v>4</v>
      </c>
    </row>
    <row r="4673" spans="1:9" x14ac:dyDescent="0.3">
      <c r="A4673" s="10">
        <v>43577</v>
      </c>
      <c r="B4673" s="11" t="s">
        <v>82</v>
      </c>
      <c r="C4673" s="11" t="s">
        <v>695</v>
      </c>
      <c r="D4673" s="11" t="s">
        <v>662</v>
      </c>
      <c r="E4673" s="11">
        <v>6717676</v>
      </c>
      <c r="F4673" s="15">
        <f>IF(ISBLANK($D4673),"",IF(ISBLANK($E4673),VLOOKUP($D4673,$J:$K,2,FALSE),VLOOKUP($E4673,'Daycare Packages'!$A:$G,7,FALSE)))</f>
        <v>22</v>
      </c>
      <c r="G4673" s="15"/>
      <c r="H4673" s="15">
        <f t="shared" ref="H4673:H4736" si="168">IF(ISBLANK(D4673),"",SUM(F4673:G4673))</f>
        <v>22</v>
      </c>
      <c r="I4673" s="198">
        <f t="shared" si="167"/>
        <v>4</v>
      </c>
    </row>
    <row r="4674" spans="1:9" x14ac:dyDescent="0.3">
      <c r="A4674" s="10">
        <v>43577</v>
      </c>
      <c r="B4674" s="11" t="s">
        <v>230</v>
      </c>
      <c r="C4674" s="11" t="s">
        <v>493</v>
      </c>
      <c r="D4674" s="11" t="s">
        <v>662</v>
      </c>
      <c r="E4674" s="11">
        <v>6816780</v>
      </c>
      <c r="F4674" s="15">
        <f>IF(ISBLANK($D4674),"",IF(ISBLANK($E4674),VLOOKUP($D4674,$J:$K,2,FALSE),VLOOKUP($E4674,'Daycare Packages'!$A:$G,7,FALSE)))</f>
        <v>27</v>
      </c>
      <c r="G4674" s="15"/>
      <c r="H4674" s="15">
        <f t="shared" si="168"/>
        <v>27</v>
      </c>
      <c r="I4674" s="198">
        <f t="shared" si="167"/>
        <v>4</v>
      </c>
    </row>
    <row r="4675" spans="1:9" x14ac:dyDescent="0.3">
      <c r="A4675" s="10">
        <v>43577</v>
      </c>
      <c r="B4675" s="11" t="s">
        <v>182</v>
      </c>
      <c r="C4675" s="11" t="s">
        <v>685</v>
      </c>
      <c r="D4675" s="11" t="s">
        <v>662</v>
      </c>
      <c r="E4675" s="11">
        <v>6820021</v>
      </c>
      <c r="F4675" s="15">
        <f>IF(ISBLANK($D4675),"",IF(ISBLANK($E4675),VLOOKUP($D4675,$J:$K,2,FALSE),VLOOKUP($E4675,'Daycare Packages'!$A:$G,7,FALSE)))</f>
        <v>20.7</v>
      </c>
      <c r="G4675" s="15"/>
      <c r="H4675" s="15">
        <f t="shared" si="168"/>
        <v>20.7</v>
      </c>
      <c r="I4675" s="198">
        <f t="shared" ref="I4675:I4738" si="169">IF(A4675="",0,MONTH(A4675))</f>
        <v>4</v>
      </c>
    </row>
    <row r="4676" spans="1:9" x14ac:dyDescent="0.3">
      <c r="A4676" s="10">
        <v>43577</v>
      </c>
      <c r="B4676" s="11" t="s">
        <v>166</v>
      </c>
      <c r="C4676" s="11" t="s">
        <v>744</v>
      </c>
      <c r="D4676" s="11" t="s">
        <v>662</v>
      </c>
      <c r="E4676" s="11">
        <v>6735012</v>
      </c>
      <c r="F4676" s="15">
        <f>IF(ISBLANK($D4676),"",IF(ISBLANK($E4676),VLOOKUP($D4676,$J:$K,2,FALSE),VLOOKUP($E4676,'Daycare Packages'!$A:$G,7,FALSE)))</f>
        <v>24</v>
      </c>
      <c r="G4676" s="15"/>
      <c r="H4676" s="15">
        <f t="shared" si="168"/>
        <v>24</v>
      </c>
      <c r="I4676" s="198">
        <f t="shared" si="169"/>
        <v>4</v>
      </c>
    </row>
    <row r="4677" spans="1:9" x14ac:dyDescent="0.3">
      <c r="A4677" s="10">
        <v>43577</v>
      </c>
      <c r="B4677" s="11" t="s">
        <v>216</v>
      </c>
      <c r="C4677" s="11" t="s">
        <v>448</v>
      </c>
      <c r="D4677" s="11" t="s">
        <v>662</v>
      </c>
      <c r="E4677" s="11">
        <v>6824728</v>
      </c>
      <c r="F4677" s="15">
        <f>IF(ISBLANK($D4677),"",IF(ISBLANK($E4677),VLOOKUP($D4677,$J:$K,2,FALSE),VLOOKUP($E4677,'Daycare Packages'!$A:$G,7,FALSE)))</f>
        <v>27</v>
      </c>
      <c r="G4677" s="15"/>
      <c r="H4677" s="15">
        <f t="shared" si="168"/>
        <v>27</v>
      </c>
      <c r="I4677" s="198">
        <f t="shared" si="169"/>
        <v>4</v>
      </c>
    </row>
    <row r="4678" spans="1:9" x14ac:dyDescent="0.3">
      <c r="A4678" s="10">
        <v>43577</v>
      </c>
      <c r="B4678" s="11" t="s">
        <v>114</v>
      </c>
      <c r="C4678" s="11" t="s">
        <v>789</v>
      </c>
      <c r="D4678" s="11" t="s">
        <v>662</v>
      </c>
      <c r="E4678" s="11">
        <v>6735275</v>
      </c>
      <c r="F4678" s="15">
        <f>IF(ISBLANK($D4678),"",IF(ISBLANK($E4678),VLOOKUP($D4678,$J:$K,2,FALSE),VLOOKUP($E4678,'Daycare Packages'!$A:$G,7,FALSE)))</f>
        <v>22</v>
      </c>
      <c r="G4678" s="15"/>
      <c r="H4678" s="15">
        <f t="shared" si="168"/>
        <v>22</v>
      </c>
      <c r="I4678" s="198">
        <f t="shared" si="169"/>
        <v>4</v>
      </c>
    </row>
    <row r="4679" spans="1:9" x14ac:dyDescent="0.3">
      <c r="A4679" s="10">
        <v>43577</v>
      </c>
      <c r="B4679" s="11" t="s">
        <v>134</v>
      </c>
      <c r="C4679" s="11" t="s">
        <v>883</v>
      </c>
      <c r="D4679" s="11" t="s">
        <v>662</v>
      </c>
      <c r="E4679" s="11">
        <v>6826059</v>
      </c>
      <c r="F4679" s="15">
        <f>IF(ISBLANK($D4679),"",IF(ISBLANK($E4679),VLOOKUP($D4679,$J:$K,2,FALSE),VLOOKUP($E4679,'Daycare Packages'!$A:$G,7,FALSE)))</f>
        <v>27</v>
      </c>
      <c r="G4679" s="15"/>
      <c r="H4679" s="15">
        <f t="shared" si="168"/>
        <v>27</v>
      </c>
      <c r="I4679" s="198">
        <f t="shared" si="169"/>
        <v>4</v>
      </c>
    </row>
    <row r="4680" spans="1:9" x14ac:dyDescent="0.3">
      <c r="A4680" s="10">
        <v>43577</v>
      </c>
      <c r="B4680" s="11" t="s">
        <v>713</v>
      </c>
      <c r="C4680" s="11" t="s">
        <v>821</v>
      </c>
      <c r="D4680" s="11" t="s">
        <v>662</v>
      </c>
      <c r="F4680" s="15">
        <f>IF(ISBLANK($D4680),"",IF(ISBLANK($E4680),VLOOKUP($D4680,$J:$K,2,FALSE),VLOOKUP($E4680,'Daycare Packages'!$A:$G,7,FALSE)))</f>
        <v>30</v>
      </c>
      <c r="G4680" s="15"/>
      <c r="H4680" s="15">
        <f t="shared" si="168"/>
        <v>30</v>
      </c>
      <c r="I4680" s="198">
        <f t="shared" si="169"/>
        <v>4</v>
      </c>
    </row>
    <row r="4681" spans="1:9" x14ac:dyDescent="0.3">
      <c r="A4681" s="55">
        <v>43577</v>
      </c>
      <c r="B4681" s="56" t="s">
        <v>156</v>
      </c>
      <c r="C4681" s="56" t="s">
        <v>479</v>
      </c>
      <c r="D4681" s="56" t="s">
        <v>662</v>
      </c>
      <c r="E4681" s="56">
        <v>6798024</v>
      </c>
      <c r="F4681" s="59">
        <f>IF(ISBLANK($D4681),"",IF(ISBLANK($E4681),VLOOKUP($D4681,$J:$K,2,FALSE),VLOOKUP($E4681,'Daycare Packages'!$A:$G,7,FALSE)))</f>
        <v>23</v>
      </c>
      <c r="G4681" s="59"/>
      <c r="H4681" s="59">
        <f t="shared" si="168"/>
        <v>23</v>
      </c>
      <c r="I4681" s="198">
        <f t="shared" si="169"/>
        <v>4</v>
      </c>
    </row>
    <row r="4682" spans="1:9" x14ac:dyDescent="0.3">
      <c r="A4682" s="10">
        <v>43578</v>
      </c>
      <c r="B4682" s="11" t="s">
        <v>154</v>
      </c>
      <c r="C4682" s="11" t="s">
        <v>729</v>
      </c>
      <c r="D4682" s="11" t="s">
        <v>659</v>
      </c>
      <c r="E4682" s="11">
        <v>6813144</v>
      </c>
      <c r="F4682" s="15">
        <f>IF(ISBLANK($D4682),"",IF(ISBLANK($E4682),VLOOKUP($D4682,$J:$K,2,FALSE),VLOOKUP($E4682,'Daycare Packages'!$A:$G,7,FALSE)))</f>
        <v>19</v>
      </c>
      <c r="G4682" s="15"/>
      <c r="H4682" s="15">
        <f t="shared" si="168"/>
        <v>19</v>
      </c>
      <c r="I4682" s="198">
        <f t="shared" si="169"/>
        <v>4</v>
      </c>
    </row>
    <row r="4683" spans="1:9" x14ac:dyDescent="0.3">
      <c r="A4683" s="10">
        <v>43578</v>
      </c>
      <c r="B4683" s="11" t="s">
        <v>924</v>
      </c>
      <c r="C4683" s="11" t="s">
        <v>925</v>
      </c>
      <c r="D4683" s="11" t="s">
        <v>659</v>
      </c>
      <c r="F4683" s="15">
        <f>IF(ISBLANK($D4683),"",IF(ISBLANK($E4683),VLOOKUP($D4683,$J:$K,2,FALSE),VLOOKUP($E4683,'Daycare Packages'!$A:$G,7,FALSE)))</f>
        <v>20</v>
      </c>
      <c r="G4683" s="15"/>
      <c r="H4683" s="15">
        <f t="shared" si="168"/>
        <v>20</v>
      </c>
      <c r="I4683" s="198">
        <f t="shared" si="169"/>
        <v>4</v>
      </c>
    </row>
    <row r="4684" spans="1:9" x14ac:dyDescent="0.3">
      <c r="A4684" s="10">
        <v>43578</v>
      </c>
      <c r="B4684" s="11" t="s">
        <v>152</v>
      </c>
      <c r="C4684" s="11" t="s">
        <v>679</v>
      </c>
      <c r="D4684" s="11" t="s">
        <v>662</v>
      </c>
      <c r="E4684" s="11">
        <v>6804823</v>
      </c>
      <c r="F4684" s="15">
        <f>IF(ISBLANK($D4684),"",IF(ISBLANK($E4684),VLOOKUP($D4684,$J:$K,2,FALSE),VLOOKUP($E4684,'Daycare Packages'!$A:$G,7,FALSE)))</f>
        <v>23</v>
      </c>
      <c r="G4684" s="15"/>
      <c r="H4684" s="15">
        <f t="shared" si="168"/>
        <v>23</v>
      </c>
      <c r="I4684" s="198">
        <f t="shared" si="169"/>
        <v>4</v>
      </c>
    </row>
    <row r="4685" spans="1:9" x14ac:dyDescent="0.3">
      <c r="A4685" s="10">
        <v>43578</v>
      </c>
      <c r="B4685" s="11" t="s">
        <v>190</v>
      </c>
      <c r="C4685" s="11" t="s">
        <v>718</v>
      </c>
      <c r="D4685" s="11" t="s">
        <v>659</v>
      </c>
      <c r="E4685" s="11">
        <v>6838640</v>
      </c>
      <c r="F4685" s="15">
        <f>IF(ISBLANK($D4685),"",IF(ISBLANK($E4685),VLOOKUP($D4685,$J:$K,2,FALSE),VLOOKUP($E4685,'Daycare Packages'!$A:$G,7,FALSE)))</f>
        <v>0</v>
      </c>
      <c r="G4685" s="15"/>
      <c r="H4685" s="15">
        <f t="shared" si="168"/>
        <v>0</v>
      </c>
      <c r="I4685" s="198">
        <f t="shared" si="169"/>
        <v>4</v>
      </c>
    </row>
    <row r="4686" spans="1:9" x14ac:dyDescent="0.3">
      <c r="A4686" s="10">
        <v>43578</v>
      </c>
      <c r="B4686" s="11" t="s">
        <v>667</v>
      </c>
      <c r="C4686" s="11" t="s">
        <v>668</v>
      </c>
      <c r="D4686" s="11" t="s">
        <v>659</v>
      </c>
      <c r="F4686" s="15">
        <f>IF(ISBLANK($D4686),"",IF(ISBLANK($E4686),VLOOKUP($D4686,$J:$K,2,FALSE),VLOOKUP($E4686,'Daycare Packages'!$A:$G,7,FALSE)))</f>
        <v>20</v>
      </c>
      <c r="G4686" s="15"/>
      <c r="H4686" s="15">
        <f t="shared" si="168"/>
        <v>20</v>
      </c>
      <c r="I4686" s="198">
        <f t="shared" si="169"/>
        <v>4</v>
      </c>
    </row>
    <row r="4687" spans="1:9" x14ac:dyDescent="0.3">
      <c r="A4687" s="10">
        <v>43578</v>
      </c>
      <c r="B4687" s="11" t="s">
        <v>78</v>
      </c>
      <c r="C4687" s="11" t="s">
        <v>642</v>
      </c>
      <c r="D4687" s="11" t="s">
        <v>662</v>
      </c>
      <c r="E4687" s="11">
        <v>6813490</v>
      </c>
      <c r="F4687" s="15">
        <f>IF(ISBLANK($D4687),"",IF(ISBLANK($E4687),VLOOKUP($D4687,$J:$K,2,FALSE),VLOOKUP($E4687,'Daycare Packages'!$A:$G,7,FALSE)))</f>
        <v>27</v>
      </c>
      <c r="G4687" s="15"/>
      <c r="H4687" s="15">
        <f t="shared" si="168"/>
        <v>27</v>
      </c>
      <c r="I4687" s="198">
        <f t="shared" si="169"/>
        <v>4</v>
      </c>
    </row>
    <row r="4688" spans="1:9" x14ac:dyDescent="0.3">
      <c r="A4688" s="10">
        <v>43578</v>
      </c>
      <c r="B4688" s="11" t="s">
        <v>78</v>
      </c>
      <c r="C4688" s="11" t="s">
        <v>1224</v>
      </c>
      <c r="D4688" s="11" t="s">
        <v>662</v>
      </c>
      <c r="E4688" s="11">
        <v>6813490</v>
      </c>
      <c r="F4688" s="15">
        <f>IF(ISBLANK($D4688),"",IF(ISBLANK($E4688),VLOOKUP($D4688,$J:$K,2,FALSE),VLOOKUP($E4688,'Daycare Packages'!$A:$G,7,FALSE)))</f>
        <v>27</v>
      </c>
      <c r="G4688" s="15"/>
      <c r="H4688" s="15">
        <f t="shared" si="168"/>
        <v>27</v>
      </c>
      <c r="I4688" s="198">
        <f t="shared" si="169"/>
        <v>4</v>
      </c>
    </row>
    <row r="4689" spans="1:9" x14ac:dyDescent="0.3">
      <c r="A4689" s="10">
        <v>43578</v>
      </c>
      <c r="B4689" s="11" t="s">
        <v>1171</v>
      </c>
      <c r="C4689" s="11" t="s">
        <v>1172</v>
      </c>
      <c r="D4689" s="11" t="s">
        <v>662</v>
      </c>
      <c r="E4689" s="11">
        <v>6826791</v>
      </c>
      <c r="F4689" s="15">
        <f>IF(ISBLANK($D4689),"",IF(ISBLANK($E4689),VLOOKUP($D4689,$J:$K,2,FALSE),VLOOKUP($E4689,'Daycare Packages'!$A:$G,7,FALSE)))</f>
        <v>27</v>
      </c>
      <c r="G4689" s="15"/>
      <c r="H4689" s="15">
        <f t="shared" si="168"/>
        <v>27</v>
      </c>
      <c r="I4689" s="198">
        <f t="shared" si="169"/>
        <v>4</v>
      </c>
    </row>
    <row r="4690" spans="1:9" x14ac:dyDescent="0.3">
      <c r="A4690" s="10">
        <v>43578</v>
      </c>
      <c r="B4690" s="11" t="s">
        <v>530</v>
      </c>
      <c r="C4690" s="11" t="s">
        <v>531</v>
      </c>
      <c r="D4690" s="11" t="s">
        <v>662</v>
      </c>
      <c r="F4690" s="15">
        <f>IF(ISBLANK($D4690),"",IF(ISBLANK($E4690),VLOOKUP($D4690,$J:$K,2,FALSE),VLOOKUP($E4690,'Daycare Packages'!$A:$G,7,FALSE)))</f>
        <v>30</v>
      </c>
      <c r="G4690" s="15"/>
      <c r="H4690" s="15">
        <f t="shared" si="168"/>
        <v>30</v>
      </c>
      <c r="I4690" s="198">
        <f t="shared" si="169"/>
        <v>4</v>
      </c>
    </row>
    <row r="4691" spans="1:9" x14ac:dyDescent="0.3">
      <c r="A4691" s="10">
        <v>43578</v>
      </c>
      <c r="B4691" s="11" t="s">
        <v>177</v>
      </c>
      <c r="C4691" s="11" t="s">
        <v>417</v>
      </c>
      <c r="D4691" s="11" t="s">
        <v>662</v>
      </c>
      <c r="E4691" s="11">
        <v>6822832</v>
      </c>
      <c r="F4691" s="15">
        <f>IF(ISBLANK($D4691),"",IF(ISBLANK($E4691),VLOOKUP($D4691,$J:$K,2,FALSE),VLOOKUP($E4691,'Daycare Packages'!$A:$G,7,FALSE)))</f>
        <v>26</v>
      </c>
      <c r="G4691" s="15"/>
      <c r="H4691" s="15">
        <f t="shared" si="168"/>
        <v>26</v>
      </c>
      <c r="I4691" s="198">
        <f t="shared" si="169"/>
        <v>4</v>
      </c>
    </row>
    <row r="4692" spans="1:9" x14ac:dyDescent="0.3">
      <c r="A4692" s="10">
        <v>43578</v>
      </c>
      <c r="B4692" s="11" t="s">
        <v>1320</v>
      </c>
      <c r="C4692" s="11" t="s">
        <v>618</v>
      </c>
      <c r="D4692" s="11" t="s">
        <v>662</v>
      </c>
      <c r="E4692" s="11">
        <v>6834278</v>
      </c>
      <c r="F4692" s="15">
        <f>IF(ISBLANK($D4692),"",IF(ISBLANK($E4692),VLOOKUP($D4692,$J:$K,2,FALSE),VLOOKUP($E4692,'Daycare Packages'!$A:$G,7,FALSE)))</f>
        <v>26</v>
      </c>
      <c r="G4692" s="15"/>
      <c r="H4692" s="15">
        <f t="shared" si="168"/>
        <v>26</v>
      </c>
      <c r="I4692" s="198">
        <f t="shared" si="169"/>
        <v>4</v>
      </c>
    </row>
    <row r="4693" spans="1:9" x14ac:dyDescent="0.3">
      <c r="A4693" s="10">
        <v>43578</v>
      </c>
      <c r="B4693" s="11" t="s">
        <v>427</v>
      </c>
      <c r="C4693" s="11" t="s">
        <v>1313</v>
      </c>
      <c r="D4693" s="11" t="s">
        <v>662</v>
      </c>
      <c r="E4693" s="11">
        <v>6831701</v>
      </c>
      <c r="F4693" s="15">
        <f>IF(ISBLANK($D4693),"",IF(ISBLANK($E4693),VLOOKUP($D4693,$J:$K,2,FALSE),VLOOKUP($E4693,'Daycare Packages'!$A:$G,7,FALSE)))</f>
        <v>19</v>
      </c>
      <c r="G4693" s="15"/>
      <c r="H4693" s="15">
        <f t="shared" si="168"/>
        <v>19</v>
      </c>
      <c r="I4693" s="198">
        <f t="shared" si="169"/>
        <v>4</v>
      </c>
    </row>
    <row r="4694" spans="1:9" x14ac:dyDescent="0.3">
      <c r="A4694" s="10">
        <v>43578</v>
      </c>
      <c r="B4694" s="11" t="s">
        <v>153</v>
      </c>
      <c r="C4694" s="11" t="s">
        <v>1315</v>
      </c>
      <c r="D4694" s="11" t="s">
        <v>662</v>
      </c>
      <c r="E4694" s="11">
        <v>6733584</v>
      </c>
      <c r="F4694" s="15">
        <f>IF(ISBLANK($D4694),"",IF(ISBLANK($E4694),VLOOKUP($D4694,$J:$K,2,FALSE),VLOOKUP($E4694,'Daycare Packages'!$A:$G,7,FALSE)))</f>
        <v>26</v>
      </c>
      <c r="G4694" s="15"/>
      <c r="H4694" s="15">
        <f t="shared" si="168"/>
        <v>26</v>
      </c>
      <c r="I4694" s="198">
        <f t="shared" si="169"/>
        <v>4</v>
      </c>
    </row>
    <row r="4695" spans="1:9" x14ac:dyDescent="0.3">
      <c r="A4695" s="10">
        <v>43578</v>
      </c>
      <c r="B4695" s="11" t="s">
        <v>933</v>
      </c>
      <c r="C4695" s="11" t="s">
        <v>618</v>
      </c>
      <c r="D4695" s="11" t="s">
        <v>662</v>
      </c>
      <c r="F4695" s="15">
        <f>IF(ISBLANK($D4695),"",IF(ISBLANK($E4695),VLOOKUP($D4695,$J:$K,2,FALSE),VLOOKUP($E4695,'Daycare Packages'!$A:$G,7,FALSE)))</f>
        <v>30</v>
      </c>
      <c r="G4695" s="15"/>
      <c r="H4695" s="15">
        <f t="shared" si="168"/>
        <v>30</v>
      </c>
      <c r="I4695" s="198">
        <f t="shared" si="169"/>
        <v>4</v>
      </c>
    </row>
    <row r="4696" spans="1:9" x14ac:dyDescent="0.3">
      <c r="A4696" s="10">
        <v>43578</v>
      </c>
      <c r="B4696" s="11" t="s">
        <v>1307</v>
      </c>
      <c r="C4696" s="11" t="s">
        <v>996</v>
      </c>
      <c r="D4696" s="11" t="s">
        <v>662</v>
      </c>
      <c r="E4696" s="11">
        <v>6828065</v>
      </c>
      <c r="F4696" s="15">
        <f>IF(ISBLANK($D4696),"",IF(ISBLANK($E4696),VLOOKUP($D4696,$J:$K,2,FALSE),VLOOKUP($E4696,'Daycare Packages'!$A:$G,7,FALSE)))</f>
        <v>27</v>
      </c>
      <c r="G4696" s="15"/>
      <c r="H4696" s="15">
        <f t="shared" si="168"/>
        <v>27</v>
      </c>
      <c r="I4696" s="198">
        <f t="shared" si="169"/>
        <v>4</v>
      </c>
    </row>
    <row r="4697" spans="1:9" x14ac:dyDescent="0.3">
      <c r="A4697" s="10">
        <v>43578</v>
      </c>
      <c r="B4697" s="11" t="s">
        <v>1307</v>
      </c>
      <c r="C4697" s="11" t="s">
        <v>735</v>
      </c>
      <c r="D4697" s="11" t="s">
        <v>662</v>
      </c>
      <c r="E4697" s="11">
        <v>6828065</v>
      </c>
      <c r="F4697" s="15">
        <f>IF(ISBLANK($D4697),"",IF(ISBLANK($E4697),VLOOKUP($D4697,$J:$K,2,FALSE),VLOOKUP($E4697,'Daycare Packages'!$A:$G,7,FALSE)))</f>
        <v>27</v>
      </c>
      <c r="G4697" s="15"/>
      <c r="H4697" s="15">
        <f t="shared" si="168"/>
        <v>27</v>
      </c>
      <c r="I4697" s="198">
        <f t="shared" si="169"/>
        <v>4</v>
      </c>
    </row>
    <row r="4698" spans="1:9" x14ac:dyDescent="0.3">
      <c r="A4698" s="10">
        <v>43578</v>
      </c>
      <c r="B4698" s="11" t="s">
        <v>234</v>
      </c>
      <c r="C4698" s="11" t="s">
        <v>682</v>
      </c>
      <c r="D4698" s="11" t="s">
        <v>662</v>
      </c>
      <c r="F4698" s="15">
        <f>IF(ISBLANK($D4698),"",IF(ISBLANK($E4698),VLOOKUP($D4698,$J:$K,2,FALSE),VLOOKUP($E4698,'Daycare Packages'!$A:$G,7,FALSE)))</f>
        <v>30</v>
      </c>
      <c r="G4698" s="15"/>
      <c r="H4698" s="15">
        <f t="shared" si="168"/>
        <v>30</v>
      </c>
      <c r="I4698" s="198">
        <f t="shared" si="169"/>
        <v>4</v>
      </c>
    </row>
    <row r="4699" spans="1:9" x14ac:dyDescent="0.3">
      <c r="A4699" s="10">
        <v>43578</v>
      </c>
      <c r="B4699" s="11" t="s">
        <v>722</v>
      </c>
      <c r="C4699" s="11" t="s">
        <v>548</v>
      </c>
      <c r="D4699" s="11" t="s">
        <v>662</v>
      </c>
      <c r="F4699" s="15">
        <f>IF(ISBLANK($D4699),"",IF(ISBLANK($E4699),VLOOKUP($D4699,$J:$K,2,FALSE),VLOOKUP($E4699,'Daycare Packages'!$A:$G,7,FALSE)))</f>
        <v>30</v>
      </c>
      <c r="G4699" s="15"/>
      <c r="H4699" s="15">
        <f t="shared" si="168"/>
        <v>30</v>
      </c>
      <c r="I4699" s="198">
        <f t="shared" si="169"/>
        <v>4</v>
      </c>
    </row>
    <row r="4700" spans="1:9" x14ac:dyDescent="0.3">
      <c r="A4700" s="10">
        <v>43578</v>
      </c>
      <c r="B4700" s="11" t="s">
        <v>1221</v>
      </c>
      <c r="C4700" s="11" t="s">
        <v>1222</v>
      </c>
      <c r="D4700" s="11" t="s">
        <v>662</v>
      </c>
      <c r="E4700" s="11">
        <v>6812344</v>
      </c>
      <c r="F4700" s="15">
        <f>IF(ISBLANK($D4700),"",IF(ISBLANK($E4700),VLOOKUP($D4700,$J:$K,2,FALSE),VLOOKUP($E4700,'Daycare Packages'!$A:$G,7,FALSE)))</f>
        <v>26</v>
      </c>
      <c r="G4700" s="15"/>
      <c r="H4700" s="15">
        <f t="shared" si="168"/>
        <v>26</v>
      </c>
      <c r="I4700" s="198">
        <f t="shared" si="169"/>
        <v>4</v>
      </c>
    </row>
    <row r="4701" spans="1:9" x14ac:dyDescent="0.3">
      <c r="A4701" s="10">
        <v>43578</v>
      </c>
      <c r="B4701" s="11" t="s">
        <v>1317</v>
      </c>
      <c r="C4701" s="11" t="s">
        <v>633</v>
      </c>
      <c r="D4701" s="11" t="s">
        <v>662</v>
      </c>
      <c r="E4701" s="11">
        <v>6837059</v>
      </c>
      <c r="F4701" s="15">
        <f>IF(ISBLANK($D4701),"",IF(ISBLANK($E4701),VLOOKUP($D4701,$J:$K,2,FALSE),VLOOKUP($E4701,'Daycare Packages'!$A:$G,7,FALSE)))</f>
        <v>25</v>
      </c>
      <c r="G4701" s="15"/>
      <c r="H4701" s="15">
        <f t="shared" si="168"/>
        <v>25</v>
      </c>
      <c r="I4701" s="198">
        <f t="shared" si="169"/>
        <v>4</v>
      </c>
    </row>
    <row r="4702" spans="1:9" x14ac:dyDescent="0.3">
      <c r="A4702" s="10">
        <v>43578</v>
      </c>
      <c r="B4702" s="11" t="s">
        <v>843</v>
      </c>
      <c r="C4702" s="11" t="s">
        <v>844</v>
      </c>
      <c r="D4702" s="11" t="s">
        <v>662</v>
      </c>
      <c r="E4702" s="11">
        <v>6840031</v>
      </c>
      <c r="F4702" s="15">
        <f>IF(ISBLANK($D4702),"",IF(ISBLANK($E4702),VLOOKUP($D4702,$J:$K,2,FALSE),VLOOKUP($E4702,'Daycare Packages'!$A:$G,7,FALSE)))</f>
        <v>27</v>
      </c>
      <c r="G4702" s="15"/>
      <c r="H4702" s="15">
        <f t="shared" si="168"/>
        <v>27</v>
      </c>
      <c r="I4702" s="198">
        <f t="shared" si="169"/>
        <v>4</v>
      </c>
    </row>
    <row r="4703" spans="1:9" x14ac:dyDescent="0.3">
      <c r="A4703" s="10">
        <v>43578</v>
      </c>
      <c r="B4703" s="11" t="s">
        <v>941</v>
      </c>
      <c r="C4703" s="11" t="s">
        <v>487</v>
      </c>
      <c r="D4703" s="11" t="s">
        <v>662</v>
      </c>
      <c r="F4703" s="15">
        <f>IF(ISBLANK($D4703),"",IF(ISBLANK($E4703),VLOOKUP($D4703,$J:$K,2,FALSE),VLOOKUP($E4703,'Daycare Packages'!$A:$G,7,FALSE)))</f>
        <v>30</v>
      </c>
      <c r="G4703" s="15"/>
      <c r="H4703" s="15">
        <f t="shared" si="168"/>
        <v>30</v>
      </c>
      <c r="I4703" s="198">
        <f t="shared" si="169"/>
        <v>4</v>
      </c>
    </row>
    <row r="4704" spans="1:9" x14ac:dyDescent="0.3">
      <c r="A4704" s="10">
        <v>43578</v>
      </c>
      <c r="B4704" s="11" t="s">
        <v>617</v>
      </c>
      <c r="C4704" s="11" t="s">
        <v>1378</v>
      </c>
      <c r="D4704" s="11" t="s">
        <v>662</v>
      </c>
      <c r="F4704" s="15">
        <f>IF(ISBLANK($D4704),"",IF(ISBLANK($E4704),VLOOKUP($D4704,$J:$K,2,FALSE),VLOOKUP($E4704,'Daycare Packages'!$A:$G,7,FALSE)))</f>
        <v>30</v>
      </c>
      <c r="G4704" s="15"/>
      <c r="H4704" s="15">
        <f t="shared" si="168"/>
        <v>30</v>
      </c>
      <c r="I4704" s="198">
        <f t="shared" si="169"/>
        <v>4</v>
      </c>
    </row>
    <row r="4705" spans="1:9" x14ac:dyDescent="0.3">
      <c r="A4705" s="10">
        <v>43578</v>
      </c>
      <c r="B4705" s="11" t="s">
        <v>459</v>
      </c>
      <c r="C4705" s="11" t="s">
        <v>460</v>
      </c>
      <c r="D4705" s="11" t="s">
        <v>662</v>
      </c>
      <c r="F4705" s="15">
        <f>IF(ISBLANK($D4705),"",IF(ISBLANK($E4705),VLOOKUP($D4705,$J:$K,2,FALSE),VLOOKUP($E4705,'Daycare Packages'!$A:$G,7,FALSE)))</f>
        <v>30</v>
      </c>
      <c r="G4705" s="15"/>
      <c r="H4705" s="15">
        <f t="shared" si="168"/>
        <v>30</v>
      </c>
      <c r="I4705" s="198">
        <f t="shared" si="169"/>
        <v>4</v>
      </c>
    </row>
    <row r="4706" spans="1:9" x14ac:dyDescent="0.3">
      <c r="A4706" s="10">
        <v>43578</v>
      </c>
      <c r="B4706" s="11" t="s">
        <v>1298</v>
      </c>
      <c r="C4706" s="11" t="s">
        <v>764</v>
      </c>
      <c r="D4706" s="11" t="s">
        <v>662</v>
      </c>
      <c r="F4706" s="15">
        <f>IF(ISBLANK($D4706),"",IF(ISBLANK($E4706),VLOOKUP($D4706,$J:$K,2,FALSE),VLOOKUP($E4706,'Daycare Packages'!$A:$G,7,FALSE)))</f>
        <v>30</v>
      </c>
      <c r="G4706" s="15"/>
      <c r="H4706" s="15">
        <f t="shared" si="168"/>
        <v>30</v>
      </c>
      <c r="I4706" s="198">
        <f t="shared" si="169"/>
        <v>4</v>
      </c>
    </row>
    <row r="4707" spans="1:9" x14ac:dyDescent="0.3">
      <c r="A4707" s="10">
        <v>43578</v>
      </c>
      <c r="B4707" s="11" t="s">
        <v>1379</v>
      </c>
      <c r="C4707" s="11" t="s">
        <v>866</v>
      </c>
      <c r="D4707" s="11" t="s">
        <v>662</v>
      </c>
      <c r="E4707" s="11">
        <v>540558</v>
      </c>
      <c r="F4707" s="15">
        <f>IF(ISBLANK($D4707),"",IF(ISBLANK($E4707),VLOOKUP($D4707,$J:$K,2,FALSE),VLOOKUP($E4707,'Daycare Packages'!$A:$G,7,FALSE)))</f>
        <v>20</v>
      </c>
      <c r="G4707" s="15"/>
      <c r="H4707" s="15">
        <f t="shared" si="168"/>
        <v>20</v>
      </c>
      <c r="I4707" s="198">
        <f t="shared" si="169"/>
        <v>4</v>
      </c>
    </row>
    <row r="4708" spans="1:9" x14ac:dyDescent="0.3">
      <c r="A4708" s="10">
        <v>43578</v>
      </c>
      <c r="B4708" s="11" t="s">
        <v>820</v>
      </c>
      <c r="C4708" s="11" t="s">
        <v>402</v>
      </c>
      <c r="D4708" s="11" t="s">
        <v>662</v>
      </c>
      <c r="F4708" s="15">
        <f>IF(ISBLANK($D4708),"",IF(ISBLANK($E4708),VLOOKUP($D4708,$J:$K,2,FALSE),VLOOKUP($E4708,'Daycare Packages'!$A:$G,7,FALSE)))</f>
        <v>30</v>
      </c>
      <c r="G4708" s="15"/>
      <c r="H4708" s="15">
        <f t="shared" si="168"/>
        <v>30</v>
      </c>
      <c r="I4708" s="198">
        <f t="shared" si="169"/>
        <v>4</v>
      </c>
    </row>
    <row r="4709" spans="1:9" x14ac:dyDescent="0.3">
      <c r="A4709" s="10">
        <v>43578</v>
      </c>
      <c r="B4709" s="11" t="s">
        <v>168</v>
      </c>
      <c r="C4709" s="11" t="s">
        <v>640</v>
      </c>
      <c r="D4709" s="11" t="s">
        <v>662</v>
      </c>
      <c r="F4709" s="15">
        <f>IF(ISBLANK($D4709),"",IF(ISBLANK($E4709),VLOOKUP($D4709,$J:$K,2,FALSE),VLOOKUP($E4709,'Daycare Packages'!$A:$G,7,FALSE)))</f>
        <v>30</v>
      </c>
      <c r="G4709" s="15"/>
      <c r="H4709" s="15">
        <f t="shared" si="168"/>
        <v>30</v>
      </c>
      <c r="I4709" s="198">
        <f t="shared" si="169"/>
        <v>4</v>
      </c>
    </row>
    <row r="4710" spans="1:9" x14ac:dyDescent="0.3">
      <c r="A4710" s="10">
        <v>43578</v>
      </c>
      <c r="B4710" s="11" t="s">
        <v>200</v>
      </c>
      <c r="C4710" s="11" t="s">
        <v>750</v>
      </c>
      <c r="D4710" s="11" t="s">
        <v>662</v>
      </c>
      <c r="E4710" s="11">
        <v>6822076</v>
      </c>
      <c r="F4710" s="15">
        <f>IF(ISBLANK($D4710),"",IF(ISBLANK($E4710),VLOOKUP($D4710,$J:$K,2,FALSE),VLOOKUP($E4710,'Daycare Packages'!$A:$G,7,FALSE)))</f>
        <v>27</v>
      </c>
      <c r="G4710" s="15"/>
      <c r="H4710" s="15">
        <f t="shared" si="168"/>
        <v>27</v>
      </c>
      <c r="I4710" s="198">
        <f t="shared" si="169"/>
        <v>4</v>
      </c>
    </row>
    <row r="4711" spans="1:9" x14ac:dyDescent="0.3">
      <c r="A4711" s="10">
        <v>43578</v>
      </c>
      <c r="B4711" s="11" t="s">
        <v>196</v>
      </c>
      <c r="C4711" s="11" t="s">
        <v>432</v>
      </c>
      <c r="D4711" s="11" t="s">
        <v>662</v>
      </c>
      <c r="F4711" s="15">
        <f>IF(ISBLANK($D4711),"",IF(ISBLANK($E4711),VLOOKUP($D4711,$J:$K,2,FALSE),VLOOKUP($E4711,'Daycare Packages'!$A:$G,7,FALSE)))</f>
        <v>30</v>
      </c>
      <c r="G4711" s="15"/>
      <c r="H4711" s="15">
        <f t="shared" si="168"/>
        <v>30</v>
      </c>
      <c r="I4711" s="198">
        <f t="shared" si="169"/>
        <v>4</v>
      </c>
    </row>
    <row r="4712" spans="1:9" x14ac:dyDescent="0.3">
      <c r="A4712" s="10">
        <v>43578</v>
      </c>
      <c r="B4712" s="11" t="s">
        <v>845</v>
      </c>
      <c r="C4712" s="11" t="s">
        <v>846</v>
      </c>
      <c r="D4712" s="11" t="s">
        <v>662</v>
      </c>
      <c r="F4712" s="15">
        <f>IF(ISBLANK($D4712),"",IF(ISBLANK($E4712),VLOOKUP($D4712,$J:$K,2,FALSE),VLOOKUP($E4712,'Daycare Packages'!$A:$G,7,FALSE)))</f>
        <v>30</v>
      </c>
      <c r="G4712" s="15"/>
      <c r="H4712" s="15">
        <f t="shared" si="168"/>
        <v>30</v>
      </c>
      <c r="I4712" s="198">
        <f t="shared" si="169"/>
        <v>4</v>
      </c>
    </row>
    <row r="4713" spans="1:9" x14ac:dyDescent="0.3">
      <c r="A4713" s="10">
        <v>43578</v>
      </c>
      <c r="B4713" s="11" t="s">
        <v>246</v>
      </c>
      <c r="C4713" s="11" t="s">
        <v>815</v>
      </c>
      <c r="D4713" s="11" t="s">
        <v>662</v>
      </c>
      <c r="F4713" s="15">
        <f>IF(ISBLANK($D4713),"",IF(ISBLANK($E4713),VLOOKUP($D4713,$J:$K,2,FALSE),VLOOKUP($E4713,'Daycare Packages'!$A:$G,7,FALSE)))</f>
        <v>30</v>
      </c>
      <c r="G4713" s="15"/>
      <c r="H4713" s="15">
        <f t="shared" si="168"/>
        <v>30</v>
      </c>
      <c r="I4713" s="198">
        <f t="shared" si="169"/>
        <v>4</v>
      </c>
    </row>
    <row r="4714" spans="1:9" x14ac:dyDescent="0.3">
      <c r="A4714" s="10">
        <v>43578</v>
      </c>
      <c r="B4714" s="11" t="s">
        <v>246</v>
      </c>
      <c r="C4714" s="11" t="s">
        <v>814</v>
      </c>
      <c r="D4714" s="11" t="s">
        <v>662</v>
      </c>
      <c r="F4714" s="15">
        <f>IF(ISBLANK($D4714),"",IF(ISBLANK($E4714),VLOOKUP($D4714,$J:$K,2,FALSE),VLOOKUP($E4714,'Daycare Packages'!$A:$G,7,FALSE)))</f>
        <v>30</v>
      </c>
      <c r="G4714" s="15"/>
      <c r="H4714" s="15">
        <f t="shared" si="168"/>
        <v>30</v>
      </c>
      <c r="I4714" s="198">
        <f t="shared" si="169"/>
        <v>4</v>
      </c>
    </row>
    <row r="4715" spans="1:9" x14ac:dyDescent="0.3">
      <c r="A4715" s="10">
        <v>43578</v>
      </c>
      <c r="B4715" s="11" t="s">
        <v>833</v>
      </c>
      <c r="C4715" s="11" t="s">
        <v>618</v>
      </c>
      <c r="D4715" s="11" t="s">
        <v>662</v>
      </c>
      <c r="F4715" s="15">
        <f>IF(ISBLANK($D4715),"",IF(ISBLANK($E4715),VLOOKUP($D4715,$J:$K,2,FALSE),VLOOKUP($E4715,'Daycare Packages'!$A:$G,7,FALSE)))</f>
        <v>30</v>
      </c>
      <c r="G4715" s="15"/>
      <c r="H4715" s="15">
        <f t="shared" si="168"/>
        <v>30</v>
      </c>
      <c r="I4715" s="198">
        <f t="shared" si="169"/>
        <v>4</v>
      </c>
    </row>
    <row r="4716" spans="1:9" x14ac:dyDescent="0.3">
      <c r="A4716" s="10">
        <v>43578</v>
      </c>
      <c r="B4716" s="11" t="s">
        <v>732</v>
      </c>
      <c r="C4716" s="11" t="s">
        <v>733</v>
      </c>
      <c r="D4716" s="11" t="s">
        <v>662</v>
      </c>
      <c r="F4716" s="15">
        <f>IF(ISBLANK($D4716),"",IF(ISBLANK($E4716),VLOOKUP($D4716,$J:$K,2,FALSE),VLOOKUP($E4716,'Daycare Packages'!$A:$G,7,FALSE)))</f>
        <v>30</v>
      </c>
      <c r="G4716" s="15"/>
      <c r="H4716" s="15">
        <f t="shared" si="168"/>
        <v>30</v>
      </c>
      <c r="I4716" s="198">
        <f t="shared" si="169"/>
        <v>4</v>
      </c>
    </row>
    <row r="4717" spans="1:9" x14ac:dyDescent="0.3">
      <c r="A4717" s="10">
        <v>43578</v>
      </c>
      <c r="B4717" s="11" t="s">
        <v>230</v>
      </c>
      <c r="C4717" s="11" t="s">
        <v>493</v>
      </c>
      <c r="D4717" s="11" t="s">
        <v>662</v>
      </c>
      <c r="E4717" s="11">
        <v>6816780</v>
      </c>
      <c r="F4717" s="15">
        <f>IF(ISBLANK($D4717),"",IF(ISBLANK($E4717),VLOOKUP($D4717,$J:$K,2,FALSE),VLOOKUP($E4717,'Daycare Packages'!$A:$G,7,FALSE)))</f>
        <v>27</v>
      </c>
      <c r="G4717" s="15"/>
      <c r="H4717" s="15">
        <f t="shared" si="168"/>
        <v>27</v>
      </c>
      <c r="I4717" s="198">
        <f t="shared" si="169"/>
        <v>4</v>
      </c>
    </row>
    <row r="4718" spans="1:9" x14ac:dyDescent="0.3">
      <c r="A4718" s="10">
        <v>43578</v>
      </c>
      <c r="B4718" s="11" t="s">
        <v>700</v>
      </c>
      <c r="C4718" s="11" t="s">
        <v>701</v>
      </c>
      <c r="D4718" s="11" t="s">
        <v>662</v>
      </c>
      <c r="F4718" s="15">
        <f>IF(ISBLANK($D4718),"",IF(ISBLANK($E4718),VLOOKUP($D4718,$J:$K,2,FALSE),VLOOKUP($E4718,'Daycare Packages'!$A:$G,7,FALSE)))</f>
        <v>30</v>
      </c>
      <c r="G4718" s="15"/>
      <c r="H4718" s="15">
        <f t="shared" si="168"/>
        <v>30</v>
      </c>
      <c r="I4718" s="198">
        <f t="shared" si="169"/>
        <v>4</v>
      </c>
    </row>
    <row r="4719" spans="1:9" x14ac:dyDescent="0.3">
      <c r="A4719" s="10">
        <v>43578</v>
      </c>
      <c r="B4719" s="11" t="s">
        <v>699</v>
      </c>
      <c r="C4719" s="11" t="s">
        <v>478</v>
      </c>
      <c r="D4719" s="11" t="s">
        <v>662</v>
      </c>
      <c r="F4719" s="15">
        <f>IF(ISBLANK($D4719),"",IF(ISBLANK($E4719),VLOOKUP($D4719,$J:$K,2,FALSE),VLOOKUP($E4719,'Daycare Packages'!$A:$G,7,FALSE)))</f>
        <v>30</v>
      </c>
      <c r="G4719" s="15">
        <v>-3</v>
      </c>
      <c r="H4719" s="15">
        <f t="shared" si="168"/>
        <v>27</v>
      </c>
      <c r="I4719" s="198">
        <f t="shared" si="169"/>
        <v>4</v>
      </c>
    </row>
    <row r="4720" spans="1:9" x14ac:dyDescent="0.3">
      <c r="A4720" s="10">
        <v>43578</v>
      </c>
      <c r="B4720" s="11" t="s">
        <v>699</v>
      </c>
      <c r="C4720" s="11" t="s">
        <v>507</v>
      </c>
      <c r="D4720" s="11" t="s">
        <v>662</v>
      </c>
      <c r="F4720" s="15">
        <f>IF(ISBLANK($D4720),"",IF(ISBLANK($E4720),VLOOKUP($D4720,$J:$K,2,FALSE),VLOOKUP($E4720,'Daycare Packages'!$A:$G,7,FALSE)))</f>
        <v>30</v>
      </c>
      <c r="G4720" s="15">
        <v>-3</v>
      </c>
      <c r="H4720" s="15">
        <f t="shared" si="168"/>
        <v>27</v>
      </c>
      <c r="I4720" s="198">
        <f t="shared" si="169"/>
        <v>4</v>
      </c>
    </row>
    <row r="4721" spans="1:9" x14ac:dyDescent="0.3">
      <c r="A4721" s="10">
        <v>43578</v>
      </c>
      <c r="B4721" s="11" t="s">
        <v>122</v>
      </c>
      <c r="C4721" s="11" t="s">
        <v>740</v>
      </c>
      <c r="D4721" s="11" t="s">
        <v>662</v>
      </c>
      <c r="E4721" s="11">
        <v>6734317</v>
      </c>
      <c r="F4721" s="15">
        <f>IF(ISBLANK($D4721),"",IF(ISBLANK($E4721),VLOOKUP($D4721,$J:$K,2,FALSE),VLOOKUP($E4721,'Daycare Packages'!$A:$G,7,FALSE)))</f>
        <v>22</v>
      </c>
      <c r="G4721" s="15"/>
      <c r="H4721" s="15">
        <f t="shared" si="168"/>
        <v>22</v>
      </c>
      <c r="I4721" s="198">
        <f t="shared" si="169"/>
        <v>4</v>
      </c>
    </row>
    <row r="4722" spans="1:9" x14ac:dyDescent="0.3">
      <c r="A4722" s="10">
        <v>43578</v>
      </c>
      <c r="B4722" s="11" t="s">
        <v>139</v>
      </c>
      <c r="C4722" s="11" t="s">
        <v>867</v>
      </c>
      <c r="D4722" s="11" t="s">
        <v>662</v>
      </c>
      <c r="E4722" s="11">
        <v>6830661</v>
      </c>
      <c r="F4722" s="15">
        <f>IF(ISBLANK($D4722),"",IF(ISBLANK($E4722),VLOOKUP($D4722,$J:$K,2,FALSE),VLOOKUP($E4722,'Daycare Packages'!$A:$G,7,FALSE)))</f>
        <v>27</v>
      </c>
      <c r="G4722" s="15"/>
      <c r="H4722" s="15">
        <f t="shared" si="168"/>
        <v>27</v>
      </c>
      <c r="I4722" s="198">
        <f t="shared" si="169"/>
        <v>4</v>
      </c>
    </row>
    <row r="4723" spans="1:9" x14ac:dyDescent="0.3">
      <c r="A4723" s="10">
        <v>43578</v>
      </c>
      <c r="B4723" s="11" t="s">
        <v>171</v>
      </c>
      <c r="C4723" s="11" t="s">
        <v>1380</v>
      </c>
      <c r="D4723" s="11" t="s">
        <v>662</v>
      </c>
      <c r="E4723" s="11">
        <v>6804106</v>
      </c>
      <c r="F4723" s="15">
        <f>IF(ISBLANK($D4723),"",IF(ISBLANK($E4723),VLOOKUP($D4723,$J:$K,2,FALSE),VLOOKUP($E4723,'Daycare Packages'!$A:$G,7,FALSE)))</f>
        <v>26</v>
      </c>
      <c r="G4723" s="15"/>
      <c r="H4723" s="15">
        <f t="shared" si="168"/>
        <v>26</v>
      </c>
      <c r="I4723" s="198">
        <f t="shared" si="169"/>
        <v>4</v>
      </c>
    </row>
    <row r="4724" spans="1:9" x14ac:dyDescent="0.3">
      <c r="A4724" s="10">
        <v>43578</v>
      </c>
      <c r="B4724" s="11" t="s">
        <v>199</v>
      </c>
      <c r="C4724" s="11" t="s">
        <v>1381</v>
      </c>
      <c r="D4724" s="11" t="s">
        <v>662</v>
      </c>
      <c r="E4724" s="11">
        <v>6815937</v>
      </c>
      <c r="F4724" s="15">
        <f>IF(ISBLANK($D4724),"",IF(ISBLANK($E4724),VLOOKUP($D4724,$J:$K,2,FALSE),VLOOKUP($E4724,'Daycare Packages'!$A:$G,7,FALSE)))</f>
        <v>27</v>
      </c>
      <c r="G4724" s="15"/>
      <c r="H4724" s="15">
        <f t="shared" si="168"/>
        <v>27</v>
      </c>
      <c r="I4724" s="198">
        <f t="shared" si="169"/>
        <v>4</v>
      </c>
    </row>
    <row r="4725" spans="1:9" x14ac:dyDescent="0.3">
      <c r="A4725" s="10">
        <v>43578</v>
      </c>
      <c r="B4725" s="11" t="s">
        <v>849</v>
      </c>
      <c r="C4725" s="11" t="s">
        <v>850</v>
      </c>
      <c r="D4725" s="11" t="s">
        <v>662</v>
      </c>
      <c r="F4725" s="15">
        <f>IF(ISBLANK($D4725),"",IF(ISBLANK($E4725),VLOOKUP($D4725,$J:$K,2,FALSE),VLOOKUP($E4725,'Daycare Packages'!$A:$G,7,FALSE)))</f>
        <v>30</v>
      </c>
      <c r="G4725" s="15"/>
      <c r="H4725" s="15">
        <f t="shared" si="168"/>
        <v>30</v>
      </c>
      <c r="I4725" s="198">
        <f t="shared" si="169"/>
        <v>4</v>
      </c>
    </row>
    <row r="4726" spans="1:9" x14ac:dyDescent="0.3">
      <c r="A4726" s="10">
        <v>43578</v>
      </c>
      <c r="B4726" s="11" t="s">
        <v>148</v>
      </c>
      <c r="C4726" s="11" t="s">
        <v>547</v>
      </c>
      <c r="D4726" s="11" t="s">
        <v>662</v>
      </c>
      <c r="E4726" s="11">
        <v>6730669</v>
      </c>
      <c r="F4726" s="15">
        <f>IF(ISBLANK($D4726),"",IF(ISBLANK($E4726),VLOOKUP($D4726,$J:$K,2,FALSE),VLOOKUP($E4726,'Daycare Packages'!$A:$G,7,FALSE)))</f>
        <v>25</v>
      </c>
      <c r="G4726" s="15"/>
      <c r="H4726" s="15">
        <f t="shared" si="168"/>
        <v>25</v>
      </c>
      <c r="I4726" s="198">
        <f t="shared" si="169"/>
        <v>4</v>
      </c>
    </row>
    <row r="4727" spans="1:9" x14ac:dyDescent="0.3">
      <c r="A4727" s="10">
        <v>43578</v>
      </c>
      <c r="B4727" s="11" t="s">
        <v>182</v>
      </c>
      <c r="C4727" s="11" t="s">
        <v>685</v>
      </c>
      <c r="D4727" s="11" t="s">
        <v>662</v>
      </c>
      <c r="E4727" s="11">
        <v>6820021</v>
      </c>
      <c r="F4727" s="15">
        <f>IF(ISBLANK($D4727),"",IF(ISBLANK($E4727),VLOOKUP($D4727,$J:$K,2,FALSE),VLOOKUP($E4727,'Daycare Packages'!$A:$G,7,FALSE)))</f>
        <v>20.7</v>
      </c>
      <c r="G4727" s="15"/>
      <c r="H4727" s="15">
        <f t="shared" si="168"/>
        <v>20.7</v>
      </c>
      <c r="I4727" s="198">
        <f t="shared" si="169"/>
        <v>4</v>
      </c>
    </row>
    <row r="4728" spans="1:9" x14ac:dyDescent="0.3">
      <c r="A4728" s="10">
        <v>43578</v>
      </c>
      <c r="B4728" s="11" t="s">
        <v>1334</v>
      </c>
      <c r="C4728" s="11" t="s">
        <v>1335</v>
      </c>
      <c r="D4728" s="11" t="s">
        <v>662</v>
      </c>
      <c r="E4728" s="11">
        <v>6838105</v>
      </c>
      <c r="F4728" s="15">
        <f>IF(ISBLANK($D4728),"",IF(ISBLANK($E4728),VLOOKUP($D4728,$J:$K,2,FALSE),VLOOKUP($E4728,'Daycare Packages'!$A:$G,7,FALSE)))</f>
        <v>26</v>
      </c>
      <c r="G4728" s="15"/>
      <c r="H4728" s="15">
        <f t="shared" si="168"/>
        <v>26</v>
      </c>
      <c r="I4728" s="198">
        <f t="shared" si="169"/>
        <v>4</v>
      </c>
    </row>
    <row r="4729" spans="1:9" x14ac:dyDescent="0.3">
      <c r="A4729" s="10">
        <v>43578</v>
      </c>
      <c r="B4729" s="11" t="s">
        <v>141</v>
      </c>
      <c r="C4729" s="11" t="s">
        <v>564</v>
      </c>
      <c r="D4729" s="11" t="s">
        <v>662</v>
      </c>
      <c r="E4729" s="11">
        <v>6820926</v>
      </c>
      <c r="F4729" s="15">
        <f>IF(ISBLANK($D4729),"",IF(ISBLANK($E4729),VLOOKUP($D4729,$J:$K,2,FALSE),VLOOKUP($E4729,'Daycare Packages'!$A:$G,7,FALSE)))</f>
        <v>26</v>
      </c>
      <c r="G4729" s="15"/>
      <c r="H4729" s="15">
        <f t="shared" si="168"/>
        <v>26</v>
      </c>
      <c r="I4729" s="198">
        <f t="shared" si="169"/>
        <v>4</v>
      </c>
    </row>
    <row r="4730" spans="1:9" x14ac:dyDescent="0.3">
      <c r="A4730" s="10">
        <v>43578</v>
      </c>
      <c r="B4730" s="11" t="s">
        <v>340</v>
      </c>
      <c r="C4730" s="11" t="s">
        <v>745</v>
      </c>
      <c r="D4730" s="11" t="s">
        <v>662</v>
      </c>
      <c r="F4730" s="15">
        <f>IF(ISBLANK($D4730),"",IF(ISBLANK($E4730),VLOOKUP($D4730,$J:$K,2,FALSE),VLOOKUP($E4730,'Daycare Packages'!$A:$G,7,FALSE)))</f>
        <v>30</v>
      </c>
      <c r="G4730" s="15">
        <v>-4.5</v>
      </c>
      <c r="H4730" s="15">
        <f t="shared" si="168"/>
        <v>25.5</v>
      </c>
      <c r="I4730" s="198">
        <f t="shared" si="169"/>
        <v>4</v>
      </c>
    </row>
    <row r="4731" spans="1:9" x14ac:dyDescent="0.3">
      <c r="A4731" s="10">
        <v>43578</v>
      </c>
      <c r="B4731" s="11" t="s">
        <v>340</v>
      </c>
      <c r="C4731" s="11" t="s">
        <v>746</v>
      </c>
      <c r="D4731" s="11" t="s">
        <v>662</v>
      </c>
      <c r="F4731" s="15">
        <f>IF(ISBLANK($D4731),"",IF(ISBLANK($E4731),VLOOKUP($D4731,$J:$K,2,FALSE),VLOOKUP($E4731,'Daycare Packages'!$A:$G,7,FALSE)))</f>
        <v>30</v>
      </c>
      <c r="G4731" s="15">
        <v>-4.5</v>
      </c>
      <c r="H4731" s="15">
        <f t="shared" si="168"/>
        <v>25.5</v>
      </c>
      <c r="I4731" s="198">
        <f t="shared" si="169"/>
        <v>4</v>
      </c>
    </row>
    <row r="4732" spans="1:9" x14ac:dyDescent="0.3">
      <c r="A4732" s="55">
        <v>43578</v>
      </c>
      <c r="B4732" s="56" t="s">
        <v>133</v>
      </c>
      <c r="C4732" s="56" t="s">
        <v>712</v>
      </c>
      <c r="D4732" s="56" t="s">
        <v>662</v>
      </c>
      <c r="E4732" s="56">
        <v>6770212</v>
      </c>
      <c r="F4732" s="59">
        <f>IF(ISBLANK($D4732),"",IF(ISBLANK($E4732),VLOOKUP($D4732,$J:$K,2,FALSE),VLOOKUP($E4732,'Daycare Packages'!$A:$G,7,FALSE)))</f>
        <v>26</v>
      </c>
      <c r="G4732" s="59"/>
      <c r="H4732" s="59">
        <f t="shared" si="168"/>
        <v>26</v>
      </c>
      <c r="I4732" s="198">
        <f t="shared" si="169"/>
        <v>4</v>
      </c>
    </row>
    <row r="4733" spans="1:9" x14ac:dyDescent="0.3">
      <c r="A4733" s="10">
        <v>43579</v>
      </c>
      <c r="B4733" s="11" t="s">
        <v>749</v>
      </c>
      <c r="C4733" s="11" t="s">
        <v>750</v>
      </c>
      <c r="D4733" s="11" t="s">
        <v>659</v>
      </c>
      <c r="F4733" s="15">
        <f>IF(ISBLANK($D4733),"",IF(ISBLANK($E4733),VLOOKUP($D4733,$J:$K,2,FALSE),VLOOKUP($E4733,'Daycare Packages'!$A:$G,7,FALSE)))</f>
        <v>20</v>
      </c>
      <c r="G4733" s="15"/>
      <c r="H4733" s="15">
        <f t="shared" si="168"/>
        <v>20</v>
      </c>
      <c r="I4733" s="198">
        <f t="shared" si="169"/>
        <v>4</v>
      </c>
    </row>
    <row r="4734" spans="1:9" x14ac:dyDescent="0.3">
      <c r="A4734" s="10">
        <v>43579</v>
      </c>
      <c r="B4734" s="11" t="s">
        <v>201</v>
      </c>
      <c r="C4734" s="11" t="s">
        <v>1382</v>
      </c>
      <c r="D4734" s="11" t="s">
        <v>659</v>
      </c>
      <c r="E4734" s="11">
        <v>6818381</v>
      </c>
      <c r="F4734" s="15">
        <f>IF(ISBLANK($D4734),"",IF(ISBLANK($E4734),VLOOKUP($D4734,$J:$K,2,FALSE),VLOOKUP($E4734,'Daycare Packages'!$A:$G,7,FALSE)))</f>
        <v>19</v>
      </c>
      <c r="G4734" s="15"/>
      <c r="H4734" s="15">
        <f t="shared" si="168"/>
        <v>19</v>
      </c>
      <c r="I4734" s="198">
        <f t="shared" si="169"/>
        <v>4</v>
      </c>
    </row>
    <row r="4735" spans="1:9" x14ac:dyDescent="0.3">
      <c r="A4735" s="10">
        <v>43579</v>
      </c>
      <c r="B4735" s="11" t="s">
        <v>152</v>
      </c>
      <c r="C4735" s="11" t="s">
        <v>679</v>
      </c>
      <c r="D4735" s="11" t="s">
        <v>662</v>
      </c>
      <c r="E4735" s="11">
        <v>6804823</v>
      </c>
      <c r="F4735" s="15">
        <f>IF(ISBLANK($D4735),"",IF(ISBLANK($E4735),VLOOKUP($D4735,$J:$K,2,FALSE),VLOOKUP($E4735,'Daycare Packages'!$A:$G,7,FALSE)))</f>
        <v>23</v>
      </c>
      <c r="G4735" s="15"/>
      <c r="H4735" s="15">
        <f t="shared" si="168"/>
        <v>23</v>
      </c>
      <c r="I4735" s="198">
        <f t="shared" si="169"/>
        <v>4</v>
      </c>
    </row>
    <row r="4736" spans="1:9" x14ac:dyDescent="0.3">
      <c r="A4736" s="10">
        <v>43579</v>
      </c>
      <c r="B4736" s="11" t="s">
        <v>663</v>
      </c>
      <c r="C4736" s="11" t="s">
        <v>665</v>
      </c>
      <c r="D4736" s="11" t="s">
        <v>662</v>
      </c>
      <c r="F4736" s="15">
        <f>IF(ISBLANK($D4736),"",IF(ISBLANK($E4736),VLOOKUP($D4736,$J:$K,2,FALSE),VLOOKUP($E4736,'Daycare Packages'!$A:$G,7,FALSE)))</f>
        <v>30</v>
      </c>
      <c r="G4736" s="15"/>
      <c r="H4736" s="15">
        <f t="shared" si="168"/>
        <v>30</v>
      </c>
      <c r="I4736" s="198">
        <f t="shared" si="169"/>
        <v>4</v>
      </c>
    </row>
    <row r="4737" spans="1:9" x14ac:dyDescent="0.3">
      <c r="A4737" s="10">
        <v>43579</v>
      </c>
      <c r="B4737" s="11" t="s">
        <v>663</v>
      </c>
      <c r="C4737" s="11" t="s">
        <v>664</v>
      </c>
      <c r="D4737" s="11" t="s">
        <v>662</v>
      </c>
      <c r="F4737" s="15">
        <f>IF(ISBLANK($D4737),"",IF(ISBLANK($E4737),VLOOKUP($D4737,$J:$K,2,FALSE),VLOOKUP($E4737,'Daycare Packages'!$A:$G,7,FALSE)))</f>
        <v>30</v>
      </c>
      <c r="G4737" s="15"/>
      <c r="H4737" s="15">
        <f t="shared" ref="H4737:H4800" si="170">IF(ISBLANK(D4737),"",SUM(F4737:G4737))</f>
        <v>30</v>
      </c>
      <c r="I4737" s="198">
        <f t="shared" si="169"/>
        <v>4</v>
      </c>
    </row>
    <row r="4738" spans="1:9" x14ac:dyDescent="0.3">
      <c r="A4738" s="10">
        <v>43579</v>
      </c>
      <c r="B4738" s="11" t="s">
        <v>195</v>
      </c>
      <c r="C4738" s="11" t="s">
        <v>474</v>
      </c>
      <c r="D4738" s="11" t="s">
        <v>662</v>
      </c>
      <c r="E4738" s="11">
        <v>6810397</v>
      </c>
      <c r="F4738" s="15">
        <f>IF(ISBLANK($D4738),"",IF(ISBLANK($E4738),VLOOKUP($D4738,$J:$K,2,FALSE),VLOOKUP($E4738,'Daycare Packages'!$A:$G,7,FALSE)))</f>
        <v>26</v>
      </c>
      <c r="G4738" s="15"/>
      <c r="H4738" s="15">
        <f t="shared" si="170"/>
        <v>26</v>
      </c>
      <c r="I4738" s="198">
        <f t="shared" si="169"/>
        <v>4</v>
      </c>
    </row>
    <row r="4739" spans="1:9" x14ac:dyDescent="0.3">
      <c r="A4739" s="10">
        <v>43579</v>
      </c>
      <c r="B4739" s="11" t="s">
        <v>195</v>
      </c>
      <c r="C4739" s="11" t="s">
        <v>735</v>
      </c>
      <c r="D4739" s="11" t="s">
        <v>662</v>
      </c>
      <c r="E4739" s="11">
        <v>6810397</v>
      </c>
      <c r="F4739" s="15">
        <f>IF(ISBLANK($D4739),"",IF(ISBLANK($E4739),VLOOKUP($D4739,$J:$K,2,FALSE),VLOOKUP($E4739,'Daycare Packages'!$A:$G,7,FALSE)))</f>
        <v>26</v>
      </c>
      <c r="G4739" s="15"/>
      <c r="H4739" s="15">
        <f t="shared" si="170"/>
        <v>26</v>
      </c>
      <c r="I4739" s="198">
        <f t="shared" ref="I4739:I4802" si="171">IF(A4739="",0,MONTH(A4739))</f>
        <v>4</v>
      </c>
    </row>
    <row r="4740" spans="1:9" x14ac:dyDescent="0.3">
      <c r="A4740" s="10">
        <v>43579</v>
      </c>
      <c r="B4740" s="11" t="s">
        <v>224</v>
      </c>
      <c r="C4740" s="11" t="s">
        <v>740</v>
      </c>
      <c r="D4740" s="11" t="s">
        <v>662</v>
      </c>
      <c r="F4740" s="15">
        <f>IF(ISBLANK($D4740),"",IF(ISBLANK($E4740),VLOOKUP($D4740,$J:$K,2,FALSE),VLOOKUP($E4740,'Daycare Packages'!$A:$G,7,FALSE)))</f>
        <v>30</v>
      </c>
      <c r="G4740" s="15"/>
      <c r="H4740" s="15">
        <f t="shared" si="170"/>
        <v>30</v>
      </c>
      <c r="I4740" s="198">
        <f t="shared" si="171"/>
        <v>4</v>
      </c>
    </row>
    <row r="4741" spans="1:9" x14ac:dyDescent="0.3">
      <c r="A4741" s="10">
        <v>43579</v>
      </c>
      <c r="B4741" s="11" t="s">
        <v>212</v>
      </c>
      <c r="C4741" s="11" t="s">
        <v>707</v>
      </c>
      <c r="D4741" s="11" t="s">
        <v>662</v>
      </c>
      <c r="F4741" s="15">
        <f>IF(ISBLANK($D4741),"",IF(ISBLANK($E4741),VLOOKUP($D4741,$J:$K,2,FALSE),VLOOKUP($E4741,'Daycare Packages'!$A:$G,7,FALSE)))</f>
        <v>30</v>
      </c>
      <c r="G4741" s="15"/>
      <c r="H4741" s="15">
        <f t="shared" si="170"/>
        <v>30</v>
      </c>
      <c r="I4741" s="198">
        <f t="shared" si="171"/>
        <v>4</v>
      </c>
    </row>
    <row r="4742" spans="1:9" x14ac:dyDescent="0.3">
      <c r="A4742" s="10">
        <v>43579</v>
      </c>
      <c r="B4742" s="11" t="s">
        <v>833</v>
      </c>
      <c r="C4742" s="11" t="s">
        <v>618</v>
      </c>
      <c r="D4742" s="11" t="s">
        <v>662</v>
      </c>
      <c r="F4742" s="15">
        <f>IF(ISBLANK($D4742),"",IF(ISBLANK($E4742),VLOOKUP($D4742,$J:$K,2,FALSE),VLOOKUP($E4742,'Daycare Packages'!$A:$G,7,FALSE)))</f>
        <v>30</v>
      </c>
      <c r="G4742" s="15"/>
      <c r="H4742" s="15">
        <f t="shared" si="170"/>
        <v>30</v>
      </c>
      <c r="I4742" s="198">
        <f t="shared" si="171"/>
        <v>4</v>
      </c>
    </row>
    <row r="4743" spans="1:9" x14ac:dyDescent="0.3">
      <c r="A4743" s="10">
        <v>43579</v>
      </c>
      <c r="B4743" s="11" t="s">
        <v>1221</v>
      </c>
      <c r="C4743" s="11" t="s">
        <v>1222</v>
      </c>
      <c r="D4743" s="11" t="s">
        <v>662</v>
      </c>
      <c r="E4743" s="11">
        <v>6812344</v>
      </c>
      <c r="F4743" s="15">
        <f>IF(ISBLANK($D4743),"",IF(ISBLANK($E4743),VLOOKUP($D4743,$J:$K,2,FALSE),VLOOKUP($E4743,'Daycare Packages'!$A:$G,7,FALSE)))</f>
        <v>26</v>
      </c>
      <c r="G4743" s="15"/>
      <c r="H4743" s="15">
        <f t="shared" si="170"/>
        <v>26</v>
      </c>
      <c r="I4743" s="198">
        <f t="shared" si="171"/>
        <v>4</v>
      </c>
    </row>
    <row r="4744" spans="1:9" x14ac:dyDescent="0.3">
      <c r="A4744" s="10">
        <v>43579</v>
      </c>
      <c r="B4744" s="11" t="s">
        <v>1384</v>
      </c>
      <c r="C4744" s="11" t="s">
        <v>1385</v>
      </c>
      <c r="D4744" s="11" t="s">
        <v>671</v>
      </c>
      <c r="F4744" s="15">
        <f>IF(ISBLANK($D4744),"",IF(ISBLANK($E4744),VLOOKUP($D4744,$J:$K,2,FALSE),VLOOKUP($E4744,'Daycare Packages'!$A:$G,7,FALSE)))</f>
        <v>0</v>
      </c>
      <c r="G4744" s="15"/>
      <c r="H4744" s="15">
        <f t="shared" si="170"/>
        <v>0</v>
      </c>
      <c r="I4744" s="198">
        <f t="shared" si="171"/>
        <v>4</v>
      </c>
    </row>
    <row r="4745" spans="1:9" x14ac:dyDescent="0.3">
      <c r="A4745" s="10">
        <v>43579</v>
      </c>
      <c r="B4745" s="11" t="s">
        <v>178</v>
      </c>
      <c r="C4745" s="11" t="s">
        <v>734</v>
      </c>
      <c r="D4745" s="11" t="s">
        <v>662</v>
      </c>
      <c r="E4745" s="11">
        <v>6725032</v>
      </c>
      <c r="F4745" s="15">
        <f>IF(ISBLANK($D4745),"",IF(ISBLANK($E4745),VLOOKUP($D4745,$J:$K,2,FALSE),VLOOKUP($E4745,'Daycare Packages'!$A:$G,7,FALSE)))</f>
        <v>26</v>
      </c>
      <c r="G4745" s="15"/>
      <c r="H4745" s="15">
        <f t="shared" si="170"/>
        <v>26</v>
      </c>
      <c r="I4745" s="198">
        <f t="shared" si="171"/>
        <v>4</v>
      </c>
    </row>
    <row r="4746" spans="1:9" x14ac:dyDescent="0.3">
      <c r="A4746" s="10">
        <v>43579</v>
      </c>
      <c r="B4746" s="11" t="s">
        <v>784</v>
      </c>
      <c r="C4746" s="11" t="s">
        <v>785</v>
      </c>
      <c r="D4746" s="11" t="s">
        <v>662</v>
      </c>
      <c r="F4746" s="15">
        <f>IF(ISBLANK($D4746),"",IF(ISBLANK($E4746),VLOOKUP($D4746,$J:$K,2,FALSE),VLOOKUP($E4746,'Daycare Packages'!$A:$G,7,FALSE)))</f>
        <v>30</v>
      </c>
      <c r="G4746" s="15"/>
      <c r="H4746" s="15">
        <f t="shared" si="170"/>
        <v>30</v>
      </c>
      <c r="I4746" s="198">
        <f t="shared" si="171"/>
        <v>4</v>
      </c>
    </row>
    <row r="4747" spans="1:9" x14ac:dyDescent="0.3">
      <c r="A4747" s="10">
        <v>43579</v>
      </c>
      <c r="B4747" s="11" t="s">
        <v>223</v>
      </c>
      <c r="C4747" s="11" t="s">
        <v>538</v>
      </c>
      <c r="D4747" s="11" t="s">
        <v>662</v>
      </c>
      <c r="F4747" s="15">
        <f>IF(ISBLANK($D4747),"",IF(ISBLANK($E4747),VLOOKUP($D4747,$J:$K,2,FALSE),VLOOKUP($E4747,'Daycare Packages'!$A:$G,7,FALSE)))</f>
        <v>30</v>
      </c>
      <c r="G4747" s="15"/>
      <c r="H4747" s="15">
        <f t="shared" si="170"/>
        <v>30</v>
      </c>
      <c r="I4747" s="198">
        <f t="shared" si="171"/>
        <v>4</v>
      </c>
    </row>
    <row r="4748" spans="1:9" x14ac:dyDescent="0.3">
      <c r="A4748" s="10">
        <v>43579</v>
      </c>
      <c r="B4748" s="11" t="s">
        <v>282</v>
      </c>
      <c r="C4748" s="11" t="s">
        <v>735</v>
      </c>
      <c r="D4748" s="11" t="s">
        <v>662</v>
      </c>
      <c r="F4748" s="15">
        <f>IF(ISBLANK($D4748),"",IF(ISBLANK($E4748),VLOOKUP($D4748,$J:$K,2,FALSE),VLOOKUP($E4748,'Daycare Packages'!$A:$G,7,FALSE)))</f>
        <v>30</v>
      </c>
      <c r="G4748" s="15"/>
      <c r="H4748" s="15">
        <f t="shared" si="170"/>
        <v>30</v>
      </c>
      <c r="I4748" s="198">
        <f t="shared" si="171"/>
        <v>4</v>
      </c>
    </row>
    <row r="4749" spans="1:9" x14ac:dyDescent="0.3">
      <c r="A4749" s="10">
        <v>43579</v>
      </c>
      <c r="B4749" s="11" t="s">
        <v>845</v>
      </c>
      <c r="C4749" s="11" t="s">
        <v>846</v>
      </c>
      <c r="D4749" s="11" t="s">
        <v>662</v>
      </c>
      <c r="F4749" s="15">
        <f>IF(ISBLANK($D4749),"",IF(ISBLANK($E4749),VLOOKUP($D4749,$J:$K,2,FALSE),VLOOKUP($E4749,'Daycare Packages'!$A:$G,7,FALSE)))</f>
        <v>30</v>
      </c>
      <c r="G4749" s="15"/>
      <c r="H4749" s="15">
        <f t="shared" si="170"/>
        <v>30</v>
      </c>
      <c r="I4749" s="198">
        <f t="shared" si="171"/>
        <v>4</v>
      </c>
    </row>
    <row r="4750" spans="1:9" x14ac:dyDescent="0.3">
      <c r="A4750" s="10">
        <v>43579</v>
      </c>
      <c r="B4750" s="11" t="s">
        <v>849</v>
      </c>
      <c r="C4750" s="11" t="s">
        <v>850</v>
      </c>
      <c r="D4750" s="11" t="s">
        <v>662</v>
      </c>
      <c r="F4750" s="15">
        <f>IF(ISBLANK($D4750),"",IF(ISBLANK($E4750),VLOOKUP($D4750,$J:$K,2,FALSE),VLOOKUP($E4750,'Daycare Packages'!$A:$G,7,FALSE)))</f>
        <v>30</v>
      </c>
      <c r="G4750" s="15"/>
      <c r="H4750" s="15">
        <f t="shared" si="170"/>
        <v>30</v>
      </c>
      <c r="I4750" s="198">
        <f t="shared" si="171"/>
        <v>4</v>
      </c>
    </row>
    <row r="4751" spans="1:9" x14ac:dyDescent="0.3">
      <c r="A4751" s="10">
        <v>43579</v>
      </c>
      <c r="B4751" s="11" t="s">
        <v>730</v>
      </c>
      <c r="C4751" s="11" t="s">
        <v>731</v>
      </c>
      <c r="D4751" s="11" t="s">
        <v>662</v>
      </c>
      <c r="F4751" s="15">
        <f>IF(ISBLANK($D4751),"",IF(ISBLANK($E4751),VLOOKUP($D4751,$J:$K,2,FALSE),VLOOKUP($E4751,'Daycare Packages'!$A:$G,7,FALSE)))</f>
        <v>30</v>
      </c>
      <c r="G4751" s="15"/>
      <c r="H4751" s="15">
        <f t="shared" si="170"/>
        <v>30</v>
      </c>
      <c r="I4751" s="198">
        <f t="shared" si="171"/>
        <v>4</v>
      </c>
    </row>
    <row r="4752" spans="1:9" x14ac:dyDescent="0.3">
      <c r="A4752" s="10">
        <v>43579</v>
      </c>
      <c r="B4752" s="11" t="s">
        <v>1164</v>
      </c>
      <c r="C4752" s="11" t="s">
        <v>395</v>
      </c>
      <c r="D4752" s="11" t="s">
        <v>662</v>
      </c>
      <c r="E4752" s="11">
        <v>6796135</v>
      </c>
      <c r="F4752" s="15">
        <f>IF(ISBLANK($D4752),"",IF(ISBLANK($E4752),VLOOKUP($D4752,$J:$K,2,FALSE),VLOOKUP($E4752,'Daycare Packages'!$A:$G,7,FALSE)))</f>
        <v>27</v>
      </c>
      <c r="G4752" s="15"/>
      <c r="H4752" s="15">
        <f t="shared" si="170"/>
        <v>27</v>
      </c>
      <c r="I4752" s="198">
        <f t="shared" si="171"/>
        <v>4</v>
      </c>
    </row>
    <row r="4753" spans="1:9" x14ac:dyDescent="0.3">
      <c r="A4753" s="10">
        <v>43579</v>
      </c>
      <c r="B4753" s="11" t="s">
        <v>207</v>
      </c>
      <c r="C4753" s="11" t="s">
        <v>229</v>
      </c>
      <c r="D4753" s="11" t="s">
        <v>662</v>
      </c>
      <c r="E4753" s="11">
        <v>6733314</v>
      </c>
      <c r="F4753" s="15">
        <f>IF(ISBLANK($D4753),"",IF(ISBLANK($E4753),VLOOKUP($D4753,$J:$K,2,FALSE),VLOOKUP($E4753,'Daycare Packages'!$A:$G,7,FALSE)))</f>
        <v>22</v>
      </c>
      <c r="G4753" s="15"/>
      <c r="H4753" s="15">
        <f t="shared" si="170"/>
        <v>22</v>
      </c>
      <c r="I4753" s="198">
        <f t="shared" si="171"/>
        <v>4</v>
      </c>
    </row>
    <row r="4754" spans="1:9" x14ac:dyDescent="0.3">
      <c r="A4754" s="10">
        <v>43579</v>
      </c>
      <c r="B4754" s="11" t="s">
        <v>809</v>
      </c>
      <c r="C4754" s="11" t="s">
        <v>810</v>
      </c>
      <c r="D4754" s="11" t="s">
        <v>662</v>
      </c>
      <c r="F4754" s="15">
        <f>IF(ISBLANK($D4754),"",IF(ISBLANK($E4754),VLOOKUP($D4754,$J:$K,2,FALSE),VLOOKUP($E4754,'Daycare Packages'!$A:$G,7,FALSE)))</f>
        <v>30</v>
      </c>
      <c r="G4754" s="15"/>
      <c r="H4754" s="15">
        <f t="shared" si="170"/>
        <v>30</v>
      </c>
      <c r="I4754" s="198">
        <f t="shared" si="171"/>
        <v>4</v>
      </c>
    </row>
    <row r="4755" spans="1:9" x14ac:dyDescent="0.3">
      <c r="A4755" s="10">
        <v>43579</v>
      </c>
      <c r="B4755" s="11" t="s">
        <v>116</v>
      </c>
      <c r="C4755" s="11" t="s">
        <v>488</v>
      </c>
      <c r="D4755" s="11" t="s">
        <v>662</v>
      </c>
      <c r="E4755" s="11">
        <v>6709081</v>
      </c>
      <c r="F4755" s="15">
        <f>IF(ISBLANK($D4755),"",IF(ISBLANK($E4755),VLOOKUP($D4755,$J:$K,2,FALSE),VLOOKUP($E4755,'Daycare Packages'!$A:$G,7,FALSE)))</f>
        <v>26</v>
      </c>
      <c r="G4755" s="15"/>
      <c r="H4755" s="15">
        <f t="shared" si="170"/>
        <v>26</v>
      </c>
      <c r="I4755" s="198">
        <f t="shared" si="171"/>
        <v>4</v>
      </c>
    </row>
    <row r="4756" spans="1:9" x14ac:dyDescent="0.3">
      <c r="A4756" s="10">
        <v>43579</v>
      </c>
      <c r="B4756" s="11" t="s">
        <v>157</v>
      </c>
      <c r="C4756" s="11" t="s">
        <v>448</v>
      </c>
      <c r="D4756" s="11" t="s">
        <v>662</v>
      </c>
      <c r="E4756" s="11">
        <v>6804007</v>
      </c>
      <c r="F4756" s="15">
        <f>IF(ISBLANK($D4756),"",IF(ISBLANK($E4756),VLOOKUP($D4756,$J:$K,2,FALSE),VLOOKUP($E4756,'Daycare Packages'!$A:$G,7,FALSE)))</f>
        <v>27</v>
      </c>
      <c r="G4756" s="15"/>
      <c r="H4756" s="15">
        <f t="shared" si="170"/>
        <v>27</v>
      </c>
      <c r="I4756" s="198">
        <f t="shared" si="171"/>
        <v>4</v>
      </c>
    </row>
    <row r="4757" spans="1:9" x14ac:dyDescent="0.3">
      <c r="A4757" s="10">
        <v>43579</v>
      </c>
      <c r="B4757" s="11" t="s">
        <v>204</v>
      </c>
      <c r="C4757" s="11" t="s">
        <v>774</v>
      </c>
      <c r="D4757" s="11" t="s">
        <v>662</v>
      </c>
      <c r="E4757" s="11">
        <v>6792788</v>
      </c>
      <c r="F4757" s="15">
        <f>IF(ISBLANK($D4757),"",IF(ISBLANK($E4757),VLOOKUP($D4757,$J:$K,2,FALSE),VLOOKUP($E4757,'Daycare Packages'!$A:$G,7,FALSE)))</f>
        <v>25</v>
      </c>
      <c r="G4757" s="15"/>
      <c r="H4757" s="15">
        <f t="shared" si="170"/>
        <v>25</v>
      </c>
      <c r="I4757" s="198">
        <f t="shared" si="171"/>
        <v>4</v>
      </c>
    </row>
    <row r="4758" spans="1:9" x14ac:dyDescent="0.3">
      <c r="A4758" s="10">
        <v>43579</v>
      </c>
      <c r="B4758" s="11" t="s">
        <v>204</v>
      </c>
      <c r="C4758" s="11" t="s">
        <v>949</v>
      </c>
      <c r="D4758" s="11" t="s">
        <v>662</v>
      </c>
      <c r="E4758" s="11">
        <v>6792788</v>
      </c>
      <c r="F4758" s="15">
        <f>IF(ISBLANK($D4758),"",IF(ISBLANK($E4758),VLOOKUP($D4758,$J:$K,2,FALSE),VLOOKUP($E4758,'Daycare Packages'!$A:$G,7,FALSE)))</f>
        <v>25</v>
      </c>
      <c r="G4758" s="15"/>
      <c r="H4758" s="15">
        <f t="shared" si="170"/>
        <v>25</v>
      </c>
      <c r="I4758" s="198">
        <f t="shared" si="171"/>
        <v>4</v>
      </c>
    </row>
    <row r="4759" spans="1:9" x14ac:dyDescent="0.3">
      <c r="A4759" s="10">
        <v>43579</v>
      </c>
      <c r="B4759" s="11" t="s">
        <v>1317</v>
      </c>
      <c r="C4759" s="11" t="s">
        <v>633</v>
      </c>
      <c r="D4759" s="11" t="s">
        <v>662</v>
      </c>
      <c r="E4759" s="11">
        <v>6837059</v>
      </c>
      <c r="F4759" s="15">
        <f>IF(ISBLANK($D4759),"",IF(ISBLANK($E4759),VLOOKUP($D4759,$J:$K,2,FALSE),VLOOKUP($E4759,'Daycare Packages'!$A:$G,7,FALSE)))</f>
        <v>25</v>
      </c>
      <c r="G4759" s="15"/>
      <c r="H4759" s="15">
        <f t="shared" si="170"/>
        <v>25</v>
      </c>
      <c r="I4759" s="198">
        <f t="shared" si="171"/>
        <v>4</v>
      </c>
    </row>
    <row r="4760" spans="1:9" x14ac:dyDescent="0.3">
      <c r="A4760" s="10">
        <v>43579</v>
      </c>
      <c r="B4760" s="11" t="s">
        <v>1298</v>
      </c>
      <c r="C4760" s="11" t="s">
        <v>764</v>
      </c>
      <c r="D4760" s="11" t="s">
        <v>662</v>
      </c>
      <c r="F4760" s="15">
        <f>IF(ISBLANK($D4760),"",IF(ISBLANK($E4760),VLOOKUP($D4760,$J:$K,2,FALSE),VLOOKUP($E4760,'Daycare Packages'!$A:$G,7,FALSE)))</f>
        <v>30</v>
      </c>
      <c r="G4760" s="15"/>
      <c r="H4760" s="15">
        <f t="shared" si="170"/>
        <v>30</v>
      </c>
      <c r="I4760" s="198">
        <f t="shared" si="171"/>
        <v>4</v>
      </c>
    </row>
    <row r="4761" spans="1:9" x14ac:dyDescent="0.3">
      <c r="A4761" s="10">
        <v>43579</v>
      </c>
      <c r="B4761" s="11" t="s">
        <v>205</v>
      </c>
      <c r="C4761" s="11" t="s">
        <v>863</v>
      </c>
      <c r="D4761" s="11" t="s">
        <v>659</v>
      </c>
      <c r="E4761" s="11">
        <v>6810064</v>
      </c>
      <c r="F4761" s="15">
        <f>IF(ISBLANK($D4761),"",IF(ISBLANK($E4761),VLOOKUP($D4761,$J:$K,2,FALSE),VLOOKUP($E4761,'Daycare Packages'!$A:$G,7,FALSE)))</f>
        <v>19</v>
      </c>
      <c r="G4761" s="15"/>
      <c r="H4761" s="15">
        <f t="shared" si="170"/>
        <v>19</v>
      </c>
      <c r="I4761" s="198">
        <f t="shared" si="171"/>
        <v>4</v>
      </c>
    </row>
    <row r="4762" spans="1:9" x14ac:dyDescent="0.3">
      <c r="A4762" s="10">
        <v>43579</v>
      </c>
      <c r="B4762" s="11" t="s">
        <v>703</v>
      </c>
      <c r="C4762" s="11" t="s">
        <v>704</v>
      </c>
      <c r="D4762" s="11" t="s">
        <v>662</v>
      </c>
      <c r="F4762" s="15">
        <f>IF(ISBLANK($D4762),"",IF(ISBLANK($E4762),VLOOKUP($D4762,$J:$K,2,FALSE),VLOOKUP($E4762,'Daycare Packages'!$A:$G,7,FALSE)))</f>
        <v>30</v>
      </c>
      <c r="G4762" s="15"/>
      <c r="H4762" s="15">
        <f t="shared" si="170"/>
        <v>30</v>
      </c>
      <c r="I4762" s="198">
        <f t="shared" si="171"/>
        <v>4</v>
      </c>
    </row>
    <row r="4763" spans="1:9" x14ac:dyDescent="0.3">
      <c r="A4763" s="10">
        <v>43579</v>
      </c>
      <c r="B4763" s="11" t="s">
        <v>1340</v>
      </c>
      <c r="C4763" s="11" t="s">
        <v>932</v>
      </c>
      <c r="D4763" s="11" t="s">
        <v>662</v>
      </c>
      <c r="F4763" s="15">
        <f>IF(ISBLANK($D4763),"",IF(ISBLANK($E4763),VLOOKUP($D4763,$J:$K,2,FALSE),VLOOKUP($E4763,'Daycare Packages'!$A:$G,7,FALSE)))</f>
        <v>30</v>
      </c>
      <c r="G4763" s="15"/>
      <c r="H4763" s="15">
        <f t="shared" si="170"/>
        <v>30</v>
      </c>
      <c r="I4763" s="198">
        <f t="shared" si="171"/>
        <v>4</v>
      </c>
    </row>
    <row r="4764" spans="1:9" x14ac:dyDescent="0.3">
      <c r="A4764" s="10">
        <v>43579</v>
      </c>
      <c r="B4764" s="11" t="s">
        <v>123</v>
      </c>
      <c r="C4764" s="11" t="s">
        <v>507</v>
      </c>
      <c r="D4764" s="11" t="s">
        <v>662</v>
      </c>
      <c r="E4764" s="11">
        <v>6644301</v>
      </c>
      <c r="F4764" s="15">
        <f>IF(ISBLANK($D4764),"",IF(ISBLANK($E4764),VLOOKUP($D4764,$J:$K,2,FALSE),VLOOKUP($E4764,'Daycare Packages'!$A:$G,7,FALSE)))</f>
        <v>22</v>
      </c>
      <c r="G4764" s="15"/>
      <c r="H4764" s="15">
        <f t="shared" si="170"/>
        <v>22</v>
      </c>
      <c r="I4764" s="198">
        <f t="shared" si="171"/>
        <v>4</v>
      </c>
    </row>
    <row r="4765" spans="1:9" x14ac:dyDescent="0.3">
      <c r="A4765" s="10">
        <v>43579</v>
      </c>
      <c r="B4765" s="11" t="s">
        <v>214</v>
      </c>
      <c r="C4765" s="11" t="s">
        <v>686</v>
      </c>
      <c r="D4765" s="11" t="s">
        <v>662</v>
      </c>
      <c r="E4765" s="11">
        <v>6783135</v>
      </c>
      <c r="F4765" s="15">
        <f>IF(ISBLANK($D4765),"",IF(ISBLANK($E4765),VLOOKUP($D4765,$J:$K,2,FALSE),VLOOKUP($E4765,'Daycare Packages'!$A:$G,7,FALSE)))</f>
        <v>23.4</v>
      </c>
      <c r="G4765" s="15"/>
      <c r="H4765" s="15">
        <f t="shared" si="170"/>
        <v>23.4</v>
      </c>
      <c r="I4765" s="198">
        <f t="shared" si="171"/>
        <v>4</v>
      </c>
    </row>
    <row r="4766" spans="1:9" x14ac:dyDescent="0.3">
      <c r="A4766" s="10">
        <v>43579</v>
      </c>
      <c r="B4766" s="11" t="s">
        <v>1190</v>
      </c>
      <c r="C4766" s="11" t="s">
        <v>1191</v>
      </c>
      <c r="D4766" s="11" t="s">
        <v>662</v>
      </c>
      <c r="F4766" s="15">
        <f>IF(ISBLANK($D4766),"",IF(ISBLANK($E4766),VLOOKUP($D4766,$J:$K,2,FALSE),VLOOKUP($E4766,'Daycare Packages'!$A:$G,7,FALSE)))</f>
        <v>30</v>
      </c>
      <c r="G4766" s="15">
        <v>-6</v>
      </c>
      <c r="H4766" s="15">
        <f t="shared" si="170"/>
        <v>24</v>
      </c>
      <c r="I4766" s="198">
        <f t="shared" si="171"/>
        <v>4</v>
      </c>
    </row>
    <row r="4767" spans="1:9" x14ac:dyDescent="0.3">
      <c r="A4767" s="10">
        <v>43579</v>
      </c>
      <c r="B4767" s="11" t="s">
        <v>136</v>
      </c>
      <c r="C4767" s="11" t="s">
        <v>650</v>
      </c>
      <c r="D4767" s="11" t="s">
        <v>662</v>
      </c>
      <c r="F4767" s="15">
        <f>IF(ISBLANK($D4767),"",IF(ISBLANK($E4767),VLOOKUP($D4767,$J:$K,2,FALSE),VLOOKUP($E4767,'Daycare Packages'!$A:$G,7,FALSE)))</f>
        <v>30</v>
      </c>
      <c r="G4767" s="15"/>
      <c r="H4767" s="15">
        <f t="shared" si="170"/>
        <v>30</v>
      </c>
      <c r="I4767" s="198">
        <f t="shared" si="171"/>
        <v>4</v>
      </c>
    </row>
    <row r="4768" spans="1:9" x14ac:dyDescent="0.3">
      <c r="A4768" s="10">
        <v>43579</v>
      </c>
      <c r="B4768" s="11" t="s">
        <v>138</v>
      </c>
      <c r="C4768" s="11" t="s">
        <v>573</v>
      </c>
      <c r="D4768" s="11" t="s">
        <v>662</v>
      </c>
      <c r="E4768" s="11">
        <v>6803103</v>
      </c>
      <c r="F4768" s="15">
        <f>IF(ISBLANK($D4768),"",IF(ISBLANK($E4768),VLOOKUP($D4768,$J:$K,2,FALSE),VLOOKUP($E4768,'Daycare Packages'!$A:$G,7,FALSE)))</f>
        <v>23</v>
      </c>
      <c r="G4768" s="15"/>
      <c r="H4768" s="15">
        <f t="shared" si="170"/>
        <v>23</v>
      </c>
      <c r="I4768" s="198">
        <f t="shared" si="171"/>
        <v>4</v>
      </c>
    </row>
    <row r="4769" spans="1:9" x14ac:dyDescent="0.3">
      <c r="A4769" s="10">
        <v>43579</v>
      </c>
      <c r="B4769" s="11" t="s">
        <v>82</v>
      </c>
      <c r="C4769" s="11" t="s">
        <v>694</v>
      </c>
      <c r="D4769" s="11" t="s">
        <v>662</v>
      </c>
      <c r="E4769" s="11">
        <v>6717676</v>
      </c>
      <c r="F4769" s="15">
        <f>IF(ISBLANK($D4769),"",IF(ISBLANK($E4769),VLOOKUP($D4769,$J:$K,2,FALSE),VLOOKUP($E4769,'Daycare Packages'!$A:$G,7,FALSE)))</f>
        <v>22</v>
      </c>
      <c r="G4769" s="15"/>
      <c r="H4769" s="15">
        <f t="shared" si="170"/>
        <v>22</v>
      </c>
      <c r="I4769" s="198">
        <f t="shared" si="171"/>
        <v>4</v>
      </c>
    </row>
    <row r="4770" spans="1:9" x14ac:dyDescent="0.3">
      <c r="A4770" s="10">
        <v>43579</v>
      </c>
      <c r="B4770" s="11" t="s">
        <v>82</v>
      </c>
      <c r="C4770" s="11" t="s">
        <v>695</v>
      </c>
      <c r="D4770" s="11" t="s">
        <v>662</v>
      </c>
      <c r="E4770" s="11">
        <v>6717676</v>
      </c>
      <c r="F4770" s="15">
        <f>IF(ISBLANK($D4770),"",IF(ISBLANK($E4770),VLOOKUP($D4770,$J:$K,2,FALSE),VLOOKUP($E4770,'Daycare Packages'!$A:$G,7,FALSE)))</f>
        <v>22</v>
      </c>
      <c r="G4770" s="15"/>
      <c r="H4770" s="15">
        <f t="shared" si="170"/>
        <v>22</v>
      </c>
      <c r="I4770" s="198">
        <f t="shared" si="171"/>
        <v>4</v>
      </c>
    </row>
    <row r="4771" spans="1:9" x14ac:dyDescent="0.3">
      <c r="A4771" s="10">
        <v>43579</v>
      </c>
      <c r="B4771" s="11" t="s">
        <v>873</v>
      </c>
      <c r="C4771" s="11" t="s">
        <v>493</v>
      </c>
      <c r="D4771" s="11" t="s">
        <v>662</v>
      </c>
      <c r="F4771" s="15">
        <f>IF(ISBLANK($D4771),"",IF(ISBLANK($E4771),VLOOKUP($D4771,$J:$K,2,FALSE),VLOOKUP($E4771,'Daycare Packages'!$A:$G,7,FALSE)))</f>
        <v>30</v>
      </c>
      <c r="G4771" s="15"/>
      <c r="H4771" s="15">
        <f t="shared" si="170"/>
        <v>30</v>
      </c>
      <c r="I4771" s="198">
        <f t="shared" si="171"/>
        <v>4</v>
      </c>
    </row>
    <row r="4772" spans="1:9" x14ac:dyDescent="0.3">
      <c r="A4772" s="10">
        <v>43579</v>
      </c>
      <c r="B4772" s="11" t="s">
        <v>147</v>
      </c>
      <c r="C4772" s="11" t="s">
        <v>796</v>
      </c>
      <c r="D4772" s="11" t="s">
        <v>662</v>
      </c>
      <c r="E4772" s="11">
        <v>6814069</v>
      </c>
      <c r="F4772" s="15">
        <f>IF(ISBLANK($D4772),"",IF(ISBLANK($E4772),VLOOKUP($D4772,$J:$K,2,FALSE),VLOOKUP($E4772,'Daycare Packages'!$A:$G,7,FALSE)))</f>
        <v>23</v>
      </c>
      <c r="G4772" s="15"/>
      <c r="H4772" s="15">
        <f t="shared" si="170"/>
        <v>23</v>
      </c>
      <c r="I4772" s="198">
        <f t="shared" si="171"/>
        <v>4</v>
      </c>
    </row>
    <row r="4773" spans="1:9" x14ac:dyDescent="0.3">
      <c r="A4773" s="10">
        <v>43579</v>
      </c>
      <c r="B4773" s="11" t="s">
        <v>194</v>
      </c>
      <c r="C4773" s="11" t="s">
        <v>792</v>
      </c>
      <c r="D4773" s="11" t="s">
        <v>662</v>
      </c>
      <c r="E4773" s="11">
        <v>6727744</v>
      </c>
      <c r="F4773" s="15">
        <f>IF(ISBLANK($D4773),"",IF(ISBLANK($E4773),VLOOKUP($D4773,$J:$K,2,FALSE),VLOOKUP($E4773,'Daycare Packages'!$A:$G,7,FALSE)))</f>
        <v>24</v>
      </c>
      <c r="G4773" s="15"/>
      <c r="H4773" s="15">
        <f t="shared" si="170"/>
        <v>24</v>
      </c>
      <c r="I4773" s="198">
        <f t="shared" si="171"/>
        <v>4</v>
      </c>
    </row>
    <row r="4774" spans="1:9" x14ac:dyDescent="0.3">
      <c r="A4774" s="10">
        <v>43579</v>
      </c>
      <c r="B4774" s="11" t="s">
        <v>843</v>
      </c>
      <c r="C4774" s="11" t="s">
        <v>844</v>
      </c>
      <c r="D4774" s="11" t="s">
        <v>662</v>
      </c>
      <c r="E4774" s="11">
        <v>6840031</v>
      </c>
      <c r="F4774" s="15">
        <f>IF(ISBLANK($D4774),"",IF(ISBLANK($E4774),VLOOKUP($D4774,$J:$K,2,FALSE),VLOOKUP($E4774,'Daycare Packages'!$A:$G,7,FALSE)))</f>
        <v>27</v>
      </c>
      <c r="G4774" s="15"/>
      <c r="H4774" s="15">
        <f t="shared" si="170"/>
        <v>27</v>
      </c>
      <c r="I4774" s="198">
        <f t="shared" si="171"/>
        <v>4</v>
      </c>
    </row>
    <row r="4775" spans="1:9" x14ac:dyDescent="0.3">
      <c r="A4775" s="10">
        <v>43579</v>
      </c>
      <c r="B4775" s="11" t="s">
        <v>141</v>
      </c>
      <c r="C4775" s="11" t="s">
        <v>564</v>
      </c>
      <c r="D4775" s="11" t="s">
        <v>662</v>
      </c>
      <c r="E4775" s="11">
        <v>6820926</v>
      </c>
      <c r="F4775" s="15">
        <f>IF(ISBLANK($D4775),"",IF(ISBLANK($E4775),VLOOKUP($D4775,$J:$K,2,FALSE),VLOOKUP($E4775,'Daycare Packages'!$A:$G,7,FALSE)))</f>
        <v>26</v>
      </c>
      <c r="G4775" s="15"/>
      <c r="H4775" s="15">
        <f t="shared" si="170"/>
        <v>26</v>
      </c>
      <c r="I4775" s="198">
        <f t="shared" si="171"/>
        <v>4</v>
      </c>
    </row>
    <row r="4776" spans="1:9" x14ac:dyDescent="0.3">
      <c r="A4776" s="10">
        <v>43579</v>
      </c>
      <c r="B4776" s="11" t="s">
        <v>215</v>
      </c>
      <c r="C4776" s="11" t="s">
        <v>741</v>
      </c>
      <c r="D4776" s="11" t="s">
        <v>662</v>
      </c>
      <c r="E4776" s="11">
        <v>6829432</v>
      </c>
      <c r="F4776" s="15">
        <f>IF(ISBLANK($D4776),"",IF(ISBLANK($E4776),VLOOKUP($D4776,$J:$K,2,FALSE),VLOOKUP($E4776,'Daycare Packages'!$A:$G,7,FALSE)))</f>
        <v>27</v>
      </c>
      <c r="G4776" s="15"/>
      <c r="H4776" s="15">
        <f t="shared" si="170"/>
        <v>27</v>
      </c>
      <c r="I4776" s="198">
        <f t="shared" si="171"/>
        <v>4</v>
      </c>
    </row>
    <row r="4777" spans="1:9" x14ac:dyDescent="0.3">
      <c r="A4777" s="10">
        <v>43579</v>
      </c>
      <c r="B4777" s="11" t="s">
        <v>160</v>
      </c>
      <c r="C4777" s="11" t="s">
        <v>794</v>
      </c>
      <c r="D4777" s="11" t="s">
        <v>662</v>
      </c>
      <c r="E4777" s="11">
        <v>6790701</v>
      </c>
      <c r="F4777" s="15">
        <f>IF(ISBLANK($D4777),"",IF(ISBLANK($E4777),VLOOKUP($D4777,$J:$K,2,FALSE),VLOOKUP($E4777,'Daycare Packages'!$A:$G,7,FALSE)))</f>
        <v>25</v>
      </c>
      <c r="G4777" s="15"/>
      <c r="H4777" s="15">
        <f t="shared" si="170"/>
        <v>25</v>
      </c>
      <c r="I4777" s="198">
        <f t="shared" si="171"/>
        <v>4</v>
      </c>
    </row>
    <row r="4778" spans="1:9" x14ac:dyDescent="0.3">
      <c r="A4778" s="10">
        <v>43579</v>
      </c>
      <c r="B4778" s="11" t="s">
        <v>160</v>
      </c>
      <c r="C4778" s="11" t="s">
        <v>793</v>
      </c>
      <c r="D4778" s="11" t="s">
        <v>662</v>
      </c>
      <c r="E4778" s="11">
        <v>6790701</v>
      </c>
      <c r="F4778" s="15">
        <f>IF(ISBLANK($D4778),"",IF(ISBLANK($E4778),VLOOKUP($D4778,$J:$K,2,FALSE),VLOOKUP($E4778,'Daycare Packages'!$A:$G,7,FALSE)))</f>
        <v>25</v>
      </c>
      <c r="G4778" s="15"/>
      <c r="H4778" s="15">
        <f t="shared" si="170"/>
        <v>25</v>
      </c>
      <c r="I4778" s="198">
        <f t="shared" si="171"/>
        <v>4</v>
      </c>
    </row>
    <row r="4779" spans="1:9" x14ac:dyDescent="0.3">
      <c r="A4779" s="10">
        <v>43579</v>
      </c>
      <c r="B4779" s="11" t="s">
        <v>183</v>
      </c>
      <c r="C4779" s="11" t="s">
        <v>520</v>
      </c>
      <c r="D4779" s="11" t="s">
        <v>662</v>
      </c>
      <c r="E4779" s="11">
        <v>6807904</v>
      </c>
      <c r="F4779" s="15">
        <f>IF(ISBLANK($D4779),"",IF(ISBLANK($E4779),VLOOKUP($D4779,$J:$K,2,FALSE),VLOOKUP($E4779,'Daycare Packages'!$A:$G,7,FALSE)))</f>
        <v>27</v>
      </c>
      <c r="G4779" s="15"/>
      <c r="H4779" s="15">
        <f t="shared" si="170"/>
        <v>27</v>
      </c>
      <c r="I4779" s="198">
        <f t="shared" si="171"/>
        <v>4</v>
      </c>
    </row>
    <row r="4780" spans="1:9" x14ac:dyDescent="0.3">
      <c r="A4780" s="10">
        <v>43579</v>
      </c>
      <c r="B4780" s="11" t="s">
        <v>203</v>
      </c>
      <c r="C4780" s="11" t="s">
        <v>840</v>
      </c>
      <c r="D4780" s="11" t="s">
        <v>662</v>
      </c>
      <c r="E4780" s="11">
        <v>6807658</v>
      </c>
      <c r="F4780" s="15">
        <f>IF(ISBLANK($D4780),"",IF(ISBLANK($E4780),VLOOKUP($D4780,$J:$K,2,FALSE),VLOOKUP($E4780,'Daycare Packages'!$A:$G,7,FALSE)))</f>
        <v>27</v>
      </c>
      <c r="G4780" s="15"/>
      <c r="H4780" s="15">
        <f t="shared" si="170"/>
        <v>27</v>
      </c>
      <c r="I4780" s="198">
        <f t="shared" si="171"/>
        <v>4</v>
      </c>
    </row>
    <row r="4781" spans="1:9" x14ac:dyDescent="0.3">
      <c r="A4781" s="10">
        <v>43579</v>
      </c>
      <c r="B4781" s="11" t="s">
        <v>165</v>
      </c>
      <c r="C4781" s="11" t="s">
        <v>765</v>
      </c>
      <c r="D4781" s="11" t="s">
        <v>662</v>
      </c>
      <c r="E4781" s="11">
        <v>6784430</v>
      </c>
      <c r="F4781" s="15">
        <f>IF(ISBLANK($D4781),"",IF(ISBLANK($E4781),VLOOKUP($D4781,$J:$K,2,FALSE),VLOOKUP($E4781,'Daycare Packages'!$A:$G,7,FALSE)))</f>
        <v>27</v>
      </c>
      <c r="G4781" s="15"/>
      <c r="H4781" s="15">
        <f t="shared" si="170"/>
        <v>27</v>
      </c>
      <c r="I4781" s="198">
        <f t="shared" si="171"/>
        <v>4</v>
      </c>
    </row>
    <row r="4782" spans="1:9" x14ac:dyDescent="0.3">
      <c r="A4782" s="10">
        <v>43579</v>
      </c>
      <c r="B4782" s="11" t="s">
        <v>989</v>
      </c>
      <c r="C4782" s="11" t="s">
        <v>765</v>
      </c>
      <c r="D4782" s="11" t="s">
        <v>662</v>
      </c>
      <c r="F4782" s="15">
        <f>IF(ISBLANK($D4782),"",IF(ISBLANK($E4782),VLOOKUP($D4782,$J:$K,2,FALSE),VLOOKUP($E4782,'Daycare Packages'!$A:$G,7,FALSE)))</f>
        <v>30</v>
      </c>
      <c r="G4782" s="15"/>
      <c r="H4782" s="15">
        <f t="shared" si="170"/>
        <v>30</v>
      </c>
      <c r="I4782" s="198">
        <f t="shared" si="171"/>
        <v>4</v>
      </c>
    </row>
    <row r="4783" spans="1:9" x14ac:dyDescent="0.3">
      <c r="A4783" s="10">
        <v>43579</v>
      </c>
      <c r="B4783" s="11" t="s">
        <v>766</v>
      </c>
      <c r="C4783" s="11" t="s">
        <v>767</v>
      </c>
      <c r="D4783" s="11" t="s">
        <v>662</v>
      </c>
      <c r="F4783" s="15">
        <f>IF(ISBLANK($D4783),"",IF(ISBLANK($E4783),VLOOKUP($D4783,$J:$K,2,FALSE),VLOOKUP($E4783,'Daycare Packages'!$A:$G,7,FALSE)))</f>
        <v>30</v>
      </c>
      <c r="G4783" s="15"/>
      <c r="H4783" s="15">
        <f t="shared" si="170"/>
        <v>30</v>
      </c>
      <c r="I4783" s="198">
        <f t="shared" si="171"/>
        <v>4</v>
      </c>
    </row>
    <row r="4784" spans="1:9" x14ac:dyDescent="0.3">
      <c r="A4784" s="10">
        <v>43579</v>
      </c>
      <c r="B4784" s="11" t="s">
        <v>1354</v>
      </c>
      <c r="C4784" s="11" t="s">
        <v>871</v>
      </c>
      <c r="D4784" s="11" t="s">
        <v>662</v>
      </c>
      <c r="E4784" s="11">
        <v>6841489</v>
      </c>
      <c r="F4784" s="15">
        <f>IF(ISBLANK($D4784),"",IF(ISBLANK($E4784),VLOOKUP($D4784,$J:$K,2,FALSE),VLOOKUP($E4784,'Daycare Packages'!$A:$G,7,FALSE)))</f>
        <v>27</v>
      </c>
      <c r="G4784" s="15"/>
      <c r="H4784" s="15">
        <f t="shared" si="170"/>
        <v>27</v>
      </c>
      <c r="I4784" s="198">
        <f t="shared" si="171"/>
        <v>4</v>
      </c>
    </row>
    <row r="4785" spans="1:9" x14ac:dyDescent="0.3">
      <c r="A4785" s="55">
        <v>43579</v>
      </c>
      <c r="B4785" s="56" t="s">
        <v>182</v>
      </c>
      <c r="C4785" s="56" t="s">
        <v>685</v>
      </c>
      <c r="D4785" s="56" t="s">
        <v>662</v>
      </c>
      <c r="E4785" s="56">
        <v>6820021</v>
      </c>
      <c r="F4785" s="59">
        <f>IF(ISBLANK($D4785),"",IF(ISBLANK($E4785),VLOOKUP($D4785,$J:$K,2,FALSE),VLOOKUP($E4785,'Daycare Packages'!$A:$G,7,FALSE)))</f>
        <v>20.7</v>
      </c>
      <c r="G4785" s="59"/>
      <c r="H4785" s="59">
        <f t="shared" si="170"/>
        <v>20.7</v>
      </c>
      <c r="I4785" s="198">
        <f t="shared" si="171"/>
        <v>4</v>
      </c>
    </row>
    <row r="4786" spans="1:9" x14ac:dyDescent="0.3">
      <c r="A4786" s="10">
        <v>43580</v>
      </c>
      <c r="B4786" s="11" t="s">
        <v>190</v>
      </c>
      <c r="C4786" s="11" t="s">
        <v>718</v>
      </c>
      <c r="D4786" s="11" t="s">
        <v>659</v>
      </c>
      <c r="E4786" s="11">
        <v>6838640</v>
      </c>
      <c r="F4786" s="15">
        <f>IF(ISBLANK($D4786),"",IF(ISBLANK($E4786),VLOOKUP($D4786,$J:$K,2,FALSE),VLOOKUP($E4786,'Daycare Packages'!$A:$G,7,FALSE)))</f>
        <v>0</v>
      </c>
      <c r="G4786" s="15"/>
      <c r="H4786" s="15">
        <f t="shared" si="170"/>
        <v>0</v>
      </c>
      <c r="I4786" s="198">
        <f t="shared" si="171"/>
        <v>4</v>
      </c>
    </row>
    <row r="4787" spans="1:9" x14ac:dyDescent="0.3">
      <c r="A4787" s="10">
        <v>43580</v>
      </c>
      <c r="B4787" s="11" t="s">
        <v>1005</v>
      </c>
      <c r="C4787" s="11" t="s">
        <v>1006</v>
      </c>
      <c r="D4787" s="11" t="s">
        <v>659</v>
      </c>
      <c r="F4787" s="15">
        <f>IF(ISBLANK($D4787),"",IF(ISBLANK($E4787),VLOOKUP($D4787,$J:$K,2,FALSE),VLOOKUP($E4787,'Daycare Packages'!$A:$G,7,FALSE)))</f>
        <v>20</v>
      </c>
      <c r="G4787" s="15"/>
      <c r="H4787" s="15">
        <f t="shared" si="170"/>
        <v>20</v>
      </c>
      <c r="I4787" s="198">
        <f t="shared" si="171"/>
        <v>4</v>
      </c>
    </row>
    <row r="4788" spans="1:9" x14ac:dyDescent="0.3">
      <c r="A4788" s="10">
        <v>43580</v>
      </c>
      <c r="B4788" s="11" t="s">
        <v>855</v>
      </c>
      <c r="C4788" s="11" t="s">
        <v>856</v>
      </c>
      <c r="D4788" s="11" t="s">
        <v>662</v>
      </c>
      <c r="F4788" s="15">
        <f>IF(ISBLANK($D4788),"",IF(ISBLANK($E4788),VLOOKUP($D4788,$J:$K,2,FALSE),VLOOKUP($E4788,'Daycare Packages'!$A:$G,7,FALSE)))</f>
        <v>30</v>
      </c>
      <c r="G4788" s="15"/>
      <c r="H4788" s="15">
        <f t="shared" si="170"/>
        <v>30</v>
      </c>
      <c r="I4788" s="198">
        <f t="shared" si="171"/>
        <v>4</v>
      </c>
    </row>
    <row r="4789" spans="1:9" x14ac:dyDescent="0.3">
      <c r="A4789" s="10">
        <v>43580</v>
      </c>
      <c r="B4789" s="11" t="s">
        <v>213</v>
      </c>
      <c r="C4789" s="11" t="s">
        <v>675</v>
      </c>
      <c r="D4789" s="11" t="s">
        <v>662</v>
      </c>
      <c r="E4789" s="11">
        <v>6810970</v>
      </c>
      <c r="F4789" s="15">
        <f>IF(ISBLANK($D4789),"",IF(ISBLANK($E4789),VLOOKUP($D4789,$J:$K,2,FALSE),VLOOKUP($E4789,'Daycare Packages'!$A:$G,7,FALSE)))</f>
        <v>27</v>
      </c>
      <c r="G4789" s="15"/>
      <c r="H4789" s="15">
        <f t="shared" si="170"/>
        <v>27</v>
      </c>
      <c r="I4789" s="198">
        <f t="shared" si="171"/>
        <v>4</v>
      </c>
    </row>
    <row r="4790" spans="1:9" x14ac:dyDescent="0.3">
      <c r="A4790" s="10">
        <v>43580</v>
      </c>
      <c r="B4790" s="11" t="s">
        <v>722</v>
      </c>
      <c r="C4790" s="11" t="s">
        <v>548</v>
      </c>
      <c r="D4790" s="11" t="s">
        <v>662</v>
      </c>
      <c r="F4790" s="15">
        <f>IF(ISBLANK($D4790),"",IF(ISBLANK($E4790),VLOOKUP($D4790,$J:$K,2,FALSE),VLOOKUP($E4790,'Daycare Packages'!$A:$G,7,FALSE)))</f>
        <v>30</v>
      </c>
      <c r="G4790" s="15"/>
      <c r="H4790" s="15">
        <f t="shared" si="170"/>
        <v>30</v>
      </c>
      <c r="I4790" s="198">
        <f t="shared" si="171"/>
        <v>4</v>
      </c>
    </row>
    <row r="4791" spans="1:9" x14ac:dyDescent="0.3">
      <c r="A4791" s="10">
        <v>43580</v>
      </c>
      <c r="B4791" s="11" t="s">
        <v>187</v>
      </c>
      <c r="C4791" s="11" t="s">
        <v>1392</v>
      </c>
      <c r="D4791" s="11" t="s">
        <v>662</v>
      </c>
      <c r="E4791" s="11">
        <v>6724698</v>
      </c>
      <c r="F4791" s="15">
        <f>IF(ISBLANK($D4791),"",IF(ISBLANK($E4791),VLOOKUP($D4791,$J:$K,2,FALSE),VLOOKUP($E4791,'Daycare Packages'!$A:$G,7,FALSE)))</f>
        <v>26</v>
      </c>
      <c r="G4791" s="15"/>
      <c r="H4791" s="15">
        <f t="shared" si="170"/>
        <v>26</v>
      </c>
      <c r="I4791" s="198">
        <f t="shared" si="171"/>
        <v>4</v>
      </c>
    </row>
    <row r="4792" spans="1:9" x14ac:dyDescent="0.3">
      <c r="A4792" s="10">
        <v>43580</v>
      </c>
      <c r="B4792" s="11" t="s">
        <v>234</v>
      </c>
      <c r="C4792" s="11" t="s">
        <v>682</v>
      </c>
      <c r="D4792" s="11" t="s">
        <v>662</v>
      </c>
      <c r="F4792" s="15">
        <f>IF(ISBLANK($D4792),"",IF(ISBLANK($E4792),VLOOKUP($D4792,$J:$K,2,FALSE),VLOOKUP($E4792,'Daycare Packages'!$A:$G,7,FALSE)))</f>
        <v>30</v>
      </c>
      <c r="G4792" s="15"/>
      <c r="H4792" s="15">
        <f t="shared" si="170"/>
        <v>30</v>
      </c>
      <c r="I4792" s="198">
        <f t="shared" si="171"/>
        <v>4</v>
      </c>
    </row>
    <row r="4793" spans="1:9" x14ac:dyDescent="0.3">
      <c r="A4793" s="10">
        <v>43580</v>
      </c>
      <c r="B4793" s="11" t="s">
        <v>210</v>
      </c>
      <c r="C4793" s="11" t="s">
        <v>460</v>
      </c>
      <c r="D4793" s="11" t="s">
        <v>662</v>
      </c>
      <c r="E4793" s="11">
        <v>6842140</v>
      </c>
      <c r="F4793" s="15">
        <f>IF(ISBLANK($D4793),"",IF(ISBLANK($E4793),VLOOKUP($D4793,$J:$K,2,FALSE),VLOOKUP($E4793,'Daycare Packages'!$A:$G,7,FALSE)))</f>
        <v>27</v>
      </c>
      <c r="G4793" s="15"/>
      <c r="H4793" s="15">
        <f t="shared" si="170"/>
        <v>27</v>
      </c>
      <c r="I4793" s="198">
        <f t="shared" si="171"/>
        <v>4</v>
      </c>
    </row>
    <row r="4794" spans="1:9" x14ac:dyDescent="0.3">
      <c r="A4794" s="10">
        <v>43580</v>
      </c>
      <c r="B4794" s="11" t="s">
        <v>210</v>
      </c>
      <c r="C4794" s="11" t="s">
        <v>916</v>
      </c>
      <c r="D4794" s="11" t="s">
        <v>662</v>
      </c>
      <c r="E4794" s="11">
        <v>6842140</v>
      </c>
      <c r="F4794" s="15">
        <f>IF(ISBLANK($D4794),"",IF(ISBLANK($E4794),VLOOKUP($D4794,$J:$K,2,FALSE),VLOOKUP($E4794,'Daycare Packages'!$A:$G,7,FALSE)))</f>
        <v>27</v>
      </c>
      <c r="G4794" s="15"/>
      <c r="H4794" s="15">
        <f t="shared" si="170"/>
        <v>27</v>
      </c>
      <c r="I4794" s="198">
        <f t="shared" si="171"/>
        <v>4</v>
      </c>
    </row>
    <row r="4795" spans="1:9" x14ac:dyDescent="0.3">
      <c r="A4795" s="10">
        <v>43580</v>
      </c>
      <c r="B4795" s="11" t="s">
        <v>716</v>
      </c>
      <c r="C4795" s="11" t="s">
        <v>717</v>
      </c>
      <c r="D4795" s="11" t="s">
        <v>662</v>
      </c>
      <c r="F4795" s="15">
        <f>IF(ISBLANK($D4795),"",IF(ISBLANK($E4795),VLOOKUP($D4795,$J:$K,2,FALSE),VLOOKUP($E4795,'Daycare Packages'!$A:$G,7,FALSE)))</f>
        <v>30</v>
      </c>
      <c r="G4795" s="15"/>
      <c r="H4795" s="15">
        <f t="shared" si="170"/>
        <v>30</v>
      </c>
      <c r="I4795" s="198">
        <f t="shared" si="171"/>
        <v>4</v>
      </c>
    </row>
    <row r="4796" spans="1:9" x14ac:dyDescent="0.3">
      <c r="A4796" s="10">
        <v>43580</v>
      </c>
      <c r="B4796" s="11" t="s">
        <v>784</v>
      </c>
      <c r="C4796" s="11" t="s">
        <v>785</v>
      </c>
      <c r="D4796" s="11" t="s">
        <v>662</v>
      </c>
      <c r="F4796" s="15">
        <f>IF(ISBLANK($D4796),"",IF(ISBLANK($E4796),VLOOKUP($D4796,$J:$K,2,FALSE),VLOOKUP($E4796,'Daycare Packages'!$A:$G,7,FALSE)))</f>
        <v>30</v>
      </c>
      <c r="G4796" s="15"/>
      <c r="H4796" s="15">
        <f t="shared" si="170"/>
        <v>30</v>
      </c>
      <c r="I4796" s="198">
        <f t="shared" si="171"/>
        <v>4</v>
      </c>
    </row>
    <row r="4797" spans="1:9" x14ac:dyDescent="0.3">
      <c r="A4797" s="10">
        <v>43580</v>
      </c>
      <c r="B4797" s="11" t="s">
        <v>1394</v>
      </c>
      <c r="C4797" s="11" t="s">
        <v>1395</v>
      </c>
      <c r="D4797" s="11" t="s">
        <v>662</v>
      </c>
      <c r="F4797" s="15">
        <f>IF(ISBLANK($D4797),"",IF(ISBLANK($E4797),VLOOKUP($D4797,$J:$K,2,FALSE),VLOOKUP($E4797,'Daycare Packages'!$A:$G,7,FALSE)))</f>
        <v>30</v>
      </c>
      <c r="G4797" s="15">
        <v>-3</v>
      </c>
      <c r="H4797" s="15">
        <f t="shared" si="170"/>
        <v>27</v>
      </c>
      <c r="I4797" s="198">
        <f t="shared" si="171"/>
        <v>4</v>
      </c>
    </row>
    <row r="4798" spans="1:9" x14ac:dyDescent="0.3">
      <c r="A4798" s="10">
        <v>43580</v>
      </c>
      <c r="B4798" s="11" t="s">
        <v>727</v>
      </c>
      <c r="C4798" s="11" t="s">
        <v>728</v>
      </c>
      <c r="D4798" s="11" t="s">
        <v>662</v>
      </c>
      <c r="F4798" s="15">
        <f>IF(ISBLANK($D4798),"",IF(ISBLANK($E4798),VLOOKUP($D4798,$J:$K,2,FALSE),VLOOKUP($E4798,'Daycare Packages'!$A:$G,7,FALSE)))</f>
        <v>30</v>
      </c>
      <c r="G4798" s="15"/>
      <c r="H4798" s="15">
        <f t="shared" si="170"/>
        <v>30</v>
      </c>
      <c r="I4798" s="198">
        <f t="shared" si="171"/>
        <v>4</v>
      </c>
    </row>
    <row r="4799" spans="1:9" x14ac:dyDescent="0.3">
      <c r="A4799" s="10">
        <v>43580</v>
      </c>
      <c r="B4799" s="11" t="s">
        <v>1167</v>
      </c>
      <c r="C4799" s="11" t="s">
        <v>1006</v>
      </c>
      <c r="D4799" s="11" t="s">
        <v>662</v>
      </c>
      <c r="F4799" s="15">
        <f>IF(ISBLANK($D4799),"",IF(ISBLANK($E4799),VLOOKUP($D4799,$J:$K,2,FALSE),VLOOKUP($E4799,'Daycare Packages'!$A:$G,7,FALSE)))</f>
        <v>30</v>
      </c>
      <c r="G4799" s="15"/>
      <c r="H4799" s="15">
        <f t="shared" si="170"/>
        <v>30</v>
      </c>
      <c r="I4799" s="198">
        <f t="shared" si="171"/>
        <v>4</v>
      </c>
    </row>
    <row r="4800" spans="1:9" x14ac:dyDescent="0.3">
      <c r="A4800" s="10">
        <v>43580</v>
      </c>
      <c r="B4800" s="11" t="s">
        <v>757</v>
      </c>
      <c r="C4800" s="11" t="s">
        <v>1200</v>
      </c>
      <c r="D4800" s="11" t="s">
        <v>662</v>
      </c>
      <c r="F4800" s="15">
        <f>IF(ISBLANK($D4800),"",IF(ISBLANK($E4800),VLOOKUP($D4800,$J:$K,2,FALSE),VLOOKUP($E4800,'Daycare Packages'!$A:$G,7,FALSE)))</f>
        <v>30</v>
      </c>
      <c r="G4800" s="15"/>
      <c r="H4800" s="15">
        <f t="shared" si="170"/>
        <v>30</v>
      </c>
      <c r="I4800" s="198">
        <f t="shared" si="171"/>
        <v>4</v>
      </c>
    </row>
    <row r="4801" spans="1:9" x14ac:dyDescent="0.3">
      <c r="A4801" s="10">
        <v>43580</v>
      </c>
      <c r="B4801" s="11" t="s">
        <v>680</v>
      </c>
      <c r="C4801" s="11" t="s">
        <v>1396</v>
      </c>
      <c r="D4801" s="11" t="s">
        <v>662</v>
      </c>
      <c r="F4801" s="15">
        <f>IF(ISBLANK($D4801),"",IF(ISBLANK($E4801),VLOOKUP($D4801,$J:$K,2,FALSE),VLOOKUP($E4801,'Daycare Packages'!$A:$G,7,FALSE)))</f>
        <v>30</v>
      </c>
      <c r="G4801" s="15">
        <v>-4.5</v>
      </c>
      <c r="H4801" s="15">
        <f t="shared" ref="H4801:H4864" si="172">IF(ISBLANK(D4801),"",SUM(F4801:G4801))</f>
        <v>25.5</v>
      </c>
      <c r="I4801" s="198">
        <f t="shared" si="171"/>
        <v>4</v>
      </c>
    </row>
    <row r="4802" spans="1:9" x14ac:dyDescent="0.3">
      <c r="A4802" s="10">
        <v>43580</v>
      </c>
      <c r="B4802" s="11" t="s">
        <v>680</v>
      </c>
      <c r="C4802" s="11" t="s">
        <v>592</v>
      </c>
      <c r="D4802" s="11" t="s">
        <v>662</v>
      </c>
      <c r="F4802" s="15">
        <f>IF(ISBLANK($D4802),"",IF(ISBLANK($E4802),VLOOKUP($D4802,$J:$K,2,FALSE),VLOOKUP($E4802,'Daycare Packages'!$A:$G,7,FALSE)))</f>
        <v>30</v>
      </c>
      <c r="G4802" s="15">
        <v>-4.5</v>
      </c>
      <c r="H4802" s="15">
        <f t="shared" si="172"/>
        <v>25.5</v>
      </c>
      <c r="I4802" s="198">
        <f t="shared" si="171"/>
        <v>4</v>
      </c>
    </row>
    <row r="4803" spans="1:9" x14ac:dyDescent="0.3">
      <c r="A4803" s="10">
        <v>43580</v>
      </c>
      <c r="B4803" s="11" t="s">
        <v>820</v>
      </c>
      <c r="C4803" s="11" t="s">
        <v>402</v>
      </c>
      <c r="D4803" s="11" t="s">
        <v>662</v>
      </c>
      <c r="F4803" s="15">
        <f>IF(ISBLANK($D4803),"",IF(ISBLANK($E4803),VLOOKUP($D4803,$J:$K,2,FALSE),VLOOKUP($E4803,'Daycare Packages'!$A:$G,7,FALSE)))</f>
        <v>30</v>
      </c>
      <c r="G4803" s="15"/>
      <c r="H4803" s="15">
        <f t="shared" si="172"/>
        <v>30</v>
      </c>
      <c r="I4803" s="198">
        <f t="shared" ref="I4803:I4866" si="173">IF(A4803="",0,MONTH(A4803))</f>
        <v>4</v>
      </c>
    </row>
    <row r="4804" spans="1:9" x14ac:dyDescent="0.3">
      <c r="A4804" s="10">
        <v>43580</v>
      </c>
      <c r="B4804" s="11" t="s">
        <v>822</v>
      </c>
      <c r="C4804" s="11" t="s">
        <v>823</v>
      </c>
      <c r="D4804" s="11" t="s">
        <v>662</v>
      </c>
      <c r="F4804" s="15">
        <f>IF(ISBLANK($D4804),"",IF(ISBLANK($E4804),VLOOKUP($D4804,$J:$K,2,FALSE),VLOOKUP($E4804,'Daycare Packages'!$A:$G,7,FALSE)))</f>
        <v>30</v>
      </c>
      <c r="G4804" s="15"/>
      <c r="H4804" s="15">
        <f t="shared" si="172"/>
        <v>30</v>
      </c>
      <c r="I4804" s="198">
        <f t="shared" si="173"/>
        <v>4</v>
      </c>
    </row>
    <row r="4805" spans="1:9" x14ac:dyDescent="0.3">
      <c r="A4805" s="10">
        <v>43580</v>
      </c>
      <c r="B4805" s="11" t="s">
        <v>749</v>
      </c>
      <c r="C4805" s="11" t="s">
        <v>750</v>
      </c>
      <c r="D4805" s="11" t="s">
        <v>662</v>
      </c>
      <c r="F4805" s="15">
        <f>IF(ISBLANK($D4805),"",IF(ISBLANK($E4805),VLOOKUP($D4805,$J:$K,2,FALSE),VLOOKUP($E4805,'Daycare Packages'!$A:$G,7,FALSE)))</f>
        <v>30</v>
      </c>
      <c r="G4805" s="15"/>
      <c r="H4805" s="15">
        <f t="shared" si="172"/>
        <v>30</v>
      </c>
      <c r="I4805" s="198">
        <f t="shared" si="173"/>
        <v>4</v>
      </c>
    </row>
    <row r="4806" spans="1:9" x14ac:dyDescent="0.3">
      <c r="A4806" s="10">
        <v>43580</v>
      </c>
      <c r="B4806" s="11" t="s">
        <v>869</v>
      </c>
      <c r="C4806" s="11" t="s">
        <v>870</v>
      </c>
      <c r="D4806" s="11" t="s">
        <v>662</v>
      </c>
      <c r="F4806" s="15">
        <f>IF(ISBLANK($D4806),"",IF(ISBLANK($E4806),VLOOKUP($D4806,$J:$K,2,FALSE),VLOOKUP($E4806,'Daycare Packages'!$A:$G,7,FALSE)))</f>
        <v>30</v>
      </c>
      <c r="G4806" s="15"/>
      <c r="H4806" s="15">
        <f t="shared" si="172"/>
        <v>30</v>
      </c>
      <c r="I4806" s="198">
        <f t="shared" si="173"/>
        <v>4</v>
      </c>
    </row>
    <row r="4807" spans="1:9" x14ac:dyDescent="0.3">
      <c r="A4807" s="10">
        <v>43580</v>
      </c>
      <c r="B4807" s="11" t="s">
        <v>225</v>
      </c>
      <c r="C4807" s="11" t="s">
        <v>719</v>
      </c>
      <c r="D4807" s="11" t="s">
        <v>662</v>
      </c>
      <c r="E4807" s="11">
        <v>6746411</v>
      </c>
      <c r="F4807" s="15">
        <f>IF(ISBLANK($D4807),"",IF(ISBLANK($E4807),VLOOKUP($D4807,$J:$K,2,FALSE),VLOOKUP($E4807,'Daycare Packages'!$A:$G,7,FALSE)))</f>
        <v>25</v>
      </c>
      <c r="G4807" s="15"/>
      <c r="H4807" s="15">
        <f t="shared" si="172"/>
        <v>25</v>
      </c>
      <c r="I4807" s="198">
        <f t="shared" si="173"/>
        <v>4</v>
      </c>
    </row>
    <row r="4808" spans="1:9" x14ac:dyDescent="0.3">
      <c r="A4808" s="10">
        <v>43580</v>
      </c>
      <c r="B4808" s="11" t="s">
        <v>209</v>
      </c>
      <c r="C4808" s="11" t="s">
        <v>702</v>
      </c>
      <c r="D4808" s="11" t="s">
        <v>662</v>
      </c>
      <c r="E4808" s="11">
        <v>6804993</v>
      </c>
      <c r="F4808" s="15">
        <f>IF(ISBLANK($D4808),"",IF(ISBLANK($E4808),VLOOKUP($D4808,$J:$K,2,FALSE),VLOOKUP($E4808,'Daycare Packages'!$A:$G,7,FALSE)))</f>
        <v>26</v>
      </c>
      <c r="G4808" s="15"/>
      <c r="H4808" s="15">
        <f t="shared" si="172"/>
        <v>26</v>
      </c>
      <c r="I4808" s="198">
        <f t="shared" si="173"/>
        <v>4</v>
      </c>
    </row>
    <row r="4809" spans="1:9" x14ac:dyDescent="0.3">
      <c r="A4809" s="10">
        <v>43580</v>
      </c>
      <c r="B4809" s="11" t="s">
        <v>1221</v>
      </c>
      <c r="C4809" s="11" t="s">
        <v>1222</v>
      </c>
      <c r="D4809" s="11" t="s">
        <v>662</v>
      </c>
      <c r="E4809" s="11">
        <v>6812344</v>
      </c>
      <c r="F4809" s="15">
        <f>IF(ISBLANK($D4809),"",IF(ISBLANK($E4809),VLOOKUP($D4809,$J:$K,2,FALSE),VLOOKUP($E4809,'Daycare Packages'!$A:$G,7,FALSE)))</f>
        <v>26</v>
      </c>
      <c r="G4809" s="15"/>
      <c r="H4809" s="15">
        <f t="shared" si="172"/>
        <v>26</v>
      </c>
      <c r="I4809" s="198">
        <f t="shared" si="173"/>
        <v>4</v>
      </c>
    </row>
    <row r="4810" spans="1:9" x14ac:dyDescent="0.3">
      <c r="A4810" s="10">
        <v>43580</v>
      </c>
      <c r="B4810" s="11" t="s">
        <v>809</v>
      </c>
      <c r="C4810" s="11" t="s">
        <v>810</v>
      </c>
      <c r="D4810" s="11" t="s">
        <v>662</v>
      </c>
      <c r="F4810" s="15">
        <f>IF(ISBLANK($D4810),"",IF(ISBLANK($E4810),VLOOKUP($D4810,$J:$K,2,FALSE),VLOOKUP($E4810,'Daycare Packages'!$A:$G,7,FALSE)))</f>
        <v>30</v>
      </c>
      <c r="G4810" s="15"/>
      <c r="H4810" s="15">
        <f t="shared" si="172"/>
        <v>30</v>
      </c>
      <c r="I4810" s="198">
        <f t="shared" si="173"/>
        <v>4</v>
      </c>
    </row>
    <row r="4811" spans="1:9" x14ac:dyDescent="0.3">
      <c r="A4811" s="10">
        <v>43580</v>
      </c>
      <c r="B4811" s="11" t="s">
        <v>216</v>
      </c>
      <c r="C4811" s="11" t="s">
        <v>448</v>
      </c>
      <c r="D4811" s="11" t="s">
        <v>662</v>
      </c>
      <c r="E4811" s="11">
        <v>6824728</v>
      </c>
      <c r="F4811" s="15">
        <f>IF(ISBLANK($D4811),"",IF(ISBLANK($E4811),VLOOKUP($D4811,$J:$K,2,FALSE),VLOOKUP($E4811,'Daycare Packages'!$A:$G,7,FALSE)))</f>
        <v>27</v>
      </c>
      <c r="G4811" s="15"/>
      <c r="H4811" s="15">
        <f t="shared" si="172"/>
        <v>27</v>
      </c>
      <c r="I4811" s="198">
        <f t="shared" si="173"/>
        <v>4</v>
      </c>
    </row>
    <row r="4812" spans="1:9" x14ac:dyDescent="0.3">
      <c r="A4812" s="10">
        <v>43580</v>
      </c>
      <c r="B4812" s="11" t="s">
        <v>114</v>
      </c>
      <c r="C4812" s="11" t="s">
        <v>789</v>
      </c>
      <c r="D4812" s="11" t="s">
        <v>662</v>
      </c>
      <c r="E4812" s="11">
        <v>6735275</v>
      </c>
      <c r="F4812" s="15">
        <f>IF(ISBLANK($D4812),"",IF(ISBLANK($E4812),VLOOKUP($D4812,$J:$K,2,FALSE),VLOOKUP($E4812,'Daycare Packages'!$A:$G,7,FALSE)))</f>
        <v>22</v>
      </c>
      <c r="G4812" s="15"/>
      <c r="H4812" s="15">
        <f t="shared" si="172"/>
        <v>22</v>
      </c>
      <c r="I4812" s="198">
        <f t="shared" si="173"/>
        <v>4</v>
      </c>
    </row>
    <row r="4813" spans="1:9" x14ac:dyDescent="0.3">
      <c r="A4813" s="10">
        <v>43580</v>
      </c>
      <c r="B4813" s="11" t="s">
        <v>768</v>
      </c>
      <c r="C4813" s="11" t="s">
        <v>548</v>
      </c>
      <c r="D4813" s="11" t="s">
        <v>662</v>
      </c>
      <c r="E4813" s="11">
        <v>6818977</v>
      </c>
      <c r="F4813" s="15">
        <f>IF(ISBLANK($D4813),"",IF(ISBLANK($E4813),VLOOKUP($D4813,$J:$K,2,FALSE),VLOOKUP($E4813,'Daycare Packages'!$A:$G,7,FALSE)))</f>
        <v>27</v>
      </c>
      <c r="G4813" s="15"/>
      <c r="H4813" s="15">
        <f t="shared" si="172"/>
        <v>27</v>
      </c>
      <c r="I4813" s="198">
        <f t="shared" si="173"/>
        <v>4</v>
      </c>
    </row>
    <row r="4814" spans="1:9" x14ac:dyDescent="0.3">
      <c r="A4814" s="10">
        <v>43580</v>
      </c>
      <c r="B4814" s="11" t="s">
        <v>1298</v>
      </c>
      <c r="C4814" s="11" t="s">
        <v>764</v>
      </c>
      <c r="D4814" s="11" t="s">
        <v>662</v>
      </c>
      <c r="F4814" s="15">
        <f>IF(ISBLANK($D4814),"",IF(ISBLANK($E4814),VLOOKUP($D4814,$J:$K,2,FALSE),VLOOKUP($E4814,'Daycare Packages'!$A:$G,7,FALSE)))</f>
        <v>30</v>
      </c>
      <c r="G4814" s="15"/>
      <c r="H4814" s="15">
        <f t="shared" si="172"/>
        <v>30</v>
      </c>
      <c r="I4814" s="198">
        <f t="shared" si="173"/>
        <v>4</v>
      </c>
    </row>
    <row r="4815" spans="1:9" x14ac:dyDescent="0.3">
      <c r="A4815" s="10">
        <v>43580</v>
      </c>
      <c r="B4815" s="11" t="s">
        <v>340</v>
      </c>
      <c r="C4815" s="11" t="s">
        <v>745</v>
      </c>
      <c r="D4815" s="11" t="s">
        <v>662</v>
      </c>
      <c r="F4815" s="15">
        <f>IF(ISBLANK($D4815),"",IF(ISBLANK($E4815),VLOOKUP($D4815,$J:$K,2,FALSE),VLOOKUP($E4815,'Daycare Packages'!$A:$G,7,FALSE)))</f>
        <v>30</v>
      </c>
      <c r="G4815" s="15">
        <v>-3.6</v>
      </c>
      <c r="H4815" s="15">
        <f t="shared" si="172"/>
        <v>26.4</v>
      </c>
      <c r="I4815" s="198">
        <f t="shared" si="173"/>
        <v>4</v>
      </c>
    </row>
    <row r="4816" spans="1:9" x14ac:dyDescent="0.3">
      <c r="A4816" s="10">
        <v>43580</v>
      </c>
      <c r="B4816" s="11" t="s">
        <v>340</v>
      </c>
      <c r="C4816" s="11" t="s">
        <v>746</v>
      </c>
      <c r="D4816" s="11" t="s">
        <v>662</v>
      </c>
      <c r="F4816" s="15">
        <f>IF(ISBLANK($D4816),"",IF(ISBLANK($E4816),VLOOKUP($D4816,$J:$K,2,FALSE),VLOOKUP($E4816,'Daycare Packages'!$A:$G,7,FALSE)))</f>
        <v>30</v>
      </c>
      <c r="G4816" s="15">
        <v>-3.6</v>
      </c>
      <c r="H4816" s="15">
        <f t="shared" si="172"/>
        <v>26.4</v>
      </c>
      <c r="I4816" s="198">
        <f t="shared" si="173"/>
        <v>4</v>
      </c>
    </row>
    <row r="4817" spans="1:9" x14ac:dyDescent="0.3">
      <c r="A4817" s="10">
        <v>43580</v>
      </c>
      <c r="B4817" s="11" t="s">
        <v>223</v>
      </c>
      <c r="C4817" s="11" t="s">
        <v>538</v>
      </c>
      <c r="D4817" s="11" t="s">
        <v>662</v>
      </c>
      <c r="F4817" s="15">
        <f>IF(ISBLANK($D4817),"",IF(ISBLANK($E4817),VLOOKUP($D4817,$J:$K,2,FALSE),VLOOKUP($E4817,'Daycare Packages'!$A:$G,7,FALSE)))</f>
        <v>30</v>
      </c>
      <c r="G4817" s="15"/>
      <c r="H4817" s="15">
        <f t="shared" si="172"/>
        <v>30</v>
      </c>
      <c r="I4817" s="198">
        <f t="shared" si="173"/>
        <v>4</v>
      </c>
    </row>
    <row r="4818" spans="1:9" x14ac:dyDescent="0.3">
      <c r="A4818" s="10">
        <v>43580</v>
      </c>
      <c r="B4818" s="11" t="s">
        <v>154</v>
      </c>
      <c r="C4818" s="11" t="s">
        <v>729</v>
      </c>
      <c r="D4818" s="11" t="s">
        <v>662</v>
      </c>
      <c r="E4818" s="11">
        <v>6813143</v>
      </c>
      <c r="F4818" s="15">
        <f>IF(ISBLANK($D4818),"",IF(ISBLANK($E4818),VLOOKUP($D4818,$J:$K,2,FALSE),VLOOKUP($E4818,'Daycare Packages'!$A:$G,7,FALSE)))</f>
        <v>27</v>
      </c>
      <c r="G4818" s="15"/>
      <c r="H4818" s="15">
        <f t="shared" si="172"/>
        <v>27</v>
      </c>
      <c r="I4818" s="198">
        <f t="shared" si="173"/>
        <v>4</v>
      </c>
    </row>
    <row r="4819" spans="1:9" x14ac:dyDescent="0.3">
      <c r="A4819" s="10">
        <v>43580</v>
      </c>
      <c r="B4819" s="11" t="s">
        <v>699</v>
      </c>
      <c r="C4819" s="11" t="s">
        <v>478</v>
      </c>
      <c r="D4819" s="11" t="s">
        <v>662</v>
      </c>
      <c r="F4819" s="15">
        <f>IF(ISBLANK($D4819),"",IF(ISBLANK($E4819),VLOOKUP($D4819,$J:$K,2,FALSE),VLOOKUP($E4819,'Daycare Packages'!$A:$G,7,FALSE)))</f>
        <v>30</v>
      </c>
      <c r="G4819" s="15">
        <v>-3</v>
      </c>
      <c r="H4819" s="15">
        <f t="shared" si="172"/>
        <v>27</v>
      </c>
      <c r="I4819" s="198">
        <f t="shared" si="173"/>
        <v>4</v>
      </c>
    </row>
    <row r="4820" spans="1:9" x14ac:dyDescent="0.3">
      <c r="A4820" s="10">
        <v>43580</v>
      </c>
      <c r="B4820" s="11" t="s">
        <v>699</v>
      </c>
      <c r="C4820" s="11" t="s">
        <v>507</v>
      </c>
      <c r="D4820" s="11" t="s">
        <v>662</v>
      </c>
      <c r="F4820" s="15">
        <f>IF(ISBLANK($D4820),"",IF(ISBLANK($E4820),VLOOKUP($D4820,$J:$K,2,FALSE),VLOOKUP($E4820,'Daycare Packages'!$A:$G,7,FALSE)))</f>
        <v>30</v>
      </c>
      <c r="G4820" s="15">
        <v>-3</v>
      </c>
      <c r="H4820" s="15">
        <f t="shared" si="172"/>
        <v>27</v>
      </c>
      <c r="I4820" s="198">
        <f t="shared" si="173"/>
        <v>4</v>
      </c>
    </row>
    <row r="4821" spans="1:9" x14ac:dyDescent="0.3">
      <c r="A4821" s="10">
        <v>43580</v>
      </c>
      <c r="B4821" s="11" t="s">
        <v>175</v>
      </c>
      <c r="C4821" s="11" t="s">
        <v>433</v>
      </c>
      <c r="D4821" s="11" t="s">
        <v>662</v>
      </c>
      <c r="E4821" s="11">
        <v>6716814</v>
      </c>
      <c r="F4821" s="15">
        <f>IF(ISBLANK($D4821),"",IF(ISBLANK($E4821),VLOOKUP($D4821,$J:$K,2,FALSE),VLOOKUP($E4821,'Daycare Packages'!$A:$G,7,FALSE)))</f>
        <v>22</v>
      </c>
      <c r="G4821" s="15"/>
      <c r="H4821" s="15">
        <f t="shared" si="172"/>
        <v>22</v>
      </c>
      <c r="I4821" s="198">
        <f t="shared" si="173"/>
        <v>4</v>
      </c>
    </row>
    <row r="4822" spans="1:9" x14ac:dyDescent="0.3">
      <c r="A4822" s="10">
        <v>43580</v>
      </c>
      <c r="B4822" s="11" t="s">
        <v>167</v>
      </c>
      <c r="C4822" s="11" t="s">
        <v>726</v>
      </c>
      <c r="D4822" s="11" t="s">
        <v>662</v>
      </c>
      <c r="E4822" s="11">
        <v>6830544</v>
      </c>
      <c r="F4822" s="15">
        <f>IF(ISBLANK($D4822),"",IF(ISBLANK($E4822),VLOOKUP($D4822,$J:$K,2,FALSE),VLOOKUP($E4822,'Daycare Packages'!$A:$G,7,FALSE)))</f>
        <v>27</v>
      </c>
      <c r="G4822" s="15"/>
      <c r="H4822" s="15">
        <f t="shared" si="172"/>
        <v>27</v>
      </c>
      <c r="I4822" s="198">
        <f t="shared" si="173"/>
        <v>4</v>
      </c>
    </row>
    <row r="4823" spans="1:9" x14ac:dyDescent="0.3">
      <c r="A4823" s="10">
        <v>43580</v>
      </c>
      <c r="B4823" s="11" t="s">
        <v>167</v>
      </c>
      <c r="C4823" s="11" t="s">
        <v>467</v>
      </c>
      <c r="D4823" s="11" t="s">
        <v>662</v>
      </c>
      <c r="E4823" s="11">
        <v>6830544</v>
      </c>
      <c r="F4823" s="15">
        <f>IF(ISBLANK($D4823),"",IF(ISBLANK($E4823),VLOOKUP($D4823,$J:$K,2,FALSE),VLOOKUP($E4823,'Daycare Packages'!$A:$G,7,FALSE)))</f>
        <v>27</v>
      </c>
      <c r="G4823" s="15"/>
      <c r="H4823" s="15">
        <f t="shared" si="172"/>
        <v>27</v>
      </c>
      <c r="I4823" s="198">
        <f t="shared" si="173"/>
        <v>4</v>
      </c>
    </row>
    <row r="4824" spans="1:9" x14ac:dyDescent="0.3">
      <c r="A4824" s="10">
        <v>43580</v>
      </c>
      <c r="B4824" s="11" t="s">
        <v>1121</v>
      </c>
      <c r="C4824" s="11" t="s">
        <v>878</v>
      </c>
      <c r="D4824" s="11" t="s">
        <v>662</v>
      </c>
      <c r="E4824" s="11">
        <v>6792732</v>
      </c>
      <c r="F4824" s="15">
        <f>IF(ISBLANK($D4824),"",IF(ISBLANK($E4824),VLOOKUP($D4824,$J:$K,2,FALSE),VLOOKUP($E4824,'Daycare Packages'!$A:$G,7,FALSE)))</f>
        <v>25</v>
      </c>
      <c r="G4824" s="15"/>
      <c r="H4824" s="15">
        <f t="shared" si="172"/>
        <v>25</v>
      </c>
      <c r="I4824" s="198">
        <f t="shared" si="173"/>
        <v>4</v>
      </c>
    </row>
    <row r="4825" spans="1:9" x14ac:dyDescent="0.3">
      <c r="A4825" s="10">
        <v>43580</v>
      </c>
      <c r="B4825" s="11" t="s">
        <v>82</v>
      </c>
      <c r="C4825" s="11" t="s">
        <v>694</v>
      </c>
      <c r="D4825" s="11" t="s">
        <v>662</v>
      </c>
      <c r="E4825" s="11">
        <v>6717676</v>
      </c>
      <c r="F4825" s="15">
        <f>IF(ISBLANK($D4825),"",IF(ISBLANK($E4825),VLOOKUP($D4825,$J:$K,2,FALSE),VLOOKUP($E4825,'Daycare Packages'!$A:$G,7,FALSE)))</f>
        <v>22</v>
      </c>
      <c r="G4825" s="15"/>
      <c r="H4825" s="15">
        <f t="shared" si="172"/>
        <v>22</v>
      </c>
      <c r="I4825" s="198">
        <f t="shared" si="173"/>
        <v>4</v>
      </c>
    </row>
    <row r="4826" spans="1:9" x14ac:dyDescent="0.3">
      <c r="A4826" s="10">
        <v>43580</v>
      </c>
      <c r="B4826" s="11" t="s">
        <v>82</v>
      </c>
      <c r="C4826" s="11" t="s">
        <v>695</v>
      </c>
      <c r="D4826" s="11" t="s">
        <v>662</v>
      </c>
      <c r="E4826" s="11">
        <v>6717676</v>
      </c>
      <c r="F4826" s="15">
        <f>IF(ISBLANK($D4826),"",IF(ISBLANK($E4826),VLOOKUP($D4826,$J:$K,2,FALSE),VLOOKUP($E4826,'Daycare Packages'!$A:$G,7,FALSE)))</f>
        <v>22</v>
      </c>
      <c r="G4826" s="15"/>
      <c r="H4826" s="15">
        <f t="shared" si="172"/>
        <v>22</v>
      </c>
      <c r="I4826" s="198">
        <f t="shared" si="173"/>
        <v>4</v>
      </c>
    </row>
    <row r="4827" spans="1:9" x14ac:dyDescent="0.3">
      <c r="A4827" s="10">
        <v>43580</v>
      </c>
      <c r="B4827" s="11" t="s">
        <v>152</v>
      </c>
      <c r="C4827" s="11" t="s">
        <v>679</v>
      </c>
      <c r="D4827" s="11" t="s">
        <v>662</v>
      </c>
      <c r="E4827" s="11">
        <v>6804823</v>
      </c>
      <c r="F4827" s="15">
        <f>IF(ISBLANK($D4827),"",IF(ISBLANK($E4827),VLOOKUP($D4827,$J:$K,2,FALSE),VLOOKUP($E4827,'Daycare Packages'!$A:$G,7,FALSE)))</f>
        <v>23</v>
      </c>
      <c r="G4827" s="15"/>
      <c r="H4827" s="15">
        <f t="shared" si="172"/>
        <v>23</v>
      </c>
      <c r="I4827" s="198">
        <f t="shared" si="173"/>
        <v>4</v>
      </c>
    </row>
    <row r="4828" spans="1:9" x14ac:dyDescent="0.3">
      <c r="A4828" s="10">
        <v>43580</v>
      </c>
      <c r="B4828" s="11" t="s">
        <v>751</v>
      </c>
      <c r="C4828" s="11" t="s">
        <v>752</v>
      </c>
      <c r="D4828" s="11" t="s">
        <v>662</v>
      </c>
      <c r="F4828" s="15">
        <f>IF(ISBLANK($D4828),"",IF(ISBLANK($E4828),VLOOKUP($D4828,$J:$K,2,FALSE),VLOOKUP($E4828,'Daycare Packages'!$A:$G,7,FALSE)))</f>
        <v>30</v>
      </c>
      <c r="G4828" s="15"/>
      <c r="H4828" s="15">
        <f t="shared" si="172"/>
        <v>30</v>
      </c>
      <c r="I4828" s="198">
        <f t="shared" si="173"/>
        <v>4</v>
      </c>
    </row>
    <row r="4829" spans="1:9" x14ac:dyDescent="0.3">
      <c r="A4829" s="10">
        <v>43580</v>
      </c>
      <c r="B4829" s="11" t="s">
        <v>160</v>
      </c>
      <c r="C4829" s="11" t="s">
        <v>793</v>
      </c>
      <c r="D4829" s="11" t="s">
        <v>662</v>
      </c>
      <c r="E4829" s="11">
        <v>6790701</v>
      </c>
      <c r="F4829" s="15">
        <f>IF(ISBLANK($D4829),"",IF(ISBLANK($E4829),VLOOKUP($D4829,$J:$K,2,FALSE),VLOOKUP($E4829,'Daycare Packages'!$A:$G,7,FALSE)))</f>
        <v>25</v>
      </c>
      <c r="G4829" s="15"/>
      <c r="H4829" s="15">
        <f t="shared" si="172"/>
        <v>25</v>
      </c>
      <c r="I4829" s="198">
        <f t="shared" si="173"/>
        <v>4</v>
      </c>
    </row>
    <row r="4830" spans="1:9" x14ac:dyDescent="0.3">
      <c r="A4830" s="10">
        <v>43580</v>
      </c>
      <c r="B4830" s="11" t="s">
        <v>160</v>
      </c>
      <c r="C4830" s="11" t="s">
        <v>794</v>
      </c>
      <c r="D4830" s="11" t="s">
        <v>662</v>
      </c>
      <c r="E4830" s="11">
        <v>6790701</v>
      </c>
      <c r="F4830" s="15">
        <f>IF(ISBLANK($D4830),"",IF(ISBLANK($E4830),VLOOKUP($D4830,$J:$K,2,FALSE),VLOOKUP($E4830,'Daycare Packages'!$A:$G,7,FALSE)))</f>
        <v>25</v>
      </c>
      <c r="G4830" s="15"/>
      <c r="H4830" s="15">
        <f t="shared" si="172"/>
        <v>25</v>
      </c>
      <c r="I4830" s="198">
        <f t="shared" si="173"/>
        <v>4</v>
      </c>
    </row>
    <row r="4831" spans="1:9" x14ac:dyDescent="0.3">
      <c r="A4831" s="10">
        <v>43580</v>
      </c>
      <c r="B4831" s="11" t="s">
        <v>122</v>
      </c>
      <c r="C4831" s="11" t="s">
        <v>740</v>
      </c>
      <c r="D4831" s="11" t="s">
        <v>662</v>
      </c>
      <c r="E4831" s="11">
        <v>6734317</v>
      </c>
      <c r="F4831" s="15">
        <f>IF(ISBLANK($D4831),"",IF(ISBLANK($E4831),VLOOKUP($D4831,$J:$K,2,FALSE),VLOOKUP($E4831,'Daycare Packages'!$A:$G,7,FALSE)))</f>
        <v>22</v>
      </c>
      <c r="G4831" s="15"/>
      <c r="H4831" s="15">
        <f t="shared" si="172"/>
        <v>22</v>
      </c>
      <c r="I4831" s="198">
        <f t="shared" si="173"/>
        <v>4</v>
      </c>
    </row>
    <row r="4832" spans="1:9" x14ac:dyDescent="0.3">
      <c r="A4832" s="10">
        <v>43580</v>
      </c>
      <c r="B4832" s="11" t="s">
        <v>206</v>
      </c>
      <c r="C4832" s="11" t="s">
        <v>424</v>
      </c>
      <c r="D4832" s="11" t="s">
        <v>662</v>
      </c>
      <c r="E4832" s="11">
        <v>6732853</v>
      </c>
      <c r="F4832" s="15">
        <f>IF(ISBLANK($D4832),"",IF(ISBLANK($E4832),VLOOKUP($D4832,$J:$K,2,FALSE),VLOOKUP($E4832,'Daycare Packages'!$A:$G,7,FALSE)))</f>
        <v>26</v>
      </c>
      <c r="G4832" s="15"/>
      <c r="H4832" s="15">
        <f t="shared" si="172"/>
        <v>26</v>
      </c>
      <c r="I4832" s="198">
        <f t="shared" si="173"/>
        <v>4</v>
      </c>
    </row>
    <row r="4833" spans="1:9" x14ac:dyDescent="0.3">
      <c r="A4833" s="10">
        <v>43580</v>
      </c>
      <c r="B4833" s="11" t="s">
        <v>849</v>
      </c>
      <c r="C4833" s="11" t="s">
        <v>850</v>
      </c>
      <c r="D4833" s="11" t="s">
        <v>662</v>
      </c>
      <c r="F4833" s="15">
        <f>IF(ISBLANK($D4833),"",IF(ISBLANK($E4833),VLOOKUP($D4833,$J:$K,2,FALSE),VLOOKUP($E4833,'Daycare Packages'!$A:$G,7,FALSE)))</f>
        <v>30</v>
      </c>
      <c r="G4833" s="15"/>
      <c r="H4833" s="15">
        <f t="shared" si="172"/>
        <v>30</v>
      </c>
      <c r="I4833" s="198">
        <f t="shared" si="173"/>
        <v>4</v>
      </c>
    </row>
    <row r="4834" spans="1:9" x14ac:dyDescent="0.3">
      <c r="A4834" s="10">
        <v>43580</v>
      </c>
      <c r="B4834" s="11" t="s">
        <v>451</v>
      </c>
      <c r="C4834" s="11" t="s">
        <v>1398</v>
      </c>
      <c r="D4834" s="11" t="s">
        <v>662</v>
      </c>
      <c r="F4834" s="15">
        <f>IF(ISBLANK($D4834),"",IF(ISBLANK($E4834),VLOOKUP($D4834,$J:$K,2,FALSE),VLOOKUP($E4834,'Daycare Packages'!$A:$G,7,FALSE)))</f>
        <v>30</v>
      </c>
      <c r="G4834" s="15"/>
      <c r="H4834" s="15">
        <f t="shared" si="172"/>
        <v>30</v>
      </c>
      <c r="I4834" s="198">
        <f t="shared" si="173"/>
        <v>4</v>
      </c>
    </row>
    <row r="4835" spans="1:9" x14ac:dyDescent="0.3">
      <c r="A4835" s="10">
        <v>43580</v>
      </c>
      <c r="B4835" s="11" t="s">
        <v>451</v>
      </c>
      <c r="C4835" s="11" t="s">
        <v>754</v>
      </c>
      <c r="D4835" s="11" t="s">
        <v>662</v>
      </c>
      <c r="F4835" s="15">
        <f>IF(ISBLANK($D4835),"",IF(ISBLANK($E4835),VLOOKUP($D4835,$J:$K,2,FALSE),VLOOKUP($E4835,'Daycare Packages'!$A:$G,7,FALSE)))</f>
        <v>30</v>
      </c>
      <c r="G4835" s="15"/>
      <c r="H4835" s="15">
        <f t="shared" si="172"/>
        <v>30</v>
      </c>
      <c r="I4835" s="198">
        <f t="shared" si="173"/>
        <v>4</v>
      </c>
    </row>
    <row r="4836" spans="1:9" x14ac:dyDescent="0.3">
      <c r="A4836" s="10">
        <v>43580</v>
      </c>
      <c r="B4836" s="11" t="s">
        <v>459</v>
      </c>
      <c r="C4836" s="11" t="s">
        <v>460</v>
      </c>
      <c r="D4836" s="11" t="s">
        <v>662</v>
      </c>
      <c r="F4836" s="15">
        <f>IF(ISBLANK($D4836),"",IF(ISBLANK($E4836),VLOOKUP($D4836,$J:$K,2,FALSE),VLOOKUP($E4836,'Daycare Packages'!$A:$G,7,FALSE)))</f>
        <v>30</v>
      </c>
      <c r="G4836" s="15"/>
      <c r="H4836" s="15">
        <f t="shared" si="172"/>
        <v>30</v>
      </c>
      <c r="I4836" s="198">
        <f t="shared" si="173"/>
        <v>4</v>
      </c>
    </row>
    <row r="4837" spans="1:9" x14ac:dyDescent="0.3">
      <c r="A4837" s="10">
        <v>43580</v>
      </c>
      <c r="B4837" s="11" t="s">
        <v>220</v>
      </c>
      <c r="C4837" s="11" t="s">
        <v>548</v>
      </c>
      <c r="D4837" s="11" t="s">
        <v>662</v>
      </c>
      <c r="E4837" s="11">
        <v>6739601</v>
      </c>
      <c r="F4837" s="15">
        <f>IF(ISBLANK($D4837),"",IF(ISBLANK($E4837),VLOOKUP($D4837,$J:$K,2,FALSE),VLOOKUP($E4837,'Daycare Packages'!$A:$G,7,FALSE)))</f>
        <v>26</v>
      </c>
      <c r="G4837" s="15"/>
      <c r="H4837" s="15">
        <f t="shared" si="172"/>
        <v>26</v>
      </c>
      <c r="I4837" s="198">
        <f t="shared" si="173"/>
        <v>4</v>
      </c>
    </row>
    <row r="4838" spans="1:9" x14ac:dyDescent="0.3">
      <c r="A4838" s="10">
        <v>43580</v>
      </c>
      <c r="B4838" s="11" t="s">
        <v>1317</v>
      </c>
      <c r="C4838" s="11" t="s">
        <v>633</v>
      </c>
      <c r="D4838" s="11" t="s">
        <v>662</v>
      </c>
      <c r="E4838" s="11">
        <v>6837059</v>
      </c>
      <c r="F4838" s="15">
        <f>IF(ISBLANK($D4838),"",IF(ISBLANK($E4838),VLOOKUP($D4838,$J:$K,2,FALSE),VLOOKUP($E4838,'Daycare Packages'!$A:$G,7,FALSE)))</f>
        <v>25</v>
      </c>
      <c r="G4838" s="15"/>
      <c r="H4838" s="15">
        <f t="shared" si="172"/>
        <v>25</v>
      </c>
      <c r="I4838" s="198">
        <f t="shared" si="173"/>
        <v>4</v>
      </c>
    </row>
    <row r="4839" spans="1:9" x14ac:dyDescent="0.3">
      <c r="A4839" s="10">
        <v>43580</v>
      </c>
      <c r="B4839" s="11" t="s">
        <v>156</v>
      </c>
      <c r="C4839" s="11" t="s">
        <v>479</v>
      </c>
      <c r="D4839" s="11" t="s">
        <v>662</v>
      </c>
      <c r="E4839" s="11">
        <v>6798024</v>
      </c>
      <c r="F4839" s="15">
        <f>IF(ISBLANK($D4839),"",IF(ISBLANK($E4839),VLOOKUP($D4839,$J:$K,2,FALSE),VLOOKUP($E4839,'Daycare Packages'!$A:$G,7,FALSE)))</f>
        <v>23</v>
      </c>
      <c r="G4839" s="15"/>
      <c r="H4839" s="15">
        <f t="shared" si="172"/>
        <v>23</v>
      </c>
      <c r="I4839" s="198">
        <f t="shared" si="173"/>
        <v>4</v>
      </c>
    </row>
    <row r="4840" spans="1:9" x14ac:dyDescent="0.3">
      <c r="A4840" s="10">
        <v>43580</v>
      </c>
      <c r="B4840" s="11" t="s">
        <v>72</v>
      </c>
      <c r="C4840" s="11" t="s">
        <v>498</v>
      </c>
      <c r="D4840" s="11" t="s">
        <v>662</v>
      </c>
      <c r="E4840" s="11">
        <v>3952473</v>
      </c>
      <c r="F4840" s="15">
        <f>IF(ISBLANK($D4840),"",IF(ISBLANK($E4840),VLOOKUP($D4840,$J:$K,2,FALSE),VLOOKUP($E4840,'Daycare Packages'!$A:$G,7,FALSE)))</f>
        <v>22</v>
      </c>
      <c r="G4840" s="15"/>
      <c r="H4840" s="15">
        <f t="shared" si="172"/>
        <v>22</v>
      </c>
      <c r="I4840" s="198">
        <f t="shared" si="173"/>
        <v>4</v>
      </c>
    </row>
    <row r="4841" spans="1:9" x14ac:dyDescent="0.3">
      <c r="A4841" s="10">
        <v>43580</v>
      </c>
      <c r="B4841" s="11" t="s">
        <v>1334</v>
      </c>
      <c r="C4841" s="11" t="s">
        <v>1335</v>
      </c>
      <c r="D4841" s="11" t="s">
        <v>662</v>
      </c>
      <c r="E4841" s="11">
        <v>6838105</v>
      </c>
      <c r="F4841" s="15">
        <f>IF(ISBLANK($D4841),"",IF(ISBLANK($E4841),VLOOKUP($D4841,$J:$K,2,FALSE),VLOOKUP($E4841,'Daycare Packages'!$A:$G,7,FALSE)))</f>
        <v>26</v>
      </c>
      <c r="G4841" s="15"/>
      <c r="H4841" s="15">
        <f t="shared" si="172"/>
        <v>26</v>
      </c>
      <c r="I4841" s="198">
        <f t="shared" si="173"/>
        <v>4</v>
      </c>
    </row>
    <row r="4842" spans="1:9" x14ac:dyDescent="0.3">
      <c r="A4842" s="10">
        <v>43580</v>
      </c>
      <c r="B4842" s="11" t="s">
        <v>109</v>
      </c>
      <c r="C4842" s="11" t="s">
        <v>930</v>
      </c>
      <c r="D4842" s="11" t="s">
        <v>662</v>
      </c>
      <c r="E4842" s="11">
        <v>6735833</v>
      </c>
      <c r="F4842" s="15">
        <f>IF(ISBLANK($D4842),"",IF(ISBLANK($E4842),VLOOKUP($D4842,$J:$K,2,FALSE),VLOOKUP($E4842,'Daycare Packages'!$A:$G,7,FALSE)))</f>
        <v>22</v>
      </c>
      <c r="G4842" s="15"/>
      <c r="H4842" s="15">
        <f t="shared" si="172"/>
        <v>22</v>
      </c>
      <c r="I4842" s="198">
        <f t="shared" si="173"/>
        <v>4</v>
      </c>
    </row>
    <row r="4843" spans="1:9" x14ac:dyDescent="0.3">
      <c r="A4843" s="10">
        <v>43580</v>
      </c>
      <c r="B4843" s="11" t="s">
        <v>109</v>
      </c>
      <c r="C4843" s="11" t="s">
        <v>883</v>
      </c>
      <c r="D4843" s="11" t="s">
        <v>662</v>
      </c>
      <c r="E4843" s="11">
        <v>6735833</v>
      </c>
      <c r="F4843" s="15">
        <f>IF(ISBLANK($D4843),"",IF(ISBLANK($E4843),VLOOKUP($D4843,$J:$K,2,FALSE),VLOOKUP($E4843,'Daycare Packages'!$A:$G,7,FALSE)))</f>
        <v>22</v>
      </c>
      <c r="G4843" s="15"/>
      <c r="H4843" s="15">
        <f t="shared" si="172"/>
        <v>22</v>
      </c>
      <c r="I4843" s="198">
        <f t="shared" si="173"/>
        <v>4</v>
      </c>
    </row>
    <row r="4844" spans="1:9" x14ac:dyDescent="0.3">
      <c r="A4844" s="10">
        <v>43580</v>
      </c>
      <c r="B4844" s="11" t="s">
        <v>783</v>
      </c>
      <c r="C4844" s="11" t="s">
        <v>514</v>
      </c>
      <c r="D4844" s="11" t="s">
        <v>662</v>
      </c>
      <c r="F4844" s="15">
        <f>IF(ISBLANK($D4844),"",IF(ISBLANK($E4844),VLOOKUP($D4844,$J:$K,2,FALSE),VLOOKUP($E4844,'Daycare Packages'!$A:$G,7,FALSE)))</f>
        <v>30</v>
      </c>
      <c r="G4844" s="15"/>
      <c r="H4844" s="15">
        <f t="shared" si="172"/>
        <v>30</v>
      </c>
      <c r="I4844" s="198">
        <f t="shared" si="173"/>
        <v>4</v>
      </c>
    </row>
    <row r="4845" spans="1:9" x14ac:dyDescent="0.3">
      <c r="A4845" s="10">
        <v>43580</v>
      </c>
      <c r="B4845" s="11" t="s">
        <v>663</v>
      </c>
      <c r="C4845" s="11" t="s">
        <v>665</v>
      </c>
      <c r="D4845" s="11" t="s">
        <v>662</v>
      </c>
      <c r="F4845" s="15">
        <f>IF(ISBLANK($D4845),"",IF(ISBLANK($E4845),VLOOKUP($D4845,$J:$K,2,FALSE),VLOOKUP($E4845,'Daycare Packages'!$A:$G,7,FALSE)))</f>
        <v>30</v>
      </c>
      <c r="G4845" s="15"/>
      <c r="H4845" s="15">
        <f t="shared" si="172"/>
        <v>30</v>
      </c>
      <c r="I4845" s="198">
        <f t="shared" si="173"/>
        <v>4</v>
      </c>
    </row>
    <row r="4846" spans="1:9" x14ac:dyDescent="0.3">
      <c r="A4846" s="10">
        <v>43580</v>
      </c>
      <c r="B4846" s="11" t="s">
        <v>1399</v>
      </c>
      <c r="C4846" s="11" t="s">
        <v>664</v>
      </c>
      <c r="D4846" s="11" t="s">
        <v>662</v>
      </c>
      <c r="F4846" s="15">
        <f>IF(ISBLANK($D4846),"",IF(ISBLANK($E4846),VLOOKUP($D4846,$J:$K,2,FALSE),VLOOKUP($E4846,'Daycare Packages'!$A:$G,7,FALSE)))</f>
        <v>30</v>
      </c>
      <c r="G4846" s="15"/>
      <c r="H4846" s="15">
        <f t="shared" si="172"/>
        <v>30</v>
      </c>
      <c r="I4846" s="198">
        <f t="shared" si="173"/>
        <v>4</v>
      </c>
    </row>
    <row r="4847" spans="1:9" x14ac:dyDescent="0.3">
      <c r="A4847" s="10">
        <v>43580</v>
      </c>
      <c r="B4847" s="11" t="s">
        <v>730</v>
      </c>
      <c r="C4847" s="11" t="s">
        <v>731</v>
      </c>
      <c r="D4847" s="11" t="s">
        <v>662</v>
      </c>
      <c r="F4847" s="15">
        <f>IF(ISBLANK($D4847),"",IF(ISBLANK($E4847),VLOOKUP($D4847,$J:$K,2,FALSE),VLOOKUP($E4847,'Daycare Packages'!$A:$G,7,FALSE)))</f>
        <v>30</v>
      </c>
      <c r="G4847" s="15"/>
      <c r="H4847" s="15">
        <f t="shared" si="172"/>
        <v>30</v>
      </c>
      <c r="I4847" s="198">
        <f t="shared" si="173"/>
        <v>4</v>
      </c>
    </row>
    <row r="4848" spans="1:9" x14ac:dyDescent="0.3">
      <c r="A4848" s="55">
        <v>43580</v>
      </c>
      <c r="B4848" s="56" t="s">
        <v>188</v>
      </c>
      <c r="C4848" s="56" t="s">
        <v>911</v>
      </c>
      <c r="D4848" s="56" t="s">
        <v>662</v>
      </c>
      <c r="E4848" s="56">
        <v>6725232</v>
      </c>
      <c r="F4848" s="59">
        <f>IF(ISBLANK($D4848),"",IF(ISBLANK($E4848),VLOOKUP($D4848,$J:$K,2,FALSE),VLOOKUP($E4848,'Daycare Packages'!$A:$G,7,FALSE)))</f>
        <v>25</v>
      </c>
      <c r="G4848" s="59"/>
      <c r="H4848" s="59">
        <f t="shared" si="172"/>
        <v>25</v>
      </c>
      <c r="I4848" s="198">
        <f t="shared" si="173"/>
        <v>4</v>
      </c>
    </row>
    <row r="4849" spans="1:9" x14ac:dyDescent="0.3">
      <c r="A4849" s="10">
        <v>43581</v>
      </c>
      <c r="B4849" s="11" t="s">
        <v>300</v>
      </c>
      <c r="C4849" s="11" t="s">
        <v>748</v>
      </c>
      <c r="D4849" s="11" t="s">
        <v>659</v>
      </c>
      <c r="F4849" s="15">
        <f>IF(ISBLANK($D4849),"",IF(ISBLANK($E4849),VLOOKUP($D4849,$J:$K,2,FALSE),VLOOKUP($E4849,'Daycare Packages'!$A:$G,7,FALSE)))</f>
        <v>20</v>
      </c>
      <c r="G4849" s="15"/>
      <c r="H4849" s="15">
        <f t="shared" si="172"/>
        <v>20</v>
      </c>
      <c r="I4849" s="198">
        <f t="shared" si="173"/>
        <v>4</v>
      </c>
    </row>
    <row r="4850" spans="1:9" x14ac:dyDescent="0.3">
      <c r="A4850" s="10">
        <v>43581</v>
      </c>
      <c r="B4850" s="11" t="s">
        <v>924</v>
      </c>
      <c r="C4850" s="11" t="s">
        <v>925</v>
      </c>
      <c r="D4850" s="11" t="s">
        <v>659</v>
      </c>
      <c r="F4850" s="15">
        <f>IF(ISBLANK($D4850),"",IF(ISBLANK($E4850),VLOOKUP($D4850,$J:$K,2,FALSE),VLOOKUP($E4850,'Daycare Packages'!$A:$G,7,FALSE)))</f>
        <v>20</v>
      </c>
      <c r="G4850" s="15"/>
      <c r="H4850" s="15">
        <f t="shared" si="172"/>
        <v>20</v>
      </c>
      <c r="I4850" s="198">
        <f t="shared" si="173"/>
        <v>4</v>
      </c>
    </row>
    <row r="4851" spans="1:9" x14ac:dyDescent="0.3">
      <c r="A4851" s="10">
        <v>43581</v>
      </c>
      <c r="B4851" s="11" t="s">
        <v>190</v>
      </c>
      <c r="C4851" s="11" t="s">
        <v>718</v>
      </c>
      <c r="D4851" s="11" t="s">
        <v>659</v>
      </c>
      <c r="E4851" s="11">
        <v>6838640</v>
      </c>
      <c r="F4851" s="15">
        <f>IF(ISBLANK($D4851),"",IF(ISBLANK($E4851),VLOOKUP($D4851,$J:$K,2,FALSE),VLOOKUP($E4851,'Daycare Packages'!$A:$G,7,FALSE)))</f>
        <v>0</v>
      </c>
      <c r="G4851" s="15"/>
      <c r="H4851" s="15">
        <f t="shared" si="172"/>
        <v>0</v>
      </c>
      <c r="I4851" s="198">
        <f t="shared" si="173"/>
        <v>4</v>
      </c>
    </row>
    <row r="4852" spans="1:9" x14ac:dyDescent="0.3">
      <c r="A4852" s="10">
        <v>43581</v>
      </c>
      <c r="B4852" s="11" t="s">
        <v>942</v>
      </c>
      <c r="C4852" s="11" t="s">
        <v>943</v>
      </c>
      <c r="D4852" s="11" t="s">
        <v>662</v>
      </c>
      <c r="F4852" s="15">
        <f>IF(ISBLANK($D4852),"",IF(ISBLANK($E4852),VLOOKUP($D4852,$J:$K,2,FALSE),VLOOKUP($E4852,'Daycare Packages'!$A:$G,7,FALSE)))</f>
        <v>30</v>
      </c>
      <c r="G4852" s="15"/>
      <c r="H4852" s="15">
        <f t="shared" si="172"/>
        <v>30</v>
      </c>
      <c r="I4852" s="198">
        <f t="shared" si="173"/>
        <v>4</v>
      </c>
    </row>
    <row r="4853" spans="1:9" x14ac:dyDescent="0.3">
      <c r="A4853" s="10">
        <v>43581</v>
      </c>
      <c r="B4853" s="11" t="s">
        <v>1411</v>
      </c>
      <c r="C4853" s="11" t="s">
        <v>1412</v>
      </c>
      <c r="D4853" s="11" t="s">
        <v>671</v>
      </c>
      <c r="F4853" s="15">
        <f>IF(ISBLANK($D4853),"",IF(ISBLANK($E4853),VLOOKUP($D4853,$J:$K,2,FALSE),VLOOKUP($E4853,'Daycare Packages'!$A:$G,7,FALSE)))</f>
        <v>0</v>
      </c>
      <c r="G4853" s="15"/>
      <c r="H4853" s="15">
        <f t="shared" si="172"/>
        <v>0</v>
      </c>
      <c r="I4853" s="198">
        <f t="shared" si="173"/>
        <v>4</v>
      </c>
    </row>
    <row r="4854" spans="1:9" x14ac:dyDescent="0.3">
      <c r="A4854" s="10">
        <v>43581</v>
      </c>
      <c r="B4854" s="11" t="s">
        <v>1280</v>
      </c>
      <c r="C4854" s="11" t="s">
        <v>860</v>
      </c>
      <c r="D4854" s="11" t="s">
        <v>662</v>
      </c>
      <c r="F4854" s="15">
        <f>IF(ISBLANK($D4854),"",IF(ISBLANK($E4854),VLOOKUP($D4854,$J:$K,2,FALSE),VLOOKUP($E4854,'Daycare Packages'!$A:$G,7,FALSE)))</f>
        <v>30</v>
      </c>
      <c r="G4854" s="15"/>
      <c r="H4854" s="15">
        <f t="shared" si="172"/>
        <v>30</v>
      </c>
      <c r="I4854" s="198">
        <f t="shared" si="173"/>
        <v>4</v>
      </c>
    </row>
    <row r="4855" spans="1:9" x14ac:dyDescent="0.3">
      <c r="A4855" s="10">
        <v>43581</v>
      </c>
      <c r="B4855" s="11" t="s">
        <v>427</v>
      </c>
      <c r="C4855" s="11" t="s">
        <v>1313</v>
      </c>
      <c r="D4855" s="11" t="s">
        <v>659</v>
      </c>
      <c r="E4855" s="11">
        <v>6831701</v>
      </c>
      <c r="F4855" s="15">
        <f>IF(ISBLANK($D4855),"",IF(ISBLANK($E4855),VLOOKUP($D4855,$J:$K,2,FALSE),VLOOKUP($E4855,'Daycare Packages'!$A:$G,7,FALSE)))</f>
        <v>19</v>
      </c>
      <c r="G4855" s="15"/>
      <c r="H4855" s="15">
        <f t="shared" si="172"/>
        <v>19</v>
      </c>
      <c r="I4855" s="198">
        <f t="shared" si="173"/>
        <v>4</v>
      </c>
    </row>
    <row r="4856" spans="1:9" x14ac:dyDescent="0.3">
      <c r="A4856" s="10">
        <v>43581</v>
      </c>
      <c r="B4856" s="11" t="s">
        <v>1319</v>
      </c>
      <c r="C4856" s="11" t="s">
        <v>583</v>
      </c>
      <c r="D4856" s="11" t="s">
        <v>662</v>
      </c>
      <c r="F4856" s="15">
        <f>IF(ISBLANK($D4856),"",IF(ISBLANK($E4856),VLOOKUP($D4856,$J:$K,2,FALSE),VLOOKUP($E4856,'Daycare Packages'!$A:$G,7,FALSE)))</f>
        <v>30</v>
      </c>
      <c r="G4856" s="15"/>
      <c r="H4856" s="15">
        <f t="shared" si="172"/>
        <v>30</v>
      </c>
      <c r="I4856" s="198">
        <f t="shared" si="173"/>
        <v>4</v>
      </c>
    </row>
    <row r="4857" spans="1:9" x14ac:dyDescent="0.3">
      <c r="A4857" s="10">
        <v>43581</v>
      </c>
      <c r="B4857" s="11" t="s">
        <v>230</v>
      </c>
      <c r="C4857" s="11" t="s">
        <v>493</v>
      </c>
      <c r="D4857" s="11" t="s">
        <v>662</v>
      </c>
      <c r="E4857" s="11">
        <v>6816780</v>
      </c>
      <c r="F4857" s="15">
        <f>IF(ISBLANK($D4857),"",IF(ISBLANK($E4857),VLOOKUP($D4857,$J:$K,2,FALSE),VLOOKUP($E4857,'Daycare Packages'!$A:$G,7,FALSE)))</f>
        <v>27</v>
      </c>
      <c r="G4857" s="15"/>
      <c r="H4857" s="15">
        <f t="shared" si="172"/>
        <v>27</v>
      </c>
      <c r="I4857" s="198">
        <f t="shared" si="173"/>
        <v>4</v>
      </c>
    </row>
    <row r="4858" spans="1:9" x14ac:dyDescent="0.3">
      <c r="A4858" s="10">
        <v>43581</v>
      </c>
      <c r="B4858" s="11" t="s">
        <v>1317</v>
      </c>
      <c r="C4858" s="11" t="s">
        <v>633</v>
      </c>
      <c r="D4858" s="11" t="s">
        <v>662</v>
      </c>
      <c r="E4858" s="11">
        <v>6837059</v>
      </c>
      <c r="F4858" s="15">
        <f>IF(ISBLANK($D4858),"",IF(ISBLANK($E4858),VLOOKUP($D4858,$J:$K,2,FALSE),VLOOKUP($E4858,'Daycare Packages'!$A:$G,7,FALSE)))</f>
        <v>25</v>
      </c>
      <c r="G4858" s="15"/>
      <c r="H4858" s="15">
        <f t="shared" si="172"/>
        <v>25</v>
      </c>
      <c r="I4858" s="198">
        <f t="shared" si="173"/>
        <v>4</v>
      </c>
    </row>
    <row r="4859" spans="1:9" x14ac:dyDescent="0.3">
      <c r="A4859" s="10">
        <v>43581</v>
      </c>
      <c r="B4859" s="11" t="s">
        <v>1298</v>
      </c>
      <c r="C4859" s="11" t="s">
        <v>764</v>
      </c>
      <c r="D4859" s="11" t="s">
        <v>662</v>
      </c>
      <c r="F4859" s="15">
        <f>IF(ISBLANK($D4859),"",IF(ISBLANK($E4859),VLOOKUP($D4859,$J:$K,2,FALSE),VLOOKUP($E4859,'Daycare Packages'!$A:$G,7,FALSE)))</f>
        <v>30</v>
      </c>
      <c r="G4859" s="15"/>
      <c r="H4859" s="15">
        <f t="shared" si="172"/>
        <v>30</v>
      </c>
      <c r="I4859" s="198">
        <f t="shared" si="173"/>
        <v>4</v>
      </c>
    </row>
    <row r="4860" spans="1:9" x14ac:dyDescent="0.3">
      <c r="A4860" s="10">
        <v>43581</v>
      </c>
      <c r="B4860" s="11" t="s">
        <v>843</v>
      </c>
      <c r="C4860" s="11" t="s">
        <v>844</v>
      </c>
      <c r="D4860" s="11" t="s">
        <v>662</v>
      </c>
      <c r="E4860" s="11">
        <v>6840031</v>
      </c>
      <c r="F4860" s="15">
        <f>IF(ISBLANK($D4860),"",IF(ISBLANK($E4860),VLOOKUP($D4860,$J:$K,2,FALSE),VLOOKUP($E4860,'Daycare Packages'!$A:$G,7,FALSE)))</f>
        <v>27</v>
      </c>
      <c r="G4860" s="15"/>
      <c r="H4860" s="15">
        <f t="shared" si="172"/>
        <v>27</v>
      </c>
      <c r="I4860" s="198">
        <f t="shared" si="173"/>
        <v>4</v>
      </c>
    </row>
    <row r="4861" spans="1:9" x14ac:dyDescent="0.3">
      <c r="A4861" s="10">
        <v>43581</v>
      </c>
      <c r="B4861" s="11" t="s">
        <v>165</v>
      </c>
      <c r="C4861" s="11" t="s">
        <v>765</v>
      </c>
      <c r="D4861" s="11" t="s">
        <v>662</v>
      </c>
      <c r="E4861" s="11">
        <v>6784430</v>
      </c>
      <c r="F4861" s="15">
        <f>IF(ISBLANK($D4861),"",IF(ISBLANK($E4861),VLOOKUP($D4861,$J:$K,2,FALSE),VLOOKUP($E4861,'Daycare Packages'!$A:$G,7,FALSE)))</f>
        <v>27</v>
      </c>
      <c r="G4861" s="15"/>
      <c r="H4861" s="15">
        <f t="shared" si="172"/>
        <v>27</v>
      </c>
      <c r="I4861" s="198">
        <f t="shared" si="173"/>
        <v>4</v>
      </c>
    </row>
    <row r="4862" spans="1:9" x14ac:dyDescent="0.3">
      <c r="A4862" s="10">
        <v>43581</v>
      </c>
      <c r="B4862" s="11" t="s">
        <v>770</v>
      </c>
      <c r="C4862" s="11" t="s">
        <v>771</v>
      </c>
      <c r="D4862" s="11" t="s">
        <v>662</v>
      </c>
      <c r="F4862" s="15">
        <f>IF(ISBLANK($D4862),"",IF(ISBLANK($E4862),VLOOKUP($D4862,$J:$K,2,FALSE),VLOOKUP($E4862,'Daycare Packages'!$A:$G,7,FALSE)))</f>
        <v>30</v>
      </c>
      <c r="G4862" s="15"/>
      <c r="H4862" s="15">
        <f t="shared" si="172"/>
        <v>30</v>
      </c>
      <c r="I4862" s="198">
        <f t="shared" si="173"/>
        <v>4</v>
      </c>
    </row>
    <row r="4863" spans="1:9" x14ac:dyDescent="0.3">
      <c r="A4863" s="10">
        <v>43581</v>
      </c>
      <c r="B4863" s="11" t="s">
        <v>193</v>
      </c>
      <c r="C4863" s="11" t="s">
        <v>776</v>
      </c>
      <c r="D4863" s="11" t="s">
        <v>659</v>
      </c>
      <c r="F4863" s="15">
        <f>IF(ISBLANK($D4863),"",IF(ISBLANK($E4863),VLOOKUP($D4863,$J:$K,2,FALSE),VLOOKUP($E4863,'Daycare Packages'!$A:$G,7,FALSE)))</f>
        <v>20</v>
      </c>
      <c r="G4863" s="15"/>
      <c r="H4863" s="15">
        <f t="shared" si="172"/>
        <v>20</v>
      </c>
      <c r="I4863" s="198">
        <f t="shared" si="173"/>
        <v>4</v>
      </c>
    </row>
    <row r="4864" spans="1:9" x14ac:dyDescent="0.3">
      <c r="A4864" s="10">
        <v>43581</v>
      </c>
      <c r="B4864" s="11" t="s">
        <v>749</v>
      </c>
      <c r="C4864" s="11" t="s">
        <v>750</v>
      </c>
      <c r="D4864" s="11" t="s">
        <v>662</v>
      </c>
      <c r="F4864" s="15">
        <f>IF(ISBLANK($D4864),"",IF(ISBLANK($E4864),VLOOKUP($D4864,$J:$K,2,FALSE),VLOOKUP($E4864,'Daycare Packages'!$A:$G,7,FALSE)))</f>
        <v>30</v>
      </c>
      <c r="G4864" s="15"/>
      <c r="H4864" s="15">
        <f t="shared" si="172"/>
        <v>30</v>
      </c>
      <c r="I4864" s="198">
        <f t="shared" si="173"/>
        <v>4</v>
      </c>
    </row>
    <row r="4865" spans="1:9" x14ac:dyDescent="0.3">
      <c r="A4865" s="10">
        <v>43581</v>
      </c>
      <c r="B4865" s="11" t="s">
        <v>172</v>
      </c>
      <c r="C4865" s="11" t="s">
        <v>773</v>
      </c>
      <c r="D4865" s="11" t="s">
        <v>662</v>
      </c>
      <c r="F4865" s="15">
        <f>IF(ISBLANK($D4865),"",IF(ISBLANK($E4865),VLOOKUP($D4865,$J:$K,2,FALSE),VLOOKUP($E4865,'Daycare Packages'!$A:$G,7,FALSE)))</f>
        <v>30</v>
      </c>
      <c r="G4865" s="15"/>
      <c r="H4865" s="15">
        <f t="shared" ref="H4865:H4928" si="174">IF(ISBLANK(D4865),"",SUM(F4865:G4865))</f>
        <v>30</v>
      </c>
      <c r="I4865" s="198">
        <f t="shared" si="173"/>
        <v>4</v>
      </c>
    </row>
    <row r="4866" spans="1:9" x14ac:dyDescent="0.3">
      <c r="A4866" s="10">
        <v>43581</v>
      </c>
      <c r="B4866" s="11" t="s">
        <v>216</v>
      </c>
      <c r="C4866" s="11" t="s">
        <v>448</v>
      </c>
      <c r="D4866" s="11" t="s">
        <v>662</v>
      </c>
      <c r="E4866" s="11">
        <v>6824728</v>
      </c>
      <c r="F4866" s="15">
        <f>IF(ISBLANK($D4866),"",IF(ISBLANK($E4866),VLOOKUP($D4866,$J:$K,2,FALSE),VLOOKUP($E4866,'Daycare Packages'!$A:$G,7,FALSE)))</f>
        <v>27</v>
      </c>
      <c r="G4866" s="15"/>
      <c r="H4866" s="15">
        <f t="shared" si="174"/>
        <v>27</v>
      </c>
      <c r="I4866" s="198">
        <f t="shared" si="173"/>
        <v>4</v>
      </c>
    </row>
    <row r="4867" spans="1:9" x14ac:dyDescent="0.3">
      <c r="A4867" s="10">
        <v>43581</v>
      </c>
      <c r="B4867" s="11" t="s">
        <v>768</v>
      </c>
      <c r="C4867" s="11" t="s">
        <v>548</v>
      </c>
      <c r="D4867" s="11" t="s">
        <v>662</v>
      </c>
      <c r="E4867" s="11">
        <v>6818977</v>
      </c>
      <c r="F4867" s="15">
        <f>IF(ISBLANK($D4867),"",IF(ISBLANK($E4867),VLOOKUP($D4867,$J:$K,2,FALSE),VLOOKUP($E4867,'Daycare Packages'!$A:$G,7,FALSE)))</f>
        <v>27</v>
      </c>
      <c r="G4867" s="15"/>
      <c r="H4867" s="15">
        <f t="shared" si="174"/>
        <v>27</v>
      </c>
      <c r="I4867" s="198">
        <f t="shared" ref="I4867:I4930" si="175">IF(A4867="",0,MONTH(A4867))</f>
        <v>4</v>
      </c>
    </row>
    <row r="4868" spans="1:9" x14ac:dyDescent="0.3">
      <c r="A4868" s="10">
        <v>43581</v>
      </c>
      <c r="B4868" s="11" t="s">
        <v>218</v>
      </c>
      <c r="C4868" s="11" t="s">
        <v>738</v>
      </c>
      <c r="D4868" s="11" t="s">
        <v>662</v>
      </c>
      <c r="E4868" s="11">
        <v>6738001</v>
      </c>
      <c r="F4868" s="15">
        <f>IF(ISBLANK($D4868),"",IF(ISBLANK($E4868),VLOOKUP($D4868,$J:$K,2,FALSE),VLOOKUP($E4868,'Daycare Packages'!$A:$G,7,FALSE)))</f>
        <v>20</v>
      </c>
      <c r="G4868" s="15"/>
      <c r="H4868" s="15">
        <f t="shared" si="174"/>
        <v>20</v>
      </c>
      <c r="I4868" s="198">
        <f t="shared" si="175"/>
        <v>4</v>
      </c>
    </row>
    <row r="4869" spans="1:9" x14ac:dyDescent="0.3">
      <c r="A4869" s="10">
        <v>43581</v>
      </c>
      <c r="B4869" s="11" t="s">
        <v>218</v>
      </c>
      <c r="C4869" s="11" t="s">
        <v>737</v>
      </c>
      <c r="D4869" s="11" t="s">
        <v>662</v>
      </c>
      <c r="E4869" s="11">
        <v>6738001</v>
      </c>
      <c r="F4869" s="15">
        <f>IF(ISBLANK($D4869),"",IF(ISBLANK($E4869),VLOOKUP($D4869,$J:$K,2,FALSE),VLOOKUP($E4869,'Daycare Packages'!$A:$G,7,FALSE)))</f>
        <v>20</v>
      </c>
      <c r="G4869" s="15"/>
      <c r="H4869" s="15">
        <f t="shared" si="174"/>
        <v>20</v>
      </c>
      <c r="I4869" s="198">
        <f t="shared" si="175"/>
        <v>4</v>
      </c>
    </row>
    <row r="4870" spans="1:9" x14ac:dyDescent="0.3">
      <c r="A4870" s="10">
        <v>43581</v>
      </c>
      <c r="B4870" s="11" t="s">
        <v>175</v>
      </c>
      <c r="C4870" s="11" t="s">
        <v>433</v>
      </c>
      <c r="D4870" s="11" t="s">
        <v>662</v>
      </c>
      <c r="E4870" s="11">
        <v>6716814</v>
      </c>
      <c r="F4870" s="15">
        <f>IF(ISBLANK($D4870),"",IF(ISBLANK($E4870),VLOOKUP($D4870,$J:$K,2,FALSE),VLOOKUP($E4870,'Daycare Packages'!$A:$G,7,FALSE)))</f>
        <v>22</v>
      </c>
      <c r="G4870" s="15"/>
      <c r="H4870" s="15">
        <f t="shared" si="174"/>
        <v>22</v>
      </c>
      <c r="I4870" s="198">
        <f t="shared" si="175"/>
        <v>4</v>
      </c>
    </row>
    <row r="4871" spans="1:9" x14ac:dyDescent="0.3">
      <c r="A4871" s="10">
        <v>43581</v>
      </c>
      <c r="B4871" s="11" t="s">
        <v>300</v>
      </c>
      <c r="C4871" s="11" t="s">
        <v>759</v>
      </c>
      <c r="D4871" s="11" t="s">
        <v>662</v>
      </c>
      <c r="F4871" s="15">
        <f>IF(ISBLANK($D4871),"",IF(ISBLANK($E4871),VLOOKUP($D4871,$J:$K,2,FALSE),VLOOKUP($E4871,'Daycare Packages'!$A:$G,7,FALSE)))</f>
        <v>30</v>
      </c>
      <c r="G4871" s="15"/>
      <c r="H4871" s="15">
        <f t="shared" si="174"/>
        <v>30</v>
      </c>
      <c r="I4871" s="198">
        <f t="shared" si="175"/>
        <v>4</v>
      </c>
    </row>
    <row r="4872" spans="1:9" x14ac:dyDescent="0.3">
      <c r="A4872" s="10">
        <v>43581</v>
      </c>
      <c r="B4872" s="11" t="s">
        <v>300</v>
      </c>
      <c r="C4872" s="11" t="s">
        <v>507</v>
      </c>
      <c r="D4872" s="11" t="s">
        <v>662</v>
      </c>
      <c r="F4872" s="15">
        <f>IF(ISBLANK($D4872),"",IF(ISBLANK($E4872),VLOOKUP($D4872,$J:$K,2,FALSE),VLOOKUP($E4872,'Daycare Packages'!$A:$G,7,FALSE)))</f>
        <v>30</v>
      </c>
      <c r="G4872" s="15"/>
      <c r="H4872" s="15">
        <f t="shared" si="174"/>
        <v>30</v>
      </c>
      <c r="I4872" s="198">
        <f t="shared" si="175"/>
        <v>4</v>
      </c>
    </row>
    <row r="4873" spans="1:9" x14ac:dyDescent="0.3">
      <c r="A4873" s="10">
        <v>43581</v>
      </c>
      <c r="B4873" s="11" t="s">
        <v>136</v>
      </c>
      <c r="C4873" s="11" t="s">
        <v>650</v>
      </c>
      <c r="D4873" s="11" t="s">
        <v>662</v>
      </c>
      <c r="E4873" s="11">
        <v>6842833</v>
      </c>
      <c r="F4873" s="15">
        <f>IF(ISBLANK($D4873),"",IF(ISBLANK($E4873),VLOOKUP($D4873,$J:$K,2,FALSE),VLOOKUP($E4873,'Daycare Packages'!$A:$G,7,FALSE)))</f>
        <v>26</v>
      </c>
      <c r="G4873" s="15"/>
      <c r="H4873" s="15">
        <f t="shared" si="174"/>
        <v>26</v>
      </c>
      <c r="I4873" s="198">
        <f t="shared" si="175"/>
        <v>4</v>
      </c>
    </row>
    <row r="4874" spans="1:9" x14ac:dyDescent="0.3">
      <c r="A4874" s="10">
        <v>43581</v>
      </c>
      <c r="B4874" s="11" t="s">
        <v>873</v>
      </c>
      <c r="C4874" s="11" t="s">
        <v>493</v>
      </c>
      <c r="D4874" s="11" t="s">
        <v>662</v>
      </c>
      <c r="F4874" s="15">
        <f>IF(ISBLANK($D4874),"",IF(ISBLANK($E4874),VLOOKUP($D4874,$J:$K,2,FALSE),VLOOKUP($E4874,'Daycare Packages'!$A:$G,7,FALSE)))</f>
        <v>30</v>
      </c>
      <c r="G4874" s="15"/>
      <c r="H4874" s="15">
        <f t="shared" si="174"/>
        <v>30</v>
      </c>
      <c r="I4874" s="198">
        <f t="shared" si="175"/>
        <v>4</v>
      </c>
    </row>
    <row r="4875" spans="1:9" x14ac:dyDescent="0.3">
      <c r="A4875" s="10">
        <v>43581</v>
      </c>
      <c r="B4875" s="11" t="s">
        <v>194</v>
      </c>
      <c r="C4875" s="11" t="s">
        <v>792</v>
      </c>
      <c r="D4875" s="11" t="s">
        <v>662</v>
      </c>
      <c r="E4875" s="11">
        <v>6727744</v>
      </c>
      <c r="F4875" s="15">
        <f>IF(ISBLANK($D4875),"",IF(ISBLANK($E4875),VLOOKUP($D4875,$J:$K,2,FALSE),VLOOKUP($E4875,'Daycare Packages'!$A:$G,7,FALSE)))</f>
        <v>24</v>
      </c>
      <c r="G4875" s="15"/>
      <c r="H4875" s="15">
        <f t="shared" si="174"/>
        <v>24</v>
      </c>
      <c r="I4875" s="198">
        <f t="shared" si="175"/>
        <v>4</v>
      </c>
    </row>
    <row r="4876" spans="1:9" x14ac:dyDescent="0.3">
      <c r="A4876" s="10">
        <v>43581</v>
      </c>
      <c r="B4876" s="11" t="s">
        <v>212</v>
      </c>
      <c r="C4876" s="11" t="s">
        <v>707</v>
      </c>
      <c r="D4876" s="11" t="s">
        <v>662</v>
      </c>
      <c r="F4876" s="15">
        <f>IF(ISBLANK($D4876),"",IF(ISBLANK($E4876),VLOOKUP($D4876,$J:$K,2,FALSE),VLOOKUP($E4876,'Daycare Packages'!$A:$G,7,FALSE)))</f>
        <v>30</v>
      </c>
      <c r="G4876" s="15"/>
      <c r="H4876" s="15">
        <f t="shared" si="174"/>
        <v>30</v>
      </c>
      <c r="I4876" s="198">
        <f t="shared" si="175"/>
        <v>4</v>
      </c>
    </row>
    <row r="4877" spans="1:9" x14ac:dyDescent="0.3">
      <c r="A4877" s="10">
        <v>43581</v>
      </c>
      <c r="B4877" s="11" t="s">
        <v>66</v>
      </c>
      <c r="C4877" s="11" t="s">
        <v>866</v>
      </c>
      <c r="D4877" s="11" t="s">
        <v>662</v>
      </c>
      <c r="E4877" s="11">
        <v>540558</v>
      </c>
      <c r="F4877" s="15">
        <f>IF(ISBLANK($D4877),"",IF(ISBLANK($E4877),VLOOKUP($D4877,$J:$K,2,FALSE),VLOOKUP($E4877,'Daycare Packages'!$A:$G,7,FALSE)))</f>
        <v>20</v>
      </c>
      <c r="G4877" s="15"/>
      <c r="H4877" s="15">
        <f t="shared" si="174"/>
        <v>20</v>
      </c>
      <c r="I4877" s="198">
        <f t="shared" si="175"/>
        <v>4</v>
      </c>
    </row>
    <row r="4878" spans="1:9" x14ac:dyDescent="0.3">
      <c r="A4878" s="10">
        <v>43581</v>
      </c>
      <c r="B4878" s="11" t="s">
        <v>215</v>
      </c>
      <c r="C4878" s="11" t="s">
        <v>741</v>
      </c>
      <c r="D4878" s="11" t="s">
        <v>662</v>
      </c>
      <c r="E4878" s="11">
        <v>6829432</v>
      </c>
      <c r="F4878" s="15">
        <f>IF(ISBLANK($D4878),"",IF(ISBLANK($E4878),VLOOKUP($D4878,$J:$K,2,FALSE),VLOOKUP($E4878,'Daycare Packages'!$A:$G,7,FALSE)))</f>
        <v>27</v>
      </c>
      <c r="G4878" s="15"/>
      <c r="H4878" s="15">
        <f t="shared" si="174"/>
        <v>27</v>
      </c>
      <c r="I4878" s="198">
        <f t="shared" si="175"/>
        <v>4</v>
      </c>
    </row>
    <row r="4879" spans="1:9" x14ac:dyDescent="0.3">
      <c r="A4879" s="10">
        <v>43581</v>
      </c>
      <c r="B4879" s="11" t="s">
        <v>1048</v>
      </c>
      <c r="C4879" s="11" t="s">
        <v>622</v>
      </c>
      <c r="D4879" s="11" t="s">
        <v>662</v>
      </c>
      <c r="F4879" s="15">
        <f>IF(ISBLANK($D4879),"",IF(ISBLANK($E4879),VLOOKUP($D4879,$J:$K,2,FALSE),VLOOKUP($E4879,'Daycare Packages'!$A:$G,7,FALSE)))</f>
        <v>30</v>
      </c>
      <c r="G4879" s="15"/>
      <c r="H4879" s="15">
        <f t="shared" si="174"/>
        <v>30</v>
      </c>
      <c r="I4879" s="198">
        <f t="shared" si="175"/>
        <v>4</v>
      </c>
    </row>
    <row r="4880" spans="1:9" x14ac:dyDescent="0.3">
      <c r="A4880" s="10">
        <v>43581</v>
      </c>
      <c r="B4880" s="11" t="s">
        <v>1048</v>
      </c>
      <c r="C4880" s="11" t="s">
        <v>402</v>
      </c>
      <c r="D4880" s="11" t="s">
        <v>662</v>
      </c>
      <c r="F4880" s="15">
        <f>IF(ISBLANK($D4880),"",IF(ISBLANK($E4880),VLOOKUP($D4880,$J:$K,2,FALSE),VLOOKUP($E4880,'Daycare Packages'!$A:$G,7,FALSE)))</f>
        <v>30</v>
      </c>
      <c r="G4880" s="15"/>
      <c r="H4880" s="15">
        <f t="shared" si="174"/>
        <v>30</v>
      </c>
      <c r="I4880" s="198">
        <f t="shared" si="175"/>
        <v>4</v>
      </c>
    </row>
    <row r="4881" spans="1:9" x14ac:dyDescent="0.3">
      <c r="A4881" s="10">
        <v>43581</v>
      </c>
      <c r="B4881" s="11" t="s">
        <v>845</v>
      </c>
      <c r="C4881" s="11" t="s">
        <v>846</v>
      </c>
      <c r="D4881" s="11" t="s">
        <v>662</v>
      </c>
      <c r="F4881" s="15">
        <f>IF(ISBLANK($D4881),"",IF(ISBLANK($E4881),VLOOKUP($D4881,$J:$K,2,FALSE),VLOOKUP($E4881,'Daycare Packages'!$A:$G,7,FALSE)))</f>
        <v>30</v>
      </c>
      <c r="G4881" s="15"/>
      <c r="H4881" s="15">
        <f t="shared" si="174"/>
        <v>30</v>
      </c>
      <c r="I4881" s="198">
        <f t="shared" si="175"/>
        <v>4</v>
      </c>
    </row>
    <row r="4882" spans="1:9" x14ac:dyDescent="0.3">
      <c r="A4882" s="10">
        <v>43581</v>
      </c>
      <c r="B4882" s="11" t="s">
        <v>663</v>
      </c>
      <c r="C4882" s="11" t="s">
        <v>665</v>
      </c>
      <c r="D4882" s="11" t="s">
        <v>662</v>
      </c>
      <c r="F4882" s="15">
        <f>IF(ISBLANK($D4882),"",IF(ISBLANK($E4882),VLOOKUP($D4882,$J:$K,2,FALSE),VLOOKUP($E4882,'Daycare Packages'!$A:$G,7,FALSE)))</f>
        <v>30</v>
      </c>
      <c r="G4882" s="15"/>
      <c r="H4882" s="15">
        <f t="shared" si="174"/>
        <v>30</v>
      </c>
      <c r="I4882" s="198">
        <f t="shared" si="175"/>
        <v>4</v>
      </c>
    </row>
    <row r="4883" spans="1:9" x14ac:dyDescent="0.3">
      <c r="A4883" s="10">
        <v>43581</v>
      </c>
      <c r="B4883" s="11" t="s">
        <v>663</v>
      </c>
      <c r="C4883" s="11" t="s">
        <v>664</v>
      </c>
      <c r="D4883" s="11" t="s">
        <v>662</v>
      </c>
      <c r="F4883" s="15">
        <f>IF(ISBLANK($D4883),"",IF(ISBLANK($E4883),VLOOKUP($D4883,$J:$K,2,FALSE),VLOOKUP($E4883,'Daycare Packages'!$A:$G,7,FALSE)))</f>
        <v>30</v>
      </c>
      <c r="G4883" s="15"/>
      <c r="H4883" s="15">
        <f t="shared" si="174"/>
        <v>30</v>
      </c>
      <c r="I4883" s="198">
        <f t="shared" si="175"/>
        <v>4</v>
      </c>
    </row>
    <row r="4884" spans="1:9" x14ac:dyDescent="0.3">
      <c r="A4884" s="10">
        <v>43581</v>
      </c>
      <c r="B4884" s="11" t="s">
        <v>174</v>
      </c>
      <c r="C4884" s="11" t="s">
        <v>432</v>
      </c>
      <c r="D4884" s="11" t="s">
        <v>662</v>
      </c>
      <c r="F4884" s="15">
        <f>IF(ISBLANK($D4884),"",IF(ISBLANK($E4884),VLOOKUP($D4884,$J:$K,2,FALSE),VLOOKUP($E4884,'Daycare Packages'!$A:$G,7,FALSE)))</f>
        <v>30</v>
      </c>
      <c r="G4884" s="15"/>
      <c r="H4884" s="15">
        <f t="shared" si="174"/>
        <v>30</v>
      </c>
      <c r="I4884" s="198">
        <f t="shared" si="175"/>
        <v>4</v>
      </c>
    </row>
    <row r="4885" spans="1:9" x14ac:dyDescent="0.3">
      <c r="A4885" s="10">
        <v>43581</v>
      </c>
      <c r="B4885" s="11" t="s">
        <v>494</v>
      </c>
      <c r="C4885" s="11" t="s">
        <v>709</v>
      </c>
      <c r="D4885" s="11" t="s">
        <v>662</v>
      </c>
      <c r="F4885" s="15">
        <f>IF(ISBLANK($D4885),"",IF(ISBLANK($E4885),VLOOKUP($D4885,$J:$K,2,FALSE),VLOOKUP($E4885,'Daycare Packages'!$A:$G,7,FALSE)))</f>
        <v>30</v>
      </c>
      <c r="G4885" s="15"/>
      <c r="H4885" s="15">
        <f t="shared" si="174"/>
        <v>30</v>
      </c>
      <c r="I4885" s="198">
        <f t="shared" si="175"/>
        <v>4</v>
      </c>
    </row>
    <row r="4886" spans="1:9" x14ac:dyDescent="0.3">
      <c r="A4886" s="10">
        <v>43581</v>
      </c>
      <c r="B4886" s="11" t="s">
        <v>494</v>
      </c>
      <c r="C4886" s="11" t="s">
        <v>708</v>
      </c>
      <c r="D4886" s="11" t="s">
        <v>662</v>
      </c>
      <c r="F4886" s="15">
        <f>IF(ISBLANK($D4886),"",IF(ISBLANK($E4886),VLOOKUP($D4886,$J:$K,2,FALSE),VLOOKUP($E4886,'Daycare Packages'!$A:$G,7,FALSE)))</f>
        <v>30</v>
      </c>
      <c r="G4886" s="15"/>
      <c r="H4886" s="15">
        <f t="shared" si="174"/>
        <v>30</v>
      </c>
      <c r="I4886" s="198">
        <f t="shared" si="175"/>
        <v>4</v>
      </c>
    </row>
    <row r="4887" spans="1:9" x14ac:dyDescent="0.3">
      <c r="A4887" s="10">
        <v>43581</v>
      </c>
      <c r="B4887" s="11" t="s">
        <v>183</v>
      </c>
      <c r="C4887" s="11" t="s">
        <v>520</v>
      </c>
      <c r="D4887" s="11" t="s">
        <v>662</v>
      </c>
      <c r="E4887" s="11">
        <v>6807904</v>
      </c>
      <c r="F4887" s="15">
        <f>IF(ISBLANK($D4887),"",IF(ISBLANK($E4887),VLOOKUP($D4887,$J:$K,2,FALSE),VLOOKUP($E4887,'Daycare Packages'!$A:$G,7,FALSE)))</f>
        <v>27</v>
      </c>
      <c r="G4887" s="15"/>
      <c r="H4887" s="15">
        <f t="shared" si="174"/>
        <v>27</v>
      </c>
      <c r="I4887" s="198">
        <f t="shared" si="175"/>
        <v>4</v>
      </c>
    </row>
    <row r="4888" spans="1:9" x14ac:dyDescent="0.3">
      <c r="A4888" s="10">
        <v>43581</v>
      </c>
      <c r="B4888" s="11" t="s">
        <v>148</v>
      </c>
      <c r="C4888" s="11" t="s">
        <v>547</v>
      </c>
      <c r="D4888" s="11" t="s">
        <v>662</v>
      </c>
      <c r="E4888" s="11">
        <v>6730669</v>
      </c>
      <c r="F4888" s="15">
        <f>IF(ISBLANK($D4888),"",IF(ISBLANK($E4888),VLOOKUP($D4888,$J:$K,2,FALSE),VLOOKUP($E4888,'Daycare Packages'!$A:$G,7,FALSE)))</f>
        <v>25</v>
      </c>
      <c r="G4888" s="15"/>
      <c r="H4888" s="15">
        <f t="shared" si="174"/>
        <v>25</v>
      </c>
      <c r="I4888" s="198">
        <f t="shared" si="175"/>
        <v>4</v>
      </c>
    </row>
    <row r="4889" spans="1:9" x14ac:dyDescent="0.3">
      <c r="A4889" s="10">
        <v>43581</v>
      </c>
      <c r="B4889" s="11" t="s">
        <v>214</v>
      </c>
      <c r="C4889" s="11" t="s">
        <v>686</v>
      </c>
      <c r="D4889" s="11" t="s">
        <v>662</v>
      </c>
      <c r="E4889" s="11">
        <v>6783135</v>
      </c>
      <c r="F4889" s="15">
        <f>IF(ISBLANK($D4889),"",IF(ISBLANK($E4889),VLOOKUP($D4889,$J:$K,2,FALSE),VLOOKUP($E4889,'Daycare Packages'!$A:$G,7,FALSE)))</f>
        <v>23.4</v>
      </c>
      <c r="G4889" s="15"/>
      <c r="H4889" s="15">
        <f t="shared" si="174"/>
        <v>23.4</v>
      </c>
      <c r="I4889" s="198">
        <f t="shared" si="175"/>
        <v>4</v>
      </c>
    </row>
    <row r="4890" spans="1:9" x14ac:dyDescent="0.3">
      <c r="A4890" s="10">
        <v>43581</v>
      </c>
      <c r="B4890" s="11" t="s">
        <v>876</v>
      </c>
      <c r="C4890" s="11" t="s">
        <v>877</v>
      </c>
      <c r="D4890" s="11" t="s">
        <v>662</v>
      </c>
      <c r="F4890" s="15">
        <f>IF(ISBLANK($D4890),"",IF(ISBLANK($E4890),VLOOKUP($D4890,$J:$K,2,FALSE),VLOOKUP($E4890,'Daycare Packages'!$A:$G,7,FALSE)))</f>
        <v>30</v>
      </c>
      <c r="G4890" s="15"/>
      <c r="H4890" s="15">
        <f t="shared" si="174"/>
        <v>30</v>
      </c>
      <c r="I4890" s="198">
        <f t="shared" si="175"/>
        <v>4</v>
      </c>
    </row>
    <row r="4891" spans="1:9" x14ac:dyDescent="0.3">
      <c r="A4891" s="10">
        <v>43581</v>
      </c>
      <c r="B4891" s="11" t="s">
        <v>876</v>
      </c>
      <c r="C4891" s="11" t="s">
        <v>878</v>
      </c>
      <c r="D4891" s="11" t="s">
        <v>662</v>
      </c>
      <c r="F4891" s="15">
        <f>IF(ISBLANK($D4891),"",IF(ISBLANK($E4891),VLOOKUP($D4891,$J:$K,2,FALSE),VLOOKUP($E4891,'Daycare Packages'!$A:$G,7,FALSE)))</f>
        <v>30</v>
      </c>
      <c r="G4891" s="15"/>
      <c r="H4891" s="15">
        <f t="shared" si="174"/>
        <v>30</v>
      </c>
      <c r="I4891" s="198">
        <f t="shared" si="175"/>
        <v>4</v>
      </c>
    </row>
    <row r="4892" spans="1:9" x14ac:dyDescent="0.3">
      <c r="A4892" s="10">
        <v>43581</v>
      </c>
      <c r="B4892" s="11" t="s">
        <v>182</v>
      </c>
      <c r="C4892" s="11" t="s">
        <v>685</v>
      </c>
      <c r="D4892" s="11" t="s">
        <v>662</v>
      </c>
      <c r="E4892" s="11">
        <v>6820021</v>
      </c>
      <c r="F4892" s="15">
        <f>IF(ISBLANK($D4892),"",IF(ISBLANK($E4892),VLOOKUP($D4892,$J:$K,2,FALSE),VLOOKUP($E4892,'Daycare Packages'!$A:$G,7,FALSE)))</f>
        <v>20.7</v>
      </c>
      <c r="G4892" s="15"/>
      <c r="H4892" s="15">
        <f t="shared" si="174"/>
        <v>20.7</v>
      </c>
      <c r="I4892" s="198">
        <f t="shared" si="175"/>
        <v>4</v>
      </c>
    </row>
    <row r="4893" spans="1:9" x14ac:dyDescent="0.3">
      <c r="A4893" s="110">
        <v>43581</v>
      </c>
      <c r="B4893" s="111" t="s">
        <v>1334</v>
      </c>
      <c r="C4893" s="111" t="s">
        <v>1335</v>
      </c>
      <c r="D4893" s="111" t="s">
        <v>662</v>
      </c>
      <c r="E4893" s="111">
        <v>6838105</v>
      </c>
      <c r="F4893" s="112">
        <f>IF(ISBLANK($D4893),"",IF(ISBLANK($E4893),VLOOKUP($D4893,$J:$K,2,FALSE),VLOOKUP($E4893,'Daycare Packages'!$A:$G,7,FALSE)))</f>
        <v>26</v>
      </c>
      <c r="G4893" s="112"/>
      <c r="H4893" s="112">
        <f t="shared" si="174"/>
        <v>26</v>
      </c>
      <c r="I4893" s="198">
        <f t="shared" si="175"/>
        <v>4</v>
      </c>
    </row>
    <row r="4894" spans="1:9" x14ac:dyDescent="0.3">
      <c r="A4894" s="55">
        <v>43581</v>
      </c>
      <c r="B4894" s="56" t="s">
        <v>989</v>
      </c>
      <c r="C4894" s="56" t="s">
        <v>765</v>
      </c>
      <c r="D4894" s="56" t="s">
        <v>662</v>
      </c>
      <c r="E4894" s="56"/>
      <c r="F4894" s="59">
        <f>IF(ISBLANK($D4894),"",IF(ISBLANK($E4894),VLOOKUP($D4894,$J:$K,2,FALSE),VLOOKUP($E4894,'Daycare Packages'!$A:$G,7,FALSE)))</f>
        <v>30</v>
      </c>
      <c r="G4894" s="59"/>
      <c r="H4894" s="59">
        <f t="shared" si="174"/>
        <v>30</v>
      </c>
      <c r="I4894" s="198">
        <f t="shared" si="175"/>
        <v>4</v>
      </c>
    </row>
    <row r="4895" spans="1:9" x14ac:dyDescent="0.3">
      <c r="A4895" s="10">
        <v>43582</v>
      </c>
      <c r="B4895" s="11" t="s">
        <v>1311</v>
      </c>
      <c r="C4895" s="11" t="s">
        <v>1312</v>
      </c>
      <c r="D4895" s="11" t="s">
        <v>662</v>
      </c>
      <c r="E4895" s="11">
        <v>6829230</v>
      </c>
      <c r="F4895" s="15">
        <f>IF(ISBLANK($D4895),"",IF(ISBLANK($E4895),VLOOKUP($D4895,$J:$K,2,FALSE),VLOOKUP($E4895,'Daycare Packages'!$A:$G,7,FALSE)))</f>
        <v>23</v>
      </c>
      <c r="G4895" s="15"/>
      <c r="H4895" s="15">
        <f t="shared" si="174"/>
        <v>23</v>
      </c>
      <c r="I4895" s="198">
        <f t="shared" si="175"/>
        <v>4</v>
      </c>
    </row>
    <row r="4896" spans="1:9" x14ac:dyDescent="0.3">
      <c r="A4896" s="10">
        <v>43582</v>
      </c>
      <c r="B4896" s="11" t="s">
        <v>680</v>
      </c>
      <c r="C4896" s="11" t="s">
        <v>1396</v>
      </c>
      <c r="D4896" s="11" t="s">
        <v>662</v>
      </c>
      <c r="F4896" s="15">
        <f>IF(ISBLANK($D4896),"",IF(ISBLANK($E4896),VLOOKUP($D4896,$J:$K,2,FALSE),VLOOKUP($E4896,'Daycare Packages'!$A:$G,7,FALSE)))</f>
        <v>30</v>
      </c>
      <c r="G4896" s="15">
        <v>-4.5</v>
      </c>
      <c r="H4896" s="15">
        <f t="shared" si="174"/>
        <v>25.5</v>
      </c>
      <c r="I4896" s="198">
        <f t="shared" si="175"/>
        <v>4</v>
      </c>
    </row>
    <row r="4897" spans="1:9" x14ac:dyDescent="0.3">
      <c r="A4897" s="10">
        <v>43582</v>
      </c>
      <c r="B4897" s="11" t="s">
        <v>680</v>
      </c>
      <c r="C4897" s="11" t="s">
        <v>592</v>
      </c>
      <c r="D4897" s="11" t="s">
        <v>662</v>
      </c>
      <c r="F4897" s="15">
        <f>IF(ISBLANK($D4897),"",IF(ISBLANK($E4897),VLOOKUP($D4897,$J:$K,2,FALSE),VLOOKUP($E4897,'Daycare Packages'!$A:$G,7,FALSE)))</f>
        <v>30</v>
      </c>
      <c r="G4897" s="15">
        <v>-4.5</v>
      </c>
      <c r="H4897" s="15">
        <f t="shared" si="174"/>
        <v>25.5</v>
      </c>
      <c r="I4897" s="198">
        <f t="shared" si="175"/>
        <v>4</v>
      </c>
    </row>
    <row r="4898" spans="1:9" x14ac:dyDescent="0.3">
      <c r="A4898" s="10">
        <v>43582</v>
      </c>
      <c r="B4898" s="11" t="s">
        <v>751</v>
      </c>
      <c r="C4898" s="11" t="s">
        <v>752</v>
      </c>
      <c r="D4898" s="11" t="s">
        <v>662</v>
      </c>
      <c r="F4898" s="15">
        <f>IF(ISBLANK($D4898),"",IF(ISBLANK($E4898),VLOOKUP($D4898,$J:$K,2,FALSE),VLOOKUP($E4898,'Daycare Packages'!$A:$G,7,FALSE)))</f>
        <v>30</v>
      </c>
      <c r="G4898" s="15"/>
      <c r="H4898" s="15">
        <f t="shared" si="174"/>
        <v>30</v>
      </c>
      <c r="I4898" s="198">
        <f t="shared" si="175"/>
        <v>4</v>
      </c>
    </row>
    <row r="4899" spans="1:9" x14ac:dyDescent="0.3">
      <c r="A4899" s="10">
        <v>43582</v>
      </c>
      <c r="B4899" s="11" t="s">
        <v>836</v>
      </c>
      <c r="C4899" s="11" t="s">
        <v>498</v>
      </c>
      <c r="D4899" s="11" t="s">
        <v>662</v>
      </c>
      <c r="F4899" s="15">
        <f>IF(ISBLANK($D4899),"",IF(ISBLANK($E4899),VLOOKUP($D4899,$J:$K,2,FALSE),VLOOKUP($E4899,'Daycare Packages'!$A:$G,7,FALSE)))</f>
        <v>30</v>
      </c>
      <c r="G4899" s="15"/>
      <c r="H4899" s="15">
        <f t="shared" si="174"/>
        <v>30</v>
      </c>
      <c r="I4899" s="198">
        <f t="shared" si="175"/>
        <v>4</v>
      </c>
    </row>
    <row r="4900" spans="1:9" x14ac:dyDescent="0.3">
      <c r="A4900" s="10">
        <v>43582</v>
      </c>
      <c r="B4900" s="11" t="s">
        <v>855</v>
      </c>
      <c r="C4900" s="11" t="s">
        <v>856</v>
      </c>
      <c r="D4900" s="11" t="s">
        <v>662</v>
      </c>
      <c r="F4900" s="15">
        <f>IF(ISBLANK($D4900),"",IF(ISBLANK($E4900),VLOOKUP($D4900,$J:$K,2,FALSE),VLOOKUP($E4900,'Daycare Packages'!$A:$G,7,FALSE)))</f>
        <v>30</v>
      </c>
      <c r="G4900" s="15"/>
      <c r="H4900" s="15">
        <f t="shared" si="174"/>
        <v>30</v>
      </c>
      <c r="I4900" s="198">
        <f t="shared" si="175"/>
        <v>4</v>
      </c>
    </row>
    <row r="4901" spans="1:9" x14ac:dyDescent="0.3">
      <c r="A4901" s="10">
        <v>43582</v>
      </c>
      <c r="B4901" s="11" t="s">
        <v>134</v>
      </c>
      <c r="C4901" s="11" t="s">
        <v>883</v>
      </c>
      <c r="D4901" s="11" t="s">
        <v>662</v>
      </c>
      <c r="E4901" s="11">
        <v>6826059</v>
      </c>
      <c r="F4901" s="15">
        <f>IF(ISBLANK($D4901),"",IF(ISBLANK($E4901),VLOOKUP($D4901,$J:$K,2,FALSE),VLOOKUP($E4901,'Daycare Packages'!$A:$G,7,FALSE)))</f>
        <v>27</v>
      </c>
      <c r="G4901" s="15"/>
      <c r="H4901" s="15">
        <f t="shared" si="174"/>
        <v>27</v>
      </c>
      <c r="I4901" s="198">
        <f t="shared" si="175"/>
        <v>4</v>
      </c>
    </row>
    <row r="4902" spans="1:9" x14ac:dyDescent="0.3">
      <c r="A4902" s="10">
        <v>43582</v>
      </c>
      <c r="B4902" s="11" t="s">
        <v>1282</v>
      </c>
      <c r="C4902" s="11" t="s">
        <v>754</v>
      </c>
      <c r="D4902" s="11" t="s">
        <v>662</v>
      </c>
      <c r="E4902" s="11">
        <v>6822679</v>
      </c>
      <c r="F4902" s="15">
        <f>IF(ISBLANK($D4902),"",IF(ISBLANK($E4902),VLOOKUP($D4902,$J:$K,2,FALSE),VLOOKUP($E4902,'Daycare Packages'!$A:$G,7,FALSE)))</f>
        <v>27</v>
      </c>
      <c r="G4902" s="15"/>
      <c r="H4902" s="15">
        <f t="shared" si="174"/>
        <v>27</v>
      </c>
      <c r="I4902" s="198">
        <f t="shared" si="175"/>
        <v>4</v>
      </c>
    </row>
    <row r="4903" spans="1:9" x14ac:dyDescent="0.3">
      <c r="A4903" s="10">
        <v>43582</v>
      </c>
      <c r="B4903" s="11" t="s">
        <v>127</v>
      </c>
      <c r="C4903" s="11" t="s">
        <v>715</v>
      </c>
      <c r="D4903" s="11" t="s">
        <v>662</v>
      </c>
      <c r="E4903" s="11">
        <v>6756191</v>
      </c>
      <c r="F4903" s="15">
        <f>IF(ISBLANK($D4903),"",IF(ISBLANK($E4903),VLOOKUP($D4903,$J:$K,2,FALSE),VLOOKUP($E4903,'Daycare Packages'!$A:$G,7,FALSE)))</f>
        <v>23</v>
      </c>
      <c r="G4903" s="15"/>
      <c r="H4903" s="15">
        <f t="shared" si="174"/>
        <v>23</v>
      </c>
      <c r="I4903" s="198">
        <f t="shared" si="175"/>
        <v>4</v>
      </c>
    </row>
    <row r="4904" spans="1:9" x14ac:dyDescent="0.3">
      <c r="A4904" s="10">
        <v>43582</v>
      </c>
      <c r="B4904" s="11" t="s">
        <v>1334</v>
      </c>
      <c r="C4904" s="11" t="s">
        <v>1335</v>
      </c>
      <c r="D4904" s="11" t="s">
        <v>662</v>
      </c>
      <c r="E4904" s="11">
        <v>6838105</v>
      </c>
      <c r="F4904" s="15">
        <f>IF(ISBLANK($D4904),"",IF(ISBLANK($E4904),VLOOKUP($D4904,$J:$K,2,FALSE),VLOOKUP($E4904,'Daycare Packages'!$A:$G,7,FALSE)))</f>
        <v>26</v>
      </c>
      <c r="G4904" s="15"/>
      <c r="H4904" s="15">
        <f t="shared" si="174"/>
        <v>26</v>
      </c>
      <c r="I4904" s="198">
        <f t="shared" si="175"/>
        <v>4</v>
      </c>
    </row>
    <row r="4905" spans="1:9" x14ac:dyDescent="0.3">
      <c r="A4905" s="10">
        <v>43582</v>
      </c>
      <c r="B4905" s="11" t="s">
        <v>663</v>
      </c>
      <c r="C4905" s="11" t="s">
        <v>664</v>
      </c>
      <c r="D4905" s="11" t="s">
        <v>662</v>
      </c>
      <c r="F4905" s="15">
        <f>IF(ISBLANK($D4905),"",IF(ISBLANK($E4905),VLOOKUP($D4905,$J:$K,2,FALSE),VLOOKUP($E4905,'Daycare Packages'!$A:$G,7,FALSE)))</f>
        <v>30</v>
      </c>
      <c r="G4905" s="15"/>
      <c r="H4905" s="15">
        <f t="shared" si="174"/>
        <v>30</v>
      </c>
      <c r="I4905" s="198">
        <f t="shared" si="175"/>
        <v>4</v>
      </c>
    </row>
    <row r="4906" spans="1:9" x14ac:dyDescent="0.3">
      <c r="A4906" s="10">
        <v>43582</v>
      </c>
      <c r="B4906" s="11" t="s">
        <v>663</v>
      </c>
      <c r="C4906" s="11" t="s">
        <v>665</v>
      </c>
      <c r="D4906" s="11" t="s">
        <v>662</v>
      </c>
      <c r="F4906" s="15">
        <f>IF(ISBLANK($D4906),"",IF(ISBLANK($E4906),VLOOKUP($D4906,$J:$K,2,FALSE),VLOOKUP($E4906,'Daycare Packages'!$A:$G,7,FALSE)))</f>
        <v>30</v>
      </c>
      <c r="G4906" s="15"/>
      <c r="H4906" s="15">
        <f t="shared" si="174"/>
        <v>30</v>
      </c>
      <c r="I4906" s="198">
        <f t="shared" si="175"/>
        <v>4</v>
      </c>
    </row>
    <row r="4907" spans="1:9" x14ac:dyDescent="0.3">
      <c r="A4907" s="10">
        <v>43582</v>
      </c>
      <c r="B4907" s="11" t="s">
        <v>182</v>
      </c>
      <c r="C4907" s="11" t="s">
        <v>685</v>
      </c>
      <c r="D4907" s="11" t="s">
        <v>662</v>
      </c>
      <c r="E4907" s="11">
        <v>6820021</v>
      </c>
      <c r="F4907" s="15">
        <f>IF(ISBLANK($D4907),"",IF(ISBLANK($E4907),VLOOKUP($D4907,$J:$K,2,FALSE),VLOOKUP($E4907,'Daycare Packages'!$A:$G,7,FALSE)))</f>
        <v>20.7</v>
      </c>
      <c r="G4907" s="15"/>
      <c r="H4907" s="15">
        <f t="shared" si="174"/>
        <v>20.7</v>
      </c>
      <c r="I4907" s="198">
        <f t="shared" si="175"/>
        <v>4</v>
      </c>
    </row>
    <row r="4908" spans="1:9" x14ac:dyDescent="0.3">
      <c r="A4908" s="10">
        <v>43582</v>
      </c>
      <c r="B4908" s="11" t="s">
        <v>174</v>
      </c>
      <c r="C4908" s="11" t="s">
        <v>432</v>
      </c>
      <c r="D4908" s="11" t="s">
        <v>662</v>
      </c>
      <c r="F4908" s="15">
        <f>IF(ISBLANK($D4908),"",IF(ISBLANK($E4908),VLOOKUP($D4908,$J:$K,2,FALSE),VLOOKUP($E4908,'Daycare Packages'!$A:$G,7,FALSE)))</f>
        <v>30</v>
      </c>
      <c r="G4908" s="15"/>
      <c r="H4908" s="15">
        <f t="shared" si="174"/>
        <v>30</v>
      </c>
      <c r="I4908" s="198">
        <f t="shared" si="175"/>
        <v>4</v>
      </c>
    </row>
    <row r="4909" spans="1:9" x14ac:dyDescent="0.3">
      <c r="A4909" s="10">
        <v>43582</v>
      </c>
      <c r="B4909" s="11" t="s">
        <v>1221</v>
      </c>
      <c r="C4909" s="11" t="s">
        <v>1222</v>
      </c>
      <c r="D4909" s="11" t="s">
        <v>662</v>
      </c>
      <c r="E4909" s="11">
        <v>6812344</v>
      </c>
      <c r="F4909" s="15">
        <f>IF(ISBLANK($D4909),"",IF(ISBLANK($E4909),VLOOKUP($D4909,$J:$K,2,FALSE),VLOOKUP($E4909,'Daycare Packages'!$A:$G,7,FALSE)))</f>
        <v>26</v>
      </c>
      <c r="G4909" s="15"/>
      <c r="H4909" s="15">
        <f t="shared" si="174"/>
        <v>26</v>
      </c>
      <c r="I4909" s="198">
        <f t="shared" si="175"/>
        <v>4</v>
      </c>
    </row>
    <row r="4910" spans="1:9" x14ac:dyDescent="0.3">
      <c r="A4910" s="10">
        <v>43582</v>
      </c>
      <c r="B4910" s="11" t="s">
        <v>896</v>
      </c>
      <c r="C4910" s="11" t="s">
        <v>897</v>
      </c>
      <c r="D4910" s="11" t="s">
        <v>662</v>
      </c>
      <c r="F4910" s="15">
        <f>IF(ISBLANK($D4910),"",IF(ISBLANK($E4910),VLOOKUP($D4910,$J:$K,2,FALSE),VLOOKUP($E4910,'Daycare Packages'!$A:$G,7,FALSE)))</f>
        <v>30</v>
      </c>
      <c r="G4910" s="15"/>
      <c r="H4910" s="15">
        <f t="shared" si="174"/>
        <v>30</v>
      </c>
      <c r="I4910" s="198">
        <f t="shared" si="175"/>
        <v>4</v>
      </c>
    </row>
    <row r="4911" spans="1:9" x14ac:dyDescent="0.3">
      <c r="A4911" s="55">
        <v>43582</v>
      </c>
      <c r="B4911" s="56" t="s">
        <v>896</v>
      </c>
      <c r="C4911" s="56" t="s">
        <v>461</v>
      </c>
      <c r="D4911" s="56" t="s">
        <v>662</v>
      </c>
      <c r="E4911" s="56"/>
      <c r="F4911" s="59">
        <f>IF(ISBLANK($D4911),"",IF(ISBLANK($E4911),VLOOKUP($D4911,$J:$K,2,FALSE),VLOOKUP($E4911,'Daycare Packages'!$A:$G,7,FALSE)))</f>
        <v>30</v>
      </c>
      <c r="G4911" s="59"/>
      <c r="H4911" s="59">
        <f t="shared" si="174"/>
        <v>30</v>
      </c>
      <c r="I4911" s="198">
        <f t="shared" si="175"/>
        <v>4</v>
      </c>
    </row>
    <row r="4912" spans="1:9" x14ac:dyDescent="0.3">
      <c r="A4912" s="10">
        <v>43583</v>
      </c>
      <c r="B4912" s="11" t="s">
        <v>784</v>
      </c>
      <c r="C4912" s="11" t="s">
        <v>785</v>
      </c>
      <c r="D4912" s="11" t="s">
        <v>662</v>
      </c>
      <c r="F4912" s="15">
        <f>IF(ISBLANK($D4912),"",IF(ISBLANK($E4912),VLOOKUP($D4912,$J:$K,2,FALSE),VLOOKUP($E4912,'Daycare Packages'!$A:$G,7,FALSE)))</f>
        <v>30</v>
      </c>
      <c r="G4912" s="15"/>
      <c r="H4912" s="15">
        <f t="shared" si="174"/>
        <v>30</v>
      </c>
      <c r="I4912" s="198">
        <f t="shared" si="175"/>
        <v>4</v>
      </c>
    </row>
    <row r="4913" spans="1:9" x14ac:dyDescent="0.3">
      <c r="A4913" s="10">
        <v>43583</v>
      </c>
      <c r="B4913" s="11" t="s">
        <v>663</v>
      </c>
      <c r="C4913" s="11" t="s">
        <v>664</v>
      </c>
      <c r="D4913" s="11" t="s">
        <v>662</v>
      </c>
      <c r="F4913" s="15">
        <f>IF(ISBLANK($D4913),"",IF(ISBLANK($E4913),VLOOKUP($D4913,$J:$K,2,FALSE),VLOOKUP($E4913,'Daycare Packages'!$A:$G,7,FALSE)))</f>
        <v>30</v>
      </c>
      <c r="G4913" s="15"/>
      <c r="H4913" s="15">
        <f t="shared" si="174"/>
        <v>30</v>
      </c>
      <c r="I4913" s="198">
        <f t="shared" si="175"/>
        <v>4</v>
      </c>
    </row>
    <row r="4914" spans="1:9" x14ac:dyDescent="0.3">
      <c r="A4914" s="10">
        <v>43583</v>
      </c>
      <c r="B4914" s="11" t="s">
        <v>663</v>
      </c>
      <c r="C4914" s="11" t="s">
        <v>665</v>
      </c>
      <c r="D4914" s="11" t="s">
        <v>662</v>
      </c>
      <c r="F4914" s="15">
        <f>IF(ISBLANK($D4914),"",IF(ISBLANK($E4914),VLOOKUP($D4914,$J:$K,2,FALSE),VLOOKUP($E4914,'Daycare Packages'!$A:$G,7,FALSE)))</f>
        <v>30</v>
      </c>
      <c r="G4914" s="15"/>
      <c r="H4914" s="15">
        <f t="shared" si="174"/>
        <v>30</v>
      </c>
      <c r="I4914" s="198">
        <f t="shared" si="175"/>
        <v>4</v>
      </c>
    </row>
    <row r="4915" spans="1:9" x14ac:dyDescent="0.3">
      <c r="A4915" s="10">
        <v>43583</v>
      </c>
      <c r="B4915" s="11" t="s">
        <v>783</v>
      </c>
      <c r="C4915" s="11" t="s">
        <v>514</v>
      </c>
      <c r="D4915" s="11" t="s">
        <v>662</v>
      </c>
      <c r="F4915" s="15">
        <f>IF(ISBLANK($D4915),"",IF(ISBLANK($E4915),VLOOKUP($D4915,$J:$K,2,FALSE),VLOOKUP($E4915,'Daycare Packages'!$A:$G,7,FALSE)))</f>
        <v>30</v>
      </c>
      <c r="G4915" s="15"/>
      <c r="H4915" s="15">
        <f t="shared" si="174"/>
        <v>30</v>
      </c>
      <c r="I4915" s="198">
        <f t="shared" si="175"/>
        <v>4</v>
      </c>
    </row>
    <row r="4916" spans="1:9" x14ac:dyDescent="0.3">
      <c r="A4916" s="10">
        <v>43583</v>
      </c>
      <c r="B4916" s="11" t="s">
        <v>151</v>
      </c>
      <c r="C4916" s="11" t="s">
        <v>578</v>
      </c>
      <c r="D4916" s="11" t="s">
        <v>662</v>
      </c>
      <c r="E4916" s="11">
        <v>6695845</v>
      </c>
      <c r="F4916" s="15">
        <f>IF(ISBLANK($D4916),"",IF(ISBLANK($E4916),VLOOKUP($D4916,$J:$K,2,FALSE),VLOOKUP($E4916,'Daycare Packages'!$A:$G,7,FALSE)))</f>
        <v>22</v>
      </c>
      <c r="G4916" s="15"/>
      <c r="H4916" s="15">
        <f t="shared" si="174"/>
        <v>22</v>
      </c>
      <c r="I4916" s="198">
        <f t="shared" si="175"/>
        <v>4</v>
      </c>
    </row>
    <row r="4917" spans="1:9" x14ac:dyDescent="0.3">
      <c r="A4917" s="55">
        <v>43583</v>
      </c>
      <c r="B4917" s="56" t="s">
        <v>182</v>
      </c>
      <c r="C4917" s="56" t="s">
        <v>685</v>
      </c>
      <c r="D4917" s="56" t="s">
        <v>662</v>
      </c>
      <c r="E4917" s="56">
        <v>6820021</v>
      </c>
      <c r="F4917" s="59">
        <f>IF(ISBLANK($D4917),"",IF(ISBLANK($E4917),VLOOKUP($D4917,$J:$K,2,FALSE),VLOOKUP($E4917,'Daycare Packages'!$A:$G,7,FALSE)))</f>
        <v>20.7</v>
      </c>
      <c r="G4917" s="59"/>
      <c r="H4917" s="59">
        <f t="shared" si="174"/>
        <v>20.7</v>
      </c>
      <c r="I4917" s="198">
        <f t="shared" si="175"/>
        <v>4</v>
      </c>
    </row>
    <row r="4918" spans="1:9" x14ac:dyDescent="0.3">
      <c r="A4918" s="10">
        <v>43584</v>
      </c>
      <c r="B4918" s="11" t="s">
        <v>205</v>
      </c>
      <c r="C4918" s="11" t="s">
        <v>863</v>
      </c>
      <c r="D4918" s="11" t="s">
        <v>659</v>
      </c>
      <c r="E4918" s="11">
        <v>6810064</v>
      </c>
      <c r="F4918" s="15">
        <f>IF(ISBLANK($D4918),"",IF(ISBLANK($E4918),VLOOKUP($D4918,$J:$K,2,FALSE),VLOOKUP($E4918,'Daycare Packages'!$A:$G,7,FALSE)))</f>
        <v>19</v>
      </c>
      <c r="G4918" s="15"/>
      <c r="H4918" s="15">
        <f t="shared" si="174"/>
        <v>19</v>
      </c>
      <c r="I4918" s="198">
        <f t="shared" si="175"/>
        <v>4</v>
      </c>
    </row>
    <row r="4919" spans="1:9" x14ac:dyDescent="0.3">
      <c r="A4919" s="10">
        <v>43584</v>
      </c>
      <c r="B4919" s="11" t="s">
        <v>1435</v>
      </c>
      <c r="C4919" s="11" t="s">
        <v>448</v>
      </c>
      <c r="D4919" s="11" t="s">
        <v>671</v>
      </c>
      <c r="F4919" s="15">
        <f>IF(ISBLANK($D4919),"",IF(ISBLANK($E4919),VLOOKUP($D4919,$J:$K,2,FALSE),VLOOKUP($E4919,'Daycare Packages'!$A:$G,7,FALSE)))</f>
        <v>0</v>
      </c>
      <c r="G4919" s="15"/>
      <c r="H4919" s="15">
        <f t="shared" si="174"/>
        <v>0</v>
      </c>
      <c r="I4919" s="198">
        <f t="shared" si="175"/>
        <v>4</v>
      </c>
    </row>
    <row r="4920" spans="1:9" x14ac:dyDescent="0.3">
      <c r="A4920" s="10">
        <v>43584</v>
      </c>
      <c r="B4920" s="11" t="s">
        <v>152</v>
      </c>
      <c r="C4920" s="11" t="s">
        <v>679</v>
      </c>
      <c r="D4920" s="11" t="s">
        <v>662</v>
      </c>
      <c r="E4920" s="11">
        <v>6804823</v>
      </c>
      <c r="F4920" s="15">
        <f>IF(ISBLANK($D4920),"",IF(ISBLANK($E4920),VLOOKUP($D4920,$J:$K,2,FALSE),VLOOKUP($E4920,'Daycare Packages'!$A:$G,7,FALSE)))</f>
        <v>23</v>
      </c>
      <c r="G4920" s="15"/>
      <c r="H4920" s="15">
        <f t="shared" si="174"/>
        <v>23</v>
      </c>
      <c r="I4920" s="198">
        <f t="shared" si="175"/>
        <v>4</v>
      </c>
    </row>
    <row r="4921" spans="1:9" x14ac:dyDescent="0.3">
      <c r="A4921" s="10">
        <v>43584</v>
      </c>
      <c r="B4921" s="11" t="s">
        <v>190</v>
      </c>
      <c r="C4921" s="11" t="s">
        <v>718</v>
      </c>
      <c r="D4921" s="11" t="s">
        <v>659</v>
      </c>
      <c r="F4921" s="15">
        <f>IF(ISBLANK($D4921),"",IF(ISBLANK($E4921),VLOOKUP($D4921,$J:$K,2,FALSE),VLOOKUP($E4921,'Daycare Packages'!$A:$G,7,FALSE)))</f>
        <v>20</v>
      </c>
      <c r="G4921" s="15"/>
      <c r="H4921" s="15">
        <f t="shared" si="174"/>
        <v>20</v>
      </c>
      <c r="I4921" s="198">
        <f t="shared" si="175"/>
        <v>4</v>
      </c>
    </row>
    <row r="4922" spans="1:9" x14ac:dyDescent="0.3">
      <c r="A4922" s="10">
        <v>43584</v>
      </c>
      <c r="B4922" s="11" t="s">
        <v>131</v>
      </c>
      <c r="C4922" s="11" t="s">
        <v>553</v>
      </c>
      <c r="D4922" s="11" t="s">
        <v>659</v>
      </c>
      <c r="E4922" s="11">
        <v>6730496</v>
      </c>
      <c r="F4922" s="15">
        <f>IF(ISBLANK($D4922),"",IF(ISBLANK($E4922),VLOOKUP($D4922,$J:$K,2,FALSE),VLOOKUP($E4922,'Daycare Packages'!$A:$G,7,FALSE)))</f>
        <v>16</v>
      </c>
      <c r="G4922" s="15"/>
      <c r="H4922" s="15">
        <f t="shared" si="174"/>
        <v>16</v>
      </c>
      <c r="I4922" s="198">
        <f t="shared" si="175"/>
        <v>4</v>
      </c>
    </row>
    <row r="4923" spans="1:9" x14ac:dyDescent="0.3">
      <c r="A4923" s="10">
        <v>43584</v>
      </c>
      <c r="B4923" s="11" t="s">
        <v>760</v>
      </c>
      <c r="C4923" s="11" t="s">
        <v>761</v>
      </c>
      <c r="D4923" s="11" t="s">
        <v>659</v>
      </c>
      <c r="F4923" s="15">
        <f>IF(ISBLANK($D4923),"",IF(ISBLANK($E4923),VLOOKUP($D4923,$J:$K,2,FALSE),VLOOKUP($E4923,'Daycare Packages'!$A:$G,7,FALSE)))</f>
        <v>20</v>
      </c>
      <c r="G4923" s="15"/>
      <c r="H4923" s="15">
        <f t="shared" si="174"/>
        <v>20</v>
      </c>
      <c r="I4923" s="198">
        <f t="shared" si="175"/>
        <v>4</v>
      </c>
    </row>
    <row r="4924" spans="1:9" x14ac:dyDescent="0.3">
      <c r="A4924" s="10">
        <v>43584</v>
      </c>
      <c r="B4924" s="11" t="s">
        <v>828</v>
      </c>
      <c r="C4924" s="11" t="s">
        <v>829</v>
      </c>
      <c r="D4924" s="11" t="s">
        <v>659</v>
      </c>
      <c r="F4924" s="15">
        <f>IF(ISBLANK($D4924),"",IF(ISBLANK($E4924),VLOOKUP($D4924,$J:$K,2,FALSE),VLOOKUP($E4924,'Daycare Packages'!$A:$G,7,FALSE)))</f>
        <v>20</v>
      </c>
      <c r="G4924" s="15"/>
      <c r="H4924" s="15">
        <f t="shared" si="174"/>
        <v>20</v>
      </c>
      <c r="I4924" s="198">
        <f t="shared" si="175"/>
        <v>4</v>
      </c>
    </row>
    <row r="4925" spans="1:9" x14ac:dyDescent="0.3">
      <c r="A4925" s="10">
        <v>43584</v>
      </c>
      <c r="B4925" s="11" t="s">
        <v>749</v>
      </c>
      <c r="C4925" s="11" t="s">
        <v>750</v>
      </c>
      <c r="D4925" s="11" t="s">
        <v>659</v>
      </c>
      <c r="F4925" s="15">
        <f>IF(ISBLANK($D4925),"",IF(ISBLANK($E4925),VLOOKUP($D4925,$J:$K,2,FALSE),VLOOKUP($E4925,'Daycare Packages'!$A:$G,7,FALSE)))</f>
        <v>20</v>
      </c>
      <c r="G4925" s="15"/>
      <c r="H4925" s="15">
        <f t="shared" si="174"/>
        <v>20</v>
      </c>
      <c r="I4925" s="198">
        <f t="shared" si="175"/>
        <v>4</v>
      </c>
    </row>
    <row r="4926" spans="1:9" x14ac:dyDescent="0.3">
      <c r="A4926" s="10">
        <v>43584</v>
      </c>
      <c r="B4926" s="11" t="s">
        <v>165</v>
      </c>
      <c r="C4926" s="11" t="s">
        <v>765</v>
      </c>
      <c r="D4926" s="11" t="s">
        <v>662</v>
      </c>
      <c r="E4926" s="11">
        <v>6843245</v>
      </c>
      <c r="F4926" s="15">
        <f>IF(ISBLANK($D4926),"",IF(ISBLANK($E4926),VLOOKUP($D4926,$J:$K,2,FALSE),VLOOKUP($E4926,'Daycare Packages'!$A:$G,7,FALSE)))</f>
        <v>27</v>
      </c>
      <c r="G4926" s="15"/>
      <c r="H4926" s="15">
        <f t="shared" si="174"/>
        <v>27</v>
      </c>
      <c r="I4926" s="198">
        <f t="shared" si="175"/>
        <v>4</v>
      </c>
    </row>
    <row r="4927" spans="1:9" x14ac:dyDescent="0.3">
      <c r="A4927" s="10">
        <v>43584</v>
      </c>
      <c r="B4927" s="11" t="s">
        <v>1171</v>
      </c>
      <c r="C4927" s="11" t="s">
        <v>1172</v>
      </c>
      <c r="D4927" s="11" t="s">
        <v>662</v>
      </c>
      <c r="E4927" s="11">
        <v>6826791</v>
      </c>
      <c r="F4927" s="15">
        <f>IF(ISBLANK($D4927),"",IF(ISBLANK($E4927),VLOOKUP($D4927,$J:$K,2,FALSE),VLOOKUP($E4927,'Daycare Packages'!$A:$G,7,FALSE)))</f>
        <v>27</v>
      </c>
      <c r="G4927" s="15"/>
      <c r="H4927" s="15">
        <f t="shared" si="174"/>
        <v>27</v>
      </c>
      <c r="I4927" s="198">
        <f t="shared" si="175"/>
        <v>4</v>
      </c>
    </row>
    <row r="4928" spans="1:9" x14ac:dyDescent="0.3">
      <c r="A4928" s="10">
        <v>43584</v>
      </c>
      <c r="B4928" s="11" t="s">
        <v>215</v>
      </c>
      <c r="C4928" s="11" t="s">
        <v>741</v>
      </c>
      <c r="D4928" s="11" t="s">
        <v>662</v>
      </c>
      <c r="E4928" s="11">
        <v>6829432</v>
      </c>
      <c r="F4928" s="15">
        <f>IF(ISBLANK($D4928),"",IF(ISBLANK($E4928),VLOOKUP($D4928,$J:$K,2,FALSE),VLOOKUP($E4928,'Daycare Packages'!$A:$G,7,FALSE)))</f>
        <v>27</v>
      </c>
      <c r="G4928" s="15"/>
      <c r="H4928" s="15">
        <f t="shared" si="174"/>
        <v>27</v>
      </c>
      <c r="I4928" s="198">
        <f t="shared" si="175"/>
        <v>4</v>
      </c>
    </row>
    <row r="4929" spans="1:9" x14ac:dyDescent="0.3">
      <c r="A4929" s="10">
        <v>43584</v>
      </c>
      <c r="B4929" s="11" t="s">
        <v>1311</v>
      </c>
      <c r="C4929" s="11" t="s">
        <v>1312</v>
      </c>
      <c r="D4929" s="11" t="s">
        <v>662</v>
      </c>
      <c r="E4929" s="11">
        <v>6829230</v>
      </c>
      <c r="F4929" s="15">
        <f>IF(ISBLANK($D4929),"",IF(ISBLANK($E4929),VLOOKUP($D4929,$J:$K,2,FALSE),VLOOKUP($E4929,'Daycare Packages'!$A:$G,7,FALSE)))</f>
        <v>23</v>
      </c>
      <c r="G4929" s="15"/>
      <c r="H4929" s="15">
        <f t="shared" ref="H4929:H4992" si="176">IF(ISBLANK(D4929),"",SUM(F4929:G4929))</f>
        <v>23</v>
      </c>
      <c r="I4929" s="198">
        <f t="shared" si="175"/>
        <v>4</v>
      </c>
    </row>
    <row r="4930" spans="1:9" x14ac:dyDescent="0.3">
      <c r="A4930" s="10">
        <v>43584</v>
      </c>
      <c r="B4930" s="11" t="s">
        <v>751</v>
      </c>
      <c r="C4930" s="11" t="s">
        <v>752</v>
      </c>
      <c r="D4930" s="11" t="s">
        <v>662</v>
      </c>
      <c r="F4930" s="15">
        <f>IF(ISBLANK($D4930),"",IF(ISBLANK($E4930),VLOOKUP($D4930,$J:$K,2,FALSE),VLOOKUP($E4930,'Daycare Packages'!$A:$G,7,FALSE)))</f>
        <v>30</v>
      </c>
      <c r="G4930" s="15"/>
      <c r="H4930" s="15">
        <f t="shared" si="176"/>
        <v>30</v>
      </c>
      <c r="I4930" s="198">
        <f t="shared" si="175"/>
        <v>4</v>
      </c>
    </row>
    <row r="4931" spans="1:9" x14ac:dyDescent="0.3">
      <c r="A4931" s="10">
        <v>43584</v>
      </c>
      <c r="B4931" s="11" t="s">
        <v>786</v>
      </c>
      <c r="C4931" s="11" t="s">
        <v>479</v>
      </c>
      <c r="D4931" s="11" t="s">
        <v>662</v>
      </c>
      <c r="F4931" s="15">
        <f>IF(ISBLANK($D4931),"",IF(ISBLANK($E4931),VLOOKUP($D4931,$J:$K,2,FALSE),VLOOKUP($E4931,'Daycare Packages'!$A:$G,7,FALSE)))</f>
        <v>30</v>
      </c>
      <c r="G4931" s="15"/>
      <c r="H4931" s="15">
        <f t="shared" si="176"/>
        <v>30</v>
      </c>
      <c r="I4931" s="198">
        <f t="shared" ref="I4931:I4994" si="177">IF(A4931="",0,MONTH(A4931))</f>
        <v>4</v>
      </c>
    </row>
    <row r="4932" spans="1:9" x14ac:dyDescent="0.3">
      <c r="A4932" s="10">
        <v>43584</v>
      </c>
      <c r="B4932" s="11" t="s">
        <v>203</v>
      </c>
      <c r="C4932" s="11" t="s">
        <v>840</v>
      </c>
      <c r="D4932" s="11" t="s">
        <v>662</v>
      </c>
      <c r="E4932" s="11">
        <v>6807658</v>
      </c>
      <c r="F4932" s="15">
        <f>IF(ISBLANK($D4932),"",IF(ISBLANK($E4932),VLOOKUP($D4932,$J:$K,2,FALSE),VLOOKUP($E4932,'Daycare Packages'!$A:$G,7,FALSE)))</f>
        <v>27</v>
      </c>
      <c r="G4932" s="15"/>
      <c r="H4932" s="15">
        <f t="shared" si="176"/>
        <v>27</v>
      </c>
      <c r="I4932" s="198">
        <f t="shared" si="177"/>
        <v>4</v>
      </c>
    </row>
    <row r="4933" spans="1:9" x14ac:dyDescent="0.3">
      <c r="A4933" s="10">
        <v>43584</v>
      </c>
      <c r="B4933" s="11" t="s">
        <v>722</v>
      </c>
      <c r="C4933" s="11" t="s">
        <v>548</v>
      </c>
      <c r="D4933" s="11" t="s">
        <v>662</v>
      </c>
      <c r="F4933" s="15">
        <f>IF(ISBLANK($D4933),"",IF(ISBLANK($E4933),VLOOKUP($D4933,$J:$K,2,FALSE),VLOOKUP($E4933,'Daycare Packages'!$A:$G,7,FALSE)))</f>
        <v>30</v>
      </c>
      <c r="G4933" s="15"/>
      <c r="H4933" s="15">
        <f t="shared" si="176"/>
        <v>30</v>
      </c>
      <c r="I4933" s="198">
        <f t="shared" si="177"/>
        <v>4</v>
      </c>
    </row>
    <row r="4934" spans="1:9" x14ac:dyDescent="0.3">
      <c r="A4934" s="10">
        <v>43584</v>
      </c>
      <c r="B4934" s="11" t="s">
        <v>1352</v>
      </c>
      <c r="C4934" s="11" t="s">
        <v>1353</v>
      </c>
      <c r="D4934" s="11" t="s">
        <v>662</v>
      </c>
      <c r="F4934" s="15">
        <f>IF(ISBLANK($D4934),"",IF(ISBLANK($E4934),VLOOKUP($D4934,$J:$K,2,FALSE),VLOOKUP($E4934,'Daycare Packages'!$A:$G,7,FALSE)))</f>
        <v>30</v>
      </c>
      <c r="G4934" s="15"/>
      <c r="H4934" s="15">
        <f t="shared" si="176"/>
        <v>30</v>
      </c>
      <c r="I4934" s="198">
        <f t="shared" si="177"/>
        <v>4</v>
      </c>
    </row>
    <row r="4935" spans="1:9" x14ac:dyDescent="0.3">
      <c r="A4935" s="10">
        <v>43584</v>
      </c>
      <c r="B4935" s="11" t="s">
        <v>1354</v>
      </c>
      <c r="C4935" s="11" t="s">
        <v>402</v>
      </c>
      <c r="D4935" s="11" t="s">
        <v>662</v>
      </c>
      <c r="E4935" s="11">
        <v>6841489</v>
      </c>
      <c r="F4935" s="15">
        <f>IF(ISBLANK($D4935),"",IF(ISBLANK($E4935),VLOOKUP($D4935,$J:$K,2,FALSE),VLOOKUP($E4935,'Daycare Packages'!$A:$G,7,FALSE)))</f>
        <v>27</v>
      </c>
      <c r="G4935" s="15"/>
      <c r="H4935" s="15">
        <f t="shared" si="176"/>
        <v>27</v>
      </c>
      <c r="I4935" s="198">
        <f t="shared" si="177"/>
        <v>4</v>
      </c>
    </row>
    <row r="4936" spans="1:9" x14ac:dyDescent="0.3">
      <c r="A4936" s="10">
        <v>43584</v>
      </c>
      <c r="B4936" s="11" t="s">
        <v>1298</v>
      </c>
      <c r="C4936" s="11" t="s">
        <v>764</v>
      </c>
      <c r="D4936" s="11" t="s">
        <v>662</v>
      </c>
      <c r="F4936" s="15">
        <f>IF(ISBLANK($D4936),"",IF(ISBLANK($E4936),VLOOKUP($D4936,$J:$K,2,FALSE),VLOOKUP($E4936,'Daycare Packages'!$A:$G,7,FALSE)))</f>
        <v>30</v>
      </c>
      <c r="G4936" s="15"/>
      <c r="H4936" s="15">
        <f t="shared" si="176"/>
        <v>30</v>
      </c>
      <c r="I4936" s="198">
        <f t="shared" si="177"/>
        <v>4</v>
      </c>
    </row>
    <row r="4937" spans="1:9" x14ac:dyDescent="0.3">
      <c r="A4937" s="10">
        <v>43584</v>
      </c>
      <c r="B4937" s="11" t="s">
        <v>1221</v>
      </c>
      <c r="C4937" s="11" t="s">
        <v>1222</v>
      </c>
      <c r="D4937" s="11" t="s">
        <v>662</v>
      </c>
      <c r="E4937" s="11">
        <v>6812344</v>
      </c>
      <c r="F4937" s="15">
        <f>IF(ISBLANK($D4937),"",IF(ISBLANK($E4937),VLOOKUP($D4937,$J:$K,2,FALSE),VLOOKUP($E4937,'Daycare Packages'!$A:$G,7,FALSE)))</f>
        <v>26</v>
      </c>
      <c r="G4937" s="15"/>
      <c r="H4937" s="15">
        <f t="shared" si="176"/>
        <v>26</v>
      </c>
      <c r="I4937" s="198">
        <f t="shared" si="177"/>
        <v>4</v>
      </c>
    </row>
    <row r="4938" spans="1:9" x14ac:dyDescent="0.3">
      <c r="A4938" s="10">
        <v>43584</v>
      </c>
      <c r="B4938" s="11" t="s">
        <v>690</v>
      </c>
      <c r="C4938" s="11" t="s">
        <v>691</v>
      </c>
      <c r="D4938" s="11" t="s">
        <v>662</v>
      </c>
      <c r="E4938" s="11">
        <v>6829038</v>
      </c>
      <c r="F4938" s="15">
        <f>IF(ISBLANK($D4938),"",IF(ISBLANK($E4938),VLOOKUP($D4938,$J:$K,2,FALSE),VLOOKUP($E4938,'Daycare Packages'!$A:$G,7,FALSE)))</f>
        <v>25</v>
      </c>
      <c r="G4938" s="15"/>
      <c r="H4938" s="15">
        <f t="shared" si="176"/>
        <v>25</v>
      </c>
      <c r="I4938" s="198">
        <f t="shared" si="177"/>
        <v>4</v>
      </c>
    </row>
    <row r="4939" spans="1:9" x14ac:dyDescent="0.3">
      <c r="A4939" s="10">
        <v>43584</v>
      </c>
      <c r="B4939" s="11" t="s">
        <v>127</v>
      </c>
      <c r="C4939" s="11" t="s">
        <v>715</v>
      </c>
      <c r="D4939" s="11" t="s">
        <v>662</v>
      </c>
      <c r="E4939" s="11">
        <v>6756191</v>
      </c>
      <c r="F4939" s="15">
        <f>IF(ISBLANK($D4939),"",IF(ISBLANK($E4939),VLOOKUP($D4939,$J:$K,2,FALSE),VLOOKUP($E4939,'Daycare Packages'!$A:$G,7,FALSE)))</f>
        <v>23</v>
      </c>
      <c r="G4939" s="15"/>
      <c r="H4939" s="15">
        <f t="shared" si="176"/>
        <v>23</v>
      </c>
      <c r="I4939" s="198">
        <f t="shared" si="177"/>
        <v>4</v>
      </c>
    </row>
    <row r="4940" spans="1:9" x14ac:dyDescent="0.3">
      <c r="A4940" s="10">
        <v>43584</v>
      </c>
      <c r="B4940" s="11" t="s">
        <v>677</v>
      </c>
      <c r="C4940" s="11" t="s">
        <v>678</v>
      </c>
      <c r="D4940" s="11" t="s">
        <v>662</v>
      </c>
      <c r="F4940" s="15">
        <f>IF(ISBLANK($D4940),"",IF(ISBLANK($E4940),VLOOKUP($D4940,$J:$K,2,FALSE),VLOOKUP($E4940,'Daycare Packages'!$A:$G,7,FALSE)))</f>
        <v>30</v>
      </c>
      <c r="G4940" s="15"/>
      <c r="H4940" s="15">
        <f t="shared" si="176"/>
        <v>30</v>
      </c>
      <c r="I4940" s="198">
        <f t="shared" si="177"/>
        <v>4</v>
      </c>
    </row>
    <row r="4941" spans="1:9" x14ac:dyDescent="0.3">
      <c r="A4941" s="10">
        <v>43584</v>
      </c>
      <c r="B4941" s="11" t="s">
        <v>680</v>
      </c>
      <c r="C4941" s="11" t="s">
        <v>1396</v>
      </c>
      <c r="D4941" s="11" t="s">
        <v>662</v>
      </c>
      <c r="F4941" s="15">
        <f>IF(ISBLANK($D4941),"",IF(ISBLANK($E4941),VLOOKUP($D4941,$J:$K,2,FALSE),VLOOKUP($E4941,'Daycare Packages'!$A:$G,7,FALSE)))</f>
        <v>30</v>
      </c>
      <c r="G4941" s="15">
        <v>-4.5</v>
      </c>
      <c r="H4941" s="15">
        <f t="shared" si="176"/>
        <v>25.5</v>
      </c>
      <c r="I4941" s="198">
        <f t="shared" si="177"/>
        <v>4</v>
      </c>
    </row>
    <row r="4942" spans="1:9" x14ac:dyDescent="0.3">
      <c r="A4942" s="10">
        <v>43584</v>
      </c>
      <c r="B4942" s="11" t="s">
        <v>680</v>
      </c>
      <c r="C4942" s="11" t="s">
        <v>592</v>
      </c>
      <c r="D4942" s="11" t="s">
        <v>662</v>
      </c>
      <c r="F4942" s="15">
        <f>IF(ISBLANK($D4942),"",IF(ISBLANK($E4942),VLOOKUP($D4942,$J:$K,2,FALSE),VLOOKUP($E4942,'Daycare Packages'!$A:$G,7,FALSE)))</f>
        <v>30</v>
      </c>
      <c r="G4942" s="15">
        <v>-4.5</v>
      </c>
      <c r="H4942" s="15">
        <f t="shared" si="176"/>
        <v>25.5</v>
      </c>
      <c r="I4942" s="198">
        <f t="shared" si="177"/>
        <v>4</v>
      </c>
    </row>
    <row r="4943" spans="1:9" x14ac:dyDescent="0.3">
      <c r="A4943" s="10">
        <v>43584</v>
      </c>
      <c r="B4943" s="11" t="s">
        <v>140</v>
      </c>
      <c r="C4943" s="11" t="s">
        <v>475</v>
      </c>
      <c r="D4943" s="11" t="s">
        <v>662</v>
      </c>
      <c r="E4943" s="11">
        <v>6797047</v>
      </c>
      <c r="F4943" s="15">
        <f>IF(ISBLANK($D4943),"",IF(ISBLANK($E4943),VLOOKUP($D4943,$J:$K,2,FALSE),VLOOKUP($E4943,'Daycare Packages'!$A:$G,7,FALSE)))</f>
        <v>0</v>
      </c>
      <c r="G4943" s="15"/>
      <c r="H4943" s="15">
        <f t="shared" si="176"/>
        <v>0</v>
      </c>
      <c r="I4943" s="198">
        <f t="shared" si="177"/>
        <v>4</v>
      </c>
    </row>
    <row r="4944" spans="1:9" x14ac:dyDescent="0.3">
      <c r="A4944" s="10">
        <v>43584</v>
      </c>
      <c r="B4944" s="11" t="s">
        <v>730</v>
      </c>
      <c r="C4944" s="11" t="s">
        <v>731</v>
      </c>
      <c r="D4944" s="11" t="s">
        <v>662</v>
      </c>
      <c r="F4944" s="15">
        <f>IF(ISBLANK($D4944),"",IF(ISBLANK($E4944),VLOOKUP($D4944,$J:$K,2,FALSE),VLOOKUP($E4944,'Daycare Packages'!$A:$G,7,FALSE)))</f>
        <v>30</v>
      </c>
      <c r="G4944" s="15"/>
      <c r="H4944" s="15">
        <f t="shared" si="176"/>
        <v>30</v>
      </c>
      <c r="I4944" s="198">
        <f t="shared" si="177"/>
        <v>4</v>
      </c>
    </row>
    <row r="4945" spans="1:9" x14ac:dyDescent="0.3">
      <c r="A4945" s="10">
        <v>43584</v>
      </c>
      <c r="B4945" s="11" t="s">
        <v>766</v>
      </c>
      <c r="C4945" s="11" t="s">
        <v>767</v>
      </c>
      <c r="D4945" s="11" t="s">
        <v>662</v>
      </c>
      <c r="F4945" s="15">
        <f>IF(ISBLANK($D4945),"",IF(ISBLANK($E4945),VLOOKUP($D4945,$J:$K,2,FALSE),VLOOKUP($E4945,'Daycare Packages'!$A:$G,7,FALSE)))</f>
        <v>30</v>
      </c>
      <c r="G4945" s="15"/>
      <c r="H4945" s="15">
        <f t="shared" si="176"/>
        <v>30</v>
      </c>
      <c r="I4945" s="198">
        <f t="shared" si="177"/>
        <v>4</v>
      </c>
    </row>
    <row r="4946" spans="1:9" x14ac:dyDescent="0.3">
      <c r="A4946" s="10">
        <v>43584</v>
      </c>
      <c r="B4946" s="11" t="s">
        <v>732</v>
      </c>
      <c r="C4946" s="11" t="s">
        <v>733</v>
      </c>
      <c r="D4946" s="11" t="s">
        <v>662</v>
      </c>
      <c r="F4946" s="15">
        <f>IF(ISBLANK($D4946),"",IF(ISBLANK($E4946),VLOOKUP($D4946,$J:$K,2,FALSE),VLOOKUP($E4946,'Daycare Packages'!$A:$G,7,FALSE)))</f>
        <v>30</v>
      </c>
      <c r="G4946" s="15">
        <v>-30</v>
      </c>
      <c r="H4946" s="15">
        <f t="shared" si="176"/>
        <v>0</v>
      </c>
      <c r="I4946" s="198">
        <f t="shared" si="177"/>
        <v>4</v>
      </c>
    </row>
    <row r="4947" spans="1:9" x14ac:dyDescent="0.3">
      <c r="A4947" s="10">
        <v>43584</v>
      </c>
      <c r="B4947" s="11" t="s">
        <v>160</v>
      </c>
      <c r="C4947" s="11" t="s">
        <v>793</v>
      </c>
      <c r="D4947" s="11" t="s">
        <v>659</v>
      </c>
      <c r="F4947" s="15">
        <f>IF(ISBLANK($D4947),"",IF(ISBLANK($E4947),VLOOKUP($D4947,$J:$K,2,FALSE),VLOOKUP($E4947,'Daycare Packages'!$A:$G,7,FALSE)))</f>
        <v>20</v>
      </c>
      <c r="G4947" s="15"/>
      <c r="H4947" s="15">
        <f t="shared" si="176"/>
        <v>20</v>
      </c>
      <c r="I4947" s="198">
        <f t="shared" si="177"/>
        <v>4</v>
      </c>
    </row>
    <row r="4948" spans="1:9" x14ac:dyDescent="0.3">
      <c r="A4948" s="10">
        <v>43584</v>
      </c>
      <c r="B4948" s="11" t="s">
        <v>160</v>
      </c>
      <c r="C4948" s="11" t="s">
        <v>794</v>
      </c>
      <c r="D4948" s="11" t="s">
        <v>659</v>
      </c>
      <c r="F4948" s="15">
        <f>IF(ISBLANK($D4948),"",IF(ISBLANK($E4948),VLOOKUP($D4948,$J:$K,2,FALSE),VLOOKUP($E4948,'Daycare Packages'!$A:$G,7,FALSE)))</f>
        <v>20</v>
      </c>
      <c r="G4948" s="15"/>
      <c r="H4948" s="15">
        <f t="shared" si="176"/>
        <v>20</v>
      </c>
      <c r="I4948" s="198">
        <f t="shared" si="177"/>
        <v>4</v>
      </c>
    </row>
    <row r="4949" spans="1:9" x14ac:dyDescent="0.3">
      <c r="A4949" s="10">
        <v>43584</v>
      </c>
      <c r="B4949" s="11" t="s">
        <v>1165</v>
      </c>
      <c r="C4949" s="11" t="s">
        <v>1166</v>
      </c>
      <c r="D4949" s="11" t="s">
        <v>662</v>
      </c>
      <c r="F4949" s="15">
        <f>IF(ISBLANK($D4949),"",IF(ISBLANK($E4949),VLOOKUP($D4949,$J:$K,2,FALSE),VLOOKUP($E4949,'Daycare Packages'!$A:$G,7,FALSE)))</f>
        <v>30</v>
      </c>
      <c r="G4949" s="15"/>
      <c r="H4949" s="15">
        <f t="shared" si="176"/>
        <v>30</v>
      </c>
      <c r="I4949" s="198">
        <f t="shared" si="177"/>
        <v>4</v>
      </c>
    </row>
    <row r="4950" spans="1:9" x14ac:dyDescent="0.3">
      <c r="A4950" s="10">
        <v>43584</v>
      </c>
      <c r="B4950" s="11" t="s">
        <v>272</v>
      </c>
      <c r="C4950" s="11" t="s">
        <v>438</v>
      </c>
      <c r="D4950" s="11" t="s">
        <v>662</v>
      </c>
      <c r="F4950" s="15">
        <f>IF(ISBLANK($D4950),"",IF(ISBLANK($E4950),VLOOKUP($D4950,$J:$K,2,FALSE),VLOOKUP($E4950,'Daycare Packages'!$A:$G,7,FALSE)))</f>
        <v>30</v>
      </c>
      <c r="G4950" s="15"/>
      <c r="H4950" s="15">
        <f t="shared" si="176"/>
        <v>30</v>
      </c>
      <c r="I4950" s="198">
        <f t="shared" si="177"/>
        <v>4</v>
      </c>
    </row>
    <row r="4951" spans="1:9" x14ac:dyDescent="0.3">
      <c r="A4951" s="10">
        <v>43584</v>
      </c>
      <c r="B4951" s="11" t="s">
        <v>139</v>
      </c>
      <c r="C4951" s="11" t="s">
        <v>867</v>
      </c>
      <c r="D4951" s="11" t="s">
        <v>662</v>
      </c>
      <c r="E4951" s="11">
        <v>6830661</v>
      </c>
      <c r="F4951" s="15">
        <f>IF(ISBLANK($D4951),"",IF(ISBLANK($E4951),VLOOKUP($D4951,$J:$K,2,FALSE),VLOOKUP($E4951,'Daycare Packages'!$A:$G,7,FALSE)))</f>
        <v>27</v>
      </c>
      <c r="G4951" s="15"/>
      <c r="H4951" s="15">
        <f t="shared" si="176"/>
        <v>27</v>
      </c>
      <c r="I4951" s="198">
        <f t="shared" si="177"/>
        <v>4</v>
      </c>
    </row>
    <row r="4952" spans="1:9" x14ac:dyDescent="0.3">
      <c r="A4952" s="10">
        <v>43584</v>
      </c>
      <c r="B4952" s="11" t="s">
        <v>82</v>
      </c>
      <c r="C4952" s="11" t="s">
        <v>694</v>
      </c>
      <c r="D4952" s="11" t="s">
        <v>662</v>
      </c>
      <c r="E4952" s="11">
        <v>6717676</v>
      </c>
      <c r="F4952" s="15">
        <f>IF(ISBLANK($D4952),"",IF(ISBLANK($E4952),VLOOKUP($D4952,$J:$K,2,FALSE),VLOOKUP($E4952,'Daycare Packages'!$A:$G,7,FALSE)))</f>
        <v>22</v>
      </c>
      <c r="G4952" s="15"/>
      <c r="H4952" s="15">
        <f t="shared" si="176"/>
        <v>22</v>
      </c>
      <c r="I4952" s="198">
        <f t="shared" si="177"/>
        <v>4</v>
      </c>
    </row>
    <row r="4953" spans="1:9" x14ac:dyDescent="0.3">
      <c r="A4953" s="10">
        <v>43584</v>
      </c>
      <c r="B4953" s="11" t="s">
        <v>82</v>
      </c>
      <c r="C4953" s="11" t="s">
        <v>695</v>
      </c>
      <c r="D4953" s="11" t="s">
        <v>662</v>
      </c>
      <c r="E4953" s="11">
        <v>6717676</v>
      </c>
      <c r="F4953" s="15">
        <f>IF(ISBLANK($D4953),"",IF(ISBLANK($E4953),VLOOKUP($D4953,$J:$K,2,FALSE),VLOOKUP($E4953,'Daycare Packages'!$A:$G,7,FALSE)))</f>
        <v>22</v>
      </c>
      <c r="G4953" s="15"/>
      <c r="H4953" s="15">
        <f t="shared" si="176"/>
        <v>22</v>
      </c>
      <c r="I4953" s="198">
        <f t="shared" si="177"/>
        <v>4</v>
      </c>
    </row>
    <row r="4954" spans="1:9" x14ac:dyDescent="0.3">
      <c r="A4954" s="10">
        <v>43584</v>
      </c>
      <c r="B4954" s="11" t="s">
        <v>182</v>
      </c>
      <c r="C4954" s="11" t="s">
        <v>685</v>
      </c>
      <c r="D4954" s="11" t="s">
        <v>662</v>
      </c>
      <c r="E4954" s="11">
        <v>6820021</v>
      </c>
      <c r="F4954" s="15">
        <f>IF(ISBLANK($D4954),"",IF(ISBLANK($E4954),VLOOKUP($D4954,$J:$K,2,FALSE),VLOOKUP($E4954,'Daycare Packages'!$A:$G,7,FALSE)))</f>
        <v>20.7</v>
      </c>
      <c r="G4954" s="15"/>
      <c r="H4954" s="15">
        <f t="shared" si="176"/>
        <v>20.7</v>
      </c>
      <c r="I4954" s="198">
        <f t="shared" si="177"/>
        <v>4</v>
      </c>
    </row>
    <row r="4955" spans="1:9" x14ac:dyDescent="0.3">
      <c r="A4955" s="10">
        <v>43584</v>
      </c>
      <c r="B4955" s="11" t="s">
        <v>225</v>
      </c>
      <c r="C4955" s="11" t="s">
        <v>719</v>
      </c>
      <c r="D4955" s="11" t="s">
        <v>662</v>
      </c>
      <c r="E4955" s="11">
        <v>6746411</v>
      </c>
      <c r="F4955" s="15">
        <f>IF(ISBLANK($D4955),"",IF(ISBLANK($E4955),VLOOKUP($D4955,$J:$K,2,FALSE),VLOOKUP($E4955,'Daycare Packages'!$A:$G,7,FALSE)))</f>
        <v>25</v>
      </c>
      <c r="G4955" s="15"/>
      <c r="H4955" s="15">
        <f t="shared" si="176"/>
        <v>25</v>
      </c>
      <c r="I4955" s="198">
        <f t="shared" si="177"/>
        <v>4</v>
      </c>
    </row>
    <row r="4956" spans="1:9" x14ac:dyDescent="0.3">
      <c r="A4956" s="10">
        <v>43584</v>
      </c>
      <c r="B4956" s="11" t="s">
        <v>222</v>
      </c>
      <c r="C4956" s="11" t="s">
        <v>229</v>
      </c>
      <c r="D4956" s="11" t="s">
        <v>662</v>
      </c>
      <c r="E4956" s="11">
        <v>6833530</v>
      </c>
      <c r="F4956" s="15">
        <f>IF(ISBLANK($D4956),"",IF(ISBLANK($E4956),VLOOKUP($D4956,$J:$K,2,FALSE),VLOOKUP($E4956,'Daycare Packages'!$A:$G,7,FALSE)))</f>
        <v>27</v>
      </c>
      <c r="G4956" s="15"/>
      <c r="H4956" s="15">
        <f t="shared" si="176"/>
        <v>27</v>
      </c>
      <c r="I4956" s="198">
        <f t="shared" si="177"/>
        <v>4</v>
      </c>
    </row>
    <row r="4957" spans="1:9" x14ac:dyDescent="0.3">
      <c r="A4957" s="10">
        <v>43584</v>
      </c>
      <c r="B4957" s="11" t="s">
        <v>207</v>
      </c>
      <c r="C4957" s="11" t="s">
        <v>229</v>
      </c>
      <c r="D4957" s="11" t="s">
        <v>662</v>
      </c>
      <c r="E4957" s="11">
        <v>6733314</v>
      </c>
      <c r="F4957" s="15">
        <f>IF(ISBLANK($D4957),"",IF(ISBLANK($E4957),VLOOKUP($D4957,$J:$K,2,FALSE),VLOOKUP($E4957,'Daycare Packages'!$A:$G,7,FALSE)))</f>
        <v>22</v>
      </c>
      <c r="G4957" s="15"/>
      <c r="H4957" s="15">
        <f t="shared" si="176"/>
        <v>22</v>
      </c>
      <c r="I4957" s="198">
        <f t="shared" si="177"/>
        <v>4</v>
      </c>
    </row>
    <row r="4958" spans="1:9" x14ac:dyDescent="0.3">
      <c r="A4958" s="10">
        <v>43584</v>
      </c>
      <c r="B4958" s="11" t="s">
        <v>114</v>
      </c>
      <c r="C4958" s="11" t="s">
        <v>789</v>
      </c>
      <c r="D4958" s="11" t="s">
        <v>662</v>
      </c>
      <c r="E4958" s="11">
        <v>6735275</v>
      </c>
      <c r="F4958" s="15">
        <f>IF(ISBLANK($D4958),"",IF(ISBLANK($E4958),VLOOKUP($D4958,$J:$K,2,FALSE),VLOOKUP($E4958,'Daycare Packages'!$A:$G,7,FALSE)))</f>
        <v>22</v>
      </c>
      <c r="G4958" s="15"/>
      <c r="H4958" s="15">
        <f t="shared" si="176"/>
        <v>22</v>
      </c>
      <c r="I4958" s="198">
        <f t="shared" si="177"/>
        <v>4</v>
      </c>
    </row>
    <row r="4959" spans="1:9" x14ac:dyDescent="0.3">
      <c r="A4959" s="10">
        <v>43584</v>
      </c>
      <c r="B4959" s="11" t="s">
        <v>1317</v>
      </c>
      <c r="C4959" s="11" t="s">
        <v>633</v>
      </c>
      <c r="D4959" s="11" t="s">
        <v>662</v>
      </c>
      <c r="E4959" s="11">
        <v>6837059</v>
      </c>
      <c r="F4959" s="15">
        <f>IF(ISBLANK($D4959),"",IF(ISBLANK($E4959),VLOOKUP($D4959,$J:$K,2,FALSE),VLOOKUP($E4959,'Daycare Packages'!$A:$G,7,FALSE)))</f>
        <v>25</v>
      </c>
      <c r="G4959" s="15"/>
      <c r="H4959" s="15">
        <f t="shared" si="176"/>
        <v>25</v>
      </c>
      <c r="I4959" s="198">
        <f t="shared" si="177"/>
        <v>4</v>
      </c>
    </row>
    <row r="4960" spans="1:9" x14ac:dyDescent="0.3">
      <c r="A4960" s="10">
        <v>43584</v>
      </c>
      <c r="B4960" s="11" t="s">
        <v>163</v>
      </c>
      <c r="C4960" s="11" t="s">
        <v>593</v>
      </c>
      <c r="D4960" s="11" t="s">
        <v>662</v>
      </c>
      <c r="E4960" s="11">
        <v>6797125</v>
      </c>
      <c r="F4960" s="15">
        <f>IF(ISBLANK($D4960),"",IF(ISBLANK($E4960),VLOOKUP($D4960,$J:$K,2,FALSE),VLOOKUP($E4960,'Daycare Packages'!$A:$G,7,FALSE)))</f>
        <v>27</v>
      </c>
      <c r="G4960" s="15"/>
      <c r="H4960" s="15">
        <f t="shared" si="176"/>
        <v>27</v>
      </c>
      <c r="I4960" s="198">
        <f t="shared" si="177"/>
        <v>4</v>
      </c>
    </row>
    <row r="4961" spans="1:9" x14ac:dyDescent="0.3">
      <c r="A4961" s="10">
        <v>43584</v>
      </c>
      <c r="B4961" s="11" t="s">
        <v>138</v>
      </c>
      <c r="C4961" s="11" t="s">
        <v>573</v>
      </c>
      <c r="D4961" s="11" t="s">
        <v>662</v>
      </c>
      <c r="E4961" s="11">
        <v>6803103</v>
      </c>
      <c r="F4961" s="15">
        <f>IF(ISBLANK($D4961),"",IF(ISBLANK($E4961),VLOOKUP($D4961,$J:$K,2,FALSE),VLOOKUP($E4961,'Daycare Packages'!$A:$G,7,FALSE)))</f>
        <v>23</v>
      </c>
      <c r="G4961" s="15"/>
      <c r="H4961" s="15">
        <f t="shared" si="176"/>
        <v>23</v>
      </c>
      <c r="I4961" s="198">
        <f t="shared" si="177"/>
        <v>4</v>
      </c>
    </row>
    <row r="4962" spans="1:9" x14ac:dyDescent="0.3">
      <c r="A4962" s="10">
        <v>43584</v>
      </c>
      <c r="B4962" s="11" t="s">
        <v>230</v>
      </c>
      <c r="C4962" s="11" t="s">
        <v>493</v>
      </c>
      <c r="D4962" s="11" t="s">
        <v>662</v>
      </c>
      <c r="E4962" s="11">
        <v>6816780</v>
      </c>
      <c r="F4962" s="15">
        <f>IF(ISBLANK($D4962),"",IF(ISBLANK($E4962),VLOOKUP($D4962,$J:$K,2,FALSE),VLOOKUP($E4962,'Daycare Packages'!$A:$G,7,FALSE)))</f>
        <v>27</v>
      </c>
      <c r="G4962" s="15"/>
      <c r="H4962" s="15">
        <f t="shared" si="176"/>
        <v>27</v>
      </c>
      <c r="I4962" s="198">
        <f t="shared" si="177"/>
        <v>4</v>
      </c>
    </row>
    <row r="4963" spans="1:9" x14ac:dyDescent="0.3">
      <c r="A4963" s="10">
        <v>43584</v>
      </c>
      <c r="B4963" s="11" t="s">
        <v>170</v>
      </c>
      <c r="C4963" s="11" t="s">
        <v>710</v>
      </c>
      <c r="D4963" s="11" t="s">
        <v>662</v>
      </c>
      <c r="E4963" s="11">
        <v>6715199</v>
      </c>
      <c r="F4963" s="15">
        <f>IF(ISBLANK($D4963),"",IF(ISBLANK($E4963),VLOOKUP($D4963,$J:$K,2,FALSE),VLOOKUP($E4963,'Daycare Packages'!$A:$G,7,FALSE)))</f>
        <v>22</v>
      </c>
      <c r="G4963" s="15"/>
      <c r="H4963" s="15">
        <f t="shared" si="176"/>
        <v>22</v>
      </c>
      <c r="I4963" s="198">
        <f t="shared" si="177"/>
        <v>4</v>
      </c>
    </row>
    <row r="4964" spans="1:9" x14ac:dyDescent="0.3">
      <c r="A4964" s="10">
        <v>43584</v>
      </c>
      <c r="B4964" s="11" t="s">
        <v>843</v>
      </c>
      <c r="C4964" s="11" t="s">
        <v>844</v>
      </c>
      <c r="D4964" s="11" t="s">
        <v>662</v>
      </c>
      <c r="E4964" s="11">
        <v>6840031</v>
      </c>
      <c r="F4964" s="15">
        <f>IF(ISBLANK($D4964),"",IF(ISBLANK($E4964),VLOOKUP($D4964,$J:$K,2,FALSE),VLOOKUP($E4964,'Daycare Packages'!$A:$G,7,FALSE)))</f>
        <v>27</v>
      </c>
      <c r="G4964" s="15"/>
      <c r="H4964" s="15">
        <f t="shared" si="176"/>
        <v>27</v>
      </c>
      <c r="I4964" s="198">
        <f t="shared" si="177"/>
        <v>4</v>
      </c>
    </row>
    <row r="4965" spans="1:9" x14ac:dyDescent="0.3">
      <c r="A4965" s="10">
        <v>43584</v>
      </c>
      <c r="B4965" s="11" t="s">
        <v>797</v>
      </c>
      <c r="C4965" s="11" t="s">
        <v>798</v>
      </c>
      <c r="D4965" s="11" t="s">
        <v>659</v>
      </c>
      <c r="F4965" s="15">
        <f>IF(ISBLANK($D4965),"",IF(ISBLANK($E4965),VLOOKUP($D4965,$J:$K,2,FALSE),VLOOKUP($E4965,'Daycare Packages'!$A:$G,7,FALSE)))</f>
        <v>20</v>
      </c>
      <c r="G4965" s="15"/>
      <c r="H4965" s="15">
        <f t="shared" si="176"/>
        <v>20</v>
      </c>
      <c r="I4965" s="198">
        <f t="shared" si="177"/>
        <v>4</v>
      </c>
    </row>
    <row r="4966" spans="1:9" x14ac:dyDescent="0.3">
      <c r="A4966" s="10">
        <v>43584</v>
      </c>
      <c r="B4966" s="11" t="s">
        <v>193</v>
      </c>
      <c r="C4966" s="11" t="s">
        <v>776</v>
      </c>
      <c r="D4966" s="11" t="s">
        <v>662</v>
      </c>
      <c r="E4966" s="11">
        <v>6826758</v>
      </c>
      <c r="F4966" s="15">
        <f>IF(ISBLANK($D4966),"",IF(ISBLANK($E4966),VLOOKUP($D4966,$J:$K,2,FALSE),VLOOKUP($E4966,'Daycare Packages'!$A:$G,7,FALSE)))</f>
        <v>27</v>
      </c>
      <c r="G4966" s="15"/>
      <c r="H4966" s="15">
        <f t="shared" si="176"/>
        <v>27</v>
      </c>
      <c r="I4966" s="198">
        <f t="shared" si="177"/>
        <v>4</v>
      </c>
    </row>
    <row r="4967" spans="1:9" x14ac:dyDescent="0.3">
      <c r="A4967" s="10">
        <v>43584</v>
      </c>
      <c r="B4967" s="11" t="s">
        <v>851</v>
      </c>
      <c r="C4967" s="11" t="s">
        <v>852</v>
      </c>
      <c r="D4967" s="11" t="s">
        <v>662</v>
      </c>
      <c r="F4967" s="15">
        <f>IF(ISBLANK($D4967),"",IF(ISBLANK($E4967),VLOOKUP($D4967,$J:$K,2,FALSE),VLOOKUP($E4967,'Daycare Packages'!$A:$G,7,FALSE)))</f>
        <v>30</v>
      </c>
      <c r="G4967" s="15"/>
      <c r="H4967" s="15">
        <f t="shared" si="176"/>
        <v>30</v>
      </c>
      <c r="I4967" s="198">
        <f t="shared" si="177"/>
        <v>4</v>
      </c>
    </row>
    <row r="4968" spans="1:9" x14ac:dyDescent="0.3">
      <c r="A4968" s="10">
        <v>43584</v>
      </c>
      <c r="B4968" s="11" t="s">
        <v>873</v>
      </c>
      <c r="C4968" s="11" t="s">
        <v>493</v>
      </c>
      <c r="D4968" s="11" t="s">
        <v>662</v>
      </c>
      <c r="F4968" s="15">
        <f>IF(ISBLANK($D4968),"",IF(ISBLANK($E4968),VLOOKUP($D4968,$J:$K,2,FALSE),VLOOKUP($E4968,'Daycare Packages'!$A:$G,7,FALSE)))</f>
        <v>30</v>
      </c>
      <c r="G4968" s="15"/>
      <c r="H4968" s="15">
        <f t="shared" si="176"/>
        <v>30</v>
      </c>
      <c r="I4968" s="198">
        <f t="shared" si="177"/>
        <v>4</v>
      </c>
    </row>
    <row r="4969" spans="1:9" x14ac:dyDescent="0.3">
      <c r="A4969" s="10">
        <v>43584</v>
      </c>
      <c r="B4969" s="11" t="s">
        <v>713</v>
      </c>
      <c r="C4969" s="11" t="s">
        <v>714</v>
      </c>
      <c r="D4969" s="11" t="s">
        <v>662</v>
      </c>
      <c r="F4969" s="15">
        <f>IF(ISBLANK($D4969),"",IF(ISBLANK($E4969),VLOOKUP($D4969,$J:$K,2,FALSE),VLOOKUP($E4969,'Daycare Packages'!$A:$G,7,FALSE)))</f>
        <v>30</v>
      </c>
      <c r="G4969" s="15"/>
      <c r="H4969" s="15">
        <f t="shared" si="176"/>
        <v>30</v>
      </c>
      <c r="I4969" s="198">
        <f t="shared" si="177"/>
        <v>4</v>
      </c>
    </row>
    <row r="4970" spans="1:9" x14ac:dyDescent="0.3">
      <c r="A4970" s="10">
        <v>43584</v>
      </c>
      <c r="B4970" s="11" t="s">
        <v>411</v>
      </c>
      <c r="C4970" s="11" t="s">
        <v>412</v>
      </c>
      <c r="D4970" s="11" t="s">
        <v>662</v>
      </c>
      <c r="F4970" s="15">
        <f>IF(ISBLANK($D4970),"",IF(ISBLANK($E4970),VLOOKUP($D4970,$J:$K,2,FALSE),VLOOKUP($E4970,'Daycare Packages'!$A:$G,7,FALSE)))</f>
        <v>30</v>
      </c>
      <c r="G4970" s="15"/>
      <c r="H4970" s="15">
        <f t="shared" si="176"/>
        <v>30</v>
      </c>
      <c r="I4970" s="198">
        <f t="shared" si="177"/>
        <v>4</v>
      </c>
    </row>
    <row r="4971" spans="1:9" x14ac:dyDescent="0.3">
      <c r="A4971" s="10">
        <v>43584</v>
      </c>
      <c r="B4971" s="11" t="s">
        <v>799</v>
      </c>
      <c r="C4971" s="11" t="s">
        <v>800</v>
      </c>
      <c r="D4971" s="11" t="s">
        <v>662</v>
      </c>
      <c r="F4971" s="15">
        <f>IF(ISBLANK($D4971),"",IF(ISBLANK($E4971),VLOOKUP($D4971,$J:$K,2,FALSE),VLOOKUP($E4971,'Daycare Packages'!$A:$G,7,FALSE)))</f>
        <v>30</v>
      </c>
      <c r="G4971" s="15"/>
      <c r="H4971" s="15">
        <f t="shared" si="176"/>
        <v>30</v>
      </c>
      <c r="I4971" s="198">
        <f t="shared" si="177"/>
        <v>4</v>
      </c>
    </row>
    <row r="4972" spans="1:9" x14ac:dyDescent="0.3">
      <c r="A4972" s="10">
        <v>43584</v>
      </c>
      <c r="B4972" s="11" t="s">
        <v>156</v>
      </c>
      <c r="C4972" s="11" t="s">
        <v>479</v>
      </c>
      <c r="D4972" s="11" t="s">
        <v>662</v>
      </c>
      <c r="E4972" s="11">
        <v>6798024</v>
      </c>
      <c r="F4972" s="15">
        <f>IF(ISBLANK($D4972),"",IF(ISBLANK($E4972),VLOOKUP($D4972,$J:$K,2,FALSE),VLOOKUP($E4972,'Daycare Packages'!$A:$G,7,FALSE)))</f>
        <v>23</v>
      </c>
      <c r="G4972" s="15"/>
      <c r="H4972" s="15">
        <f t="shared" si="176"/>
        <v>23</v>
      </c>
      <c r="I4972" s="198">
        <f t="shared" si="177"/>
        <v>4</v>
      </c>
    </row>
    <row r="4973" spans="1:9" x14ac:dyDescent="0.3">
      <c r="A4973" s="10">
        <v>43584</v>
      </c>
      <c r="B4973" s="11" t="s">
        <v>716</v>
      </c>
      <c r="C4973" s="11" t="s">
        <v>717</v>
      </c>
      <c r="D4973" s="11" t="s">
        <v>662</v>
      </c>
      <c r="F4973" s="15">
        <f>IF(ISBLANK($D4973),"",IF(ISBLANK($E4973),VLOOKUP($D4973,$J:$K,2,FALSE),VLOOKUP($E4973,'Daycare Packages'!$A:$G,7,FALSE)))</f>
        <v>30</v>
      </c>
      <c r="G4973" s="15"/>
      <c r="H4973" s="15">
        <f t="shared" si="176"/>
        <v>30</v>
      </c>
      <c r="I4973" s="198">
        <f t="shared" si="177"/>
        <v>4</v>
      </c>
    </row>
    <row r="4974" spans="1:9" x14ac:dyDescent="0.3">
      <c r="A4974" s="55">
        <v>43584</v>
      </c>
      <c r="B4974" s="56" t="s">
        <v>141</v>
      </c>
      <c r="C4974" s="56" t="s">
        <v>564</v>
      </c>
      <c r="D4974" s="56" t="s">
        <v>662</v>
      </c>
      <c r="E4974" s="56">
        <v>6820926</v>
      </c>
      <c r="F4974" s="59">
        <f>IF(ISBLANK($D4974),"",IF(ISBLANK($E4974),VLOOKUP($D4974,$J:$K,2,FALSE),VLOOKUP($E4974,'Daycare Packages'!$A:$G,7,FALSE)))</f>
        <v>26</v>
      </c>
      <c r="G4974" s="59"/>
      <c r="H4974" s="59">
        <f t="shared" si="176"/>
        <v>26</v>
      </c>
      <c r="I4974" s="198">
        <f t="shared" si="177"/>
        <v>4</v>
      </c>
    </row>
    <row r="4975" spans="1:9" x14ac:dyDescent="0.3">
      <c r="A4975" s="10">
        <v>43585</v>
      </c>
      <c r="B4975" s="11" t="s">
        <v>1221</v>
      </c>
      <c r="C4975" s="11" t="s">
        <v>1222</v>
      </c>
      <c r="D4975" s="11" t="s">
        <v>659</v>
      </c>
      <c r="E4975" s="11">
        <v>6818139</v>
      </c>
      <c r="F4975" s="15">
        <f>IF(ISBLANK($D4975),"",IF(ISBLANK($E4975),VLOOKUP($D4975,$J:$K,2,FALSE),VLOOKUP($E4975,'Daycare Packages'!$A:$G,7,FALSE)))</f>
        <v>18</v>
      </c>
      <c r="G4975" s="15"/>
      <c r="H4975" s="15">
        <f t="shared" si="176"/>
        <v>18</v>
      </c>
      <c r="I4975" s="198">
        <f t="shared" si="177"/>
        <v>4</v>
      </c>
    </row>
    <row r="4976" spans="1:9" x14ac:dyDescent="0.3">
      <c r="A4976" s="10">
        <v>43585</v>
      </c>
      <c r="B4976" s="11" t="s">
        <v>154</v>
      </c>
      <c r="C4976" s="11" t="s">
        <v>729</v>
      </c>
      <c r="D4976" s="11" t="s">
        <v>659</v>
      </c>
      <c r="E4976" s="11">
        <v>6813144</v>
      </c>
      <c r="F4976" s="15">
        <f>IF(ISBLANK($D4976),"",IF(ISBLANK($E4976),VLOOKUP($D4976,$J:$K,2,FALSE),VLOOKUP($E4976,'Daycare Packages'!$A:$G,7,FALSE)))</f>
        <v>19</v>
      </c>
      <c r="G4976" s="15"/>
      <c r="H4976" s="15">
        <f t="shared" si="176"/>
        <v>19</v>
      </c>
      <c r="I4976" s="198">
        <f t="shared" si="177"/>
        <v>4</v>
      </c>
    </row>
    <row r="4977" spans="1:9" x14ac:dyDescent="0.3">
      <c r="A4977" s="10">
        <v>43585</v>
      </c>
      <c r="B4977" s="11" t="s">
        <v>749</v>
      </c>
      <c r="C4977" s="11" t="s">
        <v>750</v>
      </c>
      <c r="D4977" s="11" t="s">
        <v>659</v>
      </c>
      <c r="F4977" s="15">
        <f>IF(ISBLANK($D4977),"",IF(ISBLANK($E4977),VLOOKUP($D4977,$J:$K,2,FALSE),VLOOKUP($E4977,'Daycare Packages'!$A:$G,7,FALSE)))</f>
        <v>20</v>
      </c>
      <c r="G4977" s="15"/>
      <c r="H4977" s="15">
        <f t="shared" si="176"/>
        <v>20</v>
      </c>
      <c r="I4977" s="198">
        <f t="shared" si="177"/>
        <v>4</v>
      </c>
    </row>
    <row r="4978" spans="1:9" x14ac:dyDescent="0.3">
      <c r="A4978" s="10">
        <v>43585</v>
      </c>
      <c r="B4978" s="11" t="s">
        <v>1165</v>
      </c>
      <c r="C4978" s="11" t="s">
        <v>1166</v>
      </c>
      <c r="D4978" s="11" t="s">
        <v>659</v>
      </c>
      <c r="E4978" s="11">
        <v>6815839</v>
      </c>
      <c r="F4978" s="15">
        <f>IF(ISBLANK($D4978),"",IF(ISBLANK($E4978),VLOOKUP($D4978,$J:$K,2,FALSE),VLOOKUP($E4978,'Daycare Packages'!$A:$G,7,FALSE)))</f>
        <v>18</v>
      </c>
      <c r="G4978" s="15"/>
      <c r="H4978" s="15">
        <f t="shared" si="176"/>
        <v>18</v>
      </c>
      <c r="I4978" s="198">
        <f t="shared" si="177"/>
        <v>4</v>
      </c>
    </row>
    <row r="4979" spans="1:9" x14ac:dyDescent="0.3">
      <c r="A4979" s="10">
        <v>43585</v>
      </c>
      <c r="B4979" s="11" t="s">
        <v>1336</v>
      </c>
      <c r="C4979" s="11" t="s">
        <v>1337</v>
      </c>
      <c r="D4979" s="11" t="s">
        <v>659</v>
      </c>
      <c r="F4979" s="15">
        <f>IF(ISBLANK($D4979),"",IF(ISBLANK($E4979),VLOOKUP($D4979,$J:$K,2,FALSE),VLOOKUP($E4979,'Daycare Packages'!$A:$G,7,FALSE)))</f>
        <v>20</v>
      </c>
      <c r="G4979" s="15"/>
      <c r="H4979" s="15">
        <f t="shared" si="176"/>
        <v>20</v>
      </c>
      <c r="I4979" s="198">
        <f t="shared" si="177"/>
        <v>4</v>
      </c>
    </row>
    <row r="4980" spans="1:9" x14ac:dyDescent="0.3">
      <c r="A4980" s="10">
        <v>43585</v>
      </c>
      <c r="B4980" s="11" t="s">
        <v>190</v>
      </c>
      <c r="C4980" s="11" t="s">
        <v>718</v>
      </c>
      <c r="D4980" s="11" t="s">
        <v>659</v>
      </c>
      <c r="F4980" s="15">
        <f>IF(ISBLANK($D4980),"",IF(ISBLANK($E4980),VLOOKUP($D4980,$J:$K,2,FALSE),VLOOKUP($E4980,'Daycare Packages'!$A:$G,7,FALSE)))</f>
        <v>20</v>
      </c>
      <c r="G4980" s="15"/>
      <c r="H4980" s="15">
        <f t="shared" si="176"/>
        <v>20</v>
      </c>
      <c r="I4980" s="198">
        <f t="shared" si="177"/>
        <v>4</v>
      </c>
    </row>
    <row r="4981" spans="1:9" x14ac:dyDescent="0.3">
      <c r="A4981" s="10">
        <v>43585</v>
      </c>
      <c r="B4981" s="11" t="s">
        <v>1320</v>
      </c>
      <c r="C4981" s="11" t="s">
        <v>618</v>
      </c>
      <c r="D4981" s="11" t="s">
        <v>662</v>
      </c>
      <c r="E4981" s="11">
        <v>6834278</v>
      </c>
      <c r="F4981" s="15">
        <f>IF(ISBLANK($D4981),"",IF(ISBLANK($E4981),VLOOKUP($D4981,$J:$K,2,FALSE),VLOOKUP($E4981,'Daycare Packages'!$A:$G,7,FALSE)))</f>
        <v>26</v>
      </c>
      <c r="G4981" s="15"/>
      <c r="H4981" s="15">
        <f t="shared" si="176"/>
        <v>26</v>
      </c>
      <c r="I4981" s="198">
        <f t="shared" si="177"/>
        <v>4</v>
      </c>
    </row>
    <row r="4982" spans="1:9" x14ac:dyDescent="0.3">
      <c r="A4982" s="10">
        <v>43585</v>
      </c>
      <c r="B4982" s="11" t="s">
        <v>626</v>
      </c>
      <c r="C4982" s="11" t="s">
        <v>627</v>
      </c>
      <c r="D4982" s="11" t="s">
        <v>662</v>
      </c>
      <c r="F4982" s="15">
        <f>IF(ISBLANK($D4982),"",IF(ISBLANK($E4982),VLOOKUP($D4982,$J:$K,2,FALSE),VLOOKUP($E4982,'Daycare Packages'!$A:$G,7,FALSE)))</f>
        <v>30</v>
      </c>
      <c r="G4982" s="15"/>
      <c r="H4982" s="15">
        <f t="shared" si="176"/>
        <v>30</v>
      </c>
      <c r="I4982" s="198">
        <f t="shared" si="177"/>
        <v>4</v>
      </c>
    </row>
    <row r="4983" spans="1:9" x14ac:dyDescent="0.3">
      <c r="A4983" s="10">
        <v>43585</v>
      </c>
      <c r="B4983" s="11" t="s">
        <v>1438</v>
      </c>
      <c r="C4983" s="11" t="s">
        <v>679</v>
      </c>
      <c r="D4983" s="11" t="s">
        <v>662</v>
      </c>
      <c r="F4983" s="15">
        <f>IF(ISBLANK($D4983),"",IF(ISBLANK($E4983),VLOOKUP($D4983,$J:$K,2,FALSE),VLOOKUP($E4983,'Daycare Packages'!$A:$G,7,FALSE)))</f>
        <v>30</v>
      </c>
      <c r="G4983" s="15"/>
      <c r="H4983" s="15">
        <f t="shared" si="176"/>
        <v>30</v>
      </c>
      <c r="I4983" s="198">
        <f t="shared" si="177"/>
        <v>4</v>
      </c>
    </row>
    <row r="4984" spans="1:9" x14ac:dyDescent="0.3">
      <c r="A4984" s="10">
        <v>43585</v>
      </c>
      <c r="B4984" s="11" t="s">
        <v>677</v>
      </c>
      <c r="C4984" s="11" t="s">
        <v>678</v>
      </c>
      <c r="D4984" s="11" t="s">
        <v>662</v>
      </c>
      <c r="F4984" s="15">
        <f>IF(ISBLANK($D4984),"",IF(ISBLANK($E4984),VLOOKUP($D4984,$J:$K,2,FALSE),VLOOKUP($E4984,'Daycare Packages'!$A:$G,7,FALSE)))</f>
        <v>30</v>
      </c>
      <c r="G4984" s="15"/>
      <c r="H4984" s="15">
        <f t="shared" si="176"/>
        <v>30</v>
      </c>
      <c r="I4984" s="198">
        <f t="shared" si="177"/>
        <v>4</v>
      </c>
    </row>
    <row r="4985" spans="1:9" x14ac:dyDescent="0.3">
      <c r="A4985" s="10">
        <v>43585</v>
      </c>
      <c r="B4985" s="11" t="s">
        <v>851</v>
      </c>
      <c r="C4985" s="11" t="s">
        <v>852</v>
      </c>
      <c r="D4985" s="11" t="s">
        <v>662</v>
      </c>
      <c r="F4985" s="15">
        <f>IF(ISBLANK($D4985),"",IF(ISBLANK($E4985),VLOOKUP($D4985,$J:$K,2,FALSE),VLOOKUP($E4985,'Daycare Packages'!$A:$G,7,FALSE)))</f>
        <v>30</v>
      </c>
      <c r="G4985" s="15"/>
      <c r="H4985" s="15">
        <f t="shared" si="176"/>
        <v>30</v>
      </c>
      <c r="I4985" s="198">
        <f t="shared" si="177"/>
        <v>4</v>
      </c>
    </row>
    <row r="4986" spans="1:9" x14ac:dyDescent="0.3">
      <c r="A4986" s="10">
        <v>43585</v>
      </c>
      <c r="B4986" s="11" t="s">
        <v>148</v>
      </c>
      <c r="C4986" s="11" t="s">
        <v>547</v>
      </c>
      <c r="D4986" s="11" t="s">
        <v>662</v>
      </c>
      <c r="E4986" s="11">
        <v>6762300</v>
      </c>
      <c r="F4986" s="15">
        <f>IF(ISBLANK($D4986),"",IF(ISBLANK($E4986),VLOOKUP($D4986,$J:$K,2,FALSE),VLOOKUP($E4986,'Daycare Packages'!$A:$G,7,FALSE)))</f>
        <v>23</v>
      </c>
      <c r="G4986" s="15"/>
      <c r="H4986" s="15">
        <f t="shared" si="176"/>
        <v>23</v>
      </c>
      <c r="I4986" s="198">
        <f t="shared" si="177"/>
        <v>4</v>
      </c>
    </row>
    <row r="4987" spans="1:9" x14ac:dyDescent="0.3">
      <c r="A4987" s="10">
        <v>43585</v>
      </c>
      <c r="B4987" s="11" t="s">
        <v>1305</v>
      </c>
      <c r="C4987" s="11" t="s">
        <v>1306</v>
      </c>
      <c r="D4987" s="11" t="s">
        <v>662</v>
      </c>
      <c r="F4987" s="15">
        <f>IF(ISBLANK($D4987),"",IF(ISBLANK($E4987),VLOOKUP($D4987,$J:$K,2,FALSE),VLOOKUP($E4987,'Daycare Packages'!$A:$G,7,FALSE)))</f>
        <v>30</v>
      </c>
      <c r="G4987" s="15"/>
      <c r="H4987" s="15">
        <f t="shared" si="176"/>
        <v>30</v>
      </c>
      <c r="I4987" s="198">
        <f t="shared" si="177"/>
        <v>4</v>
      </c>
    </row>
    <row r="4988" spans="1:9" x14ac:dyDescent="0.3">
      <c r="A4988" s="10">
        <v>43585</v>
      </c>
      <c r="B4988" s="11" t="s">
        <v>1298</v>
      </c>
      <c r="C4988" s="11" t="s">
        <v>764</v>
      </c>
      <c r="D4988" s="11" t="s">
        <v>662</v>
      </c>
      <c r="F4988" s="15">
        <f>IF(ISBLANK($D4988),"",IF(ISBLANK($E4988),VLOOKUP($D4988,$J:$K,2,FALSE),VLOOKUP($E4988,'Daycare Packages'!$A:$G,7,FALSE)))</f>
        <v>30</v>
      </c>
      <c r="G4988" s="15"/>
      <c r="H4988" s="15">
        <f t="shared" si="176"/>
        <v>30</v>
      </c>
      <c r="I4988" s="198">
        <f t="shared" si="177"/>
        <v>4</v>
      </c>
    </row>
    <row r="4989" spans="1:9" x14ac:dyDescent="0.3">
      <c r="A4989" s="10">
        <v>43585</v>
      </c>
      <c r="B4989" s="11" t="s">
        <v>947</v>
      </c>
      <c r="C4989" s="11" t="s">
        <v>948</v>
      </c>
      <c r="D4989" s="11" t="s">
        <v>662</v>
      </c>
      <c r="E4989" s="11">
        <v>6808250</v>
      </c>
      <c r="F4989" s="15">
        <f>IF(ISBLANK($D4989),"",IF(ISBLANK($E4989),VLOOKUP($D4989,$J:$K,2,FALSE),VLOOKUP($E4989,'Daycare Packages'!$A:$G,7,FALSE)))</f>
        <v>27</v>
      </c>
      <c r="G4989" s="15"/>
      <c r="H4989" s="15">
        <f t="shared" si="176"/>
        <v>27</v>
      </c>
      <c r="I4989" s="198">
        <f t="shared" si="177"/>
        <v>4</v>
      </c>
    </row>
    <row r="4990" spans="1:9" x14ac:dyDescent="0.3">
      <c r="A4990" s="10">
        <v>43585</v>
      </c>
      <c r="B4990" s="11" t="s">
        <v>843</v>
      </c>
      <c r="C4990" s="11" t="s">
        <v>844</v>
      </c>
      <c r="D4990" s="11" t="s">
        <v>662</v>
      </c>
      <c r="E4990" s="11">
        <v>6840031</v>
      </c>
      <c r="F4990" s="15">
        <f>IF(ISBLANK($D4990),"",IF(ISBLANK($E4990),VLOOKUP($D4990,$J:$K,2,FALSE),VLOOKUP($E4990,'Daycare Packages'!$A:$G,7,FALSE)))</f>
        <v>27</v>
      </c>
      <c r="G4990" s="15"/>
      <c r="H4990" s="15">
        <f t="shared" si="176"/>
        <v>27</v>
      </c>
      <c r="I4990" s="198">
        <f t="shared" si="177"/>
        <v>4</v>
      </c>
    </row>
    <row r="4991" spans="1:9" x14ac:dyDescent="0.3">
      <c r="A4991" s="10">
        <v>43585</v>
      </c>
      <c r="B4991" s="11" t="s">
        <v>196</v>
      </c>
      <c r="C4991" s="11" t="s">
        <v>432</v>
      </c>
      <c r="D4991" s="11" t="s">
        <v>662</v>
      </c>
      <c r="E4991" s="11">
        <v>6843216</v>
      </c>
      <c r="F4991" s="15">
        <f>IF(ISBLANK($D4991),"",IF(ISBLANK($E4991),VLOOKUP($D4991,$J:$K,2,FALSE),VLOOKUP($E4991,'Daycare Packages'!$A:$G,7,FALSE)))</f>
        <v>25</v>
      </c>
      <c r="G4991" s="15"/>
      <c r="H4991" s="15">
        <f t="shared" si="176"/>
        <v>25</v>
      </c>
      <c r="I4991" s="198">
        <f t="shared" si="177"/>
        <v>4</v>
      </c>
    </row>
    <row r="4992" spans="1:9" x14ac:dyDescent="0.3">
      <c r="A4992" s="10">
        <v>43585</v>
      </c>
      <c r="B4992" s="11" t="s">
        <v>989</v>
      </c>
      <c r="C4992" s="11" t="s">
        <v>765</v>
      </c>
      <c r="D4992" s="11" t="s">
        <v>662</v>
      </c>
      <c r="F4992" s="15">
        <f>IF(ISBLANK($D4992),"",IF(ISBLANK($E4992),VLOOKUP($D4992,$J:$K,2,FALSE),VLOOKUP($E4992,'Daycare Packages'!$A:$G,7,FALSE)))</f>
        <v>30</v>
      </c>
      <c r="G4992" s="15"/>
      <c r="H4992" s="15">
        <f t="shared" si="176"/>
        <v>30</v>
      </c>
      <c r="I4992" s="198">
        <f t="shared" si="177"/>
        <v>4</v>
      </c>
    </row>
    <row r="4993" spans="1:9" x14ac:dyDescent="0.3">
      <c r="A4993" s="10">
        <v>43585</v>
      </c>
      <c r="B4993" s="11" t="s">
        <v>138</v>
      </c>
      <c r="C4993" s="11" t="s">
        <v>573</v>
      </c>
      <c r="D4993" s="11" t="s">
        <v>662</v>
      </c>
      <c r="E4993" s="11">
        <v>6803103</v>
      </c>
      <c r="F4993" s="15">
        <f>IF(ISBLANK($D4993),"",IF(ISBLANK($E4993),VLOOKUP($D4993,$J:$K,2,FALSE),VLOOKUP($E4993,'Daycare Packages'!$A:$G,7,FALSE)))</f>
        <v>23</v>
      </c>
      <c r="G4993" s="15"/>
      <c r="H4993" s="15">
        <f>IF(ISBLANK(D4993),"",SUM(F4993:G4993))</f>
        <v>23</v>
      </c>
      <c r="I4993" s="198">
        <f t="shared" si="177"/>
        <v>4</v>
      </c>
    </row>
    <row r="4994" spans="1:9" x14ac:dyDescent="0.3">
      <c r="A4994" s="10">
        <v>43585</v>
      </c>
      <c r="B4994" s="11" t="s">
        <v>122</v>
      </c>
      <c r="C4994" s="11" t="s">
        <v>740</v>
      </c>
      <c r="D4994" s="11" t="s">
        <v>662</v>
      </c>
      <c r="E4994" s="11">
        <v>6734317</v>
      </c>
      <c r="F4994" s="15">
        <f>IF(ISBLANK($D4994),"",IF(ISBLANK($E4994),VLOOKUP($D4994,$J:$K,2,FALSE),VLOOKUP($E4994,'Daycare Packages'!$A:$G,7,FALSE)))</f>
        <v>22</v>
      </c>
      <c r="G4994" s="15"/>
      <c r="H4994" s="15">
        <f>IF(ISBLANK(D4994),"",SUM(F4994:G4994))</f>
        <v>22</v>
      </c>
      <c r="I4994" s="198">
        <f t="shared" si="177"/>
        <v>4</v>
      </c>
    </row>
    <row r="4995" spans="1:9" x14ac:dyDescent="0.3">
      <c r="A4995" s="10">
        <v>43585</v>
      </c>
      <c r="B4995" s="11" t="s">
        <v>137</v>
      </c>
      <c r="C4995" s="11" t="s">
        <v>693</v>
      </c>
      <c r="D4995" s="11" t="s">
        <v>662</v>
      </c>
      <c r="E4995" s="11">
        <v>6730873</v>
      </c>
      <c r="F4995" s="15">
        <f>IF(ISBLANK($D4995),"",IF(ISBLANK($E4995),VLOOKUP($D4995,$J:$K,2,FALSE),VLOOKUP($E4995,'Daycare Packages'!$A:$G,7,FALSE)))</f>
        <v>22</v>
      </c>
      <c r="G4995" s="15"/>
      <c r="H4995" s="15">
        <f t="shared" ref="H4995:H5055" si="178">IF(ISBLANK(D4995),"",SUM(F4995:G4995))</f>
        <v>22</v>
      </c>
      <c r="I4995" s="198">
        <f t="shared" ref="I4995:I5058" si="179">IF(A4995="",0,MONTH(A4995))</f>
        <v>4</v>
      </c>
    </row>
    <row r="4996" spans="1:9" x14ac:dyDescent="0.3">
      <c r="A4996" s="10">
        <v>43585</v>
      </c>
      <c r="B4996" s="11" t="s">
        <v>137</v>
      </c>
      <c r="C4996" s="11" t="s">
        <v>678</v>
      </c>
      <c r="D4996" s="11" t="s">
        <v>662</v>
      </c>
      <c r="E4996" s="11">
        <v>6730873</v>
      </c>
      <c r="F4996" s="15">
        <f>IF(ISBLANK($D4996),"",IF(ISBLANK($E4996),VLOOKUP($D4996,$J:$K,2,FALSE),VLOOKUP($E4996,'Daycare Packages'!$A:$G,7,FALSE)))</f>
        <v>22</v>
      </c>
      <c r="G4996" s="15"/>
      <c r="H4996" s="15">
        <f t="shared" si="178"/>
        <v>22</v>
      </c>
      <c r="I4996" s="198">
        <f t="shared" si="179"/>
        <v>4</v>
      </c>
    </row>
    <row r="4997" spans="1:9" x14ac:dyDescent="0.3">
      <c r="A4997" s="10">
        <v>43585</v>
      </c>
      <c r="B4997" s="11" t="s">
        <v>340</v>
      </c>
      <c r="C4997" s="11" t="s">
        <v>1439</v>
      </c>
      <c r="D4997" s="11" t="s">
        <v>662</v>
      </c>
      <c r="F4997" s="15">
        <f>IF(ISBLANK($D4997),"",IF(ISBLANK($E4997),VLOOKUP($D4997,$J:$K,2,FALSE),VLOOKUP($E4997,'Daycare Packages'!$A:$G,7,FALSE)))</f>
        <v>30</v>
      </c>
      <c r="G4997" s="15">
        <v>-3.6</v>
      </c>
      <c r="H4997" s="15">
        <f t="shared" si="178"/>
        <v>26.4</v>
      </c>
      <c r="I4997" s="198">
        <f t="shared" si="179"/>
        <v>4</v>
      </c>
    </row>
    <row r="4998" spans="1:9" x14ac:dyDescent="0.3">
      <c r="A4998" s="10">
        <v>43585</v>
      </c>
      <c r="B4998" s="11" t="s">
        <v>340</v>
      </c>
      <c r="C4998" s="11" t="s">
        <v>746</v>
      </c>
      <c r="D4998" s="11" t="s">
        <v>662</v>
      </c>
      <c r="F4998" s="15">
        <f>IF(ISBLANK($D4998),"",IF(ISBLANK($E4998),VLOOKUP($D4998,$J:$K,2,FALSE),VLOOKUP($E4998,'Daycare Packages'!$A:$G,7,FALSE)))</f>
        <v>30</v>
      </c>
      <c r="G4998" s="15">
        <v>-3.6</v>
      </c>
      <c r="H4998" s="15">
        <f t="shared" si="178"/>
        <v>26.4</v>
      </c>
      <c r="I4998" s="198">
        <f t="shared" si="179"/>
        <v>4</v>
      </c>
    </row>
    <row r="4999" spans="1:9" x14ac:dyDescent="0.3">
      <c r="A4999" s="10">
        <v>43585</v>
      </c>
      <c r="B4999" s="11" t="s">
        <v>1121</v>
      </c>
      <c r="C4999" s="11" t="s">
        <v>878</v>
      </c>
      <c r="D4999" s="11" t="s">
        <v>662</v>
      </c>
      <c r="E4999" s="11">
        <v>6792732</v>
      </c>
      <c r="F4999" s="15">
        <f>IF(ISBLANK($D4999),"",IF(ISBLANK($E4999),VLOOKUP($D4999,$J:$K,2,FALSE),VLOOKUP($E4999,'Daycare Packages'!$A:$G,7,FALSE)))</f>
        <v>25</v>
      </c>
      <c r="G4999" s="15"/>
      <c r="H4999" s="15">
        <f t="shared" si="178"/>
        <v>25</v>
      </c>
      <c r="I4999" s="198">
        <f t="shared" si="179"/>
        <v>4</v>
      </c>
    </row>
    <row r="5000" spans="1:9" x14ac:dyDescent="0.3">
      <c r="A5000" s="10">
        <v>43585</v>
      </c>
      <c r="B5000" s="11" t="s">
        <v>223</v>
      </c>
      <c r="C5000" s="11" t="s">
        <v>538</v>
      </c>
      <c r="D5000" s="11" t="s">
        <v>662</v>
      </c>
      <c r="F5000" s="15">
        <f>IF(ISBLANK($D5000),"",IF(ISBLANK($E5000),VLOOKUP($D5000,$J:$K,2,FALSE),VLOOKUP($E5000,'Daycare Packages'!$A:$G,7,FALSE)))</f>
        <v>30</v>
      </c>
      <c r="G5000" s="15"/>
      <c r="H5000" s="15">
        <f t="shared" si="178"/>
        <v>30</v>
      </c>
      <c r="I5000" s="198">
        <f t="shared" si="179"/>
        <v>4</v>
      </c>
    </row>
    <row r="5001" spans="1:9" x14ac:dyDescent="0.3">
      <c r="A5001" s="10">
        <v>43585</v>
      </c>
      <c r="B5001" s="11" t="s">
        <v>282</v>
      </c>
      <c r="C5001" s="11" t="s">
        <v>735</v>
      </c>
      <c r="D5001" s="11" t="s">
        <v>662</v>
      </c>
      <c r="F5001" s="15">
        <f>IF(ISBLANK($D5001),"",IF(ISBLANK($E5001),VLOOKUP($D5001,$J:$K,2,FALSE),VLOOKUP($E5001,'Daycare Packages'!$A:$G,7,FALSE)))</f>
        <v>30</v>
      </c>
      <c r="G5001" s="15"/>
      <c r="H5001" s="15">
        <f t="shared" si="178"/>
        <v>30</v>
      </c>
      <c r="I5001" s="198">
        <f t="shared" si="179"/>
        <v>4</v>
      </c>
    </row>
    <row r="5002" spans="1:9" x14ac:dyDescent="0.3">
      <c r="A5002" s="10">
        <v>43585</v>
      </c>
      <c r="B5002" s="11" t="s">
        <v>183</v>
      </c>
      <c r="C5002" s="11" t="s">
        <v>520</v>
      </c>
      <c r="D5002" s="11" t="s">
        <v>662</v>
      </c>
      <c r="E5002" s="11">
        <v>6807904</v>
      </c>
      <c r="F5002" s="15">
        <f>IF(ISBLANK($D5002),"",IF(ISBLANK($E5002),VLOOKUP($D5002,$J:$K,2,FALSE),VLOOKUP($E5002,'Daycare Packages'!$A:$G,7,FALSE)))</f>
        <v>27</v>
      </c>
      <c r="G5002" s="15"/>
      <c r="H5002" s="15">
        <f t="shared" si="178"/>
        <v>27</v>
      </c>
      <c r="I5002" s="198">
        <f t="shared" si="179"/>
        <v>4</v>
      </c>
    </row>
    <row r="5003" spans="1:9" x14ac:dyDescent="0.3">
      <c r="A5003" s="10">
        <v>43585</v>
      </c>
      <c r="B5003" s="11" t="s">
        <v>182</v>
      </c>
      <c r="C5003" s="11" t="s">
        <v>685</v>
      </c>
      <c r="D5003" s="11" t="s">
        <v>662</v>
      </c>
      <c r="E5003" s="11">
        <v>6820021</v>
      </c>
      <c r="F5003" s="15">
        <f>IF(ISBLANK($D5003),"",IF(ISBLANK($E5003),VLOOKUP($D5003,$J:$K,2,FALSE),VLOOKUP($E5003,'Daycare Packages'!$A:$G,7,FALSE)))</f>
        <v>20.7</v>
      </c>
      <c r="G5003" s="15"/>
      <c r="H5003" s="15">
        <f t="shared" si="178"/>
        <v>20.7</v>
      </c>
      <c r="I5003" s="198">
        <f t="shared" si="179"/>
        <v>4</v>
      </c>
    </row>
    <row r="5004" spans="1:9" x14ac:dyDescent="0.3">
      <c r="A5004" s="10">
        <v>43585</v>
      </c>
      <c r="B5004" s="11" t="s">
        <v>690</v>
      </c>
      <c r="C5004" s="11" t="s">
        <v>1313</v>
      </c>
      <c r="D5004" s="11" t="s">
        <v>662</v>
      </c>
      <c r="E5004" s="11">
        <v>6831701</v>
      </c>
      <c r="F5004" s="15">
        <f>IF(ISBLANK($D5004),"",IF(ISBLANK($E5004),VLOOKUP($D5004,$J:$K,2,FALSE),VLOOKUP($E5004,'Daycare Packages'!$A:$G,7,FALSE)))</f>
        <v>19</v>
      </c>
      <c r="G5004" s="15"/>
      <c r="H5004" s="15">
        <f t="shared" si="178"/>
        <v>19</v>
      </c>
      <c r="I5004" s="198">
        <f t="shared" si="179"/>
        <v>4</v>
      </c>
    </row>
    <row r="5005" spans="1:9" x14ac:dyDescent="0.3">
      <c r="A5005" s="10">
        <v>43585</v>
      </c>
      <c r="B5005" s="11" t="s">
        <v>146</v>
      </c>
      <c r="C5005" s="11" t="s">
        <v>705</v>
      </c>
      <c r="D5005" s="11" t="s">
        <v>662</v>
      </c>
      <c r="E5005" s="11">
        <v>6690320</v>
      </c>
      <c r="F5005" s="15">
        <f>IF(ISBLANK($D5005),"",IF(ISBLANK($E5005),VLOOKUP($D5005,$J:$K,2,FALSE),VLOOKUP($E5005,'Daycare Packages'!$A:$G,7,FALSE)))</f>
        <v>22</v>
      </c>
      <c r="G5005" s="15"/>
      <c r="H5005" s="15">
        <f t="shared" si="178"/>
        <v>22</v>
      </c>
      <c r="I5005" s="198">
        <f t="shared" si="179"/>
        <v>4</v>
      </c>
    </row>
    <row r="5006" spans="1:9" x14ac:dyDescent="0.3">
      <c r="A5006" s="10">
        <v>43585</v>
      </c>
      <c r="B5006" s="11" t="s">
        <v>218</v>
      </c>
      <c r="C5006" s="11" t="s">
        <v>737</v>
      </c>
      <c r="D5006" s="11" t="s">
        <v>662</v>
      </c>
      <c r="E5006" s="11">
        <v>6738001</v>
      </c>
      <c r="F5006" s="15">
        <f>IF(ISBLANK($D5006),"",IF(ISBLANK($E5006),VLOOKUP($D5006,$J:$K,2,FALSE),VLOOKUP($E5006,'Daycare Packages'!$A:$G,7,FALSE)))</f>
        <v>20</v>
      </c>
      <c r="G5006" s="15"/>
      <c r="H5006" s="15">
        <f t="shared" si="178"/>
        <v>20</v>
      </c>
      <c r="I5006" s="198">
        <f t="shared" si="179"/>
        <v>4</v>
      </c>
    </row>
    <row r="5007" spans="1:9" x14ac:dyDescent="0.3">
      <c r="A5007" s="10">
        <v>43585</v>
      </c>
      <c r="B5007" s="11" t="s">
        <v>218</v>
      </c>
      <c r="C5007" s="11" t="s">
        <v>738</v>
      </c>
      <c r="D5007" s="11" t="s">
        <v>662</v>
      </c>
      <c r="E5007" s="11">
        <v>6738001</v>
      </c>
      <c r="F5007" s="15">
        <f>IF(ISBLANK($D5007),"",IF(ISBLANK($E5007),VLOOKUP($D5007,$J:$K,2,FALSE),VLOOKUP($E5007,'Daycare Packages'!$A:$G,7,FALSE)))</f>
        <v>20</v>
      </c>
      <c r="G5007" s="15"/>
      <c r="H5007" s="15">
        <f t="shared" si="178"/>
        <v>20</v>
      </c>
      <c r="I5007" s="198">
        <f t="shared" si="179"/>
        <v>4</v>
      </c>
    </row>
    <row r="5008" spans="1:9" x14ac:dyDescent="0.3">
      <c r="A5008" s="10">
        <v>43585</v>
      </c>
      <c r="B5008" s="11" t="s">
        <v>147</v>
      </c>
      <c r="C5008" s="11" t="s">
        <v>796</v>
      </c>
      <c r="D5008" s="11" t="s">
        <v>662</v>
      </c>
      <c r="E5008" s="11">
        <v>6814069</v>
      </c>
      <c r="F5008" s="15">
        <f>IF(ISBLANK($D5008),"",IF(ISBLANK($E5008),VLOOKUP($D5008,$J:$K,2,FALSE),VLOOKUP($E5008,'Daycare Packages'!$A:$G,7,FALSE)))</f>
        <v>23</v>
      </c>
      <c r="G5008" s="15"/>
      <c r="H5008" s="15">
        <f t="shared" si="178"/>
        <v>23</v>
      </c>
      <c r="I5008" s="198">
        <f t="shared" si="179"/>
        <v>4</v>
      </c>
    </row>
    <row r="5009" spans="1:9" x14ac:dyDescent="0.3">
      <c r="A5009" s="10">
        <v>43585</v>
      </c>
      <c r="B5009" s="11" t="s">
        <v>208</v>
      </c>
      <c r="C5009" s="11" t="s">
        <v>507</v>
      </c>
      <c r="D5009" s="11" t="s">
        <v>662</v>
      </c>
      <c r="E5009" s="11">
        <v>6733427</v>
      </c>
      <c r="F5009" s="15">
        <f>IF(ISBLANK($D5009),"",IF(ISBLANK($E5009),VLOOKUP($D5009,$J:$K,2,FALSE),VLOOKUP($E5009,'Daycare Packages'!$A:$G,7,FALSE)))</f>
        <v>22</v>
      </c>
      <c r="G5009" s="15"/>
      <c r="H5009" s="15">
        <f t="shared" si="178"/>
        <v>22</v>
      </c>
      <c r="I5009" s="198">
        <f t="shared" si="179"/>
        <v>4</v>
      </c>
    </row>
    <row r="5010" spans="1:9" x14ac:dyDescent="0.3">
      <c r="A5010" s="10">
        <v>43585</v>
      </c>
      <c r="B5010" s="11" t="s">
        <v>849</v>
      </c>
      <c r="C5010" s="11" t="s">
        <v>850</v>
      </c>
      <c r="D5010" s="11" t="s">
        <v>662</v>
      </c>
      <c r="F5010" s="15">
        <f>IF(ISBLANK($D5010),"",IF(ISBLANK($E5010),VLOOKUP($D5010,$J:$K,2,FALSE),VLOOKUP($E5010,'Daycare Packages'!$A:$G,7,FALSE)))</f>
        <v>30</v>
      </c>
      <c r="G5010" s="15"/>
      <c r="H5010" s="15">
        <f t="shared" si="178"/>
        <v>30</v>
      </c>
      <c r="I5010" s="198">
        <f t="shared" si="179"/>
        <v>4</v>
      </c>
    </row>
    <row r="5011" spans="1:9" x14ac:dyDescent="0.3">
      <c r="A5011" s="10">
        <v>43585</v>
      </c>
      <c r="B5011" s="11" t="s">
        <v>141</v>
      </c>
      <c r="C5011" s="11" t="s">
        <v>564</v>
      </c>
      <c r="D5011" s="11" t="s">
        <v>662</v>
      </c>
      <c r="E5011" s="11">
        <v>6820926</v>
      </c>
      <c r="F5011" s="15">
        <f>IF(ISBLANK($D5011),"",IF(ISBLANK($E5011),VLOOKUP($D5011,$J:$K,2,FALSE),VLOOKUP($E5011,'Daycare Packages'!$A:$G,7,FALSE)))</f>
        <v>26</v>
      </c>
      <c r="G5011" s="15"/>
      <c r="H5011" s="15">
        <f t="shared" si="178"/>
        <v>26</v>
      </c>
      <c r="I5011" s="198">
        <f t="shared" si="179"/>
        <v>4</v>
      </c>
    </row>
    <row r="5012" spans="1:9" x14ac:dyDescent="0.3">
      <c r="A5012" s="10">
        <v>43585</v>
      </c>
      <c r="B5012" s="11" t="s">
        <v>186</v>
      </c>
      <c r="C5012" s="11" t="s">
        <v>561</v>
      </c>
      <c r="D5012" s="11" t="s">
        <v>662</v>
      </c>
      <c r="E5012" s="11">
        <v>6723146</v>
      </c>
      <c r="F5012" s="15">
        <f>IF(ISBLANK($D5012),"",IF(ISBLANK($E5012),VLOOKUP($D5012,$J:$K,2,FALSE),VLOOKUP($E5012,'Daycare Packages'!$A:$G,7,FALSE)))</f>
        <v>22</v>
      </c>
      <c r="G5012" s="15"/>
      <c r="H5012" s="15">
        <f t="shared" si="178"/>
        <v>22</v>
      </c>
      <c r="I5012" s="198">
        <f t="shared" si="179"/>
        <v>4</v>
      </c>
    </row>
    <row r="5013" spans="1:9" x14ac:dyDescent="0.3">
      <c r="A5013" s="10">
        <v>43585</v>
      </c>
      <c r="B5013" s="11" t="s">
        <v>153</v>
      </c>
      <c r="C5013" s="11" t="s">
        <v>1315</v>
      </c>
      <c r="D5013" s="11" t="s">
        <v>662</v>
      </c>
      <c r="E5013" s="11">
        <v>6733584</v>
      </c>
      <c r="F5013" s="15">
        <f>IF(ISBLANK($D5013),"",IF(ISBLANK($E5013),VLOOKUP($D5013,$J:$K,2,FALSE),VLOOKUP($E5013,'Daycare Packages'!$A:$G,7,FALSE)))</f>
        <v>26</v>
      </c>
      <c r="G5013" s="15"/>
      <c r="H5013" s="15">
        <f t="shared" si="178"/>
        <v>26</v>
      </c>
      <c r="I5013" s="198">
        <f t="shared" si="179"/>
        <v>4</v>
      </c>
    </row>
    <row r="5014" spans="1:9" x14ac:dyDescent="0.3">
      <c r="A5014" s="10">
        <v>43585</v>
      </c>
      <c r="B5014" s="11" t="s">
        <v>246</v>
      </c>
      <c r="C5014" s="11" t="s">
        <v>1347</v>
      </c>
      <c r="D5014" s="11" t="s">
        <v>662</v>
      </c>
      <c r="F5014" s="15">
        <f>IF(ISBLANK($D5014),"",IF(ISBLANK($E5014),VLOOKUP($D5014,$J:$K,2,FALSE),VLOOKUP($E5014,'Daycare Packages'!$A:$G,7,FALSE)))</f>
        <v>30</v>
      </c>
      <c r="G5014" s="15"/>
      <c r="H5014" s="15">
        <f t="shared" si="178"/>
        <v>30</v>
      </c>
      <c r="I5014" s="198">
        <f t="shared" si="179"/>
        <v>4</v>
      </c>
    </row>
    <row r="5015" spans="1:9" x14ac:dyDescent="0.3">
      <c r="A5015" s="10">
        <v>43585</v>
      </c>
      <c r="B5015" s="11" t="s">
        <v>246</v>
      </c>
      <c r="C5015" s="11" t="s">
        <v>814</v>
      </c>
      <c r="D5015" s="11" t="s">
        <v>662</v>
      </c>
      <c r="F5015" s="15">
        <f>IF(ISBLANK($D5015),"",IF(ISBLANK($E5015),VLOOKUP($D5015,$J:$K,2,FALSE),VLOOKUP($E5015,'Daycare Packages'!$A:$G,7,FALSE)))</f>
        <v>30</v>
      </c>
      <c r="G5015" s="15"/>
      <c r="H5015" s="15">
        <f t="shared" si="178"/>
        <v>30</v>
      </c>
      <c r="I5015" s="198">
        <f t="shared" si="179"/>
        <v>4</v>
      </c>
    </row>
    <row r="5016" spans="1:9" x14ac:dyDescent="0.3">
      <c r="A5016" s="10">
        <v>43585</v>
      </c>
      <c r="B5016" s="11" t="s">
        <v>168</v>
      </c>
      <c r="C5016" s="11" t="s">
        <v>640</v>
      </c>
      <c r="D5016" s="11" t="s">
        <v>662</v>
      </c>
      <c r="F5016" s="15">
        <f>IF(ISBLANK($D5016),"",IF(ISBLANK($E5016),VLOOKUP($D5016,$J:$K,2,FALSE),VLOOKUP($E5016,'Daycare Packages'!$A:$G,7,FALSE)))</f>
        <v>30</v>
      </c>
      <c r="G5016" s="15"/>
      <c r="H5016" s="15">
        <f t="shared" si="178"/>
        <v>30</v>
      </c>
      <c r="I5016" s="198">
        <f t="shared" si="179"/>
        <v>4</v>
      </c>
    </row>
    <row r="5017" spans="1:9" x14ac:dyDescent="0.3">
      <c r="A5017" s="10">
        <v>43585</v>
      </c>
      <c r="B5017" s="11" t="s">
        <v>171</v>
      </c>
      <c r="C5017" s="11" t="s">
        <v>1441</v>
      </c>
      <c r="D5017" s="11" t="s">
        <v>662</v>
      </c>
      <c r="E5017" s="11">
        <v>6804106</v>
      </c>
      <c r="F5017" s="15">
        <f>IF(ISBLANK($D5017),"",IF(ISBLANK($E5017),VLOOKUP($D5017,$J:$K,2,FALSE),VLOOKUP($E5017,'Daycare Packages'!$A:$G,7,FALSE)))</f>
        <v>26</v>
      </c>
      <c r="G5017" s="15"/>
      <c r="H5017" s="15">
        <f t="shared" si="178"/>
        <v>26</v>
      </c>
      <c r="I5017" s="198">
        <f t="shared" si="179"/>
        <v>4</v>
      </c>
    </row>
    <row r="5018" spans="1:9" x14ac:dyDescent="0.3">
      <c r="A5018" s="10">
        <v>43585</v>
      </c>
      <c r="B5018" s="11" t="s">
        <v>1334</v>
      </c>
      <c r="C5018" s="11" t="s">
        <v>1335</v>
      </c>
      <c r="D5018" s="11" t="s">
        <v>662</v>
      </c>
      <c r="E5018" s="11">
        <v>6838105</v>
      </c>
      <c r="F5018" s="15">
        <f>IF(ISBLANK($D5018),"",IF(ISBLANK($E5018),VLOOKUP($D5018,$J:$K,2,FALSE),VLOOKUP($E5018,'Daycare Packages'!$A:$G,7,FALSE)))</f>
        <v>26</v>
      </c>
      <c r="G5018" s="15"/>
      <c r="H5018" s="15">
        <f t="shared" si="178"/>
        <v>26</v>
      </c>
      <c r="I5018" s="198">
        <f t="shared" si="179"/>
        <v>4</v>
      </c>
    </row>
    <row r="5019" spans="1:9" x14ac:dyDescent="0.3">
      <c r="A5019" s="10">
        <v>43585</v>
      </c>
      <c r="B5019" s="11" t="s">
        <v>82</v>
      </c>
      <c r="C5019" s="11" t="s">
        <v>694</v>
      </c>
      <c r="D5019" s="11" t="s">
        <v>662</v>
      </c>
      <c r="E5019" s="11">
        <v>6717676</v>
      </c>
      <c r="F5019" s="15">
        <f>IF(ISBLANK($D5019),"",IF(ISBLANK($E5019),VLOOKUP($D5019,$J:$K,2,FALSE),VLOOKUP($E5019,'Daycare Packages'!$A:$G,7,FALSE)))</f>
        <v>22</v>
      </c>
      <c r="G5019" s="15"/>
      <c r="H5019" s="15">
        <f t="shared" si="178"/>
        <v>22</v>
      </c>
      <c r="I5019" s="198">
        <f t="shared" si="179"/>
        <v>4</v>
      </c>
    </row>
    <row r="5020" spans="1:9" x14ac:dyDescent="0.3">
      <c r="A5020" s="10">
        <v>43585</v>
      </c>
      <c r="B5020" s="11" t="s">
        <v>82</v>
      </c>
      <c r="C5020" s="11" t="s">
        <v>695</v>
      </c>
      <c r="D5020" s="11" t="s">
        <v>662</v>
      </c>
      <c r="E5020" s="11">
        <v>6717676</v>
      </c>
      <c r="F5020" s="15">
        <f>IF(ISBLANK($D5020),"",IF(ISBLANK($E5020),VLOOKUP($D5020,$J:$K,2,FALSE),VLOOKUP($E5020,'Daycare Packages'!$A:$G,7,FALSE)))</f>
        <v>22</v>
      </c>
      <c r="G5020" s="15"/>
      <c r="H5020" s="15">
        <f t="shared" si="178"/>
        <v>22</v>
      </c>
      <c r="I5020" s="198">
        <f t="shared" si="179"/>
        <v>4</v>
      </c>
    </row>
    <row r="5021" spans="1:9" x14ac:dyDescent="0.3">
      <c r="A5021" s="10">
        <v>43585</v>
      </c>
      <c r="B5021" s="11" t="s">
        <v>156</v>
      </c>
      <c r="C5021" s="11" t="s">
        <v>479</v>
      </c>
      <c r="D5021" s="11" t="s">
        <v>662</v>
      </c>
      <c r="E5021" s="11">
        <v>6798024</v>
      </c>
      <c r="F5021" s="15">
        <f>IF(ISBLANK($D5021),"",IF(ISBLANK($E5021),VLOOKUP($D5021,$J:$K,2,FALSE),VLOOKUP($E5021,'Daycare Packages'!$A:$G,7,FALSE)))</f>
        <v>23</v>
      </c>
      <c r="G5021" s="15"/>
      <c r="H5021" s="15">
        <f t="shared" si="178"/>
        <v>23</v>
      </c>
      <c r="I5021" s="198">
        <f t="shared" si="179"/>
        <v>4</v>
      </c>
    </row>
    <row r="5022" spans="1:9" x14ac:dyDescent="0.3">
      <c r="A5022" s="10">
        <v>43585</v>
      </c>
      <c r="B5022" s="11" t="s">
        <v>1311</v>
      </c>
      <c r="C5022" s="11" t="s">
        <v>1312</v>
      </c>
      <c r="D5022" s="11" t="s">
        <v>662</v>
      </c>
      <c r="E5022" s="11">
        <v>6829230</v>
      </c>
      <c r="F5022" s="15">
        <f>IF(ISBLANK($D5022),"",IF(ISBLANK($E5022),VLOOKUP($D5022,$J:$K,2,FALSE),VLOOKUP($E5022,'Daycare Packages'!$A:$G,7,FALSE)))</f>
        <v>23</v>
      </c>
      <c r="G5022" s="15"/>
      <c r="H5022" s="15">
        <f t="shared" si="178"/>
        <v>23</v>
      </c>
      <c r="I5022" s="198">
        <f t="shared" si="179"/>
        <v>4</v>
      </c>
    </row>
    <row r="5023" spans="1:9" x14ac:dyDescent="0.3">
      <c r="A5023" s="10">
        <v>43585</v>
      </c>
      <c r="B5023" s="11" t="s">
        <v>722</v>
      </c>
      <c r="C5023" s="11" t="s">
        <v>712</v>
      </c>
      <c r="D5023" s="11" t="s">
        <v>662</v>
      </c>
      <c r="E5023" s="11">
        <v>6770212</v>
      </c>
      <c r="F5023" s="15">
        <f>IF(ISBLANK($D5023),"",IF(ISBLANK($E5023),VLOOKUP($D5023,$J:$K,2,FALSE),VLOOKUP($E5023,'Daycare Packages'!$A:$G,7,FALSE)))</f>
        <v>26</v>
      </c>
      <c r="G5023" s="15"/>
      <c r="H5023" s="15">
        <f t="shared" si="178"/>
        <v>26</v>
      </c>
      <c r="I5023" s="198">
        <f t="shared" si="179"/>
        <v>4</v>
      </c>
    </row>
    <row r="5024" spans="1:9" x14ac:dyDescent="0.3">
      <c r="A5024" s="10">
        <v>43585</v>
      </c>
      <c r="B5024" s="11" t="s">
        <v>204</v>
      </c>
      <c r="C5024" s="11" t="s">
        <v>949</v>
      </c>
      <c r="D5024" s="11" t="s">
        <v>662</v>
      </c>
      <c r="E5024" s="11">
        <v>6792788</v>
      </c>
      <c r="F5024" s="15">
        <f>IF(ISBLANK($D5024),"",IF(ISBLANK($E5024),VLOOKUP($D5024,$J:$K,2,FALSE),VLOOKUP($E5024,'Daycare Packages'!$A:$G,7,FALSE)))</f>
        <v>25</v>
      </c>
      <c r="G5024" s="15"/>
      <c r="H5024" s="15">
        <f t="shared" si="178"/>
        <v>25</v>
      </c>
      <c r="I5024" s="198">
        <f t="shared" si="179"/>
        <v>4</v>
      </c>
    </row>
    <row r="5025" spans="1:9" x14ac:dyDescent="0.3">
      <c r="A5025" s="10">
        <v>43585</v>
      </c>
      <c r="B5025" s="11" t="s">
        <v>204</v>
      </c>
      <c r="C5025" s="11" t="s">
        <v>774</v>
      </c>
      <c r="D5025" s="11" t="s">
        <v>662</v>
      </c>
      <c r="E5025" s="11">
        <v>6792788</v>
      </c>
      <c r="F5025" s="15">
        <f>IF(ISBLANK($D5025),"",IF(ISBLANK($E5025),VLOOKUP($D5025,$J:$K,2,FALSE),VLOOKUP($E5025,'Daycare Packages'!$A:$G,7,FALSE)))</f>
        <v>25</v>
      </c>
      <c r="G5025" s="15"/>
      <c r="H5025" s="15">
        <f t="shared" si="178"/>
        <v>25</v>
      </c>
      <c r="I5025" s="198">
        <f t="shared" si="179"/>
        <v>4</v>
      </c>
    </row>
    <row r="5026" spans="1:9" x14ac:dyDescent="0.3">
      <c r="A5026" s="10">
        <v>43585</v>
      </c>
      <c r="B5026" s="11" t="s">
        <v>663</v>
      </c>
      <c r="C5026" s="11" t="s">
        <v>665</v>
      </c>
      <c r="D5026" s="11" t="s">
        <v>662</v>
      </c>
      <c r="F5026" s="15">
        <f>IF(ISBLANK($D5026),"",IF(ISBLANK($E5026),VLOOKUP($D5026,$J:$K,2,FALSE),VLOOKUP($E5026,'Daycare Packages'!$A:$G,7,FALSE)))</f>
        <v>30</v>
      </c>
      <c r="G5026" s="15"/>
      <c r="H5026" s="15">
        <f t="shared" si="178"/>
        <v>30</v>
      </c>
      <c r="I5026" s="198">
        <f t="shared" si="179"/>
        <v>4</v>
      </c>
    </row>
    <row r="5027" spans="1:9" x14ac:dyDescent="0.3">
      <c r="A5027" s="10">
        <v>43585</v>
      </c>
      <c r="B5027" s="11" t="s">
        <v>663</v>
      </c>
      <c r="C5027" s="11" t="s">
        <v>664</v>
      </c>
      <c r="D5027" s="11" t="s">
        <v>662</v>
      </c>
      <c r="F5027" s="15">
        <f>IF(ISBLANK($D5027),"",IF(ISBLANK($E5027),VLOOKUP($D5027,$J:$K,2,FALSE),VLOOKUP($E5027,'Daycare Packages'!$A:$G,7,FALSE)))</f>
        <v>30</v>
      </c>
      <c r="G5027" s="15"/>
      <c r="H5027" s="15">
        <f t="shared" si="178"/>
        <v>30</v>
      </c>
      <c r="I5027" s="198">
        <f t="shared" si="179"/>
        <v>4</v>
      </c>
    </row>
    <row r="5028" spans="1:9" x14ac:dyDescent="0.3">
      <c r="A5028" s="10">
        <v>43585</v>
      </c>
      <c r="B5028" s="11" t="s">
        <v>206</v>
      </c>
      <c r="C5028" s="11" t="s">
        <v>424</v>
      </c>
      <c r="D5028" s="11" t="s">
        <v>662</v>
      </c>
      <c r="E5028" s="11">
        <v>6732853</v>
      </c>
      <c r="F5028" s="15">
        <f>IF(ISBLANK($D5028),"",IF(ISBLANK($E5028),VLOOKUP($D5028,$J:$K,2,FALSE),VLOOKUP($E5028,'Daycare Packages'!$A:$G,7,FALSE)))</f>
        <v>26</v>
      </c>
      <c r="G5028" s="15"/>
      <c r="H5028" s="15">
        <f t="shared" si="178"/>
        <v>26</v>
      </c>
      <c r="I5028" s="198">
        <f t="shared" si="179"/>
        <v>4</v>
      </c>
    </row>
    <row r="5029" spans="1:9" x14ac:dyDescent="0.3">
      <c r="A5029" s="55">
        <v>43585</v>
      </c>
      <c r="B5029" s="56" t="s">
        <v>441</v>
      </c>
      <c r="C5029" s="56" t="s">
        <v>442</v>
      </c>
      <c r="D5029" s="56" t="s">
        <v>662</v>
      </c>
      <c r="E5029" s="56"/>
      <c r="F5029" s="59">
        <f>IF(ISBLANK($D5029),"",IF(ISBLANK($E5029),VLOOKUP($D5029,$J:$K,2,FALSE),VLOOKUP($E5029,'Daycare Packages'!$A:$G,7,FALSE)))</f>
        <v>30</v>
      </c>
      <c r="G5029" s="59"/>
      <c r="H5029" s="59">
        <f t="shared" si="178"/>
        <v>30</v>
      </c>
      <c r="I5029" s="198">
        <f t="shared" si="179"/>
        <v>4</v>
      </c>
    </row>
    <row r="5030" spans="1:9" x14ac:dyDescent="0.3">
      <c r="A5030" s="10">
        <v>43586</v>
      </c>
      <c r="B5030" s="11" t="s">
        <v>749</v>
      </c>
      <c r="C5030" s="11" t="s">
        <v>750</v>
      </c>
      <c r="D5030" s="11" t="s">
        <v>659</v>
      </c>
      <c r="F5030" s="15">
        <f>IF(ISBLANK($D5030),"",IF(ISBLANK($E5030),VLOOKUP($D5030,$J:$K,2,FALSE),VLOOKUP($E5030,'Daycare Packages'!$A:$G,7,FALSE)))</f>
        <v>20</v>
      </c>
      <c r="G5030" s="15"/>
      <c r="H5030" s="15">
        <f t="shared" si="178"/>
        <v>20</v>
      </c>
      <c r="I5030" s="198">
        <f t="shared" si="179"/>
        <v>5</v>
      </c>
    </row>
    <row r="5031" spans="1:9" x14ac:dyDescent="0.3">
      <c r="A5031" s="10">
        <v>43586</v>
      </c>
      <c r="B5031" s="11" t="s">
        <v>667</v>
      </c>
      <c r="C5031" s="11" t="s">
        <v>886</v>
      </c>
      <c r="D5031" s="11" t="s">
        <v>659</v>
      </c>
      <c r="F5031" s="15">
        <f>IF(ISBLANK($D5031),"",IF(ISBLANK($E5031),VLOOKUP($D5031,$J:$K,2,FALSE),VLOOKUP($E5031,'Daycare Packages'!$A:$G,7,FALSE)))</f>
        <v>20</v>
      </c>
      <c r="G5031" s="15"/>
      <c r="H5031" s="15">
        <f t="shared" si="178"/>
        <v>20</v>
      </c>
      <c r="I5031" s="198">
        <f t="shared" si="179"/>
        <v>5</v>
      </c>
    </row>
    <row r="5032" spans="1:9" x14ac:dyDescent="0.3">
      <c r="A5032" s="10">
        <v>43586</v>
      </c>
      <c r="B5032" s="11" t="s">
        <v>152</v>
      </c>
      <c r="C5032" s="11" t="s">
        <v>679</v>
      </c>
      <c r="D5032" s="11" t="s">
        <v>662</v>
      </c>
      <c r="E5032" s="11">
        <v>6804823</v>
      </c>
      <c r="F5032" s="15">
        <f>IF(ISBLANK($D5032),"",IF(ISBLANK($E5032),VLOOKUP($D5032,$J:$K,2,FALSE),VLOOKUP($E5032,'Daycare Packages'!$A:$G,7,FALSE)))</f>
        <v>23</v>
      </c>
      <c r="G5032" s="15"/>
      <c r="H5032" s="15">
        <f t="shared" si="178"/>
        <v>23</v>
      </c>
      <c r="I5032" s="198">
        <f t="shared" si="179"/>
        <v>5</v>
      </c>
    </row>
    <row r="5033" spans="1:9" x14ac:dyDescent="0.3">
      <c r="A5033" s="10">
        <v>43586</v>
      </c>
      <c r="B5033" s="11" t="s">
        <v>201</v>
      </c>
      <c r="C5033" s="11" t="s">
        <v>672</v>
      </c>
      <c r="D5033" s="11" t="s">
        <v>659</v>
      </c>
      <c r="E5033" s="11">
        <v>6818381</v>
      </c>
      <c r="F5033" s="15">
        <f>IF(ISBLANK($D5033),"",IF(ISBLANK($E5033),VLOOKUP($D5033,$J:$K,2,FALSE),VLOOKUP($E5033,'Daycare Packages'!$A:$G,7,FALSE)))</f>
        <v>19</v>
      </c>
      <c r="G5033" s="15"/>
      <c r="H5033" s="15">
        <f t="shared" si="178"/>
        <v>19</v>
      </c>
      <c r="I5033" s="198">
        <f t="shared" si="179"/>
        <v>5</v>
      </c>
    </row>
    <row r="5034" spans="1:9" x14ac:dyDescent="0.3">
      <c r="A5034" s="10">
        <v>43586</v>
      </c>
      <c r="B5034" s="11" t="s">
        <v>828</v>
      </c>
      <c r="C5034" s="11" t="s">
        <v>829</v>
      </c>
      <c r="D5034" s="11" t="s">
        <v>659</v>
      </c>
      <c r="F5034" s="15">
        <f>IF(ISBLANK($D5034),"",IF(ISBLANK($E5034),VLOOKUP($D5034,$J:$K,2,FALSE),VLOOKUP($E5034,'Daycare Packages'!$A:$G,7,FALSE)))</f>
        <v>20</v>
      </c>
      <c r="G5034" s="15"/>
      <c r="H5034" s="15">
        <f t="shared" si="178"/>
        <v>20</v>
      </c>
      <c r="I5034" s="198">
        <f t="shared" si="179"/>
        <v>5</v>
      </c>
    </row>
    <row r="5035" spans="1:9" x14ac:dyDescent="0.3">
      <c r="A5035" s="10">
        <v>43586</v>
      </c>
      <c r="B5035" s="11" t="s">
        <v>680</v>
      </c>
      <c r="C5035" s="11" t="s">
        <v>592</v>
      </c>
      <c r="D5035" s="11" t="s">
        <v>662</v>
      </c>
      <c r="F5035" s="15">
        <f>IF(ISBLANK($D5035),"",IF(ISBLANK($E5035),VLOOKUP($D5035,$J:$K,2,FALSE),VLOOKUP($E5035,'Daycare Packages'!$A:$G,7,FALSE)))</f>
        <v>30</v>
      </c>
      <c r="G5035" s="15">
        <v>-4.5</v>
      </c>
      <c r="H5035" s="15">
        <f t="shared" si="178"/>
        <v>25.5</v>
      </c>
      <c r="I5035" s="198">
        <f t="shared" si="179"/>
        <v>5</v>
      </c>
    </row>
    <row r="5036" spans="1:9" x14ac:dyDescent="0.3">
      <c r="A5036" s="10">
        <v>43586</v>
      </c>
      <c r="B5036" s="11" t="s">
        <v>680</v>
      </c>
      <c r="C5036" s="11" t="s">
        <v>1396</v>
      </c>
      <c r="D5036" s="11" t="s">
        <v>662</v>
      </c>
      <c r="F5036" s="15">
        <f>IF(ISBLANK($D5036),"",IF(ISBLANK($E5036),VLOOKUP($D5036,$J:$K,2,FALSE),VLOOKUP($E5036,'Daycare Packages'!$A:$G,7,FALSE)))</f>
        <v>30</v>
      </c>
      <c r="G5036" s="15">
        <v>-4.5</v>
      </c>
      <c r="H5036" s="15">
        <f t="shared" si="178"/>
        <v>25.5</v>
      </c>
      <c r="I5036" s="198">
        <f t="shared" si="179"/>
        <v>5</v>
      </c>
    </row>
    <row r="5037" spans="1:9" x14ac:dyDescent="0.3">
      <c r="A5037" s="10">
        <v>43586</v>
      </c>
      <c r="B5037" s="11" t="s">
        <v>162</v>
      </c>
      <c r="C5037" s="11" t="s">
        <v>676</v>
      </c>
      <c r="D5037" s="11" t="s">
        <v>659</v>
      </c>
      <c r="F5037" s="15">
        <f>IF(ISBLANK($D5037),"",IF(ISBLANK($E5037),VLOOKUP($D5037,$J:$K,2,FALSE),VLOOKUP($E5037,'Daycare Packages'!$A:$G,7,FALSE)))</f>
        <v>20</v>
      </c>
      <c r="G5037" s="15"/>
      <c r="H5037" s="15">
        <f t="shared" si="178"/>
        <v>20</v>
      </c>
      <c r="I5037" s="198">
        <f t="shared" si="179"/>
        <v>5</v>
      </c>
    </row>
    <row r="5038" spans="1:9" x14ac:dyDescent="0.3">
      <c r="A5038" s="10">
        <v>43586</v>
      </c>
      <c r="B5038" s="11" t="s">
        <v>98</v>
      </c>
      <c r="C5038" s="11" t="s">
        <v>437</v>
      </c>
      <c r="D5038" s="11" t="s">
        <v>662</v>
      </c>
      <c r="E5038" s="11">
        <v>6450052</v>
      </c>
      <c r="F5038" s="15">
        <f>IF(ISBLANK($D5038),"",IF(ISBLANK($E5038),VLOOKUP($D5038,$J:$K,2,FALSE),VLOOKUP($E5038,'Daycare Packages'!$A:$G,7,FALSE)))</f>
        <v>26</v>
      </c>
      <c r="G5038" s="15"/>
      <c r="H5038" s="15">
        <f t="shared" si="178"/>
        <v>26</v>
      </c>
      <c r="I5038" s="198">
        <f t="shared" si="179"/>
        <v>5</v>
      </c>
    </row>
    <row r="5039" spans="1:9" x14ac:dyDescent="0.3">
      <c r="A5039" s="10">
        <v>43586</v>
      </c>
      <c r="B5039" s="11" t="s">
        <v>141</v>
      </c>
      <c r="C5039" s="11" t="s">
        <v>564</v>
      </c>
      <c r="D5039" s="11" t="s">
        <v>662</v>
      </c>
      <c r="E5039" s="11">
        <v>6820926</v>
      </c>
      <c r="F5039" s="15">
        <f>IF(ISBLANK($D5039),"",IF(ISBLANK($E5039),VLOOKUP($D5039,$J:$K,2,FALSE),VLOOKUP($E5039,'Daycare Packages'!$A:$G,7,FALSE)))</f>
        <v>26</v>
      </c>
      <c r="G5039" s="15"/>
      <c r="H5039" s="15">
        <f t="shared" si="178"/>
        <v>26</v>
      </c>
      <c r="I5039" s="198">
        <f t="shared" si="179"/>
        <v>5</v>
      </c>
    </row>
    <row r="5040" spans="1:9" x14ac:dyDescent="0.3">
      <c r="A5040" s="10">
        <v>43586</v>
      </c>
      <c r="B5040" s="11" t="s">
        <v>786</v>
      </c>
      <c r="C5040" s="11" t="s">
        <v>479</v>
      </c>
      <c r="D5040" s="11" t="s">
        <v>662</v>
      </c>
      <c r="F5040" s="15">
        <f>IF(ISBLANK($D5040),"",IF(ISBLANK($E5040),VLOOKUP($D5040,$J:$K,2,FALSE),VLOOKUP($E5040,'Daycare Packages'!$A:$G,7,FALSE)))</f>
        <v>30</v>
      </c>
      <c r="G5040" s="15"/>
      <c r="H5040" s="15">
        <f t="shared" si="178"/>
        <v>30</v>
      </c>
      <c r="I5040" s="198">
        <f t="shared" si="179"/>
        <v>5</v>
      </c>
    </row>
    <row r="5041" spans="1:9" x14ac:dyDescent="0.3">
      <c r="A5041" s="10">
        <v>43586</v>
      </c>
      <c r="B5041" s="11" t="s">
        <v>167</v>
      </c>
      <c r="C5041" s="11" t="s">
        <v>467</v>
      </c>
      <c r="D5041" s="11" t="s">
        <v>662</v>
      </c>
      <c r="E5041" s="11">
        <v>6830544</v>
      </c>
      <c r="F5041" s="15">
        <f>IF(ISBLANK($D5041),"",IF(ISBLANK($E5041),VLOOKUP($D5041,$J:$K,2,FALSE),VLOOKUP($E5041,'Daycare Packages'!$A:$G,7,FALSE)))</f>
        <v>27</v>
      </c>
      <c r="G5041" s="15"/>
      <c r="H5041" s="15">
        <f t="shared" si="178"/>
        <v>27</v>
      </c>
      <c r="I5041" s="198">
        <f t="shared" si="179"/>
        <v>5</v>
      </c>
    </row>
    <row r="5042" spans="1:9" x14ac:dyDescent="0.3">
      <c r="A5042" s="10">
        <v>43586</v>
      </c>
      <c r="B5042" s="11" t="s">
        <v>816</v>
      </c>
      <c r="C5042" s="11" t="s">
        <v>817</v>
      </c>
      <c r="D5042" s="11" t="s">
        <v>662</v>
      </c>
      <c r="F5042" s="15">
        <f>IF(ISBLANK($D5042),"",IF(ISBLANK($E5042),VLOOKUP($D5042,$J:$K,2,FALSE),VLOOKUP($E5042,'Daycare Packages'!$A:$G,7,FALSE)))</f>
        <v>30</v>
      </c>
      <c r="G5042" s="15"/>
      <c r="H5042" s="15">
        <f t="shared" si="178"/>
        <v>30</v>
      </c>
      <c r="I5042" s="198">
        <f t="shared" si="179"/>
        <v>5</v>
      </c>
    </row>
    <row r="5043" spans="1:9" x14ac:dyDescent="0.3">
      <c r="A5043" s="10">
        <v>43586</v>
      </c>
      <c r="B5043" s="11" t="s">
        <v>722</v>
      </c>
      <c r="C5043" s="11" t="s">
        <v>548</v>
      </c>
      <c r="D5043" s="11" t="s">
        <v>662</v>
      </c>
      <c r="F5043" s="15">
        <f>IF(ISBLANK($D5043),"",IF(ISBLANK($E5043),VLOOKUP($D5043,$J:$K,2,FALSE),VLOOKUP($E5043,'Daycare Packages'!$A:$G,7,FALSE)))</f>
        <v>30</v>
      </c>
      <c r="G5043" s="15"/>
      <c r="H5043" s="15">
        <f t="shared" si="178"/>
        <v>30</v>
      </c>
      <c r="I5043" s="198">
        <f t="shared" si="179"/>
        <v>5</v>
      </c>
    </row>
    <row r="5044" spans="1:9" x14ac:dyDescent="0.3">
      <c r="A5044" s="10">
        <v>43586</v>
      </c>
      <c r="B5044" s="11" t="s">
        <v>809</v>
      </c>
      <c r="C5044" s="11" t="s">
        <v>810</v>
      </c>
      <c r="D5044" s="11" t="s">
        <v>662</v>
      </c>
      <c r="F5044" s="15">
        <f>IF(ISBLANK($D5044),"",IF(ISBLANK($E5044),VLOOKUP($D5044,$J:$K,2,FALSE),VLOOKUP($E5044,'Daycare Packages'!$A:$G,7,FALSE)))</f>
        <v>30</v>
      </c>
      <c r="G5044" s="15"/>
      <c r="H5044" s="15">
        <f t="shared" si="178"/>
        <v>30</v>
      </c>
      <c r="I5044" s="198">
        <f t="shared" si="179"/>
        <v>5</v>
      </c>
    </row>
    <row r="5045" spans="1:9" x14ac:dyDescent="0.3">
      <c r="A5045" s="10">
        <v>43586</v>
      </c>
      <c r="B5045" s="11" t="s">
        <v>194</v>
      </c>
      <c r="C5045" s="11" t="s">
        <v>792</v>
      </c>
      <c r="D5045" s="11" t="s">
        <v>662</v>
      </c>
      <c r="E5045" s="11">
        <v>6727744</v>
      </c>
      <c r="F5045" s="15">
        <f>IF(ISBLANK($D5045),"",IF(ISBLANK($E5045),VLOOKUP($D5045,$J:$K,2,FALSE),VLOOKUP($E5045,'Daycare Packages'!$A:$G,7,FALSE)))</f>
        <v>24</v>
      </c>
      <c r="G5045" s="15"/>
      <c r="H5045" s="15">
        <f t="shared" si="178"/>
        <v>24</v>
      </c>
      <c r="I5045" s="198">
        <f t="shared" si="179"/>
        <v>5</v>
      </c>
    </row>
    <row r="5046" spans="1:9" x14ac:dyDescent="0.3">
      <c r="A5046" s="10">
        <v>43586</v>
      </c>
      <c r="B5046" s="11" t="s">
        <v>194</v>
      </c>
      <c r="C5046" s="11" t="s">
        <v>1047</v>
      </c>
      <c r="D5046" s="11" t="s">
        <v>662</v>
      </c>
      <c r="E5046" s="11">
        <v>6727744</v>
      </c>
      <c r="F5046" s="15">
        <f>IF(ISBLANK($D5046),"",IF(ISBLANK($E5046),VLOOKUP($D5046,$J:$K,2,FALSE),VLOOKUP($E5046,'Daycare Packages'!$A:$G,7,FALSE)))</f>
        <v>24</v>
      </c>
      <c r="G5046" s="15"/>
      <c r="H5046" s="15">
        <f t="shared" si="178"/>
        <v>24</v>
      </c>
      <c r="I5046" s="198">
        <f t="shared" si="179"/>
        <v>5</v>
      </c>
    </row>
    <row r="5047" spans="1:9" x14ac:dyDescent="0.3">
      <c r="A5047" s="10">
        <v>43586</v>
      </c>
      <c r="B5047" s="11" t="s">
        <v>148</v>
      </c>
      <c r="C5047" s="11" t="s">
        <v>547</v>
      </c>
      <c r="D5047" s="11" t="s">
        <v>662</v>
      </c>
      <c r="E5047" s="11">
        <v>6762300</v>
      </c>
      <c r="F5047" s="15">
        <f>IF(ISBLANK($D5047),"",IF(ISBLANK($E5047),VLOOKUP($D5047,$J:$K,2,FALSE),VLOOKUP($E5047,'Daycare Packages'!$A:$G,7,FALSE)))</f>
        <v>23</v>
      </c>
      <c r="G5047" s="15"/>
      <c r="H5047" s="15">
        <f t="shared" si="178"/>
        <v>23</v>
      </c>
      <c r="I5047" s="198">
        <f t="shared" si="179"/>
        <v>5</v>
      </c>
    </row>
    <row r="5048" spans="1:9" x14ac:dyDescent="0.3">
      <c r="A5048" s="10">
        <v>43586</v>
      </c>
      <c r="B5048" s="11" t="s">
        <v>197</v>
      </c>
      <c r="C5048" s="11" t="s">
        <v>754</v>
      </c>
      <c r="D5048" s="11" t="s">
        <v>662</v>
      </c>
      <c r="E5048" s="11">
        <v>6804085</v>
      </c>
      <c r="F5048" s="15">
        <f>IF(ISBLANK($D5048),"",IF(ISBLANK($E5048),VLOOKUP($D5048,$J:$K,2,FALSE),VLOOKUP($E5048,'Daycare Packages'!$A:$G,7,FALSE)))</f>
        <v>27</v>
      </c>
      <c r="G5048" s="15"/>
      <c r="H5048" s="15">
        <f t="shared" si="178"/>
        <v>27</v>
      </c>
      <c r="I5048" s="198">
        <f t="shared" si="179"/>
        <v>5</v>
      </c>
    </row>
    <row r="5049" spans="1:9" x14ac:dyDescent="0.3">
      <c r="A5049" s="10">
        <v>43586</v>
      </c>
      <c r="B5049" s="11" t="s">
        <v>1190</v>
      </c>
      <c r="C5049" s="11" t="s">
        <v>1191</v>
      </c>
      <c r="D5049" s="11" t="s">
        <v>662</v>
      </c>
      <c r="F5049" s="15">
        <f>IF(ISBLANK($D5049),"",IF(ISBLANK($E5049),VLOOKUP($D5049,$J:$K,2,FALSE),VLOOKUP($E5049,'Daycare Packages'!$A:$G,7,FALSE)))</f>
        <v>30</v>
      </c>
      <c r="G5049" s="15">
        <v>-6</v>
      </c>
      <c r="H5049" s="15">
        <f t="shared" si="178"/>
        <v>24</v>
      </c>
      <c r="I5049" s="198">
        <f t="shared" si="179"/>
        <v>5</v>
      </c>
    </row>
    <row r="5050" spans="1:9" x14ac:dyDescent="0.3">
      <c r="A5050" s="10">
        <v>43586</v>
      </c>
      <c r="B5050" s="11" t="s">
        <v>123</v>
      </c>
      <c r="C5050" s="11" t="s">
        <v>507</v>
      </c>
      <c r="D5050" s="11" t="s">
        <v>662</v>
      </c>
      <c r="E5050" s="11">
        <v>6644301</v>
      </c>
      <c r="F5050" s="15">
        <f>IF(ISBLANK($D5050),"",IF(ISBLANK($E5050),VLOOKUP($D5050,$J:$K,2,FALSE),VLOOKUP($E5050,'Daycare Packages'!$A:$G,7,FALSE)))</f>
        <v>22</v>
      </c>
      <c r="G5050" s="15"/>
      <c r="H5050" s="15">
        <f t="shared" si="178"/>
        <v>22</v>
      </c>
      <c r="I5050" s="198">
        <f t="shared" si="179"/>
        <v>5</v>
      </c>
    </row>
    <row r="5051" spans="1:9" x14ac:dyDescent="0.3">
      <c r="A5051" s="10">
        <v>43586</v>
      </c>
      <c r="B5051" s="11" t="s">
        <v>203</v>
      </c>
      <c r="C5051" s="11" t="s">
        <v>840</v>
      </c>
      <c r="D5051" s="11" t="s">
        <v>662</v>
      </c>
      <c r="E5051" s="11">
        <v>6807658</v>
      </c>
      <c r="F5051" s="15">
        <f>IF(ISBLANK($D5051),"",IF(ISBLANK($E5051),VLOOKUP($D5051,$J:$K,2,FALSE),VLOOKUP($E5051,'Daycare Packages'!$A:$G,7,FALSE)))</f>
        <v>27</v>
      </c>
      <c r="G5051" s="15"/>
      <c r="H5051" s="15">
        <f t="shared" si="178"/>
        <v>27</v>
      </c>
      <c r="I5051" s="198">
        <f t="shared" si="179"/>
        <v>5</v>
      </c>
    </row>
    <row r="5052" spans="1:9" x14ac:dyDescent="0.3">
      <c r="A5052" s="10">
        <v>43586</v>
      </c>
      <c r="B5052" s="11" t="s">
        <v>690</v>
      </c>
      <c r="C5052" s="11" t="s">
        <v>691</v>
      </c>
      <c r="D5052" s="11" t="s">
        <v>662</v>
      </c>
      <c r="E5052" s="11">
        <v>6829038</v>
      </c>
      <c r="F5052" s="15">
        <f>IF(ISBLANK($D5052),"",IF(ISBLANK($E5052),VLOOKUP($D5052,$J:$K,2,FALSE),VLOOKUP($E5052,'Daycare Packages'!$A:$G,7,FALSE)))</f>
        <v>25</v>
      </c>
      <c r="G5052" s="15"/>
      <c r="H5052" s="15">
        <f t="shared" si="178"/>
        <v>25</v>
      </c>
      <c r="I5052" s="198">
        <f t="shared" si="179"/>
        <v>5</v>
      </c>
    </row>
    <row r="5053" spans="1:9" x14ac:dyDescent="0.3">
      <c r="A5053" s="10">
        <v>43586</v>
      </c>
      <c r="B5053" s="11" t="s">
        <v>217</v>
      </c>
      <c r="C5053" s="11" t="s">
        <v>402</v>
      </c>
      <c r="D5053" s="11" t="s">
        <v>662</v>
      </c>
      <c r="E5053" s="11">
        <v>6821524</v>
      </c>
      <c r="F5053" s="15">
        <f>IF(ISBLANK($D5053),"",IF(ISBLANK($E5053),VLOOKUP($D5053,$J:$K,2,FALSE),VLOOKUP($E5053,'Daycare Packages'!$A:$G,7,FALSE)))</f>
        <v>26</v>
      </c>
      <c r="G5053" s="15"/>
      <c r="H5053" s="15">
        <f t="shared" si="178"/>
        <v>26</v>
      </c>
      <c r="I5053" s="198">
        <f t="shared" si="179"/>
        <v>5</v>
      </c>
    </row>
    <row r="5054" spans="1:9" x14ac:dyDescent="0.3">
      <c r="A5054" s="10">
        <v>43586</v>
      </c>
      <c r="B5054" s="11" t="s">
        <v>244</v>
      </c>
      <c r="C5054" s="11" t="s">
        <v>673</v>
      </c>
      <c r="D5054" s="11" t="s">
        <v>662</v>
      </c>
      <c r="F5054" s="15">
        <f>IF(ISBLANK($D5054),"",IF(ISBLANK($E5054),VLOOKUP($D5054,$J:$K,2,FALSE),VLOOKUP($E5054,'Daycare Packages'!$A:$G,7,FALSE)))</f>
        <v>30</v>
      </c>
      <c r="G5054" s="15"/>
      <c r="H5054" s="15">
        <f t="shared" si="178"/>
        <v>30</v>
      </c>
      <c r="I5054" s="198">
        <f t="shared" si="179"/>
        <v>5</v>
      </c>
    </row>
    <row r="5055" spans="1:9" x14ac:dyDescent="0.3">
      <c r="A5055" s="10">
        <v>43586</v>
      </c>
      <c r="B5055" s="11" t="s">
        <v>136</v>
      </c>
      <c r="C5055" s="11" t="s">
        <v>650</v>
      </c>
      <c r="D5055" s="11" t="s">
        <v>662</v>
      </c>
      <c r="E5055" s="11">
        <v>6842833</v>
      </c>
      <c r="F5055" s="15">
        <f>IF(ISBLANK($D5055),"",IF(ISBLANK($E5055),VLOOKUP($D5055,$J:$K,2,FALSE),VLOOKUP($E5055,'Daycare Packages'!$A:$G,7,FALSE)))</f>
        <v>26</v>
      </c>
      <c r="G5055" s="15"/>
      <c r="H5055" s="15">
        <f t="shared" si="178"/>
        <v>26</v>
      </c>
      <c r="I5055" s="198">
        <f t="shared" si="179"/>
        <v>5</v>
      </c>
    </row>
    <row r="5056" spans="1:9" x14ac:dyDescent="0.3">
      <c r="A5056" s="10">
        <v>43586</v>
      </c>
      <c r="B5056" s="11" t="s">
        <v>137</v>
      </c>
      <c r="C5056" s="11" t="s">
        <v>693</v>
      </c>
      <c r="D5056" s="11" t="s">
        <v>662</v>
      </c>
      <c r="E5056" s="11">
        <v>6730873</v>
      </c>
      <c r="F5056" s="15">
        <f>IF(ISBLANK($D5056),"",IF(ISBLANK($E5056),VLOOKUP($D5056,$J:$K,2,FALSE),VLOOKUP($E5056,'Daycare Packages'!$A:$G,7,FALSE)))</f>
        <v>22</v>
      </c>
      <c r="G5056" s="15"/>
      <c r="H5056" s="15">
        <f t="shared" ref="H5056:H5119" si="180">IF(ISBLANK(D5056),"",SUM(F5056:G5056))</f>
        <v>22</v>
      </c>
      <c r="I5056" s="198">
        <f t="shared" si="179"/>
        <v>5</v>
      </c>
    </row>
    <row r="5057" spans="1:9" x14ac:dyDescent="0.3">
      <c r="A5057" s="10">
        <v>43586</v>
      </c>
      <c r="B5057" s="11" t="s">
        <v>178</v>
      </c>
      <c r="C5057" s="11" t="s">
        <v>1450</v>
      </c>
      <c r="D5057" s="11" t="s">
        <v>662</v>
      </c>
      <c r="E5057" s="11">
        <v>6725032</v>
      </c>
      <c r="F5057" s="15">
        <f>IF(ISBLANK($D5057),"",IF(ISBLANK($E5057),VLOOKUP($D5057,$J:$K,2,FALSE),VLOOKUP($E5057,'Daycare Packages'!$A:$G,7,FALSE)))</f>
        <v>26</v>
      </c>
      <c r="G5057" s="15"/>
      <c r="H5057" s="15">
        <f t="shared" si="180"/>
        <v>26</v>
      </c>
      <c r="I5057" s="198">
        <f t="shared" si="179"/>
        <v>5</v>
      </c>
    </row>
    <row r="5058" spans="1:9" x14ac:dyDescent="0.3">
      <c r="A5058" s="10">
        <v>43586</v>
      </c>
      <c r="B5058" s="11" t="s">
        <v>200</v>
      </c>
      <c r="C5058" s="11" t="s">
        <v>750</v>
      </c>
      <c r="D5058" s="11" t="s">
        <v>662</v>
      </c>
      <c r="E5058" s="11">
        <v>6822076</v>
      </c>
      <c r="F5058" s="15">
        <f>IF(ISBLANK($D5058),"",IF(ISBLANK($E5058),VLOOKUP($D5058,$J:$K,2,FALSE),VLOOKUP($E5058,'Daycare Packages'!$A:$G,7,FALSE)))</f>
        <v>27</v>
      </c>
      <c r="G5058" s="15"/>
      <c r="H5058" s="15">
        <f t="shared" si="180"/>
        <v>27</v>
      </c>
      <c r="I5058" s="198">
        <f t="shared" si="179"/>
        <v>5</v>
      </c>
    </row>
    <row r="5059" spans="1:9" x14ac:dyDescent="0.3">
      <c r="A5059" s="10">
        <v>43586</v>
      </c>
      <c r="B5059" s="11" t="s">
        <v>170</v>
      </c>
      <c r="C5059" s="11" t="s">
        <v>710</v>
      </c>
      <c r="D5059" s="11" t="s">
        <v>662</v>
      </c>
      <c r="E5059" s="11">
        <v>6715199</v>
      </c>
      <c r="F5059" s="15">
        <f>IF(ISBLANK($D5059),"",IF(ISBLANK($E5059),VLOOKUP($D5059,$J:$K,2,FALSE),VLOOKUP($E5059,'Daycare Packages'!$A:$G,7,FALSE)))</f>
        <v>22</v>
      </c>
      <c r="G5059" s="15"/>
      <c r="H5059" s="15">
        <f t="shared" si="180"/>
        <v>22</v>
      </c>
      <c r="I5059" s="198">
        <f t="shared" ref="I5059:I5122" si="181">IF(A5059="",0,MONTH(A5059))</f>
        <v>5</v>
      </c>
    </row>
    <row r="5060" spans="1:9" x14ac:dyDescent="0.3">
      <c r="A5060" s="10">
        <v>43586</v>
      </c>
      <c r="B5060" s="11" t="s">
        <v>931</v>
      </c>
      <c r="C5060" s="11" t="s">
        <v>932</v>
      </c>
      <c r="D5060" s="11" t="s">
        <v>662</v>
      </c>
      <c r="F5060" s="15">
        <f>IF(ISBLANK($D5060),"",IF(ISBLANK($E5060),VLOOKUP($D5060,$J:$K,2,FALSE),VLOOKUP($E5060,'Daycare Packages'!$A:$G,7,FALSE)))</f>
        <v>30</v>
      </c>
      <c r="G5060" s="15"/>
      <c r="H5060" s="15">
        <f t="shared" si="180"/>
        <v>30</v>
      </c>
      <c r="I5060" s="198">
        <f t="shared" si="181"/>
        <v>5</v>
      </c>
    </row>
    <row r="5061" spans="1:9" x14ac:dyDescent="0.3">
      <c r="A5061" s="10">
        <v>43586</v>
      </c>
      <c r="B5061" s="11" t="s">
        <v>1311</v>
      </c>
      <c r="C5061" s="11" t="s">
        <v>1312</v>
      </c>
      <c r="D5061" s="11" t="s">
        <v>662</v>
      </c>
      <c r="E5061" s="11">
        <v>6829230</v>
      </c>
      <c r="F5061" s="15">
        <f>IF(ISBLANK($D5061),"",IF(ISBLANK($E5061),VLOOKUP($D5061,$J:$K,2,FALSE),VLOOKUP($E5061,'Daycare Packages'!$A:$G,7,FALSE)))</f>
        <v>23</v>
      </c>
      <c r="G5061" s="15"/>
      <c r="H5061" s="15">
        <f t="shared" si="180"/>
        <v>23</v>
      </c>
      <c r="I5061" s="198">
        <f t="shared" si="181"/>
        <v>5</v>
      </c>
    </row>
    <row r="5062" spans="1:9" x14ac:dyDescent="0.3">
      <c r="A5062" s="10">
        <v>43586</v>
      </c>
      <c r="B5062" s="11" t="s">
        <v>157</v>
      </c>
      <c r="C5062" s="11" t="s">
        <v>448</v>
      </c>
      <c r="D5062" s="11" t="s">
        <v>662</v>
      </c>
      <c r="E5062" s="11">
        <v>6804007</v>
      </c>
      <c r="F5062" s="15">
        <f>IF(ISBLANK($D5062),"",IF(ISBLANK($E5062),VLOOKUP($D5062,$J:$K,2,FALSE),VLOOKUP($E5062,'Daycare Packages'!$A:$G,7,FALSE)))</f>
        <v>27</v>
      </c>
      <c r="G5062" s="15"/>
      <c r="H5062" s="15">
        <f t="shared" si="180"/>
        <v>27</v>
      </c>
      <c r="I5062" s="198">
        <f t="shared" si="181"/>
        <v>5</v>
      </c>
    </row>
    <row r="5063" spans="1:9" x14ac:dyDescent="0.3">
      <c r="A5063" s="10">
        <v>43586</v>
      </c>
      <c r="B5063" s="11" t="s">
        <v>699</v>
      </c>
      <c r="C5063" s="11" t="s">
        <v>507</v>
      </c>
      <c r="D5063" s="11" t="s">
        <v>662</v>
      </c>
      <c r="F5063" s="15">
        <f>IF(ISBLANK($D5063),"",IF(ISBLANK($E5063),VLOOKUP($D5063,$J:$K,2,FALSE),VLOOKUP($E5063,'Daycare Packages'!$A:$G,7,FALSE)))</f>
        <v>30</v>
      </c>
      <c r="G5063" s="15">
        <v>-3</v>
      </c>
      <c r="H5063" s="15">
        <f t="shared" si="180"/>
        <v>27</v>
      </c>
      <c r="I5063" s="198">
        <f t="shared" si="181"/>
        <v>5</v>
      </c>
    </row>
    <row r="5064" spans="1:9" x14ac:dyDescent="0.3">
      <c r="A5064" s="10">
        <v>43586</v>
      </c>
      <c r="B5064" s="11" t="s">
        <v>699</v>
      </c>
      <c r="C5064" s="11" t="s">
        <v>478</v>
      </c>
      <c r="D5064" s="11" t="s">
        <v>662</v>
      </c>
      <c r="F5064" s="15">
        <f>IF(ISBLANK($D5064),"",IF(ISBLANK($E5064),VLOOKUP($D5064,$J:$K,2,FALSE),VLOOKUP($E5064,'Daycare Packages'!$A:$G,7,FALSE)))</f>
        <v>30</v>
      </c>
      <c r="G5064" s="15">
        <v>-3</v>
      </c>
      <c r="H5064" s="15">
        <f t="shared" si="180"/>
        <v>27</v>
      </c>
      <c r="I5064" s="198">
        <f t="shared" si="181"/>
        <v>5</v>
      </c>
    </row>
    <row r="5065" spans="1:9" x14ac:dyDescent="0.3">
      <c r="A5065" s="10">
        <v>43586</v>
      </c>
      <c r="B5065" s="11" t="s">
        <v>1164</v>
      </c>
      <c r="C5065" s="11" t="s">
        <v>395</v>
      </c>
      <c r="D5065" s="11" t="s">
        <v>662</v>
      </c>
      <c r="E5065" s="11">
        <v>6796135</v>
      </c>
      <c r="F5065" s="15">
        <f>IF(ISBLANK($D5065),"",IF(ISBLANK($E5065),VLOOKUP($D5065,$J:$K,2,FALSE),VLOOKUP($E5065,'Daycare Packages'!$A:$G,7,FALSE)))</f>
        <v>27</v>
      </c>
      <c r="G5065" s="15"/>
      <c r="H5065" s="15">
        <f t="shared" si="180"/>
        <v>27</v>
      </c>
      <c r="I5065" s="198">
        <f t="shared" si="181"/>
        <v>5</v>
      </c>
    </row>
    <row r="5066" spans="1:9" x14ac:dyDescent="0.3">
      <c r="A5066" s="10">
        <v>43586</v>
      </c>
      <c r="B5066" s="11" t="s">
        <v>216</v>
      </c>
      <c r="C5066" s="11" t="s">
        <v>448</v>
      </c>
      <c r="D5066" s="11" t="s">
        <v>662</v>
      </c>
      <c r="F5066" s="15">
        <f>IF(ISBLANK($D5066),"",IF(ISBLANK($E5066),VLOOKUP($D5066,$J:$K,2,FALSE),VLOOKUP($E5066,'Daycare Packages'!$A:$G,7,FALSE)))</f>
        <v>30</v>
      </c>
      <c r="G5066" s="15"/>
      <c r="H5066" s="15">
        <f t="shared" si="180"/>
        <v>30</v>
      </c>
      <c r="I5066" s="198">
        <f t="shared" si="181"/>
        <v>5</v>
      </c>
    </row>
    <row r="5067" spans="1:9" x14ac:dyDescent="0.3">
      <c r="A5067" s="10">
        <v>43586</v>
      </c>
      <c r="B5067" s="11" t="s">
        <v>140</v>
      </c>
      <c r="C5067" s="11" t="s">
        <v>475</v>
      </c>
      <c r="D5067" s="11" t="s">
        <v>662</v>
      </c>
      <c r="E5067" s="11">
        <v>6814682</v>
      </c>
      <c r="F5067" s="15">
        <f>IF(ISBLANK($D5067),"",IF(ISBLANK($E5067),VLOOKUP($D5067,$J:$K,2,FALSE),VLOOKUP($E5067,'Daycare Packages'!$A:$G,7,FALSE)))</f>
        <v>0</v>
      </c>
      <c r="G5067" s="15"/>
      <c r="H5067" s="15">
        <f t="shared" si="180"/>
        <v>0</v>
      </c>
      <c r="I5067" s="198">
        <f t="shared" si="181"/>
        <v>5</v>
      </c>
    </row>
    <row r="5068" spans="1:9" x14ac:dyDescent="0.3">
      <c r="A5068" s="10">
        <v>43586</v>
      </c>
      <c r="B5068" s="11" t="s">
        <v>207</v>
      </c>
      <c r="C5068" s="11" t="s">
        <v>229</v>
      </c>
      <c r="D5068" s="11" t="s">
        <v>662</v>
      </c>
      <c r="E5068" s="11">
        <v>6733314</v>
      </c>
      <c r="F5068" s="15">
        <f>IF(ISBLANK($D5068),"",IF(ISBLANK($E5068),VLOOKUP($D5068,$J:$K,2,FALSE),VLOOKUP($E5068,'Daycare Packages'!$A:$G,7,FALSE)))</f>
        <v>22</v>
      </c>
      <c r="G5068" s="15"/>
      <c r="H5068" s="15">
        <f t="shared" si="180"/>
        <v>22</v>
      </c>
      <c r="I5068" s="198">
        <f t="shared" si="181"/>
        <v>5</v>
      </c>
    </row>
    <row r="5069" spans="1:9" x14ac:dyDescent="0.3">
      <c r="A5069" s="10">
        <v>43586</v>
      </c>
      <c r="B5069" s="11" t="s">
        <v>1121</v>
      </c>
      <c r="C5069" s="11" t="s">
        <v>878</v>
      </c>
      <c r="D5069" s="11" t="s">
        <v>662</v>
      </c>
      <c r="E5069" s="11">
        <v>6792732</v>
      </c>
      <c r="F5069" s="15">
        <f>IF(ISBLANK($D5069),"",IF(ISBLANK($E5069),VLOOKUP($D5069,$J:$K,2,FALSE),VLOOKUP($E5069,'Daycare Packages'!$A:$G,7,FALSE)))</f>
        <v>25</v>
      </c>
      <c r="G5069" s="15"/>
      <c r="H5069" s="15">
        <f t="shared" si="180"/>
        <v>25</v>
      </c>
      <c r="I5069" s="198">
        <f t="shared" si="181"/>
        <v>5</v>
      </c>
    </row>
    <row r="5070" spans="1:9" x14ac:dyDescent="0.3">
      <c r="A5070" s="10">
        <v>43586</v>
      </c>
      <c r="B5070" s="11" t="s">
        <v>195</v>
      </c>
      <c r="C5070" s="11" t="s">
        <v>474</v>
      </c>
      <c r="D5070" s="11" t="s">
        <v>662</v>
      </c>
      <c r="E5070" s="11">
        <v>6810397</v>
      </c>
      <c r="F5070" s="15">
        <f>IF(ISBLANK($D5070),"",IF(ISBLANK($E5070),VLOOKUP($D5070,$J:$K,2,FALSE),VLOOKUP($E5070,'Daycare Packages'!$A:$G,7,FALSE)))</f>
        <v>26</v>
      </c>
      <c r="G5070" s="15"/>
      <c r="H5070" s="15">
        <f t="shared" si="180"/>
        <v>26</v>
      </c>
      <c r="I5070" s="198">
        <f t="shared" si="181"/>
        <v>5</v>
      </c>
    </row>
    <row r="5071" spans="1:9" x14ac:dyDescent="0.3">
      <c r="A5071" s="10">
        <v>43586</v>
      </c>
      <c r="B5071" s="11" t="s">
        <v>195</v>
      </c>
      <c r="C5071" s="11" t="s">
        <v>735</v>
      </c>
      <c r="D5071" s="11" t="s">
        <v>662</v>
      </c>
      <c r="E5071" s="11">
        <v>6810397</v>
      </c>
      <c r="F5071" s="15">
        <f>IF(ISBLANK($D5071),"",IF(ISBLANK($E5071),VLOOKUP($D5071,$J:$K,2,FALSE),VLOOKUP($E5071,'Daycare Packages'!$A:$G,7,FALSE)))</f>
        <v>26</v>
      </c>
      <c r="G5071" s="15"/>
      <c r="H5071" s="15">
        <f t="shared" si="180"/>
        <v>26</v>
      </c>
      <c r="I5071" s="198">
        <f t="shared" si="181"/>
        <v>5</v>
      </c>
    </row>
    <row r="5072" spans="1:9" x14ac:dyDescent="0.3">
      <c r="A5072" s="10">
        <v>43586</v>
      </c>
      <c r="B5072" s="11" t="s">
        <v>186</v>
      </c>
      <c r="C5072" s="11" t="s">
        <v>561</v>
      </c>
      <c r="D5072" s="11" t="s">
        <v>662</v>
      </c>
      <c r="E5072" s="11">
        <v>6723146</v>
      </c>
      <c r="F5072" s="15">
        <f>IF(ISBLANK($D5072),"",IF(ISBLANK($E5072),VLOOKUP($D5072,$J:$K,2,FALSE),VLOOKUP($E5072,'Daycare Packages'!$A:$G,7,FALSE)))</f>
        <v>22</v>
      </c>
      <c r="G5072" s="15"/>
      <c r="H5072" s="15">
        <f t="shared" si="180"/>
        <v>22</v>
      </c>
      <c r="I5072" s="198">
        <f t="shared" si="181"/>
        <v>5</v>
      </c>
    </row>
    <row r="5073" spans="1:9" x14ac:dyDescent="0.3">
      <c r="A5073" s="10">
        <v>43586</v>
      </c>
      <c r="B5073" s="11" t="s">
        <v>225</v>
      </c>
      <c r="C5073" s="11" t="s">
        <v>719</v>
      </c>
      <c r="D5073" s="11" t="s">
        <v>662</v>
      </c>
      <c r="E5073" s="11">
        <v>6746411</v>
      </c>
      <c r="F5073" s="15">
        <f>IF(ISBLANK($D5073),"",IF(ISBLANK($E5073),VLOOKUP($D5073,$J:$K,2,FALSE),VLOOKUP($E5073,'Daycare Packages'!$A:$G,7,FALSE)))</f>
        <v>25</v>
      </c>
      <c r="G5073" s="15"/>
      <c r="H5073" s="15">
        <f t="shared" si="180"/>
        <v>25</v>
      </c>
      <c r="I5073" s="198">
        <f t="shared" si="181"/>
        <v>5</v>
      </c>
    </row>
    <row r="5074" spans="1:9" x14ac:dyDescent="0.3">
      <c r="A5074" s="10">
        <v>43586</v>
      </c>
      <c r="B5074" s="11" t="s">
        <v>760</v>
      </c>
      <c r="C5074" s="11" t="s">
        <v>761</v>
      </c>
      <c r="D5074" s="11" t="s">
        <v>662</v>
      </c>
      <c r="F5074" s="15">
        <f>IF(ISBLANK($D5074),"",IF(ISBLANK($E5074),VLOOKUP($D5074,$J:$K,2,FALSE),VLOOKUP($E5074,'Daycare Packages'!$A:$G,7,FALSE)))</f>
        <v>30</v>
      </c>
      <c r="G5074" s="15"/>
      <c r="H5074" s="15">
        <f t="shared" si="180"/>
        <v>30</v>
      </c>
      <c r="I5074" s="198">
        <f t="shared" si="181"/>
        <v>5</v>
      </c>
    </row>
    <row r="5075" spans="1:9" x14ac:dyDescent="0.3">
      <c r="A5075" s="10">
        <v>43586</v>
      </c>
      <c r="B5075" s="11" t="s">
        <v>703</v>
      </c>
      <c r="C5075" s="11" t="s">
        <v>704</v>
      </c>
      <c r="D5075" s="11" t="s">
        <v>662</v>
      </c>
      <c r="F5075" s="15">
        <f>IF(ISBLANK($D5075),"",IF(ISBLANK($E5075),VLOOKUP($D5075,$J:$K,2,FALSE),VLOOKUP($E5075,'Daycare Packages'!$A:$G,7,FALSE)))</f>
        <v>30</v>
      </c>
      <c r="G5075" s="15"/>
      <c r="H5075" s="15">
        <f t="shared" si="180"/>
        <v>30</v>
      </c>
      <c r="I5075" s="198">
        <f t="shared" si="181"/>
        <v>5</v>
      </c>
    </row>
    <row r="5076" spans="1:9" x14ac:dyDescent="0.3">
      <c r="A5076" s="10">
        <v>43586</v>
      </c>
      <c r="B5076" s="11" t="s">
        <v>120</v>
      </c>
      <c r="C5076" s="11" t="s">
        <v>801</v>
      </c>
      <c r="D5076" s="11" t="s">
        <v>662</v>
      </c>
      <c r="E5076" s="11">
        <v>6735731</v>
      </c>
      <c r="F5076" s="15">
        <f>IF(ISBLANK($D5076),"",IF(ISBLANK($E5076),VLOOKUP($D5076,$J:$K,2,FALSE),VLOOKUP($E5076,'Daycare Packages'!$A:$G,7,FALSE)))</f>
        <v>25</v>
      </c>
      <c r="G5076" s="15"/>
      <c r="H5076" s="15">
        <f t="shared" si="180"/>
        <v>25</v>
      </c>
      <c r="I5076" s="198">
        <f t="shared" si="181"/>
        <v>5</v>
      </c>
    </row>
    <row r="5077" spans="1:9" x14ac:dyDescent="0.3">
      <c r="A5077" s="10">
        <v>43586</v>
      </c>
      <c r="B5077" s="11" t="s">
        <v>189</v>
      </c>
      <c r="C5077" s="11" t="s">
        <v>638</v>
      </c>
      <c r="D5077" s="11" t="s">
        <v>662</v>
      </c>
      <c r="E5077" s="11">
        <v>6725260</v>
      </c>
      <c r="F5077" s="15">
        <f>IF(ISBLANK($D5077),"",IF(ISBLANK($E5077),VLOOKUP($D5077,$J:$K,2,FALSE),VLOOKUP($E5077,'Daycare Packages'!$A:$G,7,FALSE)))</f>
        <v>22</v>
      </c>
      <c r="G5077" s="15"/>
      <c r="H5077" s="15">
        <f t="shared" si="180"/>
        <v>22</v>
      </c>
      <c r="I5077" s="198">
        <f t="shared" si="181"/>
        <v>5</v>
      </c>
    </row>
    <row r="5078" spans="1:9" x14ac:dyDescent="0.3">
      <c r="A5078" s="10">
        <v>43586</v>
      </c>
      <c r="B5078" s="11" t="s">
        <v>849</v>
      </c>
      <c r="C5078" s="11" t="s">
        <v>850</v>
      </c>
      <c r="D5078" s="11" t="s">
        <v>662</v>
      </c>
      <c r="F5078" s="15">
        <f>IF(ISBLANK($D5078),"",IF(ISBLANK($E5078),VLOOKUP($D5078,$J:$K,2,FALSE),VLOOKUP($E5078,'Daycare Packages'!$A:$G,7,FALSE)))</f>
        <v>30</v>
      </c>
      <c r="G5078" s="15"/>
      <c r="H5078" s="15">
        <f t="shared" si="180"/>
        <v>30</v>
      </c>
      <c r="I5078" s="198">
        <f t="shared" si="181"/>
        <v>5</v>
      </c>
    </row>
    <row r="5079" spans="1:9" x14ac:dyDescent="0.3">
      <c r="A5079" s="10">
        <v>43586</v>
      </c>
      <c r="B5079" s="11" t="s">
        <v>147</v>
      </c>
      <c r="C5079" s="11" t="s">
        <v>796</v>
      </c>
      <c r="D5079" s="11" t="s">
        <v>662</v>
      </c>
      <c r="E5079" s="11">
        <v>6814069</v>
      </c>
      <c r="F5079" s="15">
        <f>IF(ISBLANK($D5079),"",IF(ISBLANK($E5079),VLOOKUP($D5079,$J:$K,2,FALSE),VLOOKUP($E5079,'Daycare Packages'!$A:$G,7,FALSE)))</f>
        <v>23</v>
      </c>
      <c r="G5079" s="15"/>
      <c r="H5079" s="15">
        <f t="shared" si="180"/>
        <v>23</v>
      </c>
      <c r="I5079" s="198">
        <f t="shared" si="181"/>
        <v>5</v>
      </c>
    </row>
    <row r="5080" spans="1:9" x14ac:dyDescent="0.3">
      <c r="A5080" s="10">
        <v>43586</v>
      </c>
      <c r="B5080" s="11" t="s">
        <v>204</v>
      </c>
      <c r="C5080" s="11" t="s">
        <v>774</v>
      </c>
      <c r="D5080" s="11" t="s">
        <v>662</v>
      </c>
      <c r="E5080" s="11">
        <v>6792788</v>
      </c>
      <c r="F5080" s="15">
        <f>IF(ISBLANK($D5080),"",IF(ISBLANK($E5080),VLOOKUP($D5080,$J:$K,2,FALSE),VLOOKUP($E5080,'Daycare Packages'!$A:$G,7,FALSE)))</f>
        <v>25</v>
      </c>
      <c r="G5080" s="15"/>
      <c r="H5080" s="15">
        <f t="shared" si="180"/>
        <v>25</v>
      </c>
      <c r="I5080" s="198">
        <f t="shared" si="181"/>
        <v>5</v>
      </c>
    </row>
    <row r="5081" spans="1:9" x14ac:dyDescent="0.3">
      <c r="A5081" s="10">
        <v>43586</v>
      </c>
      <c r="B5081" s="11" t="s">
        <v>204</v>
      </c>
      <c r="C5081" s="11" t="s">
        <v>949</v>
      </c>
      <c r="D5081" s="11" t="s">
        <v>662</v>
      </c>
      <c r="E5081" s="11">
        <v>6792788</v>
      </c>
      <c r="F5081" s="15">
        <f>IF(ISBLANK($D5081),"",IF(ISBLANK($E5081),VLOOKUP($D5081,$J:$K,2,FALSE),VLOOKUP($E5081,'Daycare Packages'!$A:$G,7,FALSE)))</f>
        <v>25</v>
      </c>
      <c r="G5081" s="15"/>
      <c r="H5081" s="15">
        <f t="shared" si="180"/>
        <v>25</v>
      </c>
      <c r="I5081" s="198">
        <f t="shared" si="181"/>
        <v>5</v>
      </c>
    </row>
    <row r="5082" spans="1:9" x14ac:dyDescent="0.3">
      <c r="A5082" s="10">
        <v>43586</v>
      </c>
      <c r="B5082" s="11" t="s">
        <v>212</v>
      </c>
      <c r="C5082" s="11" t="s">
        <v>707</v>
      </c>
      <c r="D5082" s="11" t="s">
        <v>662</v>
      </c>
      <c r="F5082" s="15">
        <f>IF(ISBLANK($D5082),"",IF(ISBLANK($E5082),VLOOKUP($D5082,$J:$K,2,FALSE),VLOOKUP($E5082,'Daycare Packages'!$A:$G,7,FALSE)))</f>
        <v>30</v>
      </c>
      <c r="G5082" s="15"/>
      <c r="H5082" s="15">
        <f t="shared" si="180"/>
        <v>30</v>
      </c>
      <c r="I5082" s="198">
        <f t="shared" si="181"/>
        <v>5</v>
      </c>
    </row>
    <row r="5083" spans="1:9" x14ac:dyDescent="0.3">
      <c r="A5083" s="10">
        <v>43586</v>
      </c>
      <c r="B5083" s="11" t="s">
        <v>843</v>
      </c>
      <c r="C5083" s="11" t="s">
        <v>844</v>
      </c>
      <c r="D5083" s="11" t="s">
        <v>662</v>
      </c>
      <c r="E5083" s="11">
        <v>6840031</v>
      </c>
      <c r="F5083" s="15">
        <f>IF(ISBLANK($D5083),"",IF(ISBLANK($E5083),VLOOKUP($D5083,$J:$K,2,FALSE),VLOOKUP($E5083,'Daycare Packages'!$A:$G,7,FALSE)))</f>
        <v>27</v>
      </c>
      <c r="G5083" s="15"/>
      <c r="H5083" s="15">
        <f t="shared" si="180"/>
        <v>27</v>
      </c>
      <c r="I5083" s="198">
        <f t="shared" si="181"/>
        <v>5</v>
      </c>
    </row>
    <row r="5084" spans="1:9" x14ac:dyDescent="0.3">
      <c r="A5084" s="10">
        <v>43586</v>
      </c>
      <c r="B5084" s="11" t="s">
        <v>127</v>
      </c>
      <c r="C5084" s="11" t="s">
        <v>715</v>
      </c>
      <c r="D5084" s="11" t="s">
        <v>662</v>
      </c>
      <c r="E5084" s="11">
        <v>6756191</v>
      </c>
      <c r="F5084" s="15">
        <f>IF(ISBLANK($D5084),"",IF(ISBLANK($E5084),VLOOKUP($D5084,$J:$K,2,FALSE),VLOOKUP($E5084,'Daycare Packages'!$A:$G,7,FALSE)))</f>
        <v>23</v>
      </c>
      <c r="G5084" s="15"/>
      <c r="H5084" s="15">
        <f t="shared" si="180"/>
        <v>23</v>
      </c>
      <c r="I5084" s="198">
        <f t="shared" si="181"/>
        <v>5</v>
      </c>
    </row>
    <row r="5085" spans="1:9" x14ac:dyDescent="0.3">
      <c r="A5085" s="10">
        <v>43586</v>
      </c>
      <c r="B5085" s="11" t="s">
        <v>1334</v>
      </c>
      <c r="C5085" s="11" t="s">
        <v>1335</v>
      </c>
      <c r="D5085" s="11" t="s">
        <v>662</v>
      </c>
      <c r="E5085" s="11">
        <v>6838105</v>
      </c>
      <c r="F5085" s="15">
        <f>IF(ISBLANK($D5085),"",IF(ISBLANK($E5085),VLOOKUP($D5085,$J:$K,2,FALSE),VLOOKUP($E5085,'Daycare Packages'!$A:$G,7,FALSE)))</f>
        <v>26</v>
      </c>
      <c r="G5085" s="15"/>
      <c r="H5085" s="15">
        <f t="shared" si="180"/>
        <v>26</v>
      </c>
      <c r="I5085" s="198">
        <f t="shared" si="181"/>
        <v>5</v>
      </c>
    </row>
    <row r="5086" spans="1:9" x14ac:dyDescent="0.3">
      <c r="A5086" s="10">
        <v>43586</v>
      </c>
      <c r="B5086" s="11" t="s">
        <v>230</v>
      </c>
      <c r="C5086" s="11" t="s">
        <v>493</v>
      </c>
      <c r="D5086" s="11" t="s">
        <v>662</v>
      </c>
      <c r="F5086" s="15">
        <f>IF(ISBLANK($D5086),"",IF(ISBLANK($E5086),VLOOKUP($D5086,$J:$K,2,FALSE),VLOOKUP($E5086,'Daycare Packages'!$A:$G,7,FALSE)))</f>
        <v>30</v>
      </c>
      <c r="G5086" s="15"/>
      <c r="H5086" s="15">
        <f t="shared" si="180"/>
        <v>30</v>
      </c>
      <c r="I5086" s="198">
        <f t="shared" si="181"/>
        <v>5</v>
      </c>
    </row>
    <row r="5087" spans="1:9" x14ac:dyDescent="0.3">
      <c r="A5087" s="10">
        <v>43586</v>
      </c>
      <c r="B5087" s="11" t="s">
        <v>1305</v>
      </c>
      <c r="C5087" s="11" t="s">
        <v>1306</v>
      </c>
      <c r="D5087" s="11" t="s">
        <v>662</v>
      </c>
      <c r="F5087" s="15">
        <f>IF(ISBLANK($D5087),"",IF(ISBLANK($E5087),VLOOKUP($D5087,$J:$K,2,FALSE),VLOOKUP($E5087,'Daycare Packages'!$A:$G,7,FALSE)))</f>
        <v>30</v>
      </c>
      <c r="G5087" s="15"/>
      <c r="H5087" s="15">
        <f t="shared" si="180"/>
        <v>30</v>
      </c>
      <c r="I5087" s="198">
        <f t="shared" si="181"/>
        <v>5</v>
      </c>
    </row>
    <row r="5088" spans="1:9" x14ac:dyDescent="0.3">
      <c r="A5088" s="10">
        <v>43586</v>
      </c>
      <c r="B5088" s="11" t="s">
        <v>365</v>
      </c>
      <c r="C5088" s="11" t="s">
        <v>587</v>
      </c>
      <c r="D5088" s="11" t="s">
        <v>662</v>
      </c>
      <c r="F5088" s="15">
        <f>IF(ISBLANK($D5088),"",IF(ISBLANK($E5088),VLOOKUP($D5088,$J:$K,2,FALSE),VLOOKUP($E5088,'Daycare Packages'!$A:$G,7,FALSE)))</f>
        <v>30</v>
      </c>
      <c r="G5088" s="15"/>
      <c r="H5088" s="15">
        <f t="shared" si="180"/>
        <v>30</v>
      </c>
      <c r="I5088" s="198">
        <f t="shared" si="181"/>
        <v>5</v>
      </c>
    </row>
    <row r="5089" spans="1:9" x14ac:dyDescent="0.3">
      <c r="A5089" s="10">
        <v>43586</v>
      </c>
      <c r="B5089" s="11" t="s">
        <v>873</v>
      </c>
      <c r="C5089" s="11" t="s">
        <v>493</v>
      </c>
      <c r="D5089" s="11" t="s">
        <v>662</v>
      </c>
      <c r="F5089" s="15">
        <f>IF(ISBLANK($D5089),"",IF(ISBLANK($E5089),VLOOKUP($D5089,$J:$K,2,FALSE),VLOOKUP($E5089,'Daycare Packages'!$A:$G,7,FALSE)))</f>
        <v>30</v>
      </c>
      <c r="G5089" s="15"/>
      <c r="H5089" s="15">
        <f t="shared" si="180"/>
        <v>30</v>
      </c>
      <c r="I5089" s="198">
        <f t="shared" si="181"/>
        <v>5</v>
      </c>
    </row>
    <row r="5090" spans="1:9" x14ac:dyDescent="0.3">
      <c r="A5090" s="10">
        <v>43586</v>
      </c>
      <c r="B5090" s="11" t="s">
        <v>211</v>
      </c>
      <c r="C5090" s="11" t="s">
        <v>507</v>
      </c>
      <c r="D5090" s="11" t="s">
        <v>662</v>
      </c>
      <c r="F5090" s="15">
        <f>IF(ISBLANK($D5090),"",IF(ISBLANK($E5090),VLOOKUP($D5090,$J:$K,2,FALSE),VLOOKUP($E5090,'Daycare Packages'!$A:$G,7,FALSE)))</f>
        <v>30</v>
      </c>
      <c r="G5090" s="15">
        <v>-3</v>
      </c>
      <c r="H5090" s="15">
        <f t="shared" si="180"/>
        <v>27</v>
      </c>
      <c r="I5090" s="198">
        <f t="shared" si="181"/>
        <v>5</v>
      </c>
    </row>
    <row r="5091" spans="1:9" x14ac:dyDescent="0.3">
      <c r="A5091" s="10">
        <v>43586</v>
      </c>
      <c r="B5091" s="11" t="s">
        <v>1221</v>
      </c>
      <c r="C5091" s="11" t="s">
        <v>1222</v>
      </c>
      <c r="D5091" s="11" t="s">
        <v>662</v>
      </c>
      <c r="E5091" s="11">
        <v>6812344</v>
      </c>
      <c r="F5091" s="15">
        <f>IF(ISBLANK($D5091),"",IF(ISBLANK($E5091),VLOOKUP($D5091,$J:$K,2,FALSE),VLOOKUP($E5091,'Daycare Packages'!$A:$G,7,FALSE)))</f>
        <v>26</v>
      </c>
      <c r="G5091" s="15"/>
      <c r="H5091" s="15">
        <f t="shared" si="180"/>
        <v>26</v>
      </c>
      <c r="I5091" s="198">
        <f t="shared" si="181"/>
        <v>5</v>
      </c>
    </row>
    <row r="5092" spans="1:9" x14ac:dyDescent="0.3">
      <c r="A5092" s="10">
        <v>43586</v>
      </c>
      <c r="B5092" s="11" t="s">
        <v>1165</v>
      </c>
      <c r="C5092" s="11" t="s">
        <v>1166</v>
      </c>
      <c r="D5092" s="11" t="s">
        <v>662</v>
      </c>
      <c r="F5092" s="15">
        <f>IF(ISBLANK($D5092),"",IF(ISBLANK($E5092),VLOOKUP($D5092,$J:$K,2,FALSE),VLOOKUP($E5092,'Daycare Packages'!$A:$G,7,FALSE)))</f>
        <v>30</v>
      </c>
      <c r="G5092" s="15"/>
      <c r="H5092" s="15">
        <f t="shared" si="180"/>
        <v>30</v>
      </c>
      <c r="I5092" s="198">
        <f t="shared" si="181"/>
        <v>5</v>
      </c>
    </row>
    <row r="5093" spans="1:9" x14ac:dyDescent="0.3">
      <c r="A5093" s="10">
        <v>43586</v>
      </c>
      <c r="B5093" s="11" t="s">
        <v>1070</v>
      </c>
      <c r="C5093" s="11" t="s">
        <v>1071</v>
      </c>
      <c r="D5093" s="11" t="s">
        <v>662</v>
      </c>
      <c r="E5093" s="11">
        <v>6778214</v>
      </c>
      <c r="F5093" s="15">
        <f>IF(ISBLANK($D5093),"",IF(ISBLANK($E5093),VLOOKUP($D5093,$J:$K,2,FALSE),VLOOKUP($E5093,'Daycare Packages'!$A:$G,7,FALSE)))</f>
        <v>27</v>
      </c>
      <c r="G5093" s="15"/>
      <c r="H5093" s="15">
        <f t="shared" si="180"/>
        <v>27</v>
      </c>
      <c r="I5093" s="198">
        <f t="shared" si="181"/>
        <v>5</v>
      </c>
    </row>
    <row r="5094" spans="1:9" x14ac:dyDescent="0.3">
      <c r="A5094" s="10">
        <v>43586</v>
      </c>
      <c r="B5094" s="11" t="s">
        <v>182</v>
      </c>
      <c r="C5094" s="11" t="s">
        <v>685</v>
      </c>
      <c r="D5094" s="11" t="s">
        <v>662</v>
      </c>
      <c r="E5094" s="11">
        <v>6820021</v>
      </c>
      <c r="F5094" s="15">
        <f>IF(ISBLANK($D5094),"",IF(ISBLANK($E5094),VLOOKUP($D5094,$J:$K,2,FALSE),VLOOKUP($E5094,'Daycare Packages'!$A:$G,7,FALSE)))</f>
        <v>20.7</v>
      </c>
      <c r="G5094" s="15"/>
      <c r="H5094" s="15">
        <f t="shared" si="180"/>
        <v>20.7</v>
      </c>
      <c r="I5094" s="198">
        <f t="shared" si="181"/>
        <v>5</v>
      </c>
    </row>
    <row r="5095" spans="1:9" x14ac:dyDescent="0.3">
      <c r="A5095" s="10">
        <v>43586</v>
      </c>
      <c r="B5095" s="11" t="s">
        <v>109</v>
      </c>
      <c r="C5095" s="11" t="s">
        <v>930</v>
      </c>
      <c r="D5095" s="11" t="s">
        <v>662</v>
      </c>
      <c r="E5095" s="11">
        <v>6735833</v>
      </c>
      <c r="F5095" s="15">
        <f>IF(ISBLANK($D5095),"",IF(ISBLANK($E5095),VLOOKUP($D5095,$J:$K,2,FALSE),VLOOKUP($E5095,'Daycare Packages'!$A:$G,7,FALSE)))</f>
        <v>22</v>
      </c>
      <c r="G5095" s="15"/>
      <c r="H5095" s="15">
        <f t="shared" si="180"/>
        <v>22</v>
      </c>
      <c r="I5095" s="198">
        <f t="shared" si="181"/>
        <v>5</v>
      </c>
    </row>
    <row r="5096" spans="1:9" x14ac:dyDescent="0.3">
      <c r="A5096" s="10">
        <v>43586</v>
      </c>
      <c r="B5096" s="11" t="s">
        <v>109</v>
      </c>
      <c r="C5096" s="11" t="s">
        <v>883</v>
      </c>
      <c r="D5096" s="11" t="s">
        <v>662</v>
      </c>
      <c r="E5096" s="11">
        <v>6735833</v>
      </c>
      <c r="F5096" s="15">
        <f>IF(ISBLANK($D5096),"",IF(ISBLANK($E5096),VLOOKUP($D5096,$J:$K,2,FALSE),VLOOKUP($E5096,'Daycare Packages'!$A:$G,7,FALSE)))</f>
        <v>22</v>
      </c>
      <c r="G5096" s="15"/>
      <c r="H5096" s="15">
        <f t="shared" si="180"/>
        <v>22</v>
      </c>
      <c r="I5096" s="198">
        <f t="shared" si="181"/>
        <v>5</v>
      </c>
    </row>
    <row r="5097" spans="1:9" x14ac:dyDescent="0.3">
      <c r="A5097" s="10">
        <v>43586</v>
      </c>
      <c r="B5097" s="11" t="s">
        <v>215</v>
      </c>
      <c r="C5097" s="11" t="s">
        <v>1008</v>
      </c>
      <c r="D5097" s="11" t="s">
        <v>662</v>
      </c>
      <c r="E5097" s="11">
        <v>6829432</v>
      </c>
      <c r="F5097" s="15">
        <f>IF(ISBLANK($D5097),"",IF(ISBLANK($E5097),VLOOKUP($D5097,$J:$K,2,FALSE),VLOOKUP($E5097,'Daycare Packages'!$A:$G,7,FALSE)))</f>
        <v>27</v>
      </c>
      <c r="G5097" s="15"/>
      <c r="H5097" s="15">
        <f t="shared" si="180"/>
        <v>27</v>
      </c>
      <c r="I5097" s="198">
        <f t="shared" si="181"/>
        <v>5</v>
      </c>
    </row>
    <row r="5098" spans="1:9" x14ac:dyDescent="0.3">
      <c r="A5098" s="55">
        <v>43586</v>
      </c>
      <c r="B5098" s="56" t="s">
        <v>511</v>
      </c>
      <c r="C5098" s="56" t="s">
        <v>512</v>
      </c>
      <c r="D5098" s="56" t="s">
        <v>662</v>
      </c>
      <c r="E5098" s="56"/>
      <c r="F5098" s="59">
        <f>IF(ISBLANK($D5098),"",IF(ISBLANK($E5098),VLOOKUP($D5098,$J:$K,2,FALSE),VLOOKUP($E5098,'Daycare Packages'!$A:$G,7,FALSE)))</f>
        <v>30</v>
      </c>
      <c r="G5098" s="59"/>
      <c r="H5098" s="59">
        <f t="shared" si="180"/>
        <v>30</v>
      </c>
      <c r="I5098" s="198">
        <f t="shared" si="181"/>
        <v>5</v>
      </c>
    </row>
    <row r="5099" spans="1:9" x14ac:dyDescent="0.3">
      <c r="A5099" s="10">
        <v>43587</v>
      </c>
      <c r="B5099" s="11" t="s">
        <v>124</v>
      </c>
      <c r="C5099" s="11" t="s">
        <v>402</v>
      </c>
      <c r="D5099" s="11" t="s">
        <v>659</v>
      </c>
      <c r="E5099" s="11">
        <v>6648370</v>
      </c>
      <c r="F5099" s="15">
        <f>IF(ISBLANK($D5099),"",IF(ISBLANK($E5099),VLOOKUP($D5099,$J:$K,2,FALSE),VLOOKUP($E5099,'Daycare Packages'!$A:$G,7,FALSE)))</f>
        <v>16</v>
      </c>
      <c r="G5099" s="15"/>
      <c r="H5099" s="15">
        <f t="shared" si="180"/>
        <v>16</v>
      </c>
      <c r="I5099" s="198">
        <f t="shared" si="181"/>
        <v>5</v>
      </c>
    </row>
    <row r="5100" spans="1:9" x14ac:dyDescent="0.3">
      <c r="A5100" s="10">
        <v>43587</v>
      </c>
      <c r="B5100" s="11" t="s">
        <v>152</v>
      </c>
      <c r="C5100" s="11" t="s">
        <v>679</v>
      </c>
      <c r="D5100" s="11" t="s">
        <v>662</v>
      </c>
      <c r="E5100" s="11">
        <v>6804823</v>
      </c>
      <c r="F5100" s="15">
        <f>IF(ISBLANK($D5100),"",IF(ISBLANK($E5100),VLOOKUP($D5100,$J:$K,2,FALSE),VLOOKUP($E5100,'Daycare Packages'!$A:$G,7,FALSE)))</f>
        <v>23</v>
      </c>
      <c r="G5100" s="15"/>
      <c r="H5100" s="15">
        <f t="shared" si="180"/>
        <v>23</v>
      </c>
      <c r="I5100" s="198">
        <f t="shared" si="181"/>
        <v>5</v>
      </c>
    </row>
    <row r="5101" spans="1:9" x14ac:dyDescent="0.3">
      <c r="A5101" s="10">
        <v>43587</v>
      </c>
      <c r="B5101" s="11" t="s">
        <v>889</v>
      </c>
      <c r="C5101" s="11" t="s">
        <v>890</v>
      </c>
      <c r="D5101" s="11" t="s">
        <v>659</v>
      </c>
      <c r="F5101" s="15">
        <f>IF(ISBLANK($D5101),"",IF(ISBLANK($E5101),VLOOKUP($D5101,$J:$K,2,FALSE),VLOOKUP($E5101,'Daycare Packages'!$A:$G,7,FALSE)))</f>
        <v>20</v>
      </c>
      <c r="G5101" s="15"/>
      <c r="H5101" s="15">
        <f t="shared" si="180"/>
        <v>20</v>
      </c>
      <c r="I5101" s="198">
        <f t="shared" si="181"/>
        <v>5</v>
      </c>
    </row>
    <row r="5102" spans="1:9" x14ac:dyDescent="0.3">
      <c r="A5102" s="10">
        <v>43587</v>
      </c>
      <c r="B5102" s="11" t="s">
        <v>190</v>
      </c>
      <c r="C5102" s="11" t="s">
        <v>718</v>
      </c>
      <c r="D5102" s="11" t="s">
        <v>659</v>
      </c>
      <c r="F5102" s="15">
        <f>IF(ISBLANK($D5102),"",IF(ISBLANK($E5102),VLOOKUP($D5102,$J:$K,2,FALSE),VLOOKUP($E5102,'Daycare Packages'!$A:$G,7,FALSE)))</f>
        <v>20</v>
      </c>
      <c r="G5102" s="15"/>
      <c r="H5102" s="15">
        <f t="shared" si="180"/>
        <v>20</v>
      </c>
      <c r="I5102" s="198">
        <f t="shared" si="181"/>
        <v>5</v>
      </c>
    </row>
    <row r="5103" spans="1:9" x14ac:dyDescent="0.3">
      <c r="A5103" s="10">
        <v>43587</v>
      </c>
      <c r="B5103" s="11" t="s">
        <v>1352</v>
      </c>
      <c r="C5103" s="11" t="s">
        <v>1353</v>
      </c>
      <c r="D5103" s="11" t="s">
        <v>662</v>
      </c>
      <c r="E5103" s="11">
        <v>6849235</v>
      </c>
      <c r="F5103" s="15">
        <f>IF(ISBLANK($D5103),"",IF(ISBLANK($E5103),VLOOKUP($D5103,$J:$K,2,FALSE),VLOOKUP($E5103,'Daycare Packages'!$A:$G,7,FALSE)))</f>
        <v>27</v>
      </c>
      <c r="G5103" s="15"/>
      <c r="H5103" s="15">
        <f t="shared" si="180"/>
        <v>27</v>
      </c>
      <c r="I5103" s="198">
        <f t="shared" si="181"/>
        <v>5</v>
      </c>
    </row>
    <row r="5104" spans="1:9" x14ac:dyDescent="0.3">
      <c r="A5104" s="10">
        <v>43587</v>
      </c>
      <c r="B5104" s="11" t="s">
        <v>843</v>
      </c>
      <c r="C5104" s="11" t="s">
        <v>844</v>
      </c>
      <c r="D5104" s="11" t="s">
        <v>662</v>
      </c>
      <c r="E5104" s="11">
        <v>6840031</v>
      </c>
      <c r="F5104" s="15">
        <f>IF(ISBLANK($D5104),"",IF(ISBLANK($E5104),VLOOKUP($D5104,$J:$K,2,FALSE),VLOOKUP($E5104,'Daycare Packages'!$A:$G,7,FALSE)))</f>
        <v>27</v>
      </c>
      <c r="G5104" s="15"/>
      <c r="H5104" s="15">
        <f t="shared" si="180"/>
        <v>27</v>
      </c>
      <c r="I5104" s="198">
        <f t="shared" si="181"/>
        <v>5</v>
      </c>
    </row>
    <row r="5105" spans="1:9" x14ac:dyDescent="0.3">
      <c r="A5105" s="10">
        <v>43587</v>
      </c>
      <c r="B5105" s="11" t="s">
        <v>270</v>
      </c>
      <c r="C5105" s="11" t="s">
        <v>455</v>
      </c>
      <c r="D5105" s="11" t="s">
        <v>662</v>
      </c>
      <c r="F5105" s="15">
        <f>IF(ISBLANK($D5105),"",IF(ISBLANK($E5105),VLOOKUP($D5105,$J:$K,2,FALSE),VLOOKUP($E5105,'Daycare Packages'!$A:$G,7,FALSE)))</f>
        <v>30</v>
      </c>
      <c r="G5105" s="15"/>
      <c r="H5105" s="15">
        <f t="shared" si="180"/>
        <v>30</v>
      </c>
      <c r="I5105" s="198">
        <f t="shared" si="181"/>
        <v>5</v>
      </c>
    </row>
    <row r="5106" spans="1:9" x14ac:dyDescent="0.3">
      <c r="A5106" s="10">
        <v>43587</v>
      </c>
      <c r="B5106" s="11" t="s">
        <v>912</v>
      </c>
      <c r="C5106" s="11" t="s">
        <v>913</v>
      </c>
      <c r="D5106" s="11" t="s">
        <v>662</v>
      </c>
      <c r="F5106" s="15">
        <f>IF(ISBLANK($D5106),"",IF(ISBLANK($E5106),VLOOKUP($D5106,$J:$K,2,FALSE),VLOOKUP($E5106,'Daycare Packages'!$A:$G,7,FALSE)))</f>
        <v>30</v>
      </c>
      <c r="G5106" s="15"/>
      <c r="H5106" s="15">
        <f t="shared" si="180"/>
        <v>30</v>
      </c>
      <c r="I5106" s="198">
        <f t="shared" si="181"/>
        <v>5</v>
      </c>
    </row>
    <row r="5107" spans="1:9" x14ac:dyDescent="0.3">
      <c r="A5107" s="10">
        <v>43587</v>
      </c>
      <c r="B5107" s="11" t="s">
        <v>213</v>
      </c>
      <c r="C5107" s="11" t="s">
        <v>675</v>
      </c>
      <c r="D5107" s="11" t="s">
        <v>662</v>
      </c>
      <c r="E5107" s="11">
        <v>6810970</v>
      </c>
      <c r="F5107" s="15">
        <f>IF(ISBLANK($D5107),"",IF(ISBLANK($E5107),VLOOKUP($D5107,$J:$K,2,FALSE),VLOOKUP($E5107,'Daycare Packages'!$A:$G,7,FALSE)))</f>
        <v>27</v>
      </c>
      <c r="G5107" s="15"/>
      <c r="H5107" s="15">
        <f t="shared" si="180"/>
        <v>27</v>
      </c>
      <c r="I5107" s="198">
        <f t="shared" si="181"/>
        <v>5</v>
      </c>
    </row>
    <row r="5108" spans="1:9" x14ac:dyDescent="0.3">
      <c r="A5108" s="10">
        <v>43587</v>
      </c>
      <c r="B5108" s="11" t="s">
        <v>623</v>
      </c>
      <c r="C5108" s="11" t="s">
        <v>624</v>
      </c>
      <c r="D5108" s="11" t="s">
        <v>662</v>
      </c>
      <c r="E5108" s="11">
        <v>6490976</v>
      </c>
      <c r="F5108" s="15">
        <f>IF(ISBLANK($D5108),"",IF(ISBLANK($E5108),VLOOKUP($D5108,$J:$K,2,FALSE),VLOOKUP($E5108,'Daycare Packages'!$A:$G,7,FALSE)))</f>
        <v>25</v>
      </c>
      <c r="G5108" s="15"/>
      <c r="H5108" s="15">
        <f t="shared" si="180"/>
        <v>25</v>
      </c>
      <c r="I5108" s="198">
        <f t="shared" si="181"/>
        <v>5</v>
      </c>
    </row>
    <row r="5109" spans="1:9" x14ac:dyDescent="0.3">
      <c r="A5109" s="10">
        <v>43587</v>
      </c>
      <c r="B5109" s="11" t="s">
        <v>459</v>
      </c>
      <c r="C5109" s="11" t="s">
        <v>460</v>
      </c>
      <c r="D5109" s="11" t="s">
        <v>662</v>
      </c>
      <c r="F5109" s="15">
        <f>IF(ISBLANK($D5109),"",IF(ISBLANK($E5109),VLOOKUP($D5109,$J:$K,2,FALSE),VLOOKUP($E5109,'Daycare Packages'!$A:$G,7,FALSE)))</f>
        <v>30</v>
      </c>
      <c r="G5109" s="15"/>
      <c r="H5109" s="15">
        <f t="shared" si="180"/>
        <v>30</v>
      </c>
      <c r="I5109" s="198">
        <f t="shared" si="181"/>
        <v>5</v>
      </c>
    </row>
    <row r="5110" spans="1:9" x14ac:dyDescent="0.3">
      <c r="A5110" s="10">
        <v>43587</v>
      </c>
      <c r="B5110" s="11" t="s">
        <v>145</v>
      </c>
      <c r="C5110" s="11" t="s">
        <v>811</v>
      </c>
      <c r="D5110" s="11" t="s">
        <v>662</v>
      </c>
      <c r="E5110" s="11">
        <v>6758720</v>
      </c>
      <c r="F5110" s="15">
        <f>IF(ISBLANK($D5110),"",IF(ISBLANK($E5110),VLOOKUP($D5110,$J:$K,2,FALSE),VLOOKUP($E5110,'Daycare Packages'!$A:$G,7,FALSE)))</f>
        <v>27</v>
      </c>
      <c r="G5110" s="15"/>
      <c r="H5110" s="15">
        <f t="shared" si="180"/>
        <v>27</v>
      </c>
      <c r="I5110" s="198">
        <f t="shared" si="181"/>
        <v>5</v>
      </c>
    </row>
    <row r="5111" spans="1:9" x14ac:dyDescent="0.3">
      <c r="A5111" s="10">
        <v>43587</v>
      </c>
      <c r="B5111" s="11" t="s">
        <v>722</v>
      </c>
      <c r="C5111" s="11" t="s">
        <v>548</v>
      </c>
      <c r="D5111" s="11" t="s">
        <v>662</v>
      </c>
      <c r="F5111" s="15">
        <f>IF(ISBLANK($D5111),"",IF(ISBLANK($E5111),VLOOKUP($D5111,$J:$K,2,FALSE),VLOOKUP($E5111,'Daycare Packages'!$A:$G,7,FALSE)))</f>
        <v>30</v>
      </c>
      <c r="G5111" s="15"/>
      <c r="H5111" s="15">
        <f t="shared" si="180"/>
        <v>30</v>
      </c>
      <c r="I5111" s="198">
        <f t="shared" si="181"/>
        <v>5</v>
      </c>
    </row>
    <row r="5112" spans="1:9" x14ac:dyDescent="0.3">
      <c r="A5112" s="10">
        <v>43587</v>
      </c>
      <c r="B5112" s="11" t="s">
        <v>688</v>
      </c>
      <c r="C5112" s="11" t="s">
        <v>689</v>
      </c>
      <c r="D5112" s="11" t="s">
        <v>662</v>
      </c>
      <c r="F5112" s="15">
        <f>IF(ISBLANK($D5112),"",IF(ISBLANK($E5112),VLOOKUP($D5112,$J:$K,2,FALSE),VLOOKUP($E5112,'Daycare Packages'!$A:$G,7,FALSE)))</f>
        <v>30</v>
      </c>
      <c r="G5112" s="15"/>
      <c r="H5112" s="15">
        <f t="shared" si="180"/>
        <v>30</v>
      </c>
      <c r="I5112" s="198">
        <f t="shared" si="181"/>
        <v>5</v>
      </c>
    </row>
    <row r="5113" spans="1:9" x14ac:dyDescent="0.3">
      <c r="A5113" s="10">
        <v>43587</v>
      </c>
      <c r="B5113" s="11" t="s">
        <v>576</v>
      </c>
      <c r="C5113" s="11" t="s">
        <v>402</v>
      </c>
      <c r="D5113" s="11" t="s">
        <v>662</v>
      </c>
      <c r="E5113" s="11">
        <v>6849393</v>
      </c>
      <c r="F5113" s="15">
        <f>IF(ISBLANK($D5113),"",IF(ISBLANK($E5113),VLOOKUP($D5113,$J:$K,2,FALSE),VLOOKUP($E5113,'Daycare Packages'!$A:$G,7,FALSE)))</f>
        <v>27</v>
      </c>
      <c r="G5113" s="15"/>
      <c r="H5113" s="15">
        <f t="shared" si="180"/>
        <v>27</v>
      </c>
      <c r="I5113" s="198">
        <f t="shared" si="181"/>
        <v>5</v>
      </c>
    </row>
    <row r="5114" spans="1:9" x14ac:dyDescent="0.3">
      <c r="A5114" s="10">
        <v>43587</v>
      </c>
      <c r="B5114" s="11" t="s">
        <v>1453</v>
      </c>
      <c r="C5114" s="11" t="s">
        <v>553</v>
      </c>
      <c r="D5114" s="11" t="s">
        <v>662</v>
      </c>
      <c r="F5114" s="15">
        <f>IF(ISBLANK($D5114),"",IF(ISBLANK($E5114),VLOOKUP($D5114,$J:$K,2,FALSE),VLOOKUP($E5114,'Daycare Packages'!$A:$G,7,FALSE)))</f>
        <v>30</v>
      </c>
      <c r="G5114" s="15"/>
      <c r="H5114" s="15">
        <f t="shared" si="180"/>
        <v>30</v>
      </c>
      <c r="I5114" s="198">
        <f t="shared" si="181"/>
        <v>5</v>
      </c>
    </row>
    <row r="5115" spans="1:9" x14ac:dyDescent="0.3">
      <c r="A5115" s="10">
        <v>43587</v>
      </c>
      <c r="B5115" s="11" t="s">
        <v>198</v>
      </c>
      <c r="C5115" s="11" t="s">
        <v>841</v>
      </c>
      <c r="D5115" s="11" t="s">
        <v>662</v>
      </c>
      <c r="E5115" s="11">
        <v>6785440</v>
      </c>
      <c r="F5115" s="15">
        <f>IF(ISBLANK($D5115),"",IF(ISBLANK($E5115),VLOOKUP($D5115,$J:$K,2,FALSE),VLOOKUP($E5115,'Daycare Packages'!$A:$G,7,FALSE)))</f>
        <v>27</v>
      </c>
      <c r="G5115" s="15"/>
      <c r="H5115" s="15">
        <f t="shared" si="180"/>
        <v>27</v>
      </c>
      <c r="I5115" s="198">
        <f t="shared" si="181"/>
        <v>5</v>
      </c>
    </row>
    <row r="5116" spans="1:9" x14ac:dyDescent="0.3">
      <c r="A5116" s="10">
        <v>43587</v>
      </c>
      <c r="B5116" s="11" t="s">
        <v>198</v>
      </c>
      <c r="C5116" s="11" t="s">
        <v>739</v>
      </c>
      <c r="D5116" s="11" t="s">
        <v>662</v>
      </c>
      <c r="E5116" s="11">
        <v>6785440</v>
      </c>
      <c r="F5116" s="15">
        <f>IF(ISBLANK($D5116),"",IF(ISBLANK($E5116),VLOOKUP($D5116,$J:$K,2,FALSE),VLOOKUP($E5116,'Daycare Packages'!$A:$G,7,FALSE)))</f>
        <v>27</v>
      </c>
      <c r="G5116" s="15"/>
      <c r="H5116" s="15">
        <f t="shared" si="180"/>
        <v>27</v>
      </c>
      <c r="I5116" s="198">
        <f t="shared" si="181"/>
        <v>5</v>
      </c>
    </row>
    <row r="5117" spans="1:9" x14ac:dyDescent="0.3">
      <c r="A5117" s="10">
        <v>43587</v>
      </c>
      <c r="B5117" s="11" t="s">
        <v>904</v>
      </c>
      <c r="C5117" s="11" t="s">
        <v>638</v>
      </c>
      <c r="D5117" s="11" t="s">
        <v>662</v>
      </c>
      <c r="F5117" s="15">
        <f>IF(ISBLANK($D5117),"",IF(ISBLANK($E5117),VLOOKUP($D5117,$J:$K,2,FALSE),VLOOKUP($E5117,'Daycare Packages'!$A:$G,7,FALSE)))</f>
        <v>30</v>
      </c>
      <c r="G5117" s="15"/>
      <c r="H5117" s="15">
        <f t="shared" si="180"/>
        <v>30</v>
      </c>
      <c r="I5117" s="198">
        <f t="shared" si="181"/>
        <v>5</v>
      </c>
    </row>
    <row r="5118" spans="1:9" x14ac:dyDescent="0.3">
      <c r="A5118" s="10">
        <v>43587</v>
      </c>
      <c r="B5118" s="11" t="s">
        <v>1305</v>
      </c>
      <c r="C5118" s="11" t="s">
        <v>1306</v>
      </c>
      <c r="D5118" s="11" t="s">
        <v>662</v>
      </c>
      <c r="F5118" s="15">
        <f>IF(ISBLANK($D5118),"",IF(ISBLANK($E5118),VLOOKUP($D5118,$J:$K,2,FALSE),VLOOKUP($E5118,'Daycare Packages'!$A:$G,7,FALSE)))</f>
        <v>30</v>
      </c>
      <c r="G5118" s="15"/>
      <c r="H5118" s="15">
        <f t="shared" si="180"/>
        <v>30</v>
      </c>
      <c r="I5118" s="198">
        <f t="shared" si="181"/>
        <v>5</v>
      </c>
    </row>
    <row r="5119" spans="1:9" x14ac:dyDescent="0.3">
      <c r="A5119" s="10">
        <v>43587</v>
      </c>
      <c r="B5119" s="11" t="s">
        <v>762</v>
      </c>
      <c r="C5119" s="11" t="s">
        <v>763</v>
      </c>
      <c r="D5119" s="11" t="s">
        <v>662</v>
      </c>
      <c r="F5119" s="15">
        <f>IF(ISBLANK($D5119),"",IF(ISBLANK($E5119),VLOOKUP($D5119,$J:$K,2,FALSE),VLOOKUP($E5119,'Daycare Packages'!$A:$G,7,FALSE)))</f>
        <v>30</v>
      </c>
      <c r="G5119" s="15"/>
      <c r="H5119" s="15">
        <f t="shared" si="180"/>
        <v>30</v>
      </c>
      <c r="I5119" s="198">
        <f t="shared" si="181"/>
        <v>5</v>
      </c>
    </row>
    <row r="5120" spans="1:9" x14ac:dyDescent="0.3">
      <c r="A5120" s="10">
        <v>43587</v>
      </c>
      <c r="B5120" s="11" t="s">
        <v>154</v>
      </c>
      <c r="C5120" s="11" t="s">
        <v>729</v>
      </c>
      <c r="D5120" s="11" t="s">
        <v>662</v>
      </c>
      <c r="E5120" s="11">
        <v>6813143</v>
      </c>
      <c r="F5120" s="15">
        <f>IF(ISBLANK($D5120),"",IF(ISBLANK($E5120),VLOOKUP($D5120,$J:$K,2,FALSE),VLOOKUP($E5120,'Daycare Packages'!$A:$G,7,FALSE)))</f>
        <v>27</v>
      </c>
      <c r="G5120" s="15"/>
      <c r="H5120" s="15">
        <f t="shared" ref="H5120:H5182" si="182">IF(ISBLANK(D5120),"",SUM(F5120:G5120))</f>
        <v>27</v>
      </c>
      <c r="I5120" s="198">
        <f t="shared" si="181"/>
        <v>5</v>
      </c>
    </row>
    <row r="5121" spans="1:9" x14ac:dyDescent="0.3">
      <c r="A5121" s="10">
        <v>43587</v>
      </c>
      <c r="B5121" s="11" t="s">
        <v>1291</v>
      </c>
      <c r="C5121" s="11" t="s">
        <v>937</v>
      </c>
      <c r="D5121" s="11" t="s">
        <v>662</v>
      </c>
      <c r="F5121" s="15">
        <f>IF(ISBLANK($D5121),"",IF(ISBLANK($E5121),VLOOKUP($D5121,$J:$K,2,FALSE),VLOOKUP($E5121,'Daycare Packages'!$A:$G,7,FALSE)))</f>
        <v>30</v>
      </c>
      <c r="G5121" s="15"/>
      <c r="H5121" s="15">
        <f t="shared" si="182"/>
        <v>30</v>
      </c>
      <c r="I5121" s="198">
        <f t="shared" si="181"/>
        <v>5</v>
      </c>
    </row>
    <row r="5122" spans="1:9" x14ac:dyDescent="0.3">
      <c r="A5122" s="10">
        <v>43587</v>
      </c>
      <c r="B5122" s="11" t="s">
        <v>196</v>
      </c>
      <c r="C5122" s="11" t="s">
        <v>432</v>
      </c>
      <c r="D5122" s="11" t="s">
        <v>662</v>
      </c>
      <c r="E5122" s="11">
        <v>6843216</v>
      </c>
      <c r="F5122" s="15">
        <f>IF(ISBLANK($D5122),"",IF(ISBLANK($E5122),VLOOKUP($D5122,$J:$K,2,FALSE),VLOOKUP($E5122,'Daycare Packages'!$A:$G,7,FALSE)))</f>
        <v>25</v>
      </c>
      <c r="G5122" s="15"/>
      <c r="H5122" s="15">
        <f t="shared" si="182"/>
        <v>25</v>
      </c>
      <c r="I5122" s="198">
        <f t="shared" si="181"/>
        <v>5</v>
      </c>
    </row>
    <row r="5123" spans="1:9" x14ac:dyDescent="0.3">
      <c r="A5123" s="10">
        <v>43587</v>
      </c>
      <c r="B5123" s="11" t="s">
        <v>1167</v>
      </c>
      <c r="C5123" s="11" t="s">
        <v>1006</v>
      </c>
      <c r="D5123" s="11" t="s">
        <v>662</v>
      </c>
      <c r="F5123" s="15">
        <f>IF(ISBLANK($D5123),"",IF(ISBLANK($E5123),VLOOKUP($D5123,$J:$K,2,FALSE),VLOOKUP($E5123,'Daycare Packages'!$A:$G,7,FALSE)))</f>
        <v>30</v>
      </c>
      <c r="G5123" s="15"/>
      <c r="H5123" s="15">
        <f t="shared" si="182"/>
        <v>30</v>
      </c>
      <c r="I5123" s="198">
        <f t="shared" ref="I5123:I5186" si="183">IF(A5123="",0,MONTH(A5123))</f>
        <v>5</v>
      </c>
    </row>
    <row r="5124" spans="1:9" x14ac:dyDescent="0.3">
      <c r="A5124" s="10">
        <v>43587</v>
      </c>
      <c r="B5124" s="11" t="s">
        <v>209</v>
      </c>
      <c r="C5124" s="11" t="s">
        <v>702</v>
      </c>
      <c r="D5124" s="11" t="s">
        <v>662</v>
      </c>
      <c r="E5124" s="11">
        <v>6804993</v>
      </c>
      <c r="F5124" s="15">
        <f>IF(ISBLANK($D5124),"",IF(ISBLANK($E5124),VLOOKUP($D5124,$J:$K,2,FALSE),VLOOKUP($E5124,'Daycare Packages'!$A:$G,7,FALSE)))</f>
        <v>26</v>
      </c>
      <c r="G5124" s="15"/>
      <c r="H5124" s="15">
        <f t="shared" si="182"/>
        <v>26</v>
      </c>
      <c r="I5124" s="198">
        <f t="shared" si="183"/>
        <v>5</v>
      </c>
    </row>
    <row r="5125" spans="1:9" x14ac:dyDescent="0.3">
      <c r="A5125" s="10">
        <v>43587</v>
      </c>
      <c r="B5125" s="11" t="s">
        <v>141</v>
      </c>
      <c r="C5125" s="11" t="s">
        <v>564</v>
      </c>
      <c r="D5125" s="11" t="s">
        <v>662</v>
      </c>
      <c r="E5125" s="11">
        <v>6820926</v>
      </c>
      <c r="F5125" s="15">
        <f>IF(ISBLANK($D5125),"",IF(ISBLANK($E5125),VLOOKUP($D5125,$J:$K,2,FALSE),VLOOKUP($E5125,'Daycare Packages'!$A:$G,7,FALSE)))</f>
        <v>26</v>
      </c>
      <c r="G5125" s="15"/>
      <c r="H5125" s="15">
        <f t="shared" si="182"/>
        <v>26</v>
      </c>
      <c r="I5125" s="198">
        <f t="shared" si="183"/>
        <v>5</v>
      </c>
    </row>
    <row r="5126" spans="1:9" x14ac:dyDescent="0.3">
      <c r="A5126" s="10">
        <v>43587</v>
      </c>
      <c r="B5126" s="11" t="s">
        <v>833</v>
      </c>
      <c r="C5126" s="11" t="s">
        <v>618</v>
      </c>
      <c r="D5126" s="11" t="s">
        <v>662</v>
      </c>
      <c r="F5126" s="15">
        <f>IF(ISBLANK($D5126),"",IF(ISBLANK($E5126),VLOOKUP($D5126,$J:$K,2,FALSE),VLOOKUP($E5126,'Daycare Packages'!$A:$G,7,FALSE)))</f>
        <v>30</v>
      </c>
      <c r="G5126" s="15"/>
      <c r="H5126" s="15">
        <f t="shared" si="182"/>
        <v>30</v>
      </c>
      <c r="I5126" s="198">
        <f t="shared" si="183"/>
        <v>5</v>
      </c>
    </row>
    <row r="5127" spans="1:9" x14ac:dyDescent="0.3">
      <c r="A5127" s="10">
        <v>43587</v>
      </c>
      <c r="B5127" s="11" t="s">
        <v>111</v>
      </c>
      <c r="C5127" s="11" t="s">
        <v>821</v>
      </c>
      <c r="D5127" s="11" t="s">
        <v>662</v>
      </c>
      <c r="E5127" s="11">
        <v>6559448</v>
      </c>
      <c r="F5127" s="15">
        <f>IF(ISBLANK($D5127),"",IF(ISBLANK($E5127),VLOOKUP($D5127,$J:$K,2,FALSE),VLOOKUP($E5127,'Daycare Packages'!$A:$G,7,FALSE)))</f>
        <v>22</v>
      </c>
      <c r="G5127" s="15"/>
      <c r="H5127" s="15">
        <f t="shared" si="182"/>
        <v>22</v>
      </c>
      <c r="I5127" s="198">
        <f t="shared" si="183"/>
        <v>5</v>
      </c>
    </row>
    <row r="5128" spans="1:9" x14ac:dyDescent="0.3">
      <c r="A5128" s="10">
        <v>43587</v>
      </c>
      <c r="B5128" s="11" t="s">
        <v>111</v>
      </c>
      <c r="C5128" s="11" t="s">
        <v>789</v>
      </c>
      <c r="D5128" s="11" t="s">
        <v>662</v>
      </c>
      <c r="E5128" s="11">
        <v>6559448</v>
      </c>
      <c r="F5128" s="15">
        <f>IF(ISBLANK($D5128),"",IF(ISBLANK($E5128),VLOOKUP($D5128,$J:$K,2,FALSE),VLOOKUP($E5128,'Daycare Packages'!$A:$G,7,FALSE)))</f>
        <v>22</v>
      </c>
      <c r="G5128" s="15"/>
      <c r="H5128" s="15">
        <f t="shared" si="182"/>
        <v>22</v>
      </c>
      <c r="I5128" s="198">
        <f t="shared" si="183"/>
        <v>5</v>
      </c>
    </row>
    <row r="5129" spans="1:9" x14ac:dyDescent="0.3">
      <c r="A5129" s="10">
        <v>43587</v>
      </c>
      <c r="B5129" s="11" t="s">
        <v>122</v>
      </c>
      <c r="C5129" s="11" t="s">
        <v>740</v>
      </c>
      <c r="D5129" s="11" t="s">
        <v>662</v>
      </c>
      <c r="E5129" s="11">
        <v>6734317</v>
      </c>
      <c r="F5129" s="15">
        <f>IF(ISBLANK($D5129),"",IF(ISBLANK($E5129),VLOOKUP($D5129,$J:$K,2,FALSE),VLOOKUP($E5129,'Daycare Packages'!$A:$G,7,FALSE)))</f>
        <v>22</v>
      </c>
      <c r="G5129" s="15"/>
      <c r="H5129" s="15">
        <f t="shared" si="182"/>
        <v>22</v>
      </c>
      <c r="I5129" s="198">
        <f t="shared" si="183"/>
        <v>5</v>
      </c>
    </row>
    <row r="5130" spans="1:9" x14ac:dyDescent="0.3">
      <c r="A5130" s="10">
        <v>43587</v>
      </c>
      <c r="B5130" s="11" t="s">
        <v>217</v>
      </c>
      <c r="C5130" s="11" t="s">
        <v>402</v>
      </c>
      <c r="D5130" s="11" t="s">
        <v>662</v>
      </c>
      <c r="E5130" s="11">
        <v>6821524</v>
      </c>
      <c r="F5130" s="15">
        <f>IF(ISBLANK($D5130),"",IF(ISBLANK($E5130),VLOOKUP($D5130,$J:$K,2,FALSE),VLOOKUP($E5130,'Daycare Packages'!$A:$G,7,FALSE)))</f>
        <v>26</v>
      </c>
      <c r="G5130" s="15"/>
      <c r="H5130" s="15">
        <f t="shared" si="182"/>
        <v>26</v>
      </c>
      <c r="I5130" s="198">
        <f t="shared" si="183"/>
        <v>5</v>
      </c>
    </row>
    <row r="5131" spans="1:9" x14ac:dyDescent="0.3">
      <c r="A5131" s="10">
        <v>43587</v>
      </c>
      <c r="B5131" s="11" t="s">
        <v>849</v>
      </c>
      <c r="C5131" s="11" t="s">
        <v>850</v>
      </c>
      <c r="D5131" s="11" t="s">
        <v>662</v>
      </c>
      <c r="F5131" s="15">
        <f>IF(ISBLANK($D5131),"",IF(ISBLANK($E5131),VLOOKUP($D5131,$J:$K,2,FALSE),VLOOKUP($E5131,'Daycare Packages'!$A:$G,7,FALSE)))</f>
        <v>30</v>
      </c>
      <c r="G5131" s="15"/>
      <c r="H5131" s="15">
        <f t="shared" si="182"/>
        <v>30</v>
      </c>
      <c r="I5131" s="198">
        <f t="shared" si="183"/>
        <v>5</v>
      </c>
    </row>
    <row r="5132" spans="1:9" x14ac:dyDescent="0.3">
      <c r="A5132" s="10">
        <v>43587</v>
      </c>
      <c r="B5132" s="11" t="s">
        <v>1354</v>
      </c>
      <c r="C5132" s="11" t="s">
        <v>402</v>
      </c>
      <c r="D5132" s="11" t="s">
        <v>662</v>
      </c>
      <c r="E5132" s="11">
        <v>6841489</v>
      </c>
      <c r="F5132" s="15">
        <f>IF(ISBLANK($D5132),"",IF(ISBLANK($E5132),VLOOKUP($D5132,$J:$K,2,FALSE),VLOOKUP($E5132,'Daycare Packages'!$A:$G,7,FALSE)))</f>
        <v>27</v>
      </c>
      <c r="G5132" s="15"/>
      <c r="H5132" s="15">
        <f t="shared" si="182"/>
        <v>27</v>
      </c>
      <c r="I5132" s="198">
        <f t="shared" si="183"/>
        <v>5</v>
      </c>
    </row>
    <row r="5133" spans="1:9" x14ac:dyDescent="0.3">
      <c r="A5133" s="10">
        <v>43587</v>
      </c>
      <c r="B5133" s="11" t="s">
        <v>171</v>
      </c>
      <c r="C5133" s="11" t="s">
        <v>693</v>
      </c>
      <c r="D5133" s="11" t="s">
        <v>662</v>
      </c>
      <c r="E5133" s="11">
        <v>6804106</v>
      </c>
      <c r="F5133" s="15">
        <f>IF(ISBLANK($D5133),"",IF(ISBLANK($E5133),VLOOKUP($D5133,$J:$K,2,FALSE),VLOOKUP($E5133,'Daycare Packages'!$A:$G,7,FALSE)))</f>
        <v>26</v>
      </c>
      <c r="G5133" s="15"/>
      <c r="H5133" s="15">
        <f t="shared" si="182"/>
        <v>26</v>
      </c>
      <c r="I5133" s="198">
        <f t="shared" si="183"/>
        <v>5</v>
      </c>
    </row>
    <row r="5134" spans="1:9" x14ac:dyDescent="0.3">
      <c r="A5134" s="10">
        <v>43587</v>
      </c>
      <c r="B5134" s="11" t="s">
        <v>218</v>
      </c>
      <c r="C5134" s="11" t="s">
        <v>738</v>
      </c>
      <c r="D5134" s="11" t="s">
        <v>662</v>
      </c>
      <c r="E5134" s="11">
        <v>6738001</v>
      </c>
      <c r="F5134" s="15">
        <f>IF(ISBLANK($D5134),"",IF(ISBLANK($E5134),VLOOKUP($D5134,$J:$K,2,FALSE),VLOOKUP($E5134,'Daycare Packages'!$A:$G,7,FALSE)))</f>
        <v>20</v>
      </c>
      <c r="G5134" s="15"/>
      <c r="H5134" s="15">
        <f t="shared" si="182"/>
        <v>20</v>
      </c>
      <c r="I5134" s="198">
        <f t="shared" si="183"/>
        <v>5</v>
      </c>
    </row>
    <row r="5135" spans="1:9" x14ac:dyDescent="0.3">
      <c r="A5135" s="10">
        <v>43587</v>
      </c>
      <c r="B5135" s="11" t="s">
        <v>218</v>
      </c>
      <c r="C5135" s="11" t="s">
        <v>737</v>
      </c>
      <c r="D5135" s="11" t="s">
        <v>662</v>
      </c>
      <c r="E5135" s="11">
        <v>6738001</v>
      </c>
      <c r="F5135" s="15">
        <f>IF(ISBLANK($D5135),"",IF(ISBLANK($E5135),VLOOKUP($D5135,$J:$K,2,FALSE),VLOOKUP($E5135,'Daycare Packages'!$A:$G,7,FALSE)))</f>
        <v>20</v>
      </c>
      <c r="G5135" s="15"/>
      <c r="H5135" s="15">
        <f t="shared" si="182"/>
        <v>20</v>
      </c>
      <c r="I5135" s="198">
        <f t="shared" si="183"/>
        <v>5</v>
      </c>
    </row>
    <row r="5136" spans="1:9" x14ac:dyDescent="0.3">
      <c r="A5136" s="10">
        <v>43587</v>
      </c>
      <c r="B5136" s="11" t="s">
        <v>163</v>
      </c>
      <c r="C5136" s="11" t="s">
        <v>805</v>
      </c>
      <c r="D5136" s="11" t="s">
        <v>662</v>
      </c>
      <c r="E5136" s="11">
        <v>6815937</v>
      </c>
      <c r="F5136" s="15">
        <f>IF(ISBLANK($D5136),"",IF(ISBLANK($E5136),VLOOKUP($D5136,$J:$K,2,FALSE),VLOOKUP($E5136,'Daycare Packages'!$A:$G,7,FALSE)))</f>
        <v>27</v>
      </c>
      <c r="G5136" s="15"/>
      <c r="H5136" s="15">
        <f t="shared" si="182"/>
        <v>27</v>
      </c>
      <c r="I5136" s="198">
        <f t="shared" si="183"/>
        <v>5</v>
      </c>
    </row>
    <row r="5137" spans="1:9" x14ac:dyDescent="0.3">
      <c r="A5137" s="10">
        <v>43587</v>
      </c>
      <c r="B5137" s="11" t="s">
        <v>210</v>
      </c>
      <c r="C5137" s="11" t="s">
        <v>460</v>
      </c>
      <c r="D5137" s="11" t="s">
        <v>662</v>
      </c>
      <c r="E5137" s="11">
        <v>6842140</v>
      </c>
      <c r="F5137" s="15">
        <f>IF(ISBLANK($D5137),"",IF(ISBLANK($E5137),VLOOKUP($D5137,$J:$K,2,FALSE),VLOOKUP($E5137,'Daycare Packages'!$A:$G,7,FALSE)))</f>
        <v>27</v>
      </c>
      <c r="G5137" s="15"/>
      <c r="H5137" s="15">
        <f t="shared" si="182"/>
        <v>27</v>
      </c>
      <c r="I5137" s="198">
        <f t="shared" si="183"/>
        <v>5</v>
      </c>
    </row>
    <row r="5138" spans="1:9" x14ac:dyDescent="0.3">
      <c r="A5138" s="10">
        <v>43587</v>
      </c>
      <c r="B5138" s="11" t="s">
        <v>210</v>
      </c>
      <c r="C5138" s="11" t="s">
        <v>916</v>
      </c>
      <c r="D5138" s="11" t="s">
        <v>662</v>
      </c>
      <c r="E5138" s="11">
        <v>6842140</v>
      </c>
      <c r="F5138" s="15">
        <f>IF(ISBLANK($D5138),"",IF(ISBLANK($E5138),VLOOKUP($D5138,$J:$K,2,FALSE),VLOOKUP($E5138,'Daycare Packages'!$A:$G,7,FALSE)))</f>
        <v>27</v>
      </c>
      <c r="G5138" s="15"/>
      <c r="H5138" s="15">
        <f t="shared" si="182"/>
        <v>27</v>
      </c>
      <c r="I5138" s="198">
        <f t="shared" si="183"/>
        <v>5</v>
      </c>
    </row>
    <row r="5139" spans="1:9" x14ac:dyDescent="0.3">
      <c r="A5139" s="10">
        <v>43587</v>
      </c>
      <c r="B5139" s="11" t="s">
        <v>223</v>
      </c>
      <c r="C5139" s="11" t="s">
        <v>538</v>
      </c>
      <c r="D5139" s="11" t="s">
        <v>662</v>
      </c>
      <c r="F5139" s="15">
        <f>IF(ISBLANK($D5139),"",IF(ISBLANK($E5139),VLOOKUP($D5139,$J:$K,2,FALSE),VLOOKUP($E5139,'Daycare Packages'!$A:$G,7,FALSE)))</f>
        <v>30</v>
      </c>
      <c r="G5139" s="15"/>
      <c r="H5139" s="15">
        <f t="shared" si="182"/>
        <v>30</v>
      </c>
      <c r="I5139" s="198">
        <f t="shared" si="183"/>
        <v>5</v>
      </c>
    </row>
    <row r="5140" spans="1:9" x14ac:dyDescent="0.3">
      <c r="A5140" s="10">
        <v>43587</v>
      </c>
      <c r="B5140" s="11" t="s">
        <v>138</v>
      </c>
      <c r="C5140" s="11" t="s">
        <v>573</v>
      </c>
      <c r="D5140" s="11" t="s">
        <v>662</v>
      </c>
      <c r="E5140" s="11">
        <v>6803103</v>
      </c>
      <c r="F5140" s="15">
        <f>IF(ISBLANK($D5140),"",IF(ISBLANK($E5140),VLOOKUP($D5140,$J:$K,2,FALSE),VLOOKUP($E5140,'Daycare Packages'!$A:$G,7,FALSE)))</f>
        <v>23</v>
      </c>
      <c r="G5140" s="15"/>
      <c r="H5140" s="15">
        <f t="shared" si="182"/>
        <v>23</v>
      </c>
      <c r="I5140" s="198">
        <f t="shared" si="183"/>
        <v>5</v>
      </c>
    </row>
    <row r="5141" spans="1:9" x14ac:dyDescent="0.3">
      <c r="A5141" s="10">
        <v>43587</v>
      </c>
      <c r="B5141" s="11" t="s">
        <v>208</v>
      </c>
      <c r="C5141" s="11" t="s">
        <v>507</v>
      </c>
      <c r="D5141" s="11" t="s">
        <v>662</v>
      </c>
      <c r="E5141" s="11">
        <v>6733427</v>
      </c>
      <c r="F5141" s="15">
        <f>IF(ISBLANK($D5141),"",IF(ISBLANK($E5141),VLOOKUP($D5141,$J:$K,2,FALSE),VLOOKUP($E5141,'Daycare Packages'!$A:$G,7,FALSE)))</f>
        <v>22</v>
      </c>
      <c r="G5141" s="15"/>
      <c r="H5141" s="15">
        <f t="shared" si="182"/>
        <v>22</v>
      </c>
      <c r="I5141" s="198">
        <f t="shared" si="183"/>
        <v>5</v>
      </c>
    </row>
    <row r="5142" spans="1:9" x14ac:dyDescent="0.3">
      <c r="A5142" s="10">
        <v>43587</v>
      </c>
      <c r="B5142" s="11" t="s">
        <v>179</v>
      </c>
      <c r="C5142" s="11" t="s">
        <v>706</v>
      </c>
      <c r="D5142" s="11" t="s">
        <v>662</v>
      </c>
      <c r="E5142" s="11">
        <v>6833055</v>
      </c>
      <c r="F5142" s="15">
        <f>IF(ISBLANK($D5142),"",IF(ISBLANK($E5142),VLOOKUP($D5142,$J:$K,2,FALSE),VLOOKUP($E5142,'Daycare Packages'!$A:$G,7,FALSE)))</f>
        <v>27</v>
      </c>
      <c r="G5142" s="15"/>
      <c r="H5142" s="15">
        <f t="shared" si="182"/>
        <v>27</v>
      </c>
      <c r="I5142" s="198">
        <f t="shared" si="183"/>
        <v>5</v>
      </c>
    </row>
    <row r="5143" spans="1:9" x14ac:dyDescent="0.3">
      <c r="A5143" s="10">
        <v>43587</v>
      </c>
      <c r="B5143" s="11" t="s">
        <v>127</v>
      </c>
      <c r="C5143" s="11" t="s">
        <v>715</v>
      </c>
      <c r="D5143" s="11" t="s">
        <v>662</v>
      </c>
      <c r="E5143" s="11">
        <v>6756191</v>
      </c>
      <c r="F5143" s="15">
        <f>IF(ISBLANK($D5143),"",IF(ISBLANK($E5143),VLOOKUP($D5143,$J:$K,2,FALSE),VLOOKUP($E5143,'Daycare Packages'!$A:$G,7,FALSE)))</f>
        <v>23</v>
      </c>
      <c r="G5143" s="15"/>
      <c r="H5143" s="15">
        <f t="shared" si="182"/>
        <v>23</v>
      </c>
      <c r="I5143" s="198">
        <f t="shared" si="183"/>
        <v>5</v>
      </c>
    </row>
    <row r="5144" spans="1:9" x14ac:dyDescent="0.3">
      <c r="A5144" s="10">
        <v>43587</v>
      </c>
      <c r="B5144" s="11" t="s">
        <v>140</v>
      </c>
      <c r="C5144" s="11" t="s">
        <v>475</v>
      </c>
      <c r="D5144" s="11" t="s">
        <v>662</v>
      </c>
      <c r="E5144" s="11">
        <v>6849607</v>
      </c>
      <c r="F5144" s="15">
        <f>IF(ISBLANK($D5144),"",IF(ISBLANK($E5144),VLOOKUP($D5144,$J:$K,2,FALSE),VLOOKUP($E5144,'Daycare Packages'!$A:$G,7,FALSE)))</f>
        <v>26</v>
      </c>
      <c r="G5144" s="15"/>
      <c r="H5144" s="15">
        <f t="shared" si="182"/>
        <v>26</v>
      </c>
      <c r="I5144" s="198">
        <f t="shared" si="183"/>
        <v>5</v>
      </c>
    </row>
    <row r="5145" spans="1:9" x14ac:dyDescent="0.3">
      <c r="A5145" s="10">
        <v>43587</v>
      </c>
      <c r="B5145" s="11" t="s">
        <v>139</v>
      </c>
      <c r="C5145" s="11" t="s">
        <v>867</v>
      </c>
      <c r="D5145" s="11" t="s">
        <v>662</v>
      </c>
      <c r="E5145" s="11">
        <v>6830661</v>
      </c>
      <c r="F5145" s="15">
        <f>IF(ISBLANK($D5145),"",IF(ISBLANK($E5145),VLOOKUP($D5145,$J:$K,2,FALSE),VLOOKUP($E5145,'Daycare Packages'!$A:$G,7,FALSE)))</f>
        <v>27</v>
      </c>
      <c r="G5145" s="15"/>
      <c r="H5145" s="15">
        <f t="shared" si="182"/>
        <v>27</v>
      </c>
      <c r="I5145" s="198">
        <f t="shared" si="183"/>
        <v>5</v>
      </c>
    </row>
    <row r="5146" spans="1:9" x14ac:dyDescent="0.3">
      <c r="A5146" s="10">
        <v>43587</v>
      </c>
      <c r="B5146" s="11" t="s">
        <v>204</v>
      </c>
      <c r="C5146" s="11" t="s">
        <v>774</v>
      </c>
      <c r="D5146" s="11" t="s">
        <v>662</v>
      </c>
      <c r="E5146" s="11">
        <v>6792788</v>
      </c>
      <c r="F5146" s="15">
        <f>IF(ISBLANK($D5146),"",IF(ISBLANK($E5146),VLOOKUP($D5146,$J:$K,2,FALSE),VLOOKUP($E5146,'Daycare Packages'!$A:$G,7,FALSE)))</f>
        <v>25</v>
      </c>
      <c r="G5146" s="15"/>
      <c r="H5146" s="15">
        <f t="shared" si="182"/>
        <v>25</v>
      </c>
      <c r="I5146" s="198">
        <f t="shared" si="183"/>
        <v>5</v>
      </c>
    </row>
    <row r="5147" spans="1:9" x14ac:dyDescent="0.3">
      <c r="A5147" s="10">
        <v>43587</v>
      </c>
      <c r="B5147" s="11" t="s">
        <v>204</v>
      </c>
      <c r="C5147" s="11" t="s">
        <v>949</v>
      </c>
      <c r="D5147" s="11" t="s">
        <v>662</v>
      </c>
      <c r="E5147" s="11">
        <v>6847355</v>
      </c>
      <c r="F5147" s="15">
        <f>IF(ISBLANK($D5147),"",IF(ISBLANK($E5147),VLOOKUP($D5147,$J:$K,2,FALSE),VLOOKUP($E5147,'Daycare Packages'!$A:$G,7,FALSE)))</f>
        <v>25</v>
      </c>
      <c r="G5147" s="15"/>
      <c r="H5147" s="15">
        <f t="shared" si="182"/>
        <v>25</v>
      </c>
      <c r="I5147" s="198">
        <f t="shared" si="183"/>
        <v>5</v>
      </c>
    </row>
    <row r="5148" spans="1:9" x14ac:dyDescent="0.3">
      <c r="A5148" s="10">
        <v>43587</v>
      </c>
      <c r="B5148" s="11" t="s">
        <v>1334</v>
      </c>
      <c r="C5148" s="11" t="s">
        <v>1335</v>
      </c>
      <c r="D5148" s="11" t="s">
        <v>662</v>
      </c>
      <c r="E5148" s="11">
        <v>6838105</v>
      </c>
      <c r="F5148" s="15">
        <f>IF(ISBLANK($D5148),"",IF(ISBLANK($E5148),VLOOKUP($D5148,$J:$K,2,FALSE),VLOOKUP($E5148,'Daycare Packages'!$A:$G,7,FALSE)))</f>
        <v>26</v>
      </c>
      <c r="G5148" s="15"/>
      <c r="H5148" s="15">
        <f t="shared" si="182"/>
        <v>26</v>
      </c>
      <c r="I5148" s="198">
        <f t="shared" si="183"/>
        <v>5</v>
      </c>
    </row>
    <row r="5149" spans="1:9" x14ac:dyDescent="0.3">
      <c r="A5149" s="10">
        <v>43587</v>
      </c>
      <c r="B5149" s="11" t="s">
        <v>166</v>
      </c>
      <c r="C5149" s="11" t="s">
        <v>1454</v>
      </c>
      <c r="D5149" s="11" t="s">
        <v>662</v>
      </c>
      <c r="E5149" s="11">
        <v>6735012</v>
      </c>
      <c r="F5149" s="15">
        <f>IF(ISBLANK($D5149),"",IF(ISBLANK($E5149),VLOOKUP($D5149,$J:$K,2,FALSE),VLOOKUP($E5149,'Daycare Packages'!$A:$G,7,FALSE)))</f>
        <v>24</v>
      </c>
      <c r="G5149" s="15"/>
      <c r="H5149" s="15">
        <f t="shared" si="182"/>
        <v>24</v>
      </c>
      <c r="I5149" s="198">
        <f t="shared" si="183"/>
        <v>5</v>
      </c>
    </row>
    <row r="5150" spans="1:9" x14ac:dyDescent="0.3">
      <c r="A5150" s="10">
        <v>43587</v>
      </c>
      <c r="B5150" s="11" t="s">
        <v>228</v>
      </c>
      <c r="C5150" s="11" t="s">
        <v>554</v>
      </c>
      <c r="D5150" s="11" t="s">
        <v>662</v>
      </c>
      <c r="E5150" s="11">
        <v>6762216</v>
      </c>
      <c r="F5150" s="15">
        <f>IF(ISBLANK($D5150),"",IF(ISBLANK($E5150),VLOOKUP($D5150,$J:$K,2,FALSE),VLOOKUP($E5150,'Daycare Packages'!$A:$G,7,FALSE)))</f>
        <v>27</v>
      </c>
      <c r="G5150" s="15"/>
      <c r="H5150" s="15">
        <f t="shared" si="182"/>
        <v>27</v>
      </c>
      <c r="I5150" s="198">
        <f t="shared" si="183"/>
        <v>5</v>
      </c>
    </row>
    <row r="5151" spans="1:9" x14ac:dyDescent="0.3">
      <c r="A5151" s="10">
        <v>43587</v>
      </c>
      <c r="B5151" s="11" t="s">
        <v>191</v>
      </c>
      <c r="C5151" s="11" t="s">
        <v>776</v>
      </c>
      <c r="D5151" s="11" t="s">
        <v>662</v>
      </c>
      <c r="E5151" s="11">
        <v>6727345</v>
      </c>
      <c r="F5151" s="15">
        <f>IF(ISBLANK($D5151),"",IF(ISBLANK($E5151),VLOOKUP($D5151,$J:$K,2,FALSE),VLOOKUP($E5151,'Daycare Packages'!$A:$G,7,FALSE)))</f>
        <v>26</v>
      </c>
      <c r="G5151" s="15"/>
      <c r="H5151" s="15">
        <f t="shared" si="182"/>
        <v>26</v>
      </c>
      <c r="I5151" s="198">
        <f t="shared" si="183"/>
        <v>5</v>
      </c>
    </row>
    <row r="5152" spans="1:9" x14ac:dyDescent="0.3">
      <c r="A5152" s="10">
        <v>43587</v>
      </c>
      <c r="B5152" s="11" t="s">
        <v>751</v>
      </c>
      <c r="C5152" s="11" t="s">
        <v>752</v>
      </c>
      <c r="D5152" s="11" t="s">
        <v>662</v>
      </c>
      <c r="F5152" s="15">
        <f>IF(ISBLANK($D5152),"",IF(ISBLANK($E5152),VLOOKUP($D5152,$J:$K,2,FALSE),VLOOKUP($E5152,'Daycare Packages'!$A:$G,7,FALSE)))</f>
        <v>30</v>
      </c>
      <c r="G5152" s="15"/>
      <c r="H5152" s="15">
        <f t="shared" si="182"/>
        <v>30</v>
      </c>
      <c r="I5152" s="198">
        <f t="shared" si="183"/>
        <v>5</v>
      </c>
    </row>
    <row r="5153" spans="1:9" x14ac:dyDescent="0.3">
      <c r="A5153" s="10">
        <v>43587</v>
      </c>
      <c r="B5153" s="11" t="s">
        <v>1221</v>
      </c>
      <c r="C5153" s="11" t="s">
        <v>1222</v>
      </c>
      <c r="D5153" s="11" t="s">
        <v>662</v>
      </c>
      <c r="E5153" s="11">
        <v>6812344</v>
      </c>
      <c r="F5153" s="15">
        <f>IF(ISBLANK($D5153),"",IF(ISBLANK($E5153),VLOOKUP($D5153,$J:$K,2,FALSE),VLOOKUP($E5153,'Daycare Packages'!$A:$G,7,FALSE)))</f>
        <v>26</v>
      </c>
      <c r="G5153" s="15"/>
      <c r="H5153" s="15">
        <f t="shared" si="182"/>
        <v>26</v>
      </c>
      <c r="I5153" s="198">
        <f t="shared" si="183"/>
        <v>5</v>
      </c>
    </row>
    <row r="5154" spans="1:9" x14ac:dyDescent="0.3">
      <c r="A5154" s="10">
        <v>43587</v>
      </c>
      <c r="B5154" s="11" t="s">
        <v>183</v>
      </c>
      <c r="C5154" s="11" t="s">
        <v>520</v>
      </c>
      <c r="D5154" s="11" t="s">
        <v>662</v>
      </c>
      <c r="E5154" s="11">
        <v>6807904</v>
      </c>
      <c r="F5154" s="15">
        <f>IF(ISBLANK($D5154),"",IF(ISBLANK($E5154),VLOOKUP($D5154,$J:$K,2,FALSE),VLOOKUP($E5154,'Daycare Packages'!$A:$G,7,FALSE)))</f>
        <v>27</v>
      </c>
      <c r="G5154" s="15"/>
      <c r="H5154" s="15">
        <f t="shared" si="182"/>
        <v>27</v>
      </c>
      <c r="I5154" s="198">
        <f t="shared" si="183"/>
        <v>5</v>
      </c>
    </row>
    <row r="5155" spans="1:9" x14ac:dyDescent="0.3">
      <c r="A5155" s="10">
        <v>43587</v>
      </c>
      <c r="B5155" s="11" t="s">
        <v>931</v>
      </c>
      <c r="C5155" s="11" t="s">
        <v>932</v>
      </c>
      <c r="D5155" s="11" t="s">
        <v>659</v>
      </c>
      <c r="F5155" s="15">
        <f>IF(ISBLANK($D5155),"",IF(ISBLANK($E5155),VLOOKUP($D5155,$J:$K,2,FALSE),VLOOKUP($E5155,'Daycare Packages'!$A:$G,7,FALSE)))</f>
        <v>20</v>
      </c>
      <c r="G5155" s="15"/>
      <c r="H5155" s="15">
        <f t="shared" si="182"/>
        <v>20</v>
      </c>
      <c r="I5155" s="198">
        <f t="shared" si="183"/>
        <v>5</v>
      </c>
    </row>
    <row r="5156" spans="1:9" x14ac:dyDescent="0.3">
      <c r="A5156" s="10">
        <v>43587</v>
      </c>
      <c r="B5156" s="11" t="s">
        <v>730</v>
      </c>
      <c r="C5156" s="11" t="s">
        <v>731</v>
      </c>
      <c r="D5156" s="11" t="s">
        <v>662</v>
      </c>
      <c r="F5156" s="15">
        <f>IF(ISBLANK($D5156),"",IF(ISBLANK($E5156),VLOOKUP($D5156,$J:$K,2,FALSE),VLOOKUP($E5156,'Daycare Packages'!$A:$G,7,FALSE)))</f>
        <v>30</v>
      </c>
      <c r="G5156" s="15"/>
      <c r="H5156" s="15">
        <f t="shared" si="182"/>
        <v>30</v>
      </c>
      <c r="I5156" s="198">
        <f t="shared" si="183"/>
        <v>5</v>
      </c>
    </row>
    <row r="5157" spans="1:9" x14ac:dyDescent="0.3">
      <c r="A5157" s="10">
        <v>43587</v>
      </c>
      <c r="B5157" s="11" t="s">
        <v>186</v>
      </c>
      <c r="C5157" s="11" t="s">
        <v>561</v>
      </c>
      <c r="D5157" s="11" t="s">
        <v>662</v>
      </c>
      <c r="E5157" s="11">
        <v>6723146</v>
      </c>
      <c r="F5157" s="15">
        <f>IF(ISBLANK($D5157),"",IF(ISBLANK($E5157),VLOOKUP($D5157,$J:$K,2,FALSE),VLOOKUP($E5157,'Daycare Packages'!$A:$G,7,FALSE)))</f>
        <v>22</v>
      </c>
      <c r="G5157" s="15"/>
      <c r="H5157" s="15">
        <f t="shared" si="182"/>
        <v>22</v>
      </c>
      <c r="I5157" s="198">
        <f t="shared" si="183"/>
        <v>5</v>
      </c>
    </row>
    <row r="5158" spans="1:9" x14ac:dyDescent="0.3">
      <c r="A5158" s="10">
        <v>43587</v>
      </c>
      <c r="B5158" s="11" t="s">
        <v>156</v>
      </c>
      <c r="C5158" s="11" t="s">
        <v>479</v>
      </c>
      <c r="D5158" s="11" t="s">
        <v>662</v>
      </c>
      <c r="E5158" s="11">
        <v>6798024</v>
      </c>
      <c r="F5158" s="15">
        <f>IF(ISBLANK($D5158),"",IF(ISBLANK($E5158),VLOOKUP($D5158,$J:$K,2,FALSE),VLOOKUP($E5158,'Daycare Packages'!$A:$G,7,FALSE)))</f>
        <v>23</v>
      </c>
      <c r="G5158" s="15"/>
      <c r="H5158" s="15">
        <f t="shared" si="182"/>
        <v>23</v>
      </c>
      <c r="I5158" s="198">
        <f t="shared" si="183"/>
        <v>5</v>
      </c>
    </row>
    <row r="5159" spans="1:9" x14ac:dyDescent="0.3">
      <c r="A5159" s="55">
        <v>43587</v>
      </c>
      <c r="B5159" s="56" t="s">
        <v>834</v>
      </c>
      <c r="C5159" s="56" t="s">
        <v>835</v>
      </c>
      <c r="D5159" s="56" t="s">
        <v>662</v>
      </c>
      <c r="E5159" s="56"/>
      <c r="F5159" s="59">
        <f>IF(ISBLANK($D5159),"",IF(ISBLANK($E5159),VLOOKUP($D5159,$J:$K,2,FALSE),VLOOKUP($E5159,'Daycare Packages'!$A:$G,7,FALSE)))</f>
        <v>30</v>
      </c>
      <c r="G5159" s="59"/>
      <c r="H5159" s="59">
        <f t="shared" si="182"/>
        <v>30</v>
      </c>
      <c r="I5159" s="198">
        <f t="shared" si="183"/>
        <v>5</v>
      </c>
    </row>
    <row r="5160" spans="1:9" x14ac:dyDescent="0.3">
      <c r="A5160" s="10">
        <v>43588</v>
      </c>
      <c r="B5160" s="11" t="s">
        <v>300</v>
      </c>
      <c r="C5160" s="11" t="s">
        <v>1455</v>
      </c>
      <c r="D5160" s="11" t="s">
        <v>659</v>
      </c>
      <c r="F5160" s="15">
        <f>IF(ISBLANK($D5160),"",IF(ISBLANK($E5160),VLOOKUP($D5160,$J:$K,2,FALSE),VLOOKUP($E5160,'Daycare Packages'!$A:$G,7,FALSE)))</f>
        <v>20</v>
      </c>
      <c r="G5160" s="15"/>
      <c r="H5160" s="15">
        <f t="shared" si="182"/>
        <v>20</v>
      </c>
      <c r="I5160" s="198">
        <f t="shared" si="183"/>
        <v>5</v>
      </c>
    </row>
    <row r="5161" spans="1:9" x14ac:dyDescent="0.3">
      <c r="A5161" s="10">
        <v>43588</v>
      </c>
      <c r="B5161" s="11" t="s">
        <v>749</v>
      </c>
      <c r="C5161" s="11" t="s">
        <v>750</v>
      </c>
      <c r="D5161" s="11" t="s">
        <v>659</v>
      </c>
      <c r="F5161" s="15">
        <f>IF(ISBLANK($D5161),"",IF(ISBLANK($E5161),VLOOKUP($D5161,$J:$K,2,FALSE),VLOOKUP($E5161,'Daycare Packages'!$A:$G,7,FALSE)))</f>
        <v>20</v>
      </c>
      <c r="G5161" s="15"/>
      <c r="H5161" s="15">
        <f t="shared" si="182"/>
        <v>20</v>
      </c>
      <c r="I5161" s="198">
        <f t="shared" si="183"/>
        <v>5</v>
      </c>
    </row>
    <row r="5162" spans="1:9" x14ac:dyDescent="0.3">
      <c r="A5162" s="10">
        <v>43588</v>
      </c>
      <c r="B5162" s="11" t="s">
        <v>1165</v>
      </c>
      <c r="C5162" s="11" t="s">
        <v>1166</v>
      </c>
      <c r="D5162" s="11" t="s">
        <v>659</v>
      </c>
      <c r="E5162" s="11">
        <v>6815839</v>
      </c>
      <c r="F5162" s="15">
        <f>IF(ISBLANK($D5162),"",IF(ISBLANK($E5162),VLOOKUP($D5162,$J:$K,2,FALSE),VLOOKUP($E5162,'Daycare Packages'!$A:$G,7,FALSE)))</f>
        <v>18</v>
      </c>
      <c r="G5162" s="15"/>
      <c r="H5162" s="15">
        <f t="shared" si="182"/>
        <v>18</v>
      </c>
      <c r="I5162" s="198">
        <f t="shared" si="183"/>
        <v>5</v>
      </c>
    </row>
    <row r="5163" spans="1:9" x14ac:dyDescent="0.3">
      <c r="A5163" s="10">
        <v>43588</v>
      </c>
      <c r="B5163" s="11" t="s">
        <v>190</v>
      </c>
      <c r="C5163" s="11" t="s">
        <v>718</v>
      </c>
      <c r="D5163" s="11" t="s">
        <v>659</v>
      </c>
      <c r="F5163" s="15">
        <f>IF(ISBLANK($D5163),"",IF(ISBLANK($E5163),VLOOKUP($D5163,$J:$K,2,FALSE),VLOOKUP($E5163,'Daycare Packages'!$A:$G,7,FALSE)))</f>
        <v>20</v>
      </c>
      <c r="G5163" s="15"/>
      <c r="H5163" s="15">
        <f t="shared" si="182"/>
        <v>20</v>
      </c>
      <c r="I5163" s="198">
        <f t="shared" si="183"/>
        <v>5</v>
      </c>
    </row>
    <row r="5164" spans="1:9" x14ac:dyDescent="0.3">
      <c r="A5164" s="10">
        <v>43588</v>
      </c>
      <c r="B5164" s="11" t="s">
        <v>146</v>
      </c>
      <c r="C5164" s="11" t="s">
        <v>705</v>
      </c>
      <c r="D5164" s="11" t="s">
        <v>662</v>
      </c>
      <c r="E5164" s="11">
        <v>6690320</v>
      </c>
      <c r="F5164" s="15">
        <f>IF(ISBLANK($D5164),"",IF(ISBLANK($E5164),VLOOKUP($D5164,$J:$K,2,FALSE),VLOOKUP($E5164,'Daycare Packages'!$A:$G,7,FALSE)))</f>
        <v>22</v>
      </c>
      <c r="G5164" s="15"/>
      <c r="H5164" s="15">
        <f t="shared" si="182"/>
        <v>22</v>
      </c>
      <c r="I5164" s="198">
        <f t="shared" si="183"/>
        <v>5</v>
      </c>
    </row>
    <row r="5165" spans="1:9" x14ac:dyDescent="0.3">
      <c r="A5165" s="10">
        <v>43588</v>
      </c>
      <c r="B5165" s="11" t="s">
        <v>193</v>
      </c>
      <c r="C5165" s="11" t="s">
        <v>776</v>
      </c>
      <c r="D5165" s="11" t="s">
        <v>662</v>
      </c>
      <c r="E5165" s="11">
        <v>6826758</v>
      </c>
      <c r="F5165" s="15">
        <f>IF(ISBLANK($D5165),"",IF(ISBLANK($E5165),VLOOKUP($D5165,$J:$K,2,FALSE),VLOOKUP($E5165,'Daycare Packages'!$A:$G,7,FALSE)))</f>
        <v>27</v>
      </c>
      <c r="G5165" s="15"/>
      <c r="H5165" s="15">
        <f t="shared" si="182"/>
        <v>27</v>
      </c>
      <c r="I5165" s="198">
        <f t="shared" si="183"/>
        <v>5</v>
      </c>
    </row>
    <row r="5166" spans="1:9" x14ac:dyDescent="0.3">
      <c r="A5166" s="10">
        <v>43588</v>
      </c>
      <c r="B5166" s="11" t="s">
        <v>1221</v>
      </c>
      <c r="C5166" s="11" t="s">
        <v>1222</v>
      </c>
      <c r="D5166" s="11" t="s">
        <v>662</v>
      </c>
      <c r="E5166" s="11">
        <v>6812344</v>
      </c>
      <c r="F5166" s="15">
        <f>IF(ISBLANK($D5166),"",IF(ISBLANK($E5166),VLOOKUP($D5166,$J:$K,2,FALSE),VLOOKUP($E5166,'Daycare Packages'!$A:$G,7,FALSE)))</f>
        <v>26</v>
      </c>
      <c r="G5166" s="15"/>
      <c r="H5166" s="15">
        <f t="shared" si="182"/>
        <v>26</v>
      </c>
      <c r="I5166" s="198">
        <f t="shared" si="183"/>
        <v>5</v>
      </c>
    </row>
    <row r="5167" spans="1:9" x14ac:dyDescent="0.3">
      <c r="A5167" s="10">
        <v>43588</v>
      </c>
      <c r="B5167" s="11" t="s">
        <v>677</v>
      </c>
      <c r="C5167" s="11" t="s">
        <v>678</v>
      </c>
      <c r="D5167" s="11" t="s">
        <v>662</v>
      </c>
      <c r="F5167" s="15">
        <f>IF(ISBLANK($D5167),"",IF(ISBLANK($E5167),VLOOKUP($D5167,$J:$K,2,FALSE),VLOOKUP($E5167,'Daycare Packages'!$A:$G,7,FALSE)))</f>
        <v>30</v>
      </c>
      <c r="G5167" s="15"/>
      <c r="H5167" s="15">
        <f t="shared" si="182"/>
        <v>30</v>
      </c>
      <c r="I5167" s="198">
        <f t="shared" si="183"/>
        <v>5</v>
      </c>
    </row>
    <row r="5168" spans="1:9" x14ac:dyDescent="0.3">
      <c r="A5168" s="10">
        <v>43588</v>
      </c>
      <c r="B5168" s="11" t="s">
        <v>1257</v>
      </c>
      <c r="C5168" s="11" t="s">
        <v>1258</v>
      </c>
      <c r="D5168" s="11" t="s">
        <v>659</v>
      </c>
      <c r="F5168" s="15">
        <f>IF(ISBLANK($D5168),"",IF(ISBLANK($E5168),VLOOKUP($D5168,$J:$K,2,FALSE),VLOOKUP($E5168,'Daycare Packages'!$A:$G,7,FALSE)))</f>
        <v>20</v>
      </c>
      <c r="G5168" s="15"/>
      <c r="H5168" s="15">
        <f t="shared" si="182"/>
        <v>20</v>
      </c>
      <c r="I5168" s="198">
        <f t="shared" si="183"/>
        <v>5</v>
      </c>
    </row>
    <row r="5169" spans="1:9" x14ac:dyDescent="0.3">
      <c r="A5169" s="10">
        <v>43588</v>
      </c>
      <c r="B5169" s="11" t="s">
        <v>755</v>
      </c>
      <c r="C5169" s="11" t="s">
        <v>756</v>
      </c>
      <c r="D5169" s="11" t="s">
        <v>662</v>
      </c>
      <c r="F5169" s="15">
        <f>IF(ISBLANK($D5169),"",IF(ISBLANK($E5169),VLOOKUP($D5169,$J:$K,2,FALSE),VLOOKUP($E5169,'Daycare Packages'!$A:$G,7,FALSE)))</f>
        <v>30</v>
      </c>
      <c r="G5169" s="15"/>
      <c r="H5169" s="15">
        <f t="shared" si="182"/>
        <v>30</v>
      </c>
      <c r="I5169" s="198">
        <f t="shared" si="183"/>
        <v>5</v>
      </c>
    </row>
    <row r="5170" spans="1:9" x14ac:dyDescent="0.3">
      <c r="A5170" s="10">
        <v>43588</v>
      </c>
      <c r="B5170" s="11" t="s">
        <v>155</v>
      </c>
      <c r="C5170" s="11" t="s">
        <v>715</v>
      </c>
      <c r="D5170" s="11" t="s">
        <v>662</v>
      </c>
      <c r="E5170" s="11">
        <v>6699533</v>
      </c>
      <c r="F5170" s="15">
        <f>IF(ISBLANK($D5170),"",IF(ISBLANK($E5170),VLOOKUP($D5170,$J:$K,2,FALSE),VLOOKUP($E5170,'Daycare Packages'!$A:$G,7,FALSE)))</f>
        <v>26</v>
      </c>
      <c r="G5170" s="15"/>
      <c r="H5170" s="15">
        <f t="shared" si="182"/>
        <v>26</v>
      </c>
      <c r="I5170" s="198">
        <f t="shared" si="183"/>
        <v>5</v>
      </c>
    </row>
    <row r="5171" spans="1:9" x14ac:dyDescent="0.3">
      <c r="A5171" s="10">
        <v>43588</v>
      </c>
      <c r="B5171" s="11" t="s">
        <v>155</v>
      </c>
      <c r="C5171" s="11" t="s">
        <v>875</v>
      </c>
      <c r="D5171" s="11" t="s">
        <v>662</v>
      </c>
      <c r="E5171" s="11">
        <v>6699533</v>
      </c>
      <c r="F5171" s="15">
        <f>IF(ISBLANK($D5171),"",IF(ISBLANK($E5171),VLOOKUP($D5171,$J:$K,2,FALSE),VLOOKUP($E5171,'Daycare Packages'!$A:$G,7,FALSE)))</f>
        <v>26</v>
      </c>
      <c r="G5171" s="15"/>
      <c r="H5171" s="15">
        <f t="shared" si="182"/>
        <v>26</v>
      </c>
      <c r="I5171" s="198">
        <f t="shared" si="183"/>
        <v>5</v>
      </c>
    </row>
    <row r="5172" spans="1:9" x14ac:dyDescent="0.3">
      <c r="A5172" s="10">
        <v>43588</v>
      </c>
      <c r="B5172" s="11" t="s">
        <v>565</v>
      </c>
      <c r="C5172" s="11" t="s">
        <v>566</v>
      </c>
      <c r="D5172" s="11" t="s">
        <v>662</v>
      </c>
      <c r="F5172" s="15">
        <f>IF(ISBLANK($D5172),"",IF(ISBLANK($E5172),VLOOKUP($D5172,$J:$K,2,FALSE),VLOOKUP($E5172,'Daycare Packages'!$A:$G,7,FALSE)))</f>
        <v>30</v>
      </c>
      <c r="G5172" s="15"/>
      <c r="H5172" s="15">
        <f t="shared" si="182"/>
        <v>30</v>
      </c>
      <c r="I5172" s="198">
        <f t="shared" si="183"/>
        <v>5</v>
      </c>
    </row>
    <row r="5173" spans="1:9" x14ac:dyDescent="0.3">
      <c r="A5173" s="10">
        <v>43588</v>
      </c>
      <c r="B5173" s="11" t="s">
        <v>1320</v>
      </c>
      <c r="C5173" s="11" t="s">
        <v>618</v>
      </c>
      <c r="D5173" s="11" t="s">
        <v>662</v>
      </c>
      <c r="E5173" s="11">
        <v>6834278</v>
      </c>
      <c r="F5173" s="15">
        <f>IF(ISBLANK($D5173),"",IF(ISBLANK($E5173),VLOOKUP($D5173,$J:$K,2,FALSE),VLOOKUP($E5173,'Daycare Packages'!$A:$G,7,FALSE)))</f>
        <v>26</v>
      </c>
      <c r="G5173" s="15"/>
      <c r="H5173" s="15">
        <f t="shared" si="182"/>
        <v>26</v>
      </c>
      <c r="I5173" s="198">
        <f t="shared" si="183"/>
        <v>5</v>
      </c>
    </row>
    <row r="5174" spans="1:9" x14ac:dyDescent="0.3">
      <c r="A5174" s="10">
        <v>43588</v>
      </c>
      <c r="B5174" s="11" t="s">
        <v>300</v>
      </c>
      <c r="C5174" s="11" t="s">
        <v>759</v>
      </c>
      <c r="D5174" s="11" t="s">
        <v>662</v>
      </c>
      <c r="F5174" s="15">
        <f>IF(ISBLANK($D5174),"",IF(ISBLANK($E5174),VLOOKUP($D5174,$J:$K,2,FALSE),VLOOKUP($E5174,'Daycare Packages'!$A:$G,7,FALSE)))</f>
        <v>30</v>
      </c>
      <c r="G5174" s="15"/>
      <c r="H5174" s="15">
        <f t="shared" si="182"/>
        <v>30</v>
      </c>
      <c r="I5174" s="198">
        <f t="shared" si="183"/>
        <v>5</v>
      </c>
    </row>
    <row r="5175" spans="1:9" x14ac:dyDescent="0.3">
      <c r="A5175" s="10">
        <v>43588</v>
      </c>
      <c r="B5175" s="11" t="s">
        <v>300</v>
      </c>
      <c r="C5175" s="11" t="s">
        <v>759</v>
      </c>
      <c r="D5175" s="11" t="s">
        <v>662</v>
      </c>
      <c r="F5175" s="15">
        <f>IF(ISBLANK($D5175),"",IF(ISBLANK($E5175),VLOOKUP($D5175,$J:$K,2,FALSE),VLOOKUP($E5175,'Daycare Packages'!$A:$G,7,FALSE)))</f>
        <v>30</v>
      </c>
      <c r="G5175" s="15"/>
      <c r="H5175" s="15">
        <f t="shared" si="182"/>
        <v>30</v>
      </c>
      <c r="I5175" s="198">
        <f t="shared" si="183"/>
        <v>5</v>
      </c>
    </row>
    <row r="5176" spans="1:9" x14ac:dyDescent="0.3">
      <c r="A5176" s="10">
        <v>43588</v>
      </c>
      <c r="B5176" s="11" t="s">
        <v>119</v>
      </c>
      <c r="C5176" s="11" t="s">
        <v>692</v>
      </c>
      <c r="D5176" s="11" t="s">
        <v>662</v>
      </c>
      <c r="E5176" s="11">
        <v>6734596</v>
      </c>
      <c r="F5176" s="15">
        <f>IF(ISBLANK($D5176),"",IF(ISBLANK($E5176),VLOOKUP($D5176,$J:$K,2,FALSE),VLOOKUP($E5176,'Daycare Packages'!$A:$G,7,FALSE)))</f>
        <v>25</v>
      </c>
      <c r="G5176" s="15"/>
      <c r="H5176" s="15">
        <f t="shared" si="182"/>
        <v>25</v>
      </c>
      <c r="I5176" s="198">
        <f t="shared" si="183"/>
        <v>5</v>
      </c>
    </row>
    <row r="5177" spans="1:9" x14ac:dyDescent="0.3">
      <c r="A5177" s="10">
        <v>43588</v>
      </c>
      <c r="B5177" s="11" t="s">
        <v>163</v>
      </c>
      <c r="C5177" s="11" t="s">
        <v>593</v>
      </c>
      <c r="D5177" s="11" t="s">
        <v>662</v>
      </c>
      <c r="E5177" s="11">
        <v>6797125</v>
      </c>
      <c r="F5177" s="15">
        <f>IF(ISBLANK($D5177),"",IF(ISBLANK($E5177),VLOOKUP($D5177,$J:$K,2,FALSE),VLOOKUP($E5177,'Daycare Packages'!$A:$G,7,FALSE)))</f>
        <v>27</v>
      </c>
      <c r="G5177" s="15"/>
      <c r="H5177" s="15">
        <f t="shared" si="182"/>
        <v>27</v>
      </c>
      <c r="I5177" s="198">
        <f t="shared" si="183"/>
        <v>5</v>
      </c>
    </row>
    <row r="5178" spans="1:9" x14ac:dyDescent="0.3">
      <c r="A5178" s="10">
        <v>43588</v>
      </c>
      <c r="B5178" s="11" t="s">
        <v>212</v>
      </c>
      <c r="C5178" s="11" t="s">
        <v>1196</v>
      </c>
      <c r="D5178" s="11" t="s">
        <v>662</v>
      </c>
      <c r="F5178" s="15">
        <f>IF(ISBLANK($D5178),"",IF(ISBLANK($E5178),VLOOKUP($D5178,$J:$K,2,FALSE),VLOOKUP($E5178,'Daycare Packages'!$A:$G,7,FALSE)))</f>
        <v>30</v>
      </c>
      <c r="G5178" s="15"/>
      <c r="H5178" s="15">
        <f t="shared" si="182"/>
        <v>30</v>
      </c>
      <c r="I5178" s="198">
        <f t="shared" si="183"/>
        <v>5</v>
      </c>
    </row>
    <row r="5179" spans="1:9" x14ac:dyDescent="0.3">
      <c r="A5179" s="10">
        <v>43588</v>
      </c>
      <c r="B5179" s="11" t="s">
        <v>576</v>
      </c>
      <c r="C5179" s="11" t="s">
        <v>402</v>
      </c>
      <c r="D5179" s="11" t="s">
        <v>662</v>
      </c>
      <c r="E5179" s="11">
        <v>6849393</v>
      </c>
      <c r="F5179" s="15">
        <f>IF(ISBLANK($D5179),"",IF(ISBLANK($E5179),VLOOKUP($D5179,$J:$K,2,FALSE),VLOOKUP($E5179,'Daycare Packages'!$A:$G,7,FALSE)))</f>
        <v>27</v>
      </c>
      <c r="G5179" s="15"/>
      <c r="H5179" s="15">
        <f t="shared" si="182"/>
        <v>27</v>
      </c>
      <c r="I5179" s="198">
        <f t="shared" si="183"/>
        <v>5</v>
      </c>
    </row>
    <row r="5180" spans="1:9" x14ac:dyDescent="0.3">
      <c r="A5180" s="10">
        <v>43588</v>
      </c>
      <c r="B5180" s="11" t="s">
        <v>1453</v>
      </c>
      <c r="C5180" s="11" t="s">
        <v>553</v>
      </c>
      <c r="D5180" s="11" t="s">
        <v>662</v>
      </c>
      <c r="F5180" s="15">
        <f>IF(ISBLANK($D5180),"",IF(ISBLANK($E5180),VLOOKUP($D5180,$J:$K,2,FALSE),VLOOKUP($E5180,'Daycare Packages'!$A:$G,7,FALSE)))</f>
        <v>30</v>
      </c>
      <c r="G5180" s="15"/>
      <c r="H5180" s="15">
        <f t="shared" si="182"/>
        <v>30</v>
      </c>
      <c r="I5180" s="198">
        <f t="shared" si="183"/>
        <v>5</v>
      </c>
    </row>
    <row r="5181" spans="1:9" x14ac:dyDescent="0.3">
      <c r="A5181" s="10">
        <v>43588</v>
      </c>
      <c r="B5181" s="11" t="s">
        <v>123</v>
      </c>
      <c r="C5181" s="11" t="s">
        <v>507</v>
      </c>
      <c r="D5181" s="11" t="s">
        <v>662</v>
      </c>
      <c r="E5181" s="11">
        <v>6644301</v>
      </c>
      <c r="F5181" s="15">
        <f>IF(ISBLANK($D5181),"",IF(ISBLANK($E5181),VLOOKUP($D5181,$J:$K,2,FALSE),VLOOKUP($E5181,'Daycare Packages'!$A:$G,7,FALSE)))</f>
        <v>22</v>
      </c>
      <c r="G5181" s="15"/>
      <c r="H5181" s="15">
        <f t="shared" si="182"/>
        <v>22</v>
      </c>
      <c r="I5181" s="198">
        <f t="shared" si="183"/>
        <v>5</v>
      </c>
    </row>
    <row r="5182" spans="1:9" x14ac:dyDescent="0.3">
      <c r="A5182" s="10">
        <v>43588</v>
      </c>
      <c r="B5182" s="11" t="s">
        <v>158</v>
      </c>
      <c r="C5182" s="11" t="s">
        <v>527</v>
      </c>
      <c r="D5182" s="11" t="s">
        <v>662</v>
      </c>
      <c r="E5182" s="11">
        <v>6706817</v>
      </c>
      <c r="F5182" s="15">
        <f>IF(ISBLANK($D5182),"",IF(ISBLANK($E5182),VLOOKUP($D5182,$J:$K,2,FALSE),VLOOKUP($E5182,'Daycare Packages'!$A:$G,7,FALSE)))</f>
        <v>22</v>
      </c>
      <c r="G5182" s="15"/>
      <c r="H5182" s="15">
        <f t="shared" si="182"/>
        <v>22</v>
      </c>
      <c r="I5182" s="198">
        <f t="shared" si="183"/>
        <v>5</v>
      </c>
    </row>
    <row r="5183" spans="1:9" x14ac:dyDescent="0.3">
      <c r="A5183" s="10">
        <v>43588</v>
      </c>
      <c r="B5183" s="11" t="s">
        <v>751</v>
      </c>
      <c r="C5183" s="11" t="s">
        <v>752</v>
      </c>
      <c r="D5183" s="11" t="s">
        <v>662</v>
      </c>
      <c r="F5183" s="15">
        <f>IF(ISBLANK($D5183),"",IF(ISBLANK($E5183),VLOOKUP($D5183,$J:$K,2,FALSE),VLOOKUP($E5183,'Daycare Packages'!$A:$G,7,FALSE)))</f>
        <v>30</v>
      </c>
      <c r="G5183" s="15"/>
      <c r="H5183" s="15">
        <f t="shared" ref="H5183:H5246" si="184">IF(ISBLANK(D5183),"",SUM(F5183:G5183))</f>
        <v>30</v>
      </c>
      <c r="I5183" s="198">
        <f t="shared" si="183"/>
        <v>5</v>
      </c>
    </row>
    <row r="5184" spans="1:9" x14ac:dyDescent="0.3">
      <c r="A5184" s="10">
        <v>43588</v>
      </c>
      <c r="B5184" s="11" t="s">
        <v>1305</v>
      </c>
      <c r="C5184" s="11" t="s">
        <v>1306</v>
      </c>
      <c r="D5184" s="11" t="s">
        <v>662</v>
      </c>
      <c r="F5184" s="15">
        <f>IF(ISBLANK($D5184),"",IF(ISBLANK($E5184),VLOOKUP($D5184,$J:$K,2,FALSE),VLOOKUP($E5184,'Daycare Packages'!$A:$G,7,FALSE)))</f>
        <v>30</v>
      </c>
      <c r="G5184" s="15"/>
      <c r="H5184" s="15">
        <f t="shared" si="184"/>
        <v>30</v>
      </c>
      <c r="I5184" s="198">
        <f t="shared" si="183"/>
        <v>5</v>
      </c>
    </row>
    <row r="5185" spans="1:9" x14ac:dyDescent="0.3">
      <c r="A5185" s="10">
        <v>43588</v>
      </c>
      <c r="B5185" s="11" t="s">
        <v>171</v>
      </c>
      <c r="C5185" s="11" t="s">
        <v>693</v>
      </c>
      <c r="D5185" s="11" t="s">
        <v>662</v>
      </c>
      <c r="E5185" s="11">
        <v>6804106</v>
      </c>
      <c r="F5185" s="15">
        <f>IF(ISBLANK($D5185),"",IF(ISBLANK($E5185),VLOOKUP($D5185,$J:$K,2,FALSE),VLOOKUP($E5185,'Daycare Packages'!$A:$G,7,FALSE)))</f>
        <v>26</v>
      </c>
      <c r="G5185" s="15"/>
      <c r="H5185" s="15">
        <f t="shared" si="184"/>
        <v>26</v>
      </c>
      <c r="I5185" s="198">
        <f t="shared" si="183"/>
        <v>5</v>
      </c>
    </row>
    <row r="5186" spans="1:9" x14ac:dyDescent="0.3">
      <c r="A5186" s="10">
        <v>43588</v>
      </c>
      <c r="B5186" s="11" t="s">
        <v>244</v>
      </c>
      <c r="C5186" s="11" t="s">
        <v>673</v>
      </c>
      <c r="D5186" s="11" t="s">
        <v>662</v>
      </c>
      <c r="F5186" s="15">
        <f>IF(ISBLANK($D5186),"",IF(ISBLANK($E5186),VLOOKUP($D5186,$J:$K,2,FALSE),VLOOKUP($E5186,'Daycare Packages'!$A:$G,7,FALSE)))</f>
        <v>30</v>
      </c>
      <c r="G5186" s="15"/>
      <c r="H5186" s="15">
        <f t="shared" si="184"/>
        <v>30</v>
      </c>
      <c r="I5186" s="198">
        <f t="shared" si="183"/>
        <v>5</v>
      </c>
    </row>
    <row r="5187" spans="1:9" x14ac:dyDescent="0.3">
      <c r="A5187" s="10">
        <v>43588</v>
      </c>
      <c r="B5187" s="11" t="s">
        <v>1311</v>
      </c>
      <c r="C5187" s="11" t="s">
        <v>1457</v>
      </c>
      <c r="D5187" s="11" t="s">
        <v>662</v>
      </c>
      <c r="E5187" s="11">
        <v>6829230</v>
      </c>
      <c r="F5187" s="15">
        <f>IF(ISBLANK($D5187),"",IF(ISBLANK($E5187),VLOOKUP($D5187,$J:$K,2,FALSE),VLOOKUP($E5187,'Daycare Packages'!$A:$G,7,FALSE)))</f>
        <v>23</v>
      </c>
      <c r="G5187" s="15"/>
      <c r="H5187" s="15">
        <f t="shared" si="184"/>
        <v>23</v>
      </c>
      <c r="I5187" s="198">
        <f t="shared" ref="I5187:I5250" si="185">IF(A5187="",0,MONTH(A5187))</f>
        <v>5</v>
      </c>
    </row>
    <row r="5188" spans="1:9" x14ac:dyDescent="0.3">
      <c r="A5188" s="10">
        <v>43588</v>
      </c>
      <c r="B5188" s="11" t="s">
        <v>139</v>
      </c>
      <c r="C5188" s="11" t="s">
        <v>867</v>
      </c>
      <c r="D5188" s="11" t="s">
        <v>662</v>
      </c>
      <c r="E5188" s="11">
        <v>6830661</v>
      </c>
      <c r="F5188" s="15">
        <f>IF(ISBLANK($D5188),"",IF(ISBLANK($E5188),VLOOKUP($D5188,$J:$K,2,FALSE),VLOOKUP($E5188,'Daycare Packages'!$A:$G,7,FALSE)))</f>
        <v>27</v>
      </c>
      <c r="G5188" s="15"/>
      <c r="H5188" s="15">
        <f t="shared" si="184"/>
        <v>27</v>
      </c>
      <c r="I5188" s="198">
        <f t="shared" si="185"/>
        <v>5</v>
      </c>
    </row>
    <row r="5189" spans="1:9" x14ac:dyDescent="0.3">
      <c r="A5189" s="10">
        <v>43588</v>
      </c>
      <c r="B5189" s="11" t="s">
        <v>167</v>
      </c>
      <c r="C5189" s="11" t="s">
        <v>467</v>
      </c>
      <c r="D5189" s="11" t="s">
        <v>662</v>
      </c>
      <c r="E5189" s="11">
        <v>6830544</v>
      </c>
      <c r="F5189" s="15">
        <f>IF(ISBLANK($D5189),"",IF(ISBLANK($E5189),VLOOKUP($D5189,$J:$K,2,FALSE),VLOOKUP($E5189,'Daycare Packages'!$A:$G,7,FALSE)))</f>
        <v>27</v>
      </c>
      <c r="G5189" s="15"/>
      <c r="H5189" s="15">
        <f t="shared" si="184"/>
        <v>27</v>
      </c>
      <c r="I5189" s="198">
        <f t="shared" si="185"/>
        <v>5</v>
      </c>
    </row>
    <row r="5190" spans="1:9" x14ac:dyDescent="0.3">
      <c r="A5190" s="10">
        <v>43588</v>
      </c>
      <c r="B5190" s="11" t="s">
        <v>214</v>
      </c>
      <c r="C5190" s="11" t="s">
        <v>686</v>
      </c>
      <c r="D5190" s="11" t="s">
        <v>662</v>
      </c>
      <c r="E5190" s="11">
        <v>6783135</v>
      </c>
      <c r="F5190" s="15">
        <f>IF(ISBLANK($D5190),"",IF(ISBLANK($E5190),VLOOKUP($D5190,$J:$K,2,FALSE),VLOOKUP($E5190,'Daycare Packages'!$A:$G,7,FALSE)))</f>
        <v>23.4</v>
      </c>
      <c r="G5190" s="15"/>
      <c r="H5190" s="15">
        <f t="shared" si="184"/>
        <v>23.4</v>
      </c>
      <c r="I5190" s="198">
        <f t="shared" si="185"/>
        <v>5</v>
      </c>
    </row>
    <row r="5191" spans="1:9" x14ac:dyDescent="0.3">
      <c r="A5191" s="10">
        <v>43588</v>
      </c>
      <c r="B5191" s="11" t="s">
        <v>170</v>
      </c>
      <c r="C5191" s="11" t="s">
        <v>710</v>
      </c>
      <c r="D5191" s="11" t="s">
        <v>662</v>
      </c>
      <c r="E5191" s="11">
        <v>6715199</v>
      </c>
      <c r="F5191" s="15">
        <f>IF(ISBLANK($D5191),"",IF(ISBLANK($E5191),VLOOKUP($D5191,$J:$K,2,FALSE),VLOOKUP($E5191,'Daycare Packages'!$A:$G,7,FALSE)))</f>
        <v>22</v>
      </c>
      <c r="G5191" s="15"/>
      <c r="H5191" s="15">
        <f t="shared" si="184"/>
        <v>22</v>
      </c>
      <c r="I5191" s="198">
        <f t="shared" si="185"/>
        <v>5</v>
      </c>
    </row>
    <row r="5192" spans="1:9" x14ac:dyDescent="0.3">
      <c r="A5192" s="10">
        <v>43588</v>
      </c>
      <c r="B5192" s="11" t="s">
        <v>760</v>
      </c>
      <c r="C5192" s="11" t="s">
        <v>761</v>
      </c>
      <c r="D5192" s="11" t="s">
        <v>662</v>
      </c>
      <c r="F5192" s="15">
        <f>IF(ISBLANK($D5192),"",IF(ISBLANK($E5192),VLOOKUP($D5192,$J:$K,2,FALSE),VLOOKUP($E5192,'Daycare Packages'!$A:$G,7,FALSE)))</f>
        <v>30</v>
      </c>
      <c r="G5192" s="15"/>
      <c r="H5192" s="15">
        <f t="shared" si="184"/>
        <v>30</v>
      </c>
      <c r="I5192" s="198">
        <f t="shared" si="185"/>
        <v>5</v>
      </c>
    </row>
    <row r="5193" spans="1:9" x14ac:dyDescent="0.3">
      <c r="A5193" s="10">
        <v>43588</v>
      </c>
      <c r="B5193" s="11" t="s">
        <v>768</v>
      </c>
      <c r="C5193" s="11" t="s">
        <v>548</v>
      </c>
      <c r="D5193" s="11" t="s">
        <v>662</v>
      </c>
      <c r="E5193" s="11">
        <v>6818977</v>
      </c>
      <c r="F5193" s="15">
        <f>IF(ISBLANK($D5193),"",IF(ISBLANK($E5193),VLOOKUP($D5193,$J:$K,2,FALSE),VLOOKUP($E5193,'Daycare Packages'!$A:$G,7,FALSE)))</f>
        <v>27</v>
      </c>
      <c r="G5193" s="15"/>
      <c r="H5193" s="15">
        <f t="shared" si="184"/>
        <v>27</v>
      </c>
      <c r="I5193" s="198">
        <f t="shared" si="185"/>
        <v>5</v>
      </c>
    </row>
    <row r="5194" spans="1:9" x14ac:dyDescent="0.3">
      <c r="A5194" s="10">
        <v>43588</v>
      </c>
      <c r="B5194" s="11" t="s">
        <v>318</v>
      </c>
      <c r="C5194" s="11" t="s">
        <v>723</v>
      </c>
      <c r="D5194" s="11" t="s">
        <v>662</v>
      </c>
      <c r="F5194" s="15">
        <f>IF(ISBLANK($D5194),"",IF(ISBLANK($E5194),VLOOKUP($D5194,$J:$K,2,FALSE),VLOOKUP($E5194,'Daycare Packages'!$A:$G,7,FALSE)))</f>
        <v>30</v>
      </c>
      <c r="G5194" s="15"/>
      <c r="H5194" s="15">
        <f t="shared" si="184"/>
        <v>30</v>
      </c>
      <c r="I5194" s="198">
        <f t="shared" si="185"/>
        <v>5</v>
      </c>
    </row>
    <row r="5195" spans="1:9" x14ac:dyDescent="0.3">
      <c r="A5195" s="10">
        <v>43588</v>
      </c>
      <c r="B5195" s="11" t="s">
        <v>525</v>
      </c>
      <c r="C5195" s="11" t="s">
        <v>526</v>
      </c>
      <c r="D5195" s="11" t="s">
        <v>662</v>
      </c>
      <c r="F5195" s="15">
        <f>IF(ISBLANK($D5195),"",IF(ISBLANK($E5195),VLOOKUP($D5195,$J:$K,2,FALSE),VLOOKUP($E5195,'Daycare Packages'!$A:$G,7,FALSE)))</f>
        <v>30</v>
      </c>
      <c r="G5195" s="15"/>
      <c r="H5195" s="15">
        <f t="shared" si="184"/>
        <v>30</v>
      </c>
      <c r="I5195" s="198">
        <f t="shared" si="185"/>
        <v>5</v>
      </c>
    </row>
    <row r="5196" spans="1:9" x14ac:dyDescent="0.3">
      <c r="A5196" s="10">
        <v>43588</v>
      </c>
      <c r="B5196" s="11" t="s">
        <v>783</v>
      </c>
      <c r="C5196" s="11" t="s">
        <v>514</v>
      </c>
      <c r="D5196" s="11" t="s">
        <v>662</v>
      </c>
      <c r="F5196" s="15">
        <f>IF(ISBLANK($D5196),"",IF(ISBLANK($E5196),VLOOKUP($D5196,$J:$K,2,FALSE),VLOOKUP($E5196,'Daycare Packages'!$A:$G,7,FALSE)))</f>
        <v>30</v>
      </c>
      <c r="G5196" s="15"/>
      <c r="H5196" s="15">
        <f t="shared" si="184"/>
        <v>30</v>
      </c>
      <c r="I5196" s="198">
        <f t="shared" si="185"/>
        <v>5</v>
      </c>
    </row>
    <row r="5197" spans="1:9" x14ac:dyDescent="0.3">
      <c r="A5197" s="10">
        <v>43588</v>
      </c>
      <c r="B5197" s="11" t="s">
        <v>770</v>
      </c>
      <c r="C5197" s="11" t="s">
        <v>771</v>
      </c>
      <c r="D5197" s="11" t="s">
        <v>662</v>
      </c>
      <c r="F5197" s="15">
        <f>IF(ISBLANK($D5197),"",IF(ISBLANK($E5197),VLOOKUP($D5197,$J:$K,2,FALSE),VLOOKUP($E5197,'Daycare Packages'!$A:$G,7,FALSE)))</f>
        <v>30</v>
      </c>
      <c r="G5197" s="15"/>
      <c r="H5197" s="15">
        <f t="shared" si="184"/>
        <v>30</v>
      </c>
      <c r="I5197" s="198">
        <f t="shared" si="185"/>
        <v>5</v>
      </c>
    </row>
    <row r="5198" spans="1:9" x14ac:dyDescent="0.3">
      <c r="A5198" s="10">
        <v>43588</v>
      </c>
      <c r="B5198" s="11" t="s">
        <v>869</v>
      </c>
      <c r="C5198" s="11" t="s">
        <v>870</v>
      </c>
      <c r="D5198" s="11" t="s">
        <v>662</v>
      </c>
      <c r="F5198" s="15">
        <f>IF(ISBLANK($D5198),"",IF(ISBLANK($E5198),VLOOKUP($D5198,$J:$K,2,FALSE),VLOOKUP($E5198,'Daycare Packages'!$A:$G,7,FALSE)))</f>
        <v>30</v>
      </c>
      <c r="G5198" s="15"/>
      <c r="H5198" s="15">
        <f t="shared" si="184"/>
        <v>30</v>
      </c>
      <c r="I5198" s="198">
        <f t="shared" si="185"/>
        <v>5</v>
      </c>
    </row>
    <row r="5199" spans="1:9" x14ac:dyDescent="0.3">
      <c r="A5199" s="10">
        <v>43588</v>
      </c>
      <c r="B5199" s="11" t="s">
        <v>204</v>
      </c>
      <c r="C5199" s="11" t="s">
        <v>949</v>
      </c>
      <c r="D5199" s="11" t="s">
        <v>662</v>
      </c>
      <c r="E5199" s="11">
        <v>6847355</v>
      </c>
      <c r="F5199" s="15">
        <f>IF(ISBLANK($D5199),"",IF(ISBLANK($E5199),VLOOKUP($D5199,$J:$K,2,FALSE),VLOOKUP($E5199,'Daycare Packages'!$A:$G,7,FALSE)))</f>
        <v>25</v>
      </c>
      <c r="G5199" s="15"/>
      <c r="H5199" s="15">
        <f t="shared" si="184"/>
        <v>25</v>
      </c>
      <c r="I5199" s="198">
        <f t="shared" si="185"/>
        <v>5</v>
      </c>
    </row>
    <row r="5200" spans="1:9" x14ac:dyDescent="0.3">
      <c r="A5200" s="10">
        <v>43588</v>
      </c>
      <c r="B5200" s="11" t="s">
        <v>204</v>
      </c>
      <c r="C5200" s="11" t="s">
        <v>774</v>
      </c>
      <c r="D5200" s="11" t="s">
        <v>662</v>
      </c>
      <c r="E5200" s="11">
        <v>6847355</v>
      </c>
      <c r="F5200" s="15">
        <f>IF(ISBLANK($D5200),"",IF(ISBLANK($E5200),VLOOKUP($D5200,$J:$K,2,FALSE),VLOOKUP($E5200,'Daycare Packages'!$A:$G,7,FALSE)))</f>
        <v>25</v>
      </c>
      <c r="G5200" s="15"/>
      <c r="H5200" s="15">
        <f t="shared" si="184"/>
        <v>25</v>
      </c>
      <c r="I5200" s="198">
        <f t="shared" si="185"/>
        <v>5</v>
      </c>
    </row>
    <row r="5201" spans="1:9" x14ac:dyDescent="0.3">
      <c r="A5201" s="10">
        <v>43588</v>
      </c>
      <c r="B5201" s="11" t="s">
        <v>160</v>
      </c>
      <c r="C5201" s="11" t="s">
        <v>793</v>
      </c>
      <c r="D5201" s="11" t="s">
        <v>662</v>
      </c>
      <c r="E5201" s="11">
        <v>6790701</v>
      </c>
      <c r="F5201" s="15">
        <f>IF(ISBLANK($D5201),"",IF(ISBLANK($E5201),VLOOKUP($D5201,$J:$K,2,FALSE),VLOOKUP($E5201,'Daycare Packages'!$A:$G,7,FALSE)))</f>
        <v>25</v>
      </c>
      <c r="G5201" s="15"/>
      <c r="H5201" s="15">
        <f t="shared" si="184"/>
        <v>25</v>
      </c>
      <c r="I5201" s="198">
        <f t="shared" si="185"/>
        <v>5</v>
      </c>
    </row>
    <row r="5202" spans="1:9" x14ac:dyDescent="0.3">
      <c r="A5202" s="10">
        <v>43588</v>
      </c>
      <c r="B5202" s="11" t="s">
        <v>160</v>
      </c>
      <c r="C5202" s="11" t="s">
        <v>794</v>
      </c>
      <c r="D5202" s="11" t="s">
        <v>662</v>
      </c>
      <c r="E5202" s="11">
        <v>6790701</v>
      </c>
      <c r="F5202" s="15">
        <f>IF(ISBLANK($D5202),"",IF(ISBLANK($E5202),VLOOKUP($D5202,$J:$K,2,FALSE),VLOOKUP($E5202,'Daycare Packages'!$A:$G,7,FALSE)))</f>
        <v>25</v>
      </c>
      <c r="G5202" s="15"/>
      <c r="H5202" s="15">
        <f t="shared" si="184"/>
        <v>25</v>
      </c>
      <c r="I5202" s="198">
        <f t="shared" si="185"/>
        <v>5</v>
      </c>
    </row>
    <row r="5203" spans="1:9" x14ac:dyDescent="0.3">
      <c r="A5203" s="10">
        <v>43588</v>
      </c>
      <c r="B5203" s="11" t="s">
        <v>230</v>
      </c>
      <c r="C5203" s="11" t="s">
        <v>493</v>
      </c>
      <c r="D5203" s="11" t="s">
        <v>662</v>
      </c>
      <c r="F5203" s="15">
        <f>IF(ISBLANK($D5203),"",IF(ISBLANK($E5203),VLOOKUP($D5203,$J:$K,2,FALSE),VLOOKUP($E5203,'Daycare Packages'!$A:$G,7,FALSE)))</f>
        <v>30</v>
      </c>
      <c r="G5203" s="15"/>
      <c r="H5203" s="15">
        <f t="shared" si="184"/>
        <v>30</v>
      </c>
      <c r="I5203" s="198">
        <f t="shared" si="185"/>
        <v>5</v>
      </c>
    </row>
    <row r="5204" spans="1:9" x14ac:dyDescent="0.3">
      <c r="A5204" s="10">
        <v>43588</v>
      </c>
      <c r="B5204" s="11" t="s">
        <v>216</v>
      </c>
      <c r="C5204" s="11" t="s">
        <v>448</v>
      </c>
      <c r="D5204" s="11" t="s">
        <v>662</v>
      </c>
      <c r="E5204" s="11">
        <v>6850281</v>
      </c>
      <c r="F5204" s="15">
        <f>IF(ISBLANK($D5204),"",IF(ISBLANK($E5204),VLOOKUP($D5204,$J:$K,2,FALSE),VLOOKUP($E5204,'Daycare Packages'!$A:$G,7,FALSE)))</f>
        <v>27</v>
      </c>
      <c r="G5204" s="15"/>
      <c r="H5204" s="15">
        <f t="shared" si="184"/>
        <v>27</v>
      </c>
      <c r="I5204" s="198">
        <f t="shared" si="185"/>
        <v>5</v>
      </c>
    </row>
    <row r="5205" spans="1:9" x14ac:dyDescent="0.3">
      <c r="A5205" s="10">
        <v>43588</v>
      </c>
      <c r="B5205" s="11" t="s">
        <v>114</v>
      </c>
      <c r="C5205" s="11" t="s">
        <v>789</v>
      </c>
      <c r="D5205" s="11" t="s">
        <v>662</v>
      </c>
      <c r="E5205" s="11">
        <v>6735275</v>
      </c>
      <c r="F5205" s="15">
        <f>IF(ISBLANK($D5205),"",IF(ISBLANK($E5205),VLOOKUP($D5205,$J:$K,2,FALSE),VLOOKUP($E5205,'Daycare Packages'!$A:$G,7,FALSE)))</f>
        <v>22</v>
      </c>
      <c r="G5205" s="15"/>
      <c r="H5205" s="15">
        <f t="shared" si="184"/>
        <v>22</v>
      </c>
      <c r="I5205" s="198">
        <f t="shared" si="185"/>
        <v>5</v>
      </c>
    </row>
    <row r="5206" spans="1:9" x14ac:dyDescent="0.3">
      <c r="A5206" s="10">
        <v>43588</v>
      </c>
      <c r="B5206" s="11" t="s">
        <v>222</v>
      </c>
      <c r="C5206" s="11" t="s">
        <v>229</v>
      </c>
      <c r="D5206" s="11" t="s">
        <v>662</v>
      </c>
      <c r="E5206" s="11">
        <v>6833530</v>
      </c>
      <c r="F5206" s="15">
        <f>IF(ISBLANK($D5206),"",IF(ISBLANK($E5206),VLOOKUP($D5206,$J:$K,2,FALSE),VLOOKUP($E5206,'Daycare Packages'!$A:$G,7,FALSE)))</f>
        <v>27</v>
      </c>
      <c r="G5206" s="15"/>
      <c r="H5206" s="15">
        <f t="shared" si="184"/>
        <v>27</v>
      </c>
      <c r="I5206" s="198">
        <f t="shared" si="185"/>
        <v>5</v>
      </c>
    </row>
    <row r="5207" spans="1:9" x14ac:dyDescent="0.3">
      <c r="A5207" s="10">
        <v>43588</v>
      </c>
      <c r="B5207" s="11" t="s">
        <v>140</v>
      </c>
      <c r="C5207" s="11" t="s">
        <v>475</v>
      </c>
      <c r="D5207" s="11" t="s">
        <v>662</v>
      </c>
      <c r="E5207" s="11">
        <v>6849607</v>
      </c>
      <c r="F5207" s="15">
        <f>IF(ISBLANK($D5207),"",IF(ISBLANK($E5207),VLOOKUP($D5207,$J:$K,2,FALSE),VLOOKUP($E5207,'Daycare Packages'!$A:$G,7,FALSE)))</f>
        <v>26</v>
      </c>
      <c r="G5207" s="15"/>
      <c r="H5207" s="15">
        <f t="shared" si="184"/>
        <v>26</v>
      </c>
      <c r="I5207" s="198">
        <f t="shared" si="185"/>
        <v>5</v>
      </c>
    </row>
    <row r="5208" spans="1:9" x14ac:dyDescent="0.3">
      <c r="A5208" s="10">
        <v>43588</v>
      </c>
      <c r="B5208" s="11" t="s">
        <v>843</v>
      </c>
      <c r="C5208" s="11" t="s">
        <v>844</v>
      </c>
      <c r="D5208" s="11" t="s">
        <v>662</v>
      </c>
      <c r="E5208" s="11">
        <v>6840031</v>
      </c>
      <c r="F5208" s="15">
        <f>IF(ISBLANK($D5208),"",IF(ISBLANK($E5208),VLOOKUP($D5208,$J:$K,2,FALSE),VLOOKUP($E5208,'Daycare Packages'!$A:$G,7,FALSE)))</f>
        <v>27</v>
      </c>
      <c r="G5208" s="15"/>
      <c r="H5208" s="15">
        <f t="shared" si="184"/>
        <v>27</v>
      </c>
      <c r="I5208" s="198">
        <f t="shared" si="185"/>
        <v>5</v>
      </c>
    </row>
    <row r="5209" spans="1:9" x14ac:dyDescent="0.3">
      <c r="A5209" s="10">
        <v>43588</v>
      </c>
      <c r="B5209" s="11" t="s">
        <v>713</v>
      </c>
      <c r="C5209" s="11" t="s">
        <v>714</v>
      </c>
      <c r="D5209" s="11" t="s">
        <v>662</v>
      </c>
      <c r="F5209" s="15">
        <f>IF(ISBLANK($D5209),"",IF(ISBLANK($E5209),VLOOKUP($D5209,$J:$K,2,FALSE),VLOOKUP($E5209,'Daycare Packages'!$A:$G,7,FALSE)))</f>
        <v>30</v>
      </c>
      <c r="G5209" s="15"/>
      <c r="H5209" s="15">
        <f t="shared" si="184"/>
        <v>30</v>
      </c>
      <c r="I5209" s="198">
        <f t="shared" si="185"/>
        <v>5</v>
      </c>
    </row>
    <row r="5210" spans="1:9" x14ac:dyDescent="0.3">
      <c r="A5210" s="10">
        <v>43588</v>
      </c>
      <c r="B5210" s="11" t="s">
        <v>223</v>
      </c>
      <c r="C5210" s="11" t="s">
        <v>538</v>
      </c>
      <c r="D5210" s="11" t="s">
        <v>662</v>
      </c>
      <c r="F5210" s="15">
        <f>IF(ISBLANK($D5210),"",IF(ISBLANK($E5210),VLOOKUP($D5210,$J:$K,2,FALSE),VLOOKUP($E5210,'Daycare Packages'!$A:$G,7,FALSE)))</f>
        <v>30</v>
      </c>
      <c r="G5210" s="15"/>
      <c r="H5210" s="15">
        <f t="shared" si="184"/>
        <v>30</v>
      </c>
      <c r="I5210" s="198">
        <f t="shared" si="185"/>
        <v>5</v>
      </c>
    </row>
    <row r="5211" spans="1:9" x14ac:dyDescent="0.3">
      <c r="A5211" s="10">
        <v>43588</v>
      </c>
      <c r="B5211" s="11" t="s">
        <v>174</v>
      </c>
      <c r="C5211" s="11" t="s">
        <v>432</v>
      </c>
      <c r="D5211" s="11" t="s">
        <v>662</v>
      </c>
      <c r="F5211" s="15">
        <f>IF(ISBLANK($D5211),"",IF(ISBLANK($E5211),VLOOKUP($D5211,$J:$K,2,FALSE),VLOOKUP($E5211,'Daycare Packages'!$A:$G,7,FALSE)))</f>
        <v>30</v>
      </c>
      <c r="G5211" s="15"/>
      <c r="H5211" s="15">
        <f t="shared" si="184"/>
        <v>30</v>
      </c>
      <c r="I5211" s="198">
        <f t="shared" si="185"/>
        <v>5</v>
      </c>
    </row>
    <row r="5212" spans="1:9" x14ac:dyDescent="0.3">
      <c r="A5212" s="10">
        <v>43588</v>
      </c>
      <c r="B5212" s="11" t="s">
        <v>168</v>
      </c>
      <c r="C5212" s="11" t="s">
        <v>640</v>
      </c>
      <c r="D5212" s="11" t="s">
        <v>662</v>
      </c>
      <c r="F5212" s="15">
        <f>IF(ISBLANK($D5212),"",IF(ISBLANK($E5212),VLOOKUP($D5212,$J:$K,2,FALSE),VLOOKUP($E5212,'Daycare Packages'!$A:$G,7,FALSE)))</f>
        <v>30</v>
      </c>
      <c r="G5212" s="15"/>
      <c r="H5212" s="15">
        <f t="shared" si="184"/>
        <v>30</v>
      </c>
      <c r="I5212" s="198">
        <f t="shared" si="185"/>
        <v>5</v>
      </c>
    </row>
    <row r="5213" spans="1:9" x14ac:dyDescent="0.3">
      <c r="A5213" s="10">
        <v>43588</v>
      </c>
      <c r="B5213" s="11" t="s">
        <v>340</v>
      </c>
      <c r="C5213" s="11" t="s">
        <v>745</v>
      </c>
      <c r="D5213" s="11" t="s">
        <v>662</v>
      </c>
      <c r="F5213" s="15">
        <f>IF(ISBLANK($D5213),"",IF(ISBLANK($E5213),VLOOKUP($D5213,$J:$K,2,FALSE),VLOOKUP($E5213,'Daycare Packages'!$A:$G,7,FALSE)))</f>
        <v>30</v>
      </c>
      <c r="G5213" s="15">
        <v>-3.6</v>
      </c>
      <c r="H5213" s="15">
        <f t="shared" si="184"/>
        <v>26.4</v>
      </c>
      <c r="I5213" s="198">
        <f t="shared" si="185"/>
        <v>5</v>
      </c>
    </row>
    <row r="5214" spans="1:9" x14ac:dyDescent="0.3">
      <c r="A5214" s="10">
        <v>43588</v>
      </c>
      <c r="B5214" s="11" t="s">
        <v>340</v>
      </c>
      <c r="C5214" s="11" t="s">
        <v>746</v>
      </c>
      <c r="D5214" s="11" t="s">
        <v>662</v>
      </c>
      <c r="F5214" s="15">
        <f>IF(ISBLANK($D5214),"",IF(ISBLANK($E5214),VLOOKUP($D5214,$J:$K,2,FALSE),VLOOKUP($E5214,'Daycare Packages'!$A:$G,7,FALSE)))</f>
        <v>30</v>
      </c>
      <c r="G5214" s="15">
        <v>-3.6</v>
      </c>
      <c r="H5214" s="15">
        <f t="shared" si="184"/>
        <v>26.4</v>
      </c>
      <c r="I5214" s="198">
        <f t="shared" si="185"/>
        <v>5</v>
      </c>
    </row>
    <row r="5215" spans="1:9" x14ac:dyDescent="0.3">
      <c r="A5215" s="10">
        <v>43588</v>
      </c>
      <c r="B5215" s="11" t="s">
        <v>768</v>
      </c>
      <c r="C5215" s="11" t="s">
        <v>664</v>
      </c>
      <c r="D5215" s="11" t="s">
        <v>662</v>
      </c>
      <c r="F5215" s="15">
        <f>IF(ISBLANK($D5215),"",IF(ISBLANK($E5215),VLOOKUP($D5215,$J:$K,2,FALSE),VLOOKUP($E5215,'Daycare Packages'!$A:$G,7,FALSE)))</f>
        <v>30</v>
      </c>
      <c r="G5215" s="15"/>
      <c r="H5215" s="15">
        <f t="shared" si="184"/>
        <v>30</v>
      </c>
      <c r="I5215" s="198">
        <f t="shared" si="185"/>
        <v>5</v>
      </c>
    </row>
    <row r="5216" spans="1:9" x14ac:dyDescent="0.3">
      <c r="A5216" s="10">
        <v>43588</v>
      </c>
      <c r="B5216" s="11" t="s">
        <v>768</v>
      </c>
      <c r="C5216" s="11" t="s">
        <v>665</v>
      </c>
      <c r="D5216" s="11" t="s">
        <v>662</v>
      </c>
      <c r="F5216" s="15">
        <f>IF(ISBLANK($D5216),"",IF(ISBLANK($E5216),VLOOKUP($D5216,$J:$K,2,FALSE),VLOOKUP($E5216,'Daycare Packages'!$A:$G,7,FALSE)))</f>
        <v>30</v>
      </c>
      <c r="G5216" s="15"/>
      <c r="H5216" s="15">
        <f t="shared" si="184"/>
        <v>30</v>
      </c>
      <c r="I5216" s="198">
        <f t="shared" si="185"/>
        <v>5</v>
      </c>
    </row>
    <row r="5217" spans="1:9" x14ac:dyDescent="0.3">
      <c r="A5217" s="10">
        <v>43588</v>
      </c>
      <c r="B5217" s="11" t="s">
        <v>148</v>
      </c>
      <c r="C5217" s="11" t="s">
        <v>547</v>
      </c>
      <c r="D5217" s="11" t="s">
        <v>662</v>
      </c>
      <c r="E5217" s="11">
        <v>6762300</v>
      </c>
      <c r="F5217" s="15">
        <f>IF(ISBLANK($D5217),"",IF(ISBLANK($E5217),VLOOKUP($D5217,$J:$K,2,FALSE),VLOOKUP($E5217,'Daycare Packages'!$A:$G,7,FALSE)))</f>
        <v>23</v>
      </c>
      <c r="G5217" s="15"/>
      <c r="H5217" s="15">
        <f t="shared" si="184"/>
        <v>23</v>
      </c>
      <c r="I5217" s="198">
        <f t="shared" si="185"/>
        <v>5</v>
      </c>
    </row>
    <row r="5218" spans="1:9" x14ac:dyDescent="0.3">
      <c r="A5218" s="10">
        <v>43588</v>
      </c>
      <c r="B5218" s="11" t="s">
        <v>1334</v>
      </c>
      <c r="C5218" s="11" t="s">
        <v>1335</v>
      </c>
      <c r="D5218" s="11" t="s">
        <v>662</v>
      </c>
      <c r="E5218" s="11">
        <v>6838105</v>
      </c>
      <c r="F5218" s="15">
        <f>IF(ISBLANK($D5218),"",IF(ISBLANK($E5218),VLOOKUP($D5218,$J:$K,2,FALSE),VLOOKUP($E5218,'Daycare Packages'!$A:$G,7,FALSE)))</f>
        <v>26</v>
      </c>
      <c r="G5218" s="15"/>
      <c r="H5218" s="15">
        <f t="shared" si="184"/>
        <v>26</v>
      </c>
      <c r="I5218" s="198">
        <f t="shared" si="185"/>
        <v>5</v>
      </c>
    </row>
    <row r="5219" spans="1:9" x14ac:dyDescent="0.3">
      <c r="A5219" s="10">
        <v>43588</v>
      </c>
      <c r="B5219" s="11" t="s">
        <v>169</v>
      </c>
      <c r="C5219" s="11" t="s">
        <v>533</v>
      </c>
      <c r="D5219" s="11" t="s">
        <v>662</v>
      </c>
      <c r="E5219" s="11">
        <v>6775254</v>
      </c>
      <c r="F5219" s="15">
        <f>IF(ISBLANK($D5219),"",IF(ISBLANK($E5219),VLOOKUP($D5219,$J:$K,2,FALSE),VLOOKUP($E5219,'Daycare Packages'!$A:$G,7,FALSE)))</f>
        <v>26</v>
      </c>
      <c r="G5219" s="15"/>
      <c r="H5219" s="15">
        <f t="shared" si="184"/>
        <v>26</v>
      </c>
      <c r="I5219" s="198">
        <f t="shared" si="185"/>
        <v>5</v>
      </c>
    </row>
    <row r="5220" spans="1:9" x14ac:dyDescent="0.3">
      <c r="A5220" s="10">
        <v>43588</v>
      </c>
      <c r="B5220" s="11" t="s">
        <v>182</v>
      </c>
      <c r="C5220" s="11" t="s">
        <v>685</v>
      </c>
      <c r="D5220" s="11" t="s">
        <v>662</v>
      </c>
      <c r="E5220" s="11">
        <v>6820021</v>
      </c>
      <c r="F5220" s="15">
        <f>IF(ISBLANK($D5220),"",IF(ISBLANK($E5220),VLOOKUP($D5220,$J:$K,2,FALSE),VLOOKUP($E5220,'Daycare Packages'!$A:$G,7,FALSE)))</f>
        <v>20.7</v>
      </c>
      <c r="G5220" s="15"/>
      <c r="H5220" s="15">
        <f t="shared" si="184"/>
        <v>20.7</v>
      </c>
      <c r="I5220" s="198">
        <f t="shared" si="185"/>
        <v>5</v>
      </c>
    </row>
    <row r="5221" spans="1:9" x14ac:dyDescent="0.3">
      <c r="A5221" s="55">
        <v>43588</v>
      </c>
      <c r="B5221" s="56" t="s">
        <v>147</v>
      </c>
      <c r="C5221" s="56" t="s">
        <v>796</v>
      </c>
      <c r="D5221" s="56" t="s">
        <v>662</v>
      </c>
      <c r="E5221" s="56">
        <v>6814069</v>
      </c>
      <c r="F5221" s="59">
        <f>IF(ISBLANK($D5221),"",IF(ISBLANK($E5221),VLOOKUP($D5221,$J:$K,2,FALSE),VLOOKUP($E5221,'Daycare Packages'!$A:$G,7,FALSE)))</f>
        <v>23</v>
      </c>
      <c r="G5221" s="59"/>
      <c r="H5221" s="59">
        <f t="shared" si="184"/>
        <v>23</v>
      </c>
      <c r="I5221" s="198">
        <f t="shared" si="185"/>
        <v>5</v>
      </c>
    </row>
    <row r="5222" spans="1:9" x14ac:dyDescent="0.3">
      <c r="A5222" s="10">
        <v>43589</v>
      </c>
      <c r="B5222" s="11" t="s">
        <v>751</v>
      </c>
      <c r="C5222" s="11" t="s">
        <v>752</v>
      </c>
      <c r="D5222" s="11" t="s">
        <v>659</v>
      </c>
      <c r="F5222" s="15">
        <f>IF(ISBLANK($D5222),"",IF(ISBLANK($E5222),VLOOKUP($D5222,$J:$K,2,FALSE),VLOOKUP($E5222,'Daycare Packages'!$A:$G,7,FALSE)))</f>
        <v>20</v>
      </c>
      <c r="G5222" s="15"/>
      <c r="H5222" s="15">
        <f t="shared" si="184"/>
        <v>20</v>
      </c>
      <c r="I5222" s="198">
        <f t="shared" si="185"/>
        <v>5</v>
      </c>
    </row>
    <row r="5223" spans="1:9" x14ac:dyDescent="0.3">
      <c r="A5223" s="10">
        <v>43589</v>
      </c>
      <c r="B5223" s="11" t="s">
        <v>117</v>
      </c>
      <c r="C5223" s="11" t="s">
        <v>1069</v>
      </c>
      <c r="D5223" s="11" t="s">
        <v>662</v>
      </c>
      <c r="E5223" s="11">
        <v>6601983</v>
      </c>
      <c r="F5223" s="15">
        <f>IF(ISBLANK($D5223),"",IF(ISBLANK($E5223),VLOOKUP($D5223,$J:$K,2,FALSE),VLOOKUP($E5223,'Daycare Packages'!$A:$G,7,FALSE)))</f>
        <v>24</v>
      </c>
      <c r="G5223" s="15"/>
      <c r="H5223" s="15">
        <f t="shared" si="184"/>
        <v>24</v>
      </c>
      <c r="I5223" s="198">
        <f t="shared" si="185"/>
        <v>5</v>
      </c>
    </row>
    <row r="5224" spans="1:9" x14ac:dyDescent="0.3">
      <c r="A5224" s="10">
        <v>43589</v>
      </c>
      <c r="B5224" s="11" t="s">
        <v>1173</v>
      </c>
      <c r="C5224" s="11" t="s">
        <v>900</v>
      </c>
      <c r="D5224" s="11" t="s">
        <v>662</v>
      </c>
      <c r="F5224" s="15">
        <f>IF(ISBLANK($D5224),"",IF(ISBLANK($E5224),VLOOKUP($D5224,$J:$K,2,FALSE),VLOOKUP($E5224,'Daycare Packages'!$A:$G,7,FALSE)))</f>
        <v>30</v>
      </c>
      <c r="G5224" s="15"/>
      <c r="H5224" s="15">
        <f t="shared" si="184"/>
        <v>30</v>
      </c>
      <c r="I5224" s="198">
        <f t="shared" si="185"/>
        <v>5</v>
      </c>
    </row>
    <row r="5225" spans="1:9" x14ac:dyDescent="0.3">
      <c r="A5225" s="10">
        <v>43589</v>
      </c>
      <c r="B5225" s="11" t="s">
        <v>182</v>
      </c>
      <c r="C5225" s="11" t="s">
        <v>685</v>
      </c>
      <c r="D5225" s="11" t="s">
        <v>662</v>
      </c>
      <c r="E5225" s="11">
        <v>6820021</v>
      </c>
      <c r="F5225" s="15">
        <f>IF(ISBLANK($D5225),"",IF(ISBLANK($E5225),VLOOKUP($D5225,$J:$K,2,FALSE),VLOOKUP($E5225,'Daycare Packages'!$A:$G,7,FALSE)))</f>
        <v>20.7</v>
      </c>
      <c r="G5225" s="15"/>
      <c r="H5225" s="15">
        <f t="shared" si="184"/>
        <v>20.7</v>
      </c>
      <c r="I5225" s="198">
        <f t="shared" si="185"/>
        <v>5</v>
      </c>
    </row>
    <row r="5226" spans="1:9" x14ac:dyDescent="0.3">
      <c r="A5226" s="10">
        <v>43589</v>
      </c>
      <c r="B5226" s="11" t="s">
        <v>803</v>
      </c>
      <c r="C5226" s="11" t="s">
        <v>693</v>
      </c>
      <c r="D5226" s="11" t="s">
        <v>662</v>
      </c>
      <c r="F5226" s="15">
        <f>IF(ISBLANK($D5226),"",IF(ISBLANK($E5226),VLOOKUP($D5226,$J:$K,2,FALSE),VLOOKUP($E5226,'Daycare Packages'!$A:$G,7,FALSE)))</f>
        <v>30</v>
      </c>
      <c r="G5226" s="15"/>
      <c r="H5226" s="15">
        <f t="shared" si="184"/>
        <v>30</v>
      </c>
      <c r="I5226" s="198">
        <f t="shared" si="185"/>
        <v>5</v>
      </c>
    </row>
    <row r="5227" spans="1:9" x14ac:dyDescent="0.3">
      <c r="A5227" s="10">
        <v>43589</v>
      </c>
      <c r="B5227" s="11" t="s">
        <v>1140</v>
      </c>
      <c r="C5227" s="11" t="s">
        <v>488</v>
      </c>
      <c r="D5227" s="11" t="s">
        <v>662</v>
      </c>
      <c r="F5227" s="15">
        <f>IF(ISBLANK($D5227),"",IF(ISBLANK($E5227),VLOOKUP($D5227,$J:$K,2,FALSE),VLOOKUP($E5227,'Daycare Packages'!$A:$G,7,FALSE)))</f>
        <v>30</v>
      </c>
      <c r="G5227" s="15"/>
      <c r="H5227" s="15">
        <f t="shared" si="184"/>
        <v>30</v>
      </c>
      <c r="I5227" s="198">
        <f t="shared" si="185"/>
        <v>5</v>
      </c>
    </row>
    <row r="5228" spans="1:9" x14ac:dyDescent="0.3">
      <c r="A5228" s="10">
        <v>43589</v>
      </c>
      <c r="B5228" s="11" t="s">
        <v>1282</v>
      </c>
      <c r="C5228" s="11" t="s">
        <v>689</v>
      </c>
      <c r="D5228" s="11" t="s">
        <v>662</v>
      </c>
      <c r="E5228" s="11">
        <v>6822679</v>
      </c>
      <c r="F5228" s="15">
        <f>IF(ISBLANK($D5228),"",IF(ISBLANK($E5228),VLOOKUP($D5228,$J:$K,2,FALSE),VLOOKUP($E5228,'Daycare Packages'!$A:$G,7,FALSE)))</f>
        <v>27</v>
      </c>
      <c r="G5228" s="15"/>
      <c r="H5228" s="15">
        <f t="shared" si="184"/>
        <v>27</v>
      </c>
      <c r="I5228" s="198">
        <f t="shared" si="185"/>
        <v>5</v>
      </c>
    </row>
    <row r="5229" spans="1:9" x14ac:dyDescent="0.3">
      <c r="A5229" s="10">
        <v>43589</v>
      </c>
      <c r="B5229" s="11" t="s">
        <v>989</v>
      </c>
      <c r="C5229" s="11" t="s">
        <v>765</v>
      </c>
      <c r="D5229" s="11" t="s">
        <v>662</v>
      </c>
      <c r="F5229" s="15">
        <f>IF(ISBLANK($D5229),"",IF(ISBLANK($E5229),VLOOKUP($D5229,$J:$K,2,FALSE),VLOOKUP($E5229,'Daycare Packages'!$A:$G,7,FALSE)))</f>
        <v>30</v>
      </c>
      <c r="G5229" s="15"/>
      <c r="H5229" s="15">
        <f t="shared" si="184"/>
        <v>30</v>
      </c>
      <c r="I5229" s="198">
        <f t="shared" si="185"/>
        <v>5</v>
      </c>
    </row>
    <row r="5230" spans="1:9" x14ac:dyDescent="0.3">
      <c r="A5230" s="10">
        <v>43589</v>
      </c>
      <c r="B5230" s="11" t="s">
        <v>218</v>
      </c>
      <c r="C5230" s="11" t="s">
        <v>738</v>
      </c>
      <c r="D5230" s="11" t="s">
        <v>662</v>
      </c>
      <c r="E5230" s="11">
        <v>6738001</v>
      </c>
      <c r="F5230" s="15">
        <f>IF(ISBLANK($D5230),"",IF(ISBLANK($E5230),VLOOKUP($D5230,$J:$K,2,FALSE),VLOOKUP($E5230,'Daycare Packages'!$A:$G,7,FALSE)))</f>
        <v>20</v>
      </c>
      <c r="G5230" s="15"/>
      <c r="H5230" s="15">
        <f t="shared" si="184"/>
        <v>20</v>
      </c>
      <c r="I5230" s="198">
        <f t="shared" si="185"/>
        <v>5</v>
      </c>
    </row>
    <row r="5231" spans="1:9" x14ac:dyDescent="0.3">
      <c r="A5231" s="10">
        <v>43589</v>
      </c>
      <c r="B5231" s="11" t="s">
        <v>218</v>
      </c>
      <c r="C5231" s="11" t="s">
        <v>737</v>
      </c>
      <c r="D5231" s="11" t="s">
        <v>662</v>
      </c>
      <c r="E5231" s="11">
        <v>6738001</v>
      </c>
      <c r="F5231" s="15">
        <f>IF(ISBLANK($D5231),"",IF(ISBLANK($E5231),VLOOKUP($D5231,$J:$K,2,FALSE),VLOOKUP($E5231,'Daycare Packages'!$A:$G,7,FALSE)))</f>
        <v>20</v>
      </c>
      <c r="G5231" s="15"/>
      <c r="H5231" s="15">
        <f t="shared" si="184"/>
        <v>20</v>
      </c>
      <c r="I5231" s="198">
        <f t="shared" si="185"/>
        <v>5</v>
      </c>
    </row>
    <row r="5232" spans="1:9" x14ac:dyDescent="0.3">
      <c r="A5232" s="10">
        <v>43589</v>
      </c>
      <c r="B5232" s="11" t="s">
        <v>166</v>
      </c>
      <c r="C5232" s="11" t="s">
        <v>744</v>
      </c>
      <c r="D5232" s="11" t="s">
        <v>662</v>
      </c>
      <c r="E5232" s="11">
        <v>6735012</v>
      </c>
      <c r="F5232" s="15">
        <f>IF(ISBLANK($D5232),"",IF(ISBLANK($E5232),VLOOKUP($D5232,$J:$K,2,FALSE),VLOOKUP($E5232,'Daycare Packages'!$A:$G,7,FALSE)))</f>
        <v>24</v>
      </c>
      <c r="G5232" s="15"/>
      <c r="H5232" s="15">
        <f t="shared" si="184"/>
        <v>24</v>
      </c>
      <c r="I5232" s="198">
        <f t="shared" si="185"/>
        <v>5</v>
      </c>
    </row>
    <row r="5233" spans="1:9" x14ac:dyDescent="0.3">
      <c r="A5233" s="10">
        <v>43589</v>
      </c>
      <c r="B5233" s="11" t="s">
        <v>663</v>
      </c>
      <c r="C5233" s="11" t="s">
        <v>664</v>
      </c>
      <c r="D5233" s="11" t="s">
        <v>662</v>
      </c>
      <c r="F5233" s="15">
        <f>IF(ISBLANK($D5233),"",IF(ISBLANK($E5233),VLOOKUP($D5233,$J:$K,2,FALSE),VLOOKUP($E5233,'Daycare Packages'!$A:$G,7,FALSE)))</f>
        <v>30</v>
      </c>
      <c r="G5233" s="15"/>
      <c r="H5233" s="15">
        <f t="shared" si="184"/>
        <v>30</v>
      </c>
      <c r="I5233" s="198">
        <f t="shared" si="185"/>
        <v>5</v>
      </c>
    </row>
    <row r="5234" spans="1:9" x14ac:dyDescent="0.3">
      <c r="A5234" s="10">
        <v>43589</v>
      </c>
      <c r="B5234" s="11" t="s">
        <v>663</v>
      </c>
      <c r="C5234" s="11" t="s">
        <v>665</v>
      </c>
      <c r="D5234" s="11" t="s">
        <v>662</v>
      </c>
      <c r="F5234" s="15">
        <f>IF(ISBLANK($D5234),"",IF(ISBLANK($E5234),VLOOKUP($D5234,$J:$K,2,FALSE),VLOOKUP($E5234,'Daycare Packages'!$A:$G,7,FALSE)))</f>
        <v>30</v>
      </c>
      <c r="G5234" s="15"/>
      <c r="H5234" s="15">
        <f t="shared" si="184"/>
        <v>30</v>
      </c>
      <c r="I5234" s="198">
        <f t="shared" si="185"/>
        <v>5</v>
      </c>
    </row>
    <row r="5235" spans="1:9" x14ac:dyDescent="0.3">
      <c r="A5235" s="10">
        <v>43589</v>
      </c>
      <c r="B5235" s="11" t="s">
        <v>873</v>
      </c>
      <c r="C5235" s="11" t="s">
        <v>493</v>
      </c>
      <c r="D5235" s="11" t="s">
        <v>662</v>
      </c>
      <c r="F5235" s="15">
        <f>IF(ISBLANK($D5235),"",IF(ISBLANK($E5235),VLOOKUP($D5235,$J:$K,2,FALSE),VLOOKUP($E5235,'Daycare Packages'!$A:$G,7,FALSE)))</f>
        <v>30</v>
      </c>
      <c r="G5235" s="15"/>
      <c r="H5235" s="15">
        <f t="shared" si="184"/>
        <v>30</v>
      </c>
      <c r="I5235" s="198">
        <f t="shared" si="185"/>
        <v>5</v>
      </c>
    </row>
    <row r="5236" spans="1:9" x14ac:dyDescent="0.3">
      <c r="A5236" s="55">
        <v>43589</v>
      </c>
      <c r="B5236" s="56" t="s">
        <v>134</v>
      </c>
      <c r="C5236" s="56" t="s">
        <v>883</v>
      </c>
      <c r="D5236" s="56" t="s">
        <v>662</v>
      </c>
      <c r="E5236" s="56">
        <v>6826059</v>
      </c>
      <c r="F5236" s="59">
        <f>IF(ISBLANK($D5236),"",IF(ISBLANK($E5236),VLOOKUP($D5236,$J:$K,2,FALSE),VLOOKUP($E5236,'Daycare Packages'!$A:$G,7,FALSE)))</f>
        <v>27</v>
      </c>
      <c r="G5236" s="59"/>
      <c r="H5236" s="59">
        <f t="shared" si="184"/>
        <v>27</v>
      </c>
      <c r="I5236" s="198">
        <f t="shared" si="185"/>
        <v>5</v>
      </c>
    </row>
    <row r="5237" spans="1:9" x14ac:dyDescent="0.3">
      <c r="A5237" s="10">
        <v>43590</v>
      </c>
      <c r="B5237" s="11" t="s">
        <v>751</v>
      </c>
      <c r="C5237" s="11" t="s">
        <v>752</v>
      </c>
      <c r="D5237" s="11" t="s">
        <v>662</v>
      </c>
      <c r="F5237" s="15">
        <f>IF(ISBLANK($D5237),"",IF(ISBLANK($E5237),VLOOKUP($D5237,$J:$K,2,FALSE),VLOOKUP($E5237,'Daycare Packages'!$A:$G,7,FALSE)))</f>
        <v>30</v>
      </c>
      <c r="G5237" s="15"/>
      <c r="H5237" s="15">
        <f t="shared" si="184"/>
        <v>30</v>
      </c>
      <c r="I5237" s="198">
        <f t="shared" si="185"/>
        <v>5</v>
      </c>
    </row>
    <row r="5238" spans="1:9" x14ac:dyDescent="0.3">
      <c r="A5238" s="10">
        <v>43590</v>
      </c>
      <c r="B5238" s="11" t="s">
        <v>843</v>
      </c>
      <c r="C5238" s="11" t="s">
        <v>844</v>
      </c>
      <c r="D5238" s="11" t="s">
        <v>662</v>
      </c>
      <c r="E5238" s="11">
        <v>6840031</v>
      </c>
      <c r="F5238" s="15">
        <f>IF(ISBLANK($D5238),"",IF(ISBLANK($E5238),VLOOKUP($D5238,$J:$K,2,FALSE),VLOOKUP($E5238,'Daycare Packages'!$A:$G,7,FALSE)))</f>
        <v>27</v>
      </c>
      <c r="G5238" s="15"/>
      <c r="H5238" s="15">
        <f t="shared" si="184"/>
        <v>27</v>
      </c>
      <c r="I5238" s="198">
        <f t="shared" si="185"/>
        <v>5</v>
      </c>
    </row>
    <row r="5239" spans="1:9" x14ac:dyDescent="0.3">
      <c r="A5239" s="10">
        <v>43590</v>
      </c>
      <c r="B5239" s="11" t="s">
        <v>151</v>
      </c>
      <c r="C5239" s="11" t="s">
        <v>578</v>
      </c>
      <c r="D5239" s="11" t="s">
        <v>662</v>
      </c>
      <c r="E5239" s="11">
        <v>6695845</v>
      </c>
      <c r="F5239" s="15">
        <f>IF(ISBLANK($D5239),"",IF(ISBLANK($E5239),VLOOKUP($D5239,$J:$K,2,FALSE),VLOOKUP($E5239,'Daycare Packages'!$A:$G,7,FALSE)))</f>
        <v>22</v>
      </c>
      <c r="G5239" s="15"/>
      <c r="H5239" s="15">
        <f t="shared" si="184"/>
        <v>22</v>
      </c>
      <c r="I5239" s="198">
        <f t="shared" si="185"/>
        <v>5</v>
      </c>
    </row>
    <row r="5240" spans="1:9" x14ac:dyDescent="0.3">
      <c r="A5240" s="10">
        <v>43590</v>
      </c>
      <c r="B5240" s="11" t="s">
        <v>989</v>
      </c>
      <c r="C5240" s="11" t="s">
        <v>765</v>
      </c>
      <c r="D5240" s="11" t="s">
        <v>662</v>
      </c>
      <c r="F5240" s="15">
        <f>IF(ISBLANK($D5240),"",IF(ISBLANK($E5240),VLOOKUP($D5240,$J:$K,2,FALSE),VLOOKUP($E5240,'Daycare Packages'!$A:$G,7,FALSE)))</f>
        <v>30</v>
      </c>
      <c r="G5240" s="15"/>
      <c r="H5240" s="15">
        <f t="shared" si="184"/>
        <v>30</v>
      </c>
      <c r="I5240" s="198">
        <f t="shared" si="185"/>
        <v>5</v>
      </c>
    </row>
    <row r="5241" spans="1:9" x14ac:dyDescent="0.3">
      <c r="A5241" s="10">
        <v>43590</v>
      </c>
      <c r="B5241" s="11" t="s">
        <v>182</v>
      </c>
      <c r="C5241" s="11" t="s">
        <v>685</v>
      </c>
      <c r="D5241" s="11" t="s">
        <v>662</v>
      </c>
      <c r="E5241" s="11">
        <v>6820021</v>
      </c>
      <c r="F5241" s="15">
        <f>IF(ISBLANK($D5241),"",IF(ISBLANK($E5241),VLOOKUP($D5241,$J:$K,2,FALSE),VLOOKUP($E5241,'Daycare Packages'!$A:$G,7,FALSE)))</f>
        <v>20.7</v>
      </c>
      <c r="G5241" s="15"/>
      <c r="H5241" s="15">
        <f t="shared" si="184"/>
        <v>20.7</v>
      </c>
      <c r="I5241" s="198">
        <f t="shared" si="185"/>
        <v>5</v>
      </c>
    </row>
    <row r="5242" spans="1:9" x14ac:dyDescent="0.3">
      <c r="A5242" s="10">
        <v>43590</v>
      </c>
      <c r="B5242" s="11" t="s">
        <v>1319</v>
      </c>
      <c r="C5242" s="11" t="s">
        <v>583</v>
      </c>
      <c r="D5242" s="11" t="s">
        <v>662</v>
      </c>
      <c r="F5242" s="15">
        <f>IF(ISBLANK($D5242),"",IF(ISBLANK($E5242),VLOOKUP($D5242,$J:$K,2,FALSE),VLOOKUP($E5242,'Daycare Packages'!$A:$G,7,FALSE)))</f>
        <v>30</v>
      </c>
      <c r="G5242" s="15"/>
      <c r="H5242" s="15">
        <f t="shared" si="184"/>
        <v>30</v>
      </c>
      <c r="I5242" s="198">
        <f t="shared" si="185"/>
        <v>5</v>
      </c>
    </row>
    <row r="5243" spans="1:9" x14ac:dyDescent="0.3">
      <c r="A5243" s="10">
        <v>43590</v>
      </c>
      <c r="B5243" s="11" t="s">
        <v>663</v>
      </c>
      <c r="C5243" s="11" t="s">
        <v>665</v>
      </c>
      <c r="D5243" s="11" t="s">
        <v>662</v>
      </c>
      <c r="F5243" s="15">
        <f>IF(ISBLANK($D5243),"",IF(ISBLANK($E5243),VLOOKUP($D5243,$J:$K,2,FALSE),VLOOKUP($E5243,'Daycare Packages'!$A:$G,7,FALSE)))</f>
        <v>30</v>
      </c>
      <c r="G5243" s="15"/>
      <c r="H5243" s="15">
        <f t="shared" si="184"/>
        <v>30</v>
      </c>
      <c r="I5243" s="198">
        <f t="shared" si="185"/>
        <v>5</v>
      </c>
    </row>
    <row r="5244" spans="1:9" x14ac:dyDescent="0.3">
      <c r="A5244" s="55">
        <v>43590</v>
      </c>
      <c r="B5244" s="56" t="s">
        <v>663</v>
      </c>
      <c r="C5244" s="56" t="s">
        <v>664</v>
      </c>
      <c r="D5244" s="56" t="s">
        <v>662</v>
      </c>
      <c r="E5244" s="56"/>
      <c r="F5244" s="59">
        <f>IF(ISBLANK($D5244),"",IF(ISBLANK($E5244),VLOOKUP($D5244,$J:$K,2,FALSE),VLOOKUP($E5244,'Daycare Packages'!$A:$G,7,FALSE)))</f>
        <v>30</v>
      </c>
      <c r="G5244" s="59"/>
      <c r="H5244" s="59">
        <f t="shared" si="184"/>
        <v>30</v>
      </c>
      <c r="I5244" s="198">
        <f t="shared" si="185"/>
        <v>5</v>
      </c>
    </row>
    <row r="5245" spans="1:9" x14ac:dyDescent="0.3">
      <c r="A5245" s="10">
        <v>43591</v>
      </c>
      <c r="B5245" s="11" t="s">
        <v>1463</v>
      </c>
      <c r="C5245" s="11" t="s">
        <v>1464</v>
      </c>
      <c r="D5245" s="11" t="s">
        <v>671</v>
      </c>
      <c r="F5245" s="15">
        <f>IF(ISBLANK($D5245),"",IF(ISBLANK($E5245),VLOOKUP($D5245,$J:$K,2,FALSE),VLOOKUP($E5245,'Daycare Packages'!$A:$G,7,FALSE)))</f>
        <v>0</v>
      </c>
      <c r="G5245" s="15"/>
      <c r="H5245" s="15">
        <f t="shared" si="184"/>
        <v>0</v>
      </c>
      <c r="I5245" s="198">
        <f t="shared" si="185"/>
        <v>5</v>
      </c>
    </row>
    <row r="5246" spans="1:9" x14ac:dyDescent="0.3">
      <c r="A5246" s="10">
        <v>43591</v>
      </c>
      <c r="B5246" s="11" t="s">
        <v>190</v>
      </c>
      <c r="C5246" s="11" t="s">
        <v>718</v>
      </c>
      <c r="D5246" s="11" t="s">
        <v>659</v>
      </c>
      <c r="F5246" s="15">
        <f>IF(ISBLANK($D5246),"",IF(ISBLANK($E5246),VLOOKUP($D5246,$J:$K,2,FALSE),VLOOKUP($E5246,'Daycare Packages'!$A:$G,7,FALSE)))</f>
        <v>20</v>
      </c>
      <c r="G5246" s="15"/>
      <c r="H5246" s="15">
        <f t="shared" si="184"/>
        <v>20</v>
      </c>
      <c r="I5246" s="198">
        <f t="shared" si="185"/>
        <v>5</v>
      </c>
    </row>
    <row r="5247" spans="1:9" x14ac:dyDescent="0.3">
      <c r="A5247" s="10">
        <v>43591</v>
      </c>
      <c r="B5247" s="11" t="s">
        <v>201</v>
      </c>
      <c r="C5247" s="11" t="s">
        <v>672</v>
      </c>
      <c r="D5247" s="11" t="s">
        <v>659</v>
      </c>
      <c r="E5247" s="11">
        <v>6818381</v>
      </c>
      <c r="F5247" s="15">
        <f>IF(ISBLANK($D5247),"",IF(ISBLANK($E5247),VLOOKUP($D5247,$J:$K,2,FALSE),VLOOKUP($E5247,'Daycare Packages'!$A:$G,7,FALSE)))</f>
        <v>19</v>
      </c>
      <c r="G5247" s="15"/>
      <c r="H5247" s="15">
        <f t="shared" ref="H5247:H5310" si="186">IF(ISBLANK(D5247),"",SUM(F5247:G5247))</f>
        <v>19</v>
      </c>
      <c r="I5247" s="198">
        <f t="shared" si="185"/>
        <v>5</v>
      </c>
    </row>
    <row r="5248" spans="1:9" x14ac:dyDescent="0.3">
      <c r="A5248" s="10">
        <v>43591</v>
      </c>
      <c r="B5248" s="11" t="s">
        <v>1465</v>
      </c>
      <c r="C5248" s="11" t="s">
        <v>910</v>
      </c>
      <c r="D5248" s="11" t="s">
        <v>671</v>
      </c>
      <c r="F5248" s="15">
        <f>IF(ISBLANK($D5248),"",IF(ISBLANK($E5248),VLOOKUP($D5248,$J:$K,2,FALSE),VLOOKUP($E5248,'Daycare Packages'!$A:$G,7,FALSE)))</f>
        <v>0</v>
      </c>
      <c r="G5248" s="15"/>
      <c r="H5248" s="15">
        <f t="shared" si="186"/>
        <v>0</v>
      </c>
      <c r="I5248" s="198">
        <f t="shared" si="185"/>
        <v>5</v>
      </c>
    </row>
    <row r="5249" spans="1:9" x14ac:dyDescent="0.3">
      <c r="A5249" s="10">
        <v>43591</v>
      </c>
      <c r="B5249" s="11" t="s">
        <v>749</v>
      </c>
      <c r="C5249" s="11" t="s">
        <v>750</v>
      </c>
      <c r="D5249" s="11" t="s">
        <v>659</v>
      </c>
      <c r="F5249" s="15">
        <f>IF(ISBLANK($D5249),"",IF(ISBLANK($E5249),VLOOKUP($D5249,$J:$K,2,FALSE),VLOOKUP($E5249,'Daycare Packages'!$A:$G,7,FALSE)))</f>
        <v>20</v>
      </c>
      <c r="G5249" s="15"/>
      <c r="H5249" s="15">
        <f t="shared" si="186"/>
        <v>20</v>
      </c>
      <c r="I5249" s="198">
        <f t="shared" si="185"/>
        <v>5</v>
      </c>
    </row>
    <row r="5250" spans="1:9" x14ac:dyDescent="0.3">
      <c r="A5250" s="10">
        <v>43591</v>
      </c>
      <c r="B5250" s="11" t="s">
        <v>941</v>
      </c>
      <c r="C5250" s="11" t="s">
        <v>487</v>
      </c>
      <c r="D5250" s="11" t="s">
        <v>662</v>
      </c>
      <c r="F5250" s="15">
        <f>IF(ISBLANK($D5250),"",IF(ISBLANK($E5250),VLOOKUP($D5250,$J:$K,2,FALSE),VLOOKUP($E5250,'Daycare Packages'!$A:$G,7,FALSE)))</f>
        <v>30</v>
      </c>
      <c r="G5250" s="15"/>
      <c r="H5250" s="15">
        <f t="shared" si="186"/>
        <v>30</v>
      </c>
      <c r="I5250" s="198">
        <f t="shared" si="185"/>
        <v>5</v>
      </c>
    </row>
    <row r="5251" spans="1:9" x14ac:dyDescent="0.3">
      <c r="A5251" s="10">
        <v>43591</v>
      </c>
      <c r="B5251" s="11" t="s">
        <v>91</v>
      </c>
      <c r="C5251" s="11" t="s">
        <v>689</v>
      </c>
      <c r="D5251" s="11" t="s">
        <v>659</v>
      </c>
      <c r="F5251" s="15">
        <f>IF(ISBLANK($D5251),"",IF(ISBLANK($E5251),VLOOKUP($D5251,$J:$K,2,FALSE),VLOOKUP($E5251,'Daycare Packages'!$A:$G,7,FALSE)))</f>
        <v>20</v>
      </c>
      <c r="G5251" s="15"/>
      <c r="H5251" s="15">
        <f t="shared" si="186"/>
        <v>20</v>
      </c>
      <c r="I5251" s="198">
        <f t="shared" ref="I5251:I5314" si="187">IF(A5251="",0,MONTH(A5251))</f>
        <v>5</v>
      </c>
    </row>
    <row r="5252" spans="1:9" x14ac:dyDescent="0.3">
      <c r="A5252" s="10">
        <v>43591</v>
      </c>
      <c r="B5252" s="11" t="s">
        <v>828</v>
      </c>
      <c r="C5252" s="11" t="s">
        <v>829</v>
      </c>
      <c r="D5252" s="11" t="s">
        <v>662</v>
      </c>
      <c r="F5252" s="15">
        <f>IF(ISBLANK($D5252),"",IF(ISBLANK($E5252),VLOOKUP($D5252,$J:$K,2,FALSE),VLOOKUP($E5252,'Daycare Packages'!$A:$G,7,FALSE)))</f>
        <v>30</v>
      </c>
      <c r="G5252" s="15"/>
      <c r="H5252" s="15">
        <f t="shared" si="186"/>
        <v>30</v>
      </c>
      <c r="I5252" s="198">
        <f t="shared" si="187"/>
        <v>5</v>
      </c>
    </row>
    <row r="5253" spans="1:9" x14ac:dyDescent="0.3">
      <c r="A5253" s="10">
        <v>43591</v>
      </c>
      <c r="B5253" s="11" t="s">
        <v>234</v>
      </c>
      <c r="C5253" s="11" t="s">
        <v>682</v>
      </c>
      <c r="D5253" s="11" t="s">
        <v>662</v>
      </c>
      <c r="F5253" s="15">
        <f>IF(ISBLANK($D5253),"",IF(ISBLANK($E5253),VLOOKUP($D5253,$J:$K,2,FALSE),VLOOKUP($E5253,'Daycare Packages'!$A:$G,7,FALSE)))</f>
        <v>30</v>
      </c>
      <c r="G5253" s="15"/>
      <c r="H5253" s="15">
        <f t="shared" si="186"/>
        <v>30</v>
      </c>
      <c r="I5253" s="198">
        <f t="shared" si="187"/>
        <v>5</v>
      </c>
    </row>
    <row r="5254" spans="1:9" x14ac:dyDescent="0.3">
      <c r="A5254" s="10">
        <v>43591</v>
      </c>
      <c r="B5254" s="11" t="s">
        <v>184</v>
      </c>
      <c r="C5254" s="11" t="s">
        <v>396</v>
      </c>
      <c r="D5254" s="11" t="s">
        <v>662</v>
      </c>
      <c r="E5254" s="11">
        <v>6804658</v>
      </c>
      <c r="F5254" s="15">
        <f>IF(ISBLANK($D5254),"",IF(ISBLANK($E5254),VLOOKUP($D5254,$J:$K,2,FALSE),VLOOKUP($E5254,'Daycare Packages'!$A:$G,7,FALSE)))</f>
        <v>25</v>
      </c>
      <c r="G5254" s="15"/>
      <c r="H5254" s="15">
        <f t="shared" si="186"/>
        <v>25</v>
      </c>
      <c r="I5254" s="198">
        <f t="shared" si="187"/>
        <v>5</v>
      </c>
    </row>
    <row r="5255" spans="1:9" x14ac:dyDescent="0.3">
      <c r="A5255" s="10">
        <v>43591</v>
      </c>
      <c r="B5255" s="11" t="s">
        <v>184</v>
      </c>
      <c r="C5255" s="11" t="s">
        <v>679</v>
      </c>
      <c r="D5255" s="11" t="s">
        <v>662</v>
      </c>
      <c r="E5255" s="11">
        <v>6804658</v>
      </c>
      <c r="F5255" s="15">
        <f>IF(ISBLANK($D5255),"",IF(ISBLANK($E5255),VLOOKUP($D5255,$J:$K,2,FALSE),VLOOKUP($E5255,'Daycare Packages'!$A:$G,7,FALSE)))</f>
        <v>25</v>
      </c>
      <c r="G5255" s="15"/>
      <c r="H5255" s="15">
        <f t="shared" si="186"/>
        <v>25</v>
      </c>
      <c r="I5255" s="198">
        <f t="shared" si="187"/>
        <v>5</v>
      </c>
    </row>
    <row r="5256" spans="1:9" x14ac:dyDescent="0.3">
      <c r="A5256" s="10">
        <v>43591</v>
      </c>
      <c r="B5256" s="11" t="s">
        <v>205</v>
      </c>
      <c r="C5256" s="11" t="s">
        <v>863</v>
      </c>
      <c r="D5256" s="11" t="s">
        <v>662</v>
      </c>
      <c r="F5256" s="15">
        <f>IF(ISBLANK($D5256),"",IF(ISBLANK($E5256),VLOOKUP($D5256,$J:$K,2,FALSE),VLOOKUP($E5256,'Daycare Packages'!$A:$G,7,FALSE)))</f>
        <v>30</v>
      </c>
      <c r="G5256" s="15"/>
      <c r="H5256" s="15">
        <f t="shared" si="186"/>
        <v>30</v>
      </c>
      <c r="I5256" s="198">
        <f t="shared" si="187"/>
        <v>5</v>
      </c>
    </row>
    <row r="5257" spans="1:9" x14ac:dyDescent="0.3">
      <c r="A5257" s="10">
        <v>43591</v>
      </c>
      <c r="B5257" s="11" t="s">
        <v>203</v>
      </c>
      <c r="C5257" s="11" t="s">
        <v>840</v>
      </c>
      <c r="D5257" s="11" t="s">
        <v>662</v>
      </c>
      <c r="E5257" s="11">
        <v>6807658</v>
      </c>
      <c r="F5257" s="15">
        <f>IF(ISBLANK($D5257),"",IF(ISBLANK($E5257),VLOOKUP($D5257,$J:$K,2,FALSE),VLOOKUP($E5257,'Daycare Packages'!$A:$G,7,FALSE)))</f>
        <v>27</v>
      </c>
      <c r="G5257" s="15"/>
      <c r="H5257" s="15">
        <f t="shared" si="186"/>
        <v>27</v>
      </c>
      <c r="I5257" s="198">
        <f t="shared" si="187"/>
        <v>5</v>
      </c>
    </row>
    <row r="5258" spans="1:9" x14ac:dyDescent="0.3">
      <c r="A5258" s="10">
        <v>43591</v>
      </c>
      <c r="B5258" s="11" t="s">
        <v>643</v>
      </c>
      <c r="C5258" s="11" t="s">
        <v>415</v>
      </c>
      <c r="D5258" s="11" t="s">
        <v>662</v>
      </c>
      <c r="F5258" s="15">
        <f>IF(ISBLANK($D5258),"",IF(ISBLANK($E5258),VLOOKUP($D5258,$J:$K,2,FALSE),VLOOKUP($E5258,'Daycare Packages'!$A:$G,7,FALSE)))</f>
        <v>30</v>
      </c>
      <c r="G5258" s="15"/>
      <c r="H5258" s="15">
        <f t="shared" si="186"/>
        <v>30</v>
      </c>
      <c r="I5258" s="198">
        <f t="shared" si="187"/>
        <v>5</v>
      </c>
    </row>
    <row r="5259" spans="1:9" x14ac:dyDescent="0.3">
      <c r="A5259" s="10">
        <v>43591</v>
      </c>
      <c r="B5259" s="11" t="s">
        <v>643</v>
      </c>
      <c r="C5259" s="11" t="s">
        <v>804</v>
      </c>
      <c r="D5259" s="11" t="s">
        <v>662</v>
      </c>
      <c r="F5259" s="15">
        <f>IF(ISBLANK($D5259),"",IF(ISBLANK($E5259),VLOOKUP($D5259,$J:$K,2,FALSE),VLOOKUP($E5259,'Daycare Packages'!$A:$G,7,FALSE)))</f>
        <v>30</v>
      </c>
      <c r="G5259" s="15"/>
      <c r="H5259" s="15">
        <f t="shared" si="186"/>
        <v>30</v>
      </c>
      <c r="I5259" s="198">
        <f t="shared" si="187"/>
        <v>5</v>
      </c>
    </row>
    <row r="5260" spans="1:9" x14ac:dyDescent="0.3">
      <c r="A5260" s="10">
        <v>43591</v>
      </c>
      <c r="B5260" s="11" t="s">
        <v>1384</v>
      </c>
      <c r="C5260" s="11" t="s">
        <v>1385</v>
      </c>
      <c r="D5260" s="11" t="s">
        <v>662</v>
      </c>
      <c r="F5260" s="15">
        <f>IF(ISBLANK($D5260),"",IF(ISBLANK($E5260),VLOOKUP($D5260,$J:$K,2,FALSE),VLOOKUP($E5260,'Daycare Packages'!$A:$G,7,FALSE)))</f>
        <v>30</v>
      </c>
      <c r="G5260" s="15"/>
      <c r="H5260" s="15">
        <f t="shared" si="186"/>
        <v>30</v>
      </c>
      <c r="I5260" s="198">
        <f t="shared" si="187"/>
        <v>5</v>
      </c>
    </row>
    <row r="5261" spans="1:9" x14ac:dyDescent="0.3">
      <c r="A5261" s="10">
        <v>43591</v>
      </c>
      <c r="B5261" s="11" t="s">
        <v>82</v>
      </c>
      <c r="C5261" s="11" t="s">
        <v>694</v>
      </c>
      <c r="D5261" s="11" t="s">
        <v>662</v>
      </c>
      <c r="E5261" s="11">
        <v>6717676</v>
      </c>
      <c r="F5261" s="15">
        <f>IF(ISBLANK($D5261),"",IF(ISBLANK($E5261),VLOOKUP($D5261,$J:$K,2,FALSE),VLOOKUP($E5261,'Daycare Packages'!$A:$G,7,FALSE)))</f>
        <v>22</v>
      </c>
      <c r="G5261" s="15"/>
      <c r="H5261" s="15">
        <f t="shared" si="186"/>
        <v>22</v>
      </c>
      <c r="I5261" s="198">
        <f t="shared" si="187"/>
        <v>5</v>
      </c>
    </row>
    <row r="5262" spans="1:9" x14ac:dyDescent="0.3">
      <c r="A5262" s="10">
        <v>43591</v>
      </c>
      <c r="B5262" s="11" t="s">
        <v>82</v>
      </c>
      <c r="C5262" s="11" t="s">
        <v>695</v>
      </c>
      <c r="D5262" s="11" t="s">
        <v>662</v>
      </c>
      <c r="E5262" s="11">
        <v>6717676</v>
      </c>
      <c r="F5262" s="15">
        <f>IF(ISBLANK($D5262),"",IF(ISBLANK($E5262),VLOOKUP($D5262,$J:$K,2,FALSE),VLOOKUP($E5262,'Daycare Packages'!$A:$G,7,FALSE)))</f>
        <v>22</v>
      </c>
      <c r="G5262" s="15"/>
      <c r="H5262" s="15">
        <f t="shared" si="186"/>
        <v>22</v>
      </c>
      <c r="I5262" s="198">
        <f t="shared" si="187"/>
        <v>5</v>
      </c>
    </row>
    <row r="5263" spans="1:9" x14ac:dyDescent="0.3">
      <c r="A5263" s="10">
        <v>43591</v>
      </c>
      <c r="B5263" s="11" t="s">
        <v>182</v>
      </c>
      <c r="C5263" s="11" t="s">
        <v>685</v>
      </c>
      <c r="D5263" s="11" t="s">
        <v>662</v>
      </c>
      <c r="E5263" s="11">
        <v>6820021</v>
      </c>
      <c r="F5263" s="15">
        <f>IF(ISBLANK($D5263),"",IF(ISBLANK($E5263),VLOOKUP($D5263,$J:$K,2,FALSE),VLOOKUP($E5263,'Daycare Packages'!$A:$G,7,FALSE)))</f>
        <v>20.7</v>
      </c>
      <c r="G5263" s="15"/>
      <c r="H5263" s="15">
        <f t="shared" si="186"/>
        <v>20.7</v>
      </c>
      <c r="I5263" s="198">
        <f t="shared" si="187"/>
        <v>5</v>
      </c>
    </row>
    <row r="5264" spans="1:9" x14ac:dyDescent="0.3">
      <c r="A5264" s="10">
        <v>43591</v>
      </c>
      <c r="B5264" s="11" t="s">
        <v>108</v>
      </c>
      <c r="C5264" s="11" t="s">
        <v>583</v>
      </c>
      <c r="D5264" s="11" t="s">
        <v>662</v>
      </c>
      <c r="E5264" s="11">
        <v>6717553</v>
      </c>
      <c r="F5264" s="15">
        <f>IF(ISBLANK($D5264),"",IF(ISBLANK($E5264),VLOOKUP($D5264,$J:$K,2,FALSE),VLOOKUP($E5264,'Daycare Packages'!$A:$G,7,FALSE)))</f>
        <v>26</v>
      </c>
      <c r="G5264" s="15"/>
      <c r="H5264" s="15">
        <f t="shared" si="186"/>
        <v>26</v>
      </c>
      <c r="I5264" s="198">
        <f t="shared" si="187"/>
        <v>5</v>
      </c>
    </row>
    <row r="5265" spans="1:9" x14ac:dyDescent="0.3">
      <c r="A5265" s="10">
        <v>43591</v>
      </c>
      <c r="B5265" s="11" t="s">
        <v>626</v>
      </c>
      <c r="C5265" s="11" t="s">
        <v>627</v>
      </c>
      <c r="D5265" s="11" t="s">
        <v>662</v>
      </c>
      <c r="F5265" s="15">
        <f>IF(ISBLANK($D5265),"",IF(ISBLANK($E5265),VLOOKUP($D5265,$J:$K,2,FALSE),VLOOKUP($E5265,'Daycare Packages'!$A:$G,7,FALSE)))</f>
        <v>30</v>
      </c>
      <c r="G5265" s="15"/>
      <c r="H5265" s="15">
        <f t="shared" si="186"/>
        <v>30</v>
      </c>
      <c r="I5265" s="198">
        <f t="shared" si="187"/>
        <v>5</v>
      </c>
    </row>
    <row r="5266" spans="1:9" x14ac:dyDescent="0.3">
      <c r="A5266" s="10">
        <v>43591</v>
      </c>
      <c r="B5266" s="11" t="s">
        <v>360</v>
      </c>
      <c r="C5266" s="11" t="s">
        <v>474</v>
      </c>
      <c r="D5266" s="11" t="s">
        <v>659</v>
      </c>
      <c r="F5266" s="15">
        <f>IF(ISBLANK($D5266),"",IF(ISBLANK($E5266),VLOOKUP($D5266,$J:$K,2,FALSE),VLOOKUP($E5266,'Daycare Packages'!$A:$G,7,FALSE)))</f>
        <v>20</v>
      </c>
      <c r="G5266" s="15"/>
      <c r="H5266" s="15">
        <f t="shared" si="186"/>
        <v>20</v>
      </c>
      <c r="I5266" s="198">
        <f t="shared" si="187"/>
        <v>5</v>
      </c>
    </row>
    <row r="5267" spans="1:9" x14ac:dyDescent="0.3">
      <c r="A5267" s="10">
        <v>43591</v>
      </c>
      <c r="B5267" s="11" t="s">
        <v>215</v>
      </c>
      <c r="C5267" s="11" t="s">
        <v>741</v>
      </c>
      <c r="D5267" s="11" t="s">
        <v>662</v>
      </c>
      <c r="E5267" s="11">
        <v>6829432</v>
      </c>
      <c r="F5267" s="15">
        <f>IF(ISBLANK($D5267),"",IF(ISBLANK($E5267),VLOOKUP($D5267,$J:$K,2,FALSE),VLOOKUP($E5267,'Daycare Packages'!$A:$G,7,FALSE)))</f>
        <v>27</v>
      </c>
      <c r="G5267" s="15"/>
      <c r="H5267" s="15">
        <f t="shared" si="186"/>
        <v>27</v>
      </c>
      <c r="I5267" s="198">
        <f t="shared" si="187"/>
        <v>5</v>
      </c>
    </row>
    <row r="5268" spans="1:9" x14ac:dyDescent="0.3">
      <c r="A5268" s="10">
        <v>43591</v>
      </c>
      <c r="B5268" s="11" t="s">
        <v>216</v>
      </c>
      <c r="C5268" s="11" t="s">
        <v>448</v>
      </c>
      <c r="D5268" s="11" t="s">
        <v>662</v>
      </c>
      <c r="E5268" s="11">
        <v>6850281</v>
      </c>
      <c r="F5268" s="15">
        <f>IF(ISBLANK($D5268),"",IF(ISBLANK($E5268),VLOOKUP($D5268,$J:$K,2,FALSE),VLOOKUP($E5268,'Daycare Packages'!$A:$G,7,FALSE)))</f>
        <v>27</v>
      </c>
      <c r="G5268" s="15"/>
      <c r="H5268" s="15">
        <f t="shared" si="186"/>
        <v>27</v>
      </c>
      <c r="I5268" s="198">
        <f t="shared" si="187"/>
        <v>5</v>
      </c>
    </row>
    <row r="5269" spans="1:9" x14ac:dyDescent="0.3">
      <c r="A5269" s="10">
        <v>43591</v>
      </c>
      <c r="B5269" s="11" t="s">
        <v>193</v>
      </c>
      <c r="C5269" s="11" t="s">
        <v>776</v>
      </c>
      <c r="D5269" s="11" t="s">
        <v>662</v>
      </c>
      <c r="E5269" s="11">
        <v>6826758</v>
      </c>
      <c r="F5269" s="15">
        <f>IF(ISBLANK($D5269),"",IF(ISBLANK($E5269),VLOOKUP($D5269,$J:$K,2,FALSE),VLOOKUP($E5269,'Daycare Packages'!$A:$G,7,FALSE)))</f>
        <v>27</v>
      </c>
      <c r="G5269" s="15"/>
      <c r="H5269" s="15">
        <f t="shared" si="186"/>
        <v>27</v>
      </c>
      <c r="I5269" s="198">
        <f t="shared" si="187"/>
        <v>5</v>
      </c>
    </row>
    <row r="5270" spans="1:9" x14ac:dyDescent="0.3">
      <c r="A5270" s="10">
        <v>43591</v>
      </c>
      <c r="B5270" s="11" t="s">
        <v>158</v>
      </c>
      <c r="C5270" s="11" t="s">
        <v>527</v>
      </c>
      <c r="D5270" s="11" t="s">
        <v>662</v>
      </c>
      <c r="E5270" s="11">
        <v>6706817</v>
      </c>
      <c r="F5270" s="15">
        <f>IF(ISBLANK($D5270),"",IF(ISBLANK($E5270),VLOOKUP($D5270,$J:$K,2,FALSE),VLOOKUP($E5270,'Daycare Packages'!$A:$G,7,FALSE)))</f>
        <v>22</v>
      </c>
      <c r="G5270" s="15"/>
      <c r="H5270" s="15">
        <f t="shared" si="186"/>
        <v>22</v>
      </c>
      <c r="I5270" s="198">
        <f t="shared" si="187"/>
        <v>5</v>
      </c>
    </row>
    <row r="5271" spans="1:9" x14ac:dyDescent="0.3">
      <c r="A5271" s="10">
        <v>43591</v>
      </c>
      <c r="B5271" s="11" t="s">
        <v>170</v>
      </c>
      <c r="C5271" s="11" t="s">
        <v>710</v>
      </c>
      <c r="D5271" s="11" t="s">
        <v>662</v>
      </c>
      <c r="E5271" s="11">
        <v>6715199</v>
      </c>
      <c r="F5271" s="15">
        <f>IF(ISBLANK($D5271),"",IF(ISBLANK($E5271),VLOOKUP($D5271,$J:$K,2,FALSE),VLOOKUP($E5271,'Daycare Packages'!$A:$G,7,FALSE)))</f>
        <v>22</v>
      </c>
      <c r="G5271" s="15"/>
      <c r="H5271" s="15">
        <f t="shared" si="186"/>
        <v>22</v>
      </c>
      <c r="I5271" s="198">
        <f t="shared" si="187"/>
        <v>5</v>
      </c>
    </row>
    <row r="5272" spans="1:9" x14ac:dyDescent="0.3">
      <c r="A5272" s="10">
        <v>43591</v>
      </c>
      <c r="B5272" s="11" t="s">
        <v>199</v>
      </c>
      <c r="C5272" s="11" t="s">
        <v>711</v>
      </c>
      <c r="D5272" s="11" t="s">
        <v>662</v>
      </c>
      <c r="E5272" s="11">
        <v>6730274</v>
      </c>
      <c r="F5272" s="15">
        <f>IF(ISBLANK($D5272),"",IF(ISBLANK($E5272),VLOOKUP($D5272,$J:$K,2,FALSE),VLOOKUP($E5272,'Daycare Packages'!$A:$G,7,FALSE)))</f>
        <v>25</v>
      </c>
      <c r="G5272" s="15"/>
      <c r="H5272" s="15">
        <f t="shared" si="186"/>
        <v>25</v>
      </c>
      <c r="I5272" s="198">
        <f t="shared" si="187"/>
        <v>5</v>
      </c>
    </row>
    <row r="5273" spans="1:9" x14ac:dyDescent="0.3">
      <c r="A5273" s="10">
        <v>43591</v>
      </c>
      <c r="B5273" s="11" t="s">
        <v>1165</v>
      </c>
      <c r="C5273" s="11" t="s">
        <v>1166</v>
      </c>
      <c r="D5273" s="11" t="s">
        <v>662</v>
      </c>
      <c r="F5273" s="15">
        <f>IF(ISBLANK($D5273),"",IF(ISBLANK($E5273),VLOOKUP($D5273,$J:$K,2,FALSE),VLOOKUP($E5273,'Daycare Packages'!$A:$G,7,FALSE)))</f>
        <v>30</v>
      </c>
      <c r="G5273" s="15"/>
      <c r="H5273" s="15">
        <f t="shared" si="186"/>
        <v>30</v>
      </c>
      <c r="I5273" s="198">
        <f t="shared" si="187"/>
        <v>5</v>
      </c>
    </row>
    <row r="5274" spans="1:9" x14ac:dyDescent="0.3">
      <c r="A5274" s="10">
        <v>43591</v>
      </c>
      <c r="B5274" s="11" t="s">
        <v>150</v>
      </c>
      <c r="C5274" s="11" t="s">
        <v>461</v>
      </c>
      <c r="D5274" s="11" t="s">
        <v>662</v>
      </c>
      <c r="E5274" s="11">
        <v>6783975</v>
      </c>
      <c r="F5274" s="15">
        <f>IF(ISBLANK($D5274),"",IF(ISBLANK($E5274),VLOOKUP($D5274,$J:$K,2,FALSE),VLOOKUP($E5274,'Daycare Packages'!$A:$G,7,FALSE)))</f>
        <v>27</v>
      </c>
      <c r="G5274" s="15"/>
      <c r="H5274" s="15">
        <f t="shared" si="186"/>
        <v>27</v>
      </c>
      <c r="I5274" s="198">
        <f t="shared" si="187"/>
        <v>5</v>
      </c>
    </row>
    <row r="5275" spans="1:9" x14ac:dyDescent="0.3">
      <c r="A5275" s="10">
        <v>43591</v>
      </c>
      <c r="B5275" s="11" t="s">
        <v>230</v>
      </c>
      <c r="C5275" s="11" t="s">
        <v>493</v>
      </c>
      <c r="D5275" s="11" t="s">
        <v>662</v>
      </c>
      <c r="E5275" s="11">
        <v>6852495</v>
      </c>
      <c r="F5275" s="15">
        <f>IF(ISBLANK($D5275),"",IF(ISBLANK($E5275),VLOOKUP($D5275,$J:$K,2,FALSE),VLOOKUP($E5275,'Daycare Packages'!$A:$G,7,FALSE)))</f>
        <v>27</v>
      </c>
      <c r="G5275" s="15"/>
      <c r="H5275" s="15">
        <f t="shared" si="186"/>
        <v>27</v>
      </c>
      <c r="I5275" s="198">
        <f t="shared" si="187"/>
        <v>5</v>
      </c>
    </row>
    <row r="5276" spans="1:9" x14ac:dyDescent="0.3">
      <c r="A5276" s="10">
        <v>43591</v>
      </c>
      <c r="B5276" s="11" t="s">
        <v>217</v>
      </c>
      <c r="C5276" s="11" t="s">
        <v>402</v>
      </c>
      <c r="D5276" s="11" t="s">
        <v>662</v>
      </c>
      <c r="E5276" s="11">
        <v>6821524</v>
      </c>
      <c r="F5276" s="15">
        <f>IF(ISBLANK($D5276),"",IF(ISBLANK($E5276),VLOOKUP($D5276,$J:$K,2,FALSE),VLOOKUP($E5276,'Daycare Packages'!$A:$G,7,FALSE)))</f>
        <v>26</v>
      </c>
      <c r="G5276" s="15"/>
      <c r="H5276" s="15">
        <f t="shared" si="186"/>
        <v>26</v>
      </c>
      <c r="I5276" s="198">
        <f t="shared" si="187"/>
        <v>5</v>
      </c>
    </row>
    <row r="5277" spans="1:9" x14ac:dyDescent="0.3">
      <c r="A5277" s="10">
        <v>43591</v>
      </c>
      <c r="B5277" s="11" t="s">
        <v>849</v>
      </c>
      <c r="C5277" s="11" t="s">
        <v>850</v>
      </c>
      <c r="D5277" s="11" t="s">
        <v>662</v>
      </c>
      <c r="F5277" s="15">
        <f>IF(ISBLANK($D5277),"",IF(ISBLANK($E5277),VLOOKUP($D5277,$J:$K,2,FALSE),VLOOKUP($E5277,'Daycare Packages'!$A:$G,7,FALSE)))</f>
        <v>30</v>
      </c>
      <c r="G5277" s="15"/>
      <c r="H5277" s="15">
        <f t="shared" si="186"/>
        <v>30</v>
      </c>
      <c r="I5277" s="198">
        <f t="shared" si="187"/>
        <v>5</v>
      </c>
    </row>
    <row r="5278" spans="1:9" x14ac:dyDescent="0.3">
      <c r="A5278" s="10">
        <v>43591</v>
      </c>
      <c r="B5278" s="11" t="s">
        <v>1305</v>
      </c>
      <c r="C5278" s="11" t="s">
        <v>1306</v>
      </c>
      <c r="D5278" s="11" t="s">
        <v>662</v>
      </c>
      <c r="F5278" s="15">
        <f>IF(ISBLANK($D5278),"",IF(ISBLANK($E5278),VLOOKUP($D5278,$J:$K,2,FALSE),VLOOKUP($E5278,'Daycare Packages'!$A:$G,7,FALSE)))</f>
        <v>30</v>
      </c>
      <c r="G5278" s="15"/>
      <c r="H5278" s="15">
        <f t="shared" si="186"/>
        <v>30</v>
      </c>
      <c r="I5278" s="198">
        <f t="shared" si="187"/>
        <v>5</v>
      </c>
    </row>
    <row r="5279" spans="1:9" x14ac:dyDescent="0.3">
      <c r="A5279" s="10">
        <v>43591</v>
      </c>
      <c r="B5279" s="11" t="s">
        <v>183</v>
      </c>
      <c r="C5279" s="11" t="s">
        <v>520</v>
      </c>
      <c r="D5279" s="11" t="s">
        <v>662</v>
      </c>
      <c r="E5279" s="11">
        <v>6843157</v>
      </c>
      <c r="F5279" s="15">
        <f>IF(ISBLANK($D5279),"",IF(ISBLANK($E5279),VLOOKUP($D5279,$J:$K,2,FALSE),VLOOKUP($E5279,'Daycare Packages'!$A:$G,7,FALSE)))</f>
        <v>27</v>
      </c>
      <c r="G5279" s="15"/>
      <c r="H5279" s="15">
        <f t="shared" si="186"/>
        <v>27</v>
      </c>
      <c r="I5279" s="198">
        <f t="shared" si="187"/>
        <v>5</v>
      </c>
    </row>
    <row r="5280" spans="1:9" x14ac:dyDescent="0.3">
      <c r="A5280" s="10">
        <v>43591</v>
      </c>
      <c r="B5280" s="11" t="s">
        <v>843</v>
      </c>
      <c r="C5280" s="11" t="s">
        <v>844</v>
      </c>
      <c r="D5280" s="11" t="s">
        <v>662</v>
      </c>
      <c r="E5280" s="11">
        <v>6840031</v>
      </c>
      <c r="F5280" s="15">
        <f>IF(ISBLANK($D5280),"",IF(ISBLANK($E5280),VLOOKUP($D5280,$J:$K,2,FALSE),VLOOKUP($E5280,'Daycare Packages'!$A:$G,7,FALSE)))</f>
        <v>27</v>
      </c>
      <c r="G5280" s="15"/>
      <c r="H5280" s="15">
        <f t="shared" si="186"/>
        <v>27</v>
      </c>
      <c r="I5280" s="198">
        <f t="shared" si="187"/>
        <v>5</v>
      </c>
    </row>
    <row r="5281" spans="1:9" x14ac:dyDescent="0.3">
      <c r="A5281" s="10">
        <v>43591</v>
      </c>
      <c r="B5281" s="11" t="s">
        <v>411</v>
      </c>
      <c r="C5281" s="11" t="s">
        <v>412</v>
      </c>
      <c r="D5281" s="11" t="s">
        <v>662</v>
      </c>
      <c r="F5281" s="15">
        <f>IF(ISBLANK($D5281),"",IF(ISBLANK($E5281),VLOOKUP($D5281,$J:$K,2,FALSE),VLOOKUP($E5281,'Daycare Packages'!$A:$G,7,FALSE)))</f>
        <v>30</v>
      </c>
      <c r="G5281" s="15"/>
      <c r="H5281" s="15">
        <f t="shared" si="186"/>
        <v>30</v>
      </c>
      <c r="I5281" s="198">
        <f t="shared" si="187"/>
        <v>5</v>
      </c>
    </row>
    <row r="5282" spans="1:9" x14ac:dyDescent="0.3">
      <c r="A5282" s="10">
        <v>43591</v>
      </c>
      <c r="B5282" s="11" t="s">
        <v>1221</v>
      </c>
      <c r="C5282" s="11" t="s">
        <v>1222</v>
      </c>
      <c r="D5282" s="11" t="s">
        <v>662</v>
      </c>
      <c r="E5282" s="11">
        <v>6812344</v>
      </c>
      <c r="F5282" s="15">
        <f>IF(ISBLANK($D5282),"",IF(ISBLANK($E5282),VLOOKUP($D5282,$J:$K,2,FALSE),VLOOKUP($E5282,'Daycare Packages'!$A:$G,7,FALSE)))</f>
        <v>26</v>
      </c>
      <c r="G5282" s="15"/>
      <c r="H5282" s="15">
        <f t="shared" si="186"/>
        <v>26</v>
      </c>
      <c r="I5282" s="198">
        <f t="shared" si="187"/>
        <v>5</v>
      </c>
    </row>
    <row r="5283" spans="1:9" x14ac:dyDescent="0.3">
      <c r="A5283" s="10">
        <v>43591</v>
      </c>
      <c r="B5283" s="11" t="s">
        <v>207</v>
      </c>
      <c r="C5283" s="11" t="s">
        <v>229</v>
      </c>
      <c r="D5283" s="11" t="s">
        <v>662</v>
      </c>
      <c r="E5283" s="11">
        <v>6733314</v>
      </c>
      <c r="F5283" s="15">
        <f>IF(ISBLANK($D5283),"",IF(ISBLANK($E5283),VLOOKUP($D5283,$J:$K,2,FALSE),VLOOKUP($E5283,'Daycare Packages'!$A:$G,7,FALSE)))</f>
        <v>22</v>
      </c>
      <c r="G5283" s="15"/>
      <c r="H5283" s="15">
        <f t="shared" si="186"/>
        <v>22</v>
      </c>
      <c r="I5283" s="198">
        <f t="shared" si="187"/>
        <v>5</v>
      </c>
    </row>
    <row r="5284" spans="1:9" x14ac:dyDescent="0.3">
      <c r="A5284" s="10">
        <v>43591</v>
      </c>
      <c r="B5284" s="11" t="s">
        <v>730</v>
      </c>
      <c r="C5284" s="11" t="s">
        <v>731</v>
      </c>
      <c r="D5284" s="11" t="s">
        <v>662</v>
      </c>
      <c r="F5284" s="15">
        <f>IF(ISBLANK($D5284),"",IF(ISBLANK($E5284),VLOOKUP($D5284,$J:$K,2,FALSE),VLOOKUP($E5284,'Daycare Packages'!$A:$G,7,FALSE)))</f>
        <v>30</v>
      </c>
      <c r="G5284" s="15"/>
      <c r="H5284" s="15">
        <f t="shared" si="186"/>
        <v>30</v>
      </c>
      <c r="I5284" s="198">
        <f t="shared" si="187"/>
        <v>5</v>
      </c>
    </row>
    <row r="5285" spans="1:9" x14ac:dyDescent="0.3">
      <c r="A5285" s="10">
        <v>43591</v>
      </c>
      <c r="B5285" s="11" t="s">
        <v>115</v>
      </c>
      <c r="C5285" s="11" t="s">
        <v>764</v>
      </c>
      <c r="D5285" s="11" t="s">
        <v>662</v>
      </c>
      <c r="E5285" s="11">
        <v>6736950</v>
      </c>
      <c r="F5285" s="15">
        <f>IF(ISBLANK($D5285),"",IF(ISBLANK($E5285),VLOOKUP($D5285,$J:$K,2,FALSE),VLOOKUP($E5285,'Daycare Packages'!$A:$G,7,FALSE)))</f>
        <v>22</v>
      </c>
      <c r="G5285" s="15"/>
      <c r="H5285" s="15">
        <f t="shared" si="186"/>
        <v>22</v>
      </c>
      <c r="I5285" s="198">
        <f t="shared" si="187"/>
        <v>5</v>
      </c>
    </row>
    <row r="5286" spans="1:9" x14ac:dyDescent="0.3">
      <c r="A5286" s="10">
        <v>43591</v>
      </c>
      <c r="B5286" s="11" t="s">
        <v>799</v>
      </c>
      <c r="C5286" s="11" t="s">
        <v>800</v>
      </c>
      <c r="D5286" s="11" t="s">
        <v>662</v>
      </c>
      <c r="F5286" s="15">
        <f>IF(ISBLANK($D5286),"",IF(ISBLANK($E5286),VLOOKUP($D5286,$J:$K,2,FALSE),VLOOKUP($E5286,'Daycare Packages'!$A:$G,7,FALSE)))</f>
        <v>30</v>
      </c>
      <c r="G5286" s="15"/>
      <c r="H5286" s="15">
        <f t="shared" si="186"/>
        <v>30</v>
      </c>
      <c r="I5286" s="198">
        <f t="shared" si="187"/>
        <v>5</v>
      </c>
    </row>
    <row r="5287" spans="1:9" x14ac:dyDescent="0.3">
      <c r="A5287" s="10">
        <v>43591</v>
      </c>
      <c r="B5287" s="11" t="s">
        <v>127</v>
      </c>
      <c r="C5287" s="11" t="s">
        <v>715</v>
      </c>
      <c r="D5287" s="11" t="s">
        <v>662</v>
      </c>
      <c r="E5287" s="11">
        <v>6756191</v>
      </c>
      <c r="F5287" s="15">
        <f>IF(ISBLANK($D5287),"",IF(ISBLANK($E5287),VLOOKUP($D5287,$J:$K,2,FALSE),VLOOKUP($E5287,'Daycare Packages'!$A:$G,7,FALSE)))</f>
        <v>23</v>
      </c>
      <c r="G5287" s="15"/>
      <c r="H5287" s="15">
        <f t="shared" si="186"/>
        <v>23</v>
      </c>
      <c r="I5287" s="198">
        <f t="shared" si="187"/>
        <v>5</v>
      </c>
    </row>
    <row r="5288" spans="1:9" x14ac:dyDescent="0.3">
      <c r="A5288" s="10">
        <v>43591</v>
      </c>
      <c r="B5288" s="11" t="s">
        <v>133</v>
      </c>
      <c r="C5288" s="11" t="s">
        <v>712</v>
      </c>
      <c r="D5288" s="11" t="s">
        <v>662</v>
      </c>
      <c r="E5288" s="11">
        <v>6770212</v>
      </c>
      <c r="F5288" s="15">
        <f>IF(ISBLANK($D5288),"",IF(ISBLANK($E5288),VLOOKUP($D5288,$J:$K,2,FALSE),VLOOKUP($E5288,'Daycare Packages'!$A:$G,7,FALSE)))</f>
        <v>26</v>
      </c>
      <c r="G5288" s="15"/>
      <c r="H5288" s="15">
        <f t="shared" si="186"/>
        <v>26</v>
      </c>
      <c r="I5288" s="198">
        <f t="shared" si="187"/>
        <v>5</v>
      </c>
    </row>
    <row r="5289" spans="1:9" x14ac:dyDescent="0.3">
      <c r="A5289" s="55">
        <v>43591</v>
      </c>
      <c r="B5289" s="56" t="s">
        <v>156</v>
      </c>
      <c r="C5289" s="56" t="s">
        <v>479</v>
      </c>
      <c r="D5289" s="56" t="s">
        <v>662</v>
      </c>
      <c r="E5289" s="56">
        <v>6798024</v>
      </c>
      <c r="F5289" s="59">
        <f>IF(ISBLANK($D5289),"",IF(ISBLANK($E5289),VLOOKUP($D5289,$J:$K,2,FALSE),VLOOKUP($E5289,'Daycare Packages'!$A:$G,7,FALSE)))</f>
        <v>23</v>
      </c>
      <c r="G5289" s="59"/>
      <c r="H5289" s="59">
        <f t="shared" si="186"/>
        <v>23</v>
      </c>
      <c r="I5289" s="198">
        <f t="shared" si="187"/>
        <v>5</v>
      </c>
    </row>
    <row r="5290" spans="1:9" x14ac:dyDescent="0.3">
      <c r="A5290" s="10">
        <v>43592</v>
      </c>
      <c r="B5290" s="11" t="s">
        <v>749</v>
      </c>
      <c r="C5290" s="11" t="s">
        <v>750</v>
      </c>
      <c r="D5290" s="11" t="s">
        <v>659</v>
      </c>
      <c r="F5290" s="15">
        <f>IF(ISBLANK($D5290),"",IF(ISBLANK($E5290),VLOOKUP($D5290,$J:$K,2,FALSE),VLOOKUP($E5290,'Daycare Packages'!$A:$G,7,FALSE)))</f>
        <v>20</v>
      </c>
      <c r="G5290" s="15"/>
      <c r="H5290" s="15">
        <f t="shared" si="186"/>
        <v>20</v>
      </c>
      <c r="I5290" s="198">
        <f t="shared" si="187"/>
        <v>5</v>
      </c>
    </row>
    <row r="5291" spans="1:9" x14ac:dyDescent="0.3">
      <c r="A5291" s="10">
        <v>43592</v>
      </c>
      <c r="B5291" s="11" t="s">
        <v>799</v>
      </c>
      <c r="C5291" s="11" t="s">
        <v>800</v>
      </c>
      <c r="D5291" s="11" t="s">
        <v>659</v>
      </c>
      <c r="F5291" s="15">
        <f>IF(ISBLANK($D5291),"",IF(ISBLANK($E5291),VLOOKUP($D5291,$J:$K,2,FALSE),VLOOKUP($E5291,'Daycare Packages'!$A:$G,7,FALSE)))</f>
        <v>20</v>
      </c>
      <c r="G5291" s="15"/>
      <c r="H5291" s="15">
        <f t="shared" si="186"/>
        <v>20</v>
      </c>
      <c r="I5291" s="198">
        <f t="shared" si="187"/>
        <v>5</v>
      </c>
    </row>
    <row r="5292" spans="1:9" x14ac:dyDescent="0.3">
      <c r="A5292" s="10">
        <v>43592</v>
      </c>
      <c r="B5292" s="11" t="s">
        <v>190</v>
      </c>
      <c r="C5292" s="11" t="s">
        <v>718</v>
      </c>
      <c r="D5292" s="11" t="s">
        <v>659</v>
      </c>
      <c r="F5292" s="15">
        <f>IF(ISBLANK($D5292),"",IF(ISBLANK($E5292),VLOOKUP($D5292,$J:$K,2,FALSE),VLOOKUP($E5292,'Daycare Packages'!$A:$G,7,FALSE)))</f>
        <v>20</v>
      </c>
      <c r="G5292" s="15"/>
      <c r="H5292" s="15">
        <f t="shared" si="186"/>
        <v>20</v>
      </c>
      <c r="I5292" s="198">
        <f t="shared" si="187"/>
        <v>5</v>
      </c>
    </row>
    <row r="5293" spans="1:9" x14ac:dyDescent="0.3">
      <c r="A5293" s="10">
        <v>43592</v>
      </c>
      <c r="B5293" s="11" t="s">
        <v>889</v>
      </c>
      <c r="C5293" s="11" t="s">
        <v>890</v>
      </c>
      <c r="D5293" s="11" t="s">
        <v>659</v>
      </c>
      <c r="F5293" s="15">
        <f>IF(ISBLANK($D5293),"",IF(ISBLANK($E5293),VLOOKUP($D5293,$J:$K,2,FALSE),VLOOKUP($E5293,'Daycare Packages'!$A:$G,7,FALSE)))</f>
        <v>20</v>
      </c>
      <c r="G5293" s="15"/>
      <c r="H5293" s="15">
        <f t="shared" si="186"/>
        <v>20</v>
      </c>
      <c r="I5293" s="198">
        <f t="shared" si="187"/>
        <v>5</v>
      </c>
    </row>
    <row r="5294" spans="1:9" x14ac:dyDescent="0.3">
      <c r="A5294" s="10">
        <v>43592</v>
      </c>
      <c r="B5294" s="11" t="s">
        <v>441</v>
      </c>
      <c r="C5294" s="11" t="s">
        <v>1337</v>
      </c>
      <c r="D5294" s="11" t="s">
        <v>659</v>
      </c>
      <c r="F5294" s="15">
        <f>IF(ISBLANK($D5294),"",IF(ISBLANK($E5294),VLOOKUP($D5294,$J:$K,2,FALSE),VLOOKUP($E5294,'Daycare Packages'!$A:$G,7,FALSE)))</f>
        <v>20</v>
      </c>
      <c r="G5294" s="15"/>
      <c r="H5294" s="15">
        <f t="shared" si="186"/>
        <v>20</v>
      </c>
      <c r="I5294" s="198">
        <f t="shared" si="187"/>
        <v>5</v>
      </c>
    </row>
    <row r="5295" spans="1:9" x14ac:dyDescent="0.3">
      <c r="A5295" s="10">
        <v>43592</v>
      </c>
      <c r="B5295" s="11" t="s">
        <v>1165</v>
      </c>
      <c r="C5295" s="11" t="s">
        <v>1166</v>
      </c>
      <c r="D5295" s="11" t="s">
        <v>659</v>
      </c>
      <c r="E5295" s="11">
        <v>6815839</v>
      </c>
      <c r="F5295" s="15">
        <f>IF(ISBLANK($D5295),"",IF(ISBLANK($E5295),VLOOKUP($D5295,$J:$K,2,FALSE),VLOOKUP($E5295,'Daycare Packages'!$A:$G,7,FALSE)))</f>
        <v>18</v>
      </c>
      <c r="G5295" s="15"/>
      <c r="H5295" s="15">
        <f t="shared" si="186"/>
        <v>18</v>
      </c>
      <c r="I5295" s="198">
        <f t="shared" si="187"/>
        <v>5</v>
      </c>
    </row>
    <row r="5296" spans="1:9" x14ac:dyDescent="0.3">
      <c r="A5296" s="10">
        <v>43592</v>
      </c>
      <c r="B5296" s="11" t="s">
        <v>224</v>
      </c>
      <c r="C5296" s="11" t="s">
        <v>740</v>
      </c>
      <c r="D5296" s="11" t="s">
        <v>662</v>
      </c>
      <c r="F5296" s="15">
        <f>IF(ISBLANK($D5296),"",IF(ISBLANK($E5296),VLOOKUP($D5296,$J:$K,2,FALSE),VLOOKUP($E5296,'Daycare Packages'!$A:$G,7,FALSE)))</f>
        <v>30</v>
      </c>
      <c r="G5296" s="15"/>
      <c r="H5296" s="15">
        <f t="shared" si="186"/>
        <v>30</v>
      </c>
      <c r="I5296" s="198">
        <f t="shared" si="187"/>
        <v>5</v>
      </c>
    </row>
    <row r="5297" spans="1:9" x14ac:dyDescent="0.3">
      <c r="A5297" s="10">
        <v>43592</v>
      </c>
      <c r="B5297" s="11" t="s">
        <v>760</v>
      </c>
      <c r="C5297" s="11" t="s">
        <v>761</v>
      </c>
      <c r="D5297" s="11" t="s">
        <v>662</v>
      </c>
      <c r="F5297" s="15">
        <f>IF(ISBLANK($D5297),"",IF(ISBLANK($E5297),VLOOKUP($D5297,$J:$K,2,FALSE),VLOOKUP($E5297,'Daycare Packages'!$A:$G,7,FALSE)))</f>
        <v>30</v>
      </c>
      <c r="G5297" s="15"/>
      <c r="H5297" s="15">
        <f t="shared" si="186"/>
        <v>30</v>
      </c>
      <c r="I5297" s="198">
        <f t="shared" si="187"/>
        <v>5</v>
      </c>
    </row>
    <row r="5298" spans="1:9" x14ac:dyDescent="0.3">
      <c r="A5298" s="10">
        <v>43592</v>
      </c>
      <c r="B5298" s="11" t="s">
        <v>211</v>
      </c>
      <c r="C5298" s="11" t="s">
        <v>507</v>
      </c>
      <c r="D5298" s="11" t="s">
        <v>662</v>
      </c>
      <c r="F5298" s="15">
        <f>IF(ISBLANK($D5298),"",IF(ISBLANK($E5298),VLOOKUP($D5298,$J:$K,2,FALSE),VLOOKUP($E5298,'Daycare Packages'!$A:$G,7,FALSE)))</f>
        <v>30</v>
      </c>
      <c r="G5298" s="15">
        <v>-3</v>
      </c>
      <c r="H5298" s="15">
        <f t="shared" si="186"/>
        <v>27</v>
      </c>
      <c r="I5298" s="198">
        <f t="shared" si="187"/>
        <v>5</v>
      </c>
    </row>
    <row r="5299" spans="1:9" x14ac:dyDescent="0.3">
      <c r="A5299" s="10">
        <v>43592</v>
      </c>
      <c r="B5299" s="11" t="s">
        <v>690</v>
      </c>
      <c r="C5299" s="11" t="s">
        <v>691</v>
      </c>
      <c r="D5299" s="11" t="s">
        <v>662</v>
      </c>
      <c r="E5299" s="11">
        <v>6829038</v>
      </c>
      <c r="F5299" s="15">
        <f>IF(ISBLANK($D5299),"",IF(ISBLANK($E5299),VLOOKUP($D5299,$J:$K,2,FALSE),VLOOKUP($E5299,'Daycare Packages'!$A:$G,7,FALSE)))</f>
        <v>25</v>
      </c>
      <c r="G5299" s="15"/>
      <c r="H5299" s="15">
        <f t="shared" si="186"/>
        <v>25</v>
      </c>
      <c r="I5299" s="198">
        <f t="shared" si="187"/>
        <v>5</v>
      </c>
    </row>
    <row r="5300" spans="1:9" x14ac:dyDescent="0.3">
      <c r="A5300" s="10">
        <v>43592</v>
      </c>
      <c r="B5300" s="11" t="s">
        <v>680</v>
      </c>
      <c r="C5300" s="11" t="s">
        <v>1466</v>
      </c>
      <c r="D5300" s="11" t="s">
        <v>662</v>
      </c>
      <c r="F5300" s="15">
        <f>IF(ISBLANK($D5300),"",IF(ISBLANK($E5300),VLOOKUP($D5300,$J:$K,2,FALSE),VLOOKUP($E5300,'Daycare Packages'!$A:$G,7,FALSE)))</f>
        <v>30</v>
      </c>
      <c r="G5300" s="15">
        <v>-4.5</v>
      </c>
      <c r="H5300" s="15">
        <f t="shared" si="186"/>
        <v>25.5</v>
      </c>
      <c r="I5300" s="198">
        <f t="shared" si="187"/>
        <v>5</v>
      </c>
    </row>
    <row r="5301" spans="1:9" x14ac:dyDescent="0.3">
      <c r="A5301" s="10">
        <v>43592</v>
      </c>
      <c r="B5301" s="11" t="s">
        <v>680</v>
      </c>
      <c r="C5301" s="11" t="s">
        <v>592</v>
      </c>
      <c r="D5301" s="11" t="s">
        <v>662</v>
      </c>
      <c r="F5301" s="15">
        <f>IF(ISBLANK($D5301),"",IF(ISBLANK($E5301),VLOOKUP($D5301,$J:$K,2,FALSE),VLOOKUP($E5301,'Daycare Packages'!$A:$G,7,FALSE)))</f>
        <v>30</v>
      </c>
      <c r="G5301" s="15">
        <v>-4.5</v>
      </c>
      <c r="H5301" s="15">
        <f t="shared" si="186"/>
        <v>25.5</v>
      </c>
      <c r="I5301" s="198">
        <f t="shared" si="187"/>
        <v>5</v>
      </c>
    </row>
    <row r="5302" spans="1:9" x14ac:dyDescent="0.3">
      <c r="A5302" s="10">
        <v>43592</v>
      </c>
      <c r="B5302" s="11" t="s">
        <v>1221</v>
      </c>
      <c r="C5302" s="11" t="s">
        <v>1242</v>
      </c>
      <c r="D5302" s="11" t="s">
        <v>662</v>
      </c>
      <c r="E5302" s="11">
        <v>6812344</v>
      </c>
      <c r="F5302" s="15">
        <f>IF(ISBLANK($D5302),"",IF(ISBLANK($E5302),VLOOKUP($D5302,$J:$K,2,FALSE),VLOOKUP($E5302,'Daycare Packages'!$A:$G,7,FALSE)))</f>
        <v>26</v>
      </c>
      <c r="G5302" s="15"/>
      <c r="H5302" s="15">
        <f t="shared" si="186"/>
        <v>26</v>
      </c>
      <c r="I5302" s="198">
        <f t="shared" si="187"/>
        <v>5</v>
      </c>
    </row>
    <row r="5303" spans="1:9" x14ac:dyDescent="0.3">
      <c r="A5303" s="10">
        <v>43592</v>
      </c>
      <c r="B5303" s="11" t="s">
        <v>182</v>
      </c>
      <c r="C5303" s="11" t="s">
        <v>685</v>
      </c>
      <c r="D5303" s="11" t="s">
        <v>662</v>
      </c>
      <c r="E5303" s="11">
        <v>6820021</v>
      </c>
      <c r="F5303" s="15">
        <f>IF(ISBLANK($D5303),"",IF(ISBLANK($E5303),VLOOKUP($D5303,$J:$K,2,FALSE),VLOOKUP($E5303,'Daycare Packages'!$A:$G,7,FALSE)))</f>
        <v>20.7</v>
      </c>
      <c r="G5303" s="15"/>
      <c r="H5303" s="15">
        <f t="shared" si="186"/>
        <v>20.7</v>
      </c>
      <c r="I5303" s="198">
        <f t="shared" si="187"/>
        <v>5</v>
      </c>
    </row>
    <row r="5304" spans="1:9" x14ac:dyDescent="0.3">
      <c r="A5304" s="10">
        <v>43592</v>
      </c>
      <c r="B5304" s="11" t="s">
        <v>766</v>
      </c>
      <c r="C5304" s="11" t="s">
        <v>767</v>
      </c>
      <c r="D5304" s="11" t="s">
        <v>662</v>
      </c>
      <c r="F5304" s="15">
        <f>IF(ISBLANK($D5304),"",IF(ISBLANK($E5304),VLOOKUP($D5304,$J:$K,2,FALSE),VLOOKUP($E5304,'Daycare Packages'!$A:$G,7,FALSE)))</f>
        <v>30</v>
      </c>
      <c r="G5304" s="15"/>
      <c r="H5304" s="15">
        <f t="shared" si="186"/>
        <v>30</v>
      </c>
      <c r="I5304" s="198">
        <f t="shared" si="187"/>
        <v>5</v>
      </c>
    </row>
    <row r="5305" spans="1:9" x14ac:dyDescent="0.3">
      <c r="A5305" s="10">
        <v>43592</v>
      </c>
      <c r="B5305" s="11" t="s">
        <v>1338</v>
      </c>
      <c r="C5305" s="11" t="s">
        <v>1397</v>
      </c>
      <c r="D5305" s="11" t="s">
        <v>662</v>
      </c>
      <c r="F5305" s="15">
        <f>IF(ISBLANK($D5305),"",IF(ISBLANK($E5305),VLOOKUP($D5305,$J:$K,2,FALSE),VLOOKUP($E5305,'Daycare Packages'!$A:$G,7,FALSE)))</f>
        <v>30</v>
      </c>
      <c r="G5305" s="15"/>
      <c r="H5305" s="15">
        <f t="shared" si="186"/>
        <v>30</v>
      </c>
      <c r="I5305" s="198">
        <f t="shared" si="187"/>
        <v>5</v>
      </c>
    </row>
    <row r="5306" spans="1:9" x14ac:dyDescent="0.3">
      <c r="A5306" s="10">
        <v>43592</v>
      </c>
      <c r="B5306" s="11" t="s">
        <v>722</v>
      </c>
      <c r="C5306" s="11" t="s">
        <v>548</v>
      </c>
      <c r="D5306" s="11" t="s">
        <v>662</v>
      </c>
      <c r="F5306" s="15">
        <f>IF(ISBLANK($D5306),"",IF(ISBLANK($E5306),VLOOKUP($D5306,$J:$K,2,FALSE),VLOOKUP($E5306,'Daycare Packages'!$A:$G,7,FALSE)))</f>
        <v>30</v>
      </c>
      <c r="G5306" s="15"/>
      <c r="H5306" s="15">
        <f t="shared" si="186"/>
        <v>30</v>
      </c>
      <c r="I5306" s="198">
        <f t="shared" si="187"/>
        <v>5</v>
      </c>
    </row>
    <row r="5307" spans="1:9" x14ac:dyDescent="0.3">
      <c r="A5307" s="10">
        <v>43592</v>
      </c>
      <c r="B5307" s="11" t="s">
        <v>677</v>
      </c>
      <c r="C5307" s="11" t="s">
        <v>678</v>
      </c>
      <c r="D5307" s="11" t="s">
        <v>662</v>
      </c>
      <c r="F5307" s="15">
        <f>IF(ISBLANK($D5307),"",IF(ISBLANK($E5307),VLOOKUP($D5307,$J:$K,2,FALSE),VLOOKUP($E5307,'Daycare Packages'!$A:$G,7,FALSE)))</f>
        <v>30</v>
      </c>
      <c r="G5307" s="15"/>
      <c r="H5307" s="15">
        <f t="shared" si="186"/>
        <v>30</v>
      </c>
      <c r="I5307" s="198">
        <f t="shared" si="187"/>
        <v>5</v>
      </c>
    </row>
    <row r="5308" spans="1:9" x14ac:dyDescent="0.3">
      <c r="A5308" s="10">
        <v>43592</v>
      </c>
      <c r="B5308" s="11" t="s">
        <v>427</v>
      </c>
      <c r="C5308" s="11" t="s">
        <v>1313</v>
      </c>
      <c r="D5308" s="11" t="s">
        <v>662</v>
      </c>
      <c r="E5308" s="11">
        <v>6831701</v>
      </c>
      <c r="F5308" s="15">
        <f>IF(ISBLANK($D5308),"",IF(ISBLANK($E5308),VLOOKUP($D5308,$J:$K,2,FALSE),VLOOKUP($E5308,'Daycare Packages'!$A:$G,7,FALSE)))</f>
        <v>19</v>
      </c>
      <c r="G5308" s="15"/>
      <c r="H5308" s="15">
        <f t="shared" si="186"/>
        <v>19</v>
      </c>
      <c r="I5308" s="198">
        <f t="shared" si="187"/>
        <v>5</v>
      </c>
    </row>
    <row r="5309" spans="1:9" x14ac:dyDescent="0.3">
      <c r="A5309" s="10">
        <v>43592</v>
      </c>
      <c r="B5309" s="11" t="s">
        <v>1070</v>
      </c>
      <c r="C5309" s="11" t="s">
        <v>1071</v>
      </c>
      <c r="D5309" s="11" t="s">
        <v>662</v>
      </c>
      <c r="E5309" s="11">
        <v>6778214</v>
      </c>
      <c r="F5309" s="15">
        <f>IF(ISBLANK($D5309),"",IF(ISBLANK($E5309),VLOOKUP($D5309,$J:$K,2,FALSE),VLOOKUP($E5309,'Daycare Packages'!$A:$G,7,FALSE)))</f>
        <v>27</v>
      </c>
      <c r="G5309" s="15"/>
      <c r="H5309" s="15">
        <f t="shared" si="186"/>
        <v>27</v>
      </c>
      <c r="I5309" s="198">
        <f t="shared" si="187"/>
        <v>5</v>
      </c>
    </row>
    <row r="5310" spans="1:9" x14ac:dyDescent="0.3">
      <c r="A5310" s="10">
        <v>43592</v>
      </c>
      <c r="B5310" s="11" t="s">
        <v>202</v>
      </c>
      <c r="C5310" s="11" t="s">
        <v>520</v>
      </c>
      <c r="D5310" s="11" t="s">
        <v>662</v>
      </c>
      <c r="E5310" s="11">
        <v>6732314</v>
      </c>
      <c r="F5310" s="15">
        <f>IF(ISBLANK($D5310),"",IF(ISBLANK($E5310),VLOOKUP($D5310,$J:$K,2,FALSE),VLOOKUP($E5310,'Daycare Packages'!$A:$G,7,FALSE)))</f>
        <v>25</v>
      </c>
      <c r="G5310" s="15"/>
      <c r="H5310" s="15">
        <f t="shared" si="186"/>
        <v>25</v>
      </c>
      <c r="I5310" s="198">
        <f t="shared" si="187"/>
        <v>5</v>
      </c>
    </row>
    <row r="5311" spans="1:9" x14ac:dyDescent="0.3">
      <c r="A5311" s="10">
        <v>43592</v>
      </c>
      <c r="B5311" s="11" t="s">
        <v>127</v>
      </c>
      <c r="C5311" s="11" t="s">
        <v>715</v>
      </c>
      <c r="D5311" s="11" t="s">
        <v>662</v>
      </c>
      <c r="E5311" s="11">
        <v>6756191</v>
      </c>
      <c r="F5311" s="15">
        <f>IF(ISBLANK($D5311),"",IF(ISBLANK($E5311),VLOOKUP($D5311,$J:$K,2,FALSE),VLOOKUP($E5311,'Daycare Packages'!$A:$G,7,FALSE)))</f>
        <v>23</v>
      </c>
      <c r="G5311" s="15"/>
      <c r="H5311" s="15">
        <f t="shared" ref="H5311:H5374" si="188">IF(ISBLANK(D5311),"",SUM(F5311:G5311))</f>
        <v>23</v>
      </c>
      <c r="I5311" s="198">
        <f t="shared" si="187"/>
        <v>5</v>
      </c>
    </row>
    <row r="5312" spans="1:9" x14ac:dyDescent="0.3">
      <c r="A5312" s="10">
        <v>43592</v>
      </c>
      <c r="B5312" s="11" t="s">
        <v>196</v>
      </c>
      <c r="C5312" s="11" t="s">
        <v>432</v>
      </c>
      <c r="D5312" s="11" t="s">
        <v>662</v>
      </c>
      <c r="E5312" s="11">
        <v>6843216</v>
      </c>
      <c r="F5312" s="15">
        <f>IF(ISBLANK($D5312),"",IF(ISBLANK($E5312),VLOOKUP($D5312,$J:$K,2,FALSE),VLOOKUP($E5312,'Daycare Packages'!$A:$G,7,FALSE)))</f>
        <v>25</v>
      </c>
      <c r="G5312" s="15"/>
      <c r="H5312" s="15">
        <f t="shared" si="188"/>
        <v>25</v>
      </c>
      <c r="I5312" s="198">
        <f t="shared" si="187"/>
        <v>5</v>
      </c>
    </row>
    <row r="5313" spans="1:9" x14ac:dyDescent="0.3">
      <c r="A5313" s="10">
        <v>43592</v>
      </c>
      <c r="B5313" s="11" t="s">
        <v>147</v>
      </c>
      <c r="C5313" s="11" t="s">
        <v>796</v>
      </c>
      <c r="D5313" s="11" t="s">
        <v>662</v>
      </c>
      <c r="E5313" s="11">
        <v>6814069</v>
      </c>
      <c r="F5313" s="15">
        <f>IF(ISBLANK($D5313),"",IF(ISBLANK($E5313),VLOOKUP($D5313,$J:$K,2,FALSE),VLOOKUP($E5313,'Daycare Packages'!$A:$G,7,FALSE)))</f>
        <v>23</v>
      </c>
      <c r="G5313" s="15"/>
      <c r="H5313" s="15">
        <f t="shared" si="188"/>
        <v>23</v>
      </c>
      <c r="I5313" s="198">
        <f t="shared" si="187"/>
        <v>5</v>
      </c>
    </row>
    <row r="5314" spans="1:9" x14ac:dyDescent="0.3">
      <c r="A5314" s="10">
        <v>43592</v>
      </c>
      <c r="B5314" s="11" t="s">
        <v>1305</v>
      </c>
      <c r="C5314" s="11" t="s">
        <v>1306</v>
      </c>
      <c r="D5314" s="11" t="s">
        <v>662</v>
      </c>
      <c r="F5314" s="15">
        <f>IF(ISBLANK($D5314),"",IF(ISBLANK($E5314),VLOOKUP($D5314,$J:$K,2,FALSE),VLOOKUP($E5314,'Daycare Packages'!$A:$G,7,FALSE)))</f>
        <v>30</v>
      </c>
      <c r="G5314" s="15"/>
      <c r="H5314" s="15">
        <f t="shared" si="188"/>
        <v>30</v>
      </c>
      <c r="I5314" s="198">
        <f t="shared" si="187"/>
        <v>5</v>
      </c>
    </row>
    <row r="5315" spans="1:9" x14ac:dyDescent="0.3">
      <c r="A5315" s="10">
        <v>43592</v>
      </c>
      <c r="B5315" s="11" t="s">
        <v>244</v>
      </c>
      <c r="C5315" s="11" t="s">
        <v>673</v>
      </c>
      <c r="D5315" s="11" t="s">
        <v>662</v>
      </c>
      <c r="F5315" s="15">
        <f>IF(ISBLANK($D5315),"",IF(ISBLANK($E5315),VLOOKUP($D5315,$J:$K,2,FALSE),VLOOKUP($E5315,'Daycare Packages'!$A:$G,7,FALSE)))</f>
        <v>30</v>
      </c>
      <c r="G5315" s="15"/>
      <c r="H5315" s="15">
        <f t="shared" si="188"/>
        <v>30</v>
      </c>
      <c r="I5315" s="198">
        <f t="shared" ref="I5315:I5378" si="189">IF(A5315="",0,MONTH(A5315))</f>
        <v>5</v>
      </c>
    </row>
    <row r="5316" spans="1:9" x14ac:dyDescent="0.3">
      <c r="A5316" s="10">
        <v>43592</v>
      </c>
      <c r="B5316" s="11" t="s">
        <v>217</v>
      </c>
      <c r="C5316" s="11" t="s">
        <v>402</v>
      </c>
      <c r="D5316" s="11" t="s">
        <v>662</v>
      </c>
      <c r="E5316" s="11">
        <v>6821524</v>
      </c>
      <c r="F5316" s="15">
        <f>IF(ISBLANK($D5316),"",IF(ISBLANK($E5316),VLOOKUP($D5316,$J:$K,2,FALSE),VLOOKUP($E5316,'Daycare Packages'!$A:$G,7,FALSE)))</f>
        <v>26</v>
      </c>
      <c r="G5316" s="15"/>
      <c r="H5316" s="15">
        <f t="shared" si="188"/>
        <v>26</v>
      </c>
      <c r="I5316" s="198">
        <f t="shared" si="189"/>
        <v>5</v>
      </c>
    </row>
    <row r="5317" spans="1:9" x14ac:dyDescent="0.3">
      <c r="A5317" s="10">
        <v>43592</v>
      </c>
      <c r="B5317" s="11" t="s">
        <v>768</v>
      </c>
      <c r="C5317" s="11" t="s">
        <v>548</v>
      </c>
      <c r="D5317" s="11" t="s">
        <v>662</v>
      </c>
      <c r="E5317" s="11">
        <v>6818977</v>
      </c>
      <c r="F5317" s="15">
        <f>IF(ISBLANK($D5317),"",IF(ISBLANK($E5317),VLOOKUP($D5317,$J:$K,2,FALSE),VLOOKUP($E5317,'Daycare Packages'!$A:$G,7,FALSE)))</f>
        <v>27</v>
      </c>
      <c r="G5317" s="15"/>
      <c r="H5317" s="15">
        <f t="shared" si="188"/>
        <v>27</v>
      </c>
      <c r="I5317" s="198">
        <f t="shared" si="189"/>
        <v>5</v>
      </c>
    </row>
    <row r="5318" spans="1:9" x14ac:dyDescent="0.3">
      <c r="A5318" s="10">
        <v>43592</v>
      </c>
      <c r="B5318" s="11" t="s">
        <v>208</v>
      </c>
      <c r="C5318" s="11" t="s">
        <v>507</v>
      </c>
      <c r="D5318" s="11" t="s">
        <v>662</v>
      </c>
      <c r="E5318" s="11">
        <v>6733427</v>
      </c>
      <c r="F5318" s="15">
        <f>IF(ISBLANK($D5318),"",IF(ISBLANK($E5318),VLOOKUP($D5318,$J:$K,2,FALSE),VLOOKUP($E5318,'Daycare Packages'!$A:$G,7,FALSE)))</f>
        <v>22</v>
      </c>
      <c r="G5318" s="15"/>
      <c r="H5318" s="15">
        <f t="shared" si="188"/>
        <v>22</v>
      </c>
      <c r="I5318" s="198">
        <f t="shared" si="189"/>
        <v>5</v>
      </c>
    </row>
    <row r="5319" spans="1:9" x14ac:dyDescent="0.3">
      <c r="A5319" s="10">
        <v>43592</v>
      </c>
      <c r="B5319" s="11" t="s">
        <v>136</v>
      </c>
      <c r="C5319" s="11" t="s">
        <v>650</v>
      </c>
      <c r="D5319" s="11" t="s">
        <v>662</v>
      </c>
      <c r="E5319" s="11">
        <v>6842833</v>
      </c>
      <c r="F5319" s="15">
        <f>IF(ISBLANK($D5319),"",IF(ISBLANK($E5319),VLOOKUP($D5319,$J:$K,2,FALSE),VLOOKUP($E5319,'Daycare Packages'!$A:$G,7,FALSE)))</f>
        <v>26</v>
      </c>
      <c r="G5319" s="15"/>
      <c r="H5319" s="15">
        <f t="shared" si="188"/>
        <v>26</v>
      </c>
      <c r="I5319" s="198">
        <f t="shared" si="189"/>
        <v>5</v>
      </c>
    </row>
    <row r="5320" spans="1:9" x14ac:dyDescent="0.3">
      <c r="A5320" s="10">
        <v>43592</v>
      </c>
      <c r="B5320" s="11" t="s">
        <v>228</v>
      </c>
      <c r="C5320" s="11" t="s">
        <v>554</v>
      </c>
      <c r="D5320" s="11" t="s">
        <v>662</v>
      </c>
      <c r="E5320" s="11">
        <v>6762216</v>
      </c>
      <c r="F5320" s="15">
        <f>IF(ISBLANK($D5320),"",IF(ISBLANK($E5320),VLOOKUP($D5320,$J:$K,2,FALSE),VLOOKUP($E5320,'Daycare Packages'!$A:$G,7,FALSE)))</f>
        <v>27</v>
      </c>
      <c r="G5320" s="15"/>
      <c r="H5320" s="15">
        <f t="shared" si="188"/>
        <v>27</v>
      </c>
      <c r="I5320" s="198">
        <f t="shared" si="189"/>
        <v>5</v>
      </c>
    </row>
    <row r="5321" spans="1:9" x14ac:dyDescent="0.3">
      <c r="A5321" s="10">
        <v>43592</v>
      </c>
      <c r="B5321" s="11" t="s">
        <v>1311</v>
      </c>
      <c r="C5321" s="11" t="s">
        <v>1312</v>
      </c>
      <c r="D5321" s="11" t="s">
        <v>662</v>
      </c>
      <c r="E5321" s="11">
        <v>6829230</v>
      </c>
      <c r="F5321" s="15">
        <f>IF(ISBLANK($D5321),"",IF(ISBLANK($E5321),VLOOKUP($D5321,$J:$K,2,FALSE),VLOOKUP($E5321,'Daycare Packages'!$A:$G,7,FALSE)))</f>
        <v>23</v>
      </c>
      <c r="G5321" s="15"/>
      <c r="H5321" s="15">
        <f t="shared" si="188"/>
        <v>23</v>
      </c>
      <c r="I5321" s="198">
        <f t="shared" si="189"/>
        <v>5</v>
      </c>
    </row>
    <row r="5322" spans="1:9" x14ac:dyDescent="0.3">
      <c r="A5322" s="10">
        <v>43592</v>
      </c>
      <c r="B5322" s="11" t="s">
        <v>628</v>
      </c>
      <c r="C5322" s="11" t="s">
        <v>629</v>
      </c>
      <c r="D5322" s="11" t="s">
        <v>662</v>
      </c>
      <c r="F5322" s="15">
        <f>IF(ISBLANK($D5322),"",IF(ISBLANK($E5322),VLOOKUP($D5322,$J:$K,2,FALSE),VLOOKUP($E5322,'Daycare Packages'!$A:$G,7,FALSE)))</f>
        <v>30</v>
      </c>
      <c r="G5322" s="15"/>
      <c r="H5322" s="15">
        <f t="shared" si="188"/>
        <v>30</v>
      </c>
      <c r="I5322" s="198">
        <f t="shared" si="189"/>
        <v>5</v>
      </c>
    </row>
    <row r="5323" spans="1:9" x14ac:dyDescent="0.3">
      <c r="A5323" s="10">
        <v>43592</v>
      </c>
      <c r="B5323" s="11" t="s">
        <v>222</v>
      </c>
      <c r="C5323" s="11" t="s">
        <v>229</v>
      </c>
      <c r="D5323" s="11" t="s">
        <v>662</v>
      </c>
      <c r="E5323" s="11">
        <v>6833530</v>
      </c>
      <c r="F5323" s="15">
        <f>IF(ISBLANK($D5323),"",IF(ISBLANK($E5323),VLOOKUP($D5323,$J:$K,2,FALSE),VLOOKUP($E5323,'Daycare Packages'!$A:$G,7,FALSE)))</f>
        <v>27</v>
      </c>
      <c r="G5323" s="15"/>
      <c r="H5323" s="15">
        <f t="shared" si="188"/>
        <v>27</v>
      </c>
      <c r="I5323" s="198">
        <f t="shared" si="189"/>
        <v>5</v>
      </c>
    </row>
    <row r="5324" spans="1:9" x14ac:dyDescent="0.3">
      <c r="A5324" s="10">
        <v>43592</v>
      </c>
      <c r="B5324" s="11" t="s">
        <v>209</v>
      </c>
      <c r="C5324" s="11" t="s">
        <v>702</v>
      </c>
      <c r="D5324" s="11" t="s">
        <v>662</v>
      </c>
      <c r="E5324" s="11">
        <v>6804993</v>
      </c>
      <c r="F5324" s="15">
        <f>IF(ISBLANK($D5324),"",IF(ISBLANK($E5324),VLOOKUP($D5324,$J:$K,2,FALSE),VLOOKUP($E5324,'Daycare Packages'!$A:$G,7,FALSE)))</f>
        <v>26</v>
      </c>
      <c r="G5324" s="15"/>
      <c r="H5324" s="15">
        <f t="shared" si="188"/>
        <v>26</v>
      </c>
      <c r="I5324" s="198">
        <f t="shared" si="189"/>
        <v>5</v>
      </c>
    </row>
    <row r="5325" spans="1:9" x14ac:dyDescent="0.3">
      <c r="A5325" s="10">
        <v>43592</v>
      </c>
      <c r="B5325" s="11" t="s">
        <v>122</v>
      </c>
      <c r="C5325" s="11" t="s">
        <v>740</v>
      </c>
      <c r="D5325" s="11" t="s">
        <v>662</v>
      </c>
      <c r="E5325" s="11">
        <v>6734317</v>
      </c>
      <c r="F5325" s="15">
        <f>IF(ISBLANK($D5325),"",IF(ISBLANK($E5325),VLOOKUP($D5325,$J:$K,2,FALSE),VLOOKUP($E5325,'Daycare Packages'!$A:$G,7,FALSE)))</f>
        <v>22</v>
      </c>
      <c r="G5325" s="15"/>
      <c r="H5325" s="15">
        <f t="shared" si="188"/>
        <v>22</v>
      </c>
      <c r="I5325" s="198">
        <f t="shared" si="189"/>
        <v>5</v>
      </c>
    </row>
    <row r="5326" spans="1:9" x14ac:dyDescent="0.3">
      <c r="A5326" s="10">
        <v>43592</v>
      </c>
      <c r="B5326" s="11" t="s">
        <v>320</v>
      </c>
      <c r="C5326" s="11" t="s">
        <v>777</v>
      </c>
      <c r="D5326" s="11" t="s">
        <v>662</v>
      </c>
      <c r="F5326" s="15">
        <f>IF(ISBLANK($D5326),"",IF(ISBLANK($E5326),VLOOKUP($D5326,$J:$K,2,FALSE),VLOOKUP($E5326,'Daycare Packages'!$A:$G,7,FALSE)))</f>
        <v>30</v>
      </c>
      <c r="G5326" s="15"/>
      <c r="H5326" s="15">
        <f t="shared" si="188"/>
        <v>30</v>
      </c>
      <c r="I5326" s="198">
        <f t="shared" si="189"/>
        <v>5</v>
      </c>
    </row>
    <row r="5327" spans="1:9" x14ac:dyDescent="0.3">
      <c r="A5327" s="10">
        <v>43592</v>
      </c>
      <c r="B5327" s="11" t="s">
        <v>223</v>
      </c>
      <c r="C5327" s="11" t="s">
        <v>538</v>
      </c>
      <c r="D5327" s="11" t="s">
        <v>662</v>
      </c>
      <c r="F5327" s="15">
        <f>IF(ISBLANK($D5327),"",IF(ISBLANK($E5327),VLOOKUP($D5327,$J:$K,2,FALSE),VLOOKUP($E5327,'Daycare Packages'!$A:$G,7,FALSE)))</f>
        <v>30</v>
      </c>
      <c r="G5327" s="15"/>
      <c r="H5327" s="15">
        <f t="shared" si="188"/>
        <v>30</v>
      </c>
      <c r="I5327" s="198">
        <f t="shared" si="189"/>
        <v>5</v>
      </c>
    </row>
    <row r="5328" spans="1:9" x14ac:dyDescent="0.3">
      <c r="A5328" s="10">
        <v>43592</v>
      </c>
      <c r="B5328" s="11" t="s">
        <v>146</v>
      </c>
      <c r="C5328" s="11" t="s">
        <v>705</v>
      </c>
      <c r="D5328" s="11" t="s">
        <v>662</v>
      </c>
      <c r="E5328" s="11">
        <v>6690320</v>
      </c>
      <c r="F5328" s="15">
        <f>IF(ISBLANK($D5328),"",IF(ISBLANK($E5328),VLOOKUP($D5328,$J:$K,2,FALSE),VLOOKUP($E5328,'Daycare Packages'!$A:$G,7,FALSE)))</f>
        <v>22</v>
      </c>
      <c r="G5328" s="15"/>
      <c r="H5328" s="15">
        <f t="shared" si="188"/>
        <v>22</v>
      </c>
      <c r="I5328" s="198">
        <f t="shared" si="189"/>
        <v>5</v>
      </c>
    </row>
    <row r="5329" spans="1:9" x14ac:dyDescent="0.3">
      <c r="A5329" s="10">
        <v>43592</v>
      </c>
      <c r="B5329" s="11" t="s">
        <v>140</v>
      </c>
      <c r="C5329" s="11" t="s">
        <v>475</v>
      </c>
      <c r="D5329" s="11" t="s">
        <v>662</v>
      </c>
      <c r="E5329" s="11">
        <v>6849607</v>
      </c>
      <c r="F5329" s="15">
        <f>IF(ISBLANK($D5329),"",IF(ISBLANK($E5329),VLOOKUP($D5329,$J:$K,2,FALSE),VLOOKUP($E5329,'Daycare Packages'!$A:$G,7,FALSE)))</f>
        <v>26</v>
      </c>
      <c r="G5329" s="15"/>
      <c r="H5329" s="15">
        <f t="shared" si="188"/>
        <v>26</v>
      </c>
      <c r="I5329" s="198">
        <f t="shared" si="189"/>
        <v>5</v>
      </c>
    </row>
    <row r="5330" spans="1:9" x14ac:dyDescent="0.3">
      <c r="A5330" s="10">
        <v>43592</v>
      </c>
      <c r="B5330" s="11" t="s">
        <v>159</v>
      </c>
      <c r="C5330" s="11" t="s">
        <v>456</v>
      </c>
      <c r="D5330" s="11" t="s">
        <v>662</v>
      </c>
      <c r="E5330" s="11">
        <v>6737156</v>
      </c>
      <c r="F5330" s="15">
        <f>IF(ISBLANK($D5330),"",IF(ISBLANK($E5330),VLOOKUP($D5330,$J:$K,2,FALSE),VLOOKUP($E5330,'Daycare Packages'!$A:$G,7,FALSE)))</f>
        <v>25</v>
      </c>
      <c r="G5330" s="15"/>
      <c r="H5330" s="15">
        <f t="shared" si="188"/>
        <v>25</v>
      </c>
      <c r="I5330" s="198">
        <f t="shared" si="189"/>
        <v>5</v>
      </c>
    </row>
    <row r="5331" spans="1:9" x14ac:dyDescent="0.3">
      <c r="A5331" s="10">
        <v>43592</v>
      </c>
      <c r="B5331" s="11" t="s">
        <v>160</v>
      </c>
      <c r="C5331" s="11" t="s">
        <v>793</v>
      </c>
      <c r="D5331" s="11" t="s">
        <v>662</v>
      </c>
      <c r="E5331" s="11">
        <v>6790701</v>
      </c>
      <c r="F5331" s="15">
        <f>IF(ISBLANK($D5331),"",IF(ISBLANK($E5331),VLOOKUP($D5331,$J:$K,2,FALSE),VLOOKUP($E5331,'Daycare Packages'!$A:$G,7,FALSE)))</f>
        <v>25</v>
      </c>
      <c r="G5331" s="15"/>
      <c r="H5331" s="15">
        <f t="shared" si="188"/>
        <v>25</v>
      </c>
      <c r="I5331" s="198">
        <f t="shared" si="189"/>
        <v>5</v>
      </c>
    </row>
    <row r="5332" spans="1:9" x14ac:dyDescent="0.3">
      <c r="A5332" s="10">
        <v>43592</v>
      </c>
      <c r="B5332" s="11" t="s">
        <v>160</v>
      </c>
      <c r="C5332" s="11" t="s">
        <v>1469</v>
      </c>
      <c r="D5332" s="11" t="s">
        <v>662</v>
      </c>
      <c r="E5332" s="11">
        <v>6790701</v>
      </c>
      <c r="F5332" s="15">
        <f>IF(ISBLANK($D5332),"",IF(ISBLANK($E5332),VLOOKUP($D5332,$J:$K,2,FALSE),VLOOKUP($E5332,'Daycare Packages'!$A:$G,7,FALSE)))</f>
        <v>25</v>
      </c>
      <c r="G5332" s="15"/>
      <c r="H5332" s="15">
        <f t="shared" si="188"/>
        <v>25</v>
      </c>
      <c r="I5332" s="198">
        <f t="shared" si="189"/>
        <v>5</v>
      </c>
    </row>
    <row r="5333" spans="1:9" x14ac:dyDescent="0.3">
      <c r="A5333" s="10">
        <v>43592</v>
      </c>
      <c r="B5333" s="11" t="s">
        <v>173</v>
      </c>
      <c r="C5333" s="11" t="s">
        <v>791</v>
      </c>
      <c r="D5333" s="11" t="s">
        <v>662</v>
      </c>
      <c r="E5333" s="11">
        <v>6805887</v>
      </c>
      <c r="F5333" s="15">
        <f>IF(ISBLANK($D5333),"",IF(ISBLANK($E5333),VLOOKUP($D5333,$J:$K,2,FALSE),VLOOKUP($E5333,'Daycare Packages'!$A:$G,7,FALSE)))</f>
        <v>25</v>
      </c>
      <c r="G5333" s="15"/>
      <c r="H5333" s="15">
        <f t="shared" si="188"/>
        <v>25</v>
      </c>
      <c r="I5333" s="198">
        <f t="shared" si="189"/>
        <v>5</v>
      </c>
    </row>
    <row r="5334" spans="1:9" x14ac:dyDescent="0.3">
      <c r="A5334" s="10">
        <v>43592</v>
      </c>
      <c r="B5334" s="11" t="s">
        <v>186</v>
      </c>
      <c r="C5334" s="11" t="s">
        <v>561</v>
      </c>
      <c r="D5334" s="11" t="s">
        <v>659</v>
      </c>
      <c r="F5334" s="15">
        <f>IF(ISBLANK($D5334),"",IF(ISBLANK($E5334),VLOOKUP($D5334,$J:$K,2,FALSE),VLOOKUP($E5334,'Daycare Packages'!$A:$G,7,FALSE)))</f>
        <v>20</v>
      </c>
      <c r="G5334" s="15"/>
      <c r="H5334" s="15">
        <f t="shared" si="188"/>
        <v>20</v>
      </c>
      <c r="I5334" s="198">
        <f t="shared" si="189"/>
        <v>5</v>
      </c>
    </row>
    <row r="5335" spans="1:9" x14ac:dyDescent="0.3">
      <c r="A5335" s="10">
        <v>43592</v>
      </c>
      <c r="B5335" s="11" t="s">
        <v>700</v>
      </c>
      <c r="C5335" s="11" t="s">
        <v>701</v>
      </c>
      <c r="D5335" s="11" t="s">
        <v>662</v>
      </c>
      <c r="F5335" s="15">
        <f>IF(ISBLANK($D5335),"",IF(ISBLANK($E5335),VLOOKUP($D5335,$J:$K,2,FALSE),VLOOKUP($E5335,'Daycare Packages'!$A:$G,7,FALSE)))</f>
        <v>30</v>
      </c>
      <c r="G5335" s="15"/>
      <c r="H5335" s="15">
        <f t="shared" si="188"/>
        <v>30</v>
      </c>
      <c r="I5335" s="198">
        <f t="shared" si="189"/>
        <v>5</v>
      </c>
    </row>
    <row r="5336" spans="1:9" x14ac:dyDescent="0.3">
      <c r="A5336" s="10">
        <v>43592</v>
      </c>
      <c r="B5336" s="11" t="s">
        <v>156</v>
      </c>
      <c r="C5336" s="11" t="s">
        <v>479</v>
      </c>
      <c r="D5336" s="11" t="s">
        <v>662</v>
      </c>
      <c r="E5336" s="11">
        <v>6798024</v>
      </c>
      <c r="F5336" s="15">
        <f>IF(ISBLANK($D5336),"",IF(ISBLANK($E5336),VLOOKUP($D5336,$J:$K,2,FALSE),VLOOKUP($E5336,'Daycare Packages'!$A:$G,7,FALSE)))</f>
        <v>23</v>
      </c>
      <c r="G5336" s="15"/>
      <c r="H5336" s="15">
        <f t="shared" si="188"/>
        <v>23</v>
      </c>
      <c r="I5336" s="198">
        <f t="shared" si="189"/>
        <v>5</v>
      </c>
    </row>
    <row r="5337" spans="1:9" x14ac:dyDescent="0.3">
      <c r="A5337" s="10">
        <v>43592</v>
      </c>
      <c r="B5337" s="11" t="s">
        <v>162</v>
      </c>
      <c r="C5337" s="11" t="s">
        <v>676</v>
      </c>
      <c r="D5337" s="11" t="s">
        <v>662</v>
      </c>
      <c r="E5337" s="11">
        <v>6759400</v>
      </c>
      <c r="F5337" s="15">
        <f>IF(ISBLANK($D5337),"",IF(ISBLANK($E5337),VLOOKUP($D5337,$J:$K,2,FALSE),VLOOKUP($E5337,'Daycare Packages'!$A:$G,7,FALSE)))</f>
        <v>27</v>
      </c>
      <c r="G5337" s="15"/>
      <c r="H5337" s="15">
        <f t="shared" si="188"/>
        <v>27</v>
      </c>
      <c r="I5337" s="198">
        <f t="shared" si="189"/>
        <v>5</v>
      </c>
    </row>
    <row r="5338" spans="1:9" x14ac:dyDescent="0.3">
      <c r="A5338" s="10">
        <v>43592</v>
      </c>
      <c r="B5338" s="11" t="s">
        <v>137</v>
      </c>
      <c r="C5338" s="11" t="s">
        <v>693</v>
      </c>
      <c r="D5338" s="11" t="s">
        <v>662</v>
      </c>
      <c r="E5338" s="11">
        <v>6730873</v>
      </c>
      <c r="F5338" s="15">
        <f>IF(ISBLANK($D5338),"",IF(ISBLANK($E5338),VLOOKUP($D5338,$J:$K,2,FALSE),VLOOKUP($E5338,'Daycare Packages'!$A:$G,7,FALSE)))</f>
        <v>22</v>
      </c>
      <c r="G5338" s="15"/>
      <c r="H5338" s="15">
        <f t="shared" si="188"/>
        <v>22</v>
      </c>
      <c r="I5338" s="198">
        <f t="shared" si="189"/>
        <v>5</v>
      </c>
    </row>
    <row r="5339" spans="1:9" x14ac:dyDescent="0.3">
      <c r="A5339" s="10">
        <v>43592</v>
      </c>
      <c r="B5339" s="11" t="s">
        <v>138</v>
      </c>
      <c r="C5339" s="11" t="s">
        <v>573</v>
      </c>
      <c r="D5339" s="11" t="s">
        <v>662</v>
      </c>
      <c r="E5339" s="11">
        <v>6803103</v>
      </c>
      <c r="F5339" s="15">
        <f>IF(ISBLANK($D5339),"",IF(ISBLANK($E5339),VLOOKUP($D5339,$J:$K,2,FALSE),VLOOKUP($E5339,'Daycare Packages'!$A:$G,7,FALSE)))</f>
        <v>23</v>
      </c>
      <c r="G5339" s="15"/>
      <c r="H5339" s="15">
        <f t="shared" si="188"/>
        <v>23</v>
      </c>
      <c r="I5339" s="198">
        <f t="shared" si="189"/>
        <v>5</v>
      </c>
    </row>
    <row r="5340" spans="1:9" x14ac:dyDescent="0.3">
      <c r="A5340" s="10">
        <v>43592</v>
      </c>
      <c r="B5340" s="11" t="s">
        <v>166</v>
      </c>
      <c r="C5340" s="11" t="s">
        <v>744</v>
      </c>
      <c r="D5340" s="11" t="s">
        <v>662</v>
      </c>
      <c r="E5340" s="11">
        <v>6735012</v>
      </c>
      <c r="F5340" s="15">
        <f>IF(ISBLANK($D5340),"",IF(ISBLANK($E5340),VLOOKUP($D5340,$J:$K,2,FALSE),VLOOKUP($E5340,'Daycare Packages'!$A:$G,7,FALSE)))</f>
        <v>24</v>
      </c>
      <c r="G5340" s="15"/>
      <c r="H5340" s="15">
        <f t="shared" si="188"/>
        <v>24</v>
      </c>
      <c r="I5340" s="198">
        <f t="shared" si="189"/>
        <v>5</v>
      </c>
    </row>
    <row r="5341" spans="1:9" x14ac:dyDescent="0.3">
      <c r="A5341" s="10">
        <v>43592</v>
      </c>
      <c r="B5341" s="11" t="s">
        <v>843</v>
      </c>
      <c r="C5341" s="11" t="s">
        <v>844</v>
      </c>
      <c r="D5341" s="11" t="s">
        <v>662</v>
      </c>
      <c r="E5341" s="11">
        <v>6846368</v>
      </c>
      <c r="F5341" s="15">
        <f>IF(ISBLANK($D5341),"",IF(ISBLANK($E5341),VLOOKUP($D5341,$J:$K,2,FALSE),VLOOKUP($E5341,'Daycare Packages'!$A:$G,7,FALSE)))</f>
        <v>23</v>
      </c>
      <c r="G5341" s="15"/>
      <c r="H5341" s="15">
        <f t="shared" si="188"/>
        <v>23</v>
      </c>
      <c r="I5341" s="198">
        <f t="shared" si="189"/>
        <v>5</v>
      </c>
    </row>
    <row r="5342" spans="1:9" x14ac:dyDescent="0.3">
      <c r="A5342" s="10">
        <v>43592</v>
      </c>
      <c r="B5342" s="11" t="s">
        <v>174</v>
      </c>
      <c r="C5342" s="11" t="s">
        <v>432</v>
      </c>
      <c r="D5342" s="11" t="s">
        <v>662</v>
      </c>
      <c r="F5342" s="15">
        <f>IF(ISBLANK($D5342),"",IF(ISBLANK($E5342),VLOOKUP($D5342,$J:$K,2,FALSE),VLOOKUP($E5342,'Daycare Packages'!$A:$G,7,FALSE)))</f>
        <v>30</v>
      </c>
      <c r="G5342" s="15"/>
      <c r="H5342" s="15">
        <f t="shared" si="188"/>
        <v>30</v>
      </c>
      <c r="I5342" s="198">
        <f t="shared" si="189"/>
        <v>5</v>
      </c>
    </row>
    <row r="5343" spans="1:9" x14ac:dyDescent="0.3">
      <c r="A5343" s="10">
        <v>43592</v>
      </c>
      <c r="B5343" s="11" t="s">
        <v>989</v>
      </c>
      <c r="C5343" s="11" t="s">
        <v>765</v>
      </c>
      <c r="D5343" s="11" t="s">
        <v>662</v>
      </c>
      <c r="F5343" s="15">
        <f>IF(ISBLANK($D5343),"",IF(ISBLANK($E5343),VLOOKUP($D5343,$J:$K,2,FALSE),VLOOKUP($E5343,'Daycare Packages'!$A:$G,7,FALSE)))</f>
        <v>30</v>
      </c>
      <c r="G5343" s="15"/>
      <c r="H5343" s="15">
        <f t="shared" si="188"/>
        <v>30</v>
      </c>
      <c r="I5343" s="198">
        <f t="shared" si="189"/>
        <v>5</v>
      </c>
    </row>
    <row r="5344" spans="1:9" x14ac:dyDescent="0.3">
      <c r="A5344" s="10">
        <v>43592</v>
      </c>
      <c r="B5344" s="11" t="s">
        <v>282</v>
      </c>
      <c r="C5344" s="11" t="s">
        <v>735</v>
      </c>
      <c r="D5344" s="11" t="s">
        <v>662</v>
      </c>
      <c r="F5344" s="15">
        <f>IF(ISBLANK($D5344),"",IF(ISBLANK($E5344),VLOOKUP($D5344,$J:$K,2,FALSE),VLOOKUP($E5344,'Daycare Packages'!$A:$G,7,FALSE)))</f>
        <v>30</v>
      </c>
      <c r="G5344" s="15"/>
      <c r="H5344" s="15">
        <f t="shared" si="188"/>
        <v>30</v>
      </c>
      <c r="I5344" s="198">
        <f t="shared" si="189"/>
        <v>5</v>
      </c>
    </row>
    <row r="5345" spans="1:9" x14ac:dyDescent="0.3">
      <c r="A5345" s="10">
        <v>43592</v>
      </c>
      <c r="B5345" s="11" t="s">
        <v>340</v>
      </c>
      <c r="C5345" s="11" t="s">
        <v>745</v>
      </c>
      <c r="D5345" s="11" t="s">
        <v>662</v>
      </c>
      <c r="F5345" s="15">
        <f>IF(ISBLANK($D5345),"",IF(ISBLANK($E5345),VLOOKUP($D5345,$J:$K,2,FALSE),VLOOKUP($E5345,'Daycare Packages'!$A:$G,7,FALSE)))</f>
        <v>30</v>
      </c>
      <c r="G5345" s="15">
        <v>-3.6</v>
      </c>
      <c r="H5345" s="15">
        <f t="shared" si="188"/>
        <v>26.4</v>
      </c>
      <c r="I5345" s="198">
        <f t="shared" si="189"/>
        <v>5</v>
      </c>
    </row>
    <row r="5346" spans="1:9" x14ac:dyDescent="0.3">
      <c r="A5346" s="10">
        <v>43592</v>
      </c>
      <c r="B5346" s="11" t="s">
        <v>340</v>
      </c>
      <c r="C5346" s="11" t="s">
        <v>746</v>
      </c>
      <c r="D5346" s="11" t="s">
        <v>662</v>
      </c>
      <c r="F5346" s="15">
        <f>IF(ISBLANK($D5346),"",IF(ISBLANK($E5346),VLOOKUP($D5346,$J:$K,2,FALSE),VLOOKUP($E5346,'Daycare Packages'!$A:$G,7,FALSE)))</f>
        <v>30</v>
      </c>
      <c r="G5346" s="15">
        <v>-3.6</v>
      </c>
      <c r="H5346" s="15">
        <f t="shared" si="188"/>
        <v>26.4</v>
      </c>
      <c r="I5346" s="198">
        <f t="shared" si="189"/>
        <v>5</v>
      </c>
    </row>
    <row r="5347" spans="1:9" x14ac:dyDescent="0.3">
      <c r="A5347" s="10">
        <v>43592</v>
      </c>
      <c r="B5347" s="11" t="s">
        <v>163</v>
      </c>
      <c r="C5347" s="11" t="s">
        <v>805</v>
      </c>
      <c r="D5347" s="11" t="s">
        <v>662</v>
      </c>
      <c r="E5347" s="11">
        <v>6815937</v>
      </c>
      <c r="F5347" s="15">
        <f>IF(ISBLANK($D5347),"",IF(ISBLANK($E5347),VLOOKUP($D5347,$J:$K,2,FALSE),VLOOKUP($E5347,'Daycare Packages'!$A:$G,7,FALSE)))</f>
        <v>27</v>
      </c>
      <c r="G5347" s="15"/>
      <c r="H5347" s="15">
        <f t="shared" si="188"/>
        <v>27</v>
      </c>
      <c r="I5347" s="198">
        <f t="shared" si="189"/>
        <v>5</v>
      </c>
    </row>
    <row r="5348" spans="1:9" x14ac:dyDescent="0.3">
      <c r="A5348" s="10">
        <v>43592</v>
      </c>
      <c r="B5348" s="11" t="s">
        <v>189</v>
      </c>
      <c r="C5348" s="11" t="s">
        <v>638</v>
      </c>
      <c r="D5348" s="11" t="s">
        <v>662</v>
      </c>
      <c r="E5348" s="11">
        <v>6725260</v>
      </c>
      <c r="F5348" s="15">
        <f>IF(ISBLANK($D5348),"",IF(ISBLANK($E5348),VLOOKUP($D5348,$J:$K,2,FALSE),VLOOKUP($E5348,'Daycare Packages'!$A:$G,7,FALSE)))</f>
        <v>22</v>
      </c>
      <c r="G5348" s="15"/>
      <c r="H5348" s="15">
        <f t="shared" si="188"/>
        <v>22</v>
      </c>
      <c r="I5348" s="198">
        <f t="shared" si="189"/>
        <v>5</v>
      </c>
    </row>
    <row r="5349" spans="1:9" x14ac:dyDescent="0.3">
      <c r="A5349" s="10">
        <v>43592</v>
      </c>
      <c r="B5349" s="11" t="s">
        <v>141</v>
      </c>
      <c r="C5349" s="11" t="s">
        <v>564</v>
      </c>
      <c r="D5349" s="11" t="s">
        <v>662</v>
      </c>
      <c r="E5349" s="11">
        <v>6820926</v>
      </c>
      <c r="F5349" s="15">
        <f>IF(ISBLANK($D5349),"",IF(ISBLANK($E5349),VLOOKUP($D5349,$J:$K,2,FALSE),VLOOKUP($E5349,'Daycare Packages'!$A:$G,7,FALSE)))</f>
        <v>26</v>
      </c>
      <c r="G5349" s="15"/>
      <c r="H5349" s="15">
        <f t="shared" si="188"/>
        <v>26</v>
      </c>
      <c r="I5349" s="198">
        <f t="shared" si="189"/>
        <v>5</v>
      </c>
    </row>
    <row r="5350" spans="1:9" x14ac:dyDescent="0.3">
      <c r="A5350" s="10">
        <v>43592</v>
      </c>
      <c r="B5350" s="11" t="s">
        <v>468</v>
      </c>
      <c r="C5350" s="11" t="s">
        <v>469</v>
      </c>
      <c r="D5350" s="11" t="s">
        <v>662</v>
      </c>
      <c r="F5350" s="15">
        <f>IF(ISBLANK($D5350),"",IF(ISBLANK($E5350),VLOOKUP($D5350,$J:$K,2,FALSE),VLOOKUP($E5350,'Daycare Packages'!$A:$G,7,FALSE)))</f>
        <v>30</v>
      </c>
      <c r="G5350" s="15"/>
      <c r="H5350" s="15">
        <f t="shared" si="188"/>
        <v>30</v>
      </c>
      <c r="I5350" s="198">
        <f t="shared" si="189"/>
        <v>5</v>
      </c>
    </row>
    <row r="5351" spans="1:9" x14ac:dyDescent="0.3">
      <c r="A5351" s="10">
        <v>43592</v>
      </c>
      <c r="B5351" s="11" t="s">
        <v>783</v>
      </c>
      <c r="C5351" s="11" t="s">
        <v>514</v>
      </c>
      <c r="D5351" s="11" t="s">
        <v>662</v>
      </c>
      <c r="F5351" s="15">
        <f>IF(ISBLANK($D5351),"",IF(ISBLANK($E5351),VLOOKUP($D5351,$J:$K,2,FALSE),VLOOKUP($E5351,'Daycare Packages'!$A:$G,7,FALSE)))</f>
        <v>30</v>
      </c>
      <c r="G5351" s="15"/>
      <c r="H5351" s="15">
        <f t="shared" si="188"/>
        <v>30</v>
      </c>
      <c r="I5351" s="198">
        <f t="shared" si="189"/>
        <v>5</v>
      </c>
    </row>
    <row r="5352" spans="1:9" x14ac:dyDescent="0.3">
      <c r="A5352" s="10">
        <v>43592</v>
      </c>
      <c r="B5352" s="11" t="s">
        <v>133</v>
      </c>
      <c r="C5352" s="11" t="s">
        <v>712</v>
      </c>
      <c r="D5352" s="11" t="s">
        <v>662</v>
      </c>
      <c r="E5352" s="11">
        <v>6770212</v>
      </c>
      <c r="F5352" s="15">
        <f>IF(ISBLANK($D5352),"",IF(ISBLANK($E5352),VLOOKUP($D5352,$J:$K,2,FALSE),VLOOKUP($E5352,'Daycare Packages'!$A:$G,7,FALSE)))</f>
        <v>26</v>
      </c>
      <c r="G5352" s="15"/>
      <c r="H5352" s="15">
        <f t="shared" si="188"/>
        <v>26</v>
      </c>
      <c r="I5352" s="198">
        <f t="shared" si="189"/>
        <v>5</v>
      </c>
    </row>
    <row r="5353" spans="1:9" x14ac:dyDescent="0.3">
      <c r="A5353" s="10">
        <v>43592</v>
      </c>
      <c r="B5353" s="11" t="s">
        <v>663</v>
      </c>
      <c r="C5353" s="11" t="s">
        <v>665</v>
      </c>
      <c r="D5353" s="11" t="s">
        <v>662</v>
      </c>
      <c r="F5353" s="15">
        <f>IF(ISBLANK($D5353),"",IF(ISBLANK($E5353),VLOOKUP($D5353,$J:$K,2,FALSE),VLOOKUP($E5353,'Daycare Packages'!$A:$G,7,FALSE)))</f>
        <v>30</v>
      </c>
      <c r="G5353" s="15"/>
      <c r="H5353" s="15">
        <f t="shared" si="188"/>
        <v>30</v>
      </c>
      <c r="I5353" s="198">
        <f t="shared" si="189"/>
        <v>5</v>
      </c>
    </row>
    <row r="5354" spans="1:9" x14ac:dyDescent="0.3">
      <c r="A5354" s="55">
        <v>43592</v>
      </c>
      <c r="B5354" s="56" t="s">
        <v>663</v>
      </c>
      <c r="C5354" s="56" t="s">
        <v>664</v>
      </c>
      <c r="D5354" s="56" t="s">
        <v>662</v>
      </c>
      <c r="E5354" s="56"/>
      <c r="F5354" s="59">
        <f>IF(ISBLANK($D5354),"",IF(ISBLANK($E5354),VLOOKUP($D5354,$J:$K,2,FALSE),VLOOKUP($E5354,'Daycare Packages'!$A:$G,7,FALSE)))</f>
        <v>30</v>
      </c>
      <c r="G5354" s="59"/>
      <c r="H5354" s="59">
        <f t="shared" si="188"/>
        <v>30</v>
      </c>
      <c r="I5354" s="198">
        <f t="shared" si="189"/>
        <v>5</v>
      </c>
    </row>
    <row r="5355" spans="1:9" x14ac:dyDescent="0.3">
      <c r="A5355" s="10">
        <v>43593</v>
      </c>
      <c r="B5355" s="11" t="s">
        <v>1470</v>
      </c>
      <c r="C5355" s="11" t="s">
        <v>487</v>
      </c>
      <c r="D5355" s="11" t="s">
        <v>671</v>
      </c>
      <c r="F5355" s="15">
        <f>IF(ISBLANK($D5355),"",IF(ISBLANK($E5355),VLOOKUP($D5355,$J:$K,2,FALSE),VLOOKUP($E5355,'Daycare Packages'!$A:$G,7,FALSE)))</f>
        <v>0</v>
      </c>
      <c r="G5355" s="15"/>
      <c r="H5355" s="15">
        <f t="shared" si="188"/>
        <v>0</v>
      </c>
      <c r="I5355" s="198">
        <f t="shared" si="189"/>
        <v>5</v>
      </c>
    </row>
    <row r="5356" spans="1:9" x14ac:dyDescent="0.3">
      <c r="A5356" s="10">
        <v>43593</v>
      </c>
      <c r="B5356" s="11" t="s">
        <v>667</v>
      </c>
      <c r="C5356" s="11" t="s">
        <v>886</v>
      </c>
      <c r="D5356" s="11" t="s">
        <v>659</v>
      </c>
      <c r="F5356" s="15">
        <f>IF(ISBLANK($D5356),"",IF(ISBLANK($E5356),VLOOKUP($D5356,$J:$K,2,FALSE),VLOOKUP($E5356,'Daycare Packages'!$A:$G,7,FALSE)))</f>
        <v>20</v>
      </c>
      <c r="G5356" s="15"/>
      <c r="H5356" s="15">
        <f t="shared" si="188"/>
        <v>20</v>
      </c>
      <c r="I5356" s="198">
        <f t="shared" si="189"/>
        <v>5</v>
      </c>
    </row>
    <row r="5357" spans="1:9" x14ac:dyDescent="0.3">
      <c r="A5357" s="10">
        <v>43593</v>
      </c>
      <c r="B5357" s="11" t="s">
        <v>201</v>
      </c>
      <c r="C5357" s="11" t="s">
        <v>672</v>
      </c>
      <c r="D5357" s="11" t="s">
        <v>659</v>
      </c>
      <c r="E5357" s="11">
        <v>6818381</v>
      </c>
      <c r="F5357" s="15">
        <f>IF(ISBLANK($D5357),"",IF(ISBLANK($E5357),VLOOKUP($D5357,$J:$K,2,FALSE),VLOOKUP($E5357,'Daycare Packages'!$A:$G,7,FALSE)))</f>
        <v>19</v>
      </c>
      <c r="G5357" s="15"/>
      <c r="H5357" s="15">
        <f t="shared" si="188"/>
        <v>19</v>
      </c>
      <c r="I5357" s="198">
        <f t="shared" si="189"/>
        <v>5</v>
      </c>
    </row>
    <row r="5358" spans="1:9" x14ac:dyDescent="0.3">
      <c r="A5358" s="10">
        <v>43593</v>
      </c>
      <c r="B5358" s="11" t="s">
        <v>828</v>
      </c>
      <c r="C5358" s="11" t="s">
        <v>829</v>
      </c>
      <c r="D5358" s="11" t="s">
        <v>659</v>
      </c>
      <c r="F5358" s="15">
        <f>IF(ISBLANK($D5358),"",IF(ISBLANK($E5358),VLOOKUP($D5358,$J:$K,2,FALSE),VLOOKUP($E5358,'Daycare Packages'!$A:$G,7,FALSE)))</f>
        <v>20</v>
      </c>
      <c r="G5358" s="15"/>
      <c r="H5358" s="15">
        <f t="shared" si="188"/>
        <v>20</v>
      </c>
      <c r="I5358" s="198">
        <f t="shared" si="189"/>
        <v>5</v>
      </c>
    </row>
    <row r="5359" spans="1:9" x14ac:dyDescent="0.3">
      <c r="A5359" s="10">
        <v>43593</v>
      </c>
      <c r="B5359" s="11" t="s">
        <v>1165</v>
      </c>
      <c r="C5359" s="11" t="s">
        <v>1166</v>
      </c>
      <c r="D5359" s="11" t="s">
        <v>659</v>
      </c>
      <c r="E5359" s="11">
        <v>6815839</v>
      </c>
      <c r="F5359" s="15">
        <f>IF(ISBLANK($D5359),"",IF(ISBLANK($E5359),VLOOKUP($D5359,$J:$K,2,FALSE),VLOOKUP($E5359,'Daycare Packages'!$A:$G,7,FALSE)))</f>
        <v>18</v>
      </c>
      <c r="G5359" s="15"/>
      <c r="H5359" s="15">
        <f t="shared" si="188"/>
        <v>18</v>
      </c>
      <c r="I5359" s="198">
        <f t="shared" si="189"/>
        <v>5</v>
      </c>
    </row>
    <row r="5360" spans="1:9" x14ac:dyDescent="0.3">
      <c r="A5360" s="10">
        <v>43593</v>
      </c>
      <c r="B5360" s="11" t="s">
        <v>1070</v>
      </c>
      <c r="C5360" s="11" t="s">
        <v>1071</v>
      </c>
      <c r="D5360" s="11" t="s">
        <v>662</v>
      </c>
      <c r="E5360" s="11">
        <v>6778214</v>
      </c>
      <c r="F5360" s="15">
        <f>IF(ISBLANK($D5360),"",IF(ISBLANK($E5360),VLOOKUP($D5360,$J:$K,2,FALSE),VLOOKUP($E5360,'Daycare Packages'!$A:$G,7,FALSE)))</f>
        <v>27</v>
      </c>
      <c r="G5360" s="15"/>
      <c r="H5360" s="15">
        <f t="shared" si="188"/>
        <v>27</v>
      </c>
      <c r="I5360" s="198">
        <f t="shared" si="189"/>
        <v>5</v>
      </c>
    </row>
    <row r="5361" spans="1:9" x14ac:dyDescent="0.3">
      <c r="A5361" s="10">
        <v>43593</v>
      </c>
      <c r="B5361" s="11" t="s">
        <v>1352</v>
      </c>
      <c r="C5361" s="11" t="s">
        <v>1353</v>
      </c>
      <c r="D5361" s="11" t="s">
        <v>662</v>
      </c>
      <c r="E5361" s="11">
        <v>6849235</v>
      </c>
      <c r="F5361" s="15">
        <f>IF(ISBLANK($D5361),"",IF(ISBLANK($E5361),VLOOKUP($D5361,$J:$K,2,FALSE),VLOOKUP($E5361,'Daycare Packages'!$A:$G,7,FALSE)))</f>
        <v>27</v>
      </c>
      <c r="G5361" s="15"/>
      <c r="H5361" s="15">
        <f t="shared" si="188"/>
        <v>27</v>
      </c>
      <c r="I5361" s="198">
        <f t="shared" si="189"/>
        <v>5</v>
      </c>
    </row>
    <row r="5362" spans="1:9" x14ac:dyDescent="0.3">
      <c r="A5362" s="10">
        <v>43593</v>
      </c>
      <c r="B5362" s="11" t="s">
        <v>677</v>
      </c>
      <c r="C5362" s="11" t="s">
        <v>1295</v>
      </c>
      <c r="D5362" s="11" t="s">
        <v>662</v>
      </c>
      <c r="F5362" s="15">
        <f>IF(ISBLANK($D5362),"",IF(ISBLANK($E5362),VLOOKUP($D5362,$J:$K,2,FALSE),VLOOKUP($E5362,'Daycare Packages'!$A:$G,7,FALSE)))</f>
        <v>30</v>
      </c>
      <c r="G5362" s="15"/>
      <c r="H5362" s="15">
        <f t="shared" si="188"/>
        <v>30</v>
      </c>
      <c r="I5362" s="198">
        <f t="shared" si="189"/>
        <v>5</v>
      </c>
    </row>
    <row r="5363" spans="1:9" x14ac:dyDescent="0.3">
      <c r="A5363" s="10">
        <v>43593</v>
      </c>
      <c r="B5363" s="11" t="s">
        <v>184</v>
      </c>
      <c r="C5363" s="11" t="s">
        <v>396</v>
      </c>
      <c r="D5363" s="11" t="s">
        <v>662</v>
      </c>
      <c r="E5363" s="11">
        <v>6804658</v>
      </c>
      <c r="F5363" s="15">
        <f>IF(ISBLANK($D5363),"",IF(ISBLANK($E5363),VLOOKUP($D5363,$J:$K,2,FALSE),VLOOKUP($E5363,'Daycare Packages'!$A:$G,7,FALSE)))</f>
        <v>25</v>
      </c>
      <c r="G5363" s="15"/>
      <c r="H5363" s="15">
        <f t="shared" si="188"/>
        <v>25</v>
      </c>
      <c r="I5363" s="198">
        <f t="shared" si="189"/>
        <v>5</v>
      </c>
    </row>
    <row r="5364" spans="1:9" x14ac:dyDescent="0.3">
      <c r="A5364" s="10">
        <v>43593</v>
      </c>
      <c r="B5364" s="11" t="s">
        <v>184</v>
      </c>
      <c r="C5364" s="11" t="s">
        <v>679</v>
      </c>
      <c r="D5364" s="11" t="s">
        <v>662</v>
      </c>
      <c r="E5364" s="11">
        <v>6804658</v>
      </c>
      <c r="F5364" s="15">
        <f>IF(ISBLANK($D5364),"",IF(ISBLANK($E5364),VLOOKUP($D5364,$J:$K,2,FALSE),VLOOKUP($E5364,'Daycare Packages'!$A:$G,7,FALSE)))</f>
        <v>25</v>
      </c>
      <c r="G5364" s="15"/>
      <c r="H5364" s="15">
        <f t="shared" si="188"/>
        <v>25</v>
      </c>
      <c r="I5364" s="198">
        <f t="shared" si="189"/>
        <v>5</v>
      </c>
    </row>
    <row r="5365" spans="1:9" x14ac:dyDescent="0.3">
      <c r="A5365" s="10">
        <v>43593</v>
      </c>
      <c r="B5365" s="11" t="s">
        <v>1068</v>
      </c>
      <c r="C5365" s="11" t="s">
        <v>735</v>
      </c>
      <c r="D5365" s="11" t="s">
        <v>662</v>
      </c>
      <c r="F5365" s="15">
        <f>IF(ISBLANK($D5365),"",IF(ISBLANK($E5365),VLOOKUP($D5365,$J:$K,2,FALSE),VLOOKUP($E5365,'Daycare Packages'!$A:$G,7,FALSE)))</f>
        <v>30</v>
      </c>
      <c r="G5365" s="15"/>
      <c r="H5365" s="15">
        <f t="shared" si="188"/>
        <v>30</v>
      </c>
      <c r="I5365" s="198">
        <f t="shared" si="189"/>
        <v>5</v>
      </c>
    </row>
    <row r="5366" spans="1:9" x14ac:dyDescent="0.3">
      <c r="A5366" s="10">
        <v>43593</v>
      </c>
      <c r="B5366" s="11" t="s">
        <v>1305</v>
      </c>
      <c r="C5366" s="11" t="s">
        <v>1306</v>
      </c>
      <c r="D5366" s="11" t="s">
        <v>662</v>
      </c>
      <c r="F5366" s="15">
        <f>IF(ISBLANK($D5366),"",IF(ISBLANK($E5366),VLOOKUP($D5366,$J:$K,2,FALSE),VLOOKUP($E5366,'Daycare Packages'!$A:$G,7,FALSE)))</f>
        <v>30</v>
      </c>
      <c r="G5366" s="15"/>
      <c r="H5366" s="15">
        <f t="shared" si="188"/>
        <v>30</v>
      </c>
      <c r="I5366" s="198">
        <f t="shared" si="189"/>
        <v>5</v>
      </c>
    </row>
    <row r="5367" spans="1:9" x14ac:dyDescent="0.3">
      <c r="A5367" s="10">
        <v>43593</v>
      </c>
      <c r="B5367" s="11" t="s">
        <v>891</v>
      </c>
      <c r="C5367" s="11" t="s">
        <v>804</v>
      </c>
      <c r="D5367" s="11" t="s">
        <v>662</v>
      </c>
      <c r="F5367" s="15">
        <f>IF(ISBLANK($D5367),"",IF(ISBLANK($E5367),VLOOKUP($D5367,$J:$K,2,FALSE),VLOOKUP($E5367,'Daycare Packages'!$A:$G,7,FALSE)))</f>
        <v>30</v>
      </c>
      <c r="G5367" s="15"/>
      <c r="H5367" s="15">
        <f t="shared" si="188"/>
        <v>30</v>
      </c>
      <c r="I5367" s="198">
        <f t="shared" si="189"/>
        <v>5</v>
      </c>
    </row>
    <row r="5368" spans="1:9" x14ac:dyDescent="0.3">
      <c r="A5368" s="10">
        <v>43593</v>
      </c>
      <c r="B5368" s="11" t="s">
        <v>626</v>
      </c>
      <c r="C5368" s="11" t="s">
        <v>627</v>
      </c>
      <c r="D5368" s="11" t="s">
        <v>662</v>
      </c>
      <c r="F5368" s="15">
        <f>IF(ISBLANK($D5368),"",IF(ISBLANK($E5368),VLOOKUP($D5368,$J:$K,2,FALSE),VLOOKUP($E5368,'Daycare Packages'!$A:$G,7,FALSE)))</f>
        <v>30</v>
      </c>
      <c r="G5368" s="15"/>
      <c r="H5368" s="15">
        <f t="shared" si="188"/>
        <v>30</v>
      </c>
      <c r="I5368" s="198">
        <f t="shared" si="189"/>
        <v>5</v>
      </c>
    </row>
    <row r="5369" spans="1:9" x14ac:dyDescent="0.3">
      <c r="A5369" s="10">
        <v>43593</v>
      </c>
      <c r="B5369" s="11" t="s">
        <v>1471</v>
      </c>
      <c r="C5369" s="11" t="s">
        <v>1472</v>
      </c>
      <c r="D5369" s="11" t="s">
        <v>659</v>
      </c>
      <c r="F5369" s="15">
        <f>IF(ISBLANK($D5369),"",IF(ISBLANK($E5369),VLOOKUP($D5369,$J:$K,2,FALSE),VLOOKUP($E5369,'Daycare Packages'!$A:$G,7,FALSE)))</f>
        <v>20</v>
      </c>
      <c r="G5369" s="15"/>
      <c r="H5369" s="15">
        <f t="shared" si="188"/>
        <v>20</v>
      </c>
      <c r="I5369" s="198">
        <f t="shared" si="189"/>
        <v>5</v>
      </c>
    </row>
    <row r="5370" spans="1:9" x14ac:dyDescent="0.3">
      <c r="A5370" s="10">
        <v>43593</v>
      </c>
      <c r="B5370" s="11" t="s">
        <v>1471</v>
      </c>
      <c r="C5370" s="11" t="s">
        <v>395</v>
      </c>
      <c r="D5370" s="11" t="s">
        <v>659</v>
      </c>
      <c r="F5370" s="15">
        <f>IF(ISBLANK($D5370),"",IF(ISBLANK($E5370),VLOOKUP($D5370,$J:$K,2,FALSE),VLOOKUP($E5370,'Daycare Packages'!$A:$G,7,FALSE)))</f>
        <v>20</v>
      </c>
      <c r="G5370" s="15"/>
      <c r="H5370" s="15">
        <f t="shared" si="188"/>
        <v>20</v>
      </c>
      <c r="I5370" s="198">
        <f t="shared" si="189"/>
        <v>5</v>
      </c>
    </row>
    <row r="5371" spans="1:9" x14ac:dyDescent="0.3">
      <c r="A5371" s="10">
        <v>43593</v>
      </c>
      <c r="B5371" s="11" t="s">
        <v>663</v>
      </c>
      <c r="C5371" s="11" t="s">
        <v>665</v>
      </c>
      <c r="D5371" s="11" t="s">
        <v>662</v>
      </c>
      <c r="F5371" s="15">
        <f>IF(ISBLANK($D5371),"",IF(ISBLANK($E5371),VLOOKUP($D5371,$J:$K,2,FALSE),VLOOKUP($E5371,'Daycare Packages'!$A:$G,7,FALSE)))</f>
        <v>30</v>
      </c>
      <c r="G5371" s="15"/>
      <c r="H5371" s="15">
        <f t="shared" si="188"/>
        <v>30</v>
      </c>
      <c r="I5371" s="198">
        <f t="shared" si="189"/>
        <v>5</v>
      </c>
    </row>
    <row r="5372" spans="1:9" x14ac:dyDescent="0.3">
      <c r="A5372" s="10">
        <v>43593</v>
      </c>
      <c r="B5372" s="11" t="s">
        <v>663</v>
      </c>
      <c r="C5372" s="11" t="s">
        <v>664</v>
      </c>
      <c r="D5372" s="11" t="s">
        <v>662</v>
      </c>
      <c r="F5372" s="15">
        <f>IF(ISBLANK($D5372),"",IF(ISBLANK($E5372),VLOOKUP($D5372,$J:$K,2,FALSE),VLOOKUP($E5372,'Daycare Packages'!$A:$G,7,FALSE)))</f>
        <v>30</v>
      </c>
      <c r="G5372" s="15"/>
      <c r="H5372" s="15">
        <f t="shared" si="188"/>
        <v>30</v>
      </c>
      <c r="I5372" s="198">
        <f t="shared" si="189"/>
        <v>5</v>
      </c>
    </row>
    <row r="5373" spans="1:9" x14ac:dyDescent="0.3">
      <c r="A5373" s="10">
        <v>43593</v>
      </c>
      <c r="B5373" s="11" t="s">
        <v>300</v>
      </c>
      <c r="C5373" s="11" t="s">
        <v>759</v>
      </c>
      <c r="D5373" s="11" t="s">
        <v>662</v>
      </c>
      <c r="F5373" s="15">
        <f>IF(ISBLANK($D5373),"",IF(ISBLANK($E5373),VLOOKUP($D5373,$J:$K,2,FALSE),VLOOKUP($E5373,'Daycare Packages'!$A:$G,7,FALSE)))</f>
        <v>30</v>
      </c>
      <c r="G5373" s="15"/>
      <c r="H5373" s="15">
        <f t="shared" si="188"/>
        <v>30</v>
      </c>
      <c r="I5373" s="198">
        <f t="shared" si="189"/>
        <v>5</v>
      </c>
    </row>
    <row r="5374" spans="1:9" x14ac:dyDescent="0.3">
      <c r="A5374" s="10">
        <v>43593</v>
      </c>
      <c r="B5374" s="11" t="s">
        <v>300</v>
      </c>
      <c r="C5374" s="11" t="s">
        <v>507</v>
      </c>
      <c r="D5374" s="11" t="s">
        <v>662</v>
      </c>
      <c r="F5374" s="15">
        <f>IF(ISBLANK($D5374),"",IF(ISBLANK($E5374),VLOOKUP($D5374,$J:$K,2,FALSE),VLOOKUP($E5374,'Daycare Packages'!$A:$G,7,FALSE)))</f>
        <v>30</v>
      </c>
      <c r="G5374" s="15"/>
      <c r="H5374" s="15">
        <f t="shared" si="188"/>
        <v>30</v>
      </c>
      <c r="I5374" s="198">
        <f t="shared" si="189"/>
        <v>5</v>
      </c>
    </row>
    <row r="5375" spans="1:9" x14ac:dyDescent="0.3">
      <c r="A5375" s="10">
        <v>43593</v>
      </c>
      <c r="B5375" s="11" t="s">
        <v>300</v>
      </c>
      <c r="C5375" s="11" t="s">
        <v>1455</v>
      </c>
      <c r="D5375" s="11" t="s">
        <v>662</v>
      </c>
      <c r="F5375" s="15">
        <f>IF(ISBLANK($D5375),"",IF(ISBLANK($E5375),VLOOKUP($D5375,$J:$K,2,FALSE),VLOOKUP($E5375,'Daycare Packages'!$A:$G,7,FALSE)))</f>
        <v>30</v>
      </c>
      <c r="G5375" s="15"/>
      <c r="H5375" s="15">
        <f t="shared" ref="H5375:H5387" si="190">IF(ISBLANK(D5375),"",SUM(F5375:G5375))</f>
        <v>30</v>
      </c>
      <c r="I5375" s="198">
        <f t="shared" si="189"/>
        <v>5</v>
      </c>
    </row>
    <row r="5376" spans="1:9" x14ac:dyDescent="0.3">
      <c r="A5376" s="10">
        <v>43593</v>
      </c>
      <c r="B5376" s="11" t="s">
        <v>225</v>
      </c>
      <c r="C5376" s="11" t="s">
        <v>719</v>
      </c>
      <c r="D5376" s="11" t="s">
        <v>662</v>
      </c>
      <c r="E5376" s="11">
        <v>6746411</v>
      </c>
      <c r="F5376" s="15">
        <f>IF(ISBLANK($D5376),"",IF(ISBLANK($E5376),VLOOKUP($D5376,$J:$K,2,FALSE),VLOOKUP($E5376,'Daycare Packages'!$A:$G,7,FALSE)))</f>
        <v>25</v>
      </c>
      <c r="G5376" s="15"/>
      <c r="H5376" s="15">
        <f t="shared" si="190"/>
        <v>25</v>
      </c>
      <c r="I5376" s="198">
        <f t="shared" si="189"/>
        <v>5</v>
      </c>
    </row>
    <row r="5377" spans="1:9" x14ac:dyDescent="0.3">
      <c r="A5377" s="10">
        <v>43593</v>
      </c>
      <c r="B5377" s="11" t="s">
        <v>213</v>
      </c>
      <c r="C5377" s="11" t="s">
        <v>675</v>
      </c>
      <c r="D5377" s="11" t="s">
        <v>662</v>
      </c>
      <c r="E5377" s="11">
        <v>6848854</v>
      </c>
      <c r="F5377" s="15">
        <f>IF(ISBLANK($D5377),"",IF(ISBLANK($E5377),VLOOKUP($D5377,$J:$K,2,FALSE),VLOOKUP($E5377,'Daycare Packages'!$A:$G,7,FALSE)))</f>
        <v>27</v>
      </c>
      <c r="G5377" s="15"/>
      <c r="H5377" s="15">
        <f t="shared" si="190"/>
        <v>27</v>
      </c>
      <c r="I5377" s="198">
        <f t="shared" si="189"/>
        <v>5</v>
      </c>
    </row>
    <row r="5378" spans="1:9" x14ac:dyDescent="0.3">
      <c r="A5378" s="10">
        <v>43593</v>
      </c>
      <c r="B5378" s="11" t="s">
        <v>688</v>
      </c>
      <c r="C5378" s="11" t="s">
        <v>754</v>
      </c>
      <c r="D5378" s="11" t="s">
        <v>662</v>
      </c>
      <c r="F5378" s="15">
        <f>IF(ISBLANK($D5378),"",IF(ISBLANK($E5378),VLOOKUP($D5378,$J:$K,2,FALSE),VLOOKUP($E5378,'Daycare Packages'!$A:$G,7,FALSE)))</f>
        <v>30</v>
      </c>
      <c r="G5378" s="15"/>
      <c r="H5378" s="15">
        <f t="shared" si="190"/>
        <v>30</v>
      </c>
      <c r="I5378" s="198">
        <f t="shared" si="189"/>
        <v>5</v>
      </c>
    </row>
    <row r="5379" spans="1:9" x14ac:dyDescent="0.3">
      <c r="A5379" s="10">
        <v>43593</v>
      </c>
      <c r="B5379" s="11" t="s">
        <v>197</v>
      </c>
      <c r="C5379" s="11" t="s">
        <v>754</v>
      </c>
      <c r="D5379" s="11" t="s">
        <v>662</v>
      </c>
      <c r="E5379" s="11">
        <v>6804085</v>
      </c>
      <c r="F5379" s="15">
        <f>IF(ISBLANK($D5379),"",IF(ISBLANK($E5379),VLOOKUP($D5379,$J:$K,2,FALSE),VLOOKUP($E5379,'Daycare Packages'!$A:$G,7,FALSE)))</f>
        <v>27</v>
      </c>
      <c r="G5379" s="15"/>
      <c r="H5379" s="15">
        <f t="shared" si="190"/>
        <v>27</v>
      </c>
      <c r="I5379" s="198">
        <f t="shared" ref="I5379:I5442" si="191">IF(A5379="",0,MONTH(A5379))</f>
        <v>5</v>
      </c>
    </row>
    <row r="5380" spans="1:9" x14ac:dyDescent="0.3">
      <c r="A5380" s="10">
        <v>43593</v>
      </c>
      <c r="B5380" s="11" t="s">
        <v>609</v>
      </c>
      <c r="C5380" s="11" t="s">
        <v>610</v>
      </c>
      <c r="D5380" s="11" t="s">
        <v>662</v>
      </c>
      <c r="E5380" s="11">
        <v>6373500</v>
      </c>
      <c r="F5380" s="15">
        <f>IF(ISBLANK($D5380),"",IF(ISBLANK($E5380),VLOOKUP($D5380,$J:$K,2,FALSE),VLOOKUP($E5380,'Daycare Packages'!$A:$G,7,FALSE)))</f>
        <v>22</v>
      </c>
      <c r="G5380" s="15"/>
      <c r="H5380" s="15">
        <f t="shared" si="190"/>
        <v>22</v>
      </c>
      <c r="I5380" s="198">
        <f t="shared" si="191"/>
        <v>5</v>
      </c>
    </row>
    <row r="5381" spans="1:9" x14ac:dyDescent="0.3">
      <c r="A5381" s="10">
        <v>43593</v>
      </c>
      <c r="B5381" s="11" t="s">
        <v>216</v>
      </c>
      <c r="C5381" s="11" t="s">
        <v>448</v>
      </c>
      <c r="D5381" s="11" t="s">
        <v>662</v>
      </c>
      <c r="E5381" s="11">
        <v>6850281</v>
      </c>
      <c r="F5381" s="15">
        <f>IF(ISBLANK($D5381),"",IF(ISBLANK($E5381),VLOOKUP($D5381,$J:$K,2,FALSE),VLOOKUP($E5381,'Daycare Packages'!$A:$G,7,FALSE)))</f>
        <v>27</v>
      </c>
      <c r="G5381" s="15"/>
      <c r="H5381" s="15">
        <f t="shared" si="190"/>
        <v>27</v>
      </c>
      <c r="I5381" s="198">
        <f t="shared" si="191"/>
        <v>5</v>
      </c>
    </row>
    <row r="5382" spans="1:9" x14ac:dyDescent="0.3">
      <c r="A5382" s="10">
        <v>43593</v>
      </c>
      <c r="B5382" s="11" t="s">
        <v>1121</v>
      </c>
      <c r="C5382" s="11" t="s">
        <v>878</v>
      </c>
      <c r="D5382" s="11" t="s">
        <v>662</v>
      </c>
      <c r="E5382" s="11">
        <v>6792732</v>
      </c>
      <c r="F5382" s="15">
        <f>IF(ISBLANK($D5382),"",IF(ISBLANK($E5382),VLOOKUP($D5382,$J:$K,2,FALSE),VLOOKUP($E5382,'Daycare Packages'!$A:$G,7,FALSE)))</f>
        <v>25</v>
      </c>
      <c r="G5382" s="15"/>
      <c r="H5382" s="15">
        <f t="shared" si="190"/>
        <v>25</v>
      </c>
      <c r="I5382" s="198">
        <f t="shared" si="191"/>
        <v>5</v>
      </c>
    </row>
    <row r="5383" spans="1:9" x14ac:dyDescent="0.3">
      <c r="A5383" s="10">
        <v>43593</v>
      </c>
      <c r="B5383" s="11" t="s">
        <v>195</v>
      </c>
      <c r="C5383" s="11" t="s">
        <v>474</v>
      </c>
      <c r="D5383" s="11" t="s">
        <v>662</v>
      </c>
      <c r="E5383" s="11">
        <v>6810397</v>
      </c>
      <c r="F5383" s="15">
        <f>IF(ISBLANK($D5383),"",IF(ISBLANK($E5383),VLOOKUP($D5383,$J:$K,2,FALSE),VLOOKUP($E5383,'Daycare Packages'!$A:$G,7,FALSE)))</f>
        <v>26</v>
      </c>
      <c r="G5383" s="15"/>
      <c r="H5383" s="15">
        <f t="shared" si="190"/>
        <v>26</v>
      </c>
      <c r="I5383" s="198">
        <f t="shared" si="191"/>
        <v>5</v>
      </c>
    </row>
    <row r="5384" spans="1:9" x14ac:dyDescent="0.3">
      <c r="A5384" s="10">
        <v>43593</v>
      </c>
      <c r="B5384" s="11" t="s">
        <v>195</v>
      </c>
      <c r="C5384" s="11" t="s">
        <v>735</v>
      </c>
      <c r="D5384" s="11" t="s">
        <v>662</v>
      </c>
      <c r="E5384" s="11">
        <v>6810397</v>
      </c>
      <c r="F5384" s="15">
        <f>IF(ISBLANK($D5384),"",IF(ISBLANK($E5384),VLOOKUP($D5384,$J:$K,2,FALSE),VLOOKUP($E5384,'Daycare Packages'!$A:$G,7,FALSE)))</f>
        <v>26</v>
      </c>
      <c r="G5384" s="15"/>
      <c r="H5384" s="15">
        <f t="shared" si="190"/>
        <v>26</v>
      </c>
      <c r="I5384" s="198">
        <f t="shared" si="191"/>
        <v>5</v>
      </c>
    </row>
    <row r="5385" spans="1:9" x14ac:dyDescent="0.3">
      <c r="A5385" s="10">
        <v>43593</v>
      </c>
      <c r="B5385" s="11" t="s">
        <v>204</v>
      </c>
      <c r="C5385" s="11" t="s">
        <v>774</v>
      </c>
      <c r="D5385" s="11" t="s">
        <v>662</v>
      </c>
      <c r="E5385" s="11">
        <v>6847355</v>
      </c>
      <c r="F5385" s="15">
        <f>IF(ISBLANK($D5385),"",IF(ISBLANK($E5385),VLOOKUP($D5385,$J:$K,2,FALSE),VLOOKUP($E5385,'Daycare Packages'!$A:$G,7,FALSE)))</f>
        <v>25</v>
      </c>
      <c r="G5385" s="15"/>
      <c r="H5385" s="15">
        <f t="shared" si="190"/>
        <v>25</v>
      </c>
      <c r="I5385" s="198">
        <f t="shared" si="191"/>
        <v>5</v>
      </c>
    </row>
    <row r="5386" spans="1:9" x14ac:dyDescent="0.3">
      <c r="A5386" s="10">
        <v>43593</v>
      </c>
      <c r="B5386" s="11" t="s">
        <v>204</v>
      </c>
      <c r="C5386" s="11" t="s">
        <v>949</v>
      </c>
      <c r="D5386" s="11" t="s">
        <v>662</v>
      </c>
      <c r="E5386" s="11">
        <v>6847355</v>
      </c>
      <c r="F5386" s="15">
        <f>IF(ISBLANK($D5386),"",IF(ISBLANK($E5386),VLOOKUP($D5386,$J:$K,2,FALSE),VLOOKUP($E5386,'Daycare Packages'!$A:$G,7,FALSE)))</f>
        <v>25</v>
      </c>
      <c r="G5386" s="15"/>
      <c r="H5386" s="15">
        <f t="shared" si="190"/>
        <v>25</v>
      </c>
      <c r="I5386" s="198">
        <f t="shared" si="191"/>
        <v>5</v>
      </c>
    </row>
    <row r="5387" spans="1:9" x14ac:dyDescent="0.3">
      <c r="A5387" s="10">
        <v>43593</v>
      </c>
      <c r="B5387" s="11" t="s">
        <v>115</v>
      </c>
      <c r="C5387" s="11" t="s">
        <v>764</v>
      </c>
      <c r="D5387" s="11" t="s">
        <v>662</v>
      </c>
      <c r="E5387" s="11">
        <v>6736950</v>
      </c>
      <c r="F5387" s="15">
        <f>IF(ISBLANK($D5387),"",IF(ISBLANK($E5387),VLOOKUP($D5387,$J:$K,2,FALSE),VLOOKUP($E5387,'Daycare Packages'!$A:$G,7,FALSE)))</f>
        <v>22</v>
      </c>
      <c r="G5387" s="15"/>
      <c r="H5387" s="15">
        <f t="shared" si="190"/>
        <v>22</v>
      </c>
      <c r="I5387" s="198">
        <f t="shared" si="191"/>
        <v>5</v>
      </c>
    </row>
    <row r="5388" spans="1:9" x14ac:dyDescent="0.3">
      <c r="A5388" s="10">
        <v>43593</v>
      </c>
      <c r="B5388" s="11" t="s">
        <v>156</v>
      </c>
      <c r="C5388" s="11" t="s">
        <v>479</v>
      </c>
      <c r="D5388" s="11" t="s">
        <v>662</v>
      </c>
      <c r="E5388" s="11">
        <v>6798024</v>
      </c>
      <c r="F5388" s="15">
        <f>IF(ISBLANK($D5388),"",IF(ISBLANK($E5388),VLOOKUP($D5388,$J:$K,2,FALSE),VLOOKUP($E5388,'Daycare Packages'!$A:$G,7,FALSE)))</f>
        <v>23</v>
      </c>
      <c r="G5388" s="15"/>
      <c r="H5388" s="15">
        <f t="shared" ref="H5388:H5451" si="192">IF(ISBLANK(D5388),"",SUM(F5388:G5388))</f>
        <v>23</v>
      </c>
      <c r="I5388" s="198">
        <f t="shared" si="191"/>
        <v>5</v>
      </c>
    </row>
    <row r="5389" spans="1:9" x14ac:dyDescent="0.3">
      <c r="A5389" s="10">
        <v>43593</v>
      </c>
      <c r="B5389" s="11" t="s">
        <v>230</v>
      </c>
      <c r="C5389" s="11" t="s">
        <v>493</v>
      </c>
      <c r="D5389" s="11" t="s">
        <v>662</v>
      </c>
      <c r="E5389" s="11">
        <v>6852495</v>
      </c>
      <c r="F5389" s="15">
        <f>IF(ISBLANK($D5389),"",IF(ISBLANK($E5389),VLOOKUP($D5389,$J:$K,2,FALSE),VLOOKUP($E5389,'Daycare Packages'!$A:$G,7,FALSE)))</f>
        <v>27</v>
      </c>
      <c r="G5389" s="15"/>
      <c r="H5389" s="15">
        <f t="shared" si="192"/>
        <v>27</v>
      </c>
      <c r="I5389" s="198">
        <f t="shared" si="191"/>
        <v>5</v>
      </c>
    </row>
    <row r="5390" spans="1:9" x14ac:dyDescent="0.3">
      <c r="A5390" s="10">
        <v>43593</v>
      </c>
      <c r="B5390" s="11" t="s">
        <v>137</v>
      </c>
      <c r="C5390" s="11" t="s">
        <v>693</v>
      </c>
      <c r="D5390" s="11" t="s">
        <v>662</v>
      </c>
      <c r="E5390" s="11">
        <v>6730873</v>
      </c>
      <c r="F5390" s="15">
        <f>IF(ISBLANK($D5390),"",IF(ISBLANK($E5390),VLOOKUP($D5390,$J:$K,2,FALSE),VLOOKUP($E5390,'Daycare Packages'!$A:$G,7,FALSE)))</f>
        <v>22</v>
      </c>
      <c r="G5390" s="15"/>
      <c r="H5390" s="15">
        <f t="shared" si="192"/>
        <v>22</v>
      </c>
      <c r="I5390" s="198">
        <f t="shared" si="191"/>
        <v>5</v>
      </c>
    </row>
    <row r="5391" spans="1:9" x14ac:dyDescent="0.3">
      <c r="A5391" s="10">
        <v>43593</v>
      </c>
      <c r="B5391" s="11" t="s">
        <v>170</v>
      </c>
      <c r="C5391" s="11" t="s">
        <v>710</v>
      </c>
      <c r="D5391" s="11" t="s">
        <v>662</v>
      </c>
      <c r="E5391" s="11">
        <v>6715199</v>
      </c>
      <c r="F5391" s="15">
        <f>IF(ISBLANK($D5391),"",IF(ISBLANK($E5391),VLOOKUP($D5391,$J:$K,2,FALSE),VLOOKUP($E5391,'Daycare Packages'!$A:$G,7,FALSE)))</f>
        <v>22</v>
      </c>
      <c r="G5391" s="15"/>
      <c r="H5391" s="15">
        <f t="shared" si="192"/>
        <v>22</v>
      </c>
      <c r="I5391" s="198">
        <f t="shared" si="191"/>
        <v>5</v>
      </c>
    </row>
    <row r="5392" spans="1:9" x14ac:dyDescent="0.3">
      <c r="A5392" s="10">
        <v>43593</v>
      </c>
      <c r="B5392" s="11" t="s">
        <v>703</v>
      </c>
      <c r="C5392" s="11" t="s">
        <v>704</v>
      </c>
      <c r="D5392" s="11" t="s">
        <v>662</v>
      </c>
      <c r="F5392" s="15">
        <f>IF(ISBLANK($D5392),"",IF(ISBLANK($E5392),VLOOKUP($D5392,$J:$K,2,FALSE),VLOOKUP($E5392,'Daycare Packages'!$A:$G,7,FALSE)))</f>
        <v>30</v>
      </c>
      <c r="G5392" s="15"/>
      <c r="H5392" s="15">
        <f t="shared" si="192"/>
        <v>30</v>
      </c>
      <c r="I5392" s="198">
        <f t="shared" si="191"/>
        <v>5</v>
      </c>
    </row>
    <row r="5393" spans="1:9" x14ac:dyDescent="0.3">
      <c r="A5393" s="10">
        <v>43593</v>
      </c>
      <c r="B5393" s="11" t="s">
        <v>511</v>
      </c>
      <c r="C5393" s="11" t="s">
        <v>512</v>
      </c>
      <c r="D5393" s="11" t="s">
        <v>662</v>
      </c>
      <c r="F5393" s="15">
        <f>IF(ISBLANK($D5393),"",IF(ISBLANK($E5393),VLOOKUP($D5393,$J:$K,2,FALSE),VLOOKUP($E5393,'Daycare Packages'!$A:$G,7,FALSE)))</f>
        <v>30</v>
      </c>
      <c r="G5393" s="15"/>
      <c r="H5393" s="15">
        <f t="shared" si="192"/>
        <v>30</v>
      </c>
      <c r="I5393" s="198">
        <f t="shared" si="191"/>
        <v>5</v>
      </c>
    </row>
    <row r="5394" spans="1:9" x14ac:dyDescent="0.3">
      <c r="A5394" s="10">
        <v>43593</v>
      </c>
      <c r="B5394" s="11" t="s">
        <v>217</v>
      </c>
      <c r="C5394" s="11" t="s">
        <v>402</v>
      </c>
      <c r="D5394" s="11" t="s">
        <v>662</v>
      </c>
      <c r="E5394" s="11">
        <v>6821524</v>
      </c>
      <c r="F5394" s="15">
        <f>IF(ISBLANK($D5394),"",IF(ISBLANK($E5394),VLOOKUP($D5394,$J:$K,2,FALSE),VLOOKUP($E5394,'Daycare Packages'!$A:$G,7,FALSE)))</f>
        <v>26</v>
      </c>
      <c r="G5394" s="15"/>
      <c r="H5394" s="15">
        <f t="shared" si="192"/>
        <v>26</v>
      </c>
      <c r="I5394" s="198">
        <f t="shared" si="191"/>
        <v>5</v>
      </c>
    </row>
    <row r="5395" spans="1:9" x14ac:dyDescent="0.3">
      <c r="A5395" s="10">
        <v>43593</v>
      </c>
      <c r="B5395" s="11" t="s">
        <v>141</v>
      </c>
      <c r="C5395" s="11" t="s">
        <v>564</v>
      </c>
      <c r="D5395" s="11" t="s">
        <v>662</v>
      </c>
      <c r="E5395" s="11">
        <v>6820926</v>
      </c>
      <c r="F5395" s="15">
        <f>IF(ISBLANK($D5395),"",IF(ISBLANK($E5395),VLOOKUP($D5395,$J:$K,2,FALSE),VLOOKUP($E5395,'Daycare Packages'!$A:$G,7,FALSE)))</f>
        <v>26</v>
      </c>
      <c r="G5395" s="15"/>
      <c r="H5395" s="15">
        <f t="shared" si="192"/>
        <v>26</v>
      </c>
      <c r="I5395" s="198">
        <f t="shared" si="191"/>
        <v>5</v>
      </c>
    </row>
    <row r="5396" spans="1:9" x14ac:dyDescent="0.3">
      <c r="A5396" s="10">
        <v>43593</v>
      </c>
      <c r="B5396" s="11" t="s">
        <v>849</v>
      </c>
      <c r="C5396" s="11" t="s">
        <v>850</v>
      </c>
      <c r="D5396" s="11" t="s">
        <v>662</v>
      </c>
      <c r="F5396" s="15">
        <f>IF(ISBLANK($D5396),"",IF(ISBLANK($E5396),VLOOKUP($D5396,$J:$K,2,FALSE),VLOOKUP($E5396,'Daycare Packages'!$A:$G,7,FALSE)))</f>
        <v>30</v>
      </c>
      <c r="G5396" s="15"/>
      <c r="H5396" s="15">
        <f t="shared" si="192"/>
        <v>30</v>
      </c>
      <c r="I5396" s="198">
        <f t="shared" si="191"/>
        <v>5</v>
      </c>
    </row>
    <row r="5397" spans="1:9" x14ac:dyDescent="0.3">
      <c r="A5397" s="10">
        <v>43593</v>
      </c>
      <c r="B5397" s="11" t="s">
        <v>182</v>
      </c>
      <c r="C5397" s="11" t="s">
        <v>685</v>
      </c>
      <c r="D5397" s="11" t="s">
        <v>662</v>
      </c>
      <c r="E5397" s="11">
        <v>6820021</v>
      </c>
      <c r="F5397" s="15">
        <f>IF(ISBLANK($D5397),"",IF(ISBLANK($E5397),VLOOKUP($D5397,$J:$K,2,FALSE),VLOOKUP($E5397,'Daycare Packages'!$A:$G,7,FALSE)))</f>
        <v>20.7</v>
      </c>
      <c r="G5397" s="15"/>
      <c r="H5397" s="15">
        <f t="shared" si="192"/>
        <v>20.7</v>
      </c>
      <c r="I5397" s="198">
        <f t="shared" si="191"/>
        <v>5</v>
      </c>
    </row>
    <row r="5398" spans="1:9" x14ac:dyDescent="0.3">
      <c r="A5398" s="10">
        <v>43593</v>
      </c>
      <c r="B5398" s="11" t="s">
        <v>1354</v>
      </c>
      <c r="C5398" s="11" t="s">
        <v>402</v>
      </c>
      <c r="D5398" s="11" t="s">
        <v>662</v>
      </c>
      <c r="E5398" s="11">
        <v>6841489</v>
      </c>
      <c r="F5398" s="15">
        <f>IF(ISBLANK($D5398),"",IF(ISBLANK($E5398),VLOOKUP($D5398,$J:$K,2,FALSE),VLOOKUP($E5398,'Daycare Packages'!$A:$G,7,FALSE)))</f>
        <v>27</v>
      </c>
      <c r="G5398" s="15"/>
      <c r="H5398" s="15">
        <f t="shared" si="192"/>
        <v>27</v>
      </c>
      <c r="I5398" s="198">
        <f t="shared" si="191"/>
        <v>5</v>
      </c>
    </row>
    <row r="5399" spans="1:9" x14ac:dyDescent="0.3">
      <c r="A5399" s="10">
        <v>43593</v>
      </c>
      <c r="B5399" s="11" t="s">
        <v>212</v>
      </c>
      <c r="C5399" s="11" t="s">
        <v>707</v>
      </c>
      <c r="D5399" s="11" t="s">
        <v>662</v>
      </c>
      <c r="F5399" s="15">
        <f>IF(ISBLANK($D5399),"",IF(ISBLANK($E5399),VLOOKUP($D5399,$J:$K,2,FALSE),VLOOKUP($E5399,'Daycare Packages'!$A:$G,7,FALSE)))</f>
        <v>30</v>
      </c>
      <c r="G5399" s="15"/>
      <c r="H5399" s="15">
        <f t="shared" si="192"/>
        <v>30</v>
      </c>
      <c r="I5399" s="198">
        <f t="shared" si="191"/>
        <v>5</v>
      </c>
    </row>
    <row r="5400" spans="1:9" x14ac:dyDescent="0.3">
      <c r="A5400" s="10">
        <v>43593</v>
      </c>
      <c r="B5400" s="11" t="s">
        <v>1319</v>
      </c>
      <c r="C5400" s="11" t="s">
        <v>583</v>
      </c>
      <c r="D5400" s="11" t="s">
        <v>662</v>
      </c>
      <c r="F5400" s="15">
        <f>IF(ISBLANK($D5400),"",IF(ISBLANK($E5400),VLOOKUP($D5400,$J:$K,2,FALSE),VLOOKUP($E5400,'Daycare Packages'!$A:$G,7,FALSE)))</f>
        <v>30</v>
      </c>
      <c r="G5400" s="15"/>
      <c r="H5400" s="15">
        <f t="shared" si="192"/>
        <v>30</v>
      </c>
      <c r="I5400" s="198">
        <f t="shared" si="191"/>
        <v>5</v>
      </c>
    </row>
    <row r="5401" spans="1:9" x14ac:dyDescent="0.3">
      <c r="A5401" s="10">
        <v>43593</v>
      </c>
      <c r="B5401" s="11" t="s">
        <v>1221</v>
      </c>
      <c r="C5401" s="11" t="s">
        <v>1242</v>
      </c>
      <c r="D5401" s="11" t="s">
        <v>662</v>
      </c>
      <c r="E5401" s="11">
        <v>6812344</v>
      </c>
      <c r="F5401" s="15">
        <f>IF(ISBLANK($D5401),"",IF(ISBLANK($E5401),VLOOKUP($D5401,$J:$K,2,FALSE),VLOOKUP($E5401,'Daycare Packages'!$A:$G,7,FALSE)))</f>
        <v>26</v>
      </c>
      <c r="G5401" s="15"/>
      <c r="H5401" s="15">
        <f t="shared" si="192"/>
        <v>26</v>
      </c>
      <c r="I5401" s="198">
        <f t="shared" si="191"/>
        <v>5</v>
      </c>
    </row>
    <row r="5402" spans="1:9" x14ac:dyDescent="0.3">
      <c r="A5402" s="10">
        <v>43593</v>
      </c>
      <c r="B5402" s="11" t="s">
        <v>171</v>
      </c>
      <c r="C5402" s="11" t="s">
        <v>693</v>
      </c>
      <c r="D5402" s="11" t="s">
        <v>662</v>
      </c>
      <c r="E5402" s="11">
        <v>6804106</v>
      </c>
      <c r="F5402" s="15">
        <f>IF(ISBLANK($D5402),"",IF(ISBLANK($E5402),VLOOKUP($D5402,$J:$K,2,FALSE),VLOOKUP($E5402,'Daycare Packages'!$A:$G,7,FALSE)))</f>
        <v>26</v>
      </c>
      <c r="G5402" s="15"/>
      <c r="H5402" s="15">
        <f t="shared" si="192"/>
        <v>26</v>
      </c>
      <c r="I5402" s="198">
        <f t="shared" si="191"/>
        <v>5</v>
      </c>
    </row>
    <row r="5403" spans="1:9" x14ac:dyDescent="0.3">
      <c r="A5403" s="10">
        <v>43593</v>
      </c>
      <c r="B5403" s="11" t="s">
        <v>194</v>
      </c>
      <c r="C5403" s="11" t="s">
        <v>792</v>
      </c>
      <c r="D5403" s="11" t="s">
        <v>662</v>
      </c>
      <c r="E5403" s="11">
        <v>6727744</v>
      </c>
      <c r="F5403" s="15">
        <f>IF(ISBLANK($D5403),"",IF(ISBLANK($E5403),VLOOKUP($D5403,$J:$K,2,FALSE),VLOOKUP($E5403,'Daycare Packages'!$A:$G,7,FALSE)))</f>
        <v>24</v>
      </c>
      <c r="G5403" s="15"/>
      <c r="H5403" s="15">
        <f t="shared" si="192"/>
        <v>24</v>
      </c>
      <c r="I5403" s="198">
        <f t="shared" si="191"/>
        <v>5</v>
      </c>
    </row>
    <row r="5404" spans="1:9" x14ac:dyDescent="0.3">
      <c r="A5404" s="10">
        <v>43593</v>
      </c>
      <c r="B5404" s="11" t="s">
        <v>82</v>
      </c>
      <c r="C5404" s="11" t="s">
        <v>694</v>
      </c>
      <c r="D5404" s="11" t="s">
        <v>662</v>
      </c>
      <c r="E5404" s="11">
        <v>6717674</v>
      </c>
      <c r="F5404" s="15">
        <f>IF(ISBLANK($D5404),"",IF(ISBLANK($E5404),VLOOKUP($D5404,$J:$K,2,FALSE),VLOOKUP($E5404,'Daycare Packages'!$A:$G,7,FALSE)))</f>
        <v>22</v>
      </c>
      <c r="G5404" s="15"/>
      <c r="H5404" s="15">
        <f t="shared" si="192"/>
        <v>22</v>
      </c>
      <c r="I5404" s="198">
        <f t="shared" si="191"/>
        <v>5</v>
      </c>
    </row>
    <row r="5405" spans="1:9" x14ac:dyDescent="0.3">
      <c r="A5405" s="10">
        <v>43593</v>
      </c>
      <c r="B5405" s="11" t="s">
        <v>82</v>
      </c>
      <c r="C5405" s="11" t="s">
        <v>695</v>
      </c>
      <c r="D5405" s="11" t="s">
        <v>662</v>
      </c>
      <c r="E5405" s="11">
        <v>6717674</v>
      </c>
      <c r="F5405" s="15">
        <f>IF(ISBLANK($D5405),"",IF(ISBLANK($E5405),VLOOKUP($D5405,$J:$K,2,FALSE),VLOOKUP($E5405,'Daycare Packages'!$A:$G,7,FALSE)))</f>
        <v>22</v>
      </c>
      <c r="G5405" s="15"/>
      <c r="H5405" s="15">
        <f t="shared" si="192"/>
        <v>22</v>
      </c>
      <c r="I5405" s="198">
        <f t="shared" si="191"/>
        <v>5</v>
      </c>
    </row>
    <row r="5406" spans="1:9" x14ac:dyDescent="0.3">
      <c r="A5406" s="10">
        <v>43593</v>
      </c>
      <c r="B5406" s="11" t="s">
        <v>843</v>
      </c>
      <c r="C5406" s="11" t="s">
        <v>844</v>
      </c>
      <c r="D5406" s="11" t="s">
        <v>662</v>
      </c>
      <c r="E5406" s="11">
        <v>6846368</v>
      </c>
      <c r="F5406" s="15">
        <f>IF(ISBLANK($D5406),"",IF(ISBLANK($E5406),VLOOKUP($D5406,$J:$K,2,FALSE),VLOOKUP($E5406,'Daycare Packages'!$A:$G,7,FALSE)))</f>
        <v>23</v>
      </c>
      <c r="G5406" s="15"/>
      <c r="H5406" s="15">
        <f t="shared" si="192"/>
        <v>23</v>
      </c>
      <c r="I5406" s="198">
        <f t="shared" si="191"/>
        <v>5</v>
      </c>
    </row>
    <row r="5407" spans="1:9" x14ac:dyDescent="0.3">
      <c r="A5407" s="10">
        <v>43593</v>
      </c>
      <c r="B5407" s="11" t="s">
        <v>109</v>
      </c>
      <c r="C5407" s="11" t="s">
        <v>883</v>
      </c>
      <c r="D5407" s="11" t="s">
        <v>662</v>
      </c>
      <c r="E5407" s="11">
        <v>6735833</v>
      </c>
      <c r="F5407" s="15">
        <f>IF(ISBLANK($D5407),"",IF(ISBLANK($E5407),VLOOKUP($D5407,$J:$K,2,FALSE),VLOOKUP($E5407,'Daycare Packages'!$A:$G,7,FALSE)))</f>
        <v>22</v>
      </c>
      <c r="G5407" s="15"/>
      <c r="H5407" s="15">
        <f t="shared" si="192"/>
        <v>22</v>
      </c>
      <c r="I5407" s="198">
        <f t="shared" si="191"/>
        <v>5</v>
      </c>
    </row>
    <row r="5408" spans="1:9" x14ac:dyDescent="0.3">
      <c r="A5408" s="10">
        <v>43593</v>
      </c>
      <c r="B5408" s="11" t="s">
        <v>109</v>
      </c>
      <c r="C5408" s="11" t="s">
        <v>930</v>
      </c>
      <c r="D5408" s="11" t="s">
        <v>662</v>
      </c>
      <c r="E5408" s="11">
        <v>6735833</v>
      </c>
      <c r="F5408" s="15">
        <f>IF(ISBLANK($D5408),"",IF(ISBLANK($E5408),VLOOKUP($D5408,$J:$K,2,FALSE),VLOOKUP($E5408,'Daycare Packages'!$A:$G,7,FALSE)))</f>
        <v>22</v>
      </c>
      <c r="G5408" s="15"/>
      <c r="H5408" s="15">
        <f t="shared" si="192"/>
        <v>22</v>
      </c>
      <c r="I5408" s="198">
        <f t="shared" si="191"/>
        <v>5</v>
      </c>
    </row>
    <row r="5409" spans="1:9" x14ac:dyDescent="0.3">
      <c r="A5409" s="10">
        <v>43593</v>
      </c>
      <c r="B5409" s="11" t="s">
        <v>228</v>
      </c>
      <c r="C5409" s="11" t="s">
        <v>1473</v>
      </c>
      <c r="D5409" s="11" t="s">
        <v>662</v>
      </c>
      <c r="F5409" s="15">
        <f>IF(ISBLANK($D5409),"",IF(ISBLANK($E5409),VLOOKUP($D5409,$J:$K,2,FALSE),VLOOKUP($E5409,'Daycare Packages'!$A:$G,7,FALSE)))</f>
        <v>30</v>
      </c>
      <c r="G5409" s="15"/>
      <c r="H5409" s="15">
        <f t="shared" si="192"/>
        <v>30</v>
      </c>
      <c r="I5409" s="198">
        <f t="shared" si="191"/>
        <v>5</v>
      </c>
    </row>
    <row r="5410" spans="1:9" x14ac:dyDescent="0.3">
      <c r="A5410" s="55">
        <v>43593</v>
      </c>
      <c r="B5410" s="56" t="s">
        <v>147</v>
      </c>
      <c r="C5410" s="56" t="s">
        <v>1474</v>
      </c>
      <c r="D5410" s="56" t="s">
        <v>662</v>
      </c>
      <c r="E5410" s="56">
        <v>6814069</v>
      </c>
      <c r="F5410" s="59">
        <f>IF(ISBLANK($D5410),"",IF(ISBLANK($E5410),VLOOKUP($D5410,$J:$K,2,FALSE),VLOOKUP($E5410,'Daycare Packages'!$A:$G,7,FALSE)))</f>
        <v>23</v>
      </c>
      <c r="G5410" s="59"/>
      <c r="H5410" s="59">
        <f t="shared" si="192"/>
        <v>23</v>
      </c>
      <c r="I5410" s="198">
        <f t="shared" si="191"/>
        <v>5</v>
      </c>
    </row>
    <row r="5411" spans="1:9" x14ac:dyDescent="0.3">
      <c r="A5411" s="10">
        <v>43594</v>
      </c>
      <c r="B5411" s="11" t="s">
        <v>131</v>
      </c>
      <c r="C5411" s="11" t="s">
        <v>553</v>
      </c>
      <c r="D5411" s="11" t="s">
        <v>659</v>
      </c>
      <c r="E5411" s="11">
        <v>6730496</v>
      </c>
      <c r="F5411" s="15">
        <f>IF(ISBLANK($D5411),"",IF(ISBLANK($E5411),VLOOKUP($D5411,$J:$K,2,FALSE),VLOOKUP($E5411,'Daycare Packages'!$A:$G,7,FALSE)))</f>
        <v>16</v>
      </c>
      <c r="G5411" s="15"/>
      <c r="H5411" s="15">
        <f t="shared" si="192"/>
        <v>16</v>
      </c>
      <c r="I5411" s="198">
        <f t="shared" si="191"/>
        <v>5</v>
      </c>
    </row>
    <row r="5412" spans="1:9" x14ac:dyDescent="0.3">
      <c r="A5412" s="10">
        <v>43594</v>
      </c>
      <c r="B5412" s="11" t="s">
        <v>1221</v>
      </c>
      <c r="C5412" s="11" t="s">
        <v>1242</v>
      </c>
      <c r="D5412" s="11" t="s">
        <v>659</v>
      </c>
      <c r="E5412" s="11">
        <v>6818139</v>
      </c>
      <c r="F5412" s="15">
        <f>IF(ISBLANK($D5412),"",IF(ISBLANK($E5412),VLOOKUP($D5412,$J:$K,2,FALSE),VLOOKUP($E5412,'Daycare Packages'!$A:$G,7,FALSE)))</f>
        <v>18</v>
      </c>
      <c r="G5412" s="15"/>
      <c r="H5412" s="15">
        <f t="shared" si="192"/>
        <v>18</v>
      </c>
      <c r="I5412" s="198">
        <f t="shared" si="191"/>
        <v>5</v>
      </c>
    </row>
    <row r="5413" spans="1:9" x14ac:dyDescent="0.3">
      <c r="A5413" s="10">
        <v>43594</v>
      </c>
      <c r="B5413" s="11" t="s">
        <v>1477</v>
      </c>
      <c r="C5413" s="11" t="s">
        <v>1478</v>
      </c>
      <c r="D5413" s="11" t="s">
        <v>671</v>
      </c>
      <c r="F5413" s="15">
        <f>IF(ISBLANK($D5413),"",IF(ISBLANK($E5413),VLOOKUP($D5413,$J:$K,2,FALSE),VLOOKUP($E5413,'Daycare Packages'!$A:$G,7,FALSE)))</f>
        <v>0</v>
      </c>
      <c r="G5413" s="15"/>
      <c r="H5413" s="15">
        <f t="shared" si="192"/>
        <v>0</v>
      </c>
      <c r="I5413" s="198">
        <f t="shared" si="191"/>
        <v>5</v>
      </c>
    </row>
    <row r="5414" spans="1:9" x14ac:dyDescent="0.3">
      <c r="A5414" s="10">
        <v>43594</v>
      </c>
      <c r="B5414" s="11" t="s">
        <v>1000</v>
      </c>
      <c r="C5414" s="11" t="s">
        <v>1001</v>
      </c>
      <c r="D5414" s="11" t="s">
        <v>659</v>
      </c>
      <c r="F5414" s="15">
        <f>IF(ISBLANK($D5414),"",IF(ISBLANK($E5414),VLOOKUP($D5414,$J:$K,2,FALSE),VLOOKUP($E5414,'Daycare Packages'!$A:$G,7,FALSE)))</f>
        <v>20</v>
      </c>
      <c r="G5414" s="15"/>
      <c r="H5414" s="15">
        <f t="shared" si="192"/>
        <v>20</v>
      </c>
      <c r="I5414" s="198">
        <f t="shared" si="191"/>
        <v>5</v>
      </c>
    </row>
    <row r="5415" spans="1:9" x14ac:dyDescent="0.3">
      <c r="A5415" s="10">
        <v>43594</v>
      </c>
      <c r="B5415" s="11" t="s">
        <v>1005</v>
      </c>
      <c r="C5415" s="11" t="s">
        <v>1006</v>
      </c>
      <c r="D5415" s="11" t="s">
        <v>659</v>
      </c>
      <c r="F5415" s="15">
        <f>IF(ISBLANK($D5415),"",IF(ISBLANK($E5415),VLOOKUP($D5415,$J:$K,2,FALSE),VLOOKUP($E5415,'Daycare Packages'!$A:$G,7,FALSE)))</f>
        <v>20</v>
      </c>
      <c r="G5415" s="15"/>
      <c r="H5415" s="15">
        <f t="shared" si="192"/>
        <v>20</v>
      </c>
      <c r="I5415" s="198">
        <f t="shared" si="191"/>
        <v>5</v>
      </c>
    </row>
    <row r="5416" spans="1:9" x14ac:dyDescent="0.3">
      <c r="A5416" s="10">
        <v>43594</v>
      </c>
      <c r="B5416" s="11" t="s">
        <v>190</v>
      </c>
      <c r="C5416" s="11" t="s">
        <v>718</v>
      </c>
      <c r="D5416" s="11" t="s">
        <v>659</v>
      </c>
      <c r="F5416" s="15">
        <f>IF(ISBLANK($D5416),"",IF(ISBLANK($E5416),VLOOKUP($D5416,$J:$K,2,FALSE),VLOOKUP($E5416,'Daycare Packages'!$A:$G,7,FALSE)))</f>
        <v>20</v>
      </c>
      <c r="G5416" s="15"/>
      <c r="H5416" s="15">
        <f t="shared" si="192"/>
        <v>20</v>
      </c>
      <c r="I5416" s="198">
        <f t="shared" si="191"/>
        <v>5</v>
      </c>
    </row>
    <row r="5417" spans="1:9" x14ac:dyDescent="0.3">
      <c r="A5417" s="10">
        <v>43594</v>
      </c>
      <c r="B5417" s="11" t="s">
        <v>623</v>
      </c>
      <c r="C5417" s="11" t="s">
        <v>624</v>
      </c>
      <c r="D5417" s="11" t="s">
        <v>659</v>
      </c>
      <c r="E5417" s="11">
        <v>6423353</v>
      </c>
      <c r="F5417" s="15">
        <f>IF(ISBLANK($D5417),"",IF(ISBLANK($E5417),VLOOKUP($D5417,$J:$K,2,FALSE),VLOOKUP($E5417,'Daycare Packages'!$A:$G,7,FALSE)))</f>
        <v>18</v>
      </c>
      <c r="G5417" s="15"/>
      <c r="H5417" s="15">
        <f t="shared" si="192"/>
        <v>18</v>
      </c>
      <c r="I5417" s="198">
        <f t="shared" si="191"/>
        <v>5</v>
      </c>
    </row>
    <row r="5418" spans="1:9" x14ac:dyDescent="0.3">
      <c r="A5418" s="10">
        <v>43594</v>
      </c>
      <c r="B5418" s="11" t="s">
        <v>912</v>
      </c>
      <c r="C5418" s="11" t="s">
        <v>913</v>
      </c>
      <c r="D5418" s="11" t="s">
        <v>662</v>
      </c>
      <c r="F5418" s="15">
        <f>IF(ISBLANK($D5418),"",IF(ISBLANK($E5418),VLOOKUP($D5418,$J:$K,2,FALSE),VLOOKUP($E5418,'Daycare Packages'!$A:$G,7,FALSE)))</f>
        <v>30</v>
      </c>
      <c r="G5418" s="15"/>
      <c r="H5418" s="15">
        <f t="shared" si="192"/>
        <v>30</v>
      </c>
      <c r="I5418" s="198">
        <f t="shared" si="191"/>
        <v>5</v>
      </c>
    </row>
    <row r="5419" spans="1:9" x14ac:dyDescent="0.3">
      <c r="A5419" s="10">
        <v>43594</v>
      </c>
      <c r="B5419" s="11" t="s">
        <v>680</v>
      </c>
      <c r="C5419" s="11" t="s">
        <v>592</v>
      </c>
      <c r="D5419" s="11" t="s">
        <v>662</v>
      </c>
      <c r="F5419" s="15">
        <f>IF(ISBLANK($D5419),"",IF(ISBLANK($E5419),VLOOKUP($D5419,$J:$K,2,FALSE),VLOOKUP($E5419,'Daycare Packages'!$A:$G,7,FALSE)))</f>
        <v>30</v>
      </c>
      <c r="G5419" s="15">
        <v>-4.5</v>
      </c>
      <c r="H5419" s="15">
        <f t="shared" si="192"/>
        <v>25.5</v>
      </c>
      <c r="I5419" s="198">
        <f t="shared" si="191"/>
        <v>5</v>
      </c>
    </row>
    <row r="5420" spans="1:9" x14ac:dyDescent="0.3">
      <c r="A5420" s="10">
        <v>43594</v>
      </c>
      <c r="B5420" s="11" t="s">
        <v>680</v>
      </c>
      <c r="C5420" s="11" t="s">
        <v>681</v>
      </c>
      <c r="D5420" s="11" t="s">
        <v>662</v>
      </c>
      <c r="F5420" s="15">
        <f>IF(ISBLANK($D5420),"",IF(ISBLANK($E5420),VLOOKUP($D5420,$J:$K,2,FALSE),VLOOKUP($E5420,'Daycare Packages'!$A:$G,7,FALSE)))</f>
        <v>30</v>
      </c>
      <c r="G5420" s="15">
        <v>-4.5</v>
      </c>
      <c r="H5420" s="15">
        <f t="shared" si="192"/>
        <v>25.5</v>
      </c>
      <c r="I5420" s="198">
        <f t="shared" si="191"/>
        <v>5</v>
      </c>
    </row>
    <row r="5421" spans="1:9" x14ac:dyDescent="0.3">
      <c r="A5421" s="10">
        <v>43594</v>
      </c>
      <c r="B5421" s="11" t="s">
        <v>690</v>
      </c>
      <c r="C5421" s="11" t="s">
        <v>691</v>
      </c>
      <c r="D5421" s="11" t="s">
        <v>662</v>
      </c>
      <c r="E5421" s="11">
        <v>6829038</v>
      </c>
      <c r="F5421" s="15">
        <f>IF(ISBLANK($D5421),"",IF(ISBLANK($E5421),VLOOKUP($D5421,$J:$K,2,FALSE),VLOOKUP($E5421,'Daycare Packages'!$A:$G,7,FALSE)))</f>
        <v>25</v>
      </c>
      <c r="G5421" s="15"/>
      <c r="H5421" s="15">
        <f t="shared" si="192"/>
        <v>25</v>
      </c>
      <c r="I5421" s="198">
        <f t="shared" si="191"/>
        <v>5</v>
      </c>
    </row>
    <row r="5422" spans="1:9" x14ac:dyDescent="0.3">
      <c r="A5422" s="10">
        <v>43594</v>
      </c>
      <c r="B5422" s="11" t="s">
        <v>145</v>
      </c>
      <c r="C5422" s="11" t="s">
        <v>811</v>
      </c>
      <c r="D5422" s="11" t="s">
        <v>662</v>
      </c>
      <c r="E5422" s="11">
        <v>6849358</v>
      </c>
      <c r="F5422" s="15">
        <f>IF(ISBLANK($D5422),"",IF(ISBLANK($E5422),VLOOKUP($D5422,$J:$K,2,FALSE),VLOOKUP($E5422,'Daycare Packages'!$A:$G,7,FALSE)))</f>
        <v>27</v>
      </c>
      <c r="G5422" s="15"/>
      <c r="H5422" s="15">
        <f t="shared" si="192"/>
        <v>27</v>
      </c>
      <c r="I5422" s="198">
        <f t="shared" si="191"/>
        <v>5</v>
      </c>
    </row>
    <row r="5423" spans="1:9" x14ac:dyDescent="0.3">
      <c r="A5423" s="10">
        <v>43594</v>
      </c>
      <c r="B5423" s="11" t="s">
        <v>876</v>
      </c>
      <c r="C5423" s="11" t="s">
        <v>877</v>
      </c>
      <c r="D5423" s="11" t="s">
        <v>662</v>
      </c>
      <c r="F5423" s="15">
        <f>IF(ISBLANK($D5423),"",IF(ISBLANK($E5423),VLOOKUP($D5423,$J:$K,2,FALSE),VLOOKUP($E5423,'Daycare Packages'!$A:$G,7,FALSE)))</f>
        <v>30</v>
      </c>
      <c r="G5423" s="15"/>
      <c r="H5423" s="15">
        <f t="shared" si="192"/>
        <v>30</v>
      </c>
      <c r="I5423" s="198">
        <f t="shared" si="191"/>
        <v>5</v>
      </c>
    </row>
    <row r="5424" spans="1:9" x14ac:dyDescent="0.3">
      <c r="A5424" s="10">
        <v>43594</v>
      </c>
      <c r="B5424" s="11" t="s">
        <v>876</v>
      </c>
      <c r="C5424" s="11" t="s">
        <v>878</v>
      </c>
      <c r="D5424" s="11" t="s">
        <v>662</v>
      </c>
      <c r="F5424" s="15">
        <f>IF(ISBLANK($D5424),"",IF(ISBLANK($E5424),VLOOKUP($D5424,$J:$K,2,FALSE),VLOOKUP($E5424,'Daycare Packages'!$A:$G,7,FALSE)))</f>
        <v>30</v>
      </c>
      <c r="G5424" s="15"/>
      <c r="H5424" s="15">
        <f t="shared" si="192"/>
        <v>30</v>
      </c>
      <c r="I5424" s="198">
        <f t="shared" si="191"/>
        <v>5</v>
      </c>
    </row>
    <row r="5425" spans="1:9" x14ac:dyDescent="0.3">
      <c r="A5425" s="10">
        <v>43594</v>
      </c>
      <c r="B5425" s="11" t="s">
        <v>1479</v>
      </c>
      <c r="C5425" s="11" t="s">
        <v>1230</v>
      </c>
      <c r="D5425" s="11" t="s">
        <v>662</v>
      </c>
      <c r="E5425" s="11">
        <v>6781287</v>
      </c>
      <c r="F5425" s="15">
        <f>IF(ISBLANK($D5425),"",IF(ISBLANK($E5425),VLOOKUP($D5425,$J:$K,2,FALSE),VLOOKUP($E5425,'Daycare Packages'!$A:$G,7,FALSE)))</f>
        <v>27</v>
      </c>
      <c r="G5425" s="15"/>
      <c r="H5425" s="15">
        <f t="shared" si="192"/>
        <v>27</v>
      </c>
      <c r="I5425" s="198">
        <f t="shared" si="191"/>
        <v>5</v>
      </c>
    </row>
    <row r="5426" spans="1:9" x14ac:dyDescent="0.3">
      <c r="A5426" s="10">
        <v>43594</v>
      </c>
      <c r="B5426" s="11" t="s">
        <v>196</v>
      </c>
      <c r="C5426" s="11" t="s">
        <v>432</v>
      </c>
      <c r="D5426" s="11" t="s">
        <v>662</v>
      </c>
      <c r="E5426" s="11">
        <v>6843216</v>
      </c>
      <c r="F5426" s="15">
        <f>IF(ISBLANK($D5426),"",IF(ISBLANK($E5426),VLOOKUP($D5426,$J:$K,2,FALSE),VLOOKUP($E5426,'Daycare Packages'!$A:$G,7,FALSE)))</f>
        <v>25</v>
      </c>
      <c r="G5426" s="15"/>
      <c r="H5426" s="15">
        <f t="shared" si="192"/>
        <v>25</v>
      </c>
      <c r="I5426" s="198">
        <f t="shared" si="191"/>
        <v>5</v>
      </c>
    </row>
    <row r="5427" spans="1:9" x14ac:dyDescent="0.3">
      <c r="A5427" s="10">
        <v>43594</v>
      </c>
      <c r="B5427" s="11" t="s">
        <v>722</v>
      </c>
      <c r="C5427" s="11" t="s">
        <v>548</v>
      </c>
      <c r="D5427" s="11" t="s">
        <v>662</v>
      </c>
      <c r="F5427" s="15">
        <f>IF(ISBLANK($D5427),"",IF(ISBLANK($E5427),VLOOKUP($D5427,$J:$K,2,FALSE),VLOOKUP($E5427,'Daycare Packages'!$A:$G,7,FALSE)))</f>
        <v>30</v>
      </c>
      <c r="G5427" s="15"/>
      <c r="H5427" s="15">
        <f t="shared" si="192"/>
        <v>30</v>
      </c>
      <c r="I5427" s="198">
        <f t="shared" si="191"/>
        <v>5</v>
      </c>
    </row>
    <row r="5428" spans="1:9" x14ac:dyDescent="0.3">
      <c r="A5428" s="10">
        <v>43594</v>
      </c>
      <c r="B5428" s="11" t="s">
        <v>154</v>
      </c>
      <c r="C5428" s="11" t="s">
        <v>729</v>
      </c>
      <c r="D5428" s="11" t="s">
        <v>662</v>
      </c>
      <c r="E5428" s="11">
        <v>6813143</v>
      </c>
      <c r="F5428" s="15">
        <f>IF(ISBLANK($D5428),"",IF(ISBLANK($E5428),VLOOKUP($D5428,$J:$K,2,FALSE),VLOOKUP($E5428,'Daycare Packages'!$A:$G,7,FALSE)))</f>
        <v>27</v>
      </c>
      <c r="G5428" s="15"/>
      <c r="H5428" s="15">
        <f t="shared" si="192"/>
        <v>27</v>
      </c>
      <c r="I5428" s="198">
        <f t="shared" si="191"/>
        <v>5</v>
      </c>
    </row>
    <row r="5429" spans="1:9" x14ac:dyDescent="0.3">
      <c r="A5429" s="10">
        <v>43594</v>
      </c>
      <c r="B5429" s="11" t="s">
        <v>208</v>
      </c>
      <c r="C5429" s="11" t="s">
        <v>507</v>
      </c>
      <c r="D5429" s="11" t="s">
        <v>662</v>
      </c>
      <c r="E5429" s="11">
        <v>6733427</v>
      </c>
      <c r="F5429" s="15">
        <f>IF(ISBLANK($D5429),"",IF(ISBLANK($E5429),VLOOKUP($D5429,$J:$K,2,FALSE),VLOOKUP($E5429,'Daycare Packages'!$A:$G,7,FALSE)))</f>
        <v>22</v>
      </c>
      <c r="G5429" s="15"/>
      <c r="H5429" s="15">
        <f t="shared" si="192"/>
        <v>22</v>
      </c>
      <c r="I5429" s="198">
        <f t="shared" si="191"/>
        <v>5</v>
      </c>
    </row>
    <row r="5430" spans="1:9" x14ac:dyDescent="0.3">
      <c r="A5430" s="10">
        <v>43594</v>
      </c>
      <c r="B5430" s="11" t="s">
        <v>809</v>
      </c>
      <c r="C5430" s="11" t="s">
        <v>810</v>
      </c>
      <c r="D5430" s="11" t="s">
        <v>662</v>
      </c>
      <c r="F5430" s="15">
        <f>IF(ISBLANK($D5430),"",IF(ISBLANK($E5430),VLOOKUP($D5430,$J:$K,2,FALSE),VLOOKUP($E5430,'Daycare Packages'!$A:$G,7,FALSE)))</f>
        <v>30</v>
      </c>
      <c r="G5430" s="15"/>
      <c r="H5430" s="15">
        <f t="shared" si="192"/>
        <v>30</v>
      </c>
      <c r="I5430" s="198">
        <f t="shared" si="191"/>
        <v>5</v>
      </c>
    </row>
    <row r="5431" spans="1:9" x14ac:dyDescent="0.3">
      <c r="A5431" s="10">
        <v>43594</v>
      </c>
      <c r="B5431" s="11" t="s">
        <v>730</v>
      </c>
      <c r="C5431" s="11" t="s">
        <v>731</v>
      </c>
      <c r="D5431" s="11" t="s">
        <v>662</v>
      </c>
      <c r="F5431" s="15">
        <f>IF(ISBLANK($D5431),"",IF(ISBLANK($E5431),VLOOKUP($D5431,$J:$K,2,FALSE),VLOOKUP($E5431,'Daycare Packages'!$A:$G,7,FALSE)))</f>
        <v>30</v>
      </c>
      <c r="G5431" s="15"/>
      <c r="H5431" s="15">
        <f t="shared" si="192"/>
        <v>30</v>
      </c>
      <c r="I5431" s="198">
        <f t="shared" si="191"/>
        <v>5</v>
      </c>
    </row>
    <row r="5432" spans="1:9" x14ac:dyDescent="0.3">
      <c r="A5432" s="10">
        <v>43594</v>
      </c>
      <c r="B5432" s="11" t="s">
        <v>160</v>
      </c>
      <c r="C5432" s="11" t="s">
        <v>793</v>
      </c>
      <c r="D5432" s="11" t="s">
        <v>662</v>
      </c>
      <c r="E5432" s="11">
        <v>6790701</v>
      </c>
      <c r="F5432" s="15">
        <f>IF(ISBLANK($D5432),"",IF(ISBLANK($E5432),VLOOKUP($D5432,$J:$K,2,FALSE),VLOOKUP($E5432,'Daycare Packages'!$A:$G,7,FALSE)))</f>
        <v>25</v>
      </c>
      <c r="G5432" s="15"/>
      <c r="H5432" s="15">
        <f t="shared" si="192"/>
        <v>25</v>
      </c>
      <c r="I5432" s="198">
        <f t="shared" si="191"/>
        <v>5</v>
      </c>
    </row>
    <row r="5433" spans="1:9" x14ac:dyDescent="0.3">
      <c r="A5433" s="10">
        <v>43594</v>
      </c>
      <c r="B5433" s="11" t="s">
        <v>160</v>
      </c>
      <c r="C5433" s="11" t="s">
        <v>794</v>
      </c>
      <c r="D5433" s="11" t="s">
        <v>662</v>
      </c>
      <c r="E5433" s="11">
        <v>6790701</v>
      </c>
      <c r="F5433" s="15">
        <f>IF(ISBLANK($D5433),"",IF(ISBLANK($E5433),VLOOKUP($D5433,$J:$K,2,FALSE),VLOOKUP($E5433,'Daycare Packages'!$A:$G,7,FALSE)))</f>
        <v>25</v>
      </c>
      <c r="G5433" s="15"/>
      <c r="H5433" s="15">
        <f t="shared" si="192"/>
        <v>25</v>
      </c>
      <c r="I5433" s="198">
        <f t="shared" si="191"/>
        <v>5</v>
      </c>
    </row>
    <row r="5434" spans="1:9" x14ac:dyDescent="0.3">
      <c r="A5434" s="10">
        <v>43594</v>
      </c>
      <c r="B5434" s="11" t="s">
        <v>244</v>
      </c>
      <c r="C5434" s="11" t="s">
        <v>673</v>
      </c>
      <c r="D5434" s="11" t="s">
        <v>662</v>
      </c>
      <c r="F5434" s="15">
        <f>IF(ISBLANK($D5434),"",IF(ISBLANK($E5434),VLOOKUP($D5434,$J:$K,2,FALSE),VLOOKUP($E5434,'Daycare Packages'!$A:$G,7,FALSE)))</f>
        <v>30</v>
      </c>
      <c r="G5434" s="15"/>
      <c r="H5434" s="15">
        <f t="shared" si="192"/>
        <v>30</v>
      </c>
      <c r="I5434" s="198">
        <f t="shared" si="191"/>
        <v>5</v>
      </c>
    </row>
    <row r="5435" spans="1:9" x14ac:dyDescent="0.3">
      <c r="A5435" s="10">
        <v>43594</v>
      </c>
      <c r="B5435" s="11" t="s">
        <v>843</v>
      </c>
      <c r="C5435" s="11" t="s">
        <v>844</v>
      </c>
      <c r="D5435" s="11" t="s">
        <v>662</v>
      </c>
      <c r="E5435" s="11">
        <v>6846368</v>
      </c>
      <c r="F5435" s="15">
        <f>IF(ISBLANK($D5435),"",IF(ISBLANK($E5435),VLOOKUP($D5435,$J:$K,2,FALSE),VLOOKUP($E5435,'Daycare Packages'!$A:$G,7,FALSE)))</f>
        <v>23</v>
      </c>
      <c r="G5435" s="15"/>
      <c r="H5435" s="15">
        <f t="shared" si="192"/>
        <v>23</v>
      </c>
      <c r="I5435" s="198">
        <f t="shared" si="191"/>
        <v>5</v>
      </c>
    </row>
    <row r="5436" spans="1:9" x14ac:dyDescent="0.3">
      <c r="A5436" s="10">
        <v>43594</v>
      </c>
      <c r="B5436" s="11" t="s">
        <v>936</v>
      </c>
      <c r="C5436" s="11" t="s">
        <v>937</v>
      </c>
      <c r="D5436" s="11" t="s">
        <v>662</v>
      </c>
      <c r="F5436" s="15">
        <f>IF(ISBLANK($D5436),"",IF(ISBLANK($E5436),VLOOKUP($D5436,$J:$K,2,FALSE),VLOOKUP($E5436,'Daycare Packages'!$A:$G,7,FALSE)))</f>
        <v>30</v>
      </c>
      <c r="G5436" s="15"/>
      <c r="H5436" s="15">
        <f t="shared" si="192"/>
        <v>30</v>
      </c>
      <c r="I5436" s="198">
        <f t="shared" si="191"/>
        <v>5</v>
      </c>
    </row>
    <row r="5437" spans="1:9" x14ac:dyDescent="0.3">
      <c r="A5437" s="10">
        <v>43594</v>
      </c>
      <c r="B5437" s="11" t="s">
        <v>252</v>
      </c>
      <c r="C5437" s="11" t="s">
        <v>396</v>
      </c>
      <c r="D5437" s="11" t="s">
        <v>659</v>
      </c>
      <c r="F5437" s="15">
        <f>IF(ISBLANK($D5437),"",IF(ISBLANK($E5437),VLOOKUP($D5437,$J:$K,2,FALSE),VLOOKUP($E5437,'Daycare Packages'!$A:$G,7,FALSE)))</f>
        <v>20</v>
      </c>
      <c r="G5437" s="15"/>
      <c r="H5437" s="15">
        <f t="shared" si="192"/>
        <v>20</v>
      </c>
      <c r="I5437" s="198">
        <f t="shared" si="191"/>
        <v>5</v>
      </c>
    </row>
    <row r="5438" spans="1:9" x14ac:dyDescent="0.3">
      <c r="A5438" s="10">
        <v>43594</v>
      </c>
      <c r="B5438" s="11" t="s">
        <v>2413</v>
      </c>
      <c r="C5438" s="11" t="s">
        <v>1191</v>
      </c>
      <c r="D5438" s="11" t="s">
        <v>662</v>
      </c>
      <c r="F5438" s="15">
        <f>IF(ISBLANK($D5438),"",IF(ISBLANK($E5438),VLOOKUP($D5438,$J:$K,2,FALSE),VLOOKUP($E5438,'Daycare Packages'!$A:$G,7,FALSE)))</f>
        <v>30</v>
      </c>
      <c r="G5438" s="15">
        <v>-6</v>
      </c>
      <c r="H5438" s="15">
        <f t="shared" si="192"/>
        <v>24</v>
      </c>
      <c r="I5438" s="198">
        <f t="shared" si="191"/>
        <v>5</v>
      </c>
    </row>
    <row r="5439" spans="1:9" x14ac:dyDescent="0.3">
      <c r="A5439" s="10">
        <v>43594</v>
      </c>
      <c r="B5439" s="11" t="s">
        <v>197</v>
      </c>
      <c r="C5439" s="11" t="s">
        <v>754</v>
      </c>
      <c r="D5439" s="11" t="s">
        <v>662</v>
      </c>
      <c r="E5439" s="11">
        <v>6848013</v>
      </c>
      <c r="F5439" s="15">
        <f>IF(ISBLANK($D5439),"",IF(ISBLANK($E5439),VLOOKUP($D5439,$J:$K,2,FALSE),VLOOKUP($E5439,'Daycare Packages'!$A:$G,7,FALSE)))</f>
        <v>27</v>
      </c>
      <c r="G5439" s="15"/>
      <c r="H5439" s="15">
        <f t="shared" si="192"/>
        <v>27</v>
      </c>
      <c r="I5439" s="198">
        <f t="shared" si="191"/>
        <v>5</v>
      </c>
    </row>
    <row r="5440" spans="1:9" x14ac:dyDescent="0.3">
      <c r="A5440" s="10">
        <v>43594</v>
      </c>
      <c r="B5440" s="11" t="s">
        <v>136</v>
      </c>
      <c r="C5440" s="11" t="s">
        <v>650</v>
      </c>
      <c r="D5440" s="11" t="s">
        <v>662</v>
      </c>
      <c r="E5440" s="11">
        <v>6842833</v>
      </c>
      <c r="F5440" s="15">
        <f>IF(ISBLANK($D5440),"",IF(ISBLANK($E5440),VLOOKUP($D5440,$J:$K,2,FALSE),VLOOKUP($E5440,'Daycare Packages'!$A:$G,7,FALSE)))</f>
        <v>26</v>
      </c>
      <c r="G5440" s="15"/>
      <c r="H5440" s="15">
        <f t="shared" si="192"/>
        <v>26</v>
      </c>
      <c r="I5440" s="198">
        <f t="shared" si="191"/>
        <v>5</v>
      </c>
    </row>
    <row r="5441" spans="1:9" x14ac:dyDescent="0.3">
      <c r="A5441" s="10">
        <v>43594</v>
      </c>
      <c r="B5441" s="11" t="s">
        <v>209</v>
      </c>
      <c r="C5441" s="11" t="s">
        <v>702</v>
      </c>
      <c r="D5441" s="11" t="s">
        <v>662</v>
      </c>
      <c r="E5441" s="11">
        <v>6804993</v>
      </c>
      <c r="F5441" s="15">
        <f>IF(ISBLANK($D5441),"",IF(ISBLANK($E5441),VLOOKUP($D5441,$J:$K,2,FALSE),VLOOKUP($E5441,'Daycare Packages'!$A:$G,7,FALSE)))</f>
        <v>26</v>
      </c>
      <c r="G5441" s="15"/>
      <c r="H5441" s="15">
        <f t="shared" si="192"/>
        <v>26</v>
      </c>
      <c r="I5441" s="198">
        <f t="shared" si="191"/>
        <v>5</v>
      </c>
    </row>
    <row r="5442" spans="1:9" x14ac:dyDescent="0.3">
      <c r="A5442" s="10">
        <v>43594</v>
      </c>
      <c r="B5442" s="11" t="s">
        <v>211</v>
      </c>
      <c r="C5442" s="11" t="s">
        <v>507</v>
      </c>
      <c r="D5442" s="11" t="s">
        <v>662</v>
      </c>
      <c r="F5442" s="15">
        <f>IF(ISBLANK($D5442),"",IF(ISBLANK($E5442),VLOOKUP($D5442,$J:$K,2,FALSE),VLOOKUP($E5442,'Daycare Packages'!$A:$G,7,FALSE)))</f>
        <v>30</v>
      </c>
      <c r="G5442" s="15">
        <v>-3</v>
      </c>
      <c r="H5442" s="15">
        <f t="shared" si="192"/>
        <v>27</v>
      </c>
      <c r="I5442" s="198">
        <f t="shared" si="191"/>
        <v>5</v>
      </c>
    </row>
    <row r="5443" spans="1:9" x14ac:dyDescent="0.3">
      <c r="A5443" s="10">
        <v>43594</v>
      </c>
      <c r="B5443" s="11" t="s">
        <v>1317</v>
      </c>
      <c r="C5443" s="11" t="s">
        <v>633</v>
      </c>
      <c r="D5443" s="11" t="s">
        <v>662</v>
      </c>
      <c r="E5443" s="11">
        <v>6837059</v>
      </c>
      <c r="F5443" s="15">
        <f>IF(ISBLANK($D5443),"",IF(ISBLANK($E5443),VLOOKUP($D5443,$J:$K,2,FALSE),VLOOKUP($E5443,'Daycare Packages'!$A:$G,7,FALSE)))</f>
        <v>25</v>
      </c>
      <c r="G5443" s="15"/>
      <c r="H5443" s="15">
        <f t="shared" si="192"/>
        <v>25</v>
      </c>
      <c r="I5443" s="198">
        <f t="shared" ref="I5443:I5506" si="193">IF(A5443="",0,MONTH(A5443))</f>
        <v>5</v>
      </c>
    </row>
    <row r="5444" spans="1:9" x14ac:dyDescent="0.3">
      <c r="A5444" s="10">
        <v>43594</v>
      </c>
      <c r="B5444" s="11" t="s">
        <v>1121</v>
      </c>
      <c r="C5444" s="11" t="s">
        <v>878</v>
      </c>
      <c r="D5444" s="11" t="s">
        <v>662</v>
      </c>
      <c r="E5444" s="11">
        <v>6792732</v>
      </c>
      <c r="F5444" s="15">
        <f>IF(ISBLANK($D5444),"",IF(ISBLANK($E5444),VLOOKUP($D5444,$J:$K,2,FALSE),VLOOKUP($E5444,'Daycare Packages'!$A:$G,7,FALSE)))</f>
        <v>25</v>
      </c>
      <c r="G5444" s="15"/>
      <c r="H5444" s="15">
        <f t="shared" si="192"/>
        <v>25</v>
      </c>
      <c r="I5444" s="198">
        <f t="shared" si="193"/>
        <v>5</v>
      </c>
    </row>
    <row r="5445" spans="1:9" x14ac:dyDescent="0.3">
      <c r="A5445" s="10">
        <v>43594</v>
      </c>
      <c r="B5445" s="11" t="s">
        <v>222</v>
      </c>
      <c r="C5445" s="11" t="s">
        <v>229</v>
      </c>
      <c r="D5445" s="11" t="s">
        <v>662</v>
      </c>
      <c r="E5445" s="11">
        <v>6833530</v>
      </c>
      <c r="F5445" s="15">
        <f>IF(ISBLANK($D5445),"",IF(ISBLANK($E5445),VLOOKUP($D5445,$J:$K,2,FALSE),VLOOKUP($E5445,'Daycare Packages'!$A:$G,7,FALSE)))</f>
        <v>27</v>
      </c>
      <c r="G5445" s="15"/>
      <c r="H5445" s="15">
        <f t="shared" si="192"/>
        <v>27</v>
      </c>
      <c r="I5445" s="198">
        <f t="shared" si="193"/>
        <v>5</v>
      </c>
    </row>
    <row r="5446" spans="1:9" x14ac:dyDescent="0.3">
      <c r="A5446" s="10">
        <v>43594</v>
      </c>
      <c r="B5446" s="11" t="s">
        <v>191</v>
      </c>
      <c r="C5446" s="11" t="s">
        <v>776</v>
      </c>
      <c r="D5446" s="11" t="s">
        <v>662</v>
      </c>
      <c r="E5446" s="11">
        <v>6727345</v>
      </c>
      <c r="F5446" s="15">
        <f>IF(ISBLANK($D5446),"",IF(ISBLANK($E5446),VLOOKUP($D5446,$J:$K,2,FALSE),VLOOKUP($E5446,'Daycare Packages'!$A:$G,7,FALSE)))</f>
        <v>26</v>
      </c>
      <c r="G5446" s="15"/>
      <c r="H5446" s="15">
        <f t="shared" si="192"/>
        <v>26</v>
      </c>
      <c r="I5446" s="198">
        <f t="shared" si="193"/>
        <v>5</v>
      </c>
    </row>
    <row r="5447" spans="1:9" x14ac:dyDescent="0.3">
      <c r="A5447" s="10">
        <v>43594</v>
      </c>
      <c r="B5447" s="11" t="s">
        <v>217</v>
      </c>
      <c r="C5447" s="11" t="s">
        <v>402</v>
      </c>
      <c r="D5447" s="11" t="s">
        <v>662</v>
      </c>
      <c r="E5447" s="11">
        <v>6821524</v>
      </c>
      <c r="F5447" s="15">
        <f>IF(ISBLANK($D5447),"",IF(ISBLANK($E5447),VLOOKUP($D5447,$J:$K,2,FALSE),VLOOKUP($E5447,'Daycare Packages'!$A:$G,7,FALSE)))</f>
        <v>26</v>
      </c>
      <c r="G5447" s="15"/>
      <c r="H5447" s="15">
        <f t="shared" si="192"/>
        <v>26</v>
      </c>
      <c r="I5447" s="198">
        <f t="shared" si="193"/>
        <v>5</v>
      </c>
    </row>
    <row r="5448" spans="1:9" x14ac:dyDescent="0.3">
      <c r="A5448" s="10">
        <v>43594</v>
      </c>
      <c r="B5448" s="11" t="s">
        <v>122</v>
      </c>
      <c r="C5448" s="11" t="s">
        <v>740</v>
      </c>
      <c r="D5448" s="11" t="s">
        <v>662</v>
      </c>
      <c r="E5448" s="11">
        <v>6734317</v>
      </c>
      <c r="F5448" s="15">
        <f>IF(ISBLANK($D5448),"",IF(ISBLANK($E5448),VLOOKUP($D5448,$J:$K,2,FALSE),VLOOKUP($E5448,'Daycare Packages'!$A:$G,7,FALSE)))</f>
        <v>22</v>
      </c>
      <c r="G5448" s="15"/>
      <c r="H5448" s="15">
        <f t="shared" si="192"/>
        <v>22</v>
      </c>
      <c r="I5448" s="198">
        <f t="shared" si="193"/>
        <v>5</v>
      </c>
    </row>
    <row r="5449" spans="1:9" x14ac:dyDescent="0.3">
      <c r="A5449" s="10">
        <v>43594</v>
      </c>
      <c r="B5449" s="11" t="s">
        <v>153</v>
      </c>
      <c r="C5449" s="11" t="s">
        <v>1315</v>
      </c>
      <c r="D5449" s="11" t="s">
        <v>662</v>
      </c>
      <c r="E5449" s="11">
        <v>6733584</v>
      </c>
      <c r="F5449" s="15">
        <f>IF(ISBLANK($D5449),"",IF(ISBLANK($E5449),VLOOKUP($D5449,$J:$K,2,FALSE),VLOOKUP($E5449,'Daycare Packages'!$A:$G,7,FALSE)))</f>
        <v>26</v>
      </c>
      <c r="G5449" s="15"/>
      <c r="H5449" s="15">
        <f t="shared" si="192"/>
        <v>26</v>
      </c>
      <c r="I5449" s="198">
        <f t="shared" si="193"/>
        <v>5</v>
      </c>
    </row>
    <row r="5450" spans="1:9" x14ac:dyDescent="0.3">
      <c r="A5450" s="10">
        <v>43594</v>
      </c>
      <c r="B5450" s="11" t="s">
        <v>1140</v>
      </c>
      <c r="C5450" s="11" t="s">
        <v>488</v>
      </c>
      <c r="D5450" s="11" t="s">
        <v>662</v>
      </c>
      <c r="F5450" s="15">
        <f>IF(ISBLANK($D5450),"",IF(ISBLANK($E5450),VLOOKUP($D5450,$J:$K,2,FALSE),VLOOKUP($E5450,'Daycare Packages'!$A:$G,7,FALSE)))</f>
        <v>30</v>
      </c>
      <c r="G5450" s="15"/>
      <c r="H5450" s="15">
        <f t="shared" si="192"/>
        <v>30</v>
      </c>
      <c r="I5450" s="198">
        <f t="shared" si="193"/>
        <v>5</v>
      </c>
    </row>
    <row r="5451" spans="1:9" x14ac:dyDescent="0.3">
      <c r="A5451" s="10">
        <v>43594</v>
      </c>
      <c r="B5451" s="11" t="s">
        <v>144</v>
      </c>
      <c r="C5451" s="11" t="s">
        <v>795</v>
      </c>
      <c r="D5451" s="11" t="s">
        <v>662</v>
      </c>
      <c r="E5451" s="11">
        <v>6735926</v>
      </c>
      <c r="F5451" s="15">
        <f>IF(ISBLANK($D5451),"",IF(ISBLANK($E5451),VLOOKUP($D5451,$J:$K,2,FALSE),VLOOKUP($E5451,'Daycare Packages'!$A:$G,7,FALSE)))</f>
        <v>25</v>
      </c>
      <c r="G5451" s="15"/>
      <c r="H5451" s="15">
        <f t="shared" si="192"/>
        <v>25</v>
      </c>
      <c r="I5451" s="198">
        <f t="shared" si="193"/>
        <v>5</v>
      </c>
    </row>
    <row r="5452" spans="1:9" x14ac:dyDescent="0.3">
      <c r="A5452" s="10">
        <v>43594</v>
      </c>
      <c r="B5452" s="11" t="s">
        <v>1361</v>
      </c>
      <c r="C5452" s="11" t="s">
        <v>750</v>
      </c>
      <c r="D5452" s="11" t="s">
        <v>662</v>
      </c>
      <c r="F5452" s="15">
        <f>IF(ISBLANK($D5452),"",IF(ISBLANK($E5452),VLOOKUP($D5452,$J:$K,2,FALSE),VLOOKUP($E5452,'Daycare Packages'!$A:$G,7,FALSE)))</f>
        <v>30</v>
      </c>
      <c r="G5452" s="15"/>
      <c r="H5452" s="15">
        <f t="shared" ref="H5452:H5515" si="194">IF(ISBLANK(D5452),"",SUM(F5452:G5452))</f>
        <v>30</v>
      </c>
      <c r="I5452" s="198">
        <f t="shared" si="193"/>
        <v>5</v>
      </c>
    </row>
    <row r="5453" spans="1:9" x14ac:dyDescent="0.3">
      <c r="A5453" s="10">
        <v>43594</v>
      </c>
      <c r="B5453" s="11" t="s">
        <v>1002</v>
      </c>
      <c r="C5453" s="11" t="s">
        <v>1004</v>
      </c>
      <c r="D5453" s="11" t="s">
        <v>662</v>
      </c>
      <c r="F5453" s="15">
        <f>IF(ISBLANK($D5453),"",IF(ISBLANK($E5453),VLOOKUP($D5453,$J:$K,2,FALSE),VLOOKUP($E5453,'Daycare Packages'!$A:$G,7,FALSE)))</f>
        <v>30</v>
      </c>
      <c r="G5453" s="15"/>
      <c r="H5453" s="15">
        <f t="shared" si="194"/>
        <v>30</v>
      </c>
      <c r="I5453" s="198">
        <f t="shared" si="193"/>
        <v>5</v>
      </c>
    </row>
    <row r="5454" spans="1:9" x14ac:dyDescent="0.3">
      <c r="A5454" s="10">
        <v>43594</v>
      </c>
      <c r="B5454" s="11" t="s">
        <v>140</v>
      </c>
      <c r="C5454" s="11" t="s">
        <v>475</v>
      </c>
      <c r="D5454" s="11" t="s">
        <v>662</v>
      </c>
      <c r="E5454" s="11">
        <v>6849607</v>
      </c>
      <c r="F5454" s="15">
        <f>IF(ISBLANK($D5454),"",IF(ISBLANK($E5454),VLOOKUP($D5454,$J:$K,2,FALSE),VLOOKUP($E5454,'Daycare Packages'!$A:$G,7,FALSE)))</f>
        <v>26</v>
      </c>
      <c r="G5454" s="15"/>
      <c r="H5454" s="15">
        <f t="shared" si="194"/>
        <v>26</v>
      </c>
      <c r="I5454" s="198">
        <f t="shared" si="193"/>
        <v>5</v>
      </c>
    </row>
    <row r="5455" spans="1:9" x14ac:dyDescent="0.3">
      <c r="A5455" s="10">
        <v>43594</v>
      </c>
      <c r="B5455" s="11" t="s">
        <v>139</v>
      </c>
      <c r="C5455" s="11" t="s">
        <v>867</v>
      </c>
      <c r="D5455" s="11" t="s">
        <v>662</v>
      </c>
      <c r="E5455" s="11">
        <v>6830661</v>
      </c>
      <c r="F5455" s="15">
        <f>IF(ISBLANK($D5455),"",IF(ISBLANK($E5455),VLOOKUP($D5455,$J:$K,2,FALSE),VLOOKUP($E5455,'Daycare Packages'!$A:$G,7,FALSE)))</f>
        <v>27</v>
      </c>
      <c r="G5455" s="15"/>
      <c r="H5455" s="15">
        <f t="shared" si="194"/>
        <v>27</v>
      </c>
      <c r="I5455" s="198">
        <f t="shared" si="193"/>
        <v>5</v>
      </c>
    </row>
    <row r="5456" spans="1:9" x14ac:dyDescent="0.3">
      <c r="A5456" s="10">
        <v>43594</v>
      </c>
      <c r="B5456" s="11" t="s">
        <v>179</v>
      </c>
      <c r="C5456" s="11" t="s">
        <v>706</v>
      </c>
      <c r="D5456" s="11" t="s">
        <v>662</v>
      </c>
      <c r="E5456" s="11">
        <v>6833055</v>
      </c>
      <c r="F5456" s="15">
        <f>IF(ISBLANK($D5456),"",IF(ISBLANK($E5456),VLOOKUP($D5456,$J:$K,2,FALSE),VLOOKUP($E5456,'Daycare Packages'!$A:$G,7,FALSE)))</f>
        <v>27</v>
      </c>
      <c r="G5456" s="15"/>
      <c r="H5456" s="15">
        <f t="shared" si="194"/>
        <v>27</v>
      </c>
      <c r="I5456" s="198">
        <f t="shared" si="193"/>
        <v>5</v>
      </c>
    </row>
    <row r="5457" spans="1:9" x14ac:dyDescent="0.3">
      <c r="A5457" s="10">
        <v>43594</v>
      </c>
      <c r="B5457" s="11" t="s">
        <v>210</v>
      </c>
      <c r="C5457" s="11" t="s">
        <v>916</v>
      </c>
      <c r="D5457" s="11" t="s">
        <v>662</v>
      </c>
      <c r="E5457" s="11">
        <v>6842140</v>
      </c>
      <c r="F5457" s="15">
        <f>IF(ISBLANK($D5457),"",IF(ISBLANK($E5457),VLOOKUP($D5457,$J:$K,2,FALSE),VLOOKUP($E5457,'Daycare Packages'!$A:$G,7,FALSE)))</f>
        <v>27</v>
      </c>
      <c r="G5457" s="15"/>
      <c r="H5457" s="15">
        <f t="shared" si="194"/>
        <v>27</v>
      </c>
      <c r="I5457" s="198">
        <f t="shared" si="193"/>
        <v>5</v>
      </c>
    </row>
    <row r="5458" spans="1:9" x14ac:dyDescent="0.3">
      <c r="A5458" s="10">
        <v>43594</v>
      </c>
      <c r="B5458" s="11" t="s">
        <v>210</v>
      </c>
      <c r="C5458" s="11" t="s">
        <v>460</v>
      </c>
      <c r="D5458" s="11" t="s">
        <v>662</v>
      </c>
      <c r="E5458" s="11">
        <v>6842140</v>
      </c>
      <c r="F5458" s="15">
        <f>IF(ISBLANK($D5458),"",IF(ISBLANK($E5458),VLOOKUP($D5458,$J:$K,2,FALSE),VLOOKUP($E5458,'Daycare Packages'!$A:$G,7,FALSE)))</f>
        <v>27</v>
      </c>
      <c r="G5458" s="15"/>
      <c r="H5458" s="15">
        <f t="shared" si="194"/>
        <v>27</v>
      </c>
      <c r="I5458" s="198">
        <f t="shared" si="193"/>
        <v>5</v>
      </c>
    </row>
    <row r="5459" spans="1:9" x14ac:dyDescent="0.3">
      <c r="A5459" s="10">
        <v>43594</v>
      </c>
      <c r="B5459" s="11" t="s">
        <v>441</v>
      </c>
      <c r="C5459" s="11" t="s">
        <v>442</v>
      </c>
      <c r="D5459" s="11" t="s">
        <v>659</v>
      </c>
      <c r="F5459" s="15">
        <f>IF(ISBLANK($D5459),"",IF(ISBLANK($E5459),VLOOKUP($D5459,$J:$K,2,FALSE),VLOOKUP($E5459,'Daycare Packages'!$A:$G,7,FALSE)))</f>
        <v>20</v>
      </c>
      <c r="G5459" s="15"/>
      <c r="H5459" s="15">
        <f t="shared" si="194"/>
        <v>20</v>
      </c>
      <c r="I5459" s="198">
        <f t="shared" si="193"/>
        <v>5</v>
      </c>
    </row>
    <row r="5460" spans="1:9" x14ac:dyDescent="0.3">
      <c r="A5460" s="10">
        <v>43594</v>
      </c>
      <c r="B5460" s="11" t="s">
        <v>565</v>
      </c>
      <c r="C5460" s="11" t="s">
        <v>566</v>
      </c>
      <c r="D5460" s="11" t="s">
        <v>662</v>
      </c>
      <c r="F5460" s="15">
        <f>IF(ISBLANK($D5460),"",IF(ISBLANK($E5460),VLOOKUP($D5460,$J:$K,2,FALSE),VLOOKUP($E5460,'Daycare Packages'!$A:$G,7,FALSE)))</f>
        <v>30</v>
      </c>
      <c r="G5460" s="15"/>
      <c r="H5460" s="15">
        <f t="shared" si="194"/>
        <v>30</v>
      </c>
      <c r="I5460" s="198">
        <f t="shared" si="193"/>
        <v>5</v>
      </c>
    </row>
    <row r="5461" spans="1:9" x14ac:dyDescent="0.3">
      <c r="A5461" s="10">
        <v>43594</v>
      </c>
      <c r="B5461" s="11" t="s">
        <v>178</v>
      </c>
      <c r="C5461" s="11" t="s">
        <v>734</v>
      </c>
      <c r="D5461" s="11" t="s">
        <v>662</v>
      </c>
      <c r="E5461" s="11">
        <v>6856237</v>
      </c>
      <c r="F5461" s="15">
        <f>IF(ISBLANK($D5461),"",IF(ISBLANK($E5461),VLOOKUP($D5461,$J:$K,2,FALSE),VLOOKUP($E5461,'Daycare Packages'!$A:$G,7,FALSE)))</f>
        <v>27</v>
      </c>
      <c r="G5461" s="15"/>
      <c r="H5461" s="15">
        <f t="shared" si="194"/>
        <v>27</v>
      </c>
      <c r="I5461" s="198">
        <f t="shared" si="193"/>
        <v>5</v>
      </c>
    </row>
    <row r="5462" spans="1:9" x14ac:dyDescent="0.3">
      <c r="A5462" s="10">
        <v>43594</v>
      </c>
      <c r="B5462" s="11" t="s">
        <v>845</v>
      </c>
      <c r="C5462" s="11" t="s">
        <v>846</v>
      </c>
      <c r="D5462" s="11" t="s">
        <v>662</v>
      </c>
      <c r="F5462" s="15">
        <f>IF(ISBLANK($D5462),"",IF(ISBLANK($E5462),VLOOKUP($D5462,$J:$K,2,FALSE),VLOOKUP($E5462,'Daycare Packages'!$A:$G,7,FALSE)))</f>
        <v>30</v>
      </c>
      <c r="G5462" s="15"/>
      <c r="H5462" s="15">
        <f t="shared" si="194"/>
        <v>30</v>
      </c>
      <c r="I5462" s="198">
        <f t="shared" si="193"/>
        <v>5</v>
      </c>
    </row>
    <row r="5463" spans="1:9" x14ac:dyDescent="0.3">
      <c r="A5463" s="10">
        <v>43594</v>
      </c>
      <c r="B5463" s="11" t="s">
        <v>820</v>
      </c>
      <c r="C5463" s="11" t="s">
        <v>402</v>
      </c>
      <c r="D5463" s="11" t="s">
        <v>662</v>
      </c>
      <c r="F5463" s="15">
        <f>IF(ISBLANK($D5463),"",IF(ISBLANK($E5463),VLOOKUP($D5463,$J:$K,2,FALSE),VLOOKUP($E5463,'Daycare Packages'!$A:$G,7,FALSE)))</f>
        <v>30</v>
      </c>
      <c r="G5463" s="15"/>
      <c r="H5463" s="15">
        <f t="shared" si="194"/>
        <v>30</v>
      </c>
      <c r="I5463" s="198">
        <f t="shared" si="193"/>
        <v>5</v>
      </c>
    </row>
    <row r="5464" spans="1:9" x14ac:dyDescent="0.3">
      <c r="A5464" s="10">
        <v>43594</v>
      </c>
      <c r="B5464" s="11" t="s">
        <v>1354</v>
      </c>
      <c r="C5464" s="11" t="s">
        <v>402</v>
      </c>
      <c r="D5464" s="11" t="s">
        <v>662</v>
      </c>
      <c r="E5464" s="11">
        <v>6841489</v>
      </c>
      <c r="F5464" s="15">
        <f>IF(ISBLANK($D5464),"",IF(ISBLANK($E5464),VLOOKUP($D5464,$J:$K,2,FALSE),VLOOKUP($E5464,'Daycare Packages'!$A:$G,7,FALSE)))</f>
        <v>27</v>
      </c>
      <c r="G5464" s="15"/>
      <c r="H5464" s="15">
        <f t="shared" si="194"/>
        <v>27</v>
      </c>
      <c r="I5464" s="198">
        <f t="shared" si="193"/>
        <v>5</v>
      </c>
    </row>
    <row r="5465" spans="1:9" x14ac:dyDescent="0.3">
      <c r="A5465" s="10">
        <v>43594</v>
      </c>
      <c r="B5465" s="11" t="s">
        <v>114</v>
      </c>
      <c r="C5465" s="11" t="s">
        <v>789</v>
      </c>
      <c r="D5465" s="11" t="s">
        <v>662</v>
      </c>
      <c r="E5465" s="11">
        <v>6735275</v>
      </c>
      <c r="F5465" s="15">
        <f>IF(ISBLANK($D5465),"",IF(ISBLANK($E5465),VLOOKUP($D5465,$J:$K,2,FALSE),VLOOKUP($E5465,'Daycare Packages'!$A:$G,7,FALSE)))</f>
        <v>22</v>
      </c>
      <c r="G5465" s="15"/>
      <c r="H5465" s="15">
        <f t="shared" si="194"/>
        <v>22</v>
      </c>
      <c r="I5465" s="198">
        <f t="shared" si="193"/>
        <v>5</v>
      </c>
    </row>
    <row r="5466" spans="1:9" x14ac:dyDescent="0.3">
      <c r="A5466" s="10">
        <v>43594</v>
      </c>
      <c r="B5466" s="11" t="s">
        <v>700</v>
      </c>
      <c r="C5466" s="11" t="s">
        <v>701</v>
      </c>
      <c r="D5466" s="11" t="s">
        <v>662</v>
      </c>
      <c r="F5466" s="15">
        <f>IF(ISBLANK($D5466),"",IF(ISBLANK($E5466),VLOOKUP($D5466,$J:$K,2,FALSE),VLOOKUP($E5466,'Daycare Packages'!$A:$G,7,FALSE)))</f>
        <v>30</v>
      </c>
      <c r="G5466" s="15"/>
      <c r="H5466" s="15">
        <f t="shared" si="194"/>
        <v>30</v>
      </c>
      <c r="I5466" s="198">
        <f t="shared" si="193"/>
        <v>5</v>
      </c>
    </row>
    <row r="5467" spans="1:9" x14ac:dyDescent="0.3">
      <c r="A5467" s="10">
        <v>43594</v>
      </c>
      <c r="B5467" s="11" t="s">
        <v>340</v>
      </c>
      <c r="C5467" s="11" t="s">
        <v>745</v>
      </c>
      <c r="D5467" s="11" t="s">
        <v>662</v>
      </c>
      <c r="F5467" s="15">
        <f>IF(ISBLANK($D5467),"",IF(ISBLANK($E5467),VLOOKUP($D5467,$J:$K,2,FALSE),VLOOKUP($E5467,'Daycare Packages'!$A:$G,7,FALSE)))</f>
        <v>30</v>
      </c>
      <c r="G5467" s="15">
        <v>-3.6</v>
      </c>
      <c r="H5467" s="15">
        <f t="shared" si="194"/>
        <v>26.4</v>
      </c>
      <c r="I5467" s="198">
        <f t="shared" si="193"/>
        <v>5</v>
      </c>
    </row>
    <row r="5468" spans="1:9" x14ac:dyDescent="0.3">
      <c r="A5468" s="10">
        <v>43594</v>
      </c>
      <c r="B5468" s="11" t="s">
        <v>340</v>
      </c>
      <c r="C5468" s="11" t="s">
        <v>746</v>
      </c>
      <c r="D5468" s="11" t="s">
        <v>662</v>
      </c>
      <c r="F5468" s="15">
        <f>IF(ISBLANK($D5468),"",IF(ISBLANK($E5468),VLOOKUP($D5468,$J:$K,2,FALSE),VLOOKUP($E5468,'Daycare Packages'!$A:$G,7,FALSE)))</f>
        <v>30</v>
      </c>
      <c r="G5468" s="15">
        <v>-3.6</v>
      </c>
      <c r="H5468" s="15">
        <f t="shared" si="194"/>
        <v>26.4</v>
      </c>
      <c r="I5468" s="198">
        <f t="shared" si="193"/>
        <v>5</v>
      </c>
    </row>
    <row r="5469" spans="1:9" x14ac:dyDescent="0.3">
      <c r="A5469" s="10">
        <v>43594</v>
      </c>
      <c r="B5469" s="11" t="s">
        <v>175</v>
      </c>
      <c r="C5469" s="11" t="s">
        <v>433</v>
      </c>
      <c r="D5469" s="11" t="s">
        <v>662</v>
      </c>
      <c r="E5469" s="11">
        <v>6716814</v>
      </c>
      <c r="F5469" s="15">
        <f>IF(ISBLANK($D5469),"",IF(ISBLANK($E5469),VLOOKUP($D5469,$J:$K,2,FALSE),VLOOKUP($E5469,'Daycare Packages'!$A:$G,7,FALSE)))</f>
        <v>22</v>
      </c>
      <c r="G5469" s="15"/>
      <c r="H5469" s="15">
        <f t="shared" si="194"/>
        <v>22</v>
      </c>
      <c r="I5469" s="198">
        <f t="shared" si="193"/>
        <v>5</v>
      </c>
    </row>
    <row r="5470" spans="1:9" x14ac:dyDescent="0.3">
      <c r="A5470" s="10">
        <v>43594</v>
      </c>
      <c r="B5470" s="11" t="s">
        <v>189</v>
      </c>
      <c r="C5470" s="11" t="s">
        <v>638</v>
      </c>
      <c r="D5470" s="11" t="s">
        <v>662</v>
      </c>
      <c r="E5470" s="11">
        <v>6725260</v>
      </c>
      <c r="F5470" s="15">
        <f>IF(ISBLANK($D5470),"",IF(ISBLANK($E5470),VLOOKUP($D5470,$J:$K,2,FALSE),VLOOKUP($E5470,'Daycare Packages'!$A:$G,7,FALSE)))</f>
        <v>22</v>
      </c>
      <c r="G5470" s="15"/>
      <c r="H5470" s="15">
        <f t="shared" si="194"/>
        <v>22</v>
      </c>
      <c r="I5470" s="198">
        <f t="shared" si="193"/>
        <v>5</v>
      </c>
    </row>
    <row r="5471" spans="1:9" x14ac:dyDescent="0.3">
      <c r="A5471" s="10">
        <v>43594</v>
      </c>
      <c r="B5471" s="11" t="s">
        <v>1164</v>
      </c>
      <c r="C5471" s="11" t="s">
        <v>395</v>
      </c>
      <c r="D5471" s="11" t="s">
        <v>662</v>
      </c>
      <c r="E5471" s="11">
        <v>6796135</v>
      </c>
      <c r="F5471" s="15">
        <f>IF(ISBLANK($D5471),"",IF(ISBLANK($E5471),VLOOKUP($D5471,$J:$K,2,FALSE),VLOOKUP($E5471,'Daycare Packages'!$A:$G,7,FALSE)))</f>
        <v>27</v>
      </c>
      <c r="G5471" s="15"/>
      <c r="H5471" s="15">
        <f t="shared" si="194"/>
        <v>27</v>
      </c>
      <c r="I5471" s="198">
        <f t="shared" si="193"/>
        <v>5</v>
      </c>
    </row>
    <row r="5472" spans="1:9" x14ac:dyDescent="0.3">
      <c r="A5472" s="10">
        <v>43594</v>
      </c>
      <c r="B5472" s="11" t="s">
        <v>183</v>
      </c>
      <c r="C5472" s="11" t="s">
        <v>520</v>
      </c>
      <c r="D5472" s="11" t="s">
        <v>662</v>
      </c>
      <c r="E5472" s="11">
        <v>6843157</v>
      </c>
      <c r="F5472" s="15">
        <f>IF(ISBLANK($D5472),"",IF(ISBLANK($E5472),VLOOKUP($D5472,$J:$K,2,FALSE),VLOOKUP($E5472,'Daycare Packages'!$A:$G,7,FALSE)))</f>
        <v>27</v>
      </c>
      <c r="G5472" s="15"/>
      <c r="H5472" s="15">
        <f t="shared" si="194"/>
        <v>27</v>
      </c>
      <c r="I5472" s="198">
        <f t="shared" si="193"/>
        <v>5</v>
      </c>
    </row>
    <row r="5473" spans="1:9" x14ac:dyDescent="0.3">
      <c r="A5473" s="10">
        <v>43594</v>
      </c>
      <c r="B5473" s="11" t="s">
        <v>173</v>
      </c>
      <c r="C5473" s="11" t="s">
        <v>791</v>
      </c>
      <c r="D5473" s="11" t="s">
        <v>662</v>
      </c>
      <c r="E5473" s="11">
        <v>6805887</v>
      </c>
      <c r="F5473" s="15">
        <f>IF(ISBLANK($D5473),"",IF(ISBLANK($E5473),VLOOKUP($D5473,$J:$K,2,FALSE),VLOOKUP($E5473,'Daycare Packages'!$A:$G,7,FALSE)))</f>
        <v>25</v>
      </c>
      <c r="G5473" s="15"/>
      <c r="H5473" s="15">
        <f t="shared" si="194"/>
        <v>25</v>
      </c>
      <c r="I5473" s="198">
        <f t="shared" si="193"/>
        <v>5</v>
      </c>
    </row>
    <row r="5474" spans="1:9" x14ac:dyDescent="0.3">
      <c r="A5474" s="10">
        <v>43594</v>
      </c>
      <c r="B5474" s="11" t="s">
        <v>186</v>
      </c>
      <c r="C5474" s="11" t="s">
        <v>561</v>
      </c>
      <c r="D5474" s="11" t="s">
        <v>662</v>
      </c>
      <c r="E5474" s="11">
        <v>6723146</v>
      </c>
      <c r="F5474" s="15">
        <f>IF(ISBLANK($D5474),"",IF(ISBLANK($E5474),VLOOKUP($D5474,$J:$K,2,FALSE),VLOOKUP($E5474,'Daycare Packages'!$A:$G,7,FALSE)))</f>
        <v>22</v>
      </c>
      <c r="G5474" s="15"/>
      <c r="H5474" s="15">
        <f t="shared" si="194"/>
        <v>22</v>
      </c>
      <c r="I5474" s="198">
        <f t="shared" si="193"/>
        <v>5</v>
      </c>
    </row>
    <row r="5475" spans="1:9" x14ac:dyDescent="0.3">
      <c r="A5475" s="10">
        <v>43594</v>
      </c>
      <c r="B5475" s="11" t="s">
        <v>82</v>
      </c>
      <c r="C5475" s="11" t="s">
        <v>694</v>
      </c>
      <c r="D5475" s="11" t="s">
        <v>662</v>
      </c>
      <c r="E5475" s="11">
        <v>6717676</v>
      </c>
      <c r="F5475" s="15">
        <f>IF(ISBLANK($D5475),"",IF(ISBLANK($E5475),VLOOKUP($D5475,$J:$K,2,FALSE),VLOOKUP($E5475,'Daycare Packages'!$A:$G,7,FALSE)))</f>
        <v>22</v>
      </c>
      <c r="G5475" s="15"/>
      <c r="H5475" s="15">
        <f t="shared" si="194"/>
        <v>22</v>
      </c>
      <c r="I5475" s="198">
        <f t="shared" si="193"/>
        <v>5</v>
      </c>
    </row>
    <row r="5476" spans="1:9" x14ac:dyDescent="0.3">
      <c r="A5476" s="10">
        <v>43594</v>
      </c>
      <c r="B5476" s="11" t="s">
        <v>82</v>
      </c>
      <c r="C5476" s="11" t="s">
        <v>695</v>
      </c>
      <c r="D5476" s="11" t="s">
        <v>662</v>
      </c>
      <c r="E5476" s="11">
        <v>6717676</v>
      </c>
      <c r="F5476" s="15">
        <f>IF(ISBLANK($D5476),"",IF(ISBLANK($E5476),VLOOKUP($D5476,$J:$K,2,FALSE),VLOOKUP($E5476,'Daycare Packages'!$A:$G,7,FALSE)))</f>
        <v>22</v>
      </c>
      <c r="G5476" s="15"/>
      <c r="H5476" s="15">
        <f t="shared" si="194"/>
        <v>22</v>
      </c>
      <c r="I5476" s="198">
        <f t="shared" si="193"/>
        <v>5</v>
      </c>
    </row>
    <row r="5477" spans="1:9" x14ac:dyDescent="0.3">
      <c r="A5477" s="10">
        <v>43594</v>
      </c>
      <c r="B5477" s="11" t="s">
        <v>215</v>
      </c>
      <c r="C5477" s="11" t="s">
        <v>1008</v>
      </c>
      <c r="D5477" s="11" t="s">
        <v>662</v>
      </c>
      <c r="E5477" s="11">
        <v>6829432</v>
      </c>
      <c r="F5477" s="15">
        <f>IF(ISBLANK($D5477),"",IF(ISBLANK($E5477),VLOOKUP($D5477,$J:$K,2,FALSE),VLOOKUP($E5477,'Daycare Packages'!$A:$G,7,FALSE)))</f>
        <v>27</v>
      </c>
      <c r="G5477" s="15"/>
      <c r="H5477" s="15">
        <f t="shared" si="194"/>
        <v>27</v>
      </c>
      <c r="I5477" s="198">
        <f t="shared" si="193"/>
        <v>5</v>
      </c>
    </row>
    <row r="5478" spans="1:9" x14ac:dyDescent="0.3">
      <c r="A5478" s="10">
        <v>43594</v>
      </c>
      <c r="B5478" s="11" t="s">
        <v>1465</v>
      </c>
      <c r="C5478" s="11" t="s">
        <v>910</v>
      </c>
      <c r="D5478" s="11" t="s">
        <v>662</v>
      </c>
      <c r="F5478" s="15">
        <f>IF(ISBLANK($D5478),"",IF(ISBLANK($E5478),VLOOKUP($D5478,$J:$K,2,FALSE),VLOOKUP($E5478,'Daycare Packages'!$A:$G,7,FALSE)))</f>
        <v>30</v>
      </c>
      <c r="G5478" s="15"/>
      <c r="H5478" s="15">
        <f t="shared" si="194"/>
        <v>30</v>
      </c>
      <c r="I5478" s="198">
        <f t="shared" si="193"/>
        <v>5</v>
      </c>
    </row>
    <row r="5479" spans="1:9" x14ac:dyDescent="0.3">
      <c r="A5479" s="55">
        <v>43594</v>
      </c>
      <c r="B5479" s="56" t="s">
        <v>170</v>
      </c>
      <c r="C5479" s="56" t="s">
        <v>710</v>
      </c>
      <c r="D5479" s="56" t="s">
        <v>662</v>
      </c>
      <c r="E5479" s="56">
        <v>6715199</v>
      </c>
      <c r="F5479" s="59">
        <f>IF(ISBLANK($D5479),"",IF(ISBLANK($E5479),VLOOKUP($D5479,$J:$K,2,FALSE),VLOOKUP($E5479,'Daycare Packages'!$A:$G,7,FALSE)))</f>
        <v>22</v>
      </c>
      <c r="G5479" s="59"/>
      <c r="H5479" s="59">
        <f t="shared" si="194"/>
        <v>22</v>
      </c>
      <c r="I5479" s="198">
        <f t="shared" si="193"/>
        <v>5</v>
      </c>
    </row>
    <row r="5480" spans="1:9" x14ac:dyDescent="0.3">
      <c r="A5480" s="10">
        <v>43595</v>
      </c>
      <c r="B5480" s="11" t="s">
        <v>806</v>
      </c>
      <c r="C5480" s="11" t="s">
        <v>627</v>
      </c>
      <c r="D5480" s="11" t="s">
        <v>659</v>
      </c>
      <c r="F5480" s="15">
        <f>IF(ISBLANK($D5480),"",IF(ISBLANK($E5480),VLOOKUP($D5480,$J:$K,2,FALSE),VLOOKUP($E5480,'Daycare Packages'!$A:$G,7,FALSE)))</f>
        <v>20</v>
      </c>
      <c r="G5480" s="15"/>
      <c r="H5480" s="15">
        <f t="shared" si="194"/>
        <v>20</v>
      </c>
      <c r="I5480" s="198">
        <f t="shared" si="193"/>
        <v>5</v>
      </c>
    </row>
    <row r="5481" spans="1:9" x14ac:dyDescent="0.3">
      <c r="A5481" s="10">
        <v>43595</v>
      </c>
      <c r="B5481" s="11" t="s">
        <v>1188</v>
      </c>
      <c r="C5481" s="11" t="s">
        <v>715</v>
      </c>
      <c r="D5481" s="11" t="s">
        <v>671</v>
      </c>
      <c r="F5481" s="15">
        <f>IF(ISBLANK($D5481),"",IF(ISBLANK($E5481),VLOOKUP($D5481,$J:$K,2,FALSE),VLOOKUP($E5481,'Daycare Packages'!$A:$G,7,FALSE)))</f>
        <v>0</v>
      </c>
      <c r="G5481" s="15"/>
      <c r="H5481" s="15">
        <f t="shared" si="194"/>
        <v>0</v>
      </c>
      <c r="I5481" s="198">
        <f t="shared" si="193"/>
        <v>5</v>
      </c>
    </row>
    <row r="5482" spans="1:9" x14ac:dyDescent="0.3">
      <c r="A5482" s="10">
        <v>43595</v>
      </c>
      <c r="B5482" s="11" t="s">
        <v>1483</v>
      </c>
      <c r="C5482" s="11" t="s">
        <v>1484</v>
      </c>
      <c r="D5482" s="11" t="s">
        <v>671</v>
      </c>
      <c r="F5482" s="15">
        <f>IF(ISBLANK($D5482),"",IF(ISBLANK($E5482),VLOOKUP($D5482,$J:$K,2,FALSE),VLOOKUP($E5482,'Daycare Packages'!$A:$G,7,FALSE)))</f>
        <v>0</v>
      </c>
      <c r="G5482" s="15"/>
      <c r="H5482" s="15">
        <f t="shared" si="194"/>
        <v>0</v>
      </c>
      <c r="I5482" s="198">
        <f t="shared" si="193"/>
        <v>5</v>
      </c>
    </row>
    <row r="5483" spans="1:9" x14ac:dyDescent="0.3">
      <c r="A5483" s="10">
        <v>43595</v>
      </c>
      <c r="B5483" s="11" t="s">
        <v>1165</v>
      </c>
      <c r="C5483" s="11" t="s">
        <v>1166</v>
      </c>
      <c r="D5483" s="11" t="s">
        <v>659</v>
      </c>
      <c r="E5483" s="11">
        <v>6815839</v>
      </c>
      <c r="F5483" s="15">
        <f>IF(ISBLANK($D5483),"",IF(ISBLANK($E5483),VLOOKUP($D5483,$J:$K,2,FALSE),VLOOKUP($E5483,'Daycare Packages'!$A:$G,7,FALSE)))</f>
        <v>18</v>
      </c>
      <c r="G5483" s="15"/>
      <c r="H5483" s="15">
        <f t="shared" si="194"/>
        <v>18</v>
      </c>
      <c r="I5483" s="198">
        <f t="shared" si="193"/>
        <v>5</v>
      </c>
    </row>
    <row r="5484" spans="1:9" x14ac:dyDescent="0.3">
      <c r="A5484" s="10">
        <v>43595</v>
      </c>
      <c r="B5484" s="11" t="s">
        <v>190</v>
      </c>
      <c r="C5484" s="11" t="s">
        <v>718</v>
      </c>
      <c r="D5484" s="11" t="s">
        <v>659</v>
      </c>
      <c r="F5484" s="15">
        <f>IF(ISBLANK($D5484),"",IF(ISBLANK($E5484),VLOOKUP($D5484,$J:$K,2,FALSE),VLOOKUP($E5484,'Daycare Packages'!$A:$G,7,FALSE)))</f>
        <v>20</v>
      </c>
      <c r="G5484" s="15"/>
      <c r="H5484" s="15">
        <f t="shared" si="194"/>
        <v>20</v>
      </c>
      <c r="I5484" s="198">
        <f t="shared" si="193"/>
        <v>5</v>
      </c>
    </row>
    <row r="5485" spans="1:9" x14ac:dyDescent="0.3">
      <c r="A5485" s="10">
        <v>43595</v>
      </c>
      <c r="B5485" s="11" t="s">
        <v>1257</v>
      </c>
      <c r="C5485" s="11" t="s">
        <v>1258</v>
      </c>
      <c r="D5485" s="11" t="s">
        <v>659</v>
      </c>
      <c r="F5485" s="15">
        <f>IF(ISBLANK($D5485),"",IF(ISBLANK($E5485),VLOOKUP($D5485,$J:$K,2,FALSE),VLOOKUP($E5485,'Daycare Packages'!$A:$G,7,FALSE)))</f>
        <v>20</v>
      </c>
      <c r="G5485" s="15"/>
      <c r="H5485" s="15">
        <f t="shared" si="194"/>
        <v>20</v>
      </c>
      <c r="I5485" s="198">
        <f t="shared" si="193"/>
        <v>5</v>
      </c>
    </row>
    <row r="5486" spans="1:9" x14ac:dyDescent="0.3">
      <c r="A5486" s="10">
        <v>43595</v>
      </c>
      <c r="B5486" s="11" t="s">
        <v>1259</v>
      </c>
      <c r="C5486" s="11" t="s">
        <v>229</v>
      </c>
      <c r="D5486" s="11" t="s">
        <v>659</v>
      </c>
      <c r="F5486" s="15">
        <f>IF(ISBLANK($D5486),"",IF(ISBLANK($E5486),VLOOKUP($D5486,$J:$K,2,FALSE),VLOOKUP($E5486,'Daycare Packages'!$A:$G,7,FALSE)))</f>
        <v>20</v>
      </c>
      <c r="G5486" s="15"/>
      <c r="H5486" s="15">
        <f t="shared" si="194"/>
        <v>20</v>
      </c>
      <c r="I5486" s="198">
        <f t="shared" si="193"/>
        <v>5</v>
      </c>
    </row>
    <row r="5487" spans="1:9" x14ac:dyDescent="0.3">
      <c r="A5487" s="10">
        <v>43595</v>
      </c>
      <c r="B5487" s="11" t="s">
        <v>525</v>
      </c>
      <c r="C5487" s="11" t="s">
        <v>526</v>
      </c>
      <c r="D5487" s="11" t="s">
        <v>662</v>
      </c>
      <c r="F5487" s="15">
        <f>IF(ISBLANK($D5487),"",IF(ISBLANK($E5487),VLOOKUP($D5487,$J:$K,2,FALSE),VLOOKUP($E5487,'Daycare Packages'!$A:$G,7,FALSE)))</f>
        <v>30</v>
      </c>
      <c r="G5487" s="15"/>
      <c r="H5487" s="15">
        <f t="shared" si="194"/>
        <v>30</v>
      </c>
      <c r="I5487" s="198">
        <f t="shared" si="193"/>
        <v>5</v>
      </c>
    </row>
    <row r="5488" spans="1:9" x14ac:dyDescent="0.3">
      <c r="A5488" s="10">
        <v>43595</v>
      </c>
      <c r="B5488" s="11" t="s">
        <v>300</v>
      </c>
      <c r="C5488" s="11" t="s">
        <v>759</v>
      </c>
      <c r="D5488" s="11" t="s">
        <v>659</v>
      </c>
      <c r="F5488" s="15">
        <f>IF(ISBLANK($D5488),"",IF(ISBLANK($E5488),VLOOKUP($D5488,$J:$K,2,FALSE),VLOOKUP($E5488,'Daycare Packages'!$A:$G,7,FALSE)))</f>
        <v>20</v>
      </c>
      <c r="G5488" s="15"/>
      <c r="H5488" s="15">
        <f t="shared" si="194"/>
        <v>20</v>
      </c>
      <c r="I5488" s="198">
        <f t="shared" si="193"/>
        <v>5</v>
      </c>
    </row>
    <row r="5489" spans="1:9" x14ac:dyDescent="0.3">
      <c r="A5489" s="10">
        <v>43595</v>
      </c>
      <c r="B5489" s="11" t="s">
        <v>300</v>
      </c>
      <c r="C5489" s="11" t="s">
        <v>507</v>
      </c>
      <c r="D5489" s="11" t="s">
        <v>659</v>
      </c>
      <c r="F5489" s="15">
        <f>IF(ISBLANK($D5489),"",IF(ISBLANK($E5489),VLOOKUP($D5489,$J:$K,2,FALSE),VLOOKUP($E5489,'Daycare Packages'!$A:$G,7,FALSE)))</f>
        <v>20</v>
      </c>
      <c r="G5489" s="15"/>
      <c r="H5489" s="15">
        <f t="shared" si="194"/>
        <v>20</v>
      </c>
      <c r="I5489" s="198">
        <f t="shared" si="193"/>
        <v>5</v>
      </c>
    </row>
    <row r="5490" spans="1:9" x14ac:dyDescent="0.3">
      <c r="A5490" s="10">
        <v>43595</v>
      </c>
      <c r="B5490" s="11" t="s">
        <v>127</v>
      </c>
      <c r="C5490" s="11" t="s">
        <v>715</v>
      </c>
      <c r="D5490" s="11" t="s">
        <v>662</v>
      </c>
      <c r="E5490" s="11">
        <v>6756191</v>
      </c>
      <c r="F5490" s="15">
        <f>IF(ISBLANK($D5490),"",IF(ISBLANK($E5490),VLOOKUP($D5490,$J:$K,2,FALSE),VLOOKUP($E5490,'Daycare Packages'!$A:$G,7,FALSE)))</f>
        <v>23</v>
      </c>
      <c r="G5490" s="15"/>
      <c r="H5490" s="15">
        <f t="shared" si="194"/>
        <v>23</v>
      </c>
      <c r="I5490" s="198">
        <f t="shared" si="193"/>
        <v>5</v>
      </c>
    </row>
    <row r="5491" spans="1:9" x14ac:dyDescent="0.3">
      <c r="A5491" s="10">
        <v>43595</v>
      </c>
      <c r="B5491" s="11" t="s">
        <v>427</v>
      </c>
      <c r="C5491" s="11" t="s">
        <v>1313</v>
      </c>
      <c r="D5491" s="11" t="s">
        <v>659</v>
      </c>
      <c r="E5491" s="11">
        <v>6831701</v>
      </c>
      <c r="F5491" s="15">
        <f>IF(ISBLANK($D5491),"",IF(ISBLANK($E5491),VLOOKUP($D5491,$J:$K,2,FALSE),VLOOKUP($E5491,'Daycare Packages'!$A:$G,7,FALSE)))</f>
        <v>19</v>
      </c>
      <c r="G5491" s="15"/>
      <c r="H5491" s="15">
        <f t="shared" si="194"/>
        <v>19</v>
      </c>
      <c r="I5491" s="198">
        <f t="shared" si="193"/>
        <v>5</v>
      </c>
    </row>
    <row r="5492" spans="1:9" x14ac:dyDescent="0.3">
      <c r="A5492" s="10">
        <v>43595</v>
      </c>
      <c r="B5492" s="11" t="s">
        <v>751</v>
      </c>
      <c r="C5492" s="11" t="s">
        <v>752</v>
      </c>
      <c r="D5492" s="11" t="s">
        <v>662</v>
      </c>
      <c r="F5492" s="15">
        <f>IF(ISBLANK($D5492),"",IF(ISBLANK($E5492),VLOOKUP($D5492,$J:$K,2,FALSE),VLOOKUP($E5492,'Daycare Packages'!$A:$G,7,FALSE)))</f>
        <v>30</v>
      </c>
      <c r="G5492" s="15"/>
      <c r="H5492" s="15">
        <f t="shared" si="194"/>
        <v>30</v>
      </c>
      <c r="I5492" s="198">
        <f t="shared" si="193"/>
        <v>5</v>
      </c>
    </row>
    <row r="5493" spans="1:9" x14ac:dyDescent="0.3">
      <c r="A5493" s="10">
        <v>43595</v>
      </c>
      <c r="B5493" s="11" t="s">
        <v>172</v>
      </c>
      <c r="C5493" s="11" t="s">
        <v>773</v>
      </c>
      <c r="D5493" s="11" t="s">
        <v>662</v>
      </c>
      <c r="F5493" s="15">
        <f>IF(ISBLANK($D5493),"",IF(ISBLANK($E5493),VLOOKUP($D5493,$J:$K,2,FALSE),VLOOKUP($E5493,'Daycare Packages'!$A:$G,7,FALSE)))</f>
        <v>30</v>
      </c>
      <c r="G5493" s="15"/>
      <c r="H5493" s="15">
        <f t="shared" si="194"/>
        <v>30</v>
      </c>
      <c r="I5493" s="198">
        <f t="shared" si="193"/>
        <v>5</v>
      </c>
    </row>
    <row r="5494" spans="1:9" x14ac:dyDescent="0.3">
      <c r="A5494" s="10">
        <v>43595</v>
      </c>
      <c r="B5494" s="11" t="s">
        <v>677</v>
      </c>
      <c r="C5494" s="11" t="s">
        <v>1295</v>
      </c>
      <c r="D5494" s="11" t="s">
        <v>662</v>
      </c>
      <c r="F5494" s="15">
        <f>IF(ISBLANK($D5494),"",IF(ISBLANK($E5494),VLOOKUP($D5494,$J:$K,2,FALSE),VLOOKUP($E5494,'Daycare Packages'!$A:$G,7,FALSE)))</f>
        <v>30</v>
      </c>
      <c r="G5494" s="15"/>
      <c r="H5494" s="15">
        <f t="shared" si="194"/>
        <v>30</v>
      </c>
      <c r="I5494" s="198">
        <f t="shared" si="193"/>
        <v>5</v>
      </c>
    </row>
    <row r="5495" spans="1:9" x14ac:dyDescent="0.3">
      <c r="A5495" s="10">
        <v>43595</v>
      </c>
      <c r="B5495" s="11" t="s">
        <v>213</v>
      </c>
      <c r="C5495" s="11" t="s">
        <v>675</v>
      </c>
      <c r="D5495" s="11" t="s">
        <v>662</v>
      </c>
      <c r="E5495" s="11">
        <v>6848854</v>
      </c>
      <c r="F5495" s="15">
        <f>IF(ISBLANK($D5495),"",IF(ISBLANK($E5495),VLOOKUP($D5495,$J:$K,2,FALSE),VLOOKUP($E5495,'Daycare Packages'!$A:$G,7,FALSE)))</f>
        <v>27</v>
      </c>
      <c r="G5495" s="15"/>
      <c r="H5495" s="15">
        <f t="shared" si="194"/>
        <v>27</v>
      </c>
      <c r="I5495" s="198">
        <f t="shared" si="193"/>
        <v>5</v>
      </c>
    </row>
    <row r="5496" spans="1:9" x14ac:dyDescent="0.3">
      <c r="A5496" s="10">
        <v>43595</v>
      </c>
      <c r="B5496" s="11" t="s">
        <v>530</v>
      </c>
      <c r="C5496" s="11" t="s">
        <v>531</v>
      </c>
      <c r="D5496" s="11" t="s">
        <v>662</v>
      </c>
      <c r="F5496" s="15">
        <f>IF(ISBLANK($D5496),"",IF(ISBLANK($E5496),VLOOKUP($D5496,$J:$K,2,FALSE),VLOOKUP($E5496,'Daycare Packages'!$A:$G,7,FALSE)))</f>
        <v>30</v>
      </c>
      <c r="G5496" s="15"/>
      <c r="H5496" s="15">
        <f t="shared" si="194"/>
        <v>30</v>
      </c>
      <c r="I5496" s="198">
        <f t="shared" si="193"/>
        <v>5</v>
      </c>
    </row>
    <row r="5497" spans="1:9" x14ac:dyDescent="0.3">
      <c r="A5497" s="10">
        <v>43595</v>
      </c>
      <c r="B5497" s="11" t="s">
        <v>174</v>
      </c>
      <c r="C5497" s="11" t="s">
        <v>432</v>
      </c>
      <c r="D5497" s="11" t="s">
        <v>662</v>
      </c>
      <c r="F5497" s="15">
        <f>IF(ISBLANK($D5497),"",IF(ISBLANK($E5497),VLOOKUP($D5497,$J:$K,2,FALSE),VLOOKUP($E5497,'Daycare Packages'!$A:$G,7,FALSE)))</f>
        <v>30</v>
      </c>
      <c r="G5497" s="15"/>
      <c r="H5497" s="15">
        <f t="shared" si="194"/>
        <v>30</v>
      </c>
      <c r="I5497" s="198">
        <f t="shared" si="193"/>
        <v>5</v>
      </c>
    </row>
    <row r="5498" spans="1:9" x14ac:dyDescent="0.3">
      <c r="A5498" s="10">
        <v>43595</v>
      </c>
      <c r="B5498" s="11" t="s">
        <v>1298</v>
      </c>
      <c r="C5498" s="11" t="s">
        <v>764</v>
      </c>
      <c r="D5498" s="11" t="s">
        <v>662</v>
      </c>
      <c r="F5498" s="15">
        <f>IF(ISBLANK($D5498),"",IF(ISBLANK($E5498),VLOOKUP($D5498,$J:$K,2,FALSE),VLOOKUP($E5498,'Daycare Packages'!$A:$G,7,FALSE)))</f>
        <v>30</v>
      </c>
      <c r="G5498" s="15"/>
      <c r="H5498" s="15">
        <f t="shared" si="194"/>
        <v>30</v>
      </c>
      <c r="I5498" s="198">
        <f t="shared" si="193"/>
        <v>5</v>
      </c>
    </row>
    <row r="5499" spans="1:9" x14ac:dyDescent="0.3">
      <c r="A5499" s="10">
        <v>43595</v>
      </c>
      <c r="B5499" s="11" t="s">
        <v>199</v>
      </c>
      <c r="C5499" s="11" t="s">
        <v>711</v>
      </c>
      <c r="D5499" s="11" t="s">
        <v>662</v>
      </c>
      <c r="E5499" s="11">
        <v>6730274</v>
      </c>
      <c r="F5499" s="15">
        <f>IF(ISBLANK($D5499),"",IF(ISBLANK($E5499),VLOOKUP($D5499,$J:$K,2,FALSE),VLOOKUP($E5499,'Daycare Packages'!$A:$G,7,FALSE)))</f>
        <v>25</v>
      </c>
      <c r="G5499" s="15"/>
      <c r="H5499" s="15">
        <f t="shared" si="194"/>
        <v>25</v>
      </c>
      <c r="I5499" s="198">
        <f t="shared" si="193"/>
        <v>5</v>
      </c>
    </row>
    <row r="5500" spans="1:9" x14ac:dyDescent="0.3">
      <c r="A5500" s="10">
        <v>43595</v>
      </c>
      <c r="B5500" s="11" t="s">
        <v>834</v>
      </c>
      <c r="C5500" s="11" t="s">
        <v>835</v>
      </c>
      <c r="D5500" s="11" t="s">
        <v>662</v>
      </c>
      <c r="F5500" s="15">
        <f>IF(ISBLANK($D5500),"",IF(ISBLANK($E5500),VLOOKUP($D5500,$J:$K,2,FALSE),VLOOKUP($E5500,'Daycare Packages'!$A:$G,7,FALSE)))</f>
        <v>30</v>
      </c>
      <c r="G5500" s="15"/>
      <c r="H5500" s="15">
        <f t="shared" si="194"/>
        <v>30</v>
      </c>
      <c r="I5500" s="198">
        <f t="shared" si="193"/>
        <v>5</v>
      </c>
    </row>
    <row r="5501" spans="1:9" x14ac:dyDescent="0.3">
      <c r="A5501" s="10">
        <v>43595</v>
      </c>
      <c r="B5501" s="11" t="s">
        <v>139</v>
      </c>
      <c r="C5501" s="11" t="s">
        <v>867</v>
      </c>
      <c r="D5501" s="11" t="s">
        <v>662</v>
      </c>
      <c r="E5501" s="11">
        <v>6830661</v>
      </c>
      <c r="F5501" s="15">
        <f>IF(ISBLANK($D5501),"",IF(ISBLANK($E5501),VLOOKUP($D5501,$J:$K,2,FALSE),VLOOKUP($E5501,'Daycare Packages'!$A:$G,7,FALSE)))</f>
        <v>27</v>
      </c>
      <c r="G5501" s="15"/>
      <c r="H5501" s="15">
        <f t="shared" si="194"/>
        <v>27</v>
      </c>
      <c r="I5501" s="198">
        <f t="shared" si="193"/>
        <v>5</v>
      </c>
    </row>
    <row r="5502" spans="1:9" x14ac:dyDescent="0.3">
      <c r="A5502" s="10">
        <v>43595</v>
      </c>
      <c r="B5502" s="11" t="s">
        <v>182</v>
      </c>
      <c r="C5502" s="11" t="s">
        <v>1486</v>
      </c>
      <c r="D5502" s="11" t="s">
        <v>662</v>
      </c>
      <c r="E5502" s="11">
        <v>6820021</v>
      </c>
      <c r="F5502" s="15">
        <f>IF(ISBLANK($D5502),"",IF(ISBLANK($E5502),VLOOKUP($D5502,$J:$K,2,FALSE),VLOOKUP($E5502,'Daycare Packages'!$A:$G,7,FALSE)))</f>
        <v>20.7</v>
      </c>
      <c r="G5502" s="15"/>
      <c r="H5502" s="15">
        <f t="shared" si="194"/>
        <v>20.7</v>
      </c>
      <c r="I5502" s="198">
        <f t="shared" si="193"/>
        <v>5</v>
      </c>
    </row>
    <row r="5503" spans="1:9" x14ac:dyDescent="0.3">
      <c r="A5503" s="10">
        <v>43595</v>
      </c>
      <c r="B5503" s="11" t="s">
        <v>730</v>
      </c>
      <c r="C5503" s="11" t="s">
        <v>731</v>
      </c>
      <c r="D5503" s="11" t="s">
        <v>662</v>
      </c>
      <c r="F5503" s="15">
        <f>IF(ISBLANK($D5503),"",IF(ISBLANK($E5503),VLOOKUP($D5503,$J:$K,2,FALSE),VLOOKUP($E5503,'Daycare Packages'!$A:$G,7,FALSE)))</f>
        <v>30</v>
      </c>
      <c r="G5503" s="15"/>
      <c r="H5503" s="15">
        <f t="shared" si="194"/>
        <v>30</v>
      </c>
      <c r="I5503" s="198">
        <f t="shared" si="193"/>
        <v>5</v>
      </c>
    </row>
    <row r="5504" spans="1:9" x14ac:dyDescent="0.3">
      <c r="A5504" s="10">
        <v>43595</v>
      </c>
      <c r="B5504" s="11" t="s">
        <v>197</v>
      </c>
      <c r="C5504" s="11" t="s">
        <v>754</v>
      </c>
      <c r="D5504" s="11" t="s">
        <v>662</v>
      </c>
      <c r="E5504" s="11">
        <v>6848013</v>
      </c>
      <c r="F5504" s="15">
        <f>IF(ISBLANK($D5504),"",IF(ISBLANK($E5504),VLOOKUP($D5504,$J:$K,2,FALSE),VLOOKUP($E5504,'Daycare Packages'!$A:$G,7,FALSE)))</f>
        <v>27</v>
      </c>
      <c r="G5504" s="15"/>
      <c r="H5504" s="15">
        <f t="shared" si="194"/>
        <v>27</v>
      </c>
      <c r="I5504" s="198">
        <f t="shared" si="193"/>
        <v>5</v>
      </c>
    </row>
    <row r="5505" spans="1:9" x14ac:dyDescent="0.3">
      <c r="A5505" s="10">
        <v>43595</v>
      </c>
      <c r="B5505" s="11" t="s">
        <v>146</v>
      </c>
      <c r="C5505" s="11" t="s">
        <v>705</v>
      </c>
      <c r="D5505" s="11" t="s">
        <v>662</v>
      </c>
      <c r="E5505" s="11">
        <v>6690320</v>
      </c>
      <c r="F5505" s="15">
        <f>IF(ISBLANK($D5505),"",IF(ISBLANK($E5505),VLOOKUP($D5505,$J:$K,2,FALSE),VLOOKUP($E5505,'Daycare Packages'!$A:$G,7,FALSE)))</f>
        <v>22</v>
      </c>
      <c r="G5505" s="15"/>
      <c r="H5505" s="15">
        <f t="shared" si="194"/>
        <v>22</v>
      </c>
      <c r="I5505" s="198">
        <f t="shared" si="193"/>
        <v>5</v>
      </c>
    </row>
    <row r="5506" spans="1:9" x14ac:dyDescent="0.3">
      <c r="A5506" s="10">
        <v>43595</v>
      </c>
      <c r="B5506" s="11" t="s">
        <v>119</v>
      </c>
      <c r="C5506" s="11" t="s">
        <v>692</v>
      </c>
      <c r="D5506" s="11" t="s">
        <v>662</v>
      </c>
      <c r="E5506" s="11">
        <v>6734596</v>
      </c>
      <c r="F5506" s="15">
        <f>IF(ISBLANK($D5506),"",IF(ISBLANK($E5506),VLOOKUP($D5506,$J:$K,2,FALSE),VLOOKUP($E5506,'Daycare Packages'!$A:$G,7,FALSE)))</f>
        <v>25</v>
      </c>
      <c r="G5506" s="15"/>
      <c r="H5506" s="15">
        <f t="shared" si="194"/>
        <v>25</v>
      </c>
      <c r="I5506" s="198">
        <f t="shared" si="193"/>
        <v>5</v>
      </c>
    </row>
    <row r="5507" spans="1:9" x14ac:dyDescent="0.3">
      <c r="A5507" s="10">
        <v>43595</v>
      </c>
      <c r="B5507" s="11" t="s">
        <v>167</v>
      </c>
      <c r="C5507" s="11" t="s">
        <v>726</v>
      </c>
      <c r="D5507" s="11" t="s">
        <v>662</v>
      </c>
      <c r="E5507" s="11">
        <v>6830544</v>
      </c>
      <c r="F5507" s="15">
        <f>IF(ISBLANK($D5507),"",IF(ISBLANK($E5507),VLOOKUP($D5507,$J:$K,2,FALSE),VLOOKUP($E5507,'Daycare Packages'!$A:$G,7,FALSE)))</f>
        <v>27</v>
      </c>
      <c r="G5507" s="15"/>
      <c r="H5507" s="15">
        <f t="shared" si="194"/>
        <v>27</v>
      </c>
      <c r="I5507" s="198">
        <f t="shared" ref="I5507:I5570" si="195">IF(A5507="",0,MONTH(A5507))</f>
        <v>5</v>
      </c>
    </row>
    <row r="5508" spans="1:9" x14ac:dyDescent="0.3">
      <c r="A5508" s="10">
        <v>43595</v>
      </c>
      <c r="B5508" s="11" t="s">
        <v>167</v>
      </c>
      <c r="C5508" s="11" t="s">
        <v>467</v>
      </c>
      <c r="D5508" s="11" t="s">
        <v>662</v>
      </c>
      <c r="E5508" s="11">
        <v>6830544</v>
      </c>
      <c r="F5508" s="15">
        <f>IF(ISBLANK($D5508),"",IF(ISBLANK($E5508),VLOOKUP($D5508,$J:$K,2,FALSE),VLOOKUP($E5508,'Daycare Packages'!$A:$G,7,FALSE)))</f>
        <v>27</v>
      </c>
      <c r="G5508" s="15"/>
      <c r="H5508" s="15">
        <f t="shared" si="194"/>
        <v>27</v>
      </c>
      <c r="I5508" s="198">
        <f t="shared" si="195"/>
        <v>5</v>
      </c>
    </row>
    <row r="5509" spans="1:9" x14ac:dyDescent="0.3">
      <c r="A5509" s="10">
        <v>43595</v>
      </c>
      <c r="B5509" s="11" t="s">
        <v>138</v>
      </c>
      <c r="C5509" s="11" t="s">
        <v>573</v>
      </c>
      <c r="D5509" s="11" t="s">
        <v>662</v>
      </c>
      <c r="E5509" s="11">
        <v>6803103</v>
      </c>
      <c r="F5509" s="15">
        <f>IF(ISBLANK($D5509),"",IF(ISBLANK($E5509),VLOOKUP($D5509,$J:$K,2,FALSE),VLOOKUP($E5509,'Daycare Packages'!$A:$G,7,FALSE)))</f>
        <v>23</v>
      </c>
      <c r="G5509" s="15"/>
      <c r="H5509" s="15">
        <f t="shared" si="194"/>
        <v>23</v>
      </c>
      <c r="I5509" s="198">
        <f t="shared" si="195"/>
        <v>5</v>
      </c>
    </row>
    <row r="5510" spans="1:9" x14ac:dyDescent="0.3">
      <c r="A5510" s="10">
        <v>43595</v>
      </c>
      <c r="B5510" s="11" t="s">
        <v>212</v>
      </c>
      <c r="C5510" s="11" t="s">
        <v>707</v>
      </c>
      <c r="D5510" s="11" t="s">
        <v>662</v>
      </c>
      <c r="F5510" s="15">
        <f>IF(ISBLANK($D5510),"",IF(ISBLANK($E5510),VLOOKUP($D5510,$J:$K,2,FALSE),VLOOKUP($E5510,'Daycare Packages'!$A:$G,7,FALSE)))</f>
        <v>30</v>
      </c>
      <c r="G5510" s="15"/>
      <c r="H5510" s="15">
        <f t="shared" si="194"/>
        <v>30</v>
      </c>
      <c r="I5510" s="198">
        <f t="shared" si="195"/>
        <v>5</v>
      </c>
    </row>
    <row r="5511" spans="1:9" x14ac:dyDescent="0.3">
      <c r="A5511" s="10">
        <v>43595</v>
      </c>
      <c r="B5511" s="11" t="s">
        <v>405</v>
      </c>
      <c r="C5511" s="11" t="s">
        <v>1060</v>
      </c>
      <c r="D5511" s="11" t="s">
        <v>662</v>
      </c>
      <c r="F5511" s="15">
        <f>IF(ISBLANK($D5511),"",IF(ISBLANK($E5511),VLOOKUP($D5511,$J:$K,2,FALSE),VLOOKUP($E5511,'Daycare Packages'!$A:$G,7,FALSE)))</f>
        <v>30</v>
      </c>
      <c r="G5511" s="15"/>
      <c r="H5511" s="15">
        <f t="shared" si="194"/>
        <v>30</v>
      </c>
      <c r="I5511" s="198">
        <f t="shared" si="195"/>
        <v>5</v>
      </c>
    </row>
    <row r="5512" spans="1:9" x14ac:dyDescent="0.3">
      <c r="A5512" s="10">
        <v>43595</v>
      </c>
      <c r="B5512" s="11" t="s">
        <v>218</v>
      </c>
      <c r="C5512" s="11" t="s">
        <v>738</v>
      </c>
      <c r="D5512" s="11" t="s">
        <v>662</v>
      </c>
      <c r="E5512" s="11">
        <v>6738001</v>
      </c>
      <c r="F5512" s="15">
        <f>IF(ISBLANK($D5512),"",IF(ISBLANK($E5512),VLOOKUP($D5512,$J:$K,2,FALSE),VLOOKUP($E5512,'Daycare Packages'!$A:$G,7,FALSE)))</f>
        <v>20</v>
      </c>
      <c r="G5512" s="15"/>
      <c r="H5512" s="15">
        <f t="shared" si="194"/>
        <v>20</v>
      </c>
      <c r="I5512" s="198">
        <f t="shared" si="195"/>
        <v>5</v>
      </c>
    </row>
    <row r="5513" spans="1:9" x14ac:dyDescent="0.3">
      <c r="A5513" s="10">
        <v>43595</v>
      </c>
      <c r="B5513" s="11" t="s">
        <v>218</v>
      </c>
      <c r="C5513" s="11" t="s">
        <v>737</v>
      </c>
      <c r="D5513" s="11" t="s">
        <v>662</v>
      </c>
      <c r="E5513" s="11">
        <v>6738001</v>
      </c>
      <c r="F5513" s="15">
        <f>IF(ISBLANK($D5513),"",IF(ISBLANK($E5513),VLOOKUP($D5513,$J:$K,2,FALSE),VLOOKUP($E5513,'Daycare Packages'!$A:$G,7,FALSE)))</f>
        <v>20</v>
      </c>
      <c r="G5513" s="15"/>
      <c r="H5513" s="15">
        <f t="shared" si="194"/>
        <v>20</v>
      </c>
      <c r="I5513" s="198">
        <f t="shared" si="195"/>
        <v>5</v>
      </c>
    </row>
    <row r="5514" spans="1:9" x14ac:dyDescent="0.3">
      <c r="A5514" s="10">
        <v>43595</v>
      </c>
      <c r="B5514" s="11" t="s">
        <v>1321</v>
      </c>
      <c r="C5514" s="11" t="s">
        <v>1322</v>
      </c>
      <c r="D5514" s="11" t="s">
        <v>662</v>
      </c>
      <c r="F5514" s="15">
        <f>IF(ISBLANK($D5514),"",IF(ISBLANK($E5514),VLOOKUP($D5514,$J:$K,2,FALSE),VLOOKUP($E5514,'Daycare Packages'!$A:$G,7,FALSE)))</f>
        <v>30</v>
      </c>
      <c r="G5514" s="15"/>
      <c r="H5514" s="15">
        <f t="shared" si="194"/>
        <v>30</v>
      </c>
      <c r="I5514" s="198">
        <f t="shared" si="195"/>
        <v>5</v>
      </c>
    </row>
    <row r="5515" spans="1:9" x14ac:dyDescent="0.3">
      <c r="A5515" s="10">
        <v>43595</v>
      </c>
      <c r="B5515" s="11" t="s">
        <v>1321</v>
      </c>
      <c r="C5515" s="11" t="s">
        <v>1117</v>
      </c>
      <c r="D5515" s="11" t="s">
        <v>662</v>
      </c>
      <c r="F5515" s="15">
        <f>IF(ISBLANK($D5515),"",IF(ISBLANK($E5515),VLOOKUP($D5515,$J:$K,2,FALSE),VLOOKUP($E5515,'Daycare Packages'!$A:$G,7,FALSE)))</f>
        <v>30</v>
      </c>
      <c r="G5515" s="15"/>
      <c r="H5515" s="15">
        <f t="shared" si="194"/>
        <v>30</v>
      </c>
      <c r="I5515" s="198">
        <f t="shared" si="195"/>
        <v>5</v>
      </c>
    </row>
    <row r="5516" spans="1:9" x14ac:dyDescent="0.3">
      <c r="A5516" s="10">
        <v>43595</v>
      </c>
      <c r="B5516" s="11" t="s">
        <v>216</v>
      </c>
      <c r="C5516" s="11" t="s">
        <v>448</v>
      </c>
      <c r="D5516" s="11" t="s">
        <v>662</v>
      </c>
      <c r="E5516" s="11">
        <v>6850281</v>
      </c>
      <c r="F5516" s="15">
        <f>IF(ISBLANK($D5516),"",IF(ISBLANK($E5516),VLOOKUP($D5516,$J:$K,2,FALSE),VLOOKUP($E5516,'Daycare Packages'!$A:$G,7,FALSE)))</f>
        <v>27</v>
      </c>
      <c r="G5516" s="15"/>
      <c r="H5516" s="15">
        <f t="shared" ref="H5516:H5579" si="196">IF(ISBLANK(D5516),"",SUM(F5516:G5516))</f>
        <v>27</v>
      </c>
      <c r="I5516" s="198">
        <f t="shared" si="195"/>
        <v>5</v>
      </c>
    </row>
    <row r="5517" spans="1:9" x14ac:dyDescent="0.3">
      <c r="A5517" s="10">
        <v>43595</v>
      </c>
      <c r="B5517" s="11" t="s">
        <v>158</v>
      </c>
      <c r="C5517" s="11" t="s">
        <v>527</v>
      </c>
      <c r="D5517" s="11" t="s">
        <v>662</v>
      </c>
      <c r="E5517" s="11">
        <v>6706817</v>
      </c>
      <c r="F5517" s="15">
        <f>IF(ISBLANK($D5517),"",IF(ISBLANK($E5517),VLOOKUP($D5517,$J:$K,2,FALSE),VLOOKUP($E5517,'Daycare Packages'!$A:$G,7,FALSE)))</f>
        <v>22</v>
      </c>
      <c r="G5517" s="15"/>
      <c r="H5517" s="15">
        <f t="shared" si="196"/>
        <v>22</v>
      </c>
      <c r="I5517" s="198">
        <f t="shared" si="195"/>
        <v>5</v>
      </c>
    </row>
    <row r="5518" spans="1:9" x14ac:dyDescent="0.3">
      <c r="A5518" s="10">
        <v>43595</v>
      </c>
      <c r="B5518" s="11" t="s">
        <v>156</v>
      </c>
      <c r="C5518" s="11" t="s">
        <v>479</v>
      </c>
      <c r="D5518" s="11" t="s">
        <v>662</v>
      </c>
      <c r="E5518" s="11">
        <v>6798024</v>
      </c>
      <c r="F5518" s="15">
        <f>IF(ISBLANK($D5518),"",IF(ISBLANK($E5518),VLOOKUP($D5518,$J:$K,2,FALSE),VLOOKUP($E5518,'Daycare Packages'!$A:$G,7,FALSE)))</f>
        <v>23</v>
      </c>
      <c r="G5518" s="15"/>
      <c r="H5518" s="15">
        <f t="shared" si="196"/>
        <v>23</v>
      </c>
      <c r="I5518" s="198">
        <f t="shared" si="195"/>
        <v>5</v>
      </c>
    </row>
    <row r="5519" spans="1:9" x14ac:dyDescent="0.3">
      <c r="A5519" s="10">
        <v>43595</v>
      </c>
      <c r="B5519" s="11" t="s">
        <v>318</v>
      </c>
      <c r="C5519" s="11" t="s">
        <v>723</v>
      </c>
      <c r="D5519" s="11" t="s">
        <v>662</v>
      </c>
      <c r="F5519" s="15">
        <f>IF(ISBLANK($D5519),"",IF(ISBLANK($E5519),VLOOKUP($D5519,$J:$K,2,FALSE),VLOOKUP($E5519,'Daycare Packages'!$A:$G,7,FALSE)))</f>
        <v>30</v>
      </c>
      <c r="G5519" s="15"/>
      <c r="H5519" s="15">
        <f t="shared" si="196"/>
        <v>30</v>
      </c>
      <c r="I5519" s="198">
        <f t="shared" si="195"/>
        <v>5</v>
      </c>
    </row>
    <row r="5520" spans="1:9" x14ac:dyDescent="0.3">
      <c r="A5520" s="10">
        <v>43595</v>
      </c>
      <c r="B5520" s="11" t="s">
        <v>222</v>
      </c>
      <c r="C5520" s="11" t="s">
        <v>229</v>
      </c>
      <c r="D5520" s="11" t="s">
        <v>662</v>
      </c>
      <c r="E5520" s="11">
        <v>6833530</v>
      </c>
      <c r="F5520" s="15">
        <f>IF(ISBLANK($D5520),"",IF(ISBLANK($E5520),VLOOKUP($D5520,$J:$K,2,FALSE),VLOOKUP($E5520,'Daycare Packages'!$A:$G,7,FALSE)))</f>
        <v>27</v>
      </c>
      <c r="G5520" s="15"/>
      <c r="H5520" s="15">
        <f t="shared" si="196"/>
        <v>27</v>
      </c>
      <c r="I5520" s="198">
        <f t="shared" si="195"/>
        <v>5</v>
      </c>
    </row>
    <row r="5521" spans="1:9" x14ac:dyDescent="0.3">
      <c r="A5521" s="10">
        <v>43595</v>
      </c>
      <c r="B5521" s="11" t="s">
        <v>166</v>
      </c>
      <c r="C5521" s="11" t="s">
        <v>744</v>
      </c>
      <c r="D5521" s="11" t="s">
        <v>662</v>
      </c>
      <c r="E5521" s="11">
        <v>6735012</v>
      </c>
      <c r="F5521" s="15">
        <f>IF(ISBLANK($D5521),"",IF(ISBLANK($E5521),VLOOKUP($D5521,$J:$K,2,FALSE),VLOOKUP($E5521,'Daycare Packages'!$A:$G,7,FALSE)))</f>
        <v>24</v>
      </c>
      <c r="G5521" s="15"/>
      <c r="H5521" s="15">
        <f t="shared" si="196"/>
        <v>24</v>
      </c>
      <c r="I5521" s="198">
        <f t="shared" si="195"/>
        <v>5</v>
      </c>
    </row>
    <row r="5522" spans="1:9" x14ac:dyDescent="0.3">
      <c r="A5522" s="10">
        <v>43595</v>
      </c>
      <c r="B5522" s="11" t="s">
        <v>282</v>
      </c>
      <c r="C5522" s="11" t="s">
        <v>1489</v>
      </c>
      <c r="D5522" s="11" t="s">
        <v>662</v>
      </c>
      <c r="F5522" s="15">
        <f>IF(ISBLANK($D5522),"",IF(ISBLANK($E5522),VLOOKUP($D5522,$J:$K,2,FALSE),VLOOKUP($E5522,'Daycare Packages'!$A:$G,7,FALSE)))</f>
        <v>30</v>
      </c>
      <c r="G5522" s="15"/>
      <c r="H5522" s="15">
        <f t="shared" si="196"/>
        <v>30</v>
      </c>
      <c r="I5522" s="198">
        <f t="shared" si="195"/>
        <v>5</v>
      </c>
    </row>
    <row r="5523" spans="1:9" x14ac:dyDescent="0.3">
      <c r="A5523" s="10">
        <v>43595</v>
      </c>
      <c r="B5523" s="11" t="s">
        <v>699</v>
      </c>
      <c r="C5523" s="11" t="s">
        <v>478</v>
      </c>
      <c r="D5523" s="11" t="s">
        <v>662</v>
      </c>
      <c r="F5523" s="15">
        <f>IF(ISBLANK($D5523),"",IF(ISBLANK($E5523),VLOOKUP($D5523,$J:$K,2,FALSE),VLOOKUP($E5523,'Daycare Packages'!$A:$G,7,FALSE)))</f>
        <v>30</v>
      </c>
      <c r="G5523" s="15">
        <v>-3</v>
      </c>
      <c r="H5523" s="15">
        <f t="shared" si="196"/>
        <v>27</v>
      </c>
      <c r="I5523" s="198">
        <f t="shared" si="195"/>
        <v>5</v>
      </c>
    </row>
    <row r="5524" spans="1:9" x14ac:dyDescent="0.3">
      <c r="A5524" s="10">
        <v>43595</v>
      </c>
      <c r="B5524" s="11" t="s">
        <v>160</v>
      </c>
      <c r="C5524" s="11" t="s">
        <v>793</v>
      </c>
      <c r="D5524" s="11" t="s">
        <v>662</v>
      </c>
      <c r="E5524" s="11">
        <v>6850317</v>
      </c>
      <c r="F5524" s="15">
        <f>IF(ISBLANK($D5524),"",IF(ISBLANK($E5524),VLOOKUP($D5524,$J:$K,2,FALSE),VLOOKUP($E5524,'Daycare Packages'!$A:$G,7,FALSE)))</f>
        <v>25</v>
      </c>
      <c r="G5524" s="15"/>
      <c r="H5524" s="15">
        <f t="shared" si="196"/>
        <v>25</v>
      </c>
      <c r="I5524" s="198">
        <f t="shared" si="195"/>
        <v>5</v>
      </c>
    </row>
    <row r="5525" spans="1:9" x14ac:dyDescent="0.3">
      <c r="A5525" s="10">
        <v>43595</v>
      </c>
      <c r="B5525" s="11" t="s">
        <v>160</v>
      </c>
      <c r="C5525" s="11" t="s">
        <v>794</v>
      </c>
      <c r="D5525" s="11" t="s">
        <v>662</v>
      </c>
      <c r="E5525" s="11">
        <v>6850317</v>
      </c>
      <c r="F5525" s="15">
        <f>IF(ISBLANK($D5525),"",IF(ISBLANK($E5525),VLOOKUP($D5525,$J:$K,2,FALSE),VLOOKUP($E5525,'Daycare Packages'!$A:$G,7,FALSE)))</f>
        <v>25</v>
      </c>
      <c r="G5525" s="15"/>
      <c r="H5525" s="15">
        <f t="shared" si="196"/>
        <v>25</v>
      </c>
      <c r="I5525" s="198">
        <f t="shared" si="195"/>
        <v>5</v>
      </c>
    </row>
    <row r="5526" spans="1:9" x14ac:dyDescent="0.3">
      <c r="A5526" s="10">
        <v>43595</v>
      </c>
      <c r="B5526" s="11" t="s">
        <v>214</v>
      </c>
      <c r="C5526" s="11" t="s">
        <v>686</v>
      </c>
      <c r="D5526" s="11" t="s">
        <v>662</v>
      </c>
      <c r="E5526" s="11">
        <v>6783135</v>
      </c>
      <c r="F5526" s="15">
        <f>IF(ISBLANK($D5526),"",IF(ISBLANK($E5526),VLOOKUP($D5526,$J:$K,2,FALSE),VLOOKUP($E5526,'Daycare Packages'!$A:$G,7,FALSE)))</f>
        <v>23.4</v>
      </c>
      <c r="G5526" s="15"/>
      <c r="H5526" s="15">
        <f t="shared" si="196"/>
        <v>23.4</v>
      </c>
      <c r="I5526" s="198">
        <f t="shared" si="195"/>
        <v>5</v>
      </c>
    </row>
    <row r="5527" spans="1:9" x14ac:dyDescent="0.3">
      <c r="A5527" s="10">
        <v>43595</v>
      </c>
      <c r="B5527" s="11" t="s">
        <v>843</v>
      </c>
      <c r="C5527" s="11" t="s">
        <v>844</v>
      </c>
      <c r="D5527" s="11" t="s">
        <v>662</v>
      </c>
      <c r="E5527" s="11">
        <v>6846368</v>
      </c>
      <c r="F5527" s="15">
        <f>IF(ISBLANK($D5527),"",IF(ISBLANK($E5527),VLOOKUP($D5527,$J:$K,2,FALSE),VLOOKUP($E5527,'Daycare Packages'!$A:$G,7,FALSE)))</f>
        <v>23</v>
      </c>
      <c r="G5527" s="15"/>
      <c r="H5527" s="15">
        <f t="shared" si="196"/>
        <v>23</v>
      </c>
      <c r="I5527" s="198">
        <f t="shared" si="195"/>
        <v>5</v>
      </c>
    </row>
    <row r="5528" spans="1:9" x14ac:dyDescent="0.3">
      <c r="A5528" s="10">
        <v>43595</v>
      </c>
      <c r="B5528" s="11" t="s">
        <v>163</v>
      </c>
      <c r="C5528" s="11" t="s">
        <v>805</v>
      </c>
      <c r="D5528" s="11" t="s">
        <v>662</v>
      </c>
      <c r="E5528" s="11">
        <v>6815937</v>
      </c>
      <c r="F5528" s="15">
        <f>IF(ISBLANK($D5528),"",IF(ISBLANK($E5528),VLOOKUP($D5528,$J:$K,2,FALSE),VLOOKUP($E5528,'Daycare Packages'!$A:$G,7,FALSE)))</f>
        <v>27</v>
      </c>
      <c r="G5528" s="15"/>
      <c r="H5528" s="15">
        <f t="shared" si="196"/>
        <v>27</v>
      </c>
      <c r="I5528" s="198">
        <f t="shared" si="195"/>
        <v>5</v>
      </c>
    </row>
    <row r="5529" spans="1:9" x14ac:dyDescent="0.3">
      <c r="A5529" s="10">
        <v>43595</v>
      </c>
      <c r="B5529" s="11" t="s">
        <v>1221</v>
      </c>
      <c r="C5529" s="11" t="s">
        <v>1242</v>
      </c>
      <c r="D5529" s="11" t="s">
        <v>662</v>
      </c>
      <c r="E5529" s="11">
        <v>6812344</v>
      </c>
      <c r="F5529" s="15">
        <f>IF(ISBLANK($D5529),"",IF(ISBLANK($E5529),VLOOKUP($D5529,$J:$K,2,FALSE),VLOOKUP($E5529,'Daycare Packages'!$A:$G,7,FALSE)))</f>
        <v>26</v>
      </c>
      <c r="G5529" s="15"/>
      <c r="H5529" s="15">
        <f t="shared" si="196"/>
        <v>26</v>
      </c>
      <c r="I5529" s="198">
        <f t="shared" si="195"/>
        <v>5</v>
      </c>
    </row>
    <row r="5530" spans="1:9" x14ac:dyDescent="0.3">
      <c r="A5530" s="10">
        <v>43595</v>
      </c>
      <c r="B5530" s="11" t="s">
        <v>193</v>
      </c>
      <c r="C5530" s="11" t="s">
        <v>776</v>
      </c>
      <c r="D5530" s="11" t="s">
        <v>662</v>
      </c>
      <c r="E5530" s="11">
        <v>6826758</v>
      </c>
      <c r="F5530" s="15">
        <f>IF(ISBLANK($D5530),"",IF(ISBLANK($E5530),VLOOKUP($D5530,$J:$K,2,FALSE),VLOOKUP($E5530,'Daycare Packages'!$A:$G,7,FALSE)))</f>
        <v>27</v>
      </c>
      <c r="G5530" s="15"/>
      <c r="H5530" s="15">
        <f t="shared" si="196"/>
        <v>27</v>
      </c>
      <c r="I5530" s="198">
        <f t="shared" si="195"/>
        <v>5</v>
      </c>
    </row>
    <row r="5531" spans="1:9" x14ac:dyDescent="0.3">
      <c r="A5531" s="10">
        <v>43595</v>
      </c>
      <c r="B5531" s="11" t="s">
        <v>168</v>
      </c>
      <c r="C5531" s="11" t="s">
        <v>640</v>
      </c>
      <c r="D5531" s="11" t="s">
        <v>662</v>
      </c>
      <c r="F5531" s="15">
        <f>IF(ISBLANK($D5531),"",IF(ISBLANK($E5531),VLOOKUP($D5531,$J:$K,2,FALSE),VLOOKUP($E5531,'Daycare Packages'!$A:$G,7,FALSE)))</f>
        <v>30</v>
      </c>
      <c r="G5531" s="15"/>
      <c r="H5531" s="15">
        <f t="shared" si="196"/>
        <v>30</v>
      </c>
      <c r="I5531" s="198">
        <f t="shared" si="195"/>
        <v>5</v>
      </c>
    </row>
    <row r="5532" spans="1:9" x14ac:dyDescent="0.3">
      <c r="A5532" s="10">
        <v>43595</v>
      </c>
      <c r="B5532" s="11" t="s">
        <v>459</v>
      </c>
      <c r="C5532" s="11" t="s">
        <v>460</v>
      </c>
      <c r="D5532" s="11" t="s">
        <v>662</v>
      </c>
      <c r="F5532" s="15">
        <f>IF(ISBLANK($D5532),"",IF(ISBLANK($E5532),VLOOKUP($D5532,$J:$K,2,FALSE),VLOOKUP($E5532,'Daycare Packages'!$A:$G,7,FALSE)))</f>
        <v>30</v>
      </c>
      <c r="G5532" s="15"/>
      <c r="H5532" s="15">
        <f t="shared" si="196"/>
        <v>30</v>
      </c>
      <c r="I5532" s="198">
        <f t="shared" si="195"/>
        <v>5</v>
      </c>
    </row>
    <row r="5533" spans="1:9" x14ac:dyDescent="0.3">
      <c r="A5533" s="10">
        <v>43595</v>
      </c>
      <c r="B5533" s="11" t="s">
        <v>179</v>
      </c>
      <c r="C5533" s="11" t="s">
        <v>706</v>
      </c>
      <c r="D5533" s="11" t="s">
        <v>662</v>
      </c>
      <c r="E5533" s="11">
        <v>6833055</v>
      </c>
      <c r="F5533" s="15">
        <f>IF(ISBLANK($D5533),"",IF(ISBLANK($E5533),VLOOKUP($D5533,$J:$K,2,FALSE),VLOOKUP($E5533,'Daycare Packages'!$A:$G,7,FALSE)))</f>
        <v>27</v>
      </c>
      <c r="G5533" s="15"/>
      <c r="H5533" s="15">
        <f t="shared" si="196"/>
        <v>27</v>
      </c>
      <c r="I5533" s="198">
        <f t="shared" si="195"/>
        <v>5</v>
      </c>
    </row>
    <row r="5534" spans="1:9" x14ac:dyDescent="0.3">
      <c r="A5534" s="10">
        <v>43595</v>
      </c>
      <c r="B5534" s="11" t="s">
        <v>230</v>
      </c>
      <c r="C5534" s="11" t="s">
        <v>493</v>
      </c>
      <c r="D5534" s="11" t="s">
        <v>662</v>
      </c>
      <c r="E5534" s="11">
        <v>6852495</v>
      </c>
      <c r="F5534" s="15">
        <f>IF(ISBLANK($D5534),"",IF(ISBLANK($E5534),VLOOKUP($D5534,$J:$K,2,FALSE),VLOOKUP($E5534,'Daycare Packages'!$A:$G,7,FALSE)))</f>
        <v>27</v>
      </c>
      <c r="G5534" s="15"/>
      <c r="H5534" s="15">
        <f t="shared" si="196"/>
        <v>27</v>
      </c>
      <c r="I5534" s="198">
        <f t="shared" si="195"/>
        <v>5</v>
      </c>
    </row>
    <row r="5535" spans="1:9" x14ac:dyDescent="0.3">
      <c r="A5535" s="10">
        <v>43595</v>
      </c>
      <c r="B5535" s="11" t="s">
        <v>220</v>
      </c>
      <c r="C5535" s="11" t="s">
        <v>548</v>
      </c>
      <c r="D5535" s="11" t="s">
        <v>662</v>
      </c>
      <c r="E5535" s="11">
        <v>6739601</v>
      </c>
      <c r="F5535" s="15">
        <f>IF(ISBLANK($D5535),"",IF(ISBLANK($E5535),VLOOKUP($D5535,$J:$K,2,FALSE),VLOOKUP($E5535,'Daycare Packages'!$A:$G,7,FALSE)))</f>
        <v>26</v>
      </c>
      <c r="G5535" s="15"/>
      <c r="H5535" s="15">
        <f t="shared" si="196"/>
        <v>26</v>
      </c>
      <c r="I5535" s="198">
        <f t="shared" si="195"/>
        <v>5</v>
      </c>
    </row>
    <row r="5536" spans="1:9" x14ac:dyDescent="0.3">
      <c r="A5536" s="10">
        <v>43595</v>
      </c>
      <c r="B5536" s="11" t="s">
        <v>663</v>
      </c>
      <c r="C5536" s="11" t="s">
        <v>665</v>
      </c>
      <c r="D5536" s="11" t="s">
        <v>662</v>
      </c>
      <c r="F5536" s="15">
        <f>IF(ISBLANK($D5536),"",IF(ISBLANK($E5536),VLOOKUP($D5536,$J:$K,2,FALSE),VLOOKUP($E5536,'Daycare Packages'!$A:$G,7,FALSE)))</f>
        <v>30</v>
      </c>
      <c r="G5536" s="15"/>
      <c r="H5536" s="15">
        <f t="shared" si="196"/>
        <v>30</v>
      </c>
      <c r="I5536" s="198">
        <f t="shared" si="195"/>
        <v>5</v>
      </c>
    </row>
    <row r="5537" spans="1:9" x14ac:dyDescent="0.3">
      <c r="A5537" s="10">
        <v>43595</v>
      </c>
      <c r="B5537" s="11" t="s">
        <v>663</v>
      </c>
      <c r="C5537" s="11" t="s">
        <v>664</v>
      </c>
      <c r="D5537" s="11" t="s">
        <v>662</v>
      </c>
      <c r="F5537" s="15">
        <f>IF(ISBLANK($D5537),"",IF(ISBLANK($E5537),VLOOKUP($D5537,$J:$K,2,FALSE),VLOOKUP($E5537,'Daycare Packages'!$A:$G,7,FALSE)))</f>
        <v>30</v>
      </c>
      <c r="G5537" s="15"/>
      <c r="H5537" s="15">
        <f t="shared" si="196"/>
        <v>30</v>
      </c>
      <c r="I5537" s="198">
        <f t="shared" si="195"/>
        <v>5</v>
      </c>
    </row>
    <row r="5538" spans="1:9" x14ac:dyDescent="0.3">
      <c r="A5538" s="10">
        <v>43595</v>
      </c>
      <c r="B5538" s="11" t="s">
        <v>140</v>
      </c>
      <c r="C5538" s="11" t="s">
        <v>475</v>
      </c>
      <c r="D5538" s="11" t="s">
        <v>662</v>
      </c>
      <c r="E5538" s="11">
        <v>6849607</v>
      </c>
      <c r="F5538" s="15">
        <f>IF(ISBLANK($D5538),"",IF(ISBLANK($E5538),VLOOKUP($D5538,$J:$K,2,FALSE),VLOOKUP($E5538,'Daycare Packages'!$A:$G,7,FALSE)))</f>
        <v>26</v>
      </c>
      <c r="G5538" s="15"/>
      <c r="H5538" s="15">
        <f t="shared" si="196"/>
        <v>26</v>
      </c>
      <c r="I5538" s="198">
        <f t="shared" si="195"/>
        <v>5</v>
      </c>
    </row>
    <row r="5539" spans="1:9" x14ac:dyDescent="0.3">
      <c r="A5539" s="55">
        <v>43595</v>
      </c>
      <c r="B5539" s="56" t="s">
        <v>904</v>
      </c>
      <c r="C5539" s="56" t="s">
        <v>638</v>
      </c>
      <c r="D5539" s="56" t="s">
        <v>662</v>
      </c>
      <c r="E5539" s="56"/>
      <c r="F5539" s="59">
        <f>IF(ISBLANK($D5539),"",IF(ISBLANK($E5539),VLOOKUP($D5539,$J:$K,2,FALSE),VLOOKUP($E5539,'Daycare Packages'!$A:$G,7,FALSE)))</f>
        <v>30</v>
      </c>
      <c r="G5539" s="59"/>
      <c r="H5539" s="59">
        <f t="shared" si="196"/>
        <v>30</v>
      </c>
      <c r="I5539" s="198">
        <f t="shared" si="195"/>
        <v>5</v>
      </c>
    </row>
    <row r="5540" spans="1:9" x14ac:dyDescent="0.3">
      <c r="A5540" s="10">
        <v>43596</v>
      </c>
      <c r="B5540" s="11" t="s">
        <v>112</v>
      </c>
      <c r="C5540" s="11" t="s">
        <v>627</v>
      </c>
      <c r="D5540" s="11" t="s">
        <v>662</v>
      </c>
      <c r="E5540" s="11">
        <v>6562197</v>
      </c>
      <c r="F5540" s="15">
        <f>IF(ISBLANK($D5540),"",IF(ISBLANK($E5540),VLOOKUP($D5540,$J:$K,2,FALSE),VLOOKUP($E5540,'Daycare Packages'!$A:$G,7,FALSE)))</f>
        <v>25</v>
      </c>
      <c r="G5540" s="15"/>
      <c r="H5540" s="15">
        <f t="shared" si="196"/>
        <v>25</v>
      </c>
      <c r="I5540" s="198">
        <f t="shared" si="195"/>
        <v>5</v>
      </c>
    </row>
    <row r="5541" spans="1:9" x14ac:dyDescent="0.3">
      <c r="A5541" s="10">
        <v>43596</v>
      </c>
      <c r="B5541" s="11" t="s">
        <v>112</v>
      </c>
      <c r="C5541" s="11" t="s">
        <v>426</v>
      </c>
      <c r="D5541" s="11" t="s">
        <v>662</v>
      </c>
      <c r="E5541" s="11">
        <v>6562197</v>
      </c>
      <c r="F5541" s="15">
        <f>IF(ISBLANK($D5541),"",IF(ISBLANK($E5541),VLOOKUP($D5541,$J:$K,2,FALSE),VLOOKUP($E5541,'Daycare Packages'!$A:$G,7,FALSE)))</f>
        <v>25</v>
      </c>
      <c r="G5541" s="15"/>
      <c r="H5541" s="15">
        <f t="shared" si="196"/>
        <v>25</v>
      </c>
      <c r="I5541" s="198">
        <f t="shared" si="195"/>
        <v>5</v>
      </c>
    </row>
    <row r="5542" spans="1:9" x14ac:dyDescent="0.3">
      <c r="A5542" s="10">
        <v>43596</v>
      </c>
      <c r="B5542" s="11" t="s">
        <v>252</v>
      </c>
      <c r="C5542" s="11" t="s">
        <v>396</v>
      </c>
      <c r="D5542" s="11" t="s">
        <v>662</v>
      </c>
      <c r="F5542" s="15">
        <f>IF(ISBLANK($D5542),"",IF(ISBLANK($E5542),VLOOKUP($D5542,$J:$K,2,FALSE),VLOOKUP($E5542,'Daycare Packages'!$A:$G,7,FALSE)))</f>
        <v>30</v>
      </c>
      <c r="G5542" s="15"/>
      <c r="H5542" s="15">
        <f t="shared" si="196"/>
        <v>30</v>
      </c>
      <c r="I5542" s="198">
        <f t="shared" si="195"/>
        <v>5</v>
      </c>
    </row>
    <row r="5543" spans="1:9" x14ac:dyDescent="0.3">
      <c r="A5543" s="10">
        <v>43596</v>
      </c>
      <c r="B5543" s="11" t="s">
        <v>174</v>
      </c>
      <c r="C5543" s="11" t="s">
        <v>432</v>
      </c>
      <c r="D5543" s="11" t="s">
        <v>662</v>
      </c>
      <c r="F5543" s="15">
        <f>IF(ISBLANK($D5543),"",IF(ISBLANK($E5543),VLOOKUP($D5543,$J:$K,2,FALSE),VLOOKUP($E5543,'Daycare Packages'!$A:$G,7,FALSE)))</f>
        <v>30</v>
      </c>
      <c r="G5543" s="15"/>
      <c r="H5543" s="15">
        <f t="shared" si="196"/>
        <v>30</v>
      </c>
      <c r="I5543" s="198">
        <f t="shared" si="195"/>
        <v>5</v>
      </c>
    </row>
    <row r="5544" spans="1:9" x14ac:dyDescent="0.3">
      <c r="A5544" s="10">
        <v>43596</v>
      </c>
      <c r="B5544" s="11" t="s">
        <v>137</v>
      </c>
      <c r="C5544" s="11" t="s">
        <v>1380</v>
      </c>
      <c r="D5544" s="11" t="s">
        <v>662</v>
      </c>
      <c r="E5544" s="11">
        <v>6730873</v>
      </c>
      <c r="F5544" s="15">
        <f>IF(ISBLANK($D5544),"",IF(ISBLANK($E5544),VLOOKUP($D5544,$J:$K,2,FALSE),VLOOKUP($E5544,'Daycare Packages'!$A:$G,7,FALSE)))</f>
        <v>22</v>
      </c>
      <c r="G5544" s="15"/>
      <c r="H5544" s="15">
        <f t="shared" si="196"/>
        <v>22</v>
      </c>
      <c r="I5544" s="198">
        <f t="shared" si="195"/>
        <v>5</v>
      </c>
    </row>
    <row r="5545" spans="1:9" x14ac:dyDescent="0.3">
      <c r="A5545" s="10">
        <v>43596</v>
      </c>
      <c r="B5545" s="11" t="s">
        <v>137</v>
      </c>
      <c r="C5545" s="11" t="s">
        <v>678</v>
      </c>
      <c r="D5545" s="11" t="s">
        <v>662</v>
      </c>
      <c r="E5545" s="11">
        <v>6730873</v>
      </c>
      <c r="F5545" s="15">
        <f>IF(ISBLANK($D5545),"",IF(ISBLANK($E5545),VLOOKUP($D5545,$J:$K,2,FALSE),VLOOKUP($E5545,'Daycare Packages'!$A:$G,7,FALSE)))</f>
        <v>22</v>
      </c>
      <c r="G5545" s="15"/>
      <c r="H5545" s="15">
        <f t="shared" si="196"/>
        <v>22</v>
      </c>
      <c r="I5545" s="198">
        <f t="shared" si="195"/>
        <v>5</v>
      </c>
    </row>
    <row r="5546" spans="1:9" x14ac:dyDescent="0.3">
      <c r="A5546" s="10">
        <v>43596</v>
      </c>
      <c r="B5546" s="11" t="s">
        <v>751</v>
      </c>
      <c r="C5546" s="11" t="s">
        <v>752</v>
      </c>
      <c r="D5546" s="11" t="s">
        <v>662</v>
      </c>
      <c r="F5546" s="15">
        <f>IF(ISBLANK($D5546),"",IF(ISBLANK($E5546),VLOOKUP($D5546,$J:$K,2,FALSE),VLOOKUP($E5546,'Daycare Packages'!$A:$G,7,FALSE)))</f>
        <v>30</v>
      </c>
      <c r="G5546" s="15"/>
      <c r="H5546" s="15">
        <f t="shared" si="196"/>
        <v>30</v>
      </c>
      <c r="I5546" s="198">
        <f t="shared" si="195"/>
        <v>5</v>
      </c>
    </row>
    <row r="5547" spans="1:9" x14ac:dyDescent="0.3">
      <c r="A5547" s="10">
        <v>43596</v>
      </c>
      <c r="B5547" s="11" t="s">
        <v>511</v>
      </c>
      <c r="C5547" s="11" t="s">
        <v>512</v>
      </c>
      <c r="D5547" s="11" t="s">
        <v>662</v>
      </c>
      <c r="F5547" s="15">
        <f>IF(ISBLANK($D5547),"",IF(ISBLANK($E5547),VLOOKUP($D5547,$J:$K,2,FALSE),VLOOKUP($E5547,'Daycare Packages'!$A:$G,7,FALSE)))</f>
        <v>30</v>
      </c>
      <c r="G5547" s="15"/>
      <c r="H5547" s="15">
        <f t="shared" si="196"/>
        <v>30</v>
      </c>
      <c r="I5547" s="198">
        <f t="shared" si="195"/>
        <v>5</v>
      </c>
    </row>
    <row r="5548" spans="1:9" x14ac:dyDescent="0.3">
      <c r="A5548" s="10">
        <v>43596</v>
      </c>
      <c r="B5548" s="11" t="s">
        <v>783</v>
      </c>
      <c r="C5548" s="11" t="s">
        <v>514</v>
      </c>
      <c r="D5548" s="11" t="s">
        <v>662</v>
      </c>
      <c r="F5548" s="15">
        <f>IF(ISBLANK($D5548),"",IF(ISBLANK($E5548),VLOOKUP($D5548,$J:$K,2,FALSE),VLOOKUP($E5548,'Daycare Packages'!$A:$G,7,FALSE)))</f>
        <v>30</v>
      </c>
      <c r="G5548" s="15"/>
      <c r="H5548" s="15">
        <f t="shared" si="196"/>
        <v>30</v>
      </c>
      <c r="I5548" s="198">
        <f t="shared" si="195"/>
        <v>5</v>
      </c>
    </row>
    <row r="5549" spans="1:9" x14ac:dyDescent="0.3">
      <c r="A5549" s="10">
        <v>43596</v>
      </c>
      <c r="B5549" s="11" t="s">
        <v>182</v>
      </c>
      <c r="C5549" s="11" t="s">
        <v>685</v>
      </c>
      <c r="D5549" s="11" t="s">
        <v>662</v>
      </c>
      <c r="E5549" s="11">
        <v>6820021</v>
      </c>
      <c r="F5549" s="15">
        <f>IF(ISBLANK($D5549),"",IF(ISBLANK($E5549),VLOOKUP($D5549,$J:$K,2,FALSE),VLOOKUP($E5549,'Daycare Packages'!$A:$G,7,FALSE)))</f>
        <v>20.7</v>
      </c>
      <c r="G5549" s="15"/>
      <c r="H5549" s="15">
        <f t="shared" si="196"/>
        <v>20.7</v>
      </c>
      <c r="I5549" s="198">
        <f t="shared" si="195"/>
        <v>5</v>
      </c>
    </row>
    <row r="5550" spans="1:9" x14ac:dyDescent="0.3">
      <c r="A5550" s="10">
        <v>43596</v>
      </c>
      <c r="B5550" s="11" t="s">
        <v>134</v>
      </c>
      <c r="C5550" s="11" t="s">
        <v>883</v>
      </c>
      <c r="D5550" s="11" t="s">
        <v>662</v>
      </c>
      <c r="E5550" s="11">
        <v>6826059</v>
      </c>
      <c r="F5550" s="15">
        <f>IF(ISBLANK($D5550),"",IF(ISBLANK($E5550),VLOOKUP($D5550,$J:$K,2,FALSE),VLOOKUP($E5550,'Daycare Packages'!$A:$G,7,FALSE)))</f>
        <v>27</v>
      </c>
      <c r="G5550" s="15"/>
      <c r="H5550" s="15">
        <f t="shared" si="196"/>
        <v>27</v>
      </c>
      <c r="I5550" s="198">
        <f t="shared" si="195"/>
        <v>5</v>
      </c>
    </row>
    <row r="5551" spans="1:9" x14ac:dyDescent="0.3">
      <c r="A5551" s="55">
        <v>43596</v>
      </c>
      <c r="B5551" s="56" t="s">
        <v>1140</v>
      </c>
      <c r="C5551" s="56" t="s">
        <v>488</v>
      </c>
      <c r="D5551" s="56" t="s">
        <v>662</v>
      </c>
      <c r="E5551" s="56"/>
      <c r="F5551" s="59">
        <f>IF(ISBLANK($D5551),"",IF(ISBLANK($E5551),VLOOKUP($D5551,$J:$K,2,FALSE),VLOOKUP($E5551,'Daycare Packages'!$A:$G,7,FALSE)))</f>
        <v>30</v>
      </c>
      <c r="G5551" s="59"/>
      <c r="H5551" s="59">
        <f t="shared" si="196"/>
        <v>30</v>
      </c>
      <c r="I5551" s="198">
        <f t="shared" si="195"/>
        <v>5</v>
      </c>
    </row>
    <row r="5552" spans="1:9" x14ac:dyDescent="0.3">
      <c r="A5552" s="10">
        <v>43597</v>
      </c>
      <c r="B5552" s="11" t="s">
        <v>1303</v>
      </c>
      <c r="C5552" s="11" t="s">
        <v>1492</v>
      </c>
      <c r="D5552" s="11" t="s">
        <v>662</v>
      </c>
      <c r="F5552" s="15">
        <f>IF(ISBLANK($D5552),"",IF(ISBLANK($E5552),VLOOKUP($D5552,$J:$K,2,FALSE),VLOOKUP($E5552,'Daycare Packages'!$A:$G,7,FALSE)))</f>
        <v>30</v>
      </c>
      <c r="G5552" s="15"/>
      <c r="H5552" s="15">
        <f t="shared" si="196"/>
        <v>30</v>
      </c>
      <c r="I5552" s="198">
        <f t="shared" si="195"/>
        <v>5</v>
      </c>
    </row>
    <row r="5553" spans="1:9" x14ac:dyDescent="0.3">
      <c r="A5553" s="10">
        <v>43597</v>
      </c>
      <c r="B5553" s="11" t="s">
        <v>1328</v>
      </c>
      <c r="C5553" s="11" t="s">
        <v>1329</v>
      </c>
      <c r="D5553" s="11" t="s">
        <v>662</v>
      </c>
      <c r="F5553" s="15">
        <f>IF(ISBLANK($D5553),"",IF(ISBLANK($E5553),VLOOKUP($D5553,$J:$K,2,FALSE),VLOOKUP($E5553,'Daycare Packages'!$A:$G,7,FALSE)))</f>
        <v>30</v>
      </c>
      <c r="G5553" s="15"/>
      <c r="H5553" s="15">
        <f t="shared" si="196"/>
        <v>30</v>
      </c>
      <c r="I5553" s="198">
        <f t="shared" si="195"/>
        <v>5</v>
      </c>
    </row>
    <row r="5554" spans="1:9" x14ac:dyDescent="0.3">
      <c r="A5554" s="10">
        <v>43597</v>
      </c>
      <c r="B5554" s="11" t="s">
        <v>182</v>
      </c>
      <c r="C5554" s="11" t="s">
        <v>685</v>
      </c>
      <c r="D5554" s="11" t="s">
        <v>662</v>
      </c>
      <c r="E5554" s="11">
        <v>6820021</v>
      </c>
      <c r="F5554" s="15">
        <f>IF(ISBLANK($D5554),"",IF(ISBLANK($E5554),VLOOKUP($D5554,$J:$K,2,FALSE),VLOOKUP($E5554,'Daycare Packages'!$A:$G,7,FALSE)))</f>
        <v>20.7</v>
      </c>
      <c r="G5554" s="15"/>
      <c r="H5554" s="15">
        <f t="shared" si="196"/>
        <v>20.7</v>
      </c>
      <c r="I5554" s="198">
        <f t="shared" si="195"/>
        <v>5</v>
      </c>
    </row>
    <row r="5555" spans="1:9" x14ac:dyDescent="0.3">
      <c r="A5555" s="10">
        <v>43597</v>
      </c>
      <c r="B5555" s="11" t="s">
        <v>215</v>
      </c>
      <c r="C5555" s="11" t="s">
        <v>741</v>
      </c>
      <c r="D5555" s="11" t="s">
        <v>662</v>
      </c>
      <c r="F5555" s="15">
        <f>IF(ISBLANK($D5555),"",IF(ISBLANK($E5555),VLOOKUP($D5555,$J:$K,2,FALSE),VLOOKUP($E5555,'Daycare Packages'!$A:$G,7,FALSE)))</f>
        <v>30</v>
      </c>
      <c r="G5555" s="15"/>
      <c r="H5555" s="15">
        <f t="shared" si="196"/>
        <v>30</v>
      </c>
      <c r="I5555" s="198">
        <f t="shared" si="195"/>
        <v>5</v>
      </c>
    </row>
    <row r="5556" spans="1:9" x14ac:dyDescent="0.3">
      <c r="A5556" s="55">
        <v>43597</v>
      </c>
      <c r="B5556" s="56" t="s">
        <v>989</v>
      </c>
      <c r="C5556" s="56" t="s">
        <v>765</v>
      </c>
      <c r="D5556" s="56" t="s">
        <v>662</v>
      </c>
      <c r="E5556" s="56"/>
      <c r="F5556" s="59">
        <f>IF(ISBLANK($D5556),"",IF(ISBLANK($E5556),VLOOKUP($D5556,$J:$K,2,FALSE),VLOOKUP($E5556,'Daycare Packages'!$A:$G,7,FALSE)))</f>
        <v>30</v>
      </c>
      <c r="G5556" s="59"/>
      <c r="H5556" s="59">
        <f t="shared" si="196"/>
        <v>30</v>
      </c>
      <c r="I5556" s="198">
        <f t="shared" si="195"/>
        <v>5</v>
      </c>
    </row>
    <row r="5557" spans="1:9" x14ac:dyDescent="0.3">
      <c r="A5557" s="10">
        <v>43598</v>
      </c>
      <c r="B5557" s="11" t="s">
        <v>152</v>
      </c>
      <c r="C5557" s="11" t="s">
        <v>679</v>
      </c>
      <c r="D5557" s="11" t="s">
        <v>662</v>
      </c>
      <c r="E5557" s="11">
        <v>6804823</v>
      </c>
      <c r="F5557" s="15">
        <f>IF(ISBLANK($D5557),"",IF(ISBLANK($E5557),VLOOKUP($D5557,$J:$K,2,FALSE),VLOOKUP($E5557,'Daycare Packages'!$A:$G,7,FALSE)))</f>
        <v>23</v>
      </c>
      <c r="G5557" s="15"/>
      <c r="H5557" s="15">
        <f t="shared" si="196"/>
        <v>23</v>
      </c>
      <c r="I5557" s="198">
        <f t="shared" si="195"/>
        <v>5</v>
      </c>
    </row>
    <row r="5558" spans="1:9" x14ac:dyDescent="0.3">
      <c r="A5558" s="10">
        <v>43598</v>
      </c>
      <c r="B5558" s="11" t="s">
        <v>201</v>
      </c>
      <c r="C5558" s="11" t="s">
        <v>672</v>
      </c>
      <c r="D5558" s="11" t="s">
        <v>659</v>
      </c>
      <c r="F5558" s="15">
        <f>IF(ISBLANK($D5558),"",IF(ISBLANK($E5558),VLOOKUP($D5558,$J:$K,2,FALSE),VLOOKUP($E5558,'Daycare Packages'!$A:$G,7,FALSE)))</f>
        <v>20</v>
      </c>
      <c r="G5558" s="15"/>
      <c r="H5558" s="15">
        <f t="shared" si="196"/>
        <v>20</v>
      </c>
      <c r="I5558" s="198">
        <f t="shared" si="195"/>
        <v>5</v>
      </c>
    </row>
    <row r="5559" spans="1:9" x14ac:dyDescent="0.3">
      <c r="A5559" s="10">
        <v>43598</v>
      </c>
      <c r="B5559" s="11" t="s">
        <v>751</v>
      </c>
      <c r="C5559" s="11" t="s">
        <v>752</v>
      </c>
      <c r="D5559" s="11" t="s">
        <v>659</v>
      </c>
      <c r="F5559" s="15">
        <f>IF(ISBLANK($D5559),"",IF(ISBLANK($E5559),VLOOKUP($D5559,$J:$K,2,FALSE),VLOOKUP($E5559,'Daycare Packages'!$A:$G,7,FALSE)))</f>
        <v>20</v>
      </c>
      <c r="G5559" s="15"/>
      <c r="H5559" s="15">
        <f t="shared" si="196"/>
        <v>20</v>
      </c>
      <c r="I5559" s="198">
        <f t="shared" si="195"/>
        <v>5</v>
      </c>
    </row>
    <row r="5560" spans="1:9" x14ac:dyDescent="0.3">
      <c r="A5560" s="10">
        <v>43598</v>
      </c>
      <c r="B5560" s="11" t="s">
        <v>190</v>
      </c>
      <c r="C5560" s="11" t="s">
        <v>718</v>
      </c>
      <c r="D5560" s="11" t="s">
        <v>659</v>
      </c>
      <c r="F5560" s="15">
        <f>IF(ISBLANK($D5560),"",IF(ISBLANK($E5560),VLOOKUP($D5560,$J:$K,2,FALSE),VLOOKUP($E5560,'Daycare Packages'!$A:$G,7,FALSE)))</f>
        <v>20</v>
      </c>
      <c r="G5560" s="15"/>
      <c r="H5560" s="15">
        <f t="shared" si="196"/>
        <v>20</v>
      </c>
      <c r="I5560" s="198">
        <f t="shared" si="195"/>
        <v>5</v>
      </c>
    </row>
    <row r="5561" spans="1:9" x14ac:dyDescent="0.3">
      <c r="A5561" s="10">
        <v>43598</v>
      </c>
      <c r="B5561" s="11" t="s">
        <v>1165</v>
      </c>
      <c r="C5561" s="11" t="s">
        <v>1166</v>
      </c>
      <c r="D5561" s="11" t="s">
        <v>659</v>
      </c>
      <c r="E5561" s="11">
        <v>6815839</v>
      </c>
      <c r="F5561" s="15">
        <f>IF(ISBLANK($D5561),"",IF(ISBLANK($E5561),VLOOKUP($D5561,$J:$K,2,FALSE),VLOOKUP($E5561,'Daycare Packages'!$A:$G,7,FALSE)))</f>
        <v>18</v>
      </c>
      <c r="G5561" s="15"/>
      <c r="H5561" s="15">
        <f t="shared" si="196"/>
        <v>18</v>
      </c>
      <c r="I5561" s="198">
        <f t="shared" si="195"/>
        <v>5</v>
      </c>
    </row>
    <row r="5562" spans="1:9" x14ac:dyDescent="0.3">
      <c r="A5562" s="10">
        <v>43598</v>
      </c>
      <c r="B5562" s="11" t="s">
        <v>224</v>
      </c>
      <c r="C5562" s="11" t="s">
        <v>740</v>
      </c>
      <c r="D5562" s="11" t="s">
        <v>662</v>
      </c>
      <c r="F5562" s="15">
        <f>IF(ISBLANK($D5562),"",IF(ISBLANK($E5562),VLOOKUP($D5562,$J:$K,2,FALSE),VLOOKUP($E5562,'Daycare Packages'!$A:$G,7,FALSE)))</f>
        <v>30</v>
      </c>
      <c r="G5562" s="15"/>
      <c r="H5562" s="15">
        <f t="shared" si="196"/>
        <v>30</v>
      </c>
      <c r="I5562" s="198">
        <f t="shared" si="195"/>
        <v>5</v>
      </c>
    </row>
    <row r="5563" spans="1:9" x14ac:dyDescent="0.3">
      <c r="A5563" s="10">
        <v>43598</v>
      </c>
      <c r="B5563" s="11" t="s">
        <v>1002</v>
      </c>
      <c r="C5563" s="11" t="s">
        <v>1004</v>
      </c>
      <c r="D5563" s="11" t="s">
        <v>662</v>
      </c>
      <c r="F5563" s="15">
        <f>IF(ISBLANK($D5563),"",IF(ISBLANK($E5563),VLOOKUP($D5563,$J:$K,2,FALSE),VLOOKUP($E5563,'Daycare Packages'!$A:$G,7,FALSE)))</f>
        <v>30</v>
      </c>
      <c r="G5563" s="15"/>
      <c r="H5563" s="15">
        <f t="shared" si="196"/>
        <v>30</v>
      </c>
      <c r="I5563" s="198">
        <f t="shared" si="195"/>
        <v>5</v>
      </c>
    </row>
    <row r="5564" spans="1:9" x14ac:dyDescent="0.3">
      <c r="A5564" s="10">
        <v>43598</v>
      </c>
      <c r="B5564" s="11" t="s">
        <v>1002</v>
      </c>
      <c r="C5564" s="11" t="s">
        <v>1003</v>
      </c>
      <c r="D5564" s="11" t="s">
        <v>662</v>
      </c>
      <c r="F5564" s="15">
        <f>IF(ISBLANK($D5564),"",IF(ISBLANK($E5564),VLOOKUP($D5564,$J:$K,2,FALSE),VLOOKUP($E5564,'Daycare Packages'!$A:$G,7,FALSE)))</f>
        <v>30</v>
      </c>
      <c r="G5564" s="15"/>
      <c r="H5564" s="15">
        <f t="shared" si="196"/>
        <v>30</v>
      </c>
      <c r="I5564" s="198">
        <f t="shared" si="195"/>
        <v>5</v>
      </c>
    </row>
    <row r="5565" spans="1:9" x14ac:dyDescent="0.3">
      <c r="A5565" s="10">
        <v>43598</v>
      </c>
      <c r="B5565" s="11" t="s">
        <v>427</v>
      </c>
      <c r="C5565" s="11" t="s">
        <v>1313</v>
      </c>
      <c r="D5565" s="11" t="s">
        <v>662</v>
      </c>
      <c r="E5565" s="11">
        <v>6831701</v>
      </c>
      <c r="F5565" s="15">
        <f>IF(ISBLANK($D5565),"",IF(ISBLANK($E5565),VLOOKUP($D5565,$J:$K,2,FALSE),VLOOKUP($E5565,'Daycare Packages'!$A:$G,7,FALSE)))</f>
        <v>19</v>
      </c>
      <c r="G5565" s="15"/>
      <c r="H5565" s="15">
        <f t="shared" si="196"/>
        <v>19</v>
      </c>
      <c r="I5565" s="198">
        <f t="shared" si="195"/>
        <v>5</v>
      </c>
    </row>
    <row r="5566" spans="1:9" x14ac:dyDescent="0.3">
      <c r="A5566" s="10">
        <v>43598</v>
      </c>
      <c r="B5566" s="11" t="s">
        <v>185</v>
      </c>
      <c r="C5566" s="11" t="s">
        <v>670</v>
      </c>
      <c r="D5566" s="11" t="s">
        <v>662</v>
      </c>
      <c r="E5566" s="11">
        <v>6780814</v>
      </c>
      <c r="F5566" s="15">
        <f>IF(ISBLANK($D5566),"",IF(ISBLANK($E5566),VLOOKUP($D5566,$J:$K,2,FALSE),VLOOKUP($E5566,'Daycare Packages'!$A:$G,7,FALSE)))</f>
        <v>27</v>
      </c>
      <c r="G5566" s="15"/>
      <c r="H5566" s="15">
        <f t="shared" si="196"/>
        <v>27</v>
      </c>
      <c r="I5566" s="198">
        <f t="shared" si="195"/>
        <v>5</v>
      </c>
    </row>
    <row r="5567" spans="1:9" x14ac:dyDescent="0.3">
      <c r="A5567" s="10">
        <v>43598</v>
      </c>
      <c r="B5567" s="11" t="s">
        <v>1470</v>
      </c>
      <c r="C5567" s="11" t="s">
        <v>1498</v>
      </c>
      <c r="D5567" s="11" t="s">
        <v>662</v>
      </c>
      <c r="F5567" s="15">
        <f>IF(ISBLANK($D5567),"",IF(ISBLANK($E5567),VLOOKUP($D5567,$J:$K,2,FALSE),VLOOKUP($E5567,'Daycare Packages'!$A:$G,7,FALSE)))</f>
        <v>30</v>
      </c>
      <c r="G5567" s="15"/>
      <c r="H5567" s="15">
        <f t="shared" si="196"/>
        <v>30</v>
      </c>
      <c r="I5567" s="198">
        <f t="shared" si="195"/>
        <v>5</v>
      </c>
    </row>
    <row r="5568" spans="1:9" x14ac:dyDescent="0.3">
      <c r="A5568" s="10">
        <v>43598</v>
      </c>
      <c r="B5568" s="11" t="s">
        <v>663</v>
      </c>
      <c r="C5568" s="11" t="s">
        <v>664</v>
      </c>
      <c r="D5568" s="11" t="s">
        <v>662</v>
      </c>
      <c r="F5568" s="15">
        <f>IF(ISBLANK($D5568),"",IF(ISBLANK($E5568),VLOOKUP($D5568,$J:$K,2,FALSE),VLOOKUP($E5568,'Daycare Packages'!$A:$G,7,FALSE)))</f>
        <v>30</v>
      </c>
      <c r="G5568" s="15"/>
      <c r="H5568" s="15">
        <f t="shared" si="196"/>
        <v>30</v>
      </c>
      <c r="I5568" s="198">
        <f t="shared" si="195"/>
        <v>5</v>
      </c>
    </row>
    <row r="5569" spans="1:9" x14ac:dyDescent="0.3">
      <c r="A5569" s="10">
        <v>43598</v>
      </c>
      <c r="B5569" s="11" t="s">
        <v>663</v>
      </c>
      <c r="C5569" s="11" t="s">
        <v>665</v>
      </c>
      <c r="D5569" s="11" t="s">
        <v>662</v>
      </c>
      <c r="F5569" s="15">
        <f>IF(ISBLANK($D5569),"",IF(ISBLANK($E5569),VLOOKUP($D5569,$J:$K,2,FALSE),VLOOKUP($E5569,'Daycare Packages'!$A:$G,7,FALSE)))</f>
        <v>30</v>
      </c>
      <c r="G5569" s="15"/>
      <c r="H5569" s="15">
        <f t="shared" si="196"/>
        <v>30</v>
      </c>
      <c r="I5569" s="198">
        <f t="shared" si="195"/>
        <v>5</v>
      </c>
    </row>
    <row r="5570" spans="1:9" x14ac:dyDescent="0.3">
      <c r="A5570" s="10">
        <v>43598</v>
      </c>
      <c r="B5570" s="11" t="s">
        <v>477</v>
      </c>
      <c r="C5570" s="11" t="s">
        <v>478</v>
      </c>
      <c r="D5570" s="11" t="s">
        <v>662</v>
      </c>
      <c r="F5570" s="15">
        <f>IF(ISBLANK($D5570),"",IF(ISBLANK($E5570),VLOOKUP($D5570,$J:$K,2,FALSE),VLOOKUP($E5570,'Daycare Packages'!$A:$G,7,FALSE)))</f>
        <v>30</v>
      </c>
      <c r="G5570" s="15"/>
      <c r="H5570" s="15">
        <f t="shared" si="196"/>
        <v>30</v>
      </c>
      <c r="I5570" s="198">
        <f t="shared" si="195"/>
        <v>5</v>
      </c>
    </row>
    <row r="5571" spans="1:9" x14ac:dyDescent="0.3">
      <c r="A5571" s="10">
        <v>43598</v>
      </c>
      <c r="B5571" s="11" t="s">
        <v>213</v>
      </c>
      <c r="C5571" s="11" t="s">
        <v>675</v>
      </c>
      <c r="D5571" s="11" t="s">
        <v>662</v>
      </c>
      <c r="E5571" s="11">
        <v>6848854</v>
      </c>
      <c r="F5571" s="15">
        <f>IF(ISBLANK($D5571),"",IF(ISBLANK($E5571),VLOOKUP($D5571,$J:$K,2,FALSE),VLOOKUP($E5571,'Daycare Packages'!$A:$G,7,FALSE)))</f>
        <v>27</v>
      </c>
      <c r="G5571" s="15"/>
      <c r="H5571" s="15">
        <f t="shared" si="196"/>
        <v>27</v>
      </c>
      <c r="I5571" s="198">
        <f t="shared" ref="I5571:I5634" si="197">IF(A5571="",0,MONTH(A5571))</f>
        <v>5</v>
      </c>
    </row>
    <row r="5572" spans="1:9" x14ac:dyDescent="0.3">
      <c r="A5572" s="10">
        <v>43598</v>
      </c>
      <c r="B5572" s="11" t="s">
        <v>197</v>
      </c>
      <c r="C5572" s="11" t="s">
        <v>754</v>
      </c>
      <c r="D5572" s="11" t="s">
        <v>662</v>
      </c>
      <c r="E5572" s="11">
        <v>6848013</v>
      </c>
      <c r="F5572" s="15">
        <f>IF(ISBLANK($D5572),"",IF(ISBLANK($E5572),VLOOKUP($D5572,$J:$K,2,FALSE),VLOOKUP($E5572,'Daycare Packages'!$A:$G,7,FALSE)))</f>
        <v>27</v>
      </c>
      <c r="G5572" s="15"/>
      <c r="H5572" s="15">
        <f t="shared" si="196"/>
        <v>27</v>
      </c>
      <c r="I5572" s="198">
        <f t="shared" si="197"/>
        <v>5</v>
      </c>
    </row>
    <row r="5573" spans="1:9" x14ac:dyDescent="0.3">
      <c r="A5573" s="10">
        <v>43598</v>
      </c>
      <c r="B5573" s="11" t="s">
        <v>246</v>
      </c>
      <c r="C5573" s="11" t="s">
        <v>1347</v>
      </c>
      <c r="D5573" s="11" t="s">
        <v>662</v>
      </c>
      <c r="F5573" s="15">
        <f>IF(ISBLANK($D5573),"",IF(ISBLANK($E5573),VLOOKUP($D5573,$J:$K,2,FALSE),VLOOKUP($E5573,'Daycare Packages'!$A:$G,7,FALSE)))</f>
        <v>30</v>
      </c>
      <c r="G5573" s="15"/>
      <c r="H5573" s="15">
        <f t="shared" si="196"/>
        <v>30</v>
      </c>
      <c r="I5573" s="198">
        <f t="shared" si="197"/>
        <v>5</v>
      </c>
    </row>
    <row r="5574" spans="1:9" x14ac:dyDescent="0.3">
      <c r="A5574" s="10">
        <v>43598</v>
      </c>
      <c r="B5574" s="11" t="s">
        <v>246</v>
      </c>
      <c r="C5574" s="11" t="s">
        <v>814</v>
      </c>
      <c r="D5574" s="11" t="s">
        <v>662</v>
      </c>
      <c r="F5574" s="15">
        <f>IF(ISBLANK($D5574),"",IF(ISBLANK($E5574),VLOOKUP($D5574,$J:$K,2,FALSE),VLOOKUP($E5574,'Daycare Packages'!$A:$G,7,FALSE)))</f>
        <v>30</v>
      </c>
      <c r="G5574" s="15"/>
      <c r="H5574" s="15">
        <f t="shared" si="196"/>
        <v>30</v>
      </c>
      <c r="I5574" s="198">
        <f t="shared" si="197"/>
        <v>5</v>
      </c>
    </row>
    <row r="5575" spans="1:9" x14ac:dyDescent="0.3">
      <c r="A5575" s="10">
        <v>43598</v>
      </c>
      <c r="B5575" s="11" t="s">
        <v>459</v>
      </c>
      <c r="C5575" s="11" t="s">
        <v>460</v>
      </c>
      <c r="D5575" s="11" t="s">
        <v>662</v>
      </c>
      <c r="F5575" s="15">
        <f>IF(ISBLANK($D5575),"",IF(ISBLANK($E5575),VLOOKUP($D5575,$J:$K,2,FALSE),VLOOKUP($E5575,'Daycare Packages'!$A:$G,7,FALSE)))</f>
        <v>30</v>
      </c>
      <c r="G5575" s="15"/>
      <c r="H5575" s="15">
        <f t="shared" si="196"/>
        <v>30</v>
      </c>
      <c r="I5575" s="198">
        <f t="shared" si="197"/>
        <v>5</v>
      </c>
    </row>
    <row r="5576" spans="1:9" x14ac:dyDescent="0.3">
      <c r="A5576" s="10">
        <v>43598</v>
      </c>
      <c r="B5576" s="11" t="s">
        <v>1305</v>
      </c>
      <c r="C5576" s="11" t="s">
        <v>1306</v>
      </c>
      <c r="D5576" s="11" t="s">
        <v>662</v>
      </c>
      <c r="F5576" s="15">
        <f>IF(ISBLANK($D5576),"",IF(ISBLANK($E5576),VLOOKUP($D5576,$J:$K,2,FALSE),VLOOKUP($E5576,'Daycare Packages'!$A:$G,7,FALSE)))</f>
        <v>30</v>
      </c>
      <c r="G5576" s="15"/>
      <c r="H5576" s="15">
        <f t="shared" si="196"/>
        <v>30</v>
      </c>
      <c r="I5576" s="198">
        <f t="shared" si="197"/>
        <v>5</v>
      </c>
    </row>
    <row r="5577" spans="1:9" x14ac:dyDescent="0.3">
      <c r="A5577" s="10">
        <v>43598</v>
      </c>
      <c r="B5577" s="11" t="s">
        <v>198</v>
      </c>
      <c r="C5577" s="11" t="s">
        <v>739</v>
      </c>
      <c r="D5577" s="11" t="s">
        <v>662</v>
      </c>
      <c r="E5577" s="11">
        <v>6785440</v>
      </c>
      <c r="F5577" s="15">
        <f>IF(ISBLANK($D5577),"",IF(ISBLANK($E5577),VLOOKUP($D5577,$J:$K,2,FALSE),VLOOKUP($E5577,'Daycare Packages'!$A:$G,7,FALSE)))</f>
        <v>27</v>
      </c>
      <c r="G5577" s="15"/>
      <c r="H5577" s="15">
        <f t="shared" si="196"/>
        <v>27</v>
      </c>
      <c r="I5577" s="198">
        <f t="shared" si="197"/>
        <v>5</v>
      </c>
    </row>
    <row r="5578" spans="1:9" x14ac:dyDescent="0.3">
      <c r="A5578" s="10">
        <v>43598</v>
      </c>
      <c r="B5578" s="11" t="s">
        <v>161</v>
      </c>
      <c r="C5578" s="11" t="s">
        <v>832</v>
      </c>
      <c r="D5578" s="11" t="s">
        <v>662</v>
      </c>
      <c r="E5578" s="11">
        <v>6825087</v>
      </c>
      <c r="F5578" s="15">
        <f>IF(ISBLANK($D5578),"",IF(ISBLANK($E5578),VLOOKUP($D5578,$J:$K,2,FALSE),VLOOKUP($E5578,'Daycare Packages'!$A:$G,7,FALSE)))</f>
        <v>27</v>
      </c>
      <c r="G5578" s="15"/>
      <c r="H5578" s="15">
        <f t="shared" si="196"/>
        <v>27</v>
      </c>
      <c r="I5578" s="198">
        <f t="shared" si="197"/>
        <v>5</v>
      </c>
    </row>
    <row r="5579" spans="1:9" x14ac:dyDescent="0.3">
      <c r="A5579" s="10">
        <v>43598</v>
      </c>
      <c r="B5579" s="11" t="s">
        <v>66</v>
      </c>
      <c r="C5579" s="11" t="s">
        <v>866</v>
      </c>
      <c r="D5579" s="11" t="s">
        <v>662</v>
      </c>
      <c r="E5579" s="11">
        <v>540558</v>
      </c>
      <c r="F5579" s="15">
        <f>IF(ISBLANK($D5579),"",IF(ISBLANK($E5579),VLOOKUP($D5579,$J:$K,2,FALSE),VLOOKUP($E5579,'Daycare Packages'!$A:$G,7,FALSE)))</f>
        <v>20</v>
      </c>
      <c r="G5579" s="15"/>
      <c r="H5579" s="15">
        <f t="shared" si="196"/>
        <v>20</v>
      </c>
      <c r="I5579" s="198">
        <f t="shared" si="197"/>
        <v>5</v>
      </c>
    </row>
    <row r="5580" spans="1:9" x14ac:dyDescent="0.3">
      <c r="A5580" s="10">
        <v>43598</v>
      </c>
      <c r="B5580" s="11" t="s">
        <v>119</v>
      </c>
      <c r="C5580" s="11" t="s">
        <v>692</v>
      </c>
      <c r="D5580" s="11" t="s">
        <v>662</v>
      </c>
      <c r="E5580" s="11">
        <v>6734596</v>
      </c>
      <c r="F5580" s="15">
        <f>IF(ISBLANK($D5580),"",IF(ISBLANK($E5580),VLOOKUP($D5580,$J:$K,2,FALSE),VLOOKUP($E5580,'Daycare Packages'!$A:$G,7,FALSE)))</f>
        <v>25</v>
      </c>
      <c r="G5580" s="15"/>
      <c r="H5580" s="15">
        <f t="shared" ref="H5580:H5642" si="198">IF(ISBLANK(D5580),"",SUM(F5580:G5580))</f>
        <v>25</v>
      </c>
      <c r="I5580" s="198">
        <f t="shared" si="197"/>
        <v>5</v>
      </c>
    </row>
    <row r="5581" spans="1:9" x14ac:dyDescent="0.3">
      <c r="A5581" s="10">
        <v>43598</v>
      </c>
      <c r="B5581" s="11" t="s">
        <v>1221</v>
      </c>
      <c r="C5581" s="11" t="s">
        <v>1242</v>
      </c>
      <c r="D5581" s="11" t="s">
        <v>662</v>
      </c>
      <c r="E5581" s="11">
        <v>6812344</v>
      </c>
      <c r="F5581" s="15">
        <f>IF(ISBLANK($D5581),"",IF(ISBLANK($E5581),VLOOKUP($D5581,$J:$K,2,FALSE),VLOOKUP($E5581,'Daycare Packages'!$A:$G,7,FALSE)))</f>
        <v>26</v>
      </c>
      <c r="G5581" s="15"/>
      <c r="H5581" s="15">
        <f t="shared" si="198"/>
        <v>26</v>
      </c>
      <c r="I5581" s="198">
        <f t="shared" si="197"/>
        <v>5</v>
      </c>
    </row>
    <row r="5582" spans="1:9" x14ac:dyDescent="0.3">
      <c r="A5582" s="10">
        <v>43598</v>
      </c>
      <c r="B5582" s="11" t="s">
        <v>1483</v>
      </c>
      <c r="C5582" s="11" t="s">
        <v>1484</v>
      </c>
      <c r="D5582" s="11" t="s">
        <v>662</v>
      </c>
      <c r="E5582" s="11">
        <v>6858872</v>
      </c>
      <c r="F5582" s="15">
        <f>IF(ISBLANK($D5582),"",IF(ISBLANK($E5582),VLOOKUP($D5582,$J:$K,2,FALSE),VLOOKUP($E5582,'Daycare Packages'!$A:$G,7,FALSE)))</f>
        <v>27</v>
      </c>
      <c r="G5582" s="15"/>
      <c r="H5582" s="15">
        <f t="shared" si="198"/>
        <v>27</v>
      </c>
      <c r="I5582" s="198">
        <f t="shared" si="197"/>
        <v>5</v>
      </c>
    </row>
    <row r="5583" spans="1:9" x14ac:dyDescent="0.3">
      <c r="A5583" s="10">
        <v>43598</v>
      </c>
      <c r="B5583" s="11" t="s">
        <v>922</v>
      </c>
      <c r="C5583" s="11" t="s">
        <v>1499</v>
      </c>
      <c r="D5583" s="11" t="s">
        <v>662</v>
      </c>
      <c r="E5583" s="11">
        <v>6683718</v>
      </c>
      <c r="F5583" s="15">
        <f>IF(ISBLANK($D5583),"",IF(ISBLANK($E5583),VLOOKUP($D5583,$J:$K,2,FALSE),VLOOKUP($E5583,'Daycare Packages'!$A:$G,7,FALSE)))</f>
        <v>24</v>
      </c>
      <c r="G5583" s="15"/>
      <c r="H5583" s="15">
        <f t="shared" si="198"/>
        <v>24</v>
      </c>
      <c r="I5583" s="198">
        <f t="shared" si="197"/>
        <v>5</v>
      </c>
    </row>
    <row r="5584" spans="1:9" x14ac:dyDescent="0.3">
      <c r="A5584" s="10">
        <v>43598</v>
      </c>
      <c r="B5584" s="11" t="s">
        <v>199</v>
      </c>
      <c r="C5584" s="11" t="s">
        <v>711</v>
      </c>
      <c r="D5584" s="11" t="s">
        <v>659</v>
      </c>
      <c r="F5584" s="15">
        <f>IF(ISBLANK($D5584),"",IF(ISBLANK($E5584),VLOOKUP($D5584,$J:$K,2,FALSE),VLOOKUP($E5584,'Daycare Packages'!$A:$G,7,FALSE)))</f>
        <v>20</v>
      </c>
      <c r="G5584" s="15"/>
      <c r="H5584" s="15">
        <f t="shared" si="198"/>
        <v>20</v>
      </c>
      <c r="I5584" s="198">
        <f t="shared" si="197"/>
        <v>5</v>
      </c>
    </row>
    <row r="5585" spans="1:9" x14ac:dyDescent="0.3">
      <c r="A5585" s="10">
        <v>43598</v>
      </c>
      <c r="B5585" s="11" t="s">
        <v>217</v>
      </c>
      <c r="C5585" s="11" t="s">
        <v>402</v>
      </c>
      <c r="D5585" s="11" t="s">
        <v>662</v>
      </c>
      <c r="E5585" s="11">
        <v>6821524</v>
      </c>
      <c r="F5585" s="15">
        <f>IF(ISBLANK($D5585),"",IF(ISBLANK($E5585),VLOOKUP($D5585,$J:$K,2,FALSE),VLOOKUP($E5585,'Daycare Packages'!$A:$G,7,FALSE)))</f>
        <v>26</v>
      </c>
      <c r="G5585" s="15"/>
      <c r="H5585" s="15">
        <f t="shared" si="198"/>
        <v>26</v>
      </c>
      <c r="I5585" s="198">
        <f t="shared" si="197"/>
        <v>5</v>
      </c>
    </row>
    <row r="5586" spans="1:9" x14ac:dyDescent="0.3">
      <c r="A5586" s="10">
        <v>43598</v>
      </c>
      <c r="B5586" s="11" t="s">
        <v>156</v>
      </c>
      <c r="C5586" s="11" t="s">
        <v>479</v>
      </c>
      <c r="D5586" s="11" t="s">
        <v>662</v>
      </c>
      <c r="E5586" s="11">
        <v>6798024</v>
      </c>
      <c r="F5586" s="15">
        <f>IF(ISBLANK($D5586),"",IF(ISBLANK($E5586),VLOOKUP($D5586,$J:$K,2,FALSE),VLOOKUP($E5586,'Daycare Packages'!$A:$G,7,FALSE)))</f>
        <v>23</v>
      </c>
      <c r="G5586" s="15"/>
      <c r="H5586" s="15">
        <f t="shared" si="198"/>
        <v>23</v>
      </c>
      <c r="I5586" s="198">
        <f t="shared" si="197"/>
        <v>5</v>
      </c>
    </row>
    <row r="5587" spans="1:9" x14ac:dyDescent="0.3">
      <c r="A5587" s="10">
        <v>43598</v>
      </c>
      <c r="B5587" s="11" t="s">
        <v>193</v>
      </c>
      <c r="C5587" s="11" t="s">
        <v>776</v>
      </c>
      <c r="D5587" s="11" t="s">
        <v>662</v>
      </c>
      <c r="E5587" s="11">
        <v>6826758</v>
      </c>
      <c r="F5587" s="15">
        <f>IF(ISBLANK($D5587),"",IF(ISBLANK($E5587),VLOOKUP($D5587,$J:$K,2,FALSE),VLOOKUP($E5587,'Daycare Packages'!$A:$G,7,FALSE)))</f>
        <v>27</v>
      </c>
      <c r="G5587" s="15"/>
      <c r="H5587" s="15">
        <f t="shared" si="198"/>
        <v>27</v>
      </c>
      <c r="I5587" s="198">
        <f t="shared" si="197"/>
        <v>5</v>
      </c>
    </row>
    <row r="5588" spans="1:9" x14ac:dyDescent="0.3">
      <c r="A5588" s="10">
        <v>43598</v>
      </c>
      <c r="B5588" s="11" t="s">
        <v>186</v>
      </c>
      <c r="C5588" s="11" t="s">
        <v>561</v>
      </c>
      <c r="D5588" s="11" t="s">
        <v>662</v>
      </c>
      <c r="E5588" s="11">
        <v>6723146</v>
      </c>
      <c r="F5588" s="15">
        <f>IF(ISBLANK($D5588),"",IF(ISBLANK($E5588),VLOOKUP($D5588,$J:$K,2,FALSE),VLOOKUP($E5588,'Daycare Packages'!$A:$G,7,FALSE)))</f>
        <v>22</v>
      </c>
      <c r="G5588" s="15"/>
      <c r="H5588" s="15">
        <f t="shared" si="198"/>
        <v>22</v>
      </c>
      <c r="I5588" s="198">
        <f t="shared" si="197"/>
        <v>5</v>
      </c>
    </row>
    <row r="5589" spans="1:9" x14ac:dyDescent="0.3">
      <c r="A5589" s="10">
        <v>43598</v>
      </c>
      <c r="B5589" s="11" t="s">
        <v>699</v>
      </c>
      <c r="C5589" s="11" t="s">
        <v>478</v>
      </c>
      <c r="D5589" s="11" t="s">
        <v>662</v>
      </c>
      <c r="F5589" s="15">
        <f>IF(ISBLANK($D5589),"",IF(ISBLANK($E5589),VLOOKUP($D5589,$J:$K,2,FALSE),VLOOKUP($E5589,'Daycare Packages'!$A:$G,7,FALSE)))</f>
        <v>30</v>
      </c>
      <c r="G5589" s="15">
        <v>-3</v>
      </c>
      <c r="H5589" s="15">
        <f t="shared" si="198"/>
        <v>27</v>
      </c>
      <c r="I5589" s="198">
        <f t="shared" si="197"/>
        <v>5</v>
      </c>
    </row>
    <row r="5590" spans="1:9" x14ac:dyDescent="0.3">
      <c r="A5590" s="10">
        <v>43598</v>
      </c>
      <c r="B5590" s="11" t="s">
        <v>699</v>
      </c>
      <c r="C5590" s="11" t="s">
        <v>507</v>
      </c>
      <c r="D5590" s="11" t="s">
        <v>662</v>
      </c>
      <c r="F5590" s="15">
        <f>IF(ISBLANK($D5590),"",IF(ISBLANK($E5590),VLOOKUP($D5590,$J:$K,2,FALSE),VLOOKUP($E5590,'Daycare Packages'!$A:$G,7,FALSE)))</f>
        <v>30</v>
      </c>
      <c r="G5590" s="15">
        <v>-3</v>
      </c>
      <c r="H5590" s="15">
        <f t="shared" si="198"/>
        <v>27</v>
      </c>
      <c r="I5590" s="198">
        <f t="shared" si="197"/>
        <v>5</v>
      </c>
    </row>
    <row r="5591" spans="1:9" x14ac:dyDescent="0.3">
      <c r="A5591" s="10">
        <v>43598</v>
      </c>
      <c r="B5591" s="11" t="s">
        <v>170</v>
      </c>
      <c r="C5591" s="11" t="s">
        <v>710</v>
      </c>
      <c r="D5591" s="11" t="s">
        <v>662</v>
      </c>
      <c r="E5591" s="11">
        <v>6715199</v>
      </c>
      <c r="F5591" s="15">
        <f>IF(ISBLANK($D5591),"",IF(ISBLANK($E5591),VLOOKUP($D5591,$J:$K,2,FALSE),VLOOKUP($E5591,'Daycare Packages'!$A:$G,7,FALSE)))</f>
        <v>22</v>
      </c>
      <c r="G5591" s="15"/>
      <c r="H5591" s="15">
        <f t="shared" si="198"/>
        <v>22</v>
      </c>
      <c r="I5591" s="198">
        <f t="shared" si="197"/>
        <v>5</v>
      </c>
    </row>
    <row r="5592" spans="1:9" x14ac:dyDescent="0.3">
      <c r="A5592" s="10">
        <v>43598</v>
      </c>
      <c r="B5592" s="11" t="s">
        <v>189</v>
      </c>
      <c r="C5592" s="11" t="s">
        <v>1500</v>
      </c>
      <c r="D5592" s="11" t="s">
        <v>662</v>
      </c>
      <c r="E5592" s="11">
        <v>6725260</v>
      </c>
      <c r="F5592" s="15">
        <f>IF(ISBLANK($D5592),"",IF(ISBLANK($E5592),VLOOKUP($D5592,$J:$K,2,FALSE),VLOOKUP($E5592,'Daycare Packages'!$A:$G,7,FALSE)))</f>
        <v>22</v>
      </c>
      <c r="G5592" s="15"/>
      <c r="H5592" s="15">
        <f t="shared" si="198"/>
        <v>22</v>
      </c>
      <c r="I5592" s="198">
        <f t="shared" si="197"/>
        <v>5</v>
      </c>
    </row>
    <row r="5593" spans="1:9" x14ac:dyDescent="0.3">
      <c r="A5593" s="10">
        <v>43598</v>
      </c>
      <c r="B5593" s="11" t="s">
        <v>209</v>
      </c>
      <c r="C5593" s="11" t="s">
        <v>702</v>
      </c>
      <c r="D5593" s="11" t="s">
        <v>662</v>
      </c>
      <c r="E5593" s="11">
        <v>6804993</v>
      </c>
      <c r="F5593" s="15">
        <f>IF(ISBLANK($D5593),"",IF(ISBLANK($E5593),VLOOKUP($D5593,$J:$K,2,FALSE),VLOOKUP($E5593,'Daycare Packages'!$A:$G,7,FALSE)))</f>
        <v>26</v>
      </c>
      <c r="G5593" s="15"/>
      <c r="H5593" s="15">
        <f t="shared" si="198"/>
        <v>26</v>
      </c>
      <c r="I5593" s="198">
        <f t="shared" si="197"/>
        <v>5</v>
      </c>
    </row>
    <row r="5594" spans="1:9" x14ac:dyDescent="0.3">
      <c r="A5594" s="10">
        <v>43598</v>
      </c>
      <c r="B5594" s="11" t="s">
        <v>183</v>
      </c>
      <c r="C5594" s="11" t="s">
        <v>520</v>
      </c>
      <c r="D5594" s="11" t="s">
        <v>662</v>
      </c>
      <c r="E5594" s="11">
        <v>6843157</v>
      </c>
      <c r="F5594" s="15">
        <f>IF(ISBLANK($D5594),"",IF(ISBLANK($E5594),VLOOKUP($D5594,$J:$K,2,FALSE),VLOOKUP($E5594,'Daycare Packages'!$A:$G,7,FALSE)))</f>
        <v>27</v>
      </c>
      <c r="G5594" s="15"/>
      <c r="H5594" s="15">
        <f t="shared" si="198"/>
        <v>27</v>
      </c>
      <c r="I5594" s="198">
        <f t="shared" si="197"/>
        <v>5</v>
      </c>
    </row>
    <row r="5595" spans="1:9" x14ac:dyDescent="0.3">
      <c r="A5595" s="10">
        <v>43598</v>
      </c>
      <c r="B5595" s="11" t="s">
        <v>849</v>
      </c>
      <c r="C5595" s="11" t="s">
        <v>850</v>
      </c>
      <c r="D5595" s="11" t="s">
        <v>662</v>
      </c>
      <c r="F5595" s="15">
        <f>IF(ISBLANK($D5595),"",IF(ISBLANK($E5595),VLOOKUP($D5595,$J:$K,2,FALSE),VLOOKUP($E5595,'Daycare Packages'!$A:$G,7,FALSE)))</f>
        <v>30</v>
      </c>
      <c r="G5595" s="15"/>
      <c r="H5595" s="15">
        <f t="shared" si="198"/>
        <v>30</v>
      </c>
      <c r="I5595" s="198">
        <f t="shared" si="197"/>
        <v>5</v>
      </c>
    </row>
    <row r="5596" spans="1:9" x14ac:dyDescent="0.3">
      <c r="A5596" s="10">
        <v>43598</v>
      </c>
      <c r="B5596" s="11" t="s">
        <v>115</v>
      </c>
      <c r="C5596" s="11" t="s">
        <v>764</v>
      </c>
      <c r="D5596" s="11" t="s">
        <v>662</v>
      </c>
      <c r="E5596" s="11">
        <v>6736950</v>
      </c>
      <c r="F5596" s="15">
        <f>IF(ISBLANK($D5596),"",IF(ISBLANK($E5596),VLOOKUP($D5596,$J:$K,2,FALSE),VLOOKUP($E5596,'Daycare Packages'!$A:$G,7,FALSE)))</f>
        <v>22</v>
      </c>
      <c r="G5596" s="15"/>
      <c r="H5596" s="15">
        <f t="shared" si="198"/>
        <v>22</v>
      </c>
      <c r="I5596" s="198">
        <f t="shared" si="197"/>
        <v>5</v>
      </c>
    </row>
    <row r="5597" spans="1:9" x14ac:dyDescent="0.3">
      <c r="A5597" s="10">
        <v>43598</v>
      </c>
      <c r="B5597" s="11" t="s">
        <v>843</v>
      </c>
      <c r="C5597" s="11" t="s">
        <v>844</v>
      </c>
      <c r="D5597" s="11" t="s">
        <v>662</v>
      </c>
      <c r="E5597" s="11">
        <v>6846368</v>
      </c>
      <c r="F5597" s="15">
        <f>IF(ISBLANK($D5597),"",IF(ISBLANK($E5597),VLOOKUP($D5597,$J:$K,2,FALSE),VLOOKUP($E5597,'Daycare Packages'!$A:$G,7,FALSE)))</f>
        <v>23</v>
      </c>
      <c r="G5597" s="15"/>
      <c r="H5597" s="15">
        <f t="shared" si="198"/>
        <v>23</v>
      </c>
      <c r="I5597" s="198">
        <f t="shared" si="197"/>
        <v>5</v>
      </c>
    </row>
    <row r="5598" spans="1:9" x14ac:dyDescent="0.3">
      <c r="A5598" s="10">
        <v>43598</v>
      </c>
      <c r="B5598" s="11" t="s">
        <v>114</v>
      </c>
      <c r="C5598" s="11" t="s">
        <v>789</v>
      </c>
      <c r="D5598" s="11" t="s">
        <v>662</v>
      </c>
      <c r="E5598" s="11">
        <v>6735275</v>
      </c>
      <c r="F5598" s="15">
        <f>IF(ISBLANK($D5598),"",IF(ISBLANK($E5598),VLOOKUP($D5598,$J:$K,2,FALSE),VLOOKUP($E5598,'Daycare Packages'!$A:$G,7,FALSE)))</f>
        <v>22</v>
      </c>
      <c r="G5598" s="15"/>
      <c r="H5598" s="15">
        <f t="shared" si="198"/>
        <v>22</v>
      </c>
      <c r="I5598" s="198">
        <f t="shared" si="197"/>
        <v>5</v>
      </c>
    </row>
    <row r="5599" spans="1:9" x14ac:dyDescent="0.3">
      <c r="A5599" s="10">
        <v>43598</v>
      </c>
      <c r="B5599" s="11" t="s">
        <v>144</v>
      </c>
      <c r="C5599" s="11" t="s">
        <v>795</v>
      </c>
      <c r="D5599" s="11" t="s">
        <v>662</v>
      </c>
      <c r="E5599" s="11">
        <v>6735926</v>
      </c>
      <c r="F5599" s="15">
        <f>IF(ISBLANK($D5599),"",IF(ISBLANK($E5599),VLOOKUP($D5599,$J:$K,2,FALSE),VLOOKUP($E5599,'Daycare Packages'!$A:$G,7,FALSE)))</f>
        <v>25</v>
      </c>
      <c r="G5599" s="15"/>
      <c r="H5599" s="15">
        <f t="shared" si="198"/>
        <v>25</v>
      </c>
      <c r="I5599" s="198">
        <f t="shared" si="197"/>
        <v>5</v>
      </c>
    </row>
    <row r="5600" spans="1:9" x14ac:dyDescent="0.3">
      <c r="A5600" s="10">
        <v>43598</v>
      </c>
      <c r="B5600" s="11" t="s">
        <v>204</v>
      </c>
      <c r="C5600" s="11" t="s">
        <v>774</v>
      </c>
      <c r="D5600" s="11" t="s">
        <v>662</v>
      </c>
      <c r="E5600" s="11">
        <v>6847355</v>
      </c>
      <c r="F5600" s="15">
        <f>IF(ISBLANK($D5600),"",IF(ISBLANK($E5600),VLOOKUP($D5600,$J:$K,2,FALSE),VLOOKUP($E5600,'Daycare Packages'!$A:$G,7,FALSE)))</f>
        <v>25</v>
      </c>
      <c r="G5600" s="15"/>
      <c r="H5600" s="15">
        <f t="shared" si="198"/>
        <v>25</v>
      </c>
      <c r="I5600" s="198">
        <f t="shared" si="197"/>
        <v>5</v>
      </c>
    </row>
    <row r="5601" spans="1:9" x14ac:dyDescent="0.3">
      <c r="A5601" s="10">
        <v>43598</v>
      </c>
      <c r="B5601" s="11" t="s">
        <v>204</v>
      </c>
      <c r="C5601" s="11" t="s">
        <v>949</v>
      </c>
      <c r="D5601" s="11" t="s">
        <v>662</v>
      </c>
      <c r="E5601" s="11">
        <v>6847355</v>
      </c>
      <c r="F5601" s="15">
        <f>IF(ISBLANK($D5601),"",IF(ISBLANK($E5601),VLOOKUP($D5601,$J:$K,2,FALSE),VLOOKUP($E5601,'Daycare Packages'!$A:$G,7,FALSE)))</f>
        <v>25</v>
      </c>
      <c r="G5601" s="15"/>
      <c r="H5601" s="15">
        <f t="shared" si="198"/>
        <v>25</v>
      </c>
      <c r="I5601" s="198">
        <f t="shared" si="197"/>
        <v>5</v>
      </c>
    </row>
    <row r="5602" spans="1:9" x14ac:dyDescent="0.3">
      <c r="A5602" s="10">
        <v>43598</v>
      </c>
      <c r="B5602" s="11" t="s">
        <v>173</v>
      </c>
      <c r="C5602" s="11" t="s">
        <v>791</v>
      </c>
      <c r="D5602" s="11" t="s">
        <v>662</v>
      </c>
      <c r="E5602" s="11">
        <v>6805887</v>
      </c>
      <c r="F5602" s="15">
        <f>IF(ISBLANK($D5602),"",IF(ISBLANK($E5602),VLOOKUP($D5602,$J:$K,2,FALSE),VLOOKUP($E5602,'Daycare Packages'!$A:$G,7,FALSE)))</f>
        <v>25</v>
      </c>
      <c r="G5602" s="15"/>
      <c r="H5602" s="15">
        <f t="shared" si="198"/>
        <v>25</v>
      </c>
      <c r="I5602" s="198">
        <f t="shared" si="197"/>
        <v>5</v>
      </c>
    </row>
    <row r="5603" spans="1:9" x14ac:dyDescent="0.3">
      <c r="A5603" s="10">
        <v>43598</v>
      </c>
      <c r="B5603" s="11" t="s">
        <v>132</v>
      </c>
      <c r="C5603" s="11" t="s">
        <v>818</v>
      </c>
      <c r="D5603" s="11" t="s">
        <v>662</v>
      </c>
      <c r="E5603" s="11">
        <v>6819191</v>
      </c>
      <c r="F5603" s="15">
        <f>IF(ISBLANK($D5603),"",IF(ISBLANK($E5603),VLOOKUP($D5603,$J:$K,2,FALSE),VLOOKUP($E5603,'Daycare Packages'!$A:$G,7,FALSE)))</f>
        <v>27</v>
      </c>
      <c r="G5603" s="15"/>
      <c r="H5603" s="15">
        <f t="shared" si="198"/>
        <v>27</v>
      </c>
      <c r="I5603" s="198">
        <f t="shared" si="197"/>
        <v>5</v>
      </c>
    </row>
    <row r="5604" spans="1:9" x14ac:dyDescent="0.3">
      <c r="A5604" s="10">
        <v>43598</v>
      </c>
      <c r="B5604" s="11" t="s">
        <v>182</v>
      </c>
      <c r="C5604" s="11" t="s">
        <v>685</v>
      </c>
      <c r="D5604" s="11" t="s">
        <v>662</v>
      </c>
      <c r="E5604" s="11">
        <v>6820021</v>
      </c>
      <c r="F5604" s="15">
        <f>IF(ISBLANK($D5604),"",IF(ISBLANK($E5604),VLOOKUP($D5604,$J:$K,2,FALSE),VLOOKUP($E5604,'Daycare Packages'!$A:$G,7,FALSE)))</f>
        <v>20.7</v>
      </c>
      <c r="G5604" s="15"/>
      <c r="H5604" s="15">
        <f t="shared" si="198"/>
        <v>20.7</v>
      </c>
      <c r="I5604" s="198">
        <f t="shared" si="197"/>
        <v>5</v>
      </c>
    </row>
    <row r="5605" spans="1:9" x14ac:dyDescent="0.3">
      <c r="A5605" s="10">
        <v>43598</v>
      </c>
      <c r="B5605" s="11" t="s">
        <v>166</v>
      </c>
      <c r="C5605" s="11" t="s">
        <v>744</v>
      </c>
      <c r="D5605" s="11" t="s">
        <v>662</v>
      </c>
      <c r="E5605" s="11">
        <v>6735012</v>
      </c>
      <c r="F5605" s="15">
        <f>IF(ISBLANK($D5605),"",IF(ISBLANK($E5605),VLOOKUP($D5605,$J:$K,2,FALSE),VLOOKUP($E5605,'Daycare Packages'!$A:$G,7,FALSE)))</f>
        <v>24</v>
      </c>
      <c r="G5605" s="15"/>
      <c r="H5605" s="15">
        <f t="shared" si="198"/>
        <v>24</v>
      </c>
      <c r="I5605" s="198">
        <f t="shared" si="197"/>
        <v>5</v>
      </c>
    </row>
    <row r="5606" spans="1:9" x14ac:dyDescent="0.3">
      <c r="A5606" s="10">
        <v>43598</v>
      </c>
      <c r="B5606" s="11" t="s">
        <v>127</v>
      </c>
      <c r="C5606" s="11" t="s">
        <v>715</v>
      </c>
      <c r="D5606" s="11" t="s">
        <v>662</v>
      </c>
      <c r="E5606" s="11">
        <v>6756191</v>
      </c>
      <c r="F5606" s="15">
        <f>IF(ISBLANK($D5606),"",IF(ISBLANK($E5606),VLOOKUP($D5606,$J:$K,2,FALSE),VLOOKUP($E5606,'Daycare Packages'!$A:$G,7,FALSE)))</f>
        <v>23</v>
      </c>
      <c r="G5606" s="15"/>
      <c r="H5606" s="15">
        <f t="shared" si="198"/>
        <v>23</v>
      </c>
      <c r="I5606" s="198">
        <f t="shared" si="197"/>
        <v>5</v>
      </c>
    </row>
    <row r="5607" spans="1:9" x14ac:dyDescent="0.3">
      <c r="A5607" s="10">
        <v>43598</v>
      </c>
      <c r="B5607" s="11" t="s">
        <v>716</v>
      </c>
      <c r="C5607" s="11" t="s">
        <v>717</v>
      </c>
      <c r="D5607" s="11" t="s">
        <v>662</v>
      </c>
      <c r="F5607" s="15">
        <f>IF(ISBLANK($D5607),"",IF(ISBLANK($E5607),VLOOKUP($D5607,$J:$K,2,FALSE),VLOOKUP($E5607,'Daycare Packages'!$A:$G,7,FALSE)))</f>
        <v>30</v>
      </c>
      <c r="G5607" s="15"/>
      <c r="H5607" s="15">
        <f t="shared" si="198"/>
        <v>30</v>
      </c>
      <c r="I5607" s="198">
        <f t="shared" si="197"/>
        <v>5</v>
      </c>
    </row>
    <row r="5608" spans="1:9" x14ac:dyDescent="0.3">
      <c r="A5608" s="10">
        <v>43598</v>
      </c>
      <c r="B5608" s="11" t="s">
        <v>799</v>
      </c>
      <c r="C5608" s="11" t="s">
        <v>800</v>
      </c>
      <c r="D5608" s="11" t="s">
        <v>662</v>
      </c>
      <c r="F5608" s="15">
        <f>IF(ISBLANK($D5608),"",IF(ISBLANK($E5608),VLOOKUP($D5608,$J:$K,2,FALSE),VLOOKUP($E5608,'Daycare Packages'!$A:$G,7,FALSE)))</f>
        <v>30</v>
      </c>
      <c r="G5608" s="15"/>
      <c r="H5608" s="15">
        <f t="shared" si="198"/>
        <v>30</v>
      </c>
      <c r="I5608" s="198">
        <f t="shared" si="197"/>
        <v>5</v>
      </c>
    </row>
    <row r="5609" spans="1:9" x14ac:dyDescent="0.3">
      <c r="A5609" s="55">
        <v>43598</v>
      </c>
      <c r="B5609" s="56" t="s">
        <v>141</v>
      </c>
      <c r="C5609" s="56" t="s">
        <v>564</v>
      </c>
      <c r="D5609" s="56" t="s">
        <v>662</v>
      </c>
      <c r="E5609" s="56">
        <v>6820926</v>
      </c>
      <c r="F5609" s="59">
        <f>IF(ISBLANK($D5609),"",IF(ISBLANK($E5609),VLOOKUP($D5609,$J:$K,2,FALSE),VLOOKUP($E5609,'Daycare Packages'!$A:$G,7,FALSE)))</f>
        <v>26</v>
      </c>
      <c r="G5609" s="59"/>
      <c r="H5609" s="59">
        <f t="shared" si="198"/>
        <v>26</v>
      </c>
      <c r="I5609" s="198">
        <f t="shared" si="197"/>
        <v>5</v>
      </c>
    </row>
    <row r="5610" spans="1:9" x14ac:dyDescent="0.3">
      <c r="A5610" s="10">
        <v>43599</v>
      </c>
      <c r="B5610" s="11" t="s">
        <v>185</v>
      </c>
      <c r="C5610" s="11" t="s">
        <v>670</v>
      </c>
      <c r="D5610" s="11" t="s">
        <v>659</v>
      </c>
      <c r="E5610" s="11">
        <v>6734074</v>
      </c>
      <c r="F5610" s="15">
        <f>IF(ISBLANK($D5610),"",IF(ISBLANK($E5610),VLOOKUP($D5610,$J:$K,2,FALSE),VLOOKUP($E5610,'Daycare Packages'!$A:$G,7,FALSE)))</f>
        <v>17</v>
      </c>
      <c r="G5610" s="15"/>
      <c r="H5610" s="15">
        <f t="shared" si="198"/>
        <v>17</v>
      </c>
      <c r="I5610" s="198">
        <f t="shared" si="197"/>
        <v>5</v>
      </c>
    </row>
    <row r="5611" spans="1:9" x14ac:dyDescent="0.3">
      <c r="A5611" s="10">
        <v>43599</v>
      </c>
      <c r="B5611" s="11" t="s">
        <v>806</v>
      </c>
      <c r="C5611" s="11" t="s">
        <v>627</v>
      </c>
      <c r="D5611" s="11" t="s">
        <v>659</v>
      </c>
      <c r="F5611" s="15">
        <f>IF(ISBLANK($D5611),"",IF(ISBLANK($E5611),VLOOKUP($D5611,$J:$K,2,FALSE),VLOOKUP($E5611,'Daycare Packages'!$A:$G,7,FALSE)))</f>
        <v>20</v>
      </c>
      <c r="G5611" s="15"/>
      <c r="H5611" s="15">
        <f t="shared" si="198"/>
        <v>20</v>
      </c>
      <c r="I5611" s="198">
        <f t="shared" si="197"/>
        <v>5</v>
      </c>
    </row>
    <row r="5612" spans="1:9" x14ac:dyDescent="0.3">
      <c r="A5612" s="10">
        <v>43599</v>
      </c>
      <c r="B5612" s="11" t="s">
        <v>1165</v>
      </c>
      <c r="C5612" s="11" t="s">
        <v>1166</v>
      </c>
      <c r="D5612" s="11" t="s">
        <v>659</v>
      </c>
      <c r="E5612" s="11">
        <v>6815839</v>
      </c>
      <c r="F5612" s="15">
        <f>IF(ISBLANK($D5612),"",IF(ISBLANK($E5612),VLOOKUP($D5612,$J:$K,2,FALSE),VLOOKUP($E5612,'Daycare Packages'!$A:$G,7,FALSE)))</f>
        <v>18</v>
      </c>
      <c r="G5612" s="15"/>
      <c r="H5612" s="15">
        <f t="shared" si="198"/>
        <v>18</v>
      </c>
      <c r="I5612" s="198">
        <f t="shared" si="197"/>
        <v>5</v>
      </c>
    </row>
    <row r="5613" spans="1:9" x14ac:dyDescent="0.3">
      <c r="A5613" s="10">
        <v>43599</v>
      </c>
      <c r="B5613" s="11" t="s">
        <v>190</v>
      </c>
      <c r="C5613" s="11" t="s">
        <v>718</v>
      </c>
      <c r="D5613" s="11" t="s">
        <v>659</v>
      </c>
      <c r="F5613" s="15">
        <f>IF(ISBLANK($D5613),"",IF(ISBLANK($E5613),VLOOKUP($D5613,$J:$K,2,FALSE),VLOOKUP($E5613,'Daycare Packages'!$A:$G,7,FALSE)))</f>
        <v>20</v>
      </c>
      <c r="G5613" s="15"/>
      <c r="H5613" s="15">
        <f t="shared" si="198"/>
        <v>20</v>
      </c>
      <c r="I5613" s="198">
        <f t="shared" si="197"/>
        <v>5</v>
      </c>
    </row>
    <row r="5614" spans="1:9" x14ac:dyDescent="0.3">
      <c r="A5614" s="10">
        <v>43599</v>
      </c>
      <c r="B5614" s="11" t="s">
        <v>1336</v>
      </c>
      <c r="C5614" s="11" t="s">
        <v>1337</v>
      </c>
      <c r="D5614" s="11" t="s">
        <v>659</v>
      </c>
      <c r="F5614" s="15">
        <f>IF(ISBLANK($D5614),"",IF(ISBLANK($E5614),VLOOKUP($D5614,$J:$K,2,FALSE),VLOOKUP($E5614,'Daycare Packages'!$A:$G,7,FALSE)))</f>
        <v>20</v>
      </c>
      <c r="G5614" s="15"/>
      <c r="H5614" s="15">
        <f t="shared" si="198"/>
        <v>20</v>
      </c>
      <c r="I5614" s="198">
        <f t="shared" si="197"/>
        <v>5</v>
      </c>
    </row>
    <row r="5615" spans="1:9" x14ac:dyDescent="0.3">
      <c r="A5615" s="10">
        <v>43599</v>
      </c>
      <c r="B5615" s="11" t="s">
        <v>941</v>
      </c>
      <c r="C5615" s="11" t="s">
        <v>487</v>
      </c>
      <c r="D5615" s="11" t="s">
        <v>662</v>
      </c>
      <c r="F5615" s="15">
        <f>IF(ISBLANK($D5615),"",IF(ISBLANK($E5615),VLOOKUP($D5615,$J:$K,2,FALSE),VLOOKUP($E5615,'Daycare Packages'!$A:$G,7,FALSE)))</f>
        <v>30</v>
      </c>
      <c r="G5615" s="15"/>
      <c r="H5615" s="15">
        <f t="shared" si="198"/>
        <v>30</v>
      </c>
      <c r="I5615" s="198">
        <f t="shared" si="197"/>
        <v>5</v>
      </c>
    </row>
    <row r="5616" spans="1:9" x14ac:dyDescent="0.3">
      <c r="A5616" s="10">
        <v>43599</v>
      </c>
      <c r="B5616" s="11" t="s">
        <v>186</v>
      </c>
      <c r="C5616" s="11" t="s">
        <v>561</v>
      </c>
      <c r="D5616" s="11" t="s">
        <v>662</v>
      </c>
      <c r="E5616" s="11">
        <v>6723146</v>
      </c>
      <c r="F5616" s="15">
        <f>IF(ISBLANK($D5616),"",IF(ISBLANK($E5616),VLOOKUP($D5616,$J:$K,2,FALSE),VLOOKUP($E5616,'Daycare Packages'!$A:$G,7,FALSE)))</f>
        <v>22</v>
      </c>
      <c r="G5616" s="15"/>
      <c r="H5616" s="15">
        <f t="shared" si="198"/>
        <v>22</v>
      </c>
      <c r="I5616" s="198">
        <f t="shared" si="197"/>
        <v>5</v>
      </c>
    </row>
    <row r="5617" spans="1:9" x14ac:dyDescent="0.3">
      <c r="A5617" s="10">
        <v>43599</v>
      </c>
      <c r="B5617" s="11" t="s">
        <v>889</v>
      </c>
      <c r="C5617" s="11" t="s">
        <v>890</v>
      </c>
      <c r="D5617" s="11" t="s">
        <v>662</v>
      </c>
      <c r="F5617" s="15">
        <f>IF(ISBLANK($D5617),"",IF(ISBLANK($E5617),VLOOKUP($D5617,$J:$K,2,FALSE),VLOOKUP($E5617,'Daycare Packages'!$A:$G,7,FALSE)))</f>
        <v>30</v>
      </c>
      <c r="G5617" s="15"/>
      <c r="H5617" s="15">
        <f t="shared" si="198"/>
        <v>30</v>
      </c>
      <c r="I5617" s="198">
        <f t="shared" si="197"/>
        <v>5</v>
      </c>
    </row>
    <row r="5618" spans="1:9" x14ac:dyDescent="0.3">
      <c r="A5618" s="10">
        <v>43599</v>
      </c>
      <c r="B5618" s="11" t="s">
        <v>202</v>
      </c>
      <c r="C5618" s="11" t="s">
        <v>520</v>
      </c>
      <c r="D5618" s="11" t="s">
        <v>662</v>
      </c>
      <c r="E5618" s="11">
        <v>6732314</v>
      </c>
      <c r="F5618" s="15">
        <f>IF(ISBLANK($D5618),"",IF(ISBLANK($E5618),VLOOKUP($D5618,$J:$K,2,FALSE),VLOOKUP($E5618,'Daycare Packages'!$A:$G,7,FALSE)))</f>
        <v>25</v>
      </c>
      <c r="G5618" s="15"/>
      <c r="H5618" s="15">
        <f t="shared" si="198"/>
        <v>25</v>
      </c>
      <c r="I5618" s="198">
        <f t="shared" si="197"/>
        <v>5</v>
      </c>
    </row>
    <row r="5619" spans="1:9" x14ac:dyDescent="0.3">
      <c r="A5619" s="10">
        <v>43599</v>
      </c>
      <c r="B5619" s="11" t="s">
        <v>162</v>
      </c>
      <c r="C5619" s="11" t="s">
        <v>676</v>
      </c>
      <c r="D5619" s="11" t="s">
        <v>662</v>
      </c>
      <c r="E5619" s="11">
        <v>6835426</v>
      </c>
      <c r="F5619" s="15">
        <f>IF(ISBLANK($D5619),"",IF(ISBLANK($E5619),VLOOKUP($D5619,$J:$K,2,FALSE),VLOOKUP($E5619,'Daycare Packages'!$A:$G,7,FALSE)))</f>
        <v>27</v>
      </c>
      <c r="G5619" s="15"/>
      <c r="H5619" s="15">
        <f t="shared" si="198"/>
        <v>27</v>
      </c>
      <c r="I5619" s="198">
        <f t="shared" si="197"/>
        <v>5</v>
      </c>
    </row>
    <row r="5620" spans="1:9" x14ac:dyDescent="0.3">
      <c r="A5620" s="10">
        <v>43599</v>
      </c>
      <c r="B5620" s="11" t="s">
        <v>1324</v>
      </c>
      <c r="C5620" s="11" t="s">
        <v>638</v>
      </c>
      <c r="D5620" s="11" t="s">
        <v>662</v>
      </c>
      <c r="F5620" s="15">
        <f>IF(ISBLANK($D5620),"",IF(ISBLANK($E5620),VLOOKUP($D5620,$J:$K,2,FALSE),VLOOKUP($E5620,'Daycare Packages'!$A:$G,7,FALSE)))</f>
        <v>30</v>
      </c>
      <c r="G5620" s="15"/>
      <c r="H5620" s="15">
        <f t="shared" si="198"/>
        <v>30</v>
      </c>
      <c r="I5620" s="198">
        <f t="shared" si="197"/>
        <v>5</v>
      </c>
    </row>
    <row r="5621" spans="1:9" x14ac:dyDescent="0.3">
      <c r="A5621" s="10">
        <v>43599</v>
      </c>
      <c r="B5621" s="11" t="s">
        <v>246</v>
      </c>
      <c r="C5621" s="11" t="s">
        <v>814</v>
      </c>
      <c r="D5621" s="11" t="s">
        <v>662</v>
      </c>
      <c r="F5621" s="15">
        <f>IF(ISBLANK($D5621),"",IF(ISBLANK($E5621),VLOOKUP($D5621,$J:$K,2,FALSE),VLOOKUP($E5621,'Daycare Packages'!$A:$G,7,FALSE)))</f>
        <v>30</v>
      </c>
      <c r="G5621" s="15"/>
      <c r="H5621" s="15">
        <f t="shared" si="198"/>
        <v>30</v>
      </c>
      <c r="I5621" s="198">
        <f t="shared" si="197"/>
        <v>5</v>
      </c>
    </row>
    <row r="5622" spans="1:9" x14ac:dyDescent="0.3">
      <c r="A5622" s="10">
        <v>43599</v>
      </c>
      <c r="B5622" s="11" t="s">
        <v>246</v>
      </c>
      <c r="C5622" s="11" t="s">
        <v>815</v>
      </c>
      <c r="D5622" s="11" t="s">
        <v>662</v>
      </c>
      <c r="F5622" s="15">
        <f>IF(ISBLANK($D5622),"",IF(ISBLANK($E5622),VLOOKUP($D5622,$J:$K,2,FALSE),VLOOKUP($E5622,'Daycare Packages'!$A:$G,7,FALSE)))</f>
        <v>30</v>
      </c>
      <c r="G5622" s="15"/>
      <c r="H5622" s="15">
        <f t="shared" si="198"/>
        <v>30</v>
      </c>
      <c r="I5622" s="198">
        <f t="shared" si="197"/>
        <v>5</v>
      </c>
    </row>
    <row r="5623" spans="1:9" x14ac:dyDescent="0.3">
      <c r="A5623" s="10">
        <v>43599</v>
      </c>
      <c r="B5623" s="11" t="s">
        <v>751</v>
      </c>
      <c r="C5623" s="11" t="s">
        <v>752</v>
      </c>
      <c r="D5623" s="11" t="s">
        <v>662</v>
      </c>
      <c r="F5623" s="15">
        <f>IF(ISBLANK($D5623),"",IF(ISBLANK($E5623),VLOOKUP($D5623,$J:$K,2,FALSE),VLOOKUP($E5623,'Daycare Packages'!$A:$G,7,FALSE)))</f>
        <v>30</v>
      </c>
      <c r="G5623" s="15"/>
      <c r="H5623" s="15">
        <f t="shared" si="198"/>
        <v>30</v>
      </c>
      <c r="I5623" s="198">
        <f t="shared" si="197"/>
        <v>5</v>
      </c>
    </row>
    <row r="5624" spans="1:9" x14ac:dyDescent="0.3">
      <c r="A5624" s="10">
        <v>43599</v>
      </c>
      <c r="B5624" s="11" t="s">
        <v>160</v>
      </c>
      <c r="C5624" s="11" t="s">
        <v>793</v>
      </c>
      <c r="D5624" s="11" t="s">
        <v>662</v>
      </c>
      <c r="E5624" s="11">
        <v>6850317</v>
      </c>
      <c r="F5624" s="15">
        <f>IF(ISBLANK($D5624),"",IF(ISBLANK($E5624),VLOOKUP($D5624,$J:$K,2,FALSE),VLOOKUP($E5624,'Daycare Packages'!$A:$G,7,FALSE)))</f>
        <v>25</v>
      </c>
      <c r="G5624" s="15"/>
      <c r="H5624" s="15">
        <f t="shared" si="198"/>
        <v>25</v>
      </c>
      <c r="I5624" s="198">
        <f t="shared" si="197"/>
        <v>5</v>
      </c>
    </row>
    <row r="5625" spans="1:9" x14ac:dyDescent="0.3">
      <c r="A5625" s="10">
        <v>43599</v>
      </c>
      <c r="B5625" s="11" t="s">
        <v>160</v>
      </c>
      <c r="C5625" s="11" t="s">
        <v>1502</v>
      </c>
      <c r="D5625" s="11" t="s">
        <v>662</v>
      </c>
      <c r="E5625" s="11">
        <v>6850317</v>
      </c>
      <c r="F5625" s="15">
        <f>IF(ISBLANK($D5625),"",IF(ISBLANK($E5625),VLOOKUP($D5625,$J:$K,2,FALSE),VLOOKUP($E5625,'Daycare Packages'!$A:$G,7,FALSE)))</f>
        <v>25</v>
      </c>
      <c r="G5625" s="15"/>
      <c r="H5625" s="15">
        <f t="shared" si="198"/>
        <v>25</v>
      </c>
      <c r="I5625" s="198">
        <f t="shared" si="197"/>
        <v>5</v>
      </c>
    </row>
    <row r="5626" spans="1:9" x14ac:dyDescent="0.3">
      <c r="A5626" s="10">
        <v>43599</v>
      </c>
      <c r="B5626" s="11" t="s">
        <v>154</v>
      </c>
      <c r="C5626" s="11" t="s">
        <v>729</v>
      </c>
      <c r="D5626" s="11" t="s">
        <v>662</v>
      </c>
      <c r="E5626" s="11">
        <v>6813143</v>
      </c>
      <c r="F5626" s="15">
        <f>IF(ISBLANK($D5626),"",IF(ISBLANK($E5626),VLOOKUP($D5626,$J:$K,2,FALSE),VLOOKUP($E5626,'Daycare Packages'!$A:$G,7,FALSE)))</f>
        <v>27</v>
      </c>
      <c r="G5626" s="15"/>
      <c r="H5626" s="15">
        <f t="shared" si="198"/>
        <v>27</v>
      </c>
      <c r="I5626" s="198">
        <f t="shared" si="197"/>
        <v>5</v>
      </c>
    </row>
    <row r="5627" spans="1:9" x14ac:dyDescent="0.3">
      <c r="A5627" s="10">
        <v>43599</v>
      </c>
      <c r="B5627" s="11" t="s">
        <v>690</v>
      </c>
      <c r="C5627" s="11" t="s">
        <v>691</v>
      </c>
      <c r="D5627" s="11" t="s">
        <v>662</v>
      </c>
      <c r="E5627" s="11">
        <v>6829038</v>
      </c>
      <c r="F5627" s="15">
        <f>IF(ISBLANK($D5627),"",IF(ISBLANK($E5627),VLOOKUP($D5627,$J:$K,2,FALSE),VLOOKUP($E5627,'Daycare Packages'!$A:$G,7,FALSE)))</f>
        <v>25</v>
      </c>
      <c r="G5627" s="15"/>
      <c r="H5627" s="15">
        <f t="shared" si="198"/>
        <v>25</v>
      </c>
      <c r="I5627" s="198">
        <f t="shared" si="197"/>
        <v>5</v>
      </c>
    </row>
    <row r="5628" spans="1:9" x14ac:dyDescent="0.3">
      <c r="A5628" s="10">
        <v>43599</v>
      </c>
      <c r="B5628" s="11" t="s">
        <v>137</v>
      </c>
      <c r="C5628" s="11" t="s">
        <v>693</v>
      </c>
      <c r="D5628" s="11" t="s">
        <v>662</v>
      </c>
      <c r="E5628" s="11">
        <v>6730873</v>
      </c>
      <c r="F5628" s="15">
        <f>IF(ISBLANK($D5628),"",IF(ISBLANK($E5628),VLOOKUP($D5628,$J:$K,2,FALSE),VLOOKUP($E5628,'Daycare Packages'!$A:$G,7,FALSE)))</f>
        <v>22</v>
      </c>
      <c r="G5628" s="15"/>
      <c r="H5628" s="15">
        <f t="shared" si="198"/>
        <v>22</v>
      </c>
      <c r="I5628" s="198">
        <f t="shared" si="197"/>
        <v>5</v>
      </c>
    </row>
    <row r="5629" spans="1:9" x14ac:dyDescent="0.3">
      <c r="A5629" s="10">
        <v>43599</v>
      </c>
      <c r="B5629" s="11" t="s">
        <v>137</v>
      </c>
      <c r="C5629" s="11" t="s">
        <v>678</v>
      </c>
      <c r="D5629" s="11" t="s">
        <v>662</v>
      </c>
      <c r="E5629" s="11">
        <v>6730873</v>
      </c>
      <c r="F5629" s="15">
        <f>IF(ISBLANK($D5629),"",IF(ISBLANK($E5629),VLOOKUP($D5629,$J:$K,2,FALSE),VLOOKUP($E5629,'Daycare Packages'!$A:$G,7,FALSE)))</f>
        <v>22</v>
      </c>
      <c r="G5629" s="15"/>
      <c r="H5629" s="15">
        <f t="shared" si="198"/>
        <v>22</v>
      </c>
      <c r="I5629" s="198">
        <f t="shared" si="197"/>
        <v>5</v>
      </c>
    </row>
    <row r="5630" spans="1:9" x14ac:dyDescent="0.3">
      <c r="A5630" s="10">
        <v>43599</v>
      </c>
      <c r="B5630" s="11" t="s">
        <v>218</v>
      </c>
      <c r="C5630" s="11" t="s">
        <v>738</v>
      </c>
      <c r="D5630" s="11" t="s">
        <v>662</v>
      </c>
      <c r="E5630" s="11">
        <v>6738002</v>
      </c>
      <c r="F5630" s="15">
        <f>IF(ISBLANK($D5630),"",IF(ISBLANK($E5630),VLOOKUP($D5630,$J:$K,2,FALSE),VLOOKUP($E5630,'Daycare Packages'!$A:$G,7,FALSE)))</f>
        <v>20</v>
      </c>
      <c r="G5630" s="15"/>
      <c r="H5630" s="15">
        <f t="shared" si="198"/>
        <v>20</v>
      </c>
      <c r="I5630" s="198">
        <f t="shared" si="197"/>
        <v>5</v>
      </c>
    </row>
    <row r="5631" spans="1:9" x14ac:dyDescent="0.3">
      <c r="A5631" s="10">
        <v>43599</v>
      </c>
      <c r="B5631" s="11" t="s">
        <v>218</v>
      </c>
      <c r="C5631" s="11" t="s">
        <v>737</v>
      </c>
      <c r="D5631" s="11" t="s">
        <v>662</v>
      </c>
      <c r="E5631" s="11">
        <v>6738002</v>
      </c>
      <c r="F5631" s="15">
        <f>IF(ISBLANK($D5631),"",IF(ISBLANK($E5631),VLOOKUP($D5631,$J:$K,2,FALSE),VLOOKUP($E5631,'Daycare Packages'!$A:$G,7,FALSE)))</f>
        <v>20</v>
      </c>
      <c r="G5631" s="15"/>
      <c r="H5631" s="15">
        <f t="shared" si="198"/>
        <v>20</v>
      </c>
      <c r="I5631" s="198">
        <f t="shared" si="197"/>
        <v>5</v>
      </c>
    </row>
    <row r="5632" spans="1:9" x14ac:dyDescent="0.3">
      <c r="A5632" s="10">
        <v>43599</v>
      </c>
      <c r="B5632" s="11" t="s">
        <v>1334</v>
      </c>
      <c r="C5632" s="11" t="s">
        <v>1335</v>
      </c>
      <c r="D5632" s="11" t="s">
        <v>662</v>
      </c>
      <c r="E5632" s="11">
        <v>6838105</v>
      </c>
      <c r="F5632" s="15">
        <f>IF(ISBLANK($D5632),"",IF(ISBLANK($E5632),VLOOKUP($D5632,$J:$K,2,FALSE),VLOOKUP($E5632,'Daycare Packages'!$A:$G,7,FALSE)))</f>
        <v>26</v>
      </c>
      <c r="G5632" s="15"/>
      <c r="H5632" s="15">
        <f t="shared" si="198"/>
        <v>26</v>
      </c>
      <c r="I5632" s="198">
        <f t="shared" si="197"/>
        <v>5</v>
      </c>
    </row>
    <row r="5633" spans="1:9" x14ac:dyDescent="0.3">
      <c r="A5633" s="10">
        <v>43599</v>
      </c>
      <c r="B5633" s="11" t="s">
        <v>1221</v>
      </c>
      <c r="C5633" s="11" t="s">
        <v>1242</v>
      </c>
      <c r="D5633" s="11" t="s">
        <v>662</v>
      </c>
      <c r="E5633" s="11">
        <v>6812344</v>
      </c>
      <c r="F5633" s="15">
        <f>IF(ISBLANK($D5633),"",IF(ISBLANK($E5633),VLOOKUP($D5633,$J:$K,2,FALSE),VLOOKUP($E5633,'Daycare Packages'!$A:$G,7,FALSE)))</f>
        <v>26</v>
      </c>
      <c r="G5633" s="15"/>
      <c r="H5633" s="15">
        <f t="shared" si="198"/>
        <v>26</v>
      </c>
      <c r="I5633" s="198">
        <f t="shared" si="197"/>
        <v>5</v>
      </c>
    </row>
    <row r="5634" spans="1:9" x14ac:dyDescent="0.3">
      <c r="A5634" s="10">
        <v>43599</v>
      </c>
      <c r="B5634" s="11" t="s">
        <v>1298</v>
      </c>
      <c r="C5634" s="11" t="s">
        <v>764</v>
      </c>
      <c r="D5634" s="11" t="s">
        <v>662</v>
      </c>
      <c r="F5634" s="15">
        <f>IF(ISBLANK($D5634),"",IF(ISBLANK($E5634),VLOOKUP($D5634,$J:$K,2,FALSE),VLOOKUP($E5634,'Daycare Packages'!$A:$G,7,FALSE)))</f>
        <v>30</v>
      </c>
      <c r="G5634" s="15"/>
      <c r="H5634" s="15">
        <f t="shared" si="198"/>
        <v>30</v>
      </c>
      <c r="I5634" s="198">
        <f t="shared" si="197"/>
        <v>5</v>
      </c>
    </row>
    <row r="5635" spans="1:9" x14ac:dyDescent="0.3">
      <c r="A5635" s="10">
        <v>43599</v>
      </c>
      <c r="B5635" s="11" t="s">
        <v>217</v>
      </c>
      <c r="C5635" s="11" t="s">
        <v>402</v>
      </c>
      <c r="D5635" s="11" t="s">
        <v>662</v>
      </c>
      <c r="E5635" s="11">
        <v>6821524</v>
      </c>
      <c r="F5635" s="15">
        <f>IF(ISBLANK($D5635),"",IF(ISBLANK($E5635),VLOOKUP($D5635,$J:$K,2,FALSE),VLOOKUP($E5635,'Daycare Packages'!$A:$G,7,FALSE)))</f>
        <v>26</v>
      </c>
      <c r="G5635" s="15"/>
      <c r="H5635" s="15">
        <f t="shared" si="198"/>
        <v>26</v>
      </c>
      <c r="I5635" s="198">
        <f t="shared" ref="I5635:I5698" si="199">IF(A5635="",0,MONTH(A5635))</f>
        <v>5</v>
      </c>
    </row>
    <row r="5636" spans="1:9" x14ac:dyDescent="0.3">
      <c r="A5636" s="10">
        <v>43599</v>
      </c>
      <c r="B5636" s="11" t="s">
        <v>855</v>
      </c>
      <c r="C5636" s="11" t="s">
        <v>856</v>
      </c>
      <c r="D5636" s="11" t="s">
        <v>662</v>
      </c>
      <c r="F5636" s="15">
        <f>IF(ISBLANK($D5636),"",IF(ISBLANK($E5636),VLOOKUP($D5636,$J:$K,2,FALSE),VLOOKUP($E5636,'Daycare Packages'!$A:$G,7,FALSE)))</f>
        <v>30</v>
      </c>
      <c r="G5636" s="15"/>
      <c r="H5636" s="15">
        <f t="shared" si="198"/>
        <v>30</v>
      </c>
      <c r="I5636" s="198">
        <f t="shared" si="199"/>
        <v>5</v>
      </c>
    </row>
    <row r="5637" spans="1:9" x14ac:dyDescent="0.3">
      <c r="A5637" s="10">
        <v>43599</v>
      </c>
      <c r="B5637" s="11" t="s">
        <v>722</v>
      </c>
      <c r="C5637" s="11" t="s">
        <v>548</v>
      </c>
      <c r="D5637" s="11" t="s">
        <v>662</v>
      </c>
      <c r="F5637" s="15">
        <f>IF(ISBLANK($D5637),"",IF(ISBLANK($E5637),VLOOKUP($D5637,$J:$K,2,FALSE),VLOOKUP($E5637,'Daycare Packages'!$A:$G,7,FALSE)))</f>
        <v>30</v>
      </c>
      <c r="G5637" s="15"/>
      <c r="H5637" s="15">
        <f t="shared" si="198"/>
        <v>30</v>
      </c>
      <c r="I5637" s="198">
        <f t="shared" si="199"/>
        <v>5</v>
      </c>
    </row>
    <row r="5638" spans="1:9" x14ac:dyDescent="0.3">
      <c r="A5638" s="10">
        <v>43599</v>
      </c>
      <c r="B5638" s="11" t="s">
        <v>244</v>
      </c>
      <c r="C5638" s="11" t="s">
        <v>673</v>
      </c>
      <c r="D5638" s="11" t="s">
        <v>662</v>
      </c>
      <c r="F5638" s="15">
        <f>IF(ISBLANK($D5638),"",IF(ISBLANK($E5638),VLOOKUP($D5638,$J:$K,2,FALSE),VLOOKUP($E5638,'Daycare Packages'!$A:$G,7,FALSE)))</f>
        <v>30</v>
      </c>
      <c r="G5638" s="15"/>
      <c r="H5638" s="15">
        <f t="shared" si="198"/>
        <v>30</v>
      </c>
      <c r="I5638" s="198">
        <f t="shared" si="199"/>
        <v>5</v>
      </c>
    </row>
    <row r="5639" spans="1:9" x14ac:dyDescent="0.3">
      <c r="A5639" s="10">
        <v>43599</v>
      </c>
      <c r="B5639" s="11" t="s">
        <v>159</v>
      </c>
      <c r="C5639" s="11" t="s">
        <v>456</v>
      </c>
      <c r="D5639" s="11" t="s">
        <v>662</v>
      </c>
      <c r="E5639" s="11">
        <v>6737156</v>
      </c>
      <c r="F5639" s="15">
        <f>IF(ISBLANK($D5639),"",IF(ISBLANK($E5639),VLOOKUP($D5639,$J:$K,2,FALSE),VLOOKUP($E5639,'Daycare Packages'!$A:$G,7,FALSE)))</f>
        <v>25</v>
      </c>
      <c r="G5639" s="15"/>
      <c r="H5639" s="15">
        <f t="shared" si="198"/>
        <v>25</v>
      </c>
      <c r="I5639" s="198">
        <f t="shared" si="199"/>
        <v>5</v>
      </c>
    </row>
    <row r="5640" spans="1:9" x14ac:dyDescent="0.3">
      <c r="A5640" s="10">
        <v>43599</v>
      </c>
      <c r="B5640" s="11" t="s">
        <v>197</v>
      </c>
      <c r="C5640" s="11" t="s">
        <v>754</v>
      </c>
      <c r="D5640" s="11" t="s">
        <v>662</v>
      </c>
      <c r="E5640" s="11">
        <v>6848013</v>
      </c>
      <c r="F5640" s="15">
        <f>IF(ISBLANK($D5640),"",IF(ISBLANK($E5640),VLOOKUP($D5640,$J:$K,2,FALSE),VLOOKUP($E5640,'Daycare Packages'!$A:$G,7,FALSE)))</f>
        <v>27</v>
      </c>
      <c r="G5640" s="15"/>
      <c r="H5640" s="15">
        <f t="shared" si="198"/>
        <v>27</v>
      </c>
      <c r="I5640" s="198">
        <f t="shared" si="199"/>
        <v>5</v>
      </c>
    </row>
    <row r="5641" spans="1:9" x14ac:dyDescent="0.3">
      <c r="A5641" s="10">
        <v>43599</v>
      </c>
      <c r="B5641" s="11" t="s">
        <v>127</v>
      </c>
      <c r="C5641" s="11" t="s">
        <v>715</v>
      </c>
      <c r="D5641" s="11" t="s">
        <v>662</v>
      </c>
      <c r="E5641" s="11">
        <v>6756191</v>
      </c>
      <c r="F5641" s="15">
        <f>IF(ISBLANK($D5641),"",IF(ISBLANK($E5641),VLOOKUP($D5641,$J:$K,2,FALSE),VLOOKUP($E5641,'Daycare Packages'!$A:$G,7,FALSE)))</f>
        <v>23</v>
      </c>
      <c r="G5641" s="15"/>
      <c r="H5641" s="15">
        <f t="shared" si="198"/>
        <v>23</v>
      </c>
      <c r="I5641" s="198">
        <f t="shared" si="199"/>
        <v>5</v>
      </c>
    </row>
    <row r="5642" spans="1:9" x14ac:dyDescent="0.3">
      <c r="A5642" s="10">
        <v>43599</v>
      </c>
      <c r="B5642" s="11" t="s">
        <v>1479</v>
      </c>
      <c r="C5642" s="11" t="s">
        <v>642</v>
      </c>
      <c r="D5642" s="11" t="s">
        <v>662</v>
      </c>
      <c r="E5642" s="11">
        <v>6781287</v>
      </c>
      <c r="F5642" s="15">
        <f>IF(ISBLANK($D5642),"",IF(ISBLANK($E5642),VLOOKUP($D5642,$J:$K,2,FALSE),VLOOKUP($E5642,'Daycare Packages'!$A:$G,7,FALSE)))</f>
        <v>27</v>
      </c>
      <c r="G5642" s="15"/>
      <c r="H5642" s="15">
        <f t="shared" si="198"/>
        <v>27</v>
      </c>
      <c r="I5642" s="198">
        <f t="shared" si="199"/>
        <v>5</v>
      </c>
    </row>
    <row r="5643" spans="1:9" x14ac:dyDescent="0.3">
      <c r="A5643" s="10">
        <v>43599</v>
      </c>
      <c r="B5643" s="11" t="s">
        <v>136</v>
      </c>
      <c r="C5643" s="11" t="s">
        <v>650</v>
      </c>
      <c r="D5643" s="11" t="s">
        <v>662</v>
      </c>
      <c r="E5643" s="11">
        <v>6842833</v>
      </c>
      <c r="F5643" s="15">
        <f>IF(ISBLANK($D5643),"",IF(ISBLANK($E5643),VLOOKUP($D5643,$J:$K,2,FALSE),VLOOKUP($E5643,'Daycare Packages'!$A:$G,7,FALSE)))</f>
        <v>26</v>
      </c>
      <c r="G5643" s="15"/>
      <c r="H5643" s="15">
        <f t="shared" ref="H5643:H5706" si="200">IF(ISBLANK(D5643),"",SUM(F5643:G5643))</f>
        <v>26</v>
      </c>
      <c r="I5643" s="198">
        <f t="shared" si="199"/>
        <v>5</v>
      </c>
    </row>
    <row r="5644" spans="1:9" x14ac:dyDescent="0.3">
      <c r="A5644" s="10">
        <v>43599</v>
      </c>
      <c r="B5644" s="11" t="s">
        <v>208</v>
      </c>
      <c r="C5644" s="11" t="s">
        <v>507</v>
      </c>
      <c r="D5644" s="11" t="s">
        <v>662</v>
      </c>
      <c r="E5644" s="11">
        <v>6733427</v>
      </c>
      <c r="F5644" s="15">
        <f>IF(ISBLANK($D5644),"",IF(ISBLANK($E5644),VLOOKUP($D5644,$J:$K,2,FALSE),VLOOKUP($E5644,'Daycare Packages'!$A:$G,7,FALSE)))</f>
        <v>22</v>
      </c>
      <c r="G5644" s="15"/>
      <c r="H5644" s="15">
        <f t="shared" si="200"/>
        <v>22</v>
      </c>
      <c r="I5644" s="198">
        <f t="shared" si="199"/>
        <v>5</v>
      </c>
    </row>
    <row r="5645" spans="1:9" x14ac:dyDescent="0.3">
      <c r="A5645" s="10">
        <v>43599</v>
      </c>
      <c r="B5645" s="11" t="s">
        <v>212</v>
      </c>
      <c r="C5645" s="11" t="s">
        <v>707</v>
      </c>
      <c r="D5645" s="11" t="s">
        <v>662</v>
      </c>
      <c r="F5645" s="15">
        <f>IF(ISBLANK($D5645),"",IF(ISBLANK($E5645),VLOOKUP($D5645,$J:$K,2,FALSE),VLOOKUP($E5645,'Daycare Packages'!$A:$G,7,FALSE)))</f>
        <v>30</v>
      </c>
      <c r="G5645" s="15"/>
      <c r="H5645" s="15">
        <f t="shared" si="200"/>
        <v>30</v>
      </c>
      <c r="I5645" s="198">
        <f t="shared" si="199"/>
        <v>5</v>
      </c>
    </row>
    <row r="5646" spans="1:9" x14ac:dyDescent="0.3">
      <c r="A5646" s="10">
        <v>43599</v>
      </c>
      <c r="B5646" s="11" t="s">
        <v>216</v>
      </c>
      <c r="C5646" s="11" t="s">
        <v>448</v>
      </c>
      <c r="D5646" s="11" t="s">
        <v>662</v>
      </c>
      <c r="E5646" s="11">
        <v>6850281</v>
      </c>
      <c r="F5646" s="15">
        <f>IF(ISBLANK($D5646),"",IF(ISBLANK($E5646),VLOOKUP($D5646,$J:$K,2,FALSE),VLOOKUP($E5646,'Daycare Packages'!$A:$G,7,FALSE)))</f>
        <v>27</v>
      </c>
      <c r="G5646" s="15"/>
      <c r="H5646" s="15">
        <f t="shared" si="200"/>
        <v>27</v>
      </c>
      <c r="I5646" s="198">
        <f t="shared" si="199"/>
        <v>5</v>
      </c>
    </row>
    <row r="5647" spans="1:9" x14ac:dyDescent="0.3">
      <c r="A5647" s="10">
        <v>43599</v>
      </c>
      <c r="B5647" s="11" t="s">
        <v>1483</v>
      </c>
      <c r="C5647" s="11" t="s">
        <v>1484</v>
      </c>
      <c r="D5647" s="11" t="s">
        <v>662</v>
      </c>
      <c r="E5647" s="11">
        <v>6858872</v>
      </c>
      <c r="F5647" s="15">
        <f>IF(ISBLANK($D5647),"",IF(ISBLANK($E5647),VLOOKUP($D5647,$J:$K,2,FALSE),VLOOKUP($E5647,'Daycare Packages'!$A:$G,7,FALSE)))</f>
        <v>27</v>
      </c>
      <c r="G5647" s="15"/>
      <c r="H5647" s="15">
        <f t="shared" si="200"/>
        <v>27</v>
      </c>
      <c r="I5647" s="198">
        <f t="shared" si="199"/>
        <v>5</v>
      </c>
    </row>
    <row r="5648" spans="1:9" x14ac:dyDescent="0.3">
      <c r="A5648" s="10">
        <v>43599</v>
      </c>
      <c r="B5648" s="11" t="s">
        <v>222</v>
      </c>
      <c r="C5648" s="11" t="s">
        <v>229</v>
      </c>
      <c r="D5648" s="11" t="s">
        <v>662</v>
      </c>
      <c r="E5648" s="11">
        <v>6833530</v>
      </c>
      <c r="F5648" s="15">
        <f>IF(ISBLANK($D5648),"",IF(ISBLANK($E5648),VLOOKUP($D5648,$J:$K,2,FALSE),VLOOKUP($E5648,'Daycare Packages'!$A:$G,7,FALSE)))</f>
        <v>27</v>
      </c>
      <c r="G5648" s="15"/>
      <c r="H5648" s="15">
        <f t="shared" si="200"/>
        <v>27</v>
      </c>
      <c r="I5648" s="198">
        <f t="shared" si="199"/>
        <v>5</v>
      </c>
    </row>
    <row r="5649" spans="1:9" x14ac:dyDescent="0.3">
      <c r="A5649" s="10">
        <v>43599</v>
      </c>
      <c r="B5649" s="11" t="s">
        <v>1305</v>
      </c>
      <c r="C5649" s="11" t="s">
        <v>1306</v>
      </c>
      <c r="D5649" s="11" t="s">
        <v>662</v>
      </c>
      <c r="F5649" s="15">
        <f>IF(ISBLANK($D5649),"",IF(ISBLANK($E5649),VLOOKUP($D5649,$J:$K,2,FALSE),VLOOKUP($E5649,'Daycare Packages'!$A:$G,7,FALSE)))</f>
        <v>30</v>
      </c>
      <c r="G5649" s="15"/>
      <c r="H5649" s="15">
        <f t="shared" si="200"/>
        <v>30</v>
      </c>
      <c r="I5649" s="198">
        <f t="shared" si="199"/>
        <v>5</v>
      </c>
    </row>
    <row r="5650" spans="1:9" x14ac:dyDescent="0.3">
      <c r="A5650" s="10">
        <v>43599</v>
      </c>
      <c r="B5650" s="11" t="s">
        <v>163</v>
      </c>
      <c r="C5650" s="11" t="s">
        <v>805</v>
      </c>
      <c r="D5650" s="11" t="s">
        <v>662</v>
      </c>
      <c r="E5650" s="11">
        <v>6859563</v>
      </c>
      <c r="F5650" s="15">
        <f>IF(ISBLANK($D5650),"",IF(ISBLANK($E5650),VLOOKUP($D5650,$J:$K,2,FALSE),VLOOKUP($E5650,'Daycare Packages'!$A:$G,7,FALSE)))</f>
        <v>27</v>
      </c>
      <c r="G5650" s="15"/>
      <c r="H5650" s="15">
        <f t="shared" si="200"/>
        <v>27</v>
      </c>
      <c r="I5650" s="198">
        <f t="shared" si="199"/>
        <v>5</v>
      </c>
    </row>
    <row r="5651" spans="1:9" x14ac:dyDescent="0.3">
      <c r="A5651" s="10">
        <v>43599</v>
      </c>
      <c r="B5651" s="11" t="s">
        <v>148</v>
      </c>
      <c r="C5651" s="11" t="s">
        <v>547</v>
      </c>
      <c r="D5651" s="11" t="s">
        <v>662</v>
      </c>
      <c r="E5651" s="11">
        <v>6762300</v>
      </c>
      <c r="F5651" s="15">
        <f>IF(ISBLANK($D5651),"",IF(ISBLANK($E5651),VLOOKUP($D5651,$J:$K,2,FALSE),VLOOKUP($E5651,'Daycare Packages'!$A:$G,7,FALSE)))</f>
        <v>23</v>
      </c>
      <c r="G5651" s="15"/>
      <c r="H5651" s="15">
        <f t="shared" si="200"/>
        <v>23</v>
      </c>
      <c r="I5651" s="198">
        <f t="shared" si="199"/>
        <v>5</v>
      </c>
    </row>
    <row r="5652" spans="1:9" x14ac:dyDescent="0.3">
      <c r="A5652" s="10">
        <v>43599</v>
      </c>
      <c r="B5652" s="11" t="s">
        <v>146</v>
      </c>
      <c r="C5652" s="11" t="s">
        <v>705</v>
      </c>
      <c r="D5652" s="11" t="s">
        <v>662</v>
      </c>
      <c r="E5652" s="11">
        <v>6690320</v>
      </c>
      <c r="F5652" s="15">
        <f>IF(ISBLANK($D5652),"",IF(ISBLANK($E5652),VLOOKUP($D5652,$J:$K,2,FALSE),VLOOKUP($E5652,'Daycare Packages'!$A:$G,7,FALSE)))</f>
        <v>22</v>
      </c>
      <c r="G5652" s="15"/>
      <c r="H5652" s="15">
        <f t="shared" si="200"/>
        <v>22</v>
      </c>
      <c r="I5652" s="198">
        <f t="shared" si="199"/>
        <v>5</v>
      </c>
    </row>
    <row r="5653" spans="1:9" x14ac:dyDescent="0.3">
      <c r="A5653" s="10">
        <v>43599</v>
      </c>
      <c r="B5653" s="11" t="s">
        <v>230</v>
      </c>
      <c r="C5653" s="11" t="s">
        <v>493</v>
      </c>
      <c r="D5653" s="11" t="s">
        <v>662</v>
      </c>
      <c r="E5653" s="11">
        <v>6852495</v>
      </c>
      <c r="F5653" s="15">
        <f>IF(ISBLANK($D5653),"",IF(ISBLANK($E5653),VLOOKUP($D5653,$J:$K,2,FALSE),VLOOKUP($E5653,'Daycare Packages'!$A:$G,7,FALSE)))</f>
        <v>27</v>
      </c>
      <c r="G5653" s="15"/>
      <c r="H5653" s="15">
        <f t="shared" si="200"/>
        <v>27</v>
      </c>
      <c r="I5653" s="198">
        <f t="shared" si="199"/>
        <v>5</v>
      </c>
    </row>
    <row r="5654" spans="1:9" x14ac:dyDescent="0.3">
      <c r="A5654" s="10">
        <v>43599</v>
      </c>
      <c r="B5654" s="11" t="s">
        <v>140</v>
      </c>
      <c r="C5654" s="11" t="s">
        <v>475</v>
      </c>
      <c r="D5654" s="11" t="s">
        <v>662</v>
      </c>
      <c r="E5654" s="11">
        <v>6849607</v>
      </c>
      <c r="F5654" s="15">
        <f>IF(ISBLANK($D5654),"",IF(ISBLANK($E5654),VLOOKUP($D5654,$J:$K,2,FALSE),VLOOKUP($E5654,'Daycare Packages'!$A:$G,7,FALSE)))</f>
        <v>26</v>
      </c>
      <c r="G5654" s="15"/>
      <c r="H5654" s="15">
        <f t="shared" si="200"/>
        <v>26</v>
      </c>
      <c r="I5654" s="198">
        <f t="shared" si="199"/>
        <v>5</v>
      </c>
    </row>
    <row r="5655" spans="1:9" x14ac:dyDescent="0.3">
      <c r="A5655" s="10">
        <v>43599</v>
      </c>
      <c r="B5655" s="11" t="s">
        <v>688</v>
      </c>
      <c r="C5655" s="11" t="s">
        <v>689</v>
      </c>
      <c r="D5655" s="11" t="s">
        <v>662</v>
      </c>
      <c r="F5655" s="15">
        <f>IF(ISBLANK($D5655),"",IF(ISBLANK($E5655),VLOOKUP($D5655,$J:$K,2,FALSE),VLOOKUP($E5655,'Daycare Packages'!$A:$G,7,FALSE)))</f>
        <v>30</v>
      </c>
      <c r="G5655" s="15"/>
      <c r="H5655" s="15">
        <f t="shared" si="200"/>
        <v>30</v>
      </c>
      <c r="I5655" s="198">
        <f t="shared" si="199"/>
        <v>5</v>
      </c>
    </row>
    <row r="5656" spans="1:9" x14ac:dyDescent="0.3">
      <c r="A5656" s="10">
        <v>43599</v>
      </c>
      <c r="B5656" s="11" t="s">
        <v>129</v>
      </c>
      <c r="C5656" s="11" t="s">
        <v>914</v>
      </c>
      <c r="D5656" s="11" t="s">
        <v>662</v>
      </c>
      <c r="E5656" s="11">
        <v>6859730</v>
      </c>
      <c r="F5656" s="15">
        <f>IF(ISBLANK($D5656),"",IF(ISBLANK($E5656),VLOOKUP($D5656,$J:$K,2,FALSE),VLOOKUP($E5656,'Daycare Packages'!$A:$G,7,FALSE)))</f>
        <v>27</v>
      </c>
      <c r="G5656" s="15"/>
      <c r="H5656" s="15">
        <f t="shared" si="200"/>
        <v>27</v>
      </c>
      <c r="I5656" s="198">
        <f t="shared" si="199"/>
        <v>5</v>
      </c>
    </row>
    <row r="5657" spans="1:9" x14ac:dyDescent="0.3">
      <c r="A5657" s="10">
        <v>43599</v>
      </c>
      <c r="B5657" s="11" t="s">
        <v>613</v>
      </c>
      <c r="C5657" s="11" t="s">
        <v>614</v>
      </c>
      <c r="D5657" s="11" t="s">
        <v>662</v>
      </c>
      <c r="F5657" s="15">
        <f>IF(ISBLANK($D5657),"",IF(ISBLANK($E5657),VLOOKUP($D5657,$J:$K,2,FALSE),VLOOKUP($E5657,'Daycare Packages'!$A:$G,7,FALSE)))</f>
        <v>30</v>
      </c>
      <c r="G5657" s="15"/>
      <c r="H5657" s="15">
        <f t="shared" si="200"/>
        <v>30</v>
      </c>
      <c r="I5657" s="198">
        <f t="shared" si="199"/>
        <v>5</v>
      </c>
    </row>
    <row r="5658" spans="1:9" x14ac:dyDescent="0.3">
      <c r="A5658" s="10">
        <v>43599</v>
      </c>
      <c r="B5658" s="11" t="s">
        <v>320</v>
      </c>
      <c r="C5658" s="11" t="s">
        <v>777</v>
      </c>
      <c r="D5658" s="11" t="s">
        <v>662</v>
      </c>
      <c r="F5658" s="15">
        <f>IF(ISBLANK($D5658),"",IF(ISBLANK($E5658),VLOOKUP($D5658,$J:$K,2,FALSE),VLOOKUP($E5658,'Daycare Packages'!$A:$G,7,FALSE)))</f>
        <v>30</v>
      </c>
      <c r="G5658" s="15"/>
      <c r="H5658" s="15">
        <f t="shared" si="200"/>
        <v>30</v>
      </c>
      <c r="I5658" s="198">
        <f t="shared" si="199"/>
        <v>5</v>
      </c>
    </row>
    <row r="5659" spans="1:9" x14ac:dyDescent="0.3">
      <c r="A5659" s="10">
        <v>43599</v>
      </c>
      <c r="B5659" s="11" t="s">
        <v>139</v>
      </c>
      <c r="C5659" s="11" t="s">
        <v>867</v>
      </c>
      <c r="D5659" s="11" t="s">
        <v>662</v>
      </c>
      <c r="E5659" s="11">
        <v>6830661</v>
      </c>
      <c r="F5659" s="15">
        <f>IF(ISBLANK($D5659),"",IF(ISBLANK($E5659),VLOOKUP($D5659,$J:$K,2,FALSE),VLOOKUP($E5659,'Daycare Packages'!$A:$G,7,FALSE)))</f>
        <v>27</v>
      </c>
      <c r="G5659" s="15"/>
      <c r="H5659" s="15">
        <f t="shared" si="200"/>
        <v>27</v>
      </c>
      <c r="I5659" s="198">
        <f t="shared" si="199"/>
        <v>5</v>
      </c>
    </row>
    <row r="5660" spans="1:9" x14ac:dyDescent="0.3">
      <c r="A5660" s="10">
        <v>43599</v>
      </c>
      <c r="B5660" s="11" t="s">
        <v>843</v>
      </c>
      <c r="C5660" s="11" t="s">
        <v>844</v>
      </c>
      <c r="D5660" s="11" t="s">
        <v>662</v>
      </c>
      <c r="E5660" s="11">
        <v>6846368</v>
      </c>
      <c r="F5660" s="15">
        <f>IF(ISBLANK($D5660),"",IF(ISBLANK($E5660),VLOOKUP($D5660,$J:$K,2,FALSE),VLOOKUP($E5660,'Daycare Packages'!$A:$G,7,FALSE)))</f>
        <v>23</v>
      </c>
      <c r="G5660" s="15"/>
      <c r="H5660" s="15">
        <f t="shared" si="200"/>
        <v>23</v>
      </c>
      <c r="I5660" s="198">
        <f t="shared" si="199"/>
        <v>5</v>
      </c>
    </row>
    <row r="5661" spans="1:9" x14ac:dyDescent="0.3">
      <c r="A5661" s="10">
        <v>43599</v>
      </c>
      <c r="B5661" s="11" t="s">
        <v>1317</v>
      </c>
      <c r="C5661" s="11" t="s">
        <v>633</v>
      </c>
      <c r="D5661" s="11" t="s">
        <v>662</v>
      </c>
      <c r="E5661" s="11">
        <v>6837059</v>
      </c>
      <c r="F5661" s="15">
        <f>IF(ISBLANK($D5661),"",IF(ISBLANK($E5661),VLOOKUP($D5661,$J:$K,2,FALSE),VLOOKUP($E5661,'Daycare Packages'!$A:$G,7,FALSE)))</f>
        <v>25</v>
      </c>
      <c r="G5661" s="15"/>
      <c r="H5661" s="15">
        <f t="shared" si="200"/>
        <v>25</v>
      </c>
      <c r="I5661" s="198">
        <f t="shared" si="199"/>
        <v>5</v>
      </c>
    </row>
    <row r="5662" spans="1:9" x14ac:dyDescent="0.3">
      <c r="A5662" s="10">
        <v>43599</v>
      </c>
      <c r="B5662" s="11" t="s">
        <v>168</v>
      </c>
      <c r="C5662" s="11" t="s">
        <v>640</v>
      </c>
      <c r="D5662" s="11" t="s">
        <v>662</v>
      </c>
      <c r="F5662" s="15">
        <f>IF(ISBLANK($D5662),"",IF(ISBLANK($E5662),VLOOKUP($D5662,$J:$K,2,FALSE),VLOOKUP($E5662,'Daycare Packages'!$A:$G,7,FALSE)))</f>
        <v>30</v>
      </c>
      <c r="G5662" s="15"/>
      <c r="H5662" s="15">
        <f t="shared" si="200"/>
        <v>30</v>
      </c>
      <c r="I5662" s="198">
        <f t="shared" si="199"/>
        <v>5</v>
      </c>
    </row>
    <row r="5663" spans="1:9" x14ac:dyDescent="0.3">
      <c r="A5663" s="10">
        <v>43599</v>
      </c>
      <c r="B5663" s="11" t="s">
        <v>700</v>
      </c>
      <c r="C5663" s="11" t="s">
        <v>701</v>
      </c>
      <c r="D5663" s="11" t="s">
        <v>662</v>
      </c>
      <c r="F5663" s="15">
        <f>IF(ISBLANK($D5663),"",IF(ISBLANK($E5663),VLOOKUP($D5663,$J:$K,2,FALSE),VLOOKUP($E5663,'Daycare Packages'!$A:$G,7,FALSE)))</f>
        <v>30</v>
      </c>
      <c r="G5663" s="15"/>
      <c r="H5663" s="15">
        <f t="shared" si="200"/>
        <v>30</v>
      </c>
      <c r="I5663" s="198">
        <f t="shared" si="199"/>
        <v>5</v>
      </c>
    </row>
    <row r="5664" spans="1:9" x14ac:dyDescent="0.3">
      <c r="A5664" s="10">
        <v>43599</v>
      </c>
      <c r="B5664" s="11" t="s">
        <v>730</v>
      </c>
      <c r="C5664" s="11" t="s">
        <v>731</v>
      </c>
      <c r="D5664" s="11" t="s">
        <v>662</v>
      </c>
      <c r="F5664" s="15">
        <f>IF(ISBLANK($D5664),"",IF(ISBLANK($E5664),VLOOKUP($D5664,$J:$K,2,FALSE),VLOOKUP($E5664,'Daycare Packages'!$A:$G,7,FALSE)))</f>
        <v>30</v>
      </c>
      <c r="G5664" s="15"/>
      <c r="H5664" s="15">
        <f t="shared" si="200"/>
        <v>30</v>
      </c>
      <c r="I5664" s="198">
        <f t="shared" si="199"/>
        <v>5</v>
      </c>
    </row>
    <row r="5665" spans="1:9" x14ac:dyDescent="0.3">
      <c r="A5665" s="10">
        <v>43599</v>
      </c>
      <c r="B5665" s="11" t="s">
        <v>156</v>
      </c>
      <c r="C5665" s="11" t="s">
        <v>479</v>
      </c>
      <c r="D5665" s="11" t="s">
        <v>662</v>
      </c>
      <c r="E5665" s="11">
        <v>6798024</v>
      </c>
      <c r="F5665" s="15">
        <f>IF(ISBLANK($D5665),"",IF(ISBLANK($E5665),VLOOKUP($D5665,$J:$K,2,FALSE),VLOOKUP($E5665,'Daycare Packages'!$A:$G,7,FALSE)))</f>
        <v>23</v>
      </c>
      <c r="G5665" s="15"/>
      <c r="H5665" s="15">
        <f t="shared" si="200"/>
        <v>23</v>
      </c>
      <c r="I5665" s="198">
        <f t="shared" si="199"/>
        <v>5</v>
      </c>
    </row>
    <row r="5666" spans="1:9" x14ac:dyDescent="0.3">
      <c r="A5666" s="10">
        <v>43599</v>
      </c>
      <c r="B5666" s="11" t="s">
        <v>204</v>
      </c>
      <c r="C5666" s="11" t="s">
        <v>774</v>
      </c>
      <c r="D5666" s="11" t="s">
        <v>662</v>
      </c>
      <c r="E5666" s="11">
        <v>6847355</v>
      </c>
      <c r="F5666" s="15">
        <f>IF(ISBLANK($D5666),"",IF(ISBLANK($E5666),VLOOKUP($D5666,$J:$K,2,FALSE),VLOOKUP($E5666,'Daycare Packages'!$A:$G,7,FALSE)))</f>
        <v>25</v>
      </c>
      <c r="G5666" s="15"/>
      <c r="H5666" s="15">
        <f t="shared" si="200"/>
        <v>25</v>
      </c>
      <c r="I5666" s="198">
        <f t="shared" si="199"/>
        <v>5</v>
      </c>
    </row>
    <row r="5667" spans="1:9" x14ac:dyDescent="0.3">
      <c r="A5667" s="10">
        <v>43599</v>
      </c>
      <c r="B5667" s="11" t="s">
        <v>204</v>
      </c>
      <c r="C5667" s="11" t="s">
        <v>949</v>
      </c>
      <c r="D5667" s="11" t="s">
        <v>662</v>
      </c>
      <c r="E5667" s="11">
        <v>6847355</v>
      </c>
      <c r="F5667" s="15">
        <f>IF(ISBLANK($D5667),"",IF(ISBLANK($E5667),VLOOKUP($D5667,$J:$K,2,FALSE),VLOOKUP($E5667,'Daycare Packages'!$A:$G,7,FALSE)))</f>
        <v>25</v>
      </c>
      <c r="G5667" s="15"/>
      <c r="H5667" s="15">
        <f t="shared" si="200"/>
        <v>25</v>
      </c>
      <c r="I5667" s="198">
        <f t="shared" si="199"/>
        <v>5</v>
      </c>
    </row>
    <row r="5668" spans="1:9" x14ac:dyDescent="0.3">
      <c r="A5668" s="10">
        <v>43599</v>
      </c>
      <c r="B5668" s="11" t="s">
        <v>340</v>
      </c>
      <c r="C5668" s="11" t="s">
        <v>746</v>
      </c>
      <c r="D5668" s="11" t="s">
        <v>662</v>
      </c>
      <c r="F5668" s="15">
        <f>IF(ISBLANK($D5668),"",IF(ISBLANK($E5668),VLOOKUP($D5668,$J:$K,2,FALSE),VLOOKUP($E5668,'Daycare Packages'!$A:$G,7,FALSE)))</f>
        <v>30</v>
      </c>
      <c r="G5668" s="15">
        <v>-3.6</v>
      </c>
      <c r="H5668" s="15">
        <f t="shared" si="200"/>
        <v>26.4</v>
      </c>
      <c r="I5668" s="198">
        <f t="shared" si="199"/>
        <v>5</v>
      </c>
    </row>
    <row r="5669" spans="1:9" x14ac:dyDescent="0.3">
      <c r="A5669" s="10">
        <v>43599</v>
      </c>
      <c r="B5669" s="11" t="s">
        <v>340</v>
      </c>
      <c r="C5669" s="11" t="s">
        <v>745</v>
      </c>
      <c r="D5669" s="11" t="s">
        <v>662</v>
      </c>
      <c r="F5669" s="15">
        <f>IF(ISBLANK($D5669),"",IF(ISBLANK($E5669),VLOOKUP($D5669,$J:$K,2,FALSE),VLOOKUP($E5669,'Daycare Packages'!$A:$G,7,FALSE)))</f>
        <v>30</v>
      </c>
      <c r="G5669" s="15">
        <v>-3.6</v>
      </c>
      <c r="H5669" s="15">
        <f t="shared" si="200"/>
        <v>26.4</v>
      </c>
      <c r="I5669" s="198">
        <f t="shared" si="199"/>
        <v>5</v>
      </c>
    </row>
    <row r="5670" spans="1:9" x14ac:dyDescent="0.3">
      <c r="A5670" s="10">
        <v>43599</v>
      </c>
      <c r="B5670" s="11" t="s">
        <v>138</v>
      </c>
      <c r="C5670" s="11" t="s">
        <v>573</v>
      </c>
      <c r="D5670" s="11" t="s">
        <v>662</v>
      </c>
      <c r="E5670" s="11">
        <v>6803103</v>
      </c>
      <c r="F5670" s="15">
        <f>IF(ISBLANK($D5670),"",IF(ISBLANK($E5670),VLOOKUP($D5670,$J:$K,2,FALSE),VLOOKUP($E5670,'Daycare Packages'!$A:$G,7,FALSE)))</f>
        <v>23</v>
      </c>
      <c r="G5670" s="15"/>
      <c r="H5670" s="15">
        <f t="shared" si="200"/>
        <v>23</v>
      </c>
      <c r="I5670" s="198">
        <f t="shared" si="199"/>
        <v>5</v>
      </c>
    </row>
    <row r="5671" spans="1:9" x14ac:dyDescent="0.3">
      <c r="A5671" s="10">
        <v>43599</v>
      </c>
      <c r="B5671" s="11" t="s">
        <v>922</v>
      </c>
      <c r="C5671" s="11" t="s">
        <v>456</v>
      </c>
      <c r="D5671" s="11" t="s">
        <v>662</v>
      </c>
      <c r="E5671" s="11">
        <v>6683718</v>
      </c>
      <c r="F5671" s="15">
        <f>IF(ISBLANK($D5671),"",IF(ISBLANK($E5671),VLOOKUP($D5671,$J:$K,2,FALSE),VLOOKUP($E5671,'Daycare Packages'!$A:$G,7,FALSE)))</f>
        <v>24</v>
      </c>
      <c r="G5671" s="15"/>
      <c r="H5671" s="15">
        <f t="shared" si="200"/>
        <v>24</v>
      </c>
      <c r="I5671" s="198">
        <f t="shared" si="199"/>
        <v>5</v>
      </c>
    </row>
    <row r="5672" spans="1:9" x14ac:dyDescent="0.3">
      <c r="A5672" s="10">
        <v>43599</v>
      </c>
      <c r="B5672" s="11" t="s">
        <v>147</v>
      </c>
      <c r="C5672" s="11" t="s">
        <v>796</v>
      </c>
      <c r="D5672" s="11" t="s">
        <v>662</v>
      </c>
      <c r="E5672" s="11">
        <v>6814069</v>
      </c>
      <c r="F5672" s="15">
        <f>IF(ISBLANK($D5672),"",IF(ISBLANK($E5672),VLOOKUP($D5672,$J:$K,2,FALSE),VLOOKUP($E5672,'Daycare Packages'!$A:$G,7,FALSE)))</f>
        <v>23</v>
      </c>
      <c r="G5672" s="15"/>
      <c r="H5672" s="15">
        <f t="shared" si="200"/>
        <v>23</v>
      </c>
      <c r="I5672" s="198">
        <f t="shared" si="199"/>
        <v>5</v>
      </c>
    </row>
    <row r="5673" spans="1:9" x14ac:dyDescent="0.3">
      <c r="A5673" s="55">
        <v>43599</v>
      </c>
      <c r="B5673" s="56" t="s">
        <v>722</v>
      </c>
      <c r="C5673" s="56" t="s">
        <v>1505</v>
      </c>
      <c r="D5673" s="56" t="s">
        <v>662</v>
      </c>
      <c r="E5673" s="56">
        <v>6770212</v>
      </c>
      <c r="F5673" s="59">
        <f>IF(ISBLANK($D5673),"",IF(ISBLANK($E5673),VLOOKUP($D5673,$J:$K,2,FALSE),VLOOKUP($E5673,'Daycare Packages'!$A:$G,7,FALSE)))</f>
        <v>26</v>
      </c>
      <c r="G5673" s="59"/>
      <c r="H5673" s="59">
        <f t="shared" si="200"/>
        <v>26</v>
      </c>
      <c r="I5673" s="198">
        <f t="shared" si="199"/>
        <v>5</v>
      </c>
    </row>
    <row r="5674" spans="1:9" x14ac:dyDescent="0.3">
      <c r="A5674" s="10">
        <v>43600</v>
      </c>
      <c r="B5674" s="11" t="s">
        <v>1506</v>
      </c>
      <c r="C5674" s="11" t="s">
        <v>1507</v>
      </c>
      <c r="D5674" s="11" t="s">
        <v>671</v>
      </c>
      <c r="F5674" s="15">
        <f>IF(ISBLANK($D5674),"",IF(ISBLANK($E5674),VLOOKUP($D5674,$J:$K,2,FALSE),VLOOKUP($E5674,'Daycare Packages'!$A:$G,7,FALSE)))</f>
        <v>0</v>
      </c>
      <c r="G5674" s="15"/>
      <c r="H5674" s="15">
        <f t="shared" si="200"/>
        <v>0</v>
      </c>
      <c r="I5674" s="198">
        <f t="shared" si="199"/>
        <v>5</v>
      </c>
    </row>
    <row r="5675" spans="1:9" x14ac:dyDescent="0.3">
      <c r="A5675" s="10">
        <v>43600</v>
      </c>
      <c r="B5675" s="11" t="s">
        <v>749</v>
      </c>
      <c r="C5675" s="11" t="s">
        <v>750</v>
      </c>
      <c r="D5675" s="11" t="s">
        <v>659</v>
      </c>
      <c r="F5675" s="15">
        <f>IF(ISBLANK($D5675),"",IF(ISBLANK($E5675),VLOOKUP($D5675,$J:$K,2,FALSE),VLOOKUP($E5675,'Daycare Packages'!$A:$G,7,FALSE)))</f>
        <v>20</v>
      </c>
      <c r="G5675" s="15"/>
      <c r="H5675" s="15">
        <f t="shared" si="200"/>
        <v>20</v>
      </c>
      <c r="I5675" s="198">
        <f t="shared" si="199"/>
        <v>5</v>
      </c>
    </row>
    <row r="5676" spans="1:9" x14ac:dyDescent="0.3">
      <c r="A5676" s="10">
        <v>43600</v>
      </c>
      <c r="B5676" s="11" t="s">
        <v>185</v>
      </c>
      <c r="C5676" s="11" t="s">
        <v>670</v>
      </c>
      <c r="D5676" s="11" t="s">
        <v>659</v>
      </c>
      <c r="E5676" s="11">
        <v>6734074</v>
      </c>
      <c r="F5676" s="15">
        <f>IF(ISBLANK($D5676),"",IF(ISBLANK($E5676),VLOOKUP($D5676,$J:$K,2,FALSE),VLOOKUP($E5676,'Daycare Packages'!$A:$G,7,FALSE)))</f>
        <v>17</v>
      </c>
      <c r="G5676" s="15"/>
      <c r="H5676" s="15">
        <f t="shared" si="200"/>
        <v>17</v>
      </c>
      <c r="I5676" s="198">
        <f t="shared" si="199"/>
        <v>5</v>
      </c>
    </row>
    <row r="5677" spans="1:9" x14ac:dyDescent="0.3">
      <c r="A5677" s="10">
        <v>43600</v>
      </c>
      <c r="B5677" s="11" t="s">
        <v>1165</v>
      </c>
      <c r="C5677" s="11" t="s">
        <v>1166</v>
      </c>
      <c r="D5677" s="11" t="s">
        <v>659</v>
      </c>
      <c r="E5677" s="11">
        <v>6860818</v>
      </c>
      <c r="F5677" s="15">
        <f>IF(ISBLANK($D5677),"",IF(ISBLANK($E5677),VLOOKUP($D5677,$J:$K,2,FALSE),VLOOKUP($E5677,'Daycare Packages'!$A:$G,7,FALSE)))</f>
        <v>18</v>
      </c>
      <c r="G5677" s="15"/>
      <c r="H5677" s="15">
        <f t="shared" si="200"/>
        <v>18</v>
      </c>
      <c r="I5677" s="198">
        <f t="shared" si="199"/>
        <v>5</v>
      </c>
    </row>
    <row r="5678" spans="1:9" x14ac:dyDescent="0.3">
      <c r="A5678" s="10">
        <v>43600</v>
      </c>
      <c r="B5678" s="11" t="s">
        <v>667</v>
      </c>
      <c r="C5678" s="11" t="s">
        <v>886</v>
      </c>
      <c r="D5678" s="11" t="s">
        <v>659</v>
      </c>
      <c r="F5678" s="15">
        <f>IF(ISBLANK($D5678),"",IF(ISBLANK($E5678),VLOOKUP($D5678,$J:$K,2,FALSE),VLOOKUP($E5678,'Daycare Packages'!$A:$G,7,FALSE)))</f>
        <v>20</v>
      </c>
      <c r="G5678" s="15"/>
      <c r="H5678" s="15">
        <f t="shared" si="200"/>
        <v>20</v>
      </c>
      <c r="I5678" s="198">
        <f t="shared" si="199"/>
        <v>5</v>
      </c>
    </row>
    <row r="5679" spans="1:9" x14ac:dyDescent="0.3">
      <c r="A5679" s="10">
        <v>43600</v>
      </c>
      <c r="B5679" s="11" t="s">
        <v>224</v>
      </c>
      <c r="C5679" s="11" t="s">
        <v>740</v>
      </c>
      <c r="D5679" s="11" t="s">
        <v>662</v>
      </c>
      <c r="F5679" s="15">
        <f>IF(ISBLANK($D5679),"",IF(ISBLANK($E5679),VLOOKUP($D5679,$J:$K,2,FALSE),VLOOKUP($E5679,'Daycare Packages'!$A:$G,7,FALSE)))</f>
        <v>30</v>
      </c>
      <c r="G5679" s="15"/>
      <c r="H5679" s="15">
        <f t="shared" si="200"/>
        <v>30</v>
      </c>
      <c r="I5679" s="198">
        <f t="shared" si="199"/>
        <v>5</v>
      </c>
    </row>
    <row r="5680" spans="1:9" x14ac:dyDescent="0.3">
      <c r="A5680" s="10">
        <v>43600</v>
      </c>
      <c r="B5680" s="11" t="s">
        <v>530</v>
      </c>
      <c r="C5680" s="11" t="s">
        <v>531</v>
      </c>
      <c r="D5680" s="11" t="s">
        <v>662</v>
      </c>
      <c r="F5680" s="15">
        <f>IF(ISBLANK($D5680),"",IF(ISBLANK($E5680),VLOOKUP($D5680,$J:$K,2,FALSE),VLOOKUP($E5680,'Daycare Packages'!$A:$G,7,FALSE)))</f>
        <v>30</v>
      </c>
      <c r="G5680" s="15"/>
      <c r="H5680" s="15">
        <f t="shared" si="200"/>
        <v>30</v>
      </c>
      <c r="I5680" s="198">
        <f t="shared" si="199"/>
        <v>5</v>
      </c>
    </row>
    <row r="5681" spans="1:9" x14ac:dyDescent="0.3">
      <c r="A5681" s="10">
        <v>43600</v>
      </c>
      <c r="B5681" s="11" t="s">
        <v>143</v>
      </c>
      <c r="C5681" s="11" t="s">
        <v>514</v>
      </c>
      <c r="D5681" s="11" t="s">
        <v>662</v>
      </c>
      <c r="F5681" s="15">
        <f>IF(ISBLANK($D5681),"",IF(ISBLANK($E5681),VLOOKUP($D5681,$J:$K,2,FALSE),VLOOKUP($E5681,'Daycare Packages'!$A:$G,7,FALSE)))</f>
        <v>30</v>
      </c>
      <c r="G5681" s="15"/>
      <c r="H5681" s="15">
        <f t="shared" si="200"/>
        <v>30</v>
      </c>
      <c r="I5681" s="198">
        <f t="shared" si="199"/>
        <v>5</v>
      </c>
    </row>
    <row r="5682" spans="1:9" x14ac:dyDescent="0.3">
      <c r="A5682" s="10">
        <v>43600</v>
      </c>
      <c r="B5682" s="11" t="s">
        <v>152</v>
      </c>
      <c r="C5682" s="11" t="s">
        <v>679</v>
      </c>
      <c r="D5682" s="11" t="s">
        <v>662</v>
      </c>
      <c r="E5682" s="11">
        <v>6804823</v>
      </c>
      <c r="F5682" s="15">
        <f>IF(ISBLANK($D5682),"",IF(ISBLANK($E5682),VLOOKUP($D5682,$J:$K,2,FALSE),VLOOKUP($E5682,'Daycare Packages'!$A:$G,7,FALSE)))</f>
        <v>23</v>
      </c>
      <c r="G5682" s="15"/>
      <c r="H5682" s="15">
        <f t="shared" si="200"/>
        <v>23</v>
      </c>
      <c r="I5682" s="198">
        <f t="shared" si="199"/>
        <v>5</v>
      </c>
    </row>
    <row r="5683" spans="1:9" x14ac:dyDescent="0.3">
      <c r="A5683" s="10">
        <v>43600</v>
      </c>
      <c r="B5683" s="11" t="s">
        <v>722</v>
      </c>
      <c r="C5683" s="11" t="s">
        <v>548</v>
      </c>
      <c r="D5683" s="11" t="s">
        <v>662</v>
      </c>
      <c r="F5683" s="15">
        <f>IF(ISBLANK($D5683),"",IF(ISBLANK($E5683),VLOOKUP($D5683,$J:$K,2,FALSE),VLOOKUP($E5683,'Daycare Packages'!$A:$G,7,FALSE)))</f>
        <v>30</v>
      </c>
      <c r="G5683" s="15"/>
      <c r="H5683" s="15">
        <f t="shared" si="200"/>
        <v>30</v>
      </c>
      <c r="I5683" s="198">
        <f t="shared" si="199"/>
        <v>5</v>
      </c>
    </row>
    <row r="5684" spans="1:9" x14ac:dyDescent="0.3">
      <c r="A5684" s="10">
        <v>43600</v>
      </c>
      <c r="B5684" s="11" t="s">
        <v>891</v>
      </c>
      <c r="C5684" s="11" t="s">
        <v>804</v>
      </c>
      <c r="D5684" s="11" t="s">
        <v>662</v>
      </c>
      <c r="F5684" s="15">
        <f>IF(ISBLANK($D5684),"",IF(ISBLANK($E5684),VLOOKUP($D5684,$J:$K,2,FALSE),VLOOKUP($E5684,'Daycare Packages'!$A:$G,7,FALSE)))</f>
        <v>30</v>
      </c>
      <c r="G5684" s="15"/>
      <c r="H5684" s="15">
        <f t="shared" si="200"/>
        <v>30</v>
      </c>
      <c r="I5684" s="198">
        <f t="shared" si="199"/>
        <v>5</v>
      </c>
    </row>
    <row r="5685" spans="1:9" x14ac:dyDescent="0.3">
      <c r="A5685" s="10">
        <v>43600</v>
      </c>
      <c r="B5685" s="11" t="s">
        <v>234</v>
      </c>
      <c r="C5685" s="11" t="s">
        <v>682</v>
      </c>
      <c r="D5685" s="11" t="s">
        <v>662</v>
      </c>
      <c r="F5685" s="15">
        <f>IF(ISBLANK($D5685),"",IF(ISBLANK($E5685),VLOOKUP($D5685,$J:$K,2,FALSE),VLOOKUP($E5685,'Daycare Packages'!$A:$G,7,FALSE)))</f>
        <v>30</v>
      </c>
      <c r="G5685" s="15"/>
      <c r="H5685" s="15">
        <f t="shared" si="200"/>
        <v>30</v>
      </c>
      <c r="I5685" s="198">
        <f t="shared" si="199"/>
        <v>5</v>
      </c>
    </row>
    <row r="5686" spans="1:9" x14ac:dyDescent="0.3">
      <c r="A5686" s="10">
        <v>43600</v>
      </c>
      <c r="B5686" s="11" t="s">
        <v>1221</v>
      </c>
      <c r="C5686" s="11" t="s">
        <v>1242</v>
      </c>
      <c r="D5686" s="11" t="s">
        <v>662</v>
      </c>
      <c r="F5686" s="15">
        <f>IF(ISBLANK($D5686),"",IF(ISBLANK($E5686),VLOOKUP($D5686,$J:$K,2,FALSE),VLOOKUP($E5686,'Daycare Packages'!$A:$G,7,FALSE)))</f>
        <v>30</v>
      </c>
      <c r="G5686" s="15"/>
      <c r="H5686" s="15">
        <f t="shared" si="200"/>
        <v>30</v>
      </c>
      <c r="I5686" s="198">
        <f t="shared" si="199"/>
        <v>5</v>
      </c>
    </row>
    <row r="5687" spans="1:9" x14ac:dyDescent="0.3">
      <c r="A5687" s="10">
        <v>43600</v>
      </c>
      <c r="B5687" s="11" t="s">
        <v>816</v>
      </c>
      <c r="C5687" s="11" t="s">
        <v>817</v>
      </c>
      <c r="D5687" s="11" t="s">
        <v>662</v>
      </c>
      <c r="F5687" s="15">
        <f>IF(ISBLANK($D5687),"",IF(ISBLANK($E5687),VLOOKUP($D5687,$J:$K,2,FALSE),VLOOKUP($E5687,'Daycare Packages'!$A:$G,7,FALSE)))</f>
        <v>30</v>
      </c>
      <c r="G5687" s="15"/>
      <c r="H5687" s="15">
        <f t="shared" si="200"/>
        <v>30</v>
      </c>
      <c r="I5687" s="198">
        <f t="shared" si="199"/>
        <v>5</v>
      </c>
    </row>
    <row r="5688" spans="1:9" x14ac:dyDescent="0.3">
      <c r="A5688" s="10">
        <v>43600</v>
      </c>
      <c r="B5688" s="11" t="s">
        <v>129</v>
      </c>
      <c r="C5688" s="11" t="s">
        <v>914</v>
      </c>
      <c r="D5688" s="11" t="s">
        <v>662</v>
      </c>
      <c r="E5688" s="11">
        <v>6859730</v>
      </c>
      <c r="F5688" s="15">
        <f>IF(ISBLANK($D5688),"",IF(ISBLANK($E5688),VLOOKUP($D5688,$J:$K,2,FALSE),VLOOKUP($E5688,'Daycare Packages'!$A:$G,7,FALSE)))</f>
        <v>27</v>
      </c>
      <c r="G5688" s="15"/>
      <c r="H5688" s="15">
        <f t="shared" si="200"/>
        <v>27</v>
      </c>
      <c r="I5688" s="198">
        <f t="shared" si="199"/>
        <v>5</v>
      </c>
    </row>
    <row r="5689" spans="1:9" x14ac:dyDescent="0.3">
      <c r="A5689" s="10">
        <v>43600</v>
      </c>
      <c r="B5689" s="11" t="s">
        <v>153</v>
      </c>
      <c r="C5689" s="11" t="s">
        <v>1315</v>
      </c>
      <c r="D5689" s="11" t="s">
        <v>662</v>
      </c>
      <c r="E5689" s="11">
        <v>6733584</v>
      </c>
      <c r="F5689" s="15">
        <f>IF(ISBLANK($D5689),"",IF(ISBLANK($E5689),VLOOKUP($D5689,$J:$K,2,FALSE),VLOOKUP($E5689,'Daycare Packages'!$A:$G,7,FALSE)))</f>
        <v>26</v>
      </c>
      <c r="G5689" s="15"/>
      <c r="H5689" s="15">
        <f t="shared" si="200"/>
        <v>26</v>
      </c>
      <c r="I5689" s="198">
        <f t="shared" si="199"/>
        <v>5</v>
      </c>
    </row>
    <row r="5690" spans="1:9" x14ac:dyDescent="0.3">
      <c r="A5690" s="10">
        <v>43600</v>
      </c>
      <c r="B5690" s="11" t="s">
        <v>803</v>
      </c>
      <c r="C5690" s="11" t="s">
        <v>1380</v>
      </c>
      <c r="D5690" s="11" t="s">
        <v>662</v>
      </c>
      <c r="F5690" s="15">
        <f>IF(ISBLANK($D5690),"",IF(ISBLANK($E5690),VLOOKUP($D5690,$J:$K,2,FALSE),VLOOKUP($E5690,'Daycare Packages'!$A:$G,7,FALSE)))</f>
        <v>30</v>
      </c>
      <c r="G5690" s="15"/>
      <c r="H5690" s="15">
        <f t="shared" si="200"/>
        <v>30</v>
      </c>
      <c r="I5690" s="198">
        <f t="shared" si="199"/>
        <v>5</v>
      </c>
    </row>
    <row r="5691" spans="1:9" x14ac:dyDescent="0.3">
      <c r="A5691" s="10">
        <v>43600</v>
      </c>
      <c r="B5691" s="11" t="s">
        <v>1321</v>
      </c>
      <c r="C5691" s="11" t="s">
        <v>1117</v>
      </c>
      <c r="D5691" s="11" t="s">
        <v>662</v>
      </c>
      <c r="E5691" s="11">
        <v>6860764</v>
      </c>
      <c r="F5691" s="15">
        <f>IF(ISBLANK($D5691),"",IF(ISBLANK($E5691),VLOOKUP($D5691,$J:$K,2,FALSE),VLOOKUP($E5691,'Daycare Packages'!$A:$G,7,FALSE)))</f>
        <v>27</v>
      </c>
      <c r="G5691" s="15"/>
      <c r="H5691" s="15">
        <f t="shared" si="200"/>
        <v>27</v>
      </c>
      <c r="I5691" s="198">
        <f t="shared" si="199"/>
        <v>5</v>
      </c>
    </row>
    <row r="5692" spans="1:9" x14ac:dyDescent="0.3">
      <c r="A5692" s="10">
        <v>43600</v>
      </c>
      <c r="B5692" s="11" t="s">
        <v>1321</v>
      </c>
      <c r="C5692" s="11" t="s">
        <v>1509</v>
      </c>
      <c r="D5692" s="11" t="s">
        <v>662</v>
      </c>
      <c r="E5692" s="11">
        <v>6860764</v>
      </c>
      <c r="F5692" s="15">
        <f>IF(ISBLANK($D5692),"",IF(ISBLANK($E5692),VLOOKUP($D5692,$J:$K,2,FALSE),VLOOKUP($E5692,'Daycare Packages'!$A:$G,7,FALSE)))</f>
        <v>27</v>
      </c>
      <c r="G5692" s="15"/>
      <c r="H5692" s="15">
        <f t="shared" si="200"/>
        <v>27</v>
      </c>
      <c r="I5692" s="198">
        <f t="shared" si="199"/>
        <v>5</v>
      </c>
    </row>
    <row r="5693" spans="1:9" x14ac:dyDescent="0.3">
      <c r="A5693" s="10">
        <v>43600</v>
      </c>
      <c r="B5693" s="11" t="s">
        <v>182</v>
      </c>
      <c r="C5693" s="11" t="s">
        <v>685</v>
      </c>
      <c r="D5693" s="11" t="s">
        <v>662</v>
      </c>
      <c r="E5693" s="11">
        <v>6820021</v>
      </c>
      <c r="F5693" s="15">
        <f>IF(ISBLANK($D5693),"",IF(ISBLANK($E5693),VLOOKUP($D5693,$J:$K,2,FALSE),VLOOKUP($E5693,'Daycare Packages'!$A:$G,7,FALSE)))</f>
        <v>20.7</v>
      </c>
      <c r="G5693" s="15"/>
      <c r="H5693" s="15">
        <f t="shared" si="200"/>
        <v>20.7</v>
      </c>
      <c r="I5693" s="198">
        <f t="shared" si="199"/>
        <v>5</v>
      </c>
    </row>
    <row r="5694" spans="1:9" x14ac:dyDescent="0.3">
      <c r="A5694" s="10">
        <v>43600</v>
      </c>
      <c r="B5694" s="11" t="s">
        <v>108</v>
      </c>
      <c r="C5694" s="11" t="s">
        <v>583</v>
      </c>
      <c r="D5694" s="11" t="s">
        <v>662</v>
      </c>
      <c r="E5694" s="11">
        <v>6717553</v>
      </c>
      <c r="F5694" s="15">
        <f>IF(ISBLANK($D5694),"",IF(ISBLANK($E5694),VLOOKUP($D5694,$J:$K,2,FALSE),VLOOKUP($E5694,'Daycare Packages'!$A:$G,7,FALSE)))</f>
        <v>26</v>
      </c>
      <c r="G5694" s="15"/>
      <c r="H5694" s="15">
        <f t="shared" si="200"/>
        <v>26</v>
      </c>
      <c r="I5694" s="198">
        <f t="shared" si="199"/>
        <v>5</v>
      </c>
    </row>
    <row r="5695" spans="1:9" x14ac:dyDescent="0.3">
      <c r="A5695" s="10">
        <v>43600</v>
      </c>
      <c r="B5695" s="11" t="s">
        <v>989</v>
      </c>
      <c r="C5695" s="11" t="s">
        <v>765</v>
      </c>
      <c r="D5695" s="11" t="s">
        <v>662</v>
      </c>
      <c r="F5695" s="15">
        <f>IF(ISBLANK($D5695),"",IF(ISBLANK($E5695),VLOOKUP($D5695,$J:$K,2,FALSE),VLOOKUP($E5695,'Daycare Packages'!$A:$G,7,FALSE)))</f>
        <v>30</v>
      </c>
      <c r="G5695" s="15"/>
      <c r="H5695" s="15">
        <f t="shared" si="200"/>
        <v>30</v>
      </c>
      <c r="I5695" s="198">
        <f t="shared" si="199"/>
        <v>5</v>
      </c>
    </row>
    <row r="5696" spans="1:9" x14ac:dyDescent="0.3">
      <c r="A5696" s="10">
        <v>43600</v>
      </c>
      <c r="B5696" s="11" t="s">
        <v>244</v>
      </c>
      <c r="C5696" s="11" t="s">
        <v>673</v>
      </c>
      <c r="D5696" s="11" t="s">
        <v>662</v>
      </c>
      <c r="F5696" s="15">
        <f>IF(ISBLANK($D5696),"",IF(ISBLANK($E5696),VLOOKUP($D5696,$J:$K,2,FALSE),VLOOKUP($E5696,'Daycare Packages'!$A:$G,7,FALSE)))</f>
        <v>30</v>
      </c>
      <c r="G5696" s="15"/>
      <c r="H5696" s="15">
        <f t="shared" si="200"/>
        <v>30</v>
      </c>
      <c r="I5696" s="198">
        <f t="shared" si="199"/>
        <v>5</v>
      </c>
    </row>
    <row r="5697" spans="1:9" x14ac:dyDescent="0.3">
      <c r="A5697" s="10">
        <v>43600</v>
      </c>
      <c r="B5697" s="11" t="s">
        <v>282</v>
      </c>
      <c r="C5697" s="11" t="s">
        <v>735</v>
      </c>
      <c r="D5697" s="11" t="s">
        <v>662</v>
      </c>
      <c r="F5697" s="15">
        <f>IF(ISBLANK($D5697),"",IF(ISBLANK($E5697),VLOOKUP($D5697,$J:$K,2,FALSE),VLOOKUP($E5697,'Daycare Packages'!$A:$G,7,FALSE)))</f>
        <v>30</v>
      </c>
      <c r="G5697" s="15"/>
      <c r="H5697" s="15">
        <f t="shared" si="200"/>
        <v>30</v>
      </c>
      <c r="I5697" s="198">
        <f t="shared" si="199"/>
        <v>5</v>
      </c>
    </row>
    <row r="5698" spans="1:9" x14ac:dyDescent="0.3">
      <c r="A5698" s="10">
        <v>43600</v>
      </c>
      <c r="B5698" s="11" t="s">
        <v>140</v>
      </c>
      <c r="C5698" s="11" t="s">
        <v>475</v>
      </c>
      <c r="D5698" s="11" t="s">
        <v>662</v>
      </c>
      <c r="E5698" s="11">
        <v>6849607</v>
      </c>
      <c r="F5698" s="15">
        <f>IF(ISBLANK($D5698),"",IF(ISBLANK($E5698),VLOOKUP($D5698,$J:$K,2,FALSE),VLOOKUP($E5698,'Daycare Packages'!$A:$G,7,FALSE)))</f>
        <v>26</v>
      </c>
      <c r="G5698" s="15"/>
      <c r="H5698" s="15">
        <f t="shared" si="200"/>
        <v>26</v>
      </c>
      <c r="I5698" s="198">
        <f t="shared" si="199"/>
        <v>5</v>
      </c>
    </row>
    <row r="5699" spans="1:9" x14ac:dyDescent="0.3">
      <c r="A5699" s="10">
        <v>43600</v>
      </c>
      <c r="B5699" s="11" t="s">
        <v>628</v>
      </c>
      <c r="C5699" s="11" t="s">
        <v>629</v>
      </c>
      <c r="D5699" s="11" t="s">
        <v>662</v>
      </c>
      <c r="F5699" s="15">
        <f>IF(ISBLANK($D5699),"",IF(ISBLANK($E5699),VLOOKUP($D5699,$J:$K,2,FALSE),VLOOKUP($E5699,'Daycare Packages'!$A:$G,7,FALSE)))</f>
        <v>30</v>
      </c>
      <c r="G5699" s="15"/>
      <c r="H5699" s="15">
        <f t="shared" si="200"/>
        <v>30</v>
      </c>
      <c r="I5699" s="198">
        <f t="shared" ref="I5699:I5762" si="201">IF(A5699="",0,MONTH(A5699))</f>
        <v>5</v>
      </c>
    </row>
    <row r="5700" spans="1:9" x14ac:dyDescent="0.3">
      <c r="A5700" s="10">
        <v>43600</v>
      </c>
      <c r="B5700" s="11" t="s">
        <v>223</v>
      </c>
      <c r="C5700" s="11" t="s">
        <v>538</v>
      </c>
      <c r="D5700" s="11" t="s">
        <v>662</v>
      </c>
      <c r="F5700" s="15">
        <f>IF(ISBLANK($D5700),"",IF(ISBLANK($E5700),VLOOKUP($D5700,$J:$K,2,FALSE),VLOOKUP($E5700,'Daycare Packages'!$A:$G,7,FALSE)))</f>
        <v>30</v>
      </c>
      <c r="G5700" s="15"/>
      <c r="H5700" s="15">
        <f t="shared" si="200"/>
        <v>30</v>
      </c>
      <c r="I5700" s="198">
        <f t="shared" si="201"/>
        <v>5</v>
      </c>
    </row>
    <row r="5701" spans="1:9" x14ac:dyDescent="0.3">
      <c r="A5701" s="10">
        <v>43600</v>
      </c>
      <c r="B5701" s="11" t="s">
        <v>156</v>
      </c>
      <c r="C5701" s="11" t="s">
        <v>479</v>
      </c>
      <c r="D5701" s="11" t="s">
        <v>662</v>
      </c>
      <c r="E5701" s="11">
        <v>6798024</v>
      </c>
      <c r="F5701" s="15">
        <f>IF(ISBLANK($D5701),"",IF(ISBLANK($E5701),VLOOKUP($D5701,$J:$K,2,FALSE),VLOOKUP($E5701,'Daycare Packages'!$A:$G,7,FALSE)))</f>
        <v>23</v>
      </c>
      <c r="G5701" s="15"/>
      <c r="H5701" s="15">
        <f t="shared" si="200"/>
        <v>23</v>
      </c>
      <c r="I5701" s="198">
        <f t="shared" si="201"/>
        <v>5</v>
      </c>
    </row>
    <row r="5702" spans="1:9" x14ac:dyDescent="0.3">
      <c r="A5702" s="10">
        <v>43600</v>
      </c>
      <c r="B5702" s="11" t="s">
        <v>78</v>
      </c>
      <c r="C5702" s="11" t="s">
        <v>642</v>
      </c>
      <c r="D5702" s="11" t="s">
        <v>662</v>
      </c>
      <c r="E5702" s="11">
        <v>6813490</v>
      </c>
      <c r="F5702" s="15">
        <f>IF(ISBLANK($D5702),"",IF(ISBLANK($E5702),VLOOKUP($D5702,$J:$K,2,FALSE),VLOOKUP($E5702,'Daycare Packages'!$A:$G,7,FALSE)))</f>
        <v>27</v>
      </c>
      <c r="G5702" s="15"/>
      <c r="H5702" s="15">
        <f t="shared" si="200"/>
        <v>27</v>
      </c>
      <c r="I5702" s="198">
        <f t="shared" si="201"/>
        <v>5</v>
      </c>
    </row>
    <row r="5703" spans="1:9" x14ac:dyDescent="0.3">
      <c r="A5703" s="10">
        <v>43600</v>
      </c>
      <c r="B5703" s="11" t="s">
        <v>78</v>
      </c>
      <c r="C5703" s="11" t="s">
        <v>1224</v>
      </c>
      <c r="D5703" s="11" t="s">
        <v>662</v>
      </c>
      <c r="E5703" s="11">
        <v>6813490</v>
      </c>
      <c r="F5703" s="15">
        <f>IF(ISBLANK($D5703),"",IF(ISBLANK($E5703),VLOOKUP($D5703,$J:$K,2,FALSE),VLOOKUP($E5703,'Daycare Packages'!$A:$G,7,FALSE)))</f>
        <v>27</v>
      </c>
      <c r="G5703" s="15"/>
      <c r="H5703" s="15">
        <f t="shared" si="200"/>
        <v>27</v>
      </c>
      <c r="I5703" s="198">
        <f t="shared" si="201"/>
        <v>5</v>
      </c>
    </row>
    <row r="5704" spans="1:9" x14ac:dyDescent="0.3">
      <c r="A5704" s="10">
        <v>43600</v>
      </c>
      <c r="B5704" s="11" t="s">
        <v>195</v>
      </c>
      <c r="C5704" s="11" t="s">
        <v>474</v>
      </c>
      <c r="D5704" s="11" t="s">
        <v>662</v>
      </c>
      <c r="E5704" s="11">
        <v>6810397</v>
      </c>
      <c r="F5704" s="15">
        <f>IF(ISBLANK($D5704),"",IF(ISBLANK($E5704),VLOOKUP($D5704,$J:$K,2,FALSE),VLOOKUP($E5704,'Daycare Packages'!$A:$G,7,FALSE)))</f>
        <v>26</v>
      </c>
      <c r="G5704" s="15"/>
      <c r="H5704" s="15">
        <f t="shared" si="200"/>
        <v>26</v>
      </c>
      <c r="I5704" s="198">
        <f t="shared" si="201"/>
        <v>5</v>
      </c>
    </row>
    <row r="5705" spans="1:9" x14ac:dyDescent="0.3">
      <c r="A5705" s="10">
        <v>43600</v>
      </c>
      <c r="B5705" s="11" t="s">
        <v>195</v>
      </c>
      <c r="C5705" s="11" t="s">
        <v>929</v>
      </c>
      <c r="D5705" s="11" t="s">
        <v>662</v>
      </c>
      <c r="E5705" s="11">
        <v>6810397</v>
      </c>
      <c r="F5705" s="15">
        <f>IF(ISBLANK($D5705),"",IF(ISBLANK($E5705),VLOOKUP($D5705,$J:$K,2,FALSE),VLOOKUP($E5705,'Daycare Packages'!$A:$G,7,FALSE)))</f>
        <v>26</v>
      </c>
      <c r="G5705" s="15"/>
      <c r="H5705" s="15">
        <f t="shared" si="200"/>
        <v>26</v>
      </c>
      <c r="I5705" s="198">
        <f t="shared" si="201"/>
        <v>5</v>
      </c>
    </row>
    <row r="5706" spans="1:9" x14ac:dyDescent="0.3">
      <c r="A5706" s="10">
        <v>43600</v>
      </c>
      <c r="B5706" s="11" t="s">
        <v>217</v>
      </c>
      <c r="C5706" s="11" t="s">
        <v>402</v>
      </c>
      <c r="D5706" s="11" t="s">
        <v>662</v>
      </c>
      <c r="E5706" s="11">
        <v>6821524</v>
      </c>
      <c r="F5706" s="15">
        <f>IF(ISBLANK($D5706),"",IF(ISBLANK($E5706),VLOOKUP($D5706,$J:$K,2,FALSE),VLOOKUP($E5706,'Daycare Packages'!$A:$G,7,FALSE)))</f>
        <v>26</v>
      </c>
      <c r="G5706" s="15"/>
      <c r="H5706" s="15">
        <f t="shared" si="200"/>
        <v>26</v>
      </c>
      <c r="I5706" s="198">
        <f t="shared" si="201"/>
        <v>5</v>
      </c>
    </row>
    <row r="5707" spans="1:9" x14ac:dyDescent="0.3">
      <c r="A5707" s="10">
        <v>43600</v>
      </c>
      <c r="B5707" s="11" t="s">
        <v>809</v>
      </c>
      <c r="C5707" s="11" t="s">
        <v>810</v>
      </c>
      <c r="D5707" s="11" t="s">
        <v>662</v>
      </c>
      <c r="F5707" s="15">
        <f>IF(ISBLANK($D5707),"",IF(ISBLANK($E5707),VLOOKUP($D5707,$J:$K,2,FALSE),VLOOKUP($E5707,'Daycare Packages'!$A:$G,7,FALSE)))</f>
        <v>30</v>
      </c>
      <c r="G5707" s="15"/>
      <c r="H5707" s="15">
        <f t="shared" ref="H5707:H5769" si="202">IF(ISBLANK(D5707),"",SUM(F5707:G5707))</f>
        <v>30</v>
      </c>
      <c r="I5707" s="198">
        <f t="shared" si="201"/>
        <v>5</v>
      </c>
    </row>
    <row r="5708" spans="1:9" x14ac:dyDescent="0.3">
      <c r="A5708" s="10">
        <v>43600</v>
      </c>
      <c r="B5708" s="11" t="s">
        <v>690</v>
      </c>
      <c r="C5708" s="11" t="s">
        <v>691</v>
      </c>
      <c r="D5708" s="11" t="s">
        <v>662</v>
      </c>
      <c r="E5708" s="11">
        <v>6829038</v>
      </c>
      <c r="F5708" s="15">
        <f>IF(ISBLANK($D5708),"",IF(ISBLANK($E5708),VLOOKUP($D5708,$J:$K,2,FALSE),VLOOKUP($E5708,'Daycare Packages'!$A:$G,7,FALSE)))</f>
        <v>25</v>
      </c>
      <c r="G5708" s="15"/>
      <c r="H5708" s="15">
        <f t="shared" si="202"/>
        <v>25</v>
      </c>
      <c r="I5708" s="198">
        <f t="shared" si="201"/>
        <v>5</v>
      </c>
    </row>
    <row r="5709" spans="1:9" x14ac:dyDescent="0.3">
      <c r="A5709" s="10">
        <v>43600</v>
      </c>
      <c r="B5709" s="11" t="s">
        <v>799</v>
      </c>
      <c r="C5709" s="11" t="s">
        <v>800</v>
      </c>
      <c r="D5709" s="11" t="s">
        <v>662</v>
      </c>
      <c r="F5709" s="15">
        <f>IF(ISBLANK($D5709),"",IF(ISBLANK($E5709),VLOOKUP($D5709,$J:$K,2,FALSE),VLOOKUP($E5709,'Daycare Packages'!$A:$G,7,FALSE)))</f>
        <v>30</v>
      </c>
      <c r="G5709" s="15"/>
      <c r="H5709" s="15">
        <f t="shared" si="202"/>
        <v>30</v>
      </c>
      <c r="I5709" s="198">
        <f t="shared" si="201"/>
        <v>5</v>
      </c>
    </row>
    <row r="5710" spans="1:9" x14ac:dyDescent="0.3">
      <c r="A5710" s="10">
        <v>43600</v>
      </c>
      <c r="B5710" s="11" t="s">
        <v>677</v>
      </c>
      <c r="C5710" s="11" t="s">
        <v>678</v>
      </c>
      <c r="D5710" s="11" t="s">
        <v>662</v>
      </c>
      <c r="F5710" s="15">
        <f>IF(ISBLANK($D5710),"",IF(ISBLANK($E5710),VLOOKUP($D5710,$J:$K,2,FALSE),VLOOKUP($E5710,'Daycare Packages'!$A:$G,7,FALSE)))</f>
        <v>30</v>
      </c>
      <c r="G5710" s="15"/>
      <c r="H5710" s="15">
        <f t="shared" si="202"/>
        <v>30</v>
      </c>
      <c r="I5710" s="198">
        <f t="shared" si="201"/>
        <v>5</v>
      </c>
    </row>
    <row r="5711" spans="1:9" x14ac:dyDescent="0.3">
      <c r="A5711" s="10">
        <v>43600</v>
      </c>
      <c r="B5711" s="11" t="s">
        <v>626</v>
      </c>
      <c r="C5711" s="11" t="s">
        <v>627</v>
      </c>
      <c r="D5711" s="11" t="s">
        <v>662</v>
      </c>
      <c r="F5711" s="15">
        <f>IF(ISBLANK($D5711),"",IF(ISBLANK($E5711),VLOOKUP($D5711,$J:$K,2,FALSE),VLOOKUP($E5711,'Daycare Packages'!$A:$G,7,FALSE)))</f>
        <v>30</v>
      </c>
      <c r="G5711" s="15"/>
      <c r="H5711" s="15">
        <f t="shared" si="202"/>
        <v>30</v>
      </c>
      <c r="I5711" s="198">
        <f t="shared" si="201"/>
        <v>5</v>
      </c>
    </row>
    <row r="5712" spans="1:9" x14ac:dyDescent="0.3">
      <c r="A5712" s="10">
        <v>43600</v>
      </c>
      <c r="B5712" s="11" t="s">
        <v>663</v>
      </c>
      <c r="C5712" s="11" t="s">
        <v>665</v>
      </c>
      <c r="D5712" s="11" t="s">
        <v>662</v>
      </c>
      <c r="F5712" s="15">
        <f>IF(ISBLANK($D5712),"",IF(ISBLANK($E5712),VLOOKUP($D5712,$J:$K,2,FALSE),VLOOKUP($E5712,'Daycare Packages'!$A:$G,7,FALSE)))</f>
        <v>30</v>
      </c>
      <c r="G5712" s="15"/>
      <c r="H5712" s="15">
        <f t="shared" si="202"/>
        <v>30</v>
      </c>
      <c r="I5712" s="198">
        <f t="shared" si="201"/>
        <v>5</v>
      </c>
    </row>
    <row r="5713" spans="1:9" x14ac:dyDescent="0.3">
      <c r="A5713" s="10">
        <v>43600</v>
      </c>
      <c r="B5713" s="11" t="s">
        <v>663</v>
      </c>
      <c r="C5713" s="11" t="s">
        <v>664</v>
      </c>
      <c r="D5713" s="11" t="s">
        <v>662</v>
      </c>
      <c r="F5713" s="15">
        <f>IF(ISBLANK($D5713),"",IF(ISBLANK($E5713),VLOOKUP($D5713,$J:$K,2,FALSE),VLOOKUP($E5713,'Daycare Packages'!$A:$G,7,FALSE)))</f>
        <v>30</v>
      </c>
      <c r="G5713" s="15"/>
      <c r="H5713" s="15">
        <f t="shared" si="202"/>
        <v>30</v>
      </c>
      <c r="I5713" s="198">
        <f t="shared" si="201"/>
        <v>5</v>
      </c>
    </row>
    <row r="5714" spans="1:9" x14ac:dyDescent="0.3">
      <c r="A5714" s="10">
        <v>43600</v>
      </c>
      <c r="B5714" s="11" t="s">
        <v>703</v>
      </c>
      <c r="C5714" s="11" t="s">
        <v>704</v>
      </c>
      <c r="D5714" s="11" t="s">
        <v>662</v>
      </c>
      <c r="F5714" s="15">
        <f>IF(ISBLANK($D5714),"",IF(ISBLANK($E5714),VLOOKUP($D5714,$J:$K,2,FALSE),VLOOKUP($E5714,'Daycare Packages'!$A:$G,7,FALSE)))</f>
        <v>30</v>
      </c>
      <c r="G5714" s="15"/>
      <c r="H5714" s="15">
        <f t="shared" si="202"/>
        <v>30</v>
      </c>
      <c r="I5714" s="198">
        <f t="shared" si="201"/>
        <v>5</v>
      </c>
    </row>
    <row r="5715" spans="1:9" x14ac:dyDescent="0.3">
      <c r="A5715" s="10">
        <v>43600</v>
      </c>
      <c r="B5715" s="11" t="s">
        <v>1352</v>
      </c>
      <c r="C5715" s="11" t="s">
        <v>1353</v>
      </c>
      <c r="D5715" s="11" t="s">
        <v>662</v>
      </c>
      <c r="E5715" s="11">
        <v>6849235</v>
      </c>
      <c r="F5715" s="15">
        <f>IF(ISBLANK($D5715),"",IF(ISBLANK($E5715),VLOOKUP($D5715,$J:$K,2,FALSE),VLOOKUP($E5715,'Daycare Packages'!$A:$G,7,FALSE)))</f>
        <v>27</v>
      </c>
      <c r="G5715" s="15"/>
      <c r="H5715" s="15">
        <f t="shared" si="202"/>
        <v>27</v>
      </c>
      <c r="I5715" s="198">
        <f t="shared" si="201"/>
        <v>5</v>
      </c>
    </row>
    <row r="5716" spans="1:9" x14ac:dyDescent="0.3">
      <c r="A5716" s="10">
        <v>43600</v>
      </c>
      <c r="B5716" s="11" t="s">
        <v>922</v>
      </c>
      <c r="C5716" s="11" t="s">
        <v>456</v>
      </c>
      <c r="D5716" s="11" t="s">
        <v>662</v>
      </c>
      <c r="E5716" s="11">
        <v>6683718</v>
      </c>
      <c r="F5716" s="15">
        <f>IF(ISBLANK($D5716),"",IF(ISBLANK($E5716),VLOOKUP($D5716,$J:$K,2,FALSE),VLOOKUP($E5716,'Daycare Packages'!$A:$G,7,FALSE)))</f>
        <v>24</v>
      </c>
      <c r="G5716" s="15"/>
      <c r="H5716" s="15">
        <f t="shared" si="202"/>
        <v>24</v>
      </c>
      <c r="I5716" s="198">
        <f t="shared" si="201"/>
        <v>5</v>
      </c>
    </row>
    <row r="5717" spans="1:9" x14ac:dyDescent="0.3">
      <c r="A5717" s="10">
        <v>43600</v>
      </c>
      <c r="B5717" s="11" t="s">
        <v>207</v>
      </c>
      <c r="C5717" s="11" t="s">
        <v>229</v>
      </c>
      <c r="D5717" s="11" t="s">
        <v>662</v>
      </c>
      <c r="E5717" s="11">
        <v>6733314</v>
      </c>
      <c r="F5717" s="15">
        <f>IF(ISBLANK($D5717),"",IF(ISBLANK($E5717),VLOOKUP($D5717,$J:$K,2,FALSE),VLOOKUP($E5717,'Daycare Packages'!$A:$G,7,FALSE)))</f>
        <v>22</v>
      </c>
      <c r="G5717" s="15"/>
      <c r="H5717" s="15">
        <f t="shared" si="202"/>
        <v>22</v>
      </c>
      <c r="I5717" s="198">
        <f t="shared" si="201"/>
        <v>5</v>
      </c>
    </row>
    <row r="5718" spans="1:9" x14ac:dyDescent="0.3">
      <c r="A5718" s="10">
        <v>43600</v>
      </c>
      <c r="B5718" s="11" t="s">
        <v>198</v>
      </c>
      <c r="C5718" s="11" t="s">
        <v>739</v>
      </c>
      <c r="D5718" s="11" t="s">
        <v>662</v>
      </c>
      <c r="E5718" s="11">
        <v>6785440</v>
      </c>
      <c r="F5718" s="15">
        <f>IF(ISBLANK($D5718),"",IF(ISBLANK($E5718),VLOOKUP($D5718,$J:$K,2,FALSE),VLOOKUP($E5718,'Daycare Packages'!$A:$G,7,FALSE)))</f>
        <v>27</v>
      </c>
      <c r="G5718" s="15"/>
      <c r="H5718" s="15">
        <f t="shared" si="202"/>
        <v>27</v>
      </c>
      <c r="I5718" s="198">
        <f t="shared" si="201"/>
        <v>5</v>
      </c>
    </row>
    <row r="5719" spans="1:9" x14ac:dyDescent="0.3">
      <c r="A5719" s="10">
        <v>43600</v>
      </c>
      <c r="B5719" s="11" t="s">
        <v>198</v>
      </c>
      <c r="C5719" s="11" t="s">
        <v>841</v>
      </c>
      <c r="D5719" s="11" t="s">
        <v>662</v>
      </c>
      <c r="E5719" s="11">
        <v>6785440</v>
      </c>
      <c r="F5719" s="15">
        <f>IF(ISBLANK($D5719),"",IF(ISBLANK($E5719),VLOOKUP($D5719,$J:$K,2,FALSE),VLOOKUP($E5719,'Daycare Packages'!$A:$G,7,FALSE)))</f>
        <v>27</v>
      </c>
      <c r="G5719" s="15"/>
      <c r="H5719" s="15">
        <f t="shared" si="202"/>
        <v>27</v>
      </c>
      <c r="I5719" s="198">
        <f t="shared" si="201"/>
        <v>5</v>
      </c>
    </row>
    <row r="5720" spans="1:9" x14ac:dyDescent="0.3">
      <c r="A5720" s="10">
        <v>43600</v>
      </c>
      <c r="B5720" s="11" t="s">
        <v>699</v>
      </c>
      <c r="C5720" s="11" t="s">
        <v>478</v>
      </c>
      <c r="D5720" s="11" t="s">
        <v>662</v>
      </c>
      <c r="F5720" s="15">
        <f>IF(ISBLANK($D5720),"",IF(ISBLANK($E5720),VLOOKUP($D5720,$J:$K,2,FALSE),VLOOKUP($E5720,'Daycare Packages'!$A:$G,7,FALSE)))</f>
        <v>30</v>
      </c>
      <c r="G5720" s="15">
        <v>-3</v>
      </c>
      <c r="H5720" s="15">
        <f t="shared" si="202"/>
        <v>27</v>
      </c>
      <c r="I5720" s="198">
        <f t="shared" si="201"/>
        <v>5</v>
      </c>
    </row>
    <row r="5721" spans="1:9" x14ac:dyDescent="0.3">
      <c r="A5721" s="10">
        <v>43600</v>
      </c>
      <c r="B5721" s="11" t="s">
        <v>699</v>
      </c>
      <c r="C5721" s="11" t="s">
        <v>507</v>
      </c>
      <c r="D5721" s="11" t="s">
        <v>662</v>
      </c>
      <c r="F5721" s="15">
        <f>IF(ISBLANK($D5721),"",IF(ISBLANK($E5721),VLOOKUP($D5721,$J:$K,2,FALSE),VLOOKUP($E5721,'Daycare Packages'!$A:$G,7,FALSE)))</f>
        <v>30</v>
      </c>
      <c r="G5721" s="15">
        <v>-3</v>
      </c>
      <c r="H5721" s="15">
        <f t="shared" si="202"/>
        <v>27</v>
      </c>
      <c r="I5721" s="198">
        <f t="shared" si="201"/>
        <v>5</v>
      </c>
    </row>
    <row r="5722" spans="1:9" x14ac:dyDescent="0.3">
      <c r="A5722" s="10">
        <v>43600</v>
      </c>
      <c r="B5722" s="11" t="s">
        <v>2413</v>
      </c>
      <c r="C5722" s="11" t="s">
        <v>1191</v>
      </c>
      <c r="D5722" s="11" t="s">
        <v>662</v>
      </c>
      <c r="F5722" s="15">
        <f>IF(ISBLANK($D5722),"",IF(ISBLANK($E5722),VLOOKUP($D5722,$J:$K,2,FALSE),VLOOKUP($E5722,'Daycare Packages'!$A:$G,7,FALSE)))</f>
        <v>30</v>
      </c>
      <c r="G5722" s="15">
        <v>-6</v>
      </c>
      <c r="H5722" s="15">
        <f t="shared" si="202"/>
        <v>24</v>
      </c>
      <c r="I5722" s="198">
        <f t="shared" si="201"/>
        <v>5</v>
      </c>
    </row>
    <row r="5723" spans="1:9" x14ac:dyDescent="0.3">
      <c r="A5723" s="10">
        <v>43600</v>
      </c>
      <c r="B5723" s="11" t="s">
        <v>1305</v>
      </c>
      <c r="C5723" s="11" t="s">
        <v>1306</v>
      </c>
      <c r="D5723" s="11" t="s">
        <v>662</v>
      </c>
      <c r="F5723" s="15">
        <f>IF(ISBLANK($D5723),"",IF(ISBLANK($E5723),VLOOKUP($D5723,$J:$K,2,FALSE),VLOOKUP($E5723,'Daycare Packages'!$A:$G,7,FALSE)))</f>
        <v>30</v>
      </c>
      <c r="G5723" s="15"/>
      <c r="H5723" s="15">
        <f t="shared" si="202"/>
        <v>30</v>
      </c>
      <c r="I5723" s="198">
        <f t="shared" si="201"/>
        <v>5</v>
      </c>
    </row>
    <row r="5724" spans="1:9" x14ac:dyDescent="0.3">
      <c r="A5724" s="10">
        <v>43600</v>
      </c>
      <c r="B5724" s="11" t="s">
        <v>184</v>
      </c>
      <c r="C5724" s="11" t="s">
        <v>679</v>
      </c>
      <c r="D5724" s="11" t="s">
        <v>662</v>
      </c>
      <c r="E5724" s="11">
        <v>6804658</v>
      </c>
      <c r="F5724" s="15">
        <f>IF(ISBLANK($D5724),"",IF(ISBLANK($E5724),VLOOKUP($D5724,$J:$K,2,FALSE),VLOOKUP($E5724,'Daycare Packages'!$A:$G,7,FALSE)))</f>
        <v>25</v>
      </c>
      <c r="G5724" s="15"/>
      <c r="H5724" s="15">
        <f t="shared" si="202"/>
        <v>25</v>
      </c>
      <c r="I5724" s="198">
        <f t="shared" si="201"/>
        <v>5</v>
      </c>
    </row>
    <row r="5725" spans="1:9" x14ac:dyDescent="0.3">
      <c r="A5725" s="10">
        <v>43600</v>
      </c>
      <c r="B5725" s="11" t="s">
        <v>184</v>
      </c>
      <c r="C5725" s="11" t="s">
        <v>396</v>
      </c>
      <c r="D5725" s="11" t="s">
        <v>662</v>
      </c>
      <c r="E5725" s="11">
        <v>6804658</v>
      </c>
      <c r="F5725" s="15">
        <f>IF(ISBLANK($D5725),"",IF(ISBLANK($E5725),VLOOKUP($D5725,$J:$K,2,FALSE),VLOOKUP($E5725,'Daycare Packages'!$A:$G,7,FALSE)))</f>
        <v>25</v>
      </c>
      <c r="G5725" s="15"/>
      <c r="H5725" s="15">
        <f t="shared" si="202"/>
        <v>25</v>
      </c>
      <c r="I5725" s="198">
        <f t="shared" si="201"/>
        <v>5</v>
      </c>
    </row>
    <row r="5726" spans="1:9" x14ac:dyDescent="0.3">
      <c r="A5726" s="10">
        <v>43600</v>
      </c>
      <c r="B5726" s="11" t="s">
        <v>147</v>
      </c>
      <c r="C5726" s="11" t="s">
        <v>796</v>
      </c>
      <c r="D5726" s="11" t="s">
        <v>662</v>
      </c>
      <c r="E5726" s="11">
        <v>6814069</v>
      </c>
      <c r="F5726" s="15">
        <f>IF(ISBLANK($D5726),"",IF(ISBLANK($E5726),VLOOKUP($D5726,$J:$K,2,FALSE),VLOOKUP($E5726,'Daycare Packages'!$A:$G,7,FALSE)))</f>
        <v>23</v>
      </c>
      <c r="G5726" s="15"/>
      <c r="H5726" s="15">
        <f t="shared" si="202"/>
        <v>23</v>
      </c>
      <c r="I5726" s="198">
        <f t="shared" si="201"/>
        <v>5</v>
      </c>
    </row>
    <row r="5727" spans="1:9" x14ac:dyDescent="0.3">
      <c r="A5727" s="10">
        <v>43600</v>
      </c>
      <c r="B5727" s="11" t="s">
        <v>230</v>
      </c>
      <c r="C5727" s="11" t="s">
        <v>493</v>
      </c>
      <c r="D5727" s="11" t="s">
        <v>662</v>
      </c>
      <c r="E5727" s="11">
        <v>6852495</v>
      </c>
      <c r="F5727" s="15">
        <f>IF(ISBLANK($D5727),"",IF(ISBLANK($E5727),VLOOKUP($D5727,$J:$K,2,FALSE),VLOOKUP($E5727,'Daycare Packages'!$A:$G,7,FALSE)))</f>
        <v>27</v>
      </c>
      <c r="G5727" s="15"/>
      <c r="H5727" s="15">
        <f t="shared" si="202"/>
        <v>27</v>
      </c>
      <c r="I5727" s="198">
        <f t="shared" si="201"/>
        <v>5</v>
      </c>
    </row>
    <row r="5728" spans="1:9" x14ac:dyDescent="0.3">
      <c r="A5728" s="10">
        <v>43600</v>
      </c>
      <c r="B5728" s="11" t="s">
        <v>194</v>
      </c>
      <c r="C5728" s="11" t="s">
        <v>792</v>
      </c>
      <c r="D5728" s="11" t="s">
        <v>662</v>
      </c>
      <c r="E5728" s="11">
        <v>6727744</v>
      </c>
      <c r="F5728" s="15">
        <f>IF(ISBLANK($D5728),"",IF(ISBLANK($E5728),VLOOKUP($D5728,$J:$K,2,FALSE),VLOOKUP($E5728,'Daycare Packages'!$A:$G,7,FALSE)))</f>
        <v>24</v>
      </c>
      <c r="G5728" s="15"/>
      <c r="H5728" s="15">
        <f t="shared" si="202"/>
        <v>24</v>
      </c>
      <c r="I5728" s="198">
        <f t="shared" si="201"/>
        <v>5</v>
      </c>
    </row>
    <row r="5729" spans="1:10" x14ac:dyDescent="0.3">
      <c r="A5729" s="10">
        <v>43600</v>
      </c>
      <c r="B5729" s="11" t="s">
        <v>194</v>
      </c>
      <c r="C5729" s="11" t="s">
        <v>1047</v>
      </c>
      <c r="D5729" s="11" t="s">
        <v>662</v>
      </c>
      <c r="E5729" s="11">
        <v>6727744</v>
      </c>
      <c r="F5729" s="15">
        <f>IF(ISBLANK($D5729),"",IF(ISBLANK($E5729),VLOOKUP($D5729,$J:$K,2,FALSE),VLOOKUP($E5729,'Daycare Packages'!$A:$G,7,FALSE)))</f>
        <v>24</v>
      </c>
      <c r="G5729" s="15"/>
      <c r="H5729" s="15">
        <f t="shared" si="202"/>
        <v>24</v>
      </c>
      <c r="I5729" s="198">
        <f t="shared" si="201"/>
        <v>5</v>
      </c>
    </row>
    <row r="5730" spans="1:10" x14ac:dyDescent="0.3">
      <c r="A5730" s="10">
        <v>43600</v>
      </c>
      <c r="B5730" s="11" t="s">
        <v>170</v>
      </c>
      <c r="C5730" s="11" t="s">
        <v>710</v>
      </c>
      <c r="D5730" s="11" t="s">
        <v>662</v>
      </c>
      <c r="E5730" s="11">
        <v>6715199</v>
      </c>
      <c r="F5730" s="15">
        <f>IF(ISBLANK($D5730),"",IF(ISBLANK($E5730),VLOOKUP($D5730,$J:$K,2,FALSE),VLOOKUP($E5730,'Daycare Packages'!$A:$G,7,FALSE)))</f>
        <v>22</v>
      </c>
      <c r="G5730" s="15"/>
      <c r="H5730" s="15">
        <f t="shared" si="202"/>
        <v>22</v>
      </c>
      <c r="I5730" s="198">
        <f t="shared" si="201"/>
        <v>5</v>
      </c>
    </row>
    <row r="5731" spans="1:10" x14ac:dyDescent="0.3">
      <c r="A5731" s="10">
        <v>43600</v>
      </c>
      <c r="B5731" s="11" t="s">
        <v>177</v>
      </c>
      <c r="C5731" s="11" t="s">
        <v>1512</v>
      </c>
      <c r="D5731" s="11" t="s">
        <v>662</v>
      </c>
      <c r="E5731" s="11">
        <v>6822832</v>
      </c>
      <c r="F5731" s="15">
        <f>IF(ISBLANK($D5731),"",IF(ISBLANK($E5731),VLOOKUP($D5731,$J:$K,2,FALSE),VLOOKUP($E5731,'Daycare Packages'!$A:$G,7,FALSE)))</f>
        <v>26</v>
      </c>
      <c r="G5731" s="15"/>
      <c r="H5731" s="15">
        <f t="shared" si="202"/>
        <v>26</v>
      </c>
      <c r="I5731" s="198">
        <f t="shared" si="201"/>
        <v>5</v>
      </c>
    </row>
    <row r="5732" spans="1:10" x14ac:dyDescent="0.3">
      <c r="A5732" s="10">
        <v>43600</v>
      </c>
      <c r="B5732" s="11" t="s">
        <v>713</v>
      </c>
      <c r="C5732" s="11" t="s">
        <v>714</v>
      </c>
      <c r="D5732" s="11" t="s">
        <v>662</v>
      </c>
      <c r="F5732" s="15">
        <f>IF(ISBLANK($D5732),"",IF(ISBLANK($E5732),VLOOKUP($D5732,$J:$K,2,FALSE),VLOOKUP($E5732,'Daycare Packages'!$A:$G,7,FALSE)))</f>
        <v>30</v>
      </c>
      <c r="G5732" s="15"/>
      <c r="H5732" s="15">
        <f t="shared" si="202"/>
        <v>30</v>
      </c>
      <c r="I5732" s="198">
        <f t="shared" si="201"/>
        <v>5</v>
      </c>
    </row>
    <row r="5733" spans="1:10" x14ac:dyDescent="0.3">
      <c r="A5733" s="10">
        <v>43600</v>
      </c>
      <c r="B5733" s="11" t="s">
        <v>760</v>
      </c>
      <c r="C5733" s="11" t="s">
        <v>761</v>
      </c>
      <c r="D5733" s="11" t="s">
        <v>662</v>
      </c>
      <c r="F5733" s="15">
        <f>IF(ISBLANK($D5733),"",IF(ISBLANK($E5733),VLOOKUP($D5733,$J:$K,2,FALSE),VLOOKUP($E5733,'Daycare Packages'!$A:$G,7,FALSE)))</f>
        <v>30</v>
      </c>
      <c r="G5733" s="15"/>
      <c r="H5733" s="15">
        <f t="shared" si="202"/>
        <v>30</v>
      </c>
      <c r="I5733" s="198">
        <f t="shared" si="201"/>
        <v>5</v>
      </c>
    </row>
    <row r="5734" spans="1:10" x14ac:dyDescent="0.3">
      <c r="A5734" s="10">
        <v>43600</v>
      </c>
      <c r="B5734" s="11" t="s">
        <v>141</v>
      </c>
      <c r="C5734" s="11" t="s">
        <v>564</v>
      </c>
      <c r="D5734" s="11" t="s">
        <v>662</v>
      </c>
      <c r="E5734" s="11">
        <v>6820926</v>
      </c>
      <c r="F5734" s="15">
        <f>IF(ISBLANK($D5734),"",IF(ISBLANK($E5734),VLOOKUP($D5734,$J:$K,2,FALSE),VLOOKUP($E5734,'Daycare Packages'!$A:$G,7,FALSE)))</f>
        <v>26</v>
      </c>
      <c r="G5734" s="15"/>
      <c r="H5734" s="15">
        <f t="shared" si="202"/>
        <v>26</v>
      </c>
      <c r="I5734" s="198">
        <f t="shared" si="201"/>
        <v>5</v>
      </c>
    </row>
    <row r="5735" spans="1:10" x14ac:dyDescent="0.3">
      <c r="A5735" s="10">
        <v>43600</v>
      </c>
      <c r="B5735" s="11" t="s">
        <v>183</v>
      </c>
      <c r="C5735" s="11" t="s">
        <v>1192</v>
      </c>
      <c r="D5735" s="11" t="s">
        <v>662</v>
      </c>
      <c r="E5735" s="11">
        <v>6843157</v>
      </c>
      <c r="F5735" s="15">
        <f>IF(ISBLANK($D5735),"",IF(ISBLANK($E5735),VLOOKUP($D5735,$J:$K,2,FALSE),VLOOKUP($E5735,'Daycare Packages'!$A:$G,7,FALSE)))</f>
        <v>27</v>
      </c>
      <c r="G5735" s="15"/>
      <c r="H5735" s="15">
        <f t="shared" si="202"/>
        <v>27</v>
      </c>
      <c r="I5735" s="198">
        <f t="shared" si="201"/>
        <v>5</v>
      </c>
    </row>
    <row r="5736" spans="1:10" x14ac:dyDescent="0.3">
      <c r="A5736" s="10">
        <v>43600</v>
      </c>
      <c r="B5736" s="11" t="s">
        <v>137</v>
      </c>
      <c r="C5736" s="11" t="s">
        <v>693</v>
      </c>
      <c r="D5736" s="11" t="s">
        <v>662</v>
      </c>
      <c r="E5736" s="11">
        <v>6730873</v>
      </c>
      <c r="F5736" s="15">
        <f>IF(ISBLANK($D5736),"",IF(ISBLANK($E5736),VLOOKUP($D5736,$J:$K,2,FALSE),VLOOKUP($E5736,'Daycare Packages'!$A:$G,7,FALSE)))</f>
        <v>22</v>
      </c>
      <c r="G5736" s="15"/>
      <c r="H5736" s="15">
        <f t="shared" si="202"/>
        <v>22</v>
      </c>
      <c r="I5736" s="198">
        <f t="shared" si="201"/>
        <v>5</v>
      </c>
    </row>
    <row r="5737" spans="1:10" x14ac:dyDescent="0.3">
      <c r="A5737" s="10">
        <v>43600</v>
      </c>
      <c r="B5737" s="11" t="s">
        <v>843</v>
      </c>
      <c r="C5737" s="11" t="s">
        <v>844</v>
      </c>
      <c r="D5737" s="11" t="s">
        <v>662</v>
      </c>
      <c r="E5737" s="11">
        <v>6846368</v>
      </c>
      <c r="F5737" s="15">
        <f>IF(ISBLANK($D5737),"",IF(ISBLANK($E5737),VLOOKUP($D5737,$J:$K,2,FALSE),VLOOKUP($E5737,'Daycare Packages'!$A:$G,7,FALSE)))</f>
        <v>23</v>
      </c>
      <c r="G5737" s="15"/>
      <c r="H5737" s="15">
        <f t="shared" si="202"/>
        <v>23</v>
      </c>
      <c r="I5737" s="198">
        <f t="shared" si="201"/>
        <v>5</v>
      </c>
    </row>
    <row r="5738" spans="1:10" x14ac:dyDescent="0.3">
      <c r="A5738" s="10">
        <v>43600</v>
      </c>
      <c r="B5738" s="11" t="s">
        <v>783</v>
      </c>
      <c r="C5738" s="11" t="s">
        <v>514</v>
      </c>
      <c r="D5738" s="11" t="s">
        <v>662</v>
      </c>
      <c r="F5738" s="15">
        <f>IF(ISBLANK($D5738),"",IF(ISBLANK($E5738),VLOOKUP($D5738,$J:$K,2,FALSE),VLOOKUP($E5738,'Daycare Packages'!$A:$G,7,FALSE)))</f>
        <v>30</v>
      </c>
      <c r="G5738" s="15"/>
      <c r="H5738" s="15">
        <f t="shared" si="202"/>
        <v>30</v>
      </c>
      <c r="I5738" s="198">
        <f t="shared" si="201"/>
        <v>5</v>
      </c>
    </row>
    <row r="5739" spans="1:10" x14ac:dyDescent="0.3">
      <c r="A5739" s="10">
        <v>43600</v>
      </c>
      <c r="B5739" s="11" t="s">
        <v>109</v>
      </c>
      <c r="C5739" s="11" t="s">
        <v>883</v>
      </c>
      <c r="D5739" s="11" t="s">
        <v>662</v>
      </c>
      <c r="E5739" s="11">
        <v>6735833</v>
      </c>
      <c r="F5739" s="15">
        <f>IF(ISBLANK($D5739),"",IF(ISBLANK($E5739),VLOOKUP($D5739,$J:$K,2,FALSE),VLOOKUP($E5739,'Daycare Packages'!$A:$G,7,FALSE)))</f>
        <v>22</v>
      </c>
      <c r="G5739" s="15"/>
      <c r="H5739" s="15">
        <f t="shared" si="202"/>
        <v>22</v>
      </c>
      <c r="I5739" s="198">
        <f t="shared" si="201"/>
        <v>5</v>
      </c>
    </row>
    <row r="5740" spans="1:10" x14ac:dyDescent="0.3">
      <c r="A5740" s="55">
        <v>43600</v>
      </c>
      <c r="B5740" s="56" t="s">
        <v>109</v>
      </c>
      <c r="C5740" s="56" t="s">
        <v>930</v>
      </c>
      <c r="D5740" s="56" t="s">
        <v>662</v>
      </c>
      <c r="E5740" s="56">
        <v>6735833</v>
      </c>
      <c r="F5740" s="59">
        <f>IF(ISBLANK($D5740),"",IF(ISBLANK($E5740),VLOOKUP($D5740,$J:$K,2,FALSE),VLOOKUP($E5740,'Daycare Packages'!$A:$G,7,FALSE)))</f>
        <v>22</v>
      </c>
      <c r="G5740" s="59"/>
      <c r="H5740" s="59">
        <f t="shared" si="202"/>
        <v>22</v>
      </c>
      <c r="I5740" s="198">
        <f t="shared" si="201"/>
        <v>5</v>
      </c>
    </row>
    <row r="5741" spans="1:10" x14ac:dyDescent="0.3">
      <c r="A5741" s="10">
        <v>43601</v>
      </c>
      <c r="B5741" s="11" t="s">
        <v>190</v>
      </c>
      <c r="C5741" s="11" t="s">
        <v>718</v>
      </c>
      <c r="D5741" s="11" t="s">
        <v>659</v>
      </c>
      <c r="F5741" s="15">
        <f>IF(ISBLANK($D5741),"",IF(ISBLANK($E5741),VLOOKUP($D5741,$J:$K,2,FALSE),VLOOKUP($E5741,'Daycare Packages'!$A:$G,7,FALSE)))</f>
        <v>20</v>
      </c>
      <c r="G5741" s="15"/>
      <c r="H5741" s="15">
        <f t="shared" si="202"/>
        <v>20</v>
      </c>
      <c r="I5741" s="198">
        <f t="shared" si="201"/>
        <v>5</v>
      </c>
      <c r="J5741" s="13">
        <f>5741+84</f>
        <v>5825</v>
      </c>
    </row>
    <row r="5742" spans="1:10" x14ac:dyDescent="0.3">
      <c r="A5742" s="10">
        <v>43601</v>
      </c>
      <c r="B5742" s="11" t="s">
        <v>933</v>
      </c>
      <c r="C5742" s="11" t="s">
        <v>618</v>
      </c>
      <c r="D5742" s="11" t="s">
        <v>662</v>
      </c>
      <c r="F5742" s="15">
        <f>IF(ISBLANK($D5742),"",IF(ISBLANK($E5742),VLOOKUP($D5742,$J:$K,2,FALSE),VLOOKUP($E5742,'Daycare Packages'!$A:$G,7,FALSE)))</f>
        <v>30</v>
      </c>
      <c r="G5742" s="15"/>
      <c r="H5742" s="15">
        <f t="shared" si="202"/>
        <v>30</v>
      </c>
      <c r="I5742" s="198">
        <f t="shared" si="201"/>
        <v>5</v>
      </c>
    </row>
    <row r="5743" spans="1:10" x14ac:dyDescent="0.3">
      <c r="A5743" s="10">
        <v>43601</v>
      </c>
      <c r="B5743" s="11" t="s">
        <v>225</v>
      </c>
      <c r="C5743" s="11" t="s">
        <v>719</v>
      </c>
      <c r="D5743" s="11" t="s">
        <v>662</v>
      </c>
      <c r="E5743" s="11">
        <v>6746411</v>
      </c>
      <c r="F5743" s="15">
        <f>IF(ISBLANK($D5743),"",IF(ISBLANK($E5743),VLOOKUP($D5743,$J:$K,2,FALSE),VLOOKUP($E5743,'Daycare Packages'!$A:$G,7,FALSE)))</f>
        <v>25</v>
      </c>
      <c r="G5743" s="15"/>
      <c r="H5743" s="15">
        <f t="shared" si="202"/>
        <v>25</v>
      </c>
      <c r="I5743" s="198">
        <f t="shared" si="201"/>
        <v>5</v>
      </c>
    </row>
    <row r="5744" spans="1:10" x14ac:dyDescent="0.3">
      <c r="A5744" s="10">
        <v>43601</v>
      </c>
      <c r="B5744" s="11" t="s">
        <v>213</v>
      </c>
      <c r="C5744" s="11" t="s">
        <v>675</v>
      </c>
      <c r="D5744" s="11" t="s">
        <v>662</v>
      </c>
      <c r="E5744" s="11">
        <v>6848854</v>
      </c>
      <c r="F5744" s="15">
        <f>IF(ISBLANK($D5744),"",IF(ISBLANK($E5744),VLOOKUP($D5744,$J:$K,2,FALSE),VLOOKUP($E5744,'Daycare Packages'!$A:$G,7,FALSE)))</f>
        <v>27</v>
      </c>
      <c r="G5744" s="15"/>
      <c r="H5744" s="15">
        <f t="shared" si="202"/>
        <v>27</v>
      </c>
      <c r="I5744" s="198">
        <f t="shared" si="201"/>
        <v>5</v>
      </c>
    </row>
    <row r="5745" spans="1:9" x14ac:dyDescent="0.3">
      <c r="A5745" s="10">
        <v>43601</v>
      </c>
      <c r="B5745" s="11" t="s">
        <v>1513</v>
      </c>
      <c r="C5745" s="11" t="s">
        <v>715</v>
      </c>
      <c r="D5745" s="11" t="s">
        <v>662</v>
      </c>
      <c r="E5745" s="11">
        <v>6558010</v>
      </c>
      <c r="F5745" s="15">
        <f>IF(ISBLANK($D5745),"",IF(ISBLANK($E5745),VLOOKUP($D5745,$J:$K,2,FALSE),VLOOKUP($E5745,'Daycare Packages'!$A:$G,7,FALSE)))</f>
        <v>22</v>
      </c>
      <c r="G5745" s="15"/>
      <c r="H5745" s="15">
        <f t="shared" si="202"/>
        <v>22</v>
      </c>
      <c r="I5745" s="198">
        <f t="shared" si="201"/>
        <v>5</v>
      </c>
    </row>
    <row r="5746" spans="1:9" x14ac:dyDescent="0.3">
      <c r="A5746" s="10">
        <v>43601</v>
      </c>
      <c r="B5746" s="11" t="s">
        <v>1513</v>
      </c>
      <c r="C5746" s="11" t="s">
        <v>1006</v>
      </c>
      <c r="D5746" s="11" t="s">
        <v>662</v>
      </c>
      <c r="E5746" s="11">
        <v>6558010</v>
      </c>
      <c r="F5746" s="15">
        <f>IF(ISBLANK($D5746),"",IF(ISBLANK($E5746),VLOOKUP($D5746,$J:$K,2,FALSE),VLOOKUP($E5746,'Daycare Packages'!$A:$G,7,FALSE)))</f>
        <v>22</v>
      </c>
      <c r="G5746" s="15"/>
      <c r="H5746" s="15">
        <f t="shared" si="202"/>
        <v>22</v>
      </c>
      <c r="I5746" s="198">
        <f t="shared" si="201"/>
        <v>5</v>
      </c>
    </row>
    <row r="5747" spans="1:9" x14ac:dyDescent="0.3">
      <c r="A5747" s="10">
        <v>43601</v>
      </c>
      <c r="B5747" s="11" t="s">
        <v>145</v>
      </c>
      <c r="C5747" s="11" t="s">
        <v>811</v>
      </c>
      <c r="D5747" s="11" t="s">
        <v>662</v>
      </c>
      <c r="E5747" s="11">
        <v>6849358</v>
      </c>
      <c r="F5747" s="15">
        <f>IF(ISBLANK($D5747),"",IF(ISBLANK($E5747),VLOOKUP($D5747,$J:$K,2,FALSE),VLOOKUP($E5747,'Daycare Packages'!$A:$G,7,FALSE)))</f>
        <v>27</v>
      </c>
      <c r="G5747" s="15"/>
      <c r="H5747" s="15">
        <f t="shared" si="202"/>
        <v>27</v>
      </c>
      <c r="I5747" s="198">
        <f t="shared" si="201"/>
        <v>5</v>
      </c>
    </row>
    <row r="5748" spans="1:9" x14ac:dyDescent="0.3">
      <c r="A5748" s="10">
        <v>43601</v>
      </c>
      <c r="B5748" s="11" t="s">
        <v>1317</v>
      </c>
      <c r="C5748" s="11" t="s">
        <v>633</v>
      </c>
      <c r="D5748" s="11" t="s">
        <v>662</v>
      </c>
      <c r="E5748" s="11">
        <v>6837059</v>
      </c>
      <c r="F5748" s="15">
        <f>IF(ISBLANK($D5748),"",IF(ISBLANK($E5748),VLOOKUP($D5748,$J:$K,2,FALSE),VLOOKUP($E5748,'Daycare Packages'!$A:$G,7,FALSE)))</f>
        <v>25</v>
      </c>
      <c r="G5748" s="15"/>
      <c r="H5748" s="15">
        <f t="shared" si="202"/>
        <v>25</v>
      </c>
      <c r="I5748" s="198">
        <f t="shared" si="201"/>
        <v>5</v>
      </c>
    </row>
    <row r="5749" spans="1:9" x14ac:dyDescent="0.3">
      <c r="A5749" s="10">
        <v>43601</v>
      </c>
      <c r="B5749" s="11" t="s">
        <v>246</v>
      </c>
      <c r="C5749" s="11" t="s">
        <v>815</v>
      </c>
      <c r="D5749" s="11" t="s">
        <v>662</v>
      </c>
      <c r="F5749" s="15">
        <f>IF(ISBLANK($D5749),"",IF(ISBLANK($E5749),VLOOKUP($D5749,$J:$K,2,FALSE),VLOOKUP($E5749,'Daycare Packages'!$A:$G,7,FALSE)))</f>
        <v>30</v>
      </c>
      <c r="G5749" s="15"/>
      <c r="H5749" s="15">
        <f t="shared" si="202"/>
        <v>30</v>
      </c>
      <c r="I5749" s="198">
        <f t="shared" si="201"/>
        <v>5</v>
      </c>
    </row>
    <row r="5750" spans="1:9" x14ac:dyDescent="0.3">
      <c r="A5750" s="10">
        <v>43601</v>
      </c>
      <c r="B5750" s="11" t="s">
        <v>246</v>
      </c>
      <c r="C5750" s="11" t="s">
        <v>814</v>
      </c>
      <c r="D5750" s="11" t="s">
        <v>662</v>
      </c>
      <c r="F5750" s="15">
        <f>IF(ISBLANK($D5750),"",IF(ISBLANK($E5750),VLOOKUP($D5750,$J:$K,2,FALSE),VLOOKUP($E5750,'Daycare Packages'!$A:$G,7,FALSE)))</f>
        <v>30</v>
      </c>
      <c r="G5750" s="15"/>
      <c r="H5750" s="15">
        <f t="shared" si="202"/>
        <v>30</v>
      </c>
      <c r="I5750" s="198">
        <f t="shared" si="201"/>
        <v>5</v>
      </c>
    </row>
    <row r="5751" spans="1:9" x14ac:dyDescent="0.3">
      <c r="A5751" s="10">
        <v>43601</v>
      </c>
      <c r="B5751" s="11" t="s">
        <v>936</v>
      </c>
      <c r="C5751" s="11" t="s">
        <v>937</v>
      </c>
      <c r="D5751" s="11" t="s">
        <v>662</v>
      </c>
      <c r="F5751" s="15">
        <f>IF(ISBLANK($D5751),"",IF(ISBLANK($E5751),VLOOKUP($D5751,$J:$K,2,FALSE),VLOOKUP($E5751,'Daycare Packages'!$A:$G,7,FALSE)))</f>
        <v>30</v>
      </c>
      <c r="G5751" s="15"/>
      <c r="H5751" s="15">
        <f t="shared" si="202"/>
        <v>30</v>
      </c>
      <c r="I5751" s="198">
        <f t="shared" si="201"/>
        <v>5</v>
      </c>
    </row>
    <row r="5752" spans="1:9" x14ac:dyDescent="0.3">
      <c r="A5752" s="10">
        <v>43601</v>
      </c>
      <c r="B5752" s="11" t="s">
        <v>1002</v>
      </c>
      <c r="C5752" s="11" t="s">
        <v>1004</v>
      </c>
      <c r="D5752" s="11" t="s">
        <v>659</v>
      </c>
      <c r="F5752" s="15">
        <f>IF(ISBLANK($D5752),"",IF(ISBLANK($E5752),VLOOKUP($D5752,$J:$K,2,FALSE),VLOOKUP($E5752,'Daycare Packages'!$A:$G,7,FALSE)))</f>
        <v>20</v>
      </c>
      <c r="G5752" s="15"/>
      <c r="H5752" s="15">
        <f t="shared" si="202"/>
        <v>20</v>
      </c>
      <c r="I5752" s="198">
        <f t="shared" si="201"/>
        <v>5</v>
      </c>
    </row>
    <row r="5753" spans="1:9" x14ac:dyDescent="0.3">
      <c r="A5753" s="10">
        <v>43601</v>
      </c>
      <c r="B5753" s="11" t="s">
        <v>1002</v>
      </c>
      <c r="C5753" s="11" t="s">
        <v>1003</v>
      </c>
      <c r="D5753" s="11" t="s">
        <v>659</v>
      </c>
      <c r="F5753" s="15">
        <f>IF(ISBLANK($D5753),"",IF(ISBLANK($E5753),VLOOKUP($D5753,$J:$K,2,FALSE),VLOOKUP($E5753,'Daycare Packages'!$A:$G,7,FALSE)))</f>
        <v>20</v>
      </c>
      <c r="G5753" s="15"/>
      <c r="H5753" s="15">
        <f t="shared" si="202"/>
        <v>20</v>
      </c>
      <c r="I5753" s="198">
        <f t="shared" si="201"/>
        <v>5</v>
      </c>
    </row>
    <row r="5754" spans="1:9" x14ac:dyDescent="0.3">
      <c r="A5754" s="10">
        <v>43601</v>
      </c>
      <c r="B5754" s="11" t="s">
        <v>162</v>
      </c>
      <c r="C5754" s="11" t="s">
        <v>676</v>
      </c>
      <c r="D5754" s="11" t="s">
        <v>662</v>
      </c>
      <c r="E5754" s="11">
        <v>6835426</v>
      </c>
      <c r="F5754" s="15">
        <f>IF(ISBLANK($D5754),"",IF(ISBLANK($E5754),VLOOKUP($D5754,$J:$K,2,FALSE),VLOOKUP($E5754,'Daycare Packages'!$A:$G,7,FALSE)))</f>
        <v>27</v>
      </c>
      <c r="G5754" s="15"/>
      <c r="H5754" s="15">
        <f t="shared" si="202"/>
        <v>27</v>
      </c>
      <c r="I5754" s="198">
        <f t="shared" si="201"/>
        <v>5</v>
      </c>
    </row>
    <row r="5755" spans="1:9" x14ac:dyDescent="0.3">
      <c r="A5755" s="10">
        <v>43601</v>
      </c>
      <c r="B5755" s="11" t="s">
        <v>690</v>
      </c>
      <c r="C5755" s="11" t="s">
        <v>691</v>
      </c>
      <c r="D5755" s="11" t="s">
        <v>662</v>
      </c>
      <c r="E5755" s="11">
        <v>6829038</v>
      </c>
      <c r="F5755" s="15">
        <f>IF(ISBLANK($D5755),"",IF(ISBLANK($E5755),VLOOKUP($D5755,$J:$K,2,FALSE),VLOOKUP($E5755,'Daycare Packages'!$A:$G,7,FALSE)))</f>
        <v>25</v>
      </c>
      <c r="G5755" s="15"/>
      <c r="H5755" s="15">
        <f t="shared" si="202"/>
        <v>25</v>
      </c>
      <c r="I5755" s="198">
        <f t="shared" si="201"/>
        <v>5</v>
      </c>
    </row>
    <row r="5756" spans="1:9" x14ac:dyDescent="0.3">
      <c r="A5756" s="10">
        <v>43601</v>
      </c>
      <c r="B5756" s="11" t="s">
        <v>768</v>
      </c>
      <c r="C5756" s="11" t="s">
        <v>548</v>
      </c>
      <c r="D5756" s="11" t="s">
        <v>662</v>
      </c>
      <c r="E5756" s="11">
        <v>6818977</v>
      </c>
      <c r="F5756" s="15">
        <f>IF(ISBLANK($D5756),"",IF(ISBLANK($E5756),VLOOKUP($D5756,$J:$K,2,FALSE),VLOOKUP($E5756,'Daycare Packages'!$A:$G,7,FALSE)))</f>
        <v>27</v>
      </c>
      <c r="G5756" s="15"/>
      <c r="H5756" s="15">
        <f t="shared" si="202"/>
        <v>27</v>
      </c>
      <c r="I5756" s="198">
        <f t="shared" si="201"/>
        <v>5</v>
      </c>
    </row>
    <row r="5757" spans="1:9" x14ac:dyDescent="0.3">
      <c r="A5757" s="10">
        <v>43601</v>
      </c>
      <c r="B5757" s="11" t="s">
        <v>477</v>
      </c>
      <c r="C5757" s="11" t="s">
        <v>478</v>
      </c>
      <c r="D5757" s="11" t="s">
        <v>662</v>
      </c>
      <c r="F5757" s="15">
        <f>IF(ISBLANK($D5757),"",IF(ISBLANK($E5757),VLOOKUP($D5757,$J:$K,2,FALSE),VLOOKUP($E5757,'Daycare Packages'!$A:$G,7,FALSE)))</f>
        <v>30</v>
      </c>
      <c r="G5757" s="15"/>
      <c r="H5757" s="15">
        <f t="shared" si="202"/>
        <v>30</v>
      </c>
      <c r="I5757" s="198">
        <f t="shared" si="201"/>
        <v>5</v>
      </c>
    </row>
    <row r="5758" spans="1:9" x14ac:dyDescent="0.3">
      <c r="A5758" s="10">
        <v>43601</v>
      </c>
      <c r="B5758" s="11" t="s">
        <v>212</v>
      </c>
      <c r="C5758" s="11" t="s">
        <v>707</v>
      </c>
      <c r="D5758" s="11" t="s">
        <v>662</v>
      </c>
      <c r="F5758" s="15">
        <f>IF(ISBLANK($D5758),"",IF(ISBLANK($E5758),VLOOKUP($D5758,$J:$K,2,FALSE),VLOOKUP($E5758,'Daycare Packages'!$A:$G,7,FALSE)))</f>
        <v>30</v>
      </c>
      <c r="G5758" s="15"/>
      <c r="H5758" s="15">
        <f t="shared" si="202"/>
        <v>30</v>
      </c>
      <c r="I5758" s="198">
        <f t="shared" si="201"/>
        <v>5</v>
      </c>
    </row>
    <row r="5759" spans="1:9" x14ac:dyDescent="0.3">
      <c r="A5759" s="10">
        <v>43601</v>
      </c>
      <c r="B5759" s="11" t="s">
        <v>252</v>
      </c>
      <c r="C5759" s="11" t="s">
        <v>396</v>
      </c>
      <c r="D5759" s="11" t="s">
        <v>662</v>
      </c>
      <c r="F5759" s="15">
        <f>IF(ISBLANK($D5759),"",IF(ISBLANK($E5759),VLOOKUP($D5759,$J:$K,2,FALSE),VLOOKUP($E5759,'Daycare Packages'!$A:$G,7,FALSE)))</f>
        <v>30</v>
      </c>
      <c r="G5759" s="15"/>
      <c r="H5759" s="15">
        <f t="shared" si="202"/>
        <v>30</v>
      </c>
      <c r="I5759" s="198">
        <f t="shared" si="201"/>
        <v>5</v>
      </c>
    </row>
    <row r="5760" spans="1:9" x14ac:dyDescent="0.3">
      <c r="A5760" s="10">
        <v>43601</v>
      </c>
      <c r="B5760" s="11" t="s">
        <v>912</v>
      </c>
      <c r="C5760" s="11" t="s">
        <v>913</v>
      </c>
      <c r="D5760" s="11" t="s">
        <v>662</v>
      </c>
      <c r="F5760" s="15">
        <f>IF(ISBLANK($D5760),"",IF(ISBLANK($E5760),VLOOKUP($D5760,$J:$K,2,FALSE),VLOOKUP($E5760,'Daycare Packages'!$A:$G,7,FALSE)))</f>
        <v>30</v>
      </c>
      <c r="G5760" s="15"/>
      <c r="H5760" s="15">
        <f t="shared" si="202"/>
        <v>30</v>
      </c>
      <c r="I5760" s="198">
        <f t="shared" si="201"/>
        <v>5</v>
      </c>
    </row>
    <row r="5761" spans="1:9" x14ac:dyDescent="0.3">
      <c r="A5761" s="10">
        <v>43601</v>
      </c>
      <c r="B5761" s="11" t="s">
        <v>441</v>
      </c>
      <c r="C5761" s="11" t="s">
        <v>442</v>
      </c>
      <c r="D5761" s="11" t="s">
        <v>662</v>
      </c>
      <c r="F5761" s="15">
        <f>IF(ISBLANK($D5761),"",IF(ISBLANK($E5761),VLOOKUP($D5761,$J:$K,2,FALSE),VLOOKUP($E5761,'Daycare Packages'!$A:$G,7,FALSE)))</f>
        <v>30</v>
      </c>
      <c r="G5761" s="15"/>
      <c r="H5761" s="15">
        <f t="shared" si="202"/>
        <v>30</v>
      </c>
      <c r="I5761" s="198">
        <f t="shared" si="201"/>
        <v>5</v>
      </c>
    </row>
    <row r="5762" spans="1:9" x14ac:dyDescent="0.3">
      <c r="A5762" s="10">
        <v>43601</v>
      </c>
      <c r="B5762" s="11" t="s">
        <v>217</v>
      </c>
      <c r="C5762" s="11" t="s">
        <v>402</v>
      </c>
      <c r="D5762" s="11" t="s">
        <v>662</v>
      </c>
      <c r="E5762" s="11">
        <v>6821524</v>
      </c>
      <c r="F5762" s="15">
        <f>IF(ISBLANK($D5762),"",IF(ISBLANK($E5762),VLOOKUP($D5762,$J:$K,2,FALSE),VLOOKUP($E5762,'Daycare Packages'!$A:$G,7,FALSE)))</f>
        <v>26</v>
      </c>
      <c r="G5762" s="15"/>
      <c r="H5762" s="15">
        <f t="shared" si="202"/>
        <v>26</v>
      </c>
      <c r="I5762" s="198">
        <f t="shared" si="201"/>
        <v>5</v>
      </c>
    </row>
    <row r="5763" spans="1:9" x14ac:dyDescent="0.3">
      <c r="A5763" s="10">
        <v>43601</v>
      </c>
      <c r="B5763" s="11" t="s">
        <v>244</v>
      </c>
      <c r="C5763" s="11" t="s">
        <v>673</v>
      </c>
      <c r="D5763" s="11" t="s">
        <v>662</v>
      </c>
      <c r="F5763" s="15">
        <f>IF(ISBLANK($D5763),"",IF(ISBLANK($E5763),VLOOKUP($D5763,$J:$K,2,FALSE),VLOOKUP($E5763,'Daycare Packages'!$A:$G,7,FALSE)))</f>
        <v>30</v>
      </c>
      <c r="G5763" s="15"/>
      <c r="H5763" s="15">
        <f t="shared" si="202"/>
        <v>30</v>
      </c>
      <c r="I5763" s="198">
        <f t="shared" ref="I5763:I5826" si="203">IF(A5763="",0,MONTH(A5763))</f>
        <v>5</v>
      </c>
    </row>
    <row r="5764" spans="1:9" x14ac:dyDescent="0.3">
      <c r="A5764" s="10">
        <v>43601</v>
      </c>
      <c r="B5764" s="11" t="s">
        <v>834</v>
      </c>
      <c r="C5764" s="11" t="s">
        <v>1514</v>
      </c>
      <c r="D5764" s="11" t="s">
        <v>662</v>
      </c>
      <c r="F5764" s="15">
        <f>IF(ISBLANK($D5764),"",IF(ISBLANK($E5764),VLOOKUP($D5764,$J:$K,2,FALSE),VLOOKUP($E5764,'Daycare Packages'!$A:$G,7,FALSE)))</f>
        <v>30</v>
      </c>
      <c r="G5764" s="15"/>
      <c r="H5764" s="15">
        <f t="shared" si="202"/>
        <v>30</v>
      </c>
      <c r="I5764" s="198">
        <f t="shared" si="203"/>
        <v>5</v>
      </c>
    </row>
    <row r="5765" spans="1:9" x14ac:dyDescent="0.3">
      <c r="A5765" s="10">
        <v>43601</v>
      </c>
      <c r="B5765" s="11" t="s">
        <v>528</v>
      </c>
      <c r="C5765" s="11" t="s">
        <v>478</v>
      </c>
      <c r="D5765" s="11" t="s">
        <v>659</v>
      </c>
      <c r="F5765" s="15">
        <f>IF(ISBLANK($D5765),"",IF(ISBLANK($E5765),VLOOKUP($D5765,$J:$K,2,FALSE),VLOOKUP($E5765,'Daycare Packages'!$A:$G,7,FALSE)))</f>
        <v>20</v>
      </c>
      <c r="G5765" s="15"/>
      <c r="H5765" s="15">
        <f t="shared" si="202"/>
        <v>20</v>
      </c>
      <c r="I5765" s="198">
        <f t="shared" si="203"/>
        <v>5</v>
      </c>
    </row>
    <row r="5766" spans="1:9" x14ac:dyDescent="0.3">
      <c r="A5766" s="10">
        <v>43601</v>
      </c>
      <c r="B5766" s="11" t="s">
        <v>528</v>
      </c>
      <c r="C5766" s="11" t="s">
        <v>461</v>
      </c>
      <c r="D5766" s="11" t="s">
        <v>659</v>
      </c>
      <c r="F5766" s="15">
        <f>IF(ISBLANK($D5766),"",IF(ISBLANK($E5766),VLOOKUP($D5766,$J:$K,2,FALSE),VLOOKUP($E5766,'Daycare Packages'!$A:$G,7,FALSE)))</f>
        <v>20</v>
      </c>
      <c r="G5766" s="15"/>
      <c r="H5766" s="15">
        <f t="shared" si="202"/>
        <v>20</v>
      </c>
      <c r="I5766" s="198">
        <f t="shared" si="203"/>
        <v>5</v>
      </c>
    </row>
    <row r="5767" spans="1:9" x14ac:dyDescent="0.3">
      <c r="A5767" s="10">
        <v>43601</v>
      </c>
      <c r="B5767" s="11" t="s">
        <v>1165</v>
      </c>
      <c r="C5767" s="11" t="s">
        <v>1166</v>
      </c>
      <c r="D5767" s="11" t="s">
        <v>662</v>
      </c>
      <c r="F5767" s="15">
        <f>IF(ISBLANK($D5767),"",IF(ISBLANK($E5767),VLOOKUP($D5767,$J:$K,2,FALSE),VLOOKUP($E5767,'Daycare Packages'!$A:$G,7,FALSE)))</f>
        <v>30</v>
      </c>
      <c r="G5767" s="15"/>
      <c r="H5767" s="15">
        <f t="shared" si="202"/>
        <v>30</v>
      </c>
      <c r="I5767" s="198">
        <f t="shared" si="203"/>
        <v>5</v>
      </c>
    </row>
    <row r="5768" spans="1:9" x14ac:dyDescent="0.3">
      <c r="A5768" s="10">
        <v>43601</v>
      </c>
      <c r="B5768" s="11" t="s">
        <v>833</v>
      </c>
      <c r="C5768" s="11" t="s">
        <v>618</v>
      </c>
      <c r="D5768" s="11" t="s">
        <v>662</v>
      </c>
      <c r="F5768" s="15">
        <f>IF(ISBLANK($D5768),"",IF(ISBLANK($E5768),VLOOKUP($D5768,$J:$K,2,FALSE),VLOOKUP($E5768,'Daycare Packages'!$A:$G,7,FALSE)))</f>
        <v>30</v>
      </c>
      <c r="G5768" s="15"/>
      <c r="H5768" s="15">
        <f t="shared" si="202"/>
        <v>30</v>
      </c>
      <c r="I5768" s="198">
        <f t="shared" si="203"/>
        <v>5</v>
      </c>
    </row>
    <row r="5769" spans="1:9" x14ac:dyDescent="0.3">
      <c r="A5769" s="10">
        <v>43601</v>
      </c>
      <c r="B5769" s="11" t="s">
        <v>205</v>
      </c>
      <c r="C5769" s="11" t="s">
        <v>863</v>
      </c>
      <c r="D5769" s="11" t="s">
        <v>662</v>
      </c>
      <c r="F5769" s="15">
        <f>IF(ISBLANK($D5769),"",IF(ISBLANK($E5769),VLOOKUP($D5769,$J:$K,2,FALSE),VLOOKUP($E5769,'Daycare Packages'!$A:$G,7,FALSE)))</f>
        <v>30</v>
      </c>
      <c r="G5769" s="15"/>
      <c r="H5769" s="15">
        <f t="shared" si="202"/>
        <v>30</v>
      </c>
      <c r="I5769" s="198">
        <f t="shared" si="203"/>
        <v>5</v>
      </c>
    </row>
    <row r="5770" spans="1:9" x14ac:dyDescent="0.3">
      <c r="A5770" s="10">
        <v>43601</v>
      </c>
      <c r="B5770" s="11" t="s">
        <v>154</v>
      </c>
      <c r="C5770" s="11" t="s">
        <v>729</v>
      </c>
      <c r="D5770" s="11" t="s">
        <v>662</v>
      </c>
      <c r="E5770" s="11">
        <v>6813143</v>
      </c>
      <c r="F5770" s="15">
        <f>IF(ISBLANK($D5770),"",IF(ISBLANK($E5770),VLOOKUP($D5770,$J:$K,2,FALSE),VLOOKUP($E5770,'Daycare Packages'!$A:$G,7,FALSE)))</f>
        <v>27</v>
      </c>
      <c r="G5770" s="15"/>
      <c r="H5770" s="15">
        <f t="shared" ref="H5770:H5833" si="204">IF(ISBLANK(D5770),"",SUM(F5770:G5770))</f>
        <v>27</v>
      </c>
      <c r="I5770" s="198">
        <f t="shared" si="203"/>
        <v>5</v>
      </c>
    </row>
    <row r="5771" spans="1:9" x14ac:dyDescent="0.3">
      <c r="A5771" s="10">
        <v>43601</v>
      </c>
      <c r="B5771" s="11" t="s">
        <v>111</v>
      </c>
      <c r="C5771" s="11" t="s">
        <v>821</v>
      </c>
      <c r="D5771" s="11" t="s">
        <v>662</v>
      </c>
      <c r="E5771" s="11">
        <v>6559448</v>
      </c>
      <c r="F5771" s="15">
        <f>IF(ISBLANK($D5771),"",IF(ISBLANK($E5771),VLOOKUP($D5771,$J:$K,2,FALSE),VLOOKUP($E5771,'Daycare Packages'!$A:$G,7,FALSE)))</f>
        <v>22</v>
      </c>
      <c r="G5771" s="15"/>
      <c r="H5771" s="15">
        <f t="shared" si="204"/>
        <v>22</v>
      </c>
      <c r="I5771" s="198">
        <f t="shared" si="203"/>
        <v>5</v>
      </c>
    </row>
    <row r="5772" spans="1:9" x14ac:dyDescent="0.3">
      <c r="A5772" s="10">
        <v>43601</v>
      </c>
      <c r="B5772" s="11" t="s">
        <v>111</v>
      </c>
      <c r="C5772" s="11" t="s">
        <v>789</v>
      </c>
      <c r="D5772" s="11" t="s">
        <v>662</v>
      </c>
      <c r="E5772" s="11">
        <v>6559448</v>
      </c>
      <c r="F5772" s="15">
        <f>IF(ISBLANK($D5772),"",IF(ISBLANK($E5772),VLOOKUP($D5772,$J:$K,2,FALSE),VLOOKUP($E5772,'Daycare Packages'!$A:$G,7,FALSE)))</f>
        <v>22</v>
      </c>
      <c r="G5772" s="15"/>
      <c r="H5772" s="15">
        <f t="shared" si="204"/>
        <v>22</v>
      </c>
      <c r="I5772" s="198">
        <f t="shared" si="203"/>
        <v>5</v>
      </c>
    </row>
    <row r="5773" spans="1:9" x14ac:dyDescent="0.3">
      <c r="A5773" s="10">
        <v>43601</v>
      </c>
      <c r="B5773" s="11" t="s">
        <v>160</v>
      </c>
      <c r="C5773" s="11" t="s">
        <v>793</v>
      </c>
      <c r="D5773" s="11" t="s">
        <v>662</v>
      </c>
      <c r="E5773" s="11">
        <v>6850317</v>
      </c>
      <c r="F5773" s="15">
        <f>IF(ISBLANK($D5773),"",IF(ISBLANK($E5773),VLOOKUP($D5773,$J:$K,2,FALSE),VLOOKUP($E5773,'Daycare Packages'!$A:$G,7,FALSE)))</f>
        <v>25</v>
      </c>
      <c r="G5773" s="15"/>
      <c r="H5773" s="15">
        <f t="shared" si="204"/>
        <v>25</v>
      </c>
      <c r="I5773" s="198">
        <f t="shared" si="203"/>
        <v>5</v>
      </c>
    </row>
    <row r="5774" spans="1:9" x14ac:dyDescent="0.3">
      <c r="A5774" s="10">
        <v>43601</v>
      </c>
      <c r="B5774" s="11" t="s">
        <v>160</v>
      </c>
      <c r="C5774" s="11" t="s">
        <v>794</v>
      </c>
      <c r="D5774" s="11" t="s">
        <v>662</v>
      </c>
      <c r="E5774" s="11">
        <v>6850317</v>
      </c>
      <c r="F5774" s="15">
        <f>IF(ISBLANK($D5774),"",IF(ISBLANK($E5774),VLOOKUP($D5774,$J:$K,2,FALSE),VLOOKUP($E5774,'Daycare Packages'!$A:$G,7,FALSE)))</f>
        <v>25</v>
      </c>
      <c r="G5774" s="15"/>
      <c r="H5774" s="15">
        <f t="shared" si="204"/>
        <v>25</v>
      </c>
      <c r="I5774" s="198">
        <f t="shared" si="203"/>
        <v>5</v>
      </c>
    </row>
    <row r="5775" spans="1:9" x14ac:dyDescent="0.3">
      <c r="A5775" s="10">
        <v>43601</v>
      </c>
      <c r="B5775" s="11" t="s">
        <v>209</v>
      </c>
      <c r="C5775" s="11" t="s">
        <v>702</v>
      </c>
      <c r="D5775" s="11" t="s">
        <v>662</v>
      </c>
      <c r="E5775" s="11">
        <v>6804993</v>
      </c>
      <c r="F5775" s="15">
        <f>IF(ISBLANK($D5775),"",IF(ISBLANK($E5775),VLOOKUP($D5775,$J:$K,2,FALSE),VLOOKUP($E5775,'Daycare Packages'!$A:$G,7,FALSE)))</f>
        <v>26</v>
      </c>
      <c r="G5775" s="15"/>
      <c r="H5775" s="15">
        <f t="shared" si="204"/>
        <v>26</v>
      </c>
      <c r="I5775" s="198">
        <f t="shared" si="203"/>
        <v>5</v>
      </c>
    </row>
    <row r="5776" spans="1:9" x14ac:dyDescent="0.3">
      <c r="A5776" s="10">
        <v>43601</v>
      </c>
      <c r="B5776" s="11" t="s">
        <v>197</v>
      </c>
      <c r="C5776" s="11" t="s">
        <v>689</v>
      </c>
      <c r="D5776" s="11" t="s">
        <v>662</v>
      </c>
      <c r="E5776" s="11">
        <v>6848013</v>
      </c>
      <c r="F5776" s="15">
        <f>IF(ISBLANK($D5776),"",IF(ISBLANK($E5776),VLOOKUP($D5776,$J:$K,2,FALSE),VLOOKUP($E5776,'Daycare Packages'!$A:$G,7,FALSE)))</f>
        <v>27</v>
      </c>
      <c r="G5776" s="15"/>
      <c r="H5776" s="15">
        <f t="shared" si="204"/>
        <v>27</v>
      </c>
      <c r="I5776" s="198">
        <f t="shared" si="203"/>
        <v>5</v>
      </c>
    </row>
    <row r="5777" spans="1:9" x14ac:dyDescent="0.3">
      <c r="A5777" s="10">
        <v>43601</v>
      </c>
      <c r="B5777" s="11" t="s">
        <v>204</v>
      </c>
      <c r="C5777" s="11" t="s">
        <v>949</v>
      </c>
      <c r="D5777" s="11" t="s">
        <v>662</v>
      </c>
      <c r="E5777" s="11">
        <v>6847355</v>
      </c>
      <c r="F5777" s="15">
        <f>IF(ISBLANK($D5777),"",IF(ISBLANK($E5777),VLOOKUP($D5777,$J:$K,2,FALSE),VLOOKUP($E5777,'Daycare Packages'!$A:$G,7,FALSE)))</f>
        <v>25</v>
      </c>
      <c r="G5777" s="15"/>
      <c r="H5777" s="15">
        <f t="shared" si="204"/>
        <v>25</v>
      </c>
      <c r="I5777" s="198">
        <f t="shared" si="203"/>
        <v>5</v>
      </c>
    </row>
    <row r="5778" spans="1:9" x14ac:dyDescent="0.3">
      <c r="A5778" s="10">
        <v>43601</v>
      </c>
      <c r="B5778" s="11" t="s">
        <v>204</v>
      </c>
      <c r="C5778" s="11" t="s">
        <v>774</v>
      </c>
      <c r="D5778" s="11" t="s">
        <v>662</v>
      </c>
      <c r="E5778" s="11">
        <v>6847355</v>
      </c>
      <c r="F5778" s="15">
        <f>IF(ISBLANK($D5778),"",IF(ISBLANK($E5778),VLOOKUP($D5778,$J:$K,2,FALSE),VLOOKUP($E5778,'Daycare Packages'!$A:$G,7,FALSE)))</f>
        <v>25</v>
      </c>
      <c r="G5778" s="15"/>
      <c r="H5778" s="15">
        <f t="shared" si="204"/>
        <v>25</v>
      </c>
      <c r="I5778" s="198">
        <f t="shared" si="203"/>
        <v>5</v>
      </c>
    </row>
    <row r="5779" spans="1:9" x14ac:dyDescent="0.3">
      <c r="A5779" s="10">
        <v>43601</v>
      </c>
      <c r="B5779" s="11" t="s">
        <v>1311</v>
      </c>
      <c r="C5779" s="11" t="s">
        <v>1515</v>
      </c>
      <c r="D5779" s="11" t="s">
        <v>662</v>
      </c>
      <c r="E5779" s="11">
        <v>6829230</v>
      </c>
      <c r="F5779" s="15">
        <f>IF(ISBLANK($D5779),"",IF(ISBLANK($E5779),VLOOKUP($D5779,$J:$K,2,FALSE),VLOOKUP($E5779,'Daycare Packages'!$A:$G,7,FALSE)))</f>
        <v>23</v>
      </c>
      <c r="G5779" s="15"/>
      <c r="H5779" s="15">
        <f t="shared" si="204"/>
        <v>23</v>
      </c>
      <c r="I5779" s="198">
        <f t="shared" si="203"/>
        <v>5</v>
      </c>
    </row>
    <row r="5780" spans="1:9" x14ac:dyDescent="0.3">
      <c r="A5780" s="10">
        <v>43601</v>
      </c>
      <c r="B5780" s="11" t="s">
        <v>146</v>
      </c>
      <c r="C5780" s="11" t="s">
        <v>705</v>
      </c>
      <c r="D5780" s="11" t="s">
        <v>662</v>
      </c>
      <c r="E5780" s="11">
        <v>6690320</v>
      </c>
      <c r="F5780" s="15">
        <f>IF(ISBLANK($D5780),"",IF(ISBLANK($E5780),VLOOKUP($D5780,$J:$K,2,FALSE),VLOOKUP($E5780,'Daycare Packages'!$A:$G,7,FALSE)))</f>
        <v>22</v>
      </c>
      <c r="G5780" s="15"/>
      <c r="H5780" s="15">
        <f t="shared" si="204"/>
        <v>22</v>
      </c>
      <c r="I5780" s="198">
        <f t="shared" si="203"/>
        <v>5</v>
      </c>
    </row>
    <row r="5781" spans="1:9" x14ac:dyDescent="0.3">
      <c r="A5781" s="10">
        <v>43601</v>
      </c>
      <c r="B5781" s="11" t="s">
        <v>1483</v>
      </c>
      <c r="C5781" s="11" t="s">
        <v>1484</v>
      </c>
      <c r="D5781" s="11" t="s">
        <v>662</v>
      </c>
      <c r="E5781" s="11">
        <v>6858872</v>
      </c>
      <c r="F5781" s="15">
        <f>IF(ISBLANK($D5781),"",IF(ISBLANK($E5781),VLOOKUP($D5781,$J:$K,2,FALSE),VLOOKUP($E5781,'Daycare Packages'!$A:$G,7,FALSE)))</f>
        <v>27</v>
      </c>
      <c r="G5781" s="15"/>
      <c r="H5781" s="15">
        <f t="shared" si="204"/>
        <v>27</v>
      </c>
      <c r="I5781" s="198">
        <f t="shared" si="203"/>
        <v>5</v>
      </c>
    </row>
    <row r="5782" spans="1:9" x14ac:dyDescent="0.3">
      <c r="A5782" s="10">
        <v>43601</v>
      </c>
      <c r="B5782" s="11" t="s">
        <v>1005</v>
      </c>
      <c r="C5782" s="11" t="s">
        <v>1006</v>
      </c>
      <c r="D5782" s="11" t="s">
        <v>662</v>
      </c>
      <c r="F5782" s="15">
        <f>IF(ISBLANK($D5782),"",IF(ISBLANK($E5782),VLOOKUP($D5782,$J:$K,2,FALSE),VLOOKUP($E5782,'Daycare Packages'!$A:$G,7,FALSE)))</f>
        <v>30</v>
      </c>
      <c r="G5782" s="15"/>
      <c r="H5782" s="15">
        <f t="shared" si="204"/>
        <v>30</v>
      </c>
      <c r="I5782" s="198">
        <f t="shared" si="203"/>
        <v>5</v>
      </c>
    </row>
    <row r="5783" spans="1:9" x14ac:dyDescent="0.3">
      <c r="A5783" s="10">
        <v>43601</v>
      </c>
      <c r="B5783" s="11" t="s">
        <v>922</v>
      </c>
      <c r="C5783" s="11" t="s">
        <v>1518</v>
      </c>
      <c r="D5783" s="11" t="s">
        <v>662</v>
      </c>
      <c r="E5783" s="11">
        <v>6683718</v>
      </c>
      <c r="F5783" s="15">
        <f>IF(ISBLANK($D5783),"",IF(ISBLANK($E5783),VLOOKUP($D5783,$J:$K,2,FALSE),VLOOKUP($E5783,'Daycare Packages'!$A:$G,7,FALSE)))</f>
        <v>24</v>
      </c>
      <c r="G5783" s="15"/>
      <c r="H5783" s="15">
        <f t="shared" si="204"/>
        <v>24</v>
      </c>
      <c r="I5783" s="198">
        <f t="shared" si="203"/>
        <v>5</v>
      </c>
    </row>
    <row r="5784" spans="1:9" x14ac:dyDescent="0.3">
      <c r="A5784" s="10">
        <v>43601</v>
      </c>
      <c r="B5784" s="11" t="s">
        <v>167</v>
      </c>
      <c r="C5784" s="11" t="s">
        <v>726</v>
      </c>
      <c r="D5784" s="11" t="s">
        <v>662</v>
      </c>
      <c r="E5784" s="11">
        <v>6830544</v>
      </c>
      <c r="F5784" s="15">
        <f>IF(ISBLANK($D5784),"",IF(ISBLANK($E5784),VLOOKUP($D5784,$J:$K,2,FALSE),VLOOKUP($E5784,'Daycare Packages'!$A:$G,7,FALSE)))</f>
        <v>27</v>
      </c>
      <c r="G5784" s="15"/>
      <c r="H5784" s="15">
        <f t="shared" si="204"/>
        <v>27</v>
      </c>
      <c r="I5784" s="198">
        <f t="shared" si="203"/>
        <v>5</v>
      </c>
    </row>
    <row r="5785" spans="1:9" x14ac:dyDescent="0.3">
      <c r="A5785" s="10">
        <v>43601</v>
      </c>
      <c r="B5785" s="11" t="s">
        <v>167</v>
      </c>
      <c r="C5785" s="11" t="s">
        <v>467</v>
      </c>
      <c r="D5785" s="11" t="s">
        <v>662</v>
      </c>
      <c r="E5785" s="11">
        <v>6861944</v>
      </c>
      <c r="F5785" s="15">
        <f>IF(ISBLANK($D5785),"",IF(ISBLANK($E5785),VLOOKUP($D5785,$J:$K,2,FALSE),VLOOKUP($E5785,'Daycare Packages'!$A:$G,7,FALSE)))</f>
        <v>27</v>
      </c>
      <c r="G5785" s="15"/>
      <c r="H5785" s="15">
        <f t="shared" si="204"/>
        <v>27</v>
      </c>
      <c r="I5785" s="198">
        <f t="shared" si="203"/>
        <v>5</v>
      </c>
    </row>
    <row r="5786" spans="1:9" x14ac:dyDescent="0.3">
      <c r="A5786" s="10">
        <v>43601</v>
      </c>
      <c r="B5786" s="11" t="s">
        <v>1121</v>
      </c>
      <c r="C5786" s="11" t="s">
        <v>878</v>
      </c>
      <c r="D5786" s="11" t="s">
        <v>662</v>
      </c>
      <c r="E5786" s="11">
        <v>6792732</v>
      </c>
      <c r="F5786" s="15">
        <f>IF(ISBLANK($D5786),"",IF(ISBLANK($E5786),VLOOKUP($D5786,$J:$K,2,FALSE),VLOOKUP($E5786,'Daycare Packages'!$A:$G,7,FALSE)))</f>
        <v>25</v>
      </c>
      <c r="G5786" s="15"/>
      <c r="H5786" s="15">
        <f t="shared" si="204"/>
        <v>25</v>
      </c>
      <c r="I5786" s="198">
        <f t="shared" si="203"/>
        <v>5</v>
      </c>
    </row>
    <row r="5787" spans="1:9" x14ac:dyDescent="0.3">
      <c r="A5787" s="10">
        <v>43601</v>
      </c>
      <c r="B5787" s="11" t="s">
        <v>136</v>
      </c>
      <c r="C5787" s="11" t="s">
        <v>650</v>
      </c>
      <c r="D5787" s="11" t="s">
        <v>662</v>
      </c>
      <c r="E5787" s="11">
        <v>6842833</v>
      </c>
      <c r="F5787" s="15">
        <f>IF(ISBLANK($D5787),"",IF(ISBLANK($E5787),VLOOKUP($D5787,$J:$K,2,FALSE),VLOOKUP($E5787,'Daycare Packages'!$A:$G,7,FALSE)))</f>
        <v>26</v>
      </c>
      <c r="G5787" s="15"/>
      <c r="H5787" s="15">
        <f t="shared" si="204"/>
        <v>26</v>
      </c>
      <c r="I5787" s="198">
        <f t="shared" si="203"/>
        <v>5</v>
      </c>
    </row>
    <row r="5788" spans="1:9" x14ac:dyDescent="0.3">
      <c r="A5788" s="10">
        <v>43601</v>
      </c>
      <c r="B5788" s="11" t="s">
        <v>1465</v>
      </c>
      <c r="C5788" s="11" t="s">
        <v>910</v>
      </c>
      <c r="D5788" s="11" t="s">
        <v>662</v>
      </c>
      <c r="F5788" s="15">
        <f>IF(ISBLANK($D5788),"",IF(ISBLANK($E5788),VLOOKUP($D5788,$J:$K,2,FALSE),VLOOKUP($E5788,'Daycare Packages'!$A:$G,7,FALSE)))</f>
        <v>30</v>
      </c>
      <c r="G5788" s="15"/>
      <c r="H5788" s="15">
        <f t="shared" si="204"/>
        <v>30</v>
      </c>
      <c r="I5788" s="198">
        <f t="shared" si="203"/>
        <v>5</v>
      </c>
    </row>
    <row r="5789" spans="1:9" x14ac:dyDescent="0.3">
      <c r="A5789" s="10">
        <v>43601</v>
      </c>
      <c r="B5789" s="11" t="s">
        <v>830</v>
      </c>
      <c r="C5789" s="11" t="s">
        <v>831</v>
      </c>
      <c r="D5789" s="11" t="s">
        <v>662</v>
      </c>
      <c r="F5789" s="15">
        <f>IF(ISBLANK($D5789),"",IF(ISBLANK($E5789),VLOOKUP($D5789,$J:$K,2,FALSE),VLOOKUP($E5789,'Daycare Packages'!$A:$G,7,FALSE)))</f>
        <v>30</v>
      </c>
      <c r="G5789" s="15"/>
      <c r="H5789" s="15">
        <f t="shared" si="204"/>
        <v>30</v>
      </c>
      <c r="I5789" s="198">
        <f t="shared" si="203"/>
        <v>5</v>
      </c>
    </row>
    <row r="5790" spans="1:9" x14ac:dyDescent="0.3">
      <c r="A5790" s="10">
        <v>43601</v>
      </c>
      <c r="B5790" s="11" t="s">
        <v>766</v>
      </c>
      <c r="C5790" s="11" t="s">
        <v>767</v>
      </c>
      <c r="D5790" s="11" t="s">
        <v>662</v>
      </c>
      <c r="F5790" s="15">
        <f>IF(ISBLANK($D5790),"",IF(ISBLANK($E5790),VLOOKUP($D5790,$J:$K,2,FALSE),VLOOKUP($E5790,'Daycare Packages'!$A:$G,7,FALSE)))</f>
        <v>30</v>
      </c>
      <c r="G5790" s="15"/>
      <c r="H5790" s="15">
        <f t="shared" si="204"/>
        <v>30</v>
      </c>
      <c r="I5790" s="198">
        <f t="shared" si="203"/>
        <v>5</v>
      </c>
    </row>
    <row r="5791" spans="1:9" x14ac:dyDescent="0.3">
      <c r="A5791" s="10">
        <v>43601</v>
      </c>
      <c r="B5791" s="11" t="s">
        <v>210</v>
      </c>
      <c r="C5791" s="11" t="s">
        <v>460</v>
      </c>
      <c r="D5791" s="11" t="s">
        <v>662</v>
      </c>
      <c r="E5791" s="11">
        <v>6842140</v>
      </c>
      <c r="F5791" s="15">
        <f>IF(ISBLANK($D5791),"",IF(ISBLANK($E5791),VLOOKUP($D5791,$J:$K,2,FALSE),VLOOKUP($E5791,'Daycare Packages'!$A:$G,7,FALSE)))</f>
        <v>27</v>
      </c>
      <c r="G5791" s="15"/>
      <c r="H5791" s="15">
        <f t="shared" si="204"/>
        <v>27</v>
      </c>
      <c r="I5791" s="198">
        <f t="shared" si="203"/>
        <v>5</v>
      </c>
    </row>
    <row r="5792" spans="1:9" x14ac:dyDescent="0.3">
      <c r="A5792" s="10">
        <v>43601</v>
      </c>
      <c r="B5792" s="11" t="s">
        <v>210</v>
      </c>
      <c r="C5792" s="11" t="s">
        <v>916</v>
      </c>
      <c r="D5792" s="11" t="s">
        <v>662</v>
      </c>
      <c r="E5792" s="11">
        <v>6842140</v>
      </c>
      <c r="F5792" s="15">
        <f>IF(ISBLANK($D5792),"",IF(ISBLANK($E5792),VLOOKUP($D5792,$J:$K,2,FALSE),VLOOKUP($E5792,'Daycare Packages'!$A:$G,7,FALSE)))</f>
        <v>27</v>
      </c>
      <c r="G5792" s="15"/>
      <c r="H5792" s="15">
        <f t="shared" si="204"/>
        <v>27</v>
      </c>
      <c r="I5792" s="198">
        <f t="shared" si="203"/>
        <v>5</v>
      </c>
    </row>
    <row r="5793" spans="1:9" x14ac:dyDescent="0.3">
      <c r="A5793" s="10">
        <v>43601</v>
      </c>
      <c r="B5793" s="11" t="s">
        <v>732</v>
      </c>
      <c r="C5793" s="11" t="s">
        <v>733</v>
      </c>
      <c r="D5793" s="11" t="s">
        <v>662</v>
      </c>
      <c r="F5793" s="15">
        <f>IF(ISBLANK($D5793),"",IF(ISBLANK($E5793),VLOOKUP($D5793,$J:$K,2,FALSE),VLOOKUP($E5793,'Daycare Packages'!$A:$G,7,FALSE)))</f>
        <v>30</v>
      </c>
      <c r="G5793" s="15"/>
      <c r="H5793" s="15">
        <f t="shared" si="204"/>
        <v>30</v>
      </c>
      <c r="I5793" s="198">
        <f t="shared" si="203"/>
        <v>5</v>
      </c>
    </row>
    <row r="5794" spans="1:9" x14ac:dyDescent="0.3">
      <c r="A5794" s="10">
        <v>43601</v>
      </c>
      <c r="B5794" s="11" t="s">
        <v>820</v>
      </c>
      <c r="C5794" s="11" t="s">
        <v>402</v>
      </c>
      <c r="D5794" s="11" t="s">
        <v>662</v>
      </c>
      <c r="F5794" s="15">
        <f>IF(ISBLANK($D5794),"",IF(ISBLANK($E5794),VLOOKUP($D5794,$J:$K,2,FALSE),VLOOKUP($E5794,'Daycare Packages'!$A:$G,7,FALSE)))</f>
        <v>30</v>
      </c>
      <c r="G5794" s="15"/>
      <c r="H5794" s="15">
        <f t="shared" si="204"/>
        <v>30</v>
      </c>
      <c r="I5794" s="198">
        <f t="shared" si="203"/>
        <v>5</v>
      </c>
    </row>
    <row r="5795" spans="1:9" x14ac:dyDescent="0.3">
      <c r="A5795" s="10">
        <v>43601</v>
      </c>
      <c r="B5795" s="11" t="s">
        <v>1221</v>
      </c>
      <c r="C5795" s="11" t="s">
        <v>1242</v>
      </c>
      <c r="D5795" s="11" t="s">
        <v>662</v>
      </c>
      <c r="E5795" s="11">
        <v>6861908</v>
      </c>
      <c r="F5795" s="15">
        <f>IF(ISBLANK($D5795),"",IF(ISBLANK($E5795),VLOOKUP($D5795,$J:$K,2,FALSE),VLOOKUP($E5795,'Daycare Packages'!$A:$G,7,FALSE)))</f>
        <v>25</v>
      </c>
      <c r="G5795" s="15"/>
      <c r="H5795" s="15">
        <f t="shared" si="204"/>
        <v>25</v>
      </c>
      <c r="I5795" s="198">
        <f t="shared" si="203"/>
        <v>5</v>
      </c>
    </row>
    <row r="5796" spans="1:9" x14ac:dyDescent="0.3">
      <c r="A5796" s="10">
        <v>43601</v>
      </c>
      <c r="B5796" s="11" t="s">
        <v>114</v>
      </c>
      <c r="C5796" s="11" t="s">
        <v>789</v>
      </c>
      <c r="D5796" s="11" t="s">
        <v>662</v>
      </c>
      <c r="E5796" s="11">
        <v>6735275</v>
      </c>
      <c r="F5796" s="15">
        <f>IF(ISBLANK($D5796),"",IF(ISBLANK($E5796),VLOOKUP($D5796,$J:$K,2,FALSE),VLOOKUP($E5796,'Daycare Packages'!$A:$G,7,FALSE)))</f>
        <v>22</v>
      </c>
      <c r="G5796" s="15"/>
      <c r="H5796" s="15">
        <f t="shared" si="204"/>
        <v>22</v>
      </c>
      <c r="I5796" s="198">
        <f t="shared" si="203"/>
        <v>5</v>
      </c>
    </row>
    <row r="5797" spans="1:9" x14ac:dyDescent="0.3">
      <c r="A5797" s="10">
        <v>43601</v>
      </c>
      <c r="B5797" s="11" t="s">
        <v>218</v>
      </c>
      <c r="C5797" s="11" t="s">
        <v>738</v>
      </c>
      <c r="D5797" s="11" t="s">
        <v>662</v>
      </c>
      <c r="E5797" s="11">
        <v>6738002</v>
      </c>
      <c r="F5797" s="15">
        <f>IF(ISBLANK($D5797),"",IF(ISBLANK($E5797),VLOOKUP($D5797,$J:$K,2,FALSE),VLOOKUP($E5797,'Daycare Packages'!$A:$G,7,FALSE)))</f>
        <v>20</v>
      </c>
      <c r="G5797" s="15"/>
      <c r="H5797" s="15">
        <f t="shared" si="204"/>
        <v>20</v>
      </c>
      <c r="I5797" s="198">
        <f t="shared" si="203"/>
        <v>5</v>
      </c>
    </row>
    <row r="5798" spans="1:9" x14ac:dyDescent="0.3">
      <c r="A5798" s="10">
        <v>43601</v>
      </c>
      <c r="B5798" s="11" t="s">
        <v>218</v>
      </c>
      <c r="C5798" s="11" t="s">
        <v>737</v>
      </c>
      <c r="D5798" s="11" t="s">
        <v>662</v>
      </c>
      <c r="E5798" s="11">
        <v>6738002</v>
      </c>
      <c r="F5798" s="15">
        <f>IF(ISBLANK($D5798),"",IF(ISBLANK($E5798),VLOOKUP($D5798,$J:$K,2,FALSE),VLOOKUP($E5798,'Daycare Packages'!$A:$G,7,FALSE)))</f>
        <v>20</v>
      </c>
      <c r="G5798" s="15"/>
      <c r="H5798" s="15">
        <f t="shared" si="204"/>
        <v>20</v>
      </c>
      <c r="I5798" s="198">
        <f t="shared" si="203"/>
        <v>5</v>
      </c>
    </row>
    <row r="5799" spans="1:9" x14ac:dyDescent="0.3">
      <c r="A5799" s="10">
        <v>43601</v>
      </c>
      <c r="B5799" s="11" t="s">
        <v>208</v>
      </c>
      <c r="C5799" s="11" t="s">
        <v>507</v>
      </c>
      <c r="D5799" s="11" t="s">
        <v>662</v>
      </c>
      <c r="E5799" s="11">
        <v>6733427</v>
      </c>
      <c r="F5799" s="15">
        <f>IF(ISBLANK($D5799),"",IF(ISBLANK($E5799),VLOOKUP($D5799,$J:$K,2,FALSE),VLOOKUP($E5799,'Daycare Packages'!$A:$G,7,FALSE)))</f>
        <v>22</v>
      </c>
      <c r="G5799" s="15"/>
      <c r="H5799" s="15">
        <f t="shared" si="204"/>
        <v>22</v>
      </c>
      <c r="I5799" s="198">
        <f t="shared" si="203"/>
        <v>5</v>
      </c>
    </row>
    <row r="5800" spans="1:9" x14ac:dyDescent="0.3">
      <c r="A5800" s="10">
        <v>43601</v>
      </c>
      <c r="B5800" s="11" t="s">
        <v>153</v>
      </c>
      <c r="C5800" s="11" t="s">
        <v>1315</v>
      </c>
      <c r="D5800" s="11" t="s">
        <v>662</v>
      </c>
      <c r="E5800" s="11">
        <v>6733584</v>
      </c>
      <c r="F5800" s="15">
        <f>IF(ISBLANK($D5800),"",IF(ISBLANK($E5800),VLOOKUP($D5800,$J:$K,2,FALSE),VLOOKUP($E5800,'Daycare Packages'!$A:$G,7,FALSE)))</f>
        <v>26</v>
      </c>
      <c r="G5800" s="15"/>
      <c r="H5800" s="15">
        <f t="shared" si="204"/>
        <v>26</v>
      </c>
      <c r="I5800" s="198">
        <f t="shared" si="203"/>
        <v>5</v>
      </c>
    </row>
    <row r="5801" spans="1:9" x14ac:dyDescent="0.3">
      <c r="A5801" s="10">
        <v>43601</v>
      </c>
      <c r="B5801" s="11" t="s">
        <v>1321</v>
      </c>
      <c r="C5801" s="11" t="s">
        <v>1322</v>
      </c>
      <c r="D5801" s="11" t="s">
        <v>662</v>
      </c>
      <c r="E5801" s="11">
        <v>6860764</v>
      </c>
      <c r="F5801" s="15">
        <f>IF(ISBLANK($D5801),"",IF(ISBLANK($E5801),VLOOKUP($D5801,$J:$K,2,FALSE),VLOOKUP($E5801,'Daycare Packages'!$A:$G,7,FALSE)))</f>
        <v>27</v>
      </c>
      <c r="G5801" s="15"/>
      <c r="H5801" s="15">
        <f t="shared" si="204"/>
        <v>27</v>
      </c>
      <c r="I5801" s="198">
        <f t="shared" si="203"/>
        <v>5</v>
      </c>
    </row>
    <row r="5802" spans="1:9" x14ac:dyDescent="0.3">
      <c r="A5802" s="10">
        <v>43601</v>
      </c>
      <c r="B5802" s="11" t="s">
        <v>1321</v>
      </c>
      <c r="C5802" s="11" t="s">
        <v>1117</v>
      </c>
      <c r="D5802" s="11" t="s">
        <v>662</v>
      </c>
      <c r="E5802" s="11">
        <v>6860764</v>
      </c>
      <c r="F5802" s="15">
        <f>IF(ISBLANK($D5802),"",IF(ISBLANK($E5802),VLOOKUP($D5802,$J:$K,2,FALSE),VLOOKUP($E5802,'Daycare Packages'!$A:$G,7,FALSE)))</f>
        <v>27</v>
      </c>
      <c r="G5802" s="15"/>
      <c r="H5802" s="15">
        <f t="shared" si="204"/>
        <v>27</v>
      </c>
      <c r="I5802" s="198">
        <f t="shared" si="203"/>
        <v>5</v>
      </c>
    </row>
    <row r="5803" spans="1:9" x14ac:dyDescent="0.3">
      <c r="A5803" s="10">
        <v>43601</v>
      </c>
      <c r="B5803" s="11" t="s">
        <v>108</v>
      </c>
      <c r="C5803" s="11" t="s">
        <v>583</v>
      </c>
      <c r="D5803" s="11" t="s">
        <v>662</v>
      </c>
      <c r="E5803" s="11">
        <v>6717553</v>
      </c>
      <c r="F5803" s="15">
        <f>IF(ISBLANK($D5803),"",IF(ISBLANK($E5803),VLOOKUP($D5803,$J:$K,2,FALSE),VLOOKUP($E5803,'Daycare Packages'!$A:$G,7,FALSE)))</f>
        <v>26</v>
      </c>
      <c r="G5803" s="15"/>
      <c r="H5803" s="15">
        <f t="shared" si="204"/>
        <v>26</v>
      </c>
      <c r="I5803" s="198">
        <f t="shared" si="203"/>
        <v>5</v>
      </c>
    </row>
    <row r="5804" spans="1:9" x14ac:dyDescent="0.3">
      <c r="A5804" s="10">
        <v>43601</v>
      </c>
      <c r="B5804" s="11" t="s">
        <v>843</v>
      </c>
      <c r="C5804" s="11" t="s">
        <v>844</v>
      </c>
      <c r="D5804" s="11" t="s">
        <v>662</v>
      </c>
      <c r="E5804" s="11">
        <v>6846368</v>
      </c>
      <c r="F5804" s="15">
        <f>IF(ISBLANK($D5804),"",IF(ISBLANK($E5804),VLOOKUP($D5804,$J:$K,2,FALSE),VLOOKUP($E5804,'Daycare Packages'!$A:$G,7,FALSE)))</f>
        <v>23</v>
      </c>
      <c r="G5804" s="15"/>
      <c r="H5804" s="15">
        <f t="shared" si="204"/>
        <v>23</v>
      </c>
      <c r="I5804" s="198">
        <f t="shared" si="203"/>
        <v>5</v>
      </c>
    </row>
    <row r="5805" spans="1:9" x14ac:dyDescent="0.3">
      <c r="A5805" s="10">
        <v>43601</v>
      </c>
      <c r="B5805" s="11" t="s">
        <v>198</v>
      </c>
      <c r="C5805" s="11" t="s">
        <v>841</v>
      </c>
      <c r="D5805" s="11" t="s">
        <v>662</v>
      </c>
      <c r="E5805" s="11">
        <v>6785440</v>
      </c>
      <c r="F5805" s="15">
        <f>IF(ISBLANK($D5805),"",IF(ISBLANK($E5805),VLOOKUP($D5805,$J:$K,2,FALSE),VLOOKUP($E5805,'Daycare Packages'!$A:$G,7,FALSE)))</f>
        <v>27</v>
      </c>
      <c r="G5805" s="15"/>
      <c r="H5805" s="15">
        <f t="shared" si="204"/>
        <v>27</v>
      </c>
      <c r="I5805" s="198">
        <f t="shared" si="203"/>
        <v>5</v>
      </c>
    </row>
    <row r="5806" spans="1:9" x14ac:dyDescent="0.3">
      <c r="A5806" s="10">
        <v>43601</v>
      </c>
      <c r="B5806" s="11" t="s">
        <v>198</v>
      </c>
      <c r="C5806" s="11" t="s">
        <v>739</v>
      </c>
      <c r="D5806" s="11" t="s">
        <v>662</v>
      </c>
      <c r="E5806" s="11">
        <v>6785440</v>
      </c>
      <c r="F5806" s="15">
        <f>IF(ISBLANK($D5806),"",IF(ISBLANK($E5806),VLOOKUP($D5806,$J:$K,2,FALSE),VLOOKUP($E5806,'Daycare Packages'!$A:$G,7,FALSE)))</f>
        <v>27</v>
      </c>
      <c r="G5806" s="15"/>
      <c r="H5806" s="15">
        <f t="shared" si="204"/>
        <v>27</v>
      </c>
      <c r="I5806" s="198">
        <f t="shared" si="203"/>
        <v>5</v>
      </c>
    </row>
    <row r="5807" spans="1:9" x14ac:dyDescent="0.3">
      <c r="A5807" s="10">
        <v>43601</v>
      </c>
      <c r="B5807" s="11" t="s">
        <v>189</v>
      </c>
      <c r="C5807" s="11" t="s">
        <v>638</v>
      </c>
      <c r="D5807" s="11" t="s">
        <v>662</v>
      </c>
      <c r="E5807" s="11">
        <v>6725260</v>
      </c>
      <c r="F5807" s="15">
        <f>IF(ISBLANK($D5807),"",IF(ISBLANK($E5807),VLOOKUP($D5807,$J:$K,2,FALSE),VLOOKUP($E5807,'Daycare Packages'!$A:$G,7,FALSE)))</f>
        <v>22</v>
      </c>
      <c r="G5807" s="15"/>
      <c r="H5807" s="15">
        <f t="shared" si="204"/>
        <v>22</v>
      </c>
      <c r="I5807" s="198">
        <f t="shared" si="203"/>
        <v>5</v>
      </c>
    </row>
    <row r="5808" spans="1:9" x14ac:dyDescent="0.3">
      <c r="A5808" s="10">
        <v>43601</v>
      </c>
      <c r="B5808" s="11" t="s">
        <v>365</v>
      </c>
      <c r="C5808" s="11" t="s">
        <v>587</v>
      </c>
      <c r="D5808" s="11" t="s">
        <v>662</v>
      </c>
      <c r="F5808" s="15">
        <f>IF(ISBLANK($D5808),"",IF(ISBLANK($E5808),VLOOKUP($D5808,$J:$K,2,FALSE),VLOOKUP($E5808,'Daycare Packages'!$A:$G,7,FALSE)))</f>
        <v>30</v>
      </c>
      <c r="G5808" s="15"/>
      <c r="H5808" s="15">
        <f t="shared" si="204"/>
        <v>30</v>
      </c>
      <c r="I5808" s="198">
        <f t="shared" si="203"/>
        <v>5</v>
      </c>
    </row>
    <row r="5809" spans="1:9" x14ac:dyDescent="0.3">
      <c r="A5809" s="10">
        <v>43601</v>
      </c>
      <c r="B5809" s="11" t="s">
        <v>171</v>
      </c>
      <c r="C5809" s="11" t="s">
        <v>693</v>
      </c>
      <c r="D5809" s="11" t="s">
        <v>662</v>
      </c>
      <c r="E5809" s="11">
        <v>6804106</v>
      </c>
      <c r="F5809" s="15">
        <f>IF(ISBLANK($D5809),"",IF(ISBLANK($E5809),VLOOKUP($D5809,$J:$K,2,FALSE),VLOOKUP($E5809,'Daycare Packages'!$A:$G,7,FALSE)))</f>
        <v>26</v>
      </c>
      <c r="G5809" s="15"/>
      <c r="H5809" s="15">
        <f t="shared" si="204"/>
        <v>26</v>
      </c>
      <c r="I5809" s="198">
        <f t="shared" si="203"/>
        <v>5</v>
      </c>
    </row>
    <row r="5810" spans="1:9" x14ac:dyDescent="0.3">
      <c r="A5810" s="10">
        <v>43601</v>
      </c>
      <c r="B5810" s="11" t="s">
        <v>163</v>
      </c>
      <c r="C5810" s="11" t="s">
        <v>805</v>
      </c>
      <c r="D5810" s="11" t="s">
        <v>662</v>
      </c>
      <c r="E5810" s="11">
        <v>6859563</v>
      </c>
      <c r="F5810" s="15">
        <f>IF(ISBLANK($D5810),"",IF(ISBLANK($E5810),VLOOKUP($D5810,$J:$K,2,FALSE),VLOOKUP($E5810,'Daycare Packages'!$A:$G,7,FALSE)))</f>
        <v>27</v>
      </c>
      <c r="G5810" s="15"/>
      <c r="H5810" s="15">
        <f t="shared" si="204"/>
        <v>27</v>
      </c>
      <c r="I5810" s="198">
        <f t="shared" si="203"/>
        <v>5</v>
      </c>
    </row>
    <row r="5811" spans="1:9" x14ac:dyDescent="0.3">
      <c r="A5811" s="10">
        <v>43601</v>
      </c>
      <c r="B5811" s="11" t="s">
        <v>173</v>
      </c>
      <c r="C5811" s="11" t="s">
        <v>791</v>
      </c>
      <c r="D5811" s="11" t="s">
        <v>662</v>
      </c>
      <c r="E5811" s="11">
        <v>6805887</v>
      </c>
      <c r="F5811" s="15">
        <f>IF(ISBLANK($D5811),"",IF(ISBLANK($E5811),VLOOKUP($D5811,$J:$K,2,FALSE),VLOOKUP($E5811,'Daycare Packages'!$A:$G,7,FALSE)))</f>
        <v>25</v>
      </c>
      <c r="G5811" s="15"/>
      <c r="H5811" s="15">
        <f t="shared" si="204"/>
        <v>25</v>
      </c>
      <c r="I5811" s="198">
        <f t="shared" si="203"/>
        <v>5</v>
      </c>
    </row>
    <row r="5812" spans="1:9" x14ac:dyDescent="0.3">
      <c r="A5812" s="10">
        <v>43601</v>
      </c>
      <c r="B5812" s="11" t="s">
        <v>186</v>
      </c>
      <c r="C5812" s="11" t="s">
        <v>561</v>
      </c>
      <c r="D5812" s="11" t="s">
        <v>662</v>
      </c>
      <c r="E5812" s="11">
        <v>6723146</v>
      </c>
      <c r="F5812" s="15">
        <f>IF(ISBLANK($D5812),"",IF(ISBLANK($E5812),VLOOKUP($D5812,$J:$K,2,FALSE),VLOOKUP($E5812,'Daycare Packages'!$A:$G,7,FALSE)))</f>
        <v>22</v>
      </c>
      <c r="G5812" s="15"/>
      <c r="H5812" s="15">
        <f t="shared" si="204"/>
        <v>22</v>
      </c>
      <c r="I5812" s="198">
        <f t="shared" si="203"/>
        <v>5</v>
      </c>
    </row>
    <row r="5813" spans="1:9" x14ac:dyDescent="0.3">
      <c r="A5813" s="10">
        <v>43601</v>
      </c>
      <c r="B5813" s="11" t="s">
        <v>1354</v>
      </c>
      <c r="C5813" s="11" t="s">
        <v>402</v>
      </c>
      <c r="D5813" s="11" t="s">
        <v>662</v>
      </c>
      <c r="E5813" s="11">
        <v>6841489</v>
      </c>
      <c r="F5813" s="15">
        <f>IF(ISBLANK($D5813),"",IF(ISBLANK($E5813),VLOOKUP($D5813,$J:$K,2,FALSE),VLOOKUP($E5813,'Daycare Packages'!$A:$G,7,FALSE)))</f>
        <v>27</v>
      </c>
      <c r="G5813" s="15"/>
      <c r="H5813" s="15">
        <f t="shared" si="204"/>
        <v>27</v>
      </c>
      <c r="I5813" s="198">
        <f t="shared" si="203"/>
        <v>5</v>
      </c>
    </row>
    <row r="5814" spans="1:9" x14ac:dyDescent="0.3">
      <c r="A5814" s="10">
        <v>43601</v>
      </c>
      <c r="B5814" s="11" t="s">
        <v>1516</v>
      </c>
      <c r="C5814" s="11" t="s">
        <v>685</v>
      </c>
      <c r="D5814" s="11" t="s">
        <v>662</v>
      </c>
      <c r="E5814" s="11">
        <v>6820021</v>
      </c>
      <c r="F5814" s="15">
        <f>IF(ISBLANK($D5814),"",IF(ISBLANK($E5814),VLOOKUP($D5814,$J:$K,2,FALSE),VLOOKUP($E5814,'Daycare Packages'!$A:$G,7,FALSE)))</f>
        <v>20.7</v>
      </c>
      <c r="G5814" s="15"/>
      <c r="H5814" s="15">
        <f t="shared" si="204"/>
        <v>20.7</v>
      </c>
      <c r="I5814" s="198">
        <f t="shared" si="203"/>
        <v>5</v>
      </c>
    </row>
    <row r="5815" spans="1:9" x14ac:dyDescent="0.3">
      <c r="A5815" s="10">
        <v>43601</v>
      </c>
      <c r="B5815" s="11" t="s">
        <v>228</v>
      </c>
      <c r="C5815" s="11" t="s">
        <v>554</v>
      </c>
      <c r="D5815" s="11" t="s">
        <v>662</v>
      </c>
      <c r="F5815" s="15">
        <f>IF(ISBLANK($D5815),"",IF(ISBLANK($E5815),VLOOKUP($D5815,$J:$K,2,FALSE),VLOOKUP($E5815,'Daycare Packages'!$A:$G,7,FALSE)))</f>
        <v>30</v>
      </c>
      <c r="G5815" s="15"/>
      <c r="H5815" s="15">
        <f t="shared" si="204"/>
        <v>30</v>
      </c>
      <c r="I5815" s="198">
        <f t="shared" si="203"/>
        <v>5</v>
      </c>
    </row>
    <row r="5816" spans="1:9" x14ac:dyDescent="0.3">
      <c r="A5816" s="10">
        <v>43601</v>
      </c>
      <c r="B5816" s="11" t="s">
        <v>751</v>
      </c>
      <c r="C5816" s="11" t="s">
        <v>752</v>
      </c>
      <c r="D5816" s="11" t="s">
        <v>662</v>
      </c>
      <c r="F5816" s="15">
        <f>IF(ISBLANK($D5816),"",IF(ISBLANK($E5816),VLOOKUP($D5816,$J:$K,2,FALSE),VLOOKUP($E5816,'Daycare Packages'!$A:$G,7,FALSE)))</f>
        <v>30</v>
      </c>
      <c r="G5816" s="15"/>
      <c r="H5816" s="15">
        <f t="shared" si="204"/>
        <v>30</v>
      </c>
      <c r="I5816" s="198">
        <f t="shared" si="203"/>
        <v>5</v>
      </c>
    </row>
    <row r="5817" spans="1:9" x14ac:dyDescent="0.3">
      <c r="A5817" s="10">
        <v>43601</v>
      </c>
      <c r="B5817" s="11" t="s">
        <v>215</v>
      </c>
      <c r="C5817" s="11" t="s">
        <v>1517</v>
      </c>
      <c r="D5817" s="11" t="s">
        <v>662</v>
      </c>
      <c r="E5817" s="11">
        <v>6860747</v>
      </c>
      <c r="F5817" s="15">
        <f>IF(ISBLANK($D5817),"",IF(ISBLANK($E5817),VLOOKUP($D5817,$J:$K,2,FALSE),VLOOKUP($E5817,'Daycare Packages'!$A:$G,7,FALSE)))</f>
        <v>27</v>
      </c>
      <c r="G5817" s="15"/>
      <c r="H5817" s="15">
        <f t="shared" si="204"/>
        <v>27</v>
      </c>
      <c r="I5817" s="198">
        <f t="shared" si="203"/>
        <v>5</v>
      </c>
    </row>
    <row r="5818" spans="1:9" x14ac:dyDescent="0.3">
      <c r="A5818" s="10">
        <v>43601</v>
      </c>
      <c r="B5818" s="11" t="s">
        <v>730</v>
      </c>
      <c r="C5818" s="11" t="s">
        <v>731</v>
      </c>
      <c r="D5818" s="11" t="s">
        <v>662</v>
      </c>
      <c r="F5818" s="15">
        <f>IF(ISBLANK($D5818),"",IF(ISBLANK($E5818),VLOOKUP($D5818,$J:$K,2,FALSE),VLOOKUP($E5818,'Daycare Packages'!$A:$G,7,FALSE)))</f>
        <v>30</v>
      </c>
      <c r="G5818" s="15"/>
      <c r="H5818" s="15">
        <f t="shared" si="204"/>
        <v>30</v>
      </c>
      <c r="I5818" s="198">
        <f t="shared" si="203"/>
        <v>5</v>
      </c>
    </row>
    <row r="5819" spans="1:9" x14ac:dyDescent="0.3">
      <c r="A5819" s="10">
        <v>43601</v>
      </c>
      <c r="B5819" s="11" t="s">
        <v>340</v>
      </c>
      <c r="C5819" s="11" t="s">
        <v>745</v>
      </c>
      <c r="D5819" s="11" t="s">
        <v>662</v>
      </c>
      <c r="E5819" s="11">
        <v>6861119</v>
      </c>
      <c r="F5819" s="15">
        <f>IF(ISBLANK($D5819),"",IF(ISBLANK($E5819),VLOOKUP($D5819,$J:$K,2,FALSE),VLOOKUP($E5819,'Daycare Packages'!$A:$G,7,FALSE)))</f>
        <v>0</v>
      </c>
      <c r="G5819" s="15"/>
      <c r="H5819" s="15">
        <f t="shared" si="204"/>
        <v>0</v>
      </c>
      <c r="I5819" s="198">
        <f t="shared" si="203"/>
        <v>5</v>
      </c>
    </row>
    <row r="5820" spans="1:9" x14ac:dyDescent="0.3">
      <c r="A5820" s="10">
        <v>43601</v>
      </c>
      <c r="B5820" s="11" t="s">
        <v>340</v>
      </c>
      <c r="C5820" s="11" t="s">
        <v>746</v>
      </c>
      <c r="D5820" s="11" t="s">
        <v>662</v>
      </c>
      <c r="E5820" s="11">
        <v>6861119</v>
      </c>
      <c r="F5820" s="15">
        <f>IF(ISBLANK($D5820),"",IF(ISBLANK($E5820),VLOOKUP($D5820,$J:$K,2,FALSE),VLOOKUP($E5820,'Daycare Packages'!$A:$G,7,FALSE)))</f>
        <v>0</v>
      </c>
      <c r="G5820" s="15"/>
      <c r="H5820" s="15">
        <f t="shared" si="204"/>
        <v>0</v>
      </c>
      <c r="I5820" s="198">
        <f t="shared" si="203"/>
        <v>5</v>
      </c>
    </row>
    <row r="5821" spans="1:9" x14ac:dyDescent="0.3">
      <c r="A5821" s="10">
        <v>43601</v>
      </c>
      <c r="B5821" s="11" t="s">
        <v>156</v>
      </c>
      <c r="C5821" s="11" t="s">
        <v>479</v>
      </c>
      <c r="D5821" s="11" t="s">
        <v>662</v>
      </c>
      <c r="E5821" s="11">
        <v>6798024</v>
      </c>
      <c r="F5821" s="15">
        <f>IF(ISBLANK($D5821),"",IF(ISBLANK($E5821),VLOOKUP($D5821,$J:$K,2,FALSE),VLOOKUP($E5821,'Daycare Packages'!$A:$G,7,FALSE)))</f>
        <v>23</v>
      </c>
      <c r="G5821" s="15"/>
      <c r="H5821" s="15">
        <f t="shared" si="204"/>
        <v>23</v>
      </c>
      <c r="I5821" s="198">
        <f t="shared" si="203"/>
        <v>5</v>
      </c>
    </row>
    <row r="5822" spans="1:9" x14ac:dyDescent="0.3">
      <c r="A5822" s="10">
        <v>43601</v>
      </c>
      <c r="B5822" s="11" t="s">
        <v>663</v>
      </c>
      <c r="C5822" s="11" t="s">
        <v>665</v>
      </c>
      <c r="D5822" s="11" t="s">
        <v>662</v>
      </c>
      <c r="F5822" s="15">
        <f>IF(ISBLANK($D5822),"",IF(ISBLANK($E5822),VLOOKUP($D5822,$J:$K,2,FALSE),VLOOKUP($E5822,'Daycare Packages'!$A:$G,7,FALSE)))</f>
        <v>30</v>
      </c>
      <c r="G5822" s="15"/>
      <c r="H5822" s="15">
        <f>IF(ISBLANK(D5822),"",SUM(F5822:G5822))</f>
        <v>30</v>
      </c>
      <c r="I5822" s="198">
        <f t="shared" si="203"/>
        <v>5</v>
      </c>
    </row>
    <row r="5823" spans="1:9" x14ac:dyDescent="0.3">
      <c r="A5823" s="55">
        <v>43601</v>
      </c>
      <c r="B5823" s="56" t="s">
        <v>663</v>
      </c>
      <c r="C5823" s="56" t="s">
        <v>664</v>
      </c>
      <c r="D5823" s="56" t="s">
        <v>662</v>
      </c>
      <c r="E5823" s="56"/>
      <c r="F5823" s="59">
        <f>IF(ISBLANK($D5823),"",IF(ISBLANK($E5823),VLOOKUP($D5823,$J:$K,2,FALSE),VLOOKUP($E5823,'Daycare Packages'!$A:$G,7,FALSE)))</f>
        <v>30</v>
      </c>
      <c r="G5823" s="59"/>
      <c r="H5823" s="59">
        <f t="shared" si="204"/>
        <v>30</v>
      </c>
      <c r="I5823" s="198">
        <f t="shared" si="203"/>
        <v>5</v>
      </c>
    </row>
    <row r="5824" spans="1:9" x14ac:dyDescent="0.3">
      <c r="A5824" s="10">
        <v>43602</v>
      </c>
      <c r="B5824" s="11" t="s">
        <v>1521</v>
      </c>
      <c r="C5824" s="11" t="s">
        <v>1522</v>
      </c>
      <c r="D5824" s="11" t="s">
        <v>671</v>
      </c>
      <c r="F5824" s="15">
        <f>IF(ISBLANK($D5824),"",IF(ISBLANK($E5824),VLOOKUP($D5824,$J:$K,2,FALSE),VLOOKUP($E5824,'Daycare Packages'!$A:$G,7,FALSE)))</f>
        <v>0</v>
      </c>
      <c r="G5824" s="15"/>
      <c r="H5824" s="15">
        <f t="shared" si="204"/>
        <v>0</v>
      </c>
      <c r="I5824" s="198">
        <f t="shared" si="203"/>
        <v>5</v>
      </c>
    </row>
    <row r="5825" spans="1:9" x14ac:dyDescent="0.3">
      <c r="A5825" s="10">
        <v>43602</v>
      </c>
      <c r="B5825" s="11" t="s">
        <v>185</v>
      </c>
      <c r="C5825" s="11" t="s">
        <v>670</v>
      </c>
      <c r="D5825" s="11" t="s">
        <v>659</v>
      </c>
      <c r="E5825" s="11">
        <v>6734074</v>
      </c>
      <c r="F5825" s="15">
        <f>IF(ISBLANK($D5825),"",IF(ISBLANK($E5825),VLOOKUP($D5825,$J:$K,2,FALSE),VLOOKUP($E5825,'Daycare Packages'!$A:$G,7,FALSE)))</f>
        <v>17</v>
      </c>
      <c r="G5825" s="15"/>
      <c r="H5825" s="15">
        <f t="shared" si="204"/>
        <v>17</v>
      </c>
      <c r="I5825" s="198">
        <f t="shared" si="203"/>
        <v>5</v>
      </c>
    </row>
    <row r="5826" spans="1:9" x14ac:dyDescent="0.3">
      <c r="A5826" s="10">
        <v>43602</v>
      </c>
      <c r="B5826" s="11" t="s">
        <v>1165</v>
      </c>
      <c r="C5826" s="11" t="s">
        <v>1166</v>
      </c>
      <c r="D5826" s="11" t="s">
        <v>659</v>
      </c>
      <c r="E5826" s="11">
        <v>6860818</v>
      </c>
      <c r="F5826" s="15">
        <f>IF(ISBLANK($D5826),"",IF(ISBLANK($E5826),VLOOKUP($D5826,$J:$K,2,FALSE),VLOOKUP($E5826,'Daycare Packages'!$A:$G,7,FALSE)))</f>
        <v>18</v>
      </c>
      <c r="G5826" s="15"/>
      <c r="H5826" s="15">
        <f t="shared" si="204"/>
        <v>18</v>
      </c>
      <c r="I5826" s="198">
        <f t="shared" si="203"/>
        <v>5</v>
      </c>
    </row>
    <row r="5827" spans="1:9" x14ac:dyDescent="0.3">
      <c r="A5827" s="10">
        <v>43602</v>
      </c>
      <c r="B5827" s="11" t="s">
        <v>190</v>
      </c>
      <c r="C5827" s="11" t="s">
        <v>718</v>
      </c>
      <c r="D5827" s="11" t="s">
        <v>659</v>
      </c>
      <c r="F5827" s="15">
        <f>IF(ISBLANK($D5827),"",IF(ISBLANK($E5827),VLOOKUP($D5827,$J:$K,2,FALSE),VLOOKUP($E5827,'Daycare Packages'!$A:$G,7,FALSE)))</f>
        <v>20</v>
      </c>
      <c r="G5827" s="15"/>
      <c r="H5827" s="15">
        <f t="shared" si="204"/>
        <v>20</v>
      </c>
      <c r="I5827" s="198">
        <f t="shared" ref="I5827:I5890" si="205">IF(A5827="",0,MONTH(A5827))</f>
        <v>5</v>
      </c>
    </row>
    <row r="5828" spans="1:9" x14ac:dyDescent="0.3">
      <c r="A5828" s="10">
        <v>43602</v>
      </c>
      <c r="B5828" s="11" t="s">
        <v>459</v>
      </c>
      <c r="C5828" s="11" t="s">
        <v>460</v>
      </c>
      <c r="D5828" s="11" t="s">
        <v>662</v>
      </c>
      <c r="F5828" s="15">
        <f>IF(ISBLANK($D5828),"",IF(ISBLANK($E5828),VLOOKUP($D5828,$J:$K,2,FALSE),VLOOKUP($E5828,'Daycare Packages'!$A:$G,7,FALSE)))</f>
        <v>30</v>
      </c>
      <c r="G5828" s="15"/>
      <c r="H5828" s="15">
        <f t="shared" si="204"/>
        <v>30</v>
      </c>
      <c r="I5828" s="198">
        <f t="shared" si="205"/>
        <v>5</v>
      </c>
    </row>
    <row r="5829" spans="1:9" x14ac:dyDescent="0.3">
      <c r="A5829" s="10">
        <v>43602</v>
      </c>
      <c r="B5829" s="11" t="s">
        <v>1049</v>
      </c>
      <c r="C5829" s="11" t="s">
        <v>1146</v>
      </c>
      <c r="D5829" s="11" t="s">
        <v>662</v>
      </c>
      <c r="F5829" s="15">
        <f>IF(ISBLANK($D5829),"",IF(ISBLANK($E5829),VLOOKUP($D5829,$J:$K,2,FALSE),VLOOKUP($E5829,'Daycare Packages'!$A:$G,7,FALSE)))</f>
        <v>30</v>
      </c>
      <c r="G5829" s="15"/>
      <c r="H5829" s="15">
        <f t="shared" si="204"/>
        <v>30</v>
      </c>
      <c r="I5829" s="198">
        <f t="shared" si="205"/>
        <v>5</v>
      </c>
    </row>
    <row r="5830" spans="1:9" x14ac:dyDescent="0.3">
      <c r="A5830" s="10">
        <v>43602</v>
      </c>
      <c r="B5830" s="11" t="s">
        <v>300</v>
      </c>
      <c r="C5830" s="11" t="s">
        <v>1455</v>
      </c>
      <c r="D5830" s="11" t="s">
        <v>662</v>
      </c>
      <c r="F5830" s="15">
        <f>IF(ISBLANK($D5830),"",IF(ISBLANK($E5830),VLOOKUP($D5830,$J:$K,2,FALSE),VLOOKUP($E5830,'Daycare Packages'!$A:$G,7,FALSE)))</f>
        <v>30</v>
      </c>
      <c r="G5830" s="15"/>
      <c r="H5830" s="15">
        <f t="shared" si="204"/>
        <v>30</v>
      </c>
      <c r="I5830" s="198">
        <f t="shared" si="205"/>
        <v>5</v>
      </c>
    </row>
    <row r="5831" spans="1:9" x14ac:dyDescent="0.3">
      <c r="A5831" s="10">
        <v>43602</v>
      </c>
      <c r="B5831" s="11" t="s">
        <v>300</v>
      </c>
      <c r="C5831" s="11" t="s">
        <v>507</v>
      </c>
      <c r="D5831" s="11" t="s">
        <v>662</v>
      </c>
      <c r="F5831" s="15">
        <f>IF(ISBLANK($D5831),"",IF(ISBLANK($E5831),VLOOKUP($D5831,$J:$K,2,FALSE),VLOOKUP($E5831,'Daycare Packages'!$A:$G,7,FALSE)))</f>
        <v>30</v>
      </c>
      <c r="G5831" s="15"/>
      <c r="H5831" s="15">
        <f t="shared" si="204"/>
        <v>30</v>
      </c>
      <c r="I5831" s="198">
        <f t="shared" si="205"/>
        <v>5</v>
      </c>
    </row>
    <row r="5832" spans="1:9" x14ac:dyDescent="0.3">
      <c r="A5832" s="10">
        <v>43602</v>
      </c>
      <c r="B5832" s="11" t="s">
        <v>300</v>
      </c>
      <c r="C5832" s="11" t="s">
        <v>759</v>
      </c>
      <c r="D5832" s="11" t="s">
        <v>662</v>
      </c>
      <c r="F5832" s="15">
        <f>IF(ISBLANK($D5832),"",IF(ISBLANK($E5832),VLOOKUP($D5832,$J:$K,2,FALSE),VLOOKUP($E5832,'Daycare Packages'!$A:$G,7,FALSE)))</f>
        <v>30</v>
      </c>
      <c r="G5832" s="15"/>
      <c r="H5832" s="15">
        <f t="shared" si="204"/>
        <v>30</v>
      </c>
      <c r="I5832" s="198">
        <f t="shared" si="205"/>
        <v>5</v>
      </c>
    </row>
    <row r="5833" spans="1:9" x14ac:dyDescent="0.3">
      <c r="A5833" s="10">
        <v>43602</v>
      </c>
      <c r="B5833" s="11" t="s">
        <v>127</v>
      </c>
      <c r="C5833" s="11" t="s">
        <v>715</v>
      </c>
      <c r="D5833" s="11" t="s">
        <v>662</v>
      </c>
      <c r="F5833" s="15">
        <f>IF(ISBLANK($D5833),"",IF(ISBLANK($E5833),VLOOKUP($D5833,$J:$K,2,FALSE),VLOOKUP($E5833,'Daycare Packages'!$A:$G,7,FALSE)))</f>
        <v>30</v>
      </c>
      <c r="G5833" s="15"/>
      <c r="H5833" s="60">
        <f t="shared" si="204"/>
        <v>30</v>
      </c>
      <c r="I5833" s="198">
        <f t="shared" si="205"/>
        <v>5</v>
      </c>
    </row>
    <row r="5834" spans="1:9" x14ac:dyDescent="0.3">
      <c r="A5834" s="10">
        <v>43602</v>
      </c>
      <c r="B5834" s="11" t="s">
        <v>855</v>
      </c>
      <c r="C5834" s="11" t="s">
        <v>856</v>
      </c>
      <c r="D5834" s="11" t="s">
        <v>662</v>
      </c>
      <c r="F5834" s="15">
        <f>IF(ISBLANK($D5834),"",IF(ISBLANK($E5834),VLOOKUP($D5834,$J:$K,2,FALSE),VLOOKUP($E5834,'Daycare Packages'!$A:$G,7,FALSE)))</f>
        <v>30</v>
      </c>
      <c r="G5834" s="15"/>
      <c r="H5834" s="15">
        <f t="shared" ref="H5834:H5897" si="206">IF(ISBLANK(D5834),"",SUM(F5834:G5834))</f>
        <v>30</v>
      </c>
      <c r="I5834" s="198">
        <f t="shared" si="205"/>
        <v>5</v>
      </c>
    </row>
    <row r="5835" spans="1:9" x14ac:dyDescent="0.3">
      <c r="A5835" s="10">
        <v>43602</v>
      </c>
      <c r="B5835" s="11" t="s">
        <v>1465</v>
      </c>
      <c r="C5835" s="11" t="s">
        <v>910</v>
      </c>
      <c r="D5835" s="11" t="s">
        <v>662</v>
      </c>
      <c r="F5835" s="15">
        <f>IF(ISBLANK($D5835),"",IF(ISBLANK($E5835),VLOOKUP($D5835,$J:$K,2,FALSE),VLOOKUP($E5835,'Daycare Packages'!$A:$G,7,FALSE)))</f>
        <v>30</v>
      </c>
      <c r="G5835" s="15"/>
      <c r="H5835" s="15">
        <f t="shared" si="206"/>
        <v>30</v>
      </c>
      <c r="I5835" s="198">
        <f t="shared" si="205"/>
        <v>5</v>
      </c>
    </row>
    <row r="5836" spans="1:9" x14ac:dyDescent="0.3">
      <c r="A5836" s="10">
        <v>43602</v>
      </c>
      <c r="B5836" s="11" t="s">
        <v>139</v>
      </c>
      <c r="C5836" s="11" t="s">
        <v>867</v>
      </c>
      <c r="D5836" s="11" t="s">
        <v>662</v>
      </c>
      <c r="F5836" s="15">
        <f>IF(ISBLANK($D5836),"",IF(ISBLANK($E5836),VLOOKUP($D5836,$J:$K,2,FALSE),VLOOKUP($E5836,'Daycare Packages'!$A:$G,7,FALSE)))</f>
        <v>30</v>
      </c>
      <c r="G5836" s="15"/>
      <c r="H5836" s="15">
        <f t="shared" si="206"/>
        <v>30</v>
      </c>
      <c r="I5836" s="198">
        <f t="shared" si="205"/>
        <v>5</v>
      </c>
    </row>
    <row r="5837" spans="1:9" x14ac:dyDescent="0.3">
      <c r="A5837" s="10">
        <v>43602</v>
      </c>
      <c r="B5837" s="11" t="s">
        <v>197</v>
      </c>
      <c r="C5837" s="11" t="s">
        <v>754</v>
      </c>
      <c r="D5837" s="11" t="s">
        <v>662</v>
      </c>
      <c r="E5837" s="11">
        <v>6848013</v>
      </c>
      <c r="F5837" s="15">
        <f>IF(ISBLANK($D5837),"",IF(ISBLANK($E5837),VLOOKUP($D5837,$J:$K,2,FALSE),VLOOKUP($E5837,'Daycare Packages'!$A:$G,7,FALSE)))</f>
        <v>27</v>
      </c>
      <c r="G5837" s="15"/>
      <c r="H5837" s="15">
        <f t="shared" si="206"/>
        <v>27</v>
      </c>
      <c r="I5837" s="198">
        <f t="shared" si="205"/>
        <v>5</v>
      </c>
    </row>
    <row r="5838" spans="1:9" x14ac:dyDescent="0.3">
      <c r="A5838" s="10">
        <v>43602</v>
      </c>
      <c r="B5838" s="11" t="s">
        <v>751</v>
      </c>
      <c r="C5838" s="11" t="s">
        <v>752</v>
      </c>
      <c r="D5838" s="11" t="s">
        <v>662</v>
      </c>
      <c r="F5838" s="15">
        <f>IF(ISBLANK($D5838),"",IF(ISBLANK($E5838),VLOOKUP($D5838,$J:$K,2,FALSE),VLOOKUP($E5838,'Daycare Packages'!$A:$G,7,FALSE)))</f>
        <v>30</v>
      </c>
      <c r="G5838" s="15"/>
      <c r="H5838" s="15">
        <f t="shared" si="206"/>
        <v>30</v>
      </c>
      <c r="I5838" s="198">
        <f t="shared" si="205"/>
        <v>5</v>
      </c>
    </row>
    <row r="5839" spans="1:9" x14ac:dyDescent="0.3">
      <c r="A5839" s="10">
        <v>43602</v>
      </c>
      <c r="B5839" s="11" t="s">
        <v>845</v>
      </c>
      <c r="C5839" s="11" t="s">
        <v>846</v>
      </c>
      <c r="D5839" s="11" t="s">
        <v>662</v>
      </c>
      <c r="F5839" s="15">
        <f>IF(ISBLANK($D5839),"",IF(ISBLANK($E5839),VLOOKUP($D5839,$J:$K,2,FALSE),VLOOKUP($E5839,'Daycare Packages'!$A:$G,7,FALSE)))</f>
        <v>30</v>
      </c>
      <c r="G5839" s="15"/>
      <c r="H5839" s="15">
        <f t="shared" si="206"/>
        <v>30</v>
      </c>
      <c r="I5839" s="198">
        <f t="shared" si="205"/>
        <v>5</v>
      </c>
    </row>
    <row r="5840" spans="1:9" x14ac:dyDescent="0.3">
      <c r="A5840" s="10">
        <v>43602</v>
      </c>
      <c r="B5840" s="11" t="s">
        <v>182</v>
      </c>
      <c r="C5840" s="11" t="s">
        <v>685</v>
      </c>
      <c r="D5840" s="11" t="s">
        <v>662</v>
      </c>
      <c r="E5840" s="11">
        <v>6820021</v>
      </c>
      <c r="F5840" s="15">
        <f>IF(ISBLANK($D5840),"",IF(ISBLANK($E5840),VLOOKUP($D5840,$J:$K,2,FALSE),VLOOKUP($E5840,'Daycare Packages'!$A:$G,7,FALSE)))</f>
        <v>20.7</v>
      </c>
      <c r="G5840" s="15"/>
      <c r="H5840" s="15">
        <f t="shared" si="206"/>
        <v>20.7</v>
      </c>
      <c r="I5840" s="198">
        <f t="shared" si="205"/>
        <v>5</v>
      </c>
    </row>
    <row r="5841" spans="1:9" x14ac:dyDescent="0.3">
      <c r="A5841" s="10">
        <v>43602</v>
      </c>
      <c r="B5841" s="11" t="s">
        <v>1298</v>
      </c>
      <c r="C5841" s="11" t="s">
        <v>764</v>
      </c>
      <c r="D5841" s="11" t="s">
        <v>662</v>
      </c>
      <c r="F5841" s="15">
        <f>IF(ISBLANK($D5841),"",IF(ISBLANK($E5841),VLOOKUP($D5841,$J:$K,2,FALSE),VLOOKUP($E5841,'Daycare Packages'!$A:$G,7,FALSE)))</f>
        <v>30</v>
      </c>
      <c r="G5841" s="15"/>
      <c r="H5841" s="15">
        <f t="shared" si="206"/>
        <v>30</v>
      </c>
      <c r="I5841" s="198">
        <f t="shared" si="205"/>
        <v>5</v>
      </c>
    </row>
    <row r="5842" spans="1:9" x14ac:dyDescent="0.3">
      <c r="A5842" s="10">
        <v>43602</v>
      </c>
      <c r="B5842" s="11" t="s">
        <v>138</v>
      </c>
      <c r="C5842" s="11" t="s">
        <v>573</v>
      </c>
      <c r="D5842" s="11" t="s">
        <v>662</v>
      </c>
      <c r="E5842" s="11">
        <v>6803103</v>
      </c>
      <c r="F5842" s="15">
        <f>IF(ISBLANK($D5842),"",IF(ISBLANK($E5842),VLOOKUP($D5842,$J:$K,2,FALSE),VLOOKUP($E5842,'Daycare Packages'!$A:$G,7,FALSE)))</f>
        <v>23</v>
      </c>
      <c r="G5842" s="15"/>
      <c r="H5842" s="15">
        <f t="shared" si="206"/>
        <v>23</v>
      </c>
      <c r="I5842" s="198">
        <f t="shared" si="205"/>
        <v>5</v>
      </c>
    </row>
    <row r="5843" spans="1:9" x14ac:dyDescent="0.3">
      <c r="A5843" s="10">
        <v>43602</v>
      </c>
      <c r="B5843" s="11" t="s">
        <v>617</v>
      </c>
      <c r="C5843" s="11" t="s">
        <v>618</v>
      </c>
      <c r="D5843" s="11" t="s">
        <v>662</v>
      </c>
      <c r="F5843" s="15">
        <f>IF(ISBLANK($D5843),"",IF(ISBLANK($E5843),VLOOKUP($D5843,$J:$K,2,FALSE),VLOOKUP($E5843,'Daycare Packages'!$A:$G,7,FALSE)))</f>
        <v>30</v>
      </c>
      <c r="G5843" s="15"/>
      <c r="H5843" s="15">
        <f t="shared" si="206"/>
        <v>30</v>
      </c>
      <c r="I5843" s="198">
        <f t="shared" si="205"/>
        <v>5</v>
      </c>
    </row>
    <row r="5844" spans="1:9" x14ac:dyDescent="0.3">
      <c r="A5844" s="10">
        <v>43602</v>
      </c>
      <c r="B5844" s="11" t="s">
        <v>147</v>
      </c>
      <c r="C5844" s="11" t="s">
        <v>796</v>
      </c>
      <c r="D5844" s="11" t="s">
        <v>662</v>
      </c>
      <c r="E5844" s="11">
        <v>6814069</v>
      </c>
      <c r="F5844" s="15">
        <f>IF(ISBLANK($D5844),"",IF(ISBLANK($E5844),VLOOKUP($D5844,$J:$K,2,FALSE),VLOOKUP($E5844,'Daycare Packages'!$A:$G,7,FALSE)))</f>
        <v>23</v>
      </c>
      <c r="G5844" s="15"/>
      <c r="H5844" s="15">
        <f t="shared" si="206"/>
        <v>23</v>
      </c>
      <c r="I5844" s="198">
        <f t="shared" si="205"/>
        <v>5</v>
      </c>
    </row>
    <row r="5845" spans="1:9" x14ac:dyDescent="0.3">
      <c r="A5845" s="10">
        <v>43602</v>
      </c>
      <c r="B5845" s="11" t="s">
        <v>137</v>
      </c>
      <c r="C5845" s="11" t="s">
        <v>693</v>
      </c>
      <c r="D5845" s="11" t="s">
        <v>662</v>
      </c>
      <c r="E5845" s="11">
        <v>6730873</v>
      </c>
      <c r="F5845" s="15">
        <f>IF(ISBLANK($D5845),"",IF(ISBLANK($E5845),VLOOKUP($D5845,$J:$K,2,FALSE),VLOOKUP($E5845,'Daycare Packages'!$A:$G,7,FALSE)))</f>
        <v>22</v>
      </c>
      <c r="G5845" s="15"/>
      <c r="H5845" s="15">
        <f t="shared" si="206"/>
        <v>22</v>
      </c>
      <c r="I5845" s="198">
        <f t="shared" si="205"/>
        <v>5</v>
      </c>
    </row>
    <row r="5846" spans="1:9" x14ac:dyDescent="0.3">
      <c r="A5846" s="10">
        <v>43602</v>
      </c>
      <c r="B5846" s="11" t="s">
        <v>318</v>
      </c>
      <c r="C5846" s="11" t="s">
        <v>723</v>
      </c>
      <c r="D5846" s="11" t="s">
        <v>662</v>
      </c>
      <c r="F5846" s="15">
        <f>IF(ISBLANK($D5846),"",IF(ISBLANK($E5846),VLOOKUP($D5846,$J:$K,2,FALSE),VLOOKUP($E5846,'Daycare Packages'!$A:$G,7,FALSE)))</f>
        <v>30</v>
      </c>
      <c r="G5846" s="15"/>
      <c r="H5846" s="15">
        <f t="shared" si="206"/>
        <v>30</v>
      </c>
      <c r="I5846" s="198">
        <f t="shared" si="205"/>
        <v>5</v>
      </c>
    </row>
    <row r="5847" spans="1:9" x14ac:dyDescent="0.3">
      <c r="A5847" s="10">
        <v>43602</v>
      </c>
      <c r="B5847" s="11" t="s">
        <v>200</v>
      </c>
      <c r="C5847" s="11" t="s">
        <v>750</v>
      </c>
      <c r="D5847" s="11" t="s">
        <v>666</v>
      </c>
      <c r="F5847" s="15">
        <f>IF(ISBLANK($D5847),"",IF(ISBLANK($E5847),VLOOKUP($D5847,$J:$K,2,FALSE),VLOOKUP($E5847,'Daycare Packages'!$A:$G,7,FALSE)))</f>
        <v>20</v>
      </c>
      <c r="G5847" s="15"/>
      <c r="H5847" s="15">
        <f t="shared" si="206"/>
        <v>20</v>
      </c>
      <c r="I5847" s="198">
        <f t="shared" si="205"/>
        <v>5</v>
      </c>
    </row>
    <row r="5848" spans="1:9" x14ac:dyDescent="0.3">
      <c r="A5848" s="10">
        <v>43602</v>
      </c>
      <c r="B5848" s="11" t="s">
        <v>72</v>
      </c>
      <c r="C5848" s="11" t="s">
        <v>498</v>
      </c>
      <c r="D5848" s="11" t="s">
        <v>662</v>
      </c>
      <c r="E5848" s="11">
        <v>3952473</v>
      </c>
      <c r="F5848" s="15">
        <f>IF(ISBLANK($D5848),"",IF(ISBLANK($E5848),VLOOKUP($D5848,$J:$K,2,FALSE),VLOOKUP($E5848,'Daycare Packages'!$A:$G,7,FALSE)))</f>
        <v>22</v>
      </c>
      <c r="G5848" s="15"/>
      <c r="H5848" s="15">
        <f t="shared" si="206"/>
        <v>22</v>
      </c>
      <c r="I5848" s="198">
        <f t="shared" si="205"/>
        <v>5</v>
      </c>
    </row>
    <row r="5849" spans="1:9" x14ac:dyDescent="0.3">
      <c r="A5849" s="10">
        <v>43602</v>
      </c>
      <c r="B5849" s="11" t="s">
        <v>218</v>
      </c>
      <c r="C5849" s="11" t="s">
        <v>737</v>
      </c>
      <c r="D5849" s="11" t="s">
        <v>662</v>
      </c>
      <c r="E5849" s="11">
        <v>6738002</v>
      </c>
      <c r="F5849" s="15">
        <f>IF(ISBLANK($D5849),"",IF(ISBLANK($E5849),VLOOKUP($D5849,$J:$K,2,FALSE),VLOOKUP($E5849,'Daycare Packages'!$A:$G,7,FALSE)))</f>
        <v>20</v>
      </c>
      <c r="G5849" s="15"/>
      <c r="H5849" s="15">
        <f t="shared" si="206"/>
        <v>20</v>
      </c>
      <c r="I5849" s="198">
        <f t="shared" si="205"/>
        <v>5</v>
      </c>
    </row>
    <row r="5850" spans="1:9" x14ac:dyDescent="0.3">
      <c r="A5850" s="10">
        <v>43602</v>
      </c>
      <c r="B5850" s="11" t="s">
        <v>218</v>
      </c>
      <c r="C5850" s="11" t="s">
        <v>738</v>
      </c>
      <c r="D5850" s="11" t="s">
        <v>662</v>
      </c>
      <c r="E5850" s="11">
        <v>6738002</v>
      </c>
      <c r="F5850" s="15">
        <f>IF(ISBLANK($D5850),"",IF(ISBLANK($E5850),VLOOKUP($D5850,$J:$K,2,FALSE),VLOOKUP($E5850,'Daycare Packages'!$A:$G,7,FALSE)))</f>
        <v>20</v>
      </c>
      <c r="G5850" s="15"/>
      <c r="H5850" s="15">
        <f t="shared" si="206"/>
        <v>20</v>
      </c>
      <c r="I5850" s="198">
        <f t="shared" si="205"/>
        <v>5</v>
      </c>
    </row>
    <row r="5851" spans="1:9" x14ac:dyDescent="0.3">
      <c r="A5851" s="10">
        <v>43602</v>
      </c>
      <c r="B5851" s="11" t="s">
        <v>843</v>
      </c>
      <c r="C5851" s="11" t="s">
        <v>844</v>
      </c>
      <c r="D5851" s="11" t="s">
        <v>662</v>
      </c>
      <c r="E5851" s="11">
        <v>6846368</v>
      </c>
      <c r="F5851" s="15">
        <f>IF(ISBLANK($D5851),"",IF(ISBLANK($E5851),VLOOKUP($D5851,$J:$K,2,FALSE),VLOOKUP($E5851,'Daycare Packages'!$A:$G,7,FALSE)))</f>
        <v>23</v>
      </c>
      <c r="G5851" s="15"/>
      <c r="H5851" s="15">
        <f t="shared" si="206"/>
        <v>23</v>
      </c>
      <c r="I5851" s="198">
        <f t="shared" si="205"/>
        <v>5</v>
      </c>
    </row>
    <row r="5852" spans="1:9" x14ac:dyDescent="0.3">
      <c r="A5852" s="10">
        <v>43602</v>
      </c>
      <c r="B5852" s="11" t="s">
        <v>193</v>
      </c>
      <c r="C5852" s="11" t="s">
        <v>776</v>
      </c>
      <c r="D5852" s="11" t="s">
        <v>662</v>
      </c>
      <c r="E5852" s="11">
        <v>6826758</v>
      </c>
      <c r="F5852" s="15">
        <f>IF(ISBLANK($D5852),"",IF(ISBLANK($E5852),VLOOKUP($D5852,$J:$K,2,FALSE),VLOOKUP($E5852,'Daycare Packages'!$A:$G,7,FALSE)))</f>
        <v>27</v>
      </c>
      <c r="G5852" s="15"/>
      <c r="H5852" s="15">
        <f t="shared" si="206"/>
        <v>27</v>
      </c>
      <c r="I5852" s="198">
        <f t="shared" si="205"/>
        <v>5</v>
      </c>
    </row>
    <row r="5853" spans="1:9" x14ac:dyDescent="0.3">
      <c r="A5853" s="10">
        <v>43602</v>
      </c>
      <c r="B5853" s="11" t="s">
        <v>727</v>
      </c>
      <c r="C5853" s="11" t="s">
        <v>728</v>
      </c>
      <c r="D5853" s="11" t="s">
        <v>662</v>
      </c>
      <c r="F5853" s="15">
        <f>IF(ISBLANK($D5853),"",IF(ISBLANK($E5853),VLOOKUP($D5853,$J:$K,2,FALSE),VLOOKUP($E5853,'Daycare Packages'!$A:$G,7,FALSE)))</f>
        <v>30</v>
      </c>
      <c r="G5853" s="15"/>
      <c r="H5853" s="15">
        <f t="shared" si="206"/>
        <v>30</v>
      </c>
      <c r="I5853" s="198">
        <f t="shared" si="205"/>
        <v>5</v>
      </c>
    </row>
    <row r="5854" spans="1:9" x14ac:dyDescent="0.3">
      <c r="A5854" s="10">
        <v>43602</v>
      </c>
      <c r="B5854" s="11" t="s">
        <v>174</v>
      </c>
      <c r="C5854" s="11" t="s">
        <v>432</v>
      </c>
      <c r="D5854" s="11" t="s">
        <v>662</v>
      </c>
      <c r="F5854" s="15">
        <f>IF(ISBLANK($D5854),"",IF(ISBLANK($E5854),VLOOKUP($D5854,$J:$K,2,FALSE),VLOOKUP($E5854,'Daycare Packages'!$A:$G,7,FALSE)))</f>
        <v>30</v>
      </c>
      <c r="G5854" s="15"/>
      <c r="H5854" s="15">
        <f t="shared" si="206"/>
        <v>30</v>
      </c>
      <c r="I5854" s="198">
        <f t="shared" si="205"/>
        <v>5</v>
      </c>
    </row>
    <row r="5855" spans="1:9" x14ac:dyDescent="0.3">
      <c r="A5855" s="10">
        <v>43602</v>
      </c>
      <c r="B5855" s="11" t="s">
        <v>160</v>
      </c>
      <c r="C5855" s="11" t="s">
        <v>793</v>
      </c>
      <c r="D5855" s="11" t="s">
        <v>662</v>
      </c>
      <c r="E5855" s="11">
        <v>6850317</v>
      </c>
      <c r="F5855" s="15">
        <f>IF(ISBLANK($D5855),"",IF(ISBLANK($E5855),VLOOKUP($D5855,$J:$K,2,FALSE),VLOOKUP($E5855,'Daycare Packages'!$A:$G,7,FALSE)))</f>
        <v>25</v>
      </c>
      <c r="G5855" s="15"/>
      <c r="H5855" s="15">
        <f t="shared" si="206"/>
        <v>25</v>
      </c>
      <c r="I5855" s="198">
        <f t="shared" si="205"/>
        <v>5</v>
      </c>
    </row>
    <row r="5856" spans="1:9" x14ac:dyDescent="0.3">
      <c r="A5856" s="10">
        <v>43602</v>
      </c>
      <c r="B5856" s="11" t="s">
        <v>160</v>
      </c>
      <c r="C5856" s="11" t="s">
        <v>794</v>
      </c>
      <c r="D5856" s="11" t="s">
        <v>662</v>
      </c>
      <c r="E5856" s="11">
        <v>6850317</v>
      </c>
      <c r="F5856" s="15">
        <f>IF(ISBLANK($D5856),"",IF(ISBLANK($E5856),VLOOKUP($D5856,$J:$K,2,FALSE),VLOOKUP($E5856,'Daycare Packages'!$A:$G,7,FALSE)))</f>
        <v>25</v>
      </c>
      <c r="G5856" s="15"/>
      <c r="H5856" s="15">
        <f t="shared" si="206"/>
        <v>25</v>
      </c>
      <c r="I5856" s="198">
        <f t="shared" si="205"/>
        <v>5</v>
      </c>
    </row>
    <row r="5857" spans="1:9" x14ac:dyDescent="0.3">
      <c r="A5857" s="10">
        <v>43602</v>
      </c>
      <c r="B5857" s="11" t="s">
        <v>214</v>
      </c>
      <c r="C5857" s="11" t="s">
        <v>686</v>
      </c>
      <c r="D5857" s="11" t="s">
        <v>662</v>
      </c>
      <c r="E5857" s="11">
        <v>6783135</v>
      </c>
      <c r="F5857" s="15">
        <f>IF(ISBLANK($D5857),"",IF(ISBLANK($E5857),VLOOKUP($D5857,$J:$K,2,FALSE),VLOOKUP($E5857,'Daycare Packages'!$A:$G,7,FALSE)))</f>
        <v>23.4</v>
      </c>
      <c r="G5857" s="15"/>
      <c r="H5857" s="15">
        <f t="shared" si="206"/>
        <v>23.4</v>
      </c>
      <c r="I5857" s="198">
        <f t="shared" si="205"/>
        <v>5</v>
      </c>
    </row>
    <row r="5858" spans="1:9" x14ac:dyDescent="0.3">
      <c r="A5858" s="10">
        <v>43602</v>
      </c>
      <c r="B5858" s="11" t="s">
        <v>525</v>
      </c>
      <c r="C5858" s="11" t="s">
        <v>526</v>
      </c>
      <c r="D5858" s="11" t="s">
        <v>662</v>
      </c>
      <c r="F5858" s="15">
        <f>IF(ISBLANK($D5858),"",IF(ISBLANK($E5858),VLOOKUP($D5858,$J:$K,2,FALSE),VLOOKUP($E5858,'Daycare Packages'!$A:$G,7,FALSE)))</f>
        <v>30</v>
      </c>
      <c r="G5858" s="15"/>
      <c r="H5858" s="15">
        <f t="shared" si="206"/>
        <v>30</v>
      </c>
      <c r="I5858" s="198">
        <f t="shared" si="205"/>
        <v>5</v>
      </c>
    </row>
    <row r="5859" spans="1:9" x14ac:dyDescent="0.3">
      <c r="A5859" s="10">
        <v>43602</v>
      </c>
      <c r="B5859" s="11" t="s">
        <v>230</v>
      </c>
      <c r="C5859" s="11" t="s">
        <v>493</v>
      </c>
      <c r="D5859" s="11" t="s">
        <v>666</v>
      </c>
      <c r="F5859" s="15">
        <f>IF(ISBLANK($D5859),"",IF(ISBLANK($E5859),VLOOKUP($D5859,$J:$K,2,FALSE),VLOOKUP($E5859,'Daycare Packages'!$A:$G,7,FALSE)))</f>
        <v>20</v>
      </c>
      <c r="G5859" s="15"/>
      <c r="H5859" s="15">
        <f t="shared" si="206"/>
        <v>20</v>
      </c>
      <c r="I5859" s="198">
        <f t="shared" si="205"/>
        <v>5</v>
      </c>
    </row>
    <row r="5860" spans="1:9" x14ac:dyDescent="0.3">
      <c r="A5860" s="10">
        <v>43602</v>
      </c>
      <c r="B5860" s="11" t="s">
        <v>989</v>
      </c>
      <c r="C5860" s="11" t="s">
        <v>765</v>
      </c>
      <c r="D5860" s="11" t="s">
        <v>662</v>
      </c>
      <c r="F5860" s="15">
        <f>IF(ISBLANK($D5860),"",IF(ISBLANK($E5860),VLOOKUP($D5860,$J:$K,2,FALSE),VLOOKUP($E5860,'Daycare Packages'!$A:$G,7,FALSE)))</f>
        <v>30</v>
      </c>
      <c r="G5860" s="15"/>
      <c r="H5860" s="15">
        <f t="shared" si="206"/>
        <v>30</v>
      </c>
      <c r="I5860" s="198">
        <f t="shared" si="205"/>
        <v>5</v>
      </c>
    </row>
    <row r="5861" spans="1:9" x14ac:dyDescent="0.3">
      <c r="A5861" s="10">
        <v>43602</v>
      </c>
      <c r="B5861" s="11" t="s">
        <v>144</v>
      </c>
      <c r="C5861" s="11" t="s">
        <v>795</v>
      </c>
      <c r="D5861" s="11" t="s">
        <v>662</v>
      </c>
      <c r="E5861" s="11">
        <v>6735926</v>
      </c>
      <c r="F5861" s="15">
        <f>IF(ISBLANK($D5861),"",IF(ISBLANK($E5861),VLOOKUP($D5861,$J:$K,2,FALSE),VLOOKUP($E5861,'Daycare Packages'!$A:$G,7,FALSE)))</f>
        <v>25</v>
      </c>
      <c r="G5861" s="15"/>
      <c r="H5861" s="15">
        <f t="shared" si="206"/>
        <v>25</v>
      </c>
      <c r="I5861" s="198">
        <f t="shared" si="205"/>
        <v>5</v>
      </c>
    </row>
    <row r="5862" spans="1:9" x14ac:dyDescent="0.3">
      <c r="A5862" s="10">
        <v>43602</v>
      </c>
      <c r="B5862" s="11" t="s">
        <v>699</v>
      </c>
      <c r="C5862" s="11" t="s">
        <v>478</v>
      </c>
      <c r="D5862" s="11" t="s">
        <v>662</v>
      </c>
      <c r="F5862" s="15">
        <f>IF(ISBLANK($D5862),"",IF(ISBLANK($E5862),VLOOKUP($D5862,$J:$K,2,FALSE),VLOOKUP($E5862,'Daycare Packages'!$A:$G,7,FALSE)))</f>
        <v>30</v>
      </c>
      <c r="G5862" s="15">
        <v>-3</v>
      </c>
      <c r="H5862" s="15">
        <f t="shared" si="206"/>
        <v>27</v>
      </c>
      <c r="I5862" s="198">
        <f t="shared" si="205"/>
        <v>5</v>
      </c>
    </row>
    <row r="5863" spans="1:9" x14ac:dyDescent="0.3">
      <c r="A5863" s="10">
        <v>43602</v>
      </c>
      <c r="B5863" s="11" t="s">
        <v>699</v>
      </c>
      <c r="C5863" s="11" t="s">
        <v>507</v>
      </c>
      <c r="D5863" s="11" t="s">
        <v>662</v>
      </c>
      <c r="F5863" s="15">
        <f>IF(ISBLANK($D5863),"",IF(ISBLANK($E5863),VLOOKUP($D5863,$J:$K,2,FALSE),VLOOKUP($E5863,'Daycare Packages'!$A:$G,7,FALSE)))</f>
        <v>30</v>
      </c>
      <c r="G5863" s="15">
        <v>-3</v>
      </c>
      <c r="H5863" s="15">
        <f t="shared" si="206"/>
        <v>27</v>
      </c>
      <c r="I5863" s="198">
        <f t="shared" si="205"/>
        <v>5</v>
      </c>
    </row>
    <row r="5864" spans="1:9" x14ac:dyDescent="0.3">
      <c r="A5864" s="10">
        <v>43602</v>
      </c>
      <c r="B5864" s="11" t="s">
        <v>157</v>
      </c>
      <c r="C5864" s="11" t="s">
        <v>448</v>
      </c>
      <c r="D5864" s="11" t="s">
        <v>662</v>
      </c>
      <c r="E5864" s="11">
        <v>6804007</v>
      </c>
      <c r="F5864" s="15">
        <f>IF(ISBLANK($D5864),"",IF(ISBLANK($E5864),VLOOKUP($D5864,$J:$K,2,FALSE),VLOOKUP($E5864,'Daycare Packages'!$A:$G,7,FALSE)))</f>
        <v>27</v>
      </c>
      <c r="G5864" s="15"/>
      <c r="H5864" s="15">
        <f t="shared" si="206"/>
        <v>27</v>
      </c>
      <c r="I5864" s="198">
        <f t="shared" si="205"/>
        <v>5</v>
      </c>
    </row>
    <row r="5865" spans="1:9" x14ac:dyDescent="0.3">
      <c r="A5865" s="10">
        <v>43602</v>
      </c>
      <c r="B5865" s="11" t="s">
        <v>168</v>
      </c>
      <c r="C5865" s="11" t="s">
        <v>640</v>
      </c>
      <c r="D5865" s="11" t="s">
        <v>662</v>
      </c>
      <c r="F5865" s="15">
        <f>IF(ISBLANK($D5865),"",IF(ISBLANK($E5865),VLOOKUP($D5865,$J:$K,2,FALSE),VLOOKUP($E5865,'Daycare Packages'!$A:$G,7,FALSE)))</f>
        <v>30</v>
      </c>
      <c r="G5865" s="15"/>
      <c r="H5865" s="15">
        <f t="shared" si="206"/>
        <v>30</v>
      </c>
      <c r="I5865" s="198">
        <f t="shared" si="205"/>
        <v>5</v>
      </c>
    </row>
    <row r="5866" spans="1:9" x14ac:dyDescent="0.3">
      <c r="A5866" s="10">
        <v>43602</v>
      </c>
      <c r="B5866" s="11" t="s">
        <v>663</v>
      </c>
      <c r="C5866" s="11" t="s">
        <v>664</v>
      </c>
      <c r="D5866" s="11" t="s">
        <v>662</v>
      </c>
      <c r="F5866" s="15">
        <f>IF(ISBLANK($D5866),"",IF(ISBLANK($E5866),VLOOKUP($D5866,$J:$K,2,FALSE),VLOOKUP($E5866,'Daycare Packages'!$A:$G,7,FALSE)))</f>
        <v>30</v>
      </c>
      <c r="G5866" s="15"/>
      <c r="H5866" s="15">
        <f t="shared" si="206"/>
        <v>30</v>
      </c>
      <c r="I5866" s="198">
        <f t="shared" si="205"/>
        <v>5</v>
      </c>
    </row>
    <row r="5867" spans="1:9" x14ac:dyDescent="0.3">
      <c r="A5867" s="10">
        <v>43602</v>
      </c>
      <c r="B5867" s="11" t="s">
        <v>663</v>
      </c>
      <c r="C5867" s="11" t="s">
        <v>665</v>
      </c>
      <c r="D5867" s="11" t="s">
        <v>662</v>
      </c>
      <c r="F5867" s="15">
        <f>IF(ISBLANK($D5867),"",IF(ISBLANK($E5867),VLOOKUP($D5867,$J:$K,2,FALSE),VLOOKUP($E5867,'Daycare Packages'!$A:$G,7,FALSE)))</f>
        <v>30</v>
      </c>
      <c r="G5867" s="15"/>
      <c r="H5867" s="15">
        <f t="shared" si="206"/>
        <v>30</v>
      </c>
      <c r="I5867" s="198">
        <f t="shared" si="205"/>
        <v>5</v>
      </c>
    </row>
    <row r="5868" spans="1:9" x14ac:dyDescent="0.3">
      <c r="A5868" s="10">
        <v>43602</v>
      </c>
      <c r="B5868" s="11" t="s">
        <v>876</v>
      </c>
      <c r="C5868" s="11" t="s">
        <v>877</v>
      </c>
      <c r="D5868" s="11" t="s">
        <v>662</v>
      </c>
      <c r="F5868" s="15">
        <f>IF(ISBLANK($D5868),"",IF(ISBLANK($E5868),VLOOKUP($D5868,$J:$K,2,FALSE),VLOOKUP($E5868,'Daycare Packages'!$A:$G,7,FALSE)))</f>
        <v>30</v>
      </c>
      <c r="G5868" s="15"/>
      <c r="H5868" s="15">
        <f t="shared" si="206"/>
        <v>30</v>
      </c>
      <c r="I5868" s="198">
        <f t="shared" si="205"/>
        <v>5</v>
      </c>
    </row>
    <row r="5869" spans="1:9" x14ac:dyDescent="0.3">
      <c r="A5869" s="10">
        <v>43602</v>
      </c>
      <c r="B5869" s="11" t="s">
        <v>876</v>
      </c>
      <c r="C5869" s="11" t="s">
        <v>878</v>
      </c>
      <c r="D5869" s="11" t="s">
        <v>662</v>
      </c>
      <c r="F5869" s="15">
        <f>IF(ISBLANK($D5869),"",IF(ISBLANK($E5869),VLOOKUP($D5869,$J:$K,2,FALSE),VLOOKUP($E5869,'Daycare Packages'!$A:$G,7,FALSE)))</f>
        <v>30</v>
      </c>
      <c r="G5869" s="15"/>
      <c r="H5869" s="15">
        <f t="shared" si="206"/>
        <v>30</v>
      </c>
      <c r="I5869" s="198">
        <f t="shared" si="205"/>
        <v>5</v>
      </c>
    </row>
    <row r="5870" spans="1:9" x14ac:dyDescent="0.3">
      <c r="A5870" s="10">
        <v>43602</v>
      </c>
      <c r="B5870" s="11" t="s">
        <v>140</v>
      </c>
      <c r="C5870" s="11" t="s">
        <v>475</v>
      </c>
      <c r="D5870" s="11" t="s">
        <v>662</v>
      </c>
      <c r="E5870" s="11">
        <v>6849607</v>
      </c>
      <c r="F5870" s="15">
        <f>IF(ISBLANK($D5870),"",IF(ISBLANK($E5870),VLOOKUP($D5870,$J:$K,2,FALSE),VLOOKUP($E5870,'Daycare Packages'!$A:$G,7,FALSE)))</f>
        <v>26</v>
      </c>
      <c r="G5870" s="15"/>
      <c r="H5870" s="15">
        <f t="shared" si="206"/>
        <v>26</v>
      </c>
      <c r="I5870" s="198">
        <f t="shared" si="205"/>
        <v>5</v>
      </c>
    </row>
    <row r="5871" spans="1:9" x14ac:dyDescent="0.3">
      <c r="A5871" s="10">
        <v>43602</v>
      </c>
      <c r="B5871" s="11" t="s">
        <v>1221</v>
      </c>
      <c r="C5871" s="11" t="s">
        <v>1222</v>
      </c>
      <c r="D5871" s="11" t="s">
        <v>662</v>
      </c>
      <c r="E5871" s="11">
        <v>6861908</v>
      </c>
      <c r="F5871" s="15">
        <f>IF(ISBLANK($D5871),"",IF(ISBLANK($E5871),VLOOKUP($D5871,$J:$K,2,FALSE),VLOOKUP($E5871,'Daycare Packages'!$A:$G,7,FALSE)))</f>
        <v>25</v>
      </c>
      <c r="G5871" s="15"/>
      <c r="H5871" s="15">
        <f t="shared" si="206"/>
        <v>25</v>
      </c>
      <c r="I5871" s="198">
        <f t="shared" si="205"/>
        <v>5</v>
      </c>
    </row>
    <row r="5872" spans="1:9" x14ac:dyDescent="0.3">
      <c r="A5872" s="55">
        <v>43602</v>
      </c>
      <c r="B5872" s="56" t="s">
        <v>1384</v>
      </c>
      <c r="C5872" s="56" t="s">
        <v>1385</v>
      </c>
      <c r="D5872" s="56" t="s">
        <v>662</v>
      </c>
      <c r="E5872" s="56"/>
      <c r="F5872" s="59">
        <f>IF(ISBLANK($D5872),"",IF(ISBLANK($E5872),VLOOKUP($D5872,$J:$K,2,FALSE),VLOOKUP($E5872,'Daycare Packages'!$A:$G,7,FALSE)))</f>
        <v>30</v>
      </c>
      <c r="G5872" s="59"/>
      <c r="H5872" s="59">
        <f t="shared" si="206"/>
        <v>30</v>
      </c>
      <c r="I5872" s="198">
        <f t="shared" si="205"/>
        <v>5</v>
      </c>
    </row>
    <row r="5873" spans="1:9" x14ac:dyDescent="0.3">
      <c r="A5873" s="10">
        <v>43603</v>
      </c>
      <c r="B5873" s="11" t="s">
        <v>1483</v>
      </c>
      <c r="C5873" s="11" t="s">
        <v>1484</v>
      </c>
      <c r="D5873" s="11" t="s">
        <v>662</v>
      </c>
      <c r="E5873" s="11">
        <v>6858872</v>
      </c>
      <c r="F5873" s="15">
        <f>IF(ISBLANK($D5873),"",IF(ISBLANK($E5873),VLOOKUP($D5873,$J:$K,2,FALSE),VLOOKUP($E5873,'Daycare Packages'!$A:$G,7,FALSE)))</f>
        <v>27</v>
      </c>
      <c r="G5873" s="15"/>
      <c r="H5873" s="15">
        <f t="shared" si="206"/>
        <v>27</v>
      </c>
      <c r="I5873" s="198">
        <f t="shared" si="205"/>
        <v>5</v>
      </c>
    </row>
    <row r="5874" spans="1:9" x14ac:dyDescent="0.3">
      <c r="A5874" s="10">
        <v>43603</v>
      </c>
      <c r="B5874" s="11" t="s">
        <v>680</v>
      </c>
      <c r="C5874" s="11" t="s">
        <v>681</v>
      </c>
      <c r="D5874" s="11" t="s">
        <v>662</v>
      </c>
      <c r="F5874" s="15">
        <f>IF(ISBLANK($D5874),"",IF(ISBLANK($E5874),VLOOKUP($D5874,$J:$K,2,FALSE),VLOOKUP($E5874,'Daycare Packages'!$A:$G,7,FALSE)))</f>
        <v>30</v>
      </c>
      <c r="G5874" s="15"/>
      <c r="H5874" s="60">
        <f t="shared" si="206"/>
        <v>30</v>
      </c>
      <c r="I5874" s="198">
        <f t="shared" si="205"/>
        <v>5</v>
      </c>
    </row>
    <row r="5875" spans="1:9" x14ac:dyDescent="0.3">
      <c r="A5875" s="10">
        <v>43603</v>
      </c>
      <c r="B5875" s="11" t="s">
        <v>680</v>
      </c>
      <c r="C5875" s="11" t="s">
        <v>592</v>
      </c>
      <c r="D5875" s="11" t="s">
        <v>662</v>
      </c>
      <c r="F5875" s="15">
        <f>IF(ISBLANK($D5875),"",IF(ISBLANK($E5875),VLOOKUP($D5875,$J:$K,2,FALSE),VLOOKUP($E5875,'Daycare Packages'!$A:$G,7,FALSE)))</f>
        <v>30</v>
      </c>
      <c r="G5875" s="15"/>
      <c r="H5875" s="60">
        <f t="shared" si="206"/>
        <v>30</v>
      </c>
      <c r="I5875" s="198">
        <f t="shared" si="205"/>
        <v>5</v>
      </c>
    </row>
    <row r="5876" spans="1:9" x14ac:dyDescent="0.3">
      <c r="A5876" s="10">
        <v>43603</v>
      </c>
      <c r="B5876" s="11" t="s">
        <v>688</v>
      </c>
      <c r="C5876" s="11" t="s">
        <v>689</v>
      </c>
      <c r="D5876" s="11" t="s">
        <v>662</v>
      </c>
      <c r="F5876" s="15">
        <f>IF(ISBLANK($D5876),"",IF(ISBLANK($E5876),VLOOKUP($D5876,$J:$K,2,FALSE),VLOOKUP($E5876,'Daycare Packages'!$A:$G,7,FALSE)))</f>
        <v>30</v>
      </c>
      <c r="G5876" s="15"/>
      <c r="H5876" s="15">
        <f t="shared" si="206"/>
        <v>30</v>
      </c>
      <c r="I5876" s="198">
        <f t="shared" si="205"/>
        <v>5</v>
      </c>
    </row>
    <row r="5877" spans="1:9" x14ac:dyDescent="0.3">
      <c r="A5877" s="10">
        <v>43603</v>
      </c>
      <c r="B5877" s="11" t="s">
        <v>677</v>
      </c>
      <c r="C5877" s="11" t="s">
        <v>678</v>
      </c>
      <c r="D5877" s="11" t="s">
        <v>662</v>
      </c>
      <c r="F5877" s="15">
        <f>IF(ISBLANK($D5877),"",IF(ISBLANK($E5877),VLOOKUP($D5877,$J:$K,2,FALSE),VLOOKUP($E5877,'Daycare Packages'!$A:$G,7,FALSE)))</f>
        <v>30</v>
      </c>
      <c r="G5877" s="15"/>
      <c r="H5877" s="15">
        <f t="shared" si="206"/>
        <v>30</v>
      </c>
      <c r="I5877" s="198">
        <f t="shared" si="205"/>
        <v>5</v>
      </c>
    </row>
    <row r="5878" spans="1:9" x14ac:dyDescent="0.3">
      <c r="A5878" s="10">
        <v>43603</v>
      </c>
      <c r="B5878" s="11" t="s">
        <v>213</v>
      </c>
      <c r="C5878" s="11" t="s">
        <v>675</v>
      </c>
      <c r="D5878" s="11" t="s">
        <v>662</v>
      </c>
      <c r="E5878" s="11">
        <v>6848854</v>
      </c>
      <c r="F5878" s="15">
        <f>IF(ISBLANK($D5878),"",IF(ISBLANK($E5878),VLOOKUP($D5878,$J:$K,2,FALSE),VLOOKUP($E5878,'Daycare Packages'!$A:$G,7,FALSE)))</f>
        <v>27</v>
      </c>
      <c r="G5878" s="15"/>
      <c r="H5878" s="15">
        <f t="shared" si="206"/>
        <v>27</v>
      </c>
      <c r="I5878" s="198">
        <f t="shared" si="205"/>
        <v>5</v>
      </c>
    </row>
    <row r="5879" spans="1:9" x14ac:dyDescent="0.3">
      <c r="A5879" s="10">
        <v>43603</v>
      </c>
      <c r="B5879" s="11" t="s">
        <v>282</v>
      </c>
      <c r="C5879" s="11" t="s">
        <v>735</v>
      </c>
      <c r="D5879" s="11" t="s">
        <v>662</v>
      </c>
      <c r="F5879" s="15">
        <f>IF(ISBLANK($D5879),"",IF(ISBLANK($E5879),VLOOKUP($D5879,$J:$K,2,FALSE),VLOOKUP($E5879,'Daycare Packages'!$A:$G,7,FALSE)))</f>
        <v>30</v>
      </c>
      <c r="G5879" s="15"/>
      <c r="H5879" s="15">
        <f t="shared" si="206"/>
        <v>30</v>
      </c>
      <c r="I5879" s="198">
        <f t="shared" si="205"/>
        <v>5</v>
      </c>
    </row>
    <row r="5880" spans="1:9" x14ac:dyDescent="0.3">
      <c r="A5880" s="10">
        <v>43603</v>
      </c>
      <c r="B5880" s="11" t="s">
        <v>246</v>
      </c>
      <c r="C5880" s="11" t="s">
        <v>814</v>
      </c>
      <c r="D5880" s="11" t="s">
        <v>662</v>
      </c>
      <c r="F5880" s="15">
        <f>IF(ISBLANK($D5880),"",IF(ISBLANK($E5880),VLOOKUP($D5880,$J:$K,2,FALSE),VLOOKUP($E5880,'Daycare Packages'!$A:$G,7,FALSE)))</f>
        <v>30</v>
      </c>
      <c r="G5880" s="15"/>
      <c r="H5880" s="15">
        <f t="shared" si="206"/>
        <v>30</v>
      </c>
      <c r="I5880" s="198">
        <f t="shared" si="205"/>
        <v>5</v>
      </c>
    </row>
    <row r="5881" spans="1:9" x14ac:dyDescent="0.3">
      <c r="A5881" s="10">
        <v>43603</v>
      </c>
      <c r="B5881" s="11" t="s">
        <v>246</v>
      </c>
      <c r="C5881" s="11" t="s">
        <v>815</v>
      </c>
      <c r="D5881" s="11" t="s">
        <v>662</v>
      </c>
      <c r="F5881" s="15">
        <f>IF(ISBLANK($D5881),"",IF(ISBLANK($E5881),VLOOKUP($D5881,$J:$K,2,FALSE),VLOOKUP($E5881,'Daycare Packages'!$A:$G,7,FALSE)))</f>
        <v>30</v>
      </c>
      <c r="G5881" s="15"/>
      <c r="H5881" s="15">
        <f t="shared" si="206"/>
        <v>30</v>
      </c>
      <c r="I5881" s="198">
        <f t="shared" si="205"/>
        <v>5</v>
      </c>
    </row>
    <row r="5882" spans="1:9" x14ac:dyDescent="0.3">
      <c r="A5882" s="10">
        <v>43603</v>
      </c>
      <c r="B5882" s="11" t="s">
        <v>1282</v>
      </c>
      <c r="C5882" s="11" t="s">
        <v>754</v>
      </c>
      <c r="D5882" s="11" t="s">
        <v>662</v>
      </c>
      <c r="E5882" s="11">
        <v>6822679</v>
      </c>
      <c r="F5882" s="15">
        <f>IF(ISBLANK($D5882),"",IF(ISBLANK($E5882),VLOOKUP($D5882,$J:$K,2,FALSE),VLOOKUP($E5882,'Daycare Packages'!$A:$G,7,FALSE)))</f>
        <v>27</v>
      </c>
      <c r="G5882" s="15"/>
      <c r="H5882" s="15">
        <f t="shared" si="206"/>
        <v>27</v>
      </c>
      <c r="I5882" s="198">
        <f t="shared" si="205"/>
        <v>5</v>
      </c>
    </row>
    <row r="5883" spans="1:9" x14ac:dyDescent="0.3">
      <c r="A5883" s="10">
        <v>43603</v>
      </c>
      <c r="B5883" s="11" t="s">
        <v>244</v>
      </c>
      <c r="C5883" s="11" t="s">
        <v>673</v>
      </c>
      <c r="D5883" s="11" t="s">
        <v>662</v>
      </c>
      <c r="F5883" s="15">
        <f>IF(ISBLANK($D5883),"",IF(ISBLANK($E5883),VLOOKUP($D5883,$J:$K,2,FALSE),VLOOKUP($E5883,'Daycare Packages'!$A:$G,7,FALSE)))</f>
        <v>30</v>
      </c>
      <c r="G5883" s="15"/>
      <c r="H5883" s="15">
        <f t="shared" si="206"/>
        <v>30</v>
      </c>
      <c r="I5883" s="198">
        <f t="shared" si="205"/>
        <v>5</v>
      </c>
    </row>
    <row r="5884" spans="1:9" x14ac:dyDescent="0.3">
      <c r="A5884" s="10">
        <v>43603</v>
      </c>
      <c r="B5884" s="11" t="s">
        <v>182</v>
      </c>
      <c r="C5884" s="11" t="s">
        <v>685</v>
      </c>
      <c r="D5884" s="11" t="s">
        <v>662</v>
      </c>
      <c r="E5884" s="11">
        <v>6820021</v>
      </c>
      <c r="F5884" s="15">
        <f>IF(ISBLANK($D5884),"",IF(ISBLANK($E5884),VLOOKUP($D5884,$J:$K,2,FALSE),VLOOKUP($E5884,'Daycare Packages'!$A:$G,7,FALSE)))</f>
        <v>20.7</v>
      </c>
      <c r="G5884" s="15"/>
      <c r="H5884" s="15">
        <f t="shared" si="206"/>
        <v>20.7</v>
      </c>
      <c r="I5884" s="198">
        <f t="shared" si="205"/>
        <v>5</v>
      </c>
    </row>
    <row r="5885" spans="1:9" x14ac:dyDescent="0.3">
      <c r="A5885" s="10">
        <v>43603</v>
      </c>
      <c r="B5885" s="11" t="s">
        <v>134</v>
      </c>
      <c r="C5885" s="11" t="s">
        <v>883</v>
      </c>
      <c r="D5885" s="11" t="s">
        <v>662</v>
      </c>
      <c r="E5885" s="11">
        <v>6826059</v>
      </c>
      <c r="F5885" s="15">
        <f>IF(ISBLANK($D5885),"",IF(ISBLANK($E5885),VLOOKUP($D5885,$J:$K,2,FALSE),VLOOKUP($E5885,'Daycare Packages'!$A:$G,7,FALSE)))</f>
        <v>27</v>
      </c>
      <c r="G5885" s="15"/>
      <c r="H5885" s="15">
        <f t="shared" si="206"/>
        <v>27</v>
      </c>
      <c r="I5885" s="198">
        <f t="shared" si="205"/>
        <v>5</v>
      </c>
    </row>
    <row r="5886" spans="1:9" x14ac:dyDescent="0.3">
      <c r="A5886" s="10">
        <v>43603</v>
      </c>
      <c r="B5886" s="11" t="s">
        <v>216</v>
      </c>
      <c r="C5886" s="11" t="s">
        <v>448</v>
      </c>
      <c r="D5886" s="11" t="s">
        <v>662</v>
      </c>
      <c r="E5886" s="11">
        <v>6850281</v>
      </c>
      <c r="F5886" s="15">
        <f>IF(ISBLANK($D5886),"",IF(ISBLANK($E5886),VLOOKUP($D5886,$J:$K,2,FALSE),VLOOKUP($E5886,'Daycare Packages'!$A:$G,7,FALSE)))</f>
        <v>27</v>
      </c>
      <c r="G5886" s="15"/>
      <c r="H5886" s="15">
        <f t="shared" si="206"/>
        <v>27</v>
      </c>
      <c r="I5886" s="198">
        <f t="shared" si="205"/>
        <v>5</v>
      </c>
    </row>
    <row r="5887" spans="1:9" x14ac:dyDescent="0.3">
      <c r="A5887" s="10">
        <v>43603</v>
      </c>
      <c r="B5887" s="11" t="s">
        <v>989</v>
      </c>
      <c r="C5887" s="11" t="s">
        <v>765</v>
      </c>
      <c r="D5887" s="11" t="s">
        <v>662</v>
      </c>
      <c r="F5887" s="15">
        <f>IF(ISBLANK($D5887),"",IF(ISBLANK($E5887),VLOOKUP($D5887,$J:$K,2,FALSE),VLOOKUP($E5887,'Daycare Packages'!$A:$G,7,FALSE)))</f>
        <v>30</v>
      </c>
      <c r="G5887" s="15"/>
      <c r="H5887" s="15">
        <f t="shared" si="206"/>
        <v>30</v>
      </c>
      <c r="I5887" s="198">
        <f t="shared" si="205"/>
        <v>5</v>
      </c>
    </row>
    <row r="5888" spans="1:9" x14ac:dyDescent="0.3">
      <c r="A5888" s="10">
        <v>43603</v>
      </c>
      <c r="B5888" s="11" t="s">
        <v>663</v>
      </c>
      <c r="C5888" s="11" t="s">
        <v>664</v>
      </c>
      <c r="D5888" s="11" t="s">
        <v>662</v>
      </c>
      <c r="F5888" s="15">
        <f>IF(ISBLANK($D5888),"",IF(ISBLANK($E5888),VLOOKUP($D5888,$J:$K,2,FALSE),VLOOKUP($E5888,'Daycare Packages'!$A:$G,7,FALSE)))</f>
        <v>30</v>
      </c>
      <c r="G5888" s="15"/>
      <c r="H5888" s="15">
        <f t="shared" si="206"/>
        <v>30</v>
      </c>
      <c r="I5888" s="198">
        <f t="shared" si="205"/>
        <v>5</v>
      </c>
    </row>
    <row r="5889" spans="1:13" x14ac:dyDescent="0.3">
      <c r="A5889" s="10">
        <v>43603</v>
      </c>
      <c r="B5889" s="11" t="s">
        <v>663</v>
      </c>
      <c r="C5889" s="11" t="s">
        <v>665</v>
      </c>
      <c r="D5889" s="11" t="s">
        <v>662</v>
      </c>
      <c r="F5889" s="15">
        <f>IF(ISBLANK($D5889),"",IF(ISBLANK($E5889),VLOOKUP($D5889,$J:$K,2,FALSE),VLOOKUP($E5889,'Daycare Packages'!$A:$G,7,FALSE)))</f>
        <v>30</v>
      </c>
      <c r="G5889" s="15"/>
      <c r="H5889" s="15">
        <f t="shared" si="206"/>
        <v>30</v>
      </c>
      <c r="I5889" s="198">
        <f t="shared" si="205"/>
        <v>5</v>
      </c>
    </row>
    <row r="5890" spans="1:13" x14ac:dyDescent="0.3">
      <c r="A5890" s="10">
        <v>43603</v>
      </c>
      <c r="B5890" s="11" t="s">
        <v>166</v>
      </c>
      <c r="C5890" s="11" t="s">
        <v>744</v>
      </c>
      <c r="D5890" s="11" t="s">
        <v>662</v>
      </c>
      <c r="E5890" s="11">
        <v>6735012</v>
      </c>
      <c r="F5890" s="15">
        <f>IF(ISBLANK($D5890),"",IF(ISBLANK($E5890),VLOOKUP($D5890,$J:$K,2,FALSE),VLOOKUP($E5890,'Daycare Packages'!$A:$G,7,FALSE)))</f>
        <v>24</v>
      </c>
      <c r="G5890" s="15"/>
      <c r="H5890" s="15">
        <f t="shared" si="206"/>
        <v>24</v>
      </c>
      <c r="I5890" s="198">
        <f t="shared" si="205"/>
        <v>5</v>
      </c>
    </row>
    <row r="5891" spans="1:13" x14ac:dyDescent="0.3">
      <c r="A5891" s="55">
        <v>43603</v>
      </c>
      <c r="B5891" s="56" t="s">
        <v>477</v>
      </c>
      <c r="C5891" s="56" t="s">
        <v>478</v>
      </c>
      <c r="D5891" s="56" t="s">
        <v>662</v>
      </c>
      <c r="E5891" s="56"/>
      <c r="F5891" s="59">
        <f>IF(ISBLANK($D5891),"",IF(ISBLANK($E5891),VLOOKUP($D5891,$J:$K,2,FALSE),VLOOKUP($E5891,'Daycare Packages'!$A:$G,7,FALSE)))</f>
        <v>30</v>
      </c>
      <c r="G5891" s="59"/>
      <c r="H5891" s="59">
        <f t="shared" si="206"/>
        <v>30</v>
      </c>
      <c r="I5891" s="198">
        <f t="shared" ref="I5891:I5954" si="207">IF(A5891="",0,MONTH(A5891))</f>
        <v>5</v>
      </c>
    </row>
    <row r="5892" spans="1:13" x14ac:dyDescent="0.3">
      <c r="A5892" s="10">
        <v>43604</v>
      </c>
      <c r="B5892" s="11" t="s">
        <v>1221</v>
      </c>
      <c r="C5892" s="11" t="s">
        <v>1222</v>
      </c>
      <c r="D5892" s="11" t="s">
        <v>662</v>
      </c>
      <c r="E5892" s="11">
        <v>6861908</v>
      </c>
      <c r="F5892" s="15">
        <f>IF(ISBLANK($D5892),"",IF(ISBLANK($E5892),VLOOKUP($D5892,$J:$K,2,FALSE),VLOOKUP($E5892,'Daycare Packages'!$A:$G,7,FALSE)))</f>
        <v>25</v>
      </c>
      <c r="G5892" s="15"/>
      <c r="H5892" s="15">
        <f t="shared" si="206"/>
        <v>25</v>
      </c>
      <c r="I5892" s="198">
        <f t="shared" si="207"/>
        <v>5</v>
      </c>
    </row>
    <row r="5893" spans="1:13" x14ac:dyDescent="0.3">
      <c r="A5893" s="10">
        <v>43604</v>
      </c>
      <c r="B5893" s="11" t="s">
        <v>78</v>
      </c>
      <c r="C5893" s="11" t="s">
        <v>1224</v>
      </c>
      <c r="D5893" s="11" t="s">
        <v>662</v>
      </c>
      <c r="E5893" s="11">
        <v>6813490</v>
      </c>
      <c r="F5893" s="15">
        <f>IF(ISBLANK($D5893),"",IF(ISBLANK($E5893),VLOOKUP($D5893,$J:$K,2,FALSE),VLOOKUP($E5893,'Daycare Packages'!$A:$G,7,FALSE)))</f>
        <v>27</v>
      </c>
      <c r="G5893" s="15"/>
      <c r="H5893" s="15">
        <f t="shared" si="206"/>
        <v>27</v>
      </c>
      <c r="I5893" s="198">
        <f t="shared" si="207"/>
        <v>5</v>
      </c>
    </row>
    <row r="5894" spans="1:13" x14ac:dyDescent="0.3">
      <c r="A5894" s="10">
        <v>43604</v>
      </c>
      <c r="B5894" s="11" t="s">
        <v>78</v>
      </c>
      <c r="C5894" s="11" t="s">
        <v>642</v>
      </c>
      <c r="D5894" s="11" t="s">
        <v>662</v>
      </c>
      <c r="E5894" s="11">
        <v>6813490</v>
      </c>
      <c r="F5894" s="15">
        <f>IF(ISBLANK($D5894),"",IF(ISBLANK($E5894),VLOOKUP($D5894,$J:$K,2,FALSE),VLOOKUP($E5894,'Daycare Packages'!$A:$G,7,FALSE)))</f>
        <v>27</v>
      </c>
      <c r="G5894" s="15"/>
      <c r="H5894" s="15">
        <f t="shared" si="206"/>
        <v>27</v>
      </c>
      <c r="I5894" s="198">
        <f t="shared" si="207"/>
        <v>5</v>
      </c>
    </row>
    <row r="5895" spans="1:13" x14ac:dyDescent="0.3">
      <c r="A5895" s="10">
        <v>43604</v>
      </c>
      <c r="B5895" s="11" t="s">
        <v>751</v>
      </c>
      <c r="C5895" s="11" t="s">
        <v>752</v>
      </c>
      <c r="D5895" s="11" t="s">
        <v>662</v>
      </c>
      <c r="F5895" s="15">
        <f>IF(ISBLANK($D5895),"",IF(ISBLANK($E5895),VLOOKUP($D5895,$J:$K,2,FALSE),VLOOKUP($E5895,'Daycare Packages'!$A:$G,7,FALSE)))</f>
        <v>30</v>
      </c>
      <c r="G5895" s="15"/>
      <c r="H5895" s="15">
        <f t="shared" si="206"/>
        <v>30</v>
      </c>
      <c r="I5895" s="198">
        <f t="shared" si="207"/>
        <v>5</v>
      </c>
    </row>
    <row r="5896" spans="1:13" x14ac:dyDescent="0.3">
      <c r="A5896" s="10">
        <v>43604</v>
      </c>
      <c r="B5896" s="11" t="s">
        <v>182</v>
      </c>
      <c r="C5896" s="11" t="s">
        <v>685</v>
      </c>
      <c r="D5896" s="11" t="s">
        <v>662</v>
      </c>
      <c r="E5896" s="11">
        <v>6820021</v>
      </c>
      <c r="F5896" s="15">
        <f>IF(ISBLANK($D5896),"",IF(ISBLANK($E5896),VLOOKUP($D5896,$J:$K,2,FALSE),VLOOKUP($E5896,'Daycare Packages'!$A:$G,7,FALSE)))</f>
        <v>20.7</v>
      </c>
      <c r="G5896" s="15"/>
      <c r="H5896" s="15">
        <f t="shared" si="206"/>
        <v>20.7</v>
      </c>
      <c r="I5896" s="198">
        <f t="shared" si="207"/>
        <v>5</v>
      </c>
      <c r="M5896" s="13" t="s">
        <v>1009</v>
      </c>
    </row>
    <row r="5897" spans="1:13" x14ac:dyDescent="0.3">
      <c r="A5897" s="10">
        <v>43604</v>
      </c>
      <c r="B5897" s="11" t="s">
        <v>425</v>
      </c>
      <c r="C5897" s="11" t="s">
        <v>426</v>
      </c>
      <c r="D5897" s="11" t="s">
        <v>662</v>
      </c>
      <c r="F5897" s="15">
        <f>IF(ISBLANK($D5897),"",IF(ISBLANK($E5897),VLOOKUP($D5897,$J:$K,2,FALSE),VLOOKUP($E5897,'Daycare Packages'!$A:$G,7,FALSE)))</f>
        <v>30</v>
      </c>
      <c r="G5897" s="15"/>
      <c r="H5897" s="15">
        <f t="shared" si="206"/>
        <v>30</v>
      </c>
      <c r="I5897" s="198">
        <f t="shared" si="207"/>
        <v>5</v>
      </c>
    </row>
    <row r="5898" spans="1:13" x14ac:dyDescent="0.3">
      <c r="A5898" s="55">
        <v>43604</v>
      </c>
      <c r="B5898" s="56" t="s">
        <v>783</v>
      </c>
      <c r="C5898" s="56" t="s">
        <v>514</v>
      </c>
      <c r="D5898" s="56" t="s">
        <v>662</v>
      </c>
      <c r="E5898" s="56"/>
      <c r="F5898" s="59">
        <f>IF(ISBLANK($D5898),"",IF(ISBLANK($E5898),VLOOKUP($D5898,$J:$K,2,FALSE),VLOOKUP($E5898,'Daycare Packages'!$A:$G,7,FALSE)))</f>
        <v>30</v>
      </c>
      <c r="G5898" s="59"/>
      <c r="H5898" s="59">
        <f t="shared" ref="H5898:H5961" si="208">IF(ISBLANK(D5898),"",SUM(F5898:G5898))</f>
        <v>30</v>
      </c>
      <c r="I5898" s="198">
        <f t="shared" si="207"/>
        <v>5</v>
      </c>
    </row>
    <row r="5899" spans="1:13" x14ac:dyDescent="0.3">
      <c r="A5899" s="10">
        <v>43605</v>
      </c>
      <c r="B5899" s="11" t="s">
        <v>1535</v>
      </c>
      <c r="C5899" s="11" t="s">
        <v>846</v>
      </c>
      <c r="D5899" s="11" t="s">
        <v>671</v>
      </c>
      <c r="F5899" s="15">
        <f>IF(ISBLANK($D5899),"",IF(ISBLANK($E5899),VLOOKUP($D5899,$J:$K,2,FALSE),VLOOKUP($E5899,'Daycare Packages'!$A:$G,7,FALSE)))</f>
        <v>0</v>
      </c>
      <c r="G5899" s="15"/>
      <c r="H5899" s="15">
        <f t="shared" si="208"/>
        <v>0</v>
      </c>
      <c r="I5899" s="198">
        <f t="shared" si="207"/>
        <v>5</v>
      </c>
    </row>
    <row r="5900" spans="1:13" x14ac:dyDescent="0.3">
      <c r="A5900" s="10">
        <v>43605</v>
      </c>
      <c r="B5900" s="11" t="s">
        <v>749</v>
      </c>
      <c r="C5900" s="11" t="s">
        <v>750</v>
      </c>
      <c r="D5900" s="11" t="s">
        <v>659</v>
      </c>
      <c r="F5900" s="15">
        <f>IF(ISBLANK($D5900),"",IF(ISBLANK($E5900),VLOOKUP($D5900,$J:$K,2,FALSE),VLOOKUP($E5900,'Daycare Packages'!$A:$G,7,FALSE)))</f>
        <v>20</v>
      </c>
      <c r="G5900" s="15"/>
      <c r="H5900" s="15">
        <f t="shared" si="208"/>
        <v>20</v>
      </c>
      <c r="I5900" s="198">
        <f t="shared" si="207"/>
        <v>5</v>
      </c>
    </row>
    <row r="5901" spans="1:13" x14ac:dyDescent="0.3">
      <c r="A5901" s="10">
        <v>43605</v>
      </c>
      <c r="B5901" s="11" t="s">
        <v>185</v>
      </c>
      <c r="C5901" s="11" t="s">
        <v>670</v>
      </c>
      <c r="D5901" s="11" t="s">
        <v>659</v>
      </c>
      <c r="E5901" s="11">
        <v>6734074</v>
      </c>
      <c r="F5901" s="15">
        <f>IF(ISBLANK($D5901),"",IF(ISBLANK($E5901),VLOOKUP($D5901,$J:$K,2,FALSE),VLOOKUP($E5901,'Daycare Packages'!$A:$G,7,FALSE)))</f>
        <v>17</v>
      </c>
      <c r="G5901" s="15"/>
      <c r="H5901" s="15">
        <f t="shared" si="208"/>
        <v>17</v>
      </c>
      <c r="I5901" s="198">
        <f t="shared" si="207"/>
        <v>5</v>
      </c>
    </row>
    <row r="5902" spans="1:13" x14ac:dyDescent="0.3">
      <c r="A5902" s="10">
        <v>43605</v>
      </c>
      <c r="B5902" s="11" t="s">
        <v>190</v>
      </c>
      <c r="C5902" s="11" t="s">
        <v>718</v>
      </c>
      <c r="D5902" s="11" t="s">
        <v>659</v>
      </c>
      <c r="F5902" s="15">
        <f>IF(ISBLANK($D5902),"",IF(ISBLANK($E5902),VLOOKUP($D5902,$J:$K,2,FALSE),VLOOKUP($E5902,'Daycare Packages'!$A:$G,7,FALSE)))</f>
        <v>20</v>
      </c>
      <c r="G5902" s="15"/>
      <c r="H5902" s="15">
        <f t="shared" si="208"/>
        <v>20</v>
      </c>
      <c r="I5902" s="198">
        <f t="shared" si="207"/>
        <v>5</v>
      </c>
    </row>
    <row r="5903" spans="1:13" x14ac:dyDescent="0.3">
      <c r="A5903" s="10">
        <v>43605</v>
      </c>
      <c r="B5903" s="11" t="s">
        <v>279</v>
      </c>
      <c r="C5903" s="11" t="s">
        <v>658</v>
      </c>
      <c r="D5903" s="11" t="s">
        <v>662</v>
      </c>
      <c r="F5903" s="15">
        <f>IF(ISBLANK($D5903),"",IF(ISBLANK($E5903),VLOOKUP($D5903,$J:$K,2,FALSE),VLOOKUP($E5903,'Daycare Packages'!$A:$G,7,FALSE)))</f>
        <v>30</v>
      </c>
      <c r="G5903" s="15"/>
      <c r="H5903" s="15">
        <f t="shared" si="208"/>
        <v>30</v>
      </c>
      <c r="I5903" s="198">
        <f t="shared" si="207"/>
        <v>5</v>
      </c>
    </row>
    <row r="5904" spans="1:13" x14ac:dyDescent="0.3">
      <c r="A5904" s="10">
        <v>43605</v>
      </c>
      <c r="B5904" s="11" t="s">
        <v>279</v>
      </c>
      <c r="C5904" s="11" t="s">
        <v>661</v>
      </c>
      <c r="D5904" s="11" t="s">
        <v>662</v>
      </c>
      <c r="F5904" s="15">
        <f>IF(ISBLANK($D5904),"",IF(ISBLANK($E5904),VLOOKUP($D5904,$J:$K,2,FALSE),VLOOKUP($E5904,'Daycare Packages'!$A:$G,7,FALSE)))</f>
        <v>30</v>
      </c>
      <c r="G5904" s="15"/>
      <c r="H5904" s="15">
        <f t="shared" si="208"/>
        <v>30</v>
      </c>
      <c r="I5904" s="198">
        <f t="shared" si="207"/>
        <v>5</v>
      </c>
    </row>
    <row r="5905" spans="1:9" x14ac:dyDescent="0.3">
      <c r="A5905" s="10">
        <v>43605</v>
      </c>
      <c r="B5905" s="11" t="s">
        <v>677</v>
      </c>
      <c r="C5905" s="11" t="s">
        <v>678</v>
      </c>
      <c r="D5905" s="11" t="s">
        <v>662</v>
      </c>
      <c r="F5905" s="15">
        <f>IF(ISBLANK($D5905),"",IF(ISBLANK($E5905),VLOOKUP($D5905,$J:$K,2,FALSE),VLOOKUP($E5905,'Daycare Packages'!$A:$G,7,FALSE)))</f>
        <v>30</v>
      </c>
      <c r="G5905" s="15"/>
      <c r="H5905" s="15">
        <f t="shared" si="208"/>
        <v>30</v>
      </c>
      <c r="I5905" s="198">
        <f t="shared" si="207"/>
        <v>5</v>
      </c>
    </row>
    <row r="5906" spans="1:9" x14ac:dyDescent="0.3">
      <c r="A5906" s="10">
        <v>43605</v>
      </c>
      <c r="B5906" s="11" t="s">
        <v>1537</v>
      </c>
      <c r="C5906" s="11" t="s">
        <v>1538</v>
      </c>
      <c r="D5906" s="11" t="s">
        <v>662</v>
      </c>
      <c r="F5906" s="15">
        <f>IF(ISBLANK($D5906),"",IF(ISBLANK($E5906),VLOOKUP($D5906,$J:$K,2,FALSE),VLOOKUP($E5906,'Daycare Packages'!$A:$G,7,FALSE)))</f>
        <v>30</v>
      </c>
      <c r="G5906" s="15"/>
      <c r="H5906" s="15">
        <f t="shared" si="208"/>
        <v>30</v>
      </c>
      <c r="I5906" s="198">
        <f t="shared" si="207"/>
        <v>5</v>
      </c>
    </row>
    <row r="5907" spans="1:9" x14ac:dyDescent="0.3">
      <c r="A5907" s="10">
        <v>43605</v>
      </c>
      <c r="B5907" s="11" t="s">
        <v>1537</v>
      </c>
      <c r="C5907" s="11" t="s">
        <v>1539</v>
      </c>
      <c r="D5907" s="11" t="s">
        <v>662</v>
      </c>
      <c r="F5907" s="15">
        <f>IF(ISBLANK($D5907),"",IF(ISBLANK($E5907),VLOOKUP($D5907,$J:$K,2,FALSE),VLOOKUP($E5907,'Daycare Packages'!$A:$G,7,FALSE)))</f>
        <v>30</v>
      </c>
      <c r="G5907" s="15"/>
      <c r="H5907" s="15">
        <f t="shared" si="208"/>
        <v>30</v>
      </c>
      <c r="I5907" s="198">
        <f t="shared" si="207"/>
        <v>5</v>
      </c>
    </row>
    <row r="5908" spans="1:9" x14ac:dyDescent="0.3">
      <c r="A5908" s="10">
        <v>43605</v>
      </c>
      <c r="B5908" s="11" t="s">
        <v>1483</v>
      </c>
      <c r="C5908" s="11" t="s">
        <v>1484</v>
      </c>
      <c r="D5908" s="11" t="s">
        <v>662</v>
      </c>
      <c r="E5908" s="11">
        <v>6858872</v>
      </c>
      <c r="F5908" s="15">
        <f>IF(ISBLANK($D5908),"",IF(ISBLANK($E5908),VLOOKUP($D5908,$J:$K,2,FALSE),VLOOKUP($E5908,'Daycare Packages'!$A:$G,7,FALSE)))</f>
        <v>27</v>
      </c>
      <c r="G5908" s="15"/>
      <c r="H5908" s="15">
        <f t="shared" si="208"/>
        <v>27</v>
      </c>
      <c r="I5908" s="198">
        <f t="shared" si="207"/>
        <v>5</v>
      </c>
    </row>
    <row r="5909" spans="1:9" x14ac:dyDescent="0.3">
      <c r="A5909" s="10">
        <v>43605</v>
      </c>
      <c r="B5909" s="11" t="s">
        <v>213</v>
      </c>
      <c r="C5909" s="11" t="s">
        <v>675</v>
      </c>
      <c r="D5909" s="11" t="s">
        <v>662</v>
      </c>
      <c r="E5909" s="11">
        <v>6848854</v>
      </c>
      <c r="F5909" s="15">
        <f>IF(ISBLANK($D5909),"",IF(ISBLANK($E5909),VLOOKUP($D5909,$J:$K,2,FALSE),VLOOKUP($E5909,'Daycare Packages'!$A:$G,7,FALSE)))</f>
        <v>27</v>
      </c>
      <c r="G5909" s="15"/>
      <c r="H5909" s="15">
        <f t="shared" si="208"/>
        <v>27</v>
      </c>
      <c r="I5909" s="198">
        <f t="shared" si="207"/>
        <v>5</v>
      </c>
    </row>
    <row r="5910" spans="1:9" x14ac:dyDescent="0.3">
      <c r="A5910" s="10">
        <v>43605</v>
      </c>
      <c r="B5910" s="11" t="s">
        <v>215</v>
      </c>
      <c r="C5910" s="11" t="s">
        <v>1008</v>
      </c>
      <c r="D5910" s="11" t="s">
        <v>662</v>
      </c>
      <c r="E5910" s="11">
        <v>6860747</v>
      </c>
      <c r="F5910" s="15">
        <f>IF(ISBLANK($D5910),"",IF(ISBLANK($E5910),VLOOKUP($D5910,$J:$K,2,FALSE),VLOOKUP($E5910,'Daycare Packages'!$A:$G,7,FALSE)))</f>
        <v>27</v>
      </c>
      <c r="G5910" s="15"/>
      <c r="H5910" s="15">
        <f t="shared" si="208"/>
        <v>27</v>
      </c>
      <c r="I5910" s="198">
        <f t="shared" si="207"/>
        <v>5</v>
      </c>
    </row>
    <row r="5911" spans="1:9" x14ac:dyDescent="0.3">
      <c r="A5911" s="10">
        <v>43605</v>
      </c>
      <c r="B5911" s="11" t="s">
        <v>1165</v>
      </c>
      <c r="C5911" s="11" t="s">
        <v>1166</v>
      </c>
      <c r="D5911" s="11" t="s">
        <v>662</v>
      </c>
      <c r="E5911" s="11">
        <v>6860818</v>
      </c>
      <c r="F5911" s="15">
        <f>IF(ISBLANK($D5911),"",IF(ISBLANK($E5911),VLOOKUP($D5911,$J:$K,2,FALSE),VLOOKUP($E5911,'Daycare Packages'!$A:$G,7,FALSE)))</f>
        <v>18</v>
      </c>
      <c r="G5911" s="15"/>
      <c r="H5911" s="15">
        <f t="shared" si="208"/>
        <v>18</v>
      </c>
      <c r="I5911" s="198">
        <f t="shared" si="207"/>
        <v>5</v>
      </c>
    </row>
    <row r="5912" spans="1:9" x14ac:dyDescent="0.3">
      <c r="A5912" s="10">
        <v>43605</v>
      </c>
      <c r="B5912" s="11" t="s">
        <v>1298</v>
      </c>
      <c r="C5912" s="11" t="s">
        <v>764</v>
      </c>
      <c r="D5912" s="11" t="s">
        <v>662</v>
      </c>
      <c r="F5912" s="15">
        <f>IF(ISBLANK($D5912),"",IF(ISBLANK($E5912),VLOOKUP($D5912,$J:$K,2,FALSE),VLOOKUP($E5912,'Daycare Packages'!$A:$G,7,FALSE)))</f>
        <v>30</v>
      </c>
      <c r="G5912" s="15"/>
      <c r="H5912" s="15">
        <f t="shared" si="208"/>
        <v>30</v>
      </c>
      <c r="I5912" s="198">
        <f t="shared" si="207"/>
        <v>5</v>
      </c>
    </row>
    <row r="5913" spans="1:9" x14ac:dyDescent="0.3">
      <c r="A5913" s="10">
        <v>43605</v>
      </c>
      <c r="B5913" s="11" t="s">
        <v>209</v>
      </c>
      <c r="C5913" s="11" t="s">
        <v>702</v>
      </c>
      <c r="D5913" s="11" t="s">
        <v>662</v>
      </c>
      <c r="E5913" s="11">
        <v>6804993</v>
      </c>
      <c r="F5913" s="15">
        <f>IF(ISBLANK($D5913),"",IF(ISBLANK($E5913),VLOOKUP($D5913,$J:$K,2,FALSE),VLOOKUP($E5913,'Daycare Packages'!$A:$G,7,FALSE)))</f>
        <v>26</v>
      </c>
      <c r="G5913" s="15"/>
      <c r="H5913" s="15">
        <f t="shared" si="208"/>
        <v>26</v>
      </c>
      <c r="I5913" s="198">
        <f t="shared" si="207"/>
        <v>5</v>
      </c>
    </row>
    <row r="5914" spans="1:9" x14ac:dyDescent="0.3">
      <c r="A5914" s="10">
        <v>43605</v>
      </c>
      <c r="B5914" s="11" t="s">
        <v>1190</v>
      </c>
      <c r="C5914" s="11" t="s">
        <v>1191</v>
      </c>
      <c r="D5914" s="11" t="s">
        <v>662</v>
      </c>
      <c r="F5914" s="15">
        <f>IF(ISBLANK($D5914),"",IF(ISBLANK($E5914),VLOOKUP($D5914,$J:$K,2,FALSE),VLOOKUP($E5914,'Daycare Packages'!$A:$G,7,FALSE)))</f>
        <v>30</v>
      </c>
      <c r="G5914" s="15">
        <v>-6</v>
      </c>
      <c r="H5914" s="15">
        <f t="shared" si="208"/>
        <v>24</v>
      </c>
      <c r="I5914" s="198">
        <f t="shared" si="207"/>
        <v>5</v>
      </c>
    </row>
    <row r="5915" spans="1:9" x14ac:dyDescent="0.3">
      <c r="A5915" s="10">
        <v>43605</v>
      </c>
      <c r="B5915" s="11" t="s">
        <v>199</v>
      </c>
      <c r="C5915" s="11" t="s">
        <v>711</v>
      </c>
      <c r="D5915" s="11" t="s">
        <v>662</v>
      </c>
      <c r="E5915" s="11">
        <v>6730274</v>
      </c>
      <c r="F5915" s="15">
        <f>IF(ISBLANK($D5915),"",IF(ISBLANK($E5915),VLOOKUP($D5915,$J:$K,2,FALSE),VLOOKUP($E5915,'Daycare Packages'!$A:$G,7,FALSE)))</f>
        <v>25</v>
      </c>
      <c r="G5915" s="15"/>
      <c r="H5915" s="15">
        <f t="shared" si="208"/>
        <v>25</v>
      </c>
      <c r="I5915" s="198">
        <f t="shared" si="207"/>
        <v>5</v>
      </c>
    </row>
    <row r="5916" spans="1:9" x14ac:dyDescent="0.3">
      <c r="A5916" s="10">
        <v>43605</v>
      </c>
      <c r="B5916" s="11" t="s">
        <v>197</v>
      </c>
      <c r="C5916" s="11" t="s">
        <v>754</v>
      </c>
      <c r="D5916" s="11" t="s">
        <v>662</v>
      </c>
      <c r="E5916" s="11">
        <v>6848013</v>
      </c>
      <c r="F5916" s="15">
        <f>IF(ISBLANK($D5916),"",IF(ISBLANK($E5916),VLOOKUP($D5916,$J:$K,2,FALSE),VLOOKUP($E5916,'Daycare Packages'!$A:$G,7,FALSE)))</f>
        <v>27</v>
      </c>
      <c r="G5916" s="15"/>
      <c r="H5916" s="15">
        <f t="shared" si="208"/>
        <v>27</v>
      </c>
      <c r="I5916" s="198">
        <f t="shared" si="207"/>
        <v>5</v>
      </c>
    </row>
    <row r="5917" spans="1:9" x14ac:dyDescent="0.3">
      <c r="A5917" s="10">
        <v>43605</v>
      </c>
      <c r="B5917" s="11" t="s">
        <v>843</v>
      </c>
      <c r="C5917" s="11" t="s">
        <v>844</v>
      </c>
      <c r="D5917" s="11" t="s">
        <v>662</v>
      </c>
      <c r="E5917" s="11">
        <v>6846368</v>
      </c>
      <c r="F5917" s="15">
        <f>IF(ISBLANK($D5917),"",IF(ISBLANK($E5917),VLOOKUP($D5917,$J:$K,2,FALSE),VLOOKUP($E5917,'Daycare Packages'!$A:$G,7,FALSE)))</f>
        <v>23</v>
      </c>
      <c r="G5917" s="15"/>
      <c r="H5917" s="15">
        <f t="shared" si="208"/>
        <v>23</v>
      </c>
      <c r="I5917" s="198">
        <f t="shared" si="207"/>
        <v>5</v>
      </c>
    </row>
    <row r="5918" spans="1:9" x14ac:dyDescent="0.3">
      <c r="A5918" s="10">
        <v>43605</v>
      </c>
      <c r="B5918" s="11" t="s">
        <v>140</v>
      </c>
      <c r="C5918" s="11" t="s">
        <v>475</v>
      </c>
      <c r="D5918" s="11" t="s">
        <v>662</v>
      </c>
      <c r="E5918" s="11">
        <v>6849607</v>
      </c>
      <c r="F5918" s="15">
        <f>IF(ISBLANK($D5918),"",IF(ISBLANK($E5918),VLOOKUP($D5918,$J:$K,2,FALSE),VLOOKUP($E5918,'Daycare Packages'!$A:$G,7,FALSE)))</f>
        <v>26</v>
      </c>
      <c r="G5918" s="15"/>
      <c r="H5918" s="15">
        <f t="shared" si="208"/>
        <v>26</v>
      </c>
      <c r="I5918" s="198">
        <f t="shared" si="207"/>
        <v>5</v>
      </c>
    </row>
    <row r="5919" spans="1:9" x14ac:dyDescent="0.3">
      <c r="A5919" s="10">
        <v>43605</v>
      </c>
      <c r="B5919" s="11" t="s">
        <v>114</v>
      </c>
      <c r="C5919" s="11" t="s">
        <v>789</v>
      </c>
      <c r="D5919" s="11" t="s">
        <v>662</v>
      </c>
      <c r="E5919" s="11">
        <v>6735275</v>
      </c>
      <c r="F5919" s="15">
        <f>IF(ISBLANK($D5919),"",IF(ISBLANK($E5919),VLOOKUP($D5919,$J:$K,2,FALSE),VLOOKUP($E5919,'Daycare Packages'!$A:$G,7,FALSE)))</f>
        <v>22</v>
      </c>
      <c r="G5919" s="15"/>
      <c r="H5919" s="15">
        <f t="shared" si="208"/>
        <v>22</v>
      </c>
      <c r="I5919" s="198">
        <f t="shared" si="207"/>
        <v>5</v>
      </c>
    </row>
    <row r="5920" spans="1:9" x14ac:dyDescent="0.3">
      <c r="A5920" s="10">
        <v>43605</v>
      </c>
      <c r="B5920" s="11" t="s">
        <v>217</v>
      </c>
      <c r="C5920" s="11" t="s">
        <v>402</v>
      </c>
      <c r="D5920" s="11" t="s">
        <v>662</v>
      </c>
      <c r="E5920" s="11">
        <v>6821524</v>
      </c>
      <c r="F5920" s="15">
        <f>IF(ISBLANK($D5920),"",IF(ISBLANK($E5920),VLOOKUP($D5920,$J:$K,2,FALSE),VLOOKUP($E5920,'Daycare Packages'!$A:$G,7,FALSE)))</f>
        <v>26</v>
      </c>
      <c r="G5920" s="15"/>
      <c r="H5920" s="15">
        <f t="shared" si="208"/>
        <v>26</v>
      </c>
      <c r="I5920" s="198">
        <f t="shared" si="207"/>
        <v>5</v>
      </c>
    </row>
    <row r="5921" spans="1:9" x14ac:dyDescent="0.3">
      <c r="A5921" s="10">
        <v>43605</v>
      </c>
      <c r="B5921" s="11" t="s">
        <v>849</v>
      </c>
      <c r="C5921" s="11" t="s">
        <v>850</v>
      </c>
      <c r="D5921" s="11" t="s">
        <v>662</v>
      </c>
      <c r="F5921" s="15">
        <f>IF(ISBLANK($D5921),"",IF(ISBLANK($E5921),VLOOKUP($D5921,$J:$K,2,FALSE),VLOOKUP($E5921,'Daycare Packages'!$A:$G,7,FALSE)))</f>
        <v>30</v>
      </c>
      <c r="G5921" s="15"/>
      <c r="H5921" s="15">
        <f t="shared" si="208"/>
        <v>30</v>
      </c>
      <c r="I5921" s="198">
        <f t="shared" si="207"/>
        <v>5</v>
      </c>
    </row>
    <row r="5922" spans="1:9" x14ac:dyDescent="0.3">
      <c r="A5922" s="10">
        <v>43605</v>
      </c>
      <c r="B5922" s="11" t="s">
        <v>137</v>
      </c>
      <c r="C5922" s="11" t="s">
        <v>693</v>
      </c>
      <c r="D5922" s="11" t="s">
        <v>662</v>
      </c>
      <c r="E5922" s="11">
        <v>6730873</v>
      </c>
      <c r="F5922" s="15">
        <f>IF(ISBLANK($D5922),"",IF(ISBLANK($E5922),VLOOKUP($D5922,$J:$K,2,FALSE),VLOOKUP($E5922,'Daycare Packages'!$A:$G,7,FALSE)))</f>
        <v>22</v>
      </c>
      <c r="G5922" s="15"/>
      <c r="H5922" s="15">
        <f t="shared" si="208"/>
        <v>22</v>
      </c>
      <c r="I5922" s="198">
        <f t="shared" si="207"/>
        <v>5</v>
      </c>
    </row>
    <row r="5923" spans="1:9" x14ac:dyDescent="0.3">
      <c r="A5923" s="10">
        <v>43605</v>
      </c>
      <c r="B5923" s="11" t="s">
        <v>922</v>
      </c>
      <c r="C5923" s="11" t="s">
        <v>1542</v>
      </c>
      <c r="D5923" s="11" t="s">
        <v>662</v>
      </c>
      <c r="E5923" s="11">
        <v>6683718</v>
      </c>
      <c r="F5923" s="15">
        <f>IF(ISBLANK($D5923),"",IF(ISBLANK($E5923),VLOOKUP($D5923,$J:$K,2,FALSE),VLOOKUP($E5923,'Daycare Packages'!$A:$G,7,FALSE)))</f>
        <v>24</v>
      </c>
      <c r="G5923" s="15"/>
      <c r="H5923" s="15">
        <f t="shared" si="208"/>
        <v>24</v>
      </c>
      <c r="I5923" s="198">
        <f t="shared" si="207"/>
        <v>5</v>
      </c>
    </row>
    <row r="5924" spans="1:9" x14ac:dyDescent="0.3">
      <c r="A5924" s="10">
        <v>43605</v>
      </c>
      <c r="B5924" s="11" t="s">
        <v>212</v>
      </c>
      <c r="C5924" s="11" t="s">
        <v>707</v>
      </c>
      <c r="D5924" s="11" t="s">
        <v>662</v>
      </c>
      <c r="F5924" s="15">
        <f>IF(ISBLANK($D5924),"",IF(ISBLANK($E5924),VLOOKUP($D5924,$J:$K,2,FALSE),VLOOKUP($E5924,'Daycare Packages'!$A:$G,7,FALSE)))</f>
        <v>30</v>
      </c>
      <c r="G5924" s="15"/>
      <c r="H5924" s="15">
        <f t="shared" si="208"/>
        <v>30</v>
      </c>
      <c r="I5924" s="198">
        <f t="shared" si="207"/>
        <v>5</v>
      </c>
    </row>
    <row r="5925" spans="1:9" x14ac:dyDescent="0.3">
      <c r="A5925" s="10">
        <v>43605</v>
      </c>
      <c r="B5925" s="11" t="s">
        <v>230</v>
      </c>
      <c r="C5925" s="11" t="s">
        <v>493</v>
      </c>
      <c r="D5925" s="11" t="s">
        <v>662</v>
      </c>
      <c r="E5925" s="11">
        <v>6852495</v>
      </c>
      <c r="F5925" s="15">
        <f>IF(ISBLANK($D5925),"",IF(ISBLANK($E5925),VLOOKUP($D5925,$J:$K,2,FALSE),VLOOKUP($E5925,'Daycare Packages'!$A:$G,7,FALSE)))</f>
        <v>27</v>
      </c>
      <c r="G5925" s="15"/>
      <c r="H5925" s="15">
        <f t="shared" si="208"/>
        <v>27</v>
      </c>
      <c r="I5925" s="198">
        <f t="shared" si="207"/>
        <v>5</v>
      </c>
    </row>
    <row r="5926" spans="1:9" x14ac:dyDescent="0.3">
      <c r="A5926" s="10">
        <v>43605</v>
      </c>
      <c r="B5926" s="11" t="s">
        <v>141</v>
      </c>
      <c r="C5926" s="11" t="s">
        <v>673</v>
      </c>
      <c r="D5926" s="11" t="s">
        <v>662</v>
      </c>
      <c r="E5926" s="11">
        <v>6820926</v>
      </c>
      <c r="F5926" s="15">
        <f>IF(ISBLANK($D5926),"",IF(ISBLANK($E5926),VLOOKUP($D5926,$J:$K,2,FALSE),VLOOKUP($E5926,'Daycare Packages'!$A:$G,7,FALSE)))</f>
        <v>26</v>
      </c>
      <c r="G5926" s="15"/>
      <c r="H5926" s="15">
        <f t="shared" si="208"/>
        <v>26</v>
      </c>
      <c r="I5926" s="198">
        <f t="shared" si="207"/>
        <v>5</v>
      </c>
    </row>
    <row r="5927" spans="1:9" x14ac:dyDescent="0.3">
      <c r="A5927" s="10">
        <v>43605</v>
      </c>
      <c r="B5927" s="11" t="s">
        <v>147</v>
      </c>
      <c r="C5927" s="11" t="s">
        <v>796</v>
      </c>
      <c r="D5927" s="11" t="s">
        <v>662</v>
      </c>
      <c r="E5927" s="11">
        <v>6814069</v>
      </c>
      <c r="F5927" s="15">
        <f>IF(ISBLANK($D5927),"",IF(ISBLANK($E5927),VLOOKUP($D5927,$J:$K,2,FALSE),VLOOKUP($E5927,'Daycare Packages'!$A:$G,7,FALSE)))</f>
        <v>23</v>
      </c>
      <c r="G5927" s="15"/>
      <c r="H5927" s="15">
        <f t="shared" si="208"/>
        <v>23</v>
      </c>
      <c r="I5927" s="198">
        <f t="shared" si="207"/>
        <v>5</v>
      </c>
    </row>
    <row r="5928" spans="1:9" x14ac:dyDescent="0.3">
      <c r="A5928" s="10">
        <v>43605</v>
      </c>
      <c r="B5928" s="11" t="s">
        <v>163</v>
      </c>
      <c r="C5928" s="11" t="s">
        <v>805</v>
      </c>
      <c r="D5928" s="11" t="s">
        <v>662</v>
      </c>
      <c r="E5928" s="11">
        <v>6859563</v>
      </c>
      <c r="F5928" s="15">
        <f>IF(ISBLANK($D5928),"",IF(ISBLANK($E5928),VLOOKUP($D5928,$J:$K,2,FALSE),VLOOKUP($E5928,'Daycare Packages'!$A:$G,7,FALSE)))</f>
        <v>27</v>
      </c>
      <c r="G5928" s="15"/>
      <c r="H5928" s="15">
        <f t="shared" si="208"/>
        <v>27</v>
      </c>
      <c r="I5928" s="198">
        <f t="shared" si="207"/>
        <v>5</v>
      </c>
    </row>
    <row r="5929" spans="1:9" x14ac:dyDescent="0.3">
      <c r="A5929" s="10">
        <v>43605</v>
      </c>
      <c r="B5929" s="11" t="s">
        <v>115</v>
      </c>
      <c r="C5929" s="11" t="s">
        <v>764</v>
      </c>
      <c r="D5929" s="11" t="s">
        <v>662</v>
      </c>
      <c r="E5929" s="11">
        <v>6736950</v>
      </c>
      <c r="F5929" s="15">
        <f>IF(ISBLANK($D5929),"",IF(ISBLANK($E5929),VLOOKUP($D5929,$J:$K,2,FALSE),VLOOKUP($E5929,'Daycare Packages'!$A:$G,7,FALSE)))</f>
        <v>22</v>
      </c>
      <c r="G5929" s="15"/>
      <c r="H5929" s="15">
        <f t="shared" si="208"/>
        <v>22</v>
      </c>
      <c r="I5929" s="198">
        <f t="shared" si="207"/>
        <v>5</v>
      </c>
    </row>
    <row r="5930" spans="1:9" x14ac:dyDescent="0.3">
      <c r="A5930" s="10">
        <v>43605</v>
      </c>
      <c r="B5930" s="11" t="s">
        <v>193</v>
      </c>
      <c r="C5930" s="11" t="s">
        <v>776</v>
      </c>
      <c r="D5930" s="11" t="s">
        <v>662</v>
      </c>
      <c r="E5930" s="11">
        <v>6826758</v>
      </c>
      <c r="F5930" s="15">
        <f>IF(ISBLANK($D5930),"",IF(ISBLANK($E5930),VLOOKUP($D5930,$J:$K,2,FALSE),VLOOKUP($E5930,'Daycare Packages'!$A:$G,7,FALSE)))</f>
        <v>27</v>
      </c>
      <c r="G5930" s="15"/>
      <c r="H5930" s="15">
        <f t="shared" si="208"/>
        <v>27</v>
      </c>
      <c r="I5930" s="198">
        <f t="shared" si="207"/>
        <v>5</v>
      </c>
    </row>
    <row r="5931" spans="1:9" x14ac:dyDescent="0.3">
      <c r="A5931" s="10">
        <v>43605</v>
      </c>
      <c r="B5931" s="11" t="s">
        <v>207</v>
      </c>
      <c r="C5931" s="11" t="s">
        <v>229</v>
      </c>
      <c r="D5931" s="11" t="s">
        <v>662</v>
      </c>
      <c r="E5931" s="11">
        <v>6733314</v>
      </c>
      <c r="F5931" s="15">
        <f>IF(ISBLANK($D5931),"",IF(ISBLANK($E5931),VLOOKUP($D5931,$J:$K,2,FALSE),VLOOKUP($E5931,'Daycare Packages'!$A:$G,7,FALSE)))</f>
        <v>22</v>
      </c>
      <c r="G5931" s="15"/>
      <c r="H5931" s="15">
        <f t="shared" si="208"/>
        <v>22</v>
      </c>
      <c r="I5931" s="198">
        <f t="shared" si="207"/>
        <v>5</v>
      </c>
    </row>
    <row r="5932" spans="1:9" x14ac:dyDescent="0.3">
      <c r="A5932" s="10">
        <v>43605</v>
      </c>
      <c r="B5932" s="11" t="s">
        <v>218</v>
      </c>
      <c r="C5932" s="11" t="s">
        <v>738</v>
      </c>
      <c r="D5932" s="11" t="s">
        <v>662</v>
      </c>
      <c r="E5932" s="11">
        <v>6738002</v>
      </c>
      <c r="F5932" s="15">
        <f>IF(ISBLANK($D5932),"",IF(ISBLANK($E5932),VLOOKUP($D5932,$J:$K,2,FALSE),VLOOKUP($E5932,'Daycare Packages'!$A:$G,7,FALSE)))</f>
        <v>20</v>
      </c>
      <c r="G5932" s="15"/>
      <c r="H5932" s="15">
        <f t="shared" si="208"/>
        <v>20</v>
      </c>
      <c r="I5932" s="198">
        <f t="shared" si="207"/>
        <v>5</v>
      </c>
    </row>
    <row r="5933" spans="1:9" x14ac:dyDescent="0.3">
      <c r="A5933" s="10">
        <v>43605</v>
      </c>
      <c r="B5933" s="11" t="s">
        <v>218</v>
      </c>
      <c r="C5933" s="11" t="s">
        <v>737</v>
      </c>
      <c r="D5933" s="11" t="s">
        <v>662</v>
      </c>
      <c r="E5933" s="11">
        <v>6738002</v>
      </c>
      <c r="F5933" s="15">
        <f>IF(ISBLANK($D5933),"",IF(ISBLANK($E5933),VLOOKUP($D5933,$J:$K,2,FALSE),VLOOKUP($E5933,'Daycare Packages'!$A:$G,7,FALSE)))</f>
        <v>20</v>
      </c>
      <c r="G5933" s="15"/>
      <c r="H5933" s="15">
        <f t="shared" si="208"/>
        <v>20</v>
      </c>
      <c r="I5933" s="198">
        <f t="shared" si="207"/>
        <v>5</v>
      </c>
    </row>
    <row r="5934" spans="1:9" x14ac:dyDescent="0.3">
      <c r="A5934" s="10">
        <v>43605</v>
      </c>
      <c r="B5934" s="11" t="s">
        <v>182</v>
      </c>
      <c r="C5934" s="11" t="s">
        <v>685</v>
      </c>
      <c r="D5934" s="11" t="s">
        <v>662</v>
      </c>
      <c r="E5934" s="11">
        <v>6820021</v>
      </c>
      <c r="F5934" s="15">
        <f>IF(ISBLANK($D5934),"",IF(ISBLANK($E5934),VLOOKUP($D5934,$J:$K,2,FALSE),VLOOKUP($E5934,'Daycare Packages'!$A:$G,7,FALSE)))</f>
        <v>20.7</v>
      </c>
      <c r="G5934" s="15"/>
      <c r="H5934" s="15">
        <f t="shared" si="208"/>
        <v>20.7</v>
      </c>
      <c r="I5934" s="198">
        <f t="shared" si="207"/>
        <v>5</v>
      </c>
    </row>
    <row r="5935" spans="1:9" x14ac:dyDescent="0.3">
      <c r="A5935" s="10">
        <v>43605</v>
      </c>
      <c r="B5935" s="11" t="s">
        <v>799</v>
      </c>
      <c r="C5935" s="11" t="s">
        <v>800</v>
      </c>
      <c r="D5935" s="11" t="s">
        <v>662</v>
      </c>
      <c r="F5935" s="15">
        <f>IF(ISBLANK($D5935),"",IF(ISBLANK($E5935),VLOOKUP($D5935,$J:$K,2,FALSE),VLOOKUP($E5935,'Daycare Packages'!$A:$G,7,FALSE)))</f>
        <v>30</v>
      </c>
      <c r="G5935" s="15"/>
      <c r="H5935" s="15">
        <f t="shared" si="208"/>
        <v>30</v>
      </c>
      <c r="I5935" s="198">
        <f t="shared" si="207"/>
        <v>5</v>
      </c>
    </row>
    <row r="5936" spans="1:9" x14ac:dyDescent="0.3">
      <c r="A5936" s="10">
        <v>43605</v>
      </c>
      <c r="B5936" s="11" t="s">
        <v>82</v>
      </c>
      <c r="C5936" s="11" t="s">
        <v>694</v>
      </c>
      <c r="D5936" s="11" t="s">
        <v>662</v>
      </c>
      <c r="E5936" s="11">
        <v>6717674</v>
      </c>
      <c r="F5936" s="15">
        <f>IF(ISBLANK($D5936),"",IF(ISBLANK($E5936),VLOOKUP($D5936,$J:$K,2,FALSE),VLOOKUP($E5936,'Daycare Packages'!$A:$G,7,FALSE)))</f>
        <v>22</v>
      </c>
      <c r="G5936" s="15"/>
      <c r="H5936" s="15">
        <f t="shared" si="208"/>
        <v>22</v>
      </c>
      <c r="I5936" s="198">
        <f t="shared" si="207"/>
        <v>5</v>
      </c>
    </row>
    <row r="5937" spans="1:9" x14ac:dyDescent="0.3">
      <c r="A5937" s="10">
        <v>43605</v>
      </c>
      <c r="B5937" s="11" t="s">
        <v>82</v>
      </c>
      <c r="C5937" s="11" t="s">
        <v>695</v>
      </c>
      <c r="D5937" s="11" t="s">
        <v>662</v>
      </c>
      <c r="E5937" s="11">
        <v>6717674</v>
      </c>
      <c r="F5937" s="15">
        <f>IF(ISBLANK($D5937),"",IF(ISBLANK($E5937),VLOOKUP($D5937,$J:$K,2,FALSE),VLOOKUP($E5937,'Daycare Packages'!$A:$G,7,FALSE)))</f>
        <v>22</v>
      </c>
      <c r="G5937" s="15"/>
      <c r="H5937" s="15">
        <f t="shared" si="208"/>
        <v>22</v>
      </c>
      <c r="I5937" s="198">
        <f t="shared" si="207"/>
        <v>5</v>
      </c>
    </row>
    <row r="5938" spans="1:9" x14ac:dyDescent="0.3">
      <c r="A5938" s="10">
        <v>43605</v>
      </c>
      <c r="B5938" s="11" t="s">
        <v>894</v>
      </c>
      <c r="C5938" s="11" t="s">
        <v>895</v>
      </c>
      <c r="D5938" s="11" t="s">
        <v>662</v>
      </c>
      <c r="E5938" s="11">
        <v>6839026</v>
      </c>
      <c r="F5938" s="15">
        <f>IF(ISBLANK($D5938),"",IF(ISBLANK($E5938),VLOOKUP($D5938,$J:$K,2,FALSE),VLOOKUP($E5938,'Daycare Packages'!$A:$G,7,FALSE)))</f>
        <v>27</v>
      </c>
      <c r="G5938" s="15"/>
      <c r="H5938" s="15">
        <f t="shared" si="208"/>
        <v>27</v>
      </c>
      <c r="I5938" s="198">
        <f t="shared" si="207"/>
        <v>5</v>
      </c>
    </row>
    <row r="5939" spans="1:9" x14ac:dyDescent="0.3">
      <c r="A5939" s="10">
        <v>43605</v>
      </c>
      <c r="B5939" s="11" t="s">
        <v>894</v>
      </c>
      <c r="C5939" s="11" t="s">
        <v>622</v>
      </c>
      <c r="D5939" s="11" t="s">
        <v>662</v>
      </c>
      <c r="E5939" s="11">
        <v>6839026</v>
      </c>
      <c r="F5939" s="15">
        <f>IF(ISBLANK($D5939),"",IF(ISBLANK($E5939),VLOOKUP($D5939,$J:$K,2,FALSE),VLOOKUP($E5939,'Daycare Packages'!$A:$G,7,FALSE)))</f>
        <v>27</v>
      </c>
      <c r="G5939" s="15"/>
      <c r="H5939" s="15">
        <f t="shared" si="208"/>
        <v>27</v>
      </c>
      <c r="I5939" s="198">
        <f t="shared" si="207"/>
        <v>5</v>
      </c>
    </row>
    <row r="5940" spans="1:9" x14ac:dyDescent="0.3">
      <c r="A5940" s="10">
        <v>43605</v>
      </c>
      <c r="B5940" s="11" t="s">
        <v>156</v>
      </c>
      <c r="C5940" s="11" t="s">
        <v>479</v>
      </c>
      <c r="D5940" s="11" t="s">
        <v>662</v>
      </c>
      <c r="E5940" s="11">
        <v>6798024</v>
      </c>
      <c r="F5940" s="15">
        <f>IF(ISBLANK($D5940),"",IF(ISBLANK($E5940),VLOOKUP($D5940,$J:$K,2,FALSE),VLOOKUP($E5940,'Daycare Packages'!$A:$G,7,FALSE)))</f>
        <v>23</v>
      </c>
      <c r="G5940" s="15"/>
      <c r="H5940" s="15">
        <f t="shared" si="208"/>
        <v>23</v>
      </c>
      <c r="I5940" s="198">
        <f t="shared" si="207"/>
        <v>5</v>
      </c>
    </row>
    <row r="5941" spans="1:9" x14ac:dyDescent="0.3">
      <c r="A5941" s="10">
        <v>43605</v>
      </c>
      <c r="B5941" s="11" t="s">
        <v>148</v>
      </c>
      <c r="C5941" s="11" t="s">
        <v>547</v>
      </c>
      <c r="D5941" s="11" t="s">
        <v>662</v>
      </c>
      <c r="E5941" s="11">
        <v>6762300</v>
      </c>
      <c r="F5941" s="15">
        <f>IF(ISBLANK($D5941),"",IF(ISBLANK($E5941),VLOOKUP($D5941,$J:$K,2,FALSE),VLOOKUP($E5941,'Daycare Packages'!$A:$G,7,FALSE)))</f>
        <v>23</v>
      </c>
      <c r="G5941" s="15"/>
      <c r="H5941" s="15">
        <f t="shared" si="208"/>
        <v>23</v>
      </c>
      <c r="I5941" s="198">
        <f t="shared" si="207"/>
        <v>5</v>
      </c>
    </row>
    <row r="5942" spans="1:9" x14ac:dyDescent="0.3">
      <c r="A5942" s="55">
        <v>43605</v>
      </c>
      <c r="B5942" s="56" t="s">
        <v>133</v>
      </c>
      <c r="C5942" s="56" t="s">
        <v>712</v>
      </c>
      <c r="D5942" s="56" t="s">
        <v>662</v>
      </c>
      <c r="E5942" s="56">
        <v>6770212</v>
      </c>
      <c r="F5942" s="59">
        <f>IF(ISBLANK($D5942),"",IF(ISBLANK($E5942),VLOOKUP($D5942,$J:$K,2,FALSE),VLOOKUP($E5942,'Daycare Packages'!$A:$G,7,FALSE)))</f>
        <v>26</v>
      </c>
      <c r="G5942" s="59"/>
      <c r="H5942" s="59">
        <f t="shared" si="208"/>
        <v>26</v>
      </c>
      <c r="I5942" s="198">
        <f t="shared" si="207"/>
        <v>5</v>
      </c>
    </row>
    <row r="5943" spans="1:9" x14ac:dyDescent="0.3">
      <c r="A5943" s="10">
        <v>43606</v>
      </c>
      <c r="B5943" s="11" t="s">
        <v>185</v>
      </c>
      <c r="C5943" s="11" t="s">
        <v>670</v>
      </c>
      <c r="D5943" s="11" t="s">
        <v>659</v>
      </c>
      <c r="E5943" s="11">
        <v>6734074</v>
      </c>
      <c r="F5943" s="15">
        <f>IF(ISBLANK($D5943),"",IF(ISBLANK($E5943),VLOOKUP($D5943,$J:$K,2,FALSE),VLOOKUP($E5943,'Daycare Packages'!$A:$G,7,FALSE)))</f>
        <v>17</v>
      </c>
      <c r="G5943" s="15"/>
      <c r="H5943" s="15">
        <f t="shared" si="208"/>
        <v>17</v>
      </c>
      <c r="I5943" s="198">
        <f t="shared" si="207"/>
        <v>5</v>
      </c>
    </row>
    <row r="5944" spans="1:9" x14ac:dyDescent="0.3">
      <c r="A5944" s="10">
        <v>43606</v>
      </c>
      <c r="B5944" s="11" t="s">
        <v>154</v>
      </c>
      <c r="C5944" s="11" t="s">
        <v>729</v>
      </c>
      <c r="D5944" s="11" t="s">
        <v>662</v>
      </c>
      <c r="E5944" s="11">
        <v>6813143</v>
      </c>
      <c r="F5944" s="15">
        <f>IF(ISBLANK($D5944),"",IF(ISBLANK($E5944),VLOOKUP($D5944,$J:$K,2,FALSE),VLOOKUP($E5944,'Daycare Packages'!$A:$G,7,FALSE)))</f>
        <v>27</v>
      </c>
      <c r="G5944" s="15"/>
      <c r="H5944" s="15">
        <f t="shared" si="208"/>
        <v>27</v>
      </c>
      <c r="I5944" s="198">
        <f t="shared" si="207"/>
        <v>5</v>
      </c>
    </row>
    <row r="5945" spans="1:9" x14ac:dyDescent="0.3">
      <c r="A5945" s="10">
        <v>43606</v>
      </c>
      <c r="B5945" s="11" t="s">
        <v>152</v>
      </c>
      <c r="C5945" s="11" t="s">
        <v>679</v>
      </c>
      <c r="D5945" s="11" t="s">
        <v>662</v>
      </c>
      <c r="E5945" s="11">
        <v>6804823</v>
      </c>
      <c r="F5945" s="15">
        <f>IF(ISBLANK($D5945),"",IF(ISBLANK($E5945),VLOOKUP($D5945,$J:$K,2,FALSE),VLOOKUP($E5945,'Daycare Packages'!$A:$G,7,FALSE)))</f>
        <v>23</v>
      </c>
      <c r="G5945" s="15"/>
      <c r="H5945" s="15">
        <f t="shared" si="208"/>
        <v>23</v>
      </c>
      <c r="I5945" s="198">
        <f t="shared" si="207"/>
        <v>5</v>
      </c>
    </row>
    <row r="5946" spans="1:9" x14ac:dyDescent="0.3">
      <c r="A5946" s="10">
        <v>43606</v>
      </c>
      <c r="B5946" s="11" t="s">
        <v>667</v>
      </c>
      <c r="C5946" s="11" t="s">
        <v>668</v>
      </c>
      <c r="D5946" s="11" t="s">
        <v>659</v>
      </c>
      <c r="F5946" s="15">
        <f>IF(ISBLANK($D5946),"",IF(ISBLANK($E5946),VLOOKUP($D5946,$J:$K,2,FALSE),VLOOKUP($E5946,'Daycare Packages'!$A:$G,7,FALSE)))</f>
        <v>20</v>
      </c>
      <c r="G5946" s="15"/>
      <c r="H5946" s="15">
        <f t="shared" si="208"/>
        <v>20</v>
      </c>
      <c r="I5946" s="198">
        <f t="shared" si="207"/>
        <v>5</v>
      </c>
    </row>
    <row r="5947" spans="1:9" x14ac:dyDescent="0.3">
      <c r="A5947" s="10">
        <v>43606</v>
      </c>
      <c r="B5947" s="11" t="s">
        <v>190</v>
      </c>
      <c r="C5947" s="11" t="s">
        <v>718</v>
      </c>
      <c r="D5947" s="11" t="s">
        <v>659</v>
      </c>
      <c r="F5947" s="15">
        <f>IF(ISBLANK($D5947),"",IF(ISBLANK($E5947),VLOOKUP($D5947,$J:$K,2,FALSE),VLOOKUP($E5947,'Daycare Packages'!$A:$G,7,FALSE)))</f>
        <v>20</v>
      </c>
      <c r="G5947" s="15"/>
      <c r="H5947" s="15">
        <f t="shared" si="208"/>
        <v>20</v>
      </c>
      <c r="I5947" s="198">
        <f t="shared" si="207"/>
        <v>5</v>
      </c>
    </row>
    <row r="5948" spans="1:9" x14ac:dyDescent="0.3">
      <c r="A5948" s="10">
        <v>43606</v>
      </c>
      <c r="B5948" s="11" t="s">
        <v>749</v>
      </c>
      <c r="C5948" s="11" t="s">
        <v>750</v>
      </c>
      <c r="D5948" s="11" t="s">
        <v>659</v>
      </c>
      <c r="F5948" s="15">
        <f>IF(ISBLANK($D5948),"",IF(ISBLANK($E5948),VLOOKUP($D5948,$J:$K,2,FALSE),VLOOKUP($E5948,'Daycare Packages'!$A:$G,7,FALSE)))</f>
        <v>20</v>
      </c>
      <c r="G5948" s="15"/>
      <c r="H5948" s="15">
        <f t="shared" si="208"/>
        <v>20</v>
      </c>
      <c r="I5948" s="198">
        <f t="shared" si="207"/>
        <v>5</v>
      </c>
    </row>
    <row r="5949" spans="1:9" x14ac:dyDescent="0.3">
      <c r="A5949" s="10">
        <v>43606</v>
      </c>
      <c r="B5949" s="11" t="s">
        <v>1005</v>
      </c>
      <c r="C5949" s="11" t="s">
        <v>1006</v>
      </c>
      <c r="D5949" s="11" t="s">
        <v>659</v>
      </c>
      <c r="F5949" s="15">
        <f>IF(ISBLANK($D5949),"",IF(ISBLANK($E5949),VLOOKUP($D5949,$J:$K,2,FALSE),VLOOKUP($E5949,'Daycare Packages'!$A:$G,7,FALSE)))</f>
        <v>20</v>
      </c>
      <c r="G5949" s="15"/>
      <c r="H5949" s="15">
        <f t="shared" si="208"/>
        <v>20</v>
      </c>
      <c r="I5949" s="198">
        <f t="shared" si="207"/>
        <v>5</v>
      </c>
    </row>
    <row r="5950" spans="1:9" x14ac:dyDescent="0.3">
      <c r="A5950" s="10">
        <v>43606</v>
      </c>
      <c r="B5950" s="11" t="s">
        <v>941</v>
      </c>
      <c r="C5950" s="11" t="s">
        <v>487</v>
      </c>
      <c r="D5950" s="11" t="s">
        <v>662</v>
      </c>
      <c r="F5950" s="15">
        <f>IF(ISBLANK($D5950),"",IF(ISBLANK($E5950),VLOOKUP($D5950,$J:$K,2,FALSE),VLOOKUP($E5950,'Daycare Packages'!$A:$G,7,FALSE)))</f>
        <v>30</v>
      </c>
      <c r="G5950" s="15"/>
      <c r="H5950" s="15">
        <f t="shared" si="208"/>
        <v>30</v>
      </c>
      <c r="I5950" s="198">
        <f t="shared" si="207"/>
        <v>5</v>
      </c>
    </row>
    <row r="5951" spans="1:9" x14ac:dyDescent="0.3">
      <c r="A5951" s="10">
        <v>43606</v>
      </c>
      <c r="B5951" s="11" t="s">
        <v>224</v>
      </c>
      <c r="C5951" s="11" t="s">
        <v>740</v>
      </c>
      <c r="D5951" s="11" t="s">
        <v>662</v>
      </c>
      <c r="F5951" s="15">
        <f>IF(ISBLANK($D5951),"",IF(ISBLANK($E5951),VLOOKUP($D5951,$J:$K,2,FALSE),VLOOKUP($E5951,'Daycare Packages'!$A:$G,7,FALSE)))</f>
        <v>30</v>
      </c>
      <c r="G5951" s="15"/>
      <c r="H5951" s="15">
        <f t="shared" si="208"/>
        <v>30</v>
      </c>
      <c r="I5951" s="198">
        <f t="shared" si="207"/>
        <v>5</v>
      </c>
    </row>
    <row r="5952" spans="1:9" x14ac:dyDescent="0.3">
      <c r="A5952" s="10">
        <v>43606</v>
      </c>
      <c r="B5952" s="11" t="s">
        <v>175</v>
      </c>
      <c r="C5952" s="11" t="s">
        <v>433</v>
      </c>
      <c r="D5952" s="11" t="s">
        <v>662</v>
      </c>
      <c r="E5952" s="11">
        <v>6716814</v>
      </c>
      <c r="F5952" s="15">
        <f>IF(ISBLANK($D5952),"",IF(ISBLANK($E5952),VLOOKUP($D5952,$J:$K,2,FALSE),VLOOKUP($E5952,'Daycare Packages'!$A:$G,7,FALSE)))</f>
        <v>22</v>
      </c>
      <c r="G5952" s="15"/>
      <c r="H5952" s="15">
        <f t="shared" si="208"/>
        <v>22</v>
      </c>
      <c r="I5952" s="198">
        <f t="shared" si="207"/>
        <v>5</v>
      </c>
    </row>
    <row r="5953" spans="1:9" x14ac:dyDescent="0.3">
      <c r="A5953" s="10">
        <v>43606</v>
      </c>
      <c r="B5953" s="11" t="s">
        <v>227</v>
      </c>
      <c r="C5953" s="11" t="s">
        <v>553</v>
      </c>
      <c r="D5953" s="11" t="s">
        <v>662</v>
      </c>
      <c r="E5953" s="11">
        <v>6755280</v>
      </c>
      <c r="F5953" s="15">
        <f>IF(ISBLANK($D5953),"",IF(ISBLANK($E5953),VLOOKUP($D5953,$J:$K,2,FALSE),VLOOKUP($E5953,'Daycare Packages'!$A:$G,7,FALSE)))</f>
        <v>27</v>
      </c>
      <c r="G5953" s="15"/>
      <c r="H5953" s="15">
        <f t="shared" si="208"/>
        <v>27</v>
      </c>
      <c r="I5953" s="198">
        <f t="shared" si="207"/>
        <v>5</v>
      </c>
    </row>
    <row r="5954" spans="1:9" x14ac:dyDescent="0.3">
      <c r="A5954" s="10">
        <v>43606</v>
      </c>
      <c r="B5954" s="11" t="s">
        <v>227</v>
      </c>
      <c r="C5954" s="11" t="s">
        <v>864</v>
      </c>
      <c r="D5954" s="11" t="s">
        <v>662</v>
      </c>
      <c r="E5954" s="11">
        <v>6755280</v>
      </c>
      <c r="F5954" s="15">
        <f>IF(ISBLANK($D5954),"",IF(ISBLANK($E5954),VLOOKUP($D5954,$J:$K,2,FALSE),VLOOKUP($E5954,'Daycare Packages'!$A:$G,7,FALSE)))</f>
        <v>27</v>
      </c>
      <c r="G5954" s="15"/>
      <c r="H5954" s="15">
        <f t="shared" si="208"/>
        <v>27</v>
      </c>
      <c r="I5954" s="198">
        <f t="shared" si="207"/>
        <v>5</v>
      </c>
    </row>
    <row r="5955" spans="1:9" x14ac:dyDescent="0.3">
      <c r="A5955" s="10">
        <v>43606</v>
      </c>
      <c r="B5955" s="11" t="s">
        <v>202</v>
      </c>
      <c r="C5955" s="11" t="s">
        <v>520</v>
      </c>
      <c r="D5955" s="11" t="s">
        <v>662</v>
      </c>
      <c r="E5955" s="11">
        <v>6732314</v>
      </c>
      <c r="F5955" s="15">
        <f>IF(ISBLANK($D5955),"",IF(ISBLANK($E5955),VLOOKUP($D5955,$J:$K,2,FALSE),VLOOKUP($E5955,'Daycare Packages'!$A:$G,7,FALSE)))</f>
        <v>25</v>
      </c>
      <c r="G5955" s="15"/>
      <c r="H5955" s="15">
        <f t="shared" si="208"/>
        <v>25</v>
      </c>
      <c r="I5955" s="198">
        <f t="shared" ref="I5955:I6018" si="209">IF(A5955="",0,MONTH(A5955))</f>
        <v>5</v>
      </c>
    </row>
    <row r="5956" spans="1:9" x14ac:dyDescent="0.3">
      <c r="A5956" s="10">
        <v>43606</v>
      </c>
      <c r="B5956" s="11" t="s">
        <v>177</v>
      </c>
      <c r="C5956" s="11" t="s">
        <v>417</v>
      </c>
      <c r="D5956" s="11" t="s">
        <v>662</v>
      </c>
      <c r="E5956" s="11">
        <v>6822832</v>
      </c>
      <c r="F5956" s="15">
        <f>IF(ISBLANK($D5956),"",IF(ISBLANK($E5956),VLOOKUP($D5956,$J:$K,2,FALSE),VLOOKUP($E5956,'Daycare Packages'!$A:$G,7,FALSE)))</f>
        <v>26</v>
      </c>
      <c r="G5956" s="15"/>
      <c r="H5956" s="15">
        <f t="shared" si="208"/>
        <v>26</v>
      </c>
      <c r="I5956" s="198">
        <f t="shared" si="209"/>
        <v>5</v>
      </c>
    </row>
    <row r="5957" spans="1:9" x14ac:dyDescent="0.3">
      <c r="A5957" s="10">
        <v>43606</v>
      </c>
      <c r="B5957" s="11" t="s">
        <v>427</v>
      </c>
      <c r="C5957" s="11" t="s">
        <v>1313</v>
      </c>
      <c r="D5957" s="11" t="s">
        <v>659</v>
      </c>
      <c r="E5957" s="11">
        <v>6831701</v>
      </c>
      <c r="F5957" s="15">
        <f>IF(ISBLANK($D5957),"",IF(ISBLANK($E5957),VLOOKUP($D5957,$J:$K,2,FALSE),VLOOKUP($E5957,'Daycare Packages'!$A:$G,7,FALSE)))</f>
        <v>19</v>
      </c>
      <c r="G5957" s="15"/>
      <c r="H5957" s="15">
        <f t="shared" si="208"/>
        <v>19</v>
      </c>
      <c r="I5957" s="198">
        <f t="shared" si="209"/>
        <v>5</v>
      </c>
    </row>
    <row r="5958" spans="1:9" x14ac:dyDescent="0.3">
      <c r="A5958" s="10">
        <v>43606</v>
      </c>
      <c r="B5958" s="11" t="s">
        <v>211</v>
      </c>
      <c r="C5958" s="11" t="s">
        <v>507</v>
      </c>
      <c r="D5958" s="11" t="s">
        <v>662</v>
      </c>
      <c r="F5958" s="15">
        <f>IF(ISBLANK($D5958),"",IF(ISBLANK($E5958),VLOOKUP($D5958,$J:$K,2,FALSE),VLOOKUP($E5958,'Daycare Packages'!$A:$G,7,FALSE)))</f>
        <v>30</v>
      </c>
      <c r="G5958" s="15">
        <v>-3</v>
      </c>
      <c r="H5958" s="15">
        <f t="shared" si="208"/>
        <v>27</v>
      </c>
      <c r="I5958" s="198">
        <f t="shared" si="209"/>
        <v>5</v>
      </c>
    </row>
    <row r="5959" spans="1:9" x14ac:dyDescent="0.3">
      <c r="A5959" s="10">
        <v>43606</v>
      </c>
      <c r="B5959" s="11" t="s">
        <v>680</v>
      </c>
      <c r="C5959" s="11" t="s">
        <v>592</v>
      </c>
      <c r="D5959" s="11" t="s">
        <v>662</v>
      </c>
      <c r="F5959" s="15">
        <f>IF(ISBLANK($D5959),"",IF(ISBLANK($E5959),VLOOKUP($D5959,$J:$K,2,FALSE),VLOOKUP($E5959,'Daycare Packages'!$A:$G,7,FALSE)))</f>
        <v>30</v>
      </c>
      <c r="G5959" s="15">
        <v>-4.5</v>
      </c>
      <c r="H5959" s="15">
        <f t="shared" si="208"/>
        <v>25.5</v>
      </c>
      <c r="I5959" s="198">
        <f t="shared" si="209"/>
        <v>5</v>
      </c>
    </row>
    <row r="5960" spans="1:9" x14ac:dyDescent="0.3">
      <c r="A5960" s="10">
        <v>43606</v>
      </c>
      <c r="B5960" s="11" t="s">
        <v>680</v>
      </c>
      <c r="C5960" s="11" t="s">
        <v>681</v>
      </c>
      <c r="D5960" s="11" t="s">
        <v>662</v>
      </c>
      <c r="F5960" s="15">
        <f>IF(ISBLANK($D5960),"",IF(ISBLANK($E5960),VLOOKUP($D5960,$J:$K,2,FALSE),VLOOKUP($E5960,'Daycare Packages'!$A:$G,7,FALSE)))</f>
        <v>30</v>
      </c>
      <c r="G5960" s="15">
        <v>-4.5</v>
      </c>
      <c r="H5960" s="15">
        <f t="shared" si="208"/>
        <v>25.5</v>
      </c>
      <c r="I5960" s="198">
        <f t="shared" si="209"/>
        <v>5</v>
      </c>
    </row>
    <row r="5961" spans="1:9" x14ac:dyDescent="0.3">
      <c r="A5961" s="10">
        <v>43606</v>
      </c>
      <c r="B5961" s="11" t="s">
        <v>1070</v>
      </c>
      <c r="C5961" s="11" t="s">
        <v>1071</v>
      </c>
      <c r="D5961" s="11" t="s">
        <v>662</v>
      </c>
      <c r="E5961" s="11">
        <v>6778214</v>
      </c>
      <c r="F5961" s="15">
        <f>IF(ISBLANK($D5961),"",IF(ISBLANK($E5961),VLOOKUP($D5961,$J:$K,2,FALSE),VLOOKUP($E5961,'Daycare Packages'!$A:$G,7,FALSE)))</f>
        <v>27</v>
      </c>
      <c r="G5961" s="15"/>
      <c r="H5961" s="15">
        <f t="shared" si="208"/>
        <v>27</v>
      </c>
      <c r="I5961" s="198">
        <f t="shared" si="209"/>
        <v>5</v>
      </c>
    </row>
    <row r="5962" spans="1:9" x14ac:dyDescent="0.3">
      <c r="A5962" s="10">
        <v>43606</v>
      </c>
      <c r="B5962" s="11" t="s">
        <v>127</v>
      </c>
      <c r="C5962" s="11" t="s">
        <v>715</v>
      </c>
      <c r="D5962" s="11" t="s">
        <v>662</v>
      </c>
      <c r="E5962" s="11">
        <v>6865974</v>
      </c>
      <c r="F5962" s="15">
        <f>IF(ISBLANK($D5962),"",IF(ISBLANK($E5962),VLOOKUP($D5962,$J:$K,2,FALSE),VLOOKUP($E5962,'Daycare Packages'!$A:$G,7,FALSE)))</f>
        <v>23</v>
      </c>
      <c r="G5962" s="15"/>
      <c r="H5962" s="15">
        <f t="shared" ref="H5962:H6025" si="210">IF(ISBLANK(D5962),"",SUM(F5962:G5962))</f>
        <v>23</v>
      </c>
      <c r="I5962" s="198">
        <f t="shared" si="209"/>
        <v>5</v>
      </c>
    </row>
    <row r="5963" spans="1:9" x14ac:dyDescent="0.3">
      <c r="A5963" s="10">
        <v>43606</v>
      </c>
      <c r="B5963" s="11" t="s">
        <v>1521</v>
      </c>
      <c r="C5963" s="11" t="s">
        <v>1522</v>
      </c>
      <c r="D5963" s="11" t="s">
        <v>662</v>
      </c>
      <c r="F5963" s="15">
        <f>IF(ISBLANK($D5963),"",IF(ISBLANK($E5963),VLOOKUP($D5963,$J:$K,2,FALSE),VLOOKUP($E5963,'Daycare Packages'!$A:$G,7,FALSE)))</f>
        <v>30</v>
      </c>
      <c r="G5963" s="15"/>
      <c r="H5963" s="15">
        <f t="shared" si="210"/>
        <v>30</v>
      </c>
      <c r="I5963" s="198">
        <f t="shared" si="209"/>
        <v>5</v>
      </c>
    </row>
    <row r="5964" spans="1:9" x14ac:dyDescent="0.3">
      <c r="A5964" s="10">
        <v>43606</v>
      </c>
      <c r="B5964" s="11" t="s">
        <v>760</v>
      </c>
      <c r="C5964" s="11" t="s">
        <v>761</v>
      </c>
      <c r="D5964" s="11" t="s">
        <v>659</v>
      </c>
      <c r="F5964" s="15">
        <f>IF(ISBLANK($D5964),"",IF(ISBLANK($E5964),VLOOKUP($D5964,$J:$K,2,FALSE),VLOOKUP($E5964,'Daycare Packages'!$A:$G,7,FALSE)))</f>
        <v>20</v>
      </c>
      <c r="G5964" s="15"/>
      <c r="H5964" s="15">
        <f t="shared" si="210"/>
        <v>20</v>
      </c>
      <c r="I5964" s="198">
        <f t="shared" si="209"/>
        <v>5</v>
      </c>
    </row>
    <row r="5965" spans="1:9" x14ac:dyDescent="0.3">
      <c r="A5965" s="10">
        <v>43606</v>
      </c>
      <c r="B5965" s="11" t="s">
        <v>1479</v>
      </c>
      <c r="C5965" s="11" t="s">
        <v>642</v>
      </c>
      <c r="D5965" s="11" t="s">
        <v>659</v>
      </c>
      <c r="F5965" s="15">
        <f>IF(ISBLANK($D5965),"",IF(ISBLANK($E5965),VLOOKUP($D5965,$J:$K,2,FALSE),VLOOKUP($E5965,'Daycare Packages'!$A:$G,7,FALSE)))</f>
        <v>20</v>
      </c>
      <c r="G5965" s="15"/>
      <c r="H5965" s="15">
        <f t="shared" si="210"/>
        <v>20</v>
      </c>
      <c r="I5965" s="198">
        <f t="shared" si="209"/>
        <v>5</v>
      </c>
    </row>
    <row r="5966" spans="1:9" x14ac:dyDescent="0.3">
      <c r="A5966" s="10">
        <v>43606</v>
      </c>
      <c r="B5966" s="11" t="s">
        <v>234</v>
      </c>
      <c r="C5966" s="11" t="s">
        <v>682</v>
      </c>
      <c r="D5966" s="11" t="s">
        <v>662</v>
      </c>
      <c r="F5966" s="15">
        <f>IF(ISBLANK($D5966),"",IF(ISBLANK($E5966),VLOOKUP($D5966,$J:$K,2,FALSE),VLOOKUP($E5966,'Daycare Packages'!$A:$G,7,FALSE)))</f>
        <v>30</v>
      </c>
      <c r="G5966" s="15"/>
      <c r="H5966" s="15">
        <f t="shared" si="210"/>
        <v>30</v>
      </c>
      <c r="I5966" s="198">
        <f t="shared" si="209"/>
        <v>5</v>
      </c>
    </row>
    <row r="5967" spans="1:9" x14ac:dyDescent="0.3">
      <c r="A5967" s="10">
        <v>43606</v>
      </c>
      <c r="B5967" s="11" t="s">
        <v>1435</v>
      </c>
      <c r="C5967" s="11" t="s">
        <v>448</v>
      </c>
      <c r="D5967" s="11" t="s">
        <v>662</v>
      </c>
      <c r="F5967" s="15">
        <f>IF(ISBLANK($D5967),"",IF(ISBLANK($E5967),VLOOKUP($D5967,$J:$K,2,FALSE),VLOOKUP($E5967,'Daycare Packages'!$A:$G,7,FALSE)))</f>
        <v>30</v>
      </c>
      <c r="G5967" s="15"/>
      <c r="H5967" s="15">
        <f t="shared" si="210"/>
        <v>30</v>
      </c>
      <c r="I5967" s="198">
        <f t="shared" si="209"/>
        <v>5</v>
      </c>
    </row>
    <row r="5968" spans="1:9" x14ac:dyDescent="0.3">
      <c r="A5968" s="10">
        <v>43606</v>
      </c>
      <c r="B5968" s="11" t="s">
        <v>688</v>
      </c>
      <c r="C5968" s="11" t="s">
        <v>689</v>
      </c>
      <c r="D5968" s="11" t="s">
        <v>662</v>
      </c>
      <c r="F5968" s="15">
        <f>IF(ISBLANK($D5968),"",IF(ISBLANK($E5968),VLOOKUP($D5968,$J:$K,2,FALSE),VLOOKUP($E5968,'Daycare Packages'!$A:$G,7,FALSE)))</f>
        <v>30</v>
      </c>
      <c r="G5968" s="15"/>
      <c r="H5968" s="15">
        <f t="shared" si="210"/>
        <v>30</v>
      </c>
      <c r="I5968" s="198">
        <f t="shared" si="209"/>
        <v>5</v>
      </c>
    </row>
    <row r="5969" spans="1:9" x14ac:dyDescent="0.3">
      <c r="A5969" s="10">
        <v>43606</v>
      </c>
      <c r="B5969" s="11" t="s">
        <v>153</v>
      </c>
      <c r="C5969" s="11" t="s">
        <v>1315</v>
      </c>
      <c r="D5969" s="11" t="s">
        <v>662</v>
      </c>
      <c r="E5969" s="11">
        <v>6733584</v>
      </c>
      <c r="F5969" s="15">
        <f>IF(ISBLANK($D5969),"",IF(ISBLANK($E5969),VLOOKUP($D5969,$J:$K,2,FALSE),VLOOKUP($E5969,'Daycare Packages'!$A:$G,7,FALSE)))</f>
        <v>26</v>
      </c>
      <c r="G5969" s="15"/>
      <c r="H5969" s="15">
        <f t="shared" si="210"/>
        <v>26</v>
      </c>
      <c r="I5969" s="198">
        <f t="shared" si="209"/>
        <v>5</v>
      </c>
    </row>
    <row r="5970" spans="1:9" x14ac:dyDescent="0.3">
      <c r="A5970" s="10">
        <v>43606</v>
      </c>
      <c r="B5970" s="11" t="s">
        <v>922</v>
      </c>
      <c r="C5970" s="11" t="s">
        <v>1542</v>
      </c>
      <c r="D5970" s="11" t="s">
        <v>662</v>
      </c>
      <c r="E5970" s="11">
        <v>6683718</v>
      </c>
      <c r="F5970" s="15">
        <f>IF(ISBLANK($D5970),"",IF(ISBLANK($E5970),VLOOKUP($D5970,$J:$K,2,FALSE),VLOOKUP($E5970,'Daycare Packages'!$A:$G,7,FALSE)))</f>
        <v>24</v>
      </c>
      <c r="G5970" s="15"/>
      <c r="H5970" s="15">
        <f t="shared" si="210"/>
        <v>24</v>
      </c>
      <c r="I5970" s="198">
        <f t="shared" si="209"/>
        <v>5</v>
      </c>
    </row>
    <row r="5971" spans="1:9" x14ac:dyDescent="0.3">
      <c r="A5971" s="10">
        <v>43606</v>
      </c>
      <c r="B5971" s="11" t="s">
        <v>212</v>
      </c>
      <c r="C5971" s="11" t="s">
        <v>707</v>
      </c>
      <c r="D5971" s="11" t="s">
        <v>662</v>
      </c>
      <c r="F5971" s="15">
        <f>IF(ISBLANK($D5971),"",IF(ISBLANK($E5971),VLOOKUP($D5971,$J:$K,2,FALSE),VLOOKUP($E5971,'Daycare Packages'!$A:$G,7,FALSE)))</f>
        <v>30</v>
      </c>
      <c r="G5971" s="15"/>
      <c r="H5971" s="15">
        <f t="shared" si="210"/>
        <v>30</v>
      </c>
      <c r="I5971" s="198">
        <f t="shared" si="209"/>
        <v>5</v>
      </c>
    </row>
    <row r="5972" spans="1:9" x14ac:dyDescent="0.3">
      <c r="A5972" s="10">
        <v>43606</v>
      </c>
      <c r="B5972" s="11" t="s">
        <v>222</v>
      </c>
      <c r="C5972" s="11" t="s">
        <v>229</v>
      </c>
      <c r="D5972" s="11" t="s">
        <v>662</v>
      </c>
      <c r="E5972" s="11">
        <v>6833530</v>
      </c>
      <c r="F5972" s="15">
        <f>IF(ISBLANK($D5972),"",IF(ISBLANK($E5972),VLOOKUP($D5972,$J:$K,2,FALSE),VLOOKUP($E5972,'Daycare Packages'!$A:$G,7,FALSE)))</f>
        <v>27</v>
      </c>
      <c r="G5972" s="15"/>
      <c r="H5972" s="15">
        <f t="shared" si="210"/>
        <v>27</v>
      </c>
      <c r="I5972" s="198">
        <f t="shared" si="209"/>
        <v>5</v>
      </c>
    </row>
    <row r="5973" spans="1:9" x14ac:dyDescent="0.3">
      <c r="A5973" s="10">
        <v>43606</v>
      </c>
      <c r="B5973" s="11" t="s">
        <v>722</v>
      </c>
      <c r="C5973" s="11" t="s">
        <v>548</v>
      </c>
      <c r="D5973" s="11" t="s">
        <v>662</v>
      </c>
      <c r="F5973" s="15">
        <f>IF(ISBLANK($D5973),"",IF(ISBLANK($E5973),VLOOKUP($D5973,$J:$K,2,FALSE),VLOOKUP($E5973,'Daycare Packages'!$A:$G,7,FALSE)))</f>
        <v>30</v>
      </c>
      <c r="G5973" s="15"/>
      <c r="H5973" s="15">
        <f t="shared" si="210"/>
        <v>30</v>
      </c>
      <c r="I5973" s="198">
        <f t="shared" si="209"/>
        <v>5</v>
      </c>
    </row>
    <row r="5974" spans="1:9" x14ac:dyDescent="0.3">
      <c r="A5974" s="10">
        <v>43606</v>
      </c>
      <c r="B5974" s="11" t="s">
        <v>1165</v>
      </c>
      <c r="C5974" s="11" t="s">
        <v>1166</v>
      </c>
      <c r="D5974" s="11" t="s">
        <v>662</v>
      </c>
      <c r="F5974" s="15">
        <f>IF(ISBLANK($D5974),"",IF(ISBLANK($E5974),VLOOKUP($D5974,$J:$K,2,FALSE),VLOOKUP($E5974,'Daycare Packages'!$A:$G,7,FALSE)))</f>
        <v>30</v>
      </c>
      <c r="G5974" s="15"/>
      <c r="H5974" s="15">
        <f t="shared" si="210"/>
        <v>30</v>
      </c>
      <c r="I5974" s="198">
        <f t="shared" si="209"/>
        <v>5</v>
      </c>
    </row>
    <row r="5975" spans="1:9" x14ac:dyDescent="0.3">
      <c r="A5975" s="10">
        <v>43606</v>
      </c>
      <c r="B5975" s="11" t="s">
        <v>244</v>
      </c>
      <c r="C5975" s="11" t="s">
        <v>673</v>
      </c>
      <c r="D5975" s="11" t="s">
        <v>662</v>
      </c>
      <c r="F5975" s="15">
        <f>IF(ISBLANK($D5975),"",IF(ISBLANK($E5975),VLOOKUP($D5975,$J:$K,2,FALSE),VLOOKUP($E5975,'Daycare Packages'!$A:$G,7,FALSE)))</f>
        <v>30</v>
      </c>
      <c r="G5975" s="15"/>
      <c r="H5975" s="15">
        <f t="shared" si="210"/>
        <v>30</v>
      </c>
      <c r="I5975" s="198">
        <f t="shared" si="209"/>
        <v>5</v>
      </c>
    </row>
    <row r="5976" spans="1:9" x14ac:dyDescent="0.3">
      <c r="A5976" s="10">
        <v>43606</v>
      </c>
      <c r="B5976" s="11" t="s">
        <v>146</v>
      </c>
      <c r="C5976" s="11" t="s">
        <v>705</v>
      </c>
      <c r="D5976" s="11" t="s">
        <v>662</v>
      </c>
      <c r="E5976" s="11">
        <v>6690320</v>
      </c>
      <c r="F5976" s="15">
        <f>IF(ISBLANK($D5976),"",IF(ISBLANK($E5976),VLOOKUP($D5976,$J:$K,2,FALSE),VLOOKUP($E5976,'Daycare Packages'!$A:$G,7,FALSE)))</f>
        <v>22</v>
      </c>
      <c r="G5976" s="15"/>
      <c r="H5976" s="15">
        <f t="shared" si="210"/>
        <v>22</v>
      </c>
      <c r="I5976" s="198">
        <f t="shared" si="209"/>
        <v>5</v>
      </c>
    </row>
    <row r="5977" spans="1:9" x14ac:dyDescent="0.3">
      <c r="A5977" s="10">
        <v>43606</v>
      </c>
      <c r="B5977" s="11" t="s">
        <v>217</v>
      </c>
      <c r="C5977" s="11" t="s">
        <v>402</v>
      </c>
      <c r="D5977" s="11" t="s">
        <v>662</v>
      </c>
      <c r="E5977" s="11">
        <v>6865081</v>
      </c>
      <c r="F5977" s="15">
        <f>IF(ISBLANK($D5977),"",IF(ISBLANK($E5977),VLOOKUP($D5977,$J:$K,2,FALSE),VLOOKUP($E5977,'Daycare Packages'!$A:$G,7,FALSE)))</f>
        <v>26</v>
      </c>
      <c r="G5977" s="15"/>
      <c r="H5977" s="15">
        <f t="shared" si="210"/>
        <v>26</v>
      </c>
      <c r="I5977" s="198">
        <f t="shared" si="209"/>
        <v>5</v>
      </c>
    </row>
    <row r="5978" spans="1:9" x14ac:dyDescent="0.3">
      <c r="A5978" s="10">
        <v>43606</v>
      </c>
      <c r="B5978" s="11" t="s">
        <v>931</v>
      </c>
      <c r="C5978" s="11" t="s">
        <v>932</v>
      </c>
      <c r="D5978" s="11" t="s">
        <v>662</v>
      </c>
      <c r="F5978" s="15">
        <f>IF(ISBLANK($D5978),"",IF(ISBLANK($E5978),VLOOKUP($D5978,$J:$K,2,FALSE),VLOOKUP($E5978,'Daycare Packages'!$A:$G,7,FALSE)))</f>
        <v>30</v>
      </c>
      <c r="G5978" s="15"/>
      <c r="H5978" s="15">
        <f t="shared" si="210"/>
        <v>30</v>
      </c>
      <c r="I5978" s="198">
        <f t="shared" si="209"/>
        <v>5</v>
      </c>
    </row>
    <row r="5979" spans="1:9" x14ac:dyDescent="0.3">
      <c r="A5979" s="10">
        <v>43606</v>
      </c>
      <c r="B5979" s="11" t="s">
        <v>1545</v>
      </c>
      <c r="C5979" s="11" t="s">
        <v>618</v>
      </c>
      <c r="D5979" s="11" t="s">
        <v>662</v>
      </c>
      <c r="F5979" s="15">
        <f>IF(ISBLANK($D5979),"",IF(ISBLANK($E5979),VLOOKUP($D5979,$J:$K,2,FALSE),VLOOKUP($E5979,'Daycare Packages'!$A:$G,7,FALSE)))</f>
        <v>30</v>
      </c>
      <c r="G5979" s="15"/>
      <c r="H5979" s="15">
        <f t="shared" si="210"/>
        <v>30</v>
      </c>
      <c r="I5979" s="198">
        <f t="shared" si="209"/>
        <v>5</v>
      </c>
    </row>
    <row r="5980" spans="1:9" x14ac:dyDescent="0.3">
      <c r="A5980" s="10">
        <v>43606</v>
      </c>
      <c r="B5980" s="11" t="s">
        <v>139</v>
      </c>
      <c r="C5980" s="11" t="s">
        <v>867</v>
      </c>
      <c r="D5980" s="11" t="s">
        <v>662</v>
      </c>
      <c r="F5980" s="15">
        <f>IF(ISBLANK($D5980),"",IF(ISBLANK($E5980),VLOOKUP($D5980,$J:$K,2,FALSE),VLOOKUP($E5980,'Daycare Packages'!$A:$G,7,FALSE)))</f>
        <v>30</v>
      </c>
      <c r="G5980" s="15"/>
      <c r="H5980" s="15">
        <f t="shared" si="210"/>
        <v>30</v>
      </c>
      <c r="I5980" s="198">
        <f t="shared" si="209"/>
        <v>5</v>
      </c>
    </row>
    <row r="5981" spans="1:9" x14ac:dyDescent="0.3">
      <c r="A5981" s="10">
        <v>43606</v>
      </c>
      <c r="B5981" s="11" t="s">
        <v>140</v>
      </c>
      <c r="C5981" s="11" t="s">
        <v>475</v>
      </c>
      <c r="D5981" s="11" t="s">
        <v>662</v>
      </c>
      <c r="E5981" s="11">
        <v>6849607</v>
      </c>
      <c r="F5981" s="15">
        <f>IF(ISBLANK($D5981),"",IF(ISBLANK($E5981),VLOOKUP($D5981,$J:$K,2,FALSE),VLOOKUP($E5981,'Daycare Packages'!$A:$G,7,FALSE)))</f>
        <v>26</v>
      </c>
      <c r="G5981" s="15"/>
      <c r="H5981" s="15">
        <f t="shared" si="210"/>
        <v>26</v>
      </c>
      <c r="I5981" s="198">
        <f t="shared" si="209"/>
        <v>5</v>
      </c>
    </row>
    <row r="5982" spans="1:9" x14ac:dyDescent="0.3">
      <c r="A5982" s="10">
        <v>43606</v>
      </c>
      <c r="B5982" s="11" t="s">
        <v>160</v>
      </c>
      <c r="C5982" s="11" t="s">
        <v>793</v>
      </c>
      <c r="D5982" s="11" t="s">
        <v>662</v>
      </c>
      <c r="E5982" s="11">
        <v>6850317</v>
      </c>
      <c r="F5982" s="15">
        <f>IF(ISBLANK($D5982),"",IF(ISBLANK($E5982),VLOOKUP($D5982,$J:$K,2,FALSE),VLOOKUP($E5982,'Daycare Packages'!$A:$G,7,FALSE)))</f>
        <v>25</v>
      </c>
      <c r="G5982" s="15"/>
      <c r="H5982" s="15">
        <f t="shared" si="210"/>
        <v>25</v>
      </c>
      <c r="I5982" s="198">
        <f t="shared" si="209"/>
        <v>5</v>
      </c>
    </row>
    <row r="5983" spans="1:9" x14ac:dyDescent="0.3">
      <c r="A5983" s="10">
        <v>43606</v>
      </c>
      <c r="B5983" s="11" t="s">
        <v>160</v>
      </c>
      <c r="C5983" s="11" t="s">
        <v>1469</v>
      </c>
      <c r="D5983" s="11" t="s">
        <v>662</v>
      </c>
      <c r="E5983" s="11">
        <v>6850317</v>
      </c>
      <c r="F5983" s="15">
        <f>IF(ISBLANK($D5983),"",IF(ISBLANK($E5983),VLOOKUP($D5983,$J:$K,2,FALSE),VLOOKUP($E5983,'Daycare Packages'!$A:$G,7,FALSE)))</f>
        <v>25</v>
      </c>
      <c r="G5983" s="15"/>
      <c r="H5983" s="15">
        <f t="shared" si="210"/>
        <v>25</v>
      </c>
      <c r="I5983" s="198">
        <f t="shared" si="209"/>
        <v>5</v>
      </c>
    </row>
    <row r="5984" spans="1:9" x14ac:dyDescent="0.3">
      <c r="A5984" s="10">
        <v>43606</v>
      </c>
      <c r="B5984" s="11" t="s">
        <v>1140</v>
      </c>
      <c r="C5984" s="11" t="s">
        <v>488</v>
      </c>
      <c r="D5984" s="11" t="s">
        <v>662</v>
      </c>
      <c r="F5984" s="15">
        <f>IF(ISBLANK($D5984),"",IF(ISBLANK($E5984),VLOOKUP($D5984,$J:$K,2,FALSE),VLOOKUP($E5984,'Daycare Packages'!$A:$G,7,FALSE)))</f>
        <v>30</v>
      </c>
      <c r="G5984" s="15"/>
      <c r="H5984" s="15">
        <f t="shared" si="210"/>
        <v>30</v>
      </c>
      <c r="I5984" s="198">
        <f t="shared" si="209"/>
        <v>5</v>
      </c>
    </row>
    <row r="5985" spans="1:9" x14ac:dyDescent="0.3">
      <c r="A5985" s="10">
        <v>43606</v>
      </c>
      <c r="B5985" s="11" t="s">
        <v>223</v>
      </c>
      <c r="C5985" s="11" t="s">
        <v>538</v>
      </c>
      <c r="D5985" s="11" t="s">
        <v>662</v>
      </c>
      <c r="F5985" s="15">
        <f>IF(ISBLANK($D5985),"",IF(ISBLANK($E5985),VLOOKUP($D5985,$J:$K,2,FALSE),VLOOKUP($E5985,'Daycare Packages'!$A:$G,7,FALSE)))</f>
        <v>30</v>
      </c>
      <c r="G5985" s="15"/>
      <c r="H5985" s="15">
        <f t="shared" si="210"/>
        <v>30</v>
      </c>
      <c r="I5985" s="198">
        <f t="shared" si="209"/>
        <v>5</v>
      </c>
    </row>
    <row r="5986" spans="1:9" x14ac:dyDescent="0.3">
      <c r="A5986" s="10">
        <v>43606</v>
      </c>
      <c r="B5986" s="11" t="s">
        <v>137</v>
      </c>
      <c r="C5986" s="11" t="s">
        <v>693</v>
      </c>
      <c r="D5986" s="11" t="s">
        <v>662</v>
      </c>
      <c r="E5986" s="11">
        <v>6730873</v>
      </c>
      <c r="F5986" s="15">
        <f>IF(ISBLANK($D5986),"",IF(ISBLANK($E5986),VLOOKUP($D5986,$J:$K,2,FALSE),VLOOKUP($E5986,'Daycare Packages'!$A:$G,7,FALSE)))</f>
        <v>22</v>
      </c>
      <c r="G5986" s="15"/>
      <c r="H5986" s="15">
        <f t="shared" si="210"/>
        <v>22</v>
      </c>
      <c r="I5986" s="198">
        <f t="shared" si="209"/>
        <v>5</v>
      </c>
    </row>
    <row r="5987" spans="1:9" x14ac:dyDescent="0.3">
      <c r="A5987" s="10">
        <v>43606</v>
      </c>
      <c r="B5987" s="11" t="s">
        <v>195</v>
      </c>
      <c r="C5987" s="11" t="s">
        <v>474</v>
      </c>
      <c r="D5987" s="11" t="s">
        <v>662</v>
      </c>
      <c r="E5987" s="11">
        <v>6810397</v>
      </c>
      <c r="F5987" s="15">
        <f>IF(ISBLANK($D5987),"",IF(ISBLANK($E5987),VLOOKUP($D5987,$J:$K,2,FALSE),VLOOKUP($E5987,'Daycare Packages'!$A:$G,7,FALSE)))</f>
        <v>26</v>
      </c>
      <c r="G5987" s="15"/>
      <c r="H5987" s="15">
        <f t="shared" si="210"/>
        <v>26</v>
      </c>
      <c r="I5987" s="198">
        <f t="shared" si="209"/>
        <v>5</v>
      </c>
    </row>
    <row r="5988" spans="1:9" x14ac:dyDescent="0.3">
      <c r="A5988" s="10">
        <v>43606</v>
      </c>
      <c r="B5988" s="11" t="s">
        <v>195</v>
      </c>
      <c r="C5988" s="11" t="s">
        <v>735</v>
      </c>
      <c r="D5988" s="11" t="s">
        <v>662</v>
      </c>
      <c r="E5988" s="11">
        <v>6810397</v>
      </c>
      <c r="F5988" s="15">
        <f>IF(ISBLANK($D5988),"",IF(ISBLANK($E5988),VLOOKUP($D5988,$J:$K,2,FALSE),VLOOKUP($E5988,'Daycare Packages'!$A:$G,7,FALSE)))</f>
        <v>26</v>
      </c>
      <c r="G5988" s="15"/>
      <c r="H5988" s="15">
        <f t="shared" si="210"/>
        <v>26</v>
      </c>
      <c r="I5988" s="198">
        <f t="shared" si="209"/>
        <v>5</v>
      </c>
    </row>
    <row r="5989" spans="1:9" x14ac:dyDescent="0.3">
      <c r="A5989" s="10">
        <v>43606</v>
      </c>
      <c r="B5989" s="11" t="s">
        <v>272</v>
      </c>
      <c r="C5989" s="11" t="s">
        <v>438</v>
      </c>
      <c r="D5989" s="11" t="s">
        <v>662</v>
      </c>
      <c r="F5989" s="15">
        <f>IF(ISBLANK($D5989),"",IF(ISBLANK($E5989),VLOOKUP($D5989,$J:$K,2,FALSE),VLOOKUP($E5989,'Daycare Packages'!$A:$G,7,FALSE)))</f>
        <v>30</v>
      </c>
      <c r="G5989" s="15"/>
      <c r="H5989" s="15">
        <f t="shared" si="210"/>
        <v>30</v>
      </c>
      <c r="I5989" s="198">
        <f t="shared" si="209"/>
        <v>5</v>
      </c>
    </row>
    <row r="5990" spans="1:9" x14ac:dyDescent="0.3">
      <c r="A5990" s="10">
        <v>43606</v>
      </c>
      <c r="B5990" s="11" t="s">
        <v>1483</v>
      </c>
      <c r="C5990" s="11" t="s">
        <v>1484</v>
      </c>
      <c r="D5990" s="11" t="s">
        <v>662</v>
      </c>
      <c r="E5990" s="11">
        <v>6858872</v>
      </c>
      <c r="F5990" s="15">
        <f>IF(ISBLANK($D5990),"",IF(ISBLANK($E5990),VLOOKUP($D5990,$J:$K,2,FALSE),VLOOKUP($E5990,'Daycare Packages'!$A:$G,7,FALSE)))</f>
        <v>27</v>
      </c>
      <c r="G5990" s="15"/>
      <c r="H5990" s="15">
        <f t="shared" si="210"/>
        <v>27</v>
      </c>
      <c r="I5990" s="198">
        <f t="shared" si="209"/>
        <v>5</v>
      </c>
    </row>
    <row r="5991" spans="1:9" x14ac:dyDescent="0.3">
      <c r="A5991" s="10">
        <v>43606</v>
      </c>
      <c r="B5991" s="11" t="s">
        <v>1546</v>
      </c>
      <c r="C5991" s="11" t="s">
        <v>1060</v>
      </c>
      <c r="D5991" s="11" t="s">
        <v>662</v>
      </c>
      <c r="F5991" s="15">
        <f>IF(ISBLANK($D5991),"",IF(ISBLANK($E5991),VLOOKUP($D5991,$J:$K,2,FALSE),VLOOKUP($E5991,'Daycare Packages'!$A:$G,7,FALSE)))</f>
        <v>30</v>
      </c>
      <c r="G5991" s="15"/>
      <c r="H5991" s="15">
        <f t="shared" si="210"/>
        <v>30</v>
      </c>
      <c r="I5991" s="198">
        <f t="shared" si="209"/>
        <v>5</v>
      </c>
    </row>
    <row r="5992" spans="1:9" x14ac:dyDescent="0.3">
      <c r="A5992" s="10">
        <v>43606</v>
      </c>
      <c r="B5992" s="11" t="s">
        <v>282</v>
      </c>
      <c r="C5992" s="11" t="s">
        <v>735</v>
      </c>
      <c r="D5992" s="11" t="s">
        <v>662</v>
      </c>
      <c r="F5992" s="15">
        <f>IF(ISBLANK($D5992),"",IF(ISBLANK($E5992),VLOOKUP($D5992,$J:$K,2,FALSE),VLOOKUP($E5992,'Daycare Packages'!$A:$G,7,FALSE)))</f>
        <v>30</v>
      </c>
      <c r="G5992" s="15"/>
      <c r="H5992" s="15">
        <f t="shared" si="210"/>
        <v>30</v>
      </c>
      <c r="I5992" s="198">
        <f t="shared" si="209"/>
        <v>5</v>
      </c>
    </row>
    <row r="5993" spans="1:9" x14ac:dyDescent="0.3">
      <c r="A5993" s="10">
        <v>43606</v>
      </c>
      <c r="B5993" s="11" t="s">
        <v>1321</v>
      </c>
      <c r="C5993" s="11" t="s">
        <v>1322</v>
      </c>
      <c r="D5993" s="11" t="s">
        <v>662</v>
      </c>
      <c r="E5993" s="11">
        <v>6860764</v>
      </c>
      <c r="F5993" s="15">
        <f>IF(ISBLANK($D5993),"",IF(ISBLANK($E5993),VLOOKUP($D5993,$J:$K,2,FALSE),VLOOKUP($E5993,'Daycare Packages'!$A:$G,7,FALSE)))</f>
        <v>27</v>
      </c>
      <c r="G5993" s="15"/>
      <c r="H5993" s="15">
        <f t="shared" si="210"/>
        <v>27</v>
      </c>
      <c r="I5993" s="198">
        <f t="shared" si="209"/>
        <v>5</v>
      </c>
    </row>
    <row r="5994" spans="1:9" x14ac:dyDescent="0.3">
      <c r="A5994" s="10">
        <v>43606</v>
      </c>
      <c r="B5994" s="11" t="s">
        <v>1321</v>
      </c>
      <c r="C5994" s="11" t="s">
        <v>1117</v>
      </c>
      <c r="D5994" s="11" t="s">
        <v>662</v>
      </c>
      <c r="E5994" s="11">
        <v>6860764</v>
      </c>
      <c r="F5994" s="15">
        <f>IF(ISBLANK($D5994),"",IF(ISBLANK($E5994),VLOOKUP($D5994,$J:$K,2,FALSE),VLOOKUP($E5994,'Daycare Packages'!$A:$G,7,FALSE)))</f>
        <v>27</v>
      </c>
      <c r="G5994" s="15"/>
      <c r="H5994" s="15">
        <f t="shared" si="210"/>
        <v>27</v>
      </c>
      <c r="I5994" s="198">
        <f t="shared" si="209"/>
        <v>5</v>
      </c>
    </row>
    <row r="5995" spans="1:9" x14ac:dyDescent="0.3">
      <c r="A5995" s="10">
        <v>43606</v>
      </c>
      <c r="B5995" s="11" t="s">
        <v>179</v>
      </c>
      <c r="C5995" s="11" t="s">
        <v>706</v>
      </c>
      <c r="D5995" s="11" t="s">
        <v>662</v>
      </c>
      <c r="E5995" s="11">
        <v>6833055</v>
      </c>
      <c r="F5995" s="15">
        <f>IF(ISBLANK($D5995),"",IF(ISBLANK($E5995),VLOOKUP($D5995,$J:$K,2,FALSE),VLOOKUP($E5995,'Daycare Packages'!$A:$G,7,FALSE)))</f>
        <v>27</v>
      </c>
      <c r="G5995" s="15"/>
      <c r="H5995" s="15">
        <f t="shared" si="210"/>
        <v>27</v>
      </c>
      <c r="I5995" s="198">
        <f t="shared" si="209"/>
        <v>5</v>
      </c>
    </row>
    <row r="5996" spans="1:9" x14ac:dyDescent="0.3">
      <c r="A5996" s="10">
        <v>43606</v>
      </c>
      <c r="B5996" s="11" t="s">
        <v>700</v>
      </c>
      <c r="C5996" s="11" t="s">
        <v>701</v>
      </c>
      <c r="D5996" s="11" t="s">
        <v>662</v>
      </c>
      <c r="F5996" s="15">
        <f>IF(ISBLANK($D5996),"",IF(ISBLANK($E5996),VLOOKUP($D5996,$J:$K,2,FALSE),VLOOKUP($E5996,'Daycare Packages'!$A:$G,7,FALSE)))</f>
        <v>30</v>
      </c>
      <c r="G5996" s="15"/>
      <c r="H5996" s="15">
        <f t="shared" si="210"/>
        <v>30</v>
      </c>
      <c r="I5996" s="198">
        <f t="shared" si="209"/>
        <v>5</v>
      </c>
    </row>
    <row r="5997" spans="1:9" x14ac:dyDescent="0.3">
      <c r="A5997" s="10">
        <v>43606</v>
      </c>
      <c r="B5997" s="11" t="s">
        <v>820</v>
      </c>
      <c r="C5997" s="11" t="s">
        <v>1547</v>
      </c>
      <c r="D5997" s="11" t="s">
        <v>662</v>
      </c>
      <c r="F5997" s="15">
        <f>IF(ISBLANK($D5997),"",IF(ISBLANK($E5997),VLOOKUP($D5997,$J:$K,2,FALSE),VLOOKUP($E5997,'Daycare Packages'!$A:$G,7,FALSE)))</f>
        <v>30</v>
      </c>
      <c r="G5997" s="15"/>
      <c r="H5997" s="15">
        <f t="shared" si="210"/>
        <v>30</v>
      </c>
      <c r="I5997" s="198">
        <f t="shared" si="209"/>
        <v>5</v>
      </c>
    </row>
    <row r="5998" spans="1:9" x14ac:dyDescent="0.3">
      <c r="A5998" s="10">
        <v>43606</v>
      </c>
      <c r="B5998" s="11" t="s">
        <v>170</v>
      </c>
      <c r="C5998" s="11" t="s">
        <v>710</v>
      </c>
      <c r="D5998" s="11" t="s">
        <v>662</v>
      </c>
      <c r="E5998" s="11">
        <v>6715199</v>
      </c>
      <c r="F5998" s="15">
        <f>IF(ISBLANK($D5998),"",IF(ISBLANK($E5998),VLOOKUP($D5998,$J:$K,2,FALSE),VLOOKUP($E5998,'Daycare Packages'!$A:$G,7,FALSE)))</f>
        <v>22</v>
      </c>
      <c r="G5998" s="15"/>
      <c r="H5998" s="15">
        <f t="shared" si="210"/>
        <v>22</v>
      </c>
      <c r="I5998" s="198">
        <f t="shared" si="209"/>
        <v>5</v>
      </c>
    </row>
    <row r="5999" spans="1:9" x14ac:dyDescent="0.3">
      <c r="A5999" s="10">
        <v>43606</v>
      </c>
      <c r="B5999" s="11" t="s">
        <v>1121</v>
      </c>
      <c r="C5999" s="11" t="s">
        <v>878</v>
      </c>
      <c r="D5999" s="11" t="s">
        <v>662</v>
      </c>
      <c r="E5999" s="11">
        <v>6792732</v>
      </c>
      <c r="F5999" s="15">
        <f>IF(ISBLANK($D5999),"",IF(ISBLANK($E5999),VLOOKUP($D5999,$J:$K,2,FALSE),VLOOKUP($E5999,'Daycare Packages'!$A:$G,7,FALSE)))</f>
        <v>25</v>
      </c>
      <c r="G5999" s="15"/>
      <c r="H5999" s="15">
        <f t="shared" si="210"/>
        <v>25</v>
      </c>
      <c r="I5999" s="198">
        <f t="shared" si="209"/>
        <v>5</v>
      </c>
    </row>
    <row r="6000" spans="1:9" x14ac:dyDescent="0.3">
      <c r="A6000" s="10">
        <v>43606</v>
      </c>
      <c r="B6000" s="11" t="s">
        <v>198</v>
      </c>
      <c r="C6000" s="11" t="s">
        <v>739</v>
      </c>
      <c r="D6000" s="11" t="s">
        <v>662</v>
      </c>
      <c r="E6000" s="11">
        <v>6807179</v>
      </c>
      <c r="F6000" s="15">
        <f>IF(ISBLANK($D6000),"",IF(ISBLANK($E6000),VLOOKUP($D6000,$J:$K,2,FALSE),VLOOKUP($E6000,'Daycare Packages'!$A:$G,7,FALSE)))</f>
        <v>27</v>
      </c>
      <c r="G6000" s="15"/>
      <c r="H6000" s="15">
        <f t="shared" si="210"/>
        <v>27</v>
      </c>
      <c r="I6000" s="198">
        <f t="shared" si="209"/>
        <v>5</v>
      </c>
    </row>
    <row r="6001" spans="1:9" x14ac:dyDescent="0.3">
      <c r="A6001" s="10">
        <v>43606</v>
      </c>
      <c r="B6001" s="11" t="s">
        <v>182</v>
      </c>
      <c r="C6001" s="11" t="s">
        <v>685</v>
      </c>
      <c r="D6001" s="11" t="s">
        <v>662</v>
      </c>
      <c r="E6001" s="11">
        <v>6820021</v>
      </c>
      <c r="F6001" s="15">
        <f>IF(ISBLANK($D6001),"",IF(ISBLANK($E6001),VLOOKUP($D6001,$J:$K,2,FALSE),VLOOKUP($E6001,'Daycare Packages'!$A:$G,7,FALSE)))</f>
        <v>20.7</v>
      </c>
      <c r="G6001" s="15"/>
      <c r="H6001" s="15">
        <f t="shared" si="210"/>
        <v>20.7</v>
      </c>
      <c r="I6001" s="198">
        <f t="shared" si="209"/>
        <v>5</v>
      </c>
    </row>
    <row r="6002" spans="1:9" x14ac:dyDescent="0.3">
      <c r="A6002" s="10">
        <v>43606</v>
      </c>
      <c r="B6002" s="11" t="s">
        <v>1311</v>
      </c>
      <c r="C6002" s="11" t="s">
        <v>1312</v>
      </c>
      <c r="D6002" s="11" t="s">
        <v>662</v>
      </c>
      <c r="E6002" s="11">
        <v>6829230</v>
      </c>
      <c r="F6002" s="15">
        <f>IF(ISBLANK($D6002),"",IF(ISBLANK($E6002),VLOOKUP($D6002,$J:$K,2,FALSE),VLOOKUP($E6002,'Daycare Packages'!$A:$G,7,FALSE)))</f>
        <v>23</v>
      </c>
      <c r="G6002" s="15"/>
      <c r="H6002" s="15">
        <f t="shared" si="210"/>
        <v>23</v>
      </c>
      <c r="I6002" s="198">
        <f t="shared" si="209"/>
        <v>5</v>
      </c>
    </row>
    <row r="6003" spans="1:9" x14ac:dyDescent="0.3">
      <c r="A6003" s="10">
        <v>43606</v>
      </c>
      <c r="B6003" s="11" t="s">
        <v>699</v>
      </c>
      <c r="C6003" s="11" t="s">
        <v>507</v>
      </c>
      <c r="D6003" s="11" t="s">
        <v>662</v>
      </c>
      <c r="F6003" s="15">
        <f>IF(ISBLANK($D6003),"",IF(ISBLANK($E6003),VLOOKUP($D6003,$J:$K,2,FALSE),VLOOKUP($E6003,'Daycare Packages'!$A:$G,7,FALSE)))</f>
        <v>30</v>
      </c>
      <c r="G6003" s="15">
        <v>-3</v>
      </c>
      <c r="H6003" s="15">
        <f t="shared" si="210"/>
        <v>27</v>
      </c>
      <c r="I6003" s="198">
        <f t="shared" si="209"/>
        <v>5</v>
      </c>
    </row>
    <row r="6004" spans="1:9" x14ac:dyDescent="0.3">
      <c r="A6004" s="10">
        <v>43606</v>
      </c>
      <c r="B6004" s="11" t="s">
        <v>699</v>
      </c>
      <c r="C6004" s="11" t="s">
        <v>478</v>
      </c>
      <c r="D6004" s="11" t="s">
        <v>662</v>
      </c>
      <c r="F6004" s="15">
        <f>IF(ISBLANK($D6004),"",IF(ISBLANK($E6004),VLOOKUP($D6004,$J:$K,2,FALSE),VLOOKUP($E6004,'Daycare Packages'!$A:$G,7,FALSE)))</f>
        <v>30</v>
      </c>
      <c r="G6004" s="15">
        <v>-3</v>
      </c>
      <c r="H6004" s="15">
        <f t="shared" si="210"/>
        <v>27</v>
      </c>
      <c r="I6004" s="198">
        <f t="shared" si="209"/>
        <v>5</v>
      </c>
    </row>
    <row r="6005" spans="1:9" x14ac:dyDescent="0.3">
      <c r="A6005" s="10">
        <v>43606</v>
      </c>
      <c r="B6005" s="11" t="s">
        <v>186</v>
      </c>
      <c r="C6005" s="11" t="s">
        <v>561</v>
      </c>
      <c r="D6005" s="11" t="s">
        <v>662</v>
      </c>
      <c r="E6005" s="11">
        <v>6723146</v>
      </c>
      <c r="F6005" s="15">
        <f>IF(ISBLANK($D6005),"",IF(ISBLANK($E6005),VLOOKUP($D6005,$J:$K,2,FALSE),VLOOKUP($E6005,'Daycare Packages'!$A:$G,7,FALSE)))</f>
        <v>22</v>
      </c>
      <c r="G6005" s="15"/>
      <c r="H6005" s="15">
        <f t="shared" si="210"/>
        <v>22</v>
      </c>
      <c r="I6005" s="198">
        <f t="shared" si="209"/>
        <v>5</v>
      </c>
    </row>
    <row r="6006" spans="1:9" x14ac:dyDescent="0.3">
      <c r="A6006" s="10">
        <v>43606</v>
      </c>
      <c r="B6006" s="11" t="s">
        <v>156</v>
      </c>
      <c r="C6006" s="11" t="s">
        <v>479</v>
      </c>
      <c r="D6006" s="11" t="s">
        <v>662</v>
      </c>
      <c r="E6006" s="11">
        <v>6798024</v>
      </c>
      <c r="F6006" s="15">
        <f>IF(ISBLANK($D6006),"",IF(ISBLANK($E6006),VLOOKUP($D6006,$J:$K,2,FALSE),VLOOKUP($E6006,'Daycare Packages'!$A:$G,7,FALSE)))</f>
        <v>23</v>
      </c>
      <c r="G6006" s="15"/>
      <c r="H6006" s="15">
        <f t="shared" si="210"/>
        <v>23</v>
      </c>
      <c r="I6006" s="198">
        <f t="shared" si="209"/>
        <v>5</v>
      </c>
    </row>
    <row r="6007" spans="1:9" x14ac:dyDescent="0.3">
      <c r="A6007" s="10">
        <v>43606</v>
      </c>
      <c r="B6007" s="11" t="s">
        <v>511</v>
      </c>
      <c r="C6007" s="11" t="s">
        <v>512</v>
      </c>
      <c r="D6007" s="11" t="s">
        <v>662</v>
      </c>
      <c r="F6007" s="15">
        <f>IF(ISBLANK($D6007),"",IF(ISBLANK($E6007),VLOOKUP($D6007,$J:$K,2,FALSE),VLOOKUP($E6007,'Daycare Packages'!$A:$G,7,FALSE)))</f>
        <v>30</v>
      </c>
      <c r="G6007" s="15"/>
      <c r="H6007" s="15">
        <f t="shared" si="210"/>
        <v>30</v>
      </c>
      <c r="I6007" s="198">
        <f t="shared" si="209"/>
        <v>5</v>
      </c>
    </row>
    <row r="6008" spans="1:9" x14ac:dyDescent="0.3">
      <c r="A6008" s="10">
        <v>43606</v>
      </c>
      <c r="B6008" s="11" t="s">
        <v>206</v>
      </c>
      <c r="C6008" s="11" t="s">
        <v>424</v>
      </c>
      <c r="D6008" s="11" t="s">
        <v>662</v>
      </c>
      <c r="E6008" s="11">
        <v>6732853</v>
      </c>
      <c r="F6008" s="15">
        <f>IF(ISBLANK($D6008),"",IF(ISBLANK($E6008),VLOOKUP($D6008,$J:$K,2,FALSE),VLOOKUP($E6008,'Daycare Packages'!$A:$G,7,FALSE)))</f>
        <v>26</v>
      </c>
      <c r="G6008" s="15"/>
      <c r="H6008" s="15">
        <f t="shared" si="210"/>
        <v>26</v>
      </c>
      <c r="I6008" s="198">
        <f t="shared" si="209"/>
        <v>5</v>
      </c>
    </row>
    <row r="6009" spans="1:9" x14ac:dyDescent="0.3">
      <c r="A6009" s="10">
        <v>43606</v>
      </c>
      <c r="B6009" s="11" t="s">
        <v>204</v>
      </c>
      <c r="C6009" s="11" t="s">
        <v>774</v>
      </c>
      <c r="D6009" s="11" t="s">
        <v>662</v>
      </c>
      <c r="E6009" s="11">
        <v>6847355</v>
      </c>
      <c r="F6009" s="15">
        <f>IF(ISBLANK($D6009),"",IF(ISBLANK($E6009),VLOOKUP($D6009,$J:$K,2,FALSE),VLOOKUP($E6009,'Daycare Packages'!$A:$G,7,FALSE)))</f>
        <v>25</v>
      </c>
      <c r="G6009" s="15"/>
      <c r="H6009" s="15">
        <f t="shared" si="210"/>
        <v>25</v>
      </c>
      <c r="I6009" s="198">
        <f t="shared" si="209"/>
        <v>5</v>
      </c>
    </row>
    <row r="6010" spans="1:9" x14ac:dyDescent="0.3">
      <c r="A6010" s="10">
        <v>43606</v>
      </c>
      <c r="B6010" s="11" t="s">
        <v>204</v>
      </c>
      <c r="C6010" s="11" t="s">
        <v>949</v>
      </c>
      <c r="D6010" s="11" t="s">
        <v>662</v>
      </c>
      <c r="E6010" s="11">
        <v>6847355</v>
      </c>
      <c r="F6010" s="15">
        <f>IF(ISBLANK($D6010),"",IF(ISBLANK($E6010),VLOOKUP($D6010,$J:$K,2,FALSE),VLOOKUP($E6010,'Daycare Packages'!$A:$G,7,FALSE)))</f>
        <v>25</v>
      </c>
      <c r="G6010" s="15"/>
      <c r="H6010" s="15">
        <f t="shared" si="210"/>
        <v>25</v>
      </c>
      <c r="I6010" s="198">
        <f t="shared" si="209"/>
        <v>5</v>
      </c>
    </row>
    <row r="6011" spans="1:9" x14ac:dyDescent="0.3">
      <c r="A6011" s="10">
        <v>43606</v>
      </c>
      <c r="B6011" s="11" t="s">
        <v>174</v>
      </c>
      <c r="C6011" s="11" t="s">
        <v>432</v>
      </c>
      <c r="D6011" s="11" t="s">
        <v>662</v>
      </c>
      <c r="F6011" s="15">
        <f>IF(ISBLANK($D6011),"",IF(ISBLANK($E6011),VLOOKUP($D6011,$J:$K,2,FALSE),VLOOKUP($E6011,'Daycare Packages'!$A:$G,7,FALSE)))</f>
        <v>30</v>
      </c>
      <c r="G6011" s="15"/>
      <c r="H6011" s="15">
        <f t="shared" si="210"/>
        <v>30</v>
      </c>
      <c r="I6011" s="198">
        <f t="shared" si="209"/>
        <v>5</v>
      </c>
    </row>
    <row r="6012" spans="1:9" x14ac:dyDescent="0.3">
      <c r="A6012" s="10">
        <v>43606</v>
      </c>
      <c r="B6012" s="11" t="s">
        <v>108</v>
      </c>
      <c r="C6012" s="11" t="s">
        <v>583</v>
      </c>
      <c r="D6012" s="11" t="s">
        <v>662</v>
      </c>
      <c r="E6012" s="11">
        <v>6717553</v>
      </c>
      <c r="F6012" s="15">
        <f>IF(ISBLANK($D6012),"",IF(ISBLANK($E6012),VLOOKUP($D6012,$J:$K,2,FALSE),VLOOKUP($E6012,'Daycare Packages'!$A:$G,7,FALSE)))</f>
        <v>26</v>
      </c>
      <c r="G6012" s="15"/>
      <c r="H6012" s="15">
        <f t="shared" si="210"/>
        <v>26</v>
      </c>
      <c r="I6012" s="198">
        <f t="shared" si="209"/>
        <v>5</v>
      </c>
    </row>
    <row r="6013" spans="1:9" x14ac:dyDescent="0.3">
      <c r="A6013" s="10">
        <v>43606</v>
      </c>
      <c r="B6013" s="11" t="s">
        <v>82</v>
      </c>
      <c r="C6013" s="11" t="s">
        <v>694</v>
      </c>
      <c r="D6013" s="11" t="s">
        <v>662</v>
      </c>
      <c r="E6013" s="11">
        <v>6717674</v>
      </c>
      <c r="F6013" s="15">
        <f>IF(ISBLANK($D6013),"",IF(ISBLANK($E6013),VLOOKUP($D6013,$J:$K,2,FALSE),VLOOKUP($E6013,'Daycare Packages'!$A:$G,7,FALSE)))</f>
        <v>22</v>
      </c>
      <c r="G6013" s="15"/>
      <c r="H6013" s="15">
        <f t="shared" si="210"/>
        <v>22</v>
      </c>
      <c r="I6013" s="198">
        <f t="shared" si="209"/>
        <v>5</v>
      </c>
    </row>
    <row r="6014" spans="1:9" x14ac:dyDescent="0.3">
      <c r="A6014" s="10">
        <v>43606</v>
      </c>
      <c r="B6014" s="11" t="s">
        <v>82</v>
      </c>
      <c r="C6014" s="11" t="s">
        <v>695</v>
      </c>
      <c r="D6014" s="11" t="s">
        <v>662</v>
      </c>
      <c r="E6014" s="11">
        <v>6717674</v>
      </c>
      <c r="F6014" s="15">
        <f>IF(ISBLANK($D6014),"",IF(ISBLANK($E6014),VLOOKUP($D6014,$J:$K,2,FALSE),VLOOKUP($E6014,'Daycare Packages'!$A:$G,7,FALSE)))</f>
        <v>22</v>
      </c>
      <c r="G6014" s="15"/>
      <c r="H6014" s="15">
        <f t="shared" si="210"/>
        <v>22</v>
      </c>
      <c r="I6014" s="198">
        <f t="shared" si="209"/>
        <v>5</v>
      </c>
    </row>
    <row r="6015" spans="1:9" x14ac:dyDescent="0.3">
      <c r="A6015" s="10">
        <v>43606</v>
      </c>
      <c r="B6015" s="11" t="s">
        <v>1317</v>
      </c>
      <c r="C6015" s="11" t="s">
        <v>633</v>
      </c>
      <c r="D6015" s="11" t="s">
        <v>662</v>
      </c>
      <c r="E6015" s="11">
        <v>6837059</v>
      </c>
      <c r="F6015" s="15">
        <f>IF(ISBLANK($D6015),"",IF(ISBLANK($E6015),VLOOKUP($D6015,$J:$K,2,FALSE),VLOOKUP($E6015,'Daycare Packages'!$A:$G,7,FALSE)))</f>
        <v>25</v>
      </c>
      <c r="G6015" s="15"/>
      <c r="H6015" s="15">
        <f t="shared" si="210"/>
        <v>25</v>
      </c>
      <c r="I6015" s="198">
        <f t="shared" si="209"/>
        <v>5</v>
      </c>
    </row>
    <row r="6016" spans="1:9" x14ac:dyDescent="0.3">
      <c r="A6016" s="10">
        <v>43606</v>
      </c>
      <c r="B6016" s="11" t="s">
        <v>147</v>
      </c>
      <c r="C6016" s="11" t="s">
        <v>796</v>
      </c>
      <c r="D6016" s="11" t="s">
        <v>662</v>
      </c>
      <c r="E6016" s="11">
        <v>6814069</v>
      </c>
      <c r="F6016" s="15">
        <f>IF(ISBLANK($D6016),"",IF(ISBLANK($E6016),VLOOKUP($D6016,$J:$K,2,FALSE),VLOOKUP($E6016,'Daycare Packages'!$A:$G,7,FALSE)))</f>
        <v>23</v>
      </c>
      <c r="G6016" s="15"/>
      <c r="H6016" s="15">
        <f t="shared" si="210"/>
        <v>23</v>
      </c>
      <c r="I6016" s="198">
        <f t="shared" si="209"/>
        <v>5</v>
      </c>
    </row>
    <row r="6017" spans="1:9" x14ac:dyDescent="0.3">
      <c r="A6017" s="10">
        <v>43606</v>
      </c>
      <c r="B6017" s="11" t="s">
        <v>843</v>
      </c>
      <c r="C6017" s="11" t="s">
        <v>844</v>
      </c>
      <c r="D6017" s="11" t="s">
        <v>662</v>
      </c>
      <c r="E6017" s="11">
        <v>6846368</v>
      </c>
      <c r="F6017" s="15">
        <f>IF(ISBLANK($D6017),"",IF(ISBLANK($E6017),VLOOKUP($D6017,$J:$K,2,FALSE),VLOOKUP($E6017,'Daycare Packages'!$A:$G,7,FALSE)))</f>
        <v>23</v>
      </c>
      <c r="G6017" s="15"/>
      <c r="H6017" s="15">
        <f t="shared" si="210"/>
        <v>23</v>
      </c>
      <c r="I6017" s="198">
        <f t="shared" si="209"/>
        <v>5</v>
      </c>
    </row>
    <row r="6018" spans="1:9" x14ac:dyDescent="0.3">
      <c r="A6018" s="10">
        <v>43606</v>
      </c>
      <c r="B6018" s="11" t="s">
        <v>228</v>
      </c>
      <c r="C6018" s="11" t="s">
        <v>554</v>
      </c>
      <c r="D6018" s="11" t="s">
        <v>662</v>
      </c>
      <c r="F6018" s="15">
        <f>IF(ISBLANK($D6018),"",IF(ISBLANK($E6018),VLOOKUP($D6018,$J:$K,2,FALSE),VLOOKUP($E6018,'Daycare Packages'!$A:$G,7,FALSE)))</f>
        <v>30</v>
      </c>
      <c r="G6018" s="15"/>
      <c r="H6018" s="15">
        <f t="shared" si="210"/>
        <v>30</v>
      </c>
      <c r="I6018" s="198">
        <f t="shared" si="209"/>
        <v>5</v>
      </c>
    </row>
    <row r="6019" spans="1:9" x14ac:dyDescent="0.3">
      <c r="A6019" s="10">
        <v>43606</v>
      </c>
      <c r="B6019" s="11" t="s">
        <v>141</v>
      </c>
      <c r="C6019" s="11" t="s">
        <v>673</v>
      </c>
      <c r="D6019" s="11" t="s">
        <v>662</v>
      </c>
      <c r="E6019" s="11">
        <v>6866358</v>
      </c>
      <c r="F6019" s="15">
        <f>IF(ISBLANK($D6019),"",IF(ISBLANK($E6019),VLOOKUP($D6019,$J:$K,2,FALSE),VLOOKUP($E6019,'Daycare Packages'!$A:$G,7,FALSE)))</f>
        <v>26</v>
      </c>
      <c r="G6019" s="15"/>
      <c r="H6019" s="15">
        <f t="shared" si="210"/>
        <v>26</v>
      </c>
      <c r="I6019" s="198">
        <f t="shared" ref="I6019:I6082" si="211">IF(A6019="",0,MONTH(A6019))</f>
        <v>5</v>
      </c>
    </row>
    <row r="6020" spans="1:9" x14ac:dyDescent="0.3">
      <c r="A6020" s="10">
        <v>43606</v>
      </c>
      <c r="B6020" s="11" t="s">
        <v>183</v>
      </c>
      <c r="C6020" s="11" t="s">
        <v>520</v>
      </c>
      <c r="D6020" s="11" t="s">
        <v>662</v>
      </c>
      <c r="E6020" s="11">
        <v>6843157</v>
      </c>
      <c r="F6020" s="15">
        <f>IF(ISBLANK($D6020),"",IF(ISBLANK($E6020),VLOOKUP($D6020,$J:$K,2,FALSE),VLOOKUP($E6020,'Daycare Packages'!$A:$G,7,FALSE)))</f>
        <v>27</v>
      </c>
      <c r="G6020" s="15"/>
      <c r="H6020" s="15">
        <f t="shared" si="210"/>
        <v>27</v>
      </c>
      <c r="I6020" s="198">
        <f t="shared" si="211"/>
        <v>5</v>
      </c>
    </row>
    <row r="6021" spans="1:9" x14ac:dyDescent="0.3">
      <c r="A6021" s="10">
        <v>43606</v>
      </c>
      <c r="B6021" s="11" t="s">
        <v>663</v>
      </c>
      <c r="C6021" s="11" t="s">
        <v>665</v>
      </c>
      <c r="D6021" s="11" t="s">
        <v>662</v>
      </c>
      <c r="F6021" s="15">
        <f>IF(ISBLANK($D6021),"",IF(ISBLANK($E6021),VLOOKUP($D6021,$J:$K,2,FALSE),VLOOKUP($E6021,'Daycare Packages'!$A:$G,7,FALSE)))</f>
        <v>30</v>
      </c>
      <c r="G6021" s="15"/>
      <c r="H6021" s="15">
        <f t="shared" si="210"/>
        <v>30</v>
      </c>
      <c r="I6021" s="198">
        <f t="shared" si="211"/>
        <v>5</v>
      </c>
    </row>
    <row r="6022" spans="1:9" x14ac:dyDescent="0.3">
      <c r="A6022" s="10">
        <v>43606</v>
      </c>
      <c r="B6022" s="11" t="s">
        <v>663</v>
      </c>
      <c r="C6022" s="11" t="s">
        <v>664</v>
      </c>
      <c r="D6022" s="11" t="s">
        <v>662</v>
      </c>
      <c r="F6022" s="15">
        <f>IF(ISBLANK($D6022),"",IF(ISBLANK($E6022),VLOOKUP($D6022,$J:$K,2,FALSE),VLOOKUP($E6022,'Daycare Packages'!$A:$G,7,FALSE)))</f>
        <v>30</v>
      </c>
      <c r="G6022" s="15"/>
      <c r="H6022" s="15">
        <f t="shared" si="210"/>
        <v>30</v>
      </c>
      <c r="I6022" s="198">
        <f t="shared" si="211"/>
        <v>5</v>
      </c>
    </row>
    <row r="6023" spans="1:9" x14ac:dyDescent="0.3">
      <c r="A6023" s="10">
        <v>43606</v>
      </c>
      <c r="B6023" s="11" t="s">
        <v>133</v>
      </c>
      <c r="C6023" s="11" t="s">
        <v>712</v>
      </c>
      <c r="D6023" s="11" t="s">
        <v>662</v>
      </c>
      <c r="E6023" s="11">
        <v>6866409</v>
      </c>
      <c r="F6023" s="15">
        <f>IF(ISBLANK($D6023),"",IF(ISBLANK($E6023),VLOOKUP($D6023,$J:$K,2,FALSE),VLOOKUP($E6023,'Daycare Packages'!$A:$G,7,FALSE)))</f>
        <v>26</v>
      </c>
      <c r="G6023" s="15"/>
      <c r="H6023" s="15">
        <f t="shared" si="210"/>
        <v>26</v>
      </c>
      <c r="I6023" s="198">
        <f t="shared" si="211"/>
        <v>5</v>
      </c>
    </row>
    <row r="6024" spans="1:9" x14ac:dyDescent="0.3">
      <c r="A6024" s="55">
        <v>43606</v>
      </c>
      <c r="B6024" s="56" t="s">
        <v>947</v>
      </c>
      <c r="C6024" s="56" t="s">
        <v>948</v>
      </c>
      <c r="D6024" s="56" t="s">
        <v>662</v>
      </c>
      <c r="E6024" s="56">
        <v>6808250</v>
      </c>
      <c r="F6024" s="59">
        <f>IF(ISBLANK($D6024),"",IF(ISBLANK($E6024),VLOOKUP($D6024,$J:$K,2,FALSE),VLOOKUP($E6024,'Daycare Packages'!$A:$G,7,FALSE)))</f>
        <v>27</v>
      </c>
      <c r="G6024" s="59"/>
      <c r="H6024" s="59">
        <f t="shared" si="210"/>
        <v>27</v>
      </c>
      <c r="I6024" s="198">
        <f t="shared" si="211"/>
        <v>5</v>
      </c>
    </row>
    <row r="6025" spans="1:9" x14ac:dyDescent="0.3">
      <c r="A6025" s="10">
        <v>43607</v>
      </c>
      <c r="B6025" s="11" t="s">
        <v>160</v>
      </c>
      <c r="C6025" s="11" t="s">
        <v>793</v>
      </c>
      <c r="D6025" s="11" t="s">
        <v>659</v>
      </c>
      <c r="F6025" s="15">
        <f>IF(ISBLANK($D6025),"",IF(ISBLANK($E6025),VLOOKUP($D6025,$J:$K,2,FALSE),VLOOKUP($E6025,'Daycare Packages'!$A:$G,7,FALSE)))</f>
        <v>20</v>
      </c>
      <c r="G6025" s="15"/>
      <c r="H6025" s="15">
        <f t="shared" si="210"/>
        <v>20</v>
      </c>
      <c r="I6025" s="198">
        <f t="shared" si="211"/>
        <v>5</v>
      </c>
    </row>
    <row r="6026" spans="1:9" x14ac:dyDescent="0.3">
      <c r="A6026" s="10">
        <v>43607</v>
      </c>
      <c r="B6026" s="11" t="s">
        <v>1548</v>
      </c>
      <c r="C6026" s="11" t="s">
        <v>497</v>
      </c>
      <c r="D6026" s="11" t="s">
        <v>671</v>
      </c>
      <c r="F6026" s="15">
        <f>IF(ISBLANK($D6026),"",IF(ISBLANK($E6026),VLOOKUP($D6026,$J:$K,2,FALSE),VLOOKUP($E6026,'Daycare Packages'!$A:$G,7,FALSE)))</f>
        <v>0</v>
      </c>
      <c r="G6026" s="15"/>
      <c r="H6026" s="15">
        <f t="shared" ref="H6026:H6089" si="212">IF(ISBLANK(D6026),"",SUM(F6026:G6026))</f>
        <v>0</v>
      </c>
      <c r="I6026" s="198">
        <f t="shared" si="211"/>
        <v>5</v>
      </c>
    </row>
    <row r="6027" spans="1:9" x14ac:dyDescent="0.3">
      <c r="A6027" s="10">
        <v>43607</v>
      </c>
      <c r="B6027" s="11" t="s">
        <v>680</v>
      </c>
      <c r="C6027" s="11" t="s">
        <v>592</v>
      </c>
      <c r="D6027" s="11" t="s">
        <v>659</v>
      </c>
      <c r="F6027" s="15">
        <f>IF(ISBLANK($D6027),"",IF(ISBLANK($E6027),VLOOKUP($D6027,$J:$K,2,FALSE),VLOOKUP($E6027,'Daycare Packages'!$A:$G,7,FALSE)))</f>
        <v>20</v>
      </c>
      <c r="G6027" s="15">
        <v>-3</v>
      </c>
      <c r="H6027" s="15">
        <f t="shared" si="212"/>
        <v>17</v>
      </c>
      <c r="I6027" s="198">
        <f t="shared" si="211"/>
        <v>5</v>
      </c>
    </row>
    <row r="6028" spans="1:9" x14ac:dyDescent="0.3">
      <c r="A6028" s="10">
        <v>43607</v>
      </c>
      <c r="B6028" s="11" t="s">
        <v>680</v>
      </c>
      <c r="C6028" s="11" t="s">
        <v>681</v>
      </c>
      <c r="D6028" s="11" t="s">
        <v>659</v>
      </c>
      <c r="F6028" s="15">
        <f>IF(ISBLANK($D6028),"",IF(ISBLANK($E6028),VLOOKUP($D6028,$J:$K,2,FALSE),VLOOKUP($E6028,'Daycare Packages'!$A:$G,7,FALSE)))</f>
        <v>20</v>
      </c>
      <c r="G6028" s="15">
        <v>-3</v>
      </c>
      <c r="H6028" s="15">
        <f t="shared" si="212"/>
        <v>17</v>
      </c>
      <c r="I6028" s="198">
        <f t="shared" si="211"/>
        <v>5</v>
      </c>
    </row>
    <row r="6029" spans="1:9" x14ac:dyDescent="0.3">
      <c r="A6029" s="10">
        <v>43607</v>
      </c>
      <c r="B6029" s="11" t="s">
        <v>749</v>
      </c>
      <c r="C6029" s="11" t="s">
        <v>750</v>
      </c>
      <c r="D6029" s="11" t="s">
        <v>659</v>
      </c>
      <c r="F6029" s="15">
        <f>IF(ISBLANK($D6029),"",IF(ISBLANK($E6029),VLOOKUP($D6029,$J:$K,2,FALSE),VLOOKUP($E6029,'Daycare Packages'!$A:$G,7,FALSE)))</f>
        <v>20</v>
      </c>
      <c r="G6029" s="15"/>
      <c r="H6029" s="15">
        <f t="shared" si="212"/>
        <v>20</v>
      </c>
      <c r="I6029" s="198">
        <f t="shared" si="211"/>
        <v>5</v>
      </c>
    </row>
    <row r="6030" spans="1:9" x14ac:dyDescent="0.3">
      <c r="A6030" s="10">
        <v>43607</v>
      </c>
      <c r="B6030" s="11" t="s">
        <v>201</v>
      </c>
      <c r="C6030" s="11" t="s">
        <v>672</v>
      </c>
      <c r="D6030" s="11" t="s">
        <v>659</v>
      </c>
      <c r="E6030" s="11">
        <v>6818381</v>
      </c>
      <c r="F6030" s="15">
        <f>IF(ISBLANK($D6030),"",IF(ISBLANK($E6030),VLOOKUP($D6030,$J:$K,2,FALSE),VLOOKUP($E6030,'Daycare Packages'!$A:$G,7,FALSE)))</f>
        <v>19</v>
      </c>
      <c r="G6030" s="15"/>
      <c r="H6030" s="15">
        <f t="shared" si="212"/>
        <v>19</v>
      </c>
      <c r="I6030" s="198">
        <f t="shared" si="211"/>
        <v>5</v>
      </c>
    </row>
    <row r="6031" spans="1:9" x14ac:dyDescent="0.3">
      <c r="A6031" s="10">
        <v>43607</v>
      </c>
      <c r="B6031" s="11" t="s">
        <v>1165</v>
      </c>
      <c r="C6031" s="11" t="s">
        <v>1166</v>
      </c>
      <c r="D6031" s="11" t="s">
        <v>659</v>
      </c>
      <c r="E6031" s="11">
        <v>6860818</v>
      </c>
      <c r="F6031" s="15">
        <f>IF(ISBLANK($D6031),"",IF(ISBLANK($E6031),VLOOKUP($D6031,$J:$K,2,FALSE),VLOOKUP($E6031,'Daycare Packages'!$A:$G,7,FALSE)))</f>
        <v>18</v>
      </c>
      <c r="G6031" s="15"/>
      <c r="H6031" s="15">
        <f t="shared" si="212"/>
        <v>18</v>
      </c>
      <c r="I6031" s="198">
        <f t="shared" si="211"/>
        <v>5</v>
      </c>
    </row>
    <row r="6032" spans="1:9" x14ac:dyDescent="0.3">
      <c r="A6032" s="10">
        <v>43607</v>
      </c>
      <c r="B6032" s="11" t="s">
        <v>626</v>
      </c>
      <c r="C6032" s="11" t="s">
        <v>627</v>
      </c>
      <c r="D6032" s="11" t="s">
        <v>662</v>
      </c>
      <c r="F6032" s="15">
        <f>IF(ISBLANK($D6032),"",IF(ISBLANK($E6032),VLOOKUP($D6032,$J:$K,2,FALSE),VLOOKUP($E6032,'Daycare Packages'!$A:$G,7,FALSE)))</f>
        <v>30</v>
      </c>
      <c r="G6032" s="15"/>
      <c r="H6032" s="15">
        <f t="shared" si="212"/>
        <v>30</v>
      </c>
      <c r="I6032" s="198">
        <f t="shared" si="211"/>
        <v>5</v>
      </c>
    </row>
    <row r="6033" spans="1:9" x14ac:dyDescent="0.3">
      <c r="A6033" s="10">
        <v>43607</v>
      </c>
      <c r="B6033" s="11" t="s">
        <v>205</v>
      </c>
      <c r="C6033" s="11" t="s">
        <v>863</v>
      </c>
      <c r="D6033" s="11" t="s">
        <v>662</v>
      </c>
      <c r="F6033" s="15">
        <f>IF(ISBLANK($D6033),"",IF(ISBLANK($E6033),VLOOKUP($D6033,$J:$K,2,FALSE),VLOOKUP($E6033,'Daycare Packages'!$A:$G,7,FALSE)))</f>
        <v>30</v>
      </c>
      <c r="G6033" s="15"/>
      <c r="H6033" s="15">
        <f t="shared" si="212"/>
        <v>30</v>
      </c>
      <c r="I6033" s="198">
        <f t="shared" si="211"/>
        <v>5</v>
      </c>
    </row>
    <row r="6034" spans="1:9" x14ac:dyDescent="0.3">
      <c r="A6034" s="10">
        <v>43607</v>
      </c>
      <c r="B6034" s="11" t="s">
        <v>1221</v>
      </c>
      <c r="C6034" s="11" t="s">
        <v>1242</v>
      </c>
      <c r="D6034" s="11" t="s">
        <v>662</v>
      </c>
      <c r="E6034" s="11">
        <v>6861908</v>
      </c>
      <c r="F6034" s="15">
        <f>IF(ISBLANK($D6034),"",IF(ISBLANK($E6034),VLOOKUP($D6034,$J:$K,2,FALSE),VLOOKUP($E6034,'Daycare Packages'!$A:$G,7,FALSE)))</f>
        <v>25</v>
      </c>
      <c r="G6034" s="15"/>
      <c r="H6034" s="15">
        <f t="shared" si="212"/>
        <v>25</v>
      </c>
      <c r="I6034" s="198">
        <f t="shared" si="211"/>
        <v>5</v>
      </c>
    </row>
    <row r="6035" spans="1:9" x14ac:dyDescent="0.3">
      <c r="A6035" s="10">
        <v>43607</v>
      </c>
      <c r="B6035" s="11" t="s">
        <v>160</v>
      </c>
      <c r="C6035" s="11" t="s">
        <v>794</v>
      </c>
      <c r="D6035" s="11" t="s">
        <v>662</v>
      </c>
      <c r="E6035" s="11">
        <v>6850317</v>
      </c>
      <c r="F6035" s="15">
        <f>IF(ISBLANK($D6035),"",IF(ISBLANK($E6035),VLOOKUP($D6035,$J:$K,2,FALSE),VLOOKUP($E6035,'Daycare Packages'!$A:$G,7,FALSE)))</f>
        <v>25</v>
      </c>
      <c r="G6035" s="15"/>
      <c r="H6035" s="15">
        <f t="shared" si="212"/>
        <v>25</v>
      </c>
      <c r="I6035" s="198">
        <f t="shared" si="211"/>
        <v>5</v>
      </c>
    </row>
    <row r="6036" spans="1:9" x14ac:dyDescent="0.3">
      <c r="A6036" s="10">
        <v>43607</v>
      </c>
      <c r="B6036" s="11" t="s">
        <v>162</v>
      </c>
      <c r="C6036" s="11" t="s">
        <v>676</v>
      </c>
      <c r="D6036" s="11" t="s">
        <v>662</v>
      </c>
      <c r="E6036" s="11">
        <v>6835426</v>
      </c>
      <c r="F6036" s="15">
        <f>IF(ISBLANK($D6036),"",IF(ISBLANK($E6036),VLOOKUP($D6036,$J:$K,2,FALSE),VLOOKUP($E6036,'Daycare Packages'!$A:$G,7,FALSE)))</f>
        <v>27</v>
      </c>
      <c r="G6036" s="15"/>
      <c r="H6036" s="15">
        <f t="shared" si="212"/>
        <v>27</v>
      </c>
      <c r="I6036" s="198">
        <f t="shared" si="211"/>
        <v>5</v>
      </c>
    </row>
    <row r="6037" spans="1:9" x14ac:dyDescent="0.3">
      <c r="A6037" s="10">
        <v>43607</v>
      </c>
      <c r="B6037" s="11" t="s">
        <v>108</v>
      </c>
      <c r="C6037" s="11" t="s">
        <v>583</v>
      </c>
      <c r="D6037" s="11" t="s">
        <v>662</v>
      </c>
      <c r="E6037" s="11">
        <v>6717553</v>
      </c>
      <c r="F6037" s="15">
        <f>IF(ISBLANK($D6037),"",IF(ISBLANK($E6037),VLOOKUP($D6037,$J:$K,2,FALSE),VLOOKUP($E6037,'Daycare Packages'!$A:$G,7,FALSE)))</f>
        <v>26</v>
      </c>
      <c r="G6037" s="15"/>
      <c r="H6037" s="15">
        <f t="shared" si="212"/>
        <v>26</v>
      </c>
      <c r="I6037" s="198">
        <f t="shared" si="211"/>
        <v>5</v>
      </c>
    </row>
    <row r="6038" spans="1:9" x14ac:dyDescent="0.3">
      <c r="A6038" s="10">
        <v>43607</v>
      </c>
      <c r="B6038" s="11" t="s">
        <v>1199</v>
      </c>
      <c r="C6038" s="11" t="s">
        <v>507</v>
      </c>
      <c r="D6038" s="11" t="s">
        <v>662</v>
      </c>
      <c r="F6038" s="15">
        <f>IF(ISBLANK($D6038),"",IF(ISBLANK($E6038),VLOOKUP($D6038,$J:$K,2,FALSE),VLOOKUP($E6038,'Daycare Packages'!$A:$G,7,FALSE)))</f>
        <v>30</v>
      </c>
      <c r="G6038" s="15"/>
      <c r="H6038" s="15">
        <f t="shared" si="212"/>
        <v>30</v>
      </c>
      <c r="I6038" s="198">
        <f t="shared" si="211"/>
        <v>5</v>
      </c>
    </row>
    <row r="6039" spans="1:9" x14ac:dyDescent="0.3">
      <c r="A6039" s="10">
        <v>43607</v>
      </c>
      <c r="B6039" s="11" t="s">
        <v>933</v>
      </c>
      <c r="C6039" s="11" t="s">
        <v>618</v>
      </c>
      <c r="D6039" s="11" t="s">
        <v>662</v>
      </c>
      <c r="F6039" s="15">
        <f>IF(ISBLANK($D6039),"",IF(ISBLANK($E6039),VLOOKUP($D6039,$J:$K,2,FALSE),VLOOKUP($E6039,'Daycare Packages'!$A:$G,7,FALSE)))</f>
        <v>30</v>
      </c>
      <c r="G6039" s="15"/>
      <c r="H6039" s="15">
        <f t="shared" si="212"/>
        <v>30</v>
      </c>
      <c r="I6039" s="198">
        <f t="shared" si="211"/>
        <v>5</v>
      </c>
    </row>
    <row r="6040" spans="1:9" x14ac:dyDescent="0.3">
      <c r="A6040" s="10">
        <v>43607</v>
      </c>
      <c r="B6040" s="11" t="s">
        <v>217</v>
      </c>
      <c r="C6040" s="11" t="s">
        <v>402</v>
      </c>
      <c r="D6040" s="11" t="s">
        <v>662</v>
      </c>
      <c r="E6040" s="11">
        <v>6865081</v>
      </c>
      <c r="F6040" s="15">
        <f>IF(ISBLANK($D6040),"",IF(ISBLANK($E6040),VLOOKUP($D6040,$J:$K,2,FALSE),VLOOKUP($E6040,'Daycare Packages'!$A:$G,7,FALSE)))</f>
        <v>26</v>
      </c>
      <c r="G6040" s="15"/>
      <c r="H6040" s="15">
        <f t="shared" si="212"/>
        <v>26</v>
      </c>
      <c r="I6040" s="198">
        <f t="shared" si="211"/>
        <v>5</v>
      </c>
    </row>
    <row r="6041" spans="1:9" x14ac:dyDescent="0.3">
      <c r="A6041" s="10">
        <v>43607</v>
      </c>
      <c r="B6041" s="11" t="s">
        <v>786</v>
      </c>
      <c r="C6041" s="11" t="s">
        <v>479</v>
      </c>
      <c r="D6041" s="11" t="s">
        <v>659</v>
      </c>
      <c r="F6041" s="15">
        <f>IF(ISBLANK($D6041),"",IF(ISBLANK($E6041),VLOOKUP($D6041,$J:$K,2,FALSE),VLOOKUP($E6041,'Daycare Packages'!$A:$G,7,FALSE)))</f>
        <v>20</v>
      </c>
      <c r="G6041" s="15"/>
      <c r="H6041" s="15">
        <f t="shared" si="212"/>
        <v>20</v>
      </c>
      <c r="I6041" s="198">
        <f t="shared" si="211"/>
        <v>5</v>
      </c>
    </row>
    <row r="6042" spans="1:9" x14ac:dyDescent="0.3">
      <c r="A6042" s="10">
        <v>43607</v>
      </c>
      <c r="B6042" s="11" t="s">
        <v>855</v>
      </c>
      <c r="C6042" s="11" t="s">
        <v>856</v>
      </c>
      <c r="D6042" s="11" t="s">
        <v>662</v>
      </c>
      <c r="F6042" s="15">
        <f>IF(ISBLANK($D6042),"",IF(ISBLANK($E6042),VLOOKUP($D6042,$J:$K,2,FALSE),VLOOKUP($E6042,'Daycare Packages'!$A:$G,7,FALSE)))</f>
        <v>30</v>
      </c>
      <c r="G6042" s="15"/>
      <c r="H6042" s="15">
        <f t="shared" si="212"/>
        <v>30</v>
      </c>
      <c r="I6042" s="198">
        <f t="shared" si="211"/>
        <v>5</v>
      </c>
    </row>
    <row r="6043" spans="1:9" x14ac:dyDescent="0.3">
      <c r="A6043" s="10">
        <v>43607</v>
      </c>
      <c r="B6043" s="11" t="s">
        <v>722</v>
      </c>
      <c r="C6043" s="11" t="s">
        <v>548</v>
      </c>
      <c r="D6043" s="11" t="s">
        <v>659</v>
      </c>
      <c r="F6043" s="15">
        <f>IF(ISBLANK($D6043),"",IF(ISBLANK($E6043),VLOOKUP($D6043,$J:$K,2,FALSE),VLOOKUP($E6043,'Daycare Packages'!$A:$G,7,FALSE)))</f>
        <v>20</v>
      </c>
      <c r="G6043" s="15"/>
      <c r="H6043" s="15">
        <f t="shared" si="212"/>
        <v>20</v>
      </c>
      <c r="I6043" s="198">
        <f t="shared" si="211"/>
        <v>5</v>
      </c>
    </row>
    <row r="6044" spans="1:9" x14ac:dyDescent="0.3">
      <c r="A6044" s="10">
        <v>43607</v>
      </c>
      <c r="B6044" s="11" t="s">
        <v>177</v>
      </c>
      <c r="C6044" s="11" t="s">
        <v>417</v>
      </c>
      <c r="D6044" s="11" t="s">
        <v>662</v>
      </c>
      <c r="E6044" s="11">
        <v>6822832</v>
      </c>
      <c r="F6044" s="15">
        <f>IF(ISBLANK($D6044),"",IF(ISBLANK($E6044),VLOOKUP($D6044,$J:$K,2,FALSE),VLOOKUP($E6044,'Daycare Packages'!$A:$G,7,FALSE)))</f>
        <v>26</v>
      </c>
      <c r="G6044" s="15"/>
      <c r="H6044" s="15">
        <f t="shared" si="212"/>
        <v>26</v>
      </c>
      <c r="I6044" s="198">
        <f t="shared" si="211"/>
        <v>5</v>
      </c>
    </row>
    <row r="6045" spans="1:9" x14ac:dyDescent="0.3">
      <c r="A6045" s="10">
        <v>43607</v>
      </c>
      <c r="B6045" s="11" t="s">
        <v>1070</v>
      </c>
      <c r="C6045" s="11" t="s">
        <v>1071</v>
      </c>
      <c r="D6045" s="11" t="s">
        <v>662</v>
      </c>
      <c r="E6045" s="11">
        <v>6865972</v>
      </c>
      <c r="F6045" s="15">
        <f>IF(ISBLANK($D6045),"",IF(ISBLANK($E6045),VLOOKUP($D6045,$J:$K,2,FALSE),VLOOKUP($E6045,'Daycare Packages'!$A:$G,7,FALSE)))</f>
        <v>27</v>
      </c>
      <c r="G6045" s="15"/>
      <c r="H6045" s="15">
        <f t="shared" si="212"/>
        <v>27</v>
      </c>
      <c r="I6045" s="198">
        <f t="shared" si="211"/>
        <v>5</v>
      </c>
    </row>
    <row r="6046" spans="1:9" x14ac:dyDescent="0.3">
      <c r="A6046" s="10">
        <v>43607</v>
      </c>
      <c r="B6046" s="11" t="s">
        <v>224</v>
      </c>
      <c r="C6046" s="11" t="s">
        <v>740</v>
      </c>
      <c r="D6046" s="11" t="s">
        <v>662</v>
      </c>
      <c r="F6046" s="15">
        <f>IF(ISBLANK($D6046),"",IF(ISBLANK($E6046),VLOOKUP($D6046,$J:$K,2,FALSE),VLOOKUP($E6046,'Daycare Packages'!$A:$G,7,FALSE)))</f>
        <v>30</v>
      </c>
      <c r="G6046" s="15"/>
      <c r="H6046" s="15">
        <f t="shared" si="212"/>
        <v>30</v>
      </c>
      <c r="I6046" s="198">
        <f t="shared" si="211"/>
        <v>5</v>
      </c>
    </row>
    <row r="6047" spans="1:9" x14ac:dyDescent="0.3">
      <c r="A6047" s="10">
        <v>43607</v>
      </c>
      <c r="B6047" s="11" t="s">
        <v>211</v>
      </c>
      <c r="C6047" s="11" t="s">
        <v>507</v>
      </c>
      <c r="D6047" s="11" t="s">
        <v>662</v>
      </c>
      <c r="F6047" s="15">
        <f>IF(ISBLANK($D6047),"",IF(ISBLANK($E6047),VLOOKUP($D6047,$J:$K,2,FALSE),VLOOKUP($E6047,'Daycare Packages'!$A:$G,7,FALSE)))</f>
        <v>30</v>
      </c>
      <c r="G6047" s="15">
        <v>-3</v>
      </c>
      <c r="H6047" s="15">
        <f t="shared" si="212"/>
        <v>27</v>
      </c>
      <c r="I6047" s="198">
        <f t="shared" si="211"/>
        <v>5</v>
      </c>
    </row>
    <row r="6048" spans="1:9" x14ac:dyDescent="0.3">
      <c r="A6048" s="10">
        <v>43607</v>
      </c>
      <c r="B6048" s="11" t="s">
        <v>182</v>
      </c>
      <c r="C6048" s="11" t="s">
        <v>685</v>
      </c>
      <c r="D6048" s="11" t="s">
        <v>662</v>
      </c>
      <c r="E6048" s="11">
        <v>6820021</v>
      </c>
      <c r="F6048" s="15">
        <f>IF(ISBLANK($D6048),"",IF(ISBLANK($E6048),VLOOKUP($D6048,$J:$K,2,FALSE),VLOOKUP($E6048,'Daycare Packages'!$A:$G,7,FALSE)))</f>
        <v>20.7</v>
      </c>
      <c r="G6048" s="15"/>
      <c r="H6048" s="15">
        <f t="shared" si="212"/>
        <v>20.7</v>
      </c>
      <c r="I6048" s="198">
        <f t="shared" si="211"/>
        <v>5</v>
      </c>
    </row>
    <row r="6049" spans="1:9" x14ac:dyDescent="0.3">
      <c r="A6049" s="10">
        <v>43607</v>
      </c>
      <c r="B6049" s="11" t="s">
        <v>203</v>
      </c>
      <c r="C6049" s="11" t="s">
        <v>840</v>
      </c>
      <c r="D6049" s="11" t="s">
        <v>662</v>
      </c>
      <c r="E6049" s="11">
        <v>6807658</v>
      </c>
      <c r="F6049" s="15">
        <f>IF(ISBLANK($D6049),"",IF(ISBLANK($E6049),VLOOKUP($D6049,$J:$K,2,FALSE),VLOOKUP($E6049,'Daycare Packages'!$A:$G,7,FALSE)))</f>
        <v>27</v>
      </c>
      <c r="G6049" s="15"/>
      <c r="H6049" s="15">
        <f t="shared" si="212"/>
        <v>27</v>
      </c>
      <c r="I6049" s="198">
        <f t="shared" si="211"/>
        <v>5</v>
      </c>
    </row>
    <row r="6050" spans="1:9" x14ac:dyDescent="0.3">
      <c r="A6050" s="10">
        <v>43607</v>
      </c>
      <c r="B6050" s="11" t="s">
        <v>212</v>
      </c>
      <c r="C6050" s="11" t="s">
        <v>707</v>
      </c>
      <c r="D6050" s="11" t="s">
        <v>662</v>
      </c>
      <c r="F6050" s="15">
        <f>IF(ISBLANK($D6050),"",IF(ISBLANK($E6050),VLOOKUP($D6050,$J:$K,2,FALSE),VLOOKUP($E6050,'Daycare Packages'!$A:$G,7,FALSE)))</f>
        <v>30</v>
      </c>
      <c r="G6050" s="15"/>
      <c r="H6050" s="15">
        <f t="shared" si="212"/>
        <v>30</v>
      </c>
      <c r="I6050" s="198">
        <f t="shared" si="211"/>
        <v>5</v>
      </c>
    </row>
    <row r="6051" spans="1:9" x14ac:dyDescent="0.3">
      <c r="A6051" s="10">
        <v>43607</v>
      </c>
      <c r="B6051" s="11" t="s">
        <v>215</v>
      </c>
      <c r="C6051" s="11" t="s">
        <v>741</v>
      </c>
      <c r="D6051" s="11" t="s">
        <v>662</v>
      </c>
      <c r="E6051" s="11">
        <v>6860747</v>
      </c>
      <c r="F6051" s="15">
        <f>IF(ISBLANK($D6051),"",IF(ISBLANK($E6051),VLOOKUP($D6051,$J:$K,2,FALSE),VLOOKUP($E6051,'Daycare Packages'!$A:$G,7,FALSE)))</f>
        <v>27</v>
      </c>
      <c r="G6051" s="15"/>
      <c r="H6051" s="15">
        <f t="shared" si="212"/>
        <v>27</v>
      </c>
      <c r="I6051" s="198">
        <f t="shared" si="211"/>
        <v>5</v>
      </c>
    </row>
    <row r="6052" spans="1:9" x14ac:dyDescent="0.3">
      <c r="A6052" s="10">
        <v>43607</v>
      </c>
      <c r="B6052" s="11" t="s">
        <v>1122</v>
      </c>
      <c r="C6052" s="11" t="s">
        <v>1123</v>
      </c>
      <c r="D6052" s="11" t="s">
        <v>659</v>
      </c>
      <c r="F6052" s="15">
        <f>IF(ISBLANK($D6052),"",IF(ISBLANK($E6052),VLOOKUP($D6052,$J:$K,2,FALSE),VLOOKUP($E6052,'Daycare Packages'!$A:$G,7,FALSE)))</f>
        <v>20</v>
      </c>
      <c r="G6052" s="15"/>
      <c r="H6052" s="15">
        <f t="shared" si="212"/>
        <v>20</v>
      </c>
      <c r="I6052" s="198">
        <f t="shared" si="211"/>
        <v>5</v>
      </c>
    </row>
    <row r="6053" spans="1:9" x14ac:dyDescent="0.3">
      <c r="A6053" s="10">
        <v>43607</v>
      </c>
      <c r="B6053" s="11" t="s">
        <v>237</v>
      </c>
      <c r="C6053" s="11" t="s">
        <v>1549</v>
      </c>
      <c r="D6053" s="11" t="s">
        <v>662</v>
      </c>
      <c r="F6053" s="15">
        <f>IF(ISBLANK($D6053),"",IF(ISBLANK($E6053),VLOOKUP($D6053,$J:$K,2,FALSE),VLOOKUP($E6053,'Daycare Packages'!$A:$G,7,FALSE)))</f>
        <v>30</v>
      </c>
      <c r="G6053" s="15"/>
      <c r="H6053" s="15">
        <f t="shared" si="212"/>
        <v>30</v>
      </c>
      <c r="I6053" s="198">
        <f t="shared" si="211"/>
        <v>5</v>
      </c>
    </row>
    <row r="6054" spans="1:9" x14ac:dyDescent="0.3">
      <c r="A6054" s="10">
        <v>43607</v>
      </c>
      <c r="B6054" s="11" t="s">
        <v>136</v>
      </c>
      <c r="C6054" s="11" t="s">
        <v>650</v>
      </c>
      <c r="D6054" s="11" t="s">
        <v>662</v>
      </c>
      <c r="E6054" s="11">
        <v>6842833</v>
      </c>
      <c r="F6054" s="15">
        <f>IF(ISBLANK($D6054),"",IF(ISBLANK($E6054),VLOOKUP($D6054,$J:$K,2,FALSE),VLOOKUP($E6054,'Daycare Packages'!$A:$G,7,FALSE)))</f>
        <v>26</v>
      </c>
      <c r="G6054" s="15"/>
      <c r="H6054" s="15">
        <f t="shared" si="212"/>
        <v>26</v>
      </c>
      <c r="I6054" s="198">
        <f t="shared" si="211"/>
        <v>5</v>
      </c>
    </row>
    <row r="6055" spans="1:9" x14ac:dyDescent="0.3">
      <c r="A6055" s="10">
        <v>43607</v>
      </c>
      <c r="B6055" s="11" t="s">
        <v>223</v>
      </c>
      <c r="C6055" s="11" t="s">
        <v>538</v>
      </c>
      <c r="D6055" s="11" t="s">
        <v>662</v>
      </c>
      <c r="F6055" s="15">
        <f>IF(ISBLANK($D6055),"",IF(ISBLANK($E6055),VLOOKUP($D6055,$J:$K,2,FALSE),VLOOKUP($E6055,'Daycare Packages'!$A:$G,7,FALSE)))</f>
        <v>30</v>
      </c>
      <c r="G6055" s="15"/>
      <c r="H6055" s="15">
        <f t="shared" si="212"/>
        <v>30</v>
      </c>
      <c r="I6055" s="198">
        <f t="shared" si="211"/>
        <v>5</v>
      </c>
    </row>
    <row r="6056" spans="1:9" x14ac:dyDescent="0.3">
      <c r="A6056" s="10">
        <v>43607</v>
      </c>
      <c r="B6056" s="11" t="s">
        <v>1513</v>
      </c>
      <c r="C6056" s="11" t="s">
        <v>1006</v>
      </c>
      <c r="D6056" s="11" t="s">
        <v>662</v>
      </c>
      <c r="E6056" s="11">
        <v>6558010</v>
      </c>
      <c r="F6056" s="15">
        <f>IF(ISBLANK($D6056),"",IF(ISBLANK($E6056),VLOOKUP($D6056,$J:$K,2,FALSE),VLOOKUP($E6056,'Daycare Packages'!$A:$G,7,FALSE)))</f>
        <v>22</v>
      </c>
      <c r="G6056" s="15"/>
      <c r="H6056" s="15">
        <f t="shared" si="212"/>
        <v>22</v>
      </c>
      <c r="I6056" s="198">
        <f t="shared" si="211"/>
        <v>5</v>
      </c>
    </row>
    <row r="6057" spans="1:9" x14ac:dyDescent="0.3">
      <c r="A6057" s="10">
        <v>43607</v>
      </c>
      <c r="B6057" s="11" t="s">
        <v>1513</v>
      </c>
      <c r="C6057" s="11" t="s">
        <v>715</v>
      </c>
      <c r="D6057" s="11" t="s">
        <v>662</v>
      </c>
      <c r="E6057" s="11">
        <v>6558010</v>
      </c>
      <c r="F6057" s="15">
        <f>IF(ISBLANK($D6057),"",IF(ISBLANK($E6057),VLOOKUP($D6057,$J:$K,2,FALSE),VLOOKUP($E6057,'Daycare Packages'!$A:$G,7,FALSE)))</f>
        <v>22</v>
      </c>
      <c r="G6057" s="15"/>
      <c r="H6057" s="15">
        <f t="shared" si="212"/>
        <v>22</v>
      </c>
      <c r="I6057" s="198">
        <f t="shared" si="211"/>
        <v>5</v>
      </c>
    </row>
    <row r="6058" spans="1:9" x14ac:dyDescent="0.3">
      <c r="A6058" s="10">
        <v>43607</v>
      </c>
      <c r="B6058" s="11" t="s">
        <v>690</v>
      </c>
      <c r="C6058" s="11" t="s">
        <v>691</v>
      </c>
      <c r="D6058" s="11" t="s">
        <v>662</v>
      </c>
      <c r="E6058" s="11">
        <v>6829038</v>
      </c>
      <c r="F6058" s="15">
        <f>IF(ISBLANK($D6058),"",IF(ISBLANK($E6058),VLOOKUP($D6058,$J:$K,2,FALSE),VLOOKUP($E6058,'Daycare Packages'!$A:$G,7,FALSE)))</f>
        <v>25</v>
      </c>
      <c r="G6058" s="15"/>
      <c r="H6058" s="15">
        <f t="shared" si="212"/>
        <v>25</v>
      </c>
      <c r="I6058" s="198">
        <f t="shared" si="211"/>
        <v>5</v>
      </c>
    </row>
    <row r="6059" spans="1:9" x14ac:dyDescent="0.3">
      <c r="A6059" s="10">
        <v>43607</v>
      </c>
      <c r="B6059" s="11" t="s">
        <v>688</v>
      </c>
      <c r="C6059" s="11" t="s">
        <v>1551</v>
      </c>
      <c r="D6059" s="11" t="s">
        <v>662</v>
      </c>
      <c r="F6059" s="15">
        <f>IF(ISBLANK($D6059),"",IF(ISBLANK($E6059),VLOOKUP($D6059,$J:$K,2,FALSE),VLOOKUP($E6059,'Daycare Packages'!$A:$G,7,FALSE)))</f>
        <v>30</v>
      </c>
      <c r="G6059" s="15"/>
      <c r="H6059" s="15">
        <f t="shared" si="212"/>
        <v>30</v>
      </c>
      <c r="I6059" s="198">
        <f t="shared" si="211"/>
        <v>5</v>
      </c>
    </row>
    <row r="6060" spans="1:9" x14ac:dyDescent="0.3">
      <c r="A6060" s="10">
        <v>43607</v>
      </c>
      <c r="B6060" s="11" t="s">
        <v>194</v>
      </c>
      <c r="C6060" s="11" t="s">
        <v>1047</v>
      </c>
      <c r="D6060" s="11" t="s">
        <v>662</v>
      </c>
      <c r="E6060" s="11">
        <v>6727744</v>
      </c>
      <c r="F6060" s="15">
        <f>IF(ISBLANK($D6060),"",IF(ISBLANK($E6060),VLOOKUP($D6060,$J:$K,2,FALSE),VLOOKUP($E6060,'Daycare Packages'!$A:$G,7,FALSE)))</f>
        <v>24</v>
      </c>
      <c r="G6060" s="15"/>
      <c r="H6060" s="15">
        <f t="shared" si="212"/>
        <v>24</v>
      </c>
      <c r="I6060" s="198">
        <f t="shared" si="211"/>
        <v>5</v>
      </c>
    </row>
    <row r="6061" spans="1:9" x14ac:dyDescent="0.3">
      <c r="A6061" s="10">
        <v>43607</v>
      </c>
      <c r="B6061" s="11" t="s">
        <v>194</v>
      </c>
      <c r="C6061" s="11" t="s">
        <v>792</v>
      </c>
      <c r="D6061" s="11" t="s">
        <v>662</v>
      </c>
      <c r="E6061" s="11">
        <v>6727744</v>
      </c>
      <c r="F6061" s="15">
        <f>IF(ISBLANK($D6061),"",IF(ISBLANK($E6061),VLOOKUP($D6061,$J:$K,2,FALSE),VLOOKUP($E6061,'Daycare Packages'!$A:$G,7,FALSE)))</f>
        <v>24</v>
      </c>
      <c r="G6061" s="15"/>
      <c r="H6061" s="15">
        <f t="shared" si="212"/>
        <v>24</v>
      </c>
      <c r="I6061" s="198">
        <f t="shared" si="211"/>
        <v>5</v>
      </c>
    </row>
    <row r="6062" spans="1:9" x14ac:dyDescent="0.3">
      <c r="A6062" s="10">
        <v>43607</v>
      </c>
      <c r="B6062" s="11" t="s">
        <v>197</v>
      </c>
      <c r="C6062" s="11" t="s">
        <v>754</v>
      </c>
      <c r="D6062" s="11" t="s">
        <v>662</v>
      </c>
      <c r="E6062" s="11">
        <v>6848013</v>
      </c>
      <c r="F6062" s="15">
        <f>IF(ISBLANK($D6062),"",IF(ISBLANK($E6062),VLOOKUP($D6062,$J:$K,2,FALSE),VLOOKUP($E6062,'Daycare Packages'!$A:$G,7,FALSE)))</f>
        <v>27</v>
      </c>
      <c r="G6062" s="15"/>
      <c r="H6062" s="15">
        <f t="shared" si="212"/>
        <v>27</v>
      </c>
      <c r="I6062" s="198">
        <f t="shared" si="211"/>
        <v>5</v>
      </c>
    </row>
    <row r="6063" spans="1:9" x14ac:dyDescent="0.3">
      <c r="A6063" s="10">
        <v>43607</v>
      </c>
      <c r="B6063" s="11" t="s">
        <v>677</v>
      </c>
      <c r="C6063" s="11" t="s">
        <v>678</v>
      </c>
      <c r="D6063" s="11" t="s">
        <v>662</v>
      </c>
      <c r="F6063" s="15">
        <f>IF(ISBLANK($D6063),"",IF(ISBLANK($E6063),VLOOKUP($D6063,$J:$K,2,FALSE),VLOOKUP($E6063,'Daycare Packages'!$A:$G,7,FALSE)))</f>
        <v>30</v>
      </c>
      <c r="G6063" s="15"/>
      <c r="H6063" s="15">
        <f t="shared" si="212"/>
        <v>30</v>
      </c>
      <c r="I6063" s="198">
        <f t="shared" si="211"/>
        <v>5</v>
      </c>
    </row>
    <row r="6064" spans="1:9" x14ac:dyDescent="0.3">
      <c r="A6064" s="10">
        <v>43607</v>
      </c>
      <c r="B6064" s="11" t="s">
        <v>189</v>
      </c>
      <c r="C6064" s="11" t="s">
        <v>638</v>
      </c>
      <c r="D6064" s="11" t="s">
        <v>662</v>
      </c>
      <c r="E6064" s="11">
        <v>6725260</v>
      </c>
      <c r="F6064" s="15">
        <f>IF(ISBLANK($D6064),"",IF(ISBLANK($E6064),VLOOKUP($D6064,$J:$K,2,FALSE),VLOOKUP($E6064,'Daycare Packages'!$A:$G,7,FALSE)))</f>
        <v>22</v>
      </c>
      <c r="G6064" s="15"/>
      <c r="H6064" s="15">
        <f t="shared" si="212"/>
        <v>22</v>
      </c>
      <c r="I6064" s="198">
        <f t="shared" si="211"/>
        <v>5</v>
      </c>
    </row>
    <row r="6065" spans="1:9" x14ac:dyDescent="0.3">
      <c r="A6065" s="10">
        <v>43607</v>
      </c>
      <c r="B6065" s="11" t="s">
        <v>751</v>
      </c>
      <c r="C6065" s="11" t="s">
        <v>752</v>
      </c>
      <c r="D6065" s="11" t="s">
        <v>662</v>
      </c>
      <c r="F6065" s="15">
        <f>IF(ISBLANK($D6065),"",IF(ISBLANK($E6065),VLOOKUP($D6065,$J:$K,2,FALSE),VLOOKUP($E6065,'Daycare Packages'!$A:$G,7,FALSE)))</f>
        <v>30</v>
      </c>
      <c r="G6065" s="15"/>
      <c r="H6065" s="15">
        <f t="shared" si="212"/>
        <v>30</v>
      </c>
      <c r="I6065" s="198">
        <f t="shared" si="211"/>
        <v>5</v>
      </c>
    </row>
    <row r="6066" spans="1:9" x14ac:dyDescent="0.3">
      <c r="A6066" s="10">
        <v>43607</v>
      </c>
      <c r="B6066" s="11" t="s">
        <v>222</v>
      </c>
      <c r="C6066" s="11" t="s">
        <v>229</v>
      </c>
      <c r="D6066" s="11" t="s">
        <v>662</v>
      </c>
      <c r="F6066" s="15">
        <f>IF(ISBLANK($D6066),"",IF(ISBLANK($E6066),VLOOKUP($D6066,$J:$K,2,FALSE),VLOOKUP($E6066,'Daycare Packages'!$A:$G,7,FALSE)))</f>
        <v>30</v>
      </c>
      <c r="G6066" s="15"/>
      <c r="H6066" s="15">
        <f t="shared" si="212"/>
        <v>30</v>
      </c>
      <c r="I6066" s="198">
        <f t="shared" si="211"/>
        <v>5</v>
      </c>
    </row>
    <row r="6067" spans="1:9" x14ac:dyDescent="0.3">
      <c r="A6067" s="10">
        <v>43607</v>
      </c>
      <c r="B6067" s="11" t="s">
        <v>122</v>
      </c>
      <c r="C6067" s="11" t="s">
        <v>740</v>
      </c>
      <c r="D6067" s="11" t="s">
        <v>662</v>
      </c>
      <c r="E6067" s="11">
        <v>6734317</v>
      </c>
      <c r="F6067" s="15">
        <f>IF(ISBLANK($D6067),"",IF(ISBLANK($E6067),VLOOKUP($D6067,$J:$K,2,FALSE),VLOOKUP($E6067,'Daycare Packages'!$A:$G,7,FALSE)))</f>
        <v>22</v>
      </c>
      <c r="G6067" s="15"/>
      <c r="H6067" s="15">
        <f t="shared" si="212"/>
        <v>22</v>
      </c>
      <c r="I6067" s="198">
        <f t="shared" si="211"/>
        <v>5</v>
      </c>
    </row>
    <row r="6068" spans="1:9" x14ac:dyDescent="0.3">
      <c r="A6068" s="10">
        <v>43607</v>
      </c>
      <c r="B6068" s="11" t="s">
        <v>730</v>
      </c>
      <c r="C6068" s="11" t="s">
        <v>731</v>
      </c>
      <c r="D6068" s="11" t="s">
        <v>662</v>
      </c>
      <c r="F6068" s="15">
        <f>IF(ISBLANK($D6068),"",IF(ISBLANK($E6068),VLOOKUP($D6068,$J:$K,2,FALSE),VLOOKUP($E6068,'Daycare Packages'!$A:$G,7,FALSE)))</f>
        <v>30</v>
      </c>
      <c r="G6068" s="15"/>
      <c r="H6068" s="15">
        <f t="shared" si="212"/>
        <v>30</v>
      </c>
      <c r="I6068" s="198">
        <f t="shared" si="211"/>
        <v>5</v>
      </c>
    </row>
    <row r="6069" spans="1:9" x14ac:dyDescent="0.3">
      <c r="A6069" s="10">
        <v>43607</v>
      </c>
      <c r="B6069" s="11" t="s">
        <v>225</v>
      </c>
      <c r="C6069" s="11" t="s">
        <v>719</v>
      </c>
      <c r="D6069" s="11" t="s">
        <v>662</v>
      </c>
      <c r="E6069" s="11">
        <v>6746411</v>
      </c>
      <c r="F6069" s="15">
        <f>IF(ISBLANK($D6069),"",IF(ISBLANK($E6069),VLOOKUP($D6069,$J:$K,2,FALSE),VLOOKUP($E6069,'Daycare Packages'!$A:$G,7,FALSE)))</f>
        <v>25</v>
      </c>
      <c r="G6069" s="15"/>
      <c r="H6069" s="15">
        <f t="shared" si="212"/>
        <v>25</v>
      </c>
      <c r="I6069" s="198">
        <f t="shared" si="211"/>
        <v>5</v>
      </c>
    </row>
    <row r="6070" spans="1:9" x14ac:dyDescent="0.3">
      <c r="A6070" s="10">
        <v>43607</v>
      </c>
      <c r="B6070" s="11" t="s">
        <v>1336</v>
      </c>
      <c r="C6070" s="11" t="s">
        <v>1337</v>
      </c>
      <c r="D6070" s="11" t="s">
        <v>662</v>
      </c>
      <c r="F6070" s="15">
        <f>IF(ISBLANK($D6070),"",IF(ISBLANK($E6070),VLOOKUP($D6070,$J:$K,2,FALSE),VLOOKUP($E6070,'Daycare Packages'!$A:$G,7,FALSE)))</f>
        <v>30</v>
      </c>
      <c r="G6070" s="15"/>
      <c r="H6070" s="15">
        <f t="shared" si="212"/>
        <v>30</v>
      </c>
      <c r="I6070" s="198">
        <f t="shared" si="211"/>
        <v>5</v>
      </c>
    </row>
    <row r="6071" spans="1:9" x14ac:dyDescent="0.3">
      <c r="A6071" s="10">
        <v>43607</v>
      </c>
      <c r="B6071" s="11" t="s">
        <v>152</v>
      </c>
      <c r="C6071" s="11" t="s">
        <v>679</v>
      </c>
      <c r="D6071" s="11" t="s">
        <v>662</v>
      </c>
      <c r="E6071" s="11">
        <v>6804823</v>
      </c>
      <c r="F6071" s="15">
        <f>IF(ISBLANK($D6071),"",IF(ISBLANK($E6071),VLOOKUP($D6071,$J:$K,2,FALSE),VLOOKUP($E6071,'Daycare Packages'!$A:$G,7,FALSE)))</f>
        <v>23</v>
      </c>
      <c r="G6071" s="15"/>
      <c r="H6071" s="15">
        <f t="shared" si="212"/>
        <v>23</v>
      </c>
      <c r="I6071" s="198">
        <f t="shared" si="211"/>
        <v>5</v>
      </c>
    </row>
    <row r="6072" spans="1:9" x14ac:dyDescent="0.3">
      <c r="A6072" s="10">
        <v>43607</v>
      </c>
      <c r="B6072" s="11" t="s">
        <v>137</v>
      </c>
      <c r="C6072" s="11" t="s">
        <v>693</v>
      </c>
      <c r="D6072" s="11" t="s">
        <v>662</v>
      </c>
      <c r="E6072" s="11">
        <v>6730873</v>
      </c>
      <c r="F6072" s="15">
        <f>IF(ISBLANK($D6072),"",IF(ISBLANK($E6072),VLOOKUP($D6072,$J:$K,2,FALSE),VLOOKUP($E6072,'Daycare Packages'!$A:$G,7,FALSE)))</f>
        <v>22</v>
      </c>
      <c r="G6072" s="15"/>
      <c r="H6072" s="15">
        <f t="shared" si="212"/>
        <v>22</v>
      </c>
      <c r="I6072" s="198">
        <f t="shared" si="211"/>
        <v>5</v>
      </c>
    </row>
    <row r="6073" spans="1:9" x14ac:dyDescent="0.3">
      <c r="A6073" s="10">
        <v>43607</v>
      </c>
      <c r="B6073" s="11" t="s">
        <v>214</v>
      </c>
      <c r="C6073" s="11" t="s">
        <v>686</v>
      </c>
      <c r="D6073" s="11" t="s">
        <v>662</v>
      </c>
      <c r="E6073" s="11">
        <v>6783135</v>
      </c>
      <c r="F6073" s="15">
        <f>IF(ISBLANK($D6073),"",IF(ISBLANK($E6073),VLOOKUP($D6073,$J:$K,2,FALSE),VLOOKUP($E6073,'Daycare Packages'!$A:$G,7,FALSE)))</f>
        <v>23.4</v>
      </c>
      <c r="G6073" s="15"/>
      <c r="H6073" s="15">
        <f t="shared" si="212"/>
        <v>23.4</v>
      </c>
      <c r="I6073" s="198">
        <f t="shared" si="211"/>
        <v>5</v>
      </c>
    </row>
    <row r="6074" spans="1:9" x14ac:dyDescent="0.3">
      <c r="A6074" s="10">
        <v>43607</v>
      </c>
      <c r="B6074" s="11" t="s">
        <v>1121</v>
      </c>
      <c r="C6074" s="11" t="s">
        <v>878</v>
      </c>
      <c r="D6074" s="11" t="s">
        <v>662</v>
      </c>
      <c r="E6074" s="11">
        <v>6792732</v>
      </c>
      <c r="F6074" s="15">
        <f>IF(ISBLANK($D6074),"",IF(ISBLANK($E6074),VLOOKUP($D6074,$J:$K,2,FALSE),VLOOKUP($E6074,'Daycare Packages'!$A:$G,7,FALSE)))</f>
        <v>25</v>
      </c>
      <c r="G6074" s="15"/>
      <c r="H6074" s="15">
        <f t="shared" si="212"/>
        <v>25</v>
      </c>
      <c r="I6074" s="198">
        <f t="shared" si="211"/>
        <v>5</v>
      </c>
    </row>
    <row r="6075" spans="1:9" x14ac:dyDescent="0.3">
      <c r="A6075" s="10">
        <v>43607</v>
      </c>
      <c r="B6075" s="11" t="s">
        <v>147</v>
      </c>
      <c r="C6075" s="11" t="s">
        <v>796</v>
      </c>
      <c r="D6075" s="11" t="s">
        <v>662</v>
      </c>
      <c r="E6075" s="11">
        <v>6814069</v>
      </c>
      <c r="F6075" s="15">
        <f>IF(ISBLANK($D6075),"",IF(ISBLANK($E6075),VLOOKUP($D6075,$J:$K,2,FALSE),VLOOKUP($E6075,'Daycare Packages'!$A:$G,7,FALSE)))</f>
        <v>23</v>
      </c>
      <c r="G6075" s="15"/>
      <c r="H6075" s="15">
        <f t="shared" si="212"/>
        <v>23</v>
      </c>
      <c r="I6075" s="198">
        <f t="shared" si="211"/>
        <v>5</v>
      </c>
    </row>
    <row r="6076" spans="1:9" x14ac:dyDescent="0.3">
      <c r="A6076" s="10">
        <v>43607</v>
      </c>
      <c r="B6076" s="11" t="s">
        <v>703</v>
      </c>
      <c r="C6076" s="11" t="s">
        <v>704</v>
      </c>
      <c r="D6076" s="11" t="s">
        <v>662</v>
      </c>
      <c r="F6076" s="15">
        <f>IF(ISBLANK($D6076),"",IF(ISBLANK($E6076),VLOOKUP($D6076,$J:$K,2,FALSE),VLOOKUP($E6076,'Daycare Packages'!$A:$G,7,FALSE)))</f>
        <v>30</v>
      </c>
      <c r="G6076" s="15"/>
      <c r="H6076" s="15">
        <f t="shared" si="212"/>
        <v>30</v>
      </c>
      <c r="I6076" s="198">
        <f t="shared" si="211"/>
        <v>5</v>
      </c>
    </row>
    <row r="6077" spans="1:9" x14ac:dyDescent="0.3">
      <c r="A6077" s="10">
        <v>43607</v>
      </c>
      <c r="B6077" s="11" t="s">
        <v>127</v>
      </c>
      <c r="C6077" s="11" t="s">
        <v>715</v>
      </c>
      <c r="D6077" s="11" t="s">
        <v>662</v>
      </c>
      <c r="E6077" s="11">
        <v>6865974</v>
      </c>
      <c r="F6077" s="15">
        <f>IF(ISBLANK($D6077),"",IF(ISBLANK($E6077),VLOOKUP($D6077,$J:$K,2,FALSE),VLOOKUP($E6077,'Daycare Packages'!$A:$G,7,FALSE)))</f>
        <v>23</v>
      </c>
      <c r="G6077" s="15"/>
      <c r="H6077" s="15">
        <f t="shared" si="212"/>
        <v>23</v>
      </c>
      <c r="I6077" s="198">
        <f t="shared" si="211"/>
        <v>5</v>
      </c>
    </row>
    <row r="6078" spans="1:9" x14ac:dyDescent="0.3">
      <c r="A6078" s="10">
        <v>43607</v>
      </c>
      <c r="B6078" s="11" t="s">
        <v>783</v>
      </c>
      <c r="C6078" s="11" t="s">
        <v>514</v>
      </c>
      <c r="D6078" s="11" t="s">
        <v>662</v>
      </c>
      <c r="F6078" s="15">
        <f>IF(ISBLANK($D6078),"",IF(ISBLANK($E6078),VLOOKUP($D6078,$J:$K,2,FALSE),VLOOKUP($E6078,'Daycare Packages'!$A:$G,7,FALSE)))</f>
        <v>30</v>
      </c>
      <c r="G6078" s="15"/>
      <c r="H6078" s="15">
        <f t="shared" si="212"/>
        <v>30</v>
      </c>
      <c r="I6078" s="198">
        <f t="shared" si="211"/>
        <v>5</v>
      </c>
    </row>
    <row r="6079" spans="1:9" x14ac:dyDescent="0.3">
      <c r="A6079" s="10">
        <v>43607</v>
      </c>
      <c r="B6079" s="11" t="s">
        <v>713</v>
      </c>
      <c r="C6079" s="11" t="s">
        <v>714</v>
      </c>
      <c r="D6079" s="11" t="s">
        <v>662</v>
      </c>
      <c r="F6079" s="15">
        <f>IF(ISBLANK($D6079),"",IF(ISBLANK($E6079),VLOOKUP($D6079,$J:$K,2,FALSE),VLOOKUP($E6079,'Daycare Packages'!$A:$G,7,FALSE)))</f>
        <v>30</v>
      </c>
      <c r="G6079" s="15"/>
      <c r="H6079" s="15">
        <f t="shared" si="212"/>
        <v>30</v>
      </c>
      <c r="I6079" s="198">
        <f t="shared" si="211"/>
        <v>5</v>
      </c>
    </row>
    <row r="6080" spans="1:9" x14ac:dyDescent="0.3">
      <c r="A6080" s="10">
        <v>43607</v>
      </c>
      <c r="B6080" s="11" t="s">
        <v>150</v>
      </c>
      <c r="C6080" s="11" t="s">
        <v>461</v>
      </c>
      <c r="D6080" s="11" t="s">
        <v>662</v>
      </c>
      <c r="E6080" s="11">
        <v>6783975</v>
      </c>
      <c r="F6080" s="15">
        <f>IF(ISBLANK($D6080),"",IF(ISBLANK($E6080),VLOOKUP($D6080,$J:$K,2,FALSE),VLOOKUP($E6080,'Daycare Packages'!$A:$G,7,FALSE)))</f>
        <v>27</v>
      </c>
      <c r="G6080" s="15"/>
      <c r="H6080" s="15">
        <f t="shared" si="212"/>
        <v>27</v>
      </c>
      <c r="I6080" s="198">
        <f t="shared" si="211"/>
        <v>5</v>
      </c>
    </row>
    <row r="6081" spans="1:9" x14ac:dyDescent="0.3">
      <c r="A6081" s="10">
        <v>43607</v>
      </c>
      <c r="B6081" s="11" t="s">
        <v>834</v>
      </c>
      <c r="C6081" s="11" t="s">
        <v>835</v>
      </c>
      <c r="D6081" s="11" t="s">
        <v>662</v>
      </c>
      <c r="F6081" s="15">
        <f>IF(ISBLANK($D6081),"",IF(ISBLANK($E6081),VLOOKUP($D6081,$J:$K,2,FALSE),VLOOKUP($E6081,'Daycare Packages'!$A:$G,7,FALSE)))</f>
        <v>30</v>
      </c>
      <c r="G6081" s="15"/>
      <c r="H6081" s="15">
        <f t="shared" si="212"/>
        <v>30</v>
      </c>
      <c r="I6081" s="198">
        <f t="shared" si="211"/>
        <v>5</v>
      </c>
    </row>
    <row r="6082" spans="1:9" x14ac:dyDescent="0.3">
      <c r="A6082" s="10">
        <v>43607</v>
      </c>
      <c r="B6082" s="11" t="s">
        <v>663</v>
      </c>
      <c r="C6082" s="11" t="s">
        <v>665</v>
      </c>
      <c r="D6082" s="11" t="s">
        <v>662</v>
      </c>
      <c r="F6082" s="15">
        <f>IF(ISBLANK($D6082),"",IF(ISBLANK($E6082),VLOOKUP($D6082,$J:$K,2,FALSE),VLOOKUP($E6082,'Daycare Packages'!$A:$G,7,FALSE)))</f>
        <v>30</v>
      </c>
      <c r="G6082" s="15"/>
      <c r="H6082" s="15">
        <f t="shared" si="212"/>
        <v>30</v>
      </c>
      <c r="I6082" s="198">
        <f t="shared" si="211"/>
        <v>5</v>
      </c>
    </row>
    <row r="6083" spans="1:9" x14ac:dyDescent="0.3">
      <c r="A6083" s="10">
        <v>43607</v>
      </c>
      <c r="B6083" s="11" t="s">
        <v>663</v>
      </c>
      <c r="C6083" s="11" t="s">
        <v>664</v>
      </c>
      <c r="D6083" s="11" t="s">
        <v>662</v>
      </c>
      <c r="F6083" s="15">
        <f>IF(ISBLANK($D6083),"",IF(ISBLANK($E6083),VLOOKUP($D6083,$J:$K,2,FALSE),VLOOKUP($E6083,'Daycare Packages'!$A:$G,7,FALSE)))</f>
        <v>30</v>
      </c>
      <c r="G6083" s="15"/>
      <c r="H6083" s="15">
        <f t="shared" si="212"/>
        <v>30</v>
      </c>
      <c r="I6083" s="198">
        <f t="shared" ref="I6083:I6146" si="213">IF(A6083="",0,MONTH(A6083))</f>
        <v>5</v>
      </c>
    </row>
    <row r="6084" spans="1:9" x14ac:dyDescent="0.3">
      <c r="A6084" s="10">
        <v>43607</v>
      </c>
      <c r="B6084" s="11" t="s">
        <v>230</v>
      </c>
      <c r="C6084" s="11" t="s">
        <v>493</v>
      </c>
      <c r="D6084" s="11" t="s">
        <v>662</v>
      </c>
      <c r="E6084" s="11">
        <v>6852495</v>
      </c>
      <c r="F6084" s="15">
        <f>IF(ISBLANK($D6084),"",IF(ISBLANK($E6084),VLOOKUP($D6084,$J:$K,2,FALSE),VLOOKUP($E6084,'Daycare Packages'!$A:$G,7,FALSE)))</f>
        <v>27</v>
      </c>
      <c r="G6084" s="15"/>
      <c r="H6084" s="15">
        <f t="shared" si="212"/>
        <v>27</v>
      </c>
      <c r="I6084" s="198">
        <f t="shared" si="213"/>
        <v>5</v>
      </c>
    </row>
    <row r="6085" spans="1:9" x14ac:dyDescent="0.3">
      <c r="A6085" s="10">
        <v>43607</v>
      </c>
      <c r="B6085" s="11" t="s">
        <v>204</v>
      </c>
      <c r="C6085" s="11" t="s">
        <v>774</v>
      </c>
      <c r="D6085" s="11" t="s">
        <v>659</v>
      </c>
      <c r="F6085" s="15">
        <f>IF(ISBLANK($D6085),"",IF(ISBLANK($E6085),VLOOKUP($D6085,$J:$K,2,FALSE),VLOOKUP($E6085,'Daycare Packages'!$A:$G,7,FALSE)))</f>
        <v>20</v>
      </c>
      <c r="G6085" s="15"/>
      <c r="H6085" s="15">
        <f t="shared" si="212"/>
        <v>20</v>
      </c>
      <c r="I6085" s="198">
        <f t="shared" si="213"/>
        <v>5</v>
      </c>
    </row>
    <row r="6086" spans="1:9" x14ac:dyDescent="0.3">
      <c r="A6086" s="10">
        <v>43607</v>
      </c>
      <c r="B6086" s="11" t="s">
        <v>204</v>
      </c>
      <c r="C6086" s="11" t="s">
        <v>949</v>
      </c>
      <c r="D6086" s="11" t="s">
        <v>659</v>
      </c>
      <c r="F6086" s="15">
        <f>IF(ISBLANK($D6086),"",IF(ISBLANK($E6086),VLOOKUP($D6086,$J:$K,2,FALSE),VLOOKUP($E6086,'Daycare Packages'!$A:$G,7,FALSE)))</f>
        <v>20</v>
      </c>
      <c r="G6086" s="15"/>
      <c r="H6086" s="15">
        <f t="shared" si="212"/>
        <v>20</v>
      </c>
      <c r="I6086" s="198">
        <f t="shared" si="213"/>
        <v>5</v>
      </c>
    </row>
    <row r="6087" spans="1:9" x14ac:dyDescent="0.3">
      <c r="A6087" s="10">
        <v>43607</v>
      </c>
      <c r="B6087" s="11" t="s">
        <v>82</v>
      </c>
      <c r="C6087" s="11" t="s">
        <v>694</v>
      </c>
      <c r="D6087" s="11" t="s">
        <v>662</v>
      </c>
      <c r="E6087" s="11">
        <v>6717674</v>
      </c>
      <c r="F6087" s="15">
        <f>IF(ISBLANK($D6087),"",IF(ISBLANK($E6087),VLOOKUP($D6087,$J:$K,2,FALSE),VLOOKUP($E6087,'Daycare Packages'!$A:$G,7,FALSE)))</f>
        <v>22</v>
      </c>
      <c r="G6087" s="15"/>
      <c r="H6087" s="15">
        <f t="shared" si="212"/>
        <v>22</v>
      </c>
      <c r="I6087" s="198">
        <f t="shared" si="213"/>
        <v>5</v>
      </c>
    </row>
    <row r="6088" spans="1:9" x14ac:dyDescent="0.3">
      <c r="A6088" s="10">
        <v>43607</v>
      </c>
      <c r="B6088" s="11" t="s">
        <v>82</v>
      </c>
      <c r="C6088" s="11" t="s">
        <v>695</v>
      </c>
      <c r="D6088" s="11" t="s">
        <v>662</v>
      </c>
      <c r="E6088" s="11">
        <v>6717674</v>
      </c>
      <c r="F6088" s="15">
        <f>IF(ISBLANK($D6088),"",IF(ISBLANK($E6088),VLOOKUP($D6088,$J:$K,2,FALSE),VLOOKUP($E6088,'Daycare Packages'!$A:$G,7,FALSE)))</f>
        <v>22</v>
      </c>
      <c r="G6088" s="15"/>
      <c r="H6088" s="15">
        <f t="shared" si="212"/>
        <v>22</v>
      </c>
      <c r="I6088" s="198">
        <f t="shared" si="213"/>
        <v>5</v>
      </c>
    </row>
    <row r="6089" spans="1:9" x14ac:dyDescent="0.3">
      <c r="A6089" s="10">
        <v>43607</v>
      </c>
      <c r="B6089" s="11" t="s">
        <v>922</v>
      </c>
      <c r="C6089" s="11" t="s">
        <v>923</v>
      </c>
      <c r="D6089" s="11" t="s">
        <v>662</v>
      </c>
      <c r="E6089" s="11">
        <v>6683718</v>
      </c>
      <c r="F6089" s="15">
        <f>IF(ISBLANK($D6089),"",IF(ISBLANK($E6089),VLOOKUP($D6089,$J:$K,2,FALSE),VLOOKUP($E6089,'Daycare Packages'!$A:$G,7,FALSE)))</f>
        <v>24</v>
      </c>
      <c r="G6089" s="15"/>
      <c r="H6089" s="15">
        <f t="shared" si="212"/>
        <v>24</v>
      </c>
      <c r="I6089" s="198">
        <f t="shared" si="213"/>
        <v>5</v>
      </c>
    </row>
    <row r="6090" spans="1:9" x14ac:dyDescent="0.3">
      <c r="A6090" s="10">
        <v>43607</v>
      </c>
      <c r="B6090" s="11" t="s">
        <v>1552</v>
      </c>
      <c r="C6090" s="11" t="s">
        <v>895</v>
      </c>
      <c r="D6090" s="11" t="s">
        <v>662</v>
      </c>
      <c r="F6090" s="15">
        <f>IF(ISBLANK($D6090),"",IF(ISBLANK($E6090),VLOOKUP($D6090,$J:$K,2,FALSE),VLOOKUP($E6090,'Daycare Packages'!$A:$G,7,FALSE)))</f>
        <v>30</v>
      </c>
      <c r="G6090" s="15"/>
      <c r="H6090" s="15">
        <f t="shared" ref="H6090:H6153" si="214">IF(ISBLANK(D6090),"",SUM(F6090:G6090))</f>
        <v>30</v>
      </c>
      <c r="I6090" s="198">
        <f t="shared" si="213"/>
        <v>5</v>
      </c>
    </row>
    <row r="6091" spans="1:9" x14ac:dyDescent="0.3">
      <c r="A6091" s="55">
        <v>43607</v>
      </c>
      <c r="B6091" s="56" t="s">
        <v>511</v>
      </c>
      <c r="C6091" s="56" t="s">
        <v>512</v>
      </c>
      <c r="D6091" s="56" t="s">
        <v>662</v>
      </c>
      <c r="E6091" s="56"/>
      <c r="F6091" s="59">
        <f>IF(ISBLANK($D6091),"",IF(ISBLANK($E6091),VLOOKUP($D6091,$J:$K,2,FALSE),VLOOKUP($E6091,'Daycare Packages'!$A:$G,7,FALSE)))</f>
        <v>30</v>
      </c>
      <c r="G6091" s="59"/>
      <c r="H6091" s="59">
        <f t="shared" si="214"/>
        <v>30</v>
      </c>
      <c r="I6091" s="198">
        <f t="shared" si="213"/>
        <v>5</v>
      </c>
    </row>
    <row r="6092" spans="1:9" x14ac:dyDescent="0.3">
      <c r="A6092" s="10">
        <v>43608</v>
      </c>
      <c r="B6092" s="11" t="s">
        <v>1535</v>
      </c>
      <c r="C6092" s="11" t="s">
        <v>846</v>
      </c>
      <c r="D6092" s="11" t="s">
        <v>659</v>
      </c>
      <c r="F6092" s="15">
        <f>IF(ISBLANK($D6092),"",IF(ISBLANK($E6092),VLOOKUP($D6092,$J:$K,2,FALSE),VLOOKUP($E6092,'Daycare Packages'!$A:$G,7,FALSE)))</f>
        <v>20</v>
      </c>
      <c r="G6092" s="15"/>
      <c r="H6092" s="15">
        <f t="shared" si="214"/>
        <v>20</v>
      </c>
      <c r="I6092" s="198">
        <f t="shared" si="213"/>
        <v>5</v>
      </c>
    </row>
    <row r="6093" spans="1:9" x14ac:dyDescent="0.3">
      <c r="A6093" s="10">
        <v>43608</v>
      </c>
      <c r="B6093" s="11" t="s">
        <v>680</v>
      </c>
      <c r="C6093" s="11" t="s">
        <v>592</v>
      </c>
      <c r="D6093" s="11" t="s">
        <v>659</v>
      </c>
      <c r="F6093" s="15">
        <f>IF(ISBLANK($D6093),"",IF(ISBLANK($E6093),VLOOKUP($D6093,$J:$K,2,FALSE),VLOOKUP($E6093,'Daycare Packages'!$A:$G,7,FALSE)))</f>
        <v>20</v>
      </c>
      <c r="G6093" s="15">
        <v>-3</v>
      </c>
      <c r="H6093" s="15">
        <f t="shared" si="214"/>
        <v>17</v>
      </c>
      <c r="I6093" s="198">
        <f t="shared" si="213"/>
        <v>5</v>
      </c>
    </row>
    <row r="6094" spans="1:9" x14ac:dyDescent="0.3">
      <c r="A6094" s="10">
        <v>43608</v>
      </c>
      <c r="B6094" s="11" t="s">
        <v>680</v>
      </c>
      <c r="C6094" s="11" t="s">
        <v>681</v>
      </c>
      <c r="D6094" s="11" t="s">
        <v>659</v>
      </c>
      <c r="F6094" s="15">
        <f>IF(ISBLANK($D6094),"",IF(ISBLANK($E6094),VLOOKUP($D6094,$J:$K,2,FALSE),VLOOKUP($E6094,'Daycare Packages'!$A:$G,7,FALSE)))</f>
        <v>20</v>
      </c>
      <c r="G6094" s="15">
        <v>-3</v>
      </c>
      <c r="H6094" s="15">
        <f t="shared" si="214"/>
        <v>17</v>
      </c>
      <c r="I6094" s="198">
        <f t="shared" si="213"/>
        <v>5</v>
      </c>
    </row>
    <row r="6095" spans="1:9" x14ac:dyDescent="0.3">
      <c r="A6095" s="10">
        <v>43608</v>
      </c>
      <c r="B6095" s="11" t="s">
        <v>1221</v>
      </c>
      <c r="C6095" s="11" t="s">
        <v>1242</v>
      </c>
      <c r="D6095" s="11" t="s">
        <v>659</v>
      </c>
      <c r="E6095" s="11">
        <v>6818139</v>
      </c>
      <c r="F6095" s="15">
        <f>IF(ISBLANK($D6095),"",IF(ISBLANK($E6095),VLOOKUP($D6095,$J:$K,2,FALSE),VLOOKUP($E6095,'Daycare Packages'!$A:$G,7,FALSE)))</f>
        <v>18</v>
      </c>
      <c r="G6095" s="15"/>
      <c r="H6095" s="15">
        <f t="shared" si="214"/>
        <v>18</v>
      </c>
      <c r="I6095" s="198">
        <f t="shared" si="213"/>
        <v>5</v>
      </c>
    </row>
    <row r="6096" spans="1:9" x14ac:dyDescent="0.3">
      <c r="A6096" s="10">
        <v>43608</v>
      </c>
      <c r="B6096" s="11" t="s">
        <v>749</v>
      </c>
      <c r="C6096" s="11" t="s">
        <v>750</v>
      </c>
      <c r="D6096" s="11" t="s">
        <v>659</v>
      </c>
      <c r="F6096" s="15">
        <f>IF(ISBLANK($D6096),"",IF(ISBLANK($E6096),VLOOKUP($D6096,$J:$K,2,FALSE),VLOOKUP($E6096,'Daycare Packages'!$A:$G,7,FALSE)))</f>
        <v>20</v>
      </c>
      <c r="G6096" s="15"/>
      <c r="H6096" s="15">
        <f t="shared" si="214"/>
        <v>20</v>
      </c>
      <c r="I6096" s="198">
        <f t="shared" si="213"/>
        <v>5</v>
      </c>
    </row>
    <row r="6097" spans="1:9" x14ac:dyDescent="0.3">
      <c r="A6097" s="10">
        <v>43608</v>
      </c>
      <c r="B6097" s="11" t="s">
        <v>190</v>
      </c>
      <c r="C6097" s="11" t="s">
        <v>718</v>
      </c>
      <c r="D6097" s="11" t="s">
        <v>659</v>
      </c>
      <c r="F6097" s="15">
        <f>IF(ISBLANK($D6097),"",IF(ISBLANK($E6097),VLOOKUP($D6097,$J:$K,2,FALSE),VLOOKUP($E6097,'Daycare Packages'!$A:$G,7,FALSE)))</f>
        <v>20</v>
      </c>
      <c r="G6097" s="15"/>
      <c r="H6097" s="15">
        <f t="shared" si="214"/>
        <v>20</v>
      </c>
      <c r="I6097" s="198">
        <f t="shared" si="213"/>
        <v>5</v>
      </c>
    </row>
    <row r="6098" spans="1:9" x14ac:dyDescent="0.3">
      <c r="A6098" s="10">
        <v>43608</v>
      </c>
      <c r="B6098" s="11" t="s">
        <v>213</v>
      </c>
      <c r="C6098" s="11" t="s">
        <v>675</v>
      </c>
      <c r="D6098" s="11" t="s">
        <v>662</v>
      </c>
      <c r="E6098" s="11">
        <v>6848854</v>
      </c>
      <c r="F6098" s="15">
        <f>IF(ISBLANK($D6098),"",IF(ISBLANK($E6098),VLOOKUP($D6098,$J:$K,2,FALSE),VLOOKUP($E6098,'Daycare Packages'!$A:$G,7,FALSE)))</f>
        <v>27</v>
      </c>
      <c r="G6098" s="15"/>
      <c r="H6098" s="15">
        <f t="shared" si="214"/>
        <v>27</v>
      </c>
      <c r="I6098" s="198">
        <f t="shared" si="213"/>
        <v>5</v>
      </c>
    </row>
    <row r="6099" spans="1:9" x14ac:dyDescent="0.3">
      <c r="A6099" s="10">
        <v>43608</v>
      </c>
      <c r="B6099" s="11" t="s">
        <v>1070</v>
      </c>
      <c r="C6099" s="11" t="s">
        <v>1071</v>
      </c>
      <c r="D6099" s="11" t="s">
        <v>662</v>
      </c>
      <c r="E6099" s="11">
        <v>6865972</v>
      </c>
      <c r="F6099" s="15">
        <f>IF(ISBLANK($D6099),"",IF(ISBLANK($E6099),VLOOKUP($D6099,$J:$K,2,FALSE),VLOOKUP($E6099,'Daycare Packages'!$A:$G,7,FALSE)))</f>
        <v>27</v>
      </c>
      <c r="G6099" s="15"/>
      <c r="H6099" s="15">
        <f t="shared" si="214"/>
        <v>27</v>
      </c>
      <c r="I6099" s="198">
        <f t="shared" si="213"/>
        <v>5</v>
      </c>
    </row>
    <row r="6100" spans="1:9" x14ac:dyDescent="0.3">
      <c r="A6100" s="10">
        <v>43608</v>
      </c>
      <c r="B6100" s="11" t="s">
        <v>1317</v>
      </c>
      <c r="C6100" s="11" t="s">
        <v>633</v>
      </c>
      <c r="D6100" s="11" t="s">
        <v>662</v>
      </c>
      <c r="E6100" s="11">
        <v>6837059</v>
      </c>
      <c r="F6100" s="15">
        <f>IF(ISBLANK($D6100),"",IF(ISBLANK($E6100),VLOOKUP($D6100,$J:$K,2,FALSE),VLOOKUP($E6100,'Daycare Packages'!$A:$G,7,FALSE)))</f>
        <v>25</v>
      </c>
      <c r="G6100" s="15"/>
      <c r="H6100" s="15">
        <f t="shared" si="214"/>
        <v>25</v>
      </c>
      <c r="I6100" s="198">
        <f t="shared" si="213"/>
        <v>5</v>
      </c>
    </row>
    <row r="6101" spans="1:9" x14ac:dyDescent="0.3">
      <c r="A6101" s="10">
        <v>43608</v>
      </c>
      <c r="B6101" s="11" t="s">
        <v>203</v>
      </c>
      <c r="C6101" s="11" t="s">
        <v>840</v>
      </c>
      <c r="D6101" s="11" t="s">
        <v>662</v>
      </c>
      <c r="E6101" s="11">
        <v>6807658</v>
      </c>
      <c r="F6101" s="15">
        <f>IF(ISBLANK($D6101),"",IF(ISBLANK($E6101),VLOOKUP($D6101,$J:$K,2,FALSE),VLOOKUP($E6101,'Daycare Packages'!$A:$G,7,FALSE)))</f>
        <v>27</v>
      </c>
      <c r="G6101" s="15"/>
      <c r="H6101" s="15">
        <f t="shared" si="214"/>
        <v>27</v>
      </c>
      <c r="I6101" s="198">
        <f t="shared" si="213"/>
        <v>5</v>
      </c>
    </row>
    <row r="6102" spans="1:9" x14ac:dyDescent="0.3">
      <c r="A6102" s="10">
        <v>43608</v>
      </c>
      <c r="B6102" s="11" t="s">
        <v>209</v>
      </c>
      <c r="C6102" s="11" t="s">
        <v>566</v>
      </c>
      <c r="D6102" s="11" t="s">
        <v>662</v>
      </c>
      <c r="F6102" s="15">
        <f>IF(ISBLANK($D6102),"",IF(ISBLANK($E6102),VLOOKUP($D6102,$J:$K,2,FALSE),VLOOKUP($E6102,'Daycare Packages'!$A:$G,7,FALSE)))</f>
        <v>30</v>
      </c>
      <c r="G6102" s="15"/>
      <c r="H6102" s="15">
        <f t="shared" si="214"/>
        <v>30</v>
      </c>
      <c r="I6102" s="198">
        <f t="shared" si="213"/>
        <v>5</v>
      </c>
    </row>
    <row r="6103" spans="1:9" x14ac:dyDescent="0.3">
      <c r="A6103" s="10">
        <v>43608</v>
      </c>
      <c r="B6103" s="11" t="s">
        <v>196</v>
      </c>
      <c r="C6103" s="11" t="s">
        <v>432</v>
      </c>
      <c r="D6103" s="11" t="s">
        <v>662</v>
      </c>
      <c r="E6103" s="11">
        <v>6843216</v>
      </c>
      <c r="F6103" s="15">
        <f>IF(ISBLANK($D6103),"",IF(ISBLANK($E6103),VLOOKUP($D6103,$J:$K,2,FALSE),VLOOKUP($E6103,'Daycare Packages'!$A:$G,7,FALSE)))</f>
        <v>25</v>
      </c>
      <c r="G6103" s="15"/>
      <c r="H6103" s="15">
        <f t="shared" si="214"/>
        <v>25</v>
      </c>
      <c r="I6103" s="198">
        <f t="shared" si="213"/>
        <v>5</v>
      </c>
    </row>
    <row r="6104" spans="1:9" x14ac:dyDescent="0.3">
      <c r="A6104" s="10">
        <v>43608</v>
      </c>
      <c r="B6104" s="11" t="s">
        <v>170</v>
      </c>
      <c r="C6104" s="11" t="s">
        <v>710</v>
      </c>
      <c r="D6104" s="11" t="s">
        <v>662</v>
      </c>
      <c r="E6104" s="11">
        <v>6715199</v>
      </c>
      <c r="F6104" s="15">
        <f>IF(ISBLANK($D6104),"",IF(ISBLANK($E6104),VLOOKUP($D6104,$J:$K,2,FALSE),VLOOKUP($E6104,'Daycare Packages'!$A:$G,7,FALSE)))</f>
        <v>22</v>
      </c>
      <c r="G6104" s="15"/>
      <c r="H6104" s="15">
        <f t="shared" si="214"/>
        <v>22</v>
      </c>
      <c r="I6104" s="198">
        <f t="shared" si="213"/>
        <v>5</v>
      </c>
    </row>
    <row r="6105" spans="1:9" x14ac:dyDescent="0.3">
      <c r="A6105" s="10">
        <v>43608</v>
      </c>
      <c r="B6105" s="11" t="s">
        <v>133</v>
      </c>
      <c r="C6105" s="11" t="s">
        <v>712</v>
      </c>
      <c r="D6105" s="11" t="s">
        <v>662</v>
      </c>
      <c r="E6105" s="11">
        <v>6866409</v>
      </c>
      <c r="F6105" s="15">
        <f>IF(ISBLANK($D6105),"",IF(ISBLANK($E6105),VLOOKUP($D6105,$J:$K,2,FALSE),VLOOKUP($E6105,'Daycare Packages'!$A:$G,7,FALSE)))</f>
        <v>26</v>
      </c>
      <c r="G6105" s="15"/>
      <c r="H6105" s="15">
        <f t="shared" si="214"/>
        <v>26</v>
      </c>
      <c r="I6105" s="198">
        <f t="shared" si="213"/>
        <v>5</v>
      </c>
    </row>
    <row r="6106" spans="1:9" x14ac:dyDescent="0.3">
      <c r="A6106" s="10">
        <v>43608</v>
      </c>
      <c r="B6106" s="11" t="s">
        <v>154</v>
      </c>
      <c r="C6106" s="11" t="s">
        <v>729</v>
      </c>
      <c r="D6106" s="11" t="s">
        <v>662</v>
      </c>
      <c r="E6106" s="11">
        <v>6813143</v>
      </c>
      <c r="F6106" s="15">
        <f>IF(ISBLANK($D6106),"",IF(ISBLANK($E6106),VLOOKUP($D6106,$J:$K,2,FALSE),VLOOKUP($E6106,'Daycare Packages'!$A:$G,7,FALSE)))</f>
        <v>27</v>
      </c>
      <c r="G6106" s="15"/>
      <c r="H6106" s="15">
        <f t="shared" si="214"/>
        <v>27</v>
      </c>
      <c r="I6106" s="198">
        <f t="shared" si="213"/>
        <v>5</v>
      </c>
    </row>
    <row r="6107" spans="1:9" x14ac:dyDescent="0.3">
      <c r="A6107" s="10">
        <v>43608</v>
      </c>
      <c r="B6107" s="11" t="s">
        <v>244</v>
      </c>
      <c r="C6107" s="11" t="s">
        <v>673</v>
      </c>
      <c r="D6107" s="11" t="s">
        <v>662</v>
      </c>
      <c r="F6107" s="15">
        <f>IF(ISBLANK($D6107),"",IF(ISBLANK($E6107),VLOOKUP($D6107,$J:$K,2,FALSE),VLOOKUP($E6107,'Daycare Packages'!$A:$G,7,FALSE)))</f>
        <v>30</v>
      </c>
      <c r="G6107" s="15"/>
      <c r="H6107" s="15">
        <f t="shared" si="214"/>
        <v>30</v>
      </c>
      <c r="I6107" s="198">
        <f t="shared" si="213"/>
        <v>5</v>
      </c>
    </row>
    <row r="6108" spans="1:9" x14ac:dyDescent="0.3">
      <c r="A6108" s="10">
        <v>43608</v>
      </c>
      <c r="B6108" s="11" t="s">
        <v>922</v>
      </c>
      <c r="C6108" s="11" t="s">
        <v>923</v>
      </c>
      <c r="D6108" s="11" t="s">
        <v>662</v>
      </c>
      <c r="E6108" s="11">
        <v>6683718</v>
      </c>
      <c r="F6108" s="15">
        <f>IF(ISBLANK($D6108),"",IF(ISBLANK($E6108),VLOOKUP($D6108,$J:$K,2,FALSE),VLOOKUP($E6108,'Daycare Packages'!$A:$G,7,FALSE)))</f>
        <v>24</v>
      </c>
      <c r="G6108" s="15"/>
      <c r="H6108" s="15">
        <f t="shared" si="214"/>
        <v>24</v>
      </c>
      <c r="I6108" s="198">
        <f t="shared" si="213"/>
        <v>5</v>
      </c>
    </row>
    <row r="6109" spans="1:9" x14ac:dyDescent="0.3">
      <c r="A6109" s="10">
        <v>43608</v>
      </c>
      <c r="B6109" s="11" t="s">
        <v>197</v>
      </c>
      <c r="C6109" s="11" t="s">
        <v>754</v>
      </c>
      <c r="D6109" s="11" t="s">
        <v>662</v>
      </c>
      <c r="E6109" s="11">
        <v>6848013</v>
      </c>
      <c r="F6109" s="15">
        <f>IF(ISBLANK($D6109),"",IF(ISBLANK($E6109),VLOOKUP($D6109,$J:$K,2,FALSE),VLOOKUP($E6109,'Daycare Packages'!$A:$G,7,FALSE)))</f>
        <v>27</v>
      </c>
      <c r="G6109" s="15"/>
      <c r="H6109" s="15">
        <f t="shared" si="214"/>
        <v>27</v>
      </c>
      <c r="I6109" s="198">
        <f t="shared" si="213"/>
        <v>5</v>
      </c>
    </row>
    <row r="6110" spans="1:9" x14ac:dyDescent="0.3">
      <c r="A6110" s="10">
        <v>43608</v>
      </c>
      <c r="B6110" s="11" t="s">
        <v>1321</v>
      </c>
      <c r="C6110" s="11" t="s">
        <v>1322</v>
      </c>
      <c r="D6110" s="11" t="s">
        <v>662</v>
      </c>
      <c r="E6110" s="11">
        <v>6860764</v>
      </c>
      <c r="F6110" s="15">
        <f>IF(ISBLANK($D6110),"",IF(ISBLANK($E6110),VLOOKUP($D6110,$J:$K,2,FALSE),VLOOKUP($E6110,'Daycare Packages'!$A:$G,7,FALSE)))</f>
        <v>27</v>
      </c>
      <c r="G6110" s="15"/>
      <c r="H6110" s="15">
        <f t="shared" si="214"/>
        <v>27</v>
      </c>
      <c r="I6110" s="198">
        <f t="shared" si="213"/>
        <v>5</v>
      </c>
    </row>
    <row r="6111" spans="1:9" x14ac:dyDescent="0.3">
      <c r="A6111" s="10">
        <v>43608</v>
      </c>
      <c r="B6111" s="11" t="s">
        <v>1321</v>
      </c>
      <c r="C6111" s="11" t="s">
        <v>1117</v>
      </c>
      <c r="D6111" s="11" t="s">
        <v>662</v>
      </c>
      <c r="E6111" s="11">
        <v>6860764</v>
      </c>
      <c r="F6111" s="15">
        <f>IF(ISBLANK($D6111),"",IF(ISBLANK($E6111),VLOOKUP($D6111,$J:$K,2,FALSE),VLOOKUP($E6111,'Daycare Packages'!$A:$G,7,FALSE)))</f>
        <v>27</v>
      </c>
      <c r="G6111" s="15"/>
      <c r="H6111" s="15">
        <f t="shared" si="214"/>
        <v>27</v>
      </c>
      <c r="I6111" s="198">
        <f t="shared" si="213"/>
        <v>5</v>
      </c>
    </row>
    <row r="6112" spans="1:9" x14ac:dyDescent="0.3">
      <c r="A6112" s="10">
        <v>43608</v>
      </c>
      <c r="B6112" s="11" t="s">
        <v>1465</v>
      </c>
      <c r="C6112" s="11" t="s">
        <v>910</v>
      </c>
      <c r="D6112" s="11" t="s">
        <v>662</v>
      </c>
      <c r="F6112" s="15">
        <f>IF(ISBLANK($D6112),"",IF(ISBLANK($E6112),VLOOKUP($D6112,$J:$K,2,FALSE),VLOOKUP($E6112,'Daycare Packages'!$A:$G,7,FALSE)))</f>
        <v>30</v>
      </c>
      <c r="G6112" s="15"/>
      <c r="H6112" s="15">
        <f t="shared" si="214"/>
        <v>30</v>
      </c>
      <c r="I6112" s="198">
        <f t="shared" si="213"/>
        <v>5</v>
      </c>
    </row>
    <row r="6113" spans="1:9" x14ac:dyDescent="0.3">
      <c r="A6113" s="10">
        <v>43608</v>
      </c>
      <c r="B6113" s="11" t="s">
        <v>663</v>
      </c>
      <c r="C6113" s="11" t="s">
        <v>665</v>
      </c>
      <c r="D6113" s="11" t="s">
        <v>662</v>
      </c>
      <c r="F6113" s="15">
        <f>IF(ISBLANK($D6113),"",IF(ISBLANK($E6113),VLOOKUP($D6113,$J:$K,2,FALSE),VLOOKUP($E6113,'Daycare Packages'!$A:$G,7,FALSE)))</f>
        <v>30</v>
      </c>
      <c r="G6113" s="15"/>
      <c r="H6113" s="15">
        <f t="shared" si="214"/>
        <v>30</v>
      </c>
      <c r="I6113" s="198">
        <f t="shared" si="213"/>
        <v>5</v>
      </c>
    </row>
    <row r="6114" spans="1:9" x14ac:dyDescent="0.3">
      <c r="A6114" s="10">
        <v>43608</v>
      </c>
      <c r="B6114" s="11" t="s">
        <v>663</v>
      </c>
      <c r="C6114" s="11" t="s">
        <v>664</v>
      </c>
      <c r="D6114" s="11" t="s">
        <v>662</v>
      </c>
      <c r="F6114" s="15">
        <f>IF(ISBLANK($D6114),"",IF(ISBLANK($E6114),VLOOKUP($D6114,$J:$K,2,FALSE),VLOOKUP($E6114,'Daycare Packages'!$A:$G,7,FALSE)))</f>
        <v>30</v>
      </c>
      <c r="G6114" s="15"/>
      <c r="H6114" s="15">
        <f t="shared" si="214"/>
        <v>30</v>
      </c>
      <c r="I6114" s="198">
        <f t="shared" si="213"/>
        <v>5</v>
      </c>
    </row>
    <row r="6115" spans="1:9" x14ac:dyDescent="0.3">
      <c r="A6115" s="10">
        <v>43608</v>
      </c>
      <c r="B6115" s="11" t="s">
        <v>160</v>
      </c>
      <c r="C6115" s="11" t="s">
        <v>794</v>
      </c>
      <c r="D6115" s="11" t="s">
        <v>662</v>
      </c>
      <c r="E6115" s="11">
        <v>6850317</v>
      </c>
      <c r="F6115" s="15">
        <f>IF(ISBLANK($D6115),"",IF(ISBLANK($E6115),VLOOKUP($D6115,$J:$K,2,FALSE),VLOOKUP($E6115,'Daycare Packages'!$A:$G,7,FALSE)))</f>
        <v>25</v>
      </c>
      <c r="G6115" s="15"/>
      <c r="H6115" s="15">
        <f t="shared" si="214"/>
        <v>25</v>
      </c>
      <c r="I6115" s="198">
        <f t="shared" si="213"/>
        <v>5</v>
      </c>
    </row>
    <row r="6116" spans="1:9" x14ac:dyDescent="0.3">
      <c r="A6116" s="10">
        <v>43608</v>
      </c>
      <c r="B6116" s="11" t="s">
        <v>209</v>
      </c>
      <c r="C6116" s="11" t="s">
        <v>702</v>
      </c>
      <c r="D6116" s="11" t="s">
        <v>662</v>
      </c>
      <c r="E6116" s="11">
        <v>6864748</v>
      </c>
      <c r="F6116" s="15">
        <f>IF(ISBLANK($D6116),"",IF(ISBLANK($E6116),VLOOKUP($D6116,$J:$K,2,FALSE),VLOOKUP($E6116,'Daycare Packages'!$A:$G,7,FALSE)))</f>
        <v>27</v>
      </c>
      <c r="G6116" s="15"/>
      <c r="H6116" s="15">
        <f t="shared" si="214"/>
        <v>27</v>
      </c>
      <c r="I6116" s="198">
        <f t="shared" si="213"/>
        <v>5</v>
      </c>
    </row>
    <row r="6117" spans="1:9" x14ac:dyDescent="0.3">
      <c r="A6117" s="10">
        <v>43608</v>
      </c>
      <c r="B6117" s="11" t="s">
        <v>727</v>
      </c>
      <c r="C6117" s="11" t="s">
        <v>728</v>
      </c>
      <c r="D6117" s="11" t="s">
        <v>659</v>
      </c>
      <c r="F6117" s="15">
        <f>IF(ISBLANK($D6117),"",IF(ISBLANK($E6117),VLOOKUP($D6117,$J:$K,2,FALSE),VLOOKUP($E6117,'Daycare Packages'!$A:$G,7,FALSE)))</f>
        <v>20</v>
      </c>
      <c r="G6117" s="15"/>
      <c r="H6117" s="15">
        <f t="shared" si="214"/>
        <v>20</v>
      </c>
      <c r="I6117" s="198">
        <f t="shared" si="213"/>
        <v>5</v>
      </c>
    </row>
    <row r="6118" spans="1:9" x14ac:dyDescent="0.3">
      <c r="A6118" s="10">
        <v>43608</v>
      </c>
      <c r="B6118" s="11" t="s">
        <v>1554</v>
      </c>
      <c r="C6118" s="11" t="s">
        <v>507</v>
      </c>
      <c r="D6118" s="11" t="s">
        <v>662</v>
      </c>
      <c r="F6118" s="15">
        <f>IF(ISBLANK($D6118),"",IF(ISBLANK($E6118),VLOOKUP($D6118,$J:$K,2,FALSE),VLOOKUP($E6118,'Daycare Packages'!$A:$G,7,FALSE)))</f>
        <v>30</v>
      </c>
      <c r="G6118" s="15"/>
      <c r="H6118" s="15">
        <f t="shared" si="214"/>
        <v>30</v>
      </c>
      <c r="I6118" s="198">
        <f t="shared" si="213"/>
        <v>5</v>
      </c>
    </row>
    <row r="6119" spans="1:9" x14ac:dyDescent="0.3">
      <c r="A6119" s="10">
        <v>43608</v>
      </c>
      <c r="B6119" s="11" t="s">
        <v>1554</v>
      </c>
      <c r="C6119" s="11" t="s">
        <v>1555</v>
      </c>
      <c r="D6119" s="11" t="s">
        <v>662</v>
      </c>
      <c r="F6119" s="15">
        <f>IF(ISBLANK($D6119),"",IF(ISBLANK($E6119),VLOOKUP($D6119,$J:$K,2,FALSE),VLOOKUP($E6119,'Daycare Packages'!$A:$G,7,FALSE)))</f>
        <v>30</v>
      </c>
      <c r="G6119" s="15"/>
      <c r="H6119" s="15">
        <f t="shared" si="214"/>
        <v>30</v>
      </c>
      <c r="I6119" s="198">
        <f t="shared" si="213"/>
        <v>5</v>
      </c>
    </row>
    <row r="6120" spans="1:9" x14ac:dyDescent="0.3">
      <c r="A6120" s="10">
        <v>43608</v>
      </c>
      <c r="B6120" s="11" t="s">
        <v>152</v>
      </c>
      <c r="C6120" s="11" t="s">
        <v>679</v>
      </c>
      <c r="D6120" s="11" t="s">
        <v>662</v>
      </c>
      <c r="E6120" s="11">
        <v>6804823</v>
      </c>
      <c r="F6120" s="15">
        <f>IF(ISBLANK($D6120),"",IF(ISBLANK($E6120),VLOOKUP($D6120,$J:$K,2,FALSE),VLOOKUP($E6120,'Daycare Packages'!$A:$G,7,FALSE)))</f>
        <v>23</v>
      </c>
      <c r="G6120" s="15"/>
      <c r="H6120" s="15">
        <f t="shared" si="214"/>
        <v>23</v>
      </c>
      <c r="I6120" s="198">
        <f t="shared" si="213"/>
        <v>5</v>
      </c>
    </row>
    <row r="6121" spans="1:9" x14ac:dyDescent="0.3">
      <c r="A6121" s="10">
        <v>43608</v>
      </c>
      <c r="B6121" s="11" t="s">
        <v>186</v>
      </c>
      <c r="C6121" s="11" t="s">
        <v>561</v>
      </c>
      <c r="D6121" s="11" t="s">
        <v>662</v>
      </c>
      <c r="E6121" s="11">
        <v>6723146</v>
      </c>
      <c r="F6121" s="15">
        <f>IF(ISBLANK($D6121),"",IF(ISBLANK($E6121),VLOOKUP($D6121,$J:$K,2,FALSE),VLOOKUP($E6121,'Daycare Packages'!$A:$G,7,FALSE)))</f>
        <v>22</v>
      </c>
      <c r="G6121" s="15"/>
      <c r="H6121" s="15">
        <f t="shared" si="214"/>
        <v>22</v>
      </c>
      <c r="I6121" s="198">
        <f t="shared" si="213"/>
        <v>5</v>
      </c>
    </row>
    <row r="6122" spans="1:9" x14ac:dyDescent="0.3">
      <c r="A6122" s="10">
        <v>43608</v>
      </c>
      <c r="B6122" s="11" t="s">
        <v>690</v>
      </c>
      <c r="C6122" s="11" t="s">
        <v>691</v>
      </c>
      <c r="D6122" s="11" t="s">
        <v>662</v>
      </c>
      <c r="E6122" s="11">
        <v>6829038</v>
      </c>
      <c r="F6122" s="15">
        <f>IF(ISBLANK($D6122),"",IF(ISBLANK($E6122),VLOOKUP($D6122,$J:$K,2,FALSE),VLOOKUP($E6122,'Daycare Packages'!$A:$G,7,FALSE)))</f>
        <v>25</v>
      </c>
      <c r="G6122" s="15"/>
      <c r="H6122" s="15">
        <f t="shared" si="214"/>
        <v>25</v>
      </c>
      <c r="I6122" s="198">
        <f t="shared" si="213"/>
        <v>5</v>
      </c>
    </row>
    <row r="6123" spans="1:9" x14ac:dyDescent="0.3">
      <c r="A6123" s="10">
        <v>43608</v>
      </c>
      <c r="B6123" s="11" t="s">
        <v>146</v>
      </c>
      <c r="C6123" s="11" t="s">
        <v>705</v>
      </c>
      <c r="D6123" s="11" t="s">
        <v>662</v>
      </c>
      <c r="E6123" s="11">
        <v>6690320</v>
      </c>
      <c r="F6123" s="15">
        <f>IF(ISBLANK($D6123),"",IF(ISBLANK($E6123),VLOOKUP($D6123,$J:$K,2,FALSE),VLOOKUP($E6123,'Daycare Packages'!$A:$G,7,FALSE)))</f>
        <v>22</v>
      </c>
      <c r="G6123" s="15"/>
      <c r="H6123" s="15">
        <f t="shared" si="214"/>
        <v>22</v>
      </c>
      <c r="I6123" s="198">
        <f t="shared" si="213"/>
        <v>5</v>
      </c>
    </row>
    <row r="6124" spans="1:9" x14ac:dyDescent="0.3">
      <c r="A6124" s="10">
        <v>43608</v>
      </c>
      <c r="B6124" s="11" t="s">
        <v>1121</v>
      </c>
      <c r="C6124" s="11" t="s">
        <v>878</v>
      </c>
      <c r="D6124" s="11" t="s">
        <v>662</v>
      </c>
      <c r="E6124" s="11">
        <v>6792732</v>
      </c>
      <c r="F6124" s="15">
        <f>IF(ISBLANK($D6124),"",IF(ISBLANK($E6124),VLOOKUP($D6124,$J:$K,2,FALSE),VLOOKUP($E6124,'Daycare Packages'!$A:$G,7,FALSE)))</f>
        <v>25</v>
      </c>
      <c r="G6124" s="15"/>
      <c r="H6124" s="15">
        <f t="shared" si="214"/>
        <v>25</v>
      </c>
      <c r="I6124" s="198">
        <f t="shared" si="213"/>
        <v>5</v>
      </c>
    </row>
    <row r="6125" spans="1:9" x14ac:dyDescent="0.3">
      <c r="A6125" s="10">
        <v>43608</v>
      </c>
      <c r="B6125" s="11" t="s">
        <v>511</v>
      </c>
      <c r="C6125" s="11" t="s">
        <v>512</v>
      </c>
      <c r="D6125" s="11" t="s">
        <v>662</v>
      </c>
      <c r="F6125" s="15">
        <f>IF(ISBLANK($D6125),"",IF(ISBLANK($E6125),VLOOKUP($D6125,$J:$K,2,FALSE),VLOOKUP($E6125,'Daycare Packages'!$A:$G,7,FALSE)))</f>
        <v>30</v>
      </c>
      <c r="G6125" s="15"/>
      <c r="H6125" s="15">
        <f t="shared" si="214"/>
        <v>30</v>
      </c>
      <c r="I6125" s="198">
        <f t="shared" si="213"/>
        <v>5</v>
      </c>
    </row>
    <row r="6126" spans="1:9" x14ac:dyDescent="0.3">
      <c r="A6126" s="10">
        <v>43608</v>
      </c>
      <c r="B6126" s="11" t="s">
        <v>122</v>
      </c>
      <c r="C6126" s="11" t="s">
        <v>740</v>
      </c>
      <c r="D6126" s="11" t="s">
        <v>662</v>
      </c>
      <c r="E6126" s="11">
        <v>6734317</v>
      </c>
      <c r="F6126" s="15">
        <f>IF(ISBLANK($D6126),"",IF(ISBLANK($E6126),VLOOKUP($D6126,$J:$K,2,FALSE),VLOOKUP($E6126,'Daycare Packages'!$A:$G,7,FALSE)))</f>
        <v>22</v>
      </c>
      <c r="G6126" s="15"/>
      <c r="H6126" s="15">
        <f t="shared" si="214"/>
        <v>22</v>
      </c>
      <c r="I6126" s="198">
        <f t="shared" si="213"/>
        <v>5</v>
      </c>
    </row>
    <row r="6127" spans="1:9" x14ac:dyDescent="0.3">
      <c r="A6127" s="10">
        <v>43608</v>
      </c>
      <c r="B6127" s="11" t="s">
        <v>1164</v>
      </c>
      <c r="C6127" s="11" t="s">
        <v>395</v>
      </c>
      <c r="D6127" s="11" t="s">
        <v>662</v>
      </c>
      <c r="E6127" s="11">
        <v>6796135</v>
      </c>
      <c r="F6127" s="15">
        <f>IF(ISBLANK($D6127),"",IF(ISBLANK($E6127),VLOOKUP($D6127,$J:$K,2,FALSE),VLOOKUP($E6127,'Daycare Packages'!$A:$G,7,FALSE)))</f>
        <v>27</v>
      </c>
      <c r="G6127" s="15"/>
      <c r="H6127" s="15">
        <f t="shared" si="214"/>
        <v>27</v>
      </c>
      <c r="I6127" s="198">
        <f t="shared" si="213"/>
        <v>5</v>
      </c>
    </row>
    <row r="6128" spans="1:9" x14ac:dyDescent="0.3">
      <c r="A6128" s="10">
        <v>43608</v>
      </c>
      <c r="B6128" s="11" t="s">
        <v>936</v>
      </c>
      <c r="C6128" s="11" t="s">
        <v>937</v>
      </c>
      <c r="D6128" s="11" t="s">
        <v>662</v>
      </c>
      <c r="F6128" s="15">
        <f>IF(ISBLANK($D6128),"",IF(ISBLANK($E6128),VLOOKUP($D6128,$J:$K,2,FALSE),VLOOKUP($E6128,'Daycare Packages'!$A:$G,7,FALSE)))</f>
        <v>30</v>
      </c>
      <c r="G6128" s="15"/>
      <c r="H6128" s="15">
        <f t="shared" si="214"/>
        <v>30</v>
      </c>
      <c r="I6128" s="198">
        <f t="shared" si="213"/>
        <v>5</v>
      </c>
    </row>
    <row r="6129" spans="1:9" x14ac:dyDescent="0.3">
      <c r="A6129" s="10">
        <v>43608</v>
      </c>
      <c r="B6129" s="11" t="s">
        <v>732</v>
      </c>
      <c r="C6129" s="11" t="s">
        <v>733</v>
      </c>
      <c r="D6129" s="11" t="s">
        <v>662</v>
      </c>
      <c r="F6129" s="15">
        <f>IF(ISBLANK($D6129),"",IF(ISBLANK($E6129),VLOOKUP($D6129,$J:$K,2,FALSE),VLOOKUP($E6129,'Daycare Packages'!$A:$G,7,FALSE)))</f>
        <v>30</v>
      </c>
      <c r="G6129" s="15"/>
      <c r="H6129" s="15">
        <f t="shared" si="214"/>
        <v>30</v>
      </c>
      <c r="I6129" s="198">
        <f t="shared" si="213"/>
        <v>5</v>
      </c>
    </row>
    <row r="6130" spans="1:9" x14ac:dyDescent="0.3">
      <c r="A6130" s="10">
        <v>43608</v>
      </c>
      <c r="B6130" s="11" t="s">
        <v>279</v>
      </c>
      <c r="C6130" s="11" t="s">
        <v>661</v>
      </c>
      <c r="D6130" s="11" t="s">
        <v>662</v>
      </c>
      <c r="F6130" s="15">
        <f>IF(ISBLANK($D6130),"",IF(ISBLANK($E6130),VLOOKUP($D6130,$J:$K,2,FALSE),VLOOKUP($E6130,'Daycare Packages'!$A:$G,7,FALSE)))</f>
        <v>30</v>
      </c>
      <c r="G6130" s="15"/>
      <c r="H6130" s="15">
        <f t="shared" si="214"/>
        <v>30</v>
      </c>
      <c r="I6130" s="198">
        <f t="shared" si="213"/>
        <v>5</v>
      </c>
    </row>
    <row r="6131" spans="1:9" x14ac:dyDescent="0.3">
      <c r="A6131" s="10">
        <v>43608</v>
      </c>
      <c r="B6131" s="11" t="s">
        <v>279</v>
      </c>
      <c r="C6131" s="11" t="s">
        <v>658</v>
      </c>
      <c r="D6131" s="11" t="s">
        <v>662</v>
      </c>
      <c r="F6131" s="15">
        <f>IF(ISBLANK($D6131),"",IF(ISBLANK($E6131),VLOOKUP($D6131,$J:$K,2,FALSE),VLOOKUP($E6131,'Daycare Packages'!$A:$G,7,FALSE)))</f>
        <v>30</v>
      </c>
      <c r="G6131" s="15"/>
      <c r="H6131" s="15">
        <f t="shared" si="214"/>
        <v>30</v>
      </c>
      <c r="I6131" s="198">
        <f t="shared" si="213"/>
        <v>5</v>
      </c>
    </row>
    <row r="6132" spans="1:9" x14ac:dyDescent="0.3">
      <c r="A6132" s="10">
        <v>43608</v>
      </c>
      <c r="B6132" s="11" t="s">
        <v>208</v>
      </c>
      <c r="C6132" s="11" t="s">
        <v>507</v>
      </c>
      <c r="D6132" s="11" t="s">
        <v>662</v>
      </c>
      <c r="E6132" s="11">
        <v>6733427</v>
      </c>
      <c r="F6132" s="15">
        <f>IF(ISBLANK($D6132),"",IF(ISBLANK($E6132),VLOOKUP($D6132,$J:$K,2,FALSE),VLOOKUP($E6132,'Daycare Packages'!$A:$G,7,FALSE)))</f>
        <v>22</v>
      </c>
      <c r="G6132" s="15"/>
      <c r="H6132" s="15">
        <f t="shared" si="214"/>
        <v>22</v>
      </c>
      <c r="I6132" s="198">
        <f t="shared" si="213"/>
        <v>5</v>
      </c>
    </row>
    <row r="6133" spans="1:9" x14ac:dyDescent="0.3">
      <c r="A6133" s="10">
        <v>43608</v>
      </c>
      <c r="B6133" s="11" t="s">
        <v>1354</v>
      </c>
      <c r="C6133" s="11" t="s">
        <v>402</v>
      </c>
      <c r="D6133" s="11" t="s">
        <v>662</v>
      </c>
      <c r="E6133" s="11">
        <v>6841489</v>
      </c>
      <c r="F6133" s="15">
        <f>IF(ISBLANK($D6133),"",IF(ISBLANK($E6133),VLOOKUP($D6133,$J:$K,2,FALSE),VLOOKUP($E6133,'Daycare Packages'!$A:$G,7,FALSE)))</f>
        <v>27</v>
      </c>
      <c r="G6133" s="15"/>
      <c r="H6133" s="15">
        <f t="shared" si="214"/>
        <v>27</v>
      </c>
      <c r="I6133" s="198">
        <f t="shared" si="213"/>
        <v>5</v>
      </c>
    </row>
    <row r="6134" spans="1:9" x14ac:dyDescent="0.3">
      <c r="A6134" s="10">
        <v>43608</v>
      </c>
      <c r="B6134" s="11" t="s">
        <v>204</v>
      </c>
      <c r="C6134" s="11" t="s">
        <v>774</v>
      </c>
      <c r="D6134" s="11" t="s">
        <v>662</v>
      </c>
      <c r="E6134" s="11">
        <v>6847355</v>
      </c>
      <c r="F6134" s="15">
        <f>IF(ISBLANK($D6134),"",IF(ISBLANK($E6134),VLOOKUP($D6134,$J:$K,2,FALSE),VLOOKUP($E6134,'Daycare Packages'!$A:$G,7,FALSE)))</f>
        <v>25</v>
      </c>
      <c r="G6134" s="15"/>
      <c r="H6134" s="15">
        <f t="shared" si="214"/>
        <v>25</v>
      </c>
      <c r="I6134" s="198">
        <f t="shared" si="213"/>
        <v>5</v>
      </c>
    </row>
    <row r="6135" spans="1:9" x14ac:dyDescent="0.3">
      <c r="A6135" s="10">
        <v>43608</v>
      </c>
      <c r="B6135" s="11" t="s">
        <v>204</v>
      </c>
      <c r="C6135" s="11" t="s">
        <v>949</v>
      </c>
      <c r="D6135" s="11" t="s">
        <v>662</v>
      </c>
      <c r="E6135" s="11">
        <v>6847355</v>
      </c>
      <c r="F6135" s="15">
        <f>IF(ISBLANK($D6135),"",IF(ISBLANK($E6135),VLOOKUP($D6135,$J:$K,2,FALSE),VLOOKUP($E6135,'Daycare Packages'!$A:$G,7,FALSE)))</f>
        <v>25</v>
      </c>
      <c r="G6135" s="15"/>
      <c r="H6135" s="15">
        <f t="shared" si="214"/>
        <v>25</v>
      </c>
      <c r="I6135" s="198">
        <f t="shared" si="213"/>
        <v>5</v>
      </c>
    </row>
    <row r="6136" spans="1:9" x14ac:dyDescent="0.3">
      <c r="A6136" s="10">
        <v>43608</v>
      </c>
      <c r="B6136" s="11" t="s">
        <v>156</v>
      </c>
      <c r="C6136" s="11" t="s">
        <v>479</v>
      </c>
      <c r="D6136" s="11" t="s">
        <v>662</v>
      </c>
      <c r="E6136" s="11">
        <v>6798024</v>
      </c>
      <c r="F6136" s="15">
        <f>IF(ISBLANK($D6136),"",IF(ISBLANK($E6136),VLOOKUP($D6136,$J:$K,2,FALSE),VLOOKUP($E6136,'Daycare Packages'!$A:$G,7,FALSE)))</f>
        <v>23</v>
      </c>
      <c r="G6136" s="15"/>
      <c r="H6136" s="15">
        <f t="shared" si="214"/>
        <v>23</v>
      </c>
      <c r="I6136" s="198">
        <f t="shared" si="213"/>
        <v>5</v>
      </c>
    </row>
    <row r="6137" spans="1:9" x14ac:dyDescent="0.3">
      <c r="A6137" s="10">
        <v>43608</v>
      </c>
      <c r="B6137" s="11" t="s">
        <v>700</v>
      </c>
      <c r="C6137" s="11" t="s">
        <v>701</v>
      </c>
      <c r="D6137" s="11" t="s">
        <v>662</v>
      </c>
      <c r="F6137" s="15">
        <f>IF(ISBLANK($D6137),"",IF(ISBLANK($E6137),VLOOKUP($D6137,$J:$K,2,FALSE),VLOOKUP($E6137,'Daycare Packages'!$A:$G,7,FALSE)))</f>
        <v>30</v>
      </c>
      <c r="G6137" s="15"/>
      <c r="H6137" s="15">
        <f t="shared" si="214"/>
        <v>30</v>
      </c>
      <c r="I6137" s="198">
        <f t="shared" si="213"/>
        <v>5</v>
      </c>
    </row>
    <row r="6138" spans="1:9" x14ac:dyDescent="0.3">
      <c r="A6138" s="10">
        <v>43608</v>
      </c>
      <c r="B6138" s="11" t="s">
        <v>132</v>
      </c>
      <c r="C6138" s="11" t="s">
        <v>818</v>
      </c>
      <c r="D6138" s="11" t="s">
        <v>662</v>
      </c>
      <c r="E6138" s="11">
        <v>6819191</v>
      </c>
      <c r="F6138" s="15">
        <f>IF(ISBLANK($D6138),"",IF(ISBLANK($E6138),VLOOKUP($D6138,$J:$K,2,FALSE),VLOOKUP($E6138,'Daycare Packages'!$A:$G,7,FALSE)))</f>
        <v>27</v>
      </c>
      <c r="G6138" s="15"/>
      <c r="H6138" s="15">
        <f t="shared" si="214"/>
        <v>27</v>
      </c>
      <c r="I6138" s="198">
        <f t="shared" si="213"/>
        <v>5</v>
      </c>
    </row>
    <row r="6139" spans="1:9" x14ac:dyDescent="0.3">
      <c r="A6139" s="10">
        <v>43608</v>
      </c>
      <c r="B6139" s="11" t="s">
        <v>82</v>
      </c>
      <c r="C6139" s="11" t="s">
        <v>694</v>
      </c>
      <c r="D6139" s="11" t="s">
        <v>662</v>
      </c>
      <c r="E6139" s="11">
        <v>6717674</v>
      </c>
      <c r="F6139" s="15">
        <f>IF(ISBLANK($D6139),"",IF(ISBLANK($E6139),VLOOKUP($D6139,$J:$K,2,FALSE),VLOOKUP($E6139,'Daycare Packages'!$A:$G,7,FALSE)))</f>
        <v>22</v>
      </c>
      <c r="G6139" s="15"/>
      <c r="H6139" s="15">
        <f t="shared" si="214"/>
        <v>22</v>
      </c>
      <c r="I6139" s="198">
        <f t="shared" si="213"/>
        <v>5</v>
      </c>
    </row>
    <row r="6140" spans="1:9" x14ac:dyDescent="0.3">
      <c r="A6140" s="10">
        <v>43608</v>
      </c>
      <c r="B6140" s="11" t="s">
        <v>82</v>
      </c>
      <c r="C6140" s="11" t="s">
        <v>695</v>
      </c>
      <c r="D6140" s="11" t="s">
        <v>662</v>
      </c>
      <c r="E6140" s="11">
        <v>6717674</v>
      </c>
      <c r="F6140" s="15">
        <f>IF(ISBLANK($D6140),"",IF(ISBLANK($E6140),VLOOKUP($D6140,$J:$K,2,FALSE),VLOOKUP($E6140,'Daycare Packages'!$A:$G,7,FALSE)))</f>
        <v>22</v>
      </c>
      <c r="G6140" s="15"/>
      <c r="H6140" s="15">
        <f t="shared" si="214"/>
        <v>22</v>
      </c>
      <c r="I6140" s="198">
        <f t="shared" si="213"/>
        <v>5</v>
      </c>
    </row>
    <row r="6141" spans="1:9" x14ac:dyDescent="0.3">
      <c r="A6141" s="10">
        <v>43608</v>
      </c>
      <c r="B6141" s="11" t="s">
        <v>1334</v>
      </c>
      <c r="C6141" s="11" t="s">
        <v>1335</v>
      </c>
      <c r="D6141" s="11" t="s">
        <v>662</v>
      </c>
      <c r="E6141" s="11">
        <v>6838105</v>
      </c>
      <c r="F6141" s="15">
        <f>IF(ISBLANK($D6141),"",IF(ISBLANK($E6141),VLOOKUP($D6141,$J:$K,2,FALSE),VLOOKUP($E6141,'Daycare Packages'!$A:$G,7,FALSE)))</f>
        <v>26</v>
      </c>
      <c r="G6141" s="15"/>
      <c r="H6141" s="15">
        <f t="shared" si="214"/>
        <v>26</v>
      </c>
      <c r="I6141" s="198">
        <f t="shared" si="213"/>
        <v>5</v>
      </c>
    </row>
    <row r="6142" spans="1:9" x14ac:dyDescent="0.3">
      <c r="A6142" s="10">
        <v>43608</v>
      </c>
      <c r="B6142" s="11" t="s">
        <v>175</v>
      </c>
      <c r="C6142" s="11" t="s">
        <v>433</v>
      </c>
      <c r="D6142" s="11" t="s">
        <v>662</v>
      </c>
      <c r="E6142" s="11">
        <v>6716814</v>
      </c>
      <c r="F6142" s="15">
        <f>IF(ISBLANK($D6142),"",IF(ISBLANK($E6142),VLOOKUP($D6142,$J:$K,2,FALSE),VLOOKUP($E6142,'Daycare Packages'!$A:$G,7,FALSE)))</f>
        <v>22</v>
      </c>
      <c r="G6142" s="15"/>
      <c r="H6142" s="15">
        <f t="shared" si="214"/>
        <v>22</v>
      </c>
      <c r="I6142" s="198">
        <f t="shared" si="213"/>
        <v>5</v>
      </c>
    </row>
    <row r="6143" spans="1:9" x14ac:dyDescent="0.3">
      <c r="A6143" s="10">
        <v>43608</v>
      </c>
      <c r="B6143" s="11" t="s">
        <v>1311</v>
      </c>
      <c r="C6143" s="11" t="s">
        <v>1312</v>
      </c>
      <c r="D6143" s="11" t="s">
        <v>662</v>
      </c>
      <c r="E6143" s="11">
        <v>6829230</v>
      </c>
      <c r="F6143" s="15">
        <f>IF(ISBLANK($D6143),"",IF(ISBLANK($E6143),VLOOKUP($D6143,$J:$K,2,FALSE),VLOOKUP($E6143,'Daycare Packages'!$A:$G,7,FALSE)))</f>
        <v>23</v>
      </c>
      <c r="G6143" s="15"/>
      <c r="H6143" s="15">
        <f t="shared" si="214"/>
        <v>23</v>
      </c>
      <c r="I6143" s="198">
        <f t="shared" si="213"/>
        <v>5</v>
      </c>
    </row>
    <row r="6144" spans="1:9" x14ac:dyDescent="0.3">
      <c r="A6144" s="10">
        <v>43608</v>
      </c>
      <c r="B6144" s="11" t="s">
        <v>220</v>
      </c>
      <c r="C6144" s="11" t="s">
        <v>548</v>
      </c>
      <c r="D6144" s="11" t="s">
        <v>662</v>
      </c>
      <c r="E6144" s="11">
        <v>6739601</v>
      </c>
      <c r="F6144" s="15">
        <f>IF(ISBLANK($D6144),"",IF(ISBLANK($E6144),VLOOKUP($D6144,$J:$K,2,FALSE),VLOOKUP($E6144,'Daycare Packages'!$A:$G,7,FALSE)))</f>
        <v>26</v>
      </c>
      <c r="G6144" s="15"/>
      <c r="H6144" s="15">
        <f t="shared" si="214"/>
        <v>26</v>
      </c>
      <c r="I6144" s="198">
        <f t="shared" si="213"/>
        <v>5</v>
      </c>
    </row>
    <row r="6145" spans="1:9" x14ac:dyDescent="0.3">
      <c r="A6145" s="55">
        <v>43608</v>
      </c>
      <c r="B6145" s="56" t="s">
        <v>730</v>
      </c>
      <c r="C6145" s="56" t="s">
        <v>731</v>
      </c>
      <c r="D6145" s="56" t="s">
        <v>662</v>
      </c>
      <c r="E6145" s="56"/>
      <c r="F6145" s="59">
        <f>IF(ISBLANK($D6145),"",IF(ISBLANK($E6145),VLOOKUP($D6145,$J:$K,2,FALSE),VLOOKUP($E6145,'Daycare Packages'!$A:$G,7,FALSE)))</f>
        <v>30</v>
      </c>
      <c r="G6145" s="59"/>
      <c r="H6145" s="59">
        <f t="shared" si="214"/>
        <v>30</v>
      </c>
      <c r="I6145" s="198">
        <f t="shared" si="213"/>
        <v>5</v>
      </c>
    </row>
    <row r="6146" spans="1:9" x14ac:dyDescent="0.3">
      <c r="A6146" s="10">
        <v>43609</v>
      </c>
      <c r="B6146" s="11" t="s">
        <v>1557</v>
      </c>
      <c r="C6146" s="11" t="s">
        <v>1558</v>
      </c>
      <c r="D6146" s="11" t="s">
        <v>671</v>
      </c>
      <c r="F6146" s="15">
        <f>IF(ISBLANK($D6146),"",IF(ISBLANK($E6146),VLOOKUP($D6146,$J:$K,2,FALSE),VLOOKUP($E6146,'Daycare Packages'!$A:$G,7,FALSE)))</f>
        <v>0</v>
      </c>
      <c r="G6146" s="15"/>
      <c r="H6146" s="15">
        <f t="shared" si="214"/>
        <v>0</v>
      </c>
      <c r="I6146" s="198">
        <f t="shared" si="213"/>
        <v>5</v>
      </c>
    </row>
    <row r="6147" spans="1:9" x14ac:dyDescent="0.3">
      <c r="A6147" s="10">
        <v>43609</v>
      </c>
      <c r="B6147" s="11" t="s">
        <v>749</v>
      </c>
      <c r="C6147" s="11" t="s">
        <v>750</v>
      </c>
      <c r="D6147" s="11" t="s">
        <v>659</v>
      </c>
      <c r="F6147" s="15">
        <f>IF(ISBLANK($D6147),"",IF(ISBLANK($E6147),VLOOKUP($D6147,$J:$K,2,FALSE),VLOOKUP($E6147,'Daycare Packages'!$A:$G,7,FALSE)))</f>
        <v>20</v>
      </c>
      <c r="G6147" s="15"/>
      <c r="H6147" s="15">
        <f t="shared" si="214"/>
        <v>20</v>
      </c>
      <c r="I6147" s="198">
        <f t="shared" ref="I6147:I6210" si="215">IF(A6147="",0,MONTH(A6147))</f>
        <v>5</v>
      </c>
    </row>
    <row r="6148" spans="1:9" x14ac:dyDescent="0.3">
      <c r="A6148" s="10">
        <v>43609</v>
      </c>
      <c r="B6148" s="11" t="s">
        <v>190</v>
      </c>
      <c r="C6148" s="11" t="s">
        <v>718</v>
      </c>
      <c r="D6148" s="11" t="s">
        <v>659</v>
      </c>
      <c r="F6148" s="15">
        <f>IF(ISBLANK($D6148),"",IF(ISBLANK($E6148),VLOOKUP($D6148,$J:$K,2,FALSE),VLOOKUP($E6148,'Daycare Packages'!$A:$G,7,FALSE)))</f>
        <v>20</v>
      </c>
      <c r="G6148" s="15"/>
      <c r="H6148" s="15">
        <f t="shared" si="214"/>
        <v>20</v>
      </c>
      <c r="I6148" s="198">
        <f t="shared" si="215"/>
        <v>5</v>
      </c>
    </row>
    <row r="6149" spans="1:9" x14ac:dyDescent="0.3">
      <c r="A6149" s="10">
        <v>43609</v>
      </c>
      <c r="B6149" s="11" t="s">
        <v>525</v>
      </c>
      <c r="C6149" s="11" t="s">
        <v>526</v>
      </c>
      <c r="D6149" s="11" t="s">
        <v>662</v>
      </c>
      <c r="F6149" s="15">
        <f>IF(ISBLANK($D6149),"",IF(ISBLANK($E6149),VLOOKUP($D6149,$J:$K,2,FALSE),VLOOKUP($E6149,'Daycare Packages'!$A:$G,7,FALSE)))</f>
        <v>30</v>
      </c>
      <c r="G6149" s="15"/>
      <c r="H6149" s="15">
        <f t="shared" si="214"/>
        <v>30</v>
      </c>
      <c r="I6149" s="198">
        <f t="shared" si="215"/>
        <v>5</v>
      </c>
    </row>
    <row r="6150" spans="1:9" x14ac:dyDescent="0.3">
      <c r="A6150" s="10">
        <v>43609</v>
      </c>
      <c r="B6150" s="11" t="s">
        <v>230</v>
      </c>
      <c r="C6150" s="11" t="s">
        <v>493</v>
      </c>
      <c r="D6150" s="11" t="s">
        <v>662</v>
      </c>
      <c r="E6150" s="11">
        <v>6852495</v>
      </c>
      <c r="F6150" s="15">
        <f>IF(ISBLANK($D6150),"",IF(ISBLANK($E6150),VLOOKUP($D6150,$J:$K,2,FALSE),VLOOKUP($E6150,'Daycare Packages'!$A:$G,7,FALSE)))</f>
        <v>27</v>
      </c>
      <c r="G6150" s="15"/>
      <c r="H6150" s="15">
        <f t="shared" si="214"/>
        <v>27</v>
      </c>
      <c r="I6150" s="198">
        <f t="shared" si="215"/>
        <v>5</v>
      </c>
    </row>
    <row r="6151" spans="1:9" x14ac:dyDescent="0.3">
      <c r="A6151" s="10">
        <v>43609</v>
      </c>
      <c r="B6151" s="11" t="s">
        <v>427</v>
      </c>
      <c r="C6151" s="11" t="s">
        <v>1313</v>
      </c>
      <c r="D6151" s="11" t="s">
        <v>659</v>
      </c>
      <c r="E6151" s="11">
        <v>6864701</v>
      </c>
      <c r="F6151" s="15">
        <f>IF(ISBLANK($D6151),"",IF(ISBLANK($E6151),VLOOKUP($D6151,$J:$K,2,FALSE),VLOOKUP($E6151,'Daycare Packages'!$A:$G,7,FALSE)))</f>
        <v>19</v>
      </c>
      <c r="G6151" s="15"/>
      <c r="H6151" s="15">
        <f t="shared" si="214"/>
        <v>19</v>
      </c>
      <c r="I6151" s="198">
        <f t="shared" si="215"/>
        <v>5</v>
      </c>
    </row>
    <row r="6152" spans="1:9" x14ac:dyDescent="0.3">
      <c r="A6152" s="10">
        <v>43609</v>
      </c>
      <c r="B6152" s="11" t="s">
        <v>677</v>
      </c>
      <c r="C6152" s="11" t="s">
        <v>1295</v>
      </c>
      <c r="D6152" s="11" t="s">
        <v>662</v>
      </c>
      <c r="F6152" s="15">
        <f>IF(ISBLANK($D6152),"",IF(ISBLANK($E6152),VLOOKUP($D6152,$J:$K,2,FALSE),VLOOKUP($E6152,'Daycare Packages'!$A:$G,7,FALSE)))</f>
        <v>30</v>
      </c>
      <c r="G6152" s="15"/>
      <c r="H6152" s="15">
        <f t="shared" si="214"/>
        <v>30</v>
      </c>
      <c r="I6152" s="198">
        <f t="shared" si="215"/>
        <v>5</v>
      </c>
    </row>
    <row r="6153" spans="1:9" x14ac:dyDescent="0.3">
      <c r="A6153" s="10">
        <v>43609</v>
      </c>
      <c r="B6153" s="11" t="s">
        <v>1532</v>
      </c>
      <c r="C6153" s="11" t="s">
        <v>1076</v>
      </c>
      <c r="D6153" s="11" t="s">
        <v>659</v>
      </c>
      <c r="F6153" s="15">
        <f>IF(ISBLANK($D6153),"",IF(ISBLANK($E6153),VLOOKUP($D6153,$J:$K,2,FALSE),VLOOKUP($E6153,'Daycare Packages'!$A:$G,7,FALSE)))</f>
        <v>20</v>
      </c>
      <c r="G6153" s="15"/>
      <c r="H6153" s="15">
        <f t="shared" si="214"/>
        <v>20</v>
      </c>
      <c r="I6153" s="198">
        <f t="shared" si="215"/>
        <v>5</v>
      </c>
    </row>
    <row r="6154" spans="1:9" x14ac:dyDescent="0.3">
      <c r="A6154" s="10">
        <v>43609</v>
      </c>
      <c r="B6154" s="11" t="s">
        <v>1532</v>
      </c>
      <c r="C6154" s="11" t="s">
        <v>455</v>
      </c>
      <c r="D6154" s="11" t="s">
        <v>659</v>
      </c>
      <c r="F6154" s="15">
        <f>IF(ISBLANK($D6154),"",IF(ISBLANK($E6154),VLOOKUP($D6154,$J:$K,2,FALSE),VLOOKUP($E6154,'Daycare Packages'!$A:$G,7,FALSE)))</f>
        <v>20</v>
      </c>
      <c r="G6154" s="15"/>
      <c r="H6154" s="15">
        <f t="shared" ref="H6154:H6217" si="216">IF(ISBLANK(D6154),"",SUM(F6154:G6154))</f>
        <v>20</v>
      </c>
      <c r="I6154" s="198">
        <f t="shared" si="215"/>
        <v>5</v>
      </c>
    </row>
    <row r="6155" spans="1:9" x14ac:dyDescent="0.3">
      <c r="A6155" s="10">
        <v>43609</v>
      </c>
      <c r="B6155" s="11" t="s">
        <v>1483</v>
      </c>
      <c r="C6155" s="11" t="s">
        <v>1484</v>
      </c>
      <c r="D6155" s="11" t="s">
        <v>662</v>
      </c>
      <c r="E6155" s="11">
        <v>6858872</v>
      </c>
      <c r="F6155" s="15">
        <f>IF(ISBLANK($D6155),"",IF(ISBLANK($E6155),VLOOKUP($D6155,$J:$K,2,FALSE),VLOOKUP($E6155,'Daycare Packages'!$A:$G,7,FALSE)))</f>
        <v>27</v>
      </c>
      <c r="G6155" s="15"/>
      <c r="H6155" s="15">
        <f t="shared" si="216"/>
        <v>27</v>
      </c>
      <c r="I6155" s="198">
        <f t="shared" si="215"/>
        <v>5</v>
      </c>
    </row>
    <row r="6156" spans="1:9" x14ac:dyDescent="0.3">
      <c r="A6156" s="10">
        <v>43609</v>
      </c>
      <c r="B6156" s="11" t="s">
        <v>144</v>
      </c>
      <c r="C6156" s="11" t="s">
        <v>795</v>
      </c>
      <c r="D6156" s="11" t="s">
        <v>662</v>
      </c>
      <c r="E6156" s="11">
        <v>6735926</v>
      </c>
      <c r="F6156" s="15">
        <f>IF(ISBLANK($D6156),"",IF(ISBLANK($E6156),VLOOKUP($D6156,$J:$K,2,FALSE),VLOOKUP($E6156,'Daycare Packages'!$A:$G,7,FALSE)))</f>
        <v>25</v>
      </c>
      <c r="G6156" s="15"/>
      <c r="H6156" s="15">
        <f t="shared" si="216"/>
        <v>25</v>
      </c>
      <c r="I6156" s="198">
        <f t="shared" si="215"/>
        <v>5</v>
      </c>
    </row>
    <row r="6157" spans="1:9" x14ac:dyDescent="0.3">
      <c r="A6157" s="10">
        <v>43609</v>
      </c>
      <c r="B6157" s="11" t="s">
        <v>300</v>
      </c>
      <c r="C6157" s="11" t="s">
        <v>1560</v>
      </c>
      <c r="D6157" s="11" t="s">
        <v>662</v>
      </c>
      <c r="F6157" s="15">
        <f>IF(ISBLANK($D6157),"",IF(ISBLANK($E6157),VLOOKUP($D6157,$J:$K,2,FALSE),VLOOKUP($E6157,'Daycare Packages'!$A:$G,7,FALSE)))</f>
        <v>30</v>
      </c>
      <c r="G6157" s="15"/>
      <c r="H6157" s="15">
        <f t="shared" si="216"/>
        <v>30</v>
      </c>
      <c r="I6157" s="198">
        <f t="shared" si="215"/>
        <v>5</v>
      </c>
    </row>
    <row r="6158" spans="1:9" x14ac:dyDescent="0.3">
      <c r="A6158" s="10">
        <v>43609</v>
      </c>
      <c r="B6158" s="11" t="s">
        <v>300</v>
      </c>
      <c r="C6158" s="11" t="s">
        <v>507</v>
      </c>
      <c r="D6158" s="11" t="s">
        <v>662</v>
      </c>
      <c r="F6158" s="15">
        <f>IF(ISBLANK($D6158),"",IF(ISBLANK($E6158),VLOOKUP($D6158,$J:$K,2,FALSE),VLOOKUP($E6158,'Daycare Packages'!$A:$G,7,FALSE)))</f>
        <v>30</v>
      </c>
      <c r="G6158" s="15"/>
      <c r="H6158" s="15">
        <f t="shared" si="216"/>
        <v>30</v>
      </c>
      <c r="I6158" s="198">
        <f t="shared" si="215"/>
        <v>5</v>
      </c>
    </row>
    <row r="6159" spans="1:9" x14ac:dyDescent="0.3">
      <c r="A6159" s="10">
        <v>43609</v>
      </c>
      <c r="B6159" s="11" t="s">
        <v>162</v>
      </c>
      <c r="C6159" s="11" t="s">
        <v>676</v>
      </c>
      <c r="D6159" s="11" t="s">
        <v>662</v>
      </c>
      <c r="E6159" s="11">
        <v>6835426</v>
      </c>
      <c r="F6159" s="15">
        <f>IF(ISBLANK($D6159),"",IF(ISBLANK($E6159),VLOOKUP($D6159,$J:$K,2,FALSE),VLOOKUP($E6159,'Daycare Packages'!$A:$G,7,FALSE)))</f>
        <v>27</v>
      </c>
      <c r="G6159" s="15"/>
      <c r="H6159" s="15">
        <f t="shared" si="216"/>
        <v>27</v>
      </c>
      <c r="I6159" s="198">
        <f t="shared" si="215"/>
        <v>5</v>
      </c>
    </row>
    <row r="6160" spans="1:9" x14ac:dyDescent="0.3">
      <c r="A6160" s="10">
        <v>43609</v>
      </c>
      <c r="B6160" s="11" t="s">
        <v>613</v>
      </c>
      <c r="C6160" s="11" t="s">
        <v>614</v>
      </c>
      <c r="D6160" s="11" t="s">
        <v>662</v>
      </c>
      <c r="F6160" s="15">
        <f>IF(ISBLANK($D6160),"",IF(ISBLANK($E6160),VLOOKUP($D6160,$J:$K,2,FALSE),VLOOKUP($E6160,'Daycare Packages'!$A:$G,7,FALSE)))</f>
        <v>30</v>
      </c>
      <c r="G6160" s="15"/>
      <c r="H6160" s="15">
        <f t="shared" si="216"/>
        <v>30</v>
      </c>
      <c r="I6160" s="198">
        <f t="shared" si="215"/>
        <v>5</v>
      </c>
    </row>
    <row r="6161" spans="1:9" x14ac:dyDescent="0.3">
      <c r="A6161" s="10">
        <v>43609</v>
      </c>
      <c r="B6161" s="11" t="s">
        <v>318</v>
      </c>
      <c r="C6161" s="11" t="s">
        <v>723</v>
      </c>
      <c r="D6161" s="11" t="s">
        <v>662</v>
      </c>
      <c r="F6161" s="15">
        <f>IF(ISBLANK($D6161),"",IF(ISBLANK($E6161),VLOOKUP($D6161,$J:$K,2,FALSE),VLOOKUP($E6161,'Daycare Packages'!$A:$G,7,FALSE)))</f>
        <v>30</v>
      </c>
      <c r="G6161" s="15"/>
      <c r="H6161" s="15">
        <f t="shared" si="216"/>
        <v>30</v>
      </c>
      <c r="I6161" s="198">
        <f t="shared" si="215"/>
        <v>5</v>
      </c>
    </row>
    <row r="6162" spans="1:9" x14ac:dyDescent="0.3">
      <c r="A6162" s="10">
        <v>43609</v>
      </c>
      <c r="B6162" s="11" t="s">
        <v>1319</v>
      </c>
      <c r="C6162" s="11" t="s">
        <v>583</v>
      </c>
      <c r="D6162" s="11" t="s">
        <v>662</v>
      </c>
      <c r="F6162" s="15">
        <f>IF(ISBLANK($D6162),"",IF(ISBLANK($E6162),VLOOKUP($D6162,$J:$K,2,FALSE),VLOOKUP($E6162,'Daycare Packages'!$A:$G,7,FALSE)))</f>
        <v>30</v>
      </c>
      <c r="G6162" s="15"/>
      <c r="H6162" s="15">
        <f t="shared" si="216"/>
        <v>30</v>
      </c>
      <c r="I6162" s="198">
        <f t="shared" si="215"/>
        <v>5</v>
      </c>
    </row>
    <row r="6163" spans="1:9" x14ac:dyDescent="0.3">
      <c r="A6163" s="10">
        <v>43609</v>
      </c>
      <c r="B6163" s="11" t="s">
        <v>1070</v>
      </c>
      <c r="C6163" s="11" t="s">
        <v>1071</v>
      </c>
      <c r="D6163" s="11" t="s">
        <v>662</v>
      </c>
      <c r="E6163" s="11">
        <v>6865972</v>
      </c>
      <c r="F6163" s="15">
        <f>IF(ISBLANK($D6163),"",IF(ISBLANK($E6163),VLOOKUP($D6163,$J:$K,2,FALSE),VLOOKUP($E6163,'Daycare Packages'!$A:$G,7,FALSE)))</f>
        <v>27</v>
      </c>
      <c r="G6163" s="15"/>
      <c r="H6163" s="15">
        <f t="shared" si="216"/>
        <v>27</v>
      </c>
      <c r="I6163" s="198">
        <f t="shared" si="215"/>
        <v>5</v>
      </c>
    </row>
    <row r="6164" spans="1:9" x14ac:dyDescent="0.3">
      <c r="A6164" s="10">
        <v>43609</v>
      </c>
      <c r="B6164" s="11" t="s">
        <v>138</v>
      </c>
      <c r="C6164" s="11" t="s">
        <v>573</v>
      </c>
      <c r="D6164" s="11" t="s">
        <v>662</v>
      </c>
      <c r="E6164" s="11">
        <v>6803103</v>
      </c>
      <c r="F6164" s="15">
        <f>IF(ISBLANK($D6164),"",IF(ISBLANK($E6164),VLOOKUP($D6164,$J:$K,2,FALSE),VLOOKUP($E6164,'Daycare Packages'!$A:$G,7,FALSE)))</f>
        <v>23</v>
      </c>
      <c r="G6164" s="15"/>
      <c r="H6164" s="15">
        <f t="shared" si="216"/>
        <v>23</v>
      </c>
      <c r="I6164" s="198">
        <f t="shared" si="215"/>
        <v>5</v>
      </c>
    </row>
    <row r="6165" spans="1:9" x14ac:dyDescent="0.3">
      <c r="A6165" s="10">
        <v>43609</v>
      </c>
      <c r="B6165" s="11" t="s">
        <v>912</v>
      </c>
      <c r="C6165" s="11" t="s">
        <v>913</v>
      </c>
      <c r="D6165" s="11" t="s">
        <v>662</v>
      </c>
      <c r="F6165" s="15">
        <f>IF(ISBLANK($D6165),"",IF(ISBLANK($E6165),VLOOKUP($D6165,$J:$K,2,FALSE),VLOOKUP($E6165,'Daycare Packages'!$A:$G,7,FALSE)))</f>
        <v>30</v>
      </c>
      <c r="G6165" s="15"/>
      <c r="H6165" s="15">
        <f t="shared" si="216"/>
        <v>30</v>
      </c>
      <c r="I6165" s="198">
        <f t="shared" si="215"/>
        <v>5</v>
      </c>
    </row>
    <row r="6166" spans="1:9" x14ac:dyDescent="0.3">
      <c r="A6166" s="10">
        <v>43609</v>
      </c>
      <c r="B6166" s="11" t="s">
        <v>282</v>
      </c>
      <c r="C6166" s="11" t="s">
        <v>735</v>
      </c>
      <c r="D6166" s="11" t="s">
        <v>662</v>
      </c>
      <c r="F6166" s="15">
        <f>IF(ISBLANK($D6166),"",IF(ISBLANK($E6166),VLOOKUP($D6166,$J:$K,2,FALSE),VLOOKUP($E6166,'Daycare Packages'!$A:$G,7,FALSE)))</f>
        <v>30</v>
      </c>
      <c r="G6166" s="15"/>
      <c r="H6166" s="15">
        <f t="shared" si="216"/>
        <v>30</v>
      </c>
      <c r="I6166" s="198">
        <f t="shared" si="215"/>
        <v>5</v>
      </c>
    </row>
    <row r="6167" spans="1:9" x14ac:dyDescent="0.3">
      <c r="A6167" s="10">
        <v>43609</v>
      </c>
      <c r="B6167" s="11" t="s">
        <v>252</v>
      </c>
      <c r="C6167" s="11" t="s">
        <v>396</v>
      </c>
      <c r="D6167" s="11" t="s">
        <v>662</v>
      </c>
      <c r="F6167" s="15">
        <f>IF(ISBLANK($D6167),"",IF(ISBLANK($E6167),VLOOKUP($D6167,$J:$K,2,FALSE),VLOOKUP($E6167,'Daycare Packages'!$A:$G,7,FALSE)))</f>
        <v>30</v>
      </c>
      <c r="G6167" s="15"/>
      <c r="H6167" s="15">
        <f t="shared" si="216"/>
        <v>30</v>
      </c>
      <c r="I6167" s="198">
        <f t="shared" si="215"/>
        <v>5</v>
      </c>
    </row>
    <row r="6168" spans="1:9" x14ac:dyDescent="0.3">
      <c r="A6168" s="10">
        <v>43609</v>
      </c>
      <c r="B6168" s="11" t="s">
        <v>205</v>
      </c>
      <c r="C6168" s="11" t="s">
        <v>863</v>
      </c>
      <c r="D6168" s="11" t="s">
        <v>662</v>
      </c>
      <c r="F6168" s="15">
        <f>IF(ISBLANK($D6168),"",IF(ISBLANK($E6168),VLOOKUP($D6168,$J:$K,2,FALSE),VLOOKUP($E6168,'Daycare Packages'!$A:$G,7,FALSE)))</f>
        <v>30</v>
      </c>
      <c r="G6168" s="15"/>
      <c r="H6168" s="15">
        <f t="shared" si="216"/>
        <v>30</v>
      </c>
      <c r="I6168" s="198">
        <f t="shared" si="215"/>
        <v>5</v>
      </c>
    </row>
    <row r="6169" spans="1:9" x14ac:dyDescent="0.3">
      <c r="A6169" s="10">
        <v>43609</v>
      </c>
      <c r="B6169" s="11" t="s">
        <v>150</v>
      </c>
      <c r="C6169" s="11" t="s">
        <v>461</v>
      </c>
      <c r="D6169" s="11" t="s">
        <v>659</v>
      </c>
      <c r="F6169" s="15">
        <f>IF(ISBLANK($D6169),"",IF(ISBLANK($E6169),VLOOKUP($D6169,$J:$K,2,FALSE),VLOOKUP($E6169,'Daycare Packages'!$A:$G,7,FALSE)))</f>
        <v>20</v>
      </c>
      <c r="G6169" s="15"/>
      <c r="H6169" s="15">
        <f t="shared" si="216"/>
        <v>20</v>
      </c>
      <c r="I6169" s="198">
        <f t="shared" si="215"/>
        <v>5</v>
      </c>
    </row>
    <row r="6170" spans="1:9" x14ac:dyDescent="0.3">
      <c r="A6170" s="10">
        <v>43609</v>
      </c>
      <c r="B6170" s="11" t="s">
        <v>182</v>
      </c>
      <c r="C6170" s="11" t="s">
        <v>685</v>
      </c>
      <c r="D6170" s="11" t="s">
        <v>662</v>
      </c>
      <c r="E6170" s="11">
        <v>6820021</v>
      </c>
      <c r="F6170" s="15">
        <f>IF(ISBLANK($D6170),"",IF(ISBLANK($E6170),VLOOKUP($D6170,$J:$K,2,FALSE),VLOOKUP($E6170,'Daycare Packages'!$A:$G,7,FALSE)))</f>
        <v>20.7</v>
      </c>
      <c r="G6170" s="15"/>
      <c r="H6170" s="15">
        <f t="shared" si="216"/>
        <v>20.7</v>
      </c>
      <c r="I6170" s="198">
        <f t="shared" si="215"/>
        <v>5</v>
      </c>
    </row>
    <row r="6171" spans="1:9" x14ac:dyDescent="0.3">
      <c r="A6171" s="10">
        <v>43609</v>
      </c>
      <c r="B6171" s="11" t="s">
        <v>193</v>
      </c>
      <c r="C6171" s="11" t="s">
        <v>776</v>
      </c>
      <c r="D6171" s="11" t="s">
        <v>662</v>
      </c>
      <c r="E6171" s="11">
        <v>6865171</v>
      </c>
      <c r="F6171" s="15">
        <f>IF(ISBLANK($D6171),"",IF(ISBLANK($E6171),VLOOKUP($D6171,$J:$K,2,FALSE),VLOOKUP($E6171,'Daycare Packages'!$A:$G,7,FALSE)))</f>
        <v>27</v>
      </c>
      <c r="G6171" s="15"/>
      <c r="H6171" s="15">
        <f t="shared" si="216"/>
        <v>27</v>
      </c>
      <c r="I6171" s="198">
        <f t="shared" si="215"/>
        <v>5</v>
      </c>
    </row>
    <row r="6172" spans="1:9" x14ac:dyDescent="0.3">
      <c r="A6172" s="10">
        <v>43609</v>
      </c>
      <c r="B6172" s="11" t="s">
        <v>459</v>
      </c>
      <c r="C6172" s="11" t="s">
        <v>460</v>
      </c>
      <c r="D6172" s="11" t="s">
        <v>662</v>
      </c>
      <c r="F6172" s="15">
        <f>IF(ISBLANK($D6172),"",IF(ISBLANK($E6172),VLOOKUP($D6172,$J:$K,2,FALSE),VLOOKUP($E6172,'Daycare Packages'!$A:$G,7,FALSE)))</f>
        <v>30</v>
      </c>
      <c r="G6172" s="15"/>
      <c r="H6172" s="15">
        <f t="shared" si="216"/>
        <v>30</v>
      </c>
      <c r="I6172" s="198">
        <f t="shared" si="215"/>
        <v>5</v>
      </c>
    </row>
    <row r="6173" spans="1:9" x14ac:dyDescent="0.3">
      <c r="A6173" s="10">
        <v>43609</v>
      </c>
      <c r="B6173" s="11" t="s">
        <v>869</v>
      </c>
      <c r="C6173" s="11" t="s">
        <v>870</v>
      </c>
      <c r="D6173" s="11" t="s">
        <v>662</v>
      </c>
      <c r="F6173" s="15">
        <f>IF(ISBLANK($D6173),"",IF(ISBLANK($E6173),VLOOKUP($D6173,$J:$K,2,FALSE),VLOOKUP($E6173,'Daycare Packages'!$A:$G,7,FALSE)))</f>
        <v>30</v>
      </c>
      <c r="G6173" s="15"/>
      <c r="H6173" s="15">
        <f t="shared" si="216"/>
        <v>30</v>
      </c>
      <c r="I6173" s="198">
        <f t="shared" si="215"/>
        <v>5</v>
      </c>
    </row>
    <row r="6174" spans="1:9" x14ac:dyDescent="0.3">
      <c r="A6174" s="10">
        <v>43609</v>
      </c>
      <c r="B6174" s="11" t="s">
        <v>1005</v>
      </c>
      <c r="C6174" s="11" t="s">
        <v>1006</v>
      </c>
      <c r="D6174" s="11" t="s">
        <v>662</v>
      </c>
      <c r="F6174" s="15">
        <f>IF(ISBLANK($D6174),"",IF(ISBLANK($E6174),VLOOKUP($D6174,$J:$K,2,FALSE),VLOOKUP($E6174,'Daycare Packages'!$A:$G,7,FALSE)))</f>
        <v>30</v>
      </c>
      <c r="G6174" s="15"/>
      <c r="H6174" s="15">
        <f t="shared" si="216"/>
        <v>30</v>
      </c>
      <c r="I6174" s="198">
        <f t="shared" si="215"/>
        <v>5</v>
      </c>
    </row>
    <row r="6175" spans="1:9" x14ac:dyDescent="0.3">
      <c r="A6175" s="10">
        <v>43609</v>
      </c>
      <c r="B6175" s="11" t="s">
        <v>816</v>
      </c>
      <c r="C6175" s="11" t="s">
        <v>817</v>
      </c>
      <c r="D6175" s="11" t="s">
        <v>662</v>
      </c>
      <c r="F6175" s="15">
        <f>IF(ISBLANK($D6175),"",IF(ISBLANK($E6175),VLOOKUP($D6175,$J:$K,2,FALSE),VLOOKUP($E6175,'Daycare Packages'!$A:$G,7,FALSE)))</f>
        <v>30</v>
      </c>
      <c r="G6175" s="15"/>
      <c r="H6175" s="15">
        <f t="shared" si="216"/>
        <v>30</v>
      </c>
      <c r="I6175" s="198">
        <f t="shared" si="215"/>
        <v>5</v>
      </c>
    </row>
    <row r="6176" spans="1:9" x14ac:dyDescent="0.3">
      <c r="A6176" s="10">
        <v>43609</v>
      </c>
      <c r="B6176" s="11" t="s">
        <v>663</v>
      </c>
      <c r="C6176" s="11" t="s">
        <v>665</v>
      </c>
      <c r="D6176" s="11" t="s">
        <v>662</v>
      </c>
      <c r="F6176" s="15">
        <f>IF(ISBLANK($D6176),"",IF(ISBLANK($E6176),VLOOKUP($D6176,$J:$K,2,FALSE),VLOOKUP($E6176,'Daycare Packages'!$A:$G,7,FALSE)))</f>
        <v>30</v>
      </c>
      <c r="G6176" s="15"/>
      <c r="H6176" s="15">
        <f t="shared" si="216"/>
        <v>30</v>
      </c>
      <c r="I6176" s="198">
        <f t="shared" si="215"/>
        <v>5</v>
      </c>
    </row>
    <row r="6177" spans="1:9" x14ac:dyDescent="0.3">
      <c r="A6177" s="10">
        <v>43609</v>
      </c>
      <c r="B6177" s="11" t="s">
        <v>663</v>
      </c>
      <c r="C6177" s="11" t="s">
        <v>664</v>
      </c>
      <c r="D6177" s="11" t="s">
        <v>662</v>
      </c>
      <c r="F6177" s="15">
        <f>IF(ISBLANK($D6177),"",IF(ISBLANK($E6177),VLOOKUP($D6177,$J:$K,2,FALSE),VLOOKUP($E6177,'Daycare Packages'!$A:$G,7,FALSE)))</f>
        <v>30</v>
      </c>
      <c r="G6177" s="15"/>
      <c r="H6177" s="15">
        <f t="shared" si="216"/>
        <v>30</v>
      </c>
      <c r="I6177" s="198">
        <f t="shared" si="215"/>
        <v>5</v>
      </c>
    </row>
    <row r="6178" spans="1:9" x14ac:dyDescent="0.3">
      <c r="A6178" s="10">
        <v>43609</v>
      </c>
      <c r="B6178" s="11" t="s">
        <v>171</v>
      </c>
      <c r="C6178" s="11" t="s">
        <v>693</v>
      </c>
      <c r="D6178" s="11" t="s">
        <v>662</v>
      </c>
      <c r="E6178" s="11">
        <v>6804106</v>
      </c>
      <c r="F6178" s="15">
        <f>IF(ISBLANK($D6178),"",IF(ISBLANK($E6178),VLOOKUP($D6178,$J:$K,2,FALSE),VLOOKUP($E6178,'Daycare Packages'!$A:$G,7,FALSE)))</f>
        <v>26</v>
      </c>
      <c r="G6178" s="15"/>
      <c r="H6178" s="15">
        <f t="shared" si="216"/>
        <v>26</v>
      </c>
      <c r="I6178" s="198">
        <f t="shared" si="215"/>
        <v>5</v>
      </c>
    </row>
    <row r="6179" spans="1:9" x14ac:dyDescent="0.3">
      <c r="A6179" s="10">
        <v>43609</v>
      </c>
      <c r="B6179" s="11" t="s">
        <v>174</v>
      </c>
      <c r="C6179" s="11" t="s">
        <v>432</v>
      </c>
      <c r="D6179" s="11" t="s">
        <v>662</v>
      </c>
      <c r="F6179" s="15">
        <f>IF(ISBLANK($D6179),"",IF(ISBLANK($E6179),VLOOKUP($D6179,$J:$K,2,FALSE),VLOOKUP($E6179,'Daycare Packages'!$A:$G,7,FALSE)))</f>
        <v>30</v>
      </c>
      <c r="G6179" s="15"/>
      <c r="H6179" s="15">
        <f t="shared" si="216"/>
        <v>30</v>
      </c>
      <c r="I6179" s="198">
        <f t="shared" si="215"/>
        <v>5</v>
      </c>
    </row>
    <row r="6180" spans="1:9" x14ac:dyDescent="0.3">
      <c r="A6180" s="10">
        <v>43609</v>
      </c>
      <c r="B6180" s="11" t="s">
        <v>223</v>
      </c>
      <c r="C6180" s="11" t="s">
        <v>538</v>
      </c>
      <c r="D6180" s="11" t="s">
        <v>662</v>
      </c>
      <c r="F6180" s="15">
        <f>IF(ISBLANK($D6180),"",IF(ISBLANK($E6180),VLOOKUP($D6180,$J:$K,2,FALSE),VLOOKUP($E6180,'Daycare Packages'!$A:$G,7,FALSE)))</f>
        <v>30</v>
      </c>
      <c r="G6180" s="15"/>
      <c r="H6180" s="15">
        <f t="shared" si="216"/>
        <v>30</v>
      </c>
      <c r="I6180" s="198">
        <f t="shared" si="215"/>
        <v>5</v>
      </c>
    </row>
    <row r="6181" spans="1:9" x14ac:dyDescent="0.3">
      <c r="A6181" s="10">
        <v>43609</v>
      </c>
      <c r="B6181" s="11" t="s">
        <v>876</v>
      </c>
      <c r="C6181" s="11" t="s">
        <v>877</v>
      </c>
      <c r="D6181" s="11" t="s">
        <v>662</v>
      </c>
      <c r="F6181" s="15">
        <f>IF(ISBLANK($D6181),"",IF(ISBLANK($E6181),VLOOKUP($D6181,$J:$K,2,FALSE),VLOOKUP($E6181,'Daycare Packages'!$A:$G,7,FALSE)))</f>
        <v>30</v>
      </c>
      <c r="G6181" s="15"/>
      <c r="H6181" s="15">
        <f t="shared" si="216"/>
        <v>30</v>
      </c>
      <c r="I6181" s="198">
        <f t="shared" si="215"/>
        <v>5</v>
      </c>
    </row>
    <row r="6182" spans="1:9" x14ac:dyDescent="0.3">
      <c r="A6182" s="10">
        <v>43609</v>
      </c>
      <c r="B6182" s="11" t="s">
        <v>876</v>
      </c>
      <c r="C6182" s="11" t="s">
        <v>878</v>
      </c>
      <c r="D6182" s="11" t="s">
        <v>662</v>
      </c>
      <c r="F6182" s="15">
        <f>IF(ISBLANK($D6182),"",IF(ISBLANK($E6182),VLOOKUP($D6182,$J:$K,2,FALSE),VLOOKUP($E6182,'Daycare Packages'!$A:$G,7,FALSE)))</f>
        <v>30</v>
      </c>
      <c r="G6182" s="15"/>
      <c r="H6182" s="15">
        <f t="shared" si="216"/>
        <v>30</v>
      </c>
      <c r="I6182" s="198">
        <f t="shared" si="215"/>
        <v>5</v>
      </c>
    </row>
    <row r="6183" spans="1:9" x14ac:dyDescent="0.3">
      <c r="A6183" s="10">
        <v>43609</v>
      </c>
      <c r="B6183" s="11" t="s">
        <v>166</v>
      </c>
      <c r="C6183" s="11" t="s">
        <v>744</v>
      </c>
      <c r="D6183" s="11" t="s">
        <v>662</v>
      </c>
      <c r="E6183" s="11">
        <v>6735012</v>
      </c>
      <c r="F6183" s="15">
        <f>IF(ISBLANK($D6183),"",IF(ISBLANK($E6183),VLOOKUP($D6183,$J:$K,2,FALSE),VLOOKUP($E6183,'Daycare Packages'!$A:$G,7,FALSE)))</f>
        <v>24</v>
      </c>
      <c r="G6183" s="15"/>
      <c r="H6183" s="15">
        <f t="shared" si="216"/>
        <v>24</v>
      </c>
      <c r="I6183" s="198">
        <f t="shared" si="215"/>
        <v>5</v>
      </c>
    </row>
    <row r="6184" spans="1:9" x14ac:dyDescent="0.3">
      <c r="A6184" s="10">
        <v>43609</v>
      </c>
      <c r="B6184" s="11" t="s">
        <v>441</v>
      </c>
      <c r="C6184" s="11" t="s">
        <v>442</v>
      </c>
      <c r="D6184" s="11" t="s">
        <v>662</v>
      </c>
      <c r="F6184" s="15">
        <f>IF(ISBLANK($D6184),"",IF(ISBLANK($E6184),VLOOKUP($D6184,$J:$K,2,FALSE),VLOOKUP($E6184,'Daycare Packages'!$A:$G,7,FALSE)))</f>
        <v>30</v>
      </c>
      <c r="G6184" s="15"/>
      <c r="H6184" s="15">
        <f t="shared" si="216"/>
        <v>30</v>
      </c>
      <c r="I6184" s="198">
        <f t="shared" si="215"/>
        <v>5</v>
      </c>
    </row>
    <row r="6185" spans="1:9" x14ac:dyDescent="0.3">
      <c r="A6185" s="10">
        <v>43609</v>
      </c>
      <c r="B6185" s="11" t="s">
        <v>72</v>
      </c>
      <c r="C6185" s="11" t="s">
        <v>498</v>
      </c>
      <c r="D6185" s="11" t="s">
        <v>659</v>
      </c>
      <c r="F6185" s="15">
        <f>IF(ISBLANK($D6185),"",IF(ISBLANK($E6185),VLOOKUP($D6185,$J:$K,2,FALSE),VLOOKUP($E6185,'Daycare Packages'!$A:$G,7,FALSE)))</f>
        <v>20</v>
      </c>
      <c r="G6185" s="15"/>
      <c r="H6185" s="15">
        <f t="shared" si="216"/>
        <v>20</v>
      </c>
      <c r="I6185" s="198">
        <f t="shared" si="215"/>
        <v>5</v>
      </c>
    </row>
    <row r="6186" spans="1:9" x14ac:dyDescent="0.3">
      <c r="A6186" s="10">
        <v>43609</v>
      </c>
      <c r="B6186" s="11" t="s">
        <v>904</v>
      </c>
      <c r="C6186" s="11" t="s">
        <v>1562</v>
      </c>
      <c r="D6186" s="11" t="s">
        <v>662</v>
      </c>
      <c r="F6186" s="15">
        <f>IF(ISBLANK($D6186),"",IF(ISBLANK($E6186),VLOOKUP($D6186,$J:$K,2,FALSE),VLOOKUP($E6186,'Daycare Packages'!$A:$G,7,FALSE)))</f>
        <v>30</v>
      </c>
      <c r="G6186" s="15"/>
      <c r="H6186" s="15">
        <f t="shared" si="216"/>
        <v>30</v>
      </c>
      <c r="I6186" s="198">
        <f t="shared" si="215"/>
        <v>5</v>
      </c>
    </row>
    <row r="6187" spans="1:9" x14ac:dyDescent="0.3">
      <c r="A6187" s="10">
        <v>43609</v>
      </c>
      <c r="B6187" s="11" t="s">
        <v>172</v>
      </c>
      <c r="C6187" s="11" t="s">
        <v>773</v>
      </c>
      <c r="D6187" s="11" t="s">
        <v>662</v>
      </c>
      <c r="F6187" s="15">
        <f>IF(ISBLANK($D6187),"",IF(ISBLANK($E6187),VLOOKUP($D6187,$J:$K,2,FALSE),VLOOKUP($E6187,'Daycare Packages'!$A:$G,7,FALSE)))</f>
        <v>30</v>
      </c>
      <c r="G6187" s="15"/>
      <c r="H6187" s="15">
        <f t="shared" si="216"/>
        <v>30</v>
      </c>
      <c r="I6187" s="198">
        <f t="shared" si="215"/>
        <v>5</v>
      </c>
    </row>
    <row r="6188" spans="1:9" x14ac:dyDescent="0.3">
      <c r="A6188" s="55">
        <v>43609</v>
      </c>
      <c r="B6188" s="56" t="s">
        <v>140</v>
      </c>
      <c r="C6188" s="56" t="s">
        <v>475</v>
      </c>
      <c r="D6188" s="56" t="s">
        <v>662</v>
      </c>
      <c r="E6188" s="56">
        <v>6849607</v>
      </c>
      <c r="F6188" s="59">
        <f>IF(ISBLANK($D6188),"",IF(ISBLANK($E6188),VLOOKUP($D6188,$J:$K,2,FALSE),VLOOKUP($E6188,'Daycare Packages'!$A:$G,7,FALSE)))</f>
        <v>26</v>
      </c>
      <c r="G6188" s="59"/>
      <c r="H6188" s="59">
        <f t="shared" si="216"/>
        <v>26</v>
      </c>
      <c r="I6188" s="198">
        <f t="shared" si="215"/>
        <v>5</v>
      </c>
    </row>
    <row r="6189" spans="1:9" x14ac:dyDescent="0.3">
      <c r="A6189" s="10">
        <v>43610</v>
      </c>
      <c r="B6189" s="11" t="s">
        <v>1165</v>
      </c>
      <c r="C6189" s="11" t="s">
        <v>1166</v>
      </c>
      <c r="D6189" s="11" t="s">
        <v>659</v>
      </c>
      <c r="E6189" s="11">
        <v>6860818</v>
      </c>
      <c r="F6189" s="15">
        <f>IF(ISBLANK($D6189),"",IF(ISBLANK($E6189),VLOOKUP($D6189,$J:$K,2,FALSE),VLOOKUP($E6189,'Daycare Packages'!$A:$G,7,FALSE)))</f>
        <v>18</v>
      </c>
      <c r="G6189" s="15"/>
      <c r="H6189" s="15">
        <f t="shared" si="216"/>
        <v>18</v>
      </c>
      <c r="I6189" s="198">
        <f t="shared" si="215"/>
        <v>5</v>
      </c>
    </row>
    <row r="6190" spans="1:9" x14ac:dyDescent="0.3">
      <c r="A6190" s="10">
        <v>43610</v>
      </c>
      <c r="B6190" s="11" t="s">
        <v>1521</v>
      </c>
      <c r="C6190" s="11" t="s">
        <v>1522</v>
      </c>
      <c r="D6190" s="11" t="s">
        <v>662</v>
      </c>
      <c r="F6190" s="15">
        <f>IF(ISBLANK($D6190),"",IF(ISBLANK($E6190),VLOOKUP($D6190,$J:$K,2,FALSE),VLOOKUP($E6190,'Daycare Packages'!$A:$G,7,FALSE)))</f>
        <v>30</v>
      </c>
      <c r="G6190" s="15"/>
      <c r="H6190" s="15">
        <f t="shared" si="216"/>
        <v>30</v>
      </c>
      <c r="I6190" s="198">
        <f t="shared" si="215"/>
        <v>5</v>
      </c>
    </row>
    <row r="6191" spans="1:9" x14ac:dyDescent="0.3">
      <c r="A6191" s="10">
        <v>43610</v>
      </c>
      <c r="B6191" s="11" t="s">
        <v>1435</v>
      </c>
      <c r="C6191" s="11" t="s">
        <v>448</v>
      </c>
      <c r="D6191" s="11" t="s">
        <v>662</v>
      </c>
      <c r="E6191" s="11">
        <v>6869705</v>
      </c>
      <c r="F6191" s="15">
        <f>IF(ISBLANK($D6191),"",IF(ISBLANK($E6191),VLOOKUP($D6191,$J:$K,2,FALSE),VLOOKUP($E6191,'Daycare Packages'!$A:$G,7,FALSE)))</f>
        <v>27</v>
      </c>
      <c r="G6191" s="15"/>
      <c r="H6191" s="15">
        <f t="shared" si="216"/>
        <v>27</v>
      </c>
      <c r="I6191" s="198">
        <f t="shared" si="215"/>
        <v>5</v>
      </c>
    </row>
    <row r="6192" spans="1:9" x14ac:dyDescent="0.3">
      <c r="A6192" s="10">
        <v>43610</v>
      </c>
      <c r="B6192" s="11" t="s">
        <v>1508</v>
      </c>
      <c r="C6192" s="11" t="s">
        <v>450</v>
      </c>
      <c r="D6192" s="11" t="s">
        <v>662</v>
      </c>
      <c r="F6192" s="15">
        <f>IF(ISBLANK($D6192),"",IF(ISBLANK($E6192),VLOOKUP($D6192,$J:$K,2,FALSE),VLOOKUP($E6192,'Daycare Packages'!$A:$G,7,FALSE)))</f>
        <v>30</v>
      </c>
      <c r="G6192" s="15"/>
      <c r="H6192" s="15">
        <f t="shared" si="216"/>
        <v>30</v>
      </c>
      <c r="I6192" s="198">
        <f t="shared" si="215"/>
        <v>5</v>
      </c>
    </row>
    <row r="6193" spans="1:9" x14ac:dyDescent="0.3">
      <c r="A6193" s="10">
        <v>43610</v>
      </c>
      <c r="B6193" s="11" t="s">
        <v>1526</v>
      </c>
      <c r="C6193" s="11" t="s">
        <v>1527</v>
      </c>
      <c r="D6193" s="11" t="s">
        <v>662</v>
      </c>
      <c r="F6193" s="15">
        <f>IF(ISBLANK($D6193),"",IF(ISBLANK($E6193),VLOOKUP($D6193,$J:$K,2,FALSE),VLOOKUP($E6193,'Daycare Packages'!$A:$G,7,FALSE)))</f>
        <v>30</v>
      </c>
      <c r="G6193" s="15"/>
      <c r="H6193" s="15">
        <f t="shared" si="216"/>
        <v>30</v>
      </c>
      <c r="I6193" s="198">
        <f t="shared" si="215"/>
        <v>5</v>
      </c>
    </row>
    <row r="6194" spans="1:9" x14ac:dyDescent="0.3">
      <c r="A6194" s="10">
        <v>43610</v>
      </c>
      <c r="B6194" s="11" t="s">
        <v>688</v>
      </c>
      <c r="C6194" s="11" t="s">
        <v>1563</v>
      </c>
      <c r="D6194" s="11" t="s">
        <v>662</v>
      </c>
      <c r="F6194" s="15">
        <f>IF(ISBLANK($D6194),"",IF(ISBLANK($E6194),VLOOKUP($D6194,$J:$K,2,FALSE),VLOOKUP($E6194,'Daycare Packages'!$A:$G,7,FALSE)))</f>
        <v>30</v>
      </c>
      <c r="G6194" s="15"/>
      <c r="H6194" s="15">
        <f t="shared" si="216"/>
        <v>30</v>
      </c>
      <c r="I6194" s="198">
        <f t="shared" si="215"/>
        <v>5</v>
      </c>
    </row>
    <row r="6195" spans="1:9" x14ac:dyDescent="0.3">
      <c r="A6195" s="10">
        <v>43610</v>
      </c>
      <c r="B6195" s="11" t="s">
        <v>626</v>
      </c>
      <c r="C6195" s="11" t="s">
        <v>627</v>
      </c>
      <c r="D6195" s="11" t="s">
        <v>662</v>
      </c>
      <c r="F6195" s="15">
        <f>IF(ISBLANK($D6195),"",IF(ISBLANK($E6195),VLOOKUP($D6195,$J:$K,2,FALSE),VLOOKUP($E6195,'Daycare Packages'!$A:$G,7,FALSE)))</f>
        <v>30</v>
      </c>
      <c r="G6195" s="15"/>
      <c r="H6195" s="15">
        <f t="shared" si="216"/>
        <v>30</v>
      </c>
      <c r="I6195" s="198">
        <f t="shared" si="215"/>
        <v>5</v>
      </c>
    </row>
    <row r="6196" spans="1:9" x14ac:dyDescent="0.3">
      <c r="A6196" s="10">
        <v>43610</v>
      </c>
      <c r="B6196" s="11" t="s">
        <v>134</v>
      </c>
      <c r="C6196" s="11" t="s">
        <v>883</v>
      </c>
      <c r="D6196" s="11" t="s">
        <v>662</v>
      </c>
      <c r="E6196" s="11">
        <v>6826059</v>
      </c>
      <c r="F6196" s="15">
        <f>IF(ISBLANK($D6196),"",IF(ISBLANK($E6196),VLOOKUP($D6196,$J:$K,2,FALSE),VLOOKUP($E6196,'Daycare Packages'!$A:$G,7,FALSE)))</f>
        <v>27</v>
      </c>
      <c r="G6196" s="15"/>
      <c r="H6196" s="15">
        <f t="shared" si="216"/>
        <v>27</v>
      </c>
      <c r="I6196" s="198">
        <f t="shared" si="215"/>
        <v>5</v>
      </c>
    </row>
    <row r="6197" spans="1:9" x14ac:dyDescent="0.3">
      <c r="A6197" s="10">
        <v>43610</v>
      </c>
      <c r="B6197" s="11" t="s">
        <v>1564</v>
      </c>
      <c r="C6197" s="11" t="s">
        <v>665</v>
      </c>
      <c r="D6197" s="11" t="s">
        <v>662</v>
      </c>
      <c r="F6197" s="15">
        <f>IF(ISBLANK($D6197),"",IF(ISBLANK($E6197),VLOOKUP($D6197,$J:$K,2,FALSE),VLOOKUP($E6197,'Daycare Packages'!$A:$G,7,FALSE)))</f>
        <v>30</v>
      </c>
      <c r="G6197" s="15"/>
      <c r="H6197" s="15">
        <f t="shared" si="216"/>
        <v>30</v>
      </c>
      <c r="I6197" s="198">
        <f t="shared" si="215"/>
        <v>5</v>
      </c>
    </row>
    <row r="6198" spans="1:9" x14ac:dyDescent="0.3">
      <c r="A6198" s="10">
        <v>43610</v>
      </c>
      <c r="B6198" s="11" t="s">
        <v>713</v>
      </c>
      <c r="C6198" s="11" t="s">
        <v>714</v>
      </c>
      <c r="D6198" s="11" t="s">
        <v>662</v>
      </c>
      <c r="F6198" s="15">
        <f>IF(ISBLANK($D6198),"",IF(ISBLANK($E6198),VLOOKUP($D6198,$J:$K,2,FALSE),VLOOKUP($E6198,'Daycare Packages'!$A:$G,7,FALSE)))</f>
        <v>30</v>
      </c>
      <c r="G6198" s="15"/>
      <c r="H6198" s="15">
        <f t="shared" si="216"/>
        <v>30</v>
      </c>
      <c r="I6198" s="198">
        <f t="shared" si="215"/>
        <v>5</v>
      </c>
    </row>
    <row r="6199" spans="1:9" x14ac:dyDescent="0.3">
      <c r="A6199" s="10">
        <v>43610</v>
      </c>
      <c r="B6199" s="11" t="s">
        <v>127</v>
      </c>
      <c r="C6199" s="11" t="s">
        <v>715</v>
      </c>
      <c r="D6199" s="11" t="s">
        <v>662</v>
      </c>
      <c r="E6199" s="11">
        <v>6865974</v>
      </c>
      <c r="F6199" s="15">
        <f>IF(ISBLANK($D6199),"",IF(ISBLANK($E6199),VLOOKUP($D6199,$J:$K,2,FALSE),VLOOKUP($E6199,'Daycare Packages'!$A:$G,7,FALSE)))</f>
        <v>23</v>
      </c>
      <c r="G6199" s="15"/>
      <c r="H6199" s="15">
        <f t="shared" si="216"/>
        <v>23</v>
      </c>
      <c r="I6199" s="198">
        <f t="shared" si="215"/>
        <v>5</v>
      </c>
    </row>
    <row r="6200" spans="1:9" x14ac:dyDescent="0.3">
      <c r="A6200" s="10">
        <v>43610</v>
      </c>
      <c r="B6200" s="11" t="s">
        <v>216</v>
      </c>
      <c r="C6200" s="11" t="s">
        <v>448</v>
      </c>
      <c r="D6200" s="11" t="s">
        <v>662</v>
      </c>
      <c r="E6200" s="11">
        <v>6850281</v>
      </c>
      <c r="F6200" s="15">
        <f>IF(ISBLANK($D6200),"",IF(ISBLANK($E6200),VLOOKUP($D6200,$J:$K,2,FALSE),VLOOKUP($E6200,'Daycare Packages'!$A:$G,7,FALSE)))</f>
        <v>27</v>
      </c>
      <c r="G6200" s="15"/>
      <c r="H6200" s="15">
        <f t="shared" si="216"/>
        <v>27</v>
      </c>
      <c r="I6200" s="198">
        <f t="shared" si="215"/>
        <v>5</v>
      </c>
    </row>
    <row r="6201" spans="1:9" x14ac:dyDescent="0.3">
      <c r="A6201" s="10">
        <v>43610</v>
      </c>
      <c r="B6201" s="11" t="s">
        <v>218</v>
      </c>
      <c r="C6201" s="11" t="s">
        <v>737</v>
      </c>
      <c r="D6201" s="11" t="s">
        <v>662</v>
      </c>
      <c r="E6201" s="11">
        <v>6738002</v>
      </c>
      <c r="F6201" s="15">
        <f>IF(ISBLANK($D6201),"",IF(ISBLANK($E6201),VLOOKUP($D6201,$J:$K,2,FALSE),VLOOKUP($E6201,'Daycare Packages'!$A:$G,7,FALSE)))</f>
        <v>20</v>
      </c>
      <c r="G6201" s="15"/>
      <c r="H6201" s="15">
        <f t="shared" si="216"/>
        <v>20</v>
      </c>
      <c r="I6201" s="198">
        <f t="shared" si="215"/>
        <v>5</v>
      </c>
    </row>
    <row r="6202" spans="1:9" x14ac:dyDescent="0.3">
      <c r="A6202" s="10">
        <v>43610</v>
      </c>
      <c r="B6202" s="11" t="s">
        <v>218</v>
      </c>
      <c r="C6202" s="11" t="s">
        <v>738</v>
      </c>
      <c r="D6202" s="11" t="s">
        <v>662</v>
      </c>
      <c r="E6202" s="11">
        <v>6738002</v>
      </c>
      <c r="F6202" s="15">
        <f>IF(ISBLANK($D6202),"",IF(ISBLANK($E6202),VLOOKUP($D6202,$J:$K,2,FALSE),VLOOKUP($E6202,'Daycare Packages'!$A:$G,7,FALSE)))</f>
        <v>20</v>
      </c>
      <c r="G6202" s="15"/>
      <c r="H6202" s="15">
        <f t="shared" si="216"/>
        <v>20</v>
      </c>
      <c r="I6202" s="198">
        <f t="shared" si="215"/>
        <v>5</v>
      </c>
    </row>
    <row r="6203" spans="1:9" x14ac:dyDescent="0.3">
      <c r="A6203" s="10">
        <v>43610</v>
      </c>
      <c r="B6203" s="11" t="s">
        <v>117</v>
      </c>
      <c r="C6203" s="11" t="s">
        <v>1069</v>
      </c>
      <c r="D6203" s="11" t="s">
        <v>662</v>
      </c>
      <c r="E6203" s="11">
        <v>6601983</v>
      </c>
      <c r="F6203" s="15">
        <f>IF(ISBLANK($D6203),"",IF(ISBLANK($E6203),VLOOKUP($D6203,$J:$K,2,FALSE),VLOOKUP($E6203,'Daycare Packages'!$A:$G,7,FALSE)))</f>
        <v>24</v>
      </c>
      <c r="G6203" s="15"/>
      <c r="H6203" s="15">
        <f t="shared" si="216"/>
        <v>24</v>
      </c>
      <c r="I6203" s="198">
        <f t="shared" si="215"/>
        <v>5</v>
      </c>
    </row>
    <row r="6204" spans="1:9" x14ac:dyDescent="0.3">
      <c r="A6204" s="10">
        <v>43610</v>
      </c>
      <c r="B6204" s="11" t="s">
        <v>989</v>
      </c>
      <c r="C6204" s="11" t="s">
        <v>765</v>
      </c>
      <c r="D6204" s="11" t="s">
        <v>662</v>
      </c>
      <c r="F6204" s="15">
        <f>IF(ISBLANK($D6204),"",IF(ISBLANK($E6204),VLOOKUP($D6204,$J:$K,2,FALSE),VLOOKUP($E6204,'Daycare Packages'!$A:$G,7,FALSE)))</f>
        <v>30</v>
      </c>
      <c r="G6204" s="15"/>
      <c r="H6204" s="15">
        <f t="shared" si="216"/>
        <v>30</v>
      </c>
      <c r="I6204" s="198">
        <f t="shared" si="215"/>
        <v>5</v>
      </c>
    </row>
    <row r="6205" spans="1:9" x14ac:dyDescent="0.3">
      <c r="A6205" s="55">
        <v>43610</v>
      </c>
      <c r="B6205" s="56" t="s">
        <v>182</v>
      </c>
      <c r="C6205" s="56" t="s">
        <v>685</v>
      </c>
      <c r="D6205" s="56" t="s">
        <v>662</v>
      </c>
      <c r="E6205" s="56">
        <v>6820021</v>
      </c>
      <c r="F6205" s="59">
        <f>IF(ISBLANK($D6205),"",IF(ISBLANK($E6205),VLOOKUP($D6205,$J:$K,2,FALSE),VLOOKUP($E6205,'Daycare Packages'!$A:$G,7,FALSE)))</f>
        <v>20.7</v>
      </c>
      <c r="G6205" s="59"/>
      <c r="H6205" s="59">
        <f t="shared" si="216"/>
        <v>20.7</v>
      </c>
      <c r="I6205" s="198">
        <f t="shared" si="215"/>
        <v>5</v>
      </c>
    </row>
    <row r="6206" spans="1:9" x14ac:dyDescent="0.3">
      <c r="A6206" s="10">
        <v>43611</v>
      </c>
      <c r="B6206" s="11" t="s">
        <v>751</v>
      </c>
      <c r="C6206" s="11" t="s">
        <v>752</v>
      </c>
      <c r="D6206" s="11" t="s">
        <v>662</v>
      </c>
      <c r="F6206" s="15">
        <f>IF(ISBLANK($D6206),"",IF(ISBLANK($E6206),VLOOKUP($D6206,$J:$K,2,FALSE),VLOOKUP($E6206,'Daycare Packages'!$A:$G,7,FALSE)))</f>
        <v>30</v>
      </c>
      <c r="G6206" s="15"/>
      <c r="H6206" s="15">
        <f t="shared" si="216"/>
        <v>30</v>
      </c>
      <c r="I6206" s="198">
        <f t="shared" si="215"/>
        <v>5</v>
      </c>
    </row>
    <row r="6207" spans="1:9" x14ac:dyDescent="0.3">
      <c r="A6207" s="10">
        <v>43611</v>
      </c>
      <c r="B6207" s="11" t="s">
        <v>117</v>
      </c>
      <c r="C6207" s="11" t="s">
        <v>1069</v>
      </c>
      <c r="D6207" s="11" t="s">
        <v>662</v>
      </c>
      <c r="E6207" s="11">
        <v>6601983</v>
      </c>
      <c r="F6207" s="15">
        <f>IF(ISBLANK($D6207),"",IF(ISBLANK($E6207),VLOOKUP($D6207,$J:$K,2,FALSE),VLOOKUP($E6207,'Daycare Packages'!$A:$G,7,FALSE)))</f>
        <v>24</v>
      </c>
      <c r="G6207" s="15"/>
      <c r="H6207" s="15">
        <f t="shared" si="216"/>
        <v>24</v>
      </c>
      <c r="I6207" s="198">
        <f t="shared" si="215"/>
        <v>5</v>
      </c>
    </row>
    <row r="6208" spans="1:9" x14ac:dyDescent="0.3">
      <c r="A6208" s="10">
        <v>43611</v>
      </c>
      <c r="B6208" s="11" t="s">
        <v>133</v>
      </c>
      <c r="C6208" s="11" t="s">
        <v>712</v>
      </c>
      <c r="D6208" s="11" t="s">
        <v>662</v>
      </c>
      <c r="E6208" s="11">
        <v>6866409</v>
      </c>
      <c r="F6208" s="15">
        <f>IF(ISBLANK($D6208),"",IF(ISBLANK($E6208),VLOOKUP($D6208,$J:$K,2,FALSE),VLOOKUP($E6208,'Daycare Packages'!$A:$G,7,FALSE)))</f>
        <v>26</v>
      </c>
      <c r="G6208" s="15"/>
      <c r="H6208" s="15">
        <f t="shared" si="216"/>
        <v>26</v>
      </c>
      <c r="I6208" s="198">
        <f t="shared" si="215"/>
        <v>5</v>
      </c>
    </row>
    <row r="6209" spans="1:9" x14ac:dyDescent="0.3">
      <c r="A6209" s="10">
        <v>43611</v>
      </c>
      <c r="B6209" s="11" t="s">
        <v>1564</v>
      </c>
      <c r="C6209" s="11" t="s">
        <v>665</v>
      </c>
      <c r="D6209" s="11" t="s">
        <v>662</v>
      </c>
      <c r="F6209" s="15">
        <f>IF(ISBLANK($D6209),"",IF(ISBLANK($E6209),VLOOKUP($D6209,$J:$K,2,FALSE),VLOOKUP($E6209,'Daycare Packages'!$A:$G,7,FALSE)))</f>
        <v>30</v>
      </c>
      <c r="G6209" s="15"/>
      <c r="H6209" s="15">
        <f t="shared" si="216"/>
        <v>30</v>
      </c>
      <c r="I6209" s="198">
        <f t="shared" si="215"/>
        <v>5</v>
      </c>
    </row>
    <row r="6210" spans="1:9" x14ac:dyDescent="0.3">
      <c r="A6210" s="10">
        <v>43611</v>
      </c>
      <c r="B6210" s="11" t="s">
        <v>1282</v>
      </c>
      <c r="C6210" s="11" t="s">
        <v>754</v>
      </c>
      <c r="D6210" s="11" t="s">
        <v>662</v>
      </c>
      <c r="E6210" s="11">
        <v>6822679</v>
      </c>
      <c r="F6210" s="15">
        <f>IF(ISBLANK($D6210),"",IF(ISBLANK($E6210),VLOOKUP($D6210,$J:$K,2,FALSE),VLOOKUP($E6210,'Daycare Packages'!$A:$G,7,FALSE)))</f>
        <v>27</v>
      </c>
      <c r="G6210" s="15"/>
      <c r="H6210" s="15">
        <f t="shared" si="216"/>
        <v>27</v>
      </c>
      <c r="I6210" s="198">
        <f t="shared" si="215"/>
        <v>5</v>
      </c>
    </row>
    <row r="6211" spans="1:9" x14ac:dyDescent="0.3">
      <c r="A6211" s="10">
        <v>43611</v>
      </c>
      <c r="B6211" s="11" t="s">
        <v>942</v>
      </c>
      <c r="C6211" s="11" t="s">
        <v>943</v>
      </c>
      <c r="D6211" s="11" t="s">
        <v>662</v>
      </c>
      <c r="F6211" s="15">
        <f>IF(ISBLANK($D6211),"",IF(ISBLANK($E6211),VLOOKUP($D6211,$J:$K,2,FALSE),VLOOKUP($E6211,'Daycare Packages'!$A:$G,7,FALSE)))</f>
        <v>30</v>
      </c>
      <c r="G6211" s="15"/>
      <c r="H6211" s="15">
        <f t="shared" si="216"/>
        <v>30</v>
      </c>
      <c r="I6211" s="198">
        <f t="shared" ref="I6211:I6274" si="217">IF(A6211="",0,MONTH(A6211))</f>
        <v>5</v>
      </c>
    </row>
    <row r="6212" spans="1:9" x14ac:dyDescent="0.3">
      <c r="A6212" s="10">
        <v>43611</v>
      </c>
      <c r="B6212" s="11" t="s">
        <v>182</v>
      </c>
      <c r="C6212" s="11" t="s">
        <v>685</v>
      </c>
      <c r="D6212" s="11" t="s">
        <v>662</v>
      </c>
      <c r="E6212" s="11">
        <v>6820021</v>
      </c>
      <c r="F6212" s="15">
        <f>IF(ISBLANK($D6212),"",IF(ISBLANK($E6212),VLOOKUP($D6212,$J:$K,2,FALSE),VLOOKUP($E6212,'Daycare Packages'!$A:$G,7,FALSE)))</f>
        <v>20.7</v>
      </c>
      <c r="G6212" s="15"/>
      <c r="H6212" s="15">
        <f t="shared" si="216"/>
        <v>20.7</v>
      </c>
      <c r="I6212" s="198">
        <f t="shared" si="217"/>
        <v>5</v>
      </c>
    </row>
    <row r="6213" spans="1:9" x14ac:dyDescent="0.3">
      <c r="A6213" s="10">
        <v>43611</v>
      </c>
      <c r="B6213" s="11" t="s">
        <v>816</v>
      </c>
      <c r="C6213" s="11" t="s">
        <v>817</v>
      </c>
      <c r="D6213" s="11" t="s">
        <v>662</v>
      </c>
      <c r="F6213" s="15">
        <f>IF(ISBLANK($D6213),"",IF(ISBLANK($E6213),VLOOKUP($D6213,$J:$K,2,FALSE),VLOOKUP($E6213,'Daycare Packages'!$A:$G,7,FALSE)))</f>
        <v>30</v>
      </c>
      <c r="G6213" s="15"/>
      <c r="H6213" s="15">
        <f t="shared" si="216"/>
        <v>30</v>
      </c>
      <c r="I6213" s="198">
        <f t="shared" si="217"/>
        <v>5</v>
      </c>
    </row>
    <row r="6214" spans="1:9" x14ac:dyDescent="0.3">
      <c r="A6214" s="10">
        <v>43611</v>
      </c>
      <c r="B6214" s="11" t="s">
        <v>783</v>
      </c>
      <c r="C6214" s="11" t="s">
        <v>514</v>
      </c>
      <c r="D6214" s="11" t="s">
        <v>662</v>
      </c>
      <c r="F6214" s="15">
        <f>IF(ISBLANK($D6214),"",IF(ISBLANK($E6214),VLOOKUP($D6214,$J:$K,2,FALSE),VLOOKUP($E6214,'Daycare Packages'!$A:$G,7,FALSE)))</f>
        <v>30</v>
      </c>
      <c r="G6214" s="15"/>
      <c r="H6214" s="15">
        <f t="shared" si="216"/>
        <v>30</v>
      </c>
      <c r="I6214" s="198">
        <f t="shared" si="217"/>
        <v>5</v>
      </c>
    </row>
    <row r="6215" spans="1:9" x14ac:dyDescent="0.3">
      <c r="A6215" s="55">
        <v>43611</v>
      </c>
      <c r="B6215" s="56" t="s">
        <v>134</v>
      </c>
      <c r="C6215" s="56" t="s">
        <v>883</v>
      </c>
      <c r="D6215" s="56" t="s">
        <v>662</v>
      </c>
      <c r="E6215" s="56">
        <v>6826059</v>
      </c>
      <c r="F6215" s="59">
        <f>IF(ISBLANK($D6215),"",IF(ISBLANK($E6215),VLOOKUP($D6215,$J:$K,2,FALSE),VLOOKUP($E6215,'Daycare Packages'!$A:$G,7,FALSE)))</f>
        <v>27</v>
      </c>
      <c r="G6215" s="59"/>
      <c r="H6215" s="59">
        <f t="shared" si="216"/>
        <v>27</v>
      </c>
      <c r="I6215" s="198">
        <f t="shared" si="217"/>
        <v>5</v>
      </c>
    </row>
    <row r="6216" spans="1:9" x14ac:dyDescent="0.3">
      <c r="A6216" s="10">
        <v>43612</v>
      </c>
      <c r="B6216" s="11" t="s">
        <v>216</v>
      </c>
      <c r="C6216" s="11" t="s">
        <v>448</v>
      </c>
      <c r="D6216" s="11" t="s">
        <v>662</v>
      </c>
      <c r="E6216" s="11">
        <v>6850281</v>
      </c>
      <c r="F6216" s="15">
        <f>IF(ISBLANK($D6216),"",IF(ISBLANK($E6216),VLOOKUP($D6216,$J:$K,2,FALSE),VLOOKUP($E6216,'Daycare Packages'!$A:$G,7,FALSE)))</f>
        <v>27</v>
      </c>
      <c r="G6216" s="15"/>
      <c r="H6216" s="15">
        <f t="shared" si="216"/>
        <v>27</v>
      </c>
      <c r="I6216" s="198">
        <f t="shared" si="217"/>
        <v>5</v>
      </c>
    </row>
    <row r="6217" spans="1:9" x14ac:dyDescent="0.3">
      <c r="A6217" s="10">
        <v>43612</v>
      </c>
      <c r="B6217" s="11" t="s">
        <v>134</v>
      </c>
      <c r="C6217" s="11" t="s">
        <v>883</v>
      </c>
      <c r="D6217" s="11" t="s">
        <v>662</v>
      </c>
      <c r="E6217" s="11">
        <v>6869710</v>
      </c>
      <c r="F6217" s="15">
        <f>IF(ISBLANK($D6217),"",IF(ISBLANK($E6217),VLOOKUP($D6217,$J:$K,2,FALSE),VLOOKUP($E6217,'Daycare Packages'!$A:$G,7,FALSE)))</f>
        <v>26</v>
      </c>
      <c r="G6217" s="15"/>
      <c r="H6217" s="15">
        <f t="shared" si="216"/>
        <v>26</v>
      </c>
      <c r="I6217" s="198">
        <f t="shared" si="217"/>
        <v>5</v>
      </c>
    </row>
    <row r="6218" spans="1:9" x14ac:dyDescent="0.3">
      <c r="A6218" s="10">
        <v>43612</v>
      </c>
      <c r="B6218" s="11" t="s">
        <v>425</v>
      </c>
      <c r="C6218" s="11" t="s">
        <v>426</v>
      </c>
      <c r="D6218" s="11" t="s">
        <v>662</v>
      </c>
      <c r="F6218" s="15">
        <f>IF(ISBLANK($D6218),"",IF(ISBLANK($E6218),VLOOKUP($D6218,$J:$K,2,FALSE),VLOOKUP($E6218,'Daycare Packages'!$A:$G,7,FALSE)))</f>
        <v>30</v>
      </c>
      <c r="G6218" s="15"/>
      <c r="H6218" s="15">
        <f t="shared" ref="H6218:H6281" si="218">IF(ISBLANK(D6218),"",SUM(F6218:G6218))</f>
        <v>30</v>
      </c>
      <c r="I6218" s="198">
        <f t="shared" si="217"/>
        <v>5</v>
      </c>
    </row>
    <row r="6219" spans="1:9" x14ac:dyDescent="0.3">
      <c r="A6219" s="55">
        <v>43612</v>
      </c>
      <c r="B6219" s="56" t="s">
        <v>182</v>
      </c>
      <c r="C6219" s="56" t="s">
        <v>1586</v>
      </c>
      <c r="D6219" s="56" t="s">
        <v>662</v>
      </c>
      <c r="E6219" s="56">
        <v>6820021</v>
      </c>
      <c r="F6219" s="59">
        <f>IF(ISBLANK($D6219),"",IF(ISBLANK($E6219),VLOOKUP($D6219,$J:$K,2,FALSE),VLOOKUP($E6219,'Daycare Packages'!$A:$G,7,FALSE)))</f>
        <v>20.7</v>
      </c>
      <c r="G6219" s="59"/>
      <c r="H6219" s="59">
        <f t="shared" si="218"/>
        <v>20.7</v>
      </c>
      <c r="I6219" s="198">
        <f t="shared" si="217"/>
        <v>5</v>
      </c>
    </row>
    <row r="6220" spans="1:9" x14ac:dyDescent="0.3">
      <c r="A6220" s="10">
        <v>43613</v>
      </c>
      <c r="B6220" s="11" t="s">
        <v>152</v>
      </c>
      <c r="C6220" s="11" t="s">
        <v>679</v>
      </c>
      <c r="D6220" s="11" t="s">
        <v>662</v>
      </c>
      <c r="E6220" s="11">
        <v>6804823</v>
      </c>
      <c r="F6220" s="15">
        <f>IF(ISBLANK($D6220),"",IF(ISBLANK($E6220),VLOOKUP($D6220,$J:$K,2,FALSE),VLOOKUP($E6220,'Daycare Packages'!$A:$G,7,FALSE)))</f>
        <v>23</v>
      </c>
      <c r="G6220" s="15"/>
      <c r="H6220" s="15">
        <f t="shared" si="218"/>
        <v>23</v>
      </c>
      <c r="I6220" s="198">
        <f t="shared" si="217"/>
        <v>5</v>
      </c>
    </row>
    <row r="6221" spans="1:9" x14ac:dyDescent="0.3">
      <c r="A6221" s="10">
        <v>43613</v>
      </c>
      <c r="B6221" s="11" t="s">
        <v>749</v>
      </c>
      <c r="C6221" s="11" t="s">
        <v>750</v>
      </c>
      <c r="D6221" s="11" t="s">
        <v>659</v>
      </c>
      <c r="F6221" s="15">
        <f>IF(ISBLANK($D6221),"",IF(ISBLANK($E6221),VLOOKUP($D6221,$J:$K,2,FALSE),VLOOKUP($E6221,'Daycare Packages'!$A:$G,7,FALSE)))</f>
        <v>20</v>
      </c>
      <c r="G6221" s="15"/>
      <c r="H6221" s="15">
        <f t="shared" si="218"/>
        <v>20</v>
      </c>
      <c r="I6221" s="198">
        <f t="shared" si="217"/>
        <v>5</v>
      </c>
    </row>
    <row r="6222" spans="1:9" x14ac:dyDescent="0.3">
      <c r="A6222" s="10">
        <v>43613</v>
      </c>
      <c r="B6222" s="11" t="s">
        <v>190</v>
      </c>
      <c r="C6222" s="11" t="s">
        <v>718</v>
      </c>
      <c r="D6222" s="11" t="s">
        <v>659</v>
      </c>
      <c r="F6222" s="15">
        <f>IF(ISBLANK($D6222),"",IF(ISBLANK($E6222),VLOOKUP($D6222,$J:$K,2,FALSE),VLOOKUP($E6222,'Daycare Packages'!$A:$G,7,FALSE)))</f>
        <v>20</v>
      </c>
      <c r="G6222" s="15"/>
      <c r="H6222" s="15">
        <f t="shared" si="218"/>
        <v>20</v>
      </c>
      <c r="I6222" s="198">
        <f t="shared" si="217"/>
        <v>5</v>
      </c>
    </row>
    <row r="6223" spans="1:9" x14ac:dyDescent="0.3">
      <c r="A6223" s="10">
        <v>43613</v>
      </c>
      <c r="B6223" s="11" t="s">
        <v>889</v>
      </c>
      <c r="C6223" s="11" t="s">
        <v>890</v>
      </c>
      <c r="D6223" s="11" t="s">
        <v>659</v>
      </c>
      <c r="F6223" s="15">
        <f>IF(ISBLANK($D6223),"",IF(ISBLANK($E6223),VLOOKUP($D6223,$J:$K,2,FALSE),VLOOKUP($E6223,'Daycare Packages'!$A:$G,7,FALSE)))</f>
        <v>20</v>
      </c>
      <c r="G6223" s="15"/>
      <c r="H6223" s="15">
        <f t="shared" si="218"/>
        <v>20</v>
      </c>
      <c r="I6223" s="198">
        <f t="shared" si="217"/>
        <v>5</v>
      </c>
    </row>
    <row r="6224" spans="1:9" x14ac:dyDescent="0.3">
      <c r="A6224" s="10">
        <v>43613</v>
      </c>
      <c r="B6224" s="11" t="s">
        <v>1320</v>
      </c>
      <c r="C6224" s="11" t="s">
        <v>618</v>
      </c>
      <c r="D6224" s="11" t="s">
        <v>662</v>
      </c>
      <c r="E6224" s="11">
        <v>6834278</v>
      </c>
      <c r="F6224" s="15">
        <f>IF(ISBLANK($D6224),"",IF(ISBLANK($E6224),VLOOKUP($D6224,$J:$K,2,FALSE),VLOOKUP($E6224,'Daycare Packages'!$A:$G,7,FALSE)))</f>
        <v>26</v>
      </c>
      <c r="G6224" s="15"/>
      <c r="H6224" s="15">
        <f t="shared" si="218"/>
        <v>26</v>
      </c>
      <c r="I6224" s="198">
        <f t="shared" si="217"/>
        <v>5</v>
      </c>
    </row>
    <row r="6225" spans="1:9" x14ac:dyDescent="0.3">
      <c r="A6225" s="10">
        <v>43613</v>
      </c>
      <c r="B6225" s="11" t="s">
        <v>224</v>
      </c>
      <c r="C6225" s="11" t="s">
        <v>740</v>
      </c>
      <c r="D6225" s="11" t="s">
        <v>662</v>
      </c>
      <c r="F6225" s="15">
        <f>IF(ISBLANK($D6225),"",IF(ISBLANK($E6225),VLOOKUP($D6225,$J:$K,2,FALSE),VLOOKUP($E6225,'Daycare Packages'!$A:$G,7,FALSE)))</f>
        <v>30</v>
      </c>
      <c r="G6225" s="15"/>
      <c r="H6225" s="15">
        <f t="shared" si="218"/>
        <v>30</v>
      </c>
      <c r="I6225" s="198">
        <f t="shared" si="217"/>
        <v>5</v>
      </c>
    </row>
    <row r="6226" spans="1:9" x14ac:dyDescent="0.3">
      <c r="A6226" s="10">
        <v>43613</v>
      </c>
      <c r="B6226" s="11" t="s">
        <v>175</v>
      </c>
      <c r="C6226" s="11" t="s">
        <v>433</v>
      </c>
      <c r="D6226" s="11" t="s">
        <v>662</v>
      </c>
      <c r="E6226" s="11">
        <v>6716814</v>
      </c>
      <c r="F6226" s="15">
        <f>IF(ISBLANK($D6226),"",IF(ISBLANK($E6226),VLOOKUP($D6226,$J:$K,2,FALSE),VLOOKUP($E6226,'Daycare Packages'!$A:$G,7,FALSE)))</f>
        <v>22</v>
      </c>
      <c r="G6226" s="15"/>
      <c r="H6226" s="15">
        <f t="shared" si="218"/>
        <v>22</v>
      </c>
      <c r="I6226" s="198">
        <f t="shared" si="217"/>
        <v>5</v>
      </c>
    </row>
    <row r="6227" spans="1:9" x14ac:dyDescent="0.3">
      <c r="A6227" s="10">
        <v>43613</v>
      </c>
      <c r="B6227" s="11" t="s">
        <v>185</v>
      </c>
      <c r="C6227" s="11" t="s">
        <v>670</v>
      </c>
      <c r="D6227" s="11" t="s">
        <v>662</v>
      </c>
      <c r="E6227" s="11">
        <v>6780814</v>
      </c>
      <c r="F6227" s="15">
        <f>IF(ISBLANK($D6227),"",IF(ISBLANK($E6227),VLOOKUP($D6227,$J:$K,2,FALSE),VLOOKUP($E6227,'Daycare Packages'!$A:$G,7,FALSE)))</f>
        <v>27</v>
      </c>
      <c r="G6227" s="15"/>
      <c r="H6227" s="15">
        <f t="shared" si="218"/>
        <v>27</v>
      </c>
      <c r="I6227" s="198">
        <f t="shared" si="217"/>
        <v>5</v>
      </c>
    </row>
    <row r="6228" spans="1:9" x14ac:dyDescent="0.3">
      <c r="A6228" s="10">
        <v>43613</v>
      </c>
      <c r="B6228" s="11" t="s">
        <v>202</v>
      </c>
      <c r="C6228" s="11" t="s">
        <v>520</v>
      </c>
      <c r="D6228" s="11" t="s">
        <v>662</v>
      </c>
      <c r="E6228" s="11">
        <v>6732314</v>
      </c>
      <c r="F6228" s="15">
        <f>IF(ISBLANK($D6228),"",IF(ISBLANK($E6228),VLOOKUP($D6228,$J:$K,2,FALSE),VLOOKUP($E6228,'Daycare Packages'!$A:$G,7,FALSE)))</f>
        <v>25</v>
      </c>
      <c r="G6228" s="15"/>
      <c r="H6228" s="15">
        <f t="shared" si="218"/>
        <v>25</v>
      </c>
      <c r="I6228" s="198">
        <f t="shared" si="217"/>
        <v>5</v>
      </c>
    </row>
    <row r="6229" spans="1:9" x14ac:dyDescent="0.3">
      <c r="A6229" s="10">
        <v>43613</v>
      </c>
      <c r="B6229" s="11" t="s">
        <v>722</v>
      </c>
      <c r="C6229" s="11" t="s">
        <v>548</v>
      </c>
      <c r="D6229" s="11" t="s">
        <v>662</v>
      </c>
      <c r="F6229" s="15">
        <f>IF(ISBLANK($D6229),"",IF(ISBLANK($E6229),VLOOKUP($D6229,$J:$K,2,FALSE),VLOOKUP($E6229,'Daycare Packages'!$A:$G,7,FALSE)))</f>
        <v>30</v>
      </c>
      <c r="G6229" s="15"/>
      <c r="H6229" s="15">
        <f t="shared" si="218"/>
        <v>30</v>
      </c>
      <c r="I6229" s="198">
        <f t="shared" si="217"/>
        <v>5</v>
      </c>
    </row>
    <row r="6230" spans="1:9" x14ac:dyDescent="0.3">
      <c r="A6230" s="10">
        <v>43613</v>
      </c>
      <c r="B6230" s="11" t="s">
        <v>203</v>
      </c>
      <c r="C6230" s="11" t="s">
        <v>840</v>
      </c>
      <c r="D6230" s="11" t="s">
        <v>662</v>
      </c>
      <c r="E6230" s="11">
        <v>6807658</v>
      </c>
      <c r="F6230" s="15">
        <f>IF(ISBLANK($D6230),"",IF(ISBLANK($E6230),VLOOKUP($D6230,$J:$K,2,FALSE),VLOOKUP($E6230,'Daycare Packages'!$A:$G,7,FALSE)))</f>
        <v>27</v>
      </c>
      <c r="G6230" s="15"/>
      <c r="H6230" s="15">
        <f t="shared" si="218"/>
        <v>27</v>
      </c>
      <c r="I6230" s="198">
        <f t="shared" si="217"/>
        <v>5</v>
      </c>
    </row>
    <row r="6231" spans="1:9" x14ac:dyDescent="0.3">
      <c r="A6231" s="10">
        <v>43613</v>
      </c>
      <c r="B6231" s="11" t="s">
        <v>751</v>
      </c>
      <c r="C6231" s="11" t="s">
        <v>752</v>
      </c>
      <c r="D6231" s="11" t="s">
        <v>662</v>
      </c>
      <c r="F6231" s="15">
        <f>IF(ISBLANK($D6231),"",IF(ISBLANK($E6231),VLOOKUP($D6231,$J:$K,2,FALSE),VLOOKUP($E6231,'Daycare Packages'!$A:$G,7,FALSE)))</f>
        <v>30</v>
      </c>
      <c r="G6231" s="15"/>
      <c r="H6231" s="15">
        <f t="shared" si="218"/>
        <v>30</v>
      </c>
      <c r="I6231" s="198">
        <f t="shared" si="217"/>
        <v>5</v>
      </c>
    </row>
    <row r="6232" spans="1:9" x14ac:dyDescent="0.3">
      <c r="A6232" s="10">
        <v>43613</v>
      </c>
      <c r="B6232" s="11" t="s">
        <v>1221</v>
      </c>
      <c r="C6232" s="11" t="s">
        <v>1242</v>
      </c>
      <c r="D6232" s="11" t="s">
        <v>662</v>
      </c>
      <c r="E6232" s="11">
        <v>6861908</v>
      </c>
      <c r="F6232" s="15">
        <f>IF(ISBLANK($D6232),"",IF(ISBLANK($E6232),VLOOKUP($D6232,$J:$K,2,FALSE),VLOOKUP($E6232,'Daycare Packages'!$A:$G,7,FALSE)))</f>
        <v>25</v>
      </c>
      <c r="G6232" s="15"/>
      <c r="H6232" s="15">
        <f t="shared" si="218"/>
        <v>25</v>
      </c>
      <c r="I6232" s="198">
        <f t="shared" si="217"/>
        <v>5</v>
      </c>
    </row>
    <row r="6233" spans="1:9" x14ac:dyDescent="0.3">
      <c r="A6233" s="10">
        <v>43613</v>
      </c>
      <c r="B6233" s="11" t="s">
        <v>1311</v>
      </c>
      <c r="C6233" s="11" t="s">
        <v>1312</v>
      </c>
      <c r="D6233" s="11" t="s">
        <v>662</v>
      </c>
      <c r="E6233" s="11">
        <v>6829230</v>
      </c>
      <c r="F6233" s="15">
        <f>IF(ISBLANK($D6233),"",IF(ISBLANK($E6233),VLOOKUP($D6233,$J:$K,2,FALSE),VLOOKUP($E6233,'Daycare Packages'!$A:$G,7,FALSE)))</f>
        <v>23</v>
      </c>
      <c r="G6233" s="15"/>
      <c r="H6233" s="15">
        <f t="shared" si="218"/>
        <v>23</v>
      </c>
      <c r="I6233" s="198">
        <f t="shared" si="217"/>
        <v>5</v>
      </c>
    </row>
    <row r="6234" spans="1:9" x14ac:dyDescent="0.3">
      <c r="A6234" s="10">
        <v>43613</v>
      </c>
      <c r="B6234" s="11" t="s">
        <v>182</v>
      </c>
      <c r="C6234" s="11" t="s">
        <v>685</v>
      </c>
      <c r="D6234" s="11" t="s">
        <v>659</v>
      </c>
      <c r="F6234" s="15">
        <f>IF(ISBLANK($D6234),"",IF(ISBLANK($E6234),VLOOKUP($D6234,$J:$K,2,FALSE),VLOOKUP($E6234,'Daycare Packages'!$A:$G,7,FALSE)))</f>
        <v>20</v>
      </c>
      <c r="G6234" s="15"/>
      <c r="H6234" s="15">
        <f t="shared" si="218"/>
        <v>20</v>
      </c>
      <c r="I6234" s="198">
        <f t="shared" si="217"/>
        <v>5</v>
      </c>
    </row>
    <row r="6235" spans="1:9" x14ac:dyDescent="0.3">
      <c r="A6235" s="10">
        <v>43613</v>
      </c>
      <c r="B6235" s="11" t="s">
        <v>208</v>
      </c>
      <c r="C6235" s="11" t="s">
        <v>507</v>
      </c>
      <c r="D6235" s="11" t="s">
        <v>662</v>
      </c>
      <c r="E6235" s="11">
        <v>6733427</v>
      </c>
      <c r="F6235" s="15">
        <f>IF(ISBLANK($D6235),"",IF(ISBLANK($E6235),VLOOKUP($D6235,$J:$K,2,FALSE),VLOOKUP($E6235,'Daycare Packages'!$A:$G,7,FALSE)))</f>
        <v>22</v>
      </c>
      <c r="G6235" s="15"/>
      <c r="H6235" s="15">
        <f t="shared" si="218"/>
        <v>22</v>
      </c>
      <c r="I6235" s="198">
        <f t="shared" si="217"/>
        <v>5</v>
      </c>
    </row>
    <row r="6236" spans="1:9" x14ac:dyDescent="0.3">
      <c r="A6236" s="10">
        <v>43613</v>
      </c>
      <c r="B6236" s="11" t="s">
        <v>677</v>
      </c>
      <c r="C6236" s="11" t="s">
        <v>678</v>
      </c>
      <c r="D6236" s="11" t="s">
        <v>662</v>
      </c>
      <c r="F6236" s="15">
        <f>IF(ISBLANK($D6236),"",IF(ISBLANK($E6236),VLOOKUP($D6236,$J:$K,2,FALSE),VLOOKUP($E6236,'Daycare Packages'!$A:$G,7,FALSE)))</f>
        <v>30</v>
      </c>
      <c r="G6236" s="15"/>
      <c r="H6236" s="15">
        <f t="shared" si="218"/>
        <v>30</v>
      </c>
      <c r="I6236" s="198">
        <f t="shared" si="217"/>
        <v>5</v>
      </c>
    </row>
    <row r="6237" spans="1:9" x14ac:dyDescent="0.3">
      <c r="A6237" s="10">
        <v>43613</v>
      </c>
      <c r="B6237" s="11" t="s">
        <v>1319</v>
      </c>
      <c r="C6237" s="11" t="s">
        <v>583</v>
      </c>
      <c r="D6237" s="11" t="s">
        <v>662</v>
      </c>
      <c r="F6237" s="15">
        <f>IF(ISBLANK($D6237),"",IF(ISBLANK($E6237),VLOOKUP($D6237,$J:$K,2,FALSE),VLOOKUP($E6237,'Daycare Packages'!$A:$G,7,FALSE)))</f>
        <v>30</v>
      </c>
      <c r="G6237" s="15"/>
      <c r="H6237" s="15">
        <f t="shared" si="218"/>
        <v>30</v>
      </c>
      <c r="I6237" s="198">
        <f t="shared" si="217"/>
        <v>5</v>
      </c>
    </row>
    <row r="6238" spans="1:9" x14ac:dyDescent="0.3">
      <c r="A6238" s="10">
        <v>43613</v>
      </c>
      <c r="B6238" s="11" t="s">
        <v>186</v>
      </c>
      <c r="C6238" s="11" t="s">
        <v>561</v>
      </c>
      <c r="D6238" s="11" t="s">
        <v>662</v>
      </c>
      <c r="E6238" s="11">
        <v>6723146</v>
      </c>
      <c r="F6238" s="15">
        <f>IF(ISBLANK($D6238),"",IF(ISBLANK($E6238),VLOOKUP($D6238,$J:$K,2,FALSE),VLOOKUP($E6238,'Daycare Packages'!$A:$G,7,FALSE)))</f>
        <v>22</v>
      </c>
      <c r="G6238" s="15"/>
      <c r="H6238" s="15">
        <f t="shared" si="218"/>
        <v>22</v>
      </c>
      <c r="I6238" s="198">
        <f t="shared" si="217"/>
        <v>5</v>
      </c>
    </row>
    <row r="6239" spans="1:9" x14ac:dyDescent="0.3">
      <c r="A6239" s="10">
        <v>43613</v>
      </c>
      <c r="B6239" s="11" t="s">
        <v>244</v>
      </c>
      <c r="C6239" s="11" t="s">
        <v>673</v>
      </c>
      <c r="D6239" s="11" t="s">
        <v>662</v>
      </c>
      <c r="F6239" s="15">
        <f>IF(ISBLANK($D6239),"",IF(ISBLANK($E6239),VLOOKUP($D6239,$J:$K,2,FALSE),VLOOKUP($E6239,'Daycare Packages'!$A:$G,7,FALSE)))</f>
        <v>30</v>
      </c>
      <c r="G6239" s="15"/>
      <c r="H6239" s="15">
        <f t="shared" si="218"/>
        <v>30</v>
      </c>
      <c r="I6239" s="198">
        <f t="shared" si="217"/>
        <v>5</v>
      </c>
    </row>
    <row r="6240" spans="1:9" x14ac:dyDescent="0.3">
      <c r="A6240" s="10">
        <v>43613</v>
      </c>
      <c r="B6240" s="11" t="s">
        <v>170</v>
      </c>
      <c r="C6240" s="11" t="s">
        <v>710</v>
      </c>
      <c r="D6240" s="11" t="s">
        <v>662</v>
      </c>
      <c r="E6240" s="11">
        <v>6715199</v>
      </c>
      <c r="F6240" s="15">
        <f>IF(ISBLANK($D6240),"",IF(ISBLANK($E6240),VLOOKUP($D6240,$J:$K,2,FALSE),VLOOKUP($E6240,'Daycare Packages'!$A:$G,7,FALSE)))</f>
        <v>22</v>
      </c>
      <c r="G6240" s="15"/>
      <c r="H6240" s="15">
        <f t="shared" si="218"/>
        <v>22</v>
      </c>
      <c r="I6240" s="198">
        <f t="shared" si="217"/>
        <v>5</v>
      </c>
    </row>
    <row r="6241" spans="1:9" x14ac:dyDescent="0.3">
      <c r="A6241" s="10">
        <v>43613</v>
      </c>
      <c r="B6241" s="11" t="s">
        <v>218</v>
      </c>
      <c r="C6241" s="11" t="s">
        <v>738</v>
      </c>
      <c r="D6241" s="11" t="s">
        <v>662</v>
      </c>
      <c r="E6241" s="11">
        <v>6738002</v>
      </c>
      <c r="F6241" s="15">
        <f>IF(ISBLANK($D6241),"",IF(ISBLANK($E6241),VLOOKUP($D6241,$J:$K,2,FALSE),VLOOKUP($E6241,'Daycare Packages'!$A:$G,7,FALSE)))</f>
        <v>20</v>
      </c>
      <c r="G6241" s="15"/>
      <c r="H6241" s="15">
        <f t="shared" si="218"/>
        <v>20</v>
      </c>
      <c r="I6241" s="198">
        <f t="shared" si="217"/>
        <v>5</v>
      </c>
    </row>
    <row r="6242" spans="1:9" x14ac:dyDescent="0.3">
      <c r="A6242" s="10">
        <v>43613</v>
      </c>
      <c r="B6242" s="11" t="s">
        <v>218</v>
      </c>
      <c r="C6242" s="11" t="s">
        <v>737</v>
      </c>
      <c r="D6242" s="11" t="s">
        <v>662</v>
      </c>
      <c r="E6242" s="11">
        <v>6738002</v>
      </c>
      <c r="F6242" s="15">
        <f>IF(ISBLANK($D6242),"",IF(ISBLANK($E6242),VLOOKUP($D6242,$J:$K,2,FALSE),VLOOKUP($E6242,'Daycare Packages'!$A:$G,7,FALSE)))</f>
        <v>20</v>
      </c>
      <c r="G6242" s="15"/>
      <c r="H6242" s="15">
        <f t="shared" si="218"/>
        <v>20</v>
      </c>
      <c r="I6242" s="198">
        <f t="shared" si="217"/>
        <v>5</v>
      </c>
    </row>
    <row r="6243" spans="1:9" x14ac:dyDescent="0.3">
      <c r="A6243" s="10">
        <v>43613</v>
      </c>
      <c r="B6243" s="11" t="s">
        <v>1483</v>
      </c>
      <c r="C6243" s="11" t="s">
        <v>1484</v>
      </c>
      <c r="D6243" s="11" t="s">
        <v>662</v>
      </c>
      <c r="E6243" s="11">
        <v>6858872</v>
      </c>
      <c r="F6243" s="15">
        <f>IF(ISBLANK($D6243),"",IF(ISBLANK($E6243),VLOOKUP($D6243,$J:$K,2,FALSE),VLOOKUP($E6243,'Daycare Packages'!$A:$G,7,FALSE)))</f>
        <v>27</v>
      </c>
      <c r="G6243" s="15"/>
      <c r="H6243" s="15">
        <f t="shared" si="218"/>
        <v>27</v>
      </c>
      <c r="I6243" s="198">
        <f t="shared" si="217"/>
        <v>5</v>
      </c>
    </row>
    <row r="6244" spans="1:9" x14ac:dyDescent="0.3">
      <c r="A6244" s="10">
        <v>43613</v>
      </c>
      <c r="B6244" s="11" t="s">
        <v>137</v>
      </c>
      <c r="C6244" s="11" t="s">
        <v>693</v>
      </c>
      <c r="D6244" s="11" t="s">
        <v>662</v>
      </c>
      <c r="E6244" s="11">
        <v>6730873</v>
      </c>
      <c r="F6244" s="15">
        <f>IF(ISBLANK($D6244),"",IF(ISBLANK($E6244),VLOOKUP($D6244,$J:$K,2,FALSE),VLOOKUP($E6244,'Daycare Packages'!$A:$G,7,FALSE)))</f>
        <v>22</v>
      </c>
      <c r="G6244" s="15"/>
      <c r="H6244" s="15">
        <f t="shared" si="218"/>
        <v>22</v>
      </c>
      <c r="I6244" s="198">
        <f t="shared" si="217"/>
        <v>5</v>
      </c>
    </row>
    <row r="6245" spans="1:9" x14ac:dyDescent="0.3">
      <c r="A6245" s="10">
        <v>43613</v>
      </c>
      <c r="B6245" s="11" t="s">
        <v>137</v>
      </c>
      <c r="C6245" s="11" t="s">
        <v>678</v>
      </c>
      <c r="D6245" s="11" t="s">
        <v>662</v>
      </c>
      <c r="E6245" s="11">
        <v>6730873</v>
      </c>
      <c r="F6245" s="15">
        <f>IF(ISBLANK($D6245),"",IF(ISBLANK($E6245),VLOOKUP($D6245,$J:$K,2,FALSE),VLOOKUP($E6245,'Daycare Packages'!$A:$G,7,FALSE)))</f>
        <v>22</v>
      </c>
      <c r="G6245" s="15"/>
      <c r="H6245" s="15">
        <f t="shared" si="218"/>
        <v>22</v>
      </c>
      <c r="I6245" s="198">
        <f t="shared" si="217"/>
        <v>5</v>
      </c>
    </row>
    <row r="6246" spans="1:9" x14ac:dyDescent="0.3">
      <c r="A6246" s="10">
        <v>43613</v>
      </c>
      <c r="B6246" s="11" t="s">
        <v>222</v>
      </c>
      <c r="C6246" s="11" t="s">
        <v>229</v>
      </c>
      <c r="D6246" s="11" t="s">
        <v>662</v>
      </c>
      <c r="E6246" s="11">
        <v>6870973</v>
      </c>
      <c r="F6246" s="15">
        <f>IF(ISBLANK($D6246),"",IF(ISBLANK($E6246),VLOOKUP($D6246,$J:$K,2,FALSE),VLOOKUP($E6246,'Daycare Packages'!$A:$G,7,FALSE)))</f>
        <v>27</v>
      </c>
      <c r="G6246" s="15"/>
      <c r="H6246" s="15">
        <f t="shared" si="218"/>
        <v>27</v>
      </c>
      <c r="I6246" s="198">
        <f t="shared" si="217"/>
        <v>5</v>
      </c>
    </row>
    <row r="6247" spans="1:9" x14ac:dyDescent="0.3">
      <c r="A6247" s="10">
        <v>43613</v>
      </c>
      <c r="B6247" s="11" t="s">
        <v>174</v>
      </c>
      <c r="C6247" s="11" t="s">
        <v>432</v>
      </c>
      <c r="D6247" s="11" t="s">
        <v>662</v>
      </c>
      <c r="F6247" s="15">
        <f>IF(ISBLANK($D6247),"",IF(ISBLANK($E6247),VLOOKUP($D6247,$J:$K,2,FALSE),VLOOKUP($E6247,'Daycare Packages'!$A:$G,7,FALSE)))</f>
        <v>30</v>
      </c>
      <c r="G6247" s="15"/>
      <c r="H6247" s="15">
        <f t="shared" si="218"/>
        <v>30</v>
      </c>
      <c r="I6247" s="198">
        <f t="shared" si="217"/>
        <v>5</v>
      </c>
    </row>
    <row r="6248" spans="1:9" x14ac:dyDescent="0.3">
      <c r="A6248" s="10">
        <v>43613</v>
      </c>
      <c r="B6248" s="11" t="s">
        <v>1336</v>
      </c>
      <c r="C6248" s="11" t="s">
        <v>1337</v>
      </c>
      <c r="D6248" s="11" t="s">
        <v>662</v>
      </c>
      <c r="F6248" s="15">
        <f>IF(ISBLANK($D6248),"",IF(ISBLANK($E6248),VLOOKUP($D6248,$J:$K,2,FALSE),VLOOKUP($E6248,'Daycare Packages'!$A:$G,7,FALSE)))</f>
        <v>30</v>
      </c>
      <c r="G6248" s="15"/>
      <c r="H6248" s="15">
        <f t="shared" si="218"/>
        <v>30</v>
      </c>
      <c r="I6248" s="198">
        <f t="shared" si="217"/>
        <v>5</v>
      </c>
    </row>
    <row r="6249" spans="1:9" x14ac:dyDescent="0.3">
      <c r="A6249" s="10">
        <v>43613</v>
      </c>
      <c r="B6249" s="11" t="s">
        <v>159</v>
      </c>
      <c r="C6249" s="11" t="s">
        <v>456</v>
      </c>
      <c r="D6249" s="11" t="s">
        <v>662</v>
      </c>
      <c r="E6249" s="11">
        <v>6737156</v>
      </c>
      <c r="F6249" s="15">
        <f>IF(ISBLANK($D6249),"",IF(ISBLANK($E6249),VLOOKUP($D6249,$J:$K,2,FALSE),VLOOKUP($E6249,'Daycare Packages'!$A:$G,7,FALSE)))</f>
        <v>25</v>
      </c>
      <c r="G6249" s="15"/>
      <c r="H6249" s="15">
        <f t="shared" si="218"/>
        <v>25</v>
      </c>
      <c r="I6249" s="198">
        <f t="shared" si="217"/>
        <v>5</v>
      </c>
    </row>
    <row r="6250" spans="1:9" x14ac:dyDescent="0.3">
      <c r="A6250" s="10">
        <v>43613</v>
      </c>
      <c r="B6250" s="11" t="s">
        <v>146</v>
      </c>
      <c r="C6250" s="11" t="s">
        <v>705</v>
      </c>
      <c r="D6250" s="11" t="s">
        <v>662</v>
      </c>
      <c r="E6250" s="11">
        <v>6690320</v>
      </c>
      <c r="F6250" s="15">
        <f>IF(ISBLANK($D6250),"",IF(ISBLANK($E6250),VLOOKUP($D6250,$J:$K,2,FALSE),VLOOKUP($E6250,'Daycare Packages'!$A:$G,7,FALSE)))</f>
        <v>22</v>
      </c>
      <c r="G6250" s="15"/>
      <c r="H6250" s="15">
        <f t="shared" si="218"/>
        <v>22</v>
      </c>
      <c r="I6250" s="198">
        <f t="shared" si="217"/>
        <v>5</v>
      </c>
    </row>
    <row r="6251" spans="1:9" x14ac:dyDescent="0.3">
      <c r="A6251" s="10">
        <v>43613</v>
      </c>
      <c r="B6251" s="11" t="s">
        <v>141</v>
      </c>
      <c r="C6251" s="11" t="s">
        <v>673</v>
      </c>
      <c r="D6251" s="11" t="s">
        <v>662</v>
      </c>
      <c r="E6251" s="11">
        <v>6866358</v>
      </c>
      <c r="F6251" s="15">
        <f>IF(ISBLANK($D6251),"",IF(ISBLANK($E6251),VLOOKUP($D6251,$J:$K,2,FALSE),VLOOKUP($E6251,'Daycare Packages'!$A:$G,7,FALSE)))</f>
        <v>26</v>
      </c>
      <c r="G6251" s="15"/>
      <c r="H6251" s="15">
        <f t="shared" si="218"/>
        <v>26</v>
      </c>
      <c r="I6251" s="198">
        <f t="shared" si="217"/>
        <v>5</v>
      </c>
    </row>
    <row r="6252" spans="1:9" x14ac:dyDescent="0.3">
      <c r="A6252" s="10">
        <v>43613</v>
      </c>
      <c r="B6252" s="11" t="s">
        <v>140</v>
      </c>
      <c r="C6252" s="11" t="s">
        <v>475</v>
      </c>
      <c r="D6252" s="11" t="s">
        <v>662</v>
      </c>
      <c r="E6252" s="11">
        <v>6849607</v>
      </c>
      <c r="F6252" s="15">
        <f>IF(ISBLANK($D6252),"",IF(ISBLANK($E6252),VLOOKUP($D6252,$J:$K,2,FALSE),VLOOKUP($E6252,'Daycare Packages'!$A:$G,7,FALSE)))</f>
        <v>26</v>
      </c>
      <c r="G6252" s="15"/>
      <c r="H6252" s="15">
        <f t="shared" si="218"/>
        <v>26</v>
      </c>
      <c r="I6252" s="198">
        <f t="shared" si="217"/>
        <v>5</v>
      </c>
    </row>
    <row r="6253" spans="1:9" x14ac:dyDescent="0.3">
      <c r="A6253" s="10">
        <v>43613</v>
      </c>
      <c r="B6253" s="11" t="s">
        <v>196</v>
      </c>
      <c r="C6253" s="11" t="s">
        <v>432</v>
      </c>
      <c r="D6253" s="11" t="s">
        <v>662</v>
      </c>
      <c r="E6253" s="11">
        <v>6843216</v>
      </c>
      <c r="F6253" s="15">
        <f>IF(ISBLANK($D6253),"",IF(ISBLANK($E6253),VLOOKUP($D6253,$J:$K,2,FALSE),VLOOKUP($E6253,'Daycare Packages'!$A:$G,7,FALSE)))</f>
        <v>25</v>
      </c>
      <c r="G6253" s="15"/>
      <c r="H6253" s="15">
        <f t="shared" si="218"/>
        <v>25</v>
      </c>
      <c r="I6253" s="198">
        <f t="shared" si="217"/>
        <v>5</v>
      </c>
    </row>
    <row r="6254" spans="1:9" x14ac:dyDescent="0.3">
      <c r="A6254" s="10">
        <v>43613</v>
      </c>
      <c r="B6254" s="11" t="s">
        <v>212</v>
      </c>
      <c r="C6254" s="11" t="s">
        <v>707</v>
      </c>
      <c r="D6254" s="11" t="s">
        <v>662</v>
      </c>
      <c r="F6254" s="15">
        <f>IF(ISBLANK($D6254),"",IF(ISBLANK($E6254),VLOOKUP($D6254,$J:$K,2,FALSE),VLOOKUP($E6254,'Daycare Packages'!$A:$G,7,FALSE)))</f>
        <v>30</v>
      </c>
      <c r="G6254" s="15"/>
      <c r="H6254" s="15">
        <f t="shared" si="218"/>
        <v>30</v>
      </c>
      <c r="I6254" s="198">
        <f t="shared" si="217"/>
        <v>5</v>
      </c>
    </row>
    <row r="6255" spans="1:9" x14ac:dyDescent="0.3">
      <c r="A6255" s="10">
        <v>43613</v>
      </c>
      <c r="B6255" s="11" t="s">
        <v>216</v>
      </c>
      <c r="C6255" s="11" t="s">
        <v>448</v>
      </c>
      <c r="D6255" s="11" t="s">
        <v>662</v>
      </c>
      <c r="E6255" s="11">
        <v>6850281</v>
      </c>
      <c r="F6255" s="15">
        <f>IF(ISBLANK($D6255),"",IF(ISBLANK($E6255),VLOOKUP($D6255,$J:$K,2,FALSE),VLOOKUP($E6255,'Daycare Packages'!$A:$G,7,FALSE)))</f>
        <v>27</v>
      </c>
      <c r="G6255" s="15"/>
      <c r="H6255" s="15">
        <f t="shared" si="218"/>
        <v>27</v>
      </c>
      <c r="I6255" s="198">
        <f t="shared" si="217"/>
        <v>5</v>
      </c>
    </row>
    <row r="6256" spans="1:9" x14ac:dyDescent="0.3">
      <c r="A6256" s="10">
        <v>43613</v>
      </c>
      <c r="B6256" s="11" t="s">
        <v>161</v>
      </c>
      <c r="C6256" s="11" t="s">
        <v>832</v>
      </c>
      <c r="D6256" s="11" t="s">
        <v>662</v>
      </c>
      <c r="E6256" s="11">
        <v>6825087</v>
      </c>
      <c r="F6256" s="15">
        <f>IF(ISBLANK($D6256),"",IF(ISBLANK($E6256),VLOOKUP($D6256,$J:$K,2,FALSE),VLOOKUP($E6256,'Daycare Packages'!$A:$G,7,FALSE)))</f>
        <v>27</v>
      </c>
      <c r="G6256" s="15"/>
      <c r="H6256" s="15">
        <f t="shared" si="218"/>
        <v>27</v>
      </c>
      <c r="I6256" s="198">
        <f t="shared" si="217"/>
        <v>5</v>
      </c>
    </row>
    <row r="6257" spans="1:9" x14ac:dyDescent="0.3">
      <c r="A6257" s="10">
        <v>43613</v>
      </c>
      <c r="B6257" s="11" t="s">
        <v>318</v>
      </c>
      <c r="C6257" s="11" t="s">
        <v>723</v>
      </c>
      <c r="D6257" s="11" t="s">
        <v>662</v>
      </c>
      <c r="F6257" s="15">
        <f>IF(ISBLANK($D6257),"",IF(ISBLANK($E6257),VLOOKUP($D6257,$J:$K,2,FALSE),VLOOKUP($E6257,'Daycare Packages'!$A:$G,7,FALSE)))</f>
        <v>30</v>
      </c>
      <c r="G6257" s="15"/>
      <c r="H6257" s="15">
        <f t="shared" si="218"/>
        <v>30</v>
      </c>
      <c r="I6257" s="198">
        <f t="shared" si="217"/>
        <v>5</v>
      </c>
    </row>
    <row r="6258" spans="1:9" x14ac:dyDescent="0.3">
      <c r="A6258" s="10">
        <v>43613</v>
      </c>
      <c r="B6258" s="11" t="s">
        <v>922</v>
      </c>
      <c r="C6258" s="11" t="s">
        <v>456</v>
      </c>
      <c r="D6258" s="11" t="s">
        <v>662</v>
      </c>
      <c r="E6258" s="11">
        <v>6683718</v>
      </c>
      <c r="F6258" s="15">
        <f>IF(ISBLANK($D6258),"",IF(ISBLANK($E6258),VLOOKUP($D6258,$J:$K,2,FALSE),VLOOKUP($E6258,'Daycare Packages'!$A:$G,7,FALSE)))</f>
        <v>24</v>
      </c>
      <c r="G6258" s="15"/>
      <c r="H6258" s="15">
        <f t="shared" si="218"/>
        <v>24</v>
      </c>
      <c r="I6258" s="198">
        <f t="shared" si="217"/>
        <v>5</v>
      </c>
    </row>
    <row r="6259" spans="1:9" x14ac:dyDescent="0.3">
      <c r="A6259" s="10">
        <v>43613</v>
      </c>
      <c r="B6259" s="11" t="s">
        <v>188</v>
      </c>
      <c r="C6259" s="11" t="s">
        <v>911</v>
      </c>
      <c r="D6259" s="11" t="s">
        <v>662</v>
      </c>
      <c r="E6259" s="11">
        <v>6725232</v>
      </c>
      <c r="F6259" s="15">
        <f>IF(ISBLANK($D6259),"",IF(ISBLANK($E6259),VLOOKUP($D6259,$J:$K,2,FALSE),VLOOKUP($E6259,'Daycare Packages'!$A:$G,7,FALSE)))</f>
        <v>25</v>
      </c>
      <c r="G6259" s="15"/>
      <c r="H6259" s="15">
        <f t="shared" si="218"/>
        <v>25</v>
      </c>
      <c r="I6259" s="198">
        <f t="shared" si="217"/>
        <v>5</v>
      </c>
    </row>
    <row r="6260" spans="1:9" x14ac:dyDescent="0.3">
      <c r="A6260" s="10">
        <v>43613</v>
      </c>
      <c r="B6260" s="11" t="s">
        <v>849</v>
      </c>
      <c r="C6260" s="11" t="s">
        <v>1595</v>
      </c>
      <c r="D6260" s="11" t="s">
        <v>662</v>
      </c>
      <c r="F6260" s="15">
        <f>IF(ISBLANK($D6260),"",IF(ISBLANK($E6260),VLOOKUP($D6260,$J:$K,2,FALSE),VLOOKUP($E6260,'Daycare Packages'!$A:$G,7,FALSE)))</f>
        <v>30</v>
      </c>
      <c r="G6260" s="15"/>
      <c r="H6260" s="15">
        <f t="shared" si="218"/>
        <v>30</v>
      </c>
      <c r="I6260" s="198">
        <f t="shared" si="217"/>
        <v>5</v>
      </c>
    </row>
    <row r="6261" spans="1:9" x14ac:dyDescent="0.3">
      <c r="A6261" s="10">
        <v>43613</v>
      </c>
      <c r="B6261" s="11" t="s">
        <v>230</v>
      </c>
      <c r="C6261" s="11" t="s">
        <v>493</v>
      </c>
      <c r="D6261" s="11" t="s">
        <v>662</v>
      </c>
      <c r="E6261" s="11">
        <v>6852495</v>
      </c>
      <c r="F6261" s="15">
        <f>IF(ISBLANK($D6261),"",IF(ISBLANK($E6261),VLOOKUP($D6261,$J:$K,2,FALSE),VLOOKUP($E6261,'Daycare Packages'!$A:$G,7,FALSE)))</f>
        <v>27</v>
      </c>
      <c r="G6261" s="15"/>
      <c r="H6261" s="15">
        <f t="shared" si="218"/>
        <v>27</v>
      </c>
      <c r="I6261" s="198">
        <f t="shared" si="217"/>
        <v>5</v>
      </c>
    </row>
    <row r="6262" spans="1:9" x14ac:dyDescent="0.3">
      <c r="A6262" s="10">
        <v>43613</v>
      </c>
      <c r="B6262" s="11" t="s">
        <v>147</v>
      </c>
      <c r="C6262" s="11" t="s">
        <v>796</v>
      </c>
      <c r="D6262" s="11" t="s">
        <v>662</v>
      </c>
      <c r="E6262" s="11">
        <v>6814069</v>
      </c>
      <c r="F6262" s="15">
        <f>IF(ISBLANK($D6262),"",IF(ISBLANK($E6262),VLOOKUP($D6262,$J:$K,2,FALSE),VLOOKUP($E6262,'Daycare Packages'!$A:$G,7,FALSE)))</f>
        <v>23</v>
      </c>
      <c r="G6262" s="15"/>
      <c r="H6262" s="15">
        <f t="shared" si="218"/>
        <v>23</v>
      </c>
      <c r="I6262" s="198">
        <f t="shared" si="217"/>
        <v>5</v>
      </c>
    </row>
    <row r="6263" spans="1:9" x14ac:dyDescent="0.3">
      <c r="A6263" s="10">
        <v>43613</v>
      </c>
      <c r="B6263" s="11" t="s">
        <v>703</v>
      </c>
      <c r="C6263" s="11" t="s">
        <v>704</v>
      </c>
      <c r="D6263" s="11" t="s">
        <v>662</v>
      </c>
      <c r="F6263" s="15">
        <f>IF(ISBLANK($D6263),"",IF(ISBLANK($E6263),VLOOKUP($D6263,$J:$K,2,FALSE),VLOOKUP($E6263,'Daycare Packages'!$A:$G,7,FALSE)))</f>
        <v>30</v>
      </c>
      <c r="G6263" s="15"/>
      <c r="H6263" s="15">
        <f t="shared" si="218"/>
        <v>30</v>
      </c>
      <c r="I6263" s="198">
        <f t="shared" si="217"/>
        <v>5</v>
      </c>
    </row>
    <row r="6264" spans="1:9" x14ac:dyDescent="0.3">
      <c r="A6264" s="10">
        <v>43613</v>
      </c>
      <c r="B6264" s="11" t="s">
        <v>760</v>
      </c>
      <c r="C6264" s="11" t="s">
        <v>761</v>
      </c>
      <c r="D6264" s="11" t="s">
        <v>662</v>
      </c>
      <c r="F6264" s="15">
        <f>IF(ISBLANK($D6264),"",IF(ISBLANK($E6264),VLOOKUP($D6264,$J:$K,2,FALSE),VLOOKUP($E6264,'Daycare Packages'!$A:$G,7,FALSE)))</f>
        <v>30</v>
      </c>
      <c r="G6264" s="15"/>
      <c r="H6264" s="15">
        <f t="shared" si="218"/>
        <v>30</v>
      </c>
      <c r="I6264" s="198">
        <f t="shared" si="217"/>
        <v>5</v>
      </c>
    </row>
    <row r="6265" spans="1:9" x14ac:dyDescent="0.3">
      <c r="A6265" s="10">
        <v>43613</v>
      </c>
      <c r="B6265" s="11" t="s">
        <v>1317</v>
      </c>
      <c r="C6265" s="11" t="s">
        <v>442</v>
      </c>
      <c r="D6265" s="11" t="s">
        <v>662</v>
      </c>
      <c r="E6265" s="11">
        <v>6837059</v>
      </c>
      <c r="F6265" s="15">
        <f>IF(ISBLANK($D6265),"",IF(ISBLANK($E6265),VLOOKUP($D6265,$J:$K,2,FALSE),VLOOKUP($E6265,'Daycare Packages'!$A:$G,7,FALSE)))</f>
        <v>25</v>
      </c>
      <c r="G6265" s="15"/>
      <c r="H6265" s="15">
        <f t="shared" si="218"/>
        <v>25</v>
      </c>
      <c r="I6265" s="198">
        <f t="shared" si="217"/>
        <v>5</v>
      </c>
    </row>
    <row r="6266" spans="1:9" x14ac:dyDescent="0.3">
      <c r="A6266" s="10">
        <v>43613</v>
      </c>
      <c r="B6266" s="11" t="s">
        <v>663</v>
      </c>
      <c r="C6266" s="11" t="s">
        <v>665</v>
      </c>
      <c r="D6266" s="11" t="s">
        <v>662</v>
      </c>
      <c r="F6266" s="15">
        <f>IF(ISBLANK($D6266),"",IF(ISBLANK($E6266),VLOOKUP($D6266,$J:$K,2,FALSE),VLOOKUP($E6266,'Daycare Packages'!$A:$G,7,FALSE)))</f>
        <v>30</v>
      </c>
      <c r="G6266" s="15"/>
      <c r="H6266" s="15">
        <f t="shared" si="218"/>
        <v>30</v>
      </c>
      <c r="I6266" s="198">
        <f t="shared" si="217"/>
        <v>5</v>
      </c>
    </row>
    <row r="6267" spans="1:9" x14ac:dyDescent="0.3">
      <c r="A6267" s="10">
        <v>43613</v>
      </c>
      <c r="B6267" s="11" t="s">
        <v>663</v>
      </c>
      <c r="C6267" s="11" t="s">
        <v>664</v>
      </c>
      <c r="D6267" s="11" t="s">
        <v>662</v>
      </c>
      <c r="F6267" s="15">
        <f>IF(ISBLANK($D6267),"",IF(ISBLANK($E6267),VLOOKUP($D6267,$J:$K,2,FALSE),VLOOKUP($E6267,'Daycare Packages'!$A:$G,7,FALSE)))</f>
        <v>30</v>
      </c>
      <c r="G6267" s="15"/>
      <c r="H6267" s="15">
        <f t="shared" si="218"/>
        <v>30</v>
      </c>
      <c r="I6267" s="198">
        <f t="shared" si="217"/>
        <v>5</v>
      </c>
    </row>
    <row r="6268" spans="1:9" x14ac:dyDescent="0.3">
      <c r="A6268" s="10">
        <v>43613</v>
      </c>
      <c r="B6268" s="11" t="s">
        <v>688</v>
      </c>
      <c r="C6268" s="11" t="s">
        <v>689</v>
      </c>
      <c r="D6268" s="11" t="s">
        <v>662</v>
      </c>
      <c r="F6268" s="15">
        <f>IF(ISBLANK($D6268),"",IF(ISBLANK($E6268),VLOOKUP($D6268,$J:$K,2,FALSE),VLOOKUP($E6268,'Daycare Packages'!$A:$G,7,FALSE)))</f>
        <v>30</v>
      </c>
      <c r="G6268" s="15"/>
      <c r="H6268" s="15">
        <f t="shared" si="218"/>
        <v>30</v>
      </c>
      <c r="I6268" s="198">
        <f t="shared" si="217"/>
        <v>5</v>
      </c>
    </row>
    <row r="6269" spans="1:9" x14ac:dyDescent="0.3">
      <c r="A6269" s="10">
        <v>43613</v>
      </c>
      <c r="B6269" s="11" t="s">
        <v>843</v>
      </c>
      <c r="C6269" s="11" t="s">
        <v>844</v>
      </c>
      <c r="D6269" s="11" t="s">
        <v>662</v>
      </c>
      <c r="E6269" s="11">
        <v>6846368</v>
      </c>
      <c r="F6269" s="15">
        <f>IF(ISBLANK($D6269),"",IF(ISBLANK($E6269),VLOOKUP($D6269,$J:$K,2,FALSE),VLOOKUP($E6269,'Daycare Packages'!$A:$G,7,FALSE)))</f>
        <v>23</v>
      </c>
      <c r="G6269" s="15"/>
      <c r="H6269" s="15">
        <f t="shared" si="218"/>
        <v>23</v>
      </c>
      <c r="I6269" s="198">
        <f t="shared" si="217"/>
        <v>5</v>
      </c>
    </row>
    <row r="6270" spans="1:9" x14ac:dyDescent="0.3">
      <c r="A6270" s="10">
        <v>43613</v>
      </c>
      <c r="B6270" s="11" t="s">
        <v>947</v>
      </c>
      <c r="C6270" s="11" t="s">
        <v>948</v>
      </c>
      <c r="D6270" s="11" t="s">
        <v>662</v>
      </c>
      <c r="E6270" s="11">
        <v>6808250</v>
      </c>
      <c r="F6270" s="15">
        <f>IF(ISBLANK($D6270),"",IF(ISBLANK($E6270),VLOOKUP($D6270,$J:$K,2,FALSE),VLOOKUP($E6270,'Daycare Packages'!$A:$G,7,FALSE)))</f>
        <v>27</v>
      </c>
      <c r="G6270" s="15"/>
      <c r="H6270" s="15">
        <f t="shared" si="218"/>
        <v>27</v>
      </c>
      <c r="I6270" s="198">
        <f t="shared" si="217"/>
        <v>5</v>
      </c>
    </row>
    <row r="6271" spans="1:9" x14ac:dyDescent="0.3">
      <c r="A6271" s="10">
        <v>43613</v>
      </c>
      <c r="B6271" s="11" t="s">
        <v>127</v>
      </c>
      <c r="C6271" s="11" t="s">
        <v>715</v>
      </c>
      <c r="D6271" s="11" t="s">
        <v>662</v>
      </c>
      <c r="E6271" s="11">
        <v>6865974</v>
      </c>
      <c r="F6271" s="15">
        <f>IF(ISBLANK($D6271),"",IF(ISBLANK($E6271),VLOOKUP($D6271,$J:$K,2,FALSE),VLOOKUP($E6271,'Daycare Packages'!$A:$G,7,FALSE)))</f>
        <v>23</v>
      </c>
      <c r="G6271" s="15"/>
      <c r="H6271" s="15">
        <f t="shared" si="218"/>
        <v>23</v>
      </c>
      <c r="I6271" s="198">
        <f t="shared" si="217"/>
        <v>5</v>
      </c>
    </row>
    <row r="6272" spans="1:9" x14ac:dyDescent="0.3">
      <c r="A6272" s="10">
        <v>43613</v>
      </c>
      <c r="B6272" s="11" t="s">
        <v>713</v>
      </c>
      <c r="C6272" s="11" t="s">
        <v>1596</v>
      </c>
      <c r="D6272" s="11" t="s">
        <v>662</v>
      </c>
      <c r="F6272" s="15">
        <f>IF(ISBLANK($D6272),"",IF(ISBLANK($E6272),VLOOKUP($D6272,$J:$K,2,FALSE),VLOOKUP($E6272,'Daycare Packages'!$A:$G,7,FALSE)))</f>
        <v>30</v>
      </c>
      <c r="G6272" s="15"/>
      <c r="H6272" s="15">
        <f t="shared" si="218"/>
        <v>30</v>
      </c>
      <c r="I6272" s="198">
        <f t="shared" si="217"/>
        <v>5</v>
      </c>
    </row>
    <row r="6273" spans="1:9" x14ac:dyDescent="0.3">
      <c r="A6273" s="10">
        <v>43613</v>
      </c>
      <c r="B6273" s="11" t="s">
        <v>799</v>
      </c>
      <c r="C6273" s="11" t="s">
        <v>800</v>
      </c>
      <c r="D6273" s="11" t="s">
        <v>662</v>
      </c>
      <c r="F6273" s="15">
        <f>IF(ISBLANK($D6273),"",IF(ISBLANK($E6273),VLOOKUP($D6273,$J:$K,2,FALSE),VLOOKUP($E6273,'Daycare Packages'!$A:$G,7,FALSE)))</f>
        <v>30</v>
      </c>
      <c r="G6273" s="15"/>
      <c r="H6273" s="15">
        <f t="shared" si="218"/>
        <v>30</v>
      </c>
      <c r="I6273" s="198">
        <f t="shared" si="217"/>
        <v>5</v>
      </c>
    </row>
    <row r="6274" spans="1:9" x14ac:dyDescent="0.3">
      <c r="A6274" s="55">
        <v>43613</v>
      </c>
      <c r="B6274" s="56" t="s">
        <v>114</v>
      </c>
      <c r="C6274" s="56" t="s">
        <v>1597</v>
      </c>
      <c r="D6274" s="56" t="s">
        <v>662</v>
      </c>
      <c r="E6274" s="56">
        <v>6735275</v>
      </c>
      <c r="F6274" s="59">
        <f>IF(ISBLANK($D6274),"",IF(ISBLANK($E6274),VLOOKUP($D6274,$J:$K,2,FALSE),VLOOKUP($E6274,'Daycare Packages'!$A:$G,7,FALSE)))</f>
        <v>22</v>
      </c>
      <c r="G6274" s="59"/>
      <c r="H6274" s="59">
        <f t="shared" si="218"/>
        <v>22</v>
      </c>
      <c r="I6274" s="198">
        <f t="shared" si="217"/>
        <v>5</v>
      </c>
    </row>
    <row r="6275" spans="1:9" x14ac:dyDescent="0.3">
      <c r="A6275" s="10">
        <v>43614</v>
      </c>
      <c r="B6275" s="11" t="s">
        <v>1600</v>
      </c>
      <c r="C6275" s="11" t="s">
        <v>1601</v>
      </c>
      <c r="D6275" s="11" t="s">
        <v>671</v>
      </c>
      <c r="F6275" s="15">
        <f>IF(ISBLANK($D6275),"",IF(ISBLANK($E6275),VLOOKUP($D6275,$J:$K,2,FALSE),VLOOKUP($E6275,'Daycare Packages'!$A:$G,7,FALSE)))</f>
        <v>0</v>
      </c>
      <c r="G6275" s="15"/>
      <c r="H6275" s="15">
        <f t="shared" si="218"/>
        <v>0</v>
      </c>
      <c r="I6275" s="198">
        <f t="shared" ref="I6275:I6338" si="219">IF(A6275="",0,MONTH(A6275))</f>
        <v>5</v>
      </c>
    </row>
    <row r="6276" spans="1:9" x14ac:dyDescent="0.3">
      <c r="A6276" s="10">
        <v>43614</v>
      </c>
      <c r="B6276" s="11" t="s">
        <v>131</v>
      </c>
      <c r="C6276" s="11" t="s">
        <v>553</v>
      </c>
      <c r="D6276" s="11" t="s">
        <v>662</v>
      </c>
      <c r="E6276" s="11">
        <v>6730496</v>
      </c>
      <c r="F6276" s="15">
        <f>IF(ISBLANK($D6276),"",IF(ISBLANK($E6276),VLOOKUP($D6276,$J:$K,2,FALSE),VLOOKUP($E6276,'Daycare Packages'!$A:$G,7,FALSE)))</f>
        <v>16</v>
      </c>
      <c r="G6276" s="15"/>
      <c r="H6276" s="15">
        <f t="shared" si="218"/>
        <v>16</v>
      </c>
      <c r="I6276" s="198">
        <f t="shared" si="219"/>
        <v>5</v>
      </c>
    </row>
    <row r="6277" spans="1:9" x14ac:dyDescent="0.3">
      <c r="A6277" s="10">
        <v>43614</v>
      </c>
      <c r="B6277" s="11" t="s">
        <v>152</v>
      </c>
      <c r="C6277" s="11" t="s">
        <v>679</v>
      </c>
      <c r="D6277" s="11" t="s">
        <v>662</v>
      </c>
      <c r="E6277" s="11">
        <v>6804823</v>
      </c>
      <c r="F6277" s="15">
        <f>IF(ISBLANK($D6277),"",IF(ISBLANK($E6277),VLOOKUP($D6277,$J:$K,2,FALSE),VLOOKUP($E6277,'Daycare Packages'!$A:$G,7,FALSE)))</f>
        <v>23</v>
      </c>
      <c r="G6277" s="15"/>
      <c r="H6277" s="15">
        <f t="shared" si="218"/>
        <v>23</v>
      </c>
      <c r="I6277" s="198">
        <f t="shared" si="219"/>
        <v>5</v>
      </c>
    </row>
    <row r="6278" spans="1:9" x14ac:dyDescent="0.3">
      <c r="A6278" s="10">
        <v>43614</v>
      </c>
      <c r="B6278" s="11" t="s">
        <v>1602</v>
      </c>
      <c r="C6278" s="11" t="s">
        <v>1603</v>
      </c>
      <c r="D6278" s="11" t="s">
        <v>671</v>
      </c>
      <c r="F6278" s="15">
        <f>IF(ISBLANK($D6278),"",IF(ISBLANK($E6278),VLOOKUP($D6278,$J:$K,2,FALSE),VLOOKUP($E6278,'Daycare Packages'!$A:$G,7,FALSE)))</f>
        <v>0</v>
      </c>
      <c r="G6278" s="15"/>
      <c r="H6278" s="15">
        <f t="shared" si="218"/>
        <v>0</v>
      </c>
      <c r="I6278" s="198">
        <f t="shared" si="219"/>
        <v>5</v>
      </c>
    </row>
    <row r="6279" spans="1:9" x14ac:dyDescent="0.3">
      <c r="A6279" s="10">
        <v>43614</v>
      </c>
      <c r="B6279" s="11" t="s">
        <v>1602</v>
      </c>
      <c r="C6279" s="11" t="s">
        <v>461</v>
      </c>
      <c r="D6279" s="11" t="s">
        <v>671</v>
      </c>
      <c r="F6279" s="15">
        <f>IF(ISBLANK($D6279),"",IF(ISBLANK($E6279),VLOOKUP($D6279,$J:$K,2,FALSE),VLOOKUP($E6279,'Daycare Packages'!$A:$G,7,FALSE)))</f>
        <v>0</v>
      </c>
      <c r="G6279" s="15"/>
      <c r="H6279" s="15">
        <f t="shared" si="218"/>
        <v>0</v>
      </c>
      <c r="I6279" s="198">
        <f t="shared" si="219"/>
        <v>5</v>
      </c>
    </row>
    <row r="6280" spans="1:9" x14ac:dyDescent="0.3">
      <c r="A6280" s="10">
        <v>43614</v>
      </c>
      <c r="B6280" s="11" t="s">
        <v>190</v>
      </c>
      <c r="C6280" s="11" t="s">
        <v>718</v>
      </c>
      <c r="D6280" s="11" t="s">
        <v>659</v>
      </c>
      <c r="F6280" s="15">
        <f>IF(ISBLANK($D6280),"",IF(ISBLANK($E6280),VLOOKUP($D6280,$J:$K,2,FALSE),VLOOKUP($E6280,'Daycare Packages'!$A:$G,7,FALSE)))</f>
        <v>20</v>
      </c>
      <c r="G6280" s="15"/>
      <c r="H6280" s="15">
        <f t="shared" si="218"/>
        <v>20</v>
      </c>
      <c r="I6280" s="198">
        <f t="shared" si="219"/>
        <v>5</v>
      </c>
    </row>
    <row r="6281" spans="1:9" x14ac:dyDescent="0.3">
      <c r="A6281" s="10">
        <v>43614</v>
      </c>
      <c r="B6281" s="11" t="s">
        <v>124</v>
      </c>
      <c r="C6281" s="11" t="s">
        <v>402</v>
      </c>
      <c r="D6281" s="11" t="s">
        <v>659</v>
      </c>
      <c r="E6281" s="11">
        <v>6648370</v>
      </c>
      <c r="F6281" s="15">
        <f>IF(ISBLANK($D6281),"",IF(ISBLANK($E6281),VLOOKUP($D6281,$J:$K,2,FALSE),VLOOKUP($E6281,'Daycare Packages'!$A:$G,7,FALSE)))</f>
        <v>16</v>
      </c>
      <c r="G6281" s="15"/>
      <c r="H6281" s="15">
        <f t="shared" si="218"/>
        <v>16</v>
      </c>
      <c r="I6281" s="198">
        <f t="shared" si="219"/>
        <v>5</v>
      </c>
    </row>
    <row r="6282" spans="1:9" x14ac:dyDescent="0.3">
      <c r="A6282" s="10">
        <v>43614</v>
      </c>
      <c r="B6282" s="11" t="s">
        <v>1165</v>
      </c>
      <c r="C6282" s="11" t="s">
        <v>1166</v>
      </c>
      <c r="D6282" s="11" t="s">
        <v>659</v>
      </c>
      <c r="E6282" s="11">
        <v>6860818</v>
      </c>
      <c r="F6282" s="15">
        <f>IF(ISBLANK($D6282),"",IF(ISBLANK($E6282),VLOOKUP($D6282,$J:$K,2,FALSE),VLOOKUP($E6282,'Daycare Packages'!$A:$G,7,FALSE)))</f>
        <v>18</v>
      </c>
      <c r="G6282" s="15"/>
      <c r="H6282" s="15">
        <f t="shared" ref="H6282:H6346" si="220">IF(ISBLANK(D6282),"",SUM(F6282:G6282))</f>
        <v>18</v>
      </c>
      <c r="I6282" s="198">
        <f t="shared" si="219"/>
        <v>5</v>
      </c>
    </row>
    <row r="6283" spans="1:9" x14ac:dyDescent="0.3">
      <c r="A6283" s="10">
        <v>43614</v>
      </c>
      <c r="B6283" s="11" t="s">
        <v>749</v>
      </c>
      <c r="C6283" s="11" t="s">
        <v>750</v>
      </c>
      <c r="D6283" s="11" t="s">
        <v>659</v>
      </c>
      <c r="F6283" s="15">
        <f>IF(ISBLANK($D6283),"",IF(ISBLANK($E6283),VLOOKUP($D6283,$J:$K,2,FALSE),VLOOKUP($E6283,'Daycare Packages'!$A:$G,7,FALSE)))</f>
        <v>20</v>
      </c>
      <c r="G6283" s="15"/>
      <c r="H6283" s="15">
        <f t="shared" si="220"/>
        <v>20</v>
      </c>
      <c r="I6283" s="198">
        <f t="shared" si="219"/>
        <v>5</v>
      </c>
    </row>
    <row r="6284" spans="1:9" x14ac:dyDescent="0.3">
      <c r="A6284" s="10">
        <v>43614</v>
      </c>
      <c r="B6284" s="11" t="s">
        <v>185</v>
      </c>
      <c r="C6284" s="11" t="s">
        <v>670</v>
      </c>
      <c r="D6284" s="11" t="s">
        <v>662</v>
      </c>
      <c r="E6284" s="11">
        <v>6780814</v>
      </c>
      <c r="F6284" s="15">
        <f>IF(ISBLANK($D6284),"",IF(ISBLANK($E6284),VLOOKUP($D6284,$J:$K,2,FALSE),VLOOKUP($E6284,'Daycare Packages'!$A:$G,7,FALSE)))</f>
        <v>27</v>
      </c>
      <c r="G6284" s="15"/>
      <c r="H6284" s="15">
        <f t="shared" si="220"/>
        <v>27</v>
      </c>
      <c r="I6284" s="198">
        <f t="shared" si="219"/>
        <v>5</v>
      </c>
    </row>
    <row r="6285" spans="1:9" x14ac:dyDescent="0.3">
      <c r="A6285" s="10">
        <v>43614</v>
      </c>
      <c r="B6285" s="11" t="s">
        <v>626</v>
      </c>
      <c r="C6285" s="11" t="s">
        <v>627</v>
      </c>
      <c r="D6285" s="11" t="s">
        <v>659</v>
      </c>
      <c r="F6285" s="15">
        <f>IF(ISBLANK($D6285),"",IF(ISBLANK($E6285),VLOOKUP($D6285,$J:$K,2,FALSE),VLOOKUP($E6285,'Daycare Packages'!$A:$G,7,FALSE)))</f>
        <v>20</v>
      </c>
      <c r="G6285" s="15"/>
      <c r="H6285" s="15">
        <f t="shared" si="220"/>
        <v>20</v>
      </c>
      <c r="I6285" s="198">
        <f t="shared" si="219"/>
        <v>5</v>
      </c>
    </row>
    <row r="6286" spans="1:9" x14ac:dyDescent="0.3">
      <c r="A6286" s="10">
        <v>43614</v>
      </c>
      <c r="B6286" s="11" t="s">
        <v>1311</v>
      </c>
      <c r="C6286" s="11" t="s">
        <v>1604</v>
      </c>
      <c r="D6286" s="11" t="s">
        <v>662</v>
      </c>
      <c r="E6286" s="11">
        <v>6829230</v>
      </c>
      <c r="F6286" s="15">
        <f>IF(ISBLANK($D6286),"",IF(ISBLANK($E6286),VLOOKUP($D6286,$J:$K,2,FALSE),VLOOKUP($E6286,'Daycare Packages'!$A:$G,7,FALSE)))</f>
        <v>23</v>
      </c>
      <c r="G6286" s="15"/>
      <c r="H6286" s="15">
        <f t="shared" si="220"/>
        <v>23</v>
      </c>
      <c r="I6286" s="198">
        <f t="shared" si="219"/>
        <v>5</v>
      </c>
    </row>
    <row r="6287" spans="1:9" x14ac:dyDescent="0.3">
      <c r="A6287" s="10">
        <v>43614</v>
      </c>
      <c r="B6287" s="11" t="s">
        <v>1465</v>
      </c>
      <c r="C6287" s="11" t="s">
        <v>910</v>
      </c>
      <c r="D6287" s="11" t="s">
        <v>662</v>
      </c>
      <c r="F6287" s="15">
        <f>IF(ISBLANK($D6287),"",IF(ISBLANK($E6287),VLOOKUP($D6287,$J:$K,2,FALSE),VLOOKUP($E6287,'Daycare Packages'!$A:$G,7,FALSE)))</f>
        <v>30</v>
      </c>
      <c r="G6287" s="15"/>
      <c r="H6287" s="15">
        <f t="shared" si="220"/>
        <v>30</v>
      </c>
      <c r="I6287" s="198">
        <f t="shared" si="219"/>
        <v>5</v>
      </c>
    </row>
    <row r="6288" spans="1:9" x14ac:dyDescent="0.3">
      <c r="A6288" s="10">
        <v>43614</v>
      </c>
      <c r="B6288" s="11" t="s">
        <v>234</v>
      </c>
      <c r="C6288" s="11" t="s">
        <v>682</v>
      </c>
      <c r="D6288" s="11" t="s">
        <v>662</v>
      </c>
      <c r="F6288" s="15">
        <f>IF(ISBLANK($D6288),"",IF(ISBLANK($E6288),VLOOKUP($D6288,$J:$K,2,FALSE),VLOOKUP($E6288,'Daycare Packages'!$A:$G,7,FALSE)))</f>
        <v>30</v>
      </c>
      <c r="G6288" s="15"/>
      <c r="H6288" s="15">
        <f t="shared" si="220"/>
        <v>30</v>
      </c>
      <c r="I6288" s="198">
        <f t="shared" si="219"/>
        <v>5</v>
      </c>
    </row>
    <row r="6289" spans="1:9" x14ac:dyDescent="0.3">
      <c r="A6289" s="10">
        <v>43614</v>
      </c>
      <c r="B6289" s="11" t="s">
        <v>1070</v>
      </c>
      <c r="C6289" s="11" t="s">
        <v>1071</v>
      </c>
      <c r="D6289" s="11" t="s">
        <v>662</v>
      </c>
      <c r="E6289" s="11">
        <v>6865972</v>
      </c>
      <c r="F6289" s="15">
        <f>IF(ISBLANK($D6289),"",IF(ISBLANK($E6289),VLOOKUP($D6289,$J:$K,2,FALSE),VLOOKUP($E6289,'Daycare Packages'!$A:$G,7,FALSE)))</f>
        <v>27</v>
      </c>
      <c r="G6289" s="15"/>
      <c r="H6289" s="15">
        <f t="shared" si="220"/>
        <v>27</v>
      </c>
      <c r="I6289" s="198">
        <f t="shared" si="219"/>
        <v>5</v>
      </c>
    </row>
    <row r="6290" spans="1:9" x14ac:dyDescent="0.3">
      <c r="A6290" s="10">
        <v>43614</v>
      </c>
      <c r="B6290" s="11" t="s">
        <v>405</v>
      </c>
      <c r="C6290" s="11" t="s">
        <v>1060</v>
      </c>
      <c r="D6290" s="11" t="s">
        <v>662</v>
      </c>
      <c r="F6290" s="15">
        <f>IF(ISBLANK($D6290),"",IF(ISBLANK($E6290),VLOOKUP($D6290,$J:$K,2,FALSE),VLOOKUP($E6290,'Daycare Packages'!$A:$G,7,FALSE)))</f>
        <v>30</v>
      </c>
      <c r="G6290" s="15"/>
      <c r="H6290" s="15">
        <f t="shared" si="220"/>
        <v>30</v>
      </c>
      <c r="I6290" s="198">
        <f t="shared" si="219"/>
        <v>5</v>
      </c>
    </row>
    <row r="6291" spans="1:9" x14ac:dyDescent="0.3">
      <c r="A6291" s="10">
        <v>43614</v>
      </c>
      <c r="B6291" s="11" t="s">
        <v>205</v>
      </c>
      <c r="C6291" s="11" t="s">
        <v>863</v>
      </c>
      <c r="D6291" s="11" t="s">
        <v>662</v>
      </c>
      <c r="F6291" s="15">
        <f>IF(ISBLANK($D6291),"",IF(ISBLANK($E6291),VLOOKUP($D6291,$J:$K,2,FALSE),VLOOKUP($E6291,'Daycare Packages'!$A:$G,7,FALSE)))</f>
        <v>30</v>
      </c>
      <c r="G6291" s="15"/>
      <c r="H6291" s="15">
        <f t="shared" si="220"/>
        <v>30</v>
      </c>
      <c r="I6291" s="198">
        <f t="shared" si="219"/>
        <v>5</v>
      </c>
    </row>
    <row r="6292" spans="1:9" x14ac:dyDescent="0.3">
      <c r="A6292" s="10">
        <v>43614</v>
      </c>
      <c r="B6292" s="11" t="s">
        <v>189</v>
      </c>
      <c r="C6292" s="11" t="s">
        <v>638</v>
      </c>
      <c r="D6292" s="11" t="s">
        <v>662</v>
      </c>
      <c r="E6292" s="11">
        <v>6725260</v>
      </c>
      <c r="F6292" s="15">
        <f>IF(ISBLANK($D6292),"",IF(ISBLANK($E6292),VLOOKUP($D6292,$J:$K,2,FALSE),VLOOKUP($E6292,'Daycare Packages'!$A:$G,7,FALSE)))</f>
        <v>22</v>
      </c>
      <c r="G6292" s="15"/>
      <c r="H6292" s="15">
        <f t="shared" si="220"/>
        <v>22</v>
      </c>
      <c r="I6292" s="198">
        <f t="shared" si="219"/>
        <v>5</v>
      </c>
    </row>
    <row r="6293" spans="1:9" x14ac:dyDescent="0.3">
      <c r="A6293" s="10">
        <v>43614</v>
      </c>
      <c r="B6293" s="11" t="s">
        <v>1352</v>
      </c>
      <c r="C6293" s="11" t="s">
        <v>1353</v>
      </c>
      <c r="D6293" s="11" t="s">
        <v>662</v>
      </c>
      <c r="E6293" s="11">
        <v>6849235</v>
      </c>
      <c r="F6293" s="15">
        <f>IF(ISBLANK($D6293),"",IF(ISBLANK($E6293),VLOOKUP($D6293,$J:$K,2,FALSE),VLOOKUP($E6293,'Daycare Packages'!$A:$G,7,FALSE)))</f>
        <v>27</v>
      </c>
      <c r="G6293" s="15"/>
      <c r="H6293" s="15">
        <f t="shared" si="220"/>
        <v>27</v>
      </c>
      <c r="I6293" s="198">
        <f t="shared" si="219"/>
        <v>5</v>
      </c>
    </row>
    <row r="6294" spans="1:9" x14ac:dyDescent="0.3">
      <c r="A6294" s="10">
        <v>43614</v>
      </c>
      <c r="B6294" s="11" t="s">
        <v>198</v>
      </c>
      <c r="C6294" s="11" t="s">
        <v>841</v>
      </c>
      <c r="D6294" s="11" t="s">
        <v>659</v>
      </c>
      <c r="F6294" s="15">
        <f>IF(ISBLANK($D6294),"",IF(ISBLANK($E6294),VLOOKUP($D6294,$J:$K,2,FALSE),VLOOKUP($E6294,'Daycare Packages'!$A:$G,7,FALSE)))</f>
        <v>20</v>
      </c>
      <c r="G6294" s="15"/>
      <c r="H6294" s="15">
        <f t="shared" si="220"/>
        <v>20</v>
      </c>
      <c r="I6294" s="198">
        <f t="shared" si="219"/>
        <v>5</v>
      </c>
    </row>
    <row r="6295" spans="1:9" x14ac:dyDescent="0.3">
      <c r="A6295" s="10">
        <v>43614</v>
      </c>
      <c r="B6295" s="11" t="s">
        <v>198</v>
      </c>
      <c r="C6295" s="11" t="s">
        <v>739</v>
      </c>
      <c r="D6295" s="11" t="s">
        <v>659</v>
      </c>
      <c r="F6295" s="15">
        <f>IF(ISBLANK($D6295),"",IF(ISBLANK($E6295),VLOOKUP($D6295,$J:$K,2,FALSE),VLOOKUP($E6295,'Daycare Packages'!$A:$G,7,FALSE)))</f>
        <v>20</v>
      </c>
      <c r="G6295" s="15"/>
      <c r="H6295" s="15">
        <f t="shared" si="220"/>
        <v>20</v>
      </c>
      <c r="I6295" s="198">
        <f t="shared" si="219"/>
        <v>5</v>
      </c>
    </row>
    <row r="6296" spans="1:9" x14ac:dyDescent="0.3">
      <c r="A6296" s="10">
        <v>43614</v>
      </c>
      <c r="B6296" s="11" t="s">
        <v>1535</v>
      </c>
      <c r="C6296" s="11" t="s">
        <v>846</v>
      </c>
      <c r="D6296" s="11" t="s">
        <v>662</v>
      </c>
      <c r="F6296" s="15">
        <f>IF(ISBLANK($D6296),"",IF(ISBLANK($E6296),VLOOKUP($D6296,$J:$K,2,FALSE),VLOOKUP($E6296,'Daycare Packages'!$A:$G,7,FALSE)))</f>
        <v>30</v>
      </c>
      <c r="G6296" s="15"/>
      <c r="H6296" s="15">
        <f t="shared" si="220"/>
        <v>30</v>
      </c>
      <c r="I6296" s="198">
        <f t="shared" si="219"/>
        <v>5</v>
      </c>
    </row>
    <row r="6297" spans="1:9" x14ac:dyDescent="0.3">
      <c r="A6297" s="10">
        <v>43614</v>
      </c>
      <c r="B6297" s="11" t="s">
        <v>217</v>
      </c>
      <c r="C6297" s="11" t="s">
        <v>402</v>
      </c>
      <c r="D6297" s="11" t="s">
        <v>662</v>
      </c>
      <c r="E6297" s="11">
        <v>6865081</v>
      </c>
      <c r="F6297" s="15">
        <f>IF(ISBLANK($D6297),"",IF(ISBLANK($E6297),VLOOKUP($D6297,$J:$K,2,FALSE),VLOOKUP($E6297,'Daycare Packages'!$A:$G,7,FALSE)))</f>
        <v>26</v>
      </c>
      <c r="G6297" s="15"/>
      <c r="H6297" s="15">
        <f t="shared" si="220"/>
        <v>26</v>
      </c>
      <c r="I6297" s="198">
        <f t="shared" si="219"/>
        <v>5</v>
      </c>
    </row>
    <row r="6298" spans="1:9" x14ac:dyDescent="0.3">
      <c r="A6298" s="10">
        <v>43614</v>
      </c>
      <c r="B6298" s="11" t="s">
        <v>194</v>
      </c>
      <c r="C6298" s="11" t="s">
        <v>792</v>
      </c>
      <c r="D6298" s="11" t="s">
        <v>662</v>
      </c>
      <c r="E6298" s="11">
        <v>6727744</v>
      </c>
      <c r="F6298" s="15">
        <f>IF(ISBLANK($D6298),"",IF(ISBLANK($E6298),VLOOKUP($D6298,$J:$K,2,FALSE),VLOOKUP($E6298,'Daycare Packages'!$A:$G,7,FALSE)))</f>
        <v>24</v>
      </c>
      <c r="G6298" s="15"/>
      <c r="H6298" s="15">
        <f t="shared" si="220"/>
        <v>24</v>
      </c>
      <c r="I6298" s="198">
        <f t="shared" si="219"/>
        <v>5</v>
      </c>
    </row>
    <row r="6299" spans="1:9" x14ac:dyDescent="0.3">
      <c r="A6299" s="10">
        <v>43614</v>
      </c>
      <c r="B6299" s="11" t="s">
        <v>922</v>
      </c>
      <c r="C6299" s="11" t="s">
        <v>1542</v>
      </c>
      <c r="D6299" s="11" t="s">
        <v>662</v>
      </c>
      <c r="E6299" s="11">
        <v>6683718</v>
      </c>
      <c r="F6299" s="15">
        <f>IF(ISBLANK($D6299),"",IF(ISBLANK($E6299),VLOOKUP($D6299,$J:$K,2,FALSE),VLOOKUP($E6299,'Daycare Packages'!$A:$G,7,FALSE)))</f>
        <v>24</v>
      </c>
      <c r="G6299" s="15"/>
      <c r="H6299" s="15">
        <f t="shared" si="220"/>
        <v>24</v>
      </c>
      <c r="I6299" s="198">
        <f t="shared" si="219"/>
        <v>5</v>
      </c>
    </row>
    <row r="6300" spans="1:9" x14ac:dyDescent="0.3">
      <c r="A6300" s="10">
        <v>43614</v>
      </c>
      <c r="B6300" s="11" t="s">
        <v>1221</v>
      </c>
      <c r="C6300" s="11" t="s">
        <v>1242</v>
      </c>
      <c r="D6300" s="11" t="s">
        <v>662</v>
      </c>
      <c r="E6300" s="11">
        <v>6861908</v>
      </c>
      <c r="F6300" s="15">
        <f>IF(ISBLANK($D6300),"",IF(ISBLANK($E6300),VLOOKUP($D6300,$J:$K,2,FALSE),VLOOKUP($E6300,'Daycare Packages'!$A:$G,7,FALSE)))</f>
        <v>25</v>
      </c>
      <c r="G6300" s="15"/>
      <c r="H6300" s="15">
        <f t="shared" si="220"/>
        <v>25</v>
      </c>
      <c r="I6300" s="198">
        <f t="shared" si="219"/>
        <v>5</v>
      </c>
    </row>
    <row r="6301" spans="1:9" x14ac:dyDescent="0.3">
      <c r="A6301" s="10">
        <v>43614</v>
      </c>
      <c r="B6301" s="11" t="s">
        <v>182</v>
      </c>
      <c r="C6301" s="11" t="s">
        <v>685</v>
      </c>
      <c r="D6301" s="11" t="s">
        <v>662</v>
      </c>
      <c r="E6301" s="11">
        <v>6820021</v>
      </c>
      <c r="F6301" s="15">
        <f>IF(ISBLANK($D6301),"",IF(ISBLANK($E6301),VLOOKUP($D6301,$J:$K,2,FALSE),VLOOKUP($E6301,'Daycare Packages'!$A:$G,7,FALSE)))</f>
        <v>20.7</v>
      </c>
      <c r="G6301" s="15"/>
      <c r="H6301" s="15">
        <f t="shared" si="220"/>
        <v>20.7</v>
      </c>
      <c r="I6301" s="198">
        <f t="shared" si="219"/>
        <v>5</v>
      </c>
    </row>
    <row r="6302" spans="1:9" x14ac:dyDescent="0.3">
      <c r="A6302" s="10">
        <v>43614</v>
      </c>
      <c r="B6302" s="11" t="s">
        <v>209</v>
      </c>
      <c r="C6302" s="11" t="s">
        <v>702</v>
      </c>
      <c r="D6302" s="11" t="s">
        <v>662</v>
      </c>
      <c r="E6302" s="11">
        <v>6864748</v>
      </c>
      <c r="F6302" s="15">
        <f>IF(ISBLANK($D6302),"",IF(ISBLANK($E6302),VLOOKUP($D6302,$J:$K,2,FALSE),VLOOKUP($E6302,'Daycare Packages'!$A:$G,7,FALSE)))</f>
        <v>27</v>
      </c>
      <c r="G6302" s="15"/>
      <c r="H6302" s="15">
        <f t="shared" si="220"/>
        <v>27</v>
      </c>
      <c r="I6302" s="198">
        <f t="shared" si="219"/>
        <v>5</v>
      </c>
    </row>
    <row r="6303" spans="1:9" x14ac:dyDescent="0.3">
      <c r="A6303" s="10">
        <v>43614</v>
      </c>
      <c r="B6303" s="11" t="s">
        <v>690</v>
      </c>
      <c r="C6303" s="11" t="s">
        <v>691</v>
      </c>
      <c r="D6303" s="11" t="s">
        <v>662</v>
      </c>
      <c r="E6303" s="11">
        <v>6829038</v>
      </c>
      <c r="F6303" s="15">
        <f>IF(ISBLANK($D6303),"",IF(ISBLANK($E6303),VLOOKUP($D6303,$J:$K,2,FALSE),VLOOKUP($E6303,'Daycare Packages'!$A:$G,7,FALSE)))</f>
        <v>25</v>
      </c>
      <c r="G6303" s="15"/>
      <c r="H6303" s="15">
        <f t="shared" si="220"/>
        <v>25</v>
      </c>
      <c r="I6303" s="198">
        <f t="shared" si="219"/>
        <v>5</v>
      </c>
    </row>
    <row r="6304" spans="1:9" x14ac:dyDescent="0.3">
      <c r="A6304" s="10">
        <v>43614</v>
      </c>
      <c r="B6304" s="11" t="s">
        <v>1513</v>
      </c>
      <c r="C6304" s="11" t="s">
        <v>1006</v>
      </c>
      <c r="D6304" s="11" t="s">
        <v>662</v>
      </c>
      <c r="E6304" s="11">
        <v>6558010</v>
      </c>
      <c r="F6304" s="15">
        <f>IF(ISBLANK($D6304),"",IF(ISBLANK($E6304),VLOOKUP($D6304,$J:$K,2,FALSE),VLOOKUP($E6304,'Daycare Packages'!$A:$G,7,FALSE)))</f>
        <v>22</v>
      </c>
      <c r="G6304" s="15"/>
      <c r="H6304" s="15">
        <f t="shared" si="220"/>
        <v>22</v>
      </c>
      <c r="I6304" s="198">
        <f t="shared" si="219"/>
        <v>5</v>
      </c>
    </row>
    <row r="6305" spans="1:9" x14ac:dyDescent="0.3">
      <c r="A6305" s="10">
        <v>43614</v>
      </c>
      <c r="B6305" s="11" t="s">
        <v>1513</v>
      </c>
      <c r="C6305" s="11" t="s">
        <v>715</v>
      </c>
      <c r="D6305" s="11" t="s">
        <v>662</v>
      </c>
      <c r="E6305" s="11">
        <v>6558010</v>
      </c>
      <c r="F6305" s="15">
        <f>IF(ISBLANK($D6305),"",IF(ISBLANK($E6305),VLOOKUP($D6305,$J:$K,2,FALSE),VLOOKUP($E6305,'Daycare Packages'!$A:$G,7,FALSE)))</f>
        <v>22</v>
      </c>
      <c r="G6305" s="15"/>
      <c r="H6305" s="15">
        <f t="shared" si="220"/>
        <v>22</v>
      </c>
      <c r="I6305" s="198">
        <f t="shared" si="219"/>
        <v>5</v>
      </c>
    </row>
    <row r="6306" spans="1:9" x14ac:dyDescent="0.3">
      <c r="A6306" s="10">
        <v>43614</v>
      </c>
      <c r="B6306" s="11" t="s">
        <v>1479</v>
      </c>
      <c r="C6306" s="11" t="s">
        <v>642</v>
      </c>
      <c r="D6306" s="11" t="s">
        <v>662</v>
      </c>
      <c r="E6306" s="11">
        <v>6781287</v>
      </c>
      <c r="F6306" s="15">
        <f>IF(ISBLANK($D6306),"",IF(ISBLANK($E6306),VLOOKUP($D6306,$J:$K,2,FALSE),VLOOKUP($E6306,'Daycare Packages'!$A:$G,7,FALSE)))</f>
        <v>27</v>
      </c>
      <c r="G6306" s="15"/>
      <c r="H6306" s="15">
        <f t="shared" si="220"/>
        <v>27</v>
      </c>
      <c r="I6306" s="198">
        <f t="shared" si="219"/>
        <v>5</v>
      </c>
    </row>
    <row r="6307" spans="1:9" x14ac:dyDescent="0.3">
      <c r="A6307" s="10">
        <v>43614</v>
      </c>
      <c r="B6307" s="11" t="s">
        <v>82</v>
      </c>
      <c r="C6307" s="11" t="s">
        <v>694</v>
      </c>
      <c r="D6307" s="11" t="s">
        <v>662</v>
      </c>
      <c r="E6307" s="11">
        <v>6717674</v>
      </c>
      <c r="F6307" s="15">
        <f>IF(ISBLANK($D6307),"",IF(ISBLANK($E6307),VLOOKUP($D6307,$J:$K,2,FALSE),VLOOKUP($E6307,'Daycare Packages'!$A:$G,7,FALSE)))</f>
        <v>22</v>
      </c>
      <c r="G6307" s="15"/>
      <c r="H6307" s="15">
        <f t="shared" si="220"/>
        <v>22</v>
      </c>
      <c r="I6307" s="198">
        <f t="shared" si="219"/>
        <v>5</v>
      </c>
    </row>
    <row r="6308" spans="1:9" x14ac:dyDescent="0.3">
      <c r="A6308" s="10">
        <v>43614</v>
      </c>
      <c r="B6308" s="11" t="s">
        <v>82</v>
      </c>
      <c r="C6308" s="11" t="s">
        <v>695</v>
      </c>
      <c r="D6308" s="11" t="s">
        <v>662</v>
      </c>
      <c r="E6308" s="11">
        <v>6717674</v>
      </c>
      <c r="F6308" s="15">
        <f>IF(ISBLANK($D6308),"",IF(ISBLANK($E6308),VLOOKUP($D6308,$J:$K,2,FALSE),VLOOKUP($E6308,'Daycare Packages'!$A:$G,7,FALSE)))</f>
        <v>22</v>
      </c>
      <c r="G6308" s="15"/>
      <c r="H6308" s="15">
        <f t="shared" si="220"/>
        <v>22</v>
      </c>
      <c r="I6308" s="198">
        <f t="shared" si="219"/>
        <v>5</v>
      </c>
    </row>
    <row r="6309" spans="1:9" x14ac:dyDescent="0.3">
      <c r="A6309" s="10">
        <v>43614</v>
      </c>
      <c r="B6309" s="11" t="s">
        <v>127</v>
      </c>
      <c r="C6309" s="11" t="s">
        <v>715</v>
      </c>
      <c r="D6309" s="11" t="s">
        <v>662</v>
      </c>
      <c r="E6309" s="11">
        <v>6865974</v>
      </c>
      <c r="F6309" s="15">
        <f>IF(ISBLANK($D6309),"",IF(ISBLANK($E6309),VLOOKUP($D6309,$J:$K,2,FALSE),VLOOKUP($E6309,'Daycare Packages'!$A:$G,7,FALSE)))</f>
        <v>23</v>
      </c>
      <c r="G6309" s="15"/>
      <c r="H6309" s="15">
        <f t="shared" si="220"/>
        <v>23</v>
      </c>
      <c r="I6309" s="198">
        <f t="shared" si="219"/>
        <v>5</v>
      </c>
    </row>
    <row r="6310" spans="1:9" x14ac:dyDescent="0.3">
      <c r="A6310" s="10">
        <v>43614</v>
      </c>
      <c r="B6310" s="11" t="s">
        <v>628</v>
      </c>
      <c r="C6310" s="11" t="s">
        <v>629</v>
      </c>
      <c r="D6310" s="11" t="s">
        <v>662</v>
      </c>
      <c r="F6310" s="15">
        <f>IF(ISBLANK($D6310),"",IF(ISBLANK($E6310),VLOOKUP($D6310,$J:$K,2,FALSE),VLOOKUP($E6310,'Daycare Packages'!$A:$G,7,FALSE)))</f>
        <v>30</v>
      </c>
      <c r="G6310" s="15"/>
      <c r="H6310" s="15">
        <f t="shared" si="220"/>
        <v>30</v>
      </c>
      <c r="I6310" s="198">
        <f t="shared" si="219"/>
        <v>5</v>
      </c>
    </row>
    <row r="6311" spans="1:9" x14ac:dyDescent="0.3">
      <c r="A6311" s="10">
        <v>43614</v>
      </c>
      <c r="B6311" s="11" t="s">
        <v>137</v>
      </c>
      <c r="C6311" s="11" t="s">
        <v>1441</v>
      </c>
      <c r="D6311" s="11" t="s">
        <v>662</v>
      </c>
      <c r="E6311" s="11">
        <v>6730873</v>
      </c>
      <c r="F6311" s="15">
        <f>IF(ISBLANK($D6311),"",IF(ISBLANK($E6311),VLOOKUP($D6311,$J:$K,2,FALSE),VLOOKUP($E6311,'Daycare Packages'!$A:$G,7,FALSE)))</f>
        <v>22</v>
      </c>
      <c r="G6311" s="15"/>
      <c r="H6311" s="15">
        <f t="shared" si="220"/>
        <v>22</v>
      </c>
      <c r="I6311" s="198">
        <f t="shared" si="219"/>
        <v>5</v>
      </c>
    </row>
    <row r="6312" spans="1:9" x14ac:dyDescent="0.3">
      <c r="A6312" s="10">
        <v>43614</v>
      </c>
      <c r="B6312" s="11" t="s">
        <v>214</v>
      </c>
      <c r="C6312" s="11" t="s">
        <v>686</v>
      </c>
      <c r="D6312" s="11" t="s">
        <v>662</v>
      </c>
      <c r="E6312" s="11">
        <v>6783135</v>
      </c>
      <c r="F6312" s="15">
        <f>IF(ISBLANK($D6312),"",IF(ISBLANK($E6312),VLOOKUP($D6312,$J:$K,2,FALSE),VLOOKUP($E6312,'Daycare Packages'!$A:$G,7,FALSE)))</f>
        <v>23.4</v>
      </c>
      <c r="G6312" s="15"/>
      <c r="H6312" s="15">
        <f t="shared" si="220"/>
        <v>23.4</v>
      </c>
      <c r="I6312" s="198">
        <f t="shared" si="219"/>
        <v>5</v>
      </c>
    </row>
    <row r="6313" spans="1:9" x14ac:dyDescent="0.3">
      <c r="A6313" s="10">
        <v>43614</v>
      </c>
      <c r="B6313" s="11" t="s">
        <v>208</v>
      </c>
      <c r="C6313" s="11" t="s">
        <v>507</v>
      </c>
      <c r="D6313" s="11" t="s">
        <v>659</v>
      </c>
      <c r="F6313" s="15">
        <f>IF(ISBLANK($D6313),"",IF(ISBLANK($E6313),VLOOKUP($D6313,$J:$K,2,FALSE),VLOOKUP($E6313,'Daycare Packages'!$A:$G,7,FALSE)))</f>
        <v>20</v>
      </c>
      <c r="G6313" s="15"/>
      <c r="H6313" s="15">
        <f t="shared" si="220"/>
        <v>20</v>
      </c>
      <c r="I6313" s="198">
        <f t="shared" si="219"/>
        <v>5</v>
      </c>
    </row>
    <row r="6314" spans="1:9" x14ac:dyDescent="0.3">
      <c r="A6314" s="10">
        <v>43614</v>
      </c>
      <c r="B6314" s="11" t="s">
        <v>282</v>
      </c>
      <c r="C6314" s="11" t="s">
        <v>735</v>
      </c>
      <c r="D6314" s="11" t="s">
        <v>662</v>
      </c>
      <c r="F6314" s="15">
        <f>IF(ISBLANK($D6314),"",IF(ISBLANK($E6314),VLOOKUP($D6314,$J:$K,2,FALSE),VLOOKUP($E6314,'Daycare Packages'!$A:$G,7,FALSE)))</f>
        <v>30</v>
      </c>
      <c r="G6314" s="15"/>
      <c r="H6314" s="15">
        <f t="shared" si="220"/>
        <v>30</v>
      </c>
      <c r="I6314" s="198">
        <f t="shared" si="219"/>
        <v>5</v>
      </c>
    </row>
    <row r="6315" spans="1:9" x14ac:dyDescent="0.3">
      <c r="A6315" s="10">
        <v>43614</v>
      </c>
      <c r="B6315" s="11" t="s">
        <v>163</v>
      </c>
      <c r="C6315" s="11" t="s">
        <v>805</v>
      </c>
      <c r="D6315" s="11" t="s">
        <v>662</v>
      </c>
      <c r="E6315" s="11">
        <v>6859563</v>
      </c>
      <c r="F6315" s="15">
        <f>IF(ISBLANK($D6315),"",IF(ISBLANK($E6315),VLOOKUP($D6315,$J:$K,2,FALSE),VLOOKUP($E6315,'Daycare Packages'!$A:$G,7,FALSE)))</f>
        <v>27</v>
      </c>
      <c r="G6315" s="15"/>
      <c r="H6315" s="15">
        <f t="shared" si="220"/>
        <v>27</v>
      </c>
      <c r="I6315" s="198">
        <f t="shared" si="219"/>
        <v>5</v>
      </c>
    </row>
    <row r="6316" spans="1:9" x14ac:dyDescent="0.3">
      <c r="A6316" s="10">
        <v>43614</v>
      </c>
      <c r="B6316" s="11" t="s">
        <v>222</v>
      </c>
      <c r="C6316" s="11" t="s">
        <v>229</v>
      </c>
      <c r="D6316" s="11" t="s">
        <v>662</v>
      </c>
      <c r="E6316" s="11">
        <v>6870973</v>
      </c>
      <c r="F6316" s="15">
        <f>IF(ISBLANK($D6316),"",IF(ISBLANK($E6316),VLOOKUP($D6316,$J:$K,2,FALSE),VLOOKUP($E6316,'Daycare Packages'!$A:$G,7,FALSE)))</f>
        <v>27</v>
      </c>
      <c r="G6316" s="15"/>
      <c r="H6316" s="15">
        <f t="shared" si="220"/>
        <v>27</v>
      </c>
      <c r="I6316" s="198">
        <f t="shared" si="219"/>
        <v>5</v>
      </c>
    </row>
    <row r="6317" spans="1:9" x14ac:dyDescent="0.3">
      <c r="A6317" s="10">
        <v>43614</v>
      </c>
      <c r="B6317" s="11" t="s">
        <v>188</v>
      </c>
      <c r="C6317" s="11" t="s">
        <v>911</v>
      </c>
      <c r="D6317" s="11" t="s">
        <v>662</v>
      </c>
      <c r="E6317" s="11">
        <v>6725232</v>
      </c>
      <c r="F6317" s="15">
        <f>IF(ISBLANK($D6317),"",IF(ISBLANK($E6317),VLOOKUP($D6317,$J:$K,2,FALSE),VLOOKUP($E6317,'Daycare Packages'!$A:$G,7,FALSE)))</f>
        <v>25</v>
      </c>
      <c r="G6317" s="15"/>
      <c r="H6317" s="15">
        <f t="shared" si="220"/>
        <v>25</v>
      </c>
      <c r="I6317" s="198">
        <f t="shared" si="219"/>
        <v>5</v>
      </c>
    </row>
    <row r="6318" spans="1:9" x14ac:dyDescent="0.3">
      <c r="A6318" s="10">
        <v>43614</v>
      </c>
      <c r="B6318" s="11" t="s">
        <v>1483</v>
      </c>
      <c r="C6318" s="11" t="s">
        <v>1484</v>
      </c>
      <c r="D6318" s="11" t="s">
        <v>662</v>
      </c>
      <c r="E6318" s="11">
        <v>6858872</v>
      </c>
      <c r="F6318" s="15">
        <f>IF(ISBLANK($D6318),"",IF(ISBLANK($E6318),VLOOKUP($D6318,$J:$K,2,FALSE),VLOOKUP($E6318,'Daycare Packages'!$A:$G,7,FALSE)))</f>
        <v>27</v>
      </c>
      <c r="G6318" s="15"/>
      <c r="H6318" s="15">
        <f t="shared" si="220"/>
        <v>27</v>
      </c>
      <c r="I6318" s="198">
        <f t="shared" si="219"/>
        <v>5</v>
      </c>
    </row>
    <row r="6319" spans="1:9" x14ac:dyDescent="0.3">
      <c r="A6319" s="10">
        <v>43614</v>
      </c>
      <c r="B6319" s="11" t="s">
        <v>1121</v>
      </c>
      <c r="C6319" s="11" t="s">
        <v>878</v>
      </c>
      <c r="D6319" s="11" t="s">
        <v>662</v>
      </c>
      <c r="E6319" s="11">
        <v>6792732</v>
      </c>
      <c r="F6319" s="15">
        <f>IF(ISBLANK($D6319),"",IF(ISBLANK($E6319),VLOOKUP($D6319,$J:$K,2,FALSE),VLOOKUP($E6319,'Daycare Packages'!$A:$G,7,FALSE)))</f>
        <v>25</v>
      </c>
      <c r="G6319" s="15"/>
      <c r="H6319" s="15">
        <f t="shared" si="220"/>
        <v>25</v>
      </c>
      <c r="I6319" s="198">
        <f t="shared" si="219"/>
        <v>5</v>
      </c>
    </row>
    <row r="6320" spans="1:9" x14ac:dyDescent="0.3">
      <c r="A6320" s="10">
        <v>43614</v>
      </c>
      <c r="B6320" s="11" t="s">
        <v>122</v>
      </c>
      <c r="C6320" s="11" t="s">
        <v>740</v>
      </c>
      <c r="D6320" s="11" t="s">
        <v>662</v>
      </c>
      <c r="E6320" s="11">
        <v>6734317</v>
      </c>
      <c r="F6320" s="15">
        <f>IF(ISBLANK($D6320),"",IF(ISBLANK($E6320),VLOOKUP($D6320,$J:$K,2,FALSE),VLOOKUP($E6320,'Daycare Packages'!$A:$G,7,FALSE)))</f>
        <v>22</v>
      </c>
      <c r="G6320" s="15"/>
      <c r="H6320" s="15">
        <f t="shared" si="220"/>
        <v>22</v>
      </c>
      <c r="I6320" s="198">
        <f t="shared" si="219"/>
        <v>5</v>
      </c>
    </row>
    <row r="6321" spans="1:9" x14ac:dyDescent="0.3">
      <c r="A6321" s="10">
        <v>43614</v>
      </c>
      <c r="B6321" s="11" t="s">
        <v>931</v>
      </c>
      <c r="C6321" s="11" t="s">
        <v>932</v>
      </c>
      <c r="D6321" s="11" t="s">
        <v>662</v>
      </c>
      <c r="F6321" s="15">
        <f>IF(ISBLANK($D6321),"",IF(ISBLANK($E6321),VLOOKUP($D6321,$J:$K,2,FALSE),VLOOKUP($E6321,'Daycare Packages'!$A:$G,7,FALSE)))</f>
        <v>30</v>
      </c>
      <c r="G6321" s="15"/>
      <c r="H6321" s="15">
        <f t="shared" si="220"/>
        <v>30</v>
      </c>
      <c r="I6321" s="198">
        <f t="shared" si="219"/>
        <v>5</v>
      </c>
    </row>
    <row r="6322" spans="1:9" x14ac:dyDescent="0.3">
      <c r="A6322" s="10">
        <v>43614</v>
      </c>
      <c r="B6322" s="11" t="s">
        <v>207</v>
      </c>
      <c r="C6322" s="11" t="s">
        <v>229</v>
      </c>
      <c r="D6322" s="11" t="s">
        <v>662</v>
      </c>
      <c r="E6322" s="11">
        <v>6733314</v>
      </c>
      <c r="F6322" s="15">
        <f>IF(ISBLANK($D6322),"",IF(ISBLANK($E6322),VLOOKUP($D6322,$J:$K,2,FALSE),VLOOKUP($E6322,'Daycare Packages'!$A:$G,7,FALSE)))</f>
        <v>22</v>
      </c>
      <c r="G6322" s="15"/>
      <c r="H6322" s="15">
        <f t="shared" si="220"/>
        <v>22</v>
      </c>
      <c r="I6322" s="198">
        <f t="shared" si="219"/>
        <v>5</v>
      </c>
    </row>
    <row r="6323" spans="1:9" x14ac:dyDescent="0.3">
      <c r="A6323" s="10">
        <v>43614</v>
      </c>
      <c r="B6323" s="11" t="s">
        <v>820</v>
      </c>
      <c r="C6323" s="11" t="s">
        <v>402</v>
      </c>
      <c r="D6323" s="11" t="s">
        <v>662</v>
      </c>
      <c r="F6323" s="15">
        <f>IF(ISBLANK($D6323),"",IF(ISBLANK($E6323),VLOOKUP($D6323,$J:$K,2,FALSE),VLOOKUP($E6323,'Daycare Packages'!$A:$G,7,FALSE)))</f>
        <v>30</v>
      </c>
      <c r="G6323" s="15"/>
      <c r="H6323" s="15">
        <f t="shared" si="220"/>
        <v>30</v>
      </c>
      <c r="I6323" s="198">
        <f t="shared" si="219"/>
        <v>5</v>
      </c>
    </row>
    <row r="6324" spans="1:9" x14ac:dyDescent="0.3">
      <c r="A6324" s="10">
        <v>43614</v>
      </c>
      <c r="B6324" s="11" t="s">
        <v>732</v>
      </c>
      <c r="C6324" s="11" t="s">
        <v>1007</v>
      </c>
      <c r="D6324" s="11" t="s">
        <v>662</v>
      </c>
      <c r="F6324" s="15">
        <f>IF(ISBLANK($D6324),"",IF(ISBLANK($E6324),VLOOKUP($D6324,$J:$K,2,FALSE),VLOOKUP($E6324,'Daycare Packages'!$A:$G,7,FALSE)))</f>
        <v>30</v>
      </c>
      <c r="G6324" s="15"/>
      <c r="H6324" s="15">
        <f t="shared" si="220"/>
        <v>30</v>
      </c>
      <c r="I6324" s="198">
        <f t="shared" si="219"/>
        <v>5</v>
      </c>
    </row>
    <row r="6325" spans="1:9" x14ac:dyDescent="0.3">
      <c r="A6325" s="10">
        <v>43614</v>
      </c>
      <c r="B6325" s="11" t="s">
        <v>751</v>
      </c>
      <c r="C6325" s="11" t="s">
        <v>752</v>
      </c>
      <c r="D6325" s="11" t="s">
        <v>662</v>
      </c>
      <c r="F6325" s="15">
        <f>IF(ISBLANK($D6325),"",IF(ISBLANK($E6325),VLOOKUP($D6325,$J:$K,2,FALSE),VLOOKUP($E6325,'Daycare Packages'!$A:$G,7,FALSE)))</f>
        <v>30</v>
      </c>
      <c r="G6325" s="15"/>
      <c r="H6325" s="15">
        <f t="shared" si="220"/>
        <v>30</v>
      </c>
      <c r="I6325" s="198">
        <f t="shared" si="219"/>
        <v>5</v>
      </c>
    </row>
    <row r="6326" spans="1:9" x14ac:dyDescent="0.3">
      <c r="A6326" s="10">
        <v>43614</v>
      </c>
      <c r="B6326" s="11" t="s">
        <v>136</v>
      </c>
      <c r="C6326" s="11" t="s">
        <v>650</v>
      </c>
      <c r="D6326" s="11" t="s">
        <v>662</v>
      </c>
      <c r="E6326" s="11">
        <v>6842833</v>
      </c>
      <c r="F6326" s="15">
        <f>IF(ISBLANK($D6326),"",IF(ISBLANK($E6326),VLOOKUP($D6326,$J:$K,2,FALSE),VLOOKUP($E6326,'Daycare Packages'!$A:$G,7,FALSE)))</f>
        <v>26</v>
      </c>
      <c r="G6326" s="15"/>
      <c r="H6326" s="15">
        <f t="shared" si="220"/>
        <v>26</v>
      </c>
      <c r="I6326" s="198">
        <f t="shared" si="219"/>
        <v>5</v>
      </c>
    </row>
    <row r="6327" spans="1:9" x14ac:dyDescent="0.3">
      <c r="A6327" s="10">
        <v>43614</v>
      </c>
      <c r="B6327" s="11" t="s">
        <v>843</v>
      </c>
      <c r="C6327" s="11" t="s">
        <v>844</v>
      </c>
      <c r="D6327" s="11" t="s">
        <v>662</v>
      </c>
      <c r="E6327" s="11">
        <v>6846368</v>
      </c>
      <c r="F6327" s="15">
        <f>IF(ISBLANK($D6327),"",IF(ISBLANK($E6327),VLOOKUP($D6327,$J:$K,2,FALSE),VLOOKUP($E6327,'Daycare Packages'!$A:$G,7,FALSE)))</f>
        <v>23</v>
      </c>
      <c r="G6327" s="15"/>
      <c r="H6327" s="15">
        <f t="shared" si="220"/>
        <v>23</v>
      </c>
      <c r="I6327" s="198">
        <f t="shared" si="219"/>
        <v>5</v>
      </c>
    </row>
    <row r="6328" spans="1:9" x14ac:dyDescent="0.3">
      <c r="A6328" s="10">
        <v>43614</v>
      </c>
      <c r="B6328" s="11" t="s">
        <v>703</v>
      </c>
      <c r="C6328" s="11" t="s">
        <v>704</v>
      </c>
      <c r="D6328" s="11" t="s">
        <v>662</v>
      </c>
      <c r="F6328" s="15">
        <f>IF(ISBLANK($D6328),"",IF(ISBLANK($E6328),VLOOKUP($D6328,$J:$K,2,FALSE),VLOOKUP($E6328,'Daycare Packages'!$A:$G,7,FALSE)))</f>
        <v>30</v>
      </c>
      <c r="G6328" s="15"/>
      <c r="H6328" s="15">
        <f t="shared" si="220"/>
        <v>30</v>
      </c>
      <c r="I6328" s="198">
        <f t="shared" si="219"/>
        <v>5</v>
      </c>
    </row>
    <row r="6329" spans="1:9" x14ac:dyDescent="0.3">
      <c r="A6329" s="10">
        <v>43614</v>
      </c>
      <c r="B6329" s="11" t="s">
        <v>109</v>
      </c>
      <c r="C6329" s="11" t="s">
        <v>883</v>
      </c>
      <c r="D6329" s="11" t="s">
        <v>662</v>
      </c>
      <c r="E6329" s="11">
        <v>6735833</v>
      </c>
      <c r="F6329" s="15">
        <f>IF(ISBLANK($D6329),"",IF(ISBLANK($E6329),VLOOKUP($D6329,$J:$K,2,FALSE),VLOOKUP($E6329,'Daycare Packages'!$A:$G,7,FALSE)))</f>
        <v>22</v>
      </c>
      <c r="G6329" s="15"/>
      <c r="H6329" s="15">
        <f t="shared" si="220"/>
        <v>22</v>
      </c>
      <c r="I6329" s="198">
        <f t="shared" si="219"/>
        <v>5</v>
      </c>
    </row>
    <row r="6330" spans="1:9" x14ac:dyDescent="0.3">
      <c r="A6330" s="10">
        <v>43614</v>
      </c>
      <c r="B6330" s="11" t="s">
        <v>109</v>
      </c>
      <c r="C6330" s="11" t="s">
        <v>930</v>
      </c>
      <c r="D6330" s="11" t="s">
        <v>662</v>
      </c>
      <c r="E6330" s="11">
        <v>6735833</v>
      </c>
      <c r="F6330" s="15">
        <f>IF(ISBLANK($D6330),"",IF(ISBLANK($E6330),VLOOKUP($D6330,$J:$K,2,FALSE),VLOOKUP($E6330,'Daycare Packages'!$A:$G,7,FALSE)))</f>
        <v>22</v>
      </c>
      <c r="G6330" s="15"/>
      <c r="H6330" s="15">
        <f t="shared" si="220"/>
        <v>22</v>
      </c>
      <c r="I6330" s="198">
        <f t="shared" si="219"/>
        <v>5</v>
      </c>
    </row>
    <row r="6331" spans="1:9" x14ac:dyDescent="0.3">
      <c r="A6331" s="10">
        <v>43614</v>
      </c>
      <c r="B6331" s="11" t="s">
        <v>225</v>
      </c>
      <c r="C6331" s="11" t="s">
        <v>719</v>
      </c>
      <c r="D6331" s="11" t="s">
        <v>662</v>
      </c>
      <c r="E6331" s="11">
        <v>6746411</v>
      </c>
      <c r="F6331" s="15">
        <f>IF(ISBLANK($D6331),"",IF(ISBLANK($E6331),VLOOKUP($D6331,$J:$K,2,FALSE),VLOOKUP($E6331,'Daycare Packages'!$A:$G,7,FALSE)))</f>
        <v>25</v>
      </c>
      <c r="G6331" s="15"/>
      <c r="H6331" s="15">
        <f t="shared" si="220"/>
        <v>25</v>
      </c>
      <c r="I6331" s="198">
        <f t="shared" si="219"/>
        <v>5</v>
      </c>
    </row>
    <row r="6332" spans="1:9" x14ac:dyDescent="0.3">
      <c r="A6332" s="10">
        <v>43614</v>
      </c>
      <c r="B6332" s="11" t="s">
        <v>132</v>
      </c>
      <c r="C6332" s="11" t="s">
        <v>818</v>
      </c>
      <c r="D6332" s="11" t="s">
        <v>662</v>
      </c>
      <c r="E6332" s="11">
        <v>6819191</v>
      </c>
      <c r="F6332" s="15">
        <f>IF(ISBLANK($D6332),"",IF(ISBLANK($E6332),VLOOKUP($D6332,$J:$K,2,FALSE),VLOOKUP($E6332,'Daycare Packages'!$A:$G,7,FALSE)))</f>
        <v>27</v>
      </c>
      <c r="G6332" s="15"/>
      <c r="H6332" s="15">
        <f t="shared" si="220"/>
        <v>27</v>
      </c>
      <c r="I6332" s="198">
        <f t="shared" si="219"/>
        <v>5</v>
      </c>
    </row>
    <row r="6333" spans="1:9" x14ac:dyDescent="0.3">
      <c r="A6333" s="10">
        <v>43614</v>
      </c>
      <c r="B6333" s="11" t="s">
        <v>170</v>
      </c>
      <c r="C6333" s="11" t="s">
        <v>710</v>
      </c>
      <c r="D6333" s="11" t="s">
        <v>662</v>
      </c>
      <c r="E6333" s="11">
        <v>6715199</v>
      </c>
      <c r="F6333" s="15">
        <f>IF(ISBLANK($D6333),"",IF(ISBLANK($E6333),VLOOKUP($D6333,$J:$K,2,FALSE),VLOOKUP($E6333,'Daycare Packages'!$A:$G,7,FALSE)))</f>
        <v>22</v>
      </c>
      <c r="G6333" s="15"/>
      <c r="H6333" s="15">
        <f t="shared" si="220"/>
        <v>22</v>
      </c>
      <c r="I6333" s="198">
        <f t="shared" si="219"/>
        <v>5</v>
      </c>
    </row>
    <row r="6334" spans="1:9" x14ac:dyDescent="0.3">
      <c r="A6334" s="10">
        <v>43614</v>
      </c>
      <c r="B6334" s="11" t="s">
        <v>1605</v>
      </c>
      <c r="C6334" s="11" t="s">
        <v>1606</v>
      </c>
      <c r="D6334" s="11" t="s">
        <v>659</v>
      </c>
      <c r="F6334" s="15">
        <f>IF(ISBLANK($D6334),"",IF(ISBLANK($E6334),VLOOKUP($D6334,$J:$K,2,FALSE),VLOOKUP($E6334,'Daycare Packages'!$A:$G,7,FALSE)))</f>
        <v>20</v>
      </c>
      <c r="G6334" s="15"/>
      <c r="H6334" s="15">
        <f t="shared" si="220"/>
        <v>20</v>
      </c>
      <c r="I6334" s="198">
        <f t="shared" si="219"/>
        <v>5</v>
      </c>
    </row>
    <row r="6335" spans="1:9" x14ac:dyDescent="0.3">
      <c r="A6335" s="10">
        <v>43614</v>
      </c>
      <c r="B6335" s="11" t="s">
        <v>204</v>
      </c>
      <c r="C6335" s="11" t="s">
        <v>949</v>
      </c>
      <c r="D6335" s="11" t="s">
        <v>662</v>
      </c>
      <c r="E6335" s="11">
        <v>6847355</v>
      </c>
      <c r="F6335" s="15">
        <f>IF(ISBLANK($D6335),"",IF(ISBLANK($E6335),VLOOKUP($D6335,$J:$K,2,FALSE),VLOOKUP($E6335,'Daycare Packages'!$A:$G,7,FALSE)))</f>
        <v>25</v>
      </c>
      <c r="G6335" s="15"/>
      <c r="H6335" s="15">
        <f t="shared" si="220"/>
        <v>25</v>
      </c>
      <c r="I6335" s="198">
        <f t="shared" si="219"/>
        <v>5</v>
      </c>
    </row>
    <row r="6336" spans="1:9" x14ac:dyDescent="0.3">
      <c r="A6336" s="10">
        <v>43614</v>
      </c>
      <c r="B6336" s="11" t="s">
        <v>204</v>
      </c>
      <c r="C6336" s="11" t="s">
        <v>774</v>
      </c>
      <c r="D6336" s="11" t="s">
        <v>662</v>
      </c>
      <c r="E6336" s="11">
        <v>6847355</v>
      </c>
      <c r="F6336" s="15">
        <f>IF(ISBLANK($D6336),"",IF(ISBLANK($E6336),VLOOKUP($D6336,$J:$K,2,FALSE),VLOOKUP($E6336,'Daycare Packages'!$A:$G,7,FALSE)))</f>
        <v>25</v>
      </c>
      <c r="G6336" s="15"/>
      <c r="H6336" s="15">
        <f t="shared" si="220"/>
        <v>25</v>
      </c>
      <c r="I6336" s="198">
        <f t="shared" si="219"/>
        <v>5</v>
      </c>
    </row>
    <row r="6337" spans="1:9" x14ac:dyDescent="0.3">
      <c r="A6337" s="10">
        <v>43614</v>
      </c>
      <c r="B6337" s="11" t="s">
        <v>141</v>
      </c>
      <c r="C6337" s="11" t="s">
        <v>673</v>
      </c>
      <c r="D6337" s="11" t="s">
        <v>662</v>
      </c>
      <c r="E6337" s="11">
        <v>6866358</v>
      </c>
      <c r="F6337" s="15">
        <f>IF(ISBLANK($D6337),"",IF(ISBLANK($E6337),VLOOKUP($D6337,$J:$K,2,FALSE),VLOOKUP($E6337,'Daycare Packages'!$A:$G,7,FALSE)))</f>
        <v>26</v>
      </c>
      <c r="G6337" s="15"/>
      <c r="H6337" s="15">
        <f>IF(ISBLANK(D6337),"",SUM(F6337:G6337))</f>
        <v>26</v>
      </c>
      <c r="I6337" s="198">
        <f t="shared" si="219"/>
        <v>5</v>
      </c>
    </row>
    <row r="6338" spans="1:9" x14ac:dyDescent="0.3">
      <c r="A6338" s="55">
        <v>43614</v>
      </c>
      <c r="B6338" s="56" t="s">
        <v>147</v>
      </c>
      <c r="C6338" s="56" t="s">
        <v>796</v>
      </c>
      <c r="D6338" s="56" t="s">
        <v>662</v>
      </c>
      <c r="E6338" s="56">
        <v>6814069</v>
      </c>
      <c r="F6338" s="59">
        <f>IF(ISBLANK($D6338),"",IF(ISBLANK($E6338),VLOOKUP($D6338,$J:$K,2,FALSE),VLOOKUP($E6338,'Daycare Packages'!$A:$G,7,FALSE)))</f>
        <v>23</v>
      </c>
      <c r="G6338" s="59"/>
      <c r="H6338" s="59">
        <f t="shared" si="220"/>
        <v>23</v>
      </c>
      <c r="I6338" s="198">
        <f t="shared" si="219"/>
        <v>5</v>
      </c>
    </row>
    <row r="6339" spans="1:9" x14ac:dyDescent="0.3">
      <c r="A6339" s="10">
        <v>43615</v>
      </c>
      <c r="B6339" s="11" t="s">
        <v>190</v>
      </c>
      <c r="C6339" s="11" t="s">
        <v>718</v>
      </c>
      <c r="D6339" s="11" t="s">
        <v>659</v>
      </c>
      <c r="F6339" s="15">
        <f>IF(ISBLANK($D6339),"",IF(ISBLANK($E6339),VLOOKUP($D6339,$J:$K,2,FALSE),VLOOKUP($E6339,'Daycare Packages'!$A:$G,7,FALSE)))</f>
        <v>20</v>
      </c>
      <c r="G6339" s="15"/>
      <c r="H6339" s="15">
        <f t="shared" si="220"/>
        <v>20</v>
      </c>
      <c r="I6339" s="198">
        <f t="shared" ref="I6339:I6402" si="221">IF(A6339="",0,MONTH(A6339))</f>
        <v>5</v>
      </c>
    </row>
    <row r="6340" spans="1:9" x14ac:dyDescent="0.3">
      <c r="A6340" s="10">
        <v>43615</v>
      </c>
      <c r="B6340" s="11" t="s">
        <v>152</v>
      </c>
      <c r="C6340" s="11" t="s">
        <v>679</v>
      </c>
      <c r="D6340" s="11" t="s">
        <v>662</v>
      </c>
      <c r="E6340" s="11">
        <v>6804823</v>
      </c>
      <c r="F6340" s="15">
        <f>IF(ISBLANK($D6340),"",IF(ISBLANK($E6340),VLOOKUP($D6340,$J:$K,2,FALSE),VLOOKUP($E6340,'Daycare Packages'!$A:$G,7,FALSE)))</f>
        <v>23</v>
      </c>
      <c r="G6340" s="15"/>
      <c r="H6340" s="15">
        <f t="shared" si="220"/>
        <v>23</v>
      </c>
      <c r="I6340" s="198">
        <f t="shared" si="221"/>
        <v>5</v>
      </c>
    </row>
    <row r="6341" spans="1:9" x14ac:dyDescent="0.3">
      <c r="A6341" s="10">
        <v>43615</v>
      </c>
      <c r="B6341" s="11" t="s">
        <v>185</v>
      </c>
      <c r="C6341" s="11" t="s">
        <v>670</v>
      </c>
      <c r="D6341" s="11" t="s">
        <v>659</v>
      </c>
      <c r="E6341" s="11">
        <v>6734074</v>
      </c>
      <c r="F6341" s="15">
        <f>IF(ISBLANK($D6341),"",IF(ISBLANK($E6341),VLOOKUP($D6341,$J:$K,2,FALSE),VLOOKUP($E6341,'Daycare Packages'!$A:$G,7,FALSE)))</f>
        <v>17</v>
      </c>
      <c r="G6341" s="15"/>
      <c r="H6341" s="15">
        <f t="shared" si="220"/>
        <v>17</v>
      </c>
      <c r="I6341" s="198">
        <f t="shared" si="221"/>
        <v>5</v>
      </c>
    </row>
    <row r="6342" spans="1:9" x14ac:dyDescent="0.3">
      <c r="A6342" s="10">
        <v>43615</v>
      </c>
      <c r="B6342" s="11" t="s">
        <v>924</v>
      </c>
      <c r="C6342" s="11" t="s">
        <v>925</v>
      </c>
      <c r="D6342" s="11" t="s">
        <v>659</v>
      </c>
      <c r="F6342" s="15">
        <f>IF(ISBLANK($D6342),"",IF(ISBLANK($E6342),VLOOKUP($D6342,$J:$K,2,FALSE),VLOOKUP($E6342,'Daycare Packages'!$A:$G,7,FALSE)))</f>
        <v>20</v>
      </c>
      <c r="G6342" s="15"/>
      <c r="H6342" s="15">
        <f t="shared" si="220"/>
        <v>20</v>
      </c>
      <c r="I6342" s="198">
        <f t="shared" si="221"/>
        <v>5</v>
      </c>
    </row>
    <row r="6343" spans="1:9" x14ac:dyDescent="0.3">
      <c r="A6343" s="10">
        <v>43615</v>
      </c>
      <c r="B6343" s="11" t="s">
        <v>749</v>
      </c>
      <c r="C6343" s="11" t="s">
        <v>750</v>
      </c>
      <c r="D6343" s="11" t="s">
        <v>659</v>
      </c>
      <c r="F6343" s="15">
        <f>IF(ISBLANK($D6343),"",IF(ISBLANK($E6343),VLOOKUP($D6343,$J:$K,2,FALSE),VLOOKUP($E6343,'Daycare Packages'!$A:$G,7,FALSE)))</f>
        <v>20</v>
      </c>
      <c r="G6343" s="15"/>
      <c r="H6343" s="15">
        <f t="shared" si="220"/>
        <v>20</v>
      </c>
      <c r="I6343" s="198">
        <f t="shared" si="221"/>
        <v>5</v>
      </c>
    </row>
    <row r="6344" spans="1:9" x14ac:dyDescent="0.3">
      <c r="A6344" s="10">
        <v>43615</v>
      </c>
      <c r="B6344" s="11" t="s">
        <v>941</v>
      </c>
      <c r="C6344" s="11" t="s">
        <v>487</v>
      </c>
      <c r="D6344" s="11" t="s">
        <v>662</v>
      </c>
      <c r="F6344" s="15">
        <f>IF(ISBLANK($D6344),"",IF(ISBLANK($E6344),VLOOKUP($D6344,$J:$K,2,FALSE),VLOOKUP($E6344,'Daycare Packages'!$A:$G,7,FALSE)))</f>
        <v>30</v>
      </c>
      <c r="G6344" s="15"/>
      <c r="H6344" s="15">
        <f t="shared" si="220"/>
        <v>30</v>
      </c>
      <c r="I6344" s="198">
        <f t="shared" si="221"/>
        <v>5</v>
      </c>
    </row>
    <row r="6345" spans="1:9" x14ac:dyDescent="0.3">
      <c r="A6345" s="10">
        <v>43615</v>
      </c>
      <c r="B6345" s="11" t="s">
        <v>162</v>
      </c>
      <c r="C6345" s="11" t="s">
        <v>676</v>
      </c>
      <c r="D6345" s="11" t="s">
        <v>662</v>
      </c>
      <c r="E6345" s="11">
        <v>6835426</v>
      </c>
      <c r="F6345" s="15">
        <f>IF(ISBLANK($D6345),"",IF(ISBLANK($E6345),VLOOKUP($D6345,$J:$K,2,FALSE),VLOOKUP($E6345,'Daycare Packages'!$A:$G,7,FALSE)))</f>
        <v>27</v>
      </c>
      <c r="G6345" s="15"/>
      <c r="H6345" s="15">
        <f t="shared" si="220"/>
        <v>27</v>
      </c>
      <c r="I6345" s="198">
        <f t="shared" si="221"/>
        <v>5</v>
      </c>
    </row>
    <row r="6346" spans="1:9" x14ac:dyDescent="0.3">
      <c r="A6346" s="10">
        <v>43615</v>
      </c>
      <c r="B6346" s="11" t="s">
        <v>145</v>
      </c>
      <c r="C6346" s="11" t="s">
        <v>811</v>
      </c>
      <c r="D6346" s="11" t="s">
        <v>662</v>
      </c>
      <c r="E6346" s="11">
        <v>6849358</v>
      </c>
      <c r="F6346" s="15">
        <f>IF(ISBLANK($D6346),"",IF(ISBLANK($E6346),VLOOKUP($D6346,$J:$K,2,FALSE),VLOOKUP($E6346,'Daycare Packages'!$A:$G,7,FALSE)))</f>
        <v>27</v>
      </c>
      <c r="G6346" s="15"/>
      <c r="H6346" s="15">
        <f t="shared" si="220"/>
        <v>27</v>
      </c>
      <c r="I6346" s="198">
        <f t="shared" si="221"/>
        <v>5</v>
      </c>
    </row>
    <row r="6347" spans="1:9" x14ac:dyDescent="0.3">
      <c r="A6347" s="10">
        <v>43615</v>
      </c>
      <c r="B6347" s="11" t="s">
        <v>1317</v>
      </c>
      <c r="C6347" s="11" t="s">
        <v>1608</v>
      </c>
      <c r="D6347" s="11" t="s">
        <v>662</v>
      </c>
      <c r="E6347" s="11">
        <v>6837059</v>
      </c>
      <c r="F6347" s="15">
        <f>IF(ISBLANK($D6347),"",IF(ISBLANK($E6347),VLOOKUP($D6347,$J:$K,2,FALSE),VLOOKUP($E6347,'Daycare Packages'!$A:$G,7,FALSE)))</f>
        <v>25</v>
      </c>
      <c r="G6347" s="15"/>
      <c r="H6347" s="15">
        <f t="shared" ref="H6347:H6410" si="222">IF(ISBLANK(D6347),"",SUM(F6347:G6347))</f>
        <v>25</v>
      </c>
      <c r="I6347" s="198">
        <f t="shared" si="221"/>
        <v>5</v>
      </c>
    </row>
    <row r="6348" spans="1:9" x14ac:dyDescent="0.3">
      <c r="A6348" s="10">
        <v>43615</v>
      </c>
      <c r="B6348" s="11" t="s">
        <v>1311</v>
      </c>
      <c r="C6348" s="11" t="s">
        <v>1312</v>
      </c>
      <c r="D6348" s="11" t="s">
        <v>662</v>
      </c>
      <c r="E6348" s="11">
        <v>6829230</v>
      </c>
      <c r="F6348" s="15">
        <f>IF(ISBLANK($D6348),"",IF(ISBLANK($E6348),VLOOKUP($D6348,$J:$K,2,FALSE),VLOOKUP($E6348,'Daycare Packages'!$A:$G,7,FALSE)))</f>
        <v>23</v>
      </c>
      <c r="G6348" s="15"/>
      <c r="H6348" s="15">
        <f t="shared" si="222"/>
        <v>23</v>
      </c>
      <c r="I6348" s="198">
        <f t="shared" si="221"/>
        <v>5</v>
      </c>
    </row>
    <row r="6349" spans="1:9" x14ac:dyDescent="0.3">
      <c r="A6349" s="10">
        <v>43615</v>
      </c>
      <c r="B6349" s="11" t="s">
        <v>1352</v>
      </c>
      <c r="C6349" s="11" t="s">
        <v>1353</v>
      </c>
      <c r="D6349" s="11" t="s">
        <v>662</v>
      </c>
      <c r="E6349" s="11">
        <v>6849235</v>
      </c>
      <c r="F6349" s="15">
        <f>IF(ISBLANK($D6349),"",IF(ISBLANK($E6349),VLOOKUP($D6349,$J:$K,2,FALSE),VLOOKUP($E6349,'Daycare Packages'!$A:$G,7,FALSE)))</f>
        <v>27</v>
      </c>
      <c r="G6349" s="15"/>
      <c r="H6349" s="15">
        <f t="shared" si="222"/>
        <v>27</v>
      </c>
      <c r="I6349" s="198">
        <f t="shared" si="221"/>
        <v>5</v>
      </c>
    </row>
    <row r="6350" spans="1:9" x14ac:dyDescent="0.3">
      <c r="A6350" s="10">
        <v>43615</v>
      </c>
      <c r="B6350" s="11" t="s">
        <v>891</v>
      </c>
      <c r="C6350" s="11" t="s">
        <v>804</v>
      </c>
      <c r="D6350" s="11" t="s">
        <v>662</v>
      </c>
      <c r="F6350" s="15">
        <f>IF(ISBLANK($D6350),"",IF(ISBLANK($E6350),VLOOKUP($D6350,$J:$K,2,FALSE),VLOOKUP($E6350,'Daycare Packages'!$A:$G,7,FALSE)))</f>
        <v>30</v>
      </c>
      <c r="G6350" s="15"/>
      <c r="H6350" s="15">
        <f t="shared" si="222"/>
        <v>30</v>
      </c>
      <c r="I6350" s="198">
        <f t="shared" si="221"/>
        <v>5</v>
      </c>
    </row>
    <row r="6351" spans="1:9" x14ac:dyDescent="0.3">
      <c r="A6351" s="10">
        <v>43615</v>
      </c>
      <c r="B6351" s="11" t="s">
        <v>196</v>
      </c>
      <c r="C6351" s="11" t="s">
        <v>432</v>
      </c>
      <c r="D6351" s="11" t="s">
        <v>662</v>
      </c>
      <c r="E6351" s="11">
        <v>6843216</v>
      </c>
      <c r="F6351" s="15">
        <f>IF(ISBLANK($D6351),"",IF(ISBLANK($E6351),VLOOKUP($D6351,$J:$K,2,FALSE),VLOOKUP($E6351,'Daycare Packages'!$A:$G,7,FALSE)))</f>
        <v>25</v>
      </c>
      <c r="G6351" s="15"/>
      <c r="H6351" s="15">
        <f t="shared" si="222"/>
        <v>25</v>
      </c>
      <c r="I6351" s="198">
        <f t="shared" si="221"/>
        <v>5</v>
      </c>
    </row>
    <row r="6352" spans="1:9" x14ac:dyDescent="0.3">
      <c r="A6352" s="10">
        <v>43615</v>
      </c>
      <c r="B6352" s="11" t="s">
        <v>252</v>
      </c>
      <c r="C6352" s="11" t="s">
        <v>396</v>
      </c>
      <c r="D6352" s="11" t="s">
        <v>662</v>
      </c>
      <c r="F6352" s="15">
        <f>IF(ISBLANK($D6352),"",IF(ISBLANK($E6352),VLOOKUP($D6352,$J:$K,2,FALSE),VLOOKUP($E6352,'Daycare Packages'!$A:$G,7,FALSE)))</f>
        <v>30</v>
      </c>
      <c r="G6352" s="15"/>
      <c r="H6352" s="15">
        <f t="shared" si="222"/>
        <v>30</v>
      </c>
      <c r="I6352" s="198">
        <f t="shared" si="221"/>
        <v>5</v>
      </c>
    </row>
    <row r="6353" spans="1:9" x14ac:dyDescent="0.3">
      <c r="A6353" s="10">
        <v>43615</v>
      </c>
      <c r="B6353" s="11" t="s">
        <v>224</v>
      </c>
      <c r="C6353" s="11" t="s">
        <v>740</v>
      </c>
      <c r="D6353" s="11" t="s">
        <v>662</v>
      </c>
      <c r="F6353" s="15">
        <f>IF(ISBLANK($D6353),"",IF(ISBLANK($E6353),VLOOKUP($D6353,$J:$K,2,FALSE),VLOOKUP($E6353,'Daycare Packages'!$A:$G,7,FALSE)))</f>
        <v>30</v>
      </c>
      <c r="G6353" s="15"/>
      <c r="H6353" s="15">
        <f t="shared" si="222"/>
        <v>30</v>
      </c>
      <c r="I6353" s="198">
        <f t="shared" si="221"/>
        <v>5</v>
      </c>
    </row>
    <row r="6354" spans="1:9" x14ac:dyDescent="0.3">
      <c r="A6354" s="10">
        <v>43615</v>
      </c>
      <c r="B6354" s="11" t="s">
        <v>178</v>
      </c>
      <c r="C6354" s="11" t="s">
        <v>734</v>
      </c>
      <c r="D6354" s="11" t="s">
        <v>662</v>
      </c>
      <c r="E6354" s="11">
        <v>6856237</v>
      </c>
      <c r="F6354" s="15">
        <f>IF(ISBLANK($D6354),"",IF(ISBLANK($E6354),VLOOKUP($D6354,$J:$K,2,FALSE),VLOOKUP($E6354,'Daycare Packages'!$A:$G,7,FALSE)))</f>
        <v>27</v>
      </c>
      <c r="G6354" s="15"/>
      <c r="H6354" s="15">
        <f t="shared" si="222"/>
        <v>27</v>
      </c>
      <c r="I6354" s="198">
        <f t="shared" si="221"/>
        <v>5</v>
      </c>
    </row>
    <row r="6355" spans="1:9" x14ac:dyDescent="0.3">
      <c r="A6355" s="10">
        <v>43615</v>
      </c>
      <c r="B6355" s="11" t="s">
        <v>760</v>
      </c>
      <c r="C6355" s="11" t="s">
        <v>761</v>
      </c>
      <c r="D6355" s="11" t="s">
        <v>662</v>
      </c>
      <c r="F6355" s="15">
        <f>IF(ISBLANK($D6355),"",IF(ISBLANK($E6355),VLOOKUP($D6355,$J:$K,2,FALSE),VLOOKUP($E6355,'Daycare Packages'!$A:$G,7,FALSE)))</f>
        <v>30</v>
      </c>
      <c r="G6355" s="15"/>
      <c r="H6355" s="15">
        <f t="shared" si="222"/>
        <v>30</v>
      </c>
      <c r="I6355" s="198">
        <f t="shared" si="221"/>
        <v>5</v>
      </c>
    </row>
    <row r="6356" spans="1:9" x14ac:dyDescent="0.3">
      <c r="A6356" s="10">
        <v>43615</v>
      </c>
      <c r="B6356" s="11" t="s">
        <v>1206</v>
      </c>
      <c r="C6356" s="11" t="s">
        <v>559</v>
      </c>
      <c r="D6356" s="11" t="s">
        <v>662</v>
      </c>
      <c r="F6356" s="15">
        <f>IF(ISBLANK($D6356),"",IF(ISBLANK($E6356),VLOOKUP($D6356,$J:$K,2,FALSE),VLOOKUP($E6356,'Daycare Packages'!$A:$G,7,FALSE)))</f>
        <v>30</v>
      </c>
      <c r="G6356" s="15"/>
      <c r="H6356" s="15">
        <f t="shared" si="222"/>
        <v>30</v>
      </c>
      <c r="I6356" s="198">
        <f t="shared" si="221"/>
        <v>5</v>
      </c>
    </row>
    <row r="6357" spans="1:9" x14ac:dyDescent="0.3">
      <c r="A6357" s="10">
        <v>43615</v>
      </c>
      <c r="B6357" s="11" t="s">
        <v>1206</v>
      </c>
      <c r="C6357" s="11" t="s">
        <v>1204</v>
      </c>
      <c r="D6357" s="11" t="s">
        <v>662</v>
      </c>
      <c r="F6357" s="15">
        <f>IF(ISBLANK($D6357),"",IF(ISBLANK($E6357),VLOOKUP($D6357,$J:$K,2,FALSE),VLOOKUP($E6357,'Daycare Packages'!$A:$G,7,FALSE)))</f>
        <v>30</v>
      </c>
      <c r="G6357" s="15"/>
      <c r="H6357" s="15">
        <f t="shared" si="222"/>
        <v>30</v>
      </c>
      <c r="I6357" s="198">
        <f t="shared" si="221"/>
        <v>5</v>
      </c>
    </row>
    <row r="6358" spans="1:9" x14ac:dyDescent="0.3">
      <c r="A6358" s="10">
        <v>43615</v>
      </c>
      <c r="B6358" s="11" t="s">
        <v>809</v>
      </c>
      <c r="C6358" s="11" t="s">
        <v>810</v>
      </c>
      <c r="D6358" s="11" t="s">
        <v>662</v>
      </c>
      <c r="F6358" s="15">
        <f>IF(ISBLANK($D6358),"",IF(ISBLANK($E6358),VLOOKUP($D6358,$J:$K,2,FALSE),VLOOKUP($E6358,'Daycare Packages'!$A:$G,7,FALSE)))</f>
        <v>30</v>
      </c>
      <c r="G6358" s="15"/>
      <c r="H6358" s="15">
        <f t="shared" si="222"/>
        <v>30</v>
      </c>
      <c r="I6358" s="198">
        <f t="shared" si="221"/>
        <v>5</v>
      </c>
    </row>
    <row r="6359" spans="1:9" x14ac:dyDescent="0.3">
      <c r="A6359" s="10">
        <v>43615</v>
      </c>
      <c r="B6359" s="11" t="s">
        <v>677</v>
      </c>
      <c r="C6359" s="11" t="s">
        <v>678</v>
      </c>
      <c r="D6359" s="11" t="s">
        <v>662</v>
      </c>
      <c r="F6359" s="15">
        <f>IF(ISBLANK($D6359),"",IF(ISBLANK($E6359),VLOOKUP($D6359,$J:$K,2,FALSE),VLOOKUP($E6359,'Daycare Packages'!$A:$G,7,FALSE)))</f>
        <v>30</v>
      </c>
      <c r="G6359" s="15"/>
      <c r="H6359" s="15">
        <f t="shared" si="222"/>
        <v>30</v>
      </c>
      <c r="I6359" s="198">
        <f t="shared" si="221"/>
        <v>5</v>
      </c>
    </row>
    <row r="6360" spans="1:9" x14ac:dyDescent="0.3">
      <c r="A6360" s="10">
        <v>43615</v>
      </c>
      <c r="B6360" s="11" t="s">
        <v>217</v>
      </c>
      <c r="C6360" s="11" t="s">
        <v>1609</v>
      </c>
      <c r="D6360" s="11" t="s">
        <v>662</v>
      </c>
      <c r="E6360" s="11">
        <v>6865081</v>
      </c>
      <c r="F6360" s="15">
        <f>IF(ISBLANK($D6360),"",IF(ISBLANK($E6360),VLOOKUP($D6360,$J:$K,2,FALSE),VLOOKUP($E6360,'Daycare Packages'!$A:$G,7,FALSE)))</f>
        <v>26</v>
      </c>
      <c r="G6360" s="15"/>
      <c r="H6360" s="15">
        <f t="shared" si="222"/>
        <v>26</v>
      </c>
      <c r="I6360" s="198">
        <f t="shared" si="221"/>
        <v>5</v>
      </c>
    </row>
    <row r="6361" spans="1:9" x14ac:dyDescent="0.3">
      <c r="A6361" s="10">
        <v>43615</v>
      </c>
      <c r="B6361" s="11" t="s">
        <v>722</v>
      </c>
      <c r="C6361" s="11" t="s">
        <v>548</v>
      </c>
      <c r="D6361" s="11" t="s">
        <v>662</v>
      </c>
      <c r="F6361" s="15">
        <f>IF(ISBLANK($D6361),"",IF(ISBLANK($E6361),VLOOKUP($D6361,$J:$K,2,FALSE),VLOOKUP($E6361,'Daycare Packages'!$A:$G,7,FALSE)))</f>
        <v>30</v>
      </c>
      <c r="G6361" s="15"/>
      <c r="H6361" s="15">
        <f t="shared" si="222"/>
        <v>30</v>
      </c>
      <c r="I6361" s="198">
        <f t="shared" si="221"/>
        <v>5</v>
      </c>
    </row>
    <row r="6362" spans="1:9" x14ac:dyDescent="0.3">
      <c r="A6362" s="10">
        <v>43615</v>
      </c>
      <c r="B6362" s="11" t="s">
        <v>912</v>
      </c>
      <c r="C6362" s="11" t="s">
        <v>913</v>
      </c>
      <c r="D6362" s="11" t="s">
        <v>662</v>
      </c>
      <c r="F6362" s="15">
        <f>IF(ISBLANK($D6362),"",IF(ISBLANK($E6362),VLOOKUP($D6362,$J:$K,2,FALSE),VLOOKUP($E6362,'Daycare Packages'!$A:$G,7,FALSE)))</f>
        <v>30</v>
      </c>
      <c r="G6362" s="15"/>
      <c r="H6362" s="15">
        <f t="shared" si="222"/>
        <v>30</v>
      </c>
      <c r="I6362" s="198">
        <f t="shared" si="221"/>
        <v>5</v>
      </c>
    </row>
    <row r="6363" spans="1:9" x14ac:dyDescent="0.3">
      <c r="A6363" s="10">
        <v>43615</v>
      </c>
      <c r="B6363" s="11" t="s">
        <v>154</v>
      </c>
      <c r="C6363" s="11" t="s">
        <v>729</v>
      </c>
      <c r="D6363" s="11" t="s">
        <v>662</v>
      </c>
      <c r="E6363" s="11">
        <v>6872739</v>
      </c>
      <c r="F6363" s="15">
        <f>IF(ISBLANK($D6363),"",IF(ISBLANK($E6363),VLOOKUP($D6363,$J:$K,2,FALSE),VLOOKUP($E6363,'Daycare Packages'!$A:$G,7,FALSE)))</f>
        <v>27</v>
      </c>
      <c r="G6363" s="15"/>
      <c r="H6363" s="15">
        <f t="shared" si="222"/>
        <v>27</v>
      </c>
      <c r="I6363" s="198">
        <f t="shared" si="221"/>
        <v>5</v>
      </c>
    </row>
    <row r="6364" spans="1:9" x14ac:dyDescent="0.3">
      <c r="A6364" s="10">
        <v>43615</v>
      </c>
      <c r="B6364" s="11" t="s">
        <v>936</v>
      </c>
      <c r="C6364" s="11" t="s">
        <v>937</v>
      </c>
      <c r="D6364" s="11" t="s">
        <v>662</v>
      </c>
      <c r="F6364" s="15">
        <f>IF(ISBLANK($D6364),"",IF(ISBLANK($E6364),VLOOKUP($D6364,$J:$K,2,FALSE),VLOOKUP($E6364,'Daycare Packages'!$A:$G,7,FALSE)))</f>
        <v>30</v>
      </c>
      <c r="G6364" s="15"/>
      <c r="H6364" s="15">
        <f t="shared" si="222"/>
        <v>30</v>
      </c>
      <c r="I6364" s="198">
        <f t="shared" si="221"/>
        <v>5</v>
      </c>
    </row>
    <row r="6365" spans="1:9" x14ac:dyDescent="0.3">
      <c r="A6365" s="10">
        <v>43615</v>
      </c>
      <c r="B6365" s="11" t="s">
        <v>849</v>
      </c>
      <c r="C6365" s="11" t="s">
        <v>1595</v>
      </c>
      <c r="D6365" s="11" t="s">
        <v>662</v>
      </c>
      <c r="F6365" s="15">
        <f>IF(ISBLANK($D6365),"",IF(ISBLANK($E6365),VLOOKUP($D6365,$J:$K,2,FALSE),VLOOKUP($E6365,'Daycare Packages'!$A:$G,7,FALSE)))</f>
        <v>30</v>
      </c>
      <c r="G6365" s="15"/>
      <c r="H6365" s="15">
        <f t="shared" si="222"/>
        <v>30</v>
      </c>
      <c r="I6365" s="198">
        <f t="shared" si="221"/>
        <v>5</v>
      </c>
    </row>
    <row r="6366" spans="1:9" x14ac:dyDescent="0.3">
      <c r="A6366" s="10">
        <v>43615</v>
      </c>
      <c r="B6366" s="11" t="s">
        <v>843</v>
      </c>
      <c r="C6366" s="11" t="s">
        <v>844</v>
      </c>
      <c r="D6366" s="11" t="s">
        <v>662</v>
      </c>
      <c r="E6366" s="11">
        <v>6846368</v>
      </c>
      <c r="F6366" s="15">
        <f>IF(ISBLANK($D6366),"",IF(ISBLANK($E6366),VLOOKUP($D6366,$J:$K,2,FALSE),VLOOKUP($E6366,'Daycare Packages'!$A:$G,7,FALSE)))</f>
        <v>23</v>
      </c>
      <c r="G6366" s="15"/>
      <c r="H6366" s="15">
        <f t="shared" si="222"/>
        <v>23</v>
      </c>
      <c r="I6366" s="198">
        <f t="shared" si="221"/>
        <v>5</v>
      </c>
    </row>
    <row r="6367" spans="1:9" x14ac:dyDescent="0.3">
      <c r="A6367" s="10">
        <v>43615</v>
      </c>
      <c r="B6367" s="11" t="s">
        <v>215</v>
      </c>
      <c r="C6367" s="11" t="s">
        <v>520</v>
      </c>
      <c r="D6367" s="11" t="s">
        <v>662</v>
      </c>
      <c r="E6367" s="11">
        <v>6860747</v>
      </c>
      <c r="F6367" s="15">
        <f>IF(ISBLANK($D6367),"",IF(ISBLANK($E6367),VLOOKUP($D6367,$J:$K,2,FALSE),VLOOKUP($E6367,'Daycare Packages'!$A:$G,7,FALSE)))</f>
        <v>27</v>
      </c>
      <c r="G6367" s="15"/>
      <c r="H6367" s="15">
        <f t="shared" si="222"/>
        <v>27</v>
      </c>
      <c r="I6367" s="198">
        <f t="shared" si="221"/>
        <v>5</v>
      </c>
    </row>
    <row r="6368" spans="1:9" x14ac:dyDescent="0.3">
      <c r="A6368" s="10">
        <v>43615</v>
      </c>
      <c r="B6368" s="11" t="s">
        <v>175</v>
      </c>
      <c r="C6368" s="11" t="s">
        <v>433</v>
      </c>
      <c r="D6368" s="11" t="s">
        <v>662</v>
      </c>
      <c r="E6368" s="11">
        <v>6716814</v>
      </c>
      <c r="F6368" s="15">
        <f>IF(ISBLANK($D6368),"",IF(ISBLANK($E6368),VLOOKUP($D6368,$J:$K,2,FALSE),VLOOKUP($E6368,'Daycare Packages'!$A:$G,7,FALSE)))</f>
        <v>22</v>
      </c>
      <c r="G6368" s="15"/>
      <c r="H6368" s="15">
        <f t="shared" si="222"/>
        <v>22</v>
      </c>
      <c r="I6368" s="198">
        <f t="shared" si="221"/>
        <v>5</v>
      </c>
    </row>
    <row r="6369" spans="1:9" x14ac:dyDescent="0.3">
      <c r="A6369" s="10">
        <v>43615</v>
      </c>
      <c r="B6369" s="11" t="s">
        <v>244</v>
      </c>
      <c r="C6369" s="11" t="s">
        <v>673</v>
      </c>
      <c r="D6369" s="11" t="s">
        <v>662</v>
      </c>
      <c r="F6369" s="15">
        <f>IF(ISBLANK($D6369),"",IF(ISBLANK($E6369),VLOOKUP($D6369,$J:$K,2,FALSE),VLOOKUP($E6369,'Daycare Packages'!$A:$G,7,FALSE)))</f>
        <v>30</v>
      </c>
      <c r="G6369" s="15"/>
      <c r="H6369" s="15">
        <f t="shared" si="222"/>
        <v>30</v>
      </c>
      <c r="I6369" s="198">
        <f t="shared" si="221"/>
        <v>5</v>
      </c>
    </row>
    <row r="6370" spans="1:9" x14ac:dyDescent="0.3">
      <c r="A6370" s="10">
        <v>43615</v>
      </c>
      <c r="B6370" s="11" t="s">
        <v>237</v>
      </c>
      <c r="C6370" s="11" t="s">
        <v>1549</v>
      </c>
      <c r="D6370" s="11" t="s">
        <v>662</v>
      </c>
      <c r="F6370" s="15">
        <f>IF(ISBLANK($D6370),"",IF(ISBLANK($E6370),VLOOKUP($D6370,$J:$K,2,FALSE),VLOOKUP($E6370,'Daycare Packages'!$A:$G,7,FALSE)))</f>
        <v>30</v>
      </c>
      <c r="G6370" s="15"/>
      <c r="H6370" s="15">
        <f t="shared" si="222"/>
        <v>30</v>
      </c>
      <c r="I6370" s="198">
        <f t="shared" si="221"/>
        <v>5</v>
      </c>
    </row>
    <row r="6371" spans="1:9" x14ac:dyDescent="0.3">
      <c r="A6371" s="10">
        <v>43615</v>
      </c>
      <c r="B6371" s="11" t="s">
        <v>172</v>
      </c>
      <c r="C6371" s="11" t="s">
        <v>773</v>
      </c>
      <c r="D6371" s="11" t="s">
        <v>662</v>
      </c>
      <c r="F6371" s="15">
        <f>IF(ISBLANK($D6371),"",IF(ISBLANK($E6371),VLOOKUP($D6371,$J:$K,2,FALSE),VLOOKUP($E6371,'Daycare Packages'!$A:$G,7,FALSE)))</f>
        <v>30</v>
      </c>
      <c r="G6371" s="15"/>
      <c r="H6371" s="15">
        <f t="shared" si="222"/>
        <v>30</v>
      </c>
      <c r="I6371" s="198">
        <f t="shared" si="221"/>
        <v>5</v>
      </c>
    </row>
    <row r="6372" spans="1:9" x14ac:dyDescent="0.3">
      <c r="A6372" s="10">
        <v>43615</v>
      </c>
      <c r="B6372" s="11" t="s">
        <v>318</v>
      </c>
      <c r="C6372" s="11" t="s">
        <v>723</v>
      </c>
      <c r="D6372" s="11" t="s">
        <v>662</v>
      </c>
      <c r="F6372" s="15">
        <f>IF(ISBLANK($D6372),"",IF(ISBLANK($E6372),VLOOKUP($D6372,$J:$K,2,FALSE),VLOOKUP($E6372,'Daycare Packages'!$A:$G,7,FALSE)))</f>
        <v>30</v>
      </c>
      <c r="G6372" s="15"/>
      <c r="H6372" s="15">
        <f t="shared" si="222"/>
        <v>30</v>
      </c>
      <c r="I6372" s="198">
        <f t="shared" si="221"/>
        <v>5</v>
      </c>
    </row>
    <row r="6373" spans="1:9" x14ac:dyDescent="0.3">
      <c r="A6373" s="10">
        <v>43615</v>
      </c>
      <c r="B6373" s="11" t="s">
        <v>768</v>
      </c>
      <c r="C6373" s="11" t="s">
        <v>548</v>
      </c>
      <c r="D6373" s="11" t="s">
        <v>662</v>
      </c>
      <c r="E6373" s="11">
        <v>6818977</v>
      </c>
      <c r="F6373" s="15">
        <f>IF(ISBLANK($D6373),"",IF(ISBLANK($E6373),VLOOKUP($D6373,$J:$K,2,FALSE),VLOOKUP($E6373,'Daycare Packages'!$A:$G,7,FALSE)))</f>
        <v>27</v>
      </c>
      <c r="G6373" s="15"/>
      <c r="H6373" s="15">
        <f t="shared" si="222"/>
        <v>27</v>
      </c>
      <c r="I6373" s="198">
        <f t="shared" si="221"/>
        <v>5</v>
      </c>
    </row>
    <row r="6374" spans="1:9" x14ac:dyDescent="0.3">
      <c r="A6374" s="10">
        <v>43615</v>
      </c>
      <c r="B6374" s="11" t="s">
        <v>111</v>
      </c>
      <c r="C6374" s="11" t="s">
        <v>821</v>
      </c>
      <c r="D6374" s="11" t="s">
        <v>662</v>
      </c>
      <c r="E6374" s="11">
        <v>6559448</v>
      </c>
      <c r="F6374" s="15">
        <f>IF(ISBLANK($D6374),"",IF(ISBLANK($E6374),VLOOKUP($D6374,$J:$K,2,FALSE),VLOOKUP($E6374,'Daycare Packages'!$A:$G,7,FALSE)))</f>
        <v>22</v>
      </c>
      <c r="G6374" s="15"/>
      <c r="H6374" s="15">
        <f t="shared" si="222"/>
        <v>22</v>
      </c>
      <c r="I6374" s="198">
        <f t="shared" si="221"/>
        <v>5</v>
      </c>
    </row>
    <row r="6375" spans="1:9" x14ac:dyDescent="0.3">
      <c r="A6375" s="10">
        <v>43615</v>
      </c>
      <c r="B6375" s="11" t="s">
        <v>111</v>
      </c>
      <c r="C6375" s="11" t="s">
        <v>1597</v>
      </c>
      <c r="D6375" s="11" t="s">
        <v>662</v>
      </c>
      <c r="E6375" s="11">
        <v>6559448</v>
      </c>
      <c r="F6375" s="15">
        <f>IF(ISBLANK($D6375),"",IF(ISBLANK($E6375),VLOOKUP($D6375,$J:$K,2,FALSE),VLOOKUP($E6375,'Daycare Packages'!$A:$G,7,FALSE)))</f>
        <v>22</v>
      </c>
      <c r="G6375" s="15"/>
      <c r="H6375" s="15">
        <f t="shared" si="222"/>
        <v>22</v>
      </c>
      <c r="I6375" s="198">
        <f t="shared" si="221"/>
        <v>5</v>
      </c>
    </row>
    <row r="6376" spans="1:9" x14ac:dyDescent="0.3">
      <c r="A6376" s="10">
        <v>43615</v>
      </c>
      <c r="B6376" s="11" t="s">
        <v>730</v>
      </c>
      <c r="C6376" s="11" t="s">
        <v>731</v>
      </c>
      <c r="D6376" s="11" t="s">
        <v>662</v>
      </c>
      <c r="F6376" s="15">
        <f>IF(ISBLANK($D6376),"",IF(ISBLANK($E6376),VLOOKUP($D6376,$J:$K,2,FALSE),VLOOKUP($E6376,'Daycare Packages'!$A:$G,7,FALSE)))</f>
        <v>30</v>
      </c>
      <c r="G6376" s="15"/>
      <c r="H6376" s="15">
        <f t="shared" si="222"/>
        <v>30</v>
      </c>
      <c r="I6376" s="198">
        <f t="shared" si="221"/>
        <v>5</v>
      </c>
    </row>
    <row r="6377" spans="1:9" x14ac:dyDescent="0.3">
      <c r="A6377" s="10">
        <v>43615</v>
      </c>
      <c r="B6377" s="11" t="s">
        <v>114</v>
      </c>
      <c r="C6377" s="11" t="s">
        <v>1597</v>
      </c>
      <c r="D6377" s="11" t="s">
        <v>662</v>
      </c>
      <c r="E6377" s="11">
        <v>6735275</v>
      </c>
      <c r="F6377" s="15">
        <f>IF(ISBLANK($D6377),"",IF(ISBLANK($E6377),VLOOKUP($D6377,$J:$K,2,FALSE),VLOOKUP($E6377,'Daycare Packages'!$A:$G,7,FALSE)))</f>
        <v>22</v>
      </c>
      <c r="G6377" s="15"/>
      <c r="H6377" s="15">
        <f t="shared" si="222"/>
        <v>22</v>
      </c>
      <c r="I6377" s="198">
        <f t="shared" si="221"/>
        <v>5</v>
      </c>
    </row>
    <row r="6378" spans="1:9" x14ac:dyDescent="0.3">
      <c r="A6378" s="10">
        <v>43615</v>
      </c>
      <c r="B6378" s="11" t="s">
        <v>690</v>
      </c>
      <c r="C6378" s="11" t="s">
        <v>691</v>
      </c>
      <c r="D6378" s="11" t="s">
        <v>662</v>
      </c>
      <c r="E6378" s="11">
        <v>6829038</v>
      </c>
      <c r="F6378" s="15">
        <f>IF(ISBLANK($D6378),"",IF(ISBLANK($E6378),VLOOKUP($D6378,$J:$K,2,FALSE),VLOOKUP($E6378,'Daycare Packages'!$A:$G,7,FALSE)))</f>
        <v>25</v>
      </c>
      <c r="G6378" s="15"/>
      <c r="H6378" s="15">
        <f t="shared" si="222"/>
        <v>25</v>
      </c>
      <c r="I6378" s="198">
        <f t="shared" si="221"/>
        <v>5</v>
      </c>
    </row>
    <row r="6379" spans="1:9" x14ac:dyDescent="0.3">
      <c r="A6379" s="10">
        <v>43615</v>
      </c>
      <c r="B6379" s="11" t="s">
        <v>212</v>
      </c>
      <c r="C6379" s="11" t="s">
        <v>707</v>
      </c>
      <c r="D6379" s="11" t="s">
        <v>662</v>
      </c>
      <c r="F6379" s="15">
        <f>IF(ISBLANK($D6379),"",IF(ISBLANK($E6379),VLOOKUP($D6379,$J:$K,2,FALSE),VLOOKUP($E6379,'Daycare Packages'!$A:$G,7,FALSE)))</f>
        <v>30</v>
      </c>
      <c r="G6379" s="15"/>
      <c r="H6379" s="15">
        <f t="shared" si="222"/>
        <v>30</v>
      </c>
      <c r="I6379" s="198">
        <f t="shared" si="221"/>
        <v>5</v>
      </c>
    </row>
    <row r="6380" spans="1:9" x14ac:dyDescent="0.3">
      <c r="A6380" s="10">
        <v>43615</v>
      </c>
      <c r="B6380" s="11" t="s">
        <v>127</v>
      </c>
      <c r="C6380" s="11" t="s">
        <v>715</v>
      </c>
      <c r="D6380" s="11" t="s">
        <v>662</v>
      </c>
      <c r="E6380" s="11">
        <v>6865974</v>
      </c>
      <c r="F6380" s="15">
        <f>IF(ISBLANK($D6380),"",IF(ISBLANK($E6380),VLOOKUP($D6380,$J:$K,2,FALSE),VLOOKUP($E6380,'Daycare Packages'!$A:$G,7,FALSE)))</f>
        <v>23</v>
      </c>
      <c r="G6380" s="15"/>
      <c r="H6380" s="15">
        <f t="shared" si="222"/>
        <v>23</v>
      </c>
      <c r="I6380" s="198">
        <f t="shared" si="221"/>
        <v>5</v>
      </c>
    </row>
    <row r="6381" spans="1:9" x14ac:dyDescent="0.3">
      <c r="A6381" s="10">
        <v>43615</v>
      </c>
      <c r="B6381" s="11" t="s">
        <v>1321</v>
      </c>
      <c r="C6381" s="11" t="s">
        <v>1322</v>
      </c>
      <c r="D6381" s="11" t="s">
        <v>662</v>
      </c>
      <c r="E6381" s="11">
        <v>6860764</v>
      </c>
      <c r="F6381" s="15">
        <f>IF(ISBLANK($D6381),"",IF(ISBLANK($E6381),VLOOKUP($D6381,$J:$K,2,FALSE),VLOOKUP($E6381,'Daycare Packages'!$A:$G,7,FALSE)))</f>
        <v>27</v>
      </c>
      <c r="G6381" s="15"/>
      <c r="H6381" s="15">
        <f t="shared" si="222"/>
        <v>27</v>
      </c>
      <c r="I6381" s="198">
        <f t="shared" si="221"/>
        <v>5</v>
      </c>
    </row>
    <row r="6382" spans="1:9" x14ac:dyDescent="0.3">
      <c r="A6382" s="10">
        <v>43615</v>
      </c>
      <c r="B6382" s="11" t="s">
        <v>1321</v>
      </c>
      <c r="C6382" s="11" t="s">
        <v>1117</v>
      </c>
      <c r="D6382" s="11" t="s">
        <v>662</v>
      </c>
      <c r="E6382" s="11">
        <v>6860764</v>
      </c>
      <c r="F6382" s="15">
        <f>IF(ISBLANK($D6382),"",IF(ISBLANK($E6382),VLOOKUP($D6382,$J:$K,2,FALSE),VLOOKUP($E6382,'Daycare Packages'!$A:$G,7,FALSE)))</f>
        <v>27</v>
      </c>
      <c r="G6382" s="15"/>
      <c r="H6382" s="15">
        <f t="shared" si="222"/>
        <v>27</v>
      </c>
      <c r="I6382" s="198">
        <f t="shared" si="221"/>
        <v>5</v>
      </c>
    </row>
    <row r="6383" spans="1:9" x14ac:dyDescent="0.3">
      <c r="A6383" s="10">
        <v>43615</v>
      </c>
      <c r="B6383" s="11" t="s">
        <v>122</v>
      </c>
      <c r="C6383" s="11" t="s">
        <v>740</v>
      </c>
      <c r="D6383" s="11" t="s">
        <v>662</v>
      </c>
      <c r="E6383" s="11">
        <v>6734317</v>
      </c>
      <c r="F6383" s="15">
        <f>IF(ISBLANK($D6383),"",IF(ISBLANK($E6383),VLOOKUP($D6383,$J:$K,2,FALSE),VLOOKUP($E6383,'Daycare Packages'!$A:$G,7,FALSE)))</f>
        <v>22</v>
      </c>
      <c r="G6383" s="15"/>
      <c r="H6383" s="15">
        <f t="shared" si="222"/>
        <v>22</v>
      </c>
      <c r="I6383" s="198">
        <f t="shared" si="221"/>
        <v>5</v>
      </c>
    </row>
    <row r="6384" spans="1:9" x14ac:dyDescent="0.3">
      <c r="A6384" s="10">
        <v>43615</v>
      </c>
      <c r="B6384" s="11" t="s">
        <v>230</v>
      </c>
      <c r="C6384" s="11" t="s">
        <v>493</v>
      </c>
      <c r="D6384" s="11" t="s">
        <v>662</v>
      </c>
      <c r="E6384" s="11">
        <v>6852495</v>
      </c>
      <c r="F6384" s="15">
        <f>IF(ISBLANK($D6384),"",IF(ISBLANK($E6384),VLOOKUP($D6384,$J:$K,2,FALSE),VLOOKUP($E6384,'Daycare Packages'!$A:$G,7,FALSE)))</f>
        <v>27</v>
      </c>
      <c r="G6384" s="15"/>
      <c r="H6384" s="15">
        <f t="shared" si="222"/>
        <v>27</v>
      </c>
      <c r="I6384" s="198">
        <f t="shared" si="221"/>
        <v>5</v>
      </c>
    </row>
    <row r="6385" spans="1:9" x14ac:dyDescent="0.3">
      <c r="A6385" s="10">
        <v>43615</v>
      </c>
      <c r="B6385" s="11" t="s">
        <v>171</v>
      </c>
      <c r="C6385" s="11" t="s">
        <v>693</v>
      </c>
      <c r="D6385" s="11" t="s">
        <v>662</v>
      </c>
      <c r="E6385" s="11">
        <v>6804106</v>
      </c>
      <c r="F6385" s="15">
        <f>IF(ISBLANK($D6385),"",IF(ISBLANK($E6385),VLOOKUP($D6385,$J:$K,2,FALSE),VLOOKUP($E6385,'Daycare Packages'!$A:$G,7,FALSE)))</f>
        <v>26</v>
      </c>
      <c r="G6385" s="15"/>
      <c r="H6385" s="15">
        <f t="shared" si="222"/>
        <v>26</v>
      </c>
      <c r="I6385" s="198">
        <f t="shared" si="221"/>
        <v>5</v>
      </c>
    </row>
    <row r="6386" spans="1:9" x14ac:dyDescent="0.3">
      <c r="A6386" s="10">
        <v>43615</v>
      </c>
      <c r="B6386" s="11" t="s">
        <v>146</v>
      </c>
      <c r="C6386" s="11" t="s">
        <v>705</v>
      </c>
      <c r="D6386" s="11" t="s">
        <v>662</v>
      </c>
      <c r="E6386" s="11">
        <v>6690320</v>
      </c>
      <c r="F6386" s="15">
        <f>IF(ISBLANK($D6386),"",IF(ISBLANK($E6386),VLOOKUP($D6386,$J:$K,2,FALSE),VLOOKUP($E6386,'Daycare Packages'!$A:$G,7,FALSE)))</f>
        <v>22</v>
      </c>
      <c r="G6386" s="15"/>
      <c r="H6386" s="15">
        <f t="shared" si="222"/>
        <v>22</v>
      </c>
      <c r="I6386" s="198">
        <f t="shared" si="221"/>
        <v>5</v>
      </c>
    </row>
    <row r="6387" spans="1:9" x14ac:dyDescent="0.3">
      <c r="A6387" s="10">
        <v>43615</v>
      </c>
      <c r="B6387" s="11" t="s">
        <v>210</v>
      </c>
      <c r="C6387" s="11" t="s">
        <v>460</v>
      </c>
      <c r="D6387" s="11" t="s">
        <v>662</v>
      </c>
      <c r="E6387" s="11">
        <v>6842140</v>
      </c>
      <c r="F6387" s="15">
        <f>IF(ISBLANK($D6387),"",IF(ISBLANK($E6387),VLOOKUP($D6387,$J:$K,2,FALSE),VLOOKUP($E6387,'Daycare Packages'!$A:$G,7,FALSE)))</f>
        <v>27</v>
      </c>
      <c r="G6387" s="15"/>
      <c r="H6387" s="15">
        <f t="shared" si="222"/>
        <v>27</v>
      </c>
      <c r="I6387" s="198">
        <f t="shared" si="221"/>
        <v>5</v>
      </c>
    </row>
    <row r="6388" spans="1:9" x14ac:dyDescent="0.3">
      <c r="A6388" s="10">
        <v>43615</v>
      </c>
      <c r="B6388" s="11" t="s">
        <v>210</v>
      </c>
      <c r="C6388" s="11" t="s">
        <v>916</v>
      </c>
      <c r="D6388" s="11" t="s">
        <v>662</v>
      </c>
      <c r="E6388" s="11">
        <v>6842140</v>
      </c>
      <c r="F6388" s="15">
        <f>IF(ISBLANK($D6388),"",IF(ISBLANK($E6388),VLOOKUP($D6388,$J:$K,2,FALSE),VLOOKUP($E6388,'Daycare Packages'!$A:$G,7,FALSE)))</f>
        <v>27</v>
      </c>
      <c r="G6388" s="15"/>
      <c r="H6388" s="15">
        <f t="shared" si="222"/>
        <v>27</v>
      </c>
      <c r="I6388" s="198">
        <f t="shared" si="221"/>
        <v>5</v>
      </c>
    </row>
    <row r="6389" spans="1:9" x14ac:dyDescent="0.3">
      <c r="A6389" s="10">
        <v>43615</v>
      </c>
      <c r="B6389" s="11" t="s">
        <v>1354</v>
      </c>
      <c r="C6389" s="11" t="s">
        <v>402</v>
      </c>
      <c r="D6389" s="11" t="s">
        <v>662</v>
      </c>
      <c r="E6389" s="11">
        <v>6841489</v>
      </c>
      <c r="F6389" s="15">
        <f>IF(ISBLANK($D6389),"",IF(ISBLANK($E6389),VLOOKUP($D6389,$J:$K,2,FALSE),VLOOKUP($E6389,'Daycare Packages'!$A:$G,7,FALSE)))</f>
        <v>27</v>
      </c>
      <c r="G6389" s="15"/>
      <c r="H6389" s="15">
        <f t="shared" si="222"/>
        <v>27</v>
      </c>
      <c r="I6389" s="198">
        <f t="shared" si="221"/>
        <v>5</v>
      </c>
    </row>
    <row r="6390" spans="1:9" x14ac:dyDescent="0.3">
      <c r="A6390" s="10">
        <v>43615</v>
      </c>
      <c r="B6390" s="11" t="s">
        <v>511</v>
      </c>
      <c r="C6390" s="11" t="s">
        <v>512</v>
      </c>
      <c r="D6390" s="11" t="s">
        <v>662</v>
      </c>
      <c r="F6390" s="15">
        <f>IF(ISBLANK($D6390),"",IF(ISBLANK($E6390),VLOOKUP($D6390,$J:$K,2,FALSE),VLOOKUP($E6390,'Daycare Packages'!$A:$G,7,FALSE)))</f>
        <v>30</v>
      </c>
      <c r="G6390" s="15"/>
      <c r="H6390" s="15">
        <f t="shared" si="222"/>
        <v>30</v>
      </c>
      <c r="I6390" s="198">
        <f t="shared" si="221"/>
        <v>5</v>
      </c>
    </row>
    <row r="6391" spans="1:9" x14ac:dyDescent="0.3">
      <c r="A6391" s="10">
        <v>43615</v>
      </c>
      <c r="B6391" s="11" t="s">
        <v>182</v>
      </c>
      <c r="C6391" s="11" t="s">
        <v>685</v>
      </c>
      <c r="D6391" s="11" t="s">
        <v>662</v>
      </c>
      <c r="E6391" s="11">
        <v>6820021</v>
      </c>
      <c r="F6391" s="15">
        <f>IF(ISBLANK($D6391),"",IF(ISBLANK($E6391),VLOOKUP($D6391,$J:$K,2,FALSE),VLOOKUP($E6391,'Daycare Packages'!$A:$G,7,FALSE)))</f>
        <v>20.7</v>
      </c>
      <c r="G6391" s="15"/>
      <c r="H6391" s="15">
        <f t="shared" si="222"/>
        <v>20.7</v>
      </c>
      <c r="I6391" s="198">
        <f t="shared" si="221"/>
        <v>5</v>
      </c>
    </row>
    <row r="6392" spans="1:9" x14ac:dyDescent="0.3">
      <c r="A6392" s="10">
        <v>43615</v>
      </c>
      <c r="B6392" s="11" t="s">
        <v>186</v>
      </c>
      <c r="C6392" s="11" t="s">
        <v>561</v>
      </c>
      <c r="D6392" s="11" t="s">
        <v>662</v>
      </c>
      <c r="E6392" s="11">
        <v>6723146</v>
      </c>
      <c r="F6392" s="15">
        <f>IF(ISBLANK($D6392),"",IF(ISBLANK($E6392),VLOOKUP($D6392,$J:$K,2,FALSE),VLOOKUP($E6392,'Daycare Packages'!$A:$G,7,FALSE)))</f>
        <v>22</v>
      </c>
      <c r="G6392" s="15"/>
      <c r="H6392" s="15">
        <f t="shared" si="222"/>
        <v>22</v>
      </c>
      <c r="I6392" s="198">
        <f t="shared" si="221"/>
        <v>5</v>
      </c>
    </row>
    <row r="6393" spans="1:9" x14ac:dyDescent="0.3">
      <c r="A6393" s="10">
        <v>43615</v>
      </c>
      <c r="B6393" s="11" t="s">
        <v>138</v>
      </c>
      <c r="C6393" s="11" t="s">
        <v>573</v>
      </c>
      <c r="D6393" s="11" t="s">
        <v>662</v>
      </c>
      <c r="E6393" s="11">
        <v>6803103</v>
      </c>
      <c r="F6393" s="15">
        <f>IF(ISBLANK($D6393),"",IF(ISBLANK($E6393),VLOOKUP($D6393,$J:$K,2,FALSE),VLOOKUP($E6393,'Daycare Packages'!$A:$G,7,FALSE)))</f>
        <v>23</v>
      </c>
      <c r="G6393" s="15"/>
      <c r="H6393" s="15">
        <f t="shared" si="222"/>
        <v>23</v>
      </c>
      <c r="I6393" s="198">
        <f t="shared" si="221"/>
        <v>5</v>
      </c>
    </row>
    <row r="6394" spans="1:9" x14ac:dyDescent="0.3">
      <c r="A6394" s="10">
        <v>43615</v>
      </c>
      <c r="B6394" s="11" t="s">
        <v>220</v>
      </c>
      <c r="C6394" s="11" t="s">
        <v>548</v>
      </c>
      <c r="D6394" s="11" t="s">
        <v>662</v>
      </c>
      <c r="E6394" s="11">
        <v>6739601</v>
      </c>
      <c r="F6394" s="15">
        <f>IF(ISBLANK($D6394),"",IF(ISBLANK($E6394),VLOOKUP($D6394,$J:$K,2,FALSE),VLOOKUP($E6394,'Daycare Packages'!$A:$G,7,FALSE)))</f>
        <v>26</v>
      </c>
      <c r="G6394" s="15"/>
      <c r="H6394" s="15">
        <f t="shared" si="222"/>
        <v>26</v>
      </c>
      <c r="I6394" s="198">
        <f t="shared" si="221"/>
        <v>5</v>
      </c>
    </row>
    <row r="6395" spans="1:9" x14ac:dyDescent="0.3">
      <c r="A6395" s="10">
        <v>43615</v>
      </c>
      <c r="B6395" s="11" t="s">
        <v>204</v>
      </c>
      <c r="C6395" s="11" t="s">
        <v>774</v>
      </c>
      <c r="D6395" s="11" t="s">
        <v>662</v>
      </c>
      <c r="E6395" s="11">
        <v>6847355</v>
      </c>
      <c r="F6395" s="15">
        <f>IF(ISBLANK($D6395),"",IF(ISBLANK($E6395),VLOOKUP($D6395,$J:$K,2,FALSE),VLOOKUP($E6395,'Daycare Packages'!$A:$G,7,FALSE)))</f>
        <v>25</v>
      </c>
      <c r="G6395" s="15"/>
      <c r="H6395" s="15">
        <f t="shared" si="222"/>
        <v>25</v>
      </c>
      <c r="I6395" s="198">
        <f t="shared" si="221"/>
        <v>5</v>
      </c>
    </row>
    <row r="6396" spans="1:9" x14ac:dyDescent="0.3">
      <c r="A6396" s="10">
        <v>43615</v>
      </c>
      <c r="B6396" s="11" t="s">
        <v>204</v>
      </c>
      <c r="C6396" s="11" t="s">
        <v>949</v>
      </c>
      <c r="D6396" s="11" t="s">
        <v>662</v>
      </c>
      <c r="E6396" s="11">
        <v>6847355</v>
      </c>
      <c r="F6396" s="15">
        <f>IF(ISBLANK($D6396),"",IF(ISBLANK($E6396),VLOOKUP($D6396,$J:$K,2,FALSE),VLOOKUP($E6396,'Daycare Packages'!$A:$G,7,FALSE)))</f>
        <v>25</v>
      </c>
      <c r="G6396" s="15"/>
      <c r="H6396" s="15">
        <f t="shared" si="222"/>
        <v>25</v>
      </c>
      <c r="I6396" s="198">
        <f t="shared" si="221"/>
        <v>5</v>
      </c>
    </row>
    <row r="6397" spans="1:9" x14ac:dyDescent="0.3">
      <c r="A6397" s="10">
        <v>43615</v>
      </c>
      <c r="B6397" s="11" t="s">
        <v>1221</v>
      </c>
      <c r="C6397" s="11" t="s">
        <v>1242</v>
      </c>
      <c r="D6397" s="11" t="s">
        <v>662</v>
      </c>
      <c r="E6397" s="11">
        <v>6861908</v>
      </c>
      <c r="F6397" s="15">
        <f>IF(ISBLANK($D6397),"",IF(ISBLANK($E6397),VLOOKUP($D6397,$J:$K,2,FALSE),VLOOKUP($E6397,'Daycare Packages'!$A:$G,7,FALSE)))</f>
        <v>25</v>
      </c>
      <c r="G6397" s="15"/>
      <c r="H6397" s="15">
        <f t="shared" si="222"/>
        <v>25</v>
      </c>
      <c r="I6397" s="198">
        <f t="shared" si="221"/>
        <v>5</v>
      </c>
    </row>
    <row r="6398" spans="1:9" x14ac:dyDescent="0.3">
      <c r="A6398" s="10">
        <v>43615</v>
      </c>
      <c r="B6398" s="11" t="s">
        <v>922</v>
      </c>
      <c r="C6398" s="11" t="s">
        <v>923</v>
      </c>
      <c r="D6398" s="11" t="s">
        <v>662</v>
      </c>
      <c r="E6398" s="11">
        <v>6683718</v>
      </c>
      <c r="F6398" s="15">
        <f>IF(ISBLANK($D6398),"",IF(ISBLANK($E6398),VLOOKUP($D6398,$J:$K,2,FALSE),VLOOKUP($E6398,'Daycare Packages'!$A:$G,7,FALSE)))</f>
        <v>24</v>
      </c>
      <c r="G6398" s="15"/>
      <c r="H6398" s="15">
        <f t="shared" si="222"/>
        <v>24</v>
      </c>
      <c r="I6398" s="198">
        <f t="shared" si="221"/>
        <v>5</v>
      </c>
    </row>
    <row r="6399" spans="1:9" x14ac:dyDescent="0.3">
      <c r="A6399" s="10">
        <v>43615</v>
      </c>
      <c r="B6399" s="11" t="s">
        <v>206</v>
      </c>
      <c r="C6399" s="11" t="s">
        <v>424</v>
      </c>
      <c r="D6399" s="11" t="s">
        <v>662</v>
      </c>
      <c r="E6399" s="11">
        <v>6732853</v>
      </c>
      <c r="F6399" s="15">
        <f>IF(ISBLANK($D6399),"",IF(ISBLANK($E6399),VLOOKUP($D6399,$J:$K,2,FALSE),VLOOKUP($E6399,'Daycare Packages'!$A:$G,7,FALSE)))</f>
        <v>26</v>
      </c>
      <c r="G6399" s="15"/>
      <c r="H6399" s="15">
        <f t="shared" si="222"/>
        <v>26</v>
      </c>
      <c r="I6399" s="198">
        <f t="shared" si="221"/>
        <v>5</v>
      </c>
    </row>
    <row r="6400" spans="1:9" x14ac:dyDescent="0.3">
      <c r="A6400" s="55">
        <v>43615</v>
      </c>
      <c r="B6400" s="56" t="s">
        <v>179</v>
      </c>
      <c r="C6400" s="56" t="s">
        <v>706</v>
      </c>
      <c r="D6400" s="56" t="s">
        <v>662</v>
      </c>
      <c r="E6400" s="56">
        <v>6833055</v>
      </c>
      <c r="F6400" s="59">
        <f>IF(ISBLANK($D6400),"",IF(ISBLANK($E6400),VLOOKUP($D6400,$J:$K,2,FALSE),VLOOKUP($E6400,'Daycare Packages'!$A:$G,7,FALSE)))</f>
        <v>27</v>
      </c>
      <c r="G6400" s="59"/>
      <c r="H6400" s="59">
        <f t="shared" si="222"/>
        <v>27</v>
      </c>
      <c r="I6400" s="198">
        <f t="shared" si="221"/>
        <v>5</v>
      </c>
    </row>
    <row r="6401" spans="1:10" x14ac:dyDescent="0.3">
      <c r="A6401" s="10">
        <v>43616</v>
      </c>
      <c r="B6401" s="11" t="s">
        <v>112</v>
      </c>
      <c r="C6401" s="11" t="s">
        <v>627</v>
      </c>
      <c r="D6401" s="11" t="s">
        <v>659</v>
      </c>
      <c r="F6401" s="15">
        <f>IF(ISBLANK($D6401),"",IF(ISBLANK($E6401),VLOOKUP($D6401,$J:$K,2,FALSE),VLOOKUP($E6401,'Daycare Packages'!$A:$G,7,FALSE)))</f>
        <v>20</v>
      </c>
      <c r="G6401" s="15"/>
      <c r="H6401" s="15">
        <f t="shared" si="222"/>
        <v>20</v>
      </c>
      <c r="I6401" s="198">
        <f t="shared" si="221"/>
        <v>5</v>
      </c>
      <c r="J6401" s="13">
        <f>6403+61</f>
        <v>6464</v>
      </c>
    </row>
    <row r="6402" spans="1:10" x14ac:dyDescent="0.3">
      <c r="A6402" s="10">
        <v>43616</v>
      </c>
      <c r="B6402" s="11" t="s">
        <v>112</v>
      </c>
      <c r="C6402" s="11" t="s">
        <v>426</v>
      </c>
      <c r="D6402" s="11" t="s">
        <v>659</v>
      </c>
      <c r="F6402" s="15">
        <f>IF(ISBLANK($D6402),"",IF(ISBLANK($E6402),VLOOKUP($D6402,$J:$K,2,FALSE),VLOOKUP($E6402,'Daycare Packages'!$A:$G,7,FALSE)))</f>
        <v>20</v>
      </c>
      <c r="G6402" s="15"/>
      <c r="H6402" s="15">
        <f t="shared" si="222"/>
        <v>20</v>
      </c>
      <c r="I6402" s="198">
        <f t="shared" si="221"/>
        <v>5</v>
      </c>
    </row>
    <row r="6403" spans="1:10" x14ac:dyDescent="0.3">
      <c r="A6403" s="10">
        <v>43616</v>
      </c>
      <c r="B6403" s="11" t="s">
        <v>131</v>
      </c>
      <c r="C6403" s="11" t="s">
        <v>553</v>
      </c>
      <c r="D6403" s="11" t="s">
        <v>659</v>
      </c>
      <c r="E6403" s="11">
        <v>6730496</v>
      </c>
      <c r="F6403" s="15">
        <f>IF(ISBLANK($D6403),"",IF(ISBLANK($E6403),VLOOKUP($D6403,$J:$K,2,FALSE),VLOOKUP($E6403,'Daycare Packages'!$A:$G,7,FALSE)))</f>
        <v>16</v>
      </c>
      <c r="G6403" s="15"/>
      <c r="H6403" s="15">
        <f t="shared" si="222"/>
        <v>16</v>
      </c>
      <c r="I6403" s="198">
        <f t="shared" ref="I6403:I6466" si="223">IF(A6403="",0,MONTH(A6403))</f>
        <v>5</v>
      </c>
    </row>
    <row r="6404" spans="1:10" x14ac:dyDescent="0.3">
      <c r="A6404" s="10">
        <v>43616</v>
      </c>
      <c r="B6404" s="11" t="s">
        <v>190</v>
      </c>
      <c r="C6404" s="11" t="s">
        <v>718</v>
      </c>
      <c r="D6404" s="11" t="s">
        <v>659</v>
      </c>
      <c r="F6404" s="15">
        <f>IF(ISBLANK($D6404),"",IF(ISBLANK($E6404),VLOOKUP($D6404,$J:$K,2,FALSE),VLOOKUP($E6404,'Daycare Packages'!$A:$G,7,FALSE)))</f>
        <v>20</v>
      </c>
      <c r="G6404" s="15"/>
      <c r="H6404" s="15">
        <f t="shared" si="222"/>
        <v>20</v>
      </c>
      <c r="I6404" s="198">
        <f t="shared" si="223"/>
        <v>5</v>
      </c>
    </row>
    <row r="6405" spans="1:10" x14ac:dyDescent="0.3">
      <c r="A6405" s="10">
        <v>43616</v>
      </c>
      <c r="B6405" s="11" t="s">
        <v>749</v>
      </c>
      <c r="C6405" s="11" t="s">
        <v>750</v>
      </c>
      <c r="D6405" s="11" t="s">
        <v>659</v>
      </c>
      <c r="F6405" s="15">
        <f>IF(ISBLANK($D6405),"",IF(ISBLANK($E6405),VLOOKUP($D6405,$J:$K,2,FALSE),VLOOKUP($E6405,'Daycare Packages'!$A:$G,7,FALSE)))</f>
        <v>20</v>
      </c>
      <c r="G6405" s="15"/>
      <c r="H6405" s="15">
        <f t="shared" si="222"/>
        <v>20</v>
      </c>
      <c r="I6405" s="198">
        <f t="shared" si="223"/>
        <v>5</v>
      </c>
    </row>
    <row r="6406" spans="1:10" x14ac:dyDescent="0.3">
      <c r="A6406" s="10">
        <v>43616</v>
      </c>
      <c r="B6406" s="11" t="s">
        <v>185</v>
      </c>
      <c r="C6406" s="11" t="s">
        <v>670</v>
      </c>
      <c r="D6406" s="11" t="s">
        <v>659</v>
      </c>
      <c r="E6406" s="11">
        <v>6734074</v>
      </c>
      <c r="F6406" s="15">
        <f>IF(ISBLANK($D6406),"",IF(ISBLANK($E6406),VLOOKUP($D6406,$J:$K,2,FALSE),VLOOKUP($E6406,'Daycare Packages'!$A:$G,7,FALSE)))</f>
        <v>17</v>
      </c>
      <c r="G6406" s="15"/>
      <c r="H6406" s="15">
        <f t="shared" si="222"/>
        <v>17</v>
      </c>
      <c r="I6406" s="198">
        <f t="shared" si="223"/>
        <v>5</v>
      </c>
    </row>
    <row r="6407" spans="1:10" x14ac:dyDescent="0.3">
      <c r="A6407" s="10">
        <v>43616</v>
      </c>
      <c r="B6407" s="11" t="s">
        <v>1165</v>
      </c>
      <c r="C6407" s="11" t="s">
        <v>1166</v>
      </c>
      <c r="D6407" s="11" t="s">
        <v>659</v>
      </c>
      <c r="E6407" s="11">
        <v>6860818</v>
      </c>
      <c r="F6407" s="15">
        <f>IF(ISBLANK($D6407),"",IF(ISBLANK($E6407),VLOOKUP($D6407,$J:$K,2,FALSE),VLOOKUP($E6407,'Daycare Packages'!$A:$G,7,FALSE)))</f>
        <v>18</v>
      </c>
      <c r="G6407" s="15"/>
      <c r="H6407" s="15">
        <f t="shared" si="222"/>
        <v>18</v>
      </c>
      <c r="I6407" s="198">
        <f t="shared" si="223"/>
        <v>5</v>
      </c>
    </row>
    <row r="6408" spans="1:10" x14ac:dyDescent="0.3">
      <c r="A6408" s="10">
        <v>43616</v>
      </c>
      <c r="B6408" s="11" t="s">
        <v>144</v>
      </c>
      <c r="C6408" s="11" t="s">
        <v>795</v>
      </c>
      <c r="D6408" s="11" t="s">
        <v>662</v>
      </c>
      <c r="E6408" s="11">
        <v>6735926</v>
      </c>
      <c r="F6408" s="15">
        <f>IF(ISBLANK($D6408),"",IF(ISBLANK($E6408),VLOOKUP($D6408,$J:$K,2,FALSE),VLOOKUP($E6408,'Daycare Packages'!$A:$G,7,FALSE)))</f>
        <v>25</v>
      </c>
      <c r="G6408" s="15"/>
      <c r="H6408" s="15">
        <f t="shared" si="222"/>
        <v>25</v>
      </c>
      <c r="I6408" s="198">
        <f t="shared" si="223"/>
        <v>5</v>
      </c>
    </row>
    <row r="6409" spans="1:10" x14ac:dyDescent="0.3">
      <c r="A6409" s="10">
        <v>43616</v>
      </c>
      <c r="B6409" s="11" t="s">
        <v>525</v>
      </c>
      <c r="C6409" s="11" t="s">
        <v>526</v>
      </c>
      <c r="D6409" s="11" t="s">
        <v>662</v>
      </c>
      <c r="F6409" s="15">
        <f>IF(ISBLANK($D6409),"",IF(ISBLANK($E6409),VLOOKUP($D6409,$J:$K,2,FALSE),VLOOKUP($E6409,'Daycare Packages'!$A:$G,7,FALSE)))</f>
        <v>30</v>
      </c>
      <c r="G6409" s="15"/>
      <c r="H6409" s="15">
        <f t="shared" si="222"/>
        <v>30</v>
      </c>
      <c r="I6409" s="198">
        <f t="shared" si="223"/>
        <v>5</v>
      </c>
    </row>
    <row r="6410" spans="1:10" x14ac:dyDescent="0.3">
      <c r="A6410" s="10">
        <v>43616</v>
      </c>
      <c r="B6410" s="11" t="s">
        <v>96</v>
      </c>
      <c r="C6410" s="11" t="s">
        <v>696</v>
      </c>
      <c r="D6410" s="11" t="s">
        <v>662</v>
      </c>
      <c r="E6410" s="11">
        <v>6829343</v>
      </c>
      <c r="F6410" s="15">
        <f>IF(ISBLANK($D6410),"",IF(ISBLANK($E6410),VLOOKUP($D6410,$J:$K,2,FALSE),VLOOKUP($E6410,'Daycare Packages'!$A:$G,7,FALSE)))</f>
        <v>23</v>
      </c>
      <c r="G6410" s="15"/>
      <c r="H6410" s="15">
        <f t="shared" si="222"/>
        <v>23</v>
      </c>
      <c r="I6410" s="198">
        <f t="shared" si="223"/>
        <v>5</v>
      </c>
    </row>
    <row r="6411" spans="1:10" x14ac:dyDescent="0.3">
      <c r="A6411" s="10">
        <v>43616</v>
      </c>
      <c r="B6411" s="11" t="s">
        <v>1612</v>
      </c>
      <c r="C6411" s="11" t="s">
        <v>1613</v>
      </c>
      <c r="D6411" s="11" t="s">
        <v>671</v>
      </c>
      <c r="F6411" s="15">
        <f>IF(ISBLANK($D6411),"",IF(ISBLANK($E6411),VLOOKUP($D6411,$J:$K,2,FALSE),VLOOKUP($E6411,'Daycare Packages'!$A:$G,7,FALSE)))</f>
        <v>0</v>
      </c>
      <c r="G6411" s="15"/>
      <c r="H6411" s="15">
        <f t="shared" ref="H6411:H6475" si="224">IF(ISBLANK(D6411),"",SUM(F6411:G6411))</f>
        <v>0</v>
      </c>
      <c r="I6411" s="198">
        <f t="shared" si="223"/>
        <v>5</v>
      </c>
    </row>
    <row r="6412" spans="1:10" x14ac:dyDescent="0.3">
      <c r="A6412" s="10">
        <v>43616</v>
      </c>
      <c r="B6412" s="11" t="s">
        <v>224</v>
      </c>
      <c r="C6412" s="11" t="s">
        <v>740</v>
      </c>
      <c r="D6412" s="11" t="s">
        <v>662</v>
      </c>
      <c r="F6412" s="15">
        <f>IF(ISBLANK($D6412),"",IF(ISBLANK($E6412),VLOOKUP($D6412,$J:$K,2,FALSE),VLOOKUP($E6412,'Daycare Packages'!$A:$G,7,FALSE)))</f>
        <v>30</v>
      </c>
      <c r="G6412" s="15"/>
      <c r="H6412" s="15">
        <f t="shared" si="224"/>
        <v>30</v>
      </c>
      <c r="I6412" s="198">
        <f t="shared" si="223"/>
        <v>5</v>
      </c>
    </row>
    <row r="6413" spans="1:10" x14ac:dyDescent="0.3">
      <c r="A6413" s="10">
        <v>43616</v>
      </c>
      <c r="B6413" s="11" t="s">
        <v>751</v>
      </c>
      <c r="C6413" s="11" t="s">
        <v>752</v>
      </c>
      <c r="D6413" s="11" t="s">
        <v>662</v>
      </c>
      <c r="F6413" s="15">
        <f>IF(ISBLANK($D6413),"",IF(ISBLANK($E6413),VLOOKUP($D6413,$J:$K,2,FALSE),VLOOKUP($E6413,'Daycare Packages'!$A:$G,7,FALSE)))</f>
        <v>30</v>
      </c>
      <c r="G6413" s="15"/>
      <c r="H6413" s="15">
        <f t="shared" si="224"/>
        <v>30</v>
      </c>
      <c r="I6413" s="198">
        <f t="shared" si="223"/>
        <v>5</v>
      </c>
    </row>
    <row r="6414" spans="1:10" x14ac:dyDescent="0.3">
      <c r="A6414" s="10">
        <v>43616</v>
      </c>
      <c r="B6414" s="11" t="s">
        <v>300</v>
      </c>
      <c r="C6414" s="11" t="s">
        <v>1455</v>
      </c>
      <c r="D6414" s="11" t="s">
        <v>662</v>
      </c>
      <c r="F6414" s="15">
        <f>IF(ISBLANK($D6414),"",IF(ISBLANK($E6414),VLOOKUP($D6414,$J:$K,2,FALSE),VLOOKUP($E6414,'Daycare Packages'!$A:$G,7,FALSE)))</f>
        <v>30</v>
      </c>
      <c r="G6414" s="15"/>
      <c r="H6414" s="15">
        <f t="shared" si="224"/>
        <v>30</v>
      </c>
      <c r="I6414" s="198">
        <f t="shared" si="223"/>
        <v>5</v>
      </c>
    </row>
    <row r="6415" spans="1:10" x14ac:dyDescent="0.3">
      <c r="A6415" s="10">
        <v>43616</v>
      </c>
      <c r="B6415" s="11" t="s">
        <v>300</v>
      </c>
      <c r="C6415" s="11" t="s">
        <v>507</v>
      </c>
      <c r="D6415" s="11" t="s">
        <v>662</v>
      </c>
      <c r="F6415" s="15">
        <f>IF(ISBLANK($D6415),"",IF(ISBLANK($E6415),VLOOKUP($D6415,$J:$K,2,FALSE),VLOOKUP($E6415,'Daycare Packages'!$A:$G,7,FALSE)))</f>
        <v>30</v>
      </c>
      <c r="G6415" s="15"/>
      <c r="H6415" s="15">
        <f t="shared" si="224"/>
        <v>30</v>
      </c>
      <c r="I6415" s="198">
        <f t="shared" si="223"/>
        <v>5</v>
      </c>
    </row>
    <row r="6416" spans="1:10" x14ac:dyDescent="0.3">
      <c r="A6416" s="10">
        <v>43616</v>
      </c>
      <c r="B6416" s="11" t="s">
        <v>300</v>
      </c>
      <c r="C6416" s="11" t="s">
        <v>759</v>
      </c>
      <c r="D6416" s="11" t="s">
        <v>662</v>
      </c>
      <c r="F6416" s="15">
        <f>IF(ISBLANK($D6416),"",IF(ISBLANK($E6416),VLOOKUP($D6416,$J:$K,2,FALSE),VLOOKUP($E6416,'Daycare Packages'!$A:$G,7,FALSE)))</f>
        <v>30</v>
      </c>
      <c r="G6416" s="15"/>
      <c r="H6416" s="15">
        <f t="shared" si="224"/>
        <v>30</v>
      </c>
      <c r="I6416" s="198">
        <f t="shared" si="223"/>
        <v>5</v>
      </c>
    </row>
    <row r="6417" spans="1:9" x14ac:dyDescent="0.3">
      <c r="A6417" s="10">
        <v>43616</v>
      </c>
      <c r="B6417" s="11" t="s">
        <v>211</v>
      </c>
      <c r="C6417" s="11" t="s">
        <v>507</v>
      </c>
      <c r="D6417" s="11" t="s">
        <v>662</v>
      </c>
      <c r="F6417" s="15">
        <f>IF(ISBLANK($D6417),"",IF(ISBLANK($E6417),VLOOKUP($D6417,$J:$K,2,FALSE),VLOOKUP($E6417,'Daycare Packages'!$A:$G,7,FALSE)))</f>
        <v>30</v>
      </c>
      <c r="G6417" s="15">
        <v>-3</v>
      </c>
      <c r="H6417" s="15">
        <f t="shared" si="224"/>
        <v>27</v>
      </c>
      <c r="I6417" s="198">
        <f t="shared" si="223"/>
        <v>5</v>
      </c>
    </row>
    <row r="6418" spans="1:9" x14ac:dyDescent="0.3">
      <c r="A6418" s="10">
        <v>43616</v>
      </c>
      <c r="B6418" s="11" t="s">
        <v>427</v>
      </c>
      <c r="C6418" s="11" t="s">
        <v>1313</v>
      </c>
      <c r="D6418" s="11" t="s">
        <v>659</v>
      </c>
      <c r="E6418" s="11">
        <v>6864701</v>
      </c>
      <c r="F6418" s="15">
        <f>IF(ISBLANK($D6418),"",IF(ISBLANK($E6418),VLOOKUP($D6418,$J:$K,2,FALSE),VLOOKUP($E6418,'Daycare Packages'!$A:$G,7,FALSE)))</f>
        <v>19</v>
      </c>
      <c r="G6418" s="15"/>
      <c r="H6418" s="15">
        <f t="shared" si="224"/>
        <v>19</v>
      </c>
      <c r="I6418" s="198">
        <f t="shared" si="223"/>
        <v>5</v>
      </c>
    </row>
    <row r="6419" spans="1:9" x14ac:dyDescent="0.3">
      <c r="A6419" s="10">
        <v>43616</v>
      </c>
      <c r="B6419" s="11" t="s">
        <v>1600</v>
      </c>
      <c r="C6419" s="11" t="s">
        <v>1601</v>
      </c>
      <c r="D6419" s="11" t="s">
        <v>662</v>
      </c>
      <c r="E6419" s="11">
        <v>6874391</v>
      </c>
      <c r="F6419" s="15">
        <f>IF(ISBLANK($D6419),"",IF(ISBLANK($E6419),VLOOKUP($D6419,$J:$K,2,FALSE),VLOOKUP($E6419,'Daycare Packages'!$A:$G,7,FALSE)))</f>
        <v>27</v>
      </c>
      <c r="G6419" s="15"/>
      <c r="H6419" s="15">
        <f t="shared" si="224"/>
        <v>27</v>
      </c>
      <c r="I6419" s="198">
        <f t="shared" si="223"/>
        <v>5</v>
      </c>
    </row>
    <row r="6420" spans="1:9" x14ac:dyDescent="0.3">
      <c r="A6420" s="10">
        <v>43616</v>
      </c>
      <c r="B6420" s="11" t="s">
        <v>199</v>
      </c>
      <c r="C6420" s="11" t="s">
        <v>711</v>
      </c>
      <c r="D6420" s="11" t="s">
        <v>662</v>
      </c>
      <c r="E6420" s="11">
        <v>6857264</v>
      </c>
      <c r="F6420" s="15">
        <f>IF(ISBLANK($D6420),"",IF(ISBLANK($E6420),VLOOKUP($D6420,$J:$K,2,FALSE),VLOOKUP($E6420,'Daycare Packages'!$A:$G,7,FALSE)))</f>
        <v>26</v>
      </c>
      <c r="G6420" s="15"/>
      <c r="H6420" s="15">
        <f t="shared" si="224"/>
        <v>26</v>
      </c>
      <c r="I6420" s="198">
        <f t="shared" si="223"/>
        <v>5</v>
      </c>
    </row>
    <row r="6421" spans="1:9" x14ac:dyDescent="0.3">
      <c r="A6421" s="10">
        <v>43616</v>
      </c>
      <c r="B6421" s="11" t="s">
        <v>1532</v>
      </c>
      <c r="C6421" s="11" t="s">
        <v>455</v>
      </c>
      <c r="D6421" s="11" t="s">
        <v>662</v>
      </c>
      <c r="E6421" s="11">
        <v>6603163</v>
      </c>
      <c r="F6421" s="15">
        <f>IF(ISBLANK($D6421),"",IF(ISBLANK($E6421),VLOOKUP($D6421,$J:$K,2,FALSE),VLOOKUP($E6421,'Daycare Packages'!$A:$G,7,FALSE)))</f>
        <v>26</v>
      </c>
      <c r="G6421" s="15"/>
      <c r="H6421" s="15">
        <f t="shared" si="224"/>
        <v>26</v>
      </c>
      <c r="I6421" s="198">
        <f t="shared" si="223"/>
        <v>5</v>
      </c>
    </row>
    <row r="6422" spans="1:9" x14ac:dyDescent="0.3">
      <c r="A6422" s="10">
        <v>43616</v>
      </c>
      <c r="B6422" s="11" t="s">
        <v>1532</v>
      </c>
      <c r="C6422" s="11" t="s">
        <v>1076</v>
      </c>
      <c r="D6422" s="11" t="s">
        <v>662</v>
      </c>
      <c r="E6422" s="11">
        <v>6603163</v>
      </c>
      <c r="F6422" s="15">
        <f>IF(ISBLANK($D6422),"",IF(ISBLANK($E6422),VLOOKUP($D6422,$J:$K,2,FALSE),VLOOKUP($E6422,'Daycare Packages'!$A:$G,7,FALSE)))</f>
        <v>26</v>
      </c>
      <c r="G6422" s="15"/>
      <c r="H6422" s="15">
        <f t="shared" si="224"/>
        <v>26</v>
      </c>
      <c r="I6422" s="198">
        <f t="shared" si="223"/>
        <v>5</v>
      </c>
    </row>
    <row r="6423" spans="1:9" x14ac:dyDescent="0.3">
      <c r="A6423" s="10">
        <v>43616</v>
      </c>
      <c r="B6423" s="11" t="s">
        <v>205</v>
      </c>
      <c r="C6423" s="11" t="s">
        <v>863</v>
      </c>
      <c r="D6423" s="11" t="s">
        <v>662</v>
      </c>
      <c r="F6423" s="15">
        <f>IF(ISBLANK($D6423),"",IF(ISBLANK($E6423),VLOOKUP($D6423,$J:$K,2,FALSE),VLOOKUP($E6423,'Daycare Packages'!$A:$G,7,FALSE)))</f>
        <v>30</v>
      </c>
      <c r="G6423" s="15"/>
      <c r="H6423" s="15">
        <f t="shared" si="224"/>
        <v>30</v>
      </c>
      <c r="I6423" s="198">
        <f t="shared" si="223"/>
        <v>5</v>
      </c>
    </row>
    <row r="6424" spans="1:9" x14ac:dyDescent="0.3">
      <c r="A6424" s="10">
        <v>43616</v>
      </c>
      <c r="B6424" s="11" t="s">
        <v>727</v>
      </c>
      <c r="C6424" s="11" t="s">
        <v>728</v>
      </c>
      <c r="D6424" s="11" t="s">
        <v>662</v>
      </c>
      <c r="F6424" s="15">
        <f>IF(ISBLANK($D6424),"",IF(ISBLANK($E6424),VLOOKUP($D6424,$J:$K,2,FALSE),VLOOKUP($E6424,'Daycare Packages'!$A:$G,7,FALSE)))</f>
        <v>30</v>
      </c>
      <c r="G6424" s="15"/>
      <c r="H6424" s="15">
        <f t="shared" si="224"/>
        <v>30</v>
      </c>
      <c r="I6424" s="198">
        <f t="shared" si="223"/>
        <v>5</v>
      </c>
    </row>
    <row r="6425" spans="1:9" x14ac:dyDescent="0.3">
      <c r="A6425" s="10">
        <v>43616</v>
      </c>
      <c r="B6425" s="11" t="s">
        <v>989</v>
      </c>
      <c r="C6425" s="11" t="s">
        <v>765</v>
      </c>
      <c r="D6425" s="11" t="s">
        <v>662</v>
      </c>
      <c r="F6425" s="15">
        <f>IF(ISBLANK($D6425),"",IF(ISBLANK($E6425),VLOOKUP($D6425,$J:$K,2,FALSE),VLOOKUP($E6425,'Daycare Packages'!$A:$G,7,FALSE)))</f>
        <v>30</v>
      </c>
      <c r="G6425" s="15"/>
      <c r="H6425" s="15">
        <f t="shared" si="224"/>
        <v>30</v>
      </c>
      <c r="I6425" s="198">
        <f t="shared" si="223"/>
        <v>5</v>
      </c>
    </row>
    <row r="6426" spans="1:9" x14ac:dyDescent="0.3">
      <c r="A6426" s="10">
        <v>43616</v>
      </c>
      <c r="B6426" s="11" t="s">
        <v>182</v>
      </c>
      <c r="C6426" s="11" t="s">
        <v>685</v>
      </c>
      <c r="D6426" s="11" t="s">
        <v>662</v>
      </c>
      <c r="E6426" s="11">
        <v>6820021</v>
      </c>
      <c r="F6426" s="15">
        <f>IF(ISBLANK($D6426),"",IF(ISBLANK($E6426),VLOOKUP($D6426,$J:$K,2,FALSE),VLOOKUP($E6426,'Daycare Packages'!$A:$G,7,FALSE)))</f>
        <v>20.7</v>
      </c>
      <c r="G6426" s="15"/>
      <c r="H6426" s="15">
        <f t="shared" si="224"/>
        <v>20.7</v>
      </c>
      <c r="I6426" s="198">
        <f t="shared" si="223"/>
        <v>5</v>
      </c>
    </row>
    <row r="6427" spans="1:9" x14ac:dyDescent="0.3">
      <c r="A6427" s="10">
        <v>43616</v>
      </c>
      <c r="B6427" s="11" t="s">
        <v>197</v>
      </c>
      <c r="C6427" s="11" t="s">
        <v>1163</v>
      </c>
      <c r="D6427" s="11" t="s">
        <v>662</v>
      </c>
      <c r="E6427" s="11">
        <v>6848013</v>
      </c>
      <c r="F6427" s="15">
        <f>IF(ISBLANK($D6427),"",IF(ISBLANK($E6427),VLOOKUP($D6427,$J:$K,2,FALSE),VLOOKUP($E6427,'Daycare Packages'!$A:$G,7,FALSE)))</f>
        <v>27</v>
      </c>
      <c r="G6427" s="15"/>
      <c r="H6427" s="15">
        <f t="shared" si="224"/>
        <v>27</v>
      </c>
      <c r="I6427" s="198">
        <f t="shared" si="223"/>
        <v>5</v>
      </c>
    </row>
    <row r="6428" spans="1:9" x14ac:dyDescent="0.3">
      <c r="A6428" s="10">
        <v>43616</v>
      </c>
      <c r="B6428" s="11" t="s">
        <v>1311</v>
      </c>
      <c r="C6428" s="11" t="s">
        <v>1312</v>
      </c>
      <c r="D6428" s="11" t="s">
        <v>662</v>
      </c>
      <c r="E6428" s="11">
        <v>6829230</v>
      </c>
      <c r="F6428" s="15">
        <f>IF(ISBLANK($D6428),"",IF(ISBLANK($E6428),VLOOKUP($D6428,$J:$K,2,FALSE),VLOOKUP($E6428,'Daycare Packages'!$A:$G,7,FALSE)))</f>
        <v>23</v>
      </c>
      <c r="G6428" s="15"/>
      <c r="H6428" s="15">
        <f t="shared" si="224"/>
        <v>23</v>
      </c>
      <c r="I6428" s="198">
        <f t="shared" si="223"/>
        <v>5</v>
      </c>
    </row>
    <row r="6429" spans="1:9" x14ac:dyDescent="0.3">
      <c r="A6429" s="10">
        <v>43616</v>
      </c>
      <c r="B6429" s="11" t="s">
        <v>677</v>
      </c>
      <c r="C6429" s="11" t="s">
        <v>678</v>
      </c>
      <c r="D6429" s="11" t="s">
        <v>662</v>
      </c>
      <c r="F6429" s="15">
        <f>IF(ISBLANK($D6429),"",IF(ISBLANK($E6429),VLOOKUP($D6429,$J:$K,2,FALSE),VLOOKUP($E6429,'Daycare Packages'!$A:$G,7,FALSE)))</f>
        <v>30</v>
      </c>
      <c r="G6429" s="15"/>
      <c r="H6429" s="15">
        <f t="shared" si="224"/>
        <v>30</v>
      </c>
      <c r="I6429" s="198">
        <f t="shared" si="223"/>
        <v>5</v>
      </c>
    </row>
    <row r="6430" spans="1:9" x14ac:dyDescent="0.3">
      <c r="A6430" s="10">
        <v>43616</v>
      </c>
      <c r="B6430" s="11" t="s">
        <v>1070</v>
      </c>
      <c r="C6430" s="11" t="s">
        <v>1071</v>
      </c>
      <c r="D6430" s="11" t="s">
        <v>662</v>
      </c>
      <c r="E6430" s="11">
        <v>6865972</v>
      </c>
      <c r="F6430" s="15">
        <f>IF(ISBLANK($D6430),"",IF(ISBLANK($E6430),VLOOKUP($D6430,$J:$K,2,FALSE),VLOOKUP($E6430,'Daycare Packages'!$A:$G,7,FALSE)))</f>
        <v>27</v>
      </c>
      <c r="G6430" s="15"/>
      <c r="H6430" s="15">
        <f t="shared" si="224"/>
        <v>27</v>
      </c>
      <c r="I6430" s="198">
        <f t="shared" si="223"/>
        <v>5</v>
      </c>
    </row>
    <row r="6431" spans="1:9" x14ac:dyDescent="0.3">
      <c r="A6431" s="10">
        <v>43616</v>
      </c>
      <c r="B6431" s="11" t="s">
        <v>136</v>
      </c>
      <c r="C6431" s="11" t="s">
        <v>650</v>
      </c>
      <c r="D6431" s="11" t="s">
        <v>662</v>
      </c>
      <c r="E6431" s="11">
        <v>6842833</v>
      </c>
      <c r="F6431" s="15">
        <f>IF(ISBLANK($D6431),"",IF(ISBLANK($E6431),VLOOKUP($D6431,$J:$K,2,FALSE),VLOOKUP($E6431,'Daycare Packages'!$A:$G,7,FALSE)))</f>
        <v>26</v>
      </c>
      <c r="G6431" s="15"/>
      <c r="H6431" s="15">
        <f t="shared" si="224"/>
        <v>26</v>
      </c>
      <c r="I6431" s="198">
        <f t="shared" si="223"/>
        <v>5</v>
      </c>
    </row>
    <row r="6432" spans="1:9" x14ac:dyDescent="0.3">
      <c r="A6432" s="10">
        <v>43616</v>
      </c>
      <c r="B6432" s="11" t="s">
        <v>843</v>
      </c>
      <c r="C6432" s="11" t="s">
        <v>844</v>
      </c>
      <c r="D6432" s="11" t="s">
        <v>662</v>
      </c>
      <c r="E6432" s="11">
        <v>6846368</v>
      </c>
      <c r="F6432" s="15">
        <f>IF(ISBLANK($D6432),"",IF(ISBLANK($E6432),VLOOKUP($D6432,$J:$K,2,FALSE),VLOOKUP($E6432,'Daycare Packages'!$A:$G,7,FALSE)))</f>
        <v>23</v>
      </c>
      <c r="G6432" s="15"/>
      <c r="H6432" s="15">
        <f t="shared" si="224"/>
        <v>23</v>
      </c>
      <c r="I6432" s="198">
        <f t="shared" si="223"/>
        <v>5</v>
      </c>
    </row>
    <row r="6433" spans="1:9" x14ac:dyDescent="0.3">
      <c r="A6433" s="10">
        <v>43616</v>
      </c>
      <c r="B6433" s="11" t="s">
        <v>203</v>
      </c>
      <c r="C6433" s="11" t="s">
        <v>840</v>
      </c>
      <c r="D6433" s="11" t="s">
        <v>662</v>
      </c>
      <c r="E6433" s="11">
        <v>6807658</v>
      </c>
      <c r="F6433" s="15">
        <f>IF(ISBLANK($D6433),"",IF(ISBLANK($E6433),VLOOKUP($D6433,$J:$K,2,FALSE),VLOOKUP($E6433,'Daycare Packages'!$A:$G,7,FALSE)))</f>
        <v>27</v>
      </c>
      <c r="G6433" s="15"/>
      <c r="H6433" s="15">
        <f t="shared" si="224"/>
        <v>27</v>
      </c>
      <c r="I6433" s="198">
        <f t="shared" si="223"/>
        <v>5</v>
      </c>
    </row>
    <row r="6434" spans="1:9" x14ac:dyDescent="0.3">
      <c r="A6434" s="10">
        <v>43616</v>
      </c>
      <c r="B6434" s="11" t="s">
        <v>282</v>
      </c>
      <c r="C6434" s="11" t="s">
        <v>735</v>
      </c>
      <c r="D6434" s="11" t="s">
        <v>662</v>
      </c>
      <c r="F6434" s="15">
        <f>IF(ISBLANK($D6434),"",IF(ISBLANK($E6434),VLOOKUP($D6434,$J:$K,2,FALSE),VLOOKUP($E6434,'Daycare Packages'!$A:$G,7,FALSE)))</f>
        <v>30</v>
      </c>
      <c r="G6434" s="15"/>
      <c r="H6434" s="15">
        <f t="shared" si="224"/>
        <v>30</v>
      </c>
      <c r="I6434" s="198">
        <f t="shared" si="223"/>
        <v>5</v>
      </c>
    </row>
    <row r="6435" spans="1:9" x14ac:dyDescent="0.3">
      <c r="A6435" s="10">
        <v>43616</v>
      </c>
      <c r="B6435" s="11" t="s">
        <v>216</v>
      </c>
      <c r="C6435" s="11" t="s">
        <v>448</v>
      </c>
      <c r="D6435" s="11" t="s">
        <v>662</v>
      </c>
      <c r="E6435" s="11">
        <v>6850281</v>
      </c>
      <c r="F6435" s="15">
        <f>IF(ISBLANK($D6435),"",IF(ISBLANK($E6435),VLOOKUP($D6435,$J:$K,2,FALSE),VLOOKUP($E6435,'Daycare Packages'!$A:$G,7,FALSE)))</f>
        <v>27</v>
      </c>
      <c r="G6435" s="15"/>
      <c r="H6435" s="15">
        <f t="shared" si="224"/>
        <v>27</v>
      </c>
      <c r="I6435" s="198">
        <f t="shared" si="223"/>
        <v>5</v>
      </c>
    </row>
    <row r="6436" spans="1:9" x14ac:dyDescent="0.3">
      <c r="A6436" s="10">
        <v>43616</v>
      </c>
      <c r="B6436" s="11" t="s">
        <v>218</v>
      </c>
      <c r="C6436" s="11" t="s">
        <v>738</v>
      </c>
      <c r="D6436" s="11" t="s">
        <v>662</v>
      </c>
      <c r="E6436" s="11">
        <v>6738002</v>
      </c>
      <c r="F6436" s="15">
        <f>IF(ISBLANK($D6436),"",IF(ISBLANK($E6436),VLOOKUP($D6436,$J:$K,2,FALSE),VLOOKUP($E6436,'Daycare Packages'!$A:$G,7,FALSE)))</f>
        <v>20</v>
      </c>
      <c r="G6436" s="15"/>
      <c r="H6436" s="15">
        <f t="shared" si="224"/>
        <v>20</v>
      </c>
      <c r="I6436" s="198">
        <f t="shared" si="223"/>
        <v>5</v>
      </c>
    </row>
    <row r="6437" spans="1:9" x14ac:dyDescent="0.3">
      <c r="A6437" s="10">
        <v>43616</v>
      </c>
      <c r="B6437" s="11" t="s">
        <v>218</v>
      </c>
      <c r="C6437" s="11" t="s">
        <v>737</v>
      </c>
      <c r="D6437" s="11" t="s">
        <v>662</v>
      </c>
      <c r="E6437" s="11">
        <v>6738002</v>
      </c>
      <c r="F6437" s="15">
        <f>IF(ISBLANK($D6437),"",IF(ISBLANK($E6437),VLOOKUP($D6437,$J:$K,2,FALSE),VLOOKUP($E6437,'Daycare Packages'!$A:$G,7,FALSE)))</f>
        <v>20</v>
      </c>
      <c r="G6437" s="15"/>
      <c r="H6437" s="15">
        <f t="shared" si="224"/>
        <v>20</v>
      </c>
      <c r="I6437" s="198">
        <f t="shared" si="223"/>
        <v>5</v>
      </c>
    </row>
    <row r="6438" spans="1:9" x14ac:dyDescent="0.3">
      <c r="A6438" s="10">
        <v>43616</v>
      </c>
      <c r="B6438" s="11" t="s">
        <v>193</v>
      </c>
      <c r="C6438" s="11" t="s">
        <v>776</v>
      </c>
      <c r="D6438" s="11" t="s">
        <v>662</v>
      </c>
      <c r="E6438" s="11">
        <v>6865171</v>
      </c>
      <c r="F6438" s="15">
        <f>IF(ISBLANK($D6438),"",IF(ISBLANK($E6438),VLOOKUP($D6438,$J:$K,2,FALSE),VLOOKUP($E6438,'Daycare Packages'!$A:$G,7,FALSE)))</f>
        <v>27</v>
      </c>
      <c r="G6438" s="15"/>
      <c r="H6438" s="15">
        <f t="shared" si="224"/>
        <v>27</v>
      </c>
      <c r="I6438" s="198">
        <f t="shared" si="223"/>
        <v>5</v>
      </c>
    </row>
    <row r="6439" spans="1:9" x14ac:dyDescent="0.3">
      <c r="A6439" s="10">
        <v>43616</v>
      </c>
      <c r="B6439" s="11" t="s">
        <v>441</v>
      </c>
      <c r="C6439" s="11" t="s">
        <v>442</v>
      </c>
      <c r="D6439" s="11" t="s">
        <v>662</v>
      </c>
      <c r="F6439" s="15">
        <f>IF(ISBLANK($D6439),"",IF(ISBLANK($E6439),VLOOKUP($D6439,$J:$K,2,FALSE),VLOOKUP($E6439,'Daycare Packages'!$A:$G,7,FALSE)))</f>
        <v>30</v>
      </c>
      <c r="G6439" s="15"/>
      <c r="H6439" s="15">
        <f t="shared" si="224"/>
        <v>30</v>
      </c>
      <c r="I6439" s="198">
        <f t="shared" si="223"/>
        <v>5</v>
      </c>
    </row>
    <row r="6440" spans="1:9" x14ac:dyDescent="0.3">
      <c r="A6440" s="10">
        <v>43616</v>
      </c>
      <c r="B6440" s="11" t="s">
        <v>876</v>
      </c>
      <c r="C6440" s="11" t="s">
        <v>878</v>
      </c>
      <c r="D6440" s="11" t="s">
        <v>662</v>
      </c>
      <c r="F6440" s="15">
        <f>IF(ISBLANK($D6440),"",IF(ISBLANK($E6440),VLOOKUP($D6440,$J:$K,2,FALSE),VLOOKUP($E6440,'Daycare Packages'!$A:$G,7,FALSE)))</f>
        <v>30</v>
      </c>
      <c r="G6440" s="15"/>
      <c r="H6440" s="15">
        <f t="shared" si="224"/>
        <v>30</v>
      </c>
      <c r="I6440" s="198">
        <f t="shared" si="223"/>
        <v>5</v>
      </c>
    </row>
    <row r="6441" spans="1:9" x14ac:dyDescent="0.3">
      <c r="A6441" s="10">
        <v>43616</v>
      </c>
      <c r="B6441" s="11" t="s">
        <v>876</v>
      </c>
      <c r="C6441" s="11" t="s">
        <v>877</v>
      </c>
      <c r="D6441" s="11" t="s">
        <v>662</v>
      </c>
      <c r="F6441" s="15">
        <f>IF(ISBLANK($D6441),"",IF(ISBLANK($E6441),VLOOKUP($D6441,$J:$K,2,FALSE),VLOOKUP($E6441,'Daycare Packages'!$A:$G,7,FALSE)))</f>
        <v>30</v>
      </c>
      <c r="G6441" s="15"/>
      <c r="H6441" s="15">
        <f t="shared" si="224"/>
        <v>30</v>
      </c>
      <c r="I6441" s="198">
        <f t="shared" si="223"/>
        <v>5</v>
      </c>
    </row>
    <row r="6442" spans="1:9" x14ac:dyDescent="0.3">
      <c r="A6442" s="10">
        <v>43616</v>
      </c>
      <c r="B6442" s="11" t="s">
        <v>225</v>
      </c>
      <c r="C6442" s="11" t="s">
        <v>719</v>
      </c>
      <c r="D6442" s="11" t="s">
        <v>662</v>
      </c>
      <c r="E6442" s="11">
        <v>6746411</v>
      </c>
      <c r="F6442" s="15">
        <f>IF(ISBLANK($D6442),"",IF(ISBLANK($E6442),VLOOKUP($D6442,$J:$K,2,FALSE),VLOOKUP($E6442,'Daycare Packages'!$A:$G,7,FALSE)))</f>
        <v>25</v>
      </c>
      <c r="G6442" s="15"/>
      <c r="H6442" s="15">
        <f t="shared" si="224"/>
        <v>25</v>
      </c>
      <c r="I6442" s="198">
        <f t="shared" si="223"/>
        <v>5</v>
      </c>
    </row>
    <row r="6443" spans="1:9" x14ac:dyDescent="0.3">
      <c r="A6443" s="10">
        <v>43616</v>
      </c>
      <c r="B6443" s="11" t="s">
        <v>1366</v>
      </c>
      <c r="C6443" s="11" t="s">
        <v>520</v>
      </c>
      <c r="D6443" s="11" t="s">
        <v>662</v>
      </c>
      <c r="E6443" s="11">
        <v>6873468</v>
      </c>
      <c r="F6443" s="15">
        <f>IF(ISBLANK($D6443),"",IF(ISBLANK($E6443),VLOOKUP($D6443,$J:$K,2,FALSE),VLOOKUP($E6443,'Daycare Packages'!$A:$G,7,FALSE)))</f>
        <v>20.7</v>
      </c>
      <c r="G6443" s="15"/>
      <c r="H6443" s="15">
        <f t="shared" si="224"/>
        <v>20.7</v>
      </c>
      <c r="I6443" s="198">
        <f t="shared" si="223"/>
        <v>5</v>
      </c>
    </row>
    <row r="6444" spans="1:9" x14ac:dyDescent="0.3">
      <c r="A6444" s="10">
        <v>43616</v>
      </c>
      <c r="B6444" s="11" t="s">
        <v>1366</v>
      </c>
      <c r="C6444" s="11" t="s">
        <v>587</v>
      </c>
      <c r="D6444" s="11" t="s">
        <v>662</v>
      </c>
      <c r="E6444" s="11">
        <v>6873468</v>
      </c>
      <c r="F6444" s="15">
        <f>IF(ISBLANK($D6444),"",IF(ISBLANK($E6444),VLOOKUP($D6444,$J:$K,2,FALSE),VLOOKUP($E6444,'Daycare Packages'!$A:$G,7,FALSE)))</f>
        <v>20.7</v>
      </c>
      <c r="G6444" s="15"/>
      <c r="H6444" s="15">
        <f t="shared" si="224"/>
        <v>20.7</v>
      </c>
      <c r="I6444" s="198">
        <f t="shared" si="223"/>
        <v>5</v>
      </c>
    </row>
    <row r="6445" spans="1:9" x14ac:dyDescent="0.3">
      <c r="A6445" s="10">
        <v>43616</v>
      </c>
      <c r="B6445" s="11" t="s">
        <v>214</v>
      </c>
      <c r="C6445" s="11" t="s">
        <v>686</v>
      </c>
      <c r="D6445" s="11" t="s">
        <v>662</v>
      </c>
      <c r="E6445" s="11">
        <v>6783135</v>
      </c>
      <c r="F6445" s="15">
        <f>IF(ISBLANK($D6445),"",IF(ISBLANK($E6445),VLOOKUP($D6445,$J:$K,2,FALSE),VLOOKUP($E6445,'Daycare Packages'!$A:$G,7,FALSE)))</f>
        <v>23.4</v>
      </c>
      <c r="G6445" s="15"/>
      <c r="H6445" s="15">
        <f t="shared" si="224"/>
        <v>23.4</v>
      </c>
      <c r="I6445" s="198">
        <f t="shared" si="223"/>
        <v>5</v>
      </c>
    </row>
    <row r="6446" spans="1:9" x14ac:dyDescent="0.3">
      <c r="A6446" s="10">
        <v>43616</v>
      </c>
      <c r="B6446" s="11" t="s">
        <v>1005</v>
      </c>
      <c r="C6446" s="11" t="s">
        <v>1006</v>
      </c>
      <c r="D6446" s="11" t="s">
        <v>662</v>
      </c>
      <c r="F6446" s="15">
        <f>IF(ISBLANK($D6446),"",IF(ISBLANK($E6446),VLOOKUP($D6446,$J:$K,2,FALSE),VLOOKUP($E6446,'Daycare Packages'!$A:$G,7,FALSE)))</f>
        <v>30</v>
      </c>
      <c r="G6446" s="15"/>
      <c r="H6446" s="15">
        <f t="shared" si="224"/>
        <v>30</v>
      </c>
      <c r="I6446" s="198">
        <f t="shared" si="223"/>
        <v>5</v>
      </c>
    </row>
    <row r="6447" spans="1:9" x14ac:dyDescent="0.3">
      <c r="A6447" s="10">
        <v>43616</v>
      </c>
      <c r="B6447" s="11" t="s">
        <v>140</v>
      </c>
      <c r="C6447" s="11" t="s">
        <v>475</v>
      </c>
      <c r="D6447" s="11" t="s">
        <v>662</v>
      </c>
      <c r="E6447" s="11">
        <v>6849607</v>
      </c>
      <c r="F6447" s="15">
        <f>IF(ISBLANK($D6447),"",IF(ISBLANK($E6447),VLOOKUP($D6447,$J:$K,2,FALSE),VLOOKUP($E6447,'Daycare Packages'!$A:$G,7,FALSE)))</f>
        <v>26</v>
      </c>
      <c r="G6447" s="15"/>
      <c r="H6447" s="15">
        <f t="shared" si="224"/>
        <v>26</v>
      </c>
      <c r="I6447" s="198">
        <f t="shared" si="223"/>
        <v>5</v>
      </c>
    </row>
    <row r="6448" spans="1:9" x14ac:dyDescent="0.3">
      <c r="A6448" s="10">
        <v>43616</v>
      </c>
      <c r="B6448" s="11" t="s">
        <v>1317</v>
      </c>
      <c r="C6448" s="11" t="s">
        <v>633</v>
      </c>
      <c r="D6448" s="11" t="s">
        <v>662</v>
      </c>
      <c r="E6448" s="11">
        <v>6837059</v>
      </c>
      <c r="F6448" s="15">
        <f>IF(ISBLANK($D6448),"",IF(ISBLANK($E6448),VLOOKUP($D6448,$J:$K,2,FALSE),VLOOKUP($E6448,'Daycare Packages'!$A:$G,7,FALSE)))</f>
        <v>25</v>
      </c>
      <c r="G6448" s="15"/>
      <c r="H6448" s="15">
        <f t="shared" si="224"/>
        <v>25</v>
      </c>
      <c r="I6448" s="198">
        <f t="shared" si="223"/>
        <v>5</v>
      </c>
    </row>
    <row r="6449" spans="1:9" x14ac:dyDescent="0.3">
      <c r="A6449" s="10">
        <v>43616</v>
      </c>
      <c r="B6449" s="11" t="s">
        <v>699</v>
      </c>
      <c r="C6449" s="11" t="s">
        <v>507</v>
      </c>
      <c r="D6449" s="11" t="s">
        <v>662</v>
      </c>
      <c r="F6449" s="15">
        <f>IF(ISBLANK($D6449),"",IF(ISBLANK($E6449),VLOOKUP($D6449,$J:$K,2,FALSE),VLOOKUP($E6449,'Daycare Packages'!$A:$G,7,FALSE)))</f>
        <v>30</v>
      </c>
      <c r="G6449" s="15">
        <v>-3</v>
      </c>
      <c r="H6449" s="15">
        <f t="shared" si="224"/>
        <v>27</v>
      </c>
      <c r="I6449" s="198">
        <f t="shared" si="223"/>
        <v>5</v>
      </c>
    </row>
    <row r="6450" spans="1:9" x14ac:dyDescent="0.3">
      <c r="A6450" s="10">
        <v>43616</v>
      </c>
      <c r="B6450" s="11" t="s">
        <v>699</v>
      </c>
      <c r="C6450" s="11" t="s">
        <v>478</v>
      </c>
      <c r="D6450" s="11" t="s">
        <v>662</v>
      </c>
      <c r="F6450" s="15">
        <f>IF(ISBLANK($D6450),"",IF(ISBLANK($E6450),VLOOKUP($D6450,$J:$K,2,FALSE),VLOOKUP($E6450,'Daycare Packages'!$A:$G,7,FALSE)))</f>
        <v>30</v>
      </c>
      <c r="G6450" s="15">
        <v>-3</v>
      </c>
      <c r="H6450" s="15">
        <f t="shared" si="224"/>
        <v>27</v>
      </c>
      <c r="I6450" s="198">
        <f t="shared" si="223"/>
        <v>5</v>
      </c>
    </row>
    <row r="6451" spans="1:9" x14ac:dyDescent="0.3">
      <c r="A6451" s="10">
        <v>43616</v>
      </c>
      <c r="B6451" s="11" t="s">
        <v>209</v>
      </c>
      <c r="C6451" s="11" t="s">
        <v>702</v>
      </c>
      <c r="D6451" s="11" t="s">
        <v>662</v>
      </c>
      <c r="E6451" s="11">
        <v>6864748</v>
      </c>
      <c r="F6451" s="15">
        <f>IF(ISBLANK($D6451),"",IF(ISBLANK($E6451),VLOOKUP($D6451,$J:$K,2,FALSE),VLOOKUP($E6451,'Daycare Packages'!$A:$G,7,FALSE)))</f>
        <v>27</v>
      </c>
      <c r="G6451" s="15"/>
      <c r="H6451" s="15">
        <f t="shared" si="224"/>
        <v>27</v>
      </c>
      <c r="I6451" s="198">
        <f t="shared" si="223"/>
        <v>5</v>
      </c>
    </row>
    <row r="6452" spans="1:9" x14ac:dyDescent="0.3">
      <c r="A6452" s="10">
        <v>43616</v>
      </c>
      <c r="B6452" s="11" t="s">
        <v>174</v>
      </c>
      <c r="C6452" s="11" t="s">
        <v>432</v>
      </c>
      <c r="D6452" s="11" t="s">
        <v>659</v>
      </c>
      <c r="F6452" s="15">
        <f>IF(ISBLANK($D6452),"",IF(ISBLANK($E6452),VLOOKUP($D6452,$J:$K,2,FALSE),VLOOKUP($E6452,'Daycare Packages'!$A:$G,7,FALSE)))</f>
        <v>20</v>
      </c>
      <c r="G6452" s="15"/>
      <c r="H6452" s="15">
        <f t="shared" si="224"/>
        <v>20</v>
      </c>
      <c r="I6452" s="198">
        <f t="shared" si="223"/>
        <v>5</v>
      </c>
    </row>
    <row r="6453" spans="1:9" x14ac:dyDescent="0.3">
      <c r="A6453" s="10">
        <v>43616</v>
      </c>
      <c r="B6453" s="11" t="s">
        <v>783</v>
      </c>
      <c r="C6453" s="11" t="s">
        <v>514</v>
      </c>
      <c r="D6453" s="11" t="s">
        <v>662</v>
      </c>
      <c r="F6453" s="15">
        <f>IF(ISBLANK($D6453),"",IF(ISBLANK($E6453),VLOOKUP($D6453,$J:$K,2,FALSE),VLOOKUP($E6453,'Daycare Packages'!$A:$G,7,FALSE)))</f>
        <v>30</v>
      </c>
      <c r="G6453" s="15"/>
      <c r="H6453" s="15">
        <f t="shared" si="224"/>
        <v>30</v>
      </c>
      <c r="I6453" s="198">
        <f t="shared" si="223"/>
        <v>5</v>
      </c>
    </row>
    <row r="6454" spans="1:9" x14ac:dyDescent="0.3">
      <c r="A6454" s="10">
        <v>43616</v>
      </c>
      <c r="B6454" s="11" t="s">
        <v>834</v>
      </c>
      <c r="C6454" s="11" t="s">
        <v>835</v>
      </c>
      <c r="D6454" s="11" t="s">
        <v>662</v>
      </c>
      <c r="F6454" s="15">
        <f>IF(ISBLANK($D6454),"",IF(ISBLANK($E6454),VLOOKUP($D6454,$J:$K,2,FALSE),VLOOKUP($E6454,'Daycare Packages'!$A:$G,7,FALSE)))</f>
        <v>30</v>
      </c>
      <c r="G6454" s="15"/>
      <c r="H6454" s="15">
        <f t="shared" si="224"/>
        <v>30</v>
      </c>
      <c r="I6454" s="198">
        <f t="shared" si="223"/>
        <v>5</v>
      </c>
    </row>
    <row r="6455" spans="1:9" x14ac:dyDescent="0.3">
      <c r="A6455" s="10">
        <v>43616</v>
      </c>
      <c r="B6455" s="11" t="s">
        <v>1524</v>
      </c>
      <c r="C6455" s="11" t="s">
        <v>438</v>
      </c>
      <c r="D6455" s="11" t="s">
        <v>662</v>
      </c>
      <c r="F6455" s="15">
        <f>IF(ISBLANK($D6455),"",IF(ISBLANK($E6455),VLOOKUP($D6455,$J:$K,2,FALSE),VLOOKUP($E6455,'Daycare Packages'!$A:$G,7,FALSE)))</f>
        <v>30</v>
      </c>
      <c r="G6455" s="15"/>
      <c r="H6455" s="15">
        <f t="shared" si="224"/>
        <v>30</v>
      </c>
      <c r="I6455" s="198">
        <f t="shared" si="223"/>
        <v>5</v>
      </c>
    </row>
    <row r="6456" spans="1:9" x14ac:dyDescent="0.3">
      <c r="A6456" s="10">
        <v>43616</v>
      </c>
      <c r="B6456" s="11" t="s">
        <v>1524</v>
      </c>
      <c r="C6456" s="11" t="s">
        <v>619</v>
      </c>
      <c r="D6456" s="11" t="s">
        <v>662</v>
      </c>
      <c r="F6456" s="15">
        <f>IF(ISBLANK($D6456),"",IF(ISBLANK($E6456),VLOOKUP($D6456,$J:$K,2,FALSE),VLOOKUP($E6456,'Daycare Packages'!$A:$G,7,FALSE)))</f>
        <v>30</v>
      </c>
      <c r="G6456" s="15"/>
      <c r="H6456" s="15">
        <f t="shared" si="224"/>
        <v>30</v>
      </c>
      <c r="I6456" s="198">
        <f t="shared" si="223"/>
        <v>5</v>
      </c>
    </row>
    <row r="6457" spans="1:9" x14ac:dyDescent="0.3">
      <c r="A6457" s="10">
        <v>43616</v>
      </c>
      <c r="B6457" s="11" t="s">
        <v>168</v>
      </c>
      <c r="C6457" s="11" t="s">
        <v>640</v>
      </c>
      <c r="D6457" s="11" t="s">
        <v>662</v>
      </c>
      <c r="F6457" s="15">
        <f>IF(ISBLANK($D6457),"",IF(ISBLANK($E6457),VLOOKUP($D6457,$J:$K,2,FALSE),VLOOKUP($E6457,'Daycare Packages'!$A:$G,7,FALSE)))</f>
        <v>30</v>
      </c>
      <c r="G6457" s="15"/>
      <c r="H6457" s="15">
        <f t="shared" si="224"/>
        <v>30</v>
      </c>
      <c r="I6457" s="198">
        <f t="shared" si="223"/>
        <v>5</v>
      </c>
    </row>
    <row r="6458" spans="1:9" x14ac:dyDescent="0.3">
      <c r="A6458" s="10">
        <v>43616</v>
      </c>
      <c r="B6458" s="11" t="s">
        <v>166</v>
      </c>
      <c r="C6458" s="11" t="s">
        <v>744</v>
      </c>
      <c r="D6458" s="11" t="s">
        <v>662</v>
      </c>
      <c r="E6458" s="11">
        <v>6735012</v>
      </c>
      <c r="F6458" s="15">
        <f>IF(ISBLANK($D6458),"",IF(ISBLANK($E6458),VLOOKUP($D6458,$J:$K,2,FALSE),VLOOKUP($E6458,'Daycare Packages'!$A:$G,7,FALSE)))</f>
        <v>24</v>
      </c>
      <c r="G6458" s="15"/>
      <c r="H6458" s="15">
        <f t="shared" si="224"/>
        <v>24</v>
      </c>
      <c r="I6458" s="198">
        <f t="shared" si="223"/>
        <v>5</v>
      </c>
    </row>
    <row r="6459" spans="1:9" x14ac:dyDescent="0.3">
      <c r="A6459" s="10">
        <v>43616</v>
      </c>
      <c r="B6459" s="11" t="s">
        <v>147</v>
      </c>
      <c r="C6459" s="11" t="s">
        <v>796</v>
      </c>
      <c r="D6459" s="11" t="s">
        <v>662</v>
      </c>
      <c r="E6459" s="11">
        <v>6814069</v>
      </c>
      <c r="F6459" s="15">
        <f>IF(ISBLANK($D6459),"",IF(ISBLANK($E6459),VLOOKUP($D6459,$J:$K,2,FALSE),VLOOKUP($E6459,'Daycare Packages'!$A:$G,7,FALSE)))</f>
        <v>23</v>
      </c>
      <c r="G6459" s="15"/>
      <c r="H6459" s="15">
        <f t="shared" si="224"/>
        <v>23</v>
      </c>
      <c r="I6459" s="198">
        <f t="shared" si="223"/>
        <v>5</v>
      </c>
    </row>
    <row r="6460" spans="1:9" x14ac:dyDescent="0.3">
      <c r="A6460" s="10">
        <v>43616</v>
      </c>
      <c r="B6460" s="11" t="s">
        <v>170</v>
      </c>
      <c r="C6460" s="11" t="s">
        <v>710</v>
      </c>
      <c r="D6460" s="11" t="s">
        <v>662</v>
      </c>
      <c r="E6460" s="11">
        <v>6715199</v>
      </c>
      <c r="F6460" s="15">
        <f>IF(ISBLANK($D6460),"",IF(ISBLANK($E6460),VLOOKUP($D6460,$J:$K,2,FALSE),VLOOKUP($E6460,'Daycare Packages'!$A:$G,7,FALSE)))</f>
        <v>22</v>
      </c>
      <c r="G6460" s="15"/>
      <c r="H6460" s="15">
        <f t="shared" si="224"/>
        <v>22</v>
      </c>
      <c r="I6460" s="198">
        <f t="shared" si="223"/>
        <v>5</v>
      </c>
    </row>
    <row r="6461" spans="1:9" x14ac:dyDescent="0.3">
      <c r="A6461" s="10">
        <v>43616</v>
      </c>
      <c r="B6461" s="11" t="s">
        <v>207</v>
      </c>
      <c r="C6461" s="11" t="s">
        <v>229</v>
      </c>
      <c r="D6461" s="11" t="s">
        <v>662</v>
      </c>
      <c r="E6461" s="11">
        <v>6733314</v>
      </c>
      <c r="F6461" s="15">
        <f>IF(ISBLANK($D6461),"",IF(ISBLANK($E6461),VLOOKUP($D6461,$J:$K,2,FALSE),VLOOKUP($E6461,'Daycare Packages'!$A:$G,7,FALSE)))</f>
        <v>22</v>
      </c>
      <c r="G6461" s="15"/>
      <c r="H6461" s="15">
        <f>IF(ISBLANK(D6461),"",SUM(F6461:G6461))</f>
        <v>22</v>
      </c>
      <c r="I6461" s="198">
        <f t="shared" si="223"/>
        <v>5</v>
      </c>
    </row>
    <row r="6462" spans="1:9" x14ac:dyDescent="0.3">
      <c r="A6462" s="55">
        <v>43616</v>
      </c>
      <c r="B6462" s="56" t="s">
        <v>137</v>
      </c>
      <c r="C6462" s="56" t="s">
        <v>693</v>
      </c>
      <c r="D6462" s="56" t="s">
        <v>662</v>
      </c>
      <c r="E6462" s="56">
        <v>6867321</v>
      </c>
      <c r="F6462" s="59">
        <f>IF(ISBLANK($D6462),"",IF(ISBLANK($E6462),VLOOKUP($D6462,$J:$K,2,FALSE),VLOOKUP($E6462,'Daycare Packages'!$A:$G,7,FALSE)))</f>
        <v>23</v>
      </c>
      <c r="G6462" s="59"/>
      <c r="H6462" s="59">
        <f t="shared" si="224"/>
        <v>23</v>
      </c>
      <c r="I6462" s="198">
        <f t="shared" si="223"/>
        <v>5</v>
      </c>
    </row>
    <row r="6463" spans="1:9" x14ac:dyDescent="0.3">
      <c r="A6463" s="10">
        <v>43617</v>
      </c>
      <c r="B6463" s="11" t="s">
        <v>207</v>
      </c>
      <c r="C6463" s="11" t="s">
        <v>229</v>
      </c>
      <c r="D6463" s="11" t="s">
        <v>662</v>
      </c>
      <c r="F6463" s="15">
        <f>IF(ISBLANK($D6463),"",IF(ISBLANK($E6463),VLOOKUP($D6463,$J:$K,2,FALSE),VLOOKUP($E6463,'Daycare Packages'!$A:$G,7,FALSE)))</f>
        <v>30</v>
      </c>
      <c r="G6463" s="15"/>
      <c r="H6463" s="15">
        <f t="shared" si="224"/>
        <v>30</v>
      </c>
      <c r="I6463" s="198">
        <f t="shared" si="223"/>
        <v>6</v>
      </c>
    </row>
    <row r="6464" spans="1:9" x14ac:dyDescent="0.3">
      <c r="A6464" s="10">
        <v>43617</v>
      </c>
      <c r="B6464" s="11" t="s">
        <v>942</v>
      </c>
      <c r="C6464" s="11" t="s">
        <v>943</v>
      </c>
      <c r="D6464" s="11" t="s">
        <v>662</v>
      </c>
      <c r="F6464" s="15">
        <f>IF(ISBLANK($D6464),"",IF(ISBLANK($E6464),VLOOKUP($D6464,$J:$K,2,FALSE),VLOOKUP($E6464,'Daycare Packages'!$A:$G,7,FALSE)))</f>
        <v>30</v>
      </c>
      <c r="G6464" s="15"/>
      <c r="H6464" s="15">
        <f t="shared" si="224"/>
        <v>30</v>
      </c>
      <c r="I6464" s="198">
        <f t="shared" si="223"/>
        <v>6</v>
      </c>
    </row>
    <row r="6465" spans="1:9" x14ac:dyDescent="0.3">
      <c r="A6465" s="10">
        <v>43617</v>
      </c>
      <c r="B6465" s="11" t="s">
        <v>1535</v>
      </c>
      <c r="C6465" s="11" t="s">
        <v>846</v>
      </c>
      <c r="D6465" s="11" t="s">
        <v>662</v>
      </c>
      <c r="F6465" s="15">
        <f>IF(ISBLANK($D6465),"",IF(ISBLANK($E6465),VLOOKUP($D6465,$J:$K,2,FALSE),VLOOKUP($E6465,'Daycare Packages'!$A:$G,7,FALSE)))</f>
        <v>30</v>
      </c>
      <c r="G6465" s="15"/>
      <c r="H6465" s="15">
        <f t="shared" si="224"/>
        <v>30</v>
      </c>
      <c r="I6465" s="198">
        <f t="shared" si="223"/>
        <v>6</v>
      </c>
    </row>
    <row r="6466" spans="1:9" x14ac:dyDescent="0.3">
      <c r="A6466" s="10">
        <v>43617</v>
      </c>
      <c r="B6466" s="11" t="s">
        <v>905</v>
      </c>
      <c r="C6466" s="11" t="s">
        <v>906</v>
      </c>
      <c r="D6466" s="11" t="s">
        <v>662</v>
      </c>
      <c r="F6466" s="15">
        <f>IF(ISBLANK($D6466),"",IF(ISBLANK($E6466),VLOOKUP($D6466,$J:$K,2,FALSE),VLOOKUP($E6466,'Daycare Packages'!$A:$G,7,FALSE)))</f>
        <v>30</v>
      </c>
      <c r="G6466" s="15"/>
      <c r="H6466" s="15">
        <f t="shared" si="224"/>
        <v>30</v>
      </c>
      <c r="I6466" s="198">
        <f t="shared" si="223"/>
        <v>6</v>
      </c>
    </row>
    <row r="6467" spans="1:9" x14ac:dyDescent="0.3">
      <c r="A6467" s="10">
        <v>43617</v>
      </c>
      <c r="B6467" s="11" t="s">
        <v>151</v>
      </c>
      <c r="C6467" s="11" t="s">
        <v>578</v>
      </c>
      <c r="D6467" s="11" t="s">
        <v>662</v>
      </c>
      <c r="E6467" s="11">
        <v>6695845</v>
      </c>
      <c r="F6467" s="15">
        <f>IF(ISBLANK($D6467),"",IF(ISBLANK($E6467),VLOOKUP($D6467,$J:$K,2,FALSE),VLOOKUP($E6467,'Daycare Packages'!$A:$G,7,FALSE)))</f>
        <v>22</v>
      </c>
      <c r="G6467" s="15"/>
      <c r="H6467" s="15">
        <f t="shared" si="224"/>
        <v>22</v>
      </c>
      <c r="I6467" s="198">
        <f t="shared" ref="I6467:I6530" si="225">IF(A6467="",0,MONTH(A6467))</f>
        <v>6</v>
      </c>
    </row>
    <row r="6468" spans="1:9" x14ac:dyDescent="0.3">
      <c r="A6468" s="10">
        <v>43617</v>
      </c>
      <c r="B6468" s="11" t="s">
        <v>134</v>
      </c>
      <c r="C6468" s="11" t="s">
        <v>883</v>
      </c>
      <c r="D6468" s="11" t="s">
        <v>662</v>
      </c>
      <c r="E6468" s="11">
        <v>6869710</v>
      </c>
      <c r="F6468" s="15">
        <f>IF(ISBLANK($D6468),"",IF(ISBLANK($E6468),VLOOKUP($D6468,$J:$K,2,FALSE),VLOOKUP($E6468,'Daycare Packages'!$A:$G,7,FALSE)))</f>
        <v>26</v>
      </c>
      <c r="G6468" s="15"/>
      <c r="H6468" s="15">
        <f t="shared" si="224"/>
        <v>26</v>
      </c>
      <c r="I6468" s="198">
        <f t="shared" si="225"/>
        <v>6</v>
      </c>
    </row>
    <row r="6469" spans="1:9" x14ac:dyDescent="0.3">
      <c r="A6469" s="10">
        <v>43617</v>
      </c>
      <c r="B6469" s="11" t="s">
        <v>1282</v>
      </c>
      <c r="C6469" s="11" t="s">
        <v>1163</v>
      </c>
      <c r="D6469" s="11" t="s">
        <v>662</v>
      </c>
      <c r="E6469" s="11">
        <v>6822679</v>
      </c>
      <c r="F6469" s="15">
        <f>IF(ISBLANK($D6469),"",IF(ISBLANK($E6469),VLOOKUP($D6469,$J:$K,2,FALSE),VLOOKUP($E6469,'Daycare Packages'!$A:$G,7,FALSE)))</f>
        <v>27</v>
      </c>
      <c r="G6469" s="15"/>
      <c r="H6469" s="15">
        <f t="shared" si="224"/>
        <v>27</v>
      </c>
      <c r="I6469" s="198">
        <f t="shared" si="225"/>
        <v>6</v>
      </c>
    </row>
    <row r="6470" spans="1:9" x14ac:dyDescent="0.3">
      <c r="A6470" s="10">
        <v>43617</v>
      </c>
      <c r="B6470" s="11" t="s">
        <v>115</v>
      </c>
      <c r="C6470" s="11" t="s">
        <v>764</v>
      </c>
      <c r="D6470" s="11" t="s">
        <v>662</v>
      </c>
      <c r="E6470" s="11">
        <v>6736950</v>
      </c>
      <c r="F6470" s="15">
        <f>IF(ISBLANK($D6470),"",IF(ISBLANK($E6470),VLOOKUP($D6470,$J:$K,2,FALSE),VLOOKUP($E6470,'Daycare Packages'!$A:$G,7,FALSE)))</f>
        <v>22</v>
      </c>
      <c r="G6470" s="15"/>
      <c r="H6470" s="15">
        <f t="shared" si="224"/>
        <v>22</v>
      </c>
      <c r="I6470" s="198">
        <f t="shared" si="225"/>
        <v>6</v>
      </c>
    </row>
    <row r="6471" spans="1:9" x14ac:dyDescent="0.3">
      <c r="A6471" s="10">
        <v>43617</v>
      </c>
      <c r="B6471" s="11" t="s">
        <v>1366</v>
      </c>
      <c r="C6471" s="11" t="s">
        <v>520</v>
      </c>
      <c r="D6471" s="11" t="s">
        <v>662</v>
      </c>
      <c r="E6471" s="11">
        <v>6873468</v>
      </c>
      <c r="F6471" s="15">
        <f>IF(ISBLANK($D6471),"",IF(ISBLANK($E6471),VLOOKUP($D6471,$J:$K,2,FALSE),VLOOKUP($E6471,'Daycare Packages'!$A:$G,7,FALSE)))</f>
        <v>20.7</v>
      </c>
      <c r="G6471" s="15"/>
      <c r="H6471" s="15">
        <f t="shared" si="224"/>
        <v>20.7</v>
      </c>
      <c r="I6471" s="198">
        <f t="shared" si="225"/>
        <v>6</v>
      </c>
    </row>
    <row r="6472" spans="1:9" x14ac:dyDescent="0.3">
      <c r="A6472" s="10">
        <v>43617</v>
      </c>
      <c r="B6472" s="11" t="s">
        <v>1366</v>
      </c>
      <c r="C6472" s="11" t="s">
        <v>587</v>
      </c>
      <c r="D6472" s="11" t="s">
        <v>662</v>
      </c>
      <c r="E6472" s="11">
        <v>6873468</v>
      </c>
      <c r="F6472" s="15">
        <f>IF(ISBLANK($D6472),"",IF(ISBLANK($E6472),VLOOKUP($D6472,$J:$K,2,FALSE),VLOOKUP($E6472,'Daycare Packages'!$A:$G,7,FALSE)))</f>
        <v>20.7</v>
      </c>
      <c r="G6472" s="15"/>
      <c r="H6472" s="15">
        <f t="shared" si="224"/>
        <v>20.7</v>
      </c>
      <c r="I6472" s="198">
        <f t="shared" si="225"/>
        <v>6</v>
      </c>
    </row>
    <row r="6473" spans="1:9" x14ac:dyDescent="0.3">
      <c r="A6473" s="10">
        <v>43617</v>
      </c>
      <c r="B6473" s="11" t="s">
        <v>174</v>
      </c>
      <c r="C6473" s="11" t="s">
        <v>432</v>
      </c>
      <c r="D6473" s="11" t="s">
        <v>662</v>
      </c>
      <c r="F6473" s="15">
        <f>IF(ISBLANK($D6473),"",IF(ISBLANK($E6473),VLOOKUP($D6473,$J:$K,2,FALSE),VLOOKUP($E6473,'Daycare Packages'!$A:$G,7,FALSE)))</f>
        <v>30</v>
      </c>
      <c r="G6473" s="15"/>
      <c r="H6473" s="15">
        <f t="shared" si="224"/>
        <v>30</v>
      </c>
      <c r="I6473" s="198">
        <f t="shared" si="225"/>
        <v>6</v>
      </c>
    </row>
    <row r="6474" spans="1:9" x14ac:dyDescent="0.3">
      <c r="A6474" s="10">
        <v>43617</v>
      </c>
      <c r="B6474" s="11" t="s">
        <v>182</v>
      </c>
      <c r="C6474" s="11" t="s">
        <v>685</v>
      </c>
      <c r="D6474" s="11" t="s">
        <v>662</v>
      </c>
      <c r="E6474" s="11">
        <v>6820021</v>
      </c>
      <c r="F6474" s="15">
        <f>IF(ISBLANK($D6474),"",IF(ISBLANK($E6474),VLOOKUP($D6474,$J:$K,2,FALSE),VLOOKUP($E6474,'Daycare Packages'!$A:$G,7,FALSE)))</f>
        <v>20.7</v>
      </c>
      <c r="G6474" s="15"/>
      <c r="H6474" s="15">
        <f t="shared" si="224"/>
        <v>20.7</v>
      </c>
      <c r="I6474" s="198">
        <f t="shared" si="225"/>
        <v>6</v>
      </c>
    </row>
    <row r="6475" spans="1:9" x14ac:dyDescent="0.3">
      <c r="A6475" s="10">
        <v>43617</v>
      </c>
      <c r="B6475" s="11" t="s">
        <v>751</v>
      </c>
      <c r="C6475" s="11" t="s">
        <v>752</v>
      </c>
      <c r="D6475" s="11" t="s">
        <v>662</v>
      </c>
      <c r="F6475" s="15">
        <f>IF(ISBLANK($D6475),"",IF(ISBLANK($E6475),VLOOKUP($D6475,$J:$K,2,FALSE),VLOOKUP($E6475,'Daycare Packages'!$A:$G,7,FALSE)))</f>
        <v>30</v>
      </c>
      <c r="G6475" s="15"/>
      <c r="H6475" s="15">
        <f t="shared" si="224"/>
        <v>30</v>
      </c>
      <c r="I6475" s="198">
        <f t="shared" si="225"/>
        <v>6</v>
      </c>
    </row>
    <row r="6476" spans="1:9" x14ac:dyDescent="0.3">
      <c r="A6476" s="10">
        <v>43617</v>
      </c>
      <c r="B6476" s="11" t="s">
        <v>1526</v>
      </c>
      <c r="C6476" s="11" t="s">
        <v>1527</v>
      </c>
      <c r="D6476" s="11" t="s">
        <v>662</v>
      </c>
      <c r="F6476" s="15">
        <f>IF(ISBLANK($D6476),"",IF(ISBLANK($E6476),VLOOKUP($D6476,$J:$K,2,FALSE),VLOOKUP($E6476,'Daycare Packages'!$A:$G,7,FALSE)))</f>
        <v>30</v>
      </c>
      <c r="G6476" s="15"/>
      <c r="H6476" s="15">
        <f t="shared" ref="H6476:H6539" si="226">IF(ISBLANK(D6476),"",SUM(F6476:G6476))</f>
        <v>30</v>
      </c>
      <c r="I6476" s="198">
        <f t="shared" si="225"/>
        <v>6</v>
      </c>
    </row>
    <row r="6477" spans="1:9" x14ac:dyDescent="0.3">
      <c r="A6477" s="55">
        <v>43617</v>
      </c>
      <c r="B6477" s="56" t="s">
        <v>989</v>
      </c>
      <c r="C6477" s="56" t="s">
        <v>765</v>
      </c>
      <c r="D6477" s="56" t="s">
        <v>662</v>
      </c>
      <c r="E6477" s="56"/>
      <c r="F6477" s="59">
        <f>IF(ISBLANK($D6477),"",IF(ISBLANK($E6477),VLOOKUP($D6477,$J:$K,2,FALSE),VLOOKUP($E6477,'Daycare Packages'!$A:$G,7,FALSE)))</f>
        <v>30</v>
      </c>
      <c r="G6477" s="59"/>
      <c r="H6477" s="59">
        <f t="shared" si="226"/>
        <v>30</v>
      </c>
      <c r="I6477" s="198">
        <f t="shared" si="225"/>
        <v>6</v>
      </c>
    </row>
    <row r="6478" spans="1:9" x14ac:dyDescent="0.3">
      <c r="A6478" s="10">
        <v>43618</v>
      </c>
      <c r="B6478" s="11" t="s">
        <v>198</v>
      </c>
      <c r="C6478" s="11" t="s">
        <v>739</v>
      </c>
      <c r="D6478" s="11" t="s">
        <v>662</v>
      </c>
      <c r="E6478" s="11">
        <v>6807179</v>
      </c>
      <c r="F6478" s="15">
        <f>IF(ISBLANK($D6478),"",IF(ISBLANK($E6478),VLOOKUP($D6478,$J:$K,2,FALSE),VLOOKUP($E6478,'Daycare Packages'!$A:$G,7,FALSE)))</f>
        <v>27</v>
      </c>
      <c r="G6478" s="15"/>
      <c r="H6478" s="15">
        <f t="shared" si="226"/>
        <v>27</v>
      </c>
      <c r="I6478" s="198">
        <f t="shared" si="225"/>
        <v>6</v>
      </c>
    </row>
    <row r="6479" spans="1:9" x14ac:dyDescent="0.3">
      <c r="A6479" s="10">
        <v>43618</v>
      </c>
      <c r="B6479" s="11" t="s">
        <v>1615</v>
      </c>
      <c r="C6479" s="11" t="s">
        <v>1616</v>
      </c>
      <c r="D6479" s="11" t="s">
        <v>662</v>
      </c>
      <c r="F6479" s="15">
        <f>IF(ISBLANK($D6479),"",IF(ISBLANK($E6479),VLOOKUP($D6479,$J:$K,2,FALSE),VLOOKUP($E6479,'Daycare Packages'!$A:$G,7,FALSE)))</f>
        <v>30</v>
      </c>
      <c r="G6479" s="15"/>
      <c r="H6479" s="15">
        <f t="shared" si="226"/>
        <v>30</v>
      </c>
      <c r="I6479" s="198">
        <f t="shared" si="225"/>
        <v>6</v>
      </c>
    </row>
    <row r="6480" spans="1:9" x14ac:dyDescent="0.3">
      <c r="A6480" s="10">
        <v>43618</v>
      </c>
      <c r="B6480" s="11" t="s">
        <v>751</v>
      </c>
      <c r="C6480" s="11" t="s">
        <v>752</v>
      </c>
      <c r="D6480" s="11" t="s">
        <v>662</v>
      </c>
      <c r="F6480" s="15">
        <f>IF(ISBLANK($D6480),"",IF(ISBLANK($E6480),VLOOKUP($D6480,$J:$K,2,FALSE),VLOOKUP($E6480,'Daycare Packages'!$A:$G,7,FALSE)))</f>
        <v>30</v>
      </c>
      <c r="G6480" s="15"/>
      <c r="H6480" s="15">
        <f t="shared" si="226"/>
        <v>30</v>
      </c>
      <c r="I6480" s="198">
        <f t="shared" si="225"/>
        <v>6</v>
      </c>
    </row>
    <row r="6481" spans="1:9" x14ac:dyDescent="0.3">
      <c r="A6481" s="10">
        <v>43618</v>
      </c>
      <c r="B6481" s="11" t="s">
        <v>688</v>
      </c>
      <c r="C6481" s="11" t="s">
        <v>689</v>
      </c>
      <c r="D6481" s="11" t="s">
        <v>662</v>
      </c>
      <c r="F6481" s="15">
        <f>IF(ISBLANK($D6481),"",IF(ISBLANK($E6481),VLOOKUP($D6481,$J:$K,2,FALSE),VLOOKUP($E6481,'Daycare Packages'!$A:$G,7,FALSE)))</f>
        <v>30</v>
      </c>
      <c r="G6481" s="15"/>
      <c r="H6481" s="15">
        <f t="shared" si="226"/>
        <v>30</v>
      </c>
      <c r="I6481" s="198">
        <f t="shared" si="225"/>
        <v>6</v>
      </c>
    </row>
    <row r="6482" spans="1:9" x14ac:dyDescent="0.3">
      <c r="A6482" s="10">
        <v>43618</v>
      </c>
      <c r="B6482" s="11" t="s">
        <v>182</v>
      </c>
      <c r="C6482" s="11" t="s">
        <v>1486</v>
      </c>
      <c r="D6482" s="11" t="s">
        <v>662</v>
      </c>
      <c r="E6482" s="11">
        <v>6871713</v>
      </c>
      <c r="F6482" s="15">
        <f>IF(ISBLANK($D6482),"",IF(ISBLANK($E6482),VLOOKUP($D6482,$J:$K,2,FALSE),VLOOKUP($E6482,'Daycare Packages'!$A:$G,7,FALSE)))</f>
        <v>20.7</v>
      </c>
      <c r="G6482" s="15"/>
      <c r="H6482" s="15">
        <f t="shared" si="226"/>
        <v>20.7</v>
      </c>
      <c r="I6482" s="198">
        <f t="shared" si="225"/>
        <v>6</v>
      </c>
    </row>
    <row r="6483" spans="1:9" x14ac:dyDescent="0.3">
      <c r="A6483" s="55">
        <v>43618</v>
      </c>
      <c r="B6483" s="56" t="s">
        <v>1311</v>
      </c>
      <c r="C6483" s="56" t="s">
        <v>1312</v>
      </c>
      <c r="D6483" s="56" t="s">
        <v>662</v>
      </c>
      <c r="E6483" s="56">
        <v>6829230</v>
      </c>
      <c r="F6483" s="59">
        <f>IF(ISBLANK($D6483),"",IF(ISBLANK($E6483),VLOOKUP($D6483,$J:$K,2,FALSE),VLOOKUP($E6483,'Daycare Packages'!$A:$G,7,FALSE)))</f>
        <v>23</v>
      </c>
      <c r="G6483" s="59"/>
      <c r="H6483" s="59">
        <f t="shared" si="226"/>
        <v>23</v>
      </c>
      <c r="I6483" s="198">
        <f t="shared" si="225"/>
        <v>6</v>
      </c>
    </row>
    <row r="6484" spans="1:9" x14ac:dyDescent="0.3">
      <c r="A6484" s="10">
        <v>43619</v>
      </c>
      <c r="B6484" s="11" t="s">
        <v>1665</v>
      </c>
      <c r="C6484" s="11" t="s">
        <v>735</v>
      </c>
      <c r="D6484" s="11" t="s">
        <v>671</v>
      </c>
      <c r="F6484" s="15">
        <f>IF(ISBLANK($D6484),"",IF(ISBLANK($E6484),VLOOKUP($D6484,$J:$K,2,FALSE),VLOOKUP($E6484,'Daycare Packages'!$A:$G,7,FALSE)))</f>
        <v>0</v>
      </c>
      <c r="G6484" s="15"/>
      <c r="H6484" s="15">
        <f t="shared" si="226"/>
        <v>0</v>
      </c>
      <c r="I6484" s="198">
        <f t="shared" si="225"/>
        <v>6</v>
      </c>
    </row>
    <row r="6485" spans="1:9" x14ac:dyDescent="0.3">
      <c r="A6485" s="10">
        <v>43619</v>
      </c>
      <c r="B6485" s="11" t="s">
        <v>152</v>
      </c>
      <c r="C6485" s="11" t="s">
        <v>679</v>
      </c>
      <c r="D6485" s="11" t="s">
        <v>662</v>
      </c>
      <c r="E6485" s="11">
        <v>6804823</v>
      </c>
      <c r="F6485" s="15">
        <f>IF(ISBLANK($D6485),"",IF(ISBLANK($E6485),VLOOKUP($D6485,$J:$K,2,FALSE),VLOOKUP($E6485,'Daycare Packages'!$A:$G,7,FALSE)))</f>
        <v>23</v>
      </c>
      <c r="G6485" s="15"/>
      <c r="H6485" s="15">
        <f t="shared" si="226"/>
        <v>23</v>
      </c>
      <c r="I6485" s="198">
        <f t="shared" si="225"/>
        <v>6</v>
      </c>
    </row>
    <row r="6486" spans="1:9" x14ac:dyDescent="0.3">
      <c r="A6486" s="10">
        <v>43619</v>
      </c>
      <c r="B6486" s="11" t="s">
        <v>749</v>
      </c>
      <c r="C6486" s="11" t="s">
        <v>750</v>
      </c>
      <c r="D6486" s="11" t="s">
        <v>659</v>
      </c>
      <c r="F6486" s="15">
        <f>IF(ISBLANK($D6486),"",IF(ISBLANK($E6486),VLOOKUP($D6486,$J:$K,2,FALSE),VLOOKUP($E6486,'Daycare Packages'!$A:$G,7,FALSE)))</f>
        <v>20</v>
      </c>
      <c r="G6486" s="15"/>
      <c r="H6486" s="15">
        <f t="shared" si="226"/>
        <v>20</v>
      </c>
      <c r="I6486" s="198">
        <f t="shared" si="225"/>
        <v>6</v>
      </c>
    </row>
    <row r="6487" spans="1:9" x14ac:dyDescent="0.3">
      <c r="A6487" s="10">
        <v>43619</v>
      </c>
      <c r="B6487" s="11" t="s">
        <v>427</v>
      </c>
      <c r="C6487" s="11" t="s">
        <v>1313</v>
      </c>
      <c r="D6487" s="11" t="s">
        <v>659</v>
      </c>
      <c r="E6487" s="11">
        <v>6864701</v>
      </c>
      <c r="F6487" s="15">
        <f>IF(ISBLANK($D6487),"",IF(ISBLANK($E6487),VLOOKUP($D6487,$J:$K,2,FALSE),VLOOKUP($E6487,'Daycare Packages'!$A:$G,7,FALSE)))</f>
        <v>19</v>
      </c>
      <c r="G6487" s="15"/>
      <c r="H6487" s="15">
        <f t="shared" si="226"/>
        <v>19</v>
      </c>
      <c r="I6487" s="198">
        <f t="shared" si="225"/>
        <v>6</v>
      </c>
    </row>
    <row r="6488" spans="1:9" x14ac:dyDescent="0.3">
      <c r="A6488" s="10">
        <v>43619</v>
      </c>
      <c r="B6488" s="11" t="s">
        <v>1600</v>
      </c>
      <c r="C6488" s="11" t="s">
        <v>1601</v>
      </c>
      <c r="D6488" s="11" t="s">
        <v>662</v>
      </c>
      <c r="E6488" s="11">
        <v>6874391</v>
      </c>
      <c r="F6488" s="15">
        <f>IF(ISBLANK($D6488),"",IF(ISBLANK($E6488),VLOOKUP($D6488,$J:$K,2,FALSE),VLOOKUP($E6488,'Daycare Packages'!$A:$G,7,FALSE)))</f>
        <v>27</v>
      </c>
      <c r="G6488" s="15"/>
      <c r="H6488" s="15">
        <f t="shared" si="226"/>
        <v>27</v>
      </c>
      <c r="I6488" s="198">
        <f t="shared" si="225"/>
        <v>6</v>
      </c>
    </row>
    <row r="6489" spans="1:9" x14ac:dyDescent="0.3">
      <c r="A6489" s="10">
        <v>43619</v>
      </c>
      <c r="B6489" s="11" t="s">
        <v>211</v>
      </c>
      <c r="C6489" s="11" t="s">
        <v>507</v>
      </c>
      <c r="D6489" s="11" t="s">
        <v>662</v>
      </c>
      <c r="F6489" s="15">
        <f>IF(ISBLANK($D6489),"",IF(ISBLANK($E6489),VLOOKUP($D6489,$J:$K,2,FALSE),VLOOKUP($E6489,'Daycare Packages'!$A:$G,7,FALSE)))</f>
        <v>30</v>
      </c>
      <c r="G6489" s="15">
        <v>-3</v>
      </c>
      <c r="H6489" s="15">
        <f t="shared" si="226"/>
        <v>27</v>
      </c>
      <c r="I6489" s="198">
        <f t="shared" si="225"/>
        <v>6</v>
      </c>
    </row>
    <row r="6490" spans="1:9" x14ac:dyDescent="0.3">
      <c r="A6490" s="10">
        <v>43619</v>
      </c>
      <c r="B6490" s="11" t="s">
        <v>114</v>
      </c>
      <c r="C6490" s="11" t="s">
        <v>1597</v>
      </c>
      <c r="D6490" s="11" t="s">
        <v>662</v>
      </c>
      <c r="E6490" s="11">
        <v>6735275</v>
      </c>
      <c r="F6490" s="15">
        <f>IF(ISBLANK($D6490),"",IF(ISBLANK($E6490),VLOOKUP($D6490,$J:$K,2,FALSE),VLOOKUP($E6490,'Daycare Packages'!$A:$G,7,FALSE)))</f>
        <v>22</v>
      </c>
      <c r="G6490" s="15"/>
      <c r="H6490" s="15">
        <f t="shared" si="226"/>
        <v>22</v>
      </c>
      <c r="I6490" s="198">
        <f t="shared" si="225"/>
        <v>6</v>
      </c>
    </row>
    <row r="6491" spans="1:9" x14ac:dyDescent="0.3">
      <c r="A6491" s="10">
        <v>43619</v>
      </c>
      <c r="B6491" s="11" t="s">
        <v>279</v>
      </c>
      <c r="C6491" s="11" t="s">
        <v>661</v>
      </c>
      <c r="D6491" s="11" t="s">
        <v>662</v>
      </c>
      <c r="F6491" s="15">
        <f>IF(ISBLANK($D6491),"",IF(ISBLANK($E6491),VLOOKUP($D6491,$J:$K,2,FALSE),VLOOKUP($E6491,'Daycare Packages'!$A:$G,7,FALSE)))</f>
        <v>30</v>
      </c>
      <c r="G6491" s="15"/>
      <c r="H6491" s="15">
        <f t="shared" si="226"/>
        <v>30</v>
      </c>
      <c r="I6491" s="198">
        <f t="shared" si="225"/>
        <v>6</v>
      </c>
    </row>
    <row r="6492" spans="1:9" x14ac:dyDescent="0.3">
      <c r="A6492" s="10">
        <v>43619</v>
      </c>
      <c r="B6492" s="11" t="s">
        <v>279</v>
      </c>
      <c r="C6492" s="11" t="s">
        <v>658</v>
      </c>
      <c r="D6492" s="11" t="s">
        <v>662</v>
      </c>
      <c r="F6492" s="15">
        <f>IF(ISBLANK($D6492),"",IF(ISBLANK($E6492),VLOOKUP($D6492,$J:$K,2,FALSE),VLOOKUP($E6492,'Daycare Packages'!$A:$G,7,FALSE)))</f>
        <v>30</v>
      </c>
      <c r="G6492" s="15"/>
      <c r="H6492" s="15">
        <f t="shared" si="226"/>
        <v>30</v>
      </c>
      <c r="I6492" s="198">
        <f t="shared" si="225"/>
        <v>6</v>
      </c>
    </row>
    <row r="6493" spans="1:9" x14ac:dyDescent="0.3">
      <c r="A6493" s="10">
        <v>43619</v>
      </c>
      <c r="B6493" s="11" t="s">
        <v>190</v>
      </c>
      <c r="C6493" s="11" t="s">
        <v>718</v>
      </c>
      <c r="D6493" s="11" t="s">
        <v>659</v>
      </c>
      <c r="F6493" s="15">
        <f>IF(ISBLANK($D6493),"",IF(ISBLANK($E6493),VLOOKUP($D6493,$J:$K,2,FALSE),VLOOKUP($E6493,'Daycare Packages'!$A:$G,7,FALSE)))</f>
        <v>20</v>
      </c>
      <c r="G6493" s="15"/>
      <c r="H6493" s="15">
        <f t="shared" si="226"/>
        <v>20</v>
      </c>
      <c r="I6493" s="198">
        <f t="shared" si="225"/>
        <v>6</v>
      </c>
    </row>
    <row r="6494" spans="1:9" x14ac:dyDescent="0.3">
      <c r="A6494" s="10">
        <v>43619</v>
      </c>
      <c r="B6494" s="11" t="s">
        <v>115</v>
      </c>
      <c r="C6494" s="11" t="s">
        <v>764</v>
      </c>
      <c r="D6494" s="11" t="s">
        <v>662</v>
      </c>
      <c r="E6494" s="11">
        <v>6736950</v>
      </c>
      <c r="F6494" s="15">
        <f>IF(ISBLANK($D6494),"",IF(ISBLANK($E6494),VLOOKUP($D6494,$J:$K,2,FALSE),VLOOKUP($E6494,'Daycare Packages'!$A:$G,7,FALSE)))</f>
        <v>22</v>
      </c>
      <c r="G6494" s="15"/>
      <c r="H6494" s="15">
        <f t="shared" si="226"/>
        <v>22</v>
      </c>
      <c r="I6494" s="198">
        <f t="shared" si="225"/>
        <v>6</v>
      </c>
    </row>
    <row r="6495" spans="1:9" x14ac:dyDescent="0.3">
      <c r="A6495" s="10">
        <v>43619</v>
      </c>
      <c r="B6495" s="11" t="s">
        <v>1311</v>
      </c>
      <c r="C6495" s="11" t="s">
        <v>1312</v>
      </c>
      <c r="D6495" s="11" t="s">
        <v>662</v>
      </c>
      <c r="E6495" s="11">
        <v>6829230</v>
      </c>
      <c r="F6495" s="15">
        <f>IF(ISBLANK($D6495),"",IF(ISBLANK($E6495),VLOOKUP($D6495,$J:$K,2,FALSE),VLOOKUP($E6495,'Daycare Packages'!$A:$G,7,FALSE)))</f>
        <v>23</v>
      </c>
      <c r="G6495" s="15"/>
      <c r="H6495" s="15">
        <f t="shared" si="226"/>
        <v>23</v>
      </c>
      <c r="I6495" s="198">
        <f t="shared" si="225"/>
        <v>6</v>
      </c>
    </row>
    <row r="6496" spans="1:9" x14ac:dyDescent="0.3">
      <c r="A6496" s="10">
        <v>43619</v>
      </c>
      <c r="B6496" s="11" t="s">
        <v>1328</v>
      </c>
      <c r="C6496" s="11" t="s">
        <v>1329</v>
      </c>
      <c r="D6496" s="11" t="s">
        <v>662</v>
      </c>
      <c r="F6496" s="15">
        <f>IF(ISBLANK($D6496),"",IF(ISBLANK($E6496),VLOOKUP($D6496,$J:$K,2,FALSE),VLOOKUP($E6496,'Daycare Packages'!$A:$G,7,FALSE)))</f>
        <v>30</v>
      </c>
      <c r="G6496" s="15"/>
      <c r="H6496" s="15">
        <f t="shared" si="226"/>
        <v>30</v>
      </c>
      <c r="I6496" s="198">
        <f t="shared" si="225"/>
        <v>6</v>
      </c>
    </row>
    <row r="6497" spans="1:9" x14ac:dyDescent="0.3">
      <c r="A6497" s="10">
        <v>43619</v>
      </c>
      <c r="B6497" s="11" t="s">
        <v>851</v>
      </c>
      <c r="C6497" s="11" t="s">
        <v>852</v>
      </c>
      <c r="D6497" s="11" t="s">
        <v>662</v>
      </c>
      <c r="F6497" s="15">
        <f>IF(ISBLANK($D6497),"",IF(ISBLANK($E6497),VLOOKUP($D6497,$J:$K,2,FALSE),VLOOKUP($E6497,'Daycare Packages'!$A:$G,7,FALSE)))</f>
        <v>30</v>
      </c>
      <c r="G6497" s="15"/>
      <c r="H6497" s="15">
        <f t="shared" si="226"/>
        <v>30</v>
      </c>
      <c r="I6497" s="198">
        <f t="shared" si="225"/>
        <v>6</v>
      </c>
    </row>
    <row r="6498" spans="1:9" x14ac:dyDescent="0.3">
      <c r="A6498" s="10">
        <v>43619</v>
      </c>
      <c r="B6498" s="11" t="s">
        <v>833</v>
      </c>
      <c r="C6498" s="11" t="s">
        <v>618</v>
      </c>
      <c r="D6498" s="11" t="s">
        <v>662</v>
      </c>
      <c r="F6498" s="15">
        <f>IF(ISBLANK($D6498),"",IF(ISBLANK($E6498),VLOOKUP($D6498,$J:$K,2,FALSE),VLOOKUP($E6498,'Daycare Packages'!$A:$G,7,FALSE)))</f>
        <v>30</v>
      </c>
      <c r="G6498" s="15"/>
      <c r="H6498" s="15">
        <f t="shared" si="226"/>
        <v>30</v>
      </c>
      <c r="I6498" s="198">
        <f t="shared" si="225"/>
        <v>6</v>
      </c>
    </row>
    <row r="6499" spans="1:9" x14ac:dyDescent="0.3">
      <c r="A6499" s="10">
        <v>43619</v>
      </c>
      <c r="B6499" s="11" t="s">
        <v>203</v>
      </c>
      <c r="C6499" s="11" t="s">
        <v>840</v>
      </c>
      <c r="D6499" s="11" t="s">
        <v>662</v>
      </c>
      <c r="E6499" s="11">
        <v>6807658</v>
      </c>
      <c r="F6499" s="15">
        <f>IF(ISBLANK($D6499),"",IF(ISBLANK($E6499),VLOOKUP($D6499,$J:$K,2,FALSE),VLOOKUP($E6499,'Daycare Packages'!$A:$G,7,FALSE)))</f>
        <v>27</v>
      </c>
      <c r="G6499" s="15"/>
      <c r="H6499" s="15">
        <f t="shared" si="226"/>
        <v>27</v>
      </c>
      <c r="I6499" s="198">
        <f t="shared" si="225"/>
        <v>6</v>
      </c>
    </row>
    <row r="6500" spans="1:9" x14ac:dyDescent="0.3">
      <c r="A6500" s="10">
        <v>43619</v>
      </c>
      <c r="B6500" s="11" t="s">
        <v>1618</v>
      </c>
      <c r="C6500" s="11" t="s">
        <v>1362</v>
      </c>
      <c r="D6500" s="11" t="s">
        <v>671</v>
      </c>
      <c r="F6500" s="15">
        <f>IF(ISBLANK($D6500),"",IF(ISBLANK($E6500),VLOOKUP($D6500,$J:$K,2,FALSE),VLOOKUP($E6500,'Daycare Packages'!$A:$G,7,FALSE)))</f>
        <v>0</v>
      </c>
      <c r="G6500" s="15"/>
      <c r="H6500" s="15">
        <f t="shared" si="226"/>
        <v>0</v>
      </c>
      <c r="I6500" s="198">
        <f t="shared" si="225"/>
        <v>6</v>
      </c>
    </row>
    <row r="6501" spans="1:9" x14ac:dyDescent="0.3">
      <c r="A6501" s="10">
        <v>43619</v>
      </c>
      <c r="B6501" s="11" t="s">
        <v>1221</v>
      </c>
      <c r="C6501" s="11" t="s">
        <v>1242</v>
      </c>
      <c r="D6501" s="11" t="s">
        <v>662</v>
      </c>
      <c r="E6501" s="11">
        <v>6861908</v>
      </c>
      <c r="F6501" s="15">
        <f>IF(ISBLANK($D6501),"",IF(ISBLANK($E6501),VLOOKUP($D6501,$J:$K,2,FALSE),VLOOKUP($E6501,'Daycare Packages'!$A:$G,7,FALSE)))</f>
        <v>25</v>
      </c>
      <c r="G6501" s="15"/>
      <c r="H6501" s="15">
        <f t="shared" si="226"/>
        <v>25</v>
      </c>
      <c r="I6501" s="198">
        <f t="shared" si="225"/>
        <v>6</v>
      </c>
    </row>
    <row r="6502" spans="1:9" x14ac:dyDescent="0.3">
      <c r="A6502" s="10">
        <v>43619</v>
      </c>
      <c r="B6502" s="11" t="s">
        <v>843</v>
      </c>
      <c r="C6502" s="11" t="s">
        <v>844</v>
      </c>
      <c r="D6502" s="11" t="s">
        <v>662</v>
      </c>
      <c r="E6502" s="11">
        <v>6846368</v>
      </c>
      <c r="F6502" s="15">
        <f>IF(ISBLANK($D6502),"",IF(ISBLANK($E6502),VLOOKUP($D6502,$J:$K,2,FALSE),VLOOKUP($E6502,'Daycare Packages'!$A:$G,7,FALSE)))</f>
        <v>23</v>
      </c>
      <c r="G6502" s="15"/>
      <c r="H6502" s="15">
        <f t="shared" si="226"/>
        <v>23</v>
      </c>
      <c r="I6502" s="198">
        <f t="shared" si="225"/>
        <v>6</v>
      </c>
    </row>
    <row r="6503" spans="1:9" x14ac:dyDescent="0.3">
      <c r="A6503" s="10">
        <v>43619</v>
      </c>
      <c r="B6503" s="11" t="s">
        <v>797</v>
      </c>
      <c r="C6503" s="11" t="s">
        <v>798</v>
      </c>
      <c r="D6503" s="11" t="s">
        <v>662</v>
      </c>
      <c r="F6503" s="15">
        <f>IF(ISBLANK($D6503),"",IF(ISBLANK($E6503),VLOOKUP($D6503,$J:$K,2,FALSE),VLOOKUP($E6503,'Daycare Packages'!$A:$G,7,FALSE)))</f>
        <v>30</v>
      </c>
      <c r="G6503" s="15"/>
      <c r="H6503" s="15">
        <f t="shared" si="226"/>
        <v>30</v>
      </c>
      <c r="I6503" s="198">
        <f t="shared" si="225"/>
        <v>6</v>
      </c>
    </row>
    <row r="6504" spans="1:9" x14ac:dyDescent="0.3">
      <c r="A6504" s="10">
        <v>43619</v>
      </c>
      <c r="B6504" s="11" t="s">
        <v>1526</v>
      </c>
      <c r="C6504" s="11" t="s">
        <v>1527</v>
      </c>
      <c r="D6504" s="11" t="s">
        <v>662</v>
      </c>
      <c r="F6504" s="15">
        <f>IF(ISBLANK($D6504),"",IF(ISBLANK($E6504),VLOOKUP($D6504,$J:$K,2,FALSE),VLOOKUP($E6504,'Daycare Packages'!$A:$G,7,FALSE)))</f>
        <v>30</v>
      </c>
      <c r="G6504" s="15"/>
      <c r="H6504" s="15">
        <f t="shared" si="226"/>
        <v>30</v>
      </c>
      <c r="I6504" s="198">
        <f t="shared" si="225"/>
        <v>6</v>
      </c>
    </row>
    <row r="6505" spans="1:9" x14ac:dyDescent="0.3">
      <c r="A6505" s="10">
        <v>43619</v>
      </c>
      <c r="B6505" s="11" t="s">
        <v>922</v>
      </c>
      <c r="C6505" s="11" t="s">
        <v>923</v>
      </c>
      <c r="D6505" s="11" t="s">
        <v>662</v>
      </c>
      <c r="E6505" s="11">
        <v>6683718</v>
      </c>
      <c r="F6505" s="15">
        <f>IF(ISBLANK($D6505),"",IF(ISBLANK($E6505),VLOOKUP($D6505,$J:$K,2,FALSE),VLOOKUP($E6505,'Daycare Packages'!$A:$G,7,FALSE)))</f>
        <v>24</v>
      </c>
      <c r="G6505" s="15"/>
      <c r="H6505" s="15">
        <f t="shared" si="226"/>
        <v>24</v>
      </c>
      <c r="I6505" s="198">
        <f t="shared" si="225"/>
        <v>6</v>
      </c>
    </row>
    <row r="6506" spans="1:9" x14ac:dyDescent="0.3">
      <c r="A6506" s="10">
        <v>43619</v>
      </c>
      <c r="B6506" s="11" t="s">
        <v>222</v>
      </c>
      <c r="C6506" s="11" t="s">
        <v>229</v>
      </c>
      <c r="D6506" s="11" t="s">
        <v>662</v>
      </c>
      <c r="E6506" s="11">
        <v>6870973</v>
      </c>
      <c r="F6506" s="15">
        <f>IF(ISBLANK($D6506),"",IF(ISBLANK($E6506),VLOOKUP($D6506,$J:$K,2,FALSE),VLOOKUP($E6506,'Daycare Packages'!$A:$G,7,FALSE)))</f>
        <v>27</v>
      </c>
      <c r="G6506" s="15"/>
      <c r="H6506" s="15">
        <f t="shared" si="226"/>
        <v>27</v>
      </c>
      <c r="I6506" s="198">
        <f t="shared" si="225"/>
        <v>6</v>
      </c>
    </row>
    <row r="6507" spans="1:9" x14ac:dyDescent="0.3">
      <c r="A6507" s="10">
        <v>43619</v>
      </c>
      <c r="B6507" s="11" t="s">
        <v>209</v>
      </c>
      <c r="C6507" s="11" t="s">
        <v>702</v>
      </c>
      <c r="D6507" s="11" t="s">
        <v>662</v>
      </c>
      <c r="E6507" s="11">
        <v>6864748</v>
      </c>
      <c r="F6507" s="15">
        <f>IF(ISBLANK($D6507),"",IF(ISBLANK($E6507),VLOOKUP($D6507,$J:$K,2,FALSE),VLOOKUP($E6507,'Daycare Packages'!$A:$G,7,FALSE)))</f>
        <v>27</v>
      </c>
      <c r="G6507" s="15"/>
      <c r="H6507" s="15">
        <f t="shared" si="226"/>
        <v>27</v>
      </c>
      <c r="I6507" s="198">
        <f t="shared" si="225"/>
        <v>6</v>
      </c>
    </row>
    <row r="6508" spans="1:9" x14ac:dyDescent="0.3">
      <c r="A6508" s="10">
        <v>43619</v>
      </c>
      <c r="B6508" s="11" t="s">
        <v>197</v>
      </c>
      <c r="C6508" s="11" t="s">
        <v>754</v>
      </c>
      <c r="D6508" s="11" t="s">
        <v>662</v>
      </c>
      <c r="E6508" s="11">
        <v>6877015</v>
      </c>
      <c r="F6508" s="15">
        <f>IF(ISBLANK($D6508),"",IF(ISBLANK($E6508),VLOOKUP($D6508,$J:$K,2,FALSE),VLOOKUP($E6508,'Daycare Packages'!$A:$G,7,FALSE)))</f>
        <v>27</v>
      </c>
      <c r="G6508" s="15"/>
      <c r="H6508" s="15">
        <f t="shared" si="226"/>
        <v>27</v>
      </c>
      <c r="I6508" s="198">
        <f t="shared" si="225"/>
        <v>6</v>
      </c>
    </row>
    <row r="6509" spans="1:9" x14ac:dyDescent="0.3">
      <c r="A6509" s="10">
        <v>43619</v>
      </c>
      <c r="B6509" s="11" t="s">
        <v>1435</v>
      </c>
      <c r="C6509" s="11" t="s">
        <v>448</v>
      </c>
      <c r="D6509" s="11" t="s">
        <v>662</v>
      </c>
      <c r="E6509" s="11">
        <v>6869705</v>
      </c>
      <c r="F6509" s="15">
        <f>IF(ISBLANK($D6509),"",IF(ISBLANK($E6509),VLOOKUP($D6509,$J:$K,2,FALSE),VLOOKUP($E6509,'Daycare Packages'!$A:$G,7,FALSE)))</f>
        <v>27</v>
      </c>
      <c r="G6509" s="15"/>
      <c r="H6509" s="15">
        <f t="shared" si="226"/>
        <v>27</v>
      </c>
      <c r="I6509" s="198">
        <f t="shared" si="225"/>
        <v>6</v>
      </c>
    </row>
    <row r="6510" spans="1:9" x14ac:dyDescent="0.3">
      <c r="A6510" s="10">
        <v>43619</v>
      </c>
      <c r="B6510" s="11" t="s">
        <v>216</v>
      </c>
      <c r="C6510" s="11" t="s">
        <v>448</v>
      </c>
      <c r="D6510" s="11" t="s">
        <v>662</v>
      </c>
      <c r="E6510" s="11">
        <v>6874047</v>
      </c>
      <c r="F6510" s="15">
        <f>IF(ISBLANK($D6510),"",IF(ISBLANK($E6510),VLOOKUP($D6510,$J:$K,2,FALSE),VLOOKUP($E6510,'Daycare Packages'!$A:$G,7,FALSE)))</f>
        <v>27</v>
      </c>
      <c r="G6510" s="15"/>
      <c r="H6510" s="15">
        <f t="shared" si="226"/>
        <v>27</v>
      </c>
      <c r="I6510" s="198">
        <f t="shared" si="225"/>
        <v>6</v>
      </c>
    </row>
    <row r="6511" spans="1:9" x14ac:dyDescent="0.3">
      <c r="A6511" s="10">
        <v>43619</v>
      </c>
      <c r="B6511" s="11" t="s">
        <v>1483</v>
      </c>
      <c r="C6511" s="11" t="s">
        <v>1484</v>
      </c>
      <c r="D6511" s="11" t="s">
        <v>662</v>
      </c>
      <c r="E6511" s="11">
        <v>6858872</v>
      </c>
      <c r="F6511" s="15">
        <f>IF(ISBLANK($D6511),"",IF(ISBLANK($E6511),VLOOKUP($D6511,$J:$K,2,FALSE),VLOOKUP($E6511,'Daycare Packages'!$A:$G,7,FALSE)))</f>
        <v>27</v>
      </c>
      <c r="G6511" s="15"/>
      <c r="H6511" s="15">
        <f t="shared" si="226"/>
        <v>27</v>
      </c>
      <c r="I6511" s="198">
        <f t="shared" si="225"/>
        <v>6</v>
      </c>
    </row>
    <row r="6512" spans="1:9" x14ac:dyDescent="0.3">
      <c r="A6512" s="10">
        <v>43619</v>
      </c>
      <c r="B6512" s="11" t="s">
        <v>193</v>
      </c>
      <c r="C6512" s="11" t="s">
        <v>776</v>
      </c>
      <c r="D6512" s="11" t="s">
        <v>662</v>
      </c>
      <c r="E6512" s="11">
        <v>6865171</v>
      </c>
      <c r="F6512" s="15">
        <f>IF(ISBLANK($D6512),"",IF(ISBLANK($E6512),VLOOKUP($D6512,$J:$K,2,FALSE),VLOOKUP($E6512,'Daycare Packages'!$A:$G,7,FALSE)))</f>
        <v>27</v>
      </c>
      <c r="G6512" s="15"/>
      <c r="H6512" s="15">
        <f t="shared" si="226"/>
        <v>27</v>
      </c>
      <c r="I6512" s="198">
        <f t="shared" si="225"/>
        <v>6</v>
      </c>
    </row>
    <row r="6513" spans="1:9" x14ac:dyDescent="0.3">
      <c r="A6513" s="10">
        <v>43619</v>
      </c>
      <c r="B6513" s="11" t="s">
        <v>127</v>
      </c>
      <c r="C6513" s="11" t="s">
        <v>715</v>
      </c>
      <c r="D6513" s="11" t="s">
        <v>662</v>
      </c>
      <c r="E6513" s="11">
        <v>6865974</v>
      </c>
      <c r="F6513" s="15">
        <f>IF(ISBLANK($D6513),"",IF(ISBLANK($E6513),VLOOKUP($D6513,$J:$K,2,FALSE),VLOOKUP($E6513,'Daycare Packages'!$A:$G,7,FALSE)))</f>
        <v>23</v>
      </c>
      <c r="G6513" s="15"/>
      <c r="H6513" s="15">
        <f t="shared" si="226"/>
        <v>23</v>
      </c>
      <c r="I6513" s="198">
        <f t="shared" si="225"/>
        <v>6</v>
      </c>
    </row>
    <row r="6514" spans="1:9" x14ac:dyDescent="0.3">
      <c r="A6514" s="10">
        <v>43619</v>
      </c>
      <c r="B6514" s="11" t="s">
        <v>141</v>
      </c>
      <c r="C6514" s="11" t="s">
        <v>673</v>
      </c>
      <c r="D6514" s="11" t="s">
        <v>662</v>
      </c>
      <c r="E6514" s="11">
        <v>6866358</v>
      </c>
      <c r="F6514" s="15">
        <f>IF(ISBLANK($D6514),"",IF(ISBLANK($E6514),VLOOKUP($D6514,$J:$K,2,FALSE),VLOOKUP($E6514,'Daycare Packages'!$A:$G,7,FALSE)))</f>
        <v>26</v>
      </c>
      <c r="G6514" s="15"/>
      <c r="H6514" s="15">
        <f t="shared" si="226"/>
        <v>26</v>
      </c>
      <c r="I6514" s="198">
        <f t="shared" si="225"/>
        <v>6</v>
      </c>
    </row>
    <row r="6515" spans="1:9" x14ac:dyDescent="0.3">
      <c r="A6515" s="10">
        <v>43619</v>
      </c>
      <c r="B6515" s="11" t="s">
        <v>1366</v>
      </c>
      <c r="C6515" s="11" t="s">
        <v>520</v>
      </c>
      <c r="D6515" s="11" t="s">
        <v>662</v>
      </c>
      <c r="E6515" s="11">
        <v>6873468</v>
      </c>
      <c r="F6515" s="15">
        <f>IF(ISBLANK($D6515),"",IF(ISBLANK($E6515),VLOOKUP($D6515,$J:$K,2,FALSE),VLOOKUP($E6515,'Daycare Packages'!$A:$G,7,FALSE)))</f>
        <v>20.7</v>
      </c>
      <c r="G6515" s="15"/>
      <c r="H6515" s="15">
        <f t="shared" si="226"/>
        <v>20.7</v>
      </c>
      <c r="I6515" s="198">
        <f t="shared" si="225"/>
        <v>6</v>
      </c>
    </row>
    <row r="6516" spans="1:9" x14ac:dyDescent="0.3">
      <c r="A6516" s="10">
        <v>43619</v>
      </c>
      <c r="B6516" s="11" t="s">
        <v>1366</v>
      </c>
      <c r="C6516" s="11" t="s">
        <v>587</v>
      </c>
      <c r="D6516" s="11" t="s">
        <v>662</v>
      </c>
      <c r="E6516" s="11">
        <v>6873468</v>
      </c>
      <c r="F6516" s="15">
        <f>IF(ISBLANK($D6516),"",IF(ISBLANK($E6516),VLOOKUP($D6516,$J:$K,2,FALSE),VLOOKUP($E6516,'Daycare Packages'!$A:$G,7,FALSE)))</f>
        <v>20.7</v>
      </c>
      <c r="G6516" s="15"/>
      <c r="H6516" s="15">
        <f t="shared" si="226"/>
        <v>20.7</v>
      </c>
      <c r="I6516" s="198">
        <f t="shared" si="225"/>
        <v>6</v>
      </c>
    </row>
    <row r="6517" spans="1:9" x14ac:dyDescent="0.3">
      <c r="A6517" s="10">
        <v>43619</v>
      </c>
      <c r="B6517" s="11" t="s">
        <v>140</v>
      </c>
      <c r="C6517" s="11" t="s">
        <v>475</v>
      </c>
      <c r="D6517" s="11" t="s">
        <v>662</v>
      </c>
      <c r="E6517" s="11">
        <v>6849607</v>
      </c>
      <c r="F6517" s="15">
        <f>IF(ISBLANK($D6517),"",IF(ISBLANK($E6517),VLOOKUP($D6517,$J:$K,2,FALSE),VLOOKUP($E6517,'Daycare Packages'!$A:$G,7,FALSE)))</f>
        <v>26</v>
      </c>
      <c r="G6517" s="15"/>
      <c r="H6517" s="15">
        <f t="shared" si="226"/>
        <v>26</v>
      </c>
      <c r="I6517" s="198">
        <f t="shared" si="225"/>
        <v>6</v>
      </c>
    </row>
    <row r="6518" spans="1:9" x14ac:dyDescent="0.3">
      <c r="A6518" s="10">
        <v>43619</v>
      </c>
      <c r="B6518" s="11" t="s">
        <v>160</v>
      </c>
      <c r="C6518" s="11" t="s">
        <v>794</v>
      </c>
      <c r="D6518" s="11" t="s">
        <v>662</v>
      </c>
      <c r="E6518" s="11">
        <v>6850317</v>
      </c>
      <c r="F6518" s="15">
        <f>IF(ISBLANK($D6518),"",IF(ISBLANK($E6518),VLOOKUP($D6518,$J:$K,2,FALSE),VLOOKUP($E6518,'Daycare Packages'!$A:$G,7,FALSE)))</f>
        <v>25</v>
      </c>
      <c r="G6518" s="15"/>
      <c r="H6518" s="15">
        <f t="shared" si="226"/>
        <v>25</v>
      </c>
      <c r="I6518" s="198">
        <f t="shared" si="225"/>
        <v>6</v>
      </c>
    </row>
    <row r="6519" spans="1:9" x14ac:dyDescent="0.3">
      <c r="A6519" s="10">
        <v>43619</v>
      </c>
      <c r="B6519" s="11" t="s">
        <v>320</v>
      </c>
      <c r="C6519" s="11" t="s">
        <v>777</v>
      </c>
      <c r="D6519" s="11" t="s">
        <v>662</v>
      </c>
      <c r="F6519" s="15">
        <f>IF(ISBLANK($D6519),"",IF(ISBLANK($E6519),VLOOKUP($D6519,$J:$K,2,FALSE),VLOOKUP($E6519,'Daycare Packages'!$A:$G,7,FALSE)))</f>
        <v>30</v>
      </c>
      <c r="G6519" s="15"/>
      <c r="H6519" s="15">
        <f t="shared" si="226"/>
        <v>30</v>
      </c>
      <c r="I6519" s="198">
        <f t="shared" si="225"/>
        <v>6</v>
      </c>
    </row>
    <row r="6520" spans="1:9" x14ac:dyDescent="0.3">
      <c r="A6520" s="10">
        <v>43619</v>
      </c>
      <c r="B6520" s="11" t="s">
        <v>230</v>
      </c>
      <c r="C6520" s="11" t="s">
        <v>493</v>
      </c>
      <c r="D6520" s="11" t="s">
        <v>662</v>
      </c>
      <c r="E6520" s="11">
        <v>6876304</v>
      </c>
      <c r="F6520" s="15">
        <f>IF(ISBLANK($D6520),"",IF(ISBLANK($E6520),VLOOKUP($D6520,$J:$K,2,FALSE),VLOOKUP($E6520,'Daycare Packages'!$A:$G,7,FALSE)))</f>
        <v>27</v>
      </c>
      <c r="G6520" s="15"/>
      <c r="H6520" s="15">
        <f t="shared" si="226"/>
        <v>27</v>
      </c>
      <c r="I6520" s="198">
        <f t="shared" si="225"/>
        <v>6</v>
      </c>
    </row>
    <row r="6521" spans="1:9" x14ac:dyDescent="0.3">
      <c r="A6521" s="10">
        <v>43619</v>
      </c>
      <c r="B6521" s="11" t="s">
        <v>849</v>
      </c>
      <c r="C6521" s="11" t="s">
        <v>850</v>
      </c>
      <c r="D6521" s="11" t="s">
        <v>662</v>
      </c>
      <c r="F6521" s="15">
        <f>IF(ISBLANK($D6521),"",IF(ISBLANK($E6521),VLOOKUP($D6521,$J:$K,2,FALSE),VLOOKUP($E6521,'Daycare Packages'!$A:$G,7,FALSE)))</f>
        <v>30</v>
      </c>
      <c r="G6521" s="15"/>
      <c r="H6521" s="15">
        <f t="shared" si="226"/>
        <v>30</v>
      </c>
      <c r="I6521" s="198">
        <f t="shared" si="225"/>
        <v>6</v>
      </c>
    </row>
    <row r="6522" spans="1:9" x14ac:dyDescent="0.3">
      <c r="A6522" s="10">
        <v>43619</v>
      </c>
      <c r="B6522" s="11" t="s">
        <v>716</v>
      </c>
      <c r="C6522" s="11" t="s">
        <v>1619</v>
      </c>
      <c r="D6522" s="11" t="s">
        <v>662</v>
      </c>
      <c r="F6522" s="15">
        <f>IF(ISBLANK($D6522),"",IF(ISBLANK($E6522),VLOOKUP($D6522,$J:$K,2,FALSE),VLOOKUP($E6522,'Daycare Packages'!$A:$G,7,FALSE)))</f>
        <v>30</v>
      </c>
      <c r="G6522" s="15"/>
      <c r="H6522" s="15">
        <f t="shared" si="226"/>
        <v>30</v>
      </c>
      <c r="I6522" s="198">
        <f t="shared" si="225"/>
        <v>6</v>
      </c>
    </row>
    <row r="6523" spans="1:9" x14ac:dyDescent="0.3">
      <c r="A6523" s="10">
        <v>43619</v>
      </c>
      <c r="B6523" s="11" t="s">
        <v>730</v>
      </c>
      <c r="C6523" s="11" t="s">
        <v>731</v>
      </c>
      <c r="D6523" s="11" t="s">
        <v>662</v>
      </c>
      <c r="F6523" s="15">
        <f>IF(ISBLANK($D6523),"",IF(ISBLANK($E6523),VLOOKUP($D6523,$J:$K,2,FALSE),VLOOKUP($E6523,'Daycare Packages'!$A:$G,7,FALSE)))</f>
        <v>30</v>
      </c>
      <c r="G6523" s="15"/>
      <c r="H6523" s="15">
        <f t="shared" si="226"/>
        <v>30</v>
      </c>
      <c r="I6523" s="198">
        <f t="shared" si="225"/>
        <v>6</v>
      </c>
    </row>
    <row r="6524" spans="1:9" x14ac:dyDescent="0.3">
      <c r="A6524" s="10">
        <v>43619</v>
      </c>
      <c r="B6524" s="11" t="s">
        <v>163</v>
      </c>
      <c r="C6524" s="11" t="s">
        <v>593</v>
      </c>
      <c r="D6524" s="11" t="s">
        <v>662</v>
      </c>
      <c r="F6524" s="15">
        <f>IF(ISBLANK($D6524),"",IF(ISBLANK($E6524),VLOOKUP($D6524,$J:$K,2,FALSE),VLOOKUP($E6524,'Daycare Packages'!$A:$G,7,FALSE)))</f>
        <v>30</v>
      </c>
      <c r="G6524" s="15"/>
      <c r="H6524" s="15">
        <f t="shared" si="226"/>
        <v>30</v>
      </c>
      <c r="I6524" s="198">
        <f t="shared" si="225"/>
        <v>6</v>
      </c>
    </row>
    <row r="6525" spans="1:9" x14ac:dyDescent="0.3">
      <c r="A6525" s="10">
        <v>43619</v>
      </c>
      <c r="B6525" s="11" t="s">
        <v>182</v>
      </c>
      <c r="C6525" s="11" t="s">
        <v>685</v>
      </c>
      <c r="D6525" s="11" t="s">
        <v>662</v>
      </c>
      <c r="E6525" s="11">
        <v>6871713</v>
      </c>
      <c r="F6525" s="15">
        <f>IF(ISBLANK($D6525),"",IF(ISBLANK($E6525),VLOOKUP($D6525,$J:$K,2,FALSE),VLOOKUP($E6525,'Daycare Packages'!$A:$G,7,FALSE)))</f>
        <v>20.7</v>
      </c>
      <c r="G6525" s="15"/>
      <c r="H6525" s="15">
        <f t="shared" si="226"/>
        <v>20.7</v>
      </c>
      <c r="I6525" s="198">
        <f t="shared" si="225"/>
        <v>6</v>
      </c>
    </row>
    <row r="6526" spans="1:9" x14ac:dyDescent="0.3">
      <c r="A6526" s="10">
        <v>43619</v>
      </c>
      <c r="B6526" s="11" t="s">
        <v>207</v>
      </c>
      <c r="C6526" s="11" t="s">
        <v>229</v>
      </c>
      <c r="D6526" s="11" t="s">
        <v>662</v>
      </c>
      <c r="E6526" s="11">
        <v>6733314</v>
      </c>
      <c r="F6526" s="15">
        <f>IF(ISBLANK($D6526),"",IF(ISBLANK($E6526),VLOOKUP($D6526,$J:$K,2,FALSE),VLOOKUP($E6526,'Daycare Packages'!$A:$G,7,FALSE)))</f>
        <v>22</v>
      </c>
      <c r="G6526" s="15"/>
      <c r="H6526" s="15">
        <f t="shared" si="226"/>
        <v>22</v>
      </c>
      <c r="I6526" s="198">
        <f t="shared" si="225"/>
        <v>6</v>
      </c>
    </row>
    <row r="6527" spans="1:9" x14ac:dyDescent="0.3">
      <c r="A6527" s="10">
        <v>43619</v>
      </c>
      <c r="B6527" s="11" t="s">
        <v>218</v>
      </c>
      <c r="C6527" s="11" t="s">
        <v>738</v>
      </c>
      <c r="D6527" s="11" t="s">
        <v>662</v>
      </c>
      <c r="E6527" s="11">
        <v>6738002</v>
      </c>
      <c r="F6527" s="15">
        <f>IF(ISBLANK($D6527),"",IF(ISBLANK($E6527),VLOOKUP($D6527,$J:$K,2,FALSE),VLOOKUP($E6527,'Daycare Packages'!$A:$G,7,FALSE)))</f>
        <v>20</v>
      </c>
      <c r="G6527" s="15"/>
      <c r="H6527" s="15">
        <f t="shared" si="226"/>
        <v>20</v>
      </c>
      <c r="I6527" s="198">
        <f t="shared" si="225"/>
        <v>6</v>
      </c>
    </row>
    <row r="6528" spans="1:9" x14ac:dyDescent="0.3">
      <c r="A6528" s="10">
        <v>43619</v>
      </c>
      <c r="B6528" s="11" t="s">
        <v>218</v>
      </c>
      <c r="C6528" s="11" t="s">
        <v>737</v>
      </c>
      <c r="D6528" s="11" t="s">
        <v>662</v>
      </c>
      <c r="E6528" s="11">
        <v>6738002</v>
      </c>
      <c r="F6528" s="15">
        <f>IF(ISBLANK($D6528),"",IF(ISBLANK($E6528),VLOOKUP($D6528,$J:$K,2,FALSE),VLOOKUP($E6528,'Daycare Packages'!$A:$G,7,FALSE)))</f>
        <v>20</v>
      </c>
      <c r="G6528" s="15"/>
      <c r="H6528" s="15">
        <f t="shared" si="226"/>
        <v>20</v>
      </c>
      <c r="I6528" s="198">
        <f t="shared" si="225"/>
        <v>6</v>
      </c>
    </row>
    <row r="6529" spans="1:9" x14ac:dyDescent="0.3">
      <c r="A6529" s="10">
        <v>43619</v>
      </c>
      <c r="B6529" s="11" t="s">
        <v>82</v>
      </c>
      <c r="C6529" s="11" t="s">
        <v>696</v>
      </c>
      <c r="D6529" s="11" t="s">
        <v>662</v>
      </c>
      <c r="E6529" s="11">
        <v>6717674</v>
      </c>
      <c r="F6529" s="15">
        <f>IF(ISBLANK($D6529),"",IF(ISBLANK($E6529),VLOOKUP($D6529,$J:$K,2,FALSE),VLOOKUP($E6529,'Daycare Packages'!$A:$G,7,FALSE)))</f>
        <v>22</v>
      </c>
      <c r="G6529" s="15"/>
      <c r="H6529" s="15">
        <f t="shared" si="226"/>
        <v>22</v>
      </c>
      <c r="I6529" s="198">
        <f t="shared" si="225"/>
        <v>6</v>
      </c>
    </row>
    <row r="6530" spans="1:9" x14ac:dyDescent="0.3">
      <c r="A6530" s="10">
        <v>43619</v>
      </c>
      <c r="B6530" s="11" t="s">
        <v>82</v>
      </c>
      <c r="C6530" s="11" t="s">
        <v>695</v>
      </c>
      <c r="D6530" s="11" t="s">
        <v>662</v>
      </c>
      <c r="E6530" s="11">
        <v>6717674</v>
      </c>
      <c r="F6530" s="15">
        <f>IF(ISBLANK($D6530),"",IF(ISBLANK($E6530),VLOOKUP($D6530,$J:$K,2,FALSE),VLOOKUP($E6530,'Daycare Packages'!$A:$G,7,FALSE)))</f>
        <v>22</v>
      </c>
      <c r="G6530" s="15"/>
      <c r="H6530" s="15">
        <f t="shared" si="226"/>
        <v>22</v>
      </c>
      <c r="I6530" s="198">
        <f t="shared" si="225"/>
        <v>6</v>
      </c>
    </row>
    <row r="6531" spans="1:9" x14ac:dyDescent="0.3">
      <c r="A6531" s="10">
        <v>43619</v>
      </c>
      <c r="B6531" s="11" t="s">
        <v>713</v>
      </c>
      <c r="C6531" s="11" t="s">
        <v>714</v>
      </c>
      <c r="D6531" s="11" t="s">
        <v>662</v>
      </c>
      <c r="F6531" s="15">
        <f>IF(ISBLANK($D6531),"",IF(ISBLANK($E6531),VLOOKUP($D6531,$J:$K,2,FALSE),VLOOKUP($E6531,'Daycare Packages'!$A:$G,7,FALSE)))</f>
        <v>30</v>
      </c>
      <c r="G6531" s="15"/>
      <c r="H6531" s="15">
        <f t="shared" si="226"/>
        <v>30</v>
      </c>
      <c r="I6531" s="198">
        <f t="shared" ref="I6531:I6594" si="227">IF(A6531="",0,MONTH(A6531))</f>
        <v>6</v>
      </c>
    </row>
    <row r="6532" spans="1:9" x14ac:dyDescent="0.3">
      <c r="A6532" s="10">
        <v>43619</v>
      </c>
      <c r="B6532" s="11" t="s">
        <v>799</v>
      </c>
      <c r="C6532" s="11" t="s">
        <v>800</v>
      </c>
      <c r="D6532" s="11" t="s">
        <v>662</v>
      </c>
      <c r="F6532" s="15">
        <f>IF(ISBLANK($D6532),"",IF(ISBLANK($E6532),VLOOKUP($D6532,$J:$K,2,FALSE),VLOOKUP($E6532,'Daycare Packages'!$A:$G,7,FALSE)))</f>
        <v>30</v>
      </c>
      <c r="G6532" s="15"/>
      <c r="H6532" s="15">
        <f t="shared" si="226"/>
        <v>30</v>
      </c>
      <c r="I6532" s="198">
        <f t="shared" si="227"/>
        <v>6</v>
      </c>
    </row>
    <row r="6533" spans="1:9" x14ac:dyDescent="0.3">
      <c r="A6533" s="10">
        <v>43619</v>
      </c>
      <c r="B6533" s="11" t="s">
        <v>225</v>
      </c>
      <c r="C6533" s="11" t="s">
        <v>719</v>
      </c>
      <c r="D6533" s="11" t="s">
        <v>662</v>
      </c>
      <c r="E6533" s="11">
        <v>6746411</v>
      </c>
      <c r="F6533" s="15">
        <f>IF(ISBLANK($D6533),"",IF(ISBLANK($E6533),VLOOKUP($D6533,$J:$K,2,FALSE),VLOOKUP($E6533,'Daycare Packages'!$A:$G,7,FALSE)))</f>
        <v>25</v>
      </c>
      <c r="G6533" s="15"/>
      <c r="H6533" s="15">
        <f t="shared" si="226"/>
        <v>25</v>
      </c>
      <c r="I6533" s="198">
        <f t="shared" si="227"/>
        <v>6</v>
      </c>
    </row>
    <row r="6534" spans="1:9" x14ac:dyDescent="0.3">
      <c r="A6534" s="55">
        <v>43619</v>
      </c>
      <c r="B6534" s="56" t="s">
        <v>215</v>
      </c>
      <c r="C6534" s="56" t="s">
        <v>520</v>
      </c>
      <c r="D6534" s="56" t="s">
        <v>662</v>
      </c>
      <c r="E6534" s="56">
        <v>6860747</v>
      </c>
      <c r="F6534" s="59">
        <f>IF(ISBLANK($D6534),"",IF(ISBLANK($E6534),VLOOKUP($D6534,$J:$K,2,FALSE),VLOOKUP($E6534,'Daycare Packages'!$A:$G,7,FALSE)))</f>
        <v>27</v>
      </c>
      <c r="G6534" s="59"/>
      <c r="H6534" s="59">
        <f t="shared" si="226"/>
        <v>27</v>
      </c>
      <c r="I6534" s="198">
        <f t="shared" si="227"/>
        <v>6</v>
      </c>
    </row>
    <row r="6535" spans="1:9" x14ac:dyDescent="0.3">
      <c r="A6535" s="10">
        <v>43620</v>
      </c>
      <c r="B6535" s="11" t="s">
        <v>205</v>
      </c>
      <c r="C6535" s="11" t="s">
        <v>863</v>
      </c>
      <c r="D6535" s="11" t="s">
        <v>659</v>
      </c>
      <c r="E6535" s="11">
        <v>6810064</v>
      </c>
      <c r="F6535" s="15">
        <f>IF(ISBLANK($D6535),"",IF(ISBLANK($E6535),VLOOKUP($D6535,$J:$K,2,FALSE),VLOOKUP($E6535,'Daycare Packages'!$A:$G,7,FALSE)))</f>
        <v>19</v>
      </c>
      <c r="G6535" s="15"/>
      <c r="H6535" s="15">
        <f t="shared" si="226"/>
        <v>19</v>
      </c>
      <c r="I6535" s="198">
        <f t="shared" si="227"/>
        <v>6</v>
      </c>
    </row>
    <row r="6536" spans="1:9" x14ac:dyDescent="0.3">
      <c r="A6536" s="10">
        <v>43620</v>
      </c>
      <c r="B6536" s="11" t="s">
        <v>154</v>
      </c>
      <c r="C6536" s="11" t="s">
        <v>729</v>
      </c>
      <c r="D6536" s="11" t="s">
        <v>659</v>
      </c>
      <c r="E6536" s="11">
        <v>6813144</v>
      </c>
      <c r="F6536" s="15">
        <f>IF(ISBLANK($D6536),"",IF(ISBLANK($E6536),VLOOKUP($D6536,$J:$K,2,FALSE),VLOOKUP($E6536,'Daycare Packages'!$A:$G,7,FALSE)))</f>
        <v>19</v>
      </c>
      <c r="G6536" s="15"/>
      <c r="H6536" s="15">
        <f t="shared" si="226"/>
        <v>19</v>
      </c>
      <c r="I6536" s="198">
        <f t="shared" si="227"/>
        <v>6</v>
      </c>
    </row>
    <row r="6537" spans="1:9" x14ac:dyDescent="0.3">
      <c r="A6537" s="10">
        <v>43620</v>
      </c>
      <c r="B6537" s="11" t="s">
        <v>152</v>
      </c>
      <c r="C6537" s="11" t="s">
        <v>679</v>
      </c>
      <c r="D6537" s="11" t="s">
        <v>662</v>
      </c>
      <c r="E6537" s="11">
        <v>6804823</v>
      </c>
      <c r="F6537" s="15">
        <f>IF(ISBLANK($D6537),"",IF(ISBLANK($E6537),VLOOKUP($D6537,$J:$K,2,FALSE),VLOOKUP($E6537,'Daycare Packages'!$A:$G,7,FALSE)))</f>
        <v>23</v>
      </c>
      <c r="G6537" s="15"/>
      <c r="H6537" s="15">
        <f t="shared" si="226"/>
        <v>23</v>
      </c>
      <c r="I6537" s="198">
        <f t="shared" si="227"/>
        <v>6</v>
      </c>
    </row>
    <row r="6538" spans="1:9" x14ac:dyDescent="0.3">
      <c r="A6538" s="10">
        <v>43620</v>
      </c>
      <c r="B6538" s="11" t="s">
        <v>799</v>
      </c>
      <c r="C6538" s="11" t="s">
        <v>800</v>
      </c>
      <c r="D6538" s="11" t="s">
        <v>659</v>
      </c>
      <c r="F6538" s="15">
        <f>IF(ISBLANK($D6538),"",IF(ISBLANK($E6538),VLOOKUP($D6538,$J:$K,2,FALSE),VLOOKUP($E6538,'Daycare Packages'!$A:$G,7,FALSE)))</f>
        <v>20</v>
      </c>
      <c r="G6538" s="15"/>
      <c r="H6538" s="15">
        <f t="shared" si="226"/>
        <v>20</v>
      </c>
      <c r="I6538" s="198">
        <f t="shared" si="227"/>
        <v>6</v>
      </c>
    </row>
    <row r="6539" spans="1:9" x14ac:dyDescent="0.3">
      <c r="A6539" s="10">
        <v>43620</v>
      </c>
      <c r="B6539" s="11" t="s">
        <v>749</v>
      </c>
      <c r="C6539" s="11" t="s">
        <v>750</v>
      </c>
      <c r="D6539" s="11" t="s">
        <v>659</v>
      </c>
      <c r="F6539" s="15">
        <f>IF(ISBLANK($D6539),"",IF(ISBLANK($E6539),VLOOKUP($D6539,$J:$K,2,FALSE),VLOOKUP($E6539,'Daycare Packages'!$A:$G,7,FALSE)))</f>
        <v>20</v>
      </c>
      <c r="G6539" s="15"/>
      <c r="H6539" s="15">
        <f t="shared" si="226"/>
        <v>20</v>
      </c>
      <c r="I6539" s="198">
        <f t="shared" si="227"/>
        <v>6</v>
      </c>
    </row>
    <row r="6540" spans="1:9" x14ac:dyDescent="0.3">
      <c r="A6540" s="10">
        <v>43620</v>
      </c>
      <c r="B6540" s="11" t="s">
        <v>853</v>
      </c>
      <c r="C6540" s="11" t="s">
        <v>854</v>
      </c>
      <c r="D6540" s="11" t="s">
        <v>662</v>
      </c>
      <c r="F6540" s="15">
        <f>IF(ISBLANK($D6540),"",IF(ISBLANK($E6540),VLOOKUP($D6540,$J:$K,2,FALSE),VLOOKUP($E6540,'Daycare Packages'!$A:$G,7,FALSE)))</f>
        <v>30</v>
      </c>
      <c r="G6540" s="15"/>
      <c r="H6540" s="15">
        <f t="shared" ref="H6540:H6603" si="228">IF(ISBLANK(D6540),"",SUM(F6540:G6540))</f>
        <v>30</v>
      </c>
      <c r="I6540" s="198">
        <f t="shared" si="227"/>
        <v>6</v>
      </c>
    </row>
    <row r="6541" spans="1:9" x14ac:dyDescent="0.3">
      <c r="A6541" s="10">
        <v>43620</v>
      </c>
      <c r="B6541" s="11" t="s">
        <v>889</v>
      </c>
      <c r="C6541" s="11" t="s">
        <v>890</v>
      </c>
      <c r="D6541" s="11" t="s">
        <v>662</v>
      </c>
      <c r="F6541" s="15">
        <f>IF(ISBLANK($D6541),"",IF(ISBLANK($E6541),VLOOKUP($D6541,$J:$K,2,FALSE),VLOOKUP($E6541,'Daycare Packages'!$A:$G,7,FALSE)))</f>
        <v>30</v>
      </c>
      <c r="G6541" s="15"/>
      <c r="H6541" s="15">
        <f t="shared" si="228"/>
        <v>30</v>
      </c>
      <c r="I6541" s="198">
        <f t="shared" si="227"/>
        <v>6</v>
      </c>
    </row>
    <row r="6542" spans="1:9" x14ac:dyDescent="0.3">
      <c r="A6542" s="10">
        <v>43620</v>
      </c>
      <c r="B6542" s="11" t="s">
        <v>942</v>
      </c>
      <c r="C6542" s="11" t="s">
        <v>1620</v>
      </c>
      <c r="D6542" s="11" t="s">
        <v>662</v>
      </c>
      <c r="F6542" s="15">
        <f>IF(ISBLANK($D6542),"",IF(ISBLANK($E6542),VLOOKUP($D6542,$J:$K,2,FALSE),VLOOKUP($E6542,'Daycare Packages'!$A:$G,7,FALSE)))</f>
        <v>30</v>
      </c>
      <c r="G6542" s="15"/>
      <c r="H6542" s="15">
        <f t="shared" si="228"/>
        <v>30</v>
      </c>
      <c r="I6542" s="198">
        <f t="shared" si="227"/>
        <v>6</v>
      </c>
    </row>
    <row r="6543" spans="1:9" x14ac:dyDescent="0.3">
      <c r="A6543" s="10">
        <v>43620</v>
      </c>
      <c r="B6543" s="11" t="s">
        <v>1612</v>
      </c>
      <c r="C6543" s="11" t="s">
        <v>1613</v>
      </c>
      <c r="D6543" s="11" t="s">
        <v>662</v>
      </c>
      <c r="F6543" s="15">
        <f>IF(ISBLANK($D6543),"",IF(ISBLANK($E6543),VLOOKUP($D6543,$J:$K,2,FALSE),VLOOKUP($E6543,'Daycare Packages'!$A:$G,7,FALSE)))</f>
        <v>30</v>
      </c>
      <c r="G6543" s="15"/>
      <c r="H6543" s="15">
        <f t="shared" si="228"/>
        <v>30</v>
      </c>
      <c r="I6543" s="198">
        <f t="shared" si="227"/>
        <v>6</v>
      </c>
    </row>
    <row r="6544" spans="1:9" x14ac:dyDescent="0.3">
      <c r="A6544" s="10">
        <v>43620</v>
      </c>
      <c r="B6544" s="11" t="s">
        <v>941</v>
      </c>
      <c r="C6544" s="11" t="s">
        <v>487</v>
      </c>
      <c r="D6544" s="11" t="s">
        <v>662</v>
      </c>
      <c r="F6544" s="15">
        <f>IF(ISBLANK($D6544),"",IF(ISBLANK($E6544),VLOOKUP($D6544,$J:$K,2,FALSE),VLOOKUP($E6544,'Daycare Packages'!$A:$G,7,FALSE)))</f>
        <v>30</v>
      </c>
      <c r="G6544" s="15"/>
      <c r="H6544" s="15">
        <f t="shared" si="228"/>
        <v>30</v>
      </c>
      <c r="I6544" s="198">
        <f t="shared" si="227"/>
        <v>6</v>
      </c>
    </row>
    <row r="6545" spans="1:9" x14ac:dyDescent="0.3">
      <c r="A6545" s="10">
        <v>43620</v>
      </c>
      <c r="B6545" s="11" t="s">
        <v>1621</v>
      </c>
      <c r="C6545" s="11" t="s">
        <v>483</v>
      </c>
      <c r="D6545" s="11" t="s">
        <v>662</v>
      </c>
      <c r="F6545" s="15">
        <f>IF(ISBLANK($D6545),"",IF(ISBLANK($E6545),VLOOKUP($D6545,$J:$K,2,FALSE),VLOOKUP($E6545,'Daycare Packages'!$A:$G,7,FALSE)))</f>
        <v>30</v>
      </c>
      <c r="G6545" s="15"/>
      <c r="H6545" s="15">
        <f t="shared" si="228"/>
        <v>30</v>
      </c>
      <c r="I6545" s="198">
        <f t="shared" si="227"/>
        <v>6</v>
      </c>
    </row>
    <row r="6546" spans="1:9" x14ac:dyDescent="0.3">
      <c r="A6546" s="10">
        <v>43620</v>
      </c>
      <c r="B6546" s="11" t="s">
        <v>1352</v>
      </c>
      <c r="C6546" s="11" t="s">
        <v>1353</v>
      </c>
      <c r="D6546" s="11" t="s">
        <v>662</v>
      </c>
      <c r="E6546" s="11">
        <v>6849235</v>
      </c>
      <c r="F6546" s="15">
        <f>IF(ISBLANK($D6546),"",IF(ISBLANK($E6546),VLOOKUP($D6546,$J:$K,2,FALSE),VLOOKUP($E6546,'Daycare Packages'!$A:$G,7,FALSE)))</f>
        <v>27</v>
      </c>
      <c r="G6546" s="15"/>
      <c r="H6546" s="15">
        <f t="shared" si="228"/>
        <v>27</v>
      </c>
      <c r="I6546" s="198">
        <f t="shared" si="227"/>
        <v>6</v>
      </c>
    </row>
    <row r="6547" spans="1:9" x14ac:dyDescent="0.3">
      <c r="A6547" s="10">
        <v>43620</v>
      </c>
      <c r="B6547" s="11" t="s">
        <v>722</v>
      </c>
      <c r="C6547" s="11" t="s">
        <v>548</v>
      </c>
      <c r="D6547" s="11" t="s">
        <v>662</v>
      </c>
      <c r="F6547" s="15">
        <f>IF(ISBLANK($D6547),"",IF(ISBLANK($E6547),VLOOKUP($D6547,$J:$K,2,FALSE),VLOOKUP($E6547,'Daycare Packages'!$A:$G,7,FALSE)))</f>
        <v>30</v>
      </c>
      <c r="G6547" s="15"/>
      <c r="H6547" s="15">
        <f t="shared" si="228"/>
        <v>30</v>
      </c>
      <c r="I6547" s="198">
        <f t="shared" si="227"/>
        <v>6</v>
      </c>
    </row>
    <row r="6548" spans="1:9" x14ac:dyDescent="0.3">
      <c r="A6548" s="10">
        <v>43620</v>
      </c>
      <c r="B6548" s="11" t="s">
        <v>690</v>
      </c>
      <c r="C6548" s="11" t="s">
        <v>691</v>
      </c>
      <c r="D6548" s="11" t="s">
        <v>662</v>
      </c>
      <c r="E6548" s="11">
        <v>6829038</v>
      </c>
      <c r="F6548" s="15">
        <f>IF(ISBLANK($D6548),"",IF(ISBLANK($E6548),VLOOKUP($D6548,$J:$K,2,FALSE),VLOOKUP($E6548,'Daycare Packages'!$A:$G,7,FALSE)))</f>
        <v>25</v>
      </c>
      <c r="G6548" s="15"/>
      <c r="H6548" s="15">
        <f t="shared" si="228"/>
        <v>25</v>
      </c>
      <c r="I6548" s="198">
        <f t="shared" si="227"/>
        <v>6</v>
      </c>
    </row>
    <row r="6549" spans="1:9" x14ac:dyDescent="0.3">
      <c r="A6549" s="10">
        <v>43620</v>
      </c>
      <c r="B6549" s="11" t="s">
        <v>1602</v>
      </c>
      <c r="C6549" s="11" t="s">
        <v>461</v>
      </c>
      <c r="D6549" s="11" t="s">
        <v>662</v>
      </c>
      <c r="F6549" s="15">
        <f>IF(ISBLANK($D6549),"",IF(ISBLANK($E6549),VLOOKUP($D6549,$J:$K,2,FALSE),VLOOKUP($E6549,'Daycare Packages'!$A:$G,7,FALSE)))</f>
        <v>30</v>
      </c>
      <c r="G6549" s="15"/>
      <c r="H6549" s="15">
        <f t="shared" si="228"/>
        <v>30</v>
      </c>
      <c r="I6549" s="198">
        <f t="shared" si="227"/>
        <v>6</v>
      </c>
    </row>
    <row r="6550" spans="1:9" x14ac:dyDescent="0.3">
      <c r="A6550" s="10">
        <v>43620</v>
      </c>
      <c r="B6550" s="11" t="s">
        <v>1602</v>
      </c>
      <c r="C6550" s="11" t="s">
        <v>1603</v>
      </c>
      <c r="D6550" s="11" t="s">
        <v>662</v>
      </c>
      <c r="F6550" s="15">
        <f>IF(ISBLANK($D6550),"",IF(ISBLANK($E6550),VLOOKUP($D6550,$J:$K,2,FALSE),VLOOKUP($E6550,'Daycare Packages'!$A:$G,7,FALSE)))</f>
        <v>30</v>
      </c>
      <c r="G6550" s="15"/>
      <c r="H6550" s="15">
        <f t="shared" si="228"/>
        <v>30</v>
      </c>
      <c r="I6550" s="198">
        <f t="shared" si="227"/>
        <v>6</v>
      </c>
    </row>
    <row r="6551" spans="1:9" x14ac:dyDescent="0.3">
      <c r="A6551" s="10">
        <v>43620</v>
      </c>
      <c r="B6551" s="11" t="s">
        <v>234</v>
      </c>
      <c r="C6551" s="11" t="s">
        <v>682</v>
      </c>
      <c r="D6551" s="11" t="s">
        <v>662</v>
      </c>
      <c r="F6551" s="15">
        <f>IF(ISBLANK($D6551),"",IF(ISBLANK($E6551),VLOOKUP($D6551,$J:$K,2,FALSE),VLOOKUP($E6551,'Daycare Packages'!$A:$G,7,FALSE)))</f>
        <v>30</v>
      </c>
      <c r="G6551" s="15"/>
      <c r="H6551" s="15">
        <f t="shared" si="228"/>
        <v>30</v>
      </c>
      <c r="I6551" s="198">
        <f t="shared" si="227"/>
        <v>6</v>
      </c>
    </row>
    <row r="6552" spans="1:9" x14ac:dyDescent="0.3">
      <c r="A6552" s="10">
        <v>43620</v>
      </c>
      <c r="B6552" s="11" t="s">
        <v>189</v>
      </c>
      <c r="C6552" s="11" t="s">
        <v>638</v>
      </c>
      <c r="D6552" s="11" t="s">
        <v>662</v>
      </c>
      <c r="E6552" s="11">
        <v>6725260</v>
      </c>
      <c r="F6552" s="15">
        <f>IF(ISBLANK($D6552),"",IF(ISBLANK($E6552),VLOOKUP($D6552,$J:$K,2,FALSE),VLOOKUP($E6552,'Daycare Packages'!$A:$G,7,FALSE)))</f>
        <v>22</v>
      </c>
      <c r="G6552" s="15"/>
      <c r="H6552" s="15">
        <f t="shared" si="228"/>
        <v>22</v>
      </c>
      <c r="I6552" s="198">
        <f t="shared" si="227"/>
        <v>6</v>
      </c>
    </row>
    <row r="6553" spans="1:9" x14ac:dyDescent="0.3">
      <c r="A6553" s="10">
        <v>43620</v>
      </c>
      <c r="B6553" s="11" t="s">
        <v>1622</v>
      </c>
      <c r="C6553" s="11" t="s">
        <v>1362</v>
      </c>
      <c r="D6553" s="11" t="s">
        <v>662</v>
      </c>
      <c r="F6553" s="15">
        <f>IF(ISBLANK($D6553),"",IF(ISBLANK($E6553),VLOOKUP($D6553,$J:$K,2,FALSE),VLOOKUP($E6553,'Daycare Packages'!$A:$G,7,FALSE)))</f>
        <v>30</v>
      </c>
      <c r="G6553" s="15"/>
      <c r="H6553" s="15">
        <f t="shared" si="228"/>
        <v>30</v>
      </c>
      <c r="I6553" s="198">
        <f t="shared" si="227"/>
        <v>6</v>
      </c>
    </row>
    <row r="6554" spans="1:9" x14ac:dyDescent="0.3">
      <c r="A6554" s="10">
        <v>43620</v>
      </c>
      <c r="B6554" s="11" t="s">
        <v>163</v>
      </c>
      <c r="C6554" s="11" t="s">
        <v>805</v>
      </c>
      <c r="D6554" s="11" t="s">
        <v>662</v>
      </c>
      <c r="E6554" s="11">
        <v>6859563</v>
      </c>
      <c r="F6554" s="15">
        <f>IF(ISBLANK($D6554),"",IF(ISBLANK($E6554),VLOOKUP($D6554,$J:$K,2,FALSE),VLOOKUP($E6554,'Daycare Packages'!$A:$G,7,FALSE)))</f>
        <v>27</v>
      </c>
      <c r="G6554" s="15"/>
      <c r="H6554" s="15">
        <f t="shared" si="228"/>
        <v>27</v>
      </c>
      <c r="I6554" s="198">
        <f t="shared" si="227"/>
        <v>6</v>
      </c>
    </row>
    <row r="6555" spans="1:9" x14ac:dyDescent="0.3">
      <c r="A6555" s="10">
        <v>43620</v>
      </c>
      <c r="B6555" s="11" t="s">
        <v>945</v>
      </c>
      <c r="C6555" s="11" t="s">
        <v>946</v>
      </c>
      <c r="D6555" s="11" t="s">
        <v>659</v>
      </c>
      <c r="F6555" s="15">
        <f>IF(ISBLANK($D6555),"",IF(ISBLANK($E6555),VLOOKUP($D6555,$J:$K,2,FALSE),VLOOKUP($E6555,'Daycare Packages'!$A:$G,7,FALSE)))</f>
        <v>20</v>
      </c>
      <c r="G6555" s="15"/>
      <c r="H6555" s="15">
        <f t="shared" si="228"/>
        <v>20</v>
      </c>
      <c r="I6555" s="198">
        <f t="shared" si="227"/>
        <v>6</v>
      </c>
    </row>
    <row r="6556" spans="1:9" x14ac:dyDescent="0.3">
      <c r="A6556" s="10">
        <v>43620</v>
      </c>
      <c r="B6556" s="11" t="s">
        <v>195</v>
      </c>
      <c r="C6556" s="11" t="s">
        <v>474</v>
      </c>
      <c r="D6556" s="11" t="s">
        <v>662</v>
      </c>
      <c r="E6556" s="11">
        <v>6810397</v>
      </c>
      <c r="F6556" s="15">
        <f>IF(ISBLANK($D6556),"",IF(ISBLANK($E6556),VLOOKUP($D6556,$J:$K,2,FALSE),VLOOKUP($E6556,'Daycare Packages'!$A:$G,7,FALSE)))</f>
        <v>26</v>
      </c>
      <c r="G6556" s="15"/>
      <c r="H6556" s="15">
        <f t="shared" si="228"/>
        <v>26</v>
      </c>
      <c r="I6556" s="198">
        <f t="shared" si="227"/>
        <v>6</v>
      </c>
    </row>
    <row r="6557" spans="1:9" x14ac:dyDescent="0.3">
      <c r="A6557" s="10">
        <v>43620</v>
      </c>
      <c r="B6557" s="11" t="s">
        <v>195</v>
      </c>
      <c r="C6557" s="11" t="s">
        <v>735</v>
      </c>
      <c r="D6557" s="11" t="s">
        <v>662</v>
      </c>
      <c r="E6557" s="11">
        <v>6810397</v>
      </c>
      <c r="F6557" s="15">
        <f>IF(ISBLANK($D6557),"",IF(ISBLANK($E6557),VLOOKUP($D6557,$J:$K,2,FALSE),VLOOKUP($E6557,'Daycare Packages'!$A:$G,7,FALSE)))</f>
        <v>26</v>
      </c>
      <c r="G6557" s="15"/>
      <c r="H6557" s="15">
        <f t="shared" si="228"/>
        <v>26</v>
      </c>
      <c r="I6557" s="198">
        <f t="shared" si="227"/>
        <v>6</v>
      </c>
    </row>
    <row r="6558" spans="1:9" x14ac:dyDescent="0.3">
      <c r="A6558" s="10">
        <v>43620</v>
      </c>
      <c r="B6558" s="11" t="s">
        <v>182</v>
      </c>
      <c r="C6558" s="11" t="s">
        <v>685</v>
      </c>
      <c r="D6558" s="11" t="s">
        <v>662</v>
      </c>
      <c r="E6558" s="11">
        <v>6871713</v>
      </c>
      <c r="F6558" s="15">
        <f>IF(ISBLANK($D6558),"",IF(ISBLANK($E6558),VLOOKUP($D6558,$J:$K,2,FALSE),VLOOKUP($E6558,'Daycare Packages'!$A:$G,7,FALSE)))</f>
        <v>20.7</v>
      </c>
      <c r="G6558" s="15"/>
      <c r="H6558" s="15">
        <f t="shared" si="228"/>
        <v>20.7</v>
      </c>
      <c r="I6558" s="198">
        <f t="shared" si="227"/>
        <v>6</v>
      </c>
    </row>
    <row r="6559" spans="1:9" x14ac:dyDescent="0.3">
      <c r="A6559" s="10">
        <v>43620</v>
      </c>
      <c r="B6559" s="11" t="s">
        <v>192</v>
      </c>
      <c r="C6559" s="11" t="s">
        <v>871</v>
      </c>
      <c r="D6559" s="11" t="s">
        <v>662</v>
      </c>
      <c r="E6559" s="11">
        <v>6727428</v>
      </c>
      <c r="F6559" s="15">
        <f>IF(ISBLANK($D6559),"",IF(ISBLANK($E6559),VLOOKUP($D6559,$J:$K,2,FALSE),VLOOKUP($E6559,'Daycare Packages'!$A:$G,7,FALSE)))</f>
        <v>25</v>
      </c>
      <c r="G6559" s="15"/>
      <c r="H6559" s="15">
        <f t="shared" si="228"/>
        <v>25</v>
      </c>
      <c r="I6559" s="198">
        <f t="shared" si="227"/>
        <v>6</v>
      </c>
    </row>
    <row r="6560" spans="1:9" x14ac:dyDescent="0.3">
      <c r="A6560" s="10">
        <v>43620</v>
      </c>
      <c r="B6560" s="11" t="s">
        <v>677</v>
      </c>
      <c r="C6560" s="11" t="s">
        <v>678</v>
      </c>
      <c r="D6560" s="11" t="s">
        <v>662</v>
      </c>
      <c r="F6560" s="15">
        <f>IF(ISBLANK($D6560),"",IF(ISBLANK($E6560),VLOOKUP($D6560,$J:$K,2,FALSE),VLOOKUP($E6560,'Daycare Packages'!$A:$G,7,FALSE)))</f>
        <v>30</v>
      </c>
      <c r="G6560" s="15"/>
      <c r="H6560" s="15">
        <f t="shared" si="228"/>
        <v>30</v>
      </c>
      <c r="I6560" s="198">
        <f t="shared" si="227"/>
        <v>6</v>
      </c>
    </row>
    <row r="6561" spans="1:9" x14ac:dyDescent="0.3">
      <c r="A6561" s="10">
        <v>43620</v>
      </c>
      <c r="B6561" s="11" t="s">
        <v>1298</v>
      </c>
      <c r="C6561" s="11" t="s">
        <v>764</v>
      </c>
      <c r="D6561" s="11" t="s">
        <v>662</v>
      </c>
      <c r="F6561" s="15">
        <f>IF(ISBLANK($D6561),"",IF(ISBLANK($E6561),VLOOKUP($D6561,$J:$K,2,FALSE),VLOOKUP($E6561,'Daycare Packages'!$A:$G,7,FALSE)))</f>
        <v>30</v>
      </c>
      <c r="G6561" s="15"/>
      <c r="H6561" s="15">
        <f t="shared" si="228"/>
        <v>30</v>
      </c>
      <c r="I6561" s="198">
        <f t="shared" si="227"/>
        <v>6</v>
      </c>
    </row>
    <row r="6562" spans="1:9" x14ac:dyDescent="0.3">
      <c r="A6562" s="10">
        <v>43620</v>
      </c>
      <c r="B6562" s="11" t="s">
        <v>212</v>
      </c>
      <c r="C6562" s="11" t="s">
        <v>707</v>
      </c>
      <c r="D6562" s="11" t="s">
        <v>662</v>
      </c>
      <c r="F6562" s="15">
        <f>IF(ISBLANK($D6562),"",IF(ISBLANK($E6562),VLOOKUP($D6562,$J:$K,2,FALSE),VLOOKUP($E6562,'Daycare Packages'!$A:$G,7,FALSE)))</f>
        <v>30</v>
      </c>
      <c r="G6562" s="15"/>
      <c r="H6562" s="15">
        <f t="shared" si="228"/>
        <v>30</v>
      </c>
      <c r="I6562" s="198">
        <f t="shared" si="227"/>
        <v>6</v>
      </c>
    </row>
    <row r="6563" spans="1:9" x14ac:dyDescent="0.3">
      <c r="A6563" s="10">
        <v>43620</v>
      </c>
      <c r="B6563" s="11" t="s">
        <v>1321</v>
      </c>
      <c r="C6563" s="11" t="s">
        <v>1322</v>
      </c>
      <c r="D6563" s="11" t="s">
        <v>662</v>
      </c>
      <c r="E6563" s="11">
        <v>6872736</v>
      </c>
      <c r="F6563" s="15">
        <f>IF(ISBLANK($D6563),"",IF(ISBLANK($E6563),VLOOKUP($D6563,$J:$K,2,FALSE),VLOOKUP($E6563,'Daycare Packages'!$A:$G,7,FALSE)))</f>
        <v>27</v>
      </c>
      <c r="G6563" s="15"/>
      <c r="H6563" s="15">
        <f t="shared" si="228"/>
        <v>27</v>
      </c>
      <c r="I6563" s="198">
        <f t="shared" si="227"/>
        <v>6</v>
      </c>
    </row>
    <row r="6564" spans="1:9" x14ac:dyDescent="0.3">
      <c r="A6564" s="10">
        <v>43620</v>
      </c>
      <c r="B6564" s="11" t="s">
        <v>1321</v>
      </c>
      <c r="C6564" s="11" t="s">
        <v>1117</v>
      </c>
      <c r="D6564" s="11" t="s">
        <v>662</v>
      </c>
      <c r="E6564" s="11">
        <v>6872736</v>
      </c>
      <c r="F6564" s="15">
        <f>IF(ISBLANK($D6564),"",IF(ISBLANK($E6564),VLOOKUP($D6564,$J:$K,2,FALSE),VLOOKUP($E6564,'Daycare Packages'!$A:$G,7,FALSE)))</f>
        <v>27</v>
      </c>
      <c r="G6564" s="15"/>
      <c r="H6564" s="15">
        <f t="shared" si="228"/>
        <v>27</v>
      </c>
      <c r="I6564" s="198">
        <f t="shared" si="227"/>
        <v>6</v>
      </c>
    </row>
    <row r="6565" spans="1:9" x14ac:dyDescent="0.3">
      <c r="A6565" s="10">
        <v>43620</v>
      </c>
      <c r="B6565" s="11" t="s">
        <v>196</v>
      </c>
      <c r="C6565" s="11" t="s">
        <v>432</v>
      </c>
      <c r="D6565" s="11" t="s">
        <v>662</v>
      </c>
      <c r="E6565" s="11">
        <v>6843216</v>
      </c>
      <c r="F6565" s="15">
        <f>IF(ISBLANK($D6565),"",IF(ISBLANK($E6565),VLOOKUP($D6565,$J:$K,2,FALSE),VLOOKUP($E6565,'Daycare Packages'!$A:$G,7,FALSE)))</f>
        <v>25</v>
      </c>
      <c r="G6565" s="15"/>
      <c r="H6565" s="15">
        <f t="shared" si="228"/>
        <v>25</v>
      </c>
      <c r="I6565" s="198">
        <f t="shared" si="227"/>
        <v>6</v>
      </c>
    </row>
    <row r="6566" spans="1:9" x14ac:dyDescent="0.3">
      <c r="A6566" s="10">
        <v>43620</v>
      </c>
      <c r="B6566" s="11" t="s">
        <v>628</v>
      </c>
      <c r="C6566" s="11" t="s">
        <v>629</v>
      </c>
      <c r="D6566" s="11" t="s">
        <v>662</v>
      </c>
      <c r="F6566" s="15">
        <f>IF(ISBLANK($D6566),"",IF(ISBLANK($E6566),VLOOKUP($D6566,$J:$K,2,FALSE),VLOOKUP($E6566,'Daycare Packages'!$A:$G,7,FALSE)))</f>
        <v>30</v>
      </c>
      <c r="G6566" s="15"/>
      <c r="H6566" s="15">
        <f t="shared" si="228"/>
        <v>30</v>
      </c>
      <c r="I6566" s="198">
        <f t="shared" si="227"/>
        <v>6</v>
      </c>
    </row>
    <row r="6567" spans="1:9" x14ac:dyDescent="0.3">
      <c r="A6567" s="10">
        <v>43620</v>
      </c>
      <c r="B6567" s="11" t="s">
        <v>311</v>
      </c>
      <c r="C6567" s="11" t="s">
        <v>553</v>
      </c>
      <c r="D6567" s="11" t="s">
        <v>662</v>
      </c>
      <c r="F6567" s="15">
        <f>IF(ISBLANK($D6567),"",IF(ISBLANK($E6567),VLOOKUP($D6567,$J:$K,2,FALSE),VLOOKUP($E6567,'Daycare Packages'!$A:$G,7,FALSE)))</f>
        <v>30</v>
      </c>
      <c r="G6567" s="15">
        <v>-1.5</v>
      </c>
      <c r="H6567" s="15">
        <f t="shared" si="228"/>
        <v>28.5</v>
      </c>
      <c r="I6567" s="198">
        <f t="shared" si="227"/>
        <v>6</v>
      </c>
    </row>
    <row r="6568" spans="1:9" x14ac:dyDescent="0.3">
      <c r="A6568" s="10">
        <v>43620</v>
      </c>
      <c r="B6568" s="11" t="s">
        <v>311</v>
      </c>
      <c r="C6568" s="11" t="s">
        <v>898</v>
      </c>
      <c r="D6568" s="11" t="s">
        <v>662</v>
      </c>
      <c r="F6568" s="15">
        <f>IF(ISBLANK($D6568),"",IF(ISBLANK($E6568),VLOOKUP($D6568,$J:$K,2,FALSE),VLOOKUP($E6568,'Daycare Packages'!$A:$G,7,FALSE)))</f>
        <v>30</v>
      </c>
      <c r="G6568" s="15">
        <v>-1.5</v>
      </c>
      <c r="H6568" s="15">
        <f t="shared" si="228"/>
        <v>28.5</v>
      </c>
      <c r="I6568" s="198">
        <f t="shared" si="227"/>
        <v>6</v>
      </c>
    </row>
    <row r="6569" spans="1:9" x14ac:dyDescent="0.3">
      <c r="A6569" s="10">
        <v>43620</v>
      </c>
      <c r="B6569" s="11" t="s">
        <v>204</v>
      </c>
      <c r="C6569" s="11" t="s">
        <v>774</v>
      </c>
      <c r="D6569" s="11" t="s">
        <v>662</v>
      </c>
      <c r="E6569" s="11">
        <v>6847355</v>
      </c>
      <c r="F6569" s="15">
        <f>IF(ISBLANK($D6569),"",IF(ISBLANK($E6569),VLOOKUP($D6569,$J:$K,2,FALSE),VLOOKUP($E6569,'Daycare Packages'!$A:$G,7,FALSE)))</f>
        <v>25</v>
      </c>
      <c r="G6569" s="15"/>
      <c r="H6569" s="15">
        <f t="shared" si="228"/>
        <v>25</v>
      </c>
      <c r="I6569" s="198">
        <f t="shared" si="227"/>
        <v>6</v>
      </c>
    </row>
    <row r="6570" spans="1:9" x14ac:dyDescent="0.3">
      <c r="A6570" s="10">
        <v>43620</v>
      </c>
      <c r="B6570" s="11" t="s">
        <v>204</v>
      </c>
      <c r="C6570" s="11" t="s">
        <v>949</v>
      </c>
      <c r="D6570" s="11" t="s">
        <v>662</v>
      </c>
      <c r="E6570" s="11">
        <v>6847355</v>
      </c>
      <c r="F6570" s="15">
        <f>IF(ISBLANK($D6570),"",IF(ISBLANK($E6570),VLOOKUP($D6570,$J:$K,2,FALSE),VLOOKUP($E6570,'Daycare Packages'!$A:$G,7,FALSE)))</f>
        <v>25</v>
      </c>
      <c r="G6570" s="15"/>
      <c r="H6570" s="15">
        <f t="shared" si="228"/>
        <v>25</v>
      </c>
      <c r="I6570" s="198">
        <f t="shared" si="227"/>
        <v>6</v>
      </c>
    </row>
    <row r="6571" spans="1:9" x14ac:dyDescent="0.3">
      <c r="A6571" s="10">
        <v>43620</v>
      </c>
      <c r="B6571" s="11" t="s">
        <v>340</v>
      </c>
      <c r="C6571" s="11" t="s">
        <v>746</v>
      </c>
      <c r="D6571" s="11" t="s">
        <v>662</v>
      </c>
      <c r="E6571" s="11">
        <v>6874195</v>
      </c>
      <c r="F6571" s="15">
        <f>IF(ISBLANK($D6571),"",IF(ISBLANK($E6571),VLOOKUP($D6571,$J:$K,2,FALSE),VLOOKUP($E6571,'Daycare Packages'!$A:$G,7,FALSE)))</f>
        <v>0</v>
      </c>
      <c r="G6571" s="15"/>
      <c r="H6571" s="15">
        <f t="shared" si="228"/>
        <v>0</v>
      </c>
      <c r="I6571" s="198">
        <f t="shared" si="227"/>
        <v>6</v>
      </c>
    </row>
    <row r="6572" spans="1:9" x14ac:dyDescent="0.3">
      <c r="A6572" s="10">
        <v>43620</v>
      </c>
      <c r="B6572" s="11" t="s">
        <v>340</v>
      </c>
      <c r="C6572" s="11" t="s">
        <v>745</v>
      </c>
      <c r="D6572" s="11" t="s">
        <v>662</v>
      </c>
      <c r="E6572" s="11">
        <v>6874195</v>
      </c>
      <c r="F6572" s="15">
        <f>IF(ISBLANK($D6572),"",IF(ISBLANK($E6572),VLOOKUP($D6572,$J:$K,2,FALSE),VLOOKUP($E6572,'Daycare Packages'!$A:$G,7,FALSE)))</f>
        <v>0</v>
      </c>
      <c r="G6572" s="15"/>
      <c r="H6572" s="15">
        <f t="shared" si="228"/>
        <v>0</v>
      </c>
      <c r="I6572" s="198">
        <f t="shared" si="227"/>
        <v>6</v>
      </c>
    </row>
    <row r="6573" spans="1:9" x14ac:dyDescent="0.3">
      <c r="A6573" s="10">
        <v>43620</v>
      </c>
      <c r="B6573" s="11" t="s">
        <v>1548</v>
      </c>
      <c r="C6573" s="11" t="s">
        <v>557</v>
      </c>
      <c r="D6573" s="11" t="s">
        <v>662</v>
      </c>
      <c r="F6573" s="15">
        <f>IF(ISBLANK($D6573),"",IF(ISBLANK($E6573),VLOOKUP($D6573,$J:$K,2,FALSE),VLOOKUP($E6573,'Daycare Packages'!$A:$G,7,FALSE)))</f>
        <v>30</v>
      </c>
      <c r="G6573" s="15"/>
      <c r="H6573" s="15">
        <f t="shared" si="228"/>
        <v>30</v>
      </c>
      <c r="I6573" s="198">
        <f t="shared" si="227"/>
        <v>6</v>
      </c>
    </row>
    <row r="6574" spans="1:9" x14ac:dyDescent="0.3">
      <c r="A6574" s="10">
        <v>43620</v>
      </c>
      <c r="B6574" s="11" t="s">
        <v>1548</v>
      </c>
      <c r="C6574" s="11" t="s">
        <v>497</v>
      </c>
      <c r="D6574" s="11" t="s">
        <v>662</v>
      </c>
      <c r="F6574" s="15">
        <f>IF(ISBLANK($D6574),"",IF(ISBLANK($E6574),VLOOKUP($D6574,$J:$K,2,FALSE),VLOOKUP($E6574,'Daycare Packages'!$A:$G,7,FALSE)))</f>
        <v>30</v>
      </c>
      <c r="G6574" s="15"/>
      <c r="H6574" s="15">
        <f t="shared" si="228"/>
        <v>30</v>
      </c>
      <c r="I6574" s="198">
        <f t="shared" si="227"/>
        <v>6</v>
      </c>
    </row>
    <row r="6575" spans="1:9" x14ac:dyDescent="0.3">
      <c r="A6575" s="10">
        <v>43620</v>
      </c>
      <c r="B6575" s="11" t="s">
        <v>222</v>
      </c>
      <c r="C6575" s="11" t="s">
        <v>229</v>
      </c>
      <c r="D6575" s="11" t="s">
        <v>662</v>
      </c>
      <c r="E6575" s="11">
        <v>6870973</v>
      </c>
      <c r="F6575" s="15">
        <f>IF(ISBLANK($D6575),"",IF(ISBLANK($E6575),VLOOKUP($D6575,$J:$K,2,FALSE),VLOOKUP($E6575,'Daycare Packages'!$A:$G,7,FALSE)))</f>
        <v>27</v>
      </c>
      <c r="G6575" s="15"/>
      <c r="H6575" s="15">
        <f t="shared" si="228"/>
        <v>27</v>
      </c>
      <c r="I6575" s="198">
        <f t="shared" si="227"/>
        <v>6</v>
      </c>
    </row>
    <row r="6576" spans="1:9" x14ac:dyDescent="0.3">
      <c r="A6576" s="10">
        <v>43620</v>
      </c>
      <c r="B6576" s="11" t="s">
        <v>186</v>
      </c>
      <c r="C6576" s="11" t="s">
        <v>561</v>
      </c>
      <c r="D6576" s="11" t="s">
        <v>662</v>
      </c>
      <c r="E6576" s="11">
        <v>6723146</v>
      </c>
      <c r="F6576" s="15">
        <f>IF(ISBLANK($D6576),"",IF(ISBLANK($E6576),VLOOKUP($D6576,$J:$K,2,FALSE),VLOOKUP($E6576,'Daycare Packages'!$A:$G,7,FALSE)))</f>
        <v>22</v>
      </c>
      <c r="G6576" s="15"/>
      <c r="H6576" s="15">
        <f t="shared" si="228"/>
        <v>22</v>
      </c>
      <c r="I6576" s="198">
        <f t="shared" si="227"/>
        <v>6</v>
      </c>
    </row>
    <row r="6577" spans="1:9" x14ac:dyDescent="0.3">
      <c r="A6577" s="10">
        <v>43620</v>
      </c>
      <c r="B6577" s="11" t="s">
        <v>146</v>
      </c>
      <c r="C6577" s="11" t="s">
        <v>705</v>
      </c>
      <c r="D6577" s="11" t="s">
        <v>662</v>
      </c>
      <c r="E6577" s="11">
        <v>6690320</v>
      </c>
      <c r="F6577" s="15">
        <f>IF(ISBLANK($D6577),"",IF(ISBLANK($E6577),VLOOKUP($D6577,$J:$K,2,FALSE),VLOOKUP($E6577,'Daycare Packages'!$A:$G,7,FALSE)))</f>
        <v>22</v>
      </c>
      <c r="G6577" s="15"/>
      <c r="H6577" s="15">
        <f t="shared" si="228"/>
        <v>22</v>
      </c>
      <c r="I6577" s="198">
        <f t="shared" si="227"/>
        <v>6</v>
      </c>
    </row>
    <row r="6578" spans="1:9" x14ac:dyDescent="0.3">
      <c r="A6578" s="10">
        <v>43620</v>
      </c>
      <c r="B6578" s="11" t="s">
        <v>995</v>
      </c>
      <c r="C6578" s="11" t="s">
        <v>996</v>
      </c>
      <c r="D6578" s="11" t="s">
        <v>662</v>
      </c>
      <c r="F6578" s="15">
        <f>IF(ISBLANK($D6578),"",IF(ISBLANK($E6578),VLOOKUP($D6578,$J:$K,2,FALSE),VLOOKUP($E6578,'Daycare Packages'!$A:$G,7,FALSE)))</f>
        <v>30</v>
      </c>
      <c r="G6578" s="15"/>
      <c r="H6578" s="15">
        <f t="shared" si="228"/>
        <v>30</v>
      </c>
      <c r="I6578" s="198">
        <f t="shared" si="227"/>
        <v>6</v>
      </c>
    </row>
    <row r="6579" spans="1:9" x14ac:dyDescent="0.3">
      <c r="A6579" s="10">
        <v>43620</v>
      </c>
      <c r="B6579" s="11" t="s">
        <v>120</v>
      </c>
      <c r="C6579" s="11" t="s">
        <v>801</v>
      </c>
      <c r="D6579" s="11" t="s">
        <v>662</v>
      </c>
      <c r="E6579" s="11">
        <v>6735731</v>
      </c>
      <c r="F6579" s="15">
        <f>IF(ISBLANK($D6579),"",IF(ISBLANK($E6579),VLOOKUP($D6579,$J:$K,2,FALSE),VLOOKUP($E6579,'Daycare Packages'!$A:$G,7,FALSE)))</f>
        <v>25</v>
      </c>
      <c r="G6579" s="15"/>
      <c r="H6579" s="15">
        <f t="shared" si="228"/>
        <v>25</v>
      </c>
      <c r="I6579" s="198">
        <f t="shared" si="227"/>
        <v>6</v>
      </c>
    </row>
    <row r="6580" spans="1:9" x14ac:dyDescent="0.3">
      <c r="A6580" s="10">
        <v>43620</v>
      </c>
      <c r="B6580" s="11" t="s">
        <v>147</v>
      </c>
      <c r="C6580" s="11" t="s">
        <v>796</v>
      </c>
      <c r="D6580" s="11" t="s">
        <v>662</v>
      </c>
      <c r="E6580" s="11">
        <v>6814069</v>
      </c>
      <c r="F6580" s="15">
        <f>IF(ISBLANK($D6580),"",IF(ISBLANK($E6580),VLOOKUP($D6580,$J:$K,2,FALSE),VLOOKUP($E6580,'Daycare Packages'!$A:$G,7,FALSE)))</f>
        <v>23</v>
      </c>
      <c r="G6580" s="15"/>
      <c r="H6580" s="15">
        <f t="shared" si="228"/>
        <v>23</v>
      </c>
      <c r="I6580" s="198">
        <f t="shared" si="227"/>
        <v>6</v>
      </c>
    </row>
    <row r="6581" spans="1:9" x14ac:dyDescent="0.3">
      <c r="A6581" s="10">
        <v>43620</v>
      </c>
      <c r="B6581" s="11" t="s">
        <v>122</v>
      </c>
      <c r="C6581" s="11" t="s">
        <v>740</v>
      </c>
      <c r="D6581" s="11" t="s">
        <v>662</v>
      </c>
      <c r="E6581" s="11">
        <v>6734317</v>
      </c>
      <c r="F6581" s="15">
        <f>IF(ISBLANK($D6581),"",IF(ISBLANK($E6581),VLOOKUP($D6581,$J:$K,2,FALSE),VLOOKUP($E6581,'Daycare Packages'!$A:$G,7,FALSE)))</f>
        <v>22</v>
      </c>
      <c r="G6581" s="15"/>
      <c r="H6581" s="15">
        <f t="shared" si="228"/>
        <v>22</v>
      </c>
      <c r="I6581" s="198">
        <f t="shared" si="227"/>
        <v>6</v>
      </c>
    </row>
    <row r="6582" spans="1:9" x14ac:dyDescent="0.3">
      <c r="A6582" s="10">
        <v>43620</v>
      </c>
      <c r="B6582" s="11" t="s">
        <v>168</v>
      </c>
      <c r="C6582" s="11" t="s">
        <v>640</v>
      </c>
      <c r="D6582" s="11" t="s">
        <v>662</v>
      </c>
      <c r="F6582" s="15">
        <f>IF(ISBLANK($D6582),"",IF(ISBLANK($E6582),VLOOKUP($D6582,$J:$K,2,FALSE),VLOOKUP($E6582,'Daycare Packages'!$A:$G,7,FALSE)))</f>
        <v>30</v>
      </c>
      <c r="G6582" s="15"/>
      <c r="H6582" s="15">
        <f t="shared" si="228"/>
        <v>30</v>
      </c>
      <c r="I6582" s="198">
        <f t="shared" si="227"/>
        <v>6</v>
      </c>
    </row>
    <row r="6583" spans="1:9" x14ac:dyDescent="0.3">
      <c r="A6583" s="10">
        <v>43620</v>
      </c>
      <c r="B6583" s="11" t="s">
        <v>834</v>
      </c>
      <c r="C6583" s="11" t="s">
        <v>835</v>
      </c>
      <c r="D6583" s="11" t="s">
        <v>662</v>
      </c>
      <c r="F6583" s="15">
        <f>IF(ISBLANK($D6583),"",IF(ISBLANK($E6583),VLOOKUP($D6583,$J:$K,2,FALSE),VLOOKUP($E6583,'Daycare Packages'!$A:$G,7,FALSE)))</f>
        <v>30</v>
      </c>
      <c r="G6583" s="15"/>
      <c r="H6583" s="15">
        <f t="shared" si="228"/>
        <v>30</v>
      </c>
      <c r="I6583" s="198">
        <f t="shared" si="227"/>
        <v>6</v>
      </c>
    </row>
    <row r="6584" spans="1:9" x14ac:dyDescent="0.3">
      <c r="A6584" s="10">
        <v>43620</v>
      </c>
      <c r="B6584" s="11" t="s">
        <v>922</v>
      </c>
      <c r="C6584" s="11" t="s">
        <v>923</v>
      </c>
      <c r="D6584" s="11" t="s">
        <v>662</v>
      </c>
      <c r="E6584" s="11">
        <v>6872770</v>
      </c>
      <c r="F6584" s="15">
        <f>IF(ISBLANK($D6584),"",IF(ISBLANK($E6584),VLOOKUP($D6584,$J:$K,2,FALSE),VLOOKUP($E6584,'Daycare Packages'!$A:$G,7,FALSE)))</f>
        <v>23</v>
      </c>
      <c r="G6584" s="15"/>
      <c r="H6584" s="15">
        <f t="shared" si="228"/>
        <v>23</v>
      </c>
      <c r="I6584" s="198">
        <f t="shared" si="227"/>
        <v>6</v>
      </c>
    </row>
    <row r="6585" spans="1:9" x14ac:dyDescent="0.3">
      <c r="A6585" s="10">
        <v>43620</v>
      </c>
      <c r="B6585" s="11" t="s">
        <v>1336</v>
      </c>
      <c r="C6585" s="11" t="s">
        <v>1337</v>
      </c>
      <c r="D6585" s="11" t="s">
        <v>662</v>
      </c>
      <c r="F6585" s="15">
        <f>IF(ISBLANK($D6585),"",IF(ISBLANK($E6585),VLOOKUP($D6585,$J:$K,2,FALSE),VLOOKUP($E6585,'Daycare Packages'!$A:$G,7,FALSE)))</f>
        <v>30</v>
      </c>
      <c r="G6585" s="15"/>
      <c r="H6585" s="15">
        <f t="shared" si="228"/>
        <v>30</v>
      </c>
      <c r="I6585" s="198">
        <f t="shared" si="227"/>
        <v>6</v>
      </c>
    </row>
    <row r="6586" spans="1:9" x14ac:dyDescent="0.3">
      <c r="A6586" s="10">
        <v>43620</v>
      </c>
      <c r="B6586" s="11" t="s">
        <v>849</v>
      </c>
      <c r="C6586" s="11" t="s">
        <v>850</v>
      </c>
      <c r="D6586" s="11" t="s">
        <v>662</v>
      </c>
      <c r="F6586" s="15">
        <f>IF(ISBLANK($D6586),"",IF(ISBLANK($E6586),VLOOKUP($D6586,$J:$K,2,FALSE),VLOOKUP($E6586,'Daycare Packages'!$A:$G,7,FALSE)))</f>
        <v>30</v>
      </c>
      <c r="G6586" s="15"/>
      <c r="H6586" s="15">
        <f t="shared" si="228"/>
        <v>30</v>
      </c>
      <c r="I6586" s="198">
        <f t="shared" si="227"/>
        <v>6</v>
      </c>
    </row>
    <row r="6587" spans="1:9" x14ac:dyDescent="0.3">
      <c r="A6587" s="10">
        <v>43620</v>
      </c>
      <c r="B6587" s="11" t="s">
        <v>700</v>
      </c>
      <c r="C6587" s="11" t="s">
        <v>701</v>
      </c>
      <c r="D6587" s="11" t="s">
        <v>662</v>
      </c>
      <c r="F6587" s="15">
        <f>IF(ISBLANK($D6587),"",IF(ISBLANK($E6587),VLOOKUP($D6587,$J:$K,2,FALSE),VLOOKUP($E6587,'Daycare Packages'!$A:$G,7,FALSE)))</f>
        <v>30</v>
      </c>
      <c r="G6587" s="15"/>
      <c r="H6587" s="15">
        <f t="shared" si="228"/>
        <v>30</v>
      </c>
      <c r="I6587" s="198">
        <f t="shared" si="227"/>
        <v>6</v>
      </c>
    </row>
    <row r="6588" spans="1:9" x14ac:dyDescent="0.3">
      <c r="A6588" s="10">
        <v>43620</v>
      </c>
      <c r="B6588" s="11" t="s">
        <v>820</v>
      </c>
      <c r="C6588" s="11" t="s">
        <v>402</v>
      </c>
      <c r="D6588" s="11" t="s">
        <v>662</v>
      </c>
      <c r="F6588" s="15">
        <f>IF(ISBLANK($D6588),"",IF(ISBLANK($E6588),VLOOKUP($D6588,$J:$K,2,FALSE),VLOOKUP($E6588,'Daycare Packages'!$A:$G,7,FALSE)))</f>
        <v>30</v>
      </c>
      <c r="G6588" s="15"/>
      <c r="H6588" s="15">
        <f t="shared" si="228"/>
        <v>30</v>
      </c>
      <c r="I6588" s="198">
        <f t="shared" si="227"/>
        <v>6</v>
      </c>
    </row>
    <row r="6589" spans="1:9" x14ac:dyDescent="0.3">
      <c r="A6589" s="10">
        <v>43620</v>
      </c>
      <c r="B6589" s="11" t="s">
        <v>924</v>
      </c>
      <c r="C6589" s="11" t="s">
        <v>925</v>
      </c>
      <c r="D6589" s="11" t="s">
        <v>662</v>
      </c>
      <c r="F6589" s="15">
        <f>IF(ISBLANK($D6589),"",IF(ISBLANK($E6589),VLOOKUP($D6589,$J:$K,2,FALSE),VLOOKUP($E6589,'Daycare Packages'!$A:$G,7,FALSE)))</f>
        <v>30</v>
      </c>
      <c r="G6589" s="15"/>
      <c r="H6589" s="15">
        <f t="shared" si="228"/>
        <v>30</v>
      </c>
      <c r="I6589" s="198">
        <f t="shared" si="227"/>
        <v>6</v>
      </c>
    </row>
    <row r="6590" spans="1:9" x14ac:dyDescent="0.3">
      <c r="A6590" s="10">
        <v>43620</v>
      </c>
      <c r="B6590" s="11" t="s">
        <v>179</v>
      </c>
      <c r="C6590" s="11" t="s">
        <v>706</v>
      </c>
      <c r="D6590" s="11" t="s">
        <v>662</v>
      </c>
      <c r="E6590" s="11">
        <v>6833055</v>
      </c>
      <c r="F6590" s="15">
        <f>IF(ISBLANK($D6590),"",IF(ISBLANK($E6590),VLOOKUP($D6590,$J:$K,2,FALSE),VLOOKUP($E6590,'Daycare Packages'!$A:$G,7,FALSE)))</f>
        <v>27</v>
      </c>
      <c r="G6590" s="15"/>
      <c r="H6590" s="15">
        <f t="shared" si="228"/>
        <v>27</v>
      </c>
      <c r="I6590" s="198">
        <f t="shared" si="227"/>
        <v>6</v>
      </c>
    </row>
    <row r="6591" spans="1:9" x14ac:dyDescent="0.3">
      <c r="A6591" s="10">
        <v>43620</v>
      </c>
      <c r="B6591" s="11" t="s">
        <v>751</v>
      </c>
      <c r="C6591" s="11" t="s">
        <v>752</v>
      </c>
      <c r="D6591" s="11" t="s">
        <v>662</v>
      </c>
      <c r="F6591" s="15">
        <f>IF(ISBLANK($D6591),"",IF(ISBLANK($E6591),VLOOKUP($D6591,$J:$K,2,FALSE),VLOOKUP($E6591,'Daycare Packages'!$A:$G,7,FALSE)))</f>
        <v>30</v>
      </c>
      <c r="G6591" s="15"/>
      <c r="H6591" s="15">
        <f t="shared" si="228"/>
        <v>30</v>
      </c>
      <c r="I6591" s="198">
        <f t="shared" si="227"/>
        <v>6</v>
      </c>
    </row>
    <row r="6592" spans="1:9" x14ac:dyDescent="0.3">
      <c r="A6592" s="10">
        <v>43620</v>
      </c>
      <c r="B6592" s="11" t="s">
        <v>843</v>
      </c>
      <c r="C6592" s="11" t="s">
        <v>844</v>
      </c>
      <c r="D6592" s="11" t="s">
        <v>662</v>
      </c>
      <c r="E6592" s="11">
        <v>6846368</v>
      </c>
      <c r="F6592" s="15">
        <f>IF(ISBLANK($D6592),"",IF(ISBLANK($E6592),VLOOKUP($D6592,$J:$K,2,FALSE),VLOOKUP($E6592,'Daycare Packages'!$A:$G,7,FALSE)))</f>
        <v>23</v>
      </c>
      <c r="G6592" s="15"/>
      <c r="H6592" s="15">
        <f t="shared" si="228"/>
        <v>23</v>
      </c>
      <c r="I6592" s="198">
        <f t="shared" si="227"/>
        <v>6</v>
      </c>
    </row>
    <row r="6593" spans="1:9" x14ac:dyDescent="0.3">
      <c r="A6593" s="10">
        <v>43620</v>
      </c>
      <c r="B6593" s="11" t="s">
        <v>1366</v>
      </c>
      <c r="C6593" s="11" t="s">
        <v>1623</v>
      </c>
      <c r="D6593" s="11" t="s">
        <v>662</v>
      </c>
      <c r="E6593" s="11">
        <v>6873468</v>
      </c>
      <c r="F6593" s="15">
        <f>IF(ISBLANK($D6593),"",IF(ISBLANK($E6593),VLOOKUP($D6593,$J:$K,2,FALSE),VLOOKUP($E6593,'Daycare Packages'!$A:$G,7,FALSE)))</f>
        <v>20.7</v>
      </c>
      <c r="G6593" s="15"/>
      <c r="H6593" s="15">
        <f t="shared" si="228"/>
        <v>20.7</v>
      </c>
      <c r="I6593" s="198">
        <f t="shared" si="227"/>
        <v>6</v>
      </c>
    </row>
    <row r="6594" spans="1:9" x14ac:dyDescent="0.3">
      <c r="A6594" s="10">
        <v>43620</v>
      </c>
      <c r="B6594" s="11" t="s">
        <v>1366</v>
      </c>
      <c r="C6594" s="11" t="s">
        <v>587</v>
      </c>
      <c r="D6594" s="11" t="s">
        <v>662</v>
      </c>
      <c r="E6594" s="11">
        <v>6873468</v>
      </c>
      <c r="F6594" s="15">
        <f>IF(ISBLANK($D6594),"",IF(ISBLANK($E6594),VLOOKUP($D6594,$J:$K,2,FALSE),VLOOKUP($E6594,'Daycare Packages'!$A:$G,7,FALSE)))</f>
        <v>20.7</v>
      </c>
      <c r="G6594" s="15"/>
      <c r="H6594" s="15">
        <f t="shared" si="228"/>
        <v>20.7</v>
      </c>
      <c r="I6594" s="198">
        <f t="shared" si="227"/>
        <v>6</v>
      </c>
    </row>
    <row r="6595" spans="1:9" x14ac:dyDescent="0.3">
      <c r="A6595" s="10">
        <v>43620</v>
      </c>
      <c r="B6595" s="11" t="s">
        <v>140</v>
      </c>
      <c r="C6595" s="11" t="s">
        <v>475</v>
      </c>
      <c r="D6595" s="11" t="s">
        <v>662</v>
      </c>
      <c r="E6595" s="11">
        <v>6849607</v>
      </c>
      <c r="F6595" s="15">
        <f>IF(ISBLANK($D6595),"",IF(ISBLANK($E6595),VLOOKUP($D6595,$J:$K,2,FALSE),VLOOKUP($E6595,'Daycare Packages'!$A:$G,7,FALSE)))</f>
        <v>26</v>
      </c>
      <c r="G6595" s="15"/>
      <c r="H6595" s="15">
        <f t="shared" si="228"/>
        <v>26</v>
      </c>
      <c r="I6595" s="198">
        <f t="shared" ref="I6595:I6658" si="229">IF(A6595="",0,MONTH(A6595))</f>
        <v>6</v>
      </c>
    </row>
    <row r="6596" spans="1:9" x14ac:dyDescent="0.3">
      <c r="A6596" s="10">
        <v>43620</v>
      </c>
      <c r="B6596" s="11" t="s">
        <v>174</v>
      </c>
      <c r="C6596" s="11" t="s">
        <v>432</v>
      </c>
      <c r="D6596" s="11" t="s">
        <v>662</v>
      </c>
      <c r="F6596" s="15">
        <f>IF(ISBLANK($D6596),"",IF(ISBLANK($E6596),VLOOKUP($D6596,$J:$K,2,FALSE),VLOOKUP($E6596,'Daycare Packages'!$A:$G,7,FALSE)))</f>
        <v>30</v>
      </c>
      <c r="G6596" s="15"/>
      <c r="H6596" s="15">
        <f t="shared" si="228"/>
        <v>30</v>
      </c>
      <c r="I6596" s="198">
        <f t="shared" si="229"/>
        <v>6</v>
      </c>
    </row>
    <row r="6597" spans="1:9" x14ac:dyDescent="0.3">
      <c r="A6597" s="10">
        <v>43620</v>
      </c>
      <c r="B6597" s="11" t="s">
        <v>1535</v>
      </c>
      <c r="C6597" s="11" t="s">
        <v>846</v>
      </c>
      <c r="D6597" s="11" t="s">
        <v>662</v>
      </c>
      <c r="F6597" s="15">
        <f>IF(ISBLANK($D6597),"",IF(ISBLANK($E6597),VLOOKUP($D6597,$J:$K,2,FALSE),VLOOKUP($E6597,'Daycare Packages'!$A:$G,7,FALSE)))</f>
        <v>30</v>
      </c>
      <c r="G6597" s="15"/>
      <c r="H6597" s="15">
        <f t="shared" si="228"/>
        <v>30</v>
      </c>
      <c r="I6597" s="198">
        <f t="shared" si="229"/>
        <v>6</v>
      </c>
    </row>
    <row r="6598" spans="1:9" x14ac:dyDescent="0.3">
      <c r="A6598" s="10">
        <v>43620</v>
      </c>
      <c r="B6598" s="11" t="s">
        <v>1600</v>
      </c>
      <c r="C6598" s="11" t="s">
        <v>1601</v>
      </c>
      <c r="D6598" s="11" t="s">
        <v>662</v>
      </c>
      <c r="E6598" s="11">
        <v>6874391</v>
      </c>
      <c r="F6598" s="15">
        <f>IF(ISBLANK($D6598),"",IF(ISBLANK($E6598),VLOOKUP($D6598,$J:$K,2,FALSE),VLOOKUP($E6598,'Daycare Packages'!$A:$G,7,FALSE)))</f>
        <v>27</v>
      </c>
      <c r="G6598" s="15"/>
      <c r="H6598" s="15">
        <f t="shared" si="228"/>
        <v>27</v>
      </c>
      <c r="I6598" s="198">
        <f t="shared" si="229"/>
        <v>6</v>
      </c>
    </row>
    <row r="6599" spans="1:9" x14ac:dyDescent="0.3">
      <c r="A6599" s="10">
        <v>43620</v>
      </c>
      <c r="B6599" s="11" t="s">
        <v>188</v>
      </c>
      <c r="C6599" s="11" t="s">
        <v>911</v>
      </c>
      <c r="D6599" s="11" t="s">
        <v>662</v>
      </c>
      <c r="E6599" s="11">
        <v>6725232</v>
      </c>
      <c r="F6599" s="15">
        <f>IF(ISBLANK($D6599),"",IF(ISBLANK($E6599),VLOOKUP($D6599,$J:$K,2,FALSE),VLOOKUP($E6599,'Daycare Packages'!$A:$G,7,FALSE)))</f>
        <v>25</v>
      </c>
      <c r="G6599" s="15"/>
      <c r="H6599" s="15">
        <f t="shared" si="228"/>
        <v>25</v>
      </c>
      <c r="I6599" s="198">
        <f t="shared" si="229"/>
        <v>6</v>
      </c>
    </row>
    <row r="6600" spans="1:9" x14ac:dyDescent="0.3">
      <c r="A6600" s="10">
        <v>43620</v>
      </c>
      <c r="B6600" s="11" t="s">
        <v>1317</v>
      </c>
      <c r="C6600" s="11" t="s">
        <v>633</v>
      </c>
      <c r="D6600" s="11" t="s">
        <v>662</v>
      </c>
      <c r="E6600" s="11">
        <v>6837059</v>
      </c>
      <c r="F6600" s="15">
        <f>IF(ISBLANK($D6600),"",IF(ISBLANK($E6600),VLOOKUP($D6600,$J:$K,2,FALSE),VLOOKUP($E6600,'Daycare Packages'!$A:$G,7,FALSE)))</f>
        <v>25</v>
      </c>
      <c r="G6600" s="15"/>
      <c r="H6600" s="15">
        <f t="shared" si="228"/>
        <v>25</v>
      </c>
      <c r="I6600" s="198">
        <f t="shared" si="229"/>
        <v>6</v>
      </c>
    </row>
    <row r="6601" spans="1:9" x14ac:dyDescent="0.3">
      <c r="A6601" s="10">
        <v>43620</v>
      </c>
      <c r="B6601" s="11" t="s">
        <v>947</v>
      </c>
      <c r="C6601" s="11" t="s">
        <v>948</v>
      </c>
      <c r="D6601" s="11" t="s">
        <v>662</v>
      </c>
      <c r="E6601" s="11">
        <v>6808250</v>
      </c>
      <c r="F6601" s="15">
        <f>IF(ISBLANK($D6601),"",IF(ISBLANK($E6601),VLOOKUP($D6601,$J:$K,2,FALSE),VLOOKUP($E6601,'Daycare Packages'!$A:$G,7,FALSE)))</f>
        <v>27</v>
      </c>
      <c r="G6601" s="15"/>
      <c r="H6601" s="15">
        <f t="shared" si="228"/>
        <v>27</v>
      </c>
      <c r="I6601" s="198">
        <f t="shared" si="229"/>
        <v>6</v>
      </c>
    </row>
    <row r="6602" spans="1:9" x14ac:dyDescent="0.3">
      <c r="A6602" s="10">
        <v>43620</v>
      </c>
      <c r="B6602" s="11" t="s">
        <v>208</v>
      </c>
      <c r="C6602" s="11" t="s">
        <v>507</v>
      </c>
      <c r="D6602" s="11" t="s">
        <v>662</v>
      </c>
      <c r="E6602" s="11">
        <v>6733427</v>
      </c>
      <c r="F6602" s="15">
        <f>IF(ISBLANK($D6602),"",IF(ISBLANK($E6602),VLOOKUP($D6602,$J:$K,2,FALSE),VLOOKUP($E6602,'Daycare Packages'!$A:$G,7,FALSE)))</f>
        <v>22</v>
      </c>
      <c r="G6602" s="15"/>
      <c r="H6602" s="15">
        <f t="shared" si="228"/>
        <v>22</v>
      </c>
      <c r="I6602" s="198">
        <f t="shared" si="229"/>
        <v>6</v>
      </c>
    </row>
    <row r="6603" spans="1:9" x14ac:dyDescent="0.3">
      <c r="A6603" s="10">
        <v>43620</v>
      </c>
      <c r="B6603" s="11" t="s">
        <v>138</v>
      </c>
      <c r="C6603" s="11" t="s">
        <v>573</v>
      </c>
      <c r="D6603" s="11" t="s">
        <v>662</v>
      </c>
      <c r="E6603" s="11">
        <v>6803103</v>
      </c>
      <c r="F6603" s="15">
        <f>IF(ISBLANK($D6603),"",IF(ISBLANK($E6603),VLOOKUP($D6603,$J:$K,2,FALSE),VLOOKUP($E6603,'Daycare Packages'!$A:$G,7,FALSE)))</f>
        <v>23</v>
      </c>
      <c r="G6603" s="15"/>
      <c r="H6603" s="15">
        <f t="shared" si="228"/>
        <v>23</v>
      </c>
      <c r="I6603" s="198">
        <f t="shared" si="229"/>
        <v>6</v>
      </c>
    </row>
    <row r="6604" spans="1:9" x14ac:dyDescent="0.3">
      <c r="A6604" s="10">
        <v>43620</v>
      </c>
      <c r="B6604" s="11" t="s">
        <v>82</v>
      </c>
      <c r="C6604" s="11" t="s">
        <v>696</v>
      </c>
      <c r="D6604" s="11" t="s">
        <v>662</v>
      </c>
      <c r="E6604" s="11">
        <v>6717674</v>
      </c>
      <c r="F6604" s="15">
        <f>IF(ISBLANK($D6604),"",IF(ISBLANK($E6604),VLOOKUP($D6604,$J:$K,2,FALSE),VLOOKUP($E6604,'Daycare Packages'!$A:$G,7,FALSE)))</f>
        <v>22</v>
      </c>
      <c r="G6604" s="15"/>
      <c r="H6604" s="15">
        <f t="shared" ref="H6604:H6667" si="230">IF(ISBLANK(D6604),"",SUM(F6604:G6604))</f>
        <v>22</v>
      </c>
      <c r="I6604" s="198">
        <f t="shared" si="229"/>
        <v>6</v>
      </c>
    </row>
    <row r="6605" spans="1:9" x14ac:dyDescent="0.3">
      <c r="A6605" s="10">
        <v>43620</v>
      </c>
      <c r="B6605" s="11" t="s">
        <v>82</v>
      </c>
      <c r="C6605" s="11" t="s">
        <v>695</v>
      </c>
      <c r="D6605" s="11" t="s">
        <v>662</v>
      </c>
      <c r="E6605" s="11">
        <v>6717674</v>
      </c>
      <c r="F6605" s="15">
        <f>IF(ISBLANK($D6605),"",IF(ISBLANK($E6605),VLOOKUP($D6605,$J:$K,2,FALSE),VLOOKUP($E6605,'Daycare Packages'!$A:$G,7,FALSE)))</f>
        <v>22</v>
      </c>
      <c r="G6605" s="15"/>
      <c r="H6605" s="15">
        <f t="shared" si="230"/>
        <v>22</v>
      </c>
      <c r="I6605" s="198">
        <f t="shared" si="229"/>
        <v>6</v>
      </c>
    </row>
    <row r="6606" spans="1:9" x14ac:dyDescent="0.3">
      <c r="A6606" s="10">
        <v>43620</v>
      </c>
      <c r="B6606" s="11" t="s">
        <v>170</v>
      </c>
      <c r="C6606" s="11" t="s">
        <v>710</v>
      </c>
      <c r="D6606" s="11" t="s">
        <v>662</v>
      </c>
      <c r="E6606" s="11">
        <v>6715199</v>
      </c>
      <c r="F6606" s="15">
        <f>IF(ISBLANK($D6606),"",IF(ISBLANK($E6606),VLOOKUP($D6606,$J:$K,2,FALSE),VLOOKUP($E6606,'Daycare Packages'!$A:$G,7,FALSE)))</f>
        <v>22</v>
      </c>
      <c r="G6606" s="15"/>
      <c r="H6606" s="15">
        <f t="shared" si="230"/>
        <v>22</v>
      </c>
      <c r="I6606" s="198">
        <f t="shared" si="229"/>
        <v>6</v>
      </c>
    </row>
    <row r="6607" spans="1:9" x14ac:dyDescent="0.3">
      <c r="A6607" s="10">
        <v>43620</v>
      </c>
      <c r="B6607" s="11" t="s">
        <v>141</v>
      </c>
      <c r="C6607" s="11" t="s">
        <v>564</v>
      </c>
      <c r="D6607" s="11" t="s">
        <v>662</v>
      </c>
      <c r="E6607" s="11">
        <v>6866358</v>
      </c>
      <c r="F6607" s="15">
        <f>IF(ISBLANK($D6607),"",IF(ISBLANK($E6607),VLOOKUP($D6607,$J:$K,2,FALSE),VLOOKUP($E6607,'Daycare Packages'!$A:$G,7,FALSE)))</f>
        <v>26</v>
      </c>
      <c r="G6607" s="15"/>
      <c r="H6607" s="15">
        <f t="shared" si="230"/>
        <v>26</v>
      </c>
      <c r="I6607" s="198">
        <f t="shared" si="229"/>
        <v>6</v>
      </c>
    </row>
    <row r="6608" spans="1:9" x14ac:dyDescent="0.3">
      <c r="A6608" s="10">
        <v>43620</v>
      </c>
      <c r="B6608" s="11" t="s">
        <v>133</v>
      </c>
      <c r="C6608" s="11" t="s">
        <v>712</v>
      </c>
      <c r="D6608" s="11" t="s">
        <v>662</v>
      </c>
      <c r="E6608" s="11">
        <v>6866409</v>
      </c>
      <c r="F6608" s="15">
        <f>IF(ISBLANK($D6608),"",IF(ISBLANK($E6608),VLOOKUP($D6608,$J:$K,2,FALSE),VLOOKUP($E6608,'Daycare Packages'!$A:$G,7,FALSE)))</f>
        <v>26</v>
      </c>
      <c r="G6608" s="15"/>
      <c r="H6608" s="15">
        <f t="shared" si="230"/>
        <v>26</v>
      </c>
      <c r="I6608" s="198">
        <f t="shared" si="229"/>
        <v>6</v>
      </c>
    </row>
    <row r="6609" spans="1:9" x14ac:dyDescent="0.3">
      <c r="A6609" s="10">
        <v>43620</v>
      </c>
      <c r="B6609" s="11" t="s">
        <v>989</v>
      </c>
      <c r="C6609" s="11" t="s">
        <v>765</v>
      </c>
      <c r="D6609" s="11" t="s">
        <v>662</v>
      </c>
      <c r="F6609" s="15">
        <f>IF(ISBLANK($D6609),"",IF(ISBLANK($E6609),VLOOKUP($D6609,$J:$K,2,FALSE),VLOOKUP($E6609,'Daycare Packages'!$A:$G,7,FALSE)))</f>
        <v>30</v>
      </c>
      <c r="G6609" s="15"/>
      <c r="H6609" s="15">
        <f t="shared" si="230"/>
        <v>30</v>
      </c>
      <c r="I6609" s="198">
        <f t="shared" si="229"/>
        <v>6</v>
      </c>
    </row>
    <row r="6610" spans="1:9" x14ac:dyDescent="0.3">
      <c r="A6610" s="55">
        <v>43620</v>
      </c>
      <c r="B6610" s="56" t="s">
        <v>1354</v>
      </c>
      <c r="C6610" s="56" t="s">
        <v>402</v>
      </c>
      <c r="D6610" s="56" t="s">
        <v>662</v>
      </c>
      <c r="E6610" s="56">
        <v>6841489</v>
      </c>
      <c r="F6610" s="59">
        <f>IF(ISBLANK($D6610),"",IF(ISBLANK($E6610),VLOOKUP($D6610,$J:$K,2,FALSE),VLOOKUP($E6610,'Daycare Packages'!$A:$G,7,FALSE)))</f>
        <v>27</v>
      </c>
      <c r="G6610" s="59"/>
      <c r="H6610" s="59">
        <f t="shared" si="230"/>
        <v>27</v>
      </c>
      <c r="I6610" s="198">
        <f t="shared" si="229"/>
        <v>6</v>
      </c>
    </row>
    <row r="6611" spans="1:9" x14ac:dyDescent="0.3">
      <c r="A6611" s="10">
        <v>43621</v>
      </c>
      <c r="B6611" s="11" t="s">
        <v>190</v>
      </c>
      <c r="C6611" s="11" t="s">
        <v>718</v>
      </c>
      <c r="D6611" s="11" t="s">
        <v>659</v>
      </c>
      <c r="F6611" s="15">
        <f>IF(ISBLANK($D6611),"",IF(ISBLANK($E6611),VLOOKUP($D6611,$J:$K,2,FALSE),VLOOKUP($E6611,'Daycare Packages'!$A:$G,7,FALSE)))</f>
        <v>20</v>
      </c>
      <c r="G6611" s="15"/>
      <c r="H6611" s="15">
        <f t="shared" si="230"/>
        <v>20</v>
      </c>
      <c r="I6611" s="198">
        <f t="shared" si="229"/>
        <v>6</v>
      </c>
    </row>
    <row r="6612" spans="1:9" x14ac:dyDescent="0.3">
      <c r="A6612" s="10">
        <v>43621</v>
      </c>
      <c r="B6612" s="11" t="s">
        <v>1029</v>
      </c>
      <c r="C6612" s="11" t="s">
        <v>402</v>
      </c>
      <c r="D6612" s="11" t="s">
        <v>659</v>
      </c>
      <c r="F6612" s="15">
        <f>IF(ISBLANK($D6612),"",IF(ISBLANK($E6612),VLOOKUP($D6612,$J:$K,2,FALSE),VLOOKUP($E6612,'Daycare Packages'!$A:$G,7,FALSE)))</f>
        <v>20</v>
      </c>
      <c r="G6612" s="15"/>
      <c r="H6612" s="15">
        <f t="shared" si="230"/>
        <v>20</v>
      </c>
      <c r="I6612" s="198">
        <f t="shared" si="229"/>
        <v>6</v>
      </c>
    </row>
    <row r="6613" spans="1:9" x14ac:dyDescent="0.3">
      <c r="A6613" s="10">
        <v>43621</v>
      </c>
      <c r="B6613" s="11" t="s">
        <v>667</v>
      </c>
      <c r="C6613" s="11" t="s">
        <v>886</v>
      </c>
      <c r="D6613" s="11" t="s">
        <v>659</v>
      </c>
      <c r="F6613" s="15">
        <f>IF(ISBLANK($D6613),"",IF(ISBLANK($E6613),VLOOKUP($D6613,$J:$K,2,FALSE),VLOOKUP($E6613,'Daycare Packages'!$A:$G,7,FALSE)))</f>
        <v>20</v>
      </c>
      <c r="G6613" s="15"/>
      <c r="H6613" s="15">
        <f t="shared" si="230"/>
        <v>20</v>
      </c>
      <c r="I6613" s="198">
        <f t="shared" si="229"/>
        <v>6</v>
      </c>
    </row>
    <row r="6614" spans="1:9" x14ac:dyDescent="0.3">
      <c r="A6614" s="10">
        <v>43621</v>
      </c>
      <c r="B6614" s="11" t="s">
        <v>1165</v>
      </c>
      <c r="C6614" s="11" t="s">
        <v>1166</v>
      </c>
      <c r="D6614" s="11" t="s">
        <v>659</v>
      </c>
      <c r="E6614" s="11">
        <v>6860818</v>
      </c>
      <c r="F6614" s="15">
        <f>IF(ISBLANK($D6614),"",IF(ISBLANK($E6614),VLOOKUP($D6614,$J:$K,2,FALSE),VLOOKUP($E6614,'Daycare Packages'!$A:$G,7,FALSE)))</f>
        <v>18</v>
      </c>
      <c r="G6614" s="15"/>
      <c r="H6614" s="15">
        <f t="shared" si="230"/>
        <v>18</v>
      </c>
      <c r="I6614" s="198">
        <f t="shared" si="229"/>
        <v>6</v>
      </c>
    </row>
    <row r="6615" spans="1:9" x14ac:dyDescent="0.3">
      <c r="A6615" s="10">
        <v>43621</v>
      </c>
      <c r="B6615" s="11" t="s">
        <v>152</v>
      </c>
      <c r="C6615" s="11" t="s">
        <v>679</v>
      </c>
      <c r="D6615" s="11" t="s">
        <v>662</v>
      </c>
      <c r="E6615" s="11">
        <v>6804823</v>
      </c>
      <c r="F6615" s="15">
        <f>IF(ISBLANK($D6615),"",IF(ISBLANK($E6615),VLOOKUP($D6615,$J:$K,2,FALSE),VLOOKUP($E6615,'Daycare Packages'!$A:$G,7,FALSE)))</f>
        <v>23</v>
      </c>
      <c r="G6615" s="15"/>
      <c r="H6615" s="15">
        <f t="shared" si="230"/>
        <v>23</v>
      </c>
      <c r="I6615" s="198">
        <f t="shared" si="229"/>
        <v>6</v>
      </c>
    </row>
    <row r="6616" spans="1:9" x14ac:dyDescent="0.3">
      <c r="A6616" s="10">
        <v>43621</v>
      </c>
      <c r="B6616" s="11" t="s">
        <v>1221</v>
      </c>
      <c r="C6616" s="11" t="s">
        <v>1242</v>
      </c>
      <c r="D6616" s="11" t="s">
        <v>662</v>
      </c>
      <c r="E6616" s="11">
        <v>6861908</v>
      </c>
      <c r="F6616" s="15">
        <f>IF(ISBLANK($D6616),"",IF(ISBLANK($E6616),VLOOKUP($D6616,$J:$K,2,FALSE),VLOOKUP($E6616,'Daycare Packages'!$A:$G,7,FALSE)))</f>
        <v>25</v>
      </c>
      <c r="G6616" s="15"/>
      <c r="H6616" s="15">
        <f t="shared" si="230"/>
        <v>25</v>
      </c>
      <c r="I6616" s="198">
        <f t="shared" si="229"/>
        <v>6</v>
      </c>
    </row>
    <row r="6617" spans="1:9" x14ac:dyDescent="0.3">
      <c r="A6617" s="10">
        <v>43621</v>
      </c>
      <c r="B6617" s="11" t="s">
        <v>162</v>
      </c>
      <c r="C6617" s="11" t="s">
        <v>676</v>
      </c>
      <c r="D6617" s="11" t="s">
        <v>662</v>
      </c>
      <c r="E6617" s="11">
        <v>6835426</v>
      </c>
      <c r="F6617" s="15">
        <f>IF(ISBLANK($D6617),"",IF(ISBLANK($E6617),VLOOKUP($D6617,$J:$K,2,FALSE),VLOOKUP($E6617,'Daycare Packages'!$A:$G,7,FALSE)))</f>
        <v>27</v>
      </c>
      <c r="G6617" s="15"/>
      <c r="H6617" s="15">
        <f t="shared" si="230"/>
        <v>27</v>
      </c>
      <c r="I6617" s="198">
        <f t="shared" si="229"/>
        <v>6</v>
      </c>
    </row>
    <row r="6618" spans="1:9" x14ac:dyDescent="0.3">
      <c r="A6618" s="10">
        <v>43621</v>
      </c>
      <c r="B6618" s="11" t="s">
        <v>127</v>
      </c>
      <c r="C6618" s="11" t="s">
        <v>715</v>
      </c>
      <c r="D6618" s="11" t="s">
        <v>662</v>
      </c>
      <c r="E6618" s="11">
        <v>6865974</v>
      </c>
      <c r="F6618" s="15">
        <f>IF(ISBLANK($D6618),"",IF(ISBLANK($E6618),VLOOKUP($D6618,$J:$K,2,FALSE),VLOOKUP($E6618,'Daycare Packages'!$A:$G,7,FALSE)))</f>
        <v>23</v>
      </c>
      <c r="G6618" s="15"/>
      <c r="H6618" s="15">
        <f t="shared" si="230"/>
        <v>23</v>
      </c>
      <c r="I6618" s="198">
        <f t="shared" si="229"/>
        <v>6</v>
      </c>
    </row>
    <row r="6619" spans="1:9" x14ac:dyDescent="0.3">
      <c r="A6619" s="10">
        <v>43621</v>
      </c>
      <c r="B6619" s="11" t="s">
        <v>211</v>
      </c>
      <c r="C6619" s="11" t="s">
        <v>507</v>
      </c>
      <c r="D6619" s="11" t="s">
        <v>662</v>
      </c>
      <c r="F6619" s="15">
        <f>IF(ISBLANK($D6619),"",IF(ISBLANK($E6619),VLOOKUP($D6619,$J:$K,2,FALSE),VLOOKUP($E6619,'Daycare Packages'!$A:$G,7,FALSE)))</f>
        <v>30</v>
      </c>
      <c r="G6619" s="15">
        <v>-3</v>
      </c>
      <c r="H6619" s="15">
        <f t="shared" si="230"/>
        <v>27</v>
      </c>
      <c r="I6619" s="198">
        <f t="shared" si="229"/>
        <v>6</v>
      </c>
    </row>
    <row r="6620" spans="1:9" x14ac:dyDescent="0.3">
      <c r="A6620" s="10">
        <v>43621</v>
      </c>
      <c r="B6620" s="11" t="s">
        <v>1665</v>
      </c>
      <c r="C6620" s="11" t="s">
        <v>735</v>
      </c>
      <c r="D6620" s="11" t="s">
        <v>662</v>
      </c>
      <c r="F6620" s="15">
        <f>IF(ISBLANK($D6620),"",IF(ISBLANK($E6620),VLOOKUP($D6620,$J:$K,2,FALSE),VLOOKUP($E6620,'Daycare Packages'!$A:$G,7,FALSE)))</f>
        <v>30</v>
      </c>
      <c r="G6620" s="15"/>
      <c r="H6620" s="15">
        <f t="shared" si="230"/>
        <v>30</v>
      </c>
      <c r="I6620" s="198">
        <f t="shared" si="229"/>
        <v>6</v>
      </c>
    </row>
    <row r="6621" spans="1:9" x14ac:dyDescent="0.3">
      <c r="A6621" s="10">
        <v>43621</v>
      </c>
      <c r="B6621" s="11" t="s">
        <v>724</v>
      </c>
      <c r="C6621" s="11" t="s">
        <v>725</v>
      </c>
      <c r="D6621" s="11" t="s">
        <v>662</v>
      </c>
      <c r="F6621" s="15">
        <f>IF(ISBLANK($D6621),"",IF(ISBLANK($E6621),VLOOKUP($D6621,$J:$K,2,FALSE),VLOOKUP($E6621,'Daycare Packages'!$A:$G,7,FALSE)))</f>
        <v>30</v>
      </c>
      <c r="G6621" s="15"/>
      <c r="H6621" s="15">
        <f t="shared" si="230"/>
        <v>30</v>
      </c>
      <c r="I6621" s="198">
        <f t="shared" si="229"/>
        <v>6</v>
      </c>
    </row>
    <row r="6622" spans="1:9" x14ac:dyDescent="0.3">
      <c r="A6622" s="10">
        <v>43621</v>
      </c>
      <c r="B6622" s="11" t="s">
        <v>212</v>
      </c>
      <c r="C6622" s="11" t="s">
        <v>707</v>
      </c>
      <c r="D6622" s="11" t="s">
        <v>662</v>
      </c>
      <c r="F6622" s="15">
        <f>IF(ISBLANK($D6622),"",IF(ISBLANK($E6622),VLOOKUP($D6622,$J:$K,2,FALSE),VLOOKUP($E6622,'Daycare Packages'!$A:$G,7,FALSE)))</f>
        <v>30</v>
      </c>
      <c r="G6622" s="15"/>
      <c r="H6622" s="15">
        <f t="shared" si="230"/>
        <v>30</v>
      </c>
      <c r="I6622" s="198">
        <f t="shared" si="229"/>
        <v>6</v>
      </c>
    </row>
    <row r="6623" spans="1:9" x14ac:dyDescent="0.3">
      <c r="A6623" s="10">
        <v>43621</v>
      </c>
      <c r="B6623" s="11" t="s">
        <v>1600</v>
      </c>
      <c r="C6623" s="11" t="s">
        <v>1601</v>
      </c>
      <c r="D6623" s="11" t="s">
        <v>662</v>
      </c>
      <c r="E6623" s="11">
        <v>6874391</v>
      </c>
      <c r="F6623" s="15">
        <f>IF(ISBLANK($D6623),"",IF(ISBLANK($E6623),VLOOKUP($D6623,$J:$K,2,FALSE),VLOOKUP($E6623,'Daycare Packages'!$A:$G,7,FALSE)))</f>
        <v>27</v>
      </c>
      <c r="G6623" s="15"/>
      <c r="H6623" s="15">
        <f t="shared" si="230"/>
        <v>27</v>
      </c>
      <c r="I6623" s="198">
        <f t="shared" si="229"/>
        <v>6</v>
      </c>
    </row>
    <row r="6624" spans="1:9" x14ac:dyDescent="0.3">
      <c r="A6624" s="10">
        <v>43621</v>
      </c>
      <c r="B6624" s="11" t="s">
        <v>722</v>
      </c>
      <c r="C6624" s="11" t="s">
        <v>548</v>
      </c>
      <c r="D6624" s="11" t="s">
        <v>662</v>
      </c>
      <c r="F6624" s="15">
        <f>IF(ISBLANK($D6624),"",IF(ISBLANK($E6624),VLOOKUP($D6624,$J:$K,2,FALSE),VLOOKUP($E6624,'Daycare Packages'!$A:$G,7,FALSE)))</f>
        <v>30</v>
      </c>
      <c r="G6624" s="15"/>
      <c r="H6624" s="15">
        <f t="shared" si="230"/>
        <v>30</v>
      </c>
      <c r="I6624" s="198">
        <f t="shared" si="229"/>
        <v>6</v>
      </c>
    </row>
    <row r="6625" spans="1:9" x14ac:dyDescent="0.3">
      <c r="A6625" s="10">
        <v>43621</v>
      </c>
      <c r="B6625" s="11" t="s">
        <v>112</v>
      </c>
      <c r="C6625" s="11" t="s">
        <v>426</v>
      </c>
      <c r="D6625" s="11" t="s">
        <v>662</v>
      </c>
      <c r="E6625" s="11">
        <v>6562197</v>
      </c>
      <c r="F6625" s="15">
        <f>IF(ISBLANK($D6625),"",IF(ISBLANK($E6625),VLOOKUP($D6625,$J:$K,2,FALSE),VLOOKUP($E6625,'Daycare Packages'!$A:$G,7,FALSE)))</f>
        <v>25</v>
      </c>
      <c r="G6625" s="15"/>
      <c r="H6625" s="15">
        <f t="shared" si="230"/>
        <v>25</v>
      </c>
      <c r="I6625" s="198">
        <f t="shared" si="229"/>
        <v>6</v>
      </c>
    </row>
    <row r="6626" spans="1:9" x14ac:dyDescent="0.3">
      <c r="A6626" s="10">
        <v>43621</v>
      </c>
      <c r="B6626" s="11" t="s">
        <v>112</v>
      </c>
      <c r="C6626" s="11" t="s">
        <v>627</v>
      </c>
      <c r="D6626" s="11" t="s">
        <v>662</v>
      </c>
      <c r="E6626" s="11">
        <v>6562197</v>
      </c>
      <c r="F6626" s="15">
        <f>IF(ISBLANK($D6626),"",IF(ISBLANK($E6626),VLOOKUP($D6626,$J:$K,2,FALSE),VLOOKUP($E6626,'Daycare Packages'!$A:$G,7,FALSE)))</f>
        <v>25</v>
      </c>
      <c r="G6626" s="15"/>
      <c r="H6626" s="15">
        <f t="shared" si="230"/>
        <v>25</v>
      </c>
      <c r="I6626" s="198">
        <f t="shared" si="229"/>
        <v>6</v>
      </c>
    </row>
    <row r="6627" spans="1:9" x14ac:dyDescent="0.3">
      <c r="A6627" s="10">
        <v>43621</v>
      </c>
      <c r="B6627" s="11" t="s">
        <v>112</v>
      </c>
      <c r="C6627" s="11" t="s">
        <v>1624</v>
      </c>
      <c r="D6627" s="11" t="s">
        <v>662</v>
      </c>
      <c r="E6627" s="11">
        <v>6562197</v>
      </c>
      <c r="F6627" s="15">
        <f>IF(ISBLANK($D6627),"",IF(ISBLANK($E6627),VLOOKUP($D6627,$J:$K,2,FALSE),VLOOKUP($E6627,'Daycare Packages'!$A:$G,7,FALSE)))</f>
        <v>25</v>
      </c>
      <c r="G6627" s="15"/>
      <c r="H6627" s="15">
        <f t="shared" si="230"/>
        <v>25</v>
      </c>
      <c r="I6627" s="198">
        <f t="shared" si="229"/>
        <v>6</v>
      </c>
    </row>
    <row r="6628" spans="1:9" x14ac:dyDescent="0.3">
      <c r="A6628" s="10">
        <v>43621</v>
      </c>
      <c r="B6628" s="11" t="s">
        <v>851</v>
      </c>
      <c r="C6628" s="11" t="s">
        <v>1076</v>
      </c>
      <c r="D6628" s="11" t="s">
        <v>662</v>
      </c>
      <c r="F6628" s="15">
        <f>IF(ISBLANK($D6628),"",IF(ISBLANK($E6628),VLOOKUP($D6628,$J:$K,2,FALSE),VLOOKUP($E6628,'Daycare Packages'!$A:$G,7,FALSE)))</f>
        <v>30</v>
      </c>
      <c r="G6628" s="15"/>
      <c r="H6628" s="15">
        <f t="shared" si="230"/>
        <v>30</v>
      </c>
      <c r="I6628" s="198">
        <f t="shared" si="229"/>
        <v>6</v>
      </c>
    </row>
    <row r="6629" spans="1:9" x14ac:dyDescent="0.3">
      <c r="A6629" s="10">
        <v>43621</v>
      </c>
      <c r="B6629" s="11" t="s">
        <v>163</v>
      </c>
      <c r="C6629" s="11" t="s">
        <v>593</v>
      </c>
      <c r="D6629" s="11" t="s">
        <v>662</v>
      </c>
      <c r="F6629" s="15">
        <f>IF(ISBLANK($D6629),"",IF(ISBLANK($E6629),VLOOKUP($D6629,$J:$K,2,FALSE),VLOOKUP($E6629,'Daycare Packages'!$A:$G,7,FALSE)))</f>
        <v>30</v>
      </c>
      <c r="G6629" s="15"/>
      <c r="H6629" s="15">
        <f t="shared" si="230"/>
        <v>30</v>
      </c>
      <c r="I6629" s="198">
        <f t="shared" si="229"/>
        <v>6</v>
      </c>
    </row>
    <row r="6630" spans="1:9" x14ac:dyDescent="0.3">
      <c r="A6630" s="10">
        <v>43621</v>
      </c>
      <c r="B6630" s="11" t="s">
        <v>1548</v>
      </c>
      <c r="C6630" s="11" t="s">
        <v>557</v>
      </c>
      <c r="D6630" s="11" t="s">
        <v>662</v>
      </c>
      <c r="F6630" s="15">
        <f>IF(ISBLANK($D6630),"",IF(ISBLANK($E6630),VLOOKUP($D6630,$J:$K,2,FALSE),VLOOKUP($E6630,'Daycare Packages'!$A:$G,7,FALSE)))</f>
        <v>30</v>
      </c>
      <c r="G6630" s="15"/>
      <c r="H6630" s="15">
        <f t="shared" si="230"/>
        <v>30</v>
      </c>
      <c r="I6630" s="198">
        <f t="shared" si="229"/>
        <v>6</v>
      </c>
    </row>
    <row r="6631" spans="1:9" x14ac:dyDescent="0.3">
      <c r="A6631" s="10">
        <v>43621</v>
      </c>
      <c r="B6631" s="11" t="s">
        <v>1548</v>
      </c>
      <c r="C6631" s="11" t="s">
        <v>497</v>
      </c>
      <c r="D6631" s="11" t="s">
        <v>662</v>
      </c>
      <c r="F6631" s="15">
        <f>IF(ISBLANK($D6631),"",IF(ISBLANK($E6631),VLOOKUP($D6631,$J:$K,2,FALSE),VLOOKUP($E6631,'Daycare Packages'!$A:$G,7,FALSE)))</f>
        <v>30</v>
      </c>
      <c r="G6631" s="15"/>
      <c r="H6631" s="15">
        <f t="shared" si="230"/>
        <v>30</v>
      </c>
      <c r="I6631" s="198">
        <f t="shared" si="229"/>
        <v>6</v>
      </c>
    </row>
    <row r="6632" spans="1:9" x14ac:dyDescent="0.3">
      <c r="A6632" s="10">
        <v>43621</v>
      </c>
      <c r="B6632" s="11" t="s">
        <v>1513</v>
      </c>
      <c r="C6632" s="11" t="s">
        <v>1006</v>
      </c>
      <c r="D6632" s="11" t="s">
        <v>662</v>
      </c>
      <c r="E6632" s="11">
        <v>6558010</v>
      </c>
      <c r="F6632" s="15">
        <f>IF(ISBLANK($D6632),"",IF(ISBLANK($E6632),VLOOKUP($D6632,$J:$K,2,FALSE),VLOOKUP($E6632,'Daycare Packages'!$A:$G,7,FALSE)))</f>
        <v>22</v>
      </c>
      <c r="G6632" s="15"/>
      <c r="H6632" s="15">
        <f t="shared" si="230"/>
        <v>22</v>
      </c>
      <c r="I6632" s="198">
        <f t="shared" si="229"/>
        <v>6</v>
      </c>
    </row>
    <row r="6633" spans="1:9" x14ac:dyDescent="0.3">
      <c r="A6633" s="10">
        <v>43621</v>
      </c>
      <c r="B6633" s="11" t="s">
        <v>1513</v>
      </c>
      <c r="C6633" s="11" t="s">
        <v>715</v>
      </c>
      <c r="D6633" s="11" t="s">
        <v>662</v>
      </c>
      <c r="E6633" s="11">
        <v>6558010</v>
      </c>
      <c r="F6633" s="15">
        <f>IF(ISBLANK($D6633),"",IF(ISBLANK($E6633),VLOOKUP($D6633,$J:$K,2,FALSE),VLOOKUP($E6633,'Daycare Packages'!$A:$G,7,FALSE)))</f>
        <v>22</v>
      </c>
      <c r="G6633" s="15"/>
      <c r="H6633" s="15">
        <f t="shared" si="230"/>
        <v>22</v>
      </c>
      <c r="I6633" s="198">
        <f t="shared" si="229"/>
        <v>6</v>
      </c>
    </row>
    <row r="6634" spans="1:9" x14ac:dyDescent="0.3">
      <c r="A6634" s="10">
        <v>43621</v>
      </c>
      <c r="B6634" s="11" t="s">
        <v>197</v>
      </c>
      <c r="C6634" s="11" t="s">
        <v>754</v>
      </c>
      <c r="D6634" s="11" t="s">
        <v>659</v>
      </c>
      <c r="F6634" s="15">
        <f>IF(ISBLANK($D6634),"",IF(ISBLANK($E6634),VLOOKUP($D6634,$J:$K,2,FALSE),VLOOKUP($E6634,'Daycare Packages'!$A:$G,7,FALSE)))</f>
        <v>20</v>
      </c>
      <c r="G6634" s="15"/>
      <c r="H6634" s="15">
        <f t="shared" si="230"/>
        <v>20</v>
      </c>
      <c r="I6634" s="198">
        <f t="shared" si="229"/>
        <v>6</v>
      </c>
    </row>
    <row r="6635" spans="1:9" x14ac:dyDescent="0.3">
      <c r="A6635" s="10">
        <v>43621</v>
      </c>
      <c r="B6635" s="11" t="s">
        <v>200</v>
      </c>
      <c r="C6635" s="11" t="s">
        <v>750</v>
      </c>
      <c r="D6635" s="11" t="s">
        <v>662</v>
      </c>
      <c r="E6635" s="11">
        <v>6822076</v>
      </c>
      <c r="F6635" s="15">
        <f>IF(ISBLANK($D6635),"",IF(ISBLANK($E6635),VLOOKUP($D6635,$J:$K,2,FALSE),VLOOKUP($E6635,'Daycare Packages'!$A:$G,7,FALSE)))</f>
        <v>27</v>
      </c>
      <c r="G6635" s="15"/>
      <c r="H6635" s="15">
        <f t="shared" si="230"/>
        <v>27</v>
      </c>
      <c r="I6635" s="198">
        <f t="shared" si="229"/>
        <v>6</v>
      </c>
    </row>
    <row r="6636" spans="1:9" x14ac:dyDescent="0.3">
      <c r="A6636" s="10">
        <v>43621</v>
      </c>
      <c r="B6636" s="11" t="s">
        <v>194</v>
      </c>
      <c r="C6636" s="11" t="s">
        <v>792</v>
      </c>
      <c r="D6636" s="11" t="s">
        <v>662</v>
      </c>
      <c r="E6636" s="11">
        <v>6727744</v>
      </c>
      <c r="F6636" s="15">
        <f>IF(ISBLANK($D6636),"",IF(ISBLANK($E6636),VLOOKUP($D6636,$J:$K,2,FALSE),VLOOKUP($E6636,'Daycare Packages'!$A:$G,7,FALSE)))</f>
        <v>24</v>
      </c>
      <c r="G6636" s="15"/>
      <c r="H6636" s="15">
        <f t="shared" si="230"/>
        <v>24</v>
      </c>
      <c r="I6636" s="198">
        <f t="shared" si="229"/>
        <v>6</v>
      </c>
    </row>
    <row r="6637" spans="1:9" x14ac:dyDescent="0.3">
      <c r="A6637" s="10">
        <v>43621</v>
      </c>
      <c r="B6637" s="11" t="s">
        <v>217</v>
      </c>
      <c r="C6637" s="11" t="s">
        <v>402</v>
      </c>
      <c r="D6637" s="11" t="s">
        <v>662</v>
      </c>
      <c r="E6637" s="11">
        <v>6865081</v>
      </c>
      <c r="F6637" s="15">
        <f>IF(ISBLANK($D6637),"",IF(ISBLANK($E6637),VLOOKUP($D6637,$J:$K,2,FALSE),VLOOKUP($E6637,'Daycare Packages'!$A:$G,7,FALSE)))</f>
        <v>26</v>
      </c>
      <c r="G6637" s="15"/>
      <c r="H6637" s="15">
        <f t="shared" si="230"/>
        <v>26</v>
      </c>
      <c r="I6637" s="198">
        <f t="shared" si="229"/>
        <v>6</v>
      </c>
    </row>
    <row r="6638" spans="1:9" x14ac:dyDescent="0.3">
      <c r="A6638" s="10">
        <v>43621</v>
      </c>
      <c r="B6638" s="11" t="s">
        <v>809</v>
      </c>
      <c r="C6638" s="11" t="s">
        <v>810</v>
      </c>
      <c r="D6638" s="11" t="s">
        <v>662</v>
      </c>
      <c r="F6638" s="15">
        <f>IF(ISBLANK($D6638),"",IF(ISBLANK($E6638),VLOOKUP($D6638,$J:$K,2,FALSE),VLOOKUP($E6638,'Daycare Packages'!$A:$G,7,FALSE)))</f>
        <v>30</v>
      </c>
      <c r="G6638" s="15"/>
      <c r="H6638" s="15">
        <f t="shared" si="230"/>
        <v>30</v>
      </c>
      <c r="I6638" s="198">
        <f t="shared" si="229"/>
        <v>6</v>
      </c>
    </row>
    <row r="6639" spans="1:9" x14ac:dyDescent="0.3">
      <c r="A6639" s="10">
        <v>43621</v>
      </c>
      <c r="B6639" s="11" t="s">
        <v>216</v>
      </c>
      <c r="C6639" s="11" t="s">
        <v>448</v>
      </c>
      <c r="D6639" s="11" t="s">
        <v>662</v>
      </c>
      <c r="E6639" s="11">
        <v>6874047</v>
      </c>
      <c r="F6639" s="15">
        <f>IF(ISBLANK($D6639),"",IF(ISBLANK($E6639),VLOOKUP($D6639,$J:$K,2,FALSE),VLOOKUP($E6639,'Daycare Packages'!$A:$G,7,FALSE)))</f>
        <v>27</v>
      </c>
      <c r="G6639" s="15"/>
      <c r="H6639" s="15">
        <f t="shared" si="230"/>
        <v>27</v>
      </c>
      <c r="I6639" s="198">
        <f t="shared" si="229"/>
        <v>6</v>
      </c>
    </row>
    <row r="6640" spans="1:9" x14ac:dyDescent="0.3">
      <c r="A6640" s="10">
        <v>43621</v>
      </c>
      <c r="B6640" s="11" t="s">
        <v>677</v>
      </c>
      <c r="C6640" s="11" t="s">
        <v>678</v>
      </c>
      <c r="D6640" s="11" t="s">
        <v>662</v>
      </c>
      <c r="F6640" s="15">
        <f>IF(ISBLANK($D6640),"",IF(ISBLANK($E6640),VLOOKUP($D6640,$J:$K,2,FALSE),VLOOKUP($E6640,'Daycare Packages'!$A:$G,7,FALSE)))</f>
        <v>30</v>
      </c>
      <c r="G6640" s="15"/>
      <c r="H6640" s="15">
        <f t="shared" si="230"/>
        <v>30</v>
      </c>
      <c r="I6640" s="198">
        <f t="shared" si="229"/>
        <v>6</v>
      </c>
    </row>
    <row r="6641" spans="1:9" x14ac:dyDescent="0.3">
      <c r="A6641" s="10">
        <v>43621</v>
      </c>
      <c r="B6641" s="11" t="s">
        <v>214</v>
      </c>
      <c r="C6641" s="11" t="s">
        <v>686</v>
      </c>
      <c r="D6641" s="11" t="s">
        <v>662</v>
      </c>
      <c r="E6641" s="11">
        <v>6783135</v>
      </c>
      <c r="F6641" s="15">
        <f>IF(ISBLANK($D6641),"",IF(ISBLANK($E6641),VLOOKUP($D6641,$J:$K,2,FALSE),VLOOKUP($E6641,'Daycare Packages'!$A:$G,7,FALSE)))</f>
        <v>23.4</v>
      </c>
      <c r="G6641" s="15"/>
      <c r="H6641" s="15">
        <f t="shared" si="230"/>
        <v>23.4</v>
      </c>
      <c r="I6641" s="198">
        <f t="shared" si="229"/>
        <v>6</v>
      </c>
    </row>
    <row r="6642" spans="1:9" x14ac:dyDescent="0.3">
      <c r="A6642" s="10">
        <v>43621</v>
      </c>
      <c r="B6642" s="11" t="s">
        <v>1366</v>
      </c>
      <c r="C6642" s="11" t="s">
        <v>520</v>
      </c>
      <c r="D6642" s="11" t="s">
        <v>662</v>
      </c>
      <c r="E6642" s="11">
        <v>6873468</v>
      </c>
      <c r="F6642" s="15">
        <f>IF(ISBLANK($D6642),"",IF(ISBLANK($E6642),VLOOKUP($D6642,$J:$K,2,FALSE),VLOOKUP($E6642,'Daycare Packages'!$A:$G,7,FALSE)))</f>
        <v>20.7</v>
      </c>
      <c r="G6642" s="15"/>
      <c r="H6642" s="15">
        <f t="shared" si="230"/>
        <v>20.7</v>
      </c>
      <c r="I6642" s="198">
        <f t="shared" si="229"/>
        <v>6</v>
      </c>
    </row>
    <row r="6643" spans="1:9" x14ac:dyDescent="0.3">
      <c r="A6643" s="10">
        <v>43621</v>
      </c>
      <c r="B6643" s="11" t="s">
        <v>1366</v>
      </c>
      <c r="C6643" s="11" t="s">
        <v>587</v>
      </c>
      <c r="D6643" s="11" t="s">
        <v>662</v>
      </c>
      <c r="E6643" s="11">
        <v>6873468</v>
      </c>
      <c r="F6643" s="15">
        <f>IF(ISBLANK($D6643),"",IF(ISBLANK($E6643),VLOOKUP($D6643,$J:$K,2,FALSE),VLOOKUP($E6643,'Daycare Packages'!$A:$G,7,FALSE)))</f>
        <v>20.7</v>
      </c>
      <c r="G6643" s="15"/>
      <c r="H6643" s="15">
        <f t="shared" si="230"/>
        <v>20.7</v>
      </c>
      <c r="I6643" s="198">
        <f t="shared" si="229"/>
        <v>6</v>
      </c>
    </row>
    <row r="6644" spans="1:9" x14ac:dyDescent="0.3">
      <c r="A6644" s="10">
        <v>43621</v>
      </c>
      <c r="B6644" s="11" t="s">
        <v>138</v>
      </c>
      <c r="C6644" s="11" t="s">
        <v>573</v>
      </c>
      <c r="D6644" s="11" t="s">
        <v>662</v>
      </c>
      <c r="E6644" s="11">
        <v>6803103</v>
      </c>
      <c r="F6644" s="15">
        <f>IF(ISBLANK($D6644),"",IF(ISBLANK($E6644),VLOOKUP($D6644,$J:$K,2,FALSE),VLOOKUP($E6644,'Daycare Packages'!$A:$G,7,FALSE)))</f>
        <v>23</v>
      </c>
      <c r="G6644" s="15"/>
      <c r="H6644" s="15">
        <f t="shared" si="230"/>
        <v>23</v>
      </c>
      <c r="I6644" s="198">
        <f t="shared" si="229"/>
        <v>6</v>
      </c>
    </row>
    <row r="6645" spans="1:9" x14ac:dyDescent="0.3">
      <c r="A6645" s="10">
        <v>43621</v>
      </c>
      <c r="B6645" s="11" t="s">
        <v>213</v>
      </c>
      <c r="C6645" s="11" t="s">
        <v>675</v>
      </c>
      <c r="D6645" s="11" t="s">
        <v>662</v>
      </c>
      <c r="E6645" s="11">
        <v>6848854</v>
      </c>
      <c r="F6645" s="15">
        <f>IF(ISBLANK($D6645),"",IF(ISBLANK($E6645),VLOOKUP($D6645,$J:$K,2,FALSE),VLOOKUP($E6645,'Daycare Packages'!$A:$G,7,FALSE)))</f>
        <v>27</v>
      </c>
      <c r="G6645" s="15"/>
      <c r="H6645" s="15">
        <f t="shared" si="230"/>
        <v>27</v>
      </c>
      <c r="I6645" s="198">
        <f t="shared" si="229"/>
        <v>6</v>
      </c>
    </row>
    <row r="6646" spans="1:9" x14ac:dyDescent="0.3">
      <c r="A6646" s="10">
        <v>43621</v>
      </c>
      <c r="B6646" s="11" t="s">
        <v>1190</v>
      </c>
      <c r="C6646" s="11" t="s">
        <v>1191</v>
      </c>
      <c r="D6646" s="11" t="s">
        <v>662</v>
      </c>
      <c r="F6646" s="15">
        <f>IF(ISBLANK($D6646),"",IF(ISBLANK($E6646),VLOOKUP($D6646,$J:$K,2,FALSE),VLOOKUP($E6646,'Daycare Packages'!$A:$G,7,FALSE)))</f>
        <v>30</v>
      </c>
      <c r="G6646" s="15">
        <v>-6</v>
      </c>
      <c r="H6646" s="15">
        <f t="shared" si="230"/>
        <v>24</v>
      </c>
      <c r="I6646" s="198">
        <f t="shared" si="229"/>
        <v>6</v>
      </c>
    </row>
    <row r="6647" spans="1:9" x14ac:dyDescent="0.3">
      <c r="A6647" s="10">
        <v>43621</v>
      </c>
      <c r="B6647" s="11" t="s">
        <v>141</v>
      </c>
      <c r="C6647" s="11" t="s">
        <v>564</v>
      </c>
      <c r="D6647" s="11" t="s">
        <v>662</v>
      </c>
      <c r="E6647" s="11">
        <v>6866358</v>
      </c>
      <c r="F6647" s="15">
        <f>IF(ISBLANK($D6647),"",IF(ISBLANK($E6647),VLOOKUP($D6647,$J:$K,2,FALSE),VLOOKUP($E6647,'Daycare Packages'!$A:$G,7,FALSE)))</f>
        <v>26</v>
      </c>
      <c r="G6647" s="15"/>
      <c r="H6647" s="15">
        <f t="shared" si="230"/>
        <v>26</v>
      </c>
      <c r="I6647" s="198">
        <f t="shared" si="229"/>
        <v>6</v>
      </c>
    </row>
    <row r="6648" spans="1:9" x14ac:dyDescent="0.3">
      <c r="A6648" s="10">
        <v>43621</v>
      </c>
      <c r="B6648" s="11" t="s">
        <v>147</v>
      </c>
      <c r="C6648" s="11" t="s">
        <v>796</v>
      </c>
      <c r="D6648" s="11" t="s">
        <v>662</v>
      </c>
      <c r="E6648" s="11">
        <v>6814069</v>
      </c>
      <c r="F6648" s="15">
        <f>IF(ISBLANK($D6648),"",IF(ISBLANK($E6648),VLOOKUP($D6648,$J:$K,2,FALSE),VLOOKUP($E6648,'Daycare Packages'!$A:$G,7,FALSE)))</f>
        <v>23</v>
      </c>
      <c r="G6648" s="15"/>
      <c r="H6648" s="15">
        <f t="shared" si="230"/>
        <v>23</v>
      </c>
      <c r="I6648" s="198">
        <f t="shared" si="229"/>
        <v>6</v>
      </c>
    </row>
    <row r="6649" spans="1:9" x14ac:dyDescent="0.3">
      <c r="A6649" s="10">
        <v>43621</v>
      </c>
      <c r="B6649" s="11" t="s">
        <v>995</v>
      </c>
      <c r="C6649" s="11" t="s">
        <v>996</v>
      </c>
      <c r="D6649" s="11" t="s">
        <v>662</v>
      </c>
      <c r="F6649" s="15">
        <f>IF(ISBLANK($D6649),"",IF(ISBLANK($E6649),VLOOKUP($D6649,$J:$K,2,FALSE),VLOOKUP($E6649,'Daycare Packages'!$A:$G,7,FALSE)))</f>
        <v>30</v>
      </c>
      <c r="G6649" s="15"/>
      <c r="H6649" s="15">
        <f t="shared" si="230"/>
        <v>30</v>
      </c>
      <c r="I6649" s="198">
        <f t="shared" si="229"/>
        <v>6</v>
      </c>
    </row>
    <row r="6650" spans="1:9" x14ac:dyDescent="0.3">
      <c r="A6650" s="10">
        <v>43621</v>
      </c>
      <c r="B6650" s="11" t="s">
        <v>922</v>
      </c>
      <c r="C6650" s="11" t="s">
        <v>923</v>
      </c>
      <c r="D6650" s="11" t="s">
        <v>662</v>
      </c>
      <c r="E6650" s="11">
        <v>6872770</v>
      </c>
      <c r="F6650" s="15">
        <f>IF(ISBLANK($D6650),"",IF(ISBLANK($E6650),VLOOKUP($D6650,$J:$K,2,FALSE),VLOOKUP($E6650,'Daycare Packages'!$A:$G,7,FALSE)))</f>
        <v>23</v>
      </c>
      <c r="G6650" s="15"/>
      <c r="H6650" s="15">
        <f t="shared" si="230"/>
        <v>23</v>
      </c>
      <c r="I6650" s="198">
        <f t="shared" si="229"/>
        <v>6</v>
      </c>
    </row>
    <row r="6651" spans="1:9" x14ac:dyDescent="0.3">
      <c r="A6651" s="10">
        <v>43621</v>
      </c>
      <c r="B6651" s="11" t="s">
        <v>209</v>
      </c>
      <c r="C6651" s="11" t="s">
        <v>702</v>
      </c>
      <c r="D6651" s="11" t="s">
        <v>662</v>
      </c>
      <c r="E6651" s="11">
        <v>6864748</v>
      </c>
      <c r="F6651" s="15">
        <f>IF(ISBLANK($D6651),"",IF(ISBLANK($E6651),VLOOKUP($D6651,$J:$K,2,FALSE),VLOOKUP($E6651,'Daycare Packages'!$A:$G,7,FALSE)))</f>
        <v>27</v>
      </c>
      <c r="G6651" s="15"/>
      <c r="H6651" s="15">
        <f t="shared" si="230"/>
        <v>27</v>
      </c>
      <c r="I6651" s="198">
        <f t="shared" si="229"/>
        <v>6</v>
      </c>
    </row>
    <row r="6652" spans="1:9" x14ac:dyDescent="0.3">
      <c r="A6652" s="10">
        <v>43621</v>
      </c>
      <c r="B6652" s="11" t="s">
        <v>160</v>
      </c>
      <c r="C6652" s="11" t="s">
        <v>794</v>
      </c>
      <c r="D6652" s="11" t="s">
        <v>662</v>
      </c>
      <c r="E6652" s="11">
        <v>6850317</v>
      </c>
      <c r="F6652" s="15">
        <f>IF(ISBLANK($D6652),"",IF(ISBLANK($E6652),VLOOKUP($D6652,$J:$K,2,FALSE),VLOOKUP($E6652,'Daycare Packages'!$A:$G,7,FALSE)))</f>
        <v>25</v>
      </c>
      <c r="G6652" s="15"/>
      <c r="H6652" s="15">
        <f t="shared" si="230"/>
        <v>25</v>
      </c>
      <c r="I6652" s="198">
        <f t="shared" si="229"/>
        <v>6</v>
      </c>
    </row>
    <row r="6653" spans="1:9" x14ac:dyDescent="0.3">
      <c r="A6653" s="10">
        <v>43621</v>
      </c>
      <c r="B6653" s="11" t="s">
        <v>942</v>
      </c>
      <c r="C6653" s="11" t="s">
        <v>587</v>
      </c>
      <c r="D6653" s="11" t="s">
        <v>662</v>
      </c>
      <c r="E6653" s="11">
        <v>6805887</v>
      </c>
      <c r="F6653" s="15">
        <f>IF(ISBLANK($D6653),"",IF(ISBLANK($E6653),VLOOKUP($D6653,$J:$K,2,FALSE),VLOOKUP($E6653,'Daycare Packages'!$A:$G,7,FALSE)))</f>
        <v>25</v>
      </c>
      <c r="G6653" s="15"/>
      <c r="H6653" s="15">
        <f t="shared" si="230"/>
        <v>25</v>
      </c>
      <c r="I6653" s="198">
        <f t="shared" si="229"/>
        <v>6</v>
      </c>
    </row>
    <row r="6654" spans="1:9" x14ac:dyDescent="0.3">
      <c r="A6654" s="10">
        <v>43621</v>
      </c>
      <c r="B6654" s="11" t="s">
        <v>609</v>
      </c>
      <c r="C6654" s="11" t="s">
        <v>610</v>
      </c>
      <c r="D6654" s="11" t="s">
        <v>662</v>
      </c>
      <c r="E6654" s="11">
        <v>6373500</v>
      </c>
      <c r="F6654" s="15">
        <f>IF(ISBLANK($D6654),"",IF(ISBLANK($E6654),VLOOKUP($D6654,$J:$K,2,FALSE),VLOOKUP($E6654,'Daycare Packages'!$A:$G,7,FALSE)))</f>
        <v>22</v>
      </c>
      <c r="G6654" s="15"/>
      <c r="H6654" s="15">
        <f t="shared" si="230"/>
        <v>22</v>
      </c>
      <c r="I6654" s="198">
        <f t="shared" si="229"/>
        <v>6</v>
      </c>
    </row>
    <row r="6655" spans="1:9" x14ac:dyDescent="0.3">
      <c r="A6655" s="10">
        <v>43621</v>
      </c>
      <c r="B6655" s="11" t="s">
        <v>157</v>
      </c>
      <c r="C6655" s="11" t="s">
        <v>448</v>
      </c>
      <c r="D6655" s="11" t="s">
        <v>662</v>
      </c>
      <c r="E6655" s="11">
        <v>6804007</v>
      </c>
      <c r="F6655" s="15">
        <f>IF(ISBLANK($D6655),"",IF(ISBLANK($E6655),VLOOKUP($D6655,$J:$K,2,FALSE),VLOOKUP($E6655,'Daycare Packages'!$A:$G,7,FALSE)))</f>
        <v>27</v>
      </c>
      <c r="G6655" s="15"/>
      <c r="H6655" s="15">
        <f t="shared" si="230"/>
        <v>27</v>
      </c>
      <c r="I6655" s="198">
        <f t="shared" si="229"/>
        <v>6</v>
      </c>
    </row>
    <row r="6656" spans="1:9" x14ac:dyDescent="0.3">
      <c r="A6656" s="10">
        <v>43621</v>
      </c>
      <c r="B6656" s="11" t="s">
        <v>371</v>
      </c>
      <c r="C6656" s="11" t="s">
        <v>642</v>
      </c>
      <c r="D6656" s="11" t="s">
        <v>662</v>
      </c>
      <c r="E6656" s="11">
        <v>6880279</v>
      </c>
      <c r="F6656" s="15">
        <f>IF(ISBLANK($D6656),"",IF(ISBLANK($E6656),VLOOKUP($D6656,$J:$K,2,FALSE),VLOOKUP($E6656,'Daycare Packages'!$A:$G,7,FALSE)))</f>
        <v>27</v>
      </c>
      <c r="G6656" s="15"/>
      <c r="H6656" s="15">
        <f t="shared" si="230"/>
        <v>27</v>
      </c>
      <c r="I6656" s="198">
        <f t="shared" si="229"/>
        <v>6</v>
      </c>
    </row>
    <row r="6657" spans="1:9" x14ac:dyDescent="0.3">
      <c r="A6657" s="10">
        <v>43621</v>
      </c>
      <c r="B6657" s="11" t="s">
        <v>136</v>
      </c>
      <c r="C6657" s="11" t="s">
        <v>650</v>
      </c>
      <c r="D6657" s="11" t="s">
        <v>662</v>
      </c>
      <c r="E6657" s="11">
        <v>6842833</v>
      </c>
      <c r="F6657" s="15">
        <f>IF(ISBLANK($D6657),"",IF(ISBLANK($E6657),VLOOKUP($D6657,$J:$K,2,FALSE),VLOOKUP($E6657,'Daycare Packages'!$A:$G,7,FALSE)))</f>
        <v>26</v>
      </c>
      <c r="G6657" s="15"/>
      <c r="H6657" s="15">
        <f t="shared" si="230"/>
        <v>26</v>
      </c>
      <c r="I6657" s="198">
        <f t="shared" si="229"/>
        <v>6</v>
      </c>
    </row>
    <row r="6658" spans="1:9" x14ac:dyDescent="0.3">
      <c r="A6658" s="10">
        <v>43621</v>
      </c>
      <c r="B6658" s="11" t="s">
        <v>1140</v>
      </c>
      <c r="C6658" s="11" t="s">
        <v>488</v>
      </c>
      <c r="D6658" s="11" t="s">
        <v>662</v>
      </c>
      <c r="F6658" s="15">
        <f>IF(ISBLANK($D6658),"",IF(ISBLANK($E6658),VLOOKUP($D6658,$J:$K,2,FALSE),VLOOKUP($E6658,'Daycare Packages'!$A:$G,7,FALSE)))</f>
        <v>30</v>
      </c>
      <c r="G6658" s="15"/>
      <c r="H6658" s="15">
        <f t="shared" si="230"/>
        <v>30</v>
      </c>
      <c r="I6658" s="198">
        <f t="shared" si="229"/>
        <v>6</v>
      </c>
    </row>
    <row r="6659" spans="1:9" x14ac:dyDescent="0.3">
      <c r="A6659" s="10">
        <v>43621</v>
      </c>
      <c r="B6659" s="11" t="s">
        <v>1602</v>
      </c>
      <c r="C6659" s="11" t="s">
        <v>1625</v>
      </c>
      <c r="D6659" s="11" t="s">
        <v>662</v>
      </c>
      <c r="F6659" s="15">
        <f>IF(ISBLANK($D6659),"",IF(ISBLANK($E6659),VLOOKUP($D6659,$J:$K,2,FALSE),VLOOKUP($E6659,'Daycare Packages'!$A:$G,7,FALSE)))</f>
        <v>30</v>
      </c>
      <c r="G6659" s="15"/>
      <c r="H6659" s="15">
        <f t="shared" si="230"/>
        <v>30</v>
      </c>
      <c r="I6659" s="198">
        <f t="shared" ref="I6659:I6722" si="231">IF(A6659="",0,MONTH(A6659))</f>
        <v>6</v>
      </c>
    </row>
    <row r="6660" spans="1:9" x14ac:dyDescent="0.3">
      <c r="A6660" s="10">
        <v>43621</v>
      </c>
      <c r="B6660" s="11" t="s">
        <v>1602</v>
      </c>
      <c r="C6660" s="11" t="s">
        <v>1603</v>
      </c>
      <c r="D6660" s="11" t="s">
        <v>662</v>
      </c>
      <c r="F6660" s="15">
        <f>IF(ISBLANK($D6660),"",IF(ISBLANK($E6660),VLOOKUP($D6660,$J:$K,2,FALSE),VLOOKUP($E6660,'Daycare Packages'!$A:$G,7,FALSE)))</f>
        <v>30</v>
      </c>
      <c r="G6660" s="15"/>
      <c r="H6660" s="15">
        <f t="shared" si="230"/>
        <v>30</v>
      </c>
      <c r="I6660" s="198">
        <f t="shared" si="231"/>
        <v>6</v>
      </c>
    </row>
    <row r="6661" spans="1:9" x14ac:dyDescent="0.3">
      <c r="A6661" s="10">
        <v>43621</v>
      </c>
      <c r="B6661" s="11" t="s">
        <v>225</v>
      </c>
      <c r="C6661" s="11" t="s">
        <v>719</v>
      </c>
      <c r="D6661" s="11" t="s">
        <v>662</v>
      </c>
      <c r="E6661" s="11">
        <v>6746411</v>
      </c>
      <c r="F6661" s="15">
        <f>IF(ISBLANK($D6661),"",IF(ISBLANK($E6661),VLOOKUP($D6661,$J:$K,2,FALSE),VLOOKUP($E6661,'Daycare Packages'!$A:$G,7,FALSE)))</f>
        <v>25</v>
      </c>
      <c r="G6661" s="15"/>
      <c r="H6661" s="15">
        <f t="shared" si="230"/>
        <v>25</v>
      </c>
      <c r="I6661" s="198">
        <f t="shared" si="231"/>
        <v>6</v>
      </c>
    </row>
    <row r="6662" spans="1:9" x14ac:dyDescent="0.3">
      <c r="A6662" s="10">
        <v>43621</v>
      </c>
      <c r="B6662" s="11" t="s">
        <v>703</v>
      </c>
      <c r="C6662" s="11" t="s">
        <v>704</v>
      </c>
      <c r="D6662" s="11" t="s">
        <v>662</v>
      </c>
      <c r="F6662" s="15">
        <f>IF(ISBLANK($D6662),"",IF(ISBLANK($E6662),VLOOKUP($D6662,$J:$K,2,FALSE),VLOOKUP($E6662,'Daycare Packages'!$A:$G,7,FALSE)))</f>
        <v>30</v>
      </c>
      <c r="G6662" s="15"/>
      <c r="H6662" s="15">
        <f t="shared" si="230"/>
        <v>30</v>
      </c>
      <c r="I6662" s="198">
        <f t="shared" si="231"/>
        <v>6</v>
      </c>
    </row>
    <row r="6663" spans="1:9" x14ac:dyDescent="0.3">
      <c r="A6663" s="10">
        <v>43621</v>
      </c>
      <c r="B6663" s="11" t="s">
        <v>843</v>
      </c>
      <c r="C6663" s="11" t="s">
        <v>844</v>
      </c>
      <c r="D6663" s="11" t="s">
        <v>662</v>
      </c>
      <c r="E6663" s="11">
        <v>6846368</v>
      </c>
      <c r="F6663" s="15">
        <f>IF(ISBLANK($D6663),"",IF(ISBLANK($E6663),VLOOKUP($D6663,$J:$K,2,FALSE),VLOOKUP($E6663,'Daycare Packages'!$A:$G,7,FALSE)))</f>
        <v>23</v>
      </c>
      <c r="G6663" s="15"/>
      <c r="H6663" s="15">
        <f t="shared" si="230"/>
        <v>23</v>
      </c>
      <c r="I6663" s="198">
        <f t="shared" si="231"/>
        <v>6</v>
      </c>
    </row>
    <row r="6664" spans="1:9" x14ac:dyDescent="0.3">
      <c r="A6664" s="10">
        <v>43621</v>
      </c>
      <c r="B6664" s="11" t="s">
        <v>144</v>
      </c>
      <c r="C6664" s="11" t="s">
        <v>795</v>
      </c>
      <c r="D6664" s="11" t="s">
        <v>662</v>
      </c>
      <c r="E6664" s="11">
        <v>6735926</v>
      </c>
      <c r="F6664" s="15">
        <f>IF(ISBLANK($D6664),"",IF(ISBLANK($E6664),VLOOKUP($D6664,$J:$K,2,FALSE),VLOOKUP($E6664,'Daycare Packages'!$A:$G,7,FALSE)))</f>
        <v>25</v>
      </c>
      <c r="G6664" s="15"/>
      <c r="H6664" s="15">
        <f t="shared" si="230"/>
        <v>25</v>
      </c>
      <c r="I6664" s="198">
        <f t="shared" si="231"/>
        <v>6</v>
      </c>
    </row>
    <row r="6665" spans="1:9" x14ac:dyDescent="0.3">
      <c r="A6665" s="10">
        <v>43621</v>
      </c>
      <c r="B6665" s="11" t="s">
        <v>207</v>
      </c>
      <c r="C6665" s="11" t="s">
        <v>229</v>
      </c>
      <c r="D6665" s="11" t="s">
        <v>662</v>
      </c>
      <c r="E6665" s="11">
        <v>6733314</v>
      </c>
      <c r="F6665" s="15">
        <f>IF(ISBLANK($D6665),"",IF(ISBLANK($E6665),VLOOKUP($D6665,$J:$K,2,FALSE),VLOOKUP($E6665,'Daycare Packages'!$A:$G,7,FALSE)))</f>
        <v>22</v>
      </c>
      <c r="G6665" s="15"/>
      <c r="H6665" s="15">
        <f t="shared" si="230"/>
        <v>22</v>
      </c>
      <c r="I6665" s="198">
        <f t="shared" si="231"/>
        <v>6</v>
      </c>
    </row>
    <row r="6666" spans="1:9" x14ac:dyDescent="0.3">
      <c r="A6666" s="10">
        <v>43621</v>
      </c>
      <c r="B6666" s="11" t="s">
        <v>220</v>
      </c>
      <c r="C6666" s="11" t="s">
        <v>548</v>
      </c>
      <c r="D6666" s="11" t="s">
        <v>662</v>
      </c>
      <c r="E6666" s="11">
        <v>6739601</v>
      </c>
      <c r="F6666" s="15">
        <f>IF(ISBLANK($D6666),"",IF(ISBLANK($E6666),VLOOKUP($D6666,$J:$K,2,FALSE),VLOOKUP($E6666,'Daycare Packages'!$A:$G,7,FALSE)))</f>
        <v>26</v>
      </c>
      <c r="G6666" s="15"/>
      <c r="H6666" s="15">
        <f t="shared" si="230"/>
        <v>26</v>
      </c>
      <c r="I6666" s="198">
        <f t="shared" si="231"/>
        <v>6</v>
      </c>
    </row>
    <row r="6667" spans="1:9" x14ac:dyDescent="0.3">
      <c r="A6667" s="10">
        <v>43621</v>
      </c>
      <c r="B6667" s="11" t="s">
        <v>230</v>
      </c>
      <c r="C6667" s="11" t="s">
        <v>493</v>
      </c>
      <c r="D6667" s="11" t="s">
        <v>662</v>
      </c>
      <c r="E6667" s="11">
        <v>6876304</v>
      </c>
      <c r="F6667" s="15">
        <f>IF(ISBLANK($D6667),"",IF(ISBLANK($E6667),VLOOKUP($D6667,$J:$K,2,FALSE),VLOOKUP($E6667,'Daycare Packages'!$A:$G,7,FALSE)))</f>
        <v>27</v>
      </c>
      <c r="G6667" s="15"/>
      <c r="H6667" s="15">
        <f t="shared" si="230"/>
        <v>27</v>
      </c>
      <c r="I6667" s="198">
        <f t="shared" si="231"/>
        <v>6</v>
      </c>
    </row>
    <row r="6668" spans="1:9" x14ac:dyDescent="0.3">
      <c r="A6668" s="10">
        <v>43621</v>
      </c>
      <c r="B6668" s="11" t="s">
        <v>188</v>
      </c>
      <c r="C6668" s="11" t="s">
        <v>911</v>
      </c>
      <c r="D6668" s="11" t="s">
        <v>662</v>
      </c>
      <c r="E6668" s="11">
        <v>6725232</v>
      </c>
      <c r="F6668" s="15">
        <f>IF(ISBLANK($D6668),"",IF(ISBLANK($E6668),VLOOKUP($D6668,$J:$K,2,FALSE),VLOOKUP($E6668,'Daycare Packages'!$A:$G,7,FALSE)))</f>
        <v>25</v>
      </c>
      <c r="G6668" s="15"/>
      <c r="H6668" s="15">
        <f t="shared" ref="H6668:H6706" si="232">IF(ISBLANK(D6668),"",SUM(F6668:G6668))</f>
        <v>25</v>
      </c>
      <c r="I6668" s="198">
        <f t="shared" si="231"/>
        <v>6</v>
      </c>
    </row>
    <row r="6669" spans="1:9" x14ac:dyDescent="0.3">
      <c r="A6669" s="10">
        <v>43621</v>
      </c>
      <c r="B6669" s="11" t="s">
        <v>82</v>
      </c>
      <c r="C6669" s="11" t="s">
        <v>696</v>
      </c>
      <c r="D6669" s="11" t="s">
        <v>662</v>
      </c>
      <c r="E6669" s="11">
        <v>6717674</v>
      </c>
      <c r="F6669" s="15">
        <f>IF(ISBLANK($D6669),"",IF(ISBLANK($E6669),VLOOKUP($D6669,$J:$K,2,FALSE),VLOOKUP($E6669,'Daycare Packages'!$A:$G,7,FALSE)))</f>
        <v>22</v>
      </c>
      <c r="G6669" s="15"/>
      <c r="H6669" s="15">
        <f t="shared" si="232"/>
        <v>22</v>
      </c>
      <c r="I6669" s="198">
        <f t="shared" si="231"/>
        <v>6</v>
      </c>
    </row>
    <row r="6670" spans="1:9" x14ac:dyDescent="0.3">
      <c r="A6670" s="10">
        <v>43621</v>
      </c>
      <c r="B6670" s="11" t="s">
        <v>82</v>
      </c>
      <c r="C6670" s="11" t="s">
        <v>695</v>
      </c>
      <c r="D6670" s="11" t="s">
        <v>662</v>
      </c>
      <c r="E6670" s="11">
        <v>6717674</v>
      </c>
      <c r="F6670" s="15">
        <f>IF(ISBLANK($D6670),"",IF(ISBLANK($E6670),VLOOKUP($D6670,$J:$K,2,FALSE),VLOOKUP($E6670,'Daycare Packages'!$A:$G,7,FALSE)))</f>
        <v>22</v>
      </c>
      <c r="G6670" s="15"/>
      <c r="H6670" s="15">
        <f t="shared" si="232"/>
        <v>22</v>
      </c>
      <c r="I6670" s="198">
        <f t="shared" si="231"/>
        <v>6</v>
      </c>
    </row>
    <row r="6671" spans="1:9" x14ac:dyDescent="0.3">
      <c r="A6671" s="10">
        <v>43621</v>
      </c>
      <c r="B6671" s="11" t="s">
        <v>716</v>
      </c>
      <c r="C6671" s="11" t="s">
        <v>717</v>
      </c>
      <c r="D6671" s="11" t="s">
        <v>662</v>
      </c>
      <c r="F6671" s="15">
        <f>IF(ISBLANK($D6671),"",IF(ISBLANK($E6671),VLOOKUP($D6671,$J:$K,2,FALSE),VLOOKUP($E6671,'Daycare Packages'!$A:$G,7,FALSE)))</f>
        <v>30</v>
      </c>
      <c r="G6671" s="15"/>
      <c r="H6671" s="15">
        <f t="shared" si="232"/>
        <v>30</v>
      </c>
      <c r="I6671" s="198">
        <f t="shared" si="231"/>
        <v>6</v>
      </c>
    </row>
    <row r="6672" spans="1:9" x14ac:dyDescent="0.3">
      <c r="A6672" s="10">
        <v>43621</v>
      </c>
      <c r="B6672" s="11" t="s">
        <v>869</v>
      </c>
      <c r="C6672" s="11" t="s">
        <v>870</v>
      </c>
      <c r="D6672" s="11" t="s">
        <v>662</v>
      </c>
      <c r="F6672" s="15">
        <f>IF(ISBLANK($D6672),"",IF(ISBLANK($E6672),VLOOKUP($D6672,$J:$K,2,FALSE),VLOOKUP($E6672,'Daycare Packages'!$A:$G,7,FALSE)))</f>
        <v>30</v>
      </c>
      <c r="G6672" s="15"/>
      <c r="H6672" s="15">
        <f t="shared" si="232"/>
        <v>30</v>
      </c>
      <c r="I6672" s="198">
        <f t="shared" si="231"/>
        <v>6</v>
      </c>
    </row>
    <row r="6673" spans="1:9" x14ac:dyDescent="0.3">
      <c r="A6673" s="10">
        <v>43621</v>
      </c>
      <c r="B6673" s="11" t="s">
        <v>182</v>
      </c>
      <c r="C6673" s="11" t="s">
        <v>685</v>
      </c>
      <c r="D6673" s="11" t="s">
        <v>662</v>
      </c>
      <c r="E6673" s="11">
        <v>6871713</v>
      </c>
      <c r="F6673" s="15">
        <f>IF(ISBLANK($D6673),"",IF(ISBLANK($E6673),VLOOKUP($D6673,$J:$K,2,FALSE),VLOOKUP($E6673,'Daycare Packages'!$A:$G,7,FALSE)))</f>
        <v>20.7</v>
      </c>
      <c r="G6673" s="15"/>
      <c r="H6673" s="15">
        <f t="shared" si="232"/>
        <v>20.7</v>
      </c>
      <c r="I6673" s="198">
        <f t="shared" si="231"/>
        <v>6</v>
      </c>
    </row>
    <row r="6674" spans="1:9" x14ac:dyDescent="0.3">
      <c r="A6674" s="10">
        <v>43621</v>
      </c>
      <c r="B6674" s="11" t="s">
        <v>663</v>
      </c>
      <c r="C6674" s="11" t="s">
        <v>665</v>
      </c>
      <c r="D6674" s="11" t="s">
        <v>659</v>
      </c>
      <c r="F6674" s="15">
        <f>IF(ISBLANK($D6674),"",IF(ISBLANK($E6674),VLOOKUP($D6674,$J:$K,2,FALSE),VLOOKUP($E6674,'Daycare Packages'!$A:$G,7,FALSE)))</f>
        <v>20</v>
      </c>
      <c r="G6674" s="15"/>
      <c r="H6674" s="15">
        <f t="shared" si="232"/>
        <v>20</v>
      </c>
      <c r="I6674" s="198">
        <f t="shared" si="231"/>
        <v>6</v>
      </c>
    </row>
    <row r="6675" spans="1:9" x14ac:dyDescent="0.3">
      <c r="A6675" s="10">
        <v>43621</v>
      </c>
      <c r="B6675" s="11" t="s">
        <v>663</v>
      </c>
      <c r="C6675" s="11" t="s">
        <v>664</v>
      </c>
      <c r="D6675" s="11" t="s">
        <v>659</v>
      </c>
      <c r="F6675" s="15">
        <f>IF(ISBLANK($D6675),"",IF(ISBLANK($E6675),VLOOKUP($D6675,$J:$K,2,FALSE),VLOOKUP($E6675,'Daycare Packages'!$A:$G,7,FALSE)))</f>
        <v>20</v>
      </c>
      <c r="G6675" s="15"/>
      <c r="H6675" s="15">
        <f t="shared" si="232"/>
        <v>20</v>
      </c>
      <c r="I6675" s="198">
        <f t="shared" si="231"/>
        <v>6</v>
      </c>
    </row>
    <row r="6676" spans="1:9" x14ac:dyDescent="0.3">
      <c r="A6676" s="55">
        <v>43621</v>
      </c>
      <c r="B6676" s="56" t="s">
        <v>760</v>
      </c>
      <c r="C6676" s="56" t="s">
        <v>761</v>
      </c>
      <c r="D6676" s="56" t="s">
        <v>662</v>
      </c>
      <c r="E6676" s="56"/>
      <c r="F6676" s="59">
        <f>IF(ISBLANK($D6676),"",IF(ISBLANK($E6676),VLOOKUP($D6676,$J:$K,2,FALSE),VLOOKUP($E6676,'Daycare Packages'!$A:$G,7,FALSE)))</f>
        <v>30</v>
      </c>
      <c r="G6676" s="59"/>
      <c r="H6676" s="59">
        <f t="shared" si="232"/>
        <v>30</v>
      </c>
      <c r="I6676" s="198">
        <f t="shared" si="231"/>
        <v>6</v>
      </c>
    </row>
    <row r="6677" spans="1:9" x14ac:dyDescent="0.3">
      <c r="A6677" s="10">
        <v>43622</v>
      </c>
      <c r="B6677" s="11" t="s">
        <v>1628</v>
      </c>
      <c r="C6677" s="11" t="s">
        <v>1629</v>
      </c>
      <c r="D6677" s="11" t="s">
        <v>671</v>
      </c>
      <c r="F6677" s="15">
        <f>IF(ISBLANK($D6677),"",IF(ISBLANK($E6677),VLOOKUP($D6677,$J:$K,2,FALSE),VLOOKUP($E6677,'Daycare Packages'!$A:$G,7,FALSE)))</f>
        <v>0</v>
      </c>
      <c r="G6677" s="15"/>
      <c r="H6677" s="15">
        <f t="shared" si="232"/>
        <v>0</v>
      </c>
      <c r="I6677" s="198">
        <f t="shared" si="231"/>
        <v>6</v>
      </c>
    </row>
    <row r="6678" spans="1:9" x14ac:dyDescent="0.3">
      <c r="A6678" s="10">
        <v>43622</v>
      </c>
      <c r="B6678" s="11" t="s">
        <v>724</v>
      </c>
      <c r="C6678" s="11" t="s">
        <v>725</v>
      </c>
      <c r="D6678" s="11" t="s">
        <v>659</v>
      </c>
      <c r="F6678" s="15">
        <f>IF(ISBLANK($D6678),"",IF(ISBLANK($E6678),VLOOKUP($D6678,$J:$K,2,FALSE),VLOOKUP($E6678,'Daycare Packages'!$A:$G,7,FALSE)))</f>
        <v>20</v>
      </c>
      <c r="G6678" s="15"/>
      <c r="H6678" s="15">
        <f t="shared" si="232"/>
        <v>20</v>
      </c>
      <c r="I6678" s="198">
        <f t="shared" si="231"/>
        <v>6</v>
      </c>
    </row>
    <row r="6679" spans="1:9" x14ac:dyDescent="0.3">
      <c r="A6679" s="10">
        <v>43622</v>
      </c>
      <c r="B6679" s="11" t="s">
        <v>1000</v>
      </c>
      <c r="C6679" s="11" t="s">
        <v>1001</v>
      </c>
      <c r="D6679" s="11" t="s">
        <v>659</v>
      </c>
      <c r="F6679" s="15">
        <f>IF(ISBLANK($D6679),"",IF(ISBLANK($E6679),VLOOKUP($D6679,$J:$K,2,FALSE),VLOOKUP($E6679,'Daycare Packages'!$A:$G,7,FALSE)))</f>
        <v>20</v>
      </c>
      <c r="G6679" s="15"/>
      <c r="H6679" s="15">
        <f t="shared" si="232"/>
        <v>20</v>
      </c>
      <c r="I6679" s="198">
        <f t="shared" si="231"/>
        <v>6</v>
      </c>
    </row>
    <row r="6680" spans="1:9" x14ac:dyDescent="0.3">
      <c r="A6680" s="10">
        <v>43622</v>
      </c>
      <c r="B6680" s="11" t="s">
        <v>152</v>
      </c>
      <c r="C6680" s="11" t="s">
        <v>679</v>
      </c>
      <c r="D6680" s="11" t="s">
        <v>662</v>
      </c>
      <c r="E6680" s="11">
        <v>6804823</v>
      </c>
      <c r="F6680" s="15">
        <f>IF(ISBLANK($D6680),"",IF(ISBLANK($E6680),VLOOKUP($D6680,$J:$K,2,FALSE),VLOOKUP($E6680,'Daycare Packages'!$A:$G,7,FALSE)))</f>
        <v>23</v>
      </c>
      <c r="G6680" s="15"/>
      <c r="H6680" s="15">
        <f t="shared" si="232"/>
        <v>23</v>
      </c>
      <c r="I6680" s="198">
        <f t="shared" si="231"/>
        <v>6</v>
      </c>
    </row>
    <row r="6681" spans="1:9" x14ac:dyDescent="0.3">
      <c r="A6681" s="10">
        <v>43622</v>
      </c>
      <c r="B6681" s="11" t="s">
        <v>749</v>
      </c>
      <c r="C6681" s="11" t="s">
        <v>750</v>
      </c>
      <c r="D6681" s="11" t="s">
        <v>659</v>
      </c>
      <c r="F6681" s="15">
        <f>IF(ISBLANK($D6681),"",IF(ISBLANK($E6681),VLOOKUP($D6681,$J:$K,2,FALSE),VLOOKUP($E6681,'Daycare Packages'!$A:$G,7,FALSE)))</f>
        <v>20</v>
      </c>
      <c r="G6681" s="15"/>
      <c r="H6681" s="15">
        <f t="shared" si="232"/>
        <v>20</v>
      </c>
      <c r="I6681" s="198">
        <f t="shared" si="231"/>
        <v>6</v>
      </c>
    </row>
    <row r="6682" spans="1:9" x14ac:dyDescent="0.3">
      <c r="A6682" s="10">
        <v>43622</v>
      </c>
      <c r="B6682" s="11" t="s">
        <v>1221</v>
      </c>
      <c r="C6682" s="11" t="s">
        <v>1242</v>
      </c>
      <c r="D6682" s="11" t="s">
        <v>662</v>
      </c>
      <c r="E6682" s="11">
        <v>6861908</v>
      </c>
      <c r="F6682" s="15">
        <f>IF(ISBLANK($D6682),"",IF(ISBLANK($E6682),VLOOKUP($D6682,$J:$K,2,FALSE),VLOOKUP($E6682,'Daycare Packages'!$A:$G,7,FALSE)))</f>
        <v>25</v>
      </c>
      <c r="G6682" s="15"/>
      <c r="H6682" s="15">
        <f t="shared" si="232"/>
        <v>25</v>
      </c>
      <c r="I6682" s="198">
        <f t="shared" si="231"/>
        <v>6</v>
      </c>
    </row>
    <row r="6683" spans="1:9" x14ac:dyDescent="0.3">
      <c r="A6683" s="10">
        <v>43622</v>
      </c>
      <c r="B6683" s="11" t="s">
        <v>1521</v>
      </c>
      <c r="C6683" s="11" t="s">
        <v>1630</v>
      </c>
      <c r="D6683" s="11" t="s">
        <v>662</v>
      </c>
      <c r="F6683" s="15">
        <f>IF(ISBLANK($D6683),"",IF(ISBLANK($E6683),VLOOKUP($D6683,$J:$K,2,FALSE),VLOOKUP($E6683,'Daycare Packages'!$A:$G,7,FALSE)))</f>
        <v>30</v>
      </c>
      <c r="G6683" s="15"/>
      <c r="H6683" s="15">
        <f t="shared" si="232"/>
        <v>30</v>
      </c>
      <c r="I6683" s="198">
        <f t="shared" si="231"/>
        <v>6</v>
      </c>
    </row>
    <row r="6684" spans="1:9" x14ac:dyDescent="0.3">
      <c r="A6684" s="10">
        <v>43622</v>
      </c>
      <c r="B6684" s="11" t="s">
        <v>145</v>
      </c>
      <c r="C6684" s="11" t="s">
        <v>811</v>
      </c>
      <c r="D6684" s="11" t="s">
        <v>662</v>
      </c>
      <c r="E6684" s="11">
        <v>6849358</v>
      </c>
      <c r="F6684" s="15">
        <f>IF(ISBLANK($D6684),"",IF(ISBLANK($E6684),VLOOKUP($D6684,$J:$K,2,FALSE),VLOOKUP($E6684,'Daycare Packages'!$A:$G,7,FALSE)))</f>
        <v>27</v>
      </c>
      <c r="G6684" s="15"/>
      <c r="H6684" s="15">
        <f t="shared" si="232"/>
        <v>27</v>
      </c>
      <c r="I6684" s="198">
        <f t="shared" si="231"/>
        <v>6</v>
      </c>
    </row>
    <row r="6685" spans="1:9" x14ac:dyDescent="0.3">
      <c r="A6685" s="10">
        <v>43622</v>
      </c>
      <c r="B6685" s="11" t="s">
        <v>1317</v>
      </c>
      <c r="C6685" s="11" t="s">
        <v>633</v>
      </c>
      <c r="D6685" s="11" t="s">
        <v>662</v>
      </c>
      <c r="E6685" s="11">
        <v>6837059</v>
      </c>
      <c r="F6685" s="15">
        <f>IF(ISBLANK($D6685),"",IF(ISBLANK($E6685),VLOOKUP($D6685,$J:$K,2,FALSE),VLOOKUP($E6685,'Daycare Packages'!$A:$G,7,FALSE)))</f>
        <v>25</v>
      </c>
      <c r="G6685" s="15"/>
      <c r="H6685" s="15">
        <f t="shared" si="232"/>
        <v>25</v>
      </c>
      <c r="I6685" s="198">
        <f t="shared" si="231"/>
        <v>6</v>
      </c>
    </row>
    <row r="6686" spans="1:9" x14ac:dyDescent="0.3">
      <c r="A6686" s="10">
        <v>43622</v>
      </c>
      <c r="B6686" s="11" t="s">
        <v>751</v>
      </c>
      <c r="C6686" s="11" t="s">
        <v>752</v>
      </c>
      <c r="D6686" s="11" t="s">
        <v>662</v>
      </c>
      <c r="F6686" s="15">
        <f>IF(ISBLANK($D6686),"",IF(ISBLANK($E6686),VLOOKUP($D6686,$J:$K,2,FALSE),VLOOKUP($E6686,'Daycare Packages'!$A:$G,7,FALSE)))</f>
        <v>30</v>
      </c>
      <c r="G6686" s="15"/>
      <c r="H6686" s="15">
        <f t="shared" si="232"/>
        <v>30</v>
      </c>
      <c r="I6686" s="198">
        <f t="shared" si="231"/>
        <v>6</v>
      </c>
    </row>
    <row r="6687" spans="1:9" x14ac:dyDescent="0.3">
      <c r="A6687" s="10">
        <v>43622</v>
      </c>
      <c r="B6687" s="11" t="s">
        <v>318</v>
      </c>
      <c r="C6687" s="11" t="s">
        <v>723</v>
      </c>
      <c r="D6687" s="11" t="s">
        <v>662</v>
      </c>
      <c r="F6687" s="15">
        <f>IF(ISBLANK($D6687),"",IF(ISBLANK($E6687),VLOOKUP($D6687,$J:$K,2,FALSE),VLOOKUP($E6687,'Daycare Packages'!$A:$G,7,FALSE)))</f>
        <v>30</v>
      </c>
      <c r="G6687" s="15"/>
      <c r="H6687" s="15">
        <f t="shared" si="232"/>
        <v>30</v>
      </c>
      <c r="I6687" s="198">
        <f t="shared" si="231"/>
        <v>6</v>
      </c>
    </row>
    <row r="6688" spans="1:9" x14ac:dyDescent="0.3">
      <c r="A6688" s="10">
        <v>43622</v>
      </c>
      <c r="B6688" s="11" t="s">
        <v>942</v>
      </c>
      <c r="C6688" s="11" t="s">
        <v>587</v>
      </c>
      <c r="D6688" s="11" t="s">
        <v>662</v>
      </c>
      <c r="E6688" s="11">
        <v>6805887</v>
      </c>
      <c r="F6688" s="15">
        <f>IF(ISBLANK($D6688),"",IF(ISBLANK($E6688),VLOOKUP($D6688,$J:$K,2,FALSE),VLOOKUP($E6688,'Daycare Packages'!$A:$G,7,FALSE)))</f>
        <v>25</v>
      </c>
      <c r="G6688" s="15"/>
      <c r="H6688" s="15">
        <f t="shared" si="232"/>
        <v>25</v>
      </c>
      <c r="I6688" s="198">
        <f t="shared" si="231"/>
        <v>6</v>
      </c>
    </row>
    <row r="6689" spans="1:9" x14ac:dyDescent="0.3">
      <c r="A6689" s="10">
        <v>43622</v>
      </c>
      <c r="B6689" s="11" t="s">
        <v>1298</v>
      </c>
      <c r="C6689" s="11" t="s">
        <v>764</v>
      </c>
      <c r="D6689" s="11" t="s">
        <v>662</v>
      </c>
      <c r="F6689" s="15">
        <f>IF(ISBLANK($D6689),"",IF(ISBLANK($E6689),VLOOKUP($D6689,$J:$K,2,FALSE),VLOOKUP($E6689,'Daycare Packages'!$A:$G,7,FALSE)))</f>
        <v>30</v>
      </c>
      <c r="G6689" s="15"/>
      <c r="H6689" s="15">
        <f t="shared" si="232"/>
        <v>30</v>
      </c>
      <c r="I6689" s="198">
        <f t="shared" si="231"/>
        <v>6</v>
      </c>
    </row>
    <row r="6690" spans="1:9" x14ac:dyDescent="0.3">
      <c r="A6690" s="10">
        <v>43622</v>
      </c>
      <c r="B6690" s="11" t="s">
        <v>1435</v>
      </c>
      <c r="C6690" s="11" t="s">
        <v>1631</v>
      </c>
      <c r="D6690" s="11" t="s">
        <v>662</v>
      </c>
      <c r="E6690" s="11">
        <v>6869705</v>
      </c>
      <c r="F6690" s="15">
        <f>IF(ISBLANK($D6690),"",IF(ISBLANK($E6690),VLOOKUP($D6690,$J:$K,2,FALSE),VLOOKUP($E6690,'Daycare Packages'!$A:$G,7,FALSE)))</f>
        <v>27</v>
      </c>
      <c r="G6690" s="15"/>
      <c r="H6690" s="15">
        <f t="shared" si="232"/>
        <v>27</v>
      </c>
      <c r="I6690" s="198">
        <f t="shared" si="231"/>
        <v>6</v>
      </c>
    </row>
    <row r="6691" spans="1:9" x14ac:dyDescent="0.3">
      <c r="A6691" s="10">
        <v>43622</v>
      </c>
      <c r="B6691" s="11" t="s">
        <v>936</v>
      </c>
      <c r="C6691" s="11" t="s">
        <v>937</v>
      </c>
      <c r="D6691" s="11" t="s">
        <v>662</v>
      </c>
      <c r="F6691" s="15">
        <f>IF(ISBLANK($D6691),"",IF(ISBLANK($E6691),VLOOKUP($D6691,$J:$K,2,FALSE),VLOOKUP($E6691,'Daycare Packages'!$A:$G,7,FALSE)))</f>
        <v>30</v>
      </c>
      <c r="G6691" s="15"/>
      <c r="H6691" s="15">
        <f t="shared" si="232"/>
        <v>30</v>
      </c>
      <c r="I6691" s="198">
        <f t="shared" si="231"/>
        <v>6</v>
      </c>
    </row>
    <row r="6692" spans="1:9" x14ac:dyDescent="0.3">
      <c r="A6692" s="10">
        <v>43622</v>
      </c>
      <c r="B6692" s="11" t="s">
        <v>1470</v>
      </c>
      <c r="C6692" s="11" t="s">
        <v>1498</v>
      </c>
      <c r="D6692" s="11" t="s">
        <v>659</v>
      </c>
      <c r="F6692" s="15">
        <f>IF(ISBLANK($D6692),"",IF(ISBLANK($E6692),VLOOKUP($D6692,$J:$K,2,FALSE),VLOOKUP($E6692,'Daycare Packages'!$A:$G,7,FALSE)))</f>
        <v>20</v>
      </c>
      <c r="G6692" s="15"/>
      <c r="H6692" s="15">
        <f t="shared" si="232"/>
        <v>20</v>
      </c>
      <c r="I6692" s="198">
        <f t="shared" si="231"/>
        <v>6</v>
      </c>
    </row>
    <row r="6693" spans="1:9" x14ac:dyDescent="0.3">
      <c r="A6693" s="10">
        <v>43622</v>
      </c>
      <c r="B6693" s="11" t="s">
        <v>1470</v>
      </c>
      <c r="C6693" s="11" t="s">
        <v>487</v>
      </c>
      <c r="D6693" s="11" t="s">
        <v>659</v>
      </c>
      <c r="F6693" s="15">
        <f>IF(ISBLANK($D6693),"",IF(ISBLANK($E6693),VLOOKUP($D6693,$J:$K,2,FALSE),VLOOKUP($E6693,'Daycare Packages'!$A:$G,7,FALSE)))</f>
        <v>20</v>
      </c>
      <c r="G6693" s="15"/>
      <c r="H6693" s="15">
        <f t="shared" si="232"/>
        <v>20</v>
      </c>
      <c r="I6693" s="198">
        <f t="shared" si="231"/>
        <v>6</v>
      </c>
    </row>
    <row r="6694" spans="1:9" x14ac:dyDescent="0.3">
      <c r="A6694" s="10">
        <v>43622</v>
      </c>
      <c r="B6694" s="11" t="s">
        <v>204</v>
      </c>
      <c r="C6694" s="11" t="s">
        <v>949</v>
      </c>
      <c r="D6694" s="11" t="s">
        <v>662</v>
      </c>
      <c r="E6694" s="11">
        <v>6847355</v>
      </c>
      <c r="F6694" s="15">
        <f>IF(ISBLANK($D6694),"",IF(ISBLANK($E6694),VLOOKUP($D6694,$J:$K,2,FALSE),VLOOKUP($E6694,'Daycare Packages'!$A:$G,7,FALSE)))</f>
        <v>25</v>
      </c>
      <c r="G6694" s="15"/>
      <c r="H6694" s="15">
        <f t="shared" si="232"/>
        <v>25</v>
      </c>
      <c r="I6694" s="198">
        <f t="shared" si="231"/>
        <v>6</v>
      </c>
    </row>
    <row r="6695" spans="1:9" x14ac:dyDescent="0.3">
      <c r="A6695" s="10">
        <v>43622</v>
      </c>
      <c r="B6695" s="11" t="s">
        <v>204</v>
      </c>
      <c r="C6695" s="11" t="s">
        <v>774</v>
      </c>
      <c r="D6695" s="11" t="s">
        <v>662</v>
      </c>
      <c r="E6695" s="11">
        <v>6847355</v>
      </c>
      <c r="F6695" s="15">
        <f>IF(ISBLANK($D6695),"",IF(ISBLANK($E6695),VLOOKUP($D6695,$J:$K,2,FALSE),VLOOKUP($E6695,'Daycare Packages'!$A:$G,7,FALSE)))</f>
        <v>25</v>
      </c>
      <c r="G6695" s="15"/>
      <c r="H6695" s="15">
        <f t="shared" si="232"/>
        <v>25</v>
      </c>
      <c r="I6695" s="198">
        <f t="shared" si="231"/>
        <v>6</v>
      </c>
    </row>
    <row r="6696" spans="1:9" x14ac:dyDescent="0.3">
      <c r="A6696" s="10">
        <v>43622</v>
      </c>
      <c r="B6696" s="11" t="s">
        <v>208</v>
      </c>
      <c r="C6696" s="11" t="s">
        <v>507</v>
      </c>
      <c r="D6696" s="11" t="s">
        <v>662</v>
      </c>
      <c r="E6696" s="11">
        <v>6733427</v>
      </c>
      <c r="F6696" s="15">
        <f>IF(ISBLANK($D6696),"",IF(ISBLANK($E6696),VLOOKUP($D6696,$J:$K,2,FALSE),VLOOKUP($E6696,'Daycare Packages'!$A:$G,7,FALSE)))</f>
        <v>22</v>
      </c>
      <c r="G6696" s="15"/>
      <c r="H6696" s="15">
        <f t="shared" si="232"/>
        <v>22</v>
      </c>
      <c r="I6696" s="198">
        <f t="shared" si="231"/>
        <v>6</v>
      </c>
    </row>
    <row r="6697" spans="1:9" x14ac:dyDescent="0.3">
      <c r="A6697" s="10">
        <v>43622</v>
      </c>
      <c r="B6697" s="11" t="s">
        <v>680</v>
      </c>
      <c r="C6697" s="11" t="s">
        <v>681</v>
      </c>
      <c r="D6697" s="11" t="s">
        <v>662</v>
      </c>
      <c r="F6697" s="15">
        <f>IF(ISBLANK($D6697),"",IF(ISBLANK($E6697),VLOOKUP($D6697,$J:$K,2,FALSE),VLOOKUP($E6697,'Daycare Packages'!$A:$G,7,FALSE)))</f>
        <v>30</v>
      </c>
      <c r="G6697" s="15">
        <v>-4.5</v>
      </c>
      <c r="H6697" s="15">
        <f t="shared" si="232"/>
        <v>25.5</v>
      </c>
      <c r="I6697" s="198">
        <f t="shared" si="231"/>
        <v>6</v>
      </c>
    </row>
    <row r="6698" spans="1:9" x14ac:dyDescent="0.3">
      <c r="A6698" s="10">
        <v>43622</v>
      </c>
      <c r="B6698" s="11" t="s">
        <v>680</v>
      </c>
      <c r="C6698" s="11" t="s">
        <v>592</v>
      </c>
      <c r="D6698" s="11" t="s">
        <v>662</v>
      </c>
      <c r="F6698" s="15">
        <f>IF(ISBLANK($D6698),"",IF(ISBLANK($E6698),VLOOKUP($D6698,$J:$K,2,FALSE),VLOOKUP($E6698,'Daycare Packages'!$A:$G,7,FALSE)))</f>
        <v>30</v>
      </c>
      <c r="G6698" s="15">
        <v>-4.5</v>
      </c>
      <c r="H6698" s="15">
        <f t="shared" si="232"/>
        <v>25.5</v>
      </c>
      <c r="I6698" s="198">
        <f t="shared" si="231"/>
        <v>6</v>
      </c>
    </row>
    <row r="6699" spans="1:9" x14ac:dyDescent="0.3">
      <c r="A6699" s="10">
        <v>43622</v>
      </c>
      <c r="B6699" s="11" t="s">
        <v>211</v>
      </c>
      <c r="C6699" s="11" t="s">
        <v>507</v>
      </c>
      <c r="D6699" s="11" t="s">
        <v>662</v>
      </c>
      <c r="F6699" s="15">
        <f>IF(ISBLANK($D6699),"",IF(ISBLANK($E6699),VLOOKUP($D6699,$J:$K,2,FALSE),VLOOKUP($E6699,'Daycare Packages'!$A:$G,7,FALSE)))</f>
        <v>30</v>
      </c>
      <c r="G6699" s="15">
        <v>-3</v>
      </c>
      <c r="H6699" s="15">
        <f t="shared" si="232"/>
        <v>27</v>
      </c>
      <c r="I6699" s="198">
        <f t="shared" si="231"/>
        <v>6</v>
      </c>
    </row>
    <row r="6700" spans="1:9" x14ac:dyDescent="0.3">
      <c r="A6700" s="10">
        <v>43622</v>
      </c>
      <c r="B6700" s="11" t="s">
        <v>1384</v>
      </c>
      <c r="C6700" s="11" t="s">
        <v>1385</v>
      </c>
      <c r="D6700" s="11" t="s">
        <v>659</v>
      </c>
      <c r="F6700" s="15">
        <f>IF(ISBLANK($D6700),"",IF(ISBLANK($E6700),VLOOKUP($D6700,$J:$K,2,FALSE),VLOOKUP($E6700,'Daycare Packages'!$A:$G,7,FALSE)))</f>
        <v>20</v>
      </c>
      <c r="G6700" s="15"/>
      <c r="H6700" s="15">
        <f t="shared" si="232"/>
        <v>20</v>
      </c>
      <c r="I6700" s="198">
        <f t="shared" si="231"/>
        <v>6</v>
      </c>
    </row>
    <row r="6701" spans="1:9" x14ac:dyDescent="0.3">
      <c r="A6701" s="10">
        <v>43622</v>
      </c>
      <c r="B6701" s="11" t="s">
        <v>187</v>
      </c>
      <c r="C6701" s="11" t="s">
        <v>417</v>
      </c>
      <c r="D6701" s="11" t="s">
        <v>662</v>
      </c>
      <c r="E6701" s="11">
        <v>6724698</v>
      </c>
      <c r="F6701" s="15">
        <f>IF(ISBLANK($D6701),"",IF(ISBLANK($E6701),VLOOKUP($D6701,$J:$K,2,FALSE),VLOOKUP($E6701,'Daycare Packages'!$A:$G,7,FALSE)))</f>
        <v>26</v>
      </c>
      <c r="G6701" s="15"/>
      <c r="H6701" s="15">
        <f t="shared" si="232"/>
        <v>26</v>
      </c>
      <c r="I6701" s="198">
        <f t="shared" si="231"/>
        <v>6</v>
      </c>
    </row>
    <row r="6702" spans="1:9" x14ac:dyDescent="0.3">
      <c r="A6702" s="10">
        <v>43622</v>
      </c>
      <c r="B6702" s="11" t="s">
        <v>904</v>
      </c>
      <c r="C6702" s="11" t="s">
        <v>638</v>
      </c>
      <c r="D6702" s="11" t="s">
        <v>662</v>
      </c>
      <c r="F6702" s="15">
        <f>IF(ISBLANK($D6702),"",IF(ISBLANK($E6702),VLOOKUP($D6702,$J:$K,2,FALSE),VLOOKUP($E6702,'Daycare Packages'!$A:$G,7,FALSE)))</f>
        <v>30</v>
      </c>
      <c r="G6702" s="15"/>
      <c r="H6702" s="15">
        <f t="shared" si="232"/>
        <v>30</v>
      </c>
      <c r="I6702" s="198">
        <f t="shared" si="231"/>
        <v>6</v>
      </c>
    </row>
    <row r="6703" spans="1:9" x14ac:dyDescent="0.3">
      <c r="A6703" s="10">
        <v>43622</v>
      </c>
      <c r="B6703" s="11" t="s">
        <v>217</v>
      </c>
      <c r="C6703" s="11" t="s">
        <v>402</v>
      </c>
      <c r="D6703" s="11" t="s">
        <v>659</v>
      </c>
      <c r="F6703" s="15">
        <f>IF(ISBLANK($D6703),"",IF(ISBLANK($E6703),VLOOKUP($D6703,$J:$K,2,FALSE),VLOOKUP($E6703,'Daycare Packages'!$A:$G,7,FALSE)))</f>
        <v>20</v>
      </c>
      <c r="G6703" s="15"/>
      <c r="H6703" s="15">
        <f t="shared" si="232"/>
        <v>20</v>
      </c>
      <c r="I6703" s="198">
        <f t="shared" si="231"/>
        <v>6</v>
      </c>
    </row>
    <row r="6704" spans="1:9" x14ac:dyDescent="0.3">
      <c r="A6704" s="10">
        <v>43622</v>
      </c>
      <c r="B6704" s="11" t="s">
        <v>244</v>
      </c>
      <c r="C6704" s="11" t="s">
        <v>673</v>
      </c>
      <c r="D6704" s="11" t="s">
        <v>662</v>
      </c>
      <c r="F6704" s="15">
        <f>IF(ISBLANK($D6704),"",IF(ISBLANK($E6704),VLOOKUP($D6704,$J:$K,2,FALSE),VLOOKUP($E6704,'Daycare Packages'!$A:$G,7,FALSE)))</f>
        <v>30</v>
      </c>
      <c r="G6704" s="15"/>
      <c r="H6704" s="15">
        <f t="shared" si="232"/>
        <v>30</v>
      </c>
      <c r="I6704" s="198">
        <f t="shared" si="231"/>
        <v>6</v>
      </c>
    </row>
    <row r="6705" spans="1:9" x14ac:dyDescent="0.3">
      <c r="A6705" s="10">
        <v>43622</v>
      </c>
      <c r="B6705" s="11" t="s">
        <v>154</v>
      </c>
      <c r="C6705" s="11" t="s">
        <v>729</v>
      </c>
      <c r="D6705" s="11" t="s">
        <v>662</v>
      </c>
      <c r="E6705" s="11">
        <v>6872739</v>
      </c>
      <c r="F6705" s="15">
        <f>IF(ISBLANK($D6705),"",IF(ISBLANK($E6705),VLOOKUP($D6705,$J:$K,2,FALSE),VLOOKUP($E6705,'Daycare Packages'!$A:$G,7,FALSE)))</f>
        <v>27</v>
      </c>
      <c r="G6705" s="15"/>
      <c r="H6705" s="15">
        <f t="shared" si="232"/>
        <v>27</v>
      </c>
      <c r="I6705" s="198">
        <f t="shared" si="231"/>
        <v>6</v>
      </c>
    </row>
    <row r="6706" spans="1:9" x14ac:dyDescent="0.3">
      <c r="A6706" s="10">
        <v>43622</v>
      </c>
      <c r="B6706" s="11" t="s">
        <v>222</v>
      </c>
      <c r="C6706" s="11" t="s">
        <v>229</v>
      </c>
      <c r="D6706" s="11" t="s">
        <v>662</v>
      </c>
      <c r="E6706" s="11">
        <v>6870973</v>
      </c>
      <c r="F6706" s="15">
        <f>IF(ISBLANK($D6706),"",IF(ISBLANK($E6706),VLOOKUP($D6706,$J:$K,2,FALSE),VLOOKUP($E6706,'Daycare Packages'!$A:$G,7,FALSE)))</f>
        <v>27</v>
      </c>
      <c r="G6706" s="15"/>
      <c r="H6706" s="15">
        <f t="shared" si="232"/>
        <v>27</v>
      </c>
      <c r="I6706" s="198">
        <f t="shared" si="231"/>
        <v>6</v>
      </c>
    </row>
    <row r="6707" spans="1:9" x14ac:dyDescent="0.3">
      <c r="A6707" s="10">
        <v>43622</v>
      </c>
      <c r="B6707" s="11" t="s">
        <v>186</v>
      </c>
      <c r="C6707" s="11" t="s">
        <v>561</v>
      </c>
      <c r="D6707" s="11" t="s">
        <v>662</v>
      </c>
      <c r="E6707" s="11">
        <v>6723146</v>
      </c>
      <c r="F6707" s="15">
        <f>IF(ISBLANK($D6707),"",IF(ISBLANK($E6707),VLOOKUP($D6707,$J:$K,2,FALSE),VLOOKUP($E6707,'Daycare Packages'!$A:$G,7,FALSE)))</f>
        <v>22</v>
      </c>
      <c r="G6707" s="15"/>
      <c r="H6707" s="15">
        <f t="shared" ref="H6707:H6770" si="233">IF(ISBLANK(D6707),"",SUM(F6707:G6707))</f>
        <v>22</v>
      </c>
      <c r="I6707" s="198">
        <f t="shared" si="231"/>
        <v>6</v>
      </c>
    </row>
    <row r="6708" spans="1:9" x14ac:dyDescent="0.3">
      <c r="A6708" s="10">
        <v>43622</v>
      </c>
      <c r="B6708" s="11" t="s">
        <v>688</v>
      </c>
      <c r="C6708" s="11" t="s">
        <v>689</v>
      </c>
      <c r="D6708" s="11" t="s">
        <v>662</v>
      </c>
      <c r="F6708" s="15">
        <f>IF(ISBLANK($D6708),"",IF(ISBLANK($E6708),VLOOKUP($D6708,$J:$K,2,FALSE),VLOOKUP($E6708,'Daycare Packages'!$A:$G,7,FALSE)))</f>
        <v>30</v>
      </c>
      <c r="G6708" s="15"/>
      <c r="H6708" s="15">
        <f t="shared" si="233"/>
        <v>30</v>
      </c>
      <c r="I6708" s="198">
        <f t="shared" si="231"/>
        <v>6</v>
      </c>
    </row>
    <row r="6709" spans="1:9" x14ac:dyDescent="0.3">
      <c r="A6709" s="10">
        <v>43622</v>
      </c>
      <c r="B6709" s="11" t="s">
        <v>114</v>
      </c>
      <c r="C6709" s="11" t="s">
        <v>789</v>
      </c>
      <c r="D6709" s="11" t="s">
        <v>662</v>
      </c>
      <c r="E6709" s="11">
        <v>6735275</v>
      </c>
      <c r="F6709" s="15">
        <f>IF(ISBLANK($D6709),"",IF(ISBLANK($E6709),VLOOKUP($D6709,$J:$K,2,FALSE),VLOOKUP($E6709,'Daycare Packages'!$A:$G,7,FALSE)))</f>
        <v>22</v>
      </c>
      <c r="G6709" s="15"/>
      <c r="H6709" s="15">
        <f t="shared" si="233"/>
        <v>22</v>
      </c>
      <c r="I6709" s="198">
        <f t="shared" si="231"/>
        <v>6</v>
      </c>
    </row>
    <row r="6710" spans="1:9" x14ac:dyDescent="0.3">
      <c r="A6710" s="10">
        <v>43622</v>
      </c>
      <c r="B6710" s="11" t="s">
        <v>768</v>
      </c>
      <c r="C6710" s="11" t="s">
        <v>548</v>
      </c>
      <c r="D6710" s="11" t="s">
        <v>662</v>
      </c>
      <c r="F6710" s="15">
        <f>IF(ISBLANK($D6710),"",IF(ISBLANK($E6710),VLOOKUP($D6710,$J:$K,2,FALSE),VLOOKUP($E6710,'Daycare Packages'!$A:$G,7,FALSE)))</f>
        <v>30</v>
      </c>
      <c r="G6710" s="15"/>
      <c r="H6710" s="15">
        <f t="shared" si="233"/>
        <v>30</v>
      </c>
      <c r="I6710" s="198">
        <f t="shared" si="231"/>
        <v>6</v>
      </c>
    </row>
    <row r="6711" spans="1:9" x14ac:dyDescent="0.3">
      <c r="A6711" s="10">
        <v>43622</v>
      </c>
      <c r="B6711" s="11" t="s">
        <v>146</v>
      </c>
      <c r="C6711" s="11" t="s">
        <v>705</v>
      </c>
      <c r="D6711" s="11" t="s">
        <v>662</v>
      </c>
      <c r="E6711" s="11">
        <v>6690320</v>
      </c>
      <c r="F6711" s="15">
        <f>IF(ISBLANK($D6711),"",IF(ISBLANK($E6711),VLOOKUP($D6711,$J:$K,2,FALSE),VLOOKUP($E6711,'Daycare Packages'!$A:$G,7,FALSE)))</f>
        <v>22</v>
      </c>
      <c r="G6711" s="15"/>
      <c r="H6711" s="15">
        <f t="shared" si="233"/>
        <v>22</v>
      </c>
      <c r="I6711" s="198">
        <f t="shared" si="231"/>
        <v>6</v>
      </c>
    </row>
    <row r="6712" spans="1:9" x14ac:dyDescent="0.3">
      <c r="A6712" s="10">
        <v>43622</v>
      </c>
      <c r="B6712" s="11" t="s">
        <v>1075</v>
      </c>
      <c r="C6712" s="11" t="s">
        <v>1076</v>
      </c>
      <c r="D6712" s="11" t="s">
        <v>662</v>
      </c>
      <c r="F6712" s="15">
        <f>IF(ISBLANK($D6712),"",IF(ISBLANK($E6712),VLOOKUP($D6712,$J:$K,2,FALSE),VLOOKUP($E6712,'Daycare Packages'!$A:$G,7,FALSE)))</f>
        <v>30</v>
      </c>
      <c r="G6712" s="15"/>
      <c r="H6712" s="15">
        <f t="shared" si="233"/>
        <v>30</v>
      </c>
      <c r="I6712" s="198">
        <f t="shared" si="231"/>
        <v>6</v>
      </c>
    </row>
    <row r="6713" spans="1:9" x14ac:dyDescent="0.3">
      <c r="A6713" s="10">
        <v>43622</v>
      </c>
      <c r="B6713" s="11" t="s">
        <v>140</v>
      </c>
      <c r="C6713" s="11" t="s">
        <v>475</v>
      </c>
      <c r="D6713" s="11" t="s">
        <v>659</v>
      </c>
      <c r="F6713" s="15">
        <f>IF(ISBLANK($D6713),"",IF(ISBLANK($E6713),VLOOKUP($D6713,$J:$K,2,FALSE),VLOOKUP($E6713,'Daycare Packages'!$A:$G,7,FALSE)))</f>
        <v>20</v>
      </c>
      <c r="G6713" s="15"/>
      <c r="H6713" s="15">
        <f t="shared" si="233"/>
        <v>20</v>
      </c>
      <c r="I6713" s="198">
        <f t="shared" si="231"/>
        <v>6</v>
      </c>
    </row>
    <row r="6714" spans="1:9" x14ac:dyDescent="0.3">
      <c r="A6714" s="10">
        <v>43622</v>
      </c>
      <c r="B6714" s="11" t="s">
        <v>188</v>
      </c>
      <c r="C6714" s="11" t="s">
        <v>911</v>
      </c>
      <c r="D6714" s="11" t="s">
        <v>662</v>
      </c>
      <c r="E6714" s="11">
        <v>6725232</v>
      </c>
      <c r="F6714" s="15">
        <f>IF(ISBLANK($D6714),"",IF(ISBLANK($E6714),VLOOKUP($D6714,$J:$K,2,FALSE),VLOOKUP($E6714,'Daycare Packages'!$A:$G,7,FALSE)))</f>
        <v>25</v>
      </c>
      <c r="G6714" s="15"/>
      <c r="H6714" s="15">
        <f t="shared" si="233"/>
        <v>25</v>
      </c>
      <c r="I6714" s="198">
        <f t="shared" si="231"/>
        <v>6</v>
      </c>
    </row>
    <row r="6715" spans="1:9" x14ac:dyDescent="0.3">
      <c r="A6715" s="10">
        <v>43622</v>
      </c>
      <c r="B6715" s="11" t="s">
        <v>699</v>
      </c>
      <c r="C6715" s="11" t="s">
        <v>507</v>
      </c>
      <c r="D6715" s="11" t="s">
        <v>662</v>
      </c>
      <c r="F6715" s="15">
        <f>IF(ISBLANK($D6715),"",IF(ISBLANK($E6715),VLOOKUP($D6715,$J:$K,2,FALSE),VLOOKUP($E6715,'Daycare Packages'!$A:$G,7,FALSE)))</f>
        <v>30</v>
      </c>
      <c r="G6715" s="15">
        <v>-3</v>
      </c>
      <c r="H6715" s="15">
        <f t="shared" si="233"/>
        <v>27</v>
      </c>
      <c r="I6715" s="198">
        <f t="shared" si="231"/>
        <v>6</v>
      </c>
    </row>
    <row r="6716" spans="1:9" x14ac:dyDescent="0.3">
      <c r="A6716" s="10">
        <v>43622</v>
      </c>
      <c r="B6716" s="11" t="s">
        <v>699</v>
      </c>
      <c r="C6716" s="11" t="s">
        <v>478</v>
      </c>
      <c r="D6716" s="11" t="s">
        <v>662</v>
      </c>
      <c r="F6716" s="15">
        <f>IF(ISBLANK($D6716),"",IF(ISBLANK($E6716),VLOOKUP($D6716,$J:$K,2,FALSE),VLOOKUP($E6716,'Daycare Packages'!$A:$G,7,FALSE)))</f>
        <v>30</v>
      </c>
      <c r="G6716" s="15">
        <v>-3</v>
      </c>
      <c r="H6716" s="15">
        <f t="shared" si="233"/>
        <v>27</v>
      </c>
      <c r="I6716" s="198">
        <f t="shared" si="231"/>
        <v>6</v>
      </c>
    </row>
    <row r="6717" spans="1:9" x14ac:dyDescent="0.3">
      <c r="A6717" s="10">
        <v>43622</v>
      </c>
      <c r="B6717" s="11" t="s">
        <v>115</v>
      </c>
      <c r="C6717" s="11" t="s">
        <v>764</v>
      </c>
      <c r="D6717" s="11" t="s">
        <v>662</v>
      </c>
      <c r="E6717" s="11">
        <v>6736950</v>
      </c>
      <c r="F6717" s="15">
        <f>IF(ISBLANK($D6717),"",IF(ISBLANK($E6717),VLOOKUP($D6717,$J:$K,2,FALSE),VLOOKUP($E6717,'Daycare Packages'!$A:$G,7,FALSE)))</f>
        <v>22</v>
      </c>
      <c r="G6717" s="15"/>
      <c r="H6717" s="15">
        <f t="shared" si="233"/>
        <v>22</v>
      </c>
      <c r="I6717" s="198">
        <f t="shared" si="231"/>
        <v>6</v>
      </c>
    </row>
    <row r="6718" spans="1:9" x14ac:dyDescent="0.3">
      <c r="A6718" s="10">
        <v>43622</v>
      </c>
      <c r="B6718" s="11" t="s">
        <v>218</v>
      </c>
      <c r="C6718" s="11" t="s">
        <v>738</v>
      </c>
      <c r="D6718" s="11" t="s">
        <v>662</v>
      </c>
      <c r="E6718" s="11">
        <v>6738002</v>
      </c>
      <c r="F6718" s="15">
        <f>IF(ISBLANK($D6718),"",IF(ISBLANK($E6718),VLOOKUP($D6718,$J:$K,2,FALSE),VLOOKUP($E6718,'Daycare Packages'!$A:$G,7,FALSE)))</f>
        <v>20</v>
      </c>
      <c r="G6718" s="15"/>
      <c r="H6718" s="15">
        <f t="shared" si="233"/>
        <v>20</v>
      </c>
      <c r="I6718" s="198">
        <f t="shared" si="231"/>
        <v>6</v>
      </c>
    </row>
    <row r="6719" spans="1:9" x14ac:dyDescent="0.3">
      <c r="A6719" s="10">
        <v>43622</v>
      </c>
      <c r="B6719" s="11" t="s">
        <v>218</v>
      </c>
      <c r="C6719" s="11" t="s">
        <v>737</v>
      </c>
      <c r="D6719" s="11" t="s">
        <v>662</v>
      </c>
      <c r="E6719" s="11">
        <v>6738002</v>
      </c>
      <c r="F6719" s="15">
        <f>IF(ISBLANK($D6719),"",IF(ISBLANK($E6719),VLOOKUP($D6719,$J:$K,2,FALSE),VLOOKUP($E6719,'Daycare Packages'!$A:$G,7,FALSE)))</f>
        <v>20</v>
      </c>
      <c r="G6719" s="15"/>
      <c r="H6719" s="15">
        <f t="shared" si="233"/>
        <v>20</v>
      </c>
      <c r="I6719" s="198">
        <f t="shared" si="231"/>
        <v>6</v>
      </c>
    </row>
    <row r="6720" spans="1:9" x14ac:dyDescent="0.3">
      <c r="A6720" s="10">
        <v>43622</v>
      </c>
      <c r="B6720" s="11" t="s">
        <v>175</v>
      </c>
      <c r="C6720" s="11" t="s">
        <v>433</v>
      </c>
      <c r="D6720" s="11" t="s">
        <v>662</v>
      </c>
      <c r="E6720" s="11">
        <v>6716814</v>
      </c>
      <c r="F6720" s="15">
        <f>IF(ISBLANK($D6720),"",IF(ISBLANK($E6720),VLOOKUP($D6720,$J:$K,2,FALSE),VLOOKUP($E6720,'Daycare Packages'!$A:$G,7,FALSE)))</f>
        <v>22</v>
      </c>
      <c r="G6720" s="15"/>
      <c r="H6720" s="15">
        <f t="shared" si="233"/>
        <v>22</v>
      </c>
      <c r="I6720" s="198">
        <f t="shared" si="231"/>
        <v>6</v>
      </c>
    </row>
    <row r="6721" spans="1:9" x14ac:dyDescent="0.3">
      <c r="A6721" s="10">
        <v>43622</v>
      </c>
      <c r="B6721" s="11" t="s">
        <v>931</v>
      </c>
      <c r="C6721" s="11" t="s">
        <v>932</v>
      </c>
      <c r="D6721" s="11" t="s">
        <v>662</v>
      </c>
      <c r="F6721" s="15">
        <f>IF(ISBLANK($D6721),"",IF(ISBLANK($E6721),VLOOKUP($D6721,$J:$K,2,FALSE),VLOOKUP($E6721,'Daycare Packages'!$A:$G,7,FALSE)))</f>
        <v>30</v>
      </c>
      <c r="G6721" s="15"/>
      <c r="H6721" s="15">
        <f t="shared" si="233"/>
        <v>30</v>
      </c>
      <c r="I6721" s="198">
        <f t="shared" si="231"/>
        <v>6</v>
      </c>
    </row>
    <row r="6722" spans="1:9" x14ac:dyDescent="0.3">
      <c r="A6722" s="10">
        <v>43622</v>
      </c>
      <c r="B6722" s="11" t="s">
        <v>1164</v>
      </c>
      <c r="C6722" s="11" t="s">
        <v>395</v>
      </c>
      <c r="D6722" s="11" t="s">
        <v>662</v>
      </c>
      <c r="E6722" s="11">
        <v>6796135</v>
      </c>
      <c r="F6722" s="15">
        <f>IF(ISBLANK($D6722),"",IF(ISBLANK($E6722),VLOOKUP($D6722,$J:$K,2,FALSE),VLOOKUP($E6722,'Daycare Packages'!$A:$G,7,FALSE)))</f>
        <v>27</v>
      </c>
      <c r="G6722" s="15"/>
      <c r="H6722" s="15">
        <f t="shared" si="233"/>
        <v>27</v>
      </c>
      <c r="I6722" s="198">
        <f t="shared" si="231"/>
        <v>6</v>
      </c>
    </row>
    <row r="6723" spans="1:9" x14ac:dyDescent="0.3">
      <c r="A6723" s="10">
        <v>43622</v>
      </c>
      <c r="B6723" s="11" t="s">
        <v>179</v>
      </c>
      <c r="C6723" s="11" t="s">
        <v>706</v>
      </c>
      <c r="D6723" s="11" t="s">
        <v>662</v>
      </c>
      <c r="E6723" s="11">
        <v>6833055</v>
      </c>
      <c r="F6723" s="15">
        <f>IF(ISBLANK($D6723),"",IF(ISBLANK($E6723),VLOOKUP($D6723,$J:$K,2,FALSE),VLOOKUP($E6723,'Daycare Packages'!$A:$G,7,FALSE)))</f>
        <v>27</v>
      </c>
      <c r="G6723" s="15"/>
      <c r="H6723" s="15">
        <f t="shared" si="233"/>
        <v>27</v>
      </c>
      <c r="I6723" s="198">
        <f t="shared" ref="I6723:I6786" si="234">IF(A6723="",0,MONTH(A6723))</f>
        <v>6</v>
      </c>
    </row>
    <row r="6724" spans="1:9" x14ac:dyDescent="0.3">
      <c r="A6724" s="10">
        <v>43622</v>
      </c>
      <c r="B6724" s="11" t="s">
        <v>189</v>
      </c>
      <c r="C6724" s="11" t="s">
        <v>638</v>
      </c>
      <c r="D6724" s="11" t="s">
        <v>662</v>
      </c>
      <c r="E6724" s="11">
        <v>6725260</v>
      </c>
      <c r="F6724" s="15">
        <f>IF(ISBLANK($D6724),"",IF(ISBLANK($E6724),VLOOKUP($D6724,$J:$K,2,FALSE),VLOOKUP($E6724,'Daycare Packages'!$A:$G,7,FALSE)))</f>
        <v>22</v>
      </c>
      <c r="G6724" s="15"/>
      <c r="H6724" s="15">
        <f t="shared" si="233"/>
        <v>22</v>
      </c>
      <c r="I6724" s="198">
        <f t="shared" si="234"/>
        <v>6</v>
      </c>
    </row>
    <row r="6725" spans="1:9" x14ac:dyDescent="0.3">
      <c r="A6725" s="10">
        <v>43622</v>
      </c>
      <c r="B6725" s="11" t="s">
        <v>171</v>
      </c>
      <c r="C6725" s="11" t="s">
        <v>693</v>
      </c>
      <c r="D6725" s="11" t="s">
        <v>662</v>
      </c>
      <c r="E6725" s="11">
        <v>6804106</v>
      </c>
      <c r="F6725" s="15">
        <f>IF(ISBLANK($D6725),"",IF(ISBLANK($E6725),VLOOKUP($D6725,$J:$K,2,FALSE),VLOOKUP($E6725,'Daycare Packages'!$A:$G,7,FALSE)))</f>
        <v>26</v>
      </c>
      <c r="G6725" s="15"/>
      <c r="H6725" s="15">
        <f t="shared" si="233"/>
        <v>26</v>
      </c>
      <c r="I6725" s="198">
        <f t="shared" si="234"/>
        <v>6</v>
      </c>
    </row>
    <row r="6726" spans="1:9" x14ac:dyDescent="0.3">
      <c r="A6726" s="10">
        <v>43622</v>
      </c>
      <c r="B6726" s="11" t="s">
        <v>1366</v>
      </c>
      <c r="C6726" s="11" t="s">
        <v>520</v>
      </c>
      <c r="D6726" s="11" t="s">
        <v>662</v>
      </c>
      <c r="E6726" s="11">
        <v>6873468</v>
      </c>
      <c r="F6726" s="15">
        <f>IF(ISBLANK($D6726),"",IF(ISBLANK($E6726),VLOOKUP($D6726,$J:$K,2,FALSE),VLOOKUP($E6726,'Daycare Packages'!$A:$G,7,FALSE)))</f>
        <v>20.7</v>
      </c>
      <c r="G6726" s="15"/>
      <c r="H6726" s="15">
        <f t="shared" si="233"/>
        <v>20.7</v>
      </c>
      <c r="I6726" s="198">
        <f t="shared" si="234"/>
        <v>6</v>
      </c>
    </row>
    <row r="6727" spans="1:9" x14ac:dyDescent="0.3">
      <c r="A6727" s="10">
        <v>43622</v>
      </c>
      <c r="B6727" s="11" t="s">
        <v>1366</v>
      </c>
      <c r="C6727" s="11" t="s">
        <v>587</v>
      </c>
      <c r="D6727" s="11" t="s">
        <v>662</v>
      </c>
      <c r="E6727" s="11">
        <v>6873468</v>
      </c>
      <c r="F6727" s="15">
        <f>IF(ISBLANK($D6727),"",IF(ISBLANK($E6727),VLOOKUP($D6727,$J:$K,2,FALSE),VLOOKUP($E6727,'Daycare Packages'!$A:$G,7,FALSE)))</f>
        <v>20.7</v>
      </c>
      <c r="G6727" s="15"/>
      <c r="H6727" s="15">
        <f t="shared" si="233"/>
        <v>20.7</v>
      </c>
      <c r="I6727" s="198">
        <f t="shared" si="234"/>
        <v>6</v>
      </c>
    </row>
    <row r="6728" spans="1:9" x14ac:dyDescent="0.3">
      <c r="A6728" s="10">
        <v>43622</v>
      </c>
      <c r="B6728" s="11" t="s">
        <v>849</v>
      </c>
      <c r="C6728" s="11" t="s">
        <v>850</v>
      </c>
      <c r="D6728" s="11" t="s">
        <v>662</v>
      </c>
      <c r="F6728" s="15">
        <f>IF(ISBLANK($D6728),"",IF(ISBLANK($E6728),VLOOKUP($D6728,$J:$K,2,FALSE),VLOOKUP($E6728,'Daycare Packages'!$A:$G,7,FALSE)))</f>
        <v>30</v>
      </c>
      <c r="G6728" s="15"/>
      <c r="H6728" s="15">
        <f t="shared" si="233"/>
        <v>30</v>
      </c>
      <c r="I6728" s="198">
        <f t="shared" si="234"/>
        <v>6</v>
      </c>
    </row>
    <row r="6729" spans="1:9" x14ac:dyDescent="0.3">
      <c r="A6729" s="10">
        <v>43622</v>
      </c>
      <c r="B6729" s="11" t="s">
        <v>843</v>
      </c>
      <c r="C6729" s="11" t="s">
        <v>844</v>
      </c>
      <c r="D6729" s="11" t="s">
        <v>659</v>
      </c>
      <c r="F6729" s="15">
        <f>IF(ISBLANK($D6729),"",IF(ISBLANK($E6729),VLOOKUP($D6729,$J:$K,2,FALSE),VLOOKUP($E6729,'Daycare Packages'!$A:$G,7,FALSE)))</f>
        <v>20</v>
      </c>
      <c r="G6729" s="15"/>
      <c r="H6729" s="15">
        <f t="shared" si="233"/>
        <v>20</v>
      </c>
      <c r="I6729" s="198">
        <f t="shared" si="234"/>
        <v>6</v>
      </c>
    </row>
    <row r="6730" spans="1:9" x14ac:dyDescent="0.3">
      <c r="A6730" s="10">
        <v>43622</v>
      </c>
      <c r="B6730" s="11" t="s">
        <v>210</v>
      </c>
      <c r="C6730" s="11" t="s">
        <v>460</v>
      </c>
      <c r="D6730" s="11" t="s">
        <v>662</v>
      </c>
      <c r="F6730" s="15">
        <f>IF(ISBLANK($D6730),"",IF(ISBLANK($E6730),VLOOKUP($D6730,$J:$K,2,FALSE),VLOOKUP($E6730,'Daycare Packages'!$A:$G,7,FALSE)))</f>
        <v>30</v>
      </c>
      <c r="G6730" s="15"/>
      <c r="H6730" s="15">
        <f t="shared" si="233"/>
        <v>30</v>
      </c>
      <c r="I6730" s="198">
        <f t="shared" si="234"/>
        <v>6</v>
      </c>
    </row>
    <row r="6731" spans="1:9" x14ac:dyDescent="0.3">
      <c r="A6731" s="10">
        <v>43622</v>
      </c>
      <c r="B6731" s="11" t="s">
        <v>210</v>
      </c>
      <c r="C6731" s="11" t="s">
        <v>916</v>
      </c>
      <c r="D6731" s="11" t="s">
        <v>662</v>
      </c>
      <c r="F6731" s="15">
        <f>IF(ISBLANK($D6731),"",IF(ISBLANK($E6731),VLOOKUP($D6731,$J:$K,2,FALSE),VLOOKUP($E6731,'Daycare Packages'!$A:$G,7,FALSE)))</f>
        <v>30</v>
      </c>
      <c r="G6731" s="15"/>
      <c r="H6731" s="15">
        <f t="shared" si="233"/>
        <v>30</v>
      </c>
      <c r="I6731" s="198">
        <f t="shared" si="234"/>
        <v>6</v>
      </c>
    </row>
    <row r="6732" spans="1:9" x14ac:dyDescent="0.3">
      <c r="A6732" s="10">
        <v>43622</v>
      </c>
      <c r="B6732" s="11" t="s">
        <v>1140</v>
      </c>
      <c r="C6732" s="11" t="s">
        <v>488</v>
      </c>
      <c r="D6732" s="11" t="s">
        <v>659</v>
      </c>
      <c r="F6732" s="15">
        <f>IF(ISBLANK($D6732),"",IF(ISBLANK($E6732),VLOOKUP($D6732,$J:$K,2,FALSE),VLOOKUP($E6732,'Daycare Packages'!$A:$G,7,FALSE)))</f>
        <v>20</v>
      </c>
      <c r="G6732" s="15"/>
      <c r="H6732" s="15">
        <f t="shared" si="233"/>
        <v>20</v>
      </c>
      <c r="I6732" s="198">
        <f t="shared" si="234"/>
        <v>6</v>
      </c>
    </row>
    <row r="6733" spans="1:9" x14ac:dyDescent="0.3">
      <c r="A6733" s="10">
        <v>43622</v>
      </c>
      <c r="B6733" s="11" t="s">
        <v>405</v>
      </c>
      <c r="C6733" s="11" t="s">
        <v>1060</v>
      </c>
      <c r="D6733" s="11" t="s">
        <v>662</v>
      </c>
      <c r="F6733" s="15">
        <f>IF(ISBLANK($D6733),"",IF(ISBLANK($E6733),VLOOKUP($D6733,$J:$K,2,FALSE),VLOOKUP($E6733,'Daycare Packages'!$A:$G,7,FALSE)))</f>
        <v>30</v>
      </c>
      <c r="G6733" s="15"/>
      <c r="H6733" s="15">
        <f t="shared" si="233"/>
        <v>30</v>
      </c>
      <c r="I6733" s="198">
        <f t="shared" si="234"/>
        <v>6</v>
      </c>
    </row>
    <row r="6734" spans="1:9" x14ac:dyDescent="0.3">
      <c r="A6734" s="10">
        <v>43622</v>
      </c>
      <c r="B6734" s="11" t="s">
        <v>122</v>
      </c>
      <c r="C6734" s="11" t="s">
        <v>740</v>
      </c>
      <c r="D6734" s="11" t="s">
        <v>662</v>
      </c>
      <c r="E6734" s="11">
        <v>6734317</v>
      </c>
      <c r="F6734" s="15">
        <f>IF(ISBLANK($D6734),"",IF(ISBLANK($E6734),VLOOKUP($D6734,$J:$K,2,FALSE),VLOOKUP($E6734,'Daycare Packages'!$A:$G,7,FALSE)))</f>
        <v>22</v>
      </c>
      <c r="G6734" s="15"/>
      <c r="H6734" s="15">
        <f t="shared" si="233"/>
        <v>22</v>
      </c>
      <c r="I6734" s="198">
        <f t="shared" si="234"/>
        <v>6</v>
      </c>
    </row>
    <row r="6735" spans="1:9" x14ac:dyDescent="0.3">
      <c r="A6735" s="10">
        <v>43622</v>
      </c>
      <c r="B6735" s="11" t="s">
        <v>1029</v>
      </c>
      <c r="C6735" s="11" t="s">
        <v>402</v>
      </c>
      <c r="D6735" s="11" t="s">
        <v>662</v>
      </c>
      <c r="F6735" s="15">
        <f>IF(ISBLANK($D6735),"",IF(ISBLANK($E6735),VLOOKUP($D6735,$J:$K,2,FALSE),VLOOKUP($E6735,'Daycare Packages'!$A:$G,7,FALSE)))</f>
        <v>30</v>
      </c>
      <c r="G6735" s="15"/>
      <c r="H6735" s="15">
        <f t="shared" si="233"/>
        <v>30</v>
      </c>
      <c r="I6735" s="198">
        <f t="shared" si="234"/>
        <v>6</v>
      </c>
    </row>
    <row r="6736" spans="1:9" x14ac:dyDescent="0.3">
      <c r="A6736" s="10">
        <v>43622</v>
      </c>
      <c r="B6736" s="11" t="s">
        <v>168</v>
      </c>
      <c r="C6736" s="11" t="s">
        <v>640</v>
      </c>
      <c r="D6736" s="11" t="s">
        <v>662</v>
      </c>
      <c r="F6736" s="15">
        <f>IF(ISBLANK($D6736),"",IF(ISBLANK($E6736),VLOOKUP($D6736,$J:$K,2,FALSE),VLOOKUP($E6736,'Daycare Packages'!$A:$G,7,FALSE)))</f>
        <v>30</v>
      </c>
      <c r="G6736" s="15"/>
      <c r="H6736" s="15">
        <f t="shared" si="233"/>
        <v>30</v>
      </c>
      <c r="I6736" s="198">
        <f t="shared" si="234"/>
        <v>6</v>
      </c>
    </row>
    <row r="6737" spans="1:9" x14ac:dyDescent="0.3">
      <c r="A6737" s="10">
        <v>43622</v>
      </c>
      <c r="B6737" s="11" t="s">
        <v>170</v>
      </c>
      <c r="C6737" s="11" t="s">
        <v>710</v>
      </c>
      <c r="D6737" s="11" t="s">
        <v>662</v>
      </c>
      <c r="E6737" s="11">
        <v>6715199</v>
      </c>
      <c r="F6737" s="15">
        <f>IF(ISBLANK($D6737),"",IF(ISBLANK($E6737),VLOOKUP($D6737,$J:$K,2,FALSE),VLOOKUP($E6737,'Daycare Packages'!$A:$G,7,FALSE)))</f>
        <v>22</v>
      </c>
      <c r="G6737" s="15"/>
      <c r="H6737" s="15">
        <f t="shared" si="233"/>
        <v>22</v>
      </c>
      <c r="I6737" s="198">
        <f t="shared" si="234"/>
        <v>6</v>
      </c>
    </row>
    <row r="6738" spans="1:9" x14ac:dyDescent="0.3">
      <c r="A6738" s="10">
        <v>43622</v>
      </c>
      <c r="B6738" s="11" t="s">
        <v>180</v>
      </c>
      <c r="C6738" s="11" t="s">
        <v>483</v>
      </c>
      <c r="D6738" s="11" t="s">
        <v>662</v>
      </c>
      <c r="E6738" s="11">
        <v>6720702</v>
      </c>
      <c r="F6738" s="15">
        <f>IF(ISBLANK($D6738),"",IF(ISBLANK($E6738),VLOOKUP($D6738,$J:$K,2,FALSE),VLOOKUP($E6738,'Daycare Packages'!$A:$G,7,FALSE)))</f>
        <v>26</v>
      </c>
      <c r="G6738" s="15"/>
      <c r="H6738" s="15">
        <f t="shared" si="233"/>
        <v>26</v>
      </c>
      <c r="I6738" s="198">
        <f t="shared" si="234"/>
        <v>6</v>
      </c>
    </row>
    <row r="6739" spans="1:9" x14ac:dyDescent="0.3">
      <c r="A6739" s="10">
        <v>43622</v>
      </c>
      <c r="B6739" s="11" t="s">
        <v>700</v>
      </c>
      <c r="C6739" s="11" t="s">
        <v>701</v>
      </c>
      <c r="D6739" s="11" t="s">
        <v>662</v>
      </c>
      <c r="F6739" s="15">
        <f>IF(ISBLANK($D6739),"",IF(ISBLANK($E6739),VLOOKUP($D6739,$J:$K,2,FALSE),VLOOKUP($E6739,'Daycare Packages'!$A:$G,7,FALSE)))</f>
        <v>30</v>
      </c>
      <c r="G6739" s="15"/>
      <c r="H6739" s="15">
        <f t="shared" si="233"/>
        <v>30</v>
      </c>
      <c r="I6739" s="198">
        <f t="shared" si="234"/>
        <v>6</v>
      </c>
    </row>
    <row r="6740" spans="1:9" x14ac:dyDescent="0.3">
      <c r="A6740" s="10">
        <v>43622</v>
      </c>
      <c r="B6740" s="11" t="s">
        <v>1311</v>
      </c>
      <c r="C6740" s="11" t="s">
        <v>1312</v>
      </c>
      <c r="D6740" s="11" t="s">
        <v>662</v>
      </c>
      <c r="E6740" s="11">
        <v>6829230</v>
      </c>
      <c r="F6740" s="15">
        <f>IF(ISBLANK($D6740),"",IF(ISBLANK($E6740),VLOOKUP($D6740,$J:$K,2,FALSE),VLOOKUP($E6740,'Daycare Packages'!$A:$G,7,FALSE)))</f>
        <v>23</v>
      </c>
      <c r="G6740" s="15"/>
      <c r="H6740" s="15">
        <f t="shared" si="233"/>
        <v>23</v>
      </c>
      <c r="I6740" s="198">
        <f t="shared" si="234"/>
        <v>6</v>
      </c>
    </row>
    <row r="6741" spans="1:9" x14ac:dyDescent="0.3">
      <c r="A6741" s="10">
        <v>43622</v>
      </c>
      <c r="B6741" s="11" t="s">
        <v>425</v>
      </c>
      <c r="C6741" s="11" t="s">
        <v>426</v>
      </c>
      <c r="D6741" s="11" t="s">
        <v>662</v>
      </c>
      <c r="F6741" s="15">
        <f>IF(ISBLANK($D6741),"",IF(ISBLANK($E6741),VLOOKUP($D6741,$J:$K,2,FALSE),VLOOKUP($E6741,'Daycare Packages'!$A:$G,7,FALSE)))</f>
        <v>30</v>
      </c>
      <c r="G6741" s="15"/>
      <c r="H6741" s="15">
        <f t="shared" si="233"/>
        <v>30</v>
      </c>
      <c r="I6741" s="198">
        <f t="shared" si="234"/>
        <v>6</v>
      </c>
    </row>
    <row r="6742" spans="1:9" x14ac:dyDescent="0.3">
      <c r="A6742" s="10">
        <v>43622</v>
      </c>
      <c r="B6742" s="11" t="s">
        <v>663</v>
      </c>
      <c r="C6742" s="11" t="s">
        <v>665</v>
      </c>
      <c r="D6742" s="11" t="s">
        <v>662</v>
      </c>
      <c r="F6742" s="15">
        <f>IF(ISBLANK($D6742),"",IF(ISBLANK($E6742),VLOOKUP($D6742,$J:$K,2,FALSE),VLOOKUP($E6742,'Daycare Packages'!$A:$G,7,FALSE)))</f>
        <v>30</v>
      </c>
      <c r="G6742" s="15"/>
      <c r="H6742" s="15">
        <f t="shared" si="233"/>
        <v>30</v>
      </c>
      <c r="I6742" s="198">
        <f t="shared" si="234"/>
        <v>6</v>
      </c>
    </row>
    <row r="6743" spans="1:9" x14ac:dyDescent="0.3">
      <c r="A6743" s="10">
        <v>43622</v>
      </c>
      <c r="B6743" s="11" t="s">
        <v>663</v>
      </c>
      <c r="C6743" s="11" t="s">
        <v>664</v>
      </c>
      <c r="D6743" s="11" t="s">
        <v>662</v>
      </c>
      <c r="F6743" s="15">
        <f>IF(ISBLANK($D6743),"",IF(ISBLANK($E6743),VLOOKUP($D6743,$J:$K,2,FALSE),VLOOKUP($E6743,'Daycare Packages'!$A:$G,7,FALSE)))</f>
        <v>30</v>
      </c>
      <c r="G6743" s="15"/>
      <c r="H6743" s="15">
        <f t="shared" si="233"/>
        <v>30</v>
      </c>
      <c r="I6743" s="198">
        <f t="shared" si="234"/>
        <v>6</v>
      </c>
    </row>
    <row r="6744" spans="1:9" x14ac:dyDescent="0.3">
      <c r="A6744" s="10">
        <v>43622</v>
      </c>
      <c r="B6744" s="11" t="s">
        <v>1354</v>
      </c>
      <c r="C6744" s="11" t="s">
        <v>402</v>
      </c>
      <c r="D6744" s="11" t="s">
        <v>662</v>
      </c>
      <c r="E6744" s="11">
        <v>6841489</v>
      </c>
      <c r="F6744" s="15">
        <f>IF(ISBLANK($D6744),"",IF(ISBLANK($E6744),VLOOKUP($D6744,$J:$K,2,FALSE),VLOOKUP($E6744,'Daycare Packages'!$A:$G,7,FALSE)))</f>
        <v>27</v>
      </c>
      <c r="G6744" s="15"/>
      <c r="H6744" s="15">
        <f t="shared" si="233"/>
        <v>27</v>
      </c>
      <c r="I6744" s="198">
        <f t="shared" si="234"/>
        <v>6</v>
      </c>
    </row>
    <row r="6745" spans="1:9" x14ac:dyDescent="0.3">
      <c r="A6745" s="10">
        <v>43622</v>
      </c>
      <c r="B6745" s="11" t="s">
        <v>989</v>
      </c>
      <c r="C6745" s="11" t="s">
        <v>765</v>
      </c>
      <c r="D6745" s="11" t="s">
        <v>662</v>
      </c>
      <c r="F6745" s="15">
        <f>IF(ISBLANK($D6745),"",IF(ISBLANK($E6745),VLOOKUP($D6745,$J:$K,2,FALSE),VLOOKUP($E6745,'Daycare Packages'!$A:$G,7,FALSE)))</f>
        <v>30</v>
      </c>
      <c r="G6745" s="15"/>
      <c r="H6745" s="15">
        <f t="shared" si="233"/>
        <v>30</v>
      </c>
      <c r="I6745" s="198">
        <f t="shared" si="234"/>
        <v>6</v>
      </c>
    </row>
    <row r="6746" spans="1:9" x14ac:dyDescent="0.3">
      <c r="A6746" s="10">
        <v>43622</v>
      </c>
      <c r="B6746" s="11" t="s">
        <v>340</v>
      </c>
      <c r="C6746" s="11" t="s">
        <v>746</v>
      </c>
      <c r="D6746" s="11" t="s">
        <v>662</v>
      </c>
      <c r="F6746" s="15">
        <f>IF(ISBLANK($D6746),"",IF(ISBLANK($E6746),VLOOKUP($D6746,$J:$K,2,FALSE),VLOOKUP($E6746,'Daycare Packages'!$A:$G,7,FALSE)))</f>
        <v>30</v>
      </c>
      <c r="G6746" s="15">
        <v>-3.6</v>
      </c>
      <c r="H6746" s="15">
        <f t="shared" si="233"/>
        <v>26.4</v>
      </c>
      <c r="I6746" s="198">
        <f t="shared" si="234"/>
        <v>6</v>
      </c>
    </row>
    <row r="6747" spans="1:9" x14ac:dyDescent="0.3">
      <c r="A6747" s="55">
        <v>43622</v>
      </c>
      <c r="B6747" s="56" t="s">
        <v>340</v>
      </c>
      <c r="C6747" s="56" t="s">
        <v>745</v>
      </c>
      <c r="D6747" s="56" t="s">
        <v>662</v>
      </c>
      <c r="E6747" s="56"/>
      <c r="F6747" s="59">
        <f>IF(ISBLANK($D6747),"",IF(ISBLANK($E6747),VLOOKUP($D6747,$J:$K,2,FALSE),VLOOKUP($E6747,'Daycare Packages'!$A:$G,7,FALSE)))</f>
        <v>30</v>
      </c>
      <c r="G6747" s="59">
        <v>-3.6</v>
      </c>
      <c r="H6747" s="59">
        <f t="shared" si="233"/>
        <v>26.4</v>
      </c>
      <c r="I6747" s="198">
        <f t="shared" si="234"/>
        <v>6</v>
      </c>
    </row>
    <row r="6748" spans="1:9" x14ac:dyDescent="0.3">
      <c r="A6748" s="10">
        <v>43623</v>
      </c>
      <c r="B6748" s="11" t="s">
        <v>724</v>
      </c>
      <c r="C6748" s="11" t="s">
        <v>1632</v>
      </c>
      <c r="D6748" s="11" t="s">
        <v>659</v>
      </c>
      <c r="F6748" s="15">
        <f>IF(ISBLANK($D6748),"",IF(ISBLANK($E6748),VLOOKUP($D6748,$J:$K,2,FALSE),VLOOKUP($E6748,'Daycare Packages'!$A:$G,7,FALSE)))</f>
        <v>20</v>
      </c>
      <c r="G6748" s="15"/>
      <c r="H6748" s="15">
        <f t="shared" si="233"/>
        <v>20</v>
      </c>
      <c r="I6748" s="198">
        <f t="shared" si="234"/>
        <v>6</v>
      </c>
    </row>
    <row r="6749" spans="1:9" x14ac:dyDescent="0.3">
      <c r="A6749" s="10">
        <v>43623</v>
      </c>
      <c r="B6749" s="11" t="s">
        <v>190</v>
      </c>
      <c r="C6749" s="11" t="s">
        <v>718</v>
      </c>
      <c r="D6749" s="11" t="s">
        <v>659</v>
      </c>
      <c r="F6749" s="15">
        <f>IF(ISBLANK($D6749),"",IF(ISBLANK($E6749),VLOOKUP($D6749,$J:$K,2,FALSE),VLOOKUP($E6749,'Daycare Packages'!$A:$G,7,FALSE)))</f>
        <v>20</v>
      </c>
      <c r="G6749" s="15"/>
      <c r="H6749" s="15">
        <f t="shared" si="233"/>
        <v>20</v>
      </c>
      <c r="I6749" s="198">
        <f t="shared" si="234"/>
        <v>6</v>
      </c>
    </row>
    <row r="6750" spans="1:9" x14ac:dyDescent="0.3">
      <c r="A6750" s="10">
        <v>43623</v>
      </c>
      <c r="B6750" s="11" t="s">
        <v>124</v>
      </c>
      <c r="C6750" s="11" t="s">
        <v>402</v>
      </c>
      <c r="D6750" s="11" t="s">
        <v>659</v>
      </c>
      <c r="E6750" s="11">
        <v>6718562</v>
      </c>
      <c r="F6750" s="15">
        <f>IF(ISBLANK($D6750),"",IF(ISBLANK($E6750),VLOOKUP($D6750,$J:$K,2,FALSE),VLOOKUP($E6750,'Daycare Packages'!$A:$G,7,FALSE)))</f>
        <v>17</v>
      </c>
      <c r="G6750" s="15"/>
      <c r="H6750" s="15">
        <f t="shared" si="233"/>
        <v>17</v>
      </c>
      <c r="I6750" s="198">
        <f t="shared" si="234"/>
        <v>6</v>
      </c>
    </row>
    <row r="6751" spans="1:9" x14ac:dyDescent="0.3">
      <c r="A6751" s="10">
        <v>43623</v>
      </c>
      <c r="B6751" s="11" t="s">
        <v>749</v>
      </c>
      <c r="C6751" s="11" t="s">
        <v>750</v>
      </c>
      <c r="D6751" s="11" t="s">
        <v>659</v>
      </c>
      <c r="F6751" s="15">
        <f>IF(ISBLANK($D6751),"",IF(ISBLANK($E6751),VLOOKUP($D6751,$J:$K,2,FALSE),VLOOKUP($E6751,'Daycare Packages'!$A:$G,7,FALSE)))</f>
        <v>20</v>
      </c>
      <c r="G6751" s="15"/>
      <c r="H6751" s="15">
        <f t="shared" si="233"/>
        <v>20</v>
      </c>
      <c r="I6751" s="198">
        <f t="shared" si="234"/>
        <v>6</v>
      </c>
    </row>
    <row r="6752" spans="1:9" x14ac:dyDescent="0.3">
      <c r="A6752" s="10">
        <v>43623</v>
      </c>
      <c r="B6752" s="11" t="s">
        <v>1167</v>
      </c>
      <c r="C6752" s="11" t="s">
        <v>1006</v>
      </c>
      <c r="D6752" s="11" t="s">
        <v>662</v>
      </c>
      <c r="F6752" s="15">
        <f>IF(ISBLANK($D6752),"",IF(ISBLANK($E6752),VLOOKUP($D6752,$J:$K,2,FALSE),VLOOKUP($E6752,'Daycare Packages'!$A:$G,7,FALSE)))</f>
        <v>30</v>
      </c>
      <c r="G6752" s="15"/>
      <c r="H6752" s="15">
        <f t="shared" si="233"/>
        <v>30</v>
      </c>
      <c r="I6752" s="198">
        <f t="shared" si="234"/>
        <v>6</v>
      </c>
    </row>
    <row r="6753" spans="1:9" x14ac:dyDescent="0.3">
      <c r="A6753" s="10">
        <v>43623</v>
      </c>
      <c r="B6753" s="11" t="s">
        <v>143</v>
      </c>
      <c r="C6753" s="11" t="s">
        <v>514</v>
      </c>
      <c r="D6753" s="11" t="s">
        <v>662</v>
      </c>
      <c r="F6753" s="15">
        <f>IF(ISBLANK($D6753),"",IF(ISBLANK($E6753),VLOOKUP($D6753,$J:$K,2,FALSE),VLOOKUP($E6753,'Daycare Packages'!$A:$G,7,FALSE)))</f>
        <v>30</v>
      </c>
      <c r="G6753" s="15"/>
      <c r="H6753" s="15">
        <f t="shared" si="233"/>
        <v>30</v>
      </c>
      <c r="I6753" s="198">
        <f t="shared" si="234"/>
        <v>6</v>
      </c>
    </row>
    <row r="6754" spans="1:9" x14ac:dyDescent="0.3">
      <c r="A6754" s="10">
        <v>43623</v>
      </c>
      <c r="B6754" s="11" t="s">
        <v>300</v>
      </c>
      <c r="C6754" s="11" t="s">
        <v>759</v>
      </c>
      <c r="D6754" s="11" t="s">
        <v>662</v>
      </c>
      <c r="F6754" s="15">
        <f>IF(ISBLANK($D6754),"",IF(ISBLANK($E6754),VLOOKUP($D6754,$J:$K,2,FALSE),VLOOKUP($E6754,'Daycare Packages'!$A:$G,7,FALSE)))</f>
        <v>30</v>
      </c>
      <c r="G6754" s="15"/>
      <c r="H6754" s="15">
        <f t="shared" si="233"/>
        <v>30</v>
      </c>
      <c r="I6754" s="198">
        <f t="shared" si="234"/>
        <v>6</v>
      </c>
    </row>
    <row r="6755" spans="1:9" x14ac:dyDescent="0.3">
      <c r="A6755" s="10">
        <v>43623</v>
      </c>
      <c r="B6755" s="11" t="s">
        <v>300</v>
      </c>
      <c r="C6755" s="11" t="s">
        <v>507</v>
      </c>
      <c r="D6755" s="11" t="s">
        <v>662</v>
      </c>
      <c r="F6755" s="15">
        <f>IF(ISBLANK($D6755),"",IF(ISBLANK($E6755),VLOOKUP($D6755,$J:$K,2,FALSE),VLOOKUP($E6755,'Daycare Packages'!$A:$G,7,FALSE)))</f>
        <v>30</v>
      </c>
      <c r="G6755" s="15"/>
      <c r="H6755" s="15">
        <f t="shared" si="233"/>
        <v>30</v>
      </c>
      <c r="I6755" s="198">
        <f t="shared" si="234"/>
        <v>6</v>
      </c>
    </row>
    <row r="6756" spans="1:9" x14ac:dyDescent="0.3">
      <c r="A6756" s="10">
        <v>43623</v>
      </c>
      <c r="B6756" s="11" t="s">
        <v>300</v>
      </c>
      <c r="C6756" s="11" t="s">
        <v>1455</v>
      </c>
      <c r="D6756" s="11" t="s">
        <v>662</v>
      </c>
      <c r="F6756" s="15">
        <f>IF(ISBLANK($D6756),"",IF(ISBLANK($E6756),VLOOKUP($D6756,$J:$K,2,FALSE),VLOOKUP($E6756,'Daycare Packages'!$A:$G,7,FALSE)))</f>
        <v>30</v>
      </c>
      <c r="G6756" s="15"/>
      <c r="H6756" s="15">
        <f t="shared" si="233"/>
        <v>30</v>
      </c>
      <c r="I6756" s="198">
        <f t="shared" si="234"/>
        <v>6</v>
      </c>
    </row>
    <row r="6757" spans="1:9" x14ac:dyDescent="0.3">
      <c r="A6757" s="10">
        <v>43623</v>
      </c>
      <c r="B6757" s="11" t="s">
        <v>115</v>
      </c>
      <c r="C6757" s="11" t="s">
        <v>764</v>
      </c>
      <c r="D6757" s="11" t="s">
        <v>662</v>
      </c>
      <c r="E6757" s="11">
        <v>6736950</v>
      </c>
      <c r="F6757" s="15">
        <f>IF(ISBLANK($D6757),"",IF(ISBLANK($E6757),VLOOKUP($D6757,$J:$K,2,FALSE),VLOOKUP($E6757,'Daycare Packages'!$A:$G,7,FALSE)))</f>
        <v>22</v>
      </c>
      <c r="G6757" s="15"/>
      <c r="H6757" s="15">
        <f t="shared" si="233"/>
        <v>22</v>
      </c>
      <c r="I6757" s="198">
        <f t="shared" si="234"/>
        <v>6</v>
      </c>
    </row>
    <row r="6758" spans="1:9" x14ac:dyDescent="0.3">
      <c r="A6758" s="10">
        <v>43623</v>
      </c>
      <c r="B6758" s="11" t="s">
        <v>1600</v>
      </c>
      <c r="C6758" s="11" t="s">
        <v>1601</v>
      </c>
      <c r="D6758" s="11" t="s">
        <v>662</v>
      </c>
      <c r="E6758" s="11">
        <v>6874391</v>
      </c>
      <c r="F6758" s="15">
        <f>IF(ISBLANK($D6758),"",IF(ISBLANK($E6758),VLOOKUP($D6758,$J:$K,2,FALSE),VLOOKUP($E6758,'Daycare Packages'!$A:$G,7,FALSE)))</f>
        <v>27</v>
      </c>
      <c r="G6758" s="15"/>
      <c r="H6758" s="15">
        <f t="shared" si="233"/>
        <v>27</v>
      </c>
      <c r="I6758" s="198">
        <f t="shared" si="234"/>
        <v>6</v>
      </c>
    </row>
    <row r="6759" spans="1:9" x14ac:dyDescent="0.3">
      <c r="A6759" s="10">
        <v>43623</v>
      </c>
      <c r="B6759" s="11" t="s">
        <v>941</v>
      </c>
      <c r="C6759" s="11" t="s">
        <v>487</v>
      </c>
      <c r="D6759" s="11" t="s">
        <v>662</v>
      </c>
      <c r="F6759" s="15">
        <f>IF(ISBLANK($D6759),"",IF(ISBLANK($E6759),VLOOKUP($D6759,$J:$K,2,FALSE),VLOOKUP($E6759,'Daycare Packages'!$A:$G,7,FALSE)))</f>
        <v>30</v>
      </c>
      <c r="G6759" s="15"/>
      <c r="H6759" s="15">
        <f t="shared" si="233"/>
        <v>30</v>
      </c>
      <c r="I6759" s="198">
        <f t="shared" si="234"/>
        <v>6</v>
      </c>
    </row>
    <row r="6760" spans="1:9" x14ac:dyDescent="0.3">
      <c r="A6760" s="10">
        <v>43623</v>
      </c>
      <c r="B6760" s="11" t="s">
        <v>205</v>
      </c>
      <c r="C6760" s="11" t="s">
        <v>863</v>
      </c>
      <c r="D6760" s="11" t="s">
        <v>662</v>
      </c>
      <c r="F6760" s="15">
        <f>IF(ISBLANK($D6760),"",IF(ISBLANK($E6760),VLOOKUP($D6760,$J:$K,2,FALSE),VLOOKUP($E6760,'Daycare Packages'!$A:$G,7,FALSE)))</f>
        <v>30</v>
      </c>
      <c r="G6760" s="15"/>
      <c r="H6760" s="15">
        <f t="shared" si="233"/>
        <v>30</v>
      </c>
      <c r="I6760" s="198">
        <f t="shared" si="234"/>
        <v>6</v>
      </c>
    </row>
    <row r="6761" spans="1:9" x14ac:dyDescent="0.3">
      <c r="A6761" s="10">
        <v>43623</v>
      </c>
      <c r="B6761" s="11" t="s">
        <v>855</v>
      </c>
      <c r="C6761" s="11" t="s">
        <v>856</v>
      </c>
      <c r="D6761" s="11" t="s">
        <v>662</v>
      </c>
      <c r="F6761" s="15">
        <f>IF(ISBLANK($D6761),"",IF(ISBLANK($E6761),VLOOKUP($D6761,$J:$K,2,FALSE),VLOOKUP($E6761,'Daycare Packages'!$A:$G,7,FALSE)))</f>
        <v>30</v>
      </c>
      <c r="G6761" s="15"/>
      <c r="H6761" s="15">
        <f t="shared" si="233"/>
        <v>30</v>
      </c>
      <c r="I6761" s="198">
        <f t="shared" si="234"/>
        <v>6</v>
      </c>
    </row>
    <row r="6762" spans="1:9" x14ac:dyDescent="0.3">
      <c r="A6762" s="10">
        <v>43623</v>
      </c>
      <c r="B6762" s="11" t="s">
        <v>317</v>
      </c>
      <c r="C6762" s="11" t="s">
        <v>521</v>
      </c>
      <c r="D6762" s="11" t="s">
        <v>662</v>
      </c>
      <c r="F6762" s="15">
        <f>IF(ISBLANK($D6762),"",IF(ISBLANK($E6762),VLOOKUP($D6762,$J:$K,2,FALSE),VLOOKUP($E6762,'Daycare Packages'!$A:$G,7,FALSE)))</f>
        <v>30</v>
      </c>
      <c r="G6762" s="15"/>
      <c r="H6762" s="15">
        <f t="shared" si="233"/>
        <v>30</v>
      </c>
      <c r="I6762" s="198">
        <f t="shared" si="234"/>
        <v>6</v>
      </c>
    </row>
    <row r="6763" spans="1:9" x14ac:dyDescent="0.3">
      <c r="A6763" s="10">
        <v>43623</v>
      </c>
      <c r="B6763" s="11" t="s">
        <v>677</v>
      </c>
      <c r="C6763" s="11" t="s">
        <v>1295</v>
      </c>
      <c r="D6763" s="11" t="s">
        <v>662</v>
      </c>
      <c r="F6763" s="15">
        <f>IF(ISBLANK($D6763),"",IF(ISBLANK($E6763),VLOOKUP($D6763,$J:$K,2,FALSE),VLOOKUP($E6763,'Daycare Packages'!$A:$G,7,FALSE)))</f>
        <v>30</v>
      </c>
      <c r="G6763" s="15"/>
      <c r="H6763" s="15">
        <f t="shared" si="233"/>
        <v>30</v>
      </c>
      <c r="I6763" s="198">
        <f t="shared" si="234"/>
        <v>6</v>
      </c>
    </row>
    <row r="6764" spans="1:9" x14ac:dyDescent="0.3">
      <c r="A6764" s="10">
        <v>43623</v>
      </c>
      <c r="B6764" s="11" t="s">
        <v>197</v>
      </c>
      <c r="C6764" s="11" t="s">
        <v>689</v>
      </c>
      <c r="D6764" s="11" t="s">
        <v>662</v>
      </c>
      <c r="E6764" s="11">
        <v>6877015</v>
      </c>
      <c r="F6764" s="15">
        <f>IF(ISBLANK($D6764),"",IF(ISBLANK($E6764),VLOOKUP($D6764,$J:$K,2,FALSE),VLOOKUP($E6764,'Daycare Packages'!$A:$G,7,FALSE)))</f>
        <v>27</v>
      </c>
      <c r="G6764" s="15"/>
      <c r="H6764" s="15">
        <f t="shared" si="233"/>
        <v>27</v>
      </c>
      <c r="I6764" s="198">
        <f t="shared" si="234"/>
        <v>6</v>
      </c>
    </row>
    <row r="6765" spans="1:9" x14ac:dyDescent="0.3">
      <c r="A6765" s="10">
        <v>43623</v>
      </c>
      <c r="B6765" s="11" t="s">
        <v>244</v>
      </c>
      <c r="C6765" s="11" t="s">
        <v>673</v>
      </c>
      <c r="D6765" s="11" t="s">
        <v>662</v>
      </c>
      <c r="F6765" s="15">
        <f>IF(ISBLANK($D6765),"",IF(ISBLANK($E6765),VLOOKUP($D6765,$J:$K,2,FALSE),VLOOKUP($E6765,'Daycare Packages'!$A:$G,7,FALSE)))</f>
        <v>30</v>
      </c>
      <c r="G6765" s="15"/>
      <c r="H6765" s="15">
        <f t="shared" si="233"/>
        <v>30</v>
      </c>
      <c r="I6765" s="198">
        <f t="shared" si="234"/>
        <v>6</v>
      </c>
    </row>
    <row r="6766" spans="1:9" x14ac:dyDescent="0.3">
      <c r="A6766" s="10">
        <v>43623</v>
      </c>
      <c r="B6766" s="11" t="s">
        <v>1311</v>
      </c>
      <c r="C6766" s="11" t="s">
        <v>1312</v>
      </c>
      <c r="D6766" s="11" t="s">
        <v>662</v>
      </c>
      <c r="E6766" s="11">
        <v>6829230</v>
      </c>
      <c r="F6766" s="15">
        <f>IF(ISBLANK($D6766),"",IF(ISBLANK($E6766),VLOOKUP($D6766,$J:$K,2,FALSE),VLOOKUP($E6766,'Daycare Packages'!$A:$G,7,FALSE)))</f>
        <v>23</v>
      </c>
      <c r="G6766" s="15"/>
      <c r="H6766" s="15">
        <f t="shared" si="233"/>
        <v>23</v>
      </c>
      <c r="I6766" s="198">
        <f t="shared" si="234"/>
        <v>6</v>
      </c>
    </row>
    <row r="6767" spans="1:9" x14ac:dyDescent="0.3">
      <c r="A6767" s="10">
        <v>43623</v>
      </c>
      <c r="B6767" s="11" t="s">
        <v>358</v>
      </c>
      <c r="C6767" s="11" t="s">
        <v>491</v>
      </c>
      <c r="D6767" s="11" t="s">
        <v>659</v>
      </c>
      <c r="F6767" s="15">
        <f>IF(ISBLANK($D6767),"",IF(ISBLANK($E6767),VLOOKUP($D6767,$J:$K,2,FALSE),VLOOKUP($E6767,'Daycare Packages'!$A:$G,7,FALSE)))</f>
        <v>20</v>
      </c>
      <c r="G6767" s="15"/>
      <c r="H6767" s="15">
        <f t="shared" si="233"/>
        <v>20</v>
      </c>
      <c r="I6767" s="198">
        <f t="shared" si="234"/>
        <v>6</v>
      </c>
    </row>
    <row r="6768" spans="1:9" x14ac:dyDescent="0.3">
      <c r="A6768" s="10">
        <v>43623</v>
      </c>
      <c r="B6768" s="11" t="s">
        <v>843</v>
      </c>
      <c r="C6768" s="11" t="s">
        <v>844</v>
      </c>
      <c r="D6768" s="11" t="s">
        <v>662</v>
      </c>
      <c r="E6768" s="11">
        <v>6846368</v>
      </c>
      <c r="F6768" s="15">
        <f>IF(ISBLANK($D6768),"",IF(ISBLANK($E6768),VLOOKUP($D6768,$J:$K,2,FALSE),VLOOKUP($E6768,'Daycare Packages'!$A:$G,7,FALSE)))</f>
        <v>23</v>
      </c>
      <c r="G6768" s="15"/>
      <c r="H6768" s="15">
        <f t="shared" si="233"/>
        <v>23</v>
      </c>
      <c r="I6768" s="198">
        <f t="shared" si="234"/>
        <v>6</v>
      </c>
    </row>
    <row r="6769" spans="1:9" x14ac:dyDescent="0.3">
      <c r="A6769" s="10">
        <v>43623</v>
      </c>
      <c r="B6769" s="11" t="s">
        <v>203</v>
      </c>
      <c r="C6769" s="11" t="s">
        <v>840</v>
      </c>
      <c r="D6769" s="11" t="s">
        <v>662</v>
      </c>
      <c r="E6769" s="11">
        <v>6881664</v>
      </c>
      <c r="F6769" s="15">
        <f>IF(ISBLANK($D6769),"",IF(ISBLANK($E6769),VLOOKUP($D6769,$J:$K,2,FALSE),VLOOKUP($E6769,'Daycare Packages'!$A:$G,7,FALSE)))</f>
        <v>27</v>
      </c>
      <c r="G6769" s="15"/>
      <c r="H6769" s="15">
        <f t="shared" si="233"/>
        <v>27</v>
      </c>
      <c r="I6769" s="198">
        <f t="shared" si="234"/>
        <v>6</v>
      </c>
    </row>
    <row r="6770" spans="1:9" x14ac:dyDescent="0.3">
      <c r="A6770" s="10">
        <v>43623</v>
      </c>
      <c r="B6770" s="11" t="s">
        <v>183</v>
      </c>
      <c r="C6770" s="11" t="s">
        <v>520</v>
      </c>
      <c r="D6770" s="11" t="s">
        <v>662</v>
      </c>
      <c r="E6770" s="11">
        <v>6843157</v>
      </c>
      <c r="F6770" s="15">
        <f>IF(ISBLANK($D6770),"",IF(ISBLANK($E6770),VLOOKUP($D6770,$J:$K,2,FALSE),VLOOKUP($E6770,'Daycare Packages'!$A:$G,7,FALSE)))</f>
        <v>27</v>
      </c>
      <c r="G6770" s="15"/>
      <c r="H6770" s="15">
        <f t="shared" si="233"/>
        <v>27</v>
      </c>
      <c r="I6770" s="198">
        <f t="shared" si="234"/>
        <v>6</v>
      </c>
    </row>
    <row r="6771" spans="1:9" x14ac:dyDescent="0.3">
      <c r="A6771" s="10">
        <v>43623</v>
      </c>
      <c r="B6771" s="11" t="s">
        <v>182</v>
      </c>
      <c r="C6771" s="11" t="s">
        <v>685</v>
      </c>
      <c r="D6771" s="11" t="s">
        <v>662</v>
      </c>
      <c r="E6771" s="11">
        <v>6871713</v>
      </c>
      <c r="F6771" s="15">
        <f>IF(ISBLANK($D6771),"",IF(ISBLANK($E6771),VLOOKUP($D6771,$J:$K,2,FALSE),VLOOKUP($E6771,'Daycare Packages'!$A:$G,7,FALSE)))</f>
        <v>20.7</v>
      </c>
      <c r="G6771" s="15"/>
      <c r="H6771" s="15">
        <f t="shared" ref="H6771:H6834" si="235">IF(ISBLANK(D6771),"",SUM(F6771:G6771))</f>
        <v>20.7</v>
      </c>
      <c r="I6771" s="198">
        <f t="shared" si="234"/>
        <v>6</v>
      </c>
    </row>
    <row r="6772" spans="1:9" x14ac:dyDescent="0.3">
      <c r="A6772" s="10">
        <v>43623</v>
      </c>
      <c r="B6772" s="11" t="s">
        <v>211</v>
      </c>
      <c r="C6772" s="11" t="s">
        <v>507</v>
      </c>
      <c r="D6772" s="11" t="s">
        <v>662</v>
      </c>
      <c r="F6772" s="15">
        <f>IF(ISBLANK($D6772),"",IF(ISBLANK($E6772),VLOOKUP($D6772,$J:$K,2,FALSE),VLOOKUP($E6772,'Daycare Packages'!$A:$G,7,FALSE)))</f>
        <v>30</v>
      </c>
      <c r="G6772" s="15">
        <v>-3</v>
      </c>
      <c r="H6772" s="15">
        <f t="shared" si="235"/>
        <v>27</v>
      </c>
      <c r="I6772" s="198">
        <f t="shared" si="234"/>
        <v>6</v>
      </c>
    </row>
    <row r="6773" spans="1:9" x14ac:dyDescent="0.3">
      <c r="A6773" s="10">
        <v>43623</v>
      </c>
      <c r="B6773" s="11" t="s">
        <v>167</v>
      </c>
      <c r="C6773" s="11" t="s">
        <v>467</v>
      </c>
      <c r="D6773" s="11" t="s">
        <v>662</v>
      </c>
      <c r="E6773" s="11">
        <v>6861944</v>
      </c>
      <c r="F6773" s="15">
        <f>IF(ISBLANK($D6773),"",IF(ISBLANK($E6773),VLOOKUP($D6773,$J:$K,2,FALSE),VLOOKUP($E6773,'Daycare Packages'!$A:$G,7,FALSE)))</f>
        <v>27</v>
      </c>
      <c r="G6773" s="15"/>
      <c r="H6773" s="15">
        <f t="shared" si="235"/>
        <v>27</v>
      </c>
      <c r="I6773" s="198">
        <f t="shared" si="234"/>
        <v>6</v>
      </c>
    </row>
    <row r="6774" spans="1:9" x14ac:dyDescent="0.3">
      <c r="A6774" s="10">
        <v>43623</v>
      </c>
      <c r="B6774" s="11" t="s">
        <v>167</v>
      </c>
      <c r="C6774" s="11" t="s">
        <v>726</v>
      </c>
      <c r="D6774" s="11" t="s">
        <v>662</v>
      </c>
      <c r="E6774" s="11">
        <v>6861944</v>
      </c>
      <c r="F6774" s="15">
        <f>IF(ISBLANK($D6774),"",IF(ISBLANK($E6774),VLOOKUP($D6774,$J:$K,2,FALSE),VLOOKUP($E6774,'Daycare Packages'!$A:$G,7,FALSE)))</f>
        <v>27</v>
      </c>
      <c r="G6774" s="15"/>
      <c r="H6774" s="15">
        <f t="shared" si="235"/>
        <v>27</v>
      </c>
      <c r="I6774" s="198">
        <f t="shared" si="234"/>
        <v>6</v>
      </c>
    </row>
    <row r="6775" spans="1:9" x14ac:dyDescent="0.3">
      <c r="A6775" s="10">
        <v>43623</v>
      </c>
      <c r="B6775" s="11" t="s">
        <v>230</v>
      </c>
      <c r="C6775" s="11" t="s">
        <v>493</v>
      </c>
      <c r="D6775" s="11" t="s">
        <v>662</v>
      </c>
      <c r="E6775" s="11">
        <v>6876304</v>
      </c>
      <c r="F6775" s="15">
        <f>IF(ISBLANK($D6775),"",IF(ISBLANK($E6775),VLOOKUP($D6775,$J:$K,2,FALSE),VLOOKUP($E6775,'Daycare Packages'!$A:$G,7,FALSE)))</f>
        <v>27</v>
      </c>
      <c r="G6775" s="15"/>
      <c r="H6775" s="15">
        <f t="shared" si="235"/>
        <v>27</v>
      </c>
      <c r="I6775" s="198">
        <f t="shared" si="234"/>
        <v>6</v>
      </c>
    </row>
    <row r="6776" spans="1:9" x14ac:dyDescent="0.3">
      <c r="A6776" s="10">
        <v>43623</v>
      </c>
      <c r="B6776" s="11" t="s">
        <v>809</v>
      </c>
      <c r="C6776" s="11" t="s">
        <v>810</v>
      </c>
      <c r="D6776" s="11" t="s">
        <v>662</v>
      </c>
      <c r="F6776" s="15">
        <f>IF(ISBLANK($D6776),"",IF(ISBLANK($E6776),VLOOKUP($D6776,$J:$K,2,FALSE),VLOOKUP($E6776,'Daycare Packages'!$A:$G,7,FALSE)))</f>
        <v>30</v>
      </c>
      <c r="G6776" s="15"/>
      <c r="H6776" s="15">
        <f t="shared" si="235"/>
        <v>30</v>
      </c>
      <c r="I6776" s="198">
        <f t="shared" si="234"/>
        <v>6</v>
      </c>
    </row>
    <row r="6777" spans="1:9" x14ac:dyDescent="0.3">
      <c r="A6777" s="10">
        <v>43623</v>
      </c>
      <c r="B6777" s="11" t="s">
        <v>196</v>
      </c>
      <c r="C6777" s="11" t="s">
        <v>432</v>
      </c>
      <c r="D6777" s="11" t="s">
        <v>662</v>
      </c>
      <c r="E6777" s="11">
        <v>6843216</v>
      </c>
      <c r="F6777" s="15">
        <f>IF(ISBLANK($D6777),"",IF(ISBLANK($E6777),VLOOKUP($D6777,$J:$K,2,FALSE),VLOOKUP($E6777,'Daycare Packages'!$A:$G,7,FALSE)))</f>
        <v>25</v>
      </c>
      <c r="G6777" s="15"/>
      <c r="H6777" s="15">
        <f t="shared" si="235"/>
        <v>25</v>
      </c>
      <c r="I6777" s="198">
        <f t="shared" si="234"/>
        <v>6</v>
      </c>
    </row>
    <row r="6778" spans="1:9" x14ac:dyDescent="0.3">
      <c r="A6778" s="10">
        <v>43623</v>
      </c>
      <c r="B6778" s="11" t="s">
        <v>178</v>
      </c>
      <c r="C6778" s="11" t="s">
        <v>734</v>
      </c>
      <c r="D6778" s="11" t="s">
        <v>662</v>
      </c>
      <c r="E6778" s="11">
        <v>6856237</v>
      </c>
      <c r="F6778" s="15">
        <f>IF(ISBLANK($D6778),"",IF(ISBLANK($E6778),VLOOKUP($D6778,$J:$K,2,FALSE),VLOOKUP($E6778,'Daycare Packages'!$A:$G,7,FALSE)))</f>
        <v>27</v>
      </c>
      <c r="G6778" s="15"/>
      <c r="H6778" s="15">
        <f t="shared" si="235"/>
        <v>27</v>
      </c>
      <c r="I6778" s="198">
        <f t="shared" si="234"/>
        <v>6</v>
      </c>
    </row>
    <row r="6779" spans="1:9" x14ac:dyDescent="0.3">
      <c r="A6779" s="10">
        <v>43623</v>
      </c>
      <c r="B6779" s="11" t="s">
        <v>199</v>
      </c>
      <c r="C6779" s="11" t="s">
        <v>711</v>
      </c>
      <c r="D6779" s="11" t="s">
        <v>662</v>
      </c>
      <c r="E6779" s="11">
        <v>6857264</v>
      </c>
      <c r="F6779" s="15">
        <f>IF(ISBLANK($D6779),"",IF(ISBLANK($E6779),VLOOKUP($D6779,$J:$K,2,FALSE),VLOOKUP($E6779,'Daycare Packages'!$A:$G,7,FALSE)))</f>
        <v>26</v>
      </c>
      <c r="G6779" s="15"/>
      <c r="H6779" s="15">
        <f t="shared" si="235"/>
        <v>26</v>
      </c>
      <c r="I6779" s="198">
        <f t="shared" si="234"/>
        <v>6</v>
      </c>
    </row>
    <row r="6780" spans="1:9" x14ac:dyDescent="0.3">
      <c r="A6780" s="10">
        <v>43623</v>
      </c>
      <c r="B6780" s="11" t="s">
        <v>193</v>
      </c>
      <c r="C6780" s="11" t="s">
        <v>776</v>
      </c>
      <c r="D6780" s="11" t="s">
        <v>662</v>
      </c>
      <c r="E6780" s="11">
        <v>6865171</v>
      </c>
      <c r="F6780" s="15">
        <f>IF(ISBLANK($D6780),"",IF(ISBLANK($E6780),VLOOKUP($D6780,$J:$K,2,FALSE),VLOOKUP($E6780,'Daycare Packages'!$A:$G,7,FALSE)))</f>
        <v>27</v>
      </c>
      <c r="G6780" s="15"/>
      <c r="H6780" s="15">
        <f t="shared" si="235"/>
        <v>27</v>
      </c>
      <c r="I6780" s="198">
        <f t="shared" si="234"/>
        <v>6</v>
      </c>
    </row>
    <row r="6781" spans="1:9" x14ac:dyDescent="0.3">
      <c r="A6781" s="10">
        <v>43623</v>
      </c>
      <c r="B6781" s="11" t="s">
        <v>680</v>
      </c>
      <c r="C6781" s="11" t="s">
        <v>681</v>
      </c>
      <c r="D6781" s="11" t="s">
        <v>662</v>
      </c>
      <c r="F6781" s="15">
        <f>IF(ISBLANK($D6781),"",IF(ISBLANK($E6781),VLOOKUP($D6781,$J:$K,2,FALSE),VLOOKUP($E6781,'Daycare Packages'!$A:$G,7,FALSE)))</f>
        <v>30</v>
      </c>
      <c r="G6781" s="15">
        <v>-4.5</v>
      </c>
      <c r="H6781" s="15">
        <f t="shared" si="235"/>
        <v>25.5</v>
      </c>
      <c r="I6781" s="198">
        <f t="shared" si="234"/>
        <v>6</v>
      </c>
    </row>
    <row r="6782" spans="1:9" x14ac:dyDescent="0.3">
      <c r="A6782" s="10">
        <v>43623</v>
      </c>
      <c r="B6782" s="11" t="s">
        <v>680</v>
      </c>
      <c r="C6782" s="11" t="s">
        <v>592</v>
      </c>
      <c r="D6782" s="11" t="s">
        <v>662</v>
      </c>
      <c r="F6782" s="15">
        <f>IF(ISBLANK($D6782),"",IF(ISBLANK($E6782),VLOOKUP($D6782,$J:$K,2,FALSE),VLOOKUP($E6782,'Daycare Packages'!$A:$G,7,FALSE)))</f>
        <v>30</v>
      </c>
      <c r="G6782" s="15">
        <v>-4.5</v>
      </c>
      <c r="H6782" s="15">
        <f t="shared" si="235"/>
        <v>25.5</v>
      </c>
      <c r="I6782" s="198">
        <f t="shared" si="234"/>
        <v>6</v>
      </c>
    </row>
    <row r="6783" spans="1:9" x14ac:dyDescent="0.3">
      <c r="A6783" s="10">
        <v>43623</v>
      </c>
      <c r="B6783" s="11" t="s">
        <v>525</v>
      </c>
      <c r="C6783" s="11" t="s">
        <v>526</v>
      </c>
      <c r="D6783" s="11" t="s">
        <v>662</v>
      </c>
      <c r="F6783" s="15">
        <f>IF(ISBLANK($D6783),"",IF(ISBLANK($E6783),VLOOKUP($D6783,$J:$K,2,FALSE),VLOOKUP($E6783,'Daycare Packages'!$A:$G,7,FALSE)))</f>
        <v>30</v>
      </c>
      <c r="G6783" s="15"/>
      <c r="H6783" s="15">
        <f t="shared" si="235"/>
        <v>30</v>
      </c>
      <c r="I6783" s="198">
        <f t="shared" si="234"/>
        <v>6</v>
      </c>
    </row>
    <row r="6784" spans="1:9" x14ac:dyDescent="0.3">
      <c r="A6784" s="10">
        <v>43623</v>
      </c>
      <c r="B6784" s="11" t="s">
        <v>751</v>
      </c>
      <c r="C6784" s="11" t="s">
        <v>752</v>
      </c>
      <c r="D6784" s="11" t="s">
        <v>662</v>
      </c>
      <c r="F6784" s="15">
        <f>IF(ISBLANK($D6784),"",IF(ISBLANK($E6784),VLOOKUP($D6784,$J:$K,2,FALSE),VLOOKUP($E6784,'Daycare Packages'!$A:$G,7,FALSE)))</f>
        <v>30</v>
      </c>
      <c r="G6784" s="15"/>
      <c r="H6784" s="15">
        <f t="shared" si="235"/>
        <v>30</v>
      </c>
      <c r="I6784" s="198">
        <f t="shared" si="234"/>
        <v>6</v>
      </c>
    </row>
    <row r="6785" spans="1:9" x14ac:dyDescent="0.3">
      <c r="A6785" s="10">
        <v>43623</v>
      </c>
      <c r="B6785" s="11" t="s">
        <v>834</v>
      </c>
      <c r="C6785" s="11" t="s">
        <v>1514</v>
      </c>
      <c r="D6785" s="11" t="s">
        <v>662</v>
      </c>
      <c r="F6785" s="15">
        <f>IF(ISBLANK($D6785),"",IF(ISBLANK($E6785),VLOOKUP($D6785,$J:$K,2,FALSE),VLOOKUP($E6785,'Daycare Packages'!$A:$G,7,FALSE)))</f>
        <v>30</v>
      </c>
      <c r="G6785" s="15"/>
      <c r="H6785" s="15">
        <f t="shared" si="235"/>
        <v>30</v>
      </c>
      <c r="I6785" s="198">
        <f t="shared" si="234"/>
        <v>6</v>
      </c>
    </row>
    <row r="6786" spans="1:9" x14ac:dyDescent="0.3">
      <c r="A6786" s="10">
        <v>43623</v>
      </c>
      <c r="B6786" s="11" t="s">
        <v>1634</v>
      </c>
      <c r="C6786" s="11" t="s">
        <v>1635</v>
      </c>
      <c r="D6786" s="11" t="s">
        <v>659</v>
      </c>
      <c r="F6786" s="15">
        <f>IF(ISBLANK($D6786),"",IF(ISBLANK($E6786),VLOOKUP($D6786,$J:$K,2,FALSE),VLOOKUP($E6786,'Daycare Packages'!$A:$G,7,FALSE)))</f>
        <v>20</v>
      </c>
      <c r="G6786" s="15"/>
      <c r="H6786" s="15">
        <f t="shared" si="235"/>
        <v>20</v>
      </c>
      <c r="I6786" s="198">
        <f t="shared" si="234"/>
        <v>6</v>
      </c>
    </row>
    <row r="6787" spans="1:9" x14ac:dyDescent="0.3">
      <c r="A6787" s="10">
        <v>43623</v>
      </c>
      <c r="B6787" s="11" t="s">
        <v>876</v>
      </c>
      <c r="C6787" s="11" t="s">
        <v>877</v>
      </c>
      <c r="D6787" s="11" t="s">
        <v>662</v>
      </c>
      <c r="F6787" s="15">
        <f>IF(ISBLANK($D6787),"",IF(ISBLANK($E6787),VLOOKUP($D6787,$J:$K,2,FALSE),VLOOKUP($E6787,'Daycare Packages'!$A:$G,7,FALSE)))</f>
        <v>30</v>
      </c>
      <c r="G6787" s="15"/>
      <c r="H6787" s="15">
        <f t="shared" si="235"/>
        <v>30</v>
      </c>
      <c r="I6787" s="198">
        <f t="shared" ref="I6787:I6850" si="236">IF(A6787="",0,MONTH(A6787))</f>
        <v>6</v>
      </c>
    </row>
    <row r="6788" spans="1:9" x14ac:dyDescent="0.3">
      <c r="A6788" s="10">
        <v>43623</v>
      </c>
      <c r="B6788" s="11" t="s">
        <v>876</v>
      </c>
      <c r="C6788" s="11" t="s">
        <v>878</v>
      </c>
      <c r="D6788" s="11" t="s">
        <v>662</v>
      </c>
      <c r="F6788" s="15">
        <f>IF(ISBLANK($D6788),"",IF(ISBLANK($E6788),VLOOKUP($D6788,$J:$K,2,FALSE),VLOOKUP($E6788,'Daycare Packages'!$A:$G,7,FALSE)))</f>
        <v>30</v>
      </c>
      <c r="G6788" s="15"/>
      <c r="H6788" s="15">
        <f t="shared" si="235"/>
        <v>30</v>
      </c>
      <c r="I6788" s="198">
        <f t="shared" si="236"/>
        <v>6</v>
      </c>
    </row>
    <row r="6789" spans="1:9" x14ac:dyDescent="0.3">
      <c r="A6789" s="10">
        <v>43623</v>
      </c>
      <c r="B6789" s="11" t="s">
        <v>180</v>
      </c>
      <c r="C6789" s="11" t="s">
        <v>483</v>
      </c>
      <c r="D6789" s="11" t="s">
        <v>662</v>
      </c>
      <c r="E6789" s="11">
        <v>6720702</v>
      </c>
      <c r="F6789" s="15">
        <f>IF(ISBLANK($D6789),"",IF(ISBLANK($E6789),VLOOKUP($D6789,$J:$K,2,FALSE),VLOOKUP($E6789,'Daycare Packages'!$A:$G,7,FALSE)))</f>
        <v>26</v>
      </c>
      <c r="G6789" s="15"/>
      <c r="H6789" s="15">
        <f t="shared" si="235"/>
        <v>26</v>
      </c>
      <c r="I6789" s="198">
        <f t="shared" si="236"/>
        <v>6</v>
      </c>
    </row>
    <row r="6790" spans="1:9" x14ac:dyDescent="0.3">
      <c r="A6790" s="10">
        <v>43623</v>
      </c>
      <c r="B6790" s="11" t="s">
        <v>995</v>
      </c>
      <c r="C6790" s="11" t="s">
        <v>996</v>
      </c>
      <c r="D6790" s="11" t="s">
        <v>662</v>
      </c>
      <c r="F6790" s="15">
        <f>IF(ISBLANK($D6790),"",IF(ISBLANK($E6790),VLOOKUP($D6790,$J:$K,2,FALSE),VLOOKUP($E6790,'Daycare Packages'!$A:$G,7,FALSE)))</f>
        <v>30</v>
      </c>
      <c r="G6790" s="15"/>
      <c r="H6790" s="15">
        <f t="shared" si="235"/>
        <v>30</v>
      </c>
      <c r="I6790" s="198">
        <f t="shared" si="236"/>
        <v>6</v>
      </c>
    </row>
    <row r="6791" spans="1:9" x14ac:dyDescent="0.3">
      <c r="A6791" s="10">
        <v>43623</v>
      </c>
      <c r="B6791" s="11" t="s">
        <v>141</v>
      </c>
      <c r="C6791" s="11" t="s">
        <v>564</v>
      </c>
      <c r="D6791" s="11" t="s">
        <v>662</v>
      </c>
      <c r="E6791" s="11">
        <v>6866358</v>
      </c>
      <c r="F6791" s="15">
        <f>IF(ISBLANK($D6791),"",IF(ISBLANK($E6791),VLOOKUP($D6791,$J:$K,2,FALSE),VLOOKUP($E6791,'Daycare Packages'!$A:$G,7,FALSE)))</f>
        <v>26</v>
      </c>
      <c r="G6791" s="15"/>
      <c r="H6791" s="15">
        <f t="shared" si="235"/>
        <v>26</v>
      </c>
      <c r="I6791" s="198">
        <f t="shared" si="236"/>
        <v>6</v>
      </c>
    </row>
    <row r="6792" spans="1:9" x14ac:dyDescent="0.3">
      <c r="A6792" s="10">
        <v>43623</v>
      </c>
      <c r="B6792" s="11" t="s">
        <v>1636</v>
      </c>
      <c r="C6792" s="11" t="s">
        <v>665</v>
      </c>
      <c r="D6792" s="11" t="s">
        <v>662</v>
      </c>
      <c r="F6792" s="15">
        <f>IF(ISBLANK($D6792),"",IF(ISBLANK($E6792),VLOOKUP($D6792,$J:$K,2,FALSE),VLOOKUP($E6792,'Daycare Packages'!$A:$G,7,FALSE)))</f>
        <v>30</v>
      </c>
      <c r="G6792" s="15"/>
      <c r="H6792" s="15">
        <f t="shared" si="235"/>
        <v>30</v>
      </c>
      <c r="I6792" s="198">
        <f t="shared" si="236"/>
        <v>6</v>
      </c>
    </row>
    <row r="6793" spans="1:9" x14ac:dyDescent="0.3">
      <c r="A6793" s="10">
        <v>43623</v>
      </c>
      <c r="B6793" s="11" t="s">
        <v>172</v>
      </c>
      <c r="C6793" s="11" t="s">
        <v>773</v>
      </c>
      <c r="D6793" s="11" t="s">
        <v>662</v>
      </c>
      <c r="F6793" s="15">
        <f>IF(ISBLANK($D6793),"",IF(ISBLANK($E6793),VLOOKUP($D6793,$J:$K,2,FALSE),VLOOKUP($E6793,'Daycare Packages'!$A:$G,7,FALSE)))</f>
        <v>30</v>
      </c>
      <c r="G6793" s="15"/>
      <c r="H6793" s="15">
        <f t="shared" si="235"/>
        <v>30</v>
      </c>
      <c r="I6793" s="198">
        <f t="shared" si="236"/>
        <v>6</v>
      </c>
    </row>
    <row r="6794" spans="1:9" x14ac:dyDescent="0.3">
      <c r="A6794" s="10">
        <v>43623</v>
      </c>
      <c r="B6794" s="11" t="s">
        <v>727</v>
      </c>
      <c r="C6794" s="11" t="s">
        <v>728</v>
      </c>
      <c r="D6794" s="11" t="s">
        <v>662</v>
      </c>
      <c r="F6794" s="15">
        <f>IF(ISBLANK($D6794),"",IF(ISBLANK($E6794),VLOOKUP($D6794,$J:$K,2,FALSE),VLOOKUP($E6794,'Daycare Packages'!$A:$G,7,FALSE)))</f>
        <v>30</v>
      </c>
      <c r="G6794" s="15"/>
      <c r="H6794" s="15">
        <f t="shared" si="235"/>
        <v>30</v>
      </c>
      <c r="I6794" s="198">
        <f t="shared" si="236"/>
        <v>6</v>
      </c>
    </row>
    <row r="6795" spans="1:9" x14ac:dyDescent="0.3">
      <c r="A6795" s="10">
        <v>43623</v>
      </c>
      <c r="B6795" s="11" t="s">
        <v>160</v>
      </c>
      <c r="C6795" s="11" t="s">
        <v>794</v>
      </c>
      <c r="D6795" s="11" t="s">
        <v>662</v>
      </c>
      <c r="E6795" s="11">
        <v>6850317</v>
      </c>
      <c r="F6795" s="15">
        <f>IF(ISBLANK($D6795),"",IF(ISBLANK($E6795),VLOOKUP($D6795,$J:$K,2,FALSE),VLOOKUP($E6795,'Daycare Packages'!$A:$G,7,FALSE)))</f>
        <v>25</v>
      </c>
      <c r="G6795" s="15"/>
      <c r="H6795" s="15">
        <f t="shared" si="235"/>
        <v>25</v>
      </c>
      <c r="I6795" s="198">
        <f t="shared" si="236"/>
        <v>6</v>
      </c>
    </row>
    <row r="6796" spans="1:9" x14ac:dyDescent="0.3">
      <c r="A6796" s="10">
        <v>43623</v>
      </c>
      <c r="B6796" s="11" t="s">
        <v>209</v>
      </c>
      <c r="C6796" s="11" t="s">
        <v>702</v>
      </c>
      <c r="D6796" s="11" t="s">
        <v>662</v>
      </c>
      <c r="E6796" s="11">
        <v>6864748</v>
      </c>
      <c r="F6796" s="15">
        <f>IF(ISBLANK($D6796),"",IF(ISBLANK($E6796),VLOOKUP($D6796,$J:$K,2,FALSE),VLOOKUP($E6796,'Daycare Packages'!$A:$G,7,FALSE)))</f>
        <v>27</v>
      </c>
      <c r="G6796" s="15"/>
      <c r="H6796" s="15">
        <f t="shared" si="235"/>
        <v>27</v>
      </c>
      <c r="I6796" s="198">
        <f t="shared" si="236"/>
        <v>6</v>
      </c>
    </row>
    <row r="6797" spans="1:9" x14ac:dyDescent="0.3">
      <c r="A6797" s="10">
        <v>43623</v>
      </c>
      <c r="B6797" s="11" t="s">
        <v>1317</v>
      </c>
      <c r="C6797" s="11" t="s">
        <v>633</v>
      </c>
      <c r="D6797" s="11" t="s">
        <v>662</v>
      </c>
      <c r="E6797" s="11">
        <v>6837059</v>
      </c>
      <c r="F6797" s="15">
        <f>IF(ISBLANK($D6797),"",IF(ISBLANK($E6797),VLOOKUP($D6797,$J:$K,2,FALSE),VLOOKUP($E6797,'Daycare Packages'!$A:$G,7,FALSE)))</f>
        <v>25</v>
      </c>
      <c r="G6797" s="15"/>
      <c r="H6797" s="15">
        <f t="shared" si="235"/>
        <v>25</v>
      </c>
      <c r="I6797" s="198">
        <f t="shared" si="236"/>
        <v>6</v>
      </c>
    </row>
    <row r="6798" spans="1:9" x14ac:dyDescent="0.3">
      <c r="A6798" s="10">
        <v>43623</v>
      </c>
      <c r="B6798" s="11" t="s">
        <v>169</v>
      </c>
      <c r="C6798" s="11" t="s">
        <v>533</v>
      </c>
      <c r="D6798" s="11" t="s">
        <v>662</v>
      </c>
      <c r="E6798" s="11">
        <v>6775254</v>
      </c>
      <c r="F6798" s="15">
        <f>IF(ISBLANK($D6798),"",IF(ISBLANK($E6798),VLOOKUP($D6798,$J:$K,2,FALSE),VLOOKUP($E6798,'Daycare Packages'!$A:$G,7,FALSE)))</f>
        <v>26</v>
      </c>
      <c r="G6798" s="15"/>
      <c r="H6798" s="15">
        <f t="shared" si="235"/>
        <v>26</v>
      </c>
      <c r="I6798" s="198">
        <f t="shared" si="236"/>
        <v>6</v>
      </c>
    </row>
    <row r="6799" spans="1:9" x14ac:dyDescent="0.3">
      <c r="A6799" s="10">
        <v>43623</v>
      </c>
      <c r="B6799" s="11" t="s">
        <v>783</v>
      </c>
      <c r="C6799" s="11" t="s">
        <v>514</v>
      </c>
      <c r="D6799" s="11" t="s">
        <v>662</v>
      </c>
      <c r="F6799" s="15">
        <f>IF(ISBLANK($D6799),"",IF(ISBLANK($E6799),VLOOKUP($D6799,$J:$K,2,FALSE),VLOOKUP($E6799,'Daycare Packages'!$A:$G,7,FALSE)))</f>
        <v>30</v>
      </c>
      <c r="G6799" s="15"/>
      <c r="H6799" s="15">
        <f t="shared" si="235"/>
        <v>30</v>
      </c>
      <c r="I6799" s="198">
        <f t="shared" si="236"/>
        <v>6</v>
      </c>
    </row>
    <row r="6800" spans="1:9" x14ac:dyDescent="0.3">
      <c r="A6800" s="10">
        <v>43623</v>
      </c>
      <c r="B6800" s="11" t="s">
        <v>170</v>
      </c>
      <c r="C6800" s="11" t="s">
        <v>710</v>
      </c>
      <c r="D6800" s="11" t="s">
        <v>662</v>
      </c>
      <c r="E6800" s="11">
        <v>6715199</v>
      </c>
      <c r="F6800" s="15">
        <f>IF(ISBLANK($D6800),"",IF(ISBLANK($E6800),VLOOKUP($D6800,$J:$K,2,FALSE),VLOOKUP($E6800,'Daycare Packages'!$A:$G,7,FALSE)))</f>
        <v>22</v>
      </c>
      <c r="G6800" s="15"/>
      <c r="H6800" s="15">
        <f t="shared" si="235"/>
        <v>22</v>
      </c>
      <c r="I6800" s="198">
        <f t="shared" si="236"/>
        <v>6</v>
      </c>
    </row>
    <row r="6801" spans="1:9" x14ac:dyDescent="0.3">
      <c r="A6801" s="10">
        <v>43623</v>
      </c>
      <c r="B6801" s="11" t="s">
        <v>663</v>
      </c>
      <c r="C6801" s="11" t="s">
        <v>665</v>
      </c>
      <c r="D6801" s="11" t="s">
        <v>662</v>
      </c>
      <c r="F6801" s="15">
        <f>IF(ISBLANK($D6801),"",IF(ISBLANK($E6801),VLOOKUP($D6801,$J:$K,2,FALSE),VLOOKUP($E6801,'Daycare Packages'!$A:$G,7,FALSE)))</f>
        <v>30</v>
      </c>
      <c r="G6801" s="15"/>
      <c r="H6801" s="15">
        <f t="shared" si="235"/>
        <v>30</v>
      </c>
      <c r="I6801" s="198">
        <f t="shared" si="236"/>
        <v>6</v>
      </c>
    </row>
    <row r="6802" spans="1:9" x14ac:dyDescent="0.3">
      <c r="A6802" s="55">
        <v>43623</v>
      </c>
      <c r="B6802" s="56" t="s">
        <v>663</v>
      </c>
      <c r="C6802" s="56" t="s">
        <v>664</v>
      </c>
      <c r="D6802" s="56" t="s">
        <v>662</v>
      </c>
      <c r="E6802" s="56"/>
      <c r="F6802" s="59">
        <f>IF(ISBLANK($D6802),"",IF(ISBLANK($E6802),VLOOKUP($D6802,$J:$K,2,FALSE),VLOOKUP($E6802,'Daycare Packages'!$A:$G,7,FALSE)))</f>
        <v>30</v>
      </c>
      <c r="G6802" s="59"/>
      <c r="H6802" s="59">
        <f t="shared" si="235"/>
        <v>30</v>
      </c>
      <c r="I6802" s="198">
        <f t="shared" si="236"/>
        <v>6</v>
      </c>
    </row>
    <row r="6803" spans="1:9" x14ac:dyDescent="0.3">
      <c r="A6803" s="10">
        <v>43624</v>
      </c>
      <c r="B6803" s="11" t="s">
        <v>751</v>
      </c>
      <c r="C6803" s="11" t="s">
        <v>752</v>
      </c>
      <c r="D6803" s="11" t="s">
        <v>662</v>
      </c>
      <c r="F6803" s="15">
        <f>IF(ISBLANK($D6803),"",IF(ISBLANK($E6803),VLOOKUP($D6803,$J:$K,2,FALSE),VLOOKUP($E6803,'Daycare Packages'!$A:$G,7,FALSE)))</f>
        <v>30</v>
      </c>
      <c r="G6803" s="15"/>
      <c r="H6803" s="15">
        <f t="shared" si="235"/>
        <v>30</v>
      </c>
      <c r="I6803" s="198">
        <f t="shared" si="236"/>
        <v>6</v>
      </c>
    </row>
    <row r="6804" spans="1:9" x14ac:dyDescent="0.3">
      <c r="A6804" s="10">
        <v>43624</v>
      </c>
      <c r="B6804" s="11" t="s">
        <v>1435</v>
      </c>
      <c r="C6804" s="11" t="s">
        <v>448</v>
      </c>
      <c r="D6804" s="11" t="s">
        <v>662</v>
      </c>
      <c r="E6804" s="11">
        <v>6869705</v>
      </c>
      <c r="F6804" s="15">
        <f>IF(ISBLANK($D6804),"",IF(ISBLANK($E6804),VLOOKUP($D6804,$J:$K,2,FALSE),VLOOKUP($E6804,'Daycare Packages'!$A:$G,7,FALSE)))</f>
        <v>27</v>
      </c>
      <c r="G6804" s="15"/>
      <c r="H6804" s="15">
        <f t="shared" si="235"/>
        <v>27</v>
      </c>
      <c r="I6804" s="198">
        <f t="shared" si="236"/>
        <v>6</v>
      </c>
    </row>
    <row r="6805" spans="1:9" x14ac:dyDescent="0.3">
      <c r="A6805" s="10">
        <v>43624</v>
      </c>
      <c r="B6805" s="11" t="s">
        <v>942</v>
      </c>
      <c r="C6805" s="11" t="s">
        <v>943</v>
      </c>
      <c r="D6805" s="11" t="s">
        <v>662</v>
      </c>
      <c r="F6805" s="15">
        <f>IF(ISBLANK($D6805),"",IF(ISBLANK($E6805),VLOOKUP($D6805,$J:$K,2,FALSE),VLOOKUP($E6805,'Daycare Packages'!$A:$G,7,FALSE)))</f>
        <v>30</v>
      </c>
      <c r="G6805" s="15"/>
      <c r="H6805" s="15">
        <f t="shared" si="235"/>
        <v>30</v>
      </c>
      <c r="I6805" s="198">
        <f t="shared" si="236"/>
        <v>6</v>
      </c>
    </row>
    <row r="6806" spans="1:9" x14ac:dyDescent="0.3">
      <c r="A6806" s="10">
        <v>43624</v>
      </c>
      <c r="B6806" s="11" t="s">
        <v>246</v>
      </c>
      <c r="C6806" s="11" t="s">
        <v>1347</v>
      </c>
      <c r="D6806" s="11" t="s">
        <v>662</v>
      </c>
      <c r="F6806" s="15">
        <f>IF(ISBLANK($D6806),"",IF(ISBLANK($E6806),VLOOKUP($D6806,$J:$K,2,FALSE),VLOOKUP($E6806,'Daycare Packages'!$A:$G,7,FALSE)))</f>
        <v>30</v>
      </c>
      <c r="G6806" s="15"/>
      <c r="H6806" s="15">
        <f t="shared" si="235"/>
        <v>30</v>
      </c>
      <c r="I6806" s="198">
        <f t="shared" si="236"/>
        <v>6</v>
      </c>
    </row>
    <row r="6807" spans="1:9" x14ac:dyDescent="0.3">
      <c r="A6807" s="10">
        <v>43624</v>
      </c>
      <c r="B6807" s="11" t="s">
        <v>246</v>
      </c>
      <c r="C6807" s="11" t="s">
        <v>814</v>
      </c>
      <c r="D6807" s="11" t="s">
        <v>662</v>
      </c>
      <c r="F6807" s="15">
        <f>IF(ISBLANK($D6807),"",IF(ISBLANK($E6807),VLOOKUP($D6807,$J:$K,2,FALSE),VLOOKUP($E6807,'Daycare Packages'!$A:$G,7,FALSE)))</f>
        <v>30</v>
      </c>
      <c r="G6807" s="15"/>
      <c r="H6807" s="15">
        <f t="shared" si="235"/>
        <v>30</v>
      </c>
      <c r="I6807" s="198">
        <f t="shared" si="236"/>
        <v>6</v>
      </c>
    </row>
    <row r="6808" spans="1:9" x14ac:dyDescent="0.3">
      <c r="A6808" s="10">
        <v>43624</v>
      </c>
      <c r="B6808" s="11" t="s">
        <v>1642</v>
      </c>
      <c r="C6808" s="11" t="s">
        <v>498</v>
      </c>
      <c r="D6808" s="11" t="s">
        <v>662</v>
      </c>
      <c r="F6808" s="15">
        <f>IF(ISBLANK($D6808),"",IF(ISBLANK($E6808),VLOOKUP($D6808,$J:$K,2,FALSE),VLOOKUP($E6808,'Daycare Packages'!$A:$G,7,FALSE)))</f>
        <v>30</v>
      </c>
      <c r="G6808" s="15"/>
      <c r="H6808" s="15">
        <f t="shared" si="235"/>
        <v>30</v>
      </c>
      <c r="I6808" s="198">
        <f t="shared" si="236"/>
        <v>6</v>
      </c>
    </row>
    <row r="6809" spans="1:9" x14ac:dyDescent="0.3">
      <c r="A6809" s="10">
        <v>43624</v>
      </c>
      <c r="B6809" s="11" t="s">
        <v>1282</v>
      </c>
      <c r="C6809" s="11" t="s">
        <v>689</v>
      </c>
      <c r="D6809" s="11" t="s">
        <v>662</v>
      </c>
      <c r="E6809" s="11">
        <v>6822679</v>
      </c>
      <c r="F6809" s="15">
        <f>IF(ISBLANK($D6809),"",IF(ISBLANK($E6809),VLOOKUP($D6809,$J:$K,2,FALSE),VLOOKUP($E6809,'Daycare Packages'!$A:$G,7,FALSE)))</f>
        <v>27</v>
      </c>
      <c r="G6809" s="15"/>
      <c r="H6809" s="15">
        <f t="shared" si="235"/>
        <v>27</v>
      </c>
      <c r="I6809" s="198">
        <f t="shared" si="236"/>
        <v>6</v>
      </c>
    </row>
    <row r="6810" spans="1:9" x14ac:dyDescent="0.3">
      <c r="A6810" s="10">
        <v>43624</v>
      </c>
      <c r="B6810" s="11" t="s">
        <v>427</v>
      </c>
      <c r="C6810" s="11" t="s">
        <v>1313</v>
      </c>
      <c r="D6810" s="11" t="s">
        <v>662</v>
      </c>
      <c r="F6810" s="15">
        <f>IF(ISBLANK($D6810),"",IF(ISBLANK($E6810),VLOOKUP($D6810,$J:$K,2,FALSE),VLOOKUP($E6810,'Daycare Packages'!$A:$G,7,FALSE)))</f>
        <v>30</v>
      </c>
      <c r="G6810" s="15"/>
      <c r="H6810" s="15">
        <f t="shared" si="235"/>
        <v>30</v>
      </c>
      <c r="I6810" s="198">
        <f t="shared" si="236"/>
        <v>6</v>
      </c>
    </row>
    <row r="6811" spans="1:9" x14ac:dyDescent="0.3">
      <c r="A6811" s="10">
        <v>43624</v>
      </c>
      <c r="B6811" s="11" t="s">
        <v>216</v>
      </c>
      <c r="C6811" s="11" t="s">
        <v>448</v>
      </c>
      <c r="D6811" s="11" t="s">
        <v>662</v>
      </c>
      <c r="E6811" s="11">
        <v>6874047</v>
      </c>
      <c r="F6811" s="15">
        <f>IF(ISBLANK($D6811),"",IF(ISBLANK($E6811),VLOOKUP($D6811,$J:$K,2,FALSE),VLOOKUP($E6811,'Daycare Packages'!$A:$G,7,FALSE)))</f>
        <v>27</v>
      </c>
      <c r="G6811" s="15"/>
      <c r="H6811" s="15">
        <f t="shared" si="235"/>
        <v>27</v>
      </c>
      <c r="I6811" s="198">
        <f t="shared" si="236"/>
        <v>6</v>
      </c>
    </row>
    <row r="6812" spans="1:9" x14ac:dyDescent="0.3">
      <c r="A6812" s="10">
        <v>43624</v>
      </c>
      <c r="B6812" s="11" t="s">
        <v>1621</v>
      </c>
      <c r="C6812" s="11" t="s">
        <v>483</v>
      </c>
      <c r="D6812" s="11" t="s">
        <v>662</v>
      </c>
      <c r="F6812" s="15">
        <f>IF(ISBLANK($D6812),"",IF(ISBLANK($E6812),VLOOKUP($D6812,$J:$K,2,FALSE),VLOOKUP($E6812,'Daycare Packages'!$A:$G,7,FALSE)))</f>
        <v>30</v>
      </c>
      <c r="G6812" s="15"/>
      <c r="H6812" s="15">
        <f t="shared" si="235"/>
        <v>30</v>
      </c>
      <c r="I6812" s="198">
        <f t="shared" si="236"/>
        <v>6</v>
      </c>
    </row>
    <row r="6813" spans="1:9" x14ac:dyDescent="0.3">
      <c r="A6813" s="10">
        <v>43624</v>
      </c>
      <c r="B6813" s="11" t="s">
        <v>218</v>
      </c>
      <c r="C6813" s="11" t="s">
        <v>738</v>
      </c>
      <c r="D6813" s="11" t="s">
        <v>662</v>
      </c>
      <c r="E6813" s="11">
        <v>6738002</v>
      </c>
      <c r="F6813" s="15">
        <f>IF(ISBLANK($D6813),"",IF(ISBLANK($E6813),VLOOKUP($D6813,$J:$K,2,FALSE),VLOOKUP($E6813,'Daycare Packages'!$A:$G,7,FALSE)))</f>
        <v>20</v>
      </c>
      <c r="G6813" s="15"/>
      <c r="H6813" s="15">
        <f t="shared" si="235"/>
        <v>20</v>
      </c>
      <c r="I6813" s="198">
        <f t="shared" si="236"/>
        <v>6</v>
      </c>
    </row>
    <row r="6814" spans="1:9" x14ac:dyDescent="0.3">
      <c r="A6814" s="10">
        <v>43624</v>
      </c>
      <c r="B6814" s="11" t="s">
        <v>218</v>
      </c>
      <c r="C6814" s="11" t="s">
        <v>737</v>
      </c>
      <c r="D6814" s="11" t="s">
        <v>662</v>
      </c>
      <c r="E6814" s="11">
        <v>6738002</v>
      </c>
      <c r="F6814" s="15">
        <f>IF(ISBLANK($D6814),"",IF(ISBLANK($E6814),VLOOKUP($D6814,$J:$K,2,FALSE),VLOOKUP($E6814,'Daycare Packages'!$A:$G,7,FALSE)))</f>
        <v>20</v>
      </c>
      <c r="G6814" s="15"/>
      <c r="H6814" s="15">
        <f t="shared" si="235"/>
        <v>20</v>
      </c>
      <c r="I6814" s="198">
        <f t="shared" si="236"/>
        <v>6</v>
      </c>
    </row>
    <row r="6815" spans="1:9" x14ac:dyDescent="0.3">
      <c r="A6815" s="10">
        <v>43624</v>
      </c>
      <c r="B6815" s="11" t="s">
        <v>140</v>
      </c>
      <c r="C6815" s="11" t="s">
        <v>475</v>
      </c>
      <c r="D6815" s="11" t="s">
        <v>662</v>
      </c>
      <c r="E6815" s="11">
        <v>6849607</v>
      </c>
      <c r="F6815" s="15">
        <f>IF(ISBLANK($D6815),"",IF(ISBLANK($E6815),VLOOKUP($D6815,$J:$K,2,FALSE),VLOOKUP($E6815,'Daycare Packages'!$A:$G,7,FALSE)))</f>
        <v>26</v>
      </c>
      <c r="G6815" s="15"/>
      <c r="H6815" s="15">
        <f t="shared" si="235"/>
        <v>26</v>
      </c>
      <c r="I6815" s="198">
        <f t="shared" si="236"/>
        <v>6</v>
      </c>
    </row>
    <row r="6816" spans="1:9" x14ac:dyDescent="0.3">
      <c r="A6816" s="10">
        <v>43624</v>
      </c>
      <c r="B6816" s="11" t="s">
        <v>768</v>
      </c>
      <c r="C6816" s="11" t="s">
        <v>548</v>
      </c>
      <c r="D6816" s="11" t="s">
        <v>662</v>
      </c>
      <c r="F6816" s="15">
        <f>IF(ISBLANK($D6816),"",IF(ISBLANK($E6816),VLOOKUP($D6816,$J:$K,2,FALSE),VLOOKUP($E6816,'Daycare Packages'!$A:$G,7,FALSE)))</f>
        <v>30</v>
      </c>
      <c r="G6816" s="15"/>
      <c r="H6816" s="15">
        <f t="shared" si="235"/>
        <v>30</v>
      </c>
      <c r="I6816" s="198">
        <f t="shared" si="236"/>
        <v>6</v>
      </c>
    </row>
    <row r="6817" spans="1:9" x14ac:dyDescent="0.3">
      <c r="A6817" s="10">
        <v>43624</v>
      </c>
      <c r="B6817" s="11" t="s">
        <v>300</v>
      </c>
      <c r="C6817" s="11" t="s">
        <v>507</v>
      </c>
      <c r="D6817" s="11" t="s">
        <v>662</v>
      </c>
      <c r="F6817" s="15">
        <f>IF(ISBLANK($D6817),"",IF(ISBLANK($E6817),VLOOKUP($D6817,$J:$K,2,FALSE),VLOOKUP($E6817,'Daycare Packages'!$A:$G,7,FALSE)))</f>
        <v>30</v>
      </c>
      <c r="G6817" s="15"/>
      <c r="H6817" s="15">
        <f t="shared" si="235"/>
        <v>30</v>
      </c>
      <c r="I6817" s="198">
        <f t="shared" si="236"/>
        <v>6</v>
      </c>
    </row>
    <row r="6818" spans="1:9" x14ac:dyDescent="0.3">
      <c r="A6818" s="10">
        <v>43624</v>
      </c>
      <c r="B6818" s="11" t="s">
        <v>300</v>
      </c>
      <c r="C6818" s="11" t="s">
        <v>759</v>
      </c>
      <c r="D6818" s="11" t="s">
        <v>662</v>
      </c>
      <c r="F6818" s="15">
        <f>IF(ISBLANK($D6818),"",IF(ISBLANK($E6818),VLOOKUP($D6818,$J:$K,2,FALSE),VLOOKUP($E6818,'Daycare Packages'!$A:$G,7,FALSE)))</f>
        <v>30</v>
      </c>
      <c r="G6818" s="15"/>
      <c r="H6818" s="15">
        <f t="shared" si="235"/>
        <v>30</v>
      </c>
      <c r="I6818" s="198">
        <f t="shared" si="236"/>
        <v>6</v>
      </c>
    </row>
    <row r="6819" spans="1:9" x14ac:dyDescent="0.3">
      <c r="A6819" s="10">
        <v>43624</v>
      </c>
      <c r="B6819" s="11" t="s">
        <v>1093</v>
      </c>
      <c r="C6819" s="11" t="s">
        <v>1094</v>
      </c>
      <c r="D6819" s="11" t="s">
        <v>662</v>
      </c>
      <c r="F6819" s="15">
        <f>IF(ISBLANK($D6819),"",IF(ISBLANK($E6819),VLOOKUP($D6819,$J:$K,2,FALSE),VLOOKUP($E6819,'Daycare Packages'!$A:$G,7,FALSE)))</f>
        <v>30</v>
      </c>
      <c r="G6819" s="15"/>
      <c r="H6819" s="15">
        <f t="shared" si="235"/>
        <v>30</v>
      </c>
      <c r="I6819" s="198">
        <f t="shared" si="236"/>
        <v>6</v>
      </c>
    </row>
    <row r="6820" spans="1:9" x14ac:dyDescent="0.3">
      <c r="A6820" s="10">
        <v>43624</v>
      </c>
      <c r="B6820" s="11" t="s">
        <v>989</v>
      </c>
      <c r="C6820" s="11" t="s">
        <v>765</v>
      </c>
      <c r="D6820" s="11" t="s">
        <v>662</v>
      </c>
      <c r="F6820" s="15">
        <f>IF(ISBLANK($D6820),"",IF(ISBLANK($E6820),VLOOKUP($D6820,$J:$K,2,FALSE),VLOOKUP($E6820,'Daycare Packages'!$A:$G,7,FALSE)))</f>
        <v>30</v>
      </c>
      <c r="G6820" s="15"/>
      <c r="H6820" s="15">
        <f t="shared" si="235"/>
        <v>30</v>
      </c>
      <c r="I6820" s="198">
        <f t="shared" si="236"/>
        <v>6</v>
      </c>
    </row>
    <row r="6821" spans="1:9" x14ac:dyDescent="0.3">
      <c r="A6821" s="10">
        <v>43624</v>
      </c>
      <c r="B6821" s="11" t="s">
        <v>182</v>
      </c>
      <c r="C6821" s="11" t="s">
        <v>685</v>
      </c>
      <c r="D6821" s="11" t="s">
        <v>662</v>
      </c>
      <c r="E6821" s="11">
        <v>6871713</v>
      </c>
      <c r="F6821" s="15">
        <f>IF(ISBLANK($D6821),"",IF(ISBLANK($E6821),VLOOKUP($D6821,$J:$K,2,FALSE),VLOOKUP($E6821,'Daycare Packages'!$A:$G,7,FALSE)))</f>
        <v>20.7</v>
      </c>
      <c r="G6821" s="15"/>
      <c r="H6821" s="15">
        <f t="shared" si="235"/>
        <v>20.7</v>
      </c>
      <c r="I6821" s="198">
        <f t="shared" si="236"/>
        <v>6</v>
      </c>
    </row>
    <row r="6822" spans="1:9" x14ac:dyDescent="0.3">
      <c r="A6822" s="10">
        <v>43624</v>
      </c>
      <c r="B6822" s="11" t="s">
        <v>166</v>
      </c>
      <c r="C6822" s="11" t="s">
        <v>744</v>
      </c>
      <c r="D6822" s="11" t="s">
        <v>662</v>
      </c>
      <c r="E6822" s="11">
        <v>6735012</v>
      </c>
      <c r="F6822" s="15">
        <f>IF(ISBLANK($D6822),"",IF(ISBLANK($E6822),VLOOKUP($D6822,$J:$K,2,FALSE),VLOOKUP($E6822,'Daycare Packages'!$A:$G,7,FALSE)))</f>
        <v>24</v>
      </c>
      <c r="G6822" s="15"/>
      <c r="H6822" s="15">
        <f t="shared" si="235"/>
        <v>24</v>
      </c>
      <c r="I6822" s="198">
        <f t="shared" si="236"/>
        <v>6</v>
      </c>
    </row>
    <row r="6823" spans="1:9" x14ac:dyDescent="0.3">
      <c r="A6823" s="55">
        <v>43624</v>
      </c>
      <c r="B6823" s="56" t="s">
        <v>134</v>
      </c>
      <c r="C6823" s="56" t="s">
        <v>883</v>
      </c>
      <c r="D6823" s="56" t="s">
        <v>662</v>
      </c>
      <c r="E6823" s="56">
        <v>6869710</v>
      </c>
      <c r="F6823" s="59">
        <f>IF(ISBLANK($D6823),"",IF(ISBLANK($E6823),VLOOKUP($D6823,$J:$K,2,FALSE),VLOOKUP($E6823,'Daycare Packages'!$A:$G,7,FALSE)))</f>
        <v>26</v>
      </c>
      <c r="G6823" s="59"/>
      <c r="H6823" s="59">
        <f t="shared" si="235"/>
        <v>26</v>
      </c>
      <c r="I6823" s="198">
        <f t="shared" si="236"/>
        <v>6</v>
      </c>
    </row>
    <row r="6824" spans="1:9" x14ac:dyDescent="0.3">
      <c r="A6824" s="10">
        <v>43625</v>
      </c>
      <c r="B6824" s="11" t="s">
        <v>942</v>
      </c>
      <c r="C6824" s="11" t="s">
        <v>1646</v>
      </c>
      <c r="D6824" s="11" t="s">
        <v>662</v>
      </c>
      <c r="E6824" s="11">
        <v>6882694</v>
      </c>
      <c r="F6824" s="15">
        <f>IF(ISBLANK($D6824),"",IF(ISBLANK($E6824),VLOOKUP($D6824,$J:$K,2,FALSE),VLOOKUP($E6824,'Daycare Packages'!$A:$G,7,FALSE)))</f>
        <v>27</v>
      </c>
      <c r="G6824" s="15"/>
      <c r="H6824" s="15">
        <f t="shared" si="235"/>
        <v>27</v>
      </c>
      <c r="I6824" s="198">
        <f t="shared" si="236"/>
        <v>6</v>
      </c>
    </row>
    <row r="6825" spans="1:9" x14ac:dyDescent="0.3">
      <c r="A6825" s="10">
        <v>43625</v>
      </c>
      <c r="B6825" s="11" t="s">
        <v>252</v>
      </c>
      <c r="C6825" s="11" t="s">
        <v>396</v>
      </c>
      <c r="D6825" s="11" t="s">
        <v>662</v>
      </c>
      <c r="F6825" s="15">
        <f>IF(ISBLANK($D6825),"",IF(ISBLANK($E6825),VLOOKUP($D6825,$J:$K,2,FALSE),VLOOKUP($E6825,'Daycare Packages'!$A:$G,7,FALSE)))</f>
        <v>30</v>
      </c>
      <c r="G6825" s="15"/>
      <c r="H6825" s="15">
        <f t="shared" si="235"/>
        <v>30</v>
      </c>
      <c r="I6825" s="198">
        <f t="shared" si="236"/>
        <v>6</v>
      </c>
    </row>
    <row r="6826" spans="1:9" x14ac:dyDescent="0.3">
      <c r="A6826" s="10">
        <v>43625</v>
      </c>
      <c r="B6826" s="11" t="s">
        <v>1647</v>
      </c>
      <c r="C6826" s="11" t="s">
        <v>1648</v>
      </c>
      <c r="D6826" s="11" t="s">
        <v>662</v>
      </c>
      <c r="F6826" s="15">
        <f>IF(ISBLANK($D6826),"",IF(ISBLANK($E6826),VLOOKUP($D6826,$J:$K,2,FALSE),VLOOKUP($E6826,'Daycare Packages'!$A:$G,7,FALSE)))</f>
        <v>30</v>
      </c>
      <c r="G6826" s="15"/>
      <c r="H6826" s="15">
        <f t="shared" si="235"/>
        <v>30</v>
      </c>
      <c r="I6826" s="198">
        <f t="shared" si="236"/>
        <v>6</v>
      </c>
    </row>
    <row r="6827" spans="1:9" x14ac:dyDescent="0.3">
      <c r="A6827" s="10">
        <v>43625</v>
      </c>
      <c r="B6827" s="11" t="s">
        <v>1647</v>
      </c>
      <c r="C6827" s="11" t="s">
        <v>1649</v>
      </c>
      <c r="D6827" s="11" t="s">
        <v>662</v>
      </c>
      <c r="F6827" s="15">
        <f>IF(ISBLANK($D6827),"",IF(ISBLANK($E6827),VLOOKUP($D6827,$J:$K,2,FALSE),VLOOKUP($E6827,'Daycare Packages'!$A:$G,7,FALSE)))</f>
        <v>30</v>
      </c>
      <c r="G6827" s="15"/>
      <c r="H6827" s="15">
        <f t="shared" si="235"/>
        <v>30</v>
      </c>
      <c r="I6827" s="198">
        <f t="shared" si="236"/>
        <v>6</v>
      </c>
    </row>
    <row r="6828" spans="1:9" x14ac:dyDescent="0.3">
      <c r="A6828" s="10">
        <v>43625</v>
      </c>
      <c r="B6828" s="11" t="s">
        <v>198</v>
      </c>
      <c r="C6828" s="11" t="s">
        <v>841</v>
      </c>
      <c r="D6828" s="11" t="s">
        <v>662</v>
      </c>
      <c r="E6828" s="11">
        <v>6807179</v>
      </c>
      <c r="F6828" s="15">
        <f>IF(ISBLANK($D6828),"",IF(ISBLANK($E6828),VLOOKUP($D6828,$J:$K,2,FALSE),VLOOKUP($E6828,'Daycare Packages'!$A:$G,7,FALSE)))</f>
        <v>27</v>
      </c>
      <c r="G6828" s="15"/>
      <c r="H6828" s="15">
        <f t="shared" si="235"/>
        <v>27</v>
      </c>
      <c r="I6828" s="198">
        <f t="shared" si="236"/>
        <v>6</v>
      </c>
    </row>
    <row r="6829" spans="1:9" x14ac:dyDescent="0.3">
      <c r="A6829" s="10">
        <v>43625</v>
      </c>
      <c r="B6829" s="11" t="s">
        <v>198</v>
      </c>
      <c r="C6829" s="11" t="s">
        <v>739</v>
      </c>
      <c r="D6829" s="11" t="s">
        <v>662</v>
      </c>
      <c r="E6829" s="11">
        <v>6807179</v>
      </c>
      <c r="F6829" s="15">
        <f>IF(ISBLANK($D6829),"",IF(ISBLANK($E6829),VLOOKUP($D6829,$J:$K,2,FALSE),VLOOKUP($E6829,'Daycare Packages'!$A:$G,7,FALSE)))</f>
        <v>27</v>
      </c>
      <c r="G6829" s="15"/>
      <c r="H6829" s="15">
        <f t="shared" si="235"/>
        <v>27</v>
      </c>
      <c r="I6829" s="198">
        <f t="shared" si="236"/>
        <v>6</v>
      </c>
    </row>
    <row r="6830" spans="1:9" x14ac:dyDescent="0.3">
      <c r="A6830" s="10">
        <v>43625</v>
      </c>
      <c r="B6830" s="11" t="s">
        <v>688</v>
      </c>
      <c r="C6830" s="11" t="s">
        <v>1551</v>
      </c>
      <c r="D6830" s="11" t="s">
        <v>662</v>
      </c>
      <c r="F6830" s="15">
        <f>IF(ISBLANK($D6830),"",IF(ISBLANK($E6830),VLOOKUP($D6830,$J:$K,2,FALSE),VLOOKUP($E6830,'Daycare Packages'!$A:$G,7,FALSE)))</f>
        <v>30</v>
      </c>
      <c r="G6830" s="15"/>
      <c r="H6830" s="15">
        <f t="shared" si="235"/>
        <v>30</v>
      </c>
      <c r="I6830" s="198">
        <f t="shared" si="236"/>
        <v>6</v>
      </c>
    </row>
    <row r="6831" spans="1:9" x14ac:dyDescent="0.3">
      <c r="A6831" s="10">
        <v>43625</v>
      </c>
      <c r="B6831" s="11" t="s">
        <v>751</v>
      </c>
      <c r="C6831" s="11" t="s">
        <v>752</v>
      </c>
      <c r="D6831" s="11" t="s">
        <v>662</v>
      </c>
      <c r="F6831" s="15">
        <f>IF(ISBLANK($D6831),"",IF(ISBLANK($E6831),VLOOKUP($D6831,$J:$K,2,FALSE),VLOOKUP($E6831,'Daycare Packages'!$A:$G,7,FALSE)))</f>
        <v>30</v>
      </c>
      <c r="G6831" s="15"/>
      <c r="H6831" s="15">
        <f t="shared" si="235"/>
        <v>30</v>
      </c>
      <c r="I6831" s="198">
        <f t="shared" si="236"/>
        <v>6</v>
      </c>
    </row>
    <row r="6832" spans="1:9" x14ac:dyDescent="0.3">
      <c r="A6832" s="10">
        <v>43625</v>
      </c>
      <c r="B6832" s="11" t="s">
        <v>1508</v>
      </c>
      <c r="C6832" s="11" t="s">
        <v>450</v>
      </c>
      <c r="D6832" s="11" t="s">
        <v>662</v>
      </c>
      <c r="E6832" s="11">
        <v>6882707</v>
      </c>
      <c r="F6832" s="15">
        <f>IF(ISBLANK($D6832),"",IF(ISBLANK($E6832),VLOOKUP($D6832,$J:$K,2,FALSE),VLOOKUP($E6832,'Daycare Packages'!$A:$G,7,FALSE)))</f>
        <v>27</v>
      </c>
      <c r="G6832" s="15"/>
      <c r="H6832" s="15">
        <f t="shared" si="235"/>
        <v>27</v>
      </c>
      <c r="I6832" s="198">
        <f t="shared" si="236"/>
        <v>6</v>
      </c>
    </row>
    <row r="6833" spans="1:9" x14ac:dyDescent="0.3">
      <c r="A6833" s="10">
        <v>43625</v>
      </c>
      <c r="B6833" s="11" t="s">
        <v>134</v>
      </c>
      <c r="C6833" s="11" t="s">
        <v>883</v>
      </c>
      <c r="D6833" s="11" t="s">
        <v>662</v>
      </c>
      <c r="E6833" s="11">
        <v>6869710</v>
      </c>
      <c r="F6833" s="15">
        <f>IF(ISBLANK($D6833),"",IF(ISBLANK($E6833),VLOOKUP($D6833,$J:$K,2,FALSE),VLOOKUP($E6833,'Daycare Packages'!$A:$G,7,FALSE)))</f>
        <v>26</v>
      </c>
      <c r="G6833" s="15"/>
      <c r="H6833" s="15">
        <f t="shared" si="235"/>
        <v>26</v>
      </c>
      <c r="I6833" s="198">
        <f t="shared" si="236"/>
        <v>6</v>
      </c>
    </row>
    <row r="6834" spans="1:9" x14ac:dyDescent="0.3">
      <c r="A6834" s="10">
        <v>43625</v>
      </c>
      <c r="B6834" s="11" t="s">
        <v>1272</v>
      </c>
      <c r="C6834" s="11" t="s">
        <v>463</v>
      </c>
      <c r="D6834" s="11" t="s">
        <v>662</v>
      </c>
      <c r="F6834" s="15">
        <f>IF(ISBLANK($D6834),"",IF(ISBLANK($E6834),VLOOKUP($D6834,$J:$K,2,FALSE),VLOOKUP($E6834,'Daycare Packages'!$A:$G,7,FALSE)))</f>
        <v>30</v>
      </c>
      <c r="G6834" s="15"/>
      <c r="H6834" s="15">
        <f t="shared" si="235"/>
        <v>30</v>
      </c>
      <c r="I6834" s="198">
        <f t="shared" si="236"/>
        <v>6</v>
      </c>
    </row>
    <row r="6835" spans="1:9" x14ac:dyDescent="0.3">
      <c r="A6835" s="55">
        <v>43625</v>
      </c>
      <c r="B6835" s="56" t="s">
        <v>182</v>
      </c>
      <c r="C6835" s="56" t="s">
        <v>685</v>
      </c>
      <c r="D6835" s="56" t="s">
        <v>662</v>
      </c>
      <c r="E6835" s="56">
        <v>6871713</v>
      </c>
      <c r="F6835" s="59">
        <f>IF(ISBLANK($D6835),"",IF(ISBLANK($E6835),VLOOKUP($D6835,$J:$K,2,FALSE),VLOOKUP($E6835,'Daycare Packages'!$A:$G,7,FALSE)))</f>
        <v>20.7</v>
      </c>
      <c r="G6835" s="59"/>
      <c r="H6835" s="59">
        <f t="shared" ref="H6835:H6897" si="237">IF(ISBLANK(D6835),"",SUM(F6835:G6835))</f>
        <v>20.7</v>
      </c>
      <c r="I6835" s="198">
        <f t="shared" si="236"/>
        <v>6</v>
      </c>
    </row>
    <row r="6836" spans="1:9" x14ac:dyDescent="0.3">
      <c r="A6836" s="10">
        <v>43626</v>
      </c>
      <c r="B6836" s="11" t="s">
        <v>749</v>
      </c>
      <c r="C6836" s="11" t="s">
        <v>750</v>
      </c>
      <c r="D6836" s="11" t="s">
        <v>659</v>
      </c>
      <c r="F6836" s="15">
        <f>IF(ISBLANK($D6836),"",IF(ISBLANK($E6836),VLOOKUP($D6836,$J:$K,2,FALSE),VLOOKUP($E6836,'Daycare Packages'!$A:$G,7,FALSE)))</f>
        <v>20</v>
      </c>
      <c r="G6836" s="15"/>
      <c r="H6836" s="15">
        <f t="shared" si="237"/>
        <v>20</v>
      </c>
      <c r="I6836" s="198">
        <f t="shared" si="236"/>
        <v>6</v>
      </c>
    </row>
    <row r="6837" spans="1:9" x14ac:dyDescent="0.3">
      <c r="A6837" s="10">
        <v>43626</v>
      </c>
      <c r="B6837" s="11" t="s">
        <v>152</v>
      </c>
      <c r="C6837" s="11" t="s">
        <v>679</v>
      </c>
      <c r="D6837" s="11" t="s">
        <v>662</v>
      </c>
      <c r="E6837" s="11">
        <v>6804823</v>
      </c>
      <c r="F6837" s="15">
        <f>IF(ISBLANK($D6837),"",IF(ISBLANK($E6837),VLOOKUP($D6837,$J:$K,2,FALSE),VLOOKUP($E6837,'Daycare Packages'!$A:$G,7,FALSE)))</f>
        <v>23</v>
      </c>
      <c r="G6837" s="15"/>
      <c r="H6837" s="15">
        <f t="shared" si="237"/>
        <v>23</v>
      </c>
      <c r="I6837" s="198">
        <f t="shared" si="236"/>
        <v>6</v>
      </c>
    </row>
    <row r="6838" spans="1:9" x14ac:dyDescent="0.3">
      <c r="A6838" s="10">
        <v>43626</v>
      </c>
      <c r="B6838" s="11" t="s">
        <v>190</v>
      </c>
      <c r="C6838" s="11" t="s">
        <v>718</v>
      </c>
      <c r="D6838" s="11" t="s">
        <v>659</v>
      </c>
      <c r="F6838" s="15">
        <f>IF(ISBLANK($D6838),"",IF(ISBLANK($E6838),VLOOKUP($D6838,$J:$K,2,FALSE),VLOOKUP($E6838,'Daycare Packages'!$A:$G,7,FALSE)))</f>
        <v>20</v>
      </c>
      <c r="G6838" s="15"/>
      <c r="H6838" s="15">
        <f t="shared" si="237"/>
        <v>20</v>
      </c>
      <c r="I6838" s="198">
        <f t="shared" si="236"/>
        <v>6</v>
      </c>
    </row>
    <row r="6839" spans="1:9" x14ac:dyDescent="0.3">
      <c r="A6839" s="10">
        <v>43626</v>
      </c>
      <c r="B6839" s="11" t="s">
        <v>1165</v>
      </c>
      <c r="C6839" s="11" t="s">
        <v>1166</v>
      </c>
      <c r="D6839" s="11" t="s">
        <v>659</v>
      </c>
      <c r="E6839" s="11">
        <v>6860818</v>
      </c>
      <c r="F6839" s="15">
        <f>IF(ISBLANK($D6839),"",IF(ISBLANK($E6839),VLOOKUP($D6839,$J:$K,2,FALSE),VLOOKUP($E6839,'Daycare Packages'!$A:$G,7,FALSE)))</f>
        <v>18</v>
      </c>
      <c r="G6839" s="15"/>
      <c r="H6839" s="15">
        <f t="shared" si="237"/>
        <v>18</v>
      </c>
      <c r="I6839" s="198">
        <f t="shared" si="236"/>
        <v>6</v>
      </c>
    </row>
    <row r="6840" spans="1:9" x14ac:dyDescent="0.3">
      <c r="A6840" s="10">
        <v>43626</v>
      </c>
      <c r="B6840" s="11" t="s">
        <v>198</v>
      </c>
      <c r="C6840" s="11" t="s">
        <v>841</v>
      </c>
      <c r="D6840" s="11" t="s">
        <v>662</v>
      </c>
      <c r="E6840" s="11">
        <v>6807179</v>
      </c>
      <c r="F6840" s="15">
        <f>IF(ISBLANK($D6840),"",IF(ISBLANK($E6840),VLOOKUP($D6840,$J:$K,2,FALSE),VLOOKUP($E6840,'Daycare Packages'!$A:$G,7,FALSE)))</f>
        <v>27</v>
      </c>
      <c r="G6840" s="15"/>
      <c r="H6840" s="15">
        <f t="shared" si="237"/>
        <v>27</v>
      </c>
      <c r="I6840" s="198">
        <f t="shared" si="236"/>
        <v>6</v>
      </c>
    </row>
    <row r="6841" spans="1:9" x14ac:dyDescent="0.3">
      <c r="A6841" s="10">
        <v>43626</v>
      </c>
      <c r="B6841" s="11" t="s">
        <v>198</v>
      </c>
      <c r="C6841" s="11" t="s">
        <v>739</v>
      </c>
      <c r="D6841" s="11" t="s">
        <v>662</v>
      </c>
      <c r="E6841" s="11">
        <v>6807179</v>
      </c>
      <c r="F6841" s="15">
        <f>IF(ISBLANK($D6841),"",IF(ISBLANK($E6841),VLOOKUP($D6841,$J:$K,2,FALSE),VLOOKUP($E6841,'Daycare Packages'!$A:$G,7,FALSE)))</f>
        <v>27</v>
      </c>
      <c r="G6841" s="15"/>
      <c r="H6841" s="15">
        <f t="shared" si="237"/>
        <v>27</v>
      </c>
      <c r="I6841" s="198">
        <f t="shared" si="236"/>
        <v>6</v>
      </c>
    </row>
    <row r="6842" spans="1:9" x14ac:dyDescent="0.3">
      <c r="A6842" s="10">
        <v>43626</v>
      </c>
      <c r="B6842" s="11" t="s">
        <v>1600</v>
      </c>
      <c r="C6842" s="11" t="s">
        <v>1601</v>
      </c>
      <c r="D6842" s="11" t="s">
        <v>662</v>
      </c>
      <c r="E6842" s="11">
        <v>6874391</v>
      </c>
      <c r="F6842" s="15">
        <f>IF(ISBLANK($D6842),"",IF(ISBLANK($E6842),VLOOKUP($D6842,$J:$K,2,FALSE),VLOOKUP($E6842,'Daycare Packages'!$A:$G,7,FALSE)))</f>
        <v>27</v>
      </c>
      <c r="G6842" s="15"/>
      <c r="H6842" s="15">
        <f t="shared" si="237"/>
        <v>27</v>
      </c>
      <c r="I6842" s="198">
        <f t="shared" si="236"/>
        <v>6</v>
      </c>
    </row>
    <row r="6843" spans="1:9" x14ac:dyDescent="0.3">
      <c r="A6843" s="10">
        <v>43626</v>
      </c>
      <c r="B6843" s="11" t="s">
        <v>1221</v>
      </c>
      <c r="C6843" s="11" t="s">
        <v>1222</v>
      </c>
      <c r="D6843" s="11" t="s">
        <v>662</v>
      </c>
      <c r="E6843" s="11">
        <v>6861908</v>
      </c>
      <c r="F6843" s="15">
        <f>IF(ISBLANK($D6843),"",IF(ISBLANK($E6843),VLOOKUP($D6843,$J:$K,2,FALSE),VLOOKUP($E6843,'Daycare Packages'!$A:$G,7,FALSE)))</f>
        <v>25</v>
      </c>
      <c r="G6843" s="15"/>
      <c r="H6843" s="15">
        <f t="shared" si="237"/>
        <v>25</v>
      </c>
      <c r="I6843" s="198">
        <f t="shared" si="236"/>
        <v>6</v>
      </c>
    </row>
    <row r="6844" spans="1:9" x14ac:dyDescent="0.3">
      <c r="A6844" s="10">
        <v>43626</v>
      </c>
      <c r="B6844" s="11" t="s">
        <v>677</v>
      </c>
      <c r="C6844" s="11" t="s">
        <v>678</v>
      </c>
      <c r="D6844" s="11" t="s">
        <v>662</v>
      </c>
      <c r="F6844" s="15">
        <f>IF(ISBLANK($D6844),"",IF(ISBLANK($E6844),VLOOKUP($D6844,$J:$K,2,FALSE),VLOOKUP($E6844,'Daycare Packages'!$A:$G,7,FALSE)))</f>
        <v>30</v>
      </c>
      <c r="G6844" s="15"/>
      <c r="H6844" s="15">
        <f t="shared" si="237"/>
        <v>30</v>
      </c>
      <c r="I6844" s="198">
        <f t="shared" si="236"/>
        <v>6</v>
      </c>
    </row>
    <row r="6845" spans="1:9" x14ac:dyDescent="0.3">
      <c r="A6845" s="10">
        <v>43626</v>
      </c>
      <c r="B6845" s="11" t="s">
        <v>224</v>
      </c>
      <c r="C6845" s="11" t="s">
        <v>740</v>
      </c>
      <c r="D6845" s="11" t="s">
        <v>662</v>
      </c>
      <c r="F6845" s="15">
        <f>IF(ISBLANK($D6845),"",IF(ISBLANK($E6845),VLOOKUP($D6845,$J:$K,2,FALSE),VLOOKUP($E6845,'Daycare Packages'!$A:$G,7,FALSE)))</f>
        <v>30</v>
      </c>
      <c r="G6845" s="15"/>
      <c r="H6845" s="15">
        <f t="shared" si="237"/>
        <v>30</v>
      </c>
      <c r="I6845" s="198">
        <f t="shared" si="236"/>
        <v>6</v>
      </c>
    </row>
    <row r="6846" spans="1:9" x14ac:dyDescent="0.3">
      <c r="A6846" s="10">
        <v>43626</v>
      </c>
      <c r="B6846" s="11" t="s">
        <v>96</v>
      </c>
      <c r="C6846" s="11" t="s">
        <v>696</v>
      </c>
      <c r="D6846" s="11" t="s">
        <v>662</v>
      </c>
      <c r="E6846" s="11">
        <v>6829343</v>
      </c>
      <c r="F6846" s="15">
        <f>IF(ISBLANK($D6846),"",IF(ISBLANK($E6846),VLOOKUP($D6846,$J:$K,2,FALSE),VLOOKUP($E6846,'Daycare Packages'!$A:$G,7,FALSE)))</f>
        <v>23</v>
      </c>
      <c r="G6846" s="15"/>
      <c r="H6846" s="15">
        <f t="shared" si="237"/>
        <v>23</v>
      </c>
      <c r="I6846" s="198">
        <f t="shared" si="236"/>
        <v>6</v>
      </c>
    </row>
    <row r="6847" spans="1:9" x14ac:dyDescent="0.3">
      <c r="A6847" s="10">
        <v>43626</v>
      </c>
      <c r="B6847" s="11" t="s">
        <v>894</v>
      </c>
      <c r="C6847" s="11" t="s">
        <v>622</v>
      </c>
      <c r="D6847" s="11" t="s">
        <v>662</v>
      </c>
      <c r="E6847" s="11">
        <v>6839026</v>
      </c>
      <c r="F6847" s="15">
        <f>IF(ISBLANK($D6847),"",IF(ISBLANK($E6847),VLOOKUP($D6847,$J:$K,2,FALSE),VLOOKUP($E6847,'Daycare Packages'!$A:$G,7,FALSE)))</f>
        <v>27</v>
      </c>
      <c r="G6847" s="15"/>
      <c r="H6847" s="15">
        <f t="shared" si="237"/>
        <v>27</v>
      </c>
      <c r="I6847" s="198">
        <f t="shared" si="236"/>
        <v>6</v>
      </c>
    </row>
    <row r="6848" spans="1:9" x14ac:dyDescent="0.3">
      <c r="A6848" s="10">
        <v>43626</v>
      </c>
      <c r="B6848" s="11" t="s">
        <v>894</v>
      </c>
      <c r="C6848" s="11" t="s">
        <v>895</v>
      </c>
      <c r="D6848" s="11" t="s">
        <v>662</v>
      </c>
      <c r="E6848" s="11">
        <v>6839026</v>
      </c>
      <c r="F6848" s="15">
        <f>IF(ISBLANK($D6848),"",IF(ISBLANK($E6848),VLOOKUP($D6848,$J:$K,2,FALSE),VLOOKUP($E6848,'Daycare Packages'!$A:$G,7,FALSE)))</f>
        <v>27</v>
      </c>
      <c r="G6848" s="15"/>
      <c r="H6848" s="15">
        <f t="shared" si="237"/>
        <v>27</v>
      </c>
      <c r="I6848" s="198">
        <f t="shared" si="236"/>
        <v>6</v>
      </c>
    </row>
    <row r="6849" spans="1:9" x14ac:dyDescent="0.3">
      <c r="A6849" s="10">
        <v>43626</v>
      </c>
      <c r="B6849" s="11" t="s">
        <v>1303</v>
      </c>
      <c r="C6849" s="11" t="s">
        <v>1653</v>
      </c>
      <c r="D6849" s="11" t="s">
        <v>662</v>
      </c>
      <c r="F6849" s="15">
        <f>IF(ISBLANK($D6849),"",IF(ISBLANK($E6849),VLOOKUP($D6849,$J:$K,2,FALSE),VLOOKUP($E6849,'Daycare Packages'!$A:$G,7,FALSE)))</f>
        <v>30</v>
      </c>
      <c r="G6849" s="15"/>
      <c r="H6849" s="15">
        <f t="shared" si="237"/>
        <v>30</v>
      </c>
      <c r="I6849" s="198">
        <f t="shared" si="236"/>
        <v>6</v>
      </c>
    </row>
    <row r="6850" spans="1:9" x14ac:dyDescent="0.3">
      <c r="A6850" s="10">
        <v>43626</v>
      </c>
      <c r="B6850" s="11" t="s">
        <v>197</v>
      </c>
      <c r="C6850" s="11" t="s">
        <v>689</v>
      </c>
      <c r="D6850" s="11" t="s">
        <v>662</v>
      </c>
      <c r="E6850" s="11">
        <v>6877015</v>
      </c>
      <c r="F6850" s="15">
        <f>IF(ISBLANK($D6850),"",IF(ISBLANK($E6850),VLOOKUP($D6850,$J:$K,2,FALSE),VLOOKUP($E6850,'Daycare Packages'!$A:$G,7,FALSE)))</f>
        <v>27</v>
      </c>
      <c r="G6850" s="15"/>
      <c r="H6850" s="15">
        <f t="shared" si="237"/>
        <v>27</v>
      </c>
      <c r="I6850" s="198">
        <f t="shared" si="236"/>
        <v>6</v>
      </c>
    </row>
    <row r="6851" spans="1:9" x14ac:dyDescent="0.3">
      <c r="A6851" s="10">
        <v>43626</v>
      </c>
      <c r="B6851" s="11" t="s">
        <v>234</v>
      </c>
      <c r="C6851" s="11" t="s">
        <v>682</v>
      </c>
      <c r="D6851" s="11" t="s">
        <v>662</v>
      </c>
      <c r="F6851" s="15">
        <f>IF(ISBLANK($D6851),"",IF(ISBLANK($E6851),VLOOKUP($D6851,$J:$K,2,FALSE),VLOOKUP($E6851,'Daycare Packages'!$A:$G,7,FALSE)))</f>
        <v>30</v>
      </c>
      <c r="G6851" s="15"/>
      <c r="H6851" s="15">
        <f t="shared" si="237"/>
        <v>30</v>
      </c>
      <c r="I6851" s="198">
        <f t="shared" ref="I6851:I6914" si="238">IF(A6851="",0,MONTH(A6851))</f>
        <v>6</v>
      </c>
    </row>
    <row r="6852" spans="1:9" x14ac:dyDescent="0.3">
      <c r="A6852" s="10">
        <v>43626</v>
      </c>
      <c r="B6852" s="11" t="s">
        <v>182</v>
      </c>
      <c r="C6852" s="11" t="s">
        <v>685</v>
      </c>
      <c r="D6852" s="11" t="s">
        <v>662</v>
      </c>
      <c r="E6852" s="11">
        <v>6871713</v>
      </c>
      <c r="F6852" s="15">
        <f>IF(ISBLANK($D6852),"",IF(ISBLANK($E6852),VLOOKUP($D6852,$J:$K,2,FALSE),VLOOKUP($E6852,'Daycare Packages'!$A:$G,7,FALSE)))</f>
        <v>20.7</v>
      </c>
      <c r="G6852" s="15"/>
      <c r="H6852" s="15">
        <f t="shared" si="237"/>
        <v>20.7</v>
      </c>
      <c r="I6852" s="198">
        <f t="shared" si="238"/>
        <v>6</v>
      </c>
    </row>
    <row r="6853" spans="1:9" x14ac:dyDescent="0.3">
      <c r="A6853" s="10">
        <v>43626</v>
      </c>
      <c r="B6853" s="11" t="s">
        <v>244</v>
      </c>
      <c r="C6853" s="11" t="s">
        <v>673</v>
      </c>
      <c r="D6853" s="11" t="s">
        <v>662</v>
      </c>
      <c r="E6853" s="11">
        <v>6883385</v>
      </c>
      <c r="F6853" s="15">
        <f>IF(ISBLANK($D6853),"",IF(ISBLANK($E6853),VLOOKUP($D6853,$J:$K,2,FALSE),VLOOKUP($E6853,'Daycare Packages'!$A:$G,7,FALSE)))</f>
        <v>25</v>
      </c>
      <c r="G6853" s="15"/>
      <c r="H6853" s="15">
        <f t="shared" si="237"/>
        <v>25</v>
      </c>
      <c r="I6853" s="198">
        <f t="shared" si="238"/>
        <v>6</v>
      </c>
    </row>
    <row r="6854" spans="1:9" x14ac:dyDescent="0.3">
      <c r="A6854" s="10">
        <v>43626</v>
      </c>
      <c r="B6854" s="11" t="s">
        <v>205</v>
      </c>
      <c r="C6854" s="11" t="s">
        <v>863</v>
      </c>
      <c r="D6854" s="11" t="s">
        <v>662</v>
      </c>
      <c r="F6854" s="15">
        <f>IF(ISBLANK($D6854),"",IF(ISBLANK($E6854),VLOOKUP($D6854,$J:$K,2,FALSE),VLOOKUP($E6854,'Daycare Packages'!$A:$G,7,FALSE)))</f>
        <v>30</v>
      </c>
      <c r="G6854" s="15"/>
      <c r="H6854" s="15">
        <f t="shared" si="237"/>
        <v>30</v>
      </c>
      <c r="I6854" s="198">
        <f t="shared" si="238"/>
        <v>6</v>
      </c>
    </row>
    <row r="6855" spans="1:9" x14ac:dyDescent="0.3">
      <c r="A6855" s="10">
        <v>43626</v>
      </c>
      <c r="B6855" s="11" t="s">
        <v>217</v>
      </c>
      <c r="C6855" s="11" t="s">
        <v>402</v>
      </c>
      <c r="D6855" s="11" t="s">
        <v>662</v>
      </c>
      <c r="E6855" s="11">
        <v>6865081</v>
      </c>
      <c r="F6855" s="15">
        <f>IF(ISBLANK($D6855),"",IF(ISBLANK($E6855),VLOOKUP($D6855,$J:$K,2,FALSE),VLOOKUP($E6855,'Daycare Packages'!$A:$G,7,FALSE)))</f>
        <v>26</v>
      </c>
      <c r="G6855" s="15"/>
      <c r="H6855" s="15">
        <f t="shared" si="237"/>
        <v>26</v>
      </c>
      <c r="I6855" s="198">
        <f t="shared" si="238"/>
        <v>6</v>
      </c>
    </row>
    <row r="6856" spans="1:9" x14ac:dyDescent="0.3">
      <c r="A6856" s="10">
        <v>43626</v>
      </c>
      <c r="B6856" s="11" t="s">
        <v>922</v>
      </c>
      <c r="C6856" s="11" t="s">
        <v>1542</v>
      </c>
      <c r="D6856" s="11" t="s">
        <v>662</v>
      </c>
      <c r="E6856" s="11">
        <v>6872770</v>
      </c>
      <c r="F6856" s="15">
        <f>IF(ISBLANK($D6856),"",IF(ISBLANK($E6856),VLOOKUP($D6856,$J:$K,2,FALSE),VLOOKUP($E6856,'Daycare Packages'!$A:$G,7,FALSE)))</f>
        <v>23</v>
      </c>
      <c r="G6856" s="15"/>
      <c r="H6856" s="15">
        <f t="shared" si="237"/>
        <v>23</v>
      </c>
      <c r="I6856" s="198">
        <f t="shared" si="238"/>
        <v>6</v>
      </c>
    </row>
    <row r="6857" spans="1:9" x14ac:dyDescent="0.3">
      <c r="A6857" s="10">
        <v>43626</v>
      </c>
      <c r="B6857" s="11" t="s">
        <v>127</v>
      </c>
      <c r="C6857" s="11" t="s">
        <v>715</v>
      </c>
      <c r="D6857" s="11" t="s">
        <v>662</v>
      </c>
      <c r="E6857" s="11">
        <v>6865974</v>
      </c>
      <c r="F6857" s="15">
        <f>IF(ISBLANK($D6857),"",IF(ISBLANK($E6857),VLOOKUP($D6857,$J:$K,2,FALSE),VLOOKUP($E6857,'Daycare Packages'!$A:$G,7,FALSE)))</f>
        <v>23</v>
      </c>
      <c r="G6857" s="15"/>
      <c r="H6857" s="15">
        <f t="shared" si="237"/>
        <v>23</v>
      </c>
      <c r="I6857" s="198">
        <f t="shared" si="238"/>
        <v>6</v>
      </c>
    </row>
    <row r="6858" spans="1:9" x14ac:dyDescent="0.3">
      <c r="A6858" s="10">
        <v>43626</v>
      </c>
      <c r="B6858" s="11" t="s">
        <v>184</v>
      </c>
      <c r="C6858" s="11" t="s">
        <v>679</v>
      </c>
      <c r="D6858" s="11" t="s">
        <v>662</v>
      </c>
      <c r="E6858" s="11">
        <v>6804658</v>
      </c>
      <c r="F6858" s="15">
        <f>IF(ISBLANK($D6858),"",IF(ISBLANK($E6858),VLOOKUP($D6858,$J:$K,2,FALSE),VLOOKUP($E6858,'Daycare Packages'!$A:$G,7,FALSE)))</f>
        <v>25</v>
      </c>
      <c r="G6858" s="15"/>
      <c r="H6858" s="15">
        <f t="shared" si="237"/>
        <v>25</v>
      </c>
      <c r="I6858" s="198">
        <f t="shared" si="238"/>
        <v>6</v>
      </c>
    </row>
    <row r="6859" spans="1:9" x14ac:dyDescent="0.3">
      <c r="A6859" s="10">
        <v>43626</v>
      </c>
      <c r="B6859" s="11" t="s">
        <v>184</v>
      </c>
      <c r="C6859" s="11" t="s">
        <v>396</v>
      </c>
      <c r="D6859" s="11" t="s">
        <v>662</v>
      </c>
      <c r="E6859" s="11">
        <v>6804658</v>
      </c>
      <c r="F6859" s="15">
        <f>IF(ISBLANK($D6859),"",IF(ISBLANK($E6859),VLOOKUP($D6859,$J:$K,2,FALSE),VLOOKUP($E6859,'Daycare Packages'!$A:$G,7,FALSE)))</f>
        <v>25</v>
      </c>
      <c r="G6859" s="15"/>
      <c r="H6859" s="15">
        <f t="shared" si="237"/>
        <v>25</v>
      </c>
      <c r="I6859" s="198">
        <f t="shared" si="238"/>
        <v>6</v>
      </c>
    </row>
    <row r="6860" spans="1:9" x14ac:dyDescent="0.3">
      <c r="A6860" s="10">
        <v>43626</v>
      </c>
      <c r="B6860" s="11" t="s">
        <v>751</v>
      </c>
      <c r="C6860" s="11" t="s">
        <v>752</v>
      </c>
      <c r="D6860" s="11" t="s">
        <v>662</v>
      </c>
      <c r="F6860" s="15">
        <f>IF(ISBLANK($D6860),"",IF(ISBLANK($E6860),VLOOKUP($D6860,$J:$K,2,FALSE),VLOOKUP($E6860,'Daycare Packages'!$A:$G,7,FALSE)))</f>
        <v>30</v>
      </c>
      <c r="G6860" s="15"/>
      <c r="H6860" s="15">
        <f t="shared" si="237"/>
        <v>30</v>
      </c>
      <c r="I6860" s="198">
        <f t="shared" si="238"/>
        <v>6</v>
      </c>
    </row>
    <row r="6861" spans="1:9" x14ac:dyDescent="0.3">
      <c r="A6861" s="10">
        <v>43626</v>
      </c>
      <c r="B6861" s="11" t="s">
        <v>995</v>
      </c>
      <c r="C6861" s="11" t="s">
        <v>557</v>
      </c>
      <c r="D6861" s="11" t="s">
        <v>662</v>
      </c>
      <c r="F6861" s="15">
        <f>IF(ISBLANK($D6861),"",IF(ISBLANK($E6861),VLOOKUP($D6861,$J:$K,2,FALSE),VLOOKUP($E6861,'Daycare Packages'!$A:$G,7,FALSE)))</f>
        <v>30</v>
      </c>
      <c r="G6861" s="15"/>
      <c r="H6861" s="15">
        <f t="shared" si="237"/>
        <v>30</v>
      </c>
      <c r="I6861" s="198">
        <f t="shared" si="238"/>
        <v>6</v>
      </c>
    </row>
    <row r="6862" spans="1:9" x14ac:dyDescent="0.3">
      <c r="A6862" s="10">
        <v>43626</v>
      </c>
      <c r="B6862" s="11" t="s">
        <v>160</v>
      </c>
      <c r="C6862" s="11" t="s">
        <v>794</v>
      </c>
      <c r="D6862" s="11" t="s">
        <v>659</v>
      </c>
      <c r="F6862" s="15">
        <f>IF(ISBLANK($D6862),"",IF(ISBLANK($E6862),VLOOKUP($D6862,$J:$K,2,FALSE),VLOOKUP($E6862,'Daycare Packages'!$A:$G,7,FALSE)))</f>
        <v>20</v>
      </c>
      <c r="G6862" s="15"/>
      <c r="H6862" s="15">
        <f t="shared" si="237"/>
        <v>20</v>
      </c>
      <c r="I6862" s="198">
        <f t="shared" si="238"/>
        <v>6</v>
      </c>
    </row>
    <row r="6863" spans="1:9" x14ac:dyDescent="0.3">
      <c r="A6863" s="10">
        <v>43626</v>
      </c>
      <c r="B6863" s="11" t="s">
        <v>1535</v>
      </c>
      <c r="C6863" s="11" t="s">
        <v>846</v>
      </c>
      <c r="D6863" s="11" t="s">
        <v>662</v>
      </c>
      <c r="F6863" s="15">
        <f>IF(ISBLANK($D6863),"",IF(ISBLANK($E6863),VLOOKUP($D6863,$J:$K,2,FALSE),VLOOKUP($E6863,'Daycare Packages'!$A:$G,7,FALSE)))</f>
        <v>30</v>
      </c>
      <c r="G6863" s="15"/>
      <c r="H6863" s="15">
        <f t="shared" si="237"/>
        <v>30</v>
      </c>
      <c r="I6863" s="198">
        <f t="shared" si="238"/>
        <v>6</v>
      </c>
    </row>
    <row r="6864" spans="1:9" x14ac:dyDescent="0.3">
      <c r="A6864" s="10">
        <v>43626</v>
      </c>
      <c r="B6864" s="11" t="s">
        <v>136</v>
      </c>
      <c r="C6864" s="11" t="s">
        <v>650</v>
      </c>
      <c r="D6864" s="11" t="s">
        <v>662</v>
      </c>
      <c r="E6864" s="11">
        <v>6842833</v>
      </c>
      <c r="F6864" s="15">
        <f>IF(ISBLANK($D6864),"",IF(ISBLANK($E6864),VLOOKUP($D6864,$J:$K,2,FALSE),VLOOKUP($E6864,'Daycare Packages'!$A:$G,7,FALSE)))</f>
        <v>26</v>
      </c>
      <c r="G6864" s="15"/>
      <c r="H6864" s="15">
        <f t="shared" si="237"/>
        <v>26</v>
      </c>
      <c r="I6864" s="198">
        <f t="shared" si="238"/>
        <v>6</v>
      </c>
    </row>
    <row r="6865" spans="1:9" x14ac:dyDescent="0.3">
      <c r="A6865" s="10">
        <v>43626</v>
      </c>
      <c r="B6865" s="11" t="s">
        <v>1366</v>
      </c>
      <c r="C6865" s="11" t="s">
        <v>520</v>
      </c>
      <c r="D6865" s="11" t="s">
        <v>662</v>
      </c>
      <c r="E6865" s="11">
        <v>6873468</v>
      </c>
      <c r="F6865" s="15">
        <f>IF(ISBLANK($D6865),"",IF(ISBLANK($E6865),VLOOKUP($D6865,$J:$K,2,FALSE),VLOOKUP($E6865,'Daycare Packages'!$A:$G,7,FALSE)))</f>
        <v>20.7</v>
      </c>
      <c r="G6865" s="15"/>
      <c r="H6865" s="15">
        <f t="shared" si="237"/>
        <v>20.7</v>
      </c>
      <c r="I6865" s="198">
        <f t="shared" si="238"/>
        <v>6</v>
      </c>
    </row>
    <row r="6866" spans="1:9" x14ac:dyDescent="0.3">
      <c r="A6866" s="10">
        <v>43626</v>
      </c>
      <c r="B6866" s="11" t="s">
        <v>1366</v>
      </c>
      <c r="C6866" s="11" t="s">
        <v>587</v>
      </c>
      <c r="D6866" s="11" t="s">
        <v>662</v>
      </c>
      <c r="E6866" s="11">
        <v>6873468</v>
      </c>
      <c r="F6866" s="15">
        <f>IF(ISBLANK($D6866),"",IF(ISBLANK($E6866),VLOOKUP($D6866,$J:$K,2,FALSE),VLOOKUP($E6866,'Daycare Packages'!$A:$G,7,FALSE)))</f>
        <v>20.7</v>
      </c>
      <c r="G6866" s="15"/>
      <c r="H6866" s="15">
        <f t="shared" si="237"/>
        <v>20.7</v>
      </c>
      <c r="I6866" s="198">
        <f t="shared" si="238"/>
        <v>6</v>
      </c>
    </row>
    <row r="6867" spans="1:9" x14ac:dyDescent="0.3">
      <c r="A6867" s="10">
        <v>43626</v>
      </c>
      <c r="B6867" s="11" t="s">
        <v>1075</v>
      </c>
      <c r="C6867" s="11" t="s">
        <v>1076</v>
      </c>
      <c r="D6867" s="11" t="s">
        <v>662</v>
      </c>
      <c r="F6867" s="15">
        <f>IF(ISBLANK($D6867),"",IF(ISBLANK($E6867),VLOOKUP($D6867,$J:$K,2,FALSE),VLOOKUP($E6867,'Daycare Packages'!$A:$G,7,FALSE)))</f>
        <v>30</v>
      </c>
      <c r="G6867" s="15"/>
      <c r="H6867" s="15">
        <f t="shared" si="237"/>
        <v>30</v>
      </c>
      <c r="I6867" s="198">
        <f t="shared" si="238"/>
        <v>6</v>
      </c>
    </row>
    <row r="6868" spans="1:9" x14ac:dyDescent="0.3">
      <c r="A6868" s="10">
        <v>43626</v>
      </c>
      <c r="B6868" s="11" t="s">
        <v>173</v>
      </c>
      <c r="C6868" s="11" t="s">
        <v>791</v>
      </c>
      <c r="D6868" s="11" t="s">
        <v>662</v>
      </c>
      <c r="E6868" s="11">
        <v>6805887</v>
      </c>
      <c r="F6868" s="15">
        <f>IF(ISBLANK($D6868),"",IF(ISBLANK($E6868),VLOOKUP($D6868,$J:$K,2,FALSE),VLOOKUP($E6868,'Daycare Packages'!$A:$G,7,FALSE)))</f>
        <v>25</v>
      </c>
      <c r="G6868" s="15"/>
      <c r="H6868" s="15">
        <f t="shared" si="237"/>
        <v>25</v>
      </c>
      <c r="I6868" s="198">
        <f t="shared" si="238"/>
        <v>6</v>
      </c>
    </row>
    <row r="6869" spans="1:9" x14ac:dyDescent="0.3">
      <c r="A6869" s="10">
        <v>43626</v>
      </c>
      <c r="B6869" s="11" t="s">
        <v>222</v>
      </c>
      <c r="C6869" s="11" t="s">
        <v>229</v>
      </c>
      <c r="D6869" s="11" t="s">
        <v>662</v>
      </c>
      <c r="E6869" s="11">
        <v>6870973</v>
      </c>
      <c r="F6869" s="15">
        <f>IF(ISBLANK($D6869),"",IF(ISBLANK($E6869),VLOOKUP($D6869,$J:$K,2,FALSE),VLOOKUP($E6869,'Daycare Packages'!$A:$G,7,FALSE)))</f>
        <v>27</v>
      </c>
      <c r="G6869" s="15"/>
      <c r="H6869" s="15">
        <f t="shared" si="237"/>
        <v>27</v>
      </c>
      <c r="I6869" s="198">
        <f t="shared" si="238"/>
        <v>6</v>
      </c>
    </row>
    <row r="6870" spans="1:9" x14ac:dyDescent="0.3">
      <c r="A6870" s="10">
        <v>43626</v>
      </c>
      <c r="B6870" s="11" t="s">
        <v>218</v>
      </c>
      <c r="C6870" s="11" t="s">
        <v>738</v>
      </c>
      <c r="D6870" s="11" t="s">
        <v>662</v>
      </c>
      <c r="E6870" s="11">
        <v>6738002</v>
      </c>
      <c r="F6870" s="15">
        <f>IF(ISBLANK($D6870),"",IF(ISBLANK($E6870),VLOOKUP($D6870,$J:$K,2,FALSE),VLOOKUP($E6870,'Daycare Packages'!$A:$G,7,FALSE)))</f>
        <v>20</v>
      </c>
      <c r="G6870" s="15"/>
      <c r="H6870" s="15">
        <f t="shared" si="237"/>
        <v>20</v>
      </c>
      <c r="I6870" s="198">
        <f t="shared" si="238"/>
        <v>6</v>
      </c>
    </row>
    <row r="6871" spans="1:9" x14ac:dyDescent="0.3">
      <c r="A6871" s="10">
        <v>43626</v>
      </c>
      <c r="B6871" s="11" t="s">
        <v>218</v>
      </c>
      <c r="C6871" s="11" t="s">
        <v>737</v>
      </c>
      <c r="D6871" s="11" t="s">
        <v>662</v>
      </c>
      <c r="E6871" s="11">
        <v>6738002</v>
      </c>
      <c r="F6871" s="15">
        <f>IF(ISBLANK($D6871),"",IF(ISBLANK($E6871),VLOOKUP($D6871,$J:$K,2,FALSE),VLOOKUP($E6871,'Daycare Packages'!$A:$G,7,FALSE)))</f>
        <v>20</v>
      </c>
      <c r="G6871" s="15"/>
      <c r="H6871" s="15">
        <f t="shared" si="237"/>
        <v>20</v>
      </c>
      <c r="I6871" s="198">
        <f t="shared" si="238"/>
        <v>6</v>
      </c>
    </row>
    <row r="6872" spans="1:9" x14ac:dyDescent="0.3">
      <c r="A6872" s="10">
        <v>43626</v>
      </c>
      <c r="B6872" s="11" t="s">
        <v>199</v>
      </c>
      <c r="C6872" s="11" t="s">
        <v>711</v>
      </c>
      <c r="D6872" s="11" t="s">
        <v>662</v>
      </c>
      <c r="E6872" s="11">
        <v>6857264</v>
      </c>
      <c r="F6872" s="15">
        <f>IF(ISBLANK($D6872),"",IF(ISBLANK($E6872),VLOOKUP($D6872,$J:$K,2,FALSE),VLOOKUP($E6872,'Daycare Packages'!$A:$G,7,FALSE)))</f>
        <v>26</v>
      </c>
      <c r="G6872" s="15"/>
      <c r="H6872" s="15">
        <f t="shared" si="237"/>
        <v>26</v>
      </c>
      <c r="I6872" s="198">
        <f t="shared" si="238"/>
        <v>6</v>
      </c>
    </row>
    <row r="6873" spans="1:9" x14ac:dyDescent="0.3">
      <c r="A6873" s="10">
        <v>43626</v>
      </c>
      <c r="B6873" s="11" t="s">
        <v>193</v>
      </c>
      <c r="C6873" s="11" t="s">
        <v>776</v>
      </c>
      <c r="D6873" s="11" t="s">
        <v>662</v>
      </c>
      <c r="E6873" s="11">
        <v>6865171</v>
      </c>
      <c r="F6873" s="15">
        <f>IF(ISBLANK($D6873),"",IF(ISBLANK($E6873),VLOOKUP($D6873,$J:$K,2,FALSE),VLOOKUP($E6873,'Daycare Packages'!$A:$G,7,FALSE)))</f>
        <v>27</v>
      </c>
      <c r="G6873" s="15"/>
      <c r="H6873" s="15">
        <f t="shared" si="237"/>
        <v>27</v>
      </c>
      <c r="I6873" s="198">
        <f t="shared" si="238"/>
        <v>6</v>
      </c>
    </row>
    <row r="6874" spans="1:9" x14ac:dyDescent="0.3">
      <c r="A6874" s="10">
        <v>43626</v>
      </c>
      <c r="B6874" s="11" t="s">
        <v>1508</v>
      </c>
      <c r="C6874" s="11" t="s">
        <v>450</v>
      </c>
      <c r="D6874" s="11" t="s">
        <v>662</v>
      </c>
      <c r="E6874" s="11">
        <v>6882707</v>
      </c>
      <c r="F6874" s="15">
        <f>IF(ISBLANK($D6874),"",IF(ISBLANK($E6874),VLOOKUP($D6874,$J:$K,2,FALSE),VLOOKUP($E6874,'Daycare Packages'!$A:$G,7,FALSE)))</f>
        <v>27</v>
      </c>
      <c r="G6874" s="15"/>
      <c r="H6874" s="15">
        <f t="shared" si="237"/>
        <v>27</v>
      </c>
      <c r="I6874" s="198">
        <f t="shared" si="238"/>
        <v>6</v>
      </c>
    </row>
    <row r="6875" spans="1:9" x14ac:dyDescent="0.3">
      <c r="A6875" s="10">
        <v>43626</v>
      </c>
      <c r="B6875" s="11" t="s">
        <v>797</v>
      </c>
      <c r="C6875" s="11" t="s">
        <v>798</v>
      </c>
      <c r="D6875" s="11" t="s">
        <v>659</v>
      </c>
      <c r="F6875" s="15">
        <f>IF(ISBLANK($D6875),"",IF(ISBLANK($E6875),VLOOKUP($D6875,$J:$K,2,FALSE),VLOOKUP($E6875,'Daycare Packages'!$A:$G,7,FALSE)))</f>
        <v>20</v>
      </c>
      <c r="G6875" s="15"/>
      <c r="H6875" s="15">
        <f t="shared" si="237"/>
        <v>20</v>
      </c>
      <c r="I6875" s="198">
        <f t="shared" si="238"/>
        <v>6</v>
      </c>
    </row>
    <row r="6876" spans="1:9" x14ac:dyDescent="0.3">
      <c r="A6876" s="10">
        <v>43626</v>
      </c>
      <c r="B6876" s="11" t="s">
        <v>216</v>
      </c>
      <c r="C6876" s="11" t="s">
        <v>448</v>
      </c>
      <c r="D6876" s="11" t="s">
        <v>662</v>
      </c>
      <c r="E6876" s="11">
        <v>6874047</v>
      </c>
      <c r="F6876" s="15">
        <f>IF(ISBLANK($D6876),"",IF(ISBLANK($E6876),VLOOKUP($D6876,$J:$K,2,FALSE),VLOOKUP($E6876,'Daycare Packages'!$A:$G,7,FALSE)))</f>
        <v>27</v>
      </c>
      <c r="G6876" s="15"/>
      <c r="H6876" s="15">
        <f t="shared" si="237"/>
        <v>27</v>
      </c>
      <c r="I6876" s="198">
        <f t="shared" si="238"/>
        <v>6</v>
      </c>
    </row>
    <row r="6877" spans="1:9" x14ac:dyDescent="0.3">
      <c r="A6877" s="10">
        <v>43626</v>
      </c>
      <c r="B6877" s="11" t="s">
        <v>371</v>
      </c>
      <c r="C6877" s="11" t="s">
        <v>642</v>
      </c>
      <c r="D6877" s="11" t="s">
        <v>662</v>
      </c>
      <c r="E6877" s="11">
        <v>6880279</v>
      </c>
      <c r="F6877" s="15">
        <f>IF(ISBLANK($D6877),"",IF(ISBLANK($E6877),VLOOKUP($D6877,$J:$K,2,FALSE),VLOOKUP($E6877,'Daycare Packages'!$A:$G,7,FALSE)))</f>
        <v>27</v>
      </c>
      <c r="G6877" s="15"/>
      <c r="H6877" s="15">
        <f t="shared" si="237"/>
        <v>27</v>
      </c>
      <c r="I6877" s="198">
        <f t="shared" si="238"/>
        <v>6</v>
      </c>
    </row>
    <row r="6878" spans="1:9" x14ac:dyDescent="0.3">
      <c r="A6878" s="10">
        <v>43626</v>
      </c>
      <c r="B6878" s="11" t="s">
        <v>163</v>
      </c>
      <c r="C6878" s="11" t="s">
        <v>805</v>
      </c>
      <c r="D6878" s="11" t="s">
        <v>662</v>
      </c>
      <c r="E6878" s="11">
        <v>6859563</v>
      </c>
      <c r="F6878" s="15">
        <f>IF(ISBLANK($D6878),"",IF(ISBLANK($E6878),VLOOKUP($D6878,$J:$K,2,FALSE),VLOOKUP($E6878,'Daycare Packages'!$A:$G,7,FALSE)))</f>
        <v>27</v>
      </c>
      <c r="G6878" s="15"/>
      <c r="H6878" s="15">
        <f t="shared" si="237"/>
        <v>27</v>
      </c>
      <c r="I6878" s="198">
        <f t="shared" si="238"/>
        <v>6</v>
      </c>
    </row>
    <row r="6879" spans="1:9" x14ac:dyDescent="0.3">
      <c r="A6879" s="10">
        <v>43626</v>
      </c>
      <c r="B6879" s="11" t="s">
        <v>166</v>
      </c>
      <c r="C6879" s="11" t="s">
        <v>744</v>
      </c>
      <c r="D6879" s="11" t="s">
        <v>662</v>
      </c>
      <c r="E6879" s="11">
        <v>6735012</v>
      </c>
      <c r="F6879" s="15">
        <f>IF(ISBLANK($D6879),"",IF(ISBLANK($E6879),VLOOKUP($D6879,$J:$K,2,FALSE),VLOOKUP($E6879,'Daycare Packages'!$A:$G,7,FALSE)))</f>
        <v>24</v>
      </c>
      <c r="G6879" s="15"/>
      <c r="H6879" s="15">
        <f t="shared" si="237"/>
        <v>24</v>
      </c>
      <c r="I6879" s="198">
        <f t="shared" si="238"/>
        <v>6</v>
      </c>
    </row>
    <row r="6880" spans="1:9" x14ac:dyDescent="0.3">
      <c r="A6880" s="10">
        <v>43626</v>
      </c>
      <c r="B6880" s="11" t="s">
        <v>207</v>
      </c>
      <c r="C6880" s="11" t="s">
        <v>229</v>
      </c>
      <c r="D6880" s="11" t="s">
        <v>662</v>
      </c>
      <c r="E6880" s="11">
        <v>6733314</v>
      </c>
      <c r="F6880" s="15">
        <f>IF(ISBLANK($D6880),"",IF(ISBLANK($E6880),VLOOKUP($D6880,$J:$K,2,FALSE),VLOOKUP($E6880,'Daycare Packages'!$A:$G,7,FALSE)))</f>
        <v>22</v>
      </c>
      <c r="G6880" s="15"/>
      <c r="H6880" s="15">
        <f t="shared" si="237"/>
        <v>22</v>
      </c>
      <c r="I6880" s="198">
        <f t="shared" si="238"/>
        <v>6</v>
      </c>
    </row>
    <row r="6881" spans="1:9" x14ac:dyDescent="0.3">
      <c r="A6881" s="10">
        <v>43626</v>
      </c>
      <c r="B6881" s="11" t="s">
        <v>843</v>
      </c>
      <c r="C6881" s="11" t="s">
        <v>844</v>
      </c>
      <c r="D6881" s="11" t="s">
        <v>662</v>
      </c>
      <c r="E6881" s="11">
        <v>6846368</v>
      </c>
      <c r="F6881" s="15">
        <f>IF(ISBLANK($D6881),"",IF(ISBLANK($E6881),VLOOKUP($D6881,$J:$K,2,FALSE),VLOOKUP($E6881,'Daycare Packages'!$A:$G,7,FALSE)))</f>
        <v>23</v>
      </c>
      <c r="G6881" s="15"/>
      <c r="H6881" s="15">
        <f t="shared" si="237"/>
        <v>23</v>
      </c>
      <c r="I6881" s="198">
        <f t="shared" si="238"/>
        <v>6</v>
      </c>
    </row>
    <row r="6882" spans="1:9" x14ac:dyDescent="0.3">
      <c r="A6882" s="10">
        <v>43626</v>
      </c>
      <c r="B6882" s="11" t="s">
        <v>147</v>
      </c>
      <c r="C6882" s="11" t="s">
        <v>796</v>
      </c>
      <c r="D6882" s="11" t="s">
        <v>662</v>
      </c>
      <c r="E6882" s="11">
        <v>6814069</v>
      </c>
      <c r="F6882" s="15">
        <f>IF(ISBLANK($D6882),"",IF(ISBLANK($E6882),VLOOKUP($D6882,$J:$K,2,FALSE),VLOOKUP($E6882,'Daycare Packages'!$A:$G,7,FALSE)))</f>
        <v>23</v>
      </c>
      <c r="G6882" s="15"/>
      <c r="H6882" s="15">
        <f t="shared" si="237"/>
        <v>23</v>
      </c>
      <c r="I6882" s="198">
        <f t="shared" si="238"/>
        <v>6</v>
      </c>
    </row>
    <row r="6883" spans="1:9" x14ac:dyDescent="0.3">
      <c r="A6883" s="10">
        <v>43626</v>
      </c>
      <c r="B6883" s="11" t="s">
        <v>170</v>
      </c>
      <c r="C6883" s="11" t="s">
        <v>710</v>
      </c>
      <c r="D6883" s="11" t="s">
        <v>662</v>
      </c>
      <c r="E6883" s="11">
        <v>6715199</v>
      </c>
      <c r="F6883" s="15">
        <f>IF(ISBLANK($D6883),"",IF(ISBLANK($E6883),VLOOKUP($D6883,$J:$K,2,FALSE),VLOOKUP($E6883,'Daycare Packages'!$A:$G,7,FALSE)))</f>
        <v>22</v>
      </c>
      <c r="G6883" s="15"/>
      <c r="H6883" s="15">
        <f t="shared" si="237"/>
        <v>22</v>
      </c>
      <c r="I6883" s="198">
        <f t="shared" si="238"/>
        <v>6</v>
      </c>
    </row>
    <row r="6884" spans="1:9" x14ac:dyDescent="0.3">
      <c r="A6884" s="10">
        <v>43626</v>
      </c>
      <c r="B6884" s="11" t="s">
        <v>1317</v>
      </c>
      <c r="C6884" s="11" t="s">
        <v>633</v>
      </c>
      <c r="D6884" s="11" t="s">
        <v>662</v>
      </c>
      <c r="E6884" s="11">
        <v>6837059</v>
      </c>
      <c r="F6884" s="15">
        <f>IF(ISBLANK($D6884),"",IF(ISBLANK($E6884),VLOOKUP($D6884,$J:$K,2,FALSE),VLOOKUP($E6884,'Daycare Packages'!$A:$G,7,FALSE)))</f>
        <v>25</v>
      </c>
      <c r="G6884" s="15"/>
      <c r="H6884" s="15">
        <f t="shared" si="237"/>
        <v>25</v>
      </c>
      <c r="I6884" s="198">
        <f t="shared" si="238"/>
        <v>6</v>
      </c>
    </row>
    <row r="6885" spans="1:9" x14ac:dyDescent="0.3">
      <c r="A6885" s="10">
        <v>43626</v>
      </c>
      <c r="B6885" s="11" t="s">
        <v>115</v>
      </c>
      <c r="C6885" s="11" t="s">
        <v>764</v>
      </c>
      <c r="D6885" s="11" t="s">
        <v>662</v>
      </c>
      <c r="E6885" s="11">
        <v>6736950</v>
      </c>
      <c r="F6885" s="15">
        <f>IF(ISBLANK($D6885),"",IF(ISBLANK($E6885),VLOOKUP($D6885,$J:$K,2,FALSE),VLOOKUP($E6885,'Daycare Packages'!$A:$G,7,FALSE)))</f>
        <v>22</v>
      </c>
      <c r="G6885" s="15"/>
      <c r="H6885" s="15">
        <f t="shared" si="237"/>
        <v>22</v>
      </c>
      <c r="I6885" s="198">
        <f t="shared" si="238"/>
        <v>6</v>
      </c>
    </row>
    <row r="6886" spans="1:9" x14ac:dyDescent="0.3">
      <c r="A6886" s="10">
        <v>43626</v>
      </c>
      <c r="B6886" s="11" t="s">
        <v>82</v>
      </c>
      <c r="C6886" s="11" t="s">
        <v>696</v>
      </c>
      <c r="D6886" s="11" t="s">
        <v>662</v>
      </c>
      <c r="E6886" s="11">
        <v>6717674</v>
      </c>
      <c r="F6886" s="15">
        <f>IF(ISBLANK($D6886),"",IF(ISBLANK($E6886),VLOOKUP($D6886,$J:$K,2,FALSE),VLOOKUP($E6886,'Daycare Packages'!$A:$G,7,FALSE)))</f>
        <v>22</v>
      </c>
      <c r="G6886" s="15"/>
      <c r="H6886" s="15">
        <f t="shared" si="237"/>
        <v>22</v>
      </c>
      <c r="I6886" s="198">
        <f t="shared" si="238"/>
        <v>6</v>
      </c>
    </row>
    <row r="6887" spans="1:9" x14ac:dyDescent="0.3">
      <c r="A6887" s="10">
        <v>43626</v>
      </c>
      <c r="B6887" s="11" t="s">
        <v>82</v>
      </c>
      <c r="C6887" s="11" t="s">
        <v>695</v>
      </c>
      <c r="D6887" s="11" t="s">
        <v>662</v>
      </c>
      <c r="E6887" s="11">
        <v>6717674</v>
      </c>
      <c r="F6887" s="15">
        <f>IF(ISBLANK($D6887),"",IF(ISBLANK($E6887),VLOOKUP($D6887,$J:$K,2,FALSE),VLOOKUP($E6887,'Daycare Packages'!$A:$G,7,FALSE)))</f>
        <v>22</v>
      </c>
      <c r="G6887" s="15"/>
      <c r="H6887" s="15">
        <f t="shared" si="237"/>
        <v>22</v>
      </c>
      <c r="I6887" s="198">
        <f t="shared" si="238"/>
        <v>6</v>
      </c>
    </row>
    <row r="6888" spans="1:9" x14ac:dyDescent="0.3">
      <c r="A6888" s="10">
        <v>43626</v>
      </c>
      <c r="B6888" s="11" t="s">
        <v>849</v>
      </c>
      <c r="C6888" s="11" t="s">
        <v>850</v>
      </c>
      <c r="D6888" s="11" t="s">
        <v>662</v>
      </c>
      <c r="F6888" s="15">
        <f>IF(ISBLANK($D6888),"",IF(ISBLANK($E6888),VLOOKUP($D6888,$J:$K,2,FALSE),VLOOKUP($E6888,'Daycare Packages'!$A:$G,7,FALSE)))</f>
        <v>30</v>
      </c>
      <c r="G6888" s="15"/>
      <c r="H6888" s="15">
        <f t="shared" si="237"/>
        <v>30</v>
      </c>
      <c r="I6888" s="198">
        <f t="shared" si="238"/>
        <v>6</v>
      </c>
    </row>
    <row r="6889" spans="1:9" x14ac:dyDescent="0.3">
      <c r="A6889" s="10">
        <v>43626</v>
      </c>
      <c r="B6889" s="11" t="s">
        <v>114</v>
      </c>
      <c r="C6889" s="11" t="s">
        <v>789</v>
      </c>
      <c r="D6889" s="11" t="s">
        <v>662</v>
      </c>
      <c r="E6889" s="11">
        <v>6735275</v>
      </c>
      <c r="F6889" s="15">
        <f>IF(ISBLANK($D6889),"",IF(ISBLANK($E6889),VLOOKUP($D6889,$J:$K,2,FALSE),VLOOKUP($E6889,'Daycare Packages'!$A:$G,7,FALSE)))</f>
        <v>22</v>
      </c>
      <c r="G6889" s="15"/>
      <c r="H6889" s="15">
        <f t="shared" si="237"/>
        <v>22</v>
      </c>
      <c r="I6889" s="198">
        <f t="shared" si="238"/>
        <v>6</v>
      </c>
    </row>
    <row r="6890" spans="1:9" x14ac:dyDescent="0.3">
      <c r="A6890" s="10">
        <v>43626</v>
      </c>
      <c r="B6890" s="11" t="s">
        <v>663</v>
      </c>
      <c r="C6890" s="11" t="s">
        <v>665</v>
      </c>
      <c r="D6890" s="11" t="s">
        <v>662</v>
      </c>
      <c r="F6890" s="15">
        <f>IF(ISBLANK($D6890),"",IF(ISBLANK($E6890),VLOOKUP($D6890,$J:$K,2,FALSE),VLOOKUP($E6890,'Daycare Packages'!$A:$G,7,FALSE)))</f>
        <v>30</v>
      </c>
      <c r="G6890" s="15"/>
      <c r="H6890" s="15">
        <f t="shared" si="237"/>
        <v>30</v>
      </c>
      <c r="I6890" s="198">
        <f t="shared" si="238"/>
        <v>6</v>
      </c>
    </row>
    <row r="6891" spans="1:9" x14ac:dyDescent="0.3">
      <c r="A6891" s="10">
        <v>43626</v>
      </c>
      <c r="B6891" s="11" t="s">
        <v>663</v>
      </c>
      <c r="C6891" s="11" t="s">
        <v>664</v>
      </c>
      <c r="D6891" s="11" t="s">
        <v>662</v>
      </c>
      <c r="F6891" s="15">
        <f>IF(ISBLANK($D6891),"",IF(ISBLANK($E6891),VLOOKUP($D6891,$J:$K,2,FALSE),VLOOKUP($E6891,'Daycare Packages'!$A:$G,7,FALSE)))</f>
        <v>30</v>
      </c>
      <c r="G6891" s="15"/>
      <c r="H6891" s="15">
        <f t="shared" si="237"/>
        <v>30</v>
      </c>
      <c r="I6891" s="198">
        <f t="shared" si="238"/>
        <v>6</v>
      </c>
    </row>
    <row r="6892" spans="1:9" x14ac:dyDescent="0.3">
      <c r="A6892" s="10">
        <v>43626</v>
      </c>
      <c r="B6892" s="11" t="s">
        <v>716</v>
      </c>
      <c r="C6892" s="11" t="s">
        <v>717</v>
      </c>
      <c r="D6892" s="11" t="s">
        <v>662</v>
      </c>
      <c r="F6892" s="15">
        <f>IF(ISBLANK($D6892),"",IF(ISBLANK($E6892),VLOOKUP($D6892,$J:$K,2,FALSE),VLOOKUP($E6892,'Daycare Packages'!$A:$G,7,FALSE)))</f>
        <v>30</v>
      </c>
      <c r="G6892" s="15"/>
      <c r="H6892" s="15">
        <f t="shared" si="237"/>
        <v>30</v>
      </c>
      <c r="I6892" s="198">
        <f t="shared" si="238"/>
        <v>6</v>
      </c>
    </row>
    <row r="6893" spans="1:9" x14ac:dyDescent="0.3">
      <c r="A6893" s="55">
        <v>43626</v>
      </c>
      <c r="B6893" s="56" t="s">
        <v>799</v>
      </c>
      <c r="C6893" s="56" t="s">
        <v>800</v>
      </c>
      <c r="D6893" s="56" t="s">
        <v>662</v>
      </c>
      <c r="E6893" s="56"/>
      <c r="F6893" s="59">
        <f>IF(ISBLANK($D6893),"",IF(ISBLANK($E6893),VLOOKUP($D6893,$J:$K,2,FALSE),VLOOKUP($E6893,'Daycare Packages'!$A:$G,7,FALSE)))</f>
        <v>30</v>
      </c>
      <c r="G6893" s="59"/>
      <c r="H6893" s="59">
        <f t="shared" si="237"/>
        <v>30</v>
      </c>
      <c r="I6893" s="198">
        <f t="shared" si="238"/>
        <v>6</v>
      </c>
    </row>
    <row r="6894" spans="1:9" x14ac:dyDescent="0.3">
      <c r="A6894" s="10">
        <v>43627</v>
      </c>
      <c r="B6894" s="11" t="s">
        <v>806</v>
      </c>
      <c r="C6894" s="11" t="s">
        <v>627</v>
      </c>
      <c r="D6894" s="11" t="s">
        <v>659</v>
      </c>
      <c r="F6894" s="15">
        <f>IF(ISBLANK($D6894),"",IF(ISBLANK($E6894),VLOOKUP($D6894,$J:$K,2,FALSE),VLOOKUP($E6894,'Daycare Packages'!$A:$G,7,FALSE)))</f>
        <v>20</v>
      </c>
      <c r="G6894" s="15"/>
      <c r="H6894" s="15">
        <f t="shared" si="237"/>
        <v>20</v>
      </c>
      <c r="I6894" s="198">
        <f t="shared" si="238"/>
        <v>6</v>
      </c>
    </row>
    <row r="6895" spans="1:9" x14ac:dyDescent="0.3">
      <c r="A6895" s="10">
        <v>43627</v>
      </c>
      <c r="B6895" s="11" t="s">
        <v>152</v>
      </c>
      <c r="C6895" s="11" t="s">
        <v>679</v>
      </c>
      <c r="D6895" s="11" t="s">
        <v>662</v>
      </c>
      <c r="E6895" s="11">
        <v>6804823</v>
      </c>
      <c r="F6895" s="15">
        <f>IF(ISBLANK($D6895),"",IF(ISBLANK($E6895),VLOOKUP($D6895,$J:$K,2,FALSE),VLOOKUP($E6895,'Daycare Packages'!$A:$G,7,FALSE)))</f>
        <v>23</v>
      </c>
      <c r="G6895" s="15"/>
      <c r="H6895" s="15">
        <f t="shared" si="237"/>
        <v>23</v>
      </c>
      <c r="I6895" s="198">
        <f t="shared" si="238"/>
        <v>6</v>
      </c>
    </row>
    <row r="6896" spans="1:9" x14ac:dyDescent="0.3">
      <c r="A6896" s="10">
        <v>43627</v>
      </c>
      <c r="B6896" s="11" t="s">
        <v>667</v>
      </c>
      <c r="C6896" s="11" t="s">
        <v>668</v>
      </c>
      <c r="D6896" s="11" t="s">
        <v>659</v>
      </c>
      <c r="F6896" s="15">
        <f>IF(ISBLANK($D6896),"",IF(ISBLANK($E6896),VLOOKUP($D6896,$J:$K,2,FALSE),VLOOKUP($E6896,'Daycare Packages'!$A:$G,7,FALSE)))</f>
        <v>20</v>
      </c>
      <c r="G6896" s="15"/>
      <c r="H6896" s="15">
        <f t="shared" si="237"/>
        <v>20</v>
      </c>
      <c r="I6896" s="198">
        <f t="shared" si="238"/>
        <v>6</v>
      </c>
    </row>
    <row r="6897" spans="1:9" x14ac:dyDescent="0.3">
      <c r="A6897" s="10">
        <v>43627</v>
      </c>
      <c r="B6897" s="11" t="s">
        <v>889</v>
      </c>
      <c r="C6897" s="11" t="s">
        <v>890</v>
      </c>
      <c r="D6897" s="11" t="s">
        <v>659</v>
      </c>
      <c r="F6897" s="15">
        <f>IF(ISBLANK($D6897),"",IF(ISBLANK($E6897),VLOOKUP($D6897,$J:$K,2,FALSE),VLOOKUP($E6897,'Daycare Packages'!$A:$G,7,FALSE)))</f>
        <v>20</v>
      </c>
      <c r="G6897" s="15"/>
      <c r="H6897" s="15">
        <f t="shared" si="237"/>
        <v>20</v>
      </c>
      <c r="I6897" s="198">
        <f t="shared" si="238"/>
        <v>6</v>
      </c>
    </row>
    <row r="6898" spans="1:9" x14ac:dyDescent="0.3">
      <c r="A6898" s="10">
        <v>43627</v>
      </c>
      <c r="B6898" s="11" t="s">
        <v>190</v>
      </c>
      <c r="C6898" s="11" t="s">
        <v>718</v>
      </c>
      <c r="D6898" s="11" t="s">
        <v>659</v>
      </c>
      <c r="E6898" s="11">
        <v>6884206</v>
      </c>
      <c r="F6898" s="15">
        <f>IF(ISBLANK($D6898),"",IF(ISBLANK($E6898),VLOOKUP($D6898,$J:$K,2,FALSE),VLOOKUP($E6898,'Daycare Packages'!$A:$G,7,FALSE)))</f>
        <v>17</v>
      </c>
      <c r="G6898" s="15"/>
      <c r="H6898" s="15">
        <f t="shared" ref="H6898:H6961" si="239">IF(ISBLANK(D6898),"",SUM(F6898:G6898))</f>
        <v>17</v>
      </c>
      <c r="I6898" s="198">
        <f t="shared" si="238"/>
        <v>6</v>
      </c>
    </row>
    <row r="6899" spans="1:9" x14ac:dyDescent="0.3">
      <c r="A6899" s="10">
        <v>43627</v>
      </c>
      <c r="B6899" s="11" t="s">
        <v>1221</v>
      </c>
      <c r="C6899" s="11" t="s">
        <v>1222</v>
      </c>
      <c r="D6899" s="11" t="s">
        <v>662</v>
      </c>
      <c r="E6899" s="11">
        <v>6861908</v>
      </c>
      <c r="F6899" s="15">
        <f>IF(ISBLANK($D6899),"",IF(ISBLANK($E6899),VLOOKUP($D6899,$J:$K,2,FALSE),VLOOKUP($E6899,'Daycare Packages'!$A:$G,7,FALSE)))</f>
        <v>25</v>
      </c>
      <c r="G6899" s="15"/>
      <c r="H6899" s="15">
        <f t="shared" si="239"/>
        <v>25</v>
      </c>
      <c r="I6899" s="198">
        <f t="shared" si="238"/>
        <v>6</v>
      </c>
    </row>
    <row r="6900" spans="1:9" x14ac:dyDescent="0.3">
      <c r="A6900" s="10">
        <v>43627</v>
      </c>
      <c r="B6900" s="11" t="s">
        <v>1320</v>
      </c>
      <c r="C6900" s="11" t="s">
        <v>618</v>
      </c>
      <c r="D6900" s="11" t="s">
        <v>662</v>
      </c>
      <c r="E6900" s="11">
        <v>6834278</v>
      </c>
      <c r="F6900" s="15">
        <f>IF(ISBLANK($D6900),"",IF(ISBLANK($E6900),VLOOKUP($D6900,$J:$K,2,FALSE),VLOOKUP($E6900,'Daycare Packages'!$A:$G,7,FALSE)))</f>
        <v>26</v>
      </c>
      <c r="G6900" s="15"/>
      <c r="H6900" s="15">
        <f t="shared" si="239"/>
        <v>26</v>
      </c>
      <c r="I6900" s="198">
        <f t="shared" si="238"/>
        <v>6</v>
      </c>
    </row>
    <row r="6901" spans="1:9" x14ac:dyDescent="0.3">
      <c r="A6901" s="10">
        <v>43627</v>
      </c>
      <c r="B6901" s="11" t="s">
        <v>202</v>
      </c>
      <c r="C6901" s="11" t="s">
        <v>520</v>
      </c>
      <c r="D6901" s="11" t="s">
        <v>662</v>
      </c>
      <c r="E6901" s="11">
        <v>6732314</v>
      </c>
      <c r="F6901" s="15">
        <f>IF(ISBLANK($D6901),"",IF(ISBLANK($E6901),VLOOKUP($D6901,$J:$K,2,FALSE),VLOOKUP($E6901,'Daycare Packages'!$A:$G,7,FALSE)))</f>
        <v>25</v>
      </c>
      <c r="G6901" s="15"/>
      <c r="H6901" s="15">
        <f t="shared" si="239"/>
        <v>25</v>
      </c>
      <c r="I6901" s="198">
        <f t="shared" si="238"/>
        <v>6</v>
      </c>
    </row>
    <row r="6902" spans="1:9" x14ac:dyDescent="0.3">
      <c r="A6902" s="10">
        <v>43627</v>
      </c>
      <c r="B6902" s="11" t="s">
        <v>1352</v>
      </c>
      <c r="C6902" s="11" t="s">
        <v>1353</v>
      </c>
      <c r="D6902" s="11" t="s">
        <v>662</v>
      </c>
      <c r="E6902" s="11">
        <v>6849235</v>
      </c>
      <c r="F6902" s="15">
        <f>IF(ISBLANK($D6902),"",IF(ISBLANK($E6902),VLOOKUP($D6902,$J:$K,2,FALSE),VLOOKUP($E6902,'Daycare Packages'!$A:$G,7,FALSE)))</f>
        <v>27</v>
      </c>
      <c r="G6902" s="15"/>
      <c r="H6902" s="15">
        <f t="shared" si="239"/>
        <v>27</v>
      </c>
      <c r="I6902" s="198">
        <f t="shared" si="238"/>
        <v>6</v>
      </c>
    </row>
    <row r="6903" spans="1:9" x14ac:dyDescent="0.3">
      <c r="A6903" s="10">
        <v>43627</v>
      </c>
      <c r="B6903" s="11" t="s">
        <v>224</v>
      </c>
      <c r="C6903" s="11" t="s">
        <v>740</v>
      </c>
      <c r="D6903" s="11" t="s">
        <v>662</v>
      </c>
      <c r="F6903" s="15">
        <f>IF(ISBLANK($D6903),"",IF(ISBLANK($E6903),VLOOKUP($D6903,$J:$K,2,FALSE),VLOOKUP($E6903,'Daycare Packages'!$A:$G,7,FALSE)))</f>
        <v>30</v>
      </c>
      <c r="G6903" s="15"/>
      <c r="H6903" s="15">
        <f t="shared" si="239"/>
        <v>30</v>
      </c>
      <c r="I6903" s="198">
        <f t="shared" si="238"/>
        <v>6</v>
      </c>
    </row>
    <row r="6904" spans="1:9" x14ac:dyDescent="0.3">
      <c r="A6904" s="10">
        <v>43627</v>
      </c>
      <c r="B6904" s="11" t="s">
        <v>208</v>
      </c>
      <c r="C6904" s="11" t="s">
        <v>507</v>
      </c>
      <c r="D6904" s="11" t="s">
        <v>662</v>
      </c>
      <c r="E6904" s="11">
        <v>6733427</v>
      </c>
      <c r="F6904" s="15">
        <f>IF(ISBLANK($D6904),"",IF(ISBLANK($E6904),VLOOKUP($D6904,$J:$K,2,FALSE),VLOOKUP($E6904,'Daycare Packages'!$A:$G,7,FALSE)))</f>
        <v>22</v>
      </c>
      <c r="G6904" s="15"/>
      <c r="H6904" s="15">
        <f t="shared" si="239"/>
        <v>22</v>
      </c>
      <c r="I6904" s="198">
        <f t="shared" si="238"/>
        <v>6</v>
      </c>
    </row>
    <row r="6905" spans="1:9" x14ac:dyDescent="0.3">
      <c r="A6905" s="10">
        <v>43627</v>
      </c>
      <c r="B6905" s="11" t="s">
        <v>690</v>
      </c>
      <c r="C6905" s="11" t="s">
        <v>691</v>
      </c>
      <c r="D6905" s="11" t="s">
        <v>662</v>
      </c>
      <c r="E6905" s="11">
        <v>6829038</v>
      </c>
      <c r="F6905" s="15">
        <f>IF(ISBLANK($D6905),"",IF(ISBLANK($E6905),VLOOKUP($D6905,$J:$K,2,FALSE),VLOOKUP($E6905,'Daycare Packages'!$A:$G,7,FALSE)))</f>
        <v>25</v>
      </c>
      <c r="G6905" s="15"/>
      <c r="H6905" s="15">
        <f t="shared" si="239"/>
        <v>25</v>
      </c>
      <c r="I6905" s="198">
        <f t="shared" si="238"/>
        <v>6</v>
      </c>
    </row>
    <row r="6906" spans="1:9" x14ac:dyDescent="0.3">
      <c r="A6906" s="10">
        <v>43627</v>
      </c>
      <c r="B6906" s="11" t="s">
        <v>185</v>
      </c>
      <c r="C6906" s="11" t="s">
        <v>670</v>
      </c>
      <c r="D6906" s="11" t="s">
        <v>662</v>
      </c>
      <c r="E6906" s="11">
        <v>6780814</v>
      </c>
      <c r="F6906" s="15">
        <f>IF(ISBLANK($D6906),"",IF(ISBLANK($E6906),VLOOKUP($D6906,$J:$K,2,FALSE),VLOOKUP($E6906,'Daycare Packages'!$A:$G,7,FALSE)))</f>
        <v>27</v>
      </c>
      <c r="G6906" s="15"/>
      <c r="H6906" s="15">
        <f t="shared" si="239"/>
        <v>27</v>
      </c>
      <c r="I6906" s="198">
        <f t="shared" si="238"/>
        <v>6</v>
      </c>
    </row>
    <row r="6907" spans="1:9" x14ac:dyDescent="0.3">
      <c r="A6907" s="10">
        <v>43627</v>
      </c>
      <c r="B6907" s="11" t="s">
        <v>252</v>
      </c>
      <c r="C6907" s="11" t="s">
        <v>396</v>
      </c>
      <c r="D6907" s="11" t="s">
        <v>662</v>
      </c>
      <c r="F6907" s="15">
        <f>IF(ISBLANK($D6907),"",IF(ISBLANK($E6907),VLOOKUP($D6907,$J:$K,2,FALSE),VLOOKUP($E6907,'Daycare Packages'!$A:$G,7,FALSE)))</f>
        <v>30</v>
      </c>
      <c r="G6907" s="15"/>
      <c r="H6907" s="15">
        <f t="shared" si="239"/>
        <v>30</v>
      </c>
      <c r="I6907" s="198">
        <f t="shared" si="238"/>
        <v>6</v>
      </c>
    </row>
    <row r="6908" spans="1:9" x14ac:dyDescent="0.3">
      <c r="A6908" s="10">
        <v>43627</v>
      </c>
      <c r="B6908" s="11" t="s">
        <v>1656</v>
      </c>
      <c r="C6908" s="11" t="s">
        <v>400</v>
      </c>
      <c r="D6908" s="11" t="s">
        <v>662</v>
      </c>
      <c r="E6908" s="11">
        <v>6884548</v>
      </c>
      <c r="F6908" s="15">
        <f>IF(ISBLANK($D6908),"",IF(ISBLANK($E6908),VLOOKUP($D6908,$J:$K,2,FALSE),VLOOKUP($E6908,'Daycare Packages'!$A:$G,7,FALSE)))</f>
        <v>27</v>
      </c>
      <c r="G6908" s="15"/>
      <c r="H6908" s="15">
        <f t="shared" si="239"/>
        <v>27</v>
      </c>
      <c r="I6908" s="198">
        <f t="shared" si="238"/>
        <v>6</v>
      </c>
    </row>
    <row r="6909" spans="1:9" x14ac:dyDescent="0.3">
      <c r="A6909" s="10">
        <v>43627</v>
      </c>
      <c r="B6909" s="11" t="s">
        <v>209</v>
      </c>
      <c r="C6909" s="11" t="s">
        <v>702</v>
      </c>
      <c r="D6909" s="11" t="s">
        <v>662</v>
      </c>
      <c r="E6909" s="11">
        <v>6864748</v>
      </c>
      <c r="F6909" s="15">
        <f>IF(ISBLANK($D6909),"",IF(ISBLANK($E6909),VLOOKUP($D6909,$J:$K,2,FALSE),VLOOKUP($E6909,'Daycare Packages'!$A:$G,7,FALSE)))</f>
        <v>27</v>
      </c>
      <c r="G6909" s="15"/>
      <c r="H6909" s="15">
        <f t="shared" si="239"/>
        <v>27</v>
      </c>
      <c r="I6909" s="198">
        <f t="shared" si="238"/>
        <v>6</v>
      </c>
    </row>
    <row r="6910" spans="1:9" x14ac:dyDescent="0.3">
      <c r="A6910" s="10">
        <v>43627</v>
      </c>
      <c r="B6910" s="11" t="s">
        <v>182</v>
      </c>
      <c r="C6910" s="11" t="s">
        <v>685</v>
      </c>
      <c r="D6910" s="11" t="s">
        <v>662</v>
      </c>
      <c r="E6910" s="11">
        <v>6871713</v>
      </c>
      <c r="F6910" s="15">
        <f>IF(ISBLANK($D6910),"",IF(ISBLANK($E6910),VLOOKUP($D6910,$J:$K,2,FALSE),VLOOKUP($E6910,'Daycare Packages'!$A:$G,7,FALSE)))</f>
        <v>20.7</v>
      </c>
      <c r="G6910" s="15"/>
      <c r="H6910" s="15">
        <f t="shared" si="239"/>
        <v>20.7</v>
      </c>
      <c r="I6910" s="198">
        <f t="shared" si="238"/>
        <v>6</v>
      </c>
    </row>
    <row r="6911" spans="1:9" x14ac:dyDescent="0.3">
      <c r="A6911" s="10">
        <v>43627</v>
      </c>
      <c r="B6911" s="11" t="s">
        <v>194</v>
      </c>
      <c r="C6911" s="11" t="s">
        <v>792</v>
      </c>
      <c r="D6911" s="11" t="s">
        <v>662</v>
      </c>
      <c r="E6911" s="11">
        <v>6727744</v>
      </c>
      <c r="F6911" s="15">
        <f>IF(ISBLANK($D6911),"",IF(ISBLANK($E6911),VLOOKUP($D6911,$J:$K,2,FALSE),VLOOKUP($E6911,'Daycare Packages'!$A:$G,7,FALSE)))</f>
        <v>24</v>
      </c>
      <c r="G6911" s="15"/>
      <c r="H6911" s="15">
        <f t="shared" si="239"/>
        <v>24</v>
      </c>
      <c r="I6911" s="198">
        <f t="shared" si="238"/>
        <v>6</v>
      </c>
    </row>
    <row r="6912" spans="1:9" x14ac:dyDescent="0.3">
      <c r="A6912" s="10">
        <v>43627</v>
      </c>
      <c r="B6912" s="11" t="s">
        <v>722</v>
      </c>
      <c r="C6912" s="11" t="s">
        <v>548</v>
      </c>
      <c r="D6912" s="11" t="s">
        <v>662</v>
      </c>
      <c r="F6912" s="15">
        <f>IF(ISBLANK($D6912),"",IF(ISBLANK($E6912),VLOOKUP($D6912,$J:$K,2,FALSE),VLOOKUP($E6912,'Daycare Packages'!$A:$G,7,FALSE)))</f>
        <v>30</v>
      </c>
      <c r="G6912" s="15"/>
      <c r="H6912" s="15">
        <f t="shared" si="239"/>
        <v>30</v>
      </c>
      <c r="I6912" s="198">
        <f t="shared" si="238"/>
        <v>6</v>
      </c>
    </row>
    <row r="6913" spans="1:9" x14ac:dyDescent="0.3">
      <c r="A6913" s="10">
        <v>43627</v>
      </c>
      <c r="B6913" s="11" t="s">
        <v>922</v>
      </c>
      <c r="C6913" s="11" t="s">
        <v>1542</v>
      </c>
      <c r="D6913" s="11" t="s">
        <v>662</v>
      </c>
      <c r="E6913" s="11">
        <v>6872770</v>
      </c>
      <c r="F6913" s="15">
        <f>IF(ISBLANK($D6913),"",IF(ISBLANK($E6913),VLOOKUP($D6913,$J:$K,2,FALSE),VLOOKUP($E6913,'Daycare Packages'!$A:$G,7,FALSE)))</f>
        <v>23</v>
      </c>
      <c r="G6913" s="15"/>
      <c r="H6913" s="15">
        <f t="shared" si="239"/>
        <v>23</v>
      </c>
      <c r="I6913" s="198">
        <f t="shared" si="238"/>
        <v>6</v>
      </c>
    </row>
    <row r="6914" spans="1:9" x14ac:dyDescent="0.3">
      <c r="A6914" s="10">
        <v>43627</v>
      </c>
      <c r="B6914" s="11" t="s">
        <v>129</v>
      </c>
      <c r="C6914" s="11" t="s">
        <v>914</v>
      </c>
      <c r="D6914" s="11" t="s">
        <v>662</v>
      </c>
      <c r="E6914" s="11">
        <v>6859730</v>
      </c>
      <c r="F6914" s="15">
        <f>IF(ISBLANK($D6914),"",IF(ISBLANK($E6914),VLOOKUP($D6914,$J:$K,2,FALSE),VLOOKUP($E6914,'Daycare Packages'!$A:$G,7,FALSE)))</f>
        <v>27</v>
      </c>
      <c r="G6914" s="15"/>
      <c r="H6914" s="15">
        <f t="shared" si="239"/>
        <v>27</v>
      </c>
      <c r="I6914" s="198">
        <f t="shared" si="238"/>
        <v>6</v>
      </c>
    </row>
    <row r="6915" spans="1:9" x14ac:dyDescent="0.3">
      <c r="A6915" s="10">
        <v>43627</v>
      </c>
      <c r="B6915" s="11" t="s">
        <v>621</v>
      </c>
      <c r="C6915" s="11" t="s">
        <v>622</v>
      </c>
      <c r="D6915" s="11" t="s">
        <v>662</v>
      </c>
      <c r="F6915" s="15">
        <f>IF(ISBLANK($D6915),"",IF(ISBLANK($E6915),VLOOKUP($D6915,$J:$K,2,FALSE),VLOOKUP($E6915,'Daycare Packages'!$A:$G,7,FALSE)))</f>
        <v>30</v>
      </c>
      <c r="G6915" s="15"/>
      <c r="H6915" s="15">
        <f t="shared" si="239"/>
        <v>30</v>
      </c>
      <c r="I6915" s="198">
        <f t="shared" ref="I6915:I6978" si="240">IF(A6915="",0,MONTH(A6915))</f>
        <v>6</v>
      </c>
    </row>
    <row r="6916" spans="1:9" x14ac:dyDescent="0.3">
      <c r="A6916" s="10">
        <v>43627</v>
      </c>
      <c r="B6916" s="11" t="s">
        <v>1336</v>
      </c>
      <c r="C6916" s="11" t="s">
        <v>1337</v>
      </c>
      <c r="D6916" s="11" t="s">
        <v>659</v>
      </c>
      <c r="F6916" s="15">
        <f>IF(ISBLANK($D6916),"",IF(ISBLANK($E6916),VLOOKUP($D6916,$J:$K,2,FALSE),VLOOKUP($E6916,'Daycare Packages'!$A:$G,7,FALSE)))</f>
        <v>20</v>
      </c>
      <c r="G6916" s="15"/>
      <c r="H6916" s="15">
        <f t="shared" si="239"/>
        <v>20</v>
      </c>
      <c r="I6916" s="198">
        <f t="shared" si="240"/>
        <v>6</v>
      </c>
    </row>
    <row r="6917" spans="1:9" x14ac:dyDescent="0.3">
      <c r="A6917" s="10">
        <v>43627</v>
      </c>
      <c r="B6917" s="11" t="s">
        <v>924</v>
      </c>
      <c r="C6917" s="11" t="s">
        <v>925</v>
      </c>
      <c r="D6917" s="11" t="s">
        <v>662</v>
      </c>
      <c r="F6917" s="15">
        <f>IF(ISBLANK($D6917),"",IF(ISBLANK($E6917),VLOOKUP($D6917,$J:$K,2,FALSE),VLOOKUP($E6917,'Daycare Packages'!$A:$G,7,FALSE)))</f>
        <v>30</v>
      </c>
      <c r="G6917" s="15"/>
      <c r="H6917" s="15">
        <f t="shared" si="239"/>
        <v>30</v>
      </c>
      <c r="I6917" s="198">
        <f t="shared" si="240"/>
        <v>6</v>
      </c>
    </row>
    <row r="6918" spans="1:9" x14ac:dyDescent="0.3">
      <c r="A6918" s="10">
        <v>43627</v>
      </c>
      <c r="B6918" s="11" t="s">
        <v>217</v>
      </c>
      <c r="C6918" s="11" t="s">
        <v>402</v>
      </c>
      <c r="D6918" s="11" t="s">
        <v>662</v>
      </c>
      <c r="E6918" s="11">
        <v>6865081</v>
      </c>
      <c r="F6918" s="15">
        <f>IF(ISBLANK($D6918),"",IF(ISBLANK($E6918),VLOOKUP($D6918,$J:$K,2,FALSE),VLOOKUP($E6918,'Daycare Packages'!$A:$G,7,FALSE)))</f>
        <v>26</v>
      </c>
      <c r="G6918" s="15"/>
      <c r="H6918" s="15">
        <f t="shared" si="239"/>
        <v>26</v>
      </c>
      <c r="I6918" s="198">
        <f t="shared" si="240"/>
        <v>6</v>
      </c>
    </row>
    <row r="6919" spans="1:9" x14ac:dyDescent="0.3">
      <c r="A6919" s="10">
        <v>43627</v>
      </c>
      <c r="B6919" s="11" t="s">
        <v>146</v>
      </c>
      <c r="C6919" s="11" t="s">
        <v>705</v>
      </c>
      <c r="D6919" s="11" t="s">
        <v>662</v>
      </c>
      <c r="E6919" s="11">
        <v>6690320</v>
      </c>
      <c r="F6919" s="15">
        <f>IF(ISBLANK($D6919),"",IF(ISBLANK($E6919),VLOOKUP($D6919,$J:$K,2,FALSE),VLOOKUP($E6919,'Daycare Packages'!$A:$G,7,FALSE)))</f>
        <v>22</v>
      </c>
      <c r="G6919" s="15"/>
      <c r="H6919" s="15">
        <f t="shared" si="239"/>
        <v>22</v>
      </c>
      <c r="I6919" s="198">
        <f t="shared" si="240"/>
        <v>6</v>
      </c>
    </row>
    <row r="6920" spans="1:9" x14ac:dyDescent="0.3">
      <c r="A6920" s="10">
        <v>43627</v>
      </c>
      <c r="B6920" s="11" t="s">
        <v>222</v>
      </c>
      <c r="C6920" s="11" t="s">
        <v>229</v>
      </c>
      <c r="D6920" s="11" t="s">
        <v>662</v>
      </c>
      <c r="E6920" s="11">
        <v>6870973</v>
      </c>
      <c r="F6920" s="15">
        <f>IF(ISBLANK($D6920),"",IF(ISBLANK($E6920),VLOOKUP($D6920,$J:$K,2,FALSE),VLOOKUP($E6920,'Daycare Packages'!$A:$G,7,FALSE)))</f>
        <v>27</v>
      </c>
      <c r="G6920" s="15"/>
      <c r="H6920" s="15">
        <f t="shared" si="239"/>
        <v>27</v>
      </c>
      <c r="I6920" s="198">
        <f t="shared" si="240"/>
        <v>6</v>
      </c>
    </row>
    <row r="6921" spans="1:9" x14ac:dyDescent="0.3">
      <c r="A6921" s="10">
        <v>43627</v>
      </c>
      <c r="B6921" s="11" t="s">
        <v>136</v>
      </c>
      <c r="C6921" s="11" t="s">
        <v>650</v>
      </c>
      <c r="D6921" s="11" t="s">
        <v>662</v>
      </c>
      <c r="E6921" s="11">
        <v>6842833</v>
      </c>
      <c r="F6921" s="15">
        <f>IF(ISBLANK($D6921),"",IF(ISBLANK($E6921),VLOOKUP($D6921,$J:$K,2,FALSE),VLOOKUP($E6921,'Daycare Packages'!$A:$G,7,FALSE)))</f>
        <v>26</v>
      </c>
      <c r="G6921" s="15"/>
      <c r="H6921" s="15">
        <f t="shared" si="239"/>
        <v>26</v>
      </c>
      <c r="I6921" s="198">
        <f t="shared" si="240"/>
        <v>6</v>
      </c>
    </row>
    <row r="6922" spans="1:9" x14ac:dyDescent="0.3">
      <c r="A6922" s="10">
        <v>43627</v>
      </c>
      <c r="B6922" s="11" t="s">
        <v>122</v>
      </c>
      <c r="C6922" s="11" t="s">
        <v>740</v>
      </c>
      <c r="D6922" s="11" t="s">
        <v>662</v>
      </c>
      <c r="E6922" s="11">
        <v>6734317</v>
      </c>
      <c r="F6922" s="15">
        <f>IF(ISBLANK($D6922),"",IF(ISBLANK($E6922),VLOOKUP($D6922,$J:$K,2,FALSE),VLOOKUP($E6922,'Daycare Packages'!$A:$G,7,FALSE)))</f>
        <v>22</v>
      </c>
      <c r="G6922" s="15"/>
      <c r="H6922" s="15">
        <f t="shared" si="239"/>
        <v>22</v>
      </c>
      <c r="I6922" s="198">
        <f t="shared" si="240"/>
        <v>6</v>
      </c>
    </row>
    <row r="6923" spans="1:9" x14ac:dyDescent="0.3">
      <c r="A6923" s="10">
        <v>43627</v>
      </c>
      <c r="B6923" s="11" t="s">
        <v>1657</v>
      </c>
      <c r="C6923" s="11" t="s">
        <v>844</v>
      </c>
      <c r="D6923" s="11" t="s">
        <v>662</v>
      </c>
      <c r="E6923" s="11">
        <v>6846368</v>
      </c>
      <c r="F6923" s="15">
        <f>IF(ISBLANK($D6923),"",IF(ISBLANK($E6923),VLOOKUP($D6923,$J:$K,2,FALSE),VLOOKUP($E6923,'Daycare Packages'!$A:$G,7,FALSE)))</f>
        <v>23</v>
      </c>
      <c r="G6923" s="15"/>
      <c r="H6923" s="15">
        <f t="shared" si="239"/>
        <v>23</v>
      </c>
      <c r="I6923" s="198">
        <f t="shared" si="240"/>
        <v>6</v>
      </c>
    </row>
    <row r="6924" spans="1:9" x14ac:dyDescent="0.3">
      <c r="A6924" s="10">
        <v>43627</v>
      </c>
      <c r="B6924" s="11" t="s">
        <v>127</v>
      </c>
      <c r="C6924" s="11" t="s">
        <v>715</v>
      </c>
      <c r="D6924" s="11" t="s">
        <v>662</v>
      </c>
      <c r="E6924" s="11">
        <v>6865974</v>
      </c>
      <c r="F6924" s="15">
        <f>IF(ISBLANK($D6924),"",IF(ISBLANK($E6924),VLOOKUP($D6924,$J:$K,2,FALSE),VLOOKUP($E6924,'Daycare Packages'!$A:$G,7,FALSE)))</f>
        <v>23</v>
      </c>
      <c r="G6924" s="15"/>
      <c r="H6924" s="15">
        <f t="shared" si="239"/>
        <v>23</v>
      </c>
      <c r="I6924" s="198">
        <f t="shared" si="240"/>
        <v>6</v>
      </c>
    </row>
    <row r="6925" spans="1:9" x14ac:dyDescent="0.3">
      <c r="A6925" s="10">
        <v>43627</v>
      </c>
      <c r="B6925" s="11" t="s">
        <v>230</v>
      </c>
      <c r="C6925" s="11" t="s">
        <v>493</v>
      </c>
      <c r="D6925" s="11" t="s">
        <v>662</v>
      </c>
      <c r="E6925" s="11">
        <v>6876304</v>
      </c>
      <c r="F6925" s="15">
        <f>IF(ISBLANK($D6925),"",IF(ISBLANK($E6925),VLOOKUP($D6925,$J:$K,2,FALSE),VLOOKUP($E6925,'Daycare Packages'!$A:$G,7,FALSE)))</f>
        <v>27</v>
      </c>
      <c r="G6925" s="15"/>
      <c r="H6925" s="15">
        <f t="shared" si="239"/>
        <v>27</v>
      </c>
      <c r="I6925" s="198">
        <f t="shared" si="240"/>
        <v>6</v>
      </c>
    </row>
    <row r="6926" spans="1:9" x14ac:dyDescent="0.3">
      <c r="A6926" s="10">
        <v>43627</v>
      </c>
      <c r="B6926" s="11" t="s">
        <v>1317</v>
      </c>
      <c r="C6926" s="11" t="s">
        <v>633</v>
      </c>
      <c r="D6926" s="11" t="s">
        <v>662</v>
      </c>
      <c r="E6926" s="11">
        <v>6837059</v>
      </c>
      <c r="F6926" s="15">
        <f>IF(ISBLANK($D6926),"",IF(ISBLANK($E6926),VLOOKUP($D6926,$J:$K,2,FALSE),VLOOKUP($E6926,'Daycare Packages'!$A:$G,7,FALSE)))</f>
        <v>25</v>
      </c>
      <c r="G6926" s="15"/>
      <c r="H6926" s="15">
        <f t="shared" si="239"/>
        <v>25</v>
      </c>
      <c r="I6926" s="198">
        <f t="shared" si="240"/>
        <v>6</v>
      </c>
    </row>
    <row r="6927" spans="1:9" x14ac:dyDescent="0.3">
      <c r="A6927" s="10">
        <v>43627</v>
      </c>
      <c r="B6927" s="11" t="s">
        <v>688</v>
      </c>
      <c r="C6927" s="11" t="s">
        <v>689</v>
      </c>
      <c r="D6927" s="11" t="s">
        <v>662</v>
      </c>
      <c r="F6927" s="15">
        <f>IF(ISBLANK($D6927),"",IF(ISBLANK($E6927),VLOOKUP($D6927,$J:$K,2,FALSE),VLOOKUP($E6927,'Daycare Packages'!$A:$G,7,FALSE)))</f>
        <v>30</v>
      </c>
      <c r="G6927" s="15"/>
      <c r="H6927" s="15">
        <f t="shared" si="239"/>
        <v>30</v>
      </c>
      <c r="I6927" s="198">
        <f t="shared" si="240"/>
        <v>6</v>
      </c>
    </row>
    <row r="6928" spans="1:9" x14ac:dyDescent="0.3">
      <c r="A6928" s="10">
        <v>43627</v>
      </c>
      <c r="B6928" s="11" t="s">
        <v>137</v>
      </c>
      <c r="C6928" s="11" t="s">
        <v>1441</v>
      </c>
      <c r="D6928" s="11" t="s">
        <v>662</v>
      </c>
      <c r="E6928" s="11">
        <v>6867321</v>
      </c>
      <c r="F6928" s="15">
        <f>IF(ISBLANK($D6928),"",IF(ISBLANK($E6928),VLOOKUP($D6928,$J:$K,2,FALSE),VLOOKUP($E6928,'Daycare Packages'!$A:$G,7,FALSE)))</f>
        <v>23</v>
      </c>
      <c r="G6928" s="15"/>
      <c r="H6928" s="15">
        <f t="shared" si="239"/>
        <v>23</v>
      </c>
      <c r="I6928" s="198">
        <f t="shared" si="240"/>
        <v>6</v>
      </c>
    </row>
    <row r="6929" spans="1:9" x14ac:dyDescent="0.3">
      <c r="A6929" s="10">
        <v>43627</v>
      </c>
      <c r="B6929" s="11" t="s">
        <v>137</v>
      </c>
      <c r="C6929" s="11" t="s">
        <v>678</v>
      </c>
      <c r="D6929" s="11" t="s">
        <v>662</v>
      </c>
      <c r="E6929" s="11">
        <v>6867321</v>
      </c>
      <c r="F6929" s="15">
        <f>IF(ISBLANK($D6929),"",IF(ISBLANK($E6929),VLOOKUP($D6929,$J:$K,2,FALSE),VLOOKUP($E6929,'Daycare Packages'!$A:$G,7,FALSE)))</f>
        <v>23</v>
      </c>
      <c r="G6929" s="15"/>
      <c r="H6929" s="15">
        <f t="shared" si="239"/>
        <v>23</v>
      </c>
      <c r="I6929" s="198">
        <f t="shared" si="240"/>
        <v>6</v>
      </c>
    </row>
    <row r="6930" spans="1:9" x14ac:dyDescent="0.3">
      <c r="A6930" s="10">
        <v>43627</v>
      </c>
      <c r="B6930" s="11" t="s">
        <v>147</v>
      </c>
      <c r="C6930" s="11" t="s">
        <v>796</v>
      </c>
      <c r="D6930" s="11" t="s">
        <v>662</v>
      </c>
      <c r="E6930" s="11">
        <v>6814069</v>
      </c>
      <c r="F6930" s="15">
        <f>IF(ISBLANK($D6930),"",IF(ISBLANK($E6930),VLOOKUP($D6930,$J:$K,2,FALSE),VLOOKUP($E6930,'Daycare Packages'!$A:$G,7,FALSE)))</f>
        <v>23</v>
      </c>
      <c r="G6930" s="15"/>
      <c r="H6930" s="15">
        <f t="shared" si="239"/>
        <v>23</v>
      </c>
      <c r="I6930" s="198">
        <f t="shared" si="240"/>
        <v>6</v>
      </c>
    </row>
    <row r="6931" spans="1:9" x14ac:dyDescent="0.3">
      <c r="A6931" s="10">
        <v>43627</v>
      </c>
      <c r="B6931" s="11" t="s">
        <v>1366</v>
      </c>
      <c r="C6931" s="11" t="s">
        <v>520</v>
      </c>
      <c r="D6931" s="11" t="s">
        <v>662</v>
      </c>
      <c r="E6931" s="11">
        <v>6873468</v>
      </c>
      <c r="F6931" s="15">
        <f>IF(ISBLANK($D6931),"",IF(ISBLANK($E6931),VLOOKUP($D6931,$J:$K,2,FALSE),VLOOKUP($E6931,'Daycare Packages'!$A:$G,7,FALSE)))</f>
        <v>20.7</v>
      </c>
      <c r="G6931" s="15"/>
      <c r="H6931" s="15">
        <f t="shared" si="239"/>
        <v>20.7</v>
      </c>
      <c r="I6931" s="198">
        <f t="shared" si="240"/>
        <v>6</v>
      </c>
    </row>
    <row r="6932" spans="1:9" x14ac:dyDescent="0.3">
      <c r="A6932" s="10">
        <v>43627</v>
      </c>
      <c r="B6932" s="11" t="s">
        <v>1366</v>
      </c>
      <c r="C6932" s="11" t="s">
        <v>587</v>
      </c>
      <c r="D6932" s="11" t="s">
        <v>662</v>
      </c>
      <c r="E6932" s="11">
        <v>6873468</v>
      </c>
      <c r="F6932" s="15">
        <f>IF(ISBLANK($D6932),"",IF(ISBLANK($E6932),VLOOKUP($D6932,$J:$K,2,FALSE),VLOOKUP($E6932,'Daycare Packages'!$A:$G,7,FALSE)))</f>
        <v>20.7</v>
      </c>
      <c r="G6932" s="15"/>
      <c r="H6932" s="15">
        <f t="shared" si="239"/>
        <v>20.7</v>
      </c>
      <c r="I6932" s="198">
        <f t="shared" si="240"/>
        <v>6</v>
      </c>
    </row>
    <row r="6933" spans="1:9" x14ac:dyDescent="0.3">
      <c r="A6933" s="10">
        <v>43627</v>
      </c>
      <c r="B6933" s="11" t="s">
        <v>204</v>
      </c>
      <c r="C6933" s="11" t="s">
        <v>949</v>
      </c>
      <c r="D6933" s="11" t="s">
        <v>662</v>
      </c>
      <c r="E6933" s="11">
        <v>6847355</v>
      </c>
      <c r="F6933" s="15">
        <f>IF(ISBLANK($D6933),"",IF(ISBLANK($E6933),VLOOKUP($D6933,$J:$K,2,FALSE),VLOOKUP($E6933,'Daycare Packages'!$A:$G,7,FALSE)))</f>
        <v>25</v>
      </c>
      <c r="G6933" s="15"/>
      <c r="H6933" s="15">
        <f t="shared" si="239"/>
        <v>25</v>
      </c>
      <c r="I6933" s="198">
        <f t="shared" si="240"/>
        <v>6</v>
      </c>
    </row>
    <row r="6934" spans="1:9" x14ac:dyDescent="0.3">
      <c r="A6934" s="10">
        <v>43627</v>
      </c>
      <c r="B6934" s="11" t="s">
        <v>204</v>
      </c>
      <c r="C6934" s="11" t="s">
        <v>774</v>
      </c>
      <c r="D6934" s="11" t="s">
        <v>662</v>
      </c>
      <c r="E6934" s="11">
        <v>6847355</v>
      </c>
      <c r="F6934" s="15">
        <f>IF(ISBLANK($D6934),"",IF(ISBLANK($E6934),VLOOKUP($D6934,$J:$K,2,FALSE),VLOOKUP($E6934,'Daycare Packages'!$A:$G,7,FALSE)))</f>
        <v>25</v>
      </c>
      <c r="G6934" s="15"/>
      <c r="H6934" s="15">
        <f t="shared" si="239"/>
        <v>25</v>
      </c>
      <c r="I6934" s="198">
        <f t="shared" si="240"/>
        <v>6</v>
      </c>
    </row>
    <row r="6935" spans="1:9" x14ac:dyDescent="0.3">
      <c r="A6935" s="10">
        <v>43627</v>
      </c>
      <c r="B6935" s="11" t="s">
        <v>168</v>
      </c>
      <c r="C6935" s="11" t="s">
        <v>640</v>
      </c>
      <c r="D6935" s="11" t="s">
        <v>662</v>
      </c>
      <c r="F6935" s="15">
        <f>IF(ISBLANK($D6935),"",IF(ISBLANK($E6935),VLOOKUP($D6935,$J:$K,2,FALSE),VLOOKUP($E6935,'Daycare Packages'!$A:$G,7,FALSE)))</f>
        <v>30</v>
      </c>
      <c r="G6935" s="15"/>
      <c r="H6935" s="15">
        <f t="shared" si="239"/>
        <v>30</v>
      </c>
      <c r="I6935" s="198">
        <f t="shared" si="240"/>
        <v>6</v>
      </c>
    </row>
    <row r="6936" spans="1:9" x14ac:dyDescent="0.3">
      <c r="A6936" s="10">
        <v>43627</v>
      </c>
      <c r="B6936" s="11" t="s">
        <v>148</v>
      </c>
      <c r="C6936" s="11" t="s">
        <v>547</v>
      </c>
      <c r="D6936" s="11" t="s">
        <v>662</v>
      </c>
      <c r="E6936" s="11">
        <v>6762300</v>
      </c>
      <c r="F6936" s="15">
        <f>IF(ISBLANK($D6936),"",IF(ISBLANK($E6936),VLOOKUP($D6936,$J:$K,2,FALSE),VLOOKUP($E6936,'Daycare Packages'!$A:$G,7,FALSE)))</f>
        <v>23</v>
      </c>
      <c r="G6936" s="15"/>
      <c r="H6936" s="15">
        <f t="shared" si="239"/>
        <v>23</v>
      </c>
      <c r="I6936" s="198">
        <f t="shared" si="240"/>
        <v>6</v>
      </c>
    </row>
    <row r="6937" spans="1:9" x14ac:dyDescent="0.3">
      <c r="A6937" s="10">
        <v>43627</v>
      </c>
      <c r="B6937" s="11" t="s">
        <v>189</v>
      </c>
      <c r="C6937" s="11" t="s">
        <v>638</v>
      </c>
      <c r="D6937" s="11" t="s">
        <v>662</v>
      </c>
      <c r="E6937" s="11">
        <v>6725260</v>
      </c>
      <c r="F6937" s="15">
        <f>IF(ISBLANK($D6937),"",IF(ISBLANK($E6937),VLOOKUP($D6937,$J:$K,2,FALSE),VLOOKUP($E6937,'Daycare Packages'!$A:$G,7,FALSE)))</f>
        <v>22</v>
      </c>
      <c r="G6937" s="15"/>
      <c r="H6937" s="15">
        <f t="shared" si="239"/>
        <v>22</v>
      </c>
      <c r="I6937" s="198">
        <f t="shared" si="240"/>
        <v>6</v>
      </c>
    </row>
    <row r="6938" spans="1:9" x14ac:dyDescent="0.3">
      <c r="A6938" s="10">
        <v>43627</v>
      </c>
      <c r="B6938" s="11" t="s">
        <v>138</v>
      </c>
      <c r="C6938" s="11" t="s">
        <v>573</v>
      </c>
      <c r="D6938" s="11" t="s">
        <v>662</v>
      </c>
      <c r="E6938" s="11">
        <v>6803103</v>
      </c>
      <c r="F6938" s="15">
        <f>IF(ISBLANK($D6938),"",IF(ISBLANK($E6938),VLOOKUP($D6938,$J:$K,2,FALSE),VLOOKUP($E6938,'Daycare Packages'!$A:$G,7,FALSE)))</f>
        <v>23</v>
      </c>
      <c r="G6938" s="15"/>
      <c r="H6938" s="15">
        <f t="shared" si="239"/>
        <v>23</v>
      </c>
      <c r="I6938" s="198">
        <f t="shared" si="240"/>
        <v>6</v>
      </c>
    </row>
    <row r="6939" spans="1:9" x14ac:dyDescent="0.3">
      <c r="A6939" s="10">
        <v>43627</v>
      </c>
      <c r="B6939" s="11" t="s">
        <v>82</v>
      </c>
      <c r="C6939" s="11" t="s">
        <v>696</v>
      </c>
      <c r="D6939" s="11" t="s">
        <v>662</v>
      </c>
      <c r="E6939" s="11">
        <v>6717674</v>
      </c>
      <c r="F6939" s="15">
        <f>IF(ISBLANK($D6939),"",IF(ISBLANK($E6939),VLOOKUP($D6939,$J:$K,2,FALSE),VLOOKUP($E6939,'Daycare Packages'!$A:$G,7,FALSE)))</f>
        <v>22</v>
      </c>
      <c r="G6939" s="15"/>
      <c r="H6939" s="15">
        <f t="shared" si="239"/>
        <v>22</v>
      </c>
      <c r="I6939" s="198">
        <f t="shared" si="240"/>
        <v>6</v>
      </c>
    </row>
    <row r="6940" spans="1:9" x14ac:dyDescent="0.3">
      <c r="A6940" s="10">
        <v>43627</v>
      </c>
      <c r="B6940" s="11" t="s">
        <v>82</v>
      </c>
      <c r="C6940" s="11" t="s">
        <v>695</v>
      </c>
      <c r="D6940" s="11" t="s">
        <v>662</v>
      </c>
      <c r="E6940" s="11">
        <v>6717674</v>
      </c>
      <c r="F6940" s="15">
        <f>IF(ISBLANK($D6940),"",IF(ISBLANK($E6940),VLOOKUP($D6940,$J:$K,2,FALSE),VLOOKUP($E6940,'Daycare Packages'!$A:$G,7,FALSE)))</f>
        <v>22</v>
      </c>
      <c r="G6940" s="15"/>
      <c r="H6940" s="15">
        <f t="shared" si="239"/>
        <v>22</v>
      </c>
      <c r="I6940" s="198">
        <f t="shared" si="240"/>
        <v>6</v>
      </c>
    </row>
    <row r="6941" spans="1:9" x14ac:dyDescent="0.3">
      <c r="A6941" s="10">
        <v>43627</v>
      </c>
      <c r="B6941" s="11" t="s">
        <v>140</v>
      </c>
      <c r="C6941" s="11" t="s">
        <v>475</v>
      </c>
      <c r="D6941" s="11" t="s">
        <v>662</v>
      </c>
      <c r="E6941" s="11">
        <v>6849607</v>
      </c>
      <c r="F6941" s="15">
        <f>IF(ISBLANK($D6941),"",IF(ISBLANK($E6941),VLOOKUP($D6941,$J:$K,2,FALSE),VLOOKUP($E6941,'Daycare Packages'!$A:$G,7,FALSE)))</f>
        <v>26</v>
      </c>
      <c r="G6941" s="15"/>
      <c r="H6941" s="15">
        <f t="shared" si="239"/>
        <v>26</v>
      </c>
      <c r="I6941" s="198">
        <f t="shared" si="240"/>
        <v>6</v>
      </c>
    </row>
    <row r="6942" spans="1:9" x14ac:dyDescent="0.3">
      <c r="A6942" s="10">
        <v>43627</v>
      </c>
      <c r="B6942" s="11" t="s">
        <v>732</v>
      </c>
      <c r="C6942" s="11" t="s">
        <v>733</v>
      </c>
      <c r="D6942" s="11" t="s">
        <v>662</v>
      </c>
      <c r="F6942" s="15">
        <f>IF(ISBLANK($D6942),"",IF(ISBLANK($E6942),VLOOKUP($D6942,$J:$K,2,FALSE),VLOOKUP($E6942,'Daycare Packages'!$A:$G,7,FALSE)))</f>
        <v>30</v>
      </c>
      <c r="G6942" s="15"/>
      <c r="H6942" s="15">
        <f t="shared" si="239"/>
        <v>30</v>
      </c>
      <c r="I6942" s="198">
        <f t="shared" si="240"/>
        <v>6</v>
      </c>
    </row>
    <row r="6943" spans="1:9" x14ac:dyDescent="0.3">
      <c r="A6943" s="10">
        <v>43627</v>
      </c>
      <c r="B6943" s="11" t="s">
        <v>212</v>
      </c>
      <c r="C6943" s="11" t="s">
        <v>707</v>
      </c>
      <c r="D6943" s="11" t="s">
        <v>662</v>
      </c>
      <c r="F6943" s="15">
        <f>IF(ISBLANK($D6943),"",IF(ISBLANK($E6943),VLOOKUP($D6943,$J:$K,2,FALSE),VLOOKUP($E6943,'Daycare Packages'!$A:$G,7,FALSE)))</f>
        <v>30</v>
      </c>
      <c r="G6943" s="15"/>
      <c r="H6943" s="15">
        <f t="shared" si="239"/>
        <v>30</v>
      </c>
      <c r="I6943" s="198">
        <f t="shared" si="240"/>
        <v>6</v>
      </c>
    </row>
    <row r="6944" spans="1:9" x14ac:dyDescent="0.3">
      <c r="A6944" s="10">
        <v>43627</v>
      </c>
      <c r="B6944" s="11" t="s">
        <v>141</v>
      </c>
      <c r="C6944" s="11" t="s">
        <v>673</v>
      </c>
      <c r="D6944" s="11" t="s">
        <v>662</v>
      </c>
      <c r="E6944" s="11">
        <v>6866358</v>
      </c>
      <c r="F6944" s="15">
        <f>IF(ISBLANK($D6944),"",IF(ISBLANK($E6944),VLOOKUP($D6944,$J:$K,2,FALSE),VLOOKUP($E6944,'Daycare Packages'!$A:$G,7,FALSE)))</f>
        <v>26</v>
      </c>
      <c r="G6944" s="15"/>
      <c r="H6944" s="15">
        <f t="shared" si="239"/>
        <v>26</v>
      </c>
      <c r="I6944" s="198">
        <f t="shared" si="240"/>
        <v>6</v>
      </c>
    </row>
    <row r="6945" spans="1:9" x14ac:dyDescent="0.3">
      <c r="A6945" s="10">
        <v>43627</v>
      </c>
      <c r="B6945" s="11" t="s">
        <v>663</v>
      </c>
      <c r="C6945" s="11" t="s">
        <v>665</v>
      </c>
      <c r="D6945" s="11" t="s">
        <v>662</v>
      </c>
      <c r="F6945" s="15">
        <f>IF(ISBLANK($D6945),"",IF(ISBLANK($E6945),VLOOKUP($D6945,$J:$K,2,FALSE),VLOOKUP($E6945,'Daycare Packages'!$A:$G,7,FALSE)))</f>
        <v>30</v>
      </c>
      <c r="G6945" s="15"/>
      <c r="H6945" s="15">
        <f t="shared" si="239"/>
        <v>30</v>
      </c>
      <c r="I6945" s="198">
        <f t="shared" si="240"/>
        <v>6</v>
      </c>
    </row>
    <row r="6946" spans="1:9" x14ac:dyDescent="0.3">
      <c r="A6946" s="10">
        <v>43627</v>
      </c>
      <c r="B6946" s="11" t="s">
        <v>663</v>
      </c>
      <c r="C6946" s="11" t="s">
        <v>664</v>
      </c>
      <c r="D6946" s="11" t="s">
        <v>662</v>
      </c>
      <c r="F6946" s="15">
        <f>IF(ISBLANK($D6946),"",IF(ISBLANK($E6946),VLOOKUP($D6946,$J:$K,2,FALSE),VLOOKUP($E6946,'Daycare Packages'!$A:$G,7,FALSE)))</f>
        <v>30</v>
      </c>
      <c r="G6946" s="15"/>
      <c r="H6946" s="15">
        <f t="shared" si="239"/>
        <v>30</v>
      </c>
      <c r="I6946" s="198">
        <f t="shared" si="240"/>
        <v>6</v>
      </c>
    </row>
    <row r="6947" spans="1:9" x14ac:dyDescent="0.3">
      <c r="A6947" s="10">
        <v>43627</v>
      </c>
      <c r="B6947" s="11" t="s">
        <v>175</v>
      </c>
      <c r="C6947" s="11" t="s">
        <v>433</v>
      </c>
      <c r="D6947" s="11" t="s">
        <v>662</v>
      </c>
      <c r="E6947" s="11">
        <v>6716814</v>
      </c>
      <c r="F6947" s="15">
        <f>IF(ISBLANK($D6947),"",IF(ISBLANK($E6947),VLOOKUP($D6947,$J:$K,2,FALSE),VLOOKUP($E6947,'Daycare Packages'!$A:$G,7,FALSE)))</f>
        <v>22</v>
      </c>
      <c r="G6947" s="15"/>
      <c r="H6947" s="15">
        <f>IF(ISBLANK(D6947),"",SUM(F6947:G6947))</f>
        <v>22</v>
      </c>
      <c r="I6947" s="198">
        <f t="shared" si="240"/>
        <v>6</v>
      </c>
    </row>
    <row r="6948" spans="1:9" x14ac:dyDescent="0.3">
      <c r="A6948" s="10">
        <v>43627</v>
      </c>
      <c r="B6948" s="11" t="s">
        <v>713</v>
      </c>
      <c r="C6948" s="11" t="s">
        <v>714</v>
      </c>
      <c r="D6948" s="11" t="s">
        <v>662</v>
      </c>
      <c r="F6948" s="15">
        <f>IF(ISBLANK($D6948),"",IF(ISBLANK($E6948),VLOOKUP($D6948,$J:$K,2,FALSE),VLOOKUP($E6948,'Daycare Packages'!$A:$G,7,FALSE)))</f>
        <v>30</v>
      </c>
      <c r="G6948" s="15"/>
      <c r="H6948" s="15">
        <f t="shared" si="239"/>
        <v>30</v>
      </c>
      <c r="I6948" s="198">
        <f t="shared" si="240"/>
        <v>6</v>
      </c>
    </row>
    <row r="6949" spans="1:9" x14ac:dyDescent="0.3">
      <c r="A6949" s="10">
        <v>43627</v>
      </c>
      <c r="B6949" s="11" t="s">
        <v>186</v>
      </c>
      <c r="C6949" s="11" t="s">
        <v>561</v>
      </c>
      <c r="D6949" s="11" t="s">
        <v>662</v>
      </c>
      <c r="E6949" s="11">
        <v>6723146</v>
      </c>
      <c r="F6949" s="15">
        <f>IF(ISBLANK($D6949),"",IF(ISBLANK($E6949),VLOOKUP($D6949,$J:$K,2,FALSE),VLOOKUP($E6949,'Daycare Packages'!$A:$G,7,FALSE)))</f>
        <v>22</v>
      </c>
      <c r="G6949" s="15"/>
      <c r="H6949" s="15">
        <f t="shared" si="239"/>
        <v>22</v>
      </c>
      <c r="I6949" s="198">
        <f t="shared" si="240"/>
        <v>6</v>
      </c>
    </row>
    <row r="6950" spans="1:9" x14ac:dyDescent="0.3">
      <c r="A6950" s="55">
        <v>43627</v>
      </c>
      <c r="B6950" s="56" t="s">
        <v>133</v>
      </c>
      <c r="C6950" s="56" t="s">
        <v>712</v>
      </c>
      <c r="D6950" s="56" t="s">
        <v>662</v>
      </c>
      <c r="E6950" s="56">
        <v>6866409</v>
      </c>
      <c r="F6950" s="59">
        <f>IF(ISBLANK($D6950),"",IF(ISBLANK($E6950),VLOOKUP($D6950,$J:$K,2,FALSE),VLOOKUP($E6950,'Daycare Packages'!$A:$G,7,FALSE)))</f>
        <v>26</v>
      </c>
      <c r="G6950" s="59"/>
      <c r="H6950" s="59">
        <f t="shared" si="239"/>
        <v>26</v>
      </c>
      <c r="I6950" s="198">
        <f t="shared" si="240"/>
        <v>6</v>
      </c>
    </row>
    <row r="6951" spans="1:9" x14ac:dyDescent="0.3">
      <c r="A6951" s="10">
        <v>43628</v>
      </c>
      <c r="B6951" s="11" t="s">
        <v>131</v>
      </c>
      <c r="C6951" s="11" t="s">
        <v>553</v>
      </c>
      <c r="D6951" s="11" t="s">
        <v>659</v>
      </c>
      <c r="E6951" s="11">
        <v>6730496</v>
      </c>
      <c r="F6951" s="15">
        <f>IF(ISBLANK($D6951),"",IF(ISBLANK($E6951),VLOOKUP($D6951,$J:$K,2,FALSE),VLOOKUP($E6951,'Daycare Packages'!$A:$G,7,FALSE)))</f>
        <v>16</v>
      </c>
      <c r="G6951" s="15"/>
      <c r="H6951" s="15">
        <f t="shared" si="239"/>
        <v>16</v>
      </c>
      <c r="I6951" s="198">
        <f t="shared" si="240"/>
        <v>6</v>
      </c>
    </row>
    <row r="6952" spans="1:9" x14ac:dyDescent="0.3">
      <c r="A6952" s="10">
        <v>43628</v>
      </c>
      <c r="B6952" s="11" t="s">
        <v>131</v>
      </c>
      <c r="C6952" s="11" t="s">
        <v>1659</v>
      </c>
      <c r="D6952" s="11" t="s">
        <v>671</v>
      </c>
      <c r="F6952" s="15">
        <f>IF(ISBLANK($D6952),"",IF(ISBLANK($E6952),VLOOKUP($D6952,$J:$K,2,FALSE),VLOOKUP($E6952,'Daycare Packages'!$A:$G,7,FALSE)))</f>
        <v>0</v>
      </c>
      <c r="G6952" s="15"/>
      <c r="H6952" s="15">
        <f t="shared" si="239"/>
        <v>0</v>
      </c>
      <c r="I6952" s="198">
        <f t="shared" si="240"/>
        <v>6</v>
      </c>
    </row>
    <row r="6953" spans="1:9" x14ac:dyDescent="0.3">
      <c r="A6953" s="10">
        <v>43628</v>
      </c>
      <c r="B6953" s="11" t="s">
        <v>749</v>
      </c>
      <c r="C6953" s="11" t="s">
        <v>750</v>
      </c>
      <c r="D6953" s="11" t="s">
        <v>659</v>
      </c>
      <c r="F6953" s="15">
        <f>IF(ISBLANK($D6953),"",IF(ISBLANK($E6953),VLOOKUP($D6953,$J:$K,2,FALSE),VLOOKUP($E6953,'Daycare Packages'!$A:$G,7,FALSE)))</f>
        <v>20</v>
      </c>
      <c r="G6953" s="15"/>
      <c r="H6953" s="15">
        <f t="shared" si="239"/>
        <v>20</v>
      </c>
      <c r="I6953" s="198">
        <f t="shared" si="240"/>
        <v>6</v>
      </c>
    </row>
    <row r="6954" spans="1:9" x14ac:dyDescent="0.3">
      <c r="A6954" s="10">
        <v>43628</v>
      </c>
      <c r="B6954" s="11" t="s">
        <v>530</v>
      </c>
      <c r="C6954" s="11" t="s">
        <v>531</v>
      </c>
      <c r="D6954" s="11" t="s">
        <v>662</v>
      </c>
      <c r="F6954" s="15">
        <f>IF(ISBLANK($D6954),"",IF(ISBLANK($E6954),VLOOKUP($D6954,$J:$K,2,FALSE),VLOOKUP($E6954,'Daycare Packages'!$A:$G,7,FALSE)))</f>
        <v>30</v>
      </c>
      <c r="G6954" s="15"/>
      <c r="H6954" s="15">
        <f t="shared" si="239"/>
        <v>30</v>
      </c>
      <c r="I6954" s="198">
        <f t="shared" si="240"/>
        <v>6</v>
      </c>
    </row>
    <row r="6955" spans="1:9" x14ac:dyDescent="0.3">
      <c r="A6955" s="10">
        <v>43628</v>
      </c>
      <c r="B6955" s="11" t="s">
        <v>1600</v>
      </c>
      <c r="C6955" s="11" t="s">
        <v>1601</v>
      </c>
      <c r="D6955" s="11" t="s">
        <v>662</v>
      </c>
      <c r="E6955" s="11">
        <v>6874391</v>
      </c>
      <c r="F6955" s="15">
        <f>IF(ISBLANK($D6955),"",IF(ISBLANK($E6955),VLOOKUP($D6955,$J:$K,2,FALSE),VLOOKUP($E6955,'Daycare Packages'!$A:$G,7,FALSE)))</f>
        <v>27</v>
      </c>
      <c r="G6955" s="15"/>
      <c r="H6955" s="15">
        <f t="shared" si="239"/>
        <v>27</v>
      </c>
      <c r="I6955" s="198">
        <f t="shared" si="240"/>
        <v>6</v>
      </c>
    </row>
    <row r="6956" spans="1:9" x14ac:dyDescent="0.3">
      <c r="A6956" s="10">
        <v>43628</v>
      </c>
      <c r="B6956" s="11" t="s">
        <v>225</v>
      </c>
      <c r="C6956" s="11" t="s">
        <v>719</v>
      </c>
      <c r="D6956" s="11" t="s">
        <v>662</v>
      </c>
      <c r="E6956" s="11">
        <v>6746411</v>
      </c>
      <c r="F6956" s="15">
        <f>IF(ISBLANK($D6956),"",IF(ISBLANK($E6956),VLOOKUP($D6956,$J:$K,2,FALSE),VLOOKUP($E6956,'Daycare Packages'!$A:$G,7,FALSE)))</f>
        <v>25</v>
      </c>
      <c r="G6956" s="15"/>
      <c r="H6956" s="15">
        <f t="shared" si="239"/>
        <v>25</v>
      </c>
      <c r="I6956" s="198">
        <f t="shared" si="240"/>
        <v>6</v>
      </c>
    </row>
    <row r="6957" spans="1:9" x14ac:dyDescent="0.3">
      <c r="A6957" s="10">
        <v>43628</v>
      </c>
      <c r="B6957" s="11" t="s">
        <v>162</v>
      </c>
      <c r="C6957" s="11" t="s">
        <v>676</v>
      </c>
      <c r="D6957" s="11" t="s">
        <v>662</v>
      </c>
      <c r="E6957" s="11">
        <v>6835426</v>
      </c>
      <c r="F6957" s="15">
        <f>IF(ISBLANK($D6957),"",IF(ISBLANK($E6957),VLOOKUP($D6957,$J:$K,2,FALSE),VLOOKUP($E6957,'Daycare Packages'!$A:$G,7,FALSE)))</f>
        <v>27</v>
      </c>
      <c r="G6957" s="15"/>
      <c r="H6957" s="15">
        <f t="shared" si="239"/>
        <v>27</v>
      </c>
      <c r="I6957" s="198">
        <f t="shared" si="240"/>
        <v>6</v>
      </c>
    </row>
    <row r="6958" spans="1:9" x14ac:dyDescent="0.3">
      <c r="A6958" s="10">
        <v>43628</v>
      </c>
      <c r="B6958" s="11" t="s">
        <v>922</v>
      </c>
      <c r="C6958" s="11" t="s">
        <v>1542</v>
      </c>
      <c r="D6958" s="11" t="s">
        <v>662</v>
      </c>
      <c r="E6958" s="11">
        <v>6872770</v>
      </c>
      <c r="F6958" s="15">
        <f>IF(ISBLANK($D6958),"",IF(ISBLANK($E6958),VLOOKUP($D6958,$J:$K,2,FALSE),VLOOKUP($E6958,'Daycare Packages'!$A:$G,7,FALSE)))</f>
        <v>23</v>
      </c>
      <c r="G6958" s="15"/>
      <c r="H6958" s="15">
        <f t="shared" si="239"/>
        <v>23</v>
      </c>
      <c r="I6958" s="198">
        <f t="shared" si="240"/>
        <v>6</v>
      </c>
    </row>
    <row r="6959" spans="1:9" x14ac:dyDescent="0.3">
      <c r="A6959" s="10">
        <v>43628</v>
      </c>
      <c r="B6959" s="11" t="s">
        <v>1005</v>
      </c>
      <c r="C6959" s="11" t="s">
        <v>1006</v>
      </c>
      <c r="D6959" s="11" t="s">
        <v>662</v>
      </c>
      <c r="F6959" s="15">
        <f>IF(ISBLANK($D6959),"",IF(ISBLANK($E6959),VLOOKUP($D6959,$J:$K,2,FALSE),VLOOKUP($E6959,'Daycare Packages'!$A:$G,7,FALSE)))</f>
        <v>30</v>
      </c>
      <c r="G6959" s="15"/>
      <c r="H6959" s="15">
        <f t="shared" si="239"/>
        <v>30</v>
      </c>
      <c r="I6959" s="198">
        <f t="shared" si="240"/>
        <v>6</v>
      </c>
    </row>
    <row r="6960" spans="1:9" x14ac:dyDescent="0.3">
      <c r="A6960" s="10">
        <v>43628</v>
      </c>
      <c r="B6960" s="11" t="s">
        <v>628</v>
      </c>
      <c r="C6960" s="11" t="s">
        <v>629</v>
      </c>
      <c r="D6960" s="11" t="s">
        <v>662</v>
      </c>
      <c r="F6960" s="15">
        <f>IF(ISBLANK($D6960),"",IF(ISBLANK($E6960),VLOOKUP($D6960,$J:$K,2,FALSE),VLOOKUP($E6960,'Daycare Packages'!$A:$G,7,FALSE)))</f>
        <v>30</v>
      </c>
      <c r="G6960" s="15"/>
      <c r="H6960" s="15">
        <f t="shared" si="239"/>
        <v>30</v>
      </c>
      <c r="I6960" s="198">
        <f t="shared" si="240"/>
        <v>6</v>
      </c>
    </row>
    <row r="6961" spans="1:9" x14ac:dyDescent="0.3">
      <c r="A6961" s="10">
        <v>43628</v>
      </c>
      <c r="B6961" s="11" t="s">
        <v>1521</v>
      </c>
      <c r="C6961" s="11" t="s">
        <v>1522</v>
      </c>
      <c r="D6961" s="11" t="s">
        <v>662</v>
      </c>
      <c r="F6961" s="15">
        <f>IF(ISBLANK($D6961),"",IF(ISBLANK($E6961),VLOOKUP($D6961,$J:$K,2,FALSE),VLOOKUP($E6961,'Daycare Packages'!$A:$G,7,FALSE)))</f>
        <v>30</v>
      </c>
      <c r="G6961" s="15"/>
      <c r="H6961" s="15">
        <f t="shared" si="239"/>
        <v>30</v>
      </c>
      <c r="I6961" s="198">
        <f t="shared" si="240"/>
        <v>6</v>
      </c>
    </row>
    <row r="6962" spans="1:9" x14ac:dyDescent="0.3">
      <c r="A6962" s="10">
        <v>43628</v>
      </c>
      <c r="B6962" s="11" t="s">
        <v>172</v>
      </c>
      <c r="C6962" s="11" t="s">
        <v>773</v>
      </c>
      <c r="D6962" s="11" t="s">
        <v>662</v>
      </c>
      <c r="F6962" s="15">
        <f>IF(ISBLANK($D6962),"",IF(ISBLANK($E6962),VLOOKUP($D6962,$J:$K,2,FALSE),VLOOKUP($E6962,'Daycare Packages'!$A:$G,7,FALSE)))</f>
        <v>30</v>
      </c>
      <c r="G6962" s="15"/>
      <c r="H6962" s="15">
        <f t="shared" ref="H6962:H7025" si="241">IF(ISBLANK(D6962),"",SUM(F6962:G6962))</f>
        <v>30</v>
      </c>
      <c r="I6962" s="198">
        <f t="shared" si="240"/>
        <v>6</v>
      </c>
    </row>
    <row r="6963" spans="1:9" x14ac:dyDescent="0.3">
      <c r="A6963" s="10">
        <v>43628</v>
      </c>
      <c r="B6963" s="11" t="s">
        <v>938</v>
      </c>
      <c r="C6963" s="11" t="s">
        <v>939</v>
      </c>
      <c r="D6963" s="11" t="s">
        <v>659</v>
      </c>
      <c r="F6963" s="15">
        <f>IF(ISBLANK($D6963),"",IF(ISBLANK($E6963),VLOOKUP($D6963,$J:$K,2,FALSE),VLOOKUP($E6963,'Daycare Packages'!$A:$G,7,FALSE)))</f>
        <v>20</v>
      </c>
      <c r="G6963" s="15"/>
      <c r="H6963" s="15">
        <f t="shared" si="241"/>
        <v>20</v>
      </c>
      <c r="I6963" s="198">
        <f t="shared" si="240"/>
        <v>6</v>
      </c>
    </row>
    <row r="6964" spans="1:9" x14ac:dyDescent="0.3">
      <c r="A6964" s="10">
        <v>43628</v>
      </c>
      <c r="B6964" s="11" t="s">
        <v>1298</v>
      </c>
      <c r="C6964" s="11" t="s">
        <v>764</v>
      </c>
      <c r="D6964" s="11" t="s">
        <v>662</v>
      </c>
      <c r="F6964" s="15">
        <f>IF(ISBLANK($D6964),"",IF(ISBLANK($E6964),VLOOKUP($D6964,$J:$K,2,FALSE),VLOOKUP($E6964,'Daycare Packages'!$A:$G,7,FALSE)))</f>
        <v>30</v>
      </c>
      <c r="G6964" s="15"/>
      <c r="H6964" s="15">
        <f t="shared" si="241"/>
        <v>30</v>
      </c>
      <c r="I6964" s="198">
        <f t="shared" si="240"/>
        <v>6</v>
      </c>
    </row>
    <row r="6965" spans="1:9" x14ac:dyDescent="0.3">
      <c r="A6965" s="10">
        <v>43628</v>
      </c>
      <c r="B6965" s="11" t="s">
        <v>816</v>
      </c>
      <c r="C6965" s="11" t="s">
        <v>817</v>
      </c>
      <c r="D6965" s="11" t="s">
        <v>662</v>
      </c>
      <c r="F6965" s="15">
        <f>IF(ISBLANK($D6965),"",IF(ISBLANK($E6965),VLOOKUP($D6965,$J:$K,2,FALSE),VLOOKUP($E6965,'Daycare Packages'!$A:$G,7,FALSE)))</f>
        <v>30</v>
      </c>
      <c r="G6965" s="15"/>
      <c r="H6965" s="15">
        <f t="shared" si="241"/>
        <v>30</v>
      </c>
      <c r="I6965" s="198">
        <f t="shared" si="240"/>
        <v>6</v>
      </c>
    </row>
    <row r="6966" spans="1:9" x14ac:dyDescent="0.3">
      <c r="A6966" s="10">
        <v>43628</v>
      </c>
      <c r="B6966" s="11" t="s">
        <v>1470</v>
      </c>
      <c r="C6966" s="11" t="s">
        <v>487</v>
      </c>
      <c r="D6966" s="11" t="s">
        <v>662</v>
      </c>
      <c r="F6966" s="15">
        <f>IF(ISBLANK($D6966),"",IF(ISBLANK($E6966),VLOOKUP($D6966,$J:$K,2,FALSE),VLOOKUP($E6966,'Daycare Packages'!$A:$G,7,FALSE)))</f>
        <v>30</v>
      </c>
      <c r="G6966" s="15"/>
      <c r="H6966" s="15">
        <f t="shared" si="241"/>
        <v>30</v>
      </c>
      <c r="I6966" s="198">
        <f t="shared" si="240"/>
        <v>6</v>
      </c>
    </row>
    <row r="6967" spans="1:9" x14ac:dyDescent="0.3">
      <c r="A6967" s="10">
        <v>43628</v>
      </c>
      <c r="B6967" s="11" t="s">
        <v>1470</v>
      </c>
      <c r="C6967" s="11" t="s">
        <v>1498</v>
      </c>
      <c r="D6967" s="11" t="s">
        <v>662</v>
      </c>
      <c r="F6967" s="15">
        <f>IF(ISBLANK($D6967),"",IF(ISBLANK($E6967),VLOOKUP($D6967,$J:$K,2,FALSE),VLOOKUP($E6967,'Daycare Packages'!$A:$G,7,FALSE)))</f>
        <v>30</v>
      </c>
      <c r="G6967" s="15"/>
      <c r="H6967" s="15">
        <f t="shared" si="241"/>
        <v>30</v>
      </c>
      <c r="I6967" s="198">
        <f t="shared" si="240"/>
        <v>6</v>
      </c>
    </row>
    <row r="6968" spans="1:9" x14ac:dyDescent="0.3">
      <c r="A6968" s="10">
        <v>43628</v>
      </c>
      <c r="B6968" s="11" t="s">
        <v>851</v>
      </c>
      <c r="C6968" s="11" t="s">
        <v>852</v>
      </c>
      <c r="D6968" s="11" t="s">
        <v>662</v>
      </c>
      <c r="F6968" s="15">
        <f>IF(ISBLANK($D6968),"",IF(ISBLANK($E6968),VLOOKUP($D6968,$J:$K,2,FALSE),VLOOKUP($E6968,'Daycare Packages'!$A:$G,7,FALSE)))</f>
        <v>30</v>
      </c>
      <c r="G6968" s="15"/>
      <c r="H6968" s="15">
        <f t="shared" si="241"/>
        <v>30</v>
      </c>
      <c r="I6968" s="198">
        <f t="shared" si="240"/>
        <v>6</v>
      </c>
    </row>
    <row r="6969" spans="1:9" x14ac:dyDescent="0.3">
      <c r="A6969" s="10">
        <v>43628</v>
      </c>
      <c r="B6969" s="11" t="s">
        <v>1221</v>
      </c>
      <c r="C6969" s="11" t="s">
        <v>1222</v>
      </c>
      <c r="D6969" s="11" t="s">
        <v>662</v>
      </c>
      <c r="E6969" s="11">
        <v>6861908</v>
      </c>
      <c r="F6969" s="15">
        <f>IF(ISBLANK($D6969),"",IF(ISBLANK($E6969),VLOOKUP($D6969,$J:$K,2,FALSE),VLOOKUP($E6969,'Daycare Packages'!$A:$G,7,FALSE)))</f>
        <v>25</v>
      </c>
      <c r="G6969" s="15"/>
      <c r="H6969" s="15">
        <f t="shared" si="241"/>
        <v>25</v>
      </c>
      <c r="I6969" s="198">
        <f t="shared" si="240"/>
        <v>6</v>
      </c>
    </row>
    <row r="6970" spans="1:9" x14ac:dyDescent="0.3">
      <c r="A6970" s="10">
        <v>43628</v>
      </c>
      <c r="B6970" s="11" t="s">
        <v>1190</v>
      </c>
      <c r="C6970" s="11" t="s">
        <v>1191</v>
      </c>
      <c r="D6970" s="11" t="s">
        <v>662</v>
      </c>
      <c r="F6970" s="15">
        <f>IF(ISBLANK($D6970),"",IF(ISBLANK($E6970),VLOOKUP($D6970,$J:$K,2,FALSE),VLOOKUP($E6970,'Daycare Packages'!$A:$G,7,FALSE)))</f>
        <v>30</v>
      </c>
      <c r="G6970" s="15">
        <v>-6</v>
      </c>
      <c r="H6970" s="15">
        <f t="shared" si="241"/>
        <v>24</v>
      </c>
      <c r="I6970" s="198">
        <f t="shared" si="240"/>
        <v>6</v>
      </c>
    </row>
    <row r="6971" spans="1:9" x14ac:dyDescent="0.3">
      <c r="A6971" s="10">
        <v>43628</v>
      </c>
      <c r="B6971" s="11" t="s">
        <v>677</v>
      </c>
      <c r="C6971" s="11" t="s">
        <v>1295</v>
      </c>
      <c r="D6971" s="11" t="s">
        <v>662</v>
      </c>
      <c r="F6971" s="15">
        <f>IF(ISBLANK($D6971),"",IF(ISBLANK($E6971),VLOOKUP($D6971,$J:$K,2,FALSE),VLOOKUP($E6971,'Daycare Packages'!$A:$G,7,FALSE)))</f>
        <v>30</v>
      </c>
      <c r="G6971" s="15"/>
      <c r="H6971" s="15">
        <f t="shared" si="241"/>
        <v>30</v>
      </c>
      <c r="I6971" s="198">
        <f t="shared" si="240"/>
        <v>6</v>
      </c>
    </row>
    <row r="6972" spans="1:9" x14ac:dyDescent="0.3">
      <c r="A6972" s="10">
        <v>43628</v>
      </c>
      <c r="B6972" s="11" t="s">
        <v>212</v>
      </c>
      <c r="C6972" s="11" t="s">
        <v>707</v>
      </c>
      <c r="D6972" s="11" t="s">
        <v>662</v>
      </c>
      <c r="F6972" s="15">
        <f>IF(ISBLANK($D6972),"",IF(ISBLANK($E6972),VLOOKUP($D6972,$J:$K,2,FALSE),VLOOKUP($E6972,'Daycare Packages'!$A:$G,7,FALSE)))</f>
        <v>30</v>
      </c>
      <c r="G6972" s="15"/>
      <c r="H6972" s="15">
        <f t="shared" si="241"/>
        <v>30</v>
      </c>
      <c r="I6972" s="198">
        <f t="shared" si="240"/>
        <v>6</v>
      </c>
    </row>
    <row r="6973" spans="1:9" x14ac:dyDescent="0.3">
      <c r="A6973" s="10">
        <v>43628</v>
      </c>
      <c r="B6973" s="11" t="s">
        <v>213</v>
      </c>
      <c r="C6973" s="11" t="s">
        <v>675</v>
      </c>
      <c r="D6973" s="11" t="s">
        <v>662</v>
      </c>
      <c r="E6973" s="11">
        <v>6848854</v>
      </c>
      <c r="F6973" s="15">
        <f>IF(ISBLANK($D6973),"",IF(ISBLANK($E6973),VLOOKUP($D6973,$J:$K,2,FALSE),VLOOKUP($E6973,'Daycare Packages'!$A:$G,7,FALSE)))</f>
        <v>27</v>
      </c>
      <c r="G6973" s="15"/>
      <c r="H6973" s="15">
        <f t="shared" si="241"/>
        <v>27</v>
      </c>
      <c r="I6973" s="198">
        <f t="shared" si="240"/>
        <v>6</v>
      </c>
    </row>
    <row r="6974" spans="1:9" x14ac:dyDescent="0.3">
      <c r="A6974" s="10">
        <v>43628</v>
      </c>
      <c r="B6974" s="11" t="s">
        <v>751</v>
      </c>
      <c r="C6974" s="11" t="s">
        <v>752</v>
      </c>
      <c r="D6974" s="11" t="s">
        <v>662</v>
      </c>
      <c r="F6974" s="15">
        <f>IF(ISBLANK($D6974),"",IF(ISBLANK($E6974),VLOOKUP($D6974,$J:$K,2,FALSE),VLOOKUP($E6974,'Daycare Packages'!$A:$G,7,FALSE)))</f>
        <v>30</v>
      </c>
      <c r="G6974" s="15"/>
      <c r="H6974" s="15">
        <f t="shared" si="241"/>
        <v>30</v>
      </c>
      <c r="I6974" s="198">
        <f t="shared" si="240"/>
        <v>6</v>
      </c>
    </row>
    <row r="6975" spans="1:9" x14ac:dyDescent="0.3">
      <c r="A6975" s="10">
        <v>43628</v>
      </c>
      <c r="B6975" s="11" t="s">
        <v>184</v>
      </c>
      <c r="C6975" s="11" t="s">
        <v>679</v>
      </c>
      <c r="D6975" s="11" t="s">
        <v>662</v>
      </c>
      <c r="E6975" s="11">
        <v>6804658</v>
      </c>
      <c r="F6975" s="15">
        <f>IF(ISBLANK($D6975),"",IF(ISBLANK($E6975),VLOOKUP($D6975,$J:$K,2,FALSE),VLOOKUP($E6975,'Daycare Packages'!$A:$G,7,FALSE)))</f>
        <v>25</v>
      </c>
      <c r="G6975" s="15"/>
      <c r="H6975" s="15">
        <f t="shared" si="241"/>
        <v>25</v>
      </c>
      <c r="I6975" s="198">
        <f t="shared" si="240"/>
        <v>6</v>
      </c>
    </row>
    <row r="6976" spans="1:9" x14ac:dyDescent="0.3">
      <c r="A6976" s="10">
        <v>43628</v>
      </c>
      <c r="B6976" s="11" t="s">
        <v>184</v>
      </c>
      <c r="C6976" s="11" t="s">
        <v>396</v>
      </c>
      <c r="D6976" s="11" t="s">
        <v>662</v>
      </c>
      <c r="E6976" s="11">
        <v>6804658</v>
      </c>
      <c r="F6976" s="15">
        <f>IF(ISBLANK($D6976),"",IF(ISBLANK($E6976),VLOOKUP($D6976,$J:$K,2,FALSE),VLOOKUP($E6976,'Daycare Packages'!$A:$G,7,FALSE)))</f>
        <v>25</v>
      </c>
      <c r="G6976" s="15"/>
      <c r="H6976" s="15">
        <f t="shared" si="241"/>
        <v>25</v>
      </c>
      <c r="I6976" s="198">
        <f t="shared" si="240"/>
        <v>6</v>
      </c>
    </row>
    <row r="6977" spans="1:9" x14ac:dyDescent="0.3">
      <c r="A6977" s="10">
        <v>43628</v>
      </c>
      <c r="B6977" s="11" t="s">
        <v>196</v>
      </c>
      <c r="C6977" s="11" t="s">
        <v>432</v>
      </c>
      <c r="D6977" s="11" t="s">
        <v>662</v>
      </c>
      <c r="E6977" s="11">
        <v>6843216</v>
      </c>
      <c r="F6977" s="15">
        <f>IF(ISBLANK($D6977),"",IF(ISBLANK($E6977),VLOOKUP($D6977,$J:$K,2,FALSE),VLOOKUP($E6977,'Daycare Packages'!$A:$G,7,FALSE)))</f>
        <v>25</v>
      </c>
      <c r="G6977" s="15"/>
      <c r="H6977" s="15">
        <f t="shared" si="241"/>
        <v>25</v>
      </c>
      <c r="I6977" s="198">
        <f t="shared" si="240"/>
        <v>6</v>
      </c>
    </row>
    <row r="6978" spans="1:9" x14ac:dyDescent="0.3">
      <c r="A6978" s="10">
        <v>43628</v>
      </c>
      <c r="B6978" s="11" t="s">
        <v>224</v>
      </c>
      <c r="C6978" s="11" t="s">
        <v>740</v>
      </c>
      <c r="D6978" s="11" t="s">
        <v>662</v>
      </c>
      <c r="F6978" s="15">
        <f>IF(ISBLANK($D6978),"",IF(ISBLANK($E6978),VLOOKUP($D6978,$J:$K,2,FALSE),VLOOKUP($E6978,'Daycare Packages'!$A:$G,7,FALSE)))</f>
        <v>30</v>
      </c>
      <c r="G6978" s="15"/>
      <c r="H6978" s="15">
        <f t="shared" si="241"/>
        <v>30</v>
      </c>
      <c r="I6978" s="198">
        <f t="shared" si="240"/>
        <v>6</v>
      </c>
    </row>
    <row r="6979" spans="1:9" x14ac:dyDescent="0.3">
      <c r="A6979" s="10">
        <v>43628</v>
      </c>
      <c r="B6979" s="11" t="s">
        <v>760</v>
      </c>
      <c r="C6979" s="11" t="s">
        <v>761</v>
      </c>
      <c r="D6979" s="11" t="s">
        <v>662</v>
      </c>
      <c r="F6979" s="15">
        <f>IF(ISBLANK($D6979),"",IF(ISBLANK($E6979),VLOOKUP($D6979,$J:$K,2,FALSE),VLOOKUP($E6979,'Daycare Packages'!$A:$G,7,FALSE)))</f>
        <v>30</v>
      </c>
      <c r="G6979" s="15"/>
      <c r="H6979" s="15">
        <f t="shared" si="241"/>
        <v>30</v>
      </c>
      <c r="I6979" s="198">
        <f t="shared" ref="I6979:I7042" si="242">IF(A6979="",0,MONTH(A6979))</f>
        <v>6</v>
      </c>
    </row>
    <row r="6980" spans="1:9" x14ac:dyDescent="0.3">
      <c r="A6980" s="10">
        <v>43628</v>
      </c>
      <c r="B6980" s="11" t="s">
        <v>195</v>
      </c>
      <c r="C6980" s="11" t="s">
        <v>474</v>
      </c>
      <c r="D6980" s="11" t="s">
        <v>662</v>
      </c>
      <c r="E6980" s="11">
        <v>6810397</v>
      </c>
      <c r="F6980" s="15">
        <f>IF(ISBLANK($D6980),"",IF(ISBLANK($E6980),VLOOKUP($D6980,$J:$K,2,FALSE),VLOOKUP($E6980,'Daycare Packages'!$A:$G,7,FALSE)))</f>
        <v>26</v>
      </c>
      <c r="G6980" s="15"/>
      <c r="H6980" s="15">
        <f t="shared" si="241"/>
        <v>26</v>
      </c>
      <c r="I6980" s="198">
        <f t="shared" si="242"/>
        <v>6</v>
      </c>
    </row>
    <row r="6981" spans="1:9" x14ac:dyDescent="0.3">
      <c r="A6981" s="10">
        <v>43628</v>
      </c>
      <c r="B6981" s="11" t="s">
        <v>195</v>
      </c>
      <c r="C6981" s="11" t="s">
        <v>735</v>
      </c>
      <c r="D6981" s="11" t="s">
        <v>662</v>
      </c>
      <c r="E6981" s="11">
        <v>6810397</v>
      </c>
      <c r="F6981" s="15">
        <f>IF(ISBLANK($D6981),"",IF(ISBLANK($E6981),VLOOKUP($D6981,$J:$K,2,FALSE),VLOOKUP($E6981,'Daycare Packages'!$A:$G,7,FALSE)))</f>
        <v>26</v>
      </c>
      <c r="G6981" s="15"/>
      <c r="H6981" s="15">
        <f t="shared" si="241"/>
        <v>26</v>
      </c>
      <c r="I6981" s="198">
        <f t="shared" si="242"/>
        <v>6</v>
      </c>
    </row>
    <row r="6982" spans="1:9" x14ac:dyDescent="0.3">
      <c r="A6982" s="10">
        <v>43628</v>
      </c>
      <c r="B6982" s="11" t="s">
        <v>178</v>
      </c>
      <c r="C6982" s="11" t="s">
        <v>734</v>
      </c>
      <c r="D6982" s="11" t="s">
        <v>662</v>
      </c>
      <c r="E6982" s="11">
        <v>6856237</v>
      </c>
      <c r="F6982" s="15">
        <f>IF(ISBLANK($D6982),"",IF(ISBLANK($E6982),VLOOKUP($D6982,$J:$K,2,FALSE),VLOOKUP($E6982,'Daycare Packages'!$A:$G,7,FALSE)))</f>
        <v>27</v>
      </c>
      <c r="G6982" s="15"/>
      <c r="H6982" s="15">
        <f t="shared" si="241"/>
        <v>27</v>
      </c>
      <c r="I6982" s="198">
        <f t="shared" si="242"/>
        <v>6</v>
      </c>
    </row>
    <row r="6983" spans="1:9" x14ac:dyDescent="0.3">
      <c r="A6983" s="10">
        <v>43628</v>
      </c>
      <c r="B6983" s="11" t="s">
        <v>211</v>
      </c>
      <c r="C6983" s="11" t="s">
        <v>507</v>
      </c>
      <c r="D6983" s="11" t="s">
        <v>662</v>
      </c>
      <c r="F6983" s="15">
        <f>IF(ISBLANK($D6983),"",IF(ISBLANK($E6983),VLOOKUP($D6983,$J:$K,2,FALSE),VLOOKUP($E6983,'Daycare Packages'!$A:$G,7,FALSE)))</f>
        <v>30</v>
      </c>
      <c r="G6983" s="15">
        <v>-3</v>
      </c>
      <c r="H6983" s="15">
        <f t="shared" si="241"/>
        <v>27</v>
      </c>
      <c r="I6983" s="198">
        <f t="shared" si="242"/>
        <v>6</v>
      </c>
    </row>
    <row r="6984" spans="1:9" x14ac:dyDescent="0.3">
      <c r="A6984" s="10">
        <v>43628</v>
      </c>
      <c r="B6984" s="11" t="s">
        <v>137</v>
      </c>
      <c r="C6984" s="11" t="s">
        <v>1441</v>
      </c>
      <c r="D6984" s="11" t="s">
        <v>662</v>
      </c>
      <c r="E6984" s="11">
        <v>6867321</v>
      </c>
      <c r="F6984" s="15">
        <f>IF(ISBLANK($D6984),"",IF(ISBLANK($E6984),VLOOKUP($D6984,$J:$K,2,FALSE),VLOOKUP($E6984,'Daycare Packages'!$A:$G,7,FALSE)))</f>
        <v>23</v>
      </c>
      <c r="G6984" s="15"/>
      <c r="H6984" s="15">
        <f t="shared" si="241"/>
        <v>23</v>
      </c>
      <c r="I6984" s="198">
        <f t="shared" si="242"/>
        <v>6</v>
      </c>
    </row>
    <row r="6985" spans="1:9" x14ac:dyDescent="0.3">
      <c r="A6985" s="10">
        <v>43628</v>
      </c>
      <c r="B6985" s="11" t="s">
        <v>1602</v>
      </c>
      <c r="C6985" s="11" t="s">
        <v>461</v>
      </c>
      <c r="D6985" s="11" t="s">
        <v>662</v>
      </c>
      <c r="F6985" s="15">
        <f>IF(ISBLANK($D6985),"",IF(ISBLANK($E6985),VLOOKUP($D6985,$J:$K,2,FALSE),VLOOKUP($E6985,'Daycare Packages'!$A:$G,7,FALSE)))</f>
        <v>30</v>
      </c>
      <c r="G6985" s="15"/>
      <c r="H6985" s="15">
        <f t="shared" si="241"/>
        <v>30</v>
      </c>
      <c r="I6985" s="198">
        <f t="shared" si="242"/>
        <v>6</v>
      </c>
    </row>
    <row r="6986" spans="1:9" x14ac:dyDescent="0.3">
      <c r="A6986" s="10">
        <v>43628</v>
      </c>
      <c r="B6986" s="11" t="s">
        <v>1602</v>
      </c>
      <c r="C6986" s="11" t="s">
        <v>1603</v>
      </c>
      <c r="D6986" s="11" t="s">
        <v>662</v>
      </c>
      <c r="F6986" s="15">
        <f>IF(ISBLANK($D6986),"",IF(ISBLANK($E6986),VLOOKUP($D6986,$J:$K,2,FALSE),VLOOKUP($E6986,'Daycare Packages'!$A:$G,7,FALSE)))</f>
        <v>30</v>
      </c>
      <c r="G6986" s="15"/>
      <c r="H6986" s="15">
        <f t="shared" si="241"/>
        <v>30</v>
      </c>
      <c r="I6986" s="198">
        <f t="shared" si="242"/>
        <v>6</v>
      </c>
    </row>
    <row r="6987" spans="1:9" x14ac:dyDescent="0.3">
      <c r="A6987" s="10">
        <v>43628</v>
      </c>
      <c r="B6987" s="11" t="s">
        <v>200</v>
      </c>
      <c r="C6987" s="11" t="s">
        <v>750</v>
      </c>
      <c r="D6987" s="11" t="s">
        <v>662</v>
      </c>
      <c r="E6987" s="11">
        <v>6822076</v>
      </c>
      <c r="F6987" s="15">
        <f>IF(ISBLANK($D6987),"",IF(ISBLANK($E6987),VLOOKUP($D6987,$J:$K,2,FALSE),VLOOKUP($E6987,'Daycare Packages'!$A:$G,7,FALSE)))</f>
        <v>27</v>
      </c>
      <c r="G6987" s="15"/>
      <c r="H6987" s="15">
        <f t="shared" si="241"/>
        <v>27</v>
      </c>
      <c r="I6987" s="198">
        <f t="shared" si="242"/>
        <v>6</v>
      </c>
    </row>
    <row r="6988" spans="1:9" x14ac:dyDescent="0.3">
      <c r="A6988" s="10">
        <v>43628</v>
      </c>
      <c r="B6988" s="11" t="s">
        <v>989</v>
      </c>
      <c r="C6988" s="11" t="s">
        <v>765</v>
      </c>
      <c r="D6988" s="11" t="s">
        <v>662</v>
      </c>
      <c r="F6988" s="15">
        <f>IF(ISBLANK($D6988),"",IF(ISBLANK($E6988),VLOOKUP($D6988,$J:$K,2,FALSE),VLOOKUP($E6988,'Daycare Packages'!$A:$G,7,FALSE)))</f>
        <v>30</v>
      </c>
      <c r="G6988" s="15"/>
      <c r="H6988" s="15">
        <f t="shared" si="241"/>
        <v>30</v>
      </c>
      <c r="I6988" s="198">
        <f t="shared" si="242"/>
        <v>6</v>
      </c>
    </row>
    <row r="6989" spans="1:9" x14ac:dyDescent="0.3">
      <c r="A6989" s="10">
        <v>43628</v>
      </c>
      <c r="B6989" s="11" t="s">
        <v>216</v>
      </c>
      <c r="C6989" s="11" t="s">
        <v>448</v>
      </c>
      <c r="D6989" s="11" t="s">
        <v>662</v>
      </c>
      <c r="E6989" s="11">
        <v>6874047</v>
      </c>
      <c r="F6989" s="15">
        <f>IF(ISBLANK($D6989),"",IF(ISBLANK($E6989),VLOOKUP($D6989,$J:$K,2,FALSE),VLOOKUP($E6989,'Daycare Packages'!$A:$G,7,FALSE)))</f>
        <v>27</v>
      </c>
      <c r="G6989" s="15"/>
      <c r="H6989" s="15">
        <f t="shared" si="241"/>
        <v>27</v>
      </c>
      <c r="I6989" s="198">
        <f t="shared" si="242"/>
        <v>6</v>
      </c>
    </row>
    <row r="6990" spans="1:9" x14ac:dyDescent="0.3">
      <c r="A6990" s="10">
        <v>43628</v>
      </c>
      <c r="B6990" s="11" t="s">
        <v>179</v>
      </c>
      <c r="C6990" s="11" t="s">
        <v>706</v>
      </c>
      <c r="D6990" s="11" t="s">
        <v>662</v>
      </c>
      <c r="E6990" s="11">
        <v>6833055</v>
      </c>
      <c r="F6990" s="15">
        <f>IF(ISBLANK($D6990),"",IF(ISBLANK($E6990),VLOOKUP($D6990,$J:$K,2,FALSE),VLOOKUP($E6990,'Daycare Packages'!$A:$G,7,FALSE)))</f>
        <v>27</v>
      </c>
      <c r="G6990" s="15"/>
      <c r="H6990" s="15">
        <f t="shared" si="241"/>
        <v>27</v>
      </c>
      <c r="I6990" s="198">
        <f t="shared" si="242"/>
        <v>6</v>
      </c>
    </row>
    <row r="6991" spans="1:9" x14ac:dyDescent="0.3">
      <c r="A6991" s="10">
        <v>43628</v>
      </c>
      <c r="B6991" s="11" t="s">
        <v>222</v>
      </c>
      <c r="C6991" s="11" t="s">
        <v>229</v>
      </c>
      <c r="D6991" s="11" t="s">
        <v>662</v>
      </c>
      <c r="E6991" s="11">
        <v>6870973</v>
      </c>
      <c r="F6991" s="15">
        <f>IF(ISBLANK($D6991),"",IF(ISBLANK($E6991),VLOOKUP($D6991,$J:$K,2,FALSE),VLOOKUP($E6991,'Daycare Packages'!$A:$G,7,FALSE)))</f>
        <v>27</v>
      </c>
      <c r="G6991" s="15"/>
      <c r="H6991" s="15">
        <f t="shared" si="241"/>
        <v>27</v>
      </c>
      <c r="I6991" s="198">
        <f t="shared" si="242"/>
        <v>6</v>
      </c>
    </row>
    <row r="6992" spans="1:9" x14ac:dyDescent="0.3">
      <c r="A6992" s="10">
        <v>43628</v>
      </c>
      <c r="B6992" s="11" t="s">
        <v>995</v>
      </c>
      <c r="C6992" s="11" t="s">
        <v>996</v>
      </c>
      <c r="D6992" s="11" t="s">
        <v>662</v>
      </c>
      <c r="F6992" s="15">
        <f>IF(ISBLANK($D6992),"",IF(ISBLANK($E6992),VLOOKUP($D6992,$J:$K,2,FALSE),VLOOKUP($E6992,'Daycare Packages'!$A:$G,7,FALSE)))</f>
        <v>30</v>
      </c>
      <c r="G6992" s="15"/>
      <c r="H6992" s="15">
        <f t="shared" si="241"/>
        <v>30</v>
      </c>
      <c r="I6992" s="198">
        <f t="shared" si="242"/>
        <v>6</v>
      </c>
    </row>
    <row r="6993" spans="1:9" x14ac:dyDescent="0.3">
      <c r="A6993" s="10">
        <v>43628</v>
      </c>
      <c r="B6993" s="11" t="s">
        <v>214</v>
      </c>
      <c r="C6993" s="11" t="s">
        <v>686</v>
      </c>
      <c r="D6993" s="11" t="s">
        <v>662</v>
      </c>
      <c r="E6993" s="11">
        <v>6783135</v>
      </c>
      <c r="F6993" s="15">
        <f>IF(ISBLANK($D6993),"",IF(ISBLANK($E6993),VLOOKUP($D6993,$J:$K,2,FALSE),VLOOKUP($E6993,'Daycare Packages'!$A:$G,7,FALSE)))</f>
        <v>23.4</v>
      </c>
      <c r="G6993" s="15"/>
      <c r="H6993" s="15">
        <f t="shared" si="241"/>
        <v>23.4</v>
      </c>
      <c r="I6993" s="198">
        <f t="shared" si="242"/>
        <v>6</v>
      </c>
    </row>
    <row r="6994" spans="1:9" x14ac:dyDescent="0.3">
      <c r="A6994" s="10">
        <v>43628</v>
      </c>
      <c r="B6994" s="11" t="s">
        <v>1345</v>
      </c>
      <c r="C6994" s="11" t="s">
        <v>588</v>
      </c>
      <c r="D6994" s="11" t="s">
        <v>662</v>
      </c>
      <c r="F6994" s="15">
        <f>IF(ISBLANK($D6994),"",IF(ISBLANK($E6994),VLOOKUP($D6994,$J:$K,2,FALSE),VLOOKUP($E6994,'Daycare Packages'!$A:$G,7,FALSE)))</f>
        <v>30</v>
      </c>
      <c r="G6994" s="15"/>
      <c r="H6994" s="15">
        <f t="shared" si="241"/>
        <v>30</v>
      </c>
      <c r="I6994" s="198">
        <f t="shared" si="242"/>
        <v>6</v>
      </c>
    </row>
    <row r="6995" spans="1:9" x14ac:dyDescent="0.3">
      <c r="A6995" s="10">
        <v>43628</v>
      </c>
      <c r="B6995" s="11" t="s">
        <v>931</v>
      </c>
      <c r="C6995" s="11" t="s">
        <v>932</v>
      </c>
      <c r="D6995" s="11" t="s">
        <v>662</v>
      </c>
      <c r="F6995" s="15">
        <f>IF(ISBLANK($D6995),"",IF(ISBLANK($E6995),VLOOKUP($D6995,$J:$K,2,FALSE),VLOOKUP($E6995,'Daycare Packages'!$A:$G,7,FALSE)))</f>
        <v>30</v>
      </c>
      <c r="G6995" s="15"/>
      <c r="H6995" s="15">
        <f t="shared" si="241"/>
        <v>30</v>
      </c>
      <c r="I6995" s="198">
        <f t="shared" si="242"/>
        <v>6</v>
      </c>
    </row>
    <row r="6996" spans="1:9" x14ac:dyDescent="0.3">
      <c r="A6996" s="10">
        <v>43628</v>
      </c>
      <c r="B6996" s="11" t="s">
        <v>157</v>
      </c>
      <c r="C6996" s="11" t="s">
        <v>1660</v>
      </c>
      <c r="D6996" s="11" t="s">
        <v>662</v>
      </c>
      <c r="E6996" s="11">
        <v>6804007</v>
      </c>
      <c r="F6996" s="15">
        <f>IF(ISBLANK($D6996),"",IF(ISBLANK($E6996),VLOOKUP($D6996,$J:$K,2,FALSE),VLOOKUP($E6996,'Daycare Packages'!$A:$G,7,FALSE)))</f>
        <v>27</v>
      </c>
      <c r="G6996" s="15"/>
      <c r="H6996" s="15">
        <f t="shared" si="241"/>
        <v>27</v>
      </c>
      <c r="I6996" s="198">
        <f t="shared" si="242"/>
        <v>6</v>
      </c>
    </row>
    <row r="6997" spans="1:9" x14ac:dyDescent="0.3">
      <c r="A6997" s="10">
        <v>43628</v>
      </c>
      <c r="B6997" s="11" t="s">
        <v>217</v>
      </c>
      <c r="C6997" s="11" t="s">
        <v>402</v>
      </c>
      <c r="D6997" s="11" t="s">
        <v>662</v>
      </c>
      <c r="E6997" s="11">
        <v>6865081</v>
      </c>
      <c r="F6997" s="15">
        <f>IF(ISBLANK($D6997),"",IF(ISBLANK($E6997),VLOOKUP($D6997,$J:$K,2,FALSE),VLOOKUP($E6997,'Daycare Packages'!$A:$G,7,FALSE)))</f>
        <v>26</v>
      </c>
      <c r="G6997" s="15"/>
      <c r="H6997" s="15">
        <f t="shared" si="241"/>
        <v>26</v>
      </c>
      <c r="I6997" s="198">
        <f t="shared" si="242"/>
        <v>6</v>
      </c>
    </row>
    <row r="6998" spans="1:9" x14ac:dyDescent="0.3">
      <c r="A6998" s="10">
        <v>43628</v>
      </c>
      <c r="B6998" s="11" t="s">
        <v>215</v>
      </c>
      <c r="C6998" s="11" t="s">
        <v>520</v>
      </c>
      <c r="D6998" s="11" t="s">
        <v>662</v>
      </c>
      <c r="E6998" s="11">
        <v>6860747</v>
      </c>
      <c r="F6998" s="15">
        <f>IF(ISBLANK($D6998),"",IF(ISBLANK($E6998),VLOOKUP($D6998,$J:$K,2,FALSE),VLOOKUP($E6998,'Daycare Packages'!$A:$G,7,FALSE)))</f>
        <v>27</v>
      </c>
      <c r="G6998" s="15"/>
      <c r="H6998" s="15">
        <f t="shared" si="241"/>
        <v>27</v>
      </c>
      <c r="I6998" s="198">
        <f t="shared" si="242"/>
        <v>6</v>
      </c>
    </row>
    <row r="6999" spans="1:9" x14ac:dyDescent="0.3">
      <c r="A6999" s="10">
        <v>43628</v>
      </c>
      <c r="B6999" s="11" t="s">
        <v>843</v>
      </c>
      <c r="C6999" s="11" t="s">
        <v>844</v>
      </c>
      <c r="D6999" s="11" t="s">
        <v>662</v>
      </c>
      <c r="E6999" s="11">
        <v>6846368</v>
      </c>
      <c r="F6999" s="15">
        <f>IF(ISBLANK($D6999),"",IF(ISBLANK($E6999),VLOOKUP($D6999,$J:$K,2,FALSE),VLOOKUP($E6999,'Daycare Packages'!$A:$G,7,FALSE)))</f>
        <v>23</v>
      </c>
      <c r="G6999" s="15"/>
      <c r="H6999" s="15">
        <f t="shared" si="241"/>
        <v>23</v>
      </c>
      <c r="I6999" s="198">
        <f t="shared" si="242"/>
        <v>6</v>
      </c>
    </row>
    <row r="7000" spans="1:9" x14ac:dyDescent="0.3">
      <c r="A7000" s="10">
        <v>43628</v>
      </c>
      <c r="B7000" s="11" t="s">
        <v>820</v>
      </c>
      <c r="C7000" s="11" t="s">
        <v>402</v>
      </c>
      <c r="D7000" s="11" t="s">
        <v>662</v>
      </c>
      <c r="F7000" s="15">
        <f>IF(ISBLANK($D7000),"",IF(ISBLANK($E7000),VLOOKUP($D7000,$J:$K,2,FALSE),VLOOKUP($E7000,'Daycare Packages'!$A:$G,7,FALSE)))</f>
        <v>30</v>
      </c>
      <c r="G7000" s="15"/>
      <c r="H7000" s="15">
        <f t="shared" si="241"/>
        <v>30</v>
      </c>
      <c r="I7000" s="198">
        <f t="shared" si="242"/>
        <v>6</v>
      </c>
    </row>
    <row r="7001" spans="1:9" x14ac:dyDescent="0.3">
      <c r="A7001" s="10">
        <v>43628</v>
      </c>
      <c r="B7001" s="11" t="s">
        <v>849</v>
      </c>
      <c r="C7001" s="11" t="s">
        <v>850</v>
      </c>
      <c r="D7001" s="11" t="s">
        <v>662</v>
      </c>
      <c r="F7001" s="15">
        <f>IF(ISBLANK($D7001),"",IF(ISBLANK($E7001),VLOOKUP($D7001,$J:$K,2,FALSE),VLOOKUP($E7001,'Daycare Packages'!$A:$G,7,FALSE)))</f>
        <v>30</v>
      </c>
      <c r="G7001" s="15"/>
      <c r="H7001" s="15">
        <f t="shared" si="241"/>
        <v>30</v>
      </c>
      <c r="I7001" s="198">
        <f t="shared" si="242"/>
        <v>6</v>
      </c>
    </row>
    <row r="7002" spans="1:9" x14ac:dyDescent="0.3">
      <c r="A7002" s="10">
        <v>43628</v>
      </c>
      <c r="B7002" s="11" t="s">
        <v>152</v>
      </c>
      <c r="C7002" s="11" t="s">
        <v>679</v>
      </c>
      <c r="D7002" s="11" t="s">
        <v>662</v>
      </c>
      <c r="E7002" s="11">
        <v>6804823</v>
      </c>
      <c r="F7002" s="15">
        <f>IF(ISBLANK($D7002),"",IF(ISBLANK($E7002),VLOOKUP($D7002,$J:$K,2,FALSE),VLOOKUP($E7002,'Daycare Packages'!$A:$G,7,FALSE)))</f>
        <v>23</v>
      </c>
      <c r="G7002" s="15"/>
      <c r="H7002" s="15">
        <f t="shared" si="241"/>
        <v>23</v>
      </c>
      <c r="I7002" s="198">
        <f t="shared" si="242"/>
        <v>6</v>
      </c>
    </row>
    <row r="7003" spans="1:9" x14ac:dyDescent="0.3">
      <c r="A7003" s="10">
        <v>43628</v>
      </c>
      <c r="B7003" s="11" t="s">
        <v>98</v>
      </c>
      <c r="C7003" s="11" t="s">
        <v>437</v>
      </c>
      <c r="D7003" s="11" t="s">
        <v>659</v>
      </c>
      <c r="F7003" s="15">
        <f>IF(ISBLANK($D7003),"",IF(ISBLANK($E7003),VLOOKUP($D7003,$J:$K,2,FALSE),VLOOKUP($E7003,'Daycare Packages'!$A:$G,7,FALSE)))</f>
        <v>20</v>
      </c>
      <c r="G7003" s="15"/>
      <c r="H7003" s="15">
        <f t="shared" si="241"/>
        <v>20</v>
      </c>
      <c r="I7003" s="198">
        <f t="shared" si="242"/>
        <v>6</v>
      </c>
    </row>
    <row r="7004" spans="1:9" x14ac:dyDescent="0.3">
      <c r="A7004" s="10">
        <v>43628</v>
      </c>
      <c r="B7004" s="11" t="s">
        <v>663</v>
      </c>
      <c r="C7004" s="11" t="s">
        <v>665</v>
      </c>
      <c r="D7004" s="11" t="s">
        <v>662</v>
      </c>
      <c r="F7004" s="15">
        <f>IF(ISBLANK($D7004),"",IF(ISBLANK($E7004),VLOOKUP($D7004,$J:$K,2,FALSE),VLOOKUP($E7004,'Daycare Packages'!$A:$G,7,FALSE)))</f>
        <v>30</v>
      </c>
      <c r="G7004" s="15"/>
      <c r="H7004" s="15">
        <f t="shared" si="241"/>
        <v>30</v>
      </c>
      <c r="I7004" s="198">
        <f t="shared" si="242"/>
        <v>6</v>
      </c>
    </row>
    <row r="7005" spans="1:9" x14ac:dyDescent="0.3">
      <c r="A7005" s="10">
        <v>43628</v>
      </c>
      <c r="B7005" s="11" t="s">
        <v>663</v>
      </c>
      <c r="C7005" s="11" t="s">
        <v>664</v>
      </c>
      <c r="D7005" s="11" t="s">
        <v>662</v>
      </c>
      <c r="F7005" s="15">
        <f>IF(ISBLANK($D7005),"",IF(ISBLANK($E7005),VLOOKUP($D7005,$J:$K,2,FALSE),VLOOKUP($E7005,'Daycare Packages'!$A:$G,7,FALSE)))</f>
        <v>30</v>
      </c>
      <c r="G7005" s="15"/>
      <c r="H7005" s="15">
        <f t="shared" si="241"/>
        <v>30</v>
      </c>
      <c r="I7005" s="198">
        <f t="shared" si="242"/>
        <v>6</v>
      </c>
    </row>
    <row r="7006" spans="1:9" x14ac:dyDescent="0.3">
      <c r="A7006" s="10">
        <v>43628</v>
      </c>
      <c r="B7006" s="11" t="s">
        <v>511</v>
      </c>
      <c r="C7006" s="11" t="s">
        <v>512</v>
      </c>
      <c r="D7006" s="11" t="s">
        <v>662</v>
      </c>
      <c r="F7006" s="15">
        <f>IF(ISBLANK($D7006),"",IF(ISBLANK($E7006),VLOOKUP($D7006,$J:$K,2,FALSE),VLOOKUP($E7006,'Daycare Packages'!$A:$G,7,FALSE)))</f>
        <v>30</v>
      </c>
      <c r="G7006" s="15"/>
      <c r="H7006" s="15">
        <f t="shared" si="241"/>
        <v>30</v>
      </c>
      <c r="I7006" s="198">
        <f t="shared" si="242"/>
        <v>6</v>
      </c>
    </row>
    <row r="7007" spans="1:9" x14ac:dyDescent="0.3">
      <c r="A7007" s="10">
        <v>43628</v>
      </c>
      <c r="B7007" s="11" t="s">
        <v>703</v>
      </c>
      <c r="C7007" s="11" t="s">
        <v>704</v>
      </c>
      <c r="D7007" s="11" t="s">
        <v>662</v>
      </c>
      <c r="F7007" s="15">
        <f>IF(ISBLANK($D7007),"",IF(ISBLANK($E7007),VLOOKUP($D7007,$J:$K,2,FALSE),VLOOKUP($E7007,'Daycare Packages'!$A:$G,7,FALSE)))</f>
        <v>30</v>
      </c>
      <c r="G7007" s="15"/>
      <c r="H7007" s="15">
        <f t="shared" si="241"/>
        <v>30</v>
      </c>
      <c r="I7007" s="198">
        <f t="shared" si="242"/>
        <v>6</v>
      </c>
    </row>
    <row r="7008" spans="1:9" x14ac:dyDescent="0.3">
      <c r="A7008" s="10">
        <v>43628</v>
      </c>
      <c r="B7008" s="11" t="s">
        <v>82</v>
      </c>
      <c r="C7008" s="11" t="s">
        <v>696</v>
      </c>
      <c r="D7008" s="11" t="s">
        <v>662</v>
      </c>
      <c r="E7008" s="11">
        <v>6717674</v>
      </c>
      <c r="F7008" s="15">
        <f>IF(ISBLANK($D7008),"",IF(ISBLANK($E7008),VLOOKUP($D7008,$J:$K,2,FALSE),VLOOKUP($E7008,'Daycare Packages'!$A:$G,7,FALSE)))</f>
        <v>22</v>
      </c>
      <c r="G7008" s="15"/>
      <c r="H7008" s="15">
        <f t="shared" si="241"/>
        <v>22</v>
      </c>
      <c r="I7008" s="198">
        <f t="shared" si="242"/>
        <v>6</v>
      </c>
    </row>
    <row r="7009" spans="1:9" x14ac:dyDescent="0.3">
      <c r="A7009" s="10">
        <v>43628</v>
      </c>
      <c r="B7009" s="11" t="s">
        <v>82</v>
      </c>
      <c r="C7009" s="11" t="s">
        <v>695</v>
      </c>
      <c r="D7009" s="11" t="s">
        <v>662</v>
      </c>
      <c r="E7009" s="11">
        <v>6717674</v>
      </c>
      <c r="F7009" s="15">
        <f>IF(ISBLANK($D7009),"",IF(ISBLANK($E7009),VLOOKUP($D7009,$J:$K,2,FALSE),VLOOKUP($E7009,'Daycare Packages'!$A:$G,7,FALSE)))</f>
        <v>22</v>
      </c>
      <c r="G7009" s="15"/>
      <c r="H7009" s="15">
        <f t="shared" si="241"/>
        <v>22</v>
      </c>
      <c r="I7009" s="198">
        <f t="shared" si="242"/>
        <v>6</v>
      </c>
    </row>
    <row r="7010" spans="1:9" x14ac:dyDescent="0.3">
      <c r="A7010" s="10">
        <v>43628</v>
      </c>
      <c r="B7010" s="11" t="s">
        <v>894</v>
      </c>
      <c r="C7010" s="11" t="s">
        <v>622</v>
      </c>
      <c r="D7010" s="11" t="s">
        <v>662</v>
      </c>
      <c r="E7010" s="11">
        <v>6839026</v>
      </c>
      <c r="F7010" s="15">
        <f>IF(ISBLANK($D7010),"",IF(ISBLANK($E7010),VLOOKUP($D7010,$J:$K,2,FALSE),VLOOKUP($E7010,'Daycare Packages'!$A:$G,7,FALSE)))</f>
        <v>27</v>
      </c>
      <c r="G7010" s="15"/>
      <c r="H7010" s="15">
        <f t="shared" si="241"/>
        <v>27</v>
      </c>
      <c r="I7010" s="198">
        <f t="shared" si="242"/>
        <v>6</v>
      </c>
    </row>
    <row r="7011" spans="1:9" x14ac:dyDescent="0.3">
      <c r="A7011" s="10">
        <v>43628</v>
      </c>
      <c r="B7011" s="11" t="s">
        <v>894</v>
      </c>
      <c r="C7011" s="11" t="s">
        <v>895</v>
      </c>
      <c r="D7011" s="11" t="s">
        <v>662</v>
      </c>
      <c r="E7011" s="11">
        <v>6839026</v>
      </c>
      <c r="F7011" s="15">
        <f>IF(ISBLANK($D7011),"",IF(ISBLANK($E7011),VLOOKUP($D7011,$J:$K,2,FALSE),VLOOKUP($E7011,'Daycare Packages'!$A:$G,7,FALSE)))</f>
        <v>27</v>
      </c>
      <c r="G7011" s="15"/>
      <c r="H7011" s="15">
        <f t="shared" si="241"/>
        <v>27</v>
      </c>
      <c r="I7011" s="198">
        <f t="shared" si="242"/>
        <v>6</v>
      </c>
    </row>
    <row r="7012" spans="1:9" x14ac:dyDescent="0.3">
      <c r="A7012" s="10">
        <v>43628</v>
      </c>
      <c r="B7012" s="11" t="s">
        <v>207</v>
      </c>
      <c r="C7012" s="11" t="s">
        <v>229</v>
      </c>
      <c r="D7012" s="11" t="s">
        <v>662</v>
      </c>
      <c r="E7012" s="11">
        <v>6733314</v>
      </c>
      <c r="F7012" s="15">
        <f>IF(ISBLANK($D7012),"",IF(ISBLANK($E7012),VLOOKUP($D7012,$J:$K,2,FALSE),VLOOKUP($E7012,'Daycare Packages'!$A:$G,7,FALSE)))</f>
        <v>22</v>
      </c>
      <c r="G7012" s="15"/>
      <c r="H7012" s="15">
        <f t="shared" si="241"/>
        <v>22</v>
      </c>
      <c r="I7012" s="198">
        <f t="shared" si="242"/>
        <v>6</v>
      </c>
    </row>
    <row r="7013" spans="1:9" x14ac:dyDescent="0.3">
      <c r="A7013" s="10">
        <v>43628</v>
      </c>
      <c r="B7013" s="11" t="s">
        <v>218</v>
      </c>
      <c r="C7013" s="11" t="s">
        <v>738</v>
      </c>
      <c r="D7013" s="11" t="s">
        <v>662</v>
      </c>
      <c r="E7013" s="11">
        <v>6738002</v>
      </c>
      <c r="F7013" s="15">
        <f>IF(ISBLANK($D7013),"",IF(ISBLANK($E7013),VLOOKUP($D7013,$J:$K,2,FALSE),VLOOKUP($E7013,'Daycare Packages'!$A:$G,7,FALSE)))</f>
        <v>20</v>
      </c>
      <c r="G7013" s="15"/>
      <c r="H7013" s="15">
        <f t="shared" si="241"/>
        <v>20</v>
      </c>
      <c r="I7013" s="198">
        <f t="shared" si="242"/>
        <v>6</v>
      </c>
    </row>
    <row r="7014" spans="1:9" x14ac:dyDescent="0.3">
      <c r="A7014" s="10">
        <v>43628</v>
      </c>
      <c r="B7014" s="11" t="s">
        <v>218</v>
      </c>
      <c r="C7014" s="11" t="s">
        <v>737</v>
      </c>
      <c r="D7014" s="11" t="s">
        <v>662</v>
      </c>
      <c r="E7014" s="11">
        <v>6738002</v>
      </c>
      <c r="F7014" s="15">
        <f>IF(ISBLANK($D7014),"",IF(ISBLANK($E7014),VLOOKUP($D7014,$J:$K,2,FALSE),VLOOKUP($E7014,'Daycare Packages'!$A:$G,7,FALSE)))</f>
        <v>20</v>
      </c>
      <c r="G7014" s="15"/>
      <c r="H7014" s="15">
        <f t="shared" si="241"/>
        <v>20</v>
      </c>
      <c r="I7014" s="198">
        <f t="shared" si="242"/>
        <v>6</v>
      </c>
    </row>
    <row r="7015" spans="1:9" x14ac:dyDescent="0.3">
      <c r="A7015" s="10">
        <v>43628</v>
      </c>
      <c r="B7015" s="11" t="s">
        <v>1317</v>
      </c>
      <c r="C7015" s="11" t="s">
        <v>633</v>
      </c>
      <c r="D7015" s="11" t="s">
        <v>662</v>
      </c>
      <c r="E7015" s="11">
        <v>6837059</v>
      </c>
      <c r="F7015" s="15">
        <f>IF(ISBLANK($D7015),"",IF(ISBLANK($E7015),VLOOKUP($D7015,$J:$K,2,FALSE),VLOOKUP($E7015,'Daycare Packages'!$A:$G,7,FALSE)))</f>
        <v>25</v>
      </c>
      <c r="G7015" s="15"/>
      <c r="H7015" s="15">
        <f t="shared" si="241"/>
        <v>25</v>
      </c>
      <c r="I7015" s="198">
        <f t="shared" si="242"/>
        <v>6</v>
      </c>
    </row>
    <row r="7016" spans="1:9" x14ac:dyDescent="0.3">
      <c r="A7016" s="10">
        <v>43628</v>
      </c>
      <c r="B7016" s="11" t="s">
        <v>1366</v>
      </c>
      <c r="C7016" s="11" t="s">
        <v>520</v>
      </c>
      <c r="D7016" s="11" t="s">
        <v>662</v>
      </c>
      <c r="E7016" s="11">
        <v>6873468</v>
      </c>
      <c r="F7016" s="15">
        <f>IF(ISBLANK($D7016),"",IF(ISBLANK($E7016),VLOOKUP($D7016,$J:$K,2,FALSE),VLOOKUP($E7016,'Daycare Packages'!$A:$G,7,FALSE)))</f>
        <v>20.7</v>
      </c>
      <c r="G7016" s="15"/>
      <c r="H7016" s="15">
        <f t="shared" si="241"/>
        <v>20.7</v>
      </c>
      <c r="I7016" s="198">
        <f t="shared" si="242"/>
        <v>6</v>
      </c>
    </row>
    <row r="7017" spans="1:9" x14ac:dyDescent="0.3">
      <c r="A7017" s="10">
        <v>43628</v>
      </c>
      <c r="B7017" s="11" t="s">
        <v>1366</v>
      </c>
      <c r="C7017" s="11" t="s">
        <v>587</v>
      </c>
      <c r="D7017" s="11" t="s">
        <v>662</v>
      </c>
      <c r="E7017" s="11">
        <v>6873468</v>
      </c>
      <c r="F7017" s="15">
        <f>IF(ISBLANK($D7017),"",IF(ISBLANK($E7017),VLOOKUP($D7017,$J:$K,2,FALSE),VLOOKUP($E7017,'Daycare Packages'!$A:$G,7,FALSE)))</f>
        <v>20.7</v>
      </c>
      <c r="G7017" s="15"/>
      <c r="H7017" s="15">
        <f t="shared" si="241"/>
        <v>20.7</v>
      </c>
      <c r="I7017" s="198">
        <f t="shared" si="242"/>
        <v>6</v>
      </c>
    </row>
    <row r="7018" spans="1:9" x14ac:dyDescent="0.3">
      <c r="A7018" s="10">
        <v>43628</v>
      </c>
      <c r="B7018" s="11" t="s">
        <v>163</v>
      </c>
      <c r="C7018" s="11" t="s">
        <v>593</v>
      </c>
      <c r="D7018" s="11" t="s">
        <v>662</v>
      </c>
      <c r="F7018" s="15">
        <f>IF(ISBLANK($D7018),"",IF(ISBLANK($E7018),VLOOKUP($D7018,$J:$K,2,FALSE),VLOOKUP($E7018,'Daycare Packages'!$A:$G,7,FALSE)))</f>
        <v>30</v>
      </c>
      <c r="G7018" s="15"/>
      <c r="H7018" s="15">
        <f t="shared" si="241"/>
        <v>30</v>
      </c>
      <c r="I7018" s="198">
        <f t="shared" si="242"/>
        <v>6</v>
      </c>
    </row>
    <row r="7019" spans="1:9" x14ac:dyDescent="0.3">
      <c r="A7019" s="10">
        <v>43628</v>
      </c>
      <c r="B7019" s="11" t="s">
        <v>716</v>
      </c>
      <c r="C7019" s="11" t="s">
        <v>717</v>
      </c>
      <c r="D7019" s="11" t="s">
        <v>662</v>
      </c>
      <c r="F7019" s="15">
        <f>IF(ISBLANK($D7019),"",IF(ISBLANK($E7019),VLOOKUP($D7019,$J:$K,2,FALSE),VLOOKUP($E7019,'Daycare Packages'!$A:$G,7,FALSE)))</f>
        <v>30</v>
      </c>
      <c r="G7019" s="15"/>
      <c r="H7019" s="15">
        <f t="shared" si="241"/>
        <v>30</v>
      </c>
      <c r="I7019" s="198">
        <f t="shared" si="242"/>
        <v>6</v>
      </c>
    </row>
    <row r="7020" spans="1:9" x14ac:dyDescent="0.3">
      <c r="A7020" s="10">
        <v>43628</v>
      </c>
      <c r="B7020" s="11" t="s">
        <v>171</v>
      </c>
      <c r="C7020" s="11" t="s">
        <v>693</v>
      </c>
      <c r="D7020" s="11" t="s">
        <v>662</v>
      </c>
      <c r="E7020" s="11">
        <v>6804106</v>
      </c>
      <c r="F7020" s="15">
        <f>IF(ISBLANK($D7020),"",IF(ISBLANK($E7020),VLOOKUP($D7020,$J:$K,2,FALSE),VLOOKUP($E7020,'Daycare Packages'!$A:$G,7,FALSE)))</f>
        <v>26</v>
      </c>
      <c r="G7020" s="15"/>
      <c r="H7020" s="15">
        <f t="shared" si="241"/>
        <v>26</v>
      </c>
      <c r="I7020" s="198">
        <f t="shared" si="242"/>
        <v>6</v>
      </c>
    </row>
    <row r="7021" spans="1:9" x14ac:dyDescent="0.3">
      <c r="A7021" s="10">
        <v>43628</v>
      </c>
      <c r="B7021" s="11" t="s">
        <v>182</v>
      </c>
      <c r="C7021" s="11" t="s">
        <v>685</v>
      </c>
      <c r="D7021" s="11" t="s">
        <v>662</v>
      </c>
      <c r="E7021" s="11">
        <v>6871713</v>
      </c>
      <c r="F7021" s="15">
        <f>IF(ISBLANK($D7021),"",IF(ISBLANK($E7021),VLOOKUP($D7021,$J:$K,2,FALSE),VLOOKUP($E7021,'Daycare Packages'!$A:$G,7,FALSE)))</f>
        <v>20.7</v>
      </c>
      <c r="G7021" s="15"/>
      <c r="H7021" s="15">
        <f t="shared" si="241"/>
        <v>20.7</v>
      </c>
      <c r="I7021" s="198">
        <f t="shared" si="242"/>
        <v>6</v>
      </c>
    </row>
    <row r="7022" spans="1:9" x14ac:dyDescent="0.3">
      <c r="A7022" s="10">
        <v>43628</v>
      </c>
      <c r="B7022" s="11" t="s">
        <v>699</v>
      </c>
      <c r="C7022" s="11" t="s">
        <v>507</v>
      </c>
      <c r="D7022" s="11" t="s">
        <v>662</v>
      </c>
      <c r="F7022" s="15">
        <f>IF(ISBLANK($D7022),"",IF(ISBLANK($E7022),VLOOKUP($D7022,$J:$K,2,FALSE),VLOOKUP($E7022,'Daycare Packages'!$A:$G,7,FALSE)))</f>
        <v>30</v>
      </c>
      <c r="G7022" s="15">
        <v>-3</v>
      </c>
      <c r="H7022" s="15">
        <f t="shared" si="241"/>
        <v>27</v>
      </c>
      <c r="I7022" s="198">
        <f t="shared" si="242"/>
        <v>6</v>
      </c>
    </row>
    <row r="7023" spans="1:9" x14ac:dyDescent="0.3">
      <c r="A7023" s="10">
        <v>43628</v>
      </c>
      <c r="B7023" s="11" t="s">
        <v>699</v>
      </c>
      <c r="C7023" s="11" t="s">
        <v>478</v>
      </c>
      <c r="D7023" s="11" t="s">
        <v>662</v>
      </c>
      <c r="F7023" s="15">
        <f>IF(ISBLANK($D7023),"",IF(ISBLANK($E7023),VLOOKUP($D7023,$J:$K,2,FALSE),VLOOKUP($E7023,'Daycare Packages'!$A:$G,7,FALSE)))</f>
        <v>30</v>
      </c>
      <c r="G7023" s="15">
        <v>-3</v>
      </c>
      <c r="H7023" s="15">
        <f t="shared" si="241"/>
        <v>27</v>
      </c>
      <c r="I7023" s="198">
        <f t="shared" si="242"/>
        <v>6</v>
      </c>
    </row>
    <row r="7024" spans="1:9" x14ac:dyDescent="0.3">
      <c r="A7024" s="10">
        <v>43628</v>
      </c>
      <c r="B7024" s="11" t="s">
        <v>230</v>
      </c>
      <c r="C7024" s="11" t="s">
        <v>493</v>
      </c>
      <c r="D7024" s="11" t="s">
        <v>662</v>
      </c>
      <c r="E7024" s="11">
        <v>6876304</v>
      </c>
      <c r="F7024" s="15">
        <f>IF(ISBLANK($D7024),"",IF(ISBLANK($E7024),VLOOKUP($D7024,$J:$K,2,FALSE),VLOOKUP($E7024,'Daycare Packages'!$A:$G,7,FALSE)))</f>
        <v>27</v>
      </c>
      <c r="G7024" s="15"/>
      <c r="H7024" s="15">
        <f t="shared" si="241"/>
        <v>27</v>
      </c>
      <c r="I7024" s="198">
        <f t="shared" si="242"/>
        <v>6</v>
      </c>
    </row>
    <row r="7025" spans="1:10" x14ac:dyDescent="0.3">
      <c r="A7025" s="10">
        <v>43628</v>
      </c>
      <c r="B7025" s="11" t="s">
        <v>141</v>
      </c>
      <c r="C7025" s="11" t="s">
        <v>673</v>
      </c>
      <c r="D7025" s="11" t="s">
        <v>662</v>
      </c>
      <c r="E7025" s="11">
        <v>6866358</v>
      </c>
      <c r="F7025" s="15">
        <f>IF(ISBLANK($D7025),"",IF(ISBLANK($E7025),VLOOKUP($D7025,$J:$K,2,FALSE),VLOOKUP($E7025,'Daycare Packages'!$A:$G,7,FALSE)))</f>
        <v>26</v>
      </c>
      <c r="G7025" s="15"/>
      <c r="H7025" s="15">
        <f t="shared" si="241"/>
        <v>26</v>
      </c>
      <c r="I7025" s="198">
        <f t="shared" si="242"/>
        <v>6</v>
      </c>
      <c r="J7025" s="13" t="s">
        <v>1009</v>
      </c>
    </row>
    <row r="7026" spans="1:10" x14ac:dyDescent="0.3">
      <c r="A7026" s="10">
        <v>43628</v>
      </c>
      <c r="B7026" s="11" t="s">
        <v>1311</v>
      </c>
      <c r="C7026" s="11" t="s">
        <v>1312</v>
      </c>
      <c r="D7026" s="11" t="s">
        <v>662</v>
      </c>
      <c r="E7026" s="11">
        <v>6829230</v>
      </c>
      <c r="F7026" s="15">
        <f>IF(ISBLANK($D7026),"",IF(ISBLANK($E7026),VLOOKUP($D7026,$J:$K,2,FALSE),VLOOKUP($E7026,'Daycare Packages'!$A:$G,7,FALSE)))</f>
        <v>23</v>
      </c>
      <c r="G7026" s="15"/>
      <c r="H7026" s="15">
        <f t="shared" ref="H7026:H7089" si="243">IF(ISBLANK(D7026),"",SUM(F7026:G7026))</f>
        <v>23</v>
      </c>
      <c r="I7026" s="198">
        <f t="shared" si="242"/>
        <v>6</v>
      </c>
    </row>
    <row r="7027" spans="1:10" x14ac:dyDescent="0.3">
      <c r="A7027" s="10">
        <v>43628</v>
      </c>
      <c r="B7027" s="11" t="s">
        <v>147</v>
      </c>
      <c r="C7027" s="11" t="s">
        <v>796</v>
      </c>
      <c r="D7027" s="11" t="s">
        <v>662</v>
      </c>
      <c r="E7027" s="11">
        <v>6814069</v>
      </c>
      <c r="F7027" s="15">
        <f>IF(ISBLANK($D7027),"",IF(ISBLANK($E7027),VLOOKUP($D7027,$J:$K,2,FALSE),VLOOKUP($E7027,'Daycare Packages'!$A:$G,7,FALSE)))</f>
        <v>23</v>
      </c>
      <c r="G7027" s="15"/>
      <c r="H7027" s="15">
        <f t="shared" si="243"/>
        <v>23</v>
      </c>
      <c r="I7027" s="198">
        <f t="shared" si="242"/>
        <v>6</v>
      </c>
    </row>
    <row r="7028" spans="1:10" x14ac:dyDescent="0.3">
      <c r="A7028" s="10">
        <v>43628</v>
      </c>
      <c r="B7028" s="11" t="s">
        <v>1171</v>
      </c>
      <c r="C7028" s="11" t="s">
        <v>1172</v>
      </c>
      <c r="D7028" s="11" t="s">
        <v>662</v>
      </c>
      <c r="E7028" s="11">
        <v>6826791</v>
      </c>
      <c r="F7028" s="15">
        <f>IF(ISBLANK($D7028),"",IF(ISBLANK($E7028),VLOOKUP($D7028,$J:$K,2,FALSE),VLOOKUP($E7028,'Daycare Packages'!$A:$G,7,FALSE)))</f>
        <v>27</v>
      </c>
      <c r="G7028" s="15"/>
      <c r="H7028" s="15">
        <f t="shared" si="243"/>
        <v>27</v>
      </c>
      <c r="I7028" s="198">
        <f t="shared" si="242"/>
        <v>6</v>
      </c>
    </row>
    <row r="7029" spans="1:10" x14ac:dyDescent="0.3">
      <c r="A7029" s="10">
        <v>43628</v>
      </c>
      <c r="B7029" s="11" t="s">
        <v>127</v>
      </c>
      <c r="C7029" s="11" t="s">
        <v>715</v>
      </c>
      <c r="D7029" s="11" t="s">
        <v>662</v>
      </c>
      <c r="E7029" s="11">
        <v>6865974</v>
      </c>
      <c r="F7029" s="15">
        <f>IF(ISBLANK($D7029),"",IF(ISBLANK($E7029),VLOOKUP($D7029,$J:$K,2,FALSE),VLOOKUP($E7029,'Daycare Packages'!$A:$G,7,FALSE)))</f>
        <v>23</v>
      </c>
      <c r="G7029" s="15"/>
      <c r="H7029" s="15">
        <f t="shared" si="243"/>
        <v>23</v>
      </c>
      <c r="I7029" s="198">
        <f t="shared" si="242"/>
        <v>6</v>
      </c>
    </row>
    <row r="7030" spans="1:10" x14ac:dyDescent="0.3">
      <c r="A7030" s="55">
        <v>43628</v>
      </c>
      <c r="B7030" s="56" t="s">
        <v>783</v>
      </c>
      <c r="C7030" s="56" t="s">
        <v>514</v>
      </c>
      <c r="D7030" s="56" t="s">
        <v>662</v>
      </c>
      <c r="E7030" s="56"/>
      <c r="F7030" s="59">
        <f>IF(ISBLANK($D7030),"",IF(ISBLANK($E7030),VLOOKUP($D7030,$J:$K,2,FALSE),VLOOKUP($E7030,'Daycare Packages'!$A:$G,7,FALSE)))</f>
        <v>30</v>
      </c>
      <c r="G7030" s="59"/>
      <c r="H7030" s="59">
        <f t="shared" si="243"/>
        <v>30</v>
      </c>
      <c r="I7030" s="198">
        <f t="shared" si="242"/>
        <v>6</v>
      </c>
    </row>
    <row r="7031" spans="1:10" x14ac:dyDescent="0.3">
      <c r="A7031" s="10">
        <v>43629</v>
      </c>
      <c r="B7031" s="11" t="s">
        <v>1661</v>
      </c>
      <c r="C7031" s="11" t="s">
        <v>1662</v>
      </c>
      <c r="D7031" s="11" t="s">
        <v>671</v>
      </c>
      <c r="F7031" s="15">
        <f>IF(ISBLANK($D7031),"",IF(ISBLANK($E7031),VLOOKUP($D7031,$J:$K,2,FALSE),VLOOKUP($E7031,'Daycare Packages'!$A:$G,7,FALSE)))</f>
        <v>0</v>
      </c>
      <c r="G7031" s="15"/>
      <c r="H7031" s="15">
        <f t="shared" si="243"/>
        <v>0</v>
      </c>
      <c r="I7031" s="198">
        <f t="shared" si="242"/>
        <v>6</v>
      </c>
    </row>
    <row r="7032" spans="1:10" x14ac:dyDescent="0.3">
      <c r="A7032" s="10">
        <v>43629</v>
      </c>
      <c r="B7032" s="11" t="s">
        <v>124</v>
      </c>
      <c r="C7032" s="11" t="s">
        <v>402</v>
      </c>
      <c r="D7032" s="11" t="s">
        <v>659</v>
      </c>
      <c r="E7032" s="11">
        <v>6718562</v>
      </c>
      <c r="F7032" s="15">
        <f>IF(ISBLANK($D7032),"",IF(ISBLANK($E7032),VLOOKUP($D7032,$J:$K,2,FALSE),VLOOKUP($E7032,'Daycare Packages'!$A:$G,7,FALSE)))</f>
        <v>17</v>
      </c>
      <c r="G7032" s="15"/>
      <c r="H7032" s="15">
        <f t="shared" si="243"/>
        <v>17</v>
      </c>
      <c r="I7032" s="198">
        <f t="shared" si="242"/>
        <v>6</v>
      </c>
    </row>
    <row r="7033" spans="1:10" x14ac:dyDescent="0.3">
      <c r="A7033" s="10">
        <v>43629</v>
      </c>
      <c r="B7033" s="11" t="s">
        <v>190</v>
      </c>
      <c r="C7033" s="11" t="s">
        <v>718</v>
      </c>
      <c r="D7033" s="11" t="s">
        <v>662</v>
      </c>
      <c r="E7033" s="11">
        <v>6884206</v>
      </c>
      <c r="F7033" s="15">
        <f>IF(ISBLANK($D7033),"",IF(ISBLANK($E7033),VLOOKUP($D7033,$J:$K,2,FALSE),VLOOKUP($E7033,'Daycare Packages'!$A:$G,7,FALSE)))</f>
        <v>17</v>
      </c>
      <c r="G7033" s="15"/>
      <c r="H7033" s="15">
        <f t="shared" si="243"/>
        <v>17</v>
      </c>
      <c r="I7033" s="198">
        <f t="shared" si="242"/>
        <v>6</v>
      </c>
    </row>
    <row r="7034" spans="1:10" x14ac:dyDescent="0.3">
      <c r="A7034" s="10">
        <v>43629</v>
      </c>
      <c r="B7034" s="11" t="s">
        <v>162</v>
      </c>
      <c r="C7034" s="11" t="s">
        <v>676</v>
      </c>
      <c r="D7034" s="11" t="s">
        <v>659</v>
      </c>
      <c r="F7034" s="15">
        <f>IF(ISBLANK($D7034),"",IF(ISBLANK($E7034),VLOOKUP($D7034,$J:$K,2,FALSE),VLOOKUP($E7034,'Daycare Packages'!$A:$G,7,FALSE)))</f>
        <v>20</v>
      </c>
      <c r="G7034" s="15"/>
      <c r="H7034" s="15">
        <f t="shared" si="243"/>
        <v>20</v>
      </c>
      <c r="I7034" s="198">
        <f t="shared" si="242"/>
        <v>6</v>
      </c>
    </row>
    <row r="7035" spans="1:10" x14ac:dyDescent="0.3">
      <c r="A7035" s="10">
        <v>43629</v>
      </c>
      <c r="B7035" s="11" t="s">
        <v>115</v>
      </c>
      <c r="C7035" s="11" t="s">
        <v>764</v>
      </c>
      <c r="D7035" s="11" t="s">
        <v>659</v>
      </c>
      <c r="F7035" s="15">
        <f>IF(ISBLANK($D7035),"",IF(ISBLANK($E7035),VLOOKUP($D7035,$J:$K,2,FALSE),VLOOKUP($E7035,'Daycare Packages'!$A:$G,7,FALSE)))</f>
        <v>20</v>
      </c>
      <c r="G7035" s="15"/>
      <c r="H7035" s="15">
        <f t="shared" si="243"/>
        <v>20</v>
      </c>
      <c r="I7035" s="198">
        <f t="shared" si="242"/>
        <v>6</v>
      </c>
    </row>
    <row r="7036" spans="1:10" x14ac:dyDescent="0.3">
      <c r="A7036" s="10">
        <v>43629</v>
      </c>
      <c r="B7036" s="11" t="s">
        <v>1513</v>
      </c>
      <c r="C7036" s="11" t="s">
        <v>1006</v>
      </c>
      <c r="D7036" s="11" t="s">
        <v>662</v>
      </c>
      <c r="F7036" s="15">
        <f>IF(ISBLANK($D7036),"",IF(ISBLANK($E7036),VLOOKUP($D7036,$J:$K,2,FALSE),VLOOKUP($E7036,'Daycare Packages'!$A:$G,7,FALSE)))</f>
        <v>30</v>
      </c>
      <c r="G7036" s="15"/>
      <c r="H7036" s="15">
        <f t="shared" si="243"/>
        <v>30</v>
      </c>
      <c r="I7036" s="198">
        <f t="shared" si="242"/>
        <v>6</v>
      </c>
    </row>
    <row r="7037" spans="1:10" x14ac:dyDescent="0.3">
      <c r="A7037" s="10">
        <v>43629</v>
      </c>
      <c r="B7037" s="11" t="s">
        <v>1513</v>
      </c>
      <c r="C7037" s="11" t="s">
        <v>715</v>
      </c>
      <c r="D7037" s="11" t="s">
        <v>662</v>
      </c>
      <c r="F7037" s="15">
        <f>IF(ISBLANK($D7037),"",IF(ISBLANK($E7037),VLOOKUP($D7037,$J:$K,2,FALSE),VLOOKUP($E7037,'Daycare Packages'!$A:$G,7,FALSE)))</f>
        <v>30</v>
      </c>
      <c r="G7037" s="15"/>
      <c r="H7037" s="15">
        <f t="shared" si="243"/>
        <v>30</v>
      </c>
      <c r="I7037" s="198">
        <f t="shared" si="242"/>
        <v>6</v>
      </c>
    </row>
    <row r="7038" spans="1:10" x14ac:dyDescent="0.3">
      <c r="A7038" s="10">
        <v>43629</v>
      </c>
      <c r="B7038" s="11" t="s">
        <v>727</v>
      </c>
      <c r="C7038" s="11" t="s">
        <v>728</v>
      </c>
      <c r="D7038" s="11" t="s">
        <v>662</v>
      </c>
      <c r="F7038" s="15">
        <f>IF(ISBLANK($D7038),"",IF(ISBLANK($E7038),VLOOKUP($D7038,$J:$K,2,FALSE),VLOOKUP($E7038,'Daycare Packages'!$A:$G,7,FALSE)))</f>
        <v>30</v>
      </c>
      <c r="G7038" s="15"/>
      <c r="H7038" s="15">
        <f t="shared" si="243"/>
        <v>30</v>
      </c>
      <c r="I7038" s="198">
        <f t="shared" si="242"/>
        <v>6</v>
      </c>
    </row>
    <row r="7039" spans="1:10" x14ac:dyDescent="0.3">
      <c r="A7039" s="10">
        <v>43629</v>
      </c>
      <c r="B7039" s="11" t="s">
        <v>1228</v>
      </c>
      <c r="C7039" s="11" t="s">
        <v>1229</v>
      </c>
      <c r="D7039" s="11" t="s">
        <v>662</v>
      </c>
      <c r="F7039" s="15">
        <f>IF(ISBLANK($D7039),"",IF(ISBLANK($E7039),VLOOKUP($D7039,$J:$K,2,FALSE),VLOOKUP($E7039,'Daycare Packages'!$A:$G,7,FALSE)))</f>
        <v>30</v>
      </c>
      <c r="G7039" s="15"/>
      <c r="H7039" s="15">
        <f t="shared" si="243"/>
        <v>30</v>
      </c>
      <c r="I7039" s="198">
        <f t="shared" si="242"/>
        <v>6</v>
      </c>
    </row>
    <row r="7040" spans="1:10" x14ac:dyDescent="0.3">
      <c r="A7040" s="10">
        <v>43629</v>
      </c>
      <c r="B7040" s="11" t="s">
        <v>905</v>
      </c>
      <c r="C7040" s="11" t="s">
        <v>906</v>
      </c>
      <c r="D7040" s="11" t="s">
        <v>659</v>
      </c>
      <c r="F7040" s="15">
        <f>IF(ISBLANK($D7040),"",IF(ISBLANK($E7040),VLOOKUP($D7040,$J:$K,2,FALSE),VLOOKUP($E7040,'Daycare Packages'!$A:$G,7,FALSE)))</f>
        <v>20</v>
      </c>
      <c r="G7040" s="15"/>
      <c r="H7040" s="15">
        <f t="shared" si="243"/>
        <v>20</v>
      </c>
      <c r="I7040" s="198">
        <f t="shared" si="242"/>
        <v>6</v>
      </c>
    </row>
    <row r="7041" spans="1:9" x14ac:dyDescent="0.3">
      <c r="A7041" s="10">
        <v>43629</v>
      </c>
      <c r="B7041" s="11" t="s">
        <v>168</v>
      </c>
      <c r="C7041" s="11" t="s">
        <v>640</v>
      </c>
      <c r="D7041" s="11" t="s">
        <v>662</v>
      </c>
      <c r="F7041" s="15">
        <f>IF(ISBLANK($D7041),"",IF(ISBLANK($E7041),VLOOKUP($D7041,$J:$K,2,FALSE),VLOOKUP($E7041,'Daycare Packages'!$A:$G,7,FALSE)))</f>
        <v>30</v>
      </c>
      <c r="G7041" s="15"/>
      <c r="H7041" s="15">
        <f t="shared" si="243"/>
        <v>30</v>
      </c>
      <c r="I7041" s="198">
        <f t="shared" si="242"/>
        <v>6</v>
      </c>
    </row>
    <row r="7042" spans="1:9" x14ac:dyDescent="0.3">
      <c r="A7042" s="10">
        <v>43629</v>
      </c>
      <c r="B7042" s="11" t="s">
        <v>154</v>
      </c>
      <c r="C7042" s="11" t="s">
        <v>729</v>
      </c>
      <c r="D7042" s="11" t="s">
        <v>662</v>
      </c>
      <c r="E7042" s="11">
        <v>6872739</v>
      </c>
      <c r="F7042" s="15">
        <f>IF(ISBLANK($D7042),"",IF(ISBLANK($E7042),VLOOKUP($D7042,$J:$K,2,FALSE),VLOOKUP($E7042,'Daycare Packages'!$A:$G,7,FALSE)))</f>
        <v>27</v>
      </c>
      <c r="G7042" s="15"/>
      <c r="H7042" s="15">
        <f t="shared" si="243"/>
        <v>27</v>
      </c>
      <c r="I7042" s="198">
        <f t="shared" si="242"/>
        <v>6</v>
      </c>
    </row>
    <row r="7043" spans="1:9" x14ac:dyDescent="0.3">
      <c r="A7043" s="10">
        <v>43629</v>
      </c>
      <c r="B7043" s="11" t="s">
        <v>111</v>
      </c>
      <c r="C7043" s="11" t="s">
        <v>789</v>
      </c>
      <c r="D7043" s="11" t="s">
        <v>662</v>
      </c>
      <c r="E7043" s="11">
        <v>6559448</v>
      </c>
      <c r="F7043" s="15">
        <f>IF(ISBLANK($D7043),"",IF(ISBLANK($E7043),VLOOKUP($D7043,$J:$K,2,FALSE),VLOOKUP($E7043,'Daycare Packages'!$A:$G,7,FALSE)))</f>
        <v>22</v>
      </c>
      <c r="G7043" s="15"/>
      <c r="H7043" s="15">
        <f t="shared" si="243"/>
        <v>22</v>
      </c>
      <c r="I7043" s="198">
        <f t="shared" ref="I7043:I7106" si="244">IF(A7043="",0,MONTH(A7043))</f>
        <v>6</v>
      </c>
    </row>
    <row r="7044" spans="1:9" x14ac:dyDescent="0.3">
      <c r="A7044" s="10">
        <v>43629</v>
      </c>
      <c r="B7044" s="11" t="s">
        <v>111</v>
      </c>
      <c r="C7044" s="11" t="s">
        <v>821</v>
      </c>
      <c r="D7044" s="11" t="s">
        <v>662</v>
      </c>
      <c r="E7044" s="11">
        <v>6559448</v>
      </c>
      <c r="F7044" s="15">
        <f>IF(ISBLANK($D7044),"",IF(ISBLANK($E7044),VLOOKUP($D7044,$J:$K,2,FALSE),VLOOKUP($E7044,'Daycare Packages'!$A:$G,7,FALSE)))</f>
        <v>22</v>
      </c>
      <c r="G7044" s="15"/>
      <c r="H7044" s="15">
        <f t="shared" si="243"/>
        <v>22</v>
      </c>
      <c r="I7044" s="198">
        <f t="shared" si="244"/>
        <v>6</v>
      </c>
    </row>
    <row r="7045" spans="1:9" x14ac:dyDescent="0.3">
      <c r="A7045" s="10">
        <v>43629</v>
      </c>
      <c r="B7045" s="11" t="s">
        <v>217</v>
      </c>
      <c r="C7045" s="11" t="s">
        <v>402</v>
      </c>
      <c r="D7045" s="11" t="s">
        <v>662</v>
      </c>
      <c r="E7045" s="11">
        <v>6865081</v>
      </c>
      <c r="F7045" s="15">
        <f>IF(ISBLANK($D7045),"",IF(ISBLANK($E7045),VLOOKUP($D7045,$J:$K,2,FALSE),VLOOKUP($E7045,'Daycare Packages'!$A:$G,7,FALSE)))</f>
        <v>26</v>
      </c>
      <c r="G7045" s="15"/>
      <c r="H7045" s="15">
        <f t="shared" si="243"/>
        <v>26</v>
      </c>
      <c r="I7045" s="198">
        <f t="shared" si="244"/>
        <v>6</v>
      </c>
    </row>
    <row r="7046" spans="1:9" x14ac:dyDescent="0.3">
      <c r="A7046" s="10">
        <v>43629</v>
      </c>
      <c r="B7046" s="11" t="s">
        <v>936</v>
      </c>
      <c r="C7046" s="11" t="s">
        <v>937</v>
      </c>
      <c r="D7046" s="11" t="s">
        <v>662</v>
      </c>
      <c r="F7046" s="15">
        <f>IF(ISBLANK($D7046),"",IF(ISBLANK($E7046),VLOOKUP($D7046,$J:$K,2,FALSE),VLOOKUP($E7046,'Daycare Packages'!$A:$G,7,FALSE)))</f>
        <v>30</v>
      </c>
      <c r="G7046" s="15"/>
      <c r="H7046" s="15">
        <f t="shared" si="243"/>
        <v>30</v>
      </c>
      <c r="I7046" s="198">
        <f t="shared" si="244"/>
        <v>6</v>
      </c>
    </row>
    <row r="7047" spans="1:9" x14ac:dyDescent="0.3">
      <c r="A7047" s="10">
        <v>43629</v>
      </c>
      <c r="B7047" s="11" t="s">
        <v>766</v>
      </c>
      <c r="C7047" s="11" t="s">
        <v>767</v>
      </c>
      <c r="D7047" s="11" t="s">
        <v>662</v>
      </c>
      <c r="F7047" s="15">
        <f>IF(ISBLANK($D7047),"",IF(ISBLANK($E7047),VLOOKUP($D7047,$J:$K,2,FALSE),VLOOKUP($E7047,'Daycare Packages'!$A:$G,7,FALSE)))</f>
        <v>30</v>
      </c>
      <c r="G7047" s="15"/>
      <c r="H7047" s="15">
        <f t="shared" si="243"/>
        <v>30</v>
      </c>
      <c r="I7047" s="198">
        <f t="shared" si="244"/>
        <v>6</v>
      </c>
    </row>
    <row r="7048" spans="1:9" x14ac:dyDescent="0.3">
      <c r="A7048" s="10">
        <v>43629</v>
      </c>
      <c r="B7048" s="11" t="s">
        <v>922</v>
      </c>
      <c r="C7048" s="11" t="s">
        <v>1542</v>
      </c>
      <c r="D7048" s="11" t="s">
        <v>662</v>
      </c>
      <c r="E7048" s="11">
        <v>6872770</v>
      </c>
      <c r="F7048" s="15">
        <f>IF(ISBLANK($D7048),"",IF(ISBLANK($E7048),VLOOKUP($D7048,$J:$K,2,FALSE),VLOOKUP($E7048,'Daycare Packages'!$A:$G,7,FALSE)))</f>
        <v>23</v>
      </c>
      <c r="G7048" s="15"/>
      <c r="H7048" s="15">
        <f t="shared" si="243"/>
        <v>23</v>
      </c>
      <c r="I7048" s="198">
        <f t="shared" si="244"/>
        <v>6</v>
      </c>
    </row>
    <row r="7049" spans="1:9" x14ac:dyDescent="0.3">
      <c r="A7049" s="10">
        <v>43629</v>
      </c>
      <c r="B7049" s="11" t="s">
        <v>405</v>
      </c>
      <c r="C7049" s="11" t="s">
        <v>1060</v>
      </c>
      <c r="D7049" s="11" t="s">
        <v>662</v>
      </c>
      <c r="F7049" s="15">
        <f>IF(ISBLANK($D7049),"",IF(ISBLANK($E7049),VLOOKUP($D7049,$J:$K,2,FALSE),VLOOKUP($E7049,'Daycare Packages'!$A:$G,7,FALSE)))</f>
        <v>30</v>
      </c>
      <c r="G7049" s="15"/>
      <c r="H7049" s="15">
        <f t="shared" si="243"/>
        <v>30</v>
      </c>
      <c r="I7049" s="198">
        <f t="shared" si="244"/>
        <v>6</v>
      </c>
    </row>
    <row r="7050" spans="1:9" x14ac:dyDescent="0.3">
      <c r="A7050" s="10">
        <v>43629</v>
      </c>
      <c r="B7050" s="11" t="s">
        <v>1221</v>
      </c>
      <c r="C7050" s="11" t="s">
        <v>1222</v>
      </c>
      <c r="D7050" s="11" t="s">
        <v>662</v>
      </c>
      <c r="E7050" s="11">
        <v>6861908</v>
      </c>
      <c r="F7050" s="15">
        <f>IF(ISBLANK($D7050),"",IF(ISBLANK($E7050),VLOOKUP($D7050,$J:$K,2,FALSE),VLOOKUP($E7050,'Daycare Packages'!$A:$G,7,FALSE)))</f>
        <v>25</v>
      </c>
      <c r="G7050" s="15"/>
      <c r="H7050" s="15">
        <f t="shared" si="243"/>
        <v>25</v>
      </c>
      <c r="I7050" s="198">
        <f t="shared" si="244"/>
        <v>6</v>
      </c>
    </row>
    <row r="7051" spans="1:9" x14ac:dyDescent="0.3">
      <c r="A7051" s="10">
        <v>43629</v>
      </c>
      <c r="B7051" s="11" t="s">
        <v>833</v>
      </c>
      <c r="C7051" s="11" t="s">
        <v>618</v>
      </c>
      <c r="D7051" s="11" t="s">
        <v>662</v>
      </c>
      <c r="F7051" s="15">
        <f>IF(ISBLANK($D7051),"",IF(ISBLANK($E7051),VLOOKUP($D7051,$J:$K,2,FALSE),VLOOKUP($E7051,'Daycare Packages'!$A:$G,7,FALSE)))</f>
        <v>30</v>
      </c>
      <c r="G7051" s="15"/>
      <c r="H7051" s="15">
        <f t="shared" si="243"/>
        <v>30</v>
      </c>
      <c r="I7051" s="198">
        <f t="shared" si="244"/>
        <v>6</v>
      </c>
    </row>
    <row r="7052" spans="1:9" x14ac:dyDescent="0.3">
      <c r="A7052" s="10">
        <v>43629</v>
      </c>
      <c r="B7052" s="11" t="s">
        <v>1002</v>
      </c>
      <c r="C7052" s="11" t="s">
        <v>1003</v>
      </c>
      <c r="D7052" s="11" t="s">
        <v>662</v>
      </c>
      <c r="F7052" s="15">
        <f>IF(ISBLANK($D7052),"",IF(ISBLANK($E7052),VLOOKUP($D7052,$J:$K,2,FALSE),VLOOKUP($E7052,'Daycare Packages'!$A:$G,7,FALSE)))</f>
        <v>30</v>
      </c>
      <c r="G7052" s="15"/>
      <c r="H7052" s="15">
        <f t="shared" si="243"/>
        <v>30</v>
      </c>
      <c r="I7052" s="198">
        <f t="shared" si="244"/>
        <v>6</v>
      </c>
    </row>
    <row r="7053" spans="1:9" x14ac:dyDescent="0.3">
      <c r="A7053" s="10">
        <v>43629</v>
      </c>
      <c r="B7053" s="11" t="s">
        <v>1002</v>
      </c>
      <c r="C7053" s="11" t="s">
        <v>1004</v>
      </c>
      <c r="D7053" s="11" t="s">
        <v>662</v>
      </c>
      <c r="F7053" s="15">
        <f>IF(ISBLANK($D7053),"",IF(ISBLANK($E7053),VLOOKUP($D7053,$J:$K,2,FALSE),VLOOKUP($E7053,'Daycare Packages'!$A:$G,7,FALSE)))</f>
        <v>30</v>
      </c>
      <c r="G7053" s="15"/>
      <c r="H7053" s="15">
        <f t="shared" si="243"/>
        <v>30</v>
      </c>
      <c r="I7053" s="198">
        <f t="shared" si="244"/>
        <v>6</v>
      </c>
    </row>
    <row r="7054" spans="1:9" x14ac:dyDescent="0.3">
      <c r="A7054" s="10">
        <v>43629</v>
      </c>
      <c r="B7054" s="11" t="s">
        <v>1435</v>
      </c>
      <c r="C7054" s="11" t="s">
        <v>448</v>
      </c>
      <c r="D7054" s="11" t="s">
        <v>662</v>
      </c>
      <c r="E7054" s="11">
        <v>6869705</v>
      </c>
      <c r="F7054" s="15">
        <f>IF(ISBLANK($D7054),"",IF(ISBLANK($E7054),VLOOKUP($D7054,$J:$K,2,FALSE),VLOOKUP($E7054,'Daycare Packages'!$A:$G,7,FALSE)))</f>
        <v>27</v>
      </c>
      <c r="G7054" s="15"/>
      <c r="H7054" s="15">
        <f t="shared" si="243"/>
        <v>27</v>
      </c>
      <c r="I7054" s="198">
        <f t="shared" si="244"/>
        <v>6</v>
      </c>
    </row>
    <row r="7055" spans="1:9" x14ac:dyDescent="0.3">
      <c r="A7055" s="10">
        <v>43629</v>
      </c>
      <c r="B7055" s="11" t="s">
        <v>114</v>
      </c>
      <c r="C7055" s="11" t="s">
        <v>789</v>
      </c>
      <c r="D7055" s="11" t="s">
        <v>662</v>
      </c>
      <c r="E7055" s="11">
        <v>6735275</v>
      </c>
      <c r="F7055" s="15">
        <f>IF(ISBLANK($D7055),"",IF(ISBLANK($E7055),VLOOKUP($D7055,$J:$K,2,FALSE),VLOOKUP($E7055,'Daycare Packages'!$A:$G,7,FALSE)))</f>
        <v>22</v>
      </c>
      <c r="G7055" s="15"/>
      <c r="H7055" s="15">
        <f t="shared" si="243"/>
        <v>22</v>
      </c>
      <c r="I7055" s="198">
        <f t="shared" si="244"/>
        <v>6</v>
      </c>
    </row>
    <row r="7056" spans="1:9" x14ac:dyDescent="0.3">
      <c r="A7056" s="10">
        <v>43629</v>
      </c>
      <c r="B7056" s="11" t="s">
        <v>690</v>
      </c>
      <c r="C7056" s="11" t="s">
        <v>691</v>
      </c>
      <c r="D7056" s="11" t="s">
        <v>662</v>
      </c>
      <c r="E7056" s="11">
        <v>6829038</v>
      </c>
      <c r="F7056" s="15">
        <f>IF(ISBLANK($D7056),"",IF(ISBLANK($E7056),VLOOKUP($D7056,$J:$K,2,FALSE),VLOOKUP($E7056,'Daycare Packages'!$A:$G,7,FALSE)))</f>
        <v>25</v>
      </c>
      <c r="G7056" s="15"/>
      <c r="H7056" s="15">
        <f t="shared" si="243"/>
        <v>25</v>
      </c>
      <c r="I7056" s="198">
        <f t="shared" si="244"/>
        <v>6</v>
      </c>
    </row>
    <row r="7057" spans="1:9" x14ac:dyDescent="0.3">
      <c r="A7057" s="10">
        <v>43629</v>
      </c>
      <c r="B7057" s="11" t="s">
        <v>210</v>
      </c>
      <c r="C7057" s="11" t="s">
        <v>916</v>
      </c>
      <c r="D7057" s="11" t="s">
        <v>662</v>
      </c>
      <c r="E7057" s="11">
        <v>6892477</v>
      </c>
      <c r="F7057" s="15">
        <f>IF(ISBLANK($D7057),"",IF(ISBLANK($E7057),VLOOKUP($D7057,$J:$K,2,FALSE),VLOOKUP($E7057,'Daycare Packages'!$A:$G,7,FALSE)))</f>
        <v>27</v>
      </c>
      <c r="G7057" s="15"/>
      <c r="H7057" s="15">
        <f t="shared" si="243"/>
        <v>27</v>
      </c>
      <c r="I7057" s="198">
        <f t="shared" si="244"/>
        <v>6</v>
      </c>
    </row>
    <row r="7058" spans="1:9" x14ac:dyDescent="0.3">
      <c r="A7058" s="10">
        <v>43629</v>
      </c>
      <c r="B7058" s="11" t="s">
        <v>210</v>
      </c>
      <c r="C7058" s="11" t="s">
        <v>460</v>
      </c>
      <c r="D7058" s="11" t="s">
        <v>662</v>
      </c>
      <c r="E7058" s="11">
        <v>6892477</v>
      </c>
      <c r="F7058" s="15">
        <f>IF(ISBLANK($D7058),"",IF(ISBLANK($E7058),VLOOKUP($D7058,$J:$K,2,FALSE),VLOOKUP($E7058,'Daycare Packages'!$A:$G,7,FALSE)))</f>
        <v>27</v>
      </c>
      <c r="G7058" s="15"/>
      <c r="H7058" s="15">
        <f t="shared" si="243"/>
        <v>27</v>
      </c>
      <c r="I7058" s="198">
        <f t="shared" si="244"/>
        <v>6</v>
      </c>
    </row>
    <row r="7059" spans="1:9" x14ac:dyDescent="0.3">
      <c r="A7059" s="10">
        <v>43629</v>
      </c>
      <c r="B7059" s="11" t="s">
        <v>127</v>
      </c>
      <c r="C7059" s="11" t="s">
        <v>715</v>
      </c>
      <c r="D7059" s="11" t="s">
        <v>662</v>
      </c>
      <c r="E7059" s="11">
        <v>6865974</v>
      </c>
      <c r="F7059" s="15">
        <f>IF(ISBLANK($D7059),"",IF(ISBLANK($E7059),VLOOKUP($D7059,$J:$K,2,FALSE),VLOOKUP($E7059,'Daycare Packages'!$A:$G,7,FALSE)))</f>
        <v>23</v>
      </c>
      <c r="G7059" s="15"/>
      <c r="H7059" s="15">
        <f t="shared" si="243"/>
        <v>23</v>
      </c>
      <c r="I7059" s="198">
        <f t="shared" si="244"/>
        <v>6</v>
      </c>
    </row>
    <row r="7060" spans="1:9" x14ac:dyDescent="0.3">
      <c r="A7060" s="10">
        <v>43629</v>
      </c>
      <c r="B7060" s="11" t="s">
        <v>1636</v>
      </c>
      <c r="C7060" s="11" t="s">
        <v>665</v>
      </c>
      <c r="D7060" s="11" t="s">
        <v>662</v>
      </c>
      <c r="E7060" s="11">
        <v>6886426</v>
      </c>
      <c r="F7060" s="15">
        <f>IF(ISBLANK($D7060),"",IF(ISBLANK($E7060),VLOOKUP($D7060,$J:$K,2,FALSE),VLOOKUP($E7060,'Daycare Packages'!$A:$G,7,FALSE)))</f>
        <v>27</v>
      </c>
      <c r="G7060" s="15"/>
      <c r="H7060" s="15">
        <f t="shared" si="243"/>
        <v>27</v>
      </c>
      <c r="I7060" s="198">
        <f t="shared" si="244"/>
        <v>6</v>
      </c>
    </row>
    <row r="7061" spans="1:9" x14ac:dyDescent="0.3">
      <c r="A7061" s="10">
        <v>43629</v>
      </c>
      <c r="B7061" s="11" t="s">
        <v>218</v>
      </c>
      <c r="C7061" s="11" t="s">
        <v>738</v>
      </c>
      <c r="D7061" s="11" t="s">
        <v>662</v>
      </c>
      <c r="E7061" s="11">
        <v>6738002</v>
      </c>
      <c r="F7061" s="15">
        <f>IF(ISBLANK($D7061),"",IF(ISBLANK($E7061),VLOOKUP($D7061,$J:$K,2,FALSE),VLOOKUP($E7061,'Daycare Packages'!$A:$G,7,FALSE)))</f>
        <v>20</v>
      </c>
      <c r="G7061" s="15"/>
      <c r="H7061" s="15">
        <f t="shared" si="243"/>
        <v>20</v>
      </c>
      <c r="I7061" s="198">
        <f t="shared" si="244"/>
        <v>6</v>
      </c>
    </row>
    <row r="7062" spans="1:9" x14ac:dyDescent="0.3">
      <c r="A7062" s="10">
        <v>43629</v>
      </c>
      <c r="B7062" s="11" t="s">
        <v>218</v>
      </c>
      <c r="C7062" s="11" t="s">
        <v>737</v>
      </c>
      <c r="D7062" s="11" t="s">
        <v>662</v>
      </c>
      <c r="E7062" s="11">
        <v>6738002</v>
      </c>
      <c r="F7062" s="15">
        <f>IF(ISBLANK($D7062),"",IF(ISBLANK($E7062),VLOOKUP($D7062,$J:$K,2,FALSE),VLOOKUP($E7062,'Daycare Packages'!$A:$G,7,FALSE)))</f>
        <v>20</v>
      </c>
      <c r="G7062" s="15"/>
      <c r="H7062" s="15">
        <f t="shared" si="243"/>
        <v>20</v>
      </c>
      <c r="I7062" s="198">
        <f t="shared" si="244"/>
        <v>6</v>
      </c>
    </row>
    <row r="7063" spans="1:9" x14ac:dyDescent="0.3">
      <c r="A7063" s="10">
        <v>43629</v>
      </c>
      <c r="B7063" s="11" t="s">
        <v>855</v>
      </c>
      <c r="C7063" s="11" t="s">
        <v>856</v>
      </c>
      <c r="D7063" s="11" t="s">
        <v>662</v>
      </c>
      <c r="F7063" s="15">
        <f>IF(ISBLANK($D7063),"",IF(ISBLANK($E7063),VLOOKUP($D7063,$J:$K,2,FALSE),VLOOKUP($E7063,'Daycare Packages'!$A:$G,7,FALSE)))</f>
        <v>30</v>
      </c>
      <c r="G7063" s="15"/>
      <c r="H7063" s="15">
        <f t="shared" si="243"/>
        <v>30</v>
      </c>
      <c r="I7063" s="198">
        <f t="shared" si="244"/>
        <v>6</v>
      </c>
    </row>
    <row r="7064" spans="1:9" x14ac:dyDescent="0.3">
      <c r="A7064" s="10">
        <v>43629</v>
      </c>
      <c r="B7064" s="11" t="s">
        <v>119</v>
      </c>
      <c r="C7064" s="11" t="s">
        <v>692</v>
      </c>
      <c r="D7064" s="11" t="s">
        <v>662</v>
      </c>
      <c r="E7064" s="11">
        <v>6734596</v>
      </c>
      <c r="F7064" s="15">
        <f>IF(ISBLANK($D7064),"",IF(ISBLANK($E7064),VLOOKUP($D7064,$J:$K,2,FALSE),VLOOKUP($E7064,'Daycare Packages'!$A:$G,7,FALSE)))</f>
        <v>25</v>
      </c>
      <c r="G7064" s="15"/>
      <c r="H7064" s="15">
        <f t="shared" si="243"/>
        <v>25</v>
      </c>
      <c r="I7064" s="198">
        <f t="shared" si="244"/>
        <v>6</v>
      </c>
    </row>
    <row r="7065" spans="1:9" x14ac:dyDescent="0.3">
      <c r="A7065" s="10">
        <v>43629</v>
      </c>
      <c r="B7065" s="11" t="s">
        <v>175</v>
      </c>
      <c r="C7065" s="11" t="s">
        <v>433</v>
      </c>
      <c r="D7065" s="11" t="s">
        <v>662</v>
      </c>
      <c r="E7065" s="11">
        <v>6716814</v>
      </c>
      <c r="F7065" s="15">
        <f>IF(ISBLANK($D7065),"",IF(ISBLANK($E7065),VLOOKUP($D7065,$J:$K,2,FALSE),VLOOKUP($E7065,'Daycare Packages'!$A:$G,7,FALSE)))</f>
        <v>22</v>
      </c>
      <c r="G7065" s="15"/>
      <c r="H7065" s="15">
        <f t="shared" si="243"/>
        <v>22</v>
      </c>
      <c r="I7065" s="198">
        <f t="shared" si="244"/>
        <v>6</v>
      </c>
    </row>
    <row r="7066" spans="1:9" x14ac:dyDescent="0.3">
      <c r="A7066" s="10">
        <v>43629</v>
      </c>
      <c r="B7066" s="11" t="s">
        <v>208</v>
      </c>
      <c r="C7066" s="11" t="s">
        <v>507</v>
      </c>
      <c r="D7066" s="11" t="s">
        <v>662</v>
      </c>
      <c r="E7066" s="11">
        <v>6733427</v>
      </c>
      <c r="F7066" s="15">
        <f>IF(ISBLANK($D7066),"",IF(ISBLANK($E7066),VLOOKUP($D7066,$J:$K,2,FALSE),VLOOKUP($E7066,'Daycare Packages'!$A:$G,7,FALSE)))</f>
        <v>22</v>
      </c>
      <c r="G7066" s="15"/>
      <c r="H7066" s="15">
        <f t="shared" si="243"/>
        <v>22</v>
      </c>
      <c r="I7066" s="198">
        <f t="shared" si="244"/>
        <v>6</v>
      </c>
    </row>
    <row r="7067" spans="1:9" x14ac:dyDescent="0.3">
      <c r="A7067" s="10">
        <v>43629</v>
      </c>
      <c r="B7067" s="11" t="s">
        <v>845</v>
      </c>
      <c r="C7067" s="11" t="s">
        <v>846</v>
      </c>
      <c r="D7067" s="11" t="s">
        <v>662</v>
      </c>
      <c r="F7067" s="15">
        <f>IF(ISBLANK($D7067),"",IF(ISBLANK($E7067),VLOOKUP($D7067,$J:$K,2,FALSE),VLOOKUP($E7067,'Daycare Packages'!$A:$G,7,FALSE)))</f>
        <v>30</v>
      </c>
      <c r="G7067" s="15"/>
      <c r="H7067" s="15">
        <f t="shared" si="243"/>
        <v>30</v>
      </c>
      <c r="I7067" s="198">
        <f t="shared" si="244"/>
        <v>6</v>
      </c>
    </row>
    <row r="7068" spans="1:9" x14ac:dyDescent="0.3">
      <c r="A7068" s="10">
        <v>43629</v>
      </c>
      <c r="B7068" s="11" t="s">
        <v>677</v>
      </c>
      <c r="C7068" s="11" t="s">
        <v>678</v>
      </c>
      <c r="D7068" s="11" t="s">
        <v>662</v>
      </c>
      <c r="F7068" s="15">
        <f>IF(ISBLANK($D7068),"",IF(ISBLANK($E7068),VLOOKUP($D7068,$J:$K,2,FALSE),VLOOKUP($E7068,'Daycare Packages'!$A:$G,7,FALSE)))</f>
        <v>30</v>
      </c>
      <c r="G7068" s="15"/>
      <c r="H7068" s="15">
        <f t="shared" si="243"/>
        <v>30</v>
      </c>
      <c r="I7068" s="198">
        <f t="shared" si="244"/>
        <v>6</v>
      </c>
    </row>
    <row r="7069" spans="1:9" x14ac:dyDescent="0.3">
      <c r="A7069" s="10">
        <v>43629</v>
      </c>
      <c r="B7069" s="11" t="s">
        <v>1483</v>
      </c>
      <c r="C7069" s="11" t="s">
        <v>1484</v>
      </c>
      <c r="D7069" s="11" t="s">
        <v>662</v>
      </c>
      <c r="E7069" s="11">
        <v>6876268</v>
      </c>
      <c r="F7069" s="15">
        <f>IF(ISBLANK($D7069),"",IF(ISBLANK($E7069),VLOOKUP($D7069,$J:$K,2,FALSE),VLOOKUP($E7069,'Daycare Packages'!$A:$G,7,FALSE)))</f>
        <v>27</v>
      </c>
      <c r="G7069" s="15"/>
      <c r="H7069" s="15">
        <f t="shared" si="243"/>
        <v>27</v>
      </c>
      <c r="I7069" s="198">
        <f t="shared" si="244"/>
        <v>6</v>
      </c>
    </row>
    <row r="7070" spans="1:9" x14ac:dyDescent="0.3">
      <c r="A7070" s="10">
        <v>43629</v>
      </c>
      <c r="B7070" s="11" t="s">
        <v>167</v>
      </c>
      <c r="C7070" s="11" t="s">
        <v>467</v>
      </c>
      <c r="D7070" s="11" t="s">
        <v>662</v>
      </c>
      <c r="E7070" s="11">
        <v>6861944</v>
      </c>
      <c r="F7070" s="15">
        <f>IF(ISBLANK($D7070),"",IF(ISBLANK($E7070),VLOOKUP($D7070,$J:$K,2,FALSE),VLOOKUP($E7070,'Daycare Packages'!$A:$G,7,FALSE)))</f>
        <v>27</v>
      </c>
      <c r="G7070" s="15"/>
      <c r="H7070" s="15">
        <f t="shared" si="243"/>
        <v>27</v>
      </c>
      <c r="I7070" s="198">
        <f t="shared" si="244"/>
        <v>6</v>
      </c>
    </row>
    <row r="7071" spans="1:9" x14ac:dyDescent="0.3">
      <c r="A7071" s="10">
        <v>43629</v>
      </c>
      <c r="B7071" s="11" t="s">
        <v>167</v>
      </c>
      <c r="C7071" s="11" t="s">
        <v>726</v>
      </c>
      <c r="D7071" s="11" t="s">
        <v>662</v>
      </c>
      <c r="E7071" s="11">
        <v>6861944</v>
      </c>
      <c r="F7071" s="15">
        <f>IF(ISBLANK($D7071),"",IF(ISBLANK($E7071),VLOOKUP($D7071,$J:$K,2,FALSE),VLOOKUP($E7071,'Daycare Packages'!$A:$G,7,FALSE)))</f>
        <v>27</v>
      </c>
      <c r="G7071" s="15"/>
      <c r="H7071" s="15">
        <f t="shared" si="243"/>
        <v>27</v>
      </c>
      <c r="I7071" s="198">
        <f t="shared" si="244"/>
        <v>6</v>
      </c>
    </row>
    <row r="7072" spans="1:9" x14ac:dyDescent="0.3">
      <c r="A7072" s="10">
        <v>43629</v>
      </c>
      <c r="B7072" s="11" t="s">
        <v>117</v>
      </c>
      <c r="C7072" s="11" t="s">
        <v>1069</v>
      </c>
      <c r="D7072" s="11" t="s">
        <v>662</v>
      </c>
      <c r="E7072" s="11">
        <v>6601983</v>
      </c>
      <c r="F7072" s="15">
        <f>IF(ISBLANK($D7072),"",IF(ISBLANK($E7072),VLOOKUP($D7072,$J:$K,2,FALSE),VLOOKUP($E7072,'Daycare Packages'!$A:$G,7,FALSE)))</f>
        <v>24</v>
      </c>
      <c r="G7072" s="15"/>
      <c r="H7072" s="15">
        <f t="shared" si="243"/>
        <v>24</v>
      </c>
      <c r="I7072" s="198">
        <f t="shared" si="244"/>
        <v>6</v>
      </c>
    </row>
    <row r="7073" spans="1:9" x14ac:dyDescent="0.3">
      <c r="A7073" s="10">
        <v>43629</v>
      </c>
      <c r="B7073" s="11" t="s">
        <v>136</v>
      </c>
      <c r="C7073" s="11" t="s">
        <v>650</v>
      </c>
      <c r="D7073" s="11" t="s">
        <v>662</v>
      </c>
      <c r="E7073" s="11">
        <v>6842833</v>
      </c>
      <c r="F7073" s="15">
        <f>IF(ISBLANK($D7073),"",IF(ISBLANK($E7073),VLOOKUP($D7073,$J:$K,2,FALSE),VLOOKUP($E7073,'Daycare Packages'!$A:$G,7,FALSE)))</f>
        <v>26</v>
      </c>
      <c r="G7073" s="15"/>
      <c r="H7073" s="15">
        <f t="shared" si="243"/>
        <v>26</v>
      </c>
      <c r="I7073" s="198">
        <f t="shared" si="244"/>
        <v>6</v>
      </c>
    </row>
    <row r="7074" spans="1:9" x14ac:dyDescent="0.3">
      <c r="A7074" s="10">
        <v>43629</v>
      </c>
      <c r="B7074" s="11" t="s">
        <v>212</v>
      </c>
      <c r="C7074" s="11" t="s">
        <v>707</v>
      </c>
      <c r="D7074" s="11" t="s">
        <v>662</v>
      </c>
      <c r="F7074" s="15">
        <f>IF(ISBLANK($D7074),"",IF(ISBLANK($E7074),VLOOKUP($D7074,$J:$K,2,FALSE),VLOOKUP($E7074,'Daycare Packages'!$A:$G,7,FALSE)))</f>
        <v>30</v>
      </c>
      <c r="G7074" s="15"/>
      <c r="H7074" s="15">
        <f t="shared" si="243"/>
        <v>30</v>
      </c>
      <c r="I7074" s="198">
        <f t="shared" si="244"/>
        <v>6</v>
      </c>
    </row>
    <row r="7075" spans="1:9" x14ac:dyDescent="0.3">
      <c r="A7075" s="10">
        <v>43629</v>
      </c>
      <c r="B7075" s="11" t="s">
        <v>843</v>
      </c>
      <c r="C7075" s="11" t="s">
        <v>844</v>
      </c>
      <c r="D7075" s="11" t="s">
        <v>662</v>
      </c>
      <c r="E7075" s="11">
        <v>6846368</v>
      </c>
      <c r="F7075" s="15">
        <f>IF(ISBLANK($D7075),"",IF(ISBLANK($E7075),VLOOKUP($D7075,$J:$K,2,FALSE),VLOOKUP($E7075,'Daycare Packages'!$A:$G,7,FALSE)))</f>
        <v>23</v>
      </c>
      <c r="G7075" s="15"/>
      <c r="H7075" s="15">
        <f t="shared" si="243"/>
        <v>23</v>
      </c>
      <c r="I7075" s="198">
        <f t="shared" si="244"/>
        <v>6</v>
      </c>
    </row>
    <row r="7076" spans="1:9" x14ac:dyDescent="0.3">
      <c r="A7076" s="10">
        <v>43629</v>
      </c>
      <c r="B7076" s="11" t="s">
        <v>183</v>
      </c>
      <c r="C7076" s="11" t="s">
        <v>520</v>
      </c>
      <c r="D7076" s="11" t="s">
        <v>662</v>
      </c>
      <c r="E7076" s="11">
        <v>6843157</v>
      </c>
      <c r="F7076" s="15">
        <f>IF(ISBLANK($D7076),"",IF(ISBLANK($E7076),VLOOKUP($D7076,$J:$K,2,FALSE),VLOOKUP($E7076,'Daycare Packages'!$A:$G,7,FALSE)))</f>
        <v>27</v>
      </c>
      <c r="G7076" s="15"/>
      <c r="H7076" s="15">
        <f t="shared" si="243"/>
        <v>27</v>
      </c>
      <c r="I7076" s="198">
        <f t="shared" si="244"/>
        <v>6</v>
      </c>
    </row>
    <row r="7077" spans="1:9" x14ac:dyDescent="0.3">
      <c r="A7077" s="10">
        <v>43629</v>
      </c>
      <c r="B7077" s="11" t="s">
        <v>1366</v>
      </c>
      <c r="C7077" s="11" t="s">
        <v>520</v>
      </c>
      <c r="D7077" s="11" t="s">
        <v>662</v>
      </c>
      <c r="E7077" s="11">
        <v>6873468</v>
      </c>
      <c r="F7077" s="15">
        <f>IF(ISBLANK($D7077),"",IF(ISBLANK($E7077),VLOOKUP($D7077,$J:$K,2,FALSE),VLOOKUP($E7077,'Daycare Packages'!$A:$G,7,FALSE)))</f>
        <v>20.7</v>
      </c>
      <c r="G7077" s="15"/>
      <c r="H7077" s="15">
        <f t="shared" si="243"/>
        <v>20.7</v>
      </c>
      <c r="I7077" s="198">
        <f t="shared" si="244"/>
        <v>6</v>
      </c>
    </row>
    <row r="7078" spans="1:9" x14ac:dyDescent="0.3">
      <c r="A7078" s="10">
        <v>43629</v>
      </c>
      <c r="B7078" s="11" t="s">
        <v>1366</v>
      </c>
      <c r="C7078" s="11" t="s">
        <v>587</v>
      </c>
      <c r="D7078" s="11" t="s">
        <v>662</v>
      </c>
      <c r="E7078" s="11">
        <v>6873468</v>
      </c>
      <c r="F7078" s="15">
        <f>IF(ISBLANK($D7078),"",IF(ISBLANK($E7078),VLOOKUP($D7078,$J:$K,2,FALSE),VLOOKUP($E7078,'Daycare Packages'!$A:$G,7,FALSE)))</f>
        <v>20.7</v>
      </c>
      <c r="G7078" s="15"/>
      <c r="H7078" s="15">
        <f t="shared" si="243"/>
        <v>20.7</v>
      </c>
      <c r="I7078" s="198">
        <f t="shared" si="244"/>
        <v>6</v>
      </c>
    </row>
    <row r="7079" spans="1:9" x14ac:dyDescent="0.3">
      <c r="A7079" s="10">
        <v>43629</v>
      </c>
      <c r="B7079" s="11" t="s">
        <v>140</v>
      </c>
      <c r="C7079" s="11" t="s">
        <v>475</v>
      </c>
      <c r="D7079" s="11" t="s">
        <v>662</v>
      </c>
      <c r="E7079" s="11">
        <v>6849607</v>
      </c>
      <c r="F7079" s="15">
        <f>IF(ISBLANK($D7079),"",IF(ISBLANK($E7079),VLOOKUP($D7079,$J:$K,2,FALSE),VLOOKUP($E7079,'Daycare Packages'!$A:$G,7,FALSE)))</f>
        <v>26</v>
      </c>
      <c r="G7079" s="15"/>
      <c r="H7079" s="15">
        <f t="shared" si="243"/>
        <v>26</v>
      </c>
      <c r="I7079" s="198">
        <f t="shared" si="244"/>
        <v>6</v>
      </c>
    </row>
    <row r="7080" spans="1:9" x14ac:dyDescent="0.3">
      <c r="A7080" s="10">
        <v>43629</v>
      </c>
      <c r="B7080" s="11" t="s">
        <v>160</v>
      </c>
      <c r="C7080" s="11" t="s">
        <v>794</v>
      </c>
      <c r="D7080" s="11" t="s">
        <v>662</v>
      </c>
      <c r="E7080" s="11">
        <v>6850317</v>
      </c>
      <c r="F7080" s="15">
        <f>IF(ISBLANK($D7080),"",IF(ISBLANK($E7080),VLOOKUP($D7080,$J:$K,2,FALSE),VLOOKUP($E7080,'Daycare Packages'!$A:$G,7,FALSE)))</f>
        <v>25</v>
      </c>
      <c r="G7080" s="15"/>
      <c r="H7080" s="15">
        <f t="shared" si="243"/>
        <v>25</v>
      </c>
      <c r="I7080" s="198">
        <f t="shared" si="244"/>
        <v>6</v>
      </c>
    </row>
    <row r="7081" spans="1:9" x14ac:dyDescent="0.3">
      <c r="A7081" s="10">
        <v>43629</v>
      </c>
      <c r="B7081" s="11" t="s">
        <v>768</v>
      </c>
      <c r="C7081" s="11" t="s">
        <v>548</v>
      </c>
      <c r="D7081" s="11" t="s">
        <v>662</v>
      </c>
      <c r="F7081" s="15">
        <f>IF(ISBLANK($D7081),"",IF(ISBLANK($E7081),VLOOKUP($D7081,$J:$K,2,FALSE),VLOOKUP($E7081,'Daycare Packages'!$A:$G,7,FALSE)))</f>
        <v>30</v>
      </c>
      <c r="G7081" s="15"/>
      <c r="H7081" s="15">
        <f t="shared" si="243"/>
        <v>30</v>
      </c>
      <c r="I7081" s="198">
        <f t="shared" si="244"/>
        <v>6</v>
      </c>
    </row>
    <row r="7082" spans="1:9" x14ac:dyDescent="0.3">
      <c r="A7082" s="10">
        <v>43629</v>
      </c>
      <c r="B7082" s="11" t="s">
        <v>137</v>
      </c>
      <c r="C7082" s="11" t="s">
        <v>693</v>
      </c>
      <c r="D7082" s="11" t="s">
        <v>662</v>
      </c>
      <c r="E7082" s="11">
        <v>6867321</v>
      </c>
      <c r="F7082" s="15">
        <f>IF(ISBLANK($D7082),"",IF(ISBLANK($E7082),VLOOKUP($D7082,$J:$K,2,FALSE),VLOOKUP($E7082,'Daycare Packages'!$A:$G,7,FALSE)))</f>
        <v>23</v>
      </c>
      <c r="G7082" s="15"/>
      <c r="H7082" s="15">
        <f t="shared" si="243"/>
        <v>23</v>
      </c>
      <c r="I7082" s="198">
        <f t="shared" si="244"/>
        <v>6</v>
      </c>
    </row>
    <row r="7083" spans="1:9" x14ac:dyDescent="0.3">
      <c r="A7083" s="10">
        <v>43629</v>
      </c>
      <c r="B7083" s="11" t="s">
        <v>188</v>
      </c>
      <c r="C7083" s="11" t="s">
        <v>911</v>
      </c>
      <c r="D7083" s="11" t="s">
        <v>662</v>
      </c>
      <c r="E7083" s="11">
        <v>6725232</v>
      </c>
      <c r="F7083" s="15">
        <f>IF(ISBLANK($D7083),"",IF(ISBLANK($E7083),VLOOKUP($D7083,$J:$K,2,FALSE),VLOOKUP($E7083,'Daycare Packages'!$A:$G,7,FALSE)))</f>
        <v>25</v>
      </c>
      <c r="G7083" s="15"/>
      <c r="H7083" s="15">
        <f t="shared" si="243"/>
        <v>25</v>
      </c>
      <c r="I7083" s="198">
        <f t="shared" si="244"/>
        <v>6</v>
      </c>
    </row>
    <row r="7084" spans="1:9" x14ac:dyDescent="0.3">
      <c r="A7084" s="10">
        <v>43629</v>
      </c>
      <c r="B7084" s="11" t="s">
        <v>186</v>
      </c>
      <c r="C7084" s="11" t="s">
        <v>561</v>
      </c>
      <c r="D7084" s="11" t="s">
        <v>662</v>
      </c>
      <c r="E7084" s="11">
        <v>6723146</v>
      </c>
      <c r="F7084" s="15">
        <f>IF(ISBLANK($D7084),"",IF(ISBLANK($E7084),VLOOKUP($D7084,$J:$K,2,FALSE),VLOOKUP($E7084,'Daycare Packages'!$A:$G,7,FALSE)))</f>
        <v>22</v>
      </c>
      <c r="G7084" s="15"/>
      <c r="H7084" s="15">
        <f t="shared" si="243"/>
        <v>22</v>
      </c>
      <c r="I7084" s="198">
        <f t="shared" si="244"/>
        <v>6</v>
      </c>
    </row>
    <row r="7085" spans="1:9" x14ac:dyDescent="0.3">
      <c r="A7085" s="10">
        <v>43629</v>
      </c>
      <c r="B7085" s="11" t="s">
        <v>148</v>
      </c>
      <c r="C7085" s="11" t="s">
        <v>547</v>
      </c>
      <c r="D7085" s="11" t="s">
        <v>662</v>
      </c>
      <c r="E7085" s="11">
        <v>6762300</v>
      </c>
      <c r="F7085" s="15">
        <f>IF(ISBLANK($D7085),"",IF(ISBLANK($E7085),VLOOKUP($D7085,$J:$K,2,FALSE),VLOOKUP($E7085,'Daycare Packages'!$A:$G,7,FALSE)))</f>
        <v>23</v>
      </c>
      <c r="G7085" s="15"/>
      <c r="H7085" s="15">
        <f t="shared" si="243"/>
        <v>23</v>
      </c>
      <c r="I7085" s="198">
        <f t="shared" si="244"/>
        <v>6</v>
      </c>
    </row>
    <row r="7086" spans="1:9" x14ac:dyDescent="0.3">
      <c r="A7086" s="10">
        <v>43629</v>
      </c>
      <c r="B7086" s="11" t="s">
        <v>713</v>
      </c>
      <c r="C7086" s="11" t="s">
        <v>714</v>
      </c>
      <c r="D7086" s="11" t="s">
        <v>662</v>
      </c>
      <c r="F7086" s="15">
        <f>IF(ISBLANK($D7086),"",IF(ISBLANK($E7086),VLOOKUP($D7086,$J:$K,2,FALSE),VLOOKUP($E7086,'Daycare Packages'!$A:$G,7,FALSE)))</f>
        <v>30</v>
      </c>
      <c r="G7086" s="15"/>
      <c r="H7086" s="15">
        <f t="shared" si="243"/>
        <v>30</v>
      </c>
      <c r="I7086" s="198">
        <f t="shared" si="244"/>
        <v>6</v>
      </c>
    </row>
    <row r="7087" spans="1:9" x14ac:dyDescent="0.3">
      <c r="A7087" s="10">
        <v>43629</v>
      </c>
      <c r="B7087" s="11" t="s">
        <v>511</v>
      </c>
      <c r="C7087" s="11" t="s">
        <v>512</v>
      </c>
      <c r="D7087" s="11" t="s">
        <v>662</v>
      </c>
      <c r="F7087" s="15">
        <f>IF(ISBLANK($D7087),"",IF(ISBLANK($E7087),VLOOKUP($D7087,$J:$K,2,FALSE),VLOOKUP($E7087,'Daycare Packages'!$A:$G,7,FALSE)))</f>
        <v>30</v>
      </c>
      <c r="G7087" s="15"/>
      <c r="H7087" s="15">
        <f t="shared" si="243"/>
        <v>30</v>
      </c>
      <c r="I7087" s="198">
        <f t="shared" si="244"/>
        <v>6</v>
      </c>
    </row>
    <row r="7088" spans="1:9" x14ac:dyDescent="0.3">
      <c r="A7088" s="10">
        <v>43629</v>
      </c>
      <c r="B7088" s="11" t="s">
        <v>1317</v>
      </c>
      <c r="C7088" s="11" t="s">
        <v>633</v>
      </c>
      <c r="D7088" s="11" t="s">
        <v>662</v>
      </c>
      <c r="E7088" s="11">
        <v>6837059</v>
      </c>
      <c r="F7088" s="15">
        <f>IF(ISBLANK($D7088),"",IF(ISBLANK($E7088),VLOOKUP($D7088,$J:$K,2,FALSE),VLOOKUP($E7088,'Daycare Packages'!$A:$G,7,FALSE)))</f>
        <v>25</v>
      </c>
      <c r="G7088" s="15"/>
      <c r="H7088" s="15">
        <f t="shared" si="243"/>
        <v>25</v>
      </c>
      <c r="I7088" s="198">
        <f t="shared" si="244"/>
        <v>6</v>
      </c>
    </row>
    <row r="7089" spans="1:9" x14ac:dyDescent="0.3">
      <c r="A7089" s="10">
        <v>43629</v>
      </c>
      <c r="B7089" s="11" t="s">
        <v>1663</v>
      </c>
      <c r="C7089" s="11" t="s">
        <v>673</v>
      </c>
      <c r="D7089" s="11" t="s">
        <v>662</v>
      </c>
      <c r="E7089" s="11">
        <v>6883385</v>
      </c>
      <c r="F7089" s="15">
        <f>IF(ISBLANK($D7089),"",IF(ISBLANK($E7089),VLOOKUP($D7089,$J:$K,2,FALSE),VLOOKUP($E7089,'Daycare Packages'!$A:$G,7,FALSE)))</f>
        <v>25</v>
      </c>
      <c r="G7089" s="15"/>
      <c r="H7089" s="15">
        <f t="shared" si="243"/>
        <v>25</v>
      </c>
      <c r="I7089" s="198">
        <f t="shared" si="244"/>
        <v>6</v>
      </c>
    </row>
    <row r="7090" spans="1:9" x14ac:dyDescent="0.3">
      <c r="A7090" s="10">
        <v>43629</v>
      </c>
      <c r="B7090" s="11" t="s">
        <v>82</v>
      </c>
      <c r="C7090" s="11" t="s">
        <v>696</v>
      </c>
      <c r="D7090" s="11" t="s">
        <v>662</v>
      </c>
      <c r="E7090" s="11">
        <v>6717674</v>
      </c>
      <c r="F7090" s="15">
        <f>IF(ISBLANK($D7090),"",IF(ISBLANK($E7090),VLOOKUP($D7090,$J:$K,2,FALSE),VLOOKUP($E7090,'Daycare Packages'!$A:$G,7,FALSE)))</f>
        <v>22</v>
      </c>
      <c r="G7090" s="15"/>
      <c r="H7090" s="15">
        <f t="shared" ref="H7090:H7153" si="245">IF(ISBLANK(D7090),"",SUM(F7090:G7090))</f>
        <v>22</v>
      </c>
      <c r="I7090" s="198">
        <f t="shared" si="244"/>
        <v>6</v>
      </c>
    </row>
    <row r="7091" spans="1:9" x14ac:dyDescent="0.3">
      <c r="A7091" s="10">
        <v>43629</v>
      </c>
      <c r="B7091" s="11" t="s">
        <v>82</v>
      </c>
      <c r="C7091" s="11" t="s">
        <v>695</v>
      </c>
      <c r="D7091" s="11" t="s">
        <v>662</v>
      </c>
      <c r="E7091" s="11">
        <v>6717674</v>
      </c>
      <c r="F7091" s="15">
        <f>IF(ISBLANK($D7091),"",IF(ISBLANK($E7091),VLOOKUP($D7091,$J:$K,2,FALSE),VLOOKUP($E7091,'Daycare Packages'!$A:$G,7,FALSE)))</f>
        <v>22</v>
      </c>
      <c r="G7091" s="15"/>
      <c r="H7091" s="15">
        <f t="shared" si="245"/>
        <v>22</v>
      </c>
      <c r="I7091" s="198">
        <f t="shared" si="244"/>
        <v>6</v>
      </c>
    </row>
    <row r="7092" spans="1:9" x14ac:dyDescent="0.3">
      <c r="A7092" s="10">
        <v>43629</v>
      </c>
      <c r="B7092" s="11" t="s">
        <v>145</v>
      </c>
      <c r="C7092" s="11" t="s">
        <v>811</v>
      </c>
      <c r="D7092" s="11" t="s">
        <v>662</v>
      </c>
      <c r="E7092" s="11">
        <v>6849358</v>
      </c>
      <c r="F7092" s="15">
        <f>IF(ISBLANK($D7092),"",IF(ISBLANK($E7092),VLOOKUP($D7092,$J:$K,2,FALSE),VLOOKUP($E7092,'Daycare Packages'!$A:$G,7,FALSE)))</f>
        <v>27</v>
      </c>
      <c r="G7092" s="15"/>
      <c r="H7092" s="15">
        <f t="shared" si="245"/>
        <v>27</v>
      </c>
      <c r="I7092" s="198">
        <f t="shared" si="244"/>
        <v>6</v>
      </c>
    </row>
    <row r="7093" spans="1:9" x14ac:dyDescent="0.3">
      <c r="A7093" s="10">
        <v>43629</v>
      </c>
      <c r="B7093" s="11" t="s">
        <v>152</v>
      </c>
      <c r="C7093" s="11" t="s">
        <v>679</v>
      </c>
      <c r="D7093" s="11" t="s">
        <v>662</v>
      </c>
      <c r="E7093" s="11">
        <v>6804823</v>
      </c>
      <c r="F7093" s="15">
        <f>IF(ISBLANK($D7093),"",IF(ISBLANK($E7093),VLOOKUP($D7093,$J:$K,2,FALSE),VLOOKUP($E7093,'Daycare Packages'!$A:$G,7,FALSE)))</f>
        <v>23</v>
      </c>
      <c r="G7093" s="15"/>
      <c r="H7093" s="15">
        <f t="shared" si="245"/>
        <v>23</v>
      </c>
      <c r="I7093" s="198">
        <f t="shared" si="244"/>
        <v>6</v>
      </c>
    </row>
    <row r="7094" spans="1:9" x14ac:dyDescent="0.3">
      <c r="A7094" s="10">
        <v>43629</v>
      </c>
      <c r="B7094" s="11" t="s">
        <v>663</v>
      </c>
      <c r="C7094" s="11" t="s">
        <v>665</v>
      </c>
      <c r="D7094" s="11" t="s">
        <v>662</v>
      </c>
      <c r="F7094" s="15">
        <f>IF(ISBLANK($D7094),"",IF(ISBLANK($E7094),VLOOKUP($D7094,$J:$K,2,FALSE),VLOOKUP($E7094,'Daycare Packages'!$A:$G,7,FALSE)))</f>
        <v>30</v>
      </c>
      <c r="G7094" s="15"/>
      <c r="H7094" s="15">
        <f t="shared" si="245"/>
        <v>30</v>
      </c>
      <c r="I7094" s="198">
        <f t="shared" si="244"/>
        <v>6</v>
      </c>
    </row>
    <row r="7095" spans="1:9" x14ac:dyDescent="0.3">
      <c r="A7095" s="10">
        <v>43629</v>
      </c>
      <c r="B7095" s="11" t="s">
        <v>663</v>
      </c>
      <c r="C7095" s="11" t="s">
        <v>664</v>
      </c>
      <c r="D7095" s="11" t="s">
        <v>662</v>
      </c>
      <c r="F7095" s="15">
        <f>IF(ISBLANK($D7095),"",IF(ISBLANK($E7095),VLOOKUP($D7095,$J:$K,2,FALSE),VLOOKUP($E7095,'Daycare Packages'!$A:$G,7,FALSE)))</f>
        <v>30</v>
      </c>
      <c r="G7095" s="15"/>
      <c r="H7095" s="15">
        <f t="shared" si="245"/>
        <v>30</v>
      </c>
      <c r="I7095" s="198">
        <f t="shared" si="244"/>
        <v>6</v>
      </c>
    </row>
    <row r="7096" spans="1:9" x14ac:dyDescent="0.3">
      <c r="A7096" s="10">
        <v>43629</v>
      </c>
      <c r="B7096" s="11" t="s">
        <v>174</v>
      </c>
      <c r="C7096" s="11" t="s">
        <v>432</v>
      </c>
      <c r="D7096" s="11" t="s">
        <v>659</v>
      </c>
      <c r="F7096" s="15">
        <f>IF(ISBLANK($D7096),"",IF(ISBLANK($E7096),VLOOKUP($D7096,$J:$K,2,FALSE),VLOOKUP($E7096,'Daycare Packages'!$A:$G,7,FALSE)))</f>
        <v>20</v>
      </c>
      <c r="G7096" s="15"/>
      <c r="H7096" s="15">
        <f t="shared" si="245"/>
        <v>20</v>
      </c>
      <c r="I7096" s="198">
        <f t="shared" si="244"/>
        <v>6</v>
      </c>
    </row>
    <row r="7097" spans="1:9" x14ac:dyDescent="0.3">
      <c r="A7097" s="55">
        <v>43629</v>
      </c>
      <c r="B7097" s="56" t="s">
        <v>220</v>
      </c>
      <c r="C7097" s="56" t="s">
        <v>548</v>
      </c>
      <c r="D7097" s="56" t="s">
        <v>662</v>
      </c>
      <c r="E7097" s="56">
        <v>6739601</v>
      </c>
      <c r="F7097" s="59">
        <f>IF(ISBLANK($D7097),"",IF(ISBLANK($E7097),VLOOKUP($D7097,$J:$K,2,FALSE),VLOOKUP($E7097,'Daycare Packages'!$A:$G,7,FALSE)))</f>
        <v>26</v>
      </c>
      <c r="G7097" s="59"/>
      <c r="H7097" s="59">
        <f t="shared" si="245"/>
        <v>26</v>
      </c>
      <c r="I7097" s="198">
        <f t="shared" si="244"/>
        <v>6</v>
      </c>
    </row>
    <row r="7098" spans="1:9" x14ac:dyDescent="0.3">
      <c r="A7098" s="10">
        <v>43630</v>
      </c>
      <c r="B7098" s="11" t="s">
        <v>749</v>
      </c>
      <c r="C7098" s="11" t="s">
        <v>750</v>
      </c>
      <c r="D7098" s="11" t="s">
        <v>659</v>
      </c>
      <c r="F7098" s="15">
        <f>IF(ISBLANK($D7098),"",IF(ISBLANK($E7098),VLOOKUP($D7098,$J:$K,2,FALSE),VLOOKUP($E7098,'Daycare Packages'!$A:$G,7,FALSE)))</f>
        <v>20</v>
      </c>
      <c r="G7098" s="15"/>
      <c r="H7098" s="15">
        <f t="shared" si="245"/>
        <v>20</v>
      </c>
      <c r="I7098" s="198">
        <f t="shared" si="244"/>
        <v>6</v>
      </c>
    </row>
    <row r="7099" spans="1:9" x14ac:dyDescent="0.3">
      <c r="A7099" s="10">
        <v>43630</v>
      </c>
      <c r="B7099" s="11" t="s">
        <v>525</v>
      </c>
      <c r="C7099" s="11" t="s">
        <v>526</v>
      </c>
      <c r="D7099" s="11" t="s">
        <v>659</v>
      </c>
      <c r="F7099" s="15">
        <f>IF(ISBLANK($D7099),"",IF(ISBLANK($E7099),VLOOKUP($D7099,$J:$K,2,FALSE),VLOOKUP($E7099,'Daycare Packages'!$A:$G,7,FALSE)))</f>
        <v>20</v>
      </c>
      <c r="G7099" s="15"/>
      <c r="H7099" s="15">
        <f t="shared" si="245"/>
        <v>20</v>
      </c>
      <c r="I7099" s="198">
        <f t="shared" si="244"/>
        <v>6</v>
      </c>
    </row>
    <row r="7100" spans="1:9" x14ac:dyDescent="0.3">
      <c r="A7100" s="10">
        <v>43630</v>
      </c>
      <c r="B7100" s="11" t="s">
        <v>185</v>
      </c>
      <c r="C7100" s="11" t="s">
        <v>670</v>
      </c>
      <c r="D7100" s="11" t="s">
        <v>659</v>
      </c>
      <c r="E7100" s="11">
        <v>6734074</v>
      </c>
      <c r="F7100" s="15">
        <f>IF(ISBLANK($D7100),"",IF(ISBLANK($E7100),VLOOKUP($D7100,$J:$K,2,FALSE),VLOOKUP($E7100,'Daycare Packages'!$A:$G,7,FALSE)))</f>
        <v>17</v>
      </c>
      <c r="G7100" s="15"/>
      <c r="H7100" s="15">
        <f t="shared" si="245"/>
        <v>17</v>
      </c>
      <c r="I7100" s="198">
        <f t="shared" si="244"/>
        <v>6</v>
      </c>
    </row>
    <row r="7101" spans="1:9" x14ac:dyDescent="0.3">
      <c r="A7101" s="10">
        <v>43630</v>
      </c>
      <c r="B7101" s="11" t="s">
        <v>190</v>
      </c>
      <c r="C7101" s="11" t="s">
        <v>718</v>
      </c>
      <c r="D7101" s="11" t="s">
        <v>659</v>
      </c>
      <c r="E7101" s="11">
        <v>6884206</v>
      </c>
      <c r="F7101" s="15">
        <f>IF(ISBLANK($D7101),"",IF(ISBLANK($E7101),VLOOKUP($D7101,$J:$K,2,FALSE),VLOOKUP($E7101,'Daycare Packages'!$A:$G,7,FALSE)))</f>
        <v>17</v>
      </c>
      <c r="G7101" s="15"/>
      <c r="H7101" s="15">
        <f t="shared" si="245"/>
        <v>17</v>
      </c>
      <c r="I7101" s="198">
        <f t="shared" si="244"/>
        <v>6</v>
      </c>
    </row>
    <row r="7102" spans="1:9" x14ac:dyDescent="0.3">
      <c r="A7102" s="10">
        <v>43630</v>
      </c>
      <c r="B7102" s="11" t="s">
        <v>115</v>
      </c>
      <c r="C7102" s="11" t="s">
        <v>764</v>
      </c>
      <c r="D7102" s="11" t="s">
        <v>662</v>
      </c>
      <c r="E7102" s="11">
        <v>6736950</v>
      </c>
      <c r="F7102" s="15">
        <f>IF(ISBLANK($D7102),"",IF(ISBLANK($E7102),VLOOKUP($D7102,$J:$K,2,FALSE),VLOOKUP($E7102,'Daycare Packages'!$A:$G,7,FALSE)))</f>
        <v>22</v>
      </c>
      <c r="G7102" s="15"/>
      <c r="H7102" s="15">
        <f t="shared" si="245"/>
        <v>22</v>
      </c>
      <c r="I7102" s="198">
        <f t="shared" si="244"/>
        <v>6</v>
      </c>
    </row>
    <row r="7103" spans="1:9" x14ac:dyDescent="0.3">
      <c r="A7103" s="10">
        <v>43630</v>
      </c>
      <c r="B7103" s="11" t="s">
        <v>427</v>
      </c>
      <c r="C7103" s="11" t="s">
        <v>1313</v>
      </c>
      <c r="D7103" s="11" t="s">
        <v>659</v>
      </c>
      <c r="E7103" s="11">
        <v>6864701</v>
      </c>
      <c r="F7103" s="15">
        <f>IF(ISBLANK($D7103),"",IF(ISBLANK($E7103),VLOOKUP($D7103,$J:$K,2,FALSE),VLOOKUP($E7103,'Daycare Packages'!$A:$G,7,FALSE)))</f>
        <v>19</v>
      </c>
      <c r="G7103" s="15"/>
      <c r="H7103" s="15">
        <f t="shared" si="245"/>
        <v>19</v>
      </c>
      <c r="I7103" s="198">
        <f t="shared" si="244"/>
        <v>6</v>
      </c>
    </row>
    <row r="7104" spans="1:9" x14ac:dyDescent="0.3">
      <c r="A7104" s="10">
        <v>43630</v>
      </c>
      <c r="B7104" s="11" t="s">
        <v>300</v>
      </c>
      <c r="C7104" s="11" t="s">
        <v>1455</v>
      </c>
      <c r="D7104" s="11" t="s">
        <v>662</v>
      </c>
      <c r="F7104" s="15">
        <f>IF(ISBLANK($D7104),"",IF(ISBLANK($E7104),VLOOKUP($D7104,$J:$K,2,FALSE),VLOOKUP($E7104,'Daycare Packages'!$A:$G,7,FALSE)))</f>
        <v>30</v>
      </c>
      <c r="G7104" s="15"/>
      <c r="H7104" s="15">
        <f t="shared" si="245"/>
        <v>30</v>
      </c>
      <c r="I7104" s="198">
        <f t="shared" si="244"/>
        <v>6</v>
      </c>
    </row>
    <row r="7105" spans="1:9" x14ac:dyDescent="0.3">
      <c r="A7105" s="10">
        <v>43630</v>
      </c>
      <c r="B7105" s="11" t="s">
        <v>300</v>
      </c>
      <c r="C7105" s="11" t="s">
        <v>507</v>
      </c>
      <c r="D7105" s="11" t="s">
        <v>662</v>
      </c>
      <c r="F7105" s="15">
        <f>IF(ISBLANK($D7105),"",IF(ISBLANK($E7105),VLOOKUP($D7105,$J:$K,2,FALSE),VLOOKUP($E7105,'Daycare Packages'!$A:$G,7,FALSE)))</f>
        <v>30</v>
      </c>
      <c r="G7105" s="15"/>
      <c r="H7105" s="15">
        <f t="shared" si="245"/>
        <v>30</v>
      </c>
      <c r="I7105" s="198">
        <f t="shared" si="244"/>
        <v>6</v>
      </c>
    </row>
    <row r="7106" spans="1:9" x14ac:dyDescent="0.3">
      <c r="A7106" s="10">
        <v>43630</v>
      </c>
      <c r="B7106" s="11" t="s">
        <v>300</v>
      </c>
      <c r="C7106" s="11" t="s">
        <v>759</v>
      </c>
      <c r="D7106" s="11" t="s">
        <v>662</v>
      </c>
      <c r="F7106" s="15">
        <f>IF(ISBLANK($D7106),"",IF(ISBLANK($E7106),VLOOKUP($D7106,$J:$K,2,FALSE),VLOOKUP($E7106,'Daycare Packages'!$A:$G,7,FALSE)))</f>
        <v>30</v>
      </c>
      <c r="G7106" s="15"/>
      <c r="H7106" s="15">
        <f t="shared" si="245"/>
        <v>30</v>
      </c>
      <c r="I7106" s="198">
        <f t="shared" si="244"/>
        <v>6</v>
      </c>
    </row>
    <row r="7107" spans="1:9" x14ac:dyDescent="0.3">
      <c r="A7107" s="10">
        <v>43630</v>
      </c>
      <c r="B7107" s="11" t="s">
        <v>1366</v>
      </c>
      <c r="C7107" s="11" t="s">
        <v>520</v>
      </c>
      <c r="D7107" s="11" t="s">
        <v>662</v>
      </c>
      <c r="E7107" s="11">
        <v>6873468</v>
      </c>
      <c r="F7107" s="15">
        <f>IF(ISBLANK($D7107),"",IF(ISBLANK($E7107),VLOOKUP($D7107,$J:$K,2,FALSE),VLOOKUP($E7107,'Daycare Packages'!$A:$G,7,FALSE)))</f>
        <v>20.7</v>
      </c>
      <c r="G7107" s="15"/>
      <c r="H7107" s="15">
        <f t="shared" si="245"/>
        <v>20.7</v>
      </c>
      <c r="I7107" s="198">
        <f t="shared" ref="I7107:I7170" si="246">IF(A7107="",0,MONTH(A7107))</f>
        <v>6</v>
      </c>
    </row>
    <row r="7108" spans="1:9" x14ac:dyDescent="0.3">
      <c r="A7108" s="10">
        <v>43630</v>
      </c>
      <c r="B7108" s="11" t="s">
        <v>1366</v>
      </c>
      <c r="C7108" s="11" t="s">
        <v>587</v>
      </c>
      <c r="D7108" s="11" t="s">
        <v>662</v>
      </c>
      <c r="E7108" s="11">
        <v>6873468</v>
      </c>
      <c r="F7108" s="15">
        <f>IF(ISBLANK($D7108),"",IF(ISBLANK($E7108),VLOOKUP($D7108,$J:$K,2,FALSE),VLOOKUP($E7108,'Daycare Packages'!$A:$G,7,FALSE)))</f>
        <v>20.7</v>
      </c>
      <c r="G7108" s="15"/>
      <c r="H7108" s="15">
        <f t="shared" si="245"/>
        <v>20.7</v>
      </c>
      <c r="I7108" s="198">
        <f t="shared" si="246"/>
        <v>6</v>
      </c>
    </row>
    <row r="7109" spans="1:9" x14ac:dyDescent="0.3">
      <c r="A7109" s="10">
        <v>43630</v>
      </c>
      <c r="B7109" s="11" t="s">
        <v>891</v>
      </c>
      <c r="C7109" s="11" t="s">
        <v>804</v>
      </c>
      <c r="D7109" s="11" t="s">
        <v>662</v>
      </c>
      <c r="F7109" s="15">
        <f>IF(ISBLANK($D7109),"",IF(ISBLANK($E7109),VLOOKUP($D7109,$J:$K,2,FALSE),VLOOKUP($E7109,'Daycare Packages'!$A:$G,7,FALSE)))</f>
        <v>30</v>
      </c>
      <c r="G7109" s="15"/>
      <c r="H7109" s="15">
        <f t="shared" si="245"/>
        <v>30</v>
      </c>
      <c r="I7109" s="198">
        <f t="shared" si="246"/>
        <v>6</v>
      </c>
    </row>
    <row r="7110" spans="1:9" x14ac:dyDescent="0.3">
      <c r="A7110" s="10">
        <v>43630</v>
      </c>
      <c r="B7110" s="11" t="s">
        <v>1663</v>
      </c>
      <c r="C7110" s="11" t="s">
        <v>673</v>
      </c>
      <c r="D7110" s="11" t="s">
        <v>662</v>
      </c>
      <c r="E7110" s="11">
        <v>6883385</v>
      </c>
      <c r="F7110" s="15">
        <f>IF(ISBLANK($D7110),"",IF(ISBLANK($E7110),VLOOKUP($D7110,$J:$K,2,FALSE),VLOOKUP($E7110,'Daycare Packages'!$A:$G,7,FALSE)))</f>
        <v>25</v>
      </c>
      <c r="G7110" s="15"/>
      <c r="H7110" s="15">
        <f t="shared" si="245"/>
        <v>25</v>
      </c>
      <c r="I7110" s="198">
        <f t="shared" si="246"/>
        <v>6</v>
      </c>
    </row>
    <row r="7111" spans="1:9" x14ac:dyDescent="0.3">
      <c r="A7111" s="10">
        <v>43630</v>
      </c>
      <c r="B7111" s="11" t="s">
        <v>1661</v>
      </c>
      <c r="C7111" s="11" t="s">
        <v>1662</v>
      </c>
      <c r="D7111" s="11" t="s">
        <v>662</v>
      </c>
      <c r="E7111" s="11">
        <v>6887774</v>
      </c>
      <c r="F7111" s="15">
        <f>IF(ISBLANK($D7111),"",IF(ISBLANK($E7111),VLOOKUP($D7111,$J:$K,2,FALSE),VLOOKUP($E7111,'Daycare Packages'!$A:$G,7,FALSE)))</f>
        <v>25</v>
      </c>
      <c r="G7111" s="15"/>
      <c r="H7111" s="15">
        <f t="shared" si="245"/>
        <v>25</v>
      </c>
      <c r="I7111" s="198">
        <f t="shared" si="246"/>
        <v>6</v>
      </c>
    </row>
    <row r="7112" spans="1:9" x14ac:dyDescent="0.3">
      <c r="A7112" s="10">
        <v>43630</v>
      </c>
      <c r="B7112" s="11" t="s">
        <v>989</v>
      </c>
      <c r="C7112" s="11" t="s">
        <v>765</v>
      </c>
      <c r="D7112" s="11" t="s">
        <v>662</v>
      </c>
      <c r="F7112" s="15">
        <f>IF(ISBLANK($D7112),"",IF(ISBLANK($E7112),VLOOKUP($D7112,$J:$K,2,FALSE),VLOOKUP($E7112,'Daycare Packages'!$A:$G,7,FALSE)))</f>
        <v>30</v>
      </c>
      <c r="G7112" s="15"/>
      <c r="H7112" s="15">
        <f t="shared" si="245"/>
        <v>30</v>
      </c>
      <c r="I7112" s="198">
        <f t="shared" si="246"/>
        <v>6</v>
      </c>
    </row>
    <row r="7113" spans="1:9" x14ac:dyDescent="0.3">
      <c r="A7113" s="10">
        <v>43630</v>
      </c>
      <c r="B7113" s="11" t="s">
        <v>209</v>
      </c>
      <c r="C7113" s="11" t="s">
        <v>702</v>
      </c>
      <c r="D7113" s="11" t="s">
        <v>662</v>
      </c>
      <c r="E7113" s="11">
        <v>6864748</v>
      </c>
      <c r="F7113" s="15">
        <f>IF(ISBLANK($D7113),"",IF(ISBLANK($E7113),VLOOKUP($D7113,$J:$K,2,FALSE),VLOOKUP($E7113,'Daycare Packages'!$A:$G,7,FALSE)))</f>
        <v>27</v>
      </c>
      <c r="G7113" s="15"/>
      <c r="H7113" s="15">
        <f t="shared" si="245"/>
        <v>27</v>
      </c>
      <c r="I7113" s="198">
        <f t="shared" si="246"/>
        <v>6</v>
      </c>
    </row>
    <row r="7114" spans="1:9" x14ac:dyDescent="0.3">
      <c r="A7114" s="10">
        <v>43630</v>
      </c>
      <c r="B7114" s="11" t="s">
        <v>138</v>
      </c>
      <c r="C7114" s="11" t="s">
        <v>573</v>
      </c>
      <c r="D7114" s="11" t="s">
        <v>659</v>
      </c>
      <c r="F7114" s="15">
        <f>IF(ISBLANK($D7114),"",IF(ISBLANK($E7114),VLOOKUP($D7114,$J:$K,2,FALSE),VLOOKUP($E7114,'Daycare Packages'!$A:$G,7,FALSE)))</f>
        <v>20</v>
      </c>
      <c r="G7114" s="15"/>
      <c r="H7114" s="15">
        <f t="shared" si="245"/>
        <v>20</v>
      </c>
      <c r="I7114" s="198">
        <f t="shared" si="246"/>
        <v>6</v>
      </c>
    </row>
    <row r="7115" spans="1:9" x14ac:dyDescent="0.3">
      <c r="A7115" s="10">
        <v>43630</v>
      </c>
      <c r="B7115" s="11" t="s">
        <v>160</v>
      </c>
      <c r="C7115" s="11" t="s">
        <v>794</v>
      </c>
      <c r="D7115" s="11" t="s">
        <v>662</v>
      </c>
      <c r="E7115" s="11">
        <v>6850317</v>
      </c>
      <c r="F7115" s="15">
        <f>IF(ISBLANK($D7115),"",IF(ISBLANK($E7115),VLOOKUP($D7115,$J:$K,2,FALSE),VLOOKUP($E7115,'Daycare Packages'!$A:$G,7,FALSE)))</f>
        <v>25</v>
      </c>
      <c r="G7115" s="15"/>
      <c r="H7115" s="15">
        <f t="shared" si="245"/>
        <v>25</v>
      </c>
      <c r="I7115" s="198">
        <f t="shared" si="246"/>
        <v>6</v>
      </c>
    </row>
    <row r="7116" spans="1:9" x14ac:dyDescent="0.3">
      <c r="A7116" s="10">
        <v>43630</v>
      </c>
      <c r="B7116" s="11" t="s">
        <v>192</v>
      </c>
      <c r="C7116" s="11" t="s">
        <v>871</v>
      </c>
      <c r="D7116" s="11" t="s">
        <v>662</v>
      </c>
      <c r="E7116" s="11">
        <v>6727428</v>
      </c>
      <c r="F7116" s="15">
        <f>IF(ISBLANK($D7116),"",IF(ISBLANK($E7116),VLOOKUP($D7116,$J:$K,2,FALSE),VLOOKUP($E7116,'Daycare Packages'!$A:$G,7,FALSE)))</f>
        <v>25</v>
      </c>
      <c r="G7116" s="15"/>
      <c r="H7116" s="15">
        <f t="shared" si="245"/>
        <v>25</v>
      </c>
      <c r="I7116" s="198">
        <f t="shared" si="246"/>
        <v>6</v>
      </c>
    </row>
    <row r="7117" spans="1:9" x14ac:dyDescent="0.3">
      <c r="A7117" s="10">
        <v>43630</v>
      </c>
      <c r="B7117" s="11" t="s">
        <v>941</v>
      </c>
      <c r="C7117" s="11" t="s">
        <v>1666</v>
      </c>
      <c r="D7117" s="11" t="s">
        <v>662</v>
      </c>
      <c r="F7117" s="15">
        <f>IF(ISBLANK($D7117),"",IF(ISBLANK($E7117),VLOOKUP($D7117,$J:$K,2,FALSE),VLOOKUP($E7117,'Daycare Packages'!$A:$G,7,FALSE)))</f>
        <v>30</v>
      </c>
      <c r="G7117" s="15"/>
      <c r="H7117" s="15">
        <f t="shared" si="245"/>
        <v>30</v>
      </c>
      <c r="I7117" s="198">
        <f t="shared" si="246"/>
        <v>6</v>
      </c>
    </row>
    <row r="7118" spans="1:9" x14ac:dyDescent="0.3">
      <c r="A7118" s="10">
        <v>43630</v>
      </c>
      <c r="B7118" s="11" t="s">
        <v>205</v>
      </c>
      <c r="C7118" s="11" t="s">
        <v>863</v>
      </c>
      <c r="D7118" s="11" t="s">
        <v>662</v>
      </c>
      <c r="F7118" s="15">
        <f>IF(ISBLANK($D7118),"",IF(ISBLANK($E7118),VLOOKUP($D7118,$J:$K,2,FALSE),VLOOKUP($E7118,'Daycare Packages'!$A:$G,7,FALSE)))</f>
        <v>30</v>
      </c>
      <c r="G7118" s="15"/>
      <c r="H7118" s="15">
        <f t="shared" si="245"/>
        <v>30</v>
      </c>
      <c r="I7118" s="198">
        <f t="shared" si="246"/>
        <v>6</v>
      </c>
    </row>
    <row r="7119" spans="1:9" x14ac:dyDescent="0.3">
      <c r="A7119" s="10">
        <v>43630</v>
      </c>
      <c r="B7119" s="11" t="s">
        <v>117</v>
      </c>
      <c r="C7119" s="11" t="s">
        <v>1069</v>
      </c>
      <c r="D7119" s="11" t="s">
        <v>659</v>
      </c>
      <c r="F7119" s="15">
        <f>IF(ISBLANK($D7119),"",IF(ISBLANK($E7119),VLOOKUP($D7119,$J:$K,2,FALSE),VLOOKUP($E7119,'Daycare Packages'!$A:$G,7,FALSE)))</f>
        <v>20</v>
      </c>
      <c r="G7119" s="15"/>
      <c r="H7119" s="15">
        <f t="shared" si="245"/>
        <v>20</v>
      </c>
      <c r="I7119" s="198">
        <f t="shared" si="246"/>
        <v>6</v>
      </c>
    </row>
    <row r="7120" spans="1:9" x14ac:dyDescent="0.3">
      <c r="A7120" s="10">
        <v>43630</v>
      </c>
      <c r="B7120" s="11" t="s">
        <v>809</v>
      </c>
      <c r="C7120" s="11" t="s">
        <v>810</v>
      </c>
      <c r="D7120" s="11" t="s">
        <v>659</v>
      </c>
      <c r="F7120" s="15">
        <f>IF(ISBLANK($D7120),"",IF(ISBLANK($E7120),VLOOKUP($D7120,$J:$K,2,FALSE),VLOOKUP($E7120,'Daycare Packages'!$A:$G,7,FALSE)))</f>
        <v>20</v>
      </c>
      <c r="G7120" s="15"/>
      <c r="H7120" s="15">
        <f t="shared" si="245"/>
        <v>20</v>
      </c>
      <c r="I7120" s="198">
        <f t="shared" si="246"/>
        <v>6</v>
      </c>
    </row>
    <row r="7121" spans="1:9" x14ac:dyDescent="0.3">
      <c r="A7121" s="10">
        <v>43630</v>
      </c>
      <c r="B7121" s="11" t="s">
        <v>199</v>
      </c>
      <c r="C7121" s="11" t="s">
        <v>711</v>
      </c>
      <c r="D7121" s="11" t="s">
        <v>662</v>
      </c>
      <c r="E7121" s="11">
        <v>6857264</v>
      </c>
      <c r="F7121" s="15">
        <f>IF(ISBLANK($D7121),"",IF(ISBLANK($E7121),VLOOKUP($D7121,$J:$K,2,FALSE),VLOOKUP($E7121,'Daycare Packages'!$A:$G,7,FALSE)))</f>
        <v>26</v>
      </c>
      <c r="G7121" s="15"/>
      <c r="H7121" s="15">
        <f t="shared" si="245"/>
        <v>26</v>
      </c>
      <c r="I7121" s="198">
        <f t="shared" si="246"/>
        <v>6</v>
      </c>
    </row>
    <row r="7122" spans="1:9" x14ac:dyDescent="0.3">
      <c r="A7122" s="10">
        <v>43630</v>
      </c>
      <c r="B7122" s="11" t="s">
        <v>141</v>
      </c>
      <c r="C7122" s="11" t="s">
        <v>673</v>
      </c>
      <c r="D7122" s="11" t="s">
        <v>662</v>
      </c>
      <c r="E7122" s="11">
        <v>6866358</v>
      </c>
      <c r="F7122" s="15">
        <f>IF(ISBLANK($D7122),"",IF(ISBLANK($E7122),VLOOKUP($D7122,$J:$K,2,FALSE),VLOOKUP($E7122,'Daycare Packages'!$A:$G,7,FALSE)))</f>
        <v>26</v>
      </c>
      <c r="G7122" s="15"/>
      <c r="H7122" s="15">
        <f t="shared" si="245"/>
        <v>26</v>
      </c>
      <c r="I7122" s="198">
        <f t="shared" si="246"/>
        <v>6</v>
      </c>
    </row>
    <row r="7123" spans="1:9" x14ac:dyDescent="0.3">
      <c r="A7123" s="10">
        <v>43630</v>
      </c>
      <c r="B7123" s="11" t="s">
        <v>159</v>
      </c>
      <c r="C7123" s="11" t="s">
        <v>456</v>
      </c>
      <c r="D7123" s="11" t="s">
        <v>662</v>
      </c>
      <c r="E7123" s="11">
        <v>6886756</v>
      </c>
      <c r="F7123" s="15">
        <f>IF(ISBLANK($D7123),"",IF(ISBLANK($E7123),VLOOKUP($D7123,$J:$K,2,FALSE),VLOOKUP($E7123,'Daycare Packages'!$A:$G,7,FALSE)))</f>
        <v>27</v>
      </c>
      <c r="G7123" s="15"/>
      <c r="H7123" s="15">
        <f t="shared" si="245"/>
        <v>27</v>
      </c>
      <c r="I7123" s="198">
        <f t="shared" si="246"/>
        <v>6</v>
      </c>
    </row>
    <row r="7124" spans="1:9" x14ac:dyDescent="0.3">
      <c r="A7124" s="10">
        <v>43630</v>
      </c>
      <c r="B7124" s="11" t="s">
        <v>730</v>
      </c>
      <c r="C7124" s="11" t="s">
        <v>731</v>
      </c>
      <c r="D7124" s="11" t="s">
        <v>662</v>
      </c>
      <c r="F7124" s="15">
        <f>IF(ISBLANK($D7124),"",IF(ISBLANK($E7124),VLOOKUP($D7124,$J:$K,2,FALSE),VLOOKUP($E7124,'Daycare Packages'!$A:$G,7,FALSE)))</f>
        <v>30</v>
      </c>
      <c r="G7124" s="15"/>
      <c r="H7124" s="15">
        <f t="shared" si="245"/>
        <v>30</v>
      </c>
      <c r="I7124" s="198">
        <f t="shared" si="246"/>
        <v>6</v>
      </c>
    </row>
    <row r="7125" spans="1:9" x14ac:dyDescent="0.3">
      <c r="A7125" s="10">
        <v>43630</v>
      </c>
      <c r="B7125" s="11" t="s">
        <v>193</v>
      </c>
      <c r="C7125" s="11" t="s">
        <v>1667</v>
      </c>
      <c r="D7125" s="11" t="s">
        <v>662</v>
      </c>
      <c r="E7125" s="11">
        <v>6865171</v>
      </c>
      <c r="F7125" s="15">
        <f>IF(ISBLANK($D7125),"",IF(ISBLANK($E7125),VLOOKUP($D7125,$J:$K,2,FALSE),VLOOKUP($E7125,'Daycare Packages'!$A:$G,7,FALSE)))</f>
        <v>27</v>
      </c>
      <c r="G7125" s="15"/>
      <c r="H7125" s="15">
        <f t="shared" si="245"/>
        <v>27</v>
      </c>
      <c r="I7125" s="198">
        <f t="shared" si="246"/>
        <v>6</v>
      </c>
    </row>
    <row r="7126" spans="1:9" x14ac:dyDescent="0.3">
      <c r="A7126" s="10">
        <v>43630</v>
      </c>
      <c r="B7126" s="11" t="s">
        <v>66</v>
      </c>
      <c r="C7126" s="11" t="s">
        <v>866</v>
      </c>
      <c r="D7126" s="11" t="s">
        <v>662</v>
      </c>
      <c r="E7126" s="11">
        <v>540558</v>
      </c>
      <c r="F7126" s="15">
        <f>IF(ISBLANK($D7126),"",IF(ISBLANK($E7126),VLOOKUP($D7126,$J:$K,2,FALSE),VLOOKUP($E7126,'Daycare Packages'!$A:$G,7,FALSE)))</f>
        <v>20</v>
      </c>
      <c r="G7126" s="15"/>
      <c r="H7126" s="15">
        <f t="shared" si="245"/>
        <v>20</v>
      </c>
      <c r="I7126" s="198">
        <f t="shared" si="246"/>
        <v>6</v>
      </c>
    </row>
    <row r="7127" spans="1:9" x14ac:dyDescent="0.3">
      <c r="A7127" s="10">
        <v>43630</v>
      </c>
      <c r="B7127" s="11" t="s">
        <v>122</v>
      </c>
      <c r="C7127" s="11" t="s">
        <v>740</v>
      </c>
      <c r="D7127" s="11" t="s">
        <v>662</v>
      </c>
      <c r="E7127" s="11">
        <v>6734317</v>
      </c>
      <c r="F7127" s="15">
        <f>IF(ISBLANK($D7127),"",IF(ISBLANK($E7127),VLOOKUP($D7127,$J:$K,2,FALSE),VLOOKUP($E7127,'Daycare Packages'!$A:$G,7,FALSE)))</f>
        <v>22</v>
      </c>
      <c r="G7127" s="15"/>
      <c r="H7127" s="15">
        <f t="shared" si="245"/>
        <v>22</v>
      </c>
      <c r="I7127" s="198">
        <f t="shared" si="246"/>
        <v>6</v>
      </c>
    </row>
    <row r="7128" spans="1:9" x14ac:dyDescent="0.3">
      <c r="A7128" s="10">
        <v>43630</v>
      </c>
      <c r="B7128" s="11" t="s">
        <v>663</v>
      </c>
      <c r="C7128" s="11" t="s">
        <v>665</v>
      </c>
      <c r="D7128" s="11" t="s">
        <v>662</v>
      </c>
      <c r="F7128" s="15">
        <f>IF(ISBLANK($D7128),"",IF(ISBLANK($E7128),VLOOKUP($D7128,$J:$K,2,FALSE),VLOOKUP($E7128,'Daycare Packages'!$A:$G,7,FALSE)))</f>
        <v>30</v>
      </c>
      <c r="G7128" s="15"/>
      <c r="H7128" s="15">
        <f t="shared" si="245"/>
        <v>30</v>
      </c>
      <c r="I7128" s="198">
        <f t="shared" si="246"/>
        <v>6</v>
      </c>
    </row>
    <row r="7129" spans="1:9" x14ac:dyDescent="0.3">
      <c r="A7129" s="10">
        <v>43630</v>
      </c>
      <c r="B7129" s="11" t="s">
        <v>663</v>
      </c>
      <c r="C7129" s="11" t="s">
        <v>664</v>
      </c>
      <c r="D7129" s="11" t="s">
        <v>662</v>
      </c>
      <c r="F7129" s="15">
        <f>IF(ISBLANK($D7129),"",IF(ISBLANK($E7129),VLOOKUP($D7129,$J:$K,2,FALSE),VLOOKUP($E7129,'Daycare Packages'!$A:$G,7,FALSE)))</f>
        <v>30</v>
      </c>
      <c r="G7129" s="15"/>
      <c r="H7129" s="15">
        <f t="shared" si="245"/>
        <v>30</v>
      </c>
      <c r="I7129" s="198">
        <f t="shared" si="246"/>
        <v>6</v>
      </c>
    </row>
    <row r="7130" spans="1:9" x14ac:dyDescent="0.3">
      <c r="A7130" s="10">
        <v>43630</v>
      </c>
      <c r="B7130" s="11" t="s">
        <v>869</v>
      </c>
      <c r="C7130" s="11" t="s">
        <v>870</v>
      </c>
      <c r="D7130" s="11" t="s">
        <v>662</v>
      </c>
      <c r="F7130" s="15">
        <f>IF(ISBLANK($D7130),"",IF(ISBLANK($E7130),VLOOKUP($D7130,$J:$K,2,FALSE),VLOOKUP($E7130,'Daycare Packages'!$A:$G,7,FALSE)))</f>
        <v>30</v>
      </c>
      <c r="G7130" s="15"/>
      <c r="H7130" s="15">
        <f t="shared" si="245"/>
        <v>30</v>
      </c>
      <c r="I7130" s="198">
        <f t="shared" si="246"/>
        <v>6</v>
      </c>
    </row>
    <row r="7131" spans="1:9" x14ac:dyDescent="0.3">
      <c r="A7131" s="10">
        <v>43630</v>
      </c>
      <c r="B7131" s="11" t="s">
        <v>216</v>
      </c>
      <c r="C7131" s="11" t="s">
        <v>448</v>
      </c>
      <c r="D7131" s="11" t="s">
        <v>662</v>
      </c>
      <c r="E7131" s="11">
        <v>6874047</v>
      </c>
      <c r="F7131" s="15">
        <f>IF(ISBLANK($D7131),"",IF(ISBLANK($E7131),VLOOKUP($D7131,$J:$K,2,FALSE),VLOOKUP($E7131,'Daycare Packages'!$A:$G,7,FALSE)))</f>
        <v>27</v>
      </c>
      <c r="G7131" s="15"/>
      <c r="H7131" s="15">
        <f t="shared" si="245"/>
        <v>27</v>
      </c>
      <c r="I7131" s="198">
        <f t="shared" si="246"/>
        <v>6</v>
      </c>
    </row>
    <row r="7132" spans="1:9" x14ac:dyDescent="0.3">
      <c r="A7132" s="10">
        <v>43630</v>
      </c>
      <c r="B7132" s="11" t="s">
        <v>230</v>
      </c>
      <c r="C7132" s="11" t="s">
        <v>493</v>
      </c>
      <c r="D7132" s="11" t="s">
        <v>662</v>
      </c>
      <c r="E7132" s="11">
        <v>6876304</v>
      </c>
      <c r="F7132" s="15">
        <f>IF(ISBLANK($D7132),"",IF(ISBLANK($E7132),VLOOKUP($D7132,$J:$K,2,FALSE),VLOOKUP($E7132,'Daycare Packages'!$A:$G,7,FALSE)))</f>
        <v>27</v>
      </c>
      <c r="G7132" s="15"/>
      <c r="H7132" s="15">
        <f t="shared" si="245"/>
        <v>27</v>
      </c>
      <c r="I7132" s="198">
        <f t="shared" si="246"/>
        <v>6</v>
      </c>
    </row>
    <row r="7133" spans="1:9" x14ac:dyDescent="0.3">
      <c r="A7133" s="10">
        <v>43630</v>
      </c>
      <c r="B7133" s="11" t="s">
        <v>179</v>
      </c>
      <c r="C7133" s="11" t="s">
        <v>706</v>
      </c>
      <c r="D7133" s="11" t="s">
        <v>662</v>
      </c>
      <c r="E7133" s="11">
        <v>6833055</v>
      </c>
      <c r="F7133" s="15">
        <f>IF(ISBLANK($D7133),"",IF(ISBLANK($E7133),VLOOKUP($D7133,$J:$K,2,FALSE),VLOOKUP($E7133,'Daycare Packages'!$A:$G,7,FALSE)))</f>
        <v>27</v>
      </c>
      <c r="G7133" s="15"/>
      <c r="H7133" s="15">
        <f t="shared" si="245"/>
        <v>27</v>
      </c>
      <c r="I7133" s="198">
        <f t="shared" si="246"/>
        <v>6</v>
      </c>
    </row>
    <row r="7134" spans="1:9" x14ac:dyDescent="0.3">
      <c r="A7134" s="10">
        <v>43630</v>
      </c>
      <c r="B7134" s="11" t="s">
        <v>365</v>
      </c>
      <c r="C7134" s="11" t="s">
        <v>587</v>
      </c>
      <c r="D7134" s="11" t="s">
        <v>662</v>
      </c>
      <c r="F7134" s="15">
        <f>IF(ISBLANK($D7134),"",IF(ISBLANK($E7134),VLOOKUP($D7134,$J:$K,2,FALSE),VLOOKUP($E7134,'Daycare Packages'!$A:$G,7,FALSE)))</f>
        <v>30</v>
      </c>
      <c r="G7134" s="15"/>
      <c r="H7134" s="15">
        <f t="shared" si="245"/>
        <v>30</v>
      </c>
      <c r="I7134" s="198">
        <f t="shared" si="246"/>
        <v>6</v>
      </c>
    </row>
    <row r="7135" spans="1:9" x14ac:dyDescent="0.3">
      <c r="A7135" s="10">
        <v>43630</v>
      </c>
      <c r="B7135" s="11" t="s">
        <v>82</v>
      </c>
      <c r="C7135" s="11" t="s">
        <v>696</v>
      </c>
      <c r="D7135" s="11" t="s">
        <v>662</v>
      </c>
      <c r="E7135" s="11">
        <v>6717674</v>
      </c>
      <c r="F7135" s="15">
        <f>IF(ISBLANK($D7135),"",IF(ISBLANK($E7135),VLOOKUP($D7135,$J:$K,2,FALSE),VLOOKUP($E7135,'Daycare Packages'!$A:$G,7,FALSE)))</f>
        <v>22</v>
      </c>
      <c r="G7135" s="15"/>
      <c r="H7135" s="15">
        <f t="shared" si="245"/>
        <v>22</v>
      </c>
      <c r="I7135" s="198">
        <f t="shared" si="246"/>
        <v>6</v>
      </c>
    </row>
    <row r="7136" spans="1:9" x14ac:dyDescent="0.3">
      <c r="A7136" s="10">
        <v>43630</v>
      </c>
      <c r="B7136" s="11" t="s">
        <v>82</v>
      </c>
      <c r="C7136" s="11" t="s">
        <v>695</v>
      </c>
      <c r="D7136" s="11" t="s">
        <v>662</v>
      </c>
      <c r="E7136" s="11">
        <v>6717674</v>
      </c>
      <c r="F7136" s="15">
        <f>IF(ISBLANK($D7136),"",IF(ISBLANK($E7136),VLOOKUP($D7136,$J:$K,2,FALSE),VLOOKUP($E7136,'Daycare Packages'!$A:$G,7,FALSE)))</f>
        <v>22</v>
      </c>
      <c r="G7136" s="15"/>
      <c r="H7136" s="15">
        <f t="shared" si="245"/>
        <v>22</v>
      </c>
      <c r="I7136" s="198">
        <f t="shared" si="246"/>
        <v>6</v>
      </c>
    </row>
    <row r="7137" spans="1:9" x14ac:dyDescent="0.3">
      <c r="A7137" s="10">
        <v>43630</v>
      </c>
      <c r="B7137" s="11" t="s">
        <v>166</v>
      </c>
      <c r="C7137" s="11" t="s">
        <v>744</v>
      </c>
      <c r="D7137" s="11" t="s">
        <v>662</v>
      </c>
      <c r="E7137" s="11">
        <v>6735012</v>
      </c>
      <c r="F7137" s="15">
        <f>IF(ISBLANK($D7137),"",IF(ISBLANK($E7137),VLOOKUP($D7137,$J:$K,2,FALSE),VLOOKUP($E7137,'Daycare Packages'!$A:$G,7,FALSE)))</f>
        <v>24</v>
      </c>
      <c r="G7137" s="15"/>
      <c r="H7137" s="15">
        <f t="shared" si="245"/>
        <v>24</v>
      </c>
      <c r="I7137" s="198">
        <f t="shared" si="246"/>
        <v>6</v>
      </c>
    </row>
    <row r="7138" spans="1:9" x14ac:dyDescent="0.3">
      <c r="A7138" s="10">
        <v>43630</v>
      </c>
      <c r="B7138" s="11" t="s">
        <v>320</v>
      </c>
      <c r="C7138" s="11" t="s">
        <v>777</v>
      </c>
      <c r="D7138" s="11" t="s">
        <v>662</v>
      </c>
      <c r="F7138" s="15">
        <f>IF(ISBLANK($D7138),"",IF(ISBLANK($E7138),VLOOKUP($D7138,$J:$K,2,FALSE),VLOOKUP($E7138,'Daycare Packages'!$A:$G,7,FALSE)))</f>
        <v>30</v>
      </c>
      <c r="G7138" s="15"/>
      <c r="H7138" s="15">
        <f t="shared" si="245"/>
        <v>30</v>
      </c>
      <c r="I7138" s="198">
        <f t="shared" si="246"/>
        <v>6</v>
      </c>
    </row>
    <row r="7139" spans="1:9" x14ac:dyDescent="0.3">
      <c r="A7139" s="10">
        <v>43630</v>
      </c>
      <c r="B7139" s="11" t="s">
        <v>140</v>
      </c>
      <c r="C7139" s="11" t="s">
        <v>475</v>
      </c>
      <c r="D7139" s="11" t="s">
        <v>662</v>
      </c>
      <c r="E7139" s="11">
        <v>6849607</v>
      </c>
      <c r="F7139" s="15">
        <f>IF(ISBLANK($D7139),"",IF(ISBLANK($E7139),VLOOKUP($D7139,$J:$K,2,FALSE),VLOOKUP($E7139,'Daycare Packages'!$A:$G,7,FALSE)))</f>
        <v>26</v>
      </c>
      <c r="G7139" s="15"/>
      <c r="H7139" s="15">
        <f t="shared" si="245"/>
        <v>26</v>
      </c>
      <c r="I7139" s="198">
        <f t="shared" si="246"/>
        <v>6</v>
      </c>
    </row>
    <row r="7140" spans="1:9" x14ac:dyDescent="0.3">
      <c r="A7140" s="55">
        <v>43630</v>
      </c>
      <c r="B7140" s="56" t="s">
        <v>182</v>
      </c>
      <c r="C7140" s="56" t="s">
        <v>1668</v>
      </c>
      <c r="D7140" s="56" t="s">
        <v>662</v>
      </c>
      <c r="E7140" s="56">
        <v>6871713</v>
      </c>
      <c r="F7140" s="59">
        <f>IF(ISBLANK($D7140),"",IF(ISBLANK($E7140),VLOOKUP($D7140,$J:$K,2,FALSE),VLOOKUP($E7140,'Daycare Packages'!$A:$G,7,FALSE)))</f>
        <v>20.7</v>
      </c>
      <c r="G7140" s="59"/>
      <c r="H7140" s="59">
        <f t="shared" si="245"/>
        <v>20.7</v>
      </c>
      <c r="I7140" s="198">
        <f t="shared" si="246"/>
        <v>6</v>
      </c>
    </row>
    <row r="7141" spans="1:9" x14ac:dyDescent="0.3">
      <c r="A7141" s="10">
        <v>43631</v>
      </c>
      <c r="B7141" s="11" t="s">
        <v>224</v>
      </c>
      <c r="C7141" s="11" t="s">
        <v>740</v>
      </c>
      <c r="D7141" s="11" t="s">
        <v>662</v>
      </c>
      <c r="F7141" s="15">
        <f>IF(ISBLANK($D7141),"",IF(ISBLANK($E7141),VLOOKUP($D7141,$J:$K,2,FALSE),VLOOKUP($E7141,'Daycare Packages'!$A:$G,7,FALSE)))</f>
        <v>30</v>
      </c>
      <c r="G7141" s="15"/>
      <c r="H7141" s="15">
        <f t="shared" si="245"/>
        <v>30</v>
      </c>
      <c r="I7141" s="198">
        <f t="shared" si="246"/>
        <v>6</v>
      </c>
    </row>
    <row r="7142" spans="1:9" x14ac:dyDescent="0.3">
      <c r="A7142" s="10">
        <v>43631</v>
      </c>
      <c r="B7142" s="11" t="s">
        <v>680</v>
      </c>
      <c r="C7142" s="11" t="s">
        <v>681</v>
      </c>
      <c r="D7142" s="11" t="s">
        <v>662</v>
      </c>
      <c r="F7142" s="15">
        <f>IF(ISBLANK($D7142),"",IF(ISBLANK($E7142),VLOOKUP($D7142,$J:$K,2,FALSE),VLOOKUP($E7142,'Daycare Packages'!$A:$G,7,FALSE)))</f>
        <v>30</v>
      </c>
      <c r="G7142" s="15">
        <v>-4.5</v>
      </c>
      <c r="H7142" s="15">
        <f t="shared" si="245"/>
        <v>25.5</v>
      </c>
      <c r="I7142" s="198">
        <f t="shared" si="246"/>
        <v>6</v>
      </c>
    </row>
    <row r="7143" spans="1:9" x14ac:dyDescent="0.3">
      <c r="A7143" s="10">
        <v>43631</v>
      </c>
      <c r="B7143" s="11" t="s">
        <v>680</v>
      </c>
      <c r="C7143" s="11" t="s">
        <v>592</v>
      </c>
      <c r="D7143" s="11" t="s">
        <v>662</v>
      </c>
      <c r="F7143" s="15">
        <f>IF(ISBLANK($D7143),"",IF(ISBLANK($E7143),VLOOKUP($D7143,$J:$K,2,FALSE),VLOOKUP($E7143,'Daycare Packages'!$A:$G,7,FALSE)))</f>
        <v>30</v>
      </c>
      <c r="G7143" s="15">
        <v>-4.5</v>
      </c>
      <c r="H7143" s="15">
        <f t="shared" si="245"/>
        <v>25.5</v>
      </c>
      <c r="I7143" s="198">
        <f t="shared" si="246"/>
        <v>6</v>
      </c>
    </row>
    <row r="7144" spans="1:9" x14ac:dyDescent="0.3">
      <c r="A7144" s="10">
        <v>43631</v>
      </c>
      <c r="B7144" s="11" t="s">
        <v>942</v>
      </c>
      <c r="C7144" s="11" t="s">
        <v>943</v>
      </c>
      <c r="D7144" s="11" t="s">
        <v>662</v>
      </c>
      <c r="E7144" s="11">
        <v>6882694</v>
      </c>
      <c r="F7144" s="15">
        <f>IF(ISBLANK($D7144),"",IF(ISBLANK($E7144),VLOOKUP($D7144,$J:$K,2,FALSE),VLOOKUP($E7144,'Daycare Packages'!$A:$G,7,FALSE)))</f>
        <v>27</v>
      </c>
      <c r="G7144" s="15"/>
      <c r="H7144" s="15">
        <f t="shared" si="245"/>
        <v>27</v>
      </c>
      <c r="I7144" s="198">
        <f t="shared" si="246"/>
        <v>6</v>
      </c>
    </row>
    <row r="7145" spans="1:9" x14ac:dyDescent="0.3">
      <c r="A7145" s="10">
        <v>43631</v>
      </c>
      <c r="B7145" s="11" t="s">
        <v>1394</v>
      </c>
      <c r="C7145" s="11" t="s">
        <v>1395</v>
      </c>
      <c r="D7145" s="11" t="s">
        <v>662</v>
      </c>
      <c r="F7145" s="15">
        <f>IF(ISBLANK($D7145),"",IF(ISBLANK($E7145),VLOOKUP($D7145,$J:$K,2,FALSE),VLOOKUP($E7145,'Daycare Packages'!$A:$G,7,FALSE)))</f>
        <v>30</v>
      </c>
      <c r="G7145" s="15">
        <v>-3</v>
      </c>
      <c r="H7145" s="15">
        <f t="shared" si="245"/>
        <v>27</v>
      </c>
      <c r="I7145" s="198">
        <f t="shared" si="246"/>
        <v>6</v>
      </c>
    </row>
    <row r="7146" spans="1:9" x14ac:dyDescent="0.3">
      <c r="A7146" s="10">
        <v>43631</v>
      </c>
      <c r="B7146" s="11" t="s">
        <v>117</v>
      </c>
      <c r="C7146" s="11" t="s">
        <v>1069</v>
      </c>
      <c r="D7146" s="11" t="s">
        <v>662</v>
      </c>
      <c r="E7146" s="11">
        <v>6601983</v>
      </c>
      <c r="F7146" s="15">
        <f>IF(ISBLANK($D7146),"",IF(ISBLANK($E7146),VLOOKUP($D7146,$J:$K,2,FALSE),VLOOKUP($E7146,'Daycare Packages'!$A:$G,7,FALSE)))</f>
        <v>24</v>
      </c>
      <c r="G7146" s="15"/>
      <c r="H7146" s="15">
        <f t="shared" si="245"/>
        <v>24</v>
      </c>
      <c r="I7146" s="198">
        <f t="shared" si="246"/>
        <v>6</v>
      </c>
    </row>
    <row r="7147" spans="1:9" x14ac:dyDescent="0.3">
      <c r="A7147" s="10">
        <v>43631</v>
      </c>
      <c r="B7147" s="11" t="s">
        <v>1672</v>
      </c>
      <c r="C7147" s="11" t="s">
        <v>702</v>
      </c>
      <c r="D7147" s="11" t="s">
        <v>662</v>
      </c>
      <c r="F7147" s="15">
        <f>IF(ISBLANK($D7147),"",IF(ISBLANK($E7147),VLOOKUP($D7147,$J:$K,2,FALSE),VLOOKUP($E7147,'Daycare Packages'!$A:$G,7,FALSE)))</f>
        <v>30</v>
      </c>
      <c r="G7147" s="15"/>
      <c r="H7147" s="15">
        <f t="shared" si="245"/>
        <v>30</v>
      </c>
      <c r="I7147" s="198">
        <f t="shared" si="246"/>
        <v>6</v>
      </c>
    </row>
    <row r="7148" spans="1:9" x14ac:dyDescent="0.3">
      <c r="A7148" s="10">
        <v>43631</v>
      </c>
      <c r="B7148" s="11" t="s">
        <v>1435</v>
      </c>
      <c r="C7148" s="11" t="s">
        <v>448</v>
      </c>
      <c r="D7148" s="11" t="s">
        <v>662</v>
      </c>
      <c r="E7148" s="11">
        <v>6869705</v>
      </c>
      <c r="F7148" s="15">
        <f>IF(ISBLANK($D7148),"",IF(ISBLANK($E7148),VLOOKUP($D7148,$J:$K,2,FALSE),VLOOKUP($E7148,'Daycare Packages'!$A:$G,7,FALSE)))</f>
        <v>27</v>
      </c>
      <c r="G7148" s="15"/>
      <c r="H7148" s="15">
        <f t="shared" si="245"/>
        <v>27</v>
      </c>
      <c r="I7148" s="198">
        <f t="shared" si="246"/>
        <v>6</v>
      </c>
    </row>
    <row r="7149" spans="1:9" x14ac:dyDescent="0.3">
      <c r="A7149" s="10">
        <v>43631</v>
      </c>
      <c r="B7149" s="11" t="s">
        <v>1661</v>
      </c>
      <c r="C7149" s="11" t="s">
        <v>1673</v>
      </c>
      <c r="D7149" s="11" t="s">
        <v>662</v>
      </c>
      <c r="E7149" s="11">
        <v>6887774</v>
      </c>
      <c r="F7149" s="15">
        <f>IF(ISBLANK($D7149),"",IF(ISBLANK($E7149),VLOOKUP($D7149,$J:$K,2,FALSE),VLOOKUP($E7149,'Daycare Packages'!$A:$G,7,FALSE)))</f>
        <v>25</v>
      </c>
      <c r="G7149" s="15"/>
      <c r="H7149" s="15">
        <f t="shared" si="245"/>
        <v>25</v>
      </c>
      <c r="I7149" s="198">
        <f t="shared" si="246"/>
        <v>6</v>
      </c>
    </row>
    <row r="7150" spans="1:9" x14ac:dyDescent="0.3">
      <c r="A7150" s="10">
        <v>43631</v>
      </c>
      <c r="B7150" s="11" t="s">
        <v>1334</v>
      </c>
      <c r="C7150" s="11" t="s">
        <v>1335</v>
      </c>
      <c r="D7150" s="11" t="s">
        <v>662</v>
      </c>
      <c r="E7150" s="11">
        <v>6838105</v>
      </c>
      <c r="F7150" s="15">
        <f>IF(ISBLANK($D7150),"",IF(ISBLANK($E7150),VLOOKUP($D7150,$J:$K,2,FALSE),VLOOKUP($E7150,'Daycare Packages'!$A:$G,7,FALSE)))</f>
        <v>26</v>
      </c>
      <c r="G7150" s="15"/>
      <c r="H7150" s="15">
        <f t="shared" si="245"/>
        <v>26</v>
      </c>
      <c r="I7150" s="198">
        <f t="shared" si="246"/>
        <v>6</v>
      </c>
    </row>
    <row r="7151" spans="1:9" x14ac:dyDescent="0.3">
      <c r="A7151" s="10">
        <v>43631</v>
      </c>
      <c r="B7151" s="11" t="s">
        <v>688</v>
      </c>
      <c r="C7151" s="11" t="s">
        <v>689</v>
      </c>
      <c r="D7151" s="11" t="s">
        <v>662</v>
      </c>
      <c r="F7151" s="15">
        <f>IF(ISBLANK($D7151),"",IF(ISBLANK($E7151),VLOOKUP($D7151,$J:$K,2,FALSE),VLOOKUP($E7151,'Daycare Packages'!$A:$G,7,FALSE)))</f>
        <v>30</v>
      </c>
      <c r="G7151" s="15"/>
      <c r="H7151" s="15">
        <f t="shared" si="245"/>
        <v>30</v>
      </c>
      <c r="I7151" s="198">
        <f t="shared" si="246"/>
        <v>6</v>
      </c>
    </row>
    <row r="7152" spans="1:9" x14ac:dyDescent="0.3">
      <c r="A7152" s="10">
        <v>43631</v>
      </c>
      <c r="B7152" s="11" t="s">
        <v>115</v>
      </c>
      <c r="C7152" s="11" t="s">
        <v>764</v>
      </c>
      <c r="D7152" s="11" t="s">
        <v>662</v>
      </c>
      <c r="E7152" s="11">
        <v>6736950</v>
      </c>
      <c r="F7152" s="15">
        <f>IF(ISBLANK($D7152),"",IF(ISBLANK($E7152),VLOOKUP($D7152,$J:$K,2,FALSE),VLOOKUP($E7152,'Daycare Packages'!$A:$G,7,FALSE)))</f>
        <v>22</v>
      </c>
      <c r="G7152" s="15"/>
      <c r="H7152" s="15">
        <f t="shared" si="245"/>
        <v>22</v>
      </c>
      <c r="I7152" s="198">
        <f t="shared" si="246"/>
        <v>6</v>
      </c>
    </row>
    <row r="7153" spans="1:9" x14ac:dyDescent="0.3">
      <c r="A7153" s="10">
        <v>43631</v>
      </c>
      <c r="B7153" s="11" t="s">
        <v>182</v>
      </c>
      <c r="C7153" s="11" t="s">
        <v>685</v>
      </c>
      <c r="D7153" s="11" t="s">
        <v>662</v>
      </c>
      <c r="E7153" s="11">
        <v>6871713</v>
      </c>
      <c r="F7153" s="15">
        <f>IF(ISBLANK($D7153),"",IF(ISBLANK($E7153),VLOOKUP($D7153,$J:$K,2,FALSE),VLOOKUP($E7153,'Daycare Packages'!$A:$G,7,FALSE)))</f>
        <v>20.7</v>
      </c>
      <c r="G7153" s="15"/>
      <c r="H7153" s="15">
        <f t="shared" si="245"/>
        <v>20.7</v>
      </c>
      <c r="I7153" s="198">
        <f t="shared" si="246"/>
        <v>6</v>
      </c>
    </row>
    <row r="7154" spans="1:9" x14ac:dyDescent="0.3">
      <c r="A7154" s="10">
        <v>43631</v>
      </c>
      <c r="B7154" s="11" t="s">
        <v>751</v>
      </c>
      <c r="C7154" s="11" t="s">
        <v>752</v>
      </c>
      <c r="D7154" s="11" t="s">
        <v>662</v>
      </c>
      <c r="F7154" s="15">
        <f>IF(ISBLANK($D7154),"",IF(ISBLANK($E7154),VLOOKUP($D7154,$J:$K,2,FALSE),VLOOKUP($E7154,'Daycare Packages'!$A:$G,7,FALSE)))</f>
        <v>30</v>
      </c>
      <c r="G7154" s="15"/>
      <c r="H7154" s="15">
        <f t="shared" ref="H7154:H7217" si="247">IF(ISBLANK(D7154),"",SUM(F7154:G7154))</f>
        <v>30</v>
      </c>
      <c r="I7154" s="198">
        <f t="shared" si="246"/>
        <v>6</v>
      </c>
    </row>
    <row r="7155" spans="1:9" x14ac:dyDescent="0.3">
      <c r="A7155" s="10">
        <v>43631</v>
      </c>
      <c r="B7155" s="11" t="s">
        <v>134</v>
      </c>
      <c r="C7155" s="11" t="s">
        <v>883</v>
      </c>
      <c r="D7155" s="11" t="s">
        <v>662</v>
      </c>
      <c r="E7155" s="11">
        <v>6869710</v>
      </c>
      <c r="F7155" s="15">
        <f>IF(ISBLANK($D7155),"",IF(ISBLANK($E7155),VLOOKUP($D7155,$J:$K,2,FALSE),VLOOKUP($E7155,'Daycare Packages'!$A:$G,7,FALSE)))</f>
        <v>26</v>
      </c>
      <c r="G7155" s="15"/>
      <c r="H7155" s="15">
        <f t="shared" si="247"/>
        <v>26</v>
      </c>
      <c r="I7155" s="198">
        <f t="shared" si="246"/>
        <v>6</v>
      </c>
    </row>
    <row r="7156" spans="1:9" x14ac:dyDescent="0.3">
      <c r="A7156" s="10">
        <v>43631</v>
      </c>
      <c r="B7156" s="11" t="s">
        <v>783</v>
      </c>
      <c r="C7156" s="11" t="s">
        <v>514</v>
      </c>
      <c r="D7156" s="11" t="s">
        <v>662</v>
      </c>
      <c r="F7156" s="15">
        <f>IF(ISBLANK($D7156),"",IF(ISBLANK($E7156),VLOOKUP($D7156,$J:$K,2,FALSE),VLOOKUP($E7156,'Daycare Packages'!$A:$G,7,FALSE)))</f>
        <v>30</v>
      </c>
      <c r="G7156" s="15"/>
      <c r="H7156" s="15">
        <f t="shared" si="247"/>
        <v>30</v>
      </c>
      <c r="I7156" s="198">
        <f t="shared" si="246"/>
        <v>6</v>
      </c>
    </row>
    <row r="7157" spans="1:9" x14ac:dyDescent="0.3">
      <c r="A7157" s="10">
        <v>43631</v>
      </c>
      <c r="B7157" s="11" t="s">
        <v>677</v>
      </c>
      <c r="C7157" s="11" t="s">
        <v>678</v>
      </c>
      <c r="D7157" s="11" t="s">
        <v>662</v>
      </c>
      <c r="F7157" s="15">
        <f>IF(ISBLANK($D7157),"",IF(ISBLANK($E7157),VLOOKUP($D7157,$J:$K,2,FALSE),VLOOKUP($E7157,'Daycare Packages'!$A:$G,7,FALSE)))</f>
        <v>30</v>
      </c>
      <c r="G7157" s="15"/>
      <c r="H7157" s="15">
        <f t="shared" si="247"/>
        <v>30</v>
      </c>
      <c r="I7157" s="198">
        <f t="shared" si="246"/>
        <v>6</v>
      </c>
    </row>
    <row r="7158" spans="1:9" x14ac:dyDescent="0.3">
      <c r="A7158" s="10">
        <v>43631</v>
      </c>
      <c r="B7158" s="11" t="s">
        <v>768</v>
      </c>
      <c r="C7158" s="11" t="s">
        <v>548</v>
      </c>
      <c r="D7158" s="11" t="s">
        <v>662</v>
      </c>
      <c r="F7158" s="15">
        <f>IF(ISBLANK($D7158),"",IF(ISBLANK($E7158),VLOOKUP($D7158,$J:$K,2,FALSE),VLOOKUP($E7158,'Daycare Packages'!$A:$G,7,FALSE)))</f>
        <v>30</v>
      </c>
      <c r="G7158" s="15"/>
      <c r="H7158" s="15">
        <f t="shared" si="247"/>
        <v>30</v>
      </c>
      <c r="I7158" s="198">
        <f t="shared" si="246"/>
        <v>6</v>
      </c>
    </row>
    <row r="7159" spans="1:9" x14ac:dyDescent="0.3">
      <c r="A7159" s="55">
        <v>43631</v>
      </c>
      <c r="B7159" s="56" t="s">
        <v>1636</v>
      </c>
      <c r="C7159" s="56" t="s">
        <v>665</v>
      </c>
      <c r="D7159" s="56" t="s">
        <v>662</v>
      </c>
      <c r="E7159" s="56">
        <v>6886426</v>
      </c>
      <c r="F7159" s="59">
        <f>IF(ISBLANK($D7159),"",IF(ISBLANK($E7159),VLOOKUP($D7159,$J:$K,2,FALSE),VLOOKUP($E7159,'Daycare Packages'!$A:$G,7,FALSE)))</f>
        <v>27</v>
      </c>
      <c r="G7159" s="59"/>
      <c r="H7159" s="59">
        <f t="shared" si="247"/>
        <v>27</v>
      </c>
      <c r="I7159" s="198">
        <f t="shared" si="246"/>
        <v>6</v>
      </c>
    </row>
    <row r="7160" spans="1:9" x14ac:dyDescent="0.3">
      <c r="A7160" s="10">
        <v>43632</v>
      </c>
      <c r="B7160" s="11" t="s">
        <v>182</v>
      </c>
      <c r="C7160" s="11" t="s">
        <v>685</v>
      </c>
      <c r="D7160" s="11" t="s">
        <v>662</v>
      </c>
      <c r="E7160" s="11">
        <v>6871713</v>
      </c>
      <c r="F7160" s="15">
        <f>IF(ISBLANK($D7160),"",IF(ISBLANK($E7160),VLOOKUP($D7160,$J:$K,2,FALSE),VLOOKUP($E7160,'Daycare Packages'!$A:$G,7,FALSE)))</f>
        <v>20.7</v>
      </c>
      <c r="G7160" s="15"/>
      <c r="H7160" s="15">
        <f t="shared" si="247"/>
        <v>20.7</v>
      </c>
      <c r="I7160" s="198">
        <f t="shared" si="246"/>
        <v>6</v>
      </c>
    </row>
    <row r="7161" spans="1:9" x14ac:dyDescent="0.3">
      <c r="A7161" s="10">
        <v>43632</v>
      </c>
      <c r="B7161" s="11" t="s">
        <v>1521</v>
      </c>
      <c r="C7161" s="11" t="s">
        <v>1630</v>
      </c>
      <c r="D7161" s="11" t="s">
        <v>662</v>
      </c>
      <c r="F7161" s="15">
        <f>IF(ISBLANK($D7161),"",IF(ISBLANK($E7161),VLOOKUP($D7161,$J:$K,2,FALSE),VLOOKUP($E7161,'Daycare Packages'!$A:$G,7,FALSE)))</f>
        <v>30</v>
      </c>
      <c r="G7161" s="15"/>
      <c r="H7161" s="15">
        <f t="shared" si="247"/>
        <v>30</v>
      </c>
      <c r="I7161" s="198">
        <f t="shared" si="246"/>
        <v>6</v>
      </c>
    </row>
    <row r="7162" spans="1:9" x14ac:dyDescent="0.3">
      <c r="A7162" s="10">
        <v>43632</v>
      </c>
      <c r="B7162" s="11" t="s">
        <v>663</v>
      </c>
      <c r="C7162" s="11" t="s">
        <v>665</v>
      </c>
      <c r="D7162" s="11" t="s">
        <v>662</v>
      </c>
      <c r="F7162" s="15">
        <f>IF(ISBLANK($D7162),"",IF(ISBLANK($E7162),VLOOKUP($D7162,$J:$K,2,FALSE),VLOOKUP($E7162,'Daycare Packages'!$A:$G,7,FALSE)))</f>
        <v>30</v>
      </c>
      <c r="G7162" s="15"/>
      <c r="H7162" s="15">
        <f t="shared" si="247"/>
        <v>30</v>
      </c>
      <c r="I7162" s="198">
        <f t="shared" si="246"/>
        <v>6</v>
      </c>
    </row>
    <row r="7163" spans="1:9" x14ac:dyDescent="0.3">
      <c r="A7163" s="10">
        <v>43632</v>
      </c>
      <c r="B7163" s="11" t="s">
        <v>663</v>
      </c>
      <c r="C7163" s="11" t="s">
        <v>664</v>
      </c>
      <c r="D7163" s="11" t="s">
        <v>662</v>
      </c>
      <c r="F7163" s="15">
        <f>IF(ISBLANK($D7163),"",IF(ISBLANK($E7163),VLOOKUP($D7163,$J:$K,2,FALSE),VLOOKUP($E7163,'Daycare Packages'!$A:$G,7,FALSE)))</f>
        <v>30</v>
      </c>
      <c r="G7163" s="15"/>
      <c r="H7163" s="15">
        <f t="shared" si="247"/>
        <v>30</v>
      </c>
      <c r="I7163" s="198">
        <f t="shared" si="246"/>
        <v>6</v>
      </c>
    </row>
    <row r="7164" spans="1:9" x14ac:dyDescent="0.3">
      <c r="A7164" s="10">
        <v>43632</v>
      </c>
      <c r="B7164" s="11" t="s">
        <v>751</v>
      </c>
      <c r="C7164" s="11" t="s">
        <v>752</v>
      </c>
      <c r="D7164" s="11" t="s">
        <v>662</v>
      </c>
      <c r="F7164" s="15">
        <f>IF(ISBLANK($D7164),"",IF(ISBLANK($E7164),VLOOKUP($D7164,$J:$K,2,FALSE),VLOOKUP($E7164,'Daycare Packages'!$A:$G,7,FALSE)))</f>
        <v>30</v>
      </c>
      <c r="G7164" s="15"/>
      <c r="H7164" s="15">
        <f t="shared" si="247"/>
        <v>30</v>
      </c>
      <c r="I7164" s="198">
        <f t="shared" si="246"/>
        <v>6</v>
      </c>
    </row>
    <row r="7165" spans="1:9" x14ac:dyDescent="0.3">
      <c r="A7165" s="55">
        <v>43632</v>
      </c>
      <c r="B7165" s="56" t="s">
        <v>1282</v>
      </c>
      <c r="C7165" s="56" t="s">
        <v>689</v>
      </c>
      <c r="D7165" s="56" t="s">
        <v>662</v>
      </c>
      <c r="E7165" s="56">
        <v>6822679</v>
      </c>
      <c r="F7165" s="59">
        <f>IF(ISBLANK($D7165),"",IF(ISBLANK($E7165),VLOOKUP($D7165,$J:$K,2,FALSE),VLOOKUP($E7165,'Daycare Packages'!$A:$G,7,FALSE)))</f>
        <v>27</v>
      </c>
      <c r="G7165" s="59"/>
      <c r="H7165" s="59">
        <f t="shared" si="247"/>
        <v>27</v>
      </c>
      <c r="I7165" s="198">
        <f t="shared" si="246"/>
        <v>6</v>
      </c>
    </row>
    <row r="7166" spans="1:9" x14ac:dyDescent="0.3">
      <c r="A7166" s="10">
        <v>43633</v>
      </c>
      <c r="B7166" s="11" t="s">
        <v>1797</v>
      </c>
      <c r="C7166" s="11" t="s">
        <v>1105</v>
      </c>
      <c r="D7166" s="11" t="s">
        <v>671</v>
      </c>
      <c r="F7166" s="15">
        <f>IF(ISBLANK($D7166),"",IF(ISBLANK($E7166),VLOOKUP($D7166,$J:$K,2,FALSE),VLOOKUP($E7166,'Daycare Packages'!$A:$G,7,FALSE)))</f>
        <v>0</v>
      </c>
      <c r="G7166" s="15"/>
      <c r="H7166" s="15">
        <f t="shared" si="247"/>
        <v>0</v>
      </c>
      <c r="I7166" s="198">
        <f t="shared" si="246"/>
        <v>6</v>
      </c>
    </row>
    <row r="7167" spans="1:9" x14ac:dyDescent="0.3">
      <c r="A7167" s="10">
        <v>43633</v>
      </c>
      <c r="B7167" s="11" t="s">
        <v>1221</v>
      </c>
      <c r="C7167" s="11" t="s">
        <v>1222</v>
      </c>
      <c r="D7167" s="11" t="s">
        <v>659</v>
      </c>
      <c r="E7167" s="11">
        <v>6818139</v>
      </c>
      <c r="F7167" s="15">
        <f>IF(ISBLANK($D7167),"",IF(ISBLANK($E7167),VLOOKUP($D7167,$J:$K,2,FALSE),VLOOKUP($E7167,'Daycare Packages'!$A:$G,7,FALSE)))</f>
        <v>18</v>
      </c>
      <c r="G7167" s="15"/>
      <c r="H7167" s="15">
        <f t="shared" si="247"/>
        <v>18</v>
      </c>
      <c r="I7167" s="198">
        <f t="shared" si="246"/>
        <v>6</v>
      </c>
    </row>
    <row r="7168" spans="1:9" x14ac:dyDescent="0.3">
      <c r="A7168" s="10">
        <v>43633</v>
      </c>
      <c r="B7168" s="11" t="s">
        <v>152</v>
      </c>
      <c r="C7168" s="11" t="s">
        <v>679</v>
      </c>
      <c r="D7168" s="11" t="s">
        <v>662</v>
      </c>
      <c r="E7168" s="11">
        <v>6804823</v>
      </c>
      <c r="F7168" s="15">
        <f>IF(ISBLANK($D7168),"",IF(ISBLANK($E7168),VLOOKUP($D7168,$J:$K,2,FALSE),VLOOKUP($E7168,'Daycare Packages'!$A:$G,7,FALSE)))</f>
        <v>23</v>
      </c>
      <c r="G7168" s="15"/>
      <c r="H7168" s="15">
        <f t="shared" si="247"/>
        <v>23</v>
      </c>
      <c r="I7168" s="198">
        <f t="shared" si="246"/>
        <v>6</v>
      </c>
    </row>
    <row r="7169" spans="1:9" x14ac:dyDescent="0.3">
      <c r="A7169" s="10">
        <v>43633</v>
      </c>
      <c r="B7169" s="11" t="s">
        <v>749</v>
      </c>
      <c r="C7169" s="11" t="s">
        <v>750</v>
      </c>
      <c r="D7169" s="11" t="s">
        <v>659</v>
      </c>
      <c r="F7169" s="15">
        <f>IF(ISBLANK($D7169),"",IF(ISBLANK($E7169),VLOOKUP($D7169,$J:$K,2,FALSE),VLOOKUP($E7169,'Daycare Packages'!$A:$G,7,FALSE)))</f>
        <v>20</v>
      </c>
      <c r="G7169" s="15"/>
      <c r="H7169" s="15">
        <f t="shared" si="247"/>
        <v>20</v>
      </c>
      <c r="I7169" s="198">
        <f t="shared" si="246"/>
        <v>6</v>
      </c>
    </row>
    <row r="7170" spans="1:9" x14ac:dyDescent="0.3">
      <c r="A7170" s="10">
        <v>43633</v>
      </c>
      <c r="B7170" s="11" t="s">
        <v>201</v>
      </c>
      <c r="C7170" s="11" t="s">
        <v>672</v>
      </c>
      <c r="D7170" s="11" t="s">
        <v>659</v>
      </c>
      <c r="E7170" s="11">
        <v>6818381</v>
      </c>
      <c r="F7170" s="15">
        <f>IF(ISBLANK($D7170),"",IF(ISBLANK($E7170),VLOOKUP($D7170,$J:$K,2,FALSE),VLOOKUP($E7170,'Daycare Packages'!$A:$G,7,FALSE)))</f>
        <v>19</v>
      </c>
      <c r="G7170" s="15"/>
      <c r="H7170" s="15">
        <f t="shared" si="247"/>
        <v>19</v>
      </c>
      <c r="I7170" s="198">
        <f t="shared" si="246"/>
        <v>6</v>
      </c>
    </row>
    <row r="7171" spans="1:9" x14ac:dyDescent="0.3">
      <c r="A7171" s="10">
        <v>43633</v>
      </c>
      <c r="B7171" s="11" t="s">
        <v>185</v>
      </c>
      <c r="C7171" s="11" t="s">
        <v>670</v>
      </c>
      <c r="D7171" s="11" t="s">
        <v>659</v>
      </c>
      <c r="E7171" s="11">
        <v>6734074</v>
      </c>
      <c r="F7171" s="15">
        <f>IF(ISBLANK($D7171),"",IF(ISBLANK($E7171),VLOOKUP($D7171,$J:$K,2,FALSE),VLOOKUP($E7171,'Daycare Packages'!$A:$G,7,FALSE)))</f>
        <v>17</v>
      </c>
      <c r="G7171" s="15"/>
      <c r="H7171" s="15">
        <f t="shared" si="247"/>
        <v>17</v>
      </c>
      <c r="I7171" s="198">
        <f t="shared" ref="I7171:I7234" si="248">IF(A7171="",0,MONTH(A7171))</f>
        <v>6</v>
      </c>
    </row>
    <row r="7172" spans="1:9" x14ac:dyDescent="0.3">
      <c r="A7172" s="10">
        <v>43633</v>
      </c>
      <c r="B7172" s="11" t="s">
        <v>190</v>
      </c>
      <c r="C7172" s="11" t="s">
        <v>718</v>
      </c>
      <c r="D7172" s="11" t="s">
        <v>659</v>
      </c>
      <c r="E7172" s="11">
        <v>6884206</v>
      </c>
      <c r="F7172" s="15">
        <f>IF(ISBLANK($D7172),"",IF(ISBLANK($E7172),VLOOKUP($D7172,$J:$K,2,FALSE),VLOOKUP($E7172,'Daycare Packages'!$A:$G,7,FALSE)))</f>
        <v>17</v>
      </c>
      <c r="G7172" s="15"/>
      <c r="H7172" s="15">
        <f t="shared" si="247"/>
        <v>17</v>
      </c>
      <c r="I7172" s="198">
        <f t="shared" si="248"/>
        <v>6</v>
      </c>
    </row>
    <row r="7173" spans="1:9" x14ac:dyDescent="0.3">
      <c r="A7173" s="10">
        <v>43633</v>
      </c>
      <c r="B7173" s="11" t="s">
        <v>989</v>
      </c>
      <c r="C7173" s="11" t="s">
        <v>765</v>
      </c>
      <c r="D7173" s="11" t="s">
        <v>662</v>
      </c>
      <c r="F7173" s="15">
        <f>IF(ISBLANK($D7173),"",IF(ISBLANK($E7173),VLOOKUP($D7173,$J:$K,2,FALSE),VLOOKUP($E7173,'Daycare Packages'!$A:$G,7,FALSE)))</f>
        <v>30</v>
      </c>
      <c r="G7173" s="15"/>
      <c r="H7173" s="15">
        <f t="shared" si="247"/>
        <v>30</v>
      </c>
      <c r="I7173" s="198">
        <f t="shared" si="248"/>
        <v>6</v>
      </c>
    </row>
    <row r="7174" spans="1:9" x14ac:dyDescent="0.3">
      <c r="A7174" s="10">
        <v>43633</v>
      </c>
      <c r="B7174" s="11" t="s">
        <v>677</v>
      </c>
      <c r="C7174" s="11" t="s">
        <v>678</v>
      </c>
      <c r="D7174" s="11" t="s">
        <v>662</v>
      </c>
      <c r="F7174" s="15">
        <f>IF(ISBLANK($D7174),"",IF(ISBLANK($E7174),VLOOKUP($D7174,$J:$K,2,FALSE),VLOOKUP($E7174,'Daycare Packages'!$A:$G,7,FALSE)))</f>
        <v>30</v>
      </c>
      <c r="G7174" s="15"/>
      <c r="H7174" s="15">
        <f t="shared" si="247"/>
        <v>30</v>
      </c>
      <c r="I7174" s="198">
        <f t="shared" si="248"/>
        <v>6</v>
      </c>
    </row>
    <row r="7175" spans="1:9" x14ac:dyDescent="0.3">
      <c r="A7175" s="10">
        <v>43633</v>
      </c>
      <c r="B7175" s="11" t="s">
        <v>680</v>
      </c>
      <c r="C7175" s="11" t="s">
        <v>592</v>
      </c>
      <c r="D7175" s="11" t="s">
        <v>662</v>
      </c>
      <c r="F7175" s="15">
        <f>IF(ISBLANK($D7175),"",IF(ISBLANK($E7175),VLOOKUP($D7175,$J:$K,2,FALSE),VLOOKUP($E7175,'Daycare Packages'!$A:$G,7,FALSE)))</f>
        <v>30</v>
      </c>
      <c r="G7175" s="15">
        <v>-4.5</v>
      </c>
      <c r="H7175" s="15">
        <f t="shared" si="247"/>
        <v>25.5</v>
      </c>
      <c r="I7175" s="198">
        <f t="shared" si="248"/>
        <v>6</v>
      </c>
    </row>
    <row r="7176" spans="1:9" x14ac:dyDescent="0.3">
      <c r="A7176" s="10">
        <v>43633</v>
      </c>
      <c r="B7176" s="11" t="s">
        <v>680</v>
      </c>
      <c r="C7176" s="11" t="s">
        <v>681</v>
      </c>
      <c r="D7176" s="11" t="s">
        <v>659</v>
      </c>
      <c r="F7176" s="15">
        <f>IF(ISBLANK($D7176),"",IF(ISBLANK($E7176),VLOOKUP($D7176,$J:$K,2,FALSE),VLOOKUP($E7176,'Daycare Packages'!$A:$G,7,FALSE)))</f>
        <v>20</v>
      </c>
      <c r="G7176" s="15">
        <v>-3</v>
      </c>
      <c r="H7176" s="15">
        <f t="shared" si="247"/>
        <v>17</v>
      </c>
      <c r="I7176" s="198">
        <f t="shared" si="248"/>
        <v>6</v>
      </c>
    </row>
    <row r="7177" spans="1:9" x14ac:dyDescent="0.3">
      <c r="A7177" s="10">
        <v>43633</v>
      </c>
      <c r="B7177" s="11" t="s">
        <v>1656</v>
      </c>
      <c r="C7177" s="11" t="s">
        <v>400</v>
      </c>
      <c r="D7177" s="11" t="s">
        <v>662</v>
      </c>
      <c r="E7177" s="11">
        <v>6884548</v>
      </c>
      <c r="F7177" s="15">
        <f>IF(ISBLANK($D7177),"",IF(ISBLANK($E7177),VLOOKUP($D7177,$J:$K,2,FALSE),VLOOKUP($E7177,'Daycare Packages'!$A:$G,7,FALSE)))</f>
        <v>27</v>
      </c>
      <c r="G7177" s="15"/>
      <c r="H7177" s="15">
        <f t="shared" si="247"/>
        <v>27</v>
      </c>
      <c r="I7177" s="198">
        <f t="shared" si="248"/>
        <v>6</v>
      </c>
    </row>
    <row r="7178" spans="1:9" x14ac:dyDescent="0.3">
      <c r="A7178" s="10">
        <v>43633</v>
      </c>
      <c r="B7178" s="11" t="s">
        <v>213</v>
      </c>
      <c r="C7178" s="11" t="s">
        <v>675</v>
      </c>
      <c r="D7178" s="11" t="s">
        <v>662</v>
      </c>
      <c r="E7178" s="11">
        <v>6848854</v>
      </c>
      <c r="F7178" s="15">
        <f>IF(ISBLANK($D7178),"",IF(ISBLANK($E7178),VLOOKUP($D7178,$J:$K,2,FALSE),VLOOKUP($E7178,'Daycare Packages'!$A:$G,7,FALSE)))</f>
        <v>27</v>
      </c>
      <c r="G7178" s="15"/>
      <c r="H7178" s="15">
        <f t="shared" si="247"/>
        <v>27</v>
      </c>
      <c r="I7178" s="198">
        <f t="shared" si="248"/>
        <v>6</v>
      </c>
    </row>
    <row r="7179" spans="1:9" x14ac:dyDescent="0.3">
      <c r="A7179" s="10">
        <v>43633</v>
      </c>
      <c r="B7179" s="11" t="s">
        <v>196</v>
      </c>
      <c r="C7179" s="11" t="s">
        <v>432</v>
      </c>
      <c r="D7179" s="11" t="s">
        <v>662</v>
      </c>
      <c r="E7179" s="11">
        <v>6843216</v>
      </c>
      <c r="F7179" s="15">
        <f>IF(ISBLANK($D7179),"",IF(ISBLANK($E7179),VLOOKUP($D7179,$J:$K,2,FALSE),VLOOKUP($E7179,'Daycare Packages'!$A:$G,7,FALSE)))</f>
        <v>25</v>
      </c>
      <c r="G7179" s="15"/>
      <c r="H7179" s="15">
        <f t="shared" si="247"/>
        <v>25</v>
      </c>
      <c r="I7179" s="198">
        <f t="shared" si="248"/>
        <v>6</v>
      </c>
    </row>
    <row r="7180" spans="1:9" x14ac:dyDescent="0.3">
      <c r="A7180" s="10">
        <v>43633</v>
      </c>
      <c r="B7180" s="11" t="s">
        <v>1508</v>
      </c>
      <c r="C7180" s="11" t="s">
        <v>450</v>
      </c>
      <c r="D7180" s="11" t="s">
        <v>662</v>
      </c>
      <c r="E7180" s="11">
        <v>6882707</v>
      </c>
      <c r="F7180" s="15">
        <f>IF(ISBLANK($D7180),"",IF(ISBLANK($E7180),VLOOKUP($D7180,$J:$K,2,FALSE),VLOOKUP($E7180,'Daycare Packages'!$A:$G,7,FALSE)))</f>
        <v>27</v>
      </c>
      <c r="G7180" s="15"/>
      <c r="H7180" s="15">
        <f t="shared" si="247"/>
        <v>27</v>
      </c>
      <c r="I7180" s="198">
        <f t="shared" si="248"/>
        <v>6</v>
      </c>
    </row>
    <row r="7181" spans="1:9" x14ac:dyDescent="0.3">
      <c r="A7181" s="10">
        <v>43633</v>
      </c>
      <c r="B7181" s="11" t="s">
        <v>797</v>
      </c>
      <c r="C7181" s="11" t="s">
        <v>798</v>
      </c>
      <c r="D7181" s="11" t="s">
        <v>662</v>
      </c>
      <c r="F7181" s="15">
        <f>IF(ISBLANK($D7181),"",IF(ISBLANK($E7181),VLOOKUP($D7181,$J:$K,2,FALSE),VLOOKUP($E7181,'Daycare Packages'!$A:$G,7,FALSE)))</f>
        <v>30</v>
      </c>
      <c r="G7181" s="15"/>
      <c r="H7181" s="15">
        <f t="shared" si="247"/>
        <v>30</v>
      </c>
      <c r="I7181" s="198">
        <f t="shared" si="248"/>
        <v>6</v>
      </c>
    </row>
    <row r="7182" spans="1:9" x14ac:dyDescent="0.3">
      <c r="A7182" s="10">
        <v>43633</v>
      </c>
      <c r="B7182" s="11" t="s">
        <v>920</v>
      </c>
      <c r="C7182" s="11" t="s">
        <v>921</v>
      </c>
      <c r="D7182" s="11" t="s">
        <v>662</v>
      </c>
      <c r="F7182" s="15">
        <f>IF(ISBLANK($D7182),"",IF(ISBLANK($E7182),VLOOKUP($D7182,$J:$K,2,FALSE),VLOOKUP($E7182,'Daycare Packages'!$A:$G,7,FALSE)))</f>
        <v>30</v>
      </c>
      <c r="G7182" s="15"/>
      <c r="H7182" s="15">
        <f t="shared" si="247"/>
        <v>30</v>
      </c>
      <c r="I7182" s="198">
        <f t="shared" si="248"/>
        <v>6</v>
      </c>
    </row>
    <row r="7183" spans="1:9" x14ac:dyDescent="0.3">
      <c r="A7183" s="10">
        <v>43633</v>
      </c>
      <c r="B7183" s="11" t="s">
        <v>1005</v>
      </c>
      <c r="C7183" s="11" t="s">
        <v>1006</v>
      </c>
      <c r="D7183" s="11" t="s">
        <v>662</v>
      </c>
      <c r="F7183" s="15">
        <f>IF(ISBLANK($D7183),"",IF(ISBLANK($E7183),VLOOKUP($D7183,$J:$K,2,FALSE),VLOOKUP($E7183,'Daycare Packages'!$A:$G,7,FALSE)))</f>
        <v>30</v>
      </c>
      <c r="G7183" s="15"/>
      <c r="H7183" s="15">
        <f t="shared" si="247"/>
        <v>30</v>
      </c>
      <c r="I7183" s="198">
        <f t="shared" si="248"/>
        <v>6</v>
      </c>
    </row>
    <row r="7184" spans="1:9" x14ac:dyDescent="0.3">
      <c r="A7184" s="10">
        <v>43633</v>
      </c>
      <c r="B7184" s="11" t="s">
        <v>922</v>
      </c>
      <c r="C7184" s="11" t="s">
        <v>923</v>
      </c>
      <c r="D7184" s="11" t="s">
        <v>662</v>
      </c>
      <c r="E7184" s="11">
        <v>6872770</v>
      </c>
      <c r="F7184" s="15">
        <f>IF(ISBLANK($D7184),"",IF(ISBLANK($E7184),VLOOKUP($D7184,$J:$K,2,FALSE),VLOOKUP($E7184,'Daycare Packages'!$A:$G,7,FALSE)))</f>
        <v>23</v>
      </c>
      <c r="G7184" s="15"/>
      <c r="H7184" s="15">
        <f t="shared" si="247"/>
        <v>23</v>
      </c>
      <c r="I7184" s="198">
        <f t="shared" si="248"/>
        <v>6</v>
      </c>
    </row>
    <row r="7185" spans="1:9" x14ac:dyDescent="0.3">
      <c r="A7185" s="10">
        <v>43633</v>
      </c>
      <c r="B7185" s="11" t="s">
        <v>222</v>
      </c>
      <c r="C7185" s="11" t="s">
        <v>229</v>
      </c>
      <c r="D7185" s="11" t="s">
        <v>662</v>
      </c>
      <c r="E7185" s="11">
        <v>6870973</v>
      </c>
      <c r="F7185" s="15">
        <f>IF(ISBLANK($D7185),"",IF(ISBLANK($E7185),VLOOKUP($D7185,$J:$K,2,FALSE),VLOOKUP($E7185,'Daycare Packages'!$A:$G,7,FALSE)))</f>
        <v>27</v>
      </c>
      <c r="G7185" s="15"/>
      <c r="H7185" s="15">
        <f t="shared" si="247"/>
        <v>27</v>
      </c>
      <c r="I7185" s="198">
        <f t="shared" si="248"/>
        <v>6</v>
      </c>
    </row>
    <row r="7186" spans="1:9" x14ac:dyDescent="0.3">
      <c r="A7186" s="10">
        <v>43633</v>
      </c>
      <c r="B7186" s="11" t="s">
        <v>207</v>
      </c>
      <c r="C7186" s="11" t="s">
        <v>229</v>
      </c>
      <c r="D7186" s="11" t="s">
        <v>662</v>
      </c>
      <c r="E7186" s="11">
        <v>6733314</v>
      </c>
      <c r="F7186" s="15">
        <f>IF(ISBLANK($D7186),"",IF(ISBLANK($E7186),VLOOKUP($D7186,$J:$K,2,FALSE),VLOOKUP($E7186,'Daycare Packages'!$A:$G,7,FALSE)))</f>
        <v>22</v>
      </c>
      <c r="G7186" s="15"/>
      <c r="H7186" s="15">
        <f t="shared" si="247"/>
        <v>22</v>
      </c>
      <c r="I7186" s="198">
        <f t="shared" si="248"/>
        <v>6</v>
      </c>
    </row>
    <row r="7187" spans="1:9" x14ac:dyDescent="0.3">
      <c r="A7187" s="10">
        <v>43633</v>
      </c>
      <c r="B7187" s="11" t="s">
        <v>216</v>
      </c>
      <c r="C7187" s="11" t="s">
        <v>448</v>
      </c>
      <c r="D7187" s="11" t="s">
        <v>662</v>
      </c>
      <c r="E7187" s="11">
        <v>6874047</v>
      </c>
      <c r="F7187" s="15">
        <f>IF(ISBLANK($D7187),"",IF(ISBLANK($E7187),VLOOKUP($D7187,$J:$K,2,FALSE),VLOOKUP($E7187,'Daycare Packages'!$A:$G,7,FALSE)))</f>
        <v>27</v>
      </c>
      <c r="G7187" s="15"/>
      <c r="H7187" s="15">
        <f t="shared" si="247"/>
        <v>27</v>
      </c>
      <c r="I7187" s="198">
        <f t="shared" si="248"/>
        <v>6</v>
      </c>
    </row>
    <row r="7188" spans="1:9" x14ac:dyDescent="0.3">
      <c r="A7188" s="10">
        <v>43633</v>
      </c>
      <c r="B7188" s="11" t="s">
        <v>768</v>
      </c>
      <c r="C7188" s="11" t="s">
        <v>548</v>
      </c>
      <c r="D7188" s="11" t="s">
        <v>662</v>
      </c>
      <c r="F7188" s="15">
        <f>IF(ISBLANK($D7188),"",IF(ISBLANK($E7188),VLOOKUP($D7188,$J:$K,2,FALSE),VLOOKUP($E7188,'Daycare Packages'!$A:$G,7,FALSE)))</f>
        <v>30</v>
      </c>
      <c r="G7188" s="15"/>
      <c r="H7188" s="15">
        <f t="shared" si="247"/>
        <v>30</v>
      </c>
      <c r="I7188" s="198">
        <f t="shared" si="248"/>
        <v>6</v>
      </c>
    </row>
    <row r="7189" spans="1:9" x14ac:dyDescent="0.3">
      <c r="A7189" s="10">
        <v>43633</v>
      </c>
      <c r="B7189" s="11" t="s">
        <v>218</v>
      </c>
      <c r="C7189" s="11" t="s">
        <v>738</v>
      </c>
      <c r="D7189" s="11" t="s">
        <v>662</v>
      </c>
      <c r="E7189" s="11">
        <v>6738002</v>
      </c>
      <c r="F7189" s="15">
        <f>IF(ISBLANK($D7189),"",IF(ISBLANK($E7189),VLOOKUP($D7189,$J:$K,2,FALSE),VLOOKUP($E7189,'Daycare Packages'!$A:$G,7,FALSE)))</f>
        <v>20</v>
      </c>
      <c r="G7189" s="15"/>
      <c r="H7189" s="15">
        <f t="shared" si="247"/>
        <v>20</v>
      </c>
      <c r="I7189" s="198">
        <f t="shared" si="248"/>
        <v>6</v>
      </c>
    </row>
    <row r="7190" spans="1:9" x14ac:dyDescent="0.3">
      <c r="A7190" s="10">
        <v>43633</v>
      </c>
      <c r="B7190" s="11" t="s">
        <v>218</v>
      </c>
      <c r="C7190" s="11" t="s">
        <v>737</v>
      </c>
      <c r="D7190" s="11" t="s">
        <v>662</v>
      </c>
      <c r="E7190" s="11">
        <v>6738002</v>
      </c>
      <c r="F7190" s="15">
        <f>IF(ISBLANK($D7190),"",IF(ISBLANK($E7190),VLOOKUP($D7190,$J:$K,2,FALSE),VLOOKUP($E7190,'Daycare Packages'!$A:$G,7,FALSE)))</f>
        <v>20</v>
      </c>
      <c r="G7190" s="15"/>
      <c r="H7190" s="15">
        <f t="shared" si="247"/>
        <v>20</v>
      </c>
      <c r="I7190" s="198">
        <f t="shared" si="248"/>
        <v>6</v>
      </c>
    </row>
    <row r="7191" spans="1:9" x14ac:dyDescent="0.3">
      <c r="A7191" s="10">
        <v>43633</v>
      </c>
      <c r="B7191" s="11" t="s">
        <v>209</v>
      </c>
      <c r="C7191" s="11" t="s">
        <v>702</v>
      </c>
      <c r="D7191" s="11" t="s">
        <v>662</v>
      </c>
      <c r="E7191" s="11">
        <v>6864748</v>
      </c>
      <c r="F7191" s="15">
        <f>IF(ISBLANK($D7191),"",IF(ISBLANK($E7191),VLOOKUP($D7191,$J:$K,2,FALSE),VLOOKUP($E7191,'Daycare Packages'!$A:$G,7,FALSE)))</f>
        <v>27</v>
      </c>
      <c r="G7191" s="15"/>
      <c r="H7191" s="15">
        <f t="shared" si="247"/>
        <v>27</v>
      </c>
      <c r="I7191" s="198">
        <f t="shared" si="248"/>
        <v>6</v>
      </c>
    </row>
    <row r="7192" spans="1:9" x14ac:dyDescent="0.3">
      <c r="A7192" s="10">
        <v>43633</v>
      </c>
      <c r="B7192" s="11" t="s">
        <v>147</v>
      </c>
      <c r="C7192" s="11" t="s">
        <v>796</v>
      </c>
      <c r="D7192" s="11" t="s">
        <v>662</v>
      </c>
      <c r="E7192" s="11">
        <v>6814069</v>
      </c>
      <c r="F7192" s="15">
        <f>IF(ISBLANK($D7192),"",IF(ISBLANK($E7192),VLOOKUP($D7192,$J:$K,2,FALSE),VLOOKUP($E7192,'Daycare Packages'!$A:$G,7,FALSE)))</f>
        <v>23</v>
      </c>
      <c r="G7192" s="15"/>
      <c r="H7192" s="15">
        <f t="shared" si="247"/>
        <v>23</v>
      </c>
      <c r="I7192" s="198">
        <f t="shared" si="248"/>
        <v>6</v>
      </c>
    </row>
    <row r="7193" spans="1:9" x14ac:dyDescent="0.3">
      <c r="A7193" s="10">
        <v>43633</v>
      </c>
      <c r="B7193" s="11" t="s">
        <v>212</v>
      </c>
      <c r="C7193" s="11" t="s">
        <v>707</v>
      </c>
      <c r="D7193" s="11" t="s">
        <v>662</v>
      </c>
      <c r="F7193" s="15">
        <f>IF(ISBLANK($D7193),"",IF(ISBLANK($E7193),VLOOKUP($D7193,$J:$K,2,FALSE),VLOOKUP($E7193,'Daycare Packages'!$A:$G,7,FALSE)))</f>
        <v>30</v>
      </c>
      <c r="G7193" s="15"/>
      <c r="H7193" s="15">
        <f t="shared" si="247"/>
        <v>30</v>
      </c>
      <c r="I7193" s="198">
        <f t="shared" si="248"/>
        <v>6</v>
      </c>
    </row>
    <row r="7194" spans="1:9" x14ac:dyDescent="0.3">
      <c r="A7194" s="10">
        <v>43633</v>
      </c>
      <c r="B7194" s="11" t="s">
        <v>193</v>
      </c>
      <c r="C7194" s="11" t="s">
        <v>776</v>
      </c>
      <c r="D7194" s="11" t="s">
        <v>662</v>
      </c>
      <c r="E7194" s="11">
        <v>6865171</v>
      </c>
      <c r="F7194" s="15">
        <f>IF(ISBLANK($D7194),"",IF(ISBLANK($E7194),VLOOKUP($D7194,$J:$K,2,FALSE),VLOOKUP($E7194,'Daycare Packages'!$A:$G,7,FALSE)))</f>
        <v>27</v>
      </c>
      <c r="G7194" s="15"/>
      <c r="H7194" s="15">
        <f t="shared" si="247"/>
        <v>27</v>
      </c>
      <c r="I7194" s="198">
        <f t="shared" si="248"/>
        <v>6</v>
      </c>
    </row>
    <row r="7195" spans="1:9" x14ac:dyDescent="0.3">
      <c r="A7195" s="10">
        <v>43633</v>
      </c>
      <c r="B7195" s="11" t="s">
        <v>141</v>
      </c>
      <c r="C7195" s="11" t="s">
        <v>673</v>
      </c>
      <c r="D7195" s="11" t="s">
        <v>662</v>
      </c>
      <c r="E7195" s="11">
        <v>6866358</v>
      </c>
      <c r="F7195" s="15">
        <f>IF(ISBLANK($D7195),"",IF(ISBLANK($E7195),VLOOKUP($D7195,$J:$K,2,FALSE),VLOOKUP($E7195,'Daycare Packages'!$A:$G,7,FALSE)))</f>
        <v>26</v>
      </c>
      <c r="G7195" s="15"/>
      <c r="H7195" s="15">
        <f t="shared" si="247"/>
        <v>26</v>
      </c>
      <c r="I7195" s="198">
        <f t="shared" si="248"/>
        <v>6</v>
      </c>
    </row>
    <row r="7196" spans="1:9" x14ac:dyDescent="0.3">
      <c r="A7196" s="10">
        <v>43633</v>
      </c>
      <c r="B7196" s="11" t="s">
        <v>1317</v>
      </c>
      <c r="C7196" s="11" t="s">
        <v>633</v>
      </c>
      <c r="D7196" s="11" t="s">
        <v>662</v>
      </c>
      <c r="E7196" s="11">
        <v>6837059</v>
      </c>
      <c r="F7196" s="15">
        <f>IF(ISBLANK($D7196),"",IF(ISBLANK($E7196),VLOOKUP($D7196,$J:$K,2,FALSE),VLOOKUP($E7196,'Daycare Packages'!$A:$G,7,FALSE)))</f>
        <v>25</v>
      </c>
      <c r="G7196" s="15"/>
      <c r="H7196" s="15">
        <f t="shared" si="247"/>
        <v>25</v>
      </c>
      <c r="I7196" s="198">
        <f t="shared" si="248"/>
        <v>6</v>
      </c>
    </row>
    <row r="7197" spans="1:9" x14ac:dyDescent="0.3">
      <c r="A7197" s="10">
        <v>43633</v>
      </c>
      <c r="B7197" s="11" t="s">
        <v>230</v>
      </c>
      <c r="C7197" s="11" t="s">
        <v>493</v>
      </c>
      <c r="D7197" s="11" t="s">
        <v>662</v>
      </c>
      <c r="E7197" s="11">
        <v>6876304</v>
      </c>
      <c r="F7197" s="15">
        <f>IF(ISBLANK($D7197),"",IF(ISBLANK($E7197),VLOOKUP($D7197,$J:$K,2,FALSE),VLOOKUP($E7197,'Daycare Packages'!$A:$G,7,FALSE)))</f>
        <v>27</v>
      </c>
      <c r="G7197" s="15"/>
      <c r="H7197" s="15">
        <f t="shared" si="247"/>
        <v>27</v>
      </c>
      <c r="I7197" s="198">
        <f t="shared" si="248"/>
        <v>6</v>
      </c>
    </row>
    <row r="7198" spans="1:9" x14ac:dyDescent="0.3">
      <c r="A7198" s="10">
        <v>43633</v>
      </c>
      <c r="B7198" s="11" t="s">
        <v>215</v>
      </c>
      <c r="C7198" s="11" t="s">
        <v>520</v>
      </c>
      <c r="D7198" s="11" t="s">
        <v>662</v>
      </c>
      <c r="E7198" s="11">
        <v>6860747</v>
      </c>
      <c r="F7198" s="15">
        <f>IF(ISBLANK($D7198),"",IF(ISBLANK($E7198),VLOOKUP($D7198,$J:$K,2,FALSE),VLOOKUP($E7198,'Daycare Packages'!$A:$G,7,FALSE)))</f>
        <v>27</v>
      </c>
      <c r="G7198" s="15"/>
      <c r="H7198" s="15">
        <f t="shared" si="247"/>
        <v>27</v>
      </c>
      <c r="I7198" s="198">
        <f t="shared" si="248"/>
        <v>6</v>
      </c>
    </row>
    <row r="7199" spans="1:9" x14ac:dyDescent="0.3">
      <c r="A7199" s="10">
        <v>43633</v>
      </c>
      <c r="B7199" s="11" t="s">
        <v>1366</v>
      </c>
      <c r="C7199" s="11" t="s">
        <v>520</v>
      </c>
      <c r="D7199" s="11" t="s">
        <v>662</v>
      </c>
      <c r="E7199" s="11">
        <v>6873468</v>
      </c>
      <c r="F7199" s="15">
        <f>IF(ISBLANK($D7199),"",IF(ISBLANK($E7199),VLOOKUP($D7199,$J:$K,2,FALSE),VLOOKUP($E7199,'Daycare Packages'!$A:$G,7,FALSE)))</f>
        <v>20.7</v>
      </c>
      <c r="G7199" s="15"/>
      <c r="H7199" s="15">
        <f t="shared" si="247"/>
        <v>20.7</v>
      </c>
      <c r="I7199" s="198">
        <f t="shared" si="248"/>
        <v>6</v>
      </c>
    </row>
    <row r="7200" spans="1:9" x14ac:dyDescent="0.3">
      <c r="A7200" s="10">
        <v>43633</v>
      </c>
      <c r="B7200" s="11" t="s">
        <v>1366</v>
      </c>
      <c r="C7200" s="11" t="s">
        <v>587</v>
      </c>
      <c r="D7200" s="11" t="s">
        <v>662</v>
      </c>
      <c r="E7200" s="11">
        <v>6873468</v>
      </c>
      <c r="F7200" s="15">
        <f>IF(ISBLANK($D7200),"",IF(ISBLANK($E7200),VLOOKUP($D7200,$J:$K,2,FALSE),VLOOKUP($E7200,'Daycare Packages'!$A:$G,7,FALSE)))</f>
        <v>20.7</v>
      </c>
      <c r="G7200" s="15"/>
      <c r="H7200" s="15">
        <f t="shared" si="247"/>
        <v>20.7</v>
      </c>
      <c r="I7200" s="198">
        <f t="shared" si="248"/>
        <v>6</v>
      </c>
    </row>
    <row r="7201" spans="1:9" x14ac:dyDescent="0.3">
      <c r="A7201" s="10">
        <v>43633</v>
      </c>
      <c r="B7201" s="11" t="s">
        <v>160</v>
      </c>
      <c r="C7201" s="11" t="s">
        <v>794</v>
      </c>
      <c r="D7201" s="11" t="s">
        <v>662</v>
      </c>
      <c r="E7201" s="11">
        <v>6850317</v>
      </c>
      <c r="F7201" s="15">
        <f>IF(ISBLANK($D7201),"",IF(ISBLANK($E7201),VLOOKUP($D7201,$J:$K,2,FALSE),VLOOKUP($E7201,'Daycare Packages'!$A:$G,7,FALSE)))</f>
        <v>25</v>
      </c>
      <c r="G7201" s="15"/>
      <c r="H7201" s="15">
        <f t="shared" si="247"/>
        <v>25</v>
      </c>
      <c r="I7201" s="198">
        <f t="shared" si="248"/>
        <v>6</v>
      </c>
    </row>
    <row r="7202" spans="1:9" x14ac:dyDescent="0.3">
      <c r="A7202" s="10">
        <v>43633</v>
      </c>
      <c r="B7202" s="11" t="s">
        <v>137</v>
      </c>
      <c r="C7202" s="11" t="s">
        <v>693</v>
      </c>
      <c r="D7202" s="11" t="s">
        <v>662</v>
      </c>
      <c r="E7202" s="11">
        <v>6867321</v>
      </c>
      <c r="F7202" s="15">
        <f>IF(ISBLANK($D7202),"",IF(ISBLANK($E7202),VLOOKUP($D7202,$J:$K,2,FALSE),VLOOKUP($E7202,'Daycare Packages'!$A:$G,7,FALSE)))</f>
        <v>23</v>
      </c>
      <c r="G7202" s="15"/>
      <c r="H7202" s="15">
        <f t="shared" si="247"/>
        <v>23</v>
      </c>
      <c r="I7202" s="198">
        <f t="shared" si="248"/>
        <v>6</v>
      </c>
    </row>
    <row r="7203" spans="1:9" x14ac:dyDescent="0.3">
      <c r="A7203" s="10">
        <v>43633</v>
      </c>
      <c r="B7203" s="11" t="s">
        <v>163</v>
      </c>
      <c r="C7203" s="11" t="s">
        <v>805</v>
      </c>
      <c r="D7203" s="11" t="s">
        <v>662</v>
      </c>
      <c r="E7203" s="11">
        <v>6859563</v>
      </c>
      <c r="F7203" s="15">
        <f>IF(ISBLANK($D7203),"",IF(ISBLANK($E7203),VLOOKUP($D7203,$J:$K,2,FALSE),VLOOKUP($E7203,'Daycare Packages'!$A:$G,7,FALSE)))</f>
        <v>27</v>
      </c>
      <c r="G7203" s="15"/>
      <c r="H7203" s="15">
        <f t="shared" si="247"/>
        <v>27</v>
      </c>
      <c r="I7203" s="198">
        <f t="shared" si="248"/>
        <v>6</v>
      </c>
    </row>
    <row r="7204" spans="1:9" x14ac:dyDescent="0.3">
      <c r="A7204" s="10">
        <v>43633</v>
      </c>
      <c r="B7204" s="11" t="s">
        <v>716</v>
      </c>
      <c r="C7204" s="11" t="s">
        <v>717</v>
      </c>
      <c r="D7204" s="11" t="s">
        <v>662</v>
      </c>
      <c r="F7204" s="15">
        <f>IF(ISBLANK($D7204),"",IF(ISBLANK($E7204),VLOOKUP($D7204,$J:$K,2,FALSE),VLOOKUP($E7204,'Daycare Packages'!$A:$G,7,FALSE)))</f>
        <v>30</v>
      </c>
      <c r="G7204" s="15"/>
      <c r="H7204" s="15">
        <f t="shared" si="247"/>
        <v>30</v>
      </c>
      <c r="I7204" s="198">
        <f t="shared" si="248"/>
        <v>6</v>
      </c>
    </row>
    <row r="7205" spans="1:9" x14ac:dyDescent="0.3">
      <c r="A7205" s="10">
        <v>43633</v>
      </c>
      <c r="B7205" s="11" t="s">
        <v>189</v>
      </c>
      <c r="C7205" s="11" t="s">
        <v>638</v>
      </c>
      <c r="D7205" s="11" t="s">
        <v>662</v>
      </c>
      <c r="E7205" s="11">
        <v>6725260</v>
      </c>
      <c r="F7205" s="15">
        <f>IF(ISBLANK($D7205),"",IF(ISBLANK($E7205),VLOOKUP($D7205,$J:$K,2,FALSE),VLOOKUP($E7205,'Daycare Packages'!$A:$G,7,FALSE)))</f>
        <v>22</v>
      </c>
      <c r="G7205" s="15"/>
      <c r="H7205" s="15">
        <f t="shared" si="247"/>
        <v>22</v>
      </c>
      <c r="I7205" s="198">
        <f t="shared" si="248"/>
        <v>6</v>
      </c>
    </row>
    <row r="7206" spans="1:9" x14ac:dyDescent="0.3">
      <c r="A7206" s="10">
        <v>43633</v>
      </c>
      <c r="B7206" s="11" t="s">
        <v>217</v>
      </c>
      <c r="C7206" s="11" t="s">
        <v>402</v>
      </c>
      <c r="D7206" s="11" t="s">
        <v>662</v>
      </c>
      <c r="E7206" s="11">
        <v>6865081</v>
      </c>
      <c r="F7206" s="15">
        <f>IF(ISBLANK($D7206),"",IF(ISBLANK($E7206),VLOOKUP($D7206,$J:$K,2,FALSE),VLOOKUP($E7206,'Daycare Packages'!$A:$G,7,FALSE)))</f>
        <v>26</v>
      </c>
      <c r="G7206" s="15"/>
      <c r="H7206" s="15">
        <f t="shared" si="247"/>
        <v>26</v>
      </c>
      <c r="I7206" s="198">
        <f t="shared" si="248"/>
        <v>6</v>
      </c>
    </row>
    <row r="7207" spans="1:9" x14ac:dyDescent="0.3">
      <c r="A7207" s="10">
        <v>43633</v>
      </c>
      <c r="B7207" s="11" t="s">
        <v>182</v>
      </c>
      <c r="C7207" s="11" t="s">
        <v>685</v>
      </c>
      <c r="D7207" s="11" t="s">
        <v>662</v>
      </c>
      <c r="E7207" s="11">
        <v>6871713</v>
      </c>
      <c r="F7207" s="15">
        <f>IF(ISBLANK($D7207),"",IF(ISBLANK($E7207),VLOOKUP($D7207,$J:$K,2,FALSE),VLOOKUP($E7207,'Daycare Packages'!$A:$G,7,FALSE)))</f>
        <v>20.7</v>
      </c>
      <c r="G7207" s="15"/>
      <c r="H7207" s="15">
        <f t="shared" si="247"/>
        <v>20.7</v>
      </c>
      <c r="I7207" s="198">
        <f t="shared" si="248"/>
        <v>6</v>
      </c>
    </row>
    <row r="7208" spans="1:9" x14ac:dyDescent="0.3">
      <c r="A7208" s="10">
        <v>43633</v>
      </c>
      <c r="B7208" s="11" t="s">
        <v>114</v>
      </c>
      <c r="C7208" s="11" t="s">
        <v>789</v>
      </c>
      <c r="D7208" s="11" t="s">
        <v>662</v>
      </c>
      <c r="E7208" s="11">
        <v>6735275</v>
      </c>
      <c r="F7208" s="15">
        <f>IF(ISBLANK($D7208),"",IF(ISBLANK($E7208),VLOOKUP($D7208,$J:$K,2,FALSE),VLOOKUP($E7208,'Daycare Packages'!$A:$G,7,FALSE)))</f>
        <v>22</v>
      </c>
      <c r="G7208" s="15"/>
      <c r="H7208" s="15">
        <f t="shared" si="247"/>
        <v>22</v>
      </c>
      <c r="I7208" s="198">
        <f t="shared" si="248"/>
        <v>6</v>
      </c>
    </row>
    <row r="7209" spans="1:9" x14ac:dyDescent="0.3">
      <c r="A7209" s="10">
        <v>43633</v>
      </c>
      <c r="B7209" s="11" t="s">
        <v>699</v>
      </c>
      <c r="C7209" s="11" t="s">
        <v>507</v>
      </c>
      <c r="D7209" s="11" t="s">
        <v>662</v>
      </c>
      <c r="F7209" s="15">
        <f>IF(ISBLANK($D7209),"",IF(ISBLANK($E7209),VLOOKUP($D7209,$J:$K,2,FALSE),VLOOKUP($E7209,'Daycare Packages'!$A:$G,7,FALSE)))</f>
        <v>30</v>
      </c>
      <c r="G7209" s="15">
        <v>-3</v>
      </c>
      <c r="H7209" s="15">
        <f t="shared" si="247"/>
        <v>27</v>
      </c>
      <c r="I7209" s="198">
        <f t="shared" si="248"/>
        <v>6</v>
      </c>
    </row>
    <row r="7210" spans="1:9" x14ac:dyDescent="0.3">
      <c r="A7210" s="10">
        <v>43633</v>
      </c>
      <c r="B7210" s="11" t="s">
        <v>699</v>
      </c>
      <c r="C7210" s="11" t="s">
        <v>478</v>
      </c>
      <c r="D7210" s="11" t="s">
        <v>662</v>
      </c>
      <c r="F7210" s="15">
        <f>IF(ISBLANK($D7210),"",IF(ISBLANK($E7210),VLOOKUP($D7210,$J:$K,2,FALSE),VLOOKUP($E7210,'Daycare Packages'!$A:$G,7,FALSE)))</f>
        <v>30</v>
      </c>
      <c r="G7210" s="15">
        <v>-3</v>
      </c>
      <c r="H7210" s="15">
        <f t="shared" si="247"/>
        <v>27</v>
      </c>
      <c r="I7210" s="198">
        <f t="shared" si="248"/>
        <v>6</v>
      </c>
    </row>
    <row r="7211" spans="1:9" x14ac:dyDescent="0.3">
      <c r="A7211" s="10">
        <v>43633</v>
      </c>
      <c r="B7211" s="11" t="s">
        <v>115</v>
      </c>
      <c r="C7211" s="11" t="s">
        <v>764</v>
      </c>
      <c r="D7211" s="11" t="s">
        <v>662</v>
      </c>
      <c r="E7211" s="11">
        <v>6736950</v>
      </c>
      <c r="F7211" s="15">
        <f>IF(ISBLANK($D7211),"",IF(ISBLANK($E7211),VLOOKUP($D7211,$J:$K,2,FALSE),VLOOKUP($E7211,'Daycare Packages'!$A:$G,7,FALSE)))</f>
        <v>22</v>
      </c>
      <c r="G7211" s="15"/>
      <c r="H7211" s="15">
        <f t="shared" si="247"/>
        <v>22</v>
      </c>
      <c r="I7211" s="198">
        <f t="shared" si="248"/>
        <v>6</v>
      </c>
    </row>
    <row r="7212" spans="1:9" x14ac:dyDescent="0.3">
      <c r="A7212" s="10">
        <v>43633</v>
      </c>
      <c r="B7212" s="11" t="s">
        <v>1628</v>
      </c>
      <c r="C7212" s="11" t="s">
        <v>1629</v>
      </c>
      <c r="D7212" s="11" t="s">
        <v>662</v>
      </c>
      <c r="E7212" s="11">
        <v>6888898</v>
      </c>
      <c r="F7212" s="15">
        <f>IF(ISBLANK($D7212),"",IF(ISBLANK($E7212),VLOOKUP($D7212,$J:$K,2,FALSE),VLOOKUP($E7212,'Daycare Packages'!$A:$G,7,FALSE)))</f>
        <v>27</v>
      </c>
      <c r="G7212" s="15"/>
      <c r="H7212" s="15">
        <f t="shared" si="247"/>
        <v>27</v>
      </c>
      <c r="I7212" s="198">
        <f t="shared" si="248"/>
        <v>6</v>
      </c>
    </row>
    <row r="7213" spans="1:9" x14ac:dyDescent="0.3">
      <c r="A7213" s="10">
        <v>43633</v>
      </c>
      <c r="B7213" s="11" t="s">
        <v>1628</v>
      </c>
      <c r="C7213" s="11" t="s">
        <v>1689</v>
      </c>
      <c r="D7213" s="11" t="s">
        <v>662</v>
      </c>
      <c r="E7213" s="11">
        <v>6888898</v>
      </c>
      <c r="F7213" s="15">
        <f>IF(ISBLANK($D7213),"",IF(ISBLANK($E7213),VLOOKUP($D7213,$J:$K,2,FALSE),VLOOKUP($E7213,'Daycare Packages'!$A:$G,7,FALSE)))</f>
        <v>27</v>
      </c>
      <c r="G7213" s="15"/>
      <c r="H7213" s="15">
        <f t="shared" si="247"/>
        <v>27</v>
      </c>
      <c r="I7213" s="198">
        <f t="shared" si="248"/>
        <v>6</v>
      </c>
    </row>
    <row r="7214" spans="1:9" x14ac:dyDescent="0.3">
      <c r="A7214" s="10">
        <v>43633</v>
      </c>
      <c r="B7214" s="11" t="s">
        <v>156</v>
      </c>
      <c r="C7214" s="11" t="s">
        <v>479</v>
      </c>
      <c r="D7214" s="11" t="s">
        <v>662</v>
      </c>
      <c r="E7214" s="11">
        <v>6798024</v>
      </c>
      <c r="F7214" s="15">
        <f>IF(ISBLANK($D7214),"",IF(ISBLANK($E7214),VLOOKUP($D7214,$J:$K,2,FALSE),VLOOKUP($E7214,'Daycare Packages'!$A:$G,7,FALSE)))</f>
        <v>23</v>
      </c>
      <c r="G7214" s="15"/>
      <c r="H7214" s="15">
        <f t="shared" si="247"/>
        <v>23</v>
      </c>
      <c r="I7214" s="198">
        <f t="shared" si="248"/>
        <v>6</v>
      </c>
    </row>
    <row r="7215" spans="1:9" x14ac:dyDescent="0.3">
      <c r="A7215" s="10">
        <v>43633</v>
      </c>
      <c r="B7215" s="11" t="s">
        <v>1661</v>
      </c>
      <c r="C7215" s="11" t="s">
        <v>1673</v>
      </c>
      <c r="D7215" s="11" t="s">
        <v>662</v>
      </c>
      <c r="E7215" s="11">
        <v>6887774</v>
      </c>
      <c r="F7215" s="15">
        <f>IF(ISBLANK($D7215),"",IF(ISBLANK($E7215),VLOOKUP($D7215,$J:$K,2,FALSE),VLOOKUP($E7215,'Daycare Packages'!$A:$G,7,FALSE)))</f>
        <v>25</v>
      </c>
      <c r="G7215" s="15"/>
      <c r="H7215" s="15">
        <f t="shared" si="247"/>
        <v>25</v>
      </c>
      <c r="I7215" s="198">
        <f t="shared" si="248"/>
        <v>6</v>
      </c>
    </row>
    <row r="7216" spans="1:9" x14ac:dyDescent="0.3">
      <c r="A7216" s="10">
        <v>43633</v>
      </c>
      <c r="B7216" s="11" t="s">
        <v>82</v>
      </c>
      <c r="C7216" s="11" t="s">
        <v>696</v>
      </c>
      <c r="D7216" s="11" t="s">
        <v>662</v>
      </c>
      <c r="E7216" s="11">
        <v>6717674</v>
      </c>
      <c r="F7216" s="15">
        <f>IF(ISBLANK($D7216),"",IF(ISBLANK($E7216),VLOOKUP($D7216,$J:$K,2,FALSE),VLOOKUP($E7216,'Daycare Packages'!$A:$G,7,FALSE)))</f>
        <v>22</v>
      </c>
      <c r="G7216" s="15"/>
      <c r="H7216" s="15">
        <f t="shared" si="247"/>
        <v>22</v>
      </c>
      <c r="I7216" s="198">
        <f t="shared" si="248"/>
        <v>6</v>
      </c>
    </row>
    <row r="7217" spans="1:9" x14ac:dyDescent="0.3">
      <c r="A7217" s="10">
        <v>43633</v>
      </c>
      <c r="B7217" s="11" t="s">
        <v>82</v>
      </c>
      <c r="C7217" s="11" t="s">
        <v>695</v>
      </c>
      <c r="D7217" s="11" t="s">
        <v>662</v>
      </c>
      <c r="E7217" s="11">
        <v>6717674</v>
      </c>
      <c r="F7217" s="15">
        <f>IF(ISBLANK($D7217),"",IF(ISBLANK($E7217),VLOOKUP($D7217,$J:$K,2,FALSE),VLOOKUP($E7217,'Daycare Packages'!$A:$G,7,FALSE)))</f>
        <v>22</v>
      </c>
      <c r="G7217" s="15"/>
      <c r="H7217" s="15">
        <f t="shared" si="247"/>
        <v>22</v>
      </c>
      <c r="I7217" s="198">
        <f t="shared" si="248"/>
        <v>6</v>
      </c>
    </row>
    <row r="7218" spans="1:9" x14ac:dyDescent="0.3">
      <c r="A7218" s="10">
        <v>43633</v>
      </c>
      <c r="B7218" s="11" t="s">
        <v>799</v>
      </c>
      <c r="C7218" s="11" t="s">
        <v>800</v>
      </c>
      <c r="D7218" s="11" t="s">
        <v>662</v>
      </c>
      <c r="F7218" s="15">
        <f>IF(ISBLANK($D7218),"",IF(ISBLANK($E7218),VLOOKUP($D7218,$J:$K,2,FALSE),VLOOKUP($E7218,'Daycare Packages'!$A:$G,7,FALSE)))</f>
        <v>30</v>
      </c>
      <c r="G7218" s="15"/>
      <c r="H7218" s="15">
        <f t="shared" ref="H7218:H7281" si="249">IF(ISBLANK(D7218),"",SUM(F7218:G7218))</f>
        <v>30</v>
      </c>
      <c r="I7218" s="198">
        <f t="shared" si="248"/>
        <v>6</v>
      </c>
    </row>
    <row r="7219" spans="1:9" x14ac:dyDescent="0.3">
      <c r="A7219" s="10">
        <v>43633</v>
      </c>
      <c r="B7219" s="11" t="s">
        <v>843</v>
      </c>
      <c r="C7219" s="11" t="s">
        <v>844</v>
      </c>
      <c r="D7219" s="11" t="s">
        <v>662</v>
      </c>
      <c r="E7219" s="11">
        <v>6846368</v>
      </c>
      <c r="F7219" s="15">
        <f>IF(ISBLANK($D7219),"",IF(ISBLANK($E7219),VLOOKUP($D7219,$J:$K,2,FALSE),VLOOKUP($E7219,'Daycare Packages'!$A:$G,7,FALSE)))</f>
        <v>23</v>
      </c>
      <c r="G7219" s="15"/>
      <c r="H7219" s="15">
        <f t="shared" si="249"/>
        <v>23</v>
      </c>
      <c r="I7219" s="198">
        <f t="shared" si="248"/>
        <v>6</v>
      </c>
    </row>
    <row r="7220" spans="1:9" x14ac:dyDescent="0.3">
      <c r="A7220" s="10">
        <v>43633</v>
      </c>
      <c r="B7220" s="11" t="s">
        <v>411</v>
      </c>
      <c r="C7220" s="11" t="s">
        <v>1690</v>
      </c>
      <c r="D7220" s="11" t="s">
        <v>662</v>
      </c>
      <c r="F7220" s="15">
        <f>IF(ISBLANK($D7220),"",IF(ISBLANK($E7220),VLOOKUP($D7220,$J:$K,2,FALSE),VLOOKUP($E7220,'Daycare Packages'!$A:$G,7,FALSE)))</f>
        <v>30</v>
      </c>
      <c r="G7220" s="15"/>
      <c r="H7220" s="15">
        <f t="shared" si="249"/>
        <v>30</v>
      </c>
      <c r="I7220" s="198">
        <f t="shared" si="248"/>
        <v>6</v>
      </c>
    </row>
    <row r="7221" spans="1:9" x14ac:dyDescent="0.3">
      <c r="A7221" s="10">
        <v>43633</v>
      </c>
      <c r="B7221" s="11" t="s">
        <v>166</v>
      </c>
      <c r="C7221" s="11" t="s">
        <v>744</v>
      </c>
      <c r="D7221" s="11" t="s">
        <v>662</v>
      </c>
      <c r="E7221" s="11">
        <v>6735012</v>
      </c>
      <c r="F7221" s="15">
        <f>IF(ISBLANK($D7221),"",IF(ISBLANK($E7221),VLOOKUP($D7221,$J:$K,2,FALSE),VLOOKUP($E7221,'Daycare Packages'!$A:$G,7,FALSE)))</f>
        <v>24</v>
      </c>
      <c r="G7221" s="15"/>
      <c r="H7221" s="15">
        <f t="shared" si="249"/>
        <v>24</v>
      </c>
      <c r="I7221" s="198">
        <f t="shared" si="248"/>
        <v>6</v>
      </c>
    </row>
    <row r="7222" spans="1:9" x14ac:dyDescent="0.3">
      <c r="A7222" s="55">
        <v>43633</v>
      </c>
      <c r="B7222" s="56" t="s">
        <v>713</v>
      </c>
      <c r="C7222" s="56" t="s">
        <v>714</v>
      </c>
      <c r="D7222" s="56" t="s">
        <v>662</v>
      </c>
      <c r="E7222" s="56"/>
      <c r="F7222" s="59">
        <f>IF(ISBLANK($D7222),"",IF(ISBLANK($E7222),VLOOKUP($D7222,$J:$K,2,FALSE),VLOOKUP($E7222,'Daycare Packages'!$A:$G,7,FALSE)))</f>
        <v>30</v>
      </c>
      <c r="G7222" s="59"/>
      <c r="H7222" s="59">
        <f t="shared" si="249"/>
        <v>30</v>
      </c>
      <c r="I7222" s="198">
        <f t="shared" si="248"/>
        <v>6</v>
      </c>
    </row>
    <row r="7223" spans="1:9" x14ac:dyDescent="0.3">
      <c r="A7223" s="10">
        <v>43634</v>
      </c>
      <c r="B7223" s="11" t="s">
        <v>205</v>
      </c>
      <c r="C7223" s="11" t="s">
        <v>863</v>
      </c>
      <c r="D7223" s="11" t="s">
        <v>659</v>
      </c>
      <c r="E7223" s="11">
        <v>6810064</v>
      </c>
      <c r="F7223" s="15">
        <f>IF(ISBLANK($D7223),"",IF(ISBLANK($E7223),VLOOKUP($D7223,$J:$K,2,FALSE),VLOOKUP($E7223,'Daycare Packages'!$A:$G,7,FALSE)))</f>
        <v>19</v>
      </c>
      <c r="G7223" s="15"/>
      <c r="H7223" s="15">
        <f t="shared" si="249"/>
        <v>19</v>
      </c>
      <c r="I7223" s="198">
        <f t="shared" si="248"/>
        <v>6</v>
      </c>
    </row>
    <row r="7224" spans="1:9" x14ac:dyDescent="0.3">
      <c r="A7224" s="10">
        <v>43634</v>
      </c>
      <c r="B7224" s="11" t="s">
        <v>154</v>
      </c>
      <c r="C7224" s="11" t="s">
        <v>729</v>
      </c>
      <c r="D7224" s="11" t="s">
        <v>659</v>
      </c>
      <c r="E7224" s="11">
        <v>6813144</v>
      </c>
      <c r="F7224" s="15">
        <f>IF(ISBLANK($D7224),"",IF(ISBLANK($E7224),VLOOKUP($D7224,$J:$K,2,FALSE),VLOOKUP($E7224,'Daycare Packages'!$A:$G,7,FALSE)))</f>
        <v>19</v>
      </c>
      <c r="G7224" s="15"/>
      <c r="H7224" s="15">
        <f t="shared" si="249"/>
        <v>19</v>
      </c>
      <c r="I7224" s="198">
        <f t="shared" si="248"/>
        <v>6</v>
      </c>
    </row>
    <row r="7225" spans="1:9" x14ac:dyDescent="0.3">
      <c r="A7225" s="10">
        <v>43634</v>
      </c>
      <c r="B7225" s="11" t="s">
        <v>667</v>
      </c>
      <c r="C7225" s="11" t="s">
        <v>668</v>
      </c>
      <c r="D7225" s="11" t="s">
        <v>659</v>
      </c>
      <c r="F7225" s="15">
        <f>IF(ISBLANK($D7225),"",IF(ISBLANK($E7225),VLOOKUP($D7225,$J:$K,2,FALSE),VLOOKUP($E7225,'Daycare Packages'!$A:$G,7,FALSE)))</f>
        <v>20</v>
      </c>
      <c r="G7225" s="15"/>
      <c r="H7225" s="15">
        <f t="shared" si="249"/>
        <v>20</v>
      </c>
      <c r="I7225" s="198">
        <f t="shared" si="248"/>
        <v>6</v>
      </c>
    </row>
    <row r="7226" spans="1:9" x14ac:dyDescent="0.3">
      <c r="A7226" s="10">
        <v>43634</v>
      </c>
      <c r="B7226" s="11" t="s">
        <v>889</v>
      </c>
      <c r="C7226" s="11" t="s">
        <v>890</v>
      </c>
      <c r="D7226" s="11" t="s">
        <v>659</v>
      </c>
      <c r="F7226" s="15">
        <f>IF(ISBLANK($D7226),"",IF(ISBLANK($E7226),VLOOKUP($D7226,$J:$K,2,FALSE),VLOOKUP($E7226,'Daycare Packages'!$A:$G,7,FALSE)))</f>
        <v>20</v>
      </c>
      <c r="G7226" s="15"/>
      <c r="H7226" s="15">
        <f t="shared" si="249"/>
        <v>20</v>
      </c>
      <c r="I7226" s="198">
        <f t="shared" si="248"/>
        <v>6</v>
      </c>
    </row>
    <row r="7227" spans="1:9" x14ac:dyDescent="0.3">
      <c r="A7227" s="10">
        <v>43634</v>
      </c>
      <c r="B7227" s="11" t="s">
        <v>799</v>
      </c>
      <c r="C7227" s="11" t="s">
        <v>800</v>
      </c>
      <c r="D7227" s="11" t="s">
        <v>659</v>
      </c>
      <c r="F7227" s="15">
        <f>IF(ISBLANK($D7227),"",IF(ISBLANK($E7227),VLOOKUP($D7227,$J:$K,2,FALSE),VLOOKUP($E7227,'Daycare Packages'!$A:$G,7,FALSE)))</f>
        <v>20</v>
      </c>
      <c r="G7227" s="15"/>
      <c r="H7227" s="15">
        <f t="shared" si="249"/>
        <v>20</v>
      </c>
      <c r="I7227" s="198">
        <f t="shared" si="248"/>
        <v>6</v>
      </c>
    </row>
    <row r="7228" spans="1:9" x14ac:dyDescent="0.3">
      <c r="A7228" s="10">
        <v>43634</v>
      </c>
      <c r="B7228" s="11" t="s">
        <v>1656</v>
      </c>
      <c r="C7228" s="11" t="s">
        <v>400</v>
      </c>
      <c r="D7228" s="11" t="s">
        <v>662</v>
      </c>
      <c r="E7228" s="11">
        <v>6884548</v>
      </c>
      <c r="F7228" s="15">
        <f>IF(ISBLANK($D7228),"",IF(ISBLANK($E7228),VLOOKUP($D7228,$J:$K,2,FALSE),VLOOKUP($E7228,'Daycare Packages'!$A:$G,7,FALSE)))</f>
        <v>27</v>
      </c>
      <c r="G7228" s="15"/>
      <c r="H7228" s="15">
        <f t="shared" si="249"/>
        <v>27</v>
      </c>
      <c r="I7228" s="198">
        <f t="shared" si="248"/>
        <v>6</v>
      </c>
    </row>
    <row r="7229" spans="1:9" x14ac:dyDescent="0.3">
      <c r="A7229" s="10">
        <v>43634</v>
      </c>
      <c r="B7229" s="11" t="s">
        <v>690</v>
      </c>
      <c r="C7229" s="11" t="s">
        <v>691</v>
      </c>
      <c r="D7229" s="11" t="s">
        <v>662</v>
      </c>
      <c r="E7229" s="11">
        <v>6829038</v>
      </c>
      <c r="F7229" s="15">
        <f>IF(ISBLANK($D7229),"",IF(ISBLANK($E7229),VLOOKUP($D7229,$J:$K,2,FALSE),VLOOKUP($E7229,'Daycare Packages'!$A:$G,7,FALSE)))</f>
        <v>25</v>
      </c>
      <c r="G7229" s="15"/>
      <c r="H7229" s="15">
        <f t="shared" si="249"/>
        <v>25</v>
      </c>
      <c r="I7229" s="198">
        <f t="shared" si="248"/>
        <v>6</v>
      </c>
    </row>
    <row r="7230" spans="1:9" x14ac:dyDescent="0.3">
      <c r="A7230" s="10">
        <v>43634</v>
      </c>
      <c r="B7230" s="11" t="s">
        <v>1661</v>
      </c>
      <c r="C7230" s="11" t="s">
        <v>1673</v>
      </c>
      <c r="D7230" s="11" t="s">
        <v>662</v>
      </c>
      <c r="E7230" s="11">
        <v>6887774</v>
      </c>
      <c r="F7230" s="15">
        <f>IF(ISBLANK($D7230),"",IF(ISBLANK($E7230),VLOOKUP($D7230,$J:$K,2,FALSE),VLOOKUP($E7230,'Daycare Packages'!$A:$G,7,FALSE)))</f>
        <v>25</v>
      </c>
      <c r="G7230" s="15"/>
      <c r="H7230" s="15">
        <f t="shared" si="249"/>
        <v>25</v>
      </c>
      <c r="I7230" s="198">
        <f t="shared" si="248"/>
        <v>6</v>
      </c>
    </row>
    <row r="7231" spans="1:9" x14ac:dyDescent="0.3">
      <c r="A7231" s="10">
        <v>43634</v>
      </c>
      <c r="B7231" s="11" t="s">
        <v>279</v>
      </c>
      <c r="C7231" s="11" t="s">
        <v>661</v>
      </c>
      <c r="D7231" s="11" t="s">
        <v>662</v>
      </c>
      <c r="F7231" s="15">
        <f>IF(ISBLANK($D7231),"",IF(ISBLANK($E7231),VLOOKUP($D7231,$J:$K,2,FALSE),VLOOKUP($E7231,'Daycare Packages'!$A:$G,7,FALSE)))</f>
        <v>30</v>
      </c>
      <c r="G7231" s="15"/>
      <c r="H7231" s="15">
        <f t="shared" si="249"/>
        <v>30</v>
      </c>
      <c r="I7231" s="198">
        <f t="shared" si="248"/>
        <v>6</v>
      </c>
    </row>
    <row r="7232" spans="1:9" x14ac:dyDescent="0.3">
      <c r="A7232" s="10">
        <v>43634</v>
      </c>
      <c r="B7232" s="11" t="s">
        <v>279</v>
      </c>
      <c r="C7232" s="11" t="s">
        <v>658</v>
      </c>
      <c r="D7232" s="11" t="s">
        <v>662</v>
      </c>
      <c r="F7232" s="15">
        <f>IF(ISBLANK($D7232),"",IF(ISBLANK($E7232),VLOOKUP($D7232,$J:$K,2,FALSE),VLOOKUP($E7232,'Daycare Packages'!$A:$G,7,FALSE)))</f>
        <v>30</v>
      </c>
      <c r="G7232" s="15"/>
      <c r="H7232" s="15">
        <f t="shared" si="249"/>
        <v>30</v>
      </c>
      <c r="I7232" s="198">
        <f t="shared" si="248"/>
        <v>6</v>
      </c>
    </row>
    <row r="7233" spans="1:9" x14ac:dyDescent="0.3">
      <c r="A7233" s="10">
        <v>43634</v>
      </c>
      <c r="B7233" s="11" t="s">
        <v>246</v>
      </c>
      <c r="C7233" s="11" t="s">
        <v>815</v>
      </c>
      <c r="D7233" s="11" t="s">
        <v>662</v>
      </c>
      <c r="F7233" s="15">
        <f>IF(ISBLANK($D7233),"",IF(ISBLANK($E7233),VLOOKUP($D7233,$J:$K,2,FALSE),VLOOKUP($E7233,'Daycare Packages'!$A:$G,7,FALSE)))</f>
        <v>30</v>
      </c>
      <c r="G7233" s="15"/>
      <c r="H7233" s="15">
        <f t="shared" si="249"/>
        <v>30</v>
      </c>
      <c r="I7233" s="198">
        <f t="shared" si="248"/>
        <v>6</v>
      </c>
    </row>
    <row r="7234" spans="1:9" x14ac:dyDescent="0.3">
      <c r="A7234" s="10">
        <v>43634</v>
      </c>
      <c r="B7234" s="11" t="s">
        <v>246</v>
      </c>
      <c r="C7234" s="11" t="s">
        <v>814</v>
      </c>
      <c r="D7234" s="11" t="s">
        <v>662</v>
      </c>
      <c r="F7234" s="15">
        <f>IF(ISBLANK($D7234),"",IF(ISBLANK($E7234),VLOOKUP($D7234,$J:$K,2,FALSE),VLOOKUP($E7234,'Daycare Packages'!$A:$G,7,FALSE)))</f>
        <v>30</v>
      </c>
      <c r="G7234" s="15"/>
      <c r="H7234" s="15">
        <f t="shared" si="249"/>
        <v>30</v>
      </c>
      <c r="I7234" s="198">
        <f t="shared" si="248"/>
        <v>6</v>
      </c>
    </row>
    <row r="7235" spans="1:9" x14ac:dyDescent="0.3">
      <c r="A7235" s="10">
        <v>43634</v>
      </c>
      <c r="B7235" s="11" t="s">
        <v>190</v>
      </c>
      <c r="C7235" s="11" t="s">
        <v>718</v>
      </c>
      <c r="D7235" s="11" t="s">
        <v>659</v>
      </c>
      <c r="E7235" s="11">
        <v>6884206</v>
      </c>
      <c r="F7235" s="15">
        <f>IF(ISBLANK($D7235),"",IF(ISBLANK($E7235),VLOOKUP($D7235,$J:$K,2,FALSE),VLOOKUP($E7235,'Daycare Packages'!$A:$G,7,FALSE)))</f>
        <v>17</v>
      </c>
      <c r="G7235" s="15"/>
      <c r="H7235" s="15">
        <f t="shared" si="249"/>
        <v>17</v>
      </c>
      <c r="I7235" s="198">
        <f t="shared" ref="I7235:I7298" si="250">IF(A7235="",0,MONTH(A7235))</f>
        <v>6</v>
      </c>
    </row>
    <row r="7236" spans="1:9" x14ac:dyDescent="0.3">
      <c r="A7236" s="10">
        <v>43634</v>
      </c>
      <c r="B7236" s="11" t="s">
        <v>152</v>
      </c>
      <c r="C7236" s="11" t="s">
        <v>679</v>
      </c>
      <c r="D7236" s="11" t="s">
        <v>662</v>
      </c>
      <c r="E7236" s="11">
        <v>6804823</v>
      </c>
      <c r="F7236" s="15">
        <f>IF(ISBLANK($D7236),"",IF(ISBLANK($E7236),VLOOKUP($D7236,$J:$K,2,FALSE),VLOOKUP($E7236,'Daycare Packages'!$A:$G,7,FALSE)))</f>
        <v>23</v>
      </c>
      <c r="G7236" s="15"/>
      <c r="H7236" s="15">
        <f t="shared" si="249"/>
        <v>23</v>
      </c>
      <c r="I7236" s="198">
        <f t="shared" si="250"/>
        <v>6</v>
      </c>
    </row>
    <row r="7237" spans="1:9" x14ac:dyDescent="0.3">
      <c r="A7237" s="10">
        <v>43634</v>
      </c>
      <c r="B7237" s="11" t="s">
        <v>1621</v>
      </c>
      <c r="C7237" s="11" t="s">
        <v>483</v>
      </c>
      <c r="D7237" s="11" t="s">
        <v>659</v>
      </c>
      <c r="F7237" s="15">
        <f>IF(ISBLANK($D7237),"",IF(ISBLANK($E7237),VLOOKUP($D7237,$J:$K,2,FALSE),VLOOKUP($E7237,'Daycare Packages'!$A:$G,7,FALSE)))</f>
        <v>20</v>
      </c>
      <c r="G7237" s="15"/>
      <c r="H7237" s="15">
        <f t="shared" si="249"/>
        <v>20</v>
      </c>
      <c r="I7237" s="198">
        <f t="shared" si="250"/>
        <v>6</v>
      </c>
    </row>
    <row r="7238" spans="1:9" x14ac:dyDescent="0.3">
      <c r="A7238" s="10">
        <v>43634</v>
      </c>
      <c r="B7238" s="11" t="s">
        <v>730</v>
      </c>
      <c r="C7238" s="11" t="s">
        <v>731</v>
      </c>
      <c r="D7238" s="11" t="s">
        <v>662</v>
      </c>
      <c r="F7238" s="15">
        <f>IF(ISBLANK($D7238),"",IF(ISBLANK($E7238),VLOOKUP($D7238,$J:$K,2,FALSE),VLOOKUP($E7238,'Daycare Packages'!$A:$G,7,FALSE)))</f>
        <v>30</v>
      </c>
      <c r="G7238" s="15"/>
      <c r="H7238" s="15">
        <f t="shared" si="249"/>
        <v>30</v>
      </c>
      <c r="I7238" s="198">
        <f t="shared" si="250"/>
        <v>6</v>
      </c>
    </row>
    <row r="7239" spans="1:9" x14ac:dyDescent="0.3">
      <c r="A7239" s="10">
        <v>43634</v>
      </c>
      <c r="B7239" s="11" t="s">
        <v>1532</v>
      </c>
      <c r="C7239" s="11" t="s">
        <v>455</v>
      </c>
      <c r="D7239" s="11" t="s">
        <v>662</v>
      </c>
      <c r="E7239" s="11">
        <v>6603163</v>
      </c>
      <c r="F7239" s="15">
        <f>IF(ISBLANK($D7239),"",IF(ISBLANK($E7239),VLOOKUP($D7239,$J:$K,2,FALSE),VLOOKUP($E7239,'Daycare Packages'!$A:$G,7,FALSE)))</f>
        <v>26</v>
      </c>
      <c r="G7239" s="15"/>
      <c r="H7239" s="15">
        <f t="shared" si="249"/>
        <v>26</v>
      </c>
      <c r="I7239" s="198">
        <f t="shared" si="250"/>
        <v>6</v>
      </c>
    </row>
    <row r="7240" spans="1:9" x14ac:dyDescent="0.3">
      <c r="A7240" s="10">
        <v>43634</v>
      </c>
      <c r="B7240" s="11" t="s">
        <v>1532</v>
      </c>
      <c r="C7240" s="11" t="s">
        <v>1076</v>
      </c>
      <c r="D7240" s="11" t="s">
        <v>662</v>
      </c>
      <c r="E7240" s="11">
        <v>6603163</v>
      </c>
      <c r="F7240" s="15">
        <f>IF(ISBLANK($D7240),"",IF(ISBLANK($E7240),VLOOKUP($D7240,$J:$K,2,FALSE),VLOOKUP($E7240,'Daycare Packages'!$A:$G,7,FALSE)))</f>
        <v>26</v>
      </c>
      <c r="G7240" s="15"/>
      <c r="H7240" s="15">
        <f t="shared" si="249"/>
        <v>26</v>
      </c>
      <c r="I7240" s="198">
        <f t="shared" si="250"/>
        <v>6</v>
      </c>
    </row>
    <row r="7241" spans="1:9" x14ac:dyDescent="0.3">
      <c r="A7241" s="10">
        <v>43634</v>
      </c>
      <c r="B7241" s="11" t="s">
        <v>234</v>
      </c>
      <c r="C7241" s="11" t="s">
        <v>682</v>
      </c>
      <c r="D7241" s="11" t="s">
        <v>662</v>
      </c>
      <c r="F7241" s="15">
        <f>IF(ISBLANK($D7241),"",IF(ISBLANK($E7241),VLOOKUP($D7241,$J:$K,2,FALSE),VLOOKUP($E7241,'Daycare Packages'!$A:$G,7,FALSE)))</f>
        <v>30</v>
      </c>
      <c r="G7241" s="15"/>
      <c r="H7241" s="15">
        <f t="shared" si="249"/>
        <v>30</v>
      </c>
      <c r="I7241" s="198">
        <f t="shared" si="250"/>
        <v>6</v>
      </c>
    </row>
    <row r="7242" spans="1:9" x14ac:dyDescent="0.3">
      <c r="A7242" s="10">
        <v>43634</v>
      </c>
      <c r="B7242" s="11" t="s">
        <v>1221</v>
      </c>
      <c r="C7242" s="11" t="s">
        <v>1691</v>
      </c>
      <c r="D7242" s="11" t="s">
        <v>662</v>
      </c>
      <c r="E7242" s="11">
        <v>6861908</v>
      </c>
      <c r="F7242" s="15">
        <f>IF(ISBLANK($D7242),"",IF(ISBLANK($E7242),VLOOKUP($D7242,$J:$K,2,FALSE),VLOOKUP($E7242,'Daycare Packages'!$A:$G,7,FALSE)))</f>
        <v>25</v>
      </c>
      <c r="G7242" s="15"/>
      <c r="H7242" s="15">
        <f t="shared" si="249"/>
        <v>25</v>
      </c>
      <c r="I7242" s="198">
        <f t="shared" si="250"/>
        <v>6</v>
      </c>
    </row>
    <row r="7243" spans="1:9" x14ac:dyDescent="0.3">
      <c r="A7243" s="10">
        <v>43634</v>
      </c>
      <c r="B7243" s="11" t="s">
        <v>760</v>
      </c>
      <c r="C7243" s="11" t="s">
        <v>761</v>
      </c>
      <c r="D7243" s="11" t="s">
        <v>662</v>
      </c>
      <c r="F7243" s="15">
        <f>IF(ISBLANK($D7243),"",IF(ISBLANK($E7243),VLOOKUP($D7243,$J:$K,2,FALSE),VLOOKUP($E7243,'Daycare Packages'!$A:$G,7,FALSE)))</f>
        <v>30</v>
      </c>
      <c r="G7243" s="15"/>
      <c r="H7243" s="15">
        <f t="shared" si="249"/>
        <v>30</v>
      </c>
      <c r="I7243" s="198">
        <f t="shared" si="250"/>
        <v>6</v>
      </c>
    </row>
    <row r="7244" spans="1:9" x14ac:dyDescent="0.3">
      <c r="A7244" s="10">
        <v>43634</v>
      </c>
      <c r="B7244" s="11" t="s">
        <v>1336</v>
      </c>
      <c r="C7244" s="11" t="s">
        <v>1337</v>
      </c>
      <c r="D7244" s="11" t="s">
        <v>662</v>
      </c>
      <c r="F7244" s="15">
        <f>IF(ISBLANK($D7244),"",IF(ISBLANK($E7244),VLOOKUP($D7244,$J:$K,2,FALSE),VLOOKUP($E7244,'Daycare Packages'!$A:$G,7,FALSE)))</f>
        <v>30</v>
      </c>
      <c r="G7244" s="15"/>
      <c r="H7244" s="15">
        <f t="shared" si="249"/>
        <v>30</v>
      </c>
      <c r="I7244" s="198">
        <f t="shared" si="250"/>
        <v>6</v>
      </c>
    </row>
    <row r="7245" spans="1:9" x14ac:dyDescent="0.3">
      <c r="A7245" s="10">
        <v>43634</v>
      </c>
      <c r="B7245" s="11" t="s">
        <v>208</v>
      </c>
      <c r="C7245" s="11" t="s">
        <v>507</v>
      </c>
      <c r="D7245" s="11" t="s">
        <v>659</v>
      </c>
      <c r="F7245" s="15">
        <f>IF(ISBLANK($D7245),"",IF(ISBLANK($E7245),VLOOKUP($D7245,$J:$K,2,FALSE),VLOOKUP($E7245,'Daycare Packages'!$A:$G,7,FALSE)))</f>
        <v>20</v>
      </c>
      <c r="G7245" s="15"/>
      <c r="H7245" s="15">
        <f t="shared" si="249"/>
        <v>20</v>
      </c>
      <c r="I7245" s="198">
        <f t="shared" si="250"/>
        <v>6</v>
      </c>
    </row>
    <row r="7246" spans="1:9" x14ac:dyDescent="0.3">
      <c r="A7246" s="10">
        <v>43634</v>
      </c>
      <c r="B7246" s="11" t="s">
        <v>924</v>
      </c>
      <c r="C7246" s="11" t="s">
        <v>925</v>
      </c>
      <c r="D7246" s="11" t="s">
        <v>662</v>
      </c>
      <c r="F7246" s="15">
        <f>IF(ISBLANK($D7246),"",IF(ISBLANK($E7246),VLOOKUP($D7246,$J:$K,2,FALSE),VLOOKUP($E7246,'Daycare Packages'!$A:$G,7,FALSE)))</f>
        <v>30</v>
      </c>
      <c r="G7246" s="15"/>
      <c r="H7246" s="15">
        <f t="shared" si="249"/>
        <v>30</v>
      </c>
      <c r="I7246" s="198">
        <f t="shared" si="250"/>
        <v>6</v>
      </c>
    </row>
    <row r="7247" spans="1:9" x14ac:dyDescent="0.3">
      <c r="A7247" s="10">
        <v>43634</v>
      </c>
      <c r="B7247" s="11" t="s">
        <v>922</v>
      </c>
      <c r="C7247" s="11" t="s">
        <v>923</v>
      </c>
      <c r="D7247" s="11" t="s">
        <v>662</v>
      </c>
      <c r="E7247" s="11">
        <v>6872770</v>
      </c>
      <c r="F7247" s="15">
        <f>IF(ISBLANK($D7247),"",IF(ISBLANK($E7247),VLOOKUP($D7247,$J:$K,2,FALSE),VLOOKUP($E7247,'Daycare Packages'!$A:$G,7,FALSE)))</f>
        <v>23</v>
      </c>
      <c r="G7247" s="15"/>
      <c r="H7247" s="15">
        <f t="shared" si="249"/>
        <v>23</v>
      </c>
      <c r="I7247" s="198">
        <f t="shared" si="250"/>
        <v>6</v>
      </c>
    </row>
    <row r="7248" spans="1:9" x14ac:dyDescent="0.3">
      <c r="A7248" s="10">
        <v>43634</v>
      </c>
      <c r="B7248" s="11" t="s">
        <v>182</v>
      </c>
      <c r="C7248" s="11" t="s">
        <v>685</v>
      </c>
      <c r="D7248" s="11" t="s">
        <v>662</v>
      </c>
      <c r="E7248" s="11">
        <v>6871713</v>
      </c>
      <c r="F7248" s="15">
        <f>IF(ISBLANK($D7248),"",IF(ISBLANK($E7248),VLOOKUP($D7248,$J:$K,2,FALSE),VLOOKUP($E7248,'Daycare Packages'!$A:$G,7,FALSE)))</f>
        <v>20.7</v>
      </c>
      <c r="G7248" s="15"/>
      <c r="H7248" s="15">
        <f t="shared" si="249"/>
        <v>20.7</v>
      </c>
      <c r="I7248" s="198">
        <f t="shared" si="250"/>
        <v>6</v>
      </c>
    </row>
    <row r="7249" spans="1:9" x14ac:dyDescent="0.3">
      <c r="A7249" s="10">
        <v>43634</v>
      </c>
      <c r="B7249" s="11" t="s">
        <v>511</v>
      </c>
      <c r="C7249" s="11" t="s">
        <v>512</v>
      </c>
      <c r="D7249" s="11" t="s">
        <v>662</v>
      </c>
      <c r="F7249" s="15">
        <f>IF(ISBLANK($D7249),"",IF(ISBLANK($E7249),VLOOKUP($D7249,$J:$K,2,FALSE),VLOOKUP($E7249,'Daycare Packages'!$A:$G,7,FALSE)))</f>
        <v>30</v>
      </c>
      <c r="G7249" s="15"/>
      <c r="H7249" s="15">
        <f t="shared" si="249"/>
        <v>30</v>
      </c>
      <c r="I7249" s="198">
        <f t="shared" si="250"/>
        <v>6</v>
      </c>
    </row>
    <row r="7250" spans="1:9" x14ac:dyDescent="0.3">
      <c r="A7250" s="10">
        <v>43634</v>
      </c>
      <c r="B7250" s="11" t="s">
        <v>222</v>
      </c>
      <c r="C7250" s="11" t="s">
        <v>229</v>
      </c>
      <c r="D7250" s="11" t="s">
        <v>662</v>
      </c>
      <c r="E7250" s="11">
        <v>6870973</v>
      </c>
      <c r="F7250" s="15">
        <f>IF(ISBLANK($D7250),"",IF(ISBLANK($E7250),VLOOKUP($D7250,$J:$K,2,FALSE),VLOOKUP($E7250,'Daycare Packages'!$A:$G,7,FALSE)))</f>
        <v>27</v>
      </c>
      <c r="G7250" s="15"/>
      <c r="H7250" s="15">
        <f t="shared" si="249"/>
        <v>27</v>
      </c>
      <c r="I7250" s="198">
        <f t="shared" si="250"/>
        <v>6</v>
      </c>
    </row>
    <row r="7251" spans="1:9" x14ac:dyDescent="0.3">
      <c r="A7251" s="10">
        <v>43634</v>
      </c>
      <c r="B7251" s="11" t="s">
        <v>186</v>
      </c>
      <c r="C7251" s="11" t="s">
        <v>561</v>
      </c>
      <c r="D7251" s="11" t="s">
        <v>662</v>
      </c>
      <c r="E7251" s="11">
        <v>6723146</v>
      </c>
      <c r="F7251" s="15">
        <f>IF(ISBLANK($D7251),"",IF(ISBLANK($E7251),VLOOKUP($D7251,$J:$K,2,FALSE),VLOOKUP($E7251,'Daycare Packages'!$A:$G,7,FALSE)))</f>
        <v>22</v>
      </c>
      <c r="G7251" s="15"/>
      <c r="H7251" s="15">
        <f t="shared" si="249"/>
        <v>22</v>
      </c>
      <c r="I7251" s="198">
        <f t="shared" si="250"/>
        <v>6</v>
      </c>
    </row>
    <row r="7252" spans="1:9" x14ac:dyDescent="0.3">
      <c r="A7252" s="10">
        <v>43634</v>
      </c>
      <c r="B7252" s="11" t="s">
        <v>132</v>
      </c>
      <c r="C7252" s="11" t="s">
        <v>818</v>
      </c>
      <c r="D7252" s="11" t="s">
        <v>662</v>
      </c>
      <c r="E7252" s="11">
        <v>6819191</v>
      </c>
      <c r="F7252" s="15">
        <f>IF(ISBLANK($D7252),"",IF(ISBLANK($E7252),VLOOKUP($D7252,$J:$K,2,FALSE),VLOOKUP($E7252,'Daycare Packages'!$A:$G,7,FALSE)))</f>
        <v>27</v>
      </c>
      <c r="G7252" s="15"/>
      <c r="H7252" s="15">
        <f t="shared" si="249"/>
        <v>27</v>
      </c>
      <c r="I7252" s="198">
        <f t="shared" si="250"/>
        <v>6</v>
      </c>
    </row>
    <row r="7253" spans="1:9" x14ac:dyDescent="0.3">
      <c r="A7253" s="10">
        <v>43634</v>
      </c>
      <c r="B7253" s="11" t="s">
        <v>809</v>
      </c>
      <c r="C7253" s="11" t="s">
        <v>810</v>
      </c>
      <c r="D7253" s="11" t="s">
        <v>662</v>
      </c>
      <c r="F7253" s="15">
        <f>IF(ISBLANK($D7253),"",IF(ISBLANK($E7253),VLOOKUP($D7253,$J:$K,2,FALSE),VLOOKUP($E7253,'Daycare Packages'!$A:$G,7,FALSE)))</f>
        <v>30</v>
      </c>
      <c r="G7253" s="15"/>
      <c r="H7253" s="15">
        <f t="shared" si="249"/>
        <v>30</v>
      </c>
      <c r="I7253" s="198">
        <f t="shared" si="250"/>
        <v>6</v>
      </c>
    </row>
    <row r="7254" spans="1:9" x14ac:dyDescent="0.3">
      <c r="A7254" s="10">
        <v>43634</v>
      </c>
      <c r="B7254" s="11" t="s">
        <v>206</v>
      </c>
      <c r="C7254" s="11" t="s">
        <v>424</v>
      </c>
      <c r="D7254" s="11" t="s">
        <v>662</v>
      </c>
      <c r="E7254" s="11">
        <v>6732853</v>
      </c>
      <c r="F7254" s="15">
        <f>IF(ISBLANK($D7254),"",IF(ISBLANK($E7254),VLOOKUP($D7254,$J:$K,2,FALSE),VLOOKUP($E7254,'Daycare Packages'!$A:$G,7,FALSE)))</f>
        <v>26</v>
      </c>
      <c r="G7254" s="15"/>
      <c r="H7254" s="15">
        <f t="shared" si="249"/>
        <v>26</v>
      </c>
      <c r="I7254" s="198">
        <f t="shared" si="250"/>
        <v>6</v>
      </c>
    </row>
    <row r="7255" spans="1:9" x14ac:dyDescent="0.3">
      <c r="A7255" s="10">
        <v>43634</v>
      </c>
      <c r="B7255" s="11" t="s">
        <v>204</v>
      </c>
      <c r="C7255" s="11" t="s">
        <v>949</v>
      </c>
      <c r="D7255" s="11" t="s">
        <v>662</v>
      </c>
      <c r="E7255" s="11">
        <v>6847355</v>
      </c>
      <c r="F7255" s="15">
        <f>IF(ISBLANK($D7255),"",IF(ISBLANK($E7255),VLOOKUP($D7255,$J:$K,2,FALSE),VLOOKUP($E7255,'Daycare Packages'!$A:$G,7,FALSE)))</f>
        <v>25</v>
      </c>
      <c r="G7255" s="15"/>
      <c r="H7255" s="15">
        <f t="shared" si="249"/>
        <v>25</v>
      </c>
      <c r="I7255" s="198">
        <f t="shared" si="250"/>
        <v>6</v>
      </c>
    </row>
    <row r="7256" spans="1:9" x14ac:dyDescent="0.3">
      <c r="A7256" s="10">
        <v>43634</v>
      </c>
      <c r="B7256" s="11" t="s">
        <v>204</v>
      </c>
      <c r="C7256" s="11" t="s">
        <v>774</v>
      </c>
      <c r="D7256" s="11" t="s">
        <v>662</v>
      </c>
      <c r="E7256" s="11">
        <v>6847355</v>
      </c>
      <c r="F7256" s="15">
        <f>IF(ISBLANK($D7256),"",IF(ISBLANK($E7256),VLOOKUP($D7256,$J:$K,2,FALSE),VLOOKUP($E7256,'Daycare Packages'!$A:$G,7,FALSE)))</f>
        <v>25</v>
      </c>
      <c r="G7256" s="15"/>
      <c r="H7256" s="15">
        <f t="shared" si="249"/>
        <v>25</v>
      </c>
      <c r="I7256" s="198">
        <f t="shared" si="250"/>
        <v>6</v>
      </c>
    </row>
    <row r="7257" spans="1:9" x14ac:dyDescent="0.3">
      <c r="A7257" s="10">
        <v>43634</v>
      </c>
      <c r="B7257" s="11" t="s">
        <v>425</v>
      </c>
      <c r="C7257" s="11" t="s">
        <v>426</v>
      </c>
      <c r="D7257" s="11" t="s">
        <v>662</v>
      </c>
      <c r="F7257" s="15">
        <f>IF(ISBLANK($D7257),"",IF(ISBLANK($E7257),VLOOKUP($D7257,$J:$K,2,FALSE),VLOOKUP($E7257,'Daycare Packages'!$A:$G,7,FALSE)))</f>
        <v>30</v>
      </c>
      <c r="G7257" s="15"/>
      <c r="H7257" s="15">
        <f t="shared" si="249"/>
        <v>30</v>
      </c>
      <c r="I7257" s="198">
        <f t="shared" si="250"/>
        <v>6</v>
      </c>
    </row>
    <row r="7258" spans="1:9" x14ac:dyDescent="0.3">
      <c r="A7258" s="10">
        <v>43634</v>
      </c>
      <c r="B7258" s="11" t="s">
        <v>995</v>
      </c>
      <c r="C7258" s="11" t="s">
        <v>996</v>
      </c>
      <c r="D7258" s="11" t="s">
        <v>662</v>
      </c>
      <c r="F7258" s="15">
        <f>IF(ISBLANK($D7258),"",IF(ISBLANK($E7258),VLOOKUP($D7258,$J:$K,2,FALSE),VLOOKUP($E7258,'Daycare Packages'!$A:$G,7,FALSE)))</f>
        <v>30</v>
      </c>
      <c r="G7258" s="15"/>
      <c r="H7258" s="15">
        <f t="shared" si="249"/>
        <v>30</v>
      </c>
      <c r="I7258" s="198">
        <f t="shared" si="250"/>
        <v>6</v>
      </c>
    </row>
    <row r="7259" spans="1:9" x14ac:dyDescent="0.3">
      <c r="A7259" s="10">
        <v>43634</v>
      </c>
      <c r="B7259" s="11" t="s">
        <v>1121</v>
      </c>
      <c r="C7259" s="11" t="s">
        <v>878</v>
      </c>
      <c r="D7259" s="11" t="s">
        <v>662</v>
      </c>
      <c r="E7259" s="11">
        <v>6792732</v>
      </c>
      <c r="F7259" s="15">
        <f>IF(ISBLANK($D7259),"",IF(ISBLANK($E7259),VLOOKUP($D7259,$J:$K,2,FALSE),VLOOKUP($E7259,'Daycare Packages'!$A:$G,7,FALSE)))</f>
        <v>25</v>
      </c>
      <c r="G7259" s="15"/>
      <c r="H7259" s="15">
        <f t="shared" si="249"/>
        <v>25</v>
      </c>
      <c r="I7259" s="198">
        <f t="shared" si="250"/>
        <v>6</v>
      </c>
    </row>
    <row r="7260" spans="1:9" x14ac:dyDescent="0.3">
      <c r="A7260" s="10">
        <v>43634</v>
      </c>
      <c r="B7260" s="11" t="s">
        <v>1338</v>
      </c>
      <c r="C7260" s="11" t="s">
        <v>467</v>
      </c>
      <c r="D7260" s="11" t="s">
        <v>662</v>
      </c>
      <c r="F7260" s="15">
        <f>IF(ISBLANK($D7260),"",IF(ISBLANK($E7260),VLOOKUP($D7260,$J:$K,2,FALSE),VLOOKUP($E7260,'Daycare Packages'!$A:$G,7,FALSE)))</f>
        <v>30</v>
      </c>
      <c r="G7260" s="15"/>
      <c r="H7260" s="15">
        <f t="shared" si="249"/>
        <v>30</v>
      </c>
      <c r="I7260" s="198">
        <f t="shared" si="250"/>
        <v>6</v>
      </c>
    </row>
    <row r="7261" spans="1:9" x14ac:dyDescent="0.3">
      <c r="A7261" s="10">
        <v>43634</v>
      </c>
      <c r="B7261" s="11" t="s">
        <v>1692</v>
      </c>
      <c r="C7261" s="11" t="s">
        <v>650</v>
      </c>
      <c r="D7261" s="11" t="s">
        <v>662</v>
      </c>
      <c r="F7261" s="15">
        <f>IF(ISBLANK($D7261),"",IF(ISBLANK($E7261),VLOOKUP($D7261,$J:$K,2,FALSE),VLOOKUP($E7261,'Daycare Packages'!$A:$G,7,FALSE)))</f>
        <v>30</v>
      </c>
      <c r="G7261" s="15"/>
      <c r="H7261" s="15">
        <f t="shared" si="249"/>
        <v>30</v>
      </c>
      <c r="I7261" s="198">
        <f t="shared" si="250"/>
        <v>6</v>
      </c>
    </row>
    <row r="7262" spans="1:9" x14ac:dyDescent="0.3">
      <c r="A7262" s="10">
        <v>43634</v>
      </c>
      <c r="B7262" s="11" t="s">
        <v>179</v>
      </c>
      <c r="C7262" s="11" t="s">
        <v>706</v>
      </c>
      <c r="D7262" s="11" t="s">
        <v>662</v>
      </c>
      <c r="E7262" s="11">
        <v>6833055</v>
      </c>
      <c r="F7262" s="15">
        <f>IF(ISBLANK($D7262),"",IF(ISBLANK($E7262),VLOOKUP($D7262,$J:$K,2,FALSE),VLOOKUP($E7262,'Daycare Packages'!$A:$G,7,FALSE)))</f>
        <v>27</v>
      </c>
      <c r="G7262" s="15"/>
      <c r="H7262" s="15">
        <f t="shared" si="249"/>
        <v>27</v>
      </c>
      <c r="I7262" s="198">
        <f t="shared" si="250"/>
        <v>6</v>
      </c>
    </row>
    <row r="7263" spans="1:9" x14ac:dyDescent="0.3">
      <c r="A7263" s="10">
        <v>43634</v>
      </c>
      <c r="B7263" s="11" t="s">
        <v>147</v>
      </c>
      <c r="C7263" s="11" t="s">
        <v>796</v>
      </c>
      <c r="D7263" s="11" t="s">
        <v>662</v>
      </c>
      <c r="E7263" s="11">
        <v>6814069</v>
      </c>
      <c r="F7263" s="15">
        <f>IF(ISBLANK($D7263),"",IF(ISBLANK($E7263),VLOOKUP($D7263,$J:$K,2,FALSE),VLOOKUP($E7263,'Daycare Packages'!$A:$G,7,FALSE)))</f>
        <v>23</v>
      </c>
      <c r="G7263" s="15"/>
      <c r="H7263" s="15">
        <f t="shared" si="249"/>
        <v>23</v>
      </c>
      <c r="I7263" s="198">
        <f t="shared" si="250"/>
        <v>6</v>
      </c>
    </row>
    <row r="7264" spans="1:9" x14ac:dyDescent="0.3">
      <c r="A7264" s="10">
        <v>43634</v>
      </c>
      <c r="B7264" s="11" t="s">
        <v>114</v>
      </c>
      <c r="C7264" s="11" t="s">
        <v>789</v>
      </c>
      <c r="D7264" s="11" t="s">
        <v>662</v>
      </c>
      <c r="E7264" s="11">
        <v>6735275</v>
      </c>
      <c r="F7264" s="15">
        <f>IF(ISBLANK($D7264),"",IF(ISBLANK($E7264),VLOOKUP($D7264,$J:$K,2,FALSE),VLOOKUP($E7264,'Daycare Packages'!$A:$G,7,FALSE)))</f>
        <v>22</v>
      </c>
      <c r="G7264" s="15"/>
      <c r="H7264" s="15">
        <f t="shared" si="249"/>
        <v>22</v>
      </c>
      <c r="I7264" s="198">
        <f t="shared" si="250"/>
        <v>6</v>
      </c>
    </row>
    <row r="7265" spans="1:9" x14ac:dyDescent="0.3">
      <c r="A7265" s="10">
        <v>43634</v>
      </c>
      <c r="B7265" s="11" t="s">
        <v>133</v>
      </c>
      <c r="C7265" s="11" t="s">
        <v>712</v>
      </c>
      <c r="D7265" s="11" t="s">
        <v>659</v>
      </c>
      <c r="F7265" s="15">
        <f>IF(ISBLANK($D7265),"",IF(ISBLANK($E7265),VLOOKUP($D7265,$J:$K,2,FALSE),VLOOKUP($E7265,'Daycare Packages'!$A:$G,7,FALSE)))</f>
        <v>20</v>
      </c>
      <c r="G7265" s="15"/>
      <c r="H7265" s="15">
        <f t="shared" si="249"/>
        <v>20</v>
      </c>
      <c r="I7265" s="198">
        <f t="shared" si="250"/>
        <v>6</v>
      </c>
    </row>
    <row r="7266" spans="1:9" x14ac:dyDescent="0.3">
      <c r="A7266" s="10">
        <v>43634</v>
      </c>
      <c r="B7266" s="11" t="s">
        <v>530</v>
      </c>
      <c r="C7266" s="11" t="s">
        <v>531</v>
      </c>
      <c r="D7266" s="11" t="s">
        <v>662</v>
      </c>
      <c r="F7266" s="15">
        <f>IF(ISBLANK($D7266),"",IF(ISBLANK($E7266),VLOOKUP($D7266,$J:$K,2,FALSE),VLOOKUP($E7266,'Daycare Packages'!$A:$G,7,FALSE)))</f>
        <v>30</v>
      </c>
      <c r="G7266" s="15"/>
      <c r="H7266" s="15">
        <f t="shared" si="249"/>
        <v>30</v>
      </c>
      <c r="I7266" s="198">
        <f t="shared" si="250"/>
        <v>6</v>
      </c>
    </row>
    <row r="7267" spans="1:9" x14ac:dyDescent="0.3">
      <c r="A7267" s="10">
        <v>43634</v>
      </c>
      <c r="B7267" s="11" t="s">
        <v>340</v>
      </c>
      <c r="C7267" s="11" t="s">
        <v>745</v>
      </c>
      <c r="D7267" s="11" t="s">
        <v>662</v>
      </c>
      <c r="F7267" s="15">
        <f>IF(ISBLANK($D7267),"",IF(ISBLANK($E7267),VLOOKUP($D7267,$J:$K,2,FALSE),VLOOKUP($E7267,'Daycare Packages'!$A:$G,7,FALSE)))</f>
        <v>30</v>
      </c>
      <c r="G7267" s="15">
        <v>-3.6</v>
      </c>
      <c r="H7267" s="15">
        <f t="shared" si="249"/>
        <v>26.4</v>
      </c>
      <c r="I7267" s="198">
        <f t="shared" si="250"/>
        <v>6</v>
      </c>
    </row>
    <row r="7268" spans="1:9" x14ac:dyDescent="0.3">
      <c r="A7268" s="10">
        <v>43634</v>
      </c>
      <c r="B7268" s="11" t="s">
        <v>340</v>
      </c>
      <c r="C7268" s="11" t="s">
        <v>746</v>
      </c>
      <c r="D7268" s="11" t="s">
        <v>662</v>
      </c>
      <c r="F7268" s="15">
        <f>IF(ISBLANK($D7268),"",IF(ISBLANK($E7268),VLOOKUP($D7268,$J:$K,2,FALSE),VLOOKUP($E7268,'Daycare Packages'!$A:$G,7,FALSE)))</f>
        <v>30</v>
      </c>
      <c r="G7268" s="15">
        <v>-3.6</v>
      </c>
      <c r="H7268" s="15">
        <f t="shared" si="249"/>
        <v>26.4</v>
      </c>
      <c r="I7268" s="198">
        <f t="shared" si="250"/>
        <v>6</v>
      </c>
    </row>
    <row r="7269" spans="1:9" x14ac:dyDescent="0.3">
      <c r="A7269" s="10">
        <v>43634</v>
      </c>
      <c r="B7269" s="11" t="s">
        <v>820</v>
      </c>
      <c r="C7269" s="11" t="s">
        <v>402</v>
      </c>
      <c r="D7269" s="11" t="s">
        <v>662</v>
      </c>
      <c r="F7269" s="15">
        <f>IF(ISBLANK($D7269),"",IF(ISBLANK($E7269),VLOOKUP($D7269,$J:$K,2,FALSE),VLOOKUP($E7269,'Daycare Packages'!$A:$G,7,FALSE)))</f>
        <v>30</v>
      </c>
      <c r="G7269" s="15"/>
      <c r="H7269" s="15">
        <f t="shared" si="249"/>
        <v>30</v>
      </c>
      <c r="I7269" s="198">
        <f t="shared" si="250"/>
        <v>6</v>
      </c>
    </row>
    <row r="7270" spans="1:9" x14ac:dyDescent="0.3">
      <c r="A7270" s="10">
        <v>43634</v>
      </c>
      <c r="B7270" s="11" t="s">
        <v>997</v>
      </c>
      <c r="C7270" s="11" t="s">
        <v>910</v>
      </c>
      <c r="D7270" s="11" t="s">
        <v>662</v>
      </c>
      <c r="F7270" s="15">
        <f>IF(ISBLANK($D7270),"",IF(ISBLANK($E7270),VLOOKUP($D7270,$J:$K,2,FALSE),VLOOKUP($E7270,'Daycare Packages'!$A:$G,7,FALSE)))</f>
        <v>30</v>
      </c>
      <c r="G7270" s="15"/>
      <c r="H7270" s="15">
        <f t="shared" si="249"/>
        <v>30</v>
      </c>
      <c r="I7270" s="198">
        <f t="shared" si="250"/>
        <v>6</v>
      </c>
    </row>
    <row r="7271" spans="1:9" x14ac:dyDescent="0.3">
      <c r="A7271" s="10">
        <v>43634</v>
      </c>
      <c r="B7271" s="11" t="s">
        <v>1317</v>
      </c>
      <c r="C7271" s="11" t="s">
        <v>1693</v>
      </c>
      <c r="D7271" s="11" t="s">
        <v>662</v>
      </c>
      <c r="E7271" s="11">
        <v>6837059</v>
      </c>
      <c r="F7271" s="15">
        <f>IF(ISBLANK($D7271),"",IF(ISBLANK($E7271),VLOOKUP($D7271,$J:$K,2,FALSE),VLOOKUP($E7271,'Daycare Packages'!$A:$G,7,FALSE)))</f>
        <v>25</v>
      </c>
      <c r="G7271" s="15"/>
      <c r="H7271" s="15">
        <f t="shared" si="249"/>
        <v>25</v>
      </c>
      <c r="I7271" s="198">
        <f t="shared" si="250"/>
        <v>6</v>
      </c>
    </row>
    <row r="7272" spans="1:9" x14ac:dyDescent="0.3">
      <c r="A7272" s="10">
        <v>43634</v>
      </c>
      <c r="B7272" s="11" t="s">
        <v>217</v>
      </c>
      <c r="C7272" s="11" t="s">
        <v>402</v>
      </c>
      <c r="D7272" s="11" t="s">
        <v>662</v>
      </c>
      <c r="E7272" s="11">
        <v>6865081</v>
      </c>
      <c r="F7272" s="15">
        <f>IF(ISBLANK($D7272),"",IF(ISBLANK($E7272),VLOOKUP($D7272,$J:$K,2,FALSE),VLOOKUP($E7272,'Daycare Packages'!$A:$G,7,FALSE)))</f>
        <v>26</v>
      </c>
      <c r="G7272" s="15"/>
      <c r="H7272" s="15">
        <f t="shared" si="249"/>
        <v>26</v>
      </c>
      <c r="I7272" s="198">
        <f t="shared" si="250"/>
        <v>6</v>
      </c>
    </row>
    <row r="7273" spans="1:9" x14ac:dyDescent="0.3">
      <c r="A7273" s="10">
        <v>43634</v>
      </c>
      <c r="B7273" s="11" t="s">
        <v>156</v>
      </c>
      <c r="C7273" s="11" t="s">
        <v>479</v>
      </c>
      <c r="D7273" s="11" t="s">
        <v>662</v>
      </c>
      <c r="E7273" s="11">
        <v>6798024</v>
      </c>
      <c r="F7273" s="15">
        <f>IF(ISBLANK($D7273),"",IF(ISBLANK($E7273),VLOOKUP($D7273,$J:$K,2,FALSE),VLOOKUP($E7273,'Daycare Packages'!$A:$G,7,FALSE)))</f>
        <v>23</v>
      </c>
      <c r="G7273" s="15"/>
      <c r="H7273" s="15">
        <f t="shared" si="249"/>
        <v>23</v>
      </c>
      <c r="I7273" s="198">
        <f t="shared" si="250"/>
        <v>6</v>
      </c>
    </row>
    <row r="7274" spans="1:9" x14ac:dyDescent="0.3">
      <c r="A7274" s="10">
        <v>43634</v>
      </c>
      <c r="B7274" s="11" t="s">
        <v>138</v>
      </c>
      <c r="C7274" s="11" t="s">
        <v>573</v>
      </c>
      <c r="D7274" s="11" t="s">
        <v>662</v>
      </c>
      <c r="E7274" s="11">
        <v>6803103</v>
      </c>
      <c r="F7274" s="15">
        <f>IF(ISBLANK($D7274),"",IF(ISBLANK($E7274),VLOOKUP($D7274,$J:$K,2,FALSE),VLOOKUP($E7274,'Daycare Packages'!$A:$G,7,FALSE)))</f>
        <v>23</v>
      </c>
      <c r="G7274" s="15"/>
      <c r="H7274" s="15">
        <f t="shared" si="249"/>
        <v>23</v>
      </c>
      <c r="I7274" s="198">
        <f t="shared" si="250"/>
        <v>6</v>
      </c>
    </row>
    <row r="7275" spans="1:9" x14ac:dyDescent="0.3">
      <c r="A7275" s="10">
        <v>43634</v>
      </c>
      <c r="B7275" s="11" t="s">
        <v>82</v>
      </c>
      <c r="C7275" s="11" t="s">
        <v>696</v>
      </c>
      <c r="D7275" s="11" t="s">
        <v>662</v>
      </c>
      <c r="E7275" s="11">
        <v>6717674</v>
      </c>
      <c r="F7275" s="15">
        <f>IF(ISBLANK($D7275),"",IF(ISBLANK($E7275),VLOOKUP($D7275,$J:$K,2,FALSE),VLOOKUP($E7275,'Daycare Packages'!$A:$G,7,FALSE)))</f>
        <v>22</v>
      </c>
      <c r="G7275" s="15"/>
      <c r="H7275" s="15">
        <f t="shared" si="249"/>
        <v>22</v>
      </c>
      <c r="I7275" s="198">
        <f t="shared" si="250"/>
        <v>6</v>
      </c>
    </row>
    <row r="7276" spans="1:9" x14ac:dyDescent="0.3">
      <c r="A7276" s="10">
        <v>43634</v>
      </c>
      <c r="B7276" s="11" t="s">
        <v>82</v>
      </c>
      <c r="C7276" s="11" t="s">
        <v>695</v>
      </c>
      <c r="D7276" s="11" t="s">
        <v>662</v>
      </c>
      <c r="E7276" s="11">
        <v>6717674</v>
      </c>
      <c r="F7276" s="15">
        <f>IF(ISBLANK($D7276),"",IF(ISBLANK($E7276),VLOOKUP($D7276,$J:$K,2,FALSE),VLOOKUP($E7276,'Daycare Packages'!$A:$G,7,FALSE)))</f>
        <v>22</v>
      </c>
      <c r="G7276" s="15"/>
      <c r="H7276" s="15">
        <f t="shared" si="249"/>
        <v>22</v>
      </c>
      <c r="I7276" s="198">
        <f t="shared" si="250"/>
        <v>6</v>
      </c>
    </row>
    <row r="7277" spans="1:9" x14ac:dyDescent="0.3">
      <c r="A7277" s="10">
        <v>43634</v>
      </c>
      <c r="B7277" s="11" t="s">
        <v>212</v>
      </c>
      <c r="C7277" s="11" t="s">
        <v>707</v>
      </c>
      <c r="D7277" s="11" t="s">
        <v>662</v>
      </c>
      <c r="F7277" s="15">
        <f>IF(ISBLANK($D7277),"",IF(ISBLANK($E7277),VLOOKUP($D7277,$J:$K,2,FALSE),VLOOKUP($E7277,'Daycare Packages'!$A:$G,7,FALSE)))</f>
        <v>30</v>
      </c>
      <c r="G7277" s="15"/>
      <c r="H7277" s="15">
        <f t="shared" si="249"/>
        <v>30</v>
      </c>
      <c r="I7277" s="198">
        <f t="shared" si="250"/>
        <v>6</v>
      </c>
    </row>
    <row r="7278" spans="1:9" x14ac:dyDescent="0.3">
      <c r="A7278" s="10">
        <v>43634</v>
      </c>
      <c r="B7278" s="11" t="s">
        <v>230</v>
      </c>
      <c r="C7278" s="11" t="s">
        <v>493</v>
      </c>
      <c r="D7278" s="11" t="s">
        <v>662</v>
      </c>
      <c r="E7278" s="11">
        <v>6876304</v>
      </c>
      <c r="F7278" s="15">
        <f>IF(ISBLANK($D7278),"",IF(ISBLANK($E7278),VLOOKUP($D7278,$J:$K,2,FALSE),VLOOKUP($E7278,'Daycare Packages'!$A:$G,7,FALSE)))</f>
        <v>27</v>
      </c>
      <c r="G7278" s="15"/>
      <c r="H7278" s="15">
        <f t="shared" si="249"/>
        <v>27</v>
      </c>
      <c r="I7278" s="198">
        <f t="shared" si="250"/>
        <v>6</v>
      </c>
    </row>
    <row r="7279" spans="1:9" x14ac:dyDescent="0.3">
      <c r="A7279" s="10">
        <v>43634</v>
      </c>
      <c r="B7279" s="11" t="s">
        <v>751</v>
      </c>
      <c r="C7279" s="11" t="s">
        <v>752</v>
      </c>
      <c r="D7279" s="11" t="s">
        <v>662</v>
      </c>
      <c r="F7279" s="15">
        <f>IF(ISBLANK($D7279),"",IF(ISBLANK($E7279),VLOOKUP($D7279,$J:$K,2,FALSE),VLOOKUP($E7279,'Daycare Packages'!$A:$G,7,FALSE)))</f>
        <v>30</v>
      </c>
      <c r="G7279" s="15"/>
      <c r="H7279" s="15">
        <f t="shared" si="249"/>
        <v>30</v>
      </c>
      <c r="I7279" s="198">
        <f t="shared" si="250"/>
        <v>6</v>
      </c>
    </row>
    <row r="7280" spans="1:9" x14ac:dyDescent="0.3">
      <c r="A7280" s="10">
        <v>43634</v>
      </c>
      <c r="B7280" s="11" t="s">
        <v>843</v>
      </c>
      <c r="C7280" s="11" t="s">
        <v>844</v>
      </c>
      <c r="D7280" s="11" t="s">
        <v>662</v>
      </c>
      <c r="E7280" s="11">
        <v>6846368</v>
      </c>
      <c r="F7280" s="15">
        <f>IF(ISBLANK($D7280),"",IF(ISBLANK($E7280),VLOOKUP($D7280,$J:$K,2,FALSE),VLOOKUP($E7280,'Daycare Packages'!$A:$G,7,FALSE)))</f>
        <v>23</v>
      </c>
      <c r="G7280" s="15"/>
      <c r="H7280" s="15">
        <f t="shared" si="249"/>
        <v>23</v>
      </c>
      <c r="I7280" s="198">
        <f t="shared" si="250"/>
        <v>6</v>
      </c>
    </row>
    <row r="7281" spans="1:9" x14ac:dyDescent="0.3">
      <c r="A7281" s="10">
        <v>43634</v>
      </c>
      <c r="B7281" s="11" t="s">
        <v>122</v>
      </c>
      <c r="C7281" s="11" t="s">
        <v>740</v>
      </c>
      <c r="D7281" s="11" t="s">
        <v>662</v>
      </c>
      <c r="E7281" s="11">
        <v>6734317</v>
      </c>
      <c r="F7281" s="15">
        <f>IF(ISBLANK($D7281),"",IF(ISBLANK($E7281),VLOOKUP($D7281,$J:$K,2,FALSE),VLOOKUP($E7281,'Daycare Packages'!$A:$G,7,FALSE)))</f>
        <v>22</v>
      </c>
      <c r="G7281" s="15"/>
      <c r="H7281" s="15">
        <f t="shared" si="249"/>
        <v>22</v>
      </c>
      <c r="I7281" s="198">
        <f t="shared" si="250"/>
        <v>6</v>
      </c>
    </row>
    <row r="7282" spans="1:9" x14ac:dyDescent="0.3">
      <c r="A7282" s="10">
        <v>43634</v>
      </c>
      <c r="B7282" s="11" t="s">
        <v>1366</v>
      </c>
      <c r="C7282" s="11" t="s">
        <v>520</v>
      </c>
      <c r="D7282" s="11" t="s">
        <v>662</v>
      </c>
      <c r="E7282" s="11">
        <v>6873468</v>
      </c>
      <c r="F7282" s="15">
        <f>IF(ISBLANK($D7282),"",IF(ISBLANK($E7282),VLOOKUP($D7282,$J:$K,2,FALSE),VLOOKUP($E7282,'Daycare Packages'!$A:$G,7,FALSE)))</f>
        <v>20.7</v>
      </c>
      <c r="G7282" s="15"/>
      <c r="H7282" s="15">
        <f t="shared" ref="H7282:H7345" si="251">IF(ISBLANK(D7282),"",SUM(F7282:G7282))</f>
        <v>20.7</v>
      </c>
      <c r="I7282" s="198">
        <f t="shared" si="250"/>
        <v>6</v>
      </c>
    </row>
    <row r="7283" spans="1:9" x14ac:dyDescent="0.3">
      <c r="A7283" s="10">
        <v>43634</v>
      </c>
      <c r="B7283" s="11" t="s">
        <v>420</v>
      </c>
      <c r="C7283" s="11" t="s">
        <v>421</v>
      </c>
      <c r="D7283" s="11" t="s">
        <v>662</v>
      </c>
      <c r="F7283" s="15">
        <f>IF(ISBLANK($D7283),"",IF(ISBLANK($E7283),VLOOKUP($D7283,$J:$K,2,FALSE),VLOOKUP($E7283,'Daycare Packages'!$A:$G,7,FALSE)))</f>
        <v>30</v>
      </c>
      <c r="G7283" s="15"/>
      <c r="H7283" s="15">
        <f t="shared" si="251"/>
        <v>30</v>
      </c>
      <c r="I7283" s="198">
        <f t="shared" si="250"/>
        <v>6</v>
      </c>
    </row>
    <row r="7284" spans="1:9" x14ac:dyDescent="0.3">
      <c r="A7284" s="10">
        <v>43634</v>
      </c>
      <c r="B7284" s="11" t="s">
        <v>140</v>
      </c>
      <c r="C7284" s="11" t="s">
        <v>475</v>
      </c>
      <c r="D7284" s="11" t="s">
        <v>662</v>
      </c>
      <c r="E7284" s="11">
        <v>6849607</v>
      </c>
      <c r="F7284" s="15">
        <f>IF(ISBLANK($D7284),"",IF(ISBLANK($E7284),VLOOKUP($D7284,$J:$K,2,FALSE),VLOOKUP($E7284,'Daycare Packages'!$A:$G,7,FALSE)))</f>
        <v>26</v>
      </c>
      <c r="G7284" s="15"/>
      <c r="H7284" s="15">
        <f t="shared" si="251"/>
        <v>26</v>
      </c>
      <c r="I7284" s="198">
        <f t="shared" si="250"/>
        <v>6</v>
      </c>
    </row>
    <row r="7285" spans="1:9" x14ac:dyDescent="0.3">
      <c r="A7285" s="10">
        <v>43634</v>
      </c>
      <c r="B7285" s="11" t="s">
        <v>160</v>
      </c>
      <c r="C7285" s="11" t="s">
        <v>794</v>
      </c>
      <c r="D7285" s="11" t="s">
        <v>662</v>
      </c>
      <c r="E7285" s="11">
        <v>6850317</v>
      </c>
      <c r="F7285" s="15">
        <f>IF(ISBLANK($D7285),"",IF(ISBLANK($E7285),VLOOKUP($D7285,$J:$K,2,FALSE),VLOOKUP($E7285,'Daycare Packages'!$A:$G,7,FALSE)))</f>
        <v>25</v>
      </c>
      <c r="G7285" s="15"/>
      <c r="H7285" s="15">
        <f t="shared" si="251"/>
        <v>25</v>
      </c>
      <c r="I7285" s="198">
        <f t="shared" si="250"/>
        <v>6</v>
      </c>
    </row>
    <row r="7286" spans="1:9" x14ac:dyDescent="0.3">
      <c r="A7286" s="10">
        <v>43634</v>
      </c>
      <c r="B7286" s="11" t="s">
        <v>1311</v>
      </c>
      <c r="C7286" s="11" t="s">
        <v>1312</v>
      </c>
      <c r="D7286" s="11" t="s">
        <v>662</v>
      </c>
      <c r="E7286" s="11">
        <v>6829230</v>
      </c>
      <c r="F7286" s="15">
        <f>IF(ISBLANK($D7286),"",IF(ISBLANK($E7286),VLOOKUP($D7286,$J:$K,2,FALSE),VLOOKUP($E7286,'Daycare Packages'!$A:$G,7,FALSE)))</f>
        <v>23</v>
      </c>
      <c r="G7286" s="15"/>
      <c r="H7286" s="15">
        <f t="shared" si="251"/>
        <v>23</v>
      </c>
      <c r="I7286" s="198">
        <f t="shared" si="250"/>
        <v>6</v>
      </c>
    </row>
    <row r="7287" spans="1:9" x14ac:dyDescent="0.3">
      <c r="A7287" s="10">
        <v>43634</v>
      </c>
      <c r="B7287" s="11" t="s">
        <v>1694</v>
      </c>
      <c r="C7287" s="11" t="s">
        <v>622</v>
      </c>
      <c r="D7287" s="11" t="s">
        <v>662</v>
      </c>
      <c r="E7287" s="11">
        <v>6839026</v>
      </c>
      <c r="F7287" s="15">
        <f>IF(ISBLANK($D7287),"",IF(ISBLANK($E7287),VLOOKUP($D7287,$J:$K,2,FALSE),VLOOKUP($E7287,'Daycare Packages'!$A:$G,7,FALSE)))</f>
        <v>27</v>
      </c>
      <c r="G7287" s="15"/>
      <c r="H7287" s="15">
        <f t="shared" si="251"/>
        <v>27</v>
      </c>
      <c r="I7287" s="198">
        <f t="shared" si="250"/>
        <v>6</v>
      </c>
    </row>
    <row r="7288" spans="1:9" x14ac:dyDescent="0.3">
      <c r="A7288" s="10">
        <v>43634</v>
      </c>
      <c r="B7288" s="11" t="s">
        <v>1694</v>
      </c>
      <c r="C7288" s="11" t="s">
        <v>622</v>
      </c>
      <c r="D7288" s="11" t="s">
        <v>662</v>
      </c>
      <c r="E7288" s="11">
        <v>6839026</v>
      </c>
      <c r="F7288" s="15">
        <f>IF(ISBLANK($D7288),"",IF(ISBLANK($E7288),VLOOKUP($D7288,$J:$K,2,FALSE),VLOOKUP($E7288,'Daycare Packages'!$A:$G,7,FALSE)))</f>
        <v>27</v>
      </c>
      <c r="G7288" s="15"/>
      <c r="H7288" s="15">
        <f t="shared" si="251"/>
        <v>27</v>
      </c>
      <c r="I7288" s="198">
        <f t="shared" si="250"/>
        <v>6</v>
      </c>
    </row>
    <row r="7289" spans="1:9" x14ac:dyDescent="0.3">
      <c r="A7289" s="10">
        <v>43634</v>
      </c>
      <c r="B7289" s="11" t="s">
        <v>663</v>
      </c>
      <c r="C7289" s="11" t="s">
        <v>665</v>
      </c>
      <c r="D7289" s="11" t="s">
        <v>662</v>
      </c>
      <c r="F7289" s="15">
        <f>IF(ISBLANK($D7289),"",IF(ISBLANK($E7289),VLOOKUP($D7289,$J:$K,2,FALSE),VLOOKUP($E7289,'Daycare Packages'!$A:$G,7,FALSE)))</f>
        <v>30</v>
      </c>
      <c r="G7289" s="15"/>
      <c r="H7289" s="15">
        <f t="shared" si="251"/>
        <v>30</v>
      </c>
      <c r="I7289" s="198">
        <f t="shared" si="250"/>
        <v>6</v>
      </c>
    </row>
    <row r="7290" spans="1:9" x14ac:dyDescent="0.3">
      <c r="A7290" s="10">
        <v>43634</v>
      </c>
      <c r="B7290" s="11" t="s">
        <v>663</v>
      </c>
      <c r="C7290" s="11" t="s">
        <v>664</v>
      </c>
      <c r="D7290" s="11" t="s">
        <v>662</v>
      </c>
      <c r="F7290" s="15">
        <f>IF(ISBLANK($D7290),"",IF(ISBLANK($E7290),VLOOKUP($D7290,$J:$K,2,FALSE),VLOOKUP($E7290,'Daycare Packages'!$A:$G,7,FALSE)))</f>
        <v>30</v>
      </c>
      <c r="G7290" s="15"/>
      <c r="H7290" s="15">
        <f t="shared" si="251"/>
        <v>30</v>
      </c>
      <c r="I7290" s="198">
        <f t="shared" si="250"/>
        <v>6</v>
      </c>
    </row>
    <row r="7291" spans="1:9" x14ac:dyDescent="0.3">
      <c r="A7291" s="10">
        <v>43634</v>
      </c>
      <c r="B7291" s="11" t="s">
        <v>141</v>
      </c>
      <c r="C7291" s="11" t="s">
        <v>673</v>
      </c>
      <c r="D7291" s="11" t="s">
        <v>662</v>
      </c>
      <c r="E7291" s="11">
        <v>6866358</v>
      </c>
      <c r="F7291" s="15">
        <f>IF(ISBLANK($D7291),"",IF(ISBLANK($E7291),VLOOKUP($D7291,$J:$K,2,FALSE),VLOOKUP($E7291,'Daycare Packages'!$A:$G,7,FALSE)))</f>
        <v>26</v>
      </c>
      <c r="G7291" s="15"/>
      <c r="H7291" s="15">
        <f t="shared" si="251"/>
        <v>26</v>
      </c>
      <c r="I7291" s="198">
        <f t="shared" si="250"/>
        <v>6</v>
      </c>
    </row>
    <row r="7292" spans="1:9" x14ac:dyDescent="0.3">
      <c r="A7292" s="10">
        <v>43634</v>
      </c>
      <c r="B7292" s="11" t="s">
        <v>688</v>
      </c>
      <c r="C7292" s="11" t="s">
        <v>689</v>
      </c>
      <c r="D7292" s="11" t="s">
        <v>662</v>
      </c>
      <c r="F7292" s="15">
        <f>IF(ISBLANK($D7292),"",IF(ISBLANK($E7292),VLOOKUP($D7292,$J:$K,2,FALSE),VLOOKUP($E7292,'Daycare Packages'!$A:$G,7,FALSE)))</f>
        <v>30</v>
      </c>
      <c r="G7292" s="15"/>
      <c r="H7292" s="15">
        <f t="shared" si="251"/>
        <v>30</v>
      </c>
      <c r="I7292" s="198">
        <f t="shared" si="250"/>
        <v>6</v>
      </c>
    </row>
    <row r="7293" spans="1:9" x14ac:dyDescent="0.3">
      <c r="A7293" s="55">
        <v>43634</v>
      </c>
      <c r="B7293" s="56" t="s">
        <v>1354</v>
      </c>
      <c r="C7293" s="56" t="s">
        <v>402</v>
      </c>
      <c r="D7293" s="56" t="s">
        <v>662</v>
      </c>
      <c r="E7293" s="56"/>
      <c r="F7293" s="59">
        <f>IF(ISBLANK($D7293),"",IF(ISBLANK($E7293),VLOOKUP($D7293,$J:$K,2,FALSE),VLOOKUP($E7293,'Daycare Packages'!$A:$G,7,FALSE)))</f>
        <v>30</v>
      </c>
      <c r="G7293" s="59"/>
      <c r="H7293" s="59">
        <f t="shared" si="251"/>
        <v>30</v>
      </c>
      <c r="I7293" s="198">
        <f t="shared" si="250"/>
        <v>6</v>
      </c>
    </row>
    <row r="7294" spans="1:9" x14ac:dyDescent="0.3">
      <c r="A7294" s="10">
        <v>43635</v>
      </c>
      <c r="B7294" s="11" t="s">
        <v>1188</v>
      </c>
      <c r="C7294" s="11" t="s">
        <v>1312</v>
      </c>
      <c r="D7294" s="11" t="s">
        <v>659</v>
      </c>
      <c r="F7294" s="15">
        <f>IF(ISBLANK($D7294),"",IF(ISBLANK($E7294),VLOOKUP($D7294,$J:$K,2,FALSE),VLOOKUP($E7294,'Daycare Packages'!$A:$G,7,FALSE)))</f>
        <v>20</v>
      </c>
      <c r="G7294" s="15">
        <v>-20</v>
      </c>
      <c r="H7294" s="15">
        <f t="shared" si="251"/>
        <v>0</v>
      </c>
      <c r="I7294" s="198">
        <f t="shared" si="250"/>
        <v>6</v>
      </c>
    </row>
    <row r="7295" spans="1:9" x14ac:dyDescent="0.3">
      <c r="A7295" s="10">
        <v>43635</v>
      </c>
      <c r="B7295" s="11" t="s">
        <v>1696</v>
      </c>
      <c r="C7295" s="11" t="s">
        <v>402</v>
      </c>
      <c r="D7295" s="11" t="s">
        <v>671</v>
      </c>
      <c r="F7295" s="15">
        <f>IF(ISBLANK($D7295),"",IF(ISBLANK($E7295),VLOOKUP($D7295,$J:$K,2,FALSE),VLOOKUP($E7295,'Daycare Packages'!$A:$G,7,FALSE)))</f>
        <v>0</v>
      </c>
      <c r="G7295" s="15"/>
      <c r="H7295" s="15">
        <f>IF(ISBLANK(D7295),"",SUM(F7295:G7295))</f>
        <v>0</v>
      </c>
      <c r="I7295" s="198">
        <f t="shared" si="250"/>
        <v>6</v>
      </c>
    </row>
    <row r="7296" spans="1:9" x14ac:dyDescent="0.3">
      <c r="A7296" s="10">
        <v>43635</v>
      </c>
      <c r="B7296" s="11" t="s">
        <v>124</v>
      </c>
      <c r="C7296" s="11" t="s">
        <v>402</v>
      </c>
      <c r="D7296" s="11" t="s">
        <v>659</v>
      </c>
      <c r="E7296" s="11">
        <v>6718562</v>
      </c>
      <c r="F7296" s="15">
        <f>IF(ISBLANK($D7296),"",IF(ISBLANK($E7296),VLOOKUP($D7296,$J:$K,2,FALSE),VLOOKUP($E7296,'Daycare Packages'!$A:$G,7,FALSE)))</f>
        <v>17</v>
      </c>
      <c r="G7296" s="15"/>
      <c r="H7296" s="15">
        <f>IF(ISBLANK(D7296),"",SUM(F7296:G7296))</f>
        <v>17</v>
      </c>
      <c r="I7296" s="198">
        <f t="shared" si="250"/>
        <v>6</v>
      </c>
    </row>
    <row r="7297" spans="1:9" x14ac:dyDescent="0.3">
      <c r="A7297" s="10">
        <v>43635</v>
      </c>
      <c r="B7297" s="11" t="s">
        <v>212</v>
      </c>
      <c r="C7297" s="11" t="s">
        <v>707</v>
      </c>
      <c r="D7297" s="11" t="s">
        <v>662</v>
      </c>
      <c r="F7297" s="15">
        <f>IF(ISBLANK($D7297),"",IF(ISBLANK($E7297),VLOOKUP($D7297,$J:$K,2,FALSE),VLOOKUP($E7297,'Daycare Packages'!$A:$G,7,FALSE)))</f>
        <v>30</v>
      </c>
      <c r="G7297" s="15"/>
      <c r="H7297" s="15">
        <f t="shared" si="251"/>
        <v>30</v>
      </c>
      <c r="I7297" s="198">
        <f t="shared" si="250"/>
        <v>6</v>
      </c>
    </row>
    <row r="7298" spans="1:9" x14ac:dyDescent="0.3">
      <c r="A7298" s="10">
        <v>43635</v>
      </c>
      <c r="B7298" s="11" t="s">
        <v>152</v>
      </c>
      <c r="C7298" s="11" t="s">
        <v>679</v>
      </c>
      <c r="D7298" s="11" t="s">
        <v>662</v>
      </c>
      <c r="E7298" s="11">
        <v>6804823</v>
      </c>
      <c r="F7298" s="15">
        <f>IF(ISBLANK($D7298),"",IF(ISBLANK($E7298),VLOOKUP($D7298,$J:$K,2,FALSE),VLOOKUP($E7298,'Daycare Packages'!$A:$G,7,FALSE)))</f>
        <v>23</v>
      </c>
      <c r="G7298" s="15"/>
      <c r="H7298" s="15">
        <f t="shared" si="251"/>
        <v>23</v>
      </c>
      <c r="I7298" s="198">
        <f t="shared" si="250"/>
        <v>6</v>
      </c>
    </row>
    <row r="7299" spans="1:9" x14ac:dyDescent="0.3">
      <c r="A7299" s="10">
        <v>43635</v>
      </c>
      <c r="B7299" s="11" t="s">
        <v>115</v>
      </c>
      <c r="C7299" s="11" t="s">
        <v>764</v>
      </c>
      <c r="D7299" s="11" t="s">
        <v>662</v>
      </c>
      <c r="E7299" s="11">
        <v>6736950</v>
      </c>
      <c r="F7299" s="15">
        <f>IF(ISBLANK($D7299),"",IF(ISBLANK($E7299),VLOOKUP($D7299,$J:$K,2,FALSE),VLOOKUP($E7299,'Daycare Packages'!$A:$G,7,FALSE)))</f>
        <v>22</v>
      </c>
      <c r="G7299" s="15"/>
      <c r="H7299" s="15">
        <f t="shared" si="251"/>
        <v>22</v>
      </c>
      <c r="I7299" s="198">
        <f t="shared" ref="I7299:I7362" si="252">IF(A7299="",0,MONTH(A7299))</f>
        <v>6</v>
      </c>
    </row>
    <row r="7300" spans="1:9" x14ac:dyDescent="0.3">
      <c r="A7300" s="10">
        <v>43635</v>
      </c>
      <c r="B7300" s="11" t="s">
        <v>185</v>
      </c>
      <c r="C7300" s="11" t="s">
        <v>670</v>
      </c>
      <c r="D7300" s="11" t="s">
        <v>662</v>
      </c>
      <c r="E7300" s="11">
        <v>6780814</v>
      </c>
      <c r="F7300" s="15">
        <f>IF(ISBLANK($D7300),"",IF(ISBLANK($E7300),VLOOKUP($D7300,$J:$K,2,FALSE),VLOOKUP($E7300,'Daycare Packages'!$A:$G,7,FALSE)))</f>
        <v>27</v>
      </c>
      <c r="G7300" s="15"/>
      <c r="H7300" s="15">
        <f t="shared" si="251"/>
        <v>27</v>
      </c>
      <c r="I7300" s="198">
        <f t="shared" si="252"/>
        <v>6</v>
      </c>
    </row>
    <row r="7301" spans="1:9" x14ac:dyDescent="0.3">
      <c r="A7301" s="10">
        <v>43635</v>
      </c>
      <c r="B7301" s="11" t="s">
        <v>1352</v>
      </c>
      <c r="C7301" s="11" t="s">
        <v>1698</v>
      </c>
      <c r="D7301" s="11" t="s">
        <v>662</v>
      </c>
      <c r="E7301" s="11">
        <v>6849235</v>
      </c>
      <c r="F7301" s="15">
        <f>IF(ISBLANK($D7301),"",IF(ISBLANK($E7301),VLOOKUP($D7301,$J:$K,2,FALSE),VLOOKUP($E7301,'Daycare Packages'!$A:$G,7,FALSE)))</f>
        <v>27</v>
      </c>
      <c r="G7301" s="15"/>
      <c r="H7301" s="15">
        <f t="shared" si="251"/>
        <v>27</v>
      </c>
      <c r="I7301" s="198">
        <f t="shared" si="252"/>
        <v>6</v>
      </c>
    </row>
    <row r="7302" spans="1:9" x14ac:dyDescent="0.3">
      <c r="A7302" s="10">
        <v>43635</v>
      </c>
      <c r="B7302" s="11" t="s">
        <v>1600</v>
      </c>
      <c r="C7302" s="11" t="s">
        <v>1601</v>
      </c>
      <c r="D7302" s="11" t="s">
        <v>662</v>
      </c>
      <c r="E7302" s="11">
        <v>6874391</v>
      </c>
      <c r="F7302" s="15">
        <f>IF(ISBLANK($D7302),"",IF(ISBLANK($E7302),VLOOKUP($D7302,$J:$K,2,FALSE),VLOOKUP($E7302,'Daycare Packages'!$A:$G,7,FALSE)))</f>
        <v>27</v>
      </c>
      <c r="G7302" s="15"/>
      <c r="H7302" s="15">
        <f t="shared" si="251"/>
        <v>27</v>
      </c>
      <c r="I7302" s="198">
        <f t="shared" si="252"/>
        <v>6</v>
      </c>
    </row>
    <row r="7303" spans="1:9" x14ac:dyDescent="0.3">
      <c r="A7303" s="10">
        <v>43635</v>
      </c>
      <c r="B7303" s="11" t="s">
        <v>626</v>
      </c>
      <c r="C7303" s="11" t="s">
        <v>627</v>
      </c>
      <c r="D7303" s="11" t="s">
        <v>662</v>
      </c>
      <c r="F7303" s="15">
        <f>IF(ISBLANK($D7303),"",IF(ISBLANK($E7303),VLOOKUP($D7303,$J:$K,2,FALSE),VLOOKUP($E7303,'Daycare Packages'!$A:$G,7,FALSE)))</f>
        <v>30</v>
      </c>
      <c r="G7303" s="15">
        <v>-30</v>
      </c>
      <c r="H7303" s="15">
        <f t="shared" si="251"/>
        <v>0</v>
      </c>
      <c r="I7303" s="198">
        <f t="shared" si="252"/>
        <v>6</v>
      </c>
    </row>
    <row r="7304" spans="1:9" x14ac:dyDescent="0.3">
      <c r="A7304" s="10">
        <v>43635</v>
      </c>
      <c r="B7304" s="11" t="s">
        <v>157</v>
      </c>
      <c r="C7304" s="11" t="s">
        <v>448</v>
      </c>
      <c r="D7304" s="11" t="s">
        <v>662</v>
      </c>
      <c r="F7304" s="15">
        <f>IF(ISBLANK($D7304),"",IF(ISBLANK($E7304),VLOOKUP($D7304,$J:$K,2,FALSE),VLOOKUP($E7304,'Daycare Packages'!$A:$G,7,FALSE)))</f>
        <v>30</v>
      </c>
      <c r="G7304" s="15"/>
      <c r="H7304" s="15">
        <f t="shared" si="251"/>
        <v>30</v>
      </c>
      <c r="I7304" s="198">
        <f t="shared" si="252"/>
        <v>6</v>
      </c>
    </row>
    <row r="7305" spans="1:9" x14ac:dyDescent="0.3">
      <c r="A7305" s="10">
        <v>43635</v>
      </c>
      <c r="B7305" s="11" t="s">
        <v>203</v>
      </c>
      <c r="C7305" s="11" t="s">
        <v>840</v>
      </c>
      <c r="D7305" s="11" t="s">
        <v>662</v>
      </c>
      <c r="E7305" s="11">
        <v>6881664</v>
      </c>
      <c r="F7305" s="15">
        <f>IF(ISBLANK($D7305),"",IF(ISBLANK($E7305),VLOOKUP($D7305,$J:$K,2,FALSE),VLOOKUP($E7305,'Daycare Packages'!$A:$G,7,FALSE)))</f>
        <v>27</v>
      </c>
      <c r="G7305" s="15"/>
      <c r="H7305" s="15">
        <f t="shared" si="251"/>
        <v>27</v>
      </c>
      <c r="I7305" s="198">
        <f t="shared" si="252"/>
        <v>6</v>
      </c>
    </row>
    <row r="7306" spans="1:9" x14ac:dyDescent="0.3">
      <c r="A7306" s="10">
        <v>43635</v>
      </c>
      <c r="B7306" s="11" t="s">
        <v>722</v>
      </c>
      <c r="C7306" s="11" t="s">
        <v>548</v>
      </c>
      <c r="D7306" s="11" t="s">
        <v>662</v>
      </c>
      <c r="F7306" s="15">
        <f>IF(ISBLANK($D7306),"",IF(ISBLANK($E7306),VLOOKUP($D7306,$J:$K,2,FALSE),VLOOKUP($E7306,'Daycare Packages'!$A:$G,7,FALSE)))</f>
        <v>30</v>
      </c>
      <c r="G7306" s="15"/>
      <c r="H7306" s="15">
        <f t="shared" si="251"/>
        <v>30</v>
      </c>
      <c r="I7306" s="198">
        <f t="shared" si="252"/>
        <v>6</v>
      </c>
    </row>
    <row r="7307" spans="1:9" x14ac:dyDescent="0.3">
      <c r="A7307" s="10">
        <v>43635</v>
      </c>
      <c r="B7307" s="11" t="s">
        <v>947</v>
      </c>
      <c r="C7307" s="11" t="s">
        <v>948</v>
      </c>
      <c r="D7307" s="11" t="s">
        <v>662</v>
      </c>
      <c r="E7307" s="11">
        <v>6808250</v>
      </c>
      <c r="F7307" s="15">
        <f>IF(ISBLANK($D7307),"",IF(ISBLANK($E7307),VLOOKUP($D7307,$J:$K,2,FALSE),VLOOKUP($E7307,'Daycare Packages'!$A:$G,7,FALSE)))</f>
        <v>27</v>
      </c>
      <c r="G7307" s="15"/>
      <c r="H7307" s="15">
        <f t="shared" si="251"/>
        <v>27</v>
      </c>
      <c r="I7307" s="198">
        <f t="shared" si="252"/>
        <v>6</v>
      </c>
    </row>
    <row r="7308" spans="1:9" x14ac:dyDescent="0.3">
      <c r="A7308" s="10">
        <v>43635</v>
      </c>
      <c r="B7308" s="11" t="s">
        <v>371</v>
      </c>
      <c r="C7308" s="11" t="s">
        <v>642</v>
      </c>
      <c r="D7308" s="11" t="s">
        <v>662</v>
      </c>
      <c r="E7308" s="11">
        <v>6880279</v>
      </c>
      <c r="F7308" s="15">
        <f>IF(ISBLANK($D7308),"",IF(ISBLANK($E7308),VLOOKUP($D7308,$J:$K,2,FALSE),VLOOKUP($E7308,'Daycare Packages'!$A:$G,7,FALSE)))</f>
        <v>27</v>
      </c>
      <c r="G7308" s="15"/>
      <c r="H7308" s="15">
        <f t="shared" si="251"/>
        <v>27</v>
      </c>
      <c r="I7308" s="198">
        <f t="shared" si="252"/>
        <v>6</v>
      </c>
    </row>
    <row r="7309" spans="1:9" x14ac:dyDescent="0.3">
      <c r="A7309" s="10">
        <v>43635</v>
      </c>
      <c r="B7309" s="11" t="s">
        <v>1513</v>
      </c>
      <c r="C7309" s="11" t="s">
        <v>1006</v>
      </c>
      <c r="D7309" s="11" t="s">
        <v>662</v>
      </c>
      <c r="F7309" s="15">
        <f>IF(ISBLANK($D7309),"",IF(ISBLANK($E7309),VLOOKUP($D7309,$J:$K,2,FALSE),VLOOKUP($E7309,'Daycare Packages'!$A:$G,7,FALSE)))</f>
        <v>30</v>
      </c>
      <c r="G7309" s="15"/>
      <c r="H7309" s="15">
        <f t="shared" si="251"/>
        <v>30</v>
      </c>
      <c r="I7309" s="198">
        <f t="shared" si="252"/>
        <v>6</v>
      </c>
    </row>
    <row r="7310" spans="1:9" x14ac:dyDescent="0.3">
      <c r="A7310" s="10">
        <v>43635</v>
      </c>
      <c r="B7310" s="11" t="s">
        <v>1513</v>
      </c>
      <c r="C7310" s="11" t="s">
        <v>715</v>
      </c>
      <c r="D7310" s="11" t="s">
        <v>662</v>
      </c>
      <c r="F7310" s="15">
        <f>IF(ISBLANK($D7310),"",IF(ISBLANK($E7310),VLOOKUP($D7310,$J:$K,2,FALSE),VLOOKUP($E7310,'Daycare Packages'!$A:$G,7,FALSE)))</f>
        <v>30</v>
      </c>
      <c r="G7310" s="15"/>
      <c r="H7310" s="15">
        <f t="shared" si="251"/>
        <v>30</v>
      </c>
      <c r="I7310" s="198">
        <f t="shared" si="252"/>
        <v>6</v>
      </c>
    </row>
    <row r="7311" spans="1:9" x14ac:dyDescent="0.3">
      <c r="A7311" s="10">
        <v>43635</v>
      </c>
      <c r="B7311" s="11" t="s">
        <v>1602</v>
      </c>
      <c r="C7311" s="11" t="s">
        <v>461</v>
      </c>
      <c r="D7311" s="11" t="s">
        <v>662</v>
      </c>
      <c r="F7311" s="15">
        <f>IF(ISBLANK($D7311),"",IF(ISBLANK($E7311),VLOOKUP($D7311,$J:$K,2,FALSE),VLOOKUP($E7311,'Daycare Packages'!$A:$G,7,FALSE)))</f>
        <v>30</v>
      </c>
      <c r="G7311" s="15"/>
      <c r="H7311" s="15">
        <f t="shared" si="251"/>
        <v>30</v>
      </c>
      <c r="I7311" s="198">
        <f t="shared" si="252"/>
        <v>6</v>
      </c>
    </row>
    <row r="7312" spans="1:9" x14ac:dyDescent="0.3">
      <c r="A7312" s="10">
        <v>43635</v>
      </c>
      <c r="B7312" s="11" t="s">
        <v>1602</v>
      </c>
      <c r="C7312" s="11" t="s">
        <v>1603</v>
      </c>
      <c r="D7312" s="11" t="s">
        <v>662</v>
      </c>
      <c r="F7312" s="15">
        <f>IF(ISBLANK($D7312),"",IF(ISBLANK($E7312),VLOOKUP($D7312,$J:$K,2,FALSE),VLOOKUP($E7312,'Daycare Packages'!$A:$G,7,FALSE)))</f>
        <v>30</v>
      </c>
      <c r="G7312" s="15"/>
      <c r="H7312" s="15">
        <f t="shared" si="251"/>
        <v>30</v>
      </c>
      <c r="I7312" s="198">
        <f t="shared" si="252"/>
        <v>6</v>
      </c>
    </row>
    <row r="7313" spans="1:9" x14ac:dyDescent="0.3">
      <c r="A7313" s="10">
        <v>43635</v>
      </c>
      <c r="B7313" s="11" t="s">
        <v>182</v>
      </c>
      <c r="C7313" s="11" t="s">
        <v>1586</v>
      </c>
      <c r="D7313" s="11" t="s">
        <v>662</v>
      </c>
      <c r="E7313" s="11">
        <v>6871713</v>
      </c>
      <c r="F7313" s="15">
        <f>IF(ISBLANK($D7313),"",IF(ISBLANK($E7313),VLOOKUP($D7313,$J:$K,2,FALSE),VLOOKUP($E7313,'Daycare Packages'!$A:$G,7,FALSE)))</f>
        <v>20.7</v>
      </c>
      <c r="G7313" s="15"/>
      <c r="H7313" s="15">
        <f t="shared" si="251"/>
        <v>20.7</v>
      </c>
      <c r="I7313" s="198">
        <f t="shared" si="252"/>
        <v>6</v>
      </c>
    </row>
    <row r="7314" spans="1:9" x14ac:dyDescent="0.3">
      <c r="A7314" s="10">
        <v>43635</v>
      </c>
      <c r="B7314" s="11" t="s">
        <v>690</v>
      </c>
      <c r="C7314" s="11" t="s">
        <v>691</v>
      </c>
      <c r="D7314" s="11" t="s">
        <v>662</v>
      </c>
      <c r="E7314" s="11">
        <v>6829038</v>
      </c>
      <c r="F7314" s="15">
        <f>IF(ISBLANK($D7314),"",IF(ISBLANK($E7314),VLOOKUP($D7314,$J:$K,2,FALSE),VLOOKUP($E7314,'Daycare Packages'!$A:$G,7,FALSE)))</f>
        <v>25</v>
      </c>
      <c r="G7314" s="15"/>
      <c r="H7314" s="15">
        <f t="shared" si="251"/>
        <v>25</v>
      </c>
      <c r="I7314" s="198">
        <f t="shared" si="252"/>
        <v>6</v>
      </c>
    </row>
    <row r="7315" spans="1:9" x14ac:dyDescent="0.3">
      <c r="A7315" s="10">
        <v>43635</v>
      </c>
      <c r="B7315" s="11" t="s">
        <v>1190</v>
      </c>
      <c r="C7315" s="11" t="s">
        <v>1191</v>
      </c>
      <c r="D7315" s="11" t="s">
        <v>662</v>
      </c>
      <c r="F7315" s="15">
        <f>IF(ISBLANK($D7315),"",IF(ISBLANK($E7315),VLOOKUP($D7315,$J:$K,2,FALSE),VLOOKUP($E7315,'Daycare Packages'!$A:$G,7,FALSE)))</f>
        <v>30</v>
      </c>
      <c r="G7315" s="15">
        <v>-6</v>
      </c>
      <c r="H7315" s="15">
        <f t="shared" si="251"/>
        <v>24</v>
      </c>
      <c r="I7315" s="198">
        <f t="shared" si="252"/>
        <v>6</v>
      </c>
    </row>
    <row r="7316" spans="1:9" x14ac:dyDescent="0.3">
      <c r="A7316" s="10">
        <v>43635</v>
      </c>
      <c r="B7316" s="11" t="s">
        <v>1699</v>
      </c>
      <c r="C7316" s="11" t="s">
        <v>1700</v>
      </c>
      <c r="D7316" s="11" t="s">
        <v>671</v>
      </c>
      <c r="F7316" s="15">
        <f>IF(ISBLANK($D7316),"",IF(ISBLANK($E7316),VLOOKUP($D7316,$J:$K,2,FALSE),VLOOKUP($E7316,'Daycare Packages'!$A:$G,7,FALSE)))</f>
        <v>0</v>
      </c>
      <c r="G7316" s="15"/>
      <c r="H7316" s="15">
        <f t="shared" si="251"/>
        <v>0</v>
      </c>
      <c r="I7316" s="198">
        <f t="shared" si="252"/>
        <v>6</v>
      </c>
    </row>
    <row r="7317" spans="1:9" x14ac:dyDescent="0.3">
      <c r="A7317" s="10">
        <v>43635</v>
      </c>
      <c r="B7317" s="11" t="s">
        <v>1298</v>
      </c>
      <c r="C7317" s="11" t="s">
        <v>764</v>
      </c>
      <c r="D7317" s="11" t="s">
        <v>662</v>
      </c>
      <c r="F7317" s="15">
        <f>IF(ISBLANK($D7317),"",IF(ISBLANK($E7317),VLOOKUP($D7317,$J:$K,2,FALSE),VLOOKUP($E7317,'Daycare Packages'!$A:$G,7,FALSE)))</f>
        <v>30</v>
      </c>
      <c r="G7317" s="15"/>
      <c r="H7317" s="15">
        <f t="shared" si="251"/>
        <v>30</v>
      </c>
      <c r="I7317" s="198">
        <f t="shared" si="252"/>
        <v>6</v>
      </c>
    </row>
    <row r="7318" spans="1:9" x14ac:dyDescent="0.3">
      <c r="A7318" s="10">
        <v>43635</v>
      </c>
      <c r="B7318" s="11" t="s">
        <v>1701</v>
      </c>
      <c r="C7318" s="11" t="s">
        <v>1702</v>
      </c>
      <c r="D7318" s="11" t="s">
        <v>662</v>
      </c>
      <c r="F7318" s="15">
        <f>IF(ISBLANK($D7318),"",IF(ISBLANK($E7318),VLOOKUP($D7318,$J:$K,2,FALSE),VLOOKUP($E7318,'Daycare Packages'!$A:$G,7,FALSE)))</f>
        <v>30</v>
      </c>
      <c r="G7318" s="15"/>
      <c r="H7318" s="15">
        <f t="shared" si="251"/>
        <v>30</v>
      </c>
      <c r="I7318" s="198">
        <f t="shared" si="252"/>
        <v>6</v>
      </c>
    </row>
    <row r="7319" spans="1:9" x14ac:dyDescent="0.3">
      <c r="A7319" s="10">
        <v>43635</v>
      </c>
      <c r="B7319" s="11" t="s">
        <v>246</v>
      </c>
      <c r="C7319" s="11" t="s">
        <v>815</v>
      </c>
      <c r="D7319" s="11" t="s">
        <v>662</v>
      </c>
      <c r="F7319" s="15">
        <f>IF(ISBLANK($D7319),"",IF(ISBLANK($E7319),VLOOKUP($D7319,$J:$K,2,FALSE),VLOOKUP($E7319,'Daycare Packages'!$A:$G,7,FALSE)))</f>
        <v>30</v>
      </c>
      <c r="G7319" s="15"/>
      <c r="H7319" s="15">
        <f t="shared" si="251"/>
        <v>30</v>
      </c>
      <c r="I7319" s="198">
        <f t="shared" si="252"/>
        <v>6</v>
      </c>
    </row>
    <row r="7320" spans="1:9" x14ac:dyDescent="0.3">
      <c r="A7320" s="10">
        <v>43635</v>
      </c>
      <c r="B7320" s="11" t="s">
        <v>246</v>
      </c>
      <c r="C7320" s="11" t="s">
        <v>814</v>
      </c>
      <c r="D7320" s="11" t="s">
        <v>662</v>
      </c>
      <c r="F7320" s="15">
        <f>IF(ISBLANK($D7320),"",IF(ISBLANK($E7320),VLOOKUP($D7320,$J:$K,2,FALSE),VLOOKUP($E7320,'Daycare Packages'!$A:$G,7,FALSE)))</f>
        <v>30</v>
      </c>
      <c r="G7320" s="15"/>
      <c r="H7320" s="15">
        <f t="shared" si="251"/>
        <v>30</v>
      </c>
      <c r="I7320" s="198">
        <f t="shared" si="252"/>
        <v>6</v>
      </c>
    </row>
    <row r="7321" spans="1:9" x14ac:dyDescent="0.3">
      <c r="A7321" s="10">
        <v>43635</v>
      </c>
      <c r="B7321" s="11" t="s">
        <v>1703</v>
      </c>
      <c r="C7321" s="11" t="s">
        <v>1704</v>
      </c>
      <c r="D7321" s="11" t="s">
        <v>659</v>
      </c>
      <c r="F7321" s="15">
        <f>IF(ISBLANK($D7321),"",IF(ISBLANK($E7321),VLOOKUP($D7321,$J:$K,2,FALSE),VLOOKUP($E7321,'Daycare Packages'!$A:$G,7,FALSE)))</f>
        <v>20</v>
      </c>
      <c r="G7321" s="15"/>
      <c r="H7321" s="15">
        <f t="shared" si="251"/>
        <v>20</v>
      </c>
      <c r="I7321" s="198">
        <f t="shared" si="252"/>
        <v>6</v>
      </c>
    </row>
    <row r="7322" spans="1:9" x14ac:dyDescent="0.3">
      <c r="A7322" s="10">
        <v>43635</v>
      </c>
      <c r="B7322" s="11" t="s">
        <v>222</v>
      </c>
      <c r="C7322" s="11" t="s">
        <v>229</v>
      </c>
      <c r="D7322" s="11" t="s">
        <v>662</v>
      </c>
      <c r="E7322" s="11">
        <v>6891874</v>
      </c>
      <c r="F7322" s="15">
        <f>IF(ISBLANK($D7322),"",IF(ISBLANK($E7322),VLOOKUP($D7322,$J:$K,2,FALSE),VLOOKUP($E7322,'Daycare Packages'!$A:$G,7,FALSE)))</f>
        <v>27</v>
      </c>
      <c r="G7322" s="15"/>
      <c r="H7322" s="15">
        <f t="shared" si="251"/>
        <v>27</v>
      </c>
      <c r="I7322" s="198">
        <f t="shared" si="252"/>
        <v>6</v>
      </c>
    </row>
    <row r="7323" spans="1:9" x14ac:dyDescent="0.3">
      <c r="A7323" s="10">
        <v>43635</v>
      </c>
      <c r="B7323" s="11" t="s">
        <v>1470</v>
      </c>
      <c r="C7323" s="11" t="s">
        <v>487</v>
      </c>
      <c r="D7323" s="11" t="s">
        <v>662</v>
      </c>
      <c r="F7323" s="15">
        <f>IF(ISBLANK($D7323),"",IF(ISBLANK($E7323),VLOOKUP($D7323,$J:$K,2,FALSE),VLOOKUP($E7323,'Daycare Packages'!$A:$G,7,FALSE)))</f>
        <v>30</v>
      </c>
      <c r="G7323" s="15"/>
      <c r="H7323" s="15">
        <f t="shared" si="251"/>
        <v>30</v>
      </c>
      <c r="I7323" s="198">
        <f t="shared" si="252"/>
        <v>6</v>
      </c>
    </row>
    <row r="7324" spans="1:9" x14ac:dyDescent="0.3">
      <c r="A7324" s="10">
        <v>43635</v>
      </c>
      <c r="B7324" s="11" t="s">
        <v>1470</v>
      </c>
      <c r="C7324" s="11" t="s">
        <v>1498</v>
      </c>
      <c r="D7324" s="11" t="s">
        <v>662</v>
      </c>
      <c r="F7324" s="15">
        <f>IF(ISBLANK($D7324),"",IF(ISBLANK($E7324),VLOOKUP($D7324,$J:$K,2,FALSE),VLOOKUP($E7324,'Daycare Packages'!$A:$G,7,FALSE)))</f>
        <v>30</v>
      </c>
      <c r="G7324" s="15"/>
      <c r="H7324" s="15">
        <f t="shared" si="251"/>
        <v>30</v>
      </c>
      <c r="I7324" s="198">
        <f t="shared" si="252"/>
        <v>6</v>
      </c>
    </row>
    <row r="7325" spans="1:9" x14ac:dyDescent="0.3">
      <c r="A7325" s="10">
        <v>43635</v>
      </c>
      <c r="B7325" s="11" t="s">
        <v>195</v>
      </c>
      <c r="C7325" s="11" t="s">
        <v>474</v>
      </c>
      <c r="D7325" s="11" t="s">
        <v>662</v>
      </c>
      <c r="E7325" s="11">
        <v>6810397</v>
      </c>
      <c r="F7325" s="15">
        <f>IF(ISBLANK($D7325),"",IF(ISBLANK($E7325),VLOOKUP($D7325,$J:$K,2,FALSE),VLOOKUP($E7325,'Daycare Packages'!$A:$G,7,FALSE)))</f>
        <v>26</v>
      </c>
      <c r="G7325" s="15"/>
      <c r="H7325" s="15">
        <f t="shared" si="251"/>
        <v>26</v>
      </c>
      <c r="I7325" s="198">
        <f t="shared" si="252"/>
        <v>6</v>
      </c>
    </row>
    <row r="7326" spans="1:9" x14ac:dyDescent="0.3">
      <c r="A7326" s="10">
        <v>43635</v>
      </c>
      <c r="B7326" s="11" t="s">
        <v>195</v>
      </c>
      <c r="C7326" s="11" t="s">
        <v>735</v>
      </c>
      <c r="D7326" s="11" t="s">
        <v>662</v>
      </c>
      <c r="E7326" s="11">
        <v>6810397</v>
      </c>
      <c r="F7326" s="15">
        <f>IF(ISBLANK($D7326),"",IF(ISBLANK($E7326),VLOOKUP($D7326,$J:$K,2,FALSE),VLOOKUP($E7326,'Daycare Packages'!$A:$G,7,FALSE)))</f>
        <v>26</v>
      </c>
      <c r="G7326" s="15"/>
      <c r="H7326" s="15">
        <f t="shared" si="251"/>
        <v>26</v>
      </c>
      <c r="I7326" s="198">
        <f t="shared" si="252"/>
        <v>6</v>
      </c>
    </row>
    <row r="7327" spans="1:9" x14ac:dyDescent="0.3">
      <c r="A7327" s="10">
        <v>43635</v>
      </c>
      <c r="B7327" s="11" t="s">
        <v>178</v>
      </c>
      <c r="C7327" s="11" t="s">
        <v>734</v>
      </c>
      <c r="D7327" s="11" t="s">
        <v>662</v>
      </c>
      <c r="E7327" s="11">
        <v>6856237</v>
      </c>
      <c r="F7327" s="15">
        <f>IF(ISBLANK($D7327),"",IF(ISBLANK($E7327),VLOOKUP($D7327,$J:$K,2,FALSE),VLOOKUP($E7327,'Daycare Packages'!$A:$G,7,FALSE)))</f>
        <v>27</v>
      </c>
      <c r="G7327" s="15"/>
      <c r="H7327" s="15">
        <f t="shared" si="251"/>
        <v>27</v>
      </c>
      <c r="I7327" s="198">
        <f t="shared" si="252"/>
        <v>6</v>
      </c>
    </row>
    <row r="7328" spans="1:9" x14ac:dyDescent="0.3">
      <c r="A7328" s="10">
        <v>43635</v>
      </c>
      <c r="B7328" s="11" t="s">
        <v>216</v>
      </c>
      <c r="C7328" s="11" t="s">
        <v>448</v>
      </c>
      <c r="D7328" s="11" t="s">
        <v>662</v>
      </c>
      <c r="E7328" s="11">
        <v>6874047</v>
      </c>
      <c r="F7328" s="15">
        <f>IF(ISBLANK($D7328),"",IF(ISBLANK($E7328),VLOOKUP($D7328,$J:$K,2,FALSE),VLOOKUP($E7328,'Daycare Packages'!$A:$G,7,FALSE)))</f>
        <v>27</v>
      </c>
      <c r="G7328" s="15"/>
      <c r="H7328" s="15">
        <f t="shared" si="251"/>
        <v>27</v>
      </c>
      <c r="I7328" s="198">
        <f t="shared" si="252"/>
        <v>6</v>
      </c>
    </row>
    <row r="7329" spans="1:9" x14ac:dyDescent="0.3">
      <c r="A7329" s="10">
        <v>43635</v>
      </c>
      <c r="B7329" s="11" t="s">
        <v>136</v>
      </c>
      <c r="C7329" s="11" t="s">
        <v>650</v>
      </c>
      <c r="D7329" s="11" t="s">
        <v>662</v>
      </c>
      <c r="E7329" s="11">
        <v>6842833</v>
      </c>
      <c r="F7329" s="15">
        <f>IF(ISBLANK($D7329),"",IF(ISBLANK($E7329),VLOOKUP($D7329,$J:$K,2,FALSE),VLOOKUP($E7329,'Daycare Packages'!$A:$G,7,FALSE)))</f>
        <v>26</v>
      </c>
      <c r="G7329" s="15"/>
      <c r="H7329" s="15">
        <f t="shared" si="251"/>
        <v>26</v>
      </c>
      <c r="I7329" s="198">
        <f t="shared" si="252"/>
        <v>6</v>
      </c>
    </row>
    <row r="7330" spans="1:9" x14ac:dyDescent="0.3">
      <c r="A7330" s="10">
        <v>43635</v>
      </c>
      <c r="B7330" s="11" t="s">
        <v>1366</v>
      </c>
      <c r="C7330" s="11" t="s">
        <v>520</v>
      </c>
      <c r="D7330" s="11" t="s">
        <v>662</v>
      </c>
      <c r="E7330" s="11">
        <v>6873468</v>
      </c>
      <c r="F7330" s="15">
        <f>IF(ISBLANK($D7330),"",IF(ISBLANK($E7330),VLOOKUP($D7330,$J:$K,2,FALSE),VLOOKUP($E7330,'Daycare Packages'!$A:$G,7,FALSE)))</f>
        <v>20.7</v>
      </c>
      <c r="G7330" s="15"/>
      <c r="H7330" s="15">
        <f t="shared" si="251"/>
        <v>20.7</v>
      </c>
      <c r="I7330" s="198">
        <f t="shared" si="252"/>
        <v>6</v>
      </c>
    </row>
    <row r="7331" spans="1:9" x14ac:dyDescent="0.3">
      <c r="A7331" s="10">
        <v>43635</v>
      </c>
      <c r="B7331" s="11" t="s">
        <v>1366</v>
      </c>
      <c r="C7331" s="11" t="s">
        <v>587</v>
      </c>
      <c r="D7331" s="11" t="s">
        <v>662</v>
      </c>
      <c r="E7331" s="11">
        <v>6873468</v>
      </c>
      <c r="F7331" s="15">
        <f>IF(ISBLANK($D7331),"",IF(ISBLANK($E7331),VLOOKUP($D7331,$J:$K,2,FALSE),VLOOKUP($E7331,'Daycare Packages'!$A:$G,7,FALSE)))</f>
        <v>20.7</v>
      </c>
      <c r="G7331" s="15"/>
      <c r="H7331" s="15">
        <f t="shared" si="251"/>
        <v>20.7</v>
      </c>
      <c r="I7331" s="198">
        <f t="shared" si="252"/>
        <v>6</v>
      </c>
    </row>
    <row r="7332" spans="1:9" x14ac:dyDescent="0.3">
      <c r="A7332" s="10">
        <v>43635</v>
      </c>
      <c r="B7332" s="11" t="s">
        <v>173</v>
      </c>
      <c r="C7332" s="11" t="s">
        <v>791</v>
      </c>
      <c r="D7332" s="11" t="s">
        <v>662</v>
      </c>
      <c r="E7332" s="11">
        <v>6805887</v>
      </c>
      <c r="F7332" s="15">
        <f>IF(ISBLANK($D7332),"",IF(ISBLANK($E7332),VLOOKUP($D7332,$J:$K,2,FALSE),VLOOKUP($E7332,'Daycare Packages'!$A:$G,7,FALSE)))</f>
        <v>25</v>
      </c>
      <c r="G7332" s="15"/>
      <c r="H7332" s="15">
        <f t="shared" si="251"/>
        <v>25</v>
      </c>
      <c r="I7332" s="198">
        <f t="shared" si="252"/>
        <v>6</v>
      </c>
    </row>
    <row r="7333" spans="1:9" x14ac:dyDescent="0.3">
      <c r="A7333" s="10">
        <v>43635</v>
      </c>
      <c r="B7333" s="11" t="s">
        <v>183</v>
      </c>
      <c r="C7333" s="11" t="s">
        <v>520</v>
      </c>
      <c r="D7333" s="11" t="s">
        <v>662</v>
      </c>
      <c r="E7333" s="11">
        <v>6843157</v>
      </c>
      <c r="F7333" s="15">
        <f>IF(ISBLANK($D7333),"",IF(ISBLANK($E7333),VLOOKUP($D7333,$J:$K,2,FALSE),VLOOKUP($E7333,'Daycare Packages'!$A:$G,7,FALSE)))</f>
        <v>27</v>
      </c>
      <c r="G7333" s="15"/>
      <c r="H7333" s="15">
        <f t="shared" si="251"/>
        <v>27</v>
      </c>
      <c r="I7333" s="198">
        <f t="shared" si="252"/>
        <v>6</v>
      </c>
    </row>
    <row r="7334" spans="1:9" x14ac:dyDescent="0.3">
      <c r="A7334" s="10">
        <v>43635</v>
      </c>
      <c r="B7334" s="11" t="s">
        <v>732</v>
      </c>
      <c r="C7334" s="11" t="s">
        <v>733</v>
      </c>
      <c r="D7334" s="11" t="s">
        <v>662</v>
      </c>
      <c r="F7334" s="15">
        <f>IF(ISBLANK($D7334),"",IF(ISBLANK($E7334),VLOOKUP($D7334,$J:$K,2,FALSE),VLOOKUP($E7334,'Daycare Packages'!$A:$G,7,FALSE)))</f>
        <v>30</v>
      </c>
      <c r="G7334" s="15"/>
      <c r="H7334" s="15">
        <f t="shared" si="251"/>
        <v>30</v>
      </c>
      <c r="I7334" s="198">
        <f t="shared" si="252"/>
        <v>6</v>
      </c>
    </row>
    <row r="7335" spans="1:9" x14ac:dyDescent="0.3">
      <c r="A7335" s="10">
        <v>43635</v>
      </c>
      <c r="B7335" s="11" t="s">
        <v>140</v>
      </c>
      <c r="C7335" s="11" t="s">
        <v>475</v>
      </c>
      <c r="D7335" s="11" t="s">
        <v>662</v>
      </c>
      <c r="E7335" s="11">
        <v>6888605</v>
      </c>
      <c r="F7335" s="15">
        <f>IF(ISBLANK($D7335),"",IF(ISBLANK($E7335),VLOOKUP($D7335,$J:$K,2,FALSE),VLOOKUP($E7335,'Daycare Packages'!$A:$G,7,FALSE)))</f>
        <v>26</v>
      </c>
      <c r="G7335" s="15"/>
      <c r="H7335" s="15">
        <f t="shared" si="251"/>
        <v>26</v>
      </c>
      <c r="I7335" s="198">
        <f t="shared" si="252"/>
        <v>6</v>
      </c>
    </row>
    <row r="7336" spans="1:9" x14ac:dyDescent="0.3">
      <c r="A7336" s="10">
        <v>43635</v>
      </c>
      <c r="B7336" s="11" t="s">
        <v>148</v>
      </c>
      <c r="C7336" s="11" t="s">
        <v>547</v>
      </c>
      <c r="D7336" s="11" t="s">
        <v>662</v>
      </c>
      <c r="E7336" s="11">
        <v>6762300</v>
      </c>
      <c r="F7336" s="15">
        <f>IF(ISBLANK($D7336),"",IF(ISBLANK($E7336),VLOOKUP($D7336,$J:$K,2,FALSE),VLOOKUP($E7336,'Daycare Packages'!$A:$G,7,FALSE)))</f>
        <v>23</v>
      </c>
      <c r="G7336" s="15"/>
      <c r="H7336" s="15">
        <f t="shared" si="251"/>
        <v>23</v>
      </c>
      <c r="I7336" s="198">
        <f t="shared" si="252"/>
        <v>6</v>
      </c>
    </row>
    <row r="7337" spans="1:9" x14ac:dyDescent="0.3">
      <c r="A7337" s="10">
        <v>43635</v>
      </c>
      <c r="B7337" s="11" t="s">
        <v>1508</v>
      </c>
      <c r="C7337" s="11" t="s">
        <v>450</v>
      </c>
      <c r="D7337" s="11" t="s">
        <v>662</v>
      </c>
      <c r="E7337" s="11">
        <v>6882707</v>
      </c>
      <c r="F7337" s="15">
        <f>IF(ISBLANK($D7337),"",IF(ISBLANK($E7337),VLOOKUP($D7337,$J:$K,2,FALSE),VLOOKUP($E7337,'Daycare Packages'!$A:$G,7,FALSE)))</f>
        <v>27</v>
      </c>
      <c r="G7337" s="15"/>
      <c r="H7337" s="15">
        <f t="shared" si="251"/>
        <v>27</v>
      </c>
      <c r="I7337" s="198">
        <f t="shared" si="252"/>
        <v>6</v>
      </c>
    </row>
    <row r="7338" spans="1:9" x14ac:dyDescent="0.3">
      <c r="A7338" s="10">
        <v>43635</v>
      </c>
      <c r="B7338" s="11" t="s">
        <v>230</v>
      </c>
      <c r="C7338" s="11" t="s">
        <v>493</v>
      </c>
      <c r="D7338" s="11" t="s">
        <v>662</v>
      </c>
      <c r="E7338" s="11">
        <v>6876304</v>
      </c>
      <c r="F7338" s="15">
        <f>IF(ISBLANK($D7338),"",IF(ISBLANK($E7338),VLOOKUP($D7338,$J:$K,2,FALSE),VLOOKUP($E7338,'Daycare Packages'!$A:$G,7,FALSE)))</f>
        <v>27</v>
      </c>
      <c r="G7338" s="15"/>
      <c r="H7338" s="15">
        <f t="shared" si="251"/>
        <v>27</v>
      </c>
      <c r="I7338" s="198">
        <f t="shared" si="252"/>
        <v>6</v>
      </c>
    </row>
    <row r="7339" spans="1:9" x14ac:dyDescent="0.3">
      <c r="A7339" s="10">
        <v>43635</v>
      </c>
      <c r="B7339" s="11" t="s">
        <v>169</v>
      </c>
      <c r="C7339" s="11" t="s">
        <v>533</v>
      </c>
      <c r="D7339" s="11" t="s">
        <v>662</v>
      </c>
      <c r="E7339" s="11">
        <v>6775254</v>
      </c>
      <c r="F7339" s="15">
        <f>IF(ISBLANK($D7339),"",IF(ISBLANK($E7339),VLOOKUP($D7339,$J:$K,2,FALSE),VLOOKUP($E7339,'Daycare Packages'!$A:$G,7,FALSE)))</f>
        <v>26</v>
      </c>
      <c r="G7339" s="15"/>
      <c r="H7339" s="15">
        <f t="shared" si="251"/>
        <v>26</v>
      </c>
      <c r="I7339" s="198">
        <f t="shared" si="252"/>
        <v>6</v>
      </c>
    </row>
    <row r="7340" spans="1:9" x14ac:dyDescent="0.3">
      <c r="A7340" s="10">
        <v>43635</v>
      </c>
      <c r="B7340" s="11" t="s">
        <v>997</v>
      </c>
      <c r="C7340" s="11" t="s">
        <v>910</v>
      </c>
      <c r="D7340" s="11" t="s">
        <v>662</v>
      </c>
      <c r="F7340" s="15">
        <f>IF(ISBLANK($D7340),"",IF(ISBLANK($E7340),VLOOKUP($D7340,$J:$K,2,FALSE),VLOOKUP($E7340,'Daycare Packages'!$A:$G,7,FALSE)))</f>
        <v>30</v>
      </c>
      <c r="G7340" s="15"/>
      <c r="H7340" s="15">
        <f t="shared" si="251"/>
        <v>30</v>
      </c>
      <c r="I7340" s="198">
        <f t="shared" si="252"/>
        <v>6</v>
      </c>
    </row>
    <row r="7341" spans="1:9" x14ac:dyDescent="0.3">
      <c r="A7341" s="10">
        <v>43635</v>
      </c>
      <c r="B7341" s="11" t="s">
        <v>215</v>
      </c>
      <c r="C7341" s="11" t="s">
        <v>520</v>
      </c>
      <c r="D7341" s="11" t="s">
        <v>662</v>
      </c>
      <c r="E7341" s="11">
        <v>6860747</v>
      </c>
      <c r="F7341" s="15">
        <f>IF(ISBLANK($D7341),"",IF(ISBLANK($E7341),VLOOKUP($D7341,$J:$K,2,FALSE),VLOOKUP($E7341,'Daycare Packages'!$A:$G,7,FALSE)))</f>
        <v>27</v>
      </c>
      <c r="G7341" s="15"/>
      <c r="H7341" s="15">
        <f t="shared" si="251"/>
        <v>27</v>
      </c>
      <c r="I7341" s="198">
        <f t="shared" si="252"/>
        <v>6</v>
      </c>
    </row>
    <row r="7342" spans="1:9" x14ac:dyDescent="0.3">
      <c r="A7342" s="10">
        <v>43635</v>
      </c>
      <c r="B7342" s="11" t="s">
        <v>1221</v>
      </c>
      <c r="C7342" s="11" t="s">
        <v>1691</v>
      </c>
      <c r="D7342" s="11" t="s">
        <v>662</v>
      </c>
      <c r="E7342" s="11">
        <v>6861908</v>
      </c>
      <c r="F7342" s="15">
        <f>IF(ISBLANK($D7342),"",IF(ISBLANK($E7342),VLOOKUP($D7342,$J:$K,2,FALSE),VLOOKUP($E7342,'Daycare Packages'!$A:$G,7,FALSE)))</f>
        <v>25</v>
      </c>
      <c r="G7342" s="15"/>
      <c r="H7342" s="15">
        <f t="shared" si="251"/>
        <v>25</v>
      </c>
      <c r="I7342" s="198">
        <f t="shared" si="252"/>
        <v>6</v>
      </c>
    </row>
    <row r="7343" spans="1:9" x14ac:dyDescent="0.3">
      <c r="A7343" s="10">
        <v>43635</v>
      </c>
      <c r="B7343" s="11" t="s">
        <v>425</v>
      </c>
      <c r="C7343" s="11" t="s">
        <v>426</v>
      </c>
      <c r="D7343" s="11" t="s">
        <v>662</v>
      </c>
      <c r="F7343" s="15">
        <f>IF(ISBLANK($D7343),"",IF(ISBLANK($E7343),VLOOKUP($D7343,$J:$K,2,FALSE),VLOOKUP($E7343,'Daycare Packages'!$A:$G,7,FALSE)))</f>
        <v>30</v>
      </c>
      <c r="G7343" s="15"/>
      <c r="H7343" s="15">
        <f t="shared" si="251"/>
        <v>30</v>
      </c>
      <c r="I7343" s="198">
        <f t="shared" si="252"/>
        <v>6</v>
      </c>
    </row>
    <row r="7344" spans="1:9" x14ac:dyDescent="0.3">
      <c r="A7344" s="10">
        <v>43635</v>
      </c>
      <c r="B7344" s="11" t="s">
        <v>843</v>
      </c>
      <c r="C7344" s="11" t="s">
        <v>844</v>
      </c>
      <c r="D7344" s="11" t="s">
        <v>662</v>
      </c>
      <c r="E7344" s="11">
        <v>6846368</v>
      </c>
      <c r="F7344" s="15">
        <f>IF(ISBLANK($D7344),"",IF(ISBLANK($E7344),VLOOKUP($D7344,$J:$K,2,FALSE),VLOOKUP($E7344,'Daycare Packages'!$A:$G,7,FALSE)))</f>
        <v>23</v>
      </c>
      <c r="G7344" s="15"/>
      <c r="H7344" s="15">
        <f t="shared" si="251"/>
        <v>23</v>
      </c>
      <c r="I7344" s="198">
        <f t="shared" si="252"/>
        <v>6</v>
      </c>
    </row>
    <row r="7345" spans="1:9" x14ac:dyDescent="0.3">
      <c r="A7345" s="10">
        <v>43635</v>
      </c>
      <c r="B7345" s="11" t="s">
        <v>1317</v>
      </c>
      <c r="C7345" s="11" t="s">
        <v>633</v>
      </c>
      <c r="D7345" s="11" t="s">
        <v>662</v>
      </c>
      <c r="E7345" s="11">
        <v>6837059</v>
      </c>
      <c r="F7345" s="15">
        <f>IF(ISBLANK($D7345),"",IF(ISBLANK($E7345),VLOOKUP($D7345,$J:$K,2,FALSE),VLOOKUP($E7345,'Daycare Packages'!$A:$G,7,FALSE)))</f>
        <v>25</v>
      </c>
      <c r="G7345" s="15"/>
      <c r="H7345" s="15">
        <f t="shared" si="251"/>
        <v>25</v>
      </c>
      <c r="I7345" s="198">
        <f t="shared" si="252"/>
        <v>6</v>
      </c>
    </row>
    <row r="7346" spans="1:9" x14ac:dyDescent="0.3">
      <c r="A7346" s="10">
        <v>43635</v>
      </c>
      <c r="B7346" s="11" t="s">
        <v>713</v>
      </c>
      <c r="C7346" s="11" t="s">
        <v>714</v>
      </c>
      <c r="D7346" s="11" t="s">
        <v>662</v>
      </c>
      <c r="F7346" s="15">
        <f>IF(ISBLANK($D7346),"",IF(ISBLANK($E7346),VLOOKUP($D7346,$J:$K,2,FALSE),VLOOKUP($E7346,'Daycare Packages'!$A:$G,7,FALSE)))</f>
        <v>30</v>
      </c>
      <c r="G7346" s="15"/>
      <c r="H7346" s="15">
        <f t="shared" ref="H7346:H7410" si="253">IF(ISBLANK(D7346),"",SUM(F7346:G7346))</f>
        <v>30</v>
      </c>
      <c r="I7346" s="198">
        <f t="shared" si="252"/>
        <v>6</v>
      </c>
    </row>
    <row r="7347" spans="1:9" x14ac:dyDescent="0.3">
      <c r="A7347" s="10">
        <v>43635</v>
      </c>
      <c r="B7347" s="11" t="s">
        <v>147</v>
      </c>
      <c r="C7347" s="11" t="s">
        <v>796</v>
      </c>
      <c r="D7347" s="11" t="s">
        <v>662</v>
      </c>
      <c r="E7347" s="11">
        <v>6814069</v>
      </c>
      <c r="F7347" s="15">
        <f>IF(ISBLANK($D7347),"",IF(ISBLANK($E7347),VLOOKUP($D7347,$J:$K,2,FALSE),VLOOKUP($E7347,'Daycare Packages'!$A:$G,7,FALSE)))</f>
        <v>23</v>
      </c>
      <c r="G7347" s="15"/>
      <c r="H7347" s="15">
        <f t="shared" si="253"/>
        <v>23</v>
      </c>
      <c r="I7347" s="198">
        <f t="shared" si="252"/>
        <v>6</v>
      </c>
    </row>
    <row r="7348" spans="1:9" x14ac:dyDescent="0.3">
      <c r="A7348" s="10">
        <v>43635</v>
      </c>
      <c r="B7348" s="11" t="s">
        <v>663</v>
      </c>
      <c r="C7348" s="11" t="s">
        <v>665</v>
      </c>
      <c r="D7348" s="11" t="s">
        <v>662</v>
      </c>
      <c r="F7348" s="15">
        <f>IF(ISBLANK($D7348),"",IF(ISBLANK($E7348),VLOOKUP($D7348,$J:$K,2,FALSE),VLOOKUP($E7348,'Daycare Packages'!$A:$G,7,FALSE)))</f>
        <v>30</v>
      </c>
      <c r="G7348" s="15"/>
      <c r="H7348" s="15">
        <f t="shared" si="253"/>
        <v>30</v>
      </c>
      <c r="I7348" s="198">
        <f t="shared" si="252"/>
        <v>6</v>
      </c>
    </row>
    <row r="7349" spans="1:9" x14ac:dyDescent="0.3">
      <c r="A7349" s="10">
        <v>43635</v>
      </c>
      <c r="B7349" s="11" t="s">
        <v>663</v>
      </c>
      <c r="C7349" s="11" t="s">
        <v>664</v>
      </c>
      <c r="D7349" s="11" t="s">
        <v>662</v>
      </c>
      <c r="F7349" s="15">
        <f>IF(ISBLANK($D7349),"",IF(ISBLANK($E7349),VLOOKUP($D7349,$J:$K,2,FALSE),VLOOKUP($E7349,'Daycare Packages'!$A:$G,7,FALSE)))</f>
        <v>30</v>
      </c>
      <c r="G7349" s="15"/>
      <c r="H7349" s="15">
        <f t="shared" si="253"/>
        <v>30</v>
      </c>
      <c r="I7349" s="198">
        <f t="shared" si="252"/>
        <v>6</v>
      </c>
    </row>
    <row r="7350" spans="1:9" x14ac:dyDescent="0.3">
      <c r="A7350" s="55">
        <v>43635</v>
      </c>
      <c r="B7350" s="56" t="s">
        <v>922</v>
      </c>
      <c r="C7350" s="56" t="s">
        <v>923</v>
      </c>
      <c r="D7350" s="56" t="s">
        <v>662</v>
      </c>
      <c r="E7350" s="56">
        <v>6872770</v>
      </c>
      <c r="F7350" s="59">
        <f>IF(ISBLANK($D7350),"",IF(ISBLANK($E7350),VLOOKUP($D7350,$J:$K,2,FALSE),VLOOKUP($E7350,'Daycare Packages'!$A:$G,7,FALSE)))</f>
        <v>23</v>
      </c>
      <c r="G7350" s="59"/>
      <c r="H7350" s="59">
        <f t="shared" si="253"/>
        <v>23</v>
      </c>
      <c r="I7350" s="198">
        <f t="shared" si="252"/>
        <v>6</v>
      </c>
    </row>
    <row r="7351" spans="1:9" x14ac:dyDescent="0.3">
      <c r="A7351" s="10">
        <v>43636</v>
      </c>
      <c r="B7351" s="11" t="s">
        <v>190</v>
      </c>
      <c r="C7351" s="11" t="s">
        <v>718</v>
      </c>
      <c r="D7351" s="11" t="s">
        <v>659</v>
      </c>
      <c r="E7351" s="11">
        <v>6884206</v>
      </c>
      <c r="F7351" s="15">
        <f>IF(ISBLANK($D7351),"",IF(ISBLANK($E7351),VLOOKUP($D7351,$J:$K,2,FALSE),VLOOKUP($E7351,'Daycare Packages'!$A:$G,7,FALSE)))</f>
        <v>17</v>
      </c>
      <c r="G7351" s="15"/>
      <c r="H7351" s="15">
        <f t="shared" si="253"/>
        <v>17</v>
      </c>
      <c r="I7351" s="198">
        <f t="shared" si="252"/>
        <v>6</v>
      </c>
    </row>
    <row r="7352" spans="1:9" x14ac:dyDescent="0.3">
      <c r="A7352" s="10">
        <v>43636</v>
      </c>
      <c r="B7352" s="11" t="s">
        <v>749</v>
      </c>
      <c r="C7352" s="11" t="s">
        <v>750</v>
      </c>
      <c r="D7352" s="11" t="s">
        <v>659</v>
      </c>
      <c r="F7352" s="15">
        <f>IF(ISBLANK($D7352),"",IF(ISBLANK($E7352),VLOOKUP($D7352,$J:$K,2,FALSE),VLOOKUP($E7352,'Daycare Packages'!$A:$G,7,FALSE)))</f>
        <v>20</v>
      </c>
      <c r="G7352" s="15"/>
      <c r="H7352" s="15">
        <f t="shared" si="253"/>
        <v>20</v>
      </c>
      <c r="I7352" s="198">
        <f t="shared" si="252"/>
        <v>6</v>
      </c>
    </row>
    <row r="7353" spans="1:9" x14ac:dyDescent="0.3">
      <c r="A7353" s="10">
        <v>43636</v>
      </c>
      <c r="B7353" s="11" t="s">
        <v>175</v>
      </c>
      <c r="C7353" s="11" t="s">
        <v>433</v>
      </c>
      <c r="D7353" s="11" t="s">
        <v>662</v>
      </c>
      <c r="E7353" s="11">
        <v>6716814</v>
      </c>
      <c r="F7353" s="15">
        <f>IF(ISBLANK($D7353),"",IF(ISBLANK($E7353),VLOOKUP($D7353,$J:$K,2,FALSE),VLOOKUP($E7353,'Daycare Packages'!$A:$G,7,FALSE)))</f>
        <v>22</v>
      </c>
      <c r="G7353" s="15"/>
      <c r="H7353" s="15">
        <f t="shared" si="253"/>
        <v>22</v>
      </c>
      <c r="I7353" s="198">
        <f t="shared" si="252"/>
        <v>6</v>
      </c>
    </row>
    <row r="7354" spans="1:9" x14ac:dyDescent="0.3">
      <c r="A7354" s="10">
        <v>43636</v>
      </c>
      <c r="B7354" s="11" t="s">
        <v>621</v>
      </c>
      <c r="C7354" s="11" t="s">
        <v>622</v>
      </c>
      <c r="D7354" s="11" t="s">
        <v>662</v>
      </c>
      <c r="F7354" s="15">
        <f>IF(ISBLANK($D7354),"",IF(ISBLANK($E7354),VLOOKUP($D7354,$J:$K,2,FALSE),VLOOKUP($E7354,'Daycare Packages'!$A:$G,7,FALSE)))</f>
        <v>30</v>
      </c>
      <c r="G7354" s="15"/>
      <c r="H7354" s="15">
        <f t="shared" si="253"/>
        <v>30</v>
      </c>
      <c r="I7354" s="198">
        <f t="shared" si="252"/>
        <v>6</v>
      </c>
    </row>
    <row r="7355" spans="1:9" x14ac:dyDescent="0.3">
      <c r="A7355" s="10">
        <v>43636</v>
      </c>
      <c r="B7355" s="11" t="s">
        <v>933</v>
      </c>
      <c r="C7355" s="11" t="s">
        <v>618</v>
      </c>
      <c r="D7355" s="11" t="s">
        <v>662</v>
      </c>
      <c r="F7355" s="15">
        <f>IF(ISBLANK($D7355),"",IF(ISBLANK($E7355),VLOOKUP($D7355,$J:$K,2,FALSE),VLOOKUP($E7355,'Daycare Packages'!$A:$G,7,FALSE)))</f>
        <v>30</v>
      </c>
      <c r="G7355" s="15"/>
      <c r="H7355" s="15">
        <f t="shared" si="253"/>
        <v>30</v>
      </c>
      <c r="I7355" s="198">
        <f t="shared" si="252"/>
        <v>6</v>
      </c>
    </row>
    <row r="7356" spans="1:9" x14ac:dyDescent="0.3">
      <c r="A7356" s="10">
        <v>43636</v>
      </c>
      <c r="B7356" s="11" t="s">
        <v>152</v>
      </c>
      <c r="C7356" s="11" t="s">
        <v>679</v>
      </c>
      <c r="D7356" s="11" t="s">
        <v>662</v>
      </c>
      <c r="E7356" s="11">
        <v>6716814</v>
      </c>
      <c r="F7356" s="15">
        <f>IF(ISBLANK($D7356),"",IF(ISBLANK($E7356),VLOOKUP($D7356,$J:$K,2,FALSE),VLOOKUP($E7356,'Daycare Packages'!$A:$G,7,FALSE)))</f>
        <v>22</v>
      </c>
      <c r="G7356" s="15"/>
      <c r="H7356" s="15">
        <f t="shared" si="253"/>
        <v>22</v>
      </c>
      <c r="I7356" s="198">
        <f t="shared" si="252"/>
        <v>6</v>
      </c>
    </row>
    <row r="7357" spans="1:9" x14ac:dyDescent="0.3">
      <c r="A7357" s="10">
        <v>43636</v>
      </c>
      <c r="B7357" s="11" t="s">
        <v>1621</v>
      </c>
      <c r="C7357" s="11" t="s">
        <v>483</v>
      </c>
      <c r="D7357" s="11" t="s">
        <v>662</v>
      </c>
      <c r="F7357" s="15">
        <f>IF(ISBLANK($D7357),"",IF(ISBLANK($E7357),VLOOKUP($D7357,$J:$K,2,FALSE),VLOOKUP($E7357,'Daycare Packages'!$A:$G,7,FALSE)))</f>
        <v>30</v>
      </c>
      <c r="G7357" s="15"/>
      <c r="H7357" s="15">
        <f t="shared" si="253"/>
        <v>30</v>
      </c>
      <c r="I7357" s="198">
        <f t="shared" si="252"/>
        <v>6</v>
      </c>
    </row>
    <row r="7358" spans="1:9" x14ac:dyDescent="0.3">
      <c r="A7358" s="10">
        <v>43636</v>
      </c>
      <c r="B7358" s="11" t="s">
        <v>96</v>
      </c>
      <c r="C7358" s="11" t="s">
        <v>696</v>
      </c>
      <c r="D7358" s="11" t="s">
        <v>662</v>
      </c>
      <c r="E7358" s="11">
        <v>6829343</v>
      </c>
      <c r="F7358" s="15">
        <f>IF(ISBLANK($D7358),"",IF(ISBLANK($E7358),VLOOKUP($D7358,$J:$K,2,FALSE),VLOOKUP($E7358,'Daycare Packages'!$A:$G,7,FALSE)))</f>
        <v>23</v>
      </c>
      <c r="G7358" s="15"/>
      <c r="H7358" s="15">
        <f t="shared" si="253"/>
        <v>23</v>
      </c>
      <c r="I7358" s="198">
        <f t="shared" si="252"/>
        <v>6</v>
      </c>
    </row>
    <row r="7359" spans="1:9" x14ac:dyDescent="0.3">
      <c r="A7359" s="10">
        <v>43636</v>
      </c>
      <c r="B7359" s="11" t="s">
        <v>855</v>
      </c>
      <c r="C7359" s="11" t="s">
        <v>856</v>
      </c>
      <c r="D7359" s="11" t="s">
        <v>662</v>
      </c>
      <c r="F7359" s="15">
        <f>IF(ISBLANK($D7359),"",IF(ISBLANK($E7359),VLOOKUP($D7359,$J:$K,2,FALSE),VLOOKUP($E7359,'Daycare Packages'!$A:$G,7,FALSE)))</f>
        <v>30</v>
      </c>
      <c r="G7359" s="15"/>
      <c r="H7359" s="15">
        <f t="shared" si="253"/>
        <v>30</v>
      </c>
      <c r="I7359" s="198">
        <f t="shared" si="252"/>
        <v>6</v>
      </c>
    </row>
    <row r="7360" spans="1:9" x14ac:dyDescent="0.3">
      <c r="A7360" s="10">
        <v>43636</v>
      </c>
      <c r="B7360" s="11" t="s">
        <v>730</v>
      </c>
      <c r="C7360" s="11" t="s">
        <v>731</v>
      </c>
      <c r="D7360" s="11" t="s">
        <v>662</v>
      </c>
      <c r="F7360" s="15">
        <f>IF(ISBLANK($D7360),"",IF(ISBLANK($E7360),VLOOKUP($D7360,$J:$K,2,FALSE),VLOOKUP($E7360,'Daycare Packages'!$A:$G,7,FALSE)))</f>
        <v>30</v>
      </c>
      <c r="G7360" s="15"/>
      <c r="H7360" s="15">
        <f t="shared" si="253"/>
        <v>30</v>
      </c>
      <c r="I7360" s="198">
        <f t="shared" si="252"/>
        <v>6</v>
      </c>
    </row>
    <row r="7361" spans="1:9" x14ac:dyDescent="0.3">
      <c r="A7361" s="10">
        <v>43636</v>
      </c>
      <c r="B7361" s="11" t="s">
        <v>185</v>
      </c>
      <c r="C7361" s="11" t="s">
        <v>670</v>
      </c>
      <c r="D7361" s="11" t="s">
        <v>662</v>
      </c>
      <c r="E7361" s="11">
        <v>6780814</v>
      </c>
      <c r="F7361" s="15">
        <f>IF(ISBLANK($D7361),"",IF(ISBLANK($E7361),VLOOKUP($D7361,$J:$K,2,FALSE),VLOOKUP($E7361,'Daycare Packages'!$A:$G,7,FALSE)))</f>
        <v>27</v>
      </c>
      <c r="G7361" s="15"/>
      <c r="H7361" s="15">
        <f t="shared" si="253"/>
        <v>27</v>
      </c>
      <c r="I7361" s="198">
        <f t="shared" si="252"/>
        <v>6</v>
      </c>
    </row>
    <row r="7362" spans="1:9" x14ac:dyDescent="0.3">
      <c r="A7362" s="10">
        <v>43636</v>
      </c>
      <c r="B7362" s="11" t="s">
        <v>727</v>
      </c>
      <c r="C7362" s="11" t="s">
        <v>728</v>
      </c>
      <c r="D7362" s="11" t="s">
        <v>662</v>
      </c>
      <c r="F7362" s="15">
        <f>IF(ISBLANK($D7362),"",IF(ISBLANK($E7362),VLOOKUP($D7362,$J:$K,2,FALSE),VLOOKUP($E7362,'Daycare Packages'!$A:$G,7,FALSE)))</f>
        <v>30</v>
      </c>
      <c r="G7362" s="15"/>
      <c r="H7362" s="15">
        <f t="shared" si="253"/>
        <v>30</v>
      </c>
      <c r="I7362" s="198">
        <f t="shared" si="252"/>
        <v>6</v>
      </c>
    </row>
    <row r="7363" spans="1:9" x14ac:dyDescent="0.3">
      <c r="A7363" s="10">
        <v>43636</v>
      </c>
      <c r="B7363" s="11" t="s">
        <v>1435</v>
      </c>
      <c r="C7363" s="11" t="s">
        <v>448</v>
      </c>
      <c r="D7363" s="11" t="s">
        <v>662</v>
      </c>
      <c r="E7363" s="11">
        <v>6869705</v>
      </c>
      <c r="F7363" s="15">
        <f>IF(ISBLANK($D7363),"",IF(ISBLANK($E7363),VLOOKUP($D7363,$J:$K,2,FALSE),VLOOKUP($E7363,'Daycare Packages'!$A:$G,7,FALSE)))</f>
        <v>27</v>
      </c>
      <c r="G7363" s="15"/>
      <c r="H7363" s="15">
        <f t="shared" si="253"/>
        <v>27</v>
      </c>
      <c r="I7363" s="198">
        <f t="shared" ref="I7363:I7426" si="254">IF(A7363="",0,MONTH(A7363))</f>
        <v>6</v>
      </c>
    </row>
    <row r="7364" spans="1:9" x14ac:dyDescent="0.3">
      <c r="A7364" s="10">
        <v>43636</v>
      </c>
      <c r="B7364" s="11" t="s">
        <v>617</v>
      </c>
      <c r="C7364" s="11" t="s">
        <v>618</v>
      </c>
      <c r="D7364" s="11" t="s">
        <v>662</v>
      </c>
      <c r="F7364" s="15">
        <f>IF(ISBLANK($D7364),"",IF(ISBLANK($E7364),VLOOKUP($D7364,$J:$K,2,FALSE),VLOOKUP($E7364,'Daycare Packages'!$A:$G,7,FALSE)))</f>
        <v>30</v>
      </c>
      <c r="G7364" s="15"/>
      <c r="H7364" s="15">
        <f t="shared" si="253"/>
        <v>30</v>
      </c>
      <c r="I7364" s="198">
        <f t="shared" si="254"/>
        <v>6</v>
      </c>
    </row>
    <row r="7365" spans="1:9" x14ac:dyDescent="0.3">
      <c r="A7365" s="10">
        <v>43636</v>
      </c>
      <c r="B7365" s="11" t="s">
        <v>941</v>
      </c>
      <c r="C7365" s="11" t="s">
        <v>487</v>
      </c>
      <c r="D7365" s="11" t="s">
        <v>662</v>
      </c>
      <c r="F7365" s="15">
        <f>IF(ISBLANK($D7365),"",IF(ISBLANK($E7365),VLOOKUP($D7365,$J:$K,2,FALSE),VLOOKUP($E7365,'Daycare Packages'!$A:$G,7,FALSE)))</f>
        <v>30</v>
      </c>
      <c r="G7365" s="15"/>
      <c r="H7365" s="15">
        <f t="shared" si="253"/>
        <v>30</v>
      </c>
      <c r="I7365" s="198">
        <f t="shared" si="254"/>
        <v>6</v>
      </c>
    </row>
    <row r="7366" spans="1:9" x14ac:dyDescent="0.3">
      <c r="A7366" s="10">
        <v>43636</v>
      </c>
      <c r="B7366" s="11" t="s">
        <v>154</v>
      </c>
      <c r="C7366" s="11" t="s">
        <v>729</v>
      </c>
      <c r="D7366" s="11" t="s">
        <v>662</v>
      </c>
      <c r="E7366" s="11">
        <v>6872739</v>
      </c>
      <c r="F7366" s="15">
        <f>IF(ISBLANK($D7366),"",IF(ISBLANK($E7366),VLOOKUP($D7366,$J:$K,2,FALSE),VLOOKUP($E7366,'Daycare Packages'!$A:$G,7,FALSE)))</f>
        <v>27</v>
      </c>
      <c r="G7366" s="15"/>
      <c r="H7366" s="15">
        <f t="shared" si="253"/>
        <v>27</v>
      </c>
      <c r="I7366" s="198">
        <f t="shared" si="254"/>
        <v>6</v>
      </c>
    </row>
    <row r="7367" spans="1:9" x14ac:dyDescent="0.3">
      <c r="A7367" s="10">
        <v>43636</v>
      </c>
      <c r="B7367" s="11" t="s">
        <v>833</v>
      </c>
      <c r="C7367" s="11" t="s">
        <v>618</v>
      </c>
      <c r="D7367" s="11" t="s">
        <v>662</v>
      </c>
      <c r="F7367" s="15">
        <f>IF(ISBLANK($D7367),"",IF(ISBLANK($E7367),VLOOKUP($D7367,$J:$K,2,FALSE),VLOOKUP($E7367,'Daycare Packages'!$A:$G,7,FALSE)))</f>
        <v>30</v>
      </c>
      <c r="G7367" s="15"/>
      <c r="H7367" s="15">
        <f t="shared" si="253"/>
        <v>30</v>
      </c>
      <c r="I7367" s="198">
        <f t="shared" si="254"/>
        <v>6</v>
      </c>
    </row>
    <row r="7368" spans="1:9" x14ac:dyDescent="0.3">
      <c r="A7368" s="10">
        <v>43636</v>
      </c>
      <c r="B7368" s="11" t="s">
        <v>1661</v>
      </c>
      <c r="C7368" s="11" t="s">
        <v>1673</v>
      </c>
      <c r="D7368" s="11" t="s">
        <v>662</v>
      </c>
      <c r="E7368" s="11">
        <v>6887774</v>
      </c>
      <c r="F7368" s="15">
        <f>IF(ISBLANK($D7368),"",IF(ISBLANK($E7368),VLOOKUP($D7368,$J:$K,2,FALSE),VLOOKUP($E7368,'Daycare Packages'!$A:$G,7,FALSE)))</f>
        <v>25</v>
      </c>
      <c r="G7368" s="15"/>
      <c r="H7368" s="15">
        <f t="shared" si="253"/>
        <v>25</v>
      </c>
      <c r="I7368" s="198">
        <f t="shared" si="254"/>
        <v>6</v>
      </c>
    </row>
    <row r="7369" spans="1:9" x14ac:dyDescent="0.3">
      <c r="A7369" s="10">
        <v>43636</v>
      </c>
      <c r="B7369" s="11" t="s">
        <v>148</v>
      </c>
      <c r="C7369" s="11" t="s">
        <v>547</v>
      </c>
      <c r="D7369" s="11" t="s">
        <v>662</v>
      </c>
      <c r="E7369" s="11">
        <v>6762300</v>
      </c>
      <c r="F7369" s="15">
        <f>IF(ISBLANK($D7369),"",IF(ISBLANK($E7369),VLOOKUP($D7369,$J:$K,2,FALSE),VLOOKUP($E7369,'Daycare Packages'!$A:$G,7,FALSE)))</f>
        <v>23</v>
      </c>
      <c r="G7369" s="15"/>
      <c r="H7369" s="15">
        <f t="shared" si="253"/>
        <v>23</v>
      </c>
      <c r="I7369" s="198">
        <f t="shared" si="254"/>
        <v>6</v>
      </c>
    </row>
    <row r="7370" spans="1:9" x14ac:dyDescent="0.3">
      <c r="A7370" s="10">
        <v>43636</v>
      </c>
      <c r="B7370" s="11" t="s">
        <v>1311</v>
      </c>
      <c r="C7370" s="11" t="s">
        <v>1312</v>
      </c>
      <c r="D7370" s="11" t="s">
        <v>662</v>
      </c>
      <c r="E7370" s="11">
        <v>6829230</v>
      </c>
      <c r="F7370" s="15">
        <f>IF(ISBLANK($D7370),"",IF(ISBLANK($E7370),VLOOKUP($D7370,$J:$K,2,FALSE),VLOOKUP($E7370,'Daycare Packages'!$A:$G,7,FALSE)))</f>
        <v>23</v>
      </c>
      <c r="G7370" s="15"/>
      <c r="H7370" s="15">
        <f t="shared" si="253"/>
        <v>23</v>
      </c>
      <c r="I7370" s="198">
        <f t="shared" si="254"/>
        <v>6</v>
      </c>
    </row>
    <row r="7371" spans="1:9" x14ac:dyDescent="0.3">
      <c r="A7371" s="10">
        <v>43636</v>
      </c>
      <c r="B7371" s="11" t="s">
        <v>677</v>
      </c>
      <c r="C7371" s="11" t="s">
        <v>678</v>
      </c>
      <c r="D7371" s="11" t="s">
        <v>662</v>
      </c>
      <c r="F7371" s="15">
        <f>IF(ISBLANK($D7371),"",IF(ISBLANK($E7371),VLOOKUP($D7371,$J:$K,2,FALSE),VLOOKUP($E7371,'Daycare Packages'!$A:$G,7,FALSE)))</f>
        <v>30</v>
      </c>
      <c r="G7371" s="15"/>
      <c r="H7371" s="15">
        <f t="shared" si="253"/>
        <v>30</v>
      </c>
      <c r="I7371" s="198">
        <f t="shared" si="254"/>
        <v>6</v>
      </c>
    </row>
    <row r="7372" spans="1:9" x14ac:dyDescent="0.3">
      <c r="A7372" s="10">
        <v>43636</v>
      </c>
      <c r="B7372" s="11" t="s">
        <v>196</v>
      </c>
      <c r="C7372" s="11" t="s">
        <v>432</v>
      </c>
      <c r="D7372" s="11" t="s">
        <v>662</v>
      </c>
      <c r="E7372" s="11">
        <v>6843216</v>
      </c>
      <c r="F7372" s="15">
        <f>IF(ISBLANK($D7372),"",IF(ISBLANK($E7372),VLOOKUP($D7372,$J:$K,2,FALSE),VLOOKUP($E7372,'Daycare Packages'!$A:$G,7,FALSE)))</f>
        <v>25</v>
      </c>
      <c r="G7372" s="15"/>
      <c r="H7372" s="15">
        <f t="shared" si="253"/>
        <v>25</v>
      </c>
      <c r="I7372" s="198">
        <f t="shared" si="254"/>
        <v>6</v>
      </c>
    </row>
    <row r="7373" spans="1:9" x14ac:dyDescent="0.3">
      <c r="A7373" s="10">
        <v>43636</v>
      </c>
      <c r="B7373" s="11" t="s">
        <v>134</v>
      </c>
      <c r="C7373" s="11" t="s">
        <v>883</v>
      </c>
      <c r="D7373" s="11" t="s">
        <v>662</v>
      </c>
      <c r="F7373" s="15">
        <f>IF(ISBLANK($D7373),"",IF(ISBLANK($E7373),VLOOKUP($D7373,$J:$K,2,FALSE),VLOOKUP($E7373,'Daycare Packages'!$A:$G,7,FALSE)))</f>
        <v>30</v>
      </c>
      <c r="G7373" s="15"/>
      <c r="H7373" s="15">
        <f t="shared" si="253"/>
        <v>30</v>
      </c>
      <c r="I7373" s="198">
        <f t="shared" si="254"/>
        <v>6</v>
      </c>
    </row>
    <row r="7374" spans="1:9" x14ac:dyDescent="0.3">
      <c r="A7374" s="10">
        <v>43636</v>
      </c>
      <c r="B7374" s="11" t="s">
        <v>766</v>
      </c>
      <c r="C7374" s="11" t="s">
        <v>767</v>
      </c>
      <c r="D7374" s="11" t="s">
        <v>662</v>
      </c>
      <c r="F7374" s="15">
        <f>IF(ISBLANK($D7374),"",IF(ISBLANK($E7374),VLOOKUP($D7374,$J:$K,2,FALSE),VLOOKUP($E7374,'Daycare Packages'!$A:$G,7,FALSE)))</f>
        <v>30</v>
      </c>
      <c r="G7374" s="15"/>
      <c r="H7374" s="15">
        <f t="shared" si="253"/>
        <v>30</v>
      </c>
      <c r="I7374" s="198">
        <f t="shared" si="254"/>
        <v>6</v>
      </c>
    </row>
    <row r="7375" spans="1:9" x14ac:dyDescent="0.3">
      <c r="A7375" s="10">
        <v>43636</v>
      </c>
      <c r="B7375" s="11" t="s">
        <v>168</v>
      </c>
      <c r="C7375" s="11" t="s">
        <v>640</v>
      </c>
      <c r="D7375" s="11" t="s">
        <v>662</v>
      </c>
      <c r="F7375" s="15">
        <f>IF(ISBLANK($D7375),"",IF(ISBLANK($E7375),VLOOKUP($D7375,$J:$K,2,FALSE),VLOOKUP($E7375,'Daycare Packages'!$A:$G,7,FALSE)))</f>
        <v>30</v>
      </c>
      <c r="G7375" s="15"/>
      <c r="H7375" s="15">
        <f t="shared" si="253"/>
        <v>30</v>
      </c>
      <c r="I7375" s="198">
        <f t="shared" si="254"/>
        <v>6</v>
      </c>
    </row>
    <row r="7376" spans="1:9" x14ac:dyDescent="0.3">
      <c r="A7376" s="10">
        <v>43636</v>
      </c>
      <c r="B7376" s="11" t="s">
        <v>144</v>
      </c>
      <c r="C7376" s="11" t="s">
        <v>795</v>
      </c>
      <c r="D7376" s="11" t="s">
        <v>662</v>
      </c>
      <c r="E7376" s="11">
        <v>6735926</v>
      </c>
      <c r="F7376" s="15">
        <f>IF(ISBLANK($D7376),"",IF(ISBLANK($E7376),VLOOKUP($D7376,$J:$K,2,FALSE),VLOOKUP($E7376,'Daycare Packages'!$A:$G,7,FALSE)))</f>
        <v>25</v>
      </c>
      <c r="G7376" s="15"/>
      <c r="H7376" s="15">
        <f t="shared" si="253"/>
        <v>25</v>
      </c>
      <c r="I7376" s="198">
        <f t="shared" si="254"/>
        <v>6</v>
      </c>
    </row>
    <row r="7377" spans="1:9" x14ac:dyDescent="0.3">
      <c r="A7377" s="10">
        <v>43636</v>
      </c>
      <c r="B7377" s="11" t="s">
        <v>204</v>
      </c>
      <c r="C7377" s="11" t="s">
        <v>774</v>
      </c>
      <c r="D7377" s="11" t="s">
        <v>662</v>
      </c>
      <c r="E7377" s="11">
        <v>6847355</v>
      </c>
      <c r="F7377" s="15">
        <f>IF(ISBLANK($D7377),"",IF(ISBLANK($E7377),VLOOKUP($D7377,$J:$K,2,FALSE),VLOOKUP($E7377,'Daycare Packages'!$A:$G,7,FALSE)))</f>
        <v>25</v>
      </c>
      <c r="G7377" s="15"/>
      <c r="H7377" s="15">
        <f t="shared" si="253"/>
        <v>25</v>
      </c>
      <c r="I7377" s="198">
        <f t="shared" si="254"/>
        <v>6</v>
      </c>
    </row>
    <row r="7378" spans="1:9" x14ac:dyDescent="0.3">
      <c r="A7378" s="10">
        <v>43636</v>
      </c>
      <c r="B7378" s="11" t="s">
        <v>204</v>
      </c>
      <c r="C7378" s="11" t="s">
        <v>949</v>
      </c>
      <c r="D7378" s="11" t="s">
        <v>662</v>
      </c>
      <c r="E7378" s="11">
        <v>6847355</v>
      </c>
      <c r="F7378" s="15">
        <f>IF(ISBLANK($D7378),"",IF(ISBLANK($E7378),VLOOKUP($D7378,$J:$K,2,FALSE),VLOOKUP($E7378,'Daycare Packages'!$A:$G,7,FALSE)))</f>
        <v>25</v>
      </c>
      <c r="G7378" s="15"/>
      <c r="H7378" s="15">
        <f t="shared" si="253"/>
        <v>25</v>
      </c>
      <c r="I7378" s="198">
        <f t="shared" si="254"/>
        <v>6</v>
      </c>
    </row>
    <row r="7379" spans="1:9" x14ac:dyDescent="0.3">
      <c r="A7379" s="10">
        <v>43636</v>
      </c>
      <c r="B7379" s="11" t="s">
        <v>1699</v>
      </c>
      <c r="C7379" s="11" t="s">
        <v>1700</v>
      </c>
      <c r="D7379" s="11" t="s">
        <v>662</v>
      </c>
      <c r="F7379" s="15">
        <f>IF(ISBLANK($D7379),"",IF(ISBLANK($E7379),VLOOKUP($D7379,$J:$K,2,FALSE),VLOOKUP($E7379,'Daycare Packages'!$A:$G,7,FALSE)))</f>
        <v>30</v>
      </c>
      <c r="G7379" s="15"/>
      <c r="H7379" s="15">
        <f t="shared" si="253"/>
        <v>30</v>
      </c>
      <c r="I7379" s="198">
        <f t="shared" si="254"/>
        <v>6</v>
      </c>
    </row>
    <row r="7380" spans="1:9" x14ac:dyDescent="0.3">
      <c r="A7380" s="10">
        <v>43636</v>
      </c>
      <c r="B7380" s="11" t="s">
        <v>156</v>
      </c>
      <c r="C7380" s="11" t="s">
        <v>479</v>
      </c>
      <c r="D7380" s="11" t="s">
        <v>662</v>
      </c>
      <c r="E7380" s="11">
        <v>6798024</v>
      </c>
      <c r="F7380" s="15">
        <f>IF(ISBLANK($D7380),"",IF(ISBLANK($E7380),VLOOKUP($D7380,$J:$K,2,FALSE),VLOOKUP($E7380,'Daycare Packages'!$A:$G,7,FALSE)))</f>
        <v>23</v>
      </c>
      <c r="G7380" s="15"/>
      <c r="H7380" s="15">
        <f t="shared" si="253"/>
        <v>23</v>
      </c>
      <c r="I7380" s="198">
        <f t="shared" si="254"/>
        <v>6</v>
      </c>
    </row>
    <row r="7381" spans="1:9" x14ac:dyDescent="0.3">
      <c r="A7381" s="10">
        <v>43636</v>
      </c>
      <c r="B7381" s="11" t="s">
        <v>209</v>
      </c>
      <c r="C7381" s="11" t="s">
        <v>702</v>
      </c>
      <c r="D7381" s="11" t="s">
        <v>662</v>
      </c>
      <c r="E7381" s="11">
        <v>6864748</v>
      </c>
      <c r="F7381" s="15">
        <f>IF(ISBLANK($D7381),"",IF(ISBLANK($E7381),VLOOKUP($D7381,$J:$K,2,FALSE),VLOOKUP($E7381,'Daycare Packages'!$A:$G,7,FALSE)))</f>
        <v>27</v>
      </c>
      <c r="G7381" s="15"/>
      <c r="H7381" s="15">
        <f t="shared" si="253"/>
        <v>27</v>
      </c>
      <c r="I7381" s="198">
        <f t="shared" si="254"/>
        <v>6</v>
      </c>
    </row>
    <row r="7382" spans="1:9" x14ac:dyDescent="0.3">
      <c r="A7382" s="10">
        <v>43636</v>
      </c>
      <c r="B7382" s="11" t="s">
        <v>768</v>
      </c>
      <c r="C7382" s="11" t="s">
        <v>548</v>
      </c>
      <c r="D7382" s="11" t="s">
        <v>662</v>
      </c>
      <c r="F7382" s="15">
        <f>IF(ISBLANK($D7382),"",IF(ISBLANK($E7382),VLOOKUP($D7382,$J:$K,2,FALSE),VLOOKUP($E7382,'Daycare Packages'!$A:$G,7,FALSE)))</f>
        <v>30</v>
      </c>
      <c r="G7382" s="15"/>
      <c r="H7382" s="15">
        <f t="shared" si="253"/>
        <v>30</v>
      </c>
      <c r="I7382" s="198">
        <f t="shared" si="254"/>
        <v>6</v>
      </c>
    </row>
    <row r="7383" spans="1:9" x14ac:dyDescent="0.3">
      <c r="A7383" s="10">
        <v>43636</v>
      </c>
      <c r="B7383" s="11" t="s">
        <v>122</v>
      </c>
      <c r="C7383" s="11" t="s">
        <v>740</v>
      </c>
      <c r="D7383" s="11" t="s">
        <v>662</v>
      </c>
      <c r="E7383" s="11">
        <v>6734317</v>
      </c>
      <c r="F7383" s="15">
        <f>IF(ISBLANK($D7383),"",IF(ISBLANK($E7383),VLOOKUP($D7383,$J:$K,2,FALSE),VLOOKUP($E7383,'Daycare Packages'!$A:$G,7,FALSE)))</f>
        <v>22</v>
      </c>
      <c r="G7383" s="15"/>
      <c r="H7383" s="15">
        <f t="shared" si="253"/>
        <v>22</v>
      </c>
      <c r="I7383" s="198">
        <f t="shared" si="254"/>
        <v>6</v>
      </c>
    </row>
    <row r="7384" spans="1:9" x14ac:dyDescent="0.3">
      <c r="A7384" s="10">
        <v>43636</v>
      </c>
      <c r="B7384" s="11" t="s">
        <v>215</v>
      </c>
      <c r="C7384" s="11" t="s">
        <v>1705</v>
      </c>
      <c r="D7384" s="11" t="s">
        <v>662</v>
      </c>
      <c r="E7384" s="11">
        <v>6860747</v>
      </c>
      <c r="F7384" s="15">
        <f>IF(ISBLANK($D7384),"",IF(ISBLANK($E7384),VLOOKUP($D7384,$J:$K,2,FALSE),VLOOKUP($E7384,'Daycare Packages'!$A:$G,7,FALSE)))</f>
        <v>27</v>
      </c>
      <c r="G7384" s="15"/>
      <c r="H7384" s="15">
        <f t="shared" si="253"/>
        <v>27</v>
      </c>
      <c r="I7384" s="198">
        <f t="shared" si="254"/>
        <v>6</v>
      </c>
    </row>
    <row r="7385" spans="1:9" x14ac:dyDescent="0.3">
      <c r="A7385" s="10">
        <v>43636</v>
      </c>
      <c r="B7385" s="11" t="s">
        <v>1366</v>
      </c>
      <c r="C7385" s="11" t="s">
        <v>520</v>
      </c>
      <c r="D7385" s="11" t="s">
        <v>662</v>
      </c>
      <c r="E7385" s="11">
        <v>6873468</v>
      </c>
      <c r="F7385" s="15">
        <f>IF(ISBLANK($D7385),"",IF(ISBLANK($E7385),VLOOKUP($D7385,$J:$K,2,FALSE),VLOOKUP($E7385,'Daycare Packages'!$A:$G,7,FALSE)))</f>
        <v>20.7</v>
      </c>
      <c r="G7385" s="15"/>
      <c r="H7385" s="15">
        <f t="shared" si="253"/>
        <v>20.7</v>
      </c>
      <c r="I7385" s="198">
        <f t="shared" si="254"/>
        <v>6</v>
      </c>
    </row>
    <row r="7386" spans="1:9" x14ac:dyDescent="0.3">
      <c r="A7386" s="10">
        <v>43636</v>
      </c>
      <c r="B7386" s="11" t="s">
        <v>1366</v>
      </c>
      <c r="C7386" s="11" t="s">
        <v>587</v>
      </c>
      <c r="D7386" s="11" t="s">
        <v>662</v>
      </c>
      <c r="E7386" s="11">
        <v>6873468</v>
      </c>
      <c r="F7386" s="15">
        <f>IF(ISBLANK($D7386),"",IF(ISBLANK($E7386),VLOOKUP($D7386,$J:$K,2,FALSE),VLOOKUP($E7386,'Daycare Packages'!$A:$G,7,FALSE)))</f>
        <v>20.7</v>
      </c>
      <c r="G7386" s="15"/>
      <c r="H7386" s="15">
        <f t="shared" si="253"/>
        <v>20.7</v>
      </c>
      <c r="I7386" s="198">
        <f t="shared" si="254"/>
        <v>6</v>
      </c>
    </row>
    <row r="7387" spans="1:9" x14ac:dyDescent="0.3">
      <c r="A7387" s="10">
        <v>43636</v>
      </c>
      <c r="B7387" s="11" t="s">
        <v>699</v>
      </c>
      <c r="C7387" s="11" t="s">
        <v>478</v>
      </c>
      <c r="D7387" s="11" t="s">
        <v>662</v>
      </c>
      <c r="F7387" s="15">
        <f>IF(ISBLANK($D7387),"",IF(ISBLANK($E7387),VLOOKUP($D7387,$J:$K,2,FALSE),VLOOKUP($E7387,'Daycare Packages'!$A:$G,7,FALSE)))</f>
        <v>30</v>
      </c>
      <c r="G7387" s="15">
        <v>-3</v>
      </c>
      <c r="H7387" s="15">
        <f t="shared" si="253"/>
        <v>27</v>
      </c>
      <c r="I7387" s="198">
        <f t="shared" si="254"/>
        <v>6</v>
      </c>
    </row>
    <row r="7388" spans="1:9" x14ac:dyDescent="0.3">
      <c r="A7388" s="10">
        <v>43636</v>
      </c>
      <c r="B7388" s="11" t="s">
        <v>699</v>
      </c>
      <c r="C7388" s="11" t="s">
        <v>507</v>
      </c>
      <c r="D7388" s="11" t="s">
        <v>662</v>
      </c>
      <c r="F7388" s="15">
        <f>IF(ISBLANK($D7388),"",IF(ISBLANK($E7388),VLOOKUP($D7388,$J:$K,2,FALSE),VLOOKUP($E7388,'Daycare Packages'!$A:$G,7,FALSE)))</f>
        <v>30</v>
      </c>
      <c r="G7388" s="15">
        <v>-3</v>
      </c>
      <c r="H7388" s="15">
        <f t="shared" si="253"/>
        <v>27</v>
      </c>
      <c r="I7388" s="198">
        <f t="shared" si="254"/>
        <v>6</v>
      </c>
    </row>
    <row r="7389" spans="1:9" x14ac:dyDescent="0.3">
      <c r="A7389" s="10">
        <v>43636</v>
      </c>
      <c r="B7389" s="11" t="s">
        <v>1317</v>
      </c>
      <c r="C7389" s="11" t="s">
        <v>633</v>
      </c>
      <c r="D7389" s="11" t="s">
        <v>662</v>
      </c>
      <c r="E7389" s="11">
        <v>6837059</v>
      </c>
      <c r="F7389" s="15">
        <f>IF(ISBLANK($D7389),"",IF(ISBLANK($E7389),VLOOKUP($D7389,$J:$K,2,FALSE),VLOOKUP($E7389,'Daycare Packages'!$A:$G,7,FALSE)))</f>
        <v>25</v>
      </c>
      <c r="G7389" s="15"/>
      <c r="H7389" s="15">
        <f t="shared" si="253"/>
        <v>25</v>
      </c>
      <c r="I7389" s="198">
        <f t="shared" si="254"/>
        <v>6</v>
      </c>
    </row>
    <row r="7390" spans="1:9" x14ac:dyDescent="0.3">
      <c r="A7390" s="10">
        <v>43636</v>
      </c>
      <c r="B7390" s="11" t="s">
        <v>208</v>
      </c>
      <c r="C7390" s="11" t="s">
        <v>507</v>
      </c>
      <c r="D7390" s="11" t="s">
        <v>662</v>
      </c>
      <c r="E7390" s="11">
        <v>6733427</v>
      </c>
      <c r="F7390" s="15">
        <f>IF(ISBLANK($D7390),"",IF(ISBLANK($E7390),VLOOKUP($D7390,$J:$K,2,FALSE),VLOOKUP($E7390,'Daycare Packages'!$A:$G,7,FALSE)))</f>
        <v>22</v>
      </c>
      <c r="G7390" s="15"/>
      <c r="H7390" s="15">
        <f t="shared" si="253"/>
        <v>22</v>
      </c>
      <c r="I7390" s="198">
        <f t="shared" si="254"/>
        <v>6</v>
      </c>
    </row>
    <row r="7391" spans="1:9" x14ac:dyDescent="0.3">
      <c r="A7391" s="10">
        <v>43636</v>
      </c>
      <c r="B7391" s="11" t="s">
        <v>189</v>
      </c>
      <c r="C7391" s="11" t="s">
        <v>638</v>
      </c>
      <c r="D7391" s="11" t="s">
        <v>662</v>
      </c>
      <c r="E7391" s="11">
        <v>6725260</v>
      </c>
      <c r="F7391" s="15">
        <f>IF(ISBLANK($D7391),"",IF(ISBLANK($E7391),VLOOKUP($D7391,$J:$K,2,FALSE),VLOOKUP($E7391,'Daycare Packages'!$A:$G,7,FALSE)))</f>
        <v>22</v>
      </c>
      <c r="G7391" s="15"/>
      <c r="H7391" s="15">
        <f t="shared" si="253"/>
        <v>22</v>
      </c>
      <c r="I7391" s="198">
        <f t="shared" si="254"/>
        <v>6</v>
      </c>
    </row>
    <row r="7392" spans="1:9" x14ac:dyDescent="0.3">
      <c r="A7392" s="10">
        <v>43636</v>
      </c>
      <c r="B7392" s="11" t="s">
        <v>843</v>
      </c>
      <c r="C7392" s="11" t="s">
        <v>844</v>
      </c>
      <c r="D7392" s="11" t="s">
        <v>662</v>
      </c>
      <c r="E7392" s="11">
        <v>6846368</v>
      </c>
      <c r="F7392" s="15">
        <f>IF(ISBLANK($D7392),"",IF(ISBLANK($E7392),VLOOKUP($D7392,$J:$K,2,FALSE),VLOOKUP($E7392,'Daycare Packages'!$A:$G,7,FALSE)))</f>
        <v>23</v>
      </c>
      <c r="G7392" s="15"/>
      <c r="H7392" s="15">
        <f t="shared" si="253"/>
        <v>23</v>
      </c>
      <c r="I7392" s="198">
        <f t="shared" si="254"/>
        <v>6</v>
      </c>
    </row>
    <row r="7393" spans="1:9" x14ac:dyDescent="0.3">
      <c r="A7393" s="10">
        <v>43636</v>
      </c>
      <c r="B7393" s="11" t="s">
        <v>989</v>
      </c>
      <c r="C7393" s="11" t="s">
        <v>765</v>
      </c>
      <c r="D7393" s="11" t="s">
        <v>662</v>
      </c>
      <c r="F7393" s="15">
        <f>IF(ISBLANK($D7393),"",IF(ISBLANK($E7393),VLOOKUP($D7393,$J:$K,2,FALSE),VLOOKUP($E7393,'Daycare Packages'!$A:$G,7,FALSE)))</f>
        <v>30</v>
      </c>
      <c r="G7393" s="15"/>
      <c r="H7393" s="15">
        <f t="shared" si="253"/>
        <v>30</v>
      </c>
      <c r="I7393" s="198">
        <f t="shared" si="254"/>
        <v>6</v>
      </c>
    </row>
    <row r="7394" spans="1:9" x14ac:dyDescent="0.3">
      <c r="A7394" s="10">
        <v>43636</v>
      </c>
      <c r="B7394" s="11" t="s">
        <v>186</v>
      </c>
      <c r="C7394" s="11" t="s">
        <v>561</v>
      </c>
      <c r="D7394" s="11" t="s">
        <v>662</v>
      </c>
      <c r="E7394" s="11">
        <v>6723146</v>
      </c>
      <c r="F7394" s="15">
        <f>IF(ISBLANK($D7394),"",IF(ISBLANK($E7394),VLOOKUP($D7394,$J:$K,2,FALSE),VLOOKUP($E7394,'Daycare Packages'!$A:$G,7,FALSE)))</f>
        <v>22</v>
      </c>
      <c r="G7394" s="15"/>
      <c r="H7394" s="15">
        <f t="shared" si="253"/>
        <v>22</v>
      </c>
      <c r="I7394" s="198">
        <f t="shared" si="254"/>
        <v>6</v>
      </c>
    </row>
    <row r="7395" spans="1:9" x14ac:dyDescent="0.3">
      <c r="A7395" s="10">
        <v>43636</v>
      </c>
      <c r="B7395" s="11" t="s">
        <v>210</v>
      </c>
      <c r="C7395" s="11" t="s">
        <v>460</v>
      </c>
      <c r="D7395" s="11" t="s">
        <v>662</v>
      </c>
      <c r="E7395" s="11">
        <v>6892477</v>
      </c>
      <c r="F7395" s="15">
        <f>IF(ISBLANK($D7395),"",IF(ISBLANK($E7395),VLOOKUP($D7395,$J:$K,2,FALSE),VLOOKUP($E7395,'Daycare Packages'!$A:$G,7,FALSE)))</f>
        <v>27</v>
      </c>
      <c r="G7395" s="15"/>
      <c r="H7395" s="15">
        <f t="shared" si="253"/>
        <v>27</v>
      </c>
      <c r="I7395" s="198">
        <f t="shared" si="254"/>
        <v>6</v>
      </c>
    </row>
    <row r="7396" spans="1:9" x14ac:dyDescent="0.3">
      <c r="A7396" s="10">
        <v>43636</v>
      </c>
      <c r="B7396" s="11" t="s">
        <v>210</v>
      </c>
      <c r="C7396" s="11" t="s">
        <v>916</v>
      </c>
      <c r="D7396" s="11" t="s">
        <v>662</v>
      </c>
      <c r="E7396" s="11">
        <v>6892477</v>
      </c>
      <c r="F7396" s="15">
        <f>IF(ISBLANK($D7396),"",IF(ISBLANK($E7396),VLOOKUP($D7396,$J:$K,2,FALSE),VLOOKUP($E7396,'Daycare Packages'!$A:$G,7,FALSE)))</f>
        <v>27</v>
      </c>
      <c r="G7396" s="15"/>
      <c r="H7396" s="15">
        <f t="shared" si="253"/>
        <v>27</v>
      </c>
      <c r="I7396" s="198">
        <f t="shared" si="254"/>
        <v>6</v>
      </c>
    </row>
    <row r="7397" spans="1:9" x14ac:dyDescent="0.3">
      <c r="A7397" s="10">
        <v>43636</v>
      </c>
      <c r="B7397" s="11" t="s">
        <v>922</v>
      </c>
      <c r="C7397" s="11" t="s">
        <v>923</v>
      </c>
      <c r="D7397" s="11" t="s">
        <v>662</v>
      </c>
      <c r="E7397" s="11">
        <v>6872770</v>
      </c>
      <c r="F7397" s="15">
        <f>IF(ISBLANK($D7397),"",IF(ISBLANK($E7397),VLOOKUP($D7397,$J:$K,2,FALSE),VLOOKUP($E7397,'Daycare Packages'!$A:$G,7,FALSE)))</f>
        <v>23</v>
      </c>
      <c r="G7397" s="15"/>
      <c r="H7397" s="15">
        <f t="shared" si="253"/>
        <v>23</v>
      </c>
      <c r="I7397" s="198">
        <f t="shared" si="254"/>
        <v>6</v>
      </c>
    </row>
    <row r="7398" spans="1:9" x14ac:dyDescent="0.3">
      <c r="A7398" s="10">
        <v>43636</v>
      </c>
      <c r="B7398" s="11" t="s">
        <v>114</v>
      </c>
      <c r="C7398" s="11" t="s">
        <v>789</v>
      </c>
      <c r="D7398" s="11" t="s">
        <v>662</v>
      </c>
      <c r="E7398" s="11">
        <v>6735275</v>
      </c>
      <c r="F7398" s="15">
        <f>IF(ISBLANK($D7398),"",IF(ISBLANK($E7398),VLOOKUP($D7398,$J:$K,2,FALSE),VLOOKUP($E7398,'Daycare Packages'!$A:$G,7,FALSE)))</f>
        <v>22</v>
      </c>
      <c r="G7398" s="15"/>
      <c r="H7398" s="15">
        <f t="shared" si="253"/>
        <v>22</v>
      </c>
      <c r="I7398" s="198">
        <f t="shared" si="254"/>
        <v>6</v>
      </c>
    </row>
    <row r="7399" spans="1:9" x14ac:dyDescent="0.3">
      <c r="A7399" s="10">
        <v>43636</v>
      </c>
      <c r="B7399" s="11" t="s">
        <v>609</v>
      </c>
      <c r="C7399" s="11" t="s">
        <v>610</v>
      </c>
      <c r="D7399" s="11" t="s">
        <v>662</v>
      </c>
      <c r="E7399" s="11">
        <v>6373500</v>
      </c>
      <c r="F7399" s="15">
        <f>IF(ISBLANK($D7399),"",IF(ISBLANK($E7399),VLOOKUP($D7399,$J:$K,2,FALSE),VLOOKUP($E7399,'Daycare Packages'!$A:$G,7,FALSE)))</f>
        <v>22</v>
      </c>
      <c r="G7399" s="15"/>
      <c r="H7399" s="15">
        <f t="shared" si="253"/>
        <v>22</v>
      </c>
      <c r="I7399" s="198">
        <f t="shared" si="254"/>
        <v>6</v>
      </c>
    </row>
    <row r="7400" spans="1:9" x14ac:dyDescent="0.3">
      <c r="A7400" s="10">
        <v>43636</v>
      </c>
      <c r="B7400" s="11" t="s">
        <v>217</v>
      </c>
      <c r="C7400" s="11" t="s">
        <v>402</v>
      </c>
      <c r="D7400" s="11" t="s">
        <v>662</v>
      </c>
      <c r="E7400" s="11">
        <v>6865081</v>
      </c>
      <c r="F7400" s="15">
        <f>IF(ISBLANK($D7400),"",IF(ISBLANK($E7400),VLOOKUP($D7400,$J:$K,2,FALSE),VLOOKUP($E7400,'Daycare Packages'!$A:$G,7,FALSE)))</f>
        <v>26</v>
      </c>
      <c r="G7400" s="15"/>
      <c r="H7400" s="15">
        <f t="shared" si="253"/>
        <v>26</v>
      </c>
      <c r="I7400" s="198">
        <f t="shared" si="254"/>
        <v>6</v>
      </c>
    </row>
    <row r="7401" spans="1:9" x14ac:dyDescent="0.3">
      <c r="A7401" s="10">
        <v>43636</v>
      </c>
      <c r="B7401" s="11" t="s">
        <v>218</v>
      </c>
      <c r="C7401" s="11" t="s">
        <v>738</v>
      </c>
      <c r="D7401" s="11" t="s">
        <v>662</v>
      </c>
      <c r="E7401" s="11">
        <v>6738002</v>
      </c>
      <c r="F7401" s="15">
        <f>IF(ISBLANK($D7401),"",IF(ISBLANK($E7401),VLOOKUP($D7401,$J:$K,2,FALSE),VLOOKUP($E7401,'Daycare Packages'!$A:$G,7,FALSE)))</f>
        <v>20</v>
      </c>
      <c r="G7401" s="15"/>
      <c r="H7401" s="15">
        <f t="shared" si="253"/>
        <v>20</v>
      </c>
      <c r="I7401" s="198">
        <f t="shared" si="254"/>
        <v>6</v>
      </c>
    </row>
    <row r="7402" spans="1:9" x14ac:dyDescent="0.3">
      <c r="A7402" s="10">
        <v>43636</v>
      </c>
      <c r="B7402" s="11" t="s">
        <v>152</v>
      </c>
      <c r="C7402" s="11" t="s">
        <v>679</v>
      </c>
      <c r="D7402" s="11" t="s">
        <v>662</v>
      </c>
      <c r="E7402" s="11">
        <v>6804823</v>
      </c>
      <c r="F7402" s="15">
        <f>IF(ISBLANK($D7402),"",IF(ISBLANK($E7402),VLOOKUP($D7402,$J:$K,2,FALSE),VLOOKUP($E7402,'Daycare Packages'!$A:$G,7,FALSE)))</f>
        <v>23</v>
      </c>
      <c r="G7402" s="15"/>
      <c r="H7402" s="15">
        <f t="shared" si="253"/>
        <v>23</v>
      </c>
      <c r="I7402" s="198">
        <f t="shared" si="254"/>
        <v>6</v>
      </c>
    </row>
    <row r="7403" spans="1:9" x14ac:dyDescent="0.3">
      <c r="A7403" s="10">
        <v>43636</v>
      </c>
      <c r="B7403" s="11" t="s">
        <v>218</v>
      </c>
      <c r="C7403" s="11" t="s">
        <v>737</v>
      </c>
      <c r="D7403" s="11" t="s">
        <v>662</v>
      </c>
      <c r="E7403" s="11">
        <v>6738002</v>
      </c>
      <c r="F7403" s="15">
        <f>IF(ISBLANK($D7403),"",IF(ISBLANK($E7403),VLOOKUP($D7403,$J:$K,2,FALSE),VLOOKUP($E7403,'Daycare Packages'!$A:$G,7,FALSE)))</f>
        <v>20</v>
      </c>
      <c r="G7403" s="15"/>
      <c r="H7403" s="15">
        <f t="shared" si="253"/>
        <v>20</v>
      </c>
      <c r="I7403" s="198">
        <f t="shared" si="254"/>
        <v>6</v>
      </c>
    </row>
    <row r="7404" spans="1:9" x14ac:dyDescent="0.3">
      <c r="A7404" s="10">
        <v>43636</v>
      </c>
      <c r="B7404" s="11" t="s">
        <v>663</v>
      </c>
      <c r="C7404" s="11" t="s">
        <v>665</v>
      </c>
      <c r="D7404" s="11" t="s">
        <v>662</v>
      </c>
      <c r="F7404" s="15">
        <f>IF(ISBLANK($D7404),"",IF(ISBLANK($E7404),VLOOKUP($D7404,$J:$K,2,FALSE),VLOOKUP($E7404,'Daycare Packages'!$A:$G,7,FALSE)))</f>
        <v>30</v>
      </c>
      <c r="G7404" s="15"/>
      <c r="H7404" s="15">
        <f t="shared" si="253"/>
        <v>30</v>
      </c>
      <c r="I7404" s="198">
        <f t="shared" si="254"/>
        <v>6</v>
      </c>
    </row>
    <row r="7405" spans="1:9" x14ac:dyDescent="0.3">
      <c r="A7405" s="10">
        <v>43636</v>
      </c>
      <c r="B7405" s="11" t="s">
        <v>663</v>
      </c>
      <c r="C7405" s="11" t="s">
        <v>664</v>
      </c>
      <c r="D7405" s="11" t="s">
        <v>662</v>
      </c>
      <c r="F7405" s="15">
        <f>IF(ISBLANK($D7405),"",IF(ISBLANK($E7405),VLOOKUP($D7405,$J:$K,2,FALSE),VLOOKUP($E7405,'Daycare Packages'!$A:$G,7,FALSE)))</f>
        <v>30</v>
      </c>
      <c r="G7405" s="15"/>
      <c r="H7405" s="15">
        <f t="shared" si="253"/>
        <v>30</v>
      </c>
      <c r="I7405" s="198">
        <f t="shared" si="254"/>
        <v>6</v>
      </c>
    </row>
    <row r="7406" spans="1:9" x14ac:dyDescent="0.3">
      <c r="A7406" s="10">
        <v>43636</v>
      </c>
      <c r="B7406" s="11" t="s">
        <v>179</v>
      </c>
      <c r="C7406" s="11" t="s">
        <v>706</v>
      </c>
      <c r="D7406" s="11" t="s">
        <v>662</v>
      </c>
      <c r="E7406" s="11">
        <v>6891517</v>
      </c>
      <c r="F7406" s="15">
        <f>IF(ISBLANK($D7406),"",IF(ISBLANK($E7406),VLOOKUP($D7406,$J:$K,2,FALSE),VLOOKUP($E7406,'Daycare Packages'!$A:$G,7,FALSE)))</f>
        <v>27</v>
      </c>
      <c r="G7406" s="15"/>
      <c r="H7406" s="15">
        <f t="shared" si="253"/>
        <v>27</v>
      </c>
      <c r="I7406" s="198">
        <f t="shared" si="254"/>
        <v>6</v>
      </c>
    </row>
    <row r="7407" spans="1:9" x14ac:dyDescent="0.3">
      <c r="A7407" s="10">
        <v>43636</v>
      </c>
      <c r="B7407" s="11" t="s">
        <v>1636</v>
      </c>
      <c r="C7407" s="11" t="s">
        <v>665</v>
      </c>
      <c r="D7407" s="11" t="s">
        <v>662</v>
      </c>
      <c r="E7407" s="11">
        <v>6886426</v>
      </c>
      <c r="F7407" s="15">
        <f>IF(ISBLANK($D7407),"",IF(ISBLANK($E7407),VLOOKUP($D7407,$J:$K,2,FALSE),VLOOKUP($E7407,'Daycare Packages'!$A:$G,7,FALSE)))</f>
        <v>27</v>
      </c>
      <c r="G7407" s="15"/>
      <c r="H7407" s="15">
        <f t="shared" si="253"/>
        <v>27</v>
      </c>
      <c r="I7407" s="198">
        <f t="shared" si="254"/>
        <v>6</v>
      </c>
    </row>
    <row r="7408" spans="1:9" x14ac:dyDescent="0.3">
      <c r="A7408" s="10">
        <v>43636</v>
      </c>
      <c r="B7408" s="11" t="s">
        <v>340</v>
      </c>
      <c r="C7408" s="11" t="s">
        <v>745</v>
      </c>
      <c r="D7408" s="11" t="s">
        <v>662</v>
      </c>
      <c r="F7408" s="15">
        <f>IF(ISBLANK($D7408),"",IF(ISBLANK($E7408),VLOOKUP($D7408,$J:$K,2,FALSE),VLOOKUP($E7408,'Daycare Packages'!$A:$G,7,FALSE)))</f>
        <v>30</v>
      </c>
      <c r="G7408" s="15">
        <v>-3.6</v>
      </c>
      <c r="H7408" s="15">
        <f t="shared" si="253"/>
        <v>26.4</v>
      </c>
      <c r="I7408" s="198">
        <f t="shared" si="254"/>
        <v>6</v>
      </c>
    </row>
    <row r="7409" spans="1:9" x14ac:dyDescent="0.3">
      <c r="A7409" s="10">
        <v>43636</v>
      </c>
      <c r="B7409" s="11" t="s">
        <v>340</v>
      </c>
      <c r="C7409" s="11" t="s">
        <v>746</v>
      </c>
      <c r="D7409" s="11" t="s">
        <v>662</v>
      </c>
      <c r="F7409" s="15">
        <f>IF(ISBLANK($D7409),"",IF(ISBLANK($E7409),VLOOKUP($D7409,$J:$K,2,FALSE),VLOOKUP($E7409,'Daycare Packages'!$A:$G,7,FALSE)))</f>
        <v>30</v>
      </c>
      <c r="G7409" s="15">
        <v>-3.6</v>
      </c>
      <c r="H7409" s="15">
        <f t="shared" si="253"/>
        <v>26.4</v>
      </c>
      <c r="I7409" s="198">
        <f t="shared" si="254"/>
        <v>6</v>
      </c>
    </row>
    <row r="7410" spans="1:9" x14ac:dyDescent="0.3">
      <c r="A7410" s="10">
        <v>43636</v>
      </c>
      <c r="B7410" s="11" t="s">
        <v>109</v>
      </c>
      <c r="C7410" s="11" t="s">
        <v>883</v>
      </c>
      <c r="D7410" s="11" t="s">
        <v>662</v>
      </c>
      <c r="E7410" s="11">
        <v>6735833</v>
      </c>
      <c r="F7410" s="15">
        <f>IF(ISBLANK($D7410),"",IF(ISBLANK($E7410),VLOOKUP($D7410,$J:$K,2,FALSE),VLOOKUP($E7410,'Daycare Packages'!$A:$G,7,FALSE)))</f>
        <v>22</v>
      </c>
      <c r="G7410" s="15"/>
      <c r="H7410" s="15">
        <f t="shared" si="253"/>
        <v>22</v>
      </c>
      <c r="I7410" s="198">
        <f t="shared" si="254"/>
        <v>6</v>
      </c>
    </row>
    <row r="7411" spans="1:9" x14ac:dyDescent="0.3">
      <c r="A7411" s="55">
        <v>43636</v>
      </c>
      <c r="B7411" s="56" t="s">
        <v>109</v>
      </c>
      <c r="C7411" s="56" t="s">
        <v>930</v>
      </c>
      <c r="D7411" s="56" t="s">
        <v>662</v>
      </c>
      <c r="E7411" s="56">
        <v>6735833</v>
      </c>
      <c r="F7411" s="59">
        <f>IF(ISBLANK($D7411),"",IF(ISBLANK($E7411),VLOOKUP($D7411,$J:$K,2,FALSE),VLOOKUP($E7411,'Daycare Packages'!$A:$G,7,FALSE)))</f>
        <v>22</v>
      </c>
      <c r="G7411" s="59"/>
      <c r="H7411" s="59">
        <f t="shared" ref="H7411:H7474" si="255">IF(ISBLANK(D7411),"",SUM(F7411:G7411))</f>
        <v>22</v>
      </c>
      <c r="I7411" s="198">
        <f t="shared" si="254"/>
        <v>6</v>
      </c>
    </row>
    <row r="7412" spans="1:9" x14ac:dyDescent="0.3">
      <c r="A7412" s="10">
        <v>43637</v>
      </c>
      <c r="B7412" s="11" t="s">
        <v>131</v>
      </c>
      <c r="C7412" s="11" t="s">
        <v>553</v>
      </c>
      <c r="D7412" s="11" t="s">
        <v>659</v>
      </c>
      <c r="E7412" s="11">
        <v>6730496</v>
      </c>
      <c r="F7412" s="15">
        <f>IF(ISBLANK($D7412),"",IF(ISBLANK($E7412),VLOOKUP($D7412,$J:$K,2,FALSE),VLOOKUP($E7412,'Daycare Packages'!$A:$G,7,FALSE)))</f>
        <v>16</v>
      </c>
      <c r="G7412" s="15"/>
      <c r="H7412" s="15">
        <f t="shared" si="255"/>
        <v>16</v>
      </c>
      <c r="I7412" s="198">
        <f t="shared" si="254"/>
        <v>6</v>
      </c>
    </row>
    <row r="7413" spans="1:9" x14ac:dyDescent="0.3">
      <c r="A7413" s="10">
        <v>43637</v>
      </c>
      <c r="B7413" s="11" t="s">
        <v>1696</v>
      </c>
      <c r="C7413" s="11" t="s">
        <v>402</v>
      </c>
      <c r="D7413" s="11" t="s">
        <v>659</v>
      </c>
      <c r="F7413" s="15">
        <f>IF(ISBLANK($D7413),"",IF(ISBLANK($E7413),VLOOKUP($D7413,$J:$K,2,FALSE),VLOOKUP($E7413,'Daycare Packages'!$A:$G,7,FALSE)))</f>
        <v>20</v>
      </c>
      <c r="G7413" s="15"/>
      <c r="H7413" s="15">
        <f t="shared" si="255"/>
        <v>20</v>
      </c>
      <c r="I7413" s="198">
        <f t="shared" si="254"/>
        <v>6</v>
      </c>
    </row>
    <row r="7414" spans="1:9" x14ac:dyDescent="0.3">
      <c r="A7414" s="10">
        <v>43637</v>
      </c>
      <c r="B7414" s="11" t="s">
        <v>123</v>
      </c>
      <c r="C7414" s="11" t="s">
        <v>622</v>
      </c>
      <c r="D7414" s="11" t="s">
        <v>671</v>
      </c>
      <c r="F7414" s="15">
        <f>IF(ISBLANK($D7414),"",IF(ISBLANK($E7414),VLOOKUP($D7414,$J:$K,2,FALSE),VLOOKUP($E7414,'Daycare Packages'!$A:$G,7,FALSE)))</f>
        <v>0</v>
      </c>
      <c r="G7414" s="15"/>
      <c r="H7414" s="15">
        <f t="shared" si="255"/>
        <v>0</v>
      </c>
      <c r="I7414" s="198">
        <f t="shared" si="254"/>
        <v>6</v>
      </c>
    </row>
    <row r="7415" spans="1:9" x14ac:dyDescent="0.3">
      <c r="A7415" s="10">
        <v>43637</v>
      </c>
      <c r="B7415" s="11" t="s">
        <v>185</v>
      </c>
      <c r="C7415" s="11" t="s">
        <v>670</v>
      </c>
      <c r="D7415" s="11" t="s">
        <v>659</v>
      </c>
      <c r="E7415" s="11">
        <v>6883259</v>
      </c>
      <c r="F7415" s="15">
        <f>IF(ISBLANK($D7415),"",IF(ISBLANK($E7415),VLOOKUP($D7415,$J:$K,2,FALSE),VLOOKUP($E7415,'Daycare Packages'!$A:$G,7,FALSE)))</f>
        <v>18</v>
      </c>
      <c r="G7415" s="15"/>
      <c r="H7415" s="15">
        <f t="shared" si="255"/>
        <v>18</v>
      </c>
      <c r="I7415" s="198">
        <f t="shared" si="254"/>
        <v>6</v>
      </c>
    </row>
    <row r="7416" spans="1:9" x14ac:dyDescent="0.3">
      <c r="A7416" s="10">
        <v>43637</v>
      </c>
      <c r="B7416" s="11" t="s">
        <v>190</v>
      </c>
      <c r="C7416" s="11" t="s">
        <v>718</v>
      </c>
      <c r="D7416" s="11" t="s">
        <v>659</v>
      </c>
      <c r="E7416" s="11">
        <v>6884206</v>
      </c>
      <c r="F7416" s="15">
        <f>IF(ISBLANK($D7416),"",IF(ISBLANK($E7416),VLOOKUP($D7416,$J:$K,2,FALSE),VLOOKUP($E7416,'Daycare Packages'!$A:$G,7,FALSE)))</f>
        <v>17</v>
      </c>
      <c r="G7416" s="15"/>
      <c r="H7416" s="15">
        <f t="shared" si="255"/>
        <v>17</v>
      </c>
      <c r="I7416" s="198">
        <f t="shared" si="254"/>
        <v>6</v>
      </c>
    </row>
    <row r="7417" spans="1:9" x14ac:dyDescent="0.3">
      <c r="A7417" s="10">
        <v>43637</v>
      </c>
      <c r="B7417" s="11" t="s">
        <v>873</v>
      </c>
      <c r="C7417" s="11" t="s">
        <v>493</v>
      </c>
      <c r="D7417" s="11" t="s">
        <v>659</v>
      </c>
      <c r="F7417" s="15">
        <f>IF(ISBLANK($D7417),"",IF(ISBLANK($E7417),VLOOKUP($D7417,$J:$K,2,FALSE),VLOOKUP($E7417,'Daycare Packages'!$A:$G,7,FALSE)))</f>
        <v>20</v>
      </c>
      <c r="G7417" s="15"/>
      <c r="H7417" s="15">
        <f t="shared" si="255"/>
        <v>20</v>
      </c>
      <c r="I7417" s="198">
        <f t="shared" si="254"/>
        <v>6</v>
      </c>
    </row>
    <row r="7418" spans="1:9" x14ac:dyDescent="0.3">
      <c r="A7418" s="10">
        <v>43637</v>
      </c>
      <c r="B7418" s="11" t="s">
        <v>1707</v>
      </c>
      <c r="C7418" s="11" t="s">
        <v>1613</v>
      </c>
      <c r="D7418" s="11" t="s">
        <v>662</v>
      </c>
      <c r="F7418" s="15">
        <f>IF(ISBLANK($D7418),"",IF(ISBLANK($E7418),VLOOKUP($D7418,$J:$K,2,FALSE),VLOOKUP($E7418,'Daycare Packages'!$A:$G,7,FALSE)))</f>
        <v>30</v>
      </c>
      <c r="G7418" s="15"/>
      <c r="H7418" s="15">
        <f t="shared" si="255"/>
        <v>30</v>
      </c>
      <c r="I7418" s="198">
        <f t="shared" si="254"/>
        <v>6</v>
      </c>
    </row>
    <row r="7419" spans="1:9" x14ac:dyDescent="0.3">
      <c r="A7419" s="10">
        <v>43637</v>
      </c>
      <c r="B7419" s="11" t="s">
        <v>525</v>
      </c>
      <c r="C7419" s="11" t="s">
        <v>526</v>
      </c>
      <c r="D7419" s="11" t="s">
        <v>662</v>
      </c>
      <c r="F7419" s="15">
        <f>IF(ISBLANK($D7419),"",IF(ISBLANK($E7419),VLOOKUP($D7419,$J:$K,2,FALSE),VLOOKUP($E7419,'Daycare Packages'!$A:$G,7,FALSE)))</f>
        <v>30</v>
      </c>
      <c r="G7419" s="15">
        <v>-30</v>
      </c>
      <c r="H7419" s="15">
        <f t="shared" si="255"/>
        <v>0</v>
      </c>
      <c r="I7419" s="198">
        <f t="shared" si="254"/>
        <v>6</v>
      </c>
    </row>
    <row r="7420" spans="1:9" x14ac:dyDescent="0.3">
      <c r="A7420" s="10">
        <v>43637</v>
      </c>
      <c r="B7420" s="11" t="s">
        <v>212</v>
      </c>
      <c r="C7420" s="11" t="s">
        <v>707</v>
      </c>
      <c r="D7420" s="11" t="s">
        <v>662</v>
      </c>
      <c r="F7420" s="15">
        <f>IF(ISBLANK($D7420),"",IF(ISBLANK($E7420),VLOOKUP($D7420,$J:$K,2,FALSE),VLOOKUP($E7420,'Daycare Packages'!$A:$G,7,FALSE)))</f>
        <v>30</v>
      </c>
      <c r="G7420" s="15"/>
      <c r="H7420" s="15">
        <f t="shared" si="255"/>
        <v>30</v>
      </c>
      <c r="I7420" s="198">
        <f t="shared" si="254"/>
        <v>6</v>
      </c>
    </row>
    <row r="7421" spans="1:9" x14ac:dyDescent="0.3">
      <c r="A7421" s="10">
        <v>43637</v>
      </c>
      <c r="B7421" s="11" t="s">
        <v>427</v>
      </c>
      <c r="C7421" s="11" t="s">
        <v>1313</v>
      </c>
      <c r="D7421" s="11" t="s">
        <v>659</v>
      </c>
      <c r="E7421" s="11">
        <v>6864701</v>
      </c>
      <c r="F7421" s="15">
        <f>IF(ISBLANK($D7421),"",IF(ISBLANK($E7421),VLOOKUP($D7421,$J:$K,2,FALSE),VLOOKUP($E7421,'Daycare Packages'!$A:$G,7,FALSE)))</f>
        <v>19</v>
      </c>
      <c r="G7421" s="15"/>
      <c r="H7421" s="15">
        <f t="shared" si="255"/>
        <v>19</v>
      </c>
      <c r="I7421" s="198">
        <f t="shared" si="254"/>
        <v>6</v>
      </c>
    </row>
    <row r="7422" spans="1:9" x14ac:dyDescent="0.3">
      <c r="A7422" s="10">
        <v>43637</v>
      </c>
      <c r="B7422" s="11" t="s">
        <v>1483</v>
      </c>
      <c r="C7422" s="11" t="s">
        <v>1484</v>
      </c>
      <c r="D7422" s="11" t="s">
        <v>659</v>
      </c>
      <c r="F7422" s="15">
        <f>IF(ISBLANK($D7422),"",IF(ISBLANK($E7422),VLOOKUP($D7422,$J:$K,2,FALSE),VLOOKUP($E7422,'Daycare Packages'!$A:$G,7,FALSE)))</f>
        <v>20</v>
      </c>
      <c r="G7422" s="15"/>
      <c r="H7422" s="15">
        <f t="shared" si="255"/>
        <v>20</v>
      </c>
      <c r="I7422" s="198">
        <f t="shared" si="254"/>
        <v>6</v>
      </c>
    </row>
    <row r="7423" spans="1:9" x14ac:dyDescent="0.3">
      <c r="A7423" s="10">
        <v>43637</v>
      </c>
      <c r="B7423" s="11" t="s">
        <v>1317</v>
      </c>
      <c r="C7423" s="11" t="s">
        <v>633</v>
      </c>
      <c r="D7423" s="11" t="s">
        <v>662</v>
      </c>
      <c r="E7423" s="11">
        <v>6837059</v>
      </c>
      <c r="F7423" s="15">
        <f>IF(ISBLANK($D7423),"",IF(ISBLANK($E7423),VLOOKUP($D7423,$J:$K,2,FALSE),VLOOKUP($E7423,'Daycare Packages'!$A:$G,7,FALSE)))</f>
        <v>25</v>
      </c>
      <c r="G7423" s="15"/>
      <c r="H7423" s="15">
        <f t="shared" si="255"/>
        <v>25</v>
      </c>
      <c r="I7423" s="198">
        <f t="shared" si="254"/>
        <v>6</v>
      </c>
    </row>
    <row r="7424" spans="1:9" x14ac:dyDescent="0.3">
      <c r="A7424" s="10">
        <v>43637</v>
      </c>
      <c r="B7424" s="11" t="s">
        <v>136</v>
      </c>
      <c r="C7424" s="11" t="s">
        <v>650</v>
      </c>
      <c r="D7424" s="11" t="s">
        <v>662</v>
      </c>
      <c r="E7424" s="11">
        <v>6842833</v>
      </c>
      <c r="F7424" s="15">
        <f>IF(ISBLANK($D7424),"",IF(ISBLANK($E7424),VLOOKUP($D7424,$J:$K,2,FALSE),VLOOKUP($E7424,'Daycare Packages'!$A:$G,7,FALSE)))</f>
        <v>26</v>
      </c>
      <c r="G7424" s="15"/>
      <c r="H7424" s="15">
        <f t="shared" si="255"/>
        <v>26</v>
      </c>
      <c r="I7424" s="198">
        <f t="shared" si="254"/>
        <v>6</v>
      </c>
    </row>
    <row r="7425" spans="1:9" x14ac:dyDescent="0.3">
      <c r="A7425" s="10">
        <v>43637</v>
      </c>
      <c r="B7425" s="11" t="s">
        <v>1710</v>
      </c>
      <c r="C7425" s="11" t="s">
        <v>665</v>
      </c>
      <c r="D7425" s="11" t="s">
        <v>662</v>
      </c>
      <c r="F7425" s="15">
        <f>IF(ISBLANK($D7425),"",IF(ISBLANK($E7425),VLOOKUP($D7425,$J:$K,2,FALSE),VLOOKUP($E7425,'Daycare Packages'!$A:$G,7,FALSE)))</f>
        <v>30</v>
      </c>
      <c r="G7425" s="15"/>
      <c r="H7425" s="15">
        <f t="shared" si="255"/>
        <v>30</v>
      </c>
      <c r="I7425" s="198">
        <f t="shared" si="254"/>
        <v>6</v>
      </c>
    </row>
    <row r="7426" spans="1:9" x14ac:dyDescent="0.3">
      <c r="A7426" s="10">
        <v>43637</v>
      </c>
      <c r="B7426" s="11" t="s">
        <v>1710</v>
      </c>
      <c r="C7426" s="11" t="s">
        <v>1711</v>
      </c>
      <c r="D7426" s="11" t="s">
        <v>662</v>
      </c>
      <c r="F7426" s="15">
        <f>IF(ISBLANK($D7426),"",IF(ISBLANK($E7426),VLOOKUP($D7426,$J:$K,2,FALSE),VLOOKUP($E7426,'Daycare Packages'!$A:$G,7,FALSE)))</f>
        <v>30</v>
      </c>
      <c r="G7426" s="15"/>
      <c r="H7426" s="15">
        <f t="shared" si="255"/>
        <v>30</v>
      </c>
      <c r="I7426" s="198">
        <f t="shared" si="254"/>
        <v>6</v>
      </c>
    </row>
    <row r="7427" spans="1:9" x14ac:dyDescent="0.3">
      <c r="A7427" s="10">
        <v>43637</v>
      </c>
      <c r="B7427" s="11" t="s">
        <v>172</v>
      </c>
      <c r="C7427" s="11" t="s">
        <v>773</v>
      </c>
      <c r="D7427" s="11" t="s">
        <v>662</v>
      </c>
      <c r="F7427" s="15">
        <f>IF(ISBLANK($D7427),"",IF(ISBLANK($E7427),VLOOKUP($D7427,$J:$K,2,FALSE),VLOOKUP($E7427,'Daycare Packages'!$A:$G,7,FALSE)))</f>
        <v>30</v>
      </c>
      <c r="G7427" s="15"/>
      <c r="H7427" s="15">
        <f t="shared" si="255"/>
        <v>30</v>
      </c>
      <c r="I7427" s="198">
        <f t="shared" ref="I7427:I7490" si="256">IF(A7427="",0,MONTH(A7427))</f>
        <v>6</v>
      </c>
    </row>
    <row r="7428" spans="1:9" x14ac:dyDescent="0.3">
      <c r="A7428" s="10">
        <v>43637</v>
      </c>
      <c r="B7428" s="11" t="s">
        <v>205</v>
      </c>
      <c r="C7428" s="11" t="s">
        <v>863</v>
      </c>
      <c r="D7428" s="11" t="s">
        <v>662</v>
      </c>
      <c r="F7428" s="15">
        <f>IF(ISBLANK($D7428),"",IF(ISBLANK($E7428),VLOOKUP($D7428,$J:$K,2,FALSE),VLOOKUP($E7428,'Daycare Packages'!$A:$G,7,FALSE)))</f>
        <v>30</v>
      </c>
      <c r="G7428" s="15"/>
      <c r="H7428" s="15">
        <f t="shared" si="255"/>
        <v>30</v>
      </c>
      <c r="I7428" s="198">
        <f t="shared" si="256"/>
        <v>6</v>
      </c>
    </row>
    <row r="7429" spans="1:9" x14ac:dyDescent="0.3">
      <c r="A7429" s="10">
        <v>43637</v>
      </c>
      <c r="B7429" s="11" t="s">
        <v>174</v>
      </c>
      <c r="C7429" s="11" t="s">
        <v>1712</v>
      </c>
      <c r="D7429" s="11" t="s">
        <v>662</v>
      </c>
      <c r="F7429" s="15">
        <f>IF(ISBLANK($D7429),"",IF(ISBLANK($E7429),VLOOKUP($D7429,$J:$K,2,FALSE),VLOOKUP($E7429,'Daycare Packages'!$A:$G,7,FALSE)))</f>
        <v>30</v>
      </c>
      <c r="G7429" s="15"/>
      <c r="H7429" s="15">
        <f t="shared" si="255"/>
        <v>30</v>
      </c>
      <c r="I7429" s="198">
        <f t="shared" si="256"/>
        <v>6</v>
      </c>
    </row>
    <row r="7430" spans="1:9" x14ac:dyDescent="0.3">
      <c r="A7430" s="10">
        <v>43637</v>
      </c>
      <c r="B7430" s="11" t="s">
        <v>1663</v>
      </c>
      <c r="C7430" s="11" t="s">
        <v>673</v>
      </c>
      <c r="D7430" s="11" t="s">
        <v>662</v>
      </c>
      <c r="E7430" s="11">
        <v>6883385</v>
      </c>
      <c r="F7430" s="15">
        <f>IF(ISBLANK($D7430),"",IF(ISBLANK($E7430),VLOOKUP($D7430,$J:$K,2,FALSE),VLOOKUP($E7430,'Daycare Packages'!$A:$G,7,FALSE)))</f>
        <v>25</v>
      </c>
      <c r="G7430" s="15"/>
      <c r="H7430" s="15">
        <f t="shared" si="255"/>
        <v>25</v>
      </c>
      <c r="I7430" s="198">
        <f t="shared" si="256"/>
        <v>6</v>
      </c>
    </row>
    <row r="7431" spans="1:9" x14ac:dyDescent="0.3">
      <c r="A7431" s="10">
        <v>43637</v>
      </c>
      <c r="B7431" s="11" t="s">
        <v>182</v>
      </c>
      <c r="C7431" s="11" t="s">
        <v>685</v>
      </c>
      <c r="D7431" s="11" t="s">
        <v>662</v>
      </c>
      <c r="E7431" s="11">
        <v>6871713</v>
      </c>
      <c r="F7431" s="15">
        <f>IF(ISBLANK($D7431),"",IF(ISBLANK($E7431),VLOOKUP($D7431,$J:$K,2,FALSE),VLOOKUP($E7431,'Daycare Packages'!$A:$G,7,FALSE)))</f>
        <v>20.7</v>
      </c>
      <c r="G7431" s="15"/>
      <c r="H7431" s="15">
        <f t="shared" si="255"/>
        <v>20.7</v>
      </c>
      <c r="I7431" s="198">
        <f t="shared" si="256"/>
        <v>6</v>
      </c>
    </row>
    <row r="7432" spans="1:9" x14ac:dyDescent="0.3">
      <c r="A7432" s="10">
        <v>43637</v>
      </c>
      <c r="B7432" s="11" t="s">
        <v>218</v>
      </c>
      <c r="C7432" s="11" t="s">
        <v>738</v>
      </c>
      <c r="D7432" s="11" t="s">
        <v>662</v>
      </c>
      <c r="E7432" s="11">
        <v>6738002</v>
      </c>
      <c r="F7432" s="15">
        <f>IF(ISBLANK($D7432),"",IF(ISBLANK($E7432),VLOOKUP($D7432,$J:$K,2,FALSE),VLOOKUP($E7432,'Daycare Packages'!$A:$G,7,FALSE)))</f>
        <v>20</v>
      </c>
      <c r="G7432" s="15"/>
      <c r="H7432" s="15">
        <f t="shared" si="255"/>
        <v>20</v>
      </c>
      <c r="I7432" s="198">
        <f t="shared" si="256"/>
        <v>6</v>
      </c>
    </row>
    <row r="7433" spans="1:9" x14ac:dyDescent="0.3">
      <c r="A7433" s="10">
        <v>43637</v>
      </c>
      <c r="B7433" s="11" t="s">
        <v>218</v>
      </c>
      <c r="C7433" s="11" t="s">
        <v>737</v>
      </c>
      <c r="D7433" s="11" t="s">
        <v>662</v>
      </c>
      <c r="E7433" s="11">
        <v>6738002</v>
      </c>
      <c r="F7433" s="15">
        <f>IF(ISBLANK($D7433),"",IF(ISBLANK($E7433),VLOOKUP($D7433,$J:$K,2,FALSE),VLOOKUP($E7433,'Daycare Packages'!$A:$G,7,FALSE)))</f>
        <v>20</v>
      </c>
      <c r="G7433" s="15"/>
      <c r="H7433" s="15">
        <f t="shared" si="255"/>
        <v>20</v>
      </c>
      <c r="I7433" s="198">
        <f t="shared" si="256"/>
        <v>6</v>
      </c>
    </row>
    <row r="7434" spans="1:9" x14ac:dyDescent="0.3">
      <c r="A7434" s="10">
        <v>43637</v>
      </c>
      <c r="B7434" s="11" t="s">
        <v>199</v>
      </c>
      <c r="C7434" s="11" t="s">
        <v>711</v>
      </c>
      <c r="D7434" s="11" t="s">
        <v>662</v>
      </c>
      <c r="E7434" s="11">
        <v>6857264</v>
      </c>
      <c r="F7434" s="15">
        <f>IF(ISBLANK($D7434),"",IF(ISBLANK($E7434),VLOOKUP($D7434,$J:$K,2,FALSE),VLOOKUP($E7434,'Daycare Packages'!$A:$G,7,FALSE)))</f>
        <v>26</v>
      </c>
      <c r="G7434" s="15"/>
      <c r="H7434" s="15">
        <f t="shared" si="255"/>
        <v>26</v>
      </c>
      <c r="I7434" s="198">
        <f t="shared" si="256"/>
        <v>6</v>
      </c>
    </row>
    <row r="7435" spans="1:9" x14ac:dyDescent="0.3">
      <c r="A7435" s="10">
        <v>43637</v>
      </c>
      <c r="B7435" s="11" t="s">
        <v>119</v>
      </c>
      <c r="C7435" s="11" t="s">
        <v>692</v>
      </c>
      <c r="D7435" s="11" t="s">
        <v>662</v>
      </c>
      <c r="E7435" s="11">
        <v>6734596</v>
      </c>
      <c r="F7435" s="15">
        <f>IF(ISBLANK($D7435),"",IF(ISBLANK($E7435),VLOOKUP($D7435,$J:$K,2,FALSE),VLOOKUP($E7435,'Daycare Packages'!$A:$G,7,FALSE)))</f>
        <v>25</v>
      </c>
      <c r="G7435" s="15"/>
      <c r="H7435" s="15">
        <f t="shared" si="255"/>
        <v>25</v>
      </c>
      <c r="I7435" s="198">
        <f t="shared" si="256"/>
        <v>6</v>
      </c>
    </row>
    <row r="7436" spans="1:9" x14ac:dyDescent="0.3">
      <c r="A7436" s="10">
        <v>43637</v>
      </c>
      <c r="B7436" s="11" t="s">
        <v>167</v>
      </c>
      <c r="C7436" s="11" t="s">
        <v>467</v>
      </c>
      <c r="D7436" s="11" t="s">
        <v>662</v>
      </c>
      <c r="E7436" s="11">
        <v>6861944</v>
      </c>
      <c r="F7436" s="15">
        <f>IF(ISBLANK($D7436),"",IF(ISBLANK($E7436),VLOOKUP($D7436,$J:$K,2,FALSE),VLOOKUP($E7436,'Daycare Packages'!$A:$G,7,FALSE)))</f>
        <v>27</v>
      </c>
      <c r="G7436" s="15"/>
      <c r="H7436" s="15">
        <f t="shared" si="255"/>
        <v>27</v>
      </c>
      <c r="I7436" s="198">
        <f t="shared" si="256"/>
        <v>6</v>
      </c>
    </row>
    <row r="7437" spans="1:9" x14ac:dyDescent="0.3">
      <c r="A7437" s="10">
        <v>43637</v>
      </c>
      <c r="B7437" s="11" t="s">
        <v>167</v>
      </c>
      <c r="C7437" s="11" t="s">
        <v>726</v>
      </c>
      <c r="D7437" s="11" t="s">
        <v>662</v>
      </c>
      <c r="E7437" s="11">
        <v>6861944</v>
      </c>
      <c r="F7437" s="15">
        <f>IF(ISBLANK($D7437),"",IF(ISBLANK($E7437),VLOOKUP($D7437,$J:$K,2,FALSE),VLOOKUP($E7437,'Daycare Packages'!$A:$G,7,FALSE)))</f>
        <v>27</v>
      </c>
      <c r="G7437" s="15"/>
      <c r="H7437" s="15">
        <f t="shared" si="255"/>
        <v>27</v>
      </c>
      <c r="I7437" s="198">
        <f t="shared" si="256"/>
        <v>6</v>
      </c>
    </row>
    <row r="7438" spans="1:9" x14ac:dyDescent="0.3">
      <c r="A7438" s="10">
        <v>43637</v>
      </c>
      <c r="B7438" s="11" t="s">
        <v>66</v>
      </c>
      <c r="C7438" s="11" t="s">
        <v>866</v>
      </c>
      <c r="D7438" s="11" t="s">
        <v>662</v>
      </c>
      <c r="E7438" s="11">
        <v>540558</v>
      </c>
      <c r="F7438" s="15">
        <f>IF(ISBLANK($D7438),"",IF(ISBLANK($E7438),VLOOKUP($D7438,$J:$K,2,FALSE),VLOOKUP($E7438,'Daycare Packages'!$A:$G,7,FALSE)))</f>
        <v>20</v>
      </c>
      <c r="G7438" s="15"/>
      <c r="H7438" s="15">
        <f t="shared" si="255"/>
        <v>20</v>
      </c>
      <c r="I7438" s="198">
        <f t="shared" si="256"/>
        <v>6</v>
      </c>
    </row>
    <row r="7439" spans="1:9" x14ac:dyDescent="0.3">
      <c r="A7439" s="10">
        <v>43637</v>
      </c>
      <c r="B7439" s="11" t="s">
        <v>869</v>
      </c>
      <c r="C7439" s="11" t="s">
        <v>870</v>
      </c>
      <c r="D7439" s="11" t="s">
        <v>662</v>
      </c>
      <c r="F7439" s="15">
        <f>IF(ISBLANK($D7439),"",IF(ISBLANK($E7439),VLOOKUP($D7439,$J:$K,2,FALSE),VLOOKUP($E7439,'Daycare Packages'!$A:$G,7,FALSE)))</f>
        <v>30</v>
      </c>
      <c r="G7439" s="15"/>
      <c r="H7439" s="15">
        <f t="shared" si="255"/>
        <v>30</v>
      </c>
      <c r="I7439" s="198">
        <f t="shared" si="256"/>
        <v>6</v>
      </c>
    </row>
    <row r="7440" spans="1:9" x14ac:dyDescent="0.3">
      <c r="A7440" s="10">
        <v>43637</v>
      </c>
      <c r="B7440" s="11" t="s">
        <v>1366</v>
      </c>
      <c r="C7440" s="11" t="s">
        <v>520</v>
      </c>
      <c r="D7440" s="11" t="s">
        <v>662</v>
      </c>
      <c r="E7440" s="11">
        <v>6873468</v>
      </c>
      <c r="F7440" s="15">
        <f>IF(ISBLANK($D7440),"",IF(ISBLANK($E7440),VLOOKUP($D7440,$J:$K,2,FALSE),VLOOKUP($E7440,'Daycare Packages'!$A:$G,7,FALSE)))</f>
        <v>20.7</v>
      </c>
      <c r="G7440" s="15"/>
      <c r="H7440" s="15">
        <f t="shared" si="255"/>
        <v>20.7</v>
      </c>
      <c r="I7440" s="198">
        <f t="shared" si="256"/>
        <v>6</v>
      </c>
    </row>
    <row r="7441" spans="1:9" x14ac:dyDescent="0.3">
      <c r="A7441" s="10">
        <v>43637</v>
      </c>
      <c r="B7441" s="11" t="s">
        <v>1366</v>
      </c>
      <c r="C7441" s="11" t="s">
        <v>587</v>
      </c>
      <c r="D7441" s="11" t="s">
        <v>662</v>
      </c>
      <c r="E7441" s="11">
        <v>6873468</v>
      </c>
      <c r="F7441" s="15">
        <f>IF(ISBLANK($D7441),"",IF(ISBLANK($E7441),VLOOKUP($D7441,$J:$K,2,FALSE),VLOOKUP($E7441,'Daycare Packages'!$A:$G,7,FALSE)))</f>
        <v>20.7</v>
      </c>
      <c r="G7441" s="15"/>
      <c r="H7441" s="15">
        <f t="shared" si="255"/>
        <v>20.7</v>
      </c>
      <c r="I7441" s="198">
        <f t="shared" si="256"/>
        <v>6</v>
      </c>
    </row>
    <row r="7442" spans="1:9" x14ac:dyDescent="0.3">
      <c r="A7442" s="10">
        <v>43637</v>
      </c>
      <c r="B7442" s="11" t="s">
        <v>193</v>
      </c>
      <c r="C7442" s="11" t="s">
        <v>776</v>
      </c>
      <c r="D7442" s="11" t="s">
        <v>662</v>
      </c>
      <c r="E7442" s="11">
        <v>6865171</v>
      </c>
      <c r="F7442" s="15">
        <f>IF(ISBLANK($D7442),"",IF(ISBLANK($E7442),VLOOKUP($D7442,$J:$K,2,FALSE),VLOOKUP($E7442,'Daycare Packages'!$A:$G,7,FALSE)))</f>
        <v>27</v>
      </c>
      <c r="G7442" s="15"/>
      <c r="H7442" s="15">
        <f t="shared" si="255"/>
        <v>27</v>
      </c>
      <c r="I7442" s="198">
        <f t="shared" si="256"/>
        <v>6</v>
      </c>
    </row>
    <row r="7443" spans="1:9" x14ac:dyDescent="0.3">
      <c r="A7443" s="10">
        <v>43637</v>
      </c>
      <c r="B7443" s="11" t="s">
        <v>876</v>
      </c>
      <c r="C7443" s="11" t="s">
        <v>878</v>
      </c>
      <c r="D7443" s="11" t="s">
        <v>662</v>
      </c>
      <c r="F7443" s="15">
        <f>IF(ISBLANK($D7443),"",IF(ISBLANK($E7443),VLOOKUP($D7443,$J:$K,2,FALSE),VLOOKUP($E7443,'Daycare Packages'!$A:$G,7,FALSE)))</f>
        <v>30</v>
      </c>
      <c r="G7443" s="15"/>
      <c r="H7443" s="15">
        <f t="shared" si="255"/>
        <v>30</v>
      </c>
      <c r="I7443" s="198">
        <f t="shared" si="256"/>
        <v>6</v>
      </c>
    </row>
    <row r="7444" spans="1:9" x14ac:dyDescent="0.3">
      <c r="A7444" s="10">
        <v>43637</v>
      </c>
      <c r="B7444" s="11" t="s">
        <v>876</v>
      </c>
      <c r="C7444" s="11" t="s">
        <v>877</v>
      </c>
      <c r="D7444" s="11" t="s">
        <v>662</v>
      </c>
      <c r="F7444" s="15">
        <f>IF(ISBLANK($D7444),"",IF(ISBLANK($E7444),VLOOKUP($D7444,$J:$K,2,FALSE),VLOOKUP($E7444,'Daycare Packages'!$A:$G,7,FALSE)))</f>
        <v>30</v>
      </c>
      <c r="G7444" s="15"/>
      <c r="H7444" s="15">
        <f t="shared" si="255"/>
        <v>30</v>
      </c>
      <c r="I7444" s="198">
        <f t="shared" si="256"/>
        <v>6</v>
      </c>
    </row>
    <row r="7445" spans="1:9" x14ac:dyDescent="0.3">
      <c r="A7445" s="10">
        <v>43637</v>
      </c>
      <c r="B7445" s="11" t="s">
        <v>688</v>
      </c>
      <c r="C7445" s="11" t="s">
        <v>689</v>
      </c>
      <c r="D7445" s="11" t="s">
        <v>662</v>
      </c>
      <c r="F7445" s="15">
        <f>IF(ISBLANK($D7445),"",IF(ISBLANK($E7445),VLOOKUP($D7445,$J:$K,2,FALSE),VLOOKUP($E7445,'Daycare Packages'!$A:$G,7,FALSE)))</f>
        <v>30</v>
      </c>
      <c r="G7445" s="15"/>
      <c r="H7445" s="15">
        <f t="shared" si="255"/>
        <v>30</v>
      </c>
      <c r="I7445" s="198">
        <f t="shared" si="256"/>
        <v>6</v>
      </c>
    </row>
    <row r="7446" spans="1:9" x14ac:dyDescent="0.3">
      <c r="A7446" s="10">
        <v>43637</v>
      </c>
      <c r="B7446" s="11" t="s">
        <v>1121</v>
      </c>
      <c r="C7446" s="11" t="s">
        <v>878</v>
      </c>
      <c r="D7446" s="11" t="s">
        <v>662</v>
      </c>
      <c r="E7446" s="11">
        <v>6792732</v>
      </c>
      <c r="F7446" s="15">
        <f>IF(ISBLANK($D7446),"",IF(ISBLANK($E7446),VLOOKUP($D7446,$J:$K,2,FALSE),VLOOKUP($E7446,'Daycare Packages'!$A:$G,7,FALSE)))</f>
        <v>25</v>
      </c>
      <c r="G7446" s="15"/>
      <c r="H7446" s="15">
        <f t="shared" si="255"/>
        <v>25</v>
      </c>
      <c r="I7446" s="198">
        <f t="shared" si="256"/>
        <v>6</v>
      </c>
    </row>
    <row r="7447" spans="1:9" x14ac:dyDescent="0.3">
      <c r="A7447" s="10">
        <v>43637</v>
      </c>
      <c r="B7447" s="11" t="s">
        <v>230</v>
      </c>
      <c r="C7447" s="11" t="s">
        <v>493</v>
      </c>
      <c r="D7447" s="11" t="s">
        <v>662</v>
      </c>
      <c r="E7447" s="11">
        <v>6876304</v>
      </c>
      <c r="F7447" s="15">
        <f>IF(ISBLANK($D7447),"",IF(ISBLANK($E7447),VLOOKUP($D7447,$J:$K,2,FALSE),VLOOKUP($E7447,'Daycare Packages'!$A:$G,7,FALSE)))</f>
        <v>27</v>
      </c>
      <c r="G7447" s="15"/>
      <c r="H7447" s="15">
        <f t="shared" si="255"/>
        <v>27</v>
      </c>
      <c r="I7447" s="198">
        <f t="shared" si="256"/>
        <v>6</v>
      </c>
    </row>
    <row r="7448" spans="1:9" x14ac:dyDescent="0.3">
      <c r="A7448" s="10">
        <v>43637</v>
      </c>
      <c r="B7448" s="11" t="s">
        <v>214</v>
      </c>
      <c r="C7448" s="11" t="s">
        <v>686</v>
      </c>
      <c r="D7448" s="11" t="s">
        <v>662</v>
      </c>
      <c r="E7448" s="11">
        <v>6874253</v>
      </c>
      <c r="F7448" s="15">
        <f>IF(ISBLANK($D7448),"",IF(ISBLANK($E7448),VLOOKUP($D7448,$J:$K,2,FALSE),VLOOKUP($E7448,'Daycare Packages'!$A:$G,7,FALSE)))</f>
        <v>23.4</v>
      </c>
      <c r="G7448" s="15"/>
      <c r="H7448" s="15">
        <f t="shared" si="255"/>
        <v>23.4</v>
      </c>
      <c r="I7448" s="198">
        <f t="shared" si="256"/>
        <v>6</v>
      </c>
    </row>
    <row r="7449" spans="1:9" x14ac:dyDescent="0.3">
      <c r="A7449" s="10">
        <v>43637</v>
      </c>
      <c r="B7449" s="11" t="s">
        <v>843</v>
      </c>
      <c r="C7449" s="11" t="s">
        <v>844</v>
      </c>
      <c r="D7449" s="11" t="s">
        <v>662</v>
      </c>
      <c r="E7449" s="11">
        <v>6846368</v>
      </c>
      <c r="F7449" s="15">
        <f>IF(ISBLANK($D7449),"",IF(ISBLANK($E7449),VLOOKUP($D7449,$J:$K,2,FALSE),VLOOKUP($E7449,'Daycare Packages'!$A:$G,7,FALSE)))</f>
        <v>23</v>
      </c>
      <c r="G7449" s="15"/>
      <c r="H7449" s="15">
        <f t="shared" si="255"/>
        <v>23</v>
      </c>
      <c r="I7449" s="198">
        <f t="shared" si="256"/>
        <v>6</v>
      </c>
    </row>
    <row r="7450" spans="1:9" x14ac:dyDescent="0.3">
      <c r="A7450" s="10">
        <v>43637</v>
      </c>
      <c r="B7450" s="11" t="s">
        <v>168</v>
      </c>
      <c r="C7450" s="11" t="s">
        <v>640</v>
      </c>
      <c r="D7450" s="11" t="s">
        <v>662</v>
      </c>
      <c r="F7450" s="15">
        <f>IF(ISBLANK($D7450),"",IF(ISBLANK($E7450),VLOOKUP($D7450,$J:$K,2,FALSE),VLOOKUP($E7450,'Daycare Packages'!$A:$G,7,FALSE)))</f>
        <v>30</v>
      </c>
      <c r="G7450" s="15"/>
      <c r="H7450" s="15">
        <f t="shared" si="255"/>
        <v>30</v>
      </c>
      <c r="I7450" s="198">
        <f t="shared" si="256"/>
        <v>6</v>
      </c>
    </row>
    <row r="7451" spans="1:9" x14ac:dyDescent="0.3">
      <c r="A7451" s="10">
        <v>43637</v>
      </c>
      <c r="B7451" s="11" t="s">
        <v>225</v>
      </c>
      <c r="C7451" s="11" t="s">
        <v>719</v>
      </c>
      <c r="D7451" s="11" t="s">
        <v>662</v>
      </c>
      <c r="E7451" s="11">
        <v>6746411</v>
      </c>
      <c r="F7451" s="15">
        <f>IF(ISBLANK($D7451),"",IF(ISBLANK($E7451),VLOOKUP($D7451,$J:$K,2,FALSE),VLOOKUP($E7451,'Daycare Packages'!$A:$G,7,FALSE)))</f>
        <v>25</v>
      </c>
      <c r="G7451" s="15"/>
      <c r="H7451" s="15">
        <f t="shared" si="255"/>
        <v>25</v>
      </c>
      <c r="I7451" s="198">
        <f t="shared" si="256"/>
        <v>6</v>
      </c>
    </row>
    <row r="7452" spans="1:9" x14ac:dyDescent="0.3">
      <c r="A7452" s="10">
        <v>43637</v>
      </c>
      <c r="B7452" s="11" t="s">
        <v>183</v>
      </c>
      <c r="C7452" s="11" t="s">
        <v>520</v>
      </c>
      <c r="D7452" s="11" t="s">
        <v>659</v>
      </c>
      <c r="F7452" s="15">
        <f>IF(ISBLANK($D7452),"",IF(ISBLANK($E7452),VLOOKUP($D7452,$J:$K,2,FALSE),VLOOKUP($E7452,'Daycare Packages'!$A:$G,7,FALSE)))</f>
        <v>20</v>
      </c>
      <c r="G7452" s="15"/>
      <c r="H7452" s="15">
        <f t="shared" si="255"/>
        <v>20</v>
      </c>
      <c r="I7452" s="198">
        <f t="shared" si="256"/>
        <v>6</v>
      </c>
    </row>
    <row r="7453" spans="1:9" x14ac:dyDescent="0.3">
      <c r="A7453" s="10">
        <v>43637</v>
      </c>
      <c r="B7453" s="11" t="s">
        <v>365</v>
      </c>
      <c r="C7453" s="11" t="s">
        <v>1713</v>
      </c>
      <c r="D7453" s="11" t="s">
        <v>662</v>
      </c>
      <c r="F7453" s="15">
        <f>IF(ISBLANK($D7453),"",IF(ISBLANK($E7453),VLOOKUP($D7453,$J:$K,2,FALSE),VLOOKUP($E7453,'Daycare Packages'!$A:$G,7,FALSE)))</f>
        <v>30</v>
      </c>
      <c r="G7453" s="15"/>
      <c r="H7453" s="15">
        <f t="shared" si="255"/>
        <v>30</v>
      </c>
      <c r="I7453" s="198">
        <f t="shared" si="256"/>
        <v>6</v>
      </c>
    </row>
    <row r="7454" spans="1:9" x14ac:dyDescent="0.3">
      <c r="A7454" s="10">
        <v>43637</v>
      </c>
      <c r="B7454" s="11" t="s">
        <v>1298</v>
      </c>
      <c r="C7454" s="11" t="s">
        <v>764</v>
      </c>
      <c r="D7454" s="11" t="s">
        <v>662</v>
      </c>
      <c r="F7454" s="15">
        <f>IF(ISBLANK($D7454),"",IF(ISBLANK($E7454),VLOOKUP($D7454,$J:$K,2,FALSE),VLOOKUP($E7454,'Daycare Packages'!$A:$G,7,FALSE)))</f>
        <v>30</v>
      </c>
      <c r="G7454" s="15"/>
      <c r="H7454" s="15">
        <f t="shared" si="255"/>
        <v>30</v>
      </c>
      <c r="I7454" s="198">
        <f t="shared" si="256"/>
        <v>6</v>
      </c>
    </row>
    <row r="7455" spans="1:9" x14ac:dyDescent="0.3">
      <c r="A7455" s="10">
        <v>43637</v>
      </c>
      <c r="B7455" s="11" t="s">
        <v>663</v>
      </c>
      <c r="C7455" s="11" t="s">
        <v>665</v>
      </c>
      <c r="D7455" s="11" t="s">
        <v>662</v>
      </c>
      <c r="F7455" s="15">
        <f>IF(ISBLANK($D7455),"",IF(ISBLANK($E7455),VLOOKUP($D7455,$J:$K,2,FALSE),VLOOKUP($E7455,'Daycare Packages'!$A:$G,7,FALSE)))</f>
        <v>30</v>
      </c>
      <c r="G7455" s="15"/>
      <c r="H7455" s="15">
        <f t="shared" si="255"/>
        <v>30</v>
      </c>
      <c r="I7455" s="198">
        <f t="shared" si="256"/>
        <v>6</v>
      </c>
    </row>
    <row r="7456" spans="1:9" x14ac:dyDescent="0.3">
      <c r="A7456" s="55">
        <v>43637</v>
      </c>
      <c r="B7456" s="56" t="s">
        <v>663</v>
      </c>
      <c r="C7456" s="56" t="s">
        <v>664</v>
      </c>
      <c r="D7456" s="56" t="s">
        <v>662</v>
      </c>
      <c r="E7456" s="56"/>
      <c r="F7456" s="59">
        <f>IF(ISBLANK($D7456),"",IF(ISBLANK($E7456),VLOOKUP($D7456,$J:$K,2,FALSE),VLOOKUP($E7456,'Daycare Packages'!$A:$G,7,FALSE)))</f>
        <v>30</v>
      </c>
      <c r="G7456" s="59"/>
      <c r="H7456" s="59">
        <f t="shared" si="255"/>
        <v>30</v>
      </c>
      <c r="I7456" s="198">
        <f t="shared" si="256"/>
        <v>6</v>
      </c>
    </row>
    <row r="7457" spans="1:9" x14ac:dyDescent="0.3">
      <c r="A7457" s="10">
        <v>43638</v>
      </c>
      <c r="B7457" s="11" t="s">
        <v>873</v>
      </c>
      <c r="C7457" s="11" t="s">
        <v>493</v>
      </c>
      <c r="D7457" s="11" t="s">
        <v>662</v>
      </c>
      <c r="F7457" s="15">
        <f>IF(ISBLANK($D7457),"",IF(ISBLANK($E7457),VLOOKUP($D7457,$J:$K,2,FALSE),VLOOKUP($E7457,'Daycare Packages'!$A:$G,7,FALSE)))</f>
        <v>30</v>
      </c>
      <c r="G7457" s="15"/>
      <c r="H7457" s="15">
        <f t="shared" si="255"/>
        <v>30</v>
      </c>
      <c r="I7457" s="198">
        <f t="shared" si="256"/>
        <v>6</v>
      </c>
    </row>
    <row r="7458" spans="1:9" x14ac:dyDescent="0.3">
      <c r="A7458" s="10">
        <v>43638</v>
      </c>
      <c r="B7458" s="11" t="s">
        <v>185</v>
      </c>
      <c r="C7458" s="11" t="s">
        <v>670</v>
      </c>
      <c r="D7458" s="11" t="s">
        <v>662</v>
      </c>
      <c r="E7458" s="11">
        <v>6780814</v>
      </c>
      <c r="F7458" s="15">
        <f>IF(ISBLANK($D7458),"",IF(ISBLANK($E7458),VLOOKUP($D7458,$J:$K,2,FALSE),VLOOKUP($E7458,'Daycare Packages'!$A:$G,7,FALSE)))</f>
        <v>27</v>
      </c>
      <c r="G7458" s="15"/>
      <c r="H7458" s="15">
        <f t="shared" si="255"/>
        <v>27</v>
      </c>
      <c r="I7458" s="198">
        <f t="shared" si="256"/>
        <v>6</v>
      </c>
    </row>
    <row r="7459" spans="1:9" x14ac:dyDescent="0.3">
      <c r="A7459" s="10">
        <v>43638</v>
      </c>
      <c r="B7459" s="11" t="s">
        <v>117</v>
      </c>
      <c r="C7459" s="11" t="s">
        <v>1069</v>
      </c>
      <c r="D7459" s="11" t="s">
        <v>662</v>
      </c>
      <c r="E7459" s="11">
        <v>6601983</v>
      </c>
      <c r="F7459" s="15">
        <f>IF(ISBLANK($D7459),"",IF(ISBLANK($E7459),VLOOKUP($D7459,$J:$K,2,FALSE),VLOOKUP($E7459,'Daycare Packages'!$A:$G,7,FALSE)))</f>
        <v>24</v>
      </c>
      <c r="G7459" s="15"/>
      <c r="H7459" s="15">
        <f t="shared" si="255"/>
        <v>24</v>
      </c>
      <c r="I7459" s="198">
        <f t="shared" si="256"/>
        <v>6</v>
      </c>
    </row>
    <row r="7460" spans="1:9" x14ac:dyDescent="0.3">
      <c r="A7460" s="10">
        <v>43638</v>
      </c>
      <c r="B7460" s="11" t="s">
        <v>942</v>
      </c>
      <c r="C7460" s="11" t="s">
        <v>943</v>
      </c>
      <c r="D7460" s="11" t="s">
        <v>662</v>
      </c>
      <c r="E7460" s="11">
        <v>6882694</v>
      </c>
      <c r="F7460" s="15">
        <f>IF(ISBLANK($D7460),"",IF(ISBLANK($E7460),VLOOKUP($D7460,$J:$K,2,FALSE),VLOOKUP($E7460,'Daycare Packages'!$A:$G,7,FALSE)))</f>
        <v>27</v>
      </c>
      <c r="G7460" s="15"/>
      <c r="H7460" s="15">
        <f t="shared" si="255"/>
        <v>27</v>
      </c>
      <c r="I7460" s="198">
        <f t="shared" si="256"/>
        <v>6</v>
      </c>
    </row>
    <row r="7461" spans="1:9" x14ac:dyDescent="0.3">
      <c r="A7461" s="10">
        <v>43638</v>
      </c>
      <c r="B7461" s="11" t="s">
        <v>1887</v>
      </c>
      <c r="C7461" s="11" t="s">
        <v>507</v>
      </c>
      <c r="D7461" s="11" t="s">
        <v>662</v>
      </c>
      <c r="F7461" s="15">
        <f>IF(ISBLANK($D7461),"",IF(ISBLANK($E7461),VLOOKUP($D7461,$J:$K,2,FALSE),VLOOKUP($E7461,'Daycare Packages'!$A:$G,7,FALSE)))</f>
        <v>30</v>
      </c>
      <c r="G7461" s="15"/>
      <c r="H7461" s="15">
        <f t="shared" si="255"/>
        <v>30</v>
      </c>
      <c r="I7461" s="198">
        <f t="shared" si="256"/>
        <v>6</v>
      </c>
    </row>
    <row r="7462" spans="1:9" x14ac:dyDescent="0.3">
      <c r="A7462" s="10">
        <v>43638</v>
      </c>
      <c r="B7462" s="11" t="s">
        <v>1710</v>
      </c>
      <c r="C7462" s="11" t="s">
        <v>665</v>
      </c>
      <c r="D7462" s="11" t="s">
        <v>662</v>
      </c>
      <c r="F7462" s="15">
        <f>IF(ISBLANK($D7462),"",IF(ISBLANK($E7462),VLOOKUP($D7462,$J:$K,2,FALSE),VLOOKUP($E7462,'Daycare Packages'!$A:$G,7,FALSE)))</f>
        <v>30</v>
      </c>
      <c r="G7462" s="15"/>
      <c r="H7462" s="15">
        <f t="shared" si="255"/>
        <v>30</v>
      </c>
      <c r="I7462" s="198">
        <f t="shared" si="256"/>
        <v>6</v>
      </c>
    </row>
    <row r="7463" spans="1:9" x14ac:dyDescent="0.3">
      <c r="A7463" s="10">
        <v>43638</v>
      </c>
      <c r="B7463" s="11" t="s">
        <v>1710</v>
      </c>
      <c r="C7463" s="11" t="s">
        <v>1711</v>
      </c>
      <c r="D7463" s="11" t="s">
        <v>662</v>
      </c>
      <c r="F7463" s="15">
        <f>IF(ISBLANK($D7463),"",IF(ISBLANK($E7463),VLOOKUP($D7463,$J:$K,2,FALSE),VLOOKUP($E7463,'Daycare Packages'!$A:$G,7,FALSE)))</f>
        <v>30</v>
      </c>
      <c r="G7463" s="15"/>
      <c r="H7463" s="15">
        <f t="shared" si="255"/>
        <v>30</v>
      </c>
      <c r="I7463" s="198">
        <f t="shared" si="256"/>
        <v>6</v>
      </c>
    </row>
    <row r="7464" spans="1:9" x14ac:dyDescent="0.3">
      <c r="A7464" s="10">
        <v>43638</v>
      </c>
      <c r="B7464" s="11" t="s">
        <v>1661</v>
      </c>
      <c r="C7464" s="11" t="s">
        <v>1673</v>
      </c>
      <c r="D7464" s="11" t="s">
        <v>662</v>
      </c>
      <c r="E7464" s="11">
        <v>6887774</v>
      </c>
      <c r="F7464" s="15">
        <f>IF(ISBLANK($D7464),"",IF(ISBLANK($E7464),VLOOKUP($D7464,$J:$K,2,FALSE),VLOOKUP($E7464,'Daycare Packages'!$A:$G,7,FALSE)))</f>
        <v>25</v>
      </c>
      <c r="G7464" s="15"/>
      <c r="H7464" s="15">
        <f t="shared" si="255"/>
        <v>25</v>
      </c>
      <c r="I7464" s="198">
        <f t="shared" si="256"/>
        <v>6</v>
      </c>
    </row>
    <row r="7465" spans="1:9" x14ac:dyDescent="0.3">
      <c r="A7465" s="10">
        <v>43638</v>
      </c>
      <c r="B7465" s="11" t="s">
        <v>174</v>
      </c>
      <c r="C7465" s="11" t="s">
        <v>432</v>
      </c>
      <c r="D7465" s="11" t="s">
        <v>662</v>
      </c>
      <c r="F7465" s="15">
        <f>IF(ISBLANK($D7465),"",IF(ISBLANK($E7465),VLOOKUP($D7465,$J:$K,2,FALSE),VLOOKUP($E7465,'Daycare Packages'!$A:$G,7,FALSE)))</f>
        <v>30</v>
      </c>
      <c r="G7465" s="15"/>
      <c r="H7465" s="15">
        <f t="shared" si="255"/>
        <v>30</v>
      </c>
      <c r="I7465" s="198">
        <f t="shared" si="256"/>
        <v>6</v>
      </c>
    </row>
    <row r="7466" spans="1:9" x14ac:dyDescent="0.3">
      <c r="A7466" s="10">
        <v>43638</v>
      </c>
      <c r="B7466" s="11" t="s">
        <v>1521</v>
      </c>
      <c r="C7466" s="11" t="s">
        <v>1522</v>
      </c>
      <c r="D7466" s="11" t="s">
        <v>662</v>
      </c>
      <c r="F7466" s="15">
        <f>IF(ISBLANK($D7466),"",IF(ISBLANK($E7466),VLOOKUP($D7466,$J:$K,2,FALSE),VLOOKUP($E7466,'Daycare Packages'!$A:$G,7,FALSE)))</f>
        <v>30</v>
      </c>
      <c r="G7466" s="15"/>
      <c r="H7466" s="15">
        <f t="shared" si="255"/>
        <v>30</v>
      </c>
      <c r="I7466" s="198">
        <f t="shared" si="256"/>
        <v>6</v>
      </c>
    </row>
    <row r="7467" spans="1:9" x14ac:dyDescent="0.3">
      <c r="A7467" s="10">
        <v>43638</v>
      </c>
      <c r="B7467" s="11" t="s">
        <v>1282</v>
      </c>
      <c r="C7467" s="11" t="s">
        <v>689</v>
      </c>
      <c r="D7467" s="11" t="s">
        <v>662</v>
      </c>
      <c r="E7467" s="11">
        <v>6822679</v>
      </c>
      <c r="F7467" s="15">
        <f>IF(ISBLANK($D7467),"",IF(ISBLANK($E7467),VLOOKUP($D7467,$J:$K,2,FALSE),VLOOKUP($E7467,'Daycare Packages'!$A:$G,7,FALSE)))</f>
        <v>27</v>
      </c>
      <c r="G7467" s="15"/>
      <c r="H7467" s="15">
        <f t="shared" si="255"/>
        <v>27</v>
      </c>
      <c r="I7467" s="198">
        <f t="shared" si="256"/>
        <v>6</v>
      </c>
    </row>
    <row r="7468" spans="1:9" x14ac:dyDescent="0.3">
      <c r="A7468" s="10">
        <v>43638</v>
      </c>
      <c r="B7468" s="11" t="s">
        <v>663</v>
      </c>
      <c r="C7468" s="11" t="s">
        <v>665</v>
      </c>
      <c r="D7468" s="11" t="s">
        <v>662</v>
      </c>
      <c r="F7468" s="15">
        <f>IF(ISBLANK($D7468),"",IF(ISBLANK($E7468),VLOOKUP($D7468,$J:$K,2,FALSE),VLOOKUP($E7468,'Daycare Packages'!$A:$G,7,FALSE)))</f>
        <v>30</v>
      </c>
      <c r="G7468" s="15"/>
      <c r="H7468" s="15">
        <f t="shared" si="255"/>
        <v>30</v>
      </c>
      <c r="I7468" s="198">
        <f t="shared" si="256"/>
        <v>6</v>
      </c>
    </row>
    <row r="7469" spans="1:9" x14ac:dyDescent="0.3">
      <c r="A7469" s="10">
        <v>43638</v>
      </c>
      <c r="B7469" s="11" t="s">
        <v>663</v>
      </c>
      <c r="C7469" s="11" t="s">
        <v>664</v>
      </c>
      <c r="D7469" s="11" t="s">
        <v>662</v>
      </c>
      <c r="F7469" s="15">
        <f>IF(ISBLANK($D7469),"",IF(ISBLANK($E7469),VLOOKUP($D7469,$J:$K,2,FALSE),VLOOKUP($E7469,'Daycare Packages'!$A:$G,7,FALSE)))</f>
        <v>30</v>
      </c>
      <c r="G7469" s="15"/>
      <c r="H7469" s="15">
        <f t="shared" si="255"/>
        <v>30</v>
      </c>
      <c r="I7469" s="198">
        <f t="shared" si="256"/>
        <v>6</v>
      </c>
    </row>
    <row r="7470" spans="1:9" x14ac:dyDescent="0.3">
      <c r="A7470" s="10">
        <v>43638</v>
      </c>
      <c r="B7470" s="11" t="s">
        <v>153</v>
      </c>
      <c r="C7470" s="11" t="s">
        <v>1315</v>
      </c>
      <c r="D7470" s="11" t="s">
        <v>662</v>
      </c>
      <c r="E7470" s="11">
        <v>6733584</v>
      </c>
      <c r="F7470" s="15">
        <f>IF(ISBLANK($D7470),"",IF(ISBLANK($E7470),VLOOKUP($D7470,$J:$K,2,FALSE),VLOOKUP($E7470,'Daycare Packages'!$A:$G,7,FALSE)))</f>
        <v>26</v>
      </c>
      <c r="G7470" s="15"/>
      <c r="H7470" s="15">
        <f t="shared" si="255"/>
        <v>26</v>
      </c>
      <c r="I7470" s="198">
        <f t="shared" si="256"/>
        <v>6</v>
      </c>
    </row>
    <row r="7471" spans="1:9" x14ac:dyDescent="0.3">
      <c r="A7471" s="10">
        <v>43638</v>
      </c>
      <c r="B7471" s="11" t="s">
        <v>163</v>
      </c>
      <c r="C7471" s="11" t="s">
        <v>805</v>
      </c>
      <c r="D7471" s="11" t="s">
        <v>662</v>
      </c>
      <c r="E7471" s="11">
        <v>6859563</v>
      </c>
      <c r="F7471" s="15">
        <f>IF(ISBLANK($D7471),"",IF(ISBLANK($E7471),VLOOKUP($D7471,$J:$K,2,FALSE),VLOOKUP($E7471,'Daycare Packages'!$A:$G,7,FALSE)))</f>
        <v>27</v>
      </c>
      <c r="G7471" s="15"/>
      <c r="H7471" s="15">
        <f t="shared" si="255"/>
        <v>27</v>
      </c>
      <c r="I7471" s="198">
        <f t="shared" si="256"/>
        <v>6</v>
      </c>
    </row>
    <row r="7472" spans="1:9" x14ac:dyDescent="0.3">
      <c r="A7472" s="10">
        <v>43638</v>
      </c>
      <c r="B7472" s="11" t="s">
        <v>1535</v>
      </c>
      <c r="C7472" s="11" t="s">
        <v>846</v>
      </c>
      <c r="D7472" s="11" t="s">
        <v>662</v>
      </c>
      <c r="F7472" s="15">
        <f>IF(ISBLANK($D7472),"",IF(ISBLANK($E7472),VLOOKUP($D7472,$J:$K,2,FALSE),VLOOKUP($E7472,'Daycare Packages'!$A:$G,7,FALSE)))</f>
        <v>30</v>
      </c>
      <c r="G7472" s="15"/>
      <c r="H7472" s="15">
        <f t="shared" si="255"/>
        <v>30</v>
      </c>
      <c r="I7472" s="198">
        <f t="shared" si="256"/>
        <v>6</v>
      </c>
    </row>
    <row r="7473" spans="1:9" x14ac:dyDescent="0.3">
      <c r="A7473" s="10">
        <v>43638</v>
      </c>
      <c r="B7473" s="11" t="s">
        <v>768</v>
      </c>
      <c r="C7473" s="11" t="s">
        <v>548</v>
      </c>
      <c r="D7473" s="11" t="s">
        <v>662</v>
      </c>
      <c r="F7473" s="15">
        <f>IF(ISBLANK($D7473),"",IF(ISBLANK($E7473),VLOOKUP($D7473,$J:$K,2,FALSE),VLOOKUP($E7473,'Daycare Packages'!$A:$G,7,FALSE)))</f>
        <v>30</v>
      </c>
      <c r="G7473" s="15"/>
      <c r="H7473" s="15">
        <f t="shared" si="255"/>
        <v>30</v>
      </c>
      <c r="I7473" s="198">
        <f t="shared" si="256"/>
        <v>6</v>
      </c>
    </row>
    <row r="7474" spans="1:9" x14ac:dyDescent="0.3">
      <c r="A7474" s="10">
        <v>43638</v>
      </c>
      <c r="B7474" s="11" t="s">
        <v>783</v>
      </c>
      <c r="C7474" s="11" t="s">
        <v>514</v>
      </c>
      <c r="D7474" s="11" t="s">
        <v>662</v>
      </c>
      <c r="F7474" s="15">
        <f>IF(ISBLANK($D7474),"",IF(ISBLANK($E7474),VLOOKUP($D7474,$J:$K,2,FALSE),VLOOKUP($E7474,'Daycare Packages'!$A:$G,7,FALSE)))</f>
        <v>30</v>
      </c>
      <c r="G7474" s="15"/>
      <c r="H7474" s="15">
        <f t="shared" si="255"/>
        <v>30</v>
      </c>
      <c r="I7474" s="198">
        <f t="shared" si="256"/>
        <v>6</v>
      </c>
    </row>
    <row r="7475" spans="1:9" x14ac:dyDescent="0.3">
      <c r="A7475" s="10">
        <v>43638</v>
      </c>
      <c r="B7475" s="11" t="s">
        <v>119</v>
      </c>
      <c r="C7475" s="11" t="s">
        <v>692</v>
      </c>
      <c r="D7475" s="11" t="s">
        <v>662</v>
      </c>
      <c r="E7475" s="11">
        <v>6734596</v>
      </c>
      <c r="F7475" s="15">
        <f>IF(ISBLANK($D7475),"",IF(ISBLANK($E7475),VLOOKUP($D7475,$J:$K,2,FALSE),VLOOKUP($E7475,'Daycare Packages'!$A:$G,7,FALSE)))</f>
        <v>25</v>
      </c>
      <c r="G7475" s="15"/>
      <c r="H7475" s="15">
        <f t="shared" ref="H7475:H7538" si="257">IF(ISBLANK(D7475),"",SUM(F7475:G7475))</f>
        <v>25</v>
      </c>
      <c r="I7475" s="198">
        <f t="shared" si="256"/>
        <v>6</v>
      </c>
    </row>
    <row r="7476" spans="1:9" x14ac:dyDescent="0.3">
      <c r="A7476" s="10">
        <v>43638</v>
      </c>
      <c r="B7476" s="11" t="s">
        <v>194</v>
      </c>
      <c r="C7476" s="11" t="s">
        <v>792</v>
      </c>
      <c r="D7476" s="11" t="s">
        <v>662</v>
      </c>
      <c r="E7476" s="11">
        <v>6727744</v>
      </c>
      <c r="F7476" s="15">
        <f>IF(ISBLANK($D7476),"",IF(ISBLANK($E7476),VLOOKUP($D7476,$J:$K,2,FALSE),VLOOKUP($E7476,'Daycare Packages'!$A:$G,7,FALSE)))</f>
        <v>24</v>
      </c>
      <c r="G7476" s="15"/>
      <c r="H7476" s="15">
        <f t="shared" si="257"/>
        <v>24</v>
      </c>
      <c r="I7476" s="198">
        <f t="shared" si="256"/>
        <v>6</v>
      </c>
    </row>
    <row r="7477" spans="1:9" x14ac:dyDescent="0.3">
      <c r="A7477" s="10">
        <v>43638</v>
      </c>
      <c r="B7477" s="11" t="s">
        <v>182</v>
      </c>
      <c r="C7477" s="11" t="s">
        <v>685</v>
      </c>
      <c r="D7477" s="11" t="s">
        <v>662</v>
      </c>
      <c r="E7477" s="11">
        <v>6871713</v>
      </c>
      <c r="F7477" s="15">
        <f>IF(ISBLANK($D7477),"",IF(ISBLANK($E7477),VLOOKUP($D7477,$J:$K,2,FALSE),VLOOKUP($E7477,'Daycare Packages'!$A:$G,7,FALSE)))</f>
        <v>20.7</v>
      </c>
      <c r="G7477" s="15"/>
      <c r="H7477" s="15">
        <f t="shared" si="257"/>
        <v>20.7</v>
      </c>
      <c r="I7477" s="198">
        <f t="shared" si="256"/>
        <v>6</v>
      </c>
    </row>
    <row r="7478" spans="1:9" x14ac:dyDescent="0.3">
      <c r="A7478" s="10">
        <v>43638</v>
      </c>
      <c r="B7478" s="11" t="s">
        <v>751</v>
      </c>
      <c r="C7478" s="11" t="s">
        <v>752</v>
      </c>
      <c r="D7478" s="11" t="s">
        <v>662</v>
      </c>
      <c r="F7478" s="15">
        <f>IF(ISBLANK($D7478),"",IF(ISBLANK($E7478),VLOOKUP($D7478,$J:$K,2,FALSE),VLOOKUP($E7478,'Daycare Packages'!$A:$G,7,FALSE)))</f>
        <v>30</v>
      </c>
      <c r="G7478" s="15"/>
      <c r="H7478" s="15">
        <f t="shared" si="257"/>
        <v>30</v>
      </c>
      <c r="I7478" s="198">
        <f t="shared" si="256"/>
        <v>6</v>
      </c>
    </row>
    <row r="7479" spans="1:9" x14ac:dyDescent="0.3">
      <c r="A7479" s="10">
        <v>43638</v>
      </c>
      <c r="B7479" s="11" t="s">
        <v>1716</v>
      </c>
      <c r="C7479" s="11" t="s">
        <v>1717</v>
      </c>
      <c r="D7479" s="11" t="s">
        <v>662</v>
      </c>
      <c r="F7479" s="15">
        <f>IF(ISBLANK($D7479),"",IF(ISBLANK($E7479),VLOOKUP($D7479,$J:$K,2,FALSE),VLOOKUP($E7479,'Daycare Packages'!$A:$G,7,FALSE)))</f>
        <v>30</v>
      </c>
      <c r="G7479" s="15"/>
      <c r="H7479" s="15">
        <f t="shared" si="257"/>
        <v>30</v>
      </c>
      <c r="I7479" s="198">
        <f t="shared" si="256"/>
        <v>6</v>
      </c>
    </row>
    <row r="7480" spans="1:9" x14ac:dyDescent="0.3">
      <c r="A7480" s="10">
        <v>43638</v>
      </c>
      <c r="B7480" s="11" t="s">
        <v>989</v>
      </c>
      <c r="C7480" s="11" t="s">
        <v>765</v>
      </c>
      <c r="D7480" s="11" t="s">
        <v>662</v>
      </c>
      <c r="F7480" s="15">
        <f>IF(ISBLANK($D7480),"",IF(ISBLANK($E7480),VLOOKUP($D7480,$J:$K,2,FALSE),VLOOKUP($E7480,'Daycare Packages'!$A:$G,7,FALSE)))</f>
        <v>30</v>
      </c>
      <c r="G7480" s="15"/>
      <c r="H7480" s="15">
        <f t="shared" si="257"/>
        <v>30</v>
      </c>
      <c r="I7480" s="198">
        <f t="shared" si="256"/>
        <v>6</v>
      </c>
    </row>
    <row r="7481" spans="1:9" x14ac:dyDescent="0.3">
      <c r="A7481" s="10">
        <v>43638</v>
      </c>
      <c r="B7481" s="11" t="s">
        <v>194</v>
      </c>
      <c r="C7481" s="11" t="s">
        <v>792</v>
      </c>
      <c r="D7481" s="11" t="s">
        <v>662</v>
      </c>
      <c r="E7481" s="11">
        <v>6894552</v>
      </c>
      <c r="F7481" s="15">
        <f>IF(ISBLANK($D7481),"",IF(ISBLANK($E7481),VLOOKUP($D7481,$J:$K,2,FALSE),VLOOKUP($E7481,'Daycare Packages'!$A:$G,7,FALSE)))</f>
        <v>27</v>
      </c>
      <c r="G7481" s="15"/>
      <c r="H7481" s="15">
        <f t="shared" si="257"/>
        <v>27</v>
      </c>
      <c r="I7481" s="198">
        <f t="shared" si="256"/>
        <v>6</v>
      </c>
    </row>
    <row r="7482" spans="1:9" x14ac:dyDescent="0.3">
      <c r="A7482" s="10">
        <v>43638</v>
      </c>
      <c r="B7482" s="11" t="s">
        <v>677</v>
      </c>
      <c r="C7482" s="11" t="s">
        <v>678</v>
      </c>
      <c r="D7482" s="11" t="s">
        <v>662</v>
      </c>
      <c r="F7482" s="15">
        <f>IF(ISBLANK($D7482),"",IF(ISBLANK($E7482),VLOOKUP($D7482,$J:$K,2,FALSE),VLOOKUP($E7482,'Daycare Packages'!$A:$G,7,FALSE)))</f>
        <v>30</v>
      </c>
      <c r="G7482" s="15"/>
      <c r="H7482" s="15">
        <f t="shared" si="257"/>
        <v>30</v>
      </c>
      <c r="I7482" s="198">
        <f t="shared" si="256"/>
        <v>6</v>
      </c>
    </row>
    <row r="7483" spans="1:9" x14ac:dyDescent="0.3">
      <c r="A7483" s="10">
        <v>43638</v>
      </c>
      <c r="B7483" s="11" t="s">
        <v>1718</v>
      </c>
      <c r="C7483" s="11" t="s">
        <v>1719</v>
      </c>
      <c r="D7483" s="11" t="s">
        <v>662</v>
      </c>
      <c r="F7483" s="15">
        <f>IF(ISBLANK($D7483),"",IF(ISBLANK($E7483),VLOOKUP($D7483,$J:$K,2,FALSE),VLOOKUP($E7483,'Daycare Packages'!$A:$G,7,FALSE)))</f>
        <v>30</v>
      </c>
      <c r="G7483" s="15"/>
      <c r="H7483" s="15">
        <f t="shared" si="257"/>
        <v>30</v>
      </c>
      <c r="I7483" s="198">
        <f t="shared" si="256"/>
        <v>6</v>
      </c>
    </row>
    <row r="7484" spans="1:9" x14ac:dyDescent="0.3">
      <c r="A7484" s="10">
        <v>43638</v>
      </c>
      <c r="B7484" s="11" t="s">
        <v>300</v>
      </c>
      <c r="C7484" s="11" t="s">
        <v>1455</v>
      </c>
      <c r="D7484" s="11" t="s">
        <v>662</v>
      </c>
      <c r="F7484" s="15">
        <f>IF(ISBLANK($D7484),"",IF(ISBLANK($E7484),VLOOKUP($D7484,$J:$K,2,FALSE),VLOOKUP($E7484,'Daycare Packages'!$A:$G,7,FALSE)))</f>
        <v>30</v>
      </c>
      <c r="G7484" s="15"/>
      <c r="H7484" s="15">
        <f t="shared" si="257"/>
        <v>30</v>
      </c>
      <c r="I7484" s="198">
        <f t="shared" si="256"/>
        <v>6</v>
      </c>
    </row>
    <row r="7485" spans="1:9" x14ac:dyDescent="0.3">
      <c r="A7485" s="10">
        <v>43638</v>
      </c>
      <c r="B7485" s="11" t="s">
        <v>300</v>
      </c>
      <c r="C7485" s="11" t="s">
        <v>507</v>
      </c>
      <c r="D7485" s="11" t="s">
        <v>662</v>
      </c>
      <c r="F7485" s="15">
        <f>IF(ISBLANK($D7485),"",IF(ISBLANK($E7485),VLOOKUP($D7485,$J:$K,2,FALSE),VLOOKUP($E7485,'Daycare Packages'!$A:$G,7,FALSE)))</f>
        <v>30</v>
      </c>
      <c r="G7485" s="15"/>
      <c r="H7485" s="15">
        <f t="shared" si="257"/>
        <v>30</v>
      </c>
      <c r="I7485" s="198">
        <f t="shared" si="256"/>
        <v>6</v>
      </c>
    </row>
    <row r="7486" spans="1:9" x14ac:dyDescent="0.3">
      <c r="A7486" s="55">
        <v>43638</v>
      </c>
      <c r="B7486" s="56" t="s">
        <v>300</v>
      </c>
      <c r="C7486" s="56" t="s">
        <v>759</v>
      </c>
      <c r="D7486" s="56" t="s">
        <v>662</v>
      </c>
      <c r="E7486" s="56"/>
      <c r="F7486" s="59">
        <f>IF(ISBLANK($D7486),"",IF(ISBLANK($E7486),VLOOKUP($D7486,$J:$K,2,FALSE),VLOOKUP($E7486,'Daycare Packages'!$A:$G,7,FALSE)))</f>
        <v>30</v>
      </c>
      <c r="G7486" s="59"/>
      <c r="H7486" s="59">
        <f t="shared" si="257"/>
        <v>30</v>
      </c>
      <c r="I7486" s="198">
        <f t="shared" si="256"/>
        <v>6</v>
      </c>
    </row>
    <row r="7487" spans="1:9" x14ac:dyDescent="0.3">
      <c r="A7487" s="10">
        <v>43639</v>
      </c>
      <c r="B7487" s="11" t="s">
        <v>751</v>
      </c>
      <c r="C7487" s="11" t="s">
        <v>752</v>
      </c>
      <c r="D7487" s="11" t="s">
        <v>659</v>
      </c>
      <c r="F7487" s="15">
        <f>IF(ISBLANK($D7487),"",IF(ISBLANK($E7487),VLOOKUP($D7487,$J:$K,2,FALSE),VLOOKUP($E7487,'Daycare Packages'!$A:$G,7,FALSE)))</f>
        <v>20</v>
      </c>
      <c r="G7487" s="15"/>
      <c r="H7487" s="15">
        <f t="shared" si="257"/>
        <v>20</v>
      </c>
      <c r="I7487" s="198">
        <f t="shared" si="256"/>
        <v>6</v>
      </c>
    </row>
    <row r="7488" spans="1:9" x14ac:dyDescent="0.3">
      <c r="A7488" s="10">
        <v>43639</v>
      </c>
      <c r="B7488" s="11" t="s">
        <v>117</v>
      </c>
      <c r="C7488" s="11" t="s">
        <v>1069</v>
      </c>
      <c r="D7488" s="11" t="s">
        <v>662</v>
      </c>
      <c r="E7488" s="11">
        <v>6875240</v>
      </c>
      <c r="F7488" s="15">
        <f>IF(ISBLANK($D7488),"",IF(ISBLANK($E7488),VLOOKUP($D7488,$J:$K,2,FALSE),VLOOKUP($E7488,'Daycare Packages'!$A:$G,7,FALSE)))</f>
        <v>25</v>
      </c>
      <c r="G7488" s="15"/>
      <c r="H7488" s="15">
        <f t="shared" si="257"/>
        <v>25</v>
      </c>
      <c r="I7488" s="198">
        <f t="shared" si="256"/>
        <v>6</v>
      </c>
    </row>
    <row r="7489" spans="1:9" x14ac:dyDescent="0.3">
      <c r="A7489" s="10">
        <v>43639</v>
      </c>
      <c r="B7489" s="11" t="s">
        <v>942</v>
      </c>
      <c r="C7489" s="11" t="s">
        <v>943</v>
      </c>
      <c r="D7489" s="11" t="s">
        <v>662</v>
      </c>
      <c r="E7489" s="11">
        <v>6882694</v>
      </c>
      <c r="F7489" s="15">
        <f>IF(ISBLANK($D7489),"",IF(ISBLANK($E7489),VLOOKUP($D7489,$J:$K,2,FALSE),VLOOKUP($E7489,'Daycare Packages'!$A:$G,7,FALSE)))</f>
        <v>27</v>
      </c>
      <c r="G7489" s="15"/>
      <c r="H7489" s="15">
        <f t="shared" si="257"/>
        <v>27</v>
      </c>
      <c r="I7489" s="198">
        <f t="shared" si="256"/>
        <v>6</v>
      </c>
    </row>
    <row r="7490" spans="1:9" x14ac:dyDescent="0.3">
      <c r="A7490" s="10">
        <v>43639</v>
      </c>
      <c r="B7490" s="11" t="s">
        <v>843</v>
      </c>
      <c r="C7490" s="11" t="s">
        <v>844</v>
      </c>
      <c r="D7490" s="11" t="s">
        <v>662</v>
      </c>
      <c r="E7490" s="11">
        <v>6846368</v>
      </c>
      <c r="F7490" s="15">
        <f>IF(ISBLANK($D7490),"",IF(ISBLANK($E7490),VLOOKUP($D7490,$J:$K,2,FALSE),VLOOKUP($E7490,'Daycare Packages'!$A:$G,7,FALSE)))</f>
        <v>23</v>
      </c>
      <c r="G7490" s="15"/>
      <c r="H7490" s="15">
        <f t="shared" si="257"/>
        <v>23</v>
      </c>
      <c r="I7490" s="198">
        <f t="shared" si="256"/>
        <v>6</v>
      </c>
    </row>
    <row r="7491" spans="1:9" x14ac:dyDescent="0.3">
      <c r="A7491" s="10">
        <v>43639</v>
      </c>
      <c r="B7491" s="11" t="s">
        <v>147</v>
      </c>
      <c r="C7491" s="11" t="s">
        <v>796</v>
      </c>
      <c r="D7491" s="11" t="s">
        <v>662</v>
      </c>
      <c r="E7491" s="11">
        <v>6814069</v>
      </c>
      <c r="F7491" s="15">
        <f>IF(ISBLANK($D7491),"",IF(ISBLANK($E7491),VLOOKUP($D7491,$J:$K,2,FALSE),VLOOKUP($E7491,'Daycare Packages'!$A:$G,7,FALSE)))</f>
        <v>23</v>
      </c>
      <c r="G7491" s="15"/>
      <c r="H7491" s="15">
        <f t="shared" si="257"/>
        <v>23</v>
      </c>
      <c r="I7491" s="198">
        <f t="shared" ref="I7491:I7554" si="258">IF(A7491="",0,MONTH(A7491))</f>
        <v>6</v>
      </c>
    </row>
    <row r="7492" spans="1:9" x14ac:dyDescent="0.3">
      <c r="A7492" s="10">
        <v>43639</v>
      </c>
      <c r="B7492" s="11" t="s">
        <v>216</v>
      </c>
      <c r="C7492" s="11" t="s">
        <v>448</v>
      </c>
      <c r="D7492" s="11" t="s">
        <v>662</v>
      </c>
      <c r="E7492" s="11">
        <v>6874047</v>
      </c>
      <c r="F7492" s="15">
        <f>IF(ISBLANK($D7492),"",IF(ISBLANK($E7492),VLOOKUP($D7492,$J:$K,2,FALSE),VLOOKUP($E7492,'Daycare Packages'!$A:$G,7,FALSE)))</f>
        <v>27</v>
      </c>
      <c r="G7492" s="15"/>
      <c r="H7492" s="15">
        <f t="shared" si="257"/>
        <v>27</v>
      </c>
      <c r="I7492" s="198">
        <f t="shared" si="258"/>
        <v>6</v>
      </c>
    </row>
    <row r="7493" spans="1:9" x14ac:dyDescent="0.3">
      <c r="A7493" s="10">
        <v>43639</v>
      </c>
      <c r="B7493" s="11" t="s">
        <v>148</v>
      </c>
      <c r="C7493" s="11" t="s">
        <v>547</v>
      </c>
      <c r="D7493" s="11" t="s">
        <v>662</v>
      </c>
      <c r="E7493" s="11">
        <v>6762300</v>
      </c>
      <c r="F7493" s="15">
        <f>IF(ISBLANK($D7493),"",IF(ISBLANK($E7493),VLOOKUP($D7493,$J:$K,2,FALSE),VLOOKUP($E7493,'Daycare Packages'!$A:$G,7,FALSE)))</f>
        <v>23</v>
      </c>
      <c r="G7493" s="15"/>
      <c r="H7493" s="15">
        <f t="shared" si="257"/>
        <v>23</v>
      </c>
      <c r="I7493" s="198">
        <f t="shared" si="258"/>
        <v>6</v>
      </c>
    </row>
    <row r="7494" spans="1:9" x14ac:dyDescent="0.3">
      <c r="A7494" s="10">
        <v>43639</v>
      </c>
      <c r="B7494" s="11" t="s">
        <v>1144</v>
      </c>
      <c r="C7494" s="11" t="s">
        <v>520</v>
      </c>
      <c r="D7494" s="11" t="s">
        <v>662</v>
      </c>
      <c r="F7494" s="15">
        <f>IF(ISBLANK($D7494),"",IF(ISBLANK($E7494),VLOOKUP($D7494,$J:$K,2,FALSE),VLOOKUP($E7494,'Daycare Packages'!$A:$G,7,FALSE)))</f>
        <v>30</v>
      </c>
      <c r="G7494" s="15"/>
      <c r="H7494" s="15">
        <f t="shared" si="257"/>
        <v>30</v>
      </c>
      <c r="I7494" s="198">
        <f t="shared" si="258"/>
        <v>6</v>
      </c>
    </row>
    <row r="7495" spans="1:9" x14ac:dyDescent="0.3">
      <c r="A7495" s="55">
        <v>43639</v>
      </c>
      <c r="B7495" s="56" t="s">
        <v>182</v>
      </c>
      <c r="C7495" s="56" t="s">
        <v>685</v>
      </c>
      <c r="D7495" s="56" t="s">
        <v>662</v>
      </c>
      <c r="E7495" s="56">
        <v>6871713</v>
      </c>
      <c r="F7495" s="59">
        <f>IF(ISBLANK($D7495),"",IF(ISBLANK($E7495),VLOOKUP($D7495,$J:$K,2,FALSE),VLOOKUP($E7495,'Daycare Packages'!$A:$G,7,FALSE)))</f>
        <v>20.7</v>
      </c>
      <c r="G7495" s="59"/>
      <c r="H7495" s="59">
        <f t="shared" si="257"/>
        <v>20.7</v>
      </c>
      <c r="I7495" s="198">
        <f t="shared" si="258"/>
        <v>6</v>
      </c>
    </row>
    <row r="7496" spans="1:9" x14ac:dyDescent="0.3">
      <c r="A7496" s="10">
        <v>43640</v>
      </c>
      <c r="B7496" s="11" t="s">
        <v>1221</v>
      </c>
      <c r="C7496" s="11" t="s">
        <v>1726</v>
      </c>
      <c r="D7496" s="11" t="s">
        <v>659</v>
      </c>
      <c r="E7496" s="11">
        <v>6818139</v>
      </c>
      <c r="F7496" s="15">
        <f>IF(ISBLANK($D7496),"",IF(ISBLANK($E7496),VLOOKUP($D7496,$J:$K,2,FALSE),VLOOKUP($E7496,'Daycare Packages'!$A:$G,7,FALSE)))</f>
        <v>18</v>
      </c>
      <c r="G7496" s="15"/>
      <c r="H7496" s="15">
        <f t="shared" si="257"/>
        <v>18</v>
      </c>
      <c r="I7496" s="198">
        <f t="shared" si="258"/>
        <v>6</v>
      </c>
    </row>
    <row r="7497" spans="1:9" x14ac:dyDescent="0.3">
      <c r="A7497" s="10">
        <v>43640</v>
      </c>
      <c r="B7497" s="11" t="s">
        <v>1727</v>
      </c>
      <c r="C7497" s="11" t="s">
        <v>1728</v>
      </c>
      <c r="D7497" s="11" t="s">
        <v>671</v>
      </c>
      <c r="F7497" s="15">
        <f>IF(ISBLANK($D7497),"",IF(ISBLANK($E7497),VLOOKUP($D7497,$J:$K,2,FALSE),VLOOKUP($E7497,'Daycare Packages'!$A:$G,7,FALSE)))</f>
        <v>0</v>
      </c>
      <c r="G7497" s="15"/>
      <c r="H7497" s="15">
        <f t="shared" si="257"/>
        <v>0</v>
      </c>
      <c r="I7497" s="198">
        <f t="shared" si="258"/>
        <v>6</v>
      </c>
    </row>
    <row r="7498" spans="1:9" x14ac:dyDescent="0.3">
      <c r="A7498" s="10">
        <v>43640</v>
      </c>
      <c r="B7498" s="11" t="s">
        <v>749</v>
      </c>
      <c r="C7498" s="11" t="s">
        <v>750</v>
      </c>
      <c r="D7498" s="11" t="s">
        <v>659</v>
      </c>
      <c r="F7498" s="15">
        <f>IF(ISBLANK($D7498),"",IF(ISBLANK($E7498),VLOOKUP($D7498,$J:$K,2,FALSE),VLOOKUP($E7498,'Daycare Packages'!$A:$G,7,FALSE)))</f>
        <v>20</v>
      </c>
      <c r="G7498" s="15"/>
      <c r="H7498" s="15">
        <f t="shared" si="257"/>
        <v>20</v>
      </c>
      <c r="I7498" s="198">
        <f t="shared" si="258"/>
        <v>6</v>
      </c>
    </row>
    <row r="7499" spans="1:9" x14ac:dyDescent="0.3">
      <c r="A7499" s="10">
        <v>43640</v>
      </c>
      <c r="B7499" s="11" t="s">
        <v>201</v>
      </c>
      <c r="C7499" s="11" t="s">
        <v>672</v>
      </c>
      <c r="D7499" s="11" t="s">
        <v>659</v>
      </c>
      <c r="F7499" s="15">
        <f>IF(ISBLANK($D7499),"",IF(ISBLANK($E7499),VLOOKUP($D7499,$J:$K,2,FALSE),VLOOKUP($E7499,'Daycare Packages'!$A:$G,7,FALSE)))</f>
        <v>20</v>
      </c>
      <c r="G7499" s="15"/>
      <c r="H7499" s="15">
        <f t="shared" si="257"/>
        <v>20</v>
      </c>
      <c r="I7499" s="198">
        <f t="shared" si="258"/>
        <v>6</v>
      </c>
    </row>
    <row r="7500" spans="1:9" x14ac:dyDescent="0.3">
      <c r="A7500" s="10">
        <v>43640</v>
      </c>
      <c r="B7500" s="11" t="s">
        <v>152</v>
      </c>
      <c r="C7500" s="11" t="s">
        <v>679</v>
      </c>
      <c r="D7500" s="11" t="s">
        <v>662</v>
      </c>
      <c r="E7500" s="11">
        <v>6804823</v>
      </c>
      <c r="F7500" s="15">
        <f>IF(ISBLANK($D7500),"",IF(ISBLANK($E7500),VLOOKUP($D7500,$J:$K,2,FALSE),VLOOKUP($E7500,'Daycare Packages'!$A:$G,7,FALSE)))</f>
        <v>23</v>
      </c>
      <c r="G7500" s="15"/>
      <c r="H7500" s="15">
        <f t="shared" si="257"/>
        <v>23</v>
      </c>
      <c r="I7500" s="198">
        <f t="shared" si="258"/>
        <v>6</v>
      </c>
    </row>
    <row r="7501" spans="1:9" x14ac:dyDescent="0.3">
      <c r="A7501" s="10">
        <v>43640</v>
      </c>
      <c r="B7501" s="11" t="s">
        <v>185</v>
      </c>
      <c r="C7501" s="11" t="s">
        <v>670</v>
      </c>
      <c r="D7501" s="11" t="s">
        <v>659</v>
      </c>
      <c r="E7501" s="11">
        <v>6883259</v>
      </c>
      <c r="F7501" s="15">
        <f>IF(ISBLANK($D7501),"",IF(ISBLANK($E7501),VLOOKUP($D7501,$J:$K,2,FALSE),VLOOKUP($E7501,'Daycare Packages'!$A:$G,7,FALSE)))</f>
        <v>18</v>
      </c>
      <c r="G7501" s="15"/>
      <c r="H7501" s="15">
        <f t="shared" si="257"/>
        <v>18</v>
      </c>
      <c r="I7501" s="198">
        <f t="shared" si="258"/>
        <v>6</v>
      </c>
    </row>
    <row r="7502" spans="1:9" x14ac:dyDescent="0.3">
      <c r="A7502" s="10">
        <v>43640</v>
      </c>
      <c r="B7502" s="11" t="s">
        <v>190</v>
      </c>
      <c r="C7502" s="11" t="s">
        <v>718</v>
      </c>
      <c r="D7502" s="11" t="s">
        <v>659</v>
      </c>
      <c r="E7502" s="11">
        <v>6884206</v>
      </c>
      <c r="F7502" s="15">
        <f>IF(ISBLANK($D7502),"",IF(ISBLANK($E7502),VLOOKUP($D7502,$J:$K,2,FALSE),VLOOKUP($E7502,'Daycare Packages'!$A:$G,7,FALSE)))</f>
        <v>17</v>
      </c>
      <c r="G7502" s="15"/>
      <c r="H7502" s="15">
        <f t="shared" si="257"/>
        <v>17</v>
      </c>
      <c r="I7502" s="198">
        <f t="shared" si="258"/>
        <v>6</v>
      </c>
    </row>
    <row r="7503" spans="1:9" x14ac:dyDescent="0.3">
      <c r="A7503" s="10">
        <v>43640</v>
      </c>
      <c r="B7503" s="11" t="s">
        <v>680</v>
      </c>
      <c r="C7503" s="11" t="s">
        <v>592</v>
      </c>
      <c r="D7503" s="11" t="s">
        <v>662</v>
      </c>
      <c r="F7503" s="15">
        <f>IF(ISBLANK($D7503),"",IF(ISBLANK($E7503),VLOOKUP($D7503,$J:$K,2,FALSE),VLOOKUP($E7503,'Daycare Packages'!$A:$G,7,FALSE)))</f>
        <v>30</v>
      </c>
      <c r="G7503" s="15">
        <v>-4.5</v>
      </c>
      <c r="H7503" s="15">
        <f t="shared" si="257"/>
        <v>25.5</v>
      </c>
      <c r="I7503" s="198">
        <f t="shared" si="258"/>
        <v>6</v>
      </c>
    </row>
    <row r="7504" spans="1:9" x14ac:dyDescent="0.3">
      <c r="A7504" s="10">
        <v>43640</v>
      </c>
      <c r="B7504" s="11" t="s">
        <v>680</v>
      </c>
      <c r="C7504" s="11" t="s">
        <v>681</v>
      </c>
      <c r="D7504" s="11" t="s">
        <v>662</v>
      </c>
      <c r="F7504" s="15">
        <f>IF(ISBLANK($D7504),"",IF(ISBLANK($E7504),VLOOKUP($D7504,$J:$K,2,FALSE),VLOOKUP($E7504,'Daycare Packages'!$A:$G,7,FALSE)))</f>
        <v>30</v>
      </c>
      <c r="G7504" s="15">
        <v>-4.5</v>
      </c>
      <c r="H7504" s="15">
        <f t="shared" si="257"/>
        <v>25.5</v>
      </c>
      <c r="I7504" s="198">
        <f t="shared" si="258"/>
        <v>6</v>
      </c>
    </row>
    <row r="7505" spans="1:9" x14ac:dyDescent="0.3">
      <c r="A7505" s="10">
        <v>43640</v>
      </c>
      <c r="B7505" s="11" t="s">
        <v>1328</v>
      </c>
      <c r="C7505" s="11" t="s">
        <v>1329</v>
      </c>
      <c r="D7505" s="11" t="s">
        <v>662</v>
      </c>
      <c r="F7505" s="15">
        <f>IF(ISBLANK($D7505),"",IF(ISBLANK($E7505),VLOOKUP($D7505,$J:$K,2,FALSE),VLOOKUP($E7505,'Daycare Packages'!$A:$G,7,FALSE)))</f>
        <v>30</v>
      </c>
      <c r="G7505" s="15"/>
      <c r="H7505" s="15">
        <f t="shared" si="257"/>
        <v>30</v>
      </c>
      <c r="I7505" s="198">
        <f t="shared" si="258"/>
        <v>6</v>
      </c>
    </row>
    <row r="7506" spans="1:9" x14ac:dyDescent="0.3">
      <c r="A7506" s="10">
        <v>43640</v>
      </c>
      <c r="B7506" s="11" t="s">
        <v>203</v>
      </c>
      <c r="C7506" s="11" t="s">
        <v>840</v>
      </c>
      <c r="D7506" s="11" t="s">
        <v>662</v>
      </c>
      <c r="E7506" s="11">
        <v>6881664</v>
      </c>
      <c r="F7506" s="15">
        <f>IF(ISBLANK($D7506),"",IF(ISBLANK($E7506),VLOOKUP($D7506,$J:$K,2,FALSE),VLOOKUP($E7506,'Daycare Packages'!$A:$G,7,FALSE)))</f>
        <v>27</v>
      </c>
      <c r="G7506" s="15"/>
      <c r="H7506" s="15">
        <f t="shared" si="257"/>
        <v>27</v>
      </c>
      <c r="I7506" s="198">
        <f t="shared" si="258"/>
        <v>6</v>
      </c>
    </row>
    <row r="7507" spans="1:9" x14ac:dyDescent="0.3">
      <c r="A7507" s="10">
        <v>43640</v>
      </c>
      <c r="B7507" s="11" t="s">
        <v>1483</v>
      </c>
      <c r="C7507" s="11" t="s">
        <v>1484</v>
      </c>
      <c r="D7507" s="11" t="s">
        <v>662</v>
      </c>
      <c r="E7507" s="11">
        <v>6876268</v>
      </c>
      <c r="F7507" s="15">
        <f>IF(ISBLANK($D7507),"",IF(ISBLANK($E7507),VLOOKUP($D7507,$J:$K,2,FALSE),VLOOKUP($E7507,'Daycare Packages'!$A:$G,7,FALSE)))</f>
        <v>27</v>
      </c>
      <c r="G7507" s="15"/>
      <c r="H7507" s="15">
        <f t="shared" si="257"/>
        <v>27</v>
      </c>
      <c r="I7507" s="198">
        <f t="shared" si="258"/>
        <v>6</v>
      </c>
    </row>
    <row r="7508" spans="1:9" x14ac:dyDescent="0.3">
      <c r="A7508" s="10">
        <v>43640</v>
      </c>
      <c r="B7508" s="11" t="s">
        <v>1311</v>
      </c>
      <c r="C7508" s="11" t="s">
        <v>1312</v>
      </c>
      <c r="D7508" s="11" t="s">
        <v>662</v>
      </c>
      <c r="E7508" s="11">
        <v>6829230</v>
      </c>
      <c r="F7508" s="15">
        <f>IF(ISBLANK($D7508),"",IF(ISBLANK($E7508),VLOOKUP($D7508,$J:$K,2,FALSE),VLOOKUP($E7508,'Daycare Packages'!$A:$G,7,FALSE)))</f>
        <v>23</v>
      </c>
      <c r="G7508" s="15"/>
      <c r="H7508" s="15">
        <f t="shared" si="257"/>
        <v>23</v>
      </c>
      <c r="I7508" s="198">
        <f t="shared" si="258"/>
        <v>6</v>
      </c>
    </row>
    <row r="7509" spans="1:9" x14ac:dyDescent="0.3">
      <c r="A7509" s="10">
        <v>43640</v>
      </c>
      <c r="B7509" s="11" t="s">
        <v>677</v>
      </c>
      <c r="C7509" s="11" t="s">
        <v>678</v>
      </c>
      <c r="D7509" s="11" t="s">
        <v>662</v>
      </c>
      <c r="F7509" s="15">
        <f>IF(ISBLANK($D7509),"",IF(ISBLANK($E7509),VLOOKUP($D7509,$J:$K,2,FALSE),VLOOKUP($E7509,'Daycare Packages'!$A:$G,7,FALSE)))</f>
        <v>30</v>
      </c>
      <c r="G7509" s="15"/>
      <c r="H7509" s="15">
        <f t="shared" si="257"/>
        <v>30</v>
      </c>
      <c r="I7509" s="198">
        <f t="shared" si="258"/>
        <v>6</v>
      </c>
    </row>
    <row r="7510" spans="1:9" x14ac:dyDescent="0.3">
      <c r="A7510" s="10">
        <v>43640</v>
      </c>
      <c r="B7510" s="11" t="s">
        <v>213</v>
      </c>
      <c r="C7510" s="11" t="s">
        <v>675</v>
      </c>
      <c r="D7510" s="11" t="s">
        <v>662</v>
      </c>
      <c r="E7510" s="11">
        <v>6878886</v>
      </c>
      <c r="F7510" s="15">
        <f>IF(ISBLANK($D7510),"",IF(ISBLANK($E7510),VLOOKUP($D7510,$J:$K,2,FALSE),VLOOKUP($E7510,'Daycare Packages'!$A:$G,7,FALSE)))</f>
        <v>27</v>
      </c>
      <c r="G7510" s="15"/>
      <c r="H7510" s="15">
        <f t="shared" si="257"/>
        <v>27</v>
      </c>
      <c r="I7510" s="198">
        <f t="shared" si="258"/>
        <v>6</v>
      </c>
    </row>
    <row r="7511" spans="1:9" x14ac:dyDescent="0.3">
      <c r="A7511" s="10">
        <v>43640</v>
      </c>
      <c r="B7511" s="11" t="s">
        <v>1663</v>
      </c>
      <c r="C7511" s="11" t="s">
        <v>673</v>
      </c>
      <c r="D7511" s="11" t="s">
        <v>662</v>
      </c>
      <c r="E7511" s="11">
        <v>6883385</v>
      </c>
      <c r="F7511" s="15">
        <f>IF(ISBLANK($D7511),"",IF(ISBLANK($E7511),VLOOKUP($D7511,$J:$K,2,FALSE),VLOOKUP($E7511,'Daycare Packages'!$A:$G,7,FALSE)))</f>
        <v>25</v>
      </c>
      <c r="G7511" s="15"/>
      <c r="H7511" s="15">
        <f t="shared" si="257"/>
        <v>25</v>
      </c>
      <c r="I7511" s="198">
        <f t="shared" si="258"/>
        <v>6</v>
      </c>
    </row>
    <row r="7512" spans="1:9" x14ac:dyDescent="0.3">
      <c r="A7512" s="10">
        <v>43640</v>
      </c>
      <c r="B7512" s="11" t="s">
        <v>141</v>
      </c>
      <c r="C7512" s="11" t="s">
        <v>673</v>
      </c>
      <c r="D7512" s="11" t="s">
        <v>662</v>
      </c>
      <c r="E7512" s="11">
        <v>6866358</v>
      </c>
      <c r="F7512" s="15">
        <f>IF(ISBLANK($D7512),"",IF(ISBLANK($E7512),VLOOKUP($D7512,$J:$K,2,FALSE),VLOOKUP($E7512,'Daycare Packages'!$A:$G,7,FALSE)))</f>
        <v>26</v>
      </c>
      <c r="G7512" s="15"/>
      <c r="H7512" s="15">
        <f t="shared" si="257"/>
        <v>26</v>
      </c>
      <c r="I7512" s="198">
        <f t="shared" si="258"/>
        <v>6</v>
      </c>
    </row>
    <row r="7513" spans="1:9" x14ac:dyDescent="0.3">
      <c r="A7513" s="10">
        <v>43640</v>
      </c>
      <c r="B7513" s="11" t="s">
        <v>1731</v>
      </c>
      <c r="C7513" s="11" t="s">
        <v>400</v>
      </c>
      <c r="D7513" s="11" t="s">
        <v>662</v>
      </c>
      <c r="E7513" s="11">
        <v>6884548</v>
      </c>
      <c r="F7513" s="15">
        <f>IF(ISBLANK($D7513),"",IF(ISBLANK($E7513),VLOOKUP($D7513,$J:$K,2,FALSE),VLOOKUP($E7513,'Daycare Packages'!$A:$G,7,FALSE)))</f>
        <v>27</v>
      </c>
      <c r="G7513" s="15"/>
      <c r="H7513" s="15">
        <f t="shared" si="257"/>
        <v>27</v>
      </c>
      <c r="I7513" s="198">
        <f t="shared" si="258"/>
        <v>6</v>
      </c>
    </row>
    <row r="7514" spans="1:9" x14ac:dyDescent="0.3">
      <c r="A7514" s="10">
        <v>43640</v>
      </c>
      <c r="B7514" s="11" t="s">
        <v>762</v>
      </c>
      <c r="C7514" s="11" t="s">
        <v>763</v>
      </c>
      <c r="D7514" s="11" t="s">
        <v>662</v>
      </c>
      <c r="F7514" s="15">
        <f>IF(ISBLANK($D7514),"",IF(ISBLANK($E7514),VLOOKUP($D7514,$J:$K,2,FALSE),VLOOKUP($E7514,'Daycare Packages'!$A:$G,7,FALSE)))</f>
        <v>30</v>
      </c>
      <c r="G7514" s="15"/>
      <c r="H7514" s="15">
        <f t="shared" si="257"/>
        <v>30</v>
      </c>
      <c r="I7514" s="198">
        <f t="shared" si="258"/>
        <v>6</v>
      </c>
    </row>
    <row r="7515" spans="1:9" x14ac:dyDescent="0.3">
      <c r="A7515" s="10">
        <v>43640</v>
      </c>
      <c r="B7515" s="11" t="s">
        <v>716</v>
      </c>
      <c r="C7515" s="11" t="s">
        <v>717</v>
      </c>
      <c r="D7515" s="11" t="s">
        <v>662</v>
      </c>
      <c r="F7515" s="15">
        <f>IF(ISBLANK($D7515),"",IF(ISBLANK($E7515),VLOOKUP($D7515,$J:$K,2,FALSE),VLOOKUP($E7515,'Daycare Packages'!$A:$G,7,FALSE)))</f>
        <v>30</v>
      </c>
      <c r="G7515" s="15"/>
      <c r="H7515" s="15">
        <f t="shared" si="257"/>
        <v>30</v>
      </c>
      <c r="I7515" s="198">
        <f t="shared" si="258"/>
        <v>6</v>
      </c>
    </row>
    <row r="7516" spans="1:9" x14ac:dyDescent="0.3">
      <c r="A7516" s="10">
        <v>43640</v>
      </c>
      <c r="B7516" s="11" t="s">
        <v>178</v>
      </c>
      <c r="C7516" s="11" t="s">
        <v>734</v>
      </c>
      <c r="D7516" s="11" t="s">
        <v>659</v>
      </c>
      <c r="F7516" s="15">
        <f>IF(ISBLANK($D7516),"",IF(ISBLANK($E7516),VLOOKUP($D7516,$J:$K,2,FALSE),VLOOKUP($E7516,'Daycare Packages'!$A:$G,7,FALSE)))</f>
        <v>20</v>
      </c>
      <c r="G7516" s="15"/>
      <c r="H7516" s="15">
        <f t="shared" si="257"/>
        <v>20</v>
      </c>
      <c r="I7516" s="198">
        <f t="shared" si="258"/>
        <v>6</v>
      </c>
    </row>
    <row r="7517" spans="1:9" x14ac:dyDescent="0.3">
      <c r="A7517" s="10">
        <v>43640</v>
      </c>
      <c r="B7517" s="11" t="s">
        <v>1298</v>
      </c>
      <c r="C7517" s="11" t="s">
        <v>764</v>
      </c>
      <c r="D7517" s="11" t="s">
        <v>662</v>
      </c>
      <c r="F7517" s="15">
        <f>IF(ISBLANK($D7517),"",IF(ISBLANK($E7517),VLOOKUP($D7517,$J:$K,2,FALSE),VLOOKUP($E7517,'Daycare Packages'!$A:$G,7,FALSE)))</f>
        <v>30</v>
      </c>
      <c r="G7517" s="15"/>
      <c r="H7517" s="15">
        <f t="shared" si="257"/>
        <v>30</v>
      </c>
      <c r="I7517" s="198">
        <f t="shared" si="258"/>
        <v>6</v>
      </c>
    </row>
    <row r="7518" spans="1:9" x14ac:dyDescent="0.3">
      <c r="A7518" s="10">
        <v>43640</v>
      </c>
      <c r="B7518" s="11" t="s">
        <v>170</v>
      </c>
      <c r="C7518" s="11" t="s">
        <v>710</v>
      </c>
      <c r="D7518" s="11" t="s">
        <v>662</v>
      </c>
      <c r="E7518" s="11">
        <v>6715199</v>
      </c>
      <c r="F7518" s="15">
        <f>IF(ISBLANK($D7518),"",IF(ISBLANK($E7518),VLOOKUP($D7518,$J:$K,2,FALSE),VLOOKUP($E7518,'Daycare Packages'!$A:$G,7,FALSE)))</f>
        <v>22</v>
      </c>
      <c r="G7518" s="15"/>
      <c r="H7518" s="15">
        <f t="shared" si="257"/>
        <v>22</v>
      </c>
      <c r="I7518" s="198">
        <f t="shared" si="258"/>
        <v>6</v>
      </c>
    </row>
    <row r="7519" spans="1:9" x14ac:dyDescent="0.3">
      <c r="A7519" s="10">
        <v>43640</v>
      </c>
      <c r="B7519" s="11" t="s">
        <v>216</v>
      </c>
      <c r="C7519" s="11" t="s">
        <v>448</v>
      </c>
      <c r="D7519" s="11" t="s">
        <v>662</v>
      </c>
      <c r="E7519" s="11">
        <v>6874047</v>
      </c>
      <c r="F7519" s="15">
        <f>IF(ISBLANK($D7519),"",IF(ISBLANK($E7519),VLOOKUP($D7519,$J:$K,2,FALSE),VLOOKUP($E7519,'Daycare Packages'!$A:$G,7,FALSE)))</f>
        <v>27</v>
      </c>
      <c r="G7519" s="15"/>
      <c r="H7519" s="15">
        <f t="shared" si="257"/>
        <v>27</v>
      </c>
      <c r="I7519" s="198">
        <f t="shared" si="258"/>
        <v>6</v>
      </c>
    </row>
    <row r="7520" spans="1:9" x14ac:dyDescent="0.3">
      <c r="A7520" s="10">
        <v>43640</v>
      </c>
      <c r="B7520" s="11" t="s">
        <v>184</v>
      </c>
      <c r="C7520" s="11" t="s">
        <v>679</v>
      </c>
      <c r="D7520" s="11" t="s">
        <v>662</v>
      </c>
      <c r="E7520" s="11">
        <v>6804658</v>
      </c>
      <c r="F7520" s="15">
        <f>IF(ISBLANK($D7520),"",IF(ISBLANK($E7520),VLOOKUP($D7520,$J:$K,2,FALSE),VLOOKUP($E7520,'Daycare Packages'!$A:$G,7,FALSE)))</f>
        <v>25</v>
      </c>
      <c r="G7520" s="15"/>
      <c r="H7520" s="15">
        <f t="shared" si="257"/>
        <v>25</v>
      </c>
      <c r="I7520" s="198">
        <f t="shared" si="258"/>
        <v>6</v>
      </c>
    </row>
    <row r="7521" spans="1:9" x14ac:dyDescent="0.3">
      <c r="A7521" s="10">
        <v>43640</v>
      </c>
      <c r="B7521" s="11" t="s">
        <v>184</v>
      </c>
      <c r="C7521" s="11" t="s">
        <v>396</v>
      </c>
      <c r="D7521" s="11" t="s">
        <v>662</v>
      </c>
      <c r="E7521" s="11">
        <v>6804658</v>
      </c>
      <c r="F7521" s="15">
        <f>IF(ISBLANK($D7521),"",IF(ISBLANK($E7521),VLOOKUP($D7521,$J:$K,2,FALSE),VLOOKUP($E7521,'Daycare Packages'!$A:$G,7,FALSE)))</f>
        <v>25</v>
      </c>
      <c r="G7521" s="15"/>
      <c r="H7521" s="15">
        <f t="shared" si="257"/>
        <v>25</v>
      </c>
      <c r="I7521" s="198">
        <f t="shared" si="258"/>
        <v>6</v>
      </c>
    </row>
    <row r="7522" spans="1:9" x14ac:dyDescent="0.3">
      <c r="A7522" s="10">
        <v>43640</v>
      </c>
      <c r="B7522" s="11" t="s">
        <v>688</v>
      </c>
      <c r="C7522" s="11" t="s">
        <v>689</v>
      </c>
      <c r="D7522" s="11" t="s">
        <v>662</v>
      </c>
      <c r="F7522" s="15">
        <f>IF(ISBLANK($D7522),"",IF(ISBLANK($E7522),VLOOKUP($D7522,$J:$K,2,FALSE),VLOOKUP($E7522,'Daycare Packages'!$A:$G,7,FALSE)))</f>
        <v>30</v>
      </c>
      <c r="G7522" s="15"/>
      <c r="H7522" s="15">
        <f t="shared" si="257"/>
        <v>30</v>
      </c>
      <c r="I7522" s="198">
        <f t="shared" si="258"/>
        <v>6</v>
      </c>
    </row>
    <row r="7523" spans="1:9" x14ac:dyDescent="0.3">
      <c r="A7523" s="10">
        <v>43640</v>
      </c>
      <c r="B7523" s="11" t="s">
        <v>766</v>
      </c>
      <c r="C7523" s="11" t="s">
        <v>767</v>
      </c>
      <c r="D7523" s="11" t="s">
        <v>662</v>
      </c>
      <c r="F7523" s="15">
        <f>IF(ISBLANK($D7523),"",IF(ISBLANK($E7523),VLOOKUP($D7523,$J:$K,2,FALSE),VLOOKUP($E7523,'Daycare Packages'!$A:$G,7,FALSE)))</f>
        <v>30</v>
      </c>
      <c r="G7523" s="15"/>
      <c r="H7523" s="15">
        <f t="shared" si="257"/>
        <v>30</v>
      </c>
      <c r="I7523" s="198">
        <f t="shared" si="258"/>
        <v>6</v>
      </c>
    </row>
    <row r="7524" spans="1:9" x14ac:dyDescent="0.3">
      <c r="A7524" s="10">
        <v>43640</v>
      </c>
      <c r="B7524" s="11" t="s">
        <v>196</v>
      </c>
      <c r="C7524" s="11" t="s">
        <v>432</v>
      </c>
      <c r="D7524" s="11" t="s">
        <v>662</v>
      </c>
      <c r="E7524" s="11">
        <v>6843216</v>
      </c>
      <c r="F7524" s="15">
        <f>IF(ISBLANK($D7524),"",IF(ISBLANK($E7524),VLOOKUP($D7524,$J:$K,2,FALSE),VLOOKUP($E7524,'Daycare Packages'!$A:$G,7,FALSE)))</f>
        <v>25</v>
      </c>
      <c r="G7524" s="15"/>
      <c r="H7524" s="15">
        <f t="shared" si="257"/>
        <v>25</v>
      </c>
      <c r="I7524" s="198">
        <f t="shared" si="258"/>
        <v>6</v>
      </c>
    </row>
    <row r="7525" spans="1:9" x14ac:dyDescent="0.3">
      <c r="A7525" s="10">
        <v>43640</v>
      </c>
      <c r="B7525" s="11" t="s">
        <v>1366</v>
      </c>
      <c r="C7525" s="11" t="s">
        <v>520</v>
      </c>
      <c r="D7525" s="11" t="s">
        <v>662</v>
      </c>
      <c r="E7525" s="11">
        <v>6873468</v>
      </c>
      <c r="F7525" s="15">
        <f>IF(ISBLANK($D7525),"",IF(ISBLANK($E7525),VLOOKUP($D7525,$J:$K,2,FALSE),VLOOKUP($E7525,'Daycare Packages'!$A:$G,7,FALSE)))</f>
        <v>20.7</v>
      </c>
      <c r="G7525" s="15"/>
      <c r="H7525" s="15">
        <f t="shared" si="257"/>
        <v>20.7</v>
      </c>
      <c r="I7525" s="198">
        <f t="shared" si="258"/>
        <v>6</v>
      </c>
    </row>
    <row r="7526" spans="1:9" x14ac:dyDescent="0.3">
      <c r="A7526" s="10">
        <v>43640</v>
      </c>
      <c r="B7526" s="11" t="s">
        <v>1366</v>
      </c>
      <c r="C7526" s="11" t="s">
        <v>587</v>
      </c>
      <c r="D7526" s="11" t="s">
        <v>662</v>
      </c>
      <c r="E7526" s="11">
        <v>6873468</v>
      </c>
      <c r="F7526" s="15">
        <f>IF(ISBLANK($D7526),"",IF(ISBLANK($E7526),VLOOKUP($D7526,$J:$K,2,FALSE),VLOOKUP($E7526,'Daycare Packages'!$A:$G,7,FALSE)))</f>
        <v>20.7</v>
      </c>
      <c r="G7526" s="15"/>
      <c r="H7526" s="15">
        <f t="shared" si="257"/>
        <v>20.7</v>
      </c>
      <c r="I7526" s="198">
        <f t="shared" si="258"/>
        <v>6</v>
      </c>
    </row>
    <row r="7527" spans="1:9" x14ac:dyDescent="0.3">
      <c r="A7527" s="10">
        <v>43640</v>
      </c>
      <c r="B7527" s="11" t="s">
        <v>123</v>
      </c>
      <c r="C7527" s="11" t="s">
        <v>622</v>
      </c>
      <c r="D7527" s="11" t="s">
        <v>662</v>
      </c>
      <c r="E7527" s="11">
        <v>6644301</v>
      </c>
      <c r="F7527" s="15">
        <f>IF(ISBLANK($D7527),"",IF(ISBLANK($E7527),VLOOKUP($D7527,$J:$K,2,FALSE),VLOOKUP($E7527,'Daycare Packages'!$A:$G,7,FALSE)))</f>
        <v>22</v>
      </c>
      <c r="G7527" s="15"/>
      <c r="H7527" s="15">
        <f t="shared" si="257"/>
        <v>22</v>
      </c>
      <c r="I7527" s="198">
        <f t="shared" si="258"/>
        <v>6</v>
      </c>
    </row>
    <row r="7528" spans="1:9" x14ac:dyDescent="0.3">
      <c r="A7528" s="10">
        <v>43640</v>
      </c>
      <c r="B7528" s="11" t="s">
        <v>134</v>
      </c>
      <c r="C7528" s="11" t="s">
        <v>883</v>
      </c>
      <c r="D7528" s="11" t="s">
        <v>662</v>
      </c>
      <c r="F7528" s="15">
        <f>IF(ISBLANK($D7528),"",IF(ISBLANK($E7528),VLOOKUP($D7528,$J:$K,2,FALSE),VLOOKUP($E7528,'Daycare Packages'!$A:$G,7,FALSE)))</f>
        <v>30</v>
      </c>
      <c r="G7528" s="15"/>
      <c r="H7528" s="15">
        <f t="shared" si="257"/>
        <v>30</v>
      </c>
      <c r="I7528" s="198">
        <f t="shared" si="258"/>
        <v>6</v>
      </c>
    </row>
    <row r="7529" spans="1:9" x14ac:dyDescent="0.3">
      <c r="A7529" s="10">
        <v>43640</v>
      </c>
      <c r="B7529" s="11" t="s">
        <v>140</v>
      </c>
      <c r="C7529" s="11" t="s">
        <v>475</v>
      </c>
      <c r="D7529" s="11" t="s">
        <v>662</v>
      </c>
      <c r="E7529" s="11">
        <v>6888605</v>
      </c>
      <c r="F7529" s="15">
        <f>IF(ISBLANK($D7529),"",IF(ISBLANK($E7529),VLOOKUP($D7529,$J:$K,2,FALSE),VLOOKUP($E7529,'Daycare Packages'!$A:$G,7,FALSE)))</f>
        <v>26</v>
      </c>
      <c r="G7529" s="15"/>
      <c r="H7529" s="15">
        <f t="shared" si="257"/>
        <v>26</v>
      </c>
      <c r="I7529" s="198">
        <f t="shared" si="258"/>
        <v>6</v>
      </c>
    </row>
    <row r="7530" spans="1:9" x14ac:dyDescent="0.3">
      <c r="A7530" s="10">
        <v>43640</v>
      </c>
      <c r="B7530" s="11" t="s">
        <v>843</v>
      </c>
      <c r="C7530" s="11" t="s">
        <v>844</v>
      </c>
      <c r="D7530" s="11" t="s">
        <v>662</v>
      </c>
      <c r="E7530" s="11">
        <v>6846368</v>
      </c>
      <c r="F7530" s="15">
        <f>IF(ISBLANK($D7530),"",IF(ISBLANK($E7530),VLOOKUP($D7530,$J:$K,2,FALSE),VLOOKUP($E7530,'Daycare Packages'!$A:$G,7,FALSE)))</f>
        <v>23</v>
      </c>
      <c r="G7530" s="15"/>
      <c r="H7530" s="15">
        <f t="shared" si="257"/>
        <v>23</v>
      </c>
      <c r="I7530" s="198">
        <f t="shared" si="258"/>
        <v>6</v>
      </c>
    </row>
    <row r="7531" spans="1:9" x14ac:dyDescent="0.3">
      <c r="A7531" s="10">
        <v>43640</v>
      </c>
      <c r="B7531" s="11" t="s">
        <v>209</v>
      </c>
      <c r="C7531" s="11" t="s">
        <v>702</v>
      </c>
      <c r="D7531" s="11" t="s">
        <v>662</v>
      </c>
      <c r="F7531" s="15">
        <f>IF(ISBLANK($D7531),"",IF(ISBLANK($E7531),VLOOKUP($D7531,$J:$K,2,FALSE),VLOOKUP($E7531,'Daycare Packages'!$A:$G,7,FALSE)))</f>
        <v>30</v>
      </c>
      <c r="G7531" s="15"/>
      <c r="H7531" s="15">
        <f t="shared" si="257"/>
        <v>30</v>
      </c>
      <c r="I7531" s="198">
        <f t="shared" si="258"/>
        <v>6</v>
      </c>
    </row>
    <row r="7532" spans="1:9" x14ac:dyDescent="0.3">
      <c r="A7532" s="10">
        <v>43640</v>
      </c>
      <c r="B7532" s="11" t="s">
        <v>182</v>
      </c>
      <c r="C7532" s="11" t="s">
        <v>685</v>
      </c>
      <c r="D7532" s="11" t="s">
        <v>662</v>
      </c>
      <c r="E7532" s="11">
        <v>6871713</v>
      </c>
      <c r="F7532" s="15">
        <f>IF(ISBLANK($D7532),"",IF(ISBLANK($E7532),VLOOKUP($D7532,$J:$K,2,FALSE),VLOOKUP($E7532,'Daycare Packages'!$A:$G,7,FALSE)))</f>
        <v>20.7</v>
      </c>
      <c r="G7532" s="15"/>
      <c r="H7532" s="15">
        <f t="shared" si="257"/>
        <v>20.7</v>
      </c>
      <c r="I7532" s="198">
        <f t="shared" si="258"/>
        <v>6</v>
      </c>
    </row>
    <row r="7533" spans="1:9" x14ac:dyDescent="0.3">
      <c r="A7533" s="10">
        <v>43640</v>
      </c>
      <c r="B7533" s="11" t="s">
        <v>222</v>
      </c>
      <c r="C7533" s="11" t="s">
        <v>229</v>
      </c>
      <c r="D7533" s="11" t="s">
        <v>662</v>
      </c>
      <c r="E7533" s="11">
        <v>6891874</v>
      </c>
      <c r="F7533" s="15">
        <f>IF(ISBLANK($D7533),"",IF(ISBLANK($E7533),VLOOKUP($D7533,$J:$K,2,FALSE),VLOOKUP($E7533,'Daycare Packages'!$A:$G,7,FALSE)))</f>
        <v>27</v>
      </c>
      <c r="G7533" s="15"/>
      <c r="H7533" s="15">
        <f t="shared" si="257"/>
        <v>27</v>
      </c>
      <c r="I7533" s="198">
        <f t="shared" si="258"/>
        <v>6</v>
      </c>
    </row>
    <row r="7534" spans="1:9" x14ac:dyDescent="0.3">
      <c r="A7534" s="10">
        <v>43640</v>
      </c>
      <c r="B7534" s="11" t="s">
        <v>207</v>
      </c>
      <c r="C7534" s="11" t="s">
        <v>229</v>
      </c>
      <c r="D7534" s="11" t="s">
        <v>662</v>
      </c>
      <c r="E7534" s="11">
        <v>6733314</v>
      </c>
      <c r="F7534" s="15">
        <f>IF(ISBLANK($D7534),"",IF(ISBLANK($E7534),VLOOKUP($D7534,$J:$K,2,FALSE),VLOOKUP($E7534,'Daycare Packages'!$A:$G,7,FALSE)))</f>
        <v>22</v>
      </c>
      <c r="G7534" s="15"/>
      <c r="H7534" s="15">
        <f t="shared" si="257"/>
        <v>22</v>
      </c>
      <c r="I7534" s="198">
        <f t="shared" si="258"/>
        <v>6</v>
      </c>
    </row>
    <row r="7535" spans="1:9" x14ac:dyDescent="0.3">
      <c r="A7535" s="10">
        <v>43640</v>
      </c>
      <c r="B7535" s="11" t="s">
        <v>218</v>
      </c>
      <c r="C7535" s="11" t="s">
        <v>738</v>
      </c>
      <c r="D7535" s="11" t="s">
        <v>662</v>
      </c>
      <c r="E7535" s="11">
        <v>6738002</v>
      </c>
      <c r="F7535" s="15">
        <f>IF(ISBLANK($D7535),"",IF(ISBLANK($E7535),VLOOKUP($D7535,$J:$K,2,FALSE),VLOOKUP($E7535,'Daycare Packages'!$A:$G,7,FALSE)))</f>
        <v>20</v>
      </c>
      <c r="G7535" s="15"/>
      <c r="H7535" s="15">
        <f t="shared" si="257"/>
        <v>20</v>
      </c>
      <c r="I7535" s="198">
        <f t="shared" si="258"/>
        <v>6</v>
      </c>
    </row>
    <row r="7536" spans="1:9" x14ac:dyDescent="0.3">
      <c r="A7536" s="10">
        <v>43640</v>
      </c>
      <c r="B7536" s="11" t="s">
        <v>218</v>
      </c>
      <c r="C7536" s="11" t="s">
        <v>737</v>
      </c>
      <c r="D7536" s="11" t="s">
        <v>662</v>
      </c>
      <c r="E7536" s="11">
        <v>6738002</v>
      </c>
      <c r="F7536" s="15">
        <f>IF(ISBLANK($D7536),"",IF(ISBLANK($E7536),VLOOKUP($D7536,$J:$K,2,FALSE),VLOOKUP($E7536,'Daycare Packages'!$A:$G,7,FALSE)))</f>
        <v>20</v>
      </c>
      <c r="G7536" s="15"/>
      <c r="H7536" s="15">
        <f t="shared" si="257"/>
        <v>20</v>
      </c>
      <c r="I7536" s="198">
        <f t="shared" si="258"/>
        <v>6</v>
      </c>
    </row>
    <row r="7537" spans="1:9" x14ac:dyDescent="0.3">
      <c r="A7537" s="10">
        <v>43640</v>
      </c>
      <c r="B7537" s="11" t="s">
        <v>699</v>
      </c>
      <c r="C7537" s="11" t="s">
        <v>478</v>
      </c>
      <c r="D7537" s="11" t="s">
        <v>662</v>
      </c>
      <c r="F7537" s="15">
        <f>IF(ISBLANK($D7537),"",IF(ISBLANK($E7537),VLOOKUP($D7537,$J:$K,2,FALSE),VLOOKUP($E7537,'Daycare Packages'!$A:$G,7,FALSE)))</f>
        <v>30</v>
      </c>
      <c r="G7537" s="15">
        <v>-3</v>
      </c>
      <c r="H7537" s="15">
        <f t="shared" si="257"/>
        <v>27</v>
      </c>
      <c r="I7537" s="198">
        <f t="shared" si="258"/>
        <v>6</v>
      </c>
    </row>
    <row r="7538" spans="1:9" x14ac:dyDescent="0.3">
      <c r="A7538" s="10">
        <v>43640</v>
      </c>
      <c r="B7538" s="11" t="s">
        <v>699</v>
      </c>
      <c r="C7538" s="11" t="s">
        <v>507</v>
      </c>
      <c r="D7538" s="11" t="s">
        <v>662</v>
      </c>
      <c r="F7538" s="15">
        <f>IF(ISBLANK($D7538),"",IF(ISBLANK($E7538),VLOOKUP($D7538,$J:$K,2,FALSE),VLOOKUP($E7538,'Daycare Packages'!$A:$G,7,FALSE)))</f>
        <v>30</v>
      </c>
      <c r="G7538" s="15">
        <v>-3</v>
      </c>
      <c r="H7538" s="15">
        <f t="shared" si="257"/>
        <v>27</v>
      </c>
      <c r="I7538" s="198">
        <f t="shared" si="258"/>
        <v>6</v>
      </c>
    </row>
    <row r="7539" spans="1:9" x14ac:dyDescent="0.3">
      <c r="A7539" s="10">
        <v>43640</v>
      </c>
      <c r="B7539" s="11" t="s">
        <v>193</v>
      </c>
      <c r="C7539" s="11" t="s">
        <v>776</v>
      </c>
      <c r="D7539" s="11" t="s">
        <v>662</v>
      </c>
      <c r="E7539" s="11">
        <v>6865171</v>
      </c>
      <c r="F7539" s="15">
        <f>IF(ISBLANK($D7539),"",IF(ISBLANK($E7539),VLOOKUP($D7539,$J:$K,2,FALSE),VLOOKUP($E7539,'Daycare Packages'!$A:$G,7,FALSE)))</f>
        <v>27</v>
      </c>
      <c r="G7539" s="15"/>
      <c r="H7539" s="15">
        <f t="shared" ref="H7539:H7602" si="259">IF(ISBLANK(D7539),"",SUM(F7539:G7539))</f>
        <v>27</v>
      </c>
      <c r="I7539" s="198">
        <f t="shared" si="258"/>
        <v>6</v>
      </c>
    </row>
    <row r="7540" spans="1:9" x14ac:dyDescent="0.3">
      <c r="A7540" s="10">
        <v>43640</v>
      </c>
      <c r="B7540" s="11" t="s">
        <v>799</v>
      </c>
      <c r="C7540" s="11" t="s">
        <v>800</v>
      </c>
      <c r="D7540" s="11" t="s">
        <v>662</v>
      </c>
      <c r="F7540" s="15">
        <f>IF(ISBLANK($D7540),"",IF(ISBLANK($E7540),VLOOKUP($D7540,$J:$K,2,FALSE),VLOOKUP($E7540,'Daycare Packages'!$A:$G,7,FALSE)))</f>
        <v>30</v>
      </c>
      <c r="G7540" s="15"/>
      <c r="H7540" s="15">
        <f t="shared" si="259"/>
        <v>30</v>
      </c>
      <c r="I7540" s="198">
        <f t="shared" si="258"/>
        <v>6</v>
      </c>
    </row>
    <row r="7541" spans="1:9" x14ac:dyDescent="0.3">
      <c r="A7541" s="10">
        <v>43640</v>
      </c>
      <c r="B7541" s="11" t="s">
        <v>1628</v>
      </c>
      <c r="C7541" s="11" t="s">
        <v>1629</v>
      </c>
      <c r="D7541" s="11" t="s">
        <v>662</v>
      </c>
      <c r="E7541" s="11">
        <v>6888898</v>
      </c>
      <c r="F7541" s="15">
        <f>IF(ISBLANK($D7541),"",IF(ISBLANK($E7541),VLOOKUP($D7541,$J:$K,2,FALSE),VLOOKUP($E7541,'Daycare Packages'!$A:$G,7,FALSE)))</f>
        <v>27</v>
      </c>
      <c r="G7541" s="15"/>
      <c r="H7541" s="15">
        <f t="shared" si="259"/>
        <v>27</v>
      </c>
      <c r="I7541" s="198">
        <f t="shared" si="258"/>
        <v>6</v>
      </c>
    </row>
    <row r="7542" spans="1:9" x14ac:dyDescent="0.3">
      <c r="A7542" s="10">
        <v>43640</v>
      </c>
      <c r="B7542" s="11" t="s">
        <v>1628</v>
      </c>
      <c r="C7542" s="11" t="s">
        <v>1689</v>
      </c>
      <c r="D7542" s="11" t="s">
        <v>662</v>
      </c>
      <c r="E7542" s="11">
        <v>6888898</v>
      </c>
      <c r="F7542" s="15">
        <f>IF(ISBLANK($D7542),"",IF(ISBLANK($E7542),VLOOKUP($D7542,$J:$K,2,FALSE),VLOOKUP($E7542,'Daycare Packages'!$A:$G,7,FALSE)))</f>
        <v>27</v>
      </c>
      <c r="G7542" s="15"/>
      <c r="H7542" s="15">
        <f t="shared" si="259"/>
        <v>27</v>
      </c>
      <c r="I7542" s="198">
        <f t="shared" si="258"/>
        <v>6</v>
      </c>
    </row>
    <row r="7543" spans="1:9" x14ac:dyDescent="0.3">
      <c r="A7543" s="10">
        <v>43640</v>
      </c>
      <c r="B7543" s="11" t="s">
        <v>160</v>
      </c>
      <c r="C7543" s="11" t="s">
        <v>794</v>
      </c>
      <c r="D7543" s="11" t="s">
        <v>662</v>
      </c>
      <c r="E7543" s="11">
        <v>6850317</v>
      </c>
      <c r="F7543" s="15">
        <f>IF(ISBLANK($D7543),"",IF(ISBLANK($E7543),VLOOKUP($D7543,$J:$K,2,FALSE),VLOOKUP($E7543,'Daycare Packages'!$A:$G,7,FALSE)))</f>
        <v>25</v>
      </c>
      <c r="G7543" s="15"/>
      <c r="H7543" s="15">
        <f t="shared" si="259"/>
        <v>25</v>
      </c>
      <c r="I7543" s="198">
        <f t="shared" si="258"/>
        <v>6</v>
      </c>
    </row>
    <row r="7544" spans="1:9" x14ac:dyDescent="0.3">
      <c r="A7544" s="10">
        <v>43640</v>
      </c>
      <c r="B7544" s="11" t="s">
        <v>215</v>
      </c>
      <c r="C7544" s="11" t="s">
        <v>520</v>
      </c>
      <c r="D7544" s="11" t="s">
        <v>662</v>
      </c>
      <c r="E7544" s="11">
        <v>6860747</v>
      </c>
      <c r="F7544" s="15">
        <f>IF(ISBLANK($D7544),"",IF(ISBLANK($E7544),VLOOKUP($D7544,$J:$K,2,FALSE),VLOOKUP($E7544,'Daycare Packages'!$A:$G,7,FALSE)))</f>
        <v>27</v>
      </c>
      <c r="G7544" s="15"/>
      <c r="H7544" s="15">
        <f t="shared" si="259"/>
        <v>27</v>
      </c>
      <c r="I7544" s="198">
        <f t="shared" si="258"/>
        <v>6</v>
      </c>
    </row>
    <row r="7545" spans="1:9" x14ac:dyDescent="0.3">
      <c r="A7545" s="10">
        <v>43640</v>
      </c>
      <c r="B7545" s="11" t="s">
        <v>156</v>
      </c>
      <c r="C7545" s="11" t="s">
        <v>479</v>
      </c>
      <c r="D7545" s="11" t="s">
        <v>662</v>
      </c>
      <c r="E7545" s="11">
        <v>6798024</v>
      </c>
      <c r="F7545" s="15">
        <f>IF(ISBLANK($D7545),"",IF(ISBLANK($E7545),VLOOKUP($D7545,$J:$K,2,FALSE),VLOOKUP($E7545,'Daycare Packages'!$A:$G,7,FALSE)))</f>
        <v>23</v>
      </c>
      <c r="G7545" s="15"/>
      <c r="H7545" s="15">
        <f t="shared" si="259"/>
        <v>23</v>
      </c>
      <c r="I7545" s="198">
        <f t="shared" si="258"/>
        <v>6</v>
      </c>
    </row>
    <row r="7546" spans="1:9" x14ac:dyDescent="0.3">
      <c r="A7546" s="10">
        <v>43640</v>
      </c>
      <c r="B7546" s="11" t="s">
        <v>230</v>
      </c>
      <c r="C7546" s="11" t="s">
        <v>493</v>
      </c>
      <c r="D7546" s="11" t="s">
        <v>662</v>
      </c>
      <c r="E7546" s="11">
        <v>6892598</v>
      </c>
      <c r="F7546" s="15">
        <f>IF(ISBLANK($D7546),"",IF(ISBLANK($E7546),VLOOKUP($D7546,$J:$K,2,FALSE),VLOOKUP($E7546,'Daycare Packages'!$A:$G,7,FALSE)))</f>
        <v>27</v>
      </c>
      <c r="G7546" s="15"/>
      <c r="H7546" s="15">
        <f t="shared" si="259"/>
        <v>27</v>
      </c>
      <c r="I7546" s="198">
        <f t="shared" si="258"/>
        <v>6</v>
      </c>
    </row>
    <row r="7547" spans="1:9" x14ac:dyDescent="0.3">
      <c r="A7547" s="10">
        <v>43640</v>
      </c>
      <c r="B7547" s="11" t="s">
        <v>797</v>
      </c>
      <c r="C7547" s="11" t="s">
        <v>798</v>
      </c>
      <c r="D7547" s="11" t="s">
        <v>662</v>
      </c>
      <c r="F7547" s="15">
        <f>IF(ISBLANK($D7547),"",IF(ISBLANK($E7547),VLOOKUP($D7547,$J:$K,2,FALSE),VLOOKUP($E7547,'Daycare Packages'!$A:$G,7,FALSE)))</f>
        <v>30</v>
      </c>
      <c r="G7547" s="15"/>
      <c r="H7547" s="15">
        <f t="shared" si="259"/>
        <v>30</v>
      </c>
      <c r="I7547" s="198">
        <f t="shared" si="258"/>
        <v>6</v>
      </c>
    </row>
    <row r="7548" spans="1:9" x14ac:dyDescent="0.3">
      <c r="A7548" s="10">
        <v>43640</v>
      </c>
      <c r="B7548" s="11" t="s">
        <v>713</v>
      </c>
      <c r="C7548" s="11" t="s">
        <v>714</v>
      </c>
      <c r="D7548" s="11" t="s">
        <v>662</v>
      </c>
      <c r="F7548" s="15">
        <f>IF(ISBLANK($D7548),"",IF(ISBLANK($E7548),VLOOKUP($D7548,$J:$K,2,FALSE),VLOOKUP($E7548,'Daycare Packages'!$A:$G,7,FALSE)))</f>
        <v>30</v>
      </c>
      <c r="G7548" s="15"/>
      <c r="H7548" s="15">
        <f t="shared" si="259"/>
        <v>30</v>
      </c>
      <c r="I7548" s="198">
        <f t="shared" si="258"/>
        <v>6</v>
      </c>
    </row>
    <row r="7549" spans="1:9" x14ac:dyDescent="0.3">
      <c r="A7549" s="10">
        <v>43640</v>
      </c>
      <c r="B7549" s="11" t="s">
        <v>922</v>
      </c>
      <c r="C7549" s="11" t="s">
        <v>923</v>
      </c>
      <c r="D7549" s="11" t="s">
        <v>662</v>
      </c>
      <c r="E7549" s="11">
        <v>6872770</v>
      </c>
      <c r="F7549" s="15">
        <f>IF(ISBLANK($D7549),"",IF(ISBLANK($E7549),VLOOKUP($D7549,$J:$K,2,FALSE),VLOOKUP($E7549,'Daycare Packages'!$A:$G,7,FALSE)))</f>
        <v>23</v>
      </c>
      <c r="G7549" s="15"/>
      <c r="H7549" s="15">
        <f t="shared" si="259"/>
        <v>23</v>
      </c>
      <c r="I7549" s="198">
        <f t="shared" si="258"/>
        <v>6</v>
      </c>
    </row>
    <row r="7550" spans="1:9" x14ac:dyDescent="0.3">
      <c r="A7550" s="10">
        <v>43640</v>
      </c>
      <c r="B7550" s="11" t="s">
        <v>189</v>
      </c>
      <c r="C7550" s="11" t="s">
        <v>638</v>
      </c>
      <c r="D7550" s="11" t="s">
        <v>662</v>
      </c>
      <c r="E7550" s="11">
        <v>6725260</v>
      </c>
      <c r="F7550" s="15">
        <f>IF(ISBLANK($D7550),"",IF(ISBLANK($E7550),VLOOKUP($D7550,$J:$K,2,FALSE),VLOOKUP($E7550,'Daycare Packages'!$A:$G,7,FALSE)))</f>
        <v>22</v>
      </c>
      <c r="G7550" s="15"/>
      <c r="H7550" s="15">
        <f t="shared" si="259"/>
        <v>22</v>
      </c>
      <c r="I7550" s="198">
        <f t="shared" si="258"/>
        <v>6</v>
      </c>
    </row>
    <row r="7551" spans="1:9" x14ac:dyDescent="0.3">
      <c r="A7551" s="10">
        <v>43640</v>
      </c>
      <c r="B7551" s="11" t="s">
        <v>1661</v>
      </c>
      <c r="C7551" s="11" t="s">
        <v>1673</v>
      </c>
      <c r="D7551" s="11" t="s">
        <v>662</v>
      </c>
      <c r="E7551" s="11">
        <v>6887774</v>
      </c>
      <c r="F7551" s="15">
        <f>IF(ISBLANK($D7551),"",IF(ISBLANK($E7551),VLOOKUP($D7551,$J:$K,2,FALSE),VLOOKUP($E7551,'Daycare Packages'!$A:$G,7,FALSE)))</f>
        <v>25</v>
      </c>
      <c r="G7551" s="15"/>
      <c r="H7551" s="15">
        <f t="shared" si="259"/>
        <v>25</v>
      </c>
      <c r="I7551" s="198">
        <f t="shared" si="258"/>
        <v>6</v>
      </c>
    </row>
    <row r="7552" spans="1:9" x14ac:dyDescent="0.3">
      <c r="A7552" s="10">
        <v>43640</v>
      </c>
      <c r="B7552" s="11" t="s">
        <v>1354</v>
      </c>
      <c r="C7552" s="11" t="s">
        <v>402</v>
      </c>
      <c r="D7552" s="11" t="s">
        <v>662</v>
      </c>
      <c r="E7552" s="11">
        <v>6895744</v>
      </c>
      <c r="F7552" s="15">
        <f>IF(ISBLANK($D7552),"",IF(ISBLANK($E7552),VLOOKUP($D7552,$J:$K,2,FALSE),VLOOKUP($E7552,'Daycare Packages'!$A:$G,7,FALSE)))</f>
        <v>26</v>
      </c>
      <c r="G7552" s="15"/>
      <c r="H7552" s="15">
        <f t="shared" si="259"/>
        <v>26</v>
      </c>
      <c r="I7552" s="198">
        <f t="shared" si="258"/>
        <v>6</v>
      </c>
    </row>
    <row r="7553" spans="1:9" x14ac:dyDescent="0.3">
      <c r="A7553" s="55">
        <v>43640</v>
      </c>
      <c r="B7553" s="56" t="s">
        <v>1552</v>
      </c>
      <c r="C7553" s="56" t="s">
        <v>895</v>
      </c>
      <c r="D7553" s="56" t="s">
        <v>662</v>
      </c>
      <c r="E7553" s="56"/>
      <c r="F7553" s="59">
        <f>IF(ISBLANK($D7553),"",IF(ISBLANK($E7553),VLOOKUP($D7553,$J:$K,2,FALSE),VLOOKUP($E7553,'Daycare Packages'!$A:$G,7,FALSE)))</f>
        <v>30</v>
      </c>
      <c r="G7553" s="59"/>
      <c r="H7553" s="59">
        <f t="shared" si="259"/>
        <v>30</v>
      </c>
      <c r="I7553" s="198">
        <f t="shared" si="258"/>
        <v>6</v>
      </c>
    </row>
    <row r="7554" spans="1:9" x14ac:dyDescent="0.3">
      <c r="A7554" s="10">
        <v>43641</v>
      </c>
      <c r="B7554" s="11" t="s">
        <v>873</v>
      </c>
      <c r="C7554" s="11" t="s">
        <v>493</v>
      </c>
      <c r="D7554" s="11" t="s">
        <v>659</v>
      </c>
      <c r="F7554" s="15">
        <f>IF(ISBLANK($D7554),"",IF(ISBLANK($E7554),VLOOKUP($D7554,$J:$K,2,FALSE),VLOOKUP($E7554,'Daycare Packages'!$A:$G,7,FALSE)))</f>
        <v>20</v>
      </c>
      <c r="G7554" s="15"/>
      <c r="H7554" s="15">
        <f t="shared" si="259"/>
        <v>20</v>
      </c>
      <c r="I7554" s="198">
        <f t="shared" si="258"/>
        <v>6</v>
      </c>
    </row>
    <row r="7555" spans="1:9" x14ac:dyDescent="0.3">
      <c r="A7555" s="10">
        <v>43641</v>
      </c>
      <c r="B7555" s="11" t="s">
        <v>560</v>
      </c>
      <c r="C7555" s="11" t="s">
        <v>561</v>
      </c>
      <c r="D7555" s="11" t="s">
        <v>659</v>
      </c>
      <c r="F7555" s="15">
        <f>IF(ISBLANK($D7555),"",IF(ISBLANK($E7555),VLOOKUP($D7555,$J:$K,2,FALSE),VLOOKUP($E7555,'Daycare Packages'!$A:$G,7,FALSE)))</f>
        <v>20</v>
      </c>
      <c r="G7555" s="15"/>
      <c r="H7555" s="15">
        <f t="shared" si="259"/>
        <v>20</v>
      </c>
      <c r="I7555" s="198">
        <f t="shared" ref="I7555:I7618" si="260">IF(A7555="",0,MONTH(A7555))</f>
        <v>6</v>
      </c>
    </row>
    <row r="7556" spans="1:9" x14ac:dyDescent="0.3">
      <c r="A7556" s="10">
        <v>43641</v>
      </c>
      <c r="B7556" s="11" t="s">
        <v>131</v>
      </c>
      <c r="C7556" s="11" t="s">
        <v>553</v>
      </c>
      <c r="D7556" s="11" t="s">
        <v>659</v>
      </c>
      <c r="E7556" s="11">
        <v>6730496</v>
      </c>
      <c r="F7556" s="15">
        <f>IF(ISBLANK($D7556),"",IF(ISBLANK($E7556),VLOOKUP($D7556,$J:$K,2,FALSE),VLOOKUP($E7556,'Daycare Packages'!$A:$G,7,FALSE)))</f>
        <v>16</v>
      </c>
      <c r="G7556" s="15"/>
      <c r="H7556" s="15">
        <f t="shared" si="259"/>
        <v>16</v>
      </c>
      <c r="I7556" s="198">
        <f t="shared" si="260"/>
        <v>6</v>
      </c>
    </row>
    <row r="7557" spans="1:9" x14ac:dyDescent="0.3">
      <c r="A7557" s="10">
        <v>43641</v>
      </c>
      <c r="B7557" s="11" t="s">
        <v>1733</v>
      </c>
      <c r="C7557" s="11" t="s">
        <v>1734</v>
      </c>
      <c r="D7557" s="11" t="s">
        <v>659</v>
      </c>
      <c r="E7557" s="11">
        <v>6896082</v>
      </c>
      <c r="F7557" s="15">
        <f>IF(ISBLANK($D7557),"",IF(ISBLANK($E7557),VLOOKUP($D7557,$J:$K,2,FALSE),VLOOKUP($E7557,'Daycare Packages'!$A:$G,7,FALSE)))</f>
        <v>19</v>
      </c>
      <c r="G7557" s="15"/>
      <c r="H7557" s="15">
        <f t="shared" si="259"/>
        <v>19</v>
      </c>
      <c r="I7557" s="198">
        <f t="shared" si="260"/>
        <v>6</v>
      </c>
    </row>
    <row r="7558" spans="1:9" x14ac:dyDescent="0.3">
      <c r="A7558" s="10">
        <v>43641</v>
      </c>
      <c r="B7558" s="11" t="s">
        <v>889</v>
      </c>
      <c r="C7558" s="11" t="s">
        <v>890</v>
      </c>
      <c r="D7558" s="11" t="s">
        <v>659</v>
      </c>
      <c r="F7558" s="15">
        <f>IF(ISBLANK($D7558),"",IF(ISBLANK($E7558),VLOOKUP($D7558,$J:$K,2,FALSE),VLOOKUP($E7558,'Daycare Packages'!$A:$G,7,FALSE)))</f>
        <v>20</v>
      </c>
      <c r="G7558" s="15"/>
      <c r="H7558" s="15">
        <f t="shared" si="259"/>
        <v>20</v>
      </c>
      <c r="I7558" s="198">
        <f t="shared" si="260"/>
        <v>6</v>
      </c>
    </row>
    <row r="7559" spans="1:9" x14ac:dyDescent="0.3">
      <c r="A7559" s="10">
        <v>43641</v>
      </c>
      <c r="B7559" s="11" t="s">
        <v>680</v>
      </c>
      <c r="C7559" s="11" t="s">
        <v>592</v>
      </c>
      <c r="D7559" s="11" t="s">
        <v>659</v>
      </c>
      <c r="F7559" s="15">
        <f>IF(ISBLANK($D7559),"",IF(ISBLANK($E7559),VLOOKUP($D7559,$J:$K,2,FALSE),VLOOKUP($E7559,'Daycare Packages'!$A:$G,7,FALSE)))</f>
        <v>20</v>
      </c>
      <c r="G7559" s="15">
        <v>-3</v>
      </c>
      <c r="H7559" s="15">
        <f t="shared" si="259"/>
        <v>17</v>
      </c>
      <c r="I7559" s="198">
        <f t="shared" si="260"/>
        <v>6</v>
      </c>
    </row>
    <row r="7560" spans="1:9" x14ac:dyDescent="0.3">
      <c r="A7560" s="10">
        <v>43641</v>
      </c>
      <c r="B7560" s="11" t="s">
        <v>680</v>
      </c>
      <c r="C7560" s="11" t="s">
        <v>681</v>
      </c>
      <c r="D7560" s="11" t="s">
        <v>659</v>
      </c>
      <c r="F7560" s="15">
        <f>IF(ISBLANK($D7560),"",IF(ISBLANK($E7560),VLOOKUP($D7560,$J:$K,2,FALSE),VLOOKUP($E7560,'Daycare Packages'!$A:$G,7,FALSE)))</f>
        <v>20</v>
      </c>
      <c r="G7560" s="15">
        <v>-3</v>
      </c>
      <c r="H7560" s="15">
        <f t="shared" si="259"/>
        <v>17</v>
      </c>
      <c r="I7560" s="198">
        <f t="shared" si="260"/>
        <v>6</v>
      </c>
    </row>
    <row r="7561" spans="1:9" x14ac:dyDescent="0.3">
      <c r="A7561" s="10">
        <v>43641</v>
      </c>
      <c r="B7561" s="11" t="s">
        <v>799</v>
      </c>
      <c r="C7561" s="11" t="s">
        <v>800</v>
      </c>
      <c r="D7561" s="11" t="s">
        <v>659</v>
      </c>
      <c r="F7561" s="15">
        <f>IF(ISBLANK($D7561),"",IF(ISBLANK($E7561),VLOOKUP($D7561,$J:$K,2,FALSE),VLOOKUP($E7561,'Daycare Packages'!$A:$G,7,FALSE)))</f>
        <v>20</v>
      </c>
      <c r="G7561" s="15"/>
      <c r="H7561" s="15">
        <f t="shared" si="259"/>
        <v>20</v>
      </c>
      <c r="I7561" s="198">
        <f t="shared" si="260"/>
        <v>6</v>
      </c>
    </row>
    <row r="7562" spans="1:9" x14ac:dyDescent="0.3">
      <c r="A7562" s="10">
        <v>43641</v>
      </c>
      <c r="B7562" s="11" t="s">
        <v>212</v>
      </c>
      <c r="C7562" s="11" t="s">
        <v>707</v>
      </c>
      <c r="D7562" s="11" t="s">
        <v>659</v>
      </c>
      <c r="F7562" s="15">
        <f>IF(ISBLANK($D7562),"",IF(ISBLANK($E7562),VLOOKUP($D7562,$J:$K,2,FALSE),VLOOKUP($E7562,'Daycare Packages'!$A:$G,7,FALSE)))</f>
        <v>20</v>
      </c>
      <c r="G7562" s="15"/>
      <c r="H7562" s="15">
        <f t="shared" si="259"/>
        <v>20</v>
      </c>
      <c r="I7562" s="198">
        <f t="shared" si="260"/>
        <v>6</v>
      </c>
    </row>
    <row r="7563" spans="1:9" x14ac:dyDescent="0.3">
      <c r="A7563" s="10">
        <v>43641</v>
      </c>
      <c r="B7563" s="11" t="s">
        <v>152</v>
      </c>
      <c r="C7563" s="11" t="s">
        <v>679</v>
      </c>
      <c r="D7563" s="11" t="s">
        <v>662</v>
      </c>
      <c r="E7563" s="11">
        <v>6804823</v>
      </c>
      <c r="F7563" s="15">
        <f>IF(ISBLANK($D7563),"",IF(ISBLANK($E7563),VLOOKUP($D7563,$J:$K,2,FALSE),VLOOKUP($E7563,'Daycare Packages'!$A:$G,7,FALSE)))</f>
        <v>23</v>
      </c>
      <c r="G7563" s="15"/>
      <c r="H7563" s="15">
        <f t="shared" si="259"/>
        <v>23</v>
      </c>
      <c r="I7563" s="198">
        <f t="shared" si="260"/>
        <v>6</v>
      </c>
    </row>
    <row r="7564" spans="1:9" x14ac:dyDescent="0.3">
      <c r="A7564" s="10">
        <v>43641</v>
      </c>
      <c r="B7564" s="11" t="s">
        <v>1320</v>
      </c>
      <c r="C7564" s="11" t="s">
        <v>618</v>
      </c>
      <c r="D7564" s="11" t="s">
        <v>662</v>
      </c>
      <c r="E7564" s="11">
        <v>6834278</v>
      </c>
      <c r="F7564" s="15">
        <f>IF(ISBLANK($D7564),"",IF(ISBLANK($E7564),VLOOKUP($D7564,$J:$K,2,FALSE),VLOOKUP($E7564,'Daycare Packages'!$A:$G,7,FALSE)))</f>
        <v>26</v>
      </c>
      <c r="G7564" s="15"/>
      <c r="H7564" s="15">
        <f t="shared" si="259"/>
        <v>26</v>
      </c>
      <c r="I7564" s="198">
        <f t="shared" si="260"/>
        <v>6</v>
      </c>
    </row>
    <row r="7565" spans="1:9" x14ac:dyDescent="0.3">
      <c r="A7565" s="10">
        <v>43641</v>
      </c>
      <c r="B7565" s="11" t="s">
        <v>1068</v>
      </c>
      <c r="C7565" s="11" t="s">
        <v>735</v>
      </c>
      <c r="D7565" s="11" t="s">
        <v>659</v>
      </c>
      <c r="F7565" s="15">
        <f>IF(ISBLANK($D7565),"",IF(ISBLANK($E7565),VLOOKUP($D7565,$J:$K,2,FALSE),VLOOKUP($E7565,'Daycare Packages'!$A:$G,7,FALSE)))</f>
        <v>20</v>
      </c>
      <c r="G7565" s="15"/>
      <c r="H7565" s="15">
        <f t="shared" si="259"/>
        <v>20</v>
      </c>
      <c r="I7565" s="198">
        <f t="shared" si="260"/>
        <v>6</v>
      </c>
    </row>
    <row r="7566" spans="1:9" x14ac:dyDescent="0.3">
      <c r="A7566" s="10">
        <v>43641</v>
      </c>
      <c r="B7566" s="11" t="s">
        <v>205</v>
      </c>
      <c r="C7566" s="11" t="s">
        <v>863</v>
      </c>
      <c r="D7566" s="11" t="s">
        <v>662</v>
      </c>
      <c r="F7566" s="15">
        <f>IF(ISBLANK($D7566),"",IF(ISBLANK($E7566),VLOOKUP($D7566,$J:$K,2,FALSE),VLOOKUP($E7566,'Daycare Packages'!$A:$G,7,FALSE)))</f>
        <v>30</v>
      </c>
      <c r="G7566" s="15"/>
      <c r="H7566" s="15">
        <f t="shared" si="259"/>
        <v>30</v>
      </c>
      <c r="I7566" s="198">
        <f t="shared" si="260"/>
        <v>6</v>
      </c>
    </row>
    <row r="7567" spans="1:9" x14ac:dyDescent="0.3">
      <c r="A7567" s="10">
        <v>43641</v>
      </c>
      <c r="B7567" s="11" t="s">
        <v>427</v>
      </c>
      <c r="C7567" s="11" t="s">
        <v>1313</v>
      </c>
      <c r="D7567" s="11" t="s">
        <v>659</v>
      </c>
      <c r="E7567" s="11">
        <v>6864701</v>
      </c>
      <c r="F7567" s="15">
        <f>IF(ISBLANK($D7567),"",IF(ISBLANK($E7567),VLOOKUP($D7567,$J:$K,2,FALSE),VLOOKUP($E7567,'Daycare Packages'!$A:$G,7,FALSE)))</f>
        <v>19</v>
      </c>
      <c r="G7567" s="15"/>
      <c r="H7567" s="15">
        <f t="shared" si="259"/>
        <v>19</v>
      </c>
      <c r="I7567" s="198">
        <f t="shared" si="260"/>
        <v>6</v>
      </c>
    </row>
    <row r="7568" spans="1:9" x14ac:dyDescent="0.3">
      <c r="A7568" s="10">
        <v>43641</v>
      </c>
      <c r="B7568" s="11" t="s">
        <v>677</v>
      </c>
      <c r="C7568" s="11" t="s">
        <v>678</v>
      </c>
      <c r="D7568" s="11" t="s">
        <v>662</v>
      </c>
      <c r="F7568" s="15">
        <f>IF(ISBLANK($D7568),"",IF(ISBLANK($E7568),VLOOKUP($D7568,$J:$K,2,FALSE),VLOOKUP($E7568,'Daycare Packages'!$A:$G,7,FALSE)))</f>
        <v>30</v>
      </c>
      <c r="G7568" s="15"/>
      <c r="H7568" s="15">
        <f t="shared" si="259"/>
        <v>30</v>
      </c>
      <c r="I7568" s="198">
        <f t="shared" si="260"/>
        <v>6</v>
      </c>
    </row>
    <row r="7569" spans="1:9" x14ac:dyDescent="0.3">
      <c r="A7569" s="10">
        <v>43641</v>
      </c>
      <c r="B7569" s="11" t="s">
        <v>175</v>
      </c>
      <c r="C7569" s="11" t="s">
        <v>433</v>
      </c>
      <c r="D7569" s="11" t="s">
        <v>662</v>
      </c>
      <c r="E7569" s="11">
        <v>6716814</v>
      </c>
      <c r="F7569" s="15">
        <f>IF(ISBLANK($D7569),"",IF(ISBLANK($E7569),VLOOKUP($D7569,$J:$K,2,FALSE),VLOOKUP($E7569,'Daycare Packages'!$A:$G,7,FALSE)))</f>
        <v>22</v>
      </c>
      <c r="G7569" s="15"/>
      <c r="H7569" s="15">
        <f t="shared" si="259"/>
        <v>22</v>
      </c>
      <c r="I7569" s="198">
        <f t="shared" si="260"/>
        <v>6</v>
      </c>
    </row>
    <row r="7570" spans="1:9" x14ac:dyDescent="0.3">
      <c r="A7570" s="10">
        <v>43641</v>
      </c>
      <c r="B7570" s="11" t="s">
        <v>272</v>
      </c>
      <c r="C7570" s="11" t="s">
        <v>438</v>
      </c>
      <c r="D7570" s="11" t="s">
        <v>662</v>
      </c>
      <c r="F7570" s="15">
        <f>IF(ISBLANK($D7570),"",IF(ISBLANK($E7570),VLOOKUP($D7570,$J:$K,2,FALSE),VLOOKUP($E7570,'Daycare Packages'!$A:$G,7,FALSE)))</f>
        <v>30</v>
      </c>
      <c r="G7570" s="15"/>
      <c r="H7570" s="15">
        <f t="shared" si="259"/>
        <v>30</v>
      </c>
      <c r="I7570" s="198">
        <f t="shared" si="260"/>
        <v>6</v>
      </c>
    </row>
    <row r="7571" spans="1:9" x14ac:dyDescent="0.3">
      <c r="A7571" s="10">
        <v>43641</v>
      </c>
      <c r="B7571" s="11" t="s">
        <v>1661</v>
      </c>
      <c r="C7571" s="11" t="s">
        <v>1673</v>
      </c>
      <c r="D7571" s="11" t="s">
        <v>662</v>
      </c>
      <c r="E7571" s="11">
        <v>6887774</v>
      </c>
      <c r="F7571" s="15">
        <f>IF(ISBLANK($D7571),"",IF(ISBLANK($E7571),VLOOKUP($D7571,$J:$K,2,FALSE),VLOOKUP($E7571,'Daycare Packages'!$A:$G,7,FALSE)))</f>
        <v>25</v>
      </c>
      <c r="G7571" s="15"/>
      <c r="H7571" s="15">
        <f t="shared" si="259"/>
        <v>25</v>
      </c>
      <c r="I7571" s="198">
        <f t="shared" si="260"/>
        <v>6</v>
      </c>
    </row>
    <row r="7572" spans="1:9" x14ac:dyDescent="0.3">
      <c r="A7572" s="10">
        <v>43641</v>
      </c>
      <c r="B7572" s="11" t="s">
        <v>809</v>
      </c>
      <c r="C7572" s="11" t="s">
        <v>810</v>
      </c>
      <c r="D7572" s="11" t="s">
        <v>662</v>
      </c>
      <c r="F7572" s="15">
        <f>IF(ISBLANK($D7572),"",IF(ISBLANK($E7572),VLOOKUP($D7572,$J:$K,2,FALSE),VLOOKUP($E7572,'Daycare Packages'!$A:$G,7,FALSE)))</f>
        <v>30</v>
      </c>
      <c r="G7572" s="15"/>
      <c r="H7572" s="15">
        <f t="shared" si="259"/>
        <v>30</v>
      </c>
      <c r="I7572" s="198">
        <f t="shared" si="260"/>
        <v>6</v>
      </c>
    </row>
    <row r="7573" spans="1:9" x14ac:dyDescent="0.3">
      <c r="A7573" s="10">
        <v>43641</v>
      </c>
      <c r="B7573" s="11" t="s">
        <v>198</v>
      </c>
      <c r="C7573" s="11" t="s">
        <v>739</v>
      </c>
      <c r="D7573" s="11" t="s">
        <v>662</v>
      </c>
      <c r="E7573" s="11">
        <v>6807179</v>
      </c>
      <c r="F7573" s="15">
        <f>IF(ISBLANK($D7573),"",IF(ISBLANK($E7573),VLOOKUP($D7573,$J:$K,2,FALSE),VLOOKUP($E7573,'Daycare Packages'!$A:$G,7,FALSE)))</f>
        <v>27</v>
      </c>
      <c r="G7573" s="15"/>
      <c r="H7573" s="15">
        <f t="shared" si="259"/>
        <v>27</v>
      </c>
      <c r="I7573" s="198">
        <f t="shared" si="260"/>
        <v>6</v>
      </c>
    </row>
    <row r="7574" spans="1:9" x14ac:dyDescent="0.3">
      <c r="A7574" s="10">
        <v>43641</v>
      </c>
      <c r="B7574" s="11" t="s">
        <v>123</v>
      </c>
      <c r="C7574" s="11" t="s">
        <v>622</v>
      </c>
      <c r="D7574" s="11" t="s">
        <v>662</v>
      </c>
      <c r="E7574" s="11">
        <v>6644301</v>
      </c>
      <c r="F7574" s="15">
        <f>IF(ISBLANK($D7574),"",IF(ISBLANK($E7574),VLOOKUP($D7574,$J:$K,2,FALSE),VLOOKUP($E7574,'Daycare Packages'!$A:$G,7,FALSE)))</f>
        <v>22</v>
      </c>
      <c r="G7574" s="15"/>
      <c r="H7574" s="15">
        <f t="shared" si="259"/>
        <v>22</v>
      </c>
      <c r="I7574" s="198">
        <f t="shared" si="260"/>
        <v>6</v>
      </c>
    </row>
    <row r="7575" spans="1:9" x14ac:dyDescent="0.3">
      <c r="A7575" s="10">
        <v>43641</v>
      </c>
      <c r="B7575" s="11" t="s">
        <v>1736</v>
      </c>
      <c r="C7575" s="11" t="s">
        <v>1737</v>
      </c>
      <c r="D7575" s="11" t="s">
        <v>662</v>
      </c>
      <c r="F7575" s="15">
        <f>IF(ISBLANK($D7575),"",IF(ISBLANK($E7575),VLOOKUP($D7575,$J:$K,2,FALSE),VLOOKUP($E7575,'Daycare Packages'!$A:$G,7,FALSE)))</f>
        <v>30</v>
      </c>
      <c r="G7575" s="15"/>
      <c r="H7575" s="15">
        <f t="shared" si="259"/>
        <v>30</v>
      </c>
      <c r="I7575" s="198">
        <f t="shared" si="260"/>
        <v>6</v>
      </c>
    </row>
    <row r="7576" spans="1:9" x14ac:dyDescent="0.3">
      <c r="A7576" s="10">
        <v>43641</v>
      </c>
      <c r="B7576" s="11" t="s">
        <v>1710</v>
      </c>
      <c r="C7576" s="11" t="s">
        <v>1738</v>
      </c>
      <c r="D7576" s="11" t="s">
        <v>662</v>
      </c>
      <c r="F7576" s="15">
        <f>IF(ISBLANK($D7576),"",IF(ISBLANK($E7576),VLOOKUP($D7576,$J:$K,2,FALSE),VLOOKUP($E7576,'Daycare Packages'!$A:$G,7,FALSE)))</f>
        <v>30</v>
      </c>
      <c r="G7576" s="15"/>
      <c r="H7576" s="15">
        <f t="shared" si="259"/>
        <v>30</v>
      </c>
      <c r="I7576" s="198">
        <f t="shared" si="260"/>
        <v>6</v>
      </c>
    </row>
    <row r="7577" spans="1:9" x14ac:dyDescent="0.3">
      <c r="A7577" s="10">
        <v>43641</v>
      </c>
      <c r="B7577" s="11" t="s">
        <v>1710</v>
      </c>
      <c r="C7577" s="11" t="s">
        <v>1711</v>
      </c>
      <c r="D7577" s="11" t="s">
        <v>662</v>
      </c>
      <c r="F7577" s="15">
        <f>IF(ISBLANK($D7577),"",IF(ISBLANK($E7577),VLOOKUP($D7577,$J:$K,2,FALSE),VLOOKUP($E7577,'Daycare Packages'!$A:$G,7,FALSE)))</f>
        <v>30</v>
      </c>
      <c r="G7577" s="15"/>
      <c r="H7577" s="15">
        <f t="shared" si="259"/>
        <v>30</v>
      </c>
      <c r="I7577" s="198">
        <f t="shared" si="260"/>
        <v>6</v>
      </c>
    </row>
    <row r="7578" spans="1:9" x14ac:dyDescent="0.3">
      <c r="A7578" s="10">
        <v>43641</v>
      </c>
      <c r="B7578" s="11" t="s">
        <v>190</v>
      </c>
      <c r="C7578" s="11" t="s">
        <v>718</v>
      </c>
      <c r="D7578" s="11" t="s">
        <v>659</v>
      </c>
      <c r="E7578" s="11">
        <v>6884206</v>
      </c>
      <c r="F7578" s="15">
        <f>IF(ISBLANK($D7578),"",IF(ISBLANK($E7578),VLOOKUP($D7578,$J:$K,2,FALSE),VLOOKUP($E7578,'Daycare Packages'!$A:$G,7,FALSE)))</f>
        <v>17</v>
      </c>
      <c r="G7578" s="15"/>
      <c r="H7578" s="15">
        <f t="shared" si="259"/>
        <v>17</v>
      </c>
      <c r="I7578" s="198">
        <f t="shared" si="260"/>
        <v>6</v>
      </c>
    </row>
    <row r="7579" spans="1:9" x14ac:dyDescent="0.3">
      <c r="A7579" s="10">
        <v>43641</v>
      </c>
      <c r="B7579" s="11" t="s">
        <v>1384</v>
      </c>
      <c r="C7579" s="11" t="s">
        <v>1385</v>
      </c>
      <c r="D7579" s="11" t="s">
        <v>662</v>
      </c>
      <c r="F7579" s="15">
        <f>IF(ISBLANK($D7579),"",IF(ISBLANK($E7579),VLOOKUP($D7579,$J:$K,2,FALSE),VLOOKUP($E7579,'Daycare Packages'!$A:$G,7,FALSE)))</f>
        <v>30</v>
      </c>
      <c r="G7579" s="15"/>
      <c r="H7579" s="15">
        <f t="shared" si="259"/>
        <v>30</v>
      </c>
      <c r="I7579" s="198">
        <f t="shared" si="260"/>
        <v>6</v>
      </c>
    </row>
    <row r="7580" spans="1:9" x14ac:dyDescent="0.3">
      <c r="A7580" s="10">
        <v>43641</v>
      </c>
      <c r="B7580" s="11" t="s">
        <v>1366</v>
      </c>
      <c r="C7580" s="11" t="s">
        <v>520</v>
      </c>
      <c r="D7580" s="11" t="s">
        <v>662</v>
      </c>
      <c r="E7580" s="11">
        <v>6873468</v>
      </c>
      <c r="F7580" s="15">
        <f>IF(ISBLANK($D7580),"",IF(ISBLANK($E7580),VLOOKUP($D7580,$J:$K,2,FALSE),VLOOKUP($E7580,'Daycare Packages'!$A:$G,7,FALSE)))</f>
        <v>20.7</v>
      </c>
      <c r="G7580" s="15"/>
      <c r="H7580" s="15">
        <f t="shared" si="259"/>
        <v>20.7</v>
      </c>
      <c r="I7580" s="198">
        <f t="shared" si="260"/>
        <v>6</v>
      </c>
    </row>
    <row r="7581" spans="1:9" x14ac:dyDescent="0.3">
      <c r="A7581" s="10">
        <v>43641</v>
      </c>
      <c r="B7581" s="11" t="s">
        <v>1366</v>
      </c>
      <c r="C7581" s="11" t="s">
        <v>587</v>
      </c>
      <c r="D7581" s="11" t="s">
        <v>662</v>
      </c>
      <c r="E7581" s="11">
        <v>6873468</v>
      </c>
      <c r="F7581" s="15">
        <f>IF(ISBLANK($D7581),"",IF(ISBLANK($E7581),VLOOKUP($D7581,$J:$K,2,FALSE),VLOOKUP($E7581,'Daycare Packages'!$A:$G,7,FALSE)))</f>
        <v>20.7</v>
      </c>
      <c r="G7581" s="15"/>
      <c r="H7581" s="15">
        <f t="shared" si="259"/>
        <v>20.7</v>
      </c>
      <c r="I7581" s="198">
        <f t="shared" si="260"/>
        <v>6</v>
      </c>
    </row>
    <row r="7582" spans="1:9" x14ac:dyDescent="0.3">
      <c r="A7582" s="10">
        <v>43641</v>
      </c>
      <c r="B7582" s="11" t="s">
        <v>922</v>
      </c>
      <c r="C7582" s="11" t="s">
        <v>923</v>
      </c>
      <c r="D7582" s="11" t="s">
        <v>662</v>
      </c>
      <c r="E7582" s="11">
        <v>6872770</v>
      </c>
      <c r="F7582" s="15">
        <f>IF(ISBLANK($D7582),"",IF(ISBLANK($E7582),VLOOKUP($D7582,$J:$K,2,FALSE),VLOOKUP($E7582,'Daycare Packages'!$A:$G,7,FALSE)))</f>
        <v>23</v>
      </c>
      <c r="G7582" s="15"/>
      <c r="H7582" s="15">
        <f t="shared" si="259"/>
        <v>23</v>
      </c>
      <c r="I7582" s="198">
        <f t="shared" si="260"/>
        <v>6</v>
      </c>
    </row>
    <row r="7583" spans="1:9" x14ac:dyDescent="0.3">
      <c r="A7583" s="10">
        <v>43641</v>
      </c>
      <c r="B7583" s="11" t="s">
        <v>924</v>
      </c>
      <c r="C7583" s="11" t="s">
        <v>925</v>
      </c>
      <c r="D7583" s="11" t="s">
        <v>662</v>
      </c>
      <c r="F7583" s="15">
        <f>IF(ISBLANK($D7583),"",IF(ISBLANK($E7583),VLOOKUP($D7583,$J:$K,2,FALSE),VLOOKUP($E7583,'Daycare Packages'!$A:$G,7,FALSE)))</f>
        <v>30</v>
      </c>
      <c r="G7583" s="15"/>
      <c r="H7583" s="15">
        <f t="shared" si="259"/>
        <v>30</v>
      </c>
      <c r="I7583" s="198">
        <f t="shared" si="260"/>
        <v>6</v>
      </c>
    </row>
    <row r="7584" spans="1:9" x14ac:dyDescent="0.3">
      <c r="A7584" s="10">
        <v>43641</v>
      </c>
      <c r="B7584" s="11" t="s">
        <v>1483</v>
      </c>
      <c r="C7584" s="11" t="s">
        <v>1484</v>
      </c>
      <c r="D7584" s="11" t="s">
        <v>662</v>
      </c>
      <c r="E7584" s="11">
        <v>6876268</v>
      </c>
      <c r="F7584" s="15">
        <f>IF(ISBLANK($D7584),"",IF(ISBLANK($E7584),VLOOKUP($D7584,$J:$K,2,FALSE),VLOOKUP($E7584,'Daycare Packages'!$A:$G,7,FALSE)))</f>
        <v>27</v>
      </c>
      <c r="G7584" s="15"/>
      <c r="H7584" s="15">
        <f t="shared" si="259"/>
        <v>27</v>
      </c>
      <c r="I7584" s="198">
        <f t="shared" si="260"/>
        <v>6</v>
      </c>
    </row>
    <row r="7585" spans="1:9" x14ac:dyDescent="0.3">
      <c r="A7585" s="10">
        <v>43641</v>
      </c>
      <c r="B7585" s="11" t="s">
        <v>134</v>
      </c>
      <c r="C7585" s="11" t="s">
        <v>883</v>
      </c>
      <c r="D7585" s="11" t="s">
        <v>662</v>
      </c>
      <c r="F7585" s="15">
        <f>IF(ISBLANK($D7585),"",IF(ISBLANK($E7585),VLOOKUP($D7585,$J:$K,2,FALSE),VLOOKUP($E7585,'Daycare Packages'!$A:$G,7,FALSE)))</f>
        <v>30</v>
      </c>
      <c r="G7585" s="15"/>
      <c r="H7585" s="15">
        <f t="shared" si="259"/>
        <v>30</v>
      </c>
      <c r="I7585" s="198">
        <f t="shared" si="260"/>
        <v>6</v>
      </c>
    </row>
    <row r="7586" spans="1:9" x14ac:dyDescent="0.3">
      <c r="A7586" s="10">
        <v>43641</v>
      </c>
      <c r="B7586" s="11" t="s">
        <v>160</v>
      </c>
      <c r="C7586" s="11" t="s">
        <v>794</v>
      </c>
      <c r="D7586" s="11" t="s">
        <v>662</v>
      </c>
      <c r="E7586" s="11">
        <v>6850317</v>
      </c>
      <c r="F7586" s="15">
        <f>IF(ISBLANK($D7586),"",IF(ISBLANK($E7586),VLOOKUP($D7586,$J:$K,2,FALSE),VLOOKUP($E7586,'Daycare Packages'!$A:$G,7,FALSE)))</f>
        <v>25</v>
      </c>
      <c r="G7586" s="15"/>
      <c r="H7586" s="15">
        <f t="shared" si="259"/>
        <v>25</v>
      </c>
      <c r="I7586" s="198">
        <f t="shared" si="260"/>
        <v>6</v>
      </c>
    </row>
    <row r="7587" spans="1:9" x14ac:dyDescent="0.3">
      <c r="A7587" s="10">
        <v>43641</v>
      </c>
      <c r="B7587" s="11" t="s">
        <v>730</v>
      </c>
      <c r="C7587" s="11" t="s">
        <v>731</v>
      </c>
      <c r="D7587" s="11" t="s">
        <v>662</v>
      </c>
      <c r="F7587" s="15">
        <f>IF(ISBLANK($D7587),"",IF(ISBLANK($E7587),VLOOKUP($D7587,$J:$K,2,FALSE),VLOOKUP($E7587,'Daycare Packages'!$A:$G,7,FALSE)))</f>
        <v>30</v>
      </c>
      <c r="G7587" s="15"/>
      <c r="H7587" s="15">
        <f t="shared" si="259"/>
        <v>30</v>
      </c>
      <c r="I7587" s="198">
        <f t="shared" si="260"/>
        <v>6</v>
      </c>
    </row>
    <row r="7588" spans="1:9" x14ac:dyDescent="0.3">
      <c r="A7588" s="10">
        <v>43641</v>
      </c>
      <c r="B7588" s="11" t="s">
        <v>163</v>
      </c>
      <c r="C7588" s="11" t="s">
        <v>805</v>
      </c>
      <c r="D7588" s="11" t="s">
        <v>662</v>
      </c>
      <c r="E7588" s="11">
        <v>6859563</v>
      </c>
      <c r="F7588" s="15">
        <f>IF(ISBLANK($D7588),"",IF(ISBLANK($E7588),VLOOKUP($D7588,$J:$K,2,FALSE),VLOOKUP($E7588,'Daycare Packages'!$A:$G,7,FALSE)))</f>
        <v>27</v>
      </c>
      <c r="G7588" s="15"/>
      <c r="H7588" s="15">
        <f t="shared" si="259"/>
        <v>27</v>
      </c>
      <c r="I7588" s="198">
        <f t="shared" si="260"/>
        <v>6</v>
      </c>
    </row>
    <row r="7589" spans="1:9" x14ac:dyDescent="0.3">
      <c r="A7589" s="10">
        <v>43641</v>
      </c>
      <c r="B7589" s="11" t="s">
        <v>282</v>
      </c>
      <c r="C7589" s="11" t="s">
        <v>735</v>
      </c>
      <c r="D7589" s="11" t="s">
        <v>662</v>
      </c>
      <c r="F7589" s="15">
        <f>IF(ISBLANK($D7589),"",IF(ISBLANK($E7589),VLOOKUP($D7589,$J:$K,2,FALSE),VLOOKUP($E7589,'Daycare Packages'!$A:$G,7,FALSE)))</f>
        <v>30</v>
      </c>
      <c r="G7589" s="15"/>
      <c r="H7589" s="15">
        <f t="shared" si="259"/>
        <v>30</v>
      </c>
      <c r="I7589" s="198">
        <f t="shared" si="260"/>
        <v>6</v>
      </c>
    </row>
    <row r="7590" spans="1:9" x14ac:dyDescent="0.3">
      <c r="A7590" s="10">
        <v>43641</v>
      </c>
      <c r="B7590" s="11" t="s">
        <v>137</v>
      </c>
      <c r="C7590" s="11" t="s">
        <v>693</v>
      </c>
      <c r="D7590" s="11" t="s">
        <v>662</v>
      </c>
      <c r="E7590" s="11">
        <v>6867321</v>
      </c>
      <c r="F7590" s="15">
        <f>IF(ISBLANK($D7590),"",IF(ISBLANK($E7590),VLOOKUP($D7590,$J:$K,2,FALSE),VLOOKUP($E7590,'Daycare Packages'!$A:$G,7,FALSE)))</f>
        <v>23</v>
      </c>
      <c r="G7590" s="15"/>
      <c r="H7590" s="15">
        <f t="shared" si="259"/>
        <v>23</v>
      </c>
      <c r="I7590" s="198">
        <f t="shared" si="260"/>
        <v>6</v>
      </c>
    </row>
    <row r="7591" spans="1:9" x14ac:dyDescent="0.3">
      <c r="A7591" s="10">
        <v>43641</v>
      </c>
      <c r="B7591" s="11" t="s">
        <v>137</v>
      </c>
      <c r="C7591" s="11" t="s">
        <v>678</v>
      </c>
      <c r="D7591" s="11" t="s">
        <v>662</v>
      </c>
      <c r="E7591" s="11">
        <v>6867321</v>
      </c>
      <c r="F7591" s="15">
        <f>IF(ISBLANK($D7591),"",IF(ISBLANK($E7591),VLOOKUP($D7591,$J:$K,2,FALSE),VLOOKUP($E7591,'Daycare Packages'!$A:$G,7,FALSE)))</f>
        <v>23</v>
      </c>
      <c r="G7591" s="15"/>
      <c r="H7591" s="15">
        <f t="shared" si="259"/>
        <v>23</v>
      </c>
      <c r="I7591" s="198">
        <f t="shared" si="260"/>
        <v>6</v>
      </c>
    </row>
    <row r="7592" spans="1:9" x14ac:dyDescent="0.3">
      <c r="A7592" s="10">
        <v>43641</v>
      </c>
      <c r="B7592" s="11" t="s">
        <v>1317</v>
      </c>
      <c r="C7592" s="11" t="s">
        <v>633</v>
      </c>
      <c r="D7592" s="11" t="s">
        <v>662</v>
      </c>
      <c r="E7592" s="11">
        <v>6837059</v>
      </c>
      <c r="F7592" s="15">
        <f>IF(ISBLANK($D7592),"",IF(ISBLANK($E7592),VLOOKUP($D7592,$J:$K,2,FALSE),VLOOKUP($E7592,'Daycare Packages'!$A:$G,7,FALSE)))</f>
        <v>25</v>
      </c>
      <c r="G7592" s="15"/>
      <c r="H7592" s="15">
        <f t="shared" si="259"/>
        <v>25</v>
      </c>
      <c r="I7592" s="198">
        <f t="shared" si="260"/>
        <v>6</v>
      </c>
    </row>
    <row r="7593" spans="1:9" x14ac:dyDescent="0.3">
      <c r="A7593" s="10">
        <v>43641</v>
      </c>
      <c r="B7593" s="11" t="s">
        <v>140</v>
      </c>
      <c r="C7593" s="11" t="s">
        <v>475</v>
      </c>
      <c r="D7593" s="11" t="s">
        <v>662</v>
      </c>
      <c r="E7593" s="11">
        <v>6888605</v>
      </c>
      <c r="F7593" s="15">
        <f>IF(ISBLANK($D7593),"",IF(ISBLANK($E7593),VLOOKUP($D7593,$J:$K,2,FALSE),VLOOKUP($E7593,'Daycare Packages'!$A:$G,7,FALSE)))</f>
        <v>26</v>
      </c>
      <c r="G7593" s="15"/>
      <c r="H7593" s="15">
        <f t="shared" si="259"/>
        <v>26</v>
      </c>
      <c r="I7593" s="198">
        <f t="shared" si="260"/>
        <v>6</v>
      </c>
    </row>
    <row r="7594" spans="1:9" x14ac:dyDescent="0.3">
      <c r="A7594" s="10">
        <v>43641</v>
      </c>
      <c r="B7594" s="11" t="s">
        <v>1311</v>
      </c>
      <c r="C7594" s="11" t="s">
        <v>1739</v>
      </c>
      <c r="D7594" s="11" t="s">
        <v>662</v>
      </c>
      <c r="E7594" s="11">
        <v>6829230</v>
      </c>
      <c r="F7594" s="15">
        <f>IF(ISBLANK($D7594),"",IF(ISBLANK($E7594),VLOOKUP($D7594,$J:$K,2,FALSE),VLOOKUP($E7594,'Daycare Packages'!$A:$G,7,FALSE)))</f>
        <v>23</v>
      </c>
      <c r="G7594" s="15"/>
      <c r="H7594" s="15">
        <f t="shared" si="259"/>
        <v>23</v>
      </c>
      <c r="I7594" s="198">
        <f t="shared" si="260"/>
        <v>6</v>
      </c>
    </row>
    <row r="7595" spans="1:9" x14ac:dyDescent="0.3">
      <c r="A7595" s="10">
        <v>43641</v>
      </c>
      <c r="B7595" s="11" t="s">
        <v>114</v>
      </c>
      <c r="C7595" s="11" t="s">
        <v>789</v>
      </c>
      <c r="D7595" s="11" t="s">
        <v>662</v>
      </c>
      <c r="E7595" s="11">
        <v>6735275</v>
      </c>
      <c r="F7595" s="15">
        <f>IF(ISBLANK($D7595),"",IF(ISBLANK($E7595),VLOOKUP($D7595,$J:$K,2,FALSE),VLOOKUP($E7595,'Daycare Packages'!$A:$G,7,FALSE)))</f>
        <v>22</v>
      </c>
      <c r="G7595" s="15"/>
      <c r="H7595" s="15">
        <f t="shared" si="259"/>
        <v>22</v>
      </c>
      <c r="I7595" s="198">
        <f t="shared" si="260"/>
        <v>6</v>
      </c>
    </row>
    <row r="7596" spans="1:9" x14ac:dyDescent="0.3">
      <c r="A7596" s="10">
        <v>43641</v>
      </c>
      <c r="B7596" s="11" t="s">
        <v>156</v>
      </c>
      <c r="C7596" s="11" t="s">
        <v>479</v>
      </c>
      <c r="D7596" s="11" t="s">
        <v>662</v>
      </c>
      <c r="E7596" s="11">
        <v>6798024</v>
      </c>
      <c r="F7596" s="15">
        <f>IF(ISBLANK($D7596),"",IF(ISBLANK($E7596),VLOOKUP($D7596,$J:$K,2,FALSE),VLOOKUP($E7596,'Daycare Packages'!$A:$G,7,FALSE)))</f>
        <v>23</v>
      </c>
      <c r="G7596" s="15"/>
      <c r="H7596" s="15">
        <f t="shared" si="259"/>
        <v>23</v>
      </c>
      <c r="I7596" s="198">
        <f t="shared" si="260"/>
        <v>6</v>
      </c>
    </row>
    <row r="7597" spans="1:9" x14ac:dyDescent="0.3">
      <c r="A7597" s="10">
        <v>43641</v>
      </c>
      <c r="B7597" s="11" t="s">
        <v>1228</v>
      </c>
      <c r="C7597" s="11" t="s">
        <v>1264</v>
      </c>
      <c r="D7597" s="11" t="s">
        <v>659</v>
      </c>
      <c r="F7597" s="15">
        <f>IF(ISBLANK($D7597),"",IF(ISBLANK($E7597),VLOOKUP($D7597,$J:$K,2,FALSE),VLOOKUP($E7597,'Daycare Packages'!$A:$G,7,FALSE)))</f>
        <v>20</v>
      </c>
      <c r="G7597" s="15"/>
      <c r="H7597" s="15">
        <f t="shared" si="259"/>
        <v>20</v>
      </c>
      <c r="I7597" s="198">
        <f t="shared" si="260"/>
        <v>6</v>
      </c>
    </row>
    <row r="7598" spans="1:9" x14ac:dyDescent="0.3">
      <c r="A7598" s="10">
        <v>43641</v>
      </c>
      <c r="B7598" s="11" t="s">
        <v>1228</v>
      </c>
      <c r="C7598" s="11" t="s">
        <v>1740</v>
      </c>
      <c r="D7598" s="11" t="s">
        <v>659</v>
      </c>
      <c r="F7598" s="15">
        <f>IF(ISBLANK($D7598),"",IF(ISBLANK($E7598),VLOOKUP($D7598,$J:$K,2,FALSE),VLOOKUP($E7598,'Daycare Packages'!$A:$G,7,FALSE)))</f>
        <v>20</v>
      </c>
      <c r="G7598" s="15"/>
      <c r="H7598" s="15">
        <f t="shared" si="259"/>
        <v>20</v>
      </c>
      <c r="I7598" s="198">
        <f t="shared" si="260"/>
        <v>6</v>
      </c>
    </row>
    <row r="7599" spans="1:9" x14ac:dyDescent="0.3">
      <c r="A7599" s="10">
        <v>43641</v>
      </c>
      <c r="B7599" s="11" t="s">
        <v>820</v>
      </c>
      <c r="C7599" s="11" t="s">
        <v>402</v>
      </c>
      <c r="D7599" s="11" t="s">
        <v>662</v>
      </c>
      <c r="F7599" s="15">
        <f>IF(ISBLANK($D7599),"",IF(ISBLANK($E7599),VLOOKUP($D7599,$J:$K,2,FALSE),VLOOKUP($E7599,'Daycare Packages'!$A:$G,7,FALSE)))</f>
        <v>30</v>
      </c>
      <c r="G7599" s="15"/>
      <c r="H7599" s="15">
        <f t="shared" si="259"/>
        <v>30</v>
      </c>
      <c r="I7599" s="198">
        <f t="shared" si="260"/>
        <v>6</v>
      </c>
    </row>
    <row r="7600" spans="1:9" x14ac:dyDescent="0.3">
      <c r="A7600" s="10">
        <v>43641</v>
      </c>
      <c r="B7600" s="11" t="s">
        <v>82</v>
      </c>
      <c r="C7600" s="11" t="s">
        <v>694</v>
      </c>
      <c r="D7600" s="11" t="s">
        <v>662</v>
      </c>
      <c r="E7600" s="11">
        <v>6717674</v>
      </c>
      <c r="F7600" s="15">
        <f>IF(ISBLANK($D7600),"",IF(ISBLANK($E7600),VLOOKUP($D7600,$J:$K,2,FALSE),VLOOKUP($E7600,'Daycare Packages'!$A:$G,7,FALSE)))</f>
        <v>22</v>
      </c>
      <c r="G7600" s="15"/>
      <c r="H7600" s="15">
        <f t="shared" si="259"/>
        <v>22</v>
      </c>
      <c r="I7600" s="198">
        <f t="shared" si="260"/>
        <v>6</v>
      </c>
    </row>
    <row r="7601" spans="1:9" x14ac:dyDescent="0.3">
      <c r="A7601" s="10">
        <v>43641</v>
      </c>
      <c r="B7601" s="11" t="s">
        <v>82</v>
      </c>
      <c r="C7601" s="11" t="s">
        <v>695</v>
      </c>
      <c r="D7601" s="11" t="s">
        <v>662</v>
      </c>
      <c r="E7601" s="11">
        <v>6717674</v>
      </c>
      <c r="F7601" s="15">
        <f>IF(ISBLANK($D7601),"",IF(ISBLANK($E7601),VLOOKUP($D7601,$J:$K,2,FALSE),VLOOKUP($E7601,'Daycare Packages'!$A:$G,7,FALSE)))</f>
        <v>22</v>
      </c>
      <c r="G7601" s="15"/>
      <c r="H7601" s="15">
        <f t="shared" si="259"/>
        <v>22</v>
      </c>
      <c r="I7601" s="198">
        <f t="shared" si="260"/>
        <v>6</v>
      </c>
    </row>
    <row r="7602" spans="1:9" x14ac:dyDescent="0.3">
      <c r="A7602" s="10">
        <v>43641</v>
      </c>
      <c r="B7602" s="11" t="s">
        <v>168</v>
      </c>
      <c r="C7602" s="11" t="s">
        <v>640</v>
      </c>
      <c r="D7602" s="11" t="s">
        <v>662</v>
      </c>
      <c r="F7602" s="15">
        <f>IF(ISBLANK($D7602),"",IF(ISBLANK($E7602),VLOOKUP($D7602,$J:$K,2,FALSE),VLOOKUP($E7602,'Daycare Packages'!$A:$G,7,FALSE)))</f>
        <v>30</v>
      </c>
      <c r="G7602" s="15"/>
      <c r="H7602" s="15">
        <f t="shared" si="259"/>
        <v>30</v>
      </c>
      <c r="I7602" s="198">
        <f t="shared" si="260"/>
        <v>6</v>
      </c>
    </row>
    <row r="7603" spans="1:9" x14ac:dyDescent="0.3">
      <c r="A7603" s="10">
        <v>43641</v>
      </c>
      <c r="B7603" s="11" t="s">
        <v>122</v>
      </c>
      <c r="C7603" s="11" t="s">
        <v>740</v>
      </c>
      <c r="D7603" s="11" t="s">
        <v>662</v>
      </c>
      <c r="E7603" s="11">
        <v>6734317</v>
      </c>
      <c r="F7603" s="15">
        <f>IF(ISBLANK($D7603),"",IF(ISBLANK($E7603),VLOOKUP($D7603,$J:$K,2,FALSE),VLOOKUP($E7603,'Daycare Packages'!$A:$G,7,FALSE)))</f>
        <v>22</v>
      </c>
      <c r="G7603" s="15"/>
      <c r="H7603" s="15">
        <f t="shared" ref="H7603:H7666" si="261">IF(ISBLANK(D7603),"",SUM(F7603:G7603))</f>
        <v>22</v>
      </c>
      <c r="I7603" s="198">
        <f t="shared" si="260"/>
        <v>6</v>
      </c>
    </row>
    <row r="7604" spans="1:9" x14ac:dyDescent="0.3">
      <c r="A7604" s="10">
        <v>43641</v>
      </c>
      <c r="B7604" s="11" t="s">
        <v>186</v>
      </c>
      <c r="C7604" s="11" t="s">
        <v>561</v>
      </c>
      <c r="D7604" s="11" t="s">
        <v>662</v>
      </c>
      <c r="E7604" s="11">
        <v>6723146</v>
      </c>
      <c r="F7604" s="15">
        <f>IF(ISBLANK($D7604),"",IF(ISBLANK($E7604),VLOOKUP($D7604,$J:$K,2,FALSE),VLOOKUP($E7604,'Daycare Packages'!$A:$G,7,FALSE)))</f>
        <v>22</v>
      </c>
      <c r="G7604" s="15"/>
      <c r="H7604" s="15">
        <f t="shared" si="261"/>
        <v>22</v>
      </c>
      <c r="I7604" s="198">
        <f t="shared" si="260"/>
        <v>6</v>
      </c>
    </row>
    <row r="7605" spans="1:9" x14ac:dyDescent="0.3">
      <c r="A7605" s="10">
        <v>43641</v>
      </c>
      <c r="B7605" s="11" t="s">
        <v>146</v>
      </c>
      <c r="C7605" s="11" t="s">
        <v>705</v>
      </c>
      <c r="D7605" s="11" t="s">
        <v>662</v>
      </c>
      <c r="E7605" s="11">
        <v>6690320</v>
      </c>
      <c r="F7605" s="15">
        <f>IF(ISBLANK($D7605),"",IF(ISBLANK($E7605),VLOOKUP($D7605,$J:$K,2,FALSE),VLOOKUP($E7605,'Daycare Packages'!$A:$G,7,FALSE)))</f>
        <v>22</v>
      </c>
      <c r="G7605" s="15"/>
      <c r="H7605" s="15">
        <f t="shared" si="261"/>
        <v>22</v>
      </c>
      <c r="I7605" s="198">
        <f t="shared" si="260"/>
        <v>6</v>
      </c>
    </row>
    <row r="7606" spans="1:9" x14ac:dyDescent="0.3">
      <c r="A7606" s="10">
        <v>43641</v>
      </c>
      <c r="B7606" s="11" t="s">
        <v>843</v>
      </c>
      <c r="C7606" s="11" t="s">
        <v>844</v>
      </c>
      <c r="D7606" s="11" t="s">
        <v>662</v>
      </c>
      <c r="E7606" s="11">
        <v>6846368</v>
      </c>
      <c r="F7606" s="15">
        <f>IF(ISBLANK($D7606),"",IF(ISBLANK($E7606),VLOOKUP($D7606,$J:$K,2,FALSE),VLOOKUP($E7606,'Daycare Packages'!$A:$G,7,FALSE)))</f>
        <v>23</v>
      </c>
      <c r="G7606" s="15"/>
      <c r="H7606" s="15">
        <f t="shared" si="261"/>
        <v>23</v>
      </c>
      <c r="I7606" s="198">
        <f t="shared" si="260"/>
        <v>6</v>
      </c>
    </row>
    <row r="7607" spans="1:9" x14ac:dyDescent="0.3">
      <c r="A7607" s="10">
        <v>43641</v>
      </c>
      <c r="B7607" s="11" t="s">
        <v>182</v>
      </c>
      <c r="C7607" s="11" t="s">
        <v>685</v>
      </c>
      <c r="D7607" s="11" t="s">
        <v>662</v>
      </c>
      <c r="E7607" s="11">
        <v>6871713</v>
      </c>
      <c r="F7607" s="15">
        <f>IF(ISBLANK($D7607),"",IF(ISBLANK($E7607),VLOOKUP($D7607,$J:$K,2,FALSE),VLOOKUP($E7607,'Daycare Packages'!$A:$G,7,FALSE)))</f>
        <v>20.7</v>
      </c>
      <c r="G7607" s="15"/>
      <c r="H7607" s="15">
        <f t="shared" si="261"/>
        <v>20.7</v>
      </c>
      <c r="I7607" s="198">
        <f t="shared" si="260"/>
        <v>6</v>
      </c>
    </row>
    <row r="7608" spans="1:9" x14ac:dyDescent="0.3">
      <c r="A7608" s="10">
        <v>43641</v>
      </c>
      <c r="B7608" s="11" t="s">
        <v>183</v>
      </c>
      <c r="C7608" s="11" t="s">
        <v>520</v>
      </c>
      <c r="D7608" s="11" t="s">
        <v>662</v>
      </c>
      <c r="E7608" s="11">
        <v>6843157</v>
      </c>
      <c r="F7608" s="15">
        <f>IF(ISBLANK($D7608),"",IF(ISBLANK($E7608),VLOOKUP($D7608,$J:$K,2,FALSE),VLOOKUP($E7608,'Daycare Packages'!$A:$G,7,FALSE)))</f>
        <v>27</v>
      </c>
      <c r="G7608" s="15"/>
      <c r="H7608" s="15">
        <f t="shared" si="261"/>
        <v>27</v>
      </c>
      <c r="I7608" s="198">
        <f t="shared" si="260"/>
        <v>6</v>
      </c>
    </row>
    <row r="7609" spans="1:9" x14ac:dyDescent="0.3">
      <c r="A7609" s="10">
        <v>43641</v>
      </c>
      <c r="B7609" s="11" t="s">
        <v>136</v>
      </c>
      <c r="C7609" s="11" t="s">
        <v>650</v>
      </c>
      <c r="D7609" s="11" t="s">
        <v>662</v>
      </c>
      <c r="E7609" s="11">
        <v>6842833</v>
      </c>
      <c r="F7609" s="15">
        <f>IF(ISBLANK($D7609),"",IF(ISBLANK($E7609),VLOOKUP($D7609,$J:$K,2,FALSE),VLOOKUP($E7609,'Daycare Packages'!$A:$G,7,FALSE)))</f>
        <v>26</v>
      </c>
      <c r="G7609" s="15"/>
      <c r="H7609" s="15">
        <f t="shared" si="261"/>
        <v>26</v>
      </c>
      <c r="I7609" s="198">
        <f t="shared" si="260"/>
        <v>6</v>
      </c>
    </row>
    <row r="7610" spans="1:9" x14ac:dyDescent="0.3">
      <c r="A7610" s="10">
        <v>43641</v>
      </c>
      <c r="B7610" s="11" t="s">
        <v>121</v>
      </c>
      <c r="C7610" s="11" t="s">
        <v>1741</v>
      </c>
      <c r="D7610" s="11" t="s">
        <v>662</v>
      </c>
      <c r="E7610" s="11">
        <v>6618373</v>
      </c>
      <c r="F7610" s="15">
        <f>IF(ISBLANK($D7610),"",IF(ISBLANK($E7610),VLOOKUP($D7610,$J:$K,2,FALSE),VLOOKUP($E7610,'Daycare Packages'!$A:$G,7,FALSE)))</f>
        <v>26</v>
      </c>
      <c r="G7610" s="15"/>
      <c r="H7610" s="15">
        <f t="shared" si="261"/>
        <v>26</v>
      </c>
      <c r="I7610" s="198">
        <f t="shared" si="260"/>
        <v>6</v>
      </c>
    </row>
    <row r="7611" spans="1:9" x14ac:dyDescent="0.3">
      <c r="A7611" s="10">
        <v>43641</v>
      </c>
      <c r="B7611" s="11" t="s">
        <v>121</v>
      </c>
      <c r="C7611" s="11" t="s">
        <v>1742</v>
      </c>
      <c r="D7611" s="11" t="s">
        <v>662</v>
      </c>
      <c r="E7611" s="11">
        <v>6618373</v>
      </c>
      <c r="F7611" s="15">
        <f>IF(ISBLANK($D7611),"",IF(ISBLANK($E7611),VLOOKUP($D7611,$J:$K,2,FALSE),VLOOKUP($E7611,'Daycare Packages'!$A:$G,7,FALSE)))</f>
        <v>26</v>
      </c>
      <c r="G7611" s="15"/>
      <c r="H7611" s="15">
        <f t="shared" si="261"/>
        <v>26</v>
      </c>
      <c r="I7611" s="198">
        <f t="shared" si="260"/>
        <v>6</v>
      </c>
    </row>
    <row r="7612" spans="1:9" x14ac:dyDescent="0.3">
      <c r="A7612" s="10">
        <v>43641</v>
      </c>
      <c r="B7612" s="11" t="s">
        <v>340</v>
      </c>
      <c r="C7612" s="11" t="s">
        <v>745</v>
      </c>
      <c r="D7612" s="11" t="s">
        <v>662</v>
      </c>
      <c r="F7612" s="15">
        <f>IF(ISBLANK($D7612),"",IF(ISBLANK($E7612),VLOOKUP($D7612,$J:$K,2,FALSE),VLOOKUP($E7612,'Daycare Packages'!$A:$G,7,FALSE)))</f>
        <v>30</v>
      </c>
      <c r="G7612" s="15">
        <v>-3.6</v>
      </c>
      <c r="H7612" s="15">
        <f t="shared" si="261"/>
        <v>26.4</v>
      </c>
      <c r="I7612" s="198">
        <f t="shared" si="260"/>
        <v>6</v>
      </c>
    </row>
    <row r="7613" spans="1:9" x14ac:dyDescent="0.3">
      <c r="A7613" s="10">
        <v>43641</v>
      </c>
      <c r="B7613" s="11" t="s">
        <v>340</v>
      </c>
      <c r="C7613" s="11" t="s">
        <v>746</v>
      </c>
      <c r="D7613" s="11" t="s">
        <v>662</v>
      </c>
      <c r="F7613" s="15">
        <f>IF(ISBLANK($D7613),"",IF(ISBLANK($E7613),VLOOKUP($D7613,$J:$K,2,FALSE),VLOOKUP($E7613,'Daycare Packages'!$A:$G,7,FALSE)))</f>
        <v>30</v>
      </c>
      <c r="G7613" s="15">
        <v>-3.6</v>
      </c>
      <c r="H7613" s="15">
        <f t="shared" si="261"/>
        <v>26.4</v>
      </c>
      <c r="I7613" s="198">
        <f t="shared" si="260"/>
        <v>6</v>
      </c>
    </row>
    <row r="7614" spans="1:9" x14ac:dyDescent="0.3">
      <c r="A7614" s="10">
        <v>43641</v>
      </c>
      <c r="B7614" s="11" t="s">
        <v>894</v>
      </c>
      <c r="C7614" s="11" t="s">
        <v>622</v>
      </c>
      <c r="D7614" s="11" t="s">
        <v>662</v>
      </c>
      <c r="E7614" s="11">
        <v>6892485</v>
      </c>
      <c r="F7614" s="15">
        <f>IF(ISBLANK($D7614),"",IF(ISBLANK($E7614),VLOOKUP($D7614,$J:$K,2,FALSE),VLOOKUP($E7614,'Daycare Packages'!$A:$G,7,FALSE)))</f>
        <v>27</v>
      </c>
      <c r="G7614" s="15"/>
      <c r="H7614" s="15">
        <f t="shared" si="261"/>
        <v>27</v>
      </c>
      <c r="I7614" s="198">
        <f t="shared" si="260"/>
        <v>6</v>
      </c>
    </row>
    <row r="7615" spans="1:9" x14ac:dyDescent="0.3">
      <c r="A7615" s="10">
        <v>43641</v>
      </c>
      <c r="B7615" s="11" t="s">
        <v>894</v>
      </c>
      <c r="C7615" s="11" t="s">
        <v>895</v>
      </c>
      <c r="D7615" s="11" t="s">
        <v>662</v>
      </c>
      <c r="E7615" s="11">
        <v>6892485</v>
      </c>
      <c r="F7615" s="15">
        <f>IF(ISBLANK($D7615),"",IF(ISBLANK($E7615),VLOOKUP($D7615,$J:$K,2,FALSE),VLOOKUP($E7615,'Daycare Packages'!$A:$G,7,FALSE)))</f>
        <v>27</v>
      </c>
      <c r="G7615" s="15"/>
      <c r="H7615" s="15">
        <f t="shared" si="261"/>
        <v>27</v>
      </c>
      <c r="I7615" s="198">
        <f t="shared" si="260"/>
        <v>6</v>
      </c>
    </row>
    <row r="7616" spans="1:9" x14ac:dyDescent="0.3">
      <c r="A7616" s="10">
        <v>43641</v>
      </c>
      <c r="B7616" s="11" t="s">
        <v>133</v>
      </c>
      <c r="C7616" s="11" t="s">
        <v>712</v>
      </c>
      <c r="D7616" s="11" t="s">
        <v>662</v>
      </c>
      <c r="E7616" s="11">
        <v>6866409</v>
      </c>
      <c r="F7616" s="15">
        <f>IF(ISBLANK($D7616),"",IF(ISBLANK($E7616),VLOOKUP($D7616,$J:$K,2,FALSE),VLOOKUP($E7616,'Daycare Packages'!$A:$G,7,FALSE)))</f>
        <v>26</v>
      </c>
      <c r="G7616" s="15"/>
      <c r="H7616" s="15">
        <f t="shared" si="261"/>
        <v>26</v>
      </c>
      <c r="I7616" s="198">
        <f t="shared" si="260"/>
        <v>6</v>
      </c>
    </row>
    <row r="7617" spans="1:9" x14ac:dyDescent="0.3">
      <c r="A7617" s="10">
        <v>43641</v>
      </c>
      <c r="B7617" s="11" t="s">
        <v>1336</v>
      </c>
      <c r="C7617" s="11" t="s">
        <v>1337</v>
      </c>
      <c r="D7617" s="11" t="s">
        <v>662</v>
      </c>
      <c r="F7617" s="15">
        <f>IF(ISBLANK($D7617),"",IF(ISBLANK($E7617),VLOOKUP($D7617,$J:$K,2,FALSE),VLOOKUP($E7617,'Daycare Packages'!$A:$G,7,FALSE)))</f>
        <v>30</v>
      </c>
      <c r="G7617" s="15"/>
      <c r="H7617" s="15">
        <f t="shared" si="261"/>
        <v>30</v>
      </c>
      <c r="I7617" s="198">
        <f t="shared" si="260"/>
        <v>6</v>
      </c>
    </row>
    <row r="7618" spans="1:9" x14ac:dyDescent="0.3">
      <c r="A7618" s="55">
        <v>43641</v>
      </c>
      <c r="B7618" s="56" t="s">
        <v>122</v>
      </c>
      <c r="C7618" s="56" t="s">
        <v>748</v>
      </c>
      <c r="D7618" s="56" t="s">
        <v>662</v>
      </c>
      <c r="E7618" s="56"/>
      <c r="F7618" s="59">
        <f>IF(ISBLANK($D7618),"",IF(ISBLANK($E7618),VLOOKUP($D7618,$J:$K,2,FALSE),VLOOKUP($E7618,'Daycare Packages'!$A:$G,7,FALSE)))</f>
        <v>30</v>
      </c>
      <c r="G7618" s="59"/>
      <c r="H7618" s="59">
        <f t="shared" si="261"/>
        <v>30</v>
      </c>
      <c r="I7618" s="198">
        <f t="shared" si="260"/>
        <v>6</v>
      </c>
    </row>
    <row r="7619" spans="1:9" x14ac:dyDescent="0.3">
      <c r="A7619" s="10">
        <v>43642</v>
      </c>
      <c r="B7619" s="11" t="s">
        <v>1743</v>
      </c>
      <c r="C7619" s="11" t="s">
        <v>679</v>
      </c>
      <c r="D7619" s="11" t="s">
        <v>671</v>
      </c>
      <c r="F7619" s="15">
        <f>IF(ISBLANK($D7619),"",IF(ISBLANK($E7619),VLOOKUP($D7619,$J:$K,2,FALSE),VLOOKUP($E7619,'Daycare Packages'!$A:$G,7,FALSE)))</f>
        <v>0</v>
      </c>
      <c r="G7619" s="15"/>
      <c r="H7619" s="15">
        <f t="shared" si="261"/>
        <v>0</v>
      </c>
      <c r="I7619" s="198">
        <f t="shared" ref="I7619:I7682" si="262">IF(A7619="",0,MONTH(A7619))</f>
        <v>6</v>
      </c>
    </row>
    <row r="7620" spans="1:9" x14ac:dyDescent="0.3">
      <c r="A7620" s="10">
        <v>43642</v>
      </c>
      <c r="B7620" s="11" t="s">
        <v>1743</v>
      </c>
      <c r="C7620" s="11" t="s">
        <v>1744</v>
      </c>
      <c r="D7620" s="11" t="s">
        <v>671</v>
      </c>
      <c r="F7620" s="15">
        <f>IF(ISBLANK($D7620),"",IF(ISBLANK($E7620),VLOOKUP($D7620,$J:$K,2,FALSE),VLOOKUP($E7620,'Daycare Packages'!$A:$G,7,FALSE)))</f>
        <v>0</v>
      </c>
      <c r="G7620" s="15"/>
      <c r="H7620" s="15">
        <f t="shared" si="261"/>
        <v>0</v>
      </c>
      <c r="I7620" s="198">
        <f t="shared" si="262"/>
        <v>6</v>
      </c>
    </row>
    <row r="7621" spans="1:9" x14ac:dyDescent="0.3">
      <c r="A7621" s="10">
        <v>43642</v>
      </c>
      <c r="B7621" s="11" t="s">
        <v>131</v>
      </c>
      <c r="C7621" s="11" t="s">
        <v>553</v>
      </c>
      <c r="D7621" s="11" t="s">
        <v>662</v>
      </c>
      <c r="E7621" s="11">
        <v>6730496</v>
      </c>
      <c r="F7621" s="15">
        <f>IF(ISBLANK($D7621),"",IF(ISBLANK($E7621),VLOOKUP($D7621,$J:$K,2,FALSE),VLOOKUP($E7621,'Daycare Packages'!$A:$G,7,FALSE)))</f>
        <v>16</v>
      </c>
      <c r="G7621" s="15"/>
      <c r="H7621" s="15">
        <f t="shared" si="261"/>
        <v>16</v>
      </c>
      <c r="I7621" s="198">
        <f t="shared" si="262"/>
        <v>6</v>
      </c>
    </row>
    <row r="7622" spans="1:9" x14ac:dyDescent="0.3">
      <c r="A7622" s="10">
        <v>43642</v>
      </c>
      <c r="B7622" s="11" t="s">
        <v>1733</v>
      </c>
      <c r="C7622" s="11" t="s">
        <v>1734</v>
      </c>
      <c r="D7622" s="11" t="s">
        <v>662</v>
      </c>
      <c r="E7622" s="11">
        <v>6896082</v>
      </c>
      <c r="F7622" s="15">
        <f>IF(ISBLANK($D7622),"",IF(ISBLANK($E7622),VLOOKUP($D7622,$J:$K,2,FALSE),VLOOKUP($E7622,'Daycare Packages'!$A:$G,7,FALSE)))</f>
        <v>19</v>
      </c>
      <c r="G7622" s="15"/>
      <c r="H7622" s="15">
        <f t="shared" si="261"/>
        <v>19</v>
      </c>
      <c r="I7622" s="198">
        <f t="shared" si="262"/>
        <v>6</v>
      </c>
    </row>
    <row r="7623" spans="1:9" x14ac:dyDescent="0.3">
      <c r="A7623" s="10">
        <v>43642</v>
      </c>
      <c r="B7623" s="11" t="s">
        <v>1221</v>
      </c>
      <c r="C7623" s="11" t="s">
        <v>1222</v>
      </c>
      <c r="D7623" s="11" t="s">
        <v>659</v>
      </c>
      <c r="E7623" s="11">
        <v>6818139</v>
      </c>
      <c r="F7623" s="15">
        <f>IF(ISBLANK($D7623),"",IF(ISBLANK($E7623),VLOOKUP($D7623,$J:$K,2,FALSE),VLOOKUP($E7623,'Daycare Packages'!$A:$G,7,FALSE)))</f>
        <v>18</v>
      </c>
      <c r="G7623" s="15"/>
      <c r="H7623" s="15">
        <f t="shared" si="261"/>
        <v>18</v>
      </c>
      <c r="I7623" s="198">
        <f t="shared" si="262"/>
        <v>6</v>
      </c>
    </row>
    <row r="7624" spans="1:9" x14ac:dyDescent="0.3">
      <c r="A7624" s="10">
        <v>43642</v>
      </c>
      <c r="B7624" s="11" t="s">
        <v>749</v>
      </c>
      <c r="C7624" s="11" t="s">
        <v>750</v>
      </c>
      <c r="D7624" s="11" t="s">
        <v>659</v>
      </c>
      <c r="F7624" s="15">
        <f>IF(ISBLANK($D7624),"",IF(ISBLANK($E7624),VLOOKUP($D7624,$J:$K,2,FALSE),VLOOKUP($E7624,'Daycare Packages'!$A:$G,7,FALSE)))</f>
        <v>20</v>
      </c>
      <c r="G7624" s="15"/>
      <c r="H7624" s="15">
        <f t="shared" si="261"/>
        <v>20</v>
      </c>
      <c r="I7624" s="198">
        <f t="shared" si="262"/>
        <v>6</v>
      </c>
    </row>
    <row r="7625" spans="1:9" x14ac:dyDescent="0.3">
      <c r="A7625" s="10">
        <v>43642</v>
      </c>
      <c r="B7625" s="11" t="s">
        <v>530</v>
      </c>
      <c r="C7625" s="11" t="s">
        <v>1745</v>
      </c>
      <c r="D7625" s="11" t="s">
        <v>662</v>
      </c>
      <c r="F7625" s="15">
        <f>IF(ISBLANK($D7625),"",IF(ISBLANK($E7625),VLOOKUP($D7625,$J:$K,2,FALSE),VLOOKUP($E7625,'Daycare Packages'!$A:$G,7,FALSE)))</f>
        <v>30</v>
      </c>
      <c r="G7625" s="15"/>
      <c r="H7625" s="15">
        <f t="shared" si="261"/>
        <v>30</v>
      </c>
      <c r="I7625" s="198">
        <f t="shared" si="262"/>
        <v>6</v>
      </c>
    </row>
    <row r="7626" spans="1:9" x14ac:dyDescent="0.3">
      <c r="A7626" s="10">
        <v>43642</v>
      </c>
      <c r="B7626" s="11" t="s">
        <v>119</v>
      </c>
      <c r="C7626" s="11" t="s">
        <v>692</v>
      </c>
      <c r="D7626" s="11" t="s">
        <v>662</v>
      </c>
      <c r="E7626" s="11">
        <v>6734596</v>
      </c>
      <c r="F7626" s="15">
        <f>IF(ISBLANK($D7626),"",IF(ISBLANK($E7626),VLOOKUP($D7626,$J:$K,2,FALSE),VLOOKUP($E7626,'Daycare Packages'!$A:$G,7,FALSE)))</f>
        <v>25</v>
      </c>
      <c r="G7626" s="15"/>
      <c r="H7626" s="15">
        <f t="shared" si="261"/>
        <v>25</v>
      </c>
      <c r="I7626" s="198">
        <f t="shared" si="262"/>
        <v>6</v>
      </c>
    </row>
    <row r="7627" spans="1:9" x14ac:dyDescent="0.3">
      <c r="A7627" s="10">
        <v>43642</v>
      </c>
      <c r="B7627" s="11" t="s">
        <v>1483</v>
      </c>
      <c r="C7627" s="11" t="s">
        <v>1484</v>
      </c>
      <c r="D7627" s="11" t="s">
        <v>662</v>
      </c>
      <c r="E7627" s="11">
        <v>6876268</v>
      </c>
      <c r="F7627" s="15">
        <f>IF(ISBLANK($D7627),"",IF(ISBLANK($E7627),VLOOKUP($D7627,$J:$K,2,FALSE),VLOOKUP($E7627,'Daycare Packages'!$A:$G,7,FALSE)))</f>
        <v>27</v>
      </c>
      <c r="G7627" s="15"/>
      <c r="H7627" s="15">
        <f t="shared" si="261"/>
        <v>27</v>
      </c>
      <c r="I7627" s="198">
        <f t="shared" si="262"/>
        <v>6</v>
      </c>
    </row>
    <row r="7628" spans="1:9" x14ac:dyDescent="0.3">
      <c r="A7628" s="10">
        <v>43642</v>
      </c>
      <c r="B7628" s="11" t="s">
        <v>849</v>
      </c>
      <c r="C7628" s="11" t="s">
        <v>850</v>
      </c>
      <c r="D7628" s="11" t="s">
        <v>662</v>
      </c>
      <c r="F7628" s="15">
        <f>IF(ISBLANK($D7628),"",IF(ISBLANK($E7628),VLOOKUP($D7628,$J:$K,2,FALSE),VLOOKUP($E7628,'Daycare Packages'!$A:$G,7,FALSE)))</f>
        <v>30</v>
      </c>
      <c r="G7628" s="15"/>
      <c r="H7628" s="15">
        <f t="shared" si="261"/>
        <v>30</v>
      </c>
      <c r="I7628" s="198">
        <f t="shared" si="262"/>
        <v>6</v>
      </c>
    </row>
    <row r="7629" spans="1:9" x14ac:dyDescent="0.3">
      <c r="A7629" s="10">
        <v>43642</v>
      </c>
      <c r="B7629" s="11" t="s">
        <v>199</v>
      </c>
      <c r="C7629" s="11" t="s">
        <v>711</v>
      </c>
      <c r="D7629" s="11" t="s">
        <v>662</v>
      </c>
      <c r="E7629" s="11">
        <v>6857264</v>
      </c>
      <c r="F7629" s="15">
        <f>IF(ISBLANK($D7629),"",IF(ISBLANK($E7629),VLOOKUP($D7629,$J:$K,2,FALSE),VLOOKUP($E7629,'Daycare Packages'!$A:$G,7,FALSE)))</f>
        <v>26</v>
      </c>
      <c r="G7629" s="15"/>
      <c r="H7629" s="15">
        <f t="shared" si="261"/>
        <v>26</v>
      </c>
      <c r="I7629" s="198">
        <f t="shared" si="262"/>
        <v>6</v>
      </c>
    </row>
    <row r="7630" spans="1:9" x14ac:dyDescent="0.3">
      <c r="A7630" s="10">
        <v>43642</v>
      </c>
      <c r="B7630" s="11" t="s">
        <v>722</v>
      </c>
      <c r="C7630" s="11" t="s">
        <v>548</v>
      </c>
      <c r="D7630" s="11" t="s">
        <v>662</v>
      </c>
      <c r="F7630" s="15">
        <f>IF(ISBLANK($D7630),"",IF(ISBLANK($E7630),VLOOKUP($D7630,$J:$K,2,FALSE),VLOOKUP($E7630,'Daycare Packages'!$A:$G,7,FALSE)))</f>
        <v>30</v>
      </c>
      <c r="G7630" s="15"/>
      <c r="H7630" s="15">
        <f t="shared" si="261"/>
        <v>30</v>
      </c>
      <c r="I7630" s="198">
        <f t="shared" si="262"/>
        <v>6</v>
      </c>
    </row>
    <row r="7631" spans="1:9" x14ac:dyDescent="0.3">
      <c r="A7631" s="10">
        <v>43642</v>
      </c>
      <c r="B7631" s="11" t="s">
        <v>1710</v>
      </c>
      <c r="C7631" s="11" t="s">
        <v>1746</v>
      </c>
      <c r="D7631" s="11" t="s">
        <v>662</v>
      </c>
      <c r="F7631" s="15">
        <f>IF(ISBLANK($D7631),"",IF(ISBLANK($E7631),VLOOKUP($D7631,$J:$K,2,FALSE),VLOOKUP($E7631,'Daycare Packages'!$A:$G,7,FALSE)))</f>
        <v>30</v>
      </c>
      <c r="G7631" s="15"/>
      <c r="H7631" s="15">
        <f t="shared" si="261"/>
        <v>30</v>
      </c>
      <c r="I7631" s="198">
        <f t="shared" si="262"/>
        <v>6</v>
      </c>
    </row>
    <row r="7632" spans="1:9" x14ac:dyDescent="0.3">
      <c r="A7632" s="10">
        <v>43642</v>
      </c>
      <c r="B7632" s="11" t="s">
        <v>1710</v>
      </c>
      <c r="C7632" s="11" t="s">
        <v>1711</v>
      </c>
      <c r="D7632" s="11" t="s">
        <v>662</v>
      </c>
      <c r="F7632" s="15">
        <f>IF(ISBLANK($D7632),"",IF(ISBLANK($E7632),VLOOKUP($D7632,$J:$K,2,FALSE),VLOOKUP($E7632,'Daycare Packages'!$A:$G,7,FALSE)))</f>
        <v>30</v>
      </c>
      <c r="G7632" s="15"/>
      <c r="H7632" s="15">
        <f t="shared" si="261"/>
        <v>30</v>
      </c>
      <c r="I7632" s="198">
        <f t="shared" si="262"/>
        <v>6</v>
      </c>
    </row>
    <row r="7633" spans="1:9" x14ac:dyDescent="0.3">
      <c r="A7633" s="10">
        <v>43642</v>
      </c>
      <c r="B7633" s="11" t="s">
        <v>182</v>
      </c>
      <c r="C7633" s="11" t="s">
        <v>685</v>
      </c>
      <c r="D7633" s="11" t="s">
        <v>662</v>
      </c>
      <c r="E7633" s="11">
        <v>6871713</v>
      </c>
      <c r="F7633" s="15">
        <f>IF(ISBLANK($D7633),"",IF(ISBLANK($E7633),VLOOKUP($D7633,$J:$K,2,FALSE),VLOOKUP($E7633,'Daycare Packages'!$A:$G,7,FALSE)))</f>
        <v>20.7</v>
      </c>
      <c r="G7633" s="15"/>
      <c r="H7633" s="15">
        <f t="shared" si="261"/>
        <v>20.7</v>
      </c>
      <c r="I7633" s="198">
        <f t="shared" si="262"/>
        <v>6</v>
      </c>
    </row>
    <row r="7634" spans="1:9" x14ac:dyDescent="0.3">
      <c r="A7634" s="10">
        <v>43642</v>
      </c>
      <c r="B7634" s="11" t="s">
        <v>123</v>
      </c>
      <c r="C7634" s="11" t="s">
        <v>1747</v>
      </c>
      <c r="D7634" s="11" t="s">
        <v>662</v>
      </c>
      <c r="E7634" s="11">
        <v>6644301</v>
      </c>
      <c r="F7634" s="15">
        <f>IF(ISBLANK($D7634),"",IF(ISBLANK($E7634),VLOOKUP($D7634,$J:$K,2,FALSE),VLOOKUP($E7634,'Daycare Packages'!$A:$G,7,FALSE)))</f>
        <v>22</v>
      </c>
      <c r="G7634" s="15"/>
      <c r="H7634" s="15">
        <f t="shared" si="261"/>
        <v>22</v>
      </c>
      <c r="I7634" s="198">
        <f t="shared" si="262"/>
        <v>6</v>
      </c>
    </row>
    <row r="7635" spans="1:9" x14ac:dyDescent="0.3">
      <c r="A7635" s="10">
        <v>43642</v>
      </c>
      <c r="B7635" s="11" t="s">
        <v>922</v>
      </c>
      <c r="C7635" s="11" t="s">
        <v>923</v>
      </c>
      <c r="D7635" s="11" t="s">
        <v>662</v>
      </c>
      <c r="E7635" s="11">
        <v>6872770</v>
      </c>
      <c r="F7635" s="15">
        <f>IF(ISBLANK($D7635),"",IF(ISBLANK($E7635),VLOOKUP($D7635,$J:$K,2,FALSE),VLOOKUP($E7635,'Daycare Packages'!$A:$G,7,FALSE)))</f>
        <v>23</v>
      </c>
      <c r="G7635" s="15"/>
      <c r="H7635" s="15">
        <f t="shared" si="261"/>
        <v>23</v>
      </c>
      <c r="I7635" s="198">
        <f t="shared" si="262"/>
        <v>6</v>
      </c>
    </row>
    <row r="7636" spans="1:9" x14ac:dyDescent="0.3">
      <c r="A7636" s="10">
        <v>43642</v>
      </c>
      <c r="B7636" s="11" t="s">
        <v>1334</v>
      </c>
      <c r="C7636" s="11" t="s">
        <v>1335</v>
      </c>
      <c r="D7636" s="11" t="s">
        <v>662</v>
      </c>
      <c r="E7636" s="11">
        <v>6838105</v>
      </c>
      <c r="F7636" s="15">
        <f>IF(ISBLANK($D7636),"",IF(ISBLANK($E7636),VLOOKUP($D7636,$J:$K,2,FALSE),VLOOKUP($E7636,'Daycare Packages'!$A:$G,7,FALSE)))</f>
        <v>26</v>
      </c>
      <c r="G7636" s="15"/>
      <c r="H7636" s="15">
        <f t="shared" si="261"/>
        <v>26</v>
      </c>
      <c r="I7636" s="198">
        <f t="shared" si="262"/>
        <v>6</v>
      </c>
    </row>
    <row r="7637" spans="1:9" x14ac:dyDescent="0.3">
      <c r="A7637" s="10">
        <v>43642</v>
      </c>
      <c r="B7637" s="11" t="s">
        <v>117</v>
      </c>
      <c r="C7637" s="11" t="s">
        <v>1069</v>
      </c>
      <c r="D7637" s="11" t="s">
        <v>662</v>
      </c>
      <c r="E7637" s="11">
        <v>6875240</v>
      </c>
      <c r="F7637" s="15">
        <f>IF(ISBLANK($D7637),"",IF(ISBLANK($E7637),VLOOKUP($D7637,$J:$K,2,FALSE),VLOOKUP($E7637,'Daycare Packages'!$A:$G,7,FALSE)))</f>
        <v>25</v>
      </c>
      <c r="G7637" s="15"/>
      <c r="H7637" s="15">
        <f t="shared" si="261"/>
        <v>25</v>
      </c>
      <c r="I7637" s="198">
        <f t="shared" si="262"/>
        <v>6</v>
      </c>
    </row>
    <row r="7638" spans="1:9" x14ac:dyDescent="0.3">
      <c r="A7638" s="10">
        <v>43642</v>
      </c>
      <c r="B7638" s="11" t="s">
        <v>680</v>
      </c>
      <c r="C7638" s="11" t="s">
        <v>681</v>
      </c>
      <c r="D7638" s="11" t="s">
        <v>662</v>
      </c>
      <c r="F7638" s="15">
        <f>IF(ISBLANK($D7638),"",IF(ISBLANK($E7638),VLOOKUP($D7638,$J:$K,2,FALSE),VLOOKUP($E7638,'Daycare Packages'!$A:$G,7,FALSE)))</f>
        <v>30</v>
      </c>
      <c r="G7638" s="15">
        <v>-4.5</v>
      </c>
      <c r="H7638" s="15">
        <f t="shared" si="261"/>
        <v>25.5</v>
      </c>
      <c r="I7638" s="198">
        <f t="shared" si="262"/>
        <v>6</v>
      </c>
    </row>
    <row r="7639" spans="1:9" x14ac:dyDescent="0.3">
      <c r="A7639" s="10">
        <v>43642</v>
      </c>
      <c r="B7639" s="11" t="s">
        <v>680</v>
      </c>
      <c r="C7639" s="11" t="s">
        <v>592</v>
      </c>
      <c r="D7639" s="11" t="s">
        <v>662</v>
      </c>
      <c r="F7639" s="15">
        <f>IF(ISBLANK($D7639),"",IF(ISBLANK($E7639),VLOOKUP($D7639,$J:$K,2,FALSE),VLOOKUP($E7639,'Daycare Packages'!$A:$G,7,FALSE)))</f>
        <v>30</v>
      </c>
      <c r="G7639" s="15">
        <v>-4.5</v>
      </c>
      <c r="H7639" s="15">
        <f t="shared" si="261"/>
        <v>25.5</v>
      </c>
      <c r="I7639" s="198">
        <f t="shared" si="262"/>
        <v>6</v>
      </c>
    </row>
    <row r="7640" spans="1:9" x14ac:dyDescent="0.3">
      <c r="A7640" s="10">
        <v>43642</v>
      </c>
      <c r="B7640" s="11" t="s">
        <v>234</v>
      </c>
      <c r="C7640" s="11" t="s">
        <v>682</v>
      </c>
      <c r="D7640" s="11" t="s">
        <v>662</v>
      </c>
      <c r="F7640" s="15">
        <f>IF(ISBLANK($D7640),"",IF(ISBLANK($E7640),VLOOKUP($D7640,$J:$K,2,FALSE),VLOOKUP($E7640,'Daycare Packages'!$A:$G,7,FALSE)))</f>
        <v>30</v>
      </c>
      <c r="G7640" s="15"/>
      <c r="H7640" s="15">
        <f t="shared" si="261"/>
        <v>30</v>
      </c>
      <c r="I7640" s="198">
        <f t="shared" si="262"/>
        <v>6</v>
      </c>
    </row>
    <row r="7641" spans="1:9" x14ac:dyDescent="0.3">
      <c r="A7641" s="10">
        <v>43642</v>
      </c>
      <c r="B7641" s="11" t="s">
        <v>1699</v>
      </c>
      <c r="C7641" s="11" t="s">
        <v>1700</v>
      </c>
      <c r="D7641" s="11" t="s">
        <v>662</v>
      </c>
      <c r="F7641" s="15">
        <f>IF(ISBLANK($D7641),"",IF(ISBLANK($E7641),VLOOKUP($D7641,$J:$K,2,FALSE),VLOOKUP($E7641,'Daycare Packages'!$A:$G,7,FALSE)))</f>
        <v>30</v>
      </c>
      <c r="G7641" s="15"/>
      <c r="H7641" s="15">
        <f t="shared" si="261"/>
        <v>30</v>
      </c>
      <c r="I7641" s="198">
        <f t="shared" si="262"/>
        <v>6</v>
      </c>
    </row>
    <row r="7642" spans="1:9" x14ac:dyDescent="0.3">
      <c r="A7642" s="10">
        <v>43642</v>
      </c>
      <c r="B7642" s="11" t="s">
        <v>1366</v>
      </c>
      <c r="C7642" s="11" t="s">
        <v>1192</v>
      </c>
      <c r="D7642" s="11" t="s">
        <v>662</v>
      </c>
      <c r="E7642" s="11">
        <v>6873468</v>
      </c>
      <c r="F7642" s="15">
        <f>IF(ISBLANK($D7642),"",IF(ISBLANK($E7642),VLOOKUP($D7642,$J:$K,2,FALSE),VLOOKUP($E7642,'Daycare Packages'!$A:$G,7,FALSE)))</f>
        <v>20.7</v>
      </c>
      <c r="G7642" s="15"/>
      <c r="H7642" s="15">
        <f t="shared" si="261"/>
        <v>20.7</v>
      </c>
      <c r="I7642" s="198">
        <f t="shared" si="262"/>
        <v>6</v>
      </c>
    </row>
    <row r="7643" spans="1:9" x14ac:dyDescent="0.3">
      <c r="A7643" s="10">
        <v>43642</v>
      </c>
      <c r="B7643" s="11" t="s">
        <v>1366</v>
      </c>
      <c r="C7643" s="11" t="s">
        <v>587</v>
      </c>
      <c r="D7643" s="11" t="s">
        <v>662</v>
      </c>
      <c r="E7643" s="11">
        <v>6873468</v>
      </c>
      <c r="F7643" s="15">
        <f>IF(ISBLANK($D7643),"",IF(ISBLANK($E7643),VLOOKUP($D7643,$J:$K,2,FALSE),VLOOKUP($E7643,'Daycare Packages'!$A:$G,7,FALSE)))</f>
        <v>20.7</v>
      </c>
      <c r="G7643" s="15"/>
      <c r="H7643" s="15">
        <f t="shared" si="261"/>
        <v>20.7</v>
      </c>
      <c r="I7643" s="198">
        <f t="shared" si="262"/>
        <v>6</v>
      </c>
    </row>
    <row r="7644" spans="1:9" x14ac:dyDescent="0.3">
      <c r="A7644" s="10">
        <v>43642</v>
      </c>
      <c r="B7644" s="11" t="s">
        <v>816</v>
      </c>
      <c r="C7644" s="11" t="s">
        <v>817</v>
      </c>
      <c r="D7644" s="11" t="s">
        <v>659</v>
      </c>
      <c r="F7644" s="15">
        <f>IF(ISBLANK($D7644),"",IF(ISBLANK($E7644),VLOOKUP($D7644,$J:$K,2,FALSE),VLOOKUP($E7644,'Daycare Packages'!$A:$G,7,FALSE)))</f>
        <v>20</v>
      </c>
      <c r="G7644" s="15"/>
      <c r="H7644" s="15">
        <f t="shared" si="261"/>
        <v>20</v>
      </c>
      <c r="I7644" s="198">
        <f t="shared" si="262"/>
        <v>6</v>
      </c>
    </row>
    <row r="7645" spans="1:9" x14ac:dyDescent="0.3">
      <c r="A7645" s="10">
        <v>43642</v>
      </c>
      <c r="B7645" s="11" t="s">
        <v>1731</v>
      </c>
      <c r="C7645" s="11" t="s">
        <v>400</v>
      </c>
      <c r="D7645" s="11" t="s">
        <v>662</v>
      </c>
      <c r="E7645" s="11">
        <v>6884548</v>
      </c>
      <c r="F7645" s="15">
        <f>IF(ISBLANK($D7645),"",IF(ISBLANK($E7645),VLOOKUP($D7645,$J:$K,2,FALSE),VLOOKUP($E7645,'Daycare Packages'!$A:$G,7,FALSE)))</f>
        <v>27</v>
      </c>
      <c r="G7645" s="15"/>
      <c r="H7645" s="15">
        <f t="shared" si="261"/>
        <v>27</v>
      </c>
      <c r="I7645" s="198">
        <f t="shared" si="262"/>
        <v>6</v>
      </c>
    </row>
    <row r="7646" spans="1:9" x14ac:dyDescent="0.3">
      <c r="A7646" s="10">
        <v>43642</v>
      </c>
      <c r="B7646" s="11" t="s">
        <v>833</v>
      </c>
      <c r="C7646" s="11" t="s">
        <v>618</v>
      </c>
      <c r="D7646" s="11" t="s">
        <v>662</v>
      </c>
      <c r="F7646" s="15">
        <f>IF(ISBLANK($D7646),"",IF(ISBLANK($E7646),VLOOKUP($D7646,$J:$K,2,FALSE),VLOOKUP($E7646,'Daycare Packages'!$A:$G,7,FALSE)))</f>
        <v>30</v>
      </c>
      <c r="G7646" s="15"/>
      <c r="H7646" s="15">
        <f t="shared" si="261"/>
        <v>30</v>
      </c>
      <c r="I7646" s="198">
        <f t="shared" si="262"/>
        <v>6</v>
      </c>
    </row>
    <row r="7647" spans="1:9" x14ac:dyDescent="0.3">
      <c r="A7647" s="10">
        <v>43642</v>
      </c>
      <c r="B7647" s="11" t="s">
        <v>222</v>
      </c>
      <c r="C7647" s="11" t="s">
        <v>229</v>
      </c>
      <c r="D7647" s="11" t="s">
        <v>662</v>
      </c>
      <c r="E7647" s="11">
        <v>6891874</v>
      </c>
      <c r="F7647" s="15">
        <f>IF(ISBLANK($D7647),"",IF(ISBLANK($E7647),VLOOKUP($D7647,$J:$K,2,FALSE),VLOOKUP($E7647,'Daycare Packages'!$A:$G,7,FALSE)))</f>
        <v>27</v>
      </c>
      <c r="G7647" s="15"/>
      <c r="H7647" s="15">
        <f t="shared" si="261"/>
        <v>27</v>
      </c>
      <c r="I7647" s="198">
        <f t="shared" si="262"/>
        <v>6</v>
      </c>
    </row>
    <row r="7648" spans="1:9" x14ac:dyDescent="0.3">
      <c r="A7648" s="10">
        <v>43642</v>
      </c>
      <c r="B7648" s="11" t="s">
        <v>157</v>
      </c>
      <c r="C7648" s="11" t="s">
        <v>448</v>
      </c>
      <c r="D7648" s="11" t="s">
        <v>662</v>
      </c>
      <c r="F7648" s="15">
        <f>IF(ISBLANK($D7648),"",IF(ISBLANK($E7648),VLOOKUP($D7648,$J:$K,2,FALSE),VLOOKUP($E7648,'Daycare Packages'!$A:$G,7,FALSE)))</f>
        <v>30</v>
      </c>
      <c r="G7648" s="15"/>
      <c r="H7648" s="15">
        <f t="shared" si="261"/>
        <v>30</v>
      </c>
      <c r="I7648" s="198">
        <f t="shared" si="262"/>
        <v>6</v>
      </c>
    </row>
    <row r="7649" spans="1:9" x14ac:dyDescent="0.3">
      <c r="A7649" s="10">
        <v>43642</v>
      </c>
      <c r="B7649" s="11" t="s">
        <v>1727</v>
      </c>
      <c r="C7649" s="11" t="s">
        <v>1749</v>
      </c>
      <c r="D7649" s="11" t="s">
        <v>662</v>
      </c>
      <c r="E7649" s="11">
        <v>6895189</v>
      </c>
      <c r="F7649" s="15">
        <f>IF(ISBLANK($D7649),"",IF(ISBLANK($E7649),VLOOKUP($D7649,$J:$K,2,FALSE),VLOOKUP($E7649,'Daycare Packages'!$A:$G,7,FALSE)))</f>
        <v>26</v>
      </c>
      <c r="G7649" s="15"/>
      <c r="H7649" s="15">
        <f t="shared" si="261"/>
        <v>26</v>
      </c>
      <c r="I7649" s="198">
        <f t="shared" si="262"/>
        <v>6</v>
      </c>
    </row>
    <row r="7650" spans="1:9" x14ac:dyDescent="0.3">
      <c r="A7650" s="10">
        <v>43642</v>
      </c>
      <c r="B7650" s="11" t="s">
        <v>626</v>
      </c>
      <c r="C7650" s="11" t="s">
        <v>627</v>
      </c>
      <c r="D7650" s="11" t="s">
        <v>662</v>
      </c>
      <c r="F7650" s="15">
        <f>IF(ISBLANK($D7650),"",IF(ISBLANK($E7650),VLOOKUP($D7650,$J:$K,2,FALSE),VLOOKUP($E7650,'Daycare Packages'!$A:$G,7,FALSE)))</f>
        <v>30</v>
      </c>
      <c r="G7650" s="15"/>
      <c r="H7650" s="15">
        <f t="shared" si="261"/>
        <v>30</v>
      </c>
      <c r="I7650" s="198">
        <f t="shared" si="262"/>
        <v>6</v>
      </c>
    </row>
    <row r="7651" spans="1:9" x14ac:dyDescent="0.3">
      <c r="A7651" s="10">
        <v>43642</v>
      </c>
      <c r="B7651" s="11" t="s">
        <v>1190</v>
      </c>
      <c r="C7651" s="11" t="s">
        <v>1191</v>
      </c>
      <c r="D7651" s="11" t="s">
        <v>662</v>
      </c>
      <c r="F7651" s="15">
        <f>IF(ISBLANK($D7651),"",IF(ISBLANK($E7651),VLOOKUP($D7651,$J:$K,2,FALSE),VLOOKUP($E7651,'Daycare Packages'!$A:$G,7,FALSE)))</f>
        <v>30</v>
      </c>
      <c r="G7651" s="15">
        <v>-6</v>
      </c>
      <c r="H7651" s="15">
        <f t="shared" si="261"/>
        <v>24</v>
      </c>
      <c r="I7651" s="198">
        <f t="shared" si="262"/>
        <v>6</v>
      </c>
    </row>
    <row r="7652" spans="1:9" x14ac:dyDescent="0.3">
      <c r="A7652" s="10">
        <v>43642</v>
      </c>
      <c r="B7652" s="11" t="s">
        <v>214</v>
      </c>
      <c r="C7652" s="11" t="s">
        <v>686</v>
      </c>
      <c r="D7652" s="11" t="s">
        <v>662</v>
      </c>
      <c r="E7652" s="11">
        <v>6874253</v>
      </c>
      <c r="F7652" s="15">
        <f>IF(ISBLANK($D7652),"",IF(ISBLANK($E7652),VLOOKUP($D7652,$J:$K,2,FALSE),VLOOKUP($E7652,'Daycare Packages'!$A:$G,7,FALSE)))</f>
        <v>23.4</v>
      </c>
      <c r="G7652" s="15"/>
      <c r="H7652" s="15">
        <f t="shared" si="261"/>
        <v>23.4</v>
      </c>
      <c r="I7652" s="198">
        <f t="shared" si="262"/>
        <v>6</v>
      </c>
    </row>
    <row r="7653" spans="1:9" x14ac:dyDescent="0.3">
      <c r="A7653" s="10">
        <v>43642</v>
      </c>
      <c r="B7653" s="11" t="s">
        <v>195</v>
      </c>
      <c r="C7653" s="11" t="s">
        <v>1750</v>
      </c>
      <c r="D7653" s="11" t="s">
        <v>662</v>
      </c>
      <c r="F7653" s="15">
        <f>IF(ISBLANK($D7653),"",IF(ISBLANK($E7653),VLOOKUP($D7653,$J:$K,2,FALSE),VLOOKUP($E7653,'Daycare Packages'!$A:$G,7,FALSE)))</f>
        <v>30</v>
      </c>
      <c r="G7653" s="15"/>
      <c r="H7653" s="15">
        <f t="shared" si="261"/>
        <v>30</v>
      </c>
      <c r="I7653" s="198">
        <f t="shared" si="262"/>
        <v>6</v>
      </c>
    </row>
    <row r="7654" spans="1:9" x14ac:dyDescent="0.3">
      <c r="A7654" s="10">
        <v>43642</v>
      </c>
      <c r="B7654" s="11" t="s">
        <v>195</v>
      </c>
      <c r="C7654" s="11" t="s">
        <v>735</v>
      </c>
      <c r="D7654" s="11" t="s">
        <v>662</v>
      </c>
      <c r="F7654" s="15">
        <f>IF(ISBLANK($D7654),"",IF(ISBLANK($E7654),VLOOKUP($D7654,$J:$K,2,FALSE),VLOOKUP($E7654,'Daycare Packages'!$A:$G,7,FALSE)))</f>
        <v>30</v>
      </c>
      <c r="G7654" s="15"/>
      <c r="H7654" s="15">
        <f t="shared" si="261"/>
        <v>30</v>
      </c>
      <c r="I7654" s="198">
        <f t="shared" si="262"/>
        <v>6</v>
      </c>
    </row>
    <row r="7655" spans="1:9" x14ac:dyDescent="0.3">
      <c r="A7655" s="10">
        <v>43642</v>
      </c>
      <c r="B7655" s="11" t="s">
        <v>834</v>
      </c>
      <c r="C7655" s="11" t="s">
        <v>835</v>
      </c>
      <c r="D7655" s="11" t="s">
        <v>662</v>
      </c>
      <c r="F7655" s="15">
        <f>IF(ISBLANK($D7655),"",IF(ISBLANK($E7655),VLOOKUP($D7655,$J:$K,2,FALSE),VLOOKUP($E7655,'Daycare Packages'!$A:$G,7,FALSE)))</f>
        <v>30</v>
      </c>
      <c r="G7655" s="15"/>
      <c r="H7655" s="15">
        <f t="shared" si="261"/>
        <v>30</v>
      </c>
      <c r="I7655" s="198">
        <f t="shared" si="262"/>
        <v>6</v>
      </c>
    </row>
    <row r="7656" spans="1:9" x14ac:dyDescent="0.3">
      <c r="A7656" s="10">
        <v>43642</v>
      </c>
      <c r="B7656" s="11" t="s">
        <v>141</v>
      </c>
      <c r="C7656" s="11" t="s">
        <v>673</v>
      </c>
      <c r="D7656" s="11" t="s">
        <v>662</v>
      </c>
      <c r="E7656" s="11">
        <v>6866358</v>
      </c>
      <c r="F7656" s="15">
        <f>IF(ISBLANK($D7656),"",IF(ISBLANK($E7656),VLOOKUP($D7656,$J:$K,2,FALSE),VLOOKUP($E7656,'Daycare Packages'!$A:$G,7,FALSE)))</f>
        <v>26</v>
      </c>
      <c r="G7656" s="15"/>
      <c r="H7656" s="15">
        <f t="shared" si="261"/>
        <v>26</v>
      </c>
      <c r="I7656" s="198">
        <f t="shared" si="262"/>
        <v>6</v>
      </c>
    </row>
    <row r="7657" spans="1:9" x14ac:dyDescent="0.3">
      <c r="A7657" s="10">
        <v>43642</v>
      </c>
      <c r="B7657" s="11" t="s">
        <v>1602</v>
      </c>
      <c r="C7657" s="11" t="s">
        <v>461</v>
      </c>
      <c r="D7657" s="11" t="s">
        <v>662</v>
      </c>
      <c r="F7657" s="15">
        <f>IF(ISBLANK($D7657),"",IF(ISBLANK($E7657),VLOOKUP($D7657,$J:$K,2,FALSE),VLOOKUP($E7657,'Daycare Packages'!$A:$G,7,FALSE)))</f>
        <v>30</v>
      </c>
      <c r="G7657" s="15"/>
      <c r="H7657" s="15">
        <f t="shared" si="261"/>
        <v>30</v>
      </c>
      <c r="I7657" s="198">
        <f t="shared" si="262"/>
        <v>6</v>
      </c>
    </row>
    <row r="7658" spans="1:9" x14ac:dyDescent="0.3">
      <c r="A7658" s="10">
        <v>43642</v>
      </c>
      <c r="B7658" s="11" t="s">
        <v>1602</v>
      </c>
      <c r="C7658" s="11" t="s">
        <v>1603</v>
      </c>
      <c r="D7658" s="11" t="s">
        <v>662</v>
      </c>
      <c r="F7658" s="15">
        <f>IF(ISBLANK($D7658),"",IF(ISBLANK($E7658),VLOOKUP($D7658,$J:$K,2,FALSE),VLOOKUP($E7658,'Daycare Packages'!$A:$G,7,FALSE)))</f>
        <v>30</v>
      </c>
      <c r="G7658" s="15"/>
      <c r="H7658" s="15">
        <f t="shared" si="261"/>
        <v>30</v>
      </c>
      <c r="I7658" s="198">
        <f t="shared" si="262"/>
        <v>6</v>
      </c>
    </row>
    <row r="7659" spans="1:9" x14ac:dyDescent="0.3">
      <c r="A7659" s="10">
        <v>43642</v>
      </c>
      <c r="B7659" s="11" t="s">
        <v>931</v>
      </c>
      <c r="C7659" s="11" t="s">
        <v>932</v>
      </c>
      <c r="D7659" s="11" t="s">
        <v>662</v>
      </c>
      <c r="F7659" s="15">
        <f>IF(ISBLANK($D7659),"",IF(ISBLANK($E7659),VLOOKUP($D7659,$J:$K,2,FALSE),VLOOKUP($E7659,'Daycare Packages'!$A:$G,7,FALSE)))</f>
        <v>30</v>
      </c>
      <c r="G7659" s="15"/>
      <c r="H7659" s="15">
        <f t="shared" si="261"/>
        <v>30</v>
      </c>
      <c r="I7659" s="198">
        <f t="shared" si="262"/>
        <v>6</v>
      </c>
    </row>
    <row r="7660" spans="1:9" x14ac:dyDescent="0.3">
      <c r="A7660" s="10">
        <v>43642</v>
      </c>
      <c r="B7660" s="11" t="s">
        <v>1311</v>
      </c>
      <c r="C7660" s="11" t="s">
        <v>1312</v>
      </c>
      <c r="D7660" s="11" t="s">
        <v>662</v>
      </c>
      <c r="E7660" s="11">
        <v>6829230</v>
      </c>
      <c r="F7660" s="15">
        <f>IF(ISBLANK($D7660),"",IF(ISBLANK($E7660),VLOOKUP($D7660,$J:$K,2,FALSE),VLOOKUP($E7660,'Daycare Packages'!$A:$G,7,FALSE)))</f>
        <v>23</v>
      </c>
      <c r="G7660" s="15"/>
      <c r="H7660" s="15">
        <f t="shared" si="261"/>
        <v>23</v>
      </c>
      <c r="I7660" s="198">
        <f t="shared" si="262"/>
        <v>6</v>
      </c>
    </row>
    <row r="7661" spans="1:9" x14ac:dyDescent="0.3">
      <c r="A7661" s="10">
        <v>43642</v>
      </c>
      <c r="B7661" s="11" t="s">
        <v>225</v>
      </c>
      <c r="C7661" s="11" t="s">
        <v>719</v>
      </c>
      <c r="D7661" s="11" t="s">
        <v>662</v>
      </c>
      <c r="E7661" s="11">
        <v>6746411</v>
      </c>
      <c r="F7661" s="15">
        <f>IF(ISBLANK($D7661),"",IF(ISBLANK($E7661),VLOOKUP($D7661,$J:$K,2,FALSE),VLOOKUP($E7661,'Daycare Packages'!$A:$G,7,FALSE)))</f>
        <v>25</v>
      </c>
      <c r="G7661" s="15"/>
      <c r="H7661" s="15">
        <f t="shared" si="261"/>
        <v>25</v>
      </c>
      <c r="I7661" s="198">
        <f t="shared" si="262"/>
        <v>6</v>
      </c>
    </row>
    <row r="7662" spans="1:9" x14ac:dyDescent="0.3">
      <c r="A7662" s="10">
        <v>43642</v>
      </c>
      <c r="B7662" s="11" t="s">
        <v>1600</v>
      </c>
      <c r="C7662" s="11" t="s">
        <v>1601</v>
      </c>
      <c r="D7662" s="11" t="s">
        <v>662</v>
      </c>
      <c r="E7662" s="11">
        <v>6874391</v>
      </c>
      <c r="F7662" s="15">
        <f>IF(ISBLANK($D7662),"",IF(ISBLANK($E7662),VLOOKUP($D7662,$J:$K,2,FALSE),VLOOKUP($E7662,'Daycare Packages'!$A:$G,7,FALSE)))</f>
        <v>27</v>
      </c>
      <c r="G7662" s="15"/>
      <c r="H7662" s="15">
        <f t="shared" si="261"/>
        <v>27</v>
      </c>
      <c r="I7662" s="198">
        <f t="shared" si="262"/>
        <v>6</v>
      </c>
    </row>
    <row r="7663" spans="1:9" x14ac:dyDescent="0.3">
      <c r="A7663" s="10">
        <v>43642</v>
      </c>
      <c r="B7663" s="11" t="s">
        <v>1751</v>
      </c>
      <c r="C7663" s="11" t="s">
        <v>764</v>
      </c>
      <c r="D7663" s="11" t="s">
        <v>662</v>
      </c>
      <c r="F7663" s="15">
        <f>IF(ISBLANK($D7663),"",IF(ISBLANK($E7663),VLOOKUP($D7663,$J:$K,2,FALSE),VLOOKUP($E7663,'Daycare Packages'!$A:$G,7,FALSE)))</f>
        <v>30</v>
      </c>
      <c r="G7663" s="15"/>
      <c r="H7663" s="15">
        <f t="shared" si="261"/>
        <v>30</v>
      </c>
      <c r="I7663" s="198">
        <f t="shared" si="262"/>
        <v>6</v>
      </c>
    </row>
    <row r="7664" spans="1:9" x14ac:dyDescent="0.3">
      <c r="A7664" s="10">
        <v>43642</v>
      </c>
      <c r="B7664" s="11" t="s">
        <v>1317</v>
      </c>
      <c r="C7664" s="11" t="s">
        <v>633</v>
      </c>
      <c r="D7664" s="11" t="s">
        <v>662</v>
      </c>
      <c r="E7664" s="11">
        <v>6837059</v>
      </c>
      <c r="F7664" s="15">
        <f>IF(ISBLANK($D7664),"",IF(ISBLANK($E7664),VLOOKUP($D7664,$J:$K,2,FALSE),VLOOKUP($E7664,'Daycare Packages'!$A:$G,7,FALSE)))</f>
        <v>25</v>
      </c>
      <c r="G7664" s="15"/>
      <c r="H7664" s="15">
        <f t="shared" si="261"/>
        <v>25</v>
      </c>
      <c r="I7664" s="198">
        <f t="shared" si="262"/>
        <v>6</v>
      </c>
    </row>
    <row r="7665" spans="1:9" x14ac:dyDescent="0.3">
      <c r="A7665" s="10">
        <v>43642</v>
      </c>
      <c r="B7665" s="11" t="s">
        <v>230</v>
      </c>
      <c r="C7665" s="11" t="s">
        <v>493</v>
      </c>
      <c r="D7665" s="11" t="s">
        <v>662</v>
      </c>
      <c r="E7665" s="11">
        <v>6892598</v>
      </c>
      <c r="F7665" s="15">
        <f>IF(ISBLANK($D7665),"",IF(ISBLANK($E7665),VLOOKUP($D7665,$J:$K,2,FALSE),VLOOKUP($E7665,'Daycare Packages'!$A:$G,7,FALSE)))</f>
        <v>27</v>
      </c>
      <c r="G7665" s="15"/>
      <c r="H7665" s="15">
        <f t="shared" si="261"/>
        <v>27</v>
      </c>
      <c r="I7665" s="198">
        <f t="shared" si="262"/>
        <v>6</v>
      </c>
    </row>
    <row r="7666" spans="1:9" x14ac:dyDescent="0.3">
      <c r="A7666" s="10">
        <v>43642</v>
      </c>
      <c r="B7666" s="11" t="s">
        <v>663</v>
      </c>
      <c r="C7666" s="11" t="s">
        <v>1738</v>
      </c>
      <c r="D7666" s="11" t="s">
        <v>662</v>
      </c>
      <c r="F7666" s="15">
        <f>IF(ISBLANK($D7666),"",IF(ISBLANK($E7666),VLOOKUP($D7666,$J:$K,2,FALSE),VLOOKUP($E7666,'Daycare Packages'!$A:$G,7,FALSE)))</f>
        <v>30</v>
      </c>
      <c r="G7666" s="15"/>
      <c r="H7666" s="15">
        <f t="shared" si="261"/>
        <v>30</v>
      </c>
      <c r="I7666" s="198">
        <f t="shared" si="262"/>
        <v>6</v>
      </c>
    </row>
    <row r="7667" spans="1:9" x14ac:dyDescent="0.3">
      <c r="A7667" s="10">
        <v>43642</v>
      </c>
      <c r="B7667" s="11" t="s">
        <v>663</v>
      </c>
      <c r="C7667" s="11" t="s">
        <v>664</v>
      </c>
      <c r="D7667" s="11" t="s">
        <v>662</v>
      </c>
      <c r="F7667" s="15">
        <f>IF(ISBLANK($D7667),"",IF(ISBLANK($E7667),VLOOKUP($D7667,$J:$K,2,FALSE),VLOOKUP($E7667,'Daycare Packages'!$A:$G,7,FALSE)))</f>
        <v>30</v>
      </c>
      <c r="G7667" s="15"/>
      <c r="H7667" s="15">
        <f t="shared" ref="H7667:H7730" si="263">IF(ISBLANK(D7667),"",SUM(F7667:G7667))</f>
        <v>30</v>
      </c>
      <c r="I7667" s="198">
        <f t="shared" si="262"/>
        <v>6</v>
      </c>
    </row>
    <row r="7668" spans="1:9" x14ac:dyDescent="0.3">
      <c r="A7668" s="10">
        <v>43642</v>
      </c>
      <c r="B7668" s="11" t="s">
        <v>140</v>
      </c>
      <c r="C7668" s="11" t="s">
        <v>475</v>
      </c>
      <c r="D7668" s="11" t="s">
        <v>662</v>
      </c>
      <c r="E7668" s="11">
        <v>6888605</v>
      </c>
      <c r="F7668" s="15">
        <f>IF(ISBLANK($D7668),"",IF(ISBLANK($E7668),VLOOKUP($D7668,$J:$K,2,FALSE),VLOOKUP($E7668,'Daycare Packages'!$A:$G,7,FALSE)))</f>
        <v>26</v>
      </c>
      <c r="G7668" s="15"/>
      <c r="H7668" s="15">
        <f t="shared" si="263"/>
        <v>26</v>
      </c>
      <c r="I7668" s="198">
        <f t="shared" si="262"/>
        <v>6</v>
      </c>
    </row>
    <row r="7669" spans="1:9" x14ac:dyDescent="0.3">
      <c r="A7669" s="10">
        <v>43642</v>
      </c>
      <c r="B7669" s="11" t="s">
        <v>186</v>
      </c>
      <c r="C7669" s="11" t="s">
        <v>561</v>
      </c>
      <c r="D7669" s="11" t="s">
        <v>662</v>
      </c>
      <c r="E7669" s="11">
        <v>6723146</v>
      </c>
      <c r="F7669" s="15">
        <f>IF(ISBLANK($D7669),"",IF(ISBLANK($E7669),VLOOKUP($D7669,$J:$K,2,FALSE),VLOOKUP($E7669,'Daycare Packages'!$A:$G,7,FALSE)))</f>
        <v>22</v>
      </c>
      <c r="G7669" s="15"/>
      <c r="H7669" s="15">
        <f t="shared" si="263"/>
        <v>22</v>
      </c>
      <c r="I7669" s="198">
        <f t="shared" si="262"/>
        <v>6</v>
      </c>
    </row>
    <row r="7670" spans="1:9" x14ac:dyDescent="0.3">
      <c r="A7670" s="10">
        <v>43642</v>
      </c>
      <c r="B7670" s="11" t="s">
        <v>1121</v>
      </c>
      <c r="C7670" s="11" t="s">
        <v>878</v>
      </c>
      <c r="D7670" s="11" t="s">
        <v>662</v>
      </c>
      <c r="E7670" s="11">
        <v>6792732</v>
      </c>
      <c r="F7670" s="15">
        <f>IF(ISBLANK($D7670),"",IF(ISBLANK($E7670),VLOOKUP($D7670,$J:$K,2,FALSE),VLOOKUP($E7670,'Daycare Packages'!$A:$G,7,FALSE)))</f>
        <v>25</v>
      </c>
      <c r="G7670" s="15"/>
      <c r="H7670" s="15">
        <f t="shared" si="263"/>
        <v>25</v>
      </c>
      <c r="I7670" s="198">
        <f t="shared" si="262"/>
        <v>6</v>
      </c>
    </row>
    <row r="7671" spans="1:9" x14ac:dyDescent="0.3">
      <c r="A7671" s="10">
        <v>43642</v>
      </c>
      <c r="B7671" s="11" t="s">
        <v>218</v>
      </c>
      <c r="C7671" s="11" t="s">
        <v>738</v>
      </c>
      <c r="D7671" s="11" t="s">
        <v>662</v>
      </c>
      <c r="E7671" s="11">
        <v>6738002</v>
      </c>
      <c r="F7671" s="15">
        <f>IF(ISBLANK($D7671),"",IF(ISBLANK($E7671),VLOOKUP($D7671,$J:$K,2,FALSE),VLOOKUP($E7671,'Daycare Packages'!$A:$G,7,FALSE)))</f>
        <v>20</v>
      </c>
      <c r="G7671" s="15"/>
      <c r="H7671" s="15">
        <f t="shared" si="263"/>
        <v>20</v>
      </c>
      <c r="I7671" s="198">
        <f t="shared" si="262"/>
        <v>6</v>
      </c>
    </row>
    <row r="7672" spans="1:9" x14ac:dyDescent="0.3">
      <c r="A7672" s="10">
        <v>43642</v>
      </c>
      <c r="B7672" s="11" t="s">
        <v>218</v>
      </c>
      <c r="C7672" s="11" t="s">
        <v>737</v>
      </c>
      <c r="D7672" s="11" t="s">
        <v>662</v>
      </c>
      <c r="E7672" s="11">
        <v>6738002</v>
      </c>
      <c r="F7672" s="15">
        <f>IF(ISBLANK($D7672),"",IF(ISBLANK($E7672),VLOOKUP($D7672,$J:$K,2,FALSE),VLOOKUP($E7672,'Daycare Packages'!$A:$G,7,FALSE)))</f>
        <v>20</v>
      </c>
      <c r="G7672" s="15"/>
      <c r="H7672" s="15">
        <f t="shared" si="263"/>
        <v>20</v>
      </c>
      <c r="I7672" s="198">
        <f t="shared" si="262"/>
        <v>6</v>
      </c>
    </row>
    <row r="7673" spans="1:9" x14ac:dyDescent="0.3">
      <c r="A7673" s="10">
        <v>43642</v>
      </c>
      <c r="B7673" s="11" t="s">
        <v>207</v>
      </c>
      <c r="C7673" s="11" t="s">
        <v>229</v>
      </c>
      <c r="D7673" s="11" t="s">
        <v>662</v>
      </c>
      <c r="E7673" s="11">
        <v>6733314</v>
      </c>
      <c r="F7673" s="15">
        <f>IF(ISBLANK($D7673),"",IF(ISBLANK($E7673),VLOOKUP($D7673,$J:$K,2,FALSE),VLOOKUP($E7673,'Daycare Packages'!$A:$G,7,FALSE)))</f>
        <v>22</v>
      </c>
      <c r="G7673" s="15"/>
      <c r="H7673" s="15">
        <f t="shared" si="263"/>
        <v>22</v>
      </c>
      <c r="I7673" s="198">
        <f t="shared" si="262"/>
        <v>6</v>
      </c>
    </row>
    <row r="7674" spans="1:9" x14ac:dyDescent="0.3">
      <c r="A7674" s="10">
        <v>43642</v>
      </c>
      <c r="B7674" s="11" t="s">
        <v>82</v>
      </c>
      <c r="C7674" s="11" t="s">
        <v>694</v>
      </c>
      <c r="D7674" s="11" t="s">
        <v>662</v>
      </c>
      <c r="E7674" s="11">
        <v>6717674</v>
      </c>
      <c r="F7674" s="15">
        <f>IF(ISBLANK($D7674),"",IF(ISBLANK($E7674),VLOOKUP($D7674,$J:$K,2,FALSE),VLOOKUP($E7674,'Daycare Packages'!$A:$G,7,FALSE)))</f>
        <v>22</v>
      </c>
      <c r="G7674" s="15"/>
      <c r="H7674" s="15">
        <f t="shared" si="263"/>
        <v>22</v>
      </c>
      <c r="I7674" s="198">
        <f t="shared" si="262"/>
        <v>6</v>
      </c>
    </row>
    <row r="7675" spans="1:9" x14ac:dyDescent="0.3">
      <c r="A7675" s="10">
        <v>43642</v>
      </c>
      <c r="B7675" s="11" t="s">
        <v>82</v>
      </c>
      <c r="C7675" s="11" t="s">
        <v>695</v>
      </c>
      <c r="D7675" s="11" t="s">
        <v>662</v>
      </c>
      <c r="E7675" s="11">
        <v>6717674</v>
      </c>
      <c r="F7675" s="15">
        <f>IF(ISBLANK($D7675),"",IF(ISBLANK($E7675),VLOOKUP($D7675,$J:$K,2,FALSE),VLOOKUP($E7675,'Daycare Packages'!$A:$G,7,FALSE)))</f>
        <v>22</v>
      </c>
      <c r="G7675" s="15"/>
      <c r="H7675" s="15">
        <f t="shared" si="263"/>
        <v>22</v>
      </c>
      <c r="I7675" s="198">
        <f t="shared" si="262"/>
        <v>6</v>
      </c>
    </row>
    <row r="7676" spans="1:9" x14ac:dyDescent="0.3">
      <c r="A7676" s="10">
        <v>43642</v>
      </c>
      <c r="B7676" s="11" t="s">
        <v>766</v>
      </c>
      <c r="C7676" s="11" t="s">
        <v>767</v>
      </c>
      <c r="D7676" s="11" t="s">
        <v>662</v>
      </c>
      <c r="F7676" s="15">
        <f>IF(ISBLANK($D7676),"",IF(ISBLANK($E7676),VLOOKUP($D7676,$J:$K,2,FALSE),VLOOKUP($E7676,'Daycare Packages'!$A:$G,7,FALSE)))</f>
        <v>30</v>
      </c>
      <c r="G7676" s="15"/>
      <c r="H7676" s="15">
        <f t="shared" si="263"/>
        <v>30</v>
      </c>
      <c r="I7676" s="198">
        <f t="shared" si="262"/>
        <v>6</v>
      </c>
    </row>
    <row r="7677" spans="1:9" x14ac:dyDescent="0.3">
      <c r="A7677" s="10">
        <v>43642</v>
      </c>
      <c r="B7677" s="11" t="s">
        <v>212</v>
      </c>
      <c r="C7677" s="11" t="s">
        <v>707</v>
      </c>
      <c r="D7677" s="11" t="s">
        <v>662</v>
      </c>
      <c r="F7677" s="15">
        <f>IF(ISBLANK($D7677),"",IF(ISBLANK($E7677),VLOOKUP($D7677,$J:$K,2,FALSE),VLOOKUP($E7677,'Daycare Packages'!$A:$G,7,FALSE)))</f>
        <v>30</v>
      </c>
      <c r="G7677" s="15"/>
      <c r="H7677" s="15">
        <f t="shared" si="263"/>
        <v>30</v>
      </c>
      <c r="I7677" s="198">
        <f t="shared" si="262"/>
        <v>6</v>
      </c>
    </row>
    <row r="7678" spans="1:9" x14ac:dyDescent="0.3">
      <c r="A7678" s="10">
        <v>43642</v>
      </c>
      <c r="B7678" s="11" t="s">
        <v>1164</v>
      </c>
      <c r="C7678" s="11" t="s">
        <v>395</v>
      </c>
      <c r="D7678" s="11" t="s">
        <v>662</v>
      </c>
      <c r="F7678" s="15">
        <f>IF(ISBLANK($D7678),"",IF(ISBLANK($E7678),VLOOKUP($D7678,$J:$K,2,FALSE),VLOOKUP($E7678,'Daycare Packages'!$A:$G,7,FALSE)))</f>
        <v>30</v>
      </c>
      <c r="G7678" s="15"/>
      <c r="H7678" s="15">
        <f t="shared" si="263"/>
        <v>30</v>
      </c>
      <c r="I7678" s="198">
        <f t="shared" si="262"/>
        <v>6</v>
      </c>
    </row>
    <row r="7679" spans="1:9" x14ac:dyDescent="0.3">
      <c r="A7679" s="10">
        <v>43642</v>
      </c>
      <c r="B7679" s="11" t="s">
        <v>732</v>
      </c>
      <c r="C7679" s="11" t="s">
        <v>733</v>
      </c>
      <c r="D7679" s="11" t="s">
        <v>662</v>
      </c>
      <c r="F7679" s="15">
        <f>IF(ISBLANK($D7679),"",IF(ISBLANK($E7679),VLOOKUP($D7679,$J:$K,2,FALSE),VLOOKUP($E7679,'Daycare Packages'!$A:$G,7,FALSE)))</f>
        <v>30</v>
      </c>
      <c r="G7679" s="15"/>
      <c r="H7679" s="15">
        <f t="shared" si="263"/>
        <v>30</v>
      </c>
      <c r="I7679" s="198">
        <f t="shared" si="262"/>
        <v>6</v>
      </c>
    </row>
    <row r="7680" spans="1:9" x14ac:dyDescent="0.3">
      <c r="A7680" s="10">
        <v>43642</v>
      </c>
      <c r="B7680" s="11" t="s">
        <v>1636</v>
      </c>
      <c r="C7680" s="11" t="s">
        <v>1738</v>
      </c>
      <c r="D7680" s="11" t="s">
        <v>662</v>
      </c>
      <c r="E7680" s="11">
        <v>6886426</v>
      </c>
      <c r="F7680" s="15">
        <f>IF(ISBLANK($D7680),"",IF(ISBLANK($E7680),VLOOKUP($D7680,$J:$K,2,FALSE),VLOOKUP($E7680,'Daycare Packages'!$A:$G,7,FALSE)))</f>
        <v>27</v>
      </c>
      <c r="G7680" s="15"/>
      <c r="H7680" s="15">
        <f t="shared" si="263"/>
        <v>27</v>
      </c>
      <c r="I7680" s="198">
        <f t="shared" si="262"/>
        <v>6</v>
      </c>
    </row>
    <row r="7681" spans="1:9" x14ac:dyDescent="0.3">
      <c r="A7681" s="10">
        <v>43642</v>
      </c>
      <c r="B7681" s="11" t="s">
        <v>166</v>
      </c>
      <c r="C7681" s="11" t="s">
        <v>744</v>
      </c>
      <c r="D7681" s="11" t="s">
        <v>662</v>
      </c>
      <c r="E7681" s="11">
        <v>6735012</v>
      </c>
      <c r="F7681" s="15">
        <f>IF(ISBLANK($D7681),"",IF(ISBLANK($E7681),VLOOKUP($D7681,$J:$K,2,FALSE),VLOOKUP($E7681,'Daycare Packages'!$A:$G,7,FALSE)))</f>
        <v>24</v>
      </c>
      <c r="G7681" s="15"/>
      <c r="H7681" s="15">
        <f t="shared" si="263"/>
        <v>24</v>
      </c>
      <c r="I7681" s="198">
        <f t="shared" si="262"/>
        <v>6</v>
      </c>
    </row>
    <row r="7682" spans="1:9" x14ac:dyDescent="0.3">
      <c r="A7682" s="10">
        <v>43642</v>
      </c>
      <c r="B7682" s="11" t="s">
        <v>148</v>
      </c>
      <c r="C7682" s="11" t="s">
        <v>547</v>
      </c>
      <c r="D7682" s="11" t="s">
        <v>662</v>
      </c>
      <c r="E7682" s="11">
        <v>6762300</v>
      </c>
      <c r="F7682" s="15">
        <f>IF(ISBLANK($D7682),"",IF(ISBLANK($E7682),VLOOKUP($D7682,$J:$K,2,FALSE),VLOOKUP($E7682,'Daycare Packages'!$A:$G,7,FALSE)))</f>
        <v>23</v>
      </c>
      <c r="G7682" s="15"/>
      <c r="H7682" s="15">
        <f t="shared" si="263"/>
        <v>23</v>
      </c>
      <c r="I7682" s="198">
        <f t="shared" si="262"/>
        <v>6</v>
      </c>
    </row>
    <row r="7683" spans="1:9" x14ac:dyDescent="0.3">
      <c r="A7683" s="10">
        <v>43642</v>
      </c>
      <c r="B7683" s="11" t="s">
        <v>688</v>
      </c>
      <c r="C7683" s="11" t="s">
        <v>1551</v>
      </c>
      <c r="D7683" s="11" t="s">
        <v>662</v>
      </c>
      <c r="F7683" s="15">
        <f>IF(ISBLANK($D7683),"",IF(ISBLANK($E7683),VLOOKUP($D7683,$J:$K,2,FALSE),VLOOKUP($E7683,'Daycare Packages'!$A:$G,7,FALSE)))</f>
        <v>30</v>
      </c>
      <c r="G7683" s="15"/>
      <c r="H7683" s="15">
        <f t="shared" si="263"/>
        <v>30</v>
      </c>
      <c r="I7683" s="198">
        <f t="shared" ref="I7683:I7746" si="264">IF(A7683="",0,MONTH(A7683))</f>
        <v>6</v>
      </c>
    </row>
    <row r="7684" spans="1:9" x14ac:dyDescent="0.3">
      <c r="A7684" s="55">
        <v>43642</v>
      </c>
      <c r="B7684" s="56" t="s">
        <v>206</v>
      </c>
      <c r="C7684" s="56" t="s">
        <v>424</v>
      </c>
      <c r="D7684" s="56" t="s">
        <v>662</v>
      </c>
      <c r="E7684" s="56"/>
      <c r="F7684" s="59">
        <f>IF(ISBLANK($D7684),"",IF(ISBLANK($E7684),VLOOKUP($D7684,$J:$K,2,FALSE),VLOOKUP($E7684,'Daycare Packages'!$A:$G,7,FALSE)))</f>
        <v>30</v>
      </c>
      <c r="G7684" s="59"/>
      <c r="H7684" s="59">
        <f t="shared" si="263"/>
        <v>30</v>
      </c>
      <c r="I7684" s="198">
        <f t="shared" si="264"/>
        <v>6</v>
      </c>
    </row>
    <row r="7685" spans="1:9" x14ac:dyDescent="0.3">
      <c r="A7685" s="10">
        <v>43643</v>
      </c>
      <c r="B7685" s="11" t="s">
        <v>131</v>
      </c>
      <c r="C7685" s="11" t="s">
        <v>553</v>
      </c>
      <c r="D7685" s="11" t="s">
        <v>659</v>
      </c>
      <c r="E7685" s="11">
        <v>6730496</v>
      </c>
      <c r="F7685" s="15">
        <f>IF(ISBLANK($D7685),"",IF(ISBLANK($E7685),VLOOKUP($D7685,$J:$K,2,FALSE),VLOOKUP($E7685,'Daycare Packages'!$A:$G,7,FALSE)))</f>
        <v>16</v>
      </c>
      <c r="G7685" s="15"/>
      <c r="H7685" s="15">
        <f t="shared" si="263"/>
        <v>16</v>
      </c>
      <c r="I7685" s="198">
        <f t="shared" si="264"/>
        <v>6</v>
      </c>
    </row>
    <row r="7686" spans="1:9" x14ac:dyDescent="0.3">
      <c r="A7686" s="10">
        <v>43643</v>
      </c>
      <c r="B7686" s="11" t="s">
        <v>1733</v>
      </c>
      <c r="C7686" s="11" t="s">
        <v>1734</v>
      </c>
      <c r="D7686" s="11" t="s">
        <v>659</v>
      </c>
      <c r="E7686" s="11">
        <v>6896082</v>
      </c>
      <c r="F7686" s="15">
        <f>IF(ISBLANK($D7686),"",IF(ISBLANK($E7686),VLOOKUP($D7686,$J:$K,2,FALSE),VLOOKUP($E7686,'Daycare Packages'!$A:$G,7,FALSE)))</f>
        <v>19</v>
      </c>
      <c r="G7686" s="15"/>
      <c r="H7686" s="15">
        <f t="shared" si="263"/>
        <v>19</v>
      </c>
      <c r="I7686" s="198">
        <f t="shared" si="264"/>
        <v>6</v>
      </c>
    </row>
    <row r="7687" spans="1:9" x14ac:dyDescent="0.3">
      <c r="A7687" s="10">
        <v>43643</v>
      </c>
      <c r="B7687" s="11" t="s">
        <v>749</v>
      </c>
      <c r="C7687" s="11" t="s">
        <v>750</v>
      </c>
      <c r="D7687" s="11" t="s">
        <v>659</v>
      </c>
      <c r="F7687" s="15">
        <f>IF(ISBLANK($D7687),"",IF(ISBLANK($E7687),VLOOKUP($D7687,$J:$K,2,FALSE),VLOOKUP($E7687,'Daycare Packages'!$A:$G,7,FALSE)))</f>
        <v>20</v>
      </c>
      <c r="G7687" s="15"/>
      <c r="H7687" s="15">
        <f t="shared" si="263"/>
        <v>20</v>
      </c>
      <c r="I7687" s="198">
        <f t="shared" si="264"/>
        <v>6</v>
      </c>
    </row>
    <row r="7688" spans="1:9" x14ac:dyDescent="0.3">
      <c r="A7688" s="10">
        <v>43643</v>
      </c>
      <c r="B7688" s="11" t="s">
        <v>1755</v>
      </c>
      <c r="C7688" s="11" t="s">
        <v>1750</v>
      </c>
      <c r="D7688" s="11" t="s">
        <v>671</v>
      </c>
      <c r="F7688" s="15">
        <f>IF(ISBLANK($D7688),"",IF(ISBLANK($E7688),VLOOKUP($D7688,$J:$K,2,FALSE),VLOOKUP($E7688,'Daycare Packages'!$A:$G,7,FALSE)))</f>
        <v>0</v>
      </c>
      <c r="G7688" s="15"/>
      <c r="H7688" s="15">
        <f t="shared" si="263"/>
        <v>0</v>
      </c>
      <c r="I7688" s="198">
        <f t="shared" si="264"/>
        <v>6</v>
      </c>
    </row>
    <row r="7689" spans="1:9" x14ac:dyDescent="0.3">
      <c r="A7689" s="10">
        <v>43643</v>
      </c>
      <c r="B7689" s="11" t="s">
        <v>190</v>
      </c>
      <c r="C7689" s="11" t="s">
        <v>718</v>
      </c>
      <c r="D7689" s="11" t="s">
        <v>659</v>
      </c>
      <c r="E7689" s="11">
        <v>6884206</v>
      </c>
      <c r="F7689" s="15">
        <f>IF(ISBLANK($D7689),"",IF(ISBLANK($E7689),VLOOKUP($D7689,$J:$K,2,FALSE),VLOOKUP($E7689,'Daycare Packages'!$A:$G,7,FALSE)))</f>
        <v>17</v>
      </c>
      <c r="G7689" s="15"/>
      <c r="H7689" s="15">
        <f t="shared" si="263"/>
        <v>17</v>
      </c>
      <c r="I7689" s="198">
        <f t="shared" si="264"/>
        <v>6</v>
      </c>
    </row>
    <row r="7690" spans="1:9" x14ac:dyDescent="0.3">
      <c r="A7690" s="10">
        <v>43643</v>
      </c>
      <c r="B7690" s="11" t="s">
        <v>175</v>
      </c>
      <c r="C7690" s="11" t="s">
        <v>433</v>
      </c>
      <c r="D7690" s="11" t="s">
        <v>662</v>
      </c>
      <c r="E7690" s="11">
        <v>6716814</v>
      </c>
      <c r="F7690" s="15">
        <f>IF(ISBLANK($D7690),"",IF(ISBLANK($E7690),VLOOKUP($D7690,$J:$K,2,FALSE),VLOOKUP($E7690,'Daycare Packages'!$A:$G,7,FALSE)))</f>
        <v>22</v>
      </c>
      <c r="G7690" s="15"/>
      <c r="H7690" s="15">
        <f t="shared" si="263"/>
        <v>22</v>
      </c>
      <c r="I7690" s="198">
        <f t="shared" si="264"/>
        <v>6</v>
      </c>
    </row>
    <row r="7691" spans="1:9" x14ac:dyDescent="0.3">
      <c r="A7691" s="10">
        <v>43643</v>
      </c>
      <c r="B7691" s="11" t="s">
        <v>690</v>
      </c>
      <c r="C7691" s="11" t="s">
        <v>691</v>
      </c>
      <c r="D7691" s="11" t="s">
        <v>659</v>
      </c>
      <c r="F7691" s="15">
        <f>IF(ISBLANK($D7691),"",IF(ISBLANK($E7691),VLOOKUP($D7691,$J:$K,2,FALSE),VLOOKUP($E7691,'Daycare Packages'!$A:$G,7,FALSE)))</f>
        <v>20</v>
      </c>
      <c r="G7691" s="15"/>
      <c r="H7691" s="15">
        <f t="shared" si="263"/>
        <v>20</v>
      </c>
      <c r="I7691" s="198">
        <f t="shared" si="264"/>
        <v>6</v>
      </c>
    </row>
    <row r="7692" spans="1:9" x14ac:dyDescent="0.3">
      <c r="A7692" s="10">
        <v>43643</v>
      </c>
      <c r="B7692" s="11" t="s">
        <v>185</v>
      </c>
      <c r="C7692" s="11" t="s">
        <v>670</v>
      </c>
      <c r="D7692" s="11" t="s">
        <v>662</v>
      </c>
      <c r="E7692" s="11">
        <v>6780814</v>
      </c>
      <c r="F7692" s="15">
        <f>IF(ISBLANK($D7692),"",IF(ISBLANK($E7692),VLOOKUP($D7692,$J:$K,2,FALSE),VLOOKUP($E7692,'Daycare Packages'!$A:$G,7,FALSE)))</f>
        <v>27</v>
      </c>
      <c r="G7692" s="15"/>
      <c r="H7692" s="15">
        <f t="shared" si="263"/>
        <v>27</v>
      </c>
      <c r="I7692" s="198">
        <f t="shared" si="264"/>
        <v>6</v>
      </c>
    </row>
    <row r="7693" spans="1:9" x14ac:dyDescent="0.3">
      <c r="A7693" s="10">
        <v>43643</v>
      </c>
      <c r="B7693" s="11" t="s">
        <v>1470</v>
      </c>
      <c r="C7693" s="11" t="s">
        <v>487</v>
      </c>
      <c r="D7693" s="11" t="s">
        <v>662</v>
      </c>
      <c r="F7693" s="15">
        <f>IF(ISBLANK($D7693),"",IF(ISBLANK($E7693),VLOOKUP($D7693,$J:$K,2,FALSE),VLOOKUP($E7693,'Daycare Packages'!$A:$G,7,FALSE)))</f>
        <v>30</v>
      </c>
      <c r="G7693" s="15"/>
      <c r="H7693" s="15">
        <f t="shared" si="263"/>
        <v>30</v>
      </c>
      <c r="I7693" s="198">
        <f t="shared" si="264"/>
        <v>6</v>
      </c>
    </row>
    <row r="7694" spans="1:9" x14ac:dyDescent="0.3">
      <c r="A7694" s="10">
        <v>43643</v>
      </c>
      <c r="B7694" s="11" t="s">
        <v>1470</v>
      </c>
      <c r="C7694" s="11" t="s">
        <v>1498</v>
      </c>
      <c r="D7694" s="11" t="s">
        <v>662</v>
      </c>
      <c r="F7694" s="15">
        <f>IF(ISBLANK($D7694),"",IF(ISBLANK($E7694),VLOOKUP($D7694,$J:$K,2,FALSE),VLOOKUP($E7694,'Daycare Packages'!$A:$G,7,FALSE)))</f>
        <v>30</v>
      </c>
      <c r="G7694" s="15"/>
      <c r="H7694" s="15">
        <f t="shared" si="263"/>
        <v>30</v>
      </c>
      <c r="I7694" s="198">
        <f t="shared" si="264"/>
        <v>6</v>
      </c>
    </row>
    <row r="7695" spans="1:9" x14ac:dyDescent="0.3">
      <c r="A7695" s="10">
        <v>43643</v>
      </c>
      <c r="B7695" s="11" t="s">
        <v>123</v>
      </c>
      <c r="C7695" s="11" t="s">
        <v>622</v>
      </c>
      <c r="D7695" s="11" t="s">
        <v>662</v>
      </c>
      <c r="E7695" s="11">
        <v>6644301</v>
      </c>
      <c r="F7695" s="15">
        <f>IF(ISBLANK($D7695),"",IF(ISBLANK($E7695),VLOOKUP($D7695,$J:$K,2,FALSE),VLOOKUP($E7695,'Daycare Packages'!$A:$G,7,FALSE)))</f>
        <v>22</v>
      </c>
      <c r="G7695" s="15"/>
      <c r="H7695" s="15">
        <f t="shared" si="263"/>
        <v>22</v>
      </c>
      <c r="I7695" s="198">
        <f t="shared" si="264"/>
        <v>6</v>
      </c>
    </row>
    <row r="7696" spans="1:9" x14ac:dyDescent="0.3">
      <c r="A7696" s="10">
        <v>43643</v>
      </c>
      <c r="B7696" s="11" t="s">
        <v>1727</v>
      </c>
      <c r="C7696" s="11" t="s">
        <v>1749</v>
      </c>
      <c r="D7696" s="11" t="s">
        <v>662</v>
      </c>
      <c r="E7696" s="11">
        <v>6895189</v>
      </c>
      <c r="F7696" s="15">
        <f>IF(ISBLANK($D7696),"",IF(ISBLANK($E7696),VLOOKUP($D7696,$J:$K,2,FALSE),VLOOKUP($E7696,'Daycare Packages'!$A:$G,7,FALSE)))</f>
        <v>26</v>
      </c>
      <c r="G7696" s="15"/>
      <c r="H7696" s="15">
        <f t="shared" si="263"/>
        <v>26</v>
      </c>
      <c r="I7696" s="198">
        <f t="shared" si="264"/>
        <v>6</v>
      </c>
    </row>
    <row r="7697" spans="1:9" x14ac:dyDescent="0.3">
      <c r="A7697" s="10">
        <v>43643</v>
      </c>
      <c r="B7697" s="11" t="s">
        <v>680</v>
      </c>
      <c r="C7697" s="11" t="s">
        <v>681</v>
      </c>
      <c r="D7697" s="11" t="s">
        <v>662</v>
      </c>
      <c r="F7697" s="15">
        <f>IF(ISBLANK($D7697),"",IF(ISBLANK($E7697),VLOOKUP($D7697,$J:$K,2,FALSE),VLOOKUP($E7697,'Daycare Packages'!$A:$G,7,FALSE)))</f>
        <v>30</v>
      </c>
      <c r="G7697" s="15">
        <v>-4.5</v>
      </c>
      <c r="H7697" s="15">
        <f t="shared" si="263"/>
        <v>25.5</v>
      </c>
      <c r="I7697" s="198">
        <f t="shared" si="264"/>
        <v>6</v>
      </c>
    </row>
    <row r="7698" spans="1:9" x14ac:dyDescent="0.3">
      <c r="A7698" s="10">
        <v>43643</v>
      </c>
      <c r="B7698" s="11" t="s">
        <v>680</v>
      </c>
      <c r="C7698" s="11" t="s">
        <v>592</v>
      </c>
      <c r="D7698" s="11" t="s">
        <v>662</v>
      </c>
      <c r="F7698" s="15">
        <f>IF(ISBLANK($D7698),"",IF(ISBLANK($E7698),VLOOKUP($D7698,$J:$K,2,FALSE),VLOOKUP($E7698,'Daycare Packages'!$A:$G,7,FALSE)))</f>
        <v>30</v>
      </c>
      <c r="G7698" s="15">
        <v>-4.5</v>
      </c>
      <c r="H7698" s="15">
        <f t="shared" si="263"/>
        <v>25.5</v>
      </c>
      <c r="I7698" s="198">
        <f t="shared" si="264"/>
        <v>6</v>
      </c>
    </row>
    <row r="7699" spans="1:9" x14ac:dyDescent="0.3">
      <c r="A7699" s="10">
        <v>43643</v>
      </c>
      <c r="B7699" s="11" t="s">
        <v>873</v>
      </c>
      <c r="C7699" s="11" t="s">
        <v>493</v>
      </c>
      <c r="D7699" s="11" t="s">
        <v>662</v>
      </c>
      <c r="F7699" s="15">
        <f>IF(ISBLANK($D7699),"",IF(ISBLANK($E7699),VLOOKUP($D7699,$J:$K,2,FALSE),VLOOKUP($E7699,'Daycare Packages'!$A:$G,7,FALSE)))</f>
        <v>30</v>
      </c>
      <c r="G7699" s="15"/>
      <c r="H7699" s="15">
        <f t="shared" si="263"/>
        <v>30</v>
      </c>
      <c r="I7699" s="198">
        <f t="shared" si="264"/>
        <v>6</v>
      </c>
    </row>
    <row r="7700" spans="1:9" x14ac:dyDescent="0.3">
      <c r="A7700" s="10">
        <v>43643</v>
      </c>
      <c r="B7700" s="11" t="s">
        <v>912</v>
      </c>
      <c r="C7700" s="11" t="s">
        <v>913</v>
      </c>
      <c r="D7700" s="11" t="s">
        <v>662</v>
      </c>
      <c r="F7700" s="15">
        <f>IF(ISBLANK($D7700),"",IF(ISBLANK($E7700),VLOOKUP($D7700,$J:$K,2,FALSE),VLOOKUP($E7700,'Daycare Packages'!$A:$G,7,FALSE)))</f>
        <v>30</v>
      </c>
      <c r="G7700" s="15"/>
      <c r="H7700" s="15">
        <f t="shared" si="263"/>
        <v>30</v>
      </c>
      <c r="I7700" s="198">
        <f t="shared" si="264"/>
        <v>6</v>
      </c>
    </row>
    <row r="7701" spans="1:9" x14ac:dyDescent="0.3">
      <c r="A7701" s="10">
        <v>43643</v>
      </c>
      <c r="B7701" s="11" t="s">
        <v>194</v>
      </c>
      <c r="C7701" s="11" t="s">
        <v>792</v>
      </c>
      <c r="D7701" s="11" t="s">
        <v>662</v>
      </c>
      <c r="E7701" s="11">
        <v>6894552</v>
      </c>
      <c r="F7701" s="15">
        <f>IF(ISBLANK($D7701),"",IF(ISBLANK($E7701),VLOOKUP($D7701,$J:$K,2,FALSE),VLOOKUP($E7701,'Daycare Packages'!$A:$G,7,FALSE)))</f>
        <v>27</v>
      </c>
      <c r="G7701" s="15"/>
      <c r="H7701" s="15">
        <f t="shared" si="263"/>
        <v>27</v>
      </c>
      <c r="I7701" s="198">
        <f t="shared" si="264"/>
        <v>6</v>
      </c>
    </row>
    <row r="7702" spans="1:9" x14ac:dyDescent="0.3">
      <c r="A7702" s="10">
        <v>43643</v>
      </c>
      <c r="B7702" s="11" t="s">
        <v>1167</v>
      </c>
      <c r="C7702" s="11" t="s">
        <v>1006</v>
      </c>
      <c r="D7702" s="11" t="s">
        <v>662</v>
      </c>
      <c r="F7702" s="15">
        <f>IF(ISBLANK($D7702),"",IF(ISBLANK($E7702),VLOOKUP($D7702,$J:$K,2,FALSE),VLOOKUP($E7702,'Daycare Packages'!$A:$G,7,FALSE)))</f>
        <v>30</v>
      </c>
      <c r="G7702" s="15"/>
      <c r="H7702" s="15">
        <f t="shared" si="263"/>
        <v>30</v>
      </c>
      <c r="I7702" s="198">
        <f t="shared" si="264"/>
        <v>6</v>
      </c>
    </row>
    <row r="7703" spans="1:9" x14ac:dyDescent="0.3">
      <c r="A7703" s="10">
        <v>43643</v>
      </c>
      <c r="B7703" s="11" t="s">
        <v>565</v>
      </c>
      <c r="C7703" s="11" t="s">
        <v>566</v>
      </c>
      <c r="D7703" s="11" t="s">
        <v>662</v>
      </c>
      <c r="F7703" s="15">
        <f>IF(ISBLANK($D7703),"",IF(ISBLANK($E7703),VLOOKUP($D7703,$J:$K,2,FALSE),VLOOKUP($E7703,'Daycare Packages'!$A:$G,7,FALSE)))</f>
        <v>30</v>
      </c>
      <c r="G7703" s="15"/>
      <c r="H7703" s="15">
        <f t="shared" si="263"/>
        <v>30</v>
      </c>
      <c r="I7703" s="198">
        <f t="shared" si="264"/>
        <v>6</v>
      </c>
    </row>
    <row r="7704" spans="1:9" x14ac:dyDescent="0.3">
      <c r="A7704" s="10">
        <v>43643</v>
      </c>
      <c r="B7704" s="11" t="s">
        <v>1887</v>
      </c>
      <c r="C7704" s="11" t="s">
        <v>507</v>
      </c>
      <c r="D7704" s="11" t="s">
        <v>662</v>
      </c>
      <c r="F7704" s="15">
        <f>IF(ISBLANK($D7704),"",IF(ISBLANK($E7704),VLOOKUP($D7704,$J:$K,2,FALSE),VLOOKUP($E7704,'Daycare Packages'!$A:$G,7,FALSE)))</f>
        <v>30</v>
      </c>
      <c r="G7704" s="15"/>
      <c r="H7704" s="15">
        <f t="shared" si="263"/>
        <v>30</v>
      </c>
      <c r="I7704" s="198">
        <f t="shared" si="264"/>
        <v>6</v>
      </c>
    </row>
    <row r="7705" spans="1:9" x14ac:dyDescent="0.3">
      <c r="A7705" s="10">
        <v>43643</v>
      </c>
      <c r="B7705" s="11" t="s">
        <v>244</v>
      </c>
      <c r="C7705" s="11" t="s">
        <v>673</v>
      </c>
      <c r="D7705" s="11" t="s">
        <v>662</v>
      </c>
      <c r="E7705" s="11">
        <v>6883385</v>
      </c>
      <c r="F7705" s="15">
        <f>IF(ISBLANK($D7705),"",IF(ISBLANK($E7705),VLOOKUP($D7705,$J:$K,2,FALSE),VLOOKUP($E7705,'Daycare Packages'!$A:$G,7,FALSE)))</f>
        <v>25</v>
      </c>
      <c r="G7705" s="15"/>
      <c r="H7705" s="15">
        <f t="shared" si="263"/>
        <v>25</v>
      </c>
      <c r="I7705" s="198">
        <f t="shared" si="264"/>
        <v>6</v>
      </c>
    </row>
    <row r="7706" spans="1:9" x14ac:dyDescent="0.3">
      <c r="A7706" s="10">
        <v>43643</v>
      </c>
      <c r="B7706" s="11" t="s">
        <v>117</v>
      </c>
      <c r="C7706" s="11" t="s">
        <v>1069</v>
      </c>
      <c r="D7706" s="11" t="s">
        <v>662</v>
      </c>
      <c r="E7706" s="11">
        <v>6875240</v>
      </c>
      <c r="F7706" s="15">
        <f>IF(ISBLANK($D7706),"",IF(ISBLANK($E7706),VLOOKUP($D7706,$J:$K,2,FALSE),VLOOKUP($E7706,'Daycare Packages'!$A:$G,7,FALSE)))</f>
        <v>25</v>
      </c>
      <c r="G7706" s="15"/>
      <c r="H7706" s="15">
        <f t="shared" si="263"/>
        <v>25</v>
      </c>
      <c r="I7706" s="198">
        <f t="shared" si="264"/>
        <v>6</v>
      </c>
    </row>
    <row r="7707" spans="1:9" x14ac:dyDescent="0.3">
      <c r="A7707" s="10">
        <v>43643</v>
      </c>
      <c r="B7707" s="11" t="s">
        <v>941</v>
      </c>
      <c r="C7707" s="11" t="s">
        <v>487</v>
      </c>
      <c r="D7707" s="11" t="s">
        <v>662</v>
      </c>
      <c r="F7707" s="15">
        <f>IF(ISBLANK($D7707),"",IF(ISBLANK($E7707),VLOOKUP($D7707,$J:$K,2,FALSE),VLOOKUP($E7707,'Daycare Packages'!$A:$G,7,FALSE)))</f>
        <v>30</v>
      </c>
      <c r="G7707" s="15"/>
      <c r="H7707" s="15">
        <f t="shared" si="263"/>
        <v>30</v>
      </c>
      <c r="I7707" s="198">
        <f t="shared" si="264"/>
        <v>6</v>
      </c>
    </row>
    <row r="7708" spans="1:9" x14ac:dyDescent="0.3">
      <c r="A7708" s="10">
        <v>43643</v>
      </c>
      <c r="B7708" s="11" t="s">
        <v>172</v>
      </c>
      <c r="C7708" s="11" t="s">
        <v>773</v>
      </c>
      <c r="D7708" s="11" t="s">
        <v>659</v>
      </c>
      <c r="F7708" s="15">
        <f>IF(ISBLANK($D7708),"",IF(ISBLANK($E7708),VLOOKUP($D7708,$J:$K,2,FALSE),VLOOKUP($E7708,'Daycare Packages'!$A:$G,7,FALSE)))</f>
        <v>20</v>
      </c>
      <c r="G7708" s="15"/>
      <c r="H7708" s="15">
        <f t="shared" si="263"/>
        <v>20</v>
      </c>
      <c r="I7708" s="198">
        <f t="shared" si="264"/>
        <v>6</v>
      </c>
    </row>
    <row r="7709" spans="1:9" x14ac:dyDescent="0.3">
      <c r="A7709" s="10">
        <v>43643</v>
      </c>
      <c r="B7709" s="11" t="s">
        <v>154</v>
      </c>
      <c r="C7709" s="11" t="s">
        <v>729</v>
      </c>
      <c r="D7709" s="11" t="s">
        <v>662</v>
      </c>
      <c r="E7709" s="11">
        <v>6872739</v>
      </c>
      <c r="F7709" s="15">
        <f>IF(ISBLANK($D7709),"",IF(ISBLANK($E7709),VLOOKUP($D7709,$J:$K,2,FALSE),VLOOKUP($E7709,'Daycare Packages'!$A:$G,7,FALSE)))</f>
        <v>27</v>
      </c>
      <c r="G7709" s="15"/>
      <c r="H7709" s="15">
        <f t="shared" si="263"/>
        <v>27</v>
      </c>
      <c r="I7709" s="198">
        <f t="shared" si="264"/>
        <v>6</v>
      </c>
    </row>
    <row r="7710" spans="1:9" x14ac:dyDescent="0.3">
      <c r="A7710" s="10">
        <v>43643</v>
      </c>
      <c r="B7710" s="11" t="s">
        <v>1435</v>
      </c>
      <c r="C7710" s="11" t="s">
        <v>448</v>
      </c>
      <c r="D7710" s="11" t="s">
        <v>662</v>
      </c>
      <c r="E7710" s="11">
        <v>6869705</v>
      </c>
      <c r="F7710" s="15">
        <f>IF(ISBLANK($D7710),"",IF(ISBLANK($E7710),VLOOKUP($D7710,$J:$K,2,FALSE),VLOOKUP($E7710,'Daycare Packages'!$A:$G,7,FALSE)))</f>
        <v>27</v>
      </c>
      <c r="G7710" s="15"/>
      <c r="H7710" s="15">
        <f t="shared" si="263"/>
        <v>27</v>
      </c>
      <c r="I7710" s="198">
        <f t="shared" si="264"/>
        <v>6</v>
      </c>
    </row>
    <row r="7711" spans="1:9" x14ac:dyDescent="0.3">
      <c r="A7711" s="10">
        <v>43643</v>
      </c>
      <c r="B7711" s="11" t="s">
        <v>167</v>
      </c>
      <c r="C7711" s="11" t="s">
        <v>467</v>
      </c>
      <c r="D7711" s="11" t="s">
        <v>662</v>
      </c>
      <c r="E7711" s="11">
        <v>6861944</v>
      </c>
      <c r="F7711" s="15">
        <f>IF(ISBLANK($D7711),"",IF(ISBLANK($E7711),VLOOKUP($D7711,$J:$K,2,FALSE),VLOOKUP($E7711,'Daycare Packages'!$A:$G,7,FALSE)))</f>
        <v>27</v>
      </c>
      <c r="G7711" s="15"/>
      <c r="H7711" s="15">
        <f t="shared" si="263"/>
        <v>27</v>
      </c>
      <c r="I7711" s="198">
        <f t="shared" si="264"/>
        <v>6</v>
      </c>
    </row>
    <row r="7712" spans="1:9" x14ac:dyDescent="0.3">
      <c r="A7712" s="10">
        <v>43643</v>
      </c>
      <c r="B7712" s="11" t="s">
        <v>167</v>
      </c>
      <c r="C7712" s="11" t="s">
        <v>726</v>
      </c>
      <c r="D7712" s="11" t="s">
        <v>662</v>
      </c>
      <c r="E7712" s="11">
        <v>6861944</v>
      </c>
      <c r="F7712" s="15">
        <f>IF(ISBLANK($D7712),"",IF(ISBLANK($E7712),VLOOKUP($D7712,$J:$K,2,FALSE),VLOOKUP($E7712,'Daycare Packages'!$A:$G,7,FALSE)))</f>
        <v>27</v>
      </c>
      <c r="G7712" s="15"/>
      <c r="H7712" s="15">
        <f t="shared" si="263"/>
        <v>27</v>
      </c>
      <c r="I7712" s="198">
        <f t="shared" si="264"/>
        <v>6</v>
      </c>
    </row>
    <row r="7713" spans="1:9" x14ac:dyDescent="0.3">
      <c r="A7713" s="10">
        <v>43643</v>
      </c>
      <c r="B7713" s="11" t="s">
        <v>997</v>
      </c>
      <c r="C7713" s="11" t="s">
        <v>910</v>
      </c>
      <c r="D7713" s="11" t="s">
        <v>662</v>
      </c>
      <c r="F7713" s="15">
        <f>IF(ISBLANK($D7713),"",IF(ISBLANK($E7713),VLOOKUP($D7713,$J:$K,2,FALSE),VLOOKUP($E7713,'Daycare Packages'!$A:$G,7,FALSE)))</f>
        <v>30</v>
      </c>
      <c r="G7713" s="15"/>
      <c r="H7713" s="15">
        <f t="shared" si="263"/>
        <v>30</v>
      </c>
      <c r="I7713" s="198">
        <f t="shared" si="264"/>
        <v>6</v>
      </c>
    </row>
    <row r="7714" spans="1:9" x14ac:dyDescent="0.3">
      <c r="A7714" s="10">
        <v>43643</v>
      </c>
      <c r="B7714" s="11" t="s">
        <v>1298</v>
      </c>
      <c r="C7714" s="11" t="s">
        <v>764</v>
      </c>
      <c r="D7714" s="11" t="s">
        <v>662</v>
      </c>
      <c r="F7714" s="15">
        <f>IF(ISBLANK($D7714),"",IF(ISBLANK($E7714),VLOOKUP($D7714,$J:$K,2,FALSE),VLOOKUP($E7714,'Daycare Packages'!$A:$G,7,FALSE)))</f>
        <v>30</v>
      </c>
      <c r="G7714" s="15"/>
      <c r="H7714" s="15">
        <f t="shared" si="263"/>
        <v>30</v>
      </c>
      <c r="I7714" s="198">
        <f t="shared" si="264"/>
        <v>6</v>
      </c>
    </row>
    <row r="7715" spans="1:9" x14ac:dyDescent="0.3">
      <c r="A7715" s="10">
        <v>43643</v>
      </c>
      <c r="B7715" s="11" t="s">
        <v>989</v>
      </c>
      <c r="C7715" s="11" t="s">
        <v>765</v>
      </c>
      <c r="D7715" s="11" t="s">
        <v>662</v>
      </c>
      <c r="F7715" s="15">
        <f>IF(ISBLANK($D7715),"",IF(ISBLANK($E7715),VLOOKUP($D7715,$J:$K,2,FALSE),VLOOKUP($E7715,'Daycare Packages'!$A:$G,7,FALSE)))</f>
        <v>30</v>
      </c>
      <c r="G7715" s="15"/>
      <c r="H7715" s="15">
        <f t="shared" si="263"/>
        <v>30</v>
      </c>
      <c r="I7715" s="198">
        <f t="shared" si="264"/>
        <v>6</v>
      </c>
    </row>
    <row r="7716" spans="1:9" x14ac:dyDescent="0.3">
      <c r="A7716" s="10">
        <v>43643</v>
      </c>
      <c r="B7716" s="11" t="s">
        <v>1311</v>
      </c>
      <c r="C7716" s="11" t="s">
        <v>1312</v>
      </c>
      <c r="D7716" s="11" t="s">
        <v>662</v>
      </c>
      <c r="E7716" s="11">
        <v>6829230</v>
      </c>
      <c r="F7716" s="15">
        <f>IF(ISBLANK($D7716),"",IF(ISBLANK($E7716),VLOOKUP($D7716,$J:$K,2,FALSE),VLOOKUP($E7716,'Daycare Packages'!$A:$G,7,FALSE)))</f>
        <v>23</v>
      </c>
      <c r="G7716" s="15"/>
      <c r="H7716" s="15">
        <f t="shared" si="263"/>
        <v>23</v>
      </c>
      <c r="I7716" s="198">
        <f t="shared" si="264"/>
        <v>6</v>
      </c>
    </row>
    <row r="7717" spans="1:9" x14ac:dyDescent="0.3">
      <c r="A7717" s="10">
        <v>43643</v>
      </c>
      <c r="B7717" s="11" t="s">
        <v>136</v>
      </c>
      <c r="C7717" s="11" t="s">
        <v>650</v>
      </c>
      <c r="D7717" s="11" t="s">
        <v>662</v>
      </c>
      <c r="E7717" s="11">
        <v>6842833</v>
      </c>
      <c r="F7717" s="15">
        <f>IF(ISBLANK($D7717),"",IF(ISBLANK($E7717),VLOOKUP($D7717,$J:$K,2,FALSE),VLOOKUP($E7717,'Daycare Packages'!$A:$G,7,FALSE)))</f>
        <v>26</v>
      </c>
      <c r="G7717" s="15"/>
      <c r="H7717" s="15">
        <f t="shared" si="263"/>
        <v>26</v>
      </c>
      <c r="I7717" s="198">
        <f t="shared" si="264"/>
        <v>6</v>
      </c>
    </row>
    <row r="7718" spans="1:9" x14ac:dyDescent="0.3">
      <c r="A7718" s="10">
        <v>43643</v>
      </c>
      <c r="B7718" s="11" t="s">
        <v>1366</v>
      </c>
      <c r="C7718" s="11" t="s">
        <v>520</v>
      </c>
      <c r="D7718" s="11" t="s">
        <v>662</v>
      </c>
      <c r="E7718" s="11">
        <v>6873468</v>
      </c>
      <c r="F7718" s="15">
        <f>IF(ISBLANK($D7718),"",IF(ISBLANK($E7718),VLOOKUP($D7718,$J:$K,2,FALSE),VLOOKUP($E7718,'Daycare Packages'!$A:$G,7,FALSE)))</f>
        <v>20.7</v>
      </c>
      <c r="G7718" s="15"/>
      <c r="H7718" s="15">
        <f t="shared" si="263"/>
        <v>20.7</v>
      </c>
      <c r="I7718" s="198">
        <f t="shared" si="264"/>
        <v>6</v>
      </c>
    </row>
    <row r="7719" spans="1:9" x14ac:dyDescent="0.3">
      <c r="A7719" s="10">
        <v>43643</v>
      </c>
      <c r="B7719" s="11" t="s">
        <v>1366</v>
      </c>
      <c r="C7719" s="11" t="s">
        <v>587</v>
      </c>
      <c r="D7719" s="11" t="s">
        <v>662</v>
      </c>
      <c r="E7719" s="11">
        <v>6873468</v>
      </c>
      <c r="F7719" s="15">
        <f>IF(ISBLANK($D7719),"",IF(ISBLANK($E7719),VLOOKUP($D7719,$J:$K,2,FALSE),VLOOKUP($E7719,'Daycare Packages'!$A:$G,7,FALSE)))</f>
        <v>20.7</v>
      </c>
      <c r="G7719" s="15"/>
      <c r="H7719" s="15">
        <f t="shared" si="263"/>
        <v>20.7</v>
      </c>
      <c r="I7719" s="198">
        <f t="shared" si="264"/>
        <v>6</v>
      </c>
    </row>
    <row r="7720" spans="1:9" x14ac:dyDescent="0.3">
      <c r="A7720" s="10">
        <v>43643</v>
      </c>
      <c r="B7720" s="11" t="s">
        <v>216</v>
      </c>
      <c r="C7720" s="11" t="s">
        <v>448</v>
      </c>
      <c r="D7720" s="11" t="s">
        <v>662</v>
      </c>
      <c r="F7720" s="15">
        <f>IF(ISBLANK($D7720),"",IF(ISBLANK($E7720),VLOOKUP($D7720,$J:$K,2,FALSE),VLOOKUP($E7720,'Daycare Packages'!$A:$G,7,FALSE)))</f>
        <v>30</v>
      </c>
      <c r="G7720" s="15"/>
      <c r="H7720" s="15">
        <f t="shared" si="263"/>
        <v>30</v>
      </c>
      <c r="I7720" s="198">
        <f t="shared" si="264"/>
        <v>6</v>
      </c>
    </row>
    <row r="7721" spans="1:9" x14ac:dyDescent="0.3">
      <c r="A7721" s="10">
        <v>43643</v>
      </c>
      <c r="B7721" s="11" t="s">
        <v>922</v>
      </c>
      <c r="C7721" s="11" t="s">
        <v>923</v>
      </c>
      <c r="D7721" s="11" t="s">
        <v>662</v>
      </c>
      <c r="E7721" s="11">
        <v>6872770</v>
      </c>
      <c r="F7721" s="15">
        <f>IF(ISBLANK($D7721),"",IF(ISBLANK($E7721),VLOOKUP($D7721,$J:$K,2,FALSE),VLOOKUP($E7721,'Daycare Packages'!$A:$G,7,FALSE)))</f>
        <v>23</v>
      </c>
      <c r="G7721" s="15"/>
      <c r="H7721" s="15">
        <f t="shared" si="263"/>
        <v>23</v>
      </c>
      <c r="I7721" s="198">
        <f t="shared" si="264"/>
        <v>6</v>
      </c>
    </row>
    <row r="7722" spans="1:9" x14ac:dyDescent="0.3">
      <c r="A7722" s="10">
        <v>43643</v>
      </c>
      <c r="B7722" s="11" t="s">
        <v>727</v>
      </c>
      <c r="C7722" s="11" t="s">
        <v>728</v>
      </c>
      <c r="D7722" s="11" t="s">
        <v>662</v>
      </c>
      <c r="E7722" s="125"/>
      <c r="F7722" s="15">
        <f>IF(ISBLANK($D7722),"",IF(ISBLANK($E7722),VLOOKUP($D7722,$J:$K,2,FALSE),VLOOKUP($E7722,'Daycare Packages'!$A:$G,7,FALSE)))</f>
        <v>30</v>
      </c>
      <c r="G7722" s="15"/>
      <c r="H7722" s="15">
        <f>IF(ISBLANK(D7722),"",SUM(F7722:G7722))</f>
        <v>30</v>
      </c>
      <c r="I7722" s="198">
        <f t="shared" si="264"/>
        <v>6</v>
      </c>
    </row>
    <row r="7723" spans="1:9" x14ac:dyDescent="0.3">
      <c r="A7723" s="10">
        <v>43643</v>
      </c>
      <c r="B7723" s="11" t="s">
        <v>111</v>
      </c>
      <c r="C7723" s="11" t="s">
        <v>789</v>
      </c>
      <c r="D7723" s="11" t="s">
        <v>662</v>
      </c>
      <c r="E7723" s="11">
        <v>6559448</v>
      </c>
      <c r="F7723" s="15">
        <f>IF(ISBLANK($D7723),"",IF(ISBLANK($E7723),VLOOKUP($D7723,$J:$K,2,FALSE),VLOOKUP($E7723,'Daycare Packages'!$A:$G,7,FALSE)))</f>
        <v>22</v>
      </c>
      <c r="G7723" s="15"/>
      <c r="H7723" s="15">
        <f t="shared" si="263"/>
        <v>22</v>
      </c>
      <c r="I7723" s="198">
        <f t="shared" si="264"/>
        <v>6</v>
      </c>
    </row>
    <row r="7724" spans="1:9" x14ac:dyDescent="0.3">
      <c r="A7724" s="10">
        <v>43643</v>
      </c>
      <c r="B7724" s="11" t="s">
        <v>111</v>
      </c>
      <c r="C7724" s="11" t="s">
        <v>821</v>
      </c>
      <c r="D7724" s="11" t="s">
        <v>662</v>
      </c>
      <c r="E7724" s="11">
        <v>6559448</v>
      </c>
      <c r="F7724" s="15">
        <f>IF(ISBLANK($D7724),"",IF(ISBLANK($E7724),VLOOKUP($D7724,$J:$K,2,FALSE),VLOOKUP($E7724,'Daycare Packages'!$A:$G,7,FALSE)))</f>
        <v>22</v>
      </c>
      <c r="G7724" s="15"/>
      <c r="H7724" s="15">
        <f t="shared" si="263"/>
        <v>22</v>
      </c>
      <c r="I7724" s="198">
        <f t="shared" si="264"/>
        <v>6</v>
      </c>
    </row>
    <row r="7725" spans="1:9" x14ac:dyDescent="0.3">
      <c r="A7725" s="10">
        <v>43643</v>
      </c>
      <c r="B7725" s="11" t="s">
        <v>995</v>
      </c>
      <c r="C7725" s="11" t="s">
        <v>996</v>
      </c>
      <c r="D7725" s="11" t="s">
        <v>662</v>
      </c>
      <c r="F7725" s="15">
        <f>IF(ISBLANK($D7725),"",IF(ISBLANK($E7725),VLOOKUP($D7725,$J:$K,2,FALSE),VLOOKUP($E7725,'Daycare Packages'!$A:$G,7,FALSE)))</f>
        <v>30</v>
      </c>
      <c r="G7725" s="15"/>
      <c r="H7725" s="15">
        <f t="shared" si="263"/>
        <v>30</v>
      </c>
      <c r="I7725" s="198">
        <f t="shared" si="264"/>
        <v>6</v>
      </c>
    </row>
    <row r="7726" spans="1:9" x14ac:dyDescent="0.3">
      <c r="A7726" s="10">
        <v>43643</v>
      </c>
      <c r="B7726" s="11" t="s">
        <v>1121</v>
      </c>
      <c r="C7726" s="11" t="s">
        <v>878</v>
      </c>
      <c r="D7726" s="11" t="s">
        <v>662</v>
      </c>
      <c r="E7726" s="11">
        <v>6792732</v>
      </c>
      <c r="F7726" s="15">
        <f>IF(ISBLANK($D7726),"",IF(ISBLANK($E7726),VLOOKUP($D7726,$J:$K,2,FALSE),VLOOKUP($E7726,'Daycare Packages'!$A:$G,7,FALSE)))</f>
        <v>25</v>
      </c>
      <c r="G7726" s="15"/>
      <c r="H7726" s="15">
        <f t="shared" si="263"/>
        <v>25</v>
      </c>
      <c r="I7726" s="198">
        <f t="shared" si="264"/>
        <v>6</v>
      </c>
    </row>
    <row r="7727" spans="1:9" x14ac:dyDescent="0.3">
      <c r="A7727" s="10">
        <v>43643</v>
      </c>
      <c r="B7727" s="11" t="s">
        <v>215</v>
      </c>
      <c r="C7727" s="11" t="s">
        <v>741</v>
      </c>
      <c r="D7727" s="11" t="s">
        <v>662</v>
      </c>
      <c r="F7727" s="15">
        <f>IF(ISBLANK($D7727),"",IF(ISBLANK($E7727),VLOOKUP($D7727,$J:$K,2,FALSE),VLOOKUP($E7727,'Daycare Packages'!$A:$G,7,FALSE)))</f>
        <v>30</v>
      </c>
      <c r="G7727" s="15"/>
      <c r="H7727" s="15">
        <f t="shared" si="263"/>
        <v>30</v>
      </c>
      <c r="I7727" s="198">
        <f t="shared" si="264"/>
        <v>6</v>
      </c>
    </row>
    <row r="7728" spans="1:9" x14ac:dyDescent="0.3">
      <c r="A7728" s="10">
        <v>43643</v>
      </c>
      <c r="B7728" s="11" t="s">
        <v>122</v>
      </c>
      <c r="C7728" s="11" t="s">
        <v>740</v>
      </c>
      <c r="D7728" s="11" t="s">
        <v>662</v>
      </c>
      <c r="E7728" s="11">
        <v>6734317</v>
      </c>
      <c r="F7728" s="15">
        <f>IF(ISBLANK($D7728),"",IF(ISBLANK($E7728),VLOOKUP($D7728,$J:$K,2,FALSE),VLOOKUP($E7728,'Daycare Packages'!$A:$G,7,FALSE)))</f>
        <v>22</v>
      </c>
      <c r="G7728" s="15"/>
      <c r="H7728" s="15">
        <f t="shared" si="263"/>
        <v>22</v>
      </c>
      <c r="I7728" s="198">
        <f t="shared" si="264"/>
        <v>6</v>
      </c>
    </row>
    <row r="7729" spans="1:9" x14ac:dyDescent="0.3">
      <c r="A7729" s="10">
        <v>43643</v>
      </c>
      <c r="B7729" s="11" t="s">
        <v>371</v>
      </c>
      <c r="C7729" s="11" t="s">
        <v>1230</v>
      </c>
      <c r="D7729" s="11" t="s">
        <v>662</v>
      </c>
      <c r="E7729" s="11">
        <v>6880279</v>
      </c>
      <c r="F7729" s="15">
        <f>IF(ISBLANK($D7729),"",IF(ISBLANK($E7729),VLOOKUP($D7729,$J:$K,2,FALSE),VLOOKUP($E7729,'Daycare Packages'!$A:$G,7,FALSE)))</f>
        <v>27</v>
      </c>
      <c r="G7729" s="15"/>
      <c r="H7729" s="15">
        <f t="shared" si="263"/>
        <v>27</v>
      </c>
      <c r="I7729" s="198">
        <f t="shared" si="264"/>
        <v>6</v>
      </c>
    </row>
    <row r="7730" spans="1:9" x14ac:dyDescent="0.3">
      <c r="A7730" s="10">
        <v>43643</v>
      </c>
      <c r="B7730" s="11" t="s">
        <v>699</v>
      </c>
      <c r="C7730" s="11" t="s">
        <v>478</v>
      </c>
      <c r="D7730" s="11" t="s">
        <v>662</v>
      </c>
      <c r="F7730" s="15">
        <f>IF(ISBLANK($D7730),"",IF(ISBLANK($E7730),VLOOKUP($D7730,$J:$K,2,FALSE),VLOOKUP($E7730,'Daycare Packages'!$A:$G,7,FALSE)))</f>
        <v>30</v>
      </c>
      <c r="G7730" s="15">
        <v>-3</v>
      </c>
      <c r="H7730" s="15">
        <f t="shared" si="263"/>
        <v>27</v>
      </c>
      <c r="I7730" s="198">
        <f t="shared" si="264"/>
        <v>6</v>
      </c>
    </row>
    <row r="7731" spans="1:9" x14ac:dyDescent="0.3">
      <c r="A7731" s="10">
        <v>43643</v>
      </c>
      <c r="B7731" s="11" t="s">
        <v>699</v>
      </c>
      <c r="C7731" s="11" t="s">
        <v>507</v>
      </c>
      <c r="D7731" s="11" t="s">
        <v>662</v>
      </c>
      <c r="F7731" s="15">
        <f>IF(ISBLANK($D7731),"",IF(ISBLANK($E7731),VLOOKUP($D7731,$J:$K,2,FALSE),VLOOKUP($E7731,'Daycare Packages'!$A:$G,7,FALSE)))</f>
        <v>30</v>
      </c>
      <c r="G7731" s="15">
        <v>-3</v>
      </c>
      <c r="H7731" s="15">
        <f t="shared" ref="H7731:H7795" si="265">IF(ISBLANK(D7731),"",SUM(F7731:G7731))</f>
        <v>27</v>
      </c>
      <c r="I7731" s="198">
        <f t="shared" si="264"/>
        <v>6</v>
      </c>
    </row>
    <row r="7732" spans="1:9" x14ac:dyDescent="0.3">
      <c r="A7732" s="10">
        <v>43643</v>
      </c>
      <c r="B7732" s="11" t="s">
        <v>809</v>
      </c>
      <c r="C7732" s="11" t="s">
        <v>810</v>
      </c>
      <c r="D7732" s="11" t="s">
        <v>662</v>
      </c>
      <c r="F7732" s="15">
        <f>IF(ISBLANK($D7732),"",IF(ISBLANK($E7732),VLOOKUP($D7732,$J:$K,2,FALSE),VLOOKUP($E7732,'Daycare Packages'!$A:$G,7,FALSE)))</f>
        <v>30</v>
      </c>
      <c r="G7732" s="15"/>
      <c r="H7732" s="15">
        <f t="shared" si="265"/>
        <v>30</v>
      </c>
      <c r="I7732" s="198">
        <f t="shared" si="264"/>
        <v>6</v>
      </c>
    </row>
    <row r="7733" spans="1:9" x14ac:dyDescent="0.3">
      <c r="A7733" s="10">
        <v>43643</v>
      </c>
      <c r="B7733" s="11" t="s">
        <v>1699</v>
      </c>
      <c r="C7733" s="11" t="s">
        <v>1700</v>
      </c>
      <c r="D7733" s="11" t="s">
        <v>662</v>
      </c>
      <c r="F7733" s="15">
        <f>IF(ISBLANK($D7733),"",IF(ISBLANK($E7733),VLOOKUP($D7733,$J:$K,2,FALSE),VLOOKUP($E7733,'Daycare Packages'!$A:$G,7,FALSE)))</f>
        <v>30</v>
      </c>
      <c r="G7733" s="15"/>
      <c r="H7733" s="15">
        <f t="shared" si="265"/>
        <v>30</v>
      </c>
      <c r="I7733" s="198">
        <f t="shared" si="264"/>
        <v>6</v>
      </c>
    </row>
    <row r="7734" spans="1:9" x14ac:dyDescent="0.3">
      <c r="A7734" s="10">
        <v>43643</v>
      </c>
      <c r="B7734" s="11" t="s">
        <v>153</v>
      </c>
      <c r="C7734" s="11" t="s">
        <v>1315</v>
      </c>
      <c r="D7734" s="11" t="s">
        <v>662</v>
      </c>
      <c r="E7734" s="11">
        <v>6733584</v>
      </c>
      <c r="F7734" s="15">
        <f>IF(ISBLANK($D7734),"",IF(ISBLANK($E7734),VLOOKUP($D7734,$J:$K,2,FALSE),VLOOKUP($E7734,'Daycare Packages'!$A:$G,7,FALSE)))</f>
        <v>26</v>
      </c>
      <c r="G7734" s="15"/>
      <c r="H7734" s="15">
        <f t="shared" si="265"/>
        <v>26</v>
      </c>
      <c r="I7734" s="198">
        <f t="shared" si="264"/>
        <v>6</v>
      </c>
    </row>
    <row r="7735" spans="1:9" x14ac:dyDescent="0.3">
      <c r="A7735" s="10">
        <v>43643</v>
      </c>
      <c r="B7735" s="11" t="s">
        <v>209</v>
      </c>
      <c r="C7735" s="11" t="s">
        <v>702</v>
      </c>
      <c r="D7735" s="11" t="s">
        <v>662</v>
      </c>
      <c r="E7735" s="11">
        <v>6898585</v>
      </c>
      <c r="F7735" s="15">
        <f>IF(ISBLANK($D7735),"",IF(ISBLANK($E7735),VLOOKUP($D7735,$J:$K,2,FALSE),VLOOKUP($E7735,'Daycare Packages'!$A:$G,7,FALSE)))</f>
        <v>27</v>
      </c>
      <c r="G7735" s="15"/>
      <c r="H7735" s="15">
        <f t="shared" si="265"/>
        <v>27</v>
      </c>
      <c r="I7735" s="198">
        <f t="shared" si="264"/>
        <v>6</v>
      </c>
    </row>
    <row r="7736" spans="1:9" x14ac:dyDescent="0.3">
      <c r="A7736" s="10">
        <v>43643</v>
      </c>
      <c r="B7736" s="11" t="s">
        <v>340</v>
      </c>
      <c r="C7736" s="11" t="s">
        <v>745</v>
      </c>
      <c r="D7736" s="11" t="s">
        <v>662</v>
      </c>
      <c r="F7736" s="15">
        <f>IF(ISBLANK($D7736),"",IF(ISBLANK($E7736),VLOOKUP($D7736,$J:$K,2,FALSE),VLOOKUP($E7736,'Daycare Packages'!$A:$G,7,FALSE)))</f>
        <v>30</v>
      </c>
      <c r="G7736" s="15">
        <v>-3.6</v>
      </c>
      <c r="H7736" s="15">
        <f t="shared" si="265"/>
        <v>26.4</v>
      </c>
      <c r="I7736" s="198">
        <f t="shared" si="264"/>
        <v>6</v>
      </c>
    </row>
    <row r="7737" spans="1:9" x14ac:dyDescent="0.3">
      <c r="A7737" s="10">
        <v>43643</v>
      </c>
      <c r="B7737" s="11" t="s">
        <v>340</v>
      </c>
      <c r="C7737" s="11" t="s">
        <v>746</v>
      </c>
      <c r="D7737" s="11" t="s">
        <v>662</v>
      </c>
      <c r="F7737" s="15">
        <f>IF(ISBLANK($D7737),"",IF(ISBLANK($E7737),VLOOKUP($D7737,$J:$K,2,FALSE),VLOOKUP($E7737,'Daycare Packages'!$A:$G,7,FALSE)))</f>
        <v>30</v>
      </c>
      <c r="G7737" s="15">
        <v>-3.6</v>
      </c>
      <c r="H7737" s="15">
        <f t="shared" si="265"/>
        <v>26.4</v>
      </c>
      <c r="I7737" s="198">
        <f t="shared" si="264"/>
        <v>6</v>
      </c>
    </row>
    <row r="7738" spans="1:9" x14ac:dyDescent="0.3">
      <c r="A7738" s="10">
        <v>43643</v>
      </c>
      <c r="B7738" s="11" t="s">
        <v>114</v>
      </c>
      <c r="C7738" s="11" t="s">
        <v>789</v>
      </c>
      <c r="D7738" s="11" t="s">
        <v>662</v>
      </c>
      <c r="E7738" s="11">
        <v>6735275</v>
      </c>
      <c r="F7738" s="15">
        <f>IF(ISBLANK($D7738),"",IF(ISBLANK($E7738),VLOOKUP($D7738,$J:$K,2,FALSE),VLOOKUP($E7738,'Daycare Packages'!$A:$G,7,FALSE)))</f>
        <v>22</v>
      </c>
      <c r="G7738" s="15"/>
      <c r="H7738" s="15">
        <f t="shared" si="265"/>
        <v>22</v>
      </c>
      <c r="I7738" s="198">
        <f t="shared" si="264"/>
        <v>6</v>
      </c>
    </row>
    <row r="7739" spans="1:9" x14ac:dyDescent="0.3">
      <c r="A7739" s="10">
        <v>43643</v>
      </c>
      <c r="B7739" s="11" t="s">
        <v>138</v>
      </c>
      <c r="C7739" s="11" t="s">
        <v>573</v>
      </c>
      <c r="D7739" s="11" t="s">
        <v>662</v>
      </c>
      <c r="E7739" s="11">
        <v>6803103</v>
      </c>
      <c r="F7739" s="15">
        <f>IF(ISBLANK($D7739),"",IF(ISBLANK($E7739),VLOOKUP($D7739,$J:$K,2,FALSE),VLOOKUP($E7739,'Daycare Packages'!$A:$G,7,FALSE)))</f>
        <v>23</v>
      </c>
      <c r="G7739" s="15"/>
      <c r="H7739" s="15">
        <f t="shared" si="265"/>
        <v>23</v>
      </c>
      <c r="I7739" s="198">
        <f t="shared" si="264"/>
        <v>6</v>
      </c>
    </row>
    <row r="7740" spans="1:9" x14ac:dyDescent="0.3">
      <c r="A7740" s="10">
        <v>43643</v>
      </c>
      <c r="B7740" s="11" t="s">
        <v>174</v>
      </c>
      <c r="C7740" s="11" t="s">
        <v>432</v>
      </c>
      <c r="D7740" s="11" t="s">
        <v>662</v>
      </c>
      <c r="F7740" s="15">
        <f>IF(ISBLANK($D7740),"",IF(ISBLANK($E7740),VLOOKUP($D7740,$J:$K,2,FALSE),VLOOKUP($E7740,'Daycare Packages'!$A:$G,7,FALSE)))</f>
        <v>30</v>
      </c>
      <c r="G7740" s="15"/>
      <c r="H7740" s="15">
        <f t="shared" si="265"/>
        <v>30</v>
      </c>
      <c r="I7740" s="198">
        <f t="shared" si="264"/>
        <v>6</v>
      </c>
    </row>
    <row r="7741" spans="1:9" x14ac:dyDescent="0.3">
      <c r="A7741" s="10">
        <v>43643</v>
      </c>
      <c r="B7741" s="11" t="s">
        <v>730</v>
      </c>
      <c r="C7741" s="11" t="s">
        <v>731</v>
      </c>
      <c r="D7741" s="11" t="s">
        <v>662</v>
      </c>
      <c r="F7741" s="15">
        <f>IF(ISBLANK($D7741),"",IF(ISBLANK($E7741),VLOOKUP($D7741,$J:$K,2,FALSE),VLOOKUP($E7741,'Daycare Packages'!$A:$G,7,FALSE)))</f>
        <v>30</v>
      </c>
      <c r="G7741" s="15"/>
      <c r="H7741" s="15">
        <f t="shared" si="265"/>
        <v>30</v>
      </c>
      <c r="I7741" s="198">
        <f t="shared" si="264"/>
        <v>6</v>
      </c>
    </row>
    <row r="7742" spans="1:9" x14ac:dyDescent="0.3">
      <c r="A7742" s="10">
        <v>43643</v>
      </c>
      <c r="B7742" s="11" t="s">
        <v>218</v>
      </c>
      <c r="C7742" s="11" t="s">
        <v>738</v>
      </c>
      <c r="D7742" s="11" t="s">
        <v>662</v>
      </c>
      <c r="E7742" s="11">
        <v>6738002</v>
      </c>
      <c r="F7742" s="15">
        <f>IF(ISBLANK($D7742),"",IF(ISBLANK($E7742),VLOOKUP($D7742,$J:$K,2,FALSE),VLOOKUP($E7742,'Daycare Packages'!$A:$G,7,FALSE)))</f>
        <v>20</v>
      </c>
      <c r="G7742" s="15"/>
      <c r="H7742" s="15">
        <f t="shared" si="265"/>
        <v>20</v>
      </c>
      <c r="I7742" s="198">
        <f t="shared" si="264"/>
        <v>6</v>
      </c>
    </row>
    <row r="7743" spans="1:9" x14ac:dyDescent="0.3">
      <c r="A7743" s="10">
        <v>43643</v>
      </c>
      <c r="B7743" s="11" t="s">
        <v>218</v>
      </c>
      <c r="C7743" s="11" t="s">
        <v>737</v>
      </c>
      <c r="D7743" s="11" t="s">
        <v>662</v>
      </c>
      <c r="E7743" s="11">
        <v>6738002</v>
      </c>
      <c r="F7743" s="15">
        <f>IF(ISBLANK($D7743),"",IF(ISBLANK($E7743),VLOOKUP($D7743,$J:$K,2,FALSE),VLOOKUP($E7743,'Daycare Packages'!$A:$G,7,FALSE)))</f>
        <v>20</v>
      </c>
      <c r="G7743" s="15"/>
      <c r="H7743" s="15">
        <f t="shared" si="265"/>
        <v>20</v>
      </c>
      <c r="I7743" s="198">
        <f t="shared" si="264"/>
        <v>6</v>
      </c>
    </row>
    <row r="7744" spans="1:9" x14ac:dyDescent="0.3">
      <c r="A7744" s="10">
        <v>43643</v>
      </c>
      <c r="B7744" s="11" t="s">
        <v>132</v>
      </c>
      <c r="C7744" s="11" t="s">
        <v>818</v>
      </c>
      <c r="D7744" s="11" t="s">
        <v>662</v>
      </c>
      <c r="E7744" s="11">
        <v>6819191</v>
      </c>
      <c r="F7744" s="15">
        <f>IF(ISBLANK($D7744),"",IF(ISBLANK($E7744),VLOOKUP($D7744,$J:$K,2,FALSE),VLOOKUP($E7744,'Daycare Packages'!$A:$G,7,FALSE)))</f>
        <v>27</v>
      </c>
      <c r="G7744" s="15"/>
      <c r="H7744" s="15">
        <f t="shared" si="265"/>
        <v>27</v>
      </c>
      <c r="I7744" s="198">
        <f t="shared" si="264"/>
        <v>6</v>
      </c>
    </row>
    <row r="7745" spans="1:9" x14ac:dyDescent="0.3">
      <c r="A7745" s="10">
        <v>43643</v>
      </c>
      <c r="B7745" s="11" t="s">
        <v>843</v>
      </c>
      <c r="C7745" s="11" t="s">
        <v>844</v>
      </c>
      <c r="D7745" s="11" t="s">
        <v>662</v>
      </c>
      <c r="E7745" s="11">
        <v>6846368</v>
      </c>
      <c r="F7745" s="15">
        <f>IF(ISBLANK($D7745),"",IF(ISBLANK($E7745),VLOOKUP($D7745,$J:$K,2,FALSE),VLOOKUP($E7745,'Daycare Packages'!$A:$G,7,FALSE)))</f>
        <v>23</v>
      </c>
      <c r="G7745" s="15"/>
      <c r="H7745" s="15">
        <f t="shared" si="265"/>
        <v>23</v>
      </c>
      <c r="I7745" s="198">
        <f t="shared" si="264"/>
        <v>6</v>
      </c>
    </row>
    <row r="7746" spans="1:9" x14ac:dyDescent="0.3">
      <c r="A7746" s="10">
        <v>43643</v>
      </c>
      <c r="B7746" s="11" t="s">
        <v>156</v>
      </c>
      <c r="C7746" s="11" t="s">
        <v>479</v>
      </c>
      <c r="D7746" s="11" t="s">
        <v>662</v>
      </c>
      <c r="E7746" s="11">
        <v>6798024</v>
      </c>
      <c r="F7746" s="15">
        <f>IF(ISBLANK($D7746),"",IF(ISBLANK($E7746),VLOOKUP($D7746,$J:$K,2,FALSE),VLOOKUP($E7746,'Daycare Packages'!$A:$G,7,FALSE)))</f>
        <v>23</v>
      </c>
      <c r="G7746" s="15"/>
      <c r="H7746" s="15">
        <f t="shared" si="265"/>
        <v>23</v>
      </c>
      <c r="I7746" s="198">
        <f t="shared" si="264"/>
        <v>6</v>
      </c>
    </row>
    <row r="7747" spans="1:9" x14ac:dyDescent="0.3">
      <c r="A7747" s="10">
        <v>43643</v>
      </c>
      <c r="B7747" s="11" t="s">
        <v>182</v>
      </c>
      <c r="C7747" s="11" t="s">
        <v>685</v>
      </c>
      <c r="D7747" s="11" t="s">
        <v>662</v>
      </c>
      <c r="E7747" s="11">
        <v>6871713</v>
      </c>
      <c r="F7747" s="15">
        <f>IF(ISBLANK($D7747),"",IF(ISBLANK($E7747),VLOOKUP($D7747,$J:$K,2,FALSE),VLOOKUP($E7747,'Daycare Packages'!$A:$G,7,FALSE)))</f>
        <v>20.7</v>
      </c>
      <c r="G7747" s="15"/>
      <c r="H7747" s="15">
        <f t="shared" si="265"/>
        <v>20.7</v>
      </c>
      <c r="I7747" s="198">
        <f t="shared" ref="I7747:I7810" si="266">IF(A7747="",0,MONTH(A7747))</f>
        <v>6</v>
      </c>
    </row>
    <row r="7748" spans="1:9" x14ac:dyDescent="0.3">
      <c r="A7748" s="10">
        <v>43643</v>
      </c>
      <c r="B7748" s="11" t="s">
        <v>766</v>
      </c>
      <c r="C7748" s="11" t="s">
        <v>767</v>
      </c>
      <c r="D7748" s="11" t="s">
        <v>662</v>
      </c>
      <c r="F7748" s="15">
        <f>IF(ISBLANK($D7748),"",IF(ISBLANK($E7748),VLOOKUP($D7748,$J:$K,2,FALSE),VLOOKUP($E7748,'Daycare Packages'!$A:$G,7,FALSE)))</f>
        <v>30</v>
      </c>
      <c r="G7748" s="15"/>
      <c r="H7748" s="15">
        <f t="shared" si="265"/>
        <v>30</v>
      </c>
      <c r="I7748" s="198">
        <f t="shared" si="266"/>
        <v>6</v>
      </c>
    </row>
    <row r="7749" spans="1:9" x14ac:dyDescent="0.3">
      <c r="A7749" s="10">
        <v>43643</v>
      </c>
      <c r="B7749" s="11" t="s">
        <v>168</v>
      </c>
      <c r="C7749" s="11" t="s">
        <v>640</v>
      </c>
      <c r="D7749" s="11" t="s">
        <v>662</v>
      </c>
      <c r="F7749" s="15">
        <f>IF(ISBLANK($D7749),"",IF(ISBLANK($E7749),VLOOKUP($D7749,$J:$K,2,FALSE),VLOOKUP($E7749,'Daycare Packages'!$A:$G,7,FALSE)))</f>
        <v>30</v>
      </c>
      <c r="G7749" s="15"/>
      <c r="H7749" s="15">
        <f t="shared" si="265"/>
        <v>30</v>
      </c>
      <c r="I7749" s="198">
        <f t="shared" si="266"/>
        <v>6</v>
      </c>
    </row>
    <row r="7750" spans="1:9" x14ac:dyDescent="0.3">
      <c r="A7750" s="10">
        <v>43643</v>
      </c>
      <c r="B7750" s="11" t="s">
        <v>1743</v>
      </c>
      <c r="C7750" s="11" t="s">
        <v>1744</v>
      </c>
      <c r="D7750" s="11" t="s">
        <v>662</v>
      </c>
      <c r="F7750" s="15">
        <f>IF(ISBLANK($D7750),"",IF(ISBLANK($E7750),VLOOKUP($D7750,$J:$K,2,FALSE),VLOOKUP($E7750,'Daycare Packages'!$A:$G,7,FALSE)))</f>
        <v>30</v>
      </c>
      <c r="G7750" s="15"/>
      <c r="H7750" s="15">
        <f t="shared" si="265"/>
        <v>30</v>
      </c>
      <c r="I7750" s="198">
        <f t="shared" si="266"/>
        <v>6</v>
      </c>
    </row>
    <row r="7751" spans="1:9" x14ac:dyDescent="0.3">
      <c r="A7751" s="10">
        <v>43643</v>
      </c>
      <c r="B7751" s="11" t="s">
        <v>1743</v>
      </c>
      <c r="C7751" s="11" t="s">
        <v>679</v>
      </c>
      <c r="D7751" s="11" t="s">
        <v>662</v>
      </c>
      <c r="F7751" s="15">
        <f>IF(ISBLANK($D7751),"",IF(ISBLANK($E7751),VLOOKUP($D7751,$J:$K,2,FALSE),VLOOKUP($E7751,'Daycare Packages'!$A:$G,7,FALSE)))</f>
        <v>30</v>
      </c>
      <c r="G7751" s="15"/>
      <c r="H7751" s="15">
        <f t="shared" si="265"/>
        <v>30</v>
      </c>
      <c r="I7751" s="198">
        <f t="shared" si="266"/>
        <v>6</v>
      </c>
    </row>
    <row r="7752" spans="1:9" x14ac:dyDescent="0.3">
      <c r="A7752" s="10">
        <v>43643</v>
      </c>
      <c r="B7752" s="11" t="s">
        <v>820</v>
      </c>
      <c r="C7752" s="11" t="s">
        <v>1756</v>
      </c>
      <c r="D7752" s="11" t="s">
        <v>662</v>
      </c>
      <c r="F7752" s="15">
        <f>IF(ISBLANK($D7752),"",IF(ISBLANK($E7752),VLOOKUP($D7752,$J:$K,2,FALSE),VLOOKUP($E7752,'Daycare Packages'!$A:$G,7,FALSE)))</f>
        <v>30</v>
      </c>
      <c r="G7752" s="15"/>
      <c r="H7752" s="15">
        <f t="shared" si="265"/>
        <v>30</v>
      </c>
      <c r="I7752" s="198">
        <f t="shared" si="266"/>
        <v>6</v>
      </c>
    </row>
    <row r="7753" spans="1:9" x14ac:dyDescent="0.3">
      <c r="A7753" s="10">
        <v>43643</v>
      </c>
      <c r="B7753" s="11" t="s">
        <v>170</v>
      </c>
      <c r="C7753" s="11" t="s">
        <v>710</v>
      </c>
      <c r="D7753" s="11" t="s">
        <v>662</v>
      </c>
      <c r="E7753" s="11">
        <v>6715199</v>
      </c>
      <c r="F7753" s="15">
        <f>IF(ISBLANK($D7753),"",IF(ISBLANK($E7753),VLOOKUP($D7753,$J:$K,2,FALSE),VLOOKUP($E7753,'Daycare Packages'!$A:$G,7,FALSE)))</f>
        <v>22</v>
      </c>
      <c r="G7753" s="15"/>
      <c r="H7753" s="15">
        <f t="shared" si="265"/>
        <v>22</v>
      </c>
      <c r="I7753" s="198">
        <f t="shared" si="266"/>
        <v>6</v>
      </c>
    </row>
    <row r="7754" spans="1:9" x14ac:dyDescent="0.3">
      <c r="A7754" s="10">
        <v>43643</v>
      </c>
      <c r="B7754" s="11" t="s">
        <v>1508</v>
      </c>
      <c r="C7754" s="11" t="s">
        <v>450</v>
      </c>
      <c r="D7754" s="11" t="s">
        <v>662</v>
      </c>
      <c r="E7754" s="11">
        <v>6882707</v>
      </c>
      <c r="F7754" s="15">
        <f>IF(ISBLANK($D7754),"",IF(ISBLANK($E7754),VLOOKUP($D7754,$J:$K,2,FALSE),VLOOKUP($E7754,'Daycare Packages'!$A:$G,7,FALSE)))</f>
        <v>27</v>
      </c>
      <c r="G7754" s="15"/>
      <c r="H7754" s="15">
        <f t="shared" si="265"/>
        <v>27</v>
      </c>
      <c r="I7754" s="198">
        <f t="shared" si="266"/>
        <v>6</v>
      </c>
    </row>
    <row r="7755" spans="1:9" x14ac:dyDescent="0.3">
      <c r="A7755" s="10">
        <v>43643</v>
      </c>
      <c r="B7755" s="11" t="s">
        <v>204</v>
      </c>
      <c r="C7755" s="11" t="s">
        <v>949</v>
      </c>
      <c r="D7755" s="11" t="s">
        <v>662</v>
      </c>
      <c r="E7755" s="11">
        <v>6895018</v>
      </c>
      <c r="F7755" s="15">
        <f>IF(ISBLANK($D7755),"",IF(ISBLANK($E7755),VLOOKUP($D7755,$J:$K,2,FALSE),VLOOKUP($E7755,'Daycare Packages'!$A:$G,7,FALSE)))</f>
        <v>25</v>
      </c>
      <c r="G7755" s="15"/>
      <c r="H7755" s="15">
        <f t="shared" si="265"/>
        <v>25</v>
      </c>
      <c r="I7755" s="198">
        <f t="shared" si="266"/>
        <v>6</v>
      </c>
    </row>
    <row r="7756" spans="1:9" x14ac:dyDescent="0.3">
      <c r="A7756" s="10">
        <v>43643</v>
      </c>
      <c r="B7756" s="11" t="s">
        <v>204</v>
      </c>
      <c r="C7756" s="11" t="s">
        <v>774</v>
      </c>
      <c r="D7756" s="11" t="s">
        <v>662</v>
      </c>
      <c r="E7756" s="11">
        <v>6847355</v>
      </c>
      <c r="F7756" s="15">
        <f>IF(ISBLANK($D7756),"",IF(ISBLANK($E7756),VLOOKUP($D7756,$J:$K,2,FALSE),VLOOKUP($E7756,'Daycare Packages'!$A:$G,7,FALSE)))</f>
        <v>25</v>
      </c>
      <c r="G7756" s="15"/>
      <c r="H7756" s="15">
        <f t="shared" si="265"/>
        <v>25</v>
      </c>
      <c r="I7756" s="198">
        <f t="shared" si="266"/>
        <v>6</v>
      </c>
    </row>
    <row r="7757" spans="1:9" x14ac:dyDescent="0.3">
      <c r="A7757" s="10">
        <v>43643</v>
      </c>
      <c r="B7757" s="11" t="s">
        <v>137</v>
      </c>
      <c r="C7757" s="11" t="s">
        <v>693</v>
      </c>
      <c r="D7757" s="11" t="s">
        <v>662</v>
      </c>
      <c r="E7757" s="11">
        <v>6867321</v>
      </c>
      <c r="F7757" s="15">
        <f>IF(ISBLANK($D7757),"",IF(ISBLANK($E7757),VLOOKUP($D7757,$J:$K,2,FALSE),VLOOKUP($E7757,'Daycare Packages'!$A:$G,7,FALSE)))</f>
        <v>23</v>
      </c>
      <c r="G7757" s="15"/>
      <c r="H7757" s="15">
        <f t="shared" si="265"/>
        <v>23</v>
      </c>
      <c r="I7757" s="198">
        <f t="shared" si="266"/>
        <v>6</v>
      </c>
    </row>
    <row r="7758" spans="1:9" x14ac:dyDescent="0.3">
      <c r="A7758" s="10">
        <v>43643</v>
      </c>
      <c r="B7758" s="11" t="s">
        <v>1317</v>
      </c>
      <c r="C7758" s="11" t="s">
        <v>633</v>
      </c>
      <c r="D7758" s="11" t="s">
        <v>662</v>
      </c>
      <c r="E7758" s="11">
        <v>6887006</v>
      </c>
      <c r="F7758" s="15">
        <f>IF(ISBLANK($D7758),"",IF(ISBLANK($E7758),VLOOKUP($D7758,$J:$K,2,FALSE),VLOOKUP($E7758,'Daycare Packages'!$A:$G,7,FALSE)))</f>
        <v>25</v>
      </c>
      <c r="G7758" s="15"/>
      <c r="H7758" s="15">
        <f t="shared" si="265"/>
        <v>25</v>
      </c>
      <c r="I7758" s="198">
        <f t="shared" si="266"/>
        <v>6</v>
      </c>
    </row>
    <row r="7759" spans="1:9" x14ac:dyDescent="0.3">
      <c r="A7759" s="10">
        <v>43643</v>
      </c>
      <c r="B7759" s="11" t="s">
        <v>1732</v>
      </c>
      <c r="C7759" s="11" t="s">
        <v>1071</v>
      </c>
      <c r="D7759" s="11" t="s">
        <v>662</v>
      </c>
      <c r="F7759" s="15">
        <f>IF(ISBLANK($D7759),"",IF(ISBLANK($E7759),VLOOKUP($D7759,$J:$K,2,FALSE),VLOOKUP($E7759,'Daycare Packages'!$A:$G,7,FALSE)))</f>
        <v>30</v>
      </c>
      <c r="G7759" s="15"/>
      <c r="H7759" s="15">
        <f t="shared" si="265"/>
        <v>30</v>
      </c>
      <c r="I7759" s="198">
        <f t="shared" si="266"/>
        <v>6</v>
      </c>
    </row>
    <row r="7760" spans="1:9" x14ac:dyDescent="0.3">
      <c r="A7760" s="10">
        <v>43643</v>
      </c>
      <c r="B7760" s="11" t="s">
        <v>1532</v>
      </c>
      <c r="C7760" s="11" t="s">
        <v>1076</v>
      </c>
      <c r="D7760" s="11" t="s">
        <v>659</v>
      </c>
      <c r="F7760" s="15">
        <f>IF(ISBLANK($D7760),"",IF(ISBLANK($E7760),VLOOKUP($D7760,$J:$K,2,FALSE),VLOOKUP($E7760,'Daycare Packages'!$A:$G,7,FALSE)))</f>
        <v>20</v>
      </c>
      <c r="G7760" s="15"/>
      <c r="H7760" s="15">
        <f t="shared" si="265"/>
        <v>20</v>
      </c>
      <c r="I7760" s="198">
        <f t="shared" si="266"/>
        <v>6</v>
      </c>
    </row>
    <row r="7761" spans="1:9" x14ac:dyDescent="0.3">
      <c r="A7761" s="10">
        <v>43643</v>
      </c>
      <c r="B7761" s="11" t="s">
        <v>1532</v>
      </c>
      <c r="C7761" s="11" t="s">
        <v>455</v>
      </c>
      <c r="D7761" s="11" t="s">
        <v>659</v>
      </c>
      <c r="F7761" s="15">
        <f>IF(ISBLANK($D7761),"",IF(ISBLANK($E7761),VLOOKUP($D7761,$J:$K,2,FALSE),VLOOKUP($E7761,'Daycare Packages'!$A:$G,7,FALSE)))</f>
        <v>20</v>
      </c>
      <c r="G7761" s="15"/>
      <c r="H7761" s="15">
        <f t="shared" si="265"/>
        <v>20</v>
      </c>
      <c r="I7761" s="198">
        <f t="shared" si="266"/>
        <v>6</v>
      </c>
    </row>
    <row r="7762" spans="1:9" x14ac:dyDescent="0.3">
      <c r="A7762" s="10">
        <v>43643</v>
      </c>
      <c r="B7762" s="11" t="s">
        <v>210</v>
      </c>
      <c r="C7762" s="11" t="s">
        <v>460</v>
      </c>
      <c r="D7762" s="11" t="s">
        <v>662</v>
      </c>
      <c r="E7762" s="11">
        <v>6892477</v>
      </c>
      <c r="F7762" s="15">
        <f>IF(ISBLANK($D7762),"",IF(ISBLANK($E7762),VLOOKUP($D7762,$J:$K,2,FALSE),VLOOKUP($E7762,'Daycare Packages'!$A:$G,7,FALSE)))</f>
        <v>27</v>
      </c>
      <c r="G7762" s="15"/>
      <c r="H7762" s="15">
        <f t="shared" si="265"/>
        <v>27</v>
      </c>
      <c r="I7762" s="198">
        <f t="shared" si="266"/>
        <v>6</v>
      </c>
    </row>
    <row r="7763" spans="1:9" x14ac:dyDescent="0.3">
      <c r="A7763" s="10">
        <v>43643</v>
      </c>
      <c r="B7763" s="11" t="s">
        <v>210</v>
      </c>
      <c r="C7763" s="11" t="s">
        <v>916</v>
      </c>
      <c r="D7763" s="11" t="s">
        <v>662</v>
      </c>
      <c r="E7763" s="11">
        <v>6892477</v>
      </c>
      <c r="F7763" s="15">
        <f>IF(ISBLANK($D7763),"",IF(ISBLANK($E7763),VLOOKUP($D7763,$J:$K,2,FALSE),VLOOKUP($E7763,'Daycare Packages'!$A:$G,7,FALSE)))</f>
        <v>27</v>
      </c>
      <c r="G7763" s="15"/>
      <c r="H7763" s="15">
        <f t="shared" si="265"/>
        <v>27</v>
      </c>
      <c r="I7763" s="198">
        <f t="shared" si="266"/>
        <v>6</v>
      </c>
    </row>
    <row r="7764" spans="1:9" x14ac:dyDescent="0.3">
      <c r="A7764" s="10">
        <v>43643</v>
      </c>
      <c r="B7764" s="11" t="s">
        <v>186</v>
      </c>
      <c r="C7764" s="11" t="s">
        <v>561</v>
      </c>
      <c r="D7764" s="11" t="s">
        <v>662</v>
      </c>
      <c r="E7764" s="11">
        <v>6723146</v>
      </c>
      <c r="F7764" s="15">
        <f>IF(ISBLANK($D7764),"",IF(ISBLANK($E7764),VLOOKUP($D7764,$J:$K,2,FALSE),VLOOKUP($E7764,'Daycare Packages'!$A:$G,7,FALSE)))</f>
        <v>22</v>
      </c>
      <c r="G7764" s="15"/>
      <c r="H7764" s="15">
        <f t="shared" si="265"/>
        <v>22</v>
      </c>
      <c r="I7764" s="198">
        <f t="shared" si="266"/>
        <v>6</v>
      </c>
    </row>
    <row r="7765" spans="1:9" x14ac:dyDescent="0.3">
      <c r="A7765" s="10">
        <v>43643</v>
      </c>
      <c r="B7765" s="11" t="s">
        <v>663</v>
      </c>
      <c r="C7765" s="11" t="s">
        <v>1738</v>
      </c>
      <c r="D7765" s="11" t="s">
        <v>662</v>
      </c>
      <c r="F7765" s="15">
        <f>IF(ISBLANK($D7765),"",IF(ISBLANK($E7765),VLOOKUP($D7765,$J:$K,2,FALSE),VLOOKUP($E7765,'Daycare Packages'!$A:$G,7,FALSE)))</f>
        <v>30</v>
      </c>
      <c r="G7765" s="15"/>
      <c r="H7765" s="15">
        <f t="shared" si="265"/>
        <v>30</v>
      </c>
      <c r="I7765" s="198">
        <f t="shared" si="266"/>
        <v>6</v>
      </c>
    </row>
    <row r="7766" spans="1:9" x14ac:dyDescent="0.3">
      <c r="A7766" s="10">
        <v>43643</v>
      </c>
      <c r="B7766" s="11" t="s">
        <v>663</v>
      </c>
      <c r="C7766" s="11" t="s">
        <v>664</v>
      </c>
      <c r="D7766" s="11" t="s">
        <v>662</v>
      </c>
      <c r="F7766" s="15">
        <f>IF(ISBLANK($D7766),"",IF(ISBLANK($E7766),VLOOKUP($D7766,$J:$K,2,FALSE),VLOOKUP($E7766,'Daycare Packages'!$A:$G,7,FALSE)))</f>
        <v>30</v>
      </c>
      <c r="G7766" s="15"/>
      <c r="H7766" s="15">
        <f t="shared" si="265"/>
        <v>30</v>
      </c>
      <c r="I7766" s="198">
        <f t="shared" si="266"/>
        <v>6</v>
      </c>
    </row>
    <row r="7767" spans="1:9" x14ac:dyDescent="0.3">
      <c r="A7767" s="55">
        <v>43643</v>
      </c>
      <c r="B7767" s="56" t="s">
        <v>133</v>
      </c>
      <c r="C7767" s="56" t="s">
        <v>712</v>
      </c>
      <c r="D7767" s="56" t="s">
        <v>662</v>
      </c>
      <c r="E7767" s="56">
        <v>6866409</v>
      </c>
      <c r="F7767" s="59">
        <f>IF(ISBLANK($D7767),"",IF(ISBLANK($E7767),VLOOKUP($D7767,$J:$K,2,FALSE),VLOOKUP($E7767,'Daycare Packages'!$A:$G,7,FALSE)))</f>
        <v>26</v>
      </c>
      <c r="G7767" s="59"/>
      <c r="H7767" s="59">
        <f t="shared" si="265"/>
        <v>26</v>
      </c>
      <c r="I7767" s="198">
        <f t="shared" si="266"/>
        <v>6</v>
      </c>
    </row>
    <row r="7768" spans="1:9" x14ac:dyDescent="0.3">
      <c r="A7768" s="10">
        <v>43644</v>
      </c>
      <c r="B7768" s="11" t="s">
        <v>1758</v>
      </c>
      <c r="C7768" s="11" t="s">
        <v>1759</v>
      </c>
      <c r="D7768" s="11" t="s">
        <v>671</v>
      </c>
      <c r="F7768" s="15">
        <f>IF(ISBLANK($D7768),"",IF(ISBLANK($E7768),VLOOKUP($D7768,$J:$K,2,FALSE),VLOOKUP($E7768,'Daycare Packages'!$A:$G,7,FALSE)))</f>
        <v>0</v>
      </c>
      <c r="G7768" s="15"/>
      <c r="H7768" s="15">
        <f t="shared" si="265"/>
        <v>0</v>
      </c>
      <c r="I7768" s="198">
        <f t="shared" si="266"/>
        <v>6</v>
      </c>
    </row>
    <row r="7769" spans="1:9" x14ac:dyDescent="0.3">
      <c r="A7769" s="10">
        <v>43644</v>
      </c>
      <c r="B7769" s="11" t="s">
        <v>749</v>
      </c>
      <c r="C7769" s="11" t="s">
        <v>750</v>
      </c>
      <c r="D7769" s="11" t="s">
        <v>659</v>
      </c>
      <c r="F7769" s="15">
        <f>IF(ISBLANK($D7769),"",IF(ISBLANK($E7769),VLOOKUP($D7769,$J:$K,2,FALSE),VLOOKUP($E7769,'Daycare Packages'!$A:$G,7,FALSE)))</f>
        <v>20</v>
      </c>
      <c r="G7769" s="15"/>
      <c r="H7769" s="15">
        <f t="shared" si="265"/>
        <v>20</v>
      </c>
      <c r="I7769" s="198">
        <f t="shared" si="266"/>
        <v>6</v>
      </c>
    </row>
    <row r="7770" spans="1:9" x14ac:dyDescent="0.3">
      <c r="A7770" s="10">
        <v>43644</v>
      </c>
      <c r="B7770" s="11" t="s">
        <v>190</v>
      </c>
      <c r="C7770" s="11" t="s">
        <v>718</v>
      </c>
      <c r="D7770" s="11" t="s">
        <v>659</v>
      </c>
      <c r="E7770" s="11">
        <v>6884206</v>
      </c>
      <c r="F7770" s="15">
        <f>IF(ISBLANK($D7770),"",IF(ISBLANK($E7770),VLOOKUP($D7770,$J:$K,2,FALSE),VLOOKUP($E7770,'Daycare Packages'!$A:$G,7,FALSE)))</f>
        <v>17</v>
      </c>
      <c r="G7770" s="15"/>
      <c r="H7770" s="15">
        <f t="shared" si="265"/>
        <v>17</v>
      </c>
      <c r="I7770" s="198">
        <f t="shared" si="266"/>
        <v>6</v>
      </c>
    </row>
    <row r="7771" spans="1:9" x14ac:dyDescent="0.3">
      <c r="A7771" s="10">
        <v>43644</v>
      </c>
      <c r="B7771" s="11" t="s">
        <v>124</v>
      </c>
      <c r="C7771" s="11" t="s">
        <v>402</v>
      </c>
      <c r="D7771" s="11" t="s">
        <v>659</v>
      </c>
      <c r="E7771" s="11">
        <v>6718562</v>
      </c>
      <c r="F7771" s="15">
        <f>IF(ISBLANK($D7771),"",IF(ISBLANK($E7771),VLOOKUP($D7771,$J:$K,2,FALSE),VLOOKUP($E7771,'Daycare Packages'!$A:$G,7,FALSE)))</f>
        <v>17</v>
      </c>
      <c r="G7771" s="15"/>
      <c r="H7771" s="15">
        <f t="shared" si="265"/>
        <v>17</v>
      </c>
      <c r="I7771" s="198">
        <f t="shared" si="266"/>
        <v>6</v>
      </c>
    </row>
    <row r="7772" spans="1:9" x14ac:dyDescent="0.3">
      <c r="A7772" s="10">
        <v>43644</v>
      </c>
      <c r="B7772" s="11" t="s">
        <v>185</v>
      </c>
      <c r="C7772" s="11" t="s">
        <v>670</v>
      </c>
      <c r="D7772" s="11" t="s">
        <v>662</v>
      </c>
      <c r="E7772" s="11">
        <v>6780814</v>
      </c>
      <c r="F7772" s="15">
        <f>IF(ISBLANK($D7772),"",IF(ISBLANK($E7772),VLOOKUP($D7772,$J:$K,2,FALSE),VLOOKUP($E7772,'Daycare Packages'!$A:$G,7,FALSE)))</f>
        <v>27</v>
      </c>
      <c r="G7772" s="15"/>
      <c r="H7772" s="15">
        <f t="shared" si="265"/>
        <v>27</v>
      </c>
      <c r="I7772" s="198">
        <f t="shared" si="266"/>
        <v>6</v>
      </c>
    </row>
    <row r="7773" spans="1:9" x14ac:dyDescent="0.3">
      <c r="A7773" s="10">
        <v>43644</v>
      </c>
      <c r="B7773" s="11" t="s">
        <v>1394</v>
      </c>
      <c r="C7773" s="11" t="s">
        <v>1395</v>
      </c>
      <c r="D7773" s="11" t="s">
        <v>662</v>
      </c>
      <c r="F7773" s="15">
        <f>IF(ISBLANK($D7773),"",IF(ISBLANK($E7773),VLOOKUP($D7773,$J:$K,2,FALSE),VLOOKUP($E7773,'Daycare Packages'!$A:$G,7,FALSE)))</f>
        <v>30</v>
      </c>
      <c r="G7773" s="15"/>
      <c r="H7773" s="15">
        <f t="shared" si="265"/>
        <v>30</v>
      </c>
      <c r="I7773" s="198">
        <f t="shared" si="266"/>
        <v>6</v>
      </c>
    </row>
    <row r="7774" spans="1:9" x14ac:dyDescent="0.3">
      <c r="A7774" s="10">
        <v>43644</v>
      </c>
      <c r="B7774" s="11" t="s">
        <v>184</v>
      </c>
      <c r="C7774" s="11" t="s">
        <v>396</v>
      </c>
      <c r="D7774" s="11" t="s">
        <v>659</v>
      </c>
      <c r="F7774" s="15">
        <f>IF(ISBLANK($D7774),"",IF(ISBLANK($E7774),VLOOKUP($D7774,$J:$K,2,FALSE),VLOOKUP($E7774,'Daycare Packages'!$A:$G,7,FALSE)))</f>
        <v>20</v>
      </c>
      <c r="G7774" s="15"/>
      <c r="H7774" s="15">
        <f t="shared" si="265"/>
        <v>20</v>
      </c>
      <c r="I7774" s="198">
        <f t="shared" si="266"/>
        <v>6</v>
      </c>
    </row>
    <row r="7775" spans="1:9" x14ac:dyDescent="0.3">
      <c r="A7775" s="10">
        <v>43644</v>
      </c>
      <c r="B7775" s="11" t="s">
        <v>184</v>
      </c>
      <c r="C7775" s="11" t="s">
        <v>679</v>
      </c>
      <c r="D7775" s="11" t="s">
        <v>659</v>
      </c>
      <c r="F7775" s="15">
        <f>IF(ISBLANK($D7775),"",IF(ISBLANK($E7775),VLOOKUP($D7775,$J:$K,2,FALSE),VLOOKUP($E7775,'Daycare Packages'!$A:$G,7,FALSE)))</f>
        <v>20</v>
      </c>
      <c r="G7775" s="15"/>
      <c r="H7775" s="15">
        <f t="shared" si="265"/>
        <v>20</v>
      </c>
      <c r="I7775" s="198">
        <f t="shared" si="266"/>
        <v>6</v>
      </c>
    </row>
    <row r="7776" spans="1:9" x14ac:dyDescent="0.3">
      <c r="A7776" s="10">
        <v>43644</v>
      </c>
      <c r="B7776" s="11" t="s">
        <v>144</v>
      </c>
      <c r="C7776" s="11" t="s">
        <v>795</v>
      </c>
      <c r="D7776" s="11" t="s">
        <v>662</v>
      </c>
      <c r="E7776" s="11">
        <v>6735926</v>
      </c>
      <c r="F7776" s="15">
        <f>IF(ISBLANK($D7776),"",IF(ISBLANK($E7776),VLOOKUP($D7776,$J:$K,2,FALSE),VLOOKUP($E7776,'Daycare Packages'!$A:$G,7,FALSE)))</f>
        <v>25</v>
      </c>
      <c r="G7776" s="15"/>
      <c r="H7776" s="15">
        <f t="shared" si="265"/>
        <v>25</v>
      </c>
      <c r="I7776" s="198">
        <f t="shared" si="266"/>
        <v>6</v>
      </c>
    </row>
    <row r="7777" spans="1:9" x14ac:dyDescent="0.3">
      <c r="A7777" s="10">
        <v>43644</v>
      </c>
      <c r="B7777" s="11" t="s">
        <v>1710</v>
      </c>
      <c r="C7777" s="11" t="s">
        <v>1738</v>
      </c>
      <c r="D7777" s="11" t="s">
        <v>662</v>
      </c>
      <c r="F7777" s="15">
        <f>IF(ISBLANK($D7777),"",IF(ISBLANK($E7777),VLOOKUP($D7777,$J:$K,2,FALSE),VLOOKUP($E7777,'Daycare Packages'!$A:$G,7,FALSE)))</f>
        <v>30</v>
      </c>
      <c r="G7777" s="15"/>
      <c r="H7777" s="15">
        <f t="shared" si="265"/>
        <v>30</v>
      </c>
      <c r="I7777" s="198">
        <f t="shared" si="266"/>
        <v>6</v>
      </c>
    </row>
    <row r="7778" spans="1:9" x14ac:dyDescent="0.3">
      <c r="A7778" s="10">
        <v>43644</v>
      </c>
      <c r="B7778" s="11" t="s">
        <v>1710</v>
      </c>
      <c r="C7778" s="11" t="s">
        <v>1711</v>
      </c>
      <c r="D7778" s="11" t="s">
        <v>662</v>
      </c>
      <c r="F7778" s="15">
        <f>IF(ISBLANK($D7778),"",IF(ISBLANK($E7778),VLOOKUP($D7778,$J:$K,2,FALSE),VLOOKUP($E7778,'Daycare Packages'!$A:$G,7,FALSE)))</f>
        <v>30</v>
      </c>
      <c r="G7778" s="15"/>
      <c r="H7778" s="15">
        <f t="shared" si="265"/>
        <v>30</v>
      </c>
      <c r="I7778" s="198">
        <f t="shared" si="266"/>
        <v>6</v>
      </c>
    </row>
    <row r="7779" spans="1:9" x14ac:dyDescent="0.3">
      <c r="A7779" s="10">
        <v>43644</v>
      </c>
      <c r="B7779" s="11" t="s">
        <v>1303</v>
      </c>
      <c r="C7779" s="11" t="s">
        <v>1355</v>
      </c>
      <c r="D7779" s="11" t="s">
        <v>662</v>
      </c>
      <c r="F7779" s="15">
        <f>IF(ISBLANK($D7779),"",IF(ISBLANK($E7779),VLOOKUP($D7779,$J:$K,2,FALSE),VLOOKUP($E7779,'Daycare Packages'!$A:$G,7,FALSE)))</f>
        <v>30</v>
      </c>
      <c r="G7779" s="15"/>
      <c r="H7779" s="15">
        <f t="shared" si="265"/>
        <v>30</v>
      </c>
      <c r="I7779" s="198">
        <f t="shared" si="266"/>
        <v>6</v>
      </c>
    </row>
    <row r="7780" spans="1:9" x14ac:dyDescent="0.3">
      <c r="A7780" s="10">
        <v>43644</v>
      </c>
      <c r="B7780" s="11" t="s">
        <v>843</v>
      </c>
      <c r="C7780" s="11" t="s">
        <v>844</v>
      </c>
      <c r="D7780" s="11" t="s">
        <v>662</v>
      </c>
      <c r="E7780" s="11">
        <v>6846368</v>
      </c>
      <c r="F7780" s="15">
        <f>IF(ISBLANK($D7780),"",IF(ISBLANK($E7780),VLOOKUP($D7780,$J:$K,2,FALSE),VLOOKUP($E7780,'Daycare Packages'!$A:$G,7,FALSE)))</f>
        <v>23</v>
      </c>
      <c r="G7780" s="15"/>
      <c r="H7780" s="15">
        <f t="shared" si="265"/>
        <v>23</v>
      </c>
      <c r="I7780" s="198">
        <f t="shared" si="266"/>
        <v>6</v>
      </c>
    </row>
    <row r="7781" spans="1:9" x14ac:dyDescent="0.3">
      <c r="A7781" s="10">
        <v>43644</v>
      </c>
      <c r="B7781" s="11" t="s">
        <v>117</v>
      </c>
      <c r="C7781" s="11" t="s">
        <v>1069</v>
      </c>
      <c r="D7781" s="11" t="s">
        <v>662</v>
      </c>
      <c r="E7781" s="11">
        <v>6875240</v>
      </c>
      <c r="F7781" s="15">
        <f>IF(ISBLANK($D7781),"",IF(ISBLANK($E7781),VLOOKUP($D7781,$J:$K,2,FALSE),VLOOKUP($E7781,'Daycare Packages'!$A:$G,7,FALSE)))</f>
        <v>25</v>
      </c>
      <c r="G7781" s="15"/>
      <c r="H7781" s="15">
        <f t="shared" si="265"/>
        <v>25</v>
      </c>
      <c r="I7781" s="198">
        <f t="shared" si="266"/>
        <v>6</v>
      </c>
    </row>
    <row r="7782" spans="1:9" x14ac:dyDescent="0.3">
      <c r="A7782" s="10">
        <v>43644</v>
      </c>
      <c r="B7782" s="11" t="s">
        <v>677</v>
      </c>
      <c r="C7782" s="11" t="s">
        <v>678</v>
      </c>
      <c r="D7782" s="11" t="s">
        <v>662</v>
      </c>
      <c r="F7782" s="15">
        <f>IF(ISBLANK($D7782),"",IF(ISBLANK($E7782),VLOOKUP($D7782,$J:$K,2,FALSE),VLOOKUP($E7782,'Daycare Packages'!$A:$G,7,FALSE)))</f>
        <v>30</v>
      </c>
      <c r="G7782" s="15"/>
      <c r="H7782" s="15">
        <f t="shared" si="265"/>
        <v>30</v>
      </c>
      <c r="I7782" s="198">
        <f t="shared" si="266"/>
        <v>6</v>
      </c>
    </row>
    <row r="7783" spans="1:9" x14ac:dyDescent="0.3">
      <c r="A7783" s="10">
        <v>43644</v>
      </c>
      <c r="B7783" s="11" t="s">
        <v>140</v>
      </c>
      <c r="C7783" s="11" t="s">
        <v>475</v>
      </c>
      <c r="D7783" s="11" t="s">
        <v>662</v>
      </c>
      <c r="E7783" s="11">
        <v>6888605</v>
      </c>
      <c r="F7783" s="15">
        <f>IF(ISBLANK($D7783),"",IF(ISBLANK($E7783),VLOOKUP($D7783,$J:$K,2,FALSE),VLOOKUP($E7783,'Daycare Packages'!$A:$G,7,FALSE)))</f>
        <v>26</v>
      </c>
      <c r="G7783" s="15"/>
      <c r="H7783" s="15">
        <f t="shared" si="265"/>
        <v>26</v>
      </c>
      <c r="I7783" s="198">
        <f t="shared" si="266"/>
        <v>6</v>
      </c>
    </row>
    <row r="7784" spans="1:9" x14ac:dyDescent="0.3">
      <c r="A7784" s="10">
        <v>43644</v>
      </c>
      <c r="B7784" s="11" t="s">
        <v>1366</v>
      </c>
      <c r="C7784" s="11" t="s">
        <v>520</v>
      </c>
      <c r="D7784" s="11" t="s">
        <v>662</v>
      </c>
      <c r="E7784" s="11">
        <v>6873468</v>
      </c>
      <c r="F7784" s="15">
        <f>IF(ISBLANK($D7784),"",IF(ISBLANK($E7784),VLOOKUP($D7784,$J:$K,2,FALSE),VLOOKUP($E7784,'Daycare Packages'!$A:$G,7,FALSE)))</f>
        <v>20.7</v>
      </c>
      <c r="G7784" s="15"/>
      <c r="H7784" s="15">
        <f t="shared" si="265"/>
        <v>20.7</v>
      </c>
      <c r="I7784" s="198">
        <f t="shared" si="266"/>
        <v>6</v>
      </c>
    </row>
    <row r="7785" spans="1:9" x14ac:dyDescent="0.3">
      <c r="A7785" s="10">
        <v>43644</v>
      </c>
      <c r="B7785" s="11" t="s">
        <v>1366</v>
      </c>
      <c r="C7785" s="11" t="s">
        <v>587</v>
      </c>
      <c r="D7785" s="11" t="s">
        <v>662</v>
      </c>
      <c r="E7785" s="11">
        <v>6873468</v>
      </c>
      <c r="F7785" s="15">
        <f>IF(ISBLANK($D7785),"",IF(ISBLANK($E7785),VLOOKUP($D7785,$J:$K,2,FALSE),VLOOKUP($E7785,'Daycare Packages'!$A:$G,7,FALSE)))</f>
        <v>20.7</v>
      </c>
      <c r="G7785" s="15"/>
      <c r="H7785" s="15">
        <f t="shared" si="265"/>
        <v>20.7</v>
      </c>
      <c r="I7785" s="198">
        <f t="shared" si="266"/>
        <v>6</v>
      </c>
    </row>
    <row r="7786" spans="1:9" x14ac:dyDescent="0.3">
      <c r="A7786" s="10">
        <v>43644</v>
      </c>
      <c r="B7786" s="11" t="s">
        <v>212</v>
      </c>
      <c r="C7786" s="11" t="s">
        <v>707</v>
      </c>
      <c r="D7786" s="11" t="s">
        <v>662</v>
      </c>
      <c r="F7786" s="15">
        <f>IF(ISBLANK($D7786),"",IF(ISBLANK($E7786),VLOOKUP($D7786,$J:$K,2,FALSE),VLOOKUP($E7786,'Daycare Packages'!$A:$G,7,FALSE)))</f>
        <v>30</v>
      </c>
      <c r="G7786" s="15"/>
      <c r="H7786" s="15">
        <f t="shared" si="265"/>
        <v>30</v>
      </c>
      <c r="I7786" s="198">
        <f t="shared" si="266"/>
        <v>6</v>
      </c>
    </row>
    <row r="7787" spans="1:9" x14ac:dyDescent="0.3">
      <c r="A7787" s="10">
        <v>43644</v>
      </c>
      <c r="B7787" s="11" t="s">
        <v>182</v>
      </c>
      <c r="C7787" s="11" t="s">
        <v>685</v>
      </c>
      <c r="D7787" s="11" t="s">
        <v>662</v>
      </c>
      <c r="E7787" s="11">
        <v>6871713</v>
      </c>
      <c r="F7787" s="15">
        <f>IF(ISBLANK($D7787),"",IF(ISBLANK($E7787),VLOOKUP($D7787,$J:$K,2,FALSE),VLOOKUP($E7787,'Daycare Packages'!$A:$G,7,FALSE)))</f>
        <v>20.7</v>
      </c>
      <c r="G7787" s="15"/>
      <c r="H7787" s="15">
        <f t="shared" si="265"/>
        <v>20.7</v>
      </c>
      <c r="I7787" s="198">
        <f t="shared" si="266"/>
        <v>6</v>
      </c>
    </row>
    <row r="7788" spans="1:9" x14ac:dyDescent="0.3">
      <c r="A7788" s="10">
        <v>43644</v>
      </c>
      <c r="B7788" s="11" t="s">
        <v>1612</v>
      </c>
      <c r="C7788" s="11" t="s">
        <v>1613</v>
      </c>
      <c r="D7788" s="11" t="s">
        <v>662</v>
      </c>
      <c r="F7788" s="15">
        <f>IF(ISBLANK($D7788),"",IF(ISBLANK($E7788),VLOOKUP($D7788,$J:$K,2,FALSE),VLOOKUP($E7788,'Daycare Packages'!$A:$G,7,FALSE)))</f>
        <v>30</v>
      </c>
      <c r="G7788" s="15"/>
      <c r="H7788" s="15">
        <f t="shared" si="265"/>
        <v>30</v>
      </c>
      <c r="I7788" s="198">
        <f t="shared" si="266"/>
        <v>6</v>
      </c>
    </row>
    <row r="7789" spans="1:9" x14ac:dyDescent="0.3">
      <c r="A7789" s="10">
        <v>43644</v>
      </c>
      <c r="B7789" s="11" t="s">
        <v>1311</v>
      </c>
      <c r="C7789" s="11" t="s">
        <v>1312</v>
      </c>
      <c r="D7789" s="11" t="s">
        <v>662</v>
      </c>
      <c r="E7789" s="11">
        <v>6829230</v>
      </c>
      <c r="F7789" s="15">
        <f>IF(ISBLANK($D7789),"",IF(ISBLANK($E7789),VLOOKUP($D7789,$J:$K,2,FALSE),VLOOKUP($E7789,'Daycare Packages'!$A:$G,7,FALSE)))</f>
        <v>23</v>
      </c>
      <c r="G7789" s="15"/>
      <c r="H7789" s="15">
        <f t="shared" si="265"/>
        <v>23</v>
      </c>
      <c r="I7789" s="198">
        <f t="shared" si="266"/>
        <v>6</v>
      </c>
    </row>
    <row r="7790" spans="1:9" x14ac:dyDescent="0.3">
      <c r="A7790" s="10">
        <v>43644</v>
      </c>
      <c r="B7790" s="11" t="s">
        <v>96</v>
      </c>
      <c r="C7790" s="11" t="s">
        <v>696</v>
      </c>
      <c r="D7790" s="11" t="s">
        <v>662</v>
      </c>
      <c r="E7790" s="11">
        <v>6829343</v>
      </c>
      <c r="F7790" s="15">
        <f>IF(ISBLANK($D7790),"",IF(ISBLANK($E7790),VLOOKUP($D7790,$J:$K,2,FALSE),VLOOKUP($E7790,'Daycare Packages'!$A:$G,7,FALSE)))</f>
        <v>23</v>
      </c>
      <c r="G7790" s="15"/>
      <c r="H7790" s="15">
        <f t="shared" si="265"/>
        <v>23</v>
      </c>
      <c r="I7790" s="198">
        <f t="shared" si="266"/>
        <v>6</v>
      </c>
    </row>
    <row r="7791" spans="1:9" x14ac:dyDescent="0.3">
      <c r="A7791" s="10">
        <v>43644</v>
      </c>
      <c r="B7791" s="11" t="s">
        <v>873</v>
      </c>
      <c r="C7791" s="11" t="s">
        <v>493</v>
      </c>
      <c r="D7791" s="11" t="s">
        <v>662</v>
      </c>
      <c r="F7791" s="15">
        <f>IF(ISBLANK($D7791),"",IF(ISBLANK($E7791),VLOOKUP($D7791,$J:$K,2,FALSE),VLOOKUP($E7791,'Daycare Packages'!$A:$G,7,FALSE)))</f>
        <v>30</v>
      </c>
      <c r="G7791" s="15"/>
      <c r="H7791" s="15">
        <f t="shared" si="265"/>
        <v>30</v>
      </c>
      <c r="I7791" s="198">
        <f t="shared" si="266"/>
        <v>6</v>
      </c>
    </row>
    <row r="7792" spans="1:9" x14ac:dyDescent="0.3">
      <c r="A7792" s="10">
        <v>43644</v>
      </c>
      <c r="B7792" s="11" t="s">
        <v>203</v>
      </c>
      <c r="C7792" s="11" t="s">
        <v>1775</v>
      </c>
      <c r="D7792" s="11" t="s">
        <v>662</v>
      </c>
      <c r="E7792" s="11">
        <v>6881664</v>
      </c>
      <c r="F7792" s="15">
        <f>IF(ISBLANK($D7792),"",IF(ISBLANK($E7792),VLOOKUP($D7792,$J:$K,2,FALSE),VLOOKUP($E7792,'Daycare Packages'!$A:$G,7,FALSE)))</f>
        <v>27</v>
      </c>
      <c r="G7792" s="15"/>
      <c r="H7792" s="15">
        <f>IF(ISBLANK(D7792),"",SUM(F7792:G7792))</f>
        <v>27</v>
      </c>
      <c r="I7792" s="198">
        <f t="shared" si="266"/>
        <v>6</v>
      </c>
    </row>
    <row r="7793" spans="1:9" x14ac:dyDescent="0.3">
      <c r="A7793" s="10">
        <v>43644</v>
      </c>
      <c r="B7793" s="11" t="s">
        <v>205</v>
      </c>
      <c r="C7793" s="11" t="s">
        <v>863</v>
      </c>
      <c r="D7793" s="11" t="s">
        <v>662</v>
      </c>
      <c r="F7793" s="15">
        <f>IF(ISBLANK($D7793),"",IF(ISBLANK($E7793),VLOOKUP($D7793,$J:$K,2,FALSE),VLOOKUP($E7793,'Daycare Packages'!$A:$G,7,FALSE)))</f>
        <v>30</v>
      </c>
      <c r="G7793" s="15"/>
      <c r="H7793" s="15">
        <f t="shared" si="265"/>
        <v>30</v>
      </c>
      <c r="I7793" s="198">
        <f t="shared" si="266"/>
        <v>6</v>
      </c>
    </row>
    <row r="7794" spans="1:9" x14ac:dyDescent="0.3">
      <c r="A7794" s="10">
        <v>43644</v>
      </c>
      <c r="B7794" s="11" t="s">
        <v>193</v>
      </c>
      <c r="C7794" s="11" t="s">
        <v>776</v>
      </c>
      <c r="D7794" s="11" t="s">
        <v>662</v>
      </c>
      <c r="E7794" s="11">
        <v>6865171</v>
      </c>
      <c r="F7794" s="15">
        <f>IF(ISBLANK($D7794),"",IF(ISBLANK($E7794),VLOOKUP($D7794,$J:$K,2,FALSE),VLOOKUP($E7794,'Daycare Packages'!$A:$G,7,FALSE)))</f>
        <v>27</v>
      </c>
      <c r="G7794" s="15"/>
      <c r="H7794" s="15">
        <f t="shared" si="265"/>
        <v>27</v>
      </c>
      <c r="I7794" s="198">
        <f t="shared" si="266"/>
        <v>6</v>
      </c>
    </row>
    <row r="7795" spans="1:9" x14ac:dyDescent="0.3">
      <c r="A7795" s="10">
        <v>43644</v>
      </c>
      <c r="B7795" s="11" t="s">
        <v>214</v>
      </c>
      <c r="C7795" s="11" t="s">
        <v>686</v>
      </c>
      <c r="D7795" s="11" t="s">
        <v>662</v>
      </c>
      <c r="E7795" s="11">
        <v>6874253</v>
      </c>
      <c r="F7795" s="15">
        <f>IF(ISBLANK($D7795),"",IF(ISBLANK($E7795),VLOOKUP($D7795,$J:$K,2,FALSE),VLOOKUP($E7795,'Daycare Packages'!$A:$G,7,FALSE)))</f>
        <v>23.4</v>
      </c>
      <c r="G7795" s="15"/>
      <c r="H7795" s="15">
        <f t="shared" si="265"/>
        <v>23.4</v>
      </c>
      <c r="I7795" s="198">
        <f t="shared" si="266"/>
        <v>6</v>
      </c>
    </row>
    <row r="7796" spans="1:9" x14ac:dyDescent="0.3">
      <c r="A7796" s="10">
        <v>43644</v>
      </c>
      <c r="B7796" s="11" t="s">
        <v>1317</v>
      </c>
      <c r="C7796" s="11" t="s">
        <v>633</v>
      </c>
      <c r="D7796" s="11" t="s">
        <v>662</v>
      </c>
      <c r="E7796" s="11">
        <v>6887006</v>
      </c>
      <c r="F7796" s="15">
        <f>IF(ISBLANK($D7796),"",IF(ISBLANK($E7796),VLOOKUP($D7796,$J:$K,2,FALSE),VLOOKUP($E7796,'Daycare Packages'!$A:$G,7,FALSE)))</f>
        <v>25</v>
      </c>
      <c r="G7796" s="15"/>
      <c r="H7796" s="15">
        <f t="shared" ref="H7796:H7859" si="267">IF(ISBLANK(D7796),"",SUM(F7796:G7796))</f>
        <v>25</v>
      </c>
      <c r="I7796" s="198">
        <f t="shared" si="266"/>
        <v>6</v>
      </c>
    </row>
    <row r="7797" spans="1:9" x14ac:dyDescent="0.3">
      <c r="A7797" s="10">
        <v>43644</v>
      </c>
      <c r="B7797" s="11" t="s">
        <v>751</v>
      </c>
      <c r="C7797" s="11" t="s">
        <v>752</v>
      </c>
      <c r="D7797" s="11" t="s">
        <v>662</v>
      </c>
      <c r="F7797" s="15">
        <f>IF(ISBLANK($D7797),"",IF(ISBLANK($E7797),VLOOKUP($D7797,$J:$K,2,FALSE),VLOOKUP($E7797,'Daycare Packages'!$A:$G,7,FALSE)))</f>
        <v>30</v>
      </c>
      <c r="G7797" s="15"/>
      <c r="H7797" s="15">
        <f t="shared" si="267"/>
        <v>30</v>
      </c>
      <c r="I7797" s="198">
        <f t="shared" si="266"/>
        <v>6</v>
      </c>
    </row>
    <row r="7798" spans="1:9" x14ac:dyDescent="0.3">
      <c r="A7798" s="10">
        <v>43644</v>
      </c>
      <c r="B7798" s="11" t="s">
        <v>663</v>
      </c>
      <c r="C7798" s="11" t="s">
        <v>1738</v>
      </c>
      <c r="D7798" s="11" t="s">
        <v>662</v>
      </c>
      <c r="F7798" s="15">
        <f>IF(ISBLANK($D7798),"",IF(ISBLANK($E7798),VLOOKUP($D7798,$J:$K,2,FALSE),VLOOKUP($E7798,'Daycare Packages'!$A:$G,7,FALSE)))</f>
        <v>30</v>
      </c>
      <c r="G7798" s="15"/>
      <c r="H7798" s="15">
        <f t="shared" si="267"/>
        <v>30</v>
      </c>
      <c r="I7798" s="198">
        <f t="shared" si="266"/>
        <v>6</v>
      </c>
    </row>
    <row r="7799" spans="1:9" x14ac:dyDescent="0.3">
      <c r="A7799" s="10">
        <v>43644</v>
      </c>
      <c r="B7799" s="11" t="s">
        <v>663</v>
      </c>
      <c r="C7799" s="11" t="s">
        <v>664</v>
      </c>
      <c r="D7799" s="11" t="s">
        <v>662</v>
      </c>
      <c r="F7799" s="15">
        <f>IF(ISBLANK($D7799),"",IF(ISBLANK($E7799),VLOOKUP($D7799,$J:$K,2,FALSE),VLOOKUP($E7799,'Daycare Packages'!$A:$G,7,FALSE)))</f>
        <v>30</v>
      </c>
      <c r="G7799" s="15"/>
      <c r="H7799" s="15">
        <f t="shared" si="267"/>
        <v>30</v>
      </c>
      <c r="I7799" s="198">
        <f t="shared" si="266"/>
        <v>6</v>
      </c>
    </row>
    <row r="7800" spans="1:9" x14ac:dyDescent="0.3">
      <c r="A7800" s="10">
        <v>43644</v>
      </c>
      <c r="B7800" s="11" t="s">
        <v>160</v>
      </c>
      <c r="C7800" s="11" t="s">
        <v>794</v>
      </c>
      <c r="D7800" s="11" t="s">
        <v>662</v>
      </c>
      <c r="E7800" s="11">
        <v>6850317</v>
      </c>
      <c r="F7800" s="15">
        <f>IF(ISBLANK($D7800),"",IF(ISBLANK($E7800),VLOOKUP($D7800,$J:$K,2,FALSE),VLOOKUP($E7800,'Daycare Packages'!$A:$G,7,FALSE)))</f>
        <v>25</v>
      </c>
      <c r="G7800" s="15"/>
      <c r="H7800" s="15">
        <f t="shared" si="267"/>
        <v>25</v>
      </c>
      <c r="I7800" s="198">
        <f t="shared" si="266"/>
        <v>6</v>
      </c>
    </row>
    <row r="7801" spans="1:9" x14ac:dyDescent="0.3">
      <c r="A7801" s="10">
        <v>43644</v>
      </c>
      <c r="B7801" s="11" t="s">
        <v>160</v>
      </c>
      <c r="C7801" s="11" t="s">
        <v>1761</v>
      </c>
      <c r="D7801" s="11" t="s">
        <v>662</v>
      </c>
      <c r="E7801" s="11">
        <v>6850317</v>
      </c>
      <c r="F7801" s="15">
        <f>IF(ISBLANK($D7801),"",IF(ISBLANK($E7801),VLOOKUP($D7801,$J:$K,2,FALSE),VLOOKUP($E7801,'Daycare Packages'!$A:$G,7,FALSE)))</f>
        <v>25</v>
      </c>
      <c r="G7801" s="15"/>
      <c r="H7801" s="15">
        <f t="shared" si="267"/>
        <v>25</v>
      </c>
      <c r="I7801" s="198">
        <f t="shared" si="266"/>
        <v>6</v>
      </c>
    </row>
    <row r="7802" spans="1:9" x14ac:dyDescent="0.3">
      <c r="A7802" s="10">
        <v>43644</v>
      </c>
      <c r="B7802" s="11" t="s">
        <v>196</v>
      </c>
      <c r="C7802" s="11" t="s">
        <v>432</v>
      </c>
      <c r="D7802" s="11" t="s">
        <v>662</v>
      </c>
      <c r="E7802" s="11">
        <v>6843216</v>
      </c>
      <c r="F7802" s="15">
        <f>IF(ISBLANK($D7802),"",IF(ISBLANK($E7802),VLOOKUP($D7802,$J:$K,2,FALSE),VLOOKUP($E7802,'Daycare Packages'!$A:$G,7,FALSE)))</f>
        <v>25</v>
      </c>
      <c r="G7802" s="15"/>
      <c r="H7802" s="15">
        <f t="shared" si="267"/>
        <v>25</v>
      </c>
      <c r="I7802" s="198">
        <f t="shared" si="266"/>
        <v>6</v>
      </c>
    </row>
    <row r="7803" spans="1:9" x14ac:dyDescent="0.3">
      <c r="A7803" s="10">
        <v>43644</v>
      </c>
      <c r="B7803" s="11" t="s">
        <v>1695</v>
      </c>
      <c r="C7803" s="11" t="s">
        <v>1420</v>
      </c>
      <c r="D7803" s="11" t="s">
        <v>662</v>
      </c>
      <c r="F7803" s="15">
        <f>IF(ISBLANK($D7803),"",IF(ISBLANK($E7803),VLOOKUP($D7803,$J:$K,2,FALSE),VLOOKUP($E7803,'Daycare Packages'!$A:$G,7,FALSE)))</f>
        <v>30</v>
      </c>
      <c r="G7803" s="15"/>
      <c r="H7803" s="15">
        <f t="shared" si="267"/>
        <v>30</v>
      </c>
      <c r="I7803" s="198">
        <f t="shared" si="266"/>
        <v>6</v>
      </c>
    </row>
    <row r="7804" spans="1:9" x14ac:dyDescent="0.3">
      <c r="A7804" s="10">
        <v>43644</v>
      </c>
      <c r="B7804" s="11" t="s">
        <v>178</v>
      </c>
      <c r="C7804" s="11" t="s">
        <v>734</v>
      </c>
      <c r="D7804" s="11" t="s">
        <v>662</v>
      </c>
      <c r="E7804" s="11">
        <v>6856237</v>
      </c>
      <c r="F7804" s="15">
        <f>IF(ISBLANK($D7804),"",IF(ISBLANK($E7804),VLOOKUP($D7804,$J:$K,2,FALSE),VLOOKUP($E7804,'Daycare Packages'!$A:$G,7,FALSE)))</f>
        <v>27</v>
      </c>
      <c r="G7804" s="15"/>
      <c r="H7804" s="15">
        <f t="shared" si="267"/>
        <v>27</v>
      </c>
      <c r="I7804" s="198">
        <f t="shared" si="266"/>
        <v>6</v>
      </c>
    </row>
    <row r="7805" spans="1:9" x14ac:dyDescent="0.3">
      <c r="A7805" s="10">
        <v>43644</v>
      </c>
      <c r="B7805" s="11" t="s">
        <v>760</v>
      </c>
      <c r="C7805" s="11" t="s">
        <v>761</v>
      </c>
      <c r="D7805" s="11" t="s">
        <v>662</v>
      </c>
      <c r="F7805" s="15">
        <f>IF(ISBLANK($D7805),"",IF(ISBLANK($E7805),VLOOKUP($D7805,$J:$K,2,FALSE),VLOOKUP($E7805,'Daycare Packages'!$A:$G,7,FALSE)))</f>
        <v>30</v>
      </c>
      <c r="G7805" s="15"/>
      <c r="H7805" s="15">
        <f t="shared" si="267"/>
        <v>30</v>
      </c>
      <c r="I7805" s="198">
        <f t="shared" si="266"/>
        <v>6</v>
      </c>
    </row>
    <row r="7806" spans="1:9" x14ac:dyDescent="0.3">
      <c r="A7806" s="10">
        <v>43644</v>
      </c>
      <c r="B7806" s="11" t="s">
        <v>730</v>
      </c>
      <c r="C7806" s="11" t="s">
        <v>731</v>
      </c>
      <c r="D7806" s="11" t="s">
        <v>662</v>
      </c>
      <c r="F7806" s="15">
        <f>IF(ISBLANK($D7806),"",IF(ISBLANK($E7806),VLOOKUP($D7806,$J:$K,2,FALSE),VLOOKUP($E7806,'Daycare Packages'!$A:$G,7,FALSE)))</f>
        <v>30</v>
      </c>
      <c r="G7806" s="15"/>
      <c r="H7806" s="15">
        <f t="shared" si="267"/>
        <v>30</v>
      </c>
      <c r="I7806" s="198">
        <f t="shared" si="266"/>
        <v>6</v>
      </c>
    </row>
    <row r="7807" spans="1:9" x14ac:dyDescent="0.3">
      <c r="A7807" s="10">
        <v>43644</v>
      </c>
      <c r="B7807" s="11" t="s">
        <v>156</v>
      </c>
      <c r="C7807" s="11" t="s">
        <v>479</v>
      </c>
      <c r="D7807" s="11" t="s">
        <v>662</v>
      </c>
      <c r="E7807" s="11">
        <v>6798024</v>
      </c>
      <c r="F7807" s="15">
        <f>IF(ISBLANK($D7807),"",IF(ISBLANK($E7807),VLOOKUP($D7807,$J:$K,2,FALSE),VLOOKUP($E7807,'Daycare Packages'!$A:$G,7,FALSE)))</f>
        <v>23</v>
      </c>
      <c r="G7807" s="15"/>
      <c r="H7807" s="15">
        <f t="shared" si="267"/>
        <v>23</v>
      </c>
      <c r="I7807" s="198">
        <f t="shared" si="266"/>
        <v>6</v>
      </c>
    </row>
    <row r="7808" spans="1:9" x14ac:dyDescent="0.3">
      <c r="A7808" s="10">
        <v>43644</v>
      </c>
      <c r="B7808" s="11" t="s">
        <v>143</v>
      </c>
      <c r="C7808" s="11" t="s">
        <v>514</v>
      </c>
      <c r="D7808" s="11" t="s">
        <v>662</v>
      </c>
      <c r="E7808" s="11">
        <v>6898961</v>
      </c>
      <c r="F7808" s="15">
        <f>IF(ISBLANK($D7808),"",IF(ISBLANK($E7808),VLOOKUP($D7808,$J:$K,2,FALSE),VLOOKUP($E7808,'Daycare Packages'!$A:$G,7,FALSE)))</f>
        <v>27</v>
      </c>
      <c r="G7808" s="15"/>
      <c r="H7808" s="15">
        <f t="shared" si="267"/>
        <v>27</v>
      </c>
      <c r="I7808" s="198">
        <f t="shared" si="266"/>
        <v>6</v>
      </c>
    </row>
    <row r="7809" spans="1:9" x14ac:dyDescent="0.3">
      <c r="A7809" s="10">
        <v>43644</v>
      </c>
      <c r="B7809" s="11" t="s">
        <v>1732</v>
      </c>
      <c r="C7809" s="11" t="s">
        <v>1071</v>
      </c>
      <c r="D7809" s="11" t="s">
        <v>662</v>
      </c>
      <c r="F7809" s="15">
        <f>IF(ISBLANK($D7809),"",IF(ISBLANK($E7809),VLOOKUP($D7809,$J:$K,2,FALSE),VLOOKUP($E7809,'Daycare Packages'!$A:$G,7,FALSE)))</f>
        <v>30</v>
      </c>
      <c r="G7809" s="15"/>
      <c r="H7809" s="15">
        <f t="shared" si="267"/>
        <v>30</v>
      </c>
      <c r="I7809" s="198">
        <f t="shared" si="266"/>
        <v>6</v>
      </c>
    </row>
    <row r="7810" spans="1:9" x14ac:dyDescent="0.3">
      <c r="A7810" s="10">
        <v>43644</v>
      </c>
      <c r="B7810" s="11" t="s">
        <v>851</v>
      </c>
      <c r="C7810" s="11" t="s">
        <v>852</v>
      </c>
      <c r="D7810" s="11" t="s">
        <v>662</v>
      </c>
      <c r="F7810" s="15">
        <f>IF(ISBLANK($D7810),"",IF(ISBLANK($E7810),VLOOKUP($D7810,$J:$K,2,FALSE),VLOOKUP($E7810,'Daycare Packages'!$A:$G,7,FALSE)))</f>
        <v>30</v>
      </c>
      <c r="G7810" s="15"/>
      <c r="H7810" s="15">
        <f t="shared" si="267"/>
        <v>30</v>
      </c>
      <c r="I7810" s="198">
        <f t="shared" si="266"/>
        <v>6</v>
      </c>
    </row>
    <row r="7811" spans="1:9" x14ac:dyDescent="0.3">
      <c r="A7811" s="10">
        <v>43644</v>
      </c>
      <c r="B7811" s="11" t="s">
        <v>169</v>
      </c>
      <c r="C7811" s="11" t="s">
        <v>533</v>
      </c>
      <c r="D7811" s="11" t="s">
        <v>662</v>
      </c>
      <c r="E7811" s="11">
        <v>6775254</v>
      </c>
      <c r="F7811" s="15">
        <f>IF(ISBLANK($D7811),"",IF(ISBLANK($E7811),VLOOKUP($D7811,$J:$K,2,FALSE),VLOOKUP($E7811,'Daycare Packages'!$A:$G,7,FALSE)))</f>
        <v>26</v>
      </c>
      <c r="G7811" s="15"/>
      <c r="H7811" s="15">
        <f t="shared" si="267"/>
        <v>26</v>
      </c>
      <c r="I7811" s="198">
        <f t="shared" ref="I7811:I7874" si="268">IF(A7811="",0,MONTH(A7811))</f>
        <v>6</v>
      </c>
    </row>
    <row r="7812" spans="1:9" x14ac:dyDescent="0.3">
      <c r="A7812" s="10">
        <v>43644</v>
      </c>
      <c r="B7812" s="11" t="s">
        <v>204</v>
      </c>
      <c r="C7812" s="11" t="s">
        <v>774</v>
      </c>
      <c r="D7812" s="11" t="s">
        <v>659</v>
      </c>
      <c r="F7812" s="15">
        <f>IF(ISBLANK($D7812),"",IF(ISBLANK($E7812),VLOOKUP($D7812,$J:$K,2,FALSE),VLOOKUP($E7812,'Daycare Packages'!$A:$G,7,FALSE)))</f>
        <v>20</v>
      </c>
      <c r="G7812" s="15"/>
      <c r="H7812" s="15">
        <f t="shared" si="267"/>
        <v>20</v>
      </c>
      <c r="I7812" s="198">
        <f t="shared" si="268"/>
        <v>6</v>
      </c>
    </row>
    <row r="7813" spans="1:9" x14ac:dyDescent="0.3">
      <c r="A7813" s="10">
        <v>43644</v>
      </c>
      <c r="B7813" s="11" t="s">
        <v>204</v>
      </c>
      <c r="C7813" s="11" t="s">
        <v>949</v>
      </c>
      <c r="D7813" s="11" t="s">
        <v>659</v>
      </c>
      <c r="F7813" s="15">
        <f>IF(ISBLANK($D7813),"",IF(ISBLANK($E7813),VLOOKUP($D7813,$J:$K,2,FALSE),VLOOKUP($E7813,'Daycare Packages'!$A:$G,7,FALSE)))</f>
        <v>20</v>
      </c>
      <c r="G7813" s="15"/>
      <c r="H7813" s="15">
        <f t="shared" si="267"/>
        <v>20</v>
      </c>
      <c r="I7813" s="198">
        <f t="shared" si="268"/>
        <v>6</v>
      </c>
    </row>
    <row r="7814" spans="1:9" x14ac:dyDescent="0.3">
      <c r="A7814" s="10">
        <v>43644</v>
      </c>
      <c r="B7814" s="11" t="s">
        <v>170</v>
      </c>
      <c r="C7814" s="11" t="s">
        <v>710</v>
      </c>
      <c r="D7814" s="11" t="s">
        <v>662</v>
      </c>
      <c r="E7814" s="11">
        <v>6715199</v>
      </c>
      <c r="F7814" s="15">
        <f>IF(ISBLANK($D7814),"",IF(ISBLANK($E7814),VLOOKUP($D7814,$J:$K,2,FALSE),VLOOKUP($E7814,'Daycare Packages'!$A:$G,7,FALSE)))</f>
        <v>22</v>
      </c>
      <c r="G7814" s="15"/>
      <c r="H7814" s="15">
        <f t="shared" si="267"/>
        <v>22</v>
      </c>
      <c r="I7814" s="198">
        <f t="shared" si="268"/>
        <v>6</v>
      </c>
    </row>
    <row r="7815" spans="1:9" x14ac:dyDescent="0.3">
      <c r="A7815" s="10">
        <v>43644</v>
      </c>
      <c r="B7815" s="11" t="s">
        <v>354</v>
      </c>
      <c r="C7815" s="11" t="s">
        <v>1762</v>
      </c>
      <c r="D7815" s="11" t="s">
        <v>662</v>
      </c>
      <c r="E7815" s="11">
        <v>6899918</v>
      </c>
      <c r="F7815" s="15">
        <f>IF(ISBLANK($D7815),"",IF(ISBLANK($E7815),VLOOKUP($D7815,$J:$K,2,FALSE),VLOOKUP($E7815,'Daycare Packages'!$A:$G,7,FALSE)))</f>
        <v>27</v>
      </c>
      <c r="G7815" s="15"/>
      <c r="H7815" s="15">
        <f t="shared" si="267"/>
        <v>27</v>
      </c>
      <c r="I7815" s="198">
        <f t="shared" si="268"/>
        <v>6</v>
      </c>
    </row>
    <row r="7816" spans="1:9" x14ac:dyDescent="0.3">
      <c r="A7816" s="10">
        <v>43644</v>
      </c>
      <c r="B7816" s="11" t="s">
        <v>146</v>
      </c>
      <c r="C7816" s="11" t="s">
        <v>705</v>
      </c>
      <c r="D7816" s="11" t="s">
        <v>662</v>
      </c>
      <c r="E7816" s="11">
        <v>6884628</v>
      </c>
      <c r="F7816" s="15">
        <f>IF(ISBLANK($D7816),"",IF(ISBLANK($E7816),VLOOKUP($D7816,$J:$K,2,FALSE),VLOOKUP($E7816,'Daycare Packages'!$A:$G,7,FALSE)))</f>
        <v>23</v>
      </c>
      <c r="G7816" s="15"/>
      <c r="H7816" s="15">
        <f t="shared" si="267"/>
        <v>23</v>
      </c>
      <c r="I7816" s="198">
        <f t="shared" si="268"/>
        <v>6</v>
      </c>
    </row>
    <row r="7817" spans="1:9" x14ac:dyDescent="0.3">
      <c r="A7817" s="10">
        <v>43644</v>
      </c>
      <c r="B7817" s="11" t="s">
        <v>230</v>
      </c>
      <c r="C7817" s="11" t="s">
        <v>493</v>
      </c>
      <c r="D7817" s="11" t="s">
        <v>662</v>
      </c>
      <c r="E7817" s="11">
        <v>6892598</v>
      </c>
      <c r="F7817" s="15">
        <f>IF(ISBLANK($D7817),"",IF(ISBLANK($E7817),VLOOKUP($D7817,$J:$K,2,FALSE),VLOOKUP($E7817,'Daycare Packages'!$A:$G,7,FALSE)))</f>
        <v>27</v>
      </c>
      <c r="G7817" s="15"/>
      <c r="H7817" s="15">
        <f t="shared" si="267"/>
        <v>27</v>
      </c>
      <c r="I7817" s="198">
        <f t="shared" si="268"/>
        <v>6</v>
      </c>
    </row>
    <row r="7818" spans="1:9" x14ac:dyDescent="0.3">
      <c r="A7818" s="10">
        <v>43644</v>
      </c>
      <c r="B7818" s="11" t="s">
        <v>189</v>
      </c>
      <c r="C7818" s="11" t="s">
        <v>638</v>
      </c>
      <c r="D7818" s="11" t="s">
        <v>662</v>
      </c>
      <c r="E7818" s="11">
        <v>6895721</v>
      </c>
      <c r="F7818" s="15">
        <f>IF(ISBLANK($D7818),"",IF(ISBLANK($E7818),VLOOKUP($D7818,$J:$K,2,FALSE),VLOOKUP($E7818,'Daycare Packages'!$A:$G,7,FALSE)))</f>
        <v>25</v>
      </c>
      <c r="G7818" s="15"/>
      <c r="H7818" s="15">
        <f t="shared" si="267"/>
        <v>25</v>
      </c>
      <c r="I7818" s="198">
        <f t="shared" si="268"/>
        <v>6</v>
      </c>
    </row>
    <row r="7819" spans="1:9" x14ac:dyDescent="0.3">
      <c r="A7819" s="10">
        <v>43644</v>
      </c>
      <c r="B7819" s="11" t="s">
        <v>876</v>
      </c>
      <c r="C7819" s="11" t="s">
        <v>878</v>
      </c>
      <c r="D7819" s="11" t="s">
        <v>662</v>
      </c>
      <c r="F7819" s="15">
        <f>IF(ISBLANK($D7819),"",IF(ISBLANK($E7819),VLOOKUP($D7819,$J:$K,2,FALSE),VLOOKUP($E7819,'Daycare Packages'!$A:$G,7,FALSE)))</f>
        <v>30</v>
      </c>
      <c r="G7819" s="15"/>
      <c r="H7819" s="15">
        <f t="shared" si="267"/>
        <v>30</v>
      </c>
      <c r="I7819" s="198">
        <f t="shared" si="268"/>
        <v>6</v>
      </c>
    </row>
    <row r="7820" spans="1:9" x14ac:dyDescent="0.3">
      <c r="A7820" s="55">
        <v>43644</v>
      </c>
      <c r="B7820" s="56" t="s">
        <v>876</v>
      </c>
      <c r="C7820" s="56" t="s">
        <v>877</v>
      </c>
      <c r="D7820" s="56" t="s">
        <v>662</v>
      </c>
      <c r="E7820" s="56"/>
      <c r="F7820" s="59">
        <f>IF(ISBLANK($D7820),"",IF(ISBLANK($E7820),VLOOKUP($D7820,$J:$K,2,FALSE),VLOOKUP($E7820,'Daycare Packages'!$A:$G,7,FALSE)))</f>
        <v>30</v>
      </c>
      <c r="G7820" s="59"/>
      <c r="H7820" s="59">
        <f t="shared" si="267"/>
        <v>30</v>
      </c>
      <c r="I7820" s="198">
        <f t="shared" si="268"/>
        <v>6</v>
      </c>
    </row>
    <row r="7821" spans="1:9" x14ac:dyDescent="0.3">
      <c r="A7821" s="10">
        <v>43645</v>
      </c>
      <c r="B7821" s="11" t="s">
        <v>174</v>
      </c>
      <c r="C7821" s="11" t="s">
        <v>432</v>
      </c>
      <c r="D7821" s="11" t="s">
        <v>659</v>
      </c>
      <c r="F7821" s="15">
        <f>IF(ISBLANK($D7821),"",IF(ISBLANK($E7821),VLOOKUP($D7821,$J:$K,2,FALSE),VLOOKUP($E7821,'Daycare Packages'!$A:$G,7,FALSE)))</f>
        <v>20</v>
      </c>
      <c r="G7821" s="15"/>
      <c r="H7821" s="15">
        <f t="shared" si="267"/>
        <v>20</v>
      </c>
      <c r="I7821" s="198">
        <f t="shared" si="268"/>
        <v>6</v>
      </c>
    </row>
    <row r="7822" spans="1:9" x14ac:dyDescent="0.3">
      <c r="A7822" s="10">
        <v>43645</v>
      </c>
      <c r="B7822" s="11" t="s">
        <v>1727</v>
      </c>
      <c r="C7822" s="11" t="s">
        <v>1728</v>
      </c>
      <c r="D7822" s="11" t="s">
        <v>662</v>
      </c>
      <c r="E7822" s="11">
        <v>6895189</v>
      </c>
      <c r="F7822" s="15">
        <f>IF(ISBLANK($D7822),"",IF(ISBLANK($E7822),VLOOKUP($D7822,$J:$K,2,FALSE),VLOOKUP($E7822,'Daycare Packages'!$A:$G,7,FALSE)))</f>
        <v>26</v>
      </c>
      <c r="G7822" s="15"/>
      <c r="H7822" s="15">
        <f t="shared" si="267"/>
        <v>26</v>
      </c>
      <c r="I7822" s="198">
        <f t="shared" si="268"/>
        <v>6</v>
      </c>
    </row>
    <row r="7823" spans="1:9" x14ac:dyDescent="0.3">
      <c r="A7823" s="10">
        <v>43645</v>
      </c>
      <c r="B7823" s="11" t="s">
        <v>989</v>
      </c>
      <c r="C7823" s="11" t="s">
        <v>765</v>
      </c>
      <c r="D7823" s="11" t="s">
        <v>662</v>
      </c>
      <c r="F7823" s="15">
        <f>IF(ISBLANK($D7823),"",IF(ISBLANK($E7823),VLOOKUP($D7823,$J:$K,2,FALSE),VLOOKUP($E7823,'Daycare Packages'!$A:$G,7,FALSE)))</f>
        <v>30</v>
      </c>
      <c r="G7823" s="15"/>
      <c r="H7823" s="15">
        <f t="shared" si="267"/>
        <v>30</v>
      </c>
      <c r="I7823" s="198">
        <f t="shared" si="268"/>
        <v>6</v>
      </c>
    </row>
    <row r="7824" spans="1:9" x14ac:dyDescent="0.3">
      <c r="A7824" s="10">
        <v>43645</v>
      </c>
      <c r="B7824" s="11" t="s">
        <v>688</v>
      </c>
      <c r="C7824" s="11" t="s">
        <v>689</v>
      </c>
      <c r="D7824" s="11" t="s">
        <v>662</v>
      </c>
      <c r="F7824" s="15">
        <f>IF(ISBLANK($D7824),"",IF(ISBLANK($E7824),VLOOKUP($D7824,$J:$K,2,FALSE),VLOOKUP($E7824,'Daycare Packages'!$A:$G,7,FALSE)))</f>
        <v>30</v>
      </c>
      <c r="G7824" s="15"/>
      <c r="H7824" s="15">
        <f t="shared" si="267"/>
        <v>30</v>
      </c>
      <c r="I7824" s="198">
        <f t="shared" si="268"/>
        <v>6</v>
      </c>
    </row>
    <row r="7825" spans="1:9" x14ac:dyDescent="0.3">
      <c r="A7825" s="10">
        <v>43645</v>
      </c>
      <c r="B7825" s="11" t="s">
        <v>318</v>
      </c>
      <c r="C7825" s="11" t="s">
        <v>723</v>
      </c>
      <c r="D7825" s="11" t="s">
        <v>662</v>
      </c>
      <c r="F7825" s="15">
        <f>IF(ISBLANK($D7825),"",IF(ISBLANK($E7825),VLOOKUP($D7825,$J:$K,2,FALSE),VLOOKUP($E7825,'Daycare Packages'!$A:$G,7,FALSE)))</f>
        <v>30</v>
      </c>
      <c r="G7825" s="15"/>
      <c r="H7825" s="15">
        <f t="shared" si="267"/>
        <v>30</v>
      </c>
      <c r="I7825" s="198">
        <f t="shared" si="268"/>
        <v>6</v>
      </c>
    </row>
    <row r="7826" spans="1:9" x14ac:dyDescent="0.3">
      <c r="A7826" s="10">
        <v>43645</v>
      </c>
      <c r="B7826" s="11" t="s">
        <v>751</v>
      </c>
      <c r="C7826" s="11" t="s">
        <v>752</v>
      </c>
      <c r="D7826" s="11" t="s">
        <v>662</v>
      </c>
      <c r="F7826" s="15">
        <f>IF(ISBLANK($D7826),"",IF(ISBLANK($E7826),VLOOKUP($D7826,$J:$K,2,FALSE),VLOOKUP($E7826,'Daycare Packages'!$A:$G,7,FALSE)))</f>
        <v>30</v>
      </c>
      <c r="G7826" s="15"/>
      <c r="H7826" s="15">
        <f t="shared" si="267"/>
        <v>30</v>
      </c>
      <c r="I7826" s="198">
        <f t="shared" si="268"/>
        <v>6</v>
      </c>
    </row>
    <row r="7827" spans="1:9" x14ac:dyDescent="0.3">
      <c r="A7827" s="10">
        <v>43645</v>
      </c>
      <c r="B7827" s="11" t="s">
        <v>936</v>
      </c>
      <c r="C7827" s="11" t="s">
        <v>937</v>
      </c>
      <c r="D7827" s="11" t="s">
        <v>662</v>
      </c>
      <c r="F7827" s="15">
        <f>IF(ISBLANK($D7827),"",IF(ISBLANK($E7827),VLOOKUP($D7827,$J:$K,2,FALSE),VLOOKUP($E7827,'Daycare Packages'!$A:$G,7,FALSE)))</f>
        <v>30</v>
      </c>
      <c r="G7827" s="15"/>
      <c r="H7827" s="15">
        <f t="shared" si="267"/>
        <v>30</v>
      </c>
      <c r="I7827" s="198">
        <f t="shared" si="268"/>
        <v>6</v>
      </c>
    </row>
    <row r="7828" spans="1:9" x14ac:dyDescent="0.3">
      <c r="A7828" s="10">
        <v>43645</v>
      </c>
      <c r="B7828" s="11" t="s">
        <v>115</v>
      </c>
      <c r="C7828" s="11" t="s">
        <v>764</v>
      </c>
      <c r="D7828" s="11" t="s">
        <v>662</v>
      </c>
      <c r="E7828" s="11">
        <v>6736950</v>
      </c>
      <c r="F7828" s="15">
        <f>IF(ISBLANK($D7828),"",IF(ISBLANK($E7828),VLOOKUP($D7828,$J:$K,2,FALSE),VLOOKUP($E7828,'Daycare Packages'!$A:$G,7,FALSE)))</f>
        <v>22</v>
      </c>
      <c r="G7828" s="15"/>
      <c r="H7828" s="15">
        <f t="shared" si="267"/>
        <v>22</v>
      </c>
      <c r="I7828" s="198">
        <f t="shared" si="268"/>
        <v>6</v>
      </c>
    </row>
    <row r="7829" spans="1:9" x14ac:dyDescent="0.3">
      <c r="A7829" s="10">
        <v>43645</v>
      </c>
      <c r="B7829" s="11" t="s">
        <v>117</v>
      </c>
      <c r="C7829" s="11" t="s">
        <v>1069</v>
      </c>
      <c r="D7829" s="11" t="s">
        <v>662</v>
      </c>
      <c r="E7829" s="11">
        <v>6875240</v>
      </c>
      <c r="F7829" s="15">
        <f>IF(ISBLANK($D7829),"",IF(ISBLANK($E7829),VLOOKUP($D7829,$J:$K,2,FALSE),VLOOKUP($E7829,'Daycare Packages'!$A:$G,7,FALSE)))</f>
        <v>25</v>
      </c>
      <c r="G7829" s="15"/>
      <c r="H7829" s="15">
        <f t="shared" si="267"/>
        <v>25</v>
      </c>
      <c r="I7829" s="198">
        <f t="shared" si="268"/>
        <v>6</v>
      </c>
    </row>
    <row r="7830" spans="1:9" x14ac:dyDescent="0.3">
      <c r="A7830" s="10">
        <v>43645</v>
      </c>
      <c r="B7830" s="11" t="s">
        <v>1661</v>
      </c>
      <c r="C7830" s="11" t="s">
        <v>1673</v>
      </c>
      <c r="D7830" s="11" t="s">
        <v>662</v>
      </c>
      <c r="E7830" s="11">
        <v>6887774</v>
      </c>
      <c r="F7830" s="15">
        <f>IF(ISBLANK($D7830),"",IF(ISBLANK($E7830),VLOOKUP($D7830,$J:$K,2,FALSE),VLOOKUP($E7830,'Daycare Packages'!$A:$G,7,FALSE)))</f>
        <v>25</v>
      </c>
      <c r="G7830" s="15"/>
      <c r="H7830" s="15">
        <f t="shared" si="267"/>
        <v>25</v>
      </c>
      <c r="I7830" s="198">
        <f t="shared" si="268"/>
        <v>6</v>
      </c>
    </row>
    <row r="7831" spans="1:9" x14ac:dyDescent="0.3">
      <c r="A7831" s="10">
        <v>43645</v>
      </c>
      <c r="B7831" s="11" t="s">
        <v>836</v>
      </c>
      <c r="C7831" s="11" t="s">
        <v>498</v>
      </c>
      <c r="D7831" s="11" t="s">
        <v>662</v>
      </c>
      <c r="F7831" s="15">
        <f>IF(ISBLANK($D7831),"",IF(ISBLANK($E7831),VLOOKUP($D7831,$J:$K,2,FALSE),VLOOKUP($E7831,'Daycare Packages'!$A:$G,7,FALSE)))</f>
        <v>30</v>
      </c>
      <c r="G7831" s="15"/>
      <c r="H7831" s="15">
        <f t="shared" si="267"/>
        <v>30</v>
      </c>
      <c r="I7831" s="198">
        <f t="shared" si="268"/>
        <v>6</v>
      </c>
    </row>
    <row r="7832" spans="1:9" x14ac:dyDescent="0.3">
      <c r="A7832" s="10">
        <v>43645</v>
      </c>
      <c r="B7832" s="11" t="s">
        <v>1710</v>
      </c>
      <c r="C7832" s="11" t="s">
        <v>1738</v>
      </c>
      <c r="D7832" s="11" t="s">
        <v>662</v>
      </c>
      <c r="F7832" s="15">
        <f>IF(ISBLANK($D7832),"",IF(ISBLANK($E7832),VLOOKUP($D7832,$J:$K,2,FALSE),VLOOKUP($E7832,'Daycare Packages'!$A:$G,7,FALSE)))</f>
        <v>30</v>
      </c>
      <c r="G7832" s="15"/>
      <c r="H7832" s="15">
        <f t="shared" si="267"/>
        <v>30</v>
      </c>
      <c r="I7832" s="198">
        <f t="shared" si="268"/>
        <v>6</v>
      </c>
    </row>
    <row r="7833" spans="1:9" x14ac:dyDescent="0.3">
      <c r="A7833" s="10">
        <v>43645</v>
      </c>
      <c r="B7833" s="11" t="s">
        <v>1710</v>
      </c>
      <c r="C7833" s="11" t="s">
        <v>1711</v>
      </c>
      <c r="D7833" s="11" t="s">
        <v>662</v>
      </c>
      <c r="F7833" s="15">
        <f>IF(ISBLANK($D7833),"",IF(ISBLANK($E7833),VLOOKUP($D7833,$J:$K,2,FALSE),VLOOKUP($E7833,'Daycare Packages'!$A:$G,7,FALSE)))</f>
        <v>30</v>
      </c>
      <c r="G7833" s="15"/>
      <c r="H7833" s="15">
        <f t="shared" si="267"/>
        <v>30</v>
      </c>
      <c r="I7833" s="198">
        <f t="shared" si="268"/>
        <v>6</v>
      </c>
    </row>
    <row r="7834" spans="1:9" x14ac:dyDescent="0.3">
      <c r="A7834" s="10">
        <v>43645</v>
      </c>
      <c r="B7834" s="11" t="s">
        <v>1636</v>
      </c>
      <c r="C7834" s="11" t="s">
        <v>1738</v>
      </c>
      <c r="D7834" s="11" t="s">
        <v>662</v>
      </c>
      <c r="E7834" s="11">
        <v>6886426</v>
      </c>
      <c r="F7834" s="15">
        <f>IF(ISBLANK($D7834),"",IF(ISBLANK($E7834),VLOOKUP($D7834,$J:$K,2,FALSE),VLOOKUP($E7834,'Daycare Packages'!$A:$G,7,FALSE)))</f>
        <v>27</v>
      </c>
      <c r="G7834" s="15"/>
      <c r="H7834" s="15">
        <f t="shared" si="267"/>
        <v>27</v>
      </c>
      <c r="I7834" s="198">
        <f t="shared" si="268"/>
        <v>6</v>
      </c>
    </row>
    <row r="7835" spans="1:9" x14ac:dyDescent="0.3">
      <c r="A7835" s="10">
        <v>43645</v>
      </c>
      <c r="B7835" s="11" t="s">
        <v>1366</v>
      </c>
      <c r="C7835" s="11" t="s">
        <v>520</v>
      </c>
      <c r="D7835" s="11" t="s">
        <v>662</v>
      </c>
      <c r="E7835" s="11">
        <v>6873468</v>
      </c>
      <c r="F7835" s="15">
        <f>IF(ISBLANK($D7835),"",IF(ISBLANK($E7835),VLOOKUP($D7835,$J:$K,2,FALSE),VLOOKUP($E7835,'Daycare Packages'!$A:$G,7,FALSE)))</f>
        <v>20.7</v>
      </c>
      <c r="G7835" s="15"/>
      <c r="H7835" s="15">
        <f t="shared" si="267"/>
        <v>20.7</v>
      </c>
      <c r="I7835" s="198">
        <f t="shared" si="268"/>
        <v>6</v>
      </c>
    </row>
    <row r="7836" spans="1:9" x14ac:dyDescent="0.3">
      <c r="A7836" s="55">
        <v>43645</v>
      </c>
      <c r="B7836" s="56" t="s">
        <v>1366</v>
      </c>
      <c r="C7836" s="56" t="s">
        <v>587</v>
      </c>
      <c r="D7836" s="56" t="s">
        <v>662</v>
      </c>
      <c r="E7836" s="56">
        <v>6873468</v>
      </c>
      <c r="F7836" s="59">
        <f>IF(ISBLANK($D7836),"",IF(ISBLANK($E7836),VLOOKUP($D7836,$J:$K,2,FALSE),VLOOKUP($E7836,'Daycare Packages'!$A:$G,7,FALSE)))</f>
        <v>20.7</v>
      </c>
      <c r="G7836" s="59"/>
      <c r="H7836" s="59">
        <f t="shared" si="267"/>
        <v>20.7</v>
      </c>
      <c r="I7836" s="198">
        <f t="shared" si="268"/>
        <v>6</v>
      </c>
    </row>
    <row r="7837" spans="1:9" x14ac:dyDescent="0.3">
      <c r="A7837" s="10">
        <v>43646</v>
      </c>
      <c r="B7837" s="11" t="s">
        <v>117</v>
      </c>
      <c r="C7837" s="11" t="s">
        <v>1069</v>
      </c>
      <c r="D7837" s="11" t="s">
        <v>662</v>
      </c>
      <c r="E7837" s="11">
        <v>6875240</v>
      </c>
      <c r="F7837" s="15">
        <f>IF(ISBLANK($D7837),"",IF(ISBLANK($E7837),VLOOKUP($D7837,$J:$K,2,FALSE),VLOOKUP($E7837,'Daycare Packages'!$A:$G,7,FALSE)))</f>
        <v>25</v>
      </c>
      <c r="G7837" s="15"/>
      <c r="H7837" s="15">
        <f t="shared" si="267"/>
        <v>25</v>
      </c>
      <c r="I7837" s="198">
        <f t="shared" si="268"/>
        <v>6</v>
      </c>
    </row>
    <row r="7838" spans="1:9" x14ac:dyDescent="0.3">
      <c r="A7838" s="10">
        <v>43646</v>
      </c>
      <c r="B7838" s="11" t="s">
        <v>1282</v>
      </c>
      <c r="C7838" s="11" t="s">
        <v>689</v>
      </c>
      <c r="D7838" s="11" t="s">
        <v>662</v>
      </c>
      <c r="E7838" s="11">
        <v>6878007</v>
      </c>
      <c r="F7838" s="15">
        <f>IF(ISBLANK($D7838),"",IF(ISBLANK($E7838),VLOOKUP($D7838,$J:$K,2,FALSE),VLOOKUP($E7838,'Daycare Packages'!$A:$G,7,FALSE)))</f>
        <v>27</v>
      </c>
      <c r="G7838" s="15"/>
      <c r="H7838" s="15">
        <f t="shared" si="267"/>
        <v>27</v>
      </c>
      <c r="I7838" s="198">
        <f t="shared" si="268"/>
        <v>6</v>
      </c>
    </row>
    <row r="7839" spans="1:9" x14ac:dyDescent="0.3">
      <c r="A7839" s="10">
        <v>43646</v>
      </c>
      <c r="B7839" s="11" t="s">
        <v>127</v>
      </c>
      <c r="C7839" s="11" t="s">
        <v>715</v>
      </c>
      <c r="D7839" s="11" t="s">
        <v>662</v>
      </c>
      <c r="E7839" s="11">
        <v>6865974</v>
      </c>
      <c r="F7839" s="15">
        <f>IF(ISBLANK($D7839),"",IF(ISBLANK($E7839),VLOOKUP($D7839,$J:$K,2,FALSE),VLOOKUP($E7839,'Daycare Packages'!$A:$G,7,FALSE)))</f>
        <v>23</v>
      </c>
      <c r="G7839" s="15"/>
      <c r="H7839" s="15">
        <f t="shared" si="267"/>
        <v>23</v>
      </c>
      <c r="I7839" s="198">
        <f t="shared" si="268"/>
        <v>6</v>
      </c>
    </row>
    <row r="7840" spans="1:9" x14ac:dyDescent="0.3">
      <c r="A7840" s="10">
        <v>43646</v>
      </c>
      <c r="B7840" s="11" t="s">
        <v>924</v>
      </c>
      <c r="C7840" s="11" t="s">
        <v>925</v>
      </c>
      <c r="D7840" s="11" t="s">
        <v>662</v>
      </c>
      <c r="F7840" s="15">
        <f>IF(ISBLANK($D7840),"",IF(ISBLANK($E7840),VLOOKUP($D7840,$J:$K,2,FALSE),VLOOKUP($E7840,'Daycare Packages'!$A:$G,7,FALSE)))</f>
        <v>30</v>
      </c>
      <c r="G7840" s="15"/>
      <c r="H7840" s="15">
        <f t="shared" si="267"/>
        <v>30</v>
      </c>
      <c r="I7840" s="198">
        <f t="shared" si="268"/>
        <v>6</v>
      </c>
    </row>
    <row r="7841" spans="1:9" x14ac:dyDescent="0.3">
      <c r="A7841" s="10">
        <v>43646</v>
      </c>
      <c r="B7841" s="11" t="s">
        <v>174</v>
      </c>
      <c r="C7841" s="11" t="s">
        <v>432</v>
      </c>
      <c r="D7841" s="11" t="s">
        <v>662</v>
      </c>
      <c r="F7841" s="15">
        <f>IF(ISBLANK($D7841),"",IF(ISBLANK($E7841),VLOOKUP($D7841,$J:$K,2,FALSE),VLOOKUP($E7841,'Daycare Packages'!$A:$G,7,FALSE)))</f>
        <v>30</v>
      </c>
      <c r="G7841" s="15"/>
      <c r="H7841" s="15">
        <f t="shared" si="267"/>
        <v>30</v>
      </c>
      <c r="I7841" s="198">
        <f t="shared" si="268"/>
        <v>6</v>
      </c>
    </row>
    <row r="7842" spans="1:9" x14ac:dyDescent="0.3">
      <c r="A7842" s="10">
        <v>43646</v>
      </c>
      <c r="B7842" s="11" t="s">
        <v>163</v>
      </c>
      <c r="C7842" s="11" t="s">
        <v>805</v>
      </c>
      <c r="D7842" s="11" t="s">
        <v>662</v>
      </c>
      <c r="E7842" s="11">
        <v>6859563</v>
      </c>
      <c r="F7842" s="15">
        <f>IF(ISBLANK($D7842),"",IF(ISBLANK($E7842),VLOOKUP($D7842,$J:$K,2,FALSE),VLOOKUP($E7842,'Daycare Packages'!$A:$G,7,FALSE)))</f>
        <v>27</v>
      </c>
      <c r="G7842" s="15"/>
      <c r="H7842" s="15">
        <f t="shared" si="267"/>
        <v>27</v>
      </c>
      <c r="I7842" s="198">
        <f t="shared" si="268"/>
        <v>6</v>
      </c>
    </row>
    <row r="7843" spans="1:9" x14ac:dyDescent="0.3">
      <c r="A7843" s="55">
        <v>43646</v>
      </c>
      <c r="B7843" s="56" t="s">
        <v>182</v>
      </c>
      <c r="C7843" s="56" t="s">
        <v>685</v>
      </c>
      <c r="D7843" s="56" t="s">
        <v>662</v>
      </c>
      <c r="E7843" s="56">
        <v>6871713</v>
      </c>
      <c r="F7843" s="59">
        <f>IF(ISBLANK($D7843),"",IF(ISBLANK($E7843),VLOOKUP($D7843,$J:$K,2,FALSE),VLOOKUP($E7843,'Daycare Packages'!$A:$G,7,FALSE)))</f>
        <v>20.7</v>
      </c>
      <c r="G7843" s="59"/>
      <c r="H7843" s="59">
        <f t="shared" si="267"/>
        <v>20.7</v>
      </c>
      <c r="I7843" s="198">
        <f t="shared" si="268"/>
        <v>6</v>
      </c>
    </row>
    <row r="7844" spans="1:9" x14ac:dyDescent="0.3">
      <c r="A7844" s="10">
        <v>43647</v>
      </c>
      <c r="B7844" s="11" t="s">
        <v>1070</v>
      </c>
      <c r="C7844" s="11" t="s">
        <v>1071</v>
      </c>
      <c r="D7844" s="11" t="s">
        <v>659</v>
      </c>
      <c r="F7844" s="15">
        <f>IF(ISBLANK($D7844),"",IF(ISBLANK($E7844),VLOOKUP($D7844,$J:$K,2,FALSE),VLOOKUP($E7844,'Daycare Packages'!$A:$G,7,FALSE)))</f>
        <v>20</v>
      </c>
      <c r="G7844" s="15"/>
      <c r="H7844" s="15">
        <f t="shared" si="267"/>
        <v>20</v>
      </c>
      <c r="I7844" s="198">
        <f t="shared" si="268"/>
        <v>7</v>
      </c>
    </row>
    <row r="7845" spans="1:9" x14ac:dyDescent="0.3">
      <c r="A7845" s="10">
        <v>43647</v>
      </c>
      <c r="B7845" s="11" t="s">
        <v>1733</v>
      </c>
      <c r="C7845" s="11" t="s">
        <v>1734</v>
      </c>
      <c r="D7845" s="11" t="s">
        <v>659</v>
      </c>
      <c r="E7845" s="11">
        <v>6896082</v>
      </c>
      <c r="F7845" s="15">
        <f>IF(ISBLANK($D7845),"",IF(ISBLANK($E7845),VLOOKUP($D7845,$J:$K,2,FALSE),VLOOKUP($E7845,'Daycare Packages'!$A:$G,7,FALSE)))</f>
        <v>19</v>
      </c>
      <c r="G7845" s="15"/>
      <c r="H7845" s="15">
        <f t="shared" si="267"/>
        <v>19</v>
      </c>
      <c r="I7845" s="198">
        <f t="shared" si="268"/>
        <v>7</v>
      </c>
    </row>
    <row r="7846" spans="1:9" x14ac:dyDescent="0.3">
      <c r="A7846" s="10">
        <v>43647</v>
      </c>
      <c r="B7846" s="11" t="s">
        <v>131</v>
      </c>
      <c r="C7846" s="11" t="s">
        <v>553</v>
      </c>
      <c r="D7846" s="11" t="s">
        <v>659</v>
      </c>
      <c r="E7846" s="11">
        <v>6730496</v>
      </c>
      <c r="F7846" s="15">
        <f>IF(ISBLANK($D7846),"",IF(ISBLANK($E7846),VLOOKUP($D7846,$J:$K,2,FALSE),VLOOKUP($E7846,'Daycare Packages'!$A:$G,7,FALSE)))</f>
        <v>16</v>
      </c>
      <c r="G7846" s="15"/>
      <c r="H7846" s="15">
        <f t="shared" si="267"/>
        <v>16</v>
      </c>
      <c r="I7846" s="198">
        <f t="shared" si="268"/>
        <v>7</v>
      </c>
    </row>
    <row r="7847" spans="1:9" x14ac:dyDescent="0.3">
      <c r="A7847" s="10">
        <v>43647</v>
      </c>
      <c r="B7847" s="11" t="s">
        <v>2082</v>
      </c>
      <c r="C7847" s="11" t="s">
        <v>1773</v>
      </c>
      <c r="D7847" s="11" t="s">
        <v>671</v>
      </c>
      <c r="F7847" s="15">
        <f>IF(ISBLANK($D7847),"",IF(ISBLANK($E7847),VLOOKUP($D7847,$J:$K,2,FALSE),VLOOKUP($E7847,'Daycare Packages'!$A:$G,7,FALSE)))</f>
        <v>0</v>
      </c>
      <c r="G7847" s="15"/>
      <c r="H7847" s="15">
        <f t="shared" si="267"/>
        <v>0</v>
      </c>
      <c r="I7847" s="198">
        <f t="shared" si="268"/>
        <v>7</v>
      </c>
    </row>
    <row r="7848" spans="1:9" x14ac:dyDescent="0.3">
      <c r="A7848" s="10">
        <v>43647</v>
      </c>
      <c r="B7848" s="11" t="s">
        <v>201</v>
      </c>
      <c r="C7848" s="11" t="s">
        <v>672</v>
      </c>
      <c r="D7848" s="11" t="s">
        <v>659</v>
      </c>
      <c r="F7848" s="15">
        <f>IF(ISBLANK($D7848),"",IF(ISBLANK($E7848),VLOOKUP($D7848,$J:$K,2,FALSE),VLOOKUP($E7848,'Daycare Packages'!$A:$G,7,FALSE)))</f>
        <v>20</v>
      </c>
      <c r="G7848" s="15"/>
      <c r="H7848" s="15">
        <f t="shared" si="267"/>
        <v>20</v>
      </c>
      <c r="I7848" s="198">
        <f t="shared" si="268"/>
        <v>7</v>
      </c>
    </row>
    <row r="7849" spans="1:9" x14ac:dyDescent="0.3">
      <c r="A7849" s="10">
        <v>43647</v>
      </c>
      <c r="B7849" s="11" t="s">
        <v>190</v>
      </c>
      <c r="C7849" s="11" t="s">
        <v>718</v>
      </c>
      <c r="D7849" s="11" t="s">
        <v>659</v>
      </c>
      <c r="E7849" s="11">
        <v>6884206</v>
      </c>
      <c r="F7849" s="15">
        <f>IF(ISBLANK($D7849),"",IF(ISBLANK($E7849),VLOOKUP($D7849,$J:$K,2,FALSE),VLOOKUP($E7849,'Daycare Packages'!$A:$G,7,FALSE)))</f>
        <v>17</v>
      </c>
      <c r="G7849" s="15"/>
      <c r="H7849" s="15">
        <f t="shared" si="267"/>
        <v>17</v>
      </c>
      <c r="I7849" s="198">
        <f t="shared" si="268"/>
        <v>7</v>
      </c>
    </row>
    <row r="7850" spans="1:9" x14ac:dyDescent="0.3">
      <c r="A7850" s="10">
        <v>43647</v>
      </c>
      <c r="B7850" s="11" t="s">
        <v>185</v>
      </c>
      <c r="C7850" s="11" t="s">
        <v>670</v>
      </c>
      <c r="D7850" s="11" t="s">
        <v>659</v>
      </c>
      <c r="E7850" s="11">
        <v>6883259</v>
      </c>
      <c r="F7850" s="15">
        <f>IF(ISBLANK($D7850),"",IF(ISBLANK($E7850),VLOOKUP($D7850,$J:$K,2,FALSE),VLOOKUP($E7850,'Daycare Packages'!$A:$G,7,FALSE)))</f>
        <v>18</v>
      </c>
      <c r="G7850" s="15"/>
      <c r="H7850" s="15">
        <f t="shared" si="267"/>
        <v>18</v>
      </c>
      <c r="I7850" s="198">
        <f t="shared" si="268"/>
        <v>7</v>
      </c>
    </row>
    <row r="7851" spans="1:9" x14ac:dyDescent="0.3">
      <c r="A7851" s="10">
        <v>43647</v>
      </c>
      <c r="B7851" s="11" t="s">
        <v>1727</v>
      </c>
      <c r="C7851" s="11" t="s">
        <v>1728</v>
      </c>
      <c r="D7851" s="11" t="s">
        <v>662</v>
      </c>
      <c r="E7851" s="11">
        <v>6895189</v>
      </c>
      <c r="F7851" s="15">
        <f>IF(ISBLANK($D7851),"",IF(ISBLANK($E7851),VLOOKUP($D7851,$J:$K,2,FALSE),VLOOKUP($E7851,'Daycare Packages'!$A:$G,7,FALSE)))</f>
        <v>26</v>
      </c>
      <c r="G7851" s="15"/>
      <c r="H7851" s="15">
        <f t="shared" si="267"/>
        <v>26</v>
      </c>
      <c r="I7851" s="198">
        <f t="shared" si="268"/>
        <v>7</v>
      </c>
    </row>
    <row r="7852" spans="1:9" x14ac:dyDescent="0.3">
      <c r="A7852" s="10">
        <v>43647</v>
      </c>
      <c r="B7852" s="11" t="s">
        <v>1710</v>
      </c>
      <c r="C7852" s="11" t="s">
        <v>1738</v>
      </c>
      <c r="D7852" s="11" t="s">
        <v>662</v>
      </c>
      <c r="F7852" s="15">
        <f>IF(ISBLANK($D7852),"",IF(ISBLANK($E7852),VLOOKUP($D7852,$J:$K,2,FALSE),VLOOKUP($E7852,'Daycare Packages'!$A:$G,7,FALSE)))</f>
        <v>30</v>
      </c>
      <c r="G7852" s="15"/>
      <c r="H7852" s="15">
        <f t="shared" si="267"/>
        <v>30</v>
      </c>
      <c r="I7852" s="198">
        <f t="shared" si="268"/>
        <v>7</v>
      </c>
    </row>
    <row r="7853" spans="1:9" x14ac:dyDescent="0.3">
      <c r="A7853" s="10">
        <v>43647</v>
      </c>
      <c r="B7853" s="11" t="s">
        <v>1710</v>
      </c>
      <c r="C7853" s="11" t="s">
        <v>1711</v>
      </c>
      <c r="D7853" s="11" t="s">
        <v>662</v>
      </c>
      <c r="F7853" s="15">
        <f>IF(ISBLANK($D7853),"",IF(ISBLANK($E7853),VLOOKUP($D7853,$J:$K,2,FALSE),VLOOKUP($E7853,'Daycare Packages'!$A:$G,7,FALSE)))</f>
        <v>30</v>
      </c>
      <c r="G7853" s="15"/>
      <c r="H7853" s="15">
        <f t="shared" si="267"/>
        <v>30</v>
      </c>
      <c r="I7853" s="198">
        <f t="shared" si="268"/>
        <v>7</v>
      </c>
    </row>
    <row r="7854" spans="1:9" x14ac:dyDescent="0.3">
      <c r="A7854" s="10">
        <v>43647</v>
      </c>
      <c r="B7854" s="11" t="s">
        <v>989</v>
      </c>
      <c r="C7854" s="11" t="s">
        <v>765</v>
      </c>
      <c r="D7854" s="11" t="s">
        <v>662</v>
      </c>
      <c r="F7854" s="15">
        <f>IF(ISBLANK($D7854),"",IF(ISBLANK($E7854),VLOOKUP($D7854,$J:$K,2,FALSE),VLOOKUP($E7854,'Daycare Packages'!$A:$G,7,FALSE)))</f>
        <v>30</v>
      </c>
      <c r="G7854" s="15"/>
      <c r="H7854" s="15">
        <f t="shared" si="267"/>
        <v>30</v>
      </c>
      <c r="I7854" s="198">
        <f t="shared" si="268"/>
        <v>7</v>
      </c>
    </row>
    <row r="7855" spans="1:9" x14ac:dyDescent="0.3">
      <c r="A7855" s="10">
        <v>43647</v>
      </c>
      <c r="B7855" s="11" t="s">
        <v>894</v>
      </c>
      <c r="C7855" s="11" t="s">
        <v>622</v>
      </c>
      <c r="D7855" s="11" t="s">
        <v>662</v>
      </c>
      <c r="E7855" s="11">
        <v>6892485</v>
      </c>
      <c r="F7855" s="15">
        <f>IF(ISBLANK($D7855),"",IF(ISBLANK($E7855),VLOOKUP($D7855,$J:$K,2,FALSE),VLOOKUP($E7855,'Daycare Packages'!$A:$G,7,FALSE)))</f>
        <v>27</v>
      </c>
      <c r="G7855" s="15"/>
      <c r="H7855" s="15">
        <f t="shared" si="267"/>
        <v>27</v>
      </c>
      <c r="I7855" s="198">
        <f t="shared" si="268"/>
        <v>7</v>
      </c>
    </row>
    <row r="7856" spans="1:9" x14ac:dyDescent="0.3">
      <c r="A7856" s="10">
        <v>43647</v>
      </c>
      <c r="B7856" s="11" t="s">
        <v>894</v>
      </c>
      <c r="C7856" s="11" t="s">
        <v>895</v>
      </c>
      <c r="D7856" s="11" t="s">
        <v>662</v>
      </c>
      <c r="E7856" s="11">
        <v>6892485</v>
      </c>
      <c r="F7856" s="15">
        <f>IF(ISBLANK($D7856),"",IF(ISBLANK($E7856),VLOOKUP($D7856,$J:$K,2,FALSE),VLOOKUP($E7856,'Daycare Packages'!$A:$G,7,FALSE)))</f>
        <v>27</v>
      </c>
      <c r="G7856" s="15"/>
      <c r="H7856" s="15">
        <f t="shared" si="267"/>
        <v>27</v>
      </c>
      <c r="I7856" s="198">
        <f t="shared" si="268"/>
        <v>7</v>
      </c>
    </row>
    <row r="7857" spans="1:9" x14ac:dyDescent="0.3">
      <c r="A7857" s="10">
        <v>43647</v>
      </c>
      <c r="B7857" s="11" t="s">
        <v>680</v>
      </c>
      <c r="C7857" s="11" t="s">
        <v>681</v>
      </c>
      <c r="D7857" s="11" t="s">
        <v>662</v>
      </c>
      <c r="F7857" s="15">
        <f>IF(ISBLANK($D7857),"",IF(ISBLANK($E7857),VLOOKUP($D7857,$J:$K,2,FALSE),VLOOKUP($E7857,'Daycare Packages'!$A:$G,7,FALSE)))</f>
        <v>30</v>
      </c>
      <c r="G7857" s="15">
        <v>-4.5</v>
      </c>
      <c r="H7857" s="15">
        <f t="shared" si="267"/>
        <v>25.5</v>
      </c>
      <c r="I7857" s="198">
        <f t="shared" si="268"/>
        <v>7</v>
      </c>
    </row>
    <row r="7858" spans="1:9" x14ac:dyDescent="0.3">
      <c r="A7858" s="10">
        <v>43647</v>
      </c>
      <c r="B7858" s="11" t="s">
        <v>680</v>
      </c>
      <c r="C7858" s="11" t="s">
        <v>592</v>
      </c>
      <c r="D7858" s="11" t="s">
        <v>662</v>
      </c>
      <c r="F7858" s="15">
        <f>IF(ISBLANK($D7858),"",IF(ISBLANK($E7858),VLOOKUP($D7858,$J:$K,2,FALSE),VLOOKUP($E7858,'Daycare Packages'!$A:$G,7,FALSE)))</f>
        <v>30</v>
      </c>
      <c r="G7858" s="15">
        <v>-4.5</v>
      </c>
      <c r="H7858" s="15">
        <f t="shared" si="267"/>
        <v>25.5</v>
      </c>
      <c r="I7858" s="198">
        <f t="shared" si="268"/>
        <v>7</v>
      </c>
    </row>
    <row r="7859" spans="1:9" x14ac:dyDescent="0.3">
      <c r="A7859" s="10">
        <v>43647</v>
      </c>
      <c r="B7859" s="11" t="s">
        <v>203</v>
      </c>
      <c r="C7859" s="11" t="s">
        <v>1775</v>
      </c>
      <c r="D7859" s="11" t="s">
        <v>662</v>
      </c>
      <c r="E7859" s="11">
        <v>6881664</v>
      </c>
      <c r="F7859" s="15">
        <f>IF(ISBLANK($D7859),"",IF(ISBLANK($E7859),VLOOKUP($D7859,$J:$K,2,FALSE),VLOOKUP($E7859,'Daycare Packages'!$A:$G,7,FALSE)))</f>
        <v>27</v>
      </c>
      <c r="G7859" s="15"/>
      <c r="H7859" s="15">
        <f t="shared" si="267"/>
        <v>27</v>
      </c>
      <c r="I7859" s="198">
        <f t="shared" si="268"/>
        <v>7</v>
      </c>
    </row>
    <row r="7860" spans="1:9" x14ac:dyDescent="0.3">
      <c r="A7860" s="10">
        <v>43647</v>
      </c>
      <c r="B7860" s="11" t="s">
        <v>207</v>
      </c>
      <c r="C7860" s="11" t="s">
        <v>229</v>
      </c>
      <c r="D7860" s="11" t="s">
        <v>662</v>
      </c>
      <c r="E7860" s="11">
        <v>6733314</v>
      </c>
      <c r="F7860" s="15">
        <f>IF(ISBLANK($D7860),"",IF(ISBLANK($E7860),VLOOKUP($D7860,$J:$K,2,FALSE),VLOOKUP($E7860,'Daycare Packages'!$A:$G,7,FALSE)))</f>
        <v>22</v>
      </c>
      <c r="G7860" s="15"/>
      <c r="H7860" s="15">
        <f t="shared" ref="H7860:H7923" si="269">IF(ISBLANK(D7860),"",SUM(F7860:G7860))</f>
        <v>22</v>
      </c>
      <c r="I7860" s="198">
        <f t="shared" si="268"/>
        <v>7</v>
      </c>
    </row>
    <row r="7861" spans="1:9" x14ac:dyDescent="0.3">
      <c r="A7861" s="10">
        <v>43647</v>
      </c>
      <c r="B7861" s="11" t="s">
        <v>216</v>
      </c>
      <c r="C7861" s="11" t="s">
        <v>448</v>
      </c>
      <c r="D7861" s="11" t="s">
        <v>662</v>
      </c>
      <c r="F7861" s="15">
        <f>IF(ISBLANK($D7861),"",IF(ISBLANK($E7861),VLOOKUP($D7861,$J:$K,2,FALSE),VLOOKUP($E7861,'Daycare Packages'!$A:$G,7,FALSE)))</f>
        <v>30</v>
      </c>
      <c r="G7861" s="15"/>
      <c r="H7861" s="15">
        <f t="shared" si="269"/>
        <v>30</v>
      </c>
      <c r="I7861" s="198">
        <f t="shared" si="268"/>
        <v>7</v>
      </c>
    </row>
    <row r="7862" spans="1:9" x14ac:dyDescent="0.3">
      <c r="A7862" s="10">
        <v>43647</v>
      </c>
      <c r="B7862" s="11" t="s">
        <v>1656</v>
      </c>
      <c r="C7862" s="11" t="s">
        <v>400</v>
      </c>
      <c r="D7862" s="11" t="s">
        <v>662</v>
      </c>
      <c r="E7862" s="11">
        <v>6884548</v>
      </c>
      <c r="F7862" s="15">
        <f>IF(ISBLANK($D7862),"",IF(ISBLANK($E7862),VLOOKUP($D7862,$J:$K,2,FALSE),VLOOKUP($E7862,'Daycare Packages'!$A:$G,7,FALSE)))</f>
        <v>27</v>
      </c>
      <c r="G7862" s="15"/>
      <c r="H7862" s="15">
        <f t="shared" si="269"/>
        <v>27</v>
      </c>
      <c r="I7862" s="198">
        <f t="shared" si="268"/>
        <v>7</v>
      </c>
    </row>
    <row r="7863" spans="1:9" x14ac:dyDescent="0.3">
      <c r="A7863" s="10">
        <v>43647</v>
      </c>
      <c r="B7863" s="11" t="s">
        <v>148</v>
      </c>
      <c r="C7863" s="11" t="s">
        <v>547</v>
      </c>
      <c r="D7863" s="11" t="s">
        <v>662</v>
      </c>
      <c r="E7863" s="11">
        <v>6762300</v>
      </c>
      <c r="F7863" s="15">
        <f>IF(ISBLANK($D7863),"",IF(ISBLANK($E7863),VLOOKUP($D7863,$J:$K,2,FALSE),VLOOKUP($E7863,'Daycare Packages'!$A:$G,7,FALSE)))</f>
        <v>23</v>
      </c>
      <c r="G7863" s="15"/>
      <c r="H7863" s="15">
        <f t="shared" si="269"/>
        <v>23</v>
      </c>
      <c r="I7863" s="198">
        <f t="shared" si="268"/>
        <v>7</v>
      </c>
    </row>
    <row r="7864" spans="1:9" x14ac:dyDescent="0.3">
      <c r="A7864" s="10">
        <v>43647</v>
      </c>
      <c r="B7864" s="11" t="s">
        <v>193</v>
      </c>
      <c r="C7864" s="11" t="s">
        <v>776</v>
      </c>
      <c r="D7864" s="11" t="s">
        <v>662</v>
      </c>
      <c r="E7864" s="11">
        <v>6899236</v>
      </c>
      <c r="F7864" s="15">
        <f>IF(ISBLANK($D7864),"",IF(ISBLANK($E7864),VLOOKUP($D7864,$J:$K,2,FALSE),VLOOKUP($E7864,'Daycare Packages'!$A:$G,7,FALSE)))</f>
        <v>27</v>
      </c>
      <c r="G7864" s="15"/>
      <c r="H7864" s="15">
        <f t="shared" si="269"/>
        <v>27</v>
      </c>
      <c r="I7864" s="198">
        <f t="shared" si="268"/>
        <v>7</v>
      </c>
    </row>
    <row r="7865" spans="1:9" x14ac:dyDescent="0.3">
      <c r="A7865" s="10">
        <v>43647</v>
      </c>
      <c r="B7865" s="11" t="s">
        <v>117</v>
      </c>
      <c r="C7865" s="11" t="s">
        <v>1069</v>
      </c>
      <c r="D7865" s="11" t="s">
        <v>662</v>
      </c>
      <c r="E7865" s="11">
        <v>6875240</v>
      </c>
      <c r="F7865" s="15">
        <f>IF(ISBLANK($D7865),"",IF(ISBLANK($E7865),VLOOKUP($D7865,$J:$K,2,FALSE),VLOOKUP($E7865,'Daycare Packages'!$A:$G,7,FALSE)))</f>
        <v>25</v>
      </c>
      <c r="G7865" s="15"/>
      <c r="H7865" s="15">
        <f t="shared" si="269"/>
        <v>25</v>
      </c>
      <c r="I7865" s="198">
        <f t="shared" si="268"/>
        <v>7</v>
      </c>
    </row>
    <row r="7866" spans="1:9" x14ac:dyDescent="0.3">
      <c r="A7866" s="10">
        <v>43647</v>
      </c>
      <c r="B7866" s="11" t="s">
        <v>819</v>
      </c>
      <c r="C7866" s="11" t="s">
        <v>715</v>
      </c>
      <c r="D7866" s="11" t="s">
        <v>659</v>
      </c>
      <c r="F7866" s="15">
        <f>IF(ISBLANK($D7866),"",IF(ISBLANK($E7866),VLOOKUP($D7866,$J:$K,2,FALSE),VLOOKUP($E7866,'Daycare Packages'!$A:$G,7,FALSE)))</f>
        <v>20</v>
      </c>
      <c r="G7866" s="15"/>
      <c r="H7866" s="15">
        <f t="shared" si="269"/>
        <v>20</v>
      </c>
      <c r="I7866" s="198">
        <f t="shared" si="268"/>
        <v>7</v>
      </c>
    </row>
    <row r="7867" spans="1:9" x14ac:dyDescent="0.3">
      <c r="A7867" s="10">
        <v>43647</v>
      </c>
      <c r="B7867" s="11" t="s">
        <v>123</v>
      </c>
      <c r="C7867" s="11" t="s">
        <v>622</v>
      </c>
      <c r="D7867" s="11" t="s">
        <v>662</v>
      </c>
      <c r="E7867" s="11">
        <v>6644301</v>
      </c>
      <c r="F7867" s="15">
        <f>IF(ISBLANK($D7867),"",IF(ISBLANK($E7867),VLOOKUP($D7867,$J:$K,2,FALSE),VLOOKUP($E7867,'Daycare Packages'!$A:$G,7,FALSE)))</f>
        <v>22</v>
      </c>
      <c r="G7867" s="15"/>
      <c r="H7867" s="15">
        <f t="shared" si="269"/>
        <v>22</v>
      </c>
      <c r="I7867" s="198">
        <f t="shared" si="268"/>
        <v>7</v>
      </c>
    </row>
    <row r="7868" spans="1:9" x14ac:dyDescent="0.3">
      <c r="A7868" s="10">
        <v>43647</v>
      </c>
      <c r="B7868" s="11" t="s">
        <v>797</v>
      </c>
      <c r="C7868" s="11" t="s">
        <v>798</v>
      </c>
      <c r="D7868" s="11" t="s">
        <v>662</v>
      </c>
      <c r="F7868" s="15">
        <f>IF(ISBLANK($D7868),"",IF(ISBLANK($E7868),VLOOKUP($D7868,$J:$K,2,FALSE),VLOOKUP($E7868,'Daycare Packages'!$A:$G,7,FALSE)))</f>
        <v>30</v>
      </c>
      <c r="G7868" s="15"/>
      <c r="H7868" s="15">
        <f t="shared" si="269"/>
        <v>30</v>
      </c>
      <c r="I7868" s="198">
        <f t="shared" si="268"/>
        <v>7</v>
      </c>
    </row>
    <row r="7869" spans="1:9" x14ac:dyDescent="0.3">
      <c r="A7869" s="10">
        <v>43647</v>
      </c>
      <c r="B7869" s="11" t="s">
        <v>1366</v>
      </c>
      <c r="C7869" s="11" t="s">
        <v>1776</v>
      </c>
      <c r="D7869" s="11" t="s">
        <v>662</v>
      </c>
      <c r="E7869" s="11">
        <v>6873468</v>
      </c>
      <c r="F7869" s="15">
        <f>IF(ISBLANK($D7869),"",IF(ISBLANK($E7869),VLOOKUP($D7869,$J:$K,2,FALSE),VLOOKUP($E7869,'Daycare Packages'!$A:$G,7,FALSE)))</f>
        <v>20.7</v>
      </c>
      <c r="G7869" s="15"/>
      <c r="H7869" s="15">
        <f t="shared" si="269"/>
        <v>20.7</v>
      </c>
      <c r="I7869" s="198">
        <f t="shared" si="268"/>
        <v>7</v>
      </c>
    </row>
    <row r="7870" spans="1:9" x14ac:dyDescent="0.3">
      <c r="A7870" s="10">
        <v>43647</v>
      </c>
      <c r="B7870" s="11" t="s">
        <v>1366</v>
      </c>
      <c r="C7870" s="11" t="s">
        <v>520</v>
      </c>
      <c r="D7870" s="11" t="s">
        <v>662</v>
      </c>
      <c r="E7870" s="11">
        <v>6873468</v>
      </c>
      <c r="F7870" s="15">
        <f>IF(ISBLANK($D7870),"",IF(ISBLANK($E7870),VLOOKUP($D7870,$J:$K,2,FALSE),VLOOKUP($E7870,'Daycare Packages'!$A:$G,7,FALSE)))</f>
        <v>20.7</v>
      </c>
      <c r="G7870" s="15"/>
      <c r="H7870" s="15">
        <f t="shared" si="269"/>
        <v>20.7</v>
      </c>
      <c r="I7870" s="198">
        <f t="shared" si="268"/>
        <v>7</v>
      </c>
    </row>
    <row r="7871" spans="1:9" x14ac:dyDescent="0.3">
      <c r="A7871" s="10">
        <v>43647</v>
      </c>
      <c r="B7871" s="11" t="s">
        <v>141</v>
      </c>
      <c r="C7871" s="11" t="s">
        <v>564</v>
      </c>
      <c r="D7871" s="11" t="s">
        <v>662</v>
      </c>
      <c r="E7871" s="11">
        <v>6866358</v>
      </c>
      <c r="F7871" s="15">
        <f>IF(ISBLANK($D7871),"",IF(ISBLANK($E7871),VLOOKUP($D7871,$J:$K,2,FALSE),VLOOKUP($E7871,'Daycare Packages'!$A:$G,7,FALSE)))</f>
        <v>26</v>
      </c>
      <c r="G7871" s="15"/>
      <c r="H7871" s="15">
        <f t="shared" si="269"/>
        <v>26</v>
      </c>
      <c r="I7871" s="198">
        <f t="shared" si="268"/>
        <v>7</v>
      </c>
    </row>
    <row r="7872" spans="1:9" x14ac:dyDescent="0.3">
      <c r="A7872" s="10">
        <v>43647</v>
      </c>
      <c r="B7872" s="11" t="s">
        <v>140</v>
      </c>
      <c r="C7872" s="11" t="s">
        <v>475</v>
      </c>
      <c r="D7872" s="11" t="s">
        <v>662</v>
      </c>
      <c r="E7872" s="11">
        <v>6888605</v>
      </c>
      <c r="F7872" s="15">
        <f>IF(ISBLANK($D7872),"",IF(ISBLANK($E7872),VLOOKUP($D7872,$J:$K,2,FALSE),VLOOKUP($E7872,'Daycare Packages'!$A:$G,7,FALSE)))</f>
        <v>26</v>
      </c>
      <c r="G7872" s="15"/>
      <c r="H7872" s="15">
        <f t="shared" si="269"/>
        <v>26</v>
      </c>
      <c r="I7872" s="198">
        <f t="shared" si="268"/>
        <v>7</v>
      </c>
    </row>
    <row r="7873" spans="1:9" x14ac:dyDescent="0.3">
      <c r="A7873" s="10">
        <v>43647</v>
      </c>
      <c r="B7873" s="11" t="s">
        <v>156</v>
      </c>
      <c r="C7873" s="11" t="s">
        <v>479</v>
      </c>
      <c r="D7873" s="11" t="s">
        <v>662</v>
      </c>
      <c r="E7873" s="11">
        <v>6798024</v>
      </c>
      <c r="F7873" s="15">
        <f>IF(ISBLANK($D7873),"",IF(ISBLANK($E7873),VLOOKUP($D7873,$J:$K,2,FALSE),VLOOKUP($E7873,'Daycare Packages'!$A:$G,7,FALSE)))</f>
        <v>23</v>
      </c>
      <c r="G7873" s="15"/>
      <c r="H7873" s="15">
        <f t="shared" si="269"/>
        <v>23</v>
      </c>
      <c r="I7873" s="198">
        <f t="shared" si="268"/>
        <v>7</v>
      </c>
    </row>
    <row r="7874" spans="1:9" x14ac:dyDescent="0.3">
      <c r="A7874" s="10">
        <v>43647</v>
      </c>
      <c r="B7874" s="11" t="s">
        <v>699</v>
      </c>
      <c r="C7874" s="11" t="s">
        <v>507</v>
      </c>
      <c r="D7874" s="11" t="s">
        <v>662</v>
      </c>
      <c r="F7874" s="15">
        <f>IF(ISBLANK($D7874),"",IF(ISBLANK($E7874),VLOOKUP($D7874,$J:$K,2,FALSE),VLOOKUP($E7874,'Daycare Packages'!$A:$G,7,FALSE)))</f>
        <v>30</v>
      </c>
      <c r="G7874" s="15">
        <v>-3</v>
      </c>
      <c r="H7874" s="15">
        <f t="shared" si="269"/>
        <v>27</v>
      </c>
      <c r="I7874" s="198">
        <f t="shared" si="268"/>
        <v>7</v>
      </c>
    </row>
    <row r="7875" spans="1:9" x14ac:dyDescent="0.3">
      <c r="A7875" s="10">
        <v>43647</v>
      </c>
      <c r="B7875" s="11" t="s">
        <v>699</v>
      </c>
      <c r="C7875" s="11" t="s">
        <v>478</v>
      </c>
      <c r="D7875" s="11" t="s">
        <v>662</v>
      </c>
      <c r="F7875" s="15">
        <f>IF(ISBLANK($D7875),"",IF(ISBLANK($E7875),VLOOKUP($D7875,$J:$K,2,FALSE),VLOOKUP($E7875,'Daycare Packages'!$A:$G,7,FALSE)))</f>
        <v>30</v>
      </c>
      <c r="G7875" s="15">
        <v>-3</v>
      </c>
      <c r="H7875" s="15">
        <f t="shared" si="269"/>
        <v>27</v>
      </c>
      <c r="I7875" s="198">
        <f t="shared" ref="I7875:I7938" si="270">IF(A7875="",0,MONTH(A7875))</f>
        <v>7</v>
      </c>
    </row>
    <row r="7876" spans="1:9" x14ac:dyDescent="0.3">
      <c r="A7876" s="10">
        <v>43647</v>
      </c>
      <c r="B7876" s="11" t="s">
        <v>217</v>
      </c>
      <c r="C7876" s="11" t="s">
        <v>402</v>
      </c>
      <c r="D7876" s="11" t="s">
        <v>662</v>
      </c>
      <c r="E7876" s="11">
        <v>6865081</v>
      </c>
      <c r="F7876" s="15">
        <f>IF(ISBLANK($D7876),"",IF(ISBLANK($E7876),VLOOKUP($D7876,$J:$K,2,FALSE),VLOOKUP($E7876,'Daycare Packages'!$A:$G,7,FALSE)))</f>
        <v>26</v>
      </c>
      <c r="G7876" s="15"/>
      <c r="H7876" s="15">
        <f t="shared" si="269"/>
        <v>26</v>
      </c>
      <c r="I7876" s="198">
        <f t="shared" si="270"/>
        <v>7</v>
      </c>
    </row>
    <row r="7877" spans="1:9" x14ac:dyDescent="0.3">
      <c r="A7877" s="10">
        <v>43647</v>
      </c>
      <c r="B7877" s="11" t="s">
        <v>1506</v>
      </c>
      <c r="C7877" s="11" t="s">
        <v>1590</v>
      </c>
      <c r="D7877" s="11" t="s">
        <v>662</v>
      </c>
      <c r="F7877" s="15">
        <f>IF(ISBLANK($D7877),"",IF(ISBLANK($E7877),VLOOKUP($D7877,$J:$K,2,FALSE),VLOOKUP($E7877,'Daycare Packages'!$A:$G,7,FALSE)))</f>
        <v>30</v>
      </c>
      <c r="G7877" s="15"/>
      <c r="H7877" s="15">
        <f t="shared" si="269"/>
        <v>30</v>
      </c>
      <c r="I7877" s="198">
        <f t="shared" si="270"/>
        <v>7</v>
      </c>
    </row>
    <row r="7878" spans="1:9" x14ac:dyDescent="0.3">
      <c r="A7878" s="10">
        <v>43647</v>
      </c>
      <c r="B7878" s="11" t="s">
        <v>873</v>
      </c>
      <c r="C7878" s="11" t="s">
        <v>493</v>
      </c>
      <c r="D7878" s="11" t="s">
        <v>662</v>
      </c>
      <c r="F7878" s="15">
        <f>IF(ISBLANK($D7878),"",IF(ISBLANK($E7878),VLOOKUP($D7878,$J:$K,2,FALSE),VLOOKUP($E7878,'Daycare Packages'!$A:$G,7,FALSE)))</f>
        <v>30</v>
      </c>
      <c r="G7878" s="15"/>
      <c r="H7878" s="15">
        <f t="shared" si="269"/>
        <v>30</v>
      </c>
      <c r="I7878" s="198">
        <f t="shared" si="270"/>
        <v>7</v>
      </c>
    </row>
    <row r="7879" spans="1:9" x14ac:dyDescent="0.3">
      <c r="A7879" s="10">
        <v>43647</v>
      </c>
      <c r="B7879" s="11" t="s">
        <v>849</v>
      </c>
      <c r="C7879" s="11" t="s">
        <v>850</v>
      </c>
      <c r="D7879" s="11" t="s">
        <v>662</v>
      </c>
      <c r="F7879" s="15">
        <f>IF(ISBLANK($D7879),"",IF(ISBLANK($E7879),VLOOKUP($D7879,$J:$K,2,FALSE),VLOOKUP($E7879,'Daycare Packages'!$A:$G,7,FALSE)))</f>
        <v>30</v>
      </c>
      <c r="G7879" s="15"/>
      <c r="H7879" s="15">
        <f t="shared" si="269"/>
        <v>30</v>
      </c>
      <c r="I7879" s="198">
        <f t="shared" si="270"/>
        <v>7</v>
      </c>
    </row>
    <row r="7880" spans="1:9" x14ac:dyDescent="0.3">
      <c r="A7880" s="10">
        <v>43647</v>
      </c>
      <c r="B7880" s="11" t="s">
        <v>114</v>
      </c>
      <c r="C7880" s="11" t="s">
        <v>789</v>
      </c>
      <c r="D7880" s="11" t="s">
        <v>662</v>
      </c>
      <c r="E7880" s="11">
        <v>6735275</v>
      </c>
      <c r="F7880" s="15">
        <f>IF(ISBLANK($D7880),"",IF(ISBLANK($E7880),VLOOKUP($D7880,$J:$K,2,FALSE),VLOOKUP($E7880,'Daycare Packages'!$A:$G,7,FALSE)))</f>
        <v>22</v>
      </c>
      <c r="G7880" s="15"/>
      <c r="H7880" s="15">
        <f t="shared" si="269"/>
        <v>22</v>
      </c>
      <c r="I7880" s="198">
        <f t="shared" si="270"/>
        <v>7</v>
      </c>
    </row>
    <row r="7881" spans="1:9" x14ac:dyDescent="0.3">
      <c r="A7881" s="10">
        <v>43647</v>
      </c>
      <c r="B7881" s="11" t="s">
        <v>663</v>
      </c>
      <c r="C7881" s="11" t="s">
        <v>1738</v>
      </c>
      <c r="D7881" s="11" t="s">
        <v>662</v>
      </c>
      <c r="F7881" s="15">
        <f>IF(ISBLANK($D7881),"",IF(ISBLANK($E7881),VLOOKUP($D7881,$J:$K,2,FALSE),VLOOKUP($E7881,'Daycare Packages'!$A:$G,7,FALSE)))</f>
        <v>30</v>
      </c>
      <c r="G7881" s="15"/>
      <c r="H7881" s="15">
        <f t="shared" si="269"/>
        <v>30</v>
      </c>
      <c r="I7881" s="198">
        <f t="shared" si="270"/>
        <v>7</v>
      </c>
    </row>
    <row r="7882" spans="1:9" x14ac:dyDescent="0.3">
      <c r="A7882" s="10">
        <v>43647</v>
      </c>
      <c r="B7882" s="11" t="s">
        <v>663</v>
      </c>
      <c r="C7882" s="11" t="s">
        <v>664</v>
      </c>
      <c r="D7882" s="11" t="s">
        <v>662</v>
      </c>
      <c r="F7882" s="15">
        <f>IF(ISBLANK($D7882),"",IF(ISBLANK($E7882),VLOOKUP($D7882,$J:$K,2,FALSE),VLOOKUP($E7882,'Daycare Packages'!$A:$G,7,FALSE)))</f>
        <v>30</v>
      </c>
      <c r="G7882" s="15"/>
      <c r="H7882" s="15">
        <f t="shared" si="269"/>
        <v>30</v>
      </c>
      <c r="I7882" s="198">
        <f t="shared" si="270"/>
        <v>7</v>
      </c>
    </row>
    <row r="7883" spans="1:9" x14ac:dyDescent="0.3">
      <c r="A7883" s="10">
        <v>43647</v>
      </c>
      <c r="B7883" s="11" t="s">
        <v>508</v>
      </c>
      <c r="C7883" s="11" t="s">
        <v>509</v>
      </c>
      <c r="D7883" s="11" t="s">
        <v>662</v>
      </c>
      <c r="F7883" s="15">
        <f>IF(ISBLANK($D7883),"",IF(ISBLANK($E7883),VLOOKUP($D7883,$J:$K,2,FALSE),VLOOKUP($E7883,'Daycare Packages'!$A:$G,7,FALSE)))</f>
        <v>30</v>
      </c>
      <c r="G7883" s="15"/>
      <c r="H7883" s="15">
        <f t="shared" si="269"/>
        <v>30</v>
      </c>
      <c r="I7883" s="198">
        <f t="shared" si="270"/>
        <v>7</v>
      </c>
    </row>
    <row r="7884" spans="1:9" x14ac:dyDescent="0.3">
      <c r="A7884" s="10">
        <v>43647</v>
      </c>
      <c r="B7884" s="11" t="s">
        <v>843</v>
      </c>
      <c r="C7884" s="11" t="s">
        <v>844</v>
      </c>
      <c r="D7884" s="11" t="s">
        <v>662</v>
      </c>
      <c r="E7884" s="11">
        <v>6846368</v>
      </c>
      <c r="F7884" s="15">
        <f>IF(ISBLANK($D7884),"",IF(ISBLANK($E7884),VLOOKUP($D7884,$J:$K,2,FALSE),VLOOKUP($E7884,'Daycare Packages'!$A:$G,7,FALSE)))</f>
        <v>23</v>
      </c>
      <c r="G7884" s="15"/>
      <c r="H7884" s="15">
        <f t="shared" si="269"/>
        <v>23</v>
      </c>
      <c r="I7884" s="198">
        <f t="shared" si="270"/>
        <v>7</v>
      </c>
    </row>
    <row r="7885" spans="1:9" x14ac:dyDescent="0.3">
      <c r="A7885" s="10">
        <v>43647</v>
      </c>
      <c r="B7885" s="11" t="s">
        <v>138</v>
      </c>
      <c r="C7885" s="11" t="s">
        <v>1777</v>
      </c>
      <c r="D7885" s="11" t="s">
        <v>662</v>
      </c>
      <c r="E7885" s="11">
        <v>6803103</v>
      </c>
      <c r="F7885" s="15">
        <f>IF(ISBLANK($D7885),"",IF(ISBLANK($E7885),VLOOKUP($D7885,$J:$K,2,FALSE),VLOOKUP($E7885,'Daycare Packages'!$A:$G,7,FALSE)))</f>
        <v>23</v>
      </c>
      <c r="G7885" s="15"/>
      <c r="H7885" s="15">
        <f t="shared" si="269"/>
        <v>23</v>
      </c>
      <c r="I7885" s="198">
        <f t="shared" si="270"/>
        <v>7</v>
      </c>
    </row>
    <row r="7886" spans="1:9" x14ac:dyDescent="0.3">
      <c r="A7886" s="10">
        <v>43647</v>
      </c>
      <c r="B7886" s="11" t="s">
        <v>132</v>
      </c>
      <c r="C7886" s="11" t="s">
        <v>818</v>
      </c>
      <c r="D7886" s="11" t="s">
        <v>662</v>
      </c>
      <c r="E7886" s="11">
        <v>6819191</v>
      </c>
      <c r="F7886" s="15">
        <f>IF(ISBLANK($D7886),"",IF(ISBLANK($E7886),VLOOKUP($D7886,$J:$K,2,FALSE),VLOOKUP($E7886,'Daycare Packages'!$A:$G,7,FALSE)))</f>
        <v>27</v>
      </c>
      <c r="G7886" s="15"/>
      <c r="H7886" s="15">
        <f t="shared" si="269"/>
        <v>27</v>
      </c>
      <c r="I7886" s="198">
        <f t="shared" si="270"/>
        <v>7</v>
      </c>
    </row>
    <row r="7887" spans="1:9" x14ac:dyDescent="0.3">
      <c r="A7887" s="10">
        <v>43647</v>
      </c>
      <c r="B7887" s="11" t="s">
        <v>222</v>
      </c>
      <c r="C7887" s="11" t="s">
        <v>229</v>
      </c>
      <c r="D7887" s="11" t="s">
        <v>662</v>
      </c>
      <c r="E7887" s="11">
        <v>6891874</v>
      </c>
      <c r="F7887" s="15">
        <f>IF(ISBLANK($D7887),"",IF(ISBLANK($E7887),VLOOKUP($D7887,$J:$K,2,FALSE),VLOOKUP($E7887,'Daycare Packages'!$A:$G,7,FALSE)))</f>
        <v>27</v>
      </c>
      <c r="G7887" s="15"/>
      <c r="H7887" s="15">
        <f t="shared" si="269"/>
        <v>27</v>
      </c>
      <c r="I7887" s="198">
        <f t="shared" si="270"/>
        <v>7</v>
      </c>
    </row>
    <row r="7888" spans="1:9" x14ac:dyDescent="0.3">
      <c r="A7888" s="10">
        <v>43647</v>
      </c>
      <c r="B7888" s="11" t="s">
        <v>146</v>
      </c>
      <c r="C7888" s="11" t="s">
        <v>705</v>
      </c>
      <c r="D7888" s="11" t="s">
        <v>662</v>
      </c>
      <c r="E7888" s="11">
        <v>6884628</v>
      </c>
      <c r="F7888" s="15">
        <f>IF(ISBLANK($D7888),"",IF(ISBLANK($E7888),VLOOKUP($D7888,$J:$K,2,FALSE),VLOOKUP($E7888,'Daycare Packages'!$A:$G,7,FALSE)))</f>
        <v>23</v>
      </c>
      <c r="G7888" s="15"/>
      <c r="H7888" s="15">
        <f t="shared" si="269"/>
        <v>23</v>
      </c>
      <c r="I7888" s="198">
        <f t="shared" si="270"/>
        <v>7</v>
      </c>
    </row>
    <row r="7889" spans="1:9" x14ac:dyDescent="0.3">
      <c r="A7889" s="10">
        <v>43647</v>
      </c>
      <c r="B7889" s="11" t="s">
        <v>1005</v>
      </c>
      <c r="C7889" s="11" t="s">
        <v>1006</v>
      </c>
      <c r="D7889" s="11" t="s">
        <v>662</v>
      </c>
      <c r="F7889" s="15">
        <f>IF(ISBLANK($D7889),"",IF(ISBLANK($E7889),VLOOKUP($D7889,$J:$K,2,FALSE),VLOOKUP($E7889,'Daycare Packages'!$A:$G,7,FALSE)))</f>
        <v>30</v>
      </c>
      <c r="G7889" s="15"/>
      <c r="H7889" s="15">
        <f t="shared" si="269"/>
        <v>30</v>
      </c>
      <c r="I7889" s="198">
        <f t="shared" si="270"/>
        <v>7</v>
      </c>
    </row>
    <row r="7890" spans="1:9" x14ac:dyDescent="0.3">
      <c r="A7890" s="10">
        <v>43647</v>
      </c>
      <c r="B7890" s="11" t="s">
        <v>451</v>
      </c>
      <c r="C7890" s="11" t="s">
        <v>1398</v>
      </c>
      <c r="D7890" s="11" t="s">
        <v>659</v>
      </c>
      <c r="F7890" s="15">
        <f>IF(ISBLANK($D7890),"",IF(ISBLANK($E7890),VLOOKUP($D7890,$J:$K,2,FALSE),VLOOKUP($E7890,'Daycare Packages'!$A:$G,7,FALSE)))</f>
        <v>20</v>
      </c>
      <c r="G7890" s="15"/>
      <c r="H7890" s="15">
        <f t="shared" si="269"/>
        <v>20</v>
      </c>
      <c r="I7890" s="198">
        <f t="shared" si="270"/>
        <v>7</v>
      </c>
    </row>
    <row r="7891" spans="1:9" x14ac:dyDescent="0.3">
      <c r="A7891" s="10">
        <v>43647</v>
      </c>
      <c r="B7891" s="11" t="s">
        <v>451</v>
      </c>
      <c r="C7891" s="11" t="s">
        <v>689</v>
      </c>
      <c r="D7891" s="11" t="s">
        <v>659</v>
      </c>
      <c r="F7891" s="15">
        <f>IF(ISBLANK($D7891),"",IF(ISBLANK($E7891),VLOOKUP($D7891,$J:$K,2,FALSE),VLOOKUP($E7891,'Daycare Packages'!$A:$G,7,FALSE)))</f>
        <v>20</v>
      </c>
      <c r="G7891" s="15"/>
      <c r="H7891" s="15">
        <f t="shared" si="269"/>
        <v>20</v>
      </c>
      <c r="I7891" s="198">
        <f t="shared" si="270"/>
        <v>7</v>
      </c>
    </row>
    <row r="7892" spans="1:9" x14ac:dyDescent="0.3">
      <c r="A7892" s="10">
        <v>43647</v>
      </c>
      <c r="B7892" s="11" t="s">
        <v>230</v>
      </c>
      <c r="C7892" s="11" t="s">
        <v>493</v>
      </c>
      <c r="D7892" s="11" t="s">
        <v>662</v>
      </c>
      <c r="E7892" s="11">
        <v>6892598</v>
      </c>
      <c r="F7892" s="15">
        <f>IF(ISBLANK($D7892),"",IF(ISBLANK($E7892),VLOOKUP($D7892,$J:$K,2,FALSE),VLOOKUP($E7892,'Daycare Packages'!$A:$G,7,FALSE)))</f>
        <v>27</v>
      </c>
      <c r="G7892" s="15"/>
      <c r="H7892" s="15">
        <f t="shared" si="269"/>
        <v>27</v>
      </c>
      <c r="I7892" s="198">
        <f t="shared" si="270"/>
        <v>7</v>
      </c>
    </row>
    <row r="7893" spans="1:9" x14ac:dyDescent="0.3">
      <c r="A7893" s="10">
        <v>43647</v>
      </c>
      <c r="B7893" s="11" t="s">
        <v>218</v>
      </c>
      <c r="C7893" s="11" t="s">
        <v>738</v>
      </c>
      <c r="D7893" s="11" t="s">
        <v>662</v>
      </c>
      <c r="E7893" s="11">
        <v>6738002</v>
      </c>
      <c r="F7893" s="15">
        <f>IF(ISBLANK($D7893),"",IF(ISBLANK($E7893),VLOOKUP($D7893,$J:$K,2,FALSE),VLOOKUP($E7893,'Daycare Packages'!$A:$G,7,FALSE)))</f>
        <v>20</v>
      </c>
      <c r="G7893" s="15"/>
      <c r="H7893" s="15">
        <f t="shared" si="269"/>
        <v>20</v>
      </c>
      <c r="I7893" s="198">
        <f t="shared" si="270"/>
        <v>7</v>
      </c>
    </row>
    <row r="7894" spans="1:9" x14ac:dyDescent="0.3">
      <c r="A7894" s="10">
        <v>43647</v>
      </c>
      <c r="B7894" s="11" t="s">
        <v>218</v>
      </c>
      <c r="C7894" s="11" t="s">
        <v>737</v>
      </c>
      <c r="D7894" s="11" t="s">
        <v>662</v>
      </c>
      <c r="E7894" s="11">
        <v>6738002</v>
      </c>
      <c r="F7894" s="15">
        <f>IF(ISBLANK($D7894),"",IF(ISBLANK($E7894),VLOOKUP($D7894,$J:$K,2,FALSE),VLOOKUP($E7894,'Daycare Packages'!$A:$G,7,FALSE)))</f>
        <v>20</v>
      </c>
      <c r="G7894" s="15"/>
      <c r="H7894" s="15">
        <f t="shared" si="269"/>
        <v>20</v>
      </c>
      <c r="I7894" s="198">
        <f t="shared" si="270"/>
        <v>7</v>
      </c>
    </row>
    <row r="7895" spans="1:9" x14ac:dyDescent="0.3">
      <c r="A7895" s="10">
        <v>43647</v>
      </c>
      <c r="B7895" s="11" t="s">
        <v>139</v>
      </c>
      <c r="C7895" s="11" t="s">
        <v>867</v>
      </c>
      <c r="D7895" s="11" t="s">
        <v>662</v>
      </c>
      <c r="E7895" s="11">
        <v>6869044</v>
      </c>
      <c r="F7895" s="15">
        <f>IF(ISBLANK($D7895),"",IF(ISBLANK($E7895),VLOOKUP($D7895,$J:$K,2,FALSE),VLOOKUP($E7895,'Daycare Packages'!$A:$G,7,FALSE)))</f>
        <v>27</v>
      </c>
      <c r="G7895" s="15"/>
      <c r="H7895" s="15">
        <f t="shared" si="269"/>
        <v>27</v>
      </c>
      <c r="I7895" s="198">
        <f t="shared" si="270"/>
        <v>7</v>
      </c>
    </row>
    <row r="7896" spans="1:9" x14ac:dyDescent="0.3">
      <c r="A7896" s="10">
        <v>43647</v>
      </c>
      <c r="B7896" s="11" t="s">
        <v>1508</v>
      </c>
      <c r="C7896" s="11" t="s">
        <v>450</v>
      </c>
      <c r="D7896" s="11" t="s">
        <v>662</v>
      </c>
      <c r="E7896" s="11">
        <v>6882707</v>
      </c>
      <c r="F7896" s="15">
        <f>IF(ISBLANK($D7896),"",IF(ISBLANK($E7896),VLOOKUP($D7896,$J:$K,2,FALSE),VLOOKUP($E7896,'Daycare Packages'!$A:$G,7,FALSE)))</f>
        <v>27</v>
      </c>
      <c r="G7896" s="15"/>
      <c r="H7896" s="15">
        <f t="shared" si="269"/>
        <v>27</v>
      </c>
      <c r="I7896" s="198">
        <f t="shared" si="270"/>
        <v>7</v>
      </c>
    </row>
    <row r="7897" spans="1:9" x14ac:dyDescent="0.3">
      <c r="A7897" s="10">
        <v>43647</v>
      </c>
      <c r="B7897" s="11" t="s">
        <v>182</v>
      </c>
      <c r="C7897" s="11" t="s">
        <v>685</v>
      </c>
      <c r="D7897" s="11" t="s">
        <v>662</v>
      </c>
      <c r="E7897" s="11">
        <v>6871713</v>
      </c>
      <c r="F7897" s="15">
        <f>IF(ISBLANK($D7897),"",IF(ISBLANK($E7897),VLOOKUP($D7897,$J:$K,2,FALSE),VLOOKUP($E7897,'Daycare Packages'!$A:$G,7,FALSE)))</f>
        <v>20.7</v>
      </c>
      <c r="G7897" s="15"/>
      <c r="H7897" s="15">
        <f t="shared" si="269"/>
        <v>20.7</v>
      </c>
      <c r="I7897" s="198">
        <f t="shared" si="270"/>
        <v>7</v>
      </c>
    </row>
    <row r="7898" spans="1:9" x14ac:dyDescent="0.3">
      <c r="A7898" s="10">
        <v>43647</v>
      </c>
      <c r="B7898" s="11" t="s">
        <v>115</v>
      </c>
      <c r="C7898" s="11" t="s">
        <v>764</v>
      </c>
      <c r="D7898" s="11" t="s">
        <v>662</v>
      </c>
      <c r="E7898" s="11">
        <v>6736950</v>
      </c>
      <c r="F7898" s="15">
        <f>IF(ISBLANK($D7898),"",IF(ISBLANK($E7898),VLOOKUP($D7898,$J:$K,2,FALSE),VLOOKUP($E7898,'Daycare Packages'!$A:$G,7,FALSE)))</f>
        <v>22</v>
      </c>
      <c r="G7898" s="15"/>
      <c r="H7898" s="15">
        <f t="shared" si="269"/>
        <v>22</v>
      </c>
      <c r="I7898" s="198">
        <f t="shared" si="270"/>
        <v>7</v>
      </c>
    </row>
    <row r="7899" spans="1:9" x14ac:dyDescent="0.3">
      <c r="A7899" s="10">
        <v>43647</v>
      </c>
      <c r="B7899" s="11" t="s">
        <v>166</v>
      </c>
      <c r="C7899" s="11" t="s">
        <v>1778</v>
      </c>
      <c r="D7899" s="11" t="s">
        <v>662</v>
      </c>
      <c r="E7899" s="11">
        <v>6735012</v>
      </c>
      <c r="F7899" s="15">
        <f>IF(ISBLANK($D7899),"",IF(ISBLANK($E7899),VLOOKUP($D7899,$J:$K,2,FALSE),VLOOKUP($E7899,'Daycare Packages'!$A:$G,7,FALSE)))</f>
        <v>24</v>
      </c>
      <c r="G7899" s="15"/>
      <c r="H7899" s="15">
        <f t="shared" si="269"/>
        <v>24</v>
      </c>
      <c r="I7899" s="198">
        <f t="shared" si="270"/>
        <v>7</v>
      </c>
    </row>
    <row r="7900" spans="1:9" x14ac:dyDescent="0.3">
      <c r="A7900" s="10">
        <v>43647</v>
      </c>
      <c r="B7900" s="11" t="s">
        <v>170</v>
      </c>
      <c r="C7900" s="11" t="s">
        <v>710</v>
      </c>
      <c r="D7900" s="11" t="s">
        <v>662</v>
      </c>
      <c r="E7900" s="11">
        <v>6899079</v>
      </c>
      <c r="F7900" s="15">
        <f>IF(ISBLANK($D7900),"",IF(ISBLANK($E7900),VLOOKUP($D7900,$J:$K,2,FALSE),VLOOKUP($E7900,'Daycare Packages'!$A:$G,7,FALSE)))</f>
        <v>23</v>
      </c>
      <c r="G7900" s="15"/>
      <c r="H7900" s="15">
        <f t="shared" si="269"/>
        <v>23</v>
      </c>
      <c r="I7900" s="198">
        <f t="shared" si="270"/>
        <v>7</v>
      </c>
    </row>
    <row r="7901" spans="1:9" x14ac:dyDescent="0.3">
      <c r="A7901" s="10">
        <v>43647</v>
      </c>
      <c r="B7901" s="11" t="s">
        <v>922</v>
      </c>
      <c r="C7901" s="11" t="s">
        <v>923</v>
      </c>
      <c r="D7901" s="11" t="s">
        <v>662</v>
      </c>
      <c r="E7901" s="11">
        <v>6872770</v>
      </c>
      <c r="F7901" s="15">
        <f>IF(ISBLANK($D7901),"",IF(ISBLANK($E7901),VLOOKUP($D7901,$J:$K,2,FALSE),VLOOKUP($E7901,'Daycare Packages'!$A:$G,7,FALSE)))</f>
        <v>23</v>
      </c>
      <c r="G7901" s="15"/>
      <c r="H7901" s="15">
        <f t="shared" si="269"/>
        <v>23</v>
      </c>
      <c r="I7901" s="198">
        <f t="shared" si="270"/>
        <v>7</v>
      </c>
    </row>
    <row r="7902" spans="1:9" x14ac:dyDescent="0.3">
      <c r="A7902" s="10">
        <v>43647</v>
      </c>
      <c r="B7902" s="11" t="s">
        <v>713</v>
      </c>
      <c r="C7902" s="11" t="s">
        <v>714</v>
      </c>
      <c r="D7902" s="11" t="s">
        <v>662</v>
      </c>
      <c r="F7902" s="15">
        <f>IF(ISBLANK($D7902),"",IF(ISBLANK($E7902),VLOOKUP($D7902,$J:$K,2,FALSE),VLOOKUP($E7902,'Daycare Packages'!$A:$G,7,FALSE)))</f>
        <v>30</v>
      </c>
      <c r="G7902" s="15"/>
      <c r="H7902" s="15">
        <f t="shared" si="269"/>
        <v>30</v>
      </c>
      <c r="I7902" s="198">
        <f t="shared" si="270"/>
        <v>7</v>
      </c>
    </row>
    <row r="7903" spans="1:9" x14ac:dyDescent="0.3">
      <c r="A7903" s="10">
        <v>43647</v>
      </c>
      <c r="B7903" s="11" t="s">
        <v>1317</v>
      </c>
      <c r="C7903" s="11" t="s">
        <v>633</v>
      </c>
      <c r="D7903" s="11" t="s">
        <v>662</v>
      </c>
      <c r="E7903" s="11">
        <v>6887006</v>
      </c>
      <c r="F7903" s="15">
        <f>IF(ISBLANK($D7903),"",IF(ISBLANK($E7903),VLOOKUP($D7903,$J:$K,2,FALSE),VLOOKUP($E7903,'Daycare Packages'!$A:$G,7,FALSE)))</f>
        <v>25</v>
      </c>
      <c r="G7903" s="15"/>
      <c r="H7903" s="15">
        <f t="shared" si="269"/>
        <v>25</v>
      </c>
      <c r="I7903" s="198">
        <f t="shared" si="270"/>
        <v>7</v>
      </c>
    </row>
    <row r="7904" spans="1:9" x14ac:dyDescent="0.3">
      <c r="A7904" s="10">
        <v>43647</v>
      </c>
      <c r="B7904" s="11" t="s">
        <v>420</v>
      </c>
      <c r="C7904" s="11" t="s">
        <v>421</v>
      </c>
      <c r="D7904" s="11" t="s">
        <v>662</v>
      </c>
      <c r="F7904" s="15">
        <f>IF(ISBLANK($D7904),"",IF(ISBLANK($E7904),VLOOKUP($D7904,$J:$K,2,FALSE),VLOOKUP($E7904,'Daycare Packages'!$A:$G,7,FALSE)))</f>
        <v>30</v>
      </c>
      <c r="G7904" s="15"/>
      <c r="H7904" s="15">
        <f t="shared" si="269"/>
        <v>30</v>
      </c>
      <c r="I7904" s="198">
        <f t="shared" si="270"/>
        <v>7</v>
      </c>
    </row>
    <row r="7905" spans="1:9" x14ac:dyDescent="0.3">
      <c r="A7905" s="10">
        <v>43647</v>
      </c>
      <c r="B7905" s="11" t="s">
        <v>716</v>
      </c>
      <c r="C7905" s="11" t="s">
        <v>717</v>
      </c>
      <c r="D7905" s="11" t="s">
        <v>662</v>
      </c>
      <c r="F7905" s="15">
        <f>IF(ISBLANK($D7905),"",IF(ISBLANK($E7905),VLOOKUP($D7905,$J:$K,2,FALSE),VLOOKUP($E7905,'Daycare Packages'!$A:$G,7,FALSE)))</f>
        <v>30</v>
      </c>
      <c r="G7905" s="15"/>
      <c r="H7905" s="15">
        <f t="shared" si="269"/>
        <v>30</v>
      </c>
      <c r="I7905" s="198">
        <f t="shared" si="270"/>
        <v>7</v>
      </c>
    </row>
    <row r="7906" spans="1:9" x14ac:dyDescent="0.3">
      <c r="A7906" s="10">
        <v>43647</v>
      </c>
      <c r="B7906" s="11" t="s">
        <v>184</v>
      </c>
      <c r="C7906" s="11" t="s">
        <v>679</v>
      </c>
      <c r="D7906" s="11" t="s">
        <v>662</v>
      </c>
      <c r="E7906" s="11">
        <v>6804658</v>
      </c>
      <c r="F7906" s="15">
        <f>IF(ISBLANK($D7906),"",IF(ISBLANK($E7906),VLOOKUP($D7906,$J:$K,2,FALSE),VLOOKUP($E7906,'Daycare Packages'!$A:$G,7,FALSE)))</f>
        <v>25</v>
      </c>
      <c r="G7906" s="15"/>
      <c r="H7906" s="15">
        <f t="shared" si="269"/>
        <v>25</v>
      </c>
      <c r="I7906" s="198">
        <f t="shared" si="270"/>
        <v>7</v>
      </c>
    </row>
    <row r="7907" spans="1:9" x14ac:dyDescent="0.3">
      <c r="A7907" s="55">
        <v>43647</v>
      </c>
      <c r="B7907" s="56" t="s">
        <v>184</v>
      </c>
      <c r="C7907" s="56" t="s">
        <v>396</v>
      </c>
      <c r="D7907" s="56" t="s">
        <v>662</v>
      </c>
      <c r="E7907" s="56">
        <v>6804658</v>
      </c>
      <c r="F7907" s="59">
        <f>IF(ISBLANK($D7907),"",IF(ISBLANK($E7907),VLOOKUP($D7907,$J:$K,2,FALSE),VLOOKUP($E7907,'Daycare Packages'!$A:$G,7,FALSE)))</f>
        <v>25</v>
      </c>
      <c r="G7907" s="59"/>
      <c r="H7907" s="59">
        <f t="shared" si="269"/>
        <v>25</v>
      </c>
      <c r="I7907" s="198">
        <f t="shared" si="270"/>
        <v>7</v>
      </c>
    </row>
    <row r="7908" spans="1:9" x14ac:dyDescent="0.3">
      <c r="A7908" s="10">
        <v>43648</v>
      </c>
      <c r="B7908" s="11" t="s">
        <v>1782</v>
      </c>
      <c r="C7908" s="11" t="s">
        <v>679</v>
      </c>
      <c r="D7908" s="11" t="s">
        <v>671</v>
      </c>
      <c r="F7908" s="15">
        <f>IF(ISBLANK($D7908),"",IF(ISBLANK($E7908),VLOOKUP($D7908,$J:$K,2,FALSE),VLOOKUP($E7908,'Daycare Packages'!$A:$G,7,FALSE)))</f>
        <v>0</v>
      </c>
      <c r="G7908" s="15"/>
      <c r="H7908" s="15">
        <f t="shared" si="269"/>
        <v>0</v>
      </c>
      <c r="I7908" s="198">
        <f t="shared" si="270"/>
        <v>7</v>
      </c>
    </row>
    <row r="7909" spans="1:9" x14ac:dyDescent="0.3">
      <c r="A7909" s="10">
        <v>43648</v>
      </c>
      <c r="B7909" s="11" t="s">
        <v>1733</v>
      </c>
      <c r="C7909" s="11" t="s">
        <v>1734</v>
      </c>
      <c r="D7909" s="11" t="s">
        <v>659</v>
      </c>
      <c r="E7909" s="11">
        <v>6896082</v>
      </c>
      <c r="F7909" s="15">
        <f>IF(ISBLANK($D7909),"",IF(ISBLANK($E7909),VLOOKUP($D7909,$J:$K,2,FALSE),VLOOKUP($E7909,'Daycare Packages'!$A:$G,7,FALSE)))</f>
        <v>19</v>
      </c>
      <c r="G7909" s="15"/>
      <c r="H7909" s="15">
        <f t="shared" si="269"/>
        <v>19</v>
      </c>
      <c r="I7909" s="198">
        <f t="shared" si="270"/>
        <v>7</v>
      </c>
    </row>
    <row r="7910" spans="1:9" x14ac:dyDescent="0.3">
      <c r="A7910" s="10">
        <v>43648</v>
      </c>
      <c r="B7910" s="11" t="s">
        <v>131</v>
      </c>
      <c r="C7910" s="11" t="s">
        <v>553</v>
      </c>
      <c r="D7910" s="11" t="s">
        <v>659</v>
      </c>
      <c r="E7910" s="11">
        <v>6730496</v>
      </c>
      <c r="F7910" s="15">
        <f>IF(ISBLANK($D7910),"",IF(ISBLANK($E7910),VLOOKUP($D7910,$J:$K,2,FALSE),VLOOKUP($E7910,'Daycare Packages'!$A:$G,7,FALSE)))</f>
        <v>16</v>
      </c>
      <c r="G7910" s="15"/>
      <c r="H7910" s="15">
        <f t="shared" si="269"/>
        <v>16</v>
      </c>
      <c r="I7910" s="198">
        <f t="shared" si="270"/>
        <v>7</v>
      </c>
    </row>
    <row r="7911" spans="1:9" x14ac:dyDescent="0.3">
      <c r="A7911" s="10">
        <v>43648</v>
      </c>
      <c r="B7911" s="11" t="s">
        <v>190</v>
      </c>
      <c r="C7911" s="11" t="s">
        <v>718</v>
      </c>
      <c r="D7911" s="11" t="s">
        <v>659</v>
      </c>
      <c r="E7911" s="11">
        <v>6884206</v>
      </c>
      <c r="F7911" s="15">
        <f>IF(ISBLANK($D7911),"",IF(ISBLANK($E7911),VLOOKUP($D7911,$J:$K,2,FALSE),VLOOKUP($E7911,'Daycare Packages'!$A:$G,7,FALSE)))</f>
        <v>17</v>
      </c>
      <c r="G7911" s="15"/>
      <c r="H7911" s="15">
        <f t="shared" si="269"/>
        <v>17</v>
      </c>
      <c r="I7911" s="198">
        <f t="shared" si="270"/>
        <v>7</v>
      </c>
    </row>
    <row r="7912" spans="1:9" x14ac:dyDescent="0.3">
      <c r="A7912" s="10">
        <v>43648</v>
      </c>
      <c r="B7912" s="11" t="s">
        <v>1758</v>
      </c>
      <c r="C7912" s="11" t="s">
        <v>1759</v>
      </c>
      <c r="D7912" s="11" t="s">
        <v>659</v>
      </c>
      <c r="F7912" s="15">
        <f>IF(ISBLANK($D7912),"",IF(ISBLANK($E7912),VLOOKUP($D7912,$J:$K,2,FALSE),VLOOKUP($E7912,'Daycare Packages'!$A:$G,7,FALSE)))</f>
        <v>20</v>
      </c>
      <c r="G7912" s="15"/>
      <c r="H7912" s="15">
        <f t="shared" si="269"/>
        <v>20</v>
      </c>
      <c r="I7912" s="198">
        <f t="shared" si="270"/>
        <v>7</v>
      </c>
    </row>
    <row r="7913" spans="1:9" x14ac:dyDescent="0.3">
      <c r="A7913" s="10">
        <v>43648</v>
      </c>
      <c r="B7913" s="11" t="s">
        <v>185</v>
      </c>
      <c r="C7913" s="11" t="s">
        <v>670</v>
      </c>
      <c r="D7913" s="11" t="s">
        <v>662</v>
      </c>
      <c r="E7913" s="11">
        <v>6900947</v>
      </c>
      <c r="F7913" s="15">
        <f>IF(ISBLANK($D7913),"",IF(ISBLANK($E7913),VLOOKUP($D7913,$J:$K,2,FALSE),VLOOKUP($E7913,'Daycare Packages'!$A:$G,7,FALSE)))</f>
        <v>27</v>
      </c>
      <c r="G7913" s="15"/>
      <c r="H7913" s="15">
        <f t="shared" si="269"/>
        <v>27</v>
      </c>
      <c r="I7913" s="198">
        <f t="shared" si="270"/>
        <v>7</v>
      </c>
    </row>
    <row r="7914" spans="1:9" x14ac:dyDescent="0.3">
      <c r="A7914" s="10">
        <v>43648</v>
      </c>
      <c r="B7914" s="11" t="s">
        <v>1661</v>
      </c>
      <c r="C7914" s="11" t="s">
        <v>1673</v>
      </c>
      <c r="D7914" s="11" t="s">
        <v>659</v>
      </c>
      <c r="F7914" s="15">
        <f>IF(ISBLANK($D7914),"",IF(ISBLANK($E7914),VLOOKUP($D7914,$J:$K,2,FALSE),VLOOKUP($E7914,'Daycare Packages'!$A:$G,7,FALSE)))</f>
        <v>20</v>
      </c>
      <c r="G7914" s="15"/>
      <c r="H7914" s="15">
        <f t="shared" si="269"/>
        <v>20</v>
      </c>
      <c r="I7914" s="198">
        <f t="shared" si="270"/>
        <v>7</v>
      </c>
    </row>
    <row r="7915" spans="1:9" x14ac:dyDescent="0.3">
      <c r="A7915" s="10">
        <v>43648</v>
      </c>
      <c r="B7915" s="11" t="s">
        <v>722</v>
      </c>
      <c r="C7915" s="11" t="s">
        <v>548</v>
      </c>
      <c r="D7915" s="11" t="s">
        <v>662</v>
      </c>
      <c r="F7915" s="15">
        <f>IF(ISBLANK($D7915),"",IF(ISBLANK($E7915),VLOOKUP($D7915,$J:$K,2,FALSE),VLOOKUP($E7915,'Daycare Packages'!$A:$G,7,FALSE)))</f>
        <v>30</v>
      </c>
      <c r="G7915" s="15"/>
      <c r="H7915" s="15">
        <f t="shared" si="269"/>
        <v>30</v>
      </c>
      <c r="I7915" s="198">
        <f t="shared" si="270"/>
        <v>7</v>
      </c>
    </row>
    <row r="7916" spans="1:9" x14ac:dyDescent="0.3">
      <c r="A7916" s="10">
        <v>43648</v>
      </c>
      <c r="B7916" s="11" t="s">
        <v>115</v>
      </c>
      <c r="C7916" s="11" t="s">
        <v>764</v>
      </c>
      <c r="D7916" s="11" t="s">
        <v>662</v>
      </c>
      <c r="E7916" s="11">
        <v>6736950</v>
      </c>
      <c r="F7916" s="15">
        <f>IF(ISBLANK($D7916),"",IF(ISBLANK($E7916),VLOOKUP($D7916,$J:$K,2,FALSE),VLOOKUP($E7916,'Daycare Packages'!$A:$G,7,FALSE)))</f>
        <v>22</v>
      </c>
      <c r="G7916" s="15"/>
      <c r="H7916" s="15">
        <f t="shared" si="269"/>
        <v>22</v>
      </c>
      <c r="I7916" s="198">
        <f t="shared" si="270"/>
        <v>7</v>
      </c>
    </row>
    <row r="7917" spans="1:9" x14ac:dyDescent="0.3">
      <c r="A7917" s="10">
        <v>43648</v>
      </c>
      <c r="B7917" s="11" t="s">
        <v>677</v>
      </c>
      <c r="C7917" s="11" t="s">
        <v>678</v>
      </c>
      <c r="D7917" s="11" t="s">
        <v>662</v>
      </c>
      <c r="F7917" s="15">
        <f>IF(ISBLANK($D7917),"",IF(ISBLANK($E7917),VLOOKUP($D7917,$J:$K,2,FALSE),VLOOKUP($E7917,'Daycare Packages'!$A:$G,7,FALSE)))</f>
        <v>30</v>
      </c>
      <c r="G7917" s="15"/>
      <c r="H7917" s="15">
        <f t="shared" si="269"/>
        <v>30</v>
      </c>
      <c r="I7917" s="198">
        <f t="shared" si="270"/>
        <v>7</v>
      </c>
    </row>
    <row r="7918" spans="1:9" x14ac:dyDescent="0.3">
      <c r="A7918" s="10">
        <v>43648</v>
      </c>
      <c r="B7918" s="11" t="s">
        <v>1612</v>
      </c>
      <c r="C7918" s="11" t="s">
        <v>1613</v>
      </c>
      <c r="D7918" s="11" t="s">
        <v>662</v>
      </c>
      <c r="F7918" s="15">
        <f>IF(ISBLANK($D7918),"",IF(ISBLANK($E7918),VLOOKUP($D7918,$J:$K,2,FALSE),VLOOKUP($E7918,'Daycare Packages'!$A:$G,7,FALSE)))</f>
        <v>30</v>
      </c>
      <c r="G7918" s="15"/>
      <c r="H7918" s="15">
        <f t="shared" si="269"/>
        <v>30</v>
      </c>
      <c r="I7918" s="198">
        <f t="shared" si="270"/>
        <v>7</v>
      </c>
    </row>
    <row r="7919" spans="1:9" x14ac:dyDescent="0.3">
      <c r="A7919" s="10">
        <v>43648</v>
      </c>
      <c r="B7919" s="11" t="s">
        <v>942</v>
      </c>
      <c r="C7919" s="11" t="s">
        <v>943</v>
      </c>
      <c r="D7919" s="11" t="s">
        <v>662</v>
      </c>
      <c r="E7919" s="11">
        <v>6882694</v>
      </c>
      <c r="F7919" s="15">
        <f>IF(ISBLANK($D7919),"",IF(ISBLANK($E7919),VLOOKUP($D7919,$J:$K,2,FALSE),VLOOKUP($E7919,'Daycare Packages'!$A:$G,7,FALSE)))</f>
        <v>27</v>
      </c>
      <c r="G7919" s="15"/>
      <c r="H7919" s="15">
        <f t="shared" si="269"/>
        <v>27</v>
      </c>
      <c r="I7919" s="198">
        <f t="shared" si="270"/>
        <v>7</v>
      </c>
    </row>
    <row r="7920" spans="1:9" x14ac:dyDescent="0.3">
      <c r="A7920" s="10">
        <v>43648</v>
      </c>
      <c r="B7920" s="11" t="s">
        <v>680</v>
      </c>
      <c r="C7920" s="11" t="s">
        <v>681</v>
      </c>
      <c r="D7920" s="11" t="s">
        <v>662</v>
      </c>
      <c r="F7920" s="15">
        <f>IF(ISBLANK($D7920),"",IF(ISBLANK($E7920),VLOOKUP($D7920,$J:$K,2,FALSE),VLOOKUP($E7920,'Daycare Packages'!$A:$G,7,FALSE)))</f>
        <v>30</v>
      </c>
      <c r="G7920" s="15">
        <v>-4.5</v>
      </c>
      <c r="H7920" s="15">
        <f t="shared" si="269"/>
        <v>25.5</v>
      </c>
      <c r="I7920" s="198">
        <f t="shared" si="270"/>
        <v>7</v>
      </c>
    </row>
    <row r="7921" spans="1:9" x14ac:dyDescent="0.3">
      <c r="A7921" s="10">
        <v>43648</v>
      </c>
      <c r="B7921" s="11" t="s">
        <v>680</v>
      </c>
      <c r="C7921" s="11" t="s">
        <v>592</v>
      </c>
      <c r="D7921" s="11" t="s">
        <v>662</v>
      </c>
      <c r="F7921" s="15">
        <f>IF(ISBLANK($D7921),"",IF(ISBLANK($E7921),VLOOKUP($D7921,$J:$K,2,FALSE),VLOOKUP($E7921,'Daycare Packages'!$A:$G,7,FALSE)))</f>
        <v>30</v>
      </c>
      <c r="G7921" s="15">
        <v>-4.5</v>
      </c>
      <c r="H7921" s="15">
        <f t="shared" si="269"/>
        <v>25.5</v>
      </c>
      <c r="I7921" s="198">
        <f t="shared" si="270"/>
        <v>7</v>
      </c>
    </row>
    <row r="7922" spans="1:9" x14ac:dyDescent="0.3">
      <c r="A7922" s="10">
        <v>43648</v>
      </c>
      <c r="B7922" s="11" t="s">
        <v>1785</v>
      </c>
      <c r="C7922" s="11" t="s">
        <v>1522</v>
      </c>
      <c r="D7922" s="11" t="s">
        <v>662</v>
      </c>
      <c r="F7922" s="15">
        <f>IF(ISBLANK($D7922),"",IF(ISBLANK($E7922),VLOOKUP($D7922,$J:$K,2,FALSE),VLOOKUP($E7922,'Daycare Packages'!$A:$G,7,FALSE)))</f>
        <v>30</v>
      </c>
      <c r="G7922" s="15"/>
      <c r="H7922" s="15">
        <f t="shared" si="269"/>
        <v>30</v>
      </c>
      <c r="I7922" s="198">
        <f t="shared" si="270"/>
        <v>7</v>
      </c>
    </row>
    <row r="7923" spans="1:9" x14ac:dyDescent="0.3">
      <c r="A7923" s="10">
        <v>43648</v>
      </c>
      <c r="B7923" s="11" t="s">
        <v>173</v>
      </c>
      <c r="C7923" s="11" t="s">
        <v>791</v>
      </c>
      <c r="D7923" s="11" t="s">
        <v>662</v>
      </c>
      <c r="E7923" s="11">
        <v>6805887</v>
      </c>
      <c r="F7923" s="15">
        <f>IF(ISBLANK($D7923),"",IF(ISBLANK($E7923),VLOOKUP($D7923,$J:$K,2,FALSE),VLOOKUP($E7923,'Daycare Packages'!$A:$G,7,FALSE)))</f>
        <v>25</v>
      </c>
      <c r="G7923" s="15"/>
      <c r="H7923" s="15">
        <f t="shared" si="269"/>
        <v>25</v>
      </c>
      <c r="I7923" s="198">
        <f t="shared" si="270"/>
        <v>7</v>
      </c>
    </row>
    <row r="7924" spans="1:9" x14ac:dyDescent="0.3">
      <c r="A7924" s="10">
        <v>43648</v>
      </c>
      <c r="B7924" s="11" t="s">
        <v>1887</v>
      </c>
      <c r="C7924" s="11" t="s">
        <v>507</v>
      </c>
      <c r="D7924" s="11" t="s">
        <v>659</v>
      </c>
      <c r="F7924" s="15">
        <f>IF(ISBLANK($D7924),"",IF(ISBLANK($E7924),VLOOKUP($D7924,$J:$K,2,FALSE),VLOOKUP($E7924,'Daycare Packages'!$A:$G,7,FALSE)))</f>
        <v>20</v>
      </c>
      <c r="G7924" s="15"/>
      <c r="H7924" s="15">
        <f t="shared" ref="H7924:H7987" si="271">IF(ISBLANK(D7924),"",SUM(F7924:G7924))</f>
        <v>20</v>
      </c>
      <c r="I7924" s="198">
        <f t="shared" si="270"/>
        <v>7</v>
      </c>
    </row>
    <row r="7925" spans="1:9" x14ac:dyDescent="0.3">
      <c r="A7925" s="10">
        <v>43648</v>
      </c>
      <c r="B7925" s="11" t="s">
        <v>244</v>
      </c>
      <c r="C7925" s="11" t="s">
        <v>673</v>
      </c>
      <c r="D7925" s="11" t="s">
        <v>662</v>
      </c>
      <c r="E7925" s="11">
        <v>6883385</v>
      </c>
      <c r="F7925" s="15">
        <f>IF(ISBLANK($D7925),"",IF(ISBLANK($E7925),VLOOKUP($D7925,$J:$K,2,FALSE),VLOOKUP($E7925,'Daycare Packages'!$A:$G,7,FALSE)))</f>
        <v>25</v>
      </c>
      <c r="G7925" s="15"/>
      <c r="H7925" s="15">
        <f t="shared" si="271"/>
        <v>25</v>
      </c>
      <c r="I7925" s="198">
        <f t="shared" si="270"/>
        <v>7</v>
      </c>
    </row>
    <row r="7926" spans="1:9" x14ac:dyDescent="0.3">
      <c r="A7926" s="10">
        <v>43648</v>
      </c>
      <c r="B7926" s="11" t="s">
        <v>1435</v>
      </c>
      <c r="C7926" s="11" t="s">
        <v>448</v>
      </c>
      <c r="D7926" s="11" t="s">
        <v>662</v>
      </c>
      <c r="E7926" s="11">
        <v>6869705</v>
      </c>
      <c r="F7926" s="15">
        <f>IF(ISBLANK($D7926),"",IF(ISBLANK($E7926),VLOOKUP($D7926,$J:$K,2,FALSE),VLOOKUP($E7926,'Daycare Packages'!$A:$G,7,FALSE)))</f>
        <v>27</v>
      </c>
      <c r="G7926" s="15"/>
      <c r="H7926" s="15">
        <f t="shared" si="271"/>
        <v>27</v>
      </c>
      <c r="I7926" s="198">
        <f t="shared" si="270"/>
        <v>7</v>
      </c>
    </row>
    <row r="7927" spans="1:9" x14ac:dyDescent="0.3">
      <c r="A7927" s="10">
        <v>43648</v>
      </c>
      <c r="B7927" s="11" t="s">
        <v>196</v>
      </c>
      <c r="C7927" s="11" t="s">
        <v>432</v>
      </c>
      <c r="D7927" s="11" t="s">
        <v>662</v>
      </c>
      <c r="E7927" s="11">
        <v>6843216</v>
      </c>
      <c r="F7927" s="15">
        <f>IF(ISBLANK($D7927),"",IF(ISBLANK($E7927),VLOOKUP($D7927,$J:$K,2,FALSE),VLOOKUP($E7927,'Daycare Packages'!$A:$G,7,FALSE)))</f>
        <v>25</v>
      </c>
      <c r="G7927" s="15"/>
      <c r="H7927" s="15">
        <f t="shared" si="271"/>
        <v>25</v>
      </c>
      <c r="I7927" s="198">
        <f t="shared" si="270"/>
        <v>7</v>
      </c>
    </row>
    <row r="7928" spans="1:9" x14ac:dyDescent="0.3">
      <c r="A7928" s="10">
        <v>43648</v>
      </c>
      <c r="B7928" s="11" t="s">
        <v>182</v>
      </c>
      <c r="C7928" s="11" t="s">
        <v>685</v>
      </c>
      <c r="D7928" s="11" t="s">
        <v>662</v>
      </c>
      <c r="E7928" s="11">
        <v>6871713</v>
      </c>
      <c r="F7928" s="15">
        <f>IF(ISBLANK($D7928),"",IF(ISBLANK($E7928),VLOOKUP($D7928,$J:$K,2,FALSE),VLOOKUP($E7928,'Daycare Packages'!$A:$G,7,FALSE)))</f>
        <v>20.7</v>
      </c>
      <c r="G7928" s="15"/>
      <c r="H7928" s="15">
        <f t="shared" si="271"/>
        <v>20.7</v>
      </c>
      <c r="I7928" s="198">
        <f t="shared" si="270"/>
        <v>7</v>
      </c>
    </row>
    <row r="7929" spans="1:9" x14ac:dyDescent="0.3">
      <c r="A7929" s="10">
        <v>43648</v>
      </c>
      <c r="B7929" s="11" t="s">
        <v>146</v>
      </c>
      <c r="C7929" s="11" t="s">
        <v>1786</v>
      </c>
      <c r="D7929" s="11" t="s">
        <v>662</v>
      </c>
      <c r="E7929" s="11">
        <v>6884628</v>
      </c>
      <c r="F7929" s="15">
        <f>IF(ISBLANK($D7929),"",IF(ISBLANK($E7929),VLOOKUP($D7929,$J:$K,2,FALSE),VLOOKUP($E7929,'Daycare Packages'!$A:$G,7,FALSE)))</f>
        <v>23</v>
      </c>
      <c r="G7929" s="15"/>
      <c r="H7929" s="15">
        <f t="shared" si="271"/>
        <v>23</v>
      </c>
      <c r="I7929" s="198">
        <f t="shared" si="270"/>
        <v>7</v>
      </c>
    </row>
    <row r="7930" spans="1:9" x14ac:dyDescent="0.3">
      <c r="A7930" s="10">
        <v>43648</v>
      </c>
      <c r="B7930" s="11" t="s">
        <v>117</v>
      </c>
      <c r="C7930" s="11" t="s">
        <v>1069</v>
      </c>
      <c r="D7930" s="11" t="s">
        <v>662</v>
      </c>
      <c r="E7930" s="11">
        <v>6875240</v>
      </c>
      <c r="F7930" s="15">
        <f>IF(ISBLANK($D7930),"",IF(ISBLANK($E7930),VLOOKUP($D7930,$J:$K,2,FALSE),VLOOKUP($E7930,'Daycare Packages'!$A:$G,7,FALSE)))</f>
        <v>25</v>
      </c>
      <c r="G7930" s="15"/>
      <c r="H7930" s="15">
        <f t="shared" si="271"/>
        <v>25</v>
      </c>
      <c r="I7930" s="198">
        <f t="shared" si="270"/>
        <v>7</v>
      </c>
    </row>
    <row r="7931" spans="1:9" x14ac:dyDescent="0.3">
      <c r="A7931" s="10">
        <v>43648</v>
      </c>
      <c r="B7931" s="11" t="s">
        <v>123</v>
      </c>
      <c r="C7931" s="11" t="s">
        <v>622</v>
      </c>
      <c r="D7931" s="11" t="s">
        <v>662</v>
      </c>
      <c r="E7931" s="11">
        <v>6644301</v>
      </c>
      <c r="F7931" s="15">
        <f>IF(ISBLANK($D7931),"",IF(ISBLANK($E7931),VLOOKUP($D7931,$J:$K,2,FALSE),VLOOKUP($E7931,'Daycare Packages'!$A:$G,7,FALSE)))</f>
        <v>22</v>
      </c>
      <c r="G7931" s="15"/>
      <c r="H7931" s="15">
        <f t="shared" si="271"/>
        <v>22</v>
      </c>
      <c r="I7931" s="198">
        <f t="shared" si="270"/>
        <v>7</v>
      </c>
    </row>
    <row r="7932" spans="1:9" x14ac:dyDescent="0.3">
      <c r="A7932" s="10">
        <v>43648</v>
      </c>
      <c r="B7932" s="11" t="s">
        <v>199</v>
      </c>
      <c r="C7932" s="11" t="s">
        <v>711</v>
      </c>
      <c r="D7932" s="11" t="s">
        <v>662</v>
      </c>
      <c r="E7932" s="11">
        <v>6857264</v>
      </c>
      <c r="F7932" s="15">
        <f>IF(ISBLANK($D7932),"",IF(ISBLANK($E7932),VLOOKUP($D7932,$J:$K,2,FALSE),VLOOKUP($E7932,'Daycare Packages'!$A:$G,7,FALSE)))</f>
        <v>26</v>
      </c>
      <c r="G7932" s="15"/>
      <c r="H7932" s="15">
        <f t="shared" si="271"/>
        <v>26</v>
      </c>
      <c r="I7932" s="198">
        <f t="shared" si="270"/>
        <v>7</v>
      </c>
    </row>
    <row r="7933" spans="1:9" x14ac:dyDescent="0.3">
      <c r="A7933" s="10">
        <v>43648</v>
      </c>
      <c r="B7933" s="11" t="s">
        <v>150</v>
      </c>
      <c r="C7933" s="11" t="s">
        <v>461</v>
      </c>
      <c r="D7933" s="11" t="s">
        <v>662</v>
      </c>
      <c r="E7933" s="11">
        <v>6783975</v>
      </c>
      <c r="F7933" s="15">
        <f>IF(ISBLANK($D7933),"",IF(ISBLANK($E7933),VLOOKUP($D7933,$J:$K,2,FALSE),VLOOKUP($E7933,'Daycare Packages'!$A:$G,7,FALSE)))</f>
        <v>27</v>
      </c>
      <c r="G7933" s="15"/>
      <c r="H7933" s="15">
        <f t="shared" si="271"/>
        <v>27</v>
      </c>
      <c r="I7933" s="198">
        <f t="shared" si="270"/>
        <v>7</v>
      </c>
    </row>
    <row r="7934" spans="1:9" x14ac:dyDescent="0.3">
      <c r="A7934" s="10">
        <v>43648</v>
      </c>
      <c r="B7934" s="11" t="s">
        <v>234</v>
      </c>
      <c r="C7934" s="11" t="s">
        <v>1787</v>
      </c>
      <c r="D7934" s="11" t="s">
        <v>662</v>
      </c>
      <c r="F7934" s="15">
        <f>IF(ISBLANK($D7934),"",IF(ISBLANK($E7934),VLOOKUP($D7934,$J:$K,2,FALSE),VLOOKUP($E7934,'Daycare Packages'!$A:$G,7,FALSE)))</f>
        <v>30</v>
      </c>
      <c r="G7934" s="15"/>
      <c r="H7934" s="15">
        <f t="shared" si="271"/>
        <v>30</v>
      </c>
      <c r="I7934" s="198">
        <f t="shared" si="270"/>
        <v>7</v>
      </c>
    </row>
    <row r="7935" spans="1:9" x14ac:dyDescent="0.3">
      <c r="A7935" s="10">
        <v>43648</v>
      </c>
      <c r="B7935" s="11" t="s">
        <v>1164</v>
      </c>
      <c r="C7935" s="11" t="s">
        <v>395</v>
      </c>
      <c r="D7935" s="11" t="s">
        <v>662</v>
      </c>
      <c r="F7935" s="15">
        <f>IF(ISBLANK($D7935),"",IF(ISBLANK($E7935),VLOOKUP($D7935,$J:$K,2,FALSE),VLOOKUP($E7935,'Daycare Packages'!$A:$G,7,FALSE)))</f>
        <v>30</v>
      </c>
      <c r="G7935" s="15"/>
      <c r="H7935" s="15">
        <f t="shared" si="271"/>
        <v>30</v>
      </c>
      <c r="I7935" s="198">
        <f t="shared" si="270"/>
        <v>7</v>
      </c>
    </row>
    <row r="7936" spans="1:9" x14ac:dyDescent="0.3">
      <c r="A7936" s="10">
        <v>43648</v>
      </c>
      <c r="B7936" s="11" t="s">
        <v>843</v>
      </c>
      <c r="C7936" s="11" t="s">
        <v>844</v>
      </c>
      <c r="D7936" s="11" t="s">
        <v>662</v>
      </c>
      <c r="E7936" s="11">
        <v>6846368</v>
      </c>
      <c r="F7936" s="15">
        <f>IF(ISBLANK($D7936),"",IF(ISBLANK($E7936),VLOOKUP($D7936,$J:$K,2,FALSE),VLOOKUP($E7936,'Daycare Packages'!$A:$G,7,FALSE)))</f>
        <v>23</v>
      </c>
      <c r="G7936" s="15"/>
      <c r="H7936" s="15">
        <f t="shared" si="271"/>
        <v>23</v>
      </c>
      <c r="I7936" s="198">
        <f t="shared" si="270"/>
        <v>7</v>
      </c>
    </row>
    <row r="7937" spans="1:9" x14ac:dyDescent="0.3">
      <c r="A7937" s="10">
        <v>43648</v>
      </c>
      <c r="B7937" s="11" t="s">
        <v>845</v>
      </c>
      <c r="C7937" s="11" t="s">
        <v>846</v>
      </c>
      <c r="D7937" s="11" t="s">
        <v>662</v>
      </c>
      <c r="F7937" s="15">
        <f>IF(ISBLANK($D7937),"",IF(ISBLANK($E7937),VLOOKUP($D7937,$J:$K,2,FALSE),VLOOKUP($E7937,'Daycare Packages'!$A:$G,7,FALSE)))</f>
        <v>30</v>
      </c>
      <c r="G7937" s="15"/>
      <c r="H7937" s="15">
        <f t="shared" si="271"/>
        <v>30</v>
      </c>
      <c r="I7937" s="198">
        <f t="shared" si="270"/>
        <v>7</v>
      </c>
    </row>
    <row r="7938" spans="1:9" x14ac:dyDescent="0.3">
      <c r="A7938" s="10">
        <v>43648</v>
      </c>
      <c r="B7938" s="11" t="s">
        <v>1636</v>
      </c>
      <c r="C7938" s="11" t="s">
        <v>1738</v>
      </c>
      <c r="D7938" s="11" t="s">
        <v>662</v>
      </c>
      <c r="E7938" s="11">
        <v>6886426</v>
      </c>
      <c r="F7938" s="15">
        <f>IF(ISBLANK($D7938),"",IF(ISBLANK($E7938),VLOOKUP($D7938,$J:$K,2,FALSE),VLOOKUP($E7938,'Daycare Packages'!$A:$G,7,FALSE)))</f>
        <v>27</v>
      </c>
      <c r="G7938" s="15"/>
      <c r="H7938" s="15">
        <f t="shared" si="271"/>
        <v>27</v>
      </c>
      <c r="I7938" s="198">
        <f t="shared" si="270"/>
        <v>7</v>
      </c>
    </row>
    <row r="7939" spans="1:9" x14ac:dyDescent="0.3">
      <c r="A7939" s="10">
        <v>43648</v>
      </c>
      <c r="B7939" s="11" t="s">
        <v>122</v>
      </c>
      <c r="C7939" s="11" t="s">
        <v>740</v>
      </c>
      <c r="D7939" s="11" t="s">
        <v>662</v>
      </c>
      <c r="E7939" s="11">
        <v>6734317</v>
      </c>
      <c r="F7939" s="15">
        <f>IF(ISBLANK($D7939),"",IF(ISBLANK($E7939),VLOOKUP($D7939,$J:$K,2,FALSE),VLOOKUP($E7939,'Daycare Packages'!$A:$G,7,FALSE)))</f>
        <v>22</v>
      </c>
      <c r="G7939" s="15"/>
      <c r="H7939" s="15">
        <f t="shared" si="271"/>
        <v>22</v>
      </c>
      <c r="I7939" s="198">
        <f t="shared" ref="I7939:I8002" si="272">IF(A7939="",0,MONTH(A7939))</f>
        <v>7</v>
      </c>
    </row>
    <row r="7940" spans="1:9" x14ac:dyDescent="0.3">
      <c r="A7940" s="10">
        <v>43648</v>
      </c>
      <c r="B7940" s="11" t="s">
        <v>183</v>
      </c>
      <c r="C7940" s="11" t="s">
        <v>520</v>
      </c>
      <c r="D7940" s="11" t="s">
        <v>659</v>
      </c>
      <c r="F7940" s="15">
        <f>IF(ISBLANK($D7940),"",IF(ISBLANK($E7940),VLOOKUP($D7940,$J:$K,2,FALSE),VLOOKUP($E7940,'Daycare Packages'!$A:$G,7,FALSE)))</f>
        <v>20</v>
      </c>
      <c r="G7940" s="15"/>
      <c r="H7940" s="15">
        <f t="shared" si="271"/>
        <v>20</v>
      </c>
      <c r="I7940" s="198">
        <f t="shared" si="272"/>
        <v>7</v>
      </c>
    </row>
    <row r="7941" spans="1:9" x14ac:dyDescent="0.3">
      <c r="A7941" s="10">
        <v>43648</v>
      </c>
      <c r="B7941" s="11" t="s">
        <v>732</v>
      </c>
      <c r="C7941" s="11" t="s">
        <v>733</v>
      </c>
      <c r="D7941" s="11" t="s">
        <v>662</v>
      </c>
      <c r="F7941" s="15">
        <f>IF(ISBLANK($D7941),"",IF(ISBLANK($E7941),VLOOKUP($D7941,$J:$K,2,FALSE),VLOOKUP($E7941,'Daycare Packages'!$A:$G,7,FALSE)))</f>
        <v>30</v>
      </c>
      <c r="G7941" s="15"/>
      <c r="H7941" s="15">
        <f t="shared" si="271"/>
        <v>30</v>
      </c>
      <c r="I7941" s="198">
        <f t="shared" si="272"/>
        <v>7</v>
      </c>
    </row>
    <row r="7942" spans="1:9" x14ac:dyDescent="0.3">
      <c r="A7942" s="10">
        <v>43648</v>
      </c>
      <c r="B7942" s="11" t="s">
        <v>222</v>
      </c>
      <c r="C7942" s="11" t="s">
        <v>229</v>
      </c>
      <c r="D7942" s="11" t="s">
        <v>662</v>
      </c>
      <c r="E7942" s="11">
        <v>6891874</v>
      </c>
      <c r="F7942" s="15">
        <f>IF(ISBLANK($D7942),"",IF(ISBLANK($E7942),VLOOKUP($D7942,$J:$K,2,FALSE),VLOOKUP($E7942,'Daycare Packages'!$A:$G,7,FALSE)))</f>
        <v>27</v>
      </c>
      <c r="G7942" s="15"/>
      <c r="H7942" s="15">
        <f t="shared" si="271"/>
        <v>27</v>
      </c>
      <c r="I7942" s="198">
        <f t="shared" si="272"/>
        <v>7</v>
      </c>
    </row>
    <row r="7943" spans="1:9" x14ac:dyDescent="0.3">
      <c r="A7943" s="10">
        <v>43648</v>
      </c>
      <c r="B7943" s="11" t="s">
        <v>1121</v>
      </c>
      <c r="C7943" s="11" t="s">
        <v>878</v>
      </c>
      <c r="D7943" s="11" t="s">
        <v>662</v>
      </c>
      <c r="E7943" s="11">
        <v>6792732</v>
      </c>
      <c r="F7943" s="15">
        <f>IF(ISBLANK($D7943),"",IF(ISBLANK($E7943),VLOOKUP($D7943,$J:$K,2,FALSE),VLOOKUP($E7943,'Daycare Packages'!$A:$G,7,FALSE)))</f>
        <v>25</v>
      </c>
      <c r="G7943" s="15"/>
      <c r="H7943" s="15">
        <f t="shared" si="271"/>
        <v>25</v>
      </c>
      <c r="I7943" s="198">
        <f t="shared" si="272"/>
        <v>7</v>
      </c>
    </row>
    <row r="7944" spans="1:9" x14ac:dyDescent="0.3">
      <c r="A7944" s="10">
        <v>43648</v>
      </c>
      <c r="B7944" s="11" t="s">
        <v>282</v>
      </c>
      <c r="C7944" s="11" t="s">
        <v>735</v>
      </c>
      <c r="D7944" s="11" t="s">
        <v>662</v>
      </c>
      <c r="F7944" s="15">
        <f>IF(ISBLANK($D7944),"",IF(ISBLANK($E7944),VLOOKUP($D7944,$J:$K,2,FALSE),VLOOKUP($E7944,'Daycare Packages'!$A:$G,7,FALSE)))</f>
        <v>30</v>
      </c>
      <c r="G7944" s="15"/>
      <c r="H7944" s="15">
        <f t="shared" si="271"/>
        <v>30</v>
      </c>
      <c r="I7944" s="198">
        <f t="shared" si="272"/>
        <v>7</v>
      </c>
    </row>
    <row r="7945" spans="1:9" x14ac:dyDescent="0.3">
      <c r="A7945" s="10">
        <v>43648</v>
      </c>
      <c r="B7945" s="11" t="s">
        <v>230</v>
      </c>
      <c r="C7945" s="11" t="s">
        <v>493</v>
      </c>
      <c r="D7945" s="11" t="s">
        <v>662</v>
      </c>
      <c r="E7945" s="11">
        <v>6892598</v>
      </c>
      <c r="F7945" s="15">
        <f>IF(ISBLANK($D7945),"",IF(ISBLANK($E7945),VLOOKUP($D7945,$J:$K,2,FALSE),VLOOKUP($E7945,'Daycare Packages'!$A:$G,7,FALSE)))</f>
        <v>27</v>
      </c>
      <c r="G7945" s="15"/>
      <c r="H7945" s="15">
        <f t="shared" si="271"/>
        <v>27</v>
      </c>
      <c r="I7945" s="198">
        <f t="shared" si="272"/>
        <v>7</v>
      </c>
    </row>
    <row r="7946" spans="1:9" x14ac:dyDescent="0.3">
      <c r="A7946" s="10">
        <v>43648</v>
      </c>
      <c r="B7946" s="11" t="s">
        <v>873</v>
      </c>
      <c r="C7946" s="11" t="s">
        <v>493</v>
      </c>
      <c r="D7946" s="11" t="s">
        <v>662</v>
      </c>
      <c r="F7946" s="15">
        <f>IF(ISBLANK($D7946),"",IF(ISBLANK($E7946),VLOOKUP($D7946,$J:$K,2,FALSE),VLOOKUP($E7946,'Daycare Packages'!$A:$G,7,FALSE)))</f>
        <v>30</v>
      </c>
      <c r="G7946" s="15"/>
      <c r="H7946" s="15">
        <f t="shared" si="271"/>
        <v>30</v>
      </c>
      <c r="I7946" s="198">
        <f t="shared" si="272"/>
        <v>7</v>
      </c>
    </row>
    <row r="7947" spans="1:9" x14ac:dyDescent="0.3">
      <c r="A7947" s="10">
        <v>43648</v>
      </c>
      <c r="B7947" s="11" t="s">
        <v>191</v>
      </c>
      <c r="C7947" s="11" t="s">
        <v>776</v>
      </c>
      <c r="D7947" s="11" t="s">
        <v>662</v>
      </c>
      <c r="E7947" s="11">
        <v>6902659</v>
      </c>
      <c r="F7947" s="15">
        <f>IF(ISBLANK($D7947),"",IF(ISBLANK($E7947),VLOOKUP($D7947,$J:$K,2,FALSE),VLOOKUP($E7947,'Daycare Packages'!$A:$G,7,FALSE)))</f>
        <v>27</v>
      </c>
      <c r="G7947" s="15"/>
      <c r="H7947" s="15">
        <f t="shared" si="271"/>
        <v>27</v>
      </c>
      <c r="I7947" s="198">
        <f t="shared" si="272"/>
        <v>7</v>
      </c>
    </row>
    <row r="7948" spans="1:9" x14ac:dyDescent="0.3">
      <c r="A7948" s="10">
        <v>43648</v>
      </c>
      <c r="B7948" s="11" t="s">
        <v>140</v>
      </c>
      <c r="C7948" s="11" t="s">
        <v>475</v>
      </c>
      <c r="D7948" s="11" t="s">
        <v>662</v>
      </c>
      <c r="E7948" s="11">
        <v>6888605</v>
      </c>
      <c r="F7948" s="15">
        <f>IF(ISBLANK($D7948),"",IF(ISBLANK($E7948),VLOOKUP($D7948,$J:$K,2,FALSE),VLOOKUP($E7948,'Daycare Packages'!$A:$G,7,FALSE)))</f>
        <v>26</v>
      </c>
      <c r="G7948" s="15"/>
      <c r="H7948" s="15">
        <f t="shared" si="271"/>
        <v>26</v>
      </c>
      <c r="I7948" s="198">
        <f t="shared" si="272"/>
        <v>7</v>
      </c>
    </row>
    <row r="7949" spans="1:9" x14ac:dyDescent="0.3">
      <c r="A7949" s="10">
        <v>43648</v>
      </c>
      <c r="B7949" s="11" t="s">
        <v>144</v>
      </c>
      <c r="C7949" s="11" t="s">
        <v>795</v>
      </c>
      <c r="D7949" s="11" t="s">
        <v>662</v>
      </c>
      <c r="E7949" s="11">
        <v>6899660</v>
      </c>
      <c r="F7949" s="15">
        <f>IF(ISBLANK($D7949),"",IF(ISBLANK($E7949),VLOOKUP($D7949,$J:$K,2,FALSE),VLOOKUP($E7949,'Daycare Packages'!$A:$G,7,FALSE)))</f>
        <v>26</v>
      </c>
      <c r="G7949" s="15"/>
      <c r="H7949" s="15">
        <f t="shared" si="271"/>
        <v>26</v>
      </c>
      <c r="I7949" s="198">
        <f t="shared" si="272"/>
        <v>7</v>
      </c>
    </row>
    <row r="7950" spans="1:9" x14ac:dyDescent="0.3">
      <c r="A7950" s="10">
        <v>43648</v>
      </c>
      <c r="B7950" s="11" t="s">
        <v>820</v>
      </c>
      <c r="C7950" s="11" t="s">
        <v>1756</v>
      </c>
      <c r="D7950" s="11" t="s">
        <v>662</v>
      </c>
      <c r="F7950" s="15">
        <f>IF(ISBLANK($D7950),"",IF(ISBLANK($E7950),VLOOKUP($D7950,$J:$K,2,FALSE),VLOOKUP($E7950,'Daycare Packages'!$A:$G,7,FALSE)))</f>
        <v>30</v>
      </c>
      <c r="G7950" s="15"/>
      <c r="H7950" s="15">
        <f t="shared" si="271"/>
        <v>30</v>
      </c>
      <c r="I7950" s="198">
        <f t="shared" si="272"/>
        <v>7</v>
      </c>
    </row>
    <row r="7951" spans="1:9" x14ac:dyDescent="0.3">
      <c r="A7951" s="10">
        <v>43648</v>
      </c>
      <c r="B7951" s="11" t="s">
        <v>1319</v>
      </c>
      <c r="C7951" s="11" t="s">
        <v>1788</v>
      </c>
      <c r="D7951" s="11" t="s">
        <v>662</v>
      </c>
      <c r="F7951" s="15">
        <f>IF(ISBLANK($D7951),"",IF(ISBLANK($E7951),VLOOKUP($D7951,$J:$K,2,FALSE),VLOOKUP($E7951,'Daycare Packages'!$A:$G,7,FALSE)))</f>
        <v>30</v>
      </c>
      <c r="G7951" s="15"/>
      <c r="H7951" s="15">
        <f t="shared" si="271"/>
        <v>30</v>
      </c>
      <c r="I7951" s="198">
        <f t="shared" si="272"/>
        <v>7</v>
      </c>
    </row>
    <row r="7952" spans="1:9" x14ac:dyDescent="0.3">
      <c r="A7952" s="10">
        <v>43648</v>
      </c>
      <c r="B7952" s="11" t="s">
        <v>189</v>
      </c>
      <c r="C7952" s="11" t="s">
        <v>638</v>
      </c>
      <c r="D7952" s="11" t="s">
        <v>662</v>
      </c>
      <c r="E7952" s="11">
        <v>6895721</v>
      </c>
      <c r="F7952" s="15">
        <f>IF(ISBLANK($D7952),"",IF(ISBLANK($E7952),VLOOKUP($D7952,$J:$K,2,FALSE),VLOOKUP($E7952,'Daycare Packages'!$A:$G,7,FALSE)))</f>
        <v>25</v>
      </c>
      <c r="G7952" s="15"/>
      <c r="H7952" s="15">
        <f t="shared" si="271"/>
        <v>25</v>
      </c>
      <c r="I7952" s="198">
        <f t="shared" si="272"/>
        <v>7</v>
      </c>
    </row>
    <row r="7953" spans="1:9" x14ac:dyDescent="0.3">
      <c r="A7953" s="10">
        <v>43648</v>
      </c>
      <c r="B7953" s="11" t="s">
        <v>1317</v>
      </c>
      <c r="C7953" s="11" t="s">
        <v>633</v>
      </c>
      <c r="D7953" s="11" t="s">
        <v>662</v>
      </c>
      <c r="E7953" s="11">
        <v>6887006</v>
      </c>
      <c r="F7953" s="15">
        <f>IF(ISBLANK($D7953),"",IF(ISBLANK($E7953),VLOOKUP($D7953,$J:$K,2,FALSE),VLOOKUP($E7953,'Daycare Packages'!$A:$G,7,FALSE)))</f>
        <v>25</v>
      </c>
      <c r="G7953" s="15"/>
      <c r="H7953" s="15">
        <f t="shared" si="271"/>
        <v>25</v>
      </c>
      <c r="I7953" s="198">
        <f t="shared" si="272"/>
        <v>7</v>
      </c>
    </row>
    <row r="7954" spans="1:9" x14ac:dyDescent="0.3">
      <c r="A7954" s="10">
        <v>43648</v>
      </c>
      <c r="B7954" s="11" t="s">
        <v>365</v>
      </c>
      <c r="C7954" s="11" t="s">
        <v>587</v>
      </c>
      <c r="D7954" s="11" t="s">
        <v>662</v>
      </c>
      <c r="F7954" s="15">
        <f>IF(ISBLANK($D7954),"",IF(ISBLANK($E7954),VLOOKUP($D7954,$J:$K,2,FALSE),VLOOKUP($E7954,'Daycare Packages'!$A:$G,7,FALSE)))</f>
        <v>30</v>
      </c>
      <c r="G7954" s="15"/>
      <c r="H7954" s="15">
        <f t="shared" si="271"/>
        <v>30</v>
      </c>
      <c r="I7954" s="198">
        <f t="shared" si="272"/>
        <v>7</v>
      </c>
    </row>
    <row r="7955" spans="1:9" x14ac:dyDescent="0.3">
      <c r="A7955" s="10">
        <v>43648</v>
      </c>
      <c r="B7955" s="11" t="s">
        <v>922</v>
      </c>
      <c r="C7955" s="11" t="s">
        <v>923</v>
      </c>
      <c r="D7955" s="11" t="s">
        <v>662</v>
      </c>
      <c r="E7955" s="11">
        <v>6872770</v>
      </c>
      <c r="F7955" s="15">
        <f>IF(ISBLANK($D7955),"",IF(ISBLANK($E7955),VLOOKUP($D7955,$J:$K,2,FALSE),VLOOKUP($E7955,'Daycare Packages'!$A:$G,7,FALSE)))</f>
        <v>23</v>
      </c>
      <c r="G7955" s="15"/>
      <c r="H7955" s="15">
        <f t="shared" si="271"/>
        <v>23</v>
      </c>
      <c r="I7955" s="198">
        <f t="shared" si="272"/>
        <v>7</v>
      </c>
    </row>
    <row r="7956" spans="1:9" x14ac:dyDescent="0.3">
      <c r="A7956" s="10">
        <v>43648</v>
      </c>
      <c r="B7956" s="11" t="s">
        <v>217</v>
      </c>
      <c r="C7956" s="11" t="s">
        <v>402</v>
      </c>
      <c r="D7956" s="11" t="s">
        <v>662</v>
      </c>
      <c r="E7956" s="11">
        <v>6865081</v>
      </c>
      <c r="F7956" s="15">
        <f>IF(ISBLANK($D7956),"",IF(ISBLANK($E7956),VLOOKUP($D7956,$J:$K,2,FALSE),VLOOKUP($E7956,'Daycare Packages'!$A:$G,7,FALSE)))</f>
        <v>26</v>
      </c>
      <c r="G7956" s="15"/>
      <c r="H7956" s="15">
        <f t="shared" si="271"/>
        <v>26</v>
      </c>
      <c r="I7956" s="198">
        <f t="shared" si="272"/>
        <v>7</v>
      </c>
    </row>
    <row r="7957" spans="1:9" x14ac:dyDescent="0.3">
      <c r="A7957" s="10">
        <v>43648</v>
      </c>
      <c r="B7957" s="11" t="s">
        <v>766</v>
      </c>
      <c r="C7957" s="11" t="s">
        <v>767</v>
      </c>
      <c r="D7957" s="11" t="s">
        <v>662</v>
      </c>
      <c r="F7957" s="15">
        <f>IF(ISBLANK($D7957),"",IF(ISBLANK($E7957),VLOOKUP($D7957,$J:$K,2,FALSE),VLOOKUP($E7957,'Daycare Packages'!$A:$G,7,FALSE)))</f>
        <v>30</v>
      </c>
      <c r="G7957" s="15"/>
      <c r="H7957" s="15">
        <f t="shared" si="271"/>
        <v>30</v>
      </c>
      <c r="I7957" s="198">
        <f t="shared" si="272"/>
        <v>7</v>
      </c>
    </row>
    <row r="7958" spans="1:9" x14ac:dyDescent="0.3">
      <c r="A7958" s="10">
        <v>43648</v>
      </c>
      <c r="B7958" s="11" t="s">
        <v>215</v>
      </c>
      <c r="C7958" s="11" t="s">
        <v>520</v>
      </c>
      <c r="D7958" s="11" t="s">
        <v>662</v>
      </c>
      <c r="F7958" s="15">
        <f>IF(ISBLANK($D7958),"",IF(ISBLANK($E7958),VLOOKUP($D7958,$J:$K,2,FALSE),VLOOKUP($E7958,'Daycare Packages'!$A:$G,7,FALSE)))</f>
        <v>30</v>
      </c>
      <c r="G7958" s="15"/>
      <c r="H7958" s="15">
        <f t="shared" si="271"/>
        <v>30</v>
      </c>
      <c r="I7958" s="198">
        <f t="shared" si="272"/>
        <v>7</v>
      </c>
    </row>
    <row r="7959" spans="1:9" x14ac:dyDescent="0.3">
      <c r="A7959" s="10">
        <v>43648</v>
      </c>
      <c r="B7959" s="11" t="s">
        <v>186</v>
      </c>
      <c r="C7959" s="11" t="s">
        <v>1789</v>
      </c>
      <c r="D7959" s="11" t="s">
        <v>662</v>
      </c>
      <c r="E7959" s="11">
        <v>6723146</v>
      </c>
      <c r="F7959" s="15">
        <f>IF(ISBLANK($D7959),"",IF(ISBLANK($E7959),VLOOKUP($D7959,$J:$K,2,FALSE),VLOOKUP($E7959,'Daycare Packages'!$A:$G,7,FALSE)))</f>
        <v>22</v>
      </c>
      <c r="G7959" s="15"/>
      <c r="H7959" s="15">
        <f t="shared" si="271"/>
        <v>22</v>
      </c>
      <c r="I7959" s="198">
        <f t="shared" si="272"/>
        <v>7</v>
      </c>
    </row>
    <row r="7960" spans="1:9" x14ac:dyDescent="0.3">
      <c r="A7960" s="10">
        <v>43648</v>
      </c>
      <c r="B7960" s="11" t="s">
        <v>340</v>
      </c>
      <c r="C7960" s="11" t="s">
        <v>745</v>
      </c>
      <c r="D7960" s="11" t="s">
        <v>662</v>
      </c>
      <c r="F7960" s="15">
        <f>IF(ISBLANK($D7960),"",IF(ISBLANK($E7960),VLOOKUP($D7960,$J:$K,2,FALSE),VLOOKUP($E7960,'Daycare Packages'!$A:$G,7,FALSE)))</f>
        <v>30</v>
      </c>
      <c r="G7960" s="15">
        <v>-3.6</v>
      </c>
      <c r="H7960" s="15">
        <f t="shared" si="271"/>
        <v>26.4</v>
      </c>
      <c r="I7960" s="198">
        <f t="shared" si="272"/>
        <v>7</v>
      </c>
    </row>
    <row r="7961" spans="1:9" x14ac:dyDescent="0.3">
      <c r="A7961" s="10">
        <v>43648</v>
      </c>
      <c r="B7961" s="11" t="s">
        <v>340</v>
      </c>
      <c r="C7961" s="11" t="s">
        <v>746</v>
      </c>
      <c r="D7961" s="11" t="s">
        <v>662</v>
      </c>
      <c r="F7961" s="15">
        <f>IF(ISBLANK($D7961),"",IF(ISBLANK($E7961),VLOOKUP($D7961,$J:$K,2,FALSE),VLOOKUP($E7961,'Daycare Packages'!$A:$G,7,FALSE)))</f>
        <v>30</v>
      </c>
      <c r="G7961" s="15">
        <v>-3.6</v>
      </c>
      <c r="H7961" s="15">
        <f t="shared" si="271"/>
        <v>26.4</v>
      </c>
      <c r="I7961" s="198">
        <f t="shared" si="272"/>
        <v>7</v>
      </c>
    </row>
    <row r="7962" spans="1:9" x14ac:dyDescent="0.3">
      <c r="A7962" s="10">
        <v>43648</v>
      </c>
      <c r="B7962" s="11" t="s">
        <v>1790</v>
      </c>
      <c r="C7962" s="11" t="s">
        <v>1071</v>
      </c>
      <c r="D7962" s="11" t="s">
        <v>662</v>
      </c>
      <c r="F7962" s="15">
        <f>IF(ISBLANK($D7962),"",IF(ISBLANK($E7962),VLOOKUP($D7962,$J:$K,2,FALSE),VLOOKUP($E7962,'Daycare Packages'!$A:$G,7,FALSE)))</f>
        <v>30</v>
      </c>
      <c r="G7962" s="15"/>
      <c r="H7962" s="15">
        <f t="shared" si="271"/>
        <v>30</v>
      </c>
      <c r="I7962" s="198">
        <f t="shared" si="272"/>
        <v>7</v>
      </c>
    </row>
    <row r="7963" spans="1:9" x14ac:dyDescent="0.3">
      <c r="A7963" s="55">
        <v>43648</v>
      </c>
      <c r="B7963" s="56" t="s">
        <v>141</v>
      </c>
      <c r="C7963" s="56" t="s">
        <v>673</v>
      </c>
      <c r="D7963" s="56" t="s">
        <v>662</v>
      </c>
      <c r="E7963" s="56">
        <v>6866358</v>
      </c>
      <c r="F7963" s="59">
        <f>IF(ISBLANK($D7963),"",IF(ISBLANK($E7963),VLOOKUP($D7963,$J:$K,2,FALSE),VLOOKUP($E7963,'Daycare Packages'!$A:$G,7,FALSE)))</f>
        <v>26</v>
      </c>
      <c r="G7963" s="59"/>
      <c r="H7963" s="59">
        <f t="shared" si="271"/>
        <v>26</v>
      </c>
      <c r="I7963" s="198">
        <f t="shared" si="272"/>
        <v>7</v>
      </c>
    </row>
    <row r="7964" spans="1:9" x14ac:dyDescent="0.3">
      <c r="A7964" s="10">
        <v>43649</v>
      </c>
      <c r="B7964" s="11" t="s">
        <v>806</v>
      </c>
      <c r="C7964" s="11" t="s">
        <v>627</v>
      </c>
      <c r="D7964" s="11" t="s">
        <v>659</v>
      </c>
      <c r="F7964" s="15">
        <f>IF(ISBLANK($D7964),"",IF(ISBLANK($E7964),VLOOKUP($D7964,$J:$K,2,FALSE),VLOOKUP($E7964,'Daycare Packages'!$A:$G,7,FALSE)))</f>
        <v>20</v>
      </c>
      <c r="G7964" s="15"/>
      <c r="H7964" s="15">
        <f t="shared" si="271"/>
        <v>20</v>
      </c>
      <c r="I7964" s="198">
        <f t="shared" si="272"/>
        <v>7</v>
      </c>
    </row>
    <row r="7965" spans="1:9" x14ac:dyDescent="0.3">
      <c r="A7965" s="10">
        <v>43649</v>
      </c>
      <c r="B7965" s="11" t="s">
        <v>168</v>
      </c>
      <c r="C7965" s="11" t="s">
        <v>640</v>
      </c>
      <c r="D7965" s="11" t="s">
        <v>671</v>
      </c>
      <c r="F7965" s="15">
        <f>IF(ISBLANK($D7965),"",IF(ISBLANK($E7965),VLOOKUP($D7965,$J:$K,2,FALSE),VLOOKUP($E7965,'Daycare Packages'!$A:$G,7,FALSE)))</f>
        <v>0</v>
      </c>
      <c r="G7965" s="15"/>
      <c r="H7965" s="15">
        <f t="shared" si="271"/>
        <v>0</v>
      </c>
      <c r="I7965" s="198">
        <f t="shared" si="272"/>
        <v>7</v>
      </c>
    </row>
    <row r="7966" spans="1:9" x14ac:dyDescent="0.3">
      <c r="A7966" s="10">
        <v>43649</v>
      </c>
      <c r="B7966" s="11" t="s">
        <v>1791</v>
      </c>
      <c r="C7966" s="11" t="s">
        <v>1792</v>
      </c>
      <c r="D7966" s="11" t="s">
        <v>671</v>
      </c>
      <c r="F7966" s="15">
        <f>IF(ISBLANK($D7966),"",IF(ISBLANK($E7966),VLOOKUP($D7966,$J:$K,2,FALSE),VLOOKUP($E7966,'Daycare Packages'!$A:$G,7,FALSE)))</f>
        <v>0</v>
      </c>
      <c r="G7966" s="15"/>
      <c r="H7966" s="15">
        <f t="shared" si="271"/>
        <v>0</v>
      </c>
      <c r="I7966" s="198">
        <f t="shared" si="272"/>
        <v>7</v>
      </c>
    </row>
    <row r="7967" spans="1:9" x14ac:dyDescent="0.3">
      <c r="A7967" s="10">
        <v>43649</v>
      </c>
      <c r="B7967" s="11" t="s">
        <v>225</v>
      </c>
      <c r="C7967" s="11" t="s">
        <v>719</v>
      </c>
      <c r="D7967" s="11" t="s">
        <v>659</v>
      </c>
      <c r="F7967" s="15">
        <f>IF(ISBLANK($D7967),"",IF(ISBLANK($E7967),VLOOKUP($D7967,$J:$K,2,FALSE),VLOOKUP($E7967,'Daycare Packages'!$A:$G,7,FALSE)))</f>
        <v>20</v>
      </c>
      <c r="G7967" s="15"/>
      <c r="H7967" s="15">
        <f t="shared" si="271"/>
        <v>20</v>
      </c>
      <c r="I7967" s="198">
        <f t="shared" si="272"/>
        <v>7</v>
      </c>
    </row>
    <row r="7968" spans="1:9" x14ac:dyDescent="0.3">
      <c r="A7968" s="10">
        <v>43649</v>
      </c>
      <c r="B7968" s="11" t="s">
        <v>124</v>
      </c>
      <c r="C7968" s="11" t="s">
        <v>402</v>
      </c>
      <c r="D7968" s="11" t="s">
        <v>659</v>
      </c>
      <c r="E7968" s="11">
        <v>6718562</v>
      </c>
      <c r="F7968" s="15">
        <f>IF(ISBLANK($D7968),"",IF(ISBLANK($E7968),VLOOKUP($D7968,$J:$K,2,FALSE),VLOOKUP($E7968,'Daycare Packages'!$A:$G,7,FALSE)))</f>
        <v>17</v>
      </c>
      <c r="G7968" s="15"/>
      <c r="H7968" s="15">
        <f t="shared" si="271"/>
        <v>17</v>
      </c>
      <c r="I7968" s="198">
        <f t="shared" si="272"/>
        <v>7</v>
      </c>
    </row>
    <row r="7969" spans="1:9" x14ac:dyDescent="0.3">
      <c r="A7969" s="10">
        <v>43649</v>
      </c>
      <c r="B7969" s="11" t="s">
        <v>889</v>
      </c>
      <c r="C7969" s="11" t="s">
        <v>890</v>
      </c>
      <c r="D7969" s="11" t="s">
        <v>659</v>
      </c>
      <c r="F7969" s="15">
        <f>IF(ISBLANK($D7969),"",IF(ISBLANK($E7969),VLOOKUP($D7969,$J:$K,2,FALSE),VLOOKUP($E7969,'Daycare Packages'!$A:$G,7,FALSE)))</f>
        <v>20</v>
      </c>
      <c r="G7969" s="15"/>
      <c r="H7969" s="15">
        <f t="shared" si="271"/>
        <v>20</v>
      </c>
      <c r="I7969" s="198">
        <f t="shared" si="272"/>
        <v>7</v>
      </c>
    </row>
    <row r="7970" spans="1:9" x14ac:dyDescent="0.3">
      <c r="A7970" s="10">
        <v>43649</v>
      </c>
      <c r="B7970" s="11" t="s">
        <v>1793</v>
      </c>
      <c r="C7970" s="11" t="s">
        <v>467</v>
      </c>
      <c r="D7970" s="11" t="s">
        <v>662</v>
      </c>
      <c r="F7970" s="15">
        <f>IF(ISBLANK($D7970),"",IF(ISBLANK($E7970),VLOOKUP($D7970,$J:$K,2,FALSE),VLOOKUP($E7970,'Daycare Packages'!$A:$G,7,FALSE)))</f>
        <v>30</v>
      </c>
      <c r="G7970" s="15"/>
      <c r="H7970" s="15">
        <f t="shared" si="271"/>
        <v>30</v>
      </c>
      <c r="I7970" s="198">
        <f t="shared" si="272"/>
        <v>7</v>
      </c>
    </row>
    <row r="7971" spans="1:9" x14ac:dyDescent="0.3">
      <c r="A7971" s="10">
        <v>43649</v>
      </c>
      <c r="B7971" s="11" t="s">
        <v>200</v>
      </c>
      <c r="C7971" s="11" t="s">
        <v>750</v>
      </c>
      <c r="D7971" s="11" t="s">
        <v>662</v>
      </c>
      <c r="E7971" s="11">
        <v>6822076</v>
      </c>
      <c r="F7971" s="15">
        <f>IF(ISBLANK($D7971),"",IF(ISBLANK($E7971),VLOOKUP($D7971,$J:$K,2,FALSE),VLOOKUP($E7971,'Daycare Packages'!$A:$G,7,FALSE)))</f>
        <v>27</v>
      </c>
      <c r="G7971" s="15"/>
      <c r="H7971" s="15">
        <f t="shared" si="271"/>
        <v>27</v>
      </c>
      <c r="I7971" s="198">
        <f t="shared" si="272"/>
        <v>7</v>
      </c>
    </row>
    <row r="7972" spans="1:9" x14ac:dyDescent="0.3">
      <c r="A7972" s="10">
        <v>43649</v>
      </c>
      <c r="B7972" s="11" t="s">
        <v>1328</v>
      </c>
      <c r="C7972" s="11" t="s">
        <v>1329</v>
      </c>
      <c r="D7972" s="11" t="s">
        <v>662</v>
      </c>
      <c r="F7972" s="15">
        <f>IF(ISBLANK($D7972),"",IF(ISBLANK($E7972),VLOOKUP($D7972,$J:$K,2,FALSE),VLOOKUP($E7972,'Daycare Packages'!$A:$G,7,FALSE)))</f>
        <v>30</v>
      </c>
      <c r="G7972" s="15"/>
      <c r="H7972" s="15">
        <f t="shared" si="271"/>
        <v>30</v>
      </c>
      <c r="I7972" s="198">
        <f t="shared" si="272"/>
        <v>7</v>
      </c>
    </row>
    <row r="7973" spans="1:9" x14ac:dyDescent="0.3">
      <c r="A7973" s="10">
        <v>43649</v>
      </c>
      <c r="B7973" s="11" t="s">
        <v>167</v>
      </c>
      <c r="C7973" s="11" t="s">
        <v>467</v>
      </c>
      <c r="D7973" s="11" t="s">
        <v>662</v>
      </c>
      <c r="E7973" s="11">
        <v>6903642</v>
      </c>
      <c r="F7973" s="15">
        <f>IF(ISBLANK($D7973),"",IF(ISBLANK($E7973),VLOOKUP($D7973,$J:$K,2,FALSE),VLOOKUP($E7973,'Daycare Packages'!$A:$G,7,FALSE)))</f>
        <v>27</v>
      </c>
      <c r="G7973" s="15"/>
      <c r="H7973" s="15">
        <f t="shared" si="271"/>
        <v>27</v>
      </c>
      <c r="I7973" s="198">
        <f t="shared" si="272"/>
        <v>7</v>
      </c>
    </row>
    <row r="7974" spans="1:9" x14ac:dyDescent="0.3">
      <c r="A7974" s="10">
        <v>43649</v>
      </c>
      <c r="B7974" s="11" t="s">
        <v>167</v>
      </c>
      <c r="C7974" s="11" t="s">
        <v>726</v>
      </c>
      <c r="D7974" s="11" t="s">
        <v>662</v>
      </c>
      <c r="E7974" s="11">
        <v>6861944</v>
      </c>
      <c r="F7974" s="15">
        <f>IF(ISBLANK($D7974),"",IF(ISBLANK($E7974),VLOOKUP($D7974,$J:$K,2,FALSE),VLOOKUP($E7974,'Daycare Packages'!$A:$G,7,FALSE)))</f>
        <v>27</v>
      </c>
      <c r="G7974" s="15"/>
      <c r="H7974" s="15">
        <f t="shared" si="271"/>
        <v>27</v>
      </c>
      <c r="I7974" s="198">
        <f t="shared" si="272"/>
        <v>7</v>
      </c>
    </row>
    <row r="7975" spans="1:9" x14ac:dyDescent="0.3">
      <c r="A7975" s="10">
        <v>43649</v>
      </c>
      <c r="B7975" s="11" t="s">
        <v>1710</v>
      </c>
      <c r="C7975" s="11" t="s">
        <v>1796</v>
      </c>
      <c r="D7975" s="11" t="s">
        <v>662</v>
      </c>
      <c r="F7975" s="15">
        <f>IF(ISBLANK($D7975),"",IF(ISBLANK($E7975),VLOOKUP($D7975,$J:$K,2,FALSE),VLOOKUP($E7975,'Daycare Packages'!$A:$G,7,FALSE)))</f>
        <v>30</v>
      </c>
      <c r="G7975" s="15"/>
      <c r="H7975" s="15">
        <f t="shared" si="271"/>
        <v>30</v>
      </c>
      <c r="I7975" s="198">
        <f t="shared" si="272"/>
        <v>7</v>
      </c>
    </row>
    <row r="7976" spans="1:9" x14ac:dyDescent="0.3">
      <c r="A7976" s="10">
        <v>43649</v>
      </c>
      <c r="B7976" s="11" t="s">
        <v>1710</v>
      </c>
      <c r="C7976" s="11" t="s">
        <v>1711</v>
      </c>
      <c r="D7976" s="11" t="s">
        <v>662</v>
      </c>
      <c r="F7976" s="15">
        <f>IF(ISBLANK($D7976),"",IF(ISBLANK($E7976),VLOOKUP($D7976,$J:$K,2,FALSE),VLOOKUP($E7976,'Daycare Packages'!$A:$G,7,FALSE)))</f>
        <v>30</v>
      </c>
      <c r="G7976" s="15"/>
      <c r="H7976" s="15">
        <f t="shared" si="271"/>
        <v>30</v>
      </c>
      <c r="I7976" s="198">
        <f t="shared" si="272"/>
        <v>7</v>
      </c>
    </row>
    <row r="7977" spans="1:9" x14ac:dyDescent="0.3">
      <c r="A7977" s="10">
        <v>43649</v>
      </c>
      <c r="B7977" s="11" t="s">
        <v>140</v>
      </c>
      <c r="C7977" s="11" t="s">
        <v>475</v>
      </c>
      <c r="D7977" s="11" t="s">
        <v>662</v>
      </c>
      <c r="E7977" s="11">
        <v>6888605</v>
      </c>
      <c r="F7977" s="15">
        <f>IF(ISBLANK($D7977),"",IF(ISBLANK($E7977),VLOOKUP($D7977,$J:$K,2,FALSE),VLOOKUP($E7977,'Daycare Packages'!$A:$G,7,FALSE)))</f>
        <v>26</v>
      </c>
      <c r="G7977" s="15"/>
      <c r="H7977" s="15">
        <f t="shared" si="271"/>
        <v>26</v>
      </c>
      <c r="I7977" s="198">
        <f t="shared" si="272"/>
        <v>7</v>
      </c>
    </row>
    <row r="7978" spans="1:9" x14ac:dyDescent="0.3">
      <c r="A7978" s="10">
        <v>43649</v>
      </c>
      <c r="B7978" s="11" t="s">
        <v>1384</v>
      </c>
      <c r="C7978" s="11" t="s">
        <v>1385</v>
      </c>
      <c r="D7978" s="11" t="s">
        <v>662</v>
      </c>
      <c r="F7978" s="15">
        <f>IF(ISBLANK($D7978),"",IF(ISBLANK($E7978),VLOOKUP($D7978,$J:$K,2,FALSE),VLOOKUP($E7978,'Daycare Packages'!$A:$G,7,FALSE)))</f>
        <v>30</v>
      </c>
      <c r="G7978" s="15"/>
      <c r="H7978" s="15">
        <f t="shared" si="271"/>
        <v>30</v>
      </c>
      <c r="I7978" s="198">
        <f t="shared" si="272"/>
        <v>7</v>
      </c>
    </row>
    <row r="7979" spans="1:9" x14ac:dyDescent="0.3">
      <c r="A7979" s="10">
        <v>43649</v>
      </c>
      <c r="B7979" s="11" t="s">
        <v>1797</v>
      </c>
      <c r="C7979" s="11" t="s">
        <v>1105</v>
      </c>
      <c r="D7979" s="11" t="s">
        <v>662</v>
      </c>
      <c r="F7979" s="15">
        <f>IF(ISBLANK($D7979),"",IF(ISBLANK($E7979),VLOOKUP($D7979,$J:$K,2,FALSE),VLOOKUP($E7979,'Daycare Packages'!$A:$G,7,FALSE)))</f>
        <v>30</v>
      </c>
      <c r="G7979" s="15"/>
      <c r="H7979" s="15">
        <f t="shared" si="271"/>
        <v>30</v>
      </c>
      <c r="I7979" s="198">
        <f t="shared" si="272"/>
        <v>7</v>
      </c>
    </row>
    <row r="7980" spans="1:9" x14ac:dyDescent="0.3">
      <c r="A7980" s="10">
        <v>43649</v>
      </c>
      <c r="B7980" s="11" t="s">
        <v>130</v>
      </c>
      <c r="C7980" s="11" t="s">
        <v>915</v>
      </c>
      <c r="D7980" s="11" t="s">
        <v>659</v>
      </c>
      <c r="F7980" s="15">
        <f>IF(ISBLANK($D7980),"",IF(ISBLANK($E7980),VLOOKUP($D7980,$J:$K,2,FALSE),VLOOKUP($E7980,'Daycare Packages'!$A:$G,7,FALSE)))</f>
        <v>20</v>
      </c>
      <c r="G7980" s="15"/>
      <c r="H7980" s="15">
        <f t="shared" si="271"/>
        <v>20</v>
      </c>
      <c r="I7980" s="198">
        <f t="shared" si="272"/>
        <v>7</v>
      </c>
    </row>
    <row r="7981" spans="1:9" x14ac:dyDescent="0.3">
      <c r="A7981" s="10">
        <v>43649</v>
      </c>
      <c r="B7981" s="11" t="s">
        <v>130</v>
      </c>
      <c r="C7981" s="11" t="s">
        <v>1798</v>
      </c>
      <c r="D7981" s="11" t="s">
        <v>659</v>
      </c>
      <c r="F7981" s="15">
        <f>IF(ISBLANK($D7981),"",IF(ISBLANK($E7981),VLOOKUP($D7981,$J:$K,2,FALSE),VLOOKUP($E7981,'Daycare Packages'!$A:$G,7,FALSE)))</f>
        <v>20</v>
      </c>
      <c r="G7981" s="15"/>
      <c r="H7981" s="15">
        <f t="shared" si="271"/>
        <v>20</v>
      </c>
      <c r="I7981" s="198">
        <f t="shared" si="272"/>
        <v>7</v>
      </c>
    </row>
    <row r="7982" spans="1:9" x14ac:dyDescent="0.3">
      <c r="A7982" s="10">
        <v>43649</v>
      </c>
      <c r="B7982" s="11" t="s">
        <v>1164</v>
      </c>
      <c r="C7982" s="11" t="s">
        <v>1799</v>
      </c>
      <c r="D7982" s="11" t="s">
        <v>662</v>
      </c>
      <c r="F7982" s="15">
        <f>IF(ISBLANK($D7982),"",IF(ISBLANK($E7982),VLOOKUP($D7982,$J:$K,2,FALSE),VLOOKUP($E7982,'Daycare Packages'!$A:$G,7,FALSE)))</f>
        <v>30</v>
      </c>
      <c r="G7982" s="15"/>
      <c r="H7982" s="15">
        <f t="shared" si="271"/>
        <v>30</v>
      </c>
      <c r="I7982" s="198">
        <f t="shared" si="272"/>
        <v>7</v>
      </c>
    </row>
    <row r="7983" spans="1:9" x14ac:dyDescent="0.3">
      <c r="A7983" s="10">
        <v>43649</v>
      </c>
      <c r="B7983" s="11" t="s">
        <v>204</v>
      </c>
      <c r="C7983" s="11" t="s">
        <v>774</v>
      </c>
      <c r="D7983" s="11" t="s">
        <v>662</v>
      </c>
      <c r="E7983" s="11">
        <v>6895018</v>
      </c>
      <c r="F7983" s="15">
        <f>IF(ISBLANK($D7983),"",IF(ISBLANK($E7983),VLOOKUP($D7983,$J:$K,2,FALSE),VLOOKUP($E7983,'Daycare Packages'!$A:$G,7,FALSE)))</f>
        <v>25</v>
      </c>
      <c r="G7983" s="15"/>
      <c r="H7983" s="15">
        <f t="shared" si="271"/>
        <v>25</v>
      </c>
      <c r="I7983" s="198">
        <f t="shared" si="272"/>
        <v>7</v>
      </c>
    </row>
    <row r="7984" spans="1:9" x14ac:dyDescent="0.3">
      <c r="A7984" s="10">
        <v>43649</v>
      </c>
      <c r="B7984" s="11" t="s">
        <v>204</v>
      </c>
      <c r="C7984" s="11" t="s">
        <v>949</v>
      </c>
      <c r="D7984" s="11" t="s">
        <v>662</v>
      </c>
      <c r="E7984" s="11">
        <v>6895018</v>
      </c>
      <c r="F7984" s="15">
        <f>IF(ISBLANK($D7984),"",IF(ISBLANK($E7984),VLOOKUP($D7984,$J:$K,2,FALSE),VLOOKUP($E7984,'Daycare Packages'!$A:$G,7,FALSE)))</f>
        <v>25</v>
      </c>
      <c r="G7984" s="15"/>
      <c r="H7984" s="15">
        <f t="shared" si="271"/>
        <v>25</v>
      </c>
      <c r="I7984" s="198">
        <f t="shared" si="272"/>
        <v>7</v>
      </c>
    </row>
    <row r="7985" spans="1:9" x14ac:dyDescent="0.3">
      <c r="A7985" s="10">
        <v>43649</v>
      </c>
      <c r="B7985" s="11" t="s">
        <v>127</v>
      </c>
      <c r="C7985" s="11" t="s">
        <v>715</v>
      </c>
      <c r="D7985" s="11" t="s">
        <v>662</v>
      </c>
      <c r="E7985" s="11">
        <v>6865974</v>
      </c>
      <c r="F7985" s="15">
        <f>IF(ISBLANK($D7985),"",IF(ISBLANK($E7985),VLOOKUP($D7985,$J:$K,2,FALSE),VLOOKUP($E7985,'Daycare Packages'!$A:$G,7,FALSE)))</f>
        <v>23</v>
      </c>
      <c r="G7985" s="15"/>
      <c r="H7985" s="15">
        <f t="shared" si="271"/>
        <v>23</v>
      </c>
      <c r="I7985" s="198">
        <f t="shared" si="272"/>
        <v>7</v>
      </c>
    </row>
    <row r="7986" spans="1:9" x14ac:dyDescent="0.3">
      <c r="A7986" s="10">
        <v>43649</v>
      </c>
      <c r="B7986" s="11" t="s">
        <v>117</v>
      </c>
      <c r="C7986" s="11" t="s">
        <v>1069</v>
      </c>
      <c r="D7986" s="11" t="s">
        <v>662</v>
      </c>
      <c r="E7986" s="11">
        <v>6875240</v>
      </c>
      <c r="F7986" s="15">
        <f>IF(ISBLANK($D7986),"",IF(ISBLANK($E7986),VLOOKUP($D7986,$J:$K,2,FALSE),VLOOKUP($E7986,'Daycare Packages'!$A:$G,7,FALSE)))</f>
        <v>25</v>
      </c>
      <c r="G7986" s="15"/>
      <c r="H7986" s="15">
        <f t="shared" si="271"/>
        <v>25</v>
      </c>
      <c r="I7986" s="198">
        <f t="shared" si="272"/>
        <v>7</v>
      </c>
    </row>
    <row r="7987" spans="1:9" x14ac:dyDescent="0.3">
      <c r="A7987" s="10">
        <v>43649</v>
      </c>
      <c r="B7987" s="11" t="s">
        <v>1303</v>
      </c>
      <c r="C7987" s="11" t="s">
        <v>1355</v>
      </c>
      <c r="D7987" s="11" t="s">
        <v>662</v>
      </c>
      <c r="F7987" s="15">
        <f>IF(ISBLANK($D7987),"",IF(ISBLANK($E7987),VLOOKUP($D7987,$J:$K,2,FALSE),VLOOKUP($E7987,'Daycare Packages'!$A:$G,7,FALSE)))</f>
        <v>30</v>
      </c>
      <c r="G7987" s="15"/>
      <c r="H7987" s="15">
        <f t="shared" si="271"/>
        <v>30</v>
      </c>
      <c r="I7987" s="198">
        <f t="shared" si="272"/>
        <v>7</v>
      </c>
    </row>
    <row r="7988" spans="1:9" x14ac:dyDescent="0.3">
      <c r="A7988" s="10">
        <v>43649</v>
      </c>
      <c r="B7988" s="11" t="s">
        <v>894</v>
      </c>
      <c r="C7988" s="11" t="s">
        <v>622</v>
      </c>
      <c r="D7988" s="11" t="s">
        <v>662</v>
      </c>
      <c r="E7988" s="11">
        <v>6892485</v>
      </c>
      <c r="F7988" s="15">
        <f>IF(ISBLANK($D7988),"",IF(ISBLANK($E7988),VLOOKUP($D7988,$J:$K,2,FALSE),VLOOKUP($E7988,'Daycare Packages'!$A:$G,7,FALSE)))</f>
        <v>27</v>
      </c>
      <c r="G7988" s="15"/>
      <c r="H7988" s="15">
        <f t="shared" ref="H7988:H8051" si="273">IF(ISBLANK(D7988),"",SUM(F7988:G7988))</f>
        <v>27</v>
      </c>
      <c r="I7988" s="198">
        <f t="shared" si="272"/>
        <v>7</v>
      </c>
    </row>
    <row r="7989" spans="1:9" x14ac:dyDescent="0.3">
      <c r="A7989" s="10">
        <v>43649</v>
      </c>
      <c r="B7989" s="11" t="s">
        <v>894</v>
      </c>
      <c r="C7989" s="11" t="s">
        <v>895</v>
      </c>
      <c r="D7989" s="11" t="s">
        <v>662</v>
      </c>
      <c r="E7989" s="11">
        <v>6892485</v>
      </c>
      <c r="F7989" s="15">
        <f>IF(ISBLANK($D7989),"",IF(ISBLANK($E7989),VLOOKUP($D7989,$J:$K,2,FALSE),VLOOKUP($E7989,'Daycare Packages'!$A:$G,7,FALSE)))</f>
        <v>27</v>
      </c>
      <c r="G7989" s="15"/>
      <c r="H7989" s="15">
        <f t="shared" si="273"/>
        <v>27</v>
      </c>
      <c r="I7989" s="198">
        <f t="shared" si="272"/>
        <v>7</v>
      </c>
    </row>
    <row r="7990" spans="1:9" x14ac:dyDescent="0.3">
      <c r="A7990" s="10">
        <v>43649</v>
      </c>
      <c r="B7990" s="11" t="s">
        <v>214</v>
      </c>
      <c r="C7990" s="11" t="s">
        <v>686</v>
      </c>
      <c r="D7990" s="11" t="s">
        <v>662</v>
      </c>
      <c r="E7990" s="11">
        <v>6874253</v>
      </c>
      <c r="F7990" s="15">
        <f>IF(ISBLANK($D7990),"",IF(ISBLANK($E7990),VLOOKUP($D7990,$J:$K,2,FALSE),VLOOKUP($E7990,'Daycare Packages'!$A:$G,7,FALSE)))</f>
        <v>23.4</v>
      </c>
      <c r="G7990" s="15"/>
      <c r="H7990" s="15">
        <f t="shared" si="273"/>
        <v>23.4</v>
      </c>
      <c r="I7990" s="198">
        <f t="shared" si="272"/>
        <v>7</v>
      </c>
    </row>
    <row r="7991" spans="1:9" x14ac:dyDescent="0.3">
      <c r="A7991" s="10">
        <v>43649</v>
      </c>
      <c r="B7991" s="11" t="s">
        <v>179</v>
      </c>
      <c r="C7991" s="11" t="s">
        <v>706</v>
      </c>
      <c r="D7991" s="11" t="s">
        <v>662</v>
      </c>
      <c r="E7991" s="11">
        <v>6891517</v>
      </c>
      <c r="F7991" s="15">
        <f>IF(ISBLANK($D7991),"",IF(ISBLANK($E7991),VLOOKUP($D7991,$J:$K,2,FALSE),VLOOKUP($E7991,'Daycare Packages'!$A:$G,7,FALSE)))</f>
        <v>27</v>
      </c>
      <c r="G7991" s="15"/>
      <c r="H7991" s="15">
        <f t="shared" si="273"/>
        <v>27</v>
      </c>
      <c r="I7991" s="198">
        <f t="shared" si="272"/>
        <v>7</v>
      </c>
    </row>
    <row r="7992" spans="1:9" x14ac:dyDescent="0.3">
      <c r="A7992" s="10">
        <v>43649</v>
      </c>
      <c r="B7992" s="11" t="s">
        <v>147</v>
      </c>
      <c r="C7992" s="11" t="s">
        <v>796</v>
      </c>
      <c r="D7992" s="11" t="s">
        <v>662</v>
      </c>
      <c r="E7992" s="11">
        <v>6814069</v>
      </c>
      <c r="F7992" s="15">
        <f>IF(ISBLANK($D7992),"",IF(ISBLANK($E7992),VLOOKUP($D7992,$J:$K,2,FALSE),VLOOKUP($E7992,'Daycare Packages'!$A:$G,7,FALSE)))</f>
        <v>23</v>
      </c>
      <c r="G7992" s="15"/>
      <c r="H7992" s="15">
        <f t="shared" si="273"/>
        <v>23</v>
      </c>
      <c r="I7992" s="198">
        <f t="shared" si="272"/>
        <v>7</v>
      </c>
    </row>
    <row r="7993" spans="1:9" x14ac:dyDescent="0.3">
      <c r="A7993" s="10">
        <v>43649</v>
      </c>
      <c r="B7993" s="11" t="s">
        <v>843</v>
      </c>
      <c r="C7993" s="11" t="s">
        <v>844</v>
      </c>
      <c r="D7993" s="11" t="s">
        <v>662</v>
      </c>
      <c r="E7993" s="11">
        <v>6846368</v>
      </c>
      <c r="F7993" s="15">
        <f>IF(ISBLANK($D7993),"",IF(ISBLANK($E7993),VLOOKUP($D7993,$J:$K,2,FALSE),VLOOKUP($E7993,'Daycare Packages'!$A:$G,7,FALSE)))</f>
        <v>23</v>
      </c>
      <c r="G7993" s="15"/>
      <c r="H7993" s="15">
        <f t="shared" si="273"/>
        <v>23</v>
      </c>
      <c r="I7993" s="198">
        <f t="shared" si="272"/>
        <v>7</v>
      </c>
    </row>
    <row r="7994" spans="1:9" x14ac:dyDescent="0.3">
      <c r="A7994" s="10">
        <v>43649</v>
      </c>
      <c r="B7994" s="11" t="s">
        <v>123</v>
      </c>
      <c r="C7994" s="11" t="s">
        <v>622</v>
      </c>
      <c r="D7994" s="11" t="s">
        <v>662</v>
      </c>
      <c r="E7994" s="11">
        <v>6644301</v>
      </c>
      <c r="F7994" s="15">
        <f>IF(ISBLANK($D7994),"",IF(ISBLANK($E7994),VLOOKUP($D7994,$J:$K,2,FALSE),VLOOKUP($E7994,'Daycare Packages'!$A:$G,7,FALSE)))</f>
        <v>22</v>
      </c>
      <c r="G7994" s="15"/>
      <c r="H7994" s="15">
        <f t="shared" si="273"/>
        <v>22</v>
      </c>
      <c r="I7994" s="198">
        <f t="shared" si="272"/>
        <v>7</v>
      </c>
    </row>
    <row r="7995" spans="1:9" x14ac:dyDescent="0.3">
      <c r="A7995" s="10">
        <v>43649</v>
      </c>
      <c r="B7995" s="11" t="s">
        <v>1727</v>
      </c>
      <c r="C7995" s="11" t="s">
        <v>1728</v>
      </c>
      <c r="D7995" s="11" t="s">
        <v>659</v>
      </c>
      <c r="F7995" s="15">
        <f>IF(ISBLANK($D7995),"",IF(ISBLANK($E7995),VLOOKUP($D7995,$J:$K,2,FALSE),VLOOKUP($E7995,'Daycare Packages'!$A:$G,7,FALSE)))</f>
        <v>20</v>
      </c>
      <c r="G7995" s="15"/>
      <c r="H7995" s="15">
        <f t="shared" si="273"/>
        <v>20</v>
      </c>
      <c r="I7995" s="198">
        <f t="shared" si="272"/>
        <v>7</v>
      </c>
    </row>
    <row r="7996" spans="1:9" x14ac:dyDescent="0.3">
      <c r="A7996" s="10">
        <v>43649</v>
      </c>
      <c r="B7996" s="11" t="s">
        <v>663</v>
      </c>
      <c r="C7996" s="11" t="s">
        <v>665</v>
      </c>
      <c r="D7996" s="11" t="s">
        <v>662</v>
      </c>
      <c r="F7996" s="15">
        <f>IF(ISBLANK($D7996),"",IF(ISBLANK($E7996),VLOOKUP($D7996,$J:$K,2,FALSE),VLOOKUP($E7996,'Daycare Packages'!$A:$G,7,FALSE)))</f>
        <v>30</v>
      </c>
      <c r="G7996" s="15"/>
      <c r="H7996" s="15">
        <f t="shared" si="273"/>
        <v>30</v>
      </c>
      <c r="I7996" s="198">
        <f t="shared" si="272"/>
        <v>7</v>
      </c>
    </row>
    <row r="7997" spans="1:9" x14ac:dyDescent="0.3">
      <c r="A7997" s="10">
        <v>43649</v>
      </c>
      <c r="B7997" s="11" t="s">
        <v>663</v>
      </c>
      <c r="C7997" s="11" t="s">
        <v>664</v>
      </c>
      <c r="D7997" s="11" t="s">
        <v>662</v>
      </c>
      <c r="F7997" s="15">
        <f>IF(ISBLANK($D7997),"",IF(ISBLANK($E7997),VLOOKUP($D7997,$J:$K,2,FALSE),VLOOKUP($E7997,'Daycare Packages'!$A:$G,7,FALSE)))</f>
        <v>30</v>
      </c>
      <c r="G7997" s="15"/>
      <c r="H7997" s="15">
        <f t="shared" si="273"/>
        <v>30</v>
      </c>
      <c r="I7997" s="198">
        <f t="shared" si="272"/>
        <v>7</v>
      </c>
    </row>
    <row r="7998" spans="1:9" x14ac:dyDescent="0.3">
      <c r="A7998" s="10">
        <v>43649</v>
      </c>
      <c r="B7998" s="11" t="s">
        <v>989</v>
      </c>
      <c r="C7998" s="11" t="s">
        <v>1800</v>
      </c>
      <c r="D7998" s="11" t="s">
        <v>662</v>
      </c>
      <c r="F7998" s="15">
        <f>IF(ISBLANK($D7998),"",IF(ISBLANK($E7998),VLOOKUP($D7998,$J:$K,2,FALSE),VLOOKUP($E7998,'Daycare Packages'!$A:$G,7,FALSE)))</f>
        <v>30</v>
      </c>
      <c r="G7998" s="15"/>
      <c r="H7998" s="15">
        <f t="shared" si="273"/>
        <v>30</v>
      </c>
      <c r="I7998" s="198">
        <f t="shared" si="272"/>
        <v>7</v>
      </c>
    </row>
    <row r="7999" spans="1:9" x14ac:dyDescent="0.3">
      <c r="A7999" s="10">
        <v>43649</v>
      </c>
      <c r="B7999" s="11" t="s">
        <v>1887</v>
      </c>
      <c r="C7999" s="11" t="s">
        <v>507</v>
      </c>
      <c r="D7999" s="11" t="s">
        <v>662</v>
      </c>
      <c r="F7999" s="15">
        <f>IF(ISBLANK($D7999),"",IF(ISBLANK($E7999),VLOOKUP($D7999,$J:$K,2,FALSE),VLOOKUP($E7999,'Daycare Packages'!$A:$G,7,FALSE)))</f>
        <v>30</v>
      </c>
      <c r="G7999" s="15"/>
      <c r="H7999" s="15">
        <f t="shared" si="273"/>
        <v>30</v>
      </c>
      <c r="I7999" s="198">
        <f t="shared" si="272"/>
        <v>7</v>
      </c>
    </row>
    <row r="8000" spans="1:9" x14ac:dyDescent="0.3">
      <c r="A8000" s="10">
        <v>43649</v>
      </c>
      <c r="B8000" s="11" t="s">
        <v>216</v>
      </c>
      <c r="C8000" s="11" t="s">
        <v>448</v>
      </c>
      <c r="D8000" s="11" t="s">
        <v>662</v>
      </c>
      <c r="F8000" s="15">
        <f>IF(ISBLANK($D8000),"",IF(ISBLANK($E8000),VLOOKUP($D8000,$J:$K,2,FALSE),VLOOKUP($E8000,'Daycare Packages'!$A:$G,7,FALSE)))</f>
        <v>30</v>
      </c>
      <c r="G8000" s="15"/>
      <c r="H8000" s="15">
        <f t="shared" si="273"/>
        <v>30</v>
      </c>
      <c r="I8000" s="198">
        <f t="shared" si="272"/>
        <v>7</v>
      </c>
    </row>
    <row r="8001" spans="1:9" x14ac:dyDescent="0.3">
      <c r="A8001" s="10">
        <v>43649</v>
      </c>
      <c r="B8001" s="11" t="s">
        <v>833</v>
      </c>
      <c r="C8001" s="11" t="s">
        <v>1801</v>
      </c>
      <c r="D8001" s="11" t="s">
        <v>662</v>
      </c>
      <c r="F8001" s="15">
        <f>IF(ISBLANK($D8001),"",IF(ISBLANK($E8001),VLOOKUP($D8001,$J:$K,2,FALSE),VLOOKUP($E8001,'Daycare Packages'!$A:$G,7,FALSE)))</f>
        <v>30</v>
      </c>
      <c r="G8001" s="15"/>
      <c r="H8001" s="15">
        <f t="shared" si="273"/>
        <v>30</v>
      </c>
      <c r="I8001" s="198">
        <f t="shared" si="272"/>
        <v>7</v>
      </c>
    </row>
    <row r="8002" spans="1:9" x14ac:dyDescent="0.3">
      <c r="A8002" s="10">
        <v>43649</v>
      </c>
      <c r="B8002" s="11" t="s">
        <v>688</v>
      </c>
      <c r="C8002" s="11" t="s">
        <v>754</v>
      </c>
      <c r="D8002" s="11" t="s">
        <v>662</v>
      </c>
      <c r="F8002" s="15">
        <f>IF(ISBLANK($D8002),"",IF(ISBLANK($E8002),VLOOKUP($D8002,$J:$K,2,FALSE),VLOOKUP($E8002,'Daycare Packages'!$A:$G,7,FALSE)))</f>
        <v>30</v>
      </c>
      <c r="G8002" s="15"/>
      <c r="H8002" s="15">
        <f t="shared" si="273"/>
        <v>30</v>
      </c>
      <c r="I8002" s="198">
        <f t="shared" si="272"/>
        <v>7</v>
      </c>
    </row>
    <row r="8003" spans="1:9" x14ac:dyDescent="0.3">
      <c r="A8003" s="10">
        <v>43649</v>
      </c>
      <c r="B8003" s="11" t="s">
        <v>1190</v>
      </c>
      <c r="C8003" s="11" t="s">
        <v>1802</v>
      </c>
      <c r="D8003" s="11" t="s">
        <v>662</v>
      </c>
      <c r="F8003" s="15">
        <f>IF(ISBLANK($D8003),"",IF(ISBLANK($E8003),VLOOKUP($D8003,$J:$K,2,FALSE),VLOOKUP($E8003,'Daycare Packages'!$A:$G,7,FALSE)))</f>
        <v>30</v>
      </c>
      <c r="G8003" s="15">
        <v>-6</v>
      </c>
      <c r="H8003" s="15">
        <f t="shared" si="273"/>
        <v>24</v>
      </c>
      <c r="I8003" s="198">
        <f t="shared" ref="I8003:I8066" si="274">IF(A8003="",0,MONTH(A8003))</f>
        <v>7</v>
      </c>
    </row>
    <row r="8004" spans="1:9" x14ac:dyDescent="0.3">
      <c r="A8004" s="10">
        <v>43649</v>
      </c>
      <c r="B8004" s="11" t="s">
        <v>136</v>
      </c>
      <c r="C8004" s="11" t="s">
        <v>650</v>
      </c>
      <c r="D8004" s="11" t="s">
        <v>662</v>
      </c>
      <c r="E8004" s="11">
        <v>6842833</v>
      </c>
      <c r="F8004" s="15">
        <f>IF(ISBLANK($D8004),"",IF(ISBLANK($E8004),VLOOKUP($D8004,$J:$K,2,FALSE),VLOOKUP($E8004,'Daycare Packages'!$A:$G,7,FALSE)))</f>
        <v>26</v>
      </c>
      <c r="G8004" s="15"/>
      <c r="H8004" s="15">
        <f t="shared" si="273"/>
        <v>26</v>
      </c>
      <c r="I8004" s="198">
        <f t="shared" si="274"/>
        <v>7</v>
      </c>
    </row>
    <row r="8005" spans="1:9" x14ac:dyDescent="0.3">
      <c r="A8005" s="10">
        <v>43649</v>
      </c>
      <c r="B8005" s="11" t="s">
        <v>152</v>
      </c>
      <c r="C8005" s="11" t="s">
        <v>679</v>
      </c>
      <c r="D8005" s="11" t="s">
        <v>662</v>
      </c>
      <c r="E8005" s="11">
        <v>6804823</v>
      </c>
      <c r="F8005" s="15">
        <f>IF(ISBLANK($D8005),"",IF(ISBLANK($E8005),VLOOKUP($D8005,$J:$K,2,FALSE),VLOOKUP($E8005,'Daycare Packages'!$A:$G,7,FALSE)))</f>
        <v>23</v>
      </c>
      <c r="G8005" s="15"/>
      <c r="H8005" s="15">
        <f t="shared" si="273"/>
        <v>23</v>
      </c>
      <c r="I8005" s="198">
        <f t="shared" si="274"/>
        <v>7</v>
      </c>
    </row>
    <row r="8006" spans="1:9" x14ac:dyDescent="0.3">
      <c r="A8006" s="10">
        <v>43649</v>
      </c>
      <c r="B8006" s="11" t="s">
        <v>212</v>
      </c>
      <c r="C8006" s="11" t="s">
        <v>707</v>
      </c>
      <c r="D8006" s="11" t="s">
        <v>662</v>
      </c>
      <c r="F8006" s="15">
        <f>IF(ISBLANK($D8006),"",IF(ISBLANK($E8006),VLOOKUP($D8006,$J:$K,2,FALSE),VLOOKUP($E8006,'Daycare Packages'!$A:$G,7,FALSE)))</f>
        <v>30</v>
      </c>
      <c r="G8006" s="15"/>
      <c r="H8006" s="15">
        <f t="shared" si="273"/>
        <v>30</v>
      </c>
      <c r="I8006" s="198">
        <f t="shared" si="274"/>
        <v>7</v>
      </c>
    </row>
    <row r="8007" spans="1:9" x14ac:dyDescent="0.3">
      <c r="A8007" s="10">
        <v>43649</v>
      </c>
      <c r="B8007" s="11" t="s">
        <v>1803</v>
      </c>
      <c r="C8007" s="11" t="s">
        <v>493</v>
      </c>
      <c r="D8007" s="11" t="s">
        <v>662</v>
      </c>
      <c r="F8007" s="15">
        <f>IF(ISBLANK($D8007),"",IF(ISBLANK($E8007),VLOOKUP($D8007,$J:$K,2,FALSE),VLOOKUP($E8007,'Daycare Packages'!$A:$G,7,FALSE)))</f>
        <v>30</v>
      </c>
      <c r="G8007" s="15"/>
      <c r="H8007" s="15">
        <f t="shared" si="273"/>
        <v>30</v>
      </c>
      <c r="I8007" s="198">
        <f t="shared" si="274"/>
        <v>7</v>
      </c>
    </row>
    <row r="8008" spans="1:9" x14ac:dyDescent="0.3">
      <c r="A8008" s="10">
        <v>43649</v>
      </c>
      <c r="B8008" s="11" t="s">
        <v>942</v>
      </c>
      <c r="C8008" s="11" t="s">
        <v>1804</v>
      </c>
      <c r="D8008" s="11" t="s">
        <v>662</v>
      </c>
      <c r="E8008" s="11">
        <v>6882694</v>
      </c>
      <c r="F8008" s="15">
        <f>IF(ISBLANK($D8008),"",IF(ISBLANK($E8008),VLOOKUP($D8008,$J:$K,2,FALSE),VLOOKUP($E8008,'Daycare Packages'!$A:$G,7,FALSE)))</f>
        <v>27</v>
      </c>
      <c r="G8008" s="15"/>
      <c r="H8008" s="15">
        <f t="shared" si="273"/>
        <v>27</v>
      </c>
      <c r="I8008" s="198">
        <f t="shared" si="274"/>
        <v>7</v>
      </c>
    </row>
    <row r="8009" spans="1:9" x14ac:dyDescent="0.3">
      <c r="A8009" s="10">
        <v>43649</v>
      </c>
      <c r="B8009" s="11" t="s">
        <v>760</v>
      </c>
      <c r="C8009" s="11" t="s">
        <v>761</v>
      </c>
      <c r="D8009" s="11" t="s">
        <v>662</v>
      </c>
      <c r="F8009" s="15">
        <f>IF(ISBLANK($D8009),"",IF(ISBLANK($E8009),VLOOKUP($D8009,$J:$K,2,FALSE),VLOOKUP($E8009,'Daycare Packages'!$A:$G,7,FALSE)))</f>
        <v>30</v>
      </c>
      <c r="G8009" s="15"/>
      <c r="H8009" s="15">
        <f t="shared" si="273"/>
        <v>30</v>
      </c>
      <c r="I8009" s="198">
        <f t="shared" si="274"/>
        <v>7</v>
      </c>
    </row>
    <row r="8010" spans="1:9" x14ac:dyDescent="0.3">
      <c r="A8010" s="10">
        <v>43649</v>
      </c>
      <c r="B8010" s="11" t="s">
        <v>170</v>
      </c>
      <c r="C8010" s="11" t="s">
        <v>710</v>
      </c>
      <c r="D8010" s="11" t="s">
        <v>662</v>
      </c>
      <c r="E8010" s="11">
        <v>6899079</v>
      </c>
      <c r="F8010" s="15">
        <f>IF(ISBLANK($D8010),"",IF(ISBLANK($E8010),VLOOKUP($D8010,$J:$K,2,FALSE),VLOOKUP($E8010,'Daycare Packages'!$A:$G,7,FALSE)))</f>
        <v>23</v>
      </c>
      <c r="G8010" s="15"/>
      <c r="H8010" s="15">
        <f t="shared" si="273"/>
        <v>23</v>
      </c>
      <c r="I8010" s="198">
        <f t="shared" si="274"/>
        <v>7</v>
      </c>
    </row>
    <row r="8011" spans="1:9" x14ac:dyDescent="0.3">
      <c r="A8011" s="10">
        <v>43649</v>
      </c>
      <c r="B8011" s="11" t="s">
        <v>173</v>
      </c>
      <c r="C8011" s="11" t="s">
        <v>791</v>
      </c>
      <c r="D8011" s="11" t="s">
        <v>662</v>
      </c>
      <c r="E8011" s="11">
        <v>6805887</v>
      </c>
      <c r="F8011" s="15">
        <f>IF(ISBLANK($D8011),"",IF(ISBLANK($E8011),VLOOKUP($D8011,$J:$K,2,FALSE),VLOOKUP($E8011,'Daycare Packages'!$A:$G,7,FALSE)))</f>
        <v>25</v>
      </c>
      <c r="G8011" s="15"/>
      <c r="H8011" s="15">
        <f t="shared" si="273"/>
        <v>25</v>
      </c>
      <c r="I8011" s="198">
        <f t="shared" si="274"/>
        <v>7</v>
      </c>
    </row>
    <row r="8012" spans="1:9" x14ac:dyDescent="0.3">
      <c r="A8012" s="10">
        <v>43649</v>
      </c>
      <c r="B8012" s="11" t="s">
        <v>941</v>
      </c>
      <c r="C8012" s="11" t="s">
        <v>1666</v>
      </c>
      <c r="D8012" s="11" t="s">
        <v>662</v>
      </c>
      <c r="F8012" s="15">
        <f>IF(ISBLANK($D8012),"",IF(ISBLANK($E8012),VLOOKUP($D8012,$J:$K,2,FALSE),VLOOKUP($E8012,'Daycare Packages'!$A:$G,7,FALSE)))</f>
        <v>30</v>
      </c>
      <c r="G8012" s="15"/>
      <c r="H8012" s="15">
        <f t="shared" si="273"/>
        <v>30</v>
      </c>
      <c r="I8012" s="198">
        <f t="shared" si="274"/>
        <v>7</v>
      </c>
    </row>
    <row r="8013" spans="1:9" x14ac:dyDescent="0.3">
      <c r="A8013" s="10">
        <v>43649</v>
      </c>
      <c r="B8013" s="11" t="s">
        <v>2082</v>
      </c>
      <c r="C8013" s="11" t="s">
        <v>1773</v>
      </c>
      <c r="D8013" s="11" t="s">
        <v>662</v>
      </c>
      <c r="F8013" s="15">
        <f>IF(ISBLANK($D8013),"",IF(ISBLANK($E8013),VLOOKUP($D8013,$J:$K,2,FALSE),VLOOKUP($E8013,'Daycare Packages'!$A:$G,7,FALSE)))</f>
        <v>30</v>
      </c>
      <c r="G8013" s="15"/>
      <c r="H8013" s="15">
        <f t="shared" si="273"/>
        <v>30</v>
      </c>
      <c r="I8013" s="198">
        <f t="shared" si="274"/>
        <v>7</v>
      </c>
    </row>
    <row r="8014" spans="1:9" x14ac:dyDescent="0.3">
      <c r="A8014" s="10">
        <v>43649</v>
      </c>
      <c r="B8014" s="11" t="s">
        <v>1317</v>
      </c>
      <c r="C8014" s="11" t="s">
        <v>1608</v>
      </c>
      <c r="D8014" s="11" t="s">
        <v>662</v>
      </c>
      <c r="E8014" s="11">
        <v>6887006</v>
      </c>
      <c r="F8014" s="15">
        <f>IF(ISBLANK($D8014),"",IF(ISBLANK($E8014),VLOOKUP($D8014,$J:$K,2,FALSE),VLOOKUP($E8014,'Daycare Packages'!$A:$G,7,FALSE)))</f>
        <v>25</v>
      </c>
      <c r="G8014" s="15"/>
      <c r="H8014" s="15">
        <f t="shared" si="273"/>
        <v>25</v>
      </c>
      <c r="I8014" s="198">
        <f t="shared" si="274"/>
        <v>7</v>
      </c>
    </row>
    <row r="8015" spans="1:9" x14ac:dyDescent="0.3">
      <c r="A8015" s="10">
        <v>43649</v>
      </c>
      <c r="B8015" s="11" t="s">
        <v>1334</v>
      </c>
      <c r="C8015" s="11" t="s">
        <v>1335</v>
      </c>
      <c r="D8015" s="11" t="s">
        <v>662</v>
      </c>
      <c r="E8015" s="11">
        <v>6838105</v>
      </c>
      <c r="F8015" s="15">
        <f>IF(ISBLANK($D8015),"",IF(ISBLANK($E8015),VLOOKUP($D8015,$J:$K,2,FALSE),VLOOKUP($E8015,'Daycare Packages'!$A:$G,7,FALSE)))</f>
        <v>26</v>
      </c>
      <c r="G8015" s="15"/>
      <c r="H8015" s="15">
        <f t="shared" si="273"/>
        <v>26</v>
      </c>
      <c r="I8015" s="198">
        <f t="shared" si="274"/>
        <v>7</v>
      </c>
    </row>
    <row r="8016" spans="1:9" x14ac:dyDescent="0.3">
      <c r="A8016" s="55">
        <v>43649</v>
      </c>
      <c r="B8016" s="56" t="s">
        <v>922</v>
      </c>
      <c r="C8016" s="56" t="s">
        <v>923</v>
      </c>
      <c r="D8016" s="56" t="s">
        <v>662</v>
      </c>
      <c r="E8016" s="56">
        <v>6872770</v>
      </c>
      <c r="F8016" s="59">
        <f>IF(ISBLANK($D8016),"",IF(ISBLANK($E8016),VLOOKUP($D8016,$J:$K,2,FALSE),VLOOKUP($E8016,'Daycare Packages'!$A:$G,7,FALSE)))</f>
        <v>23</v>
      </c>
      <c r="G8016" s="59"/>
      <c r="H8016" s="59">
        <f t="shared" si="273"/>
        <v>23</v>
      </c>
      <c r="I8016" s="198">
        <f t="shared" si="274"/>
        <v>7</v>
      </c>
    </row>
    <row r="8017" spans="1:9" x14ac:dyDescent="0.3">
      <c r="A8017" s="10">
        <v>43650</v>
      </c>
      <c r="B8017" s="11" t="s">
        <v>1805</v>
      </c>
      <c r="C8017" s="11" t="s">
        <v>548</v>
      </c>
      <c r="D8017" s="11" t="s">
        <v>671</v>
      </c>
      <c r="F8017" s="15">
        <f>IF(ISBLANK($D8017),"",IF(ISBLANK($E8017),VLOOKUP($D8017,$J:$K,2,FALSE),VLOOKUP($E8017,'Daycare Packages'!$A:$G,7,FALSE)))</f>
        <v>0</v>
      </c>
      <c r="G8017" s="15"/>
      <c r="H8017" s="15">
        <f t="shared" si="273"/>
        <v>0</v>
      </c>
      <c r="I8017" s="198">
        <f t="shared" si="274"/>
        <v>7</v>
      </c>
    </row>
    <row r="8018" spans="1:9" x14ac:dyDescent="0.3">
      <c r="A8018" s="10">
        <v>43650</v>
      </c>
      <c r="B8018" s="11" t="s">
        <v>997</v>
      </c>
      <c r="C8018" s="11" t="s">
        <v>910</v>
      </c>
      <c r="D8018" s="11" t="s">
        <v>662</v>
      </c>
      <c r="F8018" s="15">
        <f>IF(ISBLANK($D8018),"",IF(ISBLANK($E8018),VLOOKUP($D8018,$J:$K,2,FALSE),VLOOKUP($E8018,'Daycare Packages'!$A:$G,7,FALSE)))</f>
        <v>30</v>
      </c>
      <c r="G8018" s="15"/>
      <c r="H8018" s="15">
        <f t="shared" si="273"/>
        <v>30</v>
      </c>
      <c r="I8018" s="198">
        <f t="shared" si="274"/>
        <v>7</v>
      </c>
    </row>
    <row r="8019" spans="1:9" x14ac:dyDescent="0.3">
      <c r="A8019" s="10">
        <v>43650</v>
      </c>
      <c r="B8019" s="11" t="s">
        <v>816</v>
      </c>
      <c r="C8019" s="11" t="s">
        <v>817</v>
      </c>
      <c r="D8019" s="11" t="s">
        <v>662</v>
      </c>
      <c r="F8019" s="15">
        <f>IF(ISBLANK($D8019),"",IF(ISBLANK($E8019),VLOOKUP($D8019,$J:$K,2,FALSE),VLOOKUP($E8019,'Daycare Packages'!$A:$G,7,FALSE)))</f>
        <v>30</v>
      </c>
      <c r="G8019" s="15"/>
      <c r="H8019" s="15">
        <f t="shared" si="273"/>
        <v>30</v>
      </c>
      <c r="I8019" s="198">
        <f t="shared" si="274"/>
        <v>7</v>
      </c>
    </row>
    <row r="8020" spans="1:9" x14ac:dyDescent="0.3">
      <c r="A8020" s="10">
        <v>43650</v>
      </c>
      <c r="B8020" s="11" t="s">
        <v>1621</v>
      </c>
      <c r="C8020" s="11" t="s">
        <v>483</v>
      </c>
      <c r="D8020" s="11" t="s">
        <v>662</v>
      </c>
      <c r="F8020" s="15">
        <f>IF(ISBLANK($D8020),"",IF(ISBLANK($E8020),VLOOKUP($D8020,$J:$K,2,FALSE),VLOOKUP($E8020,'Daycare Packages'!$A:$G,7,FALSE)))</f>
        <v>30</v>
      </c>
      <c r="G8020" s="15"/>
      <c r="H8020" s="15">
        <f t="shared" si="273"/>
        <v>30</v>
      </c>
      <c r="I8020" s="198">
        <f t="shared" si="274"/>
        <v>7</v>
      </c>
    </row>
    <row r="8021" spans="1:9" x14ac:dyDescent="0.3">
      <c r="A8021" s="10">
        <v>43650</v>
      </c>
      <c r="B8021" s="11" t="s">
        <v>751</v>
      </c>
      <c r="C8021" s="11" t="s">
        <v>752</v>
      </c>
      <c r="D8021" s="11" t="s">
        <v>662</v>
      </c>
      <c r="F8021" s="15">
        <f>IF(ISBLANK($D8021),"",IF(ISBLANK($E8021),VLOOKUP($D8021,$J:$K,2,FALSE),VLOOKUP($E8021,'Daycare Packages'!$A:$G,7,FALSE)))</f>
        <v>30</v>
      </c>
      <c r="G8021" s="15"/>
      <c r="H8021" s="15">
        <f t="shared" si="273"/>
        <v>30</v>
      </c>
      <c r="I8021" s="198">
        <f t="shared" si="274"/>
        <v>7</v>
      </c>
    </row>
    <row r="8022" spans="1:9" x14ac:dyDescent="0.3">
      <c r="A8022" s="10">
        <v>43650</v>
      </c>
      <c r="B8022" s="11" t="s">
        <v>942</v>
      </c>
      <c r="C8022" s="11" t="s">
        <v>1806</v>
      </c>
      <c r="D8022" s="11" t="s">
        <v>662</v>
      </c>
      <c r="E8022" s="11">
        <v>6882694</v>
      </c>
      <c r="F8022" s="15">
        <f>IF(ISBLANK($D8022),"",IF(ISBLANK($E8022),VLOOKUP($D8022,$J:$K,2,FALSE),VLOOKUP($E8022,'Daycare Packages'!$A:$G,7,FALSE)))</f>
        <v>27</v>
      </c>
      <c r="G8022" s="15"/>
      <c r="H8022" s="15">
        <f t="shared" si="273"/>
        <v>27</v>
      </c>
      <c r="I8022" s="198">
        <f t="shared" si="274"/>
        <v>7</v>
      </c>
    </row>
    <row r="8023" spans="1:9" x14ac:dyDescent="0.3">
      <c r="A8023" s="10">
        <v>43650</v>
      </c>
      <c r="B8023" s="11" t="s">
        <v>924</v>
      </c>
      <c r="C8023" s="11" t="s">
        <v>1807</v>
      </c>
      <c r="D8023" s="11" t="s">
        <v>662</v>
      </c>
      <c r="F8023" s="15">
        <f>IF(ISBLANK($D8023),"",IF(ISBLANK($E8023),VLOOKUP($D8023,$J:$K,2,FALSE),VLOOKUP($E8023,'Daycare Packages'!$A:$G,7,FALSE)))</f>
        <v>30</v>
      </c>
      <c r="G8023" s="15"/>
      <c r="H8023" s="15">
        <f t="shared" si="273"/>
        <v>30</v>
      </c>
      <c r="I8023" s="198">
        <f t="shared" si="274"/>
        <v>7</v>
      </c>
    </row>
    <row r="8024" spans="1:9" x14ac:dyDescent="0.3">
      <c r="A8024" s="10">
        <v>43650</v>
      </c>
      <c r="B8024" s="11" t="s">
        <v>727</v>
      </c>
      <c r="C8024" s="11" t="s">
        <v>728</v>
      </c>
      <c r="D8024" s="11" t="s">
        <v>662</v>
      </c>
      <c r="F8024" s="15">
        <f>IF(ISBLANK($D8024),"",IF(ISBLANK($E8024),VLOOKUP($D8024,$J:$K,2,FALSE),VLOOKUP($E8024,'Daycare Packages'!$A:$G,7,FALSE)))</f>
        <v>30</v>
      </c>
      <c r="G8024" s="15"/>
      <c r="H8024" s="15">
        <f t="shared" si="273"/>
        <v>30</v>
      </c>
      <c r="I8024" s="198">
        <f t="shared" si="274"/>
        <v>7</v>
      </c>
    </row>
    <row r="8025" spans="1:9" x14ac:dyDescent="0.3">
      <c r="A8025" s="10">
        <v>43650</v>
      </c>
      <c r="B8025" s="11" t="s">
        <v>182</v>
      </c>
      <c r="C8025" s="11" t="s">
        <v>685</v>
      </c>
      <c r="D8025" s="11" t="s">
        <v>662</v>
      </c>
      <c r="E8025" s="11">
        <v>6871713</v>
      </c>
      <c r="F8025" s="15">
        <f>IF(ISBLANK($D8025),"",IF(ISBLANK($E8025),VLOOKUP($D8025,$J:$K,2,FALSE),VLOOKUP($E8025,'Daycare Packages'!$A:$G,7,FALSE)))</f>
        <v>20.7</v>
      </c>
      <c r="G8025" s="15"/>
      <c r="H8025" s="15">
        <f t="shared" si="273"/>
        <v>20.7</v>
      </c>
      <c r="I8025" s="198">
        <f t="shared" si="274"/>
        <v>7</v>
      </c>
    </row>
    <row r="8026" spans="1:9" x14ac:dyDescent="0.3">
      <c r="A8026" s="10">
        <v>43650</v>
      </c>
      <c r="B8026" s="11" t="s">
        <v>2091</v>
      </c>
      <c r="C8026" s="11" t="s">
        <v>1808</v>
      </c>
      <c r="D8026" s="11" t="s">
        <v>662</v>
      </c>
      <c r="F8026" s="15">
        <f>IF(ISBLANK($D8026),"",IF(ISBLANK($E8026),VLOOKUP($D8026,$J:$K,2,FALSE),VLOOKUP($E8026,'Daycare Packages'!$A:$G,7,FALSE)))</f>
        <v>30</v>
      </c>
      <c r="G8026" s="15"/>
      <c r="H8026" s="15">
        <f t="shared" si="273"/>
        <v>30</v>
      </c>
      <c r="I8026" s="198">
        <f t="shared" si="274"/>
        <v>7</v>
      </c>
    </row>
    <row r="8027" spans="1:9" x14ac:dyDescent="0.3">
      <c r="A8027" s="55">
        <v>43650</v>
      </c>
      <c r="B8027" s="56" t="s">
        <v>1661</v>
      </c>
      <c r="C8027" s="56" t="s">
        <v>1673</v>
      </c>
      <c r="D8027" s="56" t="s">
        <v>662</v>
      </c>
      <c r="E8027" s="56">
        <v>6887774</v>
      </c>
      <c r="F8027" s="59">
        <f>IF(ISBLANK($D8027),"",IF(ISBLANK($E8027),VLOOKUP($D8027,$J:$K,2,FALSE),VLOOKUP($E8027,'Daycare Packages'!$A:$G,7,FALSE)))</f>
        <v>25</v>
      </c>
      <c r="G8027" s="59"/>
      <c r="H8027" s="59">
        <f t="shared" si="273"/>
        <v>25</v>
      </c>
      <c r="I8027" s="198">
        <f t="shared" si="274"/>
        <v>7</v>
      </c>
    </row>
    <row r="8028" spans="1:9" x14ac:dyDescent="0.3">
      <c r="A8028" s="10">
        <v>43651</v>
      </c>
      <c r="B8028" s="11" t="s">
        <v>1733</v>
      </c>
      <c r="C8028" s="11" t="s">
        <v>1734</v>
      </c>
      <c r="D8028" s="11" t="s">
        <v>659</v>
      </c>
      <c r="E8028" s="11">
        <v>6896082</v>
      </c>
      <c r="F8028" s="15">
        <f>IF(ISBLANK($D8028),"",IF(ISBLANK($E8028),VLOOKUP($D8028,$J:$K,2,FALSE),VLOOKUP($E8028,'Daycare Packages'!$A:$G,7,FALSE)))</f>
        <v>19</v>
      </c>
      <c r="G8028" s="15"/>
      <c r="H8028" s="15">
        <f t="shared" si="273"/>
        <v>19</v>
      </c>
      <c r="I8028" s="198">
        <f t="shared" si="274"/>
        <v>7</v>
      </c>
    </row>
    <row r="8029" spans="1:9" x14ac:dyDescent="0.3">
      <c r="A8029" s="10">
        <v>43651</v>
      </c>
      <c r="B8029" s="11" t="s">
        <v>190</v>
      </c>
      <c r="C8029" s="11" t="s">
        <v>1818</v>
      </c>
      <c r="D8029" s="11" t="s">
        <v>659</v>
      </c>
      <c r="E8029" s="11">
        <v>6884206</v>
      </c>
      <c r="F8029" s="15">
        <f>IF(ISBLANK($D8029),"",IF(ISBLANK($E8029),VLOOKUP($D8029,$J:$K,2,FALSE),VLOOKUP($E8029,'Daycare Packages'!$A:$G,7,FALSE)))</f>
        <v>17</v>
      </c>
      <c r="G8029" s="15"/>
      <c r="H8029" s="15">
        <f t="shared" si="273"/>
        <v>17</v>
      </c>
      <c r="I8029" s="198">
        <f t="shared" si="274"/>
        <v>7</v>
      </c>
    </row>
    <row r="8030" spans="1:9" x14ac:dyDescent="0.3">
      <c r="A8030" s="10">
        <v>43651</v>
      </c>
      <c r="B8030" s="11" t="s">
        <v>131</v>
      </c>
      <c r="C8030" s="11" t="s">
        <v>553</v>
      </c>
      <c r="D8030" s="11" t="s">
        <v>659</v>
      </c>
      <c r="E8030" s="11">
        <v>6730496</v>
      </c>
      <c r="F8030" s="15">
        <f>IF(ISBLANK($D8030),"",IF(ISBLANK($E8030),VLOOKUP($D8030,$J:$K,2,FALSE),VLOOKUP($E8030,'Daycare Packages'!$A:$G,7,FALSE)))</f>
        <v>16</v>
      </c>
      <c r="G8030" s="15"/>
      <c r="H8030" s="15">
        <f t="shared" si="273"/>
        <v>16</v>
      </c>
      <c r="I8030" s="198">
        <f t="shared" si="274"/>
        <v>7</v>
      </c>
    </row>
    <row r="8031" spans="1:9" x14ac:dyDescent="0.3">
      <c r="A8031" s="10">
        <v>43651</v>
      </c>
      <c r="B8031" s="11" t="s">
        <v>869</v>
      </c>
      <c r="C8031" s="11" t="s">
        <v>870</v>
      </c>
      <c r="D8031" s="11" t="s">
        <v>662</v>
      </c>
      <c r="F8031" s="15">
        <f>IF(ISBLANK($D8031),"",IF(ISBLANK($E8031),VLOOKUP($D8031,$J:$K,2,FALSE),VLOOKUP($E8031,'Daycare Packages'!$A:$G,7,FALSE)))</f>
        <v>30</v>
      </c>
      <c r="G8031" s="15"/>
      <c r="H8031" s="15">
        <f t="shared" si="273"/>
        <v>30</v>
      </c>
      <c r="I8031" s="198">
        <f t="shared" si="274"/>
        <v>7</v>
      </c>
    </row>
    <row r="8032" spans="1:9" x14ac:dyDescent="0.3">
      <c r="A8032" s="10">
        <v>43651</v>
      </c>
      <c r="B8032" s="11" t="s">
        <v>300</v>
      </c>
      <c r="C8032" s="11" t="s">
        <v>759</v>
      </c>
      <c r="D8032" s="11" t="s">
        <v>662</v>
      </c>
      <c r="F8032" s="15">
        <f>IF(ISBLANK($D8032),"",IF(ISBLANK($E8032),VLOOKUP($D8032,$J:$K,2,FALSE),VLOOKUP($E8032,'Daycare Packages'!$A:$G,7,FALSE)))</f>
        <v>30</v>
      </c>
      <c r="G8032" s="15"/>
      <c r="H8032" s="15">
        <f t="shared" si="273"/>
        <v>30</v>
      </c>
      <c r="I8032" s="198">
        <f t="shared" si="274"/>
        <v>7</v>
      </c>
    </row>
    <row r="8033" spans="1:9" x14ac:dyDescent="0.3">
      <c r="A8033" s="10">
        <v>43651</v>
      </c>
      <c r="B8033" s="11" t="s">
        <v>300</v>
      </c>
      <c r="C8033" s="11" t="s">
        <v>507</v>
      </c>
      <c r="D8033" s="11" t="s">
        <v>662</v>
      </c>
      <c r="F8033" s="15">
        <f>IF(ISBLANK($D8033),"",IF(ISBLANK($E8033),VLOOKUP($D8033,$J:$K,2,FALSE),VLOOKUP($E8033,'Daycare Packages'!$A:$G,7,FALSE)))</f>
        <v>30</v>
      </c>
      <c r="G8033" s="15"/>
      <c r="H8033" s="15">
        <f t="shared" si="273"/>
        <v>30</v>
      </c>
      <c r="I8033" s="198">
        <f t="shared" si="274"/>
        <v>7</v>
      </c>
    </row>
    <row r="8034" spans="1:9" x14ac:dyDescent="0.3">
      <c r="A8034" s="10">
        <v>43651</v>
      </c>
      <c r="B8034" s="11" t="s">
        <v>300</v>
      </c>
      <c r="C8034" s="11" t="s">
        <v>1821</v>
      </c>
      <c r="D8034" s="11" t="s">
        <v>662</v>
      </c>
      <c r="F8034" s="15">
        <f>IF(ISBLANK($D8034),"",IF(ISBLANK($E8034),VLOOKUP($D8034,$J:$K,2,FALSE),VLOOKUP($E8034,'Daycare Packages'!$A:$G,7,FALSE)))</f>
        <v>30</v>
      </c>
      <c r="G8034" s="15"/>
      <c r="H8034" s="15">
        <f t="shared" si="273"/>
        <v>30</v>
      </c>
      <c r="I8034" s="198">
        <f t="shared" si="274"/>
        <v>7</v>
      </c>
    </row>
    <row r="8035" spans="1:9" x14ac:dyDescent="0.3">
      <c r="A8035" s="10">
        <v>43651</v>
      </c>
      <c r="B8035" s="11" t="s">
        <v>1710</v>
      </c>
      <c r="C8035" s="11" t="s">
        <v>1738</v>
      </c>
      <c r="D8035" s="11" t="s">
        <v>662</v>
      </c>
      <c r="F8035" s="15">
        <f>IF(ISBLANK($D8035),"",IF(ISBLANK($E8035),VLOOKUP($D8035,$J:$K,2,FALSE),VLOOKUP($E8035,'Daycare Packages'!$A:$G,7,FALSE)))</f>
        <v>30</v>
      </c>
      <c r="G8035" s="15"/>
      <c r="H8035" s="15">
        <f t="shared" si="273"/>
        <v>30</v>
      </c>
      <c r="I8035" s="198">
        <f t="shared" si="274"/>
        <v>7</v>
      </c>
    </row>
    <row r="8036" spans="1:9" x14ac:dyDescent="0.3">
      <c r="A8036" s="10">
        <v>43651</v>
      </c>
      <c r="B8036" s="11" t="s">
        <v>1710</v>
      </c>
      <c r="C8036" s="11" t="s">
        <v>1711</v>
      </c>
      <c r="D8036" s="11" t="s">
        <v>662</v>
      </c>
      <c r="F8036" s="15">
        <f>IF(ISBLANK($D8036),"",IF(ISBLANK($E8036),VLOOKUP($D8036,$J:$K,2,FALSE),VLOOKUP($E8036,'Daycare Packages'!$A:$G,7,FALSE)))</f>
        <v>30</v>
      </c>
      <c r="G8036" s="15"/>
      <c r="H8036" s="15">
        <f t="shared" si="273"/>
        <v>30</v>
      </c>
      <c r="I8036" s="198">
        <f t="shared" si="274"/>
        <v>7</v>
      </c>
    </row>
    <row r="8037" spans="1:9" x14ac:dyDescent="0.3">
      <c r="A8037" s="10">
        <v>43651</v>
      </c>
      <c r="B8037" s="11" t="s">
        <v>663</v>
      </c>
      <c r="C8037" s="11" t="s">
        <v>665</v>
      </c>
      <c r="D8037" s="11" t="s">
        <v>662</v>
      </c>
      <c r="F8037" s="15">
        <f>IF(ISBLANK($D8037),"",IF(ISBLANK($E8037),VLOOKUP($D8037,$J:$K,2,FALSE),VLOOKUP($E8037,'Daycare Packages'!$A:$G,7,FALSE)))</f>
        <v>30</v>
      </c>
      <c r="G8037" s="15"/>
      <c r="H8037" s="15">
        <f t="shared" si="273"/>
        <v>30</v>
      </c>
      <c r="I8037" s="198">
        <f t="shared" si="274"/>
        <v>7</v>
      </c>
    </row>
    <row r="8038" spans="1:9" x14ac:dyDescent="0.3">
      <c r="A8038" s="10">
        <v>43651</v>
      </c>
      <c r="B8038" s="11" t="s">
        <v>663</v>
      </c>
      <c r="C8038" s="11" t="s">
        <v>664</v>
      </c>
      <c r="D8038" s="11" t="s">
        <v>662</v>
      </c>
      <c r="F8038" s="15">
        <f>IF(ISBLANK($D8038),"",IF(ISBLANK($E8038),VLOOKUP($D8038,$J:$K,2,FALSE),VLOOKUP($E8038,'Daycare Packages'!$A:$G,7,FALSE)))</f>
        <v>30</v>
      </c>
      <c r="G8038" s="15"/>
      <c r="H8038" s="15">
        <f t="shared" si="273"/>
        <v>30</v>
      </c>
      <c r="I8038" s="198">
        <f t="shared" si="274"/>
        <v>7</v>
      </c>
    </row>
    <row r="8039" spans="1:9" x14ac:dyDescent="0.3">
      <c r="A8039" s="10">
        <v>43651</v>
      </c>
      <c r="B8039" s="11" t="s">
        <v>82</v>
      </c>
      <c r="C8039" s="11" t="s">
        <v>694</v>
      </c>
      <c r="D8039" s="11" t="s">
        <v>662</v>
      </c>
      <c r="E8039" s="11">
        <v>6717674</v>
      </c>
      <c r="F8039" s="15">
        <f>IF(ISBLANK($D8039),"",IF(ISBLANK($E8039),VLOOKUP($D8039,$J:$K,2,FALSE),VLOOKUP($E8039,'Daycare Packages'!$A:$G,7,FALSE)))</f>
        <v>22</v>
      </c>
      <c r="G8039" s="15"/>
      <c r="H8039" s="15">
        <f t="shared" si="273"/>
        <v>22</v>
      </c>
      <c r="I8039" s="198">
        <f t="shared" si="274"/>
        <v>7</v>
      </c>
    </row>
    <row r="8040" spans="1:9" x14ac:dyDescent="0.3">
      <c r="A8040" s="10">
        <v>43651</v>
      </c>
      <c r="B8040" s="11" t="s">
        <v>82</v>
      </c>
      <c r="C8040" s="11" t="s">
        <v>695</v>
      </c>
      <c r="D8040" s="11" t="s">
        <v>662</v>
      </c>
      <c r="E8040" s="11">
        <v>6717674</v>
      </c>
      <c r="F8040" s="15">
        <f>IF(ISBLANK($D8040),"",IF(ISBLANK($E8040),VLOOKUP($D8040,$J:$K,2,FALSE),VLOOKUP($E8040,'Daycare Packages'!$A:$G,7,FALSE)))</f>
        <v>22</v>
      </c>
      <c r="G8040" s="15"/>
      <c r="H8040" s="15">
        <f t="shared" si="273"/>
        <v>22</v>
      </c>
      <c r="I8040" s="198">
        <f t="shared" si="274"/>
        <v>7</v>
      </c>
    </row>
    <row r="8041" spans="1:9" x14ac:dyDescent="0.3">
      <c r="A8041" s="10">
        <v>43651</v>
      </c>
      <c r="B8041" s="11" t="s">
        <v>174</v>
      </c>
      <c r="C8041" s="11" t="s">
        <v>707</v>
      </c>
      <c r="D8041" s="11" t="s">
        <v>662</v>
      </c>
      <c r="F8041" s="15">
        <f>IF(ISBLANK($D8041),"",IF(ISBLANK($E8041),VLOOKUP($D8041,$J:$K,2,FALSE),VLOOKUP($E8041,'Daycare Packages'!$A:$G,7,FALSE)))</f>
        <v>30</v>
      </c>
      <c r="G8041" s="15"/>
      <c r="H8041" s="15">
        <f t="shared" si="273"/>
        <v>30</v>
      </c>
      <c r="I8041" s="198">
        <f t="shared" si="274"/>
        <v>7</v>
      </c>
    </row>
    <row r="8042" spans="1:9" x14ac:dyDescent="0.3">
      <c r="A8042" s="10">
        <v>43651</v>
      </c>
      <c r="B8042" s="11" t="s">
        <v>182</v>
      </c>
      <c r="C8042" s="11" t="s">
        <v>685</v>
      </c>
      <c r="D8042" s="11" t="s">
        <v>662</v>
      </c>
      <c r="E8042" s="11">
        <v>6871713</v>
      </c>
      <c r="F8042" s="15">
        <f>IF(ISBLANK($D8042),"",IF(ISBLANK($E8042),VLOOKUP($D8042,$J:$K,2,FALSE),VLOOKUP($E8042,'Daycare Packages'!$A:$G,7,FALSE)))</f>
        <v>20.7</v>
      </c>
      <c r="G8042" s="15"/>
      <c r="H8042" s="15">
        <f t="shared" si="273"/>
        <v>20.7</v>
      </c>
      <c r="I8042" s="198">
        <f t="shared" si="274"/>
        <v>7</v>
      </c>
    </row>
    <row r="8043" spans="1:9" x14ac:dyDescent="0.3">
      <c r="A8043" s="10">
        <v>43651</v>
      </c>
      <c r="B8043" s="11" t="s">
        <v>1805</v>
      </c>
      <c r="C8043" s="11" t="s">
        <v>548</v>
      </c>
      <c r="D8043" s="11" t="s">
        <v>662</v>
      </c>
      <c r="F8043" s="15">
        <f>IF(ISBLANK($D8043),"",IF(ISBLANK($E8043),VLOOKUP($D8043,$J:$K,2,FALSE),VLOOKUP($E8043,'Daycare Packages'!$A:$G,7,FALSE)))</f>
        <v>30</v>
      </c>
      <c r="G8043" s="15"/>
      <c r="H8043" s="15">
        <f t="shared" si="273"/>
        <v>30</v>
      </c>
      <c r="I8043" s="198">
        <f t="shared" si="274"/>
        <v>7</v>
      </c>
    </row>
    <row r="8044" spans="1:9" x14ac:dyDescent="0.3">
      <c r="A8044" s="10">
        <v>43651</v>
      </c>
      <c r="B8044" s="11" t="s">
        <v>117</v>
      </c>
      <c r="C8044" s="11" t="s">
        <v>1069</v>
      </c>
      <c r="D8044" s="11" t="s">
        <v>662</v>
      </c>
      <c r="E8044" s="11">
        <v>6875240</v>
      </c>
      <c r="F8044" s="15">
        <f>IF(ISBLANK($D8044),"",IF(ISBLANK($E8044),VLOOKUP($D8044,$J:$K,2,FALSE),VLOOKUP($E8044,'Daycare Packages'!$A:$G,7,FALSE)))</f>
        <v>25</v>
      </c>
      <c r="G8044" s="15"/>
      <c r="H8044" s="15">
        <f t="shared" si="273"/>
        <v>25</v>
      </c>
      <c r="I8044" s="198">
        <f t="shared" si="274"/>
        <v>7</v>
      </c>
    </row>
    <row r="8045" spans="1:9" x14ac:dyDescent="0.3">
      <c r="A8045" s="10">
        <v>43651</v>
      </c>
      <c r="B8045" s="11" t="s">
        <v>894</v>
      </c>
      <c r="C8045" s="11" t="s">
        <v>895</v>
      </c>
      <c r="D8045" s="11" t="s">
        <v>662</v>
      </c>
      <c r="E8045" s="11">
        <v>6892485</v>
      </c>
      <c r="F8045" s="15">
        <f>IF(ISBLANK($D8045),"",IF(ISBLANK($E8045),VLOOKUP($D8045,$J:$K,2,FALSE),VLOOKUP($E8045,'Daycare Packages'!$A:$G,7,FALSE)))</f>
        <v>27</v>
      </c>
      <c r="G8045" s="15"/>
      <c r="H8045" s="15">
        <f t="shared" si="273"/>
        <v>27</v>
      </c>
      <c r="I8045" s="198">
        <f t="shared" si="274"/>
        <v>7</v>
      </c>
    </row>
    <row r="8046" spans="1:9" x14ac:dyDescent="0.3">
      <c r="A8046" s="10">
        <v>43651</v>
      </c>
      <c r="B8046" s="11" t="s">
        <v>208</v>
      </c>
      <c r="C8046" s="11" t="s">
        <v>507</v>
      </c>
      <c r="D8046" s="11" t="s">
        <v>662</v>
      </c>
      <c r="E8046" s="11">
        <v>6733427</v>
      </c>
      <c r="F8046" s="15">
        <f>IF(ISBLANK($D8046),"",IF(ISBLANK($E8046),VLOOKUP($D8046,$J:$K,2,FALSE),VLOOKUP($E8046,'Daycare Packages'!$A:$G,7,FALSE)))</f>
        <v>22</v>
      </c>
      <c r="G8046" s="15"/>
      <c r="H8046" s="15">
        <f t="shared" si="273"/>
        <v>22</v>
      </c>
      <c r="I8046" s="198">
        <f t="shared" si="274"/>
        <v>7</v>
      </c>
    </row>
    <row r="8047" spans="1:9" x14ac:dyDescent="0.3">
      <c r="A8047" s="10">
        <v>43651</v>
      </c>
      <c r="B8047" s="11" t="s">
        <v>894</v>
      </c>
      <c r="C8047" s="11" t="s">
        <v>622</v>
      </c>
      <c r="D8047" s="11" t="s">
        <v>662</v>
      </c>
      <c r="E8047" s="11">
        <v>6892485</v>
      </c>
      <c r="F8047" s="15">
        <f>IF(ISBLANK($D8047),"",IF(ISBLANK($E8047),VLOOKUP($D8047,$J:$K,2,FALSE),VLOOKUP($E8047,'Daycare Packages'!$A:$G,7,FALSE)))</f>
        <v>27</v>
      </c>
      <c r="G8047" s="15"/>
      <c r="H8047" s="15">
        <f t="shared" si="273"/>
        <v>27</v>
      </c>
      <c r="I8047" s="198">
        <f t="shared" si="274"/>
        <v>7</v>
      </c>
    </row>
    <row r="8048" spans="1:9" x14ac:dyDescent="0.3">
      <c r="A8048" s="10">
        <v>43651</v>
      </c>
      <c r="B8048" s="11" t="s">
        <v>178</v>
      </c>
      <c r="C8048" s="11" t="s">
        <v>734</v>
      </c>
      <c r="D8048" s="11" t="s">
        <v>662</v>
      </c>
      <c r="E8048" s="11">
        <v>6856237</v>
      </c>
      <c r="F8048" s="15">
        <f>IF(ISBLANK($D8048),"",IF(ISBLANK($E8048),VLOOKUP($D8048,$J:$K,2,FALSE),VLOOKUP($E8048,'Daycare Packages'!$A:$G,7,FALSE)))</f>
        <v>27</v>
      </c>
      <c r="G8048" s="15"/>
      <c r="H8048" s="15">
        <f t="shared" si="273"/>
        <v>27</v>
      </c>
      <c r="I8048" s="198">
        <f t="shared" si="274"/>
        <v>7</v>
      </c>
    </row>
    <row r="8049" spans="1:9" x14ac:dyDescent="0.3">
      <c r="A8049" s="10">
        <v>43651</v>
      </c>
      <c r="B8049" s="11" t="s">
        <v>210</v>
      </c>
      <c r="C8049" s="11" t="s">
        <v>460</v>
      </c>
      <c r="D8049" s="11" t="s">
        <v>662</v>
      </c>
      <c r="E8049" s="11">
        <v>6892477</v>
      </c>
      <c r="F8049" s="15">
        <f>IF(ISBLANK($D8049),"",IF(ISBLANK($E8049),VLOOKUP($D8049,$J:$K,2,FALSE),VLOOKUP($E8049,'Daycare Packages'!$A:$G,7,FALSE)))</f>
        <v>27</v>
      </c>
      <c r="G8049" s="15"/>
      <c r="H8049" s="15">
        <f t="shared" si="273"/>
        <v>27</v>
      </c>
      <c r="I8049" s="198">
        <f t="shared" si="274"/>
        <v>7</v>
      </c>
    </row>
    <row r="8050" spans="1:9" x14ac:dyDescent="0.3">
      <c r="A8050" s="10">
        <v>43651</v>
      </c>
      <c r="B8050" s="11" t="s">
        <v>210</v>
      </c>
      <c r="C8050" s="11" t="s">
        <v>916</v>
      </c>
      <c r="D8050" s="11" t="s">
        <v>662</v>
      </c>
      <c r="E8050" s="11">
        <v>6892477</v>
      </c>
      <c r="F8050" s="15">
        <f>IF(ISBLANK($D8050),"",IF(ISBLANK($E8050),VLOOKUP($D8050,$J:$K,2,FALSE),VLOOKUP($E8050,'Daycare Packages'!$A:$G,7,FALSE)))</f>
        <v>27</v>
      </c>
      <c r="G8050" s="15"/>
      <c r="H8050" s="15">
        <f t="shared" si="273"/>
        <v>27</v>
      </c>
      <c r="I8050" s="198">
        <f t="shared" si="274"/>
        <v>7</v>
      </c>
    </row>
    <row r="8051" spans="1:9" x14ac:dyDescent="0.3">
      <c r="A8051" s="10">
        <v>43651</v>
      </c>
      <c r="B8051" s="11" t="s">
        <v>144</v>
      </c>
      <c r="C8051" s="11" t="s">
        <v>795</v>
      </c>
      <c r="D8051" s="11" t="s">
        <v>662</v>
      </c>
      <c r="E8051" s="11">
        <v>6899660</v>
      </c>
      <c r="F8051" s="15">
        <f>IF(ISBLANK($D8051),"",IF(ISBLANK($E8051),VLOOKUP($D8051,$J:$K,2,FALSE),VLOOKUP($E8051,'Daycare Packages'!$A:$G,7,FALSE)))</f>
        <v>26</v>
      </c>
      <c r="G8051" s="15"/>
      <c r="H8051" s="15">
        <f t="shared" si="273"/>
        <v>26</v>
      </c>
      <c r="I8051" s="198">
        <f t="shared" si="274"/>
        <v>7</v>
      </c>
    </row>
    <row r="8052" spans="1:9" x14ac:dyDescent="0.3">
      <c r="A8052" s="10">
        <v>43651</v>
      </c>
      <c r="B8052" s="11" t="s">
        <v>193</v>
      </c>
      <c r="C8052" s="11" t="s">
        <v>1825</v>
      </c>
      <c r="D8052" s="11" t="s">
        <v>662</v>
      </c>
      <c r="E8052" s="11">
        <v>6899236</v>
      </c>
      <c r="F8052" s="15">
        <f>IF(ISBLANK($D8052),"",IF(ISBLANK($E8052),VLOOKUP($D8052,$J:$K,2,FALSE),VLOOKUP($E8052,'Daycare Packages'!$A:$G,7,FALSE)))</f>
        <v>27</v>
      </c>
      <c r="G8052" s="15"/>
      <c r="H8052" s="15">
        <f t="shared" ref="H8052:H8115" si="275">IF(ISBLANK(D8052),"",SUM(F8052:G8052))</f>
        <v>27</v>
      </c>
      <c r="I8052" s="198">
        <f t="shared" si="274"/>
        <v>7</v>
      </c>
    </row>
    <row r="8053" spans="1:9" x14ac:dyDescent="0.3">
      <c r="A8053" s="10">
        <v>43651</v>
      </c>
      <c r="B8053" s="11" t="s">
        <v>2082</v>
      </c>
      <c r="C8053" s="11" t="s">
        <v>1773</v>
      </c>
      <c r="D8053" s="11" t="s">
        <v>662</v>
      </c>
      <c r="F8053" s="15">
        <f>IF(ISBLANK($D8053),"",IF(ISBLANK($E8053),VLOOKUP($D8053,$J:$K,2,FALSE),VLOOKUP($E8053,'Daycare Packages'!$A:$G,7,FALSE)))</f>
        <v>30</v>
      </c>
      <c r="G8053" s="15"/>
      <c r="H8053" s="15">
        <f t="shared" si="275"/>
        <v>30</v>
      </c>
      <c r="I8053" s="198">
        <f t="shared" si="274"/>
        <v>7</v>
      </c>
    </row>
    <row r="8054" spans="1:9" x14ac:dyDescent="0.3">
      <c r="A8054" s="10">
        <v>43651</v>
      </c>
      <c r="B8054" s="11" t="s">
        <v>1727</v>
      </c>
      <c r="C8054" s="11" t="s">
        <v>1728</v>
      </c>
      <c r="D8054" s="11" t="s">
        <v>662</v>
      </c>
      <c r="E8054" s="11">
        <v>6895189</v>
      </c>
      <c r="F8054" s="15">
        <f>IF(ISBLANK($D8054),"",IF(ISBLANK($E8054),VLOOKUP($D8054,$J:$K,2,FALSE),VLOOKUP($E8054,'Daycare Packages'!$A:$G,7,FALSE)))</f>
        <v>26</v>
      </c>
      <c r="G8054" s="15"/>
      <c r="H8054" s="15">
        <f t="shared" si="275"/>
        <v>26</v>
      </c>
      <c r="I8054" s="198">
        <f t="shared" si="274"/>
        <v>7</v>
      </c>
    </row>
    <row r="8055" spans="1:9" x14ac:dyDescent="0.3">
      <c r="A8055" s="10">
        <v>43651</v>
      </c>
      <c r="B8055" s="11" t="s">
        <v>218</v>
      </c>
      <c r="C8055" s="11" t="s">
        <v>738</v>
      </c>
      <c r="D8055" s="11" t="s">
        <v>662</v>
      </c>
      <c r="E8055" s="11">
        <v>6738002</v>
      </c>
      <c r="F8055" s="15">
        <f>IF(ISBLANK($D8055),"",IF(ISBLANK($E8055),VLOOKUP($D8055,$J:$K,2,FALSE),VLOOKUP($E8055,'Daycare Packages'!$A:$G,7,FALSE)))</f>
        <v>20</v>
      </c>
      <c r="G8055" s="15"/>
      <c r="H8055" s="15">
        <f t="shared" si="275"/>
        <v>20</v>
      </c>
      <c r="I8055" s="198">
        <f t="shared" si="274"/>
        <v>7</v>
      </c>
    </row>
    <row r="8056" spans="1:9" x14ac:dyDescent="0.3">
      <c r="A8056" s="10">
        <v>43651</v>
      </c>
      <c r="B8056" s="11" t="s">
        <v>218</v>
      </c>
      <c r="C8056" s="11" t="s">
        <v>737</v>
      </c>
      <c r="D8056" s="11" t="s">
        <v>662</v>
      </c>
      <c r="E8056" s="11">
        <v>6738002</v>
      </c>
      <c r="F8056" s="15">
        <f>IF(ISBLANK($D8056),"",IF(ISBLANK($E8056),VLOOKUP($D8056,$J:$K,2,FALSE),VLOOKUP($E8056,'Daycare Packages'!$A:$G,7,FALSE)))</f>
        <v>20</v>
      </c>
      <c r="G8056" s="15"/>
      <c r="H8056" s="15">
        <f t="shared" si="275"/>
        <v>20</v>
      </c>
      <c r="I8056" s="198">
        <f t="shared" si="274"/>
        <v>7</v>
      </c>
    </row>
    <row r="8057" spans="1:9" x14ac:dyDescent="0.3">
      <c r="A8057" s="10">
        <v>43651</v>
      </c>
      <c r="B8057" s="11" t="s">
        <v>1334</v>
      </c>
      <c r="C8057" s="11" t="s">
        <v>1335</v>
      </c>
      <c r="D8057" s="11" t="s">
        <v>662</v>
      </c>
      <c r="E8057" s="11">
        <v>6838105</v>
      </c>
      <c r="F8057" s="15">
        <f>IF(ISBLANK($D8057),"",IF(ISBLANK($E8057),VLOOKUP($D8057,$J:$K,2,FALSE),VLOOKUP($E8057,'Daycare Packages'!$A:$G,7,FALSE)))</f>
        <v>26</v>
      </c>
      <c r="G8057" s="15"/>
      <c r="H8057" s="15">
        <f t="shared" si="275"/>
        <v>26</v>
      </c>
      <c r="I8057" s="198">
        <f t="shared" si="274"/>
        <v>7</v>
      </c>
    </row>
    <row r="8058" spans="1:9" x14ac:dyDescent="0.3">
      <c r="A8058" s="55">
        <v>43651</v>
      </c>
      <c r="B8058" s="56" t="s">
        <v>420</v>
      </c>
      <c r="C8058" s="56" t="s">
        <v>421</v>
      </c>
      <c r="D8058" s="56" t="s">
        <v>662</v>
      </c>
      <c r="E8058" s="56"/>
      <c r="F8058" s="59">
        <f>IF(ISBLANK($D8058),"",IF(ISBLANK($E8058),VLOOKUP($D8058,$J:$K,2,FALSE),VLOOKUP($E8058,'Daycare Packages'!$A:$G,7,FALSE)))</f>
        <v>30</v>
      </c>
      <c r="G8058" s="59"/>
      <c r="H8058" s="59">
        <f t="shared" si="275"/>
        <v>30</v>
      </c>
      <c r="I8058" s="198">
        <f t="shared" si="274"/>
        <v>7</v>
      </c>
    </row>
    <row r="8059" spans="1:9" x14ac:dyDescent="0.3">
      <c r="A8059" s="10">
        <v>43652</v>
      </c>
      <c r="B8059" s="11" t="s">
        <v>151</v>
      </c>
      <c r="C8059" s="11" t="s">
        <v>578</v>
      </c>
      <c r="D8059" s="11" t="s">
        <v>662</v>
      </c>
      <c r="E8059" s="11">
        <v>6695845</v>
      </c>
      <c r="F8059" s="15">
        <f>IF(ISBLANK($D8059),"",IF(ISBLANK($E8059),VLOOKUP($D8059,$J:$K,2,FALSE),VLOOKUP($E8059,'Daycare Packages'!$A:$G,7,FALSE)))</f>
        <v>22</v>
      </c>
      <c r="G8059" s="15"/>
      <c r="H8059" s="15">
        <f t="shared" si="275"/>
        <v>22</v>
      </c>
      <c r="I8059" s="198">
        <f t="shared" si="274"/>
        <v>7</v>
      </c>
    </row>
    <row r="8060" spans="1:9" x14ac:dyDescent="0.3">
      <c r="A8060" s="10">
        <v>43652</v>
      </c>
      <c r="B8060" s="11" t="s">
        <v>123</v>
      </c>
      <c r="C8060" s="11" t="s">
        <v>622</v>
      </c>
      <c r="D8060" s="11" t="s">
        <v>662</v>
      </c>
      <c r="E8060" s="11">
        <v>6644301</v>
      </c>
      <c r="F8060" s="15">
        <f>IF(ISBLANK($D8060),"",IF(ISBLANK($E8060),VLOOKUP($D8060,$J:$K,2,FALSE),VLOOKUP($E8060,'Daycare Packages'!$A:$G,7,FALSE)))</f>
        <v>22</v>
      </c>
      <c r="G8060" s="15"/>
      <c r="H8060" s="15">
        <f t="shared" si="275"/>
        <v>22</v>
      </c>
      <c r="I8060" s="198">
        <f t="shared" si="274"/>
        <v>7</v>
      </c>
    </row>
    <row r="8061" spans="1:9" x14ac:dyDescent="0.3">
      <c r="A8061" s="10">
        <v>43652</v>
      </c>
      <c r="B8061" s="11" t="s">
        <v>134</v>
      </c>
      <c r="C8061" s="11" t="s">
        <v>883</v>
      </c>
      <c r="D8061" s="11" t="s">
        <v>662</v>
      </c>
      <c r="E8061" s="11">
        <v>6869710</v>
      </c>
      <c r="F8061" s="15">
        <f>IF(ISBLANK($D8061),"",IF(ISBLANK($E8061),VLOOKUP($D8061,$J:$K,2,FALSE),VLOOKUP($E8061,'Daycare Packages'!$A:$G,7,FALSE)))</f>
        <v>26</v>
      </c>
      <c r="G8061" s="15"/>
      <c r="H8061" s="15">
        <f t="shared" si="275"/>
        <v>26</v>
      </c>
      <c r="I8061" s="198">
        <f t="shared" si="274"/>
        <v>7</v>
      </c>
    </row>
    <row r="8062" spans="1:9" x14ac:dyDescent="0.3">
      <c r="A8062" s="10">
        <v>43652</v>
      </c>
      <c r="B8062" s="11" t="s">
        <v>182</v>
      </c>
      <c r="C8062" s="11" t="s">
        <v>685</v>
      </c>
      <c r="D8062" s="11" t="s">
        <v>662</v>
      </c>
      <c r="E8062" s="11">
        <v>6871713</v>
      </c>
      <c r="F8062" s="15">
        <f>IF(ISBLANK($D8062),"",IF(ISBLANK($E8062),VLOOKUP($D8062,$J:$K,2,FALSE),VLOOKUP($E8062,'Daycare Packages'!$A:$G,7,FALSE)))</f>
        <v>20.7</v>
      </c>
      <c r="G8062" s="15"/>
      <c r="H8062" s="15">
        <f t="shared" si="275"/>
        <v>20.7</v>
      </c>
      <c r="I8062" s="198">
        <f t="shared" si="274"/>
        <v>7</v>
      </c>
    </row>
    <row r="8063" spans="1:9" x14ac:dyDescent="0.3">
      <c r="A8063" s="10">
        <v>43652</v>
      </c>
      <c r="B8063" s="11" t="s">
        <v>688</v>
      </c>
      <c r="C8063" s="11" t="s">
        <v>689</v>
      </c>
      <c r="D8063" s="11" t="s">
        <v>662</v>
      </c>
      <c r="F8063" s="15">
        <f>IF(ISBLANK($D8063),"",IF(ISBLANK($E8063),VLOOKUP($D8063,$J:$K,2,FALSE),VLOOKUP($E8063,'Daycare Packages'!$A:$G,7,FALSE)))</f>
        <v>30</v>
      </c>
      <c r="G8063" s="15"/>
      <c r="H8063" s="15">
        <f t="shared" si="275"/>
        <v>30</v>
      </c>
      <c r="I8063" s="198">
        <f t="shared" si="274"/>
        <v>7</v>
      </c>
    </row>
    <row r="8064" spans="1:9" x14ac:dyDescent="0.3">
      <c r="A8064" s="10">
        <v>43652</v>
      </c>
      <c r="B8064" s="11" t="s">
        <v>117</v>
      </c>
      <c r="C8064" s="11" t="s">
        <v>1069</v>
      </c>
      <c r="D8064" s="11" t="s">
        <v>662</v>
      </c>
      <c r="E8064" s="11">
        <v>6875240</v>
      </c>
      <c r="F8064" s="15">
        <f>IF(ISBLANK($D8064),"",IF(ISBLANK($E8064),VLOOKUP($D8064,$J:$K,2,FALSE),VLOOKUP($E8064,'Daycare Packages'!$A:$G,7,FALSE)))</f>
        <v>25</v>
      </c>
      <c r="G8064" s="15"/>
      <c r="H8064" s="15">
        <f t="shared" si="275"/>
        <v>25</v>
      </c>
      <c r="I8064" s="198">
        <f t="shared" si="274"/>
        <v>7</v>
      </c>
    </row>
    <row r="8065" spans="1:9" x14ac:dyDescent="0.3">
      <c r="A8065" s="10">
        <v>43652</v>
      </c>
      <c r="B8065" s="11" t="s">
        <v>1338</v>
      </c>
      <c r="C8065" s="11" t="s">
        <v>1844</v>
      </c>
      <c r="D8065" s="11" t="s">
        <v>662</v>
      </c>
      <c r="F8065" s="15">
        <f>IF(ISBLANK($D8065),"",IF(ISBLANK($E8065),VLOOKUP($D8065,$J:$K,2,FALSE),VLOOKUP($E8065,'Daycare Packages'!$A:$G,7,FALSE)))</f>
        <v>30</v>
      </c>
      <c r="G8065" s="15"/>
      <c r="H8065" s="15">
        <f t="shared" si="275"/>
        <v>30</v>
      </c>
      <c r="I8065" s="198">
        <f t="shared" si="274"/>
        <v>7</v>
      </c>
    </row>
    <row r="8066" spans="1:9" x14ac:dyDescent="0.3">
      <c r="A8066" s="10">
        <v>43652</v>
      </c>
      <c r="B8066" s="11" t="s">
        <v>1311</v>
      </c>
      <c r="C8066" s="11" t="s">
        <v>1312</v>
      </c>
      <c r="D8066" s="11" t="s">
        <v>662</v>
      </c>
      <c r="E8066" s="11">
        <v>6829230</v>
      </c>
      <c r="F8066" s="15">
        <f>IF(ISBLANK($D8066),"",IF(ISBLANK($E8066),VLOOKUP($D8066,$J:$K,2,FALSE),VLOOKUP($E8066,'Daycare Packages'!$A:$G,7,FALSE)))</f>
        <v>23</v>
      </c>
      <c r="G8066" s="15"/>
      <c r="H8066" s="15">
        <f t="shared" si="275"/>
        <v>23</v>
      </c>
      <c r="I8066" s="198">
        <f t="shared" si="274"/>
        <v>7</v>
      </c>
    </row>
    <row r="8067" spans="1:9" x14ac:dyDescent="0.3">
      <c r="A8067" s="10">
        <v>43652</v>
      </c>
      <c r="B8067" s="11" t="s">
        <v>1334</v>
      </c>
      <c r="C8067" s="11" t="s">
        <v>1335</v>
      </c>
      <c r="D8067" s="11" t="s">
        <v>662</v>
      </c>
      <c r="E8067" s="11">
        <v>6838105</v>
      </c>
      <c r="F8067" s="15">
        <f>IF(ISBLANK($D8067),"",IF(ISBLANK($E8067),VLOOKUP($D8067,$J:$K,2,FALSE),VLOOKUP($E8067,'Daycare Packages'!$A:$G,7,FALSE)))</f>
        <v>26</v>
      </c>
      <c r="G8067" s="15"/>
      <c r="H8067" s="15">
        <f t="shared" si="275"/>
        <v>26</v>
      </c>
      <c r="I8067" s="198">
        <f t="shared" ref="I8067:I8130" si="276">IF(A8067="",0,MONTH(A8067))</f>
        <v>7</v>
      </c>
    </row>
    <row r="8068" spans="1:9" x14ac:dyDescent="0.3">
      <c r="A8068" s="10">
        <v>43652</v>
      </c>
      <c r="B8068" s="11" t="s">
        <v>1722</v>
      </c>
      <c r="C8068" s="11" t="s">
        <v>461</v>
      </c>
      <c r="D8068" s="11" t="s">
        <v>662</v>
      </c>
      <c r="F8068" s="15">
        <f>IF(ISBLANK($D8068),"",IF(ISBLANK($E8068),VLOOKUP($D8068,$J:$K,2,FALSE),VLOOKUP($E8068,'Daycare Packages'!$A:$G,7,FALSE)))</f>
        <v>30</v>
      </c>
      <c r="G8068" s="15"/>
      <c r="H8068" s="15">
        <f t="shared" si="275"/>
        <v>30</v>
      </c>
      <c r="I8068" s="198">
        <f t="shared" si="276"/>
        <v>7</v>
      </c>
    </row>
    <row r="8069" spans="1:9" x14ac:dyDescent="0.3">
      <c r="A8069" s="10">
        <v>43652</v>
      </c>
      <c r="B8069" s="11" t="s">
        <v>1722</v>
      </c>
      <c r="C8069" s="11" t="s">
        <v>872</v>
      </c>
      <c r="D8069" s="11" t="s">
        <v>662</v>
      </c>
      <c r="F8069" s="15">
        <f>IF(ISBLANK($D8069),"",IF(ISBLANK($E8069),VLOOKUP($D8069,$J:$K,2,FALSE),VLOOKUP($E8069,'Daycare Packages'!$A:$G,7,FALSE)))</f>
        <v>30</v>
      </c>
      <c r="G8069" s="15"/>
      <c r="H8069" s="15">
        <f t="shared" si="275"/>
        <v>30</v>
      </c>
      <c r="I8069" s="198">
        <f t="shared" si="276"/>
        <v>7</v>
      </c>
    </row>
    <row r="8070" spans="1:9" x14ac:dyDescent="0.3">
      <c r="A8070" s="10">
        <v>43652</v>
      </c>
      <c r="B8070" s="11" t="s">
        <v>1321</v>
      </c>
      <c r="C8070" s="11" t="s">
        <v>1117</v>
      </c>
      <c r="D8070" s="11" t="s">
        <v>662</v>
      </c>
      <c r="E8070" s="11">
        <v>6872736</v>
      </c>
      <c r="F8070" s="15">
        <f>IF(ISBLANK($D8070),"",IF(ISBLANK($E8070),VLOOKUP($D8070,$J:$K,2,FALSE),VLOOKUP($E8070,'Daycare Packages'!$A:$G,7,FALSE)))</f>
        <v>27</v>
      </c>
      <c r="G8070" s="15"/>
      <c r="H8070" s="15">
        <f t="shared" si="275"/>
        <v>27</v>
      </c>
      <c r="I8070" s="198">
        <f t="shared" si="276"/>
        <v>7</v>
      </c>
    </row>
    <row r="8071" spans="1:9" x14ac:dyDescent="0.3">
      <c r="A8071" s="10">
        <v>43652</v>
      </c>
      <c r="B8071" s="11" t="s">
        <v>1321</v>
      </c>
      <c r="C8071" s="11" t="s">
        <v>1322</v>
      </c>
      <c r="D8071" s="11" t="s">
        <v>662</v>
      </c>
      <c r="E8071" s="11">
        <v>6872736</v>
      </c>
      <c r="F8071" s="15">
        <f>IF(ISBLANK($D8071),"",IF(ISBLANK($E8071),VLOOKUP($D8071,$J:$K,2,FALSE),VLOOKUP($E8071,'Daycare Packages'!$A:$G,7,FALSE)))</f>
        <v>27</v>
      </c>
      <c r="G8071" s="15"/>
      <c r="H8071" s="15">
        <f t="shared" si="275"/>
        <v>27</v>
      </c>
      <c r="I8071" s="198">
        <f t="shared" si="276"/>
        <v>7</v>
      </c>
    </row>
    <row r="8072" spans="1:9" x14ac:dyDescent="0.3">
      <c r="A8072" s="55">
        <v>43652</v>
      </c>
      <c r="B8072" s="56" t="s">
        <v>989</v>
      </c>
      <c r="C8072" s="56" t="s">
        <v>765</v>
      </c>
      <c r="D8072" s="56" t="s">
        <v>659</v>
      </c>
      <c r="E8072" s="56"/>
      <c r="F8072" s="59">
        <f>IF(ISBLANK($D8072),"",IF(ISBLANK($E8072),VLOOKUP($D8072,$J:$K,2,FALSE),VLOOKUP($E8072,'Daycare Packages'!$A:$G,7,FALSE)))</f>
        <v>20</v>
      </c>
      <c r="G8072" s="59"/>
      <c r="H8072" s="59">
        <f t="shared" si="275"/>
        <v>20</v>
      </c>
      <c r="I8072" s="198">
        <f t="shared" si="276"/>
        <v>7</v>
      </c>
    </row>
    <row r="8073" spans="1:9" x14ac:dyDescent="0.3">
      <c r="A8073" s="10">
        <v>43653</v>
      </c>
      <c r="B8073" s="11" t="s">
        <v>1727</v>
      </c>
      <c r="C8073" s="11" t="s">
        <v>1728</v>
      </c>
      <c r="D8073" s="11" t="s">
        <v>662</v>
      </c>
      <c r="E8073" s="11">
        <v>6895189</v>
      </c>
      <c r="F8073" s="15">
        <f>IF(ISBLANK($D8073),"",IF(ISBLANK($E8073),VLOOKUP($D8073,$J:$K,2,FALSE),VLOOKUP($E8073,'Daycare Packages'!$A:$G,7,FALSE)))</f>
        <v>26</v>
      </c>
      <c r="G8073" s="15"/>
      <c r="H8073" s="15">
        <f t="shared" si="275"/>
        <v>26</v>
      </c>
      <c r="I8073" s="198">
        <f t="shared" si="276"/>
        <v>7</v>
      </c>
    </row>
    <row r="8074" spans="1:9" x14ac:dyDescent="0.3">
      <c r="A8074" s="10">
        <v>43653</v>
      </c>
      <c r="B8074" s="11" t="s">
        <v>1710</v>
      </c>
      <c r="C8074" s="11" t="s">
        <v>665</v>
      </c>
      <c r="D8074" s="11" t="s">
        <v>662</v>
      </c>
      <c r="F8074" s="15">
        <f>IF(ISBLANK($D8074),"",IF(ISBLANK($E8074),VLOOKUP($D8074,$J:$K,2,FALSE),VLOOKUP($E8074,'Daycare Packages'!$A:$G,7,FALSE)))</f>
        <v>30</v>
      </c>
      <c r="G8074" s="15"/>
      <c r="H8074" s="15">
        <f t="shared" si="275"/>
        <v>30</v>
      </c>
      <c r="I8074" s="198">
        <f t="shared" si="276"/>
        <v>7</v>
      </c>
    </row>
    <row r="8075" spans="1:9" x14ac:dyDescent="0.3">
      <c r="A8075" s="10">
        <v>43653</v>
      </c>
      <c r="B8075" s="11" t="s">
        <v>1710</v>
      </c>
      <c r="C8075" s="11" t="s">
        <v>1711</v>
      </c>
      <c r="D8075" s="11" t="s">
        <v>662</v>
      </c>
      <c r="F8075" s="15">
        <f>IF(ISBLANK($D8075),"",IF(ISBLANK($E8075),VLOOKUP($D8075,$J:$K,2,FALSE),VLOOKUP($E8075,'Daycare Packages'!$A:$G,7,FALSE)))</f>
        <v>30</v>
      </c>
      <c r="G8075" s="15"/>
      <c r="H8075" s="15">
        <f t="shared" si="275"/>
        <v>30</v>
      </c>
      <c r="I8075" s="198">
        <f t="shared" si="276"/>
        <v>7</v>
      </c>
    </row>
    <row r="8076" spans="1:9" x14ac:dyDescent="0.3">
      <c r="A8076" s="10">
        <v>43653</v>
      </c>
      <c r="B8076" s="11" t="s">
        <v>989</v>
      </c>
      <c r="C8076" s="11" t="s">
        <v>765</v>
      </c>
      <c r="D8076" s="11" t="s">
        <v>662</v>
      </c>
      <c r="F8076" s="15">
        <f>IF(ISBLANK($D8076),"",IF(ISBLANK($E8076),VLOOKUP($D8076,$J:$K,2,FALSE),VLOOKUP($E8076,'Daycare Packages'!$A:$G,7,FALSE)))</f>
        <v>30</v>
      </c>
      <c r="G8076" s="15"/>
      <c r="H8076" s="15">
        <f t="shared" si="275"/>
        <v>30</v>
      </c>
      <c r="I8076" s="198">
        <f t="shared" si="276"/>
        <v>7</v>
      </c>
    </row>
    <row r="8077" spans="1:9" x14ac:dyDescent="0.3">
      <c r="A8077" s="10">
        <v>43653</v>
      </c>
      <c r="B8077" s="11" t="s">
        <v>1282</v>
      </c>
      <c r="C8077" s="11" t="s">
        <v>754</v>
      </c>
      <c r="D8077" s="11" t="s">
        <v>662</v>
      </c>
      <c r="E8077" s="11">
        <v>6878007</v>
      </c>
      <c r="F8077" s="15">
        <f>IF(ISBLANK($D8077),"",IF(ISBLANK($E8077),VLOOKUP($D8077,$J:$K,2,FALSE),VLOOKUP($E8077,'Daycare Packages'!$A:$G,7,FALSE)))</f>
        <v>27</v>
      </c>
      <c r="G8077" s="15"/>
      <c r="H8077" s="15">
        <f t="shared" si="275"/>
        <v>27</v>
      </c>
      <c r="I8077" s="198">
        <f t="shared" si="276"/>
        <v>7</v>
      </c>
    </row>
    <row r="8078" spans="1:9" x14ac:dyDescent="0.3">
      <c r="A8078" s="10">
        <v>43653</v>
      </c>
      <c r="B8078" s="11" t="s">
        <v>182</v>
      </c>
      <c r="C8078" s="11" t="s">
        <v>685</v>
      </c>
      <c r="D8078" s="11" t="s">
        <v>662</v>
      </c>
      <c r="E8078" s="11">
        <v>6871713</v>
      </c>
      <c r="F8078" s="15">
        <f>IF(ISBLANK($D8078),"",IF(ISBLANK($E8078),VLOOKUP($D8078,$J:$K,2,FALSE),VLOOKUP($E8078,'Daycare Packages'!$A:$G,7,FALSE)))</f>
        <v>20.7</v>
      </c>
      <c r="G8078" s="15"/>
      <c r="H8078" s="15">
        <f t="shared" si="275"/>
        <v>20.7</v>
      </c>
      <c r="I8078" s="198">
        <f t="shared" si="276"/>
        <v>7</v>
      </c>
    </row>
    <row r="8079" spans="1:9" x14ac:dyDescent="0.3">
      <c r="A8079" s="10">
        <v>43653</v>
      </c>
      <c r="B8079" s="11" t="s">
        <v>134</v>
      </c>
      <c r="C8079" s="11" t="s">
        <v>883</v>
      </c>
      <c r="D8079" s="11" t="s">
        <v>662</v>
      </c>
      <c r="E8079" s="11">
        <v>6869710</v>
      </c>
      <c r="F8079" s="15">
        <f>IF(ISBLANK($D8079),"",IF(ISBLANK($E8079),VLOOKUP($D8079,$J:$K,2,FALSE),VLOOKUP($E8079,'Daycare Packages'!$A:$G,7,FALSE)))</f>
        <v>26</v>
      </c>
      <c r="G8079" s="15"/>
      <c r="H8079" s="15">
        <f t="shared" si="275"/>
        <v>26</v>
      </c>
      <c r="I8079" s="198">
        <f t="shared" si="276"/>
        <v>7</v>
      </c>
    </row>
    <row r="8080" spans="1:9" x14ac:dyDescent="0.3">
      <c r="A8080" s="10">
        <v>43653</v>
      </c>
      <c r="B8080" s="11" t="s">
        <v>1334</v>
      </c>
      <c r="C8080" s="11" t="s">
        <v>1335</v>
      </c>
      <c r="D8080" s="11" t="s">
        <v>662</v>
      </c>
      <c r="E8080" s="11">
        <v>6838105</v>
      </c>
      <c r="F8080" s="15">
        <f>IF(ISBLANK($D8080),"",IF(ISBLANK($E8080),VLOOKUP($D8080,$J:$K,2,FALSE),VLOOKUP($E8080,'Daycare Packages'!$A:$G,7,FALSE)))</f>
        <v>26</v>
      </c>
      <c r="G8080" s="15"/>
      <c r="H8080" s="15">
        <f t="shared" si="275"/>
        <v>26</v>
      </c>
      <c r="I8080" s="198">
        <f t="shared" si="276"/>
        <v>7</v>
      </c>
    </row>
    <row r="8081" spans="1:9" x14ac:dyDescent="0.3">
      <c r="A8081" s="10">
        <v>43653</v>
      </c>
      <c r="B8081" s="11" t="s">
        <v>688</v>
      </c>
      <c r="C8081" s="11" t="s">
        <v>754</v>
      </c>
      <c r="D8081" s="11" t="s">
        <v>662</v>
      </c>
      <c r="F8081" s="15">
        <f>IF(ISBLANK($D8081),"",IF(ISBLANK($E8081),VLOOKUP($D8081,$J:$K,2,FALSE),VLOOKUP($E8081,'Daycare Packages'!$A:$G,7,FALSE)))</f>
        <v>30</v>
      </c>
      <c r="G8081" s="15"/>
      <c r="H8081" s="15">
        <f t="shared" si="275"/>
        <v>30</v>
      </c>
      <c r="I8081" s="198">
        <f t="shared" si="276"/>
        <v>7</v>
      </c>
    </row>
    <row r="8082" spans="1:9" x14ac:dyDescent="0.3">
      <c r="A8082" s="55">
        <v>43653</v>
      </c>
      <c r="B8082" s="56" t="s">
        <v>177</v>
      </c>
      <c r="C8082" s="56" t="s">
        <v>417</v>
      </c>
      <c r="D8082" s="56" t="s">
        <v>662</v>
      </c>
      <c r="E8082" s="56">
        <v>6822832</v>
      </c>
      <c r="F8082" s="59">
        <f>IF(ISBLANK($D8082),"",IF(ISBLANK($E8082),VLOOKUP($D8082,$J:$K,2,FALSE),VLOOKUP($E8082,'Daycare Packages'!$A:$G,7,FALSE)))</f>
        <v>26</v>
      </c>
      <c r="G8082" s="59"/>
      <c r="H8082" s="59">
        <f t="shared" si="275"/>
        <v>26</v>
      </c>
      <c r="I8082" s="198">
        <f t="shared" si="276"/>
        <v>7</v>
      </c>
    </row>
    <row r="8083" spans="1:9" x14ac:dyDescent="0.3">
      <c r="A8083" s="10">
        <v>43654</v>
      </c>
      <c r="B8083" s="11" t="s">
        <v>201</v>
      </c>
      <c r="C8083" s="11" t="s">
        <v>672</v>
      </c>
      <c r="D8083" s="11" t="s">
        <v>659</v>
      </c>
      <c r="F8083" s="15">
        <f>IF(ISBLANK($D8083),"",IF(ISBLANK($E8083),VLOOKUP($D8083,$J:$K,2,FALSE),VLOOKUP($E8083,'Daycare Packages'!$A:$G,7,FALSE)))</f>
        <v>20</v>
      </c>
      <c r="G8083" s="15"/>
      <c r="H8083" s="15">
        <f t="shared" si="275"/>
        <v>20</v>
      </c>
      <c r="I8083" s="198">
        <f t="shared" si="276"/>
        <v>7</v>
      </c>
    </row>
    <row r="8084" spans="1:9" x14ac:dyDescent="0.3">
      <c r="A8084" s="10">
        <v>43654</v>
      </c>
      <c r="B8084" s="11" t="s">
        <v>749</v>
      </c>
      <c r="C8084" s="11" t="s">
        <v>750</v>
      </c>
      <c r="D8084" s="11" t="s">
        <v>659</v>
      </c>
      <c r="F8084" s="15">
        <f>IF(ISBLANK($D8084),"",IF(ISBLANK($E8084),VLOOKUP($D8084,$J:$K,2,FALSE),VLOOKUP($E8084,'Daycare Packages'!$A:$G,7,FALSE)))</f>
        <v>20</v>
      </c>
      <c r="G8084" s="15"/>
      <c r="H8084" s="15">
        <f t="shared" si="275"/>
        <v>20</v>
      </c>
      <c r="I8084" s="198">
        <f t="shared" si="276"/>
        <v>7</v>
      </c>
    </row>
    <row r="8085" spans="1:9" x14ac:dyDescent="0.3">
      <c r="A8085" s="10">
        <v>43654</v>
      </c>
      <c r="B8085" s="11" t="s">
        <v>190</v>
      </c>
      <c r="C8085" s="11" t="s">
        <v>718</v>
      </c>
      <c r="D8085" s="11" t="s">
        <v>659</v>
      </c>
      <c r="E8085" s="11">
        <v>6884206</v>
      </c>
      <c r="F8085" s="15">
        <f>IF(ISBLANK($D8085),"",IF(ISBLANK($E8085),VLOOKUP($D8085,$J:$K,2,FALSE),VLOOKUP($E8085,'Daycare Packages'!$A:$G,7,FALSE)))</f>
        <v>17</v>
      </c>
      <c r="G8085" s="15"/>
      <c r="H8085" s="15">
        <f t="shared" si="275"/>
        <v>17</v>
      </c>
      <c r="I8085" s="198">
        <f t="shared" si="276"/>
        <v>7</v>
      </c>
    </row>
    <row r="8086" spans="1:9" x14ac:dyDescent="0.3">
      <c r="A8086" s="10">
        <v>43654</v>
      </c>
      <c r="B8086" s="11" t="s">
        <v>1600</v>
      </c>
      <c r="C8086" s="11" t="s">
        <v>1601</v>
      </c>
      <c r="D8086" s="11" t="s">
        <v>659</v>
      </c>
      <c r="F8086" s="15">
        <f>IF(ISBLANK($D8086),"",IF(ISBLANK($E8086),VLOOKUP($D8086,$J:$K,2,FALSE),VLOOKUP($E8086,'Daycare Packages'!$A:$G,7,FALSE)))</f>
        <v>20</v>
      </c>
      <c r="G8086" s="15"/>
      <c r="H8086" s="15">
        <f t="shared" si="275"/>
        <v>20</v>
      </c>
      <c r="I8086" s="198">
        <f t="shared" si="276"/>
        <v>7</v>
      </c>
    </row>
    <row r="8087" spans="1:9" x14ac:dyDescent="0.3">
      <c r="A8087" s="10">
        <v>43654</v>
      </c>
      <c r="B8087" s="11" t="s">
        <v>1070</v>
      </c>
      <c r="C8087" s="11" t="s">
        <v>1071</v>
      </c>
      <c r="D8087" s="11" t="s">
        <v>662</v>
      </c>
      <c r="E8087" s="11">
        <v>6865972</v>
      </c>
      <c r="F8087" s="15">
        <f>IF(ISBLANK($D8087),"",IF(ISBLANK($E8087),VLOOKUP($D8087,$J:$K,2,FALSE),VLOOKUP($E8087,'Daycare Packages'!$A:$G,7,FALSE)))</f>
        <v>27</v>
      </c>
      <c r="G8087" s="15"/>
      <c r="H8087" s="15">
        <f t="shared" si="275"/>
        <v>27</v>
      </c>
      <c r="I8087" s="198">
        <f t="shared" si="276"/>
        <v>7</v>
      </c>
    </row>
    <row r="8088" spans="1:9" x14ac:dyDescent="0.3">
      <c r="A8088" s="10">
        <v>43654</v>
      </c>
      <c r="B8088" s="11" t="s">
        <v>224</v>
      </c>
      <c r="C8088" s="11" t="s">
        <v>740</v>
      </c>
      <c r="D8088" s="11" t="s">
        <v>662</v>
      </c>
      <c r="F8088" s="15">
        <f>IF(ISBLANK($D8088),"",IF(ISBLANK($E8088),VLOOKUP($D8088,$J:$K,2,FALSE),VLOOKUP($E8088,'Daycare Packages'!$A:$G,7,FALSE)))</f>
        <v>30</v>
      </c>
      <c r="G8088" s="15"/>
      <c r="H8088" s="15">
        <f t="shared" si="275"/>
        <v>30</v>
      </c>
      <c r="I8088" s="198">
        <f t="shared" si="276"/>
        <v>7</v>
      </c>
    </row>
    <row r="8089" spans="1:9" x14ac:dyDescent="0.3">
      <c r="A8089" s="10">
        <v>43654</v>
      </c>
      <c r="B8089" s="11" t="s">
        <v>1221</v>
      </c>
      <c r="C8089" s="11" t="s">
        <v>1222</v>
      </c>
      <c r="D8089" s="11" t="s">
        <v>662</v>
      </c>
      <c r="E8089" s="11">
        <v>6861908</v>
      </c>
      <c r="F8089" s="15">
        <f>IF(ISBLANK($D8089),"",IF(ISBLANK($E8089),VLOOKUP($D8089,$J:$K,2,FALSE),VLOOKUP($E8089,'Daycare Packages'!$A:$G,7,FALSE)))</f>
        <v>25</v>
      </c>
      <c r="G8089" s="15"/>
      <c r="H8089" s="15">
        <f t="shared" si="275"/>
        <v>25</v>
      </c>
      <c r="I8089" s="198">
        <f t="shared" si="276"/>
        <v>7</v>
      </c>
    </row>
    <row r="8090" spans="1:9" x14ac:dyDescent="0.3">
      <c r="A8090" s="10">
        <v>43654</v>
      </c>
      <c r="B8090" s="11" t="s">
        <v>185</v>
      </c>
      <c r="C8090" s="11" t="s">
        <v>670</v>
      </c>
      <c r="D8090" s="11" t="s">
        <v>662</v>
      </c>
      <c r="E8090" s="11">
        <v>6900947</v>
      </c>
      <c r="F8090" s="15">
        <f>IF(ISBLANK($D8090),"",IF(ISBLANK($E8090),VLOOKUP($D8090,$J:$K,2,FALSE),VLOOKUP($E8090,'Daycare Packages'!$A:$G,7,FALSE)))</f>
        <v>27</v>
      </c>
      <c r="G8090" s="15"/>
      <c r="H8090" s="15">
        <f t="shared" si="275"/>
        <v>27</v>
      </c>
      <c r="I8090" s="198">
        <f t="shared" si="276"/>
        <v>7</v>
      </c>
    </row>
    <row r="8091" spans="1:9" x14ac:dyDescent="0.3">
      <c r="A8091" s="10">
        <v>43654</v>
      </c>
      <c r="B8091" s="11" t="s">
        <v>108</v>
      </c>
      <c r="C8091" s="11" t="s">
        <v>583</v>
      </c>
      <c r="D8091" s="11" t="s">
        <v>662</v>
      </c>
      <c r="E8091" s="11">
        <v>6717553</v>
      </c>
      <c r="F8091" s="15">
        <f>IF(ISBLANK($D8091),"",IF(ISBLANK($E8091),VLOOKUP($D8091,$J:$K,2,FALSE),VLOOKUP($E8091,'Daycare Packages'!$A:$G,7,FALSE)))</f>
        <v>26</v>
      </c>
      <c r="G8091" s="15"/>
      <c r="H8091" s="15">
        <f t="shared" si="275"/>
        <v>26</v>
      </c>
      <c r="I8091" s="198">
        <f t="shared" si="276"/>
        <v>7</v>
      </c>
    </row>
    <row r="8092" spans="1:9" x14ac:dyDescent="0.3">
      <c r="A8092" s="10">
        <v>43654</v>
      </c>
      <c r="B8092" s="11" t="s">
        <v>1710</v>
      </c>
      <c r="C8092" s="11" t="s">
        <v>665</v>
      </c>
      <c r="D8092" s="11" t="s">
        <v>662</v>
      </c>
      <c r="F8092" s="15">
        <f>IF(ISBLANK($D8092),"",IF(ISBLANK($E8092),VLOOKUP($D8092,$J:$K,2,FALSE),VLOOKUP($E8092,'Daycare Packages'!$A:$G,7,FALSE)))</f>
        <v>30</v>
      </c>
      <c r="G8092" s="15"/>
      <c r="H8092" s="15">
        <f t="shared" si="275"/>
        <v>30</v>
      </c>
      <c r="I8092" s="198">
        <f t="shared" si="276"/>
        <v>7</v>
      </c>
    </row>
    <row r="8093" spans="1:9" x14ac:dyDescent="0.3">
      <c r="A8093" s="10">
        <v>43654</v>
      </c>
      <c r="B8093" s="11" t="s">
        <v>1710</v>
      </c>
      <c r="C8093" s="11" t="s">
        <v>1711</v>
      </c>
      <c r="D8093" s="11" t="s">
        <v>662</v>
      </c>
      <c r="F8093" s="15">
        <f>IF(ISBLANK($D8093),"",IF(ISBLANK($E8093),VLOOKUP($D8093,$J:$K,2,FALSE),VLOOKUP($E8093,'Daycare Packages'!$A:$G,7,FALSE)))</f>
        <v>30</v>
      </c>
      <c r="G8093" s="15"/>
      <c r="H8093" s="15">
        <f t="shared" si="275"/>
        <v>30</v>
      </c>
      <c r="I8093" s="198">
        <f t="shared" si="276"/>
        <v>7</v>
      </c>
    </row>
    <row r="8094" spans="1:9" x14ac:dyDescent="0.3">
      <c r="A8094" s="10">
        <v>43654</v>
      </c>
      <c r="B8094" s="11" t="s">
        <v>1483</v>
      </c>
      <c r="C8094" s="11" t="s">
        <v>1484</v>
      </c>
      <c r="D8094" s="11" t="s">
        <v>662</v>
      </c>
      <c r="E8094" s="11">
        <v>6876268</v>
      </c>
      <c r="F8094" s="15">
        <f>IF(ISBLANK($D8094),"",IF(ISBLANK($E8094),VLOOKUP($D8094,$J:$K,2,FALSE),VLOOKUP($E8094,'Daycare Packages'!$A:$G,7,FALSE)))</f>
        <v>27</v>
      </c>
      <c r="G8094" s="15"/>
      <c r="H8094" s="15">
        <f t="shared" si="275"/>
        <v>27</v>
      </c>
      <c r="I8094" s="198">
        <f t="shared" si="276"/>
        <v>7</v>
      </c>
    </row>
    <row r="8095" spans="1:9" x14ac:dyDescent="0.3">
      <c r="A8095" s="10">
        <v>43654</v>
      </c>
      <c r="B8095" s="11" t="s">
        <v>1338</v>
      </c>
      <c r="C8095" s="11" t="s">
        <v>467</v>
      </c>
      <c r="D8095" s="11" t="s">
        <v>662</v>
      </c>
      <c r="F8095" s="15">
        <f>IF(ISBLANK($D8095),"",IF(ISBLANK($E8095),VLOOKUP($D8095,$J:$K,2,FALSE),VLOOKUP($E8095,'Daycare Packages'!$A:$G,7,FALSE)))</f>
        <v>30</v>
      </c>
      <c r="G8095" s="15"/>
      <c r="H8095" s="15">
        <f t="shared" si="275"/>
        <v>30</v>
      </c>
      <c r="I8095" s="198">
        <f t="shared" si="276"/>
        <v>7</v>
      </c>
    </row>
    <row r="8096" spans="1:9" x14ac:dyDescent="0.3">
      <c r="A8096" s="10">
        <v>43654</v>
      </c>
      <c r="B8096" s="11" t="s">
        <v>203</v>
      </c>
      <c r="C8096" s="11" t="s">
        <v>840</v>
      </c>
      <c r="D8096" s="11" t="s">
        <v>662</v>
      </c>
      <c r="E8096" s="11">
        <v>6881664</v>
      </c>
      <c r="F8096" s="15">
        <f>IF(ISBLANK($D8096),"",IF(ISBLANK($E8096),VLOOKUP($D8096,$J:$K,2,FALSE),VLOOKUP($E8096,'Daycare Packages'!$A:$G,7,FALSE)))</f>
        <v>27</v>
      </c>
      <c r="G8096" s="15"/>
      <c r="H8096" s="15">
        <f t="shared" si="275"/>
        <v>27</v>
      </c>
      <c r="I8096" s="198">
        <f t="shared" si="276"/>
        <v>7</v>
      </c>
    </row>
    <row r="8097" spans="1:9" x14ac:dyDescent="0.3">
      <c r="A8097" s="10">
        <v>43654</v>
      </c>
      <c r="B8097" s="11" t="s">
        <v>786</v>
      </c>
      <c r="C8097" s="11" t="s">
        <v>479</v>
      </c>
      <c r="D8097" s="11" t="s">
        <v>659</v>
      </c>
      <c r="F8097" s="15">
        <f>IF(ISBLANK($D8097),"",IF(ISBLANK($E8097),VLOOKUP($D8097,$J:$K,2,FALSE),VLOOKUP($E8097,'Daycare Packages'!$A:$G,7,FALSE)))</f>
        <v>20</v>
      </c>
      <c r="G8097" s="15"/>
      <c r="H8097" s="15">
        <f t="shared" si="275"/>
        <v>20</v>
      </c>
      <c r="I8097" s="198">
        <f t="shared" si="276"/>
        <v>7</v>
      </c>
    </row>
    <row r="8098" spans="1:9" x14ac:dyDescent="0.3">
      <c r="A8098" s="10">
        <v>43654</v>
      </c>
      <c r="B8098" s="11" t="s">
        <v>1859</v>
      </c>
      <c r="C8098" s="11" t="s">
        <v>871</v>
      </c>
      <c r="D8098" s="11" t="s">
        <v>662</v>
      </c>
      <c r="E8098" s="11">
        <v>6727428</v>
      </c>
      <c r="F8098" s="15">
        <f>IF(ISBLANK($D8098),"",IF(ISBLANK($E8098),VLOOKUP($D8098,$J:$K,2,FALSE),VLOOKUP($E8098,'Daycare Packages'!$A:$G,7,FALSE)))</f>
        <v>25</v>
      </c>
      <c r="G8098" s="15"/>
      <c r="H8098" s="15">
        <f t="shared" si="275"/>
        <v>25</v>
      </c>
      <c r="I8098" s="198">
        <f t="shared" si="276"/>
        <v>7</v>
      </c>
    </row>
    <row r="8099" spans="1:9" x14ac:dyDescent="0.3">
      <c r="A8099" s="10">
        <v>43654</v>
      </c>
      <c r="B8099" s="11" t="s">
        <v>1727</v>
      </c>
      <c r="C8099" s="11" t="s">
        <v>1728</v>
      </c>
      <c r="D8099" s="11" t="s">
        <v>662</v>
      </c>
      <c r="E8099" s="11">
        <v>6895189</v>
      </c>
      <c r="F8099" s="15">
        <f>IF(ISBLANK($D8099),"",IF(ISBLANK($E8099),VLOOKUP($D8099,$J:$K,2,FALSE),VLOOKUP($E8099,'Daycare Packages'!$A:$G,7,FALSE)))</f>
        <v>26</v>
      </c>
      <c r="G8099" s="15"/>
      <c r="H8099" s="15">
        <f t="shared" si="275"/>
        <v>26</v>
      </c>
      <c r="I8099" s="198">
        <f t="shared" si="276"/>
        <v>7</v>
      </c>
    </row>
    <row r="8100" spans="1:9" x14ac:dyDescent="0.3">
      <c r="A8100" s="10">
        <v>43654</v>
      </c>
      <c r="B8100" s="11" t="s">
        <v>760</v>
      </c>
      <c r="C8100" s="11" t="s">
        <v>761</v>
      </c>
      <c r="D8100" s="11" t="s">
        <v>662</v>
      </c>
      <c r="F8100" s="15">
        <f>IF(ISBLANK($D8100),"",IF(ISBLANK($E8100),VLOOKUP($D8100,$J:$K,2,FALSE),VLOOKUP($E8100,'Daycare Packages'!$A:$G,7,FALSE)))</f>
        <v>30</v>
      </c>
      <c r="G8100" s="15"/>
      <c r="H8100" s="15">
        <f t="shared" si="275"/>
        <v>30</v>
      </c>
      <c r="I8100" s="198">
        <f t="shared" si="276"/>
        <v>7</v>
      </c>
    </row>
    <row r="8101" spans="1:9" x14ac:dyDescent="0.3">
      <c r="A8101" s="10">
        <v>43654</v>
      </c>
      <c r="B8101" s="11" t="s">
        <v>216</v>
      </c>
      <c r="C8101" s="11" t="s">
        <v>448</v>
      </c>
      <c r="D8101" s="11" t="s">
        <v>662</v>
      </c>
      <c r="F8101" s="15">
        <f>IF(ISBLANK($D8101),"",IF(ISBLANK($E8101),VLOOKUP($D8101,$J:$K,2,FALSE),VLOOKUP($E8101,'Daycare Packages'!$A:$G,7,FALSE)))</f>
        <v>30</v>
      </c>
      <c r="G8101" s="15"/>
      <c r="H8101" s="15">
        <f t="shared" si="275"/>
        <v>30</v>
      </c>
      <c r="I8101" s="198">
        <f t="shared" si="276"/>
        <v>7</v>
      </c>
    </row>
    <row r="8102" spans="1:9" x14ac:dyDescent="0.3">
      <c r="A8102" s="10">
        <v>43654</v>
      </c>
      <c r="B8102" s="11" t="s">
        <v>1861</v>
      </c>
      <c r="C8102" s="11" t="s">
        <v>1700</v>
      </c>
      <c r="D8102" s="11" t="s">
        <v>662</v>
      </c>
      <c r="F8102" s="15">
        <f>IF(ISBLANK($D8102),"",IF(ISBLANK($E8102),VLOOKUP($D8102,$J:$K,2,FALSE),VLOOKUP($E8102,'Daycare Packages'!$A:$G,7,FALSE)))</f>
        <v>30</v>
      </c>
      <c r="G8102" s="15"/>
      <c r="H8102" s="15">
        <f t="shared" si="275"/>
        <v>30</v>
      </c>
      <c r="I8102" s="198">
        <f t="shared" si="276"/>
        <v>7</v>
      </c>
    </row>
    <row r="8103" spans="1:9" x14ac:dyDescent="0.3">
      <c r="A8103" s="10">
        <v>43654</v>
      </c>
      <c r="B8103" s="11" t="s">
        <v>933</v>
      </c>
      <c r="C8103" s="11" t="s">
        <v>618</v>
      </c>
      <c r="D8103" s="11" t="s">
        <v>662</v>
      </c>
      <c r="F8103" s="15">
        <f>IF(ISBLANK($D8103),"",IF(ISBLANK($E8103),VLOOKUP($D8103,$J:$K,2,FALSE),VLOOKUP($E8103,'Daycare Packages'!$A:$G,7,FALSE)))</f>
        <v>30</v>
      </c>
      <c r="G8103" s="15"/>
      <c r="H8103" s="15">
        <f t="shared" si="275"/>
        <v>30</v>
      </c>
      <c r="I8103" s="198">
        <f t="shared" si="276"/>
        <v>7</v>
      </c>
    </row>
    <row r="8104" spans="1:9" x14ac:dyDescent="0.3">
      <c r="A8104" s="10">
        <v>43654</v>
      </c>
      <c r="B8104" s="11" t="s">
        <v>876</v>
      </c>
      <c r="C8104" s="11" t="s">
        <v>878</v>
      </c>
      <c r="D8104" s="11" t="s">
        <v>662</v>
      </c>
      <c r="F8104" s="15">
        <f>IF(ISBLANK($D8104),"",IF(ISBLANK($E8104),VLOOKUP($D8104,$J:$K,2,FALSE),VLOOKUP($E8104,'Daycare Packages'!$A:$G,7,FALSE)))</f>
        <v>30</v>
      </c>
      <c r="G8104" s="15"/>
      <c r="H8104" s="15">
        <f t="shared" si="275"/>
        <v>30</v>
      </c>
      <c r="I8104" s="198">
        <f t="shared" si="276"/>
        <v>7</v>
      </c>
    </row>
    <row r="8105" spans="1:9" x14ac:dyDescent="0.3">
      <c r="A8105" s="10">
        <v>43654</v>
      </c>
      <c r="B8105" s="11" t="s">
        <v>876</v>
      </c>
      <c r="C8105" s="11" t="s">
        <v>877</v>
      </c>
      <c r="D8105" s="11" t="s">
        <v>662</v>
      </c>
      <c r="F8105" s="15">
        <f>IF(ISBLANK($D8105),"",IF(ISBLANK($E8105),VLOOKUP($D8105,$J:$K,2,FALSE),VLOOKUP($E8105,'Daycare Packages'!$A:$G,7,FALSE)))</f>
        <v>30</v>
      </c>
      <c r="G8105" s="15"/>
      <c r="H8105" s="15">
        <f t="shared" si="275"/>
        <v>30</v>
      </c>
      <c r="I8105" s="198">
        <f t="shared" si="276"/>
        <v>7</v>
      </c>
    </row>
    <row r="8106" spans="1:9" x14ac:dyDescent="0.3">
      <c r="A8106" s="10">
        <v>43654</v>
      </c>
      <c r="B8106" s="11" t="s">
        <v>2082</v>
      </c>
      <c r="C8106" s="11" t="s">
        <v>1773</v>
      </c>
      <c r="D8106" s="11" t="s">
        <v>662</v>
      </c>
      <c r="F8106" s="15">
        <f>IF(ISBLANK($D8106),"",IF(ISBLANK($E8106),VLOOKUP($D8106,$J:$K,2,FALSE),VLOOKUP($E8106,'Daycare Packages'!$A:$G,7,FALSE)))</f>
        <v>30</v>
      </c>
      <c r="G8106" s="15"/>
      <c r="H8106" s="15">
        <f t="shared" si="275"/>
        <v>30</v>
      </c>
      <c r="I8106" s="198">
        <f t="shared" si="276"/>
        <v>7</v>
      </c>
    </row>
    <row r="8107" spans="1:9" x14ac:dyDescent="0.3">
      <c r="A8107" s="10">
        <v>43654</v>
      </c>
      <c r="B8107" s="11" t="s">
        <v>1862</v>
      </c>
      <c r="C8107" s="11" t="s">
        <v>1608</v>
      </c>
      <c r="D8107" s="11" t="s">
        <v>662</v>
      </c>
      <c r="E8107" s="11">
        <v>6887006</v>
      </c>
      <c r="F8107" s="15">
        <f>IF(ISBLANK($D8107),"",IF(ISBLANK($E8107),VLOOKUP($D8107,$J:$K,2,FALSE),VLOOKUP($E8107,'Daycare Packages'!$A:$G,7,FALSE)))</f>
        <v>25</v>
      </c>
      <c r="G8107" s="15"/>
      <c r="H8107" s="15">
        <f t="shared" si="275"/>
        <v>25</v>
      </c>
      <c r="I8107" s="198">
        <f t="shared" si="276"/>
        <v>7</v>
      </c>
    </row>
    <row r="8108" spans="1:9" x14ac:dyDescent="0.3">
      <c r="A8108" s="10">
        <v>43654</v>
      </c>
      <c r="B8108" s="11" t="s">
        <v>218</v>
      </c>
      <c r="C8108" s="11" t="s">
        <v>737</v>
      </c>
      <c r="D8108" s="11" t="s">
        <v>662</v>
      </c>
      <c r="E8108" s="11">
        <v>6738002</v>
      </c>
      <c r="F8108" s="15">
        <f>IF(ISBLANK($D8108),"",IF(ISBLANK($E8108),VLOOKUP($D8108,$J:$K,2,FALSE),VLOOKUP($E8108,'Daycare Packages'!$A:$G,7,FALSE)))</f>
        <v>20</v>
      </c>
      <c r="G8108" s="15"/>
      <c r="H8108" s="15">
        <f t="shared" si="275"/>
        <v>20</v>
      </c>
      <c r="I8108" s="198">
        <f t="shared" si="276"/>
        <v>7</v>
      </c>
    </row>
    <row r="8109" spans="1:9" x14ac:dyDescent="0.3">
      <c r="A8109" s="10">
        <v>43654</v>
      </c>
      <c r="B8109" s="11" t="s">
        <v>218</v>
      </c>
      <c r="C8109" s="11" t="s">
        <v>738</v>
      </c>
      <c r="D8109" s="11" t="s">
        <v>662</v>
      </c>
      <c r="E8109" s="11">
        <v>6738002</v>
      </c>
      <c r="F8109" s="15">
        <f>IF(ISBLANK($D8109),"",IF(ISBLANK($E8109),VLOOKUP($D8109,$J:$K,2,FALSE),VLOOKUP($E8109,'Daycare Packages'!$A:$G,7,FALSE)))</f>
        <v>20</v>
      </c>
      <c r="G8109" s="15"/>
      <c r="H8109" s="15">
        <f t="shared" si="275"/>
        <v>20</v>
      </c>
      <c r="I8109" s="198">
        <f t="shared" si="276"/>
        <v>7</v>
      </c>
    </row>
    <row r="8110" spans="1:9" x14ac:dyDescent="0.3">
      <c r="A8110" s="10">
        <v>43654</v>
      </c>
      <c r="B8110" s="11" t="s">
        <v>222</v>
      </c>
      <c r="C8110" s="11" t="s">
        <v>229</v>
      </c>
      <c r="D8110" s="11" t="s">
        <v>662</v>
      </c>
      <c r="E8110" s="11">
        <v>6891874</v>
      </c>
      <c r="F8110" s="15">
        <f>IF(ISBLANK($D8110),"",IF(ISBLANK($E8110),VLOOKUP($D8110,$J:$K,2,FALSE),VLOOKUP($E8110,'Daycare Packages'!$A:$G,7,FALSE)))</f>
        <v>27</v>
      </c>
      <c r="G8110" s="15"/>
      <c r="H8110" s="15">
        <f t="shared" si="275"/>
        <v>27</v>
      </c>
      <c r="I8110" s="198">
        <f t="shared" si="276"/>
        <v>7</v>
      </c>
    </row>
    <row r="8111" spans="1:9" x14ac:dyDescent="0.3">
      <c r="A8111" s="10">
        <v>43654</v>
      </c>
      <c r="B8111" s="11" t="s">
        <v>851</v>
      </c>
      <c r="C8111" s="11" t="s">
        <v>852</v>
      </c>
      <c r="D8111" s="11" t="s">
        <v>662</v>
      </c>
      <c r="F8111" s="15">
        <f>IF(ISBLANK($D8111),"",IF(ISBLANK($E8111),VLOOKUP($D8111,$J:$K,2,FALSE),VLOOKUP($E8111,'Daycare Packages'!$A:$G,7,FALSE)))</f>
        <v>30</v>
      </c>
      <c r="G8111" s="15"/>
      <c r="H8111" s="15">
        <f t="shared" si="275"/>
        <v>30</v>
      </c>
      <c r="I8111" s="198">
        <f t="shared" si="276"/>
        <v>7</v>
      </c>
    </row>
    <row r="8112" spans="1:9" x14ac:dyDescent="0.3">
      <c r="A8112" s="10">
        <v>43654</v>
      </c>
      <c r="B8112" s="11" t="s">
        <v>119</v>
      </c>
      <c r="C8112" s="11" t="s">
        <v>692</v>
      </c>
      <c r="D8112" s="11" t="s">
        <v>662</v>
      </c>
      <c r="E8112" s="11">
        <v>6734596</v>
      </c>
      <c r="F8112" s="15">
        <f>IF(ISBLANK($D8112),"",IF(ISBLANK($E8112),VLOOKUP($D8112,$J:$K,2,FALSE),VLOOKUP($E8112,'Daycare Packages'!$A:$G,7,FALSE)))</f>
        <v>25</v>
      </c>
      <c r="G8112" s="15"/>
      <c r="H8112" s="15">
        <f t="shared" si="275"/>
        <v>25</v>
      </c>
      <c r="I8112" s="198">
        <f t="shared" si="276"/>
        <v>7</v>
      </c>
    </row>
    <row r="8113" spans="1:9" x14ac:dyDescent="0.3">
      <c r="A8113" s="10">
        <v>43654</v>
      </c>
      <c r="B8113" s="11" t="s">
        <v>1692</v>
      </c>
      <c r="C8113" s="11" t="s">
        <v>650</v>
      </c>
      <c r="D8113" s="11" t="s">
        <v>662</v>
      </c>
      <c r="F8113" s="15">
        <f>IF(ISBLANK($D8113),"",IF(ISBLANK($E8113),VLOOKUP($D8113,$J:$K,2,FALSE),VLOOKUP($E8113,'Daycare Packages'!$A:$G,7,FALSE)))</f>
        <v>30</v>
      </c>
      <c r="G8113" s="15"/>
      <c r="H8113" s="15">
        <f t="shared" si="275"/>
        <v>30</v>
      </c>
      <c r="I8113" s="198">
        <f t="shared" si="276"/>
        <v>7</v>
      </c>
    </row>
    <row r="8114" spans="1:9" x14ac:dyDescent="0.3">
      <c r="A8114" s="10">
        <v>43654</v>
      </c>
      <c r="B8114" s="11" t="s">
        <v>184</v>
      </c>
      <c r="C8114" s="11" t="s">
        <v>679</v>
      </c>
      <c r="D8114" s="11" t="s">
        <v>662</v>
      </c>
      <c r="F8114" s="15">
        <f>IF(ISBLANK($D8114),"",IF(ISBLANK($E8114),VLOOKUP($D8114,$J:$K,2,FALSE),VLOOKUP($E8114,'Daycare Packages'!$A:$G,7,FALSE)))</f>
        <v>30</v>
      </c>
      <c r="G8114" s="15"/>
      <c r="H8114" s="15">
        <f t="shared" si="275"/>
        <v>30</v>
      </c>
      <c r="I8114" s="198">
        <f t="shared" si="276"/>
        <v>7</v>
      </c>
    </row>
    <row r="8115" spans="1:9" x14ac:dyDescent="0.3">
      <c r="A8115" s="10">
        <v>43654</v>
      </c>
      <c r="B8115" s="11" t="s">
        <v>184</v>
      </c>
      <c r="C8115" s="11" t="s">
        <v>396</v>
      </c>
      <c r="D8115" s="11" t="s">
        <v>662</v>
      </c>
      <c r="F8115" s="15">
        <f>IF(ISBLANK($D8115),"",IF(ISBLANK($E8115),VLOOKUP($D8115,$J:$K,2,FALSE),VLOOKUP($E8115,'Daycare Packages'!$A:$G,7,FALSE)))</f>
        <v>30</v>
      </c>
      <c r="G8115" s="15"/>
      <c r="H8115" s="15">
        <f t="shared" si="275"/>
        <v>30</v>
      </c>
      <c r="I8115" s="198">
        <f t="shared" si="276"/>
        <v>7</v>
      </c>
    </row>
    <row r="8116" spans="1:9" x14ac:dyDescent="0.3">
      <c r="A8116" s="10">
        <v>43654</v>
      </c>
      <c r="B8116" s="11" t="s">
        <v>193</v>
      </c>
      <c r="C8116" s="11" t="s">
        <v>776</v>
      </c>
      <c r="D8116" s="11" t="s">
        <v>662</v>
      </c>
      <c r="E8116" s="11">
        <v>6899236</v>
      </c>
      <c r="F8116" s="15">
        <f>IF(ISBLANK($D8116),"",IF(ISBLANK($E8116),VLOOKUP($D8116,$J:$K,2,FALSE),VLOOKUP($E8116,'Daycare Packages'!$A:$G,7,FALSE)))</f>
        <v>27</v>
      </c>
      <c r="G8116" s="15"/>
      <c r="H8116" s="15">
        <f t="shared" ref="H8116:H8179" si="277">IF(ISBLANK(D8116),"",SUM(F8116:G8116))</f>
        <v>27</v>
      </c>
      <c r="I8116" s="198">
        <f t="shared" si="276"/>
        <v>7</v>
      </c>
    </row>
    <row r="8117" spans="1:9" x14ac:dyDescent="0.3">
      <c r="A8117" s="10">
        <v>43654</v>
      </c>
      <c r="B8117" s="11" t="s">
        <v>123</v>
      </c>
      <c r="C8117" s="11" t="s">
        <v>622</v>
      </c>
      <c r="D8117" s="11" t="s">
        <v>662</v>
      </c>
      <c r="E8117" s="11">
        <v>6644301</v>
      </c>
      <c r="F8117" s="15">
        <f>IF(ISBLANK($D8117),"",IF(ISBLANK($E8117),VLOOKUP($D8117,$J:$K,2,FALSE),VLOOKUP($E8117,'Daycare Packages'!$A:$G,7,FALSE)))</f>
        <v>22</v>
      </c>
      <c r="G8117" s="15"/>
      <c r="H8117" s="15">
        <f t="shared" si="277"/>
        <v>22</v>
      </c>
      <c r="I8117" s="198">
        <f t="shared" si="276"/>
        <v>7</v>
      </c>
    </row>
    <row r="8118" spans="1:9" x14ac:dyDescent="0.3">
      <c r="A8118" s="10">
        <v>43654</v>
      </c>
      <c r="B8118" s="11" t="s">
        <v>922</v>
      </c>
      <c r="C8118" s="11" t="s">
        <v>923</v>
      </c>
      <c r="D8118" s="11" t="s">
        <v>662</v>
      </c>
      <c r="E8118" s="11">
        <v>6872770</v>
      </c>
      <c r="F8118" s="15">
        <f>IF(ISBLANK($D8118),"",IF(ISBLANK($E8118),VLOOKUP($D8118,$J:$K,2,FALSE),VLOOKUP($E8118,'Daycare Packages'!$A:$G,7,FALSE)))</f>
        <v>23</v>
      </c>
      <c r="G8118" s="15"/>
      <c r="H8118" s="15">
        <f t="shared" si="277"/>
        <v>23</v>
      </c>
      <c r="I8118" s="198">
        <f t="shared" si="276"/>
        <v>7</v>
      </c>
    </row>
    <row r="8119" spans="1:9" x14ac:dyDescent="0.3">
      <c r="A8119" s="10">
        <v>43654</v>
      </c>
      <c r="B8119" s="11" t="s">
        <v>677</v>
      </c>
      <c r="C8119" s="11" t="s">
        <v>678</v>
      </c>
      <c r="D8119" s="11" t="s">
        <v>662</v>
      </c>
      <c r="F8119" s="15">
        <f>IF(ISBLANK($D8119),"",IF(ISBLANK($E8119),VLOOKUP($D8119,$J:$K,2,FALSE),VLOOKUP($E8119,'Daycare Packages'!$A:$G,7,FALSE)))</f>
        <v>30</v>
      </c>
      <c r="G8119" s="15"/>
      <c r="H8119" s="15">
        <f t="shared" si="277"/>
        <v>30</v>
      </c>
      <c r="I8119" s="198">
        <f t="shared" si="276"/>
        <v>7</v>
      </c>
    </row>
    <row r="8120" spans="1:9" x14ac:dyDescent="0.3">
      <c r="A8120" s="10">
        <v>43654</v>
      </c>
      <c r="B8120" s="11" t="s">
        <v>140</v>
      </c>
      <c r="C8120" s="11" t="s">
        <v>475</v>
      </c>
      <c r="D8120" s="11" t="s">
        <v>662</v>
      </c>
      <c r="E8120" s="11">
        <v>6888605</v>
      </c>
      <c r="F8120" s="15">
        <f>IF(ISBLANK($D8120),"",IF(ISBLANK($E8120),VLOOKUP($D8120,$J:$K,2,FALSE),VLOOKUP($E8120,'Daycare Packages'!$A:$G,7,FALSE)))</f>
        <v>26</v>
      </c>
      <c r="G8120" s="15"/>
      <c r="H8120" s="15">
        <f t="shared" si="277"/>
        <v>26</v>
      </c>
      <c r="I8120" s="198">
        <f t="shared" si="276"/>
        <v>7</v>
      </c>
    </row>
    <row r="8121" spans="1:9" x14ac:dyDescent="0.3">
      <c r="A8121" s="10">
        <v>43654</v>
      </c>
      <c r="B8121" s="11" t="s">
        <v>849</v>
      </c>
      <c r="C8121" s="11" t="s">
        <v>850</v>
      </c>
      <c r="D8121" s="11" t="s">
        <v>662</v>
      </c>
      <c r="F8121" s="15">
        <f>IF(ISBLANK($D8121),"",IF(ISBLANK($E8121),VLOOKUP($D8121,$J:$K,2,FALSE),VLOOKUP($E8121,'Daycare Packages'!$A:$G,7,FALSE)))</f>
        <v>30</v>
      </c>
      <c r="G8121" s="15"/>
      <c r="H8121" s="15">
        <f t="shared" si="277"/>
        <v>30</v>
      </c>
      <c r="I8121" s="198">
        <f t="shared" si="276"/>
        <v>7</v>
      </c>
    </row>
    <row r="8122" spans="1:9" x14ac:dyDescent="0.3">
      <c r="A8122" s="10">
        <v>43654</v>
      </c>
      <c r="B8122" s="11" t="s">
        <v>160</v>
      </c>
      <c r="C8122" s="11" t="s">
        <v>1761</v>
      </c>
      <c r="D8122" s="11" t="s">
        <v>662</v>
      </c>
      <c r="E8122" s="11">
        <v>6850317</v>
      </c>
      <c r="F8122" s="15">
        <f>IF(ISBLANK($D8122),"",IF(ISBLANK($E8122),VLOOKUP($D8122,$J:$K,2,FALSE),VLOOKUP($E8122,'Daycare Packages'!$A:$G,7,FALSE)))</f>
        <v>25</v>
      </c>
      <c r="G8122" s="15"/>
      <c r="H8122" s="15">
        <f t="shared" si="277"/>
        <v>25</v>
      </c>
      <c r="I8122" s="198">
        <f t="shared" si="276"/>
        <v>7</v>
      </c>
    </row>
    <row r="8123" spans="1:9" x14ac:dyDescent="0.3">
      <c r="A8123" s="10">
        <v>43654</v>
      </c>
      <c r="B8123" s="11" t="s">
        <v>160</v>
      </c>
      <c r="C8123" s="11" t="s">
        <v>794</v>
      </c>
      <c r="D8123" s="11" t="s">
        <v>662</v>
      </c>
      <c r="E8123" s="11">
        <v>6850317</v>
      </c>
      <c r="F8123" s="15">
        <f>IF(ISBLANK($D8123),"",IF(ISBLANK($E8123),VLOOKUP($D8123,$J:$K,2,FALSE),VLOOKUP($E8123,'Daycare Packages'!$A:$G,7,FALSE)))</f>
        <v>25</v>
      </c>
      <c r="G8123" s="15"/>
      <c r="H8123" s="15">
        <f t="shared" si="277"/>
        <v>25</v>
      </c>
      <c r="I8123" s="198">
        <f t="shared" si="276"/>
        <v>7</v>
      </c>
    </row>
    <row r="8124" spans="1:9" x14ac:dyDescent="0.3">
      <c r="A8124" s="10">
        <v>43654</v>
      </c>
      <c r="B8124" s="11" t="s">
        <v>209</v>
      </c>
      <c r="C8124" s="11" t="s">
        <v>702</v>
      </c>
      <c r="D8124" s="11" t="s">
        <v>662</v>
      </c>
      <c r="E8124" s="11">
        <v>6898585</v>
      </c>
      <c r="F8124" s="15">
        <f>IF(ISBLANK($D8124),"",IF(ISBLANK($E8124),VLOOKUP($D8124,$J:$K,2,FALSE),VLOOKUP($E8124,'Daycare Packages'!$A:$G,7,FALSE)))</f>
        <v>27</v>
      </c>
      <c r="G8124" s="15"/>
      <c r="H8124" s="15">
        <f t="shared" si="277"/>
        <v>27</v>
      </c>
      <c r="I8124" s="198">
        <f t="shared" si="276"/>
        <v>7</v>
      </c>
    </row>
    <row r="8125" spans="1:9" x14ac:dyDescent="0.3">
      <c r="A8125" s="10">
        <v>43654</v>
      </c>
      <c r="B8125" s="11" t="s">
        <v>156</v>
      </c>
      <c r="C8125" s="11" t="s">
        <v>479</v>
      </c>
      <c r="D8125" s="11" t="s">
        <v>662</v>
      </c>
      <c r="E8125" s="11">
        <v>6798024</v>
      </c>
      <c r="F8125" s="15">
        <f>IF(ISBLANK($D8125),"",IF(ISBLANK($E8125),VLOOKUP($D8125,$J:$K,2,FALSE),VLOOKUP($E8125,'Daycare Packages'!$A:$G,7,FALSE)))</f>
        <v>23</v>
      </c>
      <c r="G8125" s="15"/>
      <c r="H8125" s="15">
        <f t="shared" si="277"/>
        <v>23</v>
      </c>
      <c r="I8125" s="198">
        <f t="shared" si="276"/>
        <v>7</v>
      </c>
    </row>
    <row r="8126" spans="1:9" x14ac:dyDescent="0.3">
      <c r="A8126" s="10">
        <v>43654</v>
      </c>
      <c r="B8126" s="11" t="s">
        <v>894</v>
      </c>
      <c r="C8126" s="11" t="s">
        <v>622</v>
      </c>
      <c r="D8126" s="11" t="s">
        <v>662</v>
      </c>
      <c r="E8126" s="11">
        <v>6892485</v>
      </c>
      <c r="F8126" s="15">
        <f>IF(ISBLANK($D8126),"",IF(ISBLANK($E8126),VLOOKUP($D8126,$J:$K,2,FALSE),VLOOKUP($E8126,'Daycare Packages'!$A:$G,7,FALSE)))</f>
        <v>27</v>
      </c>
      <c r="G8126" s="15"/>
      <c r="H8126" s="15">
        <f t="shared" si="277"/>
        <v>27</v>
      </c>
      <c r="I8126" s="198">
        <f t="shared" si="276"/>
        <v>7</v>
      </c>
    </row>
    <row r="8127" spans="1:9" x14ac:dyDescent="0.3">
      <c r="A8127" s="10">
        <v>43654</v>
      </c>
      <c r="B8127" s="11" t="s">
        <v>894</v>
      </c>
      <c r="C8127" s="11" t="s">
        <v>895</v>
      </c>
      <c r="D8127" s="11" t="s">
        <v>662</v>
      </c>
      <c r="E8127" s="11">
        <v>6892485</v>
      </c>
      <c r="F8127" s="15">
        <f>IF(ISBLANK($D8127),"",IF(ISBLANK($E8127),VLOOKUP($D8127,$J:$K,2,FALSE),VLOOKUP($E8127,'Daycare Packages'!$A:$G,7,FALSE)))</f>
        <v>27</v>
      </c>
      <c r="G8127" s="15"/>
      <c r="H8127" s="15">
        <f t="shared" si="277"/>
        <v>27</v>
      </c>
      <c r="I8127" s="198">
        <f t="shared" si="276"/>
        <v>7</v>
      </c>
    </row>
    <row r="8128" spans="1:9" x14ac:dyDescent="0.3">
      <c r="A8128" s="10">
        <v>43654</v>
      </c>
      <c r="B8128" s="11" t="s">
        <v>230</v>
      </c>
      <c r="C8128" s="11" t="s">
        <v>493</v>
      </c>
      <c r="D8128" s="11" t="s">
        <v>662</v>
      </c>
      <c r="E8128" s="11">
        <v>6892598</v>
      </c>
      <c r="F8128" s="15">
        <f>IF(ISBLANK($D8128),"",IF(ISBLANK($E8128),VLOOKUP($D8128,$J:$K,2,FALSE),VLOOKUP($E8128,'Daycare Packages'!$A:$G,7,FALSE)))</f>
        <v>27</v>
      </c>
      <c r="G8128" s="15"/>
      <c r="H8128" s="15">
        <f t="shared" si="277"/>
        <v>27</v>
      </c>
      <c r="I8128" s="198">
        <f t="shared" si="276"/>
        <v>7</v>
      </c>
    </row>
    <row r="8129" spans="1:9" x14ac:dyDescent="0.3">
      <c r="A8129" s="10">
        <v>43654</v>
      </c>
      <c r="B8129" s="11" t="s">
        <v>843</v>
      </c>
      <c r="C8129" s="11" t="s">
        <v>844</v>
      </c>
      <c r="D8129" s="11" t="s">
        <v>662</v>
      </c>
      <c r="E8129" s="11">
        <v>6846368</v>
      </c>
      <c r="F8129" s="15">
        <f>IF(ISBLANK($D8129),"",IF(ISBLANK($E8129),VLOOKUP($D8129,$J:$K,2,FALSE),VLOOKUP($E8129,'Daycare Packages'!$A:$G,7,FALSE)))</f>
        <v>23</v>
      </c>
      <c r="G8129" s="15"/>
      <c r="H8129" s="15">
        <f t="shared" si="277"/>
        <v>23</v>
      </c>
      <c r="I8129" s="198">
        <f t="shared" si="276"/>
        <v>7</v>
      </c>
    </row>
    <row r="8130" spans="1:9" x14ac:dyDescent="0.3">
      <c r="A8130" s="10">
        <v>43654</v>
      </c>
      <c r="B8130" s="11" t="s">
        <v>196</v>
      </c>
      <c r="C8130" s="11" t="s">
        <v>432</v>
      </c>
      <c r="D8130" s="11" t="s">
        <v>662</v>
      </c>
      <c r="E8130" s="11">
        <v>6843216</v>
      </c>
      <c r="F8130" s="15">
        <f>IF(ISBLANK($D8130),"",IF(ISBLANK($E8130),VLOOKUP($D8130,$J:$K,2,FALSE),VLOOKUP($E8130,'Daycare Packages'!$A:$G,7,FALSE)))</f>
        <v>25</v>
      </c>
      <c r="G8130" s="15"/>
      <c r="H8130" s="15">
        <f t="shared" si="277"/>
        <v>25</v>
      </c>
      <c r="I8130" s="198">
        <f t="shared" si="276"/>
        <v>7</v>
      </c>
    </row>
    <row r="8131" spans="1:9" x14ac:dyDescent="0.3">
      <c r="A8131" s="10">
        <v>43654</v>
      </c>
      <c r="B8131" s="11" t="s">
        <v>215</v>
      </c>
      <c r="C8131" s="11" t="s">
        <v>741</v>
      </c>
      <c r="D8131" s="11" t="s">
        <v>662</v>
      </c>
      <c r="F8131" s="15">
        <f>IF(ISBLANK($D8131),"",IF(ISBLANK($E8131),VLOOKUP($D8131,$J:$K,2,FALSE),VLOOKUP($E8131,'Daycare Packages'!$A:$G,7,FALSE)))</f>
        <v>30</v>
      </c>
      <c r="G8131" s="15"/>
      <c r="H8131" s="15">
        <f t="shared" si="277"/>
        <v>30</v>
      </c>
      <c r="I8131" s="198">
        <f t="shared" ref="I8131:I8194" si="278">IF(A8131="",0,MONTH(A8131))</f>
        <v>7</v>
      </c>
    </row>
    <row r="8132" spans="1:9" x14ac:dyDescent="0.3">
      <c r="A8132" s="10">
        <v>43654</v>
      </c>
      <c r="B8132" s="11" t="s">
        <v>170</v>
      </c>
      <c r="C8132" s="11" t="s">
        <v>710</v>
      </c>
      <c r="D8132" s="11" t="s">
        <v>662</v>
      </c>
      <c r="E8132" s="11">
        <v>6899079</v>
      </c>
      <c r="F8132" s="15">
        <f>IF(ISBLANK($D8132),"",IF(ISBLANK($E8132),VLOOKUP($D8132,$J:$K,2,FALSE),VLOOKUP($E8132,'Daycare Packages'!$A:$G,7,FALSE)))</f>
        <v>23</v>
      </c>
      <c r="G8132" s="15"/>
      <c r="H8132" s="15">
        <f t="shared" si="277"/>
        <v>23</v>
      </c>
      <c r="I8132" s="198">
        <f t="shared" si="278"/>
        <v>7</v>
      </c>
    </row>
    <row r="8133" spans="1:9" x14ac:dyDescent="0.3">
      <c r="A8133" s="10">
        <v>43654</v>
      </c>
      <c r="B8133" s="11" t="s">
        <v>1164</v>
      </c>
      <c r="C8133" s="11" t="s">
        <v>395</v>
      </c>
      <c r="D8133" s="11" t="s">
        <v>662</v>
      </c>
      <c r="E8133" s="11">
        <v>6906434</v>
      </c>
      <c r="F8133" s="15">
        <f>IF(ISBLANK($D8133),"",IF(ISBLANK($E8133),VLOOKUP($D8133,$J:$K,2,FALSE),VLOOKUP($E8133,'Daycare Packages'!$A:$G,7,FALSE)))</f>
        <v>27</v>
      </c>
      <c r="G8133" s="15"/>
      <c r="H8133" s="15">
        <f t="shared" si="277"/>
        <v>27</v>
      </c>
      <c r="I8133" s="198">
        <f t="shared" si="278"/>
        <v>7</v>
      </c>
    </row>
    <row r="8134" spans="1:9" x14ac:dyDescent="0.3">
      <c r="A8134" s="10">
        <v>43654</v>
      </c>
      <c r="B8134" s="11" t="s">
        <v>217</v>
      </c>
      <c r="C8134" s="11" t="s">
        <v>402</v>
      </c>
      <c r="D8134" s="11" t="s">
        <v>662</v>
      </c>
      <c r="E8134" s="11">
        <v>6865081</v>
      </c>
      <c r="F8134" s="15">
        <f>IF(ISBLANK($D8134),"",IF(ISBLANK($E8134),VLOOKUP($D8134,$J:$K,2,FALSE),VLOOKUP($E8134,'Daycare Packages'!$A:$G,7,FALSE)))</f>
        <v>26</v>
      </c>
      <c r="G8134" s="15"/>
      <c r="H8134" s="15">
        <f t="shared" si="277"/>
        <v>26</v>
      </c>
      <c r="I8134" s="198">
        <f t="shared" si="278"/>
        <v>7</v>
      </c>
    </row>
    <row r="8135" spans="1:9" x14ac:dyDescent="0.3">
      <c r="A8135" s="10">
        <v>43654</v>
      </c>
      <c r="B8135" s="11" t="s">
        <v>141</v>
      </c>
      <c r="C8135" s="11" t="s">
        <v>564</v>
      </c>
      <c r="D8135" s="11" t="s">
        <v>662</v>
      </c>
      <c r="E8135" s="11">
        <v>6866358</v>
      </c>
      <c r="F8135" s="15">
        <f>IF(ISBLANK($D8135),"",IF(ISBLANK($E8135),VLOOKUP($D8135,$J:$K,2,FALSE),VLOOKUP($E8135,'Daycare Packages'!$A:$G,7,FALSE)))</f>
        <v>26</v>
      </c>
      <c r="G8135" s="15"/>
      <c r="H8135" s="15">
        <f t="shared" si="277"/>
        <v>26</v>
      </c>
      <c r="I8135" s="198">
        <f t="shared" si="278"/>
        <v>7</v>
      </c>
    </row>
    <row r="8136" spans="1:9" x14ac:dyDescent="0.3">
      <c r="A8136" s="10">
        <v>43654</v>
      </c>
      <c r="B8136" s="11" t="s">
        <v>609</v>
      </c>
      <c r="C8136" s="11" t="s">
        <v>610</v>
      </c>
      <c r="D8136" s="11" t="s">
        <v>662</v>
      </c>
      <c r="E8136" s="11">
        <v>6373500</v>
      </c>
      <c r="F8136" s="15">
        <f>IF(ISBLANK($D8136),"",IF(ISBLANK($E8136),VLOOKUP($D8136,$J:$K,2,FALSE),VLOOKUP($E8136,'Daycare Packages'!$A:$G,7,FALSE)))</f>
        <v>22</v>
      </c>
      <c r="G8136" s="15"/>
      <c r="H8136" s="15">
        <f t="shared" si="277"/>
        <v>22</v>
      </c>
      <c r="I8136" s="198">
        <f t="shared" si="278"/>
        <v>7</v>
      </c>
    </row>
    <row r="8137" spans="1:9" x14ac:dyDescent="0.3">
      <c r="A8137" s="10">
        <v>43654</v>
      </c>
      <c r="B8137" s="11" t="s">
        <v>207</v>
      </c>
      <c r="C8137" s="11" t="s">
        <v>229</v>
      </c>
      <c r="D8137" s="11" t="s">
        <v>662</v>
      </c>
      <c r="E8137" s="11">
        <v>6733314</v>
      </c>
      <c r="F8137" s="15">
        <f>IF(ISBLANK($D8137),"",IF(ISBLANK($E8137),VLOOKUP($D8137,$J:$K,2,FALSE),VLOOKUP($E8137,'Daycare Packages'!$A:$G,7,FALSE)))</f>
        <v>22</v>
      </c>
      <c r="G8137" s="15"/>
      <c r="H8137" s="15">
        <f t="shared" si="277"/>
        <v>22</v>
      </c>
      <c r="I8137" s="198">
        <f t="shared" si="278"/>
        <v>7</v>
      </c>
    </row>
    <row r="8138" spans="1:9" x14ac:dyDescent="0.3">
      <c r="A8138" s="10">
        <v>43654</v>
      </c>
      <c r="B8138" s="11" t="s">
        <v>182</v>
      </c>
      <c r="C8138" s="11" t="s">
        <v>685</v>
      </c>
      <c r="D8138" s="11" t="s">
        <v>662</v>
      </c>
      <c r="E8138" s="11">
        <v>6871713</v>
      </c>
      <c r="F8138" s="15">
        <f>IF(ISBLANK($D8138),"",IF(ISBLANK($E8138),VLOOKUP($D8138,$J:$K,2,FALSE),VLOOKUP($E8138,'Daycare Packages'!$A:$G,7,FALSE)))</f>
        <v>20.7</v>
      </c>
      <c r="G8138" s="15"/>
      <c r="H8138" s="15">
        <f t="shared" si="277"/>
        <v>20.7</v>
      </c>
      <c r="I8138" s="198">
        <f t="shared" si="278"/>
        <v>7</v>
      </c>
    </row>
    <row r="8139" spans="1:9" x14ac:dyDescent="0.3">
      <c r="A8139" s="10">
        <v>43654</v>
      </c>
      <c r="B8139" s="11" t="s">
        <v>82</v>
      </c>
      <c r="C8139" s="11" t="s">
        <v>694</v>
      </c>
      <c r="D8139" s="11" t="s">
        <v>662</v>
      </c>
      <c r="E8139" s="11">
        <v>6717674</v>
      </c>
      <c r="F8139" s="15">
        <f>IF(ISBLANK($D8139),"",IF(ISBLANK($E8139),VLOOKUP($D8139,$J:$K,2,FALSE),VLOOKUP($E8139,'Daycare Packages'!$A:$G,7,FALSE)))</f>
        <v>22</v>
      </c>
      <c r="G8139" s="15"/>
      <c r="H8139" s="15">
        <f t="shared" si="277"/>
        <v>22</v>
      </c>
      <c r="I8139" s="198">
        <f t="shared" si="278"/>
        <v>7</v>
      </c>
    </row>
    <row r="8140" spans="1:9" x14ac:dyDescent="0.3">
      <c r="A8140" s="10">
        <v>43654</v>
      </c>
      <c r="B8140" s="11" t="s">
        <v>82</v>
      </c>
      <c r="C8140" s="11" t="s">
        <v>695</v>
      </c>
      <c r="D8140" s="11" t="s">
        <v>662</v>
      </c>
      <c r="E8140" s="11">
        <v>6717674</v>
      </c>
      <c r="F8140" s="15">
        <f>IF(ISBLANK($D8140),"",IF(ISBLANK($E8140),VLOOKUP($D8140,$J:$K,2,FALSE),VLOOKUP($E8140,'Daycare Packages'!$A:$G,7,FALSE)))</f>
        <v>22</v>
      </c>
      <c r="G8140" s="15"/>
      <c r="H8140" s="15">
        <f t="shared" si="277"/>
        <v>22</v>
      </c>
      <c r="I8140" s="198">
        <f t="shared" si="278"/>
        <v>7</v>
      </c>
    </row>
    <row r="8141" spans="1:9" x14ac:dyDescent="0.3">
      <c r="A8141" s="10">
        <v>43654</v>
      </c>
      <c r="B8141" s="11" t="s">
        <v>204</v>
      </c>
      <c r="C8141" s="11" t="s">
        <v>949</v>
      </c>
      <c r="D8141" s="11" t="s">
        <v>662</v>
      </c>
      <c r="E8141" s="11">
        <v>6895018</v>
      </c>
      <c r="F8141" s="15">
        <f>IF(ISBLANK($D8141),"",IF(ISBLANK($E8141),VLOOKUP($D8141,$J:$K,2,FALSE),VLOOKUP($E8141,'Daycare Packages'!$A:$G,7,FALSE)))</f>
        <v>25</v>
      </c>
      <c r="G8141" s="15"/>
      <c r="H8141" s="15">
        <f t="shared" si="277"/>
        <v>25</v>
      </c>
      <c r="I8141" s="198">
        <f t="shared" si="278"/>
        <v>7</v>
      </c>
    </row>
    <row r="8142" spans="1:9" x14ac:dyDescent="0.3">
      <c r="A8142" s="10">
        <v>43654</v>
      </c>
      <c r="B8142" s="11" t="s">
        <v>204</v>
      </c>
      <c r="C8142" s="11" t="s">
        <v>774</v>
      </c>
      <c r="D8142" s="11" t="s">
        <v>662</v>
      </c>
      <c r="E8142" s="11">
        <v>6895018</v>
      </c>
      <c r="F8142" s="15">
        <f>IF(ISBLANK($D8142),"",IF(ISBLANK($E8142),VLOOKUP($D8142,$J:$K,2,FALSE),VLOOKUP($E8142,'Daycare Packages'!$A:$G,7,FALSE)))</f>
        <v>25</v>
      </c>
      <c r="G8142" s="15"/>
      <c r="H8142" s="15">
        <f t="shared" si="277"/>
        <v>25</v>
      </c>
      <c r="I8142" s="198">
        <f t="shared" si="278"/>
        <v>7</v>
      </c>
    </row>
    <row r="8143" spans="1:9" x14ac:dyDescent="0.3">
      <c r="A8143" s="10">
        <v>43654</v>
      </c>
      <c r="B8143" s="11" t="s">
        <v>713</v>
      </c>
      <c r="C8143" s="11" t="s">
        <v>714</v>
      </c>
      <c r="D8143" s="11" t="s">
        <v>662</v>
      </c>
      <c r="F8143" s="15">
        <f>IF(ISBLANK($D8143),"",IF(ISBLANK($E8143),VLOOKUP($D8143,$J:$K,2,FALSE),VLOOKUP($E8143,'Daycare Packages'!$A:$G,7,FALSE)))</f>
        <v>30</v>
      </c>
      <c r="G8143" s="15"/>
      <c r="H8143" s="15">
        <f t="shared" si="277"/>
        <v>30</v>
      </c>
      <c r="I8143" s="198">
        <f t="shared" si="278"/>
        <v>7</v>
      </c>
    </row>
    <row r="8144" spans="1:9" x14ac:dyDescent="0.3">
      <c r="A8144" s="55">
        <v>43654</v>
      </c>
      <c r="B8144" s="56" t="s">
        <v>1257</v>
      </c>
      <c r="C8144" s="56" t="s">
        <v>1258</v>
      </c>
      <c r="D8144" s="56" t="s">
        <v>662</v>
      </c>
      <c r="E8144" s="56"/>
      <c r="F8144" s="59">
        <f>IF(ISBLANK($D8144),"",IF(ISBLANK($E8144),VLOOKUP($D8144,$J:$K,2,FALSE),VLOOKUP($E8144,'Daycare Packages'!$A:$G,7,FALSE)))</f>
        <v>30</v>
      </c>
      <c r="G8144" s="59"/>
      <c r="H8144" s="59">
        <f t="shared" si="277"/>
        <v>30</v>
      </c>
      <c r="I8144" s="198">
        <f t="shared" si="278"/>
        <v>7</v>
      </c>
    </row>
    <row r="8145" spans="1:9" x14ac:dyDescent="0.3">
      <c r="A8145" s="10">
        <v>43655</v>
      </c>
      <c r="B8145" s="11" t="s">
        <v>1506</v>
      </c>
      <c r="C8145" s="11" t="s">
        <v>1590</v>
      </c>
      <c r="D8145" s="11" t="s">
        <v>659</v>
      </c>
      <c r="F8145" s="15">
        <f>IF(ISBLANK($D8145),"",IF(ISBLANK($E8145),VLOOKUP($D8145,$J:$K,2,FALSE),VLOOKUP($E8145,'Daycare Packages'!$A:$G,7,FALSE)))</f>
        <v>20</v>
      </c>
      <c r="G8145" s="15"/>
      <c r="H8145" s="15">
        <f t="shared" si="277"/>
        <v>20</v>
      </c>
      <c r="I8145" s="198">
        <f t="shared" si="278"/>
        <v>7</v>
      </c>
    </row>
    <row r="8146" spans="1:9" x14ac:dyDescent="0.3">
      <c r="A8146" s="10">
        <v>43655</v>
      </c>
      <c r="B8146" s="11" t="s">
        <v>154</v>
      </c>
      <c r="C8146" s="11" t="s">
        <v>729</v>
      </c>
      <c r="D8146" s="11" t="s">
        <v>659</v>
      </c>
      <c r="E8146" s="11">
        <v>6813144</v>
      </c>
      <c r="F8146" s="15">
        <f>IF(ISBLANK($D8146),"",IF(ISBLANK($E8146),VLOOKUP($D8146,$J:$K,2,FALSE),VLOOKUP($E8146,'Daycare Packages'!$A:$G,7,FALSE)))</f>
        <v>19</v>
      </c>
      <c r="G8146" s="15"/>
      <c r="H8146" s="15">
        <f t="shared" si="277"/>
        <v>19</v>
      </c>
      <c r="I8146" s="198">
        <f t="shared" si="278"/>
        <v>7</v>
      </c>
    </row>
    <row r="8147" spans="1:9" x14ac:dyDescent="0.3">
      <c r="A8147" s="10">
        <v>43655</v>
      </c>
      <c r="B8147" s="11" t="s">
        <v>1863</v>
      </c>
      <c r="C8147" s="11" t="s">
        <v>1864</v>
      </c>
      <c r="D8147" s="11" t="s">
        <v>671</v>
      </c>
      <c r="F8147" s="15">
        <f>IF(ISBLANK($D8147),"",IF(ISBLANK($E8147),VLOOKUP($D8147,$J:$K,2,FALSE),VLOOKUP($E8147,'Daycare Packages'!$A:$G,7,FALSE)))</f>
        <v>0</v>
      </c>
      <c r="G8147" s="15"/>
      <c r="H8147" s="15">
        <f t="shared" si="277"/>
        <v>0</v>
      </c>
      <c r="I8147" s="198">
        <f t="shared" si="278"/>
        <v>7</v>
      </c>
    </row>
    <row r="8148" spans="1:9" x14ac:dyDescent="0.3">
      <c r="A8148" s="10">
        <v>43655</v>
      </c>
      <c r="B8148" s="11" t="s">
        <v>667</v>
      </c>
      <c r="C8148" s="11" t="s">
        <v>668</v>
      </c>
      <c r="D8148" s="11" t="s">
        <v>659</v>
      </c>
      <c r="F8148" s="15">
        <f>IF(ISBLANK($D8148),"",IF(ISBLANK($E8148),VLOOKUP($D8148,$J:$K,2,FALSE),VLOOKUP($E8148,'Daycare Packages'!$A:$G,7,FALSE)))</f>
        <v>20</v>
      </c>
      <c r="G8148" s="15"/>
      <c r="H8148" s="15">
        <f t="shared" si="277"/>
        <v>20</v>
      </c>
      <c r="I8148" s="198">
        <f t="shared" si="278"/>
        <v>7</v>
      </c>
    </row>
    <row r="8149" spans="1:9" x14ac:dyDescent="0.3">
      <c r="A8149" s="10">
        <v>43655</v>
      </c>
      <c r="B8149" s="11" t="s">
        <v>749</v>
      </c>
      <c r="C8149" s="11" t="s">
        <v>750</v>
      </c>
      <c r="D8149" s="11" t="s">
        <v>659</v>
      </c>
      <c r="F8149" s="15">
        <f>IF(ISBLANK($D8149),"",IF(ISBLANK($E8149),VLOOKUP($D8149,$J:$K,2,FALSE),VLOOKUP($E8149,'Daycare Packages'!$A:$G,7,FALSE)))</f>
        <v>20</v>
      </c>
      <c r="G8149" s="15"/>
      <c r="H8149" s="15">
        <f t="shared" si="277"/>
        <v>20</v>
      </c>
      <c r="I8149" s="198">
        <f t="shared" si="278"/>
        <v>7</v>
      </c>
    </row>
    <row r="8150" spans="1:9" x14ac:dyDescent="0.3">
      <c r="A8150" s="10">
        <v>43655</v>
      </c>
      <c r="B8150" s="11" t="s">
        <v>889</v>
      </c>
      <c r="C8150" s="11" t="s">
        <v>890</v>
      </c>
      <c r="D8150" s="11" t="s">
        <v>659</v>
      </c>
      <c r="F8150" s="15">
        <f>IF(ISBLANK($D8150),"",IF(ISBLANK($E8150),VLOOKUP($D8150,$J:$K,2,FALSE),VLOOKUP($E8150,'Daycare Packages'!$A:$G,7,FALSE)))</f>
        <v>20</v>
      </c>
      <c r="G8150" s="15"/>
      <c r="H8150" s="15">
        <f t="shared" si="277"/>
        <v>20</v>
      </c>
      <c r="I8150" s="198">
        <f t="shared" si="278"/>
        <v>7</v>
      </c>
    </row>
    <row r="8151" spans="1:9" x14ac:dyDescent="0.3">
      <c r="A8151" s="10">
        <v>43655</v>
      </c>
      <c r="B8151" s="11" t="s">
        <v>190</v>
      </c>
      <c r="C8151" s="11" t="s">
        <v>718</v>
      </c>
      <c r="D8151" s="11" t="s">
        <v>659</v>
      </c>
      <c r="E8151" s="11">
        <v>6884206</v>
      </c>
      <c r="F8151" s="15">
        <f>IF(ISBLANK($D8151),"",IF(ISBLANK($E8151),VLOOKUP($D8151,$J:$K,2,FALSE),VLOOKUP($E8151,'Daycare Packages'!$A:$G,7,FALSE)))</f>
        <v>17</v>
      </c>
      <c r="G8151" s="15"/>
      <c r="H8151" s="15">
        <f t="shared" si="277"/>
        <v>17</v>
      </c>
      <c r="I8151" s="198">
        <f t="shared" si="278"/>
        <v>7</v>
      </c>
    </row>
    <row r="8152" spans="1:9" x14ac:dyDescent="0.3">
      <c r="A8152" s="10">
        <v>43655</v>
      </c>
      <c r="B8152" s="11" t="s">
        <v>942</v>
      </c>
      <c r="C8152" s="11" t="s">
        <v>943</v>
      </c>
      <c r="D8152" s="11" t="s">
        <v>662</v>
      </c>
      <c r="E8152" s="11">
        <v>6882694</v>
      </c>
      <c r="F8152" s="15">
        <f>IF(ISBLANK($D8152),"",IF(ISBLANK($E8152),VLOOKUP($D8152,$J:$K,2,FALSE),VLOOKUP($E8152,'Daycare Packages'!$A:$G,7,FALSE)))</f>
        <v>27</v>
      </c>
      <c r="G8152" s="15"/>
      <c r="H8152" s="15">
        <f t="shared" si="277"/>
        <v>27</v>
      </c>
      <c r="I8152" s="198">
        <f t="shared" si="278"/>
        <v>7</v>
      </c>
    </row>
    <row r="8153" spans="1:9" x14ac:dyDescent="0.3">
      <c r="A8153" s="10">
        <v>43655</v>
      </c>
      <c r="B8153" s="11" t="s">
        <v>941</v>
      </c>
      <c r="C8153" s="11" t="s">
        <v>1666</v>
      </c>
      <c r="D8153" s="11" t="s">
        <v>662</v>
      </c>
      <c r="F8153" s="15">
        <f>IF(ISBLANK($D8153),"",IF(ISBLANK($E8153),VLOOKUP($D8153,$J:$K,2,FALSE),VLOOKUP($E8153,'Daycare Packages'!$A:$G,7,FALSE)))</f>
        <v>30</v>
      </c>
      <c r="G8153" s="15"/>
      <c r="H8153" s="15">
        <f t="shared" si="277"/>
        <v>30</v>
      </c>
      <c r="I8153" s="198">
        <f t="shared" si="278"/>
        <v>7</v>
      </c>
    </row>
    <row r="8154" spans="1:9" x14ac:dyDescent="0.3">
      <c r="A8154" s="10">
        <v>43655</v>
      </c>
      <c r="B8154" s="11" t="s">
        <v>837</v>
      </c>
      <c r="C8154" s="11" t="s">
        <v>838</v>
      </c>
      <c r="D8154" s="11" t="s">
        <v>662</v>
      </c>
      <c r="F8154" s="15">
        <f>IF(ISBLANK($D8154),"",IF(ISBLANK($E8154),VLOOKUP($D8154,$J:$K,2,FALSE),VLOOKUP($E8154,'Daycare Packages'!$A:$G,7,FALSE)))</f>
        <v>30</v>
      </c>
      <c r="G8154" s="15"/>
      <c r="H8154" s="15">
        <f t="shared" si="277"/>
        <v>30</v>
      </c>
      <c r="I8154" s="198">
        <f t="shared" si="278"/>
        <v>7</v>
      </c>
    </row>
    <row r="8155" spans="1:9" x14ac:dyDescent="0.3">
      <c r="A8155" s="10">
        <v>43655</v>
      </c>
      <c r="B8155" s="11" t="s">
        <v>1320</v>
      </c>
      <c r="C8155" s="11" t="s">
        <v>618</v>
      </c>
      <c r="D8155" s="11" t="s">
        <v>662</v>
      </c>
      <c r="E8155" s="11">
        <v>6834278</v>
      </c>
      <c r="F8155" s="15">
        <f>IF(ISBLANK($D8155),"",IF(ISBLANK($E8155),VLOOKUP($D8155,$J:$K,2,FALSE),VLOOKUP($E8155,'Daycare Packages'!$A:$G,7,FALSE)))</f>
        <v>26</v>
      </c>
      <c r="G8155" s="15"/>
      <c r="H8155" s="15">
        <f t="shared" si="277"/>
        <v>26</v>
      </c>
      <c r="I8155" s="198">
        <f t="shared" si="278"/>
        <v>7</v>
      </c>
    </row>
    <row r="8156" spans="1:9" x14ac:dyDescent="0.3">
      <c r="A8156" s="10">
        <v>43655</v>
      </c>
      <c r="B8156" s="11" t="s">
        <v>186</v>
      </c>
      <c r="C8156" s="11" t="s">
        <v>561</v>
      </c>
      <c r="D8156" s="11" t="s">
        <v>662</v>
      </c>
      <c r="E8156" s="11">
        <v>6723146</v>
      </c>
      <c r="F8156" s="15">
        <f>IF(ISBLANK($D8156),"",IF(ISBLANK($E8156),VLOOKUP($D8156,$J:$K,2,FALSE),VLOOKUP($E8156,'Daycare Packages'!$A:$G,7,FALSE)))</f>
        <v>22</v>
      </c>
      <c r="G8156" s="15"/>
      <c r="H8156" s="15">
        <f t="shared" si="277"/>
        <v>22</v>
      </c>
      <c r="I8156" s="198">
        <f t="shared" si="278"/>
        <v>7</v>
      </c>
    </row>
    <row r="8157" spans="1:9" x14ac:dyDescent="0.3">
      <c r="A8157" s="10">
        <v>43655</v>
      </c>
      <c r="B8157" s="11" t="s">
        <v>1366</v>
      </c>
      <c r="C8157" s="11" t="s">
        <v>1865</v>
      </c>
      <c r="D8157" s="11" t="s">
        <v>662</v>
      </c>
      <c r="E8157" s="11">
        <v>6873468</v>
      </c>
      <c r="F8157" s="15">
        <f>IF(ISBLANK($D8157),"",IF(ISBLANK($E8157),VLOOKUP($D8157,$J:$K,2,FALSE),VLOOKUP($E8157,'Daycare Packages'!$A:$G,7,FALSE)))</f>
        <v>20.7</v>
      </c>
      <c r="G8157" s="15"/>
      <c r="H8157" s="15">
        <f t="shared" si="277"/>
        <v>20.7</v>
      </c>
      <c r="I8157" s="198">
        <f t="shared" si="278"/>
        <v>7</v>
      </c>
    </row>
    <row r="8158" spans="1:9" x14ac:dyDescent="0.3">
      <c r="A8158" s="10">
        <v>43655</v>
      </c>
      <c r="B8158" s="11" t="s">
        <v>1366</v>
      </c>
      <c r="C8158" s="11" t="s">
        <v>587</v>
      </c>
      <c r="D8158" s="11" t="s">
        <v>662</v>
      </c>
      <c r="E8158" s="11">
        <v>6873468</v>
      </c>
      <c r="F8158" s="15">
        <f>IF(ISBLANK($D8158),"",IF(ISBLANK($E8158),VLOOKUP($D8158,$J:$K,2,FALSE),VLOOKUP($E8158,'Daycare Packages'!$A:$G,7,FALSE)))</f>
        <v>20.7</v>
      </c>
      <c r="G8158" s="15"/>
      <c r="H8158" s="15">
        <f t="shared" si="277"/>
        <v>20.7</v>
      </c>
      <c r="I8158" s="198">
        <f t="shared" si="278"/>
        <v>7</v>
      </c>
    </row>
    <row r="8159" spans="1:9" x14ac:dyDescent="0.3">
      <c r="A8159" s="10">
        <v>43655</v>
      </c>
      <c r="B8159" s="11" t="s">
        <v>1710</v>
      </c>
      <c r="C8159" s="11" t="s">
        <v>665</v>
      </c>
      <c r="D8159" s="11" t="s">
        <v>662</v>
      </c>
      <c r="F8159" s="15">
        <f>IF(ISBLANK($D8159),"",IF(ISBLANK($E8159),VLOOKUP($D8159,$J:$K,2,FALSE),VLOOKUP($E8159,'Daycare Packages'!$A:$G,7,FALSE)))</f>
        <v>30</v>
      </c>
      <c r="G8159" s="15"/>
      <c r="H8159" s="15">
        <f t="shared" si="277"/>
        <v>30</v>
      </c>
      <c r="I8159" s="198">
        <f t="shared" si="278"/>
        <v>7</v>
      </c>
    </row>
    <row r="8160" spans="1:9" x14ac:dyDescent="0.3">
      <c r="A8160" s="10">
        <v>43655</v>
      </c>
      <c r="B8160" s="11" t="s">
        <v>1710</v>
      </c>
      <c r="C8160" s="11" t="s">
        <v>1711</v>
      </c>
      <c r="D8160" s="11" t="s">
        <v>662</v>
      </c>
      <c r="F8160" s="15">
        <f>IF(ISBLANK($D8160),"",IF(ISBLANK($E8160),VLOOKUP($D8160,$J:$K,2,FALSE),VLOOKUP($E8160,'Daycare Packages'!$A:$G,7,FALSE)))</f>
        <v>30</v>
      </c>
      <c r="G8160" s="15"/>
      <c r="H8160" s="15">
        <f t="shared" si="277"/>
        <v>30</v>
      </c>
      <c r="I8160" s="198">
        <f t="shared" si="278"/>
        <v>7</v>
      </c>
    </row>
    <row r="8161" spans="1:9" x14ac:dyDescent="0.3">
      <c r="A8161" s="10">
        <v>43655</v>
      </c>
      <c r="B8161" s="11" t="s">
        <v>217</v>
      </c>
      <c r="C8161" s="11" t="s">
        <v>402</v>
      </c>
      <c r="D8161" s="11" t="s">
        <v>662</v>
      </c>
      <c r="E8161" s="11">
        <v>6865081</v>
      </c>
      <c r="F8161" s="15">
        <f>IF(ISBLANK($D8161),"",IF(ISBLANK($E8161),VLOOKUP($D8161,$J:$K,2,FALSE),VLOOKUP($E8161,'Daycare Packages'!$A:$G,7,FALSE)))</f>
        <v>26</v>
      </c>
      <c r="G8161" s="15"/>
      <c r="H8161" s="15">
        <f t="shared" si="277"/>
        <v>26</v>
      </c>
      <c r="I8161" s="198">
        <f t="shared" si="278"/>
        <v>7</v>
      </c>
    </row>
    <row r="8162" spans="1:9" x14ac:dyDescent="0.3">
      <c r="A8162" s="10">
        <v>43655</v>
      </c>
      <c r="B8162" s="11" t="s">
        <v>234</v>
      </c>
      <c r="C8162" s="11" t="s">
        <v>682</v>
      </c>
      <c r="D8162" s="11" t="s">
        <v>662</v>
      </c>
      <c r="F8162" s="15">
        <f>IF(ISBLANK($D8162),"",IF(ISBLANK($E8162),VLOOKUP($D8162,$J:$K,2,FALSE),VLOOKUP($E8162,'Daycare Packages'!$A:$G,7,FALSE)))</f>
        <v>30</v>
      </c>
      <c r="G8162" s="15"/>
      <c r="H8162" s="15">
        <f t="shared" si="277"/>
        <v>30</v>
      </c>
      <c r="I8162" s="198">
        <f t="shared" si="278"/>
        <v>7</v>
      </c>
    </row>
    <row r="8163" spans="1:9" x14ac:dyDescent="0.3">
      <c r="A8163" s="10">
        <v>43655</v>
      </c>
      <c r="B8163" s="11" t="s">
        <v>1612</v>
      </c>
      <c r="C8163" s="11" t="s">
        <v>1613</v>
      </c>
      <c r="D8163" s="11" t="s">
        <v>662</v>
      </c>
      <c r="F8163" s="15">
        <f>IF(ISBLANK($D8163),"",IF(ISBLANK($E8163),VLOOKUP($D8163,$J:$K,2,FALSE),VLOOKUP($E8163,'Daycare Packages'!$A:$G,7,FALSE)))</f>
        <v>30</v>
      </c>
      <c r="G8163" s="15"/>
      <c r="H8163" s="15">
        <f t="shared" si="277"/>
        <v>30</v>
      </c>
      <c r="I8163" s="198">
        <f t="shared" si="278"/>
        <v>7</v>
      </c>
    </row>
    <row r="8164" spans="1:9" x14ac:dyDescent="0.3">
      <c r="A8164" s="10">
        <v>43655</v>
      </c>
      <c r="B8164" s="11" t="s">
        <v>1513</v>
      </c>
      <c r="C8164" s="11" t="s">
        <v>1006</v>
      </c>
      <c r="D8164" s="11" t="s">
        <v>662</v>
      </c>
      <c r="E8164" s="11">
        <v>6906040</v>
      </c>
      <c r="F8164" s="15">
        <f>IF(ISBLANK($D8164),"",IF(ISBLANK($E8164),VLOOKUP($D8164,$J:$K,2,FALSE),VLOOKUP($E8164,'Daycare Packages'!$A:$G,7,FALSE)))</f>
        <v>23</v>
      </c>
      <c r="G8164" s="15"/>
      <c r="H8164" s="15">
        <f t="shared" si="277"/>
        <v>23</v>
      </c>
      <c r="I8164" s="198">
        <f t="shared" si="278"/>
        <v>7</v>
      </c>
    </row>
    <row r="8165" spans="1:9" x14ac:dyDescent="0.3">
      <c r="A8165" s="10">
        <v>43655</v>
      </c>
      <c r="B8165" s="11" t="s">
        <v>1513</v>
      </c>
      <c r="C8165" s="11" t="s">
        <v>715</v>
      </c>
      <c r="D8165" s="11" t="s">
        <v>662</v>
      </c>
      <c r="E8165" s="11">
        <v>6906040</v>
      </c>
      <c r="F8165" s="15">
        <f>IF(ISBLANK($D8165),"",IF(ISBLANK($E8165),VLOOKUP($D8165,$J:$K,2,FALSE),VLOOKUP($E8165,'Daycare Packages'!$A:$G,7,FALSE)))</f>
        <v>23</v>
      </c>
      <c r="G8165" s="15"/>
      <c r="H8165" s="15">
        <f t="shared" si="277"/>
        <v>23</v>
      </c>
      <c r="I8165" s="198">
        <f t="shared" si="278"/>
        <v>7</v>
      </c>
    </row>
    <row r="8166" spans="1:9" x14ac:dyDescent="0.3">
      <c r="A8166" s="10">
        <v>43655</v>
      </c>
      <c r="B8166" s="11" t="s">
        <v>1661</v>
      </c>
      <c r="C8166" s="11" t="s">
        <v>1673</v>
      </c>
      <c r="D8166" s="11" t="s">
        <v>662</v>
      </c>
      <c r="E8166" s="11">
        <v>6887774</v>
      </c>
      <c r="F8166" s="15">
        <f>IF(ISBLANK($D8166),"",IF(ISBLANK($E8166),VLOOKUP($D8166,$J:$K,2,FALSE),VLOOKUP($E8166,'Daycare Packages'!$A:$G,7,FALSE)))</f>
        <v>25</v>
      </c>
      <c r="G8166" s="15"/>
      <c r="H8166" s="15">
        <f t="shared" si="277"/>
        <v>25</v>
      </c>
      <c r="I8166" s="198">
        <f t="shared" si="278"/>
        <v>7</v>
      </c>
    </row>
    <row r="8167" spans="1:9" x14ac:dyDescent="0.3">
      <c r="A8167" s="10">
        <v>43655</v>
      </c>
      <c r="B8167" s="11" t="s">
        <v>225</v>
      </c>
      <c r="C8167" s="11" t="s">
        <v>719</v>
      </c>
      <c r="D8167" s="11" t="s">
        <v>662</v>
      </c>
      <c r="E8167" s="11">
        <v>6746411</v>
      </c>
      <c r="F8167" s="15">
        <f>IF(ISBLANK($D8167),"",IF(ISBLANK($E8167),VLOOKUP($D8167,$J:$K,2,FALSE),VLOOKUP($E8167,'Daycare Packages'!$A:$G,7,FALSE)))</f>
        <v>25</v>
      </c>
      <c r="G8167" s="15"/>
      <c r="H8167" s="15">
        <f t="shared" si="277"/>
        <v>25</v>
      </c>
      <c r="I8167" s="198">
        <f t="shared" si="278"/>
        <v>7</v>
      </c>
    </row>
    <row r="8168" spans="1:9" x14ac:dyDescent="0.3">
      <c r="A8168" s="10">
        <v>43655</v>
      </c>
      <c r="B8168" s="11" t="s">
        <v>1435</v>
      </c>
      <c r="C8168" s="11" t="s">
        <v>448</v>
      </c>
      <c r="D8168" s="11" t="s">
        <v>662</v>
      </c>
      <c r="E8168" s="11">
        <v>6869705</v>
      </c>
      <c r="F8168" s="15">
        <f>IF(ISBLANK($D8168),"",IF(ISBLANK($E8168),VLOOKUP($D8168,$J:$K,2,FALSE),VLOOKUP($E8168,'Daycare Packages'!$A:$G,7,FALSE)))</f>
        <v>27</v>
      </c>
      <c r="G8168" s="15"/>
      <c r="H8168" s="15">
        <f t="shared" si="277"/>
        <v>27</v>
      </c>
      <c r="I8168" s="198">
        <f t="shared" si="278"/>
        <v>7</v>
      </c>
    </row>
    <row r="8169" spans="1:9" x14ac:dyDescent="0.3">
      <c r="A8169" s="10">
        <v>43655</v>
      </c>
      <c r="B8169" s="11" t="s">
        <v>175</v>
      </c>
      <c r="C8169" s="11" t="s">
        <v>433</v>
      </c>
      <c r="D8169" s="11" t="s">
        <v>662</v>
      </c>
      <c r="E8169" s="11">
        <v>6716814</v>
      </c>
      <c r="F8169" s="15">
        <f>IF(ISBLANK($D8169),"",IF(ISBLANK($E8169),VLOOKUP($D8169,$J:$K,2,FALSE),VLOOKUP($E8169,'Daycare Packages'!$A:$G,7,FALSE)))</f>
        <v>22</v>
      </c>
      <c r="G8169" s="15"/>
      <c r="H8169" s="15">
        <f t="shared" si="277"/>
        <v>22</v>
      </c>
      <c r="I8169" s="198">
        <f t="shared" si="278"/>
        <v>7</v>
      </c>
    </row>
    <row r="8170" spans="1:9" x14ac:dyDescent="0.3">
      <c r="A8170" s="10">
        <v>43655</v>
      </c>
      <c r="B8170" s="11" t="s">
        <v>146</v>
      </c>
      <c r="C8170" s="11" t="s">
        <v>705</v>
      </c>
      <c r="D8170" s="11" t="s">
        <v>662</v>
      </c>
      <c r="E8170" s="11">
        <v>6884628</v>
      </c>
      <c r="F8170" s="15">
        <f>IF(ISBLANK($D8170),"",IF(ISBLANK($E8170),VLOOKUP($D8170,$J:$K,2,FALSE),VLOOKUP($E8170,'Daycare Packages'!$A:$G,7,FALSE)))</f>
        <v>23</v>
      </c>
      <c r="G8170" s="15"/>
      <c r="H8170" s="15">
        <f t="shared" si="277"/>
        <v>23</v>
      </c>
      <c r="I8170" s="198">
        <f t="shared" si="278"/>
        <v>7</v>
      </c>
    </row>
    <row r="8171" spans="1:9" x14ac:dyDescent="0.3">
      <c r="A8171" s="10">
        <v>43655</v>
      </c>
      <c r="B8171" s="11" t="s">
        <v>115</v>
      </c>
      <c r="C8171" s="11" t="s">
        <v>764</v>
      </c>
      <c r="D8171" s="11" t="s">
        <v>662</v>
      </c>
      <c r="E8171" s="11">
        <v>6736950</v>
      </c>
      <c r="F8171" s="15">
        <f>IF(ISBLANK($D8171),"",IF(ISBLANK($E8171),VLOOKUP($D8171,$J:$K,2,FALSE),VLOOKUP($E8171,'Daycare Packages'!$A:$G,7,FALSE)))</f>
        <v>22</v>
      </c>
      <c r="G8171" s="15"/>
      <c r="H8171" s="15">
        <f t="shared" si="277"/>
        <v>22</v>
      </c>
      <c r="I8171" s="198">
        <f t="shared" si="278"/>
        <v>7</v>
      </c>
    </row>
    <row r="8172" spans="1:9" x14ac:dyDescent="0.3">
      <c r="A8172" s="10">
        <v>43655</v>
      </c>
      <c r="B8172" s="11" t="s">
        <v>405</v>
      </c>
      <c r="C8172" s="11" t="s">
        <v>1060</v>
      </c>
      <c r="D8172" s="11" t="s">
        <v>662</v>
      </c>
      <c r="F8172" s="15">
        <f>IF(ISBLANK($D8172),"",IF(ISBLANK($E8172),VLOOKUP($D8172,$J:$K,2,FALSE),VLOOKUP($E8172,'Daycare Packages'!$A:$G,7,FALSE)))</f>
        <v>30</v>
      </c>
      <c r="G8172" s="15"/>
      <c r="H8172" s="15">
        <f t="shared" si="277"/>
        <v>30</v>
      </c>
      <c r="I8172" s="198">
        <f t="shared" si="278"/>
        <v>7</v>
      </c>
    </row>
    <row r="8173" spans="1:9" x14ac:dyDescent="0.3">
      <c r="A8173" s="10">
        <v>43655</v>
      </c>
      <c r="B8173" s="11" t="s">
        <v>123</v>
      </c>
      <c r="C8173" s="11" t="s">
        <v>622</v>
      </c>
      <c r="D8173" s="11" t="s">
        <v>662</v>
      </c>
      <c r="E8173" s="11">
        <v>6644301</v>
      </c>
      <c r="F8173" s="15">
        <f>IF(ISBLANK($D8173),"",IF(ISBLANK($E8173),VLOOKUP($D8173,$J:$K,2,FALSE),VLOOKUP($E8173,'Daycare Packages'!$A:$G,7,FALSE)))</f>
        <v>22</v>
      </c>
      <c r="G8173" s="15"/>
      <c r="H8173" s="15">
        <f t="shared" si="277"/>
        <v>22</v>
      </c>
      <c r="I8173" s="198">
        <f t="shared" si="278"/>
        <v>7</v>
      </c>
    </row>
    <row r="8174" spans="1:9" x14ac:dyDescent="0.3">
      <c r="A8174" s="10">
        <v>43655</v>
      </c>
      <c r="B8174" s="11" t="s">
        <v>1727</v>
      </c>
      <c r="C8174" s="11" t="s">
        <v>1728</v>
      </c>
      <c r="D8174" s="11" t="s">
        <v>662</v>
      </c>
      <c r="E8174" s="11">
        <v>6895189</v>
      </c>
      <c r="F8174" s="15">
        <f>IF(ISBLANK($D8174),"",IF(ISBLANK($E8174),VLOOKUP($D8174,$J:$K,2,FALSE),VLOOKUP($E8174,'Daycare Packages'!$A:$G,7,FALSE)))</f>
        <v>26</v>
      </c>
      <c r="G8174" s="15"/>
      <c r="H8174" s="15">
        <f t="shared" si="277"/>
        <v>26</v>
      </c>
      <c r="I8174" s="198">
        <f t="shared" si="278"/>
        <v>7</v>
      </c>
    </row>
    <row r="8175" spans="1:9" x14ac:dyDescent="0.3">
      <c r="A8175" s="10">
        <v>43655</v>
      </c>
      <c r="B8175" s="11" t="s">
        <v>222</v>
      </c>
      <c r="C8175" s="11" t="s">
        <v>229</v>
      </c>
      <c r="D8175" s="11" t="s">
        <v>662</v>
      </c>
      <c r="E8175" s="11">
        <v>6891874</v>
      </c>
      <c r="F8175" s="15">
        <f>IF(ISBLANK($D8175),"",IF(ISBLANK($E8175),VLOOKUP($D8175,$J:$K,2,FALSE),VLOOKUP($E8175,'Daycare Packages'!$A:$G,7,FALSE)))</f>
        <v>27</v>
      </c>
      <c r="G8175" s="15"/>
      <c r="H8175" s="15">
        <f t="shared" si="277"/>
        <v>27</v>
      </c>
      <c r="I8175" s="198">
        <f t="shared" si="278"/>
        <v>7</v>
      </c>
    </row>
    <row r="8176" spans="1:9" x14ac:dyDescent="0.3">
      <c r="A8176" s="10">
        <v>43655</v>
      </c>
      <c r="B8176" s="11" t="s">
        <v>200</v>
      </c>
      <c r="C8176" s="11" t="s">
        <v>750</v>
      </c>
      <c r="D8176" s="11" t="s">
        <v>662</v>
      </c>
      <c r="E8176" s="11">
        <v>6822076</v>
      </c>
      <c r="F8176" s="15">
        <f>IF(ISBLANK($D8176),"",IF(ISBLANK($E8176),VLOOKUP($D8176,$J:$K,2,FALSE),VLOOKUP($E8176,'Daycare Packages'!$A:$G,7,FALSE)))</f>
        <v>27</v>
      </c>
      <c r="G8176" s="15"/>
      <c r="H8176" s="15">
        <f t="shared" si="277"/>
        <v>27</v>
      </c>
      <c r="I8176" s="198">
        <f t="shared" si="278"/>
        <v>7</v>
      </c>
    </row>
    <row r="8177" spans="1:9" x14ac:dyDescent="0.3">
      <c r="A8177" s="10">
        <v>43655</v>
      </c>
      <c r="B8177" s="11" t="s">
        <v>920</v>
      </c>
      <c r="C8177" s="11" t="s">
        <v>921</v>
      </c>
      <c r="D8177" s="11" t="s">
        <v>659</v>
      </c>
      <c r="F8177" s="15">
        <f>IF(ISBLANK($D8177),"",IF(ISBLANK($E8177),VLOOKUP($D8177,$J:$K,2,FALSE),VLOOKUP($E8177,'Daycare Packages'!$A:$G,7,FALSE)))</f>
        <v>20</v>
      </c>
      <c r="G8177" s="15"/>
      <c r="H8177" s="15">
        <f t="shared" si="277"/>
        <v>20</v>
      </c>
      <c r="I8177" s="198">
        <f t="shared" si="278"/>
        <v>7</v>
      </c>
    </row>
    <row r="8178" spans="1:9" x14ac:dyDescent="0.3">
      <c r="A8178" s="10">
        <v>43655</v>
      </c>
      <c r="B8178" s="11" t="s">
        <v>924</v>
      </c>
      <c r="C8178" s="11" t="s">
        <v>1807</v>
      </c>
      <c r="D8178" s="11" t="s">
        <v>662</v>
      </c>
      <c r="F8178" s="15">
        <f>IF(ISBLANK($D8178),"",IF(ISBLANK($E8178),VLOOKUP($D8178,$J:$K,2,FALSE),VLOOKUP($E8178,'Daycare Packages'!$A:$G,7,FALSE)))</f>
        <v>30</v>
      </c>
      <c r="G8178" s="15"/>
      <c r="H8178" s="15">
        <f t="shared" si="277"/>
        <v>30</v>
      </c>
      <c r="I8178" s="198">
        <f t="shared" si="278"/>
        <v>7</v>
      </c>
    </row>
    <row r="8179" spans="1:9" x14ac:dyDescent="0.3">
      <c r="A8179" s="10">
        <v>43655</v>
      </c>
      <c r="B8179" s="11" t="s">
        <v>922</v>
      </c>
      <c r="C8179" s="11" t="s">
        <v>923</v>
      </c>
      <c r="D8179" s="11" t="s">
        <v>662</v>
      </c>
      <c r="E8179" s="11">
        <v>6872770</v>
      </c>
      <c r="F8179" s="15">
        <f>IF(ISBLANK($D8179),"",IF(ISBLANK($E8179),VLOOKUP($D8179,$J:$K,2,FALSE),VLOOKUP($E8179,'Daycare Packages'!$A:$G,7,FALSE)))</f>
        <v>23</v>
      </c>
      <c r="G8179" s="15"/>
      <c r="H8179" s="15">
        <f t="shared" si="277"/>
        <v>23</v>
      </c>
      <c r="I8179" s="198">
        <f t="shared" si="278"/>
        <v>7</v>
      </c>
    </row>
    <row r="8180" spans="1:9" x14ac:dyDescent="0.3">
      <c r="A8180" s="10">
        <v>43655</v>
      </c>
      <c r="B8180" s="11" t="s">
        <v>1803</v>
      </c>
      <c r="C8180" s="11" t="s">
        <v>493</v>
      </c>
      <c r="D8180" s="11" t="s">
        <v>662</v>
      </c>
      <c r="F8180" s="15">
        <f>IF(ISBLANK($D8180),"",IF(ISBLANK($E8180),VLOOKUP($D8180,$J:$K,2,FALSE),VLOOKUP($E8180,'Daycare Packages'!$A:$G,7,FALSE)))</f>
        <v>30</v>
      </c>
      <c r="G8180" s="15"/>
      <c r="H8180" s="15">
        <f t="shared" ref="H8180:H8243" si="279">IF(ISBLANK(D8180),"",SUM(F8180:G8180))</f>
        <v>30</v>
      </c>
      <c r="I8180" s="198">
        <f t="shared" si="278"/>
        <v>7</v>
      </c>
    </row>
    <row r="8181" spans="1:9" x14ac:dyDescent="0.3">
      <c r="A8181" s="10">
        <v>43655</v>
      </c>
      <c r="B8181" s="11" t="s">
        <v>156</v>
      </c>
      <c r="C8181" s="11" t="s">
        <v>479</v>
      </c>
      <c r="D8181" s="11" t="s">
        <v>662</v>
      </c>
      <c r="E8181" s="11">
        <v>6798024</v>
      </c>
      <c r="F8181" s="15">
        <f>IF(ISBLANK($D8181),"",IF(ISBLANK($E8181),VLOOKUP($D8181,$J:$K,2,FALSE),VLOOKUP($E8181,'Daycare Packages'!$A:$G,7,FALSE)))</f>
        <v>23</v>
      </c>
      <c r="G8181" s="15"/>
      <c r="H8181" s="15">
        <f t="shared" si="279"/>
        <v>23</v>
      </c>
      <c r="I8181" s="198">
        <f t="shared" si="278"/>
        <v>7</v>
      </c>
    </row>
    <row r="8182" spans="1:9" x14ac:dyDescent="0.3">
      <c r="A8182" s="10">
        <v>43655</v>
      </c>
      <c r="B8182" s="11" t="s">
        <v>122</v>
      </c>
      <c r="C8182" s="11" t="s">
        <v>740</v>
      </c>
      <c r="D8182" s="11" t="s">
        <v>662</v>
      </c>
      <c r="E8182" s="11">
        <v>6734317</v>
      </c>
      <c r="F8182" s="15">
        <f>IF(ISBLANK($D8182),"",IF(ISBLANK($E8182),VLOOKUP($D8182,$J:$K,2,FALSE),VLOOKUP($E8182,'Daycare Packages'!$A:$G,7,FALSE)))</f>
        <v>22</v>
      </c>
      <c r="G8182" s="15"/>
      <c r="H8182" s="15">
        <f t="shared" si="279"/>
        <v>22</v>
      </c>
      <c r="I8182" s="198">
        <f t="shared" si="278"/>
        <v>7</v>
      </c>
    </row>
    <row r="8183" spans="1:9" x14ac:dyDescent="0.3">
      <c r="A8183" s="10">
        <v>43655</v>
      </c>
      <c r="B8183" s="11" t="s">
        <v>1317</v>
      </c>
      <c r="C8183" s="11" t="s">
        <v>1608</v>
      </c>
      <c r="D8183" s="11" t="s">
        <v>662</v>
      </c>
      <c r="E8183" s="11">
        <v>6887006</v>
      </c>
      <c r="F8183" s="15">
        <f>IF(ISBLANK($D8183),"",IF(ISBLANK($E8183),VLOOKUP($D8183,$J:$K,2,FALSE),VLOOKUP($E8183,'Daycare Packages'!$A:$G,7,FALSE)))</f>
        <v>25</v>
      </c>
      <c r="G8183" s="15"/>
      <c r="H8183" s="15">
        <f t="shared" si="279"/>
        <v>25</v>
      </c>
      <c r="I8183" s="198">
        <f t="shared" si="278"/>
        <v>7</v>
      </c>
    </row>
    <row r="8184" spans="1:9" x14ac:dyDescent="0.3">
      <c r="A8184" s="10">
        <v>43655</v>
      </c>
      <c r="B8184" s="11" t="s">
        <v>1628</v>
      </c>
      <c r="C8184" s="11" t="s">
        <v>1689</v>
      </c>
      <c r="D8184" s="11" t="s">
        <v>662</v>
      </c>
      <c r="E8184" s="11">
        <v>6888898</v>
      </c>
      <c r="F8184" s="15">
        <f>IF(ISBLANK($D8184),"",IF(ISBLANK($E8184),VLOOKUP($D8184,$J:$K,2,FALSE),VLOOKUP($E8184,'Daycare Packages'!$A:$G,7,FALSE)))</f>
        <v>27</v>
      </c>
      <c r="G8184" s="15"/>
      <c r="H8184" s="15">
        <f t="shared" si="279"/>
        <v>27</v>
      </c>
      <c r="I8184" s="198">
        <f t="shared" si="278"/>
        <v>7</v>
      </c>
    </row>
    <row r="8185" spans="1:9" x14ac:dyDescent="0.3">
      <c r="A8185" s="10">
        <v>43655</v>
      </c>
      <c r="B8185" s="11" t="s">
        <v>1628</v>
      </c>
      <c r="C8185" s="11" t="s">
        <v>1629</v>
      </c>
      <c r="D8185" s="11" t="s">
        <v>662</v>
      </c>
      <c r="E8185" s="11">
        <v>6888898</v>
      </c>
      <c r="F8185" s="15">
        <f>IF(ISBLANK($D8185),"",IF(ISBLANK($E8185),VLOOKUP($D8185,$J:$K,2,FALSE),VLOOKUP($E8185,'Daycare Packages'!$A:$G,7,FALSE)))</f>
        <v>27</v>
      </c>
      <c r="G8185" s="15"/>
      <c r="H8185" s="15">
        <f t="shared" si="279"/>
        <v>27</v>
      </c>
      <c r="I8185" s="198">
        <f t="shared" si="278"/>
        <v>7</v>
      </c>
    </row>
    <row r="8186" spans="1:9" x14ac:dyDescent="0.3">
      <c r="A8186" s="10">
        <v>43655</v>
      </c>
      <c r="B8186" s="11" t="s">
        <v>820</v>
      </c>
      <c r="C8186" s="11" t="s">
        <v>402</v>
      </c>
      <c r="D8186" s="11" t="s">
        <v>662</v>
      </c>
      <c r="F8186" s="15">
        <f>IF(ISBLANK($D8186),"",IF(ISBLANK($E8186),VLOOKUP($D8186,$J:$K,2,FALSE),VLOOKUP($E8186,'Daycare Packages'!$A:$G,7,FALSE)))</f>
        <v>30</v>
      </c>
      <c r="G8186" s="15"/>
      <c r="H8186" s="15">
        <f t="shared" si="279"/>
        <v>30</v>
      </c>
      <c r="I8186" s="198">
        <f t="shared" si="278"/>
        <v>7</v>
      </c>
    </row>
    <row r="8187" spans="1:9" x14ac:dyDescent="0.3">
      <c r="A8187" s="10">
        <v>43655</v>
      </c>
      <c r="B8187" s="11" t="s">
        <v>144</v>
      </c>
      <c r="C8187" s="11" t="s">
        <v>795</v>
      </c>
      <c r="D8187" s="11" t="s">
        <v>659</v>
      </c>
      <c r="F8187" s="15">
        <f>IF(ISBLANK($D8187),"",IF(ISBLANK($E8187),VLOOKUP($D8187,$J:$K,2,FALSE),VLOOKUP($E8187,'Daycare Packages'!$A:$G,7,FALSE)))</f>
        <v>20</v>
      </c>
      <c r="G8187" s="15"/>
      <c r="H8187" s="15">
        <f t="shared" si="279"/>
        <v>20</v>
      </c>
      <c r="I8187" s="198">
        <f t="shared" si="278"/>
        <v>7</v>
      </c>
    </row>
    <row r="8188" spans="1:9" x14ac:dyDescent="0.3">
      <c r="A8188" s="10">
        <v>43655</v>
      </c>
      <c r="B8188" s="11" t="s">
        <v>851</v>
      </c>
      <c r="C8188" s="11" t="s">
        <v>852</v>
      </c>
      <c r="D8188" s="11" t="s">
        <v>662</v>
      </c>
      <c r="F8188" s="15">
        <f>IF(ISBLANK($D8188),"",IF(ISBLANK($E8188),VLOOKUP($D8188,$J:$K,2,FALSE),VLOOKUP($E8188,'Daycare Packages'!$A:$G,7,FALSE)))</f>
        <v>30</v>
      </c>
      <c r="G8188" s="15"/>
      <c r="H8188" s="15">
        <f t="shared" si="279"/>
        <v>30</v>
      </c>
      <c r="I8188" s="198">
        <f t="shared" si="278"/>
        <v>7</v>
      </c>
    </row>
    <row r="8189" spans="1:9" x14ac:dyDescent="0.3">
      <c r="A8189" s="10">
        <v>43655</v>
      </c>
      <c r="B8189" s="11" t="s">
        <v>851</v>
      </c>
      <c r="C8189" s="11" t="s">
        <v>852</v>
      </c>
      <c r="D8189" s="11" t="s">
        <v>662</v>
      </c>
      <c r="F8189" s="15">
        <f>IF(ISBLANK($D8189),"",IF(ISBLANK($E8189),VLOOKUP($D8189,$J:$K,2,FALSE),VLOOKUP($E8189,'Daycare Packages'!$A:$G,7,FALSE)))</f>
        <v>30</v>
      </c>
      <c r="G8189" s="15"/>
      <c r="H8189" s="15">
        <f t="shared" si="279"/>
        <v>30</v>
      </c>
      <c r="I8189" s="198">
        <f t="shared" si="278"/>
        <v>7</v>
      </c>
    </row>
    <row r="8190" spans="1:9" x14ac:dyDescent="0.3">
      <c r="A8190" s="10">
        <v>43655</v>
      </c>
      <c r="B8190" s="11" t="s">
        <v>282</v>
      </c>
      <c r="C8190" s="11" t="s">
        <v>735</v>
      </c>
      <c r="D8190" s="11" t="s">
        <v>662</v>
      </c>
      <c r="F8190" s="15">
        <f>IF(ISBLANK($D8190),"",IF(ISBLANK($E8190),VLOOKUP($D8190,$J:$K,2,FALSE),VLOOKUP($E8190,'Daycare Packages'!$A:$G,7,FALSE)))</f>
        <v>30</v>
      </c>
      <c r="G8190" s="15"/>
      <c r="H8190" s="15">
        <f t="shared" si="279"/>
        <v>30</v>
      </c>
      <c r="I8190" s="198">
        <f t="shared" si="278"/>
        <v>7</v>
      </c>
    </row>
    <row r="8191" spans="1:9" x14ac:dyDescent="0.3">
      <c r="A8191" s="10">
        <v>43655</v>
      </c>
      <c r="B8191" s="11" t="s">
        <v>179</v>
      </c>
      <c r="C8191" s="11" t="s">
        <v>706</v>
      </c>
      <c r="D8191" s="11" t="s">
        <v>662</v>
      </c>
      <c r="E8191" s="11">
        <v>6891517</v>
      </c>
      <c r="F8191" s="15">
        <f>IF(ISBLANK($D8191),"",IF(ISBLANK($E8191),VLOOKUP($D8191,$J:$K,2,FALSE),VLOOKUP($E8191,'Daycare Packages'!$A:$G,7,FALSE)))</f>
        <v>27</v>
      </c>
      <c r="G8191" s="15"/>
      <c r="H8191" s="15">
        <f t="shared" si="279"/>
        <v>27</v>
      </c>
      <c r="I8191" s="198">
        <f t="shared" si="278"/>
        <v>7</v>
      </c>
    </row>
    <row r="8192" spans="1:9" x14ac:dyDescent="0.3">
      <c r="A8192" s="10">
        <v>43655</v>
      </c>
      <c r="B8192" s="11" t="s">
        <v>1887</v>
      </c>
      <c r="C8192" s="11" t="s">
        <v>507</v>
      </c>
      <c r="D8192" s="11" t="s">
        <v>662</v>
      </c>
      <c r="F8192" s="15">
        <f>IF(ISBLANK($D8192),"",IF(ISBLANK($E8192),VLOOKUP($D8192,$J:$K,2,FALSE),VLOOKUP($E8192,'Daycare Packages'!$A:$G,7,FALSE)))</f>
        <v>30</v>
      </c>
      <c r="G8192" s="15"/>
      <c r="H8192" s="15">
        <f t="shared" si="279"/>
        <v>30</v>
      </c>
      <c r="I8192" s="198">
        <f t="shared" si="278"/>
        <v>7</v>
      </c>
    </row>
    <row r="8193" spans="1:9" x14ac:dyDescent="0.3">
      <c r="A8193" s="10">
        <v>43655</v>
      </c>
      <c r="B8193" s="11" t="s">
        <v>147</v>
      </c>
      <c r="C8193" s="11" t="s">
        <v>796</v>
      </c>
      <c r="D8193" s="11" t="s">
        <v>662</v>
      </c>
      <c r="E8193" s="11">
        <v>6814069</v>
      </c>
      <c r="F8193" s="15">
        <f>IF(ISBLANK($D8193),"",IF(ISBLANK($E8193),VLOOKUP($D8193,$J:$K,2,FALSE),VLOOKUP($E8193,'Daycare Packages'!$A:$G,7,FALSE)))</f>
        <v>23</v>
      </c>
      <c r="G8193" s="15"/>
      <c r="H8193" s="15">
        <f t="shared" si="279"/>
        <v>23</v>
      </c>
      <c r="I8193" s="198">
        <f t="shared" si="278"/>
        <v>7</v>
      </c>
    </row>
    <row r="8194" spans="1:9" x14ac:dyDescent="0.3">
      <c r="A8194" s="10">
        <v>43655</v>
      </c>
      <c r="B8194" s="11" t="s">
        <v>843</v>
      </c>
      <c r="C8194" s="11" t="s">
        <v>844</v>
      </c>
      <c r="D8194" s="11" t="s">
        <v>662</v>
      </c>
      <c r="E8194" s="11">
        <v>6846368</v>
      </c>
      <c r="F8194" s="15">
        <f>IF(ISBLANK($D8194),"",IF(ISBLANK($E8194),VLOOKUP($D8194,$J:$K,2,FALSE),VLOOKUP($E8194,'Daycare Packages'!$A:$G,7,FALSE)))</f>
        <v>23</v>
      </c>
      <c r="G8194" s="15"/>
      <c r="H8194" s="15">
        <f t="shared" si="279"/>
        <v>23</v>
      </c>
      <c r="I8194" s="198">
        <f t="shared" si="278"/>
        <v>7</v>
      </c>
    </row>
    <row r="8195" spans="1:9" x14ac:dyDescent="0.3">
      <c r="A8195" s="10">
        <v>43655</v>
      </c>
      <c r="B8195" s="11" t="s">
        <v>768</v>
      </c>
      <c r="C8195" s="11" t="s">
        <v>548</v>
      </c>
      <c r="D8195" s="11" t="s">
        <v>662</v>
      </c>
      <c r="F8195" s="15">
        <f>IF(ISBLANK($D8195),"",IF(ISBLANK($E8195),VLOOKUP($D8195,$J:$K,2,FALSE),VLOOKUP($E8195,'Daycare Packages'!$A:$G,7,FALSE)))</f>
        <v>30</v>
      </c>
      <c r="G8195" s="15"/>
      <c r="H8195" s="15">
        <f t="shared" si="279"/>
        <v>30</v>
      </c>
      <c r="I8195" s="198">
        <f t="shared" ref="I8195:I8258" si="280">IF(A8195="",0,MONTH(A8195))</f>
        <v>7</v>
      </c>
    </row>
    <row r="8196" spans="1:9" x14ac:dyDescent="0.3">
      <c r="A8196" s="10">
        <v>43655</v>
      </c>
      <c r="B8196" s="11" t="s">
        <v>173</v>
      </c>
      <c r="C8196" s="11" t="s">
        <v>791</v>
      </c>
      <c r="D8196" s="11" t="s">
        <v>662</v>
      </c>
      <c r="E8196" s="11">
        <v>6805887</v>
      </c>
      <c r="F8196" s="15">
        <f>IF(ISBLANK($D8196),"",IF(ISBLANK($E8196),VLOOKUP($D8196,$J:$K,2,FALSE),VLOOKUP($E8196,'Daycare Packages'!$A:$G,7,FALSE)))</f>
        <v>25</v>
      </c>
      <c r="G8196" s="15"/>
      <c r="H8196" s="15">
        <f t="shared" si="279"/>
        <v>25</v>
      </c>
      <c r="I8196" s="198">
        <f t="shared" si="280"/>
        <v>7</v>
      </c>
    </row>
    <row r="8197" spans="1:9" x14ac:dyDescent="0.3">
      <c r="A8197" s="10">
        <v>43655</v>
      </c>
      <c r="B8197" s="11" t="s">
        <v>132</v>
      </c>
      <c r="C8197" s="11" t="s">
        <v>818</v>
      </c>
      <c r="D8197" s="11" t="s">
        <v>662</v>
      </c>
      <c r="E8197" s="11">
        <v>6907472</v>
      </c>
      <c r="F8197" s="15">
        <f>IF(ISBLANK($D8197),"",IF(ISBLANK($E8197),VLOOKUP($D8197,$J:$K,2,FALSE),VLOOKUP($E8197,'Daycare Packages'!$A:$G,7,FALSE)))</f>
        <v>27</v>
      </c>
      <c r="G8197" s="15"/>
      <c r="H8197" s="15">
        <f t="shared" si="279"/>
        <v>27</v>
      </c>
      <c r="I8197" s="198">
        <f t="shared" si="280"/>
        <v>7</v>
      </c>
    </row>
    <row r="8198" spans="1:9" x14ac:dyDescent="0.3">
      <c r="A8198" s="10">
        <v>43655</v>
      </c>
      <c r="B8198" s="11" t="s">
        <v>136</v>
      </c>
      <c r="C8198" s="11" t="s">
        <v>650</v>
      </c>
      <c r="D8198" s="11" t="s">
        <v>662</v>
      </c>
      <c r="E8198" s="11">
        <v>6842833</v>
      </c>
      <c r="F8198" s="15">
        <f>IF(ISBLANK($D8198),"",IF(ISBLANK($E8198),VLOOKUP($D8198,$J:$K,2,FALSE),VLOOKUP($E8198,'Daycare Packages'!$A:$G,7,FALSE)))</f>
        <v>26</v>
      </c>
      <c r="G8198" s="15"/>
      <c r="H8198" s="15">
        <f t="shared" si="279"/>
        <v>26</v>
      </c>
      <c r="I8198" s="198">
        <f t="shared" si="280"/>
        <v>7</v>
      </c>
    </row>
    <row r="8199" spans="1:9" x14ac:dyDescent="0.3">
      <c r="A8199" s="10">
        <v>43655</v>
      </c>
      <c r="B8199" s="11" t="s">
        <v>140</v>
      </c>
      <c r="C8199" s="11" t="s">
        <v>475</v>
      </c>
      <c r="D8199" s="11" t="s">
        <v>662</v>
      </c>
      <c r="E8199" s="11">
        <v>6888605</v>
      </c>
      <c r="F8199" s="15">
        <f>IF(ISBLANK($D8199),"",IF(ISBLANK($E8199),VLOOKUP($D8199,$J:$K,2,FALSE),VLOOKUP($E8199,'Daycare Packages'!$A:$G,7,FALSE)))</f>
        <v>26</v>
      </c>
      <c r="G8199" s="15"/>
      <c r="H8199" s="15">
        <f t="shared" si="279"/>
        <v>26</v>
      </c>
      <c r="I8199" s="198">
        <f t="shared" si="280"/>
        <v>7</v>
      </c>
    </row>
    <row r="8200" spans="1:9" x14ac:dyDescent="0.3">
      <c r="A8200" s="10">
        <v>43655</v>
      </c>
      <c r="B8200" s="11" t="s">
        <v>371</v>
      </c>
      <c r="C8200" s="11" t="s">
        <v>642</v>
      </c>
      <c r="D8200" s="11" t="s">
        <v>662</v>
      </c>
      <c r="E8200" s="11">
        <v>6880279</v>
      </c>
      <c r="F8200" s="15">
        <f>IF(ISBLANK($D8200),"",IF(ISBLANK($E8200),VLOOKUP($D8200,$J:$K,2,FALSE),VLOOKUP($E8200,'Daycare Packages'!$A:$G,7,FALSE)))</f>
        <v>27</v>
      </c>
      <c r="G8200" s="15"/>
      <c r="H8200" s="15">
        <f t="shared" si="279"/>
        <v>27</v>
      </c>
      <c r="I8200" s="198">
        <f t="shared" si="280"/>
        <v>7</v>
      </c>
    </row>
    <row r="8201" spans="1:9" x14ac:dyDescent="0.3">
      <c r="A8201" s="10">
        <v>43655</v>
      </c>
      <c r="B8201" s="11" t="s">
        <v>1336</v>
      </c>
      <c r="C8201" s="11" t="s">
        <v>1337</v>
      </c>
      <c r="D8201" s="11" t="s">
        <v>662</v>
      </c>
      <c r="F8201" s="15">
        <f>IF(ISBLANK($D8201),"",IF(ISBLANK($E8201),VLOOKUP($D8201,$J:$K,2,FALSE),VLOOKUP($E8201,'Daycare Packages'!$A:$G,7,FALSE)))</f>
        <v>30</v>
      </c>
      <c r="G8201" s="15"/>
      <c r="H8201" s="15">
        <f t="shared" si="279"/>
        <v>30</v>
      </c>
      <c r="I8201" s="198">
        <f t="shared" si="280"/>
        <v>7</v>
      </c>
    </row>
    <row r="8202" spans="1:9" x14ac:dyDescent="0.3">
      <c r="A8202" s="10">
        <v>43655</v>
      </c>
      <c r="B8202" s="11" t="s">
        <v>182</v>
      </c>
      <c r="C8202" s="11" t="s">
        <v>685</v>
      </c>
      <c r="D8202" s="11" t="s">
        <v>662</v>
      </c>
      <c r="E8202" s="11">
        <v>6871713</v>
      </c>
      <c r="F8202" s="15">
        <f>IF(ISBLANK($D8202),"",IF(ISBLANK($E8202),VLOOKUP($D8202,$J:$K,2,FALSE),VLOOKUP($E8202,'Daycare Packages'!$A:$G,7,FALSE)))</f>
        <v>20.7</v>
      </c>
      <c r="G8202" s="15"/>
      <c r="H8202" s="15">
        <f t="shared" si="279"/>
        <v>20.7</v>
      </c>
      <c r="I8202" s="198">
        <f t="shared" si="280"/>
        <v>7</v>
      </c>
    </row>
    <row r="8203" spans="1:9" x14ac:dyDescent="0.3">
      <c r="A8203" s="10">
        <v>43655</v>
      </c>
      <c r="B8203" s="11" t="s">
        <v>716</v>
      </c>
      <c r="C8203" s="11" t="s">
        <v>717</v>
      </c>
      <c r="D8203" s="11" t="s">
        <v>662</v>
      </c>
      <c r="F8203" s="15">
        <f>IF(ISBLANK($D8203),"",IF(ISBLANK($E8203),VLOOKUP($D8203,$J:$K,2,FALSE),VLOOKUP($E8203,'Daycare Packages'!$A:$G,7,FALSE)))</f>
        <v>30</v>
      </c>
      <c r="G8203" s="15"/>
      <c r="H8203" s="15">
        <f t="shared" si="279"/>
        <v>30</v>
      </c>
      <c r="I8203" s="198">
        <f t="shared" si="280"/>
        <v>7</v>
      </c>
    </row>
    <row r="8204" spans="1:9" x14ac:dyDescent="0.3">
      <c r="A8204" s="10">
        <v>43655</v>
      </c>
      <c r="B8204" s="11" t="s">
        <v>1636</v>
      </c>
      <c r="C8204" s="11" t="s">
        <v>665</v>
      </c>
      <c r="D8204" s="11" t="s">
        <v>662</v>
      </c>
      <c r="E8204" s="11">
        <v>6886426</v>
      </c>
      <c r="F8204" s="15">
        <f>IF(ISBLANK($D8204),"",IF(ISBLANK($E8204),VLOOKUP($D8204,$J:$K,2,FALSE),VLOOKUP($E8204,'Daycare Packages'!$A:$G,7,FALSE)))</f>
        <v>27</v>
      </c>
      <c r="G8204" s="15"/>
      <c r="H8204" s="15">
        <f t="shared" si="279"/>
        <v>27</v>
      </c>
      <c r="I8204" s="198">
        <f t="shared" si="280"/>
        <v>7</v>
      </c>
    </row>
    <row r="8205" spans="1:9" x14ac:dyDescent="0.3">
      <c r="A8205" s="10">
        <v>43655</v>
      </c>
      <c r="B8205" s="11" t="s">
        <v>138</v>
      </c>
      <c r="C8205" s="11" t="s">
        <v>1866</v>
      </c>
      <c r="D8205" s="11" t="s">
        <v>662</v>
      </c>
      <c r="E8205" s="11">
        <v>6803103</v>
      </c>
      <c r="F8205" s="15">
        <f>IF(ISBLANK($D8205),"",IF(ISBLANK($E8205),VLOOKUP($D8205,$J:$K,2,FALSE),VLOOKUP($E8205,'Daycare Packages'!$A:$G,7,FALSE)))</f>
        <v>23</v>
      </c>
      <c r="G8205" s="15"/>
      <c r="H8205" s="15">
        <f t="shared" si="279"/>
        <v>23</v>
      </c>
      <c r="I8205" s="198">
        <f t="shared" si="280"/>
        <v>7</v>
      </c>
    </row>
    <row r="8206" spans="1:9" x14ac:dyDescent="0.3">
      <c r="A8206" s="10">
        <v>43655</v>
      </c>
      <c r="B8206" s="11" t="s">
        <v>1328</v>
      </c>
      <c r="C8206" s="11" t="s">
        <v>1329</v>
      </c>
      <c r="D8206" s="11" t="s">
        <v>662</v>
      </c>
      <c r="F8206" s="15">
        <f>IF(ISBLANK($D8206),"",IF(ISBLANK($E8206),VLOOKUP($D8206,$J:$K,2,FALSE),VLOOKUP($E8206,'Daycare Packages'!$A:$G,7,FALSE)))</f>
        <v>30</v>
      </c>
      <c r="G8206" s="15"/>
      <c r="H8206" s="15">
        <f t="shared" si="279"/>
        <v>30</v>
      </c>
      <c r="I8206" s="198">
        <f t="shared" si="280"/>
        <v>7</v>
      </c>
    </row>
    <row r="8207" spans="1:9" x14ac:dyDescent="0.3">
      <c r="A8207" s="10">
        <v>43655</v>
      </c>
      <c r="B8207" s="11" t="s">
        <v>82</v>
      </c>
      <c r="C8207" s="11" t="s">
        <v>1039</v>
      </c>
      <c r="D8207" s="11" t="s">
        <v>662</v>
      </c>
      <c r="E8207" s="11">
        <v>6717674</v>
      </c>
      <c r="F8207" s="15">
        <f>IF(ISBLANK($D8207),"",IF(ISBLANK($E8207),VLOOKUP($D8207,$J:$K,2,FALSE),VLOOKUP($E8207,'Daycare Packages'!$A:$G,7,FALSE)))</f>
        <v>22</v>
      </c>
      <c r="G8207" s="15"/>
      <c r="H8207" s="15">
        <f t="shared" si="279"/>
        <v>22</v>
      </c>
      <c r="I8207" s="198">
        <f t="shared" si="280"/>
        <v>7</v>
      </c>
    </row>
    <row r="8208" spans="1:9" x14ac:dyDescent="0.3">
      <c r="A8208" s="10">
        <v>43655</v>
      </c>
      <c r="B8208" s="11" t="s">
        <v>82</v>
      </c>
      <c r="C8208" s="11" t="s">
        <v>695</v>
      </c>
      <c r="D8208" s="11" t="s">
        <v>662</v>
      </c>
      <c r="E8208" s="11">
        <v>6717674</v>
      </c>
      <c r="F8208" s="15">
        <f>IF(ISBLANK($D8208),"",IF(ISBLANK($E8208),VLOOKUP($D8208,$J:$K,2,FALSE),VLOOKUP($E8208,'Daycare Packages'!$A:$G,7,FALSE)))</f>
        <v>22</v>
      </c>
      <c r="G8208" s="15"/>
      <c r="H8208" s="15">
        <f t="shared" si="279"/>
        <v>22</v>
      </c>
      <c r="I8208" s="198">
        <f t="shared" si="280"/>
        <v>7</v>
      </c>
    </row>
    <row r="8209" spans="1:9" x14ac:dyDescent="0.3">
      <c r="A8209" s="10">
        <v>43655</v>
      </c>
      <c r="B8209" s="11" t="s">
        <v>163</v>
      </c>
      <c r="C8209" s="11" t="s">
        <v>805</v>
      </c>
      <c r="D8209" s="11" t="s">
        <v>662</v>
      </c>
      <c r="F8209" s="15">
        <f>IF(ISBLANK($D8209),"",IF(ISBLANK($E8209),VLOOKUP($D8209,$J:$K,2,FALSE),VLOOKUP($E8209,'Daycare Packages'!$A:$G,7,FALSE)))</f>
        <v>30</v>
      </c>
      <c r="G8209" s="15"/>
      <c r="H8209" s="15">
        <f t="shared" si="279"/>
        <v>30</v>
      </c>
      <c r="I8209" s="198">
        <f t="shared" si="280"/>
        <v>7</v>
      </c>
    </row>
    <row r="8210" spans="1:9" x14ac:dyDescent="0.3">
      <c r="A8210" s="10">
        <v>43655</v>
      </c>
      <c r="B8210" s="11" t="s">
        <v>141</v>
      </c>
      <c r="C8210" s="11" t="s">
        <v>564</v>
      </c>
      <c r="D8210" s="11" t="s">
        <v>662</v>
      </c>
      <c r="E8210" s="11">
        <v>6866358</v>
      </c>
      <c r="F8210" s="15">
        <f>IF(ISBLANK($D8210),"",IF(ISBLANK($E8210),VLOOKUP($D8210,$J:$K,2,FALSE),VLOOKUP($E8210,'Daycare Packages'!$A:$G,7,FALSE)))</f>
        <v>26</v>
      </c>
      <c r="G8210" s="15"/>
      <c r="H8210" s="15">
        <f t="shared" si="279"/>
        <v>26</v>
      </c>
      <c r="I8210" s="198">
        <f t="shared" si="280"/>
        <v>7</v>
      </c>
    </row>
    <row r="8211" spans="1:9" x14ac:dyDescent="0.3">
      <c r="A8211" s="10">
        <v>43655</v>
      </c>
      <c r="B8211" s="11" t="s">
        <v>133</v>
      </c>
      <c r="C8211" s="11" t="s">
        <v>712</v>
      </c>
      <c r="D8211" s="11" t="s">
        <v>662</v>
      </c>
      <c r="E8211" s="11">
        <v>6866409</v>
      </c>
      <c r="F8211" s="15">
        <f>IF(ISBLANK($D8211),"",IF(ISBLANK($E8211),VLOOKUP($D8211,$J:$K,2,FALSE),VLOOKUP($E8211,'Daycare Packages'!$A:$G,7,FALSE)))</f>
        <v>26</v>
      </c>
      <c r="G8211" s="15"/>
      <c r="H8211" s="15">
        <f t="shared" si="279"/>
        <v>26</v>
      </c>
      <c r="I8211" s="198">
        <f t="shared" si="280"/>
        <v>7</v>
      </c>
    </row>
    <row r="8212" spans="1:9" x14ac:dyDescent="0.3">
      <c r="A8212" s="10">
        <v>43655</v>
      </c>
      <c r="B8212" s="11" t="s">
        <v>174</v>
      </c>
      <c r="C8212" s="11" t="s">
        <v>432</v>
      </c>
      <c r="D8212" s="11" t="s">
        <v>662</v>
      </c>
      <c r="F8212" s="15">
        <f>IF(ISBLANK($D8212),"",IF(ISBLANK($E8212),VLOOKUP($D8212,$J:$K,2,FALSE),VLOOKUP($E8212,'Daycare Packages'!$A:$G,7,FALSE)))</f>
        <v>30</v>
      </c>
      <c r="G8212" s="15"/>
      <c r="H8212" s="15">
        <f t="shared" si="279"/>
        <v>30</v>
      </c>
      <c r="I8212" s="198">
        <f t="shared" si="280"/>
        <v>7</v>
      </c>
    </row>
    <row r="8213" spans="1:9" x14ac:dyDescent="0.3">
      <c r="A8213" s="10">
        <v>43655</v>
      </c>
      <c r="B8213" s="11" t="s">
        <v>1334</v>
      </c>
      <c r="C8213" s="11" t="s">
        <v>1335</v>
      </c>
      <c r="D8213" s="11" t="s">
        <v>662</v>
      </c>
      <c r="E8213" s="11">
        <v>6838105</v>
      </c>
      <c r="F8213" s="15">
        <f>IF(ISBLANK($D8213),"",IF(ISBLANK($E8213),VLOOKUP($D8213,$J:$K,2,FALSE),VLOOKUP($E8213,'Daycare Packages'!$A:$G,7,FALSE)))</f>
        <v>26</v>
      </c>
      <c r="G8213" s="15"/>
      <c r="H8213" s="15">
        <f t="shared" si="279"/>
        <v>26</v>
      </c>
      <c r="I8213" s="198">
        <f t="shared" si="280"/>
        <v>7</v>
      </c>
    </row>
    <row r="8214" spans="1:9" x14ac:dyDescent="0.3">
      <c r="A8214" s="10">
        <v>43655</v>
      </c>
      <c r="B8214" s="11" t="s">
        <v>1257</v>
      </c>
      <c r="C8214" s="11" t="s">
        <v>1258</v>
      </c>
      <c r="D8214" s="11" t="s">
        <v>662</v>
      </c>
      <c r="F8214" s="15">
        <f>IF(ISBLANK($D8214),"",IF(ISBLANK($E8214),VLOOKUP($D8214,$J:$K,2,FALSE),VLOOKUP($E8214,'Daycare Packages'!$A:$G,7,FALSE)))</f>
        <v>30</v>
      </c>
      <c r="G8214" s="15"/>
      <c r="H8214" s="15">
        <f t="shared" si="279"/>
        <v>30</v>
      </c>
      <c r="I8214" s="198">
        <f t="shared" si="280"/>
        <v>7</v>
      </c>
    </row>
    <row r="8215" spans="1:9" x14ac:dyDescent="0.3">
      <c r="A8215" s="10">
        <v>43655</v>
      </c>
      <c r="B8215" s="11" t="s">
        <v>894</v>
      </c>
      <c r="C8215" s="11" t="s">
        <v>622</v>
      </c>
      <c r="D8215" s="11" t="s">
        <v>662</v>
      </c>
      <c r="E8215" s="11">
        <v>6906409</v>
      </c>
      <c r="F8215" s="15">
        <f>IF(ISBLANK($D8215),"",IF(ISBLANK($E8215),VLOOKUP($D8215,$J:$K,2,FALSE),VLOOKUP($E8215,'Daycare Packages'!$A:$G,7,FALSE)))</f>
        <v>27</v>
      </c>
      <c r="G8215" s="15"/>
      <c r="H8215" s="15">
        <f t="shared" si="279"/>
        <v>27</v>
      </c>
      <c r="I8215" s="198">
        <f t="shared" si="280"/>
        <v>7</v>
      </c>
    </row>
    <row r="8216" spans="1:9" x14ac:dyDescent="0.3">
      <c r="A8216" s="10">
        <v>43655</v>
      </c>
      <c r="B8216" s="11" t="s">
        <v>894</v>
      </c>
      <c r="C8216" s="11" t="s">
        <v>895</v>
      </c>
      <c r="D8216" s="11" t="s">
        <v>662</v>
      </c>
      <c r="E8216" s="11">
        <v>6906409</v>
      </c>
      <c r="F8216" s="15">
        <f>IF(ISBLANK($D8216),"",IF(ISBLANK($E8216),VLOOKUP($D8216,$J:$K,2,FALSE),VLOOKUP($E8216,'Daycare Packages'!$A:$G,7,FALSE)))</f>
        <v>27</v>
      </c>
      <c r="G8216" s="15"/>
      <c r="H8216" s="15">
        <f t="shared" si="279"/>
        <v>27</v>
      </c>
      <c r="I8216" s="198">
        <f t="shared" si="280"/>
        <v>7</v>
      </c>
    </row>
    <row r="8217" spans="1:9" x14ac:dyDescent="0.3">
      <c r="A8217" s="10">
        <v>43655</v>
      </c>
      <c r="B8217" s="11" t="s">
        <v>365</v>
      </c>
      <c r="C8217" s="11" t="s">
        <v>587</v>
      </c>
      <c r="D8217" s="11" t="s">
        <v>662</v>
      </c>
      <c r="F8217" s="15">
        <f>IF(ISBLANK($D8217),"",IF(ISBLANK($E8217),VLOOKUP($D8217,$J:$K,2,FALSE),VLOOKUP($E8217,'Daycare Packages'!$A:$G,7,FALSE)))</f>
        <v>30</v>
      </c>
      <c r="G8217" s="15"/>
      <c r="H8217" s="15">
        <f t="shared" si="279"/>
        <v>30</v>
      </c>
      <c r="I8217" s="198">
        <f t="shared" si="280"/>
        <v>7</v>
      </c>
    </row>
    <row r="8218" spans="1:9" x14ac:dyDescent="0.3">
      <c r="A8218" s="10">
        <v>43655</v>
      </c>
      <c r="B8218" s="11" t="s">
        <v>340</v>
      </c>
      <c r="C8218" s="11" t="s">
        <v>745</v>
      </c>
      <c r="D8218" s="11" t="s">
        <v>662</v>
      </c>
      <c r="F8218" s="15">
        <f>IF(ISBLANK($D8218),"",IF(ISBLANK($E8218),VLOOKUP($D8218,$J:$K,2,FALSE),VLOOKUP($E8218,'Daycare Packages'!$A:$G,7,FALSE)))</f>
        <v>30</v>
      </c>
      <c r="G8218" s="15">
        <v>-4.5999999999999996</v>
      </c>
      <c r="H8218" s="15">
        <f t="shared" si="279"/>
        <v>25.4</v>
      </c>
      <c r="I8218" s="198">
        <f t="shared" si="280"/>
        <v>7</v>
      </c>
    </row>
    <row r="8219" spans="1:9" x14ac:dyDescent="0.3">
      <c r="A8219" s="55">
        <v>43655</v>
      </c>
      <c r="B8219" s="56" t="s">
        <v>340</v>
      </c>
      <c r="C8219" s="56" t="s">
        <v>746</v>
      </c>
      <c r="D8219" s="56" t="s">
        <v>662</v>
      </c>
      <c r="E8219" s="56"/>
      <c r="F8219" s="59">
        <f>IF(ISBLANK($D8219),"",IF(ISBLANK($E8219),VLOOKUP($D8219,$J:$K,2,FALSE),VLOOKUP($E8219,'Daycare Packages'!$A:$G,7,FALSE)))</f>
        <v>30</v>
      </c>
      <c r="G8219" s="59">
        <v>-4.5999999999999996</v>
      </c>
      <c r="H8219" s="59">
        <f>IF(ISBLANK(D8219),"",SUM(F8219:G8219))</f>
        <v>25.4</v>
      </c>
      <c r="I8219" s="198">
        <f t="shared" si="280"/>
        <v>7</v>
      </c>
    </row>
    <row r="8220" spans="1:9" x14ac:dyDescent="0.3">
      <c r="A8220" s="10">
        <v>43656</v>
      </c>
      <c r="B8220" s="11" t="s">
        <v>1600</v>
      </c>
      <c r="C8220" s="11" t="s">
        <v>1601</v>
      </c>
      <c r="D8220" s="11" t="s">
        <v>659</v>
      </c>
      <c r="F8220" s="15">
        <f>IF(ISBLANK($D8220),"",IF(ISBLANK($E8220),VLOOKUP($D8220,$J:$K,2,FALSE),VLOOKUP($E8220,'Daycare Packages'!$A:$G,7,FALSE)))</f>
        <v>20</v>
      </c>
      <c r="G8220" s="15"/>
      <c r="H8220" s="15">
        <f t="shared" si="279"/>
        <v>20</v>
      </c>
      <c r="I8220" s="198">
        <f t="shared" si="280"/>
        <v>7</v>
      </c>
    </row>
    <row r="8221" spans="1:9" x14ac:dyDescent="0.3">
      <c r="A8221" s="10">
        <v>43656</v>
      </c>
      <c r="B8221" s="11" t="s">
        <v>1867</v>
      </c>
      <c r="C8221" s="11" t="s">
        <v>557</v>
      </c>
      <c r="D8221" s="11" t="s">
        <v>671</v>
      </c>
      <c r="F8221" s="15">
        <f>IF(ISBLANK($D8221),"",IF(ISBLANK($E8221),VLOOKUP($D8221,$J:$K,2,FALSE),VLOOKUP($E8221,'Daycare Packages'!$A:$G,7,FALSE)))</f>
        <v>0</v>
      </c>
      <c r="G8221" s="15"/>
      <c r="H8221" s="15">
        <f t="shared" si="279"/>
        <v>0</v>
      </c>
      <c r="I8221" s="198">
        <f t="shared" si="280"/>
        <v>7</v>
      </c>
    </row>
    <row r="8222" spans="1:9" x14ac:dyDescent="0.3">
      <c r="A8222" s="10">
        <v>43656</v>
      </c>
      <c r="B8222" s="11" t="s">
        <v>1868</v>
      </c>
      <c r="C8222" s="11" t="s">
        <v>1869</v>
      </c>
      <c r="D8222" s="11" t="s">
        <v>671</v>
      </c>
      <c r="F8222" s="15">
        <f>IF(ISBLANK($D8222),"",IF(ISBLANK($E8222),VLOOKUP($D8222,$J:$K,2,FALSE),VLOOKUP($E8222,'Daycare Packages'!$A:$G,7,FALSE)))</f>
        <v>0</v>
      </c>
      <c r="G8222" s="15"/>
      <c r="H8222" s="15">
        <f t="shared" si="279"/>
        <v>0</v>
      </c>
      <c r="I8222" s="198">
        <f t="shared" si="280"/>
        <v>7</v>
      </c>
    </row>
    <row r="8223" spans="1:9" x14ac:dyDescent="0.3">
      <c r="A8223" s="10">
        <v>43656</v>
      </c>
      <c r="B8223" s="11" t="s">
        <v>749</v>
      </c>
      <c r="C8223" s="11" t="s">
        <v>750</v>
      </c>
      <c r="D8223" s="11" t="s">
        <v>659</v>
      </c>
      <c r="F8223" s="15">
        <f>IF(ISBLANK($D8223),"",IF(ISBLANK($E8223),VLOOKUP($D8223,$J:$K,2,FALSE),VLOOKUP($E8223,'Daycare Packages'!$A:$G,7,FALSE)))</f>
        <v>20</v>
      </c>
      <c r="G8223" s="15"/>
      <c r="H8223" s="15">
        <f t="shared" si="279"/>
        <v>20</v>
      </c>
      <c r="I8223" s="198">
        <f t="shared" si="280"/>
        <v>7</v>
      </c>
    </row>
    <row r="8224" spans="1:9" x14ac:dyDescent="0.3">
      <c r="A8224" s="10">
        <v>43656</v>
      </c>
      <c r="B8224" s="11" t="s">
        <v>534</v>
      </c>
      <c r="C8224" s="11" t="s">
        <v>535</v>
      </c>
      <c r="D8224" s="11" t="s">
        <v>662</v>
      </c>
      <c r="F8224" s="15">
        <f>IF(ISBLANK($D8224),"",IF(ISBLANK($E8224),VLOOKUP($D8224,$J:$K,2,FALSE),VLOOKUP($E8224,'Daycare Packages'!$A:$G,7,FALSE)))</f>
        <v>30</v>
      </c>
      <c r="G8224" s="15"/>
      <c r="H8224" s="15">
        <f t="shared" si="279"/>
        <v>30</v>
      </c>
      <c r="I8224" s="198">
        <f t="shared" si="280"/>
        <v>7</v>
      </c>
    </row>
    <row r="8225" spans="1:9" x14ac:dyDescent="0.3">
      <c r="A8225" s="10">
        <v>43656</v>
      </c>
      <c r="B8225" s="11" t="s">
        <v>365</v>
      </c>
      <c r="C8225" s="11" t="s">
        <v>587</v>
      </c>
      <c r="D8225" s="11" t="s">
        <v>662</v>
      </c>
      <c r="F8225" s="15">
        <f>IF(ISBLANK($D8225),"",IF(ISBLANK($E8225),VLOOKUP($D8225,$J:$K,2,FALSE),VLOOKUP($E8225,'Daycare Packages'!$A:$G,7,FALSE)))</f>
        <v>30</v>
      </c>
      <c r="G8225" s="15"/>
      <c r="H8225" s="15">
        <f t="shared" si="279"/>
        <v>30</v>
      </c>
      <c r="I8225" s="198">
        <f t="shared" si="280"/>
        <v>7</v>
      </c>
    </row>
    <row r="8226" spans="1:9" x14ac:dyDescent="0.3">
      <c r="A8226" s="10">
        <v>43656</v>
      </c>
      <c r="B8226" s="11" t="s">
        <v>1352</v>
      </c>
      <c r="C8226" s="11" t="s">
        <v>1353</v>
      </c>
      <c r="D8226" s="11" t="s">
        <v>662</v>
      </c>
      <c r="E8226" s="11">
        <v>6849235</v>
      </c>
      <c r="F8226" s="15">
        <f>IF(ISBLANK($D8226),"",IF(ISBLANK($E8226),VLOOKUP($D8226,$J:$K,2,FALSE),VLOOKUP($E8226,'Daycare Packages'!$A:$G,7,FALSE)))</f>
        <v>27</v>
      </c>
      <c r="G8226" s="15"/>
      <c r="H8226" s="15">
        <f t="shared" si="279"/>
        <v>27</v>
      </c>
      <c r="I8226" s="198">
        <f t="shared" si="280"/>
        <v>7</v>
      </c>
    </row>
    <row r="8227" spans="1:9" x14ac:dyDescent="0.3">
      <c r="A8227" s="10">
        <v>43656</v>
      </c>
      <c r="B8227" s="11" t="s">
        <v>212</v>
      </c>
      <c r="C8227" s="11" t="s">
        <v>707</v>
      </c>
      <c r="D8227" s="11" t="s">
        <v>662</v>
      </c>
      <c r="F8227" s="15">
        <f>IF(ISBLANK($D8227),"",IF(ISBLANK($E8227),VLOOKUP($D8227,$J:$K,2,FALSE),VLOOKUP($E8227,'Daycare Packages'!$A:$G,7,FALSE)))</f>
        <v>30</v>
      </c>
      <c r="G8227" s="15"/>
      <c r="H8227" s="15">
        <f t="shared" si="279"/>
        <v>30</v>
      </c>
      <c r="I8227" s="198">
        <f t="shared" si="280"/>
        <v>7</v>
      </c>
    </row>
    <row r="8228" spans="1:9" x14ac:dyDescent="0.3">
      <c r="A8228" s="10">
        <v>43656</v>
      </c>
      <c r="B8228" s="11" t="s">
        <v>1280</v>
      </c>
      <c r="C8228" s="11" t="s">
        <v>860</v>
      </c>
      <c r="D8228" s="11" t="s">
        <v>662</v>
      </c>
      <c r="F8228" s="15">
        <f>IF(ISBLANK($D8228),"",IF(ISBLANK($E8228),VLOOKUP($D8228,$J:$K,2,FALSE),VLOOKUP($E8228,'Daycare Packages'!$A:$G,7,FALSE)))</f>
        <v>30</v>
      </c>
      <c r="G8228" s="15"/>
      <c r="H8228" s="15">
        <f t="shared" si="279"/>
        <v>30</v>
      </c>
      <c r="I8228" s="198">
        <f t="shared" si="280"/>
        <v>7</v>
      </c>
    </row>
    <row r="8229" spans="1:9" x14ac:dyDescent="0.3">
      <c r="A8229" s="10">
        <v>43656</v>
      </c>
      <c r="B8229" s="11" t="s">
        <v>688</v>
      </c>
      <c r="C8229" s="11" t="s">
        <v>689</v>
      </c>
      <c r="D8229" s="11" t="s">
        <v>662</v>
      </c>
      <c r="F8229" s="15">
        <f>IF(ISBLANK($D8229),"",IF(ISBLANK($E8229),VLOOKUP($D8229,$J:$K,2,FALSE),VLOOKUP($E8229,'Daycare Packages'!$A:$G,7,FALSE)))</f>
        <v>30</v>
      </c>
      <c r="G8229" s="15"/>
      <c r="H8229" s="15">
        <f t="shared" si="279"/>
        <v>30</v>
      </c>
      <c r="I8229" s="198">
        <f t="shared" si="280"/>
        <v>7</v>
      </c>
    </row>
    <row r="8230" spans="1:9" x14ac:dyDescent="0.3">
      <c r="A8230" s="10">
        <v>43656</v>
      </c>
      <c r="B8230" s="11" t="s">
        <v>677</v>
      </c>
      <c r="C8230" s="11" t="s">
        <v>678</v>
      </c>
      <c r="D8230" s="11" t="s">
        <v>662</v>
      </c>
      <c r="F8230" s="15">
        <f>IF(ISBLANK($D8230),"",IF(ISBLANK($E8230),VLOOKUP($D8230,$J:$K,2,FALSE),VLOOKUP($E8230,'Daycare Packages'!$A:$G,7,FALSE)))</f>
        <v>30</v>
      </c>
      <c r="G8230" s="15"/>
      <c r="H8230" s="15">
        <f t="shared" si="279"/>
        <v>30</v>
      </c>
      <c r="I8230" s="198">
        <f t="shared" si="280"/>
        <v>7</v>
      </c>
    </row>
    <row r="8231" spans="1:9" x14ac:dyDescent="0.3">
      <c r="A8231" s="10">
        <v>43656</v>
      </c>
      <c r="B8231" s="11" t="s">
        <v>168</v>
      </c>
      <c r="C8231" s="11" t="s">
        <v>640</v>
      </c>
      <c r="D8231" s="11" t="s">
        <v>662</v>
      </c>
      <c r="F8231" s="15">
        <f>IF(ISBLANK($D8231),"",IF(ISBLANK($E8231),VLOOKUP($D8231,$J:$K,2,FALSE),VLOOKUP($E8231,'Daycare Packages'!$A:$G,7,FALSE)))</f>
        <v>30</v>
      </c>
      <c r="G8231" s="15"/>
      <c r="H8231" s="15">
        <f t="shared" si="279"/>
        <v>30</v>
      </c>
      <c r="I8231" s="198">
        <f t="shared" si="280"/>
        <v>7</v>
      </c>
    </row>
    <row r="8232" spans="1:9" x14ac:dyDescent="0.3">
      <c r="A8232" s="10">
        <v>43656</v>
      </c>
      <c r="B8232" s="11" t="s">
        <v>185</v>
      </c>
      <c r="C8232" s="11" t="s">
        <v>670</v>
      </c>
      <c r="D8232" s="11" t="s">
        <v>662</v>
      </c>
      <c r="E8232" s="11">
        <v>6900947</v>
      </c>
      <c r="F8232" s="15">
        <f>IF(ISBLANK($D8232),"",IF(ISBLANK($E8232),VLOOKUP($D8232,$J:$K,2,FALSE),VLOOKUP($E8232,'Daycare Packages'!$A:$G,7,FALSE)))</f>
        <v>27</v>
      </c>
      <c r="G8232" s="15"/>
      <c r="H8232" s="15">
        <f t="shared" si="279"/>
        <v>27</v>
      </c>
      <c r="I8232" s="198">
        <f t="shared" si="280"/>
        <v>7</v>
      </c>
    </row>
    <row r="8233" spans="1:9" x14ac:dyDescent="0.3">
      <c r="A8233" s="10">
        <v>43656</v>
      </c>
      <c r="B8233" s="11" t="s">
        <v>1298</v>
      </c>
      <c r="C8233" s="11" t="s">
        <v>764</v>
      </c>
      <c r="D8233" s="11" t="s">
        <v>662</v>
      </c>
      <c r="F8233" s="15">
        <f>IF(ISBLANK($D8233),"",IF(ISBLANK($E8233),VLOOKUP($D8233,$J:$K,2,FALSE),VLOOKUP($E8233,'Daycare Packages'!$A:$G,7,FALSE)))</f>
        <v>30</v>
      </c>
      <c r="G8233" s="15"/>
      <c r="H8233" s="15">
        <f t="shared" si="279"/>
        <v>30</v>
      </c>
      <c r="I8233" s="198">
        <f t="shared" si="280"/>
        <v>7</v>
      </c>
    </row>
    <row r="8234" spans="1:9" x14ac:dyDescent="0.3">
      <c r="A8234" s="10">
        <v>43656</v>
      </c>
      <c r="B8234" s="11" t="s">
        <v>816</v>
      </c>
      <c r="C8234" s="11" t="s">
        <v>817</v>
      </c>
      <c r="D8234" s="11" t="s">
        <v>662</v>
      </c>
      <c r="F8234" s="15">
        <f>IF(ISBLANK($D8234),"",IF(ISBLANK($E8234),VLOOKUP($D8234,$J:$K,2,FALSE),VLOOKUP($E8234,'Daycare Packages'!$A:$G,7,FALSE)))</f>
        <v>30</v>
      </c>
      <c r="G8234" s="15"/>
      <c r="H8234" s="15">
        <f t="shared" si="279"/>
        <v>30</v>
      </c>
      <c r="I8234" s="198">
        <f t="shared" si="280"/>
        <v>7</v>
      </c>
    </row>
    <row r="8235" spans="1:9" x14ac:dyDescent="0.3">
      <c r="A8235" s="10">
        <v>43656</v>
      </c>
      <c r="B8235" s="11" t="s">
        <v>762</v>
      </c>
      <c r="C8235" s="11" t="s">
        <v>763</v>
      </c>
      <c r="D8235" s="11" t="s">
        <v>662</v>
      </c>
      <c r="F8235" s="15">
        <f>IF(ISBLANK($D8235),"",IF(ISBLANK($E8235),VLOOKUP($D8235,$J:$K,2,FALSE),VLOOKUP($E8235,'Daycare Packages'!$A:$G,7,FALSE)))</f>
        <v>30</v>
      </c>
      <c r="G8235" s="15"/>
      <c r="H8235" s="15">
        <f t="shared" si="279"/>
        <v>30</v>
      </c>
      <c r="I8235" s="198">
        <f t="shared" si="280"/>
        <v>7</v>
      </c>
    </row>
    <row r="8236" spans="1:9" x14ac:dyDescent="0.3">
      <c r="A8236" s="10">
        <v>43656</v>
      </c>
      <c r="B8236" s="11" t="s">
        <v>216</v>
      </c>
      <c r="C8236" s="11" t="s">
        <v>448</v>
      </c>
      <c r="D8236" s="11" t="s">
        <v>662</v>
      </c>
      <c r="F8236" s="15">
        <f>IF(ISBLANK($D8236),"",IF(ISBLANK($E8236),VLOOKUP($D8236,$J:$K,2,FALSE),VLOOKUP($E8236,'Daycare Packages'!$A:$G,7,FALSE)))</f>
        <v>30</v>
      </c>
      <c r="G8236" s="15"/>
      <c r="H8236" s="15">
        <f t="shared" si="279"/>
        <v>30</v>
      </c>
      <c r="I8236" s="198">
        <f t="shared" si="280"/>
        <v>7</v>
      </c>
    </row>
    <row r="8237" spans="1:9" x14ac:dyDescent="0.3">
      <c r="A8237" s="10">
        <v>43656</v>
      </c>
      <c r="B8237" s="11" t="s">
        <v>1692</v>
      </c>
      <c r="C8237" s="11" t="s">
        <v>650</v>
      </c>
      <c r="D8237" s="11" t="s">
        <v>662</v>
      </c>
      <c r="F8237" s="15">
        <f>IF(ISBLANK($D8237),"",IF(ISBLANK($E8237),VLOOKUP($D8237,$J:$K,2,FALSE),VLOOKUP($E8237,'Daycare Packages'!$A:$G,7,FALSE)))</f>
        <v>30</v>
      </c>
      <c r="G8237" s="15"/>
      <c r="H8237" s="15">
        <f t="shared" si="279"/>
        <v>30</v>
      </c>
      <c r="I8237" s="198">
        <f t="shared" si="280"/>
        <v>7</v>
      </c>
    </row>
    <row r="8238" spans="1:9" x14ac:dyDescent="0.3">
      <c r="A8238" s="10">
        <v>43656</v>
      </c>
      <c r="B8238" s="11" t="s">
        <v>1190</v>
      </c>
      <c r="C8238" s="11" t="s">
        <v>1191</v>
      </c>
      <c r="D8238" s="11" t="s">
        <v>662</v>
      </c>
      <c r="F8238" s="15">
        <f>IF(ISBLANK($D8238),"",IF(ISBLANK($E8238),VLOOKUP($D8238,$J:$K,2,FALSE),VLOOKUP($E8238,'Daycare Packages'!$A:$G,7,FALSE)))</f>
        <v>30</v>
      </c>
      <c r="G8238" s="15">
        <v>-6</v>
      </c>
      <c r="H8238" s="15">
        <f t="shared" si="279"/>
        <v>24</v>
      </c>
      <c r="I8238" s="198">
        <f t="shared" si="280"/>
        <v>7</v>
      </c>
    </row>
    <row r="8239" spans="1:9" x14ac:dyDescent="0.3">
      <c r="A8239" s="10">
        <v>43656</v>
      </c>
      <c r="B8239" s="11" t="s">
        <v>123</v>
      </c>
      <c r="C8239" s="11" t="s">
        <v>622</v>
      </c>
      <c r="D8239" s="11" t="s">
        <v>662</v>
      </c>
      <c r="E8239" s="11">
        <v>6644301</v>
      </c>
      <c r="F8239" s="15">
        <f>IF(ISBLANK($D8239),"",IF(ISBLANK($E8239),VLOOKUP($D8239,$J:$K,2,FALSE),VLOOKUP($E8239,'Daycare Packages'!$A:$G,7,FALSE)))</f>
        <v>22</v>
      </c>
      <c r="G8239" s="15"/>
      <c r="H8239" s="15">
        <f t="shared" si="279"/>
        <v>22</v>
      </c>
      <c r="I8239" s="198">
        <f t="shared" si="280"/>
        <v>7</v>
      </c>
    </row>
    <row r="8240" spans="1:9" x14ac:dyDescent="0.3">
      <c r="A8240" s="10">
        <v>43656</v>
      </c>
      <c r="B8240" s="11" t="s">
        <v>1710</v>
      </c>
      <c r="C8240" s="11" t="s">
        <v>665</v>
      </c>
      <c r="D8240" s="11" t="s">
        <v>662</v>
      </c>
      <c r="F8240" s="15">
        <f>IF(ISBLANK($D8240),"",IF(ISBLANK($E8240),VLOOKUP($D8240,$J:$K,2,FALSE),VLOOKUP($E8240,'Daycare Packages'!$A:$G,7,FALSE)))</f>
        <v>30</v>
      </c>
      <c r="G8240" s="15"/>
      <c r="H8240" s="15">
        <f t="shared" si="279"/>
        <v>30</v>
      </c>
      <c r="I8240" s="198">
        <f t="shared" si="280"/>
        <v>7</v>
      </c>
    </row>
    <row r="8241" spans="1:9" x14ac:dyDescent="0.3">
      <c r="A8241" s="10">
        <v>43656</v>
      </c>
      <c r="B8241" s="11" t="s">
        <v>1710</v>
      </c>
      <c r="C8241" s="11" t="s">
        <v>1711</v>
      </c>
      <c r="D8241" s="11" t="s">
        <v>662</v>
      </c>
      <c r="F8241" s="15">
        <f>IF(ISBLANK($D8241),"",IF(ISBLANK($E8241),VLOOKUP($D8241,$J:$K,2,FALSE),VLOOKUP($E8241,'Daycare Packages'!$A:$G,7,FALSE)))</f>
        <v>30</v>
      </c>
      <c r="G8241" s="15"/>
      <c r="H8241" s="15">
        <f t="shared" si="279"/>
        <v>30</v>
      </c>
      <c r="I8241" s="198">
        <f t="shared" si="280"/>
        <v>7</v>
      </c>
    </row>
    <row r="8242" spans="1:9" x14ac:dyDescent="0.3">
      <c r="A8242" s="10">
        <v>43656</v>
      </c>
      <c r="B8242" s="11" t="s">
        <v>1366</v>
      </c>
      <c r="C8242" s="11" t="s">
        <v>587</v>
      </c>
      <c r="D8242" s="11" t="s">
        <v>662</v>
      </c>
      <c r="E8242" s="11">
        <v>6873468</v>
      </c>
      <c r="F8242" s="15">
        <f>IF(ISBLANK($D8242),"",IF(ISBLANK($E8242),VLOOKUP($D8242,$J:$K,2,FALSE),VLOOKUP($E8242,'Daycare Packages'!$A:$G,7,FALSE)))</f>
        <v>20.7</v>
      </c>
      <c r="G8242" s="15"/>
      <c r="H8242" s="15">
        <f t="shared" si="279"/>
        <v>20.7</v>
      </c>
      <c r="I8242" s="198">
        <f t="shared" si="280"/>
        <v>7</v>
      </c>
    </row>
    <row r="8243" spans="1:9" x14ac:dyDescent="0.3">
      <c r="A8243" s="10">
        <v>43656</v>
      </c>
      <c r="B8243" s="11" t="s">
        <v>1366</v>
      </c>
      <c r="C8243" s="11" t="s">
        <v>520</v>
      </c>
      <c r="D8243" s="11" t="s">
        <v>662</v>
      </c>
      <c r="E8243" s="11">
        <v>6873468</v>
      </c>
      <c r="F8243" s="15">
        <f>IF(ISBLANK($D8243),"",IF(ISBLANK($E8243),VLOOKUP($D8243,$J:$K,2,FALSE),VLOOKUP($E8243,'Daycare Packages'!$A:$G,7,FALSE)))</f>
        <v>20.7</v>
      </c>
      <c r="G8243" s="15"/>
      <c r="H8243" s="15">
        <f t="shared" si="279"/>
        <v>20.7</v>
      </c>
      <c r="I8243" s="198">
        <f t="shared" si="280"/>
        <v>7</v>
      </c>
    </row>
    <row r="8244" spans="1:9" x14ac:dyDescent="0.3">
      <c r="A8244" s="10">
        <v>43656</v>
      </c>
      <c r="B8244" s="11" t="s">
        <v>1861</v>
      </c>
      <c r="C8244" s="11" t="s">
        <v>1700</v>
      </c>
      <c r="D8244" s="11" t="s">
        <v>662</v>
      </c>
      <c r="F8244" s="15">
        <f>IF(ISBLANK($D8244),"",IF(ISBLANK($E8244),VLOOKUP($D8244,$J:$K,2,FALSE),VLOOKUP($E8244,'Daycare Packages'!$A:$G,7,FALSE)))</f>
        <v>30</v>
      </c>
      <c r="G8244" s="15"/>
      <c r="H8244" s="15">
        <f t="shared" ref="H8244:H8307" si="281">IF(ISBLANK(D8244),"",SUM(F8244:G8244))</f>
        <v>30</v>
      </c>
      <c r="I8244" s="198">
        <f t="shared" si="280"/>
        <v>7</v>
      </c>
    </row>
    <row r="8245" spans="1:9" x14ac:dyDescent="0.3">
      <c r="A8245" s="10">
        <v>43656</v>
      </c>
      <c r="B8245" s="11" t="s">
        <v>1602</v>
      </c>
      <c r="C8245" s="11" t="s">
        <v>461</v>
      </c>
      <c r="D8245" s="11" t="s">
        <v>662</v>
      </c>
      <c r="F8245" s="15">
        <f>IF(ISBLANK($D8245),"",IF(ISBLANK($E8245),VLOOKUP($D8245,$J:$K,2,FALSE),VLOOKUP($E8245,'Daycare Packages'!$A:$G,7,FALSE)))</f>
        <v>30</v>
      </c>
      <c r="G8245" s="15"/>
      <c r="H8245" s="15">
        <f t="shared" si="281"/>
        <v>30</v>
      </c>
      <c r="I8245" s="198">
        <f t="shared" si="280"/>
        <v>7</v>
      </c>
    </row>
    <row r="8246" spans="1:9" x14ac:dyDescent="0.3">
      <c r="A8246" s="10">
        <v>43656</v>
      </c>
      <c r="B8246" s="11" t="s">
        <v>1602</v>
      </c>
      <c r="C8246" s="11" t="s">
        <v>1603</v>
      </c>
      <c r="D8246" s="11" t="s">
        <v>662</v>
      </c>
      <c r="F8246" s="15">
        <f>IF(ISBLANK($D8246),"",IF(ISBLANK($E8246),VLOOKUP($D8246,$J:$K,2,FALSE),VLOOKUP($E8246,'Daycare Packages'!$A:$G,7,FALSE)))</f>
        <v>30</v>
      </c>
      <c r="G8246" s="15"/>
      <c r="H8246" s="15">
        <f t="shared" si="281"/>
        <v>30</v>
      </c>
      <c r="I8246" s="198">
        <f t="shared" si="280"/>
        <v>7</v>
      </c>
    </row>
    <row r="8247" spans="1:9" x14ac:dyDescent="0.3">
      <c r="A8247" s="10">
        <v>43656</v>
      </c>
      <c r="B8247" s="11" t="s">
        <v>195</v>
      </c>
      <c r="C8247" s="11" t="s">
        <v>474</v>
      </c>
      <c r="D8247" s="11" t="s">
        <v>662</v>
      </c>
      <c r="E8247" s="11">
        <v>6908535</v>
      </c>
      <c r="F8247" s="15">
        <f>IF(ISBLANK($D8247),"",IF(ISBLANK($E8247),VLOOKUP($D8247,$J:$K,2,FALSE),VLOOKUP($E8247,'Daycare Packages'!$A:$G,7,FALSE)))</f>
        <v>26</v>
      </c>
      <c r="G8247" s="15"/>
      <c r="H8247" s="15">
        <f t="shared" si="281"/>
        <v>26</v>
      </c>
      <c r="I8247" s="198">
        <f t="shared" si="280"/>
        <v>7</v>
      </c>
    </row>
    <row r="8248" spans="1:9" x14ac:dyDescent="0.3">
      <c r="A8248" s="10">
        <v>43656</v>
      </c>
      <c r="B8248" s="11" t="s">
        <v>195</v>
      </c>
      <c r="C8248" s="11" t="s">
        <v>735</v>
      </c>
      <c r="D8248" s="11" t="s">
        <v>662</v>
      </c>
      <c r="E8248" s="11">
        <v>6908535</v>
      </c>
      <c r="F8248" s="15">
        <f>IF(ISBLANK($D8248),"",IF(ISBLANK($E8248),VLOOKUP($D8248,$J:$K,2,FALSE),VLOOKUP($E8248,'Daycare Packages'!$A:$G,7,FALSE)))</f>
        <v>26</v>
      </c>
      <c r="G8248" s="15"/>
      <c r="H8248" s="15">
        <f t="shared" si="281"/>
        <v>26</v>
      </c>
      <c r="I8248" s="198">
        <f t="shared" si="280"/>
        <v>7</v>
      </c>
    </row>
    <row r="8249" spans="1:9" x14ac:dyDescent="0.3">
      <c r="A8249" s="10">
        <v>43656</v>
      </c>
      <c r="B8249" s="11" t="s">
        <v>157</v>
      </c>
      <c r="C8249" s="11" t="s">
        <v>448</v>
      </c>
      <c r="D8249" s="11" t="s">
        <v>662</v>
      </c>
      <c r="F8249" s="15">
        <f>IF(ISBLANK($D8249),"",IF(ISBLANK($E8249),VLOOKUP($D8249,$J:$K,2,FALSE),VLOOKUP($E8249,'Daycare Packages'!$A:$G,7,FALSE)))</f>
        <v>30</v>
      </c>
      <c r="G8249" s="15"/>
      <c r="H8249" s="15">
        <f t="shared" si="281"/>
        <v>30</v>
      </c>
      <c r="I8249" s="198">
        <f t="shared" si="280"/>
        <v>7</v>
      </c>
    </row>
    <row r="8250" spans="1:9" x14ac:dyDescent="0.3">
      <c r="A8250" s="10">
        <v>43656</v>
      </c>
      <c r="B8250" s="11" t="s">
        <v>917</v>
      </c>
      <c r="C8250" s="11" t="s">
        <v>702</v>
      </c>
      <c r="D8250" s="11" t="s">
        <v>662</v>
      </c>
      <c r="F8250" s="15">
        <f>IF(ISBLANK($D8250),"",IF(ISBLANK($E8250),VLOOKUP($D8250,$J:$K,2,FALSE),VLOOKUP($E8250,'Daycare Packages'!$A:$G,7,FALSE)))</f>
        <v>30</v>
      </c>
      <c r="G8250" s="15"/>
      <c r="H8250" s="15">
        <f t="shared" si="281"/>
        <v>30</v>
      </c>
      <c r="I8250" s="198">
        <f t="shared" si="280"/>
        <v>7</v>
      </c>
    </row>
    <row r="8251" spans="1:9" x14ac:dyDescent="0.3">
      <c r="A8251" s="10">
        <v>43656</v>
      </c>
      <c r="B8251" s="11" t="s">
        <v>178</v>
      </c>
      <c r="C8251" s="11" t="s">
        <v>734</v>
      </c>
      <c r="D8251" s="11" t="s">
        <v>662</v>
      </c>
      <c r="E8251" s="11">
        <v>6856237</v>
      </c>
      <c r="F8251" s="15">
        <f>IF(ISBLANK($D8251),"",IF(ISBLANK($E8251),VLOOKUP($D8251,$J:$K,2,FALSE),VLOOKUP($E8251,'Daycare Packages'!$A:$G,7,FALSE)))</f>
        <v>27</v>
      </c>
      <c r="G8251" s="15"/>
      <c r="H8251" s="15">
        <f t="shared" si="281"/>
        <v>27</v>
      </c>
      <c r="I8251" s="198">
        <f t="shared" si="280"/>
        <v>7</v>
      </c>
    </row>
    <row r="8252" spans="1:9" x14ac:dyDescent="0.3">
      <c r="A8252" s="10">
        <v>43656</v>
      </c>
      <c r="B8252" s="11" t="s">
        <v>799</v>
      </c>
      <c r="C8252" s="11" t="s">
        <v>800</v>
      </c>
      <c r="D8252" s="11" t="s">
        <v>662</v>
      </c>
      <c r="F8252" s="15">
        <f>IF(ISBLANK($D8252),"",IF(ISBLANK($E8252),VLOOKUP($D8252,$J:$K,2,FALSE),VLOOKUP($E8252,'Daycare Packages'!$A:$G,7,FALSE)))</f>
        <v>30</v>
      </c>
      <c r="G8252" s="15"/>
      <c r="H8252" s="15">
        <f t="shared" si="281"/>
        <v>30</v>
      </c>
      <c r="I8252" s="198">
        <f t="shared" si="280"/>
        <v>7</v>
      </c>
    </row>
    <row r="8253" spans="1:9" x14ac:dyDescent="0.3">
      <c r="A8253" s="10">
        <v>43656</v>
      </c>
      <c r="B8253" s="11" t="s">
        <v>680</v>
      </c>
      <c r="C8253" s="11" t="s">
        <v>681</v>
      </c>
      <c r="D8253" s="11" t="s">
        <v>662</v>
      </c>
      <c r="F8253" s="15">
        <f>IF(ISBLANK($D8253),"",IF(ISBLANK($E8253),VLOOKUP($D8253,$J:$K,2,FALSE),VLOOKUP($E8253,'Daycare Packages'!$A:$G,7,FALSE)))</f>
        <v>30</v>
      </c>
      <c r="G8253" s="15">
        <v>-4.5</v>
      </c>
      <c r="H8253" s="15">
        <f t="shared" si="281"/>
        <v>25.5</v>
      </c>
      <c r="I8253" s="198">
        <f t="shared" si="280"/>
        <v>7</v>
      </c>
    </row>
    <row r="8254" spans="1:9" x14ac:dyDescent="0.3">
      <c r="A8254" s="10">
        <v>43656</v>
      </c>
      <c r="B8254" s="11" t="s">
        <v>680</v>
      </c>
      <c r="C8254" s="11" t="s">
        <v>592</v>
      </c>
      <c r="D8254" s="11" t="s">
        <v>662</v>
      </c>
      <c r="F8254" s="15">
        <f>IF(ISBLANK($D8254),"",IF(ISBLANK($E8254),VLOOKUP($D8254,$J:$K,2,FALSE),VLOOKUP($E8254,'Daycare Packages'!$A:$G,7,FALSE)))</f>
        <v>30</v>
      </c>
      <c r="G8254" s="15">
        <v>-4.5</v>
      </c>
      <c r="H8254" s="15">
        <f t="shared" si="281"/>
        <v>25.5</v>
      </c>
      <c r="I8254" s="198">
        <f t="shared" si="280"/>
        <v>7</v>
      </c>
    </row>
    <row r="8255" spans="1:9" x14ac:dyDescent="0.3">
      <c r="A8255" s="10">
        <v>43656</v>
      </c>
      <c r="B8255" s="11" t="s">
        <v>160</v>
      </c>
      <c r="C8255" s="11" t="s">
        <v>1761</v>
      </c>
      <c r="D8255" s="11" t="s">
        <v>662</v>
      </c>
      <c r="E8255" s="11">
        <v>6850317</v>
      </c>
      <c r="F8255" s="15">
        <f>IF(ISBLANK($D8255),"",IF(ISBLANK($E8255),VLOOKUP($D8255,$J:$K,2,FALSE),VLOOKUP($E8255,'Daycare Packages'!$A:$G,7,FALSE)))</f>
        <v>25</v>
      </c>
      <c r="G8255" s="15"/>
      <c r="H8255" s="15">
        <f t="shared" si="281"/>
        <v>25</v>
      </c>
      <c r="I8255" s="198">
        <f t="shared" si="280"/>
        <v>7</v>
      </c>
    </row>
    <row r="8256" spans="1:9" x14ac:dyDescent="0.3">
      <c r="A8256" s="10">
        <v>43656</v>
      </c>
      <c r="B8256" s="11" t="s">
        <v>160</v>
      </c>
      <c r="C8256" s="11" t="s">
        <v>794</v>
      </c>
      <c r="D8256" s="11" t="s">
        <v>662</v>
      </c>
      <c r="E8256" s="11">
        <v>6850317</v>
      </c>
      <c r="F8256" s="15">
        <f>IF(ISBLANK($D8256),"",IF(ISBLANK($E8256),VLOOKUP($D8256,$J:$K,2,FALSE),VLOOKUP($E8256,'Daycare Packages'!$A:$G,7,FALSE)))</f>
        <v>25</v>
      </c>
      <c r="G8256" s="15"/>
      <c r="H8256" s="15">
        <f t="shared" si="281"/>
        <v>25</v>
      </c>
      <c r="I8256" s="198">
        <f t="shared" si="280"/>
        <v>7</v>
      </c>
    </row>
    <row r="8257" spans="1:9" x14ac:dyDescent="0.3">
      <c r="A8257" s="10">
        <v>43656</v>
      </c>
      <c r="B8257" s="11" t="s">
        <v>768</v>
      </c>
      <c r="C8257" s="11" t="s">
        <v>548</v>
      </c>
      <c r="D8257" s="11" t="s">
        <v>662</v>
      </c>
      <c r="F8257" s="15">
        <f>IF(ISBLANK($D8257),"",IF(ISBLANK($E8257),VLOOKUP($D8257,$J:$K,2,FALSE),VLOOKUP($E8257,'Daycare Packages'!$A:$G,7,FALSE)))</f>
        <v>30</v>
      </c>
      <c r="G8257" s="15"/>
      <c r="H8257" s="15">
        <f t="shared" si="281"/>
        <v>30</v>
      </c>
      <c r="I8257" s="198">
        <f t="shared" si="280"/>
        <v>7</v>
      </c>
    </row>
    <row r="8258" spans="1:9" x14ac:dyDescent="0.3">
      <c r="A8258" s="10">
        <v>43656</v>
      </c>
      <c r="B8258" s="11" t="s">
        <v>222</v>
      </c>
      <c r="C8258" s="11" t="s">
        <v>229</v>
      </c>
      <c r="D8258" s="11" t="s">
        <v>662</v>
      </c>
      <c r="E8258" s="11">
        <v>6891874</v>
      </c>
      <c r="F8258" s="15">
        <f>IF(ISBLANK($D8258),"",IF(ISBLANK($E8258),VLOOKUP($D8258,$J:$K,2,FALSE),VLOOKUP($E8258,'Daycare Packages'!$A:$G,7,FALSE)))</f>
        <v>27</v>
      </c>
      <c r="G8258" s="15"/>
      <c r="H8258" s="15">
        <f t="shared" si="281"/>
        <v>27</v>
      </c>
      <c r="I8258" s="198">
        <f t="shared" si="280"/>
        <v>7</v>
      </c>
    </row>
    <row r="8259" spans="1:9" x14ac:dyDescent="0.3">
      <c r="A8259" s="10">
        <v>43656</v>
      </c>
      <c r="B8259" s="11" t="s">
        <v>173</v>
      </c>
      <c r="C8259" s="11" t="s">
        <v>791</v>
      </c>
      <c r="D8259" s="11" t="s">
        <v>662</v>
      </c>
      <c r="E8259" s="11">
        <v>6805887</v>
      </c>
      <c r="F8259" s="15">
        <f>IF(ISBLANK($D8259),"",IF(ISBLANK($E8259),VLOOKUP($D8259,$J:$K,2,FALSE),VLOOKUP($E8259,'Daycare Packages'!$A:$G,7,FALSE)))</f>
        <v>25</v>
      </c>
      <c r="G8259" s="15"/>
      <c r="H8259" s="15">
        <f t="shared" si="281"/>
        <v>25</v>
      </c>
      <c r="I8259" s="198">
        <f t="shared" ref="I8259:I8322" si="282">IF(A8259="",0,MONTH(A8259))</f>
        <v>7</v>
      </c>
    </row>
    <row r="8260" spans="1:9" x14ac:dyDescent="0.3">
      <c r="A8260" s="10">
        <v>43656</v>
      </c>
      <c r="B8260" s="11" t="s">
        <v>730</v>
      </c>
      <c r="C8260" s="11" t="s">
        <v>731</v>
      </c>
      <c r="D8260" s="11" t="s">
        <v>662</v>
      </c>
      <c r="F8260" s="15">
        <f>IF(ISBLANK($D8260),"",IF(ISBLANK($E8260),VLOOKUP($D8260,$J:$K,2,FALSE),VLOOKUP($E8260,'Daycare Packages'!$A:$G,7,FALSE)))</f>
        <v>30</v>
      </c>
      <c r="G8260" s="15"/>
      <c r="H8260" s="15">
        <f t="shared" si="281"/>
        <v>30</v>
      </c>
      <c r="I8260" s="198">
        <f t="shared" si="282"/>
        <v>7</v>
      </c>
    </row>
    <row r="8261" spans="1:9" x14ac:dyDescent="0.3">
      <c r="A8261" s="10">
        <v>43656</v>
      </c>
      <c r="B8261" s="11" t="s">
        <v>230</v>
      </c>
      <c r="C8261" s="11" t="s">
        <v>493</v>
      </c>
      <c r="D8261" s="11" t="s">
        <v>662</v>
      </c>
      <c r="E8261" s="11">
        <v>6892598</v>
      </c>
      <c r="F8261" s="15">
        <f>IF(ISBLANK($D8261),"",IF(ISBLANK($E8261),VLOOKUP($D8261,$J:$K,2,FALSE),VLOOKUP($E8261,'Daycare Packages'!$A:$G,7,FALSE)))</f>
        <v>27</v>
      </c>
      <c r="G8261" s="15"/>
      <c r="H8261" s="15">
        <f t="shared" si="281"/>
        <v>27</v>
      </c>
      <c r="I8261" s="198">
        <f t="shared" si="282"/>
        <v>7</v>
      </c>
    </row>
    <row r="8262" spans="1:9" x14ac:dyDescent="0.3">
      <c r="A8262" s="10">
        <v>43656</v>
      </c>
      <c r="B8262" s="11" t="s">
        <v>1317</v>
      </c>
      <c r="C8262" s="11" t="s">
        <v>1608</v>
      </c>
      <c r="D8262" s="11" t="s">
        <v>662</v>
      </c>
      <c r="E8262" s="11">
        <v>6887006</v>
      </c>
      <c r="F8262" s="15">
        <f>IF(ISBLANK($D8262),"",IF(ISBLANK($E8262),VLOOKUP($D8262,$J:$K,2,FALSE),VLOOKUP($E8262,'Daycare Packages'!$A:$G,7,FALSE)))</f>
        <v>25</v>
      </c>
      <c r="G8262" s="15"/>
      <c r="H8262" s="15">
        <f t="shared" si="281"/>
        <v>25</v>
      </c>
      <c r="I8262" s="198">
        <f t="shared" si="282"/>
        <v>7</v>
      </c>
    </row>
    <row r="8263" spans="1:9" x14ac:dyDescent="0.3">
      <c r="A8263" s="10">
        <v>43656</v>
      </c>
      <c r="B8263" s="11" t="s">
        <v>282</v>
      </c>
      <c r="C8263" s="11" t="s">
        <v>735</v>
      </c>
      <c r="D8263" s="11" t="s">
        <v>662</v>
      </c>
      <c r="F8263" s="15">
        <f>IF(ISBLANK($D8263),"",IF(ISBLANK($E8263),VLOOKUP($D8263,$J:$K,2,FALSE),VLOOKUP($E8263,'Daycare Packages'!$A:$G,7,FALSE)))</f>
        <v>30</v>
      </c>
      <c r="G8263" s="15"/>
      <c r="H8263" s="15">
        <f t="shared" si="281"/>
        <v>30</v>
      </c>
      <c r="I8263" s="198">
        <f t="shared" si="282"/>
        <v>7</v>
      </c>
    </row>
    <row r="8264" spans="1:9" x14ac:dyDescent="0.3">
      <c r="A8264" s="10">
        <v>43656</v>
      </c>
      <c r="B8264" s="11" t="s">
        <v>1508</v>
      </c>
      <c r="C8264" s="11" t="s">
        <v>450</v>
      </c>
      <c r="D8264" s="11" t="s">
        <v>662</v>
      </c>
      <c r="E8264" s="11">
        <v>6882707</v>
      </c>
      <c r="F8264" s="15">
        <f>IF(ISBLANK($D8264),"",IF(ISBLANK($E8264),VLOOKUP($D8264,$J:$K,2,FALSE),VLOOKUP($E8264,'Daycare Packages'!$A:$G,7,FALSE)))</f>
        <v>27</v>
      </c>
      <c r="G8264" s="15"/>
      <c r="H8264" s="15">
        <f t="shared" si="281"/>
        <v>27</v>
      </c>
      <c r="I8264" s="198">
        <f t="shared" si="282"/>
        <v>7</v>
      </c>
    </row>
    <row r="8265" spans="1:9" x14ac:dyDescent="0.3">
      <c r="A8265" s="10">
        <v>43656</v>
      </c>
      <c r="B8265" s="11" t="s">
        <v>214</v>
      </c>
      <c r="C8265" s="11" t="s">
        <v>686</v>
      </c>
      <c r="D8265" s="11" t="s">
        <v>662</v>
      </c>
      <c r="E8265" s="11">
        <v>6874253</v>
      </c>
      <c r="F8265" s="15">
        <f>IF(ISBLANK($D8265),"",IF(ISBLANK($E8265),VLOOKUP($D8265,$J:$K,2,FALSE),VLOOKUP($E8265,'Daycare Packages'!$A:$G,7,FALSE)))</f>
        <v>23.4</v>
      </c>
      <c r="G8265" s="15"/>
      <c r="H8265" s="15">
        <f t="shared" si="281"/>
        <v>23.4</v>
      </c>
      <c r="I8265" s="198">
        <f t="shared" si="282"/>
        <v>7</v>
      </c>
    </row>
    <row r="8266" spans="1:9" x14ac:dyDescent="0.3">
      <c r="A8266" s="10">
        <v>43656</v>
      </c>
      <c r="B8266" s="11" t="s">
        <v>1887</v>
      </c>
      <c r="C8266" s="11" t="s">
        <v>507</v>
      </c>
      <c r="D8266" s="11" t="s">
        <v>662</v>
      </c>
      <c r="F8266" s="15">
        <f>IF(ISBLANK($D8266),"",IF(ISBLANK($E8266),VLOOKUP($D8266,$J:$K,2,FALSE),VLOOKUP($E8266,'Daycare Packages'!$A:$G,7,FALSE)))</f>
        <v>30</v>
      </c>
      <c r="G8266" s="15"/>
      <c r="H8266" s="15">
        <f t="shared" si="281"/>
        <v>30</v>
      </c>
      <c r="I8266" s="198">
        <f t="shared" si="282"/>
        <v>7</v>
      </c>
    </row>
    <row r="8267" spans="1:9" x14ac:dyDescent="0.3">
      <c r="A8267" s="10">
        <v>43656</v>
      </c>
      <c r="B8267" s="11" t="s">
        <v>922</v>
      </c>
      <c r="C8267" s="11" t="s">
        <v>923</v>
      </c>
      <c r="D8267" s="11" t="s">
        <v>662</v>
      </c>
      <c r="E8267" s="11">
        <v>6872770</v>
      </c>
      <c r="F8267" s="15">
        <f>IF(ISBLANK($D8267),"",IF(ISBLANK($E8267),VLOOKUP($D8267,$J:$K,2,FALSE),VLOOKUP($E8267,'Daycare Packages'!$A:$G,7,FALSE)))</f>
        <v>23</v>
      </c>
      <c r="G8267" s="15"/>
      <c r="H8267" s="15">
        <f t="shared" si="281"/>
        <v>23</v>
      </c>
      <c r="I8267" s="198">
        <f t="shared" si="282"/>
        <v>7</v>
      </c>
    </row>
    <row r="8268" spans="1:9" x14ac:dyDescent="0.3">
      <c r="A8268" s="10">
        <v>43656</v>
      </c>
      <c r="B8268" s="11" t="s">
        <v>989</v>
      </c>
      <c r="C8268" s="11" t="s">
        <v>765</v>
      </c>
      <c r="D8268" s="11" t="s">
        <v>662</v>
      </c>
      <c r="F8268" s="15">
        <f>IF(ISBLANK($D8268),"",IF(ISBLANK($E8268),VLOOKUP($D8268,$J:$K,2,FALSE),VLOOKUP($E8268,'Daycare Packages'!$A:$G,7,FALSE)))</f>
        <v>30</v>
      </c>
      <c r="G8268" s="15"/>
      <c r="H8268" s="15">
        <f t="shared" si="281"/>
        <v>30</v>
      </c>
      <c r="I8268" s="198">
        <f t="shared" si="282"/>
        <v>7</v>
      </c>
    </row>
    <row r="8269" spans="1:9" x14ac:dyDescent="0.3">
      <c r="A8269" s="10">
        <v>43656</v>
      </c>
      <c r="B8269" s="11" t="s">
        <v>218</v>
      </c>
      <c r="C8269" s="11" t="s">
        <v>738</v>
      </c>
      <c r="D8269" s="11" t="s">
        <v>662</v>
      </c>
      <c r="E8269" s="11">
        <v>6738002</v>
      </c>
      <c r="F8269" s="15">
        <f>IF(ISBLANK($D8269),"",IF(ISBLANK($E8269),VLOOKUP($D8269,$J:$K,2,FALSE),VLOOKUP($E8269,'Daycare Packages'!$A:$G,7,FALSE)))</f>
        <v>20</v>
      </c>
      <c r="G8269" s="15"/>
      <c r="H8269" s="15">
        <f t="shared" si="281"/>
        <v>20</v>
      </c>
      <c r="I8269" s="198">
        <f t="shared" si="282"/>
        <v>7</v>
      </c>
    </row>
    <row r="8270" spans="1:9" x14ac:dyDescent="0.3">
      <c r="A8270" s="10">
        <v>43656</v>
      </c>
      <c r="B8270" s="11" t="s">
        <v>218</v>
      </c>
      <c r="C8270" s="11" t="s">
        <v>737</v>
      </c>
      <c r="D8270" s="11" t="s">
        <v>662</v>
      </c>
      <c r="E8270" s="11">
        <v>6738002</v>
      </c>
      <c r="F8270" s="15">
        <f>IF(ISBLANK($D8270),"",IF(ISBLANK($E8270),VLOOKUP($D8270,$J:$K,2,FALSE),VLOOKUP($E8270,'Daycare Packages'!$A:$G,7,FALSE)))</f>
        <v>20</v>
      </c>
      <c r="G8270" s="15"/>
      <c r="H8270" s="15">
        <f t="shared" si="281"/>
        <v>20</v>
      </c>
      <c r="I8270" s="198">
        <f t="shared" si="282"/>
        <v>7</v>
      </c>
    </row>
    <row r="8271" spans="1:9" x14ac:dyDescent="0.3">
      <c r="A8271" s="10">
        <v>43656</v>
      </c>
      <c r="B8271" s="11" t="s">
        <v>82</v>
      </c>
      <c r="C8271" s="11" t="s">
        <v>694</v>
      </c>
      <c r="D8271" s="11" t="s">
        <v>662</v>
      </c>
      <c r="E8271" s="11">
        <v>6717674</v>
      </c>
      <c r="F8271" s="15">
        <f>IF(ISBLANK($D8271),"",IF(ISBLANK($E8271),VLOOKUP($D8271,$J:$K,2,FALSE),VLOOKUP($E8271,'Daycare Packages'!$A:$G,7,FALSE)))</f>
        <v>22</v>
      </c>
      <c r="G8271" s="15"/>
      <c r="H8271" s="15">
        <f t="shared" si="281"/>
        <v>22</v>
      </c>
      <c r="I8271" s="198">
        <f t="shared" si="282"/>
        <v>7</v>
      </c>
    </row>
    <row r="8272" spans="1:9" x14ac:dyDescent="0.3">
      <c r="A8272" s="10">
        <v>43656</v>
      </c>
      <c r="B8272" s="11" t="s">
        <v>82</v>
      </c>
      <c r="C8272" s="11" t="s">
        <v>695</v>
      </c>
      <c r="D8272" s="11" t="s">
        <v>662</v>
      </c>
      <c r="E8272" s="11">
        <v>6717674</v>
      </c>
      <c r="F8272" s="15">
        <f>IF(ISBLANK($D8272),"",IF(ISBLANK($E8272),VLOOKUP($D8272,$J:$K,2,FALSE),VLOOKUP($E8272,'Daycare Packages'!$A:$G,7,FALSE)))</f>
        <v>22</v>
      </c>
      <c r="G8272" s="15"/>
      <c r="H8272" s="15">
        <f t="shared" si="281"/>
        <v>22</v>
      </c>
      <c r="I8272" s="198">
        <f t="shared" si="282"/>
        <v>7</v>
      </c>
    </row>
    <row r="8273" spans="1:9" x14ac:dyDescent="0.3">
      <c r="A8273" s="10">
        <v>43656</v>
      </c>
      <c r="B8273" s="11" t="s">
        <v>194</v>
      </c>
      <c r="C8273" s="11" t="s">
        <v>792</v>
      </c>
      <c r="D8273" s="11" t="s">
        <v>662</v>
      </c>
      <c r="E8273" s="11">
        <v>6894552</v>
      </c>
      <c r="F8273" s="15">
        <f>IF(ISBLANK($D8273),"",IF(ISBLANK($E8273),VLOOKUP($D8273,$J:$K,2,FALSE),VLOOKUP($E8273,'Daycare Packages'!$A:$G,7,FALSE)))</f>
        <v>27</v>
      </c>
      <c r="G8273" s="15"/>
      <c r="H8273" s="15">
        <f t="shared" si="281"/>
        <v>27</v>
      </c>
      <c r="I8273" s="198">
        <f t="shared" si="282"/>
        <v>7</v>
      </c>
    </row>
    <row r="8274" spans="1:9" x14ac:dyDescent="0.3">
      <c r="A8274" s="10">
        <v>43656</v>
      </c>
      <c r="B8274" s="11" t="s">
        <v>141</v>
      </c>
      <c r="C8274" s="11" t="s">
        <v>564</v>
      </c>
      <c r="D8274" s="11" t="s">
        <v>662</v>
      </c>
      <c r="E8274" s="11">
        <v>6866358</v>
      </c>
      <c r="F8274" s="15">
        <f>IF(ISBLANK($D8274),"",IF(ISBLANK($E8274),VLOOKUP($D8274,$J:$K,2,FALSE),VLOOKUP($E8274,'Daycare Packages'!$A:$G,7,FALSE)))</f>
        <v>26</v>
      </c>
      <c r="G8274" s="15"/>
      <c r="H8274" s="15">
        <f t="shared" si="281"/>
        <v>26</v>
      </c>
      <c r="I8274" s="198">
        <f t="shared" si="282"/>
        <v>7</v>
      </c>
    </row>
    <row r="8275" spans="1:9" x14ac:dyDescent="0.3">
      <c r="A8275" s="10">
        <v>43656</v>
      </c>
      <c r="B8275" s="11" t="s">
        <v>1164</v>
      </c>
      <c r="C8275" s="11" t="s">
        <v>395</v>
      </c>
      <c r="D8275" s="11" t="s">
        <v>662</v>
      </c>
      <c r="E8275" s="11">
        <v>6906434</v>
      </c>
      <c r="F8275" s="15">
        <f>IF(ISBLANK($D8275),"",IF(ISBLANK($E8275),VLOOKUP($D8275,$J:$K,2,FALSE),VLOOKUP($E8275,'Daycare Packages'!$A:$G,7,FALSE)))</f>
        <v>27</v>
      </c>
      <c r="G8275" s="15"/>
      <c r="H8275" s="15">
        <f t="shared" si="281"/>
        <v>27</v>
      </c>
      <c r="I8275" s="198">
        <f t="shared" si="282"/>
        <v>7</v>
      </c>
    </row>
    <row r="8276" spans="1:9" x14ac:dyDescent="0.3">
      <c r="A8276" s="10">
        <v>43656</v>
      </c>
      <c r="B8276" s="11" t="s">
        <v>189</v>
      </c>
      <c r="C8276" s="11" t="s">
        <v>638</v>
      </c>
      <c r="D8276" s="11" t="s">
        <v>662</v>
      </c>
      <c r="E8276" s="11">
        <v>6895721</v>
      </c>
      <c r="F8276" s="15">
        <f>IF(ISBLANK($D8276),"",IF(ISBLANK($E8276),VLOOKUP($D8276,$J:$K,2,FALSE),VLOOKUP($E8276,'Daycare Packages'!$A:$G,7,FALSE)))</f>
        <v>25</v>
      </c>
      <c r="G8276" s="15"/>
      <c r="H8276" s="15">
        <f t="shared" si="281"/>
        <v>25</v>
      </c>
      <c r="I8276" s="198">
        <f t="shared" si="282"/>
        <v>7</v>
      </c>
    </row>
    <row r="8277" spans="1:9" x14ac:dyDescent="0.3">
      <c r="A8277" s="10">
        <v>43656</v>
      </c>
      <c r="B8277" s="11" t="s">
        <v>182</v>
      </c>
      <c r="C8277" s="11" t="s">
        <v>685</v>
      </c>
      <c r="D8277" s="11" t="s">
        <v>662</v>
      </c>
      <c r="E8277" s="11">
        <v>6871713</v>
      </c>
      <c r="F8277" s="15">
        <f>IF(ISBLANK($D8277),"",IF(ISBLANK($E8277),VLOOKUP($D8277,$J:$K,2,FALSE),VLOOKUP($E8277,'Daycare Packages'!$A:$G,7,FALSE)))</f>
        <v>20.7</v>
      </c>
      <c r="G8277" s="15"/>
      <c r="H8277" s="15">
        <f t="shared" si="281"/>
        <v>20.7</v>
      </c>
      <c r="I8277" s="198">
        <f t="shared" si="282"/>
        <v>7</v>
      </c>
    </row>
    <row r="8278" spans="1:9" x14ac:dyDescent="0.3">
      <c r="A8278" s="10">
        <v>43656</v>
      </c>
      <c r="B8278" s="11" t="s">
        <v>1797</v>
      </c>
      <c r="C8278" s="11" t="s">
        <v>1105</v>
      </c>
      <c r="D8278" s="11" t="s">
        <v>662</v>
      </c>
      <c r="F8278" s="15">
        <f>IF(ISBLANK($D8278),"",IF(ISBLANK($E8278),VLOOKUP($D8278,$J:$K,2,FALSE),VLOOKUP($E8278,'Daycare Packages'!$A:$G,7,FALSE)))</f>
        <v>30</v>
      </c>
      <c r="G8278" s="15"/>
      <c r="H8278" s="15">
        <f t="shared" si="281"/>
        <v>30</v>
      </c>
      <c r="I8278" s="198">
        <f t="shared" si="282"/>
        <v>7</v>
      </c>
    </row>
    <row r="8279" spans="1:9" x14ac:dyDescent="0.3">
      <c r="A8279" s="10">
        <v>43656</v>
      </c>
      <c r="B8279" s="11" t="s">
        <v>354</v>
      </c>
      <c r="C8279" s="11" t="s">
        <v>474</v>
      </c>
      <c r="D8279" s="11" t="s">
        <v>662</v>
      </c>
      <c r="E8279" s="11">
        <v>6899918</v>
      </c>
      <c r="F8279" s="15">
        <f>IF(ISBLANK($D8279),"",IF(ISBLANK($E8279),VLOOKUP($D8279,$J:$K,2,FALSE),VLOOKUP($E8279,'Daycare Packages'!$A:$G,7,FALSE)))</f>
        <v>27</v>
      </c>
      <c r="G8279" s="15"/>
      <c r="H8279" s="15">
        <f t="shared" si="281"/>
        <v>27</v>
      </c>
      <c r="I8279" s="198">
        <f t="shared" si="282"/>
        <v>7</v>
      </c>
    </row>
    <row r="8280" spans="1:9" x14ac:dyDescent="0.3">
      <c r="A8280" s="10">
        <v>43656</v>
      </c>
      <c r="B8280" s="11" t="s">
        <v>170</v>
      </c>
      <c r="C8280" s="11" t="s">
        <v>710</v>
      </c>
      <c r="D8280" s="11" t="s">
        <v>662</v>
      </c>
      <c r="E8280" s="11">
        <v>6899079</v>
      </c>
      <c r="F8280" s="15">
        <f>IF(ISBLANK($D8280),"",IF(ISBLANK($E8280),VLOOKUP($D8280,$J:$K,2,FALSE),VLOOKUP($E8280,'Daycare Packages'!$A:$G,7,FALSE)))</f>
        <v>23</v>
      </c>
      <c r="G8280" s="15"/>
      <c r="H8280" s="15">
        <f t="shared" si="281"/>
        <v>23</v>
      </c>
      <c r="I8280" s="198">
        <f t="shared" si="282"/>
        <v>7</v>
      </c>
    </row>
    <row r="8281" spans="1:9" x14ac:dyDescent="0.3">
      <c r="A8281" s="10">
        <v>43656</v>
      </c>
      <c r="B8281" s="11" t="s">
        <v>843</v>
      </c>
      <c r="C8281" s="11" t="s">
        <v>844</v>
      </c>
      <c r="D8281" s="11" t="s">
        <v>662</v>
      </c>
      <c r="E8281" s="11">
        <v>6846368</v>
      </c>
      <c r="F8281" s="15">
        <f>IF(ISBLANK($D8281),"",IF(ISBLANK($E8281),VLOOKUP($D8281,$J:$K,2,FALSE),VLOOKUP($E8281,'Daycare Packages'!$A:$G,7,FALSE)))</f>
        <v>23</v>
      </c>
      <c r="G8281" s="15"/>
      <c r="H8281" s="15">
        <f t="shared" si="281"/>
        <v>23</v>
      </c>
      <c r="I8281" s="198">
        <f t="shared" si="282"/>
        <v>7</v>
      </c>
    </row>
    <row r="8282" spans="1:9" x14ac:dyDescent="0.3">
      <c r="A8282" s="55">
        <v>43656</v>
      </c>
      <c r="B8282" s="56" t="s">
        <v>1334</v>
      </c>
      <c r="C8282" s="56" t="s">
        <v>1335</v>
      </c>
      <c r="D8282" s="56" t="s">
        <v>662</v>
      </c>
      <c r="E8282" s="56">
        <v>6838105</v>
      </c>
      <c r="F8282" s="59">
        <f>IF(ISBLANK($D8282),"",IF(ISBLANK($E8282),VLOOKUP($D8282,$J:$K,2,FALSE),VLOOKUP($E8282,'Daycare Packages'!$A:$G,7,FALSE)))</f>
        <v>26</v>
      </c>
      <c r="G8282" s="59"/>
      <c r="H8282" s="59">
        <f t="shared" si="281"/>
        <v>26</v>
      </c>
      <c r="I8282" s="198">
        <f t="shared" si="282"/>
        <v>7</v>
      </c>
    </row>
    <row r="8283" spans="1:9" x14ac:dyDescent="0.3">
      <c r="A8283" s="10">
        <v>43657</v>
      </c>
      <c r="B8283" s="11" t="s">
        <v>1870</v>
      </c>
      <c r="C8283" s="11" t="s">
        <v>1871</v>
      </c>
      <c r="D8283" s="11" t="s">
        <v>671</v>
      </c>
      <c r="F8283" s="15">
        <f>IF(ISBLANK($D8283),"",IF(ISBLANK($E8283),VLOOKUP($D8283,$J:$K,2,FALSE),VLOOKUP($E8283,'Daycare Packages'!$A:$G,7,FALSE)))</f>
        <v>0</v>
      </c>
      <c r="G8283" s="15"/>
      <c r="H8283" s="15">
        <f t="shared" si="281"/>
        <v>0</v>
      </c>
      <c r="I8283" s="198">
        <f t="shared" si="282"/>
        <v>7</v>
      </c>
    </row>
    <row r="8284" spans="1:9" x14ac:dyDescent="0.3">
      <c r="A8284" s="10">
        <v>43657</v>
      </c>
      <c r="B8284" s="11" t="s">
        <v>1870</v>
      </c>
      <c r="C8284" s="11" t="s">
        <v>1872</v>
      </c>
      <c r="D8284" s="11" t="s">
        <v>671</v>
      </c>
      <c r="F8284" s="15">
        <f>IF(ISBLANK($D8284),"",IF(ISBLANK($E8284),VLOOKUP($D8284,$J:$K,2,FALSE),VLOOKUP($E8284,'Daycare Packages'!$A:$G,7,FALSE)))</f>
        <v>0</v>
      </c>
      <c r="G8284" s="15"/>
      <c r="H8284" s="15">
        <f t="shared" si="281"/>
        <v>0</v>
      </c>
      <c r="I8284" s="198">
        <f t="shared" si="282"/>
        <v>7</v>
      </c>
    </row>
    <row r="8285" spans="1:9" x14ac:dyDescent="0.3">
      <c r="A8285" s="10">
        <v>43657</v>
      </c>
      <c r="B8285" s="11" t="s">
        <v>749</v>
      </c>
      <c r="C8285" s="11" t="s">
        <v>750</v>
      </c>
      <c r="D8285" s="11" t="s">
        <v>659</v>
      </c>
      <c r="F8285" s="15">
        <f>IF(ISBLANK($D8285),"",IF(ISBLANK($E8285),VLOOKUP($D8285,$J:$K,2,FALSE),VLOOKUP($E8285,'Daycare Packages'!$A:$G,7,FALSE)))</f>
        <v>20</v>
      </c>
      <c r="G8285" s="15"/>
      <c r="H8285" s="15">
        <f t="shared" si="281"/>
        <v>20</v>
      </c>
      <c r="I8285" s="198">
        <f t="shared" si="282"/>
        <v>7</v>
      </c>
    </row>
    <row r="8286" spans="1:9" x14ac:dyDescent="0.3">
      <c r="A8286" s="10">
        <v>43657</v>
      </c>
      <c r="B8286" s="11" t="s">
        <v>190</v>
      </c>
      <c r="C8286" s="11" t="s">
        <v>718</v>
      </c>
      <c r="D8286" s="11" t="s">
        <v>659</v>
      </c>
      <c r="E8286" s="11">
        <v>6884206</v>
      </c>
      <c r="F8286" s="15">
        <f>IF(ISBLANK($D8286),"",IF(ISBLANK($E8286),VLOOKUP($D8286,$J:$K,2,FALSE),VLOOKUP($E8286,'Daycare Packages'!$A:$G,7,FALSE)))</f>
        <v>17</v>
      </c>
      <c r="G8286" s="15"/>
      <c r="H8286" s="15">
        <f t="shared" si="281"/>
        <v>17</v>
      </c>
      <c r="I8286" s="198">
        <f t="shared" si="282"/>
        <v>7</v>
      </c>
    </row>
    <row r="8287" spans="1:9" x14ac:dyDescent="0.3">
      <c r="A8287" s="10">
        <v>43657</v>
      </c>
      <c r="B8287" s="11" t="s">
        <v>1328</v>
      </c>
      <c r="C8287" s="11" t="s">
        <v>1329</v>
      </c>
      <c r="D8287" s="11" t="s">
        <v>662</v>
      </c>
      <c r="F8287" s="15">
        <f>IF(ISBLANK($D8287),"",IF(ISBLANK($E8287),VLOOKUP($D8287,$J:$K,2,FALSE),VLOOKUP($E8287,'Daycare Packages'!$A:$G,7,FALSE)))</f>
        <v>30</v>
      </c>
      <c r="G8287" s="15"/>
      <c r="H8287" s="15">
        <f t="shared" si="281"/>
        <v>30</v>
      </c>
      <c r="I8287" s="198">
        <f t="shared" si="282"/>
        <v>7</v>
      </c>
    </row>
    <row r="8288" spans="1:9" x14ac:dyDescent="0.3">
      <c r="A8288" s="10">
        <v>43657</v>
      </c>
      <c r="B8288" s="11" t="s">
        <v>1470</v>
      </c>
      <c r="C8288" s="11" t="s">
        <v>1498</v>
      </c>
      <c r="D8288" s="11" t="s">
        <v>662</v>
      </c>
      <c r="F8288" s="15">
        <f>IF(ISBLANK($D8288),"",IF(ISBLANK($E8288),VLOOKUP($D8288,$J:$K,2,FALSE),VLOOKUP($E8288,'Daycare Packages'!$A:$G,7,FALSE)))</f>
        <v>30</v>
      </c>
      <c r="G8288" s="15"/>
      <c r="H8288" s="15">
        <f t="shared" si="281"/>
        <v>30</v>
      </c>
      <c r="I8288" s="198">
        <f t="shared" si="282"/>
        <v>7</v>
      </c>
    </row>
    <row r="8289" spans="1:9" x14ac:dyDescent="0.3">
      <c r="A8289" s="10">
        <v>43657</v>
      </c>
      <c r="B8289" s="11" t="s">
        <v>175</v>
      </c>
      <c r="C8289" s="11" t="s">
        <v>433</v>
      </c>
      <c r="D8289" s="11" t="s">
        <v>662</v>
      </c>
      <c r="E8289" s="11">
        <v>6716814</v>
      </c>
      <c r="F8289" s="15">
        <f>IF(ISBLANK($D8289),"",IF(ISBLANK($E8289),VLOOKUP($D8289,$J:$K,2,FALSE),VLOOKUP($E8289,'Daycare Packages'!$A:$G,7,FALSE)))</f>
        <v>22</v>
      </c>
      <c r="G8289" s="15"/>
      <c r="H8289" s="15">
        <f t="shared" si="281"/>
        <v>22</v>
      </c>
      <c r="I8289" s="198">
        <f t="shared" si="282"/>
        <v>7</v>
      </c>
    </row>
    <row r="8290" spans="1:9" x14ac:dyDescent="0.3">
      <c r="A8290" s="10">
        <v>43657</v>
      </c>
      <c r="B8290" s="11" t="s">
        <v>172</v>
      </c>
      <c r="C8290" s="11" t="s">
        <v>773</v>
      </c>
      <c r="D8290" s="11" t="s">
        <v>662</v>
      </c>
      <c r="F8290" s="15">
        <f>IF(ISBLANK($D8290),"",IF(ISBLANK($E8290),VLOOKUP($D8290,$J:$K,2,FALSE),VLOOKUP($E8290,'Daycare Packages'!$A:$G,7,FALSE)))</f>
        <v>30</v>
      </c>
      <c r="G8290" s="15"/>
      <c r="H8290" s="15">
        <f t="shared" si="281"/>
        <v>30</v>
      </c>
      <c r="I8290" s="198">
        <f t="shared" si="282"/>
        <v>7</v>
      </c>
    </row>
    <row r="8291" spans="1:9" x14ac:dyDescent="0.3">
      <c r="A8291" s="10">
        <v>43657</v>
      </c>
      <c r="B8291" s="11" t="s">
        <v>912</v>
      </c>
      <c r="C8291" s="11" t="s">
        <v>913</v>
      </c>
      <c r="D8291" s="11" t="s">
        <v>662</v>
      </c>
      <c r="F8291" s="15">
        <f>IF(ISBLANK($D8291),"",IF(ISBLANK($E8291),VLOOKUP($D8291,$J:$K,2,FALSE),VLOOKUP($E8291,'Daycare Packages'!$A:$G,7,FALSE)))</f>
        <v>30</v>
      </c>
      <c r="G8291" s="15"/>
      <c r="H8291" s="15">
        <f t="shared" si="281"/>
        <v>30</v>
      </c>
      <c r="I8291" s="198">
        <f t="shared" si="282"/>
        <v>7</v>
      </c>
    </row>
    <row r="8292" spans="1:9" x14ac:dyDescent="0.3">
      <c r="A8292" s="10">
        <v>43657</v>
      </c>
      <c r="B8292" s="11" t="s">
        <v>677</v>
      </c>
      <c r="C8292" s="11" t="s">
        <v>678</v>
      </c>
      <c r="D8292" s="11" t="s">
        <v>662</v>
      </c>
      <c r="F8292" s="15">
        <f>IF(ISBLANK($D8292),"",IF(ISBLANK($E8292),VLOOKUP($D8292,$J:$K,2,FALSE),VLOOKUP($E8292,'Daycare Packages'!$A:$G,7,FALSE)))</f>
        <v>30</v>
      </c>
      <c r="G8292" s="15"/>
      <c r="H8292" s="15">
        <f t="shared" si="281"/>
        <v>30</v>
      </c>
      <c r="I8292" s="198">
        <f t="shared" si="282"/>
        <v>7</v>
      </c>
    </row>
    <row r="8293" spans="1:9" x14ac:dyDescent="0.3">
      <c r="A8293" s="10">
        <v>43657</v>
      </c>
      <c r="B8293" s="11" t="s">
        <v>727</v>
      </c>
      <c r="C8293" s="11" t="s">
        <v>728</v>
      </c>
      <c r="D8293" s="11" t="s">
        <v>662</v>
      </c>
      <c r="F8293" s="15">
        <f>IF(ISBLANK($D8293),"",IF(ISBLANK($E8293),VLOOKUP($D8293,$J:$K,2,FALSE),VLOOKUP($E8293,'Daycare Packages'!$A:$G,7,FALSE)))</f>
        <v>30</v>
      </c>
      <c r="G8293" s="15"/>
      <c r="H8293" s="15">
        <f t="shared" si="281"/>
        <v>30</v>
      </c>
      <c r="I8293" s="198">
        <f t="shared" si="282"/>
        <v>7</v>
      </c>
    </row>
    <row r="8294" spans="1:9" x14ac:dyDescent="0.3">
      <c r="A8294" s="10">
        <v>43657</v>
      </c>
      <c r="B8294" s="11" t="s">
        <v>119</v>
      </c>
      <c r="C8294" s="11" t="s">
        <v>692</v>
      </c>
      <c r="D8294" s="11" t="s">
        <v>662</v>
      </c>
      <c r="E8294" s="11">
        <v>6734596</v>
      </c>
      <c r="F8294" s="15">
        <f>IF(ISBLANK($D8294),"",IF(ISBLANK($E8294),VLOOKUP($D8294,$J:$K,2,FALSE),VLOOKUP($E8294,'Daycare Packages'!$A:$G,7,FALSE)))</f>
        <v>25</v>
      </c>
      <c r="G8294" s="15"/>
      <c r="H8294" s="15">
        <f t="shared" si="281"/>
        <v>25</v>
      </c>
      <c r="I8294" s="198">
        <f t="shared" si="282"/>
        <v>7</v>
      </c>
    </row>
    <row r="8295" spans="1:9" x14ac:dyDescent="0.3">
      <c r="A8295" s="10">
        <v>43657</v>
      </c>
      <c r="B8295" s="11" t="s">
        <v>244</v>
      </c>
      <c r="C8295" s="11" t="s">
        <v>673</v>
      </c>
      <c r="D8295" s="11" t="s">
        <v>662</v>
      </c>
      <c r="E8295" s="11">
        <v>6883385</v>
      </c>
      <c r="F8295" s="15">
        <f>IF(ISBLANK($D8295),"",IF(ISBLANK($E8295),VLOOKUP($D8295,$J:$K,2,FALSE),VLOOKUP($E8295,'Daycare Packages'!$A:$G,7,FALSE)))</f>
        <v>25</v>
      </c>
      <c r="G8295" s="15"/>
      <c r="H8295" s="15">
        <f t="shared" si="281"/>
        <v>25</v>
      </c>
      <c r="I8295" s="198">
        <f t="shared" si="282"/>
        <v>7</v>
      </c>
    </row>
    <row r="8296" spans="1:9" x14ac:dyDescent="0.3">
      <c r="A8296" s="10">
        <v>43657</v>
      </c>
      <c r="B8296" s="11" t="s">
        <v>1805</v>
      </c>
      <c r="C8296" s="11" t="s">
        <v>548</v>
      </c>
      <c r="D8296" s="11" t="s">
        <v>662</v>
      </c>
      <c r="F8296" s="15">
        <f>IF(ISBLANK($D8296),"",IF(ISBLANK($E8296),VLOOKUP($D8296,$J:$K,2,FALSE),VLOOKUP($E8296,'Daycare Packages'!$A:$G,7,FALSE)))</f>
        <v>30</v>
      </c>
      <c r="G8296" s="15"/>
      <c r="H8296" s="15">
        <f t="shared" si="281"/>
        <v>30</v>
      </c>
      <c r="I8296" s="198">
        <f t="shared" si="282"/>
        <v>7</v>
      </c>
    </row>
    <row r="8297" spans="1:9" x14ac:dyDescent="0.3">
      <c r="A8297" s="10">
        <v>43657</v>
      </c>
      <c r="B8297" s="11" t="s">
        <v>722</v>
      </c>
      <c r="C8297" s="11" t="s">
        <v>548</v>
      </c>
      <c r="D8297" s="11" t="s">
        <v>662</v>
      </c>
      <c r="F8297" s="15">
        <f>IF(ISBLANK($D8297),"",IF(ISBLANK($E8297),VLOOKUP($D8297,$J:$K,2,FALSE),VLOOKUP($E8297,'Daycare Packages'!$A:$G,7,FALSE)))</f>
        <v>30</v>
      </c>
      <c r="G8297" s="15"/>
      <c r="H8297" s="15">
        <f t="shared" si="281"/>
        <v>30</v>
      </c>
      <c r="I8297" s="198">
        <f t="shared" si="282"/>
        <v>7</v>
      </c>
    </row>
    <row r="8298" spans="1:9" x14ac:dyDescent="0.3">
      <c r="A8298" s="10">
        <v>43657</v>
      </c>
      <c r="B8298" s="11" t="s">
        <v>1727</v>
      </c>
      <c r="C8298" s="11" t="s">
        <v>1749</v>
      </c>
      <c r="D8298" s="11" t="s">
        <v>662</v>
      </c>
      <c r="E8298" s="11">
        <v>6895189</v>
      </c>
      <c r="F8298" s="15">
        <f>IF(ISBLANK($D8298),"",IF(ISBLANK($E8298),VLOOKUP($D8298,$J:$K,2,FALSE),VLOOKUP($E8298,'Daycare Packages'!$A:$G,7,FALSE)))</f>
        <v>26</v>
      </c>
      <c r="G8298" s="15"/>
      <c r="H8298" s="15">
        <f t="shared" si="281"/>
        <v>26</v>
      </c>
      <c r="I8298" s="198">
        <f t="shared" si="282"/>
        <v>7</v>
      </c>
    </row>
    <row r="8299" spans="1:9" x14ac:dyDescent="0.3">
      <c r="A8299" s="10">
        <v>43657</v>
      </c>
      <c r="B8299" s="11" t="s">
        <v>1435</v>
      </c>
      <c r="C8299" s="11" t="s">
        <v>1660</v>
      </c>
      <c r="D8299" s="11" t="s">
        <v>662</v>
      </c>
      <c r="E8299" s="11">
        <v>6892458</v>
      </c>
      <c r="F8299" s="15">
        <f>IF(ISBLANK($D8299),"",IF(ISBLANK($E8299),VLOOKUP($D8299,$J:$K,2,FALSE),VLOOKUP($E8299,'Daycare Packages'!$A:$G,7,FALSE)))</f>
        <v>27</v>
      </c>
      <c r="G8299" s="15"/>
      <c r="H8299" s="15">
        <f t="shared" si="281"/>
        <v>27</v>
      </c>
      <c r="I8299" s="198">
        <f t="shared" si="282"/>
        <v>7</v>
      </c>
    </row>
    <row r="8300" spans="1:9" x14ac:dyDescent="0.3">
      <c r="A8300" s="10">
        <v>43657</v>
      </c>
      <c r="B8300" s="11" t="s">
        <v>647</v>
      </c>
      <c r="C8300" s="11" t="s">
        <v>1875</v>
      </c>
      <c r="D8300" s="11" t="s">
        <v>662</v>
      </c>
      <c r="E8300" s="11">
        <v>3923041</v>
      </c>
      <c r="F8300" s="15">
        <f>IF(ISBLANK($D8300),"",IF(ISBLANK($E8300),VLOOKUP($D8300,$J:$K,2,FALSE),VLOOKUP($E8300,'Daycare Packages'!$A:$G,7,FALSE)))</f>
        <v>24</v>
      </c>
      <c r="G8300" s="15"/>
      <c r="H8300" s="15">
        <f t="shared" si="281"/>
        <v>24</v>
      </c>
      <c r="I8300" s="198">
        <f t="shared" si="282"/>
        <v>7</v>
      </c>
    </row>
    <row r="8301" spans="1:9" x14ac:dyDescent="0.3">
      <c r="A8301" s="10">
        <v>43657</v>
      </c>
      <c r="B8301" s="11" t="s">
        <v>647</v>
      </c>
      <c r="C8301" s="11" t="s">
        <v>1876</v>
      </c>
      <c r="D8301" s="11" t="s">
        <v>662</v>
      </c>
      <c r="E8301" s="11">
        <v>3923041</v>
      </c>
      <c r="F8301" s="15">
        <f>IF(ISBLANK($D8301),"",IF(ISBLANK($E8301),VLOOKUP($D8301,$J:$K,2,FALSE),VLOOKUP($E8301,'Daycare Packages'!$A:$G,7,FALSE)))</f>
        <v>24</v>
      </c>
      <c r="G8301" s="15"/>
      <c r="H8301" s="15">
        <f t="shared" si="281"/>
        <v>24</v>
      </c>
      <c r="I8301" s="198">
        <f t="shared" si="282"/>
        <v>7</v>
      </c>
    </row>
    <row r="8302" spans="1:9" x14ac:dyDescent="0.3">
      <c r="A8302" s="10">
        <v>43657</v>
      </c>
      <c r="B8302" s="11" t="s">
        <v>1863</v>
      </c>
      <c r="C8302" s="11" t="s">
        <v>1864</v>
      </c>
      <c r="D8302" s="11" t="s">
        <v>662</v>
      </c>
      <c r="F8302" s="15">
        <f>IF(ISBLANK($D8302),"",IF(ISBLANK($E8302),VLOOKUP($D8302,$J:$K,2,FALSE),VLOOKUP($E8302,'Daycare Packages'!$A:$G,7,FALSE)))</f>
        <v>30</v>
      </c>
      <c r="G8302" s="15"/>
      <c r="H8302" s="15">
        <f t="shared" si="281"/>
        <v>30</v>
      </c>
      <c r="I8302" s="198">
        <f t="shared" si="282"/>
        <v>7</v>
      </c>
    </row>
    <row r="8303" spans="1:9" x14ac:dyDescent="0.3">
      <c r="A8303" s="10">
        <v>43657</v>
      </c>
      <c r="B8303" s="11" t="s">
        <v>1656</v>
      </c>
      <c r="C8303" s="11" t="s">
        <v>400</v>
      </c>
      <c r="D8303" s="11" t="s">
        <v>662</v>
      </c>
      <c r="E8303" s="11">
        <v>6884548</v>
      </c>
      <c r="F8303" s="15">
        <f>IF(ISBLANK($D8303),"",IF(ISBLANK($E8303),VLOOKUP($D8303,$J:$K,2,FALSE),VLOOKUP($E8303,'Daycare Packages'!$A:$G,7,FALSE)))</f>
        <v>27</v>
      </c>
      <c r="G8303" s="15"/>
      <c r="H8303" s="15">
        <f t="shared" si="281"/>
        <v>27</v>
      </c>
      <c r="I8303" s="198">
        <f t="shared" si="282"/>
        <v>7</v>
      </c>
    </row>
    <row r="8304" spans="1:9" x14ac:dyDescent="0.3">
      <c r="A8304" s="10">
        <v>43657</v>
      </c>
      <c r="B8304" s="11" t="s">
        <v>534</v>
      </c>
      <c r="C8304" s="11" t="s">
        <v>535</v>
      </c>
      <c r="D8304" s="11" t="s">
        <v>662</v>
      </c>
      <c r="F8304" s="15">
        <f>IF(ISBLANK($D8304),"",IF(ISBLANK($E8304),VLOOKUP($D8304,$J:$K,2,FALSE),VLOOKUP($E8304,'Daycare Packages'!$A:$G,7,FALSE)))</f>
        <v>30</v>
      </c>
      <c r="G8304" s="15"/>
      <c r="H8304" s="15">
        <f t="shared" si="281"/>
        <v>30</v>
      </c>
      <c r="I8304" s="198">
        <f t="shared" si="282"/>
        <v>7</v>
      </c>
    </row>
    <row r="8305" spans="1:9" x14ac:dyDescent="0.3">
      <c r="A8305" s="10">
        <v>43657</v>
      </c>
      <c r="B8305" s="11" t="s">
        <v>196</v>
      </c>
      <c r="C8305" s="11" t="s">
        <v>432</v>
      </c>
      <c r="D8305" s="11" t="s">
        <v>662</v>
      </c>
      <c r="E8305" s="11">
        <v>6843216</v>
      </c>
      <c r="F8305" s="15">
        <f>IF(ISBLANK($D8305),"",IF(ISBLANK($E8305),VLOOKUP($D8305,$J:$K,2,FALSE),VLOOKUP($E8305,'Daycare Packages'!$A:$G,7,FALSE)))</f>
        <v>25</v>
      </c>
      <c r="G8305" s="15"/>
      <c r="H8305" s="15">
        <f t="shared" si="281"/>
        <v>25</v>
      </c>
      <c r="I8305" s="198">
        <f t="shared" si="282"/>
        <v>7</v>
      </c>
    </row>
    <row r="8306" spans="1:9" x14ac:dyDescent="0.3">
      <c r="A8306" s="10">
        <v>43657</v>
      </c>
      <c r="B8306" s="11" t="s">
        <v>1733</v>
      </c>
      <c r="C8306" s="11" t="s">
        <v>1734</v>
      </c>
      <c r="D8306" s="11" t="s">
        <v>662</v>
      </c>
      <c r="E8306" s="11">
        <v>6896082</v>
      </c>
      <c r="F8306" s="15">
        <f>IF(ISBLANK($D8306),"",IF(ISBLANK($E8306),VLOOKUP($D8306,$J:$K,2,FALSE),VLOOKUP($E8306,'Daycare Packages'!$A:$G,7,FALSE)))</f>
        <v>19</v>
      </c>
      <c r="G8306" s="15"/>
      <c r="H8306" s="15">
        <f t="shared" si="281"/>
        <v>19</v>
      </c>
      <c r="I8306" s="198">
        <f t="shared" si="282"/>
        <v>7</v>
      </c>
    </row>
    <row r="8307" spans="1:9" x14ac:dyDescent="0.3">
      <c r="A8307" s="10">
        <v>43657</v>
      </c>
      <c r="B8307" s="11" t="s">
        <v>230</v>
      </c>
      <c r="C8307" s="11" t="s">
        <v>493</v>
      </c>
      <c r="D8307" s="11" t="s">
        <v>662</v>
      </c>
      <c r="E8307" s="11">
        <v>6892598</v>
      </c>
      <c r="F8307" s="15">
        <f>IF(ISBLANK($D8307),"",IF(ISBLANK($E8307),VLOOKUP($D8307,$J:$K,2,FALSE),VLOOKUP($E8307,'Daycare Packages'!$A:$G,7,FALSE)))</f>
        <v>27</v>
      </c>
      <c r="G8307" s="15"/>
      <c r="H8307" s="15">
        <f t="shared" si="281"/>
        <v>27</v>
      </c>
      <c r="I8307" s="198">
        <f t="shared" si="282"/>
        <v>7</v>
      </c>
    </row>
    <row r="8308" spans="1:9" x14ac:dyDescent="0.3">
      <c r="A8308" s="10">
        <v>43657</v>
      </c>
      <c r="B8308" s="11" t="s">
        <v>154</v>
      </c>
      <c r="C8308" s="11" t="s">
        <v>729</v>
      </c>
      <c r="D8308" s="11" t="s">
        <v>662</v>
      </c>
      <c r="E8308" s="11">
        <v>6872739</v>
      </c>
      <c r="F8308" s="15">
        <f>IF(ISBLANK($D8308),"",IF(ISBLANK($E8308),VLOOKUP($D8308,$J:$K,2,FALSE),VLOOKUP($E8308,'Daycare Packages'!$A:$G,7,FALSE)))</f>
        <v>27</v>
      </c>
      <c r="G8308" s="15"/>
      <c r="H8308" s="15">
        <f t="shared" ref="H8308:H8372" si="283">IF(ISBLANK(D8308),"",SUM(F8308:G8308))</f>
        <v>27</v>
      </c>
      <c r="I8308" s="198">
        <f t="shared" si="282"/>
        <v>7</v>
      </c>
    </row>
    <row r="8309" spans="1:9" x14ac:dyDescent="0.3">
      <c r="A8309" s="10">
        <v>43657</v>
      </c>
      <c r="B8309" s="11" t="s">
        <v>1661</v>
      </c>
      <c r="C8309" s="11" t="s">
        <v>1673</v>
      </c>
      <c r="D8309" s="11" t="s">
        <v>662</v>
      </c>
      <c r="E8309" s="11">
        <v>6887774</v>
      </c>
      <c r="F8309" s="15">
        <f>IF(ISBLANK($D8309),"",IF(ISBLANK($E8309),VLOOKUP($D8309,$J:$K,2,FALSE),VLOOKUP($E8309,'Daycare Packages'!$A:$G,7,FALSE)))</f>
        <v>25</v>
      </c>
      <c r="G8309" s="15"/>
      <c r="H8309" s="15">
        <f t="shared" si="283"/>
        <v>25</v>
      </c>
      <c r="I8309" s="198">
        <f t="shared" si="282"/>
        <v>7</v>
      </c>
    </row>
    <row r="8310" spans="1:9" x14ac:dyDescent="0.3">
      <c r="A8310" s="10">
        <v>43657</v>
      </c>
      <c r="B8310" s="11" t="s">
        <v>185</v>
      </c>
      <c r="C8310" s="11" t="s">
        <v>670</v>
      </c>
      <c r="D8310" s="11" t="s">
        <v>662</v>
      </c>
      <c r="E8310" s="11">
        <v>6900947</v>
      </c>
      <c r="F8310" s="15">
        <f>IF(ISBLANK($D8310),"",IF(ISBLANK($E8310),VLOOKUP($D8310,$J:$K,2,FALSE),VLOOKUP($E8310,'Daycare Packages'!$A:$G,7,FALSE)))</f>
        <v>27</v>
      </c>
      <c r="G8310" s="15"/>
      <c r="H8310" s="15">
        <f t="shared" si="283"/>
        <v>27</v>
      </c>
      <c r="I8310" s="198">
        <f t="shared" si="282"/>
        <v>7</v>
      </c>
    </row>
    <row r="8311" spans="1:9" x14ac:dyDescent="0.3">
      <c r="A8311" s="10">
        <v>43657</v>
      </c>
      <c r="B8311" s="11" t="s">
        <v>156</v>
      </c>
      <c r="C8311" s="11" t="s">
        <v>479</v>
      </c>
      <c r="D8311" s="11" t="s">
        <v>662</v>
      </c>
      <c r="E8311" s="11">
        <v>6798024</v>
      </c>
      <c r="F8311" s="15">
        <f>IF(ISBLANK($D8311),"",IF(ISBLANK($E8311),VLOOKUP($D8311,$J:$K,2,FALSE),VLOOKUP($E8311,'Daycare Packages'!$A:$G,7,FALSE)))</f>
        <v>23</v>
      </c>
      <c r="G8311" s="15"/>
      <c r="H8311" s="15">
        <f t="shared" si="283"/>
        <v>23</v>
      </c>
      <c r="I8311" s="198">
        <f t="shared" si="282"/>
        <v>7</v>
      </c>
    </row>
    <row r="8312" spans="1:9" x14ac:dyDescent="0.3">
      <c r="A8312" s="10">
        <v>43657</v>
      </c>
      <c r="B8312" s="11" t="s">
        <v>213</v>
      </c>
      <c r="C8312" s="11" t="s">
        <v>675</v>
      </c>
      <c r="D8312" s="11" t="s">
        <v>662</v>
      </c>
      <c r="E8312" s="11">
        <v>6878886</v>
      </c>
      <c r="F8312" s="15">
        <f>IF(ISBLANK($D8312),"",IF(ISBLANK($E8312),VLOOKUP($D8312,$J:$K,2,FALSE),VLOOKUP($E8312,'Daycare Packages'!$A:$G,7,FALSE)))</f>
        <v>27</v>
      </c>
      <c r="G8312" s="15"/>
      <c r="H8312" s="15">
        <f t="shared" si="283"/>
        <v>27</v>
      </c>
      <c r="I8312" s="198">
        <f t="shared" si="282"/>
        <v>7</v>
      </c>
    </row>
    <row r="8313" spans="1:9" x14ac:dyDescent="0.3">
      <c r="A8313" s="10">
        <v>43657</v>
      </c>
      <c r="B8313" s="11" t="s">
        <v>186</v>
      </c>
      <c r="C8313" s="11" t="s">
        <v>561</v>
      </c>
      <c r="D8313" s="11" t="s">
        <v>662</v>
      </c>
      <c r="E8313" s="11">
        <v>6723146</v>
      </c>
      <c r="F8313" s="15">
        <f>IF(ISBLANK($D8313),"",IF(ISBLANK($E8313),VLOOKUP($D8313,$J:$K,2,FALSE),VLOOKUP($E8313,'Daycare Packages'!$A:$G,7,FALSE)))</f>
        <v>22</v>
      </c>
      <c r="G8313" s="15"/>
      <c r="H8313" s="15">
        <f t="shared" si="283"/>
        <v>22</v>
      </c>
      <c r="I8313" s="198">
        <f t="shared" si="282"/>
        <v>7</v>
      </c>
    </row>
    <row r="8314" spans="1:9" x14ac:dyDescent="0.3">
      <c r="A8314" s="10">
        <v>43657</v>
      </c>
      <c r="B8314" s="11" t="s">
        <v>209</v>
      </c>
      <c r="C8314" s="11" t="s">
        <v>702</v>
      </c>
      <c r="D8314" s="11" t="s">
        <v>662</v>
      </c>
      <c r="E8314" s="11">
        <v>6898585</v>
      </c>
      <c r="F8314" s="15">
        <f>IF(ISBLANK($D8314),"",IF(ISBLANK($E8314),VLOOKUP($D8314,$J:$K,2,FALSE),VLOOKUP($E8314,'Daycare Packages'!$A:$G,7,FALSE)))</f>
        <v>27</v>
      </c>
      <c r="G8314" s="15"/>
      <c r="H8314" s="15">
        <f t="shared" si="283"/>
        <v>27</v>
      </c>
      <c r="I8314" s="198">
        <f t="shared" si="282"/>
        <v>7</v>
      </c>
    </row>
    <row r="8315" spans="1:9" x14ac:dyDescent="0.3">
      <c r="A8315" s="10">
        <v>43657</v>
      </c>
      <c r="B8315" s="11" t="s">
        <v>153</v>
      </c>
      <c r="C8315" s="11" t="s">
        <v>1315</v>
      </c>
      <c r="D8315" s="11" t="s">
        <v>662</v>
      </c>
      <c r="F8315" s="15">
        <f>IF(ISBLANK($D8315),"",IF(ISBLANK($E8315),VLOOKUP($D8315,$J:$K,2,FALSE),VLOOKUP($E8315,'Daycare Packages'!$A:$G,7,FALSE)))</f>
        <v>30</v>
      </c>
      <c r="G8315" s="15"/>
      <c r="H8315" s="15">
        <f t="shared" si="283"/>
        <v>30</v>
      </c>
      <c r="I8315" s="198">
        <f t="shared" si="282"/>
        <v>7</v>
      </c>
    </row>
    <row r="8316" spans="1:9" x14ac:dyDescent="0.3">
      <c r="A8316" s="10">
        <v>43657</v>
      </c>
      <c r="B8316" s="11" t="s">
        <v>1508</v>
      </c>
      <c r="C8316" s="11" t="s">
        <v>450</v>
      </c>
      <c r="D8316" s="11" t="s">
        <v>662</v>
      </c>
      <c r="E8316" s="11">
        <v>6882707</v>
      </c>
      <c r="F8316" s="15">
        <f>IF(ISBLANK($D8316),"",IF(ISBLANK($E8316),VLOOKUP($D8316,$J:$K,2,FALSE),VLOOKUP($E8316,'Daycare Packages'!$A:$G,7,FALSE)))</f>
        <v>27</v>
      </c>
      <c r="G8316" s="15"/>
      <c r="H8316" s="15">
        <f t="shared" si="283"/>
        <v>27</v>
      </c>
      <c r="I8316" s="198">
        <f t="shared" si="282"/>
        <v>7</v>
      </c>
    </row>
    <row r="8317" spans="1:9" x14ac:dyDescent="0.3">
      <c r="A8317" s="10">
        <v>43657</v>
      </c>
      <c r="B8317" s="11" t="s">
        <v>212</v>
      </c>
      <c r="C8317" s="11" t="s">
        <v>707</v>
      </c>
      <c r="D8317" s="11" t="s">
        <v>662</v>
      </c>
      <c r="F8317" s="15">
        <f>IF(ISBLANK($D8317),"",IF(ISBLANK($E8317),VLOOKUP($D8317,$J:$K,2,FALSE),VLOOKUP($E8317,'Daycare Packages'!$A:$G,7,FALSE)))</f>
        <v>30</v>
      </c>
      <c r="G8317" s="15"/>
      <c r="H8317" s="15">
        <f t="shared" si="283"/>
        <v>30</v>
      </c>
      <c r="I8317" s="198">
        <f t="shared" si="282"/>
        <v>7</v>
      </c>
    </row>
    <row r="8318" spans="1:9" x14ac:dyDescent="0.3">
      <c r="A8318" s="10">
        <v>43657</v>
      </c>
      <c r="B8318" s="11" t="s">
        <v>1121</v>
      </c>
      <c r="C8318" s="11" t="s">
        <v>878</v>
      </c>
      <c r="D8318" s="11" t="s">
        <v>662</v>
      </c>
      <c r="E8318" s="11">
        <v>6792732</v>
      </c>
      <c r="F8318" s="15">
        <f>IF(ISBLANK($D8318),"",IF(ISBLANK($E8318),VLOOKUP($D8318,$J:$K,2,FALSE),VLOOKUP($E8318,'Daycare Packages'!$A:$G,7,FALSE)))</f>
        <v>25</v>
      </c>
      <c r="G8318" s="15"/>
      <c r="H8318" s="15">
        <f t="shared" si="283"/>
        <v>25</v>
      </c>
      <c r="I8318" s="198">
        <f t="shared" si="282"/>
        <v>7</v>
      </c>
    </row>
    <row r="8319" spans="1:9" x14ac:dyDescent="0.3">
      <c r="A8319" s="10">
        <v>43657</v>
      </c>
      <c r="B8319" s="11" t="s">
        <v>833</v>
      </c>
      <c r="C8319" s="11" t="s">
        <v>1877</v>
      </c>
      <c r="D8319" s="11" t="s">
        <v>662</v>
      </c>
      <c r="F8319" s="15">
        <f>IF(ISBLANK($D8319),"",IF(ISBLANK($E8319),VLOOKUP($D8319,$J:$K,2,FALSE),VLOOKUP($E8319,'Daycare Packages'!$A:$G,7,FALSE)))</f>
        <v>30</v>
      </c>
      <c r="G8319" s="15"/>
      <c r="H8319" s="15">
        <f t="shared" si="283"/>
        <v>30</v>
      </c>
      <c r="I8319" s="198">
        <f t="shared" si="282"/>
        <v>7</v>
      </c>
    </row>
    <row r="8320" spans="1:9" x14ac:dyDescent="0.3">
      <c r="A8320" s="10">
        <v>43657</v>
      </c>
      <c r="B8320" s="11" t="s">
        <v>768</v>
      </c>
      <c r="C8320" s="11" t="s">
        <v>548</v>
      </c>
      <c r="D8320" s="11" t="s">
        <v>662</v>
      </c>
      <c r="F8320" s="15">
        <f>IF(ISBLANK($D8320),"",IF(ISBLANK($E8320),VLOOKUP($D8320,$J:$K,2,FALSE),VLOOKUP($E8320,'Daycare Packages'!$A:$G,7,FALSE)))</f>
        <v>30</v>
      </c>
      <c r="G8320" s="15"/>
      <c r="H8320" s="15">
        <f t="shared" si="283"/>
        <v>30</v>
      </c>
      <c r="I8320" s="198">
        <f t="shared" si="282"/>
        <v>7</v>
      </c>
    </row>
    <row r="8321" spans="1:9" x14ac:dyDescent="0.3">
      <c r="A8321" s="10">
        <v>43657</v>
      </c>
      <c r="B8321" s="11" t="s">
        <v>1311</v>
      </c>
      <c r="C8321" s="11" t="s">
        <v>1312</v>
      </c>
      <c r="D8321" s="11" t="s">
        <v>662</v>
      </c>
      <c r="E8321" s="11">
        <v>6829230</v>
      </c>
      <c r="F8321" s="15">
        <f>IF(ISBLANK($D8321),"",IF(ISBLANK($E8321),VLOOKUP($D8321,$J:$K,2,FALSE),VLOOKUP($E8321,'Daycare Packages'!$A:$G,7,FALSE)))</f>
        <v>23</v>
      </c>
      <c r="G8321" s="15"/>
      <c r="H8321" s="15">
        <f t="shared" si="283"/>
        <v>23</v>
      </c>
      <c r="I8321" s="198">
        <f t="shared" si="282"/>
        <v>7</v>
      </c>
    </row>
    <row r="8322" spans="1:9" x14ac:dyDescent="0.3">
      <c r="A8322" s="10">
        <v>43657</v>
      </c>
      <c r="B8322" s="11" t="s">
        <v>183</v>
      </c>
      <c r="C8322" s="11" t="s">
        <v>520</v>
      </c>
      <c r="D8322" s="11" t="s">
        <v>662</v>
      </c>
      <c r="E8322" s="11">
        <v>6843157</v>
      </c>
      <c r="F8322" s="15">
        <f>IF(ISBLANK($D8322),"",IF(ISBLANK($E8322),VLOOKUP($D8322,$J:$K,2,FALSE),VLOOKUP($E8322,'Daycare Packages'!$A:$G,7,FALSE)))</f>
        <v>27</v>
      </c>
      <c r="G8322" s="15"/>
      <c r="H8322" s="15">
        <f t="shared" si="283"/>
        <v>27</v>
      </c>
      <c r="I8322" s="198">
        <f t="shared" si="282"/>
        <v>7</v>
      </c>
    </row>
    <row r="8323" spans="1:9" x14ac:dyDescent="0.3">
      <c r="A8323" s="10">
        <v>43657</v>
      </c>
      <c r="B8323" s="11" t="s">
        <v>167</v>
      </c>
      <c r="C8323" s="11" t="s">
        <v>726</v>
      </c>
      <c r="D8323" s="11" t="s">
        <v>662</v>
      </c>
      <c r="E8323" s="11">
        <v>6903642</v>
      </c>
      <c r="F8323" s="15">
        <f>IF(ISBLANK($D8323),"",IF(ISBLANK($E8323),VLOOKUP($D8323,$J:$K,2,FALSE),VLOOKUP($E8323,'Daycare Packages'!$A:$G,7,FALSE)))</f>
        <v>27</v>
      </c>
      <c r="G8323" s="15"/>
      <c r="H8323" s="15">
        <f t="shared" si="283"/>
        <v>27</v>
      </c>
      <c r="I8323" s="198">
        <f t="shared" ref="I8323:I8386" si="284">IF(A8323="",0,MONTH(A8323))</f>
        <v>7</v>
      </c>
    </row>
    <row r="8324" spans="1:9" x14ac:dyDescent="0.3">
      <c r="A8324" s="10">
        <v>43657</v>
      </c>
      <c r="B8324" s="11" t="s">
        <v>167</v>
      </c>
      <c r="C8324" s="11" t="s">
        <v>467</v>
      </c>
      <c r="D8324" s="11" t="s">
        <v>662</v>
      </c>
      <c r="E8324" s="11">
        <v>6903642</v>
      </c>
      <c r="F8324" s="15">
        <f>IF(ISBLANK($D8324),"",IF(ISBLANK($E8324),VLOOKUP($D8324,$J:$K,2,FALSE),VLOOKUP($E8324,'Daycare Packages'!$A:$G,7,FALSE)))</f>
        <v>27</v>
      </c>
      <c r="G8324" s="15"/>
      <c r="H8324" s="15">
        <f t="shared" si="283"/>
        <v>27</v>
      </c>
      <c r="I8324" s="198">
        <f t="shared" si="284"/>
        <v>7</v>
      </c>
    </row>
    <row r="8325" spans="1:9" x14ac:dyDescent="0.3">
      <c r="A8325" s="10">
        <v>43657</v>
      </c>
      <c r="B8325" s="11" t="s">
        <v>136</v>
      </c>
      <c r="C8325" s="11" t="s">
        <v>650</v>
      </c>
      <c r="D8325" s="11" t="s">
        <v>662</v>
      </c>
      <c r="E8325" s="11">
        <v>6842833</v>
      </c>
      <c r="F8325" s="15">
        <f>IF(ISBLANK($D8325),"",IF(ISBLANK($E8325),VLOOKUP($D8325,$J:$K,2,FALSE),VLOOKUP($E8325,'Daycare Packages'!$A:$G,7,FALSE)))</f>
        <v>26</v>
      </c>
      <c r="G8325" s="15"/>
      <c r="H8325" s="15">
        <f t="shared" si="283"/>
        <v>26</v>
      </c>
      <c r="I8325" s="198">
        <f t="shared" si="284"/>
        <v>7</v>
      </c>
    </row>
    <row r="8326" spans="1:9" x14ac:dyDescent="0.3">
      <c r="A8326" s="10">
        <v>43657</v>
      </c>
      <c r="B8326" s="11" t="s">
        <v>122</v>
      </c>
      <c r="C8326" s="11" t="s">
        <v>740</v>
      </c>
      <c r="D8326" s="11" t="s">
        <v>662</v>
      </c>
      <c r="E8326" s="11">
        <v>6734317</v>
      </c>
      <c r="F8326" s="15">
        <f>IF(ISBLANK($D8326),"",IF(ISBLANK($E8326),VLOOKUP($D8326,$J:$K,2,FALSE),VLOOKUP($E8326,'Daycare Packages'!$A:$G,7,FALSE)))</f>
        <v>22</v>
      </c>
      <c r="G8326" s="15"/>
      <c r="H8326" s="15">
        <f t="shared" si="283"/>
        <v>22</v>
      </c>
      <c r="I8326" s="198">
        <f t="shared" si="284"/>
        <v>7</v>
      </c>
    </row>
    <row r="8327" spans="1:9" x14ac:dyDescent="0.3">
      <c r="A8327" s="10">
        <v>43657</v>
      </c>
      <c r="B8327" s="11" t="s">
        <v>1366</v>
      </c>
      <c r="C8327" s="11" t="s">
        <v>587</v>
      </c>
      <c r="D8327" s="11" t="s">
        <v>662</v>
      </c>
      <c r="E8327" s="11">
        <v>6909212</v>
      </c>
      <c r="F8327" s="15">
        <f>IF(ISBLANK($D8327),"",IF(ISBLANK($E8327),VLOOKUP($D8327,$J:$K,2,FALSE),VLOOKUP($E8327,'Daycare Packages'!$A:$G,7,FALSE)))</f>
        <v>23</v>
      </c>
      <c r="G8327" s="15"/>
      <c r="H8327" s="15">
        <f t="shared" si="283"/>
        <v>23</v>
      </c>
      <c r="I8327" s="198">
        <f t="shared" si="284"/>
        <v>7</v>
      </c>
    </row>
    <row r="8328" spans="1:9" x14ac:dyDescent="0.3">
      <c r="A8328" s="10">
        <v>43657</v>
      </c>
      <c r="B8328" s="11" t="s">
        <v>1366</v>
      </c>
      <c r="C8328" s="11" t="s">
        <v>520</v>
      </c>
      <c r="D8328" s="11" t="s">
        <v>662</v>
      </c>
      <c r="E8328" s="11">
        <v>6873468</v>
      </c>
      <c r="F8328" s="15">
        <f>IF(ISBLANK($D8328),"",IF(ISBLANK($E8328),VLOOKUP($D8328,$J:$K,2,FALSE),VLOOKUP($E8328,'Daycare Packages'!$A:$G,7,FALSE)))</f>
        <v>20.7</v>
      </c>
      <c r="G8328" s="15"/>
      <c r="H8328" s="15">
        <f t="shared" si="283"/>
        <v>20.7</v>
      </c>
      <c r="I8328" s="198">
        <f t="shared" si="284"/>
        <v>7</v>
      </c>
    </row>
    <row r="8329" spans="1:9" x14ac:dyDescent="0.3">
      <c r="A8329" s="10">
        <v>43657</v>
      </c>
      <c r="B8329" s="11" t="s">
        <v>140</v>
      </c>
      <c r="C8329" s="11" t="s">
        <v>475</v>
      </c>
      <c r="D8329" s="11" t="s">
        <v>662</v>
      </c>
      <c r="E8329" s="11">
        <v>6888605</v>
      </c>
      <c r="F8329" s="15">
        <f>IF(ISBLANK($D8329),"",IF(ISBLANK($E8329),VLOOKUP($D8329,$J:$K,2,FALSE),VLOOKUP($E8329,'Daycare Packages'!$A:$G,7,FALSE)))</f>
        <v>26</v>
      </c>
      <c r="G8329" s="15"/>
      <c r="H8329" s="15">
        <f t="shared" si="283"/>
        <v>26</v>
      </c>
      <c r="I8329" s="198">
        <f t="shared" si="284"/>
        <v>7</v>
      </c>
    </row>
    <row r="8330" spans="1:9" x14ac:dyDescent="0.3">
      <c r="A8330" s="10">
        <v>43657</v>
      </c>
      <c r="B8330" s="11" t="s">
        <v>217</v>
      </c>
      <c r="C8330" s="11" t="s">
        <v>402</v>
      </c>
      <c r="D8330" s="11" t="s">
        <v>662</v>
      </c>
      <c r="E8330" s="11">
        <v>6865081</v>
      </c>
      <c r="F8330" s="15">
        <f>IF(ISBLANK($D8330),"",IF(ISBLANK($E8330),VLOOKUP($D8330,$J:$K,2,FALSE),VLOOKUP($E8330,'Daycare Packages'!$A:$G,7,FALSE)))</f>
        <v>26</v>
      </c>
      <c r="G8330" s="15"/>
      <c r="H8330" s="15">
        <f t="shared" si="283"/>
        <v>26</v>
      </c>
      <c r="I8330" s="198">
        <f t="shared" si="284"/>
        <v>7</v>
      </c>
    </row>
    <row r="8331" spans="1:9" x14ac:dyDescent="0.3">
      <c r="A8331" s="10">
        <v>43657</v>
      </c>
      <c r="B8331" s="11" t="s">
        <v>1710</v>
      </c>
      <c r="C8331" s="11" t="s">
        <v>665</v>
      </c>
      <c r="D8331" s="11" t="s">
        <v>662</v>
      </c>
      <c r="F8331" s="15">
        <f>IF(ISBLANK($D8331),"",IF(ISBLANK($E8331),VLOOKUP($D8331,$J:$K,2,FALSE),VLOOKUP($E8331,'Daycare Packages'!$A:$G,7,FALSE)))</f>
        <v>30</v>
      </c>
      <c r="G8331" s="15"/>
      <c r="H8331" s="15">
        <f t="shared" si="283"/>
        <v>30</v>
      </c>
      <c r="I8331" s="198">
        <f t="shared" si="284"/>
        <v>7</v>
      </c>
    </row>
    <row r="8332" spans="1:9" x14ac:dyDescent="0.3">
      <c r="A8332" s="10">
        <v>43657</v>
      </c>
      <c r="B8332" s="11" t="s">
        <v>365</v>
      </c>
      <c r="C8332" s="11" t="s">
        <v>587</v>
      </c>
      <c r="D8332" s="11" t="s">
        <v>662</v>
      </c>
      <c r="F8332" s="15">
        <f>IF(ISBLANK($D8332),"",IF(ISBLANK($E8332),VLOOKUP($D8332,$J:$K,2,FALSE),VLOOKUP($E8332,'Daycare Packages'!$A:$G,7,FALSE)))</f>
        <v>30</v>
      </c>
      <c r="G8332" s="15"/>
      <c r="H8332" s="15">
        <f t="shared" si="283"/>
        <v>30</v>
      </c>
      <c r="I8332" s="198">
        <f t="shared" si="284"/>
        <v>7</v>
      </c>
    </row>
    <row r="8333" spans="1:9" x14ac:dyDescent="0.3">
      <c r="A8333" s="10">
        <v>43657</v>
      </c>
      <c r="B8333" s="11" t="s">
        <v>320</v>
      </c>
      <c r="C8333" s="11" t="s">
        <v>777</v>
      </c>
      <c r="D8333" s="11" t="s">
        <v>662</v>
      </c>
      <c r="F8333" s="15">
        <f>IF(ISBLANK($D8333),"",IF(ISBLANK($E8333),VLOOKUP($D8333,$J:$K,2,FALSE),VLOOKUP($E8333,'Daycare Packages'!$A:$G,7,FALSE)))</f>
        <v>30</v>
      </c>
      <c r="G8333" s="15"/>
      <c r="H8333" s="15">
        <f t="shared" si="283"/>
        <v>30</v>
      </c>
      <c r="I8333" s="198">
        <f t="shared" si="284"/>
        <v>7</v>
      </c>
    </row>
    <row r="8334" spans="1:9" x14ac:dyDescent="0.3">
      <c r="A8334" s="10">
        <v>43657</v>
      </c>
      <c r="B8334" s="11" t="s">
        <v>114</v>
      </c>
      <c r="C8334" s="11" t="s">
        <v>789</v>
      </c>
      <c r="D8334" s="11" t="s">
        <v>662</v>
      </c>
      <c r="E8334" s="11">
        <v>6735275</v>
      </c>
      <c r="F8334" s="15">
        <f>IF(ISBLANK($D8334),"",IF(ISBLANK($E8334),VLOOKUP($D8334,$J:$K,2,FALSE),VLOOKUP($E8334,'Daycare Packages'!$A:$G,7,FALSE)))</f>
        <v>22</v>
      </c>
      <c r="G8334" s="15"/>
      <c r="H8334" s="15">
        <f t="shared" si="283"/>
        <v>22</v>
      </c>
      <c r="I8334" s="198">
        <f t="shared" si="284"/>
        <v>7</v>
      </c>
    </row>
    <row r="8335" spans="1:9" x14ac:dyDescent="0.3">
      <c r="A8335" s="10">
        <v>43657</v>
      </c>
      <c r="B8335" s="11" t="s">
        <v>210</v>
      </c>
      <c r="C8335" s="11" t="s">
        <v>460</v>
      </c>
      <c r="D8335" s="11" t="s">
        <v>662</v>
      </c>
      <c r="E8335" s="11">
        <v>6892477</v>
      </c>
      <c r="F8335" s="15">
        <f>IF(ISBLANK($D8335),"",IF(ISBLANK($E8335),VLOOKUP($D8335,$J:$K,2,FALSE),VLOOKUP($E8335,'Daycare Packages'!$A:$G,7,FALSE)))</f>
        <v>27</v>
      </c>
      <c r="G8335" s="15"/>
      <c r="H8335" s="15">
        <f t="shared" si="283"/>
        <v>27</v>
      </c>
      <c r="I8335" s="198">
        <f t="shared" si="284"/>
        <v>7</v>
      </c>
    </row>
    <row r="8336" spans="1:9" x14ac:dyDescent="0.3">
      <c r="A8336" s="10">
        <v>43657</v>
      </c>
      <c r="B8336" s="11" t="s">
        <v>210</v>
      </c>
      <c r="C8336" s="11" t="s">
        <v>916</v>
      </c>
      <c r="D8336" s="11" t="s">
        <v>662</v>
      </c>
      <c r="E8336" s="11">
        <v>6892477</v>
      </c>
      <c r="F8336" s="15">
        <f>IF(ISBLANK($D8336),"",IF(ISBLANK($E8336),VLOOKUP($D8336,$J:$K,2,FALSE),VLOOKUP($E8336,'Daycare Packages'!$A:$G,7,FALSE)))</f>
        <v>27</v>
      </c>
      <c r="G8336" s="15"/>
      <c r="H8336" s="15">
        <f t="shared" si="283"/>
        <v>27</v>
      </c>
      <c r="I8336" s="198">
        <f t="shared" si="284"/>
        <v>7</v>
      </c>
    </row>
    <row r="8337" spans="1:9" x14ac:dyDescent="0.3">
      <c r="A8337" s="10">
        <v>43657</v>
      </c>
      <c r="B8337" s="11" t="s">
        <v>843</v>
      </c>
      <c r="C8337" s="11" t="s">
        <v>844</v>
      </c>
      <c r="D8337" s="11" t="s">
        <v>662</v>
      </c>
      <c r="E8337" s="11">
        <v>6846368</v>
      </c>
      <c r="F8337" s="15">
        <f>IF(ISBLANK($D8337),"",IF(ISBLANK($E8337),VLOOKUP($D8337,$J:$K,2,FALSE),VLOOKUP($E8337,'Daycare Packages'!$A:$G,7,FALSE)))</f>
        <v>23</v>
      </c>
      <c r="G8337" s="15"/>
      <c r="H8337" s="15">
        <f t="shared" si="283"/>
        <v>23</v>
      </c>
      <c r="I8337" s="198">
        <f t="shared" si="284"/>
        <v>7</v>
      </c>
    </row>
    <row r="8338" spans="1:9" x14ac:dyDescent="0.3">
      <c r="A8338" s="10">
        <v>43657</v>
      </c>
      <c r="B8338" s="11" t="s">
        <v>179</v>
      </c>
      <c r="C8338" s="11" t="s">
        <v>706</v>
      </c>
      <c r="D8338" s="11" t="s">
        <v>662</v>
      </c>
      <c r="E8338" s="11">
        <v>6891517</v>
      </c>
      <c r="F8338" s="15">
        <f>IF(ISBLANK($D8338),"",IF(ISBLANK($E8338),VLOOKUP($D8338,$J:$K,2,FALSE),VLOOKUP($E8338,'Daycare Packages'!$A:$G,7,FALSE)))</f>
        <v>27</v>
      </c>
      <c r="G8338" s="15"/>
      <c r="H8338" s="15">
        <f t="shared" si="283"/>
        <v>27</v>
      </c>
      <c r="I8338" s="198">
        <f t="shared" si="284"/>
        <v>7</v>
      </c>
    </row>
    <row r="8339" spans="1:9" x14ac:dyDescent="0.3">
      <c r="A8339" s="10">
        <v>43657</v>
      </c>
      <c r="B8339" s="11" t="s">
        <v>147</v>
      </c>
      <c r="C8339" s="11" t="s">
        <v>796</v>
      </c>
      <c r="D8339" s="11" t="s">
        <v>662</v>
      </c>
      <c r="E8339" s="11">
        <v>6814069</v>
      </c>
      <c r="F8339" s="15">
        <f>IF(ISBLANK($D8339),"",IF(ISBLANK($E8339),VLOOKUP($D8339,$J:$K,2,FALSE),VLOOKUP($E8339,'Daycare Packages'!$A:$G,7,FALSE)))</f>
        <v>23</v>
      </c>
      <c r="G8339" s="15"/>
      <c r="H8339" s="15">
        <f t="shared" si="283"/>
        <v>23</v>
      </c>
      <c r="I8339" s="198">
        <f t="shared" si="284"/>
        <v>7</v>
      </c>
    </row>
    <row r="8340" spans="1:9" x14ac:dyDescent="0.3">
      <c r="A8340" s="10">
        <v>43657</v>
      </c>
      <c r="B8340" s="11" t="s">
        <v>1394</v>
      </c>
      <c r="C8340" s="11" t="s">
        <v>1395</v>
      </c>
      <c r="D8340" s="11" t="s">
        <v>662</v>
      </c>
      <c r="F8340" s="15">
        <f>IF(ISBLANK($D8340),"",IF(ISBLANK($E8340),VLOOKUP($D8340,$J:$K,2,FALSE),VLOOKUP($E8340,'Daycare Packages'!$A:$G,7,FALSE)))</f>
        <v>30</v>
      </c>
      <c r="G8340" s="15">
        <v>-3</v>
      </c>
      <c r="H8340" s="15">
        <f t="shared" si="283"/>
        <v>27</v>
      </c>
      <c r="I8340" s="198">
        <f t="shared" si="284"/>
        <v>7</v>
      </c>
    </row>
    <row r="8341" spans="1:9" x14ac:dyDescent="0.3">
      <c r="A8341" s="10">
        <v>43657</v>
      </c>
      <c r="B8341" s="11" t="s">
        <v>851</v>
      </c>
      <c r="C8341" s="11" t="s">
        <v>852</v>
      </c>
      <c r="D8341" s="11" t="s">
        <v>662</v>
      </c>
      <c r="F8341" s="15">
        <f>IF(ISBLANK($D8341),"",IF(ISBLANK($E8341),VLOOKUP($D8341,$J:$K,2,FALSE),VLOOKUP($E8341,'Daycare Packages'!$A:$G,7,FALSE)))</f>
        <v>30</v>
      </c>
      <c r="G8341" s="15"/>
      <c r="H8341" s="15">
        <f t="shared" si="283"/>
        <v>30</v>
      </c>
      <c r="I8341" s="198">
        <f t="shared" si="284"/>
        <v>7</v>
      </c>
    </row>
    <row r="8342" spans="1:9" x14ac:dyDescent="0.3">
      <c r="A8342" s="10">
        <v>43657</v>
      </c>
      <c r="B8342" s="11" t="s">
        <v>170</v>
      </c>
      <c r="C8342" s="11" t="s">
        <v>710</v>
      </c>
      <c r="D8342" s="11" t="s">
        <v>662</v>
      </c>
      <c r="E8342" s="11">
        <v>6899079</v>
      </c>
      <c r="F8342" s="15">
        <f>IF(ISBLANK($D8342),"",IF(ISBLANK($E8342),VLOOKUP($D8342,$J:$K,2,FALSE),VLOOKUP($E8342,'Daycare Packages'!$A:$G,7,FALSE)))</f>
        <v>23</v>
      </c>
      <c r="G8342" s="15"/>
      <c r="H8342" s="15">
        <f t="shared" si="283"/>
        <v>23</v>
      </c>
      <c r="I8342" s="198">
        <f t="shared" si="284"/>
        <v>7</v>
      </c>
    </row>
    <row r="8343" spans="1:9" x14ac:dyDescent="0.3">
      <c r="A8343" s="10">
        <v>43657</v>
      </c>
      <c r="B8343" s="11" t="s">
        <v>760</v>
      </c>
      <c r="C8343" s="11" t="s">
        <v>761</v>
      </c>
      <c r="D8343" s="11" t="s">
        <v>662</v>
      </c>
      <c r="F8343" s="15">
        <f>IF(ISBLANK($D8343),"",IF(ISBLANK($E8343),VLOOKUP($D8343,$J:$K,2,FALSE),VLOOKUP($E8343,'Daycare Packages'!$A:$G,7,FALSE)))</f>
        <v>30</v>
      </c>
      <c r="G8343" s="15"/>
      <c r="H8343" s="15">
        <f t="shared" si="283"/>
        <v>30</v>
      </c>
      <c r="I8343" s="198">
        <f t="shared" si="284"/>
        <v>7</v>
      </c>
    </row>
    <row r="8344" spans="1:9" x14ac:dyDescent="0.3">
      <c r="A8344" s="10">
        <v>43657</v>
      </c>
      <c r="B8344" s="11" t="s">
        <v>111</v>
      </c>
      <c r="C8344" s="11" t="s">
        <v>789</v>
      </c>
      <c r="D8344" s="11" t="s">
        <v>662</v>
      </c>
      <c r="E8344" s="11">
        <v>6559448</v>
      </c>
      <c r="F8344" s="15">
        <f>IF(ISBLANK($D8344),"",IF(ISBLANK($E8344),VLOOKUP($D8344,$J:$K,2,FALSE),VLOOKUP($E8344,'Daycare Packages'!$A:$G,7,FALSE)))</f>
        <v>22</v>
      </c>
      <c r="G8344" s="15"/>
      <c r="H8344" s="15">
        <f t="shared" si="283"/>
        <v>22</v>
      </c>
      <c r="I8344" s="198">
        <f t="shared" si="284"/>
        <v>7</v>
      </c>
    </row>
    <row r="8345" spans="1:9" x14ac:dyDescent="0.3">
      <c r="A8345" s="10">
        <v>43657</v>
      </c>
      <c r="B8345" s="11" t="s">
        <v>111</v>
      </c>
      <c r="C8345" s="11" t="s">
        <v>1871</v>
      </c>
      <c r="D8345" s="11" t="s">
        <v>662</v>
      </c>
      <c r="E8345" s="11">
        <v>6559448</v>
      </c>
      <c r="F8345" s="15">
        <f>IF(ISBLANK($D8345),"",IF(ISBLANK($E8345),VLOOKUP($D8345,$J:$K,2,FALSE),VLOOKUP($E8345,'Daycare Packages'!$A:$G,7,FALSE)))</f>
        <v>22</v>
      </c>
      <c r="G8345" s="15"/>
      <c r="H8345" s="15">
        <f t="shared" si="283"/>
        <v>22</v>
      </c>
      <c r="I8345" s="198">
        <f t="shared" si="284"/>
        <v>7</v>
      </c>
    </row>
    <row r="8346" spans="1:9" x14ac:dyDescent="0.3">
      <c r="A8346" s="10">
        <v>43657</v>
      </c>
      <c r="B8346" s="11" t="s">
        <v>182</v>
      </c>
      <c r="C8346" s="11" t="s">
        <v>685</v>
      </c>
      <c r="D8346" s="11" t="s">
        <v>662</v>
      </c>
      <c r="E8346" s="11">
        <v>6871713</v>
      </c>
      <c r="F8346" s="15">
        <f>IF(ISBLANK($D8346),"",IF(ISBLANK($E8346),VLOOKUP($D8346,$J:$K,2,FALSE),VLOOKUP($E8346,'Daycare Packages'!$A:$G,7,FALSE)))</f>
        <v>20.7</v>
      </c>
      <c r="G8346" s="15"/>
      <c r="H8346" s="15">
        <f t="shared" si="283"/>
        <v>20.7</v>
      </c>
      <c r="I8346" s="198">
        <f t="shared" si="284"/>
        <v>7</v>
      </c>
    </row>
    <row r="8347" spans="1:9" x14ac:dyDescent="0.3">
      <c r="A8347" s="10">
        <v>43657</v>
      </c>
      <c r="B8347" s="11" t="s">
        <v>82</v>
      </c>
      <c r="C8347" s="11" t="s">
        <v>694</v>
      </c>
      <c r="D8347" s="11" t="s">
        <v>662</v>
      </c>
      <c r="E8347" s="11">
        <v>6717674</v>
      </c>
      <c r="F8347" s="15">
        <f>IF(ISBLANK($D8347),"",IF(ISBLANK($E8347),VLOOKUP($D8347,$J:$K,2,FALSE),VLOOKUP($E8347,'Daycare Packages'!$A:$G,7,FALSE)))</f>
        <v>22</v>
      </c>
      <c r="G8347" s="15"/>
      <c r="H8347" s="15">
        <f t="shared" si="283"/>
        <v>22</v>
      </c>
      <c r="I8347" s="198">
        <f t="shared" si="284"/>
        <v>7</v>
      </c>
    </row>
    <row r="8348" spans="1:9" x14ac:dyDescent="0.3">
      <c r="A8348" s="10">
        <v>43657</v>
      </c>
      <c r="B8348" s="11" t="s">
        <v>82</v>
      </c>
      <c r="C8348" s="11" t="s">
        <v>695</v>
      </c>
      <c r="D8348" s="11" t="s">
        <v>662</v>
      </c>
      <c r="E8348" s="11">
        <v>6717674</v>
      </c>
      <c r="F8348" s="15">
        <f>IF(ISBLANK($D8348),"",IF(ISBLANK($E8348),VLOOKUP($D8348,$J:$K,2,FALSE),VLOOKUP($E8348,'Daycare Packages'!$A:$G,7,FALSE)))</f>
        <v>22</v>
      </c>
      <c r="G8348" s="15"/>
      <c r="H8348" s="15">
        <f t="shared" si="283"/>
        <v>22</v>
      </c>
      <c r="I8348" s="198">
        <f t="shared" si="284"/>
        <v>7</v>
      </c>
    </row>
    <row r="8349" spans="1:9" x14ac:dyDescent="0.3">
      <c r="A8349" s="10">
        <v>43657</v>
      </c>
      <c r="B8349" s="11" t="s">
        <v>215</v>
      </c>
      <c r="C8349" s="11" t="s">
        <v>741</v>
      </c>
      <c r="D8349" s="11" t="s">
        <v>662</v>
      </c>
      <c r="F8349" s="15">
        <f>IF(ISBLANK($D8349),"",IF(ISBLANK($E8349),VLOOKUP($D8349,$J:$K,2,FALSE),VLOOKUP($E8349,'Daycare Packages'!$A:$G,7,FALSE)))</f>
        <v>30</v>
      </c>
      <c r="G8349" s="15"/>
      <c r="H8349" s="15">
        <f t="shared" si="283"/>
        <v>30</v>
      </c>
      <c r="I8349" s="198">
        <f t="shared" si="284"/>
        <v>7</v>
      </c>
    </row>
    <row r="8350" spans="1:9" x14ac:dyDescent="0.3">
      <c r="A8350" s="10">
        <v>43657</v>
      </c>
      <c r="B8350" s="11" t="s">
        <v>204</v>
      </c>
      <c r="C8350" s="11" t="s">
        <v>949</v>
      </c>
      <c r="D8350" s="11" t="s">
        <v>662</v>
      </c>
      <c r="E8350" s="11">
        <v>6895018</v>
      </c>
      <c r="F8350" s="15">
        <f>IF(ISBLANK($D8350),"",IF(ISBLANK($E8350),VLOOKUP($D8350,$J:$K,2,FALSE),VLOOKUP($E8350,'Daycare Packages'!$A:$G,7,FALSE)))</f>
        <v>25</v>
      </c>
      <c r="G8350" s="15"/>
      <c r="H8350" s="15">
        <f t="shared" si="283"/>
        <v>25</v>
      </c>
      <c r="I8350" s="198">
        <f t="shared" si="284"/>
        <v>7</v>
      </c>
    </row>
    <row r="8351" spans="1:9" x14ac:dyDescent="0.3">
      <c r="A8351" s="10">
        <v>43657</v>
      </c>
      <c r="B8351" s="11" t="s">
        <v>204</v>
      </c>
      <c r="C8351" s="11" t="s">
        <v>774</v>
      </c>
      <c r="D8351" s="11" t="s">
        <v>662</v>
      </c>
      <c r="E8351" s="11">
        <v>6895018</v>
      </c>
      <c r="F8351" s="15">
        <f>IF(ISBLANK($D8351),"",IF(ISBLANK($E8351),VLOOKUP($D8351,$J:$K,2,FALSE),VLOOKUP($E8351,'Daycare Packages'!$A:$G,7,FALSE)))</f>
        <v>25</v>
      </c>
      <c r="G8351" s="15"/>
      <c r="H8351" s="15">
        <f t="shared" si="283"/>
        <v>25</v>
      </c>
      <c r="I8351" s="198">
        <f t="shared" si="284"/>
        <v>7</v>
      </c>
    </row>
    <row r="8352" spans="1:9" x14ac:dyDescent="0.3">
      <c r="A8352" s="10">
        <v>43657</v>
      </c>
      <c r="B8352" s="11" t="s">
        <v>340</v>
      </c>
      <c r="C8352" s="11" t="s">
        <v>745</v>
      </c>
      <c r="D8352" s="11" t="s">
        <v>662</v>
      </c>
      <c r="F8352" s="15">
        <f>IF(ISBLANK($D8352),"",IF(ISBLANK($E8352),VLOOKUP($D8352,$J:$K,2,FALSE),VLOOKUP($E8352,'Daycare Packages'!$A:$G,7,FALSE)))</f>
        <v>30</v>
      </c>
      <c r="G8352" s="15">
        <v>-3.6</v>
      </c>
      <c r="H8352" s="15">
        <f t="shared" si="283"/>
        <v>26.4</v>
      </c>
      <c r="I8352" s="198">
        <f t="shared" si="284"/>
        <v>7</v>
      </c>
    </row>
    <row r="8353" spans="1:10" x14ac:dyDescent="0.3">
      <c r="A8353" s="10">
        <v>43657</v>
      </c>
      <c r="B8353" s="11" t="s">
        <v>340</v>
      </c>
      <c r="C8353" s="11" t="s">
        <v>746</v>
      </c>
      <c r="D8353" s="11" t="s">
        <v>662</v>
      </c>
      <c r="F8353" s="15">
        <f>IF(ISBLANK($D8353),"",IF(ISBLANK($E8353),VLOOKUP($D8353,$J:$K,2,FALSE),VLOOKUP($E8353,'Daycare Packages'!$A:$G,7,FALSE)))</f>
        <v>30</v>
      </c>
      <c r="G8353" s="15">
        <v>-3.6</v>
      </c>
      <c r="H8353" s="15">
        <f t="shared" si="283"/>
        <v>26.4</v>
      </c>
      <c r="I8353" s="198">
        <f t="shared" si="284"/>
        <v>7</v>
      </c>
    </row>
    <row r="8354" spans="1:10" x14ac:dyDescent="0.3">
      <c r="A8354" s="10">
        <v>43657</v>
      </c>
      <c r="B8354" s="11" t="s">
        <v>1334</v>
      </c>
      <c r="C8354" s="11" t="s">
        <v>1335</v>
      </c>
      <c r="D8354" s="11" t="s">
        <v>662</v>
      </c>
      <c r="E8354" s="11">
        <v>6838105</v>
      </c>
      <c r="F8354" s="15">
        <f>IF(ISBLANK($D8354),"",IF(ISBLANK($E8354),VLOOKUP($D8354,$J:$K,2,FALSE),VLOOKUP($E8354,'Daycare Packages'!$A:$G,7,FALSE)))</f>
        <v>26</v>
      </c>
      <c r="G8354" s="15"/>
      <c r="H8354" s="15">
        <f t="shared" si="283"/>
        <v>26</v>
      </c>
      <c r="I8354" s="198">
        <f t="shared" si="284"/>
        <v>7</v>
      </c>
    </row>
    <row r="8355" spans="1:10" x14ac:dyDescent="0.3">
      <c r="A8355" s="55">
        <v>43657</v>
      </c>
      <c r="B8355" s="56" t="s">
        <v>1257</v>
      </c>
      <c r="C8355" s="56" t="s">
        <v>1258</v>
      </c>
      <c r="D8355" s="56" t="s">
        <v>662</v>
      </c>
      <c r="E8355" s="56"/>
      <c r="F8355" s="59">
        <f>IF(ISBLANK($D8355),"",IF(ISBLANK($E8355),VLOOKUP($D8355,$J:$K,2,FALSE),VLOOKUP($E8355,'Daycare Packages'!$A:$G,7,FALSE)))</f>
        <v>30</v>
      </c>
      <c r="G8355" s="59"/>
      <c r="H8355" s="59">
        <f t="shared" si="283"/>
        <v>30</v>
      </c>
      <c r="I8355" s="198">
        <f t="shared" si="284"/>
        <v>7</v>
      </c>
      <c r="J8355" s="101"/>
    </row>
    <row r="8356" spans="1:10" x14ac:dyDescent="0.3">
      <c r="A8356" s="10">
        <v>43658</v>
      </c>
      <c r="B8356" s="11" t="s">
        <v>749</v>
      </c>
      <c r="C8356" s="11" t="s">
        <v>750</v>
      </c>
      <c r="D8356" s="11" t="s">
        <v>659</v>
      </c>
      <c r="F8356" s="15">
        <f>IF(ISBLANK($D8356),"",IF(ISBLANK($E8356),VLOOKUP($D8356,$J:$K,2,FALSE),VLOOKUP($E8356,'Daycare Packages'!$A:$G,7,FALSE)))</f>
        <v>20</v>
      </c>
      <c r="G8356" s="15"/>
      <c r="H8356" s="15">
        <f t="shared" si="283"/>
        <v>20</v>
      </c>
      <c r="I8356" s="198">
        <f t="shared" si="284"/>
        <v>7</v>
      </c>
    </row>
    <row r="8357" spans="1:10" x14ac:dyDescent="0.3">
      <c r="A8357" s="10">
        <v>43658</v>
      </c>
      <c r="B8357" s="11" t="s">
        <v>185</v>
      </c>
      <c r="C8357" s="11" t="s">
        <v>670</v>
      </c>
      <c r="D8357" s="11" t="s">
        <v>659</v>
      </c>
      <c r="E8357" s="11">
        <v>6883259</v>
      </c>
      <c r="F8357" s="15">
        <f>IF(ISBLANK($D8357),"",IF(ISBLANK($E8357),VLOOKUP($D8357,$J:$K,2,FALSE),VLOOKUP($E8357,'Daycare Packages'!$A:$G,7,FALSE)))</f>
        <v>18</v>
      </c>
      <c r="G8357" s="15"/>
      <c r="H8357" s="15">
        <f t="shared" si="283"/>
        <v>18</v>
      </c>
      <c r="I8357" s="198">
        <f t="shared" si="284"/>
        <v>7</v>
      </c>
    </row>
    <row r="8358" spans="1:10" x14ac:dyDescent="0.3">
      <c r="A8358" s="10">
        <v>43658</v>
      </c>
      <c r="B8358" s="11" t="s">
        <v>190</v>
      </c>
      <c r="C8358" s="11" t="s">
        <v>718</v>
      </c>
      <c r="D8358" s="11" t="s">
        <v>659</v>
      </c>
      <c r="E8358" s="11">
        <v>6884206</v>
      </c>
      <c r="F8358" s="15">
        <f>IF(ISBLANK($D8358),"",IF(ISBLANK($E8358),VLOOKUP($D8358,$J:$K,2,FALSE),VLOOKUP($E8358,'Daycare Packages'!$A:$G,7,FALSE)))</f>
        <v>17</v>
      </c>
      <c r="G8358" s="15"/>
      <c r="H8358" s="15">
        <f t="shared" si="283"/>
        <v>17</v>
      </c>
      <c r="I8358" s="198">
        <f t="shared" si="284"/>
        <v>7</v>
      </c>
    </row>
    <row r="8359" spans="1:10" x14ac:dyDescent="0.3">
      <c r="A8359" s="10">
        <v>43658</v>
      </c>
      <c r="B8359" s="11" t="s">
        <v>175</v>
      </c>
      <c r="C8359" s="11" t="s">
        <v>433</v>
      </c>
      <c r="D8359" s="11" t="s">
        <v>662</v>
      </c>
      <c r="E8359" s="11">
        <v>6716814</v>
      </c>
      <c r="F8359" s="15">
        <f>IF(ISBLANK($D8359),"",IF(ISBLANK($E8359),VLOOKUP($D8359,$J:$K,2,FALSE),VLOOKUP($E8359,'Daycare Packages'!$A:$G,7,FALSE)))</f>
        <v>22</v>
      </c>
      <c r="G8359" s="15"/>
      <c r="H8359" s="15">
        <f t="shared" si="283"/>
        <v>22</v>
      </c>
      <c r="I8359" s="198">
        <f t="shared" si="284"/>
        <v>7</v>
      </c>
    </row>
    <row r="8360" spans="1:10" x14ac:dyDescent="0.3">
      <c r="A8360" s="10">
        <v>43658</v>
      </c>
      <c r="B8360" s="11" t="s">
        <v>96</v>
      </c>
      <c r="C8360" s="11" t="s">
        <v>696</v>
      </c>
      <c r="D8360" s="11" t="s">
        <v>662</v>
      </c>
      <c r="E8360" s="11">
        <v>6829343</v>
      </c>
      <c r="F8360" s="15">
        <f>IF(ISBLANK($D8360),"",IF(ISBLANK($E8360),VLOOKUP($D8360,$J:$K,2,FALSE),VLOOKUP($E8360,'Daycare Packages'!$A:$G,7,FALSE)))</f>
        <v>23</v>
      </c>
      <c r="G8360" s="15"/>
      <c r="H8360" s="15">
        <f t="shared" si="283"/>
        <v>23</v>
      </c>
      <c r="I8360" s="198">
        <f t="shared" si="284"/>
        <v>7</v>
      </c>
    </row>
    <row r="8361" spans="1:10" x14ac:dyDescent="0.3">
      <c r="A8361" s="10">
        <v>43658</v>
      </c>
      <c r="B8361" s="11" t="s">
        <v>1311</v>
      </c>
      <c r="C8361" s="11" t="s">
        <v>1312</v>
      </c>
      <c r="D8361" s="11" t="s">
        <v>662</v>
      </c>
      <c r="E8361" s="11">
        <v>6829230</v>
      </c>
      <c r="F8361" s="15">
        <f>IF(ISBLANK($D8361),"",IF(ISBLANK($E8361),VLOOKUP($D8361,$J:$K,2,FALSE),VLOOKUP($E8361,'Daycare Packages'!$A:$G,7,FALSE)))</f>
        <v>23</v>
      </c>
      <c r="G8361" s="15"/>
      <c r="H8361" s="15">
        <f t="shared" si="283"/>
        <v>23</v>
      </c>
      <c r="I8361" s="198">
        <f t="shared" si="284"/>
        <v>7</v>
      </c>
    </row>
    <row r="8362" spans="1:10" x14ac:dyDescent="0.3">
      <c r="A8362" s="10">
        <v>43658</v>
      </c>
      <c r="B8362" s="11" t="s">
        <v>1710</v>
      </c>
      <c r="C8362" s="11" t="s">
        <v>665</v>
      </c>
      <c r="D8362" s="11" t="s">
        <v>662</v>
      </c>
      <c r="F8362" s="15">
        <f>IF(ISBLANK($D8362),"",IF(ISBLANK($E8362),VLOOKUP($D8362,$J:$K,2,FALSE),VLOOKUP($E8362,'Daycare Packages'!$A:$G,7,FALSE)))</f>
        <v>30</v>
      </c>
      <c r="G8362" s="15"/>
      <c r="H8362" s="15">
        <f t="shared" si="283"/>
        <v>30</v>
      </c>
      <c r="I8362" s="198">
        <f t="shared" si="284"/>
        <v>7</v>
      </c>
    </row>
    <row r="8363" spans="1:10" x14ac:dyDescent="0.3">
      <c r="A8363" s="10">
        <v>43658</v>
      </c>
      <c r="B8363" s="11" t="s">
        <v>1710</v>
      </c>
      <c r="C8363" s="11" t="s">
        <v>1711</v>
      </c>
      <c r="D8363" s="11" t="s">
        <v>662</v>
      </c>
      <c r="F8363" s="15">
        <f>IF(ISBLANK($D8363),"",IF(ISBLANK($E8363),VLOOKUP($D8363,$J:$K,2,FALSE),VLOOKUP($E8363,'Daycare Packages'!$A:$G,7,FALSE)))</f>
        <v>30</v>
      </c>
      <c r="G8363" s="15"/>
      <c r="H8363" s="15">
        <f t="shared" si="283"/>
        <v>30</v>
      </c>
      <c r="I8363" s="198">
        <f t="shared" si="284"/>
        <v>7</v>
      </c>
    </row>
    <row r="8364" spans="1:10" x14ac:dyDescent="0.3">
      <c r="A8364" s="10">
        <v>43658</v>
      </c>
      <c r="B8364" s="11" t="s">
        <v>1221</v>
      </c>
      <c r="C8364" s="11" t="s">
        <v>1222</v>
      </c>
      <c r="D8364" s="11" t="s">
        <v>662</v>
      </c>
      <c r="E8364" s="11">
        <v>6861908</v>
      </c>
      <c r="F8364" s="15">
        <f>IF(ISBLANK($D8364),"",IF(ISBLANK($E8364),VLOOKUP($D8364,$J:$K,2,FALSE),VLOOKUP($E8364,'Daycare Packages'!$A:$G,7,FALSE)))</f>
        <v>25</v>
      </c>
      <c r="G8364" s="15"/>
      <c r="H8364" s="15">
        <f t="shared" si="283"/>
        <v>25</v>
      </c>
      <c r="I8364" s="198">
        <f t="shared" si="284"/>
        <v>7</v>
      </c>
    </row>
    <row r="8365" spans="1:10" x14ac:dyDescent="0.3">
      <c r="A8365" s="10">
        <v>43658</v>
      </c>
      <c r="B8365" s="11" t="s">
        <v>123</v>
      </c>
      <c r="C8365" s="11" t="s">
        <v>622</v>
      </c>
      <c r="D8365" s="11" t="s">
        <v>662</v>
      </c>
      <c r="E8365" s="11">
        <v>6644301</v>
      </c>
      <c r="F8365" s="15">
        <f>IF(ISBLANK($D8365),"",IF(ISBLANK($E8365),VLOOKUP($D8365,$J:$K,2,FALSE),VLOOKUP($E8365,'Daycare Packages'!$A:$G,7,FALSE)))</f>
        <v>22</v>
      </c>
      <c r="G8365" s="15"/>
      <c r="H8365" s="15">
        <f t="shared" si="283"/>
        <v>22</v>
      </c>
      <c r="I8365" s="198">
        <f t="shared" si="284"/>
        <v>7</v>
      </c>
    </row>
    <row r="8366" spans="1:10" x14ac:dyDescent="0.3">
      <c r="A8366" s="10">
        <v>43658</v>
      </c>
      <c r="B8366" s="11" t="s">
        <v>799</v>
      </c>
      <c r="C8366" s="11" t="s">
        <v>800</v>
      </c>
      <c r="D8366" s="11" t="s">
        <v>662</v>
      </c>
      <c r="F8366" s="15">
        <f>IF(ISBLANK($D8366),"",IF(ISBLANK($E8366),VLOOKUP($D8366,$J:$K,2,FALSE),VLOOKUP($E8366,'Daycare Packages'!$A:$G,7,FALSE)))</f>
        <v>30</v>
      </c>
      <c r="G8366" s="15"/>
      <c r="H8366" s="15">
        <f t="shared" si="283"/>
        <v>30</v>
      </c>
      <c r="I8366" s="198">
        <f t="shared" si="284"/>
        <v>7</v>
      </c>
    </row>
    <row r="8367" spans="1:10" x14ac:dyDescent="0.3">
      <c r="A8367" s="10">
        <v>43658</v>
      </c>
      <c r="B8367" s="11" t="s">
        <v>300</v>
      </c>
      <c r="C8367" s="11" t="s">
        <v>507</v>
      </c>
      <c r="D8367" s="11" t="s">
        <v>662</v>
      </c>
      <c r="F8367" s="15">
        <f>IF(ISBLANK($D8367),"",IF(ISBLANK($E8367),VLOOKUP($D8367,$J:$K,2,FALSE),VLOOKUP($E8367,'Daycare Packages'!$A:$G,7,FALSE)))</f>
        <v>30</v>
      </c>
      <c r="G8367" s="15"/>
      <c r="H8367" s="15">
        <f t="shared" si="283"/>
        <v>30</v>
      </c>
      <c r="I8367" s="198">
        <f t="shared" si="284"/>
        <v>7</v>
      </c>
    </row>
    <row r="8368" spans="1:10" x14ac:dyDescent="0.3">
      <c r="A8368" s="10">
        <v>43658</v>
      </c>
      <c r="B8368" s="11" t="s">
        <v>300</v>
      </c>
      <c r="C8368" s="11" t="s">
        <v>759</v>
      </c>
      <c r="D8368" s="11" t="s">
        <v>662</v>
      </c>
      <c r="F8368" s="15">
        <f>IF(ISBLANK($D8368),"",IF(ISBLANK($E8368),VLOOKUP($D8368,$J:$K,2,FALSE),VLOOKUP($E8368,'Daycare Packages'!$A:$G,7,FALSE)))</f>
        <v>30</v>
      </c>
      <c r="G8368" s="15"/>
      <c r="H8368" s="15">
        <f>IF(ISBLANK(D8368),"",SUM(F8368:G8368))</f>
        <v>30</v>
      </c>
      <c r="I8368" s="198">
        <f t="shared" si="284"/>
        <v>7</v>
      </c>
    </row>
    <row r="8369" spans="1:9" x14ac:dyDescent="0.3">
      <c r="A8369" s="10">
        <v>43658</v>
      </c>
      <c r="B8369" s="11" t="s">
        <v>300</v>
      </c>
      <c r="C8369" s="11" t="s">
        <v>1455</v>
      </c>
      <c r="D8369" s="11" t="s">
        <v>662</v>
      </c>
      <c r="F8369" s="15">
        <f>IF(ISBLANK($D8369),"",IF(ISBLANK($E8369),VLOOKUP($D8369,$J:$K,2,FALSE),VLOOKUP($E8369,'Daycare Packages'!$A:$G,7,FALSE)))</f>
        <v>30</v>
      </c>
      <c r="G8369" s="15"/>
      <c r="H8369" s="15">
        <f t="shared" si="283"/>
        <v>30</v>
      </c>
      <c r="I8369" s="198">
        <f t="shared" si="284"/>
        <v>7</v>
      </c>
    </row>
    <row r="8370" spans="1:9" x14ac:dyDescent="0.3">
      <c r="A8370" s="10">
        <v>43658</v>
      </c>
      <c r="B8370" s="11" t="s">
        <v>1727</v>
      </c>
      <c r="C8370" s="11" t="s">
        <v>1728</v>
      </c>
      <c r="D8370" s="11" t="s">
        <v>662</v>
      </c>
      <c r="E8370" s="11">
        <v>6895189</v>
      </c>
      <c r="F8370" s="15">
        <f>IF(ISBLANK($D8370),"",IF(ISBLANK($E8370),VLOOKUP($D8370,$J:$K,2,FALSE),VLOOKUP($E8370,'Daycare Packages'!$A:$G,7,FALSE)))</f>
        <v>26</v>
      </c>
      <c r="G8370" s="15"/>
      <c r="H8370" s="15">
        <f t="shared" si="283"/>
        <v>26</v>
      </c>
      <c r="I8370" s="198">
        <f t="shared" si="284"/>
        <v>7</v>
      </c>
    </row>
    <row r="8371" spans="1:9" x14ac:dyDescent="0.3">
      <c r="A8371" s="10">
        <v>43658</v>
      </c>
      <c r="B8371" s="11" t="s">
        <v>138</v>
      </c>
      <c r="C8371" s="11" t="s">
        <v>573</v>
      </c>
      <c r="D8371" s="11" t="s">
        <v>662</v>
      </c>
      <c r="E8371" s="11">
        <v>6803103</v>
      </c>
      <c r="F8371" s="15">
        <f>IF(ISBLANK($D8371),"",IF(ISBLANK($E8371),VLOOKUP($D8371,$J:$K,2,FALSE),VLOOKUP($E8371,'Daycare Packages'!$A:$G,7,FALSE)))</f>
        <v>23</v>
      </c>
      <c r="G8371" s="15"/>
      <c r="H8371" s="15">
        <f t="shared" si="283"/>
        <v>23</v>
      </c>
      <c r="I8371" s="198">
        <f t="shared" si="284"/>
        <v>7</v>
      </c>
    </row>
    <row r="8372" spans="1:9" x14ac:dyDescent="0.3">
      <c r="A8372" s="10">
        <v>43658</v>
      </c>
      <c r="B8372" s="11" t="s">
        <v>244</v>
      </c>
      <c r="C8372" s="11" t="s">
        <v>673</v>
      </c>
      <c r="D8372" s="11" t="s">
        <v>662</v>
      </c>
      <c r="E8372" s="11">
        <v>6883385</v>
      </c>
      <c r="F8372" s="15">
        <f>IF(ISBLANK($D8372),"",IF(ISBLANK($E8372),VLOOKUP($D8372,$J:$K,2,FALSE),VLOOKUP($E8372,'Daycare Packages'!$A:$G,7,FALSE)))</f>
        <v>25</v>
      </c>
      <c r="G8372" s="15"/>
      <c r="H8372" s="15">
        <f t="shared" si="283"/>
        <v>25</v>
      </c>
      <c r="I8372" s="198">
        <f t="shared" si="284"/>
        <v>7</v>
      </c>
    </row>
    <row r="8373" spans="1:9" x14ac:dyDescent="0.3">
      <c r="A8373" s="10">
        <v>43658</v>
      </c>
      <c r="B8373" s="11" t="s">
        <v>156</v>
      </c>
      <c r="C8373" s="11" t="s">
        <v>479</v>
      </c>
      <c r="D8373" s="11" t="s">
        <v>662</v>
      </c>
      <c r="E8373" s="11">
        <v>6798024</v>
      </c>
      <c r="F8373" s="15">
        <f>IF(ISBLANK($D8373),"",IF(ISBLANK($E8373),VLOOKUP($D8373,$J:$K,2,FALSE),VLOOKUP($E8373,'Daycare Packages'!$A:$G,7,FALSE)))</f>
        <v>23</v>
      </c>
      <c r="G8373" s="15"/>
      <c r="H8373" s="15">
        <f t="shared" ref="H8373:H8383" si="285">IF(ISBLANK(D8373),"",SUM(F8373:G8373))</f>
        <v>23</v>
      </c>
      <c r="I8373" s="198">
        <f t="shared" si="284"/>
        <v>7</v>
      </c>
    </row>
    <row r="8374" spans="1:9" x14ac:dyDescent="0.3">
      <c r="A8374" s="10">
        <v>43658</v>
      </c>
      <c r="B8374" s="11" t="s">
        <v>214</v>
      </c>
      <c r="C8374" s="11" t="s">
        <v>686</v>
      </c>
      <c r="D8374" s="11" t="s">
        <v>662</v>
      </c>
      <c r="E8374" s="11">
        <v>6874253</v>
      </c>
      <c r="F8374" s="15">
        <f>IF(ISBLANK($D8374),"",IF(ISBLANK($E8374),VLOOKUP($D8374,$J:$K,2,FALSE),VLOOKUP($E8374,'Daycare Packages'!$A:$G,7,FALSE)))</f>
        <v>23.4</v>
      </c>
      <c r="G8374" s="15"/>
      <c r="H8374" s="15">
        <f t="shared" si="285"/>
        <v>23.4</v>
      </c>
      <c r="I8374" s="198">
        <f t="shared" si="284"/>
        <v>7</v>
      </c>
    </row>
    <row r="8375" spans="1:9" x14ac:dyDescent="0.3">
      <c r="A8375" s="10">
        <v>43658</v>
      </c>
      <c r="B8375" s="11" t="s">
        <v>193</v>
      </c>
      <c r="C8375" s="11" t="s">
        <v>776</v>
      </c>
      <c r="D8375" s="11" t="s">
        <v>662</v>
      </c>
      <c r="E8375" s="11">
        <v>6899236</v>
      </c>
      <c r="F8375" s="15">
        <f>IF(ISBLANK($D8375),"",IF(ISBLANK($E8375),VLOOKUP($D8375,$J:$K,2,FALSE),VLOOKUP($E8375,'Daycare Packages'!$A:$G,7,FALSE)))</f>
        <v>27</v>
      </c>
      <c r="G8375" s="15"/>
      <c r="H8375" s="15">
        <f t="shared" si="285"/>
        <v>27</v>
      </c>
      <c r="I8375" s="198">
        <f t="shared" si="284"/>
        <v>7</v>
      </c>
    </row>
    <row r="8376" spans="1:9" x14ac:dyDescent="0.3">
      <c r="A8376" s="10">
        <v>43658</v>
      </c>
      <c r="B8376" s="11" t="s">
        <v>114</v>
      </c>
      <c r="C8376" s="11" t="s">
        <v>789</v>
      </c>
      <c r="D8376" s="11" t="s">
        <v>662</v>
      </c>
      <c r="E8376" s="11">
        <v>6735275</v>
      </c>
      <c r="F8376" s="15">
        <f>IF(ISBLANK($D8376),"",IF(ISBLANK($E8376),VLOOKUP($D8376,$J:$K,2,FALSE),VLOOKUP($E8376,'Daycare Packages'!$A:$G,7,FALSE)))</f>
        <v>22</v>
      </c>
      <c r="G8376" s="15"/>
      <c r="H8376" s="15">
        <f t="shared" si="285"/>
        <v>22</v>
      </c>
      <c r="I8376" s="198">
        <f t="shared" si="284"/>
        <v>7</v>
      </c>
    </row>
    <row r="8377" spans="1:9" x14ac:dyDescent="0.3">
      <c r="A8377" s="10">
        <v>43658</v>
      </c>
      <c r="B8377" s="11" t="s">
        <v>144</v>
      </c>
      <c r="C8377" s="11" t="s">
        <v>795</v>
      </c>
      <c r="D8377" s="11" t="s">
        <v>662</v>
      </c>
      <c r="E8377" s="11">
        <v>6899660</v>
      </c>
      <c r="F8377" s="15">
        <f>IF(ISBLANK($D8377),"",IF(ISBLANK($E8377),VLOOKUP($D8377,$J:$K,2,FALSE),VLOOKUP($E8377,'Daycare Packages'!$A:$G,7,FALSE)))</f>
        <v>26</v>
      </c>
      <c r="G8377" s="15"/>
      <c r="H8377" s="15">
        <f t="shared" si="285"/>
        <v>26</v>
      </c>
      <c r="I8377" s="198">
        <f t="shared" si="284"/>
        <v>7</v>
      </c>
    </row>
    <row r="8378" spans="1:9" x14ac:dyDescent="0.3">
      <c r="A8378" s="10">
        <v>43658</v>
      </c>
      <c r="B8378" s="11" t="s">
        <v>220</v>
      </c>
      <c r="C8378" s="11" t="s">
        <v>548</v>
      </c>
      <c r="D8378" s="11" t="s">
        <v>662</v>
      </c>
      <c r="E8378" s="11">
        <v>6739601</v>
      </c>
      <c r="F8378" s="15">
        <f>IF(ISBLANK($D8378),"",IF(ISBLANK($E8378),VLOOKUP($D8378,$J:$K,2,FALSE),VLOOKUP($E8378,'Daycare Packages'!$A:$G,7,FALSE)))</f>
        <v>26</v>
      </c>
      <c r="G8378" s="15"/>
      <c r="H8378" s="15">
        <f t="shared" si="285"/>
        <v>26</v>
      </c>
      <c r="I8378" s="198">
        <f t="shared" si="284"/>
        <v>7</v>
      </c>
    </row>
    <row r="8379" spans="1:9" x14ac:dyDescent="0.3">
      <c r="A8379" s="10">
        <v>43658</v>
      </c>
      <c r="B8379" s="11" t="s">
        <v>160</v>
      </c>
      <c r="C8379" s="11" t="s">
        <v>794</v>
      </c>
      <c r="D8379" s="11" t="s">
        <v>662</v>
      </c>
      <c r="E8379" s="11">
        <v>6850317</v>
      </c>
      <c r="F8379" s="15">
        <f>IF(ISBLANK($D8379),"",IF(ISBLANK($E8379),VLOOKUP($D8379,$J:$K,2,FALSE),VLOOKUP($E8379,'Daycare Packages'!$A:$G,7,FALSE)))</f>
        <v>25</v>
      </c>
      <c r="G8379" s="15"/>
      <c r="H8379" s="15">
        <f t="shared" si="285"/>
        <v>25</v>
      </c>
      <c r="I8379" s="198">
        <f t="shared" si="284"/>
        <v>7</v>
      </c>
    </row>
    <row r="8380" spans="1:9" x14ac:dyDescent="0.3">
      <c r="A8380" s="10">
        <v>43658</v>
      </c>
      <c r="B8380" s="11" t="s">
        <v>160</v>
      </c>
      <c r="C8380" s="11" t="s">
        <v>1761</v>
      </c>
      <c r="D8380" s="11" t="s">
        <v>662</v>
      </c>
      <c r="E8380" s="11">
        <v>6850317</v>
      </c>
      <c r="F8380" s="15">
        <f>IF(ISBLANK($D8380),"",IF(ISBLANK($E8380),VLOOKUP($D8380,$J:$K,2,FALSE),VLOOKUP($E8380,'Daycare Packages'!$A:$G,7,FALSE)))</f>
        <v>25</v>
      </c>
      <c r="G8380" s="15"/>
      <c r="H8380" s="15">
        <f t="shared" si="285"/>
        <v>25</v>
      </c>
      <c r="I8380" s="198">
        <f t="shared" si="284"/>
        <v>7</v>
      </c>
    </row>
    <row r="8381" spans="1:9" x14ac:dyDescent="0.3">
      <c r="A8381" s="10">
        <v>43658</v>
      </c>
      <c r="B8381" s="11" t="s">
        <v>168</v>
      </c>
      <c r="C8381" s="11" t="s">
        <v>640</v>
      </c>
      <c r="D8381" s="11" t="s">
        <v>662</v>
      </c>
      <c r="F8381" s="15">
        <f>IF(ISBLANK($D8381),"",IF(ISBLANK($E8381),VLOOKUP($D8381,$J:$K,2,FALSE),VLOOKUP($E8381,'Daycare Packages'!$A:$G,7,FALSE)))</f>
        <v>30</v>
      </c>
      <c r="G8381" s="15"/>
      <c r="H8381" s="15">
        <f t="shared" si="285"/>
        <v>30</v>
      </c>
      <c r="I8381" s="198">
        <f t="shared" si="284"/>
        <v>7</v>
      </c>
    </row>
    <row r="8382" spans="1:9" x14ac:dyDescent="0.3">
      <c r="A8382" s="10">
        <v>43658</v>
      </c>
      <c r="B8382" s="11" t="s">
        <v>766</v>
      </c>
      <c r="C8382" s="11" t="s">
        <v>640</v>
      </c>
      <c r="D8382" s="11" t="s">
        <v>662</v>
      </c>
      <c r="F8382" s="15">
        <f>IF(ISBLANK($D8382),"",IF(ISBLANK($E8382),VLOOKUP($D8382,$J:$K,2,FALSE),VLOOKUP($E8382,'Daycare Packages'!$A:$G,7,FALSE)))</f>
        <v>30</v>
      </c>
      <c r="G8382" s="15"/>
      <c r="H8382" s="15">
        <f t="shared" si="285"/>
        <v>30</v>
      </c>
      <c r="I8382" s="198">
        <f t="shared" si="284"/>
        <v>7</v>
      </c>
    </row>
    <row r="8383" spans="1:9" x14ac:dyDescent="0.3">
      <c r="A8383" s="10">
        <v>43658</v>
      </c>
      <c r="B8383" s="11" t="s">
        <v>182</v>
      </c>
      <c r="C8383" s="11" t="s">
        <v>685</v>
      </c>
      <c r="D8383" s="11" t="s">
        <v>662</v>
      </c>
      <c r="E8383" s="11">
        <v>6871713</v>
      </c>
      <c r="F8383" s="15">
        <f>IF(ISBLANK($D8383),"",IF(ISBLANK($E8383),VLOOKUP($D8383,$J:$K,2,FALSE),VLOOKUP($E8383,'Daycare Packages'!$A:$G,7,FALSE)))</f>
        <v>20.7</v>
      </c>
      <c r="G8383" s="15"/>
      <c r="H8383" s="15">
        <f t="shared" si="285"/>
        <v>20.7</v>
      </c>
      <c r="I8383" s="198">
        <f t="shared" si="284"/>
        <v>7</v>
      </c>
    </row>
    <row r="8384" spans="1:9" x14ac:dyDescent="0.3">
      <c r="A8384" s="10">
        <v>43658</v>
      </c>
      <c r="B8384" s="11" t="s">
        <v>82</v>
      </c>
      <c r="C8384" s="11" t="s">
        <v>694</v>
      </c>
      <c r="D8384" s="11" t="s">
        <v>662</v>
      </c>
      <c r="E8384" s="11">
        <v>6717674</v>
      </c>
      <c r="F8384" s="15">
        <f>IF(ISBLANK($D8384),"",IF(ISBLANK($E8384),VLOOKUP($D8384,$J:$K,2,FALSE),VLOOKUP($E8384,'Daycare Packages'!$A:$G,7,FALSE)))</f>
        <v>22</v>
      </c>
      <c r="G8384" s="15"/>
      <c r="H8384" s="15">
        <f t="shared" ref="H8384:H8448" si="286">IF(ISBLANK(D8384),"",SUM(F8384:G8384))</f>
        <v>22</v>
      </c>
      <c r="I8384" s="198">
        <f t="shared" si="284"/>
        <v>7</v>
      </c>
    </row>
    <row r="8385" spans="1:9" x14ac:dyDescent="0.3">
      <c r="A8385" s="10">
        <v>43658</v>
      </c>
      <c r="B8385" s="11" t="s">
        <v>82</v>
      </c>
      <c r="C8385" s="11" t="s">
        <v>695</v>
      </c>
      <c r="D8385" s="11" t="s">
        <v>662</v>
      </c>
      <c r="E8385" s="11">
        <v>6717674</v>
      </c>
      <c r="F8385" s="15">
        <f>IF(ISBLANK($D8385),"",IF(ISBLANK($E8385),VLOOKUP($D8385,$J:$K,2,FALSE),VLOOKUP($E8385,'Daycare Packages'!$A:$G,7,FALSE)))</f>
        <v>22</v>
      </c>
      <c r="G8385" s="15"/>
      <c r="H8385" s="15">
        <f t="shared" si="286"/>
        <v>22</v>
      </c>
      <c r="I8385" s="198">
        <f t="shared" si="284"/>
        <v>7</v>
      </c>
    </row>
    <row r="8386" spans="1:9" x14ac:dyDescent="0.3">
      <c r="A8386" s="10">
        <v>43658</v>
      </c>
      <c r="B8386" s="11" t="s">
        <v>230</v>
      </c>
      <c r="C8386" s="11" t="s">
        <v>493</v>
      </c>
      <c r="D8386" s="11" t="s">
        <v>662</v>
      </c>
      <c r="E8386" s="11">
        <v>6892598</v>
      </c>
      <c r="F8386" s="15">
        <f>IF(ISBLANK($D8386),"",IF(ISBLANK($E8386),VLOOKUP($D8386,$J:$K,2,FALSE),VLOOKUP($E8386,'Daycare Packages'!$A:$G,7,FALSE)))</f>
        <v>27</v>
      </c>
      <c r="G8386" s="15"/>
      <c r="H8386" s="15">
        <f t="shared" si="286"/>
        <v>27</v>
      </c>
      <c r="I8386" s="198">
        <f t="shared" si="284"/>
        <v>7</v>
      </c>
    </row>
    <row r="8387" spans="1:9" x14ac:dyDescent="0.3">
      <c r="A8387" s="10">
        <v>43658</v>
      </c>
      <c r="B8387" s="11" t="s">
        <v>216</v>
      </c>
      <c r="C8387" s="11" t="s">
        <v>448</v>
      </c>
      <c r="D8387" s="11" t="s">
        <v>662</v>
      </c>
      <c r="F8387" s="15">
        <f>IF(ISBLANK($D8387),"",IF(ISBLANK($E8387),VLOOKUP($D8387,$J:$K,2,FALSE),VLOOKUP($E8387,'Daycare Packages'!$A:$G,7,FALSE)))</f>
        <v>30</v>
      </c>
      <c r="G8387" s="15"/>
      <c r="H8387" s="15">
        <f t="shared" si="286"/>
        <v>30</v>
      </c>
      <c r="I8387" s="198">
        <f t="shared" ref="I8387:I8450" si="287">IF(A8387="",0,MONTH(A8387))</f>
        <v>7</v>
      </c>
    </row>
    <row r="8388" spans="1:9" x14ac:dyDescent="0.3">
      <c r="A8388" s="10">
        <v>43658</v>
      </c>
      <c r="B8388" s="11" t="s">
        <v>150</v>
      </c>
      <c r="C8388" s="11" t="s">
        <v>461</v>
      </c>
      <c r="D8388" s="11" t="s">
        <v>662</v>
      </c>
      <c r="E8388" s="11">
        <v>6902654</v>
      </c>
      <c r="F8388" s="15">
        <f>IF(ISBLANK($D8388),"",IF(ISBLANK($E8388),VLOOKUP($D8388,$J:$K,2,FALSE),VLOOKUP($E8388,'Daycare Packages'!$A:$G,7,FALSE)))</f>
        <v>27</v>
      </c>
      <c r="G8388" s="15"/>
      <c r="H8388" s="15">
        <f t="shared" si="286"/>
        <v>27</v>
      </c>
      <c r="I8388" s="198">
        <f t="shared" si="287"/>
        <v>7</v>
      </c>
    </row>
    <row r="8389" spans="1:9" x14ac:dyDescent="0.3">
      <c r="A8389" s="10">
        <v>43658</v>
      </c>
      <c r="B8389" s="11" t="s">
        <v>1164</v>
      </c>
      <c r="C8389" s="11" t="s">
        <v>395</v>
      </c>
      <c r="D8389" s="11" t="s">
        <v>662</v>
      </c>
      <c r="E8389" s="11">
        <v>6906434</v>
      </c>
      <c r="F8389" s="15">
        <f>IF(ISBLANK($D8389),"",IF(ISBLANK($E8389),VLOOKUP($D8389,$J:$K,2,FALSE),VLOOKUP($E8389,'Daycare Packages'!$A:$G,7,FALSE)))</f>
        <v>27</v>
      </c>
      <c r="G8389" s="15"/>
      <c r="H8389" s="15">
        <f t="shared" si="286"/>
        <v>27</v>
      </c>
      <c r="I8389" s="198">
        <f t="shared" si="287"/>
        <v>7</v>
      </c>
    </row>
    <row r="8390" spans="1:9" x14ac:dyDescent="0.3">
      <c r="A8390" s="10">
        <v>43658</v>
      </c>
      <c r="B8390" s="11" t="s">
        <v>173</v>
      </c>
      <c r="C8390" s="11" t="s">
        <v>791</v>
      </c>
      <c r="D8390" s="11" t="s">
        <v>662</v>
      </c>
      <c r="E8390" s="11">
        <v>6805887</v>
      </c>
      <c r="F8390" s="15">
        <f>IF(ISBLANK($D8390),"",IF(ISBLANK($E8390),VLOOKUP($D8390,$J:$K,2,FALSE),VLOOKUP($E8390,'Daycare Packages'!$A:$G,7,FALSE)))</f>
        <v>25</v>
      </c>
      <c r="G8390" s="15"/>
      <c r="H8390" s="15">
        <f t="shared" si="286"/>
        <v>25</v>
      </c>
      <c r="I8390" s="198">
        <f t="shared" si="287"/>
        <v>7</v>
      </c>
    </row>
    <row r="8391" spans="1:9" x14ac:dyDescent="0.3">
      <c r="A8391" s="10">
        <v>43658</v>
      </c>
      <c r="B8391" s="11" t="s">
        <v>218</v>
      </c>
      <c r="C8391" s="11" t="s">
        <v>738</v>
      </c>
      <c r="D8391" s="11" t="s">
        <v>662</v>
      </c>
      <c r="E8391" s="11">
        <v>6911321</v>
      </c>
      <c r="F8391" s="15">
        <f>IF(ISBLANK($D8391),"",IF(ISBLANK($E8391),VLOOKUP($D8391,$J:$K,2,FALSE),VLOOKUP($E8391,'Daycare Packages'!$A:$G,7,FALSE)))</f>
        <v>20</v>
      </c>
      <c r="G8391" s="15"/>
      <c r="H8391" s="15">
        <f t="shared" si="286"/>
        <v>20</v>
      </c>
      <c r="I8391" s="198">
        <f t="shared" si="287"/>
        <v>7</v>
      </c>
    </row>
    <row r="8392" spans="1:9" x14ac:dyDescent="0.3">
      <c r="A8392" s="10">
        <v>43658</v>
      </c>
      <c r="B8392" s="11" t="s">
        <v>218</v>
      </c>
      <c r="C8392" s="11" t="s">
        <v>737</v>
      </c>
      <c r="D8392" s="11" t="s">
        <v>662</v>
      </c>
      <c r="E8392" s="11">
        <v>6911321</v>
      </c>
      <c r="F8392" s="15">
        <f>IF(ISBLANK($D8392),"",IF(ISBLANK($E8392),VLOOKUP($D8392,$J:$K,2,FALSE),VLOOKUP($E8392,'Daycare Packages'!$A:$G,7,FALSE)))</f>
        <v>20</v>
      </c>
      <c r="G8392" s="15"/>
      <c r="H8392" s="15">
        <f t="shared" si="286"/>
        <v>20</v>
      </c>
      <c r="I8392" s="198">
        <f t="shared" si="287"/>
        <v>7</v>
      </c>
    </row>
    <row r="8393" spans="1:9" x14ac:dyDescent="0.3">
      <c r="A8393" s="10">
        <v>43658</v>
      </c>
      <c r="B8393" s="11" t="s">
        <v>1257</v>
      </c>
      <c r="C8393" s="11" t="s">
        <v>1258</v>
      </c>
      <c r="D8393" s="11" t="s">
        <v>662</v>
      </c>
      <c r="F8393" s="15">
        <f>IF(ISBLANK($D8393),"",IF(ISBLANK($E8393),VLOOKUP($D8393,$J:$K,2,FALSE),VLOOKUP($E8393,'Daycare Packages'!$A:$G,7,FALSE)))</f>
        <v>30</v>
      </c>
      <c r="G8393" s="15"/>
      <c r="H8393" s="15">
        <f t="shared" si="286"/>
        <v>30</v>
      </c>
      <c r="I8393" s="198">
        <f t="shared" si="287"/>
        <v>7</v>
      </c>
    </row>
    <row r="8394" spans="1:9" x14ac:dyDescent="0.3">
      <c r="A8394" s="10">
        <v>43658</v>
      </c>
      <c r="B8394" s="11" t="s">
        <v>140</v>
      </c>
      <c r="C8394" s="11" t="s">
        <v>475</v>
      </c>
      <c r="D8394" s="11" t="s">
        <v>662</v>
      </c>
      <c r="E8394" s="11">
        <v>6888605</v>
      </c>
      <c r="F8394" s="15">
        <f>IF(ISBLANK($D8394),"",IF(ISBLANK($E8394),VLOOKUP($D8394,$J:$K,2,FALSE),VLOOKUP($E8394,'Daycare Packages'!$A:$G,7,FALSE)))</f>
        <v>26</v>
      </c>
      <c r="G8394" s="15"/>
      <c r="H8394" s="15">
        <f t="shared" si="286"/>
        <v>26</v>
      </c>
      <c r="I8394" s="198">
        <f t="shared" si="287"/>
        <v>7</v>
      </c>
    </row>
    <row r="8395" spans="1:9" x14ac:dyDescent="0.3">
      <c r="A8395" s="10">
        <v>43658</v>
      </c>
      <c r="B8395" s="11" t="s">
        <v>730</v>
      </c>
      <c r="C8395" s="11" t="s">
        <v>731</v>
      </c>
      <c r="D8395" s="11" t="s">
        <v>662</v>
      </c>
      <c r="F8395" s="15">
        <f>IF(ISBLANK($D8395),"",IF(ISBLANK($E8395),VLOOKUP($D8395,$J:$K,2,FALSE),VLOOKUP($E8395,'Daycare Packages'!$A:$G,7,FALSE)))</f>
        <v>30</v>
      </c>
      <c r="G8395" s="15"/>
      <c r="H8395" s="15">
        <f t="shared" si="286"/>
        <v>30</v>
      </c>
      <c r="I8395" s="198">
        <f t="shared" si="287"/>
        <v>7</v>
      </c>
    </row>
    <row r="8396" spans="1:9" x14ac:dyDescent="0.3">
      <c r="A8396" s="10">
        <v>43658</v>
      </c>
      <c r="B8396" s="11" t="s">
        <v>147</v>
      </c>
      <c r="C8396" s="11" t="s">
        <v>796</v>
      </c>
      <c r="D8396" s="11" t="s">
        <v>662</v>
      </c>
      <c r="E8396" s="11">
        <v>6814069</v>
      </c>
      <c r="F8396" s="15">
        <f>IF(ISBLANK($D8396),"",IF(ISBLANK($E8396),VLOOKUP($D8396,$J:$K,2,FALSE),VLOOKUP($E8396,'Daycare Packages'!$A:$G,7,FALSE)))</f>
        <v>23</v>
      </c>
      <c r="G8396" s="15"/>
      <c r="H8396" s="15">
        <f t="shared" si="286"/>
        <v>23</v>
      </c>
      <c r="I8396" s="198">
        <f t="shared" si="287"/>
        <v>7</v>
      </c>
    </row>
    <row r="8397" spans="1:9" x14ac:dyDescent="0.3">
      <c r="A8397" s="10">
        <v>43658</v>
      </c>
      <c r="B8397" s="11" t="s">
        <v>184</v>
      </c>
      <c r="C8397" s="11" t="s">
        <v>679</v>
      </c>
      <c r="D8397" s="11" t="s">
        <v>662</v>
      </c>
      <c r="E8397" s="11">
        <v>6910576</v>
      </c>
      <c r="F8397" s="15">
        <f>IF(ISBLANK($D8397),"",IF(ISBLANK($E8397),VLOOKUP($D8397,$J:$K,2,FALSE),VLOOKUP($E8397,'Daycare Packages'!$A:$G,7,FALSE)))</f>
        <v>26</v>
      </c>
      <c r="G8397" s="15"/>
      <c r="H8397" s="15">
        <f t="shared" si="286"/>
        <v>26</v>
      </c>
      <c r="I8397" s="198">
        <f t="shared" si="287"/>
        <v>7</v>
      </c>
    </row>
    <row r="8398" spans="1:9" x14ac:dyDescent="0.3">
      <c r="A8398" s="55">
        <v>43658</v>
      </c>
      <c r="B8398" s="56" t="s">
        <v>184</v>
      </c>
      <c r="C8398" s="56" t="s">
        <v>396</v>
      </c>
      <c r="D8398" s="56" t="s">
        <v>662</v>
      </c>
      <c r="E8398" s="56">
        <v>6910576</v>
      </c>
      <c r="F8398" s="59">
        <f>IF(ISBLANK($D8398),"",IF(ISBLANK($E8398),VLOOKUP($D8398,$J:$K,2,FALSE),VLOOKUP($E8398,'Daycare Packages'!$A:$G,7,FALSE)))</f>
        <v>26</v>
      </c>
      <c r="G8398" s="59"/>
      <c r="H8398" s="59">
        <f t="shared" si="286"/>
        <v>26</v>
      </c>
      <c r="I8398" s="198">
        <f t="shared" si="287"/>
        <v>7</v>
      </c>
    </row>
    <row r="8399" spans="1:9" x14ac:dyDescent="0.3">
      <c r="A8399" s="10">
        <v>43659</v>
      </c>
      <c r="B8399" s="11" t="s">
        <v>836</v>
      </c>
      <c r="C8399" s="11" t="s">
        <v>498</v>
      </c>
      <c r="D8399" s="11" t="s">
        <v>662</v>
      </c>
      <c r="F8399" s="15">
        <f>IF(ISBLANK($D8399),"",IF(ISBLANK($E8399),VLOOKUP($D8399,$J:$K,2,FALSE),VLOOKUP($E8399,'Daycare Packages'!$A:$G,7,FALSE)))</f>
        <v>30</v>
      </c>
      <c r="G8399" s="15"/>
      <c r="H8399" s="15">
        <f t="shared" si="286"/>
        <v>30</v>
      </c>
      <c r="I8399" s="198">
        <f t="shared" si="287"/>
        <v>7</v>
      </c>
    </row>
    <row r="8400" spans="1:9" x14ac:dyDescent="0.3">
      <c r="A8400" s="10">
        <v>43659</v>
      </c>
      <c r="B8400" s="11" t="s">
        <v>626</v>
      </c>
      <c r="C8400" s="11" t="s">
        <v>627</v>
      </c>
      <c r="D8400" s="11" t="s">
        <v>662</v>
      </c>
      <c r="F8400" s="15">
        <f>IF(ISBLANK($D8400),"",IF(ISBLANK($E8400),VLOOKUP($D8400,$J:$K,2,FALSE),VLOOKUP($E8400,'Daycare Packages'!$A:$G,7,FALSE)))</f>
        <v>30</v>
      </c>
      <c r="G8400" s="15"/>
      <c r="H8400" s="15">
        <f t="shared" si="286"/>
        <v>30</v>
      </c>
      <c r="I8400" s="198">
        <f t="shared" si="287"/>
        <v>7</v>
      </c>
    </row>
    <row r="8401" spans="1:9" x14ac:dyDescent="0.3">
      <c r="A8401" s="10">
        <v>43659</v>
      </c>
      <c r="B8401" s="11" t="s">
        <v>989</v>
      </c>
      <c r="C8401" s="11" t="s">
        <v>765</v>
      </c>
      <c r="D8401" s="11" t="s">
        <v>662</v>
      </c>
      <c r="F8401" s="15">
        <f>IF(ISBLANK($D8401),"",IF(ISBLANK($E8401),VLOOKUP($D8401,$J:$K,2,FALSE),VLOOKUP($E8401,'Daycare Packages'!$A:$G,7,FALSE)))</f>
        <v>30</v>
      </c>
      <c r="G8401" s="15"/>
      <c r="H8401" s="15">
        <f t="shared" si="286"/>
        <v>30</v>
      </c>
      <c r="I8401" s="198">
        <f t="shared" si="287"/>
        <v>7</v>
      </c>
    </row>
    <row r="8402" spans="1:9" x14ac:dyDescent="0.3">
      <c r="A8402" s="10">
        <v>43659</v>
      </c>
      <c r="B8402" s="11" t="s">
        <v>1883</v>
      </c>
      <c r="C8402" s="11" t="s">
        <v>1869</v>
      </c>
      <c r="D8402" s="11" t="s">
        <v>662</v>
      </c>
      <c r="F8402" s="15">
        <f>IF(ISBLANK($D8402),"",IF(ISBLANK($E8402),VLOOKUP($D8402,$J:$K,2,FALSE),VLOOKUP($E8402,'Daycare Packages'!$A:$G,7,FALSE)))</f>
        <v>30</v>
      </c>
      <c r="G8402" s="15"/>
      <c r="H8402" s="15">
        <f t="shared" si="286"/>
        <v>30</v>
      </c>
      <c r="I8402" s="198">
        <f t="shared" si="287"/>
        <v>7</v>
      </c>
    </row>
    <row r="8403" spans="1:9" x14ac:dyDescent="0.3">
      <c r="A8403" s="10">
        <v>43659</v>
      </c>
      <c r="B8403" s="11" t="s">
        <v>1785</v>
      </c>
      <c r="C8403" s="11" t="s">
        <v>1522</v>
      </c>
      <c r="D8403" s="11" t="s">
        <v>662</v>
      </c>
      <c r="F8403" s="15">
        <f>IF(ISBLANK($D8403),"",IF(ISBLANK($E8403),VLOOKUP($D8403,$J:$K,2,FALSE),VLOOKUP($E8403,'Daycare Packages'!$A:$G,7,FALSE)))</f>
        <v>30</v>
      </c>
      <c r="G8403" s="15"/>
      <c r="H8403" s="15">
        <f t="shared" si="286"/>
        <v>30</v>
      </c>
      <c r="I8403" s="198">
        <f t="shared" si="287"/>
        <v>7</v>
      </c>
    </row>
    <row r="8404" spans="1:9" x14ac:dyDescent="0.3">
      <c r="A8404" s="10">
        <v>43659</v>
      </c>
      <c r="B8404" s="11" t="s">
        <v>1311</v>
      </c>
      <c r="C8404" s="11" t="s">
        <v>1457</v>
      </c>
      <c r="D8404" s="11" t="s">
        <v>662</v>
      </c>
      <c r="E8404" s="11">
        <v>6829230</v>
      </c>
      <c r="F8404" s="15">
        <f>IF(ISBLANK($D8404),"",IF(ISBLANK($E8404),VLOOKUP($D8404,$J:$K,2,FALSE),VLOOKUP($E8404,'Daycare Packages'!$A:$G,7,FALSE)))</f>
        <v>23</v>
      </c>
      <c r="G8404" s="15"/>
      <c r="H8404" s="15">
        <f t="shared" si="286"/>
        <v>23</v>
      </c>
      <c r="I8404" s="198">
        <f t="shared" si="287"/>
        <v>7</v>
      </c>
    </row>
    <row r="8405" spans="1:9" x14ac:dyDescent="0.3">
      <c r="A8405" s="10">
        <v>43659</v>
      </c>
      <c r="B8405" s="11" t="s">
        <v>677</v>
      </c>
      <c r="C8405" s="11" t="s">
        <v>678</v>
      </c>
      <c r="D8405" s="11" t="s">
        <v>662</v>
      </c>
      <c r="F8405" s="15">
        <f>IF(ISBLANK($D8405),"",IF(ISBLANK($E8405),VLOOKUP($D8405,$J:$K,2,FALSE),VLOOKUP($E8405,'Daycare Packages'!$A:$G,7,FALSE)))</f>
        <v>30</v>
      </c>
      <c r="G8405" s="15"/>
      <c r="H8405" s="15">
        <f t="shared" si="286"/>
        <v>30</v>
      </c>
      <c r="I8405" s="198">
        <f t="shared" si="287"/>
        <v>7</v>
      </c>
    </row>
    <row r="8406" spans="1:9" x14ac:dyDescent="0.3">
      <c r="A8406" s="10">
        <v>43659</v>
      </c>
      <c r="B8406" s="11" t="s">
        <v>117</v>
      </c>
      <c r="C8406" s="11" t="s">
        <v>1069</v>
      </c>
      <c r="D8406" s="11" t="s">
        <v>662</v>
      </c>
      <c r="E8406" s="11">
        <v>6875240</v>
      </c>
      <c r="F8406" s="15">
        <f>IF(ISBLANK($D8406),"",IF(ISBLANK($E8406),VLOOKUP($D8406,$J:$K,2,FALSE),VLOOKUP($E8406,'Daycare Packages'!$A:$G,7,FALSE)))</f>
        <v>25</v>
      </c>
      <c r="G8406" s="15"/>
      <c r="H8406" s="15">
        <f t="shared" si="286"/>
        <v>25</v>
      </c>
      <c r="I8406" s="198">
        <f t="shared" si="287"/>
        <v>7</v>
      </c>
    </row>
    <row r="8407" spans="1:9" x14ac:dyDescent="0.3">
      <c r="A8407" s="10">
        <v>43659</v>
      </c>
      <c r="B8407" s="11" t="s">
        <v>751</v>
      </c>
      <c r="C8407" s="11" t="s">
        <v>752</v>
      </c>
      <c r="D8407" s="11" t="s">
        <v>662</v>
      </c>
      <c r="F8407" s="15">
        <f>IF(ISBLANK($D8407),"",IF(ISBLANK($E8407),VLOOKUP($D8407,$J:$K,2,FALSE),VLOOKUP($E8407,'Daycare Packages'!$A:$G,7,FALSE)))</f>
        <v>30</v>
      </c>
      <c r="G8407" s="15"/>
      <c r="H8407" s="15">
        <f t="shared" si="286"/>
        <v>30</v>
      </c>
      <c r="I8407" s="198">
        <f t="shared" si="287"/>
        <v>7</v>
      </c>
    </row>
    <row r="8408" spans="1:9" x14ac:dyDescent="0.3">
      <c r="A8408" s="10">
        <v>43659</v>
      </c>
      <c r="B8408" s="11" t="s">
        <v>134</v>
      </c>
      <c r="C8408" s="11" t="s">
        <v>883</v>
      </c>
      <c r="D8408" s="11" t="s">
        <v>662</v>
      </c>
      <c r="E8408" s="11">
        <v>6869710</v>
      </c>
      <c r="F8408" s="15">
        <f>IF(ISBLANK($D8408),"",IF(ISBLANK($E8408),VLOOKUP($D8408,$J:$K,2,FALSE),VLOOKUP($E8408,'Daycare Packages'!$A:$G,7,FALSE)))</f>
        <v>26</v>
      </c>
      <c r="G8408" s="15"/>
      <c r="H8408" s="15">
        <f t="shared" si="286"/>
        <v>26</v>
      </c>
      <c r="I8408" s="198">
        <f t="shared" si="287"/>
        <v>7</v>
      </c>
    </row>
    <row r="8409" spans="1:9" x14ac:dyDescent="0.3">
      <c r="A8409" s="10">
        <v>43659</v>
      </c>
      <c r="B8409" s="11" t="s">
        <v>199</v>
      </c>
      <c r="C8409" s="11" t="s">
        <v>711</v>
      </c>
      <c r="D8409" s="11" t="s">
        <v>662</v>
      </c>
      <c r="E8409" s="11">
        <v>6857264</v>
      </c>
      <c r="F8409" s="15">
        <f>IF(ISBLANK($D8409),"",IF(ISBLANK($E8409),VLOOKUP($D8409,$J:$K,2,FALSE),VLOOKUP($E8409,'Daycare Packages'!$A:$G,7,FALSE)))</f>
        <v>26</v>
      </c>
      <c r="G8409" s="15"/>
      <c r="H8409" s="15">
        <f t="shared" si="286"/>
        <v>26</v>
      </c>
      <c r="I8409" s="198">
        <f t="shared" si="287"/>
        <v>7</v>
      </c>
    </row>
    <row r="8410" spans="1:9" x14ac:dyDescent="0.3">
      <c r="A8410" s="10">
        <v>43659</v>
      </c>
      <c r="B8410" s="11" t="s">
        <v>936</v>
      </c>
      <c r="C8410" s="11" t="s">
        <v>937</v>
      </c>
      <c r="D8410" s="11" t="s">
        <v>662</v>
      </c>
      <c r="F8410" s="15">
        <f>IF(ISBLANK($D8410),"",IF(ISBLANK($E8410),VLOOKUP($D8410,$J:$K,2,FALSE),VLOOKUP($E8410,'Daycare Packages'!$A:$G,7,FALSE)))</f>
        <v>30</v>
      </c>
      <c r="G8410" s="15"/>
      <c r="H8410" s="15">
        <f t="shared" si="286"/>
        <v>30</v>
      </c>
      <c r="I8410" s="198">
        <f t="shared" si="287"/>
        <v>7</v>
      </c>
    </row>
    <row r="8411" spans="1:9" x14ac:dyDescent="0.3">
      <c r="A8411" s="10">
        <v>43659</v>
      </c>
      <c r="B8411" s="11" t="s">
        <v>942</v>
      </c>
      <c r="C8411" s="11" t="s">
        <v>943</v>
      </c>
      <c r="D8411" s="11" t="s">
        <v>662</v>
      </c>
      <c r="E8411" s="11">
        <v>6882694</v>
      </c>
      <c r="F8411" s="15">
        <f>IF(ISBLANK($D8411),"",IF(ISBLANK($E8411),VLOOKUP($D8411,$J:$K,2,FALSE),VLOOKUP($E8411,'Daycare Packages'!$A:$G,7,FALSE)))</f>
        <v>27</v>
      </c>
      <c r="G8411" s="15"/>
      <c r="H8411" s="15">
        <f t="shared" si="286"/>
        <v>27</v>
      </c>
      <c r="I8411" s="198">
        <f t="shared" si="287"/>
        <v>7</v>
      </c>
    </row>
    <row r="8412" spans="1:9" x14ac:dyDescent="0.3">
      <c r="A8412" s="10">
        <v>43659</v>
      </c>
      <c r="B8412" s="11" t="s">
        <v>119</v>
      </c>
      <c r="C8412" s="11" t="s">
        <v>692</v>
      </c>
      <c r="D8412" s="11" t="s">
        <v>662</v>
      </c>
      <c r="E8412" s="11">
        <v>6734596</v>
      </c>
      <c r="F8412" s="15">
        <f>IF(ISBLANK($D8412),"",IF(ISBLANK($E8412),VLOOKUP($D8412,$J:$K,2,FALSE),VLOOKUP($E8412,'Daycare Packages'!$A:$G,7,FALSE)))</f>
        <v>25</v>
      </c>
      <c r="G8412" s="15"/>
      <c r="H8412" s="15">
        <f t="shared" si="286"/>
        <v>25</v>
      </c>
      <c r="I8412" s="198">
        <f t="shared" si="287"/>
        <v>7</v>
      </c>
    </row>
    <row r="8413" spans="1:9" x14ac:dyDescent="0.3">
      <c r="A8413" s="10">
        <v>43659</v>
      </c>
      <c r="B8413" s="11" t="s">
        <v>182</v>
      </c>
      <c r="C8413" s="11" t="s">
        <v>685</v>
      </c>
      <c r="D8413" s="11" t="s">
        <v>662</v>
      </c>
      <c r="E8413" s="11">
        <v>6871713</v>
      </c>
      <c r="F8413" s="15">
        <f>IF(ISBLANK($D8413),"",IF(ISBLANK($E8413),VLOOKUP($D8413,$J:$K,2,FALSE),VLOOKUP($E8413,'Daycare Packages'!$A:$G,7,FALSE)))</f>
        <v>20.7</v>
      </c>
      <c r="G8413" s="15"/>
      <c r="H8413" s="15">
        <f>IF(ISBLANK(D8413),"",SUM(F8413:G8413))</f>
        <v>20.7</v>
      </c>
      <c r="I8413" s="198">
        <f t="shared" si="287"/>
        <v>7</v>
      </c>
    </row>
    <row r="8414" spans="1:9" x14ac:dyDescent="0.3">
      <c r="A8414" s="10">
        <v>43659</v>
      </c>
      <c r="B8414" s="11" t="s">
        <v>688</v>
      </c>
      <c r="C8414" s="11" t="s">
        <v>689</v>
      </c>
      <c r="D8414" s="11" t="s">
        <v>662</v>
      </c>
      <c r="F8414" s="15">
        <f>IF(ISBLANK($D8414),"",IF(ISBLANK($E8414),VLOOKUP($D8414,$J:$K,2,FALSE),VLOOKUP($E8414,'Daycare Packages'!$A:$G,7,FALSE)))</f>
        <v>30</v>
      </c>
      <c r="G8414" s="15"/>
      <c r="H8414" s="15">
        <f t="shared" si="286"/>
        <v>30</v>
      </c>
      <c r="I8414" s="198">
        <f t="shared" si="287"/>
        <v>7</v>
      </c>
    </row>
    <row r="8415" spans="1:9" x14ac:dyDescent="0.3">
      <c r="A8415" s="10">
        <v>43659</v>
      </c>
      <c r="B8415" s="11" t="s">
        <v>784</v>
      </c>
      <c r="C8415" s="11" t="s">
        <v>785</v>
      </c>
      <c r="D8415" s="11" t="s">
        <v>662</v>
      </c>
      <c r="F8415" s="15">
        <f>IF(ISBLANK($D8415),"",IF(ISBLANK($E8415),VLOOKUP($D8415,$J:$K,2,FALSE),VLOOKUP($E8415,'Daycare Packages'!$A:$G,7,FALSE)))</f>
        <v>30</v>
      </c>
      <c r="G8415" s="15"/>
      <c r="H8415" s="15">
        <f t="shared" si="286"/>
        <v>30</v>
      </c>
      <c r="I8415" s="198">
        <f t="shared" si="287"/>
        <v>7</v>
      </c>
    </row>
    <row r="8416" spans="1:9" x14ac:dyDescent="0.3">
      <c r="A8416" s="10">
        <v>43659</v>
      </c>
      <c r="B8416" s="11" t="s">
        <v>1716</v>
      </c>
      <c r="C8416" s="11" t="s">
        <v>1717</v>
      </c>
      <c r="D8416" s="11" t="s">
        <v>662</v>
      </c>
      <c r="F8416" s="15">
        <f>IF(ISBLANK($D8416),"",IF(ISBLANK($E8416),VLOOKUP($D8416,$J:$K,2,FALSE),VLOOKUP($E8416,'Daycare Packages'!$A:$G,7,FALSE)))</f>
        <v>30</v>
      </c>
      <c r="G8416" s="15"/>
      <c r="H8416" s="15">
        <f t="shared" si="286"/>
        <v>30</v>
      </c>
      <c r="I8416" s="198">
        <f t="shared" si="287"/>
        <v>7</v>
      </c>
    </row>
    <row r="8417" spans="1:9" x14ac:dyDescent="0.3">
      <c r="A8417" s="10">
        <v>43659</v>
      </c>
      <c r="B8417" s="11" t="s">
        <v>1636</v>
      </c>
      <c r="C8417" s="11" t="s">
        <v>665</v>
      </c>
      <c r="D8417" s="11" t="s">
        <v>662</v>
      </c>
      <c r="E8417" s="11">
        <v>6886426</v>
      </c>
      <c r="F8417" s="15">
        <f>IF(ISBLANK($D8417),"",IF(ISBLANK($E8417),VLOOKUP($D8417,$J:$K,2,FALSE),VLOOKUP($E8417,'Daycare Packages'!$A:$G,7,FALSE)))</f>
        <v>27</v>
      </c>
      <c r="G8417" s="15"/>
      <c r="H8417" s="15">
        <f t="shared" si="286"/>
        <v>27</v>
      </c>
      <c r="I8417" s="198">
        <f t="shared" si="287"/>
        <v>7</v>
      </c>
    </row>
    <row r="8418" spans="1:9" x14ac:dyDescent="0.3">
      <c r="A8418" s="10">
        <v>43659</v>
      </c>
      <c r="B8418" s="11" t="s">
        <v>1863</v>
      </c>
      <c r="C8418" s="11" t="s">
        <v>1864</v>
      </c>
      <c r="D8418" s="11" t="s">
        <v>662</v>
      </c>
      <c r="F8418" s="15">
        <f>IF(ISBLANK($D8418),"",IF(ISBLANK($E8418),VLOOKUP($D8418,$J:$K,2,FALSE),VLOOKUP($E8418,'Daycare Packages'!$A:$G,7,FALSE)))</f>
        <v>30</v>
      </c>
      <c r="G8418" s="15"/>
      <c r="H8418" s="15">
        <f t="shared" si="286"/>
        <v>30</v>
      </c>
      <c r="I8418" s="198">
        <f t="shared" si="287"/>
        <v>7</v>
      </c>
    </row>
    <row r="8419" spans="1:9" x14ac:dyDescent="0.3">
      <c r="A8419" s="10">
        <v>43659</v>
      </c>
      <c r="B8419" s="11" t="s">
        <v>1282</v>
      </c>
      <c r="C8419" s="11" t="s">
        <v>689</v>
      </c>
      <c r="D8419" s="11" t="s">
        <v>662</v>
      </c>
      <c r="E8419" s="11">
        <v>6878007</v>
      </c>
      <c r="F8419" s="15">
        <f>IF(ISBLANK($D8419),"",IF(ISBLANK($E8419),VLOOKUP($D8419,$J:$K,2,FALSE),VLOOKUP($E8419,'Daycare Packages'!$A:$G,7,FALSE)))</f>
        <v>27</v>
      </c>
      <c r="G8419" s="15"/>
      <c r="H8419" s="15">
        <f t="shared" si="286"/>
        <v>27</v>
      </c>
      <c r="I8419" s="198">
        <f t="shared" si="287"/>
        <v>7</v>
      </c>
    </row>
    <row r="8420" spans="1:9" x14ac:dyDescent="0.3">
      <c r="A8420" s="55">
        <v>43659</v>
      </c>
      <c r="B8420" s="56" t="s">
        <v>1334</v>
      </c>
      <c r="C8420" s="56" t="s">
        <v>1335</v>
      </c>
      <c r="D8420" s="56" t="s">
        <v>662</v>
      </c>
      <c r="E8420" s="56">
        <v>6838105</v>
      </c>
      <c r="F8420" s="59">
        <f>IF(ISBLANK($D8420),"",IF(ISBLANK($E8420),VLOOKUP($D8420,$J:$K,2,FALSE),VLOOKUP($E8420,'Daycare Packages'!$A:$G,7,FALSE)))</f>
        <v>26</v>
      </c>
      <c r="G8420" s="59"/>
      <c r="H8420" s="59">
        <f t="shared" si="286"/>
        <v>26</v>
      </c>
      <c r="I8420" s="198">
        <f t="shared" si="287"/>
        <v>7</v>
      </c>
    </row>
    <row r="8421" spans="1:9" x14ac:dyDescent="0.3">
      <c r="A8421" s="10">
        <v>43660</v>
      </c>
      <c r="B8421" s="11" t="s">
        <v>942</v>
      </c>
      <c r="C8421" s="11" t="s">
        <v>943</v>
      </c>
      <c r="D8421" s="11" t="s">
        <v>662</v>
      </c>
      <c r="E8421" s="11">
        <v>6882694</v>
      </c>
      <c r="F8421" s="15">
        <f>IF(ISBLANK($D8421),"",IF(ISBLANK($E8421),VLOOKUP($D8421,$J:$K,2,FALSE),VLOOKUP($E8421,'Daycare Packages'!$A:$G,7,FALSE)))</f>
        <v>27</v>
      </c>
      <c r="G8421" s="15"/>
      <c r="H8421" s="15">
        <f t="shared" si="286"/>
        <v>27</v>
      </c>
      <c r="I8421" s="198">
        <f t="shared" si="287"/>
        <v>7</v>
      </c>
    </row>
    <row r="8422" spans="1:9" x14ac:dyDescent="0.3">
      <c r="A8422" s="10">
        <v>43660</v>
      </c>
      <c r="B8422" s="11" t="s">
        <v>354</v>
      </c>
      <c r="C8422" s="11" t="s">
        <v>474</v>
      </c>
      <c r="D8422" s="11" t="s">
        <v>662</v>
      </c>
      <c r="E8422" s="11">
        <v>6899918</v>
      </c>
      <c r="F8422" s="15">
        <f>IF(ISBLANK($D8422),"",IF(ISBLANK($E8422),VLOOKUP($D8422,$J:$K,2,FALSE),VLOOKUP($E8422,'Daycare Packages'!$A:$G,7,FALSE)))</f>
        <v>27</v>
      </c>
      <c r="G8422" s="15"/>
      <c r="H8422" s="15">
        <f t="shared" si="286"/>
        <v>27</v>
      </c>
      <c r="I8422" s="198">
        <f t="shared" si="287"/>
        <v>7</v>
      </c>
    </row>
    <row r="8423" spans="1:9" x14ac:dyDescent="0.3">
      <c r="A8423" s="10">
        <v>43660</v>
      </c>
      <c r="B8423" s="11" t="s">
        <v>1727</v>
      </c>
      <c r="C8423" s="11" t="s">
        <v>1728</v>
      </c>
      <c r="D8423" s="11" t="s">
        <v>662</v>
      </c>
      <c r="E8423" s="11">
        <v>6895189</v>
      </c>
      <c r="F8423" s="15">
        <f>IF(ISBLANK($D8423),"",IF(ISBLANK($E8423),VLOOKUP($D8423,$J:$K,2,FALSE),VLOOKUP($E8423,'Daycare Packages'!$A:$G,7,FALSE)))</f>
        <v>26</v>
      </c>
      <c r="G8423" s="15"/>
      <c r="H8423" s="15">
        <f t="shared" si="286"/>
        <v>26</v>
      </c>
      <c r="I8423" s="198">
        <f t="shared" si="287"/>
        <v>7</v>
      </c>
    </row>
    <row r="8424" spans="1:9" x14ac:dyDescent="0.3">
      <c r="A8424" s="10">
        <v>43660</v>
      </c>
      <c r="B8424" s="11" t="s">
        <v>1487</v>
      </c>
      <c r="C8424" s="11" t="s">
        <v>1488</v>
      </c>
      <c r="D8424" s="11" t="s">
        <v>662</v>
      </c>
      <c r="F8424" s="15">
        <f>IF(ISBLANK($D8424),"",IF(ISBLANK($E8424),VLOOKUP($D8424,$J:$K,2,FALSE),VLOOKUP($E8424,'Daycare Packages'!$A:$G,7,FALSE)))</f>
        <v>30</v>
      </c>
      <c r="G8424" s="15"/>
      <c r="H8424" s="15">
        <f t="shared" si="286"/>
        <v>30</v>
      </c>
      <c r="I8424" s="198">
        <f t="shared" si="287"/>
        <v>7</v>
      </c>
    </row>
    <row r="8425" spans="1:9" x14ac:dyDescent="0.3">
      <c r="A8425" s="10">
        <v>43660</v>
      </c>
      <c r="B8425" s="11" t="s">
        <v>751</v>
      </c>
      <c r="C8425" s="11" t="s">
        <v>752</v>
      </c>
      <c r="D8425" s="11" t="s">
        <v>662</v>
      </c>
      <c r="F8425" s="15">
        <f>IF(ISBLANK($D8425),"",IF(ISBLANK($E8425),VLOOKUP($D8425,$J:$K,2,FALSE),VLOOKUP($E8425,'Daycare Packages'!$A:$G,7,FALSE)))</f>
        <v>30</v>
      </c>
      <c r="G8425" s="15"/>
      <c r="H8425" s="15">
        <f t="shared" si="286"/>
        <v>30</v>
      </c>
      <c r="I8425" s="198">
        <f t="shared" si="287"/>
        <v>7</v>
      </c>
    </row>
    <row r="8426" spans="1:9" x14ac:dyDescent="0.3">
      <c r="A8426" s="10">
        <v>43660</v>
      </c>
      <c r="B8426" s="11" t="s">
        <v>1710</v>
      </c>
      <c r="C8426" s="11" t="s">
        <v>665</v>
      </c>
      <c r="D8426" s="11" t="s">
        <v>662</v>
      </c>
      <c r="F8426" s="15">
        <f>IF(ISBLANK($D8426),"",IF(ISBLANK($E8426),VLOOKUP($D8426,$J:$K,2,FALSE),VLOOKUP($E8426,'Daycare Packages'!$A:$G,7,FALSE)))</f>
        <v>30</v>
      </c>
      <c r="G8426" s="15"/>
      <c r="H8426" s="15">
        <f t="shared" si="286"/>
        <v>30</v>
      </c>
      <c r="I8426" s="198">
        <f t="shared" si="287"/>
        <v>7</v>
      </c>
    </row>
    <row r="8427" spans="1:9" x14ac:dyDescent="0.3">
      <c r="A8427" s="10">
        <v>43660</v>
      </c>
      <c r="B8427" s="11" t="s">
        <v>1710</v>
      </c>
      <c r="C8427" s="11" t="s">
        <v>1711</v>
      </c>
      <c r="D8427" s="11" t="s">
        <v>662</v>
      </c>
      <c r="F8427" s="15">
        <f>IF(ISBLANK($D8427),"",IF(ISBLANK($E8427),VLOOKUP($D8427,$J:$K,2,FALSE),VLOOKUP($E8427,'Daycare Packages'!$A:$G,7,FALSE)))</f>
        <v>30</v>
      </c>
      <c r="G8427" s="15"/>
      <c r="H8427" s="15">
        <f t="shared" si="286"/>
        <v>30</v>
      </c>
      <c r="I8427" s="198">
        <f t="shared" si="287"/>
        <v>7</v>
      </c>
    </row>
    <row r="8428" spans="1:9" x14ac:dyDescent="0.3">
      <c r="A8428" s="10">
        <v>43660</v>
      </c>
      <c r="B8428" s="11" t="s">
        <v>182</v>
      </c>
      <c r="C8428" s="11" t="s">
        <v>685</v>
      </c>
      <c r="D8428" s="11" t="s">
        <v>662</v>
      </c>
      <c r="E8428" s="11">
        <v>6871713</v>
      </c>
      <c r="F8428" s="15">
        <f>IF(ISBLANK($D8428),"",IF(ISBLANK($E8428),VLOOKUP($D8428,$J:$K,2,FALSE),VLOOKUP($E8428,'Daycare Packages'!$A:$G,7,FALSE)))</f>
        <v>20.7</v>
      </c>
      <c r="G8428" s="15"/>
      <c r="H8428" s="15">
        <f t="shared" si="286"/>
        <v>20.7</v>
      </c>
      <c r="I8428" s="198">
        <f t="shared" si="287"/>
        <v>7</v>
      </c>
    </row>
    <row r="8429" spans="1:9" x14ac:dyDescent="0.3">
      <c r="A8429" s="10">
        <v>43660</v>
      </c>
      <c r="B8429" s="11" t="s">
        <v>252</v>
      </c>
      <c r="C8429" s="11" t="s">
        <v>396</v>
      </c>
      <c r="D8429" s="11" t="s">
        <v>662</v>
      </c>
      <c r="F8429" s="15">
        <f>IF(ISBLANK($D8429),"",IF(ISBLANK($E8429),VLOOKUP($D8429,$J:$K,2,FALSE),VLOOKUP($E8429,'Daycare Packages'!$A:$G,7,FALSE)))</f>
        <v>30</v>
      </c>
      <c r="G8429" s="15"/>
      <c r="H8429" s="15">
        <f t="shared" si="286"/>
        <v>30</v>
      </c>
      <c r="I8429" s="198">
        <f t="shared" si="287"/>
        <v>7</v>
      </c>
    </row>
    <row r="8430" spans="1:9" x14ac:dyDescent="0.3">
      <c r="A8430" s="10">
        <v>43660</v>
      </c>
      <c r="B8430" s="11" t="s">
        <v>134</v>
      </c>
      <c r="C8430" s="11" t="s">
        <v>883</v>
      </c>
      <c r="D8430" s="11" t="s">
        <v>662</v>
      </c>
      <c r="E8430" s="11">
        <v>6869710</v>
      </c>
      <c r="F8430" s="15">
        <f>IF(ISBLANK($D8430),"",IF(ISBLANK($E8430),VLOOKUP($D8430,$J:$K,2,FALSE),VLOOKUP($E8430,'Daycare Packages'!$A:$G,7,FALSE)))</f>
        <v>26</v>
      </c>
      <c r="G8430" s="15"/>
      <c r="H8430" s="15">
        <f t="shared" si="286"/>
        <v>26</v>
      </c>
      <c r="I8430" s="198">
        <f t="shared" si="287"/>
        <v>7</v>
      </c>
    </row>
    <row r="8431" spans="1:9" x14ac:dyDescent="0.3">
      <c r="A8431" s="10">
        <v>43660</v>
      </c>
      <c r="B8431" s="11" t="s">
        <v>1334</v>
      </c>
      <c r="C8431" s="11" t="s">
        <v>1335</v>
      </c>
      <c r="D8431" s="11" t="s">
        <v>662</v>
      </c>
      <c r="F8431" s="15">
        <f>IF(ISBLANK($D8431),"",IF(ISBLANK($E8431),VLOOKUP($D8431,$J:$K,2,FALSE),VLOOKUP($E8431,'Daycare Packages'!$A:$G,7,FALSE)))</f>
        <v>30</v>
      </c>
      <c r="G8431" s="15"/>
      <c r="H8431" s="15">
        <f t="shared" si="286"/>
        <v>30</v>
      </c>
      <c r="I8431" s="198">
        <f t="shared" si="287"/>
        <v>7</v>
      </c>
    </row>
    <row r="8432" spans="1:9" x14ac:dyDescent="0.3">
      <c r="A8432" s="10">
        <v>43660</v>
      </c>
      <c r="B8432" s="11" t="s">
        <v>783</v>
      </c>
      <c r="C8432" s="11" t="s">
        <v>514</v>
      </c>
      <c r="D8432" s="11" t="s">
        <v>662</v>
      </c>
      <c r="F8432" s="15">
        <f>IF(ISBLANK($D8432),"",IF(ISBLANK($E8432),VLOOKUP($D8432,$J:$K,2,FALSE),VLOOKUP($E8432,'Daycare Packages'!$A:$G,7,FALSE)))</f>
        <v>30</v>
      </c>
      <c r="G8432" s="15"/>
      <c r="H8432" s="15">
        <f t="shared" si="286"/>
        <v>30</v>
      </c>
      <c r="I8432" s="198">
        <f t="shared" si="287"/>
        <v>7</v>
      </c>
    </row>
    <row r="8433" spans="1:9" x14ac:dyDescent="0.3">
      <c r="A8433" s="10">
        <v>43660</v>
      </c>
      <c r="B8433" s="11" t="s">
        <v>680</v>
      </c>
      <c r="C8433" s="11" t="s">
        <v>592</v>
      </c>
      <c r="D8433" s="11" t="s">
        <v>662</v>
      </c>
      <c r="F8433" s="15">
        <f>IF(ISBLANK($D8433),"",IF(ISBLANK($E8433),VLOOKUP($D8433,$J:$K,2,FALSE),VLOOKUP($E8433,'Daycare Packages'!$A:$G,7,FALSE)))</f>
        <v>30</v>
      </c>
      <c r="G8433" s="15">
        <v>-4.5</v>
      </c>
      <c r="H8433" s="15">
        <f t="shared" si="286"/>
        <v>25.5</v>
      </c>
      <c r="I8433" s="198">
        <f t="shared" si="287"/>
        <v>7</v>
      </c>
    </row>
    <row r="8434" spans="1:9" x14ac:dyDescent="0.3">
      <c r="A8434" s="55">
        <v>43660</v>
      </c>
      <c r="B8434" s="56" t="s">
        <v>680</v>
      </c>
      <c r="C8434" s="56" t="s">
        <v>681</v>
      </c>
      <c r="D8434" s="56" t="s">
        <v>662</v>
      </c>
      <c r="E8434" s="56"/>
      <c r="F8434" s="59">
        <f>IF(ISBLANK($D8434),"",IF(ISBLANK($E8434),VLOOKUP($D8434,$J:$K,2,FALSE),VLOOKUP($E8434,'Daycare Packages'!$A:$G,7,FALSE)))</f>
        <v>30</v>
      </c>
      <c r="G8434" s="59">
        <v>-4.5</v>
      </c>
      <c r="H8434" s="59">
        <f t="shared" si="286"/>
        <v>25.5</v>
      </c>
      <c r="I8434" s="198">
        <f t="shared" si="287"/>
        <v>7</v>
      </c>
    </row>
    <row r="8435" spans="1:9" x14ac:dyDescent="0.3">
      <c r="A8435" s="10">
        <v>43661</v>
      </c>
      <c r="B8435" s="11" t="s">
        <v>152</v>
      </c>
      <c r="C8435" s="11" t="s">
        <v>679</v>
      </c>
      <c r="D8435" s="11" t="s">
        <v>662</v>
      </c>
      <c r="E8435" s="11">
        <v>6804823</v>
      </c>
      <c r="F8435" s="15">
        <f>IF(ISBLANK($D8435),"",IF(ISBLANK($E8435),VLOOKUP($D8435,$J:$K,2,FALSE),VLOOKUP($E8435,'Daycare Packages'!$A:$G,7,FALSE)))</f>
        <v>23</v>
      </c>
      <c r="G8435" s="15"/>
      <c r="H8435" s="15">
        <f t="shared" si="286"/>
        <v>23</v>
      </c>
      <c r="I8435" s="198">
        <f t="shared" si="287"/>
        <v>7</v>
      </c>
    </row>
    <row r="8436" spans="1:9" x14ac:dyDescent="0.3">
      <c r="A8436" s="10">
        <v>43661</v>
      </c>
      <c r="B8436" s="11" t="s">
        <v>749</v>
      </c>
      <c r="C8436" s="11" t="s">
        <v>750</v>
      </c>
      <c r="D8436" s="11" t="s">
        <v>659</v>
      </c>
      <c r="F8436" s="15">
        <f>IF(ISBLANK($D8436),"",IF(ISBLANK($E8436),VLOOKUP($D8436,$J:$K,2,FALSE),VLOOKUP($E8436,'Daycare Packages'!$A:$G,7,FALSE)))</f>
        <v>20</v>
      </c>
      <c r="G8436" s="15"/>
      <c r="H8436" s="15">
        <f t="shared" si="286"/>
        <v>20</v>
      </c>
      <c r="I8436" s="198">
        <f t="shared" si="287"/>
        <v>7</v>
      </c>
    </row>
    <row r="8437" spans="1:9" x14ac:dyDescent="0.3">
      <c r="A8437" s="10">
        <v>43661</v>
      </c>
      <c r="B8437" s="11" t="s">
        <v>185</v>
      </c>
      <c r="C8437" s="11" t="s">
        <v>670</v>
      </c>
      <c r="D8437" s="11" t="s">
        <v>659</v>
      </c>
      <c r="E8437" s="11">
        <v>6883259</v>
      </c>
      <c r="F8437" s="15">
        <f>IF(ISBLANK($D8437),"",IF(ISBLANK($E8437),VLOOKUP($D8437,$J:$K,2,FALSE),VLOOKUP($E8437,'Daycare Packages'!$A:$G,7,FALSE)))</f>
        <v>18</v>
      </c>
      <c r="G8437" s="15"/>
      <c r="H8437" s="15">
        <f t="shared" si="286"/>
        <v>18</v>
      </c>
      <c r="I8437" s="198">
        <f t="shared" si="287"/>
        <v>7</v>
      </c>
    </row>
    <row r="8438" spans="1:9" x14ac:dyDescent="0.3">
      <c r="A8438" s="10">
        <v>43661</v>
      </c>
      <c r="B8438" s="11" t="s">
        <v>201</v>
      </c>
      <c r="C8438" s="11" t="s">
        <v>672</v>
      </c>
      <c r="D8438" s="11" t="s">
        <v>659</v>
      </c>
      <c r="F8438" s="15">
        <f>IF(ISBLANK($D8438),"",IF(ISBLANK($E8438),VLOOKUP($D8438,$J:$K,2,FALSE),VLOOKUP($E8438,'Daycare Packages'!$A:$G,7,FALSE)))</f>
        <v>20</v>
      </c>
      <c r="G8438" s="15"/>
      <c r="H8438" s="15">
        <f t="shared" si="286"/>
        <v>20</v>
      </c>
      <c r="I8438" s="198">
        <f t="shared" si="287"/>
        <v>7</v>
      </c>
    </row>
    <row r="8439" spans="1:9" x14ac:dyDescent="0.3">
      <c r="A8439" s="10">
        <v>43661</v>
      </c>
      <c r="B8439" s="11" t="s">
        <v>190</v>
      </c>
      <c r="C8439" s="11" t="s">
        <v>718</v>
      </c>
      <c r="D8439" s="11" t="s">
        <v>659</v>
      </c>
      <c r="E8439" s="11">
        <v>6884206</v>
      </c>
      <c r="F8439" s="15">
        <f>IF(ISBLANK($D8439),"",IF(ISBLANK($E8439),VLOOKUP($D8439,$J:$K,2,FALSE),VLOOKUP($E8439,'Daycare Packages'!$A:$G,7,FALSE)))</f>
        <v>17</v>
      </c>
      <c r="G8439" s="15"/>
      <c r="H8439" s="15">
        <f t="shared" si="286"/>
        <v>17</v>
      </c>
      <c r="I8439" s="198">
        <f t="shared" si="287"/>
        <v>7</v>
      </c>
    </row>
    <row r="8440" spans="1:9" x14ac:dyDescent="0.3">
      <c r="A8440" s="10">
        <v>43661</v>
      </c>
      <c r="B8440" s="11" t="s">
        <v>213</v>
      </c>
      <c r="C8440" s="11" t="s">
        <v>675</v>
      </c>
      <c r="D8440" s="11" t="s">
        <v>662</v>
      </c>
      <c r="E8440" s="11">
        <v>6878886</v>
      </c>
      <c r="F8440" s="15">
        <f>IF(ISBLANK($D8440),"",IF(ISBLANK($E8440),VLOOKUP($D8440,$J:$K,2,FALSE),VLOOKUP($E8440,'Daycare Packages'!$A:$G,7,FALSE)))</f>
        <v>27</v>
      </c>
      <c r="G8440" s="15"/>
      <c r="H8440" s="15">
        <f t="shared" si="286"/>
        <v>27</v>
      </c>
      <c r="I8440" s="198">
        <f t="shared" si="287"/>
        <v>7</v>
      </c>
    </row>
    <row r="8441" spans="1:9" x14ac:dyDescent="0.3">
      <c r="A8441" s="10">
        <v>43661</v>
      </c>
      <c r="B8441" s="11" t="s">
        <v>365</v>
      </c>
      <c r="C8441" s="11" t="s">
        <v>587</v>
      </c>
      <c r="D8441" s="11" t="s">
        <v>662</v>
      </c>
      <c r="F8441" s="15">
        <f>IF(ISBLANK($D8441),"",IF(ISBLANK($E8441),VLOOKUP($D8441,$J:$K,2,FALSE),VLOOKUP($E8441,'Daycare Packages'!$A:$G,7,FALSE)))</f>
        <v>30</v>
      </c>
      <c r="G8441" s="15"/>
      <c r="H8441" s="15">
        <f t="shared" si="286"/>
        <v>30</v>
      </c>
      <c r="I8441" s="198">
        <f t="shared" si="287"/>
        <v>7</v>
      </c>
    </row>
    <row r="8442" spans="1:9" x14ac:dyDescent="0.3">
      <c r="A8442" s="10">
        <v>43661</v>
      </c>
      <c r="B8442" s="11" t="s">
        <v>1727</v>
      </c>
      <c r="C8442" s="11" t="s">
        <v>1728</v>
      </c>
      <c r="D8442" s="11" t="s">
        <v>662</v>
      </c>
      <c r="E8442" s="11">
        <v>6895189</v>
      </c>
      <c r="F8442" s="15">
        <f>IF(ISBLANK($D8442),"",IF(ISBLANK($E8442),VLOOKUP($D8442,$J:$K,2,FALSE),VLOOKUP($E8442,'Daycare Packages'!$A:$G,7,FALSE)))</f>
        <v>26</v>
      </c>
      <c r="G8442" s="15"/>
      <c r="H8442" s="15">
        <f t="shared" si="286"/>
        <v>26</v>
      </c>
      <c r="I8442" s="198">
        <f t="shared" si="287"/>
        <v>7</v>
      </c>
    </row>
    <row r="8443" spans="1:9" x14ac:dyDescent="0.3">
      <c r="A8443" s="10">
        <v>43661</v>
      </c>
      <c r="B8443" s="11" t="s">
        <v>177</v>
      </c>
      <c r="C8443" s="11" t="s">
        <v>417</v>
      </c>
      <c r="D8443" s="11" t="s">
        <v>662</v>
      </c>
      <c r="E8443" s="11">
        <v>6822832</v>
      </c>
      <c r="F8443" s="15">
        <f>IF(ISBLANK($D8443),"",IF(ISBLANK($E8443),VLOOKUP($D8443,$J:$K,2,FALSE),VLOOKUP($E8443,'Daycare Packages'!$A:$G,7,FALSE)))</f>
        <v>26</v>
      </c>
      <c r="G8443" s="15"/>
      <c r="H8443" s="15">
        <f t="shared" si="286"/>
        <v>26</v>
      </c>
      <c r="I8443" s="198">
        <f t="shared" si="287"/>
        <v>7</v>
      </c>
    </row>
    <row r="8444" spans="1:9" x14ac:dyDescent="0.3">
      <c r="A8444" s="10">
        <v>43661</v>
      </c>
      <c r="B8444" s="11" t="s">
        <v>1612</v>
      </c>
      <c r="C8444" s="11" t="s">
        <v>1613</v>
      </c>
      <c r="D8444" s="11" t="s">
        <v>662</v>
      </c>
      <c r="F8444" s="15">
        <f>IF(ISBLANK($D8444),"",IF(ISBLANK($E8444),VLOOKUP($D8444,$J:$K,2,FALSE),VLOOKUP($E8444,'Daycare Packages'!$A:$G,7,FALSE)))</f>
        <v>30</v>
      </c>
      <c r="G8444" s="15"/>
      <c r="H8444" s="15">
        <f t="shared" si="286"/>
        <v>30</v>
      </c>
      <c r="I8444" s="198">
        <f t="shared" si="287"/>
        <v>7</v>
      </c>
    </row>
    <row r="8445" spans="1:9" x14ac:dyDescent="0.3">
      <c r="A8445" s="10">
        <v>43661</v>
      </c>
      <c r="B8445" s="11" t="s">
        <v>96</v>
      </c>
      <c r="C8445" s="11" t="s">
        <v>696</v>
      </c>
      <c r="D8445" s="11" t="s">
        <v>662</v>
      </c>
      <c r="E8445" s="11">
        <v>6829343</v>
      </c>
      <c r="F8445" s="15">
        <f>IF(ISBLANK($D8445),"",IF(ISBLANK($E8445),VLOOKUP($D8445,$J:$K,2,FALSE),VLOOKUP($E8445,'Daycare Packages'!$A:$G,7,FALSE)))</f>
        <v>23</v>
      </c>
      <c r="G8445" s="15"/>
      <c r="H8445" s="15">
        <f t="shared" si="286"/>
        <v>23</v>
      </c>
      <c r="I8445" s="198">
        <f t="shared" si="287"/>
        <v>7</v>
      </c>
    </row>
    <row r="8446" spans="1:9" x14ac:dyDescent="0.3">
      <c r="A8446" s="10">
        <v>43661</v>
      </c>
      <c r="B8446" s="11" t="s">
        <v>318</v>
      </c>
      <c r="C8446" s="11" t="s">
        <v>723</v>
      </c>
      <c r="D8446" s="11" t="s">
        <v>662</v>
      </c>
      <c r="F8446" s="15">
        <f>IF(ISBLANK($D8446),"",IF(ISBLANK($E8446),VLOOKUP($D8446,$J:$K,2,FALSE),VLOOKUP($E8446,'Daycare Packages'!$A:$G,7,FALSE)))</f>
        <v>30</v>
      </c>
      <c r="G8446" s="15"/>
      <c r="H8446" s="15">
        <f t="shared" si="286"/>
        <v>30</v>
      </c>
      <c r="I8446" s="198">
        <f t="shared" si="287"/>
        <v>7</v>
      </c>
    </row>
    <row r="8447" spans="1:9" x14ac:dyDescent="0.3">
      <c r="A8447" s="10">
        <v>43661</v>
      </c>
      <c r="B8447" s="11" t="s">
        <v>853</v>
      </c>
      <c r="C8447" s="11" t="s">
        <v>854</v>
      </c>
      <c r="D8447" s="11" t="s">
        <v>662</v>
      </c>
      <c r="F8447" s="15">
        <f>IF(ISBLANK($D8447),"",IF(ISBLANK($E8447),VLOOKUP($D8447,$J:$K,2,FALSE),VLOOKUP($E8447,'Daycare Packages'!$A:$G,7,FALSE)))</f>
        <v>30</v>
      </c>
      <c r="G8447" s="15"/>
      <c r="H8447" s="15">
        <f t="shared" si="286"/>
        <v>30</v>
      </c>
      <c r="I8447" s="198">
        <f t="shared" si="287"/>
        <v>7</v>
      </c>
    </row>
    <row r="8448" spans="1:9" x14ac:dyDescent="0.3">
      <c r="A8448" s="10">
        <v>43661</v>
      </c>
      <c r="B8448" s="11" t="s">
        <v>1366</v>
      </c>
      <c r="C8448" s="11" t="s">
        <v>520</v>
      </c>
      <c r="D8448" s="11" t="s">
        <v>662</v>
      </c>
      <c r="E8448" s="11">
        <v>6909212</v>
      </c>
      <c r="F8448" s="15">
        <f>IF(ISBLANK($D8448),"",IF(ISBLANK($E8448),VLOOKUP($D8448,$J:$K,2,FALSE),VLOOKUP($E8448,'Daycare Packages'!$A:$G,7,FALSE)))</f>
        <v>23</v>
      </c>
      <c r="G8448" s="15"/>
      <c r="H8448" s="15">
        <f t="shared" si="286"/>
        <v>23</v>
      </c>
      <c r="I8448" s="198">
        <f t="shared" si="287"/>
        <v>7</v>
      </c>
    </row>
    <row r="8449" spans="1:9" x14ac:dyDescent="0.3">
      <c r="A8449" s="10">
        <v>43661</v>
      </c>
      <c r="B8449" s="11" t="s">
        <v>1366</v>
      </c>
      <c r="C8449" s="11" t="s">
        <v>587</v>
      </c>
      <c r="D8449" s="11" t="s">
        <v>662</v>
      </c>
      <c r="E8449" s="11">
        <v>6909212</v>
      </c>
      <c r="F8449" s="15">
        <f>IF(ISBLANK($D8449),"",IF(ISBLANK($E8449),VLOOKUP($D8449,$J:$K,2,FALSE),VLOOKUP($E8449,'Daycare Packages'!$A:$G,7,FALSE)))</f>
        <v>23</v>
      </c>
      <c r="G8449" s="15"/>
      <c r="H8449" s="15">
        <f t="shared" ref="H8449:H8512" si="288">IF(ISBLANK(D8449),"",SUM(F8449:G8449))</f>
        <v>23</v>
      </c>
      <c r="I8449" s="198">
        <f t="shared" si="287"/>
        <v>7</v>
      </c>
    </row>
    <row r="8450" spans="1:9" x14ac:dyDescent="0.3">
      <c r="A8450" s="10">
        <v>43661</v>
      </c>
      <c r="B8450" s="11" t="s">
        <v>1785</v>
      </c>
      <c r="C8450" s="11" t="s">
        <v>1522</v>
      </c>
      <c r="D8450" s="11" t="s">
        <v>662</v>
      </c>
      <c r="F8450" s="15">
        <f>IF(ISBLANK($D8450),"",IF(ISBLANK($E8450),VLOOKUP($D8450,$J:$K,2,FALSE),VLOOKUP($E8450,'Daycare Packages'!$A:$G,7,FALSE)))</f>
        <v>30</v>
      </c>
      <c r="G8450" s="15"/>
      <c r="H8450" s="15">
        <f t="shared" si="288"/>
        <v>30</v>
      </c>
      <c r="I8450" s="198">
        <f t="shared" si="287"/>
        <v>7</v>
      </c>
    </row>
    <row r="8451" spans="1:9" x14ac:dyDescent="0.3">
      <c r="A8451" s="10">
        <v>43661</v>
      </c>
      <c r="B8451" s="11" t="s">
        <v>217</v>
      </c>
      <c r="C8451" s="11" t="s">
        <v>402</v>
      </c>
      <c r="D8451" s="11" t="s">
        <v>662</v>
      </c>
      <c r="E8451" s="11">
        <v>6865081</v>
      </c>
      <c r="F8451" s="15">
        <f>IF(ISBLANK($D8451),"",IF(ISBLANK($E8451),VLOOKUP($D8451,$J:$K,2,FALSE),VLOOKUP($E8451,'Daycare Packages'!$A:$G,7,FALSE)))</f>
        <v>26</v>
      </c>
      <c r="G8451" s="15"/>
      <c r="H8451" s="15">
        <f t="shared" si="288"/>
        <v>26</v>
      </c>
      <c r="I8451" s="198">
        <f t="shared" ref="I8451:I8514" si="289">IF(A8451="",0,MONTH(A8451))</f>
        <v>7</v>
      </c>
    </row>
    <row r="8452" spans="1:9" x14ac:dyDescent="0.3">
      <c r="A8452" s="10">
        <v>43661</v>
      </c>
      <c r="B8452" s="11" t="s">
        <v>123</v>
      </c>
      <c r="C8452" s="11" t="s">
        <v>622</v>
      </c>
      <c r="D8452" s="11" t="s">
        <v>662</v>
      </c>
      <c r="E8452" s="11">
        <v>6644301</v>
      </c>
      <c r="F8452" s="15">
        <f>IF(ISBLANK($D8452),"",IF(ISBLANK($E8452),VLOOKUP($D8452,$J:$K,2,FALSE),VLOOKUP($E8452,'Daycare Packages'!$A:$G,7,FALSE)))</f>
        <v>22</v>
      </c>
      <c r="G8452" s="15"/>
      <c r="H8452" s="15">
        <f t="shared" si="288"/>
        <v>22</v>
      </c>
      <c r="I8452" s="198">
        <f t="shared" si="289"/>
        <v>7</v>
      </c>
    </row>
    <row r="8453" spans="1:9" x14ac:dyDescent="0.3">
      <c r="A8453" s="10">
        <v>43661</v>
      </c>
      <c r="B8453" s="11" t="s">
        <v>203</v>
      </c>
      <c r="C8453" s="11" t="s">
        <v>840</v>
      </c>
      <c r="D8453" s="11" t="s">
        <v>662</v>
      </c>
      <c r="E8453" s="11">
        <v>6881664</v>
      </c>
      <c r="F8453" s="15">
        <f>IF(ISBLANK($D8453),"",IF(ISBLANK($E8453),VLOOKUP($D8453,$J:$K,2,FALSE),VLOOKUP($E8453,'Daycare Packages'!$A:$G,7,FALSE)))</f>
        <v>27</v>
      </c>
      <c r="G8453" s="15"/>
      <c r="H8453" s="15">
        <f t="shared" si="288"/>
        <v>27</v>
      </c>
      <c r="I8453" s="198">
        <f t="shared" si="289"/>
        <v>7</v>
      </c>
    </row>
    <row r="8454" spans="1:9" x14ac:dyDescent="0.3">
      <c r="A8454" s="10">
        <v>43661</v>
      </c>
      <c r="B8454" s="11" t="s">
        <v>254</v>
      </c>
      <c r="C8454" s="11" t="s">
        <v>396</v>
      </c>
      <c r="D8454" s="11" t="s">
        <v>659</v>
      </c>
      <c r="F8454" s="15">
        <f>IF(ISBLANK($D8454),"",IF(ISBLANK($E8454),VLOOKUP($D8454,$J:$K,2,FALSE),VLOOKUP($E8454,'Daycare Packages'!$A:$G,7,FALSE)))</f>
        <v>20</v>
      </c>
      <c r="G8454" s="15"/>
      <c r="H8454" s="15">
        <f t="shared" si="288"/>
        <v>20</v>
      </c>
      <c r="I8454" s="198">
        <f t="shared" si="289"/>
        <v>7</v>
      </c>
    </row>
    <row r="8455" spans="1:9" x14ac:dyDescent="0.3">
      <c r="A8455" s="10">
        <v>43661</v>
      </c>
      <c r="B8455" s="11" t="s">
        <v>894</v>
      </c>
      <c r="C8455" s="11" t="s">
        <v>895</v>
      </c>
      <c r="D8455" s="11" t="s">
        <v>662</v>
      </c>
      <c r="E8455" s="11">
        <v>6906409</v>
      </c>
      <c r="F8455" s="15">
        <f>IF(ISBLANK($D8455),"",IF(ISBLANK($E8455),VLOOKUP($D8455,$J:$K,2,FALSE),VLOOKUP($E8455,'Daycare Packages'!$A:$G,7,FALSE)))</f>
        <v>27</v>
      </c>
      <c r="G8455" s="15"/>
      <c r="H8455" s="15">
        <f t="shared" si="288"/>
        <v>27</v>
      </c>
      <c r="I8455" s="198">
        <f t="shared" si="289"/>
        <v>7</v>
      </c>
    </row>
    <row r="8456" spans="1:9" x14ac:dyDescent="0.3">
      <c r="A8456" s="10">
        <v>43661</v>
      </c>
      <c r="B8456" s="11" t="s">
        <v>894</v>
      </c>
      <c r="C8456" s="11" t="s">
        <v>622</v>
      </c>
      <c r="D8456" s="11" t="s">
        <v>662</v>
      </c>
      <c r="E8456" s="11">
        <v>6906409</v>
      </c>
      <c r="F8456" s="15">
        <f>IF(ISBLANK($D8456),"",IF(ISBLANK($E8456),VLOOKUP($D8456,$J:$K,2,FALSE),VLOOKUP($E8456,'Daycare Packages'!$A:$G,7,FALSE)))</f>
        <v>27</v>
      </c>
      <c r="G8456" s="15"/>
      <c r="H8456" s="15">
        <f t="shared" si="288"/>
        <v>27</v>
      </c>
      <c r="I8456" s="198">
        <f t="shared" si="289"/>
        <v>7</v>
      </c>
    </row>
    <row r="8457" spans="1:9" x14ac:dyDescent="0.3">
      <c r="A8457" s="10">
        <v>43661</v>
      </c>
      <c r="B8457" s="11" t="s">
        <v>216</v>
      </c>
      <c r="C8457" s="11" t="s">
        <v>448</v>
      </c>
      <c r="D8457" s="11" t="s">
        <v>662</v>
      </c>
      <c r="F8457" s="15">
        <f>IF(ISBLANK($D8457),"",IF(ISBLANK($E8457),VLOOKUP($D8457,$J:$K,2,FALSE),VLOOKUP($E8457,'Daycare Packages'!$A:$G,7,FALSE)))</f>
        <v>30</v>
      </c>
      <c r="G8457" s="15"/>
      <c r="H8457" s="15">
        <f t="shared" si="288"/>
        <v>30</v>
      </c>
      <c r="I8457" s="198">
        <f t="shared" si="289"/>
        <v>7</v>
      </c>
    </row>
    <row r="8458" spans="1:9" x14ac:dyDescent="0.3">
      <c r="A8458" s="10">
        <v>43661</v>
      </c>
      <c r="B8458" s="11" t="s">
        <v>204</v>
      </c>
      <c r="C8458" s="11" t="s">
        <v>949</v>
      </c>
      <c r="D8458" s="11" t="s">
        <v>662</v>
      </c>
      <c r="E8458" s="11">
        <v>6895018</v>
      </c>
      <c r="F8458" s="15">
        <f>IF(ISBLANK($D8458),"",IF(ISBLANK($E8458),VLOOKUP($D8458,$J:$K,2,FALSE),VLOOKUP($E8458,'Daycare Packages'!$A:$G,7,FALSE)))</f>
        <v>25</v>
      </c>
      <c r="G8458" s="15"/>
      <c r="H8458" s="15">
        <f t="shared" si="288"/>
        <v>25</v>
      </c>
      <c r="I8458" s="198">
        <f t="shared" si="289"/>
        <v>7</v>
      </c>
    </row>
    <row r="8459" spans="1:9" x14ac:dyDescent="0.3">
      <c r="A8459" s="10">
        <v>43661</v>
      </c>
      <c r="B8459" s="11" t="s">
        <v>204</v>
      </c>
      <c r="C8459" s="11" t="s">
        <v>774</v>
      </c>
      <c r="D8459" s="11" t="s">
        <v>662</v>
      </c>
      <c r="E8459" s="11">
        <v>6895018</v>
      </c>
      <c r="F8459" s="15">
        <f>IF(ISBLANK($D8459),"",IF(ISBLANK($E8459),VLOOKUP($D8459,$J:$K,2,FALSE),VLOOKUP($E8459,'Daycare Packages'!$A:$G,7,FALSE)))</f>
        <v>25</v>
      </c>
      <c r="G8459" s="15"/>
      <c r="H8459" s="15">
        <f t="shared" si="288"/>
        <v>25</v>
      </c>
      <c r="I8459" s="198">
        <f t="shared" si="289"/>
        <v>7</v>
      </c>
    </row>
    <row r="8460" spans="1:9" x14ac:dyDescent="0.3">
      <c r="A8460" s="10">
        <v>43661</v>
      </c>
      <c r="B8460" s="11" t="s">
        <v>677</v>
      </c>
      <c r="C8460" s="11" t="s">
        <v>678</v>
      </c>
      <c r="D8460" s="11" t="s">
        <v>662</v>
      </c>
      <c r="F8460" s="15">
        <f>IF(ISBLANK($D8460),"",IF(ISBLANK($E8460),VLOOKUP($D8460,$J:$K,2,FALSE),VLOOKUP($E8460,'Daycare Packages'!$A:$G,7,FALSE)))</f>
        <v>30</v>
      </c>
      <c r="G8460" s="15"/>
      <c r="H8460" s="15">
        <f t="shared" si="288"/>
        <v>30</v>
      </c>
      <c r="I8460" s="198">
        <f t="shared" si="289"/>
        <v>7</v>
      </c>
    </row>
    <row r="8461" spans="1:9" x14ac:dyDescent="0.3">
      <c r="A8461" s="10">
        <v>43661</v>
      </c>
      <c r="B8461" s="11" t="s">
        <v>222</v>
      </c>
      <c r="C8461" s="11" t="s">
        <v>229</v>
      </c>
      <c r="D8461" s="11" t="s">
        <v>662</v>
      </c>
      <c r="E8461" s="11">
        <v>6891874</v>
      </c>
      <c r="F8461" s="15">
        <f>IF(ISBLANK($D8461),"",IF(ISBLANK($E8461),VLOOKUP($D8461,$J:$K,2,FALSE),VLOOKUP($E8461,'Daycare Packages'!$A:$G,7,FALSE)))</f>
        <v>27</v>
      </c>
      <c r="G8461" s="15"/>
      <c r="H8461" s="15">
        <f t="shared" si="288"/>
        <v>27</v>
      </c>
      <c r="I8461" s="198">
        <f t="shared" si="289"/>
        <v>7</v>
      </c>
    </row>
    <row r="8462" spans="1:9" x14ac:dyDescent="0.3">
      <c r="A8462" s="10">
        <v>43661</v>
      </c>
      <c r="B8462" s="11" t="s">
        <v>215</v>
      </c>
      <c r="C8462" s="11" t="s">
        <v>741</v>
      </c>
      <c r="D8462" s="11" t="s">
        <v>662</v>
      </c>
      <c r="F8462" s="15">
        <f>IF(ISBLANK($D8462),"",IF(ISBLANK($E8462),VLOOKUP($D8462,$J:$K,2,FALSE),VLOOKUP($E8462,'Daycare Packages'!$A:$G,7,FALSE)))</f>
        <v>30</v>
      </c>
      <c r="G8462" s="15"/>
      <c r="H8462" s="15">
        <f t="shared" si="288"/>
        <v>30</v>
      </c>
      <c r="I8462" s="198">
        <f t="shared" si="289"/>
        <v>7</v>
      </c>
    </row>
    <row r="8463" spans="1:9" x14ac:dyDescent="0.3">
      <c r="A8463" s="10">
        <v>43661</v>
      </c>
      <c r="B8463" s="11" t="s">
        <v>147</v>
      </c>
      <c r="C8463" s="11" t="s">
        <v>796</v>
      </c>
      <c r="D8463" s="11" t="s">
        <v>662</v>
      </c>
      <c r="E8463" s="11">
        <v>6814069</v>
      </c>
      <c r="F8463" s="15">
        <f>IF(ISBLANK($D8463),"",IF(ISBLANK($E8463),VLOOKUP($D8463,$J:$K,2,FALSE),VLOOKUP($E8463,'Daycare Packages'!$A:$G,7,FALSE)))</f>
        <v>23</v>
      </c>
      <c r="G8463" s="15"/>
      <c r="H8463" s="15">
        <f t="shared" si="288"/>
        <v>23</v>
      </c>
      <c r="I8463" s="198">
        <f t="shared" si="289"/>
        <v>7</v>
      </c>
    </row>
    <row r="8464" spans="1:9" x14ac:dyDescent="0.3">
      <c r="A8464" s="10">
        <v>43661</v>
      </c>
      <c r="B8464" s="11" t="s">
        <v>209</v>
      </c>
      <c r="C8464" s="11" t="s">
        <v>702</v>
      </c>
      <c r="D8464" s="11" t="s">
        <v>662</v>
      </c>
      <c r="E8464" s="11">
        <v>6898585</v>
      </c>
      <c r="F8464" s="15">
        <f>IF(ISBLANK($D8464),"",IF(ISBLANK($E8464),VLOOKUP($D8464,$J:$K,2,FALSE),VLOOKUP($E8464,'Daycare Packages'!$A:$G,7,FALSE)))</f>
        <v>27</v>
      </c>
      <c r="G8464" s="15"/>
      <c r="H8464" s="15">
        <f t="shared" si="288"/>
        <v>27</v>
      </c>
      <c r="I8464" s="198">
        <f t="shared" si="289"/>
        <v>7</v>
      </c>
    </row>
    <row r="8465" spans="1:9" x14ac:dyDescent="0.3">
      <c r="A8465" s="10">
        <v>43661</v>
      </c>
      <c r="B8465" s="11" t="s">
        <v>843</v>
      </c>
      <c r="C8465" s="11" t="s">
        <v>844</v>
      </c>
      <c r="D8465" s="11" t="s">
        <v>662</v>
      </c>
      <c r="E8465" s="11">
        <v>6846368</v>
      </c>
      <c r="F8465" s="15">
        <f>IF(ISBLANK($D8465),"",IF(ISBLANK($E8465),VLOOKUP($D8465,$J:$K,2,FALSE),VLOOKUP($E8465,'Daycare Packages'!$A:$G,7,FALSE)))</f>
        <v>23</v>
      </c>
      <c r="G8465" s="15"/>
      <c r="H8465" s="15">
        <f t="shared" si="288"/>
        <v>23</v>
      </c>
      <c r="I8465" s="198">
        <f t="shared" si="289"/>
        <v>7</v>
      </c>
    </row>
    <row r="8466" spans="1:9" x14ac:dyDescent="0.3">
      <c r="A8466" s="10">
        <v>43661</v>
      </c>
      <c r="B8466" s="11" t="s">
        <v>138</v>
      </c>
      <c r="C8466" s="11" t="s">
        <v>573</v>
      </c>
      <c r="D8466" s="11" t="s">
        <v>662</v>
      </c>
      <c r="E8466" s="11">
        <v>6803103</v>
      </c>
      <c r="F8466" s="15">
        <f>IF(ISBLANK($D8466),"",IF(ISBLANK($E8466),VLOOKUP($D8466,$J:$K,2,FALSE),VLOOKUP($E8466,'Daycare Packages'!$A:$G,7,FALSE)))</f>
        <v>23</v>
      </c>
      <c r="G8466" s="15"/>
      <c r="H8466" s="15">
        <f t="shared" si="288"/>
        <v>23</v>
      </c>
      <c r="I8466" s="198">
        <f t="shared" si="289"/>
        <v>7</v>
      </c>
    </row>
    <row r="8467" spans="1:9" x14ac:dyDescent="0.3">
      <c r="A8467" s="10">
        <v>43661</v>
      </c>
      <c r="B8467" s="11" t="s">
        <v>1900</v>
      </c>
      <c r="C8467" s="11" t="s">
        <v>1901</v>
      </c>
      <c r="D8467" s="11" t="s">
        <v>662</v>
      </c>
      <c r="F8467" s="15">
        <f>IF(ISBLANK($D8467),"",IF(ISBLANK($E8467),VLOOKUP($D8467,$J:$K,2,FALSE),VLOOKUP($E8467,'Daycare Packages'!$A:$G,7,FALSE)))</f>
        <v>30</v>
      </c>
      <c r="G8467" s="15"/>
      <c r="H8467" s="15">
        <f t="shared" si="288"/>
        <v>30</v>
      </c>
      <c r="I8467" s="198">
        <f t="shared" si="289"/>
        <v>7</v>
      </c>
    </row>
    <row r="8468" spans="1:9" x14ac:dyDescent="0.3">
      <c r="A8468" s="10">
        <v>43661</v>
      </c>
      <c r="B8468" s="11" t="s">
        <v>688</v>
      </c>
      <c r="C8468" s="11" t="s">
        <v>689</v>
      </c>
      <c r="D8468" s="11" t="s">
        <v>662</v>
      </c>
      <c r="F8468" s="15">
        <f>IF(ISBLANK($D8468),"",IF(ISBLANK($E8468),VLOOKUP($D8468,$J:$K,2,FALSE),VLOOKUP($E8468,'Daycare Packages'!$A:$G,7,FALSE)))</f>
        <v>30</v>
      </c>
      <c r="G8468" s="15"/>
      <c r="H8468" s="15">
        <f t="shared" si="288"/>
        <v>30</v>
      </c>
      <c r="I8468" s="198">
        <f t="shared" si="289"/>
        <v>7</v>
      </c>
    </row>
    <row r="8469" spans="1:9" x14ac:dyDescent="0.3">
      <c r="A8469" s="10">
        <v>43661</v>
      </c>
      <c r="B8469" s="11" t="s">
        <v>193</v>
      </c>
      <c r="C8469" s="11" t="s">
        <v>776</v>
      </c>
      <c r="D8469" s="11" t="s">
        <v>662</v>
      </c>
      <c r="E8469" s="11">
        <v>6899236</v>
      </c>
      <c r="F8469" s="15">
        <f>IF(ISBLANK($D8469),"",IF(ISBLANK($E8469),VLOOKUP($D8469,$J:$K,2,FALSE),VLOOKUP($E8469,'Daycare Packages'!$A:$G,7,FALSE)))</f>
        <v>27</v>
      </c>
      <c r="G8469" s="15"/>
      <c r="H8469" s="15">
        <f t="shared" si="288"/>
        <v>27</v>
      </c>
      <c r="I8469" s="198">
        <f t="shared" si="289"/>
        <v>7</v>
      </c>
    </row>
    <row r="8470" spans="1:9" x14ac:dyDescent="0.3">
      <c r="A8470" s="10">
        <v>43661</v>
      </c>
      <c r="B8470" s="11" t="s">
        <v>140</v>
      </c>
      <c r="C8470" s="11" t="s">
        <v>475</v>
      </c>
      <c r="D8470" s="11" t="s">
        <v>662</v>
      </c>
      <c r="E8470" s="11">
        <v>6888605</v>
      </c>
      <c r="F8470" s="15">
        <f>IF(ISBLANK($D8470),"",IF(ISBLANK($E8470),VLOOKUP($D8470,$J:$K,2,FALSE),VLOOKUP($E8470,'Daycare Packages'!$A:$G,7,FALSE)))</f>
        <v>26</v>
      </c>
      <c r="G8470" s="15"/>
      <c r="H8470" s="15">
        <f t="shared" si="288"/>
        <v>26</v>
      </c>
      <c r="I8470" s="198">
        <f t="shared" si="289"/>
        <v>7</v>
      </c>
    </row>
    <row r="8471" spans="1:9" x14ac:dyDescent="0.3">
      <c r="A8471" s="10">
        <v>43661</v>
      </c>
      <c r="B8471" s="11" t="s">
        <v>163</v>
      </c>
      <c r="C8471" s="11" t="s">
        <v>805</v>
      </c>
      <c r="D8471" s="11" t="s">
        <v>662</v>
      </c>
      <c r="F8471" s="15">
        <f>IF(ISBLANK($D8471),"",IF(ISBLANK($E8471),VLOOKUP($D8471,$J:$K,2,FALSE),VLOOKUP($E8471,'Daycare Packages'!$A:$G,7,FALSE)))</f>
        <v>30</v>
      </c>
      <c r="G8471" s="15"/>
      <c r="H8471" s="15">
        <f t="shared" si="288"/>
        <v>30</v>
      </c>
      <c r="I8471" s="198">
        <f t="shared" si="289"/>
        <v>7</v>
      </c>
    </row>
    <row r="8472" spans="1:9" x14ac:dyDescent="0.3">
      <c r="A8472" s="10">
        <v>43661</v>
      </c>
      <c r="B8472" s="11" t="s">
        <v>730</v>
      </c>
      <c r="C8472" s="11" t="s">
        <v>731</v>
      </c>
      <c r="D8472" s="11" t="s">
        <v>662</v>
      </c>
      <c r="F8472" s="15">
        <f>IF(ISBLANK($D8472),"",IF(ISBLANK($E8472),VLOOKUP($D8472,$J:$K,2,FALSE),VLOOKUP($E8472,'Daycare Packages'!$A:$G,7,FALSE)))</f>
        <v>30</v>
      </c>
      <c r="G8472" s="15"/>
      <c r="H8472" s="15">
        <f t="shared" si="288"/>
        <v>30</v>
      </c>
      <c r="I8472" s="198">
        <f t="shared" si="289"/>
        <v>7</v>
      </c>
    </row>
    <row r="8473" spans="1:9" x14ac:dyDescent="0.3">
      <c r="A8473" s="10">
        <v>43661</v>
      </c>
      <c r="B8473" s="11" t="s">
        <v>160</v>
      </c>
      <c r="C8473" s="11" t="s">
        <v>1761</v>
      </c>
      <c r="D8473" s="11" t="s">
        <v>662</v>
      </c>
      <c r="E8473" s="11">
        <v>6850317</v>
      </c>
      <c r="F8473" s="15">
        <f>IF(ISBLANK($D8473),"",IF(ISBLANK($E8473),VLOOKUP($D8473,$J:$K,2,FALSE),VLOOKUP($E8473,'Daycare Packages'!$A:$G,7,FALSE)))</f>
        <v>25</v>
      </c>
      <c r="G8473" s="15"/>
      <c r="H8473" s="15">
        <f t="shared" si="288"/>
        <v>25</v>
      </c>
      <c r="I8473" s="198">
        <f t="shared" si="289"/>
        <v>7</v>
      </c>
    </row>
    <row r="8474" spans="1:9" x14ac:dyDescent="0.3">
      <c r="A8474" s="10">
        <v>43661</v>
      </c>
      <c r="B8474" s="11" t="s">
        <v>160</v>
      </c>
      <c r="C8474" s="11" t="s">
        <v>794</v>
      </c>
      <c r="D8474" s="11" t="s">
        <v>662</v>
      </c>
      <c r="E8474" s="11">
        <v>6905987</v>
      </c>
      <c r="F8474" s="15">
        <f>IF(ISBLANK($D8474),"",IF(ISBLANK($E8474),VLOOKUP($D8474,$J:$K,2,FALSE),VLOOKUP($E8474,'Daycare Packages'!$A:$G,7,FALSE)))</f>
        <v>26</v>
      </c>
      <c r="G8474" s="15"/>
      <c r="H8474" s="15">
        <f t="shared" si="288"/>
        <v>26</v>
      </c>
      <c r="I8474" s="198">
        <f t="shared" si="289"/>
        <v>7</v>
      </c>
    </row>
    <row r="8475" spans="1:9" x14ac:dyDescent="0.3">
      <c r="A8475" s="10">
        <v>43661</v>
      </c>
      <c r="B8475" s="11" t="s">
        <v>873</v>
      </c>
      <c r="C8475" s="11" t="s">
        <v>493</v>
      </c>
      <c r="D8475" s="11" t="s">
        <v>662</v>
      </c>
      <c r="F8475" s="15">
        <f>IF(ISBLANK($D8475),"",IF(ISBLANK($E8475),VLOOKUP($D8475,$J:$K,2,FALSE),VLOOKUP($E8475,'Daycare Packages'!$A:$G,7,FALSE)))</f>
        <v>30</v>
      </c>
      <c r="G8475" s="15"/>
      <c r="H8475" s="15">
        <f t="shared" si="288"/>
        <v>30</v>
      </c>
      <c r="I8475" s="198">
        <f t="shared" si="289"/>
        <v>7</v>
      </c>
    </row>
    <row r="8476" spans="1:9" x14ac:dyDescent="0.3">
      <c r="A8476" s="10">
        <v>43661</v>
      </c>
      <c r="B8476" s="11" t="s">
        <v>508</v>
      </c>
      <c r="C8476" s="11" t="s">
        <v>509</v>
      </c>
      <c r="D8476" s="11" t="s">
        <v>662</v>
      </c>
      <c r="F8476" s="15">
        <f>IF(ISBLANK($D8476),"",IF(ISBLANK($E8476),VLOOKUP($D8476,$J:$K,2,FALSE),VLOOKUP($E8476,'Daycare Packages'!$A:$G,7,FALSE)))</f>
        <v>30</v>
      </c>
      <c r="G8476" s="15"/>
      <c r="H8476" s="15">
        <f t="shared" si="288"/>
        <v>30</v>
      </c>
      <c r="I8476" s="198">
        <f t="shared" si="289"/>
        <v>7</v>
      </c>
    </row>
    <row r="8477" spans="1:9" x14ac:dyDescent="0.3">
      <c r="A8477" s="10">
        <v>43661</v>
      </c>
      <c r="B8477" s="11" t="s">
        <v>1317</v>
      </c>
      <c r="C8477" s="11" t="s">
        <v>1608</v>
      </c>
      <c r="D8477" s="11" t="s">
        <v>662</v>
      </c>
      <c r="E8477" s="11">
        <v>6887006</v>
      </c>
      <c r="F8477" s="15">
        <f>IF(ISBLANK($D8477),"",IF(ISBLANK($E8477),VLOOKUP($D8477,$J:$K,2,FALSE),VLOOKUP($E8477,'Daycare Packages'!$A:$G,7,FALSE)))</f>
        <v>25</v>
      </c>
      <c r="G8477" s="15"/>
      <c r="H8477" s="15">
        <f t="shared" si="288"/>
        <v>25</v>
      </c>
      <c r="I8477" s="198">
        <f t="shared" si="289"/>
        <v>7</v>
      </c>
    </row>
    <row r="8478" spans="1:9" x14ac:dyDescent="0.3">
      <c r="A8478" s="10">
        <v>43661</v>
      </c>
      <c r="B8478" s="11" t="s">
        <v>989</v>
      </c>
      <c r="C8478" s="11" t="s">
        <v>765</v>
      </c>
      <c r="D8478" s="11" t="s">
        <v>662</v>
      </c>
      <c r="F8478" s="15">
        <f>IF(ISBLANK($D8478),"",IF(ISBLANK($E8478),VLOOKUP($D8478,$J:$K,2,FALSE),VLOOKUP($E8478,'Daycare Packages'!$A:$G,7,FALSE)))</f>
        <v>30</v>
      </c>
      <c r="G8478" s="15"/>
      <c r="H8478" s="15">
        <f t="shared" si="288"/>
        <v>30</v>
      </c>
      <c r="I8478" s="198">
        <f t="shared" si="289"/>
        <v>7</v>
      </c>
    </row>
    <row r="8479" spans="1:9" x14ac:dyDescent="0.3">
      <c r="A8479" s="10">
        <v>43661</v>
      </c>
      <c r="B8479" s="11" t="s">
        <v>139</v>
      </c>
      <c r="C8479" s="11" t="s">
        <v>867</v>
      </c>
      <c r="D8479" s="11" t="s">
        <v>662</v>
      </c>
      <c r="E8479" s="11">
        <v>6869044</v>
      </c>
      <c r="F8479" s="15">
        <f>IF(ISBLANK($D8479),"",IF(ISBLANK($E8479),VLOOKUP($D8479,$J:$K,2,FALSE),VLOOKUP($E8479,'Daycare Packages'!$A:$G,7,FALSE)))</f>
        <v>27</v>
      </c>
      <c r="G8479" s="15"/>
      <c r="H8479" s="15">
        <f t="shared" si="288"/>
        <v>27</v>
      </c>
      <c r="I8479" s="198">
        <f t="shared" si="289"/>
        <v>7</v>
      </c>
    </row>
    <row r="8480" spans="1:9" x14ac:dyDescent="0.3">
      <c r="A8480" s="10">
        <v>43661</v>
      </c>
      <c r="B8480" s="11" t="s">
        <v>922</v>
      </c>
      <c r="C8480" s="11" t="s">
        <v>923</v>
      </c>
      <c r="D8480" s="11" t="s">
        <v>662</v>
      </c>
      <c r="E8480" s="11">
        <v>6872770</v>
      </c>
      <c r="F8480" s="15">
        <f>IF(ISBLANK($D8480),"",IF(ISBLANK($E8480),VLOOKUP($D8480,$J:$K,2,FALSE),VLOOKUP($E8480,'Daycare Packages'!$A:$G,7,FALSE)))</f>
        <v>23</v>
      </c>
      <c r="G8480" s="15"/>
      <c r="H8480" s="15">
        <f t="shared" si="288"/>
        <v>23</v>
      </c>
      <c r="I8480" s="198">
        <f t="shared" si="289"/>
        <v>7</v>
      </c>
    </row>
    <row r="8481" spans="1:9" x14ac:dyDescent="0.3">
      <c r="A8481" s="10">
        <v>43661</v>
      </c>
      <c r="B8481" s="11" t="s">
        <v>246</v>
      </c>
      <c r="C8481" s="11" t="s">
        <v>1347</v>
      </c>
      <c r="D8481" s="11" t="s">
        <v>662</v>
      </c>
      <c r="F8481" s="15">
        <f>IF(ISBLANK($D8481),"",IF(ISBLANK($E8481),VLOOKUP($D8481,$J:$K,2,FALSE),VLOOKUP($E8481,'Daycare Packages'!$A:$G,7,FALSE)))</f>
        <v>30</v>
      </c>
      <c r="G8481" s="15"/>
      <c r="H8481" s="15">
        <f t="shared" si="288"/>
        <v>30</v>
      </c>
      <c r="I8481" s="198">
        <f t="shared" si="289"/>
        <v>7</v>
      </c>
    </row>
    <row r="8482" spans="1:9" x14ac:dyDescent="0.3">
      <c r="A8482" s="10">
        <v>43661</v>
      </c>
      <c r="B8482" s="11" t="s">
        <v>246</v>
      </c>
      <c r="C8482" s="11" t="s">
        <v>814</v>
      </c>
      <c r="D8482" s="11" t="s">
        <v>662</v>
      </c>
      <c r="F8482" s="15">
        <f>IF(ISBLANK($D8482),"",IF(ISBLANK($E8482),VLOOKUP($D8482,$J:$K,2,FALSE),VLOOKUP($E8482,'Daycare Packages'!$A:$G,7,FALSE)))</f>
        <v>30</v>
      </c>
      <c r="G8482" s="15"/>
      <c r="H8482" s="15">
        <f t="shared" si="288"/>
        <v>30</v>
      </c>
      <c r="I8482" s="198">
        <f t="shared" si="289"/>
        <v>7</v>
      </c>
    </row>
    <row r="8483" spans="1:9" x14ac:dyDescent="0.3">
      <c r="A8483" s="10">
        <v>43661</v>
      </c>
      <c r="B8483" s="11" t="s">
        <v>182</v>
      </c>
      <c r="C8483" s="11" t="s">
        <v>685</v>
      </c>
      <c r="D8483" s="11" t="s">
        <v>662</v>
      </c>
      <c r="E8483" s="11">
        <v>6871713</v>
      </c>
      <c r="F8483" s="15">
        <f>IF(ISBLANK($D8483),"",IF(ISBLANK($E8483),VLOOKUP($D8483,$J:$K,2,FALSE),VLOOKUP($E8483,'Daycare Packages'!$A:$G,7,FALSE)))</f>
        <v>20.7</v>
      </c>
      <c r="G8483" s="15"/>
      <c r="H8483" s="15">
        <f t="shared" si="288"/>
        <v>20.7</v>
      </c>
      <c r="I8483" s="198">
        <f t="shared" si="289"/>
        <v>7</v>
      </c>
    </row>
    <row r="8484" spans="1:9" x14ac:dyDescent="0.3">
      <c r="A8484" s="10">
        <v>43661</v>
      </c>
      <c r="B8484" s="11" t="s">
        <v>82</v>
      </c>
      <c r="C8484" s="11" t="s">
        <v>694</v>
      </c>
      <c r="D8484" s="11" t="s">
        <v>662</v>
      </c>
      <c r="E8484" s="11">
        <v>6717674</v>
      </c>
      <c r="F8484" s="15">
        <f>IF(ISBLANK($D8484),"",IF(ISBLANK($E8484),VLOOKUP($D8484,$J:$K,2,FALSE),VLOOKUP($E8484,'Daycare Packages'!$A:$G,7,FALSE)))</f>
        <v>22</v>
      </c>
      <c r="G8484" s="15"/>
      <c r="H8484" s="15">
        <f t="shared" si="288"/>
        <v>22</v>
      </c>
      <c r="I8484" s="198">
        <f t="shared" si="289"/>
        <v>7</v>
      </c>
    </row>
    <row r="8485" spans="1:9" x14ac:dyDescent="0.3">
      <c r="A8485" s="10">
        <v>43661</v>
      </c>
      <c r="B8485" s="11" t="s">
        <v>82</v>
      </c>
      <c r="C8485" s="11" t="s">
        <v>695</v>
      </c>
      <c r="D8485" s="11" t="s">
        <v>662</v>
      </c>
      <c r="E8485" s="11">
        <v>6717674</v>
      </c>
      <c r="F8485" s="15">
        <f>IF(ISBLANK($D8485),"",IF(ISBLANK($E8485),VLOOKUP($D8485,$J:$K,2,FALSE),VLOOKUP($E8485,'Daycare Packages'!$A:$G,7,FALSE)))</f>
        <v>22</v>
      </c>
      <c r="G8485" s="15"/>
      <c r="H8485" s="15">
        <f t="shared" si="288"/>
        <v>22</v>
      </c>
      <c r="I8485" s="198">
        <f t="shared" si="289"/>
        <v>7</v>
      </c>
    </row>
    <row r="8486" spans="1:9" x14ac:dyDescent="0.3">
      <c r="A8486" s="10">
        <v>43661</v>
      </c>
      <c r="B8486" s="11" t="s">
        <v>156</v>
      </c>
      <c r="C8486" s="11" t="s">
        <v>479</v>
      </c>
      <c r="D8486" s="11" t="s">
        <v>662</v>
      </c>
      <c r="E8486" s="11">
        <v>6798024</v>
      </c>
      <c r="F8486" s="15">
        <f>IF(ISBLANK($D8486),"",IF(ISBLANK($E8486),VLOOKUP($D8486,$J:$K,2,FALSE),VLOOKUP($E8486,'Daycare Packages'!$A:$G,7,FALSE)))</f>
        <v>23</v>
      </c>
      <c r="G8486" s="15"/>
      <c r="H8486" s="15">
        <f t="shared" si="288"/>
        <v>23</v>
      </c>
      <c r="I8486" s="198">
        <f t="shared" si="289"/>
        <v>7</v>
      </c>
    </row>
    <row r="8487" spans="1:9" x14ac:dyDescent="0.3">
      <c r="A8487" s="10">
        <v>43661</v>
      </c>
      <c r="B8487" s="11" t="s">
        <v>218</v>
      </c>
      <c r="C8487" s="11" t="s">
        <v>738</v>
      </c>
      <c r="D8487" s="11" t="s">
        <v>662</v>
      </c>
      <c r="E8487" s="11">
        <v>6911319</v>
      </c>
      <c r="F8487" s="15">
        <f>IF(ISBLANK($D8487),"",IF(ISBLANK($E8487),VLOOKUP($D8487,$J:$K,2,FALSE),VLOOKUP($E8487,'Daycare Packages'!$A:$G,7,FALSE)))</f>
        <v>20</v>
      </c>
      <c r="G8487" s="15"/>
      <c r="H8487" s="15">
        <f t="shared" si="288"/>
        <v>20</v>
      </c>
      <c r="I8487" s="198">
        <f t="shared" si="289"/>
        <v>7</v>
      </c>
    </row>
    <row r="8488" spans="1:9" x14ac:dyDescent="0.3">
      <c r="A8488" s="10">
        <v>43661</v>
      </c>
      <c r="B8488" s="11" t="s">
        <v>218</v>
      </c>
      <c r="C8488" s="11" t="s">
        <v>737</v>
      </c>
      <c r="D8488" s="11" t="s">
        <v>662</v>
      </c>
      <c r="E8488" s="11">
        <v>6911319</v>
      </c>
      <c r="F8488" s="15">
        <f>IF(ISBLANK($D8488),"",IF(ISBLANK($E8488),VLOOKUP($D8488,$J:$K,2,FALSE),VLOOKUP($E8488,'Daycare Packages'!$A:$G,7,FALSE)))</f>
        <v>20</v>
      </c>
      <c r="G8488" s="15"/>
      <c r="H8488" s="15">
        <f t="shared" si="288"/>
        <v>20</v>
      </c>
      <c r="I8488" s="198">
        <f t="shared" si="289"/>
        <v>7</v>
      </c>
    </row>
    <row r="8489" spans="1:9" x14ac:dyDescent="0.3">
      <c r="A8489" s="10">
        <v>43661</v>
      </c>
      <c r="B8489" s="11" t="s">
        <v>141</v>
      </c>
      <c r="C8489" s="11" t="s">
        <v>564</v>
      </c>
      <c r="D8489" s="11" t="s">
        <v>662</v>
      </c>
      <c r="E8489" s="11">
        <v>6866358</v>
      </c>
      <c r="F8489" s="15">
        <f>IF(ISBLANK($D8489),"",IF(ISBLANK($E8489),VLOOKUP($D8489,$J:$K,2,FALSE),VLOOKUP($E8489,'Daycare Packages'!$A:$G,7,FALSE)))</f>
        <v>26</v>
      </c>
      <c r="G8489" s="15"/>
      <c r="H8489" s="15">
        <f t="shared" si="288"/>
        <v>26</v>
      </c>
      <c r="I8489" s="198">
        <f t="shared" si="289"/>
        <v>7</v>
      </c>
    </row>
    <row r="8490" spans="1:9" x14ac:dyDescent="0.3">
      <c r="A8490" s="10">
        <v>43661</v>
      </c>
      <c r="B8490" s="11" t="s">
        <v>115</v>
      </c>
      <c r="C8490" s="11" t="s">
        <v>764</v>
      </c>
      <c r="D8490" s="11" t="s">
        <v>662</v>
      </c>
      <c r="E8490" s="11">
        <v>6736950</v>
      </c>
      <c r="F8490" s="15">
        <f>IF(ISBLANK($D8490),"",IF(ISBLANK($E8490),VLOOKUP($D8490,$J:$K,2,FALSE),VLOOKUP($E8490,'Daycare Packages'!$A:$G,7,FALSE)))</f>
        <v>22</v>
      </c>
      <c r="G8490" s="15"/>
      <c r="H8490" s="15">
        <f t="shared" si="288"/>
        <v>22</v>
      </c>
      <c r="I8490" s="198">
        <f t="shared" si="289"/>
        <v>7</v>
      </c>
    </row>
    <row r="8491" spans="1:9" x14ac:dyDescent="0.3">
      <c r="A8491" s="10">
        <v>43661</v>
      </c>
      <c r="B8491" s="11" t="s">
        <v>411</v>
      </c>
      <c r="C8491" s="11" t="s">
        <v>1690</v>
      </c>
      <c r="D8491" s="11" t="s">
        <v>662</v>
      </c>
      <c r="F8491" s="15">
        <f>IF(ISBLANK($D8491),"",IF(ISBLANK($E8491),VLOOKUP($D8491,$J:$K,2,FALSE),VLOOKUP($E8491,'Daycare Packages'!$A:$G,7,FALSE)))</f>
        <v>30</v>
      </c>
      <c r="G8491" s="15"/>
      <c r="H8491" s="15">
        <f t="shared" si="288"/>
        <v>30</v>
      </c>
      <c r="I8491" s="198">
        <f t="shared" si="289"/>
        <v>7</v>
      </c>
    </row>
    <row r="8492" spans="1:9" x14ac:dyDescent="0.3">
      <c r="A8492" s="10">
        <v>43661</v>
      </c>
      <c r="B8492" s="11" t="s">
        <v>713</v>
      </c>
      <c r="C8492" s="11" t="s">
        <v>714</v>
      </c>
      <c r="D8492" s="11" t="s">
        <v>662</v>
      </c>
      <c r="F8492" s="15">
        <f>IF(ISBLANK($D8492),"",IF(ISBLANK($E8492),VLOOKUP($D8492,$J:$K,2,FALSE),VLOOKUP($E8492,'Daycare Packages'!$A:$G,7,FALSE)))</f>
        <v>30</v>
      </c>
      <c r="G8492" s="15"/>
      <c r="H8492" s="15">
        <f t="shared" si="288"/>
        <v>30</v>
      </c>
      <c r="I8492" s="198">
        <f t="shared" si="289"/>
        <v>7</v>
      </c>
    </row>
    <row r="8493" spans="1:9" x14ac:dyDescent="0.3">
      <c r="A8493" s="10">
        <v>43661</v>
      </c>
      <c r="B8493" s="11" t="s">
        <v>663</v>
      </c>
      <c r="C8493" s="11" t="s">
        <v>665</v>
      </c>
      <c r="D8493" s="11" t="s">
        <v>659</v>
      </c>
      <c r="F8493" s="15">
        <f>IF(ISBLANK($D8493),"",IF(ISBLANK($E8493),VLOOKUP($D8493,$J:$K,2,FALSE),VLOOKUP($E8493,'Daycare Packages'!$A:$G,7,FALSE)))</f>
        <v>20</v>
      </c>
      <c r="G8493" s="15"/>
      <c r="H8493" s="15">
        <f t="shared" si="288"/>
        <v>20</v>
      </c>
      <c r="I8493" s="198">
        <f t="shared" si="289"/>
        <v>7</v>
      </c>
    </row>
    <row r="8494" spans="1:9" x14ac:dyDescent="0.3">
      <c r="A8494" s="10">
        <v>43661</v>
      </c>
      <c r="B8494" s="11" t="s">
        <v>663</v>
      </c>
      <c r="C8494" s="11" t="s">
        <v>664</v>
      </c>
      <c r="D8494" s="11" t="s">
        <v>659</v>
      </c>
      <c r="F8494" s="15">
        <f>IF(ISBLANK($D8494),"",IF(ISBLANK($E8494),VLOOKUP($D8494,$J:$K,2,FALSE),VLOOKUP($E8494,'Daycare Packages'!$A:$G,7,FALSE)))</f>
        <v>20</v>
      </c>
      <c r="G8494" s="15"/>
      <c r="H8494" s="15">
        <f t="shared" si="288"/>
        <v>20</v>
      </c>
      <c r="I8494" s="198">
        <f t="shared" si="289"/>
        <v>7</v>
      </c>
    </row>
    <row r="8495" spans="1:9" x14ac:dyDescent="0.3">
      <c r="A8495" s="55">
        <v>43661</v>
      </c>
      <c r="B8495" s="56" t="s">
        <v>820</v>
      </c>
      <c r="C8495" s="56" t="s">
        <v>402</v>
      </c>
      <c r="D8495" s="56" t="s">
        <v>662</v>
      </c>
      <c r="E8495" s="56"/>
      <c r="F8495" s="59">
        <f>IF(ISBLANK($D8495),"",IF(ISBLANK($E8495),VLOOKUP($D8495,$J:$K,2,FALSE),VLOOKUP($E8495,'Daycare Packages'!$A:$G,7,FALSE)))</f>
        <v>30</v>
      </c>
      <c r="G8495" s="59"/>
      <c r="H8495" s="59">
        <f t="shared" si="288"/>
        <v>30</v>
      </c>
      <c r="I8495" s="198">
        <f t="shared" si="289"/>
        <v>7</v>
      </c>
    </row>
    <row r="8496" spans="1:9" x14ac:dyDescent="0.3">
      <c r="A8496" s="10">
        <v>43662</v>
      </c>
      <c r="B8496" s="11" t="s">
        <v>1535</v>
      </c>
      <c r="C8496" s="11" t="s">
        <v>846</v>
      </c>
      <c r="D8496" s="11" t="s">
        <v>662</v>
      </c>
      <c r="F8496" s="15">
        <f>IF(ISBLANK($D8496),"",IF(ISBLANK($E8496),VLOOKUP($D8496,$J:$K,2,FALSE),VLOOKUP($E8496,'Daycare Packages'!$A:$G,7,FALSE)))</f>
        <v>30</v>
      </c>
      <c r="G8496" s="15"/>
      <c r="H8496" s="15">
        <f t="shared" si="288"/>
        <v>30</v>
      </c>
      <c r="I8496" s="198">
        <f t="shared" si="289"/>
        <v>7</v>
      </c>
    </row>
    <row r="8497" spans="1:9" x14ac:dyDescent="0.3">
      <c r="A8497" s="10">
        <v>43662</v>
      </c>
      <c r="B8497" s="11" t="s">
        <v>131</v>
      </c>
      <c r="C8497" s="11" t="s">
        <v>553</v>
      </c>
      <c r="D8497" s="11" t="s">
        <v>659</v>
      </c>
      <c r="E8497" s="11">
        <v>6730496</v>
      </c>
      <c r="F8497" s="15">
        <f>IF(ISBLANK($D8497),"",IF(ISBLANK($E8497),VLOOKUP($D8497,$J:$K,2,FALSE),VLOOKUP($E8497,'Daycare Packages'!$A:$G,7,FALSE)))</f>
        <v>16</v>
      </c>
      <c r="G8497" s="15"/>
      <c r="H8497" s="15">
        <f t="shared" si="288"/>
        <v>16</v>
      </c>
      <c r="I8497" s="198">
        <f t="shared" si="289"/>
        <v>7</v>
      </c>
    </row>
    <row r="8498" spans="1:9" x14ac:dyDescent="0.3">
      <c r="A8498" s="10">
        <v>43662</v>
      </c>
      <c r="B8498" s="11" t="s">
        <v>1733</v>
      </c>
      <c r="C8498" s="11" t="s">
        <v>1734</v>
      </c>
      <c r="D8498" s="11" t="s">
        <v>659</v>
      </c>
      <c r="E8498" s="11">
        <v>6896082</v>
      </c>
      <c r="F8498" s="15">
        <f>IF(ISBLANK($D8498),"",IF(ISBLANK($E8498),VLOOKUP($D8498,$J:$K,2,FALSE),VLOOKUP($E8498,'Daycare Packages'!$A:$G,7,FALSE)))</f>
        <v>19</v>
      </c>
      <c r="G8498" s="15"/>
      <c r="H8498" s="15">
        <f t="shared" si="288"/>
        <v>19</v>
      </c>
      <c r="I8498" s="198">
        <f t="shared" si="289"/>
        <v>7</v>
      </c>
    </row>
    <row r="8499" spans="1:9" x14ac:dyDescent="0.3">
      <c r="A8499" s="10">
        <v>43662</v>
      </c>
      <c r="B8499" s="11" t="s">
        <v>1221</v>
      </c>
      <c r="C8499" s="11" t="s">
        <v>1222</v>
      </c>
      <c r="D8499" s="11" t="s">
        <v>659</v>
      </c>
      <c r="E8499" s="11">
        <v>6818139</v>
      </c>
      <c r="F8499" s="15">
        <f>IF(ISBLANK($D8499),"",IF(ISBLANK($E8499),VLOOKUP($D8499,$J:$K,2,FALSE),VLOOKUP($E8499,'Daycare Packages'!$A:$G,7,FALSE)))</f>
        <v>18</v>
      </c>
      <c r="G8499" s="15"/>
      <c r="H8499" s="15">
        <f t="shared" si="288"/>
        <v>18</v>
      </c>
      <c r="I8499" s="198">
        <f t="shared" si="289"/>
        <v>7</v>
      </c>
    </row>
    <row r="8500" spans="1:9" x14ac:dyDescent="0.3">
      <c r="A8500" s="10">
        <v>43662</v>
      </c>
      <c r="B8500" s="11" t="s">
        <v>749</v>
      </c>
      <c r="C8500" s="11" t="s">
        <v>750</v>
      </c>
      <c r="D8500" s="11" t="s">
        <v>659</v>
      </c>
      <c r="F8500" s="15">
        <f>IF(ISBLANK($D8500),"",IF(ISBLANK($E8500),VLOOKUP($D8500,$J:$K,2,FALSE),VLOOKUP($E8500,'Daycare Packages'!$A:$G,7,FALSE)))</f>
        <v>20</v>
      </c>
      <c r="G8500" s="15"/>
      <c r="H8500" s="15">
        <f t="shared" si="288"/>
        <v>20</v>
      </c>
      <c r="I8500" s="198">
        <f t="shared" si="289"/>
        <v>7</v>
      </c>
    </row>
    <row r="8501" spans="1:9" x14ac:dyDescent="0.3">
      <c r="A8501" s="10">
        <v>43662</v>
      </c>
      <c r="B8501" s="11" t="s">
        <v>154</v>
      </c>
      <c r="C8501" s="11" t="s">
        <v>729</v>
      </c>
      <c r="D8501" s="11" t="s">
        <v>659</v>
      </c>
      <c r="E8501" s="11">
        <v>6813144</v>
      </c>
      <c r="F8501" s="15">
        <f>IF(ISBLANK($D8501),"",IF(ISBLANK($E8501),VLOOKUP($D8501,$J:$K,2,FALSE),VLOOKUP($E8501,'Daycare Packages'!$A:$G,7,FALSE)))</f>
        <v>19</v>
      </c>
      <c r="G8501" s="15"/>
      <c r="H8501" s="15">
        <f t="shared" si="288"/>
        <v>19</v>
      </c>
      <c r="I8501" s="198">
        <f t="shared" si="289"/>
        <v>7</v>
      </c>
    </row>
    <row r="8502" spans="1:9" x14ac:dyDescent="0.3">
      <c r="A8502" s="10">
        <v>43662</v>
      </c>
      <c r="B8502" s="11" t="s">
        <v>190</v>
      </c>
      <c r="C8502" s="11" t="s">
        <v>718</v>
      </c>
      <c r="D8502" s="11" t="s">
        <v>659</v>
      </c>
      <c r="E8502" s="11">
        <v>6884206</v>
      </c>
      <c r="F8502" s="15">
        <f>IF(ISBLANK($D8502),"",IF(ISBLANK($E8502),VLOOKUP($D8502,$J:$K,2,FALSE),VLOOKUP($E8502,'Daycare Packages'!$A:$G,7,FALSE)))</f>
        <v>17</v>
      </c>
      <c r="G8502" s="15"/>
      <c r="H8502" s="15">
        <f t="shared" si="288"/>
        <v>17</v>
      </c>
      <c r="I8502" s="198">
        <f t="shared" si="289"/>
        <v>7</v>
      </c>
    </row>
    <row r="8503" spans="1:9" x14ac:dyDescent="0.3">
      <c r="A8503" s="10">
        <v>43662</v>
      </c>
      <c r="B8503" s="11" t="s">
        <v>889</v>
      </c>
      <c r="C8503" s="11" t="s">
        <v>890</v>
      </c>
      <c r="D8503" s="11" t="s">
        <v>659</v>
      </c>
      <c r="F8503" s="15">
        <f>IF(ISBLANK($D8503),"",IF(ISBLANK($E8503),VLOOKUP($D8503,$J:$K,2,FALSE),VLOOKUP($E8503,'Daycare Packages'!$A:$G,7,FALSE)))</f>
        <v>20</v>
      </c>
      <c r="G8503" s="15"/>
      <c r="H8503" s="15">
        <f t="shared" si="288"/>
        <v>20</v>
      </c>
      <c r="I8503" s="198">
        <f t="shared" si="289"/>
        <v>7</v>
      </c>
    </row>
    <row r="8504" spans="1:9" x14ac:dyDescent="0.3">
      <c r="A8504" s="10">
        <v>43662</v>
      </c>
      <c r="B8504" s="11" t="s">
        <v>152</v>
      </c>
      <c r="C8504" s="11" t="s">
        <v>679</v>
      </c>
      <c r="D8504" s="11" t="s">
        <v>662</v>
      </c>
      <c r="E8504" s="11">
        <v>6804823</v>
      </c>
      <c r="F8504" s="15">
        <f>IF(ISBLANK($D8504),"",IF(ISBLANK($E8504),VLOOKUP($D8504,$J:$K,2,FALSE),VLOOKUP($E8504,'Daycare Packages'!$A:$G,7,FALSE)))</f>
        <v>23</v>
      </c>
      <c r="G8504" s="15"/>
      <c r="H8504" s="15">
        <f t="shared" si="288"/>
        <v>23</v>
      </c>
      <c r="I8504" s="198">
        <f t="shared" si="289"/>
        <v>7</v>
      </c>
    </row>
    <row r="8505" spans="1:9" x14ac:dyDescent="0.3">
      <c r="A8505" s="10">
        <v>43662</v>
      </c>
      <c r="B8505" s="11" t="s">
        <v>175</v>
      </c>
      <c r="C8505" s="11" t="s">
        <v>433</v>
      </c>
      <c r="D8505" s="11" t="s">
        <v>662</v>
      </c>
      <c r="E8505" s="11">
        <v>6716814</v>
      </c>
      <c r="F8505" s="15">
        <f>IF(ISBLANK($D8505),"",IF(ISBLANK($E8505),VLOOKUP($D8505,$J:$K,2,FALSE),VLOOKUP($E8505,'Daycare Packages'!$A:$G,7,FALSE)))</f>
        <v>22</v>
      </c>
      <c r="G8505" s="15"/>
      <c r="H8505" s="15">
        <f t="shared" si="288"/>
        <v>22</v>
      </c>
      <c r="I8505" s="198">
        <f t="shared" si="289"/>
        <v>7</v>
      </c>
    </row>
    <row r="8506" spans="1:9" x14ac:dyDescent="0.3">
      <c r="A8506" s="10">
        <v>43662</v>
      </c>
      <c r="B8506" s="11" t="s">
        <v>202</v>
      </c>
      <c r="C8506" s="11" t="s">
        <v>520</v>
      </c>
      <c r="D8506" s="11" t="s">
        <v>662</v>
      </c>
      <c r="E8506" s="11">
        <v>6732314</v>
      </c>
      <c r="F8506" s="15">
        <f>IF(ISBLANK($D8506),"",IF(ISBLANK($E8506),VLOOKUP($D8506,$J:$K,2,FALSE),VLOOKUP($E8506,'Daycare Packages'!$A:$G,7,FALSE)))</f>
        <v>25</v>
      </c>
      <c r="G8506" s="15"/>
      <c r="H8506" s="15">
        <f t="shared" si="288"/>
        <v>25</v>
      </c>
      <c r="I8506" s="198">
        <f t="shared" si="289"/>
        <v>7</v>
      </c>
    </row>
    <row r="8507" spans="1:9" x14ac:dyDescent="0.3">
      <c r="A8507" s="10">
        <v>43662</v>
      </c>
      <c r="B8507" s="11" t="s">
        <v>680</v>
      </c>
      <c r="C8507" s="11" t="s">
        <v>1905</v>
      </c>
      <c r="D8507" s="11" t="s">
        <v>662</v>
      </c>
      <c r="F8507" s="15">
        <f>IF(ISBLANK($D8507),"",IF(ISBLANK($E8507),VLOOKUP($D8507,$J:$K,2,FALSE),VLOOKUP($E8507,'Daycare Packages'!$A:$G,7,FALSE)))</f>
        <v>30</v>
      </c>
      <c r="G8507" s="15">
        <v>-4.5</v>
      </c>
      <c r="H8507" s="15">
        <f t="shared" si="288"/>
        <v>25.5</v>
      </c>
      <c r="I8507" s="198">
        <f t="shared" si="289"/>
        <v>7</v>
      </c>
    </row>
    <row r="8508" spans="1:9" x14ac:dyDescent="0.3">
      <c r="A8508" s="10">
        <v>43662</v>
      </c>
      <c r="B8508" s="11" t="s">
        <v>680</v>
      </c>
      <c r="C8508" s="11" t="s">
        <v>681</v>
      </c>
      <c r="D8508" s="11" t="s">
        <v>662</v>
      </c>
      <c r="F8508" s="15">
        <f>IF(ISBLANK($D8508),"",IF(ISBLANK($E8508),VLOOKUP($D8508,$J:$K,2,FALSE),VLOOKUP($E8508,'Daycare Packages'!$A:$G,7,FALSE)))</f>
        <v>30</v>
      </c>
      <c r="G8508" s="15">
        <v>-4.5</v>
      </c>
      <c r="H8508" s="15">
        <f t="shared" si="288"/>
        <v>25.5</v>
      </c>
      <c r="I8508" s="198">
        <f t="shared" si="289"/>
        <v>7</v>
      </c>
    </row>
    <row r="8509" spans="1:9" x14ac:dyDescent="0.3">
      <c r="A8509" s="10">
        <v>43662</v>
      </c>
      <c r="B8509" s="11" t="s">
        <v>847</v>
      </c>
      <c r="C8509" s="11" t="s">
        <v>848</v>
      </c>
      <c r="D8509" s="11" t="s">
        <v>659</v>
      </c>
      <c r="F8509" s="15">
        <f>IF(ISBLANK($D8509),"",IF(ISBLANK($E8509),VLOOKUP($D8509,$J:$K,2,FALSE),VLOOKUP($E8509,'Daycare Packages'!$A:$G,7,FALSE)))</f>
        <v>20</v>
      </c>
      <c r="G8509" s="15"/>
      <c r="H8509" s="15">
        <f t="shared" si="288"/>
        <v>20</v>
      </c>
      <c r="I8509" s="198">
        <f t="shared" si="289"/>
        <v>7</v>
      </c>
    </row>
    <row r="8510" spans="1:9" x14ac:dyDescent="0.3">
      <c r="A8510" s="10">
        <v>43662</v>
      </c>
      <c r="B8510" s="11" t="s">
        <v>279</v>
      </c>
      <c r="C8510" s="11" t="s">
        <v>661</v>
      </c>
      <c r="D8510" s="11" t="s">
        <v>662</v>
      </c>
      <c r="F8510" s="15">
        <f>IF(ISBLANK($D8510),"",IF(ISBLANK($E8510),VLOOKUP($D8510,$J:$K,2,FALSE),VLOOKUP($E8510,'Daycare Packages'!$A:$G,7,FALSE)))</f>
        <v>30</v>
      </c>
      <c r="G8510" s="15"/>
      <c r="H8510" s="15">
        <f t="shared" si="288"/>
        <v>30</v>
      </c>
      <c r="I8510" s="198">
        <f t="shared" si="289"/>
        <v>7</v>
      </c>
    </row>
    <row r="8511" spans="1:9" x14ac:dyDescent="0.3">
      <c r="A8511" s="10">
        <v>43662</v>
      </c>
      <c r="B8511" s="11" t="s">
        <v>279</v>
      </c>
      <c r="C8511" s="11" t="s">
        <v>658</v>
      </c>
      <c r="D8511" s="11" t="s">
        <v>662</v>
      </c>
      <c r="F8511" s="15">
        <f>IF(ISBLANK($D8511),"",IF(ISBLANK($E8511),VLOOKUP($D8511,$J:$K,2,FALSE),VLOOKUP($E8511,'Daycare Packages'!$A:$G,7,FALSE)))</f>
        <v>30</v>
      </c>
      <c r="G8511" s="15"/>
      <c r="H8511" s="15">
        <f t="shared" si="288"/>
        <v>30</v>
      </c>
      <c r="I8511" s="198">
        <f t="shared" si="289"/>
        <v>7</v>
      </c>
    </row>
    <row r="8512" spans="1:9" x14ac:dyDescent="0.3">
      <c r="A8512" s="10">
        <v>43662</v>
      </c>
      <c r="B8512" s="11" t="s">
        <v>1656</v>
      </c>
      <c r="C8512" s="11" t="s">
        <v>400</v>
      </c>
      <c r="D8512" s="11" t="s">
        <v>662</v>
      </c>
      <c r="E8512" s="11">
        <v>6884548</v>
      </c>
      <c r="F8512" s="15">
        <f>IF(ISBLANK($D8512),"",IF(ISBLANK($E8512),VLOOKUP($D8512,$J:$K,2,FALSE),VLOOKUP($E8512,'Daycare Packages'!$A:$G,7,FALSE)))</f>
        <v>27</v>
      </c>
      <c r="G8512" s="15"/>
      <c r="H8512" s="15">
        <f t="shared" si="288"/>
        <v>27</v>
      </c>
      <c r="I8512" s="198">
        <f t="shared" si="289"/>
        <v>7</v>
      </c>
    </row>
    <row r="8513" spans="1:9" x14ac:dyDescent="0.3">
      <c r="A8513" s="10">
        <v>43662</v>
      </c>
      <c r="B8513" s="11" t="s">
        <v>1710</v>
      </c>
      <c r="C8513" s="11" t="s">
        <v>400</v>
      </c>
      <c r="D8513" s="11" t="s">
        <v>662</v>
      </c>
      <c r="F8513" s="15">
        <f>IF(ISBLANK($D8513),"",IF(ISBLANK($E8513),VLOOKUP($D8513,$J:$K,2,FALSE),VLOOKUP($E8513,'Daycare Packages'!$A:$G,7,FALSE)))</f>
        <v>30</v>
      </c>
      <c r="G8513" s="15"/>
      <c r="H8513" s="15">
        <f t="shared" ref="H8513:H8555" si="290">IF(ISBLANK(D8513),"",SUM(F8513:G8513))</f>
        <v>30</v>
      </c>
      <c r="I8513" s="198">
        <f t="shared" si="289"/>
        <v>7</v>
      </c>
    </row>
    <row r="8514" spans="1:9" x14ac:dyDescent="0.3">
      <c r="A8514" s="10">
        <v>43662</v>
      </c>
      <c r="B8514" s="11" t="s">
        <v>1710</v>
      </c>
      <c r="C8514" s="11" t="s">
        <v>665</v>
      </c>
      <c r="D8514" s="11" t="s">
        <v>662</v>
      </c>
      <c r="F8514" s="15">
        <f>IF(ISBLANK($D8514),"",IF(ISBLANK($E8514),VLOOKUP($D8514,$J:$K,2,FALSE),VLOOKUP($E8514,'Daycare Packages'!$A:$G,7,FALSE)))</f>
        <v>30</v>
      </c>
      <c r="G8514" s="15"/>
      <c r="H8514" s="15">
        <f t="shared" si="290"/>
        <v>30</v>
      </c>
      <c r="I8514" s="198">
        <f t="shared" si="289"/>
        <v>7</v>
      </c>
    </row>
    <row r="8515" spans="1:9" x14ac:dyDescent="0.3">
      <c r="A8515" s="10">
        <v>43662</v>
      </c>
      <c r="B8515" s="11" t="s">
        <v>234</v>
      </c>
      <c r="C8515" s="11" t="s">
        <v>682</v>
      </c>
      <c r="D8515" s="11" t="s">
        <v>662</v>
      </c>
      <c r="F8515" s="15">
        <f>IF(ISBLANK($D8515),"",IF(ISBLANK($E8515),VLOOKUP($D8515,$J:$K,2,FALSE),VLOOKUP($E8515,'Daycare Packages'!$A:$G,7,FALSE)))</f>
        <v>30</v>
      </c>
      <c r="G8515" s="15"/>
      <c r="H8515" s="15">
        <f t="shared" si="290"/>
        <v>30</v>
      </c>
      <c r="I8515" s="198">
        <f t="shared" ref="I8515:I8578" si="291">IF(A8515="",0,MONTH(A8515))</f>
        <v>7</v>
      </c>
    </row>
    <row r="8516" spans="1:9" x14ac:dyDescent="0.3">
      <c r="A8516" s="10">
        <v>43662</v>
      </c>
      <c r="B8516" s="11" t="s">
        <v>1727</v>
      </c>
      <c r="C8516" s="11" t="s">
        <v>1728</v>
      </c>
      <c r="D8516" s="11" t="s">
        <v>662</v>
      </c>
      <c r="E8516" s="11">
        <v>6895189</v>
      </c>
      <c r="F8516" s="15">
        <f>IF(ISBLANK($D8516),"",IF(ISBLANK($E8516),VLOOKUP($D8516,$J:$K,2,FALSE),VLOOKUP($E8516,'Daycare Packages'!$A:$G,7,FALSE)))</f>
        <v>26</v>
      </c>
      <c r="G8516" s="15"/>
      <c r="H8516" s="15">
        <f t="shared" si="290"/>
        <v>26</v>
      </c>
      <c r="I8516" s="198">
        <f t="shared" si="291"/>
        <v>7</v>
      </c>
    </row>
    <row r="8517" spans="1:9" x14ac:dyDescent="0.3">
      <c r="A8517" s="10">
        <v>43662</v>
      </c>
      <c r="B8517" s="11" t="s">
        <v>1435</v>
      </c>
      <c r="C8517" s="11" t="s">
        <v>448</v>
      </c>
      <c r="D8517" s="11" t="s">
        <v>662</v>
      </c>
      <c r="E8517" s="11">
        <v>6892458</v>
      </c>
      <c r="F8517" s="15">
        <f>IF(ISBLANK($D8517),"",IF(ISBLANK($E8517),VLOOKUP($D8517,$J:$K,2,FALSE),VLOOKUP($E8517,'Daycare Packages'!$A:$G,7,FALSE)))</f>
        <v>27</v>
      </c>
      <c r="G8517" s="15"/>
      <c r="H8517" s="15">
        <f t="shared" si="290"/>
        <v>27</v>
      </c>
      <c r="I8517" s="198">
        <f t="shared" si="291"/>
        <v>7</v>
      </c>
    </row>
    <row r="8518" spans="1:9" x14ac:dyDescent="0.3">
      <c r="A8518" s="10">
        <v>43662</v>
      </c>
      <c r="B8518" s="11" t="s">
        <v>205</v>
      </c>
      <c r="C8518" s="11" t="s">
        <v>863</v>
      </c>
      <c r="D8518" s="11" t="s">
        <v>662</v>
      </c>
      <c r="F8518" s="15">
        <f>IF(ISBLANK($D8518),"",IF(ISBLANK($E8518),VLOOKUP($D8518,$J:$K,2,FALSE),VLOOKUP($E8518,'Daycare Packages'!$A:$G,7,FALSE)))</f>
        <v>30</v>
      </c>
      <c r="G8518" s="15"/>
      <c r="H8518" s="15">
        <f t="shared" si="290"/>
        <v>30</v>
      </c>
      <c r="I8518" s="198">
        <f t="shared" si="291"/>
        <v>7</v>
      </c>
    </row>
    <row r="8519" spans="1:9" x14ac:dyDescent="0.3">
      <c r="A8519" s="10">
        <v>43662</v>
      </c>
      <c r="B8519" s="11" t="s">
        <v>1394</v>
      </c>
      <c r="C8519" s="11" t="s">
        <v>1395</v>
      </c>
      <c r="D8519" s="11" t="s">
        <v>662</v>
      </c>
      <c r="F8519" s="15">
        <f>IF(ISBLANK($D8519),"",IF(ISBLANK($E8519),VLOOKUP($D8519,$J:$K,2,FALSE),VLOOKUP($E8519,'Daycare Packages'!$A:$G,7,FALSE)))</f>
        <v>30</v>
      </c>
      <c r="G8519" s="15">
        <v>-3</v>
      </c>
      <c r="H8519" s="15">
        <f t="shared" si="290"/>
        <v>27</v>
      </c>
      <c r="I8519" s="198">
        <f t="shared" si="291"/>
        <v>7</v>
      </c>
    </row>
    <row r="8520" spans="1:9" x14ac:dyDescent="0.3">
      <c r="A8520" s="10">
        <v>43662</v>
      </c>
      <c r="B8520" s="11" t="s">
        <v>1863</v>
      </c>
      <c r="C8520" s="11" t="s">
        <v>1906</v>
      </c>
      <c r="D8520" s="11" t="s">
        <v>659</v>
      </c>
      <c r="F8520" s="15">
        <f>IF(ISBLANK($D8520),"",IF(ISBLANK($E8520),VLOOKUP($D8520,$J:$K,2,FALSE),VLOOKUP($E8520,'Daycare Packages'!$A:$G,7,FALSE)))</f>
        <v>20</v>
      </c>
      <c r="G8520" s="15"/>
      <c r="H8520" s="15">
        <f t="shared" si="290"/>
        <v>20</v>
      </c>
      <c r="I8520" s="198">
        <f t="shared" si="291"/>
        <v>7</v>
      </c>
    </row>
    <row r="8521" spans="1:9" x14ac:dyDescent="0.3">
      <c r="A8521" s="10">
        <v>43662</v>
      </c>
      <c r="B8521" s="11" t="s">
        <v>117</v>
      </c>
      <c r="C8521" s="11" t="s">
        <v>1069</v>
      </c>
      <c r="D8521" s="11" t="s">
        <v>662</v>
      </c>
      <c r="E8521" s="11">
        <v>6875240</v>
      </c>
      <c r="F8521" s="15">
        <f>IF(ISBLANK($D8521),"",IF(ISBLANK($E8521),VLOOKUP($D8521,$J:$K,2,FALSE),VLOOKUP($E8521,'Daycare Packages'!$A:$G,7,FALSE)))</f>
        <v>25</v>
      </c>
      <c r="G8521" s="15"/>
      <c r="H8521" s="15">
        <f t="shared" si="290"/>
        <v>25</v>
      </c>
      <c r="I8521" s="198">
        <f t="shared" si="291"/>
        <v>7</v>
      </c>
    </row>
    <row r="8522" spans="1:9" x14ac:dyDescent="0.3">
      <c r="A8522" s="10">
        <v>43662</v>
      </c>
      <c r="B8522" s="11" t="s">
        <v>182</v>
      </c>
      <c r="C8522" s="11" t="s">
        <v>685</v>
      </c>
      <c r="D8522" s="11" t="s">
        <v>662</v>
      </c>
      <c r="E8522" s="11">
        <v>6871713</v>
      </c>
      <c r="F8522" s="15">
        <f>IF(ISBLANK($D8522),"",IF(ISBLANK($E8522),VLOOKUP($D8522,$J:$K,2,FALSE),VLOOKUP($E8522,'Daycare Packages'!$A:$G,7,FALSE)))</f>
        <v>20.7</v>
      </c>
      <c r="G8522" s="15"/>
      <c r="H8522" s="15">
        <f t="shared" si="290"/>
        <v>20.7</v>
      </c>
      <c r="I8522" s="198">
        <f t="shared" si="291"/>
        <v>7</v>
      </c>
    </row>
    <row r="8523" spans="1:9" x14ac:dyDescent="0.3">
      <c r="A8523" s="10">
        <v>43662</v>
      </c>
      <c r="B8523" s="11" t="s">
        <v>1311</v>
      </c>
      <c r="C8523" s="11" t="s">
        <v>1312</v>
      </c>
      <c r="D8523" s="11" t="s">
        <v>662</v>
      </c>
      <c r="E8523" s="11">
        <v>6829230</v>
      </c>
      <c r="F8523" s="15">
        <f>IF(ISBLANK($D8523),"",IF(ISBLANK($E8523),VLOOKUP($D8523,$J:$K,2,FALSE),VLOOKUP($E8523,'Daycare Packages'!$A:$G,7,FALSE)))</f>
        <v>23</v>
      </c>
      <c r="G8523" s="15"/>
      <c r="H8523" s="15">
        <f t="shared" si="290"/>
        <v>23</v>
      </c>
      <c r="I8523" s="198">
        <f t="shared" si="291"/>
        <v>7</v>
      </c>
    </row>
    <row r="8524" spans="1:9" x14ac:dyDescent="0.3">
      <c r="A8524" s="10">
        <v>43662</v>
      </c>
      <c r="B8524" s="11" t="s">
        <v>123</v>
      </c>
      <c r="C8524" s="11" t="s">
        <v>622</v>
      </c>
      <c r="D8524" s="11" t="s">
        <v>662</v>
      </c>
      <c r="E8524" s="11">
        <v>6644301</v>
      </c>
      <c r="F8524" s="15">
        <f>IF(ISBLANK($D8524),"",IF(ISBLANK($E8524),VLOOKUP($D8524,$J:$K,2,FALSE),VLOOKUP($E8524,'Daycare Packages'!$A:$G,7,FALSE)))</f>
        <v>22</v>
      </c>
      <c r="G8524" s="15"/>
      <c r="H8524" s="15">
        <f t="shared" si="290"/>
        <v>22</v>
      </c>
      <c r="I8524" s="198">
        <f t="shared" si="291"/>
        <v>7</v>
      </c>
    </row>
    <row r="8525" spans="1:9" x14ac:dyDescent="0.3">
      <c r="A8525" s="10">
        <v>43662</v>
      </c>
      <c r="B8525" s="11" t="s">
        <v>1298</v>
      </c>
      <c r="C8525" s="11" t="s">
        <v>764</v>
      </c>
      <c r="D8525" s="11" t="s">
        <v>662</v>
      </c>
      <c r="F8525" s="15">
        <f>IF(ISBLANK($D8525),"",IF(ISBLANK($E8525),VLOOKUP($D8525,$J:$K,2,FALSE),VLOOKUP($E8525,'Daycare Packages'!$A:$G,7,FALSE)))</f>
        <v>30</v>
      </c>
      <c r="G8525" s="15"/>
      <c r="H8525" s="15">
        <f t="shared" si="290"/>
        <v>30</v>
      </c>
      <c r="I8525" s="198">
        <f t="shared" si="291"/>
        <v>7</v>
      </c>
    </row>
    <row r="8526" spans="1:9" x14ac:dyDescent="0.3">
      <c r="A8526" s="10">
        <v>43662</v>
      </c>
      <c r="B8526" s="11" t="s">
        <v>170</v>
      </c>
      <c r="C8526" s="11" t="s">
        <v>710</v>
      </c>
      <c r="D8526" s="11" t="s">
        <v>662</v>
      </c>
      <c r="E8526" s="11">
        <v>6899079</v>
      </c>
      <c r="F8526" s="15">
        <f>IF(ISBLANK($D8526),"",IF(ISBLANK($E8526),VLOOKUP($D8526,$J:$K,2,FALSE),VLOOKUP($E8526,'Daycare Packages'!$A:$G,7,FALSE)))</f>
        <v>23</v>
      </c>
      <c r="G8526" s="15"/>
      <c r="H8526" s="15">
        <f t="shared" si="290"/>
        <v>23</v>
      </c>
      <c r="I8526" s="198">
        <f t="shared" si="291"/>
        <v>7</v>
      </c>
    </row>
    <row r="8527" spans="1:9" x14ac:dyDescent="0.3">
      <c r="A8527" s="10">
        <v>43662</v>
      </c>
      <c r="B8527" s="11" t="s">
        <v>196</v>
      </c>
      <c r="C8527" s="11" t="s">
        <v>432</v>
      </c>
      <c r="D8527" s="11" t="s">
        <v>662</v>
      </c>
      <c r="E8527" s="11">
        <v>6843216</v>
      </c>
      <c r="F8527" s="15">
        <f>IF(ISBLANK($D8527),"",IF(ISBLANK($E8527),VLOOKUP($D8527,$J:$K,2,FALSE),VLOOKUP($E8527,'Daycare Packages'!$A:$G,7,FALSE)))</f>
        <v>25</v>
      </c>
      <c r="G8527" s="15"/>
      <c r="H8527" s="15">
        <f t="shared" si="290"/>
        <v>25</v>
      </c>
      <c r="I8527" s="198">
        <f t="shared" si="291"/>
        <v>7</v>
      </c>
    </row>
    <row r="8528" spans="1:9" x14ac:dyDescent="0.3">
      <c r="A8528" s="10">
        <v>43662</v>
      </c>
      <c r="B8528" s="11" t="s">
        <v>405</v>
      </c>
      <c r="C8528" s="11" t="s">
        <v>1060</v>
      </c>
      <c r="D8528" s="11" t="s">
        <v>662</v>
      </c>
      <c r="F8528" s="15">
        <f>IF(ISBLANK($D8528),"",IF(ISBLANK($E8528),VLOOKUP($D8528,$J:$K,2,FALSE),VLOOKUP($E8528,'Daycare Packages'!$A:$G,7,FALSE)))</f>
        <v>30</v>
      </c>
      <c r="G8528" s="15"/>
      <c r="H8528" s="15">
        <f t="shared" si="290"/>
        <v>30</v>
      </c>
      <c r="I8528" s="198">
        <f t="shared" si="291"/>
        <v>7</v>
      </c>
    </row>
    <row r="8529" spans="1:9" x14ac:dyDescent="0.3">
      <c r="A8529" s="10">
        <v>43662</v>
      </c>
      <c r="B8529" s="11" t="s">
        <v>222</v>
      </c>
      <c r="C8529" s="11" t="s">
        <v>229</v>
      </c>
      <c r="D8529" s="11" t="s">
        <v>662</v>
      </c>
      <c r="E8529" s="11">
        <v>6891874</v>
      </c>
      <c r="F8529" s="15">
        <f>IF(ISBLANK($D8529),"",IF(ISBLANK($E8529),VLOOKUP($D8529,$J:$K,2,FALSE),VLOOKUP($E8529,'Daycare Packages'!$A:$G,7,FALSE)))</f>
        <v>27</v>
      </c>
      <c r="G8529" s="15"/>
      <c r="H8529" s="15">
        <f t="shared" si="290"/>
        <v>27</v>
      </c>
      <c r="I8529" s="198">
        <f t="shared" si="291"/>
        <v>7</v>
      </c>
    </row>
    <row r="8530" spans="1:9" x14ac:dyDescent="0.3">
      <c r="A8530" s="10">
        <v>43662</v>
      </c>
      <c r="B8530" s="11" t="s">
        <v>1366</v>
      </c>
      <c r="C8530" s="11" t="s">
        <v>520</v>
      </c>
      <c r="D8530" s="11" t="s">
        <v>662</v>
      </c>
      <c r="E8530" s="11">
        <v>6909212</v>
      </c>
      <c r="F8530" s="15">
        <f>IF(ISBLANK($D8530),"",IF(ISBLANK($E8530),VLOOKUP($D8530,$J:$K,2,FALSE),VLOOKUP($E8530,'Daycare Packages'!$A:$G,7,FALSE)))</f>
        <v>23</v>
      </c>
      <c r="G8530" s="15"/>
      <c r="H8530" s="15">
        <f t="shared" si="290"/>
        <v>23</v>
      </c>
      <c r="I8530" s="198">
        <f t="shared" si="291"/>
        <v>7</v>
      </c>
    </row>
    <row r="8531" spans="1:9" x14ac:dyDescent="0.3">
      <c r="A8531" s="10">
        <v>43662</v>
      </c>
      <c r="B8531" s="11" t="s">
        <v>1366</v>
      </c>
      <c r="C8531" s="11" t="s">
        <v>587</v>
      </c>
      <c r="D8531" s="11" t="s">
        <v>662</v>
      </c>
      <c r="E8531" s="11">
        <v>6909212</v>
      </c>
      <c r="F8531" s="15">
        <f>IF(ISBLANK($D8531),"",IF(ISBLANK($E8531),VLOOKUP($D8531,$J:$K,2,FALSE),VLOOKUP($E8531,'Daycare Packages'!$A:$G,7,FALSE)))</f>
        <v>23</v>
      </c>
      <c r="G8531" s="15"/>
      <c r="H8531" s="15">
        <f t="shared" si="290"/>
        <v>23</v>
      </c>
      <c r="I8531" s="198">
        <f t="shared" si="291"/>
        <v>7</v>
      </c>
    </row>
    <row r="8532" spans="1:9" x14ac:dyDescent="0.3">
      <c r="A8532" s="10">
        <v>43662</v>
      </c>
      <c r="B8532" s="11" t="s">
        <v>183</v>
      </c>
      <c r="C8532" s="11" t="s">
        <v>520</v>
      </c>
      <c r="D8532" s="11" t="s">
        <v>662</v>
      </c>
      <c r="E8532" s="11">
        <v>6909167</v>
      </c>
      <c r="F8532" s="15">
        <f>IF(ISBLANK($D8532),"",IF(ISBLANK($E8532),VLOOKUP($D8532,$J:$K,2,FALSE),VLOOKUP($E8532,'Daycare Packages'!$A:$G,7,FALSE)))</f>
        <v>27</v>
      </c>
      <c r="G8532" s="15"/>
      <c r="H8532" s="15">
        <f t="shared" si="290"/>
        <v>27</v>
      </c>
      <c r="I8532" s="198">
        <f t="shared" si="291"/>
        <v>7</v>
      </c>
    </row>
    <row r="8533" spans="1:9" x14ac:dyDescent="0.3">
      <c r="A8533" s="10">
        <v>43662</v>
      </c>
      <c r="B8533" s="11" t="s">
        <v>122</v>
      </c>
      <c r="C8533" s="11" t="s">
        <v>740</v>
      </c>
      <c r="D8533" s="11" t="s">
        <v>662</v>
      </c>
      <c r="E8533" s="11">
        <v>6734317</v>
      </c>
      <c r="F8533" s="15">
        <f>IF(ISBLANK($D8533),"",IF(ISBLANK($E8533),VLOOKUP($D8533,$J:$K,2,FALSE),VLOOKUP($E8533,'Daycare Packages'!$A:$G,7,FALSE)))</f>
        <v>22</v>
      </c>
      <c r="G8533" s="15"/>
      <c r="H8533" s="15">
        <f t="shared" si="290"/>
        <v>22</v>
      </c>
      <c r="I8533" s="198">
        <f t="shared" si="291"/>
        <v>7</v>
      </c>
    </row>
    <row r="8534" spans="1:9" x14ac:dyDescent="0.3">
      <c r="A8534" s="10">
        <v>43662</v>
      </c>
      <c r="B8534" s="11" t="s">
        <v>873</v>
      </c>
      <c r="C8534" s="11" t="s">
        <v>493</v>
      </c>
      <c r="D8534" s="11" t="s">
        <v>662</v>
      </c>
      <c r="F8534" s="15">
        <f>IF(ISBLANK($D8534),"",IF(ISBLANK($E8534),VLOOKUP($D8534,$J:$K,2,FALSE),VLOOKUP($E8534,'Daycare Packages'!$A:$G,7,FALSE)))</f>
        <v>30</v>
      </c>
      <c r="G8534" s="15"/>
      <c r="H8534" s="15">
        <f t="shared" si="290"/>
        <v>30</v>
      </c>
      <c r="I8534" s="198">
        <f t="shared" si="291"/>
        <v>7</v>
      </c>
    </row>
    <row r="8535" spans="1:9" x14ac:dyDescent="0.3">
      <c r="A8535" s="10">
        <v>43662</v>
      </c>
      <c r="B8535" s="11" t="s">
        <v>1907</v>
      </c>
      <c r="C8535" s="11" t="s">
        <v>1673</v>
      </c>
      <c r="D8535" s="11" t="s">
        <v>662</v>
      </c>
      <c r="E8535" s="11">
        <v>6887774</v>
      </c>
      <c r="F8535" s="15">
        <f>IF(ISBLANK($D8535),"",IF(ISBLANK($E8535),VLOOKUP($D8535,$J:$K,2,FALSE),VLOOKUP($E8535,'Daycare Packages'!$A:$G,7,FALSE)))</f>
        <v>25</v>
      </c>
      <c r="G8535" s="15"/>
      <c r="H8535" s="15">
        <f t="shared" si="290"/>
        <v>25</v>
      </c>
      <c r="I8535" s="198">
        <f t="shared" si="291"/>
        <v>7</v>
      </c>
    </row>
    <row r="8536" spans="1:9" x14ac:dyDescent="0.3">
      <c r="A8536" s="10">
        <v>43662</v>
      </c>
      <c r="B8536" s="11" t="s">
        <v>1908</v>
      </c>
      <c r="C8536" s="11" t="s">
        <v>1909</v>
      </c>
      <c r="D8536" s="11" t="s">
        <v>662</v>
      </c>
      <c r="F8536" s="15">
        <f>IF(ISBLANK($D8536),"",IF(ISBLANK($E8536),VLOOKUP($D8536,$J:$K,2,FALSE),VLOOKUP($E8536,'Daycare Packages'!$A:$G,7,FALSE)))</f>
        <v>30</v>
      </c>
      <c r="G8536" s="15"/>
      <c r="H8536" s="15">
        <f t="shared" si="290"/>
        <v>30</v>
      </c>
      <c r="I8536" s="198">
        <f t="shared" si="291"/>
        <v>7</v>
      </c>
    </row>
    <row r="8537" spans="1:9" x14ac:dyDescent="0.3">
      <c r="A8537" s="10">
        <v>43662</v>
      </c>
      <c r="B8537" s="11" t="s">
        <v>843</v>
      </c>
      <c r="C8537" s="11" t="s">
        <v>844</v>
      </c>
      <c r="D8537" s="11" t="s">
        <v>662</v>
      </c>
      <c r="E8537" s="11">
        <v>6846368</v>
      </c>
      <c r="F8537" s="15">
        <f>IF(ISBLANK($D8537),"",IF(ISBLANK($E8537),VLOOKUP($D8537,$J:$K,2,FALSE),VLOOKUP($E8537,'Daycare Packages'!$A:$G,7,FALSE)))</f>
        <v>23</v>
      </c>
      <c r="G8537" s="15"/>
      <c r="H8537" s="15">
        <f t="shared" si="290"/>
        <v>23</v>
      </c>
      <c r="I8537" s="198">
        <f t="shared" si="291"/>
        <v>7</v>
      </c>
    </row>
    <row r="8538" spans="1:9" x14ac:dyDescent="0.3">
      <c r="A8538" s="10">
        <v>43662</v>
      </c>
      <c r="B8538" s="11" t="s">
        <v>924</v>
      </c>
      <c r="C8538" s="11" t="s">
        <v>1807</v>
      </c>
      <c r="D8538" s="11" t="s">
        <v>662</v>
      </c>
      <c r="F8538" s="15">
        <f>IF(ISBLANK($D8538),"",IF(ISBLANK($E8538),VLOOKUP($D8538,$J:$K,2,FALSE),VLOOKUP($E8538,'Daycare Packages'!$A:$G,7,FALSE)))</f>
        <v>30</v>
      </c>
      <c r="G8538" s="15"/>
      <c r="H8538" s="15">
        <f t="shared" si="290"/>
        <v>30</v>
      </c>
      <c r="I8538" s="198">
        <f t="shared" si="291"/>
        <v>7</v>
      </c>
    </row>
    <row r="8539" spans="1:9" x14ac:dyDescent="0.3">
      <c r="A8539" s="10">
        <v>43662</v>
      </c>
      <c r="B8539" s="11" t="s">
        <v>1692</v>
      </c>
      <c r="C8539" s="11" t="s">
        <v>650</v>
      </c>
      <c r="D8539" s="11" t="s">
        <v>662</v>
      </c>
      <c r="F8539" s="15">
        <f>IF(ISBLANK($D8539),"",IF(ISBLANK($E8539),VLOOKUP($D8539,$J:$K,2,FALSE),VLOOKUP($E8539,'Daycare Packages'!$A:$G,7,FALSE)))</f>
        <v>30</v>
      </c>
      <c r="G8539" s="15"/>
      <c r="H8539" s="15">
        <f t="shared" si="290"/>
        <v>30</v>
      </c>
      <c r="I8539" s="198">
        <f t="shared" si="291"/>
        <v>7</v>
      </c>
    </row>
    <row r="8540" spans="1:9" x14ac:dyDescent="0.3">
      <c r="A8540" s="10">
        <v>43662</v>
      </c>
      <c r="B8540" s="11" t="s">
        <v>922</v>
      </c>
      <c r="C8540" s="11" t="s">
        <v>923</v>
      </c>
      <c r="D8540" s="11" t="s">
        <v>662</v>
      </c>
      <c r="E8540" s="11">
        <v>6872770</v>
      </c>
      <c r="F8540" s="15">
        <f>IF(ISBLANK($D8540),"",IF(ISBLANK($E8540),VLOOKUP($D8540,$J:$K,2,FALSE),VLOOKUP($E8540,'Daycare Packages'!$A:$G,7,FALSE)))</f>
        <v>23</v>
      </c>
      <c r="G8540" s="15"/>
      <c r="H8540" s="15">
        <f t="shared" si="290"/>
        <v>23</v>
      </c>
      <c r="I8540" s="198">
        <f t="shared" si="291"/>
        <v>7</v>
      </c>
    </row>
    <row r="8541" spans="1:9" x14ac:dyDescent="0.3">
      <c r="A8541" s="10">
        <v>43662</v>
      </c>
      <c r="B8541" s="11" t="s">
        <v>1317</v>
      </c>
      <c r="C8541" s="11" t="s">
        <v>1608</v>
      </c>
      <c r="D8541" s="11" t="s">
        <v>662</v>
      </c>
      <c r="E8541" s="11">
        <v>6887006</v>
      </c>
      <c r="F8541" s="15">
        <f>IF(ISBLANK($D8541),"",IF(ISBLANK($E8541),VLOOKUP($D8541,$J:$K,2,FALSE),VLOOKUP($E8541,'Daycare Packages'!$A:$G,7,FALSE)))</f>
        <v>25</v>
      </c>
      <c r="G8541" s="15"/>
      <c r="H8541" s="15">
        <f t="shared" si="290"/>
        <v>25</v>
      </c>
      <c r="I8541" s="198">
        <f t="shared" si="291"/>
        <v>7</v>
      </c>
    </row>
    <row r="8542" spans="1:9" x14ac:dyDescent="0.3">
      <c r="A8542" s="10">
        <v>43662</v>
      </c>
      <c r="B8542" s="11" t="s">
        <v>147</v>
      </c>
      <c r="C8542" s="11" t="s">
        <v>796</v>
      </c>
      <c r="D8542" s="11" t="s">
        <v>662</v>
      </c>
      <c r="E8542" s="11">
        <v>6814069</v>
      </c>
      <c r="F8542" s="15">
        <f>IF(ISBLANK($D8542),"",IF(ISBLANK($E8542),VLOOKUP($D8542,$J:$K,2,FALSE),VLOOKUP($E8542,'Daycare Packages'!$A:$G,7,FALSE)))</f>
        <v>23</v>
      </c>
      <c r="G8542" s="15"/>
      <c r="H8542" s="15">
        <f t="shared" si="290"/>
        <v>23</v>
      </c>
      <c r="I8542" s="198">
        <f t="shared" si="291"/>
        <v>7</v>
      </c>
    </row>
    <row r="8543" spans="1:9" x14ac:dyDescent="0.3">
      <c r="A8543" s="10">
        <v>43662</v>
      </c>
      <c r="B8543" s="11" t="s">
        <v>230</v>
      </c>
      <c r="C8543" s="11" t="s">
        <v>493</v>
      </c>
      <c r="D8543" s="11" t="s">
        <v>662</v>
      </c>
      <c r="E8543" s="11">
        <v>6892598</v>
      </c>
      <c r="F8543" s="15">
        <f>IF(ISBLANK($D8543),"",IF(ISBLANK($E8543),VLOOKUP($D8543,$J:$K,2,FALSE),VLOOKUP($E8543,'Daycare Packages'!$A:$G,7,FALSE)))</f>
        <v>27</v>
      </c>
      <c r="G8543" s="15"/>
      <c r="H8543" s="15">
        <f t="shared" si="290"/>
        <v>27</v>
      </c>
      <c r="I8543" s="198">
        <f t="shared" si="291"/>
        <v>7</v>
      </c>
    </row>
    <row r="8544" spans="1:9" x14ac:dyDescent="0.3">
      <c r="A8544" s="10">
        <v>43662</v>
      </c>
      <c r="B8544" s="11" t="s">
        <v>173</v>
      </c>
      <c r="C8544" s="11" t="s">
        <v>791</v>
      </c>
      <c r="D8544" s="11" t="s">
        <v>662</v>
      </c>
      <c r="E8544" s="11">
        <v>6805887</v>
      </c>
      <c r="F8544" s="15">
        <f>IF(ISBLANK($D8544),"",IF(ISBLANK($E8544),VLOOKUP($D8544,$J:$K,2,FALSE),VLOOKUP($E8544,'Daycare Packages'!$A:$G,7,FALSE)))</f>
        <v>25</v>
      </c>
      <c r="G8544" s="15"/>
      <c r="H8544" s="15">
        <f t="shared" si="290"/>
        <v>25</v>
      </c>
      <c r="I8544" s="198">
        <f t="shared" si="291"/>
        <v>7</v>
      </c>
    </row>
    <row r="8545" spans="1:9" x14ac:dyDescent="0.3">
      <c r="A8545" s="10">
        <v>43662</v>
      </c>
      <c r="B8545" s="11" t="s">
        <v>179</v>
      </c>
      <c r="C8545" s="11" t="s">
        <v>706</v>
      </c>
      <c r="D8545" s="11" t="s">
        <v>662</v>
      </c>
      <c r="E8545" s="11">
        <v>6891517</v>
      </c>
      <c r="F8545" s="15">
        <f>IF(ISBLANK($D8545),"",IF(ISBLANK($E8545),VLOOKUP($D8545,$J:$K,2,FALSE),VLOOKUP($E8545,'Daycare Packages'!$A:$G,7,FALSE)))</f>
        <v>27</v>
      </c>
      <c r="G8545" s="15"/>
      <c r="H8545" s="15">
        <f t="shared" si="290"/>
        <v>27</v>
      </c>
      <c r="I8545" s="198">
        <f t="shared" si="291"/>
        <v>7</v>
      </c>
    </row>
    <row r="8546" spans="1:9" x14ac:dyDescent="0.3">
      <c r="A8546" s="10">
        <v>43662</v>
      </c>
      <c r="B8546" s="11" t="s">
        <v>225</v>
      </c>
      <c r="C8546" s="11" t="s">
        <v>719</v>
      </c>
      <c r="D8546" s="11" t="s">
        <v>662</v>
      </c>
      <c r="E8546" s="11">
        <v>6746411</v>
      </c>
      <c r="F8546" s="15">
        <f>IF(ISBLANK($D8546),"",IF(ISBLANK($E8546),VLOOKUP($D8546,$J:$K,2,FALSE),VLOOKUP($E8546,'Daycare Packages'!$A:$G,7,FALSE)))</f>
        <v>25</v>
      </c>
      <c r="G8546" s="15"/>
      <c r="H8546" s="15">
        <f t="shared" si="290"/>
        <v>25</v>
      </c>
      <c r="I8546" s="198">
        <f t="shared" si="291"/>
        <v>7</v>
      </c>
    </row>
    <row r="8547" spans="1:9" x14ac:dyDescent="0.3">
      <c r="A8547" s="10">
        <v>43662</v>
      </c>
      <c r="B8547" s="11" t="s">
        <v>186</v>
      </c>
      <c r="C8547" s="11" t="s">
        <v>561</v>
      </c>
      <c r="D8547" s="11" t="s">
        <v>659</v>
      </c>
      <c r="F8547" s="15">
        <f>IF(ISBLANK($D8547),"",IF(ISBLANK($E8547),VLOOKUP($D8547,$J:$K,2,FALSE),VLOOKUP($E8547,'Daycare Packages'!$A:$G,7,FALSE)))</f>
        <v>20</v>
      </c>
      <c r="G8547" s="15"/>
      <c r="H8547" s="15">
        <f t="shared" si="290"/>
        <v>20</v>
      </c>
      <c r="I8547" s="198">
        <f t="shared" si="291"/>
        <v>7</v>
      </c>
    </row>
    <row r="8548" spans="1:9" x14ac:dyDescent="0.3">
      <c r="A8548" s="10">
        <v>43662</v>
      </c>
      <c r="B8548" s="11" t="s">
        <v>141</v>
      </c>
      <c r="C8548" s="11" t="s">
        <v>564</v>
      </c>
      <c r="D8548" s="11" t="s">
        <v>662</v>
      </c>
      <c r="E8548" s="11">
        <v>6914106</v>
      </c>
      <c r="F8548" s="15">
        <f>IF(ISBLANK($D8548),"",IF(ISBLANK($E8548),VLOOKUP($D8548,$J:$K,2,FALSE),VLOOKUP($E8548,'Daycare Packages'!$A:$G,7,FALSE)))</f>
        <v>26</v>
      </c>
      <c r="G8548" s="15"/>
      <c r="H8548" s="15">
        <f t="shared" si="290"/>
        <v>26</v>
      </c>
      <c r="I8548" s="198">
        <f t="shared" si="291"/>
        <v>7</v>
      </c>
    </row>
    <row r="8549" spans="1:9" x14ac:dyDescent="0.3">
      <c r="A8549" s="10">
        <v>43662</v>
      </c>
      <c r="B8549" s="11" t="s">
        <v>849</v>
      </c>
      <c r="C8549" s="11" t="s">
        <v>850</v>
      </c>
      <c r="D8549" s="11" t="s">
        <v>662</v>
      </c>
      <c r="F8549" s="15">
        <f>IF(ISBLANK($D8549),"",IF(ISBLANK($E8549),VLOOKUP($D8549,$J:$K,2,FALSE),VLOOKUP($E8549,'Daycare Packages'!$A:$G,7,FALSE)))</f>
        <v>30</v>
      </c>
      <c r="G8549" s="15"/>
      <c r="H8549" s="15">
        <f t="shared" si="290"/>
        <v>30</v>
      </c>
      <c r="I8549" s="198">
        <f t="shared" si="291"/>
        <v>7</v>
      </c>
    </row>
    <row r="8550" spans="1:9" x14ac:dyDescent="0.3">
      <c r="A8550" s="10">
        <v>43662</v>
      </c>
      <c r="B8550" s="11" t="s">
        <v>1861</v>
      </c>
      <c r="C8550" s="11" t="s">
        <v>1700</v>
      </c>
      <c r="D8550" s="11" t="s">
        <v>662</v>
      </c>
      <c r="F8550" s="15">
        <f>IF(ISBLANK($D8550),"",IF(ISBLANK($E8550),VLOOKUP($D8550,$J:$K,2,FALSE),VLOOKUP($E8550,'Daycare Packages'!$A:$G,7,FALSE)))</f>
        <v>30</v>
      </c>
      <c r="G8550" s="15"/>
      <c r="H8550" s="15">
        <f t="shared" si="290"/>
        <v>30</v>
      </c>
      <c r="I8550" s="198">
        <f t="shared" si="291"/>
        <v>7</v>
      </c>
    </row>
    <row r="8551" spans="1:9" x14ac:dyDescent="0.3">
      <c r="A8551" s="10">
        <v>43662</v>
      </c>
      <c r="B8551" s="11" t="s">
        <v>82</v>
      </c>
      <c r="C8551" s="11" t="s">
        <v>694</v>
      </c>
      <c r="D8551" s="11" t="s">
        <v>662</v>
      </c>
      <c r="E8551" s="11">
        <v>6717675</v>
      </c>
      <c r="F8551" s="15">
        <f>IF(ISBLANK($D8551),"",IF(ISBLANK($E8551),VLOOKUP($D8551,$J:$K,2,FALSE),VLOOKUP($E8551,'Daycare Packages'!$A:$G,7,FALSE)))</f>
        <v>22</v>
      </c>
      <c r="G8551" s="15"/>
      <c r="H8551" s="15">
        <f t="shared" si="290"/>
        <v>22</v>
      </c>
      <c r="I8551" s="198">
        <f t="shared" si="291"/>
        <v>7</v>
      </c>
    </row>
    <row r="8552" spans="1:9" x14ac:dyDescent="0.3">
      <c r="A8552" s="10">
        <v>43662</v>
      </c>
      <c r="B8552" s="11" t="s">
        <v>82</v>
      </c>
      <c r="C8552" s="11" t="s">
        <v>695</v>
      </c>
      <c r="D8552" s="11" t="s">
        <v>662</v>
      </c>
      <c r="E8552" s="11">
        <v>6717675</v>
      </c>
      <c r="F8552" s="15">
        <f>IF(ISBLANK($D8552),"",IF(ISBLANK($E8552),VLOOKUP($D8552,$J:$K,2,FALSE),VLOOKUP($E8552,'Daycare Packages'!$A:$G,7,FALSE)))</f>
        <v>22</v>
      </c>
      <c r="G8552" s="15"/>
      <c r="H8552" s="15">
        <f t="shared" si="290"/>
        <v>22</v>
      </c>
      <c r="I8552" s="198">
        <f t="shared" si="291"/>
        <v>7</v>
      </c>
    </row>
    <row r="8553" spans="1:9" x14ac:dyDescent="0.3">
      <c r="A8553" s="10">
        <v>43662</v>
      </c>
      <c r="B8553" s="11" t="s">
        <v>663</v>
      </c>
      <c r="C8553" s="11" t="s">
        <v>665</v>
      </c>
      <c r="D8553" s="11" t="s">
        <v>662</v>
      </c>
      <c r="F8553" s="15">
        <f>IF(ISBLANK($D8553),"",IF(ISBLANK($E8553),VLOOKUP($D8553,$J:$K,2,FALSE),VLOOKUP($E8553,'Daycare Packages'!$A:$G,7,FALSE)))</f>
        <v>30</v>
      </c>
      <c r="G8553" s="15"/>
      <c r="H8553" s="15">
        <f t="shared" si="290"/>
        <v>30</v>
      </c>
      <c r="I8553" s="198">
        <f t="shared" si="291"/>
        <v>7</v>
      </c>
    </row>
    <row r="8554" spans="1:9" x14ac:dyDescent="0.3">
      <c r="A8554" s="10">
        <v>43662</v>
      </c>
      <c r="B8554" s="11" t="s">
        <v>663</v>
      </c>
      <c r="C8554" s="11" t="s">
        <v>664</v>
      </c>
      <c r="D8554" s="11" t="s">
        <v>662</v>
      </c>
      <c r="F8554" s="15">
        <f>IF(ISBLANK($D8554),"",IF(ISBLANK($E8554),VLOOKUP($D8554,$J:$K,2,FALSE),VLOOKUP($E8554,'Daycare Packages'!$A:$G,7,FALSE)))</f>
        <v>30</v>
      </c>
      <c r="G8554" s="15"/>
      <c r="H8554" s="15">
        <f t="shared" si="290"/>
        <v>30</v>
      </c>
      <c r="I8554" s="198">
        <f t="shared" si="291"/>
        <v>7</v>
      </c>
    </row>
    <row r="8555" spans="1:9" x14ac:dyDescent="0.3">
      <c r="A8555" s="10">
        <v>43662</v>
      </c>
      <c r="B8555" s="11" t="s">
        <v>282</v>
      </c>
      <c r="C8555" s="11" t="s">
        <v>735</v>
      </c>
      <c r="D8555" s="11" t="s">
        <v>662</v>
      </c>
      <c r="F8555" s="15">
        <f>IF(ISBLANK($D8555),"",IF(ISBLANK($E8555),VLOOKUP($D8555,$J:$K,2,FALSE),VLOOKUP($E8555,'Daycare Packages'!$A:$G,7,FALSE)))</f>
        <v>30</v>
      </c>
      <c r="G8555" s="15"/>
      <c r="H8555" s="15">
        <f t="shared" si="290"/>
        <v>30</v>
      </c>
      <c r="I8555" s="198">
        <f t="shared" si="291"/>
        <v>7</v>
      </c>
    </row>
    <row r="8556" spans="1:9" x14ac:dyDescent="0.3">
      <c r="A8556" s="10">
        <v>43662</v>
      </c>
      <c r="B8556" s="11" t="s">
        <v>1121</v>
      </c>
      <c r="C8556" s="11" t="s">
        <v>878</v>
      </c>
      <c r="D8556" s="11" t="s">
        <v>662</v>
      </c>
      <c r="E8556" s="11">
        <v>6792732</v>
      </c>
      <c r="F8556" s="15">
        <f>IF(ISBLANK($D8556),"",IF(ISBLANK($E8556),VLOOKUP($D8556,$J:$K,2,FALSE),VLOOKUP($E8556,'Daycare Packages'!$A:$G,7,FALSE)))</f>
        <v>25</v>
      </c>
      <c r="G8556" s="15"/>
      <c r="H8556" s="15">
        <f t="shared" ref="H8556:H8619" si="292">IF(ISBLANK(D8556),"",SUM(F8556:G8556))</f>
        <v>25</v>
      </c>
      <c r="I8556" s="198">
        <f t="shared" si="291"/>
        <v>7</v>
      </c>
    </row>
    <row r="8557" spans="1:9" x14ac:dyDescent="0.3">
      <c r="A8557" s="10">
        <v>43662</v>
      </c>
      <c r="B8557" s="11" t="s">
        <v>138</v>
      </c>
      <c r="C8557" s="11" t="s">
        <v>573</v>
      </c>
      <c r="D8557" s="11" t="s">
        <v>662</v>
      </c>
      <c r="E8557" s="11">
        <v>6803103</v>
      </c>
      <c r="F8557" s="15">
        <f>IF(ISBLANK($D8557),"",IF(ISBLANK($E8557),VLOOKUP($D8557,$J:$K,2,FALSE),VLOOKUP($E8557,'Daycare Packages'!$A:$G,7,FALSE)))</f>
        <v>23</v>
      </c>
      <c r="G8557" s="15"/>
      <c r="H8557" s="15">
        <f t="shared" si="292"/>
        <v>23</v>
      </c>
      <c r="I8557" s="198">
        <f t="shared" si="291"/>
        <v>7</v>
      </c>
    </row>
    <row r="8558" spans="1:9" x14ac:dyDescent="0.3">
      <c r="A8558" s="10">
        <v>43662</v>
      </c>
      <c r="B8558" s="11" t="s">
        <v>1636</v>
      </c>
      <c r="C8558" s="11" t="s">
        <v>665</v>
      </c>
      <c r="D8558" s="11" t="s">
        <v>662</v>
      </c>
      <c r="E8558" s="11">
        <v>6886426</v>
      </c>
      <c r="F8558" s="15">
        <f>IF(ISBLANK($D8558),"",IF(ISBLANK($E8558),VLOOKUP($D8558,$J:$K,2,FALSE),VLOOKUP($E8558,'Daycare Packages'!$A:$G,7,FALSE)))</f>
        <v>27</v>
      </c>
      <c r="G8558" s="15"/>
      <c r="H8558" s="15">
        <f t="shared" si="292"/>
        <v>27</v>
      </c>
      <c r="I8558" s="198">
        <f t="shared" si="291"/>
        <v>7</v>
      </c>
    </row>
    <row r="8559" spans="1:9" x14ac:dyDescent="0.3">
      <c r="A8559" s="10">
        <v>43662</v>
      </c>
      <c r="B8559" s="11" t="s">
        <v>340</v>
      </c>
      <c r="C8559" s="11" t="s">
        <v>746</v>
      </c>
      <c r="D8559" s="11" t="s">
        <v>662</v>
      </c>
      <c r="F8559" s="15">
        <f>IF(ISBLANK($D8559),"",IF(ISBLANK($E8559),VLOOKUP($D8559,$J:$K,2,FALSE),VLOOKUP($E8559,'Daycare Packages'!$A:$G,7,FALSE)))</f>
        <v>30</v>
      </c>
      <c r="G8559" s="15">
        <v>-3.5</v>
      </c>
      <c r="H8559" s="15">
        <f t="shared" si="292"/>
        <v>26.5</v>
      </c>
      <c r="I8559" s="198">
        <f t="shared" si="291"/>
        <v>7</v>
      </c>
    </row>
    <row r="8560" spans="1:9" x14ac:dyDescent="0.3">
      <c r="A8560" s="10">
        <v>43662</v>
      </c>
      <c r="B8560" s="11" t="s">
        <v>340</v>
      </c>
      <c r="C8560" s="11" t="s">
        <v>745</v>
      </c>
      <c r="D8560" s="11" t="s">
        <v>662</v>
      </c>
      <c r="F8560" s="15">
        <f>IF(ISBLANK($D8560),"",IF(ISBLANK($E8560),VLOOKUP($D8560,$J:$K,2,FALSE),VLOOKUP($E8560,'Daycare Packages'!$A:$G,7,FALSE)))</f>
        <v>30</v>
      </c>
      <c r="G8560" s="15">
        <v>-3.5</v>
      </c>
      <c r="H8560" s="15">
        <f t="shared" si="292"/>
        <v>26.5</v>
      </c>
      <c r="I8560" s="198">
        <f t="shared" si="291"/>
        <v>7</v>
      </c>
    </row>
    <row r="8561" spans="1:9" x14ac:dyDescent="0.3">
      <c r="A8561" s="10">
        <v>43662</v>
      </c>
      <c r="B8561" s="11" t="s">
        <v>716</v>
      </c>
      <c r="C8561" s="11" t="s">
        <v>717</v>
      </c>
      <c r="D8561" s="11" t="s">
        <v>662</v>
      </c>
      <c r="F8561" s="15">
        <f>IF(ISBLANK($D8561),"",IF(ISBLANK($E8561),VLOOKUP($D8561,$J:$K,2,FALSE),VLOOKUP($E8561,'Daycare Packages'!$A:$G,7,FALSE)))</f>
        <v>30</v>
      </c>
      <c r="G8561" s="15"/>
      <c r="H8561" s="15">
        <f t="shared" si="292"/>
        <v>30</v>
      </c>
      <c r="I8561" s="198">
        <f t="shared" si="291"/>
        <v>7</v>
      </c>
    </row>
    <row r="8562" spans="1:9" x14ac:dyDescent="0.3">
      <c r="A8562" s="10">
        <v>43662</v>
      </c>
      <c r="B8562" s="11" t="s">
        <v>129</v>
      </c>
      <c r="C8562" s="11" t="s">
        <v>914</v>
      </c>
      <c r="D8562" s="11" t="s">
        <v>662</v>
      </c>
      <c r="E8562" s="11">
        <v>6859730</v>
      </c>
      <c r="F8562" s="15">
        <f>IF(ISBLANK($D8562),"",IF(ISBLANK($E8562),VLOOKUP($D8562,$J:$K,2,FALSE),VLOOKUP($E8562,'Daycare Packages'!$A:$G,7,FALSE)))</f>
        <v>27</v>
      </c>
      <c r="G8562" s="15"/>
      <c r="H8562" s="15">
        <f t="shared" si="292"/>
        <v>27</v>
      </c>
      <c r="I8562" s="198">
        <f t="shared" si="291"/>
        <v>7</v>
      </c>
    </row>
    <row r="8563" spans="1:9" x14ac:dyDescent="0.3">
      <c r="A8563" s="10">
        <v>43662</v>
      </c>
      <c r="B8563" s="11" t="s">
        <v>174</v>
      </c>
      <c r="C8563" s="11" t="s">
        <v>432</v>
      </c>
      <c r="D8563" s="11" t="s">
        <v>662</v>
      </c>
      <c r="F8563" s="15">
        <f>IF(ISBLANK($D8563),"",IF(ISBLANK($E8563),VLOOKUP($D8563,$J:$K,2,FALSE),VLOOKUP($E8563,'Daycare Packages'!$A:$G,7,FALSE)))</f>
        <v>30</v>
      </c>
      <c r="G8563" s="15"/>
      <c r="H8563" s="15">
        <f t="shared" si="292"/>
        <v>30</v>
      </c>
      <c r="I8563" s="198">
        <f t="shared" si="291"/>
        <v>7</v>
      </c>
    </row>
    <row r="8564" spans="1:9" x14ac:dyDescent="0.3">
      <c r="A8564" s="10">
        <v>43662</v>
      </c>
      <c r="B8564" s="11" t="s">
        <v>156</v>
      </c>
      <c r="C8564" s="11" t="s">
        <v>479</v>
      </c>
      <c r="D8564" s="11" t="s">
        <v>662</v>
      </c>
      <c r="E8564" s="11">
        <v>6912335</v>
      </c>
      <c r="F8564" s="15">
        <f>IF(ISBLANK($D8564),"",IF(ISBLANK($E8564),VLOOKUP($D8564,$J:$K,2,FALSE),VLOOKUP($E8564,'Daycare Packages'!$A:$G,7,FALSE)))</f>
        <v>23</v>
      </c>
      <c r="G8564" s="15"/>
      <c r="H8564" s="15">
        <f t="shared" si="292"/>
        <v>23</v>
      </c>
      <c r="I8564" s="198">
        <f t="shared" si="291"/>
        <v>7</v>
      </c>
    </row>
    <row r="8565" spans="1:9" x14ac:dyDescent="0.3">
      <c r="A8565" s="10">
        <v>43662</v>
      </c>
      <c r="B8565" s="11" t="s">
        <v>1384</v>
      </c>
      <c r="C8565" s="11" t="s">
        <v>1385</v>
      </c>
      <c r="D8565" s="11" t="s">
        <v>662</v>
      </c>
      <c r="F8565" s="15">
        <f>IF(ISBLANK($D8565),"",IF(ISBLANK($E8565),VLOOKUP($D8565,$J:$K,2,FALSE),VLOOKUP($E8565,'Daycare Packages'!$A:$G,7,FALSE)))</f>
        <v>30</v>
      </c>
      <c r="G8565" s="15"/>
      <c r="H8565" s="15">
        <f t="shared" si="292"/>
        <v>30</v>
      </c>
      <c r="I8565" s="198">
        <f t="shared" si="291"/>
        <v>7</v>
      </c>
    </row>
    <row r="8566" spans="1:9" x14ac:dyDescent="0.3">
      <c r="A8566" s="10">
        <v>43662</v>
      </c>
      <c r="B8566" s="11" t="s">
        <v>133</v>
      </c>
      <c r="C8566" s="11" t="s">
        <v>712</v>
      </c>
      <c r="D8566" s="11" t="s">
        <v>662</v>
      </c>
      <c r="E8566" s="11">
        <v>6866409</v>
      </c>
      <c r="F8566" s="15">
        <f>IF(ISBLANK($D8566),"",IF(ISBLANK($E8566),VLOOKUP($D8566,$J:$K,2,FALSE),VLOOKUP($E8566,'Daycare Packages'!$A:$G,7,FALSE)))</f>
        <v>26</v>
      </c>
      <c r="G8566" s="15"/>
      <c r="H8566" s="15">
        <f t="shared" si="292"/>
        <v>26</v>
      </c>
      <c r="I8566" s="198">
        <f t="shared" si="291"/>
        <v>7</v>
      </c>
    </row>
    <row r="8567" spans="1:9" x14ac:dyDescent="0.3">
      <c r="A8567" s="55">
        <v>43662</v>
      </c>
      <c r="B8567" s="56" t="s">
        <v>206</v>
      </c>
      <c r="C8567" s="56" t="s">
        <v>424</v>
      </c>
      <c r="D8567" s="56" t="s">
        <v>662</v>
      </c>
      <c r="E8567" s="56"/>
      <c r="F8567" s="59">
        <f>IF(ISBLANK($D8567),"",IF(ISBLANK($E8567),VLOOKUP($D8567,$J:$K,2,FALSE),VLOOKUP($E8567,'Daycare Packages'!$A:$G,7,FALSE)))</f>
        <v>30</v>
      </c>
      <c r="G8567" s="59"/>
      <c r="H8567" s="59">
        <f t="shared" si="292"/>
        <v>30</v>
      </c>
      <c r="I8567" s="198">
        <f t="shared" si="291"/>
        <v>7</v>
      </c>
    </row>
    <row r="8568" spans="1:9" x14ac:dyDescent="0.3">
      <c r="A8568" s="10">
        <v>43663</v>
      </c>
      <c r="B8568" s="11" t="s">
        <v>1508</v>
      </c>
      <c r="C8568" s="11" t="s">
        <v>450</v>
      </c>
      <c r="D8568" s="11" t="s">
        <v>659</v>
      </c>
      <c r="F8568" s="15">
        <f>IF(ISBLANK($D8568),"",IF(ISBLANK($E8568),VLOOKUP($D8568,$J:$K,2,FALSE),VLOOKUP($E8568,'Daycare Packages'!$A:$G,7,FALSE)))</f>
        <v>20</v>
      </c>
      <c r="G8568" s="15"/>
      <c r="H8568" s="15">
        <f t="shared" si="292"/>
        <v>20</v>
      </c>
      <c r="I8568" s="198">
        <f t="shared" si="291"/>
        <v>7</v>
      </c>
    </row>
    <row r="8569" spans="1:9" x14ac:dyDescent="0.3">
      <c r="A8569" s="10">
        <v>43663</v>
      </c>
      <c r="B8569" s="11" t="s">
        <v>749</v>
      </c>
      <c r="C8569" s="11" t="s">
        <v>1913</v>
      </c>
      <c r="D8569" s="11" t="s">
        <v>659</v>
      </c>
      <c r="F8569" s="15">
        <f>IF(ISBLANK($D8569),"",IF(ISBLANK($E8569),VLOOKUP($D8569,$J:$K,2,FALSE),VLOOKUP($E8569,'Daycare Packages'!$A:$G,7,FALSE)))</f>
        <v>20</v>
      </c>
      <c r="G8569" s="15"/>
      <c r="H8569" s="15">
        <f t="shared" si="292"/>
        <v>20</v>
      </c>
      <c r="I8569" s="198">
        <f t="shared" si="291"/>
        <v>7</v>
      </c>
    </row>
    <row r="8570" spans="1:9" x14ac:dyDescent="0.3">
      <c r="A8570" s="10">
        <v>43663</v>
      </c>
      <c r="B8570" s="11" t="s">
        <v>667</v>
      </c>
      <c r="C8570" s="11" t="s">
        <v>886</v>
      </c>
      <c r="D8570" s="11" t="s">
        <v>659</v>
      </c>
      <c r="F8570" s="15">
        <f>IF(ISBLANK($D8570),"",IF(ISBLANK($E8570),VLOOKUP($D8570,$J:$K,2,FALSE),VLOOKUP($E8570,'Daycare Packages'!$A:$G,7,FALSE)))</f>
        <v>20</v>
      </c>
      <c r="G8570" s="15"/>
      <c r="H8570" s="15">
        <f t="shared" si="292"/>
        <v>20</v>
      </c>
      <c r="I8570" s="198">
        <f t="shared" si="291"/>
        <v>7</v>
      </c>
    </row>
    <row r="8571" spans="1:9" x14ac:dyDescent="0.3">
      <c r="A8571" s="10">
        <v>43663</v>
      </c>
      <c r="B8571" s="11" t="s">
        <v>152</v>
      </c>
      <c r="C8571" s="11" t="s">
        <v>679</v>
      </c>
      <c r="D8571" s="11" t="s">
        <v>662</v>
      </c>
      <c r="E8571" s="11">
        <v>6804823</v>
      </c>
      <c r="F8571" s="15">
        <f>IF(ISBLANK($D8571),"",IF(ISBLANK($E8571),VLOOKUP($D8571,$J:$K,2,FALSE),VLOOKUP($E8571,'Daycare Packages'!$A:$G,7,FALSE)))</f>
        <v>23</v>
      </c>
      <c r="G8571" s="15"/>
      <c r="H8571" s="15">
        <f t="shared" si="292"/>
        <v>23</v>
      </c>
      <c r="I8571" s="198">
        <f t="shared" si="291"/>
        <v>7</v>
      </c>
    </row>
    <row r="8572" spans="1:9" x14ac:dyDescent="0.3">
      <c r="A8572" s="10">
        <v>43663</v>
      </c>
      <c r="B8572" s="11" t="s">
        <v>244</v>
      </c>
      <c r="C8572" s="11" t="s">
        <v>1915</v>
      </c>
      <c r="D8572" s="11" t="s">
        <v>662</v>
      </c>
      <c r="E8572" s="11">
        <v>6883385</v>
      </c>
      <c r="F8572" s="15">
        <f>IF(ISBLANK($D8572),"",IF(ISBLANK($E8572),VLOOKUP($D8572,$J:$K,2,FALSE),VLOOKUP($E8572,'Daycare Packages'!$A:$G,7,FALSE)))</f>
        <v>25</v>
      </c>
      <c r="G8572" s="15"/>
      <c r="H8572" s="15">
        <f t="shared" si="292"/>
        <v>25</v>
      </c>
      <c r="I8572" s="198">
        <f t="shared" si="291"/>
        <v>7</v>
      </c>
    </row>
    <row r="8573" spans="1:9" x14ac:dyDescent="0.3">
      <c r="A8573" s="10">
        <v>43663</v>
      </c>
      <c r="B8573" s="11" t="s">
        <v>1727</v>
      </c>
      <c r="C8573" s="11" t="s">
        <v>1728</v>
      </c>
      <c r="D8573" s="11" t="s">
        <v>662</v>
      </c>
      <c r="E8573" s="11">
        <v>6895189</v>
      </c>
      <c r="F8573" s="15">
        <f>IF(ISBLANK($D8573),"",IF(ISBLANK($E8573),VLOOKUP($D8573,$J:$K,2,FALSE),VLOOKUP($E8573,'Daycare Packages'!$A:$G,7,FALSE)))</f>
        <v>26</v>
      </c>
      <c r="G8573" s="15"/>
      <c r="H8573" s="15">
        <f t="shared" si="292"/>
        <v>26</v>
      </c>
      <c r="I8573" s="198">
        <f t="shared" si="291"/>
        <v>7</v>
      </c>
    </row>
    <row r="8574" spans="1:9" x14ac:dyDescent="0.3">
      <c r="A8574" s="10">
        <v>43663</v>
      </c>
      <c r="B8574" s="11" t="s">
        <v>1710</v>
      </c>
      <c r="C8574" s="11" t="s">
        <v>1711</v>
      </c>
      <c r="D8574" s="11" t="s">
        <v>659</v>
      </c>
      <c r="F8574" s="15">
        <f>IF(ISBLANK($D8574),"",IF(ISBLANK($E8574),VLOOKUP($D8574,$J:$K,2,FALSE),VLOOKUP($E8574,'Daycare Packages'!$A:$G,7,FALSE)))</f>
        <v>20</v>
      </c>
      <c r="G8574" s="15"/>
      <c r="H8574" s="15">
        <f t="shared" si="292"/>
        <v>20</v>
      </c>
      <c r="I8574" s="198">
        <f t="shared" si="291"/>
        <v>7</v>
      </c>
    </row>
    <row r="8575" spans="1:9" x14ac:dyDescent="0.3">
      <c r="A8575" s="10">
        <v>43663</v>
      </c>
      <c r="B8575" s="11" t="s">
        <v>1710</v>
      </c>
      <c r="C8575" s="11" t="s">
        <v>665</v>
      </c>
      <c r="D8575" s="11" t="s">
        <v>659</v>
      </c>
      <c r="F8575" s="15">
        <f>IF(ISBLANK($D8575),"",IF(ISBLANK($E8575),VLOOKUP($D8575,$J:$K,2,FALSE),VLOOKUP($E8575,'Daycare Packages'!$A:$G,7,FALSE)))</f>
        <v>20</v>
      </c>
      <c r="G8575" s="15"/>
      <c r="H8575" s="15">
        <f t="shared" si="292"/>
        <v>20</v>
      </c>
      <c r="I8575" s="198">
        <f t="shared" si="291"/>
        <v>7</v>
      </c>
    </row>
    <row r="8576" spans="1:9" x14ac:dyDescent="0.3">
      <c r="A8576" s="10">
        <v>43663</v>
      </c>
      <c r="B8576" s="11" t="s">
        <v>626</v>
      </c>
      <c r="C8576" s="11" t="s">
        <v>627</v>
      </c>
      <c r="D8576" s="11" t="s">
        <v>662</v>
      </c>
      <c r="F8576" s="15">
        <f>IF(ISBLANK($D8576),"",IF(ISBLANK($E8576),VLOOKUP($D8576,$J:$K,2,FALSE),VLOOKUP($E8576,'Daycare Packages'!$A:$G,7,FALSE)))</f>
        <v>30</v>
      </c>
      <c r="G8576" s="15"/>
      <c r="H8576" s="15">
        <f t="shared" si="292"/>
        <v>30</v>
      </c>
      <c r="I8576" s="198">
        <f t="shared" si="291"/>
        <v>7</v>
      </c>
    </row>
    <row r="8577" spans="1:9" x14ac:dyDescent="0.3">
      <c r="A8577" s="10">
        <v>43663</v>
      </c>
      <c r="B8577" s="11" t="s">
        <v>1785</v>
      </c>
      <c r="C8577" s="11" t="s">
        <v>1522</v>
      </c>
      <c r="D8577" s="11" t="s">
        <v>662</v>
      </c>
      <c r="F8577" s="15">
        <f>IF(ISBLANK($D8577),"",IF(ISBLANK($E8577),VLOOKUP($D8577,$J:$K,2,FALSE),VLOOKUP($E8577,'Daycare Packages'!$A:$G,7,FALSE)))</f>
        <v>30</v>
      </c>
      <c r="G8577" s="15"/>
      <c r="H8577" s="15">
        <f t="shared" si="292"/>
        <v>30</v>
      </c>
      <c r="I8577" s="198">
        <f t="shared" si="291"/>
        <v>7</v>
      </c>
    </row>
    <row r="8578" spans="1:9" x14ac:dyDescent="0.3">
      <c r="A8578" s="10">
        <v>43663</v>
      </c>
      <c r="B8578" s="11" t="s">
        <v>117</v>
      </c>
      <c r="C8578" s="11" t="s">
        <v>1069</v>
      </c>
      <c r="D8578" s="11" t="s">
        <v>662</v>
      </c>
      <c r="E8578" s="11">
        <v>6875240</v>
      </c>
      <c r="F8578" s="15">
        <f>IF(ISBLANK($D8578),"",IF(ISBLANK($E8578),VLOOKUP($D8578,$J:$K,2,FALSE),VLOOKUP($E8578,'Daycare Packages'!$A:$G,7,FALSE)))</f>
        <v>25</v>
      </c>
      <c r="G8578" s="15"/>
      <c r="H8578" s="15">
        <f t="shared" si="292"/>
        <v>25</v>
      </c>
      <c r="I8578" s="198">
        <f t="shared" si="291"/>
        <v>7</v>
      </c>
    </row>
    <row r="8579" spans="1:9" x14ac:dyDescent="0.3">
      <c r="A8579" s="10">
        <v>43663</v>
      </c>
      <c r="B8579" s="11" t="s">
        <v>922</v>
      </c>
      <c r="C8579" s="11" t="s">
        <v>923</v>
      </c>
      <c r="D8579" s="11" t="s">
        <v>662</v>
      </c>
      <c r="E8579" s="11">
        <v>6872770</v>
      </c>
      <c r="F8579" s="15">
        <f>IF(ISBLANK($D8579),"",IF(ISBLANK($E8579),VLOOKUP($D8579,$J:$K,2,FALSE),VLOOKUP($E8579,'Daycare Packages'!$A:$G,7,FALSE)))</f>
        <v>23</v>
      </c>
      <c r="G8579" s="15"/>
      <c r="H8579" s="15">
        <f t="shared" si="292"/>
        <v>23</v>
      </c>
      <c r="I8579" s="198">
        <f t="shared" ref="I8579:I8642" si="293">IF(A8579="",0,MONTH(A8579))</f>
        <v>7</v>
      </c>
    </row>
    <row r="8580" spans="1:9" x14ac:dyDescent="0.3">
      <c r="A8580" s="10">
        <v>43663</v>
      </c>
      <c r="B8580" s="11" t="s">
        <v>203</v>
      </c>
      <c r="C8580" s="11" t="s">
        <v>840</v>
      </c>
      <c r="D8580" s="11" t="s">
        <v>662</v>
      </c>
      <c r="E8580" s="11">
        <v>6881664</v>
      </c>
      <c r="F8580" s="15">
        <f>IF(ISBLANK($D8580),"",IF(ISBLANK($E8580),VLOOKUP($D8580,$J:$K,2,FALSE),VLOOKUP($E8580,'Daycare Packages'!$A:$G,7,FALSE)))</f>
        <v>27</v>
      </c>
      <c r="G8580" s="15"/>
      <c r="H8580" s="15">
        <f t="shared" si="292"/>
        <v>27</v>
      </c>
      <c r="I8580" s="198">
        <f t="shared" si="293"/>
        <v>7</v>
      </c>
    </row>
    <row r="8581" spans="1:9" x14ac:dyDescent="0.3">
      <c r="A8581" s="10">
        <v>43663</v>
      </c>
      <c r="B8581" s="11" t="s">
        <v>688</v>
      </c>
      <c r="C8581" s="11" t="s">
        <v>689</v>
      </c>
      <c r="D8581" s="11" t="s">
        <v>662</v>
      </c>
      <c r="F8581" s="15">
        <f>IF(ISBLANK($D8581),"",IF(ISBLANK($E8581),VLOOKUP($D8581,$J:$K,2,FALSE),VLOOKUP($E8581,'Daycare Packages'!$A:$G,7,FALSE)))</f>
        <v>30</v>
      </c>
      <c r="G8581" s="15"/>
      <c r="H8581" s="15">
        <f t="shared" si="292"/>
        <v>30</v>
      </c>
      <c r="I8581" s="198">
        <f t="shared" si="293"/>
        <v>7</v>
      </c>
    </row>
    <row r="8582" spans="1:9" x14ac:dyDescent="0.3">
      <c r="A8582" s="10">
        <v>43663</v>
      </c>
      <c r="B8582" s="11" t="s">
        <v>162</v>
      </c>
      <c r="C8582" s="11" t="s">
        <v>676</v>
      </c>
      <c r="D8582" s="11" t="s">
        <v>662</v>
      </c>
      <c r="E8582" s="11">
        <v>6835426</v>
      </c>
      <c r="F8582" s="15">
        <f>IF(ISBLANK($D8582),"",IF(ISBLANK($E8582),VLOOKUP($D8582,$J:$K,2,FALSE),VLOOKUP($E8582,'Daycare Packages'!$A:$G,7,FALSE)))</f>
        <v>27</v>
      </c>
      <c r="G8582" s="15"/>
      <c r="H8582" s="15">
        <f t="shared" si="292"/>
        <v>27</v>
      </c>
      <c r="I8582" s="198">
        <f t="shared" si="293"/>
        <v>7</v>
      </c>
    </row>
    <row r="8583" spans="1:9" x14ac:dyDescent="0.3">
      <c r="A8583" s="10">
        <v>43663</v>
      </c>
      <c r="B8583" s="11" t="s">
        <v>167</v>
      </c>
      <c r="C8583" s="11" t="s">
        <v>467</v>
      </c>
      <c r="D8583" s="11" t="s">
        <v>662</v>
      </c>
      <c r="E8583" s="11">
        <v>6903642</v>
      </c>
      <c r="F8583" s="15">
        <f>IF(ISBLANK($D8583),"",IF(ISBLANK($E8583),VLOOKUP($D8583,$J:$K,2,FALSE),VLOOKUP($E8583,'Daycare Packages'!$A:$G,7,FALSE)))</f>
        <v>27</v>
      </c>
      <c r="G8583" s="15"/>
      <c r="H8583" s="15">
        <f t="shared" si="292"/>
        <v>27</v>
      </c>
      <c r="I8583" s="198">
        <f t="shared" si="293"/>
        <v>7</v>
      </c>
    </row>
    <row r="8584" spans="1:9" x14ac:dyDescent="0.3">
      <c r="A8584" s="10">
        <v>43663</v>
      </c>
      <c r="B8584" s="11" t="s">
        <v>167</v>
      </c>
      <c r="C8584" s="11" t="s">
        <v>726</v>
      </c>
      <c r="D8584" s="11" t="s">
        <v>662</v>
      </c>
      <c r="E8584" s="11">
        <v>6903642</v>
      </c>
      <c r="F8584" s="15">
        <f>IF(ISBLANK($D8584),"",IF(ISBLANK($E8584),VLOOKUP($D8584,$J:$K,2,FALSE),VLOOKUP($E8584,'Daycare Packages'!$A:$G,7,FALSE)))</f>
        <v>27</v>
      </c>
      <c r="G8584" s="15"/>
      <c r="H8584" s="15">
        <f t="shared" si="292"/>
        <v>27</v>
      </c>
      <c r="I8584" s="198">
        <f t="shared" si="293"/>
        <v>7</v>
      </c>
    </row>
    <row r="8585" spans="1:9" x14ac:dyDescent="0.3">
      <c r="A8585" s="10">
        <v>43663</v>
      </c>
      <c r="B8585" s="11" t="s">
        <v>182</v>
      </c>
      <c r="C8585" s="11" t="s">
        <v>685</v>
      </c>
      <c r="D8585" s="11" t="s">
        <v>662</v>
      </c>
      <c r="E8585" s="11">
        <v>6871713</v>
      </c>
      <c r="F8585" s="15">
        <f>IF(ISBLANK($D8585),"",IF(ISBLANK($E8585),VLOOKUP($D8585,$J:$K,2,FALSE),VLOOKUP($E8585,'Daycare Packages'!$A:$G,7,FALSE)))</f>
        <v>20.7</v>
      </c>
      <c r="G8585" s="15"/>
      <c r="H8585" s="15">
        <f t="shared" si="292"/>
        <v>20.7</v>
      </c>
      <c r="I8585" s="198">
        <f t="shared" si="293"/>
        <v>7</v>
      </c>
    </row>
    <row r="8586" spans="1:9" x14ac:dyDescent="0.3">
      <c r="A8586" s="10">
        <v>43663</v>
      </c>
      <c r="B8586" s="11" t="s">
        <v>1311</v>
      </c>
      <c r="C8586" s="11" t="s">
        <v>1312</v>
      </c>
      <c r="D8586" s="11" t="s">
        <v>662</v>
      </c>
      <c r="E8586" s="11">
        <v>6829230</v>
      </c>
      <c r="F8586" s="15">
        <f>IF(ISBLANK($D8586),"",IF(ISBLANK($E8586),VLOOKUP($D8586,$J:$K,2,FALSE),VLOOKUP($E8586,'Daycare Packages'!$A:$G,7,FALSE)))</f>
        <v>23</v>
      </c>
      <c r="G8586" s="15"/>
      <c r="H8586" s="15">
        <f t="shared" si="292"/>
        <v>23</v>
      </c>
      <c r="I8586" s="198">
        <f t="shared" si="293"/>
        <v>7</v>
      </c>
    </row>
    <row r="8587" spans="1:9" x14ac:dyDescent="0.3">
      <c r="A8587" s="10">
        <v>43663</v>
      </c>
      <c r="B8587" s="11" t="s">
        <v>1366</v>
      </c>
      <c r="C8587" s="11" t="s">
        <v>520</v>
      </c>
      <c r="D8587" s="11" t="s">
        <v>662</v>
      </c>
      <c r="E8587" s="11">
        <v>6909212</v>
      </c>
      <c r="F8587" s="15">
        <f>IF(ISBLANK($D8587),"",IF(ISBLANK($E8587),VLOOKUP($D8587,$J:$K,2,FALSE),VLOOKUP($E8587,'Daycare Packages'!$A:$G,7,FALSE)))</f>
        <v>23</v>
      </c>
      <c r="G8587" s="15"/>
      <c r="H8587" s="15">
        <f t="shared" si="292"/>
        <v>23</v>
      </c>
      <c r="I8587" s="198">
        <f t="shared" si="293"/>
        <v>7</v>
      </c>
    </row>
    <row r="8588" spans="1:9" x14ac:dyDescent="0.3">
      <c r="A8588" s="10">
        <v>43663</v>
      </c>
      <c r="B8588" s="11" t="s">
        <v>1366</v>
      </c>
      <c r="C8588" s="11" t="s">
        <v>587</v>
      </c>
      <c r="D8588" s="11" t="s">
        <v>662</v>
      </c>
      <c r="E8588" s="11">
        <v>6909212</v>
      </c>
      <c r="F8588" s="15">
        <f>IF(ISBLANK($D8588),"",IF(ISBLANK($E8588),VLOOKUP($D8588,$J:$K,2,FALSE),VLOOKUP($E8588,'Daycare Packages'!$A:$G,7,FALSE)))</f>
        <v>23</v>
      </c>
      <c r="G8588" s="15"/>
      <c r="H8588" s="15">
        <f t="shared" si="292"/>
        <v>23</v>
      </c>
      <c r="I8588" s="198">
        <f t="shared" si="293"/>
        <v>7</v>
      </c>
    </row>
    <row r="8589" spans="1:9" x14ac:dyDescent="0.3">
      <c r="A8589" s="10">
        <v>43663</v>
      </c>
      <c r="B8589" s="11" t="s">
        <v>168</v>
      </c>
      <c r="C8589" s="11" t="s">
        <v>640</v>
      </c>
      <c r="D8589" s="11" t="s">
        <v>662</v>
      </c>
      <c r="F8589" s="15">
        <f>IF(ISBLANK($D8589),"",IF(ISBLANK($E8589),VLOOKUP($D8589,$J:$K,2,FALSE),VLOOKUP($E8589,'Daycare Packages'!$A:$G,7,FALSE)))</f>
        <v>30</v>
      </c>
      <c r="G8589" s="15"/>
      <c r="H8589" s="15">
        <f t="shared" si="292"/>
        <v>30</v>
      </c>
      <c r="I8589" s="198">
        <f t="shared" si="293"/>
        <v>7</v>
      </c>
    </row>
    <row r="8590" spans="1:9" x14ac:dyDescent="0.3">
      <c r="A8590" s="10">
        <v>43663</v>
      </c>
      <c r="B8590" s="11" t="s">
        <v>216</v>
      </c>
      <c r="C8590" s="11" t="s">
        <v>448</v>
      </c>
      <c r="D8590" s="11" t="s">
        <v>662</v>
      </c>
      <c r="F8590" s="15">
        <f>IF(ISBLANK($D8590),"",IF(ISBLANK($E8590),VLOOKUP($D8590,$J:$K,2,FALSE),VLOOKUP($E8590,'Daycare Packages'!$A:$G,7,FALSE)))</f>
        <v>30</v>
      </c>
      <c r="G8590" s="15"/>
      <c r="H8590" s="15">
        <f t="shared" si="292"/>
        <v>30</v>
      </c>
      <c r="I8590" s="198">
        <f t="shared" si="293"/>
        <v>7</v>
      </c>
    </row>
    <row r="8591" spans="1:9" x14ac:dyDescent="0.3">
      <c r="A8591" s="10">
        <v>43663</v>
      </c>
      <c r="B8591" s="11" t="s">
        <v>1602</v>
      </c>
      <c r="C8591" s="11" t="s">
        <v>461</v>
      </c>
      <c r="D8591" s="11" t="s">
        <v>662</v>
      </c>
      <c r="F8591" s="15">
        <f>IF(ISBLANK($D8591),"",IF(ISBLANK($E8591),VLOOKUP($D8591,$J:$K,2,FALSE),VLOOKUP($E8591,'Daycare Packages'!$A:$G,7,FALSE)))</f>
        <v>30</v>
      </c>
      <c r="G8591" s="15"/>
      <c r="H8591" s="15">
        <f t="shared" si="292"/>
        <v>30</v>
      </c>
      <c r="I8591" s="198">
        <f t="shared" si="293"/>
        <v>7</v>
      </c>
    </row>
    <row r="8592" spans="1:9" x14ac:dyDescent="0.3">
      <c r="A8592" s="10">
        <v>43663</v>
      </c>
      <c r="B8592" s="11" t="s">
        <v>1602</v>
      </c>
      <c r="C8592" s="11" t="s">
        <v>1603</v>
      </c>
      <c r="D8592" s="11" t="s">
        <v>662</v>
      </c>
      <c r="F8592" s="15">
        <f>IF(ISBLANK($D8592),"",IF(ISBLANK($E8592),VLOOKUP($D8592,$J:$K,2,FALSE),VLOOKUP($E8592,'Daycare Packages'!$A:$G,7,FALSE)))</f>
        <v>30</v>
      </c>
      <c r="G8592" s="15"/>
      <c r="H8592" s="15">
        <f t="shared" si="292"/>
        <v>30</v>
      </c>
      <c r="I8592" s="198">
        <f t="shared" si="293"/>
        <v>7</v>
      </c>
    </row>
    <row r="8593" spans="1:9" x14ac:dyDescent="0.3">
      <c r="A8593" s="10">
        <v>43663</v>
      </c>
      <c r="B8593" s="11" t="s">
        <v>230</v>
      </c>
      <c r="C8593" s="11" t="s">
        <v>493</v>
      </c>
      <c r="D8593" s="11" t="s">
        <v>662</v>
      </c>
      <c r="E8593" s="11">
        <v>6913491</v>
      </c>
      <c r="F8593" s="15">
        <f>IF(ISBLANK($D8593),"",IF(ISBLANK($E8593),VLOOKUP($D8593,$J:$K,2,FALSE),VLOOKUP($E8593,'Daycare Packages'!$A:$G,7,FALSE)))</f>
        <v>27</v>
      </c>
      <c r="G8593" s="15"/>
      <c r="H8593" s="15">
        <f t="shared" si="292"/>
        <v>27</v>
      </c>
      <c r="I8593" s="198">
        <f t="shared" si="293"/>
        <v>7</v>
      </c>
    </row>
    <row r="8594" spans="1:9" x14ac:dyDescent="0.3">
      <c r="A8594" s="10">
        <v>43663</v>
      </c>
      <c r="B8594" s="11" t="s">
        <v>178</v>
      </c>
      <c r="C8594" s="11" t="s">
        <v>734</v>
      </c>
      <c r="D8594" s="11" t="s">
        <v>662</v>
      </c>
      <c r="E8594" s="11">
        <v>6856237</v>
      </c>
      <c r="F8594" s="15">
        <f>IF(ISBLANK($D8594),"",IF(ISBLANK($E8594),VLOOKUP($D8594,$J:$K,2,FALSE),VLOOKUP($E8594,'Daycare Packages'!$A:$G,7,FALSE)))</f>
        <v>27</v>
      </c>
      <c r="G8594" s="15"/>
      <c r="H8594" s="15">
        <f t="shared" si="292"/>
        <v>27</v>
      </c>
      <c r="I8594" s="198">
        <f t="shared" si="293"/>
        <v>7</v>
      </c>
    </row>
    <row r="8595" spans="1:9" x14ac:dyDescent="0.3">
      <c r="A8595" s="10">
        <v>43663</v>
      </c>
      <c r="B8595" s="11" t="s">
        <v>214</v>
      </c>
      <c r="C8595" s="11" t="s">
        <v>686</v>
      </c>
      <c r="D8595" s="11" t="s">
        <v>662</v>
      </c>
      <c r="E8595" s="11">
        <v>6874253</v>
      </c>
      <c r="F8595" s="15">
        <f>IF(ISBLANK($D8595),"",IF(ISBLANK($E8595),VLOOKUP($D8595,$J:$K,2,FALSE),VLOOKUP($E8595,'Daycare Packages'!$A:$G,7,FALSE)))</f>
        <v>23.4</v>
      </c>
      <c r="G8595" s="15"/>
      <c r="H8595" s="15">
        <f t="shared" si="292"/>
        <v>23.4</v>
      </c>
      <c r="I8595" s="198">
        <f t="shared" si="293"/>
        <v>7</v>
      </c>
    </row>
    <row r="8596" spans="1:9" x14ac:dyDescent="0.3">
      <c r="A8596" s="10">
        <v>43663</v>
      </c>
      <c r="B8596" s="11" t="s">
        <v>194</v>
      </c>
      <c r="C8596" s="11" t="s">
        <v>792</v>
      </c>
      <c r="D8596" s="11" t="s">
        <v>662</v>
      </c>
      <c r="E8596" s="11">
        <v>6894552</v>
      </c>
      <c r="F8596" s="15">
        <f>IF(ISBLANK($D8596),"",IF(ISBLANK($E8596),VLOOKUP($D8596,$J:$K,2,FALSE),VLOOKUP($E8596,'Daycare Packages'!$A:$G,7,FALSE)))</f>
        <v>27</v>
      </c>
      <c r="G8596" s="15"/>
      <c r="H8596" s="15">
        <f t="shared" si="292"/>
        <v>27</v>
      </c>
      <c r="I8596" s="198">
        <f t="shared" si="293"/>
        <v>7</v>
      </c>
    </row>
    <row r="8597" spans="1:9" x14ac:dyDescent="0.3">
      <c r="A8597" s="10">
        <v>43663</v>
      </c>
      <c r="B8597" s="11" t="s">
        <v>189</v>
      </c>
      <c r="C8597" s="11" t="s">
        <v>638</v>
      </c>
      <c r="D8597" s="11" t="s">
        <v>662</v>
      </c>
      <c r="E8597" s="11">
        <v>6895721</v>
      </c>
      <c r="F8597" s="15">
        <f>IF(ISBLANK($D8597),"",IF(ISBLANK($E8597),VLOOKUP($D8597,$J:$K,2,FALSE),VLOOKUP($E8597,'Daycare Packages'!$A:$G,7,FALSE)))</f>
        <v>25</v>
      </c>
      <c r="G8597" s="15"/>
      <c r="H8597" s="15">
        <f t="shared" si="292"/>
        <v>25</v>
      </c>
      <c r="I8597" s="198">
        <f t="shared" si="293"/>
        <v>7</v>
      </c>
    </row>
    <row r="8598" spans="1:9" x14ac:dyDescent="0.3">
      <c r="A8598" s="10">
        <v>43663</v>
      </c>
      <c r="B8598" s="11" t="s">
        <v>797</v>
      </c>
      <c r="C8598" s="11" t="s">
        <v>798</v>
      </c>
      <c r="D8598" s="11" t="s">
        <v>662</v>
      </c>
      <c r="F8598" s="15">
        <f>IF(ISBLANK($D8598),"",IF(ISBLANK($E8598),VLOOKUP($D8598,$J:$K,2,FALSE),VLOOKUP($E8598,'Daycare Packages'!$A:$G,7,FALSE)))</f>
        <v>30</v>
      </c>
      <c r="G8598" s="15"/>
      <c r="H8598" s="15">
        <f t="shared" si="292"/>
        <v>30</v>
      </c>
      <c r="I8598" s="198">
        <f t="shared" si="293"/>
        <v>7</v>
      </c>
    </row>
    <row r="8599" spans="1:9" x14ac:dyDescent="0.3">
      <c r="A8599" s="10">
        <v>43663</v>
      </c>
      <c r="B8599" s="11" t="s">
        <v>1317</v>
      </c>
      <c r="C8599" s="11" t="s">
        <v>1608</v>
      </c>
      <c r="D8599" s="11" t="s">
        <v>662</v>
      </c>
      <c r="E8599" s="11">
        <v>6887006</v>
      </c>
      <c r="F8599" s="15">
        <f>IF(ISBLANK($D8599),"",IF(ISBLANK($E8599),VLOOKUP($D8599,$J:$K,2,FALSE),VLOOKUP($E8599,'Daycare Packages'!$A:$G,7,FALSE)))</f>
        <v>25</v>
      </c>
      <c r="G8599" s="15"/>
      <c r="H8599" s="15">
        <f t="shared" si="292"/>
        <v>25</v>
      </c>
      <c r="I8599" s="198">
        <f t="shared" si="293"/>
        <v>7</v>
      </c>
    </row>
    <row r="8600" spans="1:9" x14ac:dyDescent="0.3">
      <c r="A8600" s="10">
        <v>43663</v>
      </c>
      <c r="B8600" s="11" t="s">
        <v>139</v>
      </c>
      <c r="C8600" s="11" t="s">
        <v>867</v>
      </c>
      <c r="D8600" s="11" t="s">
        <v>662</v>
      </c>
      <c r="E8600" s="11">
        <v>6869044</v>
      </c>
      <c r="F8600" s="15">
        <f>IF(ISBLANK($D8600),"",IF(ISBLANK($E8600),VLOOKUP($D8600,$J:$K,2,FALSE),VLOOKUP($E8600,'Daycare Packages'!$A:$G,7,FALSE)))</f>
        <v>27</v>
      </c>
      <c r="G8600" s="15"/>
      <c r="H8600" s="15">
        <f t="shared" si="292"/>
        <v>27</v>
      </c>
      <c r="I8600" s="198">
        <f t="shared" si="293"/>
        <v>7</v>
      </c>
    </row>
    <row r="8601" spans="1:9" x14ac:dyDescent="0.3">
      <c r="A8601" s="10">
        <v>43663</v>
      </c>
      <c r="B8601" s="11" t="s">
        <v>141</v>
      </c>
      <c r="C8601" s="11" t="s">
        <v>564</v>
      </c>
      <c r="D8601" s="11" t="s">
        <v>662</v>
      </c>
      <c r="E8601" s="11">
        <v>6914106</v>
      </c>
      <c r="F8601" s="15">
        <f>IF(ISBLANK($D8601),"",IF(ISBLANK($E8601),VLOOKUP($D8601,$J:$K,2,FALSE),VLOOKUP($E8601,'Daycare Packages'!$A:$G,7,FALSE)))</f>
        <v>26</v>
      </c>
      <c r="G8601" s="15"/>
      <c r="H8601" s="15">
        <f t="shared" si="292"/>
        <v>26</v>
      </c>
      <c r="I8601" s="198">
        <f t="shared" si="293"/>
        <v>7</v>
      </c>
    </row>
    <row r="8602" spans="1:9" x14ac:dyDescent="0.3">
      <c r="A8602" s="10">
        <v>43663</v>
      </c>
      <c r="B8602" s="11" t="s">
        <v>222</v>
      </c>
      <c r="C8602" s="11" t="s">
        <v>229</v>
      </c>
      <c r="D8602" s="11" t="s">
        <v>662</v>
      </c>
      <c r="F8602" s="15">
        <f>IF(ISBLANK($D8602),"",IF(ISBLANK($E8602),VLOOKUP($D8602,$J:$K,2,FALSE),VLOOKUP($E8602,'Daycare Packages'!$A:$G,7,FALSE)))</f>
        <v>30</v>
      </c>
      <c r="G8602" s="15"/>
      <c r="H8602" s="15">
        <f t="shared" si="292"/>
        <v>30</v>
      </c>
      <c r="I8602" s="198">
        <f t="shared" si="293"/>
        <v>7</v>
      </c>
    </row>
    <row r="8603" spans="1:9" x14ac:dyDescent="0.3">
      <c r="A8603" s="10">
        <v>43663</v>
      </c>
      <c r="B8603" s="11" t="s">
        <v>209</v>
      </c>
      <c r="C8603" s="11" t="s">
        <v>702</v>
      </c>
      <c r="D8603" s="11" t="s">
        <v>662</v>
      </c>
      <c r="E8603" s="11">
        <v>6898585</v>
      </c>
      <c r="F8603" s="15">
        <f>IF(ISBLANK($D8603),"",IF(ISBLANK($E8603),VLOOKUP($D8603,$J:$K,2,FALSE),VLOOKUP($E8603,'Daycare Packages'!$A:$G,7,FALSE)))</f>
        <v>27</v>
      </c>
      <c r="G8603" s="15"/>
      <c r="H8603" s="15">
        <f t="shared" si="292"/>
        <v>27</v>
      </c>
      <c r="I8603" s="198">
        <f t="shared" si="293"/>
        <v>7</v>
      </c>
    </row>
    <row r="8604" spans="1:9" x14ac:dyDescent="0.3">
      <c r="A8604" s="10">
        <v>43663</v>
      </c>
      <c r="B8604" s="11" t="s">
        <v>175</v>
      </c>
      <c r="C8604" s="11" t="s">
        <v>433</v>
      </c>
      <c r="D8604" s="11" t="s">
        <v>662</v>
      </c>
      <c r="E8604" s="11">
        <v>6716814</v>
      </c>
      <c r="F8604" s="15">
        <f>IF(ISBLANK($D8604),"",IF(ISBLANK($E8604),VLOOKUP($D8604,$J:$K,2,FALSE),VLOOKUP($E8604,'Daycare Packages'!$A:$G,7,FALSE)))</f>
        <v>22</v>
      </c>
      <c r="G8604" s="15"/>
      <c r="H8604" s="15">
        <f t="shared" si="292"/>
        <v>22</v>
      </c>
      <c r="I8604" s="198">
        <f t="shared" si="293"/>
        <v>7</v>
      </c>
    </row>
    <row r="8605" spans="1:9" x14ac:dyDescent="0.3">
      <c r="A8605" s="10">
        <v>43663</v>
      </c>
      <c r="B8605" s="11" t="s">
        <v>730</v>
      </c>
      <c r="C8605" s="11" t="s">
        <v>731</v>
      </c>
      <c r="D8605" s="11" t="s">
        <v>662</v>
      </c>
      <c r="F8605" s="15">
        <f>IF(ISBLANK($D8605),"",IF(ISBLANK($E8605),VLOOKUP($D8605,$J:$K,2,FALSE),VLOOKUP($E8605,'Daycare Packages'!$A:$G,7,FALSE)))</f>
        <v>30</v>
      </c>
      <c r="G8605" s="15"/>
      <c r="H8605" s="15">
        <f t="shared" si="292"/>
        <v>30</v>
      </c>
      <c r="I8605" s="198">
        <f t="shared" si="293"/>
        <v>7</v>
      </c>
    </row>
    <row r="8606" spans="1:9" x14ac:dyDescent="0.3">
      <c r="A8606" s="10">
        <v>43663</v>
      </c>
      <c r="B8606" s="11" t="s">
        <v>169</v>
      </c>
      <c r="C8606" s="11" t="s">
        <v>533</v>
      </c>
      <c r="D8606" s="11" t="s">
        <v>662</v>
      </c>
      <c r="E8606" s="11">
        <v>6775254</v>
      </c>
      <c r="F8606" s="15">
        <f>IF(ISBLANK($D8606),"",IF(ISBLANK($E8606),VLOOKUP($D8606,$J:$K,2,FALSE),VLOOKUP($E8606,'Daycare Packages'!$A:$G,7,FALSE)))</f>
        <v>26</v>
      </c>
      <c r="G8606" s="15"/>
      <c r="H8606" s="15">
        <f t="shared" si="292"/>
        <v>26</v>
      </c>
      <c r="I8606" s="198">
        <f t="shared" si="293"/>
        <v>7</v>
      </c>
    </row>
    <row r="8607" spans="1:9" x14ac:dyDescent="0.3">
      <c r="A8607" s="10">
        <v>43663</v>
      </c>
      <c r="B8607" s="11" t="s">
        <v>1336</v>
      </c>
      <c r="C8607" s="11" t="s">
        <v>1337</v>
      </c>
      <c r="D8607" s="11" t="s">
        <v>662</v>
      </c>
      <c r="F8607" s="15">
        <f>IF(ISBLANK($D8607),"",IF(ISBLANK($E8607),VLOOKUP($D8607,$J:$K,2,FALSE),VLOOKUP($E8607,'Daycare Packages'!$A:$G,7,FALSE)))</f>
        <v>30</v>
      </c>
      <c r="G8607" s="15"/>
      <c r="H8607" s="15">
        <f t="shared" si="292"/>
        <v>30</v>
      </c>
      <c r="I8607" s="198">
        <f t="shared" si="293"/>
        <v>7</v>
      </c>
    </row>
    <row r="8608" spans="1:9" x14ac:dyDescent="0.3">
      <c r="A8608" s="10">
        <v>43663</v>
      </c>
      <c r="B8608" s="11" t="s">
        <v>732</v>
      </c>
      <c r="C8608" s="11" t="s">
        <v>1007</v>
      </c>
      <c r="D8608" s="11" t="s">
        <v>662</v>
      </c>
      <c r="F8608" s="15">
        <f>IF(ISBLANK($D8608),"",IF(ISBLANK($E8608),VLOOKUP($D8608,$J:$K,2,FALSE),VLOOKUP($E8608,'Daycare Packages'!$A:$G,7,FALSE)))</f>
        <v>30</v>
      </c>
      <c r="G8608" s="15"/>
      <c r="H8608" s="15">
        <f t="shared" si="292"/>
        <v>30</v>
      </c>
      <c r="I8608" s="198">
        <f t="shared" si="293"/>
        <v>7</v>
      </c>
    </row>
    <row r="8609" spans="1:9" x14ac:dyDescent="0.3">
      <c r="A8609" s="10">
        <v>43663</v>
      </c>
      <c r="B8609" s="11" t="s">
        <v>163</v>
      </c>
      <c r="C8609" s="11" t="s">
        <v>593</v>
      </c>
      <c r="D8609" s="11" t="s">
        <v>662</v>
      </c>
      <c r="E8609" s="11">
        <v>6913996</v>
      </c>
      <c r="F8609" s="15">
        <f>IF(ISBLANK($D8609),"",IF(ISBLANK($E8609),VLOOKUP($D8609,$J:$K,2,FALSE),VLOOKUP($E8609,'Daycare Packages'!$A:$G,7,FALSE)))</f>
        <v>27</v>
      </c>
      <c r="G8609" s="15"/>
      <c r="H8609" s="15">
        <f t="shared" si="292"/>
        <v>27</v>
      </c>
      <c r="I8609" s="198">
        <f t="shared" si="293"/>
        <v>7</v>
      </c>
    </row>
    <row r="8610" spans="1:9" x14ac:dyDescent="0.3">
      <c r="A8610" s="10">
        <v>43663</v>
      </c>
      <c r="B8610" s="11" t="s">
        <v>148</v>
      </c>
      <c r="C8610" s="11" t="s">
        <v>547</v>
      </c>
      <c r="D8610" s="11" t="s">
        <v>662</v>
      </c>
      <c r="E8610" s="11">
        <v>6762300</v>
      </c>
      <c r="F8610" s="15">
        <f>IF(ISBLANK($D8610),"",IF(ISBLANK($E8610),VLOOKUP($D8610,$J:$K,2,FALSE),VLOOKUP($E8610,'Daycare Packages'!$A:$G,7,FALSE)))</f>
        <v>23</v>
      </c>
      <c r="G8610" s="15"/>
      <c r="H8610" s="15">
        <f t="shared" si="292"/>
        <v>23</v>
      </c>
      <c r="I8610" s="198">
        <f t="shared" si="293"/>
        <v>7</v>
      </c>
    </row>
    <row r="8611" spans="1:9" x14ac:dyDescent="0.3">
      <c r="A8611" s="10">
        <v>43663</v>
      </c>
      <c r="B8611" s="11" t="s">
        <v>703</v>
      </c>
      <c r="C8611" s="11" t="s">
        <v>704</v>
      </c>
      <c r="D8611" s="11" t="s">
        <v>662</v>
      </c>
      <c r="F8611" s="15">
        <f>IF(ISBLANK($D8611),"",IF(ISBLANK($E8611),VLOOKUP($D8611,$J:$K,2,FALSE),VLOOKUP($E8611,'Daycare Packages'!$A:$G,7,FALSE)))</f>
        <v>30</v>
      </c>
      <c r="G8611" s="15"/>
      <c r="H8611" s="15">
        <f t="shared" si="292"/>
        <v>30</v>
      </c>
      <c r="I8611" s="198">
        <f t="shared" si="293"/>
        <v>7</v>
      </c>
    </row>
    <row r="8612" spans="1:9" x14ac:dyDescent="0.3">
      <c r="A8612" s="10">
        <v>43663</v>
      </c>
      <c r="B8612" s="11" t="s">
        <v>997</v>
      </c>
      <c r="C8612" s="11" t="s">
        <v>910</v>
      </c>
      <c r="D8612" s="11" t="s">
        <v>662</v>
      </c>
      <c r="F8612" s="15">
        <f>IF(ISBLANK($D8612),"",IF(ISBLANK($E8612),VLOOKUP($D8612,$J:$K,2,FALSE),VLOOKUP($E8612,'Daycare Packages'!$A:$G,7,FALSE)))</f>
        <v>30</v>
      </c>
      <c r="G8612" s="15"/>
      <c r="H8612" s="15">
        <f t="shared" si="292"/>
        <v>30</v>
      </c>
      <c r="I8612" s="198">
        <f t="shared" si="293"/>
        <v>7</v>
      </c>
    </row>
    <row r="8613" spans="1:9" x14ac:dyDescent="0.3">
      <c r="A8613" s="10">
        <v>43663</v>
      </c>
      <c r="B8613" s="11" t="s">
        <v>173</v>
      </c>
      <c r="C8613" s="11" t="s">
        <v>791</v>
      </c>
      <c r="D8613" s="11" t="s">
        <v>662</v>
      </c>
      <c r="E8613" s="11">
        <v>6805887</v>
      </c>
      <c r="F8613" s="15">
        <f>IF(ISBLANK($D8613),"",IF(ISBLANK($E8613),VLOOKUP($D8613,$J:$K,2,FALSE),VLOOKUP($E8613,'Daycare Packages'!$A:$G,7,FALSE)))</f>
        <v>25</v>
      </c>
      <c r="G8613" s="15"/>
      <c r="H8613" s="15">
        <f t="shared" si="292"/>
        <v>25</v>
      </c>
      <c r="I8613" s="198">
        <f t="shared" si="293"/>
        <v>7</v>
      </c>
    </row>
    <row r="8614" spans="1:9" x14ac:dyDescent="0.3">
      <c r="A8614" s="10">
        <v>43663</v>
      </c>
      <c r="B8614" s="11" t="s">
        <v>663</v>
      </c>
      <c r="C8614" s="11" t="s">
        <v>665</v>
      </c>
      <c r="D8614" s="11" t="s">
        <v>662</v>
      </c>
      <c r="F8614" s="15">
        <f>IF(ISBLANK($D8614),"",IF(ISBLANK($E8614),VLOOKUP($D8614,$J:$K,2,FALSE),VLOOKUP($E8614,'Daycare Packages'!$A:$G,7,FALSE)))</f>
        <v>30</v>
      </c>
      <c r="G8614" s="15"/>
      <c r="H8614" s="15">
        <f t="shared" si="292"/>
        <v>30</v>
      </c>
      <c r="I8614" s="198">
        <f t="shared" si="293"/>
        <v>7</v>
      </c>
    </row>
    <row r="8615" spans="1:9" x14ac:dyDescent="0.3">
      <c r="A8615" s="10">
        <v>43663</v>
      </c>
      <c r="B8615" s="11" t="s">
        <v>663</v>
      </c>
      <c r="C8615" s="11" t="s">
        <v>664</v>
      </c>
      <c r="D8615" s="11" t="s">
        <v>662</v>
      </c>
      <c r="F8615" s="15">
        <f>IF(ISBLANK($D8615),"",IF(ISBLANK($E8615),VLOOKUP($D8615,$J:$K,2,FALSE),VLOOKUP($E8615,'Daycare Packages'!$A:$G,7,FALSE)))</f>
        <v>30</v>
      </c>
      <c r="G8615" s="15"/>
      <c r="H8615" s="15">
        <f t="shared" si="292"/>
        <v>30</v>
      </c>
      <c r="I8615" s="198">
        <f t="shared" si="293"/>
        <v>7</v>
      </c>
    </row>
    <row r="8616" spans="1:9" x14ac:dyDescent="0.3">
      <c r="A8616" s="10">
        <v>43663</v>
      </c>
      <c r="B8616" s="11" t="s">
        <v>156</v>
      </c>
      <c r="C8616" s="11" t="s">
        <v>479</v>
      </c>
      <c r="D8616" s="11" t="s">
        <v>662</v>
      </c>
      <c r="E8616" s="11">
        <v>6912335</v>
      </c>
      <c r="F8616" s="15">
        <f>IF(ISBLANK($D8616),"",IF(ISBLANK($E8616),VLOOKUP($D8616,$J:$K,2,FALSE),VLOOKUP($E8616,'Daycare Packages'!$A:$G,7,FALSE)))</f>
        <v>23</v>
      </c>
      <c r="G8616" s="15"/>
      <c r="H8616" s="15">
        <f t="shared" si="292"/>
        <v>23</v>
      </c>
      <c r="I8616" s="198">
        <f t="shared" si="293"/>
        <v>7</v>
      </c>
    </row>
    <row r="8617" spans="1:9" x14ac:dyDescent="0.3">
      <c r="A8617" s="10">
        <v>43663</v>
      </c>
      <c r="B8617" s="11" t="s">
        <v>894</v>
      </c>
      <c r="C8617" s="11" t="s">
        <v>895</v>
      </c>
      <c r="D8617" s="11" t="s">
        <v>662</v>
      </c>
      <c r="E8617" s="11">
        <v>6906409</v>
      </c>
      <c r="F8617" s="15">
        <f>IF(ISBLANK($D8617),"",IF(ISBLANK($E8617),VLOOKUP($D8617,$J:$K,2,FALSE),VLOOKUP($E8617,'Daycare Packages'!$A:$G,7,FALSE)))</f>
        <v>27</v>
      </c>
      <c r="G8617" s="15"/>
      <c r="H8617" s="15">
        <f t="shared" si="292"/>
        <v>27</v>
      </c>
      <c r="I8617" s="198">
        <f t="shared" si="293"/>
        <v>7</v>
      </c>
    </row>
    <row r="8618" spans="1:9" x14ac:dyDescent="0.3">
      <c r="A8618" s="10">
        <v>43663</v>
      </c>
      <c r="B8618" s="11" t="s">
        <v>894</v>
      </c>
      <c r="C8618" s="11" t="s">
        <v>622</v>
      </c>
      <c r="D8618" s="11" t="s">
        <v>662</v>
      </c>
      <c r="E8618" s="11">
        <v>6906409</v>
      </c>
      <c r="F8618" s="15">
        <f>IF(ISBLANK($D8618),"",IF(ISBLANK($E8618),VLOOKUP($D8618,$J:$K,2,FALSE),VLOOKUP($E8618,'Daycare Packages'!$A:$G,7,FALSE)))</f>
        <v>27</v>
      </c>
      <c r="G8618" s="15"/>
      <c r="H8618" s="15">
        <f t="shared" si="292"/>
        <v>27</v>
      </c>
      <c r="I8618" s="198">
        <f t="shared" si="293"/>
        <v>7</v>
      </c>
    </row>
    <row r="8619" spans="1:9" x14ac:dyDescent="0.3">
      <c r="A8619" s="10">
        <v>43663</v>
      </c>
      <c r="B8619" s="11" t="s">
        <v>849</v>
      </c>
      <c r="C8619" s="11" t="s">
        <v>850</v>
      </c>
      <c r="D8619" s="11" t="s">
        <v>662</v>
      </c>
      <c r="F8619" s="15">
        <f>IF(ISBLANK($D8619),"",IF(ISBLANK($E8619),VLOOKUP($D8619,$J:$K,2,FALSE),VLOOKUP($E8619,'Daycare Packages'!$A:$G,7,FALSE)))</f>
        <v>30</v>
      </c>
      <c r="G8619" s="15"/>
      <c r="H8619" s="15">
        <f t="shared" si="292"/>
        <v>30</v>
      </c>
      <c r="I8619" s="198">
        <f t="shared" si="293"/>
        <v>7</v>
      </c>
    </row>
    <row r="8620" spans="1:9" x14ac:dyDescent="0.3">
      <c r="A8620" s="10">
        <v>43663</v>
      </c>
      <c r="B8620" s="11" t="s">
        <v>713</v>
      </c>
      <c r="C8620" s="11" t="s">
        <v>714</v>
      </c>
      <c r="D8620" s="11" t="s">
        <v>662</v>
      </c>
      <c r="F8620" s="15">
        <f>IF(ISBLANK($D8620),"",IF(ISBLANK($E8620),VLOOKUP($D8620,$J:$K,2,FALSE),VLOOKUP($E8620,'Daycare Packages'!$A:$G,7,FALSE)))</f>
        <v>30</v>
      </c>
      <c r="G8620" s="15"/>
      <c r="H8620" s="15">
        <f t="shared" ref="H8620:H8683" si="294">IF(ISBLANK(D8620),"",SUM(F8620:G8620))</f>
        <v>30</v>
      </c>
      <c r="I8620" s="198">
        <f t="shared" si="293"/>
        <v>7</v>
      </c>
    </row>
    <row r="8621" spans="1:9" x14ac:dyDescent="0.3">
      <c r="A8621" s="10">
        <v>43663</v>
      </c>
      <c r="B8621" s="11" t="s">
        <v>215</v>
      </c>
      <c r="C8621" s="11" t="s">
        <v>520</v>
      </c>
      <c r="D8621" s="11" t="s">
        <v>662</v>
      </c>
      <c r="F8621" s="15">
        <f>IF(ISBLANK($D8621),"",IF(ISBLANK($E8621),VLOOKUP($D8621,$J:$K,2,FALSE),VLOOKUP($E8621,'Daycare Packages'!$A:$G,7,FALSE)))</f>
        <v>30</v>
      </c>
      <c r="G8621" s="15"/>
      <c r="H8621" s="15">
        <f t="shared" si="294"/>
        <v>30</v>
      </c>
      <c r="I8621" s="198">
        <f t="shared" si="293"/>
        <v>7</v>
      </c>
    </row>
    <row r="8622" spans="1:9" x14ac:dyDescent="0.3">
      <c r="A8622" s="10">
        <v>43663</v>
      </c>
      <c r="B8622" s="11" t="s">
        <v>163</v>
      </c>
      <c r="C8622" s="11" t="s">
        <v>805</v>
      </c>
      <c r="D8622" s="11" t="s">
        <v>662</v>
      </c>
      <c r="F8622" s="15">
        <f>IF(ISBLANK($D8622),"",IF(ISBLANK($E8622),VLOOKUP($D8622,$J:$K,2,FALSE),VLOOKUP($E8622,'Daycare Packages'!$A:$G,7,FALSE)))</f>
        <v>30</v>
      </c>
      <c r="G8622" s="15"/>
      <c r="H8622" s="15">
        <f t="shared" si="294"/>
        <v>30</v>
      </c>
      <c r="I8622" s="198">
        <f t="shared" si="293"/>
        <v>7</v>
      </c>
    </row>
    <row r="8623" spans="1:9" x14ac:dyDescent="0.3">
      <c r="A8623" s="10">
        <v>43663</v>
      </c>
      <c r="B8623" s="11" t="s">
        <v>354</v>
      </c>
      <c r="C8623" s="11" t="s">
        <v>474</v>
      </c>
      <c r="D8623" s="11" t="s">
        <v>662</v>
      </c>
      <c r="E8623" s="11">
        <v>6899918</v>
      </c>
      <c r="F8623" s="15">
        <f>IF(ISBLANK($D8623),"",IF(ISBLANK($E8623),VLOOKUP($D8623,$J:$K,2,FALSE),VLOOKUP($E8623,'Daycare Packages'!$A:$G,7,FALSE)))</f>
        <v>27</v>
      </c>
      <c r="G8623" s="15"/>
      <c r="H8623" s="15">
        <f t="shared" si="294"/>
        <v>27</v>
      </c>
      <c r="I8623" s="198">
        <f t="shared" si="293"/>
        <v>7</v>
      </c>
    </row>
    <row r="8624" spans="1:9" x14ac:dyDescent="0.3">
      <c r="A8624" s="10">
        <v>43663</v>
      </c>
      <c r="B8624" s="11" t="s">
        <v>843</v>
      </c>
      <c r="C8624" s="11" t="s">
        <v>844</v>
      </c>
      <c r="D8624" s="11" t="s">
        <v>662</v>
      </c>
      <c r="E8624" s="11">
        <v>6846368</v>
      </c>
      <c r="F8624" s="15">
        <f>IF(ISBLANK($D8624),"",IF(ISBLANK($E8624),VLOOKUP($D8624,$J:$K,2,FALSE),VLOOKUP($E8624,'Daycare Packages'!$A:$G,7,FALSE)))</f>
        <v>23</v>
      </c>
      <c r="G8624" s="15"/>
      <c r="H8624" s="15">
        <f t="shared" si="294"/>
        <v>23</v>
      </c>
      <c r="I8624" s="198">
        <f t="shared" si="293"/>
        <v>7</v>
      </c>
    </row>
    <row r="8625" spans="1:9" x14ac:dyDescent="0.3">
      <c r="A8625" s="10">
        <v>43663</v>
      </c>
      <c r="B8625" s="11" t="s">
        <v>140</v>
      </c>
      <c r="C8625" s="11" t="s">
        <v>475</v>
      </c>
      <c r="D8625" s="11" t="s">
        <v>662</v>
      </c>
      <c r="E8625" s="11">
        <v>6888605</v>
      </c>
      <c r="F8625" s="15">
        <f>IF(ISBLANK($D8625),"",IF(ISBLANK($E8625),VLOOKUP($D8625,$J:$K,2,FALSE),VLOOKUP($E8625,'Daycare Packages'!$A:$G,7,FALSE)))</f>
        <v>26</v>
      </c>
      <c r="G8625" s="15"/>
      <c r="H8625" s="15">
        <f t="shared" si="294"/>
        <v>26</v>
      </c>
      <c r="I8625" s="198">
        <f t="shared" si="293"/>
        <v>7</v>
      </c>
    </row>
    <row r="8626" spans="1:9" x14ac:dyDescent="0.3">
      <c r="A8626" s="10">
        <v>43663</v>
      </c>
      <c r="B8626" s="11" t="s">
        <v>760</v>
      </c>
      <c r="C8626" s="11" t="s">
        <v>761</v>
      </c>
      <c r="D8626" s="11" t="s">
        <v>662</v>
      </c>
      <c r="F8626" s="15">
        <f>IF(ISBLANK($D8626),"",IF(ISBLANK($E8626),VLOOKUP($D8626,$J:$K,2,FALSE),VLOOKUP($E8626,'Daycare Packages'!$A:$G,7,FALSE)))</f>
        <v>30</v>
      </c>
      <c r="G8626" s="15"/>
      <c r="H8626" s="15">
        <f t="shared" si="294"/>
        <v>30</v>
      </c>
      <c r="I8626" s="198">
        <f t="shared" si="293"/>
        <v>7</v>
      </c>
    </row>
    <row r="8627" spans="1:9" x14ac:dyDescent="0.3">
      <c r="A8627" s="10">
        <v>43663</v>
      </c>
      <c r="B8627" s="11" t="s">
        <v>907</v>
      </c>
      <c r="C8627" s="11" t="s">
        <v>908</v>
      </c>
      <c r="D8627" s="11" t="s">
        <v>659</v>
      </c>
      <c r="F8627" s="15">
        <f>IF(ISBLANK($D8627),"",IF(ISBLANK($E8627),VLOOKUP($D8627,$J:$K,2,FALSE),VLOOKUP($E8627,'Daycare Packages'!$A:$G,7,FALSE)))</f>
        <v>20</v>
      </c>
      <c r="G8627" s="15"/>
      <c r="H8627" s="15">
        <f t="shared" si="294"/>
        <v>20</v>
      </c>
      <c r="I8627" s="198">
        <f t="shared" si="293"/>
        <v>7</v>
      </c>
    </row>
    <row r="8628" spans="1:9" x14ac:dyDescent="0.3">
      <c r="A8628" s="10">
        <v>43663</v>
      </c>
      <c r="B8628" s="11" t="s">
        <v>1628</v>
      </c>
      <c r="C8628" s="11" t="s">
        <v>1689</v>
      </c>
      <c r="D8628" s="11" t="s">
        <v>662</v>
      </c>
      <c r="E8628" s="11">
        <v>6888898</v>
      </c>
      <c r="F8628" s="15">
        <f>IF(ISBLANK($D8628),"",IF(ISBLANK($E8628),VLOOKUP($D8628,$J:$K,2,FALSE),VLOOKUP($E8628,'Daycare Packages'!$A:$G,7,FALSE)))</f>
        <v>27</v>
      </c>
      <c r="G8628" s="15"/>
      <c r="H8628" s="15">
        <f t="shared" si="294"/>
        <v>27</v>
      </c>
      <c r="I8628" s="198">
        <f t="shared" si="293"/>
        <v>7</v>
      </c>
    </row>
    <row r="8629" spans="1:9" x14ac:dyDescent="0.3">
      <c r="A8629" s="55">
        <v>43663</v>
      </c>
      <c r="B8629" s="56" t="s">
        <v>1628</v>
      </c>
      <c r="C8629" s="56" t="s">
        <v>1629</v>
      </c>
      <c r="D8629" s="56" t="s">
        <v>662</v>
      </c>
      <c r="E8629" s="56">
        <v>6888898</v>
      </c>
      <c r="F8629" s="59">
        <f>IF(ISBLANK($D8629),"",IF(ISBLANK($E8629),VLOOKUP($D8629,$J:$K,2,FALSE),VLOOKUP($E8629,'Daycare Packages'!$A:$G,7,FALSE)))</f>
        <v>27</v>
      </c>
      <c r="G8629" s="59"/>
      <c r="H8629" s="59">
        <f t="shared" si="294"/>
        <v>27</v>
      </c>
      <c r="I8629" s="198">
        <f t="shared" si="293"/>
        <v>7</v>
      </c>
    </row>
    <row r="8630" spans="1:9" x14ac:dyDescent="0.3">
      <c r="A8630" s="10">
        <v>43664</v>
      </c>
      <c r="B8630" s="11" t="s">
        <v>1733</v>
      </c>
      <c r="C8630" s="11" t="s">
        <v>1734</v>
      </c>
      <c r="D8630" s="11" t="s">
        <v>659</v>
      </c>
      <c r="E8630" s="11">
        <v>6896082</v>
      </c>
      <c r="F8630" s="15">
        <f>IF(ISBLANK($D8630),"",IF(ISBLANK($E8630),VLOOKUP($D8630,$J:$K,2,FALSE),VLOOKUP($E8630,'Daycare Packages'!$A:$G,7,FALSE)))</f>
        <v>19</v>
      </c>
      <c r="G8630" s="15"/>
      <c r="H8630" s="15">
        <f t="shared" si="294"/>
        <v>19</v>
      </c>
      <c r="I8630" s="198">
        <f t="shared" si="293"/>
        <v>7</v>
      </c>
    </row>
    <row r="8631" spans="1:9" x14ac:dyDescent="0.3">
      <c r="A8631" s="10">
        <v>43664</v>
      </c>
      <c r="B8631" s="11" t="s">
        <v>131</v>
      </c>
      <c r="C8631" s="11" t="s">
        <v>553</v>
      </c>
      <c r="D8631" s="11" t="s">
        <v>659</v>
      </c>
      <c r="E8631" s="11">
        <v>6730496</v>
      </c>
      <c r="F8631" s="15">
        <f>IF(ISBLANK($D8631),"",IF(ISBLANK($E8631),VLOOKUP($D8631,$J:$K,2,FALSE),VLOOKUP($E8631,'Daycare Packages'!$A:$G,7,FALSE)))</f>
        <v>16</v>
      </c>
      <c r="G8631" s="15"/>
      <c r="H8631" s="15">
        <f t="shared" si="294"/>
        <v>16</v>
      </c>
      <c r="I8631" s="198">
        <f t="shared" si="293"/>
        <v>7</v>
      </c>
    </row>
    <row r="8632" spans="1:9" x14ac:dyDescent="0.3">
      <c r="A8632" s="10">
        <v>43664</v>
      </c>
      <c r="B8632" s="11" t="s">
        <v>1916</v>
      </c>
      <c r="C8632" s="11" t="s">
        <v>1359</v>
      </c>
      <c r="D8632" s="11" t="s">
        <v>671</v>
      </c>
      <c r="F8632" s="15">
        <f>IF(ISBLANK($D8632),"",IF(ISBLANK($E8632),VLOOKUP($D8632,$J:$K,2,FALSE),VLOOKUP($E8632,'Daycare Packages'!$A:$G,7,FALSE)))</f>
        <v>0</v>
      </c>
      <c r="G8632" s="15"/>
      <c r="H8632" s="15">
        <f t="shared" si="294"/>
        <v>0</v>
      </c>
      <c r="I8632" s="198">
        <f t="shared" si="293"/>
        <v>7</v>
      </c>
    </row>
    <row r="8633" spans="1:9" x14ac:dyDescent="0.3">
      <c r="A8633" s="10">
        <v>43664</v>
      </c>
      <c r="B8633" s="11" t="s">
        <v>190</v>
      </c>
      <c r="C8633" s="11" t="s">
        <v>718</v>
      </c>
      <c r="D8633" s="11" t="s">
        <v>659</v>
      </c>
      <c r="E8633" s="11">
        <v>6884206</v>
      </c>
      <c r="F8633" s="15">
        <f>IF(ISBLANK($D8633),"",IF(ISBLANK($E8633),VLOOKUP($D8633,$J:$K,2,FALSE),VLOOKUP($E8633,'Daycare Packages'!$A:$G,7,FALSE)))</f>
        <v>17</v>
      </c>
      <c r="G8633" s="15"/>
      <c r="H8633" s="15">
        <f t="shared" si="294"/>
        <v>17</v>
      </c>
      <c r="I8633" s="198">
        <f t="shared" si="293"/>
        <v>7</v>
      </c>
    </row>
    <row r="8634" spans="1:9" x14ac:dyDescent="0.3">
      <c r="A8634" s="10">
        <v>43664</v>
      </c>
      <c r="B8634" s="11" t="s">
        <v>749</v>
      </c>
      <c r="C8634" s="11" t="s">
        <v>750</v>
      </c>
      <c r="D8634" s="11" t="s">
        <v>659</v>
      </c>
      <c r="F8634" s="15">
        <f>IF(ISBLANK($D8634),"",IF(ISBLANK($E8634),VLOOKUP($D8634,$J:$K,2,FALSE),VLOOKUP($E8634,'Daycare Packages'!$A:$G,7,FALSE)))</f>
        <v>20</v>
      </c>
      <c r="G8634" s="15"/>
      <c r="H8634" s="15">
        <f t="shared" si="294"/>
        <v>20</v>
      </c>
      <c r="I8634" s="198">
        <f t="shared" si="293"/>
        <v>7</v>
      </c>
    </row>
    <row r="8635" spans="1:9" x14ac:dyDescent="0.3">
      <c r="A8635" s="10">
        <v>43664</v>
      </c>
      <c r="B8635" s="11" t="s">
        <v>152</v>
      </c>
      <c r="C8635" s="11" t="s">
        <v>679</v>
      </c>
      <c r="D8635" s="11" t="s">
        <v>662</v>
      </c>
      <c r="E8635" s="11">
        <v>6804823</v>
      </c>
      <c r="F8635" s="15">
        <f>IF(ISBLANK($D8635),"",IF(ISBLANK($E8635),VLOOKUP($D8635,$J:$K,2,FALSE),VLOOKUP($E8635,'Daycare Packages'!$A:$G,7,FALSE)))</f>
        <v>23</v>
      </c>
      <c r="G8635" s="15"/>
      <c r="H8635" s="15">
        <f t="shared" si="294"/>
        <v>23</v>
      </c>
      <c r="I8635" s="198">
        <f t="shared" si="293"/>
        <v>7</v>
      </c>
    </row>
    <row r="8636" spans="1:9" x14ac:dyDescent="0.3">
      <c r="A8636" s="10">
        <v>43664</v>
      </c>
      <c r="B8636" s="11" t="s">
        <v>139</v>
      </c>
      <c r="C8636" s="11" t="s">
        <v>867</v>
      </c>
      <c r="D8636" s="11" t="s">
        <v>662</v>
      </c>
      <c r="E8636" s="11">
        <v>6869044</v>
      </c>
      <c r="F8636" s="15">
        <f>IF(ISBLANK($D8636),"",IF(ISBLANK($E8636),VLOOKUP($D8636,$J:$K,2,FALSE),VLOOKUP($E8636,'Daycare Packages'!$A:$G,7,FALSE)))</f>
        <v>27</v>
      </c>
      <c r="G8636" s="15"/>
      <c r="H8636" s="15">
        <f t="shared" si="294"/>
        <v>27</v>
      </c>
      <c r="I8636" s="198">
        <f t="shared" si="293"/>
        <v>7</v>
      </c>
    </row>
    <row r="8637" spans="1:9" x14ac:dyDescent="0.3">
      <c r="A8637" s="10">
        <v>43664</v>
      </c>
      <c r="B8637" s="11" t="s">
        <v>1656</v>
      </c>
      <c r="C8637" s="11" t="s">
        <v>400</v>
      </c>
      <c r="D8637" s="11" t="s">
        <v>662</v>
      </c>
      <c r="E8637" s="11">
        <v>6884548</v>
      </c>
      <c r="F8637" s="15">
        <f>IF(ISBLANK($D8637),"",IF(ISBLANK($E8637),VLOOKUP($D8637,$J:$K,2,FALSE),VLOOKUP($E8637,'Daycare Packages'!$A:$G,7,FALSE)))</f>
        <v>27</v>
      </c>
      <c r="G8637" s="15"/>
      <c r="H8637" s="15">
        <f t="shared" si="294"/>
        <v>27</v>
      </c>
      <c r="I8637" s="198">
        <f t="shared" si="293"/>
        <v>7</v>
      </c>
    </row>
    <row r="8638" spans="1:9" x14ac:dyDescent="0.3">
      <c r="A8638" s="10">
        <v>43664</v>
      </c>
      <c r="B8638" s="11" t="s">
        <v>941</v>
      </c>
      <c r="C8638" s="11" t="s">
        <v>487</v>
      </c>
      <c r="D8638" s="11" t="s">
        <v>662</v>
      </c>
      <c r="F8638" s="15">
        <f>IF(ISBLANK($D8638),"",IF(ISBLANK($E8638),VLOOKUP($D8638,$J:$K,2,FALSE),VLOOKUP($E8638,'Daycare Packages'!$A:$G,7,FALSE)))</f>
        <v>30</v>
      </c>
      <c r="G8638" s="15"/>
      <c r="H8638" s="15">
        <f t="shared" si="294"/>
        <v>30</v>
      </c>
      <c r="I8638" s="198">
        <f t="shared" si="293"/>
        <v>7</v>
      </c>
    </row>
    <row r="8639" spans="1:9" x14ac:dyDescent="0.3">
      <c r="A8639" s="10">
        <v>43664</v>
      </c>
      <c r="B8639" s="11" t="s">
        <v>208</v>
      </c>
      <c r="C8639" s="11" t="s">
        <v>507</v>
      </c>
      <c r="D8639" s="11" t="s">
        <v>662</v>
      </c>
      <c r="E8639" s="11">
        <v>6733427</v>
      </c>
      <c r="F8639" s="15">
        <f>IF(ISBLANK($D8639),"",IF(ISBLANK($E8639),VLOOKUP($D8639,$J:$K,2,FALSE),VLOOKUP($E8639,'Daycare Packages'!$A:$G,7,FALSE)))</f>
        <v>22</v>
      </c>
      <c r="G8639" s="15"/>
      <c r="H8639" s="15">
        <f t="shared" si="294"/>
        <v>22</v>
      </c>
      <c r="I8639" s="198">
        <f t="shared" si="293"/>
        <v>7</v>
      </c>
    </row>
    <row r="8640" spans="1:9" x14ac:dyDescent="0.3">
      <c r="A8640" s="10">
        <v>43664</v>
      </c>
      <c r="B8640" s="11" t="s">
        <v>1317</v>
      </c>
      <c r="C8640" s="11" t="s">
        <v>1608</v>
      </c>
      <c r="D8640" s="11" t="s">
        <v>662</v>
      </c>
      <c r="E8640" s="11">
        <v>6887006</v>
      </c>
      <c r="F8640" s="15">
        <f>IF(ISBLANK($D8640),"",IF(ISBLANK($E8640),VLOOKUP($D8640,$J:$K,2,FALSE),VLOOKUP($E8640,'Daycare Packages'!$A:$G,7,FALSE)))</f>
        <v>25</v>
      </c>
      <c r="G8640" s="15"/>
      <c r="H8640" s="15">
        <f t="shared" si="294"/>
        <v>25</v>
      </c>
      <c r="I8640" s="198">
        <f t="shared" si="293"/>
        <v>7</v>
      </c>
    </row>
    <row r="8641" spans="1:9" x14ac:dyDescent="0.3">
      <c r="A8641" s="10">
        <v>43664</v>
      </c>
      <c r="B8641" s="11" t="s">
        <v>1661</v>
      </c>
      <c r="C8641" s="11" t="s">
        <v>1673</v>
      </c>
      <c r="D8641" s="11" t="s">
        <v>662</v>
      </c>
      <c r="E8641" s="11">
        <v>6887774</v>
      </c>
      <c r="F8641" s="15">
        <f>IF(ISBLANK($D8641),"",IF(ISBLANK($E8641),VLOOKUP($D8641,$J:$K,2,FALSE),VLOOKUP($E8641,'Daycare Packages'!$A:$G,7,FALSE)))</f>
        <v>25</v>
      </c>
      <c r="G8641" s="15"/>
      <c r="H8641" s="15">
        <f t="shared" si="294"/>
        <v>25</v>
      </c>
      <c r="I8641" s="198">
        <f t="shared" si="293"/>
        <v>7</v>
      </c>
    </row>
    <row r="8642" spans="1:9" x14ac:dyDescent="0.3">
      <c r="A8642" s="10">
        <v>43664</v>
      </c>
      <c r="B8642" s="11" t="s">
        <v>211</v>
      </c>
      <c r="C8642" s="11" t="s">
        <v>507</v>
      </c>
      <c r="D8642" s="11" t="s">
        <v>662</v>
      </c>
      <c r="F8642" s="15">
        <f>IF(ISBLANK($D8642),"",IF(ISBLANK($E8642),VLOOKUP($D8642,$J:$K,2,FALSE),VLOOKUP($E8642,'Daycare Packages'!$A:$G,7,FALSE)))</f>
        <v>30</v>
      </c>
      <c r="G8642" s="15">
        <v>-3</v>
      </c>
      <c r="H8642" s="15">
        <f t="shared" si="294"/>
        <v>27</v>
      </c>
      <c r="I8642" s="198">
        <f t="shared" si="293"/>
        <v>7</v>
      </c>
    </row>
    <row r="8643" spans="1:9" x14ac:dyDescent="0.3">
      <c r="A8643" s="10">
        <v>43664</v>
      </c>
      <c r="B8643" s="11" t="s">
        <v>1710</v>
      </c>
      <c r="C8643" s="11" t="s">
        <v>1711</v>
      </c>
      <c r="D8643" s="11" t="s">
        <v>662</v>
      </c>
      <c r="F8643" s="15">
        <f>IF(ISBLANK($D8643),"",IF(ISBLANK($E8643),VLOOKUP($D8643,$J:$K,2,FALSE),VLOOKUP($E8643,'Daycare Packages'!$A:$G,7,FALSE)))</f>
        <v>30</v>
      </c>
      <c r="G8643" s="15"/>
      <c r="H8643" s="15">
        <f t="shared" si="294"/>
        <v>30</v>
      </c>
      <c r="I8643" s="198">
        <f t="shared" ref="I8643:I8706" si="295">IF(A8643="",0,MONTH(A8643))</f>
        <v>7</v>
      </c>
    </row>
    <row r="8644" spans="1:9" x14ac:dyDescent="0.3">
      <c r="A8644" s="10">
        <v>43664</v>
      </c>
      <c r="B8644" s="11" t="s">
        <v>1710</v>
      </c>
      <c r="C8644" s="11" t="s">
        <v>665</v>
      </c>
      <c r="D8644" s="11" t="s">
        <v>662</v>
      </c>
      <c r="F8644" s="15">
        <f>IF(ISBLANK($D8644),"",IF(ISBLANK($E8644),VLOOKUP($D8644,$J:$K,2,FALSE),VLOOKUP($E8644,'Daycare Packages'!$A:$G,7,FALSE)))</f>
        <v>30</v>
      </c>
      <c r="G8644" s="15"/>
      <c r="H8644" s="15">
        <f t="shared" si="294"/>
        <v>30</v>
      </c>
      <c r="I8644" s="198">
        <f t="shared" si="295"/>
        <v>7</v>
      </c>
    </row>
    <row r="8645" spans="1:9" x14ac:dyDescent="0.3">
      <c r="A8645" s="10">
        <v>43664</v>
      </c>
      <c r="B8645" s="11" t="s">
        <v>123</v>
      </c>
      <c r="C8645" s="11" t="s">
        <v>622</v>
      </c>
      <c r="D8645" s="11" t="s">
        <v>662</v>
      </c>
      <c r="E8645" s="11">
        <v>6644301</v>
      </c>
      <c r="F8645" s="15">
        <f>IF(ISBLANK($D8645),"",IF(ISBLANK($E8645),VLOOKUP($D8645,$J:$K,2,FALSE),VLOOKUP($E8645,'Daycare Packages'!$A:$G,7,FALSE)))</f>
        <v>22</v>
      </c>
      <c r="G8645" s="15"/>
      <c r="H8645" s="15">
        <f t="shared" si="294"/>
        <v>22</v>
      </c>
      <c r="I8645" s="198">
        <f t="shared" si="295"/>
        <v>7</v>
      </c>
    </row>
    <row r="8646" spans="1:9" x14ac:dyDescent="0.3">
      <c r="A8646" s="10">
        <v>43664</v>
      </c>
      <c r="B8646" s="11" t="s">
        <v>1221</v>
      </c>
      <c r="C8646" s="11" t="s">
        <v>1222</v>
      </c>
      <c r="D8646" s="11" t="s">
        <v>662</v>
      </c>
      <c r="E8646" s="11">
        <v>6861908</v>
      </c>
      <c r="F8646" s="15">
        <f>IF(ISBLANK($D8646),"",IF(ISBLANK($E8646),VLOOKUP($D8646,$J:$K,2,FALSE),VLOOKUP($E8646,'Daycare Packages'!$A:$G,7,FALSE)))</f>
        <v>25</v>
      </c>
      <c r="G8646" s="15"/>
      <c r="H8646" s="15">
        <f t="shared" si="294"/>
        <v>25</v>
      </c>
      <c r="I8646" s="198">
        <f t="shared" si="295"/>
        <v>7</v>
      </c>
    </row>
    <row r="8647" spans="1:9" x14ac:dyDescent="0.3">
      <c r="A8647" s="10">
        <v>43664</v>
      </c>
      <c r="B8647" s="11" t="s">
        <v>722</v>
      </c>
      <c r="C8647" s="11" t="s">
        <v>548</v>
      </c>
      <c r="D8647" s="11" t="s">
        <v>659</v>
      </c>
      <c r="F8647" s="15">
        <f>IF(ISBLANK($D8647),"",IF(ISBLANK($E8647),VLOOKUP($D8647,$J:$K,2,FALSE),VLOOKUP($E8647,'Daycare Packages'!$A:$G,7,FALSE)))</f>
        <v>20</v>
      </c>
      <c r="G8647" s="15"/>
      <c r="H8647" s="15">
        <f t="shared" si="294"/>
        <v>20</v>
      </c>
      <c r="I8647" s="198">
        <f t="shared" si="295"/>
        <v>7</v>
      </c>
    </row>
    <row r="8648" spans="1:9" x14ac:dyDescent="0.3">
      <c r="A8648" s="10">
        <v>43664</v>
      </c>
      <c r="B8648" s="11" t="s">
        <v>1727</v>
      </c>
      <c r="C8648" s="11" t="s">
        <v>1728</v>
      </c>
      <c r="D8648" s="11" t="s">
        <v>659</v>
      </c>
      <c r="F8648" s="15">
        <f>IF(ISBLANK($D8648),"",IF(ISBLANK($E8648),VLOOKUP($D8648,$J:$K,2,FALSE),VLOOKUP($E8648,'Daycare Packages'!$A:$G,7,FALSE)))</f>
        <v>20</v>
      </c>
      <c r="G8648" s="15"/>
      <c r="H8648" s="15">
        <f t="shared" si="294"/>
        <v>20</v>
      </c>
      <c r="I8648" s="198">
        <f t="shared" si="295"/>
        <v>7</v>
      </c>
    </row>
    <row r="8649" spans="1:9" x14ac:dyDescent="0.3">
      <c r="A8649" s="10">
        <v>43664</v>
      </c>
      <c r="B8649" s="11" t="s">
        <v>1435</v>
      </c>
      <c r="C8649" s="11" t="s">
        <v>448</v>
      </c>
      <c r="D8649" s="11" t="s">
        <v>662</v>
      </c>
      <c r="E8649" s="11">
        <v>6892458</v>
      </c>
      <c r="F8649" s="15">
        <f>IF(ISBLANK($D8649),"",IF(ISBLANK($E8649),VLOOKUP($D8649,$J:$K,2,FALSE),VLOOKUP($E8649,'Daycare Packages'!$A:$G,7,FALSE)))</f>
        <v>27</v>
      </c>
      <c r="G8649" s="15"/>
      <c r="H8649" s="15">
        <f t="shared" si="294"/>
        <v>27</v>
      </c>
      <c r="I8649" s="198">
        <f t="shared" si="295"/>
        <v>7</v>
      </c>
    </row>
    <row r="8650" spans="1:9" x14ac:dyDescent="0.3">
      <c r="A8650" s="10">
        <v>43664</v>
      </c>
      <c r="B8650" s="11" t="s">
        <v>809</v>
      </c>
      <c r="C8650" s="11" t="s">
        <v>810</v>
      </c>
      <c r="D8650" s="11" t="s">
        <v>662</v>
      </c>
      <c r="F8650" s="15">
        <f>IF(ISBLANK($D8650),"",IF(ISBLANK($E8650),VLOOKUP($D8650,$J:$K,2,FALSE),VLOOKUP($E8650,'Daycare Packages'!$A:$G,7,FALSE)))</f>
        <v>30</v>
      </c>
      <c r="G8650" s="15"/>
      <c r="H8650" s="15">
        <f t="shared" si="294"/>
        <v>30</v>
      </c>
      <c r="I8650" s="198">
        <f t="shared" si="295"/>
        <v>7</v>
      </c>
    </row>
    <row r="8651" spans="1:9" x14ac:dyDescent="0.3">
      <c r="A8651" s="10">
        <v>43664</v>
      </c>
      <c r="B8651" s="11" t="s">
        <v>936</v>
      </c>
      <c r="C8651" s="11" t="s">
        <v>937</v>
      </c>
      <c r="D8651" s="11" t="s">
        <v>662</v>
      </c>
      <c r="F8651" s="15">
        <f>IF(ISBLANK($D8651),"",IF(ISBLANK($E8651),VLOOKUP($D8651,$J:$K,2,FALSE),VLOOKUP($E8651,'Daycare Packages'!$A:$G,7,FALSE)))</f>
        <v>30</v>
      </c>
      <c r="G8651" s="15"/>
      <c r="H8651" s="15">
        <f t="shared" si="294"/>
        <v>30</v>
      </c>
      <c r="I8651" s="198">
        <f t="shared" si="295"/>
        <v>7</v>
      </c>
    </row>
    <row r="8652" spans="1:9" x14ac:dyDescent="0.3">
      <c r="A8652" s="10">
        <v>43664</v>
      </c>
      <c r="B8652" s="11" t="s">
        <v>160</v>
      </c>
      <c r="C8652" s="11" t="s">
        <v>1761</v>
      </c>
      <c r="D8652" s="11" t="s">
        <v>662</v>
      </c>
      <c r="E8652" s="11">
        <v>6905987</v>
      </c>
      <c r="F8652" s="15">
        <f>IF(ISBLANK($D8652),"",IF(ISBLANK($E8652),VLOOKUP($D8652,$J:$K,2,FALSE),VLOOKUP($E8652,'Daycare Packages'!$A:$G,7,FALSE)))</f>
        <v>26</v>
      </c>
      <c r="G8652" s="15"/>
      <c r="H8652" s="15">
        <f t="shared" si="294"/>
        <v>26</v>
      </c>
      <c r="I8652" s="198">
        <f t="shared" si="295"/>
        <v>7</v>
      </c>
    </row>
    <row r="8653" spans="1:9" x14ac:dyDescent="0.3">
      <c r="A8653" s="10">
        <v>43664</v>
      </c>
      <c r="B8653" s="11" t="s">
        <v>199</v>
      </c>
      <c r="C8653" s="11" t="s">
        <v>711</v>
      </c>
      <c r="D8653" s="11" t="s">
        <v>662</v>
      </c>
      <c r="E8653" s="11">
        <v>6857264</v>
      </c>
      <c r="F8653" s="15">
        <f>IF(ISBLANK($D8653),"",IF(ISBLANK($E8653),VLOOKUP($D8653,$J:$K,2,FALSE),VLOOKUP($E8653,'Daycare Packages'!$A:$G,7,FALSE)))</f>
        <v>26</v>
      </c>
      <c r="G8653" s="15"/>
      <c r="H8653" s="15">
        <f t="shared" si="294"/>
        <v>26</v>
      </c>
      <c r="I8653" s="198">
        <f t="shared" si="295"/>
        <v>7</v>
      </c>
    </row>
    <row r="8654" spans="1:9" x14ac:dyDescent="0.3">
      <c r="A8654" s="10">
        <v>43664</v>
      </c>
      <c r="B8654" s="11" t="s">
        <v>340</v>
      </c>
      <c r="C8654" s="11" t="s">
        <v>746</v>
      </c>
      <c r="D8654" s="11" t="s">
        <v>662</v>
      </c>
      <c r="F8654" s="15">
        <f>IF(ISBLANK($D8654),"",IF(ISBLANK($E8654),VLOOKUP($D8654,$J:$K,2,FALSE),VLOOKUP($E8654,'Daycare Packages'!$A:$G,7,FALSE)))</f>
        <v>30</v>
      </c>
      <c r="G8654" s="15">
        <v>-3.6</v>
      </c>
      <c r="H8654" s="15">
        <f t="shared" si="294"/>
        <v>26.4</v>
      </c>
      <c r="I8654" s="198">
        <f t="shared" si="295"/>
        <v>7</v>
      </c>
    </row>
    <row r="8655" spans="1:9" x14ac:dyDescent="0.3">
      <c r="A8655" s="10">
        <v>43664</v>
      </c>
      <c r="B8655" s="11" t="s">
        <v>340</v>
      </c>
      <c r="C8655" s="11" t="s">
        <v>745</v>
      </c>
      <c r="D8655" s="11" t="s">
        <v>662</v>
      </c>
      <c r="F8655" s="15">
        <f>IF(ISBLANK($D8655),"",IF(ISBLANK($E8655),VLOOKUP($D8655,$J:$K,2,FALSE),VLOOKUP($E8655,'Daycare Packages'!$A:$G,7,FALSE)))</f>
        <v>30</v>
      </c>
      <c r="G8655" s="15">
        <v>-3.6</v>
      </c>
      <c r="H8655" s="15">
        <f t="shared" si="294"/>
        <v>26.4</v>
      </c>
      <c r="I8655" s="198">
        <f t="shared" si="295"/>
        <v>7</v>
      </c>
    </row>
    <row r="8656" spans="1:9" x14ac:dyDescent="0.3">
      <c r="A8656" s="10">
        <v>43664</v>
      </c>
      <c r="B8656" s="11" t="s">
        <v>140</v>
      </c>
      <c r="C8656" s="11" t="s">
        <v>475</v>
      </c>
      <c r="D8656" s="11" t="s">
        <v>662</v>
      </c>
      <c r="E8656" s="11">
        <v>6888605</v>
      </c>
      <c r="F8656" s="15">
        <f>IF(ISBLANK($D8656),"",IF(ISBLANK($E8656),VLOOKUP($D8656,$J:$K,2,FALSE),VLOOKUP($E8656,'Daycare Packages'!$A:$G,7,FALSE)))</f>
        <v>26</v>
      </c>
      <c r="G8656" s="15"/>
      <c r="H8656" s="15">
        <f t="shared" si="294"/>
        <v>26</v>
      </c>
      <c r="I8656" s="198">
        <f t="shared" si="295"/>
        <v>7</v>
      </c>
    </row>
    <row r="8657" spans="1:9" x14ac:dyDescent="0.3">
      <c r="A8657" s="10">
        <v>43664</v>
      </c>
      <c r="B8657" s="11" t="s">
        <v>154</v>
      </c>
      <c r="C8657" s="11" t="s">
        <v>729</v>
      </c>
      <c r="D8657" s="11" t="s">
        <v>662</v>
      </c>
      <c r="E8657" s="11">
        <v>6872739</v>
      </c>
      <c r="F8657" s="15">
        <f>IF(ISBLANK($D8657),"",IF(ISBLANK($E8657),VLOOKUP($D8657,$J:$K,2,FALSE),VLOOKUP($E8657,'Daycare Packages'!$A:$G,7,FALSE)))</f>
        <v>27</v>
      </c>
      <c r="G8657" s="15"/>
      <c r="H8657" s="15">
        <f t="shared" si="294"/>
        <v>27</v>
      </c>
      <c r="I8657" s="198">
        <f t="shared" si="295"/>
        <v>7</v>
      </c>
    </row>
    <row r="8658" spans="1:9" x14ac:dyDescent="0.3">
      <c r="A8658" s="10">
        <v>43664</v>
      </c>
      <c r="B8658" s="11" t="s">
        <v>186</v>
      </c>
      <c r="C8658" s="11" t="s">
        <v>561</v>
      </c>
      <c r="D8658" s="11" t="s">
        <v>662</v>
      </c>
      <c r="E8658" s="11">
        <v>6723146</v>
      </c>
      <c r="F8658" s="15">
        <f>IF(ISBLANK($D8658),"",IF(ISBLANK($E8658),VLOOKUP($D8658,$J:$K,2,FALSE),VLOOKUP($E8658,'Daycare Packages'!$A:$G,7,FALSE)))</f>
        <v>22</v>
      </c>
      <c r="G8658" s="15"/>
      <c r="H8658" s="15">
        <f t="shared" si="294"/>
        <v>22</v>
      </c>
      <c r="I8658" s="198">
        <f t="shared" si="295"/>
        <v>7</v>
      </c>
    </row>
    <row r="8659" spans="1:9" x14ac:dyDescent="0.3">
      <c r="A8659" s="10">
        <v>43664</v>
      </c>
      <c r="B8659" s="11" t="s">
        <v>156</v>
      </c>
      <c r="C8659" s="11" t="s">
        <v>479</v>
      </c>
      <c r="D8659" s="11" t="s">
        <v>662</v>
      </c>
      <c r="E8659" s="11">
        <v>6912335</v>
      </c>
      <c r="F8659" s="15">
        <f>IF(ISBLANK($D8659),"",IF(ISBLANK($E8659),VLOOKUP($D8659,$J:$K,2,FALSE),VLOOKUP($E8659,'Daycare Packages'!$A:$G,7,FALSE)))</f>
        <v>23</v>
      </c>
      <c r="G8659" s="15"/>
      <c r="H8659" s="15">
        <f t="shared" si="294"/>
        <v>23</v>
      </c>
      <c r="I8659" s="198">
        <f t="shared" si="295"/>
        <v>7</v>
      </c>
    </row>
    <row r="8660" spans="1:9" x14ac:dyDescent="0.3">
      <c r="A8660" s="10">
        <v>43664</v>
      </c>
      <c r="B8660" s="11" t="s">
        <v>117</v>
      </c>
      <c r="C8660" s="11" t="s">
        <v>1069</v>
      </c>
      <c r="D8660" s="11" t="s">
        <v>662</v>
      </c>
      <c r="E8660" s="11">
        <v>6875240</v>
      </c>
      <c r="F8660" s="15">
        <f>IF(ISBLANK($D8660),"",IF(ISBLANK($E8660),VLOOKUP($D8660,$J:$K,2,FALSE),VLOOKUP($E8660,'Daycare Packages'!$A:$G,7,FALSE)))</f>
        <v>25</v>
      </c>
      <c r="G8660" s="15"/>
      <c r="H8660" s="15">
        <f t="shared" si="294"/>
        <v>25</v>
      </c>
      <c r="I8660" s="198">
        <f t="shared" si="295"/>
        <v>7</v>
      </c>
    </row>
    <row r="8661" spans="1:9" x14ac:dyDescent="0.3">
      <c r="A8661" s="10">
        <v>43664</v>
      </c>
      <c r="B8661" s="11" t="s">
        <v>912</v>
      </c>
      <c r="C8661" s="11" t="s">
        <v>913</v>
      </c>
      <c r="D8661" s="11" t="s">
        <v>662</v>
      </c>
      <c r="F8661" s="15">
        <f>IF(ISBLANK($D8661),"",IF(ISBLANK($E8661),VLOOKUP($D8661,$J:$K,2,FALSE),VLOOKUP($E8661,'Daycare Packages'!$A:$G,7,FALSE)))</f>
        <v>30</v>
      </c>
      <c r="G8661" s="15"/>
      <c r="H8661" s="15">
        <f t="shared" si="294"/>
        <v>30</v>
      </c>
      <c r="I8661" s="198">
        <f t="shared" si="295"/>
        <v>7</v>
      </c>
    </row>
    <row r="8662" spans="1:9" x14ac:dyDescent="0.3">
      <c r="A8662" s="10">
        <v>43664</v>
      </c>
      <c r="B8662" s="11" t="s">
        <v>203</v>
      </c>
      <c r="C8662" s="11" t="s">
        <v>840</v>
      </c>
      <c r="D8662" s="11" t="s">
        <v>662</v>
      </c>
      <c r="E8662" s="11">
        <v>6881664</v>
      </c>
      <c r="F8662" s="15">
        <f>IF(ISBLANK($D8662),"",IF(ISBLANK($E8662),VLOOKUP($D8662,$J:$K,2,FALSE),VLOOKUP($E8662,'Daycare Packages'!$A:$G,7,FALSE)))</f>
        <v>27</v>
      </c>
      <c r="G8662" s="15"/>
      <c r="H8662" s="15">
        <f t="shared" si="294"/>
        <v>27</v>
      </c>
      <c r="I8662" s="198">
        <f t="shared" si="295"/>
        <v>7</v>
      </c>
    </row>
    <row r="8663" spans="1:9" x14ac:dyDescent="0.3">
      <c r="A8663" s="10">
        <v>43664</v>
      </c>
      <c r="B8663" s="11" t="s">
        <v>175</v>
      </c>
      <c r="C8663" s="11" t="s">
        <v>433</v>
      </c>
      <c r="D8663" s="11" t="s">
        <v>662</v>
      </c>
      <c r="E8663" s="11">
        <v>6716814</v>
      </c>
      <c r="F8663" s="15">
        <f>IF(ISBLANK($D8663),"",IF(ISBLANK($E8663),VLOOKUP($D8663,$J:$K,2,FALSE),VLOOKUP($E8663,'Daycare Packages'!$A:$G,7,FALSE)))</f>
        <v>22</v>
      </c>
      <c r="G8663" s="15"/>
      <c r="H8663" s="15">
        <f t="shared" si="294"/>
        <v>22</v>
      </c>
      <c r="I8663" s="198">
        <f t="shared" si="295"/>
        <v>7</v>
      </c>
    </row>
    <row r="8664" spans="1:9" x14ac:dyDescent="0.3">
      <c r="A8664" s="10">
        <v>43664</v>
      </c>
      <c r="B8664" s="11" t="s">
        <v>196</v>
      </c>
      <c r="C8664" s="11" t="s">
        <v>432</v>
      </c>
      <c r="D8664" s="11" t="s">
        <v>662</v>
      </c>
      <c r="E8664" s="11">
        <v>6843216</v>
      </c>
      <c r="F8664" s="15">
        <f>IF(ISBLANK($D8664),"",IF(ISBLANK($E8664),VLOOKUP($D8664,$J:$K,2,FALSE),VLOOKUP($E8664,'Daycare Packages'!$A:$G,7,FALSE)))</f>
        <v>25</v>
      </c>
      <c r="G8664" s="15"/>
      <c r="H8664" s="15">
        <f t="shared" si="294"/>
        <v>25</v>
      </c>
      <c r="I8664" s="198">
        <f t="shared" si="295"/>
        <v>7</v>
      </c>
    </row>
    <row r="8665" spans="1:9" x14ac:dyDescent="0.3">
      <c r="A8665" s="10">
        <v>43664</v>
      </c>
      <c r="B8665" s="11" t="s">
        <v>751</v>
      </c>
      <c r="C8665" s="11" t="s">
        <v>752</v>
      </c>
      <c r="D8665" s="11" t="s">
        <v>662</v>
      </c>
      <c r="F8665" s="15">
        <f>IF(ISBLANK($D8665),"",IF(ISBLANK($E8665),VLOOKUP($D8665,$J:$K,2,FALSE),VLOOKUP($E8665,'Daycare Packages'!$A:$G,7,FALSE)))</f>
        <v>30</v>
      </c>
      <c r="G8665" s="15"/>
      <c r="H8665" s="15">
        <f t="shared" si="294"/>
        <v>30</v>
      </c>
      <c r="I8665" s="198">
        <f t="shared" si="295"/>
        <v>7</v>
      </c>
    </row>
    <row r="8666" spans="1:9" x14ac:dyDescent="0.3">
      <c r="A8666" s="10">
        <v>43664</v>
      </c>
      <c r="B8666" s="11" t="s">
        <v>1190</v>
      </c>
      <c r="C8666" s="11" t="s">
        <v>1191</v>
      </c>
      <c r="D8666" s="11" t="s">
        <v>662</v>
      </c>
      <c r="F8666" s="15">
        <f>IF(ISBLANK($D8666),"",IF(ISBLANK($E8666),VLOOKUP($D8666,$J:$K,2,FALSE),VLOOKUP($E8666,'Daycare Packages'!$A:$G,7,FALSE)))</f>
        <v>30</v>
      </c>
      <c r="G8666" s="15">
        <v>-6</v>
      </c>
      <c r="H8666" s="15">
        <f t="shared" si="294"/>
        <v>24</v>
      </c>
      <c r="I8666" s="198">
        <f t="shared" si="295"/>
        <v>7</v>
      </c>
    </row>
    <row r="8667" spans="1:9" x14ac:dyDescent="0.3">
      <c r="A8667" s="10">
        <v>43664</v>
      </c>
      <c r="B8667" s="11" t="s">
        <v>1805</v>
      </c>
      <c r="C8667" s="11" t="s">
        <v>548</v>
      </c>
      <c r="D8667" s="11" t="s">
        <v>662</v>
      </c>
      <c r="F8667" s="15">
        <f>IF(ISBLANK($D8667),"",IF(ISBLANK($E8667),VLOOKUP($D8667,$J:$K,2,FALSE),VLOOKUP($E8667,'Daycare Packages'!$A:$G,7,FALSE)))</f>
        <v>30</v>
      </c>
      <c r="G8667" s="15"/>
      <c r="H8667" s="15">
        <f t="shared" si="294"/>
        <v>30</v>
      </c>
      <c r="I8667" s="198">
        <f t="shared" si="295"/>
        <v>7</v>
      </c>
    </row>
    <row r="8668" spans="1:9" x14ac:dyDescent="0.3">
      <c r="A8668" s="10">
        <v>43664</v>
      </c>
      <c r="B8668" s="11" t="s">
        <v>122</v>
      </c>
      <c r="C8668" s="11" t="s">
        <v>740</v>
      </c>
      <c r="D8668" s="11" t="s">
        <v>662</v>
      </c>
      <c r="E8668" s="11">
        <v>6734317</v>
      </c>
      <c r="F8668" s="15">
        <f>IF(ISBLANK($D8668),"",IF(ISBLANK($E8668),VLOOKUP($D8668,$J:$K,2,FALSE),VLOOKUP($E8668,'Daycare Packages'!$A:$G,7,FALSE)))</f>
        <v>22</v>
      </c>
      <c r="G8668" s="15"/>
      <c r="H8668" s="15">
        <f t="shared" si="294"/>
        <v>22</v>
      </c>
      <c r="I8668" s="198">
        <f t="shared" si="295"/>
        <v>7</v>
      </c>
    </row>
    <row r="8669" spans="1:9" x14ac:dyDescent="0.3">
      <c r="A8669" s="10">
        <v>43664</v>
      </c>
      <c r="B8669" s="11" t="s">
        <v>931</v>
      </c>
      <c r="C8669" s="11" t="s">
        <v>932</v>
      </c>
      <c r="D8669" s="11" t="s">
        <v>662</v>
      </c>
      <c r="F8669" s="15">
        <f>IF(ISBLANK($D8669),"",IF(ISBLANK($E8669),VLOOKUP($D8669,$J:$K,2,FALSE),VLOOKUP($E8669,'Daycare Packages'!$A:$G,7,FALSE)))</f>
        <v>30</v>
      </c>
      <c r="G8669" s="15"/>
      <c r="H8669" s="15">
        <f t="shared" si="294"/>
        <v>30</v>
      </c>
      <c r="I8669" s="198">
        <f t="shared" si="295"/>
        <v>7</v>
      </c>
    </row>
    <row r="8670" spans="1:9" x14ac:dyDescent="0.3">
      <c r="A8670" s="10">
        <v>43664</v>
      </c>
      <c r="B8670" s="11" t="s">
        <v>160</v>
      </c>
      <c r="C8670" s="11" t="s">
        <v>794</v>
      </c>
      <c r="D8670" s="11" t="s">
        <v>662</v>
      </c>
      <c r="E8670" s="11">
        <v>6905987</v>
      </c>
      <c r="F8670" s="15">
        <f>IF(ISBLANK($D8670),"",IF(ISBLANK($E8670),VLOOKUP($D8670,$J:$K,2,FALSE),VLOOKUP($E8670,'Daycare Packages'!$A:$G,7,FALSE)))</f>
        <v>26</v>
      </c>
      <c r="G8670" s="15"/>
      <c r="H8670" s="15">
        <f t="shared" si="294"/>
        <v>26</v>
      </c>
      <c r="I8670" s="198">
        <f t="shared" si="295"/>
        <v>7</v>
      </c>
    </row>
    <row r="8671" spans="1:9" x14ac:dyDescent="0.3">
      <c r="A8671" s="10">
        <v>43664</v>
      </c>
      <c r="B8671" s="11" t="s">
        <v>1366</v>
      </c>
      <c r="C8671" s="11" t="s">
        <v>520</v>
      </c>
      <c r="D8671" s="11" t="s">
        <v>662</v>
      </c>
      <c r="E8671" s="11">
        <v>6909212</v>
      </c>
      <c r="F8671" s="15">
        <f>IF(ISBLANK($D8671),"",IF(ISBLANK($E8671),VLOOKUP($D8671,$J:$K,2,FALSE),VLOOKUP($E8671,'Daycare Packages'!$A:$G,7,FALSE)))</f>
        <v>23</v>
      </c>
      <c r="G8671" s="15"/>
      <c r="H8671" s="15">
        <f t="shared" si="294"/>
        <v>23</v>
      </c>
      <c r="I8671" s="198">
        <f t="shared" si="295"/>
        <v>7</v>
      </c>
    </row>
    <row r="8672" spans="1:9" x14ac:dyDescent="0.3">
      <c r="A8672" s="10">
        <v>43664</v>
      </c>
      <c r="B8672" s="11" t="s">
        <v>1366</v>
      </c>
      <c r="C8672" s="11" t="s">
        <v>587</v>
      </c>
      <c r="D8672" s="11" t="s">
        <v>662</v>
      </c>
      <c r="E8672" s="11">
        <v>6909212</v>
      </c>
      <c r="F8672" s="15">
        <f>IF(ISBLANK($D8672),"",IF(ISBLANK($E8672),VLOOKUP($D8672,$J:$K,2,FALSE),VLOOKUP($E8672,'Daycare Packages'!$A:$G,7,FALSE)))</f>
        <v>23</v>
      </c>
      <c r="G8672" s="15"/>
      <c r="H8672" s="15">
        <f t="shared" si="294"/>
        <v>23</v>
      </c>
      <c r="I8672" s="198">
        <f t="shared" si="295"/>
        <v>7</v>
      </c>
    </row>
    <row r="8673" spans="1:9" x14ac:dyDescent="0.3">
      <c r="A8673" s="10">
        <v>43664</v>
      </c>
      <c r="B8673" s="11" t="s">
        <v>405</v>
      </c>
      <c r="C8673" s="11" t="s">
        <v>1060</v>
      </c>
      <c r="D8673" s="11" t="s">
        <v>662</v>
      </c>
      <c r="F8673" s="15">
        <f>IF(ISBLANK($D8673),"",IF(ISBLANK($E8673),VLOOKUP($D8673,$J:$K,2,FALSE),VLOOKUP($E8673,'Daycare Packages'!$A:$G,7,FALSE)))</f>
        <v>30</v>
      </c>
      <c r="G8673" s="15"/>
      <c r="H8673" s="15">
        <f t="shared" si="294"/>
        <v>30</v>
      </c>
      <c r="I8673" s="198">
        <f t="shared" si="295"/>
        <v>7</v>
      </c>
    </row>
    <row r="8674" spans="1:9" x14ac:dyDescent="0.3">
      <c r="A8674" s="10">
        <v>43664</v>
      </c>
      <c r="B8674" s="11" t="s">
        <v>820</v>
      </c>
      <c r="C8674" s="11" t="s">
        <v>402</v>
      </c>
      <c r="D8674" s="11" t="s">
        <v>662</v>
      </c>
      <c r="F8674" s="15">
        <f>IF(ISBLANK($D8674),"",IF(ISBLANK($E8674),VLOOKUP($D8674,$J:$K,2,FALSE),VLOOKUP($E8674,'Daycare Packages'!$A:$G,7,FALSE)))</f>
        <v>30</v>
      </c>
      <c r="G8674" s="15"/>
      <c r="H8674" s="15">
        <f t="shared" si="294"/>
        <v>30</v>
      </c>
      <c r="I8674" s="198">
        <f t="shared" si="295"/>
        <v>7</v>
      </c>
    </row>
    <row r="8675" spans="1:9" x14ac:dyDescent="0.3">
      <c r="A8675" s="10">
        <v>43664</v>
      </c>
      <c r="B8675" s="11" t="s">
        <v>849</v>
      </c>
      <c r="C8675" s="11" t="s">
        <v>1919</v>
      </c>
      <c r="D8675" s="11" t="s">
        <v>662</v>
      </c>
      <c r="F8675" s="15">
        <f>IF(ISBLANK($D8675),"",IF(ISBLANK($E8675),VLOOKUP($D8675,$J:$K,2,FALSE),VLOOKUP($E8675,'Daycare Packages'!$A:$G,7,FALSE)))</f>
        <v>30</v>
      </c>
      <c r="G8675" s="15"/>
      <c r="H8675" s="15">
        <f t="shared" si="294"/>
        <v>30</v>
      </c>
      <c r="I8675" s="198">
        <f t="shared" si="295"/>
        <v>7</v>
      </c>
    </row>
    <row r="8676" spans="1:9" x14ac:dyDescent="0.3">
      <c r="A8676" s="10">
        <v>43664</v>
      </c>
      <c r="B8676" s="11" t="s">
        <v>768</v>
      </c>
      <c r="C8676" s="11" t="s">
        <v>548</v>
      </c>
      <c r="D8676" s="11" t="s">
        <v>662</v>
      </c>
      <c r="F8676" s="15">
        <f>IF(ISBLANK($D8676),"",IF(ISBLANK($E8676),VLOOKUP($D8676,$J:$K,2,FALSE),VLOOKUP($E8676,'Daycare Packages'!$A:$G,7,FALSE)))</f>
        <v>30</v>
      </c>
      <c r="G8676" s="15"/>
      <c r="H8676" s="15">
        <f t="shared" si="294"/>
        <v>30</v>
      </c>
      <c r="I8676" s="198">
        <f t="shared" si="295"/>
        <v>7</v>
      </c>
    </row>
    <row r="8677" spans="1:9" x14ac:dyDescent="0.3">
      <c r="A8677" s="10">
        <v>43664</v>
      </c>
      <c r="B8677" s="11" t="s">
        <v>195</v>
      </c>
      <c r="C8677" s="11" t="s">
        <v>735</v>
      </c>
      <c r="D8677" s="11" t="s">
        <v>662</v>
      </c>
      <c r="E8677" s="11">
        <v>6908535</v>
      </c>
      <c r="F8677" s="15">
        <f>IF(ISBLANK($D8677),"",IF(ISBLANK($E8677),VLOOKUP($D8677,$J:$K,2,FALSE),VLOOKUP($E8677,'Daycare Packages'!$A:$G,7,FALSE)))</f>
        <v>26</v>
      </c>
      <c r="G8677" s="15"/>
      <c r="H8677" s="15">
        <f t="shared" si="294"/>
        <v>26</v>
      </c>
      <c r="I8677" s="198">
        <f t="shared" si="295"/>
        <v>7</v>
      </c>
    </row>
    <row r="8678" spans="1:9" x14ac:dyDescent="0.3">
      <c r="A8678" s="10">
        <v>43664</v>
      </c>
      <c r="B8678" s="11" t="s">
        <v>195</v>
      </c>
      <c r="C8678" s="11" t="s">
        <v>474</v>
      </c>
      <c r="D8678" s="11" t="s">
        <v>662</v>
      </c>
      <c r="E8678" s="11">
        <v>6908535</v>
      </c>
      <c r="F8678" s="15">
        <f>IF(ISBLANK($D8678),"",IF(ISBLANK($E8678),VLOOKUP($D8678,$J:$K,2,FALSE),VLOOKUP($E8678,'Daycare Packages'!$A:$G,7,FALSE)))</f>
        <v>26</v>
      </c>
      <c r="G8678" s="15"/>
      <c r="H8678" s="15">
        <f t="shared" si="294"/>
        <v>26</v>
      </c>
      <c r="I8678" s="198">
        <f t="shared" si="295"/>
        <v>7</v>
      </c>
    </row>
    <row r="8679" spans="1:9" x14ac:dyDescent="0.3">
      <c r="A8679" s="10">
        <v>43664</v>
      </c>
      <c r="B8679" s="11" t="s">
        <v>179</v>
      </c>
      <c r="C8679" s="11" t="s">
        <v>706</v>
      </c>
      <c r="D8679" s="11" t="s">
        <v>662</v>
      </c>
      <c r="E8679" s="11">
        <v>6891517</v>
      </c>
      <c r="F8679" s="15">
        <f>IF(ISBLANK($D8679),"",IF(ISBLANK($E8679),VLOOKUP($D8679,$J:$K,2,FALSE),VLOOKUP($E8679,'Daycare Packages'!$A:$G,7,FALSE)))</f>
        <v>27</v>
      </c>
      <c r="G8679" s="15"/>
      <c r="H8679" s="15">
        <f t="shared" si="294"/>
        <v>27</v>
      </c>
      <c r="I8679" s="198">
        <f t="shared" si="295"/>
        <v>7</v>
      </c>
    </row>
    <row r="8680" spans="1:9" x14ac:dyDescent="0.3">
      <c r="A8680" s="10">
        <v>43664</v>
      </c>
      <c r="B8680" s="11" t="s">
        <v>144</v>
      </c>
      <c r="C8680" s="11" t="s">
        <v>795</v>
      </c>
      <c r="D8680" s="11" t="s">
        <v>662</v>
      </c>
      <c r="E8680" s="11">
        <v>6899660</v>
      </c>
      <c r="F8680" s="15">
        <f>IF(ISBLANK($D8680),"",IF(ISBLANK($E8680),VLOOKUP($D8680,$J:$K,2,FALSE),VLOOKUP($E8680,'Daycare Packages'!$A:$G,7,FALSE)))</f>
        <v>26</v>
      </c>
      <c r="G8680" s="15"/>
      <c r="H8680" s="15">
        <f t="shared" si="294"/>
        <v>26</v>
      </c>
      <c r="I8680" s="198">
        <f t="shared" si="295"/>
        <v>7</v>
      </c>
    </row>
    <row r="8681" spans="1:9" x14ac:dyDescent="0.3">
      <c r="A8681" s="10">
        <v>43664</v>
      </c>
      <c r="B8681" s="11" t="s">
        <v>217</v>
      </c>
      <c r="C8681" s="11" t="s">
        <v>402</v>
      </c>
      <c r="D8681" s="11" t="s">
        <v>662</v>
      </c>
      <c r="E8681" s="11">
        <v>6865081</v>
      </c>
      <c r="F8681" s="15">
        <f>IF(ISBLANK($D8681),"",IF(ISBLANK($E8681),VLOOKUP($D8681,$J:$K,2,FALSE),VLOOKUP($E8681,'Daycare Packages'!$A:$G,7,FALSE)))</f>
        <v>26</v>
      </c>
      <c r="G8681" s="15"/>
      <c r="H8681" s="15">
        <f t="shared" si="294"/>
        <v>26</v>
      </c>
      <c r="I8681" s="198">
        <f t="shared" si="295"/>
        <v>7</v>
      </c>
    </row>
    <row r="8682" spans="1:9" x14ac:dyDescent="0.3">
      <c r="A8682" s="10">
        <v>43664</v>
      </c>
      <c r="B8682" s="11" t="s">
        <v>138</v>
      </c>
      <c r="C8682" s="11" t="s">
        <v>573</v>
      </c>
      <c r="D8682" s="11" t="s">
        <v>662</v>
      </c>
      <c r="E8682" s="11">
        <v>6803103</v>
      </c>
      <c r="F8682" s="15">
        <f>IF(ISBLANK($D8682),"",IF(ISBLANK($E8682),VLOOKUP($D8682,$J:$K,2,FALSE),VLOOKUP($E8682,'Daycare Packages'!$A:$G,7,FALSE)))</f>
        <v>23</v>
      </c>
      <c r="G8682" s="15"/>
      <c r="H8682" s="15">
        <f t="shared" si="294"/>
        <v>23</v>
      </c>
      <c r="I8682" s="198">
        <f t="shared" si="295"/>
        <v>7</v>
      </c>
    </row>
    <row r="8683" spans="1:9" x14ac:dyDescent="0.3">
      <c r="A8683" s="10">
        <v>43664</v>
      </c>
      <c r="B8683" s="11" t="s">
        <v>170</v>
      </c>
      <c r="C8683" s="11" t="s">
        <v>710</v>
      </c>
      <c r="D8683" s="11" t="s">
        <v>662</v>
      </c>
      <c r="E8683" s="11">
        <v>6899079</v>
      </c>
      <c r="F8683" s="15">
        <f>IF(ISBLANK($D8683),"",IF(ISBLANK($E8683),VLOOKUP($D8683,$J:$K,2,FALSE),VLOOKUP($E8683,'Daycare Packages'!$A:$G,7,FALSE)))</f>
        <v>23</v>
      </c>
      <c r="G8683" s="15"/>
      <c r="H8683" s="15">
        <f t="shared" si="294"/>
        <v>23</v>
      </c>
      <c r="I8683" s="198">
        <f t="shared" si="295"/>
        <v>7</v>
      </c>
    </row>
    <row r="8684" spans="1:9" x14ac:dyDescent="0.3">
      <c r="A8684" s="10">
        <v>43664</v>
      </c>
      <c r="B8684" s="11" t="s">
        <v>617</v>
      </c>
      <c r="C8684" s="11" t="s">
        <v>1877</v>
      </c>
      <c r="D8684" s="11" t="s">
        <v>662</v>
      </c>
      <c r="F8684" s="15">
        <f>IF(ISBLANK($D8684),"",IF(ISBLANK($E8684),VLOOKUP($D8684,$J:$K,2,FALSE),VLOOKUP($E8684,'Daycare Packages'!$A:$G,7,FALSE)))</f>
        <v>30</v>
      </c>
      <c r="G8684" s="15"/>
      <c r="H8684" s="15">
        <f t="shared" ref="H8684:H8747" si="296">IF(ISBLANK(D8684),"",SUM(F8684:G8684))</f>
        <v>30</v>
      </c>
      <c r="I8684" s="198">
        <f t="shared" si="295"/>
        <v>7</v>
      </c>
    </row>
    <row r="8685" spans="1:9" x14ac:dyDescent="0.3">
      <c r="A8685" s="10">
        <v>43664</v>
      </c>
      <c r="B8685" s="11" t="s">
        <v>922</v>
      </c>
      <c r="C8685" s="11" t="s">
        <v>923</v>
      </c>
      <c r="D8685" s="11" t="s">
        <v>662</v>
      </c>
      <c r="E8685" s="11">
        <v>6872770</v>
      </c>
      <c r="F8685" s="15">
        <f>IF(ISBLANK($D8685),"",IF(ISBLANK($E8685),VLOOKUP($D8685,$J:$K,2,FALSE),VLOOKUP($E8685,'Daycare Packages'!$A:$G,7,FALSE)))</f>
        <v>23</v>
      </c>
      <c r="G8685" s="15"/>
      <c r="H8685" s="15">
        <f t="shared" si="296"/>
        <v>23</v>
      </c>
      <c r="I8685" s="198">
        <f t="shared" si="295"/>
        <v>7</v>
      </c>
    </row>
    <row r="8686" spans="1:9" x14ac:dyDescent="0.3">
      <c r="A8686" s="10">
        <v>43664</v>
      </c>
      <c r="B8686" s="11" t="s">
        <v>173</v>
      </c>
      <c r="C8686" s="11" t="s">
        <v>791</v>
      </c>
      <c r="D8686" s="11" t="s">
        <v>662</v>
      </c>
      <c r="E8686" s="11">
        <v>6805887</v>
      </c>
      <c r="F8686" s="15">
        <f>IF(ISBLANK($D8686),"",IF(ISBLANK($E8686),VLOOKUP($D8686,$J:$K,2,FALSE),VLOOKUP($E8686,'Daycare Packages'!$A:$G,7,FALSE)))</f>
        <v>25</v>
      </c>
      <c r="G8686" s="15"/>
      <c r="H8686" s="15">
        <f t="shared" si="296"/>
        <v>25</v>
      </c>
      <c r="I8686" s="198">
        <f t="shared" si="295"/>
        <v>7</v>
      </c>
    </row>
    <row r="8687" spans="1:9" x14ac:dyDescent="0.3">
      <c r="A8687" s="10">
        <v>43664</v>
      </c>
      <c r="B8687" s="11" t="s">
        <v>132</v>
      </c>
      <c r="C8687" s="11" t="s">
        <v>818</v>
      </c>
      <c r="D8687" s="11" t="s">
        <v>662</v>
      </c>
      <c r="E8687" s="11">
        <v>6907472</v>
      </c>
      <c r="F8687" s="15">
        <f>IF(ISBLANK($D8687),"",IF(ISBLANK($E8687),VLOOKUP($D8687,$J:$K,2,FALSE),VLOOKUP($E8687,'Daycare Packages'!$A:$G,7,FALSE)))</f>
        <v>27</v>
      </c>
      <c r="G8687" s="15"/>
      <c r="H8687" s="15">
        <f t="shared" si="296"/>
        <v>27</v>
      </c>
      <c r="I8687" s="198">
        <f t="shared" si="295"/>
        <v>7</v>
      </c>
    </row>
    <row r="8688" spans="1:9" x14ac:dyDescent="0.3">
      <c r="A8688" s="10">
        <v>43664</v>
      </c>
      <c r="B8688" s="11" t="s">
        <v>663</v>
      </c>
      <c r="C8688" s="11" t="s">
        <v>665</v>
      </c>
      <c r="D8688" s="11" t="s">
        <v>662</v>
      </c>
      <c r="F8688" s="15">
        <f>IF(ISBLANK($D8688),"",IF(ISBLANK($E8688),VLOOKUP($D8688,$J:$K,2,FALSE),VLOOKUP($E8688,'Daycare Packages'!$A:$G,7,FALSE)))</f>
        <v>30</v>
      </c>
      <c r="G8688" s="15"/>
      <c r="H8688" s="15">
        <f t="shared" si="296"/>
        <v>30</v>
      </c>
      <c r="I8688" s="198">
        <f t="shared" si="295"/>
        <v>7</v>
      </c>
    </row>
    <row r="8689" spans="1:9" x14ac:dyDescent="0.3">
      <c r="A8689" s="55">
        <v>43664</v>
      </c>
      <c r="B8689" s="56" t="s">
        <v>663</v>
      </c>
      <c r="C8689" s="56" t="s">
        <v>664</v>
      </c>
      <c r="D8689" s="56" t="s">
        <v>662</v>
      </c>
      <c r="E8689" s="56"/>
      <c r="F8689" s="59">
        <f>IF(ISBLANK($D8689),"",IF(ISBLANK($E8689),VLOOKUP($D8689,$J:$K,2,FALSE),VLOOKUP($E8689,'Daycare Packages'!$A:$G,7,FALSE)))</f>
        <v>30</v>
      </c>
      <c r="G8689" s="59"/>
      <c r="H8689" s="59">
        <f t="shared" si="296"/>
        <v>30</v>
      </c>
      <c r="I8689" s="198">
        <f t="shared" si="295"/>
        <v>7</v>
      </c>
    </row>
    <row r="8690" spans="1:9" x14ac:dyDescent="0.3">
      <c r="A8690" s="10">
        <v>43665</v>
      </c>
      <c r="B8690" s="11" t="s">
        <v>1070</v>
      </c>
      <c r="C8690" s="11" t="s">
        <v>1071</v>
      </c>
      <c r="D8690" s="11" t="s">
        <v>659</v>
      </c>
      <c r="F8690" s="15">
        <f>IF(ISBLANK($D8690),"",IF(ISBLANK($E8690),VLOOKUP($D8690,$J:$K,2,FALSE),VLOOKUP($E8690,'Daycare Packages'!$A:$G,7,FALSE)))</f>
        <v>20</v>
      </c>
      <c r="G8690" s="15"/>
      <c r="H8690" s="15">
        <f t="shared" si="296"/>
        <v>20</v>
      </c>
      <c r="I8690" s="198">
        <f t="shared" si="295"/>
        <v>7</v>
      </c>
    </row>
    <row r="8691" spans="1:9" x14ac:dyDescent="0.3">
      <c r="A8691" s="10">
        <v>43665</v>
      </c>
      <c r="B8691" s="11" t="s">
        <v>749</v>
      </c>
      <c r="C8691" s="11" t="s">
        <v>750</v>
      </c>
      <c r="D8691" s="11" t="s">
        <v>659</v>
      </c>
      <c r="F8691" s="15">
        <f>IF(ISBLANK($D8691),"",IF(ISBLANK($E8691),VLOOKUP($D8691,$J:$K,2,FALSE),VLOOKUP($E8691,'Daycare Packages'!$A:$G,7,FALSE)))</f>
        <v>20</v>
      </c>
      <c r="G8691" s="15"/>
      <c r="H8691" s="15">
        <f t="shared" si="296"/>
        <v>20</v>
      </c>
      <c r="I8691" s="198">
        <f t="shared" si="295"/>
        <v>7</v>
      </c>
    </row>
    <row r="8692" spans="1:9" x14ac:dyDescent="0.3">
      <c r="A8692" s="10">
        <v>43665</v>
      </c>
      <c r="B8692" s="11" t="s">
        <v>124</v>
      </c>
      <c r="C8692" s="11" t="s">
        <v>402</v>
      </c>
      <c r="D8692" s="11" t="s">
        <v>659</v>
      </c>
      <c r="E8692" s="11">
        <v>6718562</v>
      </c>
      <c r="F8692" s="15">
        <f>IF(ISBLANK($D8692),"",IF(ISBLANK($E8692),VLOOKUP($D8692,$J:$K,2,FALSE),VLOOKUP($E8692,'Daycare Packages'!$A:$G,7,FALSE)))</f>
        <v>17</v>
      </c>
      <c r="G8692" s="15"/>
      <c r="H8692" s="15">
        <f t="shared" si="296"/>
        <v>17</v>
      </c>
      <c r="I8692" s="198">
        <f t="shared" si="295"/>
        <v>7</v>
      </c>
    </row>
    <row r="8693" spans="1:9" x14ac:dyDescent="0.3">
      <c r="A8693" s="10">
        <v>43665</v>
      </c>
      <c r="B8693" s="11" t="s">
        <v>175</v>
      </c>
      <c r="C8693" s="11" t="s">
        <v>433</v>
      </c>
      <c r="D8693" s="11" t="s">
        <v>662</v>
      </c>
      <c r="E8693" s="11">
        <v>6716814</v>
      </c>
      <c r="F8693" s="15">
        <f>IF(ISBLANK($D8693),"",IF(ISBLANK($E8693),VLOOKUP($D8693,$J:$K,2,FALSE),VLOOKUP($E8693,'Daycare Packages'!$A:$G,7,FALSE)))</f>
        <v>22</v>
      </c>
      <c r="G8693" s="15"/>
      <c r="H8693" s="15">
        <f t="shared" si="296"/>
        <v>22</v>
      </c>
      <c r="I8693" s="198">
        <f t="shared" si="295"/>
        <v>7</v>
      </c>
    </row>
    <row r="8694" spans="1:9" x14ac:dyDescent="0.3">
      <c r="A8694" s="10">
        <v>43665</v>
      </c>
      <c r="B8694" s="11" t="s">
        <v>183</v>
      </c>
      <c r="C8694" s="11" t="s">
        <v>520</v>
      </c>
      <c r="D8694" s="11" t="s">
        <v>659</v>
      </c>
      <c r="F8694" s="15">
        <f>IF(ISBLANK($D8694),"",IF(ISBLANK($E8694),VLOOKUP($D8694,$J:$K,2,FALSE),VLOOKUP($E8694,'Daycare Packages'!$A:$G,7,FALSE)))</f>
        <v>20</v>
      </c>
      <c r="G8694" s="15"/>
      <c r="H8694" s="15">
        <f t="shared" si="296"/>
        <v>20</v>
      </c>
      <c r="I8694" s="198">
        <f t="shared" si="295"/>
        <v>7</v>
      </c>
    </row>
    <row r="8695" spans="1:9" x14ac:dyDescent="0.3">
      <c r="A8695" s="10">
        <v>43665</v>
      </c>
      <c r="B8695" s="11" t="s">
        <v>123</v>
      </c>
      <c r="C8695" s="11" t="s">
        <v>622</v>
      </c>
      <c r="D8695" s="11" t="s">
        <v>662</v>
      </c>
      <c r="E8695" s="11">
        <v>6644301</v>
      </c>
      <c r="F8695" s="15">
        <f>IF(ISBLANK($D8695),"",IF(ISBLANK($E8695),VLOOKUP($D8695,$J:$K,2,FALSE),VLOOKUP($E8695,'Daycare Packages'!$A:$G,7,FALSE)))</f>
        <v>22</v>
      </c>
      <c r="G8695" s="15"/>
      <c r="H8695" s="15">
        <f t="shared" si="296"/>
        <v>22</v>
      </c>
      <c r="I8695" s="198">
        <f t="shared" si="295"/>
        <v>7</v>
      </c>
    </row>
    <row r="8696" spans="1:9" x14ac:dyDescent="0.3">
      <c r="A8696" s="10">
        <v>43665</v>
      </c>
      <c r="B8696" s="11" t="s">
        <v>172</v>
      </c>
      <c r="C8696" s="11" t="s">
        <v>773</v>
      </c>
      <c r="D8696" s="11" t="s">
        <v>662</v>
      </c>
      <c r="F8696" s="15">
        <f>IF(ISBLANK($D8696),"",IF(ISBLANK($E8696),VLOOKUP($D8696,$J:$K,2,FALSE),VLOOKUP($E8696,'Daycare Packages'!$A:$G,7,FALSE)))</f>
        <v>30</v>
      </c>
      <c r="G8696" s="15"/>
      <c r="H8696" s="15">
        <f t="shared" si="296"/>
        <v>30</v>
      </c>
      <c r="I8696" s="198">
        <f t="shared" si="295"/>
        <v>7</v>
      </c>
    </row>
    <row r="8697" spans="1:9" x14ac:dyDescent="0.3">
      <c r="A8697" s="10">
        <v>43665</v>
      </c>
      <c r="B8697" s="11" t="s">
        <v>300</v>
      </c>
      <c r="C8697" s="11" t="s">
        <v>759</v>
      </c>
      <c r="D8697" s="11" t="s">
        <v>662</v>
      </c>
      <c r="F8697" s="15">
        <f>IF(ISBLANK($D8697),"",IF(ISBLANK($E8697),VLOOKUP($D8697,$J:$K,2,FALSE),VLOOKUP($E8697,'Daycare Packages'!$A:$G,7,FALSE)))</f>
        <v>30</v>
      </c>
      <c r="G8697" s="15"/>
      <c r="H8697" s="15">
        <f t="shared" si="296"/>
        <v>30</v>
      </c>
      <c r="I8697" s="198">
        <f t="shared" si="295"/>
        <v>7</v>
      </c>
    </row>
    <row r="8698" spans="1:9" x14ac:dyDescent="0.3">
      <c r="A8698" s="10">
        <v>43665</v>
      </c>
      <c r="B8698" s="11" t="s">
        <v>300</v>
      </c>
      <c r="C8698" s="11" t="s">
        <v>507</v>
      </c>
      <c r="D8698" s="11" t="s">
        <v>662</v>
      </c>
      <c r="F8698" s="15">
        <f>IF(ISBLANK($D8698),"",IF(ISBLANK($E8698),VLOOKUP($D8698,$J:$K,2,FALSE),VLOOKUP($E8698,'Daycare Packages'!$A:$G,7,FALSE)))</f>
        <v>30</v>
      </c>
      <c r="G8698" s="15"/>
      <c r="H8698" s="15">
        <f t="shared" si="296"/>
        <v>30</v>
      </c>
      <c r="I8698" s="198">
        <f t="shared" si="295"/>
        <v>7</v>
      </c>
    </row>
    <row r="8699" spans="1:9" x14ac:dyDescent="0.3">
      <c r="A8699" s="10">
        <v>43665</v>
      </c>
      <c r="B8699" s="11" t="s">
        <v>300</v>
      </c>
      <c r="C8699" s="11" t="s">
        <v>1455</v>
      </c>
      <c r="D8699" s="11" t="s">
        <v>662</v>
      </c>
      <c r="F8699" s="15">
        <f>IF(ISBLANK($D8699),"",IF(ISBLANK($E8699),VLOOKUP($D8699,$J:$K,2,FALSE),VLOOKUP($E8699,'Daycare Packages'!$A:$G,7,FALSE)))</f>
        <v>30</v>
      </c>
      <c r="G8699" s="15"/>
      <c r="H8699" s="15">
        <f t="shared" si="296"/>
        <v>30</v>
      </c>
      <c r="I8699" s="198">
        <f t="shared" si="295"/>
        <v>7</v>
      </c>
    </row>
    <row r="8700" spans="1:9" x14ac:dyDescent="0.3">
      <c r="A8700" s="10">
        <v>43665</v>
      </c>
      <c r="B8700" s="11" t="s">
        <v>201</v>
      </c>
      <c r="C8700" s="11" t="s">
        <v>672</v>
      </c>
      <c r="D8700" s="11" t="s">
        <v>659</v>
      </c>
      <c r="F8700" s="15">
        <f>IF(ISBLANK($D8700),"",IF(ISBLANK($E8700),VLOOKUP($D8700,$J:$K,2,FALSE),VLOOKUP($E8700,'Daycare Packages'!$A:$G,7,FALSE)))</f>
        <v>20</v>
      </c>
      <c r="G8700" s="15"/>
      <c r="H8700" s="15">
        <f t="shared" si="296"/>
        <v>20</v>
      </c>
      <c r="I8700" s="198">
        <f t="shared" si="295"/>
        <v>7</v>
      </c>
    </row>
    <row r="8701" spans="1:9" x14ac:dyDescent="0.3">
      <c r="A8701" s="10">
        <v>43665</v>
      </c>
      <c r="B8701" s="11" t="s">
        <v>177</v>
      </c>
      <c r="C8701" s="11" t="s">
        <v>417</v>
      </c>
      <c r="D8701" s="11" t="s">
        <v>662</v>
      </c>
      <c r="E8701" s="11">
        <v>6822832</v>
      </c>
      <c r="F8701" s="15">
        <f>IF(ISBLANK($D8701),"",IF(ISBLANK($E8701),VLOOKUP($D8701,$J:$K,2,FALSE),VLOOKUP($E8701,'Daycare Packages'!$A:$G,7,FALSE)))</f>
        <v>26</v>
      </c>
      <c r="G8701" s="15"/>
      <c r="H8701" s="15">
        <f t="shared" si="296"/>
        <v>26</v>
      </c>
      <c r="I8701" s="198">
        <f t="shared" si="295"/>
        <v>7</v>
      </c>
    </row>
    <row r="8702" spans="1:9" x14ac:dyDescent="0.3">
      <c r="A8702" s="10">
        <v>43665</v>
      </c>
      <c r="B8702" s="11" t="s">
        <v>190</v>
      </c>
      <c r="C8702" s="11" t="s">
        <v>718</v>
      </c>
      <c r="D8702" s="11" t="s">
        <v>659</v>
      </c>
      <c r="E8702" s="11">
        <v>6884206</v>
      </c>
      <c r="F8702" s="15">
        <f>IF(ISBLANK($D8702),"",IF(ISBLANK($E8702),VLOOKUP($D8702,$J:$K,2,FALSE),VLOOKUP($E8702,'Daycare Packages'!$A:$G,7,FALSE)))</f>
        <v>17</v>
      </c>
      <c r="G8702" s="15"/>
      <c r="H8702" s="15">
        <f t="shared" si="296"/>
        <v>17</v>
      </c>
      <c r="I8702" s="198">
        <f t="shared" si="295"/>
        <v>7</v>
      </c>
    </row>
    <row r="8703" spans="1:9" x14ac:dyDescent="0.3">
      <c r="A8703" s="10">
        <v>43665</v>
      </c>
      <c r="B8703" s="11" t="s">
        <v>1710</v>
      </c>
      <c r="C8703" s="11" t="s">
        <v>665</v>
      </c>
      <c r="D8703" s="11" t="s">
        <v>662</v>
      </c>
      <c r="F8703" s="15">
        <f>IF(ISBLANK($D8703),"",IF(ISBLANK($E8703),VLOOKUP($D8703,$J:$K,2,FALSE),VLOOKUP($E8703,'Daycare Packages'!$A:$G,7,FALSE)))</f>
        <v>30</v>
      </c>
      <c r="G8703" s="15"/>
      <c r="H8703" s="15">
        <f t="shared" si="296"/>
        <v>30</v>
      </c>
      <c r="I8703" s="198">
        <f t="shared" si="295"/>
        <v>7</v>
      </c>
    </row>
    <row r="8704" spans="1:9" x14ac:dyDescent="0.3">
      <c r="A8704" s="10">
        <v>43665</v>
      </c>
      <c r="B8704" s="11" t="s">
        <v>1710</v>
      </c>
      <c r="C8704" s="11" t="s">
        <v>1923</v>
      </c>
      <c r="D8704" s="11" t="s">
        <v>662</v>
      </c>
      <c r="F8704" s="15">
        <f>IF(ISBLANK($D8704),"",IF(ISBLANK($E8704),VLOOKUP($D8704,$J:$K,2,FALSE),VLOOKUP($E8704,'Daycare Packages'!$A:$G,7,FALSE)))</f>
        <v>30</v>
      </c>
      <c r="G8704" s="15"/>
      <c r="H8704" s="15">
        <f t="shared" si="296"/>
        <v>30</v>
      </c>
      <c r="I8704" s="198">
        <f t="shared" si="295"/>
        <v>7</v>
      </c>
    </row>
    <row r="8705" spans="1:9" x14ac:dyDescent="0.3">
      <c r="A8705" s="10">
        <v>43665</v>
      </c>
      <c r="B8705" s="11" t="s">
        <v>371</v>
      </c>
      <c r="C8705" s="11" t="s">
        <v>1230</v>
      </c>
      <c r="D8705" s="11" t="s">
        <v>662</v>
      </c>
      <c r="E8705" s="11">
        <v>6880279</v>
      </c>
      <c r="F8705" s="15">
        <f>IF(ISBLANK($D8705),"",IF(ISBLANK($E8705),VLOOKUP($D8705,$J:$K,2,FALSE),VLOOKUP($E8705,'Daycare Packages'!$A:$G,7,FALSE)))</f>
        <v>27</v>
      </c>
      <c r="G8705" s="15"/>
      <c r="H8705" s="15">
        <f t="shared" si="296"/>
        <v>27</v>
      </c>
      <c r="I8705" s="198">
        <f t="shared" si="295"/>
        <v>7</v>
      </c>
    </row>
    <row r="8706" spans="1:9" x14ac:dyDescent="0.3">
      <c r="A8706" s="10">
        <v>43665</v>
      </c>
      <c r="B8706" s="11" t="s">
        <v>1727</v>
      </c>
      <c r="C8706" s="11" t="s">
        <v>1728</v>
      </c>
      <c r="D8706" s="11" t="s">
        <v>662</v>
      </c>
      <c r="E8706" s="11">
        <v>6895189</v>
      </c>
      <c r="F8706" s="15">
        <f>IF(ISBLANK($D8706),"",IF(ISBLANK($E8706),VLOOKUP($D8706,$J:$K,2,FALSE),VLOOKUP($E8706,'Daycare Packages'!$A:$G,7,FALSE)))</f>
        <v>26</v>
      </c>
      <c r="G8706" s="15"/>
      <c r="H8706" s="15">
        <f t="shared" si="296"/>
        <v>26</v>
      </c>
      <c r="I8706" s="198">
        <f t="shared" si="295"/>
        <v>7</v>
      </c>
    </row>
    <row r="8707" spans="1:9" x14ac:dyDescent="0.3">
      <c r="A8707" s="10">
        <v>43665</v>
      </c>
      <c r="B8707" s="11" t="s">
        <v>1298</v>
      </c>
      <c r="C8707" s="11" t="s">
        <v>764</v>
      </c>
      <c r="D8707" s="11" t="s">
        <v>662</v>
      </c>
      <c r="F8707" s="15">
        <f>IF(ISBLANK($D8707),"",IF(ISBLANK($E8707),VLOOKUP($D8707,$J:$K,2,FALSE),VLOOKUP($E8707,'Daycare Packages'!$A:$G,7,FALSE)))</f>
        <v>30</v>
      </c>
      <c r="G8707" s="15"/>
      <c r="H8707" s="15">
        <f t="shared" si="296"/>
        <v>30</v>
      </c>
      <c r="I8707" s="198">
        <f t="shared" ref="I8707:I8770" si="297">IF(A8707="",0,MONTH(A8707))</f>
        <v>7</v>
      </c>
    </row>
    <row r="8708" spans="1:9" x14ac:dyDescent="0.3">
      <c r="A8708" s="10">
        <v>43665</v>
      </c>
      <c r="B8708" s="11" t="s">
        <v>1311</v>
      </c>
      <c r="C8708" s="11" t="s">
        <v>1312</v>
      </c>
      <c r="D8708" s="11" t="s">
        <v>662</v>
      </c>
      <c r="E8708" s="11">
        <v>6829230</v>
      </c>
      <c r="F8708" s="15">
        <f>IF(ISBLANK($D8708),"",IF(ISBLANK($E8708),VLOOKUP($D8708,$J:$K,2,FALSE),VLOOKUP($E8708,'Daycare Packages'!$A:$G,7,FALSE)))</f>
        <v>23</v>
      </c>
      <c r="G8708" s="15"/>
      <c r="H8708" s="15">
        <f t="shared" si="296"/>
        <v>23</v>
      </c>
      <c r="I8708" s="198">
        <f t="shared" si="297"/>
        <v>7</v>
      </c>
    </row>
    <row r="8709" spans="1:9" x14ac:dyDescent="0.3">
      <c r="A8709" s="10">
        <v>43665</v>
      </c>
      <c r="B8709" s="11" t="s">
        <v>843</v>
      </c>
      <c r="C8709" s="11" t="s">
        <v>844</v>
      </c>
      <c r="D8709" s="11" t="s">
        <v>662</v>
      </c>
      <c r="E8709" s="11">
        <v>6846368</v>
      </c>
      <c r="F8709" s="15">
        <f>IF(ISBLANK($D8709),"",IF(ISBLANK($E8709),VLOOKUP($D8709,$J:$K,2,FALSE),VLOOKUP($E8709,'Daycare Packages'!$A:$G,7,FALSE)))</f>
        <v>23</v>
      </c>
      <c r="G8709" s="15"/>
      <c r="H8709" s="15">
        <f t="shared" si="296"/>
        <v>23</v>
      </c>
      <c r="I8709" s="198">
        <f t="shared" si="297"/>
        <v>7</v>
      </c>
    </row>
    <row r="8710" spans="1:9" x14ac:dyDescent="0.3">
      <c r="A8710" s="10">
        <v>43665</v>
      </c>
      <c r="B8710" s="11" t="s">
        <v>922</v>
      </c>
      <c r="C8710" s="11" t="s">
        <v>923</v>
      </c>
      <c r="D8710" s="11" t="s">
        <v>662</v>
      </c>
      <c r="E8710" s="11">
        <v>6872770</v>
      </c>
      <c r="F8710" s="15">
        <f>IF(ISBLANK($D8710),"",IF(ISBLANK($E8710),VLOOKUP($D8710,$J:$K,2,FALSE),VLOOKUP($E8710,'Daycare Packages'!$A:$G,7,FALSE)))</f>
        <v>23</v>
      </c>
      <c r="G8710" s="15"/>
      <c r="H8710" s="15">
        <f t="shared" si="296"/>
        <v>23</v>
      </c>
      <c r="I8710" s="198">
        <f t="shared" si="297"/>
        <v>7</v>
      </c>
    </row>
    <row r="8711" spans="1:9" x14ac:dyDescent="0.3">
      <c r="A8711" s="10">
        <v>43665</v>
      </c>
      <c r="B8711" s="11" t="s">
        <v>205</v>
      </c>
      <c r="C8711" s="11" t="s">
        <v>863</v>
      </c>
      <c r="D8711" s="11" t="s">
        <v>662</v>
      </c>
      <c r="F8711" s="15">
        <f>IF(ISBLANK($D8711),"",IF(ISBLANK($E8711),VLOOKUP($D8711,$J:$K,2,FALSE),VLOOKUP($E8711,'Daycare Packages'!$A:$G,7,FALSE)))</f>
        <v>30</v>
      </c>
      <c r="G8711" s="15"/>
      <c r="H8711" s="15">
        <f t="shared" si="296"/>
        <v>30</v>
      </c>
      <c r="I8711" s="198">
        <f t="shared" si="297"/>
        <v>7</v>
      </c>
    </row>
    <row r="8712" spans="1:9" x14ac:dyDescent="0.3">
      <c r="A8712" s="10">
        <v>43665</v>
      </c>
      <c r="B8712" s="11" t="s">
        <v>153</v>
      </c>
      <c r="C8712" s="11" t="s">
        <v>1315</v>
      </c>
      <c r="D8712" s="11" t="s">
        <v>662</v>
      </c>
      <c r="E8712" s="11">
        <v>6916175</v>
      </c>
      <c r="F8712" s="15">
        <f>IF(ISBLANK($D8712),"",IF(ISBLANK($E8712),VLOOKUP($D8712,$J:$K,2,FALSE),VLOOKUP($E8712,'Daycare Packages'!$A:$G,7,FALSE)))</f>
        <v>27</v>
      </c>
      <c r="G8712" s="15"/>
      <c r="H8712" s="15">
        <f t="shared" si="296"/>
        <v>27</v>
      </c>
      <c r="I8712" s="198">
        <f t="shared" si="297"/>
        <v>7</v>
      </c>
    </row>
    <row r="8713" spans="1:9" x14ac:dyDescent="0.3">
      <c r="A8713" s="10">
        <v>43665</v>
      </c>
      <c r="B8713" s="11" t="s">
        <v>159</v>
      </c>
      <c r="C8713" s="11" t="s">
        <v>456</v>
      </c>
      <c r="D8713" s="11" t="s">
        <v>662</v>
      </c>
      <c r="E8713" s="11">
        <v>6886756</v>
      </c>
      <c r="F8713" s="15">
        <f>IF(ISBLANK($D8713),"",IF(ISBLANK($E8713),VLOOKUP($D8713,$J:$K,2,FALSE),VLOOKUP($E8713,'Daycare Packages'!$A:$G,7,FALSE)))</f>
        <v>27</v>
      </c>
      <c r="G8713" s="15"/>
      <c r="H8713" s="15">
        <f t="shared" si="296"/>
        <v>27</v>
      </c>
      <c r="I8713" s="198">
        <f t="shared" si="297"/>
        <v>7</v>
      </c>
    </row>
    <row r="8714" spans="1:9" x14ac:dyDescent="0.3">
      <c r="A8714" s="10">
        <v>43665</v>
      </c>
      <c r="B8714" s="11" t="s">
        <v>182</v>
      </c>
      <c r="C8714" s="11" t="s">
        <v>685</v>
      </c>
      <c r="D8714" s="11" t="s">
        <v>662</v>
      </c>
      <c r="E8714" s="11">
        <v>6871713</v>
      </c>
      <c r="F8714" s="15">
        <f>IF(ISBLANK($D8714),"",IF(ISBLANK($E8714),VLOOKUP($D8714,$J:$K,2,FALSE),VLOOKUP($E8714,'Daycare Packages'!$A:$G,7,FALSE)))</f>
        <v>20.7</v>
      </c>
      <c r="G8714" s="15"/>
      <c r="H8714" s="15">
        <f t="shared" si="296"/>
        <v>20.7</v>
      </c>
      <c r="I8714" s="198">
        <f t="shared" si="297"/>
        <v>7</v>
      </c>
    </row>
    <row r="8715" spans="1:9" x14ac:dyDescent="0.3">
      <c r="A8715" s="10">
        <v>43665</v>
      </c>
      <c r="B8715" s="11" t="s">
        <v>117</v>
      </c>
      <c r="C8715" s="11" t="s">
        <v>1069</v>
      </c>
      <c r="D8715" s="11" t="s">
        <v>662</v>
      </c>
      <c r="E8715" s="11">
        <v>6875240</v>
      </c>
      <c r="F8715" s="15">
        <f>IF(ISBLANK($D8715),"",IF(ISBLANK($E8715),VLOOKUP($D8715,$J:$K,2,FALSE),VLOOKUP($E8715,'Daycare Packages'!$A:$G,7,FALSE)))</f>
        <v>25</v>
      </c>
      <c r="G8715" s="15"/>
      <c r="H8715" s="15">
        <f t="shared" si="296"/>
        <v>25</v>
      </c>
      <c r="I8715" s="198">
        <f t="shared" si="297"/>
        <v>7</v>
      </c>
    </row>
    <row r="8716" spans="1:9" x14ac:dyDescent="0.3">
      <c r="A8716" s="10">
        <v>43665</v>
      </c>
      <c r="B8716" s="11" t="s">
        <v>1692</v>
      </c>
      <c r="C8716" s="11" t="s">
        <v>650</v>
      </c>
      <c r="D8716" s="11" t="s">
        <v>662</v>
      </c>
      <c r="F8716" s="15">
        <f>IF(ISBLANK($D8716),"",IF(ISBLANK($E8716),VLOOKUP($D8716,$J:$K,2,FALSE),VLOOKUP($E8716,'Daycare Packages'!$A:$G,7,FALSE)))</f>
        <v>30</v>
      </c>
      <c r="G8716" s="15"/>
      <c r="H8716" s="15">
        <f t="shared" si="296"/>
        <v>30</v>
      </c>
      <c r="I8716" s="198">
        <f t="shared" si="297"/>
        <v>7</v>
      </c>
    </row>
    <row r="8717" spans="1:9" x14ac:dyDescent="0.3">
      <c r="A8717" s="10">
        <v>43665</v>
      </c>
      <c r="B8717" s="11" t="s">
        <v>1612</v>
      </c>
      <c r="C8717" s="11" t="s">
        <v>1613</v>
      </c>
      <c r="D8717" s="11" t="s">
        <v>662</v>
      </c>
      <c r="F8717" s="15">
        <f>IF(ISBLANK($D8717),"",IF(ISBLANK($E8717),VLOOKUP($D8717,$J:$K,2,FALSE),VLOOKUP($E8717,'Daycare Packages'!$A:$G,7,FALSE)))</f>
        <v>30</v>
      </c>
      <c r="G8717" s="15"/>
      <c r="H8717" s="15">
        <f t="shared" si="296"/>
        <v>30</v>
      </c>
      <c r="I8717" s="198">
        <f t="shared" si="297"/>
        <v>7</v>
      </c>
    </row>
    <row r="8718" spans="1:9" x14ac:dyDescent="0.3">
      <c r="A8718" s="10">
        <v>43665</v>
      </c>
      <c r="B8718" s="11" t="s">
        <v>215</v>
      </c>
      <c r="C8718" s="11" t="s">
        <v>520</v>
      </c>
      <c r="D8718" s="11" t="s">
        <v>662</v>
      </c>
      <c r="F8718" s="15">
        <f>IF(ISBLANK($D8718),"",IF(ISBLANK($E8718),VLOOKUP($D8718,$J:$K,2,FALSE),VLOOKUP($E8718,'Daycare Packages'!$A:$G,7,FALSE)))</f>
        <v>30</v>
      </c>
      <c r="G8718" s="15"/>
      <c r="H8718" s="15">
        <f t="shared" si="296"/>
        <v>30</v>
      </c>
      <c r="I8718" s="198">
        <f t="shared" si="297"/>
        <v>7</v>
      </c>
    </row>
    <row r="8719" spans="1:9" x14ac:dyDescent="0.3">
      <c r="A8719" s="10">
        <v>43665</v>
      </c>
      <c r="B8719" s="11" t="s">
        <v>851</v>
      </c>
      <c r="C8719" s="11" t="s">
        <v>852</v>
      </c>
      <c r="D8719" s="11" t="s">
        <v>662</v>
      </c>
      <c r="F8719" s="15">
        <f>IF(ISBLANK($D8719),"",IF(ISBLANK($E8719),VLOOKUP($D8719,$J:$K,2,FALSE),VLOOKUP($E8719,'Daycare Packages'!$A:$G,7,FALSE)))</f>
        <v>30</v>
      </c>
      <c r="G8719" s="15"/>
      <c r="H8719" s="15">
        <f t="shared" si="296"/>
        <v>30</v>
      </c>
      <c r="I8719" s="198">
        <f t="shared" si="297"/>
        <v>7</v>
      </c>
    </row>
    <row r="8720" spans="1:9" x14ac:dyDescent="0.3">
      <c r="A8720" s="10">
        <v>43665</v>
      </c>
      <c r="B8720" s="11" t="s">
        <v>1317</v>
      </c>
      <c r="C8720" s="11" t="s">
        <v>633</v>
      </c>
      <c r="D8720" s="11" t="s">
        <v>662</v>
      </c>
      <c r="E8720" s="11">
        <v>6887006</v>
      </c>
      <c r="F8720" s="15">
        <f>IF(ISBLANK($D8720),"",IF(ISBLANK($E8720),VLOOKUP($D8720,$J:$K,2,FALSE),VLOOKUP($E8720,'Daycare Packages'!$A:$G,7,FALSE)))</f>
        <v>25</v>
      </c>
      <c r="G8720" s="15"/>
      <c r="H8720" s="15">
        <f t="shared" si="296"/>
        <v>25</v>
      </c>
      <c r="I8720" s="198">
        <f t="shared" si="297"/>
        <v>7</v>
      </c>
    </row>
    <row r="8721" spans="1:9" x14ac:dyDescent="0.3">
      <c r="A8721" s="10">
        <v>43665</v>
      </c>
      <c r="B8721" s="11" t="s">
        <v>173</v>
      </c>
      <c r="C8721" s="11" t="s">
        <v>791</v>
      </c>
      <c r="D8721" s="11" t="s">
        <v>662</v>
      </c>
      <c r="E8721" s="11">
        <v>6805887</v>
      </c>
      <c r="F8721" s="15">
        <f>IF(ISBLANK($D8721),"",IF(ISBLANK($E8721),VLOOKUP($D8721,$J:$K,2,FALSE),VLOOKUP($E8721,'Daycare Packages'!$A:$G,7,FALSE)))</f>
        <v>25</v>
      </c>
      <c r="G8721" s="15"/>
      <c r="H8721" s="15">
        <f t="shared" si="296"/>
        <v>25</v>
      </c>
      <c r="I8721" s="198">
        <f t="shared" si="297"/>
        <v>7</v>
      </c>
    </row>
    <row r="8722" spans="1:9" x14ac:dyDescent="0.3">
      <c r="A8722" s="10">
        <v>43665</v>
      </c>
      <c r="B8722" s="11" t="s">
        <v>209</v>
      </c>
      <c r="C8722" s="11" t="s">
        <v>702</v>
      </c>
      <c r="D8722" s="11" t="s">
        <v>662</v>
      </c>
      <c r="E8722" s="11">
        <v>6898585</v>
      </c>
      <c r="F8722" s="15">
        <f>IF(ISBLANK($D8722),"",IF(ISBLANK($E8722),VLOOKUP($D8722,$J:$K,2,FALSE),VLOOKUP($E8722,'Daycare Packages'!$A:$G,7,FALSE)))</f>
        <v>27</v>
      </c>
      <c r="G8722" s="15"/>
      <c r="H8722" s="15">
        <f t="shared" si="296"/>
        <v>27</v>
      </c>
      <c r="I8722" s="198">
        <f t="shared" si="297"/>
        <v>7</v>
      </c>
    </row>
    <row r="8723" spans="1:9" x14ac:dyDescent="0.3">
      <c r="A8723" s="10">
        <v>43665</v>
      </c>
      <c r="B8723" s="11" t="s">
        <v>405</v>
      </c>
      <c r="C8723" s="11" t="s">
        <v>1924</v>
      </c>
      <c r="D8723" s="11" t="s">
        <v>662</v>
      </c>
      <c r="F8723" s="15">
        <f>IF(ISBLANK($D8723),"",IF(ISBLANK($E8723),VLOOKUP($D8723,$J:$K,2,FALSE),VLOOKUP($E8723,'Daycare Packages'!$A:$G,7,FALSE)))</f>
        <v>30</v>
      </c>
      <c r="G8723" s="15"/>
      <c r="H8723" s="15">
        <f t="shared" si="296"/>
        <v>30</v>
      </c>
      <c r="I8723" s="198">
        <f t="shared" si="297"/>
        <v>7</v>
      </c>
    </row>
    <row r="8724" spans="1:9" x14ac:dyDescent="0.3">
      <c r="A8724" s="10">
        <v>43665</v>
      </c>
      <c r="B8724" s="11" t="s">
        <v>168</v>
      </c>
      <c r="C8724" s="11" t="s">
        <v>640</v>
      </c>
      <c r="D8724" s="11" t="s">
        <v>662</v>
      </c>
      <c r="F8724" s="15">
        <f>IF(ISBLANK($D8724),"",IF(ISBLANK($E8724),VLOOKUP($D8724,$J:$K,2,FALSE),VLOOKUP($E8724,'Daycare Packages'!$A:$G,7,FALSE)))</f>
        <v>30</v>
      </c>
      <c r="G8724" s="15"/>
      <c r="H8724" s="15">
        <f t="shared" si="296"/>
        <v>30</v>
      </c>
      <c r="I8724" s="198">
        <f t="shared" si="297"/>
        <v>7</v>
      </c>
    </row>
    <row r="8725" spans="1:9" x14ac:dyDescent="0.3">
      <c r="A8725" s="10">
        <v>43665</v>
      </c>
      <c r="B8725" s="11" t="s">
        <v>1483</v>
      </c>
      <c r="C8725" s="11" t="s">
        <v>1484</v>
      </c>
      <c r="D8725" s="11" t="s">
        <v>662</v>
      </c>
      <c r="E8725" s="11">
        <v>6876268</v>
      </c>
      <c r="F8725" s="15">
        <f>IF(ISBLANK($D8725),"",IF(ISBLANK($E8725),VLOOKUP($D8725,$J:$K,2,FALSE),VLOOKUP($E8725,'Daycare Packages'!$A:$G,7,FALSE)))</f>
        <v>27</v>
      </c>
      <c r="G8725" s="15"/>
      <c r="H8725" s="15">
        <f t="shared" si="296"/>
        <v>27</v>
      </c>
      <c r="I8725" s="198">
        <f t="shared" si="297"/>
        <v>7</v>
      </c>
    </row>
    <row r="8726" spans="1:9" x14ac:dyDescent="0.3">
      <c r="A8726" s="10">
        <v>43665</v>
      </c>
      <c r="B8726" s="11" t="s">
        <v>218</v>
      </c>
      <c r="C8726" s="11" t="s">
        <v>738</v>
      </c>
      <c r="D8726" s="11" t="s">
        <v>662</v>
      </c>
      <c r="E8726" s="11">
        <v>6911319</v>
      </c>
      <c r="F8726" s="15">
        <f>IF(ISBLANK($D8726),"",IF(ISBLANK($E8726),VLOOKUP($D8726,$J:$K,2,FALSE),VLOOKUP($E8726,'Daycare Packages'!$A:$G,7,FALSE)))</f>
        <v>20</v>
      </c>
      <c r="G8726" s="15"/>
      <c r="H8726" s="15">
        <f t="shared" si="296"/>
        <v>20</v>
      </c>
      <c r="I8726" s="198">
        <f t="shared" si="297"/>
        <v>7</v>
      </c>
    </row>
    <row r="8727" spans="1:9" x14ac:dyDescent="0.3">
      <c r="A8727" s="10">
        <v>43665</v>
      </c>
      <c r="B8727" s="11" t="s">
        <v>218</v>
      </c>
      <c r="C8727" s="11" t="s">
        <v>737</v>
      </c>
      <c r="D8727" s="11" t="s">
        <v>662</v>
      </c>
      <c r="E8727" s="11">
        <v>6911319</v>
      </c>
      <c r="F8727" s="15">
        <f>IF(ISBLANK($D8727),"",IF(ISBLANK($E8727),VLOOKUP($D8727,$J:$K,2,FALSE),VLOOKUP($E8727,'Daycare Packages'!$A:$G,7,FALSE)))</f>
        <v>20</v>
      </c>
      <c r="G8727" s="15"/>
      <c r="H8727" s="15">
        <f t="shared" si="296"/>
        <v>20</v>
      </c>
      <c r="I8727" s="198">
        <f t="shared" si="297"/>
        <v>7</v>
      </c>
    </row>
    <row r="8728" spans="1:9" x14ac:dyDescent="0.3">
      <c r="A8728" s="10">
        <v>43665</v>
      </c>
      <c r="B8728" s="11" t="s">
        <v>216</v>
      </c>
      <c r="C8728" s="11" t="s">
        <v>448</v>
      </c>
      <c r="D8728" s="11" t="s">
        <v>662</v>
      </c>
      <c r="F8728" s="15">
        <f>IF(ISBLANK($D8728),"",IF(ISBLANK($E8728),VLOOKUP($D8728,$J:$K,2,FALSE),VLOOKUP($E8728,'Daycare Packages'!$A:$G,7,FALSE)))</f>
        <v>30</v>
      </c>
      <c r="G8728" s="15"/>
      <c r="H8728" s="15">
        <f t="shared" si="296"/>
        <v>30</v>
      </c>
      <c r="I8728" s="198">
        <f t="shared" si="297"/>
        <v>7</v>
      </c>
    </row>
    <row r="8729" spans="1:9" x14ac:dyDescent="0.3">
      <c r="A8729" s="10">
        <v>43665</v>
      </c>
      <c r="B8729" s="11" t="s">
        <v>876</v>
      </c>
      <c r="C8729" s="11" t="s">
        <v>878</v>
      </c>
      <c r="D8729" s="11" t="s">
        <v>662</v>
      </c>
      <c r="F8729" s="15">
        <f>IF(ISBLANK($D8729),"",IF(ISBLANK($E8729),VLOOKUP($D8729,$J:$K,2,FALSE),VLOOKUP($E8729,'Daycare Packages'!$A:$G,7,FALSE)))</f>
        <v>30</v>
      </c>
      <c r="G8729" s="15"/>
      <c r="H8729" s="15">
        <f t="shared" si="296"/>
        <v>30</v>
      </c>
      <c r="I8729" s="198">
        <f t="shared" si="297"/>
        <v>7</v>
      </c>
    </row>
    <row r="8730" spans="1:9" x14ac:dyDescent="0.3">
      <c r="A8730" s="10">
        <v>43665</v>
      </c>
      <c r="B8730" s="11" t="s">
        <v>876</v>
      </c>
      <c r="C8730" s="11" t="s">
        <v>877</v>
      </c>
      <c r="D8730" s="11" t="s">
        <v>662</v>
      </c>
      <c r="F8730" s="15">
        <f>IF(ISBLANK($D8730),"",IF(ISBLANK($E8730),VLOOKUP($D8730,$J:$K,2,FALSE),VLOOKUP($E8730,'Daycare Packages'!$A:$G,7,FALSE)))</f>
        <v>30</v>
      </c>
      <c r="G8730" s="15"/>
      <c r="H8730" s="15">
        <f t="shared" si="296"/>
        <v>30</v>
      </c>
      <c r="I8730" s="198">
        <f t="shared" si="297"/>
        <v>7</v>
      </c>
    </row>
    <row r="8731" spans="1:9" x14ac:dyDescent="0.3">
      <c r="A8731" s="10">
        <v>43665</v>
      </c>
      <c r="B8731" s="11" t="s">
        <v>1805</v>
      </c>
      <c r="C8731" s="11" t="s">
        <v>548</v>
      </c>
      <c r="D8731" s="11" t="s">
        <v>662</v>
      </c>
      <c r="F8731" s="15">
        <f>IF(ISBLANK($D8731),"",IF(ISBLANK($E8731),VLOOKUP($D8731,$J:$K,2,FALSE),VLOOKUP($E8731,'Daycare Packages'!$A:$G,7,FALSE)))</f>
        <v>30</v>
      </c>
      <c r="G8731" s="15"/>
      <c r="H8731" s="15">
        <f t="shared" si="296"/>
        <v>30</v>
      </c>
      <c r="I8731" s="198">
        <f t="shared" si="297"/>
        <v>7</v>
      </c>
    </row>
    <row r="8732" spans="1:9" x14ac:dyDescent="0.3">
      <c r="A8732" s="10">
        <v>43665</v>
      </c>
      <c r="B8732" s="11" t="s">
        <v>220</v>
      </c>
      <c r="C8732" s="11" t="s">
        <v>548</v>
      </c>
      <c r="D8732" s="11" t="s">
        <v>662</v>
      </c>
      <c r="E8732" s="11">
        <v>6739601</v>
      </c>
      <c r="F8732" s="15">
        <f>IF(ISBLANK($D8732),"",IF(ISBLANK($E8732),VLOOKUP($D8732,$J:$K,2,FALSE),VLOOKUP($E8732,'Daycare Packages'!$A:$G,7,FALSE)))</f>
        <v>26</v>
      </c>
      <c r="G8732" s="15"/>
      <c r="H8732" s="15">
        <f t="shared" si="296"/>
        <v>26</v>
      </c>
      <c r="I8732" s="198">
        <f t="shared" si="297"/>
        <v>7</v>
      </c>
    </row>
    <row r="8733" spans="1:9" x14ac:dyDescent="0.3">
      <c r="A8733" s="10">
        <v>43665</v>
      </c>
      <c r="B8733" s="11" t="s">
        <v>1164</v>
      </c>
      <c r="C8733" s="11" t="s">
        <v>1925</v>
      </c>
      <c r="D8733" s="11" t="s">
        <v>662</v>
      </c>
      <c r="E8733" s="11">
        <v>6906434</v>
      </c>
      <c r="F8733" s="15">
        <f>IF(ISBLANK($D8733),"",IF(ISBLANK($E8733),VLOOKUP($D8733,$J:$K,2,FALSE),VLOOKUP($E8733,'Daycare Packages'!$A:$G,7,FALSE)))</f>
        <v>27</v>
      </c>
      <c r="G8733" s="15"/>
      <c r="H8733" s="15">
        <f t="shared" si="296"/>
        <v>27</v>
      </c>
      <c r="I8733" s="198">
        <f t="shared" si="297"/>
        <v>7</v>
      </c>
    </row>
    <row r="8734" spans="1:9" x14ac:dyDescent="0.3">
      <c r="A8734" s="10">
        <v>43665</v>
      </c>
      <c r="B8734" s="11" t="s">
        <v>1636</v>
      </c>
      <c r="C8734" s="11" t="s">
        <v>665</v>
      </c>
      <c r="D8734" s="11" t="s">
        <v>662</v>
      </c>
      <c r="E8734" s="11">
        <v>6886426</v>
      </c>
      <c r="F8734" s="15">
        <f>IF(ISBLANK($D8734),"",IF(ISBLANK($E8734),VLOOKUP($D8734,$J:$K,2,FALSE),VLOOKUP($E8734,'Daycare Packages'!$A:$G,7,FALSE)))</f>
        <v>27</v>
      </c>
      <c r="G8734" s="15"/>
      <c r="H8734" s="15">
        <f t="shared" si="296"/>
        <v>27</v>
      </c>
      <c r="I8734" s="198">
        <f t="shared" si="297"/>
        <v>7</v>
      </c>
    </row>
    <row r="8735" spans="1:9" x14ac:dyDescent="0.3">
      <c r="A8735" s="10">
        <v>43665</v>
      </c>
      <c r="B8735" s="11" t="s">
        <v>645</v>
      </c>
      <c r="C8735" s="11" t="s">
        <v>646</v>
      </c>
      <c r="D8735" s="11" t="s">
        <v>662</v>
      </c>
      <c r="F8735" s="15">
        <f>IF(ISBLANK($D8735),"",IF(ISBLANK($E8735),VLOOKUP($D8735,$J:$K,2,FALSE),VLOOKUP($E8735,'Daycare Packages'!$A:$G,7,FALSE)))</f>
        <v>30</v>
      </c>
      <c r="G8735" s="15"/>
      <c r="H8735" s="15">
        <f t="shared" si="296"/>
        <v>30</v>
      </c>
      <c r="I8735" s="198">
        <f t="shared" si="297"/>
        <v>7</v>
      </c>
    </row>
    <row r="8736" spans="1:9" x14ac:dyDescent="0.3">
      <c r="A8736" s="10">
        <v>43665</v>
      </c>
      <c r="B8736" s="11" t="s">
        <v>214</v>
      </c>
      <c r="C8736" s="11" t="s">
        <v>686</v>
      </c>
      <c r="D8736" s="11" t="s">
        <v>662</v>
      </c>
      <c r="E8736" s="11">
        <v>6874253</v>
      </c>
      <c r="F8736" s="15">
        <f>IF(ISBLANK($D8736),"",IF(ISBLANK($E8736),VLOOKUP($D8736,$J:$K,2,FALSE),VLOOKUP($E8736,'Daycare Packages'!$A:$G,7,FALSE)))</f>
        <v>23.4</v>
      </c>
      <c r="G8736" s="15"/>
      <c r="H8736" s="15">
        <f t="shared" si="296"/>
        <v>23.4</v>
      </c>
      <c r="I8736" s="198">
        <f t="shared" si="297"/>
        <v>7</v>
      </c>
    </row>
    <row r="8737" spans="1:9" x14ac:dyDescent="0.3">
      <c r="A8737" s="10">
        <v>43665</v>
      </c>
      <c r="B8737" s="11" t="s">
        <v>193</v>
      </c>
      <c r="C8737" s="11" t="s">
        <v>776</v>
      </c>
      <c r="D8737" s="11" t="s">
        <v>662</v>
      </c>
      <c r="E8737" s="11">
        <v>6899236</v>
      </c>
      <c r="F8737" s="15">
        <f>IF(ISBLANK($D8737),"",IF(ISBLANK($E8737),VLOOKUP($D8737,$J:$K,2,FALSE),VLOOKUP($E8737,'Daycare Packages'!$A:$G,7,FALSE)))</f>
        <v>27</v>
      </c>
      <c r="G8737" s="15"/>
      <c r="H8737" s="15">
        <f t="shared" si="296"/>
        <v>27</v>
      </c>
      <c r="I8737" s="198">
        <f t="shared" si="297"/>
        <v>7</v>
      </c>
    </row>
    <row r="8738" spans="1:9" x14ac:dyDescent="0.3">
      <c r="A8738" s="10">
        <v>43665</v>
      </c>
      <c r="B8738" s="11" t="s">
        <v>1366</v>
      </c>
      <c r="C8738" s="11" t="s">
        <v>587</v>
      </c>
      <c r="D8738" s="11" t="s">
        <v>662</v>
      </c>
      <c r="E8738" s="11">
        <v>6909212</v>
      </c>
      <c r="F8738" s="15">
        <f>IF(ISBLANK($D8738),"",IF(ISBLANK($E8738),VLOOKUP($D8738,$J:$K,2,FALSE),VLOOKUP($E8738,'Daycare Packages'!$A:$G,7,FALSE)))</f>
        <v>23</v>
      </c>
      <c r="G8738" s="15"/>
      <c r="H8738" s="15">
        <f t="shared" si="296"/>
        <v>23</v>
      </c>
      <c r="I8738" s="198">
        <f t="shared" si="297"/>
        <v>7</v>
      </c>
    </row>
    <row r="8739" spans="1:9" x14ac:dyDescent="0.3">
      <c r="A8739" s="10">
        <v>43665</v>
      </c>
      <c r="B8739" s="11" t="s">
        <v>1366</v>
      </c>
      <c r="C8739" s="11" t="s">
        <v>520</v>
      </c>
      <c r="D8739" s="11" t="s">
        <v>662</v>
      </c>
      <c r="E8739" s="11">
        <v>6909212</v>
      </c>
      <c r="F8739" s="15">
        <f>IF(ISBLANK($D8739),"",IF(ISBLANK($E8739),VLOOKUP($D8739,$J:$K,2,FALSE),VLOOKUP($E8739,'Daycare Packages'!$A:$G,7,FALSE)))</f>
        <v>23</v>
      </c>
      <c r="G8739" s="15"/>
      <c r="H8739" s="15">
        <f t="shared" si="296"/>
        <v>23</v>
      </c>
      <c r="I8739" s="198">
        <f t="shared" si="297"/>
        <v>7</v>
      </c>
    </row>
    <row r="8740" spans="1:9" x14ac:dyDescent="0.3">
      <c r="A8740" s="10">
        <v>43665</v>
      </c>
      <c r="B8740" s="11" t="s">
        <v>230</v>
      </c>
      <c r="C8740" s="11" t="s">
        <v>493</v>
      </c>
      <c r="D8740" s="11" t="s">
        <v>662</v>
      </c>
      <c r="E8740" s="11">
        <v>6913491</v>
      </c>
      <c r="F8740" s="15">
        <f>IF(ISBLANK($D8740),"",IF(ISBLANK($E8740),VLOOKUP($D8740,$J:$K,2,FALSE),VLOOKUP($E8740,'Daycare Packages'!$A:$G,7,FALSE)))</f>
        <v>27</v>
      </c>
      <c r="G8740" s="15"/>
      <c r="H8740" s="15">
        <f t="shared" si="296"/>
        <v>27</v>
      </c>
      <c r="I8740" s="198">
        <f t="shared" si="297"/>
        <v>7</v>
      </c>
    </row>
    <row r="8741" spans="1:9" x14ac:dyDescent="0.3">
      <c r="A8741" s="10">
        <v>43665</v>
      </c>
      <c r="B8741" s="11" t="s">
        <v>1927</v>
      </c>
      <c r="C8741" s="11" t="s">
        <v>678</v>
      </c>
      <c r="D8741" s="11" t="s">
        <v>659</v>
      </c>
      <c r="F8741" s="15">
        <f>IF(ISBLANK($D8741),"",IF(ISBLANK($E8741),VLOOKUP($D8741,$J:$K,2,FALSE),VLOOKUP($E8741,'Daycare Packages'!$A:$G,7,FALSE)))</f>
        <v>20</v>
      </c>
      <c r="G8741" s="15"/>
      <c r="H8741" s="15">
        <f t="shared" si="296"/>
        <v>20</v>
      </c>
      <c r="I8741" s="198">
        <f t="shared" si="297"/>
        <v>7</v>
      </c>
    </row>
    <row r="8742" spans="1:9" x14ac:dyDescent="0.3">
      <c r="A8742" s="10">
        <v>43665</v>
      </c>
      <c r="B8742" s="11" t="s">
        <v>170</v>
      </c>
      <c r="C8742" s="11" t="s">
        <v>710</v>
      </c>
      <c r="D8742" s="11" t="s">
        <v>662</v>
      </c>
      <c r="E8742" s="11">
        <v>6899079</v>
      </c>
      <c r="F8742" s="15">
        <f>IF(ISBLANK($D8742),"",IF(ISBLANK($E8742),VLOOKUP($D8742,$J:$K,2,FALSE),VLOOKUP($E8742,'Daycare Packages'!$A:$G,7,FALSE)))</f>
        <v>23</v>
      </c>
      <c r="G8742" s="15"/>
      <c r="H8742" s="15">
        <f t="shared" si="296"/>
        <v>23</v>
      </c>
      <c r="I8742" s="198">
        <f t="shared" si="297"/>
        <v>7</v>
      </c>
    </row>
    <row r="8743" spans="1:9" x14ac:dyDescent="0.3">
      <c r="A8743" s="55">
        <v>43665</v>
      </c>
      <c r="B8743" s="56" t="s">
        <v>989</v>
      </c>
      <c r="C8743" s="56" t="s">
        <v>765</v>
      </c>
      <c r="D8743" s="56" t="s">
        <v>662</v>
      </c>
      <c r="E8743" s="56"/>
      <c r="F8743" s="59">
        <f>IF(ISBLANK($D8743),"",IF(ISBLANK($E8743),VLOOKUP($D8743,$J:$K,2,FALSE),VLOOKUP($E8743,'Daycare Packages'!$A:$G,7,FALSE)))</f>
        <v>30</v>
      </c>
      <c r="G8743" s="59"/>
      <c r="H8743" s="59">
        <f t="shared" si="296"/>
        <v>30</v>
      </c>
      <c r="I8743" s="198">
        <f t="shared" si="297"/>
        <v>7</v>
      </c>
    </row>
    <row r="8744" spans="1:9" x14ac:dyDescent="0.3">
      <c r="A8744" s="10">
        <v>43666</v>
      </c>
      <c r="B8744" s="11" t="s">
        <v>836</v>
      </c>
      <c r="C8744" s="11" t="s">
        <v>498</v>
      </c>
      <c r="D8744" s="11" t="s">
        <v>659</v>
      </c>
      <c r="F8744" s="15">
        <f>IF(ISBLANK($D8744),"",IF(ISBLANK($E8744),VLOOKUP($D8744,$J:$K,2,FALSE),VLOOKUP($E8744,'Daycare Packages'!$A:$G,7,FALSE)))</f>
        <v>20</v>
      </c>
      <c r="G8744" s="15"/>
      <c r="H8744" s="15">
        <f t="shared" si="296"/>
        <v>20</v>
      </c>
      <c r="I8744" s="198">
        <f t="shared" si="297"/>
        <v>7</v>
      </c>
    </row>
    <row r="8745" spans="1:9" x14ac:dyDescent="0.3">
      <c r="A8745" s="10">
        <v>43666</v>
      </c>
      <c r="B8745" s="11" t="s">
        <v>1221</v>
      </c>
      <c r="C8745" s="11" t="s">
        <v>1222</v>
      </c>
      <c r="D8745" s="11" t="s">
        <v>659</v>
      </c>
      <c r="E8745" s="11">
        <v>6818139</v>
      </c>
      <c r="F8745" s="15">
        <f>IF(ISBLANK($D8745),"",IF(ISBLANK($E8745),VLOOKUP($D8745,$J:$K,2,FALSE),VLOOKUP($E8745,'Daycare Packages'!$A:$G,7,FALSE)))</f>
        <v>18</v>
      </c>
      <c r="G8745" s="15"/>
      <c r="H8745" s="15">
        <f t="shared" si="296"/>
        <v>18</v>
      </c>
      <c r="I8745" s="198">
        <f t="shared" si="297"/>
        <v>7</v>
      </c>
    </row>
    <row r="8746" spans="1:9" x14ac:dyDescent="0.3">
      <c r="A8746" s="10">
        <v>43666</v>
      </c>
      <c r="B8746" s="11" t="s">
        <v>1710</v>
      </c>
      <c r="C8746" s="11" t="s">
        <v>665</v>
      </c>
      <c r="D8746" s="11" t="s">
        <v>662</v>
      </c>
      <c r="F8746" s="15">
        <f>IF(ISBLANK($D8746),"",IF(ISBLANK($E8746),VLOOKUP($D8746,$J:$K,2,FALSE),VLOOKUP($E8746,'Daycare Packages'!$A:$G,7,FALSE)))</f>
        <v>30</v>
      </c>
      <c r="G8746" s="15"/>
      <c r="H8746" s="15">
        <f t="shared" si="296"/>
        <v>30</v>
      </c>
      <c r="I8746" s="198">
        <f t="shared" si="297"/>
        <v>7</v>
      </c>
    </row>
    <row r="8747" spans="1:9" x14ac:dyDescent="0.3">
      <c r="A8747" s="10">
        <v>43666</v>
      </c>
      <c r="B8747" s="11" t="s">
        <v>1710</v>
      </c>
      <c r="C8747" s="11" t="s">
        <v>1711</v>
      </c>
      <c r="D8747" s="11" t="s">
        <v>662</v>
      </c>
      <c r="F8747" s="15">
        <f>IF(ISBLANK($D8747),"",IF(ISBLANK($E8747),VLOOKUP($D8747,$J:$K,2,FALSE),VLOOKUP($E8747,'Daycare Packages'!$A:$G,7,FALSE)))</f>
        <v>30</v>
      </c>
      <c r="G8747" s="15"/>
      <c r="H8747" s="15">
        <f t="shared" si="296"/>
        <v>30</v>
      </c>
      <c r="I8747" s="198">
        <f t="shared" si="297"/>
        <v>7</v>
      </c>
    </row>
    <row r="8748" spans="1:9" x14ac:dyDescent="0.3">
      <c r="A8748" s="10">
        <v>43666</v>
      </c>
      <c r="B8748" s="11" t="s">
        <v>751</v>
      </c>
      <c r="C8748" s="11" t="s">
        <v>752</v>
      </c>
      <c r="D8748" s="11" t="s">
        <v>662</v>
      </c>
      <c r="F8748" s="15">
        <f>IF(ISBLANK($D8748),"",IF(ISBLANK($E8748),VLOOKUP($D8748,$J:$K,2,FALSE),VLOOKUP($E8748,'Daycare Packages'!$A:$G,7,FALSE)))</f>
        <v>30</v>
      </c>
      <c r="G8748" s="15"/>
      <c r="H8748" s="15">
        <f t="shared" ref="H8748:H8811" si="298">IF(ISBLANK(D8748),"",SUM(F8748:G8748))</f>
        <v>30</v>
      </c>
      <c r="I8748" s="198">
        <f t="shared" si="297"/>
        <v>7</v>
      </c>
    </row>
    <row r="8749" spans="1:9" x14ac:dyDescent="0.3">
      <c r="A8749" s="10">
        <v>43666</v>
      </c>
      <c r="B8749" s="11" t="s">
        <v>942</v>
      </c>
      <c r="C8749" s="11" t="s">
        <v>943</v>
      </c>
      <c r="D8749" s="11" t="s">
        <v>662</v>
      </c>
      <c r="E8749" s="11">
        <v>6911350</v>
      </c>
      <c r="F8749" s="15">
        <f>IF(ISBLANK($D8749),"",IF(ISBLANK($E8749),VLOOKUP($D8749,$J:$K,2,FALSE),VLOOKUP($E8749,'Daycare Packages'!$A:$G,7,FALSE)))</f>
        <v>27</v>
      </c>
      <c r="G8749" s="15"/>
      <c r="H8749" s="15">
        <f t="shared" si="298"/>
        <v>27</v>
      </c>
      <c r="I8749" s="198">
        <f t="shared" si="297"/>
        <v>7</v>
      </c>
    </row>
    <row r="8750" spans="1:9" x14ac:dyDescent="0.3">
      <c r="A8750" s="10">
        <v>43666</v>
      </c>
      <c r="B8750" s="11" t="s">
        <v>1785</v>
      </c>
      <c r="C8750" s="11" t="s">
        <v>1522</v>
      </c>
      <c r="D8750" s="11" t="s">
        <v>662</v>
      </c>
      <c r="F8750" s="15">
        <f>IF(ISBLANK($D8750),"",IF(ISBLANK($E8750),VLOOKUP($D8750,$J:$K,2,FALSE),VLOOKUP($E8750,'Daycare Packages'!$A:$G,7,FALSE)))</f>
        <v>30</v>
      </c>
      <c r="G8750" s="15"/>
      <c r="H8750" s="15">
        <f t="shared" si="298"/>
        <v>30</v>
      </c>
      <c r="I8750" s="198">
        <f t="shared" si="297"/>
        <v>7</v>
      </c>
    </row>
    <row r="8751" spans="1:9" x14ac:dyDescent="0.3">
      <c r="A8751" s="10">
        <v>43666</v>
      </c>
      <c r="B8751" s="11" t="s">
        <v>837</v>
      </c>
      <c r="C8751" s="11" t="s">
        <v>838</v>
      </c>
      <c r="D8751" s="11" t="s">
        <v>662</v>
      </c>
      <c r="F8751" s="15">
        <f>IF(ISBLANK($D8751),"",IF(ISBLANK($E8751),VLOOKUP($D8751,$J:$K,2,FALSE),VLOOKUP($E8751,'Daycare Packages'!$A:$G,7,FALSE)))</f>
        <v>30</v>
      </c>
      <c r="G8751" s="15"/>
      <c r="H8751" s="15">
        <f t="shared" si="298"/>
        <v>30</v>
      </c>
      <c r="I8751" s="198">
        <f t="shared" si="297"/>
        <v>7</v>
      </c>
    </row>
    <row r="8752" spans="1:9" x14ac:dyDescent="0.3">
      <c r="A8752" s="10">
        <v>43666</v>
      </c>
      <c r="B8752" s="11" t="s">
        <v>177</v>
      </c>
      <c r="C8752" s="11" t="s">
        <v>417</v>
      </c>
      <c r="D8752" s="11" t="s">
        <v>662</v>
      </c>
      <c r="E8752" s="11">
        <v>6822832</v>
      </c>
      <c r="F8752" s="15">
        <f>IF(ISBLANK($D8752),"",IF(ISBLANK($E8752),VLOOKUP($D8752,$J:$K,2,FALSE),VLOOKUP($E8752,'Daycare Packages'!$A:$G,7,FALSE)))</f>
        <v>26</v>
      </c>
      <c r="G8752" s="15"/>
      <c r="H8752" s="15">
        <f t="shared" si="298"/>
        <v>26</v>
      </c>
      <c r="I8752" s="198">
        <f t="shared" si="297"/>
        <v>7</v>
      </c>
    </row>
    <row r="8753" spans="1:9" x14ac:dyDescent="0.3">
      <c r="A8753" s="10">
        <v>43666</v>
      </c>
      <c r="B8753" s="11" t="s">
        <v>368</v>
      </c>
      <c r="C8753" s="11" t="s">
        <v>619</v>
      </c>
      <c r="D8753" s="11" t="s">
        <v>662</v>
      </c>
      <c r="F8753" s="15">
        <f>IF(ISBLANK($D8753),"",IF(ISBLANK($E8753),VLOOKUP($D8753,$J:$K,2,FALSE),VLOOKUP($E8753,'Daycare Packages'!$A:$G,7,FALSE)))</f>
        <v>30</v>
      </c>
      <c r="G8753" s="15"/>
      <c r="H8753" s="15">
        <f t="shared" si="298"/>
        <v>30</v>
      </c>
      <c r="I8753" s="198">
        <f t="shared" si="297"/>
        <v>7</v>
      </c>
    </row>
    <row r="8754" spans="1:9" x14ac:dyDescent="0.3">
      <c r="A8754" s="10">
        <v>43666</v>
      </c>
      <c r="B8754" s="11" t="s">
        <v>174</v>
      </c>
      <c r="C8754" s="11" t="s">
        <v>432</v>
      </c>
      <c r="D8754" s="11" t="s">
        <v>662</v>
      </c>
      <c r="F8754" s="15">
        <f>IF(ISBLANK($D8754),"",IF(ISBLANK($E8754),VLOOKUP($D8754,$J:$K,2,FALSE),VLOOKUP($E8754,'Daycare Packages'!$A:$G,7,FALSE)))</f>
        <v>30</v>
      </c>
      <c r="G8754" s="15"/>
      <c r="H8754" s="15">
        <f t="shared" si="298"/>
        <v>30</v>
      </c>
      <c r="I8754" s="198">
        <f t="shared" si="297"/>
        <v>7</v>
      </c>
    </row>
    <row r="8755" spans="1:9" x14ac:dyDescent="0.3">
      <c r="A8755" s="10">
        <v>43666</v>
      </c>
      <c r="B8755" s="11" t="s">
        <v>1727</v>
      </c>
      <c r="C8755" s="11" t="s">
        <v>868</v>
      </c>
      <c r="D8755" s="11" t="s">
        <v>662</v>
      </c>
      <c r="E8755" s="11">
        <v>6895189</v>
      </c>
      <c r="F8755" s="15">
        <f>IF(ISBLANK($D8755),"",IF(ISBLANK($E8755),VLOOKUP($D8755,$J:$K,2,FALSE),VLOOKUP($E8755,'Daycare Packages'!$A:$G,7,FALSE)))</f>
        <v>26</v>
      </c>
      <c r="G8755" s="15"/>
      <c r="H8755" s="15">
        <f t="shared" si="298"/>
        <v>26</v>
      </c>
      <c r="I8755" s="198">
        <f t="shared" si="297"/>
        <v>7</v>
      </c>
    </row>
    <row r="8756" spans="1:9" x14ac:dyDescent="0.3">
      <c r="A8756" s="10">
        <v>43666</v>
      </c>
      <c r="B8756" s="11" t="s">
        <v>688</v>
      </c>
      <c r="C8756" s="11" t="s">
        <v>689</v>
      </c>
      <c r="D8756" s="11" t="s">
        <v>662</v>
      </c>
      <c r="F8756" s="15">
        <f>IF(ISBLANK($D8756),"",IF(ISBLANK($E8756),VLOOKUP($D8756,$J:$K,2,FALSE),VLOOKUP($E8756,'Daycare Packages'!$A:$G,7,FALSE)))</f>
        <v>30</v>
      </c>
      <c r="G8756" s="15"/>
      <c r="H8756" s="15">
        <f t="shared" si="298"/>
        <v>30</v>
      </c>
      <c r="I8756" s="198">
        <f t="shared" si="297"/>
        <v>7</v>
      </c>
    </row>
    <row r="8757" spans="1:9" x14ac:dyDescent="0.3">
      <c r="A8757" s="10">
        <v>43666</v>
      </c>
      <c r="B8757" s="11" t="s">
        <v>716</v>
      </c>
      <c r="C8757" s="11" t="s">
        <v>717</v>
      </c>
      <c r="D8757" s="11" t="s">
        <v>662</v>
      </c>
      <c r="F8757" s="15">
        <f>IF(ISBLANK($D8757),"",IF(ISBLANK($E8757),VLOOKUP($D8757,$J:$K,2,FALSE),VLOOKUP($E8757,'Daycare Packages'!$A:$G,7,FALSE)))</f>
        <v>30</v>
      </c>
      <c r="G8757" s="15"/>
      <c r="H8757" s="15">
        <f t="shared" si="298"/>
        <v>30</v>
      </c>
      <c r="I8757" s="198">
        <f t="shared" si="297"/>
        <v>7</v>
      </c>
    </row>
    <row r="8758" spans="1:9" x14ac:dyDescent="0.3">
      <c r="A8758" s="10">
        <v>43666</v>
      </c>
      <c r="B8758" s="11" t="s">
        <v>1661</v>
      </c>
      <c r="C8758" s="11" t="s">
        <v>1673</v>
      </c>
      <c r="D8758" s="11" t="s">
        <v>662</v>
      </c>
      <c r="E8758" s="11">
        <v>6887774</v>
      </c>
      <c r="F8758" s="15">
        <f>IF(ISBLANK($D8758),"",IF(ISBLANK($E8758),VLOOKUP($D8758,$J:$K,2,FALSE),VLOOKUP($E8758,'Daycare Packages'!$A:$G,7,FALSE)))</f>
        <v>25</v>
      </c>
      <c r="G8758" s="15"/>
      <c r="H8758" s="15">
        <f t="shared" si="298"/>
        <v>25</v>
      </c>
      <c r="I8758" s="198">
        <f t="shared" si="297"/>
        <v>7</v>
      </c>
    </row>
    <row r="8759" spans="1:9" x14ac:dyDescent="0.3">
      <c r="A8759" s="10">
        <v>43666</v>
      </c>
      <c r="B8759" s="11" t="s">
        <v>643</v>
      </c>
      <c r="C8759" s="11" t="s">
        <v>804</v>
      </c>
      <c r="D8759" s="11" t="s">
        <v>662</v>
      </c>
      <c r="F8759" s="15">
        <f>IF(ISBLANK($D8759),"",IF(ISBLANK($E8759),VLOOKUP($D8759,$J:$K,2,FALSE),VLOOKUP($E8759,'Daycare Packages'!$A:$G,7,FALSE)))</f>
        <v>30</v>
      </c>
      <c r="G8759" s="15"/>
      <c r="H8759" s="15">
        <f t="shared" si="298"/>
        <v>30</v>
      </c>
      <c r="I8759" s="198">
        <f t="shared" si="297"/>
        <v>7</v>
      </c>
    </row>
    <row r="8760" spans="1:9" x14ac:dyDescent="0.3">
      <c r="A8760" s="10">
        <v>43666</v>
      </c>
      <c r="B8760" s="11" t="s">
        <v>643</v>
      </c>
      <c r="C8760" s="11" t="s">
        <v>415</v>
      </c>
      <c r="D8760" s="11" t="s">
        <v>662</v>
      </c>
      <c r="F8760" s="15">
        <f>IF(ISBLANK($D8760),"",IF(ISBLANK($E8760),VLOOKUP($D8760,$J:$K,2,FALSE),VLOOKUP($E8760,'Daycare Packages'!$A:$G,7,FALSE)))</f>
        <v>30</v>
      </c>
      <c r="G8760" s="15"/>
      <c r="H8760" s="15">
        <f t="shared" si="298"/>
        <v>30</v>
      </c>
      <c r="I8760" s="198">
        <f t="shared" si="297"/>
        <v>7</v>
      </c>
    </row>
    <row r="8761" spans="1:9" x14ac:dyDescent="0.3">
      <c r="A8761" s="10">
        <v>43666</v>
      </c>
      <c r="B8761" s="11" t="s">
        <v>1927</v>
      </c>
      <c r="C8761" s="11" t="s">
        <v>678</v>
      </c>
      <c r="D8761" s="11" t="s">
        <v>662</v>
      </c>
      <c r="F8761" s="15">
        <f>IF(ISBLANK($D8761),"",IF(ISBLANK($E8761),VLOOKUP($D8761,$J:$K,2,FALSE),VLOOKUP($E8761,'Daycare Packages'!$A:$G,7,FALSE)))</f>
        <v>30</v>
      </c>
      <c r="G8761" s="15"/>
      <c r="H8761" s="15">
        <f t="shared" si="298"/>
        <v>30</v>
      </c>
      <c r="I8761" s="198">
        <f t="shared" si="297"/>
        <v>7</v>
      </c>
    </row>
    <row r="8762" spans="1:9" x14ac:dyDescent="0.3">
      <c r="A8762" s="10">
        <v>43666</v>
      </c>
      <c r="B8762" s="11" t="s">
        <v>134</v>
      </c>
      <c r="C8762" s="11" t="s">
        <v>883</v>
      </c>
      <c r="D8762" s="11" t="s">
        <v>662</v>
      </c>
      <c r="E8762" s="11">
        <v>6869710</v>
      </c>
      <c r="F8762" s="15">
        <f>IF(ISBLANK($D8762),"",IF(ISBLANK($E8762),VLOOKUP($D8762,$J:$K,2,FALSE),VLOOKUP($E8762,'Daycare Packages'!$A:$G,7,FALSE)))</f>
        <v>26</v>
      </c>
      <c r="G8762" s="15"/>
      <c r="H8762" s="15">
        <f t="shared" si="298"/>
        <v>26</v>
      </c>
      <c r="I8762" s="198">
        <f t="shared" si="297"/>
        <v>7</v>
      </c>
    </row>
    <row r="8763" spans="1:9" x14ac:dyDescent="0.3">
      <c r="A8763" s="55">
        <v>43666</v>
      </c>
      <c r="B8763" s="56" t="s">
        <v>784</v>
      </c>
      <c r="C8763" s="56" t="s">
        <v>785</v>
      </c>
      <c r="D8763" s="56" t="s">
        <v>662</v>
      </c>
      <c r="E8763" s="56"/>
      <c r="F8763" s="59">
        <f>IF(ISBLANK($D8763),"",IF(ISBLANK($E8763),VLOOKUP($D8763,$J:$K,2,FALSE),VLOOKUP($E8763,'Daycare Packages'!$A:$G,7,FALSE)))</f>
        <v>30</v>
      </c>
      <c r="G8763" s="59"/>
      <c r="H8763" s="59">
        <f t="shared" si="298"/>
        <v>30</v>
      </c>
      <c r="I8763" s="198">
        <f t="shared" si="297"/>
        <v>7</v>
      </c>
    </row>
    <row r="8764" spans="1:9" x14ac:dyDescent="0.3">
      <c r="A8764" s="10">
        <v>43667</v>
      </c>
      <c r="B8764" s="11" t="s">
        <v>1311</v>
      </c>
      <c r="C8764" s="11" t="s">
        <v>1312</v>
      </c>
      <c r="D8764" s="11" t="s">
        <v>662</v>
      </c>
      <c r="F8764" s="15">
        <f>IF(ISBLANK($D8764),"",IF(ISBLANK($E8764),VLOOKUP($D8764,$J:$K,2,FALSE),VLOOKUP($E8764,'Daycare Packages'!$A:$G,7,FALSE)))</f>
        <v>30</v>
      </c>
      <c r="G8764" s="15"/>
      <c r="H8764" s="15">
        <f t="shared" si="298"/>
        <v>30</v>
      </c>
      <c r="I8764" s="198">
        <f t="shared" si="297"/>
        <v>7</v>
      </c>
    </row>
    <row r="8765" spans="1:9" x14ac:dyDescent="0.3">
      <c r="A8765" s="10">
        <v>43667</v>
      </c>
      <c r="B8765" s="11" t="s">
        <v>182</v>
      </c>
      <c r="C8765" s="11" t="s">
        <v>685</v>
      </c>
      <c r="D8765" s="11" t="s">
        <v>659</v>
      </c>
      <c r="F8765" s="15">
        <f>IF(ISBLANK($D8765),"",IF(ISBLANK($E8765),VLOOKUP($D8765,$J:$K,2,FALSE),VLOOKUP($E8765,'Daycare Packages'!$A:$G,7,FALSE)))</f>
        <v>20</v>
      </c>
      <c r="G8765" s="15">
        <v>-2</v>
      </c>
      <c r="H8765" s="15">
        <f t="shared" si="298"/>
        <v>18</v>
      </c>
      <c r="I8765" s="198">
        <f t="shared" si="297"/>
        <v>7</v>
      </c>
    </row>
    <row r="8766" spans="1:9" x14ac:dyDescent="0.3">
      <c r="A8766" s="10">
        <v>43667</v>
      </c>
      <c r="B8766" s="11" t="s">
        <v>1727</v>
      </c>
      <c r="C8766" s="11" t="s">
        <v>1728</v>
      </c>
      <c r="D8766" s="11" t="s">
        <v>662</v>
      </c>
      <c r="E8766" s="11">
        <v>6895189</v>
      </c>
      <c r="F8766" s="15">
        <f>IF(ISBLANK($D8766),"",IF(ISBLANK($E8766),VLOOKUP($D8766,$J:$K,2,FALSE),VLOOKUP($E8766,'Daycare Packages'!$A:$G,7,FALSE)))</f>
        <v>26</v>
      </c>
      <c r="G8766" s="15"/>
      <c r="H8766" s="15">
        <f t="shared" si="298"/>
        <v>26</v>
      </c>
      <c r="I8766" s="198">
        <f t="shared" si="297"/>
        <v>7</v>
      </c>
    </row>
    <row r="8767" spans="1:9" x14ac:dyDescent="0.3">
      <c r="A8767" s="10">
        <v>43667</v>
      </c>
      <c r="B8767" s="11" t="s">
        <v>989</v>
      </c>
      <c r="C8767" s="11" t="s">
        <v>765</v>
      </c>
      <c r="D8767" s="11" t="s">
        <v>662</v>
      </c>
      <c r="F8767" s="15">
        <f>IF(ISBLANK($D8767),"",IF(ISBLANK($E8767),VLOOKUP($D8767,$J:$K,2,FALSE),VLOOKUP($E8767,'Daycare Packages'!$A:$G,7,FALSE)))</f>
        <v>30</v>
      </c>
      <c r="G8767" s="15"/>
      <c r="H8767" s="15">
        <f t="shared" si="298"/>
        <v>30</v>
      </c>
      <c r="I8767" s="198">
        <f t="shared" si="297"/>
        <v>7</v>
      </c>
    </row>
    <row r="8768" spans="1:9" x14ac:dyDescent="0.3">
      <c r="A8768" s="10">
        <v>43667</v>
      </c>
      <c r="B8768" s="11" t="s">
        <v>115</v>
      </c>
      <c r="C8768" s="11" t="s">
        <v>764</v>
      </c>
      <c r="D8768" s="11" t="s">
        <v>662</v>
      </c>
      <c r="E8768" s="11">
        <v>6736950</v>
      </c>
      <c r="F8768" s="15">
        <f>IF(ISBLANK($D8768),"",IF(ISBLANK($E8768),VLOOKUP($D8768,$J:$K,2,FALSE),VLOOKUP($E8768,'Daycare Packages'!$A:$G,7,FALSE)))</f>
        <v>22</v>
      </c>
      <c r="G8768" s="15"/>
      <c r="H8768" s="15">
        <f t="shared" si="298"/>
        <v>22</v>
      </c>
      <c r="I8768" s="198">
        <f t="shared" si="297"/>
        <v>7</v>
      </c>
    </row>
    <row r="8769" spans="1:9" x14ac:dyDescent="0.3">
      <c r="A8769" s="10">
        <v>43667</v>
      </c>
      <c r="B8769" s="11" t="s">
        <v>134</v>
      </c>
      <c r="C8769" s="11" t="s">
        <v>883</v>
      </c>
      <c r="D8769" s="11" t="s">
        <v>662</v>
      </c>
      <c r="E8769" s="11">
        <v>6869710</v>
      </c>
      <c r="F8769" s="15">
        <f>IF(ISBLANK($D8769),"",IF(ISBLANK($E8769),VLOOKUP($D8769,$J:$K,2,FALSE),VLOOKUP($E8769,'Daycare Packages'!$A:$G,7,FALSE)))</f>
        <v>26</v>
      </c>
      <c r="G8769" s="15"/>
      <c r="H8769" s="15">
        <f t="shared" si="298"/>
        <v>26</v>
      </c>
      <c r="I8769" s="198">
        <f t="shared" si="297"/>
        <v>7</v>
      </c>
    </row>
    <row r="8770" spans="1:9" x14ac:dyDescent="0.3">
      <c r="A8770" s="55">
        <v>43667</v>
      </c>
      <c r="B8770" s="56" t="s">
        <v>1661</v>
      </c>
      <c r="C8770" s="56" t="s">
        <v>1673</v>
      </c>
      <c r="D8770" s="56" t="s">
        <v>662</v>
      </c>
      <c r="E8770" s="56">
        <v>6887774</v>
      </c>
      <c r="F8770" s="59">
        <f>IF(ISBLANK($D8770),"",IF(ISBLANK($E8770),VLOOKUP($D8770,$J:$K,2,FALSE),VLOOKUP($E8770,'Daycare Packages'!$A:$G,7,FALSE)))</f>
        <v>25</v>
      </c>
      <c r="G8770" s="59"/>
      <c r="H8770" s="59">
        <f t="shared" si="298"/>
        <v>25</v>
      </c>
      <c r="I8770" s="198">
        <f t="shared" si="297"/>
        <v>7</v>
      </c>
    </row>
    <row r="8771" spans="1:9" x14ac:dyDescent="0.3">
      <c r="A8771" s="10">
        <v>43668</v>
      </c>
      <c r="B8771" s="11" t="s">
        <v>1942</v>
      </c>
      <c r="C8771" s="11" t="s">
        <v>1943</v>
      </c>
      <c r="D8771" s="11" t="s">
        <v>671</v>
      </c>
      <c r="F8771" s="15">
        <f>IF(ISBLANK($D8771),"",IF(ISBLANK($E8771),VLOOKUP($D8771,$J:$K,2,FALSE),VLOOKUP($E8771,'Daycare Packages'!$A:$G,7,FALSE)))</f>
        <v>0</v>
      </c>
      <c r="G8771" s="15"/>
      <c r="H8771" s="15">
        <f t="shared" si="298"/>
        <v>0</v>
      </c>
      <c r="I8771" s="198">
        <f t="shared" ref="I8771:I8834" si="299">IF(A8771="",0,MONTH(A8771))</f>
        <v>7</v>
      </c>
    </row>
    <row r="8772" spans="1:9" x14ac:dyDescent="0.3">
      <c r="A8772" s="10">
        <v>43668</v>
      </c>
      <c r="B8772" s="11" t="s">
        <v>1945</v>
      </c>
      <c r="C8772" s="11" t="s">
        <v>1946</v>
      </c>
      <c r="D8772" s="11" t="s">
        <v>671</v>
      </c>
      <c r="F8772" s="15">
        <f>IF(ISBLANK($D8772),"",IF(ISBLANK($E8772),VLOOKUP($D8772,$J:$K,2,FALSE),VLOOKUP($E8772,'Daycare Packages'!$A:$G,7,FALSE)))</f>
        <v>0</v>
      </c>
      <c r="G8772" s="15"/>
      <c r="H8772" s="15">
        <f t="shared" si="298"/>
        <v>0</v>
      </c>
      <c r="I8772" s="198">
        <f t="shared" si="299"/>
        <v>7</v>
      </c>
    </row>
    <row r="8773" spans="1:9" x14ac:dyDescent="0.3">
      <c r="A8773" s="10">
        <v>43668</v>
      </c>
      <c r="B8773" s="11" t="s">
        <v>1947</v>
      </c>
      <c r="C8773" s="11" t="s">
        <v>1948</v>
      </c>
      <c r="D8773" s="11" t="s">
        <v>671</v>
      </c>
      <c r="F8773" s="15">
        <f>IF(ISBLANK($D8773),"",IF(ISBLANK($E8773),VLOOKUP($D8773,$J:$K,2,FALSE),VLOOKUP($E8773,'Daycare Packages'!$A:$G,7,FALSE)))</f>
        <v>0</v>
      </c>
      <c r="G8773" s="15"/>
      <c r="H8773" s="15">
        <f t="shared" si="298"/>
        <v>0</v>
      </c>
      <c r="I8773" s="198">
        <f t="shared" si="299"/>
        <v>7</v>
      </c>
    </row>
    <row r="8774" spans="1:9" x14ac:dyDescent="0.3">
      <c r="A8774" s="10">
        <v>43668</v>
      </c>
      <c r="B8774" s="11" t="s">
        <v>152</v>
      </c>
      <c r="C8774" s="11" t="s">
        <v>679</v>
      </c>
      <c r="D8774" s="11" t="s">
        <v>662</v>
      </c>
      <c r="E8774" s="11">
        <v>6870660</v>
      </c>
      <c r="F8774" s="15">
        <f>IF(ISBLANK($D8774),"",IF(ISBLANK($E8774),VLOOKUP($D8774,$J:$K,2,FALSE),VLOOKUP($E8774,'Daycare Packages'!$A:$G,7,FALSE)))</f>
        <v>0</v>
      </c>
      <c r="G8774" s="15"/>
      <c r="H8774" s="15">
        <f t="shared" si="298"/>
        <v>0</v>
      </c>
      <c r="I8774" s="198">
        <f t="shared" si="299"/>
        <v>7</v>
      </c>
    </row>
    <row r="8775" spans="1:9" x14ac:dyDescent="0.3">
      <c r="A8775" s="10">
        <v>43668</v>
      </c>
      <c r="B8775" s="11" t="s">
        <v>1916</v>
      </c>
      <c r="C8775" s="11" t="s">
        <v>1359</v>
      </c>
      <c r="D8775" s="11" t="s">
        <v>659</v>
      </c>
      <c r="E8775" s="11">
        <v>6917473</v>
      </c>
      <c r="F8775" s="15">
        <f>IF(ISBLANK($D8775),"",IF(ISBLANK($E8775),VLOOKUP($D8775,$J:$K,2,FALSE),VLOOKUP($E8775,'Daycare Packages'!$A:$G,7,FALSE)))</f>
        <v>19</v>
      </c>
      <c r="G8775" s="15"/>
      <c r="H8775" s="15">
        <f t="shared" si="298"/>
        <v>19</v>
      </c>
      <c r="I8775" s="198">
        <f t="shared" si="299"/>
        <v>7</v>
      </c>
    </row>
    <row r="8776" spans="1:9" x14ac:dyDescent="0.3">
      <c r="A8776" s="10">
        <v>43668</v>
      </c>
      <c r="B8776" s="11" t="s">
        <v>201</v>
      </c>
      <c r="C8776" s="11" t="s">
        <v>1949</v>
      </c>
      <c r="D8776" s="11" t="s">
        <v>659</v>
      </c>
      <c r="F8776" s="15">
        <f>IF(ISBLANK($D8776),"",IF(ISBLANK($E8776),VLOOKUP($D8776,$J:$K,2,FALSE),VLOOKUP($E8776,'Daycare Packages'!$A:$G,7,FALSE)))</f>
        <v>20</v>
      </c>
      <c r="G8776" s="15"/>
      <c r="H8776" s="15">
        <f t="shared" si="298"/>
        <v>20</v>
      </c>
      <c r="I8776" s="198">
        <f t="shared" si="299"/>
        <v>7</v>
      </c>
    </row>
    <row r="8777" spans="1:9" x14ac:dyDescent="0.3">
      <c r="A8777" s="10">
        <v>43668</v>
      </c>
      <c r="B8777" s="11" t="s">
        <v>749</v>
      </c>
      <c r="C8777" s="11" t="s">
        <v>750</v>
      </c>
      <c r="D8777" s="11" t="s">
        <v>659</v>
      </c>
      <c r="F8777" s="15">
        <f>IF(ISBLANK($D8777),"",IF(ISBLANK($E8777),VLOOKUP($D8777,$J:$K,2,FALSE),VLOOKUP($E8777,'Daycare Packages'!$A:$G,7,FALSE)))</f>
        <v>20</v>
      </c>
      <c r="G8777" s="15"/>
      <c r="H8777" s="15">
        <f t="shared" si="298"/>
        <v>20</v>
      </c>
      <c r="I8777" s="198">
        <f t="shared" si="299"/>
        <v>7</v>
      </c>
    </row>
    <row r="8778" spans="1:9" x14ac:dyDescent="0.3">
      <c r="A8778" s="10">
        <v>43668</v>
      </c>
      <c r="B8778" s="11" t="s">
        <v>190</v>
      </c>
      <c r="C8778" s="11" t="s">
        <v>718</v>
      </c>
      <c r="D8778" s="11" t="s">
        <v>659</v>
      </c>
      <c r="E8778" s="11">
        <v>6884206</v>
      </c>
      <c r="F8778" s="15">
        <f>IF(ISBLANK($D8778),"",IF(ISBLANK($E8778),VLOOKUP($D8778,$J:$K,2,FALSE),VLOOKUP($E8778,'Daycare Packages'!$A:$G,7,FALSE)))</f>
        <v>17</v>
      </c>
      <c r="G8778" s="15"/>
      <c r="H8778" s="15">
        <f t="shared" si="298"/>
        <v>17</v>
      </c>
      <c r="I8778" s="198">
        <f t="shared" si="299"/>
        <v>7</v>
      </c>
    </row>
    <row r="8779" spans="1:9" x14ac:dyDescent="0.3">
      <c r="A8779" s="10">
        <v>43668</v>
      </c>
      <c r="B8779" s="11" t="s">
        <v>244</v>
      </c>
      <c r="C8779" s="11" t="s">
        <v>673</v>
      </c>
      <c r="D8779" s="11" t="s">
        <v>662</v>
      </c>
      <c r="E8779" s="11">
        <v>6883385</v>
      </c>
      <c r="F8779" s="15">
        <f>IF(ISBLANK($D8779),"",IF(ISBLANK($E8779),VLOOKUP($D8779,$J:$K,2,FALSE),VLOOKUP($E8779,'Daycare Packages'!$A:$G,7,FALSE)))</f>
        <v>25</v>
      </c>
      <c r="G8779" s="15"/>
      <c r="H8779" s="15">
        <f t="shared" si="298"/>
        <v>25</v>
      </c>
      <c r="I8779" s="198">
        <f t="shared" si="299"/>
        <v>7</v>
      </c>
    </row>
    <row r="8780" spans="1:9" x14ac:dyDescent="0.3">
      <c r="A8780" s="10">
        <v>43668</v>
      </c>
      <c r="B8780" s="11" t="s">
        <v>1483</v>
      </c>
      <c r="C8780" s="11" t="s">
        <v>1484</v>
      </c>
      <c r="D8780" s="11" t="s">
        <v>662</v>
      </c>
      <c r="E8780" s="11">
        <v>6876268</v>
      </c>
      <c r="F8780" s="15">
        <f>IF(ISBLANK($D8780),"",IF(ISBLANK($E8780),VLOOKUP($D8780,$J:$K,2,FALSE),VLOOKUP($E8780,'Daycare Packages'!$A:$G,7,FALSE)))</f>
        <v>27</v>
      </c>
      <c r="G8780" s="15"/>
      <c r="H8780" s="15">
        <f t="shared" si="298"/>
        <v>27</v>
      </c>
      <c r="I8780" s="198">
        <f t="shared" si="299"/>
        <v>7</v>
      </c>
    </row>
    <row r="8781" spans="1:9" x14ac:dyDescent="0.3">
      <c r="A8781" s="10">
        <v>43668</v>
      </c>
      <c r="B8781" s="11" t="s">
        <v>186</v>
      </c>
      <c r="C8781" s="11" t="s">
        <v>561</v>
      </c>
      <c r="D8781" s="11" t="s">
        <v>662</v>
      </c>
      <c r="E8781" s="11">
        <v>6723146</v>
      </c>
      <c r="F8781" s="15">
        <f>IF(ISBLANK($D8781),"",IF(ISBLANK($E8781),VLOOKUP($D8781,$J:$K,2,FALSE),VLOOKUP($E8781,'Daycare Packages'!$A:$G,7,FALSE)))</f>
        <v>22</v>
      </c>
      <c r="G8781" s="15"/>
      <c r="H8781" s="15">
        <f t="shared" si="298"/>
        <v>22</v>
      </c>
      <c r="I8781" s="198">
        <f t="shared" si="299"/>
        <v>7</v>
      </c>
    </row>
    <row r="8782" spans="1:9" x14ac:dyDescent="0.3">
      <c r="A8782" s="10">
        <v>43668</v>
      </c>
      <c r="B8782" s="11" t="s">
        <v>2030</v>
      </c>
      <c r="C8782" s="11" t="s">
        <v>614</v>
      </c>
      <c r="D8782" s="11" t="s">
        <v>659</v>
      </c>
      <c r="F8782" s="15">
        <f>IF(ISBLANK($D8782),"",IF(ISBLANK($E8782),VLOOKUP($D8782,$J:$K,2,FALSE),VLOOKUP($E8782,'Daycare Packages'!$A:$G,7,FALSE)))</f>
        <v>20</v>
      </c>
      <c r="G8782" s="15"/>
      <c r="H8782" s="15">
        <f t="shared" si="298"/>
        <v>20</v>
      </c>
      <c r="I8782" s="198">
        <f t="shared" si="299"/>
        <v>7</v>
      </c>
    </row>
    <row r="8783" spans="1:9" x14ac:dyDescent="0.3">
      <c r="A8783" s="10">
        <v>43668</v>
      </c>
      <c r="B8783" s="11" t="s">
        <v>1612</v>
      </c>
      <c r="C8783" s="11" t="s">
        <v>1613</v>
      </c>
      <c r="D8783" s="11" t="s">
        <v>662</v>
      </c>
      <c r="F8783" s="15">
        <f>IF(ISBLANK($D8783),"",IF(ISBLANK($E8783),VLOOKUP($D8783,$J:$K,2,FALSE),VLOOKUP($E8783,'Daycare Packages'!$A:$G,7,FALSE)))</f>
        <v>30</v>
      </c>
      <c r="G8783" s="15"/>
      <c r="H8783" s="15">
        <f t="shared" si="298"/>
        <v>30</v>
      </c>
      <c r="I8783" s="198">
        <f t="shared" si="299"/>
        <v>7</v>
      </c>
    </row>
    <row r="8784" spans="1:9" x14ac:dyDescent="0.3">
      <c r="A8784" s="10">
        <v>43668</v>
      </c>
      <c r="B8784" s="11" t="s">
        <v>1317</v>
      </c>
      <c r="C8784" s="11" t="s">
        <v>633</v>
      </c>
      <c r="D8784" s="11" t="s">
        <v>662</v>
      </c>
      <c r="E8784" s="11">
        <v>6887006</v>
      </c>
      <c r="F8784" s="15">
        <f>IF(ISBLANK($D8784),"",IF(ISBLANK($E8784),VLOOKUP($D8784,$J:$K,2,FALSE),VLOOKUP($E8784,'Daycare Packages'!$A:$G,7,FALSE)))</f>
        <v>25</v>
      </c>
      <c r="G8784" s="15"/>
      <c r="H8784" s="15">
        <f t="shared" si="298"/>
        <v>25</v>
      </c>
      <c r="I8784" s="198">
        <f t="shared" si="299"/>
        <v>7</v>
      </c>
    </row>
    <row r="8785" spans="1:9" x14ac:dyDescent="0.3">
      <c r="A8785" s="10">
        <v>43668</v>
      </c>
      <c r="B8785" s="11" t="s">
        <v>716</v>
      </c>
      <c r="C8785" s="11" t="s">
        <v>717</v>
      </c>
      <c r="D8785" s="11" t="s">
        <v>662</v>
      </c>
      <c r="F8785" s="15">
        <f>IF(ISBLANK($D8785),"",IF(ISBLANK($E8785),VLOOKUP($D8785,$J:$K,2,FALSE),VLOOKUP($E8785,'Daycare Packages'!$A:$G,7,FALSE)))</f>
        <v>30</v>
      </c>
      <c r="G8785" s="15"/>
      <c r="H8785" s="15">
        <f t="shared" si="298"/>
        <v>30</v>
      </c>
      <c r="I8785" s="198">
        <f t="shared" si="299"/>
        <v>7</v>
      </c>
    </row>
    <row r="8786" spans="1:9" x14ac:dyDescent="0.3">
      <c r="A8786" s="10">
        <v>43668</v>
      </c>
      <c r="B8786" s="11" t="s">
        <v>1890</v>
      </c>
      <c r="C8786" s="11" t="s">
        <v>1891</v>
      </c>
      <c r="D8786" s="11" t="s">
        <v>662</v>
      </c>
      <c r="F8786" s="15">
        <f>IF(ISBLANK($D8786),"",IF(ISBLANK($E8786),VLOOKUP($D8786,$J:$K,2,FALSE),VLOOKUP($E8786,'Daycare Packages'!$A:$G,7,FALSE)))</f>
        <v>30</v>
      </c>
      <c r="G8786" s="15"/>
      <c r="H8786" s="15">
        <f t="shared" si="298"/>
        <v>30</v>
      </c>
      <c r="I8786" s="198">
        <f t="shared" si="299"/>
        <v>7</v>
      </c>
    </row>
    <row r="8787" spans="1:9" x14ac:dyDescent="0.3">
      <c r="A8787" s="10">
        <v>43668</v>
      </c>
      <c r="B8787" s="11" t="s">
        <v>153</v>
      </c>
      <c r="C8787" s="11" t="s">
        <v>1315</v>
      </c>
      <c r="D8787" s="11" t="s">
        <v>662</v>
      </c>
      <c r="F8787" s="15">
        <f>IF(ISBLANK($D8787),"",IF(ISBLANK($E8787),VLOOKUP($D8787,$J:$K,2,FALSE),VLOOKUP($E8787,'Daycare Packages'!$A:$G,7,FALSE)))</f>
        <v>30</v>
      </c>
      <c r="G8787" s="15"/>
      <c r="H8787" s="15">
        <f t="shared" si="298"/>
        <v>30</v>
      </c>
      <c r="I8787" s="198">
        <f t="shared" si="299"/>
        <v>7</v>
      </c>
    </row>
    <row r="8788" spans="1:9" x14ac:dyDescent="0.3">
      <c r="A8788" s="10">
        <v>43668</v>
      </c>
      <c r="B8788" s="11" t="s">
        <v>205</v>
      </c>
      <c r="C8788" s="11" t="s">
        <v>863</v>
      </c>
      <c r="D8788" s="11" t="s">
        <v>662</v>
      </c>
      <c r="F8788" s="15">
        <f>IF(ISBLANK($D8788),"",IF(ISBLANK($E8788),VLOOKUP($D8788,$J:$K,2,FALSE),VLOOKUP($E8788,'Daycare Packages'!$A:$G,7,FALSE)))</f>
        <v>30</v>
      </c>
      <c r="G8788" s="15"/>
      <c r="H8788" s="15">
        <f t="shared" si="298"/>
        <v>30</v>
      </c>
      <c r="I8788" s="198">
        <f t="shared" si="299"/>
        <v>7</v>
      </c>
    </row>
    <row r="8789" spans="1:9" x14ac:dyDescent="0.3">
      <c r="A8789" s="10">
        <v>43668</v>
      </c>
      <c r="B8789" s="11" t="s">
        <v>1727</v>
      </c>
      <c r="C8789" s="11" t="s">
        <v>1728</v>
      </c>
      <c r="D8789" s="11" t="s">
        <v>662</v>
      </c>
      <c r="E8789" s="11">
        <v>6895189</v>
      </c>
      <c r="F8789" s="15">
        <f>IF(ISBLANK($D8789),"",IF(ISBLANK($E8789),VLOOKUP($D8789,$J:$K,2,FALSE),VLOOKUP($E8789,'Daycare Packages'!$A:$G,7,FALSE)))</f>
        <v>26</v>
      </c>
      <c r="G8789" s="15"/>
      <c r="H8789" s="15">
        <f t="shared" si="298"/>
        <v>26</v>
      </c>
      <c r="I8789" s="198">
        <f t="shared" si="299"/>
        <v>7</v>
      </c>
    </row>
    <row r="8790" spans="1:9" x14ac:dyDescent="0.3">
      <c r="A8790" s="10">
        <v>43668</v>
      </c>
      <c r="B8790" s="11" t="s">
        <v>139</v>
      </c>
      <c r="C8790" s="11" t="s">
        <v>867</v>
      </c>
      <c r="D8790" s="11" t="s">
        <v>662</v>
      </c>
      <c r="E8790" s="11">
        <v>6869044</v>
      </c>
      <c r="F8790" s="15">
        <f>IF(ISBLANK($D8790),"",IF(ISBLANK($E8790),VLOOKUP($D8790,$J:$K,2,FALSE),VLOOKUP($E8790,'Daycare Packages'!$A:$G,7,FALSE)))</f>
        <v>27</v>
      </c>
      <c r="G8790" s="15"/>
      <c r="H8790" s="15">
        <f t="shared" si="298"/>
        <v>27</v>
      </c>
      <c r="I8790" s="198">
        <f t="shared" si="299"/>
        <v>7</v>
      </c>
    </row>
    <row r="8791" spans="1:9" x14ac:dyDescent="0.3">
      <c r="A8791" s="10">
        <v>43668</v>
      </c>
      <c r="B8791" s="11" t="s">
        <v>171</v>
      </c>
      <c r="C8791" s="11" t="s">
        <v>693</v>
      </c>
      <c r="D8791" s="11" t="s">
        <v>662</v>
      </c>
      <c r="F8791" s="15">
        <f>IF(ISBLANK($D8791),"",IF(ISBLANK($E8791),VLOOKUP($D8791,$J:$K,2,FALSE),VLOOKUP($E8791,'Daycare Packages'!$A:$G,7,FALSE)))</f>
        <v>30</v>
      </c>
      <c r="G8791" s="15"/>
      <c r="H8791" s="15">
        <f t="shared" si="298"/>
        <v>30</v>
      </c>
      <c r="I8791" s="198">
        <f t="shared" si="299"/>
        <v>7</v>
      </c>
    </row>
    <row r="8792" spans="1:9" x14ac:dyDescent="0.3">
      <c r="A8792" s="10">
        <v>43668</v>
      </c>
      <c r="B8792" s="11" t="s">
        <v>849</v>
      </c>
      <c r="C8792" s="11" t="s">
        <v>850</v>
      </c>
      <c r="D8792" s="11" t="s">
        <v>662</v>
      </c>
      <c r="F8792" s="15">
        <f>IF(ISBLANK($D8792),"",IF(ISBLANK($E8792),VLOOKUP($D8792,$J:$K,2,FALSE),VLOOKUP($E8792,'Daycare Packages'!$A:$G,7,FALSE)))</f>
        <v>30</v>
      </c>
      <c r="G8792" s="15"/>
      <c r="H8792" s="15">
        <f t="shared" si="298"/>
        <v>30</v>
      </c>
      <c r="I8792" s="198">
        <f t="shared" si="299"/>
        <v>7</v>
      </c>
    </row>
    <row r="8793" spans="1:9" x14ac:dyDescent="0.3">
      <c r="A8793" s="10">
        <v>43668</v>
      </c>
      <c r="B8793" s="11" t="s">
        <v>123</v>
      </c>
      <c r="C8793" s="11" t="s">
        <v>622</v>
      </c>
      <c r="D8793" s="11" t="s">
        <v>662</v>
      </c>
      <c r="E8793" s="11">
        <v>6892228</v>
      </c>
      <c r="F8793" s="15">
        <f>IF(ISBLANK($D8793),"",IF(ISBLANK($E8793),VLOOKUP($D8793,$J:$K,2,FALSE),VLOOKUP($E8793,'Daycare Packages'!$A:$G,7,FALSE)))</f>
        <v>23</v>
      </c>
      <c r="G8793" s="15"/>
      <c r="H8793" s="15">
        <f t="shared" si="298"/>
        <v>23</v>
      </c>
      <c r="I8793" s="198">
        <f t="shared" si="299"/>
        <v>7</v>
      </c>
    </row>
    <row r="8794" spans="1:9" x14ac:dyDescent="0.3">
      <c r="A8794" s="10">
        <v>43668</v>
      </c>
      <c r="B8794" s="11" t="s">
        <v>193</v>
      </c>
      <c r="C8794" s="11" t="s">
        <v>776</v>
      </c>
      <c r="D8794" s="11" t="s">
        <v>662</v>
      </c>
      <c r="E8794" s="11">
        <v>6899236</v>
      </c>
      <c r="F8794" s="15">
        <f>IF(ISBLANK($D8794),"",IF(ISBLANK($E8794),VLOOKUP($D8794,$J:$K,2,FALSE),VLOOKUP($E8794,'Daycare Packages'!$A:$G,7,FALSE)))</f>
        <v>27</v>
      </c>
      <c r="G8794" s="15"/>
      <c r="H8794" s="15">
        <f t="shared" si="298"/>
        <v>27</v>
      </c>
      <c r="I8794" s="198">
        <f t="shared" si="299"/>
        <v>7</v>
      </c>
    </row>
    <row r="8795" spans="1:9" x14ac:dyDescent="0.3">
      <c r="A8795" s="10">
        <v>43668</v>
      </c>
      <c r="B8795" s="11" t="s">
        <v>215</v>
      </c>
      <c r="C8795" s="11" t="s">
        <v>741</v>
      </c>
      <c r="D8795" s="11" t="s">
        <v>662</v>
      </c>
      <c r="F8795" s="15">
        <f>IF(ISBLANK($D8795),"",IF(ISBLANK($E8795),VLOOKUP($D8795,$J:$K,2,FALSE),VLOOKUP($E8795,'Daycare Packages'!$A:$G,7,FALSE)))</f>
        <v>30</v>
      </c>
      <c r="G8795" s="15"/>
      <c r="H8795" s="15">
        <f t="shared" si="298"/>
        <v>30</v>
      </c>
      <c r="I8795" s="198">
        <f t="shared" si="299"/>
        <v>7</v>
      </c>
    </row>
    <row r="8796" spans="1:9" x14ac:dyDescent="0.3">
      <c r="A8796" s="10">
        <v>43668</v>
      </c>
      <c r="B8796" s="11" t="s">
        <v>216</v>
      </c>
      <c r="C8796" s="11" t="s">
        <v>448</v>
      </c>
      <c r="D8796" s="11" t="s">
        <v>662</v>
      </c>
      <c r="E8796" s="11">
        <v>6917942</v>
      </c>
      <c r="F8796" s="15">
        <f>IF(ISBLANK($D8796),"",IF(ISBLANK($E8796),VLOOKUP($D8796,$J:$K,2,FALSE),VLOOKUP($E8796,'Daycare Packages'!$A:$G,7,FALSE)))</f>
        <v>27</v>
      </c>
      <c r="G8796" s="15"/>
      <c r="H8796" s="15">
        <f t="shared" si="298"/>
        <v>27</v>
      </c>
      <c r="I8796" s="198">
        <f t="shared" si="299"/>
        <v>7</v>
      </c>
    </row>
    <row r="8797" spans="1:9" x14ac:dyDescent="0.3">
      <c r="A8797" s="10">
        <v>43668</v>
      </c>
      <c r="B8797" s="11" t="s">
        <v>822</v>
      </c>
      <c r="C8797" s="11" t="s">
        <v>823</v>
      </c>
      <c r="D8797" s="11" t="s">
        <v>662</v>
      </c>
      <c r="F8797" s="15">
        <f>IF(ISBLANK($D8797),"",IF(ISBLANK($E8797),VLOOKUP($D8797,$J:$K,2,FALSE),VLOOKUP($E8797,'Daycare Packages'!$A:$G,7,FALSE)))</f>
        <v>30</v>
      </c>
      <c r="G8797" s="15"/>
      <c r="H8797" s="15">
        <f t="shared" si="298"/>
        <v>30</v>
      </c>
      <c r="I8797" s="198">
        <f t="shared" si="299"/>
        <v>7</v>
      </c>
    </row>
    <row r="8798" spans="1:9" x14ac:dyDescent="0.3">
      <c r="A8798" s="10">
        <v>43668</v>
      </c>
      <c r="B8798" s="11" t="s">
        <v>922</v>
      </c>
      <c r="C8798" s="11" t="s">
        <v>923</v>
      </c>
      <c r="D8798" s="11" t="s">
        <v>662</v>
      </c>
      <c r="E8798" s="11">
        <v>6872770</v>
      </c>
      <c r="F8798" s="15">
        <f>IF(ISBLANK($D8798),"",IF(ISBLANK($E8798),VLOOKUP($D8798,$J:$K,2,FALSE),VLOOKUP($E8798,'Daycare Packages'!$A:$G,7,FALSE)))</f>
        <v>23</v>
      </c>
      <c r="G8798" s="15"/>
      <c r="H8798" s="15">
        <f t="shared" si="298"/>
        <v>23</v>
      </c>
      <c r="I8798" s="198">
        <f t="shared" si="299"/>
        <v>7</v>
      </c>
    </row>
    <row r="8799" spans="1:9" x14ac:dyDescent="0.3">
      <c r="A8799" s="10">
        <v>43668</v>
      </c>
      <c r="B8799" s="11" t="s">
        <v>222</v>
      </c>
      <c r="C8799" s="11" t="s">
        <v>229</v>
      </c>
      <c r="D8799" s="11" t="s">
        <v>662</v>
      </c>
      <c r="E8799" s="11">
        <v>6917953</v>
      </c>
      <c r="F8799" s="15">
        <f>IF(ISBLANK($D8799),"",IF(ISBLANK($E8799),VLOOKUP($D8799,$J:$K,2,FALSE),VLOOKUP($E8799,'Daycare Packages'!$A:$G,7,FALSE)))</f>
        <v>27</v>
      </c>
      <c r="G8799" s="15"/>
      <c r="H8799" s="15">
        <f t="shared" si="298"/>
        <v>27</v>
      </c>
      <c r="I8799" s="198">
        <f t="shared" si="299"/>
        <v>7</v>
      </c>
    </row>
    <row r="8800" spans="1:9" x14ac:dyDescent="0.3">
      <c r="A8800" s="10">
        <v>43668</v>
      </c>
      <c r="B8800" s="11" t="s">
        <v>1863</v>
      </c>
      <c r="C8800" s="11" t="s">
        <v>1864</v>
      </c>
      <c r="D8800" s="11" t="s">
        <v>662</v>
      </c>
      <c r="F8800" s="15">
        <f>IF(ISBLANK($D8800),"",IF(ISBLANK($E8800),VLOOKUP($D8800,$J:$K,2,FALSE),VLOOKUP($E8800,'Daycare Packages'!$A:$G,7,FALSE)))</f>
        <v>30</v>
      </c>
      <c r="G8800" s="15">
        <v>6</v>
      </c>
      <c r="H8800" s="15">
        <f t="shared" si="298"/>
        <v>36</v>
      </c>
      <c r="I8800" s="198">
        <f t="shared" si="299"/>
        <v>7</v>
      </c>
    </row>
    <row r="8801" spans="1:9" x14ac:dyDescent="0.3">
      <c r="A8801" s="10">
        <v>43668</v>
      </c>
      <c r="B8801" s="11" t="s">
        <v>209</v>
      </c>
      <c r="C8801" s="11" t="s">
        <v>702</v>
      </c>
      <c r="D8801" s="11" t="s">
        <v>662</v>
      </c>
      <c r="E8801" s="11">
        <v>6898585</v>
      </c>
      <c r="F8801" s="15">
        <f>IF(ISBLANK($D8801),"",IF(ISBLANK($E8801),VLOOKUP($D8801,$J:$K,2,FALSE),VLOOKUP($E8801,'Daycare Packages'!$A:$G,7,FALSE)))</f>
        <v>27</v>
      </c>
      <c r="G8801" s="15"/>
      <c r="H8801" s="15">
        <f t="shared" si="298"/>
        <v>27</v>
      </c>
      <c r="I8801" s="198">
        <f t="shared" si="299"/>
        <v>7</v>
      </c>
    </row>
    <row r="8802" spans="1:9" x14ac:dyDescent="0.3">
      <c r="A8802" s="10">
        <v>43668</v>
      </c>
      <c r="B8802" s="11" t="s">
        <v>213</v>
      </c>
      <c r="C8802" s="11" t="s">
        <v>675</v>
      </c>
      <c r="D8802" s="11" t="s">
        <v>662</v>
      </c>
      <c r="E8802" s="11">
        <v>6878886</v>
      </c>
      <c r="F8802" s="15">
        <f>IF(ISBLANK($D8802),"",IF(ISBLANK($E8802),VLOOKUP($D8802,$J:$K,2,FALSE),VLOOKUP($E8802,'Daycare Packages'!$A:$G,7,FALSE)))</f>
        <v>27</v>
      </c>
      <c r="G8802" s="15"/>
      <c r="H8802" s="15">
        <f t="shared" si="298"/>
        <v>27</v>
      </c>
      <c r="I8802" s="198">
        <f t="shared" si="299"/>
        <v>7</v>
      </c>
    </row>
    <row r="8803" spans="1:9" x14ac:dyDescent="0.3">
      <c r="A8803" s="10">
        <v>43668</v>
      </c>
      <c r="B8803" s="11" t="s">
        <v>1692</v>
      </c>
      <c r="C8803" s="11" t="s">
        <v>650</v>
      </c>
      <c r="D8803" s="11" t="s">
        <v>662</v>
      </c>
      <c r="F8803" s="15">
        <f>IF(ISBLANK($D8803),"",IF(ISBLANK($E8803),VLOOKUP($D8803,$J:$K,2,FALSE),VLOOKUP($E8803,'Daycare Packages'!$A:$G,7,FALSE)))</f>
        <v>30</v>
      </c>
      <c r="G8803" s="15"/>
      <c r="H8803" s="15">
        <f t="shared" si="298"/>
        <v>30</v>
      </c>
      <c r="I8803" s="198">
        <f t="shared" si="299"/>
        <v>7</v>
      </c>
    </row>
    <row r="8804" spans="1:9" x14ac:dyDescent="0.3">
      <c r="A8804" s="10">
        <v>43668</v>
      </c>
      <c r="B8804" s="11" t="s">
        <v>843</v>
      </c>
      <c r="C8804" s="11" t="s">
        <v>844</v>
      </c>
      <c r="D8804" s="11" t="s">
        <v>662</v>
      </c>
      <c r="E8804" s="11">
        <v>6846368</v>
      </c>
      <c r="F8804" s="15">
        <f>IF(ISBLANK($D8804),"",IF(ISBLANK($E8804),VLOOKUP($D8804,$J:$K,2,FALSE),VLOOKUP($E8804,'Daycare Packages'!$A:$G,7,FALSE)))</f>
        <v>23</v>
      </c>
      <c r="G8804" s="15"/>
      <c r="H8804" s="15">
        <f t="shared" si="298"/>
        <v>23</v>
      </c>
      <c r="I8804" s="198">
        <f t="shared" si="299"/>
        <v>7</v>
      </c>
    </row>
    <row r="8805" spans="1:9" x14ac:dyDescent="0.3">
      <c r="A8805" s="10">
        <v>43668</v>
      </c>
      <c r="B8805" s="11" t="s">
        <v>156</v>
      </c>
      <c r="C8805" s="11" t="s">
        <v>479</v>
      </c>
      <c r="D8805" s="11" t="s">
        <v>662</v>
      </c>
      <c r="E8805" s="11">
        <v>6912335</v>
      </c>
      <c r="F8805" s="15">
        <f>IF(ISBLANK($D8805),"",IF(ISBLANK($E8805),VLOOKUP($D8805,$J:$K,2,FALSE),VLOOKUP($E8805,'Daycare Packages'!$A:$G,7,FALSE)))</f>
        <v>23</v>
      </c>
      <c r="G8805" s="15"/>
      <c r="H8805" s="15">
        <f t="shared" si="298"/>
        <v>23</v>
      </c>
      <c r="I8805" s="198">
        <f t="shared" si="299"/>
        <v>7</v>
      </c>
    </row>
    <row r="8806" spans="1:9" x14ac:dyDescent="0.3">
      <c r="A8806" s="10">
        <v>43668</v>
      </c>
      <c r="B8806" s="11" t="s">
        <v>873</v>
      </c>
      <c r="C8806" s="11" t="s">
        <v>493</v>
      </c>
      <c r="D8806" s="11" t="s">
        <v>662</v>
      </c>
      <c r="F8806" s="15">
        <f>IF(ISBLANK($D8806),"",IF(ISBLANK($E8806),VLOOKUP($D8806,$J:$K,2,FALSE),VLOOKUP($E8806,'Daycare Packages'!$A:$G,7,FALSE)))</f>
        <v>30</v>
      </c>
      <c r="G8806" s="15"/>
      <c r="H8806" s="15">
        <f t="shared" si="298"/>
        <v>30</v>
      </c>
      <c r="I8806" s="198">
        <f t="shared" si="299"/>
        <v>7</v>
      </c>
    </row>
    <row r="8807" spans="1:9" x14ac:dyDescent="0.3">
      <c r="A8807" s="10">
        <v>43668</v>
      </c>
      <c r="B8807" s="11" t="s">
        <v>989</v>
      </c>
      <c r="C8807" s="11" t="s">
        <v>765</v>
      </c>
      <c r="D8807" s="11" t="s">
        <v>662</v>
      </c>
      <c r="F8807" s="15">
        <f>IF(ISBLANK($D8807),"",IF(ISBLANK($E8807),VLOOKUP($D8807,$J:$K,2,FALSE),VLOOKUP($E8807,'Daycare Packages'!$A:$G,7,FALSE)))</f>
        <v>30</v>
      </c>
      <c r="G8807" s="15"/>
      <c r="H8807" s="15">
        <f t="shared" si="298"/>
        <v>30</v>
      </c>
      <c r="I8807" s="198">
        <f t="shared" si="299"/>
        <v>7</v>
      </c>
    </row>
    <row r="8808" spans="1:9" x14ac:dyDescent="0.3">
      <c r="A8808" s="10">
        <v>43668</v>
      </c>
      <c r="B8808" s="11" t="s">
        <v>760</v>
      </c>
      <c r="C8808" s="11" t="s">
        <v>761</v>
      </c>
      <c r="D8808" s="11" t="s">
        <v>662</v>
      </c>
      <c r="F8808" s="15">
        <f>IF(ISBLANK($D8808),"",IF(ISBLANK($E8808),VLOOKUP($D8808,$J:$K,2,FALSE),VLOOKUP($E8808,'Daycare Packages'!$A:$G,7,FALSE)))</f>
        <v>30</v>
      </c>
      <c r="G8808" s="15"/>
      <c r="H8808" s="15">
        <f t="shared" si="298"/>
        <v>30</v>
      </c>
      <c r="I8808" s="198">
        <f t="shared" si="299"/>
        <v>7</v>
      </c>
    </row>
    <row r="8809" spans="1:9" x14ac:dyDescent="0.3">
      <c r="A8809" s="10">
        <v>43668</v>
      </c>
      <c r="B8809" s="11" t="s">
        <v>212</v>
      </c>
      <c r="C8809" s="11" t="s">
        <v>707</v>
      </c>
      <c r="D8809" s="11" t="s">
        <v>662</v>
      </c>
      <c r="F8809" s="15">
        <f>IF(ISBLANK($D8809),"",IF(ISBLANK($E8809),VLOOKUP($D8809,$J:$K,2,FALSE),VLOOKUP($E8809,'Daycare Packages'!$A:$G,7,FALSE)))</f>
        <v>30</v>
      </c>
      <c r="G8809" s="15"/>
      <c r="H8809" s="15">
        <f t="shared" si="298"/>
        <v>30</v>
      </c>
      <c r="I8809" s="198">
        <f t="shared" si="299"/>
        <v>7</v>
      </c>
    </row>
    <row r="8810" spans="1:9" x14ac:dyDescent="0.3">
      <c r="A8810" s="10">
        <v>43668</v>
      </c>
      <c r="B8810" s="11" t="s">
        <v>207</v>
      </c>
      <c r="C8810" s="11" t="s">
        <v>229</v>
      </c>
      <c r="D8810" s="11" t="s">
        <v>662</v>
      </c>
      <c r="E8810" s="11">
        <v>6733314</v>
      </c>
      <c r="F8810" s="15">
        <f>IF(ISBLANK($D8810),"",IF(ISBLANK($E8810),VLOOKUP($D8810,$J:$K,2,FALSE),VLOOKUP($E8810,'Daycare Packages'!$A:$G,7,FALSE)))</f>
        <v>22</v>
      </c>
      <c r="G8810" s="15"/>
      <c r="H8810" s="15">
        <f t="shared" si="298"/>
        <v>22</v>
      </c>
      <c r="I8810" s="198">
        <f t="shared" si="299"/>
        <v>7</v>
      </c>
    </row>
    <row r="8811" spans="1:9" x14ac:dyDescent="0.3">
      <c r="A8811" s="10">
        <v>43668</v>
      </c>
      <c r="B8811" s="11" t="s">
        <v>127</v>
      </c>
      <c r="C8811" s="11" t="s">
        <v>715</v>
      </c>
      <c r="D8811" s="11" t="s">
        <v>662</v>
      </c>
      <c r="E8811" s="11">
        <v>6865974</v>
      </c>
      <c r="F8811" s="15">
        <f>IF(ISBLANK($D8811),"",IF(ISBLANK($E8811),VLOOKUP($D8811,$J:$K,2,FALSE),VLOOKUP($E8811,'Daycare Packages'!$A:$G,7,FALSE)))</f>
        <v>23</v>
      </c>
      <c r="G8811" s="15"/>
      <c r="H8811" s="15">
        <f t="shared" si="298"/>
        <v>23</v>
      </c>
      <c r="I8811" s="198">
        <f t="shared" si="299"/>
        <v>7</v>
      </c>
    </row>
    <row r="8812" spans="1:9" x14ac:dyDescent="0.3">
      <c r="A8812" s="10">
        <v>43668</v>
      </c>
      <c r="B8812" s="11" t="s">
        <v>160</v>
      </c>
      <c r="C8812" s="11" t="s">
        <v>794</v>
      </c>
      <c r="D8812" s="11" t="s">
        <v>662</v>
      </c>
      <c r="E8812" s="11">
        <v>6905987</v>
      </c>
      <c r="F8812" s="15">
        <f>IF(ISBLANK($D8812),"",IF(ISBLANK($E8812),VLOOKUP($D8812,$J:$K,2,FALSE),VLOOKUP($E8812,'Daycare Packages'!$A:$G,7,FALSE)))</f>
        <v>26</v>
      </c>
      <c r="G8812" s="15"/>
      <c r="H8812" s="15">
        <f t="shared" ref="H8812:H8875" si="300">IF(ISBLANK(D8812),"",SUM(F8812:G8812))</f>
        <v>26</v>
      </c>
      <c r="I8812" s="198">
        <f t="shared" si="299"/>
        <v>7</v>
      </c>
    </row>
    <row r="8813" spans="1:9" x14ac:dyDescent="0.3">
      <c r="A8813" s="10">
        <v>43668</v>
      </c>
      <c r="B8813" s="11" t="s">
        <v>160</v>
      </c>
      <c r="C8813" s="11" t="s">
        <v>1761</v>
      </c>
      <c r="D8813" s="11" t="s">
        <v>662</v>
      </c>
      <c r="E8813" s="11">
        <v>6905987</v>
      </c>
      <c r="F8813" s="15">
        <f>IF(ISBLANK($D8813),"",IF(ISBLANK($E8813),VLOOKUP($D8813,$J:$K,2,FALSE),VLOOKUP($E8813,'Daycare Packages'!$A:$G,7,FALSE)))</f>
        <v>26</v>
      </c>
      <c r="G8813" s="15"/>
      <c r="H8813" s="15">
        <f t="shared" si="300"/>
        <v>26</v>
      </c>
      <c r="I8813" s="198">
        <f t="shared" si="299"/>
        <v>7</v>
      </c>
    </row>
    <row r="8814" spans="1:9" x14ac:dyDescent="0.3">
      <c r="A8814" s="10">
        <v>43668</v>
      </c>
      <c r="B8814" s="11" t="s">
        <v>114</v>
      </c>
      <c r="C8814" s="11" t="s">
        <v>789</v>
      </c>
      <c r="D8814" s="11" t="s">
        <v>662</v>
      </c>
      <c r="E8814" s="11">
        <v>6735275</v>
      </c>
      <c r="F8814" s="15">
        <f>IF(ISBLANK($D8814),"",IF(ISBLANK($E8814),VLOOKUP($D8814,$J:$K,2,FALSE),VLOOKUP($E8814,'Daycare Packages'!$A:$G,7,FALSE)))</f>
        <v>22</v>
      </c>
      <c r="G8814" s="15"/>
      <c r="H8814" s="15">
        <f t="shared" si="300"/>
        <v>22</v>
      </c>
      <c r="I8814" s="198">
        <f t="shared" si="299"/>
        <v>7</v>
      </c>
    </row>
    <row r="8815" spans="1:9" x14ac:dyDescent="0.3">
      <c r="A8815" s="10">
        <v>43668</v>
      </c>
      <c r="B8815" s="11" t="s">
        <v>699</v>
      </c>
      <c r="C8815" s="11" t="s">
        <v>507</v>
      </c>
      <c r="D8815" s="11" t="s">
        <v>662</v>
      </c>
      <c r="F8815" s="15">
        <f>IF(ISBLANK($D8815),"",IF(ISBLANK($E8815),VLOOKUP($D8815,$J:$K,2,FALSE),VLOOKUP($E8815,'Daycare Packages'!$A:$G,7,FALSE)))</f>
        <v>30</v>
      </c>
      <c r="G8815" s="15">
        <v>-3</v>
      </c>
      <c r="H8815" s="15">
        <f t="shared" si="300"/>
        <v>27</v>
      </c>
      <c r="I8815" s="198">
        <f t="shared" si="299"/>
        <v>7</v>
      </c>
    </row>
    <row r="8816" spans="1:9" x14ac:dyDescent="0.3">
      <c r="A8816" s="10">
        <v>43668</v>
      </c>
      <c r="B8816" s="11" t="s">
        <v>141</v>
      </c>
      <c r="C8816" s="11" t="s">
        <v>673</v>
      </c>
      <c r="D8816" s="11" t="s">
        <v>662</v>
      </c>
      <c r="E8816" s="11">
        <v>6914106</v>
      </c>
      <c r="F8816" s="15">
        <f>IF(ISBLANK($D8816),"",IF(ISBLANK($E8816),VLOOKUP($D8816,$J:$K,2,FALSE),VLOOKUP($E8816,'Daycare Packages'!$A:$G,7,FALSE)))</f>
        <v>26</v>
      </c>
      <c r="G8816" s="15"/>
      <c r="H8816" s="15">
        <f t="shared" si="300"/>
        <v>26</v>
      </c>
      <c r="I8816" s="198">
        <f t="shared" si="299"/>
        <v>7</v>
      </c>
    </row>
    <row r="8817" spans="1:9" x14ac:dyDescent="0.3">
      <c r="A8817" s="10">
        <v>43668</v>
      </c>
      <c r="B8817" s="11" t="s">
        <v>228</v>
      </c>
      <c r="C8817" s="11" t="s">
        <v>554</v>
      </c>
      <c r="D8817" s="11" t="s">
        <v>662</v>
      </c>
      <c r="F8817" s="15">
        <f>IF(ISBLANK($D8817),"",IF(ISBLANK($E8817),VLOOKUP($D8817,$J:$K,2,FALSE),VLOOKUP($E8817,'Daycare Packages'!$A:$G,7,FALSE)))</f>
        <v>30</v>
      </c>
      <c r="G8817" s="15"/>
      <c r="H8817" s="15">
        <f t="shared" si="300"/>
        <v>30</v>
      </c>
      <c r="I8817" s="198">
        <f t="shared" si="299"/>
        <v>7</v>
      </c>
    </row>
    <row r="8818" spans="1:9" x14ac:dyDescent="0.3">
      <c r="A8818" s="10">
        <v>43668</v>
      </c>
      <c r="B8818" s="11" t="s">
        <v>138</v>
      </c>
      <c r="C8818" s="11" t="s">
        <v>573</v>
      </c>
      <c r="D8818" s="11" t="s">
        <v>662</v>
      </c>
      <c r="E8818" s="11">
        <v>6803103</v>
      </c>
      <c r="F8818" s="15">
        <f>IF(ISBLANK($D8818),"",IF(ISBLANK($E8818),VLOOKUP($D8818,$J:$K,2,FALSE),VLOOKUP($E8818,'Daycare Packages'!$A:$G,7,FALSE)))</f>
        <v>23</v>
      </c>
      <c r="G8818" s="15"/>
      <c r="H8818" s="15">
        <f t="shared" si="300"/>
        <v>23</v>
      </c>
      <c r="I8818" s="198">
        <f t="shared" si="299"/>
        <v>7</v>
      </c>
    </row>
    <row r="8819" spans="1:9" x14ac:dyDescent="0.3">
      <c r="A8819" s="10">
        <v>43668</v>
      </c>
      <c r="B8819" s="11" t="s">
        <v>217</v>
      </c>
      <c r="C8819" s="11" t="s">
        <v>402</v>
      </c>
      <c r="D8819" s="11" t="s">
        <v>662</v>
      </c>
      <c r="E8819" s="11">
        <v>6865081</v>
      </c>
      <c r="F8819" s="15">
        <f>IF(ISBLANK($D8819),"",IF(ISBLANK($E8819),VLOOKUP($D8819,$J:$K,2,FALSE),VLOOKUP($E8819,'Daycare Packages'!$A:$G,7,FALSE)))</f>
        <v>26</v>
      </c>
      <c r="G8819" s="15"/>
      <c r="H8819" s="15">
        <f t="shared" si="300"/>
        <v>26</v>
      </c>
      <c r="I8819" s="198">
        <f t="shared" si="299"/>
        <v>7</v>
      </c>
    </row>
    <row r="8820" spans="1:9" x14ac:dyDescent="0.3">
      <c r="A8820" s="10">
        <v>43668</v>
      </c>
      <c r="B8820" s="11" t="s">
        <v>82</v>
      </c>
      <c r="C8820" s="11" t="s">
        <v>694</v>
      </c>
      <c r="D8820" s="11" t="s">
        <v>662</v>
      </c>
      <c r="E8820" s="11">
        <v>6717675</v>
      </c>
      <c r="F8820" s="15">
        <f>IF(ISBLANK($D8820),"",IF(ISBLANK($E8820),VLOOKUP($D8820,$J:$K,2,FALSE),VLOOKUP($E8820,'Daycare Packages'!$A:$G,7,FALSE)))</f>
        <v>22</v>
      </c>
      <c r="G8820" s="15"/>
      <c r="H8820" s="15">
        <f t="shared" si="300"/>
        <v>22</v>
      </c>
      <c r="I8820" s="198">
        <f t="shared" si="299"/>
        <v>7</v>
      </c>
    </row>
    <row r="8821" spans="1:9" x14ac:dyDescent="0.3">
      <c r="A8821" s="10">
        <v>43668</v>
      </c>
      <c r="B8821" s="11" t="s">
        <v>82</v>
      </c>
      <c r="C8821" s="11" t="s">
        <v>695</v>
      </c>
      <c r="D8821" s="11" t="s">
        <v>662</v>
      </c>
      <c r="E8821" s="11">
        <v>6717675</v>
      </c>
      <c r="F8821" s="15">
        <f>IF(ISBLANK($D8821),"",IF(ISBLANK($E8821),VLOOKUP($D8821,$J:$K,2,FALSE),VLOOKUP($E8821,'Daycare Packages'!$A:$G,7,FALSE)))</f>
        <v>22</v>
      </c>
      <c r="G8821" s="15"/>
      <c r="H8821" s="15">
        <f t="shared" si="300"/>
        <v>22</v>
      </c>
      <c r="I8821" s="198">
        <f t="shared" si="299"/>
        <v>7</v>
      </c>
    </row>
    <row r="8822" spans="1:9" x14ac:dyDescent="0.3">
      <c r="A8822" s="10">
        <v>43668</v>
      </c>
      <c r="B8822" s="11" t="s">
        <v>1366</v>
      </c>
      <c r="C8822" s="11" t="s">
        <v>587</v>
      </c>
      <c r="D8822" s="11" t="s">
        <v>662</v>
      </c>
      <c r="E8822" s="11">
        <v>6909212</v>
      </c>
      <c r="F8822" s="15">
        <f>IF(ISBLANK($D8822),"",IF(ISBLANK($E8822),VLOOKUP($D8822,$J:$K,2,FALSE),VLOOKUP($E8822,'Daycare Packages'!$A:$G,7,FALSE)))</f>
        <v>23</v>
      </c>
      <c r="G8822" s="15"/>
      <c r="H8822" s="15">
        <f t="shared" si="300"/>
        <v>23</v>
      </c>
      <c r="I8822" s="198">
        <f t="shared" si="299"/>
        <v>7</v>
      </c>
    </row>
    <row r="8823" spans="1:9" x14ac:dyDescent="0.3">
      <c r="A8823" s="10">
        <v>43668</v>
      </c>
      <c r="B8823" s="11" t="s">
        <v>1366</v>
      </c>
      <c r="C8823" s="11" t="s">
        <v>520</v>
      </c>
      <c r="D8823" s="11" t="s">
        <v>662</v>
      </c>
      <c r="E8823" s="11">
        <v>6909212</v>
      </c>
      <c r="F8823" s="15">
        <f>IF(ISBLANK($D8823),"",IF(ISBLANK($E8823),VLOOKUP($D8823,$J:$K,2,FALSE),VLOOKUP($E8823,'Daycare Packages'!$A:$G,7,FALSE)))</f>
        <v>23</v>
      </c>
      <c r="G8823" s="15"/>
      <c r="H8823" s="15">
        <f t="shared" si="300"/>
        <v>23</v>
      </c>
      <c r="I8823" s="198">
        <f t="shared" si="299"/>
        <v>7</v>
      </c>
    </row>
    <row r="8824" spans="1:9" x14ac:dyDescent="0.3">
      <c r="A8824" s="10">
        <v>43668</v>
      </c>
      <c r="B8824" s="11" t="s">
        <v>182</v>
      </c>
      <c r="C8824" s="11" t="s">
        <v>685</v>
      </c>
      <c r="D8824" s="11" t="s">
        <v>662</v>
      </c>
      <c r="E8824" s="11">
        <v>6871713</v>
      </c>
      <c r="F8824" s="15">
        <f>IF(ISBLANK($D8824),"",IF(ISBLANK($E8824),VLOOKUP($D8824,$J:$K,2,FALSE),VLOOKUP($E8824,'Daycare Packages'!$A:$G,7,FALSE)))</f>
        <v>20.7</v>
      </c>
      <c r="G8824" s="15"/>
      <c r="H8824" s="15">
        <f t="shared" si="300"/>
        <v>20.7</v>
      </c>
      <c r="I8824" s="198">
        <f t="shared" si="299"/>
        <v>7</v>
      </c>
    </row>
    <row r="8825" spans="1:9" x14ac:dyDescent="0.3">
      <c r="A8825" s="10">
        <v>43668</v>
      </c>
      <c r="B8825" s="11" t="s">
        <v>218</v>
      </c>
      <c r="C8825" s="11" t="s">
        <v>738</v>
      </c>
      <c r="D8825" s="11" t="s">
        <v>662</v>
      </c>
      <c r="E8825" s="11">
        <v>6911319</v>
      </c>
      <c r="F8825" s="15">
        <f>IF(ISBLANK($D8825),"",IF(ISBLANK($E8825),VLOOKUP($D8825,$J:$K,2,FALSE),VLOOKUP($E8825,'Daycare Packages'!$A:$G,7,FALSE)))</f>
        <v>20</v>
      </c>
      <c r="G8825" s="15"/>
      <c r="H8825" s="15">
        <f t="shared" si="300"/>
        <v>20</v>
      </c>
      <c r="I8825" s="198">
        <f t="shared" si="299"/>
        <v>7</v>
      </c>
    </row>
    <row r="8826" spans="1:9" x14ac:dyDescent="0.3">
      <c r="A8826" s="10">
        <v>43668</v>
      </c>
      <c r="B8826" s="11" t="s">
        <v>218</v>
      </c>
      <c r="C8826" s="11" t="s">
        <v>737</v>
      </c>
      <c r="D8826" s="11" t="s">
        <v>662</v>
      </c>
      <c r="E8826" s="11">
        <v>6911319</v>
      </c>
      <c r="F8826" s="15">
        <f>IF(ISBLANK($D8826),"",IF(ISBLANK($E8826),VLOOKUP($D8826,$J:$K,2,FALSE),VLOOKUP($E8826,'Daycare Packages'!$A:$G,7,FALSE)))</f>
        <v>20</v>
      </c>
      <c r="G8826" s="15"/>
      <c r="H8826" s="15">
        <f t="shared" si="300"/>
        <v>20</v>
      </c>
      <c r="I8826" s="198">
        <f t="shared" si="299"/>
        <v>7</v>
      </c>
    </row>
    <row r="8827" spans="1:9" x14ac:dyDescent="0.3">
      <c r="A8827" s="10">
        <v>43668</v>
      </c>
      <c r="B8827" s="11" t="s">
        <v>291</v>
      </c>
      <c r="C8827" s="11" t="s">
        <v>1954</v>
      </c>
      <c r="D8827" s="11" t="s">
        <v>662</v>
      </c>
      <c r="F8827" s="15">
        <f>IF(ISBLANK($D8827),"",IF(ISBLANK($E8827),VLOOKUP($D8827,$J:$K,2,FALSE),VLOOKUP($E8827,'Daycare Packages'!$A:$G,7,FALSE)))</f>
        <v>30</v>
      </c>
      <c r="G8827" s="15">
        <v>6</v>
      </c>
      <c r="H8827" s="15">
        <f t="shared" si="300"/>
        <v>36</v>
      </c>
      <c r="I8827" s="198">
        <f t="shared" si="299"/>
        <v>7</v>
      </c>
    </row>
    <row r="8828" spans="1:9" x14ac:dyDescent="0.3">
      <c r="A8828" s="55">
        <v>43668</v>
      </c>
      <c r="B8828" s="56" t="s">
        <v>291</v>
      </c>
      <c r="C8828" s="56" t="s">
        <v>1955</v>
      </c>
      <c r="D8828" s="56" t="s">
        <v>662</v>
      </c>
      <c r="E8828" s="56"/>
      <c r="F8828" s="59">
        <f>IF(ISBLANK($D8828),"",IF(ISBLANK($E8828),VLOOKUP($D8828,$J:$K,2,FALSE),VLOOKUP($E8828,'Daycare Packages'!$A:$G,7,FALSE)))</f>
        <v>30</v>
      </c>
      <c r="G8828" s="59">
        <v>6</v>
      </c>
      <c r="H8828" s="59">
        <f t="shared" si="300"/>
        <v>36</v>
      </c>
      <c r="I8828" s="198">
        <f t="shared" si="299"/>
        <v>7</v>
      </c>
    </row>
    <row r="8829" spans="1:9" x14ac:dyDescent="0.3">
      <c r="A8829" s="10">
        <v>43669</v>
      </c>
      <c r="B8829" s="11" t="s">
        <v>1960</v>
      </c>
      <c r="C8829" s="11" t="s">
        <v>488</v>
      </c>
      <c r="D8829" s="11" t="s">
        <v>671</v>
      </c>
      <c r="F8829" s="15">
        <f>IF(ISBLANK($D8829),"",IF(ISBLANK($E8829),VLOOKUP($D8829,$J:$K,2,FALSE),VLOOKUP($E8829,'Daycare Packages'!$A:$G,7,FALSE)))</f>
        <v>0</v>
      </c>
      <c r="G8829" s="15"/>
      <c r="H8829" s="15">
        <f t="shared" si="300"/>
        <v>0</v>
      </c>
      <c r="I8829" s="198">
        <f t="shared" si="299"/>
        <v>7</v>
      </c>
    </row>
    <row r="8830" spans="1:9" x14ac:dyDescent="0.3">
      <c r="A8830" s="10">
        <v>43669</v>
      </c>
      <c r="B8830" s="11" t="s">
        <v>154</v>
      </c>
      <c r="C8830" s="11" t="s">
        <v>729</v>
      </c>
      <c r="D8830" s="11" t="s">
        <v>659</v>
      </c>
      <c r="E8830" s="11">
        <v>6813144</v>
      </c>
      <c r="F8830" s="15">
        <f>IF(ISBLANK($D8830),"",IF(ISBLANK($E8830),VLOOKUP($D8830,$J:$K,2,FALSE),VLOOKUP($E8830,'Daycare Packages'!$A:$G,7,FALSE)))</f>
        <v>19</v>
      </c>
      <c r="G8830" s="15"/>
      <c r="H8830" s="15">
        <f t="shared" si="300"/>
        <v>19</v>
      </c>
      <c r="I8830" s="198">
        <f t="shared" si="299"/>
        <v>7</v>
      </c>
    </row>
    <row r="8831" spans="1:9" x14ac:dyDescent="0.3">
      <c r="A8831" s="10">
        <v>43669</v>
      </c>
      <c r="B8831" s="11" t="s">
        <v>1000</v>
      </c>
      <c r="C8831" s="11" t="s">
        <v>1001</v>
      </c>
      <c r="D8831" s="11" t="s">
        <v>659</v>
      </c>
      <c r="F8831" s="15">
        <f>IF(ISBLANK($D8831),"",IF(ISBLANK($E8831),VLOOKUP($D8831,$J:$K,2,FALSE),VLOOKUP($E8831,'Daycare Packages'!$A:$G,7,FALSE)))</f>
        <v>20</v>
      </c>
      <c r="G8831" s="15"/>
      <c r="H8831" s="15">
        <f t="shared" si="300"/>
        <v>20</v>
      </c>
      <c r="I8831" s="198">
        <f t="shared" si="299"/>
        <v>7</v>
      </c>
    </row>
    <row r="8832" spans="1:9" x14ac:dyDescent="0.3">
      <c r="A8832" s="10">
        <v>43669</v>
      </c>
      <c r="B8832" s="11" t="s">
        <v>1727</v>
      </c>
      <c r="C8832" s="11" t="s">
        <v>1728</v>
      </c>
      <c r="D8832" s="11" t="s">
        <v>659</v>
      </c>
      <c r="F8832" s="15">
        <f>IF(ISBLANK($D8832),"",IF(ISBLANK($E8832),VLOOKUP($D8832,$J:$K,2,FALSE),VLOOKUP($E8832,'Daycare Packages'!$A:$G,7,FALSE)))</f>
        <v>20</v>
      </c>
      <c r="G8832" s="15"/>
      <c r="H8832" s="15">
        <f t="shared" si="300"/>
        <v>20</v>
      </c>
      <c r="I8832" s="198">
        <f t="shared" si="299"/>
        <v>7</v>
      </c>
    </row>
    <row r="8833" spans="1:9" x14ac:dyDescent="0.3">
      <c r="A8833" s="10">
        <v>43669</v>
      </c>
      <c r="B8833" s="11" t="s">
        <v>152</v>
      </c>
      <c r="C8833" s="11" t="s">
        <v>679</v>
      </c>
      <c r="D8833" s="11" t="s">
        <v>662</v>
      </c>
      <c r="E8833" s="11">
        <v>6870660</v>
      </c>
      <c r="F8833" s="15">
        <f>IF(ISBLANK($D8833),"",IF(ISBLANK($E8833),VLOOKUP($D8833,$J:$K,2,FALSE),VLOOKUP($E8833,'Daycare Packages'!$A:$G,7,FALSE)))</f>
        <v>0</v>
      </c>
      <c r="G8833" s="15"/>
      <c r="H8833" s="15">
        <f t="shared" si="300"/>
        <v>0</v>
      </c>
      <c r="I8833" s="198">
        <f t="shared" si="299"/>
        <v>7</v>
      </c>
    </row>
    <row r="8834" spans="1:9" x14ac:dyDescent="0.3">
      <c r="A8834" s="10">
        <v>43669</v>
      </c>
      <c r="B8834" s="11" t="s">
        <v>749</v>
      </c>
      <c r="C8834" s="11" t="s">
        <v>750</v>
      </c>
      <c r="D8834" s="11" t="s">
        <v>659</v>
      </c>
      <c r="F8834" s="15">
        <f>IF(ISBLANK($D8834),"",IF(ISBLANK($E8834),VLOOKUP($D8834,$J:$K,2,FALSE),VLOOKUP($E8834,'Daycare Packages'!$A:$G,7,FALSE)))</f>
        <v>20</v>
      </c>
      <c r="G8834" s="15"/>
      <c r="H8834" s="15">
        <f t="shared" si="300"/>
        <v>20</v>
      </c>
      <c r="I8834" s="198">
        <f t="shared" si="299"/>
        <v>7</v>
      </c>
    </row>
    <row r="8835" spans="1:9" x14ac:dyDescent="0.3">
      <c r="A8835" s="10">
        <v>43669</v>
      </c>
      <c r="B8835" s="11" t="s">
        <v>1961</v>
      </c>
      <c r="C8835" s="11" t="s">
        <v>1962</v>
      </c>
      <c r="D8835" s="11" t="s">
        <v>671</v>
      </c>
      <c r="F8835" s="15">
        <f>IF(ISBLANK($D8835),"",IF(ISBLANK($E8835),VLOOKUP($D8835,$J:$K,2,FALSE),VLOOKUP($E8835,'Daycare Packages'!$A:$G,7,FALSE)))</f>
        <v>0</v>
      </c>
      <c r="G8835" s="15"/>
      <c r="H8835" s="15">
        <f t="shared" si="300"/>
        <v>0</v>
      </c>
      <c r="I8835" s="198">
        <f t="shared" ref="I8835:I8898" si="301">IF(A8835="",0,MONTH(A8835))</f>
        <v>7</v>
      </c>
    </row>
    <row r="8836" spans="1:9" x14ac:dyDescent="0.3">
      <c r="A8836" s="10">
        <v>43669</v>
      </c>
      <c r="B8836" s="11" t="s">
        <v>1320</v>
      </c>
      <c r="C8836" s="11" t="s">
        <v>618</v>
      </c>
      <c r="D8836" s="11" t="s">
        <v>662</v>
      </c>
      <c r="E8836" s="11">
        <v>6834278</v>
      </c>
      <c r="F8836" s="15">
        <f>IF(ISBLANK($D8836),"",IF(ISBLANK($E8836),VLOOKUP($D8836,$J:$K,2,FALSE),VLOOKUP($E8836,'Daycare Packages'!$A:$G,7,FALSE)))</f>
        <v>26</v>
      </c>
      <c r="G8836" s="15"/>
      <c r="H8836" s="15">
        <f t="shared" si="300"/>
        <v>26</v>
      </c>
      <c r="I8836" s="198">
        <f t="shared" si="301"/>
        <v>7</v>
      </c>
    </row>
    <row r="8837" spans="1:9" x14ac:dyDescent="0.3">
      <c r="A8837" s="10">
        <v>43669</v>
      </c>
      <c r="B8837" s="11" t="s">
        <v>1221</v>
      </c>
      <c r="C8837" s="11" t="s">
        <v>1222</v>
      </c>
      <c r="D8837" s="11" t="s">
        <v>662</v>
      </c>
      <c r="E8837" s="11">
        <v>6861908</v>
      </c>
      <c r="F8837" s="15">
        <f>IF(ISBLANK($D8837),"",IF(ISBLANK($E8837),VLOOKUP($D8837,$J:$K,2,FALSE),VLOOKUP($E8837,'Daycare Packages'!$A:$G,7,FALSE)))</f>
        <v>25</v>
      </c>
      <c r="G8837" s="15"/>
      <c r="H8837" s="15">
        <f t="shared" si="300"/>
        <v>25</v>
      </c>
      <c r="I8837" s="198">
        <f t="shared" si="301"/>
        <v>7</v>
      </c>
    </row>
    <row r="8838" spans="1:9" x14ac:dyDescent="0.3">
      <c r="A8838" s="10">
        <v>43669</v>
      </c>
      <c r="B8838" s="11" t="s">
        <v>230</v>
      </c>
      <c r="C8838" s="11" t="s">
        <v>493</v>
      </c>
      <c r="D8838" s="11" t="s">
        <v>662</v>
      </c>
      <c r="E8838" s="11">
        <v>6913491</v>
      </c>
      <c r="F8838" s="15">
        <f>IF(ISBLANK($D8838),"",IF(ISBLANK($E8838),VLOOKUP($D8838,$J:$K,2,FALSE),VLOOKUP($E8838,'Daycare Packages'!$A:$G,7,FALSE)))</f>
        <v>27</v>
      </c>
      <c r="G8838" s="15"/>
      <c r="H8838" s="15">
        <f t="shared" si="300"/>
        <v>27</v>
      </c>
      <c r="I8838" s="198">
        <f t="shared" si="301"/>
        <v>7</v>
      </c>
    </row>
    <row r="8839" spans="1:9" x14ac:dyDescent="0.3">
      <c r="A8839" s="10">
        <v>43669</v>
      </c>
      <c r="B8839" s="11" t="s">
        <v>175</v>
      </c>
      <c r="C8839" s="11" t="s">
        <v>433</v>
      </c>
      <c r="D8839" s="11" t="s">
        <v>662</v>
      </c>
      <c r="E8839" s="11">
        <v>6716814</v>
      </c>
      <c r="F8839" s="15">
        <f>IF(ISBLANK($D8839),"",IF(ISBLANK($E8839),VLOOKUP($D8839,$J:$K,2,FALSE),VLOOKUP($E8839,'Daycare Packages'!$A:$G,7,FALSE)))</f>
        <v>22</v>
      </c>
      <c r="G8839" s="15"/>
      <c r="H8839" s="15">
        <f t="shared" si="300"/>
        <v>22</v>
      </c>
      <c r="I8839" s="198">
        <f t="shared" si="301"/>
        <v>7</v>
      </c>
    </row>
    <row r="8840" spans="1:9" x14ac:dyDescent="0.3">
      <c r="A8840" s="10">
        <v>43669</v>
      </c>
      <c r="B8840" s="11" t="s">
        <v>1656</v>
      </c>
      <c r="C8840" s="11" t="s">
        <v>1963</v>
      </c>
      <c r="D8840" s="11" t="s">
        <v>662</v>
      </c>
      <c r="E8840" s="11">
        <v>6884548</v>
      </c>
      <c r="F8840" s="15">
        <f>IF(ISBLANK($D8840),"",IF(ISBLANK($E8840),VLOOKUP($D8840,$J:$K,2,FALSE),VLOOKUP($E8840,'Daycare Packages'!$A:$G,7,FALSE)))</f>
        <v>27</v>
      </c>
      <c r="G8840" s="15"/>
      <c r="H8840" s="15">
        <f t="shared" si="300"/>
        <v>27</v>
      </c>
      <c r="I8840" s="198">
        <f t="shared" si="301"/>
        <v>7</v>
      </c>
    </row>
    <row r="8841" spans="1:9" x14ac:dyDescent="0.3">
      <c r="A8841" s="10">
        <v>43669</v>
      </c>
      <c r="B8841" s="11" t="s">
        <v>722</v>
      </c>
      <c r="C8841" s="11" t="s">
        <v>548</v>
      </c>
      <c r="D8841" s="11" t="s">
        <v>662</v>
      </c>
      <c r="F8841" s="15">
        <f>IF(ISBLANK($D8841),"",IF(ISBLANK($E8841),VLOOKUP($D8841,$J:$K,2,FALSE),VLOOKUP($E8841,'Daycare Packages'!$A:$G,7,FALSE)))</f>
        <v>30</v>
      </c>
      <c r="G8841" s="15"/>
      <c r="H8841" s="15">
        <f t="shared" si="300"/>
        <v>30</v>
      </c>
      <c r="I8841" s="198">
        <f t="shared" si="301"/>
        <v>7</v>
      </c>
    </row>
    <row r="8842" spans="1:9" x14ac:dyDescent="0.3">
      <c r="A8842" s="10">
        <v>43669</v>
      </c>
      <c r="B8842" s="11" t="s">
        <v>1710</v>
      </c>
      <c r="C8842" s="11" t="s">
        <v>665</v>
      </c>
      <c r="D8842" s="11" t="s">
        <v>662</v>
      </c>
      <c r="F8842" s="15">
        <f>IF(ISBLANK($D8842),"",IF(ISBLANK($E8842),VLOOKUP($D8842,$J:$K,2,FALSE),VLOOKUP($E8842,'Daycare Packages'!$A:$G,7,FALSE)))</f>
        <v>30</v>
      </c>
      <c r="G8842" s="15"/>
      <c r="H8842" s="15">
        <f t="shared" si="300"/>
        <v>30</v>
      </c>
      <c r="I8842" s="198">
        <f t="shared" si="301"/>
        <v>7</v>
      </c>
    </row>
    <row r="8843" spans="1:9" x14ac:dyDescent="0.3">
      <c r="A8843" s="10">
        <v>43669</v>
      </c>
      <c r="B8843" s="11" t="s">
        <v>1710</v>
      </c>
      <c r="C8843" s="11" t="s">
        <v>1711</v>
      </c>
      <c r="D8843" s="11" t="s">
        <v>662</v>
      </c>
      <c r="F8843" s="15">
        <f>IF(ISBLANK($D8843),"",IF(ISBLANK($E8843),VLOOKUP($D8843,$J:$K,2,FALSE),VLOOKUP($E8843,'Daycare Packages'!$A:$G,7,FALSE)))</f>
        <v>30</v>
      </c>
      <c r="G8843" s="15"/>
      <c r="H8843" s="15">
        <f t="shared" si="300"/>
        <v>30</v>
      </c>
      <c r="I8843" s="198">
        <f t="shared" si="301"/>
        <v>7</v>
      </c>
    </row>
    <row r="8844" spans="1:9" x14ac:dyDescent="0.3">
      <c r="A8844" s="10">
        <v>43669</v>
      </c>
      <c r="B8844" s="11" t="s">
        <v>762</v>
      </c>
      <c r="C8844" s="11" t="s">
        <v>763</v>
      </c>
      <c r="D8844" s="11" t="s">
        <v>662</v>
      </c>
      <c r="F8844" s="15">
        <f>IF(ISBLANK($D8844),"",IF(ISBLANK($E8844),VLOOKUP($D8844,$J:$K,2,FALSE),VLOOKUP($E8844,'Daycare Packages'!$A:$G,7,FALSE)))</f>
        <v>30</v>
      </c>
      <c r="G8844" s="15"/>
      <c r="H8844" s="15">
        <f t="shared" si="300"/>
        <v>30</v>
      </c>
      <c r="I8844" s="198">
        <f t="shared" si="301"/>
        <v>7</v>
      </c>
    </row>
    <row r="8845" spans="1:9" x14ac:dyDescent="0.3">
      <c r="A8845" s="10">
        <v>43669</v>
      </c>
      <c r="B8845" s="11" t="s">
        <v>172</v>
      </c>
      <c r="C8845" s="11" t="s">
        <v>773</v>
      </c>
      <c r="D8845" s="11" t="s">
        <v>662</v>
      </c>
      <c r="F8845" s="15">
        <f>IF(ISBLANK($D8845),"",IF(ISBLANK($E8845),VLOOKUP($D8845,$J:$K,2,FALSE),VLOOKUP($E8845,'Daycare Packages'!$A:$G,7,FALSE)))</f>
        <v>30</v>
      </c>
      <c r="G8845" s="15"/>
      <c r="H8845" s="15">
        <f t="shared" si="300"/>
        <v>30</v>
      </c>
      <c r="I8845" s="198">
        <f t="shared" si="301"/>
        <v>7</v>
      </c>
    </row>
    <row r="8846" spans="1:9" x14ac:dyDescent="0.3">
      <c r="A8846" s="10">
        <v>43669</v>
      </c>
      <c r="B8846" s="11" t="s">
        <v>182</v>
      </c>
      <c r="C8846" s="11" t="s">
        <v>685</v>
      </c>
      <c r="D8846" s="11" t="s">
        <v>662</v>
      </c>
      <c r="E8846" s="11">
        <v>6871713</v>
      </c>
      <c r="F8846" s="15">
        <f>IF(ISBLANK($D8846),"",IF(ISBLANK($E8846),VLOOKUP($D8846,$J:$K,2,FALSE),VLOOKUP($E8846,'Daycare Packages'!$A:$G,7,FALSE)))</f>
        <v>20.7</v>
      </c>
      <c r="G8846" s="15"/>
      <c r="H8846" s="15">
        <f t="shared" si="300"/>
        <v>20.7</v>
      </c>
      <c r="I8846" s="198">
        <f t="shared" si="301"/>
        <v>7</v>
      </c>
    </row>
    <row r="8847" spans="1:9" x14ac:dyDescent="0.3">
      <c r="A8847" s="10">
        <v>43669</v>
      </c>
      <c r="B8847" s="11" t="s">
        <v>1435</v>
      </c>
      <c r="C8847" s="11" t="s">
        <v>1660</v>
      </c>
      <c r="D8847" s="11" t="s">
        <v>662</v>
      </c>
      <c r="E8847" s="11">
        <v>6892458</v>
      </c>
      <c r="F8847" s="15">
        <f>IF(ISBLANK($D8847),"",IF(ISBLANK($E8847),VLOOKUP($D8847,$J:$K,2,FALSE),VLOOKUP($E8847,'Daycare Packages'!$A:$G,7,FALSE)))</f>
        <v>27</v>
      </c>
      <c r="G8847" s="15"/>
      <c r="H8847" s="15">
        <f t="shared" si="300"/>
        <v>27</v>
      </c>
      <c r="I8847" s="198">
        <f t="shared" si="301"/>
        <v>7</v>
      </c>
    </row>
    <row r="8848" spans="1:9" x14ac:dyDescent="0.3">
      <c r="A8848" s="10">
        <v>43669</v>
      </c>
      <c r="B8848" s="11" t="s">
        <v>318</v>
      </c>
      <c r="C8848" s="11" t="s">
        <v>723</v>
      </c>
      <c r="D8848" s="11" t="s">
        <v>662</v>
      </c>
      <c r="F8848" s="15">
        <f>IF(ISBLANK($D8848),"",IF(ISBLANK($E8848),VLOOKUP($D8848,$J:$K,2,FALSE),VLOOKUP($E8848,'Daycare Packages'!$A:$G,7,FALSE)))</f>
        <v>30</v>
      </c>
      <c r="G8848" s="15"/>
      <c r="H8848" s="15">
        <f t="shared" si="300"/>
        <v>30</v>
      </c>
      <c r="I8848" s="198">
        <f t="shared" si="301"/>
        <v>7</v>
      </c>
    </row>
    <row r="8849" spans="1:9" x14ac:dyDescent="0.3">
      <c r="A8849" s="10">
        <v>43669</v>
      </c>
      <c r="B8849" s="11" t="s">
        <v>1947</v>
      </c>
      <c r="C8849" s="11" t="s">
        <v>1948</v>
      </c>
      <c r="D8849" s="11" t="s">
        <v>662</v>
      </c>
      <c r="F8849" s="15">
        <f>IF(ISBLANK($D8849),"",IF(ISBLANK($E8849),VLOOKUP($D8849,$J:$K,2,FALSE),VLOOKUP($E8849,'Daycare Packages'!$A:$G,7,FALSE)))</f>
        <v>30</v>
      </c>
      <c r="G8849" s="15"/>
      <c r="H8849" s="15">
        <f t="shared" si="300"/>
        <v>30</v>
      </c>
      <c r="I8849" s="198">
        <f t="shared" si="301"/>
        <v>7</v>
      </c>
    </row>
    <row r="8850" spans="1:9" x14ac:dyDescent="0.3">
      <c r="A8850" s="10">
        <v>43669</v>
      </c>
      <c r="B8850" s="11" t="s">
        <v>688</v>
      </c>
      <c r="C8850" s="11" t="s">
        <v>689</v>
      </c>
      <c r="D8850" s="11" t="s">
        <v>662</v>
      </c>
      <c r="F8850" s="15">
        <f>IF(ISBLANK($D8850),"",IF(ISBLANK($E8850),VLOOKUP($D8850,$J:$K,2,FALSE),VLOOKUP($E8850,'Daycare Packages'!$A:$G,7,FALSE)))</f>
        <v>30</v>
      </c>
      <c r="G8850" s="15"/>
      <c r="H8850" s="15">
        <f t="shared" si="300"/>
        <v>30</v>
      </c>
      <c r="I8850" s="198">
        <f t="shared" si="301"/>
        <v>7</v>
      </c>
    </row>
    <row r="8851" spans="1:9" x14ac:dyDescent="0.3">
      <c r="A8851" s="10">
        <v>43669</v>
      </c>
      <c r="B8851" s="11" t="s">
        <v>173</v>
      </c>
      <c r="C8851" s="11" t="s">
        <v>791</v>
      </c>
      <c r="D8851" s="11" t="s">
        <v>662</v>
      </c>
      <c r="E8851" s="11">
        <v>6805887</v>
      </c>
      <c r="F8851" s="15">
        <f>IF(ISBLANK($D8851),"",IF(ISBLANK($E8851),VLOOKUP($D8851,$J:$K,2,FALSE),VLOOKUP($E8851,'Daycare Packages'!$A:$G,7,FALSE)))</f>
        <v>25</v>
      </c>
      <c r="G8851" s="15"/>
      <c r="H8851" s="15">
        <f t="shared" si="300"/>
        <v>25</v>
      </c>
      <c r="I8851" s="198">
        <f t="shared" si="301"/>
        <v>7</v>
      </c>
    </row>
    <row r="8852" spans="1:9" x14ac:dyDescent="0.3">
      <c r="A8852" s="10">
        <v>43669</v>
      </c>
      <c r="B8852" s="11" t="s">
        <v>148</v>
      </c>
      <c r="C8852" s="11" t="s">
        <v>547</v>
      </c>
      <c r="D8852" s="11" t="s">
        <v>662</v>
      </c>
      <c r="E8852" s="11">
        <v>6762300</v>
      </c>
      <c r="F8852" s="15">
        <f>IF(ISBLANK($D8852),"",IF(ISBLANK($E8852),VLOOKUP($D8852,$J:$K,2,FALSE),VLOOKUP($E8852,'Daycare Packages'!$A:$G,7,FALSE)))</f>
        <v>23</v>
      </c>
      <c r="G8852" s="15"/>
      <c r="H8852" s="15">
        <f t="shared" si="300"/>
        <v>23</v>
      </c>
      <c r="I8852" s="198">
        <f t="shared" si="301"/>
        <v>7</v>
      </c>
    </row>
    <row r="8853" spans="1:9" x14ac:dyDescent="0.3">
      <c r="A8853" s="10">
        <v>43669</v>
      </c>
      <c r="B8853" s="11" t="s">
        <v>194</v>
      </c>
      <c r="C8853" s="11" t="s">
        <v>792</v>
      </c>
      <c r="D8853" s="11" t="s">
        <v>662</v>
      </c>
      <c r="E8853" s="11">
        <v>6894552</v>
      </c>
      <c r="F8853" s="15">
        <f>IF(ISBLANK($D8853),"",IF(ISBLANK($E8853),VLOOKUP($D8853,$J:$K,2,FALSE),VLOOKUP($E8853,'Daycare Packages'!$A:$G,7,FALSE)))</f>
        <v>27</v>
      </c>
      <c r="G8853" s="15"/>
      <c r="H8853" s="15">
        <f t="shared" si="300"/>
        <v>27</v>
      </c>
      <c r="I8853" s="198">
        <f t="shared" si="301"/>
        <v>7</v>
      </c>
    </row>
    <row r="8854" spans="1:9" x14ac:dyDescent="0.3">
      <c r="A8854" s="10">
        <v>43669</v>
      </c>
      <c r="B8854" s="11" t="s">
        <v>109</v>
      </c>
      <c r="C8854" s="11" t="s">
        <v>930</v>
      </c>
      <c r="D8854" s="11" t="s">
        <v>662</v>
      </c>
      <c r="E8854" s="11">
        <v>6735833</v>
      </c>
      <c r="F8854" s="15">
        <f>IF(ISBLANK($D8854),"",IF(ISBLANK($E8854),VLOOKUP($D8854,$J:$K,2,FALSE),VLOOKUP($E8854,'Daycare Packages'!$A:$G,7,FALSE)))</f>
        <v>22</v>
      </c>
      <c r="G8854" s="15"/>
      <c r="H8854" s="15">
        <f t="shared" si="300"/>
        <v>22</v>
      </c>
      <c r="I8854" s="198">
        <f t="shared" si="301"/>
        <v>7</v>
      </c>
    </row>
    <row r="8855" spans="1:9" x14ac:dyDescent="0.3">
      <c r="A8855" s="10">
        <v>43669</v>
      </c>
      <c r="B8855" s="11" t="s">
        <v>109</v>
      </c>
      <c r="C8855" s="11" t="s">
        <v>883</v>
      </c>
      <c r="D8855" s="11" t="s">
        <v>662</v>
      </c>
      <c r="E8855" s="11">
        <v>6735833</v>
      </c>
      <c r="F8855" s="15">
        <f>IF(ISBLANK($D8855),"",IF(ISBLANK($E8855),VLOOKUP($D8855,$J:$K,2,FALSE),VLOOKUP($E8855,'Daycare Packages'!$A:$G,7,FALSE)))</f>
        <v>22</v>
      </c>
      <c r="G8855" s="15"/>
      <c r="H8855" s="15">
        <f t="shared" si="300"/>
        <v>22</v>
      </c>
      <c r="I8855" s="198">
        <f t="shared" si="301"/>
        <v>7</v>
      </c>
    </row>
    <row r="8856" spans="1:9" x14ac:dyDescent="0.3">
      <c r="A8856" s="10">
        <v>43669</v>
      </c>
      <c r="B8856" s="11" t="s">
        <v>809</v>
      </c>
      <c r="C8856" s="11" t="s">
        <v>810</v>
      </c>
      <c r="D8856" s="11" t="s">
        <v>662</v>
      </c>
      <c r="F8856" s="15">
        <f>IF(ISBLANK($D8856),"",IF(ISBLANK($E8856),VLOOKUP($D8856,$J:$K,2,FALSE),VLOOKUP($E8856,'Daycare Packages'!$A:$G,7,FALSE)))</f>
        <v>30</v>
      </c>
      <c r="G8856" s="15"/>
      <c r="H8856" s="15">
        <f t="shared" si="300"/>
        <v>30</v>
      </c>
      <c r="I8856" s="198">
        <f t="shared" si="301"/>
        <v>7</v>
      </c>
    </row>
    <row r="8857" spans="1:9" x14ac:dyDescent="0.3">
      <c r="A8857" s="10">
        <v>43669</v>
      </c>
      <c r="B8857" s="11" t="s">
        <v>145</v>
      </c>
      <c r="C8857" s="11" t="s">
        <v>811</v>
      </c>
      <c r="D8857" s="11" t="s">
        <v>662</v>
      </c>
      <c r="E8857" s="11">
        <v>6849358</v>
      </c>
      <c r="F8857" s="15">
        <f>IF(ISBLANK($D8857),"",IF(ISBLANK($E8857),VLOOKUP($D8857,$J:$K,2,FALSE),VLOOKUP($E8857,'Daycare Packages'!$A:$G,7,FALSE)))</f>
        <v>27</v>
      </c>
      <c r="G8857" s="15"/>
      <c r="H8857" s="15">
        <f t="shared" si="300"/>
        <v>27</v>
      </c>
      <c r="I8857" s="198">
        <f t="shared" si="301"/>
        <v>7</v>
      </c>
    </row>
    <row r="8858" spans="1:9" x14ac:dyDescent="0.3">
      <c r="A8858" s="10">
        <v>43669</v>
      </c>
      <c r="B8858" s="11" t="s">
        <v>282</v>
      </c>
      <c r="C8858" s="11" t="s">
        <v>735</v>
      </c>
      <c r="D8858" s="11" t="s">
        <v>662</v>
      </c>
      <c r="F8858" s="15">
        <f>IF(ISBLANK($D8858),"",IF(ISBLANK($E8858),VLOOKUP($D8858,$J:$K,2,FALSE),VLOOKUP($E8858,'Daycare Packages'!$A:$G,7,FALSE)))</f>
        <v>30</v>
      </c>
      <c r="G8858" s="15"/>
      <c r="H8858" s="15">
        <f t="shared" si="300"/>
        <v>30</v>
      </c>
      <c r="I8858" s="198">
        <f t="shared" si="301"/>
        <v>7</v>
      </c>
    </row>
    <row r="8859" spans="1:9" x14ac:dyDescent="0.3">
      <c r="A8859" s="10">
        <v>43669</v>
      </c>
      <c r="B8859" s="11" t="s">
        <v>122</v>
      </c>
      <c r="C8859" s="11" t="s">
        <v>740</v>
      </c>
      <c r="D8859" s="11" t="s">
        <v>662</v>
      </c>
      <c r="E8859" s="11">
        <v>6734317</v>
      </c>
      <c r="F8859" s="15">
        <f>IF(ISBLANK($D8859),"",IF(ISBLANK($E8859),VLOOKUP($D8859,$J:$K,2,FALSE),VLOOKUP($E8859,'Daycare Packages'!$A:$G,7,FALSE)))</f>
        <v>22</v>
      </c>
      <c r="G8859" s="15"/>
      <c r="H8859" s="15">
        <f t="shared" si="300"/>
        <v>22</v>
      </c>
      <c r="I8859" s="198">
        <f t="shared" si="301"/>
        <v>7</v>
      </c>
    </row>
    <row r="8860" spans="1:9" x14ac:dyDescent="0.3">
      <c r="A8860" s="10">
        <v>43669</v>
      </c>
      <c r="B8860" s="11" t="s">
        <v>222</v>
      </c>
      <c r="C8860" s="11" t="s">
        <v>229</v>
      </c>
      <c r="D8860" s="11" t="s">
        <v>662</v>
      </c>
      <c r="E8860" s="11">
        <v>6917953</v>
      </c>
      <c r="F8860" s="15">
        <f>IF(ISBLANK($D8860),"",IF(ISBLANK($E8860),VLOOKUP($D8860,$J:$K,2,FALSE),VLOOKUP($E8860,'Daycare Packages'!$A:$G,7,FALSE)))</f>
        <v>27</v>
      </c>
      <c r="G8860" s="15"/>
      <c r="H8860" s="15">
        <f t="shared" si="300"/>
        <v>27</v>
      </c>
      <c r="I8860" s="198">
        <f t="shared" si="301"/>
        <v>7</v>
      </c>
    </row>
    <row r="8861" spans="1:9" x14ac:dyDescent="0.3">
      <c r="A8861" s="10">
        <v>43669</v>
      </c>
      <c r="B8861" s="11" t="s">
        <v>1692</v>
      </c>
      <c r="C8861" s="11" t="s">
        <v>650</v>
      </c>
      <c r="D8861" s="11" t="s">
        <v>662</v>
      </c>
      <c r="F8861" s="15">
        <f>IF(ISBLANK($D8861),"",IF(ISBLANK($E8861),VLOOKUP($D8861,$J:$K,2,FALSE),VLOOKUP($E8861,'Daycare Packages'!$A:$G,7,FALSE)))</f>
        <v>30</v>
      </c>
      <c r="G8861" s="15"/>
      <c r="H8861" s="15">
        <f t="shared" si="300"/>
        <v>30</v>
      </c>
      <c r="I8861" s="198">
        <f t="shared" si="301"/>
        <v>7</v>
      </c>
    </row>
    <row r="8862" spans="1:9" x14ac:dyDescent="0.3">
      <c r="A8862" s="10">
        <v>43669</v>
      </c>
      <c r="B8862" s="11" t="s">
        <v>730</v>
      </c>
      <c r="C8862" s="11" t="s">
        <v>731</v>
      </c>
      <c r="D8862" s="11" t="s">
        <v>662</v>
      </c>
      <c r="F8862" s="15">
        <f>IF(ISBLANK($D8862),"",IF(ISBLANK($E8862),VLOOKUP($D8862,$J:$K,2,FALSE),VLOOKUP($E8862,'Daycare Packages'!$A:$G,7,FALSE)))</f>
        <v>30</v>
      </c>
      <c r="G8862" s="15"/>
      <c r="H8862" s="15">
        <f t="shared" si="300"/>
        <v>30</v>
      </c>
      <c r="I8862" s="198">
        <f t="shared" si="301"/>
        <v>7</v>
      </c>
    </row>
    <row r="8863" spans="1:9" x14ac:dyDescent="0.3">
      <c r="A8863" s="10">
        <v>43669</v>
      </c>
      <c r="B8863" s="11" t="s">
        <v>160</v>
      </c>
      <c r="C8863" s="11" t="s">
        <v>794</v>
      </c>
      <c r="D8863" s="11" t="s">
        <v>659</v>
      </c>
      <c r="F8863" s="15">
        <f>IF(ISBLANK($D8863),"",IF(ISBLANK($E8863),VLOOKUP($D8863,$J:$K,2,FALSE),VLOOKUP($E8863,'Daycare Packages'!$A:$G,7,FALSE)))</f>
        <v>20</v>
      </c>
      <c r="G8863" s="15"/>
      <c r="H8863" s="15">
        <f t="shared" si="300"/>
        <v>20</v>
      </c>
      <c r="I8863" s="198">
        <f t="shared" si="301"/>
        <v>7</v>
      </c>
    </row>
    <row r="8864" spans="1:9" x14ac:dyDescent="0.3">
      <c r="A8864" s="10">
        <v>43669</v>
      </c>
      <c r="B8864" s="11" t="s">
        <v>160</v>
      </c>
      <c r="C8864" s="11" t="s">
        <v>1761</v>
      </c>
      <c r="D8864" s="11" t="s">
        <v>659</v>
      </c>
      <c r="F8864" s="15">
        <f>IF(ISBLANK($D8864),"",IF(ISBLANK($E8864),VLOOKUP($D8864,$J:$K,2,FALSE),VLOOKUP($E8864,'Daycare Packages'!$A:$G,7,FALSE)))</f>
        <v>20</v>
      </c>
      <c r="G8864" s="15"/>
      <c r="H8864" s="15">
        <f t="shared" si="300"/>
        <v>20</v>
      </c>
      <c r="I8864" s="198">
        <f t="shared" si="301"/>
        <v>7</v>
      </c>
    </row>
    <row r="8865" spans="1:9" x14ac:dyDescent="0.3">
      <c r="A8865" s="10">
        <v>43669</v>
      </c>
      <c r="B8865" s="11" t="s">
        <v>244</v>
      </c>
      <c r="C8865" s="11" t="s">
        <v>673</v>
      </c>
      <c r="D8865" s="11" t="s">
        <v>659</v>
      </c>
      <c r="F8865" s="15">
        <f>IF(ISBLANK($D8865),"",IF(ISBLANK($E8865),VLOOKUP($D8865,$J:$K,2,FALSE),VLOOKUP($E8865,'Daycare Packages'!$A:$G,7,FALSE)))</f>
        <v>20</v>
      </c>
      <c r="G8865" s="15"/>
      <c r="H8865" s="15">
        <f t="shared" si="300"/>
        <v>20</v>
      </c>
      <c r="I8865" s="198">
        <f t="shared" si="301"/>
        <v>7</v>
      </c>
    </row>
    <row r="8866" spans="1:9" x14ac:dyDescent="0.3">
      <c r="A8866" s="10">
        <v>43669</v>
      </c>
      <c r="B8866" s="11" t="s">
        <v>163</v>
      </c>
      <c r="C8866" s="11" t="s">
        <v>593</v>
      </c>
      <c r="D8866" s="11" t="s">
        <v>662</v>
      </c>
      <c r="E8866" s="11">
        <v>6913996</v>
      </c>
      <c r="F8866" s="15">
        <f>IF(ISBLANK($D8866),"",IF(ISBLANK($E8866),VLOOKUP($D8866,$J:$K,2,FALSE),VLOOKUP($E8866,'Daycare Packages'!$A:$G,7,FALSE)))</f>
        <v>27</v>
      </c>
      <c r="G8866" s="15"/>
      <c r="H8866" s="15">
        <f t="shared" si="300"/>
        <v>27</v>
      </c>
      <c r="I8866" s="198">
        <f t="shared" si="301"/>
        <v>7</v>
      </c>
    </row>
    <row r="8867" spans="1:9" x14ac:dyDescent="0.3">
      <c r="A8867" s="10">
        <v>43669</v>
      </c>
      <c r="B8867" s="11" t="s">
        <v>843</v>
      </c>
      <c r="C8867" s="11" t="s">
        <v>844</v>
      </c>
      <c r="D8867" s="11" t="s">
        <v>662</v>
      </c>
      <c r="E8867" s="11">
        <v>6846368</v>
      </c>
      <c r="F8867" s="15">
        <f>IF(ISBLANK($D8867),"",IF(ISBLANK($E8867),VLOOKUP($D8867,$J:$K,2,FALSE),VLOOKUP($E8867,'Daycare Packages'!$A:$G,7,FALSE)))</f>
        <v>23</v>
      </c>
      <c r="G8867" s="15"/>
      <c r="H8867" s="15">
        <f t="shared" si="300"/>
        <v>23</v>
      </c>
      <c r="I8867" s="198">
        <f t="shared" si="301"/>
        <v>7</v>
      </c>
    </row>
    <row r="8868" spans="1:9" x14ac:dyDescent="0.3">
      <c r="A8868" s="10">
        <v>43669</v>
      </c>
      <c r="B8868" s="11" t="s">
        <v>922</v>
      </c>
      <c r="C8868" s="11" t="s">
        <v>923</v>
      </c>
      <c r="D8868" s="11" t="s">
        <v>662</v>
      </c>
      <c r="E8868" s="11">
        <v>6872770</v>
      </c>
      <c r="F8868" s="15">
        <f>IF(ISBLANK($D8868),"",IF(ISBLANK($E8868),VLOOKUP($D8868,$J:$K,2,FALSE),VLOOKUP($E8868,'Daycare Packages'!$A:$G,7,FALSE)))</f>
        <v>23</v>
      </c>
      <c r="G8868" s="15"/>
      <c r="H8868" s="15">
        <f t="shared" si="300"/>
        <v>23</v>
      </c>
      <c r="I8868" s="198">
        <f t="shared" si="301"/>
        <v>7</v>
      </c>
    </row>
    <row r="8869" spans="1:9" x14ac:dyDescent="0.3">
      <c r="A8869" s="10">
        <v>43669</v>
      </c>
      <c r="B8869" s="11" t="s">
        <v>1366</v>
      </c>
      <c r="C8869" s="11" t="s">
        <v>587</v>
      </c>
      <c r="D8869" s="11" t="s">
        <v>662</v>
      </c>
      <c r="E8869" s="11">
        <v>6909212</v>
      </c>
      <c r="F8869" s="15">
        <f>IF(ISBLANK($D8869),"",IF(ISBLANK($E8869),VLOOKUP($D8869,$J:$K,2,FALSE),VLOOKUP($E8869,'Daycare Packages'!$A:$G,7,FALSE)))</f>
        <v>23</v>
      </c>
      <c r="G8869" s="15"/>
      <c r="H8869" s="15">
        <f t="shared" si="300"/>
        <v>23</v>
      </c>
      <c r="I8869" s="198">
        <f t="shared" si="301"/>
        <v>7</v>
      </c>
    </row>
    <row r="8870" spans="1:9" x14ac:dyDescent="0.3">
      <c r="A8870" s="10">
        <v>43669</v>
      </c>
      <c r="B8870" s="11" t="s">
        <v>1366</v>
      </c>
      <c r="C8870" s="11" t="s">
        <v>520</v>
      </c>
      <c r="D8870" s="11" t="s">
        <v>662</v>
      </c>
      <c r="E8870" s="11">
        <v>6909212</v>
      </c>
      <c r="F8870" s="15">
        <f>IF(ISBLANK($D8870),"",IF(ISBLANK($E8870),VLOOKUP($D8870,$J:$K,2,FALSE),VLOOKUP($E8870,'Daycare Packages'!$A:$G,7,FALSE)))</f>
        <v>23</v>
      </c>
      <c r="G8870" s="15"/>
      <c r="H8870" s="15">
        <f t="shared" si="300"/>
        <v>23</v>
      </c>
      <c r="I8870" s="198">
        <f t="shared" si="301"/>
        <v>7</v>
      </c>
    </row>
    <row r="8871" spans="1:9" x14ac:dyDescent="0.3">
      <c r="A8871" s="10">
        <v>43669</v>
      </c>
      <c r="B8871" s="11" t="s">
        <v>147</v>
      </c>
      <c r="C8871" s="11" t="s">
        <v>796</v>
      </c>
      <c r="D8871" s="11" t="s">
        <v>662</v>
      </c>
      <c r="E8871" s="11">
        <v>6814069</v>
      </c>
      <c r="F8871" s="15">
        <f>IF(ISBLANK($D8871),"",IF(ISBLANK($E8871),VLOOKUP($D8871,$J:$K,2,FALSE),VLOOKUP($E8871,'Daycare Packages'!$A:$G,7,FALSE)))</f>
        <v>23</v>
      </c>
      <c r="G8871" s="15"/>
      <c r="H8871" s="15">
        <f t="shared" si="300"/>
        <v>23</v>
      </c>
      <c r="I8871" s="198">
        <f t="shared" si="301"/>
        <v>7</v>
      </c>
    </row>
    <row r="8872" spans="1:9" x14ac:dyDescent="0.3">
      <c r="A8872" s="10">
        <v>43669</v>
      </c>
      <c r="B8872" s="11" t="s">
        <v>217</v>
      </c>
      <c r="C8872" s="11" t="s">
        <v>402</v>
      </c>
      <c r="D8872" s="11" t="s">
        <v>662</v>
      </c>
      <c r="E8872" s="11">
        <v>6918686</v>
      </c>
      <c r="F8872" s="15">
        <f>IF(ISBLANK($D8872),"",IF(ISBLANK($E8872),VLOOKUP($D8872,$J:$K,2,FALSE),VLOOKUP($E8872,'Daycare Packages'!$A:$G,7,FALSE)))</f>
        <v>26</v>
      </c>
      <c r="G8872" s="15"/>
      <c r="H8872" s="15">
        <f t="shared" si="300"/>
        <v>26</v>
      </c>
      <c r="I8872" s="198">
        <f t="shared" si="301"/>
        <v>7</v>
      </c>
    </row>
    <row r="8873" spans="1:9" x14ac:dyDescent="0.3">
      <c r="A8873" s="10">
        <v>43669</v>
      </c>
      <c r="B8873" s="11" t="s">
        <v>156</v>
      </c>
      <c r="C8873" s="11" t="s">
        <v>479</v>
      </c>
      <c r="D8873" s="11" t="s">
        <v>662</v>
      </c>
      <c r="E8873" s="11">
        <v>6912335</v>
      </c>
      <c r="F8873" s="15">
        <f>IF(ISBLANK($D8873),"",IF(ISBLANK($E8873),VLOOKUP($D8873,$J:$K,2,FALSE),VLOOKUP($E8873,'Daycare Packages'!$A:$G,7,FALSE)))</f>
        <v>23</v>
      </c>
      <c r="G8873" s="15"/>
      <c r="H8873" s="15">
        <f t="shared" si="300"/>
        <v>23</v>
      </c>
      <c r="I8873" s="198">
        <f t="shared" si="301"/>
        <v>7</v>
      </c>
    </row>
    <row r="8874" spans="1:9" x14ac:dyDescent="0.3">
      <c r="A8874" s="10">
        <v>43669</v>
      </c>
      <c r="B8874" s="11" t="s">
        <v>851</v>
      </c>
      <c r="C8874" s="11" t="s">
        <v>507</v>
      </c>
      <c r="D8874" s="11" t="s">
        <v>662</v>
      </c>
      <c r="F8874" s="15">
        <f>IF(ISBLANK($D8874),"",IF(ISBLANK($E8874),VLOOKUP($D8874,$J:$K,2,FALSE),VLOOKUP($E8874,'Daycare Packages'!$A:$G,7,FALSE)))</f>
        <v>30</v>
      </c>
      <c r="G8874" s="15"/>
      <c r="H8874" s="15">
        <f t="shared" si="300"/>
        <v>30</v>
      </c>
      <c r="I8874" s="198">
        <f t="shared" si="301"/>
        <v>7</v>
      </c>
    </row>
    <row r="8875" spans="1:9" x14ac:dyDescent="0.3">
      <c r="A8875" s="10">
        <v>43669</v>
      </c>
      <c r="B8875" s="11" t="s">
        <v>179</v>
      </c>
      <c r="C8875" s="11" t="s">
        <v>706</v>
      </c>
      <c r="D8875" s="11" t="s">
        <v>662</v>
      </c>
      <c r="E8875" s="11">
        <v>6891517</v>
      </c>
      <c r="F8875" s="15">
        <f>IF(ISBLANK($D8875),"",IF(ISBLANK($E8875),VLOOKUP($D8875,$J:$K,2,FALSE),VLOOKUP($E8875,'Daycare Packages'!$A:$G,7,FALSE)))</f>
        <v>27</v>
      </c>
      <c r="G8875" s="15"/>
      <c r="H8875" s="15">
        <f t="shared" si="300"/>
        <v>27</v>
      </c>
      <c r="I8875" s="198">
        <f t="shared" si="301"/>
        <v>7</v>
      </c>
    </row>
    <row r="8876" spans="1:9" x14ac:dyDescent="0.3">
      <c r="A8876" s="10">
        <v>43669</v>
      </c>
      <c r="B8876" s="11" t="s">
        <v>924</v>
      </c>
      <c r="C8876" s="11" t="s">
        <v>925</v>
      </c>
      <c r="D8876" s="11" t="s">
        <v>662</v>
      </c>
      <c r="F8876" s="15">
        <f>IF(ISBLANK($D8876),"",IF(ISBLANK($E8876),VLOOKUP($D8876,$J:$K,2,FALSE),VLOOKUP($E8876,'Daycare Packages'!$A:$G,7,FALSE)))</f>
        <v>30</v>
      </c>
      <c r="G8876" s="15"/>
      <c r="H8876" s="15">
        <f t="shared" ref="H8876:H8941" si="302">IF(ISBLANK(D8876),"",SUM(F8876:G8876))</f>
        <v>30</v>
      </c>
      <c r="I8876" s="198">
        <f t="shared" si="301"/>
        <v>7</v>
      </c>
    </row>
    <row r="8877" spans="1:9" x14ac:dyDescent="0.3">
      <c r="A8877" s="10">
        <v>43669</v>
      </c>
      <c r="B8877" s="11" t="s">
        <v>170</v>
      </c>
      <c r="C8877" s="11" t="s">
        <v>710</v>
      </c>
      <c r="D8877" s="11" t="s">
        <v>662</v>
      </c>
      <c r="E8877" s="11">
        <v>6899079</v>
      </c>
      <c r="F8877" s="15">
        <f>IF(ISBLANK($D8877),"",IF(ISBLANK($E8877),VLOOKUP($D8877,$J:$K,2,FALSE),VLOOKUP($E8877,'Daycare Packages'!$A:$G,7,FALSE)))</f>
        <v>23</v>
      </c>
      <c r="G8877" s="15"/>
      <c r="H8877" s="15">
        <f t="shared" si="302"/>
        <v>23</v>
      </c>
      <c r="I8877" s="198">
        <f t="shared" si="301"/>
        <v>7</v>
      </c>
    </row>
    <row r="8878" spans="1:9" x14ac:dyDescent="0.3">
      <c r="A8878" s="10">
        <v>43669</v>
      </c>
      <c r="B8878" s="11" t="s">
        <v>1716</v>
      </c>
      <c r="C8878" s="11" t="s">
        <v>1717</v>
      </c>
      <c r="D8878" s="11" t="s">
        <v>662</v>
      </c>
      <c r="F8878" s="15">
        <f>IF(ISBLANK($D8878),"",IF(ISBLANK($E8878),VLOOKUP($D8878,$J:$K,2,FALSE),VLOOKUP($E8878,'Daycare Packages'!$A:$G,7,FALSE)))</f>
        <v>30</v>
      </c>
      <c r="G8878" s="15">
        <v>6</v>
      </c>
      <c r="H8878" s="15">
        <f t="shared" si="302"/>
        <v>36</v>
      </c>
      <c r="I8878" s="198">
        <f t="shared" si="301"/>
        <v>7</v>
      </c>
    </row>
    <row r="8879" spans="1:9" x14ac:dyDescent="0.3">
      <c r="A8879" s="10">
        <v>43669</v>
      </c>
      <c r="B8879" s="11" t="s">
        <v>138</v>
      </c>
      <c r="C8879" s="11" t="s">
        <v>573</v>
      </c>
      <c r="D8879" s="11" t="s">
        <v>662</v>
      </c>
      <c r="E8879" s="11">
        <v>6803103</v>
      </c>
      <c r="F8879" s="15">
        <f>IF(ISBLANK($D8879),"",IF(ISBLANK($E8879),VLOOKUP($D8879,$J:$K,2,FALSE),VLOOKUP($E8879,'Daycare Packages'!$A:$G,7,FALSE)))</f>
        <v>23</v>
      </c>
      <c r="G8879" s="15"/>
      <c r="H8879" s="15">
        <f t="shared" si="302"/>
        <v>23</v>
      </c>
      <c r="I8879" s="198">
        <f t="shared" si="301"/>
        <v>7</v>
      </c>
    </row>
    <row r="8880" spans="1:9" x14ac:dyDescent="0.3">
      <c r="A8880" s="10">
        <v>43669</v>
      </c>
      <c r="B8880" s="11" t="s">
        <v>822</v>
      </c>
      <c r="C8880" s="11" t="s">
        <v>823</v>
      </c>
      <c r="D8880" s="11" t="s">
        <v>662</v>
      </c>
      <c r="F8880" s="15">
        <f>IF(ISBLANK($D8880),"",IF(ISBLANK($E8880),VLOOKUP($D8880,$J:$K,2,FALSE),VLOOKUP($E8880,'Daycare Packages'!$A:$G,7,FALSE)))</f>
        <v>30</v>
      </c>
      <c r="G8880" s="15"/>
      <c r="H8880" s="15">
        <f t="shared" si="302"/>
        <v>30</v>
      </c>
      <c r="I8880" s="198">
        <f t="shared" si="301"/>
        <v>7</v>
      </c>
    </row>
    <row r="8881" spans="1:9" x14ac:dyDescent="0.3">
      <c r="A8881" s="10">
        <v>43669</v>
      </c>
      <c r="B8881" s="11" t="s">
        <v>141</v>
      </c>
      <c r="C8881" s="11" t="s">
        <v>673</v>
      </c>
      <c r="D8881" s="11" t="s">
        <v>662</v>
      </c>
      <c r="E8881" s="11">
        <v>6914106</v>
      </c>
      <c r="F8881" s="15">
        <f>IF(ISBLANK($D8881),"",IF(ISBLANK($E8881),VLOOKUP($D8881,$J:$K,2,FALSE),VLOOKUP($E8881,'Daycare Packages'!$A:$G,7,FALSE)))</f>
        <v>26</v>
      </c>
      <c r="G8881" s="15"/>
      <c r="H8881" s="15">
        <f t="shared" si="302"/>
        <v>26</v>
      </c>
      <c r="I8881" s="198">
        <f t="shared" si="301"/>
        <v>7</v>
      </c>
    </row>
    <row r="8882" spans="1:9" x14ac:dyDescent="0.3">
      <c r="A8882" s="10">
        <v>43669</v>
      </c>
      <c r="B8882" s="11" t="s">
        <v>1508</v>
      </c>
      <c r="C8882" s="11" t="s">
        <v>450</v>
      </c>
      <c r="D8882" s="11" t="s">
        <v>662</v>
      </c>
      <c r="E8882" s="11">
        <v>6882707</v>
      </c>
      <c r="F8882" s="15">
        <f>IF(ISBLANK($D8882),"",IF(ISBLANK($E8882),VLOOKUP($D8882,$J:$K,2,FALSE),VLOOKUP($E8882,'Daycare Packages'!$A:$G,7,FALSE)))</f>
        <v>27</v>
      </c>
      <c r="G8882" s="15"/>
      <c r="H8882" s="15">
        <f t="shared" si="302"/>
        <v>27</v>
      </c>
      <c r="I8882" s="198">
        <f t="shared" si="301"/>
        <v>7</v>
      </c>
    </row>
    <row r="8883" spans="1:9" x14ac:dyDescent="0.3">
      <c r="A8883" s="10">
        <v>43669</v>
      </c>
      <c r="B8883" s="11" t="s">
        <v>819</v>
      </c>
      <c r="C8883" s="11" t="s">
        <v>715</v>
      </c>
      <c r="D8883" s="11" t="s">
        <v>662</v>
      </c>
      <c r="F8883" s="15">
        <f>IF(ISBLANK($D8883),"",IF(ISBLANK($E8883),VLOOKUP($D8883,$J:$K,2,FALSE),VLOOKUP($E8883,'Daycare Packages'!$A:$G,7,FALSE)))</f>
        <v>30</v>
      </c>
      <c r="G8883" s="15"/>
      <c r="H8883" s="15">
        <f t="shared" si="302"/>
        <v>30</v>
      </c>
      <c r="I8883" s="198">
        <f t="shared" si="301"/>
        <v>7</v>
      </c>
    </row>
    <row r="8884" spans="1:9" x14ac:dyDescent="0.3">
      <c r="A8884" s="10">
        <v>43669</v>
      </c>
      <c r="B8884" s="11" t="s">
        <v>1908</v>
      </c>
      <c r="C8884" s="11" t="s">
        <v>512</v>
      </c>
      <c r="D8884" s="11" t="s">
        <v>662</v>
      </c>
      <c r="F8884" s="15">
        <f>IF(ISBLANK($D8884),"",IF(ISBLANK($E8884),VLOOKUP($D8884,$J:$K,2,FALSE),VLOOKUP($E8884,'Daycare Packages'!$A:$G,7,FALSE)))</f>
        <v>30</v>
      </c>
      <c r="G8884" s="15"/>
      <c r="H8884" s="15">
        <f t="shared" si="302"/>
        <v>30</v>
      </c>
      <c r="I8884" s="198">
        <f t="shared" si="301"/>
        <v>7</v>
      </c>
    </row>
    <row r="8885" spans="1:9" x14ac:dyDescent="0.3">
      <c r="A8885" s="10">
        <v>43669</v>
      </c>
      <c r="B8885" s="11" t="s">
        <v>1636</v>
      </c>
      <c r="C8885" s="11" t="s">
        <v>665</v>
      </c>
      <c r="D8885" s="11" t="s">
        <v>662</v>
      </c>
      <c r="E8885" s="11">
        <v>6916516</v>
      </c>
      <c r="F8885" s="15">
        <f>IF(ISBLANK($D8885),"",IF(ISBLANK($E8885),VLOOKUP($D8885,$J:$K,2,FALSE),VLOOKUP($E8885,'Daycare Packages'!$A:$G,7,FALSE)))</f>
        <v>27</v>
      </c>
      <c r="G8885" s="15"/>
      <c r="H8885" s="15">
        <f t="shared" si="302"/>
        <v>27</v>
      </c>
      <c r="I8885" s="198">
        <f t="shared" si="301"/>
        <v>7</v>
      </c>
    </row>
    <row r="8886" spans="1:9" x14ac:dyDescent="0.3">
      <c r="A8886" s="55">
        <v>43669</v>
      </c>
      <c r="B8886" s="56" t="s">
        <v>904</v>
      </c>
      <c r="C8886" s="56" t="s">
        <v>638</v>
      </c>
      <c r="D8886" s="56" t="s">
        <v>662</v>
      </c>
      <c r="E8886" s="56"/>
      <c r="F8886" s="59">
        <f>IF(ISBLANK($D8886),"",IF(ISBLANK($E8886),VLOOKUP($D8886,$J:$K,2,FALSE),VLOOKUP($E8886,'Daycare Packages'!$A:$G,7,FALSE)))</f>
        <v>30</v>
      </c>
      <c r="G8886" s="59"/>
      <c r="H8886" s="59">
        <f t="shared" si="302"/>
        <v>30</v>
      </c>
      <c r="I8886" s="198">
        <f t="shared" si="301"/>
        <v>7</v>
      </c>
    </row>
    <row r="8887" spans="1:9" x14ac:dyDescent="0.3">
      <c r="A8887" s="10">
        <v>43670</v>
      </c>
      <c r="B8887" s="11" t="s">
        <v>1311</v>
      </c>
      <c r="C8887" s="11" t="s">
        <v>1312</v>
      </c>
      <c r="D8887" s="11" t="s">
        <v>659</v>
      </c>
      <c r="F8887" s="15">
        <f>IF(ISBLANK($D8887),"",IF(ISBLANK($E8887),VLOOKUP($D8887,$J:$K,2,FALSE),VLOOKUP($E8887,'Daycare Packages'!$A:$G,7,FALSE)))</f>
        <v>20</v>
      </c>
      <c r="G8887" s="15"/>
      <c r="H8887" s="15">
        <f t="shared" si="302"/>
        <v>20</v>
      </c>
      <c r="I8887" s="198">
        <f t="shared" si="301"/>
        <v>7</v>
      </c>
    </row>
    <row r="8888" spans="1:9" x14ac:dyDescent="0.3">
      <c r="A8888" s="10">
        <v>43670</v>
      </c>
      <c r="B8888" s="11" t="s">
        <v>1964</v>
      </c>
      <c r="C8888" s="11" t="s">
        <v>604</v>
      </c>
      <c r="D8888" s="11" t="s">
        <v>671</v>
      </c>
      <c r="F8888" s="15">
        <f>IF(ISBLANK($D8888),"",IF(ISBLANK($E8888),VLOOKUP($D8888,$J:$K,2,FALSE),VLOOKUP($E8888,'Daycare Packages'!$A:$G,7,FALSE)))</f>
        <v>0</v>
      </c>
      <c r="G8888" s="15"/>
      <c r="H8888" s="15">
        <f t="shared" si="302"/>
        <v>0</v>
      </c>
      <c r="I8888" s="198">
        <f t="shared" si="301"/>
        <v>7</v>
      </c>
    </row>
    <row r="8889" spans="1:9" x14ac:dyDescent="0.3">
      <c r="A8889" s="10">
        <v>43670</v>
      </c>
      <c r="B8889" s="11" t="s">
        <v>889</v>
      </c>
      <c r="C8889" s="11" t="s">
        <v>890</v>
      </c>
      <c r="D8889" s="11" t="s">
        <v>659</v>
      </c>
      <c r="F8889" s="15">
        <f>IF(ISBLANK($D8889),"",IF(ISBLANK($E8889),VLOOKUP($D8889,$J:$K,2,FALSE),VLOOKUP($E8889,'Daycare Packages'!$A:$G,7,FALSE)))</f>
        <v>20</v>
      </c>
      <c r="G8889" s="15"/>
      <c r="H8889" s="15">
        <f t="shared" si="302"/>
        <v>20</v>
      </c>
      <c r="I8889" s="198">
        <f t="shared" si="301"/>
        <v>7</v>
      </c>
    </row>
    <row r="8890" spans="1:9" x14ac:dyDescent="0.3">
      <c r="A8890" s="10">
        <v>43670</v>
      </c>
      <c r="B8890" s="11" t="s">
        <v>749</v>
      </c>
      <c r="C8890" s="11" t="s">
        <v>750</v>
      </c>
      <c r="D8890" s="11" t="s">
        <v>659</v>
      </c>
      <c r="F8890" s="15">
        <f>IF(ISBLANK($D8890),"",IF(ISBLANK($E8890),VLOOKUP($D8890,$J:$K,2,FALSE),VLOOKUP($E8890,'Daycare Packages'!$A:$G,7,FALSE)))</f>
        <v>20</v>
      </c>
      <c r="G8890" s="15"/>
      <c r="H8890" s="15">
        <f t="shared" si="302"/>
        <v>20</v>
      </c>
      <c r="I8890" s="198">
        <f t="shared" si="301"/>
        <v>7</v>
      </c>
    </row>
    <row r="8891" spans="1:9" x14ac:dyDescent="0.3">
      <c r="A8891" s="10">
        <v>43670</v>
      </c>
      <c r="B8891" s="11" t="s">
        <v>1600</v>
      </c>
      <c r="C8891" s="11" t="s">
        <v>1601</v>
      </c>
      <c r="D8891" s="11" t="s">
        <v>659</v>
      </c>
      <c r="F8891" s="15">
        <f>IF(ISBLANK($D8891),"",IF(ISBLANK($E8891),VLOOKUP($D8891,$J:$K,2,FALSE),VLOOKUP($E8891,'Daycare Packages'!$A:$G,7,FALSE)))</f>
        <v>20</v>
      </c>
      <c r="G8891" s="15"/>
      <c r="H8891" s="15">
        <f t="shared" si="302"/>
        <v>20</v>
      </c>
      <c r="I8891" s="198">
        <f t="shared" si="301"/>
        <v>7</v>
      </c>
    </row>
    <row r="8892" spans="1:9" x14ac:dyDescent="0.3">
      <c r="A8892" s="10">
        <v>43670</v>
      </c>
      <c r="B8892" s="11" t="s">
        <v>190</v>
      </c>
      <c r="C8892" s="11" t="s">
        <v>718</v>
      </c>
      <c r="D8892" s="11" t="s">
        <v>659</v>
      </c>
      <c r="E8892" s="11">
        <v>6884206</v>
      </c>
      <c r="F8892" s="15">
        <f>IF(ISBLANK($D8892),"",IF(ISBLANK($E8892),VLOOKUP($D8892,$J:$K,2,FALSE),VLOOKUP($E8892,'Daycare Packages'!$A:$G,7,FALSE)))</f>
        <v>17</v>
      </c>
      <c r="G8892" s="15"/>
      <c r="H8892" s="15">
        <f t="shared" si="302"/>
        <v>17</v>
      </c>
      <c r="I8892" s="198">
        <f t="shared" si="301"/>
        <v>7</v>
      </c>
    </row>
    <row r="8893" spans="1:9" x14ac:dyDescent="0.3">
      <c r="A8893" s="10">
        <v>43670</v>
      </c>
      <c r="B8893" s="11" t="s">
        <v>1656</v>
      </c>
      <c r="C8893" s="11" t="s">
        <v>400</v>
      </c>
      <c r="D8893" s="11" t="s">
        <v>662</v>
      </c>
      <c r="E8893" s="11">
        <v>6918879</v>
      </c>
      <c r="F8893" s="15">
        <f>IF(ISBLANK($D8893),"",IF(ISBLANK($E8893),VLOOKUP($D8893,$J:$K,2,FALSE),VLOOKUP($E8893,'Daycare Packages'!$A:$G,7,FALSE)))</f>
        <v>27</v>
      </c>
      <c r="G8893" s="15"/>
      <c r="H8893" s="15">
        <f t="shared" si="302"/>
        <v>27</v>
      </c>
      <c r="I8893" s="198">
        <f t="shared" si="301"/>
        <v>7</v>
      </c>
    </row>
    <row r="8894" spans="1:9" x14ac:dyDescent="0.3">
      <c r="A8894" s="10">
        <v>43670</v>
      </c>
      <c r="B8894" s="11" t="s">
        <v>1532</v>
      </c>
      <c r="C8894" s="11" t="s">
        <v>455</v>
      </c>
      <c r="D8894" s="11" t="s">
        <v>662</v>
      </c>
      <c r="E8894" s="11">
        <v>6603163</v>
      </c>
      <c r="F8894" s="15">
        <f>IF(ISBLANK($D8894),"",IF(ISBLANK($E8894),VLOOKUP($D8894,$J:$K,2,FALSE),VLOOKUP($E8894,'Daycare Packages'!$A:$G,7,FALSE)))</f>
        <v>26</v>
      </c>
      <c r="G8894" s="15"/>
      <c r="H8894" s="15">
        <f t="shared" si="302"/>
        <v>26</v>
      </c>
      <c r="I8894" s="198">
        <f t="shared" si="301"/>
        <v>7</v>
      </c>
    </row>
    <row r="8895" spans="1:9" x14ac:dyDescent="0.3">
      <c r="A8895" s="10">
        <v>43670</v>
      </c>
      <c r="B8895" s="11" t="s">
        <v>1532</v>
      </c>
      <c r="C8895" s="11" t="s">
        <v>1076</v>
      </c>
      <c r="D8895" s="11" t="s">
        <v>662</v>
      </c>
      <c r="E8895" s="11">
        <v>6603163</v>
      </c>
      <c r="F8895" s="15">
        <f>IF(ISBLANK($D8895),"",IF(ISBLANK($E8895),VLOOKUP($D8895,$J:$K,2,FALSE),VLOOKUP($E8895,'Daycare Packages'!$A:$G,7,FALSE)))</f>
        <v>26</v>
      </c>
      <c r="G8895" s="15"/>
      <c r="H8895" s="15">
        <f t="shared" si="302"/>
        <v>26</v>
      </c>
      <c r="I8895" s="198">
        <f t="shared" si="301"/>
        <v>7</v>
      </c>
    </row>
    <row r="8896" spans="1:9" x14ac:dyDescent="0.3">
      <c r="A8896" s="10">
        <v>43670</v>
      </c>
      <c r="B8896" s="11" t="s">
        <v>189</v>
      </c>
      <c r="C8896" s="11" t="s">
        <v>638</v>
      </c>
      <c r="D8896" s="11" t="s">
        <v>662</v>
      </c>
      <c r="E8896" s="11">
        <v>6895721</v>
      </c>
      <c r="F8896" s="15">
        <f>IF(ISBLANK($D8896),"",IF(ISBLANK($E8896),VLOOKUP($D8896,$J:$K,2,FALSE),VLOOKUP($E8896,'Daycare Packages'!$A:$G,7,FALSE)))</f>
        <v>25</v>
      </c>
      <c r="G8896" s="15"/>
      <c r="H8896" s="15">
        <f>IF(ISBLANK(D8896),"",SUM(F8896:G8896))</f>
        <v>25</v>
      </c>
      <c r="I8896" s="198">
        <f t="shared" si="301"/>
        <v>7</v>
      </c>
    </row>
    <row r="8897" spans="1:9" x14ac:dyDescent="0.3">
      <c r="A8897" s="10">
        <v>43670</v>
      </c>
      <c r="B8897" s="11" t="s">
        <v>234</v>
      </c>
      <c r="C8897" s="11" t="s">
        <v>682</v>
      </c>
      <c r="D8897" s="11" t="s">
        <v>662</v>
      </c>
      <c r="F8897" s="15">
        <f>IF(ISBLANK($D8897),"",IF(ISBLANK($E8897),VLOOKUP($D8897,$J:$K,2,FALSE),VLOOKUP($E8897,'Daycare Packages'!$A:$G,7,FALSE)))</f>
        <v>30</v>
      </c>
      <c r="G8897" s="15"/>
      <c r="H8897" s="15">
        <f t="shared" si="302"/>
        <v>30</v>
      </c>
      <c r="I8897" s="198">
        <f t="shared" si="301"/>
        <v>7</v>
      </c>
    </row>
    <row r="8898" spans="1:9" x14ac:dyDescent="0.3">
      <c r="A8898" s="10">
        <v>43670</v>
      </c>
      <c r="B8898" s="11" t="s">
        <v>1338</v>
      </c>
      <c r="C8898" s="11" t="s">
        <v>467</v>
      </c>
      <c r="D8898" s="11" t="s">
        <v>662</v>
      </c>
      <c r="F8898" s="15">
        <f>IF(ISBLANK($D8898),"",IF(ISBLANK($E8898),VLOOKUP($D8898,$J:$K,2,FALSE),VLOOKUP($E8898,'Daycare Packages'!$A:$G,7,FALSE)))</f>
        <v>30</v>
      </c>
      <c r="G8898" s="15"/>
      <c r="H8898" s="15">
        <f t="shared" si="302"/>
        <v>30</v>
      </c>
      <c r="I8898" s="198">
        <f t="shared" si="301"/>
        <v>7</v>
      </c>
    </row>
    <row r="8899" spans="1:9" x14ac:dyDescent="0.3">
      <c r="A8899" s="10">
        <v>43670</v>
      </c>
      <c r="B8899" s="11" t="s">
        <v>1945</v>
      </c>
      <c r="C8899" s="11" t="s">
        <v>1946</v>
      </c>
      <c r="D8899" s="11" t="s">
        <v>662</v>
      </c>
      <c r="F8899" s="15">
        <f>IF(ISBLANK($D8899),"",IF(ISBLANK($E8899),VLOOKUP($D8899,$J:$K,2,FALSE),VLOOKUP($E8899,'Daycare Packages'!$A:$G,7,FALSE)))</f>
        <v>30</v>
      </c>
      <c r="G8899" s="15"/>
      <c r="H8899" s="15">
        <f t="shared" si="302"/>
        <v>30</v>
      </c>
      <c r="I8899" s="198">
        <f t="shared" ref="I8899:I8962" si="303">IF(A8899="",0,MONTH(A8899))</f>
        <v>7</v>
      </c>
    </row>
    <row r="8900" spans="1:9" x14ac:dyDescent="0.3">
      <c r="A8900" s="10">
        <v>43670</v>
      </c>
      <c r="B8900" s="11" t="s">
        <v>787</v>
      </c>
      <c r="C8900" s="11" t="s">
        <v>788</v>
      </c>
      <c r="D8900" s="11" t="s">
        <v>659</v>
      </c>
      <c r="F8900" s="15">
        <f>IF(ISBLANK($D8900),"",IF(ISBLANK($E8900),VLOOKUP($D8900,$J:$K,2,FALSE),VLOOKUP($E8900,'Daycare Packages'!$A:$G,7,FALSE)))</f>
        <v>20</v>
      </c>
      <c r="G8900" s="15">
        <v>-20</v>
      </c>
      <c r="H8900" s="15">
        <f>IF(ISBLANK(D8900),"",SUM(F8900:G8900))</f>
        <v>0</v>
      </c>
      <c r="I8900" s="198">
        <f t="shared" si="303"/>
        <v>7</v>
      </c>
    </row>
    <row r="8901" spans="1:9" x14ac:dyDescent="0.3">
      <c r="A8901" s="10">
        <v>43670</v>
      </c>
      <c r="B8901" s="11" t="s">
        <v>182</v>
      </c>
      <c r="C8901" s="11" t="s">
        <v>685</v>
      </c>
      <c r="D8901" s="11" t="s">
        <v>662</v>
      </c>
      <c r="E8901" s="11">
        <v>6871713</v>
      </c>
      <c r="F8901" s="15">
        <f>IF(ISBLANK($D8901),"",IF(ISBLANK($E8901),VLOOKUP($D8901,$J:$K,2,FALSE),VLOOKUP($E8901,'Daycare Packages'!$A:$G,7,FALSE)))</f>
        <v>20.7</v>
      </c>
      <c r="G8901" s="15"/>
      <c r="H8901" s="15">
        <f t="shared" si="302"/>
        <v>20.7</v>
      </c>
      <c r="I8901" s="198">
        <f t="shared" si="303"/>
        <v>7</v>
      </c>
    </row>
    <row r="8902" spans="1:9" x14ac:dyDescent="0.3">
      <c r="A8902" s="10">
        <v>43670</v>
      </c>
      <c r="B8902" s="11" t="s">
        <v>205</v>
      </c>
      <c r="C8902" s="11" t="s">
        <v>863</v>
      </c>
      <c r="D8902" s="11" t="s">
        <v>662</v>
      </c>
      <c r="F8902" s="15">
        <f>IF(ISBLANK($D8902),"",IF(ISBLANK($E8902),VLOOKUP($D8902,$J:$K,2,FALSE),VLOOKUP($E8902,'Daycare Packages'!$A:$G,7,FALSE)))</f>
        <v>30</v>
      </c>
      <c r="G8902" s="15"/>
      <c r="H8902" s="15">
        <f t="shared" si="302"/>
        <v>30</v>
      </c>
      <c r="I8902" s="198">
        <f t="shared" si="303"/>
        <v>7</v>
      </c>
    </row>
    <row r="8903" spans="1:9" x14ac:dyDescent="0.3">
      <c r="A8903" s="10">
        <v>43670</v>
      </c>
      <c r="B8903" s="11" t="s">
        <v>196</v>
      </c>
      <c r="C8903" s="11" t="s">
        <v>432</v>
      </c>
      <c r="D8903" s="11" t="s">
        <v>662</v>
      </c>
      <c r="E8903" s="11">
        <v>6843216</v>
      </c>
      <c r="F8903" s="15">
        <f>IF(ISBLANK($D8903),"",IF(ISBLANK($E8903),VLOOKUP($D8903,$J:$K,2,FALSE),VLOOKUP($E8903,'Daycare Packages'!$A:$G,7,FALSE)))</f>
        <v>25</v>
      </c>
      <c r="G8903" s="15"/>
      <c r="H8903" s="15">
        <f t="shared" si="302"/>
        <v>25</v>
      </c>
      <c r="I8903" s="198">
        <f t="shared" si="303"/>
        <v>7</v>
      </c>
    </row>
    <row r="8904" spans="1:9" x14ac:dyDescent="0.3">
      <c r="A8904" s="10">
        <v>43670</v>
      </c>
      <c r="B8904" s="11" t="s">
        <v>123</v>
      </c>
      <c r="C8904" s="11" t="s">
        <v>622</v>
      </c>
      <c r="D8904" s="11" t="s">
        <v>662</v>
      </c>
      <c r="E8904" s="11">
        <v>6892228</v>
      </c>
      <c r="F8904" s="15">
        <f>IF(ISBLANK($D8904),"",IF(ISBLANK($E8904),VLOOKUP($D8904,$J:$K,2,FALSE),VLOOKUP($E8904,'Daycare Packages'!$A:$G,7,FALSE)))</f>
        <v>23</v>
      </c>
      <c r="G8904" s="15"/>
      <c r="H8904" s="15">
        <f t="shared" si="302"/>
        <v>23</v>
      </c>
      <c r="I8904" s="198">
        <f t="shared" si="303"/>
        <v>7</v>
      </c>
    </row>
    <row r="8905" spans="1:9" x14ac:dyDescent="0.3">
      <c r="A8905" s="10">
        <v>43670</v>
      </c>
      <c r="B8905" s="11" t="s">
        <v>184</v>
      </c>
      <c r="C8905" s="11" t="s">
        <v>679</v>
      </c>
      <c r="D8905" s="11" t="s">
        <v>662</v>
      </c>
      <c r="E8905" s="11">
        <v>6910576</v>
      </c>
      <c r="F8905" s="15">
        <f>IF(ISBLANK($D8905),"",IF(ISBLANK($E8905),VLOOKUP($D8905,$J:$K,2,FALSE),VLOOKUP($E8905,'Daycare Packages'!$A:$G,7,FALSE)))</f>
        <v>26</v>
      </c>
      <c r="G8905" s="15"/>
      <c r="H8905" s="15">
        <f t="shared" si="302"/>
        <v>26</v>
      </c>
      <c r="I8905" s="198">
        <f t="shared" si="303"/>
        <v>7</v>
      </c>
    </row>
    <row r="8906" spans="1:9" x14ac:dyDescent="0.3">
      <c r="A8906" s="10">
        <v>43670</v>
      </c>
      <c r="B8906" s="11" t="s">
        <v>184</v>
      </c>
      <c r="C8906" s="11" t="s">
        <v>396</v>
      </c>
      <c r="D8906" s="11" t="s">
        <v>662</v>
      </c>
      <c r="E8906" s="11">
        <v>6910576</v>
      </c>
      <c r="F8906" s="15">
        <f>IF(ISBLANK($D8906),"",IF(ISBLANK($E8906),VLOOKUP($D8906,$J:$K,2,FALSE),VLOOKUP($E8906,'Daycare Packages'!$A:$G,7,FALSE)))</f>
        <v>26</v>
      </c>
      <c r="G8906" s="15"/>
      <c r="H8906" s="15">
        <f t="shared" si="302"/>
        <v>26</v>
      </c>
      <c r="I8906" s="198">
        <f t="shared" si="303"/>
        <v>7</v>
      </c>
    </row>
    <row r="8907" spans="1:9" x14ac:dyDescent="0.3">
      <c r="A8907" s="10">
        <v>43670</v>
      </c>
      <c r="B8907" s="11" t="s">
        <v>1727</v>
      </c>
      <c r="C8907" s="11" t="s">
        <v>1728</v>
      </c>
      <c r="D8907" s="11" t="s">
        <v>662</v>
      </c>
      <c r="E8907" s="11">
        <v>6895189</v>
      </c>
      <c r="F8907" s="15">
        <f>IF(ISBLANK($D8907),"",IF(ISBLANK($E8907),VLOOKUP($D8907,$J:$K,2,FALSE),VLOOKUP($E8907,'Daycare Packages'!$A:$G,7,FALSE)))</f>
        <v>26</v>
      </c>
      <c r="G8907" s="15"/>
      <c r="H8907" s="15">
        <f t="shared" si="302"/>
        <v>26</v>
      </c>
      <c r="I8907" s="198">
        <f t="shared" si="303"/>
        <v>7</v>
      </c>
    </row>
    <row r="8908" spans="1:9" x14ac:dyDescent="0.3">
      <c r="A8908" s="10">
        <v>43670</v>
      </c>
      <c r="B8908" s="11" t="s">
        <v>1710</v>
      </c>
      <c r="C8908" s="11" t="s">
        <v>665</v>
      </c>
      <c r="D8908" s="11" t="s">
        <v>662</v>
      </c>
      <c r="F8908" s="15">
        <f>IF(ISBLANK($D8908),"",IF(ISBLANK($E8908),VLOOKUP($D8908,$J:$K,2,FALSE),VLOOKUP($E8908,'Daycare Packages'!$A:$G,7,FALSE)))</f>
        <v>30</v>
      </c>
      <c r="G8908" s="15"/>
      <c r="H8908" s="15">
        <f t="shared" si="302"/>
        <v>30</v>
      </c>
      <c r="I8908" s="198">
        <f t="shared" si="303"/>
        <v>7</v>
      </c>
    </row>
    <row r="8909" spans="1:9" x14ac:dyDescent="0.3">
      <c r="A8909" s="10">
        <v>43670</v>
      </c>
      <c r="B8909" s="11" t="s">
        <v>1710</v>
      </c>
      <c r="C8909" s="11" t="s">
        <v>1711</v>
      </c>
      <c r="D8909" s="11" t="s">
        <v>662</v>
      </c>
      <c r="F8909" s="15">
        <f>IF(ISBLANK($D8909),"",IF(ISBLANK($E8909),VLOOKUP($D8909,$J:$K,2,FALSE),VLOOKUP($E8909,'Daycare Packages'!$A:$G,7,FALSE)))</f>
        <v>30</v>
      </c>
      <c r="G8909" s="15"/>
      <c r="H8909" s="15">
        <f t="shared" si="302"/>
        <v>30</v>
      </c>
      <c r="I8909" s="198">
        <f t="shared" si="303"/>
        <v>7</v>
      </c>
    </row>
    <row r="8910" spans="1:9" x14ac:dyDescent="0.3">
      <c r="A8910" s="10">
        <v>43670</v>
      </c>
      <c r="B8910" s="11" t="s">
        <v>1298</v>
      </c>
      <c r="C8910" s="11" t="s">
        <v>764</v>
      </c>
      <c r="D8910" s="11" t="s">
        <v>662</v>
      </c>
      <c r="F8910" s="15">
        <f>IF(ISBLANK($D8910),"",IF(ISBLANK($E8910),VLOOKUP($D8910,$J:$K,2,FALSE),VLOOKUP($E8910,'Daycare Packages'!$A:$G,7,FALSE)))</f>
        <v>30</v>
      </c>
      <c r="G8910" s="15"/>
      <c r="H8910" s="15">
        <f t="shared" si="302"/>
        <v>30</v>
      </c>
      <c r="I8910" s="198">
        <f t="shared" si="303"/>
        <v>7</v>
      </c>
    </row>
    <row r="8911" spans="1:9" x14ac:dyDescent="0.3">
      <c r="A8911" s="10">
        <v>43670</v>
      </c>
      <c r="B8911" s="11" t="s">
        <v>751</v>
      </c>
      <c r="C8911" s="11" t="s">
        <v>752</v>
      </c>
      <c r="D8911" s="11" t="s">
        <v>662</v>
      </c>
      <c r="F8911" s="15">
        <f>IF(ISBLANK($D8911),"",IF(ISBLANK($E8911),VLOOKUP($D8911,$J:$K,2,FALSE),VLOOKUP($E8911,'Daycare Packages'!$A:$G,7,FALSE)))</f>
        <v>30</v>
      </c>
      <c r="G8911" s="15"/>
      <c r="H8911" s="15">
        <f t="shared" si="302"/>
        <v>30</v>
      </c>
      <c r="I8911" s="198">
        <f t="shared" si="303"/>
        <v>7</v>
      </c>
    </row>
    <row r="8912" spans="1:9" x14ac:dyDescent="0.3">
      <c r="A8912" s="10">
        <v>43670</v>
      </c>
      <c r="B8912" s="11" t="s">
        <v>677</v>
      </c>
      <c r="C8912" s="11" t="s">
        <v>678</v>
      </c>
      <c r="D8912" s="11" t="s">
        <v>662</v>
      </c>
      <c r="F8912" s="15">
        <f>IF(ISBLANK($D8912),"",IF(ISBLANK($E8912),VLOOKUP($D8912,$J:$K,2,FALSE),VLOOKUP($E8912,'Daycare Packages'!$A:$G,7,FALSE)))</f>
        <v>30</v>
      </c>
      <c r="G8912" s="15"/>
      <c r="H8912" s="15">
        <f t="shared" si="302"/>
        <v>30</v>
      </c>
      <c r="I8912" s="198">
        <f t="shared" si="303"/>
        <v>7</v>
      </c>
    </row>
    <row r="8913" spans="1:9" x14ac:dyDescent="0.3">
      <c r="A8913" s="10">
        <v>43670</v>
      </c>
      <c r="B8913" s="11" t="s">
        <v>1602</v>
      </c>
      <c r="C8913" s="11" t="s">
        <v>461</v>
      </c>
      <c r="D8913" s="11" t="s">
        <v>662</v>
      </c>
      <c r="F8913" s="15">
        <f>IF(ISBLANK($D8913),"",IF(ISBLANK($E8913),VLOOKUP($D8913,$J:$K,2,FALSE),VLOOKUP($E8913,'Daycare Packages'!$A:$G,7,FALSE)))</f>
        <v>30</v>
      </c>
      <c r="G8913" s="15"/>
      <c r="H8913" s="15">
        <f t="shared" si="302"/>
        <v>30</v>
      </c>
      <c r="I8913" s="198">
        <f t="shared" si="303"/>
        <v>7</v>
      </c>
    </row>
    <row r="8914" spans="1:9" x14ac:dyDescent="0.3">
      <c r="A8914" s="10">
        <v>43670</v>
      </c>
      <c r="B8914" s="11" t="s">
        <v>1602</v>
      </c>
      <c r="C8914" s="11" t="s">
        <v>1603</v>
      </c>
      <c r="D8914" s="11" t="s">
        <v>662</v>
      </c>
      <c r="F8914" s="15">
        <f>IF(ISBLANK($D8914),"",IF(ISBLANK($E8914),VLOOKUP($D8914,$J:$K,2,FALSE),VLOOKUP($E8914,'Daycare Packages'!$A:$G,7,FALSE)))</f>
        <v>30</v>
      </c>
      <c r="G8914" s="15"/>
      <c r="H8914" s="15">
        <f t="shared" si="302"/>
        <v>30</v>
      </c>
      <c r="I8914" s="198">
        <f t="shared" si="303"/>
        <v>7</v>
      </c>
    </row>
    <row r="8915" spans="1:9" x14ac:dyDescent="0.3">
      <c r="A8915" s="10">
        <v>43670</v>
      </c>
      <c r="B8915" s="11" t="s">
        <v>816</v>
      </c>
      <c r="C8915" s="11" t="s">
        <v>817</v>
      </c>
      <c r="D8915" s="11" t="s">
        <v>662</v>
      </c>
      <c r="F8915" s="15">
        <f>IF(ISBLANK($D8915),"",IF(ISBLANK($E8915),VLOOKUP($D8915,$J:$K,2,FALSE),VLOOKUP($E8915,'Daycare Packages'!$A:$G,7,FALSE)))</f>
        <v>30</v>
      </c>
      <c r="G8915" s="15"/>
      <c r="H8915" s="15">
        <f t="shared" si="302"/>
        <v>30</v>
      </c>
      <c r="I8915" s="198">
        <f t="shared" si="303"/>
        <v>7</v>
      </c>
    </row>
    <row r="8916" spans="1:9" x14ac:dyDescent="0.3">
      <c r="A8916" s="10">
        <v>43670</v>
      </c>
      <c r="B8916" s="11" t="s">
        <v>178</v>
      </c>
      <c r="C8916" s="11" t="s">
        <v>1965</v>
      </c>
      <c r="D8916" s="11" t="s">
        <v>662</v>
      </c>
      <c r="E8916" s="11">
        <v>6856237</v>
      </c>
      <c r="F8916" s="15">
        <f>IF(ISBLANK($D8916),"",IF(ISBLANK($E8916),VLOOKUP($D8916,$J:$K,2,FALSE),VLOOKUP($E8916,'Daycare Packages'!$A:$G,7,FALSE)))</f>
        <v>27</v>
      </c>
      <c r="G8916" s="15"/>
      <c r="H8916" s="15">
        <f t="shared" si="302"/>
        <v>27</v>
      </c>
      <c r="I8916" s="198">
        <f t="shared" si="303"/>
        <v>7</v>
      </c>
    </row>
    <row r="8917" spans="1:9" x14ac:dyDescent="0.3">
      <c r="A8917" s="10">
        <v>43670</v>
      </c>
      <c r="B8917" s="11" t="s">
        <v>214</v>
      </c>
      <c r="C8917" s="11" t="s">
        <v>686</v>
      </c>
      <c r="D8917" s="11" t="s">
        <v>662</v>
      </c>
      <c r="E8917" s="11">
        <v>6874253</v>
      </c>
      <c r="F8917" s="15">
        <f>IF(ISBLANK($D8917),"",IF(ISBLANK($E8917),VLOOKUP($D8917,$J:$K,2,FALSE),VLOOKUP($E8917,'Daycare Packages'!$A:$G,7,FALSE)))</f>
        <v>23.4</v>
      </c>
      <c r="G8917" s="15"/>
      <c r="H8917" s="15">
        <f t="shared" si="302"/>
        <v>23.4</v>
      </c>
      <c r="I8917" s="198">
        <f t="shared" si="303"/>
        <v>7</v>
      </c>
    </row>
    <row r="8918" spans="1:9" x14ac:dyDescent="0.3">
      <c r="A8918" s="10">
        <v>43670</v>
      </c>
      <c r="B8918" s="11" t="s">
        <v>922</v>
      </c>
      <c r="C8918" s="11" t="s">
        <v>923</v>
      </c>
      <c r="D8918" s="11" t="s">
        <v>662</v>
      </c>
      <c r="E8918" s="11">
        <v>6872770</v>
      </c>
      <c r="F8918" s="15">
        <f>IF(ISBLANK($D8918),"",IF(ISBLANK($E8918),VLOOKUP($D8918,$J:$K,2,FALSE),VLOOKUP($E8918,'Daycare Packages'!$A:$G,7,FALSE)))</f>
        <v>23</v>
      </c>
      <c r="G8918" s="15"/>
      <c r="H8918" s="15">
        <f t="shared" si="302"/>
        <v>23</v>
      </c>
      <c r="I8918" s="198">
        <f t="shared" si="303"/>
        <v>7</v>
      </c>
    </row>
    <row r="8919" spans="1:9" x14ac:dyDescent="0.3">
      <c r="A8919" s="10">
        <v>43670</v>
      </c>
      <c r="B8919" s="11" t="s">
        <v>1190</v>
      </c>
      <c r="C8919" s="11" t="s">
        <v>1191</v>
      </c>
      <c r="D8919" s="11" t="s">
        <v>662</v>
      </c>
      <c r="F8919" s="15">
        <f>IF(ISBLANK($D8919),"",IF(ISBLANK($E8919),VLOOKUP($D8919,$J:$K,2,FALSE),VLOOKUP($E8919,'Daycare Packages'!$A:$G,7,FALSE)))</f>
        <v>30</v>
      </c>
      <c r="G8919" s="15">
        <v>-6</v>
      </c>
      <c r="H8919" s="15">
        <f t="shared" si="302"/>
        <v>24</v>
      </c>
      <c r="I8919" s="198">
        <f t="shared" si="303"/>
        <v>7</v>
      </c>
    </row>
    <row r="8920" spans="1:9" x14ac:dyDescent="0.3">
      <c r="A8920" s="10">
        <v>43670</v>
      </c>
      <c r="B8920" s="11" t="s">
        <v>152</v>
      </c>
      <c r="C8920" s="11" t="s">
        <v>679</v>
      </c>
      <c r="D8920" s="11" t="s">
        <v>662</v>
      </c>
      <c r="E8920" s="11">
        <v>6870660</v>
      </c>
      <c r="F8920" s="15">
        <f>IF(ISBLANK($D8920),"",IF(ISBLANK($E8920),VLOOKUP($D8920,$J:$K,2,FALSE),VLOOKUP($E8920,'Daycare Packages'!$A:$G,7,FALSE)))</f>
        <v>0</v>
      </c>
      <c r="G8920" s="15"/>
      <c r="H8920" s="15">
        <f t="shared" si="302"/>
        <v>0</v>
      </c>
      <c r="I8920" s="198">
        <f t="shared" si="303"/>
        <v>7</v>
      </c>
    </row>
    <row r="8921" spans="1:9" x14ac:dyDescent="0.3">
      <c r="A8921" s="10">
        <v>43670</v>
      </c>
      <c r="B8921" s="11" t="s">
        <v>1366</v>
      </c>
      <c r="C8921" s="11" t="s">
        <v>587</v>
      </c>
      <c r="D8921" s="11" t="s">
        <v>662</v>
      </c>
      <c r="E8921" s="11">
        <v>6909212</v>
      </c>
      <c r="F8921" s="15">
        <f>IF(ISBLANK($D8921),"",IF(ISBLANK($E8921),VLOOKUP($D8921,$J:$K,2,FALSE),VLOOKUP($E8921,'Daycare Packages'!$A:$G,7,FALSE)))</f>
        <v>23</v>
      </c>
      <c r="G8921" s="15"/>
      <c r="H8921" s="15">
        <f t="shared" si="302"/>
        <v>23</v>
      </c>
      <c r="I8921" s="198">
        <f t="shared" si="303"/>
        <v>7</v>
      </c>
    </row>
    <row r="8922" spans="1:9" x14ac:dyDescent="0.3">
      <c r="A8922" s="10">
        <v>43670</v>
      </c>
      <c r="B8922" s="11" t="s">
        <v>1366</v>
      </c>
      <c r="C8922" s="11" t="s">
        <v>520</v>
      </c>
      <c r="D8922" s="11" t="s">
        <v>662</v>
      </c>
      <c r="E8922" s="11">
        <v>6909212</v>
      </c>
      <c r="F8922" s="15">
        <f>IF(ISBLANK($D8922),"",IF(ISBLANK($E8922),VLOOKUP($D8922,$J:$K,2,FALSE),VLOOKUP($E8922,'Daycare Packages'!$A:$G,7,FALSE)))</f>
        <v>23</v>
      </c>
      <c r="G8922" s="15"/>
      <c r="H8922" s="15">
        <f t="shared" si="302"/>
        <v>23</v>
      </c>
      <c r="I8922" s="198">
        <f t="shared" si="303"/>
        <v>7</v>
      </c>
    </row>
    <row r="8923" spans="1:9" x14ac:dyDescent="0.3">
      <c r="A8923" s="10">
        <v>43670</v>
      </c>
      <c r="B8923" s="11" t="s">
        <v>931</v>
      </c>
      <c r="C8923" s="11" t="s">
        <v>932</v>
      </c>
      <c r="D8923" s="11" t="s">
        <v>662</v>
      </c>
      <c r="F8923" s="15">
        <f>IF(ISBLANK($D8923),"",IF(ISBLANK($E8923),VLOOKUP($D8923,$J:$K,2,FALSE),VLOOKUP($E8923,'Daycare Packages'!$A:$G,7,FALSE)))</f>
        <v>30</v>
      </c>
      <c r="G8923" s="15"/>
      <c r="H8923" s="15">
        <f t="shared" si="302"/>
        <v>30</v>
      </c>
      <c r="I8923" s="198">
        <f t="shared" si="303"/>
        <v>7</v>
      </c>
    </row>
    <row r="8924" spans="1:9" x14ac:dyDescent="0.3">
      <c r="A8924" s="10">
        <v>43670</v>
      </c>
      <c r="B8924" s="11" t="s">
        <v>699</v>
      </c>
      <c r="C8924" s="11" t="s">
        <v>478</v>
      </c>
      <c r="D8924" s="11" t="s">
        <v>662</v>
      </c>
      <c r="F8924" s="15">
        <f>IF(ISBLANK($D8924),"",IF(ISBLANK($E8924),VLOOKUP($D8924,$J:$K,2,FALSE),VLOOKUP($E8924,'Daycare Packages'!$A:$G,7,FALSE)))</f>
        <v>30</v>
      </c>
      <c r="G8924" s="15">
        <v>-3</v>
      </c>
      <c r="H8924" s="15">
        <f t="shared" si="302"/>
        <v>27</v>
      </c>
      <c r="I8924" s="198">
        <f t="shared" si="303"/>
        <v>7</v>
      </c>
    </row>
    <row r="8925" spans="1:9" x14ac:dyDescent="0.3">
      <c r="A8925" s="10">
        <v>43670</v>
      </c>
      <c r="B8925" s="11" t="s">
        <v>699</v>
      </c>
      <c r="C8925" s="11" t="s">
        <v>507</v>
      </c>
      <c r="D8925" s="11" t="s">
        <v>662</v>
      </c>
      <c r="F8925" s="15">
        <f>IF(ISBLANK($D8925),"",IF(ISBLANK($E8925),VLOOKUP($D8925,$J:$K,2,FALSE),VLOOKUP($E8925,'Daycare Packages'!$A:$G,7,FALSE)))</f>
        <v>30</v>
      </c>
      <c r="G8925" s="15">
        <v>-3</v>
      </c>
      <c r="H8925" s="15">
        <f t="shared" si="302"/>
        <v>27</v>
      </c>
      <c r="I8925" s="198">
        <f t="shared" si="303"/>
        <v>7</v>
      </c>
    </row>
    <row r="8926" spans="1:9" x14ac:dyDescent="0.3">
      <c r="A8926" s="10">
        <v>43670</v>
      </c>
      <c r="B8926" s="11" t="s">
        <v>843</v>
      </c>
      <c r="C8926" s="11" t="s">
        <v>844</v>
      </c>
      <c r="D8926" s="11" t="s">
        <v>662</v>
      </c>
      <c r="E8926" s="11">
        <v>6846368</v>
      </c>
      <c r="F8926" s="15">
        <f>IF(ISBLANK($D8926),"",IF(ISBLANK($E8926),VLOOKUP($D8926,$J:$K,2,FALSE),VLOOKUP($E8926,'Daycare Packages'!$A:$G,7,FALSE)))</f>
        <v>23</v>
      </c>
      <c r="G8926" s="15"/>
      <c r="H8926" s="15">
        <f t="shared" si="302"/>
        <v>23</v>
      </c>
      <c r="I8926" s="198">
        <f t="shared" si="303"/>
        <v>7</v>
      </c>
    </row>
    <row r="8927" spans="1:9" x14ac:dyDescent="0.3">
      <c r="A8927" s="10">
        <v>43670</v>
      </c>
      <c r="B8927" s="11" t="s">
        <v>1968</v>
      </c>
      <c r="C8927" s="11" t="s">
        <v>923</v>
      </c>
      <c r="D8927" s="11" t="s">
        <v>662</v>
      </c>
      <c r="F8927" s="15">
        <f>IF(ISBLANK($D8927),"",IF(ISBLANK($E8927),VLOOKUP($D8927,$J:$K,2,FALSE),VLOOKUP($E8927,'Daycare Packages'!$A:$G,7,FALSE)))</f>
        <v>30</v>
      </c>
      <c r="G8927" s="15"/>
      <c r="H8927" s="15">
        <f t="shared" si="302"/>
        <v>30</v>
      </c>
      <c r="I8927" s="198">
        <f t="shared" si="303"/>
        <v>7</v>
      </c>
    </row>
    <row r="8928" spans="1:9" x14ac:dyDescent="0.3">
      <c r="A8928" s="10">
        <v>43670</v>
      </c>
      <c r="B8928" s="11" t="s">
        <v>1968</v>
      </c>
      <c r="C8928" s="11" t="s">
        <v>1969</v>
      </c>
      <c r="D8928" s="11" t="s">
        <v>662</v>
      </c>
      <c r="F8928" s="15">
        <f>IF(ISBLANK($D8928),"",IF(ISBLANK($E8928),VLOOKUP($D8928,$J:$K,2,FALSE),VLOOKUP($E8928,'Daycare Packages'!$A:$G,7,FALSE)))</f>
        <v>30</v>
      </c>
      <c r="G8928" s="15"/>
      <c r="H8928" s="15">
        <f t="shared" si="302"/>
        <v>30</v>
      </c>
      <c r="I8928" s="198">
        <f t="shared" si="303"/>
        <v>7</v>
      </c>
    </row>
    <row r="8929" spans="1:9" x14ac:dyDescent="0.3">
      <c r="A8929" s="10">
        <v>43670</v>
      </c>
      <c r="B8929" s="11" t="s">
        <v>849</v>
      </c>
      <c r="C8929" s="11" t="s">
        <v>850</v>
      </c>
      <c r="D8929" s="11" t="s">
        <v>662</v>
      </c>
      <c r="F8929" s="15">
        <f>IF(ISBLANK($D8929),"",IF(ISBLANK($E8929),VLOOKUP($D8929,$J:$K,2,FALSE),VLOOKUP($E8929,'Daycare Packages'!$A:$G,7,FALSE)))</f>
        <v>30</v>
      </c>
      <c r="G8929" s="15"/>
      <c r="H8929" s="15">
        <f t="shared" si="302"/>
        <v>30</v>
      </c>
      <c r="I8929" s="198">
        <f t="shared" si="303"/>
        <v>7</v>
      </c>
    </row>
    <row r="8930" spans="1:9" x14ac:dyDescent="0.3">
      <c r="A8930" s="10">
        <v>43670</v>
      </c>
      <c r="B8930" s="11" t="s">
        <v>1699</v>
      </c>
      <c r="C8930" s="11" t="s">
        <v>1700</v>
      </c>
      <c r="D8930" s="11" t="s">
        <v>662</v>
      </c>
      <c r="F8930" s="15">
        <f>IF(ISBLANK($D8930),"",IF(ISBLANK($E8930),VLOOKUP($D8930,$J:$K,2,FALSE),VLOOKUP($E8930,'Daycare Packages'!$A:$G,7,FALSE)))</f>
        <v>30</v>
      </c>
      <c r="G8930" s="15"/>
      <c r="H8930" s="15">
        <f t="shared" si="302"/>
        <v>30</v>
      </c>
      <c r="I8930" s="198">
        <f t="shared" si="303"/>
        <v>7</v>
      </c>
    </row>
    <row r="8931" spans="1:9" x14ac:dyDescent="0.3">
      <c r="A8931" s="10">
        <v>43670</v>
      </c>
      <c r="B8931" s="11" t="s">
        <v>140</v>
      </c>
      <c r="C8931" s="11" t="s">
        <v>475</v>
      </c>
      <c r="D8931" s="11" t="s">
        <v>662</v>
      </c>
      <c r="E8931" s="11">
        <v>6888605</v>
      </c>
      <c r="F8931" s="15">
        <f>IF(ISBLANK($D8931),"",IF(ISBLANK($E8931),VLOOKUP($D8931,$J:$K,2,FALSE),VLOOKUP($E8931,'Daycare Packages'!$A:$G,7,FALSE)))</f>
        <v>26</v>
      </c>
      <c r="G8931" s="15"/>
      <c r="H8931" s="15">
        <f t="shared" si="302"/>
        <v>26</v>
      </c>
      <c r="I8931" s="198">
        <f t="shared" si="303"/>
        <v>7</v>
      </c>
    </row>
    <row r="8932" spans="1:9" x14ac:dyDescent="0.3">
      <c r="A8932" s="10">
        <v>43670</v>
      </c>
      <c r="B8932" s="11" t="s">
        <v>212</v>
      </c>
      <c r="C8932" s="11" t="s">
        <v>707</v>
      </c>
      <c r="D8932" s="11" t="s">
        <v>662</v>
      </c>
      <c r="F8932" s="15">
        <f>IF(ISBLANK($D8932),"",IF(ISBLANK($E8932),VLOOKUP($D8932,$J:$K,2,FALSE),VLOOKUP($E8932,'Daycare Packages'!$A:$G,7,FALSE)))</f>
        <v>30</v>
      </c>
      <c r="G8932" s="15"/>
      <c r="H8932" s="15">
        <f t="shared" si="302"/>
        <v>30</v>
      </c>
      <c r="I8932" s="198">
        <f t="shared" si="303"/>
        <v>7</v>
      </c>
    </row>
    <row r="8933" spans="1:9" x14ac:dyDescent="0.3">
      <c r="A8933" s="10">
        <v>43670</v>
      </c>
      <c r="B8933" s="11" t="s">
        <v>195</v>
      </c>
      <c r="C8933" s="11" t="s">
        <v>474</v>
      </c>
      <c r="D8933" s="11" t="s">
        <v>662</v>
      </c>
      <c r="E8933" s="11">
        <v>6908535</v>
      </c>
      <c r="F8933" s="15">
        <f>IF(ISBLANK($D8933),"",IF(ISBLANK($E8933),VLOOKUP($D8933,$J:$K,2,FALSE),VLOOKUP($E8933,'Daycare Packages'!$A:$G,7,FALSE)))</f>
        <v>26</v>
      </c>
      <c r="G8933" s="15"/>
      <c r="H8933" s="15">
        <f t="shared" si="302"/>
        <v>26</v>
      </c>
      <c r="I8933" s="198">
        <f t="shared" si="303"/>
        <v>7</v>
      </c>
    </row>
    <row r="8934" spans="1:9" x14ac:dyDescent="0.3">
      <c r="A8934" s="10">
        <v>43670</v>
      </c>
      <c r="B8934" s="11" t="s">
        <v>195</v>
      </c>
      <c r="C8934" s="11" t="s">
        <v>735</v>
      </c>
      <c r="D8934" s="11" t="s">
        <v>662</v>
      </c>
      <c r="E8934" s="11">
        <v>6908535</v>
      </c>
      <c r="F8934" s="15">
        <f>IF(ISBLANK($D8934),"",IF(ISBLANK($E8934),VLOOKUP($D8934,$J:$K,2,FALSE),VLOOKUP($E8934,'Daycare Packages'!$A:$G,7,FALSE)))</f>
        <v>26</v>
      </c>
      <c r="G8934" s="15"/>
      <c r="H8934" s="15">
        <f t="shared" si="302"/>
        <v>26</v>
      </c>
      <c r="I8934" s="198">
        <f t="shared" si="303"/>
        <v>7</v>
      </c>
    </row>
    <row r="8935" spans="1:9" x14ac:dyDescent="0.3">
      <c r="A8935" s="10">
        <v>43670</v>
      </c>
      <c r="B8935" s="11" t="s">
        <v>876</v>
      </c>
      <c r="C8935" s="11" t="s">
        <v>877</v>
      </c>
      <c r="D8935" s="11" t="s">
        <v>662</v>
      </c>
      <c r="F8935" s="15">
        <f>IF(ISBLANK($D8935),"",IF(ISBLANK($E8935),VLOOKUP($D8935,$J:$K,2,FALSE),VLOOKUP($E8935,'Daycare Packages'!$A:$G,7,FALSE)))</f>
        <v>30</v>
      </c>
      <c r="G8935" s="15"/>
      <c r="H8935" s="15">
        <f t="shared" si="302"/>
        <v>30</v>
      </c>
      <c r="I8935" s="198">
        <f t="shared" si="303"/>
        <v>7</v>
      </c>
    </row>
    <row r="8936" spans="1:9" x14ac:dyDescent="0.3">
      <c r="A8936" s="10">
        <v>43670</v>
      </c>
      <c r="B8936" s="11" t="s">
        <v>876</v>
      </c>
      <c r="C8936" s="11" t="s">
        <v>878</v>
      </c>
      <c r="D8936" s="11" t="s">
        <v>662</v>
      </c>
      <c r="F8936" s="15">
        <f>IF(ISBLANK($D8936),"",IF(ISBLANK($E8936),VLOOKUP($D8936,$J:$K,2,FALSE),VLOOKUP($E8936,'Daycare Packages'!$A:$G,7,FALSE)))</f>
        <v>30</v>
      </c>
      <c r="G8936" s="15"/>
      <c r="H8936" s="15">
        <f t="shared" si="302"/>
        <v>30</v>
      </c>
      <c r="I8936" s="198">
        <f t="shared" si="303"/>
        <v>7</v>
      </c>
    </row>
    <row r="8937" spans="1:9" x14ac:dyDescent="0.3">
      <c r="A8937" s="10">
        <v>43670</v>
      </c>
      <c r="B8937" s="11" t="s">
        <v>204</v>
      </c>
      <c r="C8937" s="11" t="s">
        <v>774</v>
      </c>
      <c r="D8937" s="11" t="s">
        <v>659</v>
      </c>
      <c r="F8937" s="15">
        <f>IF(ISBLANK($D8937),"",IF(ISBLANK($E8937),VLOOKUP($D8937,$J:$K,2,FALSE),VLOOKUP($E8937,'Daycare Packages'!$A:$G,7,FALSE)))</f>
        <v>20</v>
      </c>
      <c r="G8937" s="15"/>
      <c r="H8937" s="15">
        <f t="shared" si="302"/>
        <v>20</v>
      </c>
      <c r="I8937" s="198">
        <f t="shared" si="303"/>
        <v>7</v>
      </c>
    </row>
    <row r="8938" spans="1:9" x14ac:dyDescent="0.3">
      <c r="A8938" s="10">
        <v>43670</v>
      </c>
      <c r="B8938" s="11" t="s">
        <v>204</v>
      </c>
      <c r="C8938" s="11" t="s">
        <v>949</v>
      </c>
      <c r="D8938" s="11" t="s">
        <v>659</v>
      </c>
      <c r="F8938" s="15">
        <f>IF(ISBLANK($D8938),"",IF(ISBLANK($E8938),VLOOKUP($D8938,$J:$K,2,FALSE),VLOOKUP($E8938,'Daycare Packages'!$A:$G,7,FALSE)))</f>
        <v>20</v>
      </c>
      <c r="G8938" s="15"/>
      <c r="H8938" s="15">
        <f t="shared" si="302"/>
        <v>20</v>
      </c>
      <c r="I8938" s="198">
        <f t="shared" si="303"/>
        <v>7</v>
      </c>
    </row>
    <row r="8939" spans="1:9" x14ac:dyDescent="0.3">
      <c r="A8939" s="10">
        <v>43670</v>
      </c>
      <c r="B8939" s="11" t="s">
        <v>1621</v>
      </c>
      <c r="C8939" s="11" t="s">
        <v>483</v>
      </c>
      <c r="D8939" s="11" t="s">
        <v>662</v>
      </c>
      <c r="F8939" s="15">
        <f>IF(ISBLANK($D8939),"",IF(ISBLANK($E8939),VLOOKUP($D8939,$J:$K,2,FALSE),VLOOKUP($E8939,'Daycare Packages'!$A:$G,7,FALSE)))</f>
        <v>30</v>
      </c>
      <c r="G8939" s="15"/>
      <c r="H8939" s="15">
        <f t="shared" si="302"/>
        <v>30</v>
      </c>
      <c r="I8939" s="198">
        <f t="shared" si="303"/>
        <v>7</v>
      </c>
    </row>
    <row r="8940" spans="1:9" x14ac:dyDescent="0.3">
      <c r="A8940" s="10">
        <v>43670</v>
      </c>
      <c r="B8940" s="11" t="s">
        <v>371</v>
      </c>
      <c r="C8940" s="11" t="s">
        <v>1230</v>
      </c>
      <c r="D8940" s="11" t="s">
        <v>662</v>
      </c>
      <c r="E8940" s="11">
        <v>6880279</v>
      </c>
      <c r="F8940" s="15">
        <f>IF(ISBLANK($D8940),"",IF(ISBLANK($E8940),VLOOKUP($D8940,$J:$K,2,FALSE),VLOOKUP($E8940,'Daycare Packages'!$A:$G,7,FALSE)))</f>
        <v>27</v>
      </c>
      <c r="G8940" s="15"/>
      <c r="H8940" s="15">
        <f t="shared" si="302"/>
        <v>27</v>
      </c>
      <c r="I8940" s="198">
        <f t="shared" si="303"/>
        <v>7</v>
      </c>
    </row>
    <row r="8941" spans="1:9" x14ac:dyDescent="0.3">
      <c r="A8941" s="10">
        <v>43670</v>
      </c>
      <c r="B8941" s="11" t="s">
        <v>230</v>
      </c>
      <c r="C8941" s="11" t="s">
        <v>493</v>
      </c>
      <c r="D8941" s="11" t="s">
        <v>662</v>
      </c>
      <c r="E8941" s="11">
        <v>6913491</v>
      </c>
      <c r="F8941" s="15">
        <f>IF(ISBLANK($D8941),"",IF(ISBLANK($E8941),VLOOKUP($D8941,$J:$K,2,FALSE),VLOOKUP($E8941,'Daycare Packages'!$A:$G,7,FALSE)))</f>
        <v>27</v>
      </c>
      <c r="G8941" s="15"/>
      <c r="H8941" s="15">
        <f t="shared" si="302"/>
        <v>27</v>
      </c>
      <c r="I8941" s="198">
        <f t="shared" si="303"/>
        <v>7</v>
      </c>
    </row>
    <row r="8942" spans="1:9" x14ac:dyDescent="0.3">
      <c r="A8942" s="10">
        <v>43670</v>
      </c>
      <c r="B8942" s="11" t="s">
        <v>139</v>
      </c>
      <c r="C8942" s="11" t="s">
        <v>867</v>
      </c>
      <c r="D8942" s="11" t="s">
        <v>662</v>
      </c>
      <c r="E8942" s="11">
        <v>6869044</v>
      </c>
      <c r="F8942" s="15">
        <f>IF(ISBLANK($D8942),"",IF(ISBLANK($E8942),VLOOKUP($D8942,$J:$K,2,FALSE),VLOOKUP($E8942,'Daycare Packages'!$A:$G,7,FALSE)))</f>
        <v>27</v>
      </c>
      <c r="G8942" s="15"/>
      <c r="H8942" s="15">
        <f t="shared" ref="H8942:H9005" si="304">IF(ISBLANK(D8942),"",SUM(F8942:G8942))</f>
        <v>27</v>
      </c>
      <c r="I8942" s="198">
        <f t="shared" si="303"/>
        <v>7</v>
      </c>
    </row>
    <row r="8943" spans="1:9" x14ac:dyDescent="0.3">
      <c r="A8943" s="10">
        <v>43670</v>
      </c>
      <c r="B8943" s="11" t="s">
        <v>1887</v>
      </c>
      <c r="C8943" s="11" t="s">
        <v>507</v>
      </c>
      <c r="D8943" s="11" t="s">
        <v>662</v>
      </c>
      <c r="F8943" s="15">
        <f>IF(ISBLANK($D8943),"",IF(ISBLANK($E8943),VLOOKUP($D8943,$J:$K,2,FALSE),VLOOKUP($E8943,'Daycare Packages'!$A:$G,7,FALSE)))</f>
        <v>30</v>
      </c>
      <c r="G8943" s="15">
        <v>6</v>
      </c>
      <c r="H8943" s="15">
        <f t="shared" si="304"/>
        <v>36</v>
      </c>
      <c r="I8943" s="198">
        <f t="shared" si="303"/>
        <v>7</v>
      </c>
    </row>
    <row r="8944" spans="1:9" x14ac:dyDescent="0.3">
      <c r="A8944" s="10">
        <v>43670</v>
      </c>
      <c r="B8944" s="11" t="s">
        <v>168</v>
      </c>
      <c r="C8944" s="11" t="s">
        <v>640</v>
      </c>
      <c r="D8944" s="11" t="s">
        <v>662</v>
      </c>
      <c r="F8944" s="15">
        <f>IF(ISBLANK($D8944),"",IF(ISBLANK($E8944),VLOOKUP($D8944,$J:$K,2,FALSE),VLOOKUP($E8944,'Daycare Packages'!$A:$G,7,FALSE)))</f>
        <v>30</v>
      </c>
      <c r="G8944" s="15"/>
      <c r="H8944" s="15">
        <f t="shared" si="304"/>
        <v>30</v>
      </c>
      <c r="I8944" s="198">
        <f t="shared" si="303"/>
        <v>7</v>
      </c>
    </row>
    <row r="8945" spans="1:9" x14ac:dyDescent="0.3">
      <c r="A8945" s="10">
        <v>43670</v>
      </c>
      <c r="B8945" s="11" t="s">
        <v>218</v>
      </c>
      <c r="C8945" s="11" t="s">
        <v>738</v>
      </c>
      <c r="D8945" s="11" t="s">
        <v>662</v>
      </c>
      <c r="E8945" s="11">
        <v>6911319</v>
      </c>
      <c r="F8945" s="15">
        <f>IF(ISBLANK($D8945),"",IF(ISBLANK($E8945),VLOOKUP($D8945,$J:$K,2,FALSE),VLOOKUP($E8945,'Daycare Packages'!$A:$G,7,FALSE)))</f>
        <v>20</v>
      </c>
      <c r="G8945" s="15"/>
      <c r="H8945" s="15">
        <f t="shared" si="304"/>
        <v>20</v>
      </c>
      <c r="I8945" s="198">
        <f t="shared" si="303"/>
        <v>7</v>
      </c>
    </row>
    <row r="8946" spans="1:9" x14ac:dyDescent="0.3">
      <c r="A8946" s="10">
        <v>43670</v>
      </c>
      <c r="B8946" s="11" t="s">
        <v>218</v>
      </c>
      <c r="C8946" s="11" t="s">
        <v>737</v>
      </c>
      <c r="D8946" s="11" t="s">
        <v>662</v>
      </c>
      <c r="E8946" s="11">
        <v>6911319</v>
      </c>
      <c r="F8946" s="15">
        <f>IF(ISBLANK($D8946),"",IF(ISBLANK($E8946),VLOOKUP($D8946,$J:$K,2,FALSE),VLOOKUP($E8946,'Daycare Packages'!$A:$G,7,FALSE)))</f>
        <v>20</v>
      </c>
      <c r="G8946" s="15"/>
      <c r="H8946" s="15">
        <f t="shared" si="304"/>
        <v>20</v>
      </c>
      <c r="I8946" s="198">
        <f t="shared" si="303"/>
        <v>7</v>
      </c>
    </row>
    <row r="8947" spans="1:9" x14ac:dyDescent="0.3">
      <c r="A8947" s="10">
        <v>43670</v>
      </c>
      <c r="B8947" s="11" t="s">
        <v>663</v>
      </c>
      <c r="C8947" s="11" t="s">
        <v>665</v>
      </c>
      <c r="D8947" s="11" t="s">
        <v>662</v>
      </c>
      <c r="F8947" s="15">
        <f>IF(ISBLANK($D8947),"",IF(ISBLANK($E8947),VLOOKUP($D8947,$J:$K,2,FALSE),VLOOKUP($E8947,'Daycare Packages'!$A:$G,7,FALSE)))</f>
        <v>30</v>
      </c>
      <c r="G8947" s="15"/>
      <c r="H8947" s="15">
        <f t="shared" si="304"/>
        <v>30</v>
      </c>
      <c r="I8947" s="198">
        <f t="shared" si="303"/>
        <v>7</v>
      </c>
    </row>
    <row r="8948" spans="1:9" x14ac:dyDescent="0.3">
      <c r="A8948" s="10">
        <v>43670</v>
      </c>
      <c r="B8948" s="11" t="s">
        <v>663</v>
      </c>
      <c r="C8948" s="11" t="s">
        <v>664</v>
      </c>
      <c r="D8948" s="11" t="s">
        <v>662</v>
      </c>
      <c r="F8948" s="15">
        <f>IF(ISBLANK($D8948),"",IF(ISBLANK($E8948),VLOOKUP($D8948,$J:$K,2,FALSE),VLOOKUP($E8948,'Daycare Packages'!$A:$G,7,FALSE)))</f>
        <v>30</v>
      </c>
      <c r="G8948" s="15"/>
      <c r="H8948" s="15">
        <f t="shared" si="304"/>
        <v>30</v>
      </c>
      <c r="I8948" s="198">
        <f t="shared" si="303"/>
        <v>7</v>
      </c>
    </row>
    <row r="8949" spans="1:9" x14ac:dyDescent="0.3">
      <c r="A8949" s="10">
        <v>43670</v>
      </c>
      <c r="B8949" s="11" t="s">
        <v>186</v>
      </c>
      <c r="C8949" s="11" t="s">
        <v>561</v>
      </c>
      <c r="D8949" s="11" t="s">
        <v>662</v>
      </c>
      <c r="E8949" s="11">
        <v>6723146</v>
      </c>
      <c r="F8949" s="15">
        <f>IF(ISBLANK($D8949),"",IF(ISBLANK($E8949),VLOOKUP($D8949,$J:$K,2,FALSE),VLOOKUP($E8949,'Daycare Packages'!$A:$G,7,FALSE)))</f>
        <v>22</v>
      </c>
      <c r="G8949" s="15"/>
      <c r="H8949" s="15">
        <f t="shared" si="304"/>
        <v>22</v>
      </c>
      <c r="I8949" s="198">
        <f t="shared" si="303"/>
        <v>7</v>
      </c>
    </row>
    <row r="8950" spans="1:9" x14ac:dyDescent="0.3">
      <c r="A8950" s="10">
        <v>43670</v>
      </c>
      <c r="B8950" s="11" t="s">
        <v>109</v>
      </c>
      <c r="C8950" s="11" t="s">
        <v>930</v>
      </c>
      <c r="D8950" s="11" t="s">
        <v>662</v>
      </c>
      <c r="E8950" s="11">
        <v>6735833</v>
      </c>
      <c r="F8950" s="15">
        <f>IF(ISBLANK($D8950),"",IF(ISBLANK($E8950),VLOOKUP($D8950,$J:$K,2,FALSE),VLOOKUP($E8950,'Daycare Packages'!$A:$G,7,FALSE)))</f>
        <v>22</v>
      </c>
      <c r="G8950" s="15"/>
      <c r="H8950" s="15">
        <f t="shared" si="304"/>
        <v>22</v>
      </c>
      <c r="I8950" s="198">
        <f t="shared" si="303"/>
        <v>7</v>
      </c>
    </row>
    <row r="8951" spans="1:9" x14ac:dyDescent="0.3">
      <c r="A8951" s="10">
        <v>43670</v>
      </c>
      <c r="B8951" s="11" t="s">
        <v>109</v>
      </c>
      <c r="C8951" s="11" t="s">
        <v>883</v>
      </c>
      <c r="D8951" s="11" t="s">
        <v>662</v>
      </c>
      <c r="E8951" s="11">
        <v>6735833</v>
      </c>
      <c r="F8951" s="15">
        <f>IF(ISBLANK($D8951),"",IF(ISBLANK($E8951),VLOOKUP($D8951,$J:$K,2,FALSE),VLOOKUP($E8951,'Daycare Packages'!$A:$G,7,FALSE)))</f>
        <v>22</v>
      </c>
      <c r="G8951" s="15"/>
      <c r="H8951" s="15">
        <f t="shared" si="304"/>
        <v>22</v>
      </c>
      <c r="I8951" s="198">
        <f t="shared" si="303"/>
        <v>7</v>
      </c>
    </row>
    <row r="8952" spans="1:9" x14ac:dyDescent="0.3">
      <c r="A8952" s="10">
        <v>43670</v>
      </c>
      <c r="B8952" s="11" t="s">
        <v>425</v>
      </c>
      <c r="C8952" s="11" t="s">
        <v>426</v>
      </c>
      <c r="D8952" s="11" t="s">
        <v>662</v>
      </c>
      <c r="F8952" s="15">
        <f>IF(ISBLANK($D8952),"",IF(ISBLANK($E8952),VLOOKUP($D8952,$J:$K,2,FALSE),VLOOKUP($E8952,'Daycare Packages'!$A:$G,7,FALSE)))</f>
        <v>30</v>
      </c>
      <c r="G8952" s="15"/>
      <c r="H8952" s="15">
        <f t="shared" si="304"/>
        <v>30</v>
      </c>
      <c r="I8952" s="198">
        <f t="shared" si="303"/>
        <v>7</v>
      </c>
    </row>
    <row r="8953" spans="1:9" x14ac:dyDescent="0.3">
      <c r="A8953" s="10">
        <v>43670</v>
      </c>
      <c r="B8953" s="11" t="s">
        <v>713</v>
      </c>
      <c r="C8953" s="11" t="s">
        <v>714</v>
      </c>
      <c r="D8953" s="11" t="s">
        <v>662</v>
      </c>
      <c r="F8953" s="15">
        <f>IF(ISBLANK($D8953),"",IF(ISBLANK($E8953),VLOOKUP($D8953,$J:$K,2,FALSE),VLOOKUP($E8953,'Daycare Packages'!$A:$G,7,FALSE)))</f>
        <v>30</v>
      </c>
      <c r="G8953" s="15"/>
      <c r="H8953" s="15">
        <f t="shared" si="304"/>
        <v>30</v>
      </c>
      <c r="I8953" s="198">
        <f t="shared" si="303"/>
        <v>7</v>
      </c>
    </row>
    <row r="8954" spans="1:9" x14ac:dyDescent="0.3">
      <c r="A8954" s="10">
        <v>43670</v>
      </c>
      <c r="B8954" s="11" t="s">
        <v>148</v>
      </c>
      <c r="C8954" s="11" t="s">
        <v>547</v>
      </c>
      <c r="D8954" s="11" t="s">
        <v>662</v>
      </c>
      <c r="E8954" s="11">
        <v>6762300</v>
      </c>
      <c r="F8954" s="15">
        <f>IF(ISBLANK($D8954),"",IF(ISBLANK($E8954),VLOOKUP($D8954,$J:$K,2,FALSE),VLOOKUP($E8954,'Daycare Packages'!$A:$G,7,FALSE)))</f>
        <v>23</v>
      </c>
      <c r="G8954" s="15"/>
      <c r="H8954" s="15">
        <f t="shared" si="304"/>
        <v>23</v>
      </c>
      <c r="I8954" s="198">
        <f t="shared" si="303"/>
        <v>7</v>
      </c>
    </row>
    <row r="8955" spans="1:9" x14ac:dyDescent="0.3">
      <c r="A8955" s="10">
        <v>43670</v>
      </c>
      <c r="B8955" s="11" t="s">
        <v>141</v>
      </c>
      <c r="C8955" s="11" t="s">
        <v>673</v>
      </c>
      <c r="D8955" s="11" t="s">
        <v>662</v>
      </c>
      <c r="E8955" s="11">
        <v>6914106</v>
      </c>
      <c r="F8955" s="15">
        <f>IF(ISBLANK($D8955),"",IF(ISBLANK($E8955),VLOOKUP($D8955,$J:$K,2,FALSE),VLOOKUP($E8955,'Daycare Packages'!$A:$G,7,FALSE)))</f>
        <v>26</v>
      </c>
      <c r="G8955" s="15"/>
      <c r="H8955" s="15">
        <f t="shared" si="304"/>
        <v>26</v>
      </c>
      <c r="I8955" s="198">
        <f t="shared" si="303"/>
        <v>7</v>
      </c>
    </row>
    <row r="8956" spans="1:9" x14ac:dyDescent="0.3">
      <c r="A8956" s="55">
        <v>43670</v>
      </c>
      <c r="B8956" s="56" t="s">
        <v>1167</v>
      </c>
      <c r="C8956" s="56" t="s">
        <v>1006</v>
      </c>
      <c r="D8956" s="56" t="s">
        <v>662</v>
      </c>
      <c r="E8956" s="56"/>
      <c r="F8956" s="59">
        <f>IF(ISBLANK($D8956),"",IF(ISBLANK($E8956),VLOOKUP($D8956,$J:$K,2,FALSE),VLOOKUP($E8956,'Daycare Packages'!$A:$G,7,FALSE)))</f>
        <v>30</v>
      </c>
      <c r="G8956" s="59"/>
      <c r="H8956" s="59">
        <f t="shared" si="304"/>
        <v>30</v>
      </c>
      <c r="I8956" s="198">
        <f t="shared" si="303"/>
        <v>7</v>
      </c>
    </row>
    <row r="8957" spans="1:9" x14ac:dyDescent="0.3">
      <c r="A8957" s="10">
        <v>43671</v>
      </c>
      <c r="B8957" s="11" t="s">
        <v>1710</v>
      </c>
      <c r="C8957" s="11" t="s">
        <v>1711</v>
      </c>
      <c r="D8957" s="11" t="s">
        <v>659</v>
      </c>
      <c r="F8957" s="15">
        <f>IF(ISBLANK($D8957),"",IF(ISBLANK($E8957),VLOOKUP($D8957,$J:$K,2,FALSE),VLOOKUP($E8957,'Daycare Packages'!$A:$G,7,FALSE)))</f>
        <v>20</v>
      </c>
      <c r="G8957" s="15"/>
      <c r="H8957" s="15">
        <f t="shared" si="304"/>
        <v>20</v>
      </c>
      <c r="I8957" s="198">
        <f t="shared" si="303"/>
        <v>7</v>
      </c>
    </row>
    <row r="8958" spans="1:9" x14ac:dyDescent="0.3">
      <c r="A8958" s="10">
        <v>43671</v>
      </c>
      <c r="B8958" s="11" t="s">
        <v>1710</v>
      </c>
      <c r="C8958" s="11" t="s">
        <v>665</v>
      </c>
      <c r="D8958" s="11" t="s">
        <v>659</v>
      </c>
      <c r="F8958" s="15">
        <f>IF(ISBLANK($D8958),"",IF(ISBLANK($E8958),VLOOKUP($D8958,$J:$K,2,FALSE),VLOOKUP($E8958,'Daycare Packages'!$A:$G,7,FALSE)))</f>
        <v>20</v>
      </c>
      <c r="G8958" s="15"/>
      <c r="H8958" s="15">
        <f t="shared" si="304"/>
        <v>20</v>
      </c>
      <c r="I8958" s="198">
        <f t="shared" si="303"/>
        <v>7</v>
      </c>
    </row>
    <row r="8959" spans="1:9" x14ac:dyDescent="0.3">
      <c r="A8959" s="10">
        <v>43671</v>
      </c>
      <c r="B8959" s="11" t="s">
        <v>749</v>
      </c>
      <c r="C8959" s="11" t="s">
        <v>750</v>
      </c>
      <c r="D8959" s="11" t="s">
        <v>659</v>
      </c>
      <c r="F8959" s="15">
        <f>IF(ISBLANK($D8959),"",IF(ISBLANK($E8959),VLOOKUP($D8959,$J:$K,2,FALSE),VLOOKUP($E8959,'Daycare Packages'!$A:$G,7,FALSE)))</f>
        <v>20</v>
      </c>
      <c r="G8959" s="15"/>
      <c r="H8959" s="15">
        <f t="shared" si="304"/>
        <v>20</v>
      </c>
      <c r="I8959" s="198">
        <f t="shared" si="303"/>
        <v>7</v>
      </c>
    </row>
    <row r="8960" spans="1:9" x14ac:dyDescent="0.3">
      <c r="A8960" s="10">
        <v>43671</v>
      </c>
      <c r="B8960" s="11" t="s">
        <v>190</v>
      </c>
      <c r="C8960" s="11" t="s">
        <v>718</v>
      </c>
      <c r="D8960" s="11" t="s">
        <v>659</v>
      </c>
      <c r="E8960" s="11">
        <v>6884206</v>
      </c>
      <c r="F8960" s="15">
        <f>IF(ISBLANK($D8960),"",IF(ISBLANK($E8960),VLOOKUP($D8960,$J:$K,2,FALSE),VLOOKUP($E8960,'Daycare Packages'!$A:$G,7,FALSE)))</f>
        <v>17</v>
      </c>
      <c r="G8960" s="15"/>
      <c r="H8960" s="15">
        <f t="shared" si="304"/>
        <v>17</v>
      </c>
      <c r="I8960" s="198">
        <f t="shared" si="303"/>
        <v>7</v>
      </c>
    </row>
    <row r="8961" spans="1:9" x14ac:dyDescent="0.3">
      <c r="A8961" s="10">
        <v>43671</v>
      </c>
      <c r="B8961" s="11" t="s">
        <v>1716</v>
      </c>
      <c r="C8961" s="11" t="s">
        <v>1717</v>
      </c>
      <c r="D8961" s="11" t="s">
        <v>659</v>
      </c>
      <c r="F8961" s="15">
        <f>IF(ISBLANK($D8961),"",IF(ISBLANK($E8961),VLOOKUP($D8961,$J:$K,2,FALSE),VLOOKUP($E8961,'Daycare Packages'!$A:$G,7,FALSE)))</f>
        <v>20</v>
      </c>
      <c r="G8961" s="15"/>
      <c r="H8961" s="15">
        <f t="shared" si="304"/>
        <v>20</v>
      </c>
      <c r="I8961" s="198">
        <f t="shared" si="303"/>
        <v>7</v>
      </c>
    </row>
    <row r="8962" spans="1:9" x14ac:dyDescent="0.3">
      <c r="A8962" s="10">
        <v>43671</v>
      </c>
      <c r="B8962" s="11" t="s">
        <v>1366</v>
      </c>
      <c r="C8962" s="11" t="s">
        <v>1713</v>
      </c>
      <c r="D8962" s="11" t="s">
        <v>662</v>
      </c>
      <c r="E8962" s="11">
        <v>6909212</v>
      </c>
      <c r="F8962" s="15">
        <f>IF(ISBLANK($D8962),"",IF(ISBLANK($E8962),VLOOKUP($D8962,$J:$K,2,FALSE),VLOOKUP($E8962,'Daycare Packages'!$A:$G,7,FALSE)))</f>
        <v>23</v>
      </c>
      <c r="G8962" s="15"/>
      <c r="H8962" s="15">
        <f t="shared" si="304"/>
        <v>23</v>
      </c>
      <c r="I8962" s="198">
        <f t="shared" si="303"/>
        <v>7</v>
      </c>
    </row>
    <row r="8963" spans="1:9" x14ac:dyDescent="0.3">
      <c r="A8963" s="10">
        <v>43671</v>
      </c>
      <c r="B8963" s="11" t="s">
        <v>1366</v>
      </c>
      <c r="C8963" s="11" t="s">
        <v>520</v>
      </c>
      <c r="D8963" s="11" t="s">
        <v>662</v>
      </c>
      <c r="E8963" s="11">
        <v>6909212</v>
      </c>
      <c r="F8963" s="15">
        <f>IF(ISBLANK($D8963),"",IF(ISBLANK($E8963),VLOOKUP($D8963,$J:$K,2,FALSE),VLOOKUP($E8963,'Daycare Packages'!$A:$G,7,FALSE)))</f>
        <v>23</v>
      </c>
      <c r="G8963" s="15"/>
      <c r="H8963" s="15">
        <f t="shared" si="304"/>
        <v>23</v>
      </c>
      <c r="I8963" s="198">
        <f t="shared" ref="I8963:I9026" si="305">IF(A8963="",0,MONTH(A8963))</f>
        <v>7</v>
      </c>
    </row>
    <row r="8964" spans="1:9" x14ac:dyDescent="0.3">
      <c r="A8964" s="10">
        <v>43671</v>
      </c>
      <c r="B8964" s="11" t="s">
        <v>941</v>
      </c>
      <c r="C8964" s="11" t="s">
        <v>487</v>
      </c>
      <c r="D8964" s="11" t="s">
        <v>662</v>
      </c>
      <c r="F8964" s="15">
        <f>IF(ISBLANK($D8964),"",IF(ISBLANK($E8964),VLOOKUP($D8964,$J:$K,2,FALSE),VLOOKUP($E8964,'Daycare Packages'!$A:$G,7,FALSE)))</f>
        <v>30</v>
      </c>
      <c r="G8964" s="15"/>
      <c r="H8964" s="15">
        <f t="shared" si="304"/>
        <v>30</v>
      </c>
      <c r="I8964" s="198">
        <f t="shared" si="305"/>
        <v>7</v>
      </c>
    </row>
    <row r="8965" spans="1:9" x14ac:dyDescent="0.3">
      <c r="A8965" s="10">
        <v>43671</v>
      </c>
      <c r="B8965" s="11" t="s">
        <v>78</v>
      </c>
      <c r="C8965" s="11" t="s">
        <v>1224</v>
      </c>
      <c r="D8965" s="11" t="s">
        <v>662</v>
      </c>
      <c r="E8965" s="11">
        <v>6917103</v>
      </c>
      <c r="F8965" s="15">
        <f>IF(ISBLANK($D8965),"",IF(ISBLANK($E8965),VLOOKUP($D8965,$J:$K,2,FALSE),VLOOKUP($E8965,'Daycare Packages'!$A:$G,7,FALSE)))</f>
        <v>27</v>
      </c>
      <c r="G8965" s="15"/>
      <c r="H8965" s="15">
        <f t="shared" si="304"/>
        <v>27</v>
      </c>
      <c r="I8965" s="198">
        <f t="shared" si="305"/>
        <v>7</v>
      </c>
    </row>
    <row r="8966" spans="1:9" x14ac:dyDescent="0.3">
      <c r="A8966" s="10">
        <v>43671</v>
      </c>
      <c r="B8966" s="11" t="s">
        <v>78</v>
      </c>
      <c r="C8966" s="11" t="s">
        <v>642</v>
      </c>
      <c r="D8966" s="11" t="s">
        <v>662</v>
      </c>
      <c r="E8966" s="11">
        <v>6917103</v>
      </c>
      <c r="F8966" s="15">
        <f>IF(ISBLANK($D8966),"",IF(ISBLANK($E8966),VLOOKUP($D8966,$J:$K,2,FALSE),VLOOKUP($E8966,'Daycare Packages'!$A:$G,7,FALSE)))</f>
        <v>27</v>
      </c>
      <c r="G8966" s="15"/>
      <c r="H8966" s="15">
        <f t="shared" si="304"/>
        <v>27</v>
      </c>
      <c r="I8966" s="198">
        <f t="shared" si="305"/>
        <v>7</v>
      </c>
    </row>
    <row r="8967" spans="1:9" x14ac:dyDescent="0.3">
      <c r="A8967" s="10">
        <v>43671</v>
      </c>
      <c r="B8967" s="11" t="s">
        <v>902</v>
      </c>
      <c r="C8967" s="11" t="s">
        <v>731</v>
      </c>
      <c r="D8967" s="11" t="s">
        <v>662</v>
      </c>
      <c r="F8967" s="15">
        <f>IF(ISBLANK($D8967),"",IF(ISBLANK($E8967),VLOOKUP($D8967,$J:$K,2,FALSE),VLOOKUP($E8967,'Daycare Packages'!$A:$G,7,FALSE)))</f>
        <v>30</v>
      </c>
      <c r="G8967" s="15"/>
      <c r="H8967" s="15">
        <f t="shared" si="304"/>
        <v>30</v>
      </c>
      <c r="I8967" s="198">
        <f t="shared" si="305"/>
        <v>7</v>
      </c>
    </row>
    <row r="8968" spans="1:9" x14ac:dyDescent="0.3">
      <c r="A8968" s="10">
        <v>43671</v>
      </c>
      <c r="B8968" s="11" t="s">
        <v>912</v>
      </c>
      <c r="C8968" s="11" t="s">
        <v>913</v>
      </c>
      <c r="D8968" s="11" t="s">
        <v>662</v>
      </c>
      <c r="F8968" s="15">
        <f>IF(ISBLANK($D8968),"",IF(ISBLANK($E8968),VLOOKUP($D8968,$J:$K,2,FALSE),VLOOKUP($E8968,'Daycare Packages'!$A:$G,7,FALSE)))</f>
        <v>30</v>
      </c>
      <c r="G8968" s="15"/>
      <c r="H8968" s="15">
        <f t="shared" si="304"/>
        <v>30</v>
      </c>
      <c r="I8968" s="198">
        <f t="shared" si="305"/>
        <v>7</v>
      </c>
    </row>
    <row r="8969" spans="1:9" x14ac:dyDescent="0.3">
      <c r="A8969" s="10">
        <v>43671</v>
      </c>
      <c r="B8969" s="11" t="s">
        <v>849</v>
      </c>
      <c r="C8969" s="11" t="s">
        <v>1595</v>
      </c>
      <c r="D8969" s="11" t="s">
        <v>662</v>
      </c>
      <c r="F8969" s="15">
        <f>IF(ISBLANK($D8969),"",IF(ISBLANK($E8969),VLOOKUP($D8969,$J:$K,2,FALSE),VLOOKUP($E8969,'Daycare Packages'!$A:$G,7,FALSE)))</f>
        <v>30</v>
      </c>
      <c r="G8969" s="15"/>
      <c r="H8969" s="15">
        <f t="shared" si="304"/>
        <v>30</v>
      </c>
      <c r="I8969" s="198">
        <f t="shared" si="305"/>
        <v>7</v>
      </c>
    </row>
    <row r="8970" spans="1:9" x14ac:dyDescent="0.3">
      <c r="A8970" s="10">
        <v>43671</v>
      </c>
      <c r="B8970" s="11" t="s">
        <v>154</v>
      </c>
      <c r="C8970" s="11" t="s">
        <v>729</v>
      </c>
      <c r="D8970" s="11" t="s">
        <v>662</v>
      </c>
      <c r="E8970" s="11">
        <v>6872739</v>
      </c>
      <c r="F8970" s="15">
        <f>IF(ISBLANK($D8970),"",IF(ISBLANK($E8970),VLOOKUP($D8970,$J:$K,2,FALSE),VLOOKUP($E8970,'Daycare Packages'!$A:$G,7,FALSE)))</f>
        <v>27</v>
      </c>
      <c r="G8970" s="15"/>
      <c r="H8970" s="15">
        <f t="shared" si="304"/>
        <v>27</v>
      </c>
      <c r="I8970" s="198">
        <f t="shared" si="305"/>
        <v>7</v>
      </c>
    </row>
    <row r="8971" spans="1:9" x14ac:dyDescent="0.3">
      <c r="A8971" s="10">
        <v>43671</v>
      </c>
      <c r="B8971" s="11" t="s">
        <v>936</v>
      </c>
      <c r="C8971" s="11" t="s">
        <v>937</v>
      </c>
      <c r="D8971" s="11" t="s">
        <v>662</v>
      </c>
      <c r="F8971" s="15">
        <f>IF(ISBLANK($D8971),"",IF(ISBLANK($E8971),VLOOKUP($D8971,$J:$K,2,FALSE),VLOOKUP($E8971,'Daycare Packages'!$A:$G,7,FALSE)))</f>
        <v>30</v>
      </c>
      <c r="G8971" s="15"/>
      <c r="H8971" s="15">
        <f t="shared" si="304"/>
        <v>30</v>
      </c>
      <c r="I8971" s="198">
        <f t="shared" si="305"/>
        <v>7</v>
      </c>
    </row>
    <row r="8972" spans="1:9" x14ac:dyDescent="0.3">
      <c r="A8972" s="10">
        <v>43671</v>
      </c>
      <c r="B8972" s="11" t="s">
        <v>237</v>
      </c>
      <c r="C8972" s="11" t="s">
        <v>1549</v>
      </c>
      <c r="D8972" s="11" t="s">
        <v>662</v>
      </c>
      <c r="F8972" s="15">
        <f>IF(ISBLANK($D8972),"",IF(ISBLANK($E8972),VLOOKUP($D8972,$J:$K,2,FALSE),VLOOKUP($E8972,'Daycare Packages'!$A:$G,7,FALSE)))</f>
        <v>30</v>
      </c>
      <c r="G8972" s="15"/>
      <c r="H8972" s="15">
        <f t="shared" si="304"/>
        <v>30</v>
      </c>
      <c r="I8972" s="198">
        <f t="shared" si="305"/>
        <v>7</v>
      </c>
    </row>
    <row r="8973" spans="1:9" x14ac:dyDescent="0.3">
      <c r="A8973" s="10">
        <v>43671</v>
      </c>
      <c r="B8973" s="11" t="s">
        <v>209</v>
      </c>
      <c r="C8973" s="11" t="s">
        <v>702</v>
      </c>
      <c r="D8973" s="11" t="s">
        <v>662</v>
      </c>
      <c r="E8973" s="11">
        <v>6898585</v>
      </c>
      <c r="F8973" s="15">
        <f>IF(ISBLANK($D8973),"",IF(ISBLANK($E8973),VLOOKUP($D8973,$J:$K,2,FALSE),VLOOKUP($E8973,'Daycare Packages'!$A:$G,7,FALSE)))</f>
        <v>27</v>
      </c>
      <c r="G8973" s="15"/>
      <c r="H8973" s="15">
        <f t="shared" si="304"/>
        <v>27</v>
      </c>
      <c r="I8973" s="198">
        <f t="shared" si="305"/>
        <v>7</v>
      </c>
    </row>
    <row r="8974" spans="1:9" x14ac:dyDescent="0.3">
      <c r="A8974" s="10">
        <v>43671</v>
      </c>
      <c r="B8974" s="11" t="s">
        <v>663</v>
      </c>
      <c r="C8974" s="11" t="s">
        <v>665</v>
      </c>
      <c r="D8974" s="11" t="s">
        <v>662</v>
      </c>
      <c r="F8974" s="15">
        <f>IF(ISBLANK($D8974),"",IF(ISBLANK($E8974),VLOOKUP($D8974,$J:$K,2,FALSE),VLOOKUP($E8974,'Daycare Packages'!$A:$G,7,FALSE)))</f>
        <v>30</v>
      </c>
      <c r="G8974" s="15"/>
      <c r="H8974" s="15">
        <f t="shared" si="304"/>
        <v>30</v>
      </c>
      <c r="I8974" s="198">
        <f t="shared" si="305"/>
        <v>7</v>
      </c>
    </row>
    <row r="8975" spans="1:9" x14ac:dyDescent="0.3">
      <c r="A8975" s="10">
        <v>43671</v>
      </c>
      <c r="B8975" s="11" t="s">
        <v>663</v>
      </c>
      <c r="C8975" s="11" t="s">
        <v>664</v>
      </c>
      <c r="D8975" s="11" t="s">
        <v>662</v>
      </c>
      <c r="F8975" s="15">
        <f>IF(ISBLANK($D8975),"",IF(ISBLANK($E8975),VLOOKUP($D8975,$J:$K,2,FALSE),VLOOKUP($E8975,'Daycare Packages'!$A:$G,7,FALSE)))</f>
        <v>30</v>
      </c>
      <c r="G8975" s="15"/>
      <c r="H8975" s="15">
        <f t="shared" si="304"/>
        <v>30</v>
      </c>
      <c r="I8975" s="198">
        <f t="shared" si="305"/>
        <v>7</v>
      </c>
    </row>
    <row r="8976" spans="1:9" x14ac:dyDescent="0.3">
      <c r="A8976" s="10">
        <v>43671</v>
      </c>
      <c r="B8976" s="11" t="s">
        <v>1805</v>
      </c>
      <c r="C8976" s="11" t="s">
        <v>548</v>
      </c>
      <c r="D8976" s="11" t="s">
        <v>662</v>
      </c>
      <c r="F8976" s="15">
        <f>IF(ISBLANK($D8976),"",IF(ISBLANK($E8976),VLOOKUP($D8976,$J:$K,2,FALSE),VLOOKUP($E8976,'Daycare Packages'!$A:$G,7,FALSE)))</f>
        <v>30</v>
      </c>
      <c r="G8976" s="15"/>
      <c r="H8976" s="15">
        <f t="shared" si="304"/>
        <v>30</v>
      </c>
      <c r="I8976" s="198">
        <f t="shared" si="305"/>
        <v>7</v>
      </c>
    </row>
    <row r="8977" spans="1:9" x14ac:dyDescent="0.3">
      <c r="A8977" s="10">
        <v>43671</v>
      </c>
      <c r="B8977" s="11" t="s">
        <v>150</v>
      </c>
      <c r="C8977" s="11" t="s">
        <v>461</v>
      </c>
      <c r="D8977" s="11" t="s">
        <v>662</v>
      </c>
      <c r="E8977" s="11">
        <v>6902654</v>
      </c>
      <c r="F8977" s="15">
        <f>IF(ISBLANK($D8977),"",IF(ISBLANK($E8977),VLOOKUP($D8977,$J:$K,2,FALSE),VLOOKUP($E8977,'Daycare Packages'!$A:$G,7,FALSE)))</f>
        <v>27</v>
      </c>
      <c r="G8977" s="15"/>
      <c r="H8977" s="15">
        <f t="shared" si="304"/>
        <v>27</v>
      </c>
      <c r="I8977" s="198">
        <f t="shared" si="305"/>
        <v>7</v>
      </c>
    </row>
    <row r="8978" spans="1:9" x14ac:dyDescent="0.3">
      <c r="A8978" s="10">
        <v>43671</v>
      </c>
      <c r="B8978" s="11" t="s">
        <v>933</v>
      </c>
      <c r="C8978" s="11" t="s">
        <v>461</v>
      </c>
      <c r="D8978" s="11" t="s">
        <v>662</v>
      </c>
      <c r="F8978" s="15">
        <f>IF(ISBLANK($D8978),"",IF(ISBLANK($E8978),VLOOKUP($D8978,$J:$K,2,FALSE),VLOOKUP($E8978,'Daycare Packages'!$A:$G,7,FALSE)))</f>
        <v>30</v>
      </c>
      <c r="G8978" s="15">
        <v>6</v>
      </c>
      <c r="H8978" s="15">
        <f t="shared" si="304"/>
        <v>36</v>
      </c>
      <c r="I8978" s="198">
        <f t="shared" si="305"/>
        <v>7</v>
      </c>
    </row>
    <row r="8979" spans="1:9" x14ac:dyDescent="0.3">
      <c r="A8979" s="10">
        <v>43671</v>
      </c>
      <c r="B8979" s="11" t="s">
        <v>1900</v>
      </c>
      <c r="C8979" s="11" t="s">
        <v>1901</v>
      </c>
      <c r="D8979" s="11" t="s">
        <v>662</v>
      </c>
      <c r="F8979" s="15">
        <f>IF(ISBLANK($D8979),"",IF(ISBLANK($E8979),VLOOKUP($D8979,$J:$K,2,FALSE),VLOOKUP($E8979,'Daycare Packages'!$A:$G,7,FALSE)))</f>
        <v>30</v>
      </c>
      <c r="G8979" s="15"/>
      <c r="H8979" s="15">
        <f t="shared" si="304"/>
        <v>30</v>
      </c>
      <c r="I8979" s="198">
        <f t="shared" si="305"/>
        <v>7</v>
      </c>
    </row>
    <row r="8980" spans="1:9" x14ac:dyDescent="0.3">
      <c r="A8980" s="10">
        <v>43671</v>
      </c>
      <c r="B8980" s="11" t="s">
        <v>1435</v>
      </c>
      <c r="C8980" s="11" t="s">
        <v>448</v>
      </c>
      <c r="D8980" s="11" t="s">
        <v>662</v>
      </c>
      <c r="E8980" s="11">
        <v>6892458</v>
      </c>
      <c r="F8980" s="15">
        <f>IF(ISBLANK($D8980),"",IF(ISBLANK($E8980),VLOOKUP($D8980,$J:$K,2,FALSE),VLOOKUP($E8980,'Daycare Packages'!$A:$G,7,FALSE)))</f>
        <v>27</v>
      </c>
      <c r="G8980" s="15"/>
      <c r="H8980" s="15">
        <f t="shared" si="304"/>
        <v>27</v>
      </c>
      <c r="I8980" s="198">
        <f t="shared" si="305"/>
        <v>7</v>
      </c>
    </row>
    <row r="8981" spans="1:9" x14ac:dyDescent="0.3">
      <c r="A8981" s="10">
        <v>43671</v>
      </c>
      <c r="B8981" s="11" t="s">
        <v>1621</v>
      </c>
      <c r="C8981" s="11" t="s">
        <v>483</v>
      </c>
      <c r="D8981" s="11" t="s">
        <v>662</v>
      </c>
      <c r="F8981" s="15">
        <f>IF(ISBLANK($D8981),"",IF(ISBLANK($E8981),VLOOKUP($D8981,$J:$K,2,FALSE),VLOOKUP($E8981,'Daycare Packages'!$A:$G,7,FALSE)))</f>
        <v>30</v>
      </c>
      <c r="G8981" s="15"/>
      <c r="H8981" s="15">
        <f t="shared" si="304"/>
        <v>30</v>
      </c>
      <c r="I8981" s="198">
        <f t="shared" si="305"/>
        <v>7</v>
      </c>
    </row>
    <row r="8982" spans="1:9" x14ac:dyDescent="0.3">
      <c r="A8982" s="10">
        <v>43671</v>
      </c>
      <c r="B8982" s="11" t="s">
        <v>843</v>
      </c>
      <c r="C8982" s="11" t="s">
        <v>844</v>
      </c>
      <c r="D8982" s="11" t="s">
        <v>662</v>
      </c>
      <c r="E8982" s="11">
        <v>6846368</v>
      </c>
      <c r="F8982" s="15">
        <f>IF(ISBLANK($D8982),"",IF(ISBLANK($E8982),VLOOKUP($D8982,$J:$K,2,FALSE),VLOOKUP($E8982,'Daycare Packages'!$A:$G,7,FALSE)))</f>
        <v>23</v>
      </c>
      <c r="G8982" s="15"/>
      <c r="H8982" s="15">
        <f t="shared" si="304"/>
        <v>23</v>
      </c>
      <c r="I8982" s="198">
        <f t="shared" si="305"/>
        <v>7</v>
      </c>
    </row>
    <row r="8983" spans="1:9" x14ac:dyDescent="0.3">
      <c r="A8983" s="10">
        <v>43671</v>
      </c>
      <c r="B8983" s="11" t="s">
        <v>1311</v>
      </c>
      <c r="C8983" s="11" t="s">
        <v>1312</v>
      </c>
      <c r="D8983" s="11" t="s">
        <v>662</v>
      </c>
      <c r="E8983" s="11">
        <v>6829230</v>
      </c>
      <c r="F8983" s="15">
        <f>IF(ISBLANK($D8983),"",IF(ISBLANK($E8983),VLOOKUP($D8983,$J:$K,2,FALSE),VLOOKUP($E8983,'Daycare Packages'!$A:$G,7,FALSE)))</f>
        <v>23</v>
      </c>
      <c r="G8983" s="15"/>
      <c r="H8983" s="15">
        <f t="shared" si="304"/>
        <v>23</v>
      </c>
      <c r="I8983" s="198">
        <f t="shared" si="305"/>
        <v>7</v>
      </c>
    </row>
    <row r="8984" spans="1:9" x14ac:dyDescent="0.3">
      <c r="A8984" s="10">
        <v>43671</v>
      </c>
      <c r="B8984" s="11" t="s">
        <v>1863</v>
      </c>
      <c r="C8984" s="11" t="s">
        <v>1864</v>
      </c>
      <c r="D8984" s="11" t="s">
        <v>662</v>
      </c>
      <c r="F8984" s="15">
        <f>IF(ISBLANK($D8984),"",IF(ISBLANK($E8984),VLOOKUP($D8984,$J:$K,2,FALSE),VLOOKUP($E8984,'Daycare Packages'!$A:$G,7,FALSE)))</f>
        <v>30</v>
      </c>
      <c r="G8984" s="15">
        <v>6</v>
      </c>
      <c r="H8984" s="15">
        <f t="shared" si="304"/>
        <v>36</v>
      </c>
      <c r="I8984" s="198">
        <f t="shared" si="305"/>
        <v>7</v>
      </c>
    </row>
    <row r="8985" spans="1:9" x14ac:dyDescent="0.3">
      <c r="A8985" s="10">
        <v>43671</v>
      </c>
      <c r="B8985" s="11" t="s">
        <v>111</v>
      </c>
      <c r="C8985" s="11" t="s">
        <v>789</v>
      </c>
      <c r="D8985" s="11" t="s">
        <v>662</v>
      </c>
      <c r="E8985" s="11">
        <v>6559448</v>
      </c>
      <c r="F8985" s="15">
        <f>IF(ISBLANK($D8985),"",IF(ISBLANK($E8985),VLOOKUP($D8985,$J:$K,2,FALSE),VLOOKUP($E8985,'Daycare Packages'!$A:$G,7,FALSE)))</f>
        <v>22</v>
      </c>
      <c r="G8985" s="15"/>
      <c r="H8985" s="15">
        <f t="shared" si="304"/>
        <v>22</v>
      </c>
      <c r="I8985" s="198">
        <f t="shared" si="305"/>
        <v>7</v>
      </c>
    </row>
    <row r="8986" spans="1:9" x14ac:dyDescent="0.3">
      <c r="A8986" s="10">
        <v>43671</v>
      </c>
      <c r="B8986" s="11" t="s">
        <v>111</v>
      </c>
      <c r="C8986" s="11" t="s">
        <v>821</v>
      </c>
      <c r="D8986" s="11" t="s">
        <v>662</v>
      </c>
      <c r="E8986" s="11">
        <v>6908139</v>
      </c>
      <c r="F8986" s="15">
        <f>IF(ISBLANK($D8986),"",IF(ISBLANK($E8986),VLOOKUP($D8986,$J:$K,2,FALSE),VLOOKUP($E8986,'Daycare Packages'!$A:$G,7,FALSE)))</f>
        <v>27</v>
      </c>
      <c r="G8986" s="15"/>
      <c r="H8986" s="15">
        <f t="shared" si="304"/>
        <v>27</v>
      </c>
      <c r="I8986" s="198">
        <f t="shared" si="305"/>
        <v>7</v>
      </c>
    </row>
    <row r="8987" spans="1:9" x14ac:dyDescent="0.3">
      <c r="A8987" s="10">
        <v>43671</v>
      </c>
      <c r="B8987" s="11" t="s">
        <v>833</v>
      </c>
      <c r="C8987" s="11" t="s">
        <v>618</v>
      </c>
      <c r="D8987" s="11" t="s">
        <v>662</v>
      </c>
      <c r="F8987" s="15">
        <f>IF(ISBLANK($D8987),"",IF(ISBLANK($E8987),VLOOKUP($D8987,$J:$K,2,FALSE),VLOOKUP($E8987,'Daycare Packages'!$A:$G,7,FALSE)))</f>
        <v>30</v>
      </c>
      <c r="G8987" s="15"/>
      <c r="H8987" s="15">
        <f t="shared" si="304"/>
        <v>30</v>
      </c>
      <c r="I8987" s="198">
        <f t="shared" si="305"/>
        <v>7</v>
      </c>
    </row>
    <row r="8988" spans="1:9" x14ac:dyDescent="0.3">
      <c r="A8988" s="10">
        <v>43671</v>
      </c>
      <c r="B8988" s="11" t="s">
        <v>1465</v>
      </c>
      <c r="C8988" s="11" t="s">
        <v>910</v>
      </c>
      <c r="D8988" s="11" t="s">
        <v>662</v>
      </c>
      <c r="F8988" s="15">
        <f>IF(ISBLANK($D8988),"",IF(ISBLANK($E8988),VLOOKUP($D8988,$J:$K,2,FALSE),VLOOKUP($E8988,'Daycare Packages'!$A:$G,7,FALSE)))</f>
        <v>30</v>
      </c>
      <c r="G8988" s="15"/>
      <c r="H8988" s="15">
        <f t="shared" si="304"/>
        <v>30</v>
      </c>
      <c r="I8988" s="198">
        <f t="shared" si="305"/>
        <v>7</v>
      </c>
    </row>
    <row r="8989" spans="1:9" x14ac:dyDescent="0.3">
      <c r="A8989" s="10">
        <v>43671</v>
      </c>
      <c r="B8989" s="11" t="s">
        <v>1483</v>
      </c>
      <c r="C8989" s="11" t="s">
        <v>1484</v>
      </c>
      <c r="D8989" s="11" t="s">
        <v>662</v>
      </c>
      <c r="E8989" s="11">
        <v>6876268</v>
      </c>
      <c r="F8989" s="15">
        <f>IF(ISBLANK($D8989),"",IF(ISBLANK($E8989),VLOOKUP($D8989,$J:$K,2,FALSE),VLOOKUP($E8989,'Daycare Packages'!$A:$G,7,FALSE)))</f>
        <v>27</v>
      </c>
      <c r="G8989" s="15"/>
      <c r="H8989" s="15">
        <f t="shared" si="304"/>
        <v>27</v>
      </c>
      <c r="I8989" s="198">
        <f t="shared" si="305"/>
        <v>7</v>
      </c>
    </row>
    <row r="8990" spans="1:9" x14ac:dyDescent="0.3">
      <c r="A8990" s="10">
        <v>43671</v>
      </c>
      <c r="B8990" s="11" t="s">
        <v>1727</v>
      </c>
      <c r="C8990" s="11" t="s">
        <v>1728</v>
      </c>
      <c r="D8990" s="11" t="s">
        <v>662</v>
      </c>
      <c r="E8990" s="11">
        <v>6895189</v>
      </c>
      <c r="F8990" s="15">
        <f>IF(ISBLANK($D8990),"",IF(ISBLANK($E8990),VLOOKUP($D8990,$J:$K,2,FALSE),VLOOKUP($E8990,'Daycare Packages'!$A:$G,7,FALSE)))</f>
        <v>26</v>
      </c>
      <c r="G8990" s="15">
        <v>6</v>
      </c>
      <c r="H8990" s="15">
        <f t="shared" si="304"/>
        <v>32</v>
      </c>
      <c r="I8990" s="198">
        <f t="shared" si="305"/>
        <v>7</v>
      </c>
    </row>
    <row r="8991" spans="1:9" x14ac:dyDescent="0.3">
      <c r="A8991" s="10">
        <v>43671</v>
      </c>
      <c r="B8991" s="11" t="s">
        <v>148</v>
      </c>
      <c r="C8991" s="11" t="s">
        <v>547</v>
      </c>
      <c r="D8991" s="11" t="s">
        <v>662</v>
      </c>
      <c r="E8991" s="11">
        <v>6762300</v>
      </c>
      <c r="F8991" s="15">
        <f>IF(ISBLANK($D8991),"",IF(ISBLANK($E8991),VLOOKUP($D8991,$J:$K,2,FALSE),VLOOKUP($E8991,'Daycare Packages'!$A:$G,7,FALSE)))</f>
        <v>23</v>
      </c>
      <c r="G8991" s="15"/>
      <c r="H8991" s="15">
        <f t="shared" si="304"/>
        <v>23</v>
      </c>
      <c r="I8991" s="198">
        <f t="shared" si="305"/>
        <v>7</v>
      </c>
    </row>
    <row r="8992" spans="1:9" x14ac:dyDescent="0.3">
      <c r="A8992" s="10">
        <v>43671</v>
      </c>
      <c r="B8992" s="11" t="s">
        <v>163</v>
      </c>
      <c r="C8992" s="11" t="s">
        <v>593</v>
      </c>
      <c r="D8992" s="11" t="s">
        <v>662</v>
      </c>
      <c r="E8992" s="11">
        <v>6913996</v>
      </c>
      <c r="F8992" s="15">
        <f>IF(ISBLANK($D8992),"",IF(ISBLANK($E8992),VLOOKUP($D8992,$J:$K,2,FALSE),VLOOKUP($E8992,'Daycare Packages'!$A:$G,7,FALSE)))</f>
        <v>27</v>
      </c>
      <c r="G8992" s="15"/>
      <c r="H8992" s="15">
        <f t="shared" si="304"/>
        <v>27</v>
      </c>
      <c r="I8992" s="198">
        <f t="shared" si="305"/>
        <v>7</v>
      </c>
    </row>
    <row r="8993" spans="1:9" x14ac:dyDescent="0.3">
      <c r="A8993" s="10">
        <v>43671</v>
      </c>
      <c r="B8993" s="11" t="s">
        <v>1352</v>
      </c>
      <c r="C8993" s="11" t="s">
        <v>1972</v>
      </c>
      <c r="D8993" s="11" t="s">
        <v>662</v>
      </c>
      <c r="E8993" s="11">
        <v>6849235</v>
      </c>
      <c r="F8993" s="15">
        <f>IF(ISBLANK($D8993),"",IF(ISBLANK($E8993),VLOOKUP($D8993,$J:$K,2,FALSE),VLOOKUP($E8993,'Daycare Packages'!$A:$G,7,FALSE)))</f>
        <v>27</v>
      </c>
      <c r="G8993" s="15"/>
      <c r="H8993" s="15">
        <f t="shared" si="304"/>
        <v>27</v>
      </c>
      <c r="I8993" s="198">
        <f t="shared" si="305"/>
        <v>7</v>
      </c>
    </row>
    <row r="8994" spans="1:9" x14ac:dyDescent="0.3">
      <c r="A8994" s="10">
        <v>43671</v>
      </c>
      <c r="B8994" s="11" t="s">
        <v>136</v>
      </c>
      <c r="C8994" s="11" t="s">
        <v>650</v>
      </c>
      <c r="D8994" s="11" t="s">
        <v>662</v>
      </c>
      <c r="F8994" s="15">
        <f>IF(ISBLANK($D8994),"",IF(ISBLANK($E8994),VLOOKUP($D8994,$J:$K,2,FALSE),VLOOKUP($E8994,'Daycare Packages'!$A:$G,7,FALSE)))</f>
        <v>30</v>
      </c>
      <c r="G8994" s="15"/>
      <c r="H8994" s="15">
        <f t="shared" si="304"/>
        <v>30</v>
      </c>
      <c r="I8994" s="198">
        <f t="shared" si="305"/>
        <v>7</v>
      </c>
    </row>
    <row r="8995" spans="1:9" x14ac:dyDescent="0.3">
      <c r="A8995" s="10">
        <v>43671</v>
      </c>
      <c r="B8995" s="11" t="s">
        <v>1797</v>
      </c>
      <c r="C8995" s="11" t="s">
        <v>1105</v>
      </c>
      <c r="D8995" s="11" t="s">
        <v>662</v>
      </c>
      <c r="F8995" s="15">
        <f>IF(ISBLANK($D8995),"",IF(ISBLANK($E8995),VLOOKUP($D8995,$J:$K,2,FALSE),VLOOKUP($E8995,'Daycare Packages'!$A:$G,7,FALSE)))</f>
        <v>30</v>
      </c>
      <c r="G8995" s="15"/>
      <c r="H8995" s="15">
        <f t="shared" si="304"/>
        <v>30</v>
      </c>
      <c r="I8995" s="198">
        <f t="shared" si="305"/>
        <v>7</v>
      </c>
    </row>
    <row r="8996" spans="1:9" x14ac:dyDescent="0.3">
      <c r="A8996" s="10">
        <v>43671</v>
      </c>
      <c r="B8996" s="11" t="s">
        <v>565</v>
      </c>
      <c r="C8996" s="11" t="s">
        <v>1973</v>
      </c>
      <c r="D8996" s="11" t="s">
        <v>662</v>
      </c>
      <c r="F8996" s="15">
        <f>IF(ISBLANK($D8996),"",IF(ISBLANK($E8996),VLOOKUP($D8996,$J:$K,2,FALSE),VLOOKUP($E8996,'Daycare Packages'!$A:$G,7,FALSE)))</f>
        <v>30</v>
      </c>
      <c r="G8996" s="15"/>
      <c r="H8996" s="15">
        <f t="shared" si="304"/>
        <v>30</v>
      </c>
      <c r="I8996" s="198">
        <f t="shared" si="305"/>
        <v>7</v>
      </c>
    </row>
    <row r="8997" spans="1:9" x14ac:dyDescent="0.3">
      <c r="A8997" s="10">
        <v>43671</v>
      </c>
      <c r="B8997" s="11" t="s">
        <v>167</v>
      </c>
      <c r="C8997" s="11" t="s">
        <v>467</v>
      </c>
      <c r="D8997" s="11" t="s">
        <v>662</v>
      </c>
      <c r="E8997" s="11">
        <v>6903642</v>
      </c>
      <c r="F8997" s="15">
        <f>IF(ISBLANK($D8997),"",IF(ISBLANK($E8997),VLOOKUP($D8997,$J:$K,2,FALSE),VLOOKUP($E8997,'Daycare Packages'!$A:$G,7,FALSE)))</f>
        <v>27</v>
      </c>
      <c r="G8997" s="15"/>
      <c r="H8997" s="15">
        <f t="shared" si="304"/>
        <v>27</v>
      </c>
      <c r="I8997" s="198">
        <f t="shared" si="305"/>
        <v>7</v>
      </c>
    </row>
    <row r="8998" spans="1:9" x14ac:dyDescent="0.3">
      <c r="A8998" s="10">
        <v>43671</v>
      </c>
      <c r="B8998" s="11" t="s">
        <v>167</v>
      </c>
      <c r="C8998" s="11" t="s">
        <v>726</v>
      </c>
      <c r="D8998" s="11" t="s">
        <v>662</v>
      </c>
      <c r="E8998" s="11">
        <v>6903642</v>
      </c>
      <c r="F8998" s="15">
        <f>IF(ISBLANK($D8998),"",IF(ISBLANK($E8998),VLOOKUP($D8998,$J:$K,2,FALSE),VLOOKUP($E8998,'Daycare Packages'!$A:$G,7,FALSE)))</f>
        <v>27</v>
      </c>
      <c r="G8998" s="15"/>
      <c r="H8998" s="15">
        <f t="shared" si="304"/>
        <v>27</v>
      </c>
      <c r="I8998" s="198">
        <f t="shared" si="305"/>
        <v>7</v>
      </c>
    </row>
    <row r="8999" spans="1:9" x14ac:dyDescent="0.3">
      <c r="A8999" s="10">
        <v>43671</v>
      </c>
      <c r="B8999" s="11" t="s">
        <v>153</v>
      </c>
      <c r="C8999" s="11" t="s">
        <v>1315</v>
      </c>
      <c r="D8999" s="11" t="s">
        <v>662</v>
      </c>
      <c r="E8999" s="11">
        <v>6916175</v>
      </c>
      <c r="F8999" s="15">
        <f>IF(ISBLANK($D8999),"",IF(ISBLANK($E8999),VLOOKUP($D8999,$J:$K,2,FALSE),VLOOKUP($E8999,'Daycare Packages'!$A:$G,7,FALSE)))</f>
        <v>27</v>
      </c>
      <c r="G8999" s="15"/>
      <c r="H8999" s="15">
        <f t="shared" si="304"/>
        <v>27</v>
      </c>
      <c r="I8999" s="198">
        <f t="shared" si="305"/>
        <v>7</v>
      </c>
    </row>
    <row r="9000" spans="1:9" x14ac:dyDescent="0.3">
      <c r="A9000" s="10">
        <v>43671</v>
      </c>
      <c r="B9000" s="11" t="s">
        <v>730</v>
      </c>
      <c r="C9000" s="11" t="s">
        <v>731</v>
      </c>
      <c r="D9000" s="11" t="s">
        <v>662</v>
      </c>
      <c r="F9000" s="15">
        <f>IF(ISBLANK($D9000),"",IF(ISBLANK($E9000),VLOOKUP($D9000,$J:$K,2,FALSE),VLOOKUP($E9000,'Daycare Packages'!$A:$G,7,FALSE)))</f>
        <v>30</v>
      </c>
      <c r="G9000" s="15"/>
      <c r="H9000" s="15">
        <f t="shared" si="304"/>
        <v>30</v>
      </c>
      <c r="I9000" s="198">
        <f t="shared" si="305"/>
        <v>7</v>
      </c>
    </row>
    <row r="9001" spans="1:9" x14ac:dyDescent="0.3">
      <c r="A9001" s="10">
        <v>43671</v>
      </c>
      <c r="B9001" s="11" t="s">
        <v>182</v>
      </c>
      <c r="C9001" s="11" t="s">
        <v>685</v>
      </c>
      <c r="D9001" s="11" t="s">
        <v>662</v>
      </c>
      <c r="E9001" s="11">
        <v>6871713</v>
      </c>
      <c r="F9001" s="15">
        <f>IF(ISBLANK($D9001),"",IF(ISBLANK($E9001),VLOOKUP($D9001,$J:$K,2,FALSE),VLOOKUP($E9001,'Daycare Packages'!$A:$G,7,FALSE)))</f>
        <v>20.7</v>
      </c>
      <c r="G9001" s="15"/>
      <c r="H9001" s="15">
        <f t="shared" si="304"/>
        <v>20.7</v>
      </c>
      <c r="I9001" s="198">
        <f t="shared" si="305"/>
        <v>7</v>
      </c>
    </row>
    <row r="9002" spans="1:9" x14ac:dyDescent="0.3">
      <c r="A9002" s="10">
        <v>43671</v>
      </c>
      <c r="B9002" s="11" t="s">
        <v>156</v>
      </c>
      <c r="C9002" s="11" t="s">
        <v>479</v>
      </c>
      <c r="D9002" s="11" t="s">
        <v>662</v>
      </c>
      <c r="E9002" s="11">
        <v>6912335</v>
      </c>
      <c r="F9002" s="15">
        <f>IF(ISBLANK($D9002),"",IF(ISBLANK($E9002),VLOOKUP($D9002,$J:$K,2,FALSE),VLOOKUP($E9002,'Daycare Packages'!$A:$G,7,FALSE)))</f>
        <v>23</v>
      </c>
      <c r="G9002" s="15"/>
      <c r="H9002" s="15">
        <f t="shared" si="304"/>
        <v>23</v>
      </c>
      <c r="I9002" s="198">
        <f t="shared" si="305"/>
        <v>7</v>
      </c>
    </row>
    <row r="9003" spans="1:9" x14ac:dyDescent="0.3">
      <c r="A9003" s="10">
        <v>43671</v>
      </c>
      <c r="B9003" s="11" t="s">
        <v>123</v>
      </c>
      <c r="C9003" s="11" t="s">
        <v>622</v>
      </c>
      <c r="D9003" s="11" t="s">
        <v>662</v>
      </c>
      <c r="E9003" s="11">
        <v>6892228</v>
      </c>
      <c r="F9003" s="15">
        <f>IF(ISBLANK($D9003),"",IF(ISBLANK($E9003),VLOOKUP($D9003,$J:$K,2,FALSE),VLOOKUP($E9003,'Daycare Packages'!$A:$G,7,FALSE)))</f>
        <v>23</v>
      </c>
      <c r="G9003" s="15"/>
      <c r="H9003" s="15">
        <f t="shared" si="304"/>
        <v>23</v>
      </c>
      <c r="I9003" s="198">
        <f t="shared" si="305"/>
        <v>7</v>
      </c>
    </row>
    <row r="9004" spans="1:9" x14ac:dyDescent="0.3">
      <c r="A9004" s="10">
        <v>43671</v>
      </c>
      <c r="B9004" s="11" t="s">
        <v>1974</v>
      </c>
      <c r="C9004" s="11" t="s">
        <v>1975</v>
      </c>
      <c r="D9004" s="11" t="s">
        <v>671</v>
      </c>
      <c r="F9004" s="15">
        <f>IF(ISBLANK($D9004),"",IF(ISBLANK($E9004),VLOOKUP($D9004,$J:$K,2,FALSE),VLOOKUP($E9004,'Daycare Packages'!$A:$G,7,FALSE)))</f>
        <v>0</v>
      </c>
      <c r="G9004" s="15"/>
      <c r="H9004" s="15">
        <f t="shared" si="304"/>
        <v>0</v>
      </c>
      <c r="I9004" s="198">
        <f t="shared" si="305"/>
        <v>7</v>
      </c>
    </row>
    <row r="9005" spans="1:9" x14ac:dyDescent="0.3">
      <c r="A9005" s="10">
        <v>43671</v>
      </c>
      <c r="B9005" s="11" t="s">
        <v>216</v>
      </c>
      <c r="C9005" s="11" t="s">
        <v>448</v>
      </c>
      <c r="D9005" s="11" t="s">
        <v>662</v>
      </c>
      <c r="E9005" s="11">
        <v>6917942</v>
      </c>
      <c r="F9005" s="15">
        <f>IF(ISBLANK($D9005),"",IF(ISBLANK($E9005),VLOOKUP($D9005,$J:$K,2,FALSE),VLOOKUP($E9005,'Daycare Packages'!$A:$G,7,FALSE)))</f>
        <v>27</v>
      </c>
      <c r="G9005" s="15"/>
      <c r="H9005" s="15">
        <f t="shared" si="304"/>
        <v>27</v>
      </c>
      <c r="I9005" s="198">
        <f t="shared" si="305"/>
        <v>7</v>
      </c>
    </row>
    <row r="9006" spans="1:9" x14ac:dyDescent="0.3">
      <c r="A9006" s="10">
        <v>43671</v>
      </c>
      <c r="B9006" s="11" t="s">
        <v>122</v>
      </c>
      <c r="C9006" s="11" t="s">
        <v>740</v>
      </c>
      <c r="D9006" s="11" t="s">
        <v>662</v>
      </c>
      <c r="E9006" s="11">
        <v>6734317</v>
      </c>
      <c r="F9006" s="15">
        <f>IF(ISBLANK($D9006),"",IF(ISBLANK($E9006),VLOOKUP($D9006,$J:$K,2,FALSE),VLOOKUP($E9006,'Daycare Packages'!$A:$G,7,FALSE)))</f>
        <v>22</v>
      </c>
      <c r="G9006" s="15"/>
      <c r="H9006" s="15">
        <f t="shared" ref="H9006:H9069" si="306">IF(ISBLANK(D9006),"",SUM(F9006:G9006))</f>
        <v>22</v>
      </c>
      <c r="I9006" s="198">
        <f t="shared" si="305"/>
        <v>7</v>
      </c>
    </row>
    <row r="9007" spans="1:9" x14ac:dyDescent="0.3">
      <c r="A9007" s="10">
        <v>43671</v>
      </c>
      <c r="B9007" s="11" t="s">
        <v>191</v>
      </c>
      <c r="C9007" s="11" t="s">
        <v>776</v>
      </c>
      <c r="D9007" s="11" t="s">
        <v>662</v>
      </c>
      <c r="E9007" s="11">
        <v>6902659</v>
      </c>
      <c r="F9007" s="15">
        <f>IF(ISBLANK($D9007),"",IF(ISBLANK($E9007),VLOOKUP($D9007,$J:$K,2,FALSE),VLOOKUP($E9007,'Daycare Packages'!$A:$G,7,FALSE)))</f>
        <v>27</v>
      </c>
      <c r="G9007" s="15"/>
      <c r="H9007" s="15">
        <f t="shared" si="306"/>
        <v>27</v>
      </c>
      <c r="I9007" s="198">
        <f t="shared" si="305"/>
        <v>7</v>
      </c>
    </row>
    <row r="9008" spans="1:9" x14ac:dyDescent="0.3">
      <c r="A9008" s="10">
        <v>43671</v>
      </c>
      <c r="B9008" s="11" t="s">
        <v>873</v>
      </c>
      <c r="C9008" s="11" t="s">
        <v>493</v>
      </c>
      <c r="D9008" s="11" t="s">
        <v>662</v>
      </c>
      <c r="F9008" s="15">
        <f>IF(ISBLANK($D9008),"",IF(ISBLANK($E9008),VLOOKUP($D9008,$J:$K,2,FALSE),VLOOKUP($E9008,'Daycare Packages'!$A:$G,7,FALSE)))</f>
        <v>30</v>
      </c>
      <c r="G9008" s="15"/>
      <c r="H9008" s="15">
        <f t="shared" si="306"/>
        <v>30</v>
      </c>
      <c r="I9008" s="198">
        <f t="shared" si="305"/>
        <v>7</v>
      </c>
    </row>
    <row r="9009" spans="1:9" x14ac:dyDescent="0.3">
      <c r="A9009" s="10">
        <v>43671</v>
      </c>
      <c r="B9009" s="11" t="s">
        <v>368</v>
      </c>
      <c r="C9009" s="11" t="s">
        <v>619</v>
      </c>
      <c r="D9009" s="11" t="s">
        <v>662</v>
      </c>
      <c r="F9009" s="15">
        <f>IF(ISBLANK($D9009),"",IF(ISBLANK($E9009),VLOOKUP($D9009,$J:$K,2,FALSE),VLOOKUP($E9009,'Daycare Packages'!$A:$G,7,FALSE)))</f>
        <v>30</v>
      </c>
      <c r="G9009" s="15"/>
      <c r="H9009" s="15">
        <f t="shared" si="306"/>
        <v>30</v>
      </c>
      <c r="I9009" s="198">
        <f t="shared" si="305"/>
        <v>7</v>
      </c>
    </row>
    <row r="9010" spans="1:9" x14ac:dyDescent="0.3">
      <c r="A9010" s="10">
        <v>43671</v>
      </c>
      <c r="B9010" s="11" t="s">
        <v>183</v>
      </c>
      <c r="C9010" s="11" t="s">
        <v>520</v>
      </c>
      <c r="D9010" s="11" t="s">
        <v>662</v>
      </c>
      <c r="E9010" s="11">
        <v>6909167</v>
      </c>
      <c r="F9010" s="15">
        <f>IF(ISBLANK($D9010),"",IF(ISBLANK($E9010),VLOOKUP($D9010,$J:$K,2,FALSE),VLOOKUP($E9010,'Daycare Packages'!$A:$G,7,FALSE)))</f>
        <v>27</v>
      </c>
      <c r="G9010" s="15"/>
      <c r="H9010" s="15">
        <f t="shared" si="306"/>
        <v>27</v>
      </c>
      <c r="I9010" s="198">
        <f t="shared" si="305"/>
        <v>7</v>
      </c>
    </row>
    <row r="9011" spans="1:9" x14ac:dyDescent="0.3">
      <c r="A9011" s="10">
        <v>43671</v>
      </c>
      <c r="B9011" s="11" t="s">
        <v>820</v>
      </c>
      <c r="C9011" s="11" t="s">
        <v>402</v>
      </c>
      <c r="D9011" s="11" t="s">
        <v>662</v>
      </c>
      <c r="F9011" s="15">
        <f>IF(ISBLANK($D9011),"",IF(ISBLANK($E9011),VLOOKUP($D9011,$J:$K,2,FALSE),VLOOKUP($E9011,'Daycare Packages'!$A:$G,7,FALSE)))</f>
        <v>30</v>
      </c>
      <c r="G9011" s="15"/>
      <c r="H9011" s="15">
        <f t="shared" si="306"/>
        <v>30</v>
      </c>
      <c r="I9011" s="198">
        <f t="shared" si="305"/>
        <v>7</v>
      </c>
    </row>
    <row r="9012" spans="1:9" x14ac:dyDescent="0.3">
      <c r="A9012" s="10">
        <v>43671</v>
      </c>
      <c r="B9012" s="11" t="s">
        <v>225</v>
      </c>
      <c r="C9012" s="11" t="s">
        <v>719</v>
      </c>
      <c r="D9012" s="11" t="s">
        <v>662</v>
      </c>
      <c r="E9012" s="11">
        <v>6746411</v>
      </c>
      <c r="F9012" s="15">
        <f>IF(ISBLANK($D9012),"",IF(ISBLANK($E9012),VLOOKUP($D9012,$J:$K,2,FALSE),VLOOKUP($E9012,'Daycare Packages'!$A:$G,7,FALSE)))</f>
        <v>25</v>
      </c>
      <c r="G9012" s="15"/>
      <c r="H9012" s="15">
        <f t="shared" si="306"/>
        <v>25</v>
      </c>
      <c r="I9012" s="198">
        <f t="shared" si="305"/>
        <v>7</v>
      </c>
    </row>
    <row r="9013" spans="1:9" x14ac:dyDescent="0.3">
      <c r="A9013" s="10">
        <v>43671</v>
      </c>
      <c r="B9013" s="11" t="s">
        <v>1976</v>
      </c>
      <c r="C9013" s="11" t="s">
        <v>512</v>
      </c>
      <c r="D9013" s="11" t="s">
        <v>662</v>
      </c>
      <c r="F9013" s="15">
        <f>IF(ISBLANK($D9013),"",IF(ISBLANK($E9013),VLOOKUP($D9013,$J:$K,2,FALSE),VLOOKUP($E9013,'Daycare Packages'!$A:$G,7,FALSE)))</f>
        <v>30</v>
      </c>
      <c r="G9013" s="15"/>
      <c r="H9013" s="15">
        <f t="shared" si="306"/>
        <v>30</v>
      </c>
      <c r="I9013" s="198">
        <f t="shared" si="305"/>
        <v>7</v>
      </c>
    </row>
    <row r="9014" spans="1:9" x14ac:dyDescent="0.3">
      <c r="A9014" s="10">
        <v>43671</v>
      </c>
      <c r="B9014" s="11" t="s">
        <v>230</v>
      </c>
      <c r="C9014" s="11" t="s">
        <v>493</v>
      </c>
      <c r="D9014" s="11" t="s">
        <v>662</v>
      </c>
      <c r="E9014" s="11">
        <v>6913491</v>
      </c>
      <c r="F9014" s="15">
        <f>IF(ISBLANK($D9014),"",IF(ISBLANK($E9014),VLOOKUP($D9014,$J:$K,2,FALSE),VLOOKUP($E9014,'Daycare Packages'!$A:$G,7,FALSE)))</f>
        <v>27</v>
      </c>
      <c r="G9014" s="15"/>
      <c r="H9014" s="15">
        <f t="shared" si="306"/>
        <v>27</v>
      </c>
      <c r="I9014" s="198">
        <f t="shared" si="305"/>
        <v>7</v>
      </c>
    </row>
    <row r="9015" spans="1:9" x14ac:dyDescent="0.3">
      <c r="A9015" s="10">
        <v>43671</v>
      </c>
      <c r="B9015" s="11" t="s">
        <v>1321</v>
      </c>
      <c r="C9015" s="11" t="s">
        <v>1117</v>
      </c>
      <c r="D9015" s="11" t="s">
        <v>662</v>
      </c>
      <c r="E9015" s="11">
        <v>6872736</v>
      </c>
      <c r="F9015" s="15">
        <f>IF(ISBLANK($D9015),"",IF(ISBLANK($E9015),VLOOKUP($D9015,$J:$K,2,FALSE),VLOOKUP($E9015,'Daycare Packages'!$A:$G,7,FALSE)))</f>
        <v>27</v>
      </c>
      <c r="G9015" s="15"/>
      <c r="H9015" s="15">
        <f t="shared" si="306"/>
        <v>27</v>
      </c>
      <c r="I9015" s="198">
        <f t="shared" si="305"/>
        <v>7</v>
      </c>
    </row>
    <row r="9016" spans="1:9" x14ac:dyDescent="0.3">
      <c r="A9016" s="10">
        <v>43671</v>
      </c>
      <c r="B9016" s="11" t="s">
        <v>1321</v>
      </c>
      <c r="C9016" s="11" t="s">
        <v>1322</v>
      </c>
      <c r="D9016" s="11" t="s">
        <v>662</v>
      </c>
      <c r="E9016" s="11">
        <v>6872736</v>
      </c>
      <c r="F9016" s="15">
        <f>IF(ISBLANK($D9016),"",IF(ISBLANK($E9016),VLOOKUP($D9016,$J:$K,2,FALSE),VLOOKUP($E9016,'Daycare Packages'!$A:$G,7,FALSE)))</f>
        <v>27</v>
      </c>
      <c r="G9016" s="15"/>
      <c r="H9016" s="15">
        <f t="shared" si="306"/>
        <v>27</v>
      </c>
      <c r="I9016" s="198">
        <f t="shared" si="305"/>
        <v>7</v>
      </c>
    </row>
    <row r="9017" spans="1:9" x14ac:dyDescent="0.3">
      <c r="A9017" s="10">
        <v>43671</v>
      </c>
      <c r="B9017" s="11" t="s">
        <v>127</v>
      </c>
      <c r="C9017" s="11" t="s">
        <v>715</v>
      </c>
      <c r="D9017" s="11" t="s">
        <v>662</v>
      </c>
      <c r="E9017" s="11">
        <v>6865974</v>
      </c>
      <c r="F9017" s="15">
        <f>IF(ISBLANK($D9017),"",IF(ISBLANK($E9017),VLOOKUP($D9017,$J:$K,2,FALSE),VLOOKUP($E9017,'Daycare Packages'!$A:$G,7,FALSE)))</f>
        <v>23</v>
      </c>
      <c r="G9017" s="15"/>
      <c r="H9017" s="15">
        <f t="shared" si="306"/>
        <v>23</v>
      </c>
      <c r="I9017" s="198">
        <f t="shared" si="305"/>
        <v>7</v>
      </c>
    </row>
    <row r="9018" spans="1:9" x14ac:dyDescent="0.3">
      <c r="A9018" s="10">
        <v>43671</v>
      </c>
      <c r="B9018" s="11" t="s">
        <v>114</v>
      </c>
      <c r="C9018" s="11" t="s">
        <v>1223</v>
      </c>
      <c r="D9018" s="11" t="s">
        <v>662</v>
      </c>
      <c r="E9018" s="11">
        <v>6735275</v>
      </c>
      <c r="F9018" s="15">
        <f>IF(ISBLANK($D9018),"",IF(ISBLANK($E9018),VLOOKUP($D9018,$J:$K,2,FALSE),VLOOKUP($E9018,'Daycare Packages'!$A:$G,7,FALSE)))</f>
        <v>22</v>
      </c>
      <c r="G9018" s="15"/>
      <c r="H9018" s="15">
        <f t="shared" si="306"/>
        <v>22</v>
      </c>
      <c r="I9018" s="198">
        <f t="shared" si="305"/>
        <v>7</v>
      </c>
    </row>
    <row r="9019" spans="1:9" x14ac:dyDescent="0.3">
      <c r="A9019" s="10">
        <v>43671</v>
      </c>
      <c r="B9019" s="11" t="s">
        <v>132</v>
      </c>
      <c r="C9019" s="11" t="s">
        <v>818</v>
      </c>
      <c r="D9019" s="11" t="s">
        <v>662</v>
      </c>
      <c r="E9019" s="11">
        <v>6907472</v>
      </c>
      <c r="F9019" s="15">
        <f>IF(ISBLANK($D9019),"",IF(ISBLANK($E9019),VLOOKUP($D9019,$J:$K,2,FALSE),VLOOKUP($E9019,'Daycare Packages'!$A:$G,7,FALSE)))</f>
        <v>27</v>
      </c>
      <c r="G9019" s="15"/>
      <c r="H9019" s="15">
        <f t="shared" si="306"/>
        <v>27</v>
      </c>
      <c r="I9019" s="198">
        <f t="shared" si="305"/>
        <v>7</v>
      </c>
    </row>
    <row r="9020" spans="1:9" x14ac:dyDescent="0.3">
      <c r="A9020" s="10">
        <v>43671</v>
      </c>
      <c r="B9020" s="11" t="s">
        <v>170</v>
      </c>
      <c r="C9020" s="11" t="s">
        <v>710</v>
      </c>
      <c r="D9020" s="11" t="s">
        <v>662</v>
      </c>
      <c r="E9020" s="11">
        <v>6899079</v>
      </c>
      <c r="F9020" s="15">
        <f>IF(ISBLANK($D9020),"",IF(ISBLANK($E9020),VLOOKUP($D9020,$J:$K,2,FALSE),VLOOKUP($E9020,'Daycare Packages'!$A:$G,7,FALSE)))</f>
        <v>23</v>
      </c>
      <c r="G9020" s="15"/>
      <c r="H9020" s="15">
        <f t="shared" si="306"/>
        <v>23</v>
      </c>
      <c r="I9020" s="198">
        <f t="shared" si="305"/>
        <v>7</v>
      </c>
    </row>
    <row r="9021" spans="1:9" x14ac:dyDescent="0.3">
      <c r="A9021" s="10">
        <v>43671</v>
      </c>
      <c r="B9021" s="11" t="s">
        <v>989</v>
      </c>
      <c r="C9021" s="11" t="s">
        <v>765</v>
      </c>
      <c r="D9021" s="11" t="s">
        <v>662</v>
      </c>
      <c r="F9021" s="15">
        <f>IF(ISBLANK($D9021),"",IF(ISBLANK($E9021),VLOOKUP($D9021,$J:$K,2,FALSE),VLOOKUP($E9021,'Daycare Packages'!$A:$G,7,FALSE)))</f>
        <v>30</v>
      </c>
      <c r="G9021" s="15"/>
      <c r="H9021" s="15">
        <f t="shared" si="306"/>
        <v>30</v>
      </c>
      <c r="I9021" s="198">
        <f t="shared" si="305"/>
        <v>7</v>
      </c>
    </row>
    <row r="9022" spans="1:9" x14ac:dyDescent="0.3">
      <c r="A9022" s="10">
        <v>43671</v>
      </c>
      <c r="B9022" s="11" t="s">
        <v>783</v>
      </c>
      <c r="C9022" s="11" t="s">
        <v>514</v>
      </c>
      <c r="D9022" s="11" t="s">
        <v>662</v>
      </c>
      <c r="F9022" s="15">
        <f>IF(ISBLANK($D9022),"",IF(ISBLANK($E9022),VLOOKUP($D9022,$J:$K,2,FALSE),VLOOKUP($E9022,'Daycare Packages'!$A:$G,7,FALSE)))</f>
        <v>30</v>
      </c>
      <c r="G9022" s="15"/>
      <c r="H9022" s="15">
        <f t="shared" si="306"/>
        <v>30</v>
      </c>
      <c r="I9022" s="198">
        <f t="shared" si="305"/>
        <v>7</v>
      </c>
    </row>
    <row r="9023" spans="1:9" x14ac:dyDescent="0.3">
      <c r="A9023" s="55">
        <v>43671</v>
      </c>
      <c r="B9023" s="56" t="s">
        <v>1535</v>
      </c>
      <c r="C9023" s="56" t="s">
        <v>846</v>
      </c>
      <c r="D9023" s="56" t="s">
        <v>662</v>
      </c>
      <c r="E9023" s="56"/>
      <c r="F9023" s="59">
        <f>IF(ISBLANK($D9023),"",IF(ISBLANK($E9023),VLOOKUP($D9023,$J:$K,2,FALSE),VLOOKUP($E9023,'Daycare Packages'!$A:$G,7,FALSE)))</f>
        <v>30</v>
      </c>
      <c r="G9023" s="59"/>
      <c r="H9023" s="59">
        <f t="shared" si="306"/>
        <v>30</v>
      </c>
      <c r="I9023" s="198">
        <f t="shared" si="305"/>
        <v>7</v>
      </c>
    </row>
    <row r="9024" spans="1:9" x14ac:dyDescent="0.3">
      <c r="A9024" s="10">
        <v>43672</v>
      </c>
      <c r="B9024" s="11" t="s">
        <v>1979</v>
      </c>
      <c r="C9024" s="11" t="s">
        <v>474</v>
      </c>
      <c r="D9024" s="11" t="s">
        <v>671</v>
      </c>
      <c r="F9024" s="15">
        <f>IF(ISBLANK($D9024),"",IF(ISBLANK($E9024),VLOOKUP($D9024,$J:$K,2,FALSE),VLOOKUP($E9024,'Daycare Packages'!$A:$G,7,FALSE)))</f>
        <v>0</v>
      </c>
      <c r="G9024" s="15"/>
      <c r="H9024" s="15">
        <f t="shared" si="306"/>
        <v>0</v>
      </c>
      <c r="I9024" s="198">
        <f t="shared" si="305"/>
        <v>7</v>
      </c>
    </row>
    <row r="9025" spans="1:9" x14ac:dyDescent="0.3">
      <c r="A9025" s="10">
        <v>43672</v>
      </c>
      <c r="B9025" s="11" t="s">
        <v>749</v>
      </c>
      <c r="C9025" s="11" t="s">
        <v>750</v>
      </c>
      <c r="D9025" s="11" t="s">
        <v>659</v>
      </c>
      <c r="F9025" s="15">
        <f>IF(ISBLANK($D9025),"",IF(ISBLANK($E9025),VLOOKUP($D9025,$J:$K,2,FALSE),VLOOKUP($E9025,'Daycare Packages'!$A:$G,7,FALSE)))</f>
        <v>20</v>
      </c>
      <c r="G9025" s="15"/>
      <c r="H9025" s="15">
        <f t="shared" si="306"/>
        <v>20</v>
      </c>
      <c r="I9025" s="198">
        <f t="shared" si="305"/>
        <v>7</v>
      </c>
    </row>
    <row r="9026" spans="1:9" x14ac:dyDescent="0.3">
      <c r="A9026" s="10">
        <v>43672</v>
      </c>
      <c r="B9026" s="11" t="s">
        <v>190</v>
      </c>
      <c r="C9026" s="11" t="s">
        <v>718</v>
      </c>
      <c r="D9026" s="11" t="s">
        <v>659</v>
      </c>
      <c r="E9026" s="11">
        <v>6884206</v>
      </c>
      <c r="F9026" s="15">
        <f>IF(ISBLANK($D9026),"",IF(ISBLANK($E9026),VLOOKUP($D9026,$J:$K,2,FALSE),VLOOKUP($E9026,'Daycare Packages'!$A:$G,7,FALSE)))</f>
        <v>17</v>
      </c>
      <c r="G9026" s="15"/>
      <c r="H9026" s="15">
        <f t="shared" si="306"/>
        <v>17</v>
      </c>
      <c r="I9026" s="198">
        <f t="shared" si="305"/>
        <v>7</v>
      </c>
    </row>
    <row r="9027" spans="1:9" x14ac:dyDescent="0.3">
      <c r="A9027" s="10">
        <v>43672</v>
      </c>
      <c r="B9027" s="11" t="s">
        <v>1974</v>
      </c>
      <c r="C9027" s="11" t="s">
        <v>1975</v>
      </c>
      <c r="D9027" s="11" t="s">
        <v>662</v>
      </c>
      <c r="F9027" s="15">
        <f>IF(ISBLANK($D9027),"",IF(ISBLANK($E9027),VLOOKUP($D9027,$J:$K,2,FALSE),VLOOKUP($E9027,'Daycare Packages'!$A:$G,7,FALSE)))</f>
        <v>30</v>
      </c>
      <c r="G9027" s="15"/>
      <c r="H9027" s="15">
        <f t="shared" si="306"/>
        <v>30</v>
      </c>
      <c r="I9027" s="198">
        <f t="shared" ref="I9027:I9090" si="307">IF(A9027="",0,MONTH(A9027))</f>
        <v>7</v>
      </c>
    </row>
    <row r="9028" spans="1:9" x14ac:dyDescent="0.3">
      <c r="A9028" s="10">
        <v>43672</v>
      </c>
      <c r="B9028" s="11" t="s">
        <v>152</v>
      </c>
      <c r="C9028" s="11" t="s">
        <v>771</v>
      </c>
      <c r="D9028" s="11" t="s">
        <v>662</v>
      </c>
      <c r="F9028" s="15">
        <f>IF(ISBLANK($D9028),"",IF(ISBLANK($E9028),VLOOKUP($D9028,$J:$K,2,FALSE),VLOOKUP($E9028,'Daycare Packages'!$A:$G,7,FALSE)))</f>
        <v>30</v>
      </c>
      <c r="G9028" s="15"/>
      <c r="H9028" s="15">
        <f t="shared" si="306"/>
        <v>30</v>
      </c>
      <c r="I9028" s="198">
        <f t="shared" si="307"/>
        <v>7</v>
      </c>
    </row>
    <row r="9029" spans="1:9" x14ac:dyDescent="0.3">
      <c r="A9029" s="10">
        <v>43672</v>
      </c>
      <c r="B9029" s="11" t="s">
        <v>1890</v>
      </c>
      <c r="C9029" s="11" t="s">
        <v>1891</v>
      </c>
      <c r="D9029" s="11" t="s">
        <v>662</v>
      </c>
      <c r="F9029" s="15">
        <f>IF(ISBLANK($D9029),"",IF(ISBLANK($E9029),VLOOKUP($D9029,$J:$K,2,FALSE),VLOOKUP($E9029,'Daycare Packages'!$A:$G,7,FALSE)))</f>
        <v>30</v>
      </c>
      <c r="G9029" s="15"/>
      <c r="H9029" s="15">
        <f t="shared" si="306"/>
        <v>30</v>
      </c>
      <c r="I9029" s="198">
        <f t="shared" si="307"/>
        <v>7</v>
      </c>
    </row>
    <row r="9030" spans="1:9" x14ac:dyDescent="0.3">
      <c r="A9030" s="10">
        <v>43672</v>
      </c>
      <c r="B9030" s="11" t="s">
        <v>300</v>
      </c>
      <c r="C9030" s="11" t="s">
        <v>1455</v>
      </c>
      <c r="D9030" s="11" t="s">
        <v>662</v>
      </c>
      <c r="F9030" s="15">
        <f>IF(ISBLANK($D9030),"",IF(ISBLANK($E9030),VLOOKUP($D9030,$J:$K,2,FALSE),VLOOKUP($E9030,'Daycare Packages'!$A:$G,7,FALSE)))</f>
        <v>30</v>
      </c>
      <c r="G9030" s="15"/>
      <c r="H9030" s="15">
        <f t="shared" si="306"/>
        <v>30</v>
      </c>
      <c r="I9030" s="198">
        <f t="shared" si="307"/>
        <v>7</v>
      </c>
    </row>
    <row r="9031" spans="1:9" x14ac:dyDescent="0.3">
      <c r="A9031" s="10">
        <v>43672</v>
      </c>
      <c r="B9031" s="11" t="s">
        <v>300</v>
      </c>
      <c r="C9031" s="11" t="s">
        <v>507</v>
      </c>
      <c r="D9031" s="11" t="s">
        <v>662</v>
      </c>
      <c r="F9031" s="15">
        <f>IF(ISBLANK($D9031),"",IF(ISBLANK($E9031),VLOOKUP($D9031,$J:$K,2,FALSE),VLOOKUP($E9031,'Daycare Packages'!$A:$G,7,FALSE)))</f>
        <v>30</v>
      </c>
      <c r="G9031" s="15"/>
      <c r="H9031" s="15">
        <f t="shared" si="306"/>
        <v>30</v>
      </c>
      <c r="I9031" s="198">
        <f t="shared" si="307"/>
        <v>7</v>
      </c>
    </row>
    <row r="9032" spans="1:9" x14ac:dyDescent="0.3">
      <c r="A9032" s="10">
        <v>43672</v>
      </c>
      <c r="B9032" s="11" t="s">
        <v>300</v>
      </c>
      <c r="C9032" s="11" t="s">
        <v>759</v>
      </c>
      <c r="D9032" s="11" t="s">
        <v>662</v>
      </c>
      <c r="F9032" s="15">
        <f>IF(ISBLANK($D9032),"",IF(ISBLANK($E9032),VLOOKUP($D9032,$J:$K,2,FALSE),VLOOKUP($E9032,'Daycare Packages'!$A:$G,7,FALSE)))</f>
        <v>30</v>
      </c>
      <c r="G9032" s="15"/>
      <c r="H9032" s="15">
        <f t="shared" si="306"/>
        <v>30</v>
      </c>
      <c r="I9032" s="198">
        <f t="shared" si="307"/>
        <v>7</v>
      </c>
    </row>
    <row r="9033" spans="1:9" x14ac:dyDescent="0.3">
      <c r="A9033" s="10">
        <v>43672</v>
      </c>
      <c r="B9033" s="11" t="s">
        <v>96</v>
      </c>
      <c r="C9033" s="11" t="s">
        <v>696</v>
      </c>
      <c r="D9033" s="11" t="s">
        <v>662</v>
      </c>
      <c r="E9033" s="11">
        <v>6829343</v>
      </c>
      <c r="F9033" s="15">
        <f>IF(ISBLANK($D9033),"",IF(ISBLANK($E9033),VLOOKUP($D9033,$J:$K,2,FALSE),VLOOKUP($E9033,'Daycare Packages'!$A:$G,7,FALSE)))</f>
        <v>23</v>
      </c>
      <c r="G9033" s="15"/>
      <c r="H9033" s="15">
        <f t="shared" si="306"/>
        <v>23</v>
      </c>
      <c r="I9033" s="198">
        <f t="shared" si="307"/>
        <v>7</v>
      </c>
    </row>
    <row r="9034" spans="1:9" x14ac:dyDescent="0.3">
      <c r="A9034" s="10">
        <v>43672</v>
      </c>
      <c r="B9034" s="11" t="s">
        <v>799</v>
      </c>
      <c r="C9034" s="11" t="s">
        <v>800</v>
      </c>
      <c r="D9034" s="11" t="s">
        <v>662</v>
      </c>
      <c r="F9034" s="15">
        <f>IF(ISBLANK($D9034),"",IF(ISBLANK($E9034),VLOOKUP($D9034,$J:$K,2,FALSE),VLOOKUP($E9034,'Daycare Packages'!$A:$G,7,FALSE)))</f>
        <v>30</v>
      </c>
      <c r="G9034" s="15"/>
      <c r="H9034" s="15">
        <f t="shared" si="306"/>
        <v>30</v>
      </c>
      <c r="I9034" s="198">
        <f t="shared" si="307"/>
        <v>7</v>
      </c>
    </row>
    <row r="9035" spans="1:9" x14ac:dyDescent="0.3">
      <c r="A9035" s="10">
        <v>43672</v>
      </c>
      <c r="B9035" s="11" t="s">
        <v>843</v>
      </c>
      <c r="C9035" s="11" t="s">
        <v>844</v>
      </c>
      <c r="D9035" s="11" t="s">
        <v>662</v>
      </c>
      <c r="E9035" s="11">
        <v>6846368</v>
      </c>
      <c r="F9035" s="15">
        <f>IF(ISBLANK($D9035),"",IF(ISBLANK($E9035),VLOOKUP($D9035,$J:$K,2,FALSE),VLOOKUP($E9035,'Daycare Packages'!$A:$G,7,FALSE)))</f>
        <v>23</v>
      </c>
      <c r="G9035" s="15"/>
      <c r="H9035" s="15">
        <f t="shared" si="306"/>
        <v>23</v>
      </c>
      <c r="I9035" s="198">
        <f t="shared" si="307"/>
        <v>7</v>
      </c>
    </row>
    <row r="9036" spans="1:9" x14ac:dyDescent="0.3">
      <c r="A9036" s="10">
        <v>43672</v>
      </c>
      <c r="B9036" s="11" t="s">
        <v>215</v>
      </c>
      <c r="C9036" s="11" t="s">
        <v>520</v>
      </c>
      <c r="D9036" s="11" t="s">
        <v>662</v>
      </c>
      <c r="F9036" s="15">
        <f>IF(ISBLANK($D9036),"",IF(ISBLANK($E9036),VLOOKUP($D9036,$J:$K,2,FALSE),VLOOKUP($E9036,'Daycare Packages'!$A:$G,7,FALSE)))</f>
        <v>30</v>
      </c>
      <c r="G9036" s="15"/>
      <c r="H9036" s="15">
        <f t="shared" si="306"/>
        <v>30</v>
      </c>
      <c r="I9036" s="198">
        <f t="shared" si="307"/>
        <v>7</v>
      </c>
    </row>
    <row r="9037" spans="1:9" x14ac:dyDescent="0.3">
      <c r="A9037" s="10">
        <v>43672</v>
      </c>
      <c r="B9037" s="11" t="s">
        <v>196</v>
      </c>
      <c r="C9037" s="11" t="s">
        <v>432</v>
      </c>
      <c r="D9037" s="11" t="s">
        <v>662</v>
      </c>
      <c r="E9037" s="11">
        <v>6843216</v>
      </c>
      <c r="F9037" s="15">
        <f>IF(ISBLANK($D9037),"",IF(ISBLANK($E9037),VLOOKUP($D9037,$J:$K,2,FALSE),VLOOKUP($E9037,'Daycare Packages'!$A:$G,7,FALSE)))</f>
        <v>25</v>
      </c>
      <c r="G9037" s="15"/>
      <c r="H9037" s="15">
        <f t="shared" si="306"/>
        <v>25</v>
      </c>
      <c r="I9037" s="198">
        <f t="shared" si="307"/>
        <v>7</v>
      </c>
    </row>
    <row r="9038" spans="1:9" x14ac:dyDescent="0.3">
      <c r="A9038" s="10">
        <v>43672</v>
      </c>
      <c r="B9038" s="11" t="s">
        <v>244</v>
      </c>
      <c r="C9038" s="11" t="s">
        <v>673</v>
      </c>
      <c r="D9038" s="11" t="s">
        <v>662</v>
      </c>
      <c r="E9038" s="11">
        <v>6883385</v>
      </c>
      <c r="F9038" s="15">
        <f>IF(ISBLANK($D9038),"",IF(ISBLANK($E9038),VLOOKUP($D9038,$J:$K,2,FALSE),VLOOKUP($E9038,'Daycare Packages'!$A:$G,7,FALSE)))</f>
        <v>25</v>
      </c>
      <c r="G9038" s="15"/>
      <c r="H9038" s="15">
        <f t="shared" si="306"/>
        <v>25</v>
      </c>
      <c r="I9038" s="198">
        <f t="shared" si="307"/>
        <v>7</v>
      </c>
    </row>
    <row r="9039" spans="1:9" x14ac:dyDescent="0.3">
      <c r="A9039" s="10">
        <v>43672</v>
      </c>
      <c r="B9039" s="11" t="s">
        <v>1961</v>
      </c>
      <c r="C9039" s="11" t="s">
        <v>1962</v>
      </c>
      <c r="D9039" s="11" t="s">
        <v>662</v>
      </c>
      <c r="F9039" s="15">
        <f>IF(ISBLANK($D9039),"",IF(ISBLANK($E9039),VLOOKUP($D9039,$J:$K,2,FALSE),VLOOKUP($E9039,'Daycare Packages'!$A:$G,7,FALSE)))</f>
        <v>30</v>
      </c>
      <c r="G9039" s="15"/>
      <c r="H9039" s="15">
        <f t="shared" si="306"/>
        <v>30</v>
      </c>
      <c r="I9039" s="198">
        <f t="shared" si="307"/>
        <v>7</v>
      </c>
    </row>
    <row r="9040" spans="1:9" x14ac:dyDescent="0.3">
      <c r="A9040" s="10">
        <v>43672</v>
      </c>
      <c r="B9040" s="11" t="s">
        <v>1947</v>
      </c>
      <c r="C9040" s="11" t="s">
        <v>1948</v>
      </c>
      <c r="D9040" s="11" t="s">
        <v>662</v>
      </c>
      <c r="F9040" s="15">
        <f>IF(ISBLANK($D9040),"",IF(ISBLANK($E9040),VLOOKUP($D9040,$J:$K,2,FALSE),VLOOKUP($E9040,'Daycare Packages'!$A:$G,7,FALSE)))</f>
        <v>30</v>
      </c>
      <c r="G9040" s="15"/>
      <c r="H9040" s="15">
        <f t="shared" si="306"/>
        <v>30</v>
      </c>
      <c r="I9040" s="198">
        <f t="shared" si="307"/>
        <v>7</v>
      </c>
    </row>
    <row r="9041" spans="1:9" x14ac:dyDescent="0.3">
      <c r="A9041" s="10">
        <v>43672</v>
      </c>
      <c r="B9041" s="11" t="s">
        <v>1727</v>
      </c>
      <c r="C9041" s="11" t="s">
        <v>1728</v>
      </c>
      <c r="D9041" s="11" t="s">
        <v>662</v>
      </c>
      <c r="E9041" s="11">
        <v>6909335</v>
      </c>
      <c r="F9041" s="15">
        <f>IF(ISBLANK($D9041),"",IF(ISBLANK($E9041),VLOOKUP($D9041,$J:$K,2,FALSE),VLOOKUP($E9041,'Daycare Packages'!$A:$G,7,FALSE)))</f>
        <v>0</v>
      </c>
      <c r="G9041" s="15"/>
      <c r="H9041" s="15">
        <f t="shared" si="306"/>
        <v>0</v>
      </c>
      <c r="I9041" s="198">
        <f t="shared" si="307"/>
        <v>7</v>
      </c>
    </row>
    <row r="9042" spans="1:9" x14ac:dyDescent="0.3">
      <c r="A9042" s="10">
        <v>43672</v>
      </c>
      <c r="B9042" s="11" t="s">
        <v>1311</v>
      </c>
      <c r="C9042" s="11" t="s">
        <v>1312</v>
      </c>
      <c r="D9042" s="11" t="s">
        <v>662</v>
      </c>
      <c r="E9042" s="11">
        <v>6829230</v>
      </c>
      <c r="F9042" s="15">
        <f>IF(ISBLANK($D9042),"",IF(ISBLANK($E9042),VLOOKUP($D9042,$J:$K,2,FALSE),VLOOKUP($E9042,'Daycare Packages'!$A:$G,7,FALSE)))</f>
        <v>23</v>
      </c>
      <c r="G9042" s="15"/>
      <c r="H9042" s="15">
        <f t="shared" si="306"/>
        <v>23</v>
      </c>
      <c r="I9042" s="198">
        <f t="shared" si="307"/>
        <v>7</v>
      </c>
    </row>
    <row r="9043" spans="1:9" x14ac:dyDescent="0.3">
      <c r="A9043" s="10">
        <v>43672</v>
      </c>
      <c r="B9043" s="11" t="s">
        <v>663</v>
      </c>
      <c r="C9043" s="11" t="s">
        <v>665</v>
      </c>
      <c r="D9043" s="11" t="s">
        <v>662</v>
      </c>
      <c r="F9043" s="15">
        <f>IF(ISBLANK($D9043),"",IF(ISBLANK($E9043),VLOOKUP($D9043,$J:$K,2,FALSE),VLOOKUP($E9043,'Daycare Packages'!$A:$G,7,FALSE)))</f>
        <v>30</v>
      </c>
      <c r="G9043" s="15"/>
      <c r="H9043" s="15">
        <f t="shared" si="306"/>
        <v>30</v>
      </c>
      <c r="I9043" s="198">
        <f t="shared" si="307"/>
        <v>7</v>
      </c>
    </row>
    <row r="9044" spans="1:9" x14ac:dyDescent="0.3">
      <c r="A9044" s="10">
        <v>43672</v>
      </c>
      <c r="B9044" s="11" t="s">
        <v>663</v>
      </c>
      <c r="C9044" s="11" t="s">
        <v>664</v>
      </c>
      <c r="D9044" s="11" t="s">
        <v>662</v>
      </c>
      <c r="F9044" s="15">
        <f>IF(ISBLANK($D9044),"",IF(ISBLANK($E9044),VLOOKUP($D9044,$J:$K,2,FALSE),VLOOKUP($E9044,'Daycare Packages'!$A:$G,7,FALSE)))</f>
        <v>30</v>
      </c>
      <c r="G9044" s="15"/>
      <c r="H9044" s="15">
        <f t="shared" si="306"/>
        <v>30</v>
      </c>
      <c r="I9044" s="198">
        <f t="shared" si="307"/>
        <v>7</v>
      </c>
    </row>
    <row r="9045" spans="1:9" x14ac:dyDescent="0.3">
      <c r="A9045" s="10">
        <v>43672</v>
      </c>
      <c r="B9045" s="11" t="s">
        <v>1696</v>
      </c>
      <c r="C9045" s="11" t="s">
        <v>402</v>
      </c>
      <c r="D9045" s="11" t="s">
        <v>662</v>
      </c>
      <c r="F9045" s="15">
        <f>IF(ISBLANK($D9045),"",IF(ISBLANK($E9045),VLOOKUP($D9045,$J:$K,2,FALSE),VLOOKUP($E9045,'Daycare Packages'!$A:$G,7,FALSE)))</f>
        <v>30</v>
      </c>
      <c r="G9045" s="15"/>
      <c r="H9045" s="15">
        <f t="shared" si="306"/>
        <v>30</v>
      </c>
      <c r="I9045" s="198">
        <f t="shared" si="307"/>
        <v>7</v>
      </c>
    </row>
    <row r="9046" spans="1:9" x14ac:dyDescent="0.3">
      <c r="A9046" s="10">
        <v>43672</v>
      </c>
      <c r="B9046" s="11" t="s">
        <v>1298</v>
      </c>
      <c r="C9046" s="11" t="s">
        <v>764</v>
      </c>
      <c r="D9046" s="11" t="s">
        <v>662</v>
      </c>
      <c r="F9046" s="15">
        <f>IF(ISBLANK($D9046),"",IF(ISBLANK($E9046),VLOOKUP($D9046,$J:$K,2,FALSE),VLOOKUP($E9046,'Daycare Packages'!$A:$G,7,FALSE)))</f>
        <v>30</v>
      </c>
      <c r="G9046" s="15"/>
      <c r="H9046" s="15">
        <f t="shared" si="306"/>
        <v>30</v>
      </c>
      <c r="I9046" s="198">
        <f t="shared" si="307"/>
        <v>7</v>
      </c>
    </row>
    <row r="9047" spans="1:9" x14ac:dyDescent="0.3">
      <c r="A9047" s="10">
        <v>43672</v>
      </c>
      <c r="B9047" s="11" t="s">
        <v>182</v>
      </c>
      <c r="C9047" s="11" t="s">
        <v>685</v>
      </c>
      <c r="D9047" s="11" t="s">
        <v>662</v>
      </c>
      <c r="E9047" s="11">
        <v>6871713</v>
      </c>
      <c r="F9047" s="15">
        <f>IF(ISBLANK($D9047),"",IF(ISBLANK($E9047),VLOOKUP($D9047,$J:$K,2,FALSE),VLOOKUP($E9047,'Daycare Packages'!$A:$G,7,FALSE)))</f>
        <v>20.7</v>
      </c>
      <c r="G9047" s="15"/>
      <c r="H9047" s="15">
        <f t="shared" si="306"/>
        <v>20.7</v>
      </c>
      <c r="I9047" s="198">
        <f t="shared" si="307"/>
        <v>7</v>
      </c>
    </row>
    <row r="9048" spans="1:9" x14ac:dyDescent="0.3">
      <c r="A9048" s="10">
        <v>43672</v>
      </c>
      <c r="B9048" s="11" t="s">
        <v>199</v>
      </c>
      <c r="C9048" s="11" t="s">
        <v>711</v>
      </c>
      <c r="D9048" s="11" t="s">
        <v>662</v>
      </c>
      <c r="E9048" s="11">
        <v>6857264</v>
      </c>
      <c r="F9048" s="15">
        <f>IF(ISBLANK($D9048),"",IF(ISBLANK($E9048),VLOOKUP($D9048,$J:$K,2,FALSE),VLOOKUP($E9048,'Daycare Packages'!$A:$G,7,FALSE)))</f>
        <v>26</v>
      </c>
      <c r="G9048" s="15"/>
      <c r="H9048" s="15">
        <f t="shared" si="306"/>
        <v>26</v>
      </c>
      <c r="I9048" s="198">
        <f t="shared" si="307"/>
        <v>7</v>
      </c>
    </row>
    <row r="9049" spans="1:9" x14ac:dyDescent="0.3">
      <c r="A9049" s="10">
        <v>43672</v>
      </c>
      <c r="B9049" s="11" t="s">
        <v>123</v>
      </c>
      <c r="C9049" s="11" t="s">
        <v>622</v>
      </c>
      <c r="D9049" s="11" t="s">
        <v>662</v>
      </c>
      <c r="E9049" s="11">
        <v>6892228</v>
      </c>
      <c r="F9049" s="15">
        <f>IF(ISBLANK($D9049),"",IF(ISBLANK($E9049),VLOOKUP($D9049,$J:$K,2,FALSE),VLOOKUP($E9049,'Daycare Packages'!$A:$G,7,FALSE)))</f>
        <v>23</v>
      </c>
      <c r="G9049" s="15"/>
      <c r="H9049" s="15">
        <f t="shared" si="306"/>
        <v>23</v>
      </c>
      <c r="I9049" s="198">
        <f t="shared" si="307"/>
        <v>7</v>
      </c>
    </row>
    <row r="9050" spans="1:9" x14ac:dyDescent="0.3">
      <c r="A9050" s="10">
        <v>43672</v>
      </c>
      <c r="B9050" s="11" t="s">
        <v>179</v>
      </c>
      <c r="C9050" s="11" t="s">
        <v>706</v>
      </c>
      <c r="D9050" s="11" t="s">
        <v>662</v>
      </c>
      <c r="E9050" s="11">
        <v>6891517</v>
      </c>
      <c r="F9050" s="15">
        <f>IF(ISBLANK($D9050),"",IF(ISBLANK($E9050),VLOOKUP($D9050,$J:$K,2,FALSE),VLOOKUP($E9050,'Daycare Packages'!$A:$G,7,FALSE)))</f>
        <v>27</v>
      </c>
      <c r="G9050" s="15"/>
      <c r="H9050" s="15">
        <f t="shared" si="306"/>
        <v>27</v>
      </c>
      <c r="I9050" s="198">
        <f t="shared" si="307"/>
        <v>7</v>
      </c>
    </row>
    <row r="9051" spans="1:9" x14ac:dyDescent="0.3">
      <c r="A9051" s="10">
        <v>43672</v>
      </c>
      <c r="B9051" s="11" t="s">
        <v>203</v>
      </c>
      <c r="C9051" s="11" t="s">
        <v>840</v>
      </c>
      <c r="D9051" s="11" t="s">
        <v>662</v>
      </c>
      <c r="E9051" s="11">
        <v>6881664</v>
      </c>
      <c r="F9051" s="15">
        <f>IF(ISBLANK($D9051),"",IF(ISBLANK($E9051),VLOOKUP($D9051,$J:$K,2,FALSE),VLOOKUP($E9051,'Daycare Packages'!$A:$G,7,FALSE)))</f>
        <v>27</v>
      </c>
      <c r="G9051" s="15"/>
      <c r="H9051" s="15">
        <f t="shared" si="306"/>
        <v>27</v>
      </c>
      <c r="I9051" s="198">
        <f t="shared" si="307"/>
        <v>7</v>
      </c>
    </row>
    <row r="9052" spans="1:9" x14ac:dyDescent="0.3">
      <c r="A9052" s="10">
        <v>43672</v>
      </c>
      <c r="B9052" s="11" t="s">
        <v>677</v>
      </c>
      <c r="C9052" s="11" t="s">
        <v>678</v>
      </c>
      <c r="D9052" s="11" t="s">
        <v>662</v>
      </c>
      <c r="F9052" s="15">
        <f>IF(ISBLANK($D9052),"",IF(ISBLANK($E9052),VLOOKUP($D9052,$J:$K,2,FALSE),VLOOKUP($E9052,'Daycare Packages'!$A:$G,7,FALSE)))</f>
        <v>30</v>
      </c>
      <c r="G9052" s="15"/>
      <c r="H9052" s="15">
        <f t="shared" si="306"/>
        <v>30</v>
      </c>
      <c r="I9052" s="198">
        <f t="shared" si="307"/>
        <v>7</v>
      </c>
    </row>
    <row r="9053" spans="1:9" x14ac:dyDescent="0.3">
      <c r="A9053" s="10">
        <v>43672</v>
      </c>
      <c r="B9053" s="11" t="s">
        <v>699</v>
      </c>
      <c r="C9053" s="11" t="s">
        <v>507</v>
      </c>
      <c r="D9053" s="11" t="s">
        <v>662</v>
      </c>
      <c r="F9053" s="15">
        <f>IF(ISBLANK($D9053),"",IF(ISBLANK($E9053),VLOOKUP($D9053,$J:$K,2,FALSE),VLOOKUP($E9053,'Daycare Packages'!$A:$G,7,FALSE)))</f>
        <v>30</v>
      </c>
      <c r="G9053" s="15">
        <v>-3</v>
      </c>
      <c r="H9053" s="15">
        <f t="shared" si="306"/>
        <v>27</v>
      </c>
      <c r="I9053" s="198">
        <f t="shared" si="307"/>
        <v>7</v>
      </c>
    </row>
    <row r="9054" spans="1:9" x14ac:dyDescent="0.3">
      <c r="A9054" s="10">
        <v>43672</v>
      </c>
      <c r="B9054" s="11" t="s">
        <v>699</v>
      </c>
      <c r="C9054" s="11" t="s">
        <v>478</v>
      </c>
      <c r="D9054" s="11" t="s">
        <v>662</v>
      </c>
      <c r="F9054" s="15">
        <f>IF(ISBLANK($D9054),"",IF(ISBLANK($E9054),VLOOKUP($D9054,$J:$K,2,FALSE),VLOOKUP($E9054,'Daycare Packages'!$A:$G,7,FALSE)))</f>
        <v>30</v>
      </c>
      <c r="G9054" s="15">
        <v>-3</v>
      </c>
      <c r="H9054" s="15">
        <f t="shared" si="306"/>
        <v>27</v>
      </c>
      <c r="I9054" s="198">
        <f t="shared" si="307"/>
        <v>7</v>
      </c>
    </row>
    <row r="9055" spans="1:9" x14ac:dyDescent="0.3">
      <c r="A9055" s="10">
        <v>43672</v>
      </c>
      <c r="B9055" s="11" t="s">
        <v>1703</v>
      </c>
      <c r="C9055" s="11" t="s">
        <v>1704</v>
      </c>
      <c r="D9055" s="11" t="s">
        <v>659</v>
      </c>
      <c r="F9055" s="15">
        <f>IF(ISBLANK($D9055),"",IF(ISBLANK($E9055),VLOOKUP($D9055,$J:$K,2,FALSE),VLOOKUP($E9055,'Daycare Packages'!$A:$G,7,FALSE)))</f>
        <v>20</v>
      </c>
      <c r="G9055" s="15"/>
      <c r="H9055" s="15">
        <f t="shared" si="306"/>
        <v>20</v>
      </c>
      <c r="I9055" s="198">
        <f t="shared" si="307"/>
        <v>7</v>
      </c>
    </row>
    <row r="9056" spans="1:9" x14ac:dyDescent="0.3">
      <c r="A9056" s="10">
        <v>43672</v>
      </c>
      <c r="B9056" s="11" t="s">
        <v>193</v>
      </c>
      <c r="C9056" s="11" t="s">
        <v>776</v>
      </c>
      <c r="D9056" s="11" t="s">
        <v>662</v>
      </c>
      <c r="E9056" s="11">
        <v>6899236</v>
      </c>
      <c r="F9056" s="15">
        <f>IF(ISBLANK($D9056),"",IF(ISBLANK($E9056),VLOOKUP($D9056,$J:$K,2,FALSE),VLOOKUP($E9056,'Daycare Packages'!$A:$G,7,FALSE)))</f>
        <v>27</v>
      </c>
      <c r="G9056" s="15"/>
      <c r="H9056" s="15">
        <f t="shared" si="306"/>
        <v>27</v>
      </c>
      <c r="I9056" s="198">
        <f t="shared" si="307"/>
        <v>7</v>
      </c>
    </row>
    <row r="9057" spans="1:9" x14ac:dyDescent="0.3">
      <c r="A9057" s="10">
        <v>43672</v>
      </c>
      <c r="B9057" s="11" t="s">
        <v>1900</v>
      </c>
      <c r="C9057" s="11" t="s">
        <v>1901</v>
      </c>
      <c r="D9057" s="11" t="s">
        <v>662</v>
      </c>
      <c r="F9057" s="15">
        <f>IF(ISBLANK($D9057),"",IF(ISBLANK($E9057),VLOOKUP($D9057,$J:$K,2,FALSE),VLOOKUP($E9057,'Daycare Packages'!$A:$G,7,FALSE)))</f>
        <v>30</v>
      </c>
      <c r="G9057" s="15"/>
      <c r="H9057" s="15">
        <f t="shared" si="306"/>
        <v>30</v>
      </c>
      <c r="I9057" s="198">
        <f t="shared" si="307"/>
        <v>7</v>
      </c>
    </row>
    <row r="9058" spans="1:9" x14ac:dyDescent="0.3">
      <c r="A9058" s="10">
        <v>43672</v>
      </c>
      <c r="B9058" s="11" t="s">
        <v>177</v>
      </c>
      <c r="C9058" s="11" t="s">
        <v>417</v>
      </c>
      <c r="D9058" s="11" t="s">
        <v>662</v>
      </c>
      <c r="E9058" s="11">
        <v>6822832</v>
      </c>
      <c r="F9058" s="15">
        <f>IF(ISBLANK($D9058),"",IF(ISBLANK($E9058),VLOOKUP($D9058,$J:$K,2,FALSE),VLOOKUP($E9058,'Daycare Packages'!$A:$G,7,FALSE)))</f>
        <v>26</v>
      </c>
      <c r="G9058" s="15"/>
      <c r="H9058" s="15">
        <f t="shared" si="306"/>
        <v>26</v>
      </c>
      <c r="I9058" s="198">
        <f t="shared" si="307"/>
        <v>7</v>
      </c>
    </row>
    <row r="9059" spans="1:9" x14ac:dyDescent="0.3">
      <c r="A9059" s="10">
        <v>43672</v>
      </c>
      <c r="B9059" s="11" t="s">
        <v>283</v>
      </c>
      <c r="C9059" s="11" t="s">
        <v>403</v>
      </c>
      <c r="D9059" s="11" t="s">
        <v>662</v>
      </c>
      <c r="F9059" s="15">
        <f>IF(ISBLANK($D9059),"",IF(ISBLANK($E9059),VLOOKUP($D9059,$J:$K,2,FALSE),VLOOKUP($E9059,'Daycare Packages'!$A:$G,7,FALSE)))</f>
        <v>30</v>
      </c>
      <c r="G9059" s="15"/>
      <c r="H9059" s="15">
        <f t="shared" si="306"/>
        <v>30</v>
      </c>
      <c r="I9059" s="198">
        <f t="shared" si="307"/>
        <v>7</v>
      </c>
    </row>
    <row r="9060" spans="1:9" x14ac:dyDescent="0.3">
      <c r="A9060" s="10">
        <v>43672</v>
      </c>
      <c r="B9060" s="11" t="s">
        <v>1887</v>
      </c>
      <c r="C9060" s="11" t="s">
        <v>507</v>
      </c>
      <c r="D9060" s="11" t="s">
        <v>662</v>
      </c>
      <c r="F9060" s="15">
        <f>IF(ISBLANK($D9060),"",IF(ISBLANK($E9060),VLOOKUP($D9060,$J:$K,2,FALSE),VLOOKUP($E9060,'Daycare Packages'!$A:$G,7,FALSE)))</f>
        <v>30</v>
      </c>
      <c r="G9060" s="15"/>
      <c r="H9060" s="15">
        <f t="shared" si="306"/>
        <v>30</v>
      </c>
      <c r="I9060" s="198">
        <f t="shared" si="307"/>
        <v>7</v>
      </c>
    </row>
    <row r="9061" spans="1:9" x14ac:dyDescent="0.3">
      <c r="A9061" s="10">
        <v>43672</v>
      </c>
      <c r="B9061" s="11" t="s">
        <v>922</v>
      </c>
      <c r="C9061" s="11" t="s">
        <v>923</v>
      </c>
      <c r="D9061" s="11" t="s">
        <v>662</v>
      </c>
      <c r="E9061" s="11">
        <v>6872770</v>
      </c>
      <c r="F9061" s="15">
        <f>IF(ISBLANK($D9061),"",IF(ISBLANK($E9061),VLOOKUP($D9061,$J:$K,2,FALSE),VLOOKUP($E9061,'Daycare Packages'!$A:$G,7,FALSE)))</f>
        <v>23</v>
      </c>
      <c r="G9061" s="15"/>
      <c r="H9061" s="15">
        <f t="shared" si="306"/>
        <v>23</v>
      </c>
      <c r="I9061" s="198">
        <f t="shared" si="307"/>
        <v>7</v>
      </c>
    </row>
    <row r="9062" spans="1:9" x14ac:dyDescent="0.3">
      <c r="A9062" s="10">
        <v>43672</v>
      </c>
      <c r="B9062" s="11" t="s">
        <v>127</v>
      </c>
      <c r="C9062" s="11" t="s">
        <v>715</v>
      </c>
      <c r="D9062" s="11" t="s">
        <v>662</v>
      </c>
      <c r="E9062" s="11">
        <v>6865974</v>
      </c>
      <c r="F9062" s="15">
        <f>IF(ISBLANK($D9062),"",IF(ISBLANK($E9062),VLOOKUP($D9062,$J:$K,2,FALSE),VLOOKUP($E9062,'Daycare Packages'!$A:$G,7,FALSE)))</f>
        <v>23</v>
      </c>
      <c r="G9062" s="15"/>
      <c r="H9062" s="15">
        <f t="shared" si="306"/>
        <v>23</v>
      </c>
      <c r="I9062" s="198">
        <f t="shared" si="307"/>
        <v>7</v>
      </c>
    </row>
    <row r="9063" spans="1:9" x14ac:dyDescent="0.3">
      <c r="A9063" s="10">
        <v>43672</v>
      </c>
      <c r="B9063" s="11" t="s">
        <v>156</v>
      </c>
      <c r="C9063" s="11" t="s">
        <v>479</v>
      </c>
      <c r="D9063" s="11" t="s">
        <v>662</v>
      </c>
      <c r="E9063" s="11">
        <v>6912335</v>
      </c>
      <c r="F9063" s="15">
        <f>IF(ISBLANK($D9063),"",IF(ISBLANK($E9063),VLOOKUP($D9063,$J:$K,2,FALSE),VLOOKUP($E9063,'Daycare Packages'!$A:$G,7,FALSE)))</f>
        <v>23</v>
      </c>
      <c r="G9063" s="15"/>
      <c r="H9063" s="15">
        <f t="shared" si="306"/>
        <v>23</v>
      </c>
      <c r="I9063" s="198">
        <f t="shared" si="307"/>
        <v>7</v>
      </c>
    </row>
    <row r="9064" spans="1:9" x14ac:dyDescent="0.3">
      <c r="A9064" s="10">
        <v>43672</v>
      </c>
      <c r="B9064" s="11" t="s">
        <v>1164</v>
      </c>
      <c r="C9064" s="11" t="s">
        <v>395</v>
      </c>
      <c r="D9064" s="11" t="s">
        <v>662</v>
      </c>
      <c r="E9064" s="11">
        <v>6906434</v>
      </c>
      <c r="F9064" s="15">
        <f>IF(ISBLANK($D9064),"",IF(ISBLANK($E9064),VLOOKUP($D9064,$J:$K,2,FALSE),VLOOKUP($E9064,'Daycare Packages'!$A:$G,7,FALSE)))</f>
        <v>27</v>
      </c>
      <c r="G9064" s="15"/>
      <c r="H9064" s="15">
        <f t="shared" si="306"/>
        <v>27</v>
      </c>
      <c r="I9064" s="198">
        <f t="shared" si="307"/>
        <v>7</v>
      </c>
    </row>
    <row r="9065" spans="1:9" x14ac:dyDescent="0.3">
      <c r="A9065" s="10">
        <v>43672</v>
      </c>
      <c r="B9065" s="11" t="s">
        <v>1199</v>
      </c>
      <c r="C9065" s="11" t="s">
        <v>507</v>
      </c>
      <c r="D9065" s="11" t="s">
        <v>662</v>
      </c>
      <c r="F9065" s="15">
        <f>IF(ISBLANK($D9065),"",IF(ISBLANK($E9065),VLOOKUP($D9065,$J:$K,2,FALSE),VLOOKUP($E9065,'Daycare Packages'!$A:$G,7,FALSE)))</f>
        <v>30</v>
      </c>
      <c r="G9065" s="15"/>
      <c r="H9065" s="15">
        <f t="shared" si="306"/>
        <v>30</v>
      </c>
      <c r="I9065" s="198">
        <f t="shared" si="307"/>
        <v>7</v>
      </c>
    </row>
    <row r="9066" spans="1:9" x14ac:dyDescent="0.3">
      <c r="A9066" s="10">
        <v>43672</v>
      </c>
      <c r="B9066" s="11" t="s">
        <v>368</v>
      </c>
      <c r="C9066" s="11" t="s">
        <v>619</v>
      </c>
      <c r="D9066" s="11" t="s">
        <v>662</v>
      </c>
      <c r="F9066" s="15">
        <f>IF(ISBLANK($D9066),"",IF(ISBLANK($E9066),VLOOKUP($D9066,$J:$K,2,FALSE),VLOOKUP($E9066,'Daycare Packages'!$A:$G,7,FALSE)))</f>
        <v>30</v>
      </c>
      <c r="G9066" s="15"/>
      <c r="H9066" s="15">
        <f t="shared" si="306"/>
        <v>30</v>
      </c>
      <c r="I9066" s="198">
        <f t="shared" si="307"/>
        <v>7</v>
      </c>
    </row>
    <row r="9067" spans="1:9" x14ac:dyDescent="0.3">
      <c r="A9067" s="10">
        <v>43672</v>
      </c>
      <c r="B9067" s="11" t="s">
        <v>168</v>
      </c>
      <c r="C9067" s="11" t="s">
        <v>640</v>
      </c>
      <c r="D9067" s="11" t="s">
        <v>662</v>
      </c>
      <c r="F9067" s="15">
        <f>IF(ISBLANK($D9067),"",IF(ISBLANK($E9067),VLOOKUP($D9067,$J:$K,2,FALSE),VLOOKUP($E9067,'Daycare Packages'!$A:$G,7,FALSE)))</f>
        <v>30</v>
      </c>
      <c r="G9067" s="15"/>
      <c r="H9067" s="15">
        <f t="shared" si="306"/>
        <v>30</v>
      </c>
      <c r="I9067" s="198">
        <f t="shared" si="307"/>
        <v>7</v>
      </c>
    </row>
    <row r="9068" spans="1:9" x14ac:dyDescent="0.3">
      <c r="A9068" s="10">
        <v>43672</v>
      </c>
      <c r="B9068" s="11" t="s">
        <v>730</v>
      </c>
      <c r="C9068" s="11" t="s">
        <v>731</v>
      </c>
      <c r="D9068" s="11" t="s">
        <v>662</v>
      </c>
      <c r="F9068" s="15">
        <f>IF(ISBLANK($D9068),"",IF(ISBLANK($E9068),VLOOKUP($D9068,$J:$K,2,FALSE),VLOOKUP($E9068,'Daycare Packages'!$A:$G,7,FALSE)))</f>
        <v>30</v>
      </c>
      <c r="G9068" s="15"/>
      <c r="H9068" s="15">
        <f t="shared" si="306"/>
        <v>30</v>
      </c>
      <c r="I9068" s="198">
        <f t="shared" si="307"/>
        <v>7</v>
      </c>
    </row>
    <row r="9069" spans="1:9" x14ac:dyDescent="0.3">
      <c r="A9069" s="10">
        <v>43672</v>
      </c>
      <c r="B9069" s="11" t="s">
        <v>188</v>
      </c>
      <c r="C9069" s="11" t="s">
        <v>911</v>
      </c>
      <c r="D9069" s="11" t="s">
        <v>662</v>
      </c>
      <c r="E9069" s="11">
        <v>6725232</v>
      </c>
      <c r="F9069" s="15">
        <f>IF(ISBLANK($D9069),"",IF(ISBLANK($E9069),VLOOKUP($D9069,$J:$K,2,FALSE),VLOOKUP($E9069,'Daycare Packages'!$A:$G,7,FALSE)))</f>
        <v>25</v>
      </c>
      <c r="G9069" s="15"/>
      <c r="H9069" s="15">
        <f t="shared" si="306"/>
        <v>25</v>
      </c>
      <c r="I9069" s="198">
        <f t="shared" si="307"/>
        <v>7</v>
      </c>
    </row>
    <row r="9070" spans="1:9" x14ac:dyDescent="0.3">
      <c r="A9070" s="10">
        <v>43672</v>
      </c>
      <c r="B9070" s="11" t="s">
        <v>218</v>
      </c>
      <c r="C9070" s="11" t="s">
        <v>738</v>
      </c>
      <c r="D9070" s="11" t="s">
        <v>662</v>
      </c>
      <c r="E9070" s="11">
        <v>6911319</v>
      </c>
      <c r="F9070" s="15">
        <f>IF(ISBLANK($D9070),"",IF(ISBLANK($E9070),VLOOKUP($D9070,$J:$K,2,FALSE),VLOOKUP($E9070,'Daycare Packages'!$A:$G,7,FALSE)))</f>
        <v>20</v>
      </c>
      <c r="G9070" s="15"/>
      <c r="H9070" s="15">
        <f t="shared" ref="H9070:H9133" si="308">IF(ISBLANK(D9070),"",SUM(F9070:G9070))</f>
        <v>20</v>
      </c>
      <c r="I9070" s="198">
        <f t="shared" si="307"/>
        <v>7</v>
      </c>
    </row>
    <row r="9071" spans="1:9" x14ac:dyDescent="0.3">
      <c r="A9071" s="10">
        <v>43672</v>
      </c>
      <c r="B9071" s="11" t="s">
        <v>218</v>
      </c>
      <c r="C9071" s="11" t="s">
        <v>737</v>
      </c>
      <c r="D9071" s="11" t="s">
        <v>662</v>
      </c>
      <c r="E9071" s="11">
        <v>6911319</v>
      </c>
      <c r="F9071" s="15">
        <f>IF(ISBLANK($D9071),"",IF(ISBLANK($E9071),VLOOKUP($D9071,$J:$K,2,FALSE),VLOOKUP($E9071,'Daycare Packages'!$A:$G,7,FALSE)))</f>
        <v>20</v>
      </c>
      <c r="G9071" s="15"/>
      <c r="H9071" s="15">
        <f t="shared" si="308"/>
        <v>20</v>
      </c>
      <c r="I9071" s="198">
        <f t="shared" si="307"/>
        <v>7</v>
      </c>
    </row>
    <row r="9072" spans="1:9" x14ac:dyDescent="0.3">
      <c r="A9072" s="10">
        <v>43672</v>
      </c>
      <c r="B9072" s="11" t="s">
        <v>1366</v>
      </c>
      <c r="C9072" s="11" t="s">
        <v>587</v>
      </c>
      <c r="D9072" s="11" t="s">
        <v>662</v>
      </c>
      <c r="E9072" s="11">
        <v>6909212</v>
      </c>
      <c r="F9072" s="15">
        <f>IF(ISBLANK($D9072),"",IF(ISBLANK($E9072),VLOOKUP($D9072,$J:$K,2,FALSE),VLOOKUP($E9072,'Daycare Packages'!$A:$G,7,FALSE)))</f>
        <v>23</v>
      </c>
      <c r="G9072" s="15"/>
      <c r="H9072" s="15">
        <f t="shared" si="308"/>
        <v>23</v>
      </c>
      <c r="I9072" s="198">
        <f t="shared" si="307"/>
        <v>7</v>
      </c>
    </row>
    <row r="9073" spans="1:9" x14ac:dyDescent="0.3">
      <c r="A9073" s="10">
        <v>43672</v>
      </c>
      <c r="B9073" s="11" t="s">
        <v>1366</v>
      </c>
      <c r="C9073" s="11" t="s">
        <v>520</v>
      </c>
      <c r="D9073" s="11" t="s">
        <v>662</v>
      </c>
      <c r="E9073" s="11">
        <v>6909212</v>
      </c>
      <c r="F9073" s="15">
        <f>IF(ISBLANK($D9073),"",IF(ISBLANK($E9073),VLOOKUP($D9073,$J:$K,2,FALSE),VLOOKUP($E9073,'Daycare Packages'!$A:$G,7,FALSE)))</f>
        <v>23</v>
      </c>
      <c r="G9073" s="15"/>
      <c r="H9073" s="15">
        <f t="shared" si="308"/>
        <v>23</v>
      </c>
      <c r="I9073" s="198">
        <f t="shared" si="307"/>
        <v>7</v>
      </c>
    </row>
    <row r="9074" spans="1:9" x14ac:dyDescent="0.3">
      <c r="A9074" s="10">
        <v>43672</v>
      </c>
      <c r="B9074" s="11" t="s">
        <v>160</v>
      </c>
      <c r="C9074" s="11" t="s">
        <v>1761</v>
      </c>
      <c r="D9074" s="11" t="s">
        <v>662</v>
      </c>
      <c r="E9074" s="11">
        <v>6905987</v>
      </c>
      <c r="F9074" s="15">
        <f>IF(ISBLANK($D9074),"",IF(ISBLANK($E9074),VLOOKUP($D9074,$J:$K,2,FALSE),VLOOKUP($E9074,'Daycare Packages'!$A:$G,7,FALSE)))</f>
        <v>26</v>
      </c>
      <c r="G9074" s="15"/>
      <c r="H9074" s="15">
        <f t="shared" si="308"/>
        <v>26</v>
      </c>
      <c r="I9074" s="198">
        <f t="shared" si="307"/>
        <v>7</v>
      </c>
    </row>
    <row r="9075" spans="1:9" x14ac:dyDescent="0.3">
      <c r="A9075" s="10">
        <v>43672</v>
      </c>
      <c r="B9075" s="11" t="s">
        <v>947</v>
      </c>
      <c r="C9075" s="11" t="s">
        <v>948</v>
      </c>
      <c r="D9075" s="11" t="s">
        <v>662</v>
      </c>
      <c r="F9075" s="15">
        <f>IF(ISBLANK($D9075),"",IF(ISBLANK($E9075),VLOOKUP($D9075,$J:$K,2,FALSE),VLOOKUP($E9075,'Daycare Packages'!$A:$G,7,FALSE)))</f>
        <v>30</v>
      </c>
      <c r="G9075" s="15"/>
      <c r="H9075" s="15">
        <f t="shared" si="308"/>
        <v>30</v>
      </c>
      <c r="I9075" s="198">
        <f t="shared" si="307"/>
        <v>7</v>
      </c>
    </row>
    <row r="9076" spans="1:9" x14ac:dyDescent="0.3">
      <c r="A9076" s="10">
        <v>43672</v>
      </c>
      <c r="B9076" s="11" t="s">
        <v>147</v>
      </c>
      <c r="C9076" s="11" t="s">
        <v>796</v>
      </c>
      <c r="D9076" s="11" t="s">
        <v>662</v>
      </c>
      <c r="E9076" s="11">
        <v>6814069</v>
      </c>
      <c r="F9076" s="15">
        <f>IF(ISBLANK($D9076),"",IF(ISBLANK($E9076),VLOOKUP($D9076,$J:$K,2,FALSE),VLOOKUP($E9076,'Daycare Packages'!$A:$G,7,FALSE)))</f>
        <v>23</v>
      </c>
      <c r="G9076" s="15"/>
      <c r="H9076" s="15">
        <f t="shared" si="308"/>
        <v>23</v>
      </c>
      <c r="I9076" s="198">
        <f t="shared" si="307"/>
        <v>7</v>
      </c>
    </row>
    <row r="9077" spans="1:9" x14ac:dyDescent="0.3">
      <c r="A9077" s="10">
        <v>43672</v>
      </c>
      <c r="B9077" s="11" t="s">
        <v>163</v>
      </c>
      <c r="C9077" s="11" t="s">
        <v>805</v>
      </c>
      <c r="D9077" s="11" t="s">
        <v>662</v>
      </c>
      <c r="F9077" s="15">
        <f>IF(ISBLANK($D9077),"",IF(ISBLANK($E9077),VLOOKUP($D9077,$J:$K,2,FALSE),VLOOKUP($E9077,'Daycare Packages'!$A:$G,7,FALSE)))</f>
        <v>30</v>
      </c>
      <c r="G9077" s="15"/>
      <c r="H9077" s="15">
        <f t="shared" si="308"/>
        <v>30</v>
      </c>
      <c r="I9077" s="198">
        <f t="shared" si="307"/>
        <v>7</v>
      </c>
    </row>
    <row r="9078" spans="1:9" x14ac:dyDescent="0.3">
      <c r="A9078" s="10">
        <v>43672</v>
      </c>
      <c r="B9078" s="11" t="s">
        <v>1321</v>
      </c>
      <c r="C9078" s="11" t="s">
        <v>1117</v>
      </c>
      <c r="D9078" s="11" t="s">
        <v>662</v>
      </c>
      <c r="E9078" s="11">
        <v>6872736</v>
      </c>
      <c r="F9078" s="15">
        <f>IF(ISBLANK($D9078),"",IF(ISBLANK($E9078),VLOOKUP($D9078,$J:$K,2,FALSE),VLOOKUP($E9078,'Daycare Packages'!$A:$G,7,FALSE)))</f>
        <v>27</v>
      </c>
      <c r="G9078" s="15"/>
      <c r="H9078" s="15">
        <f t="shared" si="308"/>
        <v>27</v>
      </c>
      <c r="I9078" s="198">
        <f t="shared" si="307"/>
        <v>7</v>
      </c>
    </row>
    <row r="9079" spans="1:9" x14ac:dyDescent="0.3">
      <c r="A9079" s="10">
        <v>43672</v>
      </c>
      <c r="B9079" s="11" t="s">
        <v>1321</v>
      </c>
      <c r="C9079" s="11" t="s">
        <v>1322</v>
      </c>
      <c r="D9079" s="11" t="s">
        <v>662</v>
      </c>
      <c r="E9079" s="11">
        <v>6872736</v>
      </c>
      <c r="F9079" s="15">
        <f>IF(ISBLANK($D9079),"",IF(ISBLANK($E9079),VLOOKUP($D9079,$J:$K,2,FALSE),VLOOKUP($E9079,'Daycare Packages'!$A:$G,7,FALSE)))</f>
        <v>27</v>
      </c>
      <c r="G9079" s="15"/>
      <c r="H9079" s="15">
        <f t="shared" si="308"/>
        <v>27</v>
      </c>
      <c r="I9079" s="198">
        <f t="shared" si="307"/>
        <v>7</v>
      </c>
    </row>
    <row r="9080" spans="1:9" x14ac:dyDescent="0.3">
      <c r="A9080" s="10">
        <v>43672</v>
      </c>
      <c r="B9080" s="11" t="s">
        <v>830</v>
      </c>
      <c r="C9080" s="11" t="s">
        <v>831</v>
      </c>
      <c r="D9080" s="11" t="s">
        <v>662</v>
      </c>
      <c r="F9080" s="15">
        <f>IF(ISBLANK($D9080),"",IF(ISBLANK($E9080),VLOOKUP($D9080,$J:$K,2,FALSE),VLOOKUP($E9080,'Daycare Packages'!$A:$G,7,FALSE)))</f>
        <v>30</v>
      </c>
      <c r="G9080" s="15"/>
      <c r="H9080" s="15">
        <f t="shared" si="308"/>
        <v>30</v>
      </c>
      <c r="I9080" s="198">
        <f t="shared" si="307"/>
        <v>7</v>
      </c>
    </row>
    <row r="9081" spans="1:9" x14ac:dyDescent="0.3">
      <c r="A9081" s="55">
        <v>43672</v>
      </c>
      <c r="B9081" s="56" t="s">
        <v>148</v>
      </c>
      <c r="C9081" s="56" t="s">
        <v>547</v>
      </c>
      <c r="D9081" s="56" t="s">
        <v>662</v>
      </c>
      <c r="E9081" s="56">
        <v>6762300</v>
      </c>
      <c r="F9081" s="59">
        <f>IF(ISBLANK($D9081),"",IF(ISBLANK($E9081),VLOOKUP($D9081,$J:$K,2,FALSE),VLOOKUP($E9081,'Daycare Packages'!$A:$G,7,FALSE)))</f>
        <v>23</v>
      </c>
      <c r="G9081" s="59"/>
      <c r="H9081" s="59">
        <f t="shared" si="308"/>
        <v>23</v>
      </c>
      <c r="I9081" s="198">
        <f t="shared" si="307"/>
        <v>7</v>
      </c>
    </row>
    <row r="9082" spans="1:9" x14ac:dyDescent="0.3">
      <c r="A9082" s="10">
        <v>43673</v>
      </c>
      <c r="B9082" s="11" t="s">
        <v>690</v>
      </c>
      <c r="C9082" s="11" t="s">
        <v>691</v>
      </c>
      <c r="D9082" s="11" t="s">
        <v>662</v>
      </c>
      <c r="E9082" s="11">
        <v>6829038</v>
      </c>
      <c r="F9082" s="15">
        <f>IF(ISBLANK($D9082),"",IF(ISBLANK($E9082),VLOOKUP($D9082,$J:$K,2,FALSE),VLOOKUP($E9082,'Daycare Packages'!$A:$G,7,FALSE)))</f>
        <v>25</v>
      </c>
      <c r="G9082" s="15"/>
      <c r="H9082" s="15">
        <f t="shared" si="308"/>
        <v>25</v>
      </c>
      <c r="I9082" s="198">
        <f t="shared" si="307"/>
        <v>7</v>
      </c>
    </row>
    <row r="9083" spans="1:9" x14ac:dyDescent="0.3">
      <c r="A9083" s="10">
        <v>43673</v>
      </c>
      <c r="B9083" s="11" t="s">
        <v>1600</v>
      </c>
      <c r="C9083" s="11" t="s">
        <v>1601</v>
      </c>
      <c r="D9083" s="11" t="s">
        <v>662</v>
      </c>
      <c r="E9083" s="11">
        <v>6874391</v>
      </c>
      <c r="F9083" s="15">
        <f>IF(ISBLANK($D9083),"",IF(ISBLANK($E9083),VLOOKUP($D9083,$J:$K,2,FALSE),VLOOKUP($E9083,'Daycare Packages'!$A:$G,7,FALSE)))</f>
        <v>27</v>
      </c>
      <c r="G9083" s="15"/>
      <c r="H9083" s="15">
        <f t="shared" si="308"/>
        <v>27</v>
      </c>
      <c r="I9083" s="198">
        <f t="shared" si="307"/>
        <v>7</v>
      </c>
    </row>
    <row r="9084" spans="1:9" x14ac:dyDescent="0.3">
      <c r="A9084" s="10">
        <v>43673</v>
      </c>
      <c r="B9084" s="11" t="s">
        <v>768</v>
      </c>
      <c r="C9084" s="11" t="s">
        <v>548</v>
      </c>
      <c r="D9084" s="11" t="s">
        <v>662</v>
      </c>
      <c r="F9084" s="15">
        <f>IF(ISBLANK($D9084),"",IF(ISBLANK($E9084),VLOOKUP($D9084,$J:$K,2,FALSE),VLOOKUP($E9084,'Daycare Packages'!$A:$G,7,FALSE)))</f>
        <v>30</v>
      </c>
      <c r="G9084" s="15"/>
      <c r="H9084" s="15">
        <f t="shared" si="308"/>
        <v>30</v>
      </c>
      <c r="I9084" s="198">
        <f t="shared" si="307"/>
        <v>7</v>
      </c>
    </row>
    <row r="9085" spans="1:9" x14ac:dyDescent="0.3">
      <c r="A9085" s="10">
        <v>43673</v>
      </c>
      <c r="B9085" s="11" t="s">
        <v>1722</v>
      </c>
      <c r="C9085" s="11" t="s">
        <v>872</v>
      </c>
      <c r="D9085" s="11" t="s">
        <v>662</v>
      </c>
      <c r="F9085" s="15">
        <f>IF(ISBLANK($D9085),"",IF(ISBLANK($E9085),VLOOKUP($D9085,$J:$K,2,FALSE),VLOOKUP($E9085,'Daycare Packages'!$A:$G,7,FALSE)))</f>
        <v>30</v>
      </c>
      <c r="G9085" s="15"/>
      <c r="H9085" s="15">
        <f t="shared" si="308"/>
        <v>30</v>
      </c>
      <c r="I9085" s="198">
        <f t="shared" si="307"/>
        <v>7</v>
      </c>
    </row>
    <row r="9086" spans="1:9" x14ac:dyDescent="0.3">
      <c r="A9086" s="10">
        <v>43673</v>
      </c>
      <c r="B9086" s="11" t="s">
        <v>1722</v>
      </c>
      <c r="C9086" s="11" t="s">
        <v>461</v>
      </c>
      <c r="D9086" s="11" t="s">
        <v>662</v>
      </c>
      <c r="F9086" s="15">
        <f>IF(ISBLANK($D9086),"",IF(ISBLANK($E9086),VLOOKUP($D9086,$J:$K,2,FALSE),VLOOKUP($E9086,'Daycare Packages'!$A:$G,7,FALSE)))</f>
        <v>30</v>
      </c>
      <c r="G9086" s="15"/>
      <c r="H9086" s="15">
        <f t="shared" si="308"/>
        <v>30</v>
      </c>
      <c r="I9086" s="198">
        <f t="shared" si="307"/>
        <v>7</v>
      </c>
    </row>
    <row r="9087" spans="1:9" x14ac:dyDescent="0.3">
      <c r="A9087" s="10">
        <v>43673</v>
      </c>
      <c r="B9087" s="11" t="s">
        <v>942</v>
      </c>
      <c r="C9087" s="11" t="s">
        <v>943</v>
      </c>
      <c r="D9087" s="11" t="s">
        <v>662</v>
      </c>
      <c r="E9087" s="11">
        <v>6911350</v>
      </c>
      <c r="F9087" s="15">
        <f>IF(ISBLANK($D9087),"",IF(ISBLANK($E9087),VLOOKUP($D9087,$J:$K,2,FALSE),VLOOKUP($E9087,'Daycare Packages'!$A:$G,7,FALSE)))</f>
        <v>27</v>
      </c>
      <c r="G9087" s="15"/>
      <c r="H9087" s="15">
        <f t="shared" si="308"/>
        <v>27</v>
      </c>
      <c r="I9087" s="198">
        <f t="shared" si="307"/>
        <v>7</v>
      </c>
    </row>
    <row r="9088" spans="1:9" x14ac:dyDescent="0.3">
      <c r="A9088" s="10">
        <v>43673</v>
      </c>
      <c r="B9088" s="11" t="s">
        <v>1221</v>
      </c>
      <c r="C9088" s="11" t="s">
        <v>1222</v>
      </c>
      <c r="D9088" s="11" t="s">
        <v>662</v>
      </c>
      <c r="E9088" s="11">
        <v>6861908</v>
      </c>
      <c r="F9088" s="15">
        <f>IF(ISBLANK($D9088),"",IF(ISBLANK($E9088),VLOOKUP($D9088,$J:$K,2,FALSE),VLOOKUP($E9088,'Daycare Packages'!$A:$G,7,FALSE)))</f>
        <v>25</v>
      </c>
      <c r="G9088" s="15"/>
      <c r="H9088" s="15">
        <f t="shared" si="308"/>
        <v>25</v>
      </c>
      <c r="I9088" s="198">
        <f t="shared" si="307"/>
        <v>7</v>
      </c>
    </row>
    <row r="9089" spans="1:9" x14ac:dyDescent="0.3">
      <c r="A9089" s="10">
        <v>43673</v>
      </c>
      <c r="B9089" s="11" t="s">
        <v>688</v>
      </c>
      <c r="C9089" s="11" t="s">
        <v>689</v>
      </c>
      <c r="D9089" s="11" t="s">
        <v>662</v>
      </c>
      <c r="F9089" s="15">
        <f>IF(ISBLANK($D9089),"",IF(ISBLANK($E9089),VLOOKUP($D9089,$J:$K,2,FALSE),VLOOKUP($E9089,'Daycare Packages'!$A:$G,7,FALSE)))</f>
        <v>30</v>
      </c>
      <c r="G9089" s="15"/>
      <c r="H9089" s="15">
        <f t="shared" si="308"/>
        <v>30</v>
      </c>
      <c r="I9089" s="198">
        <f t="shared" si="307"/>
        <v>7</v>
      </c>
    </row>
    <row r="9090" spans="1:9" x14ac:dyDescent="0.3">
      <c r="A9090" s="10">
        <v>43673</v>
      </c>
      <c r="B9090" s="11" t="s">
        <v>134</v>
      </c>
      <c r="C9090" s="11" t="s">
        <v>883</v>
      </c>
      <c r="D9090" s="11" t="s">
        <v>662</v>
      </c>
      <c r="E9090" s="11">
        <v>6869710</v>
      </c>
      <c r="F9090" s="15">
        <f>IF(ISBLANK($D9090),"",IF(ISBLANK($E9090),VLOOKUP($D9090,$J:$K,2,FALSE),VLOOKUP($E9090,'Daycare Packages'!$A:$G,7,FALSE)))</f>
        <v>26</v>
      </c>
      <c r="G9090" s="15"/>
      <c r="H9090" s="15">
        <f t="shared" si="308"/>
        <v>26</v>
      </c>
      <c r="I9090" s="198">
        <f t="shared" si="307"/>
        <v>7</v>
      </c>
    </row>
    <row r="9091" spans="1:9" x14ac:dyDescent="0.3">
      <c r="A9091" s="10">
        <v>43673</v>
      </c>
      <c r="B9091" s="11" t="s">
        <v>1309</v>
      </c>
      <c r="C9091" s="11" t="s">
        <v>892</v>
      </c>
      <c r="D9091" s="11" t="s">
        <v>662</v>
      </c>
      <c r="F9091" s="15">
        <f>IF(ISBLANK($D9091),"",IF(ISBLANK($E9091),VLOOKUP($D9091,$J:$K,2,FALSE),VLOOKUP($E9091,'Daycare Packages'!$A:$G,7,FALSE)))</f>
        <v>30</v>
      </c>
      <c r="G9091" s="15"/>
      <c r="H9091" s="15">
        <f t="shared" si="308"/>
        <v>30</v>
      </c>
      <c r="I9091" s="198">
        <f t="shared" ref="I9091:I9154" si="309">IF(A9091="",0,MONTH(A9091))</f>
        <v>7</v>
      </c>
    </row>
    <row r="9092" spans="1:9" x14ac:dyDescent="0.3">
      <c r="A9092" s="10">
        <v>43673</v>
      </c>
      <c r="B9092" s="11" t="s">
        <v>1782</v>
      </c>
      <c r="C9092" s="11" t="s">
        <v>679</v>
      </c>
      <c r="D9092" s="11" t="s">
        <v>662</v>
      </c>
      <c r="E9092" s="11">
        <v>6922576</v>
      </c>
      <c r="F9092" s="15">
        <f>IF(ISBLANK($D9092),"",IF(ISBLANK($E9092),VLOOKUP($D9092,$J:$K,2,FALSE),VLOOKUP($E9092,'Daycare Packages'!$A:$G,7,FALSE)))</f>
        <v>27</v>
      </c>
      <c r="G9092" s="15"/>
      <c r="H9092" s="15">
        <f t="shared" si="308"/>
        <v>27</v>
      </c>
      <c r="I9092" s="198">
        <f t="shared" si="309"/>
        <v>7</v>
      </c>
    </row>
    <row r="9093" spans="1:9" x14ac:dyDescent="0.3">
      <c r="A9093" s="10">
        <v>43673</v>
      </c>
      <c r="B9093" s="11" t="s">
        <v>1272</v>
      </c>
      <c r="C9093" s="11" t="s">
        <v>463</v>
      </c>
      <c r="D9093" s="11" t="s">
        <v>662</v>
      </c>
      <c r="F9093" s="15">
        <f>IF(ISBLANK($D9093),"",IF(ISBLANK($E9093),VLOOKUP($D9093,$J:$K,2,FALSE),VLOOKUP($E9093,'Daycare Packages'!$A:$G,7,FALSE)))</f>
        <v>30</v>
      </c>
      <c r="G9093" s="15"/>
      <c r="H9093" s="15">
        <f t="shared" si="308"/>
        <v>30</v>
      </c>
      <c r="I9093" s="198">
        <f t="shared" si="309"/>
        <v>7</v>
      </c>
    </row>
    <row r="9094" spans="1:9" x14ac:dyDescent="0.3">
      <c r="A9094" s="10">
        <v>43673</v>
      </c>
      <c r="B9094" s="11" t="s">
        <v>1974</v>
      </c>
      <c r="C9094" s="11" t="s">
        <v>1975</v>
      </c>
      <c r="D9094" s="11" t="s">
        <v>662</v>
      </c>
      <c r="F9094" s="15">
        <f>IF(ISBLANK($D9094),"",IF(ISBLANK($E9094),VLOOKUP($D9094,$J:$K,2,FALSE),VLOOKUP($E9094,'Daycare Packages'!$A:$G,7,FALSE)))</f>
        <v>30</v>
      </c>
      <c r="G9094" s="15"/>
      <c r="H9094" s="15">
        <f t="shared" si="308"/>
        <v>30</v>
      </c>
      <c r="I9094" s="198">
        <f t="shared" si="309"/>
        <v>7</v>
      </c>
    </row>
    <row r="9095" spans="1:9" x14ac:dyDescent="0.3">
      <c r="A9095" s="10">
        <v>43673</v>
      </c>
      <c r="B9095" s="11" t="s">
        <v>182</v>
      </c>
      <c r="C9095" s="11" t="s">
        <v>685</v>
      </c>
      <c r="D9095" s="11" t="s">
        <v>662</v>
      </c>
      <c r="E9095" s="11">
        <v>6871713</v>
      </c>
      <c r="F9095" s="15">
        <f>IF(ISBLANK($D9095),"",IF(ISBLANK($E9095),VLOOKUP($D9095,$J:$K,2,FALSE),VLOOKUP($E9095,'Daycare Packages'!$A:$G,7,FALSE)))</f>
        <v>20.7</v>
      </c>
      <c r="G9095" s="15"/>
      <c r="H9095" s="15">
        <f t="shared" si="308"/>
        <v>20.7</v>
      </c>
      <c r="I9095" s="198">
        <f t="shared" si="309"/>
        <v>7</v>
      </c>
    </row>
    <row r="9096" spans="1:9" x14ac:dyDescent="0.3">
      <c r="A9096" s="10">
        <v>43673</v>
      </c>
      <c r="B9096" s="11" t="s">
        <v>1282</v>
      </c>
      <c r="C9096" s="11" t="s">
        <v>689</v>
      </c>
      <c r="D9096" s="11" t="s">
        <v>662</v>
      </c>
      <c r="E9096" s="11">
        <v>6878007</v>
      </c>
      <c r="F9096" s="15">
        <f>IF(ISBLANK($D9096),"",IF(ISBLANK($E9096),VLOOKUP($D9096,$J:$K,2,FALSE),VLOOKUP($E9096,'Daycare Packages'!$A:$G,7,FALSE)))</f>
        <v>27</v>
      </c>
      <c r="G9096" s="15"/>
      <c r="H9096" s="15">
        <f t="shared" si="308"/>
        <v>27</v>
      </c>
      <c r="I9096" s="198">
        <f t="shared" si="309"/>
        <v>7</v>
      </c>
    </row>
    <row r="9097" spans="1:9" x14ac:dyDescent="0.3">
      <c r="A9097" s="10">
        <v>43673</v>
      </c>
      <c r="B9097" s="11" t="s">
        <v>1727</v>
      </c>
      <c r="C9097" s="11" t="s">
        <v>1728</v>
      </c>
      <c r="D9097" s="11" t="s">
        <v>662</v>
      </c>
      <c r="E9097" s="11">
        <v>6924319</v>
      </c>
      <c r="F9097" s="15">
        <f>IF(ISBLANK($D9097),"",IF(ISBLANK($E9097),VLOOKUP($D9097,$J:$K,2,FALSE),VLOOKUP($E9097,'Daycare Packages'!$A:$G,7,FALSE)))</f>
        <v>23</v>
      </c>
      <c r="G9097" s="15"/>
      <c r="H9097" s="15">
        <f t="shared" si="308"/>
        <v>23</v>
      </c>
      <c r="I9097" s="198">
        <f t="shared" si="309"/>
        <v>7</v>
      </c>
    </row>
    <row r="9098" spans="1:9" x14ac:dyDescent="0.3">
      <c r="A9098" s="10">
        <v>43673</v>
      </c>
      <c r="B9098" s="11" t="s">
        <v>751</v>
      </c>
      <c r="C9098" s="11" t="s">
        <v>752</v>
      </c>
      <c r="D9098" s="11" t="s">
        <v>662</v>
      </c>
      <c r="F9098" s="15">
        <f>IF(ISBLANK($D9098),"",IF(ISBLANK($E9098),VLOOKUP($D9098,$J:$K,2,FALSE),VLOOKUP($E9098,'Daycare Packages'!$A:$G,7,FALSE)))</f>
        <v>30</v>
      </c>
      <c r="G9098" s="15"/>
      <c r="H9098" s="15">
        <f t="shared" si="308"/>
        <v>30</v>
      </c>
      <c r="I9098" s="198">
        <f t="shared" si="309"/>
        <v>7</v>
      </c>
    </row>
    <row r="9099" spans="1:9" x14ac:dyDescent="0.3">
      <c r="A9099" s="10">
        <v>43673</v>
      </c>
      <c r="B9099" s="11" t="s">
        <v>282</v>
      </c>
      <c r="C9099" s="11" t="s">
        <v>735</v>
      </c>
      <c r="D9099" s="11" t="s">
        <v>662</v>
      </c>
      <c r="F9099" s="15">
        <f>IF(ISBLANK($D9099),"",IF(ISBLANK($E9099),VLOOKUP($D9099,$J:$K,2,FALSE),VLOOKUP($E9099,'Daycare Packages'!$A:$G,7,FALSE)))</f>
        <v>30</v>
      </c>
      <c r="G9099" s="15"/>
      <c r="H9099" s="15">
        <f t="shared" si="308"/>
        <v>30</v>
      </c>
      <c r="I9099" s="198">
        <f t="shared" si="309"/>
        <v>7</v>
      </c>
    </row>
    <row r="9100" spans="1:9" x14ac:dyDescent="0.3">
      <c r="A9100" s="10">
        <v>43673</v>
      </c>
      <c r="B9100" s="11" t="s">
        <v>354</v>
      </c>
      <c r="C9100" s="11" t="s">
        <v>474</v>
      </c>
      <c r="D9100" s="11" t="s">
        <v>662</v>
      </c>
      <c r="E9100" s="11">
        <v>6899918</v>
      </c>
      <c r="F9100" s="15">
        <f>IF(ISBLANK($D9100),"",IF(ISBLANK($E9100),VLOOKUP($D9100,$J:$K,2,FALSE),VLOOKUP($E9100,'Daycare Packages'!$A:$G,7,FALSE)))</f>
        <v>27</v>
      </c>
      <c r="G9100" s="15"/>
      <c r="H9100" s="15">
        <f t="shared" si="308"/>
        <v>27</v>
      </c>
      <c r="I9100" s="198">
        <f t="shared" si="309"/>
        <v>7</v>
      </c>
    </row>
    <row r="9101" spans="1:9" x14ac:dyDescent="0.3">
      <c r="A9101" s="10">
        <v>43673</v>
      </c>
      <c r="B9101" s="11" t="s">
        <v>216</v>
      </c>
      <c r="C9101" s="11" t="s">
        <v>448</v>
      </c>
      <c r="D9101" s="11" t="s">
        <v>662</v>
      </c>
      <c r="E9101" s="11">
        <v>6917942</v>
      </c>
      <c r="F9101" s="15">
        <f>IF(ISBLANK($D9101),"",IF(ISBLANK($E9101),VLOOKUP($D9101,$J:$K,2,FALSE),VLOOKUP($E9101,'Daycare Packages'!$A:$G,7,FALSE)))</f>
        <v>27</v>
      </c>
      <c r="G9101" s="15"/>
      <c r="H9101" s="15">
        <f t="shared" si="308"/>
        <v>27</v>
      </c>
      <c r="I9101" s="198">
        <f t="shared" si="309"/>
        <v>7</v>
      </c>
    </row>
    <row r="9102" spans="1:9" x14ac:dyDescent="0.3">
      <c r="A9102" s="10">
        <v>43673</v>
      </c>
      <c r="B9102" s="11" t="s">
        <v>1366</v>
      </c>
      <c r="C9102" s="11" t="s">
        <v>520</v>
      </c>
      <c r="D9102" s="11" t="s">
        <v>662</v>
      </c>
      <c r="E9102" s="11">
        <v>6909212</v>
      </c>
      <c r="F9102" s="15">
        <f>IF(ISBLANK($D9102),"",IF(ISBLANK($E9102),VLOOKUP($D9102,$J:$K,2,FALSE),VLOOKUP($E9102,'Daycare Packages'!$A:$G,7,FALSE)))</f>
        <v>23</v>
      </c>
      <c r="G9102" s="15"/>
      <c r="H9102" s="15">
        <f t="shared" si="308"/>
        <v>23</v>
      </c>
      <c r="I9102" s="198">
        <f t="shared" si="309"/>
        <v>7</v>
      </c>
    </row>
    <row r="9103" spans="1:9" x14ac:dyDescent="0.3">
      <c r="A9103" s="10">
        <v>43673</v>
      </c>
      <c r="B9103" s="11" t="s">
        <v>1366</v>
      </c>
      <c r="C9103" s="11" t="s">
        <v>587</v>
      </c>
      <c r="D9103" s="11" t="s">
        <v>662</v>
      </c>
      <c r="E9103" s="11">
        <v>6909212</v>
      </c>
      <c r="F9103" s="15">
        <f>IF(ISBLANK($D9103),"",IF(ISBLANK($E9103),VLOOKUP($D9103,$J:$K,2,FALSE),VLOOKUP($E9103,'Daycare Packages'!$A:$G,7,FALSE)))</f>
        <v>23</v>
      </c>
      <c r="G9103" s="15"/>
      <c r="H9103" s="15">
        <f t="shared" si="308"/>
        <v>23</v>
      </c>
      <c r="I9103" s="198">
        <f t="shared" si="309"/>
        <v>7</v>
      </c>
    </row>
    <row r="9104" spans="1:9" x14ac:dyDescent="0.3">
      <c r="A9104" s="55">
        <v>43673</v>
      </c>
      <c r="B9104" s="56" t="s">
        <v>766</v>
      </c>
      <c r="C9104" s="56" t="s">
        <v>767</v>
      </c>
      <c r="D9104" s="56" t="s">
        <v>662</v>
      </c>
      <c r="E9104" s="56"/>
      <c r="F9104" s="59">
        <f>IF(ISBLANK($D9104),"",IF(ISBLANK($E9104),VLOOKUP($D9104,$J:$K,2,FALSE),VLOOKUP($E9104,'Daycare Packages'!$A:$G,7,FALSE)))</f>
        <v>30</v>
      </c>
      <c r="G9104" s="59"/>
      <c r="H9104" s="59">
        <f t="shared" si="308"/>
        <v>30</v>
      </c>
      <c r="I9104" s="198">
        <f t="shared" si="309"/>
        <v>7</v>
      </c>
    </row>
    <row r="9105" spans="1:9" x14ac:dyDescent="0.3">
      <c r="A9105" s="10">
        <v>43674</v>
      </c>
      <c r="B9105" s="11" t="s">
        <v>1994</v>
      </c>
      <c r="C9105" s="11" t="s">
        <v>1810</v>
      </c>
      <c r="D9105" s="11" t="s">
        <v>662</v>
      </c>
      <c r="F9105" s="15">
        <f>IF(ISBLANK($D9105),"",IF(ISBLANK($E9105),VLOOKUP($D9105,$J:$K,2,FALSE),VLOOKUP($E9105,'Daycare Packages'!$A:$G,7,FALSE)))</f>
        <v>30</v>
      </c>
      <c r="G9105" s="15"/>
      <c r="H9105" s="15">
        <f t="shared" si="308"/>
        <v>30</v>
      </c>
      <c r="I9105" s="198">
        <f t="shared" si="309"/>
        <v>7</v>
      </c>
    </row>
    <row r="9106" spans="1:9" x14ac:dyDescent="0.3">
      <c r="A9106" s="10">
        <v>43674</v>
      </c>
      <c r="B9106" s="11" t="s">
        <v>1994</v>
      </c>
      <c r="C9106" s="11" t="s">
        <v>1997</v>
      </c>
      <c r="D9106" s="11" t="s">
        <v>662</v>
      </c>
      <c r="F9106" s="15">
        <f>IF(ISBLANK($D9106),"",IF(ISBLANK($E9106),VLOOKUP($D9106,$J:$K,2,FALSE),VLOOKUP($E9106,'Daycare Packages'!$A:$G,7,FALSE)))</f>
        <v>30</v>
      </c>
      <c r="G9106" s="15"/>
      <c r="H9106" s="15">
        <f t="shared" si="308"/>
        <v>30</v>
      </c>
      <c r="I9106" s="198">
        <f t="shared" si="309"/>
        <v>7</v>
      </c>
    </row>
    <row r="9107" spans="1:9" x14ac:dyDescent="0.3">
      <c r="A9107" s="10">
        <v>43674</v>
      </c>
      <c r="B9107" s="11" t="s">
        <v>768</v>
      </c>
      <c r="C9107" s="11" t="s">
        <v>548</v>
      </c>
      <c r="D9107" s="11" t="s">
        <v>662</v>
      </c>
      <c r="F9107" s="15">
        <f>IF(ISBLANK($D9107),"",IF(ISBLANK($E9107),VLOOKUP($D9107,$J:$K,2,FALSE),VLOOKUP($E9107,'Daycare Packages'!$A:$G,7,FALSE)))</f>
        <v>30</v>
      </c>
      <c r="G9107" s="15"/>
      <c r="H9107" s="15">
        <f t="shared" si="308"/>
        <v>30</v>
      </c>
      <c r="I9107" s="198">
        <f t="shared" si="309"/>
        <v>7</v>
      </c>
    </row>
    <row r="9108" spans="1:9" x14ac:dyDescent="0.3">
      <c r="A9108" s="10">
        <v>43674</v>
      </c>
      <c r="B9108" s="11" t="s">
        <v>688</v>
      </c>
      <c r="C9108" s="11" t="s">
        <v>689</v>
      </c>
      <c r="D9108" s="11" t="s">
        <v>662</v>
      </c>
      <c r="F9108" s="15">
        <f>IF(ISBLANK($D9108),"",IF(ISBLANK($E9108),VLOOKUP($D9108,$J:$K,2,FALSE),VLOOKUP($E9108,'Daycare Packages'!$A:$G,7,FALSE)))</f>
        <v>30</v>
      </c>
      <c r="G9108" s="15"/>
      <c r="H9108" s="15">
        <f t="shared" si="308"/>
        <v>30</v>
      </c>
      <c r="I9108" s="198">
        <f t="shared" si="309"/>
        <v>7</v>
      </c>
    </row>
    <row r="9109" spans="1:9" x14ac:dyDescent="0.3">
      <c r="A9109" s="10">
        <v>43674</v>
      </c>
      <c r="B9109" s="11" t="s">
        <v>134</v>
      </c>
      <c r="C9109" s="11" t="s">
        <v>883</v>
      </c>
      <c r="D9109" s="11" t="s">
        <v>662</v>
      </c>
      <c r="E9109" s="11">
        <v>6869710</v>
      </c>
      <c r="F9109" s="15">
        <f>IF(ISBLANK($D9109),"",IF(ISBLANK($E9109),VLOOKUP($D9109,$J:$K,2,FALSE),VLOOKUP($E9109,'Daycare Packages'!$A:$G,7,FALSE)))</f>
        <v>26</v>
      </c>
      <c r="G9109" s="15"/>
      <c r="H9109" s="15">
        <f t="shared" si="308"/>
        <v>26</v>
      </c>
      <c r="I9109" s="198">
        <f t="shared" si="309"/>
        <v>7</v>
      </c>
    </row>
    <row r="9110" spans="1:9" x14ac:dyDescent="0.3">
      <c r="A9110" s="10">
        <v>43674</v>
      </c>
      <c r="B9110" s="11" t="s">
        <v>760</v>
      </c>
      <c r="C9110" s="11" t="s">
        <v>761</v>
      </c>
      <c r="D9110" s="11" t="s">
        <v>662</v>
      </c>
      <c r="F9110" s="15">
        <f>IF(ISBLANK($D9110),"",IF(ISBLANK($E9110),VLOOKUP($D9110,$J:$K,2,FALSE),VLOOKUP($E9110,'Daycare Packages'!$A:$G,7,FALSE)))</f>
        <v>30</v>
      </c>
      <c r="G9110" s="15"/>
      <c r="H9110" s="15">
        <f t="shared" si="308"/>
        <v>30</v>
      </c>
      <c r="I9110" s="198">
        <f t="shared" si="309"/>
        <v>7</v>
      </c>
    </row>
    <row r="9111" spans="1:9" x14ac:dyDescent="0.3">
      <c r="A9111" s="10">
        <v>43674</v>
      </c>
      <c r="B9111" s="11" t="s">
        <v>783</v>
      </c>
      <c r="C9111" s="11" t="s">
        <v>514</v>
      </c>
      <c r="D9111" s="11" t="s">
        <v>662</v>
      </c>
      <c r="F9111" s="15">
        <f>IF(ISBLANK($D9111),"",IF(ISBLANK($E9111),VLOOKUP($D9111,$J:$K,2,FALSE),VLOOKUP($E9111,'Daycare Packages'!$A:$G,7,FALSE)))</f>
        <v>30</v>
      </c>
      <c r="G9111" s="15"/>
      <c r="H9111" s="15">
        <f t="shared" si="308"/>
        <v>30</v>
      </c>
      <c r="I9111" s="198">
        <f t="shared" si="309"/>
        <v>7</v>
      </c>
    </row>
    <row r="9112" spans="1:9" x14ac:dyDescent="0.3">
      <c r="A9112" s="10">
        <v>43674</v>
      </c>
      <c r="B9112" s="11" t="s">
        <v>182</v>
      </c>
      <c r="C9112" s="11" t="s">
        <v>685</v>
      </c>
      <c r="D9112" s="11" t="s">
        <v>662</v>
      </c>
      <c r="E9112" s="11">
        <v>6871713</v>
      </c>
      <c r="F9112" s="15">
        <f>IF(ISBLANK($D9112),"",IF(ISBLANK($E9112),VLOOKUP($D9112,$J:$K,2,FALSE),VLOOKUP($E9112,'Daycare Packages'!$A:$G,7,FALSE)))</f>
        <v>20.7</v>
      </c>
      <c r="G9112" s="15"/>
      <c r="H9112" s="15">
        <f t="shared" si="308"/>
        <v>20.7</v>
      </c>
      <c r="I9112" s="198">
        <f t="shared" si="309"/>
        <v>7</v>
      </c>
    </row>
    <row r="9113" spans="1:9" x14ac:dyDescent="0.3">
      <c r="A9113" s="55">
        <v>43674</v>
      </c>
      <c r="B9113" s="56" t="s">
        <v>677</v>
      </c>
      <c r="C9113" s="56" t="s">
        <v>678</v>
      </c>
      <c r="D9113" s="56" t="s">
        <v>662</v>
      </c>
      <c r="E9113" s="56"/>
      <c r="F9113" s="59">
        <f>IF(ISBLANK($D9113),"",IF(ISBLANK($E9113),VLOOKUP($D9113,$J:$K,2,FALSE),VLOOKUP($E9113,'Daycare Packages'!$A:$G,7,FALSE)))</f>
        <v>30</v>
      </c>
      <c r="G9113" s="59"/>
      <c r="H9113" s="59">
        <f t="shared" si="308"/>
        <v>30</v>
      </c>
      <c r="I9113" s="198">
        <f t="shared" si="309"/>
        <v>7</v>
      </c>
    </row>
    <row r="9114" spans="1:9" x14ac:dyDescent="0.3">
      <c r="A9114" s="10">
        <v>43675</v>
      </c>
      <c r="B9114" s="11" t="s">
        <v>749</v>
      </c>
      <c r="C9114" s="11" t="s">
        <v>750</v>
      </c>
      <c r="D9114" s="11" t="s">
        <v>659</v>
      </c>
      <c r="F9114" s="15">
        <f>IF(ISBLANK($D9114),"",IF(ISBLANK($E9114),VLOOKUP($D9114,$J:$K,2,FALSE),VLOOKUP($E9114,'Daycare Packages'!$A:$G,7,FALSE)))</f>
        <v>20</v>
      </c>
      <c r="G9114" s="15"/>
      <c r="H9114" s="15">
        <f t="shared" si="308"/>
        <v>20</v>
      </c>
      <c r="I9114" s="198">
        <f t="shared" si="309"/>
        <v>7</v>
      </c>
    </row>
    <row r="9115" spans="1:9" x14ac:dyDescent="0.3">
      <c r="A9115" s="10">
        <v>43675</v>
      </c>
      <c r="B9115" s="11" t="s">
        <v>190</v>
      </c>
      <c r="C9115" s="11" t="s">
        <v>718</v>
      </c>
      <c r="D9115" s="11" t="s">
        <v>662</v>
      </c>
      <c r="E9115" s="11">
        <v>6884206</v>
      </c>
      <c r="F9115" s="15">
        <f>IF(ISBLANK($D9115),"",IF(ISBLANK($E9115),VLOOKUP($D9115,$J:$K,2,FALSE),VLOOKUP($E9115,'Daycare Packages'!$A:$G,7,FALSE)))</f>
        <v>17</v>
      </c>
      <c r="G9115" s="15"/>
      <c r="H9115" s="15">
        <f t="shared" si="308"/>
        <v>17</v>
      </c>
      <c r="I9115" s="198">
        <f t="shared" si="309"/>
        <v>7</v>
      </c>
    </row>
    <row r="9116" spans="1:9" x14ac:dyDescent="0.3">
      <c r="A9116" s="10">
        <v>43675</v>
      </c>
      <c r="B9116" s="11" t="s">
        <v>2004</v>
      </c>
      <c r="C9116" s="11" t="s">
        <v>2005</v>
      </c>
      <c r="D9116" s="11" t="s">
        <v>671</v>
      </c>
      <c r="F9116" s="15">
        <f>IF(ISBLANK($D9116),"",IF(ISBLANK($E9116),VLOOKUP($D9116,$J:$K,2,FALSE),VLOOKUP($E9116,'Daycare Packages'!$A:$G,7,FALSE)))</f>
        <v>0</v>
      </c>
      <c r="G9116" s="15"/>
      <c r="H9116" s="15">
        <f t="shared" si="308"/>
        <v>0</v>
      </c>
      <c r="I9116" s="198">
        <f t="shared" si="309"/>
        <v>7</v>
      </c>
    </row>
    <row r="9117" spans="1:9" x14ac:dyDescent="0.3">
      <c r="A9117" s="10">
        <v>43675</v>
      </c>
      <c r="B9117" s="11" t="s">
        <v>2006</v>
      </c>
      <c r="C9117" s="11" t="s">
        <v>2007</v>
      </c>
      <c r="D9117" s="11" t="s">
        <v>671</v>
      </c>
      <c r="F9117" s="15">
        <f>IF(ISBLANK($D9117),"",IF(ISBLANK($E9117),VLOOKUP($D9117,$J:$K,2,FALSE),VLOOKUP($E9117,'Daycare Packages'!$A:$G,7,FALSE)))</f>
        <v>0</v>
      </c>
      <c r="G9117" s="15"/>
      <c r="H9117" s="15">
        <f t="shared" si="308"/>
        <v>0</v>
      </c>
      <c r="I9117" s="198">
        <f t="shared" si="309"/>
        <v>7</v>
      </c>
    </row>
    <row r="9118" spans="1:9" x14ac:dyDescent="0.3">
      <c r="A9118" s="10">
        <v>43675</v>
      </c>
      <c r="B9118" s="11" t="s">
        <v>2006</v>
      </c>
      <c r="C9118" s="11" t="s">
        <v>1154</v>
      </c>
      <c r="D9118" s="11" t="s">
        <v>671</v>
      </c>
      <c r="F9118" s="15">
        <f>IF(ISBLANK($D9118),"",IF(ISBLANK($E9118),VLOOKUP($D9118,$J:$K,2,FALSE),VLOOKUP($E9118,'Daycare Packages'!$A:$G,7,FALSE)))</f>
        <v>0</v>
      </c>
      <c r="G9118" s="15"/>
      <c r="H9118" s="15">
        <f t="shared" si="308"/>
        <v>0</v>
      </c>
      <c r="I9118" s="198">
        <f t="shared" si="309"/>
        <v>7</v>
      </c>
    </row>
    <row r="9119" spans="1:9" x14ac:dyDescent="0.3">
      <c r="A9119" s="10">
        <v>43675</v>
      </c>
      <c r="B9119" s="11" t="s">
        <v>201</v>
      </c>
      <c r="C9119" s="11" t="s">
        <v>672</v>
      </c>
      <c r="D9119" s="11" t="s">
        <v>659</v>
      </c>
      <c r="F9119" s="15">
        <f>IF(ISBLANK($D9119),"",IF(ISBLANK($E9119),VLOOKUP($D9119,$J:$K,2,FALSE),VLOOKUP($E9119,'Daycare Packages'!$A:$G,7,FALSE)))</f>
        <v>20</v>
      </c>
      <c r="G9119" s="15"/>
      <c r="H9119" s="15">
        <f t="shared" si="308"/>
        <v>20</v>
      </c>
      <c r="I9119" s="198">
        <f t="shared" si="309"/>
        <v>7</v>
      </c>
    </row>
    <row r="9120" spans="1:9" x14ac:dyDescent="0.3">
      <c r="A9120" s="10">
        <v>43675</v>
      </c>
      <c r="B9120" s="11" t="s">
        <v>2010</v>
      </c>
      <c r="C9120" s="11" t="s">
        <v>474</v>
      </c>
      <c r="D9120" s="11" t="s">
        <v>662</v>
      </c>
      <c r="F9120" s="15">
        <f>IF(ISBLANK($D9120),"",IF(ISBLANK($E9120),VLOOKUP($D9120,$J:$K,2,FALSE),VLOOKUP($E9120,'Daycare Packages'!$A:$G,7,FALSE)))</f>
        <v>30</v>
      </c>
      <c r="G9120" s="15"/>
      <c r="H9120" s="15">
        <f t="shared" si="308"/>
        <v>30</v>
      </c>
      <c r="I9120" s="198">
        <f t="shared" si="309"/>
        <v>7</v>
      </c>
    </row>
    <row r="9121" spans="1:9" x14ac:dyDescent="0.3">
      <c r="A9121" s="10">
        <v>43675</v>
      </c>
      <c r="B9121" s="11" t="s">
        <v>1338</v>
      </c>
      <c r="C9121" s="11" t="s">
        <v>467</v>
      </c>
      <c r="D9121" s="11" t="s">
        <v>662</v>
      </c>
      <c r="F9121" s="15">
        <f>IF(ISBLANK($D9121),"",IF(ISBLANK($E9121),VLOOKUP($D9121,$J:$K,2,FALSE),VLOOKUP($E9121,'Daycare Packages'!$A:$G,7,FALSE)))</f>
        <v>30</v>
      </c>
      <c r="G9121" s="15"/>
      <c r="H9121" s="15">
        <f t="shared" si="308"/>
        <v>30</v>
      </c>
      <c r="I9121" s="198">
        <f t="shared" si="309"/>
        <v>7</v>
      </c>
    </row>
    <row r="9122" spans="1:9" x14ac:dyDescent="0.3">
      <c r="A9122" s="10">
        <v>43675</v>
      </c>
      <c r="B9122" s="11" t="s">
        <v>205</v>
      </c>
      <c r="C9122" s="11" t="s">
        <v>863</v>
      </c>
      <c r="D9122" s="11" t="s">
        <v>662</v>
      </c>
      <c r="F9122" s="15">
        <f>IF(ISBLANK($D9122),"",IF(ISBLANK($E9122),VLOOKUP($D9122,$J:$K,2,FALSE),VLOOKUP($E9122,'Daycare Packages'!$A:$G,7,FALSE)))</f>
        <v>30</v>
      </c>
      <c r="G9122" s="15"/>
      <c r="H9122" s="15">
        <f t="shared" si="308"/>
        <v>30</v>
      </c>
      <c r="I9122" s="198">
        <f t="shared" si="309"/>
        <v>7</v>
      </c>
    </row>
    <row r="9123" spans="1:9" x14ac:dyDescent="0.3">
      <c r="A9123" s="10">
        <v>43675</v>
      </c>
      <c r="B9123" s="11" t="s">
        <v>1612</v>
      </c>
      <c r="C9123" s="11" t="s">
        <v>1613</v>
      </c>
      <c r="D9123" s="11" t="s">
        <v>662</v>
      </c>
      <c r="F9123" s="15">
        <f>IF(ISBLANK($D9123),"",IF(ISBLANK($E9123),VLOOKUP($D9123,$J:$K,2,FALSE),VLOOKUP($E9123,'Daycare Packages'!$A:$G,7,FALSE)))</f>
        <v>30</v>
      </c>
      <c r="G9123" s="15"/>
      <c r="H9123" s="15">
        <f t="shared" si="308"/>
        <v>30</v>
      </c>
      <c r="I9123" s="198">
        <f t="shared" si="309"/>
        <v>7</v>
      </c>
    </row>
    <row r="9124" spans="1:9" x14ac:dyDescent="0.3">
      <c r="A9124" s="10">
        <v>43675</v>
      </c>
      <c r="B9124" s="11" t="s">
        <v>244</v>
      </c>
      <c r="C9124" s="11" t="s">
        <v>673</v>
      </c>
      <c r="D9124" s="11" t="s">
        <v>662</v>
      </c>
      <c r="E9124" s="11">
        <v>6883385</v>
      </c>
      <c r="F9124" s="15">
        <f>IF(ISBLANK($D9124),"",IF(ISBLANK($E9124),VLOOKUP($D9124,$J:$K,2,FALSE),VLOOKUP($E9124,'Daycare Packages'!$A:$G,7,FALSE)))</f>
        <v>25</v>
      </c>
      <c r="G9124" s="15"/>
      <c r="H9124" s="15">
        <f t="shared" si="308"/>
        <v>25</v>
      </c>
      <c r="I9124" s="198">
        <f t="shared" si="309"/>
        <v>7</v>
      </c>
    </row>
    <row r="9125" spans="1:9" x14ac:dyDescent="0.3">
      <c r="A9125" s="10">
        <v>43675</v>
      </c>
      <c r="B9125" s="11" t="s">
        <v>1298</v>
      </c>
      <c r="C9125" s="11" t="s">
        <v>764</v>
      </c>
      <c r="D9125" s="11" t="s">
        <v>662</v>
      </c>
      <c r="F9125" s="15">
        <f>IF(ISBLANK($D9125),"",IF(ISBLANK($E9125),VLOOKUP($D9125,$J:$K,2,FALSE),VLOOKUP($E9125,'Daycare Packages'!$A:$G,7,FALSE)))</f>
        <v>30</v>
      </c>
      <c r="G9125" s="15"/>
      <c r="H9125" s="15">
        <f t="shared" si="308"/>
        <v>30</v>
      </c>
      <c r="I9125" s="198">
        <f t="shared" si="309"/>
        <v>7</v>
      </c>
    </row>
    <row r="9126" spans="1:9" x14ac:dyDescent="0.3">
      <c r="A9126" s="10">
        <v>43675</v>
      </c>
      <c r="B9126" s="11" t="s">
        <v>843</v>
      </c>
      <c r="C9126" s="11" t="s">
        <v>844</v>
      </c>
      <c r="D9126" s="11" t="s">
        <v>659</v>
      </c>
      <c r="F9126" s="15">
        <f>IF(ISBLANK($D9126),"",IF(ISBLANK($E9126),VLOOKUP($D9126,$J:$K,2,FALSE),VLOOKUP($E9126,'Daycare Packages'!$A:$G,7,FALSE)))</f>
        <v>20</v>
      </c>
      <c r="G9126" s="15"/>
      <c r="H9126" s="15">
        <f t="shared" si="308"/>
        <v>20</v>
      </c>
      <c r="I9126" s="198">
        <f t="shared" si="309"/>
        <v>7</v>
      </c>
    </row>
    <row r="9127" spans="1:9" x14ac:dyDescent="0.3">
      <c r="A9127" s="10">
        <v>43675</v>
      </c>
      <c r="B9127" s="11" t="s">
        <v>1974</v>
      </c>
      <c r="C9127" s="11" t="s">
        <v>2011</v>
      </c>
      <c r="D9127" s="11" t="s">
        <v>662</v>
      </c>
      <c r="F9127" s="15">
        <f>IF(ISBLANK($D9127),"",IF(ISBLANK($E9127),VLOOKUP($D9127,$J:$K,2,FALSE),VLOOKUP($E9127,'Daycare Packages'!$A:$G,7,FALSE)))</f>
        <v>30</v>
      </c>
      <c r="G9127" s="15"/>
      <c r="H9127" s="15">
        <f t="shared" si="308"/>
        <v>30</v>
      </c>
      <c r="I9127" s="198">
        <f t="shared" si="309"/>
        <v>7</v>
      </c>
    </row>
    <row r="9128" spans="1:9" x14ac:dyDescent="0.3">
      <c r="A9128" s="10">
        <v>43675</v>
      </c>
      <c r="B9128" s="11" t="s">
        <v>193</v>
      </c>
      <c r="C9128" s="11" t="s">
        <v>776</v>
      </c>
      <c r="D9128" s="11" t="s">
        <v>662</v>
      </c>
      <c r="E9128" s="11">
        <v>6899236</v>
      </c>
      <c r="F9128" s="15">
        <f>IF(ISBLANK($D9128),"",IF(ISBLANK($E9128),VLOOKUP($D9128,$J:$K,2,FALSE),VLOOKUP($E9128,'Daycare Packages'!$A:$G,7,FALSE)))</f>
        <v>27</v>
      </c>
      <c r="G9128" s="15"/>
      <c r="H9128" s="15">
        <f t="shared" si="308"/>
        <v>27</v>
      </c>
      <c r="I9128" s="198">
        <f t="shared" si="309"/>
        <v>7</v>
      </c>
    </row>
    <row r="9129" spans="1:9" x14ac:dyDescent="0.3">
      <c r="A9129" s="10">
        <v>43675</v>
      </c>
      <c r="B9129" s="11" t="s">
        <v>1979</v>
      </c>
      <c r="C9129" s="11" t="s">
        <v>474</v>
      </c>
      <c r="D9129" s="11" t="s">
        <v>662</v>
      </c>
      <c r="E9129" s="11">
        <v>6921788</v>
      </c>
      <c r="F9129" s="15">
        <f>IF(ISBLANK($D9129),"",IF(ISBLANK($E9129),VLOOKUP($D9129,$J:$K,2,FALSE),VLOOKUP($E9129,'Daycare Packages'!$A:$G,7,FALSE)))</f>
        <v>23</v>
      </c>
      <c r="G9129" s="15"/>
      <c r="H9129" s="15">
        <f t="shared" si="308"/>
        <v>23</v>
      </c>
      <c r="I9129" s="198">
        <f t="shared" si="309"/>
        <v>7</v>
      </c>
    </row>
    <row r="9130" spans="1:9" x14ac:dyDescent="0.3">
      <c r="A9130" s="10">
        <v>43675</v>
      </c>
      <c r="B9130" s="11" t="s">
        <v>217</v>
      </c>
      <c r="C9130" s="11" t="s">
        <v>402</v>
      </c>
      <c r="D9130" s="11" t="s">
        <v>662</v>
      </c>
      <c r="E9130" s="11">
        <v>6918686</v>
      </c>
      <c r="F9130" s="15">
        <f>IF(ISBLANK($D9130),"",IF(ISBLANK($E9130),VLOOKUP($D9130,$J:$K,2,FALSE),VLOOKUP($E9130,'Daycare Packages'!$A:$G,7,FALSE)))</f>
        <v>26</v>
      </c>
      <c r="G9130" s="15"/>
      <c r="H9130" s="15">
        <f t="shared" si="308"/>
        <v>26</v>
      </c>
      <c r="I9130" s="198">
        <f t="shared" si="309"/>
        <v>7</v>
      </c>
    </row>
    <row r="9131" spans="1:9" x14ac:dyDescent="0.3">
      <c r="A9131" s="10">
        <v>43675</v>
      </c>
      <c r="B9131" s="11" t="s">
        <v>766</v>
      </c>
      <c r="C9131" s="11" t="s">
        <v>767</v>
      </c>
      <c r="D9131" s="11" t="s">
        <v>662</v>
      </c>
      <c r="F9131" s="15">
        <f>IF(ISBLANK($D9131),"",IF(ISBLANK($E9131),VLOOKUP($D9131,$J:$K,2,FALSE),VLOOKUP($E9131,'Daycare Packages'!$A:$G,7,FALSE)))</f>
        <v>30</v>
      </c>
      <c r="G9131" s="15"/>
      <c r="H9131" s="15">
        <f t="shared" si="308"/>
        <v>30</v>
      </c>
      <c r="I9131" s="198">
        <f t="shared" si="309"/>
        <v>7</v>
      </c>
    </row>
    <row r="9132" spans="1:9" x14ac:dyDescent="0.3">
      <c r="A9132" s="10">
        <v>43675</v>
      </c>
      <c r="B9132" s="11" t="s">
        <v>222</v>
      </c>
      <c r="C9132" s="11" t="s">
        <v>512</v>
      </c>
      <c r="D9132" s="11" t="s">
        <v>662</v>
      </c>
      <c r="E9132" s="11">
        <v>6917953</v>
      </c>
      <c r="F9132" s="15">
        <f>IF(ISBLANK($D9132),"",IF(ISBLANK($E9132),VLOOKUP($D9132,$J:$K,2,FALSE),VLOOKUP($E9132,'Daycare Packages'!$A:$G,7,FALSE)))</f>
        <v>27</v>
      </c>
      <c r="G9132" s="15"/>
      <c r="H9132" s="15">
        <f t="shared" si="308"/>
        <v>27</v>
      </c>
      <c r="I9132" s="198">
        <f t="shared" si="309"/>
        <v>7</v>
      </c>
    </row>
    <row r="9133" spans="1:9" x14ac:dyDescent="0.3">
      <c r="A9133" s="10">
        <v>43675</v>
      </c>
      <c r="B9133" s="11" t="s">
        <v>1317</v>
      </c>
      <c r="C9133" s="11" t="s">
        <v>633</v>
      </c>
      <c r="D9133" s="11" t="s">
        <v>662</v>
      </c>
      <c r="E9133" s="11">
        <v>6887006</v>
      </c>
      <c r="F9133" s="15">
        <f>IF(ISBLANK($D9133),"",IF(ISBLANK($E9133),VLOOKUP($D9133,$J:$K,2,FALSE),VLOOKUP($E9133,'Daycare Packages'!$A:$G,7,FALSE)))</f>
        <v>25</v>
      </c>
      <c r="G9133" s="15"/>
      <c r="H9133" s="15">
        <f t="shared" si="308"/>
        <v>25</v>
      </c>
      <c r="I9133" s="198">
        <f t="shared" si="309"/>
        <v>7</v>
      </c>
    </row>
    <row r="9134" spans="1:9" x14ac:dyDescent="0.3">
      <c r="A9134" s="10">
        <v>43675</v>
      </c>
      <c r="B9134" s="11" t="s">
        <v>199</v>
      </c>
      <c r="C9134" s="11" t="s">
        <v>711</v>
      </c>
      <c r="D9134" s="11" t="s">
        <v>662</v>
      </c>
      <c r="E9134" s="11">
        <v>6857264</v>
      </c>
      <c r="F9134" s="15">
        <f>IF(ISBLANK($D9134),"",IF(ISBLANK($E9134),VLOOKUP($D9134,$J:$K,2,FALSE),VLOOKUP($E9134,'Daycare Packages'!$A:$G,7,FALSE)))</f>
        <v>26</v>
      </c>
      <c r="G9134" s="15"/>
      <c r="H9134" s="15">
        <f t="shared" ref="H9134:H9197" si="310">IF(ISBLANK(D9134),"",SUM(F9134:G9134))</f>
        <v>26</v>
      </c>
      <c r="I9134" s="198">
        <f t="shared" si="309"/>
        <v>7</v>
      </c>
    </row>
    <row r="9135" spans="1:9" x14ac:dyDescent="0.3">
      <c r="A9135" s="10">
        <v>43675</v>
      </c>
      <c r="B9135" s="11" t="s">
        <v>212</v>
      </c>
      <c r="C9135" s="11" t="s">
        <v>2013</v>
      </c>
      <c r="D9135" s="11" t="s">
        <v>662</v>
      </c>
      <c r="F9135" s="15">
        <f>IF(ISBLANK($D9135),"",IF(ISBLANK($E9135),VLOOKUP($D9135,$J:$K,2,FALSE),VLOOKUP($E9135,'Daycare Packages'!$A:$G,7,FALSE)))</f>
        <v>30</v>
      </c>
      <c r="G9135" s="15"/>
      <c r="H9135" s="15">
        <f t="shared" si="310"/>
        <v>30</v>
      </c>
      <c r="I9135" s="198">
        <f t="shared" si="309"/>
        <v>7</v>
      </c>
    </row>
    <row r="9136" spans="1:9" x14ac:dyDescent="0.3">
      <c r="A9136" s="10">
        <v>43675</v>
      </c>
      <c r="B9136" s="11" t="s">
        <v>1692</v>
      </c>
      <c r="C9136" s="11" t="s">
        <v>650</v>
      </c>
      <c r="D9136" s="11" t="s">
        <v>662</v>
      </c>
      <c r="F9136" s="15">
        <f>IF(ISBLANK($D9136),"",IF(ISBLANK($E9136),VLOOKUP($D9136,$J:$K,2,FALSE),VLOOKUP($E9136,'Daycare Packages'!$A:$G,7,FALSE)))</f>
        <v>30</v>
      </c>
      <c r="G9136" s="15"/>
      <c r="H9136" s="15">
        <f t="shared" si="310"/>
        <v>30</v>
      </c>
      <c r="I9136" s="198">
        <f t="shared" si="309"/>
        <v>7</v>
      </c>
    </row>
    <row r="9137" spans="1:9" x14ac:dyDescent="0.3">
      <c r="A9137" s="10">
        <v>43675</v>
      </c>
      <c r="B9137" s="11" t="s">
        <v>873</v>
      </c>
      <c r="C9137" s="11" t="s">
        <v>493</v>
      </c>
      <c r="D9137" s="11" t="s">
        <v>662</v>
      </c>
      <c r="F9137" s="15">
        <f>IF(ISBLANK($D9137),"",IF(ISBLANK($E9137),VLOOKUP($D9137,$J:$K,2,FALSE),VLOOKUP($E9137,'Daycare Packages'!$A:$G,7,FALSE)))</f>
        <v>30</v>
      </c>
      <c r="G9137" s="15"/>
      <c r="H9137" s="15">
        <f t="shared" si="310"/>
        <v>30</v>
      </c>
      <c r="I9137" s="198">
        <f t="shared" si="309"/>
        <v>7</v>
      </c>
    </row>
    <row r="9138" spans="1:9" x14ac:dyDescent="0.3">
      <c r="A9138" s="10">
        <v>43675</v>
      </c>
      <c r="B9138" s="11" t="s">
        <v>196</v>
      </c>
      <c r="C9138" s="11" t="s">
        <v>432</v>
      </c>
      <c r="D9138" s="11" t="s">
        <v>662</v>
      </c>
      <c r="E9138" s="11">
        <v>6843216</v>
      </c>
      <c r="F9138" s="15">
        <f>IF(ISBLANK($D9138),"",IF(ISBLANK($E9138),VLOOKUP($D9138,$J:$K,2,FALSE),VLOOKUP($E9138,'Daycare Packages'!$A:$G,7,FALSE)))</f>
        <v>25</v>
      </c>
      <c r="G9138" s="15"/>
      <c r="H9138" s="15">
        <f t="shared" si="310"/>
        <v>25</v>
      </c>
      <c r="I9138" s="198">
        <f t="shared" si="309"/>
        <v>7</v>
      </c>
    </row>
    <row r="9139" spans="1:9" x14ac:dyDescent="0.3">
      <c r="A9139" s="10">
        <v>43675</v>
      </c>
      <c r="B9139" s="11" t="s">
        <v>2014</v>
      </c>
      <c r="C9139" s="11" t="s">
        <v>1810</v>
      </c>
      <c r="D9139" s="11" t="s">
        <v>662</v>
      </c>
      <c r="F9139" s="15">
        <f>IF(ISBLANK($D9139),"",IF(ISBLANK($E9139),VLOOKUP($D9139,$J:$K,2,FALSE),VLOOKUP($E9139,'Daycare Packages'!$A:$G,7,FALSE)))</f>
        <v>30</v>
      </c>
      <c r="G9139" s="15"/>
      <c r="H9139" s="15">
        <f t="shared" si="310"/>
        <v>30</v>
      </c>
      <c r="I9139" s="198">
        <f t="shared" si="309"/>
        <v>7</v>
      </c>
    </row>
    <row r="9140" spans="1:9" x14ac:dyDescent="0.3">
      <c r="A9140" s="10">
        <v>43675</v>
      </c>
      <c r="B9140" s="11" t="s">
        <v>1994</v>
      </c>
      <c r="C9140" s="11" t="s">
        <v>488</v>
      </c>
      <c r="D9140" s="11" t="s">
        <v>662</v>
      </c>
      <c r="F9140" s="15">
        <f>IF(ISBLANK($D9140),"",IF(ISBLANK($E9140),VLOOKUP($D9140,$J:$K,2,FALSE),VLOOKUP($E9140,'Daycare Packages'!$A:$G,7,FALSE)))</f>
        <v>30</v>
      </c>
      <c r="G9140" s="15"/>
      <c r="H9140" s="15">
        <f t="shared" si="310"/>
        <v>30</v>
      </c>
      <c r="I9140" s="198">
        <f t="shared" si="309"/>
        <v>7</v>
      </c>
    </row>
    <row r="9141" spans="1:9" x14ac:dyDescent="0.3">
      <c r="A9141" s="10">
        <v>43675</v>
      </c>
      <c r="B9141" s="11" t="s">
        <v>140</v>
      </c>
      <c r="C9141" s="11" t="s">
        <v>475</v>
      </c>
      <c r="D9141" s="11" t="s">
        <v>662</v>
      </c>
      <c r="E9141" s="11">
        <v>6888605</v>
      </c>
      <c r="F9141" s="15">
        <f>IF(ISBLANK($D9141),"",IF(ISBLANK($E9141),VLOOKUP($D9141,$J:$K,2,FALSE),VLOOKUP($E9141,'Daycare Packages'!$A:$G,7,FALSE)))</f>
        <v>26</v>
      </c>
      <c r="G9141" s="15"/>
      <c r="H9141" s="15">
        <f t="shared" si="310"/>
        <v>26</v>
      </c>
      <c r="I9141" s="198">
        <f t="shared" si="309"/>
        <v>7</v>
      </c>
    </row>
    <row r="9142" spans="1:9" x14ac:dyDescent="0.3">
      <c r="A9142" s="10">
        <v>43675</v>
      </c>
      <c r="B9142" s="11" t="s">
        <v>123</v>
      </c>
      <c r="C9142" s="11" t="s">
        <v>622</v>
      </c>
      <c r="D9142" s="11" t="s">
        <v>662</v>
      </c>
      <c r="E9142" s="11">
        <v>6892228</v>
      </c>
      <c r="F9142" s="15">
        <f>IF(ISBLANK($D9142),"",IF(ISBLANK($E9142),VLOOKUP($D9142,$J:$K,2,FALSE),VLOOKUP($E9142,'Daycare Packages'!$A:$G,7,FALSE)))</f>
        <v>23</v>
      </c>
      <c r="G9142" s="15"/>
      <c r="H9142" s="15">
        <f t="shared" si="310"/>
        <v>23</v>
      </c>
      <c r="I9142" s="198">
        <f t="shared" si="309"/>
        <v>7</v>
      </c>
    </row>
    <row r="9143" spans="1:9" x14ac:dyDescent="0.3">
      <c r="A9143" s="10">
        <v>43675</v>
      </c>
      <c r="B9143" s="11" t="s">
        <v>203</v>
      </c>
      <c r="C9143" s="11" t="s">
        <v>840</v>
      </c>
      <c r="D9143" s="11" t="s">
        <v>662</v>
      </c>
      <c r="E9143" s="11">
        <v>6923223</v>
      </c>
      <c r="F9143" s="15">
        <f>IF(ISBLANK($D9143),"",IF(ISBLANK($E9143),VLOOKUP($D9143,$J:$K,2,FALSE),VLOOKUP($E9143,'Daycare Packages'!$A:$G,7,FALSE)))</f>
        <v>27</v>
      </c>
      <c r="G9143" s="15"/>
      <c r="H9143" s="15">
        <f t="shared" si="310"/>
        <v>27</v>
      </c>
      <c r="I9143" s="198">
        <f t="shared" si="309"/>
        <v>7</v>
      </c>
    </row>
    <row r="9144" spans="1:9" x14ac:dyDescent="0.3">
      <c r="A9144" s="10">
        <v>43675</v>
      </c>
      <c r="B9144" s="11" t="s">
        <v>1727</v>
      </c>
      <c r="C9144" s="11" t="s">
        <v>1728</v>
      </c>
      <c r="D9144" s="11" t="s">
        <v>662</v>
      </c>
      <c r="E9144" s="11">
        <v>6924319</v>
      </c>
      <c r="F9144" s="15">
        <f>IF(ISBLANK($D9144),"",IF(ISBLANK($E9144),VLOOKUP($D9144,$J:$K,2,FALSE),VLOOKUP($E9144,'Daycare Packages'!$A:$G,7,FALSE)))</f>
        <v>23</v>
      </c>
      <c r="G9144" s="15"/>
      <c r="H9144" s="15">
        <f t="shared" si="310"/>
        <v>23</v>
      </c>
      <c r="I9144" s="198">
        <f t="shared" si="309"/>
        <v>7</v>
      </c>
    </row>
    <row r="9145" spans="1:9" x14ac:dyDescent="0.3">
      <c r="A9145" s="10">
        <v>43675</v>
      </c>
      <c r="B9145" s="11" t="s">
        <v>225</v>
      </c>
      <c r="C9145" s="11" t="s">
        <v>719</v>
      </c>
      <c r="D9145" s="11" t="s">
        <v>662</v>
      </c>
      <c r="E9145" s="11">
        <v>6746411</v>
      </c>
      <c r="F9145" s="15">
        <f>IF(ISBLANK($D9145),"",IF(ISBLANK($E9145),VLOOKUP($D9145,$J:$K,2,FALSE),VLOOKUP($E9145,'Daycare Packages'!$A:$G,7,FALSE)))</f>
        <v>25</v>
      </c>
      <c r="G9145" s="15"/>
      <c r="H9145" s="15">
        <f t="shared" si="310"/>
        <v>25</v>
      </c>
      <c r="I9145" s="198">
        <f t="shared" si="309"/>
        <v>7</v>
      </c>
    </row>
    <row r="9146" spans="1:9" x14ac:dyDescent="0.3">
      <c r="A9146" s="10">
        <v>43675</v>
      </c>
      <c r="B9146" s="11" t="s">
        <v>139</v>
      </c>
      <c r="C9146" s="11" t="s">
        <v>867</v>
      </c>
      <c r="D9146" s="11" t="s">
        <v>662</v>
      </c>
      <c r="E9146" s="11">
        <v>6869044</v>
      </c>
      <c r="F9146" s="15">
        <f>IF(ISBLANK($D9146),"",IF(ISBLANK($E9146),VLOOKUP($D9146,$J:$K,2,FALSE),VLOOKUP($E9146,'Daycare Packages'!$A:$G,7,FALSE)))</f>
        <v>27</v>
      </c>
      <c r="G9146" s="15"/>
      <c r="H9146" s="15">
        <f t="shared" si="310"/>
        <v>27</v>
      </c>
      <c r="I9146" s="198">
        <f t="shared" si="309"/>
        <v>7</v>
      </c>
    </row>
    <row r="9147" spans="1:9" x14ac:dyDescent="0.3">
      <c r="A9147" s="10">
        <v>43675</v>
      </c>
      <c r="B9147" s="11" t="s">
        <v>209</v>
      </c>
      <c r="C9147" s="11" t="s">
        <v>702</v>
      </c>
      <c r="D9147" s="11" t="s">
        <v>662</v>
      </c>
      <c r="E9147" s="11">
        <v>6898585</v>
      </c>
      <c r="F9147" s="15">
        <f>IF(ISBLANK($D9147),"",IF(ISBLANK($E9147),VLOOKUP($D9147,$J:$K,2,FALSE),VLOOKUP($E9147,'Daycare Packages'!$A:$G,7,FALSE)))</f>
        <v>27</v>
      </c>
      <c r="G9147" s="15"/>
      <c r="H9147" s="15">
        <f t="shared" si="310"/>
        <v>27</v>
      </c>
      <c r="I9147" s="198">
        <f t="shared" si="309"/>
        <v>7</v>
      </c>
    </row>
    <row r="9148" spans="1:9" x14ac:dyDescent="0.3">
      <c r="A9148" s="10">
        <v>43675</v>
      </c>
      <c r="B9148" s="11" t="s">
        <v>677</v>
      </c>
      <c r="C9148" s="11" t="s">
        <v>678</v>
      </c>
      <c r="D9148" s="11" t="s">
        <v>662</v>
      </c>
      <c r="F9148" s="15">
        <f>IF(ISBLANK($D9148),"",IF(ISBLANK($E9148),VLOOKUP($D9148,$J:$K,2,FALSE),VLOOKUP($E9148,'Daycare Packages'!$A:$G,7,FALSE)))</f>
        <v>30</v>
      </c>
      <c r="G9148" s="15"/>
      <c r="H9148" s="15">
        <f t="shared" si="310"/>
        <v>30</v>
      </c>
      <c r="I9148" s="198">
        <f t="shared" si="309"/>
        <v>7</v>
      </c>
    </row>
    <row r="9149" spans="1:9" x14ac:dyDescent="0.3">
      <c r="A9149" s="10">
        <v>43675</v>
      </c>
      <c r="B9149" s="11" t="s">
        <v>216</v>
      </c>
      <c r="C9149" s="11" t="s">
        <v>448</v>
      </c>
      <c r="D9149" s="11" t="s">
        <v>662</v>
      </c>
      <c r="E9149" s="11">
        <v>6917942</v>
      </c>
      <c r="F9149" s="15">
        <f>IF(ISBLANK($D9149),"",IF(ISBLANK($E9149),VLOOKUP($D9149,$J:$K,2,FALSE),VLOOKUP($E9149,'Daycare Packages'!$A:$G,7,FALSE)))</f>
        <v>27</v>
      </c>
      <c r="G9149" s="15"/>
      <c r="H9149" s="15">
        <f t="shared" si="310"/>
        <v>27</v>
      </c>
      <c r="I9149" s="198">
        <f t="shared" si="309"/>
        <v>7</v>
      </c>
    </row>
    <row r="9150" spans="1:9" x14ac:dyDescent="0.3">
      <c r="A9150" s="10">
        <v>43675</v>
      </c>
      <c r="B9150" s="11" t="s">
        <v>699</v>
      </c>
      <c r="C9150" s="11" t="s">
        <v>507</v>
      </c>
      <c r="D9150" s="11" t="s">
        <v>662</v>
      </c>
      <c r="F9150" s="15">
        <f>IF(ISBLANK($D9150),"",IF(ISBLANK($E9150),VLOOKUP($D9150,$J:$K,2,FALSE),VLOOKUP($E9150,'Daycare Packages'!$A:$G,7,FALSE)))</f>
        <v>30</v>
      </c>
      <c r="G9150" s="15">
        <v>-3</v>
      </c>
      <c r="H9150" s="15">
        <f t="shared" si="310"/>
        <v>27</v>
      </c>
      <c r="I9150" s="198">
        <f t="shared" si="309"/>
        <v>7</v>
      </c>
    </row>
    <row r="9151" spans="1:9" x14ac:dyDescent="0.3">
      <c r="A9151" s="10">
        <v>43675</v>
      </c>
      <c r="B9151" s="11" t="s">
        <v>699</v>
      </c>
      <c r="C9151" s="11" t="s">
        <v>478</v>
      </c>
      <c r="D9151" s="11" t="s">
        <v>662</v>
      </c>
      <c r="F9151" s="15">
        <f>IF(ISBLANK($D9151),"",IF(ISBLANK($E9151),VLOOKUP($D9151,$J:$K,2,FALSE),VLOOKUP($E9151,'Daycare Packages'!$A:$G,7,FALSE)))</f>
        <v>30</v>
      </c>
      <c r="G9151" s="15">
        <v>-3</v>
      </c>
      <c r="H9151" s="15">
        <f t="shared" si="310"/>
        <v>27</v>
      </c>
      <c r="I9151" s="198">
        <f t="shared" si="309"/>
        <v>7</v>
      </c>
    </row>
    <row r="9152" spans="1:9" x14ac:dyDescent="0.3">
      <c r="A9152" s="10">
        <v>43675</v>
      </c>
      <c r="B9152" s="11" t="s">
        <v>152</v>
      </c>
      <c r="C9152" s="11" t="s">
        <v>679</v>
      </c>
      <c r="D9152" s="11" t="s">
        <v>662</v>
      </c>
      <c r="E9152" s="11">
        <v>6870660</v>
      </c>
      <c r="F9152" s="15">
        <f>IF(ISBLANK($D9152),"",IF(ISBLANK($E9152),VLOOKUP($D9152,$J:$K,2,FALSE),VLOOKUP($E9152,'Daycare Packages'!$A:$G,7,FALSE)))</f>
        <v>0</v>
      </c>
      <c r="G9152" s="15"/>
      <c r="H9152" s="15">
        <f t="shared" si="310"/>
        <v>0</v>
      </c>
      <c r="I9152" s="198">
        <f t="shared" si="309"/>
        <v>7</v>
      </c>
    </row>
    <row r="9153" spans="1:9" x14ac:dyDescent="0.3">
      <c r="A9153" s="10">
        <v>43675</v>
      </c>
      <c r="B9153" s="11" t="s">
        <v>1916</v>
      </c>
      <c r="C9153" s="11" t="s">
        <v>1359</v>
      </c>
      <c r="D9153" s="11" t="s">
        <v>659</v>
      </c>
      <c r="E9153" s="11">
        <v>6917473</v>
      </c>
      <c r="F9153" s="15">
        <f>IF(ISBLANK($D9153),"",IF(ISBLANK($E9153),VLOOKUP($D9153,$J:$K,2,FALSE),VLOOKUP($E9153,'Daycare Packages'!$A:$G,7,FALSE)))</f>
        <v>19</v>
      </c>
      <c r="G9153" s="15"/>
      <c r="H9153" s="15">
        <f t="shared" si="310"/>
        <v>19</v>
      </c>
      <c r="I9153" s="198">
        <f t="shared" si="309"/>
        <v>7</v>
      </c>
    </row>
    <row r="9154" spans="1:9" x14ac:dyDescent="0.3">
      <c r="A9154" s="10">
        <v>43675</v>
      </c>
      <c r="B9154" s="11" t="s">
        <v>207</v>
      </c>
      <c r="C9154" s="11" t="s">
        <v>229</v>
      </c>
      <c r="D9154" s="11" t="s">
        <v>659</v>
      </c>
      <c r="F9154" s="15">
        <f>IF(ISBLANK($D9154),"",IF(ISBLANK($E9154),VLOOKUP($D9154,$J:$K,2,FALSE),VLOOKUP($E9154,'Daycare Packages'!$A:$G,7,FALSE)))</f>
        <v>20</v>
      </c>
      <c r="G9154" s="15"/>
      <c r="H9154" s="15">
        <f t="shared" si="310"/>
        <v>20</v>
      </c>
      <c r="I9154" s="198">
        <f t="shared" si="309"/>
        <v>7</v>
      </c>
    </row>
    <row r="9155" spans="1:9" x14ac:dyDescent="0.3">
      <c r="A9155" s="10">
        <v>43675</v>
      </c>
      <c r="B9155" s="11" t="s">
        <v>663</v>
      </c>
      <c r="C9155" s="11" t="s">
        <v>665</v>
      </c>
      <c r="D9155" s="11" t="s">
        <v>662</v>
      </c>
      <c r="F9155" s="15">
        <f>IF(ISBLANK($D9155),"",IF(ISBLANK($E9155),VLOOKUP($D9155,$J:$K,2,FALSE),VLOOKUP($E9155,'Daycare Packages'!$A:$G,7,FALSE)))</f>
        <v>30</v>
      </c>
      <c r="G9155" s="15"/>
      <c r="H9155" s="15">
        <f t="shared" si="310"/>
        <v>30</v>
      </c>
      <c r="I9155" s="198">
        <f t="shared" ref="I9155:I9218" si="311">IF(A9155="",0,MONTH(A9155))</f>
        <v>7</v>
      </c>
    </row>
    <row r="9156" spans="1:9" x14ac:dyDescent="0.3">
      <c r="A9156" s="10">
        <v>43675</v>
      </c>
      <c r="B9156" s="11" t="s">
        <v>663</v>
      </c>
      <c r="C9156" s="11" t="s">
        <v>664</v>
      </c>
      <c r="D9156" s="11" t="s">
        <v>662</v>
      </c>
      <c r="F9156" s="15">
        <f>IF(ISBLANK($D9156),"",IF(ISBLANK($E9156),VLOOKUP($D9156,$J:$K,2,FALSE),VLOOKUP($E9156,'Daycare Packages'!$A:$G,7,FALSE)))</f>
        <v>30</v>
      </c>
      <c r="G9156" s="15"/>
      <c r="H9156" s="15">
        <f t="shared" si="310"/>
        <v>30</v>
      </c>
      <c r="I9156" s="198">
        <f t="shared" si="311"/>
        <v>7</v>
      </c>
    </row>
    <row r="9157" spans="1:9" x14ac:dyDescent="0.3">
      <c r="A9157" s="10">
        <v>43675</v>
      </c>
      <c r="B9157" s="11" t="s">
        <v>114</v>
      </c>
      <c r="C9157" s="11" t="s">
        <v>789</v>
      </c>
      <c r="D9157" s="11" t="s">
        <v>662</v>
      </c>
      <c r="E9157" s="11">
        <v>6735275</v>
      </c>
      <c r="F9157" s="15">
        <f>IF(ISBLANK($D9157),"",IF(ISBLANK($E9157),VLOOKUP($D9157,$J:$K,2,FALSE),VLOOKUP($E9157,'Daycare Packages'!$A:$G,7,FALSE)))</f>
        <v>22</v>
      </c>
      <c r="G9157" s="15"/>
      <c r="H9157" s="15">
        <f t="shared" si="310"/>
        <v>22</v>
      </c>
      <c r="I9157" s="198">
        <f t="shared" si="311"/>
        <v>7</v>
      </c>
    </row>
    <row r="9158" spans="1:9" x14ac:dyDescent="0.3">
      <c r="A9158" s="10">
        <v>43675</v>
      </c>
      <c r="B9158" s="11" t="s">
        <v>156</v>
      </c>
      <c r="C9158" s="11" t="s">
        <v>479</v>
      </c>
      <c r="D9158" s="11" t="s">
        <v>662</v>
      </c>
      <c r="E9158" s="11">
        <v>6912335</v>
      </c>
      <c r="F9158" s="15">
        <f>IF(ISBLANK($D9158),"",IF(ISBLANK($E9158),VLOOKUP($D9158,$J:$K,2,FALSE),VLOOKUP($E9158,'Daycare Packages'!$A:$G,7,FALSE)))</f>
        <v>23</v>
      </c>
      <c r="G9158" s="15"/>
      <c r="H9158" s="15">
        <f t="shared" si="310"/>
        <v>23</v>
      </c>
      <c r="I9158" s="198">
        <f t="shared" si="311"/>
        <v>7</v>
      </c>
    </row>
    <row r="9159" spans="1:9" x14ac:dyDescent="0.3">
      <c r="A9159" s="10">
        <v>43675</v>
      </c>
      <c r="B9159" s="11" t="s">
        <v>230</v>
      </c>
      <c r="C9159" s="11" t="s">
        <v>493</v>
      </c>
      <c r="D9159" s="11" t="s">
        <v>662</v>
      </c>
      <c r="E9159" s="11">
        <v>6913491</v>
      </c>
      <c r="F9159" s="15">
        <f>IF(ISBLANK($D9159),"",IF(ISBLANK($E9159),VLOOKUP($D9159,$J:$K,2,FALSE),VLOOKUP($E9159,'Daycare Packages'!$A:$G,7,FALSE)))</f>
        <v>27</v>
      </c>
      <c r="G9159" s="15"/>
      <c r="H9159" s="15">
        <f t="shared" si="310"/>
        <v>27</v>
      </c>
      <c r="I9159" s="198">
        <f t="shared" si="311"/>
        <v>7</v>
      </c>
    </row>
    <row r="9160" spans="1:9" x14ac:dyDescent="0.3">
      <c r="A9160" s="10">
        <v>43675</v>
      </c>
      <c r="B9160" s="11" t="s">
        <v>168</v>
      </c>
      <c r="C9160" s="11" t="s">
        <v>640</v>
      </c>
      <c r="D9160" s="11" t="s">
        <v>662</v>
      </c>
      <c r="F9160" s="15">
        <f>IF(ISBLANK($D9160),"",IF(ISBLANK($E9160),VLOOKUP($D9160,$J:$K,2,FALSE),VLOOKUP($E9160,'Daycare Packages'!$A:$G,7,FALSE)))</f>
        <v>30</v>
      </c>
      <c r="G9160" s="15"/>
      <c r="H9160" s="15">
        <f t="shared" si="310"/>
        <v>30</v>
      </c>
      <c r="I9160" s="198">
        <f t="shared" si="311"/>
        <v>7</v>
      </c>
    </row>
    <row r="9161" spans="1:9" x14ac:dyDescent="0.3">
      <c r="A9161" s="10">
        <v>43675</v>
      </c>
      <c r="B9161" s="11" t="s">
        <v>82</v>
      </c>
      <c r="C9161" s="11" t="s">
        <v>696</v>
      </c>
      <c r="D9161" s="11" t="s">
        <v>662</v>
      </c>
      <c r="E9161" s="11">
        <v>6717675</v>
      </c>
      <c r="F9161" s="15">
        <f>IF(ISBLANK($D9161),"",IF(ISBLANK($E9161),VLOOKUP($D9161,$J:$K,2,FALSE),VLOOKUP($E9161,'Daycare Packages'!$A:$G,7,FALSE)))</f>
        <v>22</v>
      </c>
      <c r="G9161" s="15"/>
      <c r="H9161" s="15">
        <f t="shared" si="310"/>
        <v>22</v>
      </c>
      <c r="I9161" s="198">
        <f t="shared" si="311"/>
        <v>7</v>
      </c>
    </row>
    <row r="9162" spans="1:9" x14ac:dyDescent="0.3">
      <c r="A9162" s="10">
        <v>43675</v>
      </c>
      <c r="B9162" s="11" t="s">
        <v>82</v>
      </c>
      <c r="C9162" s="11" t="s">
        <v>695</v>
      </c>
      <c r="D9162" s="11" t="s">
        <v>662</v>
      </c>
      <c r="E9162" s="11">
        <v>6717675</v>
      </c>
      <c r="F9162" s="15">
        <f>IF(ISBLANK($D9162),"",IF(ISBLANK($E9162),VLOOKUP($D9162,$J:$K,2,FALSE),VLOOKUP($E9162,'Daycare Packages'!$A:$G,7,FALSE)))</f>
        <v>22</v>
      </c>
      <c r="G9162" s="15"/>
      <c r="H9162" s="15">
        <f t="shared" si="310"/>
        <v>22</v>
      </c>
      <c r="I9162" s="198">
        <f t="shared" si="311"/>
        <v>7</v>
      </c>
    </row>
    <row r="9163" spans="1:9" x14ac:dyDescent="0.3">
      <c r="A9163" s="10">
        <v>43675</v>
      </c>
      <c r="B9163" s="11" t="s">
        <v>411</v>
      </c>
      <c r="C9163" s="11" t="s">
        <v>1690</v>
      </c>
      <c r="D9163" s="11" t="s">
        <v>662</v>
      </c>
      <c r="F9163" s="15">
        <f>IF(ISBLANK($D9163),"",IF(ISBLANK($E9163),VLOOKUP($D9163,$J:$K,2,FALSE),VLOOKUP($E9163,'Daycare Packages'!$A:$G,7,FALSE)))</f>
        <v>30</v>
      </c>
      <c r="G9163" s="15"/>
      <c r="H9163" s="15">
        <f t="shared" si="310"/>
        <v>30</v>
      </c>
      <c r="I9163" s="198">
        <f t="shared" si="311"/>
        <v>7</v>
      </c>
    </row>
    <row r="9164" spans="1:9" x14ac:dyDescent="0.3">
      <c r="A9164" s="10">
        <v>43675</v>
      </c>
      <c r="B9164" s="11" t="s">
        <v>182</v>
      </c>
      <c r="C9164" s="11" t="s">
        <v>685</v>
      </c>
      <c r="D9164" s="11" t="s">
        <v>662</v>
      </c>
      <c r="E9164" s="11">
        <v>6871713</v>
      </c>
      <c r="F9164" s="15">
        <f>IF(ISBLANK($D9164),"",IF(ISBLANK($E9164),VLOOKUP($D9164,$J:$K,2,FALSE),VLOOKUP($E9164,'Daycare Packages'!$A:$G,7,FALSE)))</f>
        <v>20.7</v>
      </c>
      <c r="G9164" s="15"/>
      <c r="H9164" s="15">
        <f t="shared" si="310"/>
        <v>20.7</v>
      </c>
      <c r="I9164" s="198">
        <f t="shared" si="311"/>
        <v>7</v>
      </c>
    </row>
    <row r="9165" spans="1:9" x14ac:dyDescent="0.3">
      <c r="A9165" s="10">
        <v>43675</v>
      </c>
      <c r="B9165" s="11" t="s">
        <v>160</v>
      </c>
      <c r="C9165" s="11" t="s">
        <v>1761</v>
      </c>
      <c r="D9165" s="11" t="s">
        <v>662</v>
      </c>
      <c r="E9165" s="11">
        <v>6905987</v>
      </c>
      <c r="F9165" s="15">
        <f>IF(ISBLANK($D9165),"",IF(ISBLANK($E9165),VLOOKUP($D9165,$J:$K,2,FALSE),VLOOKUP($E9165,'Daycare Packages'!$A:$G,7,FALSE)))</f>
        <v>26</v>
      </c>
      <c r="G9165" s="15"/>
      <c r="H9165" s="15">
        <f t="shared" si="310"/>
        <v>26</v>
      </c>
      <c r="I9165" s="198">
        <f t="shared" si="311"/>
        <v>7</v>
      </c>
    </row>
    <row r="9166" spans="1:9" x14ac:dyDescent="0.3">
      <c r="A9166" s="10">
        <v>43675</v>
      </c>
      <c r="B9166" s="11" t="s">
        <v>215</v>
      </c>
      <c r="C9166" s="11" t="s">
        <v>1008</v>
      </c>
      <c r="D9166" s="11" t="s">
        <v>662</v>
      </c>
      <c r="F9166" s="15">
        <f>IF(ISBLANK($D9166),"",IF(ISBLANK($E9166),VLOOKUP($D9166,$J:$K,2,FALSE),VLOOKUP($E9166,'Daycare Packages'!$A:$G,7,FALSE)))</f>
        <v>30</v>
      </c>
      <c r="G9166" s="15"/>
      <c r="H9166" s="15">
        <f t="shared" si="310"/>
        <v>30</v>
      </c>
      <c r="I9166" s="198">
        <f t="shared" si="311"/>
        <v>7</v>
      </c>
    </row>
    <row r="9167" spans="1:9" x14ac:dyDescent="0.3">
      <c r="A9167" s="10">
        <v>43675</v>
      </c>
      <c r="B9167" s="11" t="s">
        <v>218</v>
      </c>
      <c r="C9167" s="11" t="s">
        <v>738</v>
      </c>
      <c r="D9167" s="11" t="s">
        <v>662</v>
      </c>
      <c r="E9167" s="11">
        <v>6911319</v>
      </c>
      <c r="F9167" s="15">
        <f>IF(ISBLANK($D9167),"",IF(ISBLANK($E9167),VLOOKUP($D9167,$J:$K,2,FALSE),VLOOKUP($E9167,'Daycare Packages'!$A:$G,7,FALSE)))</f>
        <v>20</v>
      </c>
      <c r="G9167" s="15"/>
      <c r="H9167" s="15">
        <f t="shared" si="310"/>
        <v>20</v>
      </c>
      <c r="I9167" s="198">
        <f t="shared" si="311"/>
        <v>7</v>
      </c>
    </row>
    <row r="9168" spans="1:9" x14ac:dyDescent="0.3">
      <c r="A9168" s="10">
        <v>43675</v>
      </c>
      <c r="B9168" s="11" t="s">
        <v>218</v>
      </c>
      <c r="C9168" s="11" t="s">
        <v>737</v>
      </c>
      <c r="D9168" s="11" t="s">
        <v>662</v>
      </c>
      <c r="E9168" s="11">
        <v>6911319</v>
      </c>
      <c r="F9168" s="15">
        <f>IF(ISBLANK($D9168),"",IF(ISBLANK($E9168),VLOOKUP($D9168,$J:$K,2,FALSE),VLOOKUP($E9168,'Daycare Packages'!$A:$G,7,FALSE)))</f>
        <v>20</v>
      </c>
      <c r="G9168" s="15"/>
      <c r="H9168" s="15">
        <f t="shared" si="310"/>
        <v>20</v>
      </c>
      <c r="I9168" s="198">
        <f t="shared" si="311"/>
        <v>7</v>
      </c>
    </row>
    <row r="9169" spans="1:9" x14ac:dyDescent="0.3">
      <c r="A9169" s="10">
        <v>43675</v>
      </c>
      <c r="B9169" s="11" t="s">
        <v>166</v>
      </c>
      <c r="C9169" s="11" t="s">
        <v>744</v>
      </c>
      <c r="D9169" s="11" t="s">
        <v>662</v>
      </c>
      <c r="E9169" s="11">
        <v>6735012</v>
      </c>
      <c r="F9169" s="15">
        <f>IF(ISBLANK($D9169),"",IF(ISBLANK($E9169),VLOOKUP($D9169,$J:$K,2,FALSE),VLOOKUP($E9169,'Daycare Packages'!$A:$G,7,FALSE)))</f>
        <v>24</v>
      </c>
      <c r="G9169" s="15"/>
      <c r="H9169" s="15">
        <f t="shared" si="310"/>
        <v>24</v>
      </c>
      <c r="I9169" s="198">
        <f t="shared" si="311"/>
        <v>7</v>
      </c>
    </row>
    <row r="9170" spans="1:9" x14ac:dyDescent="0.3">
      <c r="A9170" s="10">
        <v>43675</v>
      </c>
      <c r="B9170" s="11" t="s">
        <v>1508</v>
      </c>
      <c r="C9170" s="11" t="s">
        <v>450</v>
      </c>
      <c r="D9170" s="11" t="s">
        <v>662</v>
      </c>
      <c r="E9170" s="11">
        <v>6882707</v>
      </c>
      <c r="F9170" s="15">
        <f>IF(ISBLANK($D9170),"",IF(ISBLANK($E9170),VLOOKUP($D9170,$J:$K,2,FALSE),VLOOKUP($E9170,'Daycare Packages'!$A:$G,7,FALSE)))</f>
        <v>27</v>
      </c>
      <c r="G9170" s="15"/>
      <c r="H9170" s="15">
        <f t="shared" si="310"/>
        <v>27</v>
      </c>
      <c r="I9170" s="198">
        <f t="shared" si="311"/>
        <v>7</v>
      </c>
    </row>
    <row r="9171" spans="1:9" x14ac:dyDescent="0.3">
      <c r="A9171" s="10">
        <v>43675</v>
      </c>
      <c r="B9171" s="11" t="s">
        <v>204</v>
      </c>
      <c r="C9171" s="11" t="s">
        <v>949</v>
      </c>
      <c r="D9171" s="11" t="s">
        <v>662</v>
      </c>
      <c r="E9171" s="11">
        <v>6895018</v>
      </c>
      <c r="F9171" s="15">
        <f>IF(ISBLANK($D9171),"",IF(ISBLANK($E9171),VLOOKUP($D9171,$J:$K,2,FALSE),VLOOKUP($E9171,'Daycare Packages'!$A:$G,7,FALSE)))</f>
        <v>25</v>
      </c>
      <c r="G9171" s="15"/>
      <c r="H9171" s="15">
        <f t="shared" si="310"/>
        <v>25</v>
      </c>
      <c r="I9171" s="198">
        <f t="shared" si="311"/>
        <v>7</v>
      </c>
    </row>
    <row r="9172" spans="1:9" x14ac:dyDescent="0.3">
      <c r="A9172" s="10">
        <v>43675</v>
      </c>
      <c r="B9172" s="11" t="s">
        <v>713</v>
      </c>
      <c r="C9172" s="11" t="s">
        <v>714</v>
      </c>
      <c r="D9172" s="11" t="s">
        <v>662</v>
      </c>
      <c r="F9172" s="15">
        <f>IF(ISBLANK($D9172),"",IF(ISBLANK($E9172),VLOOKUP($D9172,$J:$K,2,FALSE),VLOOKUP($E9172,'Daycare Packages'!$A:$G,7,FALSE)))</f>
        <v>30</v>
      </c>
      <c r="G9172" s="15"/>
      <c r="H9172" s="15">
        <f t="shared" si="310"/>
        <v>30</v>
      </c>
      <c r="I9172" s="198">
        <f t="shared" si="311"/>
        <v>7</v>
      </c>
    </row>
    <row r="9173" spans="1:9" x14ac:dyDescent="0.3">
      <c r="A9173" s="10">
        <v>43675</v>
      </c>
      <c r="B9173" s="11" t="s">
        <v>1366</v>
      </c>
      <c r="C9173" s="11" t="s">
        <v>587</v>
      </c>
      <c r="D9173" s="11" t="s">
        <v>662</v>
      </c>
      <c r="E9173" s="11">
        <v>6909212</v>
      </c>
      <c r="F9173" s="15">
        <f>IF(ISBLANK($D9173),"",IF(ISBLANK($E9173),VLOOKUP($D9173,$J:$K,2,FALSE),VLOOKUP($E9173,'Daycare Packages'!$A:$G,7,FALSE)))</f>
        <v>23</v>
      </c>
      <c r="G9173" s="15"/>
      <c r="H9173" s="15">
        <f t="shared" si="310"/>
        <v>23</v>
      </c>
      <c r="I9173" s="198">
        <f t="shared" si="311"/>
        <v>7</v>
      </c>
    </row>
    <row r="9174" spans="1:9" x14ac:dyDescent="0.3">
      <c r="A9174" s="55">
        <v>43675</v>
      </c>
      <c r="B9174" s="56" t="s">
        <v>1366</v>
      </c>
      <c r="C9174" s="56" t="s">
        <v>520</v>
      </c>
      <c r="D9174" s="56" t="s">
        <v>662</v>
      </c>
      <c r="E9174" s="56">
        <v>6909212</v>
      </c>
      <c r="F9174" s="59">
        <f>IF(ISBLANK($D9174),"",IF(ISBLANK($E9174),VLOOKUP($D9174,$J:$K,2,FALSE),VLOOKUP($E9174,'Daycare Packages'!$A:$G,7,FALSE)))</f>
        <v>23</v>
      </c>
      <c r="G9174" s="59"/>
      <c r="H9174" s="59">
        <f t="shared" si="310"/>
        <v>23</v>
      </c>
      <c r="I9174" s="198">
        <f t="shared" si="311"/>
        <v>7</v>
      </c>
    </row>
    <row r="9175" spans="1:9" x14ac:dyDescent="0.3">
      <c r="A9175" s="10">
        <v>43676</v>
      </c>
      <c r="B9175" s="11" t="s">
        <v>124</v>
      </c>
      <c r="C9175" s="11" t="s">
        <v>402</v>
      </c>
      <c r="D9175" s="11" t="s">
        <v>659</v>
      </c>
      <c r="E9175" s="11">
        <v>6718562</v>
      </c>
      <c r="F9175" s="15">
        <f>IF(ISBLANK($D9175),"",IF(ISBLANK($E9175),VLOOKUP($D9175,$J:$K,2,FALSE),VLOOKUP($E9175,'Daycare Packages'!$A:$G,7,FALSE)))</f>
        <v>17</v>
      </c>
      <c r="G9175" s="15"/>
      <c r="H9175" s="15">
        <f t="shared" si="310"/>
        <v>17</v>
      </c>
      <c r="I9175" s="198">
        <f t="shared" si="311"/>
        <v>7</v>
      </c>
    </row>
    <row r="9176" spans="1:9" x14ac:dyDescent="0.3">
      <c r="A9176" s="10">
        <v>43676</v>
      </c>
      <c r="B9176" s="11" t="s">
        <v>152</v>
      </c>
      <c r="C9176" s="11" t="s">
        <v>679</v>
      </c>
      <c r="D9176" s="11" t="s">
        <v>662</v>
      </c>
      <c r="E9176" s="11">
        <v>6870660</v>
      </c>
      <c r="F9176" s="15">
        <f>IF(ISBLANK($D9176),"",IF(ISBLANK($E9176),VLOOKUP($D9176,$J:$K,2,FALSE),VLOOKUP($E9176,'Daycare Packages'!$A:$G,7,FALSE)))</f>
        <v>0</v>
      </c>
      <c r="G9176" s="15"/>
      <c r="H9176" s="15">
        <f t="shared" si="310"/>
        <v>0</v>
      </c>
      <c r="I9176" s="198">
        <f t="shared" si="311"/>
        <v>7</v>
      </c>
    </row>
    <row r="9177" spans="1:9" x14ac:dyDescent="0.3">
      <c r="A9177" s="10">
        <v>43676</v>
      </c>
      <c r="B9177" s="11" t="s">
        <v>154</v>
      </c>
      <c r="C9177" s="11" t="s">
        <v>729</v>
      </c>
      <c r="D9177" s="11" t="s">
        <v>659</v>
      </c>
      <c r="F9177" s="15">
        <f>IF(ISBLANK($D9177),"",IF(ISBLANK($E9177),VLOOKUP($D9177,$J:$K,2,FALSE),VLOOKUP($E9177,'Daycare Packages'!$A:$G,7,FALSE)))</f>
        <v>20</v>
      </c>
      <c r="G9177" s="15"/>
      <c r="H9177" s="15">
        <f t="shared" si="310"/>
        <v>20</v>
      </c>
      <c r="I9177" s="198">
        <f t="shared" si="311"/>
        <v>7</v>
      </c>
    </row>
    <row r="9178" spans="1:9" x14ac:dyDescent="0.3">
      <c r="A9178" s="10">
        <v>43676</v>
      </c>
      <c r="B9178" s="11" t="s">
        <v>123</v>
      </c>
      <c r="C9178" s="11" t="s">
        <v>622</v>
      </c>
      <c r="D9178" s="11" t="s">
        <v>662</v>
      </c>
      <c r="E9178" s="11">
        <v>6892228</v>
      </c>
      <c r="F9178" s="15">
        <f>IF(ISBLANK($D9178),"",IF(ISBLANK($E9178),VLOOKUP($D9178,$J:$K,2,FALSE),VLOOKUP($E9178,'Daycare Packages'!$A:$G,7,FALSE)))</f>
        <v>23</v>
      </c>
      <c r="G9178" s="15"/>
      <c r="H9178" s="15">
        <f t="shared" si="310"/>
        <v>23</v>
      </c>
      <c r="I9178" s="198">
        <f t="shared" si="311"/>
        <v>7</v>
      </c>
    </row>
    <row r="9179" spans="1:9" x14ac:dyDescent="0.3">
      <c r="A9179" s="10">
        <v>43676</v>
      </c>
      <c r="B9179" s="11" t="s">
        <v>167</v>
      </c>
      <c r="C9179" s="11" t="s">
        <v>467</v>
      </c>
      <c r="D9179" s="11" t="s">
        <v>662</v>
      </c>
      <c r="E9179" s="11">
        <v>6903642</v>
      </c>
      <c r="F9179" s="15">
        <f>IF(ISBLANK($D9179),"",IF(ISBLANK($E9179),VLOOKUP($D9179,$J:$K,2,FALSE),VLOOKUP($E9179,'Daycare Packages'!$A:$G,7,FALSE)))</f>
        <v>27</v>
      </c>
      <c r="G9179" s="15"/>
      <c r="H9179" s="15">
        <f t="shared" si="310"/>
        <v>27</v>
      </c>
      <c r="I9179" s="198">
        <f t="shared" si="311"/>
        <v>7</v>
      </c>
    </row>
    <row r="9180" spans="1:9" x14ac:dyDescent="0.3">
      <c r="A9180" s="10">
        <v>43676</v>
      </c>
      <c r="B9180" s="11" t="s">
        <v>167</v>
      </c>
      <c r="C9180" s="11" t="s">
        <v>726</v>
      </c>
      <c r="D9180" s="11" t="s">
        <v>662</v>
      </c>
      <c r="E9180" s="11">
        <v>6903642</v>
      </c>
      <c r="F9180" s="15">
        <f>IF(ISBLANK($D9180),"",IF(ISBLANK($E9180),VLOOKUP($D9180,$J:$K,2,FALSE),VLOOKUP($E9180,'Daycare Packages'!$A:$G,7,FALSE)))</f>
        <v>27</v>
      </c>
      <c r="G9180" s="15"/>
      <c r="H9180" s="15">
        <f t="shared" si="310"/>
        <v>27</v>
      </c>
      <c r="I9180" s="198">
        <f t="shared" si="311"/>
        <v>7</v>
      </c>
    </row>
    <row r="9181" spans="1:9" x14ac:dyDescent="0.3">
      <c r="A9181" s="10">
        <v>43676</v>
      </c>
      <c r="B9181" s="11" t="s">
        <v>270</v>
      </c>
      <c r="C9181" s="11" t="s">
        <v>455</v>
      </c>
      <c r="D9181" s="11" t="s">
        <v>659</v>
      </c>
      <c r="F9181" s="15">
        <f>IF(ISBLANK($D9181),"",IF(ISBLANK($E9181),VLOOKUP($D9181,$J:$K,2,FALSE),VLOOKUP($E9181,'Daycare Packages'!$A:$G,7,FALSE)))</f>
        <v>20</v>
      </c>
      <c r="G9181" s="15"/>
      <c r="H9181" s="15">
        <f t="shared" si="310"/>
        <v>20</v>
      </c>
      <c r="I9181" s="198">
        <f t="shared" si="311"/>
        <v>7</v>
      </c>
    </row>
    <row r="9182" spans="1:9" x14ac:dyDescent="0.3">
      <c r="A9182" s="10">
        <v>43676</v>
      </c>
      <c r="B9182" s="11" t="s">
        <v>941</v>
      </c>
      <c r="C9182" s="11" t="s">
        <v>487</v>
      </c>
      <c r="D9182" s="11" t="s">
        <v>662</v>
      </c>
      <c r="F9182" s="15">
        <f>IF(ISBLANK($D9182),"",IF(ISBLANK($E9182),VLOOKUP($D9182,$J:$K,2,FALSE),VLOOKUP($E9182,'Daycare Packages'!$A:$G,7,FALSE)))</f>
        <v>30</v>
      </c>
      <c r="G9182" s="15"/>
      <c r="H9182" s="15">
        <f t="shared" si="310"/>
        <v>30</v>
      </c>
      <c r="I9182" s="198">
        <f t="shared" si="311"/>
        <v>7</v>
      </c>
    </row>
    <row r="9183" spans="1:9" x14ac:dyDescent="0.3">
      <c r="A9183" s="10">
        <v>43676</v>
      </c>
      <c r="B9183" s="11" t="s">
        <v>1366</v>
      </c>
      <c r="C9183" s="11" t="s">
        <v>587</v>
      </c>
      <c r="D9183" s="11" t="s">
        <v>662</v>
      </c>
      <c r="E9183" s="11">
        <v>6909212</v>
      </c>
      <c r="F9183" s="15">
        <f>IF(ISBLANK($D9183),"",IF(ISBLANK($E9183),VLOOKUP($D9183,$J:$K,2,FALSE),VLOOKUP($E9183,'Daycare Packages'!$A:$G,7,FALSE)))</f>
        <v>23</v>
      </c>
      <c r="G9183" s="15"/>
      <c r="H9183" s="15">
        <f t="shared" si="310"/>
        <v>23</v>
      </c>
      <c r="I9183" s="198">
        <f t="shared" si="311"/>
        <v>7</v>
      </c>
    </row>
    <row r="9184" spans="1:9" x14ac:dyDescent="0.3">
      <c r="A9184" s="10">
        <v>43676</v>
      </c>
      <c r="B9184" s="11" t="s">
        <v>1366</v>
      </c>
      <c r="C9184" s="11" t="s">
        <v>520</v>
      </c>
      <c r="D9184" s="11" t="s">
        <v>662</v>
      </c>
      <c r="E9184" s="11">
        <v>6909212</v>
      </c>
      <c r="F9184" s="15">
        <f>IF(ISBLANK($D9184),"",IF(ISBLANK($E9184),VLOOKUP($D9184,$J:$K,2,FALSE),VLOOKUP($E9184,'Daycare Packages'!$A:$G,7,FALSE)))</f>
        <v>23</v>
      </c>
      <c r="G9184" s="15"/>
      <c r="H9184" s="15">
        <f t="shared" si="310"/>
        <v>23</v>
      </c>
      <c r="I9184" s="198">
        <f t="shared" si="311"/>
        <v>7</v>
      </c>
    </row>
    <row r="9185" spans="1:9" x14ac:dyDescent="0.3">
      <c r="A9185" s="10">
        <v>43676</v>
      </c>
      <c r="B9185" s="11" t="s">
        <v>405</v>
      </c>
      <c r="C9185" s="11" t="s">
        <v>1060</v>
      </c>
      <c r="D9185" s="11" t="s">
        <v>662</v>
      </c>
      <c r="F9185" s="15">
        <f>IF(ISBLANK($D9185),"",IF(ISBLANK($E9185),VLOOKUP($D9185,$J:$K,2,FALSE),VLOOKUP($E9185,'Daycare Packages'!$A:$G,7,FALSE)))</f>
        <v>30</v>
      </c>
      <c r="G9185" s="15"/>
      <c r="H9185" s="15">
        <f t="shared" si="310"/>
        <v>30</v>
      </c>
      <c r="I9185" s="198">
        <f t="shared" si="311"/>
        <v>7</v>
      </c>
    </row>
    <row r="9186" spans="1:9" x14ac:dyDescent="0.3">
      <c r="A9186" s="10">
        <v>43676</v>
      </c>
      <c r="B9186" s="11" t="s">
        <v>1727</v>
      </c>
      <c r="C9186" s="11" t="s">
        <v>1728</v>
      </c>
      <c r="D9186" s="11" t="s">
        <v>662</v>
      </c>
      <c r="E9186" s="11">
        <v>6924319</v>
      </c>
      <c r="F9186" s="15">
        <f>IF(ISBLANK($D9186),"",IF(ISBLANK($E9186),VLOOKUP($D9186,$J:$K,2,FALSE),VLOOKUP($E9186,'Daycare Packages'!$A:$G,7,FALSE)))</f>
        <v>23</v>
      </c>
      <c r="G9186" s="15"/>
      <c r="H9186" s="15">
        <f t="shared" si="310"/>
        <v>23</v>
      </c>
      <c r="I9186" s="198">
        <f t="shared" si="311"/>
        <v>7</v>
      </c>
    </row>
    <row r="9187" spans="1:9" x14ac:dyDescent="0.3">
      <c r="A9187" s="10">
        <v>43676</v>
      </c>
      <c r="B9187" s="11" t="s">
        <v>1900</v>
      </c>
      <c r="C9187" s="11" t="s">
        <v>1901</v>
      </c>
      <c r="D9187" s="11" t="s">
        <v>662</v>
      </c>
      <c r="F9187" s="15">
        <f>IF(ISBLANK($D9187),"",IF(ISBLANK($E9187),VLOOKUP($D9187,$J:$K,2,FALSE),VLOOKUP($E9187,'Daycare Packages'!$A:$G,7,FALSE)))</f>
        <v>30</v>
      </c>
      <c r="G9187" s="15"/>
      <c r="H9187" s="15">
        <f t="shared" si="310"/>
        <v>30</v>
      </c>
      <c r="I9187" s="198">
        <f t="shared" si="311"/>
        <v>7</v>
      </c>
    </row>
    <row r="9188" spans="1:9" x14ac:dyDescent="0.3">
      <c r="A9188" s="10">
        <v>43676</v>
      </c>
      <c r="B9188" s="11" t="s">
        <v>1621</v>
      </c>
      <c r="C9188" s="11" t="s">
        <v>483</v>
      </c>
      <c r="D9188" s="11" t="s">
        <v>662</v>
      </c>
      <c r="F9188" s="15">
        <f>IF(ISBLANK($D9188),"",IF(ISBLANK($E9188),VLOOKUP($D9188,$J:$K,2,FALSE),VLOOKUP($E9188,'Daycare Packages'!$A:$G,7,FALSE)))</f>
        <v>30</v>
      </c>
      <c r="G9188" s="15"/>
      <c r="H9188" s="15">
        <f t="shared" si="310"/>
        <v>30</v>
      </c>
      <c r="I9188" s="198">
        <f t="shared" si="311"/>
        <v>7</v>
      </c>
    </row>
    <row r="9189" spans="1:9" x14ac:dyDescent="0.3">
      <c r="A9189" s="10">
        <v>43676</v>
      </c>
      <c r="B9189" s="11" t="s">
        <v>621</v>
      </c>
      <c r="C9189" s="11" t="s">
        <v>622</v>
      </c>
      <c r="D9189" s="11" t="s">
        <v>662</v>
      </c>
      <c r="F9189" s="15">
        <f>IF(ISBLANK($D9189),"",IF(ISBLANK($E9189),VLOOKUP($D9189,$J:$K,2,FALSE),VLOOKUP($E9189,'Daycare Packages'!$A:$G,7,FALSE)))</f>
        <v>30</v>
      </c>
      <c r="G9189" s="15"/>
      <c r="H9189" s="15">
        <f t="shared" si="310"/>
        <v>30</v>
      </c>
      <c r="I9189" s="198">
        <f t="shared" si="311"/>
        <v>7</v>
      </c>
    </row>
    <row r="9190" spans="1:9" x14ac:dyDescent="0.3">
      <c r="A9190" s="10">
        <v>43676</v>
      </c>
      <c r="B9190" s="11" t="s">
        <v>1863</v>
      </c>
      <c r="C9190" s="11" t="s">
        <v>1864</v>
      </c>
      <c r="D9190" s="11" t="s">
        <v>662</v>
      </c>
      <c r="F9190" s="15">
        <f>IF(ISBLANK($D9190),"",IF(ISBLANK($E9190),VLOOKUP($D9190,$J:$K,2,FALSE),VLOOKUP($E9190,'Daycare Packages'!$A:$G,7,FALSE)))</f>
        <v>30</v>
      </c>
      <c r="G9190" s="15">
        <v>6</v>
      </c>
      <c r="H9190" s="15">
        <f t="shared" si="310"/>
        <v>36</v>
      </c>
      <c r="I9190" s="198">
        <f t="shared" si="311"/>
        <v>7</v>
      </c>
    </row>
    <row r="9191" spans="1:9" x14ac:dyDescent="0.3">
      <c r="A9191" s="10">
        <v>43676</v>
      </c>
      <c r="B9191" s="11" t="s">
        <v>663</v>
      </c>
      <c r="C9191" s="11" t="s">
        <v>665</v>
      </c>
      <c r="D9191" s="11" t="s">
        <v>662</v>
      </c>
      <c r="F9191" s="15">
        <f>IF(ISBLANK($D9191),"",IF(ISBLANK($E9191),VLOOKUP($D9191,$J:$K,2,FALSE),VLOOKUP($E9191,'Daycare Packages'!$A:$G,7,FALSE)))</f>
        <v>30</v>
      </c>
      <c r="G9191" s="15"/>
      <c r="H9191" s="15">
        <f t="shared" si="310"/>
        <v>30</v>
      </c>
      <c r="I9191" s="198">
        <f t="shared" si="311"/>
        <v>7</v>
      </c>
    </row>
    <row r="9192" spans="1:9" x14ac:dyDescent="0.3">
      <c r="A9192" s="10">
        <v>43676</v>
      </c>
      <c r="B9192" s="11" t="s">
        <v>663</v>
      </c>
      <c r="C9192" s="11" t="s">
        <v>664</v>
      </c>
      <c r="D9192" s="11" t="s">
        <v>662</v>
      </c>
      <c r="F9192" s="15">
        <f>IF(ISBLANK($D9192),"",IF(ISBLANK($E9192),VLOOKUP($D9192,$J:$K,2,FALSE),VLOOKUP($E9192,'Daycare Packages'!$A:$G,7,FALSE)))</f>
        <v>30</v>
      </c>
      <c r="G9192" s="15"/>
      <c r="H9192" s="15">
        <f t="shared" si="310"/>
        <v>30</v>
      </c>
      <c r="I9192" s="198">
        <f t="shared" si="311"/>
        <v>7</v>
      </c>
    </row>
    <row r="9193" spans="1:9" x14ac:dyDescent="0.3">
      <c r="A9193" s="10">
        <v>43676</v>
      </c>
      <c r="B9193" s="11" t="s">
        <v>1887</v>
      </c>
      <c r="C9193" s="11" t="s">
        <v>507</v>
      </c>
      <c r="D9193" s="11" t="s">
        <v>662</v>
      </c>
      <c r="F9193" s="15">
        <f>IF(ISBLANK($D9193),"",IF(ISBLANK($E9193),VLOOKUP($D9193,$J:$K,2,FALSE),VLOOKUP($E9193,'Daycare Packages'!$A:$G,7,FALSE)))</f>
        <v>30</v>
      </c>
      <c r="G9193" s="15"/>
      <c r="H9193" s="15">
        <f t="shared" si="310"/>
        <v>30</v>
      </c>
      <c r="I9193" s="198">
        <f t="shared" si="311"/>
        <v>7</v>
      </c>
    </row>
    <row r="9194" spans="1:9" x14ac:dyDescent="0.3">
      <c r="A9194" s="10">
        <v>43676</v>
      </c>
      <c r="B9194" s="11" t="s">
        <v>751</v>
      </c>
      <c r="C9194" s="11" t="s">
        <v>752</v>
      </c>
      <c r="D9194" s="11" t="s">
        <v>662</v>
      </c>
      <c r="F9194" s="15">
        <f>IF(ISBLANK($D9194),"",IF(ISBLANK($E9194),VLOOKUP($D9194,$J:$K,2,FALSE),VLOOKUP($E9194,'Daycare Packages'!$A:$G,7,FALSE)))</f>
        <v>30</v>
      </c>
      <c r="G9194" s="15"/>
      <c r="H9194" s="15">
        <f t="shared" si="310"/>
        <v>30</v>
      </c>
      <c r="I9194" s="198">
        <f t="shared" si="311"/>
        <v>7</v>
      </c>
    </row>
    <row r="9195" spans="1:9" x14ac:dyDescent="0.3">
      <c r="A9195" s="10">
        <v>43676</v>
      </c>
      <c r="B9195" s="11" t="s">
        <v>1692</v>
      </c>
      <c r="C9195" s="11" t="s">
        <v>650</v>
      </c>
      <c r="D9195" s="11" t="s">
        <v>662</v>
      </c>
      <c r="F9195" s="15">
        <f>IF(ISBLANK($D9195),"",IF(ISBLANK($E9195),VLOOKUP($D9195,$J:$K,2,FALSE),VLOOKUP($E9195,'Daycare Packages'!$A:$G,7,FALSE)))</f>
        <v>30</v>
      </c>
      <c r="G9195" s="15"/>
      <c r="H9195" s="15">
        <f t="shared" si="310"/>
        <v>30</v>
      </c>
      <c r="I9195" s="198">
        <f t="shared" si="311"/>
        <v>7</v>
      </c>
    </row>
    <row r="9196" spans="1:9" x14ac:dyDescent="0.3">
      <c r="A9196" s="10">
        <v>43676</v>
      </c>
      <c r="B9196" s="11" t="s">
        <v>1907</v>
      </c>
      <c r="C9196" s="11" t="s">
        <v>1673</v>
      </c>
      <c r="D9196" s="11" t="s">
        <v>662</v>
      </c>
      <c r="E9196" s="11">
        <v>6887774</v>
      </c>
      <c r="F9196" s="15">
        <f>IF(ISBLANK($D9196),"",IF(ISBLANK($E9196),VLOOKUP($D9196,$J:$K,2,FALSE),VLOOKUP($E9196,'Daycare Packages'!$A:$G,7,FALSE)))</f>
        <v>25</v>
      </c>
      <c r="G9196" s="15"/>
      <c r="H9196" s="15">
        <f t="shared" si="310"/>
        <v>25</v>
      </c>
      <c r="I9196" s="198">
        <f t="shared" si="311"/>
        <v>7</v>
      </c>
    </row>
    <row r="9197" spans="1:9" x14ac:dyDescent="0.3">
      <c r="A9197" s="10">
        <v>43676</v>
      </c>
      <c r="B9197" s="11" t="s">
        <v>1435</v>
      </c>
      <c r="C9197" s="11" t="s">
        <v>448</v>
      </c>
      <c r="D9197" s="11" t="s">
        <v>662</v>
      </c>
      <c r="E9197" s="11">
        <v>6892458</v>
      </c>
      <c r="F9197" s="15">
        <f>IF(ISBLANK($D9197),"",IF(ISBLANK($E9197),VLOOKUP($D9197,$J:$K,2,FALSE),VLOOKUP($E9197,'Daycare Packages'!$A:$G,7,FALSE)))</f>
        <v>27</v>
      </c>
      <c r="G9197" s="15"/>
      <c r="H9197" s="15">
        <f t="shared" si="310"/>
        <v>27</v>
      </c>
      <c r="I9197" s="198">
        <f t="shared" si="311"/>
        <v>7</v>
      </c>
    </row>
    <row r="9198" spans="1:9" x14ac:dyDescent="0.3">
      <c r="A9198" s="10">
        <v>43676</v>
      </c>
      <c r="B9198" s="11" t="s">
        <v>136</v>
      </c>
      <c r="C9198" s="11" t="s">
        <v>650</v>
      </c>
      <c r="D9198" s="11" t="s">
        <v>662</v>
      </c>
      <c r="F9198" s="15">
        <f>IF(ISBLANK($D9198),"",IF(ISBLANK($E9198),VLOOKUP($D9198,$J:$K,2,FALSE),VLOOKUP($E9198,'Daycare Packages'!$A:$G,7,FALSE)))</f>
        <v>30</v>
      </c>
      <c r="G9198" s="15"/>
      <c r="H9198" s="15">
        <f t="shared" ref="H9198:H9261" si="312">IF(ISBLANK(D9198),"",SUM(F9198:G9198))</f>
        <v>30</v>
      </c>
      <c r="I9198" s="198">
        <f t="shared" si="311"/>
        <v>7</v>
      </c>
    </row>
    <row r="9199" spans="1:9" x14ac:dyDescent="0.3">
      <c r="A9199" s="10">
        <v>43676</v>
      </c>
      <c r="B9199" s="11" t="s">
        <v>140</v>
      </c>
      <c r="C9199" s="11" t="s">
        <v>475</v>
      </c>
      <c r="D9199" s="11" t="s">
        <v>662</v>
      </c>
      <c r="E9199" s="11">
        <v>6888605</v>
      </c>
      <c r="F9199" s="15">
        <f>IF(ISBLANK($D9199),"",IF(ISBLANK($E9199),VLOOKUP($D9199,$J:$K,2,FALSE),VLOOKUP($E9199,'Daycare Packages'!$A:$G,7,FALSE)))</f>
        <v>26</v>
      </c>
      <c r="G9199" s="15"/>
      <c r="H9199" s="15">
        <f t="shared" si="312"/>
        <v>26</v>
      </c>
      <c r="I9199" s="198">
        <f t="shared" si="311"/>
        <v>7</v>
      </c>
    </row>
    <row r="9200" spans="1:9" x14ac:dyDescent="0.3">
      <c r="A9200" s="10">
        <v>43676</v>
      </c>
      <c r="B9200" s="11" t="s">
        <v>122</v>
      </c>
      <c r="C9200" s="11" t="s">
        <v>740</v>
      </c>
      <c r="D9200" s="11" t="s">
        <v>662</v>
      </c>
      <c r="E9200" s="11">
        <v>6734317</v>
      </c>
      <c r="F9200" s="15">
        <f>IF(ISBLANK($D9200),"",IF(ISBLANK($E9200),VLOOKUP($D9200,$J:$K,2,FALSE),VLOOKUP($E9200,'Daycare Packages'!$A:$G,7,FALSE)))</f>
        <v>22</v>
      </c>
      <c r="G9200" s="15"/>
      <c r="H9200" s="15">
        <f t="shared" si="312"/>
        <v>22</v>
      </c>
      <c r="I9200" s="198">
        <f t="shared" si="311"/>
        <v>7</v>
      </c>
    </row>
    <row r="9201" spans="1:9" x14ac:dyDescent="0.3">
      <c r="A9201" s="10">
        <v>43676</v>
      </c>
      <c r="B9201" s="11" t="s">
        <v>760</v>
      </c>
      <c r="C9201" s="11" t="s">
        <v>761</v>
      </c>
      <c r="D9201" s="11" t="s">
        <v>662</v>
      </c>
      <c r="F9201" s="15">
        <f>IF(ISBLANK($D9201),"",IF(ISBLANK($E9201),VLOOKUP($D9201,$J:$K,2,FALSE),VLOOKUP($E9201,'Daycare Packages'!$A:$G,7,FALSE)))</f>
        <v>30</v>
      </c>
      <c r="G9201" s="15"/>
      <c r="H9201" s="15">
        <f t="shared" si="312"/>
        <v>30</v>
      </c>
      <c r="I9201" s="198">
        <f t="shared" si="311"/>
        <v>7</v>
      </c>
    </row>
    <row r="9202" spans="1:9" x14ac:dyDescent="0.3">
      <c r="A9202" s="10">
        <v>43676</v>
      </c>
      <c r="B9202" s="11" t="s">
        <v>222</v>
      </c>
      <c r="C9202" s="11" t="s">
        <v>229</v>
      </c>
      <c r="D9202" s="11" t="s">
        <v>662</v>
      </c>
      <c r="E9202" s="11">
        <v>6917953</v>
      </c>
      <c r="F9202" s="15">
        <f>IF(ISBLANK($D9202),"",IF(ISBLANK($E9202),VLOOKUP($D9202,$J:$K,2,FALSE),VLOOKUP($E9202,'Daycare Packages'!$A:$G,7,FALSE)))</f>
        <v>27</v>
      </c>
      <c r="G9202" s="15"/>
      <c r="H9202" s="15">
        <f t="shared" si="312"/>
        <v>27</v>
      </c>
      <c r="I9202" s="198">
        <f t="shared" si="311"/>
        <v>7</v>
      </c>
    </row>
    <row r="9203" spans="1:9" x14ac:dyDescent="0.3">
      <c r="A9203" s="10">
        <v>43676</v>
      </c>
      <c r="B9203" s="11" t="s">
        <v>282</v>
      </c>
      <c r="C9203" s="11" t="s">
        <v>735</v>
      </c>
      <c r="D9203" s="11" t="s">
        <v>662</v>
      </c>
      <c r="F9203" s="15">
        <f>IF(ISBLANK($D9203),"",IF(ISBLANK($E9203),VLOOKUP($D9203,$J:$K,2,FALSE),VLOOKUP($E9203,'Daycare Packages'!$A:$G,7,FALSE)))</f>
        <v>30</v>
      </c>
      <c r="G9203" s="15"/>
      <c r="H9203" s="15">
        <f t="shared" si="312"/>
        <v>30</v>
      </c>
      <c r="I9203" s="198">
        <f t="shared" si="311"/>
        <v>7</v>
      </c>
    </row>
    <row r="9204" spans="1:9" x14ac:dyDescent="0.3">
      <c r="A9204" s="10">
        <v>43676</v>
      </c>
      <c r="B9204" s="11" t="s">
        <v>730</v>
      </c>
      <c r="C9204" s="11" t="s">
        <v>731</v>
      </c>
      <c r="D9204" s="11" t="s">
        <v>662</v>
      </c>
      <c r="F9204" s="15">
        <f>IF(ISBLANK($D9204),"",IF(ISBLANK($E9204),VLOOKUP($D9204,$J:$K,2,FALSE),VLOOKUP($E9204,'Daycare Packages'!$A:$G,7,FALSE)))</f>
        <v>30</v>
      </c>
      <c r="G9204" s="15"/>
      <c r="H9204" s="15">
        <f t="shared" si="312"/>
        <v>30</v>
      </c>
      <c r="I9204" s="198">
        <f t="shared" si="311"/>
        <v>7</v>
      </c>
    </row>
    <row r="9205" spans="1:9" x14ac:dyDescent="0.3">
      <c r="A9205" s="10">
        <v>43676</v>
      </c>
      <c r="B9205" s="11" t="s">
        <v>132</v>
      </c>
      <c r="C9205" s="11" t="s">
        <v>818</v>
      </c>
      <c r="D9205" s="11" t="s">
        <v>662</v>
      </c>
      <c r="E9205" s="11">
        <v>6907472</v>
      </c>
      <c r="F9205" s="15">
        <f>IF(ISBLANK($D9205),"",IF(ISBLANK($E9205),VLOOKUP($D9205,$J:$K,2,FALSE),VLOOKUP($E9205,'Daycare Packages'!$A:$G,7,FALSE)))</f>
        <v>27</v>
      </c>
      <c r="G9205" s="15"/>
      <c r="H9205" s="15">
        <f t="shared" si="312"/>
        <v>27</v>
      </c>
      <c r="I9205" s="198">
        <f t="shared" si="311"/>
        <v>7</v>
      </c>
    </row>
    <row r="9206" spans="1:9" x14ac:dyDescent="0.3">
      <c r="A9206" s="10">
        <v>43676</v>
      </c>
      <c r="B9206" s="11" t="s">
        <v>218</v>
      </c>
      <c r="C9206" s="11" t="s">
        <v>737</v>
      </c>
      <c r="D9206" s="11" t="s">
        <v>662</v>
      </c>
      <c r="E9206" s="11">
        <v>6911319</v>
      </c>
      <c r="F9206" s="15">
        <f>IF(ISBLANK($D9206),"",IF(ISBLANK($E9206),VLOOKUP($D9206,$J:$K,2,FALSE),VLOOKUP($E9206,'Daycare Packages'!$A:$G,7,FALSE)))</f>
        <v>20</v>
      </c>
      <c r="G9206" s="15"/>
      <c r="H9206" s="15">
        <f t="shared" si="312"/>
        <v>20</v>
      </c>
      <c r="I9206" s="198">
        <f t="shared" si="311"/>
        <v>7</v>
      </c>
    </row>
    <row r="9207" spans="1:9" x14ac:dyDescent="0.3">
      <c r="A9207" s="10">
        <v>43676</v>
      </c>
      <c r="B9207" s="11" t="s">
        <v>218</v>
      </c>
      <c r="C9207" s="11" t="s">
        <v>738</v>
      </c>
      <c r="D9207" s="11" t="s">
        <v>662</v>
      </c>
      <c r="E9207" s="11">
        <v>6911319</v>
      </c>
      <c r="F9207" s="15">
        <f>IF(ISBLANK($D9207),"",IF(ISBLANK($E9207),VLOOKUP($D9207,$J:$K,2,FALSE),VLOOKUP($E9207,'Daycare Packages'!$A:$G,7,FALSE)))</f>
        <v>20</v>
      </c>
      <c r="G9207" s="15"/>
      <c r="H9207" s="15">
        <f t="shared" si="312"/>
        <v>20</v>
      </c>
      <c r="I9207" s="198">
        <f t="shared" si="311"/>
        <v>7</v>
      </c>
    </row>
    <row r="9208" spans="1:9" x14ac:dyDescent="0.3">
      <c r="A9208" s="10">
        <v>43676</v>
      </c>
      <c r="B9208" s="11" t="s">
        <v>163</v>
      </c>
      <c r="C9208" s="11" t="s">
        <v>593</v>
      </c>
      <c r="D9208" s="11" t="s">
        <v>662</v>
      </c>
      <c r="E9208" s="11">
        <v>6913996</v>
      </c>
      <c r="F9208" s="15">
        <f>IF(ISBLANK($D9208),"",IF(ISBLANK($E9208),VLOOKUP($D9208,$J:$K,2,FALSE),VLOOKUP($E9208,'Daycare Packages'!$A:$G,7,FALSE)))</f>
        <v>27</v>
      </c>
      <c r="G9208" s="15"/>
      <c r="H9208" s="15">
        <f t="shared" si="312"/>
        <v>27</v>
      </c>
      <c r="I9208" s="198">
        <f t="shared" si="311"/>
        <v>7</v>
      </c>
    </row>
    <row r="9209" spans="1:9" x14ac:dyDescent="0.3">
      <c r="A9209" s="10">
        <v>43676</v>
      </c>
      <c r="B9209" s="11" t="s">
        <v>138</v>
      </c>
      <c r="C9209" s="11" t="s">
        <v>573</v>
      </c>
      <c r="D9209" s="11" t="s">
        <v>662</v>
      </c>
      <c r="E9209" s="11">
        <v>6803103</v>
      </c>
      <c r="F9209" s="15">
        <f>IF(ISBLANK($D9209),"",IF(ISBLANK($E9209),VLOOKUP($D9209,$J:$K,2,FALSE),VLOOKUP($E9209,'Daycare Packages'!$A:$G,7,FALSE)))</f>
        <v>23</v>
      </c>
      <c r="G9209" s="15"/>
      <c r="H9209" s="15">
        <f t="shared" si="312"/>
        <v>23</v>
      </c>
      <c r="I9209" s="198">
        <f t="shared" si="311"/>
        <v>7</v>
      </c>
    </row>
    <row r="9210" spans="1:9" x14ac:dyDescent="0.3">
      <c r="A9210" s="10">
        <v>43676</v>
      </c>
      <c r="B9210" s="11" t="s">
        <v>175</v>
      </c>
      <c r="C9210" s="11" t="s">
        <v>433</v>
      </c>
      <c r="D9210" s="11" t="s">
        <v>662</v>
      </c>
      <c r="E9210" s="11">
        <v>6716814</v>
      </c>
      <c r="F9210" s="15">
        <f>IF(ISBLANK($D9210),"",IF(ISBLANK($E9210),VLOOKUP($D9210,$J:$K,2,FALSE),VLOOKUP($E9210,'Daycare Packages'!$A:$G,7,FALSE)))</f>
        <v>22</v>
      </c>
      <c r="G9210" s="15">
        <v>6</v>
      </c>
      <c r="H9210" s="15">
        <f t="shared" si="312"/>
        <v>28</v>
      </c>
      <c r="I9210" s="198">
        <f t="shared" si="311"/>
        <v>7</v>
      </c>
    </row>
    <row r="9211" spans="1:9" x14ac:dyDescent="0.3">
      <c r="A9211" s="10">
        <v>43676</v>
      </c>
      <c r="B9211" s="11" t="s">
        <v>365</v>
      </c>
      <c r="C9211" s="11" t="s">
        <v>587</v>
      </c>
      <c r="D9211" s="11" t="s">
        <v>662</v>
      </c>
      <c r="F9211" s="15">
        <f>IF(ISBLANK($D9211),"",IF(ISBLANK($E9211),VLOOKUP($D9211,$J:$K,2,FALSE),VLOOKUP($E9211,'Daycare Packages'!$A:$G,7,FALSE)))</f>
        <v>30</v>
      </c>
      <c r="G9211" s="15"/>
      <c r="H9211" s="15">
        <f t="shared" si="312"/>
        <v>30</v>
      </c>
      <c r="I9211" s="198">
        <f t="shared" si="311"/>
        <v>7</v>
      </c>
    </row>
    <row r="9212" spans="1:9" x14ac:dyDescent="0.3">
      <c r="A9212" s="10">
        <v>43676</v>
      </c>
      <c r="B9212" s="11" t="s">
        <v>2010</v>
      </c>
      <c r="C9212" s="11" t="s">
        <v>474</v>
      </c>
      <c r="D9212" s="11" t="s">
        <v>662</v>
      </c>
      <c r="F9212" s="15">
        <f>IF(ISBLANK($D9212),"",IF(ISBLANK($E9212),VLOOKUP($D9212,$J:$K,2,FALSE),VLOOKUP($E9212,'Daycare Packages'!$A:$G,7,FALSE)))</f>
        <v>30</v>
      </c>
      <c r="G9212" s="15"/>
      <c r="H9212" s="15">
        <f t="shared" si="312"/>
        <v>30</v>
      </c>
      <c r="I9212" s="198">
        <f t="shared" si="311"/>
        <v>7</v>
      </c>
    </row>
    <row r="9213" spans="1:9" x14ac:dyDescent="0.3">
      <c r="A9213" s="10">
        <v>43676</v>
      </c>
      <c r="B9213" s="11" t="s">
        <v>1994</v>
      </c>
      <c r="C9213" s="11" t="s">
        <v>2016</v>
      </c>
      <c r="D9213" s="11" t="s">
        <v>662</v>
      </c>
      <c r="F9213" s="15">
        <f>IF(ISBLANK($D9213),"",IF(ISBLANK($E9213),VLOOKUP($D9213,$J:$K,2,FALSE),VLOOKUP($E9213,'Daycare Packages'!$A:$G,7,FALSE)))</f>
        <v>30</v>
      </c>
      <c r="G9213" s="15"/>
      <c r="H9213" s="15">
        <f t="shared" si="312"/>
        <v>30</v>
      </c>
      <c r="I9213" s="198">
        <f t="shared" si="311"/>
        <v>7</v>
      </c>
    </row>
    <row r="9214" spans="1:9" x14ac:dyDescent="0.3">
      <c r="A9214" s="10">
        <v>43676</v>
      </c>
      <c r="B9214" s="11" t="s">
        <v>1994</v>
      </c>
      <c r="C9214" s="11" t="s">
        <v>488</v>
      </c>
      <c r="D9214" s="11" t="s">
        <v>662</v>
      </c>
      <c r="F9214" s="15">
        <f>IF(ISBLANK($D9214),"",IF(ISBLANK($E9214),VLOOKUP($D9214,$J:$K,2,FALSE),VLOOKUP($E9214,'Daycare Packages'!$A:$G,7,FALSE)))</f>
        <v>30</v>
      </c>
      <c r="G9214" s="15"/>
      <c r="H9214" s="15">
        <f t="shared" si="312"/>
        <v>30</v>
      </c>
      <c r="I9214" s="198">
        <f t="shared" si="311"/>
        <v>7</v>
      </c>
    </row>
    <row r="9215" spans="1:9" x14ac:dyDescent="0.3">
      <c r="A9215" s="10">
        <v>43676</v>
      </c>
      <c r="B9215" s="11" t="s">
        <v>809</v>
      </c>
      <c r="C9215" s="11" t="s">
        <v>810</v>
      </c>
      <c r="D9215" s="11" t="s">
        <v>662</v>
      </c>
      <c r="F9215" s="15">
        <f>IF(ISBLANK($D9215),"",IF(ISBLANK($E9215),VLOOKUP($D9215,$J:$K,2,FALSE),VLOOKUP($E9215,'Daycare Packages'!$A:$G,7,FALSE)))</f>
        <v>30</v>
      </c>
      <c r="G9215" s="15"/>
      <c r="H9215" s="15">
        <f t="shared" si="312"/>
        <v>30</v>
      </c>
      <c r="I9215" s="198">
        <f t="shared" si="311"/>
        <v>7</v>
      </c>
    </row>
    <row r="9216" spans="1:9" x14ac:dyDescent="0.3">
      <c r="A9216" s="10">
        <v>43676</v>
      </c>
      <c r="B9216" s="11" t="s">
        <v>766</v>
      </c>
      <c r="C9216" s="11" t="s">
        <v>767</v>
      </c>
      <c r="D9216" s="11" t="s">
        <v>662</v>
      </c>
      <c r="F9216" s="15">
        <f>IF(ISBLANK($D9216),"",IF(ISBLANK($E9216),VLOOKUP($D9216,$J:$K,2,FALSE),VLOOKUP($E9216,'Daycare Packages'!$A:$G,7,FALSE)))</f>
        <v>30</v>
      </c>
      <c r="G9216" s="15"/>
      <c r="H9216" s="15">
        <f t="shared" si="312"/>
        <v>30</v>
      </c>
      <c r="I9216" s="198">
        <f t="shared" si="311"/>
        <v>7</v>
      </c>
    </row>
    <row r="9217" spans="1:9" x14ac:dyDescent="0.3">
      <c r="A9217" s="10">
        <v>43676</v>
      </c>
      <c r="B9217" s="11" t="s">
        <v>230</v>
      </c>
      <c r="C9217" s="11" t="s">
        <v>493</v>
      </c>
      <c r="D9217" s="11" t="s">
        <v>662</v>
      </c>
      <c r="E9217" s="11">
        <v>6913491</v>
      </c>
      <c r="F9217" s="15">
        <f>IF(ISBLANK($D9217),"",IF(ISBLANK($E9217),VLOOKUP($D9217,$J:$K,2,FALSE),VLOOKUP($E9217,'Daycare Packages'!$A:$G,7,FALSE)))</f>
        <v>27</v>
      </c>
      <c r="G9217" s="15"/>
      <c r="H9217" s="15">
        <f t="shared" si="312"/>
        <v>27</v>
      </c>
      <c r="I9217" s="198">
        <f t="shared" si="311"/>
        <v>7</v>
      </c>
    </row>
    <row r="9218" spans="1:9" x14ac:dyDescent="0.3">
      <c r="A9218" s="10">
        <v>43676</v>
      </c>
      <c r="B9218" s="11" t="s">
        <v>732</v>
      </c>
      <c r="C9218" s="11" t="s">
        <v>733</v>
      </c>
      <c r="D9218" s="11" t="s">
        <v>662</v>
      </c>
      <c r="F9218" s="15">
        <f>IF(ISBLANK($D9218),"",IF(ISBLANK($E9218),VLOOKUP($D9218,$J:$K,2,FALSE),VLOOKUP($E9218,'Daycare Packages'!$A:$G,7,FALSE)))</f>
        <v>30</v>
      </c>
      <c r="G9218" s="15"/>
      <c r="H9218" s="15">
        <f t="shared" si="312"/>
        <v>30</v>
      </c>
      <c r="I9218" s="198">
        <f t="shared" si="311"/>
        <v>7</v>
      </c>
    </row>
    <row r="9219" spans="1:9" x14ac:dyDescent="0.3">
      <c r="A9219" s="10">
        <v>43676</v>
      </c>
      <c r="B9219" s="11" t="s">
        <v>2017</v>
      </c>
      <c r="C9219" s="11" t="s">
        <v>488</v>
      </c>
      <c r="D9219" s="11" t="s">
        <v>662</v>
      </c>
      <c r="F9219" s="15">
        <f>IF(ISBLANK($D9219),"",IF(ISBLANK($E9219),VLOOKUP($D9219,$J:$K,2,FALSE),VLOOKUP($E9219,'Daycare Packages'!$A:$G,7,FALSE)))</f>
        <v>30</v>
      </c>
      <c r="G9219" s="15"/>
      <c r="H9219" s="15">
        <f t="shared" si="312"/>
        <v>30</v>
      </c>
      <c r="I9219" s="198">
        <f t="shared" ref="I9219:I9282" si="313">IF(A9219="",0,MONTH(A9219))</f>
        <v>7</v>
      </c>
    </row>
    <row r="9220" spans="1:9" x14ac:dyDescent="0.3">
      <c r="A9220" s="10">
        <v>43676</v>
      </c>
      <c r="B9220" s="11" t="s">
        <v>1317</v>
      </c>
      <c r="C9220" s="11" t="s">
        <v>633</v>
      </c>
      <c r="D9220" s="11" t="s">
        <v>662</v>
      </c>
      <c r="E9220" s="11">
        <v>6887006</v>
      </c>
      <c r="F9220" s="15">
        <f>IF(ISBLANK($D9220),"",IF(ISBLANK($E9220),VLOOKUP($D9220,$J:$K,2,FALSE),VLOOKUP($E9220,'Daycare Packages'!$A:$G,7,FALSE)))</f>
        <v>25</v>
      </c>
      <c r="G9220" s="15"/>
      <c r="H9220" s="15">
        <f t="shared" si="312"/>
        <v>25</v>
      </c>
      <c r="I9220" s="198">
        <f t="shared" si="313"/>
        <v>7</v>
      </c>
    </row>
    <row r="9221" spans="1:9" x14ac:dyDescent="0.3">
      <c r="A9221" s="10">
        <v>43676</v>
      </c>
      <c r="B9221" s="11" t="s">
        <v>2018</v>
      </c>
      <c r="C9221" s="11" t="s">
        <v>2019</v>
      </c>
      <c r="D9221" s="11" t="s">
        <v>659</v>
      </c>
      <c r="F9221" s="15">
        <f>IF(ISBLANK($D9221),"",IF(ISBLANK($E9221),VLOOKUP($D9221,$J:$K,2,FALSE),VLOOKUP($E9221,'Daycare Packages'!$A:$G,7,FALSE)))</f>
        <v>20</v>
      </c>
      <c r="G9221" s="15"/>
      <c r="H9221" s="15">
        <f t="shared" si="312"/>
        <v>20</v>
      </c>
      <c r="I9221" s="198">
        <f t="shared" si="313"/>
        <v>7</v>
      </c>
    </row>
    <row r="9222" spans="1:9" x14ac:dyDescent="0.3">
      <c r="A9222" s="10">
        <v>43676</v>
      </c>
      <c r="B9222" s="11" t="s">
        <v>179</v>
      </c>
      <c r="C9222" s="11" t="s">
        <v>706</v>
      </c>
      <c r="D9222" s="11" t="s">
        <v>662</v>
      </c>
      <c r="E9222" s="11">
        <v>6891517</v>
      </c>
      <c r="F9222" s="15">
        <f>IF(ISBLANK($D9222),"",IF(ISBLANK($E9222),VLOOKUP($D9222,$J:$K,2,FALSE),VLOOKUP($E9222,'Daycare Packages'!$A:$G,7,FALSE)))</f>
        <v>27</v>
      </c>
      <c r="G9222" s="15"/>
      <c r="H9222" s="15">
        <f t="shared" si="312"/>
        <v>27</v>
      </c>
      <c r="I9222" s="198">
        <f t="shared" si="313"/>
        <v>7</v>
      </c>
    </row>
    <row r="9223" spans="1:9" x14ac:dyDescent="0.3">
      <c r="A9223" s="10">
        <v>43676</v>
      </c>
      <c r="B9223" s="11" t="s">
        <v>127</v>
      </c>
      <c r="C9223" s="11" t="s">
        <v>715</v>
      </c>
      <c r="D9223" s="11" t="s">
        <v>662</v>
      </c>
      <c r="E9223" s="11">
        <v>6865974</v>
      </c>
      <c r="F9223" s="15">
        <f>IF(ISBLANK($D9223),"",IF(ISBLANK($E9223),VLOOKUP($D9223,$J:$K,2,FALSE),VLOOKUP($E9223,'Daycare Packages'!$A:$G,7,FALSE)))</f>
        <v>23</v>
      </c>
      <c r="G9223" s="15"/>
      <c r="H9223" s="15">
        <f t="shared" si="312"/>
        <v>23</v>
      </c>
      <c r="I9223" s="198">
        <f t="shared" si="313"/>
        <v>7</v>
      </c>
    </row>
    <row r="9224" spans="1:9" x14ac:dyDescent="0.3">
      <c r="A9224" s="10">
        <v>43676</v>
      </c>
      <c r="B9224" s="11" t="s">
        <v>174</v>
      </c>
      <c r="C9224" s="11" t="s">
        <v>432</v>
      </c>
      <c r="D9224" s="11" t="s">
        <v>662</v>
      </c>
      <c r="F9224" s="15">
        <f>IF(ISBLANK($D9224),"",IF(ISBLANK($E9224),VLOOKUP($D9224,$J:$K,2,FALSE),VLOOKUP($E9224,'Daycare Packages'!$A:$G,7,FALSE)))</f>
        <v>30</v>
      </c>
      <c r="G9224" s="15"/>
      <c r="H9224" s="15">
        <f t="shared" si="312"/>
        <v>30</v>
      </c>
      <c r="I9224" s="198">
        <f t="shared" si="313"/>
        <v>7</v>
      </c>
    </row>
    <row r="9225" spans="1:9" x14ac:dyDescent="0.3">
      <c r="A9225" s="10">
        <v>43676</v>
      </c>
      <c r="B9225" s="11" t="s">
        <v>194</v>
      </c>
      <c r="C9225" s="11" t="s">
        <v>792</v>
      </c>
      <c r="D9225" s="11" t="s">
        <v>662</v>
      </c>
      <c r="E9225" s="11">
        <v>6894552</v>
      </c>
      <c r="F9225" s="15">
        <f>IF(ISBLANK($D9225),"",IF(ISBLANK($E9225),VLOOKUP($D9225,$J:$K,2,FALSE),VLOOKUP($E9225,'Daycare Packages'!$A:$G,7,FALSE)))</f>
        <v>27</v>
      </c>
      <c r="G9225" s="15"/>
      <c r="H9225" s="15">
        <f t="shared" si="312"/>
        <v>27</v>
      </c>
      <c r="I9225" s="198">
        <f t="shared" si="313"/>
        <v>7</v>
      </c>
    </row>
    <row r="9226" spans="1:9" x14ac:dyDescent="0.3">
      <c r="A9226" s="10">
        <v>43676</v>
      </c>
      <c r="B9226" s="11" t="s">
        <v>843</v>
      </c>
      <c r="C9226" s="11" t="s">
        <v>844</v>
      </c>
      <c r="D9226" s="11" t="s">
        <v>662</v>
      </c>
      <c r="E9226" s="11">
        <v>6846368</v>
      </c>
      <c r="F9226" s="15">
        <f>IF(ISBLANK($D9226),"",IF(ISBLANK($E9226),VLOOKUP($D9226,$J:$K,2,FALSE),VLOOKUP($E9226,'Daycare Packages'!$A:$G,7,FALSE)))</f>
        <v>23</v>
      </c>
      <c r="G9226" s="15"/>
      <c r="H9226" s="15">
        <f t="shared" si="312"/>
        <v>23</v>
      </c>
      <c r="I9226" s="198">
        <f t="shared" si="313"/>
        <v>7</v>
      </c>
    </row>
    <row r="9227" spans="1:9" x14ac:dyDescent="0.3">
      <c r="A9227" s="10">
        <v>43676</v>
      </c>
      <c r="B9227" s="11" t="s">
        <v>147</v>
      </c>
      <c r="C9227" s="11" t="s">
        <v>796</v>
      </c>
      <c r="D9227" s="11" t="s">
        <v>662</v>
      </c>
      <c r="E9227" s="11">
        <v>6814069</v>
      </c>
      <c r="F9227" s="15">
        <f>IF(ISBLANK($D9227),"",IF(ISBLANK($E9227),VLOOKUP($D9227,$J:$K,2,FALSE),VLOOKUP($E9227,'Daycare Packages'!$A:$G,7,FALSE)))</f>
        <v>23</v>
      </c>
      <c r="G9227" s="15"/>
      <c r="H9227" s="15">
        <f t="shared" si="312"/>
        <v>23</v>
      </c>
      <c r="I9227" s="198">
        <f t="shared" si="313"/>
        <v>7</v>
      </c>
    </row>
    <row r="9228" spans="1:9" x14ac:dyDescent="0.3">
      <c r="A9228" s="10">
        <v>43676</v>
      </c>
      <c r="B9228" s="11" t="s">
        <v>186</v>
      </c>
      <c r="C9228" s="11" t="s">
        <v>561</v>
      </c>
      <c r="D9228" s="11" t="s">
        <v>662</v>
      </c>
      <c r="E9228" s="11">
        <v>6723146</v>
      </c>
      <c r="F9228" s="15">
        <f>IF(ISBLANK($D9228),"",IF(ISBLANK($E9228),VLOOKUP($D9228,$J:$K,2,FALSE),VLOOKUP($E9228,'Daycare Packages'!$A:$G,7,FALSE)))</f>
        <v>22</v>
      </c>
      <c r="G9228" s="15"/>
      <c r="H9228" s="15">
        <f t="shared" si="312"/>
        <v>22</v>
      </c>
      <c r="I9228" s="198">
        <f t="shared" si="313"/>
        <v>7</v>
      </c>
    </row>
    <row r="9229" spans="1:9" x14ac:dyDescent="0.3">
      <c r="A9229" s="10">
        <v>43676</v>
      </c>
      <c r="B9229" s="11" t="s">
        <v>82</v>
      </c>
      <c r="C9229" s="11" t="s">
        <v>696</v>
      </c>
      <c r="D9229" s="11" t="s">
        <v>662</v>
      </c>
      <c r="E9229" s="11">
        <v>6717675</v>
      </c>
      <c r="F9229" s="15">
        <f>IF(ISBLANK($D9229),"",IF(ISBLANK($E9229),VLOOKUP($D9229,$J:$K,2,FALSE),VLOOKUP($E9229,'Daycare Packages'!$A:$G,7,FALSE)))</f>
        <v>22</v>
      </c>
      <c r="G9229" s="15"/>
      <c r="H9229" s="15">
        <f t="shared" si="312"/>
        <v>22</v>
      </c>
      <c r="I9229" s="198">
        <f t="shared" si="313"/>
        <v>7</v>
      </c>
    </row>
    <row r="9230" spans="1:9" x14ac:dyDescent="0.3">
      <c r="A9230" s="10">
        <v>43676</v>
      </c>
      <c r="B9230" s="11" t="s">
        <v>82</v>
      </c>
      <c r="C9230" s="11" t="s">
        <v>695</v>
      </c>
      <c r="D9230" s="11" t="s">
        <v>662</v>
      </c>
      <c r="E9230" s="11">
        <v>6717675</v>
      </c>
      <c r="F9230" s="15">
        <f>IF(ISBLANK($D9230),"",IF(ISBLANK($E9230),VLOOKUP($D9230,$J:$K,2,FALSE),VLOOKUP($E9230,'Daycare Packages'!$A:$G,7,FALSE)))</f>
        <v>22</v>
      </c>
      <c r="G9230" s="15"/>
      <c r="H9230" s="15">
        <f t="shared" si="312"/>
        <v>22</v>
      </c>
      <c r="I9230" s="198">
        <f t="shared" si="313"/>
        <v>7</v>
      </c>
    </row>
    <row r="9231" spans="1:9" x14ac:dyDescent="0.3">
      <c r="A9231" s="10">
        <v>43676</v>
      </c>
      <c r="B9231" s="11" t="s">
        <v>217</v>
      </c>
      <c r="C9231" s="11" t="s">
        <v>402</v>
      </c>
      <c r="D9231" s="11" t="s">
        <v>662</v>
      </c>
      <c r="E9231" s="11">
        <v>6918686</v>
      </c>
      <c r="F9231" s="15">
        <f>IF(ISBLANK($D9231),"",IF(ISBLANK($E9231),VLOOKUP($D9231,$J:$K,2,FALSE),VLOOKUP($E9231,'Daycare Packages'!$A:$G,7,FALSE)))</f>
        <v>26</v>
      </c>
      <c r="G9231" s="15"/>
      <c r="H9231" s="15">
        <f t="shared" si="312"/>
        <v>26</v>
      </c>
      <c r="I9231" s="198">
        <f t="shared" si="313"/>
        <v>7</v>
      </c>
    </row>
    <row r="9232" spans="1:9" x14ac:dyDescent="0.3">
      <c r="A9232" s="10">
        <v>43676</v>
      </c>
      <c r="B9232" s="11" t="s">
        <v>141</v>
      </c>
      <c r="C9232" s="11" t="s">
        <v>673</v>
      </c>
      <c r="D9232" s="11" t="s">
        <v>662</v>
      </c>
      <c r="E9232" s="11">
        <v>6914106</v>
      </c>
      <c r="F9232" s="15">
        <f>IF(ISBLANK($D9232),"",IF(ISBLANK($E9232),VLOOKUP($D9232,$J:$K,2,FALSE),VLOOKUP($E9232,'Daycare Packages'!$A:$G,7,FALSE)))</f>
        <v>26</v>
      </c>
      <c r="G9232" s="15"/>
      <c r="H9232" s="15">
        <f t="shared" si="312"/>
        <v>26</v>
      </c>
      <c r="I9232" s="198">
        <f t="shared" si="313"/>
        <v>7</v>
      </c>
    </row>
    <row r="9233" spans="1:9" x14ac:dyDescent="0.3">
      <c r="A9233" s="10">
        <v>43676</v>
      </c>
      <c r="B9233" s="11" t="s">
        <v>166</v>
      </c>
      <c r="C9233" s="11" t="s">
        <v>744</v>
      </c>
      <c r="D9233" s="11" t="s">
        <v>662</v>
      </c>
      <c r="E9233" s="11">
        <v>6735012</v>
      </c>
      <c r="F9233" s="15">
        <f>IF(ISBLANK($D9233),"",IF(ISBLANK($E9233),VLOOKUP($D9233,$J:$K,2,FALSE),VLOOKUP($E9233,'Daycare Packages'!$A:$G,7,FALSE)))</f>
        <v>24</v>
      </c>
      <c r="G9233" s="15"/>
      <c r="H9233" s="15">
        <f t="shared" si="312"/>
        <v>24</v>
      </c>
      <c r="I9233" s="198">
        <f t="shared" si="313"/>
        <v>7</v>
      </c>
    </row>
    <row r="9234" spans="1:9" x14ac:dyDescent="0.3">
      <c r="A9234" s="10">
        <v>43676</v>
      </c>
      <c r="B9234" s="11" t="s">
        <v>133</v>
      </c>
      <c r="C9234" s="11" t="s">
        <v>712</v>
      </c>
      <c r="D9234" s="11" t="s">
        <v>662</v>
      </c>
      <c r="E9234" s="11">
        <v>6866409</v>
      </c>
      <c r="F9234" s="15">
        <f>IF(ISBLANK($D9234),"",IF(ISBLANK($E9234),VLOOKUP($D9234,$J:$K,2,FALSE),VLOOKUP($E9234,'Daycare Packages'!$A:$G,7,FALSE)))</f>
        <v>26</v>
      </c>
      <c r="G9234" s="15"/>
      <c r="H9234" s="15">
        <f t="shared" si="312"/>
        <v>26</v>
      </c>
      <c r="I9234" s="198">
        <f t="shared" si="313"/>
        <v>7</v>
      </c>
    </row>
    <row r="9235" spans="1:9" x14ac:dyDescent="0.3">
      <c r="A9235" s="10">
        <v>43676</v>
      </c>
      <c r="B9235" s="11" t="s">
        <v>163</v>
      </c>
      <c r="C9235" s="11" t="s">
        <v>805</v>
      </c>
      <c r="D9235" s="11" t="s">
        <v>662</v>
      </c>
      <c r="F9235" s="15">
        <f>IF(ISBLANK($D9235),"",IF(ISBLANK($E9235),VLOOKUP($D9235,$J:$K,2,FALSE),VLOOKUP($E9235,'Daycare Packages'!$A:$G,7,FALSE)))</f>
        <v>30</v>
      </c>
      <c r="G9235" s="15"/>
      <c r="H9235" s="15">
        <f t="shared" si="312"/>
        <v>30</v>
      </c>
      <c r="I9235" s="198">
        <f t="shared" si="313"/>
        <v>7</v>
      </c>
    </row>
    <row r="9236" spans="1:9" x14ac:dyDescent="0.3">
      <c r="A9236" s="10">
        <v>43676</v>
      </c>
      <c r="B9236" s="11" t="s">
        <v>643</v>
      </c>
      <c r="C9236" s="11" t="s">
        <v>415</v>
      </c>
      <c r="D9236" s="11" t="s">
        <v>662</v>
      </c>
      <c r="F9236" s="15">
        <f>IF(ISBLANK($D9236),"",IF(ISBLANK($E9236),VLOOKUP($D9236,$J:$K,2,FALSE),VLOOKUP($E9236,'Daycare Packages'!$A:$G,7,FALSE)))</f>
        <v>30</v>
      </c>
      <c r="G9236" s="15"/>
      <c r="H9236" s="15">
        <f t="shared" si="312"/>
        <v>30</v>
      </c>
      <c r="I9236" s="198">
        <f t="shared" si="313"/>
        <v>7</v>
      </c>
    </row>
    <row r="9237" spans="1:9" x14ac:dyDescent="0.3">
      <c r="A9237" s="10">
        <v>43676</v>
      </c>
      <c r="B9237" s="11" t="s">
        <v>643</v>
      </c>
      <c r="C9237" s="11" t="s">
        <v>804</v>
      </c>
      <c r="D9237" s="11" t="s">
        <v>662</v>
      </c>
      <c r="F9237" s="15">
        <f>IF(ISBLANK($D9237),"",IF(ISBLANK($E9237),VLOOKUP($D9237,$J:$K,2,FALSE),VLOOKUP($E9237,'Daycare Packages'!$A:$G,7,FALSE)))</f>
        <v>30</v>
      </c>
      <c r="G9237" s="15"/>
      <c r="H9237" s="15">
        <f t="shared" si="312"/>
        <v>30</v>
      </c>
      <c r="I9237" s="198">
        <f t="shared" si="313"/>
        <v>7</v>
      </c>
    </row>
    <row r="9238" spans="1:9" x14ac:dyDescent="0.3">
      <c r="A9238" s="10">
        <v>43676</v>
      </c>
      <c r="B9238" s="11" t="s">
        <v>1336</v>
      </c>
      <c r="C9238" s="11" t="s">
        <v>1337</v>
      </c>
      <c r="D9238" s="11" t="s">
        <v>662</v>
      </c>
      <c r="F9238" s="15">
        <f>IF(ISBLANK($D9238),"",IF(ISBLANK($E9238),VLOOKUP($D9238,$J:$K,2,FALSE),VLOOKUP($E9238,'Daycare Packages'!$A:$G,7,FALSE)))</f>
        <v>30</v>
      </c>
      <c r="G9238" s="15"/>
      <c r="H9238" s="15">
        <f t="shared" si="312"/>
        <v>30</v>
      </c>
      <c r="I9238" s="198">
        <f t="shared" si="313"/>
        <v>7</v>
      </c>
    </row>
    <row r="9239" spans="1:9" x14ac:dyDescent="0.3">
      <c r="A9239" s="10">
        <v>43676</v>
      </c>
      <c r="B9239" s="11" t="s">
        <v>1384</v>
      </c>
      <c r="C9239" s="11" t="s">
        <v>1385</v>
      </c>
      <c r="D9239" s="11" t="s">
        <v>662</v>
      </c>
      <c r="F9239" s="15">
        <f>IF(ISBLANK($D9239),"",IF(ISBLANK($E9239),VLOOKUP($D9239,$J:$K,2,FALSE),VLOOKUP($E9239,'Daycare Packages'!$A:$G,7,FALSE)))</f>
        <v>30</v>
      </c>
      <c r="G9239" s="15"/>
      <c r="H9239" s="15">
        <f t="shared" si="312"/>
        <v>30</v>
      </c>
      <c r="I9239" s="198">
        <f t="shared" si="313"/>
        <v>7</v>
      </c>
    </row>
    <row r="9240" spans="1:9" x14ac:dyDescent="0.3">
      <c r="A9240" s="55">
        <v>43676</v>
      </c>
      <c r="B9240" s="56" t="s">
        <v>2020</v>
      </c>
      <c r="C9240" s="56" t="s">
        <v>2021</v>
      </c>
      <c r="D9240" s="56" t="s">
        <v>662</v>
      </c>
      <c r="E9240" s="56">
        <v>6924994</v>
      </c>
      <c r="F9240" s="59">
        <f>IF(ISBLANK($D9240),"",IF(ISBLANK($E9240),VLOOKUP($D9240,$J:$K,2,FALSE),VLOOKUP($E9240,'Daycare Packages'!$A:$G,7,FALSE)))</f>
        <v>27</v>
      </c>
      <c r="G9240" s="59"/>
      <c r="H9240" s="59">
        <f t="shared" si="312"/>
        <v>27</v>
      </c>
      <c r="I9240" s="198">
        <f t="shared" si="313"/>
        <v>7</v>
      </c>
    </row>
    <row r="9241" spans="1:9" x14ac:dyDescent="0.3">
      <c r="A9241" s="10">
        <v>43677</v>
      </c>
      <c r="B9241" s="11" t="s">
        <v>1916</v>
      </c>
      <c r="C9241" s="11" t="s">
        <v>1359</v>
      </c>
      <c r="D9241" s="11" t="s">
        <v>659</v>
      </c>
      <c r="E9241" s="11">
        <v>6917473</v>
      </c>
      <c r="F9241" s="15">
        <f>IF(ISBLANK($D9241),"",IF(ISBLANK($E9241),VLOOKUP($D9241,$J:$K,2,FALSE),VLOOKUP($E9241,'Daycare Packages'!$A:$G,7,FALSE)))</f>
        <v>19</v>
      </c>
      <c r="G9241" s="15"/>
      <c r="H9241" s="15">
        <f t="shared" si="312"/>
        <v>19</v>
      </c>
      <c r="I9241" s="198">
        <f t="shared" si="313"/>
        <v>7</v>
      </c>
    </row>
    <row r="9242" spans="1:9" x14ac:dyDescent="0.3">
      <c r="A9242" s="10">
        <v>43677</v>
      </c>
      <c r="B9242" s="11" t="s">
        <v>889</v>
      </c>
      <c r="C9242" s="11" t="s">
        <v>890</v>
      </c>
      <c r="D9242" s="11" t="s">
        <v>659</v>
      </c>
      <c r="F9242" s="15">
        <f>IF(ISBLANK($D9242),"",IF(ISBLANK($E9242),VLOOKUP($D9242,$J:$K,2,FALSE),VLOOKUP($E9242,'Daycare Packages'!$A:$G,7,FALSE)))</f>
        <v>20</v>
      </c>
      <c r="G9242" s="15"/>
      <c r="H9242" s="15">
        <f t="shared" si="312"/>
        <v>20</v>
      </c>
      <c r="I9242" s="198">
        <f t="shared" si="313"/>
        <v>7</v>
      </c>
    </row>
    <row r="9243" spans="1:9" x14ac:dyDescent="0.3">
      <c r="A9243" s="10">
        <v>43677</v>
      </c>
      <c r="B9243" s="11" t="s">
        <v>190</v>
      </c>
      <c r="C9243" s="11" t="s">
        <v>718</v>
      </c>
      <c r="D9243" s="11" t="s">
        <v>659</v>
      </c>
      <c r="E9243" s="11">
        <v>6884206</v>
      </c>
      <c r="F9243" s="15">
        <f>IF(ISBLANK($D9243),"",IF(ISBLANK($E9243),VLOOKUP($D9243,$J:$K,2,FALSE),VLOOKUP($E9243,'Daycare Packages'!$A:$G,7,FALSE)))</f>
        <v>17</v>
      </c>
      <c r="G9243" s="15"/>
      <c r="H9243" s="15">
        <f t="shared" si="312"/>
        <v>17</v>
      </c>
      <c r="I9243" s="198">
        <f t="shared" si="313"/>
        <v>7</v>
      </c>
    </row>
    <row r="9244" spans="1:9" x14ac:dyDescent="0.3">
      <c r="A9244" s="10">
        <v>43677</v>
      </c>
      <c r="B9244" s="11" t="s">
        <v>1727</v>
      </c>
      <c r="C9244" s="11" t="s">
        <v>1728</v>
      </c>
      <c r="D9244" s="11" t="s">
        <v>662</v>
      </c>
      <c r="E9244" s="11">
        <v>6924319</v>
      </c>
      <c r="F9244" s="15">
        <f>IF(ISBLANK($D9244),"",IF(ISBLANK($E9244),VLOOKUP($D9244,$J:$K,2,FALSE),VLOOKUP($E9244,'Daycare Packages'!$A:$G,7,FALSE)))</f>
        <v>23</v>
      </c>
      <c r="G9244" s="15">
        <v>6</v>
      </c>
      <c r="H9244" s="15">
        <f t="shared" si="312"/>
        <v>29</v>
      </c>
      <c r="I9244" s="198">
        <f t="shared" si="313"/>
        <v>7</v>
      </c>
    </row>
    <row r="9245" spans="1:9" x14ac:dyDescent="0.3">
      <c r="A9245" s="10">
        <v>43677</v>
      </c>
      <c r="B9245" s="11" t="s">
        <v>336</v>
      </c>
      <c r="C9245" s="11" t="s">
        <v>750</v>
      </c>
      <c r="D9245" s="11" t="s">
        <v>662</v>
      </c>
      <c r="F9245" s="15">
        <f>IF(ISBLANK($D9245),"",IF(ISBLANK($E9245),VLOOKUP($D9245,$J:$K,2,FALSE),VLOOKUP($E9245,'Daycare Packages'!$A:$G,7,FALSE)))</f>
        <v>30</v>
      </c>
      <c r="G9245" s="15"/>
      <c r="H9245" s="15">
        <f t="shared" si="312"/>
        <v>30</v>
      </c>
      <c r="I9245" s="198">
        <f t="shared" si="313"/>
        <v>7</v>
      </c>
    </row>
    <row r="9246" spans="1:9" x14ac:dyDescent="0.3">
      <c r="A9246" s="10">
        <v>43677</v>
      </c>
      <c r="B9246" s="11" t="s">
        <v>212</v>
      </c>
      <c r="C9246" s="11" t="s">
        <v>707</v>
      </c>
      <c r="D9246" s="11" t="s">
        <v>662</v>
      </c>
      <c r="F9246" s="15">
        <f>IF(ISBLANK($D9246),"",IF(ISBLANK($E9246),VLOOKUP($D9246,$J:$K,2,FALSE),VLOOKUP($E9246,'Daycare Packages'!$A:$G,7,FALSE)))</f>
        <v>30</v>
      </c>
      <c r="G9246" s="15"/>
      <c r="H9246" s="15">
        <f t="shared" si="312"/>
        <v>30</v>
      </c>
      <c r="I9246" s="198">
        <f t="shared" si="313"/>
        <v>7</v>
      </c>
    </row>
    <row r="9247" spans="1:9" x14ac:dyDescent="0.3">
      <c r="A9247" s="10">
        <v>43677</v>
      </c>
      <c r="B9247" s="11" t="s">
        <v>762</v>
      </c>
      <c r="C9247" s="11" t="s">
        <v>763</v>
      </c>
      <c r="D9247" s="11" t="s">
        <v>662</v>
      </c>
      <c r="F9247" s="15">
        <f>IF(ISBLANK($D9247),"",IF(ISBLANK($E9247),VLOOKUP($D9247,$J:$K,2,FALSE),VLOOKUP($E9247,'Daycare Packages'!$A:$G,7,FALSE)))</f>
        <v>30</v>
      </c>
      <c r="G9247" s="15"/>
      <c r="H9247" s="15">
        <f t="shared" si="312"/>
        <v>30</v>
      </c>
      <c r="I9247" s="198">
        <f t="shared" si="313"/>
        <v>7</v>
      </c>
    </row>
    <row r="9248" spans="1:9" x14ac:dyDescent="0.3">
      <c r="A9248" s="10">
        <v>43677</v>
      </c>
      <c r="B9248" s="11" t="s">
        <v>688</v>
      </c>
      <c r="C9248" s="11" t="s">
        <v>689</v>
      </c>
      <c r="D9248" s="11" t="s">
        <v>662</v>
      </c>
      <c r="F9248" s="15">
        <f>IF(ISBLANK($D9248),"",IF(ISBLANK($E9248),VLOOKUP($D9248,$J:$K,2,FALSE),VLOOKUP($E9248,'Daycare Packages'!$A:$G,7,FALSE)))</f>
        <v>30</v>
      </c>
      <c r="G9248" s="15"/>
      <c r="H9248" s="15">
        <f t="shared" si="312"/>
        <v>30</v>
      </c>
      <c r="I9248" s="198">
        <f t="shared" si="313"/>
        <v>7</v>
      </c>
    </row>
    <row r="9249" spans="1:9" x14ac:dyDescent="0.3">
      <c r="A9249" s="10">
        <v>43677</v>
      </c>
      <c r="B9249" s="11" t="s">
        <v>643</v>
      </c>
      <c r="C9249" s="11" t="s">
        <v>804</v>
      </c>
      <c r="D9249" s="11" t="s">
        <v>659</v>
      </c>
      <c r="F9249" s="15">
        <f>IF(ISBLANK($D9249),"",IF(ISBLANK($E9249),VLOOKUP($D9249,$J:$K,2,FALSE),VLOOKUP($E9249,'Daycare Packages'!$A:$G,7,FALSE)))</f>
        <v>20</v>
      </c>
      <c r="G9249" s="15"/>
      <c r="H9249" s="15">
        <f t="shared" si="312"/>
        <v>20</v>
      </c>
      <c r="I9249" s="198">
        <f t="shared" si="313"/>
        <v>7</v>
      </c>
    </row>
    <row r="9250" spans="1:9" x14ac:dyDescent="0.3">
      <c r="A9250" s="10">
        <v>43677</v>
      </c>
      <c r="B9250" s="11" t="s">
        <v>643</v>
      </c>
      <c r="C9250" s="11" t="s">
        <v>415</v>
      </c>
      <c r="D9250" s="11" t="s">
        <v>662</v>
      </c>
      <c r="F9250" s="15">
        <f>IF(ISBLANK($D9250),"",IF(ISBLANK($E9250),VLOOKUP($D9250,$J:$K,2,FALSE),VLOOKUP($E9250,'Daycare Packages'!$A:$G,7,FALSE)))</f>
        <v>30</v>
      </c>
      <c r="G9250" s="15"/>
      <c r="H9250" s="15">
        <f t="shared" si="312"/>
        <v>30</v>
      </c>
      <c r="I9250" s="198">
        <f t="shared" si="313"/>
        <v>7</v>
      </c>
    </row>
    <row r="9251" spans="1:9" x14ac:dyDescent="0.3">
      <c r="A9251" s="10">
        <v>43677</v>
      </c>
      <c r="B9251" s="11" t="s">
        <v>1394</v>
      </c>
      <c r="C9251" s="11" t="s">
        <v>1395</v>
      </c>
      <c r="D9251" s="11" t="s">
        <v>662</v>
      </c>
      <c r="F9251" s="15">
        <f>IF(ISBLANK($D9251),"",IF(ISBLANK($E9251),VLOOKUP($D9251,$J:$K,2,FALSE),VLOOKUP($E9251,'Daycare Packages'!$A:$G,7,FALSE)))</f>
        <v>30</v>
      </c>
      <c r="G9251" s="15">
        <v>-3</v>
      </c>
      <c r="H9251" s="15">
        <f t="shared" si="312"/>
        <v>27</v>
      </c>
      <c r="I9251" s="198">
        <f t="shared" si="313"/>
        <v>7</v>
      </c>
    </row>
    <row r="9252" spans="1:9" x14ac:dyDescent="0.3">
      <c r="A9252" s="10">
        <v>43677</v>
      </c>
      <c r="B9252" s="11" t="s">
        <v>1961</v>
      </c>
      <c r="C9252" s="11" t="s">
        <v>1962</v>
      </c>
      <c r="D9252" s="11" t="s">
        <v>662</v>
      </c>
      <c r="F9252" s="15">
        <f>IF(ISBLANK($D9252),"",IF(ISBLANK($E9252),VLOOKUP($D9252,$J:$K,2,FALSE),VLOOKUP($E9252,'Daycare Packages'!$A:$G,7,FALSE)))</f>
        <v>30</v>
      </c>
      <c r="G9252" s="15"/>
      <c r="H9252" s="15">
        <f t="shared" si="312"/>
        <v>30</v>
      </c>
      <c r="I9252" s="198">
        <f t="shared" si="313"/>
        <v>7</v>
      </c>
    </row>
    <row r="9253" spans="1:9" x14ac:dyDescent="0.3">
      <c r="A9253" s="10">
        <v>43677</v>
      </c>
      <c r="B9253" s="11" t="s">
        <v>182</v>
      </c>
      <c r="C9253" s="11" t="s">
        <v>685</v>
      </c>
      <c r="D9253" s="11" t="s">
        <v>662</v>
      </c>
      <c r="E9253" s="11">
        <v>6925810</v>
      </c>
      <c r="F9253" s="15">
        <f>IF(ISBLANK($D9253),"",IF(ISBLANK($E9253),VLOOKUP($D9253,$J:$K,2,FALSE),VLOOKUP($E9253,'Daycare Packages'!$A:$G,7,FALSE)))</f>
        <v>23</v>
      </c>
      <c r="G9253" s="15"/>
      <c r="H9253" s="15">
        <f t="shared" si="312"/>
        <v>23</v>
      </c>
      <c r="I9253" s="198">
        <f t="shared" si="313"/>
        <v>7</v>
      </c>
    </row>
    <row r="9254" spans="1:9" x14ac:dyDescent="0.3">
      <c r="A9254" s="10">
        <v>43677</v>
      </c>
      <c r="B9254" s="11" t="s">
        <v>1508</v>
      </c>
      <c r="C9254" s="11" t="s">
        <v>450</v>
      </c>
      <c r="D9254" s="11" t="s">
        <v>662</v>
      </c>
      <c r="E9254" s="11">
        <v>6925814</v>
      </c>
      <c r="F9254" s="15">
        <f>IF(ISBLANK($D9254),"",IF(ISBLANK($E9254),VLOOKUP($D9254,$J:$K,2,FALSE),VLOOKUP($E9254,'Daycare Packages'!$A:$G,7,FALSE)))</f>
        <v>27</v>
      </c>
      <c r="G9254" s="15"/>
      <c r="H9254" s="15">
        <f t="shared" si="312"/>
        <v>27</v>
      </c>
      <c r="I9254" s="198">
        <f t="shared" si="313"/>
        <v>7</v>
      </c>
    </row>
    <row r="9255" spans="1:9" x14ac:dyDescent="0.3">
      <c r="A9255" s="10">
        <v>43677</v>
      </c>
      <c r="B9255" s="11" t="s">
        <v>713</v>
      </c>
      <c r="C9255" s="11" t="s">
        <v>714</v>
      </c>
      <c r="D9255" s="11" t="s">
        <v>662</v>
      </c>
      <c r="F9255" s="15">
        <f>IF(ISBLANK($D9255),"",IF(ISBLANK($E9255),VLOOKUP($D9255,$J:$K,2,FALSE),VLOOKUP($E9255,'Daycare Packages'!$A:$G,7,FALSE)))</f>
        <v>30</v>
      </c>
      <c r="G9255" s="15"/>
      <c r="H9255" s="15">
        <f t="shared" si="312"/>
        <v>30</v>
      </c>
      <c r="I9255" s="198">
        <f t="shared" si="313"/>
        <v>7</v>
      </c>
    </row>
    <row r="9256" spans="1:9" x14ac:dyDescent="0.3">
      <c r="A9256" s="10">
        <v>43677</v>
      </c>
      <c r="B9256" s="11" t="s">
        <v>626</v>
      </c>
      <c r="C9256" s="11" t="s">
        <v>627</v>
      </c>
      <c r="D9256" s="11" t="s">
        <v>662</v>
      </c>
      <c r="F9256" s="15">
        <f>IF(ISBLANK($D9256),"",IF(ISBLANK($E9256),VLOOKUP($D9256,$J:$K,2,FALSE),VLOOKUP($E9256,'Daycare Packages'!$A:$G,7,FALSE)))</f>
        <v>30</v>
      </c>
      <c r="G9256" s="15"/>
      <c r="H9256" s="15">
        <f t="shared" si="312"/>
        <v>30</v>
      </c>
      <c r="I9256" s="198">
        <f t="shared" si="313"/>
        <v>7</v>
      </c>
    </row>
    <row r="9257" spans="1:9" x14ac:dyDescent="0.3">
      <c r="A9257" s="10">
        <v>43677</v>
      </c>
      <c r="B9257" s="11" t="s">
        <v>1190</v>
      </c>
      <c r="C9257" s="11" t="s">
        <v>939</v>
      </c>
      <c r="D9257" s="11" t="s">
        <v>659</v>
      </c>
      <c r="F9257" s="15">
        <f>IF(ISBLANK($D9257),"",IF(ISBLANK($E9257),VLOOKUP($D9257,$J:$K,2,FALSE),VLOOKUP($E9257,'Daycare Packages'!$A:$G,7,FALSE)))</f>
        <v>20</v>
      </c>
      <c r="G9257" s="15">
        <v>-4</v>
      </c>
      <c r="H9257" s="15">
        <f t="shared" si="312"/>
        <v>16</v>
      </c>
      <c r="I9257" s="198">
        <f t="shared" si="313"/>
        <v>7</v>
      </c>
    </row>
    <row r="9258" spans="1:9" x14ac:dyDescent="0.3">
      <c r="A9258" s="10">
        <v>43677</v>
      </c>
      <c r="B9258" s="11" t="s">
        <v>940</v>
      </c>
      <c r="C9258" s="11" t="s">
        <v>395</v>
      </c>
      <c r="D9258" s="11" t="s">
        <v>659</v>
      </c>
      <c r="F9258" s="15">
        <f>IF(ISBLANK($D9258),"",IF(ISBLANK($E9258),VLOOKUP($D9258,$J:$K,2,FALSE),VLOOKUP($E9258,'Daycare Packages'!$A:$G,7,FALSE)))</f>
        <v>20</v>
      </c>
      <c r="G9258" s="15"/>
      <c r="H9258" s="15">
        <f t="shared" si="312"/>
        <v>20</v>
      </c>
      <c r="I9258" s="198">
        <f t="shared" si="313"/>
        <v>7</v>
      </c>
    </row>
    <row r="9259" spans="1:9" x14ac:dyDescent="0.3">
      <c r="A9259" s="10">
        <v>43677</v>
      </c>
      <c r="B9259" s="11" t="s">
        <v>940</v>
      </c>
      <c r="C9259" s="11" t="s">
        <v>520</v>
      </c>
      <c r="D9259" s="11" t="s">
        <v>659</v>
      </c>
      <c r="F9259" s="15">
        <f>IF(ISBLANK($D9259),"",IF(ISBLANK($E9259),VLOOKUP($D9259,$J:$K,2,FALSE),VLOOKUP($E9259,'Daycare Packages'!$A:$G,7,FALSE)))</f>
        <v>20</v>
      </c>
      <c r="G9259" s="15"/>
      <c r="H9259" s="15">
        <f t="shared" si="312"/>
        <v>20</v>
      </c>
      <c r="I9259" s="198">
        <f t="shared" si="313"/>
        <v>7</v>
      </c>
    </row>
    <row r="9260" spans="1:9" x14ac:dyDescent="0.3">
      <c r="A9260" s="10">
        <v>43677</v>
      </c>
      <c r="B9260" s="11" t="s">
        <v>1311</v>
      </c>
      <c r="C9260" s="11" t="s">
        <v>1312</v>
      </c>
      <c r="D9260" s="11" t="s">
        <v>662</v>
      </c>
      <c r="E9260" s="11">
        <v>6829230</v>
      </c>
      <c r="F9260" s="15">
        <f>IF(ISBLANK($D9260),"",IF(ISBLANK($E9260),VLOOKUP($D9260,$J:$K,2,FALSE),VLOOKUP($E9260,'Daycare Packages'!$A:$G,7,FALSE)))</f>
        <v>23</v>
      </c>
      <c r="G9260" s="15"/>
      <c r="H9260" s="15">
        <f t="shared" si="312"/>
        <v>23</v>
      </c>
      <c r="I9260" s="198">
        <f t="shared" si="313"/>
        <v>7</v>
      </c>
    </row>
    <row r="9261" spans="1:9" x14ac:dyDescent="0.3">
      <c r="A9261" s="10">
        <v>43677</v>
      </c>
      <c r="B9261" s="11" t="s">
        <v>216</v>
      </c>
      <c r="C9261" s="11" t="s">
        <v>448</v>
      </c>
      <c r="D9261" s="11" t="s">
        <v>662</v>
      </c>
      <c r="E9261" s="11">
        <v>6917942</v>
      </c>
      <c r="F9261" s="15">
        <f>IF(ISBLANK($D9261),"",IF(ISBLANK($E9261),VLOOKUP($D9261,$J:$K,2,FALSE),VLOOKUP($E9261,'Daycare Packages'!$A:$G,7,FALSE)))</f>
        <v>27</v>
      </c>
      <c r="G9261" s="15"/>
      <c r="H9261" s="15">
        <f t="shared" si="312"/>
        <v>27</v>
      </c>
      <c r="I9261" s="198">
        <f t="shared" si="313"/>
        <v>7</v>
      </c>
    </row>
    <row r="9262" spans="1:9" x14ac:dyDescent="0.3">
      <c r="A9262" s="10">
        <v>43677</v>
      </c>
      <c r="B9262" s="11" t="s">
        <v>1602</v>
      </c>
      <c r="C9262" s="11" t="s">
        <v>461</v>
      </c>
      <c r="D9262" s="11" t="s">
        <v>662</v>
      </c>
      <c r="F9262" s="15">
        <f>IF(ISBLANK($D9262),"",IF(ISBLANK($E9262),VLOOKUP($D9262,$J:$K,2,FALSE),VLOOKUP($E9262,'Daycare Packages'!$A:$G,7,FALSE)))</f>
        <v>30</v>
      </c>
      <c r="G9262" s="15"/>
      <c r="H9262" s="15">
        <f t="shared" ref="H9262:H9326" si="314">IF(ISBLANK(D9262),"",SUM(F9262:G9262))</f>
        <v>30</v>
      </c>
      <c r="I9262" s="198">
        <f t="shared" si="313"/>
        <v>7</v>
      </c>
    </row>
    <row r="9263" spans="1:9" x14ac:dyDescent="0.3">
      <c r="A9263" s="10">
        <v>43677</v>
      </c>
      <c r="B9263" s="11" t="s">
        <v>1602</v>
      </c>
      <c r="C9263" s="11" t="s">
        <v>1603</v>
      </c>
      <c r="D9263" s="11" t="s">
        <v>662</v>
      </c>
      <c r="F9263" s="15">
        <f>IF(ISBLANK($D9263),"",IF(ISBLANK($E9263),VLOOKUP($D9263,$J:$K,2,FALSE),VLOOKUP($E9263,'Daycare Packages'!$A:$G,7,FALSE)))</f>
        <v>30</v>
      </c>
      <c r="G9263" s="15"/>
      <c r="H9263" s="15">
        <f t="shared" si="314"/>
        <v>30</v>
      </c>
      <c r="I9263" s="198">
        <f t="shared" si="313"/>
        <v>7</v>
      </c>
    </row>
    <row r="9264" spans="1:9" x14ac:dyDescent="0.3">
      <c r="A9264" s="10">
        <v>43677</v>
      </c>
      <c r="B9264" s="11" t="s">
        <v>1805</v>
      </c>
      <c r="C9264" s="11" t="s">
        <v>548</v>
      </c>
      <c r="D9264" s="11" t="s">
        <v>662</v>
      </c>
      <c r="F9264" s="15">
        <f>IF(ISBLANK($D9264),"",IF(ISBLANK($E9264),VLOOKUP($D9264,$J:$K,2,FALSE),VLOOKUP($E9264,'Daycare Packages'!$A:$G,7,FALSE)))</f>
        <v>30</v>
      </c>
      <c r="G9264" s="15"/>
      <c r="H9264" s="15">
        <f t="shared" si="314"/>
        <v>30</v>
      </c>
      <c r="I9264" s="198">
        <f t="shared" si="313"/>
        <v>7</v>
      </c>
    </row>
    <row r="9265" spans="1:9" x14ac:dyDescent="0.3">
      <c r="A9265" s="10">
        <v>43677</v>
      </c>
      <c r="B9265" s="11" t="s">
        <v>1947</v>
      </c>
      <c r="C9265" s="11" t="s">
        <v>1948</v>
      </c>
      <c r="D9265" s="11" t="s">
        <v>662</v>
      </c>
      <c r="F9265" s="15">
        <f>IF(ISBLANK($D9265),"",IF(ISBLANK($E9265),VLOOKUP($D9265,$J:$K,2,FALSE),VLOOKUP($E9265,'Daycare Packages'!$A:$G,7,FALSE)))</f>
        <v>30</v>
      </c>
      <c r="G9265" s="15"/>
      <c r="H9265" s="15">
        <f t="shared" si="314"/>
        <v>30</v>
      </c>
      <c r="I9265" s="198">
        <f t="shared" si="313"/>
        <v>7</v>
      </c>
    </row>
    <row r="9266" spans="1:9" x14ac:dyDescent="0.3">
      <c r="A9266" s="10">
        <v>43677</v>
      </c>
      <c r="B9266" s="11" t="s">
        <v>178</v>
      </c>
      <c r="C9266" s="11" t="s">
        <v>734</v>
      </c>
      <c r="D9266" s="11" t="s">
        <v>662</v>
      </c>
      <c r="F9266" s="15">
        <f>IF(ISBLANK($D9266),"",IF(ISBLANK($E9266),VLOOKUP($D9266,$J:$K,2,FALSE),VLOOKUP($E9266,'Daycare Packages'!$A:$G,7,FALSE)))</f>
        <v>30</v>
      </c>
      <c r="G9266" s="15"/>
      <c r="H9266" s="15">
        <f t="shared" si="314"/>
        <v>30</v>
      </c>
      <c r="I9266" s="198">
        <f t="shared" si="313"/>
        <v>7</v>
      </c>
    </row>
    <row r="9267" spans="1:9" x14ac:dyDescent="0.3">
      <c r="A9267" s="10">
        <v>43677</v>
      </c>
      <c r="B9267" s="11" t="s">
        <v>147</v>
      </c>
      <c r="C9267" s="11" t="s">
        <v>796</v>
      </c>
      <c r="D9267" s="11" t="s">
        <v>662</v>
      </c>
      <c r="F9267" s="15">
        <f>IF(ISBLANK($D9267),"",IF(ISBLANK($E9267),VLOOKUP($D9267,$J:$K,2,FALSE),VLOOKUP($E9267,'Daycare Packages'!$A:$G,7,FALSE)))</f>
        <v>30</v>
      </c>
      <c r="G9267" s="15">
        <v>0</v>
      </c>
      <c r="H9267" s="15">
        <f t="shared" si="314"/>
        <v>30</v>
      </c>
      <c r="I9267" s="198">
        <f t="shared" si="313"/>
        <v>7</v>
      </c>
    </row>
    <row r="9268" spans="1:9" x14ac:dyDescent="0.3">
      <c r="A9268" s="10">
        <v>43677</v>
      </c>
      <c r="B9268" s="11" t="s">
        <v>609</v>
      </c>
      <c r="C9268" s="11" t="s">
        <v>610</v>
      </c>
      <c r="D9268" s="11" t="s">
        <v>662</v>
      </c>
      <c r="E9268" s="11">
        <v>6373500</v>
      </c>
      <c r="F9268" s="15">
        <f>IF(ISBLANK($D9268),"",IF(ISBLANK($E9268),VLOOKUP($D9268,$J:$K,2,FALSE),VLOOKUP($E9268,'Daycare Packages'!$A:$G,7,FALSE)))</f>
        <v>22</v>
      </c>
      <c r="G9268" s="15"/>
      <c r="H9268" s="15">
        <f t="shared" si="314"/>
        <v>22</v>
      </c>
      <c r="I9268" s="198">
        <f t="shared" si="313"/>
        <v>7</v>
      </c>
    </row>
    <row r="9269" spans="1:9" x14ac:dyDescent="0.3">
      <c r="A9269" s="10">
        <v>43677</v>
      </c>
      <c r="B9269" s="11" t="s">
        <v>1121</v>
      </c>
      <c r="C9269" s="11" t="s">
        <v>878</v>
      </c>
      <c r="D9269" s="11" t="s">
        <v>662</v>
      </c>
      <c r="E9269" s="11">
        <v>6792732</v>
      </c>
      <c r="F9269" s="15">
        <f>IF(ISBLANK($D9269),"",IF(ISBLANK($E9269),VLOOKUP($D9269,$J:$K,2,FALSE),VLOOKUP($E9269,'Daycare Packages'!$A:$G,7,FALSE)))</f>
        <v>25</v>
      </c>
      <c r="G9269" s="15"/>
      <c r="H9269" s="15">
        <f t="shared" si="314"/>
        <v>25</v>
      </c>
      <c r="I9269" s="198">
        <f t="shared" si="313"/>
        <v>7</v>
      </c>
    </row>
    <row r="9270" spans="1:9" x14ac:dyDescent="0.3">
      <c r="A9270" s="10">
        <v>43677</v>
      </c>
      <c r="B9270" s="11" t="s">
        <v>184</v>
      </c>
      <c r="C9270" s="11" t="s">
        <v>396</v>
      </c>
      <c r="D9270" s="11" t="s">
        <v>662</v>
      </c>
      <c r="E9270" s="11">
        <v>6910576</v>
      </c>
      <c r="F9270" s="15">
        <f>IF(ISBLANK($D9270),"",IF(ISBLANK($E9270),VLOOKUP($D9270,$J:$K,2,FALSE),VLOOKUP($E9270,'Daycare Packages'!$A:$G,7,FALSE)))</f>
        <v>26</v>
      </c>
      <c r="G9270" s="15"/>
      <c r="H9270" s="15">
        <f t="shared" si="314"/>
        <v>26</v>
      </c>
      <c r="I9270" s="198">
        <f t="shared" si="313"/>
        <v>7</v>
      </c>
    </row>
    <row r="9271" spans="1:9" x14ac:dyDescent="0.3">
      <c r="A9271" s="10">
        <v>43677</v>
      </c>
      <c r="B9271" s="11" t="s">
        <v>184</v>
      </c>
      <c r="C9271" s="11" t="s">
        <v>679</v>
      </c>
      <c r="D9271" s="11" t="s">
        <v>662</v>
      </c>
      <c r="E9271" s="11">
        <v>6910576</v>
      </c>
      <c r="F9271" s="15">
        <f>IF(ISBLANK($D9271),"",IF(ISBLANK($E9271),VLOOKUP($D9271,$J:$K,2,FALSE),VLOOKUP($E9271,'Daycare Packages'!$A:$G,7,FALSE)))</f>
        <v>26</v>
      </c>
      <c r="G9271" s="15"/>
      <c r="H9271" s="15">
        <f t="shared" si="314"/>
        <v>26</v>
      </c>
      <c r="I9271" s="198">
        <f t="shared" si="313"/>
        <v>7</v>
      </c>
    </row>
    <row r="9272" spans="1:9" x14ac:dyDescent="0.3">
      <c r="A9272" s="10">
        <v>43677</v>
      </c>
      <c r="B9272" s="11" t="s">
        <v>843</v>
      </c>
      <c r="C9272" s="11" t="s">
        <v>844</v>
      </c>
      <c r="D9272" s="11" t="s">
        <v>662</v>
      </c>
      <c r="E9272" s="11">
        <v>6919580</v>
      </c>
      <c r="F9272" s="15">
        <f>IF(ISBLANK($D9272),"",IF(ISBLANK($E9272),VLOOKUP($D9272,$J:$K,2,FALSE),VLOOKUP($E9272,'Daycare Packages'!$A:$G,7,FALSE)))</f>
        <v>23</v>
      </c>
      <c r="G9272" s="15"/>
      <c r="H9272" s="15">
        <f t="shared" si="314"/>
        <v>23</v>
      </c>
      <c r="I9272" s="198">
        <f t="shared" si="313"/>
        <v>7</v>
      </c>
    </row>
    <row r="9273" spans="1:9" x14ac:dyDescent="0.3">
      <c r="A9273" s="10">
        <v>43677</v>
      </c>
      <c r="B9273" s="11" t="s">
        <v>1366</v>
      </c>
      <c r="C9273" s="11" t="s">
        <v>587</v>
      </c>
      <c r="D9273" s="11" t="s">
        <v>662</v>
      </c>
      <c r="E9273" s="11">
        <v>6909212</v>
      </c>
      <c r="F9273" s="15">
        <f>IF(ISBLANK($D9273),"",IF(ISBLANK($E9273),VLOOKUP($D9273,$J:$K,2,FALSE),VLOOKUP($E9273,'Daycare Packages'!$A:$G,7,FALSE)))</f>
        <v>23</v>
      </c>
      <c r="G9273" s="15"/>
      <c r="H9273" s="15">
        <f t="shared" si="314"/>
        <v>23</v>
      </c>
      <c r="I9273" s="198">
        <f t="shared" si="313"/>
        <v>7</v>
      </c>
    </row>
    <row r="9274" spans="1:9" x14ac:dyDescent="0.3">
      <c r="A9274" s="10">
        <v>43677</v>
      </c>
      <c r="B9274" s="11" t="s">
        <v>1366</v>
      </c>
      <c r="C9274" s="11" t="s">
        <v>520</v>
      </c>
      <c r="D9274" s="11" t="s">
        <v>662</v>
      </c>
      <c r="E9274" s="11">
        <v>6909212</v>
      </c>
      <c r="F9274" s="15">
        <f>IF(ISBLANK($D9274),"",IF(ISBLANK($E9274),VLOOKUP($D9274,$J:$K,2,FALSE),VLOOKUP($E9274,'Daycare Packages'!$A:$G,7,FALSE)))</f>
        <v>23</v>
      </c>
      <c r="G9274" s="15"/>
      <c r="H9274" s="15">
        <f t="shared" si="314"/>
        <v>23</v>
      </c>
      <c r="I9274" s="198">
        <f t="shared" si="313"/>
        <v>7</v>
      </c>
    </row>
    <row r="9275" spans="1:9" x14ac:dyDescent="0.3">
      <c r="A9275" s="10">
        <v>43677</v>
      </c>
      <c r="B9275" s="11" t="s">
        <v>1987</v>
      </c>
      <c r="C9275" s="11" t="s">
        <v>1988</v>
      </c>
      <c r="D9275" s="11" t="s">
        <v>662</v>
      </c>
      <c r="F9275" s="15">
        <f>IF(ISBLANK($D9275),"",IF(ISBLANK($E9275),VLOOKUP($D9275,$J:$K,2,FALSE),VLOOKUP($E9275,'Daycare Packages'!$A:$G,7,FALSE)))</f>
        <v>30</v>
      </c>
      <c r="G9275" s="15">
        <v>-6</v>
      </c>
      <c r="H9275" s="15">
        <f t="shared" si="314"/>
        <v>24</v>
      </c>
      <c r="I9275" s="198">
        <f t="shared" si="313"/>
        <v>7</v>
      </c>
    </row>
    <row r="9276" spans="1:9" x14ac:dyDescent="0.3">
      <c r="A9276" s="10">
        <v>43677</v>
      </c>
      <c r="B9276" s="11" t="s">
        <v>1979</v>
      </c>
      <c r="C9276" s="11" t="s">
        <v>474</v>
      </c>
      <c r="D9276" s="11" t="s">
        <v>662</v>
      </c>
      <c r="E9276" s="11">
        <v>6921788</v>
      </c>
      <c r="F9276" s="15">
        <f>IF(ISBLANK($D9276),"",IF(ISBLANK($E9276),VLOOKUP($D9276,$J:$K,2,FALSE),VLOOKUP($E9276,'Daycare Packages'!$A:$G,7,FALSE)))</f>
        <v>23</v>
      </c>
      <c r="G9276" s="15"/>
      <c r="H9276" s="15">
        <f t="shared" si="314"/>
        <v>23</v>
      </c>
      <c r="I9276" s="198">
        <f t="shared" si="313"/>
        <v>7</v>
      </c>
    </row>
    <row r="9277" spans="1:9" x14ac:dyDescent="0.3">
      <c r="A9277" s="10">
        <v>43677</v>
      </c>
      <c r="B9277" s="11" t="s">
        <v>766</v>
      </c>
      <c r="C9277" s="11" t="s">
        <v>767</v>
      </c>
      <c r="D9277" s="11" t="s">
        <v>659</v>
      </c>
      <c r="F9277" s="15">
        <f>IF(ISBLANK($D9277),"",IF(ISBLANK($E9277),VLOOKUP($D9277,$J:$K,2,FALSE),VLOOKUP($E9277,'Daycare Packages'!$A:$G,7,FALSE)))</f>
        <v>20</v>
      </c>
      <c r="G9277" s="15"/>
      <c r="H9277" s="15">
        <f t="shared" si="314"/>
        <v>20</v>
      </c>
      <c r="I9277" s="198">
        <f t="shared" si="313"/>
        <v>7</v>
      </c>
    </row>
    <row r="9278" spans="1:9" x14ac:dyDescent="0.3">
      <c r="A9278" s="10">
        <v>43677</v>
      </c>
      <c r="B9278" s="11" t="s">
        <v>849</v>
      </c>
      <c r="C9278" s="11" t="s">
        <v>850</v>
      </c>
      <c r="D9278" s="11" t="s">
        <v>662</v>
      </c>
      <c r="F9278" s="15">
        <f>IF(ISBLANK($D9278),"",IF(ISBLANK($E9278),VLOOKUP($D9278,$J:$K,2,FALSE),VLOOKUP($E9278,'Daycare Packages'!$A:$G,7,FALSE)))</f>
        <v>30</v>
      </c>
      <c r="G9278" s="15"/>
      <c r="H9278" s="15">
        <f t="shared" si="314"/>
        <v>30</v>
      </c>
      <c r="I9278" s="198">
        <f t="shared" si="313"/>
        <v>7</v>
      </c>
    </row>
    <row r="9279" spans="1:9" x14ac:dyDescent="0.3">
      <c r="A9279" s="10">
        <v>43677</v>
      </c>
      <c r="B9279" s="11" t="s">
        <v>207</v>
      </c>
      <c r="C9279" s="11" t="s">
        <v>229</v>
      </c>
      <c r="D9279" s="11" t="s">
        <v>662</v>
      </c>
      <c r="E9279" s="11">
        <v>6733314</v>
      </c>
      <c r="F9279" s="15">
        <f>IF(ISBLANK($D9279),"",IF(ISBLANK($E9279),VLOOKUP($D9279,$J:$K,2,FALSE),VLOOKUP($E9279,'Daycare Packages'!$A:$G,7,FALSE)))</f>
        <v>22</v>
      </c>
      <c r="G9279" s="15"/>
      <c r="H9279" s="15">
        <f t="shared" si="314"/>
        <v>22</v>
      </c>
      <c r="I9279" s="198">
        <f t="shared" si="313"/>
        <v>7</v>
      </c>
    </row>
    <row r="9280" spans="1:9" x14ac:dyDescent="0.3">
      <c r="A9280" s="10">
        <v>43677</v>
      </c>
      <c r="B9280" s="11" t="s">
        <v>214</v>
      </c>
      <c r="C9280" s="11" t="s">
        <v>686</v>
      </c>
      <c r="D9280" s="11" t="s">
        <v>662</v>
      </c>
      <c r="E9280" s="11">
        <v>6874253</v>
      </c>
      <c r="F9280" s="15">
        <f>IF(ISBLANK($D9280),"",IF(ISBLANK($E9280),VLOOKUP($D9280,$J:$K,2,FALSE),VLOOKUP($E9280,'Daycare Packages'!$A:$G,7,FALSE)))</f>
        <v>23.4</v>
      </c>
      <c r="G9280" s="15"/>
      <c r="H9280" s="15">
        <f t="shared" si="314"/>
        <v>23.4</v>
      </c>
      <c r="I9280" s="198">
        <f t="shared" si="313"/>
        <v>7</v>
      </c>
    </row>
    <row r="9281" spans="1:9" x14ac:dyDescent="0.3">
      <c r="A9281" s="10">
        <v>43677</v>
      </c>
      <c r="B9281" s="11" t="s">
        <v>166</v>
      </c>
      <c r="C9281" s="11" t="s">
        <v>744</v>
      </c>
      <c r="D9281" s="11" t="s">
        <v>662</v>
      </c>
      <c r="E9281" s="11">
        <v>6923853</v>
      </c>
      <c r="F9281" s="15">
        <f>IF(ISBLANK($D9281),"",IF(ISBLANK($E9281),VLOOKUP($D9281,$J:$K,2,FALSE),VLOOKUP($E9281,'Daycare Packages'!$A:$G,7,FALSE)))</f>
        <v>25</v>
      </c>
      <c r="G9281" s="15"/>
      <c r="H9281" s="15">
        <f t="shared" si="314"/>
        <v>25</v>
      </c>
      <c r="I9281" s="198">
        <f t="shared" si="313"/>
        <v>7</v>
      </c>
    </row>
    <row r="9282" spans="1:9" x14ac:dyDescent="0.3">
      <c r="A9282" s="10">
        <v>43677</v>
      </c>
      <c r="B9282" s="11" t="s">
        <v>160</v>
      </c>
      <c r="C9282" s="11" t="s">
        <v>794</v>
      </c>
      <c r="D9282" s="11" t="s">
        <v>662</v>
      </c>
      <c r="E9282" s="11">
        <v>6905987</v>
      </c>
      <c r="F9282" s="15">
        <f>IF(ISBLANK($D9282),"",IF(ISBLANK($E9282),VLOOKUP($D9282,$J:$K,2,FALSE),VLOOKUP($E9282,'Daycare Packages'!$A:$G,7,FALSE)))</f>
        <v>26</v>
      </c>
      <c r="G9282" s="15"/>
      <c r="H9282" s="15">
        <f t="shared" si="314"/>
        <v>26</v>
      </c>
      <c r="I9282" s="198">
        <f t="shared" si="313"/>
        <v>7</v>
      </c>
    </row>
    <row r="9283" spans="1:9" x14ac:dyDescent="0.3">
      <c r="A9283" s="10">
        <v>43677</v>
      </c>
      <c r="B9283" s="11" t="s">
        <v>160</v>
      </c>
      <c r="C9283" s="11" t="s">
        <v>1761</v>
      </c>
      <c r="D9283" s="11" t="s">
        <v>662</v>
      </c>
      <c r="E9283" s="11">
        <v>6905987</v>
      </c>
      <c r="F9283" s="15">
        <f>IF(ISBLANK($D9283),"",IF(ISBLANK($E9283),VLOOKUP($D9283,$J:$K,2,FALSE),VLOOKUP($E9283,'Daycare Packages'!$A:$G,7,FALSE)))</f>
        <v>26</v>
      </c>
      <c r="G9283" s="15"/>
      <c r="H9283" s="15">
        <f t="shared" si="314"/>
        <v>26</v>
      </c>
      <c r="I9283" s="198">
        <f t="shared" ref="I9283:I9346" si="315">IF(A9283="",0,MONTH(A9283))</f>
        <v>7</v>
      </c>
    </row>
    <row r="9284" spans="1:9" x14ac:dyDescent="0.3">
      <c r="A9284" s="10">
        <v>43677</v>
      </c>
      <c r="B9284" s="11" t="s">
        <v>2028</v>
      </c>
      <c r="C9284" s="11" t="s">
        <v>559</v>
      </c>
      <c r="D9284" s="11" t="s">
        <v>662</v>
      </c>
      <c r="F9284" s="15">
        <f>IF(ISBLANK($D9284),"",IF(ISBLANK($E9284),VLOOKUP($D9284,$J:$K,2,FALSE),VLOOKUP($E9284,'Daycare Packages'!$A:$G,7,FALSE)))</f>
        <v>30</v>
      </c>
      <c r="G9284" s="15"/>
      <c r="H9284" s="15">
        <f t="shared" si="314"/>
        <v>30</v>
      </c>
      <c r="I9284" s="198">
        <f t="shared" si="315"/>
        <v>7</v>
      </c>
    </row>
    <row r="9285" spans="1:9" x14ac:dyDescent="0.3">
      <c r="A9285" s="10">
        <v>43677</v>
      </c>
      <c r="B9285" s="11" t="s">
        <v>716</v>
      </c>
      <c r="C9285" s="11" t="s">
        <v>717</v>
      </c>
      <c r="D9285" s="11" t="s">
        <v>662</v>
      </c>
      <c r="F9285" s="15">
        <f>IF(ISBLANK($D9285),"",IF(ISBLANK($E9285),VLOOKUP($D9285,$J:$K,2,FALSE),VLOOKUP($E9285,'Daycare Packages'!$A:$G,7,FALSE)))</f>
        <v>30</v>
      </c>
      <c r="G9285" s="15"/>
      <c r="H9285" s="15">
        <f t="shared" si="314"/>
        <v>30</v>
      </c>
      <c r="I9285" s="198">
        <f t="shared" si="315"/>
        <v>7</v>
      </c>
    </row>
    <row r="9286" spans="1:9" x14ac:dyDescent="0.3">
      <c r="A9286" s="10">
        <v>43677</v>
      </c>
      <c r="B9286" s="11" t="s">
        <v>1636</v>
      </c>
      <c r="C9286" s="11" t="s">
        <v>665</v>
      </c>
      <c r="D9286" s="11" t="s">
        <v>662</v>
      </c>
      <c r="E9286" s="11">
        <v>6916516</v>
      </c>
      <c r="F9286" s="15">
        <f>IF(ISBLANK($D9286),"",IF(ISBLANK($E9286),VLOOKUP($D9286,$J:$K,2,FALSE),VLOOKUP($E9286,'Daycare Packages'!$A:$G,7,FALSE)))</f>
        <v>27</v>
      </c>
      <c r="G9286" s="15"/>
      <c r="H9286" s="15">
        <f t="shared" si="314"/>
        <v>27</v>
      </c>
      <c r="I9286" s="198">
        <f t="shared" si="315"/>
        <v>7</v>
      </c>
    </row>
    <row r="9287" spans="1:9" x14ac:dyDescent="0.3">
      <c r="A9287" s="10">
        <v>43677</v>
      </c>
      <c r="B9287" s="11" t="s">
        <v>1317</v>
      </c>
      <c r="C9287" s="11" t="s">
        <v>633</v>
      </c>
      <c r="D9287" s="11" t="s">
        <v>662</v>
      </c>
      <c r="E9287" s="11">
        <v>6887006</v>
      </c>
      <c r="F9287" s="15">
        <f>IF(ISBLANK($D9287),"",IF(ISBLANK($E9287),VLOOKUP($D9287,$J:$K,2,FALSE),VLOOKUP($E9287,'Daycare Packages'!$A:$G,7,FALSE)))</f>
        <v>25</v>
      </c>
      <c r="G9287" s="15"/>
      <c r="H9287" s="15">
        <f t="shared" si="314"/>
        <v>25</v>
      </c>
      <c r="I9287" s="198">
        <f t="shared" si="315"/>
        <v>7</v>
      </c>
    </row>
    <row r="9288" spans="1:9" x14ac:dyDescent="0.3">
      <c r="A9288" s="10">
        <v>43677</v>
      </c>
      <c r="B9288" s="11" t="s">
        <v>147</v>
      </c>
      <c r="C9288" s="11" t="s">
        <v>796</v>
      </c>
      <c r="D9288" s="11" t="s">
        <v>662</v>
      </c>
      <c r="E9288" s="11">
        <v>6814069</v>
      </c>
      <c r="F9288" s="15">
        <f>IF(ISBLANK($D9288),"",IF(ISBLANK($E9288),VLOOKUP($D9288,$J:$K,2,FALSE),VLOOKUP($E9288,'Daycare Packages'!$A:$G,7,FALSE)))</f>
        <v>23</v>
      </c>
      <c r="G9288" s="15"/>
      <c r="H9288" s="15">
        <f t="shared" si="314"/>
        <v>23</v>
      </c>
      <c r="I9288" s="198">
        <f t="shared" si="315"/>
        <v>7</v>
      </c>
    </row>
    <row r="9289" spans="1:9" x14ac:dyDescent="0.3">
      <c r="A9289" s="10">
        <v>43677</v>
      </c>
      <c r="B9289" s="11" t="s">
        <v>141</v>
      </c>
      <c r="C9289" s="11" t="s">
        <v>673</v>
      </c>
      <c r="D9289" s="11" t="s">
        <v>662</v>
      </c>
      <c r="E9289" s="11">
        <v>6914106</v>
      </c>
      <c r="F9289" s="15">
        <f>IF(ISBLANK($D9289),"",IF(ISBLANK($E9289),VLOOKUP($D9289,$J:$K,2,FALSE),VLOOKUP($E9289,'Daycare Packages'!$A:$G,7,FALSE)))</f>
        <v>26</v>
      </c>
      <c r="G9289" s="15"/>
      <c r="H9289" s="15">
        <f t="shared" si="314"/>
        <v>26</v>
      </c>
      <c r="I9289" s="198">
        <f t="shared" si="315"/>
        <v>7</v>
      </c>
    </row>
    <row r="9290" spans="1:9" x14ac:dyDescent="0.3">
      <c r="A9290" s="10">
        <v>43677</v>
      </c>
      <c r="B9290" s="11" t="s">
        <v>869</v>
      </c>
      <c r="C9290" s="11" t="s">
        <v>870</v>
      </c>
      <c r="D9290" s="11" t="s">
        <v>662</v>
      </c>
      <c r="F9290" s="15">
        <f>IF(ISBLANK($D9290),"",IF(ISBLANK($E9290),VLOOKUP($D9290,$J:$K,2,FALSE),VLOOKUP($E9290,'Daycare Packages'!$A:$G,7,FALSE)))</f>
        <v>30</v>
      </c>
      <c r="G9290" s="15"/>
      <c r="H9290" s="15">
        <f t="shared" si="314"/>
        <v>30</v>
      </c>
      <c r="I9290" s="198">
        <f t="shared" si="315"/>
        <v>7</v>
      </c>
    </row>
    <row r="9291" spans="1:9" x14ac:dyDescent="0.3">
      <c r="A9291" s="10">
        <v>43677</v>
      </c>
      <c r="B9291" s="11" t="s">
        <v>189</v>
      </c>
      <c r="C9291" s="11" t="s">
        <v>638</v>
      </c>
      <c r="D9291" s="11" t="s">
        <v>662</v>
      </c>
      <c r="E9291" s="11">
        <v>6895721</v>
      </c>
      <c r="F9291" s="15">
        <f>IF(ISBLANK($D9291),"",IF(ISBLANK($E9291),VLOOKUP($D9291,$J:$K,2,FALSE),VLOOKUP($E9291,'Daycare Packages'!$A:$G,7,FALSE)))</f>
        <v>25</v>
      </c>
      <c r="G9291" s="15"/>
      <c r="H9291" s="15">
        <f t="shared" si="314"/>
        <v>25</v>
      </c>
      <c r="I9291" s="198">
        <f t="shared" si="315"/>
        <v>7</v>
      </c>
    </row>
    <row r="9292" spans="1:9" x14ac:dyDescent="0.3">
      <c r="A9292" s="10">
        <v>43677</v>
      </c>
      <c r="B9292" s="11" t="s">
        <v>2017</v>
      </c>
      <c r="C9292" s="11" t="s">
        <v>488</v>
      </c>
      <c r="D9292" s="11" t="s">
        <v>662</v>
      </c>
      <c r="F9292" s="15">
        <f>IF(ISBLANK($D9292),"",IF(ISBLANK($E9292),VLOOKUP($D9292,$J:$K,2,FALSE),VLOOKUP($E9292,'Daycare Packages'!$A:$G,7,FALSE)))</f>
        <v>30</v>
      </c>
      <c r="G9292" s="15"/>
      <c r="H9292" s="15">
        <f t="shared" si="314"/>
        <v>30</v>
      </c>
      <c r="I9292" s="198">
        <f t="shared" si="315"/>
        <v>7</v>
      </c>
    </row>
    <row r="9293" spans="1:9" x14ac:dyDescent="0.3">
      <c r="A9293" s="10">
        <v>43677</v>
      </c>
      <c r="B9293" s="11" t="s">
        <v>2010</v>
      </c>
      <c r="C9293" s="11" t="s">
        <v>474</v>
      </c>
      <c r="D9293" s="11" t="s">
        <v>662</v>
      </c>
      <c r="F9293" s="15">
        <f>IF(ISBLANK($D9293),"",IF(ISBLANK($E9293),VLOOKUP($D9293,$J:$K,2,FALSE),VLOOKUP($E9293,'Daycare Packages'!$A:$G,7,FALSE)))</f>
        <v>30</v>
      </c>
      <c r="G9293" s="15"/>
      <c r="H9293" s="15">
        <f t="shared" si="314"/>
        <v>30</v>
      </c>
      <c r="I9293" s="198">
        <f t="shared" si="315"/>
        <v>7</v>
      </c>
    </row>
    <row r="9294" spans="1:9" x14ac:dyDescent="0.3">
      <c r="A9294" s="10">
        <v>43677</v>
      </c>
      <c r="B9294" s="11" t="s">
        <v>663</v>
      </c>
      <c r="C9294" s="11" t="s">
        <v>665</v>
      </c>
      <c r="D9294" s="11" t="s">
        <v>662</v>
      </c>
      <c r="F9294" s="15">
        <f>IF(ISBLANK($D9294),"",IF(ISBLANK($E9294),VLOOKUP($D9294,$J:$K,2,FALSE),VLOOKUP($E9294,'Daycare Packages'!$A:$G,7,FALSE)))</f>
        <v>30</v>
      </c>
      <c r="G9294" s="15"/>
      <c r="H9294" s="15">
        <f t="shared" si="314"/>
        <v>30</v>
      </c>
      <c r="I9294" s="198">
        <f t="shared" si="315"/>
        <v>7</v>
      </c>
    </row>
    <row r="9295" spans="1:9" x14ac:dyDescent="0.3">
      <c r="A9295" s="55">
        <v>43677</v>
      </c>
      <c r="B9295" s="56" t="s">
        <v>663</v>
      </c>
      <c r="C9295" s="56" t="s">
        <v>664</v>
      </c>
      <c r="D9295" s="56" t="s">
        <v>662</v>
      </c>
      <c r="E9295" s="56"/>
      <c r="F9295" s="59">
        <f>IF(ISBLANK($D9295),"",IF(ISBLANK($E9295),VLOOKUP($D9295,$J:$K,2,FALSE),VLOOKUP($E9295,'Daycare Packages'!$A:$G,7,FALSE)))</f>
        <v>30</v>
      </c>
      <c r="G9295" s="59"/>
      <c r="H9295" s="59">
        <f t="shared" si="314"/>
        <v>30</v>
      </c>
      <c r="I9295" s="198">
        <f t="shared" si="315"/>
        <v>7</v>
      </c>
    </row>
    <row r="9296" spans="1:9" x14ac:dyDescent="0.3">
      <c r="A9296" s="10">
        <v>43678</v>
      </c>
      <c r="B9296" s="11" t="s">
        <v>2031</v>
      </c>
      <c r="C9296" s="11" t="s">
        <v>2032</v>
      </c>
      <c r="D9296" s="11" t="s">
        <v>671</v>
      </c>
      <c r="F9296" s="15">
        <f>IF(ISBLANK($D9296),"",IF(ISBLANK($E9296),VLOOKUP($D9296,$J:$K,2,FALSE),VLOOKUP($E9296,'Daycare Packages'!$A:$G,7,FALSE)))</f>
        <v>0</v>
      </c>
      <c r="G9296" s="15"/>
      <c r="H9296" s="15">
        <f t="shared" si="314"/>
        <v>0</v>
      </c>
      <c r="I9296" s="198">
        <f t="shared" si="315"/>
        <v>8</v>
      </c>
    </row>
    <row r="9297" spans="1:9" x14ac:dyDescent="0.3">
      <c r="A9297" s="10">
        <v>43678</v>
      </c>
      <c r="B9297" s="11" t="s">
        <v>1916</v>
      </c>
      <c r="C9297" s="11" t="s">
        <v>1359</v>
      </c>
      <c r="D9297" s="11" t="s">
        <v>662</v>
      </c>
      <c r="E9297" s="11">
        <v>6917473</v>
      </c>
      <c r="F9297" s="15">
        <f>IF(ISBLANK($D9297),"",IF(ISBLANK($E9297),VLOOKUP($D9297,$J:$K,2,FALSE),VLOOKUP($E9297,'Daycare Packages'!$A:$G,7,FALSE)))</f>
        <v>19</v>
      </c>
      <c r="G9297" s="15"/>
      <c r="H9297" s="15">
        <f t="shared" si="314"/>
        <v>19</v>
      </c>
      <c r="I9297" s="198">
        <f t="shared" si="315"/>
        <v>8</v>
      </c>
    </row>
    <row r="9298" spans="1:9" x14ac:dyDescent="0.3">
      <c r="A9298" s="10">
        <v>43678</v>
      </c>
      <c r="B9298" s="11" t="s">
        <v>749</v>
      </c>
      <c r="C9298" s="11" t="s">
        <v>750</v>
      </c>
      <c r="D9298" s="11" t="s">
        <v>659</v>
      </c>
      <c r="F9298" s="15">
        <f>IF(ISBLANK($D9298),"",IF(ISBLANK($E9298),VLOOKUP($D9298,$J:$K,2,FALSE),VLOOKUP($E9298,'Daycare Packages'!$A:$G,7,FALSE)))</f>
        <v>20</v>
      </c>
      <c r="G9298" s="15"/>
      <c r="H9298" s="15">
        <f t="shared" si="314"/>
        <v>20</v>
      </c>
      <c r="I9298" s="198">
        <f t="shared" si="315"/>
        <v>8</v>
      </c>
    </row>
    <row r="9299" spans="1:9" x14ac:dyDescent="0.3">
      <c r="A9299" s="10">
        <v>43678</v>
      </c>
      <c r="B9299" s="11" t="s">
        <v>190</v>
      </c>
      <c r="C9299" s="11" t="s">
        <v>718</v>
      </c>
      <c r="D9299" s="11" t="s">
        <v>659</v>
      </c>
      <c r="E9299" s="11">
        <v>6884206</v>
      </c>
      <c r="F9299" s="15">
        <f>IF(ISBLANK($D9299),"",IF(ISBLANK($E9299),VLOOKUP($D9299,$J:$K,2,FALSE),VLOOKUP($E9299,'Daycare Packages'!$A:$G,7,FALSE)))</f>
        <v>17</v>
      </c>
      <c r="G9299" s="15"/>
      <c r="H9299" s="15">
        <f t="shared" si="314"/>
        <v>17</v>
      </c>
      <c r="I9299" s="198">
        <f t="shared" si="315"/>
        <v>8</v>
      </c>
    </row>
    <row r="9300" spans="1:9" x14ac:dyDescent="0.3">
      <c r="A9300" s="10">
        <v>43678</v>
      </c>
      <c r="B9300" s="11" t="s">
        <v>1890</v>
      </c>
      <c r="C9300" s="11" t="s">
        <v>1891</v>
      </c>
      <c r="D9300" s="11" t="s">
        <v>662</v>
      </c>
      <c r="F9300" s="15">
        <f>IF(ISBLANK($D9300),"",IF(ISBLANK($E9300),VLOOKUP($D9300,$J:$K,2,FALSE),VLOOKUP($E9300,'Daycare Packages'!$A:$G,7,FALSE)))</f>
        <v>30</v>
      </c>
      <c r="G9300" s="15"/>
      <c r="H9300" s="15">
        <f t="shared" si="314"/>
        <v>30</v>
      </c>
      <c r="I9300" s="198">
        <f t="shared" si="315"/>
        <v>8</v>
      </c>
    </row>
    <row r="9301" spans="1:9" x14ac:dyDescent="0.3">
      <c r="A9301" s="10">
        <v>43678</v>
      </c>
      <c r="B9301" s="11" t="s">
        <v>799</v>
      </c>
      <c r="C9301" s="11" t="s">
        <v>2033</v>
      </c>
      <c r="D9301" s="11" t="s">
        <v>662</v>
      </c>
      <c r="F9301" s="15">
        <f>IF(ISBLANK($D9301),"",IF(ISBLANK($E9301),VLOOKUP($D9301,$J:$K,2,FALSE),VLOOKUP($E9301,'Daycare Packages'!$A:$G,7,FALSE)))</f>
        <v>30</v>
      </c>
      <c r="G9301" s="15"/>
      <c r="H9301" s="15">
        <f t="shared" si="314"/>
        <v>30</v>
      </c>
      <c r="I9301" s="198">
        <f t="shared" si="315"/>
        <v>8</v>
      </c>
    </row>
    <row r="9302" spans="1:9" x14ac:dyDescent="0.3">
      <c r="A9302" s="10">
        <v>43678</v>
      </c>
      <c r="B9302" s="11" t="s">
        <v>224</v>
      </c>
      <c r="C9302" s="11" t="s">
        <v>740</v>
      </c>
      <c r="D9302" s="11" t="s">
        <v>662</v>
      </c>
      <c r="F9302" s="15">
        <f>IF(ISBLANK($D9302),"",IF(ISBLANK($E9302),VLOOKUP($D9302,$J:$K,2,FALSE),VLOOKUP($E9302,'Daycare Packages'!$A:$G,7,FALSE)))</f>
        <v>30</v>
      </c>
      <c r="G9302" s="15"/>
      <c r="H9302" s="15">
        <f t="shared" si="314"/>
        <v>30</v>
      </c>
      <c r="I9302" s="198">
        <f t="shared" si="315"/>
        <v>8</v>
      </c>
    </row>
    <row r="9303" spans="1:9" x14ac:dyDescent="0.3">
      <c r="A9303" s="10">
        <v>43678</v>
      </c>
      <c r="B9303" s="11" t="s">
        <v>1867</v>
      </c>
      <c r="C9303" s="11" t="s">
        <v>557</v>
      </c>
      <c r="D9303" s="11" t="s">
        <v>659</v>
      </c>
      <c r="F9303" s="15">
        <f>IF(ISBLANK($D9303),"",IF(ISBLANK($E9303),VLOOKUP($D9303,$J:$K,2,FALSE),VLOOKUP($E9303,'Daycare Packages'!$A:$G,7,FALSE)))</f>
        <v>20</v>
      </c>
      <c r="G9303" s="15"/>
      <c r="H9303" s="15">
        <f t="shared" si="314"/>
        <v>20</v>
      </c>
      <c r="I9303" s="198">
        <f t="shared" si="315"/>
        <v>8</v>
      </c>
    </row>
    <row r="9304" spans="1:9" x14ac:dyDescent="0.3">
      <c r="A9304" s="10">
        <v>43678</v>
      </c>
      <c r="B9304" s="11" t="s">
        <v>2010</v>
      </c>
      <c r="C9304" s="11" t="s">
        <v>474</v>
      </c>
      <c r="D9304" s="11" t="s">
        <v>662</v>
      </c>
      <c r="F9304" s="15">
        <f>IF(ISBLANK($D9304),"",IF(ISBLANK($E9304),VLOOKUP($D9304,$J:$K,2,FALSE),VLOOKUP($E9304,'Daycare Packages'!$A:$G,7,FALSE)))</f>
        <v>30</v>
      </c>
      <c r="G9304" s="15"/>
      <c r="H9304" s="15">
        <f t="shared" si="314"/>
        <v>30</v>
      </c>
      <c r="I9304" s="198">
        <f t="shared" si="315"/>
        <v>8</v>
      </c>
    </row>
    <row r="9305" spans="1:9" x14ac:dyDescent="0.3">
      <c r="A9305" s="10">
        <v>43678</v>
      </c>
      <c r="B9305" s="11" t="s">
        <v>205</v>
      </c>
      <c r="C9305" s="11" t="s">
        <v>863</v>
      </c>
      <c r="D9305" s="11" t="s">
        <v>662</v>
      </c>
      <c r="F9305" s="15">
        <f>IF(ISBLANK($D9305),"",IF(ISBLANK($E9305),VLOOKUP($D9305,$J:$K,2,FALSE),VLOOKUP($E9305,'Daycare Packages'!$A:$G,7,FALSE)))</f>
        <v>30</v>
      </c>
      <c r="G9305" s="15"/>
      <c r="H9305" s="15">
        <f t="shared" si="314"/>
        <v>30</v>
      </c>
      <c r="I9305" s="198">
        <f t="shared" si="315"/>
        <v>8</v>
      </c>
    </row>
    <row r="9306" spans="1:9" x14ac:dyDescent="0.3">
      <c r="A9306" s="10">
        <v>43678</v>
      </c>
      <c r="B9306" s="11" t="s">
        <v>822</v>
      </c>
      <c r="C9306" s="11" t="s">
        <v>823</v>
      </c>
      <c r="D9306" s="11" t="s">
        <v>662</v>
      </c>
      <c r="F9306" s="15">
        <f>IF(ISBLANK($D9306),"",IF(ISBLANK($E9306),VLOOKUP($D9306,$J:$K,2,FALSE),VLOOKUP($E9306,'Daycare Packages'!$A:$G,7,FALSE)))</f>
        <v>30</v>
      </c>
      <c r="G9306" s="15"/>
      <c r="H9306" s="15">
        <f t="shared" si="314"/>
        <v>30</v>
      </c>
      <c r="I9306" s="198">
        <f t="shared" si="315"/>
        <v>8</v>
      </c>
    </row>
    <row r="9307" spans="1:9" x14ac:dyDescent="0.3">
      <c r="A9307" s="10">
        <v>43678</v>
      </c>
      <c r="B9307" s="11" t="s">
        <v>912</v>
      </c>
      <c r="C9307" s="11" t="s">
        <v>913</v>
      </c>
      <c r="D9307" s="11" t="s">
        <v>662</v>
      </c>
      <c r="F9307" s="15">
        <f>IF(ISBLANK($D9307),"",IF(ISBLANK($E9307),VLOOKUP($D9307,$J:$K,2,FALSE),VLOOKUP($E9307,'Daycare Packages'!$A:$G,7,FALSE)))</f>
        <v>30</v>
      </c>
      <c r="G9307" s="15"/>
      <c r="H9307" s="15">
        <f t="shared" si="314"/>
        <v>30</v>
      </c>
      <c r="I9307" s="198">
        <f t="shared" si="315"/>
        <v>8</v>
      </c>
    </row>
    <row r="9308" spans="1:9" x14ac:dyDescent="0.3">
      <c r="A9308" s="10">
        <v>43678</v>
      </c>
      <c r="B9308" s="11" t="s">
        <v>365</v>
      </c>
      <c r="C9308" s="11" t="s">
        <v>2034</v>
      </c>
      <c r="D9308" s="11" t="s">
        <v>662</v>
      </c>
      <c r="F9308" s="15">
        <f>IF(ISBLANK($D9308),"",IF(ISBLANK($E9308),VLOOKUP($D9308,$J:$K,2,FALSE),VLOOKUP($E9308,'Daycare Packages'!$A:$G,7,FALSE)))</f>
        <v>30</v>
      </c>
      <c r="G9308" s="15"/>
      <c r="H9308" s="15">
        <f t="shared" si="314"/>
        <v>30</v>
      </c>
      <c r="I9308" s="198">
        <f t="shared" si="315"/>
        <v>8</v>
      </c>
    </row>
    <row r="9309" spans="1:9" x14ac:dyDescent="0.3">
      <c r="A9309" s="10">
        <v>43678</v>
      </c>
      <c r="B9309" s="11" t="s">
        <v>234</v>
      </c>
      <c r="C9309" s="11" t="s">
        <v>682</v>
      </c>
      <c r="D9309" s="11" t="s">
        <v>662</v>
      </c>
      <c r="F9309" s="15">
        <f>IF(ISBLANK($D9309),"",IF(ISBLANK($E9309),VLOOKUP($D9309,$J:$K,2,FALSE),VLOOKUP($E9309,'Daycare Packages'!$A:$G,7,FALSE)))</f>
        <v>30</v>
      </c>
      <c r="G9309" s="15"/>
      <c r="H9309" s="15">
        <f t="shared" si="314"/>
        <v>30</v>
      </c>
      <c r="I9309" s="198">
        <f t="shared" si="315"/>
        <v>8</v>
      </c>
    </row>
    <row r="9310" spans="1:9" x14ac:dyDescent="0.3">
      <c r="A9310" s="10">
        <v>43678</v>
      </c>
      <c r="B9310" s="11" t="s">
        <v>677</v>
      </c>
      <c r="C9310" s="11" t="s">
        <v>678</v>
      </c>
      <c r="D9310" s="11" t="s">
        <v>662</v>
      </c>
      <c r="F9310" s="15">
        <f>IF(ISBLANK($D9310),"",IF(ISBLANK($E9310),VLOOKUP($D9310,$J:$K,2,FALSE),VLOOKUP($E9310,'Daycare Packages'!$A:$G,7,FALSE)))</f>
        <v>30</v>
      </c>
      <c r="G9310" s="15"/>
      <c r="H9310" s="15">
        <f t="shared" si="314"/>
        <v>30</v>
      </c>
      <c r="I9310" s="198">
        <f t="shared" si="315"/>
        <v>8</v>
      </c>
    </row>
    <row r="9311" spans="1:9" x14ac:dyDescent="0.3">
      <c r="A9311" s="10">
        <v>43678</v>
      </c>
      <c r="B9311" s="11" t="s">
        <v>873</v>
      </c>
      <c r="C9311" s="11" t="s">
        <v>493</v>
      </c>
      <c r="D9311" s="11" t="s">
        <v>662</v>
      </c>
      <c r="F9311" s="15">
        <f>IF(ISBLANK($D9311),"",IF(ISBLANK($E9311),VLOOKUP($D9311,$J:$K,2,FALSE),VLOOKUP($E9311,'Daycare Packages'!$A:$G,7,FALSE)))</f>
        <v>30</v>
      </c>
      <c r="G9311" s="15"/>
      <c r="H9311" s="15">
        <f t="shared" si="314"/>
        <v>30</v>
      </c>
      <c r="I9311" s="198">
        <f t="shared" si="315"/>
        <v>8</v>
      </c>
    </row>
    <row r="9312" spans="1:9" x14ac:dyDescent="0.3">
      <c r="A9312" s="10">
        <v>43678</v>
      </c>
      <c r="B9312" s="11" t="s">
        <v>1661</v>
      </c>
      <c r="C9312" s="11" t="s">
        <v>1673</v>
      </c>
      <c r="D9312" s="11" t="s">
        <v>662</v>
      </c>
      <c r="E9312" s="11">
        <v>6887774</v>
      </c>
      <c r="F9312" s="15">
        <f>IF(ISBLANK($D9312),"",IF(ISBLANK($E9312),VLOOKUP($D9312,$J:$K,2,FALSE),VLOOKUP($E9312,'Daycare Packages'!$A:$G,7,FALSE)))</f>
        <v>25</v>
      </c>
      <c r="G9312" s="15"/>
      <c r="H9312" s="15">
        <f t="shared" si="314"/>
        <v>25</v>
      </c>
      <c r="I9312" s="198">
        <f t="shared" si="315"/>
        <v>8</v>
      </c>
    </row>
    <row r="9313" spans="1:9" x14ac:dyDescent="0.3">
      <c r="A9313" s="10">
        <v>43678</v>
      </c>
      <c r="B9313" s="11" t="s">
        <v>1727</v>
      </c>
      <c r="C9313" s="11" t="s">
        <v>1728</v>
      </c>
      <c r="D9313" s="11" t="s">
        <v>662</v>
      </c>
      <c r="E9313" s="11">
        <v>6924319</v>
      </c>
      <c r="F9313" s="15">
        <f>IF(ISBLANK($D9313),"",IF(ISBLANK($E9313),VLOOKUP($D9313,$J:$K,2,FALSE),VLOOKUP($E9313,'Daycare Packages'!$A:$G,7,FALSE)))</f>
        <v>23</v>
      </c>
      <c r="G9313" s="15"/>
      <c r="H9313" s="15">
        <f t="shared" si="314"/>
        <v>23</v>
      </c>
      <c r="I9313" s="198">
        <f t="shared" si="315"/>
        <v>8</v>
      </c>
    </row>
    <row r="9314" spans="1:9" x14ac:dyDescent="0.3">
      <c r="A9314" s="10">
        <v>43678</v>
      </c>
      <c r="B9314" s="11" t="s">
        <v>1900</v>
      </c>
      <c r="C9314" s="11" t="s">
        <v>1901</v>
      </c>
      <c r="D9314" s="11" t="s">
        <v>662</v>
      </c>
      <c r="F9314" s="15">
        <f>IF(ISBLANK($D9314),"",IF(ISBLANK($E9314),VLOOKUP($D9314,$J:$K,2,FALSE),VLOOKUP($E9314,'Daycare Packages'!$A:$G,7,FALSE)))</f>
        <v>30</v>
      </c>
      <c r="G9314" s="15"/>
      <c r="H9314" s="15">
        <f t="shared" si="314"/>
        <v>30</v>
      </c>
      <c r="I9314" s="198">
        <f t="shared" si="315"/>
        <v>8</v>
      </c>
    </row>
    <row r="9315" spans="1:9" x14ac:dyDescent="0.3">
      <c r="A9315" s="10">
        <v>43678</v>
      </c>
      <c r="B9315" s="11" t="s">
        <v>722</v>
      </c>
      <c r="C9315" s="11" t="s">
        <v>548</v>
      </c>
      <c r="D9315" s="11" t="s">
        <v>662</v>
      </c>
      <c r="F9315" s="15">
        <f>IF(ISBLANK($D9315),"",IF(ISBLANK($E9315),VLOOKUP($D9315,$J:$K,2,FALSE),VLOOKUP($E9315,'Daycare Packages'!$A:$G,7,FALSE)))</f>
        <v>30</v>
      </c>
      <c r="G9315" s="15"/>
      <c r="H9315" s="15">
        <f t="shared" si="314"/>
        <v>30</v>
      </c>
      <c r="I9315" s="198">
        <f t="shared" si="315"/>
        <v>8</v>
      </c>
    </row>
    <row r="9316" spans="1:9" x14ac:dyDescent="0.3">
      <c r="A9316" s="10">
        <v>43678</v>
      </c>
      <c r="B9316" s="11" t="s">
        <v>123</v>
      </c>
      <c r="C9316" s="11" t="s">
        <v>622</v>
      </c>
      <c r="D9316" s="11" t="s">
        <v>662</v>
      </c>
      <c r="E9316" s="11">
        <v>6892228</v>
      </c>
      <c r="F9316" s="15">
        <f>IF(ISBLANK($D9316),"",IF(ISBLANK($E9316),VLOOKUP($D9316,$J:$K,2,FALSE),VLOOKUP($E9316,'Daycare Packages'!$A:$G,7,FALSE)))</f>
        <v>23</v>
      </c>
      <c r="G9316" s="15"/>
      <c r="H9316" s="15">
        <f t="shared" si="314"/>
        <v>23</v>
      </c>
      <c r="I9316" s="198">
        <f t="shared" si="315"/>
        <v>8</v>
      </c>
    </row>
    <row r="9317" spans="1:9" x14ac:dyDescent="0.3">
      <c r="A9317" s="10">
        <v>43678</v>
      </c>
      <c r="B9317" s="11" t="s">
        <v>1321</v>
      </c>
      <c r="C9317" s="11" t="s">
        <v>1117</v>
      </c>
      <c r="D9317" s="11" t="s">
        <v>662</v>
      </c>
      <c r="E9317" s="11">
        <v>6872736</v>
      </c>
      <c r="F9317" s="15">
        <f>IF(ISBLANK($D9317),"",IF(ISBLANK($E9317),VLOOKUP($D9317,$J:$K,2,FALSE),VLOOKUP($E9317,'Daycare Packages'!$A:$G,7,FALSE)))</f>
        <v>27</v>
      </c>
      <c r="G9317" s="15"/>
      <c r="H9317" s="15">
        <f t="shared" si="314"/>
        <v>27</v>
      </c>
      <c r="I9317" s="198">
        <f t="shared" si="315"/>
        <v>8</v>
      </c>
    </row>
    <row r="9318" spans="1:9" x14ac:dyDescent="0.3">
      <c r="A9318" s="10">
        <v>43678</v>
      </c>
      <c r="B9318" s="11" t="s">
        <v>1321</v>
      </c>
      <c r="C9318" s="11" t="s">
        <v>1322</v>
      </c>
      <c r="D9318" s="11" t="s">
        <v>662</v>
      </c>
      <c r="E9318" s="11">
        <v>6872736</v>
      </c>
      <c r="F9318" s="15">
        <f>IF(ISBLANK($D9318),"",IF(ISBLANK($E9318),VLOOKUP($D9318,$J:$K,2,FALSE),VLOOKUP($E9318,'Daycare Packages'!$A:$G,7,FALSE)))</f>
        <v>27</v>
      </c>
      <c r="G9318" s="15"/>
      <c r="H9318" s="15">
        <f t="shared" si="314"/>
        <v>27</v>
      </c>
      <c r="I9318" s="198">
        <f t="shared" si="315"/>
        <v>8</v>
      </c>
    </row>
    <row r="9319" spans="1:9" x14ac:dyDescent="0.3">
      <c r="A9319" s="10">
        <v>43678</v>
      </c>
      <c r="B9319" s="11" t="s">
        <v>209</v>
      </c>
      <c r="C9319" s="11" t="s">
        <v>702</v>
      </c>
      <c r="D9319" s="11" t="s">
        <v>662</v>
      </c>
      <c r="E9319" s="11">
        <v>6898585</v>
      </c>
      <c r="F9319" s="15">
        <f>IF(ISBLANK($D9319),"",IF(ISBLANK($E9319),VLOOKUP($D9319,$J:$K,2,FALSE),VLOOKUP($E9319,'Daycare Packages'!$A:$G,7,FALSE)))</f>
        <v>27</v>
      </c>
      <c r="G9319" s="15"/>
      <c r="H9319" s="15">
        <f t="shared" si="314"/>
        <v>27</v>
      </c>
      <c r="I9319" s="198">
        <f t="shared" si="315"/>
        <v>8</v>
      </c>
    </row>
    <row r="9320" spans="1:9" x14ac:dyDescent="0.3">
      <c r="A9320" s="10">
        <v>43678</v>
      </c>
      <c r="B9320" s="11" t="s">
        <v>936</v>
      </c>
      <c r="C9320" s="11" t="s">
        <v>937</v>
      </c>
      <c r="D9320" s="11" t="s">
        <v>662</v>
      </c>
      <c r="F9320" s="15">
        <f>IF(ISBLANK($D9320),"",IF(ISBLANK($E9320),VLOOKUP($D9320,$J:$K,2,FALSE),VLOOKUP($E9320,'Daycare Packages'!$A:$G,7,FALSE)))</f>
        <v>30</v>
      </c>
      <c r="G9320" s="15"/>
      <c r="H9320" s="15">
        <f t="shared" si="314"/>
        <v>30</v>
      </c>
      <c r="I9320" s="198">
        <f t="shared" si="315"/>
        <v>8</v>
      </c>
    </row>
    <row r="9321" spans="1:9" x14ac:dyDescent="0.3">
      <c r="A9321" s="10">
        <v>43678</v>
      </c>
      <c r="B9321" s="11" t="s">
        <v>1989</v>
      </c>
      <c r="C9321" s="11" t="s">
        <v>808</v>
      </c>
      <c r="D9321" s="11" t="s">
        <v>662</v>
      </c>
      <c r="F9321" s="15">
        <f>IF(ISBLANK($D9321),"",IF(ISBLANK($E9321),VLOOKUP($D9321,$J:$K,2,FALSE),VLOOKUP($E9321,'Daycare Packages'!$A:$G,7,FALSE)))</f>
        <v>30</v>
      </c>
      <c r="G9321" s="15"/>
      <c r="H9321" s="15">
        <f t="shared" si="314"/>
        <v>30</v>
      </c>
      <c r="I9321" s="198">
        <f t="shared" si="315"/>
        <v>8</v>
      </c>
    </row>
    <row r="9322" spans="1:9" x14ac:dyDescent="0.3">
      <c r="A9322" s="10">
        <v>43678</v>
      </c>
      <c r="B9322" s="11" t="s">
        <v>1989</v>
      </c>
      <c r="C9322" s="11" t="s">
        <v>423</v>
      </c>
      <c r="D9322" s="11" t="s">
        <v>662</v>
      </c>
      <c r="F9322" s="15">
        <f>IF(ISBLANK($D9322),"",IF(ISBLANK($E9322),VLOOKUP($D9322,$J:$K,2,FALSE),VLOOKUP($E9322,'Daycare Packages'!$A:$G,7,FALSE)))</f>
        <v>30</v>
      </c>
      <c r="G9322" s="15"/>
      <c r="H9322" s="15">
        <f t="shared" si="314"/>
        <v>30</v>
      </c>
      <c r="I9322" s="198">
        <f t="shared" si="315"/>
        <v>8</v>
      </c>
    </row>
    <row r="9323" spans="1:9" x14ac:dyDescent="0.3">
      <c r="A9323" s="10">
        <v>43678</v>
      </c>
      <c r="B9323" s="11" t="s">
        <v>1167</v>
      </c>
      <c r="C9323" s="11" t="s">
        <v>1006</v>
      </c>
      <c r="D9323" s="11" t="s">
        <v>662</v>
      </c>
      <c r="F9323" s="15">
        <f>IF(ISBLANK($D9323),"",IF(ISBLANK($E9323),VLOOKUP($D9323,$J:$K,2,FALSE),VLOOKUP($E9323,'Daycare Packages'!$A:$G,7,FALSE)))</f>
        <v>30</v>
      </c>
      <c r="G9323" s="15">
        <v>6</v>
      </c>
      <c r="H9323" s="15">
        <f t="shared" si="314"/>
        <v>36</v>
      </c>
      <c r="I9323" s="198">
        <f t="shared" si="315"/>
        <v>8</v>
      </c>
    </row>
    <row r="9324" spans="1:9" x14ac:dyDescent="0.3">
      <c r="A9324" s="10">
        <v>43678</v>
      </c>
      <c r="B9324" s="11" t="s">
        <v>1298</v>
      </c>
      <c r="C9324" s="11" t="s">
        <v>764</v>
      </c>
      <c r="D9324" s="11" t="s">
        <v>662</v>
      </c>
      <c r="F9324" s="15">
        <f>IF(ISBLANK($D9324),"",IF(ISBLANK($E9324),VLOOKUP($D9324,$J:$K,2,FALSE),VLOOKUP($E9324,'Daycare Packages'!$A:$G,7,FALSE)))</f>
        <v>30</v>
      </c>
      <c r="G9324" s="15"/>
      <c r="H9324" s="15">
        <f t="shared" si="314"/>
        <v>30</v>
      </c>
      <c r="I9324" s="198">
        <f t="shared" si="315"/>
        <v>8</v>
      </c>
    </row>
    <row r="9325" spans="1:9" x14ac:dyDescent="0.3">
      <c r="A9325" s="10">
        <v>43678</v>
      </c>
      <c r="B9325" s="11" t="s">
        <v>1863</v>
      </c>
      <c r="C9325" s="11" t="s">
        <v>1864</v>
      </c>
      <c r="D9325" s="11" t="s">
        <v>662</v>
      </c>
      <c r="F9325" s="15">
        <f>IF(ISBLANK($D9325),"",IF(ISBLANK($E9325),VLOOKUP($D9325,$J:$K,2,FALSE),VLOOKUP($E9325,'Daycare Packages'!$A:$G,7,FALSE)))</f>
        <v>30</v>
      </c>
      <c r="G9325" s="15">
        <v>6</v>
      </c>
      <c r="H9325" s="15">
        <f t="shared" si="314"/>
        <v>36</v>
      </c>
      <c r="I9325" s="198">
        <f t="shared" si="315"/>
        <v>8</v>
      </c>
    </row>
    <row r="9326" spans="1:9" x14ac:dyDescent="0.3">
      <c r="A9326" s="10">
        <v>43678</v>
      </c>
      <c r="B9326" s="11" t="s">
        <v>139</v>
      </c>
      <c r="C9326" s="11" t="s">
        <v>867</v>
      </c>
      <c r="D9326" s="11" t="s">
        <v>662</v>
      </c>
      <c r="E9326" s="11">
        <v>6869044</v>
      </c>
      <c r="F9326" s="15">
        <f>IF(ISBLANK($D9326),"",IF(ISBLANK($E9326),VLOOKUP($D9326,$J:$K,2,FALSE),VLOOKUP($E9326,'Daycare Packages'!$A:$G,7,FALSE)))</f>
        <v>27</v>
      </c>
      <c r="G9326" s="15"/>
      <c r="H9326" s="15">
        <f t="shared" si="314"/>
        <v>27</v>
      </c>
      <c r="I9326" s="198">
        <f t="shared" si="315"/>
        <v>8</v>
      </c>
    </row>
    <row r="9327" spans="1:9" x14ac:dyDescent="0.3">
      <c r="A9327" s="10">
        <v>43678</v>
      </c>
      <c r="B9327" s="11" t="s">
        <v>1435</v>
      </c>
      <c r="C9327" s="11" t="s">
        <v>448</v>
      </c>
      <c r="D9327" s="11" t="s">
        <v>662</v>
      </c>
      <c r="E9327" s="11">
        <v>6892458</v>
      </c>
      <c r="F9327" s="15">
        <f>IF(ISBLANK($D9327),"",IF(ISBLANK($E9327),VLOOKUP($D9327,$J:$K,2,FALSE),VLOOKUP($E9327,'Daycare Packages'!$A:$G,7,FALSE)))</f>
        <v>27</v>
      </c>
      <c r="G9327" s="15"/>
      <c r="H9327" s="15">
        <f>IF(ISBLANK(D9327),"",SUM(F9327:G9327))</f>
        <v>27</v>
      </c>
      <c r="I9327" s="198">
        <f t="shared" si="315"/>
        <v>8</v>
      </c>
    </row>
    <row r="9328" spans="1:9" x14ac:dyDescent="0.3">
      <c r="A9328" s="10">
        <v>43678</v>
      </c>
      <c r="B9328" s="11" t="s">
        <v>154</v>
      </c>
      <c r="C9328" s="11" t="s">
        <v>729</v>
      </c>
      <c r="D9328" s="11" t="s">
        <v>662</v>
      </c>
      <c r="E9328" s="11">
        <v>6872739</v>
      </c>
      <c r="F9328" s="15">
        <f>IF(ISBLANK($D9328),"",IF(ISBLANK($E9328),VLOOKUP($D9328,$J:$K,2,FALSE),VLOOKUP($E9328,'Daycare Packages'!$A:$G,7,FALSE)))</f>
        <v>27</v>
      </c>
      <c r="G9328" s="15"/>
      <c r="H9328" s="15">
        <f t="shared" ref="H9328:H9392" si="316">IF(ISBLANK(D9328),"",SUM(F9328:G9328))</f>
        <v>27</v>
      </c>
      <c r="I9328" s="198">
        <f t="shared" si="315"/>
        <v>8</v>
      </c>
    </row>
    <row r="9329" spans="1:9" x14ac:dyDescent="0.3">
      <c r="A9329" s="10">
        <v>43678</v>
      </c>
      <c r="B9329" s="11" t="s">
        <v>168</v>
      </c>
      <c r="C9329" s="11" t="s">
        <v>640</v>
      </c>
      <c r="D9329" s="11" t="s">
        <v>662</v>
      </c>
      <c r="F9329" s="15">
        <f>IF(ISBLANK($D9329),"",IF(ISBLANK($E9329),VLOOKUP($D9329,$J:$K,2,FALSE),VLOOKUP($E9329,'Daycare Packages'!$A:$G,7,FALSE)))</f>
        <v>30</v>
      </c>
      <c r="G9329" s="15"/>
      <c r="H9329" s="15">
        <f t="shared" si="316"/>
        <v>30</v>
      </c>
      <c r="I9329" s="198">
        <f t="shared" si="315"/>
        <v>8</v>
      </c>
    </row>
    <row r="9330" spans="1:9" x14ac:dyDescent="0.3">
      <c r="A9330" s="10">
        <v>43678</v>
      </c>
      <c r="B9330" s="11" t="s">
        <v>1961</v>
      </c>
      <c r="C9330" s="11" t="s">
        <v>1962</v>
      </c>
      <c r="D9330" s="11" t="s">
        <v>662</v>
      </c>
      <c r="F9330" s="15">
        <f>IF(ISBLANK($D9330),"",IF(ISBLANK($E9330),VLOOKUP($D9330,$J:$K,2,FALSE),VLOOKUP($E9330,'Daycare Packages'!$A:$G,7,FALSE)))</f>
        <v>30</v>
      </c>
      <c r="G9330" s="15"/>
      <c r="H9330" s="15">
        <f t="shared" si="316"/>
        <v>30</v>
      </c>
      <c r="I9330" s="198">
        <f t="shared" si="315"/>
        <v>8</v>
      </c>
    </row>
    <row r="9331" spans="1:9" x14ac:dyDescent="0.3">
      <c r="A9331" s="10">
        <v>43678</v>
      </c>
      <c r="B9331" s="11" t="s">
        <v>170</v>
      </c>
      <c r="C9331" s="11" t="s">
        <v>710</v>
      </c>
      <c r="D9331" s="11" t="s">
        <v>662</v>
      </c>
      <c r="E9331" s="11">
        <v>6899079</v>
      </c>
      <c r="F9331" s="15">
        <f>IF(ISBLANK($D9331),"",IF(ISBLANK($E9331),VLOOKUP($D9331,$J:$K,2,FALSE),VLOOKUP($E9331,'Daycare Packages'!$A:$G,7,FALSE)))</f>
        <v>23</v>
      </c>
      <c r="G9331" s="15"/>
      <c r="H9331" s="15">
        <f t="shared" si="316"/>
        <v>23</v>
      </c>
      <c r="I9331" s="198">
        <f t="shared" si="315"/>
        <v>8</v>
      </c>
    </row>
    <row r="9332" spans="1:9" x14ac:dyDescent="0.3">
      <c r="A9332" s="10">
        <v>43678</v>
      </c>
      <c r="B9332" s="11" t="s">
        <v>1887</v>
      </c>
      <c r="C9332" s="11" t="s">
        <v>507</v>
      </c>
      <c r="D9332" s="11" t="s">
        <v>659</v>
      </c>
      <c r="F9332" s="15">
        <f>IF(ISBLANK($D9332),"",IF(ISBLANK($E9332),VLOOKUP($D9332,$J:$K,2,FALSE),VLOOKUP($E9332,'Daycare Packages'!$A:$G,7,FALSE)))</f>
        <v>20</v>
      </c>
      <c r="G9332" s="15"/>
      <c r="H9332" s="15">
        <f t="shared" si="316"/>
        <v>20</v>
      </c>
      <c r="I9332" s="198">
        <f t="shared" si="315"/>
        <v>8</v>
      </c>
    </row>
    <row r="9333" spans="1:9" x14ac:dyDescent="0.3">
      <c r="A9333" s="10">
        <v>43678</v>
      </c>
      <c r="B9333" s="11" t="s">
        <v>108</v>
      </c>
      <c r="C9333" s="11" t="s">
        <v>583</v>
      </c>
      <c r="D9333" s="11" t="s">
        <v>662</v>
      </c>
      <c r="F9333" s="15">
        <f>IF(ISBLANK($D9333),"",IF(ISBLANK($E9333),VLOOKUP($D9333,$J:$K,2,FALSE),VLOOKUP($E9333,'Daycare Packages'!$A:$G,7,FALSE)))</f>
        <v>30</v>
      </c>
      <c r="G9333" s="15"/>
      <c r="H9333" s="15">
        <f t="shared" si="316"/>
        <v>30</v>
      </c>
      <c r="I9333" s="198">
        <f t="shared" si="315"/>
        <v>8</v>
      </c>
    </row>
    <row r="9334" spans="1:9" x14ac:dyDescent="0.3">
      <c r="A9334" s="10">
        <v>43678</v>
      </c>
      <c r="B9334" s="11" t="s">
        <v>196</v>
      </c>
      <c r="C9334" s="11" t="s">
        <v>432</v>
      </c>
      <c r="D9334" s="11" t="s">
        <v>662</v>
      </c>
      <c r="E9334" s="11">
        <v>6843216</v>
      </c>
      <c r="F9334" s="15">
        <f>IF(ISBLANK($D9334),"",IF(ISBLANK($E9334),VLOOKUP($D9334,$J:$K,2,FALSE),VLOOKUP($E9334,'Daycare Packages'!$A:$G,7,FALSE)))</f>
        <v>25</v>
      </c>
      <c r="G9334" s="15"/>
      <c r="H9334" s="15">
        <f t="shared" si="316"/>
        <v>25</v>
      </c>
      <c r="I9334" s="198">
        <f t="shared" si="315"/>
        <v>8</v>
      </c>
    </row>
    <row r="9335" spans="1:9" x14ac:dyDescent="0.3">
      <c r="A9335" s="10">
        <v>43678</v>
      </c>
      <c r="B9335" s="11" t="s">
        <v>922</v>
      </c>
      <c r="C9335" s="11" t="s">
        <v>923</v>
      </c>
      <c r="D9335" s="11" t="s">
        <v>662</v>
      </c>
      <c r="E9335" s="11">
        <v>6872770</v>
      </c>
      <c r="F9335" s="15">
        <f>IF(ISBLANK($D9335),"",IF(ISBLANK($E9335),VLOOKUP($D9335,$J:$K,2,FALSE),VLOOKUP($E9335,'Daycare Packages'!$A:$G,7,FALSE)))</f>
        <v>23</v>
      </c>
      <c r="G9335" s="15"/>
      <c r="H9335" s="15">
        <f t="shared" si="316"/>
        <v>23</v>
      </c>
      <c r="I9335" s="198">
        <f t="shared" si="315"/>
        <v>8</v>
      </c>
    </row>
    <row r="9336" spans="1:9" x14ac:dyDescent="0.3">
      <c r="A9336" s="10">
        <v>43678</v>
      </c>
      <c r="B9336" s="11" t="s">
        <v>157</v>
      </c>
      <c r="C9336" s="11" t="s">
        <v>448</v>
      </c>
      <c r="D9336" s="11" t="s">
        <v>662</v>
      </c>
      <c r="E9336" s="11">
        <v>6927509</v>
      </c>
      <c r="F9336" s="15">
        <f>IF(ISBLANK($D9336),"",IF(ISBLANK($E9336),VLOOKUP($D9336,$J:$K,2,FALSE),VLOOKUP($E9336,'Daycare Packages'!$A:$G,7,FALSE)))</f>
        <v>27</v>
      </c>
      <c r="G9336" s="15"/>
      <c r="H9336" s="15">
        <f t="shared" si="316"/>
        <v>27</v>
      </c>
      <c r="I9336" s="198">
        <f t="shared" si="315"/>
        <v>8</v>
      </c>
    </row>
    <row r="9337" spans="1:9" x14ac:dyDescent="0.3">
      <c r="A9337" s="10">
        <v>43678</v>
      </c>
      <c r="B9337" s="11" t="s">
        <v>179</v>
      </c>
      <c r="C9337" s="11" t="s">
        <v>706</v>
      </c>
      <c r="D9337" s="11" t="s">
        <v>662</v>
      </c>
      <c r="E9337" s="11">
        <v>6891517</v>
      </c>
      <c r="F9337" s="15">
        <f>IF(ISBLANK($D9337),"",IF(ISBLANK($E9337),VLOOKUP($D9337,$J:$K,2,FALSE),VLOOKUP($E9337,'Daycare Packages'!$A:$G,7,FALSE)))</f>
        <v>27</v>
      </c>
      <c r="G9337" s="15"/>
      <c r="H9337" s="15">
        <f t="shared" si="316"/>
        <v>27</v>
      </c>
      <c r="I9337" s="198">
        <f t="shared" si="315"/>
        <v>8</v>
      </c>
    </row>
    <row r="9338" spans="1:9" x14ac:dyDescent="0.3">
      <c r="A9338" s="10">
        <v>43678</v>
      </c>
      <c r="B9338" s="11" t="s">
        <v>156</v>
      </c>
      <c r="C9338" s="11" t="s">
        <v>479</v>
      </c>
      <c r="D9338" s="11" t="s">
        <v>662</v>
      </c>
      <c r="E9338" s="11">
        <v>6912335</v>
      </c>
      <c r="F9338" s="15">
        <f>IF(ISBLANK($D9338),"",IF(ISBLANK($E9338),VLOOKUP($D9338,$J:$K,2,FALSE),VLOOKUP($E9338,'Daycare Packages'!$A:$G,7,FALSE)))</f>
        <v>23</v>
      </c>
      <c r="G9338" s="15"/>
      <c r="H9338" s="15">
        <f t="shared" si="316"/>
        <v>23</v>
      </c>
      <c r="I9338" s="198">
        <f t="shared" si="315"/>
        <v>8</v>
      </c>
    </row>
    <row r="9339" spans="1:9" x14ac:dyDescent="0.3">
      <c r="A9339" s="10">
        <v>43678</v>
      </c>
      <c r="B9339" s="11" t="s">
        <v>183</v>
      </c>
      <c r="C9339" s="11" t="s">
        <v>520</v>
      </c>
      <c r="D9339" s="11" t="s">
        <v>662</v>
      </c>
      <c r="E9339" s="11">
        <v>6909167</v>
      </c>
      <c r="F9339" s="15">
        <f>IF(ISBLANK($D9339),"",IF(ISBLANK($E9339),VLOOKUP($D9339,$J:$K,2,FALSE),VLOOKUP($E9339,'Daycare Packages'!$A:$G,7,FALSE)))</f>
        <v>27</v>
      </c>
      <c r="G9339" s="15"/>
      <c r="H9339" s="15">
        <f t="shared" si="316"/>
        <v>27</v>
      </c>
      <c r="I9339" s="198">
        <f t="shared" si="315"/>
        <v>8</v>
      </c>
    </row>
    <row r="9340" spans="1:9" x14ac:dyDescent="0.3">
      <c r="A9340" s="10">
        <v>43678</v>
      </c>
      <c r="B9340" s="11" t="s">
        <v>122</v>
      </c>
      <c r="C9340" s="11" t="s">
        <v>740</v>
      </c>
      <c r="D9340" s="11" t="s">
        <v>662</v>
      </c>
      <c r="E9340" s="11">
        <v>6734596</v>
      </c>
      <c r="F9340" s="15">
        <f>IF(ISBLANK($D9340),"",IF(ISBLANK($E9340),VLOOKUP($D9340,$J:$K,2,FALSE),VLOOKUP($E9340,'Daycare Packages'!$A:$G,7,FALSE)))</f>
        <v>25</v>
      </c>
      <c r="G9340" s="15"/>
      <c r="H9340" s="15">
        <f t="shared" si="316"/>
        <v>25</v>
      </c>
      <c r="I9340" s="198">
        <f t="shared" si="315"/>
        <v>8</v>
      </c>
    </row>
    <row r="9341" spans="1:9" x14ac:dyDescent="0.3">
      <c r="A9341" s="10">
        <v>43678</v>
      </c>
      <c r="B9341" s="11" t="s">
        <v>609</v>
      </c>
      <c r="C9341" s="11" t="s">
        <v>610</v>
      </c>
      <c r="D9341" s="11" t="s">
        <v>662</v>
      </c>
      <c r="E9341" s="11">
        <v>6373500</v>
      </c>
      <c r="F9341" s="15">
        <f>IF(ISBLANK($D9341),"",IF(ISBLANK($E9341),VLOOKUP($D9341,$J:$K,2,FALSE),VLOOKUP($E9341,'Daycare Packages'!$A:$G,7,FALSE)))</f>
        <v>22</v>
      </c>
      <c r="G9341" s="15"/>
      <c r="H9341" s="15">
        <f t="shared" si="316"/>
        <v>22</v>
      </c>
      <c r="I9341" s="198">
        <f t="shared" si="315"/>
        <v>8</v>
      </c>
    </row>
    <row r="9342" spans="1:9" x14ac:dyDescent="0.3">
      <c r="A9342" s="10">
        <v>43678</v>
      </c>
      <c r="B9342" s="11" t="s">
        <v>1964</v>
      </c>
      <c r="C9342" s="11" t="s">
        <v>604</v>
      </c>
      <c r="D9342" s="11" t="s">
        <v>662</v>
      </c>
      <c r="F9342" s="15">
        <f>IF(ISBLANK($D9342),"",IF(ISBLANK($E9342),VLOOKUP($D9342,$J:$K,2,FALSE),VLOOKUP($E9342,'Daycare Packages'!$A:$G,7,FALSE)))</f>
        <v>30</v>
      </c>
      <c r="G9342" s="15"/>
      <c r="H9342" s="15">
        <f t="shared" si="316"/>
        <v>30</v>
      </c>
      <c r="I9342" s="198">
        <f t="shared" si="315"/>
        <v>8</v>
      </c>
    </row>
    <row r="9343" spans="1:9" x14ac:dyDescent="0.3">
      <c r="A9343" s="10">
        <v>43678</v>
      </c>
      <c r="B9343" s="11" t="s">
        <v>1994</v>
      </c>
      <c r="C9343" s="11" t="s">
        <v>1810</v>
      </c>
      <c r="D9343" s="11" t="s">
        <v>662</v>
      </c>
      <c r="F9343" s="15">
        <f>IF(ISBLANK($D9343),"",IF(ISBLANK($E9343),VLOOKUP($D9343,$J:$K,2,FALSE),VLOOKUP($E9343,'Daycare Packages'!$A:$G,7,FALSE)))</f>
        <v>30</v>
      </c>
      <c r="G9343" s="15"/>
      <c r="H9343" s="15">
        <f t="shared" si="316"/>
        <v>30</v>
      </c>
      <c r="I9343" s="198">
        <f t="shared" si="315"/>
        <v>8</v>
      </c>
    </row>
    <row r="9344" spans="1:9" x14ac:dyDescent="0.3">
      <c r="A9344" s="10">
        <v>43678</v>
      </c>
      <c r="B9344" s="11" t="s">
        <v>1994</v>
      </c>
      <c r="C9344" s="11" t="s">
        <v>488</v>
      </c>
      <c r="D9344" s="11" t="s">
        <v>662</v>
      </c>
      <c r="F9344" s="15">
        <f>IF(ISBLANK($D9344),"",IF(ISBLANK($E9344),VLOOKUP($D9344,$J:$K,2,FALSE),VLOOKUP($E9344,'Daycare Packages'!$A:$G,7,FALSE)))</f>
        <v>30</v>
      </c>
      <c r="G9344" s="15"/>
      <c r="H9344" s="15">
        <f t="shared" si="316"/>
        <v>30</v>
      </c>
      <c r="I9344" s="198">
        <f t="shared" si="315"/>
        <v>8</v>
      </c>
    </row>
    <row r="9345" spans="1:9" x14ac:dyDescent="0.3">
      <c r="A9345" s="10">
        <v>43678</v>
      </c>
      <c r="B9345" s="11" t="s">
        <v>843</v>
      </c>
      <c r="C9345" s="11" t="s">
        <v>844</v>
      </c>
      <c r="D9345" s="11" t="s">
        <v>662</v>
      </c>
      <c r="E9345" s="11">
        <v>6919580</v>
      </c>
      <c r="F9345" s="15">
        <f>IF(ISBLANK($D9345),"",IF(ISBLANK($E9345),VLOOKUP($D9345,$J:$K,2,FALSE),VLOOKUP($E9345,'Daycare Packages'!$A:$G,7,FALSE)))</f>
        <v>23</v>
      </c>
      <c r="G9345" s="15"/>
      <c r="H9345" s="15">
        <f t="shared" si="316"/>
        <v>23</v>
      </c>
      <c r="I9345" s="198">
        <f t="shared" si="315"/>
        <v>8</v>
      </c>
    </row>
    <row r="9346" spans="1:9" x14ac:dyDescent="0.3">
      <c r="A9346" s="10">
        <v>43678</v>
      </c>
      <c r="B9346" s="11" t="s">
        <v>230</v>
      </c>
      <c r="C9346" s="11" t="s">
        <v>493</v>
      </c>
      <c r="D9346" s="11" t="s">
        <v>662</v>
      </c>
      <c r="E9346" s="11">
        <v>6913491</v>
      </c>
      <c r="F9346" s="15">
        <f>IF(ISBLANK($D9346),"",IF(ISBLANK($E9346),VLOOKUP($D9346,$J:$K,2,FALSE),VLOOKUP($E9346,'Daycare Packages'!$A:$G,7,FALSE)))</f>
        <v>27</v>
      </c>
      <c r="G9346" s="15"/>
      <c r="H9346" s="15">
        <f t="shared" si="316"/>
        <v>27</v>
      </c>
      <c r="I9346" s="198">
        <f t="shared" si="315"/>
        <v>8</v>
      </c>
    </row>
    <row r="9347" spans="1:9" x14ac:dyDescent="0.3">
      <c r="A9347" s="10">
        <v>43678</v>
      </c>
      <c r="B9347" s="11" t="s">
        <v>160</v>
      </c>
      <c r="C9347" s="11" t="s">
        <v>794</v>
      </c>
      <c r="D9347" s="11" t="s">
        <v>662</v>
      </c>
      <c r="E9347" s="11">
        <v>6905987</v>
      </c>
      <c r="F9347" s="15">
        <f>IF(ISBLANK($D9347),"",IF(ISBLANK($E9347),VLOOKUP($D9347,$J:$K,2,FALSE),VLOOKUP($E9347,'Daycare Packages'!$A:$G,7,FALSE)))</f>
        <v>26</v>
      </c>
      <c r="G9347" s="15"/>
      <c r="H9347" s="15">
        <f t="shared" si="316"/>
        <v>26</v>
      </c>
      <c r="I9347" s="198">
        <f t="shared" ref="I9347:I9410" si="317">IF(A9347="",0,MONTH(A9347))</f>
        <v>8</v>
      </c>
    </row>
    <row r="9348" spans="1:9" x14ac:dyDescent="0.3">
      <c r="A9348" s="10">
        <v>43678</v>
      </c>
      <c r="B9348" s="11" t="s">
        <v>160</v>
      </c>
      <c r="C9348" s="11" t="s">
        <v>1761</v>
      </c>
      <c r="D9348" s="11" t="s">
        <v>662</v>
      </c>
      <c r="E9348" s="11">
        <v>6905987</v>
      </c>
      <c r="F9348" s="15">
        <f>IF(ISBLANK($D9348),"",IF(ISBLANK($E9348),VLOOKUP($D9348,$J:$K,2,FALSE),VLOOKUP($E9348,'Daycare Packages'!$A:$G,7,FALSE)))</f>
        <v>26</v>
      </c>
      <c r="G9348" s="15"/>
      <c r="H9348" s="15">
        <f t="shared" si="316"/>
        <v>26</v>
      </c>
      <c r="I9348" s="198">
        <f t="shared" si="317"/>
        <v>8</v>
      </c>
    </row>
    <row r="9349" spans="1:9" x14ac:dyDescent="0.3">
      <c r="A9349" s="10">
        <v>43678</v>
      </c>
      <c r="B9349" s="11" t="s">
        <v>340</v>
      </c>
      <c r="C9349" s="11" t="s">
        <v>745</v>
      </c>
      <c r="D9349" s="11" t="s">
        <v>662</v>
      </c>
      <c r="F9349" s="15">
        <f>IF(ISBLANK($D9349),"",IF(ISBLANK($E9349),VLOOKUP($D9349,$J:$K,2,FALSE),VLOOKUP($E9349,'Daycare Packages'!$A:$G,7,FALSE)))</f>
        <v>30</v>
      </c>
      <c r="G9349" s="15">
        <v>-3.6</v>
      </c>
      <c r="H9349" s="15">
        <f t="shared" si="316"/>
        <v>26.4</v>
      </c>
      <c r="I9349" s="198">
        <f t="shared" si="317"/>
        <v>8</v>
      </c>
    </row>
    <row r="9350" spans="1:9" x14ac:dyDescent="0.3">
      <c r="A9350" s="10">
        <v>43678</v>
      </c>
      <c r="B9350" s="11" t="s">
        <v>340</v>
      </c>
      <c r="C9350" s="11" t="s">
        <v>746</v>
      </c>
      <c r="D9350" s="11" t="s">
        <v>662</v>
      </c>
      <c r="F9350" s="15">
        <f>IF(ISBLANK($D9350),"",IF(ISBLANK($E9350),VLOOKUP($D9350,$J:$K,2,FALSE),VLOOKUP($E9350,'Daycare Packages'!$A:$G,7,FALSE)))</f>
        <v>30</v>
      </c>
      <c r="G9350" s="15">
        <v>-3.6</v>
      </c>
      <c r="H9350" s="15">
        <f t="shared" si="316"/>
        <v>26.4</v>
      </c>
      <c r="I9350" s="198">
        <f t="shared" si="317"/>
        <v>8</v>
      </c>
    </row>
    <row r="9351" spans="1:9" x14ac:dyDescent="0.3">
      <c r="A9351" s="10">
        <v>43678</v>
      </c>
      <c r="B9351" s="11" t="s">
        <v>820</v>
      </c>
      <c r="C9351" s="11" t="s">
        <v>402</v>
      </c>
      <c r="D9351" s="11" t="s">
        <v>662</v>
      </c>
      <c r="F9351" s="15">
        <f>IF(ISBLANK($D9351),"",IF(ISBLANK($E9351),VLOOKUP($D9351,$J:$K,2,FALSE),VLOOKUP($E9351,'Daycare Packages'!$A:$G,7,FALSE)))</f>
        <v>30</v>
      </c>
      <c r="G9351" s="15"/>
      <c r="H9351" s="15">
        <f t="shared" si="316"/>
        <v>30</v>
      </c>
      <c r="I9351" s="198">
        <f t="shared" si="317"/>
        <v>8</v>
      </c>
    </row>
    <row r="9352" spans="1:9" x14ac:dyDescent="0.3">
      <c r="A9352" s="10">
        <v>43678</v>
      </c>
      <c r="B9352" s="11" t="s">
        <v>849</v>
      </c>
      <c r="C9352" s="11" t="s">
        <v>850</v>
      </c>
      <c r="D9352" s="11" t="s">
        <v>662</v>
      </c>
      <c r="F9352" s="15">
        <f>IF(ISBLANK($D9352),"",IF(ISBLANK($E9352),VLOOKUP($D9352,$J:$K,2,FALSE),VLOOKUP($E9352,'Daycare Packages'!$A:$G,7,FALSE)))</f>
        <v>30</v>
      </c>
      <c r="G9352" s="15"/>
      <c r="H9352" s="15">
        <f t="shared" si="316"/>
        <v>30</v>
      </c>
      <c r="I9352" s="198">
        <f t="shared" si="317"/>
        <v>8</v>
      </c>
    </row>
    <row r="9353" spans="1:9" x14ac:dyDescent="0.3">
      <c r="A9353" s="10">
        <v>43678</v>
      </c>
      <c r="B9353" s="11" t="s">
        <v>1317</v>
      </c>
      <c r="C9353" s="11" t="s">
        <v>633</v>
      </c>
      <c r="D9353" s="11" t="s">
        <v>662</v>
      </c>
      <c r="E9353" s="11">
        <v>6887006</v>
      </c>
      <c r="F9353" s="15">
        <f>IF(ISBLANK($D9353),"",IF(ISBLANK($E9353),VLOOKUP($D9353,$J:$K,2,FALSE),VLOOKUP($E9353,'Daycare Packages'!$A:$G,7,FALSE)))</f>
        <v>25</v>
      </c>
      <c r="G9353" s="15"/>
      <c r="H9353" s="15">
        <f t="shared" si="316"/>
        <v>25</v>
      </c>
      <c r="I9353" s="198">
        <f t="shared" si="317"/>
        <v>8</v>
      </c>
    </row>
    <row r="9354" spans="1:9" x14ac:dyDescent="0.3">
      <c r="A9354" s="10">
        <v>43678</v>
      </c>
      <c r="B9354" s="11" t="s">
        <v>136</v>
      </c>
      <c r="C9354" s="11" t="s">
        <v>650</v>
      </c>
      <c r="D9354" s="11" t="s">
        <v>662</v>
      </c>
      <c r="F9354" s="15">
        <f>IF(ISBLANK($D9354),"",IF(ISBLANK($E9354),VLOOKUP($D9354,$J:$K,2,FALSE),VLOOKUP($E9354,'Daycare Packages'!$A:$G,7,FALSE)))</f>
        <v>30</v>
      </c>
      <c r="G9354" s="15"/>
      <c r="H9354" s="15">
        <f t="shared" si="316"/>
        <v>30</v>
      </c>
      <c r="I9354" s="198">
        <f t="shared" si="317"/>
        <v>8</v>
      </c>
    </row>
    <row r="9355" spans="1:9" x14ac:dyDescent="0.3">
      <c r="A9355" s="10">
        <v>43678</v>
      </c>
      <c r="B9355" s="11" t="s">
        <v>217</v>
      </c>
      <c r="C9355" s="11" t="s">
        <v>402</v>
      </c>
      <c r="D9355" s="11" t="s">
        <v>662</v>
      </c>
      <c r="E9355" s="11">
        <v>6918686</v>
      </c>
      <c r="F9355" s="15">
        <f>IF(ISBLANK($D9355),"",IF(ISBLANK($E9355),VLOOKUP($D9355,$J:$K,2,FALSE),VLOOKUP($E9355,'Daycare Packages'!$A:$G,7,FALSE)))</f>
        <v>26</v>
      </c>
      <c r="G9355" s="15"/>
      <c r="H9355" s="15">
        <f t="shared" si="316"/>
        <v>26</v>
      </c>
      <c r="I9355" s="198">
        <f t="shared" si="317"/>
        <v>8</v>
      </c>
    </row>
    <row r="9356" spans="1:9" x14ac:dyDescent="0.3">
      <c r="A9356" s="10">
        <v>43678</v>
      </c>
      <c r="B9356" s="11" t="s">
        <v>222</v>
      </c>
      <c r="C9356" s="11" t="s">
        <v>229</v>
      </c>
      <c r="D9356" s="11" t="s">
        <v>662</v>
      </c>
      <c r="E9356" s="11">
        <v>6917953</v>
      </c>
      <c r="F9356" s="15">
        <f>IF(ISBLANK($D9356),"",IF(ISBLANK($E9356),VLOOKUP($D9356,$J:$K,2,FALSE),VLOOKUP($E9356,'Daycare Packages'!$A:$G,7,FALSE)))</f>
        <v>27</v>
      </c>
      <c r="G9356" s="15"/>
      <c r="H9356" s="15">
        <f t="shared" si="316"/>
        <v>27</v>
      </c>
      <c r="I9356" s="198">
        <f t="shared" si="317"/>
        <v>8</v>
      </c>
    </row>
    <row r="9357" spans="1:9" x14ac:dyDescent="0.3">
      <c r="A9357" s="10">
        <v>43678</v>
      </c>
      <c r="B9357" s="11" t="s">
        <v>150</v>
      </c>
      <c r="C9357" s="11" t="s">
        <v>461</v>
      </c>
      <c r="D9357" s="11" t="s">
        <v>662</v>
      </c>
      <c r="E9357" s="11">
        <v>6902654</v>
      </c>
      <c r="F9357" s="15">
        <f>IF(ISBLANK($D9357),"",IF(ISBLANK($E9357),VLOOKUP($D9357,$J:$K,2,FALSE),VLOOKUP($E9357,'Daycare Packages'!$A:$G,7,FALSE)))</f>
        <v>27</v>
      </c>
      <c r="G9357" s="15"/>
      <c r="H9357" s="15">
        <f t="shared" si="316"/>
        <v>27</v>
      </c>
      <c r="I9357" s="198">
        <f t="shared" si="317"/>
        <v>8</v>
      </c>
    </row>
    <row r="9358" spans="1:9" x14ac:dyDescent="0.3">
      <c r="A9358" s="10">
        <v>43678</v>
      </c>
      <c r="B9358" s="11" t="s">
        <v>122</v>
      </c>
      <c r="C9358" s="11" t="s">
        <v>740</v>
      </c>
      <c r="D9358" s="11" t="s">
        <v>662</v>
      </c>
      <c r="E9358" s="11">
        <v>6734317</v>
      </c>
      <c r="F9358" s="15">
        <f>IF(ISBLANK($D9358),"",IF(ISBLANK($E9358),VLOOKUP($D9358,$J:$K,2,FALSE),VLOOKUP($E9358,'Daycare Packages'!$A:$G,7,FALSE)))</f>
        <v>22</v>
      </c>
      <c r="G9358" s="15"/>
      <c r="H9358" s="15">
        <f t="shared" si="316"/>
        <v>22</v>
      </c>
      <c r="I9358" s="198">
        <f t="shared" si="317"/>
        <v>8</v>
      </c>
    </row>
    <row r="9359" spans="1:9" x14ac:dyDescent="0.3">
      <c r="A9359" s="10">
        <v>43678</v>
      </c>
      <c r="B9359" s="11" t="s">
        <v>320</v>
      </c>
      <c r="C9359" s="11" t="s">
        <v>777</v>
      </c>
      <c r="D9359" s="11" t="s">
        <v>662</v>
      </c>
      <c r="F9359" s="15">
        <f>IF(ISBLANK($D9359),"",IF(ISBLANK($E9359),VLOOKUP($D9359,$J:$K,2,FALSE),VLOOKUP($E9359,'Daycare Packages'!$A:$G,7,FALSE)))</f>
        <v>30</v>
      </c>
      <c r="G9359" s="15"/>
      <c r="H9359" s="15">
        <f t="shared" si="316"/>
        <v>30</v>
      </c>
      <c r="I9359" s="198">
        <f t="shared" si="317"/>
        <v>8</v>
      </c>
    </row>
    <row r="9360" spans="1:9" x14ac:dyDescent="0.3">
      <c r="A9360" s="10">
        <v>43678</v>
      </c>
      <c r="B9360" s="11" t="s">
        <v>1535</v>
      </c>
      <c r="C9360" s="11" t="s">
        <v>846</v>
      </c>
      <c r="D9360" s="11" t="s">
        <v>662</v>
      </c>
      <c r="F9360" s="15">
        <f>IF(ISBLANK($D9360),"",IF(ISBLANK($E9360),VLOOKUP($D9360,$J:$K,2,FALSE),VLOOKUP($E9360,'Daycare Packages'!$A:$G,7,FALSE)))</f>
        <v>30</v>
      </c>
      <c r="G9360" s="15"/>
      <c r="H9360" s="15">
        <f t="shared" si="316"/>
        <v>30</v>
      </c>
      <c r="I9360" s="198">
        <f t="shared" si="317"/>
        <v>8</v>
      </c>
    </row>
    <row r="9361" spans="1:9" x14ac:dyDescent="0.3">
      <c r="A9361" s="10">
        <v>43678</v>
      </c>
      <c r="B9361" s="11" t="s">
        <v>140</v>
      </c>
      <c r="C9361" s="11" t="s">
        <v>475</v>
      </c>
      <c r="D9361" s="11" t="s">
        <v>662</v>
      </c>
      <c r="E9361" s="11">
        <v>6888605</v>
      </c>
      <c r="F9361" s="15">
        <f>IF(ISBLANK($D9361),"",IF(ISBLANK($E9361),VLOOKUP($D9361,$J:$K,2,FALSE),VLOOKUP($E9361,'Daycare Packages'!$A:$G,7,FALSE)))</f>
        <v>26</v>
      </c>
      <c r="G9361" s="15"/>
      <c r="H9361" s="15">
        <f t="shared" si="316"/>
        <v>26</v>
      </c>
      <c r="I9361" s="198">
        <f t="shared" si="317"/>
        <v>8</v>
      </c>
    </row>
    <row r="9362" spans="1:9" x14ac:dyDescent="0.3">
      <c r="A9362" s="10">
        <v>43678</v>
      </c>
      <c r="B9362" s="11" t="s">
        <v>663</v>
      </c>
      <c r="C9362" s="11" t="s">
        <v>665</v>
      </c>
      <c r="D9362" s="11" t="s">
        <v>662</v>
      </c>
      <c r="F9362" s="15">
        <f>IF(ISBLANK($D9362),"",IF(ISBLANK($E9362),VLOOKUP($D9362,$J:$K,2,FALSE),VLOOKUP($E9362,'Daycare Packages'!$A:$G,7,FALSE)))</f>
        <v>30</v>
      </c>
      <c r="G9362" s="15"/>
      <c r="H9362" s="15">
        <f t="shared" si="316"/>
        <v>30</v>
      </c>
      <c r="I9362" s="198">
        <f t="shared" si="317"/>
        <v>8</v>
      </c>
    </row>
    <row r="9363" spans="1:9" x14ac:dyDescent="0.3">
      <c r="A9363" s="55">
        <v>43678</v>
      </c>
      <c r="B9363" s="56" t="s">
        <v>663</v>
      </c>
      <c r="C9363" s="56" t="s">
        <v>664</v>
      </c>
      <c r="D9363" s="56" t="s">
        <v>662</v>
      </c>
      <c r="E9363" s="56"/>
      <c r="F9363" s="59">
        <f>IF(ISBLANK($D9363),"",IF(ISBLANK($E9363),VLOOKUP($D9363,$J:$K,2,FALSE),VLOOKUP($E9363,'Daycare Packages'!$A:$G,7,FALSE)))</f>
        <v>30</v>
      </c>
      <c r="G9363" s="59"/>
      <c r="H9363" s="59">
        <f t="shared" si="316"/>
        <v>30</v>
      </c>
      <c r="I9363" s="198">
        <f t="shared" si="317"/>
        <v>8</v>
      </c>
    </row>
    <row r="9364" spans="1:9" x14ac:dyDescent="0.3">
      <c r="A9364" s="10">
        <v>43679</v>
      </c>
      <c r="B9364" s="11" t="s">
        <v>1916</v>
      </c>
      <c r="C9364" s="11" t="s">
        <v>1359</v>
      </c>
      <c r="D9364" s="11" t="s">
        <v>659</v>
      </c>
      <c r="E9364" s="11">
        <v>6917473</v>
      </c>
      <c r="F9364" s="15">
        <f>IF(ISBLANK($D9364),"",IF(ISBLANK($E9364),VLOOKUP($D9364,$J:$K,2,FALSE),VLOOKUP($E9364,'Daycare Packages'!$A:$G,7,FALSE)))</f>
        <v>19</v>
      </c>
      <c r="G9364" s="15"/>
      <c r="H9364" s="15">
        <f t="shared" si="316"/>
        <v>19</v>
      </c>
      <c r="I9364" s="198">
        <f t="shared" si="317"/>
        <v>8</v>
      </c>
    </row>
    <row r="9365" spans="1:9" x14ac:dyDescent="0.3">
      <c r="A9365" s="10">
        <v>43679</v>
      </c>
      <c r="B9365" s="11" t="s">
        <v>160</v>
      </c>
      <c r="C9365" s="11" t="s">
        <v>1761</v>
      </c>
      <c r="D9365" s="11" t="s">
        <v>659</v>
      </c>
      <c r="F9365" s="15">
        <f>IF(ISBLANK($D9365),"",IF(ISBLANK($E9365),VLOOKUP($D9365,$J:$K,2,FALSE),VLOOKUP($E9365,'Daycare Packages'!$A:$G,7,FALSE)))</f>
        <v>20</v>
      </c>
      <c r="G9365" s="15"/>
      <c r="H9365" s="15">
        <f t="shared" si="316"/>
        <v>20</v>
      </c>
      <c r="I9365" s="198">
        <f t="shared" si="317"/>
        <v>8</v>
      </c>
    </row>
    <row r="9366" spans="1:9" x14ac:dyDescent="0.3">
      <c r="A9366" s="10">
        <v>43679</v>
      </c>
      <c r="B9366" s="11" t="s">
        <v>1733</v>
      </c>
      <c r="C9366" s="11" t="s">
        <v>1734</v>
      </c>
      <c r="D9366" s="11" t="s">
        <v>659</v>
      </c>
      <c r="E9366" s="11">
        <v>6896082</v>
      </c>
      <c r="F9366" s="15">
        <f>IF(ISBLANK($D9366),"",IF(ISBLANK($E9366),VLOOKUP($D9366,$J:$K,2,FALSE),VLOOKUP($E9366,'Daycare Packages'!$A:$G,7,FALSE)))</f>
        <v>19</v>
      </c>
      <c r="G9366" s="15"/>
      <c r="H9366" s="15">
        <f t="shared" si="316"/>
        <v>19</v>
      </c>
      <c r="I9366" s="198">
        <f t="shared" si="317"/>
        <v>8</v>
      </c>
    </row>
    <row r="9367" spans="1:9" x14ac:dyDescent="0.3">
      <c r="A9367" s="10">
        <v>43679</v>
      </c>
      <c r="B9367" s="11" t="s">
        <v>131</v>
      </c>
      <c r="C9367" s="11" t="s">
        <v>553</v>
      </c>
      <c r="D9367" s="11" t="s">
        <v>659</v>
      </c>
      <c r="E9367" s="11">
        <v>6730496</v>
      </c>
      <c r="F9367" s="15">
        <f>IF(ISBLANK($D9367),"",IF(ISBLANK($E9367),VLOOKUP($D9367,$J:$K,2,FALSE),VLOOKUP($E9367,'Daycare Packages'!$A:$G,7,FALSE)))</f>
        <v>16</v>
      </c>
      <c r="G9367" s="15"/>
      <c r="H9367" s="15">
        <f t="shared" si="316"/>
        <v>16</v>
      </c>
      <c r="I9367" s="198">
        <f t="shared" si="317"/>
        <v>8</v>
      </c>
    </row>
    <row r="9368" spans="1:9" x14ac:dyDescent="0.3">
      <c r="A9368" s="10">
        <v>43679</v>
      </c>
      <c r="B9368" s="11" t="s">
        <v>749</v>
      </c>
      <c r="C9368" s="11" t="s">
        <v>750</v>
      </c>
      <c r="D9368" s="11" t="s">
        <v>659</v>
      </c>
      <c r="F9368" s="15">
        <f>IF(ISBLANK($D9368),"",IF(ISBLANK($E9368),VLOOKUP($D9368,$J:$K,2,FALSE),VLOOKUP($E9368,'Daycare Packages'!$A:$G,7,FALSE)))</f>
        <v>20</v>
      </c>
      <c r="G9368" s="15"/>
      <c r="H9368" s="15">
        <f t="shared" si="316"/>
        <v>20</v>
      </c>
      <c r="I9368" s="198">
        <f t="shared" si="317"/>
        <v>8</v>
      </c>
    </row>
    <row r="9369" spans="1:9" x14ac:dyDescent="0.3">
      <c r="A9369" s="10">
        <v>43679</v>
      </c>
      <c r="B9369" s="11" t="s">
        <v>184</v>
      </c>
      <c r="C9369" s="11" t="s">
        <v>396</v>
      </c>
      <c r="D9369" s="11" t="s">
        <v>659</v>
      </c>
      <c r="F9369" s="15">
        <f>IF(ISBLANK($D9369),"",IF(ISBLANK($E9369),VLOOKUP($D9369,$J:$K,2,FALSE),VLOOKUP($E9369,'Daycare Packages'!$A:$G,7,FALSE)))</f>
        <v>20</v>
      </c>
      <c r="G9369" s="15"/>
      <c r="H9369" s="15">
        <f t="shared" si="316"/>
        <v>20</v>
      </c>
      <c r="I9369" s="198">
        <f t="shared" si="317"/>
        <v>8</v>
      </c>
    </row>
    <row r="9370" spans="1:9" x14ac:dyDescent="0.3">
      <c r="A9370" s="10">
        <v>43679</v>
      </c>
      <c r="B9370" s="11" t="s">
        <v>184</v>
      </c>
      <c r="C9370" s="11" t="s">
        <v>679</v>
      </c>
      <c r="D9370" s="11" t="s">
        <v>659</v>
      </c>
      <c r="F9370" s="15">
        <f>IF(ISBLANK($D9370),"",IF(ISBLANK($E9370),VLOOKUP($D9370,$J:$K,2,FALSE),VLOOKUP($E9370,'Daycare Packages'!$A:$G,7,FALSE)))</f>
        <v>20</v>
      </c>
      <c r="G9370" s="15"/>
      <c r="H9370" s="15">
        <f t="shared" si="316"/>
        <v>20</v>
      </c>
      <c r="I9370" s="198">
        <f t="shared" si="317"/>
        <v>8</v>
      </c>
    </row>
    <row r="9371" spans="1:9" x14ac:dyDescent="0.3">
      <c r="A9371" s="10">
        <v>43679</v>
      </c>
      <c r="B9371" s="11" t="s">
        <v>190</v>
      </c>
      <c r="C9371" s="11" t="s">
        <v>718</v>
      </c>
      <c r="D9371" s="11" t="s">
        <v>659</v>
      </c>
      <c r="E9371" s="11">
        <v>6884206</v>
      </c>
      <c r="F9371" s="15">
        <f>IF(ISBLANK($D9371),"",IF(ISBLANK($E9371),VLOOKUP($D9371,$J:$K,2,FALSE),VLOOKUP($E9371,'Daycare Packages'!$A:$G,7,FALSE)))</f>
        <v>17</v>
      </c>
      <c r="G9371" s="15"/>
      <c r="H9371" s="15">
        <f t="shared" si="316"/>
        <v>17</v>
      </c>
      <c r="I9371" s="198">
        <f t="shared" si="317"/>
        <v>8</v>
      </c>
    </row>
    <row r="9372" spans="1:9" x14ac:dyDescent="0.3">
      <c r="A9372" s="10">
        <v>43679</v>
      </c>
      <c r="B9372" s="11" t="s">
        <v>931</v>
      </c>
      <c r="C9372" s="11" t="s">
        <v>932</v>
      </c>
      <c r="D9372" s="11" t="s">
        <v>659</v>
      </c>
      <c r="F9372" s="15">
        <f>IF(ISBLANK($D9372),"",IF(ISBLANK($E9372),VLOOKUP($D9372,$J:$K,2,FALSE),VLOOKUP($E9372,'Daycare Packages'!$A:$G,7,FALSE)))</f>
        <v>20</v>
      </c>
      <c r="G9372" s="15"/>
      <c r="H9372" s="15">
        <f t="shared" si="316"/>
        <v>20</v>
      </c>
      <c r="I9372" s="198">
        <f t="shared" si="317"/>
        <v>8</v>
      </c>
    </row>
    <row r="9373" spans="1:9" x14ac:dyDescent="0.3">
      <c r="A9373" s="10">
        <v>43679</v>
      </c>
      <c r="B9373" s="11" t="s">
        <v>212</v>
      </c>
      <c r="C9373" s="11" t="s">
        <v>707</v>
      </c>
      <c r="D9373" s="11" t="s">
        <v>662</v>
      </c>
      <c r="F9373" s="15">
        <f>IF(ISBLANK($D9373),"",IF(ISBLANK($E9373),VLOOKUP($D9373,$J:$K,2,FALSE),VLOOKUP($E9373,'Daycare Packages'!$A:$G,7,FALSE)))</f>
        <v>30</v>
      </c>
      <c r="G9373" s="15"/>
      <c r="H9373" s="15">
        <f t="shared" si="316"/>
        <v>30</v>
      </c>
      <c r="I9373" s="198">
        <f t="shared" si="317"/>
        <v>8</v>
      </c>
    </row>
    <row r="9374" spans="1:9" x14ac:dyDescent="0.3">
      <c r="A9374" s="10">
        <v>43679</v>
      </c>
      <c r="B9374" s="11" t="s">
        <v>208</v>
      </c>
      <c r="C9374" s="11" t="s">
        <v>507</v>
      </c>
      <c r="D9374" s="11" t="s">
        <v>662</v>
      </c>
      <c r="E9374" s="11">
        <v>6733427</v>
      </c>
      <c r="F9374" s="15">
        <f>IF(ISBLANK($D9374),"",IF(ISBLANK($E9374),VLOOKUP($D9374,$J:$K,2,FALSE),VLOOKUP($E9374,'Daycare Packages'!$A:$G,7,FALSE)))</f>
        <v>22</v>
      </c>
      <c r="G9374" s="15"/>
      <c r="H9374" s="15">
        <f t="shared" si="316"/>
        <v>22</v>
      </c>
      <c r="I9374" s="198">
        <f t="shared" si="317"/>
        <v>8</v>
      </c>
    </row>
    <row r="9375" spans="1:9" x14ac:dyDescent="0.3">
      <c r="A9375" s="10">
        <v>43679</v>
      </c>
      <c r="B9375" s="11" t="s">
        <v>203</v>
      </c>
      <c r="C9375" s="11" t="s">
        <v>840</v>
      </c>
      <c r="D9375" s="11" t="s">
        <v>662</v>
      </c>
      <c r="E9375" s="11">
        <v>6923223</v>
      </c>
      <c r="F9375" s="15">
        <f>IF(ISBLANK($D9375),"",IF(ISBLANK($E9375),VLOOKUP($D9375,$J:$K,2,FALSE),VLOOKUP($E9375,'Daycare Packages'!$A:$G,7,FALSE)))</f>
        <v>27</v>
      </c>
      <c r="G9375" s="15"/>
      <c r="H9375" s="15">
        <f t="shared" si="316"/>
        <v>27</v>
      </c>
      <c r="I9375" s="198">
        <f t="shared" si="317"/>
        <v>8</v>
      </c>
    </row>
    <row r="9376" spans="1:9" x14ac:dyDescent="0.3">
      <c r="A9376" s="10">
        <v>43679</v>
      </c>
      <c r="B9376" s="11" t="s">
        <v>199</v>
      </c>
      <c r="C9376" s="11" t="s">
        <v>711</v>
      </c>
      <c r="D9376" s="11" t="s">
        <v>662</v>
      </c>
      <c r="E9376" s="11">
        <v>6857264</v>
      </c>
      <c r="F9376" s="15">
        <f>IF(ISBLANK($D9376),"",IF(ISBLANK($E9376),VLOOKUP($D9376,$J:$K,2,FALSE),VLOOKUP($E9376,'Daycare Packages'!$A:$G,7,FALSE)))</f>
        <v>26</v>
      </c>
      <c r="G9376" s="15"/>
      <c r="H9376" s="15">
        <f t="shared" si="316"/>
        <v>26</v>
      </c>
      <c r="I9376" s="198">
        <f t="shared" si="317"/>
        <v>8</v>
      </c>
    </row>
    <row r="9377" spans="1:9" x14ac:dyDescent="0.3">
      <c r="A9377" s="10">
        <v>43679</v>
      </c>
      <c r="B9377" s="11" t="s">
        <v>213</v>
      </c>
      <c r="C9377" s="11" t="s">
        <v>675</v>
      </c>
      <c r="D9377" s="11" t="s">
        <v>662</v>
      </c>
      <c r="E9377" s="11">
        <v>6878886</v>
      </c>
      <c r="F9377" s="15">
        <f>IF(ISBLANK($D9377),"",IF(ISBLANK($E9377),VLOOKUP($D9377,$J:$K,2,FALSE),VLOOKUP($E9377,'Daycare Packages'!$A:$G,7,FALSE)))</f>
        <v>27</v>
      </c>
      <c r="G9377" s="15"/>
      <c r="H9377" s="15">
        <f t="shared" si="316"/>
        <v>27</v>
      </c>
      <c r="I9377" s="198">
        <f t="shared" si="317"/>
        <v>8</v>
      </c>
    </row>
    <row r="9378" spans="1:9" x14ac:dyDescent="0.3">
      <c r="A9378" s="10">
        <v>43679</v>
      </c>
      <c r="B9378" s="11" t="s">
        <v>820</v>
      </c>
      <c r="C9378" s="11" t="s">
        <v>1584</v>
      </c>
      <c r="D9378" s="11" t="s">
        <v>662</v>
      </c>
      <c r="F9378" s="15">
        <f>IF(ISBLANK($D9378),"",IF(ISBLANK($E9378),VLOOKUP($D9378,$J:$K,2,FALSE),VLOOKUP($E9378,'Daycare Packages'!$A:$G,7,FALSE)))</f>
        <v>30</v>
      </c>
      <c r="G9378" s="15"/>
      <c r="H9378" s="15">
        <f t="shared" si="316"/>
        <v>30</v>
      </c>
      <c r="I9378" s="198">
        <f t="shared" si="317"/>
        <v>8</v>
      </c>
    </row>
    <row r="9379" spans="1:9" x14ac:dyDescent="0.3">
      <c r="A9379" s="10">
        <v>43679</v>
      </c>
      <c r="B9379" s="11" t="s">
        <v>123</v>
      </c>
      <c r="C9379" s="11" t="s">
        <v>622</v>
      </c>
      <c r="D9379" s="11" t="s">
        <v>662</v>
      </c>
      <c r="E9379" s="11">
        <v>6892228</v>
      </c>
      <c r="F9379" s="15">
        <f>IF(ISBLANK($D9379),"",IF(ISBLANK($E9379),VLOOKUP($D9379,$J:$K,2,FALSE),VLOOKUP($E9379,'Daycare Packages'!$A:$G,7,FALSE)))</f>
        <v>23</v>
      </c>
      <c r="G9379" s="15"/>
      <c r="H9379" s="15">
        <f t="shared" si="316"/>
        <v>23</v>
      </c>
      <c r="I9379" s="198">
        <f t="shared" si="317"/>
        <v>8</v>
      </c>
    </row>
    <row r="9380" spans="1:9" x14ac:dyDescent="0.3">
      <c r="A9380" s="10">
        <v>43679</v>
      </c>
      <c r="B9380" s="11" t="s">
        <v>282</v>
      </c>
      <c r="C9380" s="11" t="s">
        <v>735</v>
      </c>
      <c r="D9380" s="11" t="s">
        <v>662</v>
      </c>
      <c r="F9380" s="15">
        <f>IF(ISBLANK($D9380),"",IF(ISBLANK($E9380),VLOOKUP($D9380,$J:$K,2,FALSE),VLOOKUP($E9380,'Daycare Packages'!$A:$G,7,FALSE)))</f>
        <v>30</v>
      </c>
      <c r="G9380" s="15"/>
      <c r="H9380" s="15">
        <f t="shared" si="316"/>
        <v>30</v>
      </c>
      <c r="I9380" s="198">
        <f t="shared" si="317"/>
        <v>8</v>
      </c>
    </row>
    <row r="9381" spans="1:9" x14ac:dyDescent="0.3">
      <c r="A9381" s="10">
        <v>43679</v>
      </c>
      <c r="B9381" s="11" t="s">
        <v>187</v>
      </c>
      <c r="C9381" s="11" t="s">
        <v>417</v>
      </c>
      <c r="D9381" s="11" t="s">
        <v>662</v>
      </c>
      <c r="E9381" s="11">
        <v>6724698</v>
      </c>
      <c r="F9381" s="15">
        <f>IF(ISBLANK($D9381),"",IF(ISBLANK($E9381),VLOOKUP($D9381,$J:$K,2,FALSE),VLOOKUP($E9381,'Daycare Packages'!$A:$G,7,FALSE)))</f>
        <v>26</v>
      </c>
      <c r="G9381" s="15"/>
      <c r="H9381" s="15">
        <f t="shared" si="316"/>
        <v>26</v>
      </c>
      <c r="I9381" s="198">
        <f t="shared" si="317"/>
        <v>8</v>
      </c>
    </row>
    <row r="9382" spans="1:9" x14ac:dyDescent="0.3">
      <c r="A9382" s="10">
        <v>43679</v>
      </c>
      <c r="B9382" s="11" t="s">
        <v>371</v>
      </c>
      <c r="C9382" s="11" t="s">
        <v>642</v>
      </c>
      <c r="D9382" s="11" t="s">
        <v>662</v>
      </c>
      <c r="E9382" s="11">
        <v>6880279</v>
      </c>
      <c r="F9382" s="15">
        <f>IF(ISBLANK($D9382),"",IF(ISBLANK($E9382),VLOOKUP($D9382,$J:$K,2,FALSE),VLOOKUP($E9382,'Daycare Packages'!$A:$G,7,FALSE)))</f>
        <v>27</v>
      </c>
      <c r="G9382" s="15"/>
      <c r="H9382" s="15">
        <f t="shared" si="316"/>
        <v>27</v>
      </c>
      <c r="I9382" s="198">
        <f t="shared" si="317"/>
        <v>8</v>
      </c>
    </row>
    <row r="9383" spans="1:9" x14ac:dyDescent="0.3">
      <c r="A9383" s="10">
        <v>43679</v>
      </c>
      <c r="B9383" s="11" t="s">
        <v>1947</v>
      </c>
      <c r="C9383" s="11" t="s">
        <v>1948</v>
      </c>
      <c r="D9383" s="11" t="s">
        <v>662</v>
      </c>
      <c r="F9383" s="15">
        <f>IF(ISBLANK($D9383),"",IF(ISBLANK($E9383),VLOOKUP($D9383,$J:$K,2,FALSE),VLOOKUP($E9383,'Daycare Packages'!$A:$G,7,FALSE)))</f>
        <v>30</v>
      </c>
      <c r="G9383" s="15"/>
      <c r="H9383" s="15">
        <f t="shared" si="316"/>
        <v>30</v>
      </c>
      <c r="I9383" s="198">
        <f t="shared" si="317"/>
        <v>8</v>
      </c>
    </row>
    <row r="9384" spans="1:9" x14ac:dyDescent="0.3">
      <c r="A9384" s="10">
        <v>43679</v>
      </c>
      <c r="B9384" s="11" t="s">
        <v>114</v>
      </c>
      <c r="C9384" s="11" t="s">
        <v>789</v>
      </c>
      <c r="D9384" s="11" t="s">
        <v>662</v>
      </c>
      <c r="E9384" s="11">
        <v>6735275</v>
      </c>
      <c r="F9384" s="15">
        <f>IF(ISBLANK($D9384),"",IF(ISBLANK($E9384),VLOOKUP($D9384,$J:$K,2,FALSE),VLOOKUP($E9384,'Daycare Packages'!$A:$G,7,FALSE)))</f>
        <v>22</v>
      </c>
      <c r="G9384" s="15"/>
      <c r="H9384" s="15">
        <f t="shared" si="316"/>
        <v>22</v>
      </c>
      <c r="I9384" s="198">
        <f t="shared" si="317"/>
        <v>8</v>
      </c>
    </row>
    <row r="9385" spans="1:9" x14ac:dyDescent="0.3">
      <c r="A9385" s="10">
        <v>43679</v>
      </c>
      <c r="B9385" s="11" t="s">
        <v>182</v>
      </c>
      <c r="C9385" s="11" t="s">
        <v>685</v>
      </c>
      <c r="D9385" s="11" t="s">
        <v>662</v>
      </c>
      <c r="E9385" s="11">
        <v>6925810</v>
      </c>
      <c r="F9385" s="15">
        <f>IF(ISBLANK($D9385),"",IF(ISBLANK($E9385),VLOOKUP($D9385,$J:$K,2,FALSE),VLOOKUP($E9385,'Daycare Packages'!$A:$G,7,FALSE)))</f>
        <v>23</v>
      </c>
      <c r="G9385" s="15"/>
      <c r="H9385" s="15">
        <f t="shared" si="316"/>
        <v>23</v>
      </c>
      <c r="I9385" s="198">
        <f t="shared" si="317"/>
        <v>8</v>
      </c>
    </row>
    <row r="9386" spans="1:9" x14ac:dyDescent="0.3">
      <c r="A9386" s="10">
        <v>43679</v>
      </c>
      <c r="B9386" s="11" t="s">
        <v>843</v>
      </c>
      <c r="C9386" s="11" t="s">
        <v>844</v>
      </c>
      <c r="D9386" s="11" t="s">
        <v>662</v>
      </c>
      <c r="E9386" s="11">
        <v>6919580</v>
      </c>
      <c r="F9386" s="15">
        <f>IF(ISBLANK($D9386),"",IF(ISBLANK($E9386),VLOOKUP($D9386,$J:$K,2,FALSE),VLOOKUP($E9386,'Daycare Packages'!$A:$G,7,FALSE)))</f>
        <v>23</v>
      </c>
      <c r="G9386" s="15"/>
      <c r="H9386" s="15">
        <f t="shared" si="316"/>
        <v>23</v>
      </c>
      <c r="I9386" s="198">
        <f t="shared" si="317"/>
        <v>8</v>
      </c>
    </row>
    <row r="9387" spans="1:9" x14ac:dyDescent="0.3">
      <c r="A9387" s="10">
        <v>43679</v>
      </c>
      <c r="B9387" s="11" t="s">
        <v>1612</v>
      </c>
      <c r="C9387" s="11" t="s">
        <v>1613</v>
      </c>
      <c r="D9387" s="11" t="s">
        <v>662</v>
      </c>
      <c r="F9387" s="15">
        <f>IF(ISBLANK($D9387),"",IF(ISBLANK($E9387),VLOOKUP($D9387,$J:$K,2,FALSE),VLOOKUP($E9387,'Daycare Packages'!$A:$G,7,FALSE)))</f>
        <v>30</v>
      </c>
      <c r="G9387" s="15"/>
      <c r="H9387" s="15">
        <f t="shared" si="316"/>
        <v>30</v>
      </c>
      <c r="I9387" s="198">
        <f t="shared" si="317"/>
        <v>8</v>
      </c>
    </row>
    <row r="9388" spans="1:9" x14ac:dyDescent="0.3">
      <c r="A9388" s="10">
        <v>43679</v>
      </c>
      <c r="B9388" s="11" t="s">
        <v>876</v>
      </c>
      <c r="C9388" s="11" t="s">
        <v>877</v>
      </c>
      <c r="D9388" s="11" t="s">
        <v>662</v>
      </c>
      <c r="F9388" s="15">
        <f>IF(ISBLANK($D9388),"",IF(ISBLANK($E9388),VLOOKUP($D9388,$J:$K,2,FALSE),VLOOKUP($E9388,'Daycare Packages'!$A:$G,7,FALSE)))</f>
        <v>30</v>
      </c>
      <c r="G9388" s="15"/>
      <c r="H9388" s="15">
        <f t="shared" si="316"/>
        <v>30</v>
      </c>
      <c r="I9388" s="198">
        <f t="shared" si="317"/>
        <v>8</v>
      </c>
    </row>
    <row r="9389" spans="1:9" x14ac:dyDescent="0.3">
      <c r="A9389" s="10">
        <v>43679</v>
      </c>
      <c r="B9389" s="11" t="s">
        <v>876</v>
      </c>
      <c r="C9389" s="11" t="s">
        <v>878</v>
      </c>
      <c r="D9389" s="11" t="s">
        <v>662</v>
      </c>
      <c r="F9389" s="15">
        <f>IF(ISBLANK($D9389),"",IF(ISBLANK($E9389),VLOOKUP($D9389,$J:$K,2,FALSE),VLOOKUP($E9389,'Daycare Packages'!$A:$G,7,FALSE)))</f>
        <v>30</v>
      </c>
      <c r="G9389" s="15"/>
      <c r="H9389" s="15">
        <f t="shared" si="316"/>
        <v>30</v>
      </c>
      <c r="I9389" s="198">
        <f t="shared" si="317"/>
        <v>8</v>
      </c>
    </row>
    <row r="9390" spans="1:9" x14ac:dyDescent="0.3">
      <c r="A9390" s="10">
        <v>43679</v>
      </c>
      <c r="B9390" s="11" t="s">
        <v>147</v>
      </c>
      <c r="C9390" s="11" t="s">
        <v>796</v>
      </c>
      <c r="D9390" s="11" t="s">
        <v>662</v>
      </c>
      <c r="E9390" s="11">
        <v>6814069</v>
      </c>
      <c r="F9390" s="15">
        <f>IF(ISBLANK($D9390),"",IF(ISBLANK($E9390),VLOOKUP($D9390,$J:$K,2,FALSE),VLOOKUP($E9390,'Daycare Packages'!$A:$G,7,FALSE)))</f>
        <v>23</v>
      </c>
      <c r="G9390" s="15"/>
      <c r="H9390" s="15">
        <f t="shared" si="316"/>
        <v>23</v>
      </c>
      <c r="I9390" s="198">
        <f t="shared" si="317"/>
        <v>8</v>
      </c>
    </row>
    <row r="9391" spans="1:9" x14ac:dyDescent="0.3">
      <c r="A9391" s="10">
        <v>43679</v>
      </c>
      <c r="B9391" s="11" t="s">
        <v>1727</v>
      </c>
      <c r="C9391" s="11" t="s">
        <v>1728</v>
      </c>
      <c r="D9391" s="11" t="s">
        <v>662</v>
      </c>
      <c r="E9391" s="11">
        <v>6924319</v>
      </c>
      <c r="F9391" s="15">
        <f>IF(ISBLANK($D9391),"",IF(ISBLANK($E9391),VLOOKUP($D9391,$J:$K,2,FALSE),VLOOKUP($E9391,'Daycare Packages'!$A:$G,7,FALSE)))</f>
        <v>23</v>
      </c>
      <c r="G9391" s="15"/>
      <c r="H9391" s="15">
        <f t="shared" si="316"/>
        <v>23</v>
      </c>
      <c r="I9391" s="198">
        <f t="shared" si="317"/>
        <v>8</v>
      </c>
    </row>
    <row r="9392" spans="1:9" x14ac:dyDescent="0.3">
      <c r="A9392" s="10">
        <v>43679</v>
      </c>
      <c r="B9392" s="11" t="s">
        <v>1961</v>
      </c>
      <c r="C9392" s="11" t="s">
        <v>1962</v>
      </c>
      <c r="D9392" s="11" t="s">
        <v>662</v>
      </c>
      <c r="F9392" s="15">
        <f>IF(ISBLANK($D9392),"",IF(ISBLANK($E9392),VLOOKUP($D9392,$J:$K,2,FALSE),VLOOKUP($E9392,'Daycare Packages'!$A:$G,7,FALSE)))</f>
        <v>30</v>
      </c>
      <c r="G9392" s="15"/>
      <c r="H9392" s="15">
        <f t="shared" si="316"/>
        <v>30</v>
      </c>
      <c r="I9392" s="198">
        <f t="shared" si="317"/>
        <v>8</v>
      </c>
    </row>
    <row r="9393" spans="1:9" x14ac:dyDescent="0.3">
      <c r="A9393" s="10">
        <v>43679</v>
      </c>
      <c r="B9393" s="11" t="s">
        <v>193</v>
      </c>
      <c r="C9393" s="11" t="s">
        <v>776</v>
      </c>
      <c r="D9393" s="11" t="s">
        <v>662</v>
      </c>
      <c r="E9393" s="11">
        <v>6899236</v>
      </c>
      <c r="F9393" s="15">
        <f>IF(ISBLANK($D9393),"",IF(ISBLANK($E9393),VLOOKUP($D9393,$J:$K,2,FALSE),VLOOKUP($E9393,'Daycare Packages'!$A:$G,7,FALSE)))</f>
        <v>27</v>
      </c>
      <c r="G9393" s="15"/>
      <c r="H9393" s="15">
        <f t="shared" ref="H9393:H9456" si="318">IF(ISBLANK(D9393),"",SUM(F9393:G9393))</f>
        <v>27</v>
      </c>
      <c r="I9393" s="198">
        <f t="shared" si="317"/>
        <v>8</v>
      </c>
    </row>
    <row r="9394" spans="1:9" x14ac:dyDescent="0.3">
      <c r="A9394" s="10">
        <v>43679</v>
      </c>
      <c r="B9394" s="11" t="s">
        <v>2010</v>
      </c>
      <c r="C9394" s="11" t="s">
        <v>474</v>
      </c>
      <c r="D9394" s="11" t="s">
        <v>662</v>
      </c>
      <c r="F9394" s="15">
        <f>IF(ISBLANK($D9394),"",IF(ISBLANK($E9394),VLOOKUP($D9394,$J:$K,2,FALSE),VLOOKUP($E9394,'Daycare Packages'!$A:$G,7,FALSE)))</f>
        <v>30</v>
      </c>
      <c r="G9394" s="15"/>
      <c r="H9394" s="15">
        <f t="shared" si="318"/>
        <v>30</v>
      </c>
      <c r="I9394" s="198">
        <f t="shared" si="317"/>
        <v>8</v>
      </c>
    </row>
    <row r="9395" spans="1:9" x14ac:dyDescent="0.3">
      <c r="A9395" s="10">
        <v>43679</v>
      </c>
      <c r="B9395" s="11" t="s">
        <v>144</v>
      </c>
      <c r="C9395" s="11" t="s">
        <v>795</v>
      </c>
      <c r="D9395" s="11" t="s">
        <v>662</v>
      </c>
      <c r="E9395" s="11">
        <v>6899660</v>
      </c>
      <c r="F9395" s="15">
        <f>IF(ISBLANK($D9395),"",IF(ISBLANK($E9395),VLOOKUP($D9395,$J:$K,2,FALSE),VLOOKUP($E9395,'Daycare Packages'!$A:$G,7,FALSE)))</f>
        <v>26</v>
      </c>
      <c r="G9395" s="15"/>
      <c r="H9395" s="15">
        <f t="shared" si="318"/>
        <v>26</v>
      </c>
      <c r="I9395" s="198">
        <f t="shared" si="317"/>
        <v>8</v>
      </c>
    </row>
    <row r="9396" spans="1:9" x14ac:dyDescent="0.3">
      <c r="A9396" s="10">
        <v>43679</v>
      </c>
      <c r="B9396" s="11" t="s">
        <v>1311</v>
      </c>
      <c r="C9396" s="11" t="s">
        <v>1312</v>
      </c>
      <c r="D9396" s="11" t="s">
        <v>662</v>
      </c>
      <c r="E9396" s="11">
        <v>6829230</v>
      </c>
      <c r="F9396" s="15">
        <f>IF(ISBLANK($D9396),"",IF(ISBLANK($E9396),VLOOKUP($D9396,$J:$K,2,FALSE),VLOOKUP($E9396,'Daycare Packages'!$A:$G,7,FALSE)))</f>
        <v>23</v>
      </c>
      <c r="G9396" s="15"/>
      <c r="H9396" s="15">
        <f t="shared" si="318"/>
        <v>23</v>
      </c>
      <c r="I9396" s="198">
        <f t="shared" si="317"/>
        <v>8</v>
      </c>
    </row>
    <row r="9397" spans="1:9" x14ac:dyDescent="0.3">
      <c r="A9397" s="10">
        <v>43679</v>
      </c>
      <c r="B9397" s="11" t="s">
        <v>216</v>
      </c>
      <c r="C9397" s="11" t="s">
        <v>448</v>
      </c>
      <c r="D9397" s="11" t="s">
        <v>662</v>
      </c>
      <c r="E9397" s="11">
        <v>6917942</v>
      </c>
      <c r="F9397" s="15">
        <f>IF(ISBLANK($D9397),"",IF(ISBLANK($E9397),VLOOKUP($D9397,$J:$K,2,FALSE),VLOOKUP($E9397,'Daycare Packages'!$A:$G,7,FALSE)))</f>
        <v>27</v>
      </c>
      <c r="G9397" s="15"/>
      <c r="H9397" s="15">
        <f t="shared" si="318"/>
        <v>27</v>
      </c>
      <c r="I9397" s="198">
        <f t="shared" si="317"/>
        <v>8</v>
      </c>
    </row>
    <row r="9398" spans="1:9" x14ac:dyDescent="0.3">
      <c r="A9398" s="10">
        <v>43679</v>
      </c>
      <c r="B9398" s="11" t="s">
        <v>220</v>
      </c>
      <c r="C9398" s="11" t="s">
        <v>548</v>
      </c>
      <c r="D9398" s="11" t="s">
        <v>662</v>
      </c>
      <c r="F9398" s="15">
        <f>IF(ISBLANK($D9398),"",IF(ISBLANK($E9398),VLOOKUP($D9398,$J:$K,2,FALSE),VLOOKUP($E9398,'Daycare Packages'!$A:$G,7,FALSE)))</f>
        <v>30</v>
      </c>
      <c r="G9398" s="15"/>
      <c r="H9398" s="15">
        <f t="shared" si="318"/>
        <v>30</v>
      </c>
      <c r="I9398" s="198">
        <f t="shared" si="317"/>
        <v>8</v>
      </c>
    </row>
    <row r="9399" spans="1:9" x14ac:dyDescent="0.3">
      <c r="A9399" s="10">
        <v>43679</v>
      </c>
      <c r="B9399" s="11" t="s">
        <v>1121</v>
      </c>
      <c r="C9399" s="11" t="s">
        <v>878</v>
      </c>
      <c r="D9399" s="11" t="s">
        <v>662</v>
      </c>
      <c r="E9399" s="11">
        <v>6792732</v>
      </c>
      <c r="F9399" s="15">
        <f>IF(ISBLANK($D9399),"",IF(ISBLANK($E9399),VLOOKUP($D9399,$J:$K,2,FALSE),VLOOKUP($E9399,'Daycare Packages'!$A:$G,7,FALSE)))</f>
        <v>25</v>
      </c>
      <c r="G9399" s="15"/>
      <c r="H9399" s="15">
        <f t="shared" si="318"/>
        <v>25</v>
      </c>
      <c r="I9399" s="198">
        <f t="shared" si="317"/>
        <v>8</v>
      </c>
    </row>
    <row r="9400" spans="1:9" x14ac:dyDescent="0.3">
      <c r="A9400" s="10">
        <v>43679</v>
      </c>
      <c r="B9400" s="11" t="s">
        <v>214</v>
      </c>
      <c r="C9400" s="11" t="s">
        <v>686</v>
      </c>
      <c r="D9400" s="11" t="s">
        <v>662</v>
      </c>
      <c r="E9400" s="11">
        <v>6874253</v>
      </c>
      <c r="F9400" s="15">
        <f>IF(ISBLANK($D9400),"",IF(ISBLANK($E9400),VLOOKUP($D9400,$J:$K,2,FALSE),VLOOKUP($E9400,'Daycare Packages'!$A:$G,7,FALSE)))</f>
        <v>23.4</v>
      </c>
      <c r="G9400" s="15"/>
      <c r="H9400" s="15">
        <f t="shared" si="318"/>
        <v>23.4</v>
      </c>
      <c r="I9400" s="198">
        <f t="shared" si="317"/>
        <v>8</v>
      </c>
    </row>
    <row r="9401" spans="1:9" x14ac:dyDescent="0.3">
      <c r="A9401" s="10">
        <v>43679</v>
      </c>
      <c r="B9401" s="11" t="s">
        <v>215</v>
      </c>
      <c r="C9401" s="11" t="s">
        <v>520</v>
      </c>
      <c r="D9401" s="11" t="s">
        <v>662</v>
      </c>
      <c r="F9401" s="15">
        <f>IF(ISBLANK($D9401),"",IF(ISBLANK($E9401),VLOOKUP($D9401,$J:$K,2,FALSE),VLOOKUP($E9401,'Daycare Packages'!$A:$G,7,FALSE)))</f>
        <v>30</v>
      </c>
      <c r="G9401" s="15"/>
      <c r="H9401" s="15">
        <f t="shared" si="318"/>
        <v>30</v>
      </c>
      <c r="I9401" s="198">
        <f t="shared" si="317"/>
        <v>8</v>
      </c>
    </row>
    <row r="9402" spans="1:9" x14ac:dyDescent="0.3">
      <c r="A9402" s="10">
        <v>43679</v>
      </c>
      <c r="B9402" s="11" t="s">
        <v>730</v>
      </c>
      <c r="C9402" s="11" t="s">
        <v>731</v>
      </c>
      <c r="D9402" s="11" t="s">
        <v>662</v>
      </c>
      <c r="F9402" s="15">
        <f>IF(ISBLANK($D9402),"",IF(ISBLANK($E9402),VLOOKUP($D9402,$J:$K,2,FALSE),VLOOKUP($E9402,'Daycare Packages'!$A:$G,7,FALSE)))</f>
        <v>30</v>
      </c>
      <c r="G9402" s="15"/>
      <c r="H9402" s="15">
        <f t="shared" si="318"/>
        <v>30</v>
      </c>
      <c r="I9402" s="198">
        <f t="shared" si="317"/>
        <v>8</v>
      </c>
    </row>
    <row r="9403" spans="1:9" x14ac:dyDescent="0.3">
      <c r="A9403" s="10">
        <v>43679</v>
      </c>
      <c r="B9403" s="11" t="s">
        <v>699</v>
      </c>
      <c r="C9403" s="11" t="s">
        <v>507</v>
      </c>
      <c r="D9403" s="11" t="s">
        <v>659</v>
      </c>
      <c r="F9403" s="15">
        <f>IF(ISBLANK($D9403),"",IF(ISBLANK($E9403),VLOOKUP($D9403,$J:$K,2,FALSE),VLOOKUP($E9403,'Daycare Packages'!$A:$G,7,FALSE)))</f>
        <v>20</v>
      </c>
      <c r="G9403" s="15">
        <v>-2</v>
      </c>
      <c r="H9403" s="15">
        <f t="shared" si="318"/>
        <v>18</v>
      </c>
      <c r="I9403" s="198">
        <f t="shared" si="317"/>
        <v>8</v>
      </c>
    </row>
    <row r="9404" spans="1:9" x14ac:dyDescent="0.3">
      <c r="A9404" s="10">
        <v>43679</v>
      </c>
      <c r="B9404" s="11" t="s">
        <v>699</v>
      </c>
      <c r="C9404" s="11" t="s">
        <v>478</v>
      </c>
      <c r="D9404" s="11" t="s">
        <v>659</v>
      </c>
      <c r="F9404" s="15">
        <f>IF(ISBLANK($D9404),"",IF(ISBLANK($E9404),VLOOKUP($D9404,$J:$K,2,FALSE),VLOOKUP($E9404,'Daycare Packages'!$A:$G,7,FALSE)))</f>
        <v>20</v>
      </c>
      <c r="G9404" s="15">
        <v>-2</v>
      </c>
      <c r="H9404" s="15">
        <f t="shared" si="318"/>
        <v>18</v>
      </c>
      <c r="I9404" s="198">
        <f t="shared" si="317"/>
        <v>8</v>
      </c>
    </row>
    <row r="9405" spans="1:9" x14ac:dyDescent="0.3">
      <c r="A9405" s="10">
        <v>43679</v>
      </c>
      <c r="B9405" s="11" t="s">
        <v>1979</v>
      </c>
      <c r="C9405" s="11" t="s">
        <v>474</v>
      </c>
      <c r="D9405" s="11" t="s">
        <v>662</v>
      </c>
      <c r="E9405" s="11">
        <v>6921788</v>
      </c>
      <c r="F9405" s="15">
        <f>IF(ISBLANK($D9405),"",IF(ISBLANK($E9405),VLOOKUP($D9405,$J:$K,2,FALSE),VLOOKUP($E9405,'Daycare Packages'!$A:$G,7,FALSE)))</f>
        <v>23</v>
      </c>
      <c r="G9405" s="15"/>
      <c r="H9405" s="15">
        <f t="shared" si="318"/>
        <v>23</v>
      </c>
      <c r="I9405" s="198">
        <f t="shared" si="317"/>
        <v>8</v>
      </c>
    </row>
    <row r="9406" spans="1:9" x14ac:dyDescent="0.3">
      <c r="A9406" s="10">
        <v>43679</v>
      </c>
      <c r="B9406" s="11" t="s">
        <v>218</v>
      </c>
      <c r="C9406" s="11" t="s">
        <v>737</v>
      </c>
      <c r="D9406" s="11" t="s">
        <v>662</v>
      </c>
      <c r="E9406" s="11">
        <v>6911319</v>
      </c>
      <c r="F9406" s="15">
        <f>IF(ISBLANK($D9406),"",IF(ISBLANK($E9406),VLOOKUP($D9406,$J:$K,2,FALSE),VLOOKUP($E9406,'Daycare Packages'!$A:$G,7,FALSE)))</f>
        <v>20</v>
      </c>
      <c r="G9406" s="15"/>
      <c r="H9406" s="15">
        <f t="shared" si="318"/>
        <v>20</v>
      </c>
      <c r="I9406" s="198">
        <f t="shared" si="317"/>
        <v>8</v>
      </c>
    </row>
    <row r="9407" spans="1:9" x14ac:dyDescent="0.3">
      <c r="A9407" s="10">
        <v>43679</v>
      </c>
      <c r="B9407" s="11" t="s">
        <v>218</v>
      </c>
      <c r="C9407" s="11" t="s">
        <v>738</v>
      </c>
      <c r="D9407" s="11" t="s">
        <v>662</v>
      </c>
      <c r="E9407" s="11">
        <v>6911319</v>
      </c>
      <c r="F9407" s="15">
        <f>IF(ISBLANK($D9407),"",IF(ISBLANK($E9407),VLOOKUP($D9407,$J:$K,2,FALSE),VLOOKUP($E9407,'Daycare Packages'!$A:$G,7,FALSE)))</f>
        <v>20</v>
      </c>
      <c r="G9407" s="15"/>
      <c r="H9407" s="15">
        <f t="shared" si="318"/>
        <v>20</v>
      </c>
      <c r="I9407" s="198">
        <f t="shared" si="317"/>
        <v>8</v>
      </c>
    </row>
    <row r="9408" spans="1:9" x14ac:dyDescent="0.3">
      <c r="A9408" s="10">
        <v>43679</v>
      </c>
      <c r="B9408" s="11" t="s">
        <v>170</v>
      </c>
      <c r="C9408" s="11" t="s">
        <v>710</v>
      </c>
      <c r="D9408" s="11" t="s">
        <v>662</v>
      </c>
      <c r="E9408" s="11">
        <v>6899079</v>
      </c>
      <c r="F9408" s="15">
        <f>IF(ISBLANK($D9408),"",IF(ISBLANK($E9408),VLOOKUP($D9408,$J:$K,2,FALSE),VLOOKUP($E9408,'Daycare Packages'!$A:$G,7,FALSE)))</f>
        <v>23</v>
      </c>
      <c r="G9408" s="15"/>
      <c r="H9408" s="15">
        <f t="shared" si="318"/>
        <v>23</v>
      </c>
      <c r="I9408" s="198">
        <f t="shared" si="317"/>
        <v>8</v>
      </c>
    </row>
    <row r="9409" spans="1:9" x14ac:dyDescent="0.3">
      <c r="A9409" s="10">
        <v>43679</v>
      </c>
      <c r="B9409" s="11" t="s">
        <v>137</v>
      </c>
      <c r="C9409" s="11" t="s">
        <v>693</v>
      </c>
      <c r="D9409" s="11" t="s">
        <v>662</v>
      </c>
      <c r="E9409" s="11">
        <v>6867321</v>
      </c>
      <c r="F9409" s="15">
        <f>IF(ISBLANK($D9409),"",IF(ISBLANK($E9409),VLOOKUP($D9409,$J:$K,2,FALSE),VLOOKUP($E9409,'Daycare Packages'!$A:$G,7,FALSE)))</f>
        <v>23</v>
      </c>
      <c r="G9409" s="15"/>
      <c r="H9409" s="15">
        <f t="shared" si="318"/>
        <v>23</v>
      </c>
      <c r="I9409" s="198">
        <f t="shared" si="317"/>
        <v>8</v>
      </c>
    </row>
    <row r="9410" spans="1:9" x14ac:dyDescent="0.3">
      <c r="A9410" s="10">
        <v>43679</v>
      </c>
      <c r="B9410" s="11" t="s">
        <v>137</v>
      </c>
      <c r="C9410" s="11" t="s">
        <v>678</v>
      </c>
      <c r="D9410" s="11" t="s">
        <v>662</v>
      </c>
      <c r="E9410" s="11">
        <v>6867321</v>
      </c>
      <c r="F9410" s="15">
        <f>IF(ISBLANK($D9410),"",IF(ISBLANK($E9410),VLOOKUP($D9410,$J:$K,2,FALSE),VLOOKUP($E9410,'Daycare Packages'!$A:$G,7,FALSE)))</f>
        <v>23</v>
      </c>
      <c r="G9410" s="15"/>
      <c r="H9410" s="15">
        <f t="shared" si="318"/>
        <v>23</v>
      </c>
      <c r="I9410" s="198">
        <f t="shared" si="317"/>
        <v>8</v>
      </c>
    </row>
    <row r="9411" spans="1:9" x14ac:dyDescent="0.3">
      <c r="A9411" s="10">
        <v>43679</v>
      </c>
      <c r="B9411" s="11" t="s">
        <v>1366</v>
      </c>
      <c r="C9411" s="11" t="s">
        <v>587</v>
      </c>
      <c r="D9411" s="11" t="s">
        <v>662</v>
      </c>
      <c r="E9411" s="11">
        <v>6909212</v>
      </c>
      <c r="F9411" s="15">
        <f>IF(ISBLANK($D9411),"",IF(ISBLANK($E9411),VLOOKUP($D9411,$J:$K,2,FALSE),VLOOKUP($E9411,'Daycare Packages'!$A:$G,7,FALSE)))</f>
        <v>23</v>
      </c>
      <c r="G9411" s="15"/>
      <c r="H9411" s="15">
        <f t="shared" si="318"/>
        <v>23</v>
      </c>
      <c r="I9411" s="198">
        <f t="shared" ref="I9411:I9474" si="319">IF(A9411="",0,MONTH(A9411))</f>
        <v>8</v>
      </c>
    </row>
    <row r="9412" spans="1:9" x14ac:dyDescent="0.3">
      <c r="A9412" s="10">
        <v>43679</v>
      </c>
      <c r="B9412" s="11" t="s">
        <v>1366</v>
      </c>
      <c r="C9412" s="11" t="s">
        <v>520</v>
      </c>
      <c r="D9412" s="11" t="s">
        <v>662</v>
      </c>
      <c r="E9412" s="11">
        <v>6909212</v>
      </c>
      <c r="F9412" s="15">
        <f>IF(ISBLANK($D9412),"",IF(ISBLANK($E9412),VLOOKUP($D9412,$J:$K,2,FALSE),VLOOKUP($E9412,'Daycare Packages'!$A:$G,7,FALSE)))</f>
        <v>23</v>
      </c>
      <c r="G9412" s="15"/>
      <c r="H9412" s="15">
        <f t="shared" si="318"/>
        <v>23</v>
      </c>
      <c r="I9412" s="198">
        <f t="shared" si="319"/>
        <v>8</v>
      </c>
    </row>
    <row r="9413" spans="1:9" x14ac:dyDescent="0.3">
      <c r="A9413" s="10">
        <v>43679</v>
      </c>
      <c r="B9413" s="11" t="s">
        <v>156</v>
      </c>
      <c r="C9413" s="11" t="s">
        <v>479</v>
      </c>
      <c r="D9413" s="11" t="s">
        <v>662</v>
      </c>
      <c r="E9413" s="11">
        <v>6912335</v>
      </c>
      <c r="F9413" s="15">
        <f>IF(ISBLANK($D9413),"",IF(ISBLANK($E9413),VLOOKUP($D9413,$J:$K,2,FALSE),VLOOKUP($E9413,'Daycare Packages'!$A:$G,7,FALSE)))</f>
        <v>23</v>
      </c>
      <c r="G9413" s="15"/>
      <c r="H9413" s="15">
        <f t="shared" si="318"/>
        <v>23</v>
      </c>
      <c r="I9413" s="198">
        <f t="shared" si="319"/>
        <v>8</v>
      </c>
    </row>
    <row r="9414" spans="1:9" x14ac:dyDescent="0.3">
      <c r="A9414" s="10">
        <v>43679</v>
      </c>
      <c r="B9414" s="11" t="s">
        <v>1317</v>
      </c>
      <c r="C9414" s="11" t="s">
        <v>633</v>
      </c>
      <c r="D9414" s="11" t="s">
        <v>662</v>
      </c>
      <c r="E9414" s="11">
        <v>6887006</v>
      </c>
      <c r="F9414" s="15">
        <f>IF(ISBLANK($D9414),"",IF(ISBLANK($E9414),VLOOKUP($D9414,$J:$K,2,FALSE),VLOOKUP($E9414,'Daycare Packages'!$A:$G,7,FALSE)))</f>
        <v>25</v>
      </c>
      <c r="G9414" s="15"/>
      <c r="H9414" s="15">
        <f t="shared" si="318"/>
        <v>25</v>
      </c>
      <c r="I9414" s="198">
        <f t="shared" si="319"/>
        <v>8</v>
      </c>
    </row>
    <row r="9415" spans="1:9" x14ac:dyDescent="0.3">
      <c r="A9415" s="10">
        <v>43679</v>
      </c>
      <c r="B9415" s="11" t="s">
        <v>420</v>
      </c>
      <c r="C9415" s="11" t="s">
        <v>421</v>
      </c>
      <c r="D9415" s="11" t="s">
        <v>662</v>
      </c>
      <c r="F9415" s="15">
        <f>IF(ISBLANK($D9415),"",IF(ISBLANK($E9415),VLOOKUP($D9415,$J:$K,2,FALSE),VLOOKUP($E9415,'Daycare Packages'!$A:$G,7,FALSE)))</f>
        <v>30</v>
      </c>
      <c r="G9415" s="15"/>
      <c r="H9415" s="15">
        <f t="shared" si="318"/>
        <v>30</v>
      </c>
      <c r="I9415" s="198">
        <f t="shared" si="319"/>
        <v>8</v>
      </c>
    </row>
    <row r="9416" spans="1:9" x14ac:dyDescent="0.3">
      <c r="A9416" s="10">
        <v>43679</v>
      </c>
      <c r="B9416" s="11" t="s">
        <v>1164</v>
      </c>
      <c r="C9416" s="11" t="s">
        <v>395</v>
      </c>
      <c r="D9416" s="11" t="s">
        <v>662</v>
      </c>
      <c r="E9416" s="11">
        <v>6906434</v>
      </c>
      <c r="F9416" s="15">
        <f>IF(ISBLANK($D9416),"",IF(ISBLANK($E9416),VLOOKUP($D9416,$J:$K,2,FALSE),VLOOKUP($E9416,'Daycare Packages'!$A:$G,7,FALSE)))</f>
        <v>27</v>
      </c>
      <c r="G9416" s="15"/>
      <c r="H9416" s="15">
        <f t="shared" si="318"/>
        <v>27</v>
      </c>
      <c r="I9416" s="198">
        <f t="shared" si="319"/>
        <v>8</v>
      </c>
    </row>
    <row r="9417" spans="1:9" x14ac:dyDescent="0.3">
      <c r="A9417" s="55">
        <v>43679</v>
      </c>
      <c r="B9417" s="56" t="s">
        <v>354</v>
      </c>
      <c r="C9417" s="56" t="s">
        <v>474</v>
      </c>
      <c r="D9417" s="56" t="s">
        <v>662</v>
      </c>
      <c r="E9417" s="56">
        <v>6899918</v>
      </c>
      <c r="F9417" s="59">
        <f>IF(ISBLANK($D9417),"",IF(ISBLANK($E9417),VLOOKUP($D9417,$J:$K,2,FALSE),VLOOKUP($E9417,'Daycare Packages'!$A:$G,7,FALSE)))</f>
        <v>27</v>
      </c>
      <c r="G9417" s="59"/>
      <c r="H9417" s="59">
        <f t="shared" si="318"/>
        <v>27</v>
      </c>
      <c r="I9417" s="198">
        <f t="shared" si="319"/>
        <v>8</v>
      </c>
    </row>
    <row r="9418" spans="1:9" x14ac:dyDescent="0.3">
      <c r="A9418" s="10">
        <v>43680</v>
      </c>
      <c r="B9418" s="11" t="s">
        <v>115</v>
      </c>
      <c r="C9418" s="11" t="s">
        <v>764</v>
      </c>
      <c r="D9418" s="11" t="s">
        <v>662</v>
      </c>
      <c r="E9418" s="11">
        <v>6736950</v>
      </c>
      <c r="F9418" s="15">
        <f>IF(ISBLANK($D9418),"",IF(ISBLANK($E9418),VLOOKUP($D9418,$J:$K,2,FALSE),VLOOKUP($E9418,'Daycare Packages'!$A:$G,7,FALSE)))</f>
        <v>22</v>
      </c>
      <c r="G9418" s="15"/>
      <c r="H9418" s="15">
        <f t="shared" si="318"/>
        <v>22</v>
      </c>
      <c r="I9418" s="198">
        <f t="shared" si="319"/>
        <v>8</v>
      </c>
    </row>
    <row r="9419" spans="1:9" x14ac:dyDescent="0.3">
      <c r="A9419" s="10">
        <v>43680</v>
      </c>
      <c r="B9419" s="11" t="s">
        <v>836</v>
      </c>
      <c r="C9419" s="11" t="s">
        <v>498</v>
      </c>
      <c r="D9419" s="11" t="s">
        <v>662</v>
      </c>
      <c r="F9419" s="15">
        <f>IF(ISBLANK($D9419),"",IF(ISBLANK($E9419),VLOOKUP($D9419,$J:$K,2,FALSE),VLOOKUP($E9419,'Daycare Packages'!$A:$G,7,FALSE)))</f>
        <v>30</v>
      </c>
      <c r="G9419" s="15"/>
      <c r="H9419" s="15">
        <f t="shared" si="318"/>
        <v>30</v>
      </c>
      <c r="I9419" s="198">
        <f t="shared" si="319"/>
        <v>8</v>
      </c>
    </row>
    <row r="9420" spans="1:9" x14ac:dyDescent="0.3">
      <c r="A9420" s="10">
        <v>43680</v>
      </c>
      <c r="B9420" s="11" t="s">
        <v>768</v>
      </c>
      <c r="C9420" s="11" t="s">
        <v>548</v>
      </c>
      <c r="D9420" s="11" t="s">
        <v>662</v>
      </c>
      <c r="F9420" s="15">
        <f>IF(ISBLANK($D9420),"",IF(ISBLANK($E9420),VLOOKUP($D9420,$J:$K,2,FALSE),VLOOKUP($E9420,'Daycare Packages'!$A:$G,7,FALSE)))</f>
        <v>30</v>
      </c>
      <c r="G9420" s="15"/>
      <c r="H9420" s="15">
        <f t="shared" si="318"/>
        <v>30</v>
      </c>
      <c r="I9420" s="198">
        <f t="shared" si="319"/>
        <v>8</v>
      </c>
    </row>
    <row r="9421" spans="1:9" x14ac:dyDescent="0.3">
      <c r="A9421" s="10">
        <v>43680</v>
      </c>
      <c r="B9421" s="11" t="s">
        <v>751</v>
      </c>
      <c r="C9421" s="11" t="s">
        <v>752</v>
      </c>
      <c r="D9421" s="11" t="s">
        <v>662</v>
      </c>
      <c r="F9421" s="15">
        <f>IF(ISBLANK($D9421),"",IF(ISBLANK($E9421),VLOOKUP($D9421,$J:$K,2,FALSE),VLOOKUP($E9421,'Daycare Packages'!$A:$G,7,FALSE)))</f>
        <v>30</v>
      </c>
      <c r="G9421" s="15"/>
      <c r="H9421" s="15">
        <f t="shared" si="318"/>
        <v>30</v>
      </c>
      <c r="I9421" s="198">
        <f t="shared" si="319"/>
        <v>8</v>
      </c>
    </row>
    <row r="9422" spans="1:9" x14ac:dyDescent="0.3">
      <c r="A9422" s="10">
        <v>43680</v>
      </c>
      <c r="B9422" s="11" t="s">
        <v>688</v>
      </c>
      <c r="C9422" s="11" t="s">
        <v>754</v>
      </c>
      <c r="D9422" s="11" t="s">
        <v>662</v>
      </c>
      <c r="F9422" s="15">
        <f>IF(ISBLANK($D9422),"",IF(ISBLANK($E9422),VLOOKUP($D9422,$J:$K,2,FALSE),VLOOKUP($E9422,'Daycare Packages'!$A:$G,7,FALSE)))</f>
        <v>30</v>
      </c>
      <c r="G9422" s="15"/>
      <c r="H9422" s="15">
        <f t="shared" si="318"/>
        <v>30</v>
      </c>
      <c r="I9422" s="198">
        <f t="shared" si="319"/>
        <v>8</v>
      </c>
    </row>
    <row r="9423" spans="1:9" x14ac:dyDescent="0.3">
      <c r="A9423" s="10">
        <v>43680</v>
      </c>
      <c r="B9423" s="11" t="s">
        <v>1727</v>
      </c>
      <c r="C9423" s="11" t="s">
        <v>1728</v>
      </c>
      <c r="D9423" s="11" t="s">
        <v>662</v>
      </c>
      <c r="E9423" s="11">
        <v>6924319</v>
      </c>
      <c r="F9423" s="15">
        <f>IF(ISBLANK($D9423),"",IF(ISBLANK($E9423),VLOOKUP($D9423,$J:$K,2,FALSE),VLOOKUP($E9423,'Daycare Packages'!$A:$G,7,FALSE)))</f>
        <v>23</v>
      </c>
      <c r="G9423" s="15"/>
      <c r="H9423" s="15">
        <f t="shared" si="318"/>
        <v>23</v>
      </c>
      <c r="I9423" s="198">
        <f t="shared" si="319"/>
        <v>8</v>
      </c>
    </row>
    <row r="9424" spans="1:9" x14ac:dyDescent="0.3">
      <c r="A9424" s="10">
        <v>43680</v>
      </c>
      <c r="B9424" s="11" t="s">
        <v>1661</v>
      </c>
      <c r="C9424" s="11" t="s">
        <v>1673</v>
      </c>
      <c r="D9424" s="11" t="s">
        <v>662</v>
      </c>
      <c r="E9424" s="11">
        <v>6887774</v>
      </c>
      <c r="F9424" s="15">
        <f>IF(ISBLANK($D9424),"",IF(ISBLANK($E9424),VLOOKUP($D9424,$J:$K,2,FALSE),VLOOKUP($E9424,'Daycare Packages'!$A:$G,7,FALSE)))</f>
        <v>25</v>
      </c>
      <c r="G9424" s="15"/>
      <c r="H9424" s="15">
        <f t="shared" si="318"/>
        <v>25</v>
      </c>
      <c r="I9424" s="198">
        <f t="shared" si="319"/>
        <v>8</v>
      </c>
    </row>
    <row r="9425" spans="1:9" x14ac:dyDescent="0.3">
      <c r="A9425" s="10">
        <v>43680</v>
      </c>
      <c r="B9425" s="11" t="s">
        <v>942</v>
      </c>
      <c r="C9425" s="11" t="s">
        <v>943</v>
      </c>
      <c r="D9425" s="11" t="s">
        <v>662</v>
      </c>
      <c r="E9425" s="11">
        <v>6911350</v>
      </c>
      <c r="F9425" s="15">
        <f>IF(ISBLANK($D9425),"",IF(ISBLANK($E9425),VLOOKUP($D9425,$J:$K,2,FALSE),VLOOKUP($E9425,'Daycare Packages'!$A:$G,7,FALSE)))</f>
        <v>27</v>
      </c>
      <c r="G9425" s="15"/>
      <c r="H9425" s="15">
        <f t="shared" si="318"/>
        <v>27</v>
      </c>
      <c r="I9425" s="198">
        <f t="shared" si="319"/>
        <v>8</v>
      </c>
    </row>
    <row r="9426" spans="1:9" x14ac:dyDescent="0.3">
      <c r="A9426" s="10">
        <v>43680</v>
      </c>
      <c r="B9426" s="11" t="s">
        <v>320</v>
      </c>
      <c r="C9426" s="11" t="s">
        <v>777</v>
      </c>
      <c r="D9426" s="11" t="s">
        <v>662</v>
      </c>
      <c r="F9426" s="15">
        <f>IF(ISBLANK($D9426),"",IF(ISBLANK($E9426),VLOOKUP($D9426,$J:$K,2,FALSE),VLOOKUP($E9426,'Daycare Packages'!$A:$G,7,FALSE)))</f>
        <v>30</v>
      </c>
      <c r="G9426" s="15"/>
      <c r="H9426" s="15">
        <f t="shared" si="318"/>
        <v>30</v>
      </c>
      <c r="I9426" s="198">
        <f t="shared" si="319"/>
        <v>8</v>
      </c>
    </row>
    <row r="9427" spans="1:9" x14ac:dyDescent="0.3">
      <c r="A9427" s="10">
        <v>43680</v>
      </c>
      <c r="B9427" s="11" t="s">
        <v>1636</v>
      </c>
      <c r="C9427" s="11" t="s">
        <v>665</v>
      </c>
      <c r="D9427" s="11" t="s">
        <v>662</v>
      </c>
      <c r="E9427" s="11">
        <v>6916516</v>
      </c>
      <c r="F9427" s="15">
        <f>IF(ISBLANK($D9427),"",IF(ISBLANK($E9427),VLOOKUP($D9427,$J:$K,2,FALSE),VLOOKUP($E9427,'Daycare Packages'!$A:$G,7,FALSE)))</f>
        <v>27</v>
      </c>
      <c r="G9427" s="15"/>
      <c r="H9427" s="15">
        <f t="shared" si="318"/>
        <v>27</v>
      </c>
      <c r="I9427" s="198">
        <f t="shared" si="319"/>
        <v>8</v>
      </c>
    </row>
    <row r="9428" spans="1:9" x14ac:dyDescent="0.3">
      <c r="A9428" s="110">
        <v>43680</v>
      </c>
      <c r="B9428" s="111" t="s">
        <v>783</v>
      </c>
      <c r="C9428" s="111" t="s">
        <v>514</v>
      </c>
      <c r="D9428" s="111" t="s">
        <v>662</v>
      </c>
      <c r="E9428" s="111"/>
      <c r="F9428" s="112">
        <f>IF(ISBLANK($D9428),"",IF(ISBLANK($E9428),VLOOKUP($D9428,$J:$K,2,FALSE),VLOOKUP($E9428,'Daycare Packages'!$A:$G,7,FALSE)))</f>
        <v>30</v>
      </c>
      <c r="G9428" s="112"/>
      <c r="H9428" s="112">
        <f t="shared" si="318"/>
        <v>30</v>
      </c>
      <c r="I9428" s="198">
        <f t="shared" si="319"/>
        <v>8</v>
      </c>
    </row>
    <row r="9429" spans="1:9" x14ac:dyDescent="0.3">
      <c r="A9429" s="10">
        <v>43680</v>
      </c>
      <c r="B9429" s="11" t="s">
        <v>182</v>
      </c>
      <c r="C9429" s="11" t="s">
        <v>685</v>
      </c>
      <c r="D9429" s="11" t="s">
        <v>662</v>
      </c>
      <c r="E9429" s="11">
        <v>6925810</v>
      </c>
      <c r="F9429" s="15">
        <f>IF(ISBLANK($D9429),"",IF(ISBLANK($E9429),VLOOKUP($D9429,$J:$K,2,FALSE),VLOOKUP($E9429,'Daycare Packages'!$A:$G,7,FALSE)))</f>
        <v>23</v>
      </c>
      <c r="G9429" s="15"/>
      <c r="H9429" s="15">
        <f t="shared" si="318"/>
        <v>23</v>
      </c>
      <c r="I9429" s="198">
        <f t="shared" si="319"/>
        <v>8</v>
      </c>
    </row>
    <row r="9430" spans="1:9" x14ac:dyDescent="0.3">
      <c r="A9430" s="55">
        <v>43680</v>
      </c>
      <c r="B9430" s="56" t="s">
        <v>917</v>
      </c>
      <c r="C9430" s="56" t="s">
        <v>702</v>
      </c>
      <c r="D9430" s="56" t="s">
        <v>662</v>
      </c>
      <c r="E9430" s="56"/>
      <c r="F9430" s="59">
        <f>IF(ISBLANK($D9430),"",IF(ISBLANK($E9430),VLOOKUP($D9430,$J:$K,2,FALSE),VLOOKUP($E9430,'Daycare Packages'!$A:$G,7,FALSE)))</f>
        <v>30</v>
      </c>
      <c r="G9430" s="59"/>
      <c r="H9430" s="59">
        <f t="shared" si="318"/>
        <v>30</v>
      </c>
      <c r="I9430" s="198">
        <f t="shared" si="319"/>
        <v>8</v>
      </c>
    </row>
    <row r="9431" spans="1:9" x14ac:dyDescent="0.3">
      <c r="A9431" s="10">
        <v>43681</v>
      </c>
      <c r="B9431" s="11" t="s">
        <v>82</v>
      </c>
      <c r="C9431" s="11" t="s">
        <v>694</v>
      </c>
      <c r="D9431" s="11" t="s">
        <v>659</v>
      </c>
      <c r="E9431" s="11">
        <v>6288870</v>
      </c>
      <c r="F9431" s="15">
        <f>IF(ISBLANK($D9431),"",IF(ISBLANK($E9431),VLOOKUP($D9431,$J:$K,2,FALSE),VLOOKUP($E9431,'Daycare Packages'!$A:$G,7,FALSE)))</f>
        <v>16</v>
      </c>
      <c r="G9431" s="15"/>
      <c r="H9431" s="15">
        <f t="shared" si="318"/>
        <v>16</v>
      </c>
      <c r="I9431" s="198">
        <f t="shared" si="319"/>
        <v>8</v>
      </c>
    </row>
    <row r="9432" spans="1:9" x14ac:dyDescent="0.3">
      <c r="A9432" s="10">
        <v>43681</v>
      </c>
      <c r="B9432" s="11" t="s">
        <v>82</v>
      </c>
      <c r="C9432" s="11" t="s">
        <v>695</v>
      </c>
      <c r="D9432" s="11" t="s">
        <v>659</v>
      </c>
      <c r="E9432" s="11">
        <v>6288870</v>
      </c>
      <c r="F9432" s="15">
        <f>IF(ISBLANK($D9432),"",IF(ISBLANK($E9432),VLOOKUP($D9432,$J:$K,2,FALSE),VLOOKUP($E9432,'Daycare Packages'!$A:$G,7,FALSE)))</f>
        <v>16</v>
      </c>
      <c r="G9432" s="15"/>
      <c r="H9432" s="15">
        <f t="shared" si="318"/>
        <v>16</v>
      </c>
      <c r="I9432" s="198">
        <f t="shared" si="319"/>
        <v>8</v>
      </c>
    </row>
    <row r="9433" spans="1:9" x14ac:dyDescent="0.3">
      <c r="A9433" s="10">
        <v>43681</v>
      </c>
      <c r="B9433" s="11" t="s">
        <v>1311</v>
      </c>
      <c r="C9433" s="11" t="s">
        <v>1312</v>
      </c>
      <c r="D9433" s="11" t="s">
        <v>662</v>
      </c>
      <c r="E9433" s="11">
        <v>6829230</v>
      </c>
      <c r="F9433" s="15">
        <f>IF(ISBLANK($D9433),"",IF(ISBLANK($E9433),VLOOKUP($D9433,$J:$K,2,FALSE),VLOOKUP($E9433,'Daycare Packages'!$A:$G,7,FALSE)))</f>
        <v>23</v>
      </c>
      <c r="G9433" s="15"/>
      <c r="H9433" s="15">
        <f t="shared" si="318"/>
        <v>23</v>
      </c>
      <c r="I9433" s="198">
        <f t="shared" si="319"/>
        <v>8</v>
      </c>
    </row>
    <row r="9434" spans="1:9" x14ac:dyDescent="0.3">
      <c r="A9434" s="10">
        <v>43681</v>
      </c>
      <c r="B9434" s="11" t="s">
        <v>688</v>
      </c>
      <c r="C9434" s="11" t="s">
        <v>754</v>
      </c>
      <c r="D9434" s="11" t="s">
        <v>662</v>
      </c>
      <c r="F9434" s="15">
        <f>IF(ISBLANK($D9434),"",IF(ISBLANK($E9434),VLOOKUP($D9434,$J:$K,2,FALSE),VLOOKUP($E9434,'Daycare Packages'!$A:$G,7,FALSE)))</f>
        <v>30</v>
      </c>
      <c r="G9434" s="15"/>
      <c r="H9434" s="15">
        <f t="shared" si="318"/>
        <v>30</v>
      </c>
      <c r="I9434" s="198">
        <f t="shared" si="319"/>
        <v>8</v>
      </c>
    </row>
    <row r="9435" spans="1:9" x14ac:dyDescent="0.3">
      <c r="A9435" s="10">
        <v>43681</v>
      </c>
      <c r="B9435" s="11" t="s">
        <v>942</v>
      </c>
      <c r="C9435" s="11" t="s">
        <v>943</v>
      </c>
      <c r="D9435" s="11" t="s">
        <v>662</v>
      </c>
      <c r="E9435" s="11">
        <v>6911350</v>
      </c>
      <c r="F9435" s="15">
        <f>IF(ISBLANK($D9435),"",IF(ISBLANK($E9435),VLOOKUP($D9435,$J:$K,2,FALSE),VLOOKUP($E9435,'Daycare Packages'!$A:$G,7,FALSE)))</f>
        <v>27</v>
      </c>
      <c r="G9435" s="15"/>
      <c r="H9435" s="15">
        <f t="shared" si="318"/>
        <v>27</v>
      </c>
      <c r="I9435" s="198">
        <f t="shared" si="319"/>
        <v>8</v>
      </c>
    </row>
    <row r="9436" spans="1:9" x14ac:dyDescent="0.3">
      <c r="A9436" s="10">
        <v>43681</v>
      </c>
      <c r="B9436" s="11" t="s">
        <v>127</v>
      </c>
      <c r="C9436" s="11" t="s">
        <v>715</v>
      </c>
      <c r="D9436" s="11" t="s">
        <v>662</v>
      </c>
      <c r="E9436" s="11">
        <v>6865974</v>
      </c>
      <c r="F9436" s="15">
        <f>IF(ISBLANK($D9436),"",IF(ISBLANK($E9436),VLOOKUP($D9436,$J:$K,2,FALSE),VLOOKUP($E9436,'Daycare Packages'!$A:$G,7,FALSE)))</f>
        <v>23</v>
      </c>
      <c r="G9436" s="15"/>
      <c r="H9436" s="15">
        <f t="shared" si="318"/>
        <v>23</v>
      </c>
      <c r="I9436" s="198">
        <f t="shared" si="319"/>
        <v>8</v>
      </c>
    </row>
    <row r="9437" spans="1:9" x14ac:dyDescent="0.3">
      <c r="A9437" s="10">
        <v>43681</v>
      </c>
      <c r="B9437" s="11" t="s">
        <v>1647</v>
      </c>
      <c r="C9437" s="11" t="s">
        <v>1649</v>
      </c>
      <c r="D9437" s="11" t="s">
        <v>662</v>
      </c>
      <c r="F9437" s="15">
        <f>IF(ISBLANK($D9437),"",IF(ISBLANK($E9437),VLOOKUP($D9437,$J:$K,2,FALSE),VLOOKUP($E9437,'Daycare Packages'!$A:$G,7,FALSE)))</f>
        <v>30</v>
      </c>
      <c r="G9437" s="15"/>
      <c r="H9437" s="15">
        <f t="shared" si="318"/>
        <v>30</v>
      </c>
      <c r="I9437" s="198">
        <f t="shared" si="319"/>
        <v>8</v>
      </c>
    </row>
    <row r="9438" spans="1:9" x14ac:dyDescent="0.3">
      <c r="A9438" s="10">
        <v>43681</v>
      </c>
      <c r="B9438" s="11" t="s">
        <v>1647</v>
      </c>
      <c r="C9438" s="11" t="s">
        <v>2047</v>
      </c>
      <c r="D9438" s="11" t="s">
        <v>662</v>
      </c>
      <c r="F9438" s="15">
        <f>IF(ISBLANK($D9438),"",IF(ISBLANK($E9438),VLOOKUP($D9438,$J:$K,2,FALSE),VLOOKUP($E9438,'Daycare Packages'!$A:$G,7,FALSE)))</f>
        <v>30</v>
      </c>
      <c r="G9438" s="15"/>
      <c r="H9438" s="15">
        <f t="shared" si="318"/>
        <v>30</v>
      </c>
      <c r="I9438" s="198">
        <f t="shared" si="319"/>
        <v>8</v>
      </c>
    </row>
    <row r="9439" spans="1:9" x14ac:dyDescent="0.3">
      <c r="A9439" s="10">
        <v>43681</v>
      </c>
      <c r="B9439" s="11" t="s">
        <v>989</v>
      </c>
      <c r="C9439" s="11" t="s">
        <v>765</v>
      </c>
      <c r="D9439" s="11" t="s">
        <v>662</v>
      </c>
      <c r="F9439" s="15">
        <f>IF(ISBLANK($D9439),"",IF(ISBLANK($E9439),VLOOKUP($D9439,$J:$K,2,FALSE),VLOOKUP($E9439,'Daycare Packages'!$A:$G,7,FALSE)))</f>
        <v>30</v>
      </c>
      <c r="G9439" s="15"/>
      <c r="H9439" s="15">
        <f t="shared" si="318"/>
        <v>30</v>
      </c>
      <c r="I9439" s="198">
        <f t="shared" si="319"/>
        <v>8</v>
      </c>
    </row>
    <row r="9440" spans="1:9" x14ac:dyDescent="0.3">
      <c r="A9440" s="10">
        <v>43681</v>
      </c>
      <c r="B9440" s="11" t="s">
        <v>2031</v>
      </c>
      <c r="C9440" s="11" t="s">
        <v>2032</v>
      </c>
      <c r="D9440" s="11" t="s">
        <v>662</v>
      </c>
      <c r="F9440" s="15">
        <f>IF(ISBLANK($D9440),"",IF(ISBLANK($E9440),VLOOKUP($D9440,$J:$K,2,FALSE),VLOOKUP($E9440,'Daycare Packages'!$A:$G,7,FALSE)))</f>
        <v>30</v>
      </c>
      <c r="G9440" s="15"/>
      <c r="H9440" s="15">
        <f t="shared" si="318"/>
        <v>30</v>
      </c>
      <c r="I9440" s="198">
        <f t="shared" si="319"/>
        <v>8</v>
      </c>
    </row>
    <row r="9441" spans="1:9" x14ac:dyDescent="0.3">
      <c r="A9441" s="10">
        <v>43681</v>
      </c>
      <c r="B9441" s="11" t="s">
        <v>1535</v>
      </c>
      <c r="C9441" s="11" t="s">
        <v>846</v>
      </c>
      <c r="D9441" s="11" t="s">
        <v>662</v>
      </c>
      <c r="F9441" s="15">
        <f>IF(ISBLANK($D9441),"",IF(ISBLANK($E9441),VLOOKUP($D9441,$J:$K,2,FALSE),VLOOKUP($E9441,'Daycare Packages'!$A:$G,7,FALSE)))</f>
        <v>30</v>
      </c>
      <c r="G9441" s="15"/>
      <c r="H9441" s="15">
        <f t="shared" si="318"/>
        <v>30</v>
      </c>
      <c r="I9441" s="198">
        <f t="shared" si="319"/>
        <v>8</v>
      </c>
    </row>
    <row r="9442" spans="1:9" x14ac:dyDescent="0.3">
      <c r="A9442" s="10">
        <v>43681</v>
      </c>
      <c r="B9442" s="11" t="s">
        <v>140</v>
      </c>
      <c r="C9442" s="11" t="s">
        <v>475</v>
      </c>
      <c r="D9442" s="11" t="s">
        <v>662</v>
      </c>
      <c r="E9442" s="11">
        <v>6888605</v>
      </c>
      <c r="F9442" s="15">
        <f>IF(ISBLANK($D9442),"",IF(ISBLANK($E9442),VLOOKUP($D9442,$J:$K,2,FALSE),VLOOKUP($E9442,'Daycare Packages'!$A:$G,7,FALSE)))</f>
        <v>26</v>
      </c>
      <c r="G9442" s="15"/>
      <c r="H9442" s="15">
        <f t="shared" si="318"/>
        <v>26</v>
      </c>
      <c r="I9442" s="198">
        <f t="shared" si="319"/>
        <v>8</v>
      </c>
    </row>
    <row r="9443" spans="1:9" x14ac:dyDescent="0.3">
      <c r="A9443" s="10">
        <v>43681</v>
      </c>
      <c r="B9443" s="11" t="s">
        <v>1797</v>
      </c>
      <c r="C9443" s="11" t="s">
        <v>1105</v>
      </c>
      <c r="D9443" s="11" t="s">
        <v>662</v>
      </c>
      <c r="F9443" s="15">
        <f>IF(ISBLANK($D9443),"",IF(ISBLANK($E9443),VLOOKUP($D9443,$J:$K,2,FALSE),VLOOKUP($E9443,'Daycare Packages'!$A:$G,7,FALSE)))</f>
        <v>30</v>
      </c>
      <c r="G9443" s="15"/>
      <c r="H9443" s="15">
        <f t="shared" si="318"/>
        <v>30</v>
      </c>
      <c r="I9443" s="198">
        <f t="shared" si="319"/>
        <v>8</v>
      </c>
    </row>
    <row r="9444" spans="1:9" x14ac:dyDescent="0.3">
      <c r="A9444" s="10">
        <v>43681</v>
      </c>
      <c r="B9444" s="11" t="s">
        <v>1282</v>
      </c>
      <c r="C9444" s="11" t="s">
        <v>754</v>
      </c>
      <c r="D9444" s="11" t="s">
        <v>662</v>
      </c>
      <c r="E9444" s="11">
        <v>6878007</v>
      </c>
      <c r="F9444" s="15">
        <f>IF(ISBLANK($D9444),"",IF(ISBLANK($E9444),VLOOKUP($D9444,$J:$K,2,FALSE),VLOOKUP($E9444,'Daycare Packages'!$A:$G,7,FALSE)))</f>
        <v>27</v>
      </c>
      <c r="G9444" s="15"/>
      <c r="H9444" s="15">
        <f t="shared" si="318"/>
        <v>27</v>
      </c>
      <c r="I9444" s="198">
        <f t="shared" si="319"/>
        <v>8</v>
      </c>
    </row>
    <row r="9445" spans="1:9" x14ac:dyDescent="0.3">
      <c r="A9445" s="10">
        <v>43681</v>
      </c>
      <c r="B9445" s="11" t="s">
        <v>1727</v>
      </c>
      <c r="C9445" s="11" t="s">
        <v>1728</v>
      </c>
      <c r="D9445" s="11" t="s">
        <v>662</v>
      </c>
      <c r="E9445" s="11">
        <v>6924319</v>
      </c>
      <c r="F9445" s="15">
        <f>IF(ISBLANK($D9445),"",IF(ISBLANK($E9445),VLOOKUP($D9445,$J:$K,2,FALSE),VLOOKUP($E9445,'Daycare Packages'!$A:$G,7,FALSE)))</f>
        <v>23</v>
      </c>
      <c r="G9445" s="15">
        <v>6</v>
      </c>
      <c r="H9445" s="15">
        <f t="shared" si="318"/>
        <v>29</v>
      </c>
      <c r="I9445" s="198">
        <f t="shared" si="319"/>
        <v>8</v>
      </c>
    </row>
    <row r="9446" spans="1:9" x14ac:dyDescent="0.3">
      <c r="A9446" s="10">
        <v>43681</v>
      </c>
      <c r="B9446" s="11" t="s">
        <v>134</v>
      </c>
      <c r="C9446" s="11" t="s">
        <v>883</v>
      </c>
      <c r="D9446" s="11" t="s">
        <v>662</v>
      </c>
      <c r="E9446" s="11">
        <v>6869710</v>
      </c>
      <c r="F9446" s="15">
        <f>IF(ISBLANK($D9446),"",IF(ISBLANK($E9446),VLOOKUP($D9446,$J:$K,2,FALSE),VLOOKUP($E9446,'Daycare Packages'!$A:$G,7,FALSE)))</f>
        <v>26</v>
      </c>
      <c r="G9446" s="15"/>
      <c r="H9446" s="15">
        <f t="shared" si="318"/>
        <v>26</v>
      </c>
      <c r="I9446" s="198">
        <f t="shared" si="319"/>
        <v>8</v>
      </c>
    </row>
    <row r="9447" spans="1:9" x14ac:dyDescent="0.3">
      <c r="A9447" s="10">
        <v>43681</v>
      </c>
      <c r="B9447" s="11" t="s">
        <v>783</v>
      </c>
      <c r="C9447" s="11" t="s">
        <v>514</v>
      </c>
      <c r="D9447" s="11" t="s">
        <v>662</v>
      </c>
      <c r="F9447" s="15">
        <f>IF(ISBLANK($D9447),"",IF(ISBLANK($E9447),VLOOKUP($D9447,$J:$K,2,FALSE),VLOOKUP($E9447,'Daycare Packages'!$A:$G,7,FALSE)))</f>
        <v>30</v>
      </c>
      <c r="G9447" s="15"/>
      <c r="H9447" s="15">
        <f t="shared" si="318"/>
        <v>30</v>
      </c>
      <c r="I9447" s="198">
        <f t="shared" si="319"/>
        <v>8</v>
      </c>
    </row>
    <row r="9448" spans="1:9" x14ac:dyDescent="0.3">
      <c r="A9448" s="10">
        <v>43681</v>
      </c>
      <c r="B9448" s="11" t="s">
        <v>1048</v>
      </c>
      <c r="C9448" s="11" t="s">
        <v>402</v>
      </c>
      <c r="D9448" s="11" t="s">
        <v>662</v>
      </c>
      <c r="F9448" s="15">
        <f>IF(ISBLANK($D9448),"",IF(ISBLANK($E9448),VLOOKUP($D9448,$J:$K,2,FALSE),VLOOKUP($E9448,'Daycare Packages'!$A:$G,7,FALSE)))</f>
        <v>30</v>
      </c>
      <c r="G9448" s="15"/>
      <c r="H9448" s="15">
        <f t="shared" si="318"/>
        <v>30</v>
      </c>
      <c r="I9448" s="198">
        <f t="shared" si="319"/>
        <v>8</v>
      </c>
    </row>
    <row r="9449" spans="1:9" x14ac:dyDescent="0.3">
      <c r="A9449" s="10">
        <v>43681</v>
      </c>
      <c r="B9449" s="11" t="s">
        <v>1048</v>
      </c>
      <c r="C9449" s="11" t="s">
        <v>622</v>
      </c>
      <c r="D9449" s="11" t="s">
        <v>662</v>
      </c>
      <c r="F9449" s="15">
        <f>IF(ISBLANK($D9449),"",IF(ISBLANK($E9449),VLOOKUP($D9449,$J:$K,2,FALSE),VLOOKUP($E9449,'Daycare Packages'!$A:$G,7,FALSE)))</f>
        <v>30</v>
      </c>
      <c r="G9449" s="15"/>
      <c r="H9449" s="15">
        <f t="shared" si="318"/>
        <v>30</v>
      </c>
      <c r="I9449" s="198">
        <f t="shared" si="319"/>
        <v>8</v>
      </c>
    </row>
    <row r="9450" spans="1:9" x14ac:dyDescent="0.3">
      <c r="A9450" s="10">
        <v>43681</v>
      </c>
      <c r="B9450" s="11" t="s">
        <v>182</v>
      </c>
      <c r="C9450" s="11" t="s">
        <v>685</v>
      </c>
      <c r="D9450" s="11" t="s">
        <v>662</v>
      </c>
      <c r="E9450" s="11">
        <v>6925810</v>
      </c>
      <c r="F9450" s="15">
        <f>IF(ISBLANK($D9450),"",IF(ISBLANK($E9450),VLOOKUP($D9450,$J:$K,2,FALSE),VLOOKUP($E9450,'Daycare Packages'!$A:$G,7,FALSE)))</f>
        <v>23</v>
      </c>
      <c r="G9450" s="15"/>
      <c r="H9450" s="15">
        <f t="shared" si="318"/>
        <v>23</v>
      </c>
      <c r="I9450" s="198">
        <f t="shared" si="319"/>
        <v>8</v>
      </c>
    </row>
    <row r="9451" spans="1:9" x14ac:dyDescent="0.3">
      <c r="A9451" s="55">
        <v>43681</v>
      </c>
      <c r="B9451" s="56" t="s">
        <v>677</v>
      </c>
      <c r="C9451" s="56" t="s">
        <v>678</v>
      </c>
      <c r="D9451" s="56" t="s">
        <v>662</v>
      </c>
      <c r="E9451" s="56"/>
      <c r="F9451" s="59">
        <f>IF(ISBLANK($D9451),"",IF(ISBLANK($E9451),VLOOKUP($D9451,$J:$K,2,FALSE),VLOOKUP($E9451,'Daycare Packages'!$A:$G,7,FALSE)))</f>
        <v>30</v>
      </c>
      <c r="G9451" s="59"/>
      <c r="H9451" s="59">
        <f t="shared" si="318"/>
        <v>30</v>
      </c>
      <c r="I9451" s="198">
        <f t="shared" si="319"/>
        <v>8</v>
      </c>
    </row>
    <row r="9452" spans="1:9" x14ac:dyDescent="0.3">
      <c r="A9452" s="10">
        <v>43682</v>
      </c>
      <c r="B9452" s="11" t="s">
        <v>205</v>
      </c>
      <c r="C9452" s="11" t="s">
        <v>863</v>
      </c>
      <c r="D9452" s="11" t="s">
        <v>659</v>
      </c>
      <c r="E9452" s="11">
        <v>6810064</v>
      </c>
      <c r="F9452" s="15">
        <f>IF(ISBLANK($D9452),"",IF(ISBLANK($E9452),VLOOKUP($D9452,$J:$K,2,FALSE),VLOOKUP($E9452,'Daycare Packages'!$A:$G,7,FALSE)))</f>
        <v>19</v>
      </c>
      <c r="G9452" s="15"/>
      <c r="H9452" s="15">
        <f t="shared" si="318"/>
        <v>19</v>
      </c>
      <c r="I9452" s="198">
        <f t="shared" si="319"/>
        <v>8</v>
      </c>
    </row>
    <row r="9453" spans="1:9" x14ac:dyDescent="0.3">
      <c r="A9453" s="10">
        <v>43682</v>
      </c>
      <c r="B9453" s="11" t="s">
        <v>749</v>
      </c>
      <c r="C9453" s="11" t="s">
        <v>750</v>
      </c>
      <c r="D9453" s="11" t="s">
        <v>659</v>
      </c>
      <c r="F9453" s="15">
        <f>IF(ISBLANK($D9453),"",IF(ISBLANK($E9453),VLOOKUP($D9453,$J:$K,2,FALSE),VLOOKUP($E9453,'Daycare Packages'!$A:$G,7,FALSE)))</f>
        <v>20</v>
      </c>
      <c r="G9453" s="15"/>
      <c r="H9453" s="15">
        <f t="shared" si="318"/>
        <v>20</v>
      </c>
      <c r="I9453" s="198">
        <f t="shared" si="319"/>
        <v>8</v>
      </c>
    </row>
    <row r="9454" spans="1:9" x14ac:dyDescent="0.3">
      <c r="A9454" s="10">
        <v>43682</v>
      </c>
      <c r="B9454" s="11" t="s">
        <v>190</v>
      </c>
      <c r="C9454" s="11" t="s">
        <v>718</v>
      </c>
      <c r="D9454" s="11" t="s">
        <v>659</v>
      </c>
      <c r="F9454" s="15">
        <f>IF(ISBLANK($D9454),"",IF(ISBLANK($E9454),VLOOKUP($D9454,$J:$K,2,FALSE),VLOOKUP($E9454,'Daycare Packages'!$A:$G,7,FALSE)))</f>
        <v>20</v>
      </c>
      <c r="G9454" s="15"/>
      <c r="H9454" s="15">
        <f t="shared" si="318"/>
        <v>20</v>
      </c>
      <c r="I9454" s="198">
        <f t="shared" si="319"/>
        <v>8</v>
      </c>
    </row>
    <row r="9455" spans="1:9" x14ac:dyDescent="0.3">
      <c r="A9455" s="10">
        <v>43682</v>
      </c>
      <c r="B9455" s="11" t="s">
        <v>152</v>
      </c>
      <c r="C9455" s="11" t="s">
        <v>679</v>
      </c>
      <c r="D9455" s="11" t="s">
        <v>662</v>
      </c>
      <c r="E9455" s="11">
        <v>6870660</v>
      </c>
      <c r="F9455" s="15">
        <f>IF(ISBLANK($D9455),"",IF(ISBLANK($E9455),VLOOKUP($D9455,$J:$K,2,FALSE),VLOOKUP($E9455,'Daycare Packages'!$A:$G,7,FALSE)))</f>
        <v>0</v>
      </c>
      <c r="G9455" s="15"/>
      <c r="H9455" s="15">
        <f t="shared" si="318"/>
        <v>0</v>
      </c>
      <c r="I9455" s="198">
        <f t="shared" si="319"/>
        <v>8</v>
      </c>
    </row>
    <row r="9456" spans="1:9" x14ac:dyDescent="0.3">
      <c r="A9456" s="10">
        <v>43682</v>
      </c>
      <c r="B9456" s="11" t="s">
        <v>1656</v>
      </c>
      <c r="C9456" s="11" t="s">
        <v>400</v>
      </c>
      <c r="D9456" s="11" t="s">
        <v>662</v>
      </c>
      <c r="E9456" s="11">
        <v>6918879</v>
      </c>
      <c r="F9456" s="15">
        <f>IF(ISBLANK($D9456),"",IF(ISBLANK($E9456),VLOOKUP($D9456,$J:$K,2,FALSE),VLOOKUP($E9456,'Daycare Packages'!$A:$G,7,FALSE)))</f>
        <v>27</v>
      </c>
      <c r="G9456" s="15"/>
      <c r="H9456" s="15">
        <f t="shared" si="318"/>
        <v>27</v>
      </c>
      <c r="I9456" s="198">
        <f t="shared" si="319"/>
        <v>8</v>
      </c>
    </row>
    <row r="9457" spans="1:9" x14ac:dyDescent="0.3">
      <c r="A9457" s="10">
        <v>43682</v>
      </c>
      <c r="B9457" s="11" t="s">
        <v>530</v>
      </c>
      <c r="C9457" s="11" t="s">
        <v>531</v>
      </c>
      <c r="D9457" s="11" t="s">
        <v>662</v>
      </c>
      <c r="F9457" s="15">
        <f>IF(ISBLANK($D9457),"",IF(ISBLANK($E9457),VLOOKUP($D9457,$J:$K,2,FALSE),VLOOKUP($E9457,'Daycare Packages'!$A:$G,7,FALSE)))</f>
        <v>30</v>
      </c>
      <c r="G9457" s="15"/>
      <c r="H9457" s="15">
        <f t="shared" ref="H9457:H9520" si="320">IF(ISBLANK(D9457),"",SUM(F9457:G9457))</f>
        <v>30</v>
      </c>
      <c r="I9457" s="198">
        <f t="shared" si="319"/>
        <v>8</v>
      </c>
    </row>
    <row r="9458" spans="1:9" x14ac:dyDescent="0.3">
      <c r="A9458" s="10">
        <v>43682</v>
      </c>
      <c r="B9458" s="11" t="s">
        <v>1727</v>
      </c>
      <c r="C9458" s="11" t="s">
        <v>1728</v>
      </c>
      <c r="D9458" s="11" t="s">
        <v>662</v>
      </c>
      <c r="E9458" s="11">
        <v>6924319</v>
      </c>
      <c r="F9458" s="15">
        <f>IF(ISBLANK($D9458),"",IF(ISBLANK($E9458),VLOOKUP($D9458,$J:$K,2,FALSE),VLOOKUP($E9458,'Daycare Packages'!$A:$G,7,FALSE)))</f>
        <v>23</v>
      </c>
      <c r="G9458" s="15"/>
      <c r="H9458" s="15">
        <f t="shared" si="320"/>
        <v>23</v>
      </c>
      <c r="I9458" s="198">
        <f t="shared" si="319"/>
        <v>8</v>
      </c>
    </row>
    <row r="9459" spans="1:9" x14ac:dyDescent="0.3">
      <c r="A9459" s="10">
        <v>43682</v>
      </c>
      <c r="B9459" s="11" t="s">
        <v>1317</v>
      </c>
      <c r="C9459" s="11" t="s">
        <v>633</v>
      </c>
      <c r="D9459" s="11" t="s">
        <v>662</v>
      </c>
      <c r="E9459" s="11">
        <v>6887006</v>
      </c>
      <c r="F9459" s="15">
        <f>IF(ISBLANK($D9459),"",IF(ISBLANK($E9459),VLOOKUP($D9459,$J:$K,2,FALSE),VLOOKUP($E9459,'Daycare Packages'!$A:$G,7,FALSE)))</f>
        <v>25</v>
      </c>
      <c r="G9459" s="15"/>
      <c r="H9459" s="15">
        <f t="shared" si="320"/>
        <v>25</v>
      </c>
      <c r="I9459" s="198">
        <f t="shared" si="319"/>
        <v>8</v>
      </c>
    </row>
    <row r="9460" spans="1:9" x14ac:dyDescent="0.3">
      <c r="A9460" s="10">
        <v>43682</v>
      </c>
      <c r="B9460" s="11" t="s">
        <v>213</v>
      </c>
      <c r="C9460" s="11" t="s">
        <v>675</v>
      </c>
      <c r="D9460" s="11" t="s">
        <v>662</v>
      </c>
      <c r="E9460" s="11">
        <v>6878886</v>
      </c>
      <c r="F9460" s="15">
        <f>IF(ISBLANK($D9460),"",IF(ISBLANK($E9460),VLOOKUP($D9460,$J:$K,2,FALSE),VLOOKUP($E9460,'Daycare Packages'!$A:$G,7,FALSE)))</f>
        <v>27</v>
      </c>
      <c r="G9460" s="15"/>
      <c r="H9460" s="15">
        <f t="shared" si="320"/>
        <v>27</v>
      </c>
      <c r="I9460" s="198">
        <f t="shared" si="319"/>
        <v>8</v>
      </c>
    </row>
    <row r="9461" spans="1:9" x14ac:dyDescent="0.3">
      <c r="A9461" s="10">
        <v>43682</v>
      </c>
      <c r="B9461" s="11" t="s">
        <v>1352</v>
      </c>
      <c r="C9461" s="11" t="s">
        <v>1353</v>
      </c>
      <c r="D9461" s="11" t="s">
        <v>662</v>
      </c>
      <c r="F9461" s="15">
        <f>IF(ISBLANK($D9461),"",IF(ISBLANK($E9461),VLOOKUP($D9461,$J:$K,2,FALSE),VLOOKUP($E9461,'Daycare Packages'!$A:$G,7,FALSE)))</f>
        <v>30</v>
      </c>
      <c r="G9461" s="15"/>
      <c r="H9461" s="15">
        <f t="shared" si="320"/>
        <v>30</v>
      </c>
      <c r="I9461" s="198">
        <f t="shared" si="319"/>
        <v>8</v>
      </c>
    </row>
    <row r="9462" spans="1:9" x14ac:dyDescent="0.3">
      <c r="A9462" s="10">
        <v>43682</v>
      </c>
      <c r="B9462" s="11" t="s">
        <v>1366</v>
      </c>
      <c r="C9462" s="11" t="s">
        <v>587</v>
      </c>
      <c r="D9462" s="11" t="s">
        <v>662</v>
      </c>
      <c r="E9462" s="11">
        <v>6909212</v>
      </c>
      <c r="F9462" s="15">
        <f>IF(ISBLANK($D9462),"",IF(ISBLANK($E9462),VLOOKUP($D9462,$J:$K,2,FALSE),VLOOKUP($E9462,'Daycare Packages'!$A:$G,7,FALSE)))</f>
        <v>23</v>
      </c>
      <c r="G9462" s="15"/>
      <c r="H9462" s="15">
        <f t="shared" si="320"/>
        <v>23</v>
      </c>
      <c r="I9462" s="198">
        <f t="shared" si="319"/>
        <v>8</v>
      </c>
    </row>
    <row r="9463" spans="1:9" x14ac:dyDescent="0.3">
      <c r="A9463" s="10">
        <v>43682</v>
      </c>
      <c r="B9463" s="11" t="s">
        <v>1612</v>
      </c>
      <c r="C9463" s="11" t="s">
        <v>1613</v>
      </c>
      <c r="D9463" s="11" t="s">
        <v>662</v>
      </c>
      <c r="F9463" s="15">
        <f>IF(ISBLANK($D9463),"",IF(ISBLANK($E9463),VLOOKUP($D9463,$J:$K,2,FALSE),VLOOKUP($E9463,'Daycare Packages'!$A:$G,7,FALSE)))</f>
        <v>30</v>
      </c>
      <c r="G9463" s="15"/>
      <c r="H9463" s="15">
        <f t="shared" si="320"/>
        <v>30</v>
      </c>
      <c r="I9463" s="198">
        <f t="shared" si="319"/>
        <v>8</v>
      </c>
    </row>
    <row r="9464" spans="1:9" x14ac:dyDescent="0.3">
      <c r="A9464" s="10">
        <v>43682</v>
      </c>
      <c r="B9464" s="11" t="s">
        <v>179</v>
      </c>
      <c r="C9464" s="11" t="s">
        <v>706</v>
      </c>
      <c r="D9464" s="11" t="s">
        <v>662</v>
      </c>
      <c r="E9464" s="11">
        <v>6927237</v>
      </c>
      <c r="F9464" s="15">
        <f>IF(ISBLANK($D9464),"",IF(ISBLANK($E9464),VLOOKUP($D9464,$J:$K,2,FALSE),VLOOKUP($E9464,'Daycare Packages'!$A:$G,7,FALSE)))</f>
        <v>27</v>
      </c>
      <c r="G9464" s="15"/>
      <c r="H9464" s="15">
        <f t="shared" si="320"/>
        <v>27</v>
      </c>
      <c r="I9464" s="198">
        <f t="shared" si="319"/>
        <v>8</v>
      </c>
    </row>
    <row r="9465" spans="1:9" x14ac:dyDescent="0.3">
      <c r="A9465" s="10">
        <v>43682</v>
      </c>
      <c r="B9465" s="11" t="s">
        <v>1532</v>
      </c>
      <c r="C9465" s="11" t="s">
        <v>455</v>
      </c>
      <c r="D9465" s="11" t="s">
        <v>659</v>
      </c>
      <c r="F9465" s="15">
        <f>IF(ISBLANK($D9465),"",IF(ISBLANK($E9465),VLOOKUP($D9465,$J:$K,2,FALSE),VLOOKUP($E9465,'Daycare Packages'!$A:$G,7,FALSE)))</f>
        <v>20</v>
      </c>
      <c r="G9465" s="15"/>
      <c r="H9465" s="15">
        <f t="shared" si="320"/>
        <v>20</v>
      </c>
      <c r="I9465" s="198">
        <f t="shared" si="319"/>
        <v>8</v>
      </c>
    </row>
    <row r="9466" spans="1:9" x14ac:dyDescent="0.3">
      <c r="A9466" s="10">
        <v>43682</v>
      </c>
      <c r="B9466" s="11" t="s">
        <v>1532</v>
      </c>
      <c r="C9466" s="11" t="s">
        <v>1076</v>
      </c>
      <c r="D9466" s="11" t="s">
        <v>659</v>
      </c>
      <c r="F9466" s="15">
        <f>IF(ISBLANK($D9466),"",IF(ISBLANK($E9466),VLOOKUP($D9466,$J:$K,2,FALSE),VLOOKUP($E9466,'Daycare Packages'!$A:$G,7,FALSE)))</f>
        <v>20</v>
      </c>
      <c r="G9466" s="15"/>
      <c r="H9466" s="15">
        <f t="shared" si="320"/>
        <v>20</v>
      </c>
      <c r="I9466" s="198">
        <f t="shared" si="319"/>
        <v>8</v>
      </c>
    </row>
    <row r="9467" spans="1:9" x14ac:dyDescent="0.3">
      <c r="A9467" s="10">
        <v>43682</v>
      </c>
      <c r="B9467" s="11" t="s">
        <v>203</v>
      </c>
      <c r="C9467" s="11" t="s">
        <v>840</v>
      </c>
      <c r="D9467" s="11" t="s">
        <v>662</v>
      </c>
      <c r="E9467" s="11">
        <v>6923223</v>
      </c>
      <c r="F9467" s="15">
        <f>IF(ISBLANK($D9467),"",IF(ISBLANK($E9467),VLOOKUP($D9467,$J:$K,2,FALSE),VLOOKUP($E9467,'Daycare Packages'!$A:$G,7,FALSE)))</f>
        <v>27</v>
      </c>
      <c r="G9467" s="15"/>
      <c r="H9467" s="15">
        <f t="shared" si="320"/>
        <v>27</v>
      </c>
      <c r="I9467" s="198">
        <f t="shared" si="319"/>
        <v>8</v>
      </c>
    </row>
    <row r="9468" spans="1:9" x14ac:dyDescent="0.3">
      <c r="A9468" s="10">
        <v>43682</v>
      </c>
      <c r="B9468" s="11" t="s">
        <v>123</v>
      </c>
      <c r="C9468" s="11" t="s">
        <v>622</v>
      </c>
      <c r="D9468" s="11" t="s">
        <v>662</v>
      </c>
      <c r="E9468" s="11">
        <v>6892228</v>
      </c>
      <c r="F9468" s="15">
        <f>IF(ISBLANK($D9468),"",IF(ISBLANK($E9468),VLOOKUP($D9468,$J:$K,2,FALSE),VLOOKUP($E9468,'Daycare Packages'!$A:$G,7,FALSE)))</f>
        <v>23</v>
      </c>
      <c r="G9468" s="15"/>
      <c r="H9468" s="15">
        <f t="shared" si="320"/>
        <v>23</v>
      </c>
      <c r="I9468" s="198">
        <f t="shared" si="319"/>
        <v>8</v>
      </c>
    </row>
    <row r="9469" spans="1:9" x14ac:dyDescent="0.3">
      <c r="A9469" s="10">
        <v>43682</v>
      </c>
      <c r="B9469" s="11" t="s">
        <v>193</v>
      </c>
      <c r="C9469" s="11" t="s">
        <v>776</v>
      </c>
      <c r="D9469" s="11" t="s">
        <v>662</v>
      </c>
      <c r="E9469" s="11">
        <v>6928160</v>
      </c>
      <c r="F9469" s="15">
        <f>IF(ISBLANK($D9469),"",IF(ISBLANK($E9469),VLOOKUP($D9469,$J:$K,2,FALSE),VLOOKUP($E9469,'Daycare Packages'!$A:$G,7,FALSE)))</f>
        <v>27</v>
      </c>
      <c r="G9469" s="15"/>
      <c r="H9469" s="15">
        <f t="shared" si="320"/>
        <v>27</v>
      </c>
      <c r="I9469" s="198">
        <f t="shared" si="319"/>
        <v>8</v>
      </c>
    </row>
    <row r="9470" spans="1:9" x14ac:dyDescent="0.3">
      <c r="A9470" s="10">
        <v>43682</v>
      </c>
      <c r="B9470" s="11" t="s">
        <v>2031</v>
      </c>
      <c r="C9470" s="11" t="s">
        <v>2032</v>
      </c>
      <c r="D9470" s="11" t="s">
        <v>662</v>
      </c>
      <c r="F9470" s="15">
        <f>IF(ISBLANK($D9470),"",IF(ISBLANK($E9470),VLOOKUP($D9470,$J:$K,2,FALSE),VLOOKUP($E9470,'Daycare Packages'!$A:$G,7,FALSE)))</f>
        <v>30</v>
      </c>
      <c r="G9470" s="15"/>
      <c r="H9470" s="15">
        <f t="shared" si="320"/>
        <v>30</v>
      </c>
      <c r="I9470" s="198">
        <f t="shared" si="319"/>
        <v>8</v>
      </c>
    </row>
    <row r="9471" spans="1:9" x14ac:dyDescent="0.3">
      <c r="A9471" s="10">
        <v>43682</v>
      </c>
      <c r="B9471" s="11" t="s">
        <v>115</v>
      </c>
      <c r="C9471" s="11" t="s">
        <v>764</v>
      </c>
      <c r="D9471" s="11" t="s">
        <v>662</v>
      </c>
      <c r="E9471" s="11">
        <v>6736950</v>
      </c>
      <c r="F9471" s="15">
        <f>IF(ISBLANK($D9471),"",IF(ISBLANK($E9471),VLOOKUP($D9471,$J:$K,2,FALSE),VLOOKUP($E9471,'Daycare Packages'!$A:$G,7,FALSE)))</f>
        <v>22</v>
      </c>
      <c r="G9471" s="15"/>
      <c r="H9471" s="15">
        <f t="shared" si="320"/>
        <v>22</v>
      </c>
      <c r="I9471" s="198">
        <f t="shared" si="319"/>
        <v>8</v>
      </c>
    </row>
    <row r="9472" spans="1:9" x14ac:dyDescent="0.3">
      <c r="A9472" s="10">
        <v>43682</v>
      </c>
      <c r="B9472" s="11" t="s">
        <v>1298</v>
      </c>
      <c r="C9472" s="11" t="s">
        <v>764</v>
      </c>
      <c r="D9472" s="11" t="s">
        <v>662</v>
      </c>
      <c r="F9472" s="15">
        <f>IF(ISBLANK($D9472),"",IF(ISBLANK($E9472),VLOOKUP($D9472,$J:$K,2,FALSE),VLOOKUP($E9472,'Daycare Packages'!$A:$G,7,FALSE)))</f>
        <v>30</v>
      </c>
      <c r="G9472" s="15"/>
      <c r="H9472" s="15">
        <f t="shared" si="320"/>
        <v>30</v>
      </c>
      <c r="I9472" s="198">
        <f t="shared" si="319"/>
        <v>8</v>
      </c>
    </row>
    <row r="9473" spans="1:9" x14ac:dyDescent="0.3">
      <c r="A9473" s="10">
        <v>43682</v>
      </c>
      <c r="B9473" s="11" t="s">
        <v>809</v>
      </c>
      <c r="C9473" s="11" t="s">
        <v>2055</v>
      </c>
      <c r="D9473" s="11" t="s">
        <v>662</v>
      </c>
      <c r="F9473" s="15">
        <f>IF(ISBLANK($D9473),"",IF(ISBLANK($E9473),VLOOKUP($D9473,$J:$K,2,FALSE),VLOOKUP($E9473,'Daycare Packages'!$A:$G,7,FALSE)))</f>
        <v>30</v>
      </c>
      <c r="G9473" s="15"/>
      <c r="H9473" s="15">
        <f t="shared" si="320"/>
        <v>30</v>
      </c>
      <c r="I9473" s="198">
        <f t="shared" si="319"/>
        <v>8</v>
      </c>
    </row>
    <row r="9474" spans="1:9" x14ac:dyDescent="0.3">
      <c r="A9474" s="10">
        <v>43682</v>
      </c>
      <c r="B9474" s="11" t="s">
        <v>1887</v>
      </c>
      <c r="C9474" s="11" t="s">
        <v>507</v>
      </c>
      <c r="D9474" s="11" t="s">
        <v>662</v>
      </c>
      <c r="F9474" s="15">
        <f>IF(ISBLANK($D9474),"",IF(ISBLANK($E9474),VLOOKUP($D9474,$J:$K,2,FALSE),VLOOKUP($E9474,'Daycare Packages'!$A:$G,7,FALSE)))</f>
        <v>30</v>
      </c>
      <c r="G9474" s="15"/>
      <c r="H9474" s="15">
        <f t="shared" si="320"/>
        <v>30</v>
      </c>
      <c r="I9474" s="198">
        <f t="shared" si="319"/>
        <v>8</v>
      </c>
    </row>
    <row r="9475" spans="1:9" x14ac:dyDescent="0.3">
      <c r="A9475" s="10">
        <v>43682</v>
      </c>
      <c r="B9475" s="11" t="s">
        <v>843</v>
      </c>
      <c r="C9475" s="11" t="s">
        <v>844</v>
      </c>
      <c r="D9475" s="11" t="s">
        <v>662</v>
      </c>
      <c r="E9475" s="11">
        <v>6919580</v>
      </c>
      <c r="F9475" s="15">
        <f>IF(ISBLANK($D9475),"",IF(ISBLANK($E9475),VLOOKUP($D9475,$J:$K,2,FALSE),VLOOKUP($E9475,'Daycare Packages'!$A:$G,7,FALSE)))</f>
        <v>23</v>
      </c>
      <c r="G9475" s="15"/>
      <c r="H9475" s="15">
        <f t="shared" si="320"/>
        <v>23</v>
      </c>
      <c r="I9475" s="198">
        <f t="shared" ref="I9475:I9538" si="321">IF(A9475="",0,MONTH(A9475))</f>
        <v>8</v>
      </c>
    </row>
    <row r="9476" spans="1:9" x14ac:dyDescent="0.3">
      <c r="A9476" s="10">
        <v>43682</v>
      </c>
      <c r="B9476" s="11" t="s">
        <v>1483</v>
      </c>
      <c r="C9476" s="11" t="s">
        <v>1484</v>
      </c>
      <c r="D9476" s="11" t="s">
        <v>662</v>
      </c>
      <c r="E9476" s="11">
        <v>6876268</v>
      </c>
      <c r="F9476" s="15">
        <f>IF(ISBLANK($D9476),"",IF(ISBLANK($E9476),VLOOKUP($D9476,$J:$K,2,FALSE),VLOOKUP($E9476,'Daycare Packages'!$A:$G,7,FALSE)))</f>
        <v>27</v>
      </c>
      <c r="G9476" s="15"/>
      <c r="H9476" s="15">
        <f t="shared" si="320"/>
        <v>27</v>
      </c>
      <c r="I9476" s="198">
        <f t="shared" si="321"/>
        <v>8</v>
      </c>
    </row>
    <row r="9477" spans="1:9" x14ac:dyDescent="0.3">
      <c r="A9477" s="10">
        <v>43682</v>
      </c>
      <c r="B9477" s="11" t="s">
        <v>849</v>
      </c>
      <c r="C9477" s="11" t="s">
        <v>850</v>
      </c>
      <c r="D9477" s="11" t="s">
        <v>662</v>
      </c>
      <c r="F9477" s="15">
        <f>IF(ISBLANK($D9477),"",IF(ISBLANK($E9477),VLOOKUP($D9477,$J:$K,2,FALSE),VLOOKUP($E9477,'Daycare Packages'!$A:$G,7,FALSE)))</f>
        <v>30</v>
      </c>
      <c r="G9477" s="15"/>
      <c r="H9477" s="15">
        <f t="shared" si="320"/>
        <v>30</v>
      </c>
      <c r="I9477" s="198">
        <f t="shared" si="321"/>
        <v>8</v>
      </c>
    </row>
    <row r="9478" spans="1:9" x14ac:dyDescent="0.3">
      <c r="A9478" s="10">
        <v>43682</v>
      </c>
      <c r="B9478" s="11" t="s">
        <v>212</v>
      </c>
      <c r="C9478" s="11" t="s">
        <v>707</v>
      </c>
      <c r="D9478" s="11" t="s">
        <v>662</v>
      </c>
      <c r="F9478" s="15">
        <f>IF(ISBLANK($D9478),"",IF(ISBLANK($E9478),VLOOKUP($D9478,$J:$K,2,FALSE),VLOOKUP($E9478,'Daycare Packages'!$A:$G,7,FALSE)))</f>
        <v>30</v>
      </c>
      <c r="G9478" s="15"/>
      <c r="H9478" s="15">
        <f t="shared" si="320"/>
        <v>30</v>
      </c>
      <c r="I9478" s="198">
        <f t="shared" si="321"/>
        <v>8</v>
      </c>
    </row>
    <row r="9479" spans="1:9" x14ac:dyDescent="0.3">
      <c r="A9479" s="10">
        <v>43682</v>
      </c>
      <c r="B9479" s="11" t="s">
        <v>209</v>
      </c>
      <c r="C9479" s="11" t="s">
        <v>702</v>
      </c>
      <c r="D9479" s="11" t="s">
        <v>662</v>
      </c>
      <c r="F9479" s="15">
        <f>IF(ISBLANK($D9479),"",IF(ISBLANK($E9479),VLOOKUP($D9479,$J:$K,2,FALSE),VLOOKUP($E9479,'Daycare Packages'!$A:$G,7,FALSE)))</f>
        <v>30</v>
      </c>
      <c r="G9479" s="15"/>
      <c r="H9479" s="15">
        <f t="shared" si="320"/>
        <v>30</v>
      </c>
      <c r="I9479" s="198">
        <f t="shared" si="321"/>
        <v>8</v>
      </c>
    </row>
    <row r="9480" spans="1:9" x14ac:dyDescent="0.3">
      <c r="A9480" s="10">
        <v>43682</v>
      </c>
      <c r="B9480" s="11" t="s">
        <v>931</v>
      </c>
      <c r="C9480" s="11" t="s">
        <v>932</v>
      </c>
      <c r="D9480" s="11" t="s">
        <v>662</v>
      </c>
      <c r="F9480" s="15">
        <f>IF(ISBLANK($D9480),"",IF(ISBLANK($E9480),VLOOKUP($D9480,$J:$K,2,FALSE),VLOOKUP($E9480,'Daycare Packages'!$A:$G,7,FALSE)))</f>
        <v>30</v>
      </c>
      <c r="G9480" s="15"/>
      <c r="H9480" s="15">
        <f t="shared" si="320"/>
        <v>30</v>
      </c>
      <c r="I9480" s="198">
        <f t="shared" si="321"/>
        <v>8</v>
      </c>
    </row>
    <row r="9481" spans="1:9" x14ac:dyDescent="0.3">
      <c r="A9481" s="10">
        <v>43682</v>
      </c>
      <c r="B9481" s="11" t="s">
        <v>894</v>
      </c>
      <c r="C9481" s="11" t="s">
        <v>622</v>
      </c>
      <c r="D9481" s="11" t="s">
        <v>662</v>
      </c>
      <c r="E9481" s="11">
        <v>6906409</v>
      </c>
      <c r="F9481" s="15">
        <f>IF(ISBLANK($D9481),"",IF(ISBLANK($E9481),VLOOKUP($D9481,$J:$K,2,FALSE),VLOOKUP($E9481,'Daycare Packages'!$A:$G,7,FALSE)))</f>
        <v>27</v>
      </c>
      <c r="G9481" s="15"/>
      <c r="H9481" s="15">
        <f t="shared" si="320"/>
        <v>27</v>
      </c>
      <c r="I9481" s="198">
        <f t="shared" si="321"/>
        <v>8</v>
      </c>
    </row>
    <row r="9482" spans="1:9" x14ac:dyDescent="0.3">
      <c r="A9482" s="10">
        <v>43682</v>
      </c>
      <c r="B9482" s="11" t="s">
        <v>894</v>
      </c>
      <c r="C9482" s="11" t="s">
        <v>895</v>
      </c>
      <c r="D9482" s="11" t="s">
        <v>662</v>
      </c>
      <c r="E9482" s="11">
        <v>6906409</v>
      </c>
      <c r="F9482" s="15">
        <f>IF(ISBLANK($D9482),"",IF(ISBLANK($E9482),VLOOKUP($D9482,$J:$K,2,FALSE),VLOOKUP($E9482,'Daycare Packages'!$A:$G,7,FALSE)))</f>
        <v>27</v>
      </c>
      <c r="G9482" s="15"/>
      <c r="H9482" s="15">
        <f t="shared" si="320"/>
        <v>27</v>
      </c>
      <c r="I9482" s="198">
        <f t="shared" si="321"/>
        <v>8</v>
      </c>
    </row>
    <row r="9483" spans="1:9" x14ac:dyDescent="0.3">
      <c r="A9483" s="10">
        <v>43682</v>
      </c>
      <c r="B9483" s="11" t="s">
        <v>215</v>
      </c>
      <c r="C9483" s="11" t="s">
        <v>520</v>
      </c>
      <c r="D9483" s="11" t="s">
        <v>662</v>
      </c>
      <c r="F9483" s="15">
        <f>IF(ISBLANK($D9483),"",IF(ISBLANK($E9483),VLOOKUP($D9483,$J:$K,2,FALSE),VLOOKUP($E9483,'Daycare Packages'!$A:$G,7,FALSE)))</f>
        <v>30</v>
      </c>
      <c r="G9483" s="15"/>
      <c r="H9483" s="15">
        <f t="shared" si="320"/>
        <v>30</v>
      </c>
      <c r="I9483" s="198">
        <f t="shared" si="321"/>
        <v>8</v>
      </c>
    </row>
    <row r="9484" spans="1:9" x14ac:dyDescent="0.3">
      <c r="A9484" s="10">
        <v>43682</v>
      </c>
      <c r="B9484" s="11" t="s">
        <v>230</v>
      </c>
      <c r="C9484" s="11" t="s">
        <v>493</v>
      </c>
      <c r="D9484" s="11" t="s">
        <v>662</v>
      </c>
      <c r="E9484" s="11">
        <v>6913491</v>
      </c>
      <c r="F9484" s="15">
        <f>IF(ISBLANK($D9484),"",IF(ISBLANK($E9484),VLOOKUP($D9484,$J:$K,2,FALSE),VLOOKUP($E9484,'Daycare Packages'!$A:$G,7,FALSE)))</f>
        <v>27</v>
      </c>
      <c r="G9484" s="15"/>
      <c r="H9484" s="15">
        <f t="shared" si="320"/>
        <v>27</v>
      </c>
      <c r="I9484" s="198">
        <f t="shared" si="321"/>
        <v>8</v>
      </c>
    </row>
    <row r="9485" spans="1:9" x14ac:dyDescent="0.3">
      <c r="A9485" s="10">
        <v>43682</v>
      </c>
      <c r="B9485" s="11" t="s">
        <v>217</v>
      </c>
      <c r="C9485" s="11" t="s">
        <v>402</v>
      </c>
      <c r="D9485" s="11" t="s">
        <v>662</v>
      </c>
      <c r="E9485" s="11">
        <v>6918686</v>
      </c>
      <c r="F9485" s="15">
        <f>IF(ISBLANK($D9485),"",IF(ISBLANK($E9485),VLOOKUP($D9485,$J:$K,2,FALSE),VLOOKUP($E9485,'Daycare Packages'!$A:$G,7,FALSE)))</f>
        <v>26</v>
      </c>
      <c r="G9485" s="15"/>
      <c r="H9485" s="15">
        <f t="shared" si="320"/>
        <v>26</v>
      </c>
      <c r="I9485" s="198">
        <f t="shared" si="321"/>
        <v>8</v>
      </c>
    </row>
    <row r="9486" spans="1:9" x14ac:dyDescent="0.3">
      <c r="A9486" s="10">
        <v>43682</v>
      </c>
      <c r="B9486" s="11" t="s">
        <v>1311</v>
      </c>
      <c r="C9486" s="11" t="s">
        <v>1312</v>
      </c>
      <c r="D9486" s="11" t="s">
        <v>662</v>
      </c>
      <c r="E9486" s="11">
        <v>6829230</v>
      </c>
      <c r="F9486" s="15">
        <f>IF(ISBLANK($D9486),"",IF(ISBLANK($E9486),VLOOKUP($D9486,$J:$K,2,FALSE),VLOOKUP($E9486,'Daycare Packages'!$A:$G,7,FALSE)))</f>
        <v>23</v>
      </c>
      <c r="G9486" s="15"/>
      <c r="H9486" s="15">
        <f t="shared" si="320"/>
        <v>23</v>
      </c>
      <c r="I9486" s="198">
        <f t="shared" si="321"/>
        <v>8</v>
      </c>
    </row>
    <row r="9487" spans="1:9" x14ac:dyDescent="0.3">
      <c r="A9487" s="10">
        <v>43682</v>
      </c>
      <c r="B9487" s="11" t="s">
        <v>1692</v>
      </c>
      <c r="C9487" s="11" t="s">
        <v>650</v>
      </c>
      <c r="D9487" s="11" t="s">
        <v>662</v>
      </c>
      <c r="F9487" s="15">
        <f>IF(ISBLANK($D9487),"",IF(ISBLANK($E9487),VLOOKUP($D9487,$J:$K,2,FALSE),VLOOKUP($E9487,'Daycare Packages'!$A:$G,7,FALSE)))</f>
        <v>30</v>
      </c>
      <c r="G9487" s="15"/>
      <c r="H9487" s="15">
        <f t="shared" si="320"/>
        <v>30</v>
      </c>
      <c r="I9487" s="198">
        <f t="shared" si="321"/>
        <v>8</v>
      </c>
    </row>
    <row r="9488" spans="1:9" x14ac:dyDescent="0.3">
      <c r="A9488" s="10">
        <v>43682</v>
      </c>
      <c r="B9488" s="11" t="s">
        <v>427</v>
      </c>
      <c r="C9488" s="11" t="s">
        <v>1313</v>
      </c>
      <c r="D9488" s="11" t="s">
        <v>659</v>
      </c>
      <c r="E9488" s="11">
        <v>6864701</v>
      </c>
      <c r="F9488" s="15">
        <f>IF(ISBLANK($D9488),"",IF(ISBLANK($E9488),VLOOKUP($D9488,$J:$K,2,FALSE),VLOOKUP($E9488,'Daycare Packages'!$A:$G,7,FALSE)))</f>
        <v>19</v>
      </c>
      <c r="G9488" s="15"/>
      <c r="H9488" s="15">
        <f t="shared" si="320"/>
        <v>19</v>
      </c>
      <c r="I9488" s="198">
        <f t="shared" si="321"/>
        <v>8</v>
      </c>
    </row>
    <row r="9489" spans="1:9" x14ac:dyDescent="0.3">
      <c r="A9489" s="10">
        <v>43682</v>
      </c>
      <c r="B9489" s="11" t="s">
        <v>1961</v>
      </c>
      <c r="C9489" s="11" t="s">
        <v>1962</v>
      </c>
      <c r="D9489" s="11" t="s">
        <v>662</v>
      </c>
      <c r="F9489" s="15">
        <f>IF(ISBLANK($D9489),"",IF(ISBLANK($E9489),VLOOKUP($D9489,$J:$K,2,FALSE),VLOOKUP($E9489,'Daycare Packages'!$A:$G,7,FALSE)))</f>
        <v>30</v>
      </c>
      <c r="G9489" s="15"/>
      <c r="H9489" s="15">
        <f t="shared" si="320"/>
        <v>30</v>
      </c>
      <c r="I9489" s="198">
        <f t="shared" si="321"/>
        <v>8</v>
      </c>
    </row>
    <row r="9490" spans="1:9" x14ac:dyDescent="0.3">
      <c r="A9490" s="10">
        <v>43682</v>
      </c>
      <c r="B9490" s="11" t="s">
        <v>147</v>
      </c>
      <c r="C9490" s="11" t="s">
        <v>796</v>
      </c>
      <c r="D9490" s="11" t="s">
        <v>662</v>
      </c>
      <c r="E9490" s="11">
        <v>6814069</v>
      </c>
      <c r="F9490" s="15">
        <f>IF(ISBLANK($D9490),"",IF(ISBLANK($E9490),VLOOKUP($D9490,$J:$K,2,FALSE),VLOOKUP($E9490,'Daycare Packages'!$A:$G,7,FALSE)))</f>
        <v>23</v>
      </c>
      <c r="G9490" s="15"/>
      <c r="H9490" s="15">
        <f t="shared" si="320"/>
        <v>23</v>
      </c>
      <c r="I9490" s="198">
        <f t="shared" si="321"/>
        <v>8</v>
      </c>
    </row>
    <row r="9491" spans="1:9" x14ac:dyDescent="0.3">
      <c r="A9491" s="10">
        <v>43682</v>
      </c>
      <c r="B9491" s="11" t="s">
        <v>663</v>
      </c>
      <c r="C9491" s="11" t="s">
        <v>665</v>
      </c>
      <c r="D9491" s="11" t="s">
        <v>662</v>
      </c>
      <c r="F9491" s="15">
        <f>IF(ISBLANK($D9491),"",IF(ISBLANK($E9491),VLOOKUP($D9491,$J:$K,2,FALSE),VLOOKUP($E9491,'Daycare Packages'!$A:$G,7,FALSE)))</f>
        <v>30</v>
      </c>
      <c r="G9491" s="15"/>
      <c r="H9491" s="15">
        <f t="shared" si="320"/>
        <v>30</v>
      </c>
      <c r="I9491" s="198">
        <f t="shared" si="321"/>
        <v>8</v>
      </c>
    </row>
    <row r="9492" spans="1:9" x14ac:dyDescent="0.3">
      <c r="A9492" s="10">
        <v>43682</v>
      </c>
      <c r="B9492" s="11" t="s">
        <v>663</v>
      </c>
      <c r="C9492" s="11" t="s">
        <v>664</v>
      </c>
      <c r="D9492" s="11" t="s">
        <v>662</v>
      </c>
      <c r="F9492" s="15">
        <f>IF(ISBLANK($D9492),"",IF(ISBLANK($E9492),VLOOKUP($D9492,$J:$K,2,FALSE),VLOOKUP($E9492,'Daycare Packages'!$A:$G,7,FALSE)))</f>
        <v>30</v>
      </c>
      <c r="G9492" s="15"/>
      <c r="H9492" s="15">
        <f t="shared" si="320"/>
        <v>30</v>
      </c>
      <c r="I9492" s="198">
        <f t="shared" si="321"/>
        <v>8</v>
      </c>
    </row>
    <row r="9493" spans="1:9" x14ac:dyDescent="0.3">
      <c r="A9493" s="10">
        <v>43682</v>
      </c>
      <c r="B9493" s="11" t="s">
        <v>82</v>
      </c>
      <c r="C9493" s="11" t="s">
        <v>694</v>
      </c>
      <c r="D9493" s="11" t="s">
        <v>662</v>
      </c>
      <c r="E9493" s="11">
        <v>6717675</v>
      </c>
      <c r="F9493" s="15">
        <f>IF(ISBLANK($D9493),"",IF(ISBLANK($E9493),VLOOKUP($D9493,$J:$K,2,FALSE),VLOOKUP($E9493,'Daycare Packages'!$A:$G,7,FALSE)))</f>
        <v>22</v>
      </c>
      <c r="G9493" s="15"/>
      <c r="H9493" s="15">
        <f t="shared" si="320"/>
        <v>22</v>
      </c>
      <c r="I9493" s="198">
        <f t="shared" si="321"/>
        <v>8</v>
      </c>
    </row>
    <row r="9494" spans="1:9" x14ac:dyDescent="0.3">
      <c r="A9494" s="10">
        <v>43682</v>
      </c>
      <c r="B9494" s="11" t="s">
        <v>82</v>
      </c>
      <c r="C9494" s="11" t="s">
        <v>695</v>
      </c>
      <c r="D9494" s="11" t="s">
        <v>662</v>
      </c>
      <c r="E9494" s="11">
        <v>6717675</v>
      </c>
      <c r="F9494" s="15">
        <f>IF(ISBLANK($D9494),"",IF(ISBLANK($E9494),VLOOKUP($D9494,$J:$K,2,FALSE),VLOOKUP($E9494,'Daycare Packages'!$A:$G,7,FALSE)))</f>
        <v>22</v>
      </c>
      <c r="G9494" s="15"/>
      <c r="H9494" s="15">
        <f t="shared" si="320"/>
        <v>22</v>
      </c>
      <c r="I9494" s="198">
        <f t="shared" si="321"/>
        <v>8</v>
      </c>
    </row>
    <row r="9495" spans="1:9" x14ac:dyDescent="0.3">
      <c r="A9495" s="10">
        <v>43682</v>
      </c>
      <c r="B9495" s="11" t="s">
        <v>182</v>
      </c>
      <c r="C9495" s="11" t="s">
        <v>685</v>
      </c>
      <c r="D9495" s="11" t="s">
        <v>662</v>
      </c>
      <c r="E9495" s="11">
        <v>6925810</v>
      </c>
      <c r="F9495" s="15">
        <f>IF(ISBLANK($D9495),"",IF(ISBLANK($E9495),VLOOKUP($D9495,$J:$K,2,FALSE),VLOOKUP($E9495,'Daycare Packages'!$A:$G,7,FALSE)))</f>
        <v>23</v>
      </c>
      <c r="G9495" s="15"/>
      <c r="H9495" s="15">
        <f t="shared" si="320"/>
        <v>23</v>
      </c>
      <c r="I9495" s="198">
        <f t="shared" si="321"/>
        <v>8</v>
      </c>
    </row>
    <row r="9496" spans="1:9" x14ac:dyDescent="0.3">
      <c r="A9496" s="10">
        <v>43682</v>
      </c>
      <c r="B9496" s="11" t="s">
        <v>1979</v>
      </c>
      <c r="C9496" s="11" t="s">
        <v>474</v>
      </c>
      <c r="D9496" s="11" t="s">
        <v>662</v>
      </c>
      <c r="E9496" s="11">
        <v>6921788</v>
      </c>
      <c r="F9496" s="15">
        <f>IF(ISBLANK($D9496),"",IF(ISBLANK($E9496),VLOOKUP($D9496,$J:$K,2,FALSE),VLOOKUP($E9496,'Daycare Packages'!$A:$G,7,FALSE)))</f>
        <v>23</v>
      </c>
      <c r="G9496" s="15"/>
      <c r="H9496" s="15">
        <f t="shared" si="320"/>
        <v>23</v>
      </c>
      <c r="I9496" s="198">
        <f t="shared" si="321"/>
        <v>8</v>
      </c>
    </row>
    <row r="9497" spans="1:9" x14ac:dyDescent="0.3">
      <c r="A9497" s="10">
        <v>43682</v>
      </c>
      <c r="B9497" s="11" t="s">
        <v>713</v>
      </c>
      <c r="C9497" s="11" t="s">
        <v>714</v>
      </c>
      <c r="D9497" s="11" t="s">
        <v>662</v>
      </c>
      <c r="F9497" s="15">
        <f>IF(ISBLANK($D9497),"",IF(ISBLANK($E9497),VLOOKUP($D9497,$J:$K,2,FALSE),VLOOKUP($E9497,'Daycare Packages'!$A:$G,7,FALSE)))</f>
        <v>30</v>
      </c>
      <c r="G9497" s="15"/>
      <c r="H9497" s="15">
        <f t="shared" si="320"/>
        <v>30</v>
      </c>
      <c r="I9497" s="198">
        <f t="shared" si="321"/>
        <v>8</v>
      </c>
    </row>
    <row r="9498" spans="1:9" x14ac:dyDescent="0.3">
      <c r="A9498" s="10">
        <v>43682</v>
      </c>
      <c r="B9498" s="11" t="s">
        <v>218</v>
      </c>
      <c r="C9498" s="11" t="s">
        <v>738</v>
      </c>
      <c r="D9498" s="11" t="s">
        <v>662</v>
      </c>
      <c r="E9498" s="11">
        <v>6911319</v>
      </c>
      <c r="F9498" s="15">
        <f>IF(ISBLANK($D9498),"",IF(ISBLANK($E9498),VLOOKUP($D9498,$J:$K,2,FALSE),VLOOKUP($E9498,'Daycare Packages'!$A:$G,7,FALSE)))</f>
        <v>20</v>
      </c>
      <c r="G9498" s="15"/>
      <c r="H9498" s="15">
        <f t="shared" si="320"/>
        <v>20</v>
      </c>
      <c r="I9498" s="198">
        <f t="shared" si="321"/>
        <v>8</v>
      </c>
    </row>
    <row r="9499" spans="1:9" x14ac:dyDescent="0.3">
      <c r="A9499" s="10">
        <v>43682</v>
      </c>
      <c r="B9499" s="11" t="s">
        <v>218</v>
      </c>
      <c r="C9499" s="11" t="s">
        <v>737</v>
      </c>
      <c r="D9499" s="11" t="s">
        <v>662</v>
      </c>
      <c r="E9499" s="11">
        <v>6911319</v>
      </c>
      <c r="F9499" s="15">
        <f>IF(ISBLANK($D9499),"",IF(ISBLANK($E9499),VLOOKUP($D9499,$J:$K,2,FALSE),VLOOKUP($E9499,'Daycare Packages'!$A:$G,7,FALSE)))</f>
        <v>20</v>
      </c>
      <c r="G9499" s="15"/>
      <c r="H9499" s="15">
        <f t="shared" si="320"/>
        <v>20</v>
      </c>
      <c r="I9499" s="198">
        <f t="shared" si="321"/>
        <v>8</v>
      </c>
    </row>
    <row r="9500" spans="1:9" x14ac:dyDescent="0.3">
      <c r="A9500" s="10">
        <v>43682</v>
      </c>
      <c r="B9500" s="11" t="s">
        <v>716</v>
      </c>
      <c r="C9500" s="11" t="s">
        <v>717</v>
      </c>
      <c r="D9500" s="11" t="s">
        <v>662</v>
      </c>
      <c r="F9500" s="15">
        <f>IF(ISBLANK($D9500),"",IF(ISBLANK($E9500),VLOOKUP($D9500,$J:$K,2,FALSE),VLOOKUP($E9500,'Daycare Packages'!$A:$G,7,FALSE)))</f>
        <v>30</v>
      </c>
      <c r="G9500" s="15"/>
      <c r="H9500" s="15">
        <f t="shared" si="320"/>
        <v>30</v>
      </c>
      <c r="I9500" s="198">
        <f t="shared" si="321"/>
        <v>8</v>
      </c>
    </row>
    <row r="9501" spans="1:9" x14ac:dyDescent="0.3">
      <c r="A9501" s="10">
        <v>43682</v>
      </c>
      <c r="B9501" s="11" t="s">
        <v>170</v>
      </c>
      <c r="C9501" s="11" t="s">
        <v>710</v>
      </c>
      <c r="D9501" s="11" t="s">
        <v>662</v>
      </c>
      <c r="E9501" s="11">
        <v>6899079</v>
      </c>
      <c r="F9501" s="15">
        <f>IF(ISBLANK($D9501),"",IF(ISBLANK($E9501),VLOOKUP($D9501,$J:$K,2,FALSE),VLOOKUP($E9501,'Daycare Packages'!$A:$G,7,FALSE)))</f>
        <v>23</v>
      </c>
      <c r="G9501" s="15"/>
      <c r="H9501" s="15">
        <f t="shared" si="320"/>
        <v>23</v>
      </c>
      <c r="I9501" s="198">
        <f t="shared" si="321"/>
        <v>8</v>
      </c>
    </row>
    <row r="9502" spans="1:9" x14ac:dyDescent="0.3">
      <c r="A9502" s="10">
        <v>43682</v>
      </c>
      <c r="B9502" s="11" t="s">
        <v>246</v>
      </c>
      <c r="C9502" s="11" t="s">
        <v>814</v>
      </c>
      <c r="D9502" s="11" t="s">
        <v>662</v>
      </c>
      <c r="F9502" s="15">
        <f>IF(ISBLANK($D9502),"",IF(ISBLANK($E9502),VLOOKUP($D9502,$J:$K,2,FALSE),VLOOKUP($E9502,'Daycare Packages'!$A:$G,7,FALSE)))</f>
        <v>30</v>
      </c>
      <c r="G9502" s="15"/>
      <c r="H9502" s="15">
        <f t="shared" si="320"/>
        <v>30</v>
      </c>
      <c r="I9502" s="198">
        <f t="shared" si="321"/>
        <v>8</v>
      </c>
    </row>
    <row r="9503" spans="1:9" x14ac:dyDescent="0.3">
      <c r="A9503" s="10">
        <v>43682</v>
      </c>
      <c r="B9503" s="11" t="s">
        <v>246</v>
      </c>
      <c r="C9503" s="11" t="s">
        <v>815</v>
      </c>
      <c r="D9503" s="11" t="s">
        <v>662</v>
      </c>
      <c r="F9503" s="15">
        <f>IF(ISBLANK($D9503),"",IF(ISBLANK($E9503),VLOOKUP($D9503,$J:$K,2,FALSE),VLOOKUP($E9503,'Daycare Packages'!$A:$G,7,FALSE)))</f>
        <v>30</v>
      </c>
      <c r="G9503" s="15"/>
      <c r="H9503" s="15">
        <f t="shared" si="320"/>
        <v>30</v>
      </c>
      <c r="I9503" s="198">
        <f t="shared" si="321"/>
        <v>8</v>
      </c>
    </row>
    <row r="9504" spans="1:9" x14ac:dyDescent="0.3">
      <c r="A9504" s="10">
        <v>43682</v>
      </c>
      <c r="B9504" s="11" t="s">
        <v>1535</v>
      </c>
      <c r="C9504" s="11" t="s">
        <v>846</v>
      </c>
      <c r="D9504" s="11" t="s">
        <v>662</v>
      </c>
      <c r="F9504" s="15">
        <f>IF(ISBLANK($D9504),"",IF(ISBLANK($E9504),VLOOKUP($D9504,$J:$K,2,FALSE),VLOOKUP($E9504,'Daycare Packages'!$A:$G,7,FALSE)))</f>
        <v>30</v>
      </c>
      <c r="G9504" s="15"/>
      <c r="H9504" s="15">
        <f t="shared" si="320"/>
        <v>30</v>
      </c>
      <c r="I9504" s="198">
        <f t="shared" si="321"/>
        <v>8</v>
      </c>
    </row>
    <row r="9505" spans="1:9" x14ac:dyDescent="0.3">
      <c r="A9505" s="55">
        <v>43682</v>
      </c>
      <c r="B9505" s="56" t="s">
        <v>207</v>
      </c>
      <c r="C9505" s="56" t="s">
        <v>229</v>
      </c>
      <c r="D9505" s="56" t="s">
        <v>662</v>
      </c>
      <c r="E9505" s="56">
        <v>6733314</v>
      </c>
      <c r="F9505" s="59">
        <f>IF(ISBLANK($D9505),"",IF(ISBLANK($E9505),VLOOKUP($D9505,$J:$K,2,FALSE),VLOOKUP($E9505,'Daycare Packages'!$A:$G,7,FALSE)))</f>
        <v>22</v>
      </c>
      <c r="G9505" s="59"/>
      <c r="H9505" s="59">
        <f t="shared" si="320"/>
        <v>22</v>
      </c>
      <c r="I9505" s="198">
        <f t="shared" si="321"/>
        <v>8</v>
      </c>
    </row>
    <row r="9506" spans="1:9" x14ac:dyDescent="0.3">
      <c r="A9506" s="10">
        <v>43683</v>
      </c>
      <c r="B9506" s="11" t="s">
        <v>131</v>
      </c>
      <c r="C9506" s="11" t="s">
        <v>553</v>
      </c>
      <c r="D9506" s="11" t="s">
        <v>659</v>
      </c>
      <c r="E9506" s="11">
        <v>6730496</v>
      </c>
      <c r="F9506" s="15">
        <f>IF(ISBLANK($D9506),"",IF(ISBLANK($E9506),VLOOKUP($D9506,$J:$K,2,FALSE),VLOOKUP($E9506,'Daycare Packages'!$A:$G,7,FALSE)))</f>
        <v>16</v>
      </c>
      <c r="G9506" s="15"/>
      <c r="H9506" s="15">
        <f t="shared" si="320"/>
        <v>16</v>
      </c>
      <c r="I9506" s="198">
        <f t="shared" si="321"/>
        <v>8</v>
      </c>
    </row>
    <row r="9507" spans="1:9" x14ac:dyDescent="0.3">
      <c r="A9507" s="10">
        <v>43683</v>
      </c>
      <c r="B9507" s="11" t="s">
        <v>1733</v>
      </c>
      <c r="C9507" s="11" t="s">
        <v>1734</v>
      </c>
      <c r="D9507" s="11" t="s">
        <v>659</v>
      </c>
      <c r="E9507" s="11">
        <v>6915252</v>
      </c>
      <c r="F9507" s="15">
        <f>IF(ISBLANK($D9507),"",IF(ISBLANK($E9507),VLOOKUP($D9507,$J:$K,2,FALSE),VLOOKUP($E9507,'Daycare Packages'!$A:$G,7,FALSE)))</f>
        <v>19</v>
      </c>
      <c r="G9507" s="15"/>
      <c r="H9507" s="15">
        <f t="shared" si="320"/>
        <v>19</v>
      </c>
      <c r="I9507" s="198">
        <f t="shared" si="321"/>
        <v>8</v>
      </c>
    </row>
    <row r="9508" spans="1:9" x14ac:dyDescent="0.3">
      <c r="A9508" s="10">
        <v>43683</v>
      </c>
      <c r="B9508" s="11" t="s">
        <v>205</v>
      </c>
      <c r="C9508" s="11" t="s">
        <v>863</v>
      </c>
      <c r="D9508" s="11" t="s">
        <v>659</v>
      </c>
      <c r="E9508" s="11">
        <v>6810064</v>
      </c>
      <c r="F9508" s="15">
        <f>IF(ISBLANK($D9508),"",IF(ISBLANK($E9508),VLOOKUP($D9508,$J:$K,2,FALSE),VLOOKUP($E9508,'Daycare Packages'!$A:$G,7,FALSE)))</f>
        <v>19</v>
      </c>
      <c r="G9508" s="15"/>
      <c r="H9508" s="15">
        <f t="shared" si="320"/>
        <v>19</v>
      </c>
      <c r="I9508" s="198">
        <f t="shared" si="321"/>
        <v>8</v>
      </c>
    </row>
    <row r="9509" spans="1:9" x14ac:dyDescent="0.3">
      <c r="A9509" s="10">
        <v>43683</v>
      </c>
      <c r="B9509" s="11" t="s">
        <v>154</v>
      </c>
      <c r="C9509" s="11" t="s">
        <v>729</v>
      </c>
      <c r="D9509" s="11" t="s">
        <v>659</v>
      </c>
      <c r="E9509" s="11">
        <v>6928867</v>
      </c>
      <c r="F9509" s="15">
        <f>IF(ISBLANK($D9509),"",IF(ISBLANK($E9509),VLOOKUP($D9509,$J:$K,2,FALSE),VLOOKUP($E9509,'Daycare Packages'!$A:$G,7,FALSE)))</f>
        <v>19</v>
      </c>
      <c r="G9509" s="15"/>
      <c r="H9509" s="15">
        <f t="shared" si="320"/>
        <v>19</v>
      </c>
      <c r="I9509" s="198">
        <f t="shared" si="321"/>
        <v>8</v>
      </c>
    </row>
    <row r="9510" spans="1:9" x14ac:dyDescent="0.3">
      <c r="A9510" s="10">
        <v>43683</v>
      </c>
      <c r="B9510" s="11" t="s">
        <v>889</v>
      </c>
      <c r="C9510" s="11" t="s">
        <v>890</v>
      </c>
      <c r="D9510" s="11" t="s">
        <v>659</v>
      </c>
      <c r="F9510" s="15">
        <f>IF(ISBLANK($D9510),"",IF(ISBLANK($E9510),VLOOKUP($D9510,$J:$K,2,FALSE),VLOOKUP($E9510,'Daycare Packages'!$A:$G,7,FALSE)))</f>
        <v>20</v>
      </c>
      <c r="G9510" s="15"/>
      <c r="H9510" s="15">
        <f t="shared" si="320"/>
        <v>20</v>
      </c>
      <c r="I9510" s="198">
        <f t="shared" si="321"/>
        <v>8</v>
      </c>
    </row>
    <row r="9511" spans="1:9" x14ac:dyDescent="0.3">
      <c r="A9511" s="10">
        <v>43683</v>
      </c>
      <c r="B9511" s="11" t="s">
        <v>749</v>
      </c>
      <c r="C9511" s="11" t="s">
        <v>750</v>
      </c>
      <c r="D9511" s="11" t="s">
        <v>659</v>
      </c>
      <c r="F9511" s="15">
        <f>IF(ISBLANK($D9511),"",IF(ISBLANK($E9511),VLOOKUP($D9511,$J:$K,2,FALSE),VLOOKUP($E9511,'Daycare Packages'!$A:$G,7,FALSE)))</f>
        <v>20</v>
      </c>
      <c r="G9511" s="15"/>
      <c r="H9511" s="15">
        <f t="shared" si="320"/>
        <v>20</v>
      </c>
      <c r="I9511" s="198">
        <f t="shared" si="321"/>
        <v>8</v>
      </c>
    </row>
    <row r="9512" spans="1:9" x14ac:dyDescent="0.3">
      <c r="A9512" s="10">
        <v>43683</v>
      </c>
      <c r="B9512" s="11" t="s">
        <v>190</v>
      </c>
      <c r="C9512" s="11" t="s">
        <v>718</v>
      </c>
      <c r="D9512" s="11" t="s">
        <v>659</v>
      </c>
      <c r="F9512" s="15">
        <f>IF(ISBLANK($D9512),"",IF(ISBLANK($E9512),VLOOKUP($D9512,$J:$K,2,FALSE),VLOOKUP($E9512,'Daycare Packages'!$A:$G,7,FALSE)))</f>
        <v>20</v>
      </c>
      <c r="G9512" s="15"/>
      <c r="H9512" s="15">
        <f t="shared" si="320"/>
        <v>20</v>
      </c>
      <c r="I9512" s="198">
        <f t="shared" si="321"/>
        <v>8</v>
      </c>
    </row>
    <row r="9513" spans="1:9" x14ac:dyDescent="0.3">
      <c r="A9513" s="10">
        <v>43683</v>
      </c>
      <c r="B9513" s="11" t="s">
        <v>175</v>
      </c>
      <c r="C9513" s="11" t="s">
        <v>433</v>
      </c>
      <c r="D9513" s="11" t="s">
        <v>662</v>
      </c>
      <c r="E9513" s="11">
        <v>6716814</v>
      </c>
      <c r="F9513" s="15">
        <f>IF(ISBLANK($D9513),"",IF(ISBLANK($E9513),VLOOKUP($D9513,$J:$K,2,FALSE),VLOOKUP($E9513,'Daycare Packages'!$A:$G,7,FALSE)))</f>
        <v>22</v>
      </c>
      <c r="G9513" s="15"/>
      <c r="H9513" s="15">
        <f t="shared" si="320"/>
        <v>22</v>
      </c>
      <c r="I9513" s="198">
        <f t="shared" si="321"/>
        <v>8</v>
      </c>
    </row>
    <row r="9514" spans="1:9" x14ac:dyDescent="0.3">
      <c r="A9514" s="10">
        <v>43683</v>
      </c>
      <c r="B9514" s="11" t="s">
        <v>873</v>
      </c>
      <c r="C9514" s="11" t="s">
        <v>493</v>
      </c>
      <c r="D9514" s="11" t="s">
        <v>662</v>
      </c>
      <c r="F9514" s="15">
        <f>IF(ISBLANK($D9514),"",IF(ISBLANK($E9514),VLOOKUP($D9514,$J:$K,2,FALSE),VLOOKUP($E9514,'Daycare Packages'!$A:$G,7,FALSE)))</f>
        <v>30</v>
      </c>
      <c r="G9514" s="15"/>
      <c r="H9514" s="15">
        <f t="shared" si="320"/>
        <v>30</v>
      </c>
      <c r="I9514" s="198">
        <f t="shared" si="321"/>
        <v>8</v>
      </c>
    </row>
    <row r="9515" spans="1:9" x14ac:dyDescent="0.3">
      <c r="A9515" s="10">
        <v>43683</v>
      </c>
      <c r="B9515" s="11" t="s">
        <v>1070</v>
      </c>
      <c r="C9515" s="11" t="s">
        <v>1071</v>
      </c>
      <c r="D9515" s="11" t="s">
        <v>662</v>
      </c>
      <c r="E9515" s="11">
        <v>6865972</v>
      </c>
      <c r="F9515" s="15">
        <f>IF(ISBLANK($D9515),"",IF(ISBLANK($E9515),VLOOKUP($D9515,$J:$K,2,FALSE),VLOOKUP($E9515,'Daycare Packages'!$A:$G,7,FALSE)))</f>
        <v>27</v>
      </c>
      <c r="G9515" s="15"/>
      <c r="H9515" s="15">
        <f t="shared" si="320"/>
        <v>27</v>
      </c>
      <c r="I9515" s="198">
        <f t="shared" si="321"/>
        <v>8</v>
      </c>
    </row>
    <row r="9516" spans="1:9" x14ac:dyDescent="0.3">
      <c r="A9516" s="10">
        <v>43683</v>
      </c>
      <c r="B9516" s="11" t="s">
        <v>1303</v>
      </c>
      <c r="C9516" s="11" t="s">
        <v>1355</v>
      </c>
      <c r="D9516" s="11" t="s">
        <v>662</v>
      </c>
      <c r="F9516" s="15">
        <f>IF(ISBLANK($D9516),"",IF(ISBLANK($E9516),VLOOKUP($D9516,$J:$K,2,FALSE),VLOOKUP($E9516,'Daycare Packages'!$A:$G,7,FALSE)))</f>
        <v>30</v>
      </c>
      <c r="G9516" s="15"/>
      <c r="H9516" s="15">
        <f t="shared" si="320"/>
        <v>30</v>
      </c>
      <c r="I9516" s="198">
        <f t="shared" si="321"/>
        <v>8</v>
      </c>
    </row>
    <row r="9517" spans="1:9" x14ac:dyDescent="0.3">
      <c r="A9517" s="10">
        <v>43683</v>
      </c>
      <c r="B9517" s="11" t="s">
        <v>1900</v>
      </c>
      <c r="C9517" s="11" t="s">
        <v>1901</v>
      </c>
      <c r="D9517" s="11" t="s">
        <v>662</v>
      </c>
      <c r="F9517" s="15">
        <f>IF(ISBLANK($D9517),"",IF(ISBLANK($E9517),VLOOKUP($D9517,$J:$K,2,FALSE),VLOOKUP($E9517,'Daycare Packages'!$A:$G,7,FALSE)))</f>
        <v>30</v>
      </c>
      <c r="G9517" s="15"/>
      <c r="H9517" s="15">
        <f t="shared" si="320"/>
        <v>30</v>
      </c>
      <c r="I9517" s="198">
        <f t="shared" si="321"/>
        <v>8</v>
      </c>
    </row>
    <row r="9518" spans="1:9" x14ac:dyDescent="0.3">
      <c r="A9518" s="10">
        <v>43683</v>
      </c>
      <c r="B9518" s="11" t="s">
        <v>1661</v>
      </c>
      <c r="C9518" s="11" t="s">
        <v>1673</v>
      </c>
      <c r="D9518" s="11" t="s">
        <v>662</v>
      </c>
      <c r="E9518" s="11">
        <v>6887774</v>
      </c>
      <c r="F9518" s="15">
        <f>IF(ISBLANK($D9518),"",IF(ISBLANK($E9518),VLOOKUP($D9518,$J:$K,2,FALSE),VLOOKUP($E9518,'Daycare Packages'!$A:$G,7,FALSE)))</f>
        <v>25</v>
      </c>
      <c r="G9518" s="15"/>
      <c r="H9518" s="15">
        <f t="shared" si="320"/>
        <v>25</v>
      </c>
      <c r="I9518" s="198">
        <f t="shared" si="321"/>
        <v>8</v>
      </c>
    </row>
    <row r="9519" spans="1:9" x14ac:dyDescent="0.3">
      <c r="A9519" s="10">
        <v>43683</v>
      </c>
      <c r="B9519" s="11" t="s">
        <v>123</v>
      </c>
      <c r="C9519" s="11" t="s">
        <v>622</v>
      </c>
      <c r="D9519" s="11" t="s">
        <v>662</v>
      </c>
      <c r="E9519" s="11">
        <v>6892228</v>
      </c>
      <c r="F9519" s="15">
        <f>IF(ISBLANK($D9519),"",IF(ISBLANK($E9519),VLOOKUP($D9519,$J:$K,2,FALSE),VLOOKUP($E9519,'Daycare Packages'!$A:$G,7,FALSE)))</f>
        <v>23</v>
      </c>
      <c r="G9519" s="15"/>
      <c r="H9519" s="15">
        <f t="shared" si="320"/>
        <v>23</v>
      </c>
      <c r="I9519" s="198">
        <f t="shared" si="321"/>
        <v>8</v>
      </c>
    </row>
    <row r="9520" spans="1:9" x14ac:dyDescent="0.3">
      <c r="A9520" s="10">
        <v>43683</v>
      </c>
      <c r="B9520" s="11" t="s">
        <v>1435</v>
      </c>
      <c r="C9520" s="11" t="s">
        <v>448</v>
      </c>
      <c r="D9520" s="11" t="s">
        <v>662</v>
      </c>
      <c r="E9520" s="11">
        <v>6892458</v>
      </c>
      <c r="F9520" s="15">
        <f>IF(ISBLANK($D9520),"",IF(ISBLANK($E9520),VLOOKUP($D9520,$J:$K,2,FALSE),VLOOKUP($E9520,'Daycare Packages'!$A:$G,7,FALSE)))</f>
        <v>27</v>
      </c>
      <c r="G9520" s="15"/>
      <c r="H9520" s="15">
        <f t="shared" si="320"/>
        <v>27</v>
      </c>
      <c r="I9520" s="198">
        <f t="shared" si="321"/>
        <v>8</v>
      </c>
    </row>
    <row r="9521" spans="1:9" x14ac:dyDescent="0.3">
      <c r="A9521" s="10">
        <v>43683</v>
      </c>
      <c r="B9521" s="11" t="s">
        <v>234</v>
      </c>
      <c r="C9521" s="11" t="s">
        <v>682</v>
      </c>
      <c r="D9521" s="11" t="s">
        <v>662</v>
      </c>
      <c r="F9521" s="15">
        <f>IF(ISBLANK($D9521),"",IF(ISBLANK($E9521),VLOOKUP($D9521,$J:$K,2,FALSE),VLOOKUP($E9521,'Daycare Packages'!$A:$G,7,FALSE)))</f>
        <v>30</v>
      </c>
      <c r="G9521" s="15"/>
      <c r="H9521" s="15">
        <f t="shared" ref="H9521:H9584" si="322">IF(ISBLANK(D9521),"",SUM(F9521:G9521))</f>
        <v>30</v>
      </c>
      <c r="I9521" s="198">
        <f t="shared" si="321"/>
        <v>8</v>
      </c>
    </row>
    <row r="9522" spans="1:9" x14ac:dyDescent="0.3">
      <c r="A9522" s="10">
        <v>43683</v>
      </c>
      <c r="B9522" s="11" t="s">
        <v>722</v>
      </c>
      <c r="C9522" s="11" t="s">
        <v>548</v>
      </c>
      <c r="D9522" s="11" t="s">
        <v>662</v>
      </c>
      <c r="F9522" s="15">
        <f>IF(ISBLANK($D9522),"",IF(ISBLANK($E9522),VLOOKUP($D9522,$J:$K,2,FALSE),VLOOKUP($E9522,'Daycare Packages'!$A:$G,7,FALSE)))</f>
        <v>30</v>
      </c>
      <c r="G9522" s="15"/>
      <c r="H9522" s="15">
        <f t="shared" si="322"/>
        <v>30</v>
      </c>
      <c r="I9522" s="198">
        <f t="shared" si="321"/>
        <v>8</v>
      </c>
    </row>
    <row r="9523" spans="1:9" x14ac:dyDescent="0.3">
      <c r="A9523" s="10">
        <v>43683</v>
      </c>
      <c r="B9523" s="11" t="s">
        <v>137</v>
      </c>
      <c r="C9523" s="11" t="s">
        <v>693</v>
      </c>
      <c r="D9523" s="11" t="s">
        <v>662</v>
      </c>
      <c r="E9523" s="11">
        <v>6867321</v>
      </c>
      <c r="F9523" s="15">
        <f>IF(ISBLANK($D9523),"",IF(ISBLANK($E9523),VLOOKUP($D9523,$J:$K,2,FALSE),VLOOKUP($E9523,'Daycare Packages'!$A:$G,7,FALSE)))</f>
        <v>23</v>
      </c>
      <c r="G9523" s="15"/>
      <c r="H9523" s="15">
        <f t="shared" si="322"/>
        <v>23</v>
      </c>
      <c r="I9523" s="198">
        <f t="shared" si="321"/>
        <v>8</v>
      </c>
    </row>
    <row r="9524" spans="1:9" x14ac:dyDescent="0.3">
      <c r="A9524" s="10">
        <v>43683</v>
      </c>
      <c r="B9524" s="11" t="s">
        <v>137</v>
      </c>
      <c r="C9524" s="11" t="s">
        <v>1295</v>
      </c>
      <c r="D9524" s="11" t="s">
        <v>662</v>
      </c>
      <c r="E9524" s="11">
        <v>6867321</v>
      </c>
      <c r="F9524" s="15">
        <f>IF(ISBLANK($D9524),"",IF(ISBLANK($E9524),VLOOKUP($D9524,$J:$K,2,FALSE),VLOOKUP($E9524,'Daycare Packages'!$A:$G,7,FALSE)))</f>
        <v>23</v>
      </c>
      <c r="G9524" s="15"/>
      <c r="H9524" s="15">
        <f t="shared" si="322"/>
        <v>23</v>
      </c>
      <c r="I9524" s="198">
        <f t="shared" si="321"/>
        <v>8</v>
      </c>
    </row>
    <row r="9525" spans="1:9" x14ac:dyDescent="0.3">
      <c r="A9525" s="10">
        <v>43683</v>
      </c>
      <c r="B9525" s="11" t="s">
        <v>2006</v>
      </c>
      <c r="C9525" s="11" t="s">
        <v>2007</v>
      </c>
      <c r="D9525" s="11" t="s">
        <v>662</v>
      </c>
      <c r="E9525" s="11">
        <v>6930883</v>
      </c>
      <c r="F9525" s="15">
        <f>IF(ISBLANK($D9525),"",IF(ISBLANK($E9525),VLOOKUP($D9525,$J:$K,2,FALSE),VLOOKUP($E9525,'Daycare Packages'!$A:$G,7,FALSE)))</f>
        <v>27</v>
      </c>
      <c r="G9525" s="15"/>
      <c r="H9525" s="15">
        <f t="shared" si="322"/>
        <v>27</v>
      </c>
      <c r="I9525" s="198">
        <f t="shared" si="321"/>
        <v>8</v>
      </c>
    </row>
    <row r="9526" spans="1:9" x14ac:dyDescent="0.3">
      <c r="A9526" s="10">
        <v>43683</v>
      </c>
      <c r="B9526" s="11" t="s">
        <v>2006</v>
      </c>
      <c r="C9526" s="11" t="s">
        <v>1154</v>
      </c>
      <c r="D9526" s="11" t="s">
        <v>662</v>
      </c>
      <c r="E9526" s="11">
        <v>6930883</v>
      </c>
      <c r="F9526" s="15">
        <f>IF(ISBLANK($D9526),"",IF(ISBLANK($E9526),VLOOKUP($D9526,$J:$K,2,FALSE),VLOOKUP($E9526,'Daycare Packages'!$A:$G,7,FALSE)))</f>
        <v>27</v>
      </c>
      <c r="G9526" s="15"/>
      <c r="H9526" s="15">
        <f t="shared" si="322"/>
        <v>27</v>
      </c>
      <c r="I9526" s="198">
        <f t="shared" si="321"/>
        <v>8</v>
      </c>
    </row>
    <row r="9527" spans="1:9" x14ac:dyDescent="0.3">
      <c r="A9527" s="10">
        <v>43683</v>
      </c>
      <c r="B9527" s="11" t="s">
        <v>1727</v>
      </c>
      <c r="C9527" s="11" t="s">
        <v>1728</v>
      </c>
      <c r="D9527" s="11" t="s">
        <v>662</v>
      </c>
      <c r="E9527" s="11">
        <v>6924319</v>
      </c>
      <c r="F9527" s="15">
        <f>IF(ISBLANK($D9527),"",IF(ISBLANK($E9527),VLOOKUP($D9527,$J:$K,2,FALSE),VLOOKUP($E9527,'Daycare Packages'!$A:$G,7,FALSE)))</f>
        <v>23</v>
      </c>
      <c r="G9527" s="15"/>
      <c r="H9527" s="15">
        <f t="shared" si="322"/>
        <v>23</v>
      </c>
      <c r="I9527" s="198">
        <f t="shared" si="321"/>
        <v>8</v>
      </c>
    </row>
    <row r="9528" spans="1:9" x14ac:dyDescent="0.3">
      <c r="A9528" s="10">
        <v>43683</v>
      </c>
      <c r="B9528" s="11" t="s">
        <v>2059</v>
      </c>
      <c r="C9528" s="11" t="s">
        <v>426</v>
      </c>
      <c r="D9528" s="11" t="s">
        <v>662</v>
      </c>
      <c r="F9528" s="15">
        <f>IF(ISBLANK($D9528),"",IF(ISBLANK($E9528),VLOOKUP($D9528,$J:$K,2,FALSE),VLOOKUP($E9528,'Daycare Packages'!$A:$G,7,FALSE)))</f>
        <v>30</v>
      </c>
      <c r="G9528" s="15"/>
      <c r="H9528" s="15">
        <f t="shared" si="322"/>
        <v>30</v>
      </c>
      <c r="I9528" s="198">
        <f t="shared" si="321"/>
        <v>8</v>
      </c>
    </row>
    <row r="9529" spans="1:9" x14ac:dyDescent="0.3">
      <c r="A9529" s="10">
        <v>43683</v>
      </c>
      <c r="B9529" s="11" t="s">
        <v>1863</v>
      </c>
      <c r="C9529" s="11" t="s">
        <v>1864</v>
      </c>
      <c r="D9529" s="11" t="s">
        <v>662</v>
      </c>
      <c r="E9529" s="11">
        <v>6927437</v>
      </c>
      <c r="F9529" s="15">
        <f>IF(ISBLANK($D9529),"",IF(ISBLANK($E9529),VLOOKUP($D9529,$J:$K,2,FALSE),VLOOKUP($E9529,'Daycare Packages'!$A:$G,7,FALSE)))</f>
        <v>27</v>
      </c>
      <c r="G9529" s="15">
        <v>6</v>
      </c>
      <c r="H9529" s="15">
        <f t="shared" si="322"/>
        <v>33</v>
      </c>
      <c r="I9529" s="198">
        <f t="shared" si="321"/>
        <v>8</v>
      </c>
    </row>
    <row r="9530" spans="1:9" x14ac:dyDescent="0.3">
      <c r="A9530" s="10">
        <v>43683</v>
      </c>
      <c r="B9530" s="11" t="s">
        <v>1961</v>
      </c>
      <c r="C9530" s="11" t="s">
        <v>1962</v>
      </c>
      <c r="D9530" s="11" t="s">
        <v>662</v>
      </c>
      <c r="F9530" s="15">
        <f>IF(ISBLANK($D9530),"",IF(ISBLANK($E9530),VLOOKUP($D9530,$J:$K,2,FALSE),VLOOKUP($E9530,'Daycare Packages'!$A:$G,7,FALSE)))</f>
        <v>30</v>
      </c>
      <c r="G9530" s="15"/>
      <c r="H9530" s="15">
        <f t="shared" si="322"/>
        <v>30</v>
      </c>
      <c r="I9530" s="198">
        <f t="shared" si="321"/>
        <v>8</v>
      </c>
    </row>
    <row r="9531" spans="1:9" x14ac:dyDescent="0.3">
      <c r="A9531" s="10">
        <v>43683</v>
      </c>
      <c r="B9531" s="11" t="s">
        <v>643</v>
      </c>
      <c r="C9531" s="11" t="s">
        <v>2060</v>
      </c>
      <c r="D9531" s="11" t="s">
        <v>662</v>
      </c>
      <c r="F9531" s="15">
        <f>IF(ISBLANK($D9531),"",IF(ISBLANK($E9531),VLOOKUP($D9531,$J:$K,2,FALSE),VLOOKUP($E9531,'Daycare Packages'!$A:$G,7,FALSE)))</f>
        <v>30</v>
      </c>
      <c r="G9531" s="15"/>
      <c r="H9531" s="15">
        <f t="shared" si="322"/>
        <v>30</v>
      </c>
      <c r="I9531" s="198">
        <f t="shared" si="321"/>
        <v>8</v>
      </c>
    </row>
    <row r="9532" spans="1:9" x14ac:dyDescent="0.3">
      <c r="A9532" s="10">
        <v>43683</v>
      </c>
      <c r="B9532" s="11" t="s">
        <v>643</v>
      </c>
      <c r="C9532" s="11" t="s">
        <v>415</v>
      </c>
      <c r="D9532" s="11" t="s">
        <v>662</v>
      </c>
      <c r="F9532" s="15">
        <f>IF(ISBLANK($D9532),"",IF(ISBLANK($E9532),VLOOKUP($D9532,$J:$K,2,FALSE),VLOOKUP($E9532,'Daycare Packages'!$A:$G,7,FALSE)))</f>
        <v>30</v>
      </c>
      <c r="G9532" s="15"/>
      <c r="H9532" s="15">
        <f t="shared" si="322"/>
        <v>30</v>
      </c>
      <c r="I9532" s="198">
        <f t="shared" si="321"/>
        <v>8</v>
      </c>
    </row>
    <row r="9533" spans="1:9" x14ac:dyDescent="0.3">
      <c r="A9533" s="10">
        <v>43683</v>
      </c>
      <c r="B9533" s="11" t="s">
        <v>843</v>
      </c>
      <c r="C9533" s="11" t="s">
        <v>844</v>
      </c>
      <c r="D9533" s="11" t="s">
        <v>662</v>
      </c>
      <c r="E9533" s="11">
        <v>6919580</v>
      </c>
      <c r="F9533" s="15">
        <f>IF(ISBLANK($D9533),"",IF(ISBLANK($E9533),VLOOKUP($D9533,$J:$K,2,FALSE),VLOOKUP($E9533,'Daycare Packages'!$A:$G,7,FALSE)))</f>
        <v>23</v>
      </c>
      <c r="G9533" s="15"/>
      <c r="H9533" s="15">
        <f t="shared" si="322"/>
        <v>23</v>
      </c>
      <c r="I9533" s="198">
        <f t="shared" si="321"/>
        <v>8</v>
      </c>
    </row>
    <row r="9534" spans="1:9" x14ac:dyDescent="0.3">
      <c r="A9534" s="10">
        <v>43683</v>
      </c>
      <c r="B9534" s="11" t="s">
        <v>217</v>
      </c>
      <c r="C9534" s="11" t="s">
        <v>402</v>
      </c>
      <c r="D9534" s="11" t="s">
        <v>659</v>
      </c>
      <c r="F9534" s="15">
        <f>IF(ISBLANK($D9534),"",IF(ISBLANK($E9534),VLOOKUP($D9534,$J:$K,2,FALSE),VLOOKUP($E9534,'Daycare Packages'!$A:$G,7,FALSE)))</f>
        <v>20</v>
      </c>
      <c r="G9534" s="15"/>
      <c r="H9534" s="15">
        <f t="shared" si="322"/>
        <v>20</v>
      </c>
      <c r="I9534" s="198">
        <f t="shared" si="321"/>
        <v>8</v>
      </c>
    </row>
    <row r="9535" spans="1:9" x14ac:dyDescent="0.3">
      <c r="A9535" s="10">
        <v>43683</v>
      </c>
      <c r="B9535" s="11" t="s">
        <v>1366</v>
      </c>
      <c r="C9535" s="11" t="s">
        <v>587</v>
      </c>
      <c r="D9535" s="11" t="s">
        <v>662</v>
      </c>
      <c r="E9535" s="11">
        <v>6909212</v>
      </c>
      <c r="F9535" s="15">
        <f>IF(ISBLANK($D9535),"",IF(ISBLANK($E9535),VLOOKUP($D9535,$J:$K,2,FALSE),VLOOKUP($E9535,'Daycare Packages'!$A:$G,7,FALSE)))</f>
        <v>23</v>
      </c>
      <c r="G9535" s="15"/>
      <c r="H9535" s="15">
        <f t="shared" si="322"/>
        <v>23</v>
      </c>
      <c r="I9535" s="198">
        <f t="shared" si="321"/>
        <v>8</v>
      </c>
    </row>
    <row r="9536" spans="1:9" x14ac:dyDescent="0.3">
      <c r="A9536" s="10">
        <v>43683</v>
      </c>
      <c r="B9536" s="11" t="s">
        <v>1366</v>
      </c>
      <c r="C9536" s="11" t="s">
        <v>520</v>
      </c>
      <c r="D9536" s="11" t="s">
        <v>662</v>
      </c>
      <c r="E9536" s="11">
        <v>6909212</v>
      </c>
      <c r="F9536" s="15">
        <f>IF(ISBLANK($D9536),"",IF(ISBLANK($E9536),VLOOKUP($D9536,$J:$K,2,FALSE),VLOOKUP($E9536,'Daycare Packages'!$A:$G,7,FALSE)))</f>
        <v>23</v>
      </c>
      <c r="G9536" s="15"/>
      <c r="H9536" s="15">
        <f t="shared" si="322"/>
        <v>23</v>
      </c>
      <c r="I9536" s="198">
        <f t="shared" si="321"/>
        <v>8</v>
      </c>
    </row>
    <row r="9537" spans="1:9" x14ac:dyDescent="0.3">
      <c r="A9537" s="10">
        <v>43683</v>
      </c>
      <c r="B9537" s="11" t="s">
        <v>751</v>
      </c>
      <c r="C9537" s="11" t="s">
        <v>752</v>
      </c>
      <c r="D9537" s="11" t="s">
        <v>662</v>
      </c>
      <c r="F9537" s="15">
        <f>IF(ISBLANK($D9537),"",IF(ISBLANK($E9537),VLOOKUP($D9537,$J:$K,2,FALSE),VLOOKUP($E9537,'Daycare Packages'!$A:$G,7,FALSE)))</f>
        <v>30</v>
      </c>
      <c r="G9537" s="15"/>
      <c r="H9537" s="15">
        <f t="shared" si="322"/>
        <v>30</v>
      </c>
      <c r="I9537" s="198">
        <f t="shared" si="321"/>
        <v>8</v>
      </c>
    </row>
    <row r="9538" spans="1:9" x14ac:dyDescent="0.3">
      <c r="A9538" s="10">
        <v>43683</v>
      </c>
      <c r="B9538" s="11" t="s">
        <v>216</v>
      </c>
      <c r="C9538" s="11" t="s">
        <v>448</v>
      </c>
      <c r="D9538" s="11" t="s">
        <v>662</v>
      </c>
      <c r="E9538" s="11">
        <v>6917942</v>
      </c>
      <c r="F9538" s="15">
        <f>IF(ISBLANK($D9538),"",IF(ISBLANK($E9538),VLOOKUP($D9538,$J:$K,2,FALSE),VLOOKUP($E9538,'Daycare Packages'!$A:$G,7,FALSE)))</f>
        <v>27</v>
      </c>
      <c r="G9538" s="15"/>
      <c r="H9538" s="15">
        <f t="shared" si="322"/>
        <v>27</v>
      </c>
      <c r="I9538" s="198">
        <f t="shared" si="321"/>
        <v>8</v>
      </c>
    </row>
    <row r="9539" spans="1:9" x14ac:dyDescent="0.3">
      <c r="A9539" s="10">
        <v>43683</v>
      </c>
      <c r="B9539" s="11" t="s">
        <v>157</v>
      </c>
      <c r="C9539" s="11" t="s">
        <v>448</v>
      </c>
      <c r="D9539" s="11" t="s">
        <v>662</v>
      </c>
      <c r="E9539" s="11">
        <v>6927509</v>
      </c>
      <c r="F9539" s="15">
        <f>IF(ISBLANK($D9539),"",IF(ISBLANK($E9539),VLOOKUP($D9539,$J:$K,2,FALSE),VLOOKUP($E9539,'Daycare Packages'!$A:$G,7,FALSE)))</f>
        <v>27</v>
      </c>
      <c r="G9539" s="15"/>
      <c r="H9539" s="15">
        <f t="shared" si="322"/>
        <v>27</v>
      </c>
      <c r="I9539" s="198">
        <f t="shared" ref="I9539:I9602" si="323">IF(A9539="",0,MONTH(A9539))</f>
        <v>8</v>
      </c>
    </row>
    <row r="9540" spans="1:9" x14ac:dyDescent="0.3">
      <c r="A9540" s="10">
        <v>43683</v>
      </c>
      <c r="B9540" s="11" t="s">
        <v>931</v>
      </c>
      <c r="C9540" s="11" t="s">
        <v>932</v>
      </c>
      <c r="D9540" s="11" t="s">
        <v>662</v>
      </c>
      <c r="F9540" s="15">
        <f>IF(ISBLANK($D9540),"",IF(ISBLANK($E9540),VLOOKUP($D9540,$J:$K,2,FALSE),VLOOKUP($E9540,'Daycare Packages'!$A:$G,7,FALSE)))</f>
        <v>30</v>
      </c>
      <c r="G9540" s="15"/>
      <c r="H9540" s="15">
        <f t="shared" si="322"/>
        <v>30</v>
      </c>
      <c r="I9540" s="198">
        <f t="shared" si="323"/>
        <v>8</v>
      </c>
    </row>
    <row r="9541" spans="1:9" x14ac:dyDescent="0.3">
      <c r="A9541" s="10">
        <v>43683</v>
      </c>
      <c r="B9541" s="11" t="s">
        <v>997</v>
      </c>
      <c r="C9541" s="11" t="s">
        <v>910</v>
      </c>
      <c r="D9541" s="11" t="s">
        <v>662</v>
      </c>
      <c r="F9541" s="15">
        <f>IF(ISBLANK($D9541),"",IF(ISBLANK($E9541),VLOOKUP($D9541,$J:$K,2,FALSE),VLOOKUP($E9541,'Daycare Packages'!$A:$G,7,FALSE)))</f>
        <v>30</v>
      </c>
      <c r="G9541" s="15"/>
      <c r="H9541" s="15">
        <f t="shared" si="322"/>
        <v>30</v>
      </c>
      <c r="I9541" s="198">
        <f t="shared" si="323"/>
        <v>8</v>
      </c>
    </row>
    <row r="9542" spans="1:9" x14ac:dyDescent="0.3">
      <c r="A9542" s="10">
        <v>43683</v>
      </c>
      <c r="B9542" s="11" t="s">
        <v>2061</v>
      </c>
      <c r="C9542" s="11" t="s">
        <v>2062</v>
      </c>
      <c r="D9542" s="11" t="s">
        <v>662</v>
      </c>
      <c r="F9542" s="15">
        <f>IF(ISBLANK($D9542),"",IF(ISBLANK($E9542),VLOOKUP($D9542,$J:$K,2,FALSE),VLOOKUP($E9542,'Daycare Packages'!$A:$G,7,FALSE)))</f>
        <v>30</v>
      </c>
      <c r="G9542" s="15"/>
      <c r="H9542" s="15">
        <f t="shared" si="322"/>
        <v>30</v>
      </c>
      <c r="I9542" s="198">
        <f t="shared" si="323"/>
        <v>8</v>
      </c>
    </row>
    <row r="9543" spans="1:9" x14ac:dyDescent="0.3">
      <c r="A9543" s="10">
        <v>43683</v>
      </c>
      <c r="B9543" s="11" t="s">
        <v>820</v>
      </c>
      <c r="C9543" s="11" t="s">
        <v>402</v>
      </c>
      <c r="D9543" s="11" t="s">
        <v>662</v>
      </c>
      <c r="F9543" s="15">
        <f>IF(ISBLANK($D9543),"",IF(ISBLANK($E9543),VLOOKUP($D9543,$J:$K,2,FALSE),VLOOKUP($E9543,'Daycare Packages'!$A:$G,7,FALSE)))</f>
        <v>30</v>
      </c>
      <c r="G9543" s="15"/>
      <c r="H9543" s="15">
        <f t="shared" si="322"/>
        <v>30</v>
      </c>
      <c r="I9543" s="198">
        <f t="shared" si="323"/>
        <v>8</v>
      </c>
    </row>
    <row r="9544" spans="1:9" x14ac:dyDescent="0.3">
      <c r="A9544" s="10">
        <v>43683</v>
      </c>
      <c r="B9544" s="11" t="s">
        <v>1994</v>
      </c>
      <c r="C9544" s="11" t="s">
        <v>1810</v>
      </c>
      <c r="D9544" s="11" t="s">
        <v>662</v>
      </c>
      <c r="F9544" s="15">
        <f>IF(ISBLANK($D9544),"",IF(ISBLANK($E9544),VLOOKUP($D9544,$J:$K,2,FALSE),VLOOKUP($E9544,'Daycare Packages'!$A:$G,7,FALSE)))</f>
        <v>30</v>
      </c>
      <c r="G9544" s="15"/>
      <c r="H9544" s="15">
        <f t="shared" si="322"/>
        <v>30</v>
      </c>
      <c r="I9544" s="198">
        <f t="shared" si="323"/>
        <v>8</v>
      </c>
    </row>
    <row r="9545" spans="1:9" x14ac:dyDescent="0.3">
      <c r="A9545" s="10">
        <v>43683</v>
      </c>
      <c r="B9545" s="11" t="s">
        <v>1994</v>
      </c>
      <c r="C9545" s="11" t="s">
        <v>488</v>
      </c>
      <c r="D9545" s="11" t="s">
        <v>662</v>
      </c>
      <c r="F9545" s="15">
        <f>IF(ISBLANK($D9545),"",IF(ISBLANK($E9545),VLOOKUP($D9545,$J:$K,2,FALSE),VLOOKUP($E9545,'Daycare Packages'!$A:$G,7,FALSE)))</f>
        <v>30</v>
      </c>
      <c r="G9545" s="15"/>
      <c r="H9545" s="15">
        <f t="shared" si="322"/>
        <v>30</v>
      </c>
      <c r="I9545" s="198">
        <f t="shared" si="323"/>
        <v>8</v>
      </c>
    </row>
    <row r="9546" spans="1:9" x14ac:dyDescent="0.3">
      <c r="A9546" s="10">
        <v>43683</v>
      </c>
      <c r="B9546" s="11" t="s">
        <v>147</v>
      </c>
      <c r="C9546" s="11" t="s">
        <v>796</v>
      </c>
      <c r="D9546" s="11" t="s">
        <v>662</v>
      </c>
      <c r="E9546" s="11">
        <v>6814069</v>
      </c>
      <c r="F9546" s="15">
        <f>IF(ISBLANK($D9546),"",IF(ISBLANK($E9546),VLOOKUP($D9546,$J:$K,2,FALSE),VLOOKUP($E9546,'Daycare Packages'!$A:$G,7,FALSE)))</f>
        <v>23</v>
      </c>
      <c r="G9546" s="15"/>
      <c r="H9546" s="15">
        <f t="shared" si="322"/>
        <v>23</v>
      </c>
      <c r="I9546" s="198">
        <f t="shared" si="323"/>
        <v>8</v>
      </c>
    </row>
    <row r="9547" spans="1:9" x14ac:dyDescent="0.3">
      <c r="A9547" s="10">
        <v>43683</v>
      </c>
      <c r="B9547" s="11" t="s">
        <v>150</v>
      </c>
      <c r="C9547" s="11" t="s">
        <v>2063</v>
      </c>
      <c r="D9547" s="11" t="s">
        <v>662</v>
      </c>
      <c r="E9547" s="11">
        <v>6902654</v>
      </c>
      <c r="F9547" s="15">
        <f>IF(ISBLANK($D9547),"",IF(ISBLANK($E9547),VLOOKUP($D9547,$J:$K,2,FALSE),VLOOKUP($E9547,'Daycare Packages'!$A:$G,7,FALSE)))</f>
        <v>27</v>
      </c>
      <c r="G9547" s="15"/>
      <c r="H9547" s="15">
        <f t="shared" si="322"/>
        <v>27</v>
      </c>
      <c r="I9547" s="198">
        <f t="shared" si="323"/>
        <v>8</v>
      </c>
    </row>
    <row r="9548" spans="1:9" x14ac:dyDescent="0.3">
      <c r="A9548" s="10">
        <v>43683</v>
      </c>
      <c r="B9548" s="11" t="s">
        <v>849</v>
      </c>
      <c r="C9548" s="11" t="s">
        <v>1919</v>
      </c>
      <c r="D9548" s="11" t="s">
        <v>662</v>
      </c>
      <c r="F9548" s="15">
        <f>IF(ISBLANK($D9548),"",IF(ISBLANK($E9548),VLOOKUP($D9548,$J:$K,2,FALSE),VLOOKUP($E9548,'Daycare Packages'!$A:$G,7,FALSE)))</f>
        <v>30</v>
      </c>
      <c r="G9548" s="15"/>
      <c r="H9548" s="15">
        <f t="shared" si="322"/>
        <v>30</v>
      </c>
      <c r="I9548" s="198">
        <f t="shared" si="323"/>
        <v>8</v>
      </c>
    </row>
    <row r="9549" spans="1:9" x14ac:dyDescent="0.3">
      <c r="A9549" s="10">
        <v>43683</v>
      </c>
      <c r="B9549" s="11" t="s">
        <v>730</v>
      </c>
      <c r="C9549" s="11" t="s">
        <v>731</v>
      </c>
      <c r="D9549" s="11" t="s">
        <v>662</v>
      </c>
      <c r="F9549" s="15">
        <f>IF(ISBLANK($D9549),"",IF(ISBLANK($E9549),VLOOKUP($D9549,$J:$K,2,FALSE),VLOOKUP($E9549,'Daycare Packages'!$A:$G,7,FALSE)))</f>
        <v>30</v>
      </c>
      <c r="G9549" s="15"/>
      <c r="H9549" s="15">
        <f t="shared" si="322"/>
        <v>30</v>
      </c>
      <c r="I9549" s="198">
        <f t="shared" si="323"/>
        <v>8</v>
      </c>
    </row>
    <row r="9550" spans="1:9" x14ac:dyDescent="0.3">
      <c r="A9550" s="10">
        <v>43683</v>
      </c>
      <c r="B9550" s="11" t="s">
        <v>699</v>
      </c>
      <c r="C9550" s="11" t="s">
        <v>507</v>
      </c>
      <c r="D9550" s="11" t="s">
        <v>662</v>
      </c>
      <c r="F9550" s="15">
        <f>IF(ISBLANK($D9550),"",IF(ISBLANK($E9550),VLOOKUP($D9550,$J:$K,2,FALSE),VLOOKUP($E9550,'Daycare Packages'!$A:$G,7,FALSE)))</f>
        <v>30</v>
      </c>
      <c r="G9550" s="15">
        <v>-3</v>
      </c>
      <c r="H9550" s="15">
        <f t="shared" si="322"/>
        <v>27</v>
      </c>
      <c r="I9550" s="198">
        <f t="shared" si="323"/>
        <v>8</v>
      </c>
    </row>
    <row r="9551" spans="1:9" x14ac:dyDescent="0.3">
      <c r="A9551" s="10">
        <v>43683</v>
      </c>
      <c r="B9551" s="11" t="s">
        <v>699</v>
      </c>
      <c r="C9551" s="11" t="s">
        <v>478</v>
      </c>
      <c r="D9551" s="11" t="s">
        <v>662</v>
      </c>
      <c r="F9551" s="15">
        <f>IF(ISBLANK($D9551),"",IF(ISBLANK($E9551),VLOOKUP($D9551,$J:$K,2,FALSE),VLOOKUP($E9551,'Daycare Packages'!$A:$G,7,FALSE)))</f>
        <v>30</v>
      </c>
      <c r="G9551" s="15">
        <v>-3</v>
      </c>
      <c r="H9551" s="15">
        <f t="shared" si="322"/>
        <v>27</v>
      </c>
      <c r="I9551" s="198">
        <f t="shared" si="323"/>
        <v>8</v>
      </c>
    </row>
    <row r="9552" spans="1:9" x14ac:dyDescent="0.3">
      <c r="A9552" s="10">
        <v>43683</v>
      </c>
      <c r="B9552" s="11" t="s">
        <v>1317</v>
      </c>
      <c r="C9552" s="11" t="s">
        <v>1608</v>
      </c>
      <c r="D9552" s="11" t="s">
        <v>662</v>
      </c>
      <c r="E9552" s="11">
        <v>6887006</v>
      </c>
      <c r="F9552" s="15">
        <f>IF(ISBLANK($D9552),"",IF(ISBLANK($E9552),VLOOKUP($D9552,$J:$K,2,FALSE),VLOOKUP($E9552,'Daycare Packages'!$A:$G,7,FALSE)))</f>
        <v>25</v>
      </c>
      <c r="G9552" s="15"/>
      <c r="H9552" s="15">
        <f t="shared" si="322"/>
        <v>25</v>
      </c>
      <c r="I9552" s="198">
        <f t="shared" si="323"/>
        <v>8</v>
      </c>
    </row>
    <row r="9553" spans="1:9" x14ac:dyDescent="0.3">
      <c r="A9553" s="10">
        <v>43683</v>
      </c>
      <c r="B9553" s="11" t="s">
        <v>194</v>
      </c>
      <c r="C9553" s="11" t="s">
        <v>792</v>
      </c>
      <c r="D9553" s="11" t="s">
        <v>662</v>
      </c>
      <c r="E9553" s="11">
        <v>6894552</v>
      </c>
      <c r="F9553" s="15">
        <f>IF(ISBLANK($D9553),"",IF(ISBLANK($E9553),VLOOKUP($D9553,$J:$K,2,FALSE),VLOOKUP($E9553,'Daycare Packages'!$A:$G,7,FALSE)))</f>
        <v>27</v>
      </c>
      <c r="G9553" s="15"/>
      <c r="H9553" s="15">
        <f t="shared" si="322"/>
        <v>27</v>
      </c>
      <c r="I9553" s="198">
        <f t="shared" si="323"/>
        <v>8</v>
      </c>
    </row>
    <row r="9554" spans="1:9" x14ac:dyDescent="0.3">
      <c r="A9554" s="10">
        <v>43683</v>
      </c>
      <c r="B9554" s="11" t="s">
        <v>82</v>
      </c>
      <c r="C9554" s="11" t="s">
        <v>694</v>
      </c>
      <c r="D9554" s="11" t="s">
        <v>662</v>
      </c>
      <c r="E9554" s="11">
        <v>6717675</v>
      </c>
      <c r="F9554" s="15">
        <f>IF(ISBLANK($D9554),"",IF(ISBLANK($E9554),VLOOKUP($D9554,$J:$K,2,FALSE),VLOOKUP($E9554,'Daycare Packages'!$A:$G,7,FALSE)))</f>
        <v>22</v>
      </c>
      <c r="G9554" s="15"/>
      <c r="H9554" s="15">
        <f t="shared" si="322"/>
        <v>22</v>
      </c>
      <c r="I9554" s="198">
        <f t="shared" si="323"/>
        <v>8</v>
      </c>
    </row>
    <row r="9555" spans="1:9" x14ac:dyDescent="0.3">
      <c r="A9555" s="10">
        <v>43683</v>
      </c>
      <c r="B9555" s="11" t="s">
        <v>82</v>
      </c>
      <c r="C9555" s="11" t="s">
        <v>695</v>
      </c>
      <c r="D9555" s="11" t="s">
        <v>662</v>
      </c>
      <c r="E9555" s="11">
        <v>6717675</v>
      </c>
      <c r="F9555" s="15">
        <f>IF(ISBLANK($D9555),"",IF(ISBLANK($E9555),VLOOKUP($D9555,$J:$K,2,FALSE),VLOOKUP($E9555,'Daycare Packages'!$A:$G,7,FALSE)))</f>
        <v>22</v>
      </c>
      <c r="G9555" s="15"/>
      <c r="H9555" s="15">
        <f t="shared" si="322"/>
        <v>22</v>
      </c>
      <c r="I9555" s="198">
        <f t="shared" si="323"/>
        <v>8</v>
      </c>
    </row>
    <row r="9556" spans="1:9" x14ac:dyDescent="0.3">
      <c r="A9556" s="10">
        <v>43683</v>
      </c>
      <c r="B9556" s="11" t="s">
        <v>145</v>
      </c>
      <c r="C9556" s="11" t="s">
        <v>811</v>
      </c>
      <c r="D9556" s="11" t="s">
        <v>662</v>
      </c>
      <c r="E9556" s="11">
        <v>6849358</v>
      </c>
      <c r="F9556" s="15">
        <f>IF(ISBLANK($D9556),"",IF(ISBLANK($E9556),VLOOKUP($D9556,$J:$K,2,FALSE),VLOOKUP($E9556,'Daycare Packages'!$A:$G,7,FALSE)))</f>
        <v>27</v>
      </c>
      <c r="G9556" s="15"/>
      <c r="H9556" s="15">
        <f t="shared" si="322"/>
        <v>27</v>
      </c>
      <c r="I9556" s="198">
        <f t="shared" si="323"/>
        <v>8</v>
      </c>
    </row>
    <row r="9557" spans="1:9" x14ac:dyDescent="0.3">
      <c r="A9557" s="10">
        <v>43683</v>
      </c>
      <c r="B9557" s="11" t="s">
        <v>146</v>
      </c>
      <c r="C9557" s="11" t="s">
        <v>705</v>
      </c>
      <c r="D9557" s="11" t="s">
        <v>662</v>
      </c>
      <c r="E9557" s="11">
        <v>6884628</v>
      </c>
      <c r="F9557" s="15">
        <f>IF(ISBLANK($D9557),"",IF(ISBLANK($E9557),VLOOKUP($D9557,$J:$K,2,FALSE),VLOOKUP($E9557,'Daycare Packages'!$A:$G,7,FALSE)))</f>
        <v>23</v>
      </c>
      <c r="G9557" s="15"/>
      <c r="H9557" s="15">
        <f t="shared" si="322"/>
        <v>23</v>
      </c>
      <c r="I9557" s="198">
        <f t="shared" si="323"/>
        <v>8</v>
      </c>
    </row>
    <row r="9558" spans="1:9" x14ac:dyDescent="0.3">
      <c r="A9558" s="10">
        <v>43683</v>
      </c>
      <c r="B9558" s="11" t="s">
        <v>122</v>
      </c>
      <c r="C9558" s="11" t="s">
        <v>740</v>
      </c>
      <c r="D9558" s="11" t="s">
        <v>662</v>
      </c>
      <c r="E9558" s="11">
        <v>6734317</v>
      </c>
      <c r="F9558" s="15">
        <f>IF(ISBLANK($D9558),"",IF(ISBLANK($E9558),VLOOKUP($D9558,$J:$K,2,FALSE),VLOOKUP($E9558,'Daycare Packages'!$A:$G,7,FALSE)))</f>
        <v>22</v>
      </c>
      <c r="G9558" s="15"/>
      <c r="H9558" s="15">
        <f t="shared" si="322"/>
        <v>22</v>
      </c>
      <c r="I9558" s="198">
        <f t="shared" si="323"/>
        <v>8</v>
      </c>
    </row>
    <row r="9559" spans="1:9" x14ac:dyDescent="0.3">
      <c r="A9559" s="10">
        <v>43683</v>
      </c>
      <c r="B9559" s="11" t="s">
        <v>212</v>
      </c>
      <c r="C9559" s="11" t="s">
        <v>707</v>
      </c>
      <c r="D9559" s="11" t="s">
        <v>662</v>
      </c>
      <c r="F9559" s="15">
        <f>IF(ISBLANK($D9559),"",IF(ISBLANK($E9559),VLOOKUP($D9559,$J:$K,2,FALSE),VLOOKUP($E9559,'Daycare Packages'!$A:$G,7,FALSE)))</f>
        <v>30</v>
      </c>
      <c r="G9559" s="15"/>
      <c r="H9559" s="15">
        <f t="shared" si="322"/>
        <v>30</v>
      </c>
      <c r="I9559" s="198">
        <f t="shared" si="323"/>
        <v>8</v>
      </c>
    </row>
    <row r="9560" spans="1:9" x14ac:dyDescent="0.3">
      <c r="A9560" s="10">
        <v>43683</v>
      </c>
      <c r="B9560" s="11" t="s">
        <v>184</v>
      </c>
      <c r="C9560" s="11" t="s">
        <v>396</v>
      </c>
      <c r="D9560" s="11" t="s">
        <v>662</v>
      </c>
      <c r="E9560" s="11">
        <v>6910576</v>
      </c>
      <c r="F9560" s="15">
        <f>IF(ISBLANK($D9560),"",IF(ISBLANK($E9560),VLOOKUP($D9560,$J:$K,2,FALSE),VLOOKUP($E9560,'Daycare Packages'!$A:$G,7,FALSE)))</f>
        <v>26</v>
      </c>
      <c r="G9560" s="15"/>
      <c r="H9560" s="15">
        <f t="shared" si="322"/>
        <v>26</v>
      </c>
      <c r="I9560" s="198">
        <f t="shared" si="323"/>
        <v>8</v>
      </c>
    </row>
    <row r="9561" spans="1:9" x14ac:dyDescent="0.3">
      <c r="A9561" s="10">
        <v>43683</v>
      </c>
      <c r="B9561" s="11" t="s">
        <v>184</v>
      </c>
      <c r="C9561" s="11" t="s">
        <v>679</v>
      </c>
      <c r="D9561" s="11" t="s">
        <v>662</v>
      </c>
      <c r="E9561" s="11">
        <v>6910576</v>
      </c>
      <c r="F9561" s="15">
        <f>IF(ISBLANK($D9561),"",IF(ISBLANK($E9561),VLOOKUP($D9561,$J:$K,2,FALSE),VLOOKUP($E9561,'Daycare Packages'!$A:$G,7,FALSE)))</f>
        <v>26</v>
      </c>
      <c r="G9561" s="15"/>
      <c r="H9561" s="15">
        <f t="shared" si="322"/>
        <v>26</v>
      </c>
      <c r="I9561" s="198">
        <f t="shared" si="323"/>
        <v>8</v>
      </c>
    </row>
    <row r="9562" spans="1:9" x14ac:dyDescent="0.3">
      <c r="A9562" s="10">
        <v>43683</v>
      </c>
      <c r="B9562" s="11" t="s">
        <v>354</v>
      </c>
      <c r="C9562" s="11" t="s">
        <v>474</v>
      </c>
      <c r="D9562" s="11" t="s">
        <v>659</v>
      </c>
      <c r="F9562" s="15">
        <f>IF(ISBLANK($D9562),"",IF(ISBLANK($E9562),VLOOKUP($D9562,$J:$K,2,FALSE),VLOOKUP($E9562,'Daycare Packages'!$A:$G,7,FALSE)))</f>
        <v>20</v>
      </c>
      <c r="G9562" s="15"/>
      <c r="H9562" s="15">
        <f t="shared" si="322"/>
        <v>20</v>
      </c>
      <c r="I9562" s="198">
        <f t="shared" si="323"/>
        <v>8</v>
      </c>
    </row>
    <row r="9563" spans="1:9" x14ac:dyDescent="0.3">
      <c r="A9563" s="10">
        <v>43683</v>
      </c>
      <c r="B9563" s="11" t="s">
        <v>138</v>
      </c>
      <c r="C9563" s="11" t="s">
        <v>573</v>
      </c>
      <c r="D9563" s="11" t="s">
        <v>662</v>
      </c>
      <c r="E9563" s="11">
        <v>6803103</v>
      </c>
      <c r="F9563" s="15">
        <f>IF(ISBLANK($D9563),"",IF(ISBLANK($E9563),VLOOKUP($D9563,$J:$K,2,FALSE),VLOOKUP($E9563,'Daycare Packages'!$A:$G,7,FALSE)))</f>
        <v>23</v>
      </c>
      <c r="G9563" s="15"/>
      <c r="H9563" s="15">
        <f t="shared" si="322"/>
        <v>23</v>
      </c>
      <c r="I9563" s="198">
        <f t="shared" si="323"/>
        <v>8</v>
      </c>
    </row>
    <row r="9564" spans="1:9" x14ac:dyDescent="0.3">
      <c r="A9564" s="10">
        <v>43683</v>
      </c>
      <c r="B9564" s="11" t="s">
        <v>1636</v>
      </c>
      <c r="C9564" s="11" t="s">
        <v>665</v>
      </c>
      <c r="D9564" s="11" t="s">
        <v>662</v>
      </c>
      <c r="E9564" s="11">
        <v>6916516</v>
      </c>
      <c r="F9564" s="15">
        <f>IF(ISBLANK($D9564),"",IF(ISBLANK($E9564),VLOOKUP($D9564,$J:$K,2,FALSE),VLOOKUP($E9564,'Daycare Packages'!$A:$G,7,FALSE)))</f>
        <v>27</v>
      </c>
      <c r="G9564" s="15"/>
      <c r="H9564" s="15">
        <f t="shared" si="322"/>
        <v>27</v>
      </c>
      <c r="I9564" s="198">
        <f t="shared" si="323"/>
        <v>8</v>
      </c>
    </row>
    <row r="9565" spans="1:9" x14ac:dyDescent="0.3">
      <c r="A9565" s="10">
        <v>43683</v>
      </c>
      <c r="B9565" s="11" t="s">
        <v>189</v>
      </c>
      <c r="C9565" s="11" t="s">
        <v>638</v>
      </c>
      <c r="D9565" s="11" t="s">
        <v>662</v>
      </c>
      <c r="E9565" s="11">
        <v>6895721</v>
      </c>
      <c r="F9565" s="15">
        <f>IF(ISBLANK($D9565),"",IF(ISBLANK($E9565),VLOOKUP($D9565,$J:$K,2,FALSE),VLOOKUP($E9565,'Daycare Packages'!$A:$G,7,FALSE)))</f>
        <v>25</v>
      </c>
      <c r="G9565" s="15"/>
      <c r="H9565" s="15">
        <f t="shared" si="322"/>
        <v>25</v>
      </c>
      <c r="I9565" s="198">
        <f t="shared" si="323"/>
        <v>8</v>
      </c>
    </row>
    <row r="9566" spans="1:9" x14ac:dyDescent="0.3">
      <c r="A9566" s="10">
        <v>43683</v>
      </c>
      <c r="B9566" s="11" t="s">
        <v>922</v>
      </c>
      <c r="C9566" s="11" t="s">
        <v>923</v>
      </c>
      <c r="D9566" s="11" t="s">
        <v>662</v>
      </c>
      <c r="E9566" s="11">
        <v>6872770</v>
      </c>
      <c r="F9566" s="15">
        <f>IF(ISBLANK($D9566),"",IF(ISBLANK($E9566),VLOOKUP($D9566,$J:$K,2,FALSE),VLOOKUP($E9566,'Daycare Packages'!$A:$G,7,FALSE)))</f>
        <v>23</v>
      </c>
      <c r="G9566" s="15"/>
      <c r="H9566" s="15">
        <f t="shared" si="322"/>
        <v>23</v>
      </c>
      <c r="I9566" s="198">
        <f t="shared" si="323"/>
        <v>8</v>
      </c>
    </row>
    <row r="9567" spans="1:9" x14ac:dyDescent="0.3">
      <c r="A9567" s="10">
        <v>43683</v>
      </c>
      <c r="B9567" s="11" t="s">
        <v>140</v>
      </c>
      <c r="C9567" s="11" t="s">
        <v>475</v>
      </c>
      <c r="D9567" s="11" t="s">
        <v>662</v>
      </c>
      <c r="E9567" s="11">
        <v>6927314</v>
      </c>
      <c r="F9567" s="15">
        <f>IF(ISBLANK($D9567),"",IF(ISBLANK($E9567),VLOOKUP($D9567,$J:$K,2,FALSE),VLOOKUP($E9567,'Daycare Packages'!$A:$G,7,FALSE)))</f>
        <v>26</v>
      </c>
      <c r="G9567" s="15"/>
      <c r="H9567" s="15">
        <f t="shared" si="322"/>
        <v>26</v>
      </c>
      <c r="I9567" s="198">
        <f t="shared" si="323"/>
        <v>8</v>
      </c>
    </row>
    <row r="9568" spans="1:9" x14ac:dyDescent="0.3">
      <c r="A9568" s="10">
        <v>43683</v>
      </c>
      <c r="B9568" s="11" t="s">
        <v>152</v>
      </c>
      <c r="C9568" s="11" t="s">
        <v>679</v>
      </c>
      <c r="D9568" s="11" t="s">
        <v>662</v>
      </c>
      <c r="E9568" s="11">
        <v>6870660</v>
      </c>
      <c r="F9568" s="15">
        <f>IF(ISBLANK($D9568),"",IF(ISBLANK($E9568),VLOOKUP($D9568,$J:$K,2,FALSE),VLOOKUP($E9568,'Daycare Packages'!$A:$G,7,FALSE)))</f>
        <v>0</v>
      </c>
      <c r="G9568" s="15"/>
      <c r="H9568" s="15">
        <f t="shared" si="322"/>
        <v>0</v>
      </c>
      <c r="I9568" s="198">
        <f t="shared" si="323"/>
        <v>8</v>
      </c>
    </row>
    <row r="9569" spans="1:9" x14ac:dyDescent="0.3">
      <c r="A9569" s="10">
        <v>43683</v>
      </c>
      <c r="B9569" s="11" t="s">
        <v>114</v>
      </c>
      <c r="C9569" s="11" t="s">
        <v>789</v>
      </c>
      <c r="D9569" s="11" t="s">
        <v>662</v>
      </c>
      <c r="E9569" s="11">
        <v>6735275</v>
      </c>
      <c r="F9569" s="15">
        <f>IF(ISBLANK($D9569),"",IF(ISBLANK($E9569),VLOOKUP($D9569,$J:$K,2,FALSE),VLOOKUP($E9569,'Daycare Packages'!$A:$G,7,FALSE)))</f>
        <v>22</v>
      </c>
      <c r="G9569" s="15"/>
      <c r="H9569" s="15">
        <f t="shared" si="322"/>
        <v>22</v>
      </c>
      <c r="I9569" s="198">
        <f t="shared" si="323"/>
        <v>8</v>
      </c>
    </row>
    <row r="9570" spans="1:9" x14ac:dyDescent="0.3">
      <c r="A9570" s="10">
        <v>43683</v>
      </c>
      <c r="B9570" s="11" t="s">
        <v>1692</v>
      </c>
      <c r="C9570" s="11" t="s">
        <v>650</v>
      </c>
      <c r="D9570" s="11" t="s">
        <v>662</v>
      </c>
      <c r="F9570" s="15">
        <f>IF(ISBLANK($D9570),"",IF(ISBLANK($E9570),VLOOKUP($D9570,$J:$K,2,FALSE),VLOOKUP($E9570,'Daycare Packages'!$A:$G,7,FALSE)))</f>
        <v>30</v>
      </c>
      <c r="G9570" s="15"/>
      <c r="H9570" s="15">
        <f t="shared" si="322"/>
        <v>30</v>
      </c>
      <c r="I9570" s="198">
        <f t="shared" si="323"/>
        <v>8</v>
      </c>
    </row>
    <row r="9571" spans="1:9" x14ac:dyDescent="0.3">
      <c r="A9571" s="10">
        <v>43683</v>
      </c>
      <c r="B9571" s="11" t="s">
        <v>160</v>
      </c>
      <c r="C9571" s="11" t="s">
        <v>1761</v>
      </c>
      <c r="D9571" s="11" t="s">
        <v>662</v>
      </c>
      <c r="E9571" s="11">
        <v>6905987</v>
      </c>
      <c r="F9571" s="15">
        <f>IF(ISBLANK($D9571),"",IF(ISBLANK($E9571),VLOOKUP($D9571,$J:$K,2,FALSE),VLOOKUP($E9571,'Daycare Packages'!$A:$G,7,FALSE)))</f>
        <v>26</v>
      </c>
      <c r="G9571" s="15"/>
      <c r="H9571" s="15">
        <f t="shared" si="322"/>
        <v>26</v>
      </c>
      <c r="I9571" s="198">
        <f t="shared" si="323"/>
        <v>8</v>
      </c>
    </row>
    <row r="9572" spans="1:9" x14ac:dyDescent="0.3">
      <c r="A9572" s="10">
        <v>43683</v>
      </c>
      <c r="B9572" s="11" t="s">
        <v>230</v>
      </c>
      <c r="C9572" s="11" t="s">
        <v>493</v>
      </c>
      <c r="D9572" s="11" t="s">
        <v>662</v>
      </c>
      <c r="E9572" s="11">
        <v>6913491</v>
      </c>
      <c r="F9572" s="15">
        <f>IF(ISBLANK($D9572),"",IF(ISBLANK($E9572),VLOOKUP($D9572,$J:$K,2,FALSE),VLOOKUP($E9572,'Daycare Packages'!$A:$G,7,FALSE)))</f>
        <v>27</v>
      </c>
      <c r="G9572" s="15"/>
      <c r="H9572" s="15">
        <f t="shared" si="322"/>
        <v>27</v>
      </c>
      <c r="I9572" s="198">
        <f t="shared" si="323"/>
        <v>8</v>
      </c>
    </row>
    <row r="9573" spans="1:9" x14ac:dyDescent="0.3">
      <c r="A9573" s="10">
        <v>43683</v>
      </c>
      <c r="B9573" s="11" t="s">
        <v>1964</v>
      </c>
      <c r="C9573" s="11" t="s">
        <v>604</v>
      </c>
      <c r="D9573" s="11" t="s">
        <v>662</v>
      </c>
      <c r="F9573" s="15">
        <f>IF(ISBLANK($D9573),"",IF(ISBLANK($E9573),VLOOKUP($D9573,$J:$K,2,FALSE),VLOOKUP($E9573,'Daycare Packages'!$A:$G,7,FALSE)))</f>
        <v>30</v>
      </c>
      <c r="G9573" s="15"/>
      <c r="H9573" s="15">
        <f t="shared" si="322"/>
        <v>30</v>
      </c>
      <c r="I9573" s="198">
        <f t="shared" si="323"/>
        <v>8</v>
      </c>
    </row>
    <row r="9574" spans="1:9" x14ac:dyDescent="0.3">
      <c r="A9574" s="10">
        <v>43683</v>
      </c>
      <c r="B9574" s="11" t="s">
        <v>133</v>
      </c>
      <c r="C9574" s="11" t="s">
        <v>712</v>
      </c>
      <c r="D9574" s="11" t="s">
        <v>662</v>
      </c>
      <c r="E9574" s="11">
        <v>6866409</v>
      </c>
      <c r="F9574" s="15">
        <f>IF(ISBLANK($D9574),"",IF(ISBLANK($E9574),VLOOKUP($D9574,$J:$K,2,FALSE),VLOOKUP($E9574,'Daycare Packages'!$A:$G,7,FALSE)))</f>
        <v>26</v>
      </c>
      <c r="G9574" s="15"/>
      <c r="H9574" s="15">
        <f t="shared" si="322"/>
        <v>26</v>
      </c>
      <c r="I9574" s="198">
        <f t="shared" si="323"/>
        <v>8</v>
      </c>
    </row>
    <row r="9575" spans="1:9" x14ac:dyDescent="0.3">
      <c r="A9575" s="10">
        <v>43683</v>
      </c>
      <c r="B9575" s="11" t="s">
        <v>340</v>
      </c>
      <c r="C9575" s="11" t="s">
        <v>745</v>
      </c>
      <c r="D9575" s="11" t="s">
        <v>662</v>
      </c>
      <c r="F9575" s="15">
        <f>IF(ISBLANK($D9575),"",IF(ISBLANK($E9575),VLOOKUP($D9575,$J:$K,2,FALSE),VLOOKUP($E9575,'Daycare Packages'!$A:$G,7,FALSE)))</f>
        <v>30</v>
      </c>
      <c r="G9575" s="15">
        <v>-3.6</v>
      </c>
      <c r="H9575" s="15">
        <f t="shared" si="322"/>
        <v>26.4</v>
      </c>
      <c r="I9575" s="198">
        <f t="shared" si="323"/>
        <v>8</v>
      </c>
    </row>
    <row r="9576" spans="1:9" x14ac:dyDescent="0.3">
      <c r="A9576" s="10">
        <v>43683</v>
      </c>
      <c r="B9576" s="11" t="s">
        <v>340</v>
      </c>
      <c r="C9576" s="11" t="s">
        <v>746</v>
      </c>
      <c r="D9576" s="11" t="s">
        <v>662</v>
      </c>
      <c r="F9576" s="15">
        <f>IF(ISBLANK($D9576),"",IF(ISBLANK($E9576),VLOOKUP($D9576,$J:$K,2,FALSE),VLOOKUP($E9576,'Daycare Packages'!$A:$G,7,FALSE)))</f>
        <v>30</v>
      </c>
      <c r="G9576" s="15">
        <v>-3.6</v>
      </c>
      <c r="H9576" s="15">
        <f t="shared" si="322"/>
        <v>26.4</v>
      </c>
      <c r="I9576" s="198">
        <f t="shared" si="323"/>
        <v>8</v>
      </c>
    </row>
    <row r="9577" spans="1:9" x14ac:dyDescent="0.3">
      <c r="A9577" s="10">
        <v>43683</v>
      </c>
      <c r="B9577" s="11" t="s">
        <v>688</v>
      </c>
      <c r="C9577" s="11" t="s">
        <v>689</v>
      </c>
      <c r="D9577" s="11" t="s">
        <v>662</v>
      </c>
      <c r="F9577" s="15">
        <f>IF(ISBLANK($D9577),"",IF(ISBLANK($E9577),VLOOKUP($D9577,$J:$K,2,FALSE),VLOOKUP($E9577,'Daycare Packages'!$A:$G,7,FALSE)))</f>
        <v>30</v>
      </c>
      <c r="G9577" s="15"/>
      <c r="H9577" s="15">
        <f t="shared" si="322"/>
        <v>30</v>
      </c>
      <c r="I9577" s="198">
        <f t="shared" si="323"/>
        <v>8</v>
      </c>
    </row>
    <row r="9578" spans="1:9" x14ac:dyDescent="0.3">
      <c r="A9578" s="10">
        <v>43683</v>
      </c>
      <c r="B9578" s="11" t="s">
        <v>182</v>
      </c>
      <c r="C9578" s="11" t="s">
        <v>685</v>
      </c>
      <c r="D9578" s="11" t="s">
        <v>662</v>
      </c>
      <c r="E9578" s="11">
        <v>6925810</v>
      </c>
      <c r="F9578" s="15">
        <f>IF(ISBLANK($D9578),"",IF(ISBLANK($E9578),VLOOKUP($D9578,$J:$K,2,FALSE),VLOOKUP($E9578,'Daycare Packages'!$A:$G,7,FALSE)))</f>
        <v>23</v>
      </c>
      <c r="G9578" s="15"/>
      <c r="H9578" s="15">
        <f t="shared" si="322"/>
        <v>23</v>
      </c>
      <c r="I9578" s="198">
        <f t="shared" si="323"/>
        <v>8</v>
      </c>
    </row>
    <row r="9579" spans="1:9" x14ac:dyDescent="0.3">
      <c r="A9579" s="10">
        <v>43683</v>
      </c>
      <c r="B9579" s="11" t="s">
        <v>2020</v>
      </c>
      <c r="C9579" s="11" t="s">
        <v>2021</v>
      </c>
      <c r="D9579" s="11" t="s">
        <v>662</v>
      </c>
      <c r="E9579" s="11">
        <v>6924994</v>
      </c>
      <c r="F9579" s="15">
        <f>IF(ISBLANK($D9579),"",IF(ISBLANK($E9579),VLOOKUP($D9579,$J:$K,2,FALSE),VLOOKUP($E9579,'Daycare Packages'!$A:$G,7,FALSE)))</f>
        <v>27</v>
      </c>
      <c r="G9579" s="15"/>
      <c r="H9579" s="15">
        <f>IF(ISBLANK(D9579),"",SUM(F9579:G9579))</f>
        <v>27</v>
      </c>
      <c r="I9579" s="198">
        <f t="shared" si="323"/>
        <v>8</v>
      </c>
    </row>
    <row r="9580" spans="1:9" x14ac:dyDescent="0.3">
      <c r="A9580" s="10">
        <v>43683</v>
      </c>
      <c r="B9580" s="11" t="s">
        <v>186</v>
      </c>
      <c r="C9580" s="11" t="s">
        <v>561</v>
      </c>
      <c r="D9580" s="11" t="s">
        <v>662</v>
      </c>
      <c r="E9580" s="11">
        <v>6723146</v>
      </c>
      <c r="F9580" s="15">
        <f>IF(ISBLANK($D9580),"",IF(ISBLANK($E9580),VLOOKUP($D9580,$J:$K,2,FALSE),VLOOKUP($E9580,'Daycare Packages'!$A:$G,7,FALSE)))</f>
        <v>22</v>
      </c>
      <c r="G9580" s="15"/>
      <c r="H9580" s="15">
        <f t="shared" si="322"/>
        <v>22</v>
      </c>
      <c r="I9580" s="198">
        <f t="shared" si="323"/>
        <v>8</v>
      </c>
    </row>
    <row r="9581" spans="1:9" x14ac:dyDescent="0.3">
      <c r="A9581" s="10">
        <v>43683</v>
      </c>
      <c r="B9581" s="11" t="s">
        <v>663</v>
      </c>
      <c r="C9581" s="11" t="s">
        <v>665</v>
      </c>
      <c r="D9581" s="11" t="s">
        <v>662</v>
      </c>
      <c r="F9581" s="15">
        <f>IF(ISBLANK($D9581),"",IF(ISBLANK($E9581),VLOOKUP($D9581,$J:$K,2,FALSE),VLOOKUP($E9581,'Daycare Packages'!$A:$G,7,FALSE)))</f>
        <v>30</v>
      </c>
      <c r="G9581" s="15"/>
      <c r="H9581" s="15">
        <f t="shared" si="322"/>
        <v>30</v>
      </c>
      <c r="I9581" s="198">
        <f t="shared" si="323"/>
        <v>8</v>
      </c>
    </row>
    <row r="9582" spans="1:9" x14ac:dyDescent="0.3">
      <c r="A9582" s="10">
        <v>43683</v>
      </c>
      <c r="B9582" s="11" t="s">
        <v>663</v>
      </c>
      <c r="C9582" s="11" t="s">
        <v>664</v>
      </c>
      <c r="D9582" s="11" t="s">
        <v>662</v>
      </c>
      <c r="F9582" s="15">
        <f>IF(ISBLANK($D9582),"",IF(ISBLANK($E9582),VLOOKUP($D9582,$J:$K,2,FALSE),VLOOKUP($E9582,'Daycare Packages'!$A:$G,7,FALSE)))</f>
        <v>30</v>
      </c>
      <c r="G9582" s="15"/>
      <c r="H9582" s="15">
        <f t="shared" si="322"/>
        <v>30</v>
      </c>
      <c r="I9582" s="198">
        <f t="shared" si="323"/>
        <v>8</v>
      </c>
    </row>
    <row r="9583" spans="1:9" x14ac:dyDescent="0.3">
      <c r="A9583" s="55">
        <v>43683</v>
      </c>
      <c r="B9583" s="56" t="s">
        <v>1487</v>
      </c>
      <c r="C9583" s="56" t="s">
        <v>1488</v>
      </c>
      <c r="D9583" s="56" t="s">
        <v>662</v>
      </c>
      <c r="E9583" s="56"/>
      <c r="F9583" s="59">
        <f>IF(ISBLANK($D9583),"",IF(ISBLANK($E9583),VLOOKUP($D9583,$J:$K,2,FALSE),VLOOKUP($E9583,'Daycare Packages'!$A:$G,7,FALSE)))</f>
        <v>30</v>
      </c>
      <c r="G9583" s="59"/>
      <c r="H9583" s="59">
        <f t="shared" si="322"/>
        <v>30</v>
      </c>
      <c r="I9583" s="198">
        <f t="shared" si="323"/>
        <v>8</v>
      </c>
    </row>
    <row r="9584" spans="1:9" x14ac:dyDescent="0.3">
      <c r="A9584" s="10">
        <v>43684</v>
      </c>
      <c r="B9584" s="11" t="s">
        <v>131</v>
      </c>
      <c r="C9584" s="11" t="s">
        <v>553</v>
      </c>
      <c r="D9584" s="11" t="s">
        <v>659</v>
      </c>
      <c r="E9584" s="11">
        <v>6730496</v>
      </c>
      <c r="F9584" s="15">
        <f>IF(ISBLANK($D9584),"",IF(ISBLANK($E9584),VLOOKUP($D9584,$J:$K,2,FALSE),VLOOKUP($E9584,'Daycare Packages'!$A:$G,7,FALSE)))</f>
        <v>16</v>
      </c>
      <c r="G9584" s="15"/>
      <c r="H9584" s="15">
        <f t="shared" si="322"/>
        <v>16</v>
      </c>
      <c r="I9584" s="198">
        <f t="shared" si="323"/>
        <v>8</v>
      </c>
    </row>
    <row r="9585" spans="1:9" x14ac:dyDescent="0.3">
      <c r="A9585" s="10">
        <v>43684</v>
      </c>
      <c r="B9585" s="11" t="s">
        <v>1733</v>
      </c>
      <c r="C9585" s="11" t="s">
        <v>1734</v>
      </c>
      <c r="D9585" s="11" t="s">
        <v>659</v>
      </c>
      <c r="E9585" s="11">
        <v>6915252</v>
      </c>
      <c r="F9585" s="15">
        <f>IF(ISBLANK($D9585),"",IF(ISBLANK($E9585),VLOOKUP($D9585,$J:$K,2,FALSE),VLOOKUP($E9585,'Daycare Packages'!$A:$G,7,FALSE)))</f>
        <v>19</v>
      </c>
      <c r="G9585" s="15"/>
      <c r="H9585" s="15">
        <f t="shared" ref="H9585:H9648" si="324">IF(ISBLANK(D9585),"",SUM(F9585:G9585))</f>
        <v>19</v>
      </c>
      <c r="I9585" s="198">
        <f t="shared" si="323"/>
        <v>8</v>
      </c>
    </row>
    <row r="9586" spans="1:9" x14ac:dyDescent="0.3">
      <c r="A9586" s="10">
        <v>43684</v>
      </c>
      <c r="B9586" s="11" t="s">
        <v>1600</v>
      </c>
      <c r="C9586" s="11" t="s">
        <v>1601</v>
      </c>
      <c r="D9586" s="11" t="s">
        <v>659</v>
      </c>
      <c r="F9586" s="15">
        <f>IF(ISBLANK($D9586),"",IF(ISBLANK($E9586),VLOOKUP($D9586,$J:$K,2,FALSE),VLOOKUP($E9586,'Daycare Packages'!$A:$G,7,FALSE)))</f>
        <v>20</v>
      </c>
      <c r="G9586" s="15"/>
      <c r="H9586" s="15">
        <f t="shared" si="324"/>
        <v>20</v>
      </c>
      <c r="I9586" s="198">
        <f t="shared" si="323"/>
        <v>8</v>
      </c>
    </row>
    <row r="9587" spans="1:9" x14ac:dyDescent="0.3">
      <c r="A9587" s="10">
        <v>43684</v>
      </c>
      <c r="B9587" s="11" t="s">
        <v>749</v>
      </c>
      <c r="C9587" s="11" t="s">
        <v>750</v>
      </c>
      <c r="D9587" s="11" t="s">
        <v>659</v>
      </c>
      <c r="F9587" s="15">
        <f>IF(ISBLANK($D9587),"",IF(ISBLANK($E9587),VLOOKUP($D9587,$J:$K,2,FALSE),VLOOKUP($E9587,'Daycare Packages'!$A:$G,7,FALSE)))</f>
        <v>20</v>
      </c>
      <c r="G9587" s="15"/>
      <c r="H9587" s="15">
        <f t="shared" si="324"/>
        <v>20</v>
      </c>
      <c r="I9587" s="198">
        <f t="shared" si="323"/>
        <v>8</v>
      </c>
    </row>
    <row r="9588" spans="1:9" x14ac:dyDescent="0.3">
      <c r="A9588" s="10">
        <v>43684</v>
      </c>
      <c r="B9588" s="11" t="s">
        <v>667</v>
      </c>
      <c r="C9588" s="11" t="s">
        <v>886</v>
      </c>
      <c r="D9588" s="11" t="s">
        <v>659</v>
      </c>
      <c r="F9588" s="15">
        <f>IF(ISBLANK($D9588),"",IF(ISBLANK($E9588),VLOOKUP($D9588,$J:$K,2,FALSE),VLOOKUP($E9588,'Daycare Packages'!$A:$G,7,FALSE)))</f>
        <v>20</v>
      </c>
      <c r="G9588" s="15"/>
      <c r="H9588" s="15">
        <f t="shared" si="324"/>
        <v>20</v>
      </c>
      <c r="I9588" s="198">
        <f t="shared" si="323"/>
        <v>8</v>
      </c>
    </row>
    <row r="9589" spans="1:9" x14ac:dyDescent="0.3">
      <c r="A9589" s="10">
        <v>43684</v>
      </c>
      <c r="B9589" s="11" t="s">
        <v>212</v>
      </c>
      <c r="C9589" s="11" t="s">
        <v>707</v>
      </c>
      <c r="D9589" s="11" t="s">
        <v>662</v>
      </c>
      <c r="F9589" s="15">
        <f>IF(ISBLANK($D9589),"",IF(ISBLANK($E9589),VLOOKUP($D9589,$J:$K,2,FALSE),VLOOKUP($E9589,'Daycare Packages'!$A:$G,7,FALSE)))</f>
        <v>30</v>
      </c>
      <c r="G9589" s="15"/>
      <c r="H9589" s="15">
        <f t="shared" si="324"/>
        <v>30</v>
      </c>
      <c r="I9589" s="198">
        <f t="shared" si="323"/>
        <v>8</v>
      </c>
    </row>
    <row r="9590" spans="1:9" x14ac:dyDescent="0.3">
      <c r="A9590" s="10">
        <v>43684</v>
      </c>
      <c r="B9590" s="11" t="s">
        <v>152</v>
      </c>
      <c r="C9590" s="11" t="s">
        <v>679</v>
      </c>
      <c r="D9590" s="11" t="s">
        <v>662</v>
      </c>
      <c r="E9590" s="11">
        <v>6870660</v>
      </c>
      <c r="F9590" s="15">
        <f>IF(ISBLANK($D9590),"",IF(ISBLANK($E9590),VLOOKUP($D9590,$J:$K,2,FALSE),VLOOKUP($E9590,'Daycare Packages'!$A:$G,7,FALSE)))</f>
        <v>0</v>
      </c>
      <c r="G9590" s="15"/>
      <c r="H9590" s="15">
        <f t="shared" si="324"/>
        <v>0</v>
      </c>
      <c r="I9590" s="198">
        <f t="shared" si="323"/>
        <v>8</v>
      </c>
    </row>
    <row r="9591" spans="1:9" x14ac:dyDescent="0.3">
      <c r="A9591" s="10">
        <v>43684</v>
      </c>
      <c r="B9591" s="11" t="s">
        <v>931</v>
      </c>
      <c r="C9591" s="11" t="s">
        <v>932</v>
      </c>
      <c r="D9591" s="11" t="s">
        <v>662</v>
      </c>
      <c r="F9591" s="15">
        <f>IF(ISBLANK($D9591),"",IF(ISBLANK($E9591),VLOOKUP($D9591,$J:$K,2,FALSE),VLOOKUP($E9591,'Daycare Packages'!$A:$G,7,FALSE)))</f>
        <v>30</v>
      </c>
      <c r="G9591" s="15"/>
      <c r="H9591" s="15">
        <f t="shared" si="324"/>
        <v>30</v>
      </c>
      <c r="I9591" s="198">
        <f t="shared" si="323"/>
        <v>8</v>
      </c>
    </row>
    <row r="9592" spans="1:9" x14ac:dyDescent="0.3">
      <c r="A9592" s="10">
        <v>43684</v>
      </c>
      <c r="B9592" s="11" t="s">
        <v>816</v>
      </c>
      <c r="C9592" s="11" t="s">
        <v>817</v>
      </c>
      <c r="D9592" s="11" t="s">
        <v>662</v>
      </c>
      <c r="F9592" s="15">
        <f>IF(ISBLANK($D9592),"",IF(ISBLANK($E9592),VLOOKUP($D9592,$J:$K,2,FALSE),VLOOKUP($E9592,'Daycare Packages'!$A:$G,7,FALSE)))</f>
        <v>30</v>
      </c>
      <c r="G9592" s="15"/>
      <c r="H9592" s="15">
        <f t="shared" si="324"/>
        <v>30</v>
      </c>
      <c r="I9592" s="198">
        <f t="shared" si="323"/>
        <v>8</v>
      </c>
    </row>
    <row r="9593" spans="1:9" x14ac:dyDescent="0.3">
      <c r="A9593" s="10">
        <v>43684</v>
      </c>
      <c r="B9593" s="11" t="s">
        <v>1173</v>
      </c>
      <c r="C9593" s="11" t="s">
        <v>900</v>
      </c>
      <c r="D9593" s="11" t="s">
        <v>662</v>
      </c>
      <c r="F9593" s="15">
        <f>IF(ISBLANK($D9593),"",IF(ISBLANK($E9593),VLOOKUP($D9593,$J:$K,2,FALSE),VLOOKUP($E9593,'Daycare Packages'!$A:$G,7,FALSE)))</f>
        <v>30</v>
      </c>
      <c r="G9593" s="15"/>
      <c r="H9593" s="15">
        <f t="shared" si="324"/>
        <v>30</v>
      </c>
      <c r="I9593" s="198">
        <f t="shared" si="323"/>
        <v>8</v>
      </c>
    </row>
    <row r="9594" spans="1:9" x14ac:dyDescent="0.3">
      <c r="A9594" s="10">
        <v>43684</v>
      </c>
      <c r="B9594" s="11" t="s">
        <v>1727</v>
      </c>
      <c r="C9594" s="11" t="s">
        <v>1728</v>
      </c>
      <c r="D9594" s="11" t="s">
        <v>659</v>
      </c>
      <c r="F9594" s="15">
        <f>IF(ISBLANK($D9594),"",IF(ISBLANK($E9594),VLOOKUP($D9594,$J:$K,2,FALSE),VLOOKUP($E9594,'Daycare Packages'!$A:$G,7,FALSE)))</f>
        <v>20</v>
      </c>
      <c r="G9594" s="15"/>
      <c r="H9594" s="15">
        <f t="shared" si="324"/>
        <v>20</v>
      </c>
      <c r="I9594" s="198">
        <f t="shared" si="323"/>
        <v>8</v>
      </c>
    </row>
    <row r="9595" spans="1:9" x14ac:dyDescent="0.3">
      <c r="A9595" s="10">
        <v>43684</v>
      </c>
      <c r="B9595" s="11" t="s">
        <v>427</v>
      </c>
      <c r="C9595" s="11" t="s">
        <v>1313</v>
      </c>
      <c r="D9595" s="11" t="s">
        <v>659</v>
      </c>
      <c r="E9595" s="11">
        <v>6864701</v>
      </c>
      <c r="F9595" s="15">
        <f>IF(ISBLANK($D9595),"",IF(ISBLANK($E9595),VLOOKUP($D9595,$J:$K,2,FALSE),VLOOKUP($E9595,'Daycare Packages'!$A:$G,7,FALSE)))</f>
        <v>19</v>
      </c>
      <c r="G9595" s="15"/>
      <c r="H9595" s="15">
        <f t="shared" si="324"/>
        <v>19</v>
      </c>
      <c r="I9595" s="198">
        <f t="shared" si="323"/>
        <v>8</v>
      </c>
    </row>
    <row r="9596" spans="1:9" x14ac:dyDescent="0.3">
      <c r="A9596" s="10">
        <v>43684</v>
      </c>
      <c r="B9596" s="11" t="s">
        <v>123</v>
      </c>
      <c r="C9596" s="11" t="s">
        <v>622</v>
      </c>
      <c r="D9596" s="11" t="s">
        <v>662</v>
      </c>
      <c r="E9596" s="11">
        <v>6892228</v>
      </c>
      <c r="F9596" s="15">
        <f>IF(ISBLANK($D9596),"",IF(ISBLANK($E9596),VLOOKUP($D9596,$J:$K,2,FALSE),VLOOKUP($E9596,'Daycare Packages'!$A:$G,7,FALSE)))</f>
        <v>23</v>
      </c>
      <c r="G9596" s="15"/>
      <c r="H9596" s="15">
        <f t="shared" si="324"/>
        <v>23</v>
      </c>
      <c r="I9596" s="198">
        <f t="shared" si="323"/>
        <v>8</v>
      </c>
    </row>
    <row r="9597" spans="1:9" x14ac:dyDescent="0.3">
      <c r="A9597" s="10">
        <v>43684</v>
      </c>
      <c r="B9597" s="11" t="s">
        <v>199</v>
      </c>
      <c r="C9597" s="11" t="s">
        <v>711</v>
      </c>
      <c r="D9597" s="11" t="s">
        <v>662</v>
      </c>
      <c r="E9597" s="11">
        <v>6857264</v>
      </c>
      <c r="F9597" s="15">
        <f>IF(ISBLANK($D9597),"",IF(ISBLANK($E9597),VLOOKUP($D9597,$J:$K,2,FALSE),VLOOKUP($E9597,'Daycare Packages'!$A:$G,7,FALSE)))</f>
        <v>26</v>
      </c>
      <c r="G9597" s="15"/>
      <c r="H9597" s="15">
        <f t="shared" si="324"/>
        <v>26</v>
      </c>
      <c r="I9597" s="198">
        <f t="shared" si="323"/>
        <v>8</v>
      </c>
    </row>
    <row r="9598" spans="1:9" x14ac:dyDescent="0.3">
      <c r="A9598" s="10">
        <v>43684</v>
      </c>
      <c r="B9598" s="11" t="s">
        <v>139</v>
      </c>
      <c r="C9598" s="11" t="s">
        <v>867</v>
      </c>
      <c r="D9598" s="11" t="s">
        <v>662</v>
      </c>
      <c r="E9598" s="11">
        <v>6869044</v>
      </c>
      <c r="F9598" s="15">
        <f>IF(ISBLANK($D9598),"",IF(ISBLANK($E9598),VLOOKUP($D9598,$J:$K,2,FALSE),VLOOKUP($E9598,'Daycare Packages'!$A:$G,7,FALSE)))</f>
        <v>27</v>
      </c>
      <c r="G9598" s="15"/>
      <c r="H9598" s="15">
        <f t="shared" si="324"/>
        <v>27</v>
      </c>
      <c r="I9598" s="198">
        <f t="shared" si="323"/>
        <v>8</v>
      </c>
    </row>
    <row r="9599" spans="1:9" x14ac:dyDescent="0.3">
      <c r="A9599" s="10">
        <v>43684</v>
      </c>
      <c r="B9599" s="11" t="s">
        <v>1979</v>
      </c>
      <c r="C9599" s="11" t="s">
        <v>474</v>
      </c>
      <c r="D9599" s="11" t="s">
        <v>662</v>
      </c>
      <c r="E9599" s="11">
        <v>6921788</v>
      </c>
      <c r="F9599" s="15">
        <f>IF(ISBLANK($D9599),"",IF(ISBLANK($E9599),VLOOKUP($D9599,$J:$K,2,FALSE),VLOOKUP($E9599,'Daycare Packages'!$A:$G,7,FALSE)))</f>
        <v>23</v>
      </c>
      <c r="G9599" s="15"/>
      <c r="H9599" s="15">
        <f t="shared" si="324"/>
        <v>23</v>
      </c>
      <c r="I9599" s="198">
        <f t="shared" si="323"/>
        <v>8</v>
      </c>
    </row>
    <row r="9600" spans="1:9" x14ac:dyDescent="0.3">
      <c r="A9600" s="10">
        <v>43684</v>
      </c>
      <c r="B9600" s="11" t="s">
        <v>182</v>
      </c>
      <c r="C9600" s="11" t="s">
        <v>685</v>
      </c>
      <c r="D9600" s="11" t="s">
        <v>662</v>
      </c>
      <c r="E9600" s="11">
        <v>6925810</v>
      </c>
      <c r="F9600" s="15">
        <f>IF(ISBLANK($D9600),"",IF(ISBLANK($E9600),VLOOKUP($D9600,$J:$K,2,FALSE),VLOOKUP($E9600,'Daycare Packages'!$A:$G,7,FALSE)))</f>
        <v>23</v>
      </c>
      <c r="G9600" s="15"/>
      <c r="H9600" s="15">
        <f t="shared" si="324"/>
        <v>23</v>
      </c>
      <c r="I9600" s="198">
        <f t="shared" si="323"/>
        <v>8</v>
      </c>
    </row>
    <row r="9601" spans="1:9" x14ac:dyDescent="0.3">
      <c r="A9601" s="10">
        <v>43684</v>
      </c>
      <c r="B9601" s="11" t="s">
        <v>1317</v>
      </c>
      <c r="C9601" s="11" t="s">
        <v>633</v>
      </c>
      <c r="D9601" s="11" t="s">
        <v>662</v>
      </c>
      <c r="E9601" s="11">
        <v>6887006</v>
      </c>
      <c r="F9601" s="15">
        <f>IF(ISBLANK($D9601),"",IF(ISBLANK($E9601),VLOOKUP($D9601,$J:$K,2,FALSE),VLOOKUP($E9601,'Daycare Packages'!$A:$G,7,FALSE)))</f>
        <v>25</v>
      </c>
      <c r="G9601" s="15"/>
      <c r="H9601" s="15">
        <f t="shared" si="324"/>
        <v>25</v>
      </c>
      <c r="I9601" s="198">
        <f t="shared" si="323"/>
        <v>8</v>
      </c>
    </row>
    <row r="9602" spans="1:9" x14ac:dyDescent="0.3">
      <c r="A9602" s="10">
        <v>43684</v>
      </c>
      <c r="B9602" s="11" t="s">
        <v>1887</v>
      </c>
      <c r="C9602" s="11" t="s">
        <v>507</v>
      </c>
      <c r="D9602" s="11" t="s">
        <v>662</v>
      </c>
      <c r="F9602" s="15">
        <f>IF(ISBLANK($D9602),"",IF(ISBLANK($E9602),VLOOKUP($D9602,$J:$K,2,FALSE),VLOOKUP($E9602,'Daycare Packages'!$A:$G,7,FALSE)))</f>
        <v>30</v>
      </c>
      <c r="G9602" s="15"/>
      <c r="H9602" s="15">
        <f t="shared" si="324"/>
        <v>30</v>
      </c>
      <c r="I9602" s="198">
        <f t="shared" si="323"/>
        <v>8</v>
      </c>
    </row>
    <row r="9603" spans="1:9" x14ac:dyDescent="0.3">
      <c r="A9603" s="10">
        <v>43684</v>
      </c>
      <c r="B9603" s="11" t="s">
        <v>643</v>
      </c>
      <c r="C9603" s="11" t="s">
        <v>2060</v>
      </c>
      <c r="D9603" s="11" t="s">
        <v>662</v>
      </c>
      <c r="F9603" s="15">
        <f>IF(ISBLANK($D9603),"",IF(ISBLANK($E9603),VLOOKUP($D9603,$J:$K,2,FALSE),VLOOKUP($E9603,'Daycare Packages'!$A:$G,7,FALSE)))</f>
        <v>30</v>
      </c>
      <c r="G9603" s="15"/>
      <c r="H9603" s="15">
        <f t="shared" si="324"/>
        <v>30</v>
      </c>
      <c r="I9603" s="198">
        <f t="shared" ref="I9603:I9666" si="325">IF(A9603="",0,MONTH(A9603))</f>
        <v>8</v>
      </c>
    </row>
    <row r="9604" spans="1:9" x14ac:dyDescent="0.3">
      <c r="A9604" s="10">
        <v>43684</v>
      </c>
      <c r="B9604" s="11" t="s">
        <v>643</v>
      </c>
      <c r="C9604" s="11" t="s">
        <v>415</v>
      </c>
      <c r="D9604" s="11" t="s">
        <v>662</v>
      </c>
      <c r="F9604" s="15">
        <f>IF(ISBLANK($D9604),"",IF(ISBLANK($E9604),VLOOKUP($D9604,$J:$K,2,FALSE),VLOOKUP($E9604,'Daycare Packages'!$A:$G,7,FALSE)))</f>
        <v>30</v>
      </c>
      <c r="G9604" s="15"/>
      <c r="H9604" s="15">
        <f t="shared" si="324"/>
        <v>30</v>
      </c>
      <c r="I9604" s="198">
        <f t="shared" si="325"/>
        <v>8</v>
      </c>
    </row>
    <row r="9605" spans="1:9" x14ac:dyDescent="0.3">
      <c r="A9605" s="10">
        <v>43684</v>
      </c>
      <c r="B9605" s="11" t="s">
        <v>119</v>
      </c>
      <c r="C9605" s="11" t="s">
        <v>692</v>
      </c>
      <c r="D9605" s="11" t="s">
        <v>662</v>
      </c>
      <c r="E9605" s="11">
        <v>6734596</v>
      </c>
      <c r="F9605" s="15">
        <f>IF(ISBLANK($D9605),"",IF(ISBLANK($E9605),VLOOKUP($D9605,$J:$K,2,FALSE),VLOOKUP($E9605,'Daycare Packages'!$A:$G,7,FALSE)))</f>
        <v>25</v>
      </c>
      <c r="G9605" s="15"/>
      <c r="H9605" s="15">
        <f t="shared" si="324"/>
        <v>25</v>
      </c>
      <c r="I9605" s="198">
        <f t="shared" si="325"/>
        <v>8</v>
      </c>
    </row>
    <row r="9606" spans="1:9" x14ac:dyDescent="0.3">
      <c r="A9606" s="10">
        <v>43684</v>
      </c>
      <c r="B9606" s="11" t="s">
        <v>214</v>
      </c>
      <c r="C9606" s="11" t="s">
        <v>686</v>
      </c>
      <c r="D9606" s="11" t="s">
        <v>662</v>
      </c>
      <c r="E9606" s="11">
        <v>6874253</v>
      </c>
      <c r="F9606" s="15">
        <f>IF(ISBLANK($D9606),"",IF(ISBLANK($E9606),VLOOKUP($D9606,$J:$K,2,FALSE),VLOOKUP($E9606,'Daycare Packages'!$A:$G,7,FALSE)))</f>
        <v>23.4</v>
      </c>
      <c r="G9606" s="15"/>
      <c r="H9606" s="15">
        <f t="shared" si="324"/>
        <v>23.4</v>
      </c>
      <c r="I9606" s="198">
        <f t="shared" si="325"/>
        <v>8</v>
      </c>
    </row>
    <row r="9607" spans="1:9" x14ac:dyDescent="0.3">
      <c r="A9607" s="10">
        <v>43684</v>
      </c>
      <c r="B9607" s="11" t="s">
        <v>1366</v>
      </c>
      <c r="C9607" s="11" t="s">
        <v>587</v>
      </c>
      <c r="D9607" s="11" t="s">
        <v>662</v>
      </c>
      <c r="E9607" s="11">
        <v>6909212</v>
      </c>
      <c r="F9607" s="15">
        <f>IF(ISBLANK($D9607),"",IF(ISBLANK($E9607),VLOOKUP($D9607,$J:$K,2,FALSE),VLOOKUP($E9607,'Daycare Packages'!$A:$G,7,FALSE)))</f>
        <v>23</v>
      </c>
      <c r="G9607" s="15"/>
      <c r="H9607" s="15">
        <f t="shared" si="324"/>
        <v>23</v>
      </c>
      <c r="I9607" s="198">
        <f t="shared" si="325"/>
        <v>8</v>
      </c>
    </row>
    <row r="9608" spans="1:9" x14ac:dyDescent="0.3">
      <c r="A9608" s="10">
        <v>43684</v>
      </c>
      <c r="B9608" s="11" t="s">
        <v>1366</v>
      </c>
      <c r="C9608" s="11" t="s">
        <v>520</v>
      </c>
      <c r="D9608" s="11" t="s">
        <v>662</v>
      </c>
      <c r="E9608" s="11">
        <v>6909212</v>
      </c>
      <c r="F9608" s="15">
        <f>IF(ISBLANK($D9608),"",IF(ISBLANK($E9608),VLOOKUP($D9608,$J:$K,2,FALSE),VLOOKUP($E9608,'Daycare Packages'!$A:$G,7,FALSE)))</f>
        <v>23</v>
      </c>
      <c r="G9608" s="15"/>
      <c r="H9608" s="15">
        <f t="shared" si="324"/>
        <v>23</v>
      </c>
      <c r="I9608" s="198">
        <f t="shared" si="325"/>
        <v>8</v>
      </c>
    </row>
    <row r="9609" spans="1:9" x14ac:dyDescent="0.3">
      <c r="A9609" s="10">
        <v>43684</v>
      </c>
      <c r="B9609" s="11" t="s">
        <v>989</v>
      </c>
      <c r="C9609" s="11" t="s">
        <v>765</v>
      </c>
      <c r="D9609" s="11" t="s">
        <v>662</v>
      </c>
      <c r="F9609" s="15">
        <f>IF(ISBLANK($D9609),"",IF(ISBLANK($E9609),VLOOKUP($D9609,$J:$K,2,FALSE),VLOOKUP($E9609,'Daycare Packages'!$A:$G,7,FALSE)))</f>
        <v>30</v>
      </c>
      <c r="G9609" s="15"/>
      <c r="H9609" s="15">
        <f t="shared" si="324"/>
        <v>30</v>
      </c>
      <c r="I9609" s="198">
        <f t="shared" si="325"/>
        <v>8</v>
      </c>
    </row>
    <row r="9610" spans="1:9" x14ac:dyDescent="0.3">
      <c r="A9610" s="10">
        <v>43684</v>
      </c>
      <c r="B9610" s="11" t="s">
        <v>200</v>
      </c>
      <c r="C9610" s="11" t="s">
        <v>750</v>
      </c>
      <c r="D9610" s="11" t="s">
        <v>659</v>
      </c>
      <c r="F9610" s="15">
        <f>IF(ISBLANK($D9610),"",IF(ISBLANK($E9610),VLOOKUP($D9610,$J:$K,2,FALSE),VLOOKUP($E9610,'Daycare Packages'!$A:$G,7,FALSE)))</f>
        <v>20</v>
      </c>
      <c r="G9610" s="15"/>
      <c r="H9610" s="15">
        <f t="shared" si="324"/>
        <v>20</v>
      </c>
      <c r="I9610" s="198">
        <f t="shared" si="325"/>
        <v>8</v>
      </c>
    </row>
    <row r="9611" spans="1:9" x14ac:dyDescent="0.3">
      <c r="A9611" s="10">
        <v>43684</v>
      </c>
      <c r="B9611" s="11" t="s">
        <v>1907</v>
      </c>
      <c r="C9611" s="11" t="s">
        <v>1673</v>
      </c>
      <c r="D9611" s="11" t="s">
        <v>662</v>
      </c>
      <c r="E9611" s="11">
        <v>6887774</v>
      </c>
      <c r="F9611" s="15">
        <f>IF(ISBLANK($D9611),"",IF(ISBLANK($E9611),VLOOKUP($D9611,$J:$K,2,FALSE),VLOOKUP($E9611,'Daycare Packages'!$A:$G,7,FALSE)))</f>
        <v>25</v>
      </c>
      <c r="G9611" s="15"/>
      <c r="H9611" s="15">
        <f t="shared" si="324"/>
        <v>25</v>
      </c>
      <c r="I9611" s="198">
        <f t="shared" si="325"/>
        <v>8</v>
      </c>
    </row>
    <row r="9612" spans="1:9" x14ac:dyDescent="0.3">
      <c r="A9612" s="10">
        <v>43684</v>
      </c>
      <c r="B9612" s="11" t="s">
        <v>1602</v>
      </c>
      <c r="C9612" s="11" t="s">
        <v>461</v>
      </c>
      <c r="D9612" s="11" t="s">
        <v>662</v>
      </c>
      <c r="F9612" s="15">
        <f>IF(ISBLANK($D9612),"",IF(ISBLANK($E9612),VLOOKUP($D9612,$J:$K,2,FALSE),VLOOKUP($E9612,'Daycare Packages'!$A:$G,7,FALSE)))</f>
        <v>30</v>
      </c>
      <c r="G9612" s="15"/>
      <c r="H9612" s="15">
        <f t="shared" si="324"/>
        <v>30</v>
      </c>
      <c r="I9612" s="198">
        <f t="shared" si="325"/>
        <v>8</v>
      </c>
    </row>
    <row r="9613" spans="1:9" x14ac:dyDescent="0.3">
      <c r="A9613" s="10">
        <v>43684</v>
      </c>
      <c r="B9613" s="11" t="s">
        <v>1602</v>
      </c>
      <c r="C9613" s="11" t="s">
        <v>1603</v>
      </c>
      <c r="D9613" s="11" t="s">
        <v>662</v>
      </c>
      <c r="F9613" s="15">
        <f>IF(ISBLANK($D9613),"",IF(ISBLANK($E9613),VLOOKUP($D9613,$J:$K,2,FALSE),VLOOKUP($E9613,'Daycare Packages'!$A:$G,7,FALSE)))</f>
        <v>30</v>
      </c>
      <c r="G9613" s="15"/>
      <c r="H9613" s="15">
        <f t="shared" si="324"/>
        <v>30</v>
      </c>
      <c r="I9613" s="198">
        <f t="shared" si="325"/>
        <v>8</v>
      </c>
    </row>
    <row r="9614" spans="1:9" x14ac:dyDescent="0.3">
      <c r="A9614" s="10">
        <v>43684</v>
      </c>
      <c r="B9614" s="11" t="s">
        <v>851</v>
      </c>
      <c r="C9614" s="11" t="s">
        <v>852</v>
      </c>
      <c r="D9614" s="11" t="s">
        <v>662</v>
      </c>
      <c r="F9614" s="15">
        <f>IF(ISBLANK($D9614),"",IF(ISBLANK($E9614),VLOOKUP($D9614,$J:$K,2,FALSE),VLOOKUP($E9614,'Daycare Packages'!$A:$G,7,FALSE)))</f>
        <v>30</v>
      </c>
      <c r="G9614" s="15"/>
      <c r="H9614" s="15">
        <f t="shared" si="324"/>
        <v>30</v>
      </c>
      <c r="I9614" s="198">
        <f t="shared" si="325"/>
        <v>8</v>
      </c>
    </row>
    <row r="9615" spans="1:9" x14ac:dyDescent="0.3">
      <c r="A9615" s="10">
        <v>43684</v>
      </c>
      <c r="B9615" s="11" t="s">
        <v>82</v>
      </c>
      <c r="C9615" s="11" t="s">
        <v>694</v>
      </c>
      <c r="D9615" s="11" t="s">
        <v>662</v>
      </c>
      <c r="E9615" s="11">
        <v>6717675</v>
      </c>
      <c r="F9615" s="15">
        <f>IF(ISBLANK($D9615),"",IF(ISBLANK($E9615),VLOOKUP($D9615,$J:$K,2,FALSE),VLOOKUP($E9615,'Daycare Packages'!$A:$G,7,FALSE)))</f>
        <v>22</v>
      </c>
      <c r="G9615" s="15"/>
      <c r="H9615" s="15">
        <f t="shared" si="324"/>
        <v>22</v>
      </c>
      <c r="I9615" s="198">
        <f t="shared" si="325"/>
        <v>8</v>
      </c>
    </row>
    <row r="9616" spans="1:9" x14ac:dyDescent="0.3">
      <c r="A9616" s="10">
        <v>43684</v>
      </c>
      <c r="B9616" s="11" t="s">
        <v>82</v>
      </c>
      <c r="C9616" s="11" t="s">
        <v>695</v>
      </c>
      <c r="D9616" s="11" t="s">
        <v>662</v>
      </c>
      <c r="E9616" s="11">
        <v>6717675</v>
      </c>
      <c r="F9616" s="15">
        <f>IF(ISBLANK($D9616),"",IF(ISBLANK($E9616),VLOOKUP($D9616,$J:$K,2,FALSE),VLOOKUP($E9616,'Daycare Packages'!$A:$G,7,FALSE)))</f>
        <v>22</v>
      </c>
      <c r="G9616" s="15"/>
      <c r="H9616" s="15">
        <f t="shared" si="324"/>
        <v>22</v>
      </c>
      <c r="I9616" s="198">
        <f t="shared" si="325"/>
        <v>8</v>
      </c>
    </row>
    <row r="9617" spans="1:9" x14ac:dyDescent="0.3">
      <c r="A9617" s="10">
        <v>43684</v>
      </c>
      <c r="B9617" s="11" t="s">
        <v>663</v>
      </c>
      <c r="C9617" s="11" t="s">
        <v>665</v>
      </c>
      <c r="D9617" s="11" t="s">
        <v>662</v>
      </c>
      <c r="F9617" s="15">
        <f>IF(ISBLANK($D9617),"",IF(ISBLANK($E9617),VLOOKUP($D9617,$J:$K,2,FALSE),VLOOKUP($E9617,'Daycare Packages'!$A:$G,7,FALSE)))</f>
        <v>30</v>
      </c>
      <c r="G9617" s="15"/>
      <c r="H9617" s="15">
        <f t="shared" si="324"/>
        <v>30</v>
      </c>
      <c r="I9617" s="198">
        <f t="shared" si="325"/>
        <v>8</v>
      </c>
    </row>
    <row r="9618" spans="1:9" x14ac:dyDescent="0.3">
      <c r="A9618" s="10">
        <v>43684</v>
      </c>
      <c r="B9618" s="11" t="s">
        <v>663</v>
      </c>
      <c r="C9618" s="11" t="s">
        <v>664</v>
      </c>
      <c r="D9618" s="11" t="s">
        <v>662</v>
      </c>
      <c r="F9618" s="15">
        <f>IF(ISBLANK($D9618),"",IF(ISBLANK($E9618),VLOOKUP($D9618,$J:$K,2,FALSE),VLOOKUP($E9618,'Daycare Packages'!$A:$G,7,FALSE)))</f>
        <v>30</v>
      </c>
      <c r="G9618" s="15"/>
      <c r="H9618" s="15">
        <f t="shared" si="324"/>
        <v>30</v>
      </c>
      <c r="I9618" s="198">
        <f t="shared" si="325"/>
        <v>8</v>
      </c>
    </row>
    <row r="9619" spans="1:9" x14ac:dyDescent="0.3">
      <c r="A9619" s="10">
        <v>43684</v>
      </c>
      <c r="B9619" s="11" t="s">
        <v>178</v>
      </c>
      <c r="C9619" s="11" t="s">
        <v>1965</v>
      </c>
      <c r="D9619" s="11" t="s">
        <v>662</v>
      </c>
      <c r="E9619" s="11">
        <v>6932217</v>
      </c>
      <c r="F9619" s="15">
        <f>IF(ISBLANK($D9619),"",IF(ISBLANK($E9619),VLOOKUP($D9619,$J:$K,2,FALSE),VLOOKUP($E9619,'Daycare Packages'!$A:$G,7,FALSE)))</f>
        <v>27</v>
      </c>
      <c r="G9619" s="15"/>
      <c r="H9619" s="15">
        <f t="shared" si="324"/>
        <v>27</v>
      </c>
      <c r="I9619" s="198">
        <f t="shared" si="325"/>
        <v>8</v>
      </c>
    </row>
    <row r="9620" spans="1:9" x14ac:dyDescent="0.3">
      <c r="A9620" s="10">
        <v>43684</v>
      </c>
      <c r="B9620" s="11" t="s">
        <v>204</v>
      </c>
      <c r="C9620" s="11" t="s">
        <v>949</v>
      </c>
      <c r="D9620" s="11" t="s">
        <v>662</v>
      </c>
      <c r="E9620" s="11">
        <v>6895018</v>
      </c>
      <c r="F9620" s="15">
        <f>IF(ISBLANK($D9620),"",IF(ISBLANK($E9620),VLOOKUP($D9620,$J:$K,2,FALSE),VLOOKUP($E9620,'Daycare Packages'!$A:$G,7,FALSE)))</f>
        <v>25</v>
      </c>
      <c r="G9620" s="15"/>
      <c r="H9620" s="15">
        <f t="shared" si="324"/>
        <v>25</v>
      </c>
      <c r="I9620" s="198">
        <f t="shared" si="325"/>
        <v>8</v>
      </c>
    </row>
    <row r="9621" spans="1:9" x14ac:dyDescent="0.3">
      <c r="A9621" s="10">
        <v>43684</v>
      </c>
      <c r="B9621" s="11" t="s">
        <v>204</v>
      </c>
      <c r="C9621" s="11" t="s">
        <v>774</v>
      </c>
      <c r="D9621" s="11" t="s">
        <v>662</v>
      </c>
      <c r="E9621" s="11">
        <v>6895018</v>
      </c>
      <c r="F9621" s="15">
        <f>IF(ISBLANK($D9621),"",IF(ISBLANK($E9621),VLOOKUP($D9621,$J:$K,2,FALSE),VLOOKUP($E9621,'Daycare Packages'!$A:$G,7,FALSE)))</f>
        <v>25</v>
      </c>
      <c r="G9621" s="15"/>
      <c r="H9621" s="15">
        <f t="shared" si="324"/>
        <v>25</v>
      </c>
      <c r="I9621" s="198">
        <f t="shared" si="325"/>
        <v>8</v>
      </c>
    </row>
    <row r="9622" spans="1:9" x14ac:dyDescent="0.3">
      <c r="A9622" s="10">
        <v>43684</v>
      </c>
      <c r="B9622" s="11" t="s">
        <v>1164</v>
      </c>
      <c r="C9622" s="11" t="s">
        <v>395</v>
      </c>
      <c r="D9622" s="11" t="s">
        <v>662</v>
      </c>
      <c r="E9622" s="11">
        <v>6906434</v>
      </c>
      <c r="F9622" s="15">
        <f>IF(ISBLANK($D9622),"",IF(ISBLANK($E9622),VLOOKUP($D9622,$J:$K,2,FALSE),VLOOKUP($E9622,'Daycare Packages'!$A:$G,7,FALSE)))</f>
        <v>27</v>
      </c>
      <c r="G9622" s="15"/>
      <c r="H9622" s="15">
        <f t="shared" si="324"/>
        <v>27</v>
      </c>
      <c r="I9622" s="198">
        <f t="shared" si="325"/>
        <v>8</v>
      </c>
    </row>
    <row r="9623" spans="1:9" x14ac:dyDescent="0.3">
      <c r="A9623" s="10">
        <v>43684</v>
      </c>
      <c r="B9623" s="11" t="s">
        <v>222</v>
      </c>
      <c r="C9623" s="11" t="s">
        <v>229</v>
      </c>
      <c r="D9623" s="11" t="s">
        <v>662</v>
      </c>
      <c r="E9623" s="11">
        <v>6917953</v>
      </c>
      <c r="F9623" s="15">
        <f>IF(ISBLANK($D9623),"",IF(ISBLANK($E9623),VLOOKUP($D9623,$J:$K,2,FALSE),VLOOKUP($E9623,'Daycare Packages'!$A:$G,7,FALSE)))</f>
        <v>27</v>
      </c>
      <c r="G9623" s="15"/>
      <c r="H9623" s="15">
        <f t="shared" si="324"/>
        <v>27</v>
      </c>
      <c r="I9623" s="198">
        <f t="shared" si="325"/>
        <v>8</v>
      </c>
    </row>
    <row r="9624" spans="1:9" x14ac:dyDescent="0.3">
      <c r="A9624" s="10">
        <v>43684</v>
      </c>
      <c r="B9624" s="11" t="s">
        <v>1121</v>
      </c>
      <c r="C9624" s="11" t="s">
        <v>878</v>
      </c>
      <c r="D9624" s="11" t="s">
        <v>662</v>
      </c>
      <c r="E9624" s="11">
        <v>6792732</v>
      </c>
      <c r="F9624" s="15">
        <f>IF(ISBLANK($D9624),"",IF(ISBLANK($E9624),VLOOKUP($D9624,$J:$K,2,FALSE),VLOOKUP($E9624,'Daycare Packages'!$A:$G,7,FALSE)))</f>
        <v>25</v>
      </c>
      <c r="G9624" s="15"/>
      <c r="H9624" s="15">
        <f t="shared" si="324"/>
        <v>25</v>
      </c>
      <c r="I9624" s="198">
        <f t="shared" si="325"/>
        <v>8</v>
      </c>
    </row>
    <row r="9625" spans="1:9" x14ac:dyDescent="0.3">
      <c r="A9625" s="10">
        <v>43684</v>
      </c>
      <c r="B9625" s="11" t="s">
        <v>2061</v>
      </c>
      <c r="C9625" s="11" t="s">
        <v>2064</v>
      </c>
      <c r="D9625" s="11" t="s">
        <v>662</v>
      </c>
      <c r="E9625" s="11">
        <v>6932387</v>
      </c>
      <c r="F9625" s="15">
        <f>IF(ISBLANK($D9625),"",IF(ISBLANK($E9625),VLOOKUP($D9625,$J:$K,2,FALSE),VLOOKUP($E9625,'Daycare Packages'!$A:$G,7,FALSE)))</f>
        <v>27</v>
      </c>
      <c r="G9625" s="15"/>
      <c r="H9625" s="15">
        <f t="shared" si="324"/>
        <v>27</v>
      </c>
      <c r="I9625" s="198">
        <f t="shared" si="325"/>
        <v>8</v>
      </c>
    </row>
    <row r="9626" spans="1:9" x14ac:dyDescent="0.3">
      <c r="A9626" s="10">
        <v>43684</v>
      </c>
      <c r="B9626" s="11" t="s">
        <v>225</v>
      </c>
      <c r="C9626" s="11" t="s">
        <v>719</v>
      </c>
      <c r="D9626" s="11" t="s">
        <v>662</v>
      </c>
      <c r="E9626" s="11">
        <v>6746411</v>
      </c>
      <c r="F9626" s="15">
        <f>IF(ISBLANK($D9626),"",IF(ISBLANK($E9626),VLOOKUP($D9626,$J:$K,2,FALSE),VLOOKUP($E9626,'Daycare Packages'!$A:$G,7,FALSE)))</f>
        <v>25</v>
      </c>
      <c r="G9626" s="15"/>
      <c r="H9626" s="15">
        <f t="shared" si="324"/>
        <v>25</v>
      </c>
      <c r="I9626" s="198">
        <f t="shared" si="325"/>
        <v>8</v>
      </c>
    </row>
    <row r="9627" spans="1:9" x14ac:dyDescent="0.3">
      <c r="A9627" s="10">
        <v>43684</v>
      </c>
      <c r="B9627" s="11" t="s">
        <v>922</v>
      </c>
      <c r="C9627" s="11" t="s">
        <v>923</v>
      </c>
      <c r="D9627" s="11" t="s">
        <v>662</v>
      </c>
      <c r="E9627" s="11">
        <v>6872770</v>
      </c>
      <c r="F9627" s="15">
        <f>IF(ISBLANK($D9627),"",IF(ISBLANK($E9627),VLOOKUP($D9627,$J:$K,2,FALSE),VLOOKUP($E9627,'Daycare Packages'!$A:$G,7,FALSE)))</f>
        <v>23</v>
      </c>
      <c r="G9627" s="15"/>
      <c r="H9627" s="15">
        <f t="shared" si="324"/>
        <v>23</v>
      </c>
      <c r="I9627" s="198">
        <f t="shared" si="325"/>
        <v>8</v>
      </c>
    </row>
    <row r="9628" spans="1:9" x14ac:dyDescent="0.3">
      <c r="A9628" s="10">
        <v>43684</v>
      </c>
      <c r="B9628" s="11" t="s">
        <v>147</v>
      </c>
      <c r="C9628" s="11" t="s">
        <v>796</v>
      </c>
      <c r="D9628" s="11" t="s">
        <v>662</v>
      </c>
      <c r="E9628" s="11">
        <v>6931199</v>
      </c>
      <c r="F9628" s="15">
        <f>IF(ISBLANK($D9628),"",IF(ISBLANK($E9628),VLOOKUP($D9628,$J:$K,2,FALSE),VLOOKUP($E9628,'Daycare Packages'!$A:$G,7,FALSE)))</f>
        <v>23</v>
      </c>
      <c r="G9628" s="15"/>
      <c r="H9628" s="15">
        <f t="shared" si="324"/>
        <v>23</v>
      </c>
      <c r="I9628" s="198">
        <f t="shared" si="325"/>
        <v>8</v>
      </c>
    </row>
    <row r="9629" spans="1:9" x14ac:dyDescent="0.3">
      <c r="A9629" s="10">
        <v>43684</v>
      </c>
      <c r="B9629" s="11" t="s">
        <v>183</v>
      </c>
      <c r="C9629" s="11" t="s">
        <v>520</v>
      </c>
      <c r="D9629" s="11" t="s">
        <v>662</v>
      </c>
      <c r="E9629" s="11">
        <v>6909167</v>
      </c>
      <c r="F9629" s="15">
        <f>IF(ISBLANK($D9629),"",IF(ISBLANK($E9629),VLOOKUP($D9629,$J:$K,2,FALSE),VLOOKUP($E9629,'Daycare Packages'!$A:$G,7,FALSE)))</f>
        <v>27</v>
      </c>
      <c r="G9629" s="15"/>
      <c r="H9629" s="15">
        <f t="shared" si="324"/>
        <v>27</v>
      </c>
      <c r="I9629" s="198">
        <f t="shared" si="325"/>
        <v>8</v>
      </c>
    </row>
    <row r="9630" spans="1:9" x14ac:dyDescent="0.3">
      <c r="A9630" s="10">
        <v>43684</v>
      </c>
      <c r="B9630" s="11" t="s">
        <v>137</v>
      </c>
      <c r="C9630" s="11" t="s">
        <v>693</v>
      </c>
      <c r="D9630" s="11" t="s">
        <v>662</v>
      </c>
      <c r="E9630" s="11">
        <v>6867321</v>
      </c>
      <c r="F9630" s="15">
        <f>IF(ISBLANK($D9630),"",IF(ISBLANK($E9630),VLOOKUP($D9630,$J:$K,2,FALSE),VLOOKUP($E9630,'Daycare Packages'!$A:$G,7,FALSE)))</f>
        <v>23</v>
      </c>
      <c r="G9630" s="15"/>
      <c r="H9630" s="15">
        <f t="shared" si="324"/>
        <v>23</v>
      </c>
      <c r="I9630" s="198">
        <f t="shared" si="325"/>
        <v>8</v>
      </c>
    </row>
    <row r="9631" spans="1:9" x14ac:dyDescent="0.3">
      <c r="A9631" s="10">
        <v>43684</v>
      </c>
      <c r="B9631" s="11" t="s">
        <v>2031</v>
      </c>
      <c r="C9631" s="11" t="s">
        <v>2032</v>
      </c>
      <c r="D9631" s="11" t="s">
        <v>662</v>
      </c>
      <c r="F9631" s="15">
        <f>IF(ISBLANK($D9631),"",IF(ISBLANK($E9631),VLOOKUP($D9631,$J:$K,2,FALSE),VLOOKUP($E9631,'Daycare Packages'!$A:$G,7,FALSE)))</f>
        <v>30</v>
      </c>
      <c r="G9631" s="15"/>
      <c r="H9631" s="15">
        <f t="shared" si="324"/>
        <v>30</v>
      </c>
      <c r="I9631" s="198">
        <f t="shared" si="325"/>
        <v>8</v>
      </c>
    </row>
    <row r="9632" spans="1:9" x14ac:dyDescent="0.3">
      <c r="A9632" s="10">
        <v>43684</v>
      </c>
      <c r="B9632" s="11" t="s">
        <v>168</v>
      </c>
      <c r="C9632" s="11" t="s">
        <v>640</v>
      </c>
      <c r="D9632" s="11" t="s">
        <v>662</v>
      </c>
      <c r="F9632" s="15">
        <f>IF(ISBLANK($D9632),"",IF(ISBLANK($E9632),VLOOKUP($D9632,$J:$K,2,FALSE),VLOOKUP($E9632,'Daycare Packages'!$A:$G,7,FALSE)))</f>
        <v>30</v>
      </c>
      <c r="G9632" s="15"/>
      <c r="H9632" s="15">
        <f t="shared" si="324"/>
        <v>30</v>
      </c>
      <c r="I9632" s="198">
        <f t="shared" si="325"/>
        <v>8</v>
      </c>
    </row>
    <row r="9633" spans="1:9" x14ac:dyDescent="0.3">
      <c r="A9633" s="10">
        <v>43684</v>
      </c>
      <c r="B9633" s="11" t="s">
        <v>1508</v>
      </c>
      <c r="C9633" s="11" t="s">
        <v>450</v>
      </c>
      <c r="D9633" s="11" t="s">
        <v>662</v>
      </c>
      <c r="E9633" s="11">
        <v>6925814</v>
      </c>
      <c r="F9633" s="15">
        <f>IF(ISBLANK($D9633),"",IF(ISBLANK($E9633),VLOOKUP($D9633,$J:$K,2,FALSE),VLOOKUP($E9633,'Daycare Packages'!$A:$G,7,FALSE)))</f>
        <v>27</v>
      </c>
      <c r="G9633" s="15"/>
      <c r="H9633" s="15">
        <f t="shared" si="324"/>
        <v>27</v>
      </c>
      <c r="I9633" s="198">
        <f t="shared" si="325"/>
        <v>8</v>
      </c>
    </row>
    <row r="9634" spans="1:9" x14ac:dyDescent="0.3">
      <c r="A9634" s="10">
        <v>43684</v>
      </c>
      <c r="B9634" s="11" t="s">
        <v>170</v>
      </c>
      <c r="C9634" s="11" t="s">
        <v>710</v>
      </c>
      <c r="D9634" s="11" t="s">
        <v>662</v>
      </c>
      <c r="E9634" s="11">
        <v>6899079</v>
      </c>
      <c r="F9634" s="15">
        <f>IF(ISBLANK($D9634),"",IF(ISBLANK($E9634),VLOOKUP($D9634,$J:$K,2,FALSE),VLOOKUP($E9634,'Daycare Packages'!$A:$G,7,FALSE)))</f>
        <v>23</v>
      </c>
      <c r="G9634" s="15"/>
      <c r="H9634" s="15">
        <f t="shared" si="324"/>
        <v>23</v>
      </c>
      <c r="I9634" s="198">
        <f t="shared" si="325"/>
        <v>8</v>
      </c>
    </row>
    <row r="9635" spans="1:9" x14ac:dyDescent="0.3">
      <c r="A9635" s="10">
        <v>43684</v>
      </c>
      <c r="B9635" s="11" t="s">
        <v>894</v>
      </c>
      <c r="C9635" s="11" t="s">
        <v>622</v>
      </c>
      <c r="D9635" s="11" t="s">
        <v>662</v>
      </c>
      <c r="E9635" s="11">
        <v>6906409</v>
      </c>
      <c r="F9635" s="15">
        <f>IF(ISBLANK($D9635),"",IF(ISBLANK($E9635),VLOOKUP($D9635,$J:$K,2,FALSE),VLOOKUP($E9635,'Daycare Packages'!$A:$G,7,FALSE)))</f>
        <v>27</v>
      </c>
      <c r="G9635" s="15"/>
      <c r="H9635" s="15">
        <f t="shared" si="324"/>
        <v>27</v>
      </c>
      <c r="I9635" s="198">
        <f t="shared" si="325"/>
        <v>8</v>
      </c>
    </row>
    <row r="9636" spans="1:9" x14ac:dyDescent="0.3">
      <c r="A9636" s="10">
        <v>43684</v>
      </c>
      <c r="B9636" s="11" t="s">
        <v>894</v>
      </c>
      <c r="C9636" s="11" t="s">
        <v>895</v>
      </c>
      <c r="D9636" s="11" t="s">
        <v>662</v>
      </c>
      <c r="E9636" s="11">
        <v>6906409</v>
      </c>
      <c r="F9636" s="15">
        <f>IF(ISBLANK($D9636),"",IF(ISBLANK($E9636),VLOOKUP($D9636,$J:$K,2,FALSE),VLOOKUP($E9636,'Daycare Packages'!$A:$G,7,FALSE)))</f>
        <v>27</v>
      </c>
      <c r="G9636" s="15"/>
      <c r="H9636" s="15">
        <f t="shared" si="324"/>
        <v>27</v>
      </c>
      <c r="I9636" s="198">
        <f t="shared" si="325"/>
        <v>8</v>
      </c>
    </row>
    <row r="9637" spans="1:9" x14ac:dyDescent="0.3">
      <c r="A9637" s="10">
        <v>43684</v>
      </c>
      <c r="B9637" s="11" t="s">
        <v>217</v>
      </c>
      <c r="C9637" s="11" t="s">
        <v>402</v>
      </c>
      <c r="D9637" s="11" t="s">
        <v>662</v>
      </c>
      <c r="E9637" s="11">
        <v>6918686</v>
      </c>
      <c r="F9637" s="15">
        <f>IF(ISBLANK($D9637),"",IF(ISBLANK($E9637),VLOOKUP($D9637,$J:$K,2,FALSE),VLOOKUP($E9637,'Daycare Packages'!$A:$G,7,FALSE)))</f>
        <v>26</v>
      </c>
      <c r="G9637" s="15"/>
      <c r="H9637" s="15">
        <f t="shared" si="324"/>
        <v>26</v>
      </c>
      <c r="I9637" s="198">
        <f t="shared" si="325"/>
        <v>8</v>
      </c>
    </row>
    <row r="9638" spans="1:9" x14ac:dyDescent="0.3">
      <c r="A9638" s="10">
        <v>43684</v>
      </c>
      <c r="B9638" s="11" t="s">
        <v>1384</v>
      </c>
      <c r="C9638" s="11" t="s">
        <v>1385</v>
      </c>
      <c r="D9638" s="11" t="s">
        <v>662</v>
      </c>
      <c r="F9638" s="15">
        <f>IF(ISBLANK($D9638),"",IF(ISBLANK($E9638),VLOOKUP($D9638,$J:$K,2,FALSE),VLOOKUP($E9638,'Daycare Packages'!$A:$G,7,FALSE)))</f>
        <v>30</v>
      </c>
      <c r="G9638" s="15"/>
      <c r="H9638" s="15">
        <f t="shared" si="324"/>
        <v>30</v>
      </c>
      <c r="I9638" s="198">
        <f t="shared" si="325"/>
        <v>8</v>
      </c>
    </row>
    <row r="9639" spans="1:9" x14ac:dyDescent="0.3">
      <c r="A9639" s="55">
        <v>43684</v>
      </c>
      <c r="B9639" s="56" t="s">
        <v>1221</v>
      </c>
      <c r="C9639" s="56" t="s">
        <v>1242</v>
      </c>
      <c r="D9639" s="56" t="s">
        <v>662</v>
      </c>
      <c r="E9639" s="56">
        <v>6861908</v>
      </c>
      <c r="F9639" s="59">
        <f>IF(ISBLANK($D9639),"",IF(ISBLANK($E9639),VLOOKUP($D9639,$J:$K,2,FALSE),VLOOKUP($E9639,'Daycare Packages'!$A:$G,7,FALSE)))</f>
        <v>25</v>
      </c>
      <c r="G9639" s="59"/>
      <c r="H9639" s="59">
        <f t="shared" si="324"/>
        <v>25</v>
      </c>
      <c r="I9639" s="198">
        <f t="shared" si="325"/>
        <v>8</v>
      </c>
    </row>
    <row r="9640" spans="1:9" x14ac:dyDescent="0.3">
      <c r="A9640" s="10">
        <v>43685</v>
      </c>
      <c r="B9640" s="11" t="s">
        <v>1188</v>
      </c>
      <c r="C9640" s="11" t="s">
        <v>715</v>
      </c>
      <c r="D9640" s="11" t="s">
        <v>659</v>
      </c>
      <c r="F9640" s="15">
        <f>IF(ISBLANK($D9640),"",IF(ISBLANK($E9640),VLOOKUP($D9640,$J:$K,2,FALSE),VLOOKUP($E9640,'Daycare Packages'!$A:$G,7,FALSE)))</f>
        <v>20</v>
      </c>
      <c r="G9640" s="15">
        <v>-10</v>
      </c>
      <c r="H9640" s="15">
        <f t="shared" si="324"/>
        <v>10</v>
      </c>
      <c r="I9640" s="198">
        <f t="shared" si="325"/>
        <v>8</v>
      </c>
    </row>
    <row r="9641" spans="1:9" x14ac:dyDescent="0.3">
      <c r="A9641" s="10">
        <v>43685</v>
      </c>
      <c r="B9641" s="11" t="s">
        <v>749</v>
      </c>
      <c r="C9641" s="11" t="s">
        <v>750</v>
      </c>
      <c r="D9641" s="11" t="s">
        <v>659</v>
      </c>
      <c r="F9641" s="15">
        <f>IF(ISBLANK($D9641),"",IF(ISBLANK($E9641),VLOOKUP($D9641,$J:$K,2,FALSE),VLOOKUP($E9641,'Daycare Packages'!$A:$G,7,FALSE)))</f>
        <v>20</v>
      </c>
      <c r="G9641" s="15"/>
      <c r="H9641" s="15">
        <f t="shared" si="324"/>
        <v>20</v>
      </c>
      <c r="I9641" s="198">
        <f t="shared" si="325"/>
        <v>8</v>
      </c>
    </row>
    <row r="9642" spans="1:9" x14ac:dyDescent="0.3">
      <c r="A9642" s="10">
        <v>43685</v>
      </c>
      <c r="B9642" s="11" t="s">
        <v>190</v>
      </c>
      <c r="C9642" s="11" t="s">
        <v>718</v>
      </c>
      <c r="D9642" s="11" t="s">
        <v>659</v>
      </c>
      <c r="F9642" s="15">
        <f>IF(ISBLANK($D9642),"",IF(ISBLANK($E9642),VLOOKUP($D9642,$J:$K,2,FALSE),VLOOKUP($E9642,'Daycare Packages'!$A:$G,7,FALSE)))</f>
        <v>20</v>
      </c>
      <c r="G9642" s="15"/>
      <c r="H9642" s="15">
        <f t="shared" si="324"/>
        <v>20</v>
      </c>
      <c r="I9642" s="198">
        <f t="shared" si="325"/>
        <v>8</v>
      </c>
    </row>
    <row r="9643" spans="1:9" x14ac:dyDescent="0.3">
      <c r="A9643" s="10">
        <v>43685</v>
      </c>
      <c r="B9643" s="11" t="s">
        <v>1465</v>
      </c>
      <c r="C9643" s="11" t="s">
        <v>910</v>
      </c>
      <c r="D9643" s="11" t="s">
        <v>662</v>
      </c>
      <c r="F9643" s="15">
        <f>IF(ISBLANK($D9643),"",IF(ISBLANK($E9643),VLOOKUP($D9643,$J:$K,2,FALSE),VLOOKUP($E9643,'Daycare Packages'!$A:$G,7,FALSE)))</f>
        <v>30</v>
      </c>
      <c r="G9643" s="15"/>
      <c r="H9643" s="15">
        <f t="shared" si="324"/>
        <v>30</v>
      </c>
      <c r="I9643" s="198">
        <f t="shared" si="325"/>
        <v>8</v>
      </c>
    </row>
    <row r="9644" spans="1:9" x14ac:dyDescent="0.3">
      <c r="A9644" s="10">
        <v>43685</v>
      </c>
      <c r="B9644" s="11" t="s">
        <v>1661</v>
      </c>
      <c r="C9644" s="11" t="s">
        <v>1673</v>
      </c>
      <c r="D9644" s="11" t="s">
        <v>662</v>
      </c>
      <c r="E9644" s="11">
        <v>6887774</v>
      </c>
      <c r="F9644" s="15">
        <f>IF(ISBLANK($D9644),"",IF(ISBLANK($E9644),VLOOKUP($D9644,$J:$K,2,FALSE),VLOOKUP($E9644,'Daycare Packages'!$A:$G,7,FALSE)))</f>
        <v>25</v>
      </c>
      <c r="G9644" s="15"/>
      <c r="H9644" s="15">
        <f t="shared" si="324"/>
        <v>25</v>
      </c>
      <c r="I9644" s="198">
        <f t="shared" si="325"/>
        <v>8</v>
      </c>
    </row>
    <row r="9645" spans="1:9" x14ac:dyDescent="0.3">
      <c r="A9645" s="10">
        <v>43685</v>
      </c>
      <c r="B9645" s="11" t="s">
        <v>1221</v>
      </c>
      <c r="C9645" s="11" t="s">
        <v>1242</v>
      </c>
      <c r="D9645" s="11" t="s">
        <v>662</v>
      </c>
      <c r="E9645" s="11">
        <v>6861908</v>
      </c>
      <c r="F9645" s="15">
        <f>IF(ISBLANK($D9645),"",IF(ISBLANK($E9645),VLOOKUP($D9645,$J:$K,2,FALSE),VLOOKUP($E9645,'Daycare Packages'!$A:$G,7,FALSE)))</f>
        <v>25</v>
      </c>
      <c r="G9645" s="15"/>
      <c r="H9645" s="15">
        <f t="shared" si="324"/>
        <v>25</v>
      </c>
      <c r="I9645" s="198">
        <f t="shared" si="325"/>
        <v>8</v>
      </c>
    </row>
    <row r="9646" spans="1:9" x14ac:dyDescent="0.3">
      <c r="A9646" s="10">
        <v>43685</v>
      </c>
      <c r="B9646" s="11" t="s">
        <v>152</v>
      </c>
      <c r="C9646" s="11" t="s">
        <v>679</v>
      </c>
      <c r="D9646" s="11" t="s">
        <v>662</v>
      </c>
      <c r="E9646" s="11">
        <v>6870660</v>
      </c>
      <c r="F9646" s="15">
        <f>IF(ISBLANK($D9646),"",IF(ISBLANK($E9646),VLOOKUP($D9646,$J:$K,2,FALSE),VLOOKUP($E9646,'Daycare Packages'!$A:$G,7,FALSE)))</f>
        <v>0</v>
      </c>
      <c r="G9646" s="15"/>
      <c r="H9646" s="15">
        <f t="shared" si="324"/>
        <v>0</v>
      </c>
      <c r="I9646" s="198">
        <f t="shared" si="325"/>
        <v>8</v>
      </c>
    </row>
    <row r="9647" spans="1:9" x14ac:dyDescent="0.3">
      <c r="A9647" s="10">
        <v>43685</v>
      </c>
      <c r="B9647" s="11" t="s">
        <v>1298</v>
      </c>
      <c r="C9647" s="11" t="s">
        <v>764</v>
      </c>
      <c r="D9647" s="11" t="s">
        <v>662</v>
      </c>
      <c r="F9647" s="15">
        <f>IF(ISBLANK($D9647),"",IF(ISBLANK($E9647),VLOOKUP($D9647,$J:$K,2,FALSE),VLOOKUP($E9647,'Daycare Packages'!$A:$G,7,FALSE)))</f>
        <v>30</v>
      </c>
      <c r="G9647" s="15"/>
      <c r="H9647" s="15">
        <f t="shared" si="324"/>
        <v>30</v>
      </c>
      <c r="I9647" s="198">
        <f t="shared" si="325"/>
        <v>8</v>
      </c>
    </row>
    <row r="9648" spans="1:9" x14ac:dyDescent="0.3">
      <c r="A9648" s="10">
        <v>43685</v>
      </c>
      <c r="B9648" s="11" t="s">
        <v>843</v>
      </c>
      <c r="C9648" s="11" t="s">
        <v>844</v>
      </c>
      <c r="D9648" s="11" t="s">
        <v>662</v>
      </c>
      <c r="E9648" s="11">
        <v>6919580</v>
      </c>
      <c r="F9648" s="15">
        <f>IF(ISBLANK($D9648),"",IF(ISBLANK($E9648),VLOOKUP($D9648,$J:$K,2,FALSE),VLOOKUP($E9648,'Daycare Packages'!$A:$G,7,FALSE)))</f>
        <v>23</v>
      </c>
      <c r="G9648" s="15"/>
      <c r="H9648" s="15">
        <f t="shared" si="324"/>
        <v>23</v>
      </c>
      <c r="I9648" s="198">
        <f t="shared" si="325"/>
        <v>8</v>
      </c>
    </row>
    <row r="9649" spans="1:9" x14ac:dyDescent="0.3">
      <c r="A9649" s="10">
        <v>43685</v>
      </c>
      <c r="B9649" s="11" t="s">
        <v>626</v>
      </c>
      <c r="C9649" s="11" t="s">
        <v>627</v>
      </c>
      <c r="D9649" s="11" t="s">
        <v>662</v>
      </c>
      <c r="F9649" s="15">
        <f>IF(ISBLANK($D9649),"",IF(ISBLANK($E9649),VLOOKUP($D9649,$J:$K,2,FALSE),VLOOKUP($E9649,'Daycare Packages'!$A:$G,7,FALSE)))</f>
        <v>30</v>
      </c>
      <c r="G9649" s="15"/>
      <c r="H9649" s="15">
        <f t="shared" ref="H9649:H9691" si="326">IF(ISBLANK(D9649),"",SUM(F9649:G9649))</f>
        <v>30</v>
      </c>
      <c r="I9649" s="198">
        <f t="shared" si="325"/>
        <v>8</v>
      </c>
    </row>
    <row r="9650" spans="1:9" x14ac:dyDescent="0.3">
      <c r="A9650" s="10">
        <v>43685</v>
      </c>
      <c r="B9650" s="11" t="s">
        <v>1727</v>
      </c>
      <c r="C9650" s="11" t="s">
        <v>1728</v>
      </c>
      <c r="D9650" s="11" t="s">
        <v>662</v>
      </c>
      <c r="E9650" s="11">
        <v>6924319</v>
      </c>
      <c r="F9650" s="15">
        <f>IF(ISBLANK($D9650),"",IF(ISBLANK($E9650),VLOOKUP($D9650,$J:$K,2,FALSE),VLOOKUP($E9650,'Daycare Packages'!$A:$G,7,FALSE)))</f>
        <v>23</v>
      </c>
      <c r="G9650" s="15"/>
      <c r="H9650" s="15">
        <f t="shared" si="326"/>
        <v>23</v>
      </c>
      <c r="I9650" s="198">
        <f t="shared" si="325"/>
        <v>8</v>
      </c>
    </row>
    <row r="9651" spans="1:9" x14ac:dyDescent="0.3">
      <c r="A9651" s="10">
        <v>43685</v>
      </c>
      <c r="B9651" s="11" t="s">
        <v>1435</v>
      </c>
      <c r="C9651" s="11" t="s">
        <v>448</v>
      </c>
      <c r="D9651" s="11" t="s">
        <v>662</v>
      </c>
      <c r="E9651" s="11">
        <v>6892458</v>
      </c>
      <c r="F9651" s="15">
        <f>IF(ISBLANK($D9651),"",IF(ISBLANK($E9651),VLOOKUP($D9651,$J:$K,2,FALSE),VLOOKUP($E9651,'Daycare Packages'!$A:$G,7,FALSE)))</f>
        <v>27</v>
      </c>
      <c r="G9651" s="15"/>
      <c r="H9651" s="15">
        <f t="shared" si="326"/>
        <v>27</v>
      </c>
      <c r="I9651" s="198">
        <f t="shared" si="325"/>
        <v>8</v>
      </c>
    </row>
    <row r="9652" spans="1:9" x14ac:dyDescent="0.3">
      <c r="A9652" s="10">
        <v>43685</v>
      </c>
      <c r="B9652" s="11" t="s">
        <v>123</v>
      </c>
      <c r="C9652" s="11" t="s">
        <v>622</v>
      </c>
      <c r="D9652" s="11" t="s">
        <v>662</v>
      </c>
      <c r="E9652" s="11">
        <v>6892228</v>
      </c>
      <c r="F9652" s="15">
        <f>IF(ISBLANK($D9652),"",IF(ISBLANK($E9652),VLOOKUP($D9652,$J:$K,2,FALSE),VLOOKUP($E9652,'Daycare Packages'!$A:$G,7,FALSE)))</f>
        <v>23</v>
      </c>
      <c r="G9652" s="15"/>
      <c r="H9652" s="15">
        <f t="shared" si="326"/>
        <v>23</v>
      </c>
      <c r="I9652" s="198">
        <f t="shared" si="325"/>
        <v>8</v>
      </c>
    </row>
    <row r="9653" spans="1:9" x14ac:dyDescent="0.3">
      <c r="A9653" s="10">
        <v>43685</v>
      </c>
      <c r="B9653" s="11" t="s">
        <v>643</v>
      </c>
      <c r="C9653" s="11" t="s">
        <v>2060</v>
      </c>
      <c r="D9653" s="11" t="s">
        <v>662</v>
      </c>
      <c r="F9653" s="15">
        <f>IF(ISBLANK($D9653),"",IF(ISBLANK($E9653),VLOOKUP($D9653,$J:$K,2,FALSE),VLOOKUP($E9653,'Daycare Packages'!$A:$G,7,FALSE)))</f>
        <v>30</v>
      </c>
      <c r="G9653" s="15"/>
      <c r="H9653" s="15">
        <f t="shared" si="326"/>
        <v>30</v>
      </c>
      <c r="I9653" s="198">
        <f t="shared" si="325"/>
        <v>8</v>
      </c>
    </row>
    <row r="9654" spans="1:9" x14ac:dyDescent="0.3">
      <c r="A9654" s="10">
        <v>43685</v>
      </c>
      <c r="B9654" s="11" t="s">
        <v>643</v>
      </c>
      <c r="C9654" s="11" t="s">
        <v>415</v>
      </c>
      <c r="D9654" s="11" t="s">
        <v>662</v>
      </c>
      <c r="F9654" s="15">
        <f>IF(ISBLANK($D9654),"",IF(ISBLANK($E9654),VLOOKUP($D9654,$J:$K,2,FALSE),VLOOKUP($E9654,'Daycare Packages'!$A:$G,7,FALSE)))</f>
        <v>30</v>
      </c>
      <c r="G9654" s="15"/>
      <c r="H9654" s="15">
        <f t="shared" si="326"/>
        <v>30</v>
      </c>
      <c r="I9654" s="198">
        <f t="shared" si="325"/>
        <v>8</v>
      </c>
    </row>
    <row r="9655" spans="1:9" x14ac:dyDescent="0.3">
      <c r="A9655" s="10">
        <v>43685</v>
      </c>
      <c r="B9655" s="11" t="s">
        <v>690</v>
      </c>
      <c r="C9655" s="11" t="s">
        <v>691</v>
      </c>
      <c r="D9655" s="11" t="s">
        <v>662</v>
      </c>
      <c r="E9655" s="11">
        <v>6829038</v>
      </c>
      <c r="F9655" s="15">
        <f>IF(ISBLANK($D9655),"",IF(ISBLANK($E9655),VLOOKUP($D9655,$J:$K,2,FALSE),VLOOKUP($E9655,'Daycare Packages'!$A:$G,7,FALSE)))</f>
        <v>25</v>
      </c>
      <c r="G9655" s="15"/>
      <c r="H9655" s="15">
        <f t="shared" si="326"/>
        <v>25</v>
      </c>
      <c r="I9655" s="198">
        <f t="shared" si="325"/>
        <v>8</v>
      </c>
    </row>
    <row r="9656" spans="1:9" x14ac:dyDescent="0.3">
      <c r="A9656" s="10">
        <v>43685</v>
      </c>
      <c r="B9656" s="11" t="s">
        <v>139</v>
      </c>
      <c r="C9656" s="11" t="s">
        <v>867</v>
      </c>
      <c r="D9656" s="11" t="s">
        <v>662</v>
      </c>
      <c r="E9656" s="11">
        <v>6869044</v>
      </c>
      <c r="F9656" s="15">
        <f>IF(ISBLANK($D9656),"",IF(ISBLANK($E9656),VLOOKUP($D9656,$J:$K,2,FALSE),VLOOKUP($E9656,'Daycare Packages'!$A:$G,7,FALSE)))</f>
        <v>27</v>
      </c>
      <c r="G9656" s="15"/>
      <c r="H9656" s="15">
        <f t="shared" si="326"/>
        <v>27</v>
      </c>
      <c r="I9656" s="198">
        <f t="shared" si="325"/>
        <v>8</v>
      </c>
    </row>
    <row r="9657" spans="1:9" x14ac:dyDescent="0.3">
      <c r="A9657" s="10">
        <v>43685</v>
      </c>
      <c r="B9657" s="11" t="s">
        <v>170</v>
      </c>
      <c r="C9657" s="11" t="s">
        <v>710</v>
      </c>
      <c r="D9657" s="11" t="s">
        <v>662</v>
      </c>
      <c r="E9657" s="11">
        <v>6899079</v>
      </c>
      <c r="F9657" s="15">
        <f>IF(ISBLANK($D9657),"",IF(ISBLANK($E9657),VLOOKUP($D9657,$J:$K,2,FALSE),VLOOKUP($E9657,'Daycare Packages'!$A:$G,7,FALSE)))</f>
        <v>23</v>
      </c>
      <c r="G9657" s="15"/>
      <c r="H9657" s="15">
        <f t="shared" si="326"/>
        <v>23</v>
      </c>
      <c r="I9657" s="198">
        <f t="shared" si="325"/>
        <v>8</v>
      </c>
    </row>
    <row r="9658" spans="1:9" x14ac:dyDescent="0.3">
      <c r="A9658" s="10">
        <v>43685</v>
      </c>
      <c r="B9658" s="11" t="s">
        <v>1005</v>
      </c>
      <c r="C9658" s="11" t="s">
        <v>1006</v>
      </c>
      <c r="D9658" s="11" t="s">
        <v>662</v>
      </c>
      <c r="F9658" s="15">
        <f>IF(ISBLANK($D9658),"",IF(ISBLANK($E9658),VLOOKUP($D9658,$J:$K,2,FALSE),VLOOKUP($E9658,'Daycare Packages'!$A:$G,7,FALSE)))</f>
        <v>30</v>
      </c>
      <c r="G9658" s="15"/>
      <c r="H9658" s="15">
        <f t="shared" si="326"/>
        <v>30</v>
      </c>
      <c r="I9658" s="198">
        <f t="shared" si="325"/>
        <v>8</v>
      </c>
    </row>
    <row r="9659" spans="1:9" x14ac:dyDescent="0.3">
      <c r="A9659" s="10">
        <v>43685</v>
      </c>
      <c r="B9659" s="11" t="s">
        <v>922</v>
      </c>
      <c r="C9659" s="11" t="s">
        <v>923</v>
      </c>
      <c r="D9659" s="11" t="s">
        <v>662</v>
      </c>
      <c r="E9659" s="11">
        <v>6872770</v>
      </c>
      <c r="F9659" s="15">
        <f>IF(ISBLANK($D9659),"",IF(ISBLANK($E9659),VLOOKUP($D9659,$J:$K,2,FALSE),VLOOKUP($E9659,'Daycare Packages'!$A:$G,7,FALSE)))</f>
        <v>23</v>
      </c>
      <c r="G9659" s="15"/>
      <c r="H9659" s="15">
        <f t="shared" si="326"/>
        <v>23</v>
      </c>
      <c r="I9659" s="198">
        <f t="shared" si="325"/>
        <v>8</v>
      </c>
    </row>
    <row r="9660" spans="1:9" x14ac:dyDescent="0.3">
      <c r="A9660" s="10">
        <v>43685</v>
      </c>
      <c r="B9660" s="11" t="s">
        <v>1863</v>
      </c>
      <c r="C9660" s="11" t="s">
        <v>1864</v>
      </c>
      <c r="D9660" s="11" t="s">
        <v>662</v>
      </c>
      <c r="E9660" s="11">
        <v>6927437</v>
      </c>
      <c r="F9660" s="15">
        <f>IF(ISBLANK($D9660),"",IF(ISBLANK($E9660),VLOOKUP($D9660,$J:$K,2,FALSE),VLOOKUP($E9660,'Daycare Packages'!$A:$G,7,FALSE)))</f>
        <v>27</v>
      </c>
      <c r="G9660" s="15">
        <v>6</v>
      </c>
      <c r="H9660" s="15">
        <f t="shared" si="326"/>
        <v>33</v>
      </c>
      <c r="I9660" s="198">
        <f t="shared" si="325"/>
        <v>8</v>
      </c>
    </row>
    <row r="9661" spans="1:9" x14ac:dyDescent="0.3">
      <c r="A9661" s="10">
        <v>43685</v>
      </c>
      <c r="B9661" s="11" t="s">
        <v>716</v>
      </c>
      <c r="C9661" s="11" t="s">
        <v>717</v>
      </c>
      <c r="D9661" s="11" t="s">
        <v>662</v>
      </c>
      <c r="F9661" s="15">
        <f>IF(ISBLANK($D9661),"",IF(ISBLANK($E9661),VLOOKUP($D9661,$J:$K,2,FALSE),VLOOKUP($E9661,'Daycare Packages'!$A:$G,7,FALSE)))</f>
        <v>30</v>
      </c>
      <c r="G9661" s="15"/>
      <c r="H9661" s="15">
        <f t="shared" si="326"/>
        <v>30</v>
      </c>
      <c r="I9661" s="198">
        <f t="shared" si="325"/>
        <v>8</v>
      </c>
    </row>
    <row r="9662" spans="1:9" x14ac:dyDescent="0.3">
      <c r="A9662" s="10">
        <v>43685</v>
      </c>
      <c r="B9662" s="11" t="s">
        <v>154</v>
      </c>
      <c r="C9662" s="11" t="s">
        <v>729</v>
      </c>
      <c r="D9662" s="11" t="s">
        <v>662</v>
      </c>
      <c r="E9662" s="11">
        <v>6872739</v>
      </c>
      <c r="F9662" s="15">
        <f>IF(ISBLANK($D9662),"",IF(ISBLANK($E9662),VLOOKUP($D9662,$J:$K,2,FALSE),VLOOKUP($E9662,'Daycare Packages'!$A:$G,7,FALSE)))</f>
        <v>27</v>
      </c>
      <c r="G9662" s="15"/>
      <c r="H9662" s="15">
        <f t="shared" si="326"/>
        <v>27</v>
      </c>
      <c r="I9662" s="198">
        <f t="shared" si="325"/>
        <v>8</v>
      </c>
    </row>
    <row r="9663" spans="1:9" x14ac:dyDescent="0.3">
      <c r="A9663" s="10">
        <v>43685</v>
      </c>
      <c r="B9663" s="11" t="s">
        <v>1947</v>
      </c>
      <c r="C9663" s="11" t="s">
        <v>1948</v>
      </c>
      <c r="D9663" s="11" t="s">
        <v>662</v>
      </c>
      <c r="F9663" s="15">
        <f>IF(ISBLANK($D9663),"",IF(ISBLANK($E9663),VLOOKUP($D9663,$J:$K,2,FALSE),VLOOKUP($E9663,'Daycare Packages'!$A:$G,7,FALSE)))</f>
        <v>30</v>
      </c>
      <c r="G9663" s="15"/>
      <c r="H9663" s="15">
        <f t="shared" si="326"/>
        <v>30</v>
      </c>
      <c r="I9663" s="198">
        <f t="shared" si="325"/>
        <v>8</v>
      </c>
    </row>
    <row r="9664" spans="1:9" x14ac:dyDescent="0.3">
      <c r="A9664" s="10">
        <v>43685</v>
      </c>
      <c r="B9664" s="11" t="s">
        <v>209</v>
      </c>
      <c r="C9664" s="11" t="s">
        <v>702</v>
      </c>
      <c r="D9664" s="11" t="s">
        <v>662</v>
      </c>
      <c r="E9664" s="11">
        <v>6931312</v>
      </c>
      <c r="F9664" s="15">
        <f>IF(ISBLANK($D9664),"",IF(ISBLANK($E9664),VLOOKUP($D9664,$J:$K,2,FALSE),VLOOKUP($E9664,'Daycare Packages'!$A:$G,7,FALSE)))</f>
        <v>27</v>
      </c>
      <c r="G9664" s="15"/>
      <c r="H9664" s="15">
        <f t="shared" si="326"/>
        <v>27</v>
      </c>
      <c r="I9664" s="198">
        <f t="shared" si="325"/>
        <v>8</v>
      </c>
    </row>
    <row r="9665" spans="1:9" x14ac:dyDescent="0.3">
      <c r="A9665" s="10">
        <v>43685</v>
      </c>
      <c r="B9665" s="11" t="s">
        <v>204</v>
      </c>
      <c r="C9665" s="11" t="s">
        <v>949</v>
      </c>
      <c r="D9665" s="11" t="s">
        <v>662</v>
      </c>
      <c r="E9665" s="11">
        <v>6895018</v>
      </c>
      <c r="F9665" s="15">
        <f>IF(ISBLANK($D9665),"",IF(ISBLANK($E9665),VLOOKUP($D9665,$J:$K,2,FALSE),VLOOKUP($E9665,'Daycare Packages'!$A:$G,7,FALSE)))</f>
        <v>25</v>
      </c>
      <c r="G9665" s="15"/>
      <c r="H9665" s="15">
        <f t="shared" si="326"/>
        <v>25</v>
      </c>
      <c r="I9665" s="198">
        <f t="shared" si="325"/>
        <v>8</v>
      </c>
    </row>
    <row r="9666" spans="1:9" x14ac:dyDescent="0.3">
      <c r="A9666" s="10">
        <v>43685</v>
      </c>
      <c r="B9666" s="11" t="s">
        <v>204</v>
      </c>
      <c r="C9666" s="11" t="s">
        <v>774</v>
      </c>
      <c r="D9666" s="11" t="s">
        <v>662</v>
      </c>
      <c r="E9666" s="11">
        <v>6895018</v>
      </c>
      <c r="F9666" s="15">
        <f>IF(ISBLANK($D9666),"",IF(ISBLANK($E9666),VLOOKUP($D9666,$J:$K,2,FALSE),VLOOKUP($E9666,'Daycare Packages'!$A:$G,7,FALSE)))</f>
        <v>25</v>
      </c>
      <c r="G9666" s="15"/>
      <c r="H9666" s="15">
        <f t="shared" si="326"/>
        <v>25</v>
      </c>
      <c r="I9666" s="198">
        <f t="shared" si="325"/>
        <v>8</v>
      </c>
    </row>
    <row r="9667" spans="1:9" x14ac:dyDescent="0.3">
      <c r="A9667" s="10">
        <v>43685</v>
      </c>
      <c r="B9667" s="11" t="s">
        <v>1805</v>
      </c>
      <c r="C9667" s="11" t="s">
        <v>548</v>
      </c>
      <c r="D9667" s="11" t="s">
        <v>662</v>
      </c>
      <c r="F9667" s="15">
        <f>IF(ISBLANK($D9667),"",IF(ISBLANK($E9667),VLOOKUP($D9667,$J:$K,2,FALSE),VLOOKUP($E9667,'Daycare Packages'!$A:$G,7,FALSE)))</f>
        <v>30</v>
      </c>
      <c r="G9667" s="15"/>
      <c r="H9667" s="15">
        <f t="shared" si="326"/>
        <v>30</v>
      </c>
      <c r="I9667" s="198">
        <f t="shared" ref="I9667:I9730" si="327">IF(A9667="",0,MONTH(A9667))</f>
        <v>8</v>
      </c>
    </row>
    <row r="9668" spans="1:9" x14ac:dyDescent="0.3">
      <c r="A9668" s="10">
        <v>43685</v>
      </c>
      <c r="B9668" s="11" t="s">
        <v>172</v>
      </c>
      <c r="C9668" s="11" t="s">
        <v>773</v>
      </c>
      <c r="D9668" s="11" t="s">
        <v>662</v>
      </c>
      <c r="F9668" s="15">
        <f>IF(ISBLANK($D9668),"",IF(ISBLANK($E9668),VLOOKUP($D9668,$J:$K,2,FALSE),VLOOKUP($E9668,'Daycare Packages'!$A:$G,7,FALSE)))</f>
        <v>30</v>
      </c>
      <c r="G9668" s="15"/>
      <c r="H9668" s="15">
        <f t="shared" si="326"/>
        <v>30</v>
      </c>
      <c r="I9668" s="198">
        <f t="shared" si="327"/>
        <v>8</v>
      </c>
    </row>
    <row r="9669" spans="1:9" x14ac:dyDescent="0.3">
      <c r="A9669" s="10">
        <v>43685</v>
      </c>
      <c r="B9669" s="11" t="s">
        <v>530</v>
      </c>
      <c r="C9669" s="11" t="s">
        <v>531</v>
      </c>
      <c r="D9669" s="11" t="s">
        <v>662</v>
      </c>
      <c r="F9669" s="15">
        <f>IF(ISBLANK($D9669),"",IF(ISBLANK($E9669),VLOOKUP($D9669,$J:$K,2,FALSE),VLOOKUP($E9669,'Daycare Packages'!$A:$G,7,FALSE)))</f>
        <v>30</v>
      </c>
      <c r="G9669" s="15"/>
      <c r="H9669" s="15">
        <f t="shared" si="326"/>
        <v>30</v>
      </c>
      <c r="I9669" s="198">
        <f t="shared" si="327"/>
        <v>8</v>
      </c>
    </row>
    <row r="9670" spans="1:9" x14ac:dyDescent="0.3">
      <c r="A9670" s="10">
        <v>43685</v>
      </c>
      <c r="B9670" s="11" t="s">
        <v>427</v>
      </c>
      <c r="C9670" s="11" t="s">
        <v>1313</v>
      </c>
      <c r="D9670" s="11" t="s">
        <v>659</v>
      </c>
      <c r="E9670" s="11">
        <v>6864701</v>
      </c>
      <c r="F9670" s="15">
        <f>IF(ISBLANK($D9670),"",IF(ISBLANK($E9670),VLOOKUP($D9670,$J:$K,2,FALSE),VLOOKUP($E9670,'Daycare Packages'!$A:$G,7,FALSE)))</f>
        <v>19</v>
      </c>
      <c r="G9670" s="15"/>
      <c r="H9670" s="15">
        <f t="shared" si="326"/>
        <v>19</v>
      </c>
      <c r="I9670" s="198">
        <f t="shared" si="327"/>
        <v>8</v>
      </c>
    </row>
    <row r="9671" spans="1:9" x14ac:dyDescent="0.3">
      <c r="A9671" s="10">
        <v>43685</v>
      </c>
      <c r="B9671" s="11" t="s">
        <v>340</v>
      </c>
      <c r="C9671" s="11" t="s">
        <v>745</v>
      </c>
      <c r="D9671" s="11" t="s">
        <v>662</v>
      </c>
      <c r="F9671" s="15">
        <f>IF(ISBLANK($D9671),"",IF(ISBLANK($E9671),VLOOKUP($D9671,$J:$K,2,FALSE),VLOOKUP($E9671,'Daycare Packages'!$A:$G,7,FALSE)))</f>
        <v>30</v>
      </c>
      <c r="G9671" s="15">
        <v>-3.6</v>
      </c>
      <c r="H9671" s="15">
        <f t="shared" si="326"/>
        <v>26.4</v>
      </c>
      <c r="I9671" s="198">
        <f t="shared" si="327"/>
        <v>8</v>
      </c>
    </row>
    <row r="9672" spans="1:9" x14ac:dyDescent="0.3">
      <c r="A9672" s="10">
        <v>43685</v>
      </c>
      <c r="B9672" s="11" t="s">
        <v>340</v>
      </c>
      <c r="C9672" s="11" t="s">
        <v>746</v>
      </c>
      <c r="D9672" s="11" t="s">
        <v>662</v>
      </c>
      <c r="F9672" s="15">
        <f>IF(ISBLANK($D9672),"",IF(ISBLANK($E9672),VLOOKUP($D9672,$J:$K,2,FALSE),VLOOKUP($E9672,'Daycare Packages'!$A:$G,7,FALSE)))</f>
        <v>30</v>
      </c>
      <c r="G9672" s="15">
        <v>-3.6</v>
      </c>
      <c r="H9672" s="15">
        <f t="shared" si="326"/>
        <v>26.4</v>
      </c>
      <c r="I9672" s="198">
        <f t="shared" si="327"/>
        <v>8</v>
      </c>
    </row>
    <row r="9673" spans="1:9" x14ac:dyDescent="0.3">
      <c r="A9673" s="10">
        <v>43685</v>
      </c>
      <c r="B9673" s="11" t="s">
        <v>924</v>
      </c>
      <c r="C9673" s="11" t="s">
        <v>925</v>
      </c>
      <c r="D9673" s="11" t="s">
        <v>662</v>
      </c>
      <c r="F9673" s="15">
        <f>IF(ISBLANK($D9673),"",IF(ISBLANK($E9673),VLOOKUP($D9673,$J:$K,2,FALSE),VLOOKUP($E9673,'Daycare Packages'!$A:$G,7,FALSE)))</f>
        <v>30</v>
      </c>
      <c r="G9673" s="15"/>
      <c r="H9673" s="15">
        <f t="shared" si="326"/>
        <v>30</v>
      </c>
      <c r="I9673" s="198">
        <f t="shared" si="327"/>
        <v>8</v>
      </c>
    </row>
    <row r="9674" spans="1:9" x14ac:dyDescent="0.3">
      <c r="A9674" s="10">
        <v>43685</v>
      </c>
      <c r="B9674" s="11" t="s">
        <v>663</v>
      </c>
      <c r="C9674" s="11" t="s">
        <v>665</v>
      </c>
      <c r="D9674" s="11" t="s">
        <v>662</v>
      </c>
      <c r="F9674" s="15">
        <f>IF(ISBLANK($D9674),"",IF(ISBLANK($E9674),VLOOKUP($D9674,$J:$K,2,FALSE),VLOOKUP($E9674,'Daycare Packages'!$A:$G,7,FALSE)))</f>
        <v>30</v>
      </c>
      <c r="G9674" s="15"/>
      <c r="H9674" s="15">
        <f t="shared" si="326"/>
        <v>30</v>
      </c>
      <c r="I9674" s="198">
        <f t="shared" si="327"/>
        <v>8</v>
      </c>
    </row>
    <row r="9675" spans="1:9" x14ac:dyDescent="0.3">
      <c r="A9675" s="10">
        <v>43685</v>
      </c>
      <c r="B9675" s="11" t="s">
        <v>663</v>
      </c>
      <c r="C9675" s="11" t="s">
        <v>664</v>
      </c>
      <c r="D9675" s="11" t="s">
        <v>662</v>
      </c>
      <c r="F9675" s="15">
        <f>IF(ISBLANK($D9675),"",IF(ISBLANK($E9675),VLOOKUP($D9675,$J:$K,2,FALSE),VLOOKUP($E9675,'Daycare Packages'!$A:$G,7,FALSE)))</f>
        <v>30</v>
      </c>
      <c r="G9675" s="15"/>
      <c r="H9675" s="15">
        <f t="shared" si="326"/>
        <v>30</v>
      </c>
      <c r="I9675" s="198">
        <f t="shared" si="327"/>
        <v>8</v>
      </c>
    </row>
    <row r="9676" spans="1:9" x14ac:dyDescent="0.3">
      <c r="A9676" s="10">
        <v>43685</v>
      </c>
      <c r="B9676" s="11" t="s">
        <v>2071</v>
      </c>
      <c r="C9676" s="11" t="s">
        <v>1395</v>
      </c>
      <c r="D9676" s="11" t="s">
        <v>662</v>
      </c>
      <c r="F9676" s="15">
        <f>IF(ISBLANK($D9676),"",IF(ISBLANK($E9676),VLOOKUP($D9676,$J:$K,2,FALSE),VLOOKUP($E9676,'Daycare Packages'!$A:$G,7,FALSE)))</f>
        <v>30</v>
      </c>
      <c r="G9676" s="15">
        <v>-3</v>
      </c>
      <c r="H9676" s="15">
        <f t="shared" si="326"/>
        <v>27</v>
      </c>
      <c r="I9676" s="198">
        <f t="shared" si="327"/>
        <v>8</v>
      </c>
    </row>
    <row r="9677" spans="1:9" x14ac:dyDescent="0.3">
      <c r="A9677" s="10">
        <v>43685</v>
      </c>
      <c r="B9677" s="11" t="s">
        <v>168</v>
      </c>
      <c r="C9677" s="11" t="s">
        <v>640</v>
      </c>
      <c r="D9677" s="11" t="s">
        <v>662</v>
      </c>
      <c r="F9677" s="15">
        <f>IF(ISBLANK($D9677),"",IF(ISBLANK($E9677),VLOOKUP($D9677,$J:$K,2,FALSE),VLOOKUP($E9677,'Daycare Packages'!$A:$G,7,FALSE)))</f>
        <v>30</v>
      </c>
      <c r="G9677" s="15"/>
      <c r="H9677" s="15">
        <f t="shared" si="326"/>
        <v>30</v>
      </c>
      <c r="I9677" s="198">
        <f t="shared" si="327"/>
        <v>8</v>
      </c>
    </row>
    <row r="9678" spans="1:9" x14ac:dyDescent="0.3">
      <c r="A9678" s="10">
        <v>43685</v>
      </c>
      <c r="B9678" s="11" t="s">
        <v>217</v>
      </c>
      <c r="C9678" s="11" t="s">
        <v>402</v>
      </c>
      <c r="D9678" s="11" t="s">
        <v>662</v>
      </c>
      <c r="E9678" s="11">
        <v>6918686</v>
      </c>
      <c r="F9678" s="15">
        <f>IF(ISBLANK($D9678),"",IF(ISBLANK($E9678),VLOOKUP($D9678,$J:$K,2,FALSE),VLOOKUP($E9678,'Daycare Packages'!$A:$G,7,FALSE)))</f>
        <v>26</v>
      </c>
      <c r="G9678" s="15"/>
      <c r="H9678" s="15">
        <f t="shared" si="326"/>
        <v>26</v>
      </c>
      <c r="I9678" s="198">
        <f t="shared" si="327"/>
        <v>8</v>
      </c>
    </row>
    <row r="9679" spans="1:9" x14ac:dyDescent="0.3">
      <c r="A9679" s="10">
        <v>43685</v>
      </c>
      <c r="B9679" s="11" t="s">
        <v>2061</v>
      </c>
      <c r="C9679" s="11" t="s">
        <v>2062</v>
      </c>
      <c r="D9679" s="11" t="s">
        <v>662</v>
      </c>
      <c r="E9679" s="11">
        <v>6932387</v>
      </c>
      <c r="F9679" s="15">
        <f>IF(ISBLANK($D9679),"",IF(ISBLANK($E9679),VLOOKUP($D9679,$J:$K,2,FALSE),VLOOKUP($E9679,'Daycare Packages'!$A:$G,7,FALSE)))</f>
        <v>27</v>
      </c>
      <c r="G9679" s="15"/>
      <c r="H9679" s="15">
        <f t="shared" si="326"/>
        <v>27</v>
      </c>
      <c r="I9679" s="198">
        <f t="shared" si="327"/>
        <v>8</v>
      </c>
    </row>
    <row r="9680" spans="1:9" x14ac:dyDescent="0.3">
      <c r="A9680" s="10">
        <v>43685</v>
      </c>
      <c r="B9680" s="11" t="s">
        <v>1692</v>
      </c>
      <c r="C9680" s="11" t="s">
        <v>650</v>
      </c>
      <c r="D9680" s="11" t="s">
        <v>662</v>
      </c>
      <c r="F9680" s="15">
        <f>IF(ISBLANK($D9680),"",IF(ISBLANK($E9680),VLOOKUP($D9680,$J:$K,2,FALSE),VLOOKUP($E9680,'Daycare Packages'!$A:$G,7,FALSE)))</f>
        <v>30</v>
      </c>
      <c r="G9680" s="15"/>
      <c r="H9680" s="15">
        <f t="shared" si="326"/>
        <v>30</v>
      </c>
      <c r="I9680" s="198">
        <f t="shared" si="327"/>
        <v>8</v>
      </c>
    </row>
    <row r="9681" spans="1:9" x14ac:dyDescent="0.3">
      <c r="A9681" s="10">
        <v>43685</v>
      </c>
      <c r="B9681" s="11" t="s">
        <v>138</v>
      </c>
      <c r="C9681" s="11" t="s">
        <v>573</v>
      </c>
      <c r="D9681" s="11" t="s">
        <v>662</v>
      </c>
      <c r="E9681" s="11">
        <v>6803103</v>
      </c>
      <c r="F9681" s="15">
        <f>IF(ISBLANK($D9681),"",IF(ISBLANK($E9681),VLOOKUP($D9681,$J:$K,2,FALSE),VLOOKUP($E9681,'Daycare Packages'!$A:$G,7,FALSE)))</f>
        <v>23</v>
      </c>
      <c r="G9681" s="15"/>
      <c r="H9681" s="15">
        <f t="shared" si="326"/>
        <v>23</v>
      </c>
      <c r="I9681" s="198">
        <f t="shared" si="327"/>
        <v>8</v>
      </c>
    </row>
    <row r="9682" spans="1:9" x14ac:dyDescent="0.3">
      <c r="A9682" s="10">
        <v>43685</v>
      </c>
      <c r="B9682" s="11" t="s">
        <v>833</v>
      </c>
      <c r="C9682" s="11" t="s">
        <v>618</v>
      </c>
      <c r="D9682" s="11" t="s">
        <v>662</v>
      </c>
      <c r="F9682" s="15">
        <f>IF(ISBLANK($D9682),"",IF(ISBLANK($E9682),VLOOKUP($D9682,$J:$K,2,FALSE),VLOOKUP($E9682,'Daycare Packages'!$A:$G,7,FALSE)))</f>
        <v>30</v>
      </c>
      <c r="G9682" s="15"/>
      <c r="H9682" s="15">
        <f t="shared" si="326"/>
        <v>30</v>
      </c>
      <c r="I9682" s="198">
        <f t="shared" si="327"/>
        <v>8</v>
      </c>
    </row>
    <row r="9683" spans="1:9" x14ac:dyDescent="0.3">
      <c r="A9683" s="10">
        <v>43685</v>
      </c>
      <c r="B9683" s="11" t="s">
        <v>160</v>
      </c>
      <c r="C9683" s="11" t="s">
        <v>1761</v>
      </c>
      <c r="D9683" s="11" t="s">
        <v>662</v>
      </c>
      <c r="E9683" s="11">
        <v>6905987</v>
      </c>
      <c r="F9683" s="15">
        <f>IF(ISBLANK($D9683),"",IF(ISBLANK($E9683),VLOOKUP($D9683,$J:$K,2,FALSE),VLOOKUP($E9683,'Daycare Packages'!$A:$G,7,FALSE)))</f>
        <v>26</v>
      </c>
      <c r="G9683" s="15"/>
      <c r="H9683" s="15">
        <f t="shared" si="326"/>
        <v>26</v>
      </c>
      <c r="I9683" s="198">
        <f t="shared" si="327"/>
        <v>8</v>
      </c>
    </row>
    <row r="9684" spans="1:9" x14ac:dyDescent="0.3">
      <c r="A9684" s="10">
        <v>43685</v>
      </c>
      <c r="B9684" s="11" t="s">
        <v>160</v>
      </c>
      <c r="C9684" s="11" t="s">
        <v>794</v>
      </c>
      <c r="D9684" s="11" t="s">
        <v>662</v>
      </c>
      <c r="E9684" s="11">
        <v>6905987</v>
      </c>
      <c r="F9684" s="15">
        <f>IF(ISBLANK($D9684),"",IF(ISBLANK($E9684),VLOOKUP($D9684,$J:$K,2,FALSE),VLOOKUP($E9684,'Daycare Packages'!$A:$G,7,FALSE)))</f>
        <v>26</v>
      </c>
      <c r="G9684" s="15"/>
      <c r="H9684" s="15">
        <f t="shared" si="326"/>
        <v>26</v>
      </c>
      <c r="I9684" s="198">
        <f t="shared" si="327"/>
        <v>8</v>
      </c>
    </row>
    <row r="9685" spans="1:9" x14ac:dyDescent="0.3">
      <c r="A9685" s="10">
        <v>43685</v>
      </c>
      <c r="B9685" s="11" t="s">
        <v>114</v>
      </c>
      <c r="C9685" s="11" t="s">
        <v>789</v>
      </c>
      <c r="D9685" s="11" t="s">
        <v>662</v>
      </c>
      <c r="E9685" s="11">
        <v>6735275</v>
      </c>
      <c r="F9685" s="15">
        <f>IF(ISBLANK($D9685),"",IF(ISBLANK($E9685),VLOOKUP($D9685,$J:$K,2,FALSE),VLOOKUP($E9685,'Daycare Packages'!$A:$G,7,FALSE)))</f>
        <v>22</v>
      </c>
      <c r="G9685" s="15"/>
      <c r="H9685" s="15">
        <f t="shared" si="326"/>
        <v>22</v>
      </c>
      <c r="I9685" s="198">
        <f t="shared" si="327"/>
        <v>8</v>
      </c>
    </row>
    <row r="9686" spans="1:9" x14ac:dyDescent="0.3">
      <c r="A9686" s="10">
        <v>43685</v>
      </c>
      <c r="B9686" s="11" t="s">
        <v>82</v>
      </c>
      <c r="C9686" s="11" t="s">
        <v>694</v>
      </c>
      <c r="D9686" s="11" t="s">
        <v>662</v>
      </c>
      <c r="E9686" s="11">
        <v>6717675</v>
      </c>
      <c r="F9686" s="15">
        <f>IF(ISBLANK($D9686),"",IF(ISBLANK($E9686),VLOOKUP($D9686,$J:$K,2,FALSE),VLOOKUP($E9686,'Daycare Packages'!$A:$G,7,FALSE)))</f>
        <v>22</v>
      </c>
      <c r="G9686" s="15"/>
      <c r="H9686" s="15">
        <f t="shared" si="326"/>
        <v>22</v>
      </c>
      <c r="I9686" s="198">
        <f t="shared" si="327"/>
        <v>8</v>
      </c>
    </row>
    <row r="9687" spans="1:9" x14ac:dyDescent="0.3">
      <c r="A9687" s="10">
        <v>43685</v>
      </c>
      <c r="B9687" s="11" t="s">
        <v>82</v>
      </c>
      <c r="C9687" s="11" t="s">
        <v>695</v>
      </c>
      <c r="D9687" s="11" t="s">
        <v>662</v>
      </c>
      <c r="E9687" s="11">
        <v>6717675</v>
      </c>
      <c r="F9687" s="15">
        <f>IF(ISBLANK($D9687),"",IF(ISBLANK($E9687),VLOOKUP($D9687,$J:$K,2,FALSE),VLOOKUP($E9687,'Daycare Packages'!$A:$G,7,FALSE)))</f>
        <v>22</v>
      </c>
      <c r="G9687" s="15"/>
      <c r="H9687" s="15">
        <f t="shared" si="326"/>
        <v>22</v>
      </c>
      <c r="I9687" s="198">
        <f t="shared" si="327"/>
        <v>8</v>
      </c>
    </row>
    <row r="9688" spans="1:9" x14ac:dyDescent="0.3">
      <c r="A9688" s="10">
        <v>43685</v>
      </c>
      <c r="B9688" s="11" t="s">
        <v>153</v>
      </c>
      <c r="C9688" s="11" t="s">
        <v>1315</v>
      </c>
      <c r="D9688" s="11" t="s">
        <v>662</v>
      </c>
      <c r="E9688" s="11">
        <v>6916175</v>
      </c>
      <c r="F9688" s="15">
        <f>IF(ISBLANK($D9688),"",IF(ISBLANK($E9688),VLOOKUP($D9688,$J:$K,2,FALSE),VLOOKUP($E9688,'Daycare Packages'!$A:$G,7,FALSE)))</f>
        <v>27</v>
      </c>
      <c r="G9688" s="15"/>
      <c r="H9688" s="15">
        <f t="shared" si="326"/>
        <v>27</v>
      </c>
      <c r="I9688" s="198">
        <f t="shared" si="327"/>
        <v>8</v>
      </c>
    </row>
    <row r="9689" spans="1:9" x14ac:dyDescent="0.3">
      <c r="A9689" s="10">
        <v>43685</v>
      </c>
      <c r="B9689" s="11" t="s">
        <v>1366</v>
      </c>
      <c r="C9689" s="11" t="s">
        <v>587</v>
      </c>
      <c r="D9689" s="11" t="s">
        <v>662</v>
      </c>
      <c r="E9689" s="11">
        <v>6909212</v>
      </c>
      <c r="F9689" s="15">
        <f>IF(ISBLANK($D9689),"",IF(ISBLANK($E9689),VLOOKUP($D9689,$J:$K,2,FALSE),VLOOKUP($E9689,'Daycare Packages'!$A:$G,7,FALSE)))</f>
        <v>23</v>
      </c>
      <c r="G9689" s="15"/>
      <c r="H9689" s="15">
        <f t="shared" si="326"/>
        <v>23</v>
      </c>
      <c r="I9689" s="198">
        <f t="shared" si="327"/>
        <v>8</v>
      </c>
    </row>
    <row r="9690" spans="1:9" x14ac:dyDescent="0.3">
      <c r="A9690" s="10">
        <v>43685</v>
      </c>
      <c r="B9690" s="11" t="s">
        <v>1366</v>
      </c>
      <c r="C9690" s="11" t="s">
        <v>520</v>
      </c>
      <c r="D9690" s="11" t="s">
        <v>662</v>
      </c>
      <c r="E9690" s="11">
        <v>6909212</v>
      </c>
      <c r="F9690" s="15">
        <f>IF(ISBLANK($D9690),"",IF(ISBLANK($E9690),VLOOKUP($D9690,$J:$K,2,FALSE),VLOOKUP($E9690,'Daycare Packages'!$A:$G,7,FALSE)))</f>
        <v>23</v>
      </c>
      <c r="G9690" s="15"/>
      <c r="H9690" s="15">
        <f t="shared" si="326"/>
        <v>23</v>
      </c>
      <c r="I9690" s="198">
        <f t="shared" si="327"/>
        <v>8</v>
      </c>
    </row>
    <row r="9691" spans="1:9" x14ac:dyDescent="0.3">
      <c r="A9691" s="10">
        <v>43685</v>
      </c>
      <c r="B9691" s="11" t="s">
        <v>1321</v>
      </c>
      <c r="C9691" s="11" t="s">
        <v>1117</v>
      </c>
      <c r="D9691" s="11" t="s">
        <v>662</v>
      </c>
      <c r="E9691" s="11">
        <v>6933303</v>
      </c>
      <c r="F9691" s="15">
        <f>IF(ISBLANK($D9691),"",IF(ISBLANK($E9691),VLOOKUP($D9691,$J:$K,2,FALSE),VLOOKUP($E9691,'Daycare Packages'!$A:$G,7,FALSE)))</f>
        <v>26</v>
      </c>
      <c r="G9691" s="15"/>
      <c r="H9691" s="15">
        <f t="shared" si="326"/>
        <v>26</v>
      </c>
      <c r="I9691" s="198">
        <f t="shared" si="327"/>
        <v>8</v>
      </c>
    </row>
    <row r="9692" spans="1:9" x14ac:dyDescent="0.3">
      <c r="A9692" s="10">
        <v>43685</v>
      </c>
      <c r="B9692" s="11" t="s">
        <v>1321</v>
      </c>
      <c r="C9692" s="11" t="s">
        <v>1322</v>
      </c>
      <c r="D9692" s="11" t="s">
        <v>662</v>
      </c>
      <c r="E9692" s="11">
        <v>6933303</v>
      </c>
      <c r="F9692" s="15">
        <f>IF(ISBLANK($D9692),"",IF(ISBLANK($E9692),VLOOKUP($D9692,$J:$K,2,FALSE),VLOOKUP($E9692,'Daycare Packages'!$A:$G,7,FALSE)))</f>
        <v>26</v>
      </c>
      <c r="G9692" s="15"/>
      <c r="H9692" s="15">
        <f t="shared" ref="H9692:H9755" si="328">IF(ISBLANK(D9692),"",SUM(F9692:G9692))</f>
        <v>26</v>
      </c>
      <c r="I9692" s="198">
        <f t="shared" si="327"/>
        <v>8</v>
      </c>
    </row>
    <row r="9693" spans="1:9" x14ac:dyDescent="0.3">
      <c r="A9693" s="10">
        <v>43685</v>
      </c>
      <c r="B9693" s="11" t="s">
        <v>1535</v>
      </c>
      <c r="C9693" s="11" t="s">
        <v>846</v>
      </c>
      <c r="D9693" s="11" t="s">
        <v>662</v>
      </c>
      <c r="F9693" s="15">
        <f>IF(ISBLANK($D9693),"",IF(ISBLANK($E9693),VLOOKUP($D9693,$J:$K,2,FALSE),VLOOKUP($E9693,'Daycare Packages'!$A:$G,7,FALSE)))</f>
        <v>30</v>
      </c>
      <c r="G9693" s="15"/>
      <c r="H9693" s="15">
        <f t="shared" si="328"/>
        <v>30</v>
      </c>
      <c r="I9693" s="198">
        <f t="shared" si="327"/>
        <v>8</v>
      </c>
    </row>
    <row r="9694" spans="1:9" x14ac:dyDescent="0.3">
      <c r="A9694" s="10">
        <v>43685</v>
      </c>
      <c r="B9694" s="11" t="s">
        <v>182</v>
      </c>
      <c r="C9694" s="11" t="s">
        <v>685</v>
      </c>
      <c r="D9694" s="11" t="s">
        <v>662</v>
      </c>
      <c r="E9694" s="11">
        <v>6925810</v>
      </c>
      <c r="F9694" s="15">
        <f>IF(ISBLANK($D9694),"",IF(ISBLANK($E9694),VLOOKUP($D9694,$J:$K,2,FALSE),VLOOKUP($E9694,'Daycare Packages'!$A:$G,7,FALSE)))</f>
        <v>23</v>
      </c>
      <c r="G9694" s="15"/>
      <c r="H9694" s="15">
        <f t="shared" si="328"/>
        <v>23</v>
      </c>
      <c r="I9694" s="198">
        <f t="shared" si="327"/>
        <v>8</v>
      </c>
    </row>
    <row r="9695" spans="1:9" x14ac:dyDescent="0.3">
      <c r="A9695" s="10">
        <v>43685</v>
      </c>
      <c r="B9695" s="11" t="s">
        <v>148</v>
      </c>
      <c r="C9695" s="11" t="s">
        <v>547</v>
      </c>
      <c r="D9695" s="11" t="s">
        <v>662</v>
      </c>
      <c r="E9695" s="11">
        <v>6762300</v>
      </c>
      <c r="F9695" s="15">
        <f>IF(ISBLANK($D9695),"",IF(ISBLANK($E9695),VLOOKUP($D9695,$J:$K,2,FALSE),VLOOKUP($E9695,'Daycare Packages'!$A:$G,7,FALSE)))</f>
        <v>23</v>
      </c>
      <c r="G9695" s="15"/>
      <c r="H9695" s="15">
        <f t="shared" si="328"/>
        <v>23</v>
      </c>
      <c r="I9695" s="198">
        <f t="shared" si="327"/>
        <v>8</v>
      </c>
    </row>
    <row r="9696" spans="1:9" x14ac:dyDescent="0.3">
      <c r="A9696" s="10">
        <v>43685</v>
      </c>
      <c r="B9696" s="11" t="s">
        <v>119</v>
      </c>
      <c r="C9696" s="11" t="s">
        <v>692</v>
      </c>
      <c r="D9696" s="11" t="s">
        <v>662</v>
      </c>
      <c r="E9696" s="11">
        <v>6908817</v>
      </c>
      <c r="F9696" s="15">
        <f>IF(ISBLANK($D9696),"",IF(ISBLANK($E9696),VLOOKUP($D9696,$J:$K,2,FALSE),VLOOKUP($E9696,'Daycare Packages'!$A:$G,7,FALSE)))</f>
        <v>26</v>
      </c>
      <c r="G9696" s="15"/>
      <c r="H9696" s="15">
        <f t="shared" si="328"/>
        <v>26</v>
      </c>
      <c r="I9696" s="198">
        <f t="shared" si="327"/>
        <v>8</v>
      </c>
    </row>
    <row r="9697" spans="1:9" x14ac:dyDescent="0.3">
      <c r="A9697" s="10">
        <v>43685</v>
      </c>
      <c r="B9697" s="11" t="s">
        <v>912</v>
      </c>
      <c r="C9697" s="11" t="s">
        <v>913</v>
      </c>
      <c r="D9697" s="11" t="s">
        <v>662</v>
      </c>
      <c r="F9697" s="15">
        <f>IF(ISBLANK($D9697),"",IF(ISBLANK($E9697),VLOOKUP($D9697,$J:$K,2,FALSE),VLOOKUP($E9697,'Daycare Packages'!$A:$G,7,FALSE)))</f>
        <v>30</v>
      </c>
      <c r="G9697" s="15"/>
      <c r="H9697" s="15">
        <f t="shared" si="328"/>
        <v>30</v>
      </c>
      <c r="I9697" s="198">
        <f t="shared" si="327"/>
        <v>8</v>
      </c>
    </row>
    <row r="9698" spans="1:9" x14ac:dyDescent="0.3">
      <c r="A9698" s="10">
        <v>43685</v>
      </c>
      <c r="B9698" s="11" t="s">
        <v>111</v>
      </c>
      <c r="C9698" s="11" t="s">
        <v>789</v>
      </c>
      <c r="D9698" s="11" t="s">
        <v>659</v>
      </c>
      <c r="F9698" s="15">
        <f>IF(ISBLANK($D9698),"",IF(ISBLANK($E9698),VLOOKUP($D9698,$J:$K,2,FALSE),VLOOKUP($E9698,'Daycare Packages'!$A:$G,7,FALSE)))</f>
        <v>20</v>
      </c>
      <c r="G9698" s="15"/>
      <c r="H9698" s="15">
        <f t="shared" si="328"/>
        <v>20</v>
      </c>
      <c r="I9698" s="198">
        <f t="shared" si="327"/>
        <v>8</v>
      </c>
    </row>
    <row r="9699" spans="1:9" x14ac:dyDescent="0.3">
      <c r="A9699" s="10">
        <v>43685</v>
      </c>
      <c r="B9699" s="11" t="s">
        <v>111</v>
      </c>
      <c r="C9699" s="11" t="s">
        <v>821</v>
      </c>
      <c r="D9699" s="11" t="s">
        <v>659</v>
      </c>
      <c r="F9699" s="15">
        <f>IF(ISBLANK($D9699),"",IF(ISBLANK($E9699),VLOOKUP($D9699,$J:$K,2,FALSE),VLOOKUP($E9699,'Daycare Packages'!$A:$G,7,FALSE)))</f>
        <v>20</v>
      </c>
      <c r="G9699" s="15"/>
      <c r="H9699" s="15">
        <f t="shared" si="328"/>
        <v>20</v>
      </c>
      <c r="I9699" s="198">
        <f t="shared" si="327"/>
        <v>8</v>
      </c>
    </row>
    <row r="9700" spans="1:9" x14ac:dyDescent="0.3">
      <c r="A9700" s="10">
        <v>43685</v>
      </c>
      <c r="B9700" s="11" t="s">
        <v>145</v>
      </c>
      <c r="C9700" s="11" t="s">
        <v>811</v>
      </c>
      <c r="D9700" s="11" t="s">
        <v>662</v>
      </c>
      <c r="E9700" s="11">
        <v>6849358</v>
      </c>
      <c r="F9700" s="15">
        <f>IF(ISBLANK($D9700),"",IF(ISBLANK($E9700),VLOOKUP($D9700,$J:$K,2,FALSE),VLOOKUP($E9700,'Daycare Packages'!$A:$G,7,FALSE)))</f>
        <v>27</v>
      </c>
      <c r="G9700" s="15"/>
      <c r="H9700" s="15">
        <f t="shared" si="328"/>
        <v>27</v>
      </c>
      <c r="I9700" s="198">
        <f t="shared" si="327"/>
        <v>8</v>
      </c>
    </row>
    <row r="9701" spans="1:9" x14ac:dyDescent="0.3">
      <c r="A9701" s="10">
        <v>43685</v>
      </c>
      <c r="B9701" s="11" t="s">
        <v>186</v>
      </c>
      <c r="C9701" s="11" t="s">
        <v>561</v>
      </c>
      <c r="D9701" s="11" t="s">
        <v>662</v>
      </c>
      <c r="E9701" s="11">
        <v>6723146</v>
      </c>
      <c r="F9701" s="15">
        <f>IF(ISBLANK($D9701),"",IF(ISBLANK($E9701),VLOOKUP($D9701,$J:$K,2,FALSE),VLOOKUP($E9701,'Daycare Packages'!$A:$G,7,FALSE)))</f>
        <v>22</v>
      </c>
      <c r="G9701" s="15"/>
      <c r="H9701" s="15">
        <f t="shared" si="328"/>
        <v>22</v>
      </c>
      <c r="I9701" s="198">
        <f t="shared" si="327"/>
        <v>8</v>
      </c>
    </row>
    <row r="9702" spans="1:9" x14ac:dyDescent="0.3">
      <c r="A9702" s="10">
        <v>43685</v>
      </c>
      <c r="B9702" s="11" t="s">
        <v>216</v>
      </c>
      <c r="C9702" s="11" t="s">
        <v>448</v>
      </c>
      <c r="D9702" s="11" t="s">
        <v>662</v>
      </c>
      <c r="E9702" s="11">
        <v>6917942</v>
      </c>
      <c r="F9702" s="15">
        <f>IF(ISBLANK($D9702),"",IF(ISBLANK($E9702),VLOOKUP($D9702,$J:$K,2,FALSE),VLOOKUP($E9702,'Daycare Packages'!$A:$G,7,FALSE)))</f>
        <v>27</v>
      </c>
      <c r="G9702" s="15"/>
      <c r="H9702" s="15">
        <f t="shared" si="328"/>
        <v>27</v>
      </c>
      <c r="I9702" s="198">
        <f t="shared" si="327"/>
        <v>8</v>
      </c>
    </row>
    <row r="9703" spans="1:9" x14ac:dyDescent="0.3">
      <c r="A9703" s="10">
        <v>43685</v>
      </c>
      <c r="B9703" s="11" t="s">
        <v>206</v>
      </c>
      <c r="C9703" s="11" t="s">
        <v>424</v>
      </c>
      <c r="D9703" s="11" t="s">
        <v>662</v>
      </c>
      <c r="F9703" s="15">
        <f>IF(ISBLANK($D9703),"",IF(ISBLANK($E9703),VLOOKUP($D9703,$J:$K,2,FALSE),VLOOKUP($E9703,'Daycare Packages'!$A:$G,7,FALSE)))</f>
        <v>30</v>
      </c>
      <c r="G9703" s="15"/>
      <c r="H9703" s="15">
        <f t="shared" si="328"/>
        <v>30</v>
      </c>
      <c r="I9703" s="198">
        <f t="shared" si="327"/>
        <v>8</v>
      </c>
    </row>
    <row r="9704" spans="1:9" x14ac:dyDescent="0.3">
      <c r="A9704" s="10">
        <v>43685</v>
      </c>
      <c r="B9704" s="11" t="s">
        <v>677</v>
      </c>
      <c r="C9704" s="11" t="s">
        <v>678</v>
      </c>
      <c r="D9704" s="11" t="s">
        <v>662</v>
      </c>
      <c r="F9704" s="15">
        <f>IF(ISBLANK($D9704),"",IF(ISBLANK($E9704),VLOOKUP($D9704,$J:$K,2,FALSE),VLOOKUP($E9704,'Daycare Packages'!$A:$G,7,FALSE)))</f>
        <v>30</v>
      </c>
      <c r="G9704" s="15"/>
      <c r="H9704" s="15">
        <f t="shared" si="328"/>
        <v>30</v>
      </c>
      <c r="I9704" s="198">
        <f t="shared" si="327"/>
        <v>8</v>
      </c>
    </row>
    <row r="9705" spans="1:9" x14ac:dyDescent="0.3">
      <c r="A9705" s="10">
        <v>43685</v>
      </c>
      <c r="B9705" s="11" t="s">
        <v>1887</v>
      </c>
      <c r="C9705" s="11" t="s">
        <v>507</v>
      </c>
      <c r="D9705" s="11" t="s">
        <v>662</v>
      </c>
      <c r="F9705" s="15">
        <f>IF(ISBLANK($D9705),"",IF(ISBLANK($E9705),VLOOKUP($D9705,$J:$K,2,FALSE),VLOOKUP($E9705,'Daycare Packages'!$A:$G,7,FALSE)))</f>
        <v>30</v>
      </c>
      <c r="G9705" s="15"/>
      <c r="H9705" s="15">
        <f t="shared" si="328"/>
        <v>30</v>
      </c>
      <c r="I9705" s="198">
        <f t="shared" si="327"/>
        <v>8</v>
      </c>
    </row>
    <row r="9706" spans="1:9" x14ac:dyDescent="0.3">
      <c r="A9706" s="10">
        <v>43685</v>
      </c>
      <c r="B9706" s="11" t="s">
        <v>1336</v>
      </c>
      <c r="C9706" s="11" t="s">
        <v>1337</v>
      </c>
      <c r="D9706" s="11" t="s">
        <v>662</v>
      </c>
      <c r="F9706" s="15">
        <f>IF(ISBLANK($D9706),"",IF(ISBLANK($E9706),VLOOKUP($D9706,$J:$K,2,FALSE),VLOOKUP($E9706,'Daycare Packages'!$A:$G,7,FALSE)))</f>
        <v>30</v>
      </c>
      <c r="G9706" s="15"/>
      <c r="H9706" s="15">
        <f t="shared" si="328"/>
        <v>30</v>
      </c>
      <c r="I9706" s="198">
        <f t="shared" si="327"/>
        <v>8</v>
      </c>
    </row>
    <row r="9707" spans="1:9" x14ac:dyDescent="0.3">
      <c r="A9707" s="10">
        <v>43685</v>
      </c>
      <c r="B9707" s="11" t="s">
        <v>122</v>
      </c>
      <c r="C9707" s="11" t="s">
        <v>740</v>
      </c>
      <c r="D9707" s="11" t="s">
        <v>662</v>
      </c>
      <c r="E9707" s="11">
        <v>6734317</v>
      </c>
      <c r="F9707" s="15">
        <f>IF(ISBLANK($D9707),"",IF(ISBLANK($E9707),VLOOKUP($D9707,$J:$K,2,FALSE),VLOOKUP($E9707,'Daycare Packages'!$A:$G,7,FALSE)))</f>
        <v>22</v>
      </c>
      <c r="G9707" s="15"/>
      <c r="H9707" s="15">
        <f t="shared" si="328"/>
        <v>22</v>
      </c>
      <c r="I9707" s="198">
        <f t="shared" si="327"/>
        <v>8</v>
      </c>
    </row>
    <row r="9708" spans="1:9" x14ac:dyDescent="0.3">
      <c r="A9708" s="10">
        <v>43685</v>
      </c>
      <c r="B9708" s="11" t="s">
        <v>244</v>
      </c>
      <c r="C9708" s="11" t="s">
        <v>673</v>
      </c>
      <c r="D9708" s="11" t="s">
        <v>662</v>
      </c>
      <c r="E9708" s="11">
        <v>6883385</v>
      </c>
      <c r="F9708" s="15">
        <f>IF(ISBLANK($D9708),"",IF(ISBLANK($E9708),VLOOKUP($D9708,$J:$K,2,FALSE),VLOOKUP($E9708,'Daycare Packages'!$A:$G,7,FALSE)))</f>
        <v>25</v>
      </c>
      <c r="G9708" s="15"/>
      <c r="H9708" s="15">
        <f t="shared" si="328"/>
        <v>25</v>
      </c>
      <c r="I9708" s="198">
        <f t="shared" si="327"/>
        <v>8</v>
      </c>
    </row>
    <row r="9709" spans="1:9" x14ac:dyDescent="0.3">
      <c r="A9709" s="10">
        <v>43685</v>
      </c>
      <c r="B9709" s="11" t="s">
        <v>173</v>
      </c>
      <c r="C9709" s="11" t="s">
        <v>2073</v>
      </c>
      <c r="D9709" s="11" t="s">
        <v>662</v>
      </c>
      <c r="E9709" s="11">
        <v>6805887</v>
      </c>
      <c r="F9709" s="15">
        <f>IF(ISBLANK($D9709),"",IF(ISBLANK($E9709),VLOOKUP($D9709,$J:$K,2,FALSE),VLOOKUP($E9709,'Daycare Packages'!$A:$G,7,FALSE)))</f>
        <v>25</v>
      </c>
      <c r="G9709" s="15"/>
      <c r="H9709" s="15">
        <f t="shared" si="328"/>
        <v>25</v>
      </c>
      <c r="I9709" s="198">
        <f t="shared" si="327"/>
        <v>8</v>
      </c>
    </row>
    <row r="9710" spans="1:9" x14ac:dyDescent="0.3">
      <c r="A9710" s="10">
        <v>43685</v>
      </c>
      <c r="B9710" s="11" t="s">
        <v>215</v>
      </c>
      <c r="C9710" s="11" t="s">
        <v>1008</v>
      </c>
      <c r="D9710" s="11" t="s">
        <v>662</v>
      </c>
      <c r="E9710" s="11">
        <v>6932363</v>
      </c>
      <c r="F9710" s="15">
        <f>IF(ISBLANK($D9710),"",IF(ISBLANK($E9710),VLOOKUP($D9710,$J:$K,2,FALSE),VLOOKUP($E9710,'Daycare Packages'!$A:$G,7,FALSE)))</f>
        <v>27</v>
      </c>
      <c r="G9710" s="15"/>
      <c r="H9710" s="15">
        <f t="shared" si="328"/>
        <v>27</v>
      </c>
      <c r="I9710" s="198">
        <f t="shared" si="327"/>
        <v>8</v>
      </c>
    </row>
    <row r="9711" spans="1:9" x14ac:dyDescent="0.3">
      <c r="A9711" s="10">
        <v>43685</v>
      </c>
      <c r="B9711" s="11" t="s">
        <v>2031</v>
      </c>
      <c r="C9711" s="11" t="s">
        <v>2032</v>
      </c>
      <c r="D9711" s="11" t="s">
        <v>662</v>
      </c>
      <c r="F9711" s="15">
        <f>IF(ISBLANK($D9711),"",IF(ISBLANK($E9711),VLOOKUP($D9711,$J:$K,2,FALSE),VLOOKUP($E9711,'Daycare Packages'!$A:$G,7,FALSE)))</f>
        <v>30</v>
      </c>
      <c r="G9711" s="15"/>
      <c r="H9711" s="15">
        <f t="shared" si="328"/>
        <v>30</v>
      </c>
      <c r="I9711" s="198">
        <f t="shared" si="327"/>
        <v>8</v>
      </c>
    </row>
    <row r="9712" spans="1:9" x14ac:dyDescent="0.3">
      <c r="A9712" s="10">
        <v>43685</v>
      </c>
      <c r="B9712" s="11" t="s">
        <v>140</v>
      </c>
      <c r="C9712" s="11" t="s">
        <v>475</v>
      </c>
      <c r="D9712" s="11" t="s">
        <v>662</v>
      </c>
      <c r="E9712" s="11">
        <v>6927314</v>
      </c>
      <c r="F9712" s="15">
        <f>IF(ISBLANK($D9712),"",IF(ISBLANK($E9712),VLOOKUP($D9712,$J:$K,2,FALSE),VLOOKUP($E9712,'Daycare Packages'!$A:$G,7,FALSE)))</f>
        <v>26</v>
      </c>
      <c r="G9712" s="15"/>
      <c r="H9712" s="15">
        <f t="shared" si="328"/>
        <v>26</v>
      </c>
      <c r="I9712" s="198">
        <f t="shared" si="327"/>
        <v>8</v>
      </c>
    </row>
    <row r="9713" spans="1:9" x14ac:dyDescent="0.3">
      <c r="A9713" s="10">
        <v>43685</v>
      </c>
      <c r="B9713" s="11" t="s">
        <v>931</v>
      </c>
      <c r="C9713" s="11" t="s">
        <v>932</v>
      </c>
      <c r="D9713" s="11" t="s">
        <v>662</v>
      </c>
      <c r="F9713" s="15">
        <f>IF(ISBLANK($D9713),"",IF(ISBLANK($E9713),VLOOKUP($D9713,$J:$K,2,FALSE),VLOOKUP($E9713,'Daycare Packages'!$A:$G,7,FALSE)))</f>
        <v>30</v>
      </c>
      <c r="G9713" s="15"/>
      <c r="H9713" s="15">
        <f t="shared" si="328"/>
        <v>30</v>
      </c>
      <c r="I9713" s="198">
        <f t="shared" si="327"/>
        <v>8</v>
      </c>
    </row>
    <row r="9714" spans="1:9" x14ac:dyDescent="0.3">
      <c r="A9714" s="55">
        <v>43685</v>
      </c>
      <c r="B9714" s="56" t="s">
        <v>2074</v>
      </c>
      <c r="C9714" s="56" t="s">
        <v>2075</v>
      </c>
      <c r="D9714" s="56" t="s">
        <v>662</v>
      </c>
      <c r="E9714" s="56"/>
      <c r="F9714" s="59">
        <f>IF(ISBLANK($D9714),"",IF(ISBLANK($E9714),VLOOKUP($D9714,$J:$K,2,FALSE),VLOOKUP($E9714,'Daycare Packages'!$A:$G,7,FALSE)))</f>
        <v>30</v>
      </c>
      <c r="G9714" s="59"/>
      <c r="H9714" s="59">
        <f t="shared" si="328"/>
        <v>30</v>
      </c>
      <c r="I9714" s="198">
        <f t="shared" si="327"/>
        <v>8</v>
      </c>
    </row>
    <row r="9715" spans="1:9" x14ac:dyDescent="0.3">
      <c r="A9715" s="10">
        <v>43686</v>
      </c>
      <c r="B9715" s="11" t="s">
        <v>131</v>
      </c>
      <c r="C9715" s="11" t="s">
        <v>553</v>
      </c>
      <c r="D9715" s="11" t="s">
        <v>659</v>
      </c>
      <c r="E9715" s="11">
        <v>6730496</v>
      </c>
      <c r="F9715" s="15">
        <f>IF(ISBLANK($D9715),"",IF(ISBLANK($E9715),VLOOKUP($D9715,$J:$K,2,FALSE),VLOOKUP($E9715,'Daycare Packages'!$A:$G,7,FALSE)))</f>
        <v>16</v>
      </c>
      <c r="G9715" s="15"/>
      <c r="H9715" s="15">
        <f t="shared" si="328"/>
        <v>16</v>
      </c>
      <c r="I9715" s="198">
        <f t="shared" si="327"/>
        <v>8</v>
      </c>
    </row>
    <row r="9716" spans="1:9" x14ac:dyDescent="0.3">
      <c r="A9716" s="10">
        <v>43686</v>
      </c>
      <c r="B9716" s="11" t="s">
        <v>1733</v>
      </c>
      <c r="C9716" s="11" t="s">
        <v>1734</v>
      </c>
      <c r="D9716" s="11" t="s">
        <v>659</v>
      </c>
      <c r="E9716" s="11">
        <v>6915252</v>
      </c>
      <c r="F9716" s="15">
        <f>IF(ISBLANK($D9716),"",IF(ISBLANK($E9716),VLOOKUP($D9716,$J:$K,2,FALSE),VLOOKUP($E9716,'Daycare Packages'!$A:$G,7,FALSE)))</f>
        <v>19</v>
      </c>
      <c r="G9716" s="15"/>
      <c r="H9716" s="15">
        <f t="shared" si="328"/>
        <v>19</v>
      </c>
      <c r="I9716" s="198">
        <f t="shared" si="327"/>
        <v>8</v>
      </c>
    </row>
    <row r="9717" spans="1:9" x14ac:dyDescent="0.3">
      <c r="A9717" s="10">
        <v>43686</v>
      </c>
      <c r="B9717" s="11" t="s">
        <v>2077</v>
      </c>
      <c r="C9717" s="11" t="s">
        <v>943</v>
      </c>
      <c r="D9717" s="11" t="s">
        <v>671</v>
      </c>
      <c r="F9717" s="15">
        <f>IF(ISBLANK($D9717),"",IF(ISBLANK($E9717),VLOOKUP($D9717,$J:$K,2,FALSE),VLOOKUP($E9717,'Daycare Packages'!$A:$G,7,FALSE)))</f>
        <v>0</v>
      </c>
      <c r="G9717" s="15"/>
      <c r="H9717" s="15">
        <f t="shared" si="328"/>
        <v>0</v>
      </c>
      <c r="I9717" s="198">
        <f t="shared" si="327"/>
        <v>8</v>
      </c>
    </row>
    <row r="9718" spans="1:9" x14ac:dyDescent="0.3">
      <c r="A9718" s="10">
        <v>43686</v>
      </c>
      <c r="B9718" s="11" t="s">
        <v>749</v>
      </c>
      <c r="C9718" s="11" t="s">
        <v>750</v>
      </c>
      <c r="D9718" s="11" t="s">
        <v>659</v>
      </c>
      <c r="F9718" s="15">
        <f>IF(ISBLANK($D9718),"",IF(ISBLANK($E9718),VLOOKUP($D9718,$J:$K,2,FALSE),VLOOKUP($E9718,'Daycare Packages'!$A:$G,7,FALSE)))</f>
        <v>20</v>
      </c>
      <c r="G9718" s="15"/>
      <c r="H9718" s="15">
        <f t="shared" si="328"/>
        <v>20</v>
      </c>
      <c r="I9718" s="198">
        <f t="shared" si="327"/>
        <v>8</v>
      </c>
    </row>
    <row r="9719" spans="1:9" x14ac:dyDescent="0.3">
      <c r="A9719" s="10">
        <v>43686</v>
      </c>
      <c r="B9719" s="11" t="s">
        <v>190</v>
      </c>
      <c r="C9719" s="11" t="s">
        <v>718</v>
      </c>
      <c r="D9719" s="11" t="s">
        <v>659</v>
      </c>
      <c r="F9719" s="15">
        <f>IF(ISBLANK($D9719),"",IF(ISBLANK($E9719),VLOOKUP($D9719,$J:$K,2,FALSE),VLOOKUP($E9719,'Daycare Packages'!$A:$G,7,FALSE)))</f>
        <v>20</v>
      </c>
      <c r="G9719" s="15"/>
      <c r="H9719" s="15">
        <f t="shared" si="328"/>
        <v>20</v>
      </c>
      <c r="I9719" s="198">
        <f t="shared" si="327"/>
        <v>8</v>
      </c>
    </row>
    <row r="9720" spans="1:9" x14ac:dyDescent="0.3">
      <c r="A9720" s="10">
        <v>43686</v>
      </c>
      <c r="B9720" s="11" t="s">
        <v>2078</v>
      </c>
      <c r="C9720" s="11" t="s">
        <v>474</v>
      </c>
      <c r="D9720" s="11" t="s">
        <v>662</v>
      </c>
      <c r="F9720" s="15">
        <f>IF(ISBLANK($D9720),"",IF(ISBLANK($E9720),VLOOKUP($D9720,$J:$K,2,FALSE),VLOOKUP($E9720,'Daycare Packages'!$A:$G,7,FALSE)))</f>
        <v>30</v>
      </c>
      <c r="G9720" s="15"/>
      <c r="H9720" s="15">
        <f t="shared" si="328"/>
        <v>30</v>
      </c>
      <c r="I9720" s="198">
        <f t="shared" si="327"/>
        <v>8</v>
      </c>
    </row>
    <row r="9721" spans="1:9" x14ac:dyDescent="0.3">
      <c r="A9721" s="10">
        <v>43686</v>
      </c>
      <c r="B9721" s="11" t="s">
        <v>849</v>
      </c>
      <c r="C9721" s="11" t="s">
        <v>850</v>
      </c>
      <c r="D9721" s="11" t="s">
        <v>662</v>
      </c>
      <c r="F9721" s="15">
        <f>IF(ISBLANK($D9721),"",IF(ISBLANK($E9721),VLOOKUP($D9721,$J:$K,2,FALSE),VLOOKUP($E9721,'Daycare Packages'!$A:$G,7,FALSE)))</f>
        <v>30</v>
      </c>
      <c r="G9721" s="15"/>
      <c r="H9721" s="15">
        <f t="shared" si="328"/>
        <v>30</v>
      </c>
      <c r="I9721" s="198">
        <f t="shared" si="327"/>
        <v>8</v>
      </c>
    </row>
    <row r="9722" spans="1:9" x14ac:dyDescent="0.3">
      <c r="A9722" s="10">
        <v>43686</v>
      </c>
      <c r="B9722" s="11" t="s">
        <v>96</v>
      </c>
      <c r="C9722" s="11" t="s">
        <v>696</v>
      </c>
      <c r="D9722" s="11" t="s">
        <v>662</v>
      </c>
      <c r="E9722" s="11">
        <v>6829343</v>
      </c>
      <c r="F9722" s="15">
        <f>IF(ISBLANK($D9722),"",IF(ISBLANK($E9722),VLOOKUP($D9722,$J:$K,2,FALSE),VLOOKUP($E9722,'Daycare Packages'!$A:$G,7,FALSE)))</f>
        <v>23</v>
      </c>
      <c r="G9722" s="15"/>
      <c r="H9722" s="15">
        <f t="shared" si="328"/>
        <v>23</v>
      </c>
      <c r="I9722" s="198">
        <f t="shared" si="327"/>
        <v>8</v>
      </c>
    </row>
    <row r="9723" spans="1:9" x14ac:dyDescent="0.3">
      <c r="A9723" s="10">
        <v>43686</v>
      </c>
      <c r="B9723" s="11" t="s">
        <v>1320</v>
      </c>
      <c r="C9723" s="11" t="s">
        <v>618</v>
      </c>
      <c r="D9723" s="11" t="s">
        <v>662</v>
      </c>
      <c r="E9723" s="11">
        <v>6834278</v>
      </c>
      <c r="F9723" s="15">
        <f>IF(ISBLANK($D9723),"",IF(ISBLANK($E9723),VLOOKUP($D9723,$J:$K,2,FALSE),VLOOKUP($E9723,'Daycare Packages'!$A:$G,7,FALSE)))</f>
        <v>26</v>
      </c>
      <c r="G9723" s="15"/>
      <c r="H9723" s="15">
        <f t="shared" si="328"/>
        <v>26</v>
      </c>
      <c r="I9723" s="198">
        <f t="shared" si="327"/>
        <v>8</v>
      </c>
    </row>
    <row r="9724" spans="1:9" x14ac:dyDescent="0.3">
      <c r="A9724" s="10">
        <v>43686</v>
      </c>
      <c r="B9724" s="11" t="s">
        <v>1352</v>
      </c>
      <c r="C9724" s="11" t="s">
        <v>1353</v>
      </c>
      <c r="D9724" s="11" t="s">
        <v>662</v>
      </c>
      <c r="F9724" s="15">
        <f>IF(ISBLANK($D9724),"",IF(ISBLANK($E9724),VLOOKUP($D9724,$J:$K,2,FALSE),VLOOKUP($E9724,'Daycare Packages'!$A:$G,7,FALSE)))</f>
        <v>30</v>
      </c>
      <c r="G9724" s="15"/>
      <c r="H9724" s="15">
        <f t="shared" si="328"/>
        <v>30</v>
      </c>
      <c r="I9724" s="198">
        <f t="shared" si="327"/>
        <v>8</v>
      </c>
    </row>
    <row r="9725" spans="1:9" x14ac:dyDescent="0.3">
      <c r="A9725" s="10">
        <v>43686</v>
      </c>
      <c r="B9725" s="11" t="s">
        <v>799</v>
      </c>
      <c r="C9725" s="11" t="s">
        <v>800</v>
      </c>
      <c r="D9725" s="11" t="s">
        <v>662</v>
      </c>
      <c r="F9725" s="15">
        <f>IF(ISBLANK($D9725),"",IF(ISBLANK($E9725),VLOOKUP($D9725,$J:$K,2,FALSE),VLOOKUP($E9725,'Daycare Packages'!$A:$G,7,FALSE)))</f>
        <v>30</v>
      </c>
      <c r="G9725" s="15">
        <v>6</v>
      </c>
      <c r="H9725" s="15">
        <f t="shared" si="328"/>
        <v>36</v>
      </c>
      <c r="I9725" s="198">
        <f t="shared" si="327"/>
        <v>8</v>
      </c>
    </row>
    <row r="9726" spans="1:9" x14ac:dyDescent="0.3">
      <c r="A9726" s="10">
        <v>43686</v>
      </c>
      <c r="B9726" s="11" t="s">
        <v>205</v>
      </c>
      <c r="C9726" s="11" t="s">
        <v>863</v>
      </c>
      <c r="D9726" s="11" t="s">
        <v>662</v>
      </c>
      <c r="F9726" s="15">
        <f>IF(ISBLANK($D9726),"",IF(ISBLANK($E9726),VLOOKUP($D9726,$J:$K,2,FALSE),VLOOKUP($E9726,'Daycare Packages'!$A:$G,7,FALSE)))</f>
        <v>30</v>
      </c>
      <c r="G9726" s="15"/>
      <c r="H9726" s="15">
        <f t="shared" si="328"/>
        <v>30</v>
      </c>
      <c r="I9726" s="198">
        <f t="shared" si="327"/>
        <v>8</v>
      </c>
    </row>
    <row r="9727" spans="1:9" x14ac:dyDescent="0.3">
      <c r="A9727" s="10">
        <v>43686</v>
      </c>
      <c r="B9727" s="11" t="s">
        <v>152</v>
      </c>
      <c r="C9727" s="11" t="s">
        <v>679</v>
      </c>
      <c r="D9727" s="11" t="s">
        <v>662</v>
      </c>
      <c r="E9727" s="11">
        <v>6870660</v>
      </c>
      <c r="F9727" s="15">
        <f>IF(ISBLANK($D9727),"",IF(ISBLANK($E9727),VLOOKUP($D9727,$J:$K,2,FALSE),VLOOKUP($E9727,'Daycare Packages'!$A:$G,7,FALSE)))</f>
        <v>0</v>
      </c>
      <c r="G9727" s="15"/>
      <c r="H9727" s="15">
        <f t="shared" si="328"/>
        <v>0</v>
      </c>
      <c r="I9727" s="198">
        <f t="shared" si="327"/>
        <v>8</v>
      </c>
    </row>
    <row r="9728" spans="1:9" x14ac:dyDescent="0.3">
      <c r="A9728" s="10">
        <v>43686</v>
      </c>
      <c r="B9728" s="11" t="s">
        <v>144</v>
      </c>
      <c r="C9728" s="11" t="s">
        <v>795</v>
      </c>
      <c r="D9728" s="11" t="s">
        <v>662</v>
      </c>
      <c r="E9728" s="11">
        <v>6899660</v>
      </c>
      <c r="F9728" s="15">
        <f>IF(ISBLANK($D9728),"",IF(ISBLANK($E9728),VLOOKUP($D9728,$J:$K,2,FALSE),VLOOKUP($E9728,'Daycare Packages'!$A:$G,7,FALSE)))</f>
        <v>26</v>
      </c>
      <c r="G9728" s="15"/>
      <c r="H9728" s="15">
        <f t="shared" si="328"/>
        <v>26</v>
      </c>
      <c r="I9728" s="198">
        <f t="shared" si="327"/>
        <v>8</v>
      </c>
    </row>
    <row r="9729" spans="1:9" x14ac:dyDescent="0.3">
      <c r="A9729" s="10">
        <v>43686</v>
      </c>
      <c r="B9729" s="11" t="s">
        <v>896</v>
      </c>
      <c r="C9729" s="11" t="s">
        <v>897</v>
      </c>
      <c r="D9729" s="11" t="s">
        <v>662</v>
      </c>
      <c r="F9729" s="15">
        <f>IF(ISBLANK($D9729),"",IF(ISBLANK($E9729),VLOOKUP($D9729,$J:$K,2,FALSE),VLOOKUP($E9729,'Daycare Packages'!$A:$G,7,FALSE)))</f>
        <v>30</v>
      </c>
      <c r="G9729" s="15"/>
      <c r="H9729" s="15">
        <f t="shared" si="328"/>
        <v>30</v>
      </c>
      <c r="I9729" s="198">
        <f t="shared" si="327"/>
        <v>8</v>
      </c>
    </row>
    <row r="9730" spans="1:9" x14ac:dyDescent="0.3">
      <c r="A9730" s="10">
        <v>43686</v>
      </c>
      <c r="B9730" s="11" t="s">
        <v>896</v>
      </c>
      <c r="C9730" s="11" t="s">
        <v>461</v>
      </c>
      <c r="D9730" s="11" t="s">
        <v>662</v>
      </c>
      <c r="F9730" s="15">
        <f>IF(ISBLANK($D9730),"",IF(ISBLANK($E9730),VLOOKUP($D9730,$J:$K,2,FALSE),VLOOKUP($E9730,'Daycare Packages'!$A:$G,7,FALSE)))</f>
        <v>30</v>
      </c>
      <c r="G9730" s="15"/>
      <c r="H9730" s="15">
        <f t="shared" si="328"/>
        <v>30</v>
      </c>
      <c r="I9730" s="198">
        <f t="shared" si="327"/>
        <v>8</v>
      </c>
    </row>
    <row r="9731" spans="1:9" x14ac:dyDescent="0.3">
      <c r="A9731" s="10">
        <v>43686</v>
      </c>
      <c r="B9731" s="11" t="s">
        <v>2061</v>
      </c>
      <c r="C9731" s="11" t="s">
        <v>2062</v>
      </c>
      <c r="D9731" s="11" t="s">
        <v>662</v>
      </c>
      <c r="E9731" s="11">
        <v>6932387</v>
      </c>
      <c r="F9731" s="15">
        <f>IF(ISBLANK($D9731),"",IF(ISBLANK($E9731),VLOOKUP($D9731,$J:$K,2,FALSE),VLOOKUP($E9731,'Daycare Packages'!$A:$G,7,FALSE)))</f>
        <v>27</v>
      </c>
      <c r="G9731" s="15"/>
      <c r="H9731" s="15">
        <f t="shared" si="328"/>
        <v>27</v>
      </c>
      <c r="I9731" s="198">
        <f t="shared" ref="I9731:I9794" si="329">IF(A9731="",0,MONTH(A9731))</f>
        <v>8</v>
      </c>
    </row>
    <row r="9732" spans="1:9" x14ac:dyDescent="0.3">
      <c r="A9732" s="10">
        <v>43686</v>
      </c>
      <c r="B9732" s="11" t="s">
        <v>699</v>
      </c>
      <c r="C9732" s="11" t="s">
        <v>507</v>
      </c>
      <c r="D9732" s="11" t="s">
        <v>662</v>
      </c>
      <c r="F9732" s="15">
        <f>IF(ISBLANK($D9732),"",IF(ISBLANK($E9732),VLOOKUP($D9732,$J:$K,2,FALSE),VLOOKUP($E9732,'Daycare Packages'!$A:$G,7,FALSE)))</f>
        <v>30</v>
      </c>
      <c r="G9732" s="15">
        <v>-3</v>
      </c>
      <c r="H9732" s="15">
        <f t="shared" si="328"/>
        <v>27</v>
      </c>
      <c r="I9732" s="198">
        <f t="shared" si="329"/>
        <v>8</v>
      </c>
    </row>
    <row r="9733" spans="1:9" x14ac:dyDescent="0.3">
      <c r="A9733" s="10">
        <v>43686</v>
      </c>
      <c r="B9733" s="11" t="s">
        <v>699</v>
      </c>
      <c r="C9733" s="11" t="s">
        <v>478</v>
      </c>
      <c r="D9733" s="11" t="s">
        <v>662</v>
      </c>
      <c r="F9733" s="15">
        <f>IF(ISBLANK($D9733),"",IF(ISBLANK($E9733),VLOOKUP($D9733,$J:$K,2,FALSE),VLOOKUP($E9733,'Daycare Packages'!$A:$G,7,FALSE)))</f>
        <v>30</v>
      </c>
      <c r="G9733" s="15">
        <v>-3</v>
      </c>
      <c r="H9733" s="15">
        <f t="shared" si="328"/>
        <v>27</v>
      </c>
      <c r="I9733" s="198">
        <f t="shared" si="329"/>
        <v>8</v>
      </c>
    </row>
    <row r="9734" spans="1:9" x14ac:dyDescent="0.3">
      <c r="A9734" s="10">
        <v>43686</v>
      </c>
      <c r="B9734" s="11" t="s">
        <v>208</v>
      </c>
      <c r="C9734" s="11" t="s">
        <v>507</v>
      </c>
      <c r="D9734" s="11" t="s">
        <v>659</v>
      </c>
      <c r="F9734" s="15">
        <f>IF(ISBLANK($D9734),"",IF(ISBLANK($E9734),VLOOKUP($D9734,$J:$K,2,FALSE),VLOOKUP($E9734,'Daycare Packages'!$A:$G,7,FALSE)))</f>
        <v>20</v>
      </c>
      <c r="G9734" s="15"/>
      <c r="H9734" s="15">
        <f t="shared" si="328"/>
        <v>20</v>
      </c>
      <c r="I9734" s="198">
        <f t="shared" si="329"/>
        <v>8</v>
      </c>
    </row>
    <row r="9735" spans="1:9" x14ac:dyDescent="0.3">
      <c r="A9735" s="10">
        <v>43686</v>
      </c>
      <c r="B9735" s="11" t="s">
        <v>2082</v>
      </c>
      <c r="C9735" s="11" t="s">
        <v>1773</v>
      </c>
      <c r="D9735" s="11" t="s">
        <v>662</v>
      </c>
      <c r="F9735" s="15">
        <f>IF(ISBLANK($D9735),"",IF(ISBLANK($E9735),VLOOKUP($D9735,$J:$K,2,FALSE),VLOOKUP($E9735,'Daycare Packages'!$A:$G,7,FALSE)))</f>
        <v>30</v>
      </c>
      <c r="G9735" s="15"/>
      <c r="H9735" s="15">
        <f t="shared" si="328"/>
        <v>30</v>
      </c>
      <c r="I9735" s="198">
        <f t="shared" si="329"/>
        <v>8</v>
      </c>
    </row>
    <row r="9736" spans="1:9" x14ac:dyDescent="0.3">
      <c r="A9736" s="10">
        <v>43686</v>
      </c>
      <c r="B9736" s="11" t="s">
        <v>1722</v>
      </c>
      <c r="C9736" s="11" t="s">
        <v>461</v>
      </c>
      <c r="D9736" s="11" t="s">
        <v>662</v>
      </c>
      <c r="F9736" s="15">
        <f>IF(ISBLANK($D9736),"",IF(ISBLANK($E9736),VLOOKUP($D9736,$J:$K,2,FALSE),VLOOKUP($E9736,'Daycare Packages'!$A:$G,7,FALSE)))</f>
        <v>30</v>
      </c>
      <c r="G9736" s="15"/>
      <c r="H9736" s="15">
        <f t="shared" si="328"/>
        <v>30</v>
      </c>
      <c r="I9736" s="198">
        <f t="shared" si="329"/>
        <v>8</v>
      </c>
    </row>
    <row r="9737" spans="1:9" x14ac:dyDescent="0.3">
      <c r="A9737" s="10">
        <v>43686</v>
      </c>
      <c r="B9737" s="11" t="s">
        <v>1722</v>
      </c>
      <c r="C9737" s="11" t="s">
        <v>872</v>
      </c>
      <c r="D9737" s="11" t="s">
        <v>662</v>
      </c>
      <c r="F9737" s="15">
        <f>IF(ISBLANK($D9737),"",IF(ISBLANK($E9737),VLOOKUP($D9737,$J:$K,2,FALSE),VLOOKUP($E9737,'Daycare Packages'!$A:$G,7,FALSE)))</f>
        <v>30</v>
      </c>
      <c r="G9737" s="15"/>
      <c r="H9737" s="15">
        <f t="shared" si="328"/>
        <v>30</v>
      </c>
      <c r="I9737" s="198">
        <f t="shared" si="329"/>
        <v>8</v>
      </c>
    </row>
    <row r="9738" spans="1:9" x14ac:dyDescent="0.3">
      <c r="A9738" s="10">
        <v>43686</v>
      </c>
      <c r="B9738" s="11" t="s">
        <v>2006</v>
      </c>
      <c r="C9738" s="11" t="s">
        <v>2007</v>
      </c>
      <c r="D9738" s="11" t="s">
        <v>662</v>
      </c>
      <c r="E9738" s="11">
        <v>6930883</v>
      </c>
      <c r="F9738" s="15">
        <f>IF(ISBLANK($D9738),"",IF(ISBLANK($E9738),VLOOKUP($D9738,$J:$K,2,FALSE),VLOOKUP($E9738,'Daycare Packages'!$A:$G,7,FALSE)))</f>
        <v>27</v>
      </c>
      <c r="G9738" s="15"/>
      <c r="H9738" s="15">
        <f t="shared" si="328"/>
        <v>27</v>
      </c>
      <c r="I9738" s="198">
        <f t="shared" si="329"/>
        <v>8</v>
      </c>
    </row>
    <row r="9739" spans="1:9" x14ac:dyDescent="0.3">
      <c r="A9739" s="10">
        <v>43686</v>
      </c>
      <c r="B9739" s="11" t="s">
        <v>2006</v>
      </c>
      <c r="C9739" s="11" t="s">
        <v>1154</v>
      </c>
      <c r="D9739" s="11" t="s">
        <v>662</v>
      </c>
      <c r="E9739" s="11">
        <v>6930883</v>
      </c>
      <c r="F9739" s="15">
        <f>IF(ISBLANK($D9739),"",IF(ISBLANK($E9739),VLOOKUP($D9739,$J:$K,2,FALSE),VLOOKUP($E9739,'Daycare Packages'!$A:$G,7,FALSE)))</f>
        <v>27</v>
      </c>
      <c r="G9739" s="15"/>
      <c r="H9739" s="15">
        <f t="shared" si="328"/>
        <v>27</v>
      </c>
      <c r="I9739" s="198">
        <f t="shared" si="329"/>
        <v>8</v>
      </c>
    </row>
    <row r="9740" spans="1:9" x14ac:dyDescent="0.3">
      <c r="A9740" s="10">
        <v>43686</v>
      </c>
      <c r="B9740" s="11" t="s">
        <v>145</v>
      </c>
      <c r="C9740" s="11" t="s">
        <v>811</v>
      </c>
      <c r="D9740" s="11" t="s">
        <v>662</v>
      </c>
      <c r="E9740" s="11">
        <v>6849358</v>
      </c>
      <c r="F9740" s="15">
        <f>IF(ISBLANK($D9740),"",IF(ISBLANK($E9740),VLOOKUP($D9740,$J:$K,2,FALSE),VLOOKUP($E9740,'Daycare Packages'!$A:$G,7,FALSE)))</f>
        <v>27</v>
      </c>
      <c r="G9740" s="15"/>
      <c r="H9740" s="15">
        <f t="shared" si="328"/>
        <v>27</v>
      </c>
      <c r="I9740" s="198">
        <f t="shared" si="329"/>
        <v>8</v>
      </c>
    </row>
    <row r="9741" spans="1:9" x14ac:dyDescent="0.3">
      <c r="A9741" s="10">
        <v>43686</v>
      </c>
      <c r="B9741" s="11" t="s">
        <v>941</v>
      </c>
      <c r="C9741" s="11" t="s">
        <v>487</v>
      </c>
      <c r="D9741" s="11" t="s">
        <v>662</v>
      </c>
      <c r="F9741" s="15">
        <f>IF(ISBLANK($D9741),"",IF(ISBLANK($E9741),VLOOKUP($D9741,$J:$K,2,FALSE),VLOOKUP($E9741,'Daycare Packages'!$A:$G,7,FALSE)))</f>
        <v>30</v>
      </c>
      <c r="G9741" s="15"/>
      <c r="H9741" s="15">
        <f t="shared" si="328"/>
        <v>30</v>
      </c>
      <c r="I9741" s="198">
        <f t="shared" si="329"/>
        <v>8</v>
      </c>
    </row>
    <row r="9742" spans="1:9" x14ac:dyDescent="0.3">
      <c r="A9742" s="10">
        <v>43686</v>
      </c>
      <c r="B9742" s="11" t="s">
        <v>1961</v>
      </c>
      <c r="C9742" s="11" t="s">
        <v>1962</v>
      </c>
      <c r="D9742" s="11" t="s">
        <v>662</v>
      </c>
      <c r="F9742" s="15">
        <f>IF(ISBLANK($D9742),"",IF(ISBLANK($E9742),VLOOKUP($D9742,$J:$K,2,FALSE),VLOOKUP($E9742,'Daycare Packages'!$A:$G,7,FALSE)))</f>
        <v>30</v>
      </c>
      <c r="G9742" s="15"/>
      <c r="H9742" s="15">
        <f t="shared" si="328"/>
        <v>30</v>
      </c>
      <c r="I9742" s="198">
        <f t="shared" si="329"/>
        <v>8</v>
      </c>
    </row>
    <row r="9743" spans="1:9" x14ac:dyDescent="0.3">
      <c r="A9743" s="10">
        <v>43686</v>
      </c>
      <c r="B9743" s="11" t="s">
        <v>1772</v>
      </c>
      <c r="C9743" s="11" t="s">
        <v>2083</v>
      </c>
      <c r="D9743" s="11" t="s">
        <v>659</v>
      </c>
      <c r="F9743" s="15">
        <f>IF(ISBLANK($D9743),"",IF(ISBLANK($E9743),VLOOKUP($D9743,$J:$K,2,FALSE),VLOOKUP($E9743,'Daycare Packages'!$A:$G,7,FALSE)))</f>
        <v>20</v>
      </c>
      <c r="G9743" s="15"/>
      <c r="H9743" s="15">
        <f t="shared" si="328"/>
        <v>20</v>
      </c>
      <c r="I9743" s="198">
        <f t="shared" si="329"/>
        <v>8</v>
      </c>
    </row>
    <row r="9744" spans="1:9" x14ac:dyDescent="0.3">
      <c r="A9744" s="10">
        <v>43686</v>
      </c>
      <c r="B9744" s="11" t="s">
        <v>904</v>
      </c>
      <c r="C9744" s="11" t="s">
        <v>638</v>
      </c>
      <c r="D9744" s="11" t="s">
        <v>662</v>
      </c>
      <c r="F9744" s="15">
        <f>IF(ISBLANK($D9744),"",IF(ISBLANK($E9744),VLOOKUP($D9744,$J:$K,2,FALSE),VLOOKUP($E9744,'Daycare Packages'!$A:$G,7,FALSE)))</f>
        <v>30</v>
      </c>
      <c r="G9744" s="15"/>
      <c r="H9744" s="15">
        <f t="shared" si="328"/>
        <v>30</v>
      </c>
      <c r="I9744" s="198">
        <f t="shared" si="329"/>
        <v>8</v>
      </c>
    </row>
    <row r="9745" spans="1:9" x14ac:dyDescent="0.3">
      <c r="A9745" s="10">
        <v>43686</v>
      </c>
      <c r="B9745" s="11" t="s">
        <v>851</v>
      </c>
      <c r="C9745" s="11" t="s">
        <v>852</v>
      </c>
      <c r="D9745" s="11" t="s">
        <v>662</v>
      </c>
      <c r="F9745" s="15">
        <f>IF(ISBLANK($D9745),"",IF(ISBLANK($E9745),VLOOKUP($D9745,$J:$K,2,FALSE),VLOOKUP($E9745,'Daycare Packages'!$A:$G,7,FALSE)))</f>
        <v>30</v>
      </c>
      <c r="G9745" s="15"/>
      <c r="H9745" s="15">
        <f t="shared" si="328"/>
        <v>30</v>
      </c>
      <c r="I9745" s="198">
        <f t="shared" si="329"/>
        <v>8</v>
      </c>
    </row>
    <row r="9746" spans="1:9" x14ac:dyDescent="0.3">
      <c r="A9746" s="10">
        <v>43686</v>
      </c>
      <c r="B9746" s="11" t="s">
        <v>1979</v>
      </c>
      <c r="C9746" s="11" t="s">
        <v>474</v>
      </c>
      <c r="D9746" s="11" t="s">
        <v>662</v>
      </c>
      <c r="E9746" s="11">
        <v>6921788</v>
      </c>
      <c r="F9746" s="15">
        <f>IF(ISBLANK($D9746),"",IF(ISBLANK($E9746),VLOOKUP($D9746,$J:$K,2,FALSE),VLOOKUP($E9746,'Daycare Packages'!$A:$G,7,FALSE)))</f>
        <v>23</v>
      </c>
      <c r="G9746" s="15"/>
      <c r="H9746" s="15">
        <f t="shared" si="328"/>
        <v>23</v>
      </c>
      <c r="I9746" s="198">
        <f t="shared" si="329"/>
        <v>8</v>
      </c>
    </row>
    <row r="9747" spans="1:9" x14ac:dyDescent="0.3">
      <c r="A9747" s="10">
        <v>43686</v>
      </c>
      <c r="B9747" s="11" t="s">
        <v>182</v>
      </c>
      <c r="C9747" s="11" t="s">
        <v>685</v>
      </c>
      <c r="D9747" s="11" t="s">
        <v>662</v>
      </c>
      <c r="E9747" s="11">
        <v>6925810</v>
      </c>
      <c r="F9747" s="15">
        <f>IF(ISBLANK($D9747),"",IF(ISBLANK($E9747),VLOOKUP($D9747,$J:$K,2,FALSE),VLOOKUP($E9747,'Daycare Packages'!$A:$G,7,FALSE)))</f>
        <v>23</v>
      </c>
      <c r="G9747" s="15"/>
      <c r="H9747" s="15">
        <f t="shared" si="328"/>
        <v>23</v>
      </c>
      <c r="I9747" s="198">
        <f t="shared" si="329"/>
        <v>8</v>
      </c>
    </row>
    <row r="9748" spans="1:9" x14ac:dyDescent="0.3">
      <c r="A9748" s="10">
        <v>43686</v>
      </c>
      <c r="B9748" s="11" t="s">
        <v>730</v>
      </c>
      <c r="C9748" s="11" t="s">
        <v>731</v>
      </c>
      <c r="D9748" s="11" t="s">
        <v>662</v>
      </c>
      <c r="F9748" s="15">
        <f>IF(ISBLANK($D9748),"",IF(ISBLANK($E9748),VLOOKUP($D9748,$J:$K,2,FALSE),VLOOKUP($E9748,'Daycare Packages'!$A:$G,7,FALSE)))</f>
        <v>30</v>
      </c>
      <c r="G9748" s="15"/>
      <c r="H9748" s="15">
        <f t="shared" si="328"/>
        <v>30</v>
      </c>
      <c r="I9748" s="198">
        <f t="shared" si="329"/>
        <v>8</v>
      </c>
    </row>
    <row r="9749" spans="1:9" x14ac:dyDescent="0.3">
      <c r="A9749" s="10">
        <v>43686</v>
      </c>
      <c r="B9749" s="11" t="s">
        <v>222</v>
      </c>
      <c r="C9749" s="11" t="s">
        <v>229</v>
      </c>
      <c r="D9749" s="11" t="s">
        <v>662</v>
      </c>
      <c r="E9749" s="11">
        <v>6917953</v>
      </c>
      <c r="F9749" s="15">
        <f>IF(ISBLANK($D9749),"",IF(ISBLANK($E9749),VLOOKUP($D9749,$J:$K,2,FALSE),VLOOKUP($E9749,'Daycare Packages'!$A:$G,7,FALSE)))</f>
        <v>27</v>
      </c>
      <c r="G9749" s="15"/>
      <c r="H9749" s="15">
        <f t="shared" si="328"/>
        <v>27</v>
      </c>
      <c r="I9749" s="198">
        <f t="shared" si="329"/>
        <v>8</v>
      </c>
    </row>
    <row r="9750" spans="1:9" x14ac:dyDescent="0.3">
      <c r="A9750" s="10">
        <v>43686</v>
      </c>
      <c r="B9750" s="11" t="s">
        <v>809</v>
      </c>
      <c r="C9750" s="11" t="s">
        <v>810</v>
      </c>
      <c r="D9750" s="11" t="s">
        <v>662</v>
      </c>
      <c r="F9750" s="15">
        <f>IF(ISBLANK($D9750),"",IF(ISBLANK($E9750),VLOOKUP($D9750,$J:$K,2,FALSE),VLOOKUP($E9750,'Daycare Packages'!$A:$G,7,FALSE)))</f>
        <v>30</v>
      </c>
      <c r="G9750" s="15"/>
      <c r="H9750" s="15">
        <f t="shared" si="328"/>
        <v>30</v>
      </c>
      <c r="I9750" s="198">
        <f t="shared" si="329"/>
        <v>8</v>
      </c>
    </row>
    <row r="9751" spans="1:9" x14ac:dyDescent="0.3">
      <c r="A9751" s="10">
        <v>43686</v>
      </c>
      <c r="B9751" s="11" t="s">
        <v>688</v>
      </c>
      <c r="C9751" s="11" t="s">
        <v>754</v>
      </c>
      <c r="D9751" s="11" t="s">
        <v>662</v>
      </c>
      <c r="F9751" s="15">
        <f>IF(ISBLANK($D9751),"",IF(ISBLANK($E9751),VLOOKUP($D9751,$J:$K,2,FALSE),VLOOKUP($E9751,'Daycare Packages'!$A:$G,7,FALSE)))</f>
        <v>30</v>
      </c>
      <c r="G9751" s="15"/>
      <c r="H9751" s="15">
        <f t="shared" si="328"/>
        <v>30</v>
      </c>
      <c r="I9751" s="198">
        <f t="shared" si="329"/>
        <v>8</v>
      </c>
    </row>
    <row r="9752" spans="1:9" x14ac:dyDescent="0.3">
      <c r="A9752" s="10">
        <v>43686</v>
      </c>
      <c r="B9752" s="11" t="s">
        <v>160</v>
      </c>
      <c r="C9752" s="11" t="s">
        <v>794</v>
      </c>
      <c r="D9752" s="11" t="s">
        <v>662</v>
      </c>
      <c r="E9752" s="11">
        <v>6905987</v>
      </c>
      <c r="F9752" s="15">
        <f>IF(ISBLANK($D9752),"",IF(ISBLANK($E9752),VLOOKUP($D9752,$J:$K,2,FALSE),VLOOKUP($E9752,'Daycare Packages'!$A:$G,7,FALSE)))</f>
        <v>26</v>
      </c>
      <c r="G9752" s="15"/>
      <c r="H9752" s="15">
        <f t="shared" si="328"/>
        <v>26</v>
      </c>
      <c r="I9752" s="198">
        <f t="shared" si="329"/>
        <v>8</v>
      </c>
    </row>
    <row r="9753" spans="1:9" x14ac:dyDescent="0.3">
      <c r="A9753" s="10">
        <v>43686</v>
      </c>
      <c r="B9753" s="11" t="s">
        <v>160</v>
      </c>
      <c r="C9753" s="11" t="s">
        <v>1761</v>
      </c>
      <c r="D9753" s="11" t="s">
        <v>662</v>
      </c>
      <c r="E9753" s="11">
        <v>6905987</v>
      </c>
      <c r="F9753" s="15">
        <f>IF(ISBLANK($D9753),"",IF(ISBLANK($E9753),VLOOKUP($D9753,$J:$K,2,FALSE),VLOOKUP($E9753,'Daycare Packages'!$A:$G,7,FALSE)))</f>
        <v>26</v>
      </c>
      <c r="G9753" s="15"/>
      <c r="H9753" s="15">
        <f t="shared" si="328"/>
        <v>26</v>
      </c>
      <c r="I9753" s="198">
        <f t="shared" si="329"/>
        <v>8</v>
      </c>
    </row>
    <row r="9754" spans="1:9" x14ac:dyDescent="0.3">
      <c r="A9754" s="10">
        <v>43686</v>
      </c>
      <c r="B9754" s="11" t="s">
        <v>218</v>
      </c>
      <c r="C9754" s="11" t="s">
        <v>738</v>
      </c>
      <c r="D9754" s="11" t="s">
        <v>662</v>
      </c>
      <c r="E9754" s="11">
        <v>6911319</v>
      </c>
      <c r="F9754" s="15">
        <f>IF(ISBLANK($D9754),"",IF(ISBLANK($E9754),VLOOKUP($D9754,$J:$K,2,FALSE),VLOOKUP($E9754,'Daycare Packages'!$A:$G,7,FALSE)))</f>
        <v>20</v>
      </c>
      <c r="G9754" s="15"/>
      <c r="H9754" s="15">
        <f t="shared" si="328"/>
        <v>20</v>
      </c>
      <c r="I9754" s="198">
        <f t="shared" si="329"/>
        <v>8</v>
      </c>
    </row>
    <row r="9755" spans="1:9" x14ac:dyDescent="0.3">
      <c r="A9755" s="10">
        <v>43686</v>
      </c>
      <c r="B9755" s="11" t="s">
        <v>218</v>
      </c>
      <c r="C9755" s="11" t="s">
        <v>737</v>
      </c>
      <c r="D9755" s="11" t="s">
        <v>662</v>
      </c>
      <c r="E9755" s="11">
        <v>6911319</v>
      </c>
      <c r="F9755" s="15">
        <f>IF(ISBLANK($D9755),"",IF(ISBLANK($E9755),VLOOKUP($D9755,$J:$K,2,FALSE),VLOOKUP($E9755,'Daycare Packages'!$A:$G,7,FALSE)))</f>
        <v>20</v>
      </c>
      <c r="G9755" s="15"/>
      <c r="H9755" s="15">
        <f t="shared" si="328"/>
        <v>20</v>
      </c>
      <c r="I9755" s="198">
        <f t="shared" si="329"/>
        <v>8</v>
      </c>
    </row>
    <row r="9756" spans="1:9" x14ac:dyDescent="0.3">
      <c r="A9756" s="10">
        <v>43686</v>
      </c>
      <c r="B9756" s="11" t="s">
        <v>1887</v>
      </c>
      <c r="C9756" s="11" t="s">
        <v>507</v>
      </c>
      <c r="D9756" s="11" t="s">
        <v>662</v>
      </c>
      <c r="F9756" s="15">
        <f>IF(ISBLANK($D9756),"",IF(ISBLANK($E9756),VLOOKUP($D9756,$J:$K,2,FALSE),VLOOKUP($E9756,'Daycare Packages'!$A:$G,7,FALSE)))</f>
        <v>30</v>
      </c>
      <c r="G9756" s="15"/>
      <c r="H9756" s="15">
        <f t="shared" ref="H9756:H9820" si="330">IF(ISBLANK(D9756),"",SUM(F9756:G9756))</f>
        <v>30</v>
      </c>
      <c r="I9756" s="198">
        <f t="shared" si="329"/>
        <v>8</v>
      </c>
    </row>
    <row r="9757" spans="1:9" x14ac:dyDescent="0.3">
      <c r="A9757" s="10">
        <v>43686</v>
      </c>
      <c r="B9757" s="11" t="s">
        <v>153</v>
      </c>
      <c r="C9757" s="11" t="s">
        <v>1315</v>
      </c>
      <c r="D9757" s="11" t="s">
        <v>662</v>
      </c>
      <c r="E9757" s="11">
        <v>6916175</v>
      </c>
      <c r="F9757" s="15">
        <f>IF(ISBLANK($D9757),"",IF(ISBLANK($E9757),VLOOKUP($D9757,$J:$K,2,FALSE),VLOOKUP($E9757,'Daycare Packages'!$A:$G,7,FALSE)))</f>
        <v>27</v>
      </c>
      <c r="G9757" s="15"/>
      <c r="H9757" s="15">
        <f t="shared" si="330"/>
        <v>27</v>
      </c>
      <c r="I9757" s="198">
        <f t="shared" si="329"/>
        <v>8</v>
      </c>
    </row>
    <row r="9758" spans="1:9" x14ac:dyDescent="0.3">
      <c r="A9758" s="10">
        <v>43686</v>
      </c>
      <c r="B9758" s="11" t="s">
        <v>873</v>
      </c>
      <c r="C9758" s="11" t="s">
        <v>493</v>
      </c>
      <c r="D9758" s="11" t="s">
        <v>662</v>
      </c>
      <c r="F9758" s="15">
        <f>IF(ISBLANK($D9758),"",IF(ISBLANK($E9758),VLOOKUP($D9758,$J:$K,2,FALSE),VLOOKUP($E9758,'Daycare Packages'!$A:$G,7,FALSE)))</f>
        <v>30</v>
      </c>
      <c r="G9758" s="15"/>
      <c r="H9758" s="15">
        <f t="shared" si="330"/>
        <v>30</v>
      </c>
      <c r="I9758" s="198">
        <f t="shared" si="329"/>
        <v>8</v>
      </c>
    </row>
    <row r="9759" spans="1:9" x14ac:dyDescent="0.3">
      <c r="A9759" s="10">
        <v>43686</v>
      </c>
      <c r="B9759" s="11" t="s">
        <v>1994</v>
      </c>
      <c r="C9759" s="11" t="s">
        <v>488</v>
      </c>
      <c r="D9759" s="11" t="s">
        <v>662</v>
      </c>
      <c r="F9759" s="15">
        <f>IF(ISBLANK($D9759),"",IF(ISBLANK($E9759),VLOOKUP($D9759,$J:$K,2,FALSE),VLOOKUP($E9759,'Daycare Packages'!$A:$G,7,FALSE)))</f>
        <v>30</v>
      </c>
      <c r="G9759" s="15"/>
      <c r="H9759" s="15">
        <f t="shared" si="330"/>
        <v>30</v>
      </c>
      <c r="I9759" s="198">
        <f t="shared" si="329"/>
        <v>8</v>
      </c>
    </row>
    <row r="9760" spans="1:9" x14ac:dyDescent="0.3">
      <c r="A9760" s="10">
        <v>43686</v>
      </c>
      <c r="B9760" s="11" t="s">
        <v>1994</v>
      </c>
      <c r="C9760" s="11" t="s">
        <v>1810</v>
      </c>
      <c r="D9760" s="11" t="s">
        <v>662</v>
      </c>
      <c r="F9760" s="15">
        <f>IF(ISBLANK($D9760),"",IF(ISBLANK($E9760),VLOOKUP($D9760,$J:$K,2,FALSE),VLOOKUP($E9760,'Daycare Packages'!$A:$G,7,FALSE)))</f>
        <v>30</v>
      </c>
      <c r="G9760" s="15"/>
      <c r="H9760" s="15">
        <f t="shared" si="330"/>
        <v>30</v>
      </c>
      <c r="I9760" s="198">
        <f t="shared" si="329"/>
        <v>8</v>
      </c>
    </row>
    <row r="9761" spans="1:9" x14ac:dyDescent="0.3">
      <c r="A9761" s="10">
        <v>43686</v>
      </c>
      <c r="B9761" s="11" t="s">
        <v>869</v>
      </c>
      <c r="C9761" s="11" t="s">
        <v>870</v>
      </c>
      <c r="D9761" s="11" t="s">
        <v>662</v>
      </c>
      <c r="F9761" s="15">
        <f>IF(ISBLANK($D9761),"",IF(ISBLANK($E9761),VLOOKUP($D9761,$J:$K,2,FALSE),VLOOKUP($E9761,'Daycare Packages'!$A:$G,7,FALSE)))</f>
        <v>30</v>
      </c>
      <c r="G9761" s="15"/>
      <c r="H9761" s="15">
        <f t="shared" si="330"/>
        <v>30</v>
      </c>
      <c r="I9761" s="198">
        <f t="shared" si="329"/>
        <v>8</v>
      </c>
    </row>
    <row r="9762" spans="1:9" x14ac:dyDescent="0.3">
      <c r="A9762" s="10">
        <v>43686</v>
      </c>
      <c r="B9762" s="11" t="s">
        <v>663</v>
      </c>
      <c r="C9762" s="11" t="s">
        <v>665</v>
      </c>
      <c r="D9762" s="11" t="s">
        <v>662</v>
      </c>
      <c r="F9762" s="15">
        <f>IF(ISBLANK($D9762),"",IF(ISBLANK($E9762),VLOOKUP($D9762,$J:$K,2,FALSE),VLOOKUP($E9762,'Daycare Packages'!$A:$G,7,FALSE)))</f>
        <v>30</v>
      </c>
      <c r="G9762" s="15"/>
      <c r="H9762" s="15">
        <f t="shared" si="330"/>
        <v>30</v>
      </c>
      <c r="I9762" s="198">
        <f t="shared" si="329"/>
        <v>8</v>
      </c>
    </row>
    <row r="9763" spans="1:9" x14ac:dyDescent="0.3">
      <c r="A9763" s="10">
        <v>43686</v>
      </c>
      <c r="B9763" s="11" t="s">
        <v>663</v>
      </c>
      <c r="C9763" s="11" t="s">
        <v>664</v>
      </c>
      <c r="D9763" s="11" t="s">
        <v>662</v>
      </c>
      <c r="F9763" s="15">
        <f>IF(ISBLANK($D9763),"",IF(ISBLANK($E9763),VLOOKUP($D9763,$J:$K,2,FALSE),VLOOKUP($E9763,'Daycare Packages'!$A:$G,7,FALSE)))</f>
        <v>30</v>
      </c>
      <c r="G9763" s="15"/>
      <c r="H9763" s="15">
        <f t="shared" si="330"/>
        <v>30</v>
      </c>
      <c r="I9763" s="198">
        <f t="shared" si="329"/>
        <v>8</v>
      </c>
    </row>
    <row r="9764" spans="1:9" x14ac:dyDescent="0.3">
      <c r="A9764" s="10">
        <v>43686</v>
      </c>
      <c r="B9764" s="11" t="s">
        <v>228</v>
      </c>
      <c r="C9764" s="11" t="s">
        <v>554</v>
      </c>
      <c r="D9764" s="11" t="s">
        <v>662</v>
      </c>
      <c r="F9764" s="15">
        <f>IF(ISBLANK($D9764),"",IF(ISBLANK($E9764),VLOOKUP($D9764,$J:$K,2,FALSE),VLOOKUP($E9764,'Daycare Packages'!$A:$G,7,FALSE)))</f>
        <v>30</v>
      </c>
      <c r="G9764" s="15"/>
      <c r="H9764" s="15">
        <f t="shared" si="330"/>
        <v>30</v>
      </c>
      <c r="I9764" s="198">
        <f t="shared" si="329"/>
        <v>8</v>
      </c>
    </row>
    <row r="9765" spans="1:9" x14ac:dyDescent="0.3">
      <c r="A9765" s="10">
        <v>43686</v>
      </c>
      <c r="B9765" s="11" t="s">
        <v>166</v>
      </c>
      <c r="C9765" s="11" t="s">
        <v>744</v>
      </c>
      <c r="D9765" s="11" t="s">
        <v>662</v>
      </c>
      <c r="E9765" s="11">
        <v>6923853</v>
      </c>
      <c r="F9765" s="15">
        <f>IF(ISBLANK($D9765),"",IF(ISBLANK($E9765),VLOOKUP($D9765,$J:$K,2,FALSE),VLOOKUP($E9765,'Daycare Packages'!$A:$G,7,FALSE)))</f>
        <v>25</v>
      </c>
      <c r="G9765" s="15"/>
      <c r="H9765" s="15">
        <f t="shared" si="330"/>
        <v>25</v>
      </c>
      <c r="I9765" s="198">
        <f t="shared" si="329"/>
        <v>8</v>
      </c>
    </row>
    <row r="9766" spans="1:9" x14ac:dyDescent="0.3">
      <c r="A9766" s="10">
        <v>43686</v>
      </c>
      <c r="B9766" s="11" t="s">
        <v>214</v>
      </c>
      <c r="C9766" s="11" t="s">
        <v>686</v>
      </c>
      <c r="D9766" s="11" t="s">
        <v>662</v>
      </c>
      <c r="E9766" s="11">
        <v>6874253</v>
      </c>
      <c r="F9766" s="15">
        <f>IF(ISBLANK($D9766),"",IF(ISBLANK($E9766),VLOOKUP($D9766,$J:$K,2,FALSE),VLOOKUP($E9766,'Daycare Packages'!$A:$G,7,FALSE)))</f>
        <v>23.4</v>
      </c>
      <c r="G9766" s="15"/>
      <c r="H9766" s="15">
        <f t="shared" si="330"/>
        <v>23.4</v>
      </c>
      <c r="I9766" s="198">
        <f t="shared" si="329"/>
        <v>8</v>
      </c>
    </row>
    <row r="9767" spans="1:9" x14ac:dyDescent="0.3">
      <c r="A9767" s="10">
        <v>43686</v>
      </c>
      <c r="B9767" s="11" t="s">
        <v>82</v>
      </c>
      <c r="C9767" s="11" t="s">
        <v>694</v>
      </c>
      <c r="D9767" s="11" t="s">
        <v>662</v>
      </c>
      <c r="E9767" s="11">
        <v>6717675</v>
      </c>
      <c r="F9767" s="15">
        <f>IF(ISBLANK($D9767),"",IF(ISBLANK($E9767),VLOOKUP($D9767,$J:$K,2,FALSE),VLOOKUP($E9767,'Daycare Packages'!$A:$G,7,FALSE)))</f>
        <v>22</v>
      </c>
      <c r="G9767" s="15"/>
      <c r="H9767" s="15">
        <f t="shared" si="330"/>
        <v>22</v>
      </c>
      <c r="I9767" s="198">
        <f t="shared" si="329"/>
        <v>8</v>
      </c>
    </row>
    <row r="9768" spans="1:9" x14ac:dyDescent="0.3">
      <c r="A9768" s="10">
        <v>43686</v>
      </c>
      <c r="B9768" s="11" t="s">
        <v>82</v>
      </c>
      <c r="C9768" s="11" t="s">
        <v>695</v>
      </c>
      <c r="D9768" s="11" t="s">
        <v>662</v>
      </c>
      <c r="E9768" s="11">
        <v>6717675</v>
      </c>
      <c r="F9768" s="15">
        <f>IF(ISBLANK($D9768),"",IF(ISBLANK($E9768),VLOOKUP($D9768,$J:$K,2,FALSE),VLOOKUP($E9768,'Daycare Packages'!$A:$G,7,FALSE)))</f>
        <v>22</v>
      </c>
      <c r="G9768" s="15"/>
      <c r="H9768" s="15">
        <f t="shared" si="330"/>
        <v>22</v>
      </c>
      <c r="I9768" s="198">
        <f t="shared" si="329"/>
        <v>8</v>
      </c>
    </row>
    <row r="9769" spans="1:9" x14ac:dyDescent="0.3">
      <c r="A9769" s="10">
        <v>43686</v>
      </c>
      <c r="B9769" s="11" t="s">
        <v>320</v>
      </c>
      <c r="C9769" s="11" t="s">
        <v>777</v>
      </c>
      <c r="D9769" s="11" t="s">
        <v>662</v>
      </c>
      <c r="F9769" s="15">
        <f>IF(ISBLANK($D9769),"",IF(ISBLANK($E9769),VLOOKUP($D9769,$J:$K,2,FALSE),VLOOKUP($E9769,'Daycare Packages'!$A:$G,7,FALSE)))</f>
        <v>30</v>
      </c>
      <c r="G9769" s="15"/>
      <c r="H9769" s="15">
        <f t="shared" si="330"/>
        <v>30</v>
      </c>
      <c r="I9769" s="198">
        <f t="shared" si="329"/>
        <v>8</v>
      </c>
    </row>
    <row r="9770" spans="1:9" x14ac:dyDescent="0.3">
      <c r="A9770" s="10">
        <v>43686</v>
      </c>
      <c r="B9770" s="11" t="s">
        <v>193</v>
      </c>
      <c r="C9770" s="11" t="s">
        <v>776</v>
      </c>
      <c r="D9770" s="11" t="s">
        <v>662</v>
      </c>
      <c r="E9770" s="11">
        <v>6928160</v>
      </c>
      <c r="F9770" s="15">
        <f>IF(ISBLANK($D9770),"",IF(ISBLANK($E9770),VLOOKUP($D9770,$J:$K,2,FALSE),VLOOKUP($E9770,'Daycare Packages'!$A:$G,7,FALSE)))</f>
        <v>27</v>
      </c>
      <c r="G9770" s="15"/>
      <c r="H9770" s="15">
        <f t="shared" si="330"/>
        <v>27</v>
      </c>
      <c r="I9770" s="198">
        <f t="shared" si="329"/>
        <v>8</v>
      </c>
    </row>
    <row r="9771" spans="1:9" x14ac:dyDescent="0.3">
      <c r="A9771" s="10">
        <v>43686</v>
      </c>
      <c r="B9771" s="11" t="s">
        <v>783</v>
      </c>
      <c r="C9771" s="11" t="s">
        <v>514</v>
      </c>
      <c r="D9771" s="11" t="s">
        <v>662</v>
      </c>
      <c r="F9771" s="15">
        <f>IF(ISBLANK($D9771),"",IF(ISBLANK($E9771),VLOOKUP($D9771,$J:$K,2,FALSE),VLOOKUP($E9771,'Daycare Packages'!$A:$G,7,FALSE)))</f>
        <v>30</v>
      </c>
      <c r="G9771" s="15"/>
      <c r="H9771" s="15">
        <f t="shared" si="330"/>
        <v>30</v>
      </c>
      <c r="I9771" s="198">
        <f t="shared" si="329"/>
        <v>8</v>
      </c>
    </row>
    <row r="9772" spans="1:9" x14ac:dyDescent="0.3">
      <c r="A9772" s="10">
        <v>43686</v>
      </c>
      <c r="B9772" s="11" t="s">
        <v>876</v>
      </c>
      <c r="C9772" s="11" t="s">
        <v>877</v>
      </c>
      <c r="D9772" s="11" t="s">
        <v>662</v>
      </c>
      <c r="F9772" s="15">
        <f>IF(ISBLANK($D9772),"",IF(ISBLANK($E9772),VLOOKUP($D9772,$J:$K,2,FALSE),VLOOKUP($E9772,'Daycare Packages'!$A:$G,7,FALSE)))</f>
        <v>30</v>
      </c>
      <c r="G9772" s="15"/>
      <c r="H9772" s="15">
        <f t="shared" si="330"/>
        <v>30</v>
      </c>
      <c r="I9772" s="198">
        <f t="shared" si="329"/>
        <v>8</v>
      </c>
    </row>
    <row r="9773" spans="1:9" x14ac:dyDescent="0.3">
      <c r="A9773" s="10">
        <v>43686</v>
      </c>
      <c r="B9773" s="11" t="s">
        <v>876</v>
      </c>
      <c r="C9773" s="11" t="s">
        <v>878</v>
      </c>
      <c r="D9773" s="11" t="s">
        <v>662</v>
      </c>
      <c r="F9773" s="15">
        <f>IF(ISBLANK($D9773),"",IF(ISBLANK($E9773),VLOOKUP($D9773,$J:$K,2,FALSE),VLOOKUP($E9773,'Daycare Packages'!$A:$G,7,FALSE)))</f>
        <v>30</v>
      </c>
      <c r="G9773" s="15"/>
      <c r="H9773" s="15">
        <f t="shared" si="330"/>
        <v>30</v>
      </c>
      <c r="I9773" s="198">
        <f t="shared" si="329"/>
        <v>8</v>
      </c>
    </row>
    <row r="9774" spans="1:9" x14ac:dyDescent="0.3">
      <c r="A9774" s="10">
        <v>43686</v>
      </c>
      <c r="B9774" s="11" t="s">
        <v>1121</v>
      </c>
      <c r="C9774" s="11" t="s">
        <v>878</v>
      </c>
      <c r="D9774" s="11" t="s">
        <v>662</v>
      </c>
      <c r="E9774" s="11">
        <v>6792732</v>
      </c>
      <c r="F9774" s="15">
        <f>IF(ISBLANK($D9774),"",IF(ISBLANK($E9774),VLOOKUP($D9774,$J:$K,2,FALSE),VLOOKUP($E9774,'Daycare Packages'!$A:$G,7,FALSE)))</f>
        <v>25</v>
      </c>
      <c r="G9774" s="15"/>
      <c r="H9774" s="15">
        <f t="shared" si="330"/>
        <v>25</v>
      </c>
      <c r="I9774" s="198">
        <f t="shared" si="329"/>
        <v>8</v>
      </c>
    </row>
    <row r="9775" spans="1:9" x14ac:dyDescent="0.3">
      <c r="A9775" s="10">
        <v>43686</v>
      </c>
      <c r="B9775" s="11" t="s">
        <v>179</v>
      </c>
      <c r="C9775" s="11" t="s">
        <v>706</v>
      </c>
      <c r="D9775" s="11" t="s">
        <v>662</v>
      </c>
      <c r="E9775" s="11">
        <v>6927237</v>
      </c>
      <c r="F9775" s="15">
        <f>IF(ISBLANK($D9775),"",IF(ISBLANK($E9775),VLOOKUP($D9775,$J:$K,2,FALSE),VLOOKUP($E9775,'Daycare Packages'!$A:$G,7,FALSE)))</f>
        <v>27</v>
      </c>
      <c r="G9775" s="15"/>
      <c r="H9775" s="15">
        <f t="shared" si="330"/>
        <v>27</v>
      </c>
      <c r="I9775" s="198">
        <f t="shared" si="329"/>
        <v>8</v>
      </c>
    </row>
    <row r="9776" spans="1:9" x14ac:dyDescent="0.3">
      <c r="A9776" s="10">
        <v>43686</v>
      </c>
      <c r="B9776" s="11" t="s">
        <v>230</v>
      </c>
      <c r="C9776" s="11" t="s">
        <v>493</v>
      </c>
      <c r="D9776" s="11" t="s">
        <v>662</v>
      </c>
      <c r="E9776" s="11">
        <v>6931739</v>
      </c>
      <c r="F9776" s="15">
        <f>IF(ISBLANK($D9776),"",IF(ISBLANK($E9776),VLOOKUP($D9776,$J:$K,2,FALSE),VLOOKUP($E9776,'Daycare Packages'!$A:$G,7,FALSE)))</f>
        <v>27</v>
      </c>
      <c r="G9776" s="15"/>
      <c r="H9776" s="15">
        <f t="shared" si="330"/>
        <v>27</v>
      </c>
      <c r="I9776" s="198">
        <f t="shared" si="329"/>
        <v>8</v>
      </c>
    </row>
    <row r="9777" spans="1:9" x14ac:dyDescent="0.3">
      <c r="A9777" s="10">
        <v>43686</v>
      </c>
      <c r="B9777" s="11" t="s">
        <v>1366</v>
      </c>
      <c r="C9777" s="11" t="s">
        <v>587</v>
      </c>
      <c r="D9777" s="11" t="s">
        <v>662</v>
      </c>
      <c r="E9777" s="11">
        <v>6909212</v>
      </c>
      <c r="F9777" s="15">
        <f>IF(ISBLANK($D9777),"",IF(ISBLANK($E9777),VLOOKUP($D9777,$J:$K,2,FALSE),VLOOKUP($E9777,'Daycare Packages'!$A:$G,7,FALSE)))</f>
        <v>23</v>
      </c>
      <c r="G9777" s="15"/>
      <c r="H9777" s="15">
        <f t="shared" si="330"/>
        <v>23</v>
      </c>
      <c r="I9777" s="198">
        <f t="shared" si="329"/>
        <v>8</v>
      </c>
    </row>
    <row r="9778" spans="1:9" x14ac:dyDescent="0.3">
      <c r="A9778" s="10">
        <v>43686</v>
      </c>
      <c r="B9778" s="11" t="s">
        <v>1366</v>
      </c>
      <c r="C9778" s="11" t="s">
        <v>520</v>
      </c>
      <c r="D9778" s="11" t="s">
        <v>662</v>
      </c>
      <c r="E9778" s="11">
        <v>6909212</v>
      </c>
      <c r="F9778" s="15">
        <f>IF(ISBLANK($D9778),"",IF(ISBLANK($E9778),VLOOKUP($D9778,$J:$K,2,FALSE),VLOOKUP($E9778,'Daycare Packages'!$A:$G,7,FALSE)))</f>
        <v>23</v>
      </c>
      <c r="G9778" s="15"/>
      <c r="H9778" s="15">
        <f t="shared" si="330"/>
        <v>23</v>
      </c>
      <c r="I9778" s="198">
        <f t="shared" si="329"/>
        <v>8</v>
      </c>
    </row>
    <row r="9779" spans="1:9" x14ac:dyDescent="0.3">
      <c r="A9779" s="10">
        <v>43686</v>
      </c>
      <c r="B9779" s="11" t="s">
        <v>171</v>
      </c>
      <c r="C9779" s="11" t="s">
        <v>693</v>
      </c>
      <c r="D9779" s="11" t="s">
        <v>662</v>
      </c>
      <c r="E9779" s="11">
        <v>6951687</v>
      </c>
      <c r="F9779" s="15">
        <f>IF(ISBLANK($D9779),"",IF(ISBLANK($E9779),VLOOKUP($D9779,$J:$K,2,FALSE),VLOOKUP($E9779,'Daycare Packages'!$A:$G,7,FALSE)))</f>
        <v>26</v>
      </c>
      <c r="G9779" s="15"/>
      <c r="H9779" s="15">
        <f t="shared" si="330"/>
        <v>26</v>
      </c>
      <c r="I9779" s="198">
        <f t="shared" si="329"/>
        <v>8</v>
      </c>
    </row>
    <row r="9780" spans="1:9" x14ac:dyDescent="0.3">
      <c r="A9780" s="10">
        <v>43686</v>
      </c>
      <c r="B9780" s="11" t="s">
        <v>1328</v>
      </c>
      <c r="C9780" s="11" t="s">
        <v>1329</v>
      </c>
      <c r="D9780" s="11" t="s">
        <v>662</v>
      </c>
      <c r="F9780" s="15">
        <f>IF(ISBLANK($D9780),"",IF(ISBLANK($E9780),VLOOKUP($D9780,$J:$K,2,FALSE),VLOOKUP($E9780,'Daycare Packages'!$A:$G,7,FALSE)))</f>
        <v>30</v>
      </c>
      <c r="G9780" s="15"/>
      <c r="H9780" s="15">
        <f t="shared" si="330"/>
        <v>30</v>
      </c>
      <c r="I9780" s="198">
        <f t="shared" si="329"/>
        <v>8</v>
      </c>
    </row>
    <row r="9781" spans="1:9" x14ac:dyDescent="0.3">
      <c r="A9781" s="10">
        <v>43686</v>
      </c>
      <c r="B9781" s="11" t="s">
        <v>163</v>
      </c>
      <c r="C9781" s="11" t="s">
        <v>805</v>
      </c>
      <c r="D9781" s="11" t="s">
        <v>662</v>
      </c>
      <c r="F9781" s="15">
        <f>IF(ISBLANK($D9781),"",IF(ISBLANK($E9781),VLOOKUP($D9781,$J:$K,2,FALSE),VLOOKUP($E9781,'Daycare Packages'!$A:$G,7,FALSE)))</f>
        <v>30</v>
      </c>
      <c r="G9781" s="15"/>
      <c r="H9781" s="15">
        <f t="shared" si="330"/>
        <v>30</v>
      </c>
      <c r="I9781" s="198">
        <f t="shared" si="329"/>
        <v>8</v>
      </c>
    </row>
    <row r="9782" spans="1:9" x14ac:dyDescent="0.3">
      <c r="A9782" s="55">
        <v>43686</v>
      </c>
      <c r="B9782" s="56" t="s">
        <v>1621</v>
      </c>
      <c r="C9782" s="56" t="s">
        <v>483</v>
      </c>
      <c r="D9782" s="56" t="s">
        <v>662</v>
      </c>
      <c r="E9782" s="56"/>
      <c r="F9782" s="59">
        <f>IF(ISBLANK($D9782),"",IF(ISBLANK($E9782),VLOOKUP($D9782,$J:$K,2,FALSE),VLOOKUP($E9782,'Daycare Packages'!$A:$G,7,FALSE)))</f>
        <v>30</v>
      </c>
      <c r="G9782" s="59"/>
      <c r="H9782" s="59">
        <f t="shared" si="330"/>
        <v>30</v>
      </c>
      <c r="I9782" s="198">
        <f t="shared" si="329"/>
        <v>8</v>
      </c>
    </row>
    <row r="9783" spans="1:9" x14ac:dyDescent="0.3">
      <c r="A9783" s="10">
        <v>43687</v>
      </c>
      <c r="B9783" s="11" t="s">
        <v>751</v>
      </c>
      <c r="C9783" s="11" t="s">
        <v>752</v>
      </c>
      <c r="D9783" s="11" t="s">
        <v>662</v>
      </c>
      <c r="F9783" s="15">
        <f>IF(ISBLANK($D9783),"",IF(ISBLANK($E9783),VLOOKUP($D9783,$J:$K,2,FALSE),VLOOKUP($E9783,'Daycare Packages'!$A:$G,7,FALSE)))</f>
        <v>30</v>
      </c>
      <c r="G9783" s="15"/>
      <c r="H9783" s="15">
        <f t="shared" si="330"/>
        <v>30</v>
      </c>
      <c r="I9783" s="198">
        <f t="shared" si="329"/>
        <v>8</v>
      </c>
    </row>
    <row r="9784" spans="1:9" x14ac:dyDescent="0.3">
      <c r="A9784" s="10">
        <v>43687</v>
      </c>
      <c r="B9784" s="11" t="s">
        <v>1366</v>
      </c>
      <c r="C9784" s="11" t="s">
        <v>587</v>
      </c>
      <c r="D9784" s="11" t="s">
        <v>662</v>
      </c>
      <c r="E9784" s="11">
        <v>6909212</v>
      </c>
      <c r="F9784" s="15">
        <f>IF(ISBLANK($D9784),"",IF(ISBLANK($E9784),VLOOKUP($D9784,$J:$K,2,FALSE),VLOOKUP($E9784,'Daycare Packages'!$A:$G,7,FALSE)))</f>
        <v>23</v>
      </c>
      <c r="G9784" s="15"/>
      <c r="H9784" s="15">
        <f t="shared" si="330"/>
        <v>23</v>
      </c>
      <c r="I9784" s="198">
        <f t="shared" si="329"/>
        <v>8</v>
      </c>
    </row>
    <row r="9785" spans="1:9" x14ac:dyDescent="0.3">
      <c r="A9785" s="10">
        <v>43687</v>
      </c>
      <c r="B9785" s="11" t="s">
        <v>1366</v>
      </c>
      <c r="C9785" s="11" t="s">
        <v>520</v>
      </c>
      <c r="D9785" s="11" t="s">
        <v>662</v>
      </c>
      <c r="E9785" s="11">
        <v>6909212</v>
      </c>
      <c r="F9785" s="15">
        <f>IF(ISBLANK($D9785),"",IF(ISBLANK($E9785),VLOOKUP($D9785,$J:$K,2,FALSE),VLOOKUP($E9785,'Daycare Packages'!$A:$G,7,FALSE)))</f>
        <v>23</v>
      </c>
      <c r="G9785" s="15"/>
      <c r="H9785" s="15">
        <f t="shared" si="330"/>
        <v>23</v>
      </c>
      <c r="I9785" s="198">
        <f t="shared" si="329"/>
        <v>8</v>
      </c>
    </row>
    <row r="9786" spans="1:9" x14ac:dyDescent="0.3">
      <c r="A9786" s="10">
        <v>43687</v>
      </c>
      <c r="B9786" s="11" t="s">
        <v>677</v>
      </c>
      <c r="C9786" s="11" t="s">
        <v>2090</v>
      </c>
      <c r="D9786" s="11" t="s">
        <v>662</v>
      </c>
      <c r="F9786" s="15">
        <f>IF(ISBLANK($D9786),"",IF(ISBLANK($E9786),VLOOKUP($D9786,$J:$K,2,FALSE),VLOOKUP($E9786,'Daycare Packages'!$A:$G,7,FALSE)))</f>
        <v>30</v>
      </c>
      <c r="G9786" s="15"/>
      <c r="H9786" s="15">
        <f t="shared" si="330"/>
        <v>30</v>
      </c>
      <c r="I9786" s="198">
        <f t="shared" si="329"/>
        <v>8</v>
      </c>
    </row>
    <row r="9787" spans="1:9" x14ac:dyDescent="0.3">
      <c r="A9787" s="10">
        <v>43687</v>
      </c>
      <c r="B9787" s="11" t="s">
        <v>1727</v>
      </c>
      <c r="C9787" s="11" t="s">
        <v>1728</v>
      </c>
      <c r="D9787" s="11" t="s">
        <v>662</v>
      </c>
      <c r="E9787" s="11">
        <v>6924319</v>
      </c>
      <c r="F9787" s="15">
        <f>IF(ISBLANK($D9787),"",IF(ISBLANK($E9787),VLOOKUP($D9787,$J:$K,2,FALSE),VLOOKUP($E9787,'Daycare Packages'!$A:$G,7,FALSE)))</f>
        <v>23</v>
      </c>
      <c r="G9787" s="15"/>
      <c r="H9787" s="15">
        <f t="shared" si="330"/>
        <v>23</v>
      </c>
      <c r="I9787" s="198">
        <f t="shared" si="329"/>
        <v>8</v>
      </c>
    </row>
    <row r="9788" spans="1:9" x14ac:dyDescent="0.3">
      <c r="A9788" s="10">
        <v>43687</v>
      </c>
      <c r="B9788" s="11" t="s">
        <v>222</v>
      </c>
      <c r="C9788" s="11" t="s">
        <v>229</v>
      </c>
      <c r="D9788" s="11" t="s">
        <v>662</v>
      </c>
      <c r="E9788" s="11">
        <v>6917953</v>
      </c>
      <c r="F9788" s="15">
        <f>IF(ISBLANK($D9788),"",IF(ISBLANK($E9788),VLOOKUP($D9788,$J:$K,2,FALSE),VLOOKUP($E9788,'Daycare Packages'!$A:$G,7,FALSE)))</f>
        <v>27</v>
      </c>
      <c r="G9788" s="15"/>
      <c r="H9788" s="15">
        <f t="shared" si="330"/>
        <v>27</v>
      </c>
      <c r="I9788" s="198">
        <f t="shared" si="329"/>
        <v>8</v>
      </c>
    </row>
    <row r="9789" spans="1:9" x14ac:dyDescent="0.3">
      <c r="A9789" s="10">
        <v>43687</v>
      </c>
      <c r="B9789" s="11" t="s">
        <v>1521</v>
      </c>
      <c r="C9789" s="11" t="s">
        <v>1522</v>
      </c>
      <c r="D9789" s="11" t="s">
        <v>662</v>
      </c>
      <c r="F9789" s="15">
        <f>IF(ISBLANK($D9789),"",IF(ISBLANK($E9789),VLOOKUP($D9789,$J:$K,2,FALSE),VLOOKUP($E9789,'Daycare Packages'!$A:$G,7,FALSE)))</f>
        <v>30</v>
      </c>
      <c r="G9789" s="15"/>
      <c r="H9789" s="15">
        <f t="shared" si="330"/>
        <v>30</v>
      </c>
      <c r="I9789" s="198">
        <f t="shared" si="329"/>
        <v>8</v>
      </c>
    </row>
    <row r="9790" spans="1:9" x14ac:dyDescent="0.3">
      <c r="A9790" s="10">
        <v>43687</v>
      </c>
      <c r="B9790" s="11" t="s">
        <v>2091</v>
      </c>
      <c r="C9790" s="11" t="s">
        <v>1808</v>
      </c>
      <c r="D9790" s="11" t="s">
        <v>662</v>
      </c>
      <c r="F9790" s="15">
        <f>IF(ISBLANK($D9790),"",IF(ISBLANK($E9790),VLOOKUP($D9790,$J:$K,2,FALSE),VLOOKUP($E9790,'Daycare Packages'!$A:$G,7,FALSE)))</f>
        <v>30</v>
      </c>
      <c r="G9790" s="15"/>
      <c r="H9790" s="15">
        <f t="shared" si="330"/>
        <v>30</v>
      </c>
      <c r="I9790" s="198">
        <f t="shared" si="329"/>
        <v>8</v>
      </c>
    </row>
    <row r="9791" spans="1:9" x14ac:dyDescent="0.3">
      <c r="A9791" s="10">
        <v>43687</v>
      </c>
      <c r="B9791" s="11" t="s">
        <v>2020</v>
      </c>
      <c r="C9791" s="11" t="s">
        <v>2021</v>
      </c>
      <c r="D9791" s="11" t="s">
        <v>662</v>
      </c>
      <c r="E9791" s="11">
        <v>6924994</v>
      </c>
      <c r="F9791" s="15">
        <f>IF(ISBLANK($D9791),"",IF(ISBLANK($E9791),VLOOKUP($D9791,$J:$K,2,FALSE),VLOOKUP($E9791,'Daycare Packages'!$A:$G,7,FALSE)))</f>
        <v>27</v>
      </c>
      <c r="G9791" s="15"/>
      <c r="H9791" s="15">
        <f t="shared" si="330"/>
        <v>27</v>
      </c>
      <c r="I9791" s="198">
        <f t="shared" si="329"/>
        <v>8</v>
      </c>
    </row>
    <row r="9792" spans="1:9" x14ac:dyDescent="0.3">
      <c r="A9792" s="10">
        <v>43687</v>
      </c>
      <c r="B9792" s="11" t="s">
        <v>182</v>
      </c>
      <c r="C9792" s="11" t="s">
        <v>685</v>
      </c>
      <c r="D9792" s="11" t="s">
        <v>662</v>
      </c>
      <c r="E9792" s="11">
        <v>6925810</v>
      </c>
      <c r="F9792" s="15">
        <f>IF(ISBLANK($D9792),"",IF(ISBLANK($E9792),VLOOKUP($D9792,$J:$K,2,FALSE),VLOOKUP($E9792,'Daycare Packages'!$A:$G,7,FALSE)))</f>
        <v>23</v>
      </c>
      <c r="G9792" s="15"/>
      <c r="H9792" s="15">
        <f t="shared" si="330"/>
        <v>23</v>
      </c>
      <c r="I9792" s="198">
        <f t="shared" si="329"/>
        <v>8</v>
      </c>
    </row>
    <row r="9793" spans="1:9" x14ac:dyDescent="0.3">
      <c r="A9793" s="10">
        <v>43687</v>
      </c>
      <c r="B9793" s="11" t="s">
        <v>688</v>
      </c>
      <c r="C9793" s="11" t="s">
        <v>754</v>
      </c>
      <c r="D9793" s="11" t="s">
        <v>662</v>
      </c>
      <c r="F9793" s="15">
        <f>IF(ISBLANK($D9793),"",IF(ISBLANK($E9793),VLOOKUP($D9793,$J:$K,2,FALSE),VLOOKUP($E9793,'Daycare Packages'!$A:$G,7,FALSE)))</f>
        <v>30</v>
      </c>
      <c r="G9793" s="15"/>
      <c r="H9793" s="15">
        <f t="shared" si="330"/>
        <v>30</v>
      </c>
      <c r="I9793" s="198">
        <f t="shared" si="329"/>
        <v>8</v>
      </c>
    </row>
    <row r="9794" spans="1:9" x14ac:dyDescent="0.3">
      <c r="A9794" s="10">
        <v>43687</v>
      </c>
      <c r="B9794" s="11" t="s">
        <v>117</v>
      </c>
      <c r="C9794" s="11" t="s">
        <v>1069</v>
      </c>
      <c r="D9794" s="11" t="s">
        <v>662</v>
      </c>
      <c r="E9794" s="11">
        <v>6875240</v>
      </c>
      <c r="F9794" s="15">
        <f>IF(ISBLANK($D9794),"",IF(ISBLANK($E9794),VLOOKUP($D9794,$J:$K,2,FALSE),VLOOKUP($E9794,'Daycare Packages'!$A:$G,7,FALSE)))</f>
        <v>25</v>
      </c>
      <c r="G9794" s="15"/>
      <c r="H9794" s="15">
        <f t="shared" si="330"/>
        <v>25</v>
      </c>
      <c r="I9794" s="198">
        <f t="shared" si="329"/>
        <v>8</v>
      </c>
    </row>
    <row r="9795" spans="1:9" x14ac:dyDescent="0.3">
      <c r="A9795" s="10">
        <v>43687</v>
      </c>
      <c r="B9795" s="11" t="s">
        <v>137</v>
      </c>
      <c r="C9795" s="11" t="s">
        <v>693</v>
      </c>
      <c r="D9795" s="11" t="s">
        <v>662</v>
      </c>
      <c r="E9795" s="11">
        <v>6867321</v>
      </c>
      <c r="F9795" s="15">
        <f>IF(ISBLANK($D9795),"",IF(ISBLANK($E9795),VLOOKUP($D9795,$J:$K,2,FALSE),VLOOKUP($E9795,'Daycare Packages'!$A:$G,7,FALSE)))</f>
        <v>23</v>
      </c>
      <c r="G9795" s="15"/>
      <c r="H9795" s="15">
        <f t="shared" si="330"/>
        <v>23</v>
      </c>
      <c r="I9795" s="198">
        <f t="shared" ref="I9795:I9858" si="331">IF(A9795="",0,MONTH(A9795))</f>
        <v>8</v>
      </c>
    </row>
    <row r="9796" spans="1:9" x14ac:dyDescent="0.3">
      <c r="A9796" s="10">
        <v>43687</v>
      </c>
      <c r="B9796" s="11" t="s">
        <v>145</v>
      </c>
      <c r="C9796" s="11" t="s">
        <v>811</v>
      </c>
      <c r="D9796" s="11" t="s">
        <v>662</v>
      </c>
      <c r="E9796" s="11">
        <v>6849358</v>
      </c>
      <c r="F9796" s="15">
        <f>IF(ISBLANK($D9796),"",IF(ISBLANK($E9796),VLOOKUP($D9796,$J:$K,2,FALSE),VLOOKUP($E9796,'Daycare Packages'!$A:$G,7,FALSE)))</f>
        <v>27</v>
      </c>
      <c r="G9796" s="15"/>
      <c r="H9796" s="15">
        <f t="shared" si="330"/>
        <v>27</v>
      </c>
      <c r="I9796" s="198">
        <f t="shared" si="331"/>
        <v>8</v>
      </c>
    </row>
    <row r="9797" spans="1:9" x14ac:dyDescent="0.3">
      <c r="A9797" s="10">
        <v>43687</v>
      </c>
      <c r="B9797" s="11" t="s">
        <v>134</v>
      </c>
      <c r="C9797" s="11" t="s">
        <v>883</v>
      </c>
      <c r="D9797" s="11" t="s">
        <v>662</v>
      </c>
      <c r="E9797" s="11">
        <v>6869710</v>
      </c>
      <c r="F9797" s="15">
        <f>IF(ISBLANK($D9797),"",IF(ISBLANK($E9797),VLOOKUP($D9797,$J:$K,2,FALSE),VLOOKUP($E9797,'Daycare Packages'!$A:$G,7,FALSE)))</f>
        <v>26</v>
      </c>
      <c r="G9797" s="15"/>
      <c r="H9797" s="15">
        <f t="shared" si="330"/>
        <v>26</v>
      </c>
      <c r="I9797" s="198">
        <f t="shared" si="331"/>
        <v>8</v>
      </c>
    </row>
    <row r="9798" spans="1:9" x14ac:dyDescent="0.3">
      <c r="A9798" s="10">
        <v>43687</v>
      </c>
      <c r="B9798" s="11" t="s">
        <v>836</v>
      </c>
      <c r="C9798" s="11" t="s">
        <v>498</v>
      </c>
      <c r="D9798" s="11" t="s">
        <v>662</v>
      </c>
      <c r="F9798" s="15">
        <f>IF(ISBLANK($D9798),"",IF(ISBLANK($E9798),VLOOKUP($D9798,$J:$K,2,FALSE),VLOOKUP($E9798,'Daycare Packages'!$A:$G,7,FALSE)))</f>
        <v>30</v>
      </c>
      <c r="G9798" s="15"/>
      <c r="H9798" s="15">
        <f t="shared" si="330"/>
        <v>30</v>
      </c>
      <c r="I9798" s="198">
        <f t="shared" si="331"/>
        <v>8</v>
      </c>
    </row>
    <row r="9799" spans="1:9" x14ac:dyDescent="0.3">
      <c r="A9799" s="10">
        <v>43687</v>
      </c>
      <c r="B9799" s="11" t="s">
        <v>1716</v>
      </c>
      <c r="C9799" s="11" t="s">
        <v>1717</v>
      </c>
      <c r="D9799" s="11" t="s">
        <v>662</v>
      </c>
      <c r="F9799" s="15">
        <f>IF(ISBLANK($D9799),"",IF(ISBLANK($E9799),VLOOKUP($D9799,$J:$K,2,FALSE),VLOOKUP($E9799,'Daycare Packages'!$A:$G,7,FALSE)))</f>
        <v>30</v>
      </c>
      <c r="G9799" s="15"/>
      <c r="H9799" s="15">
        <f t="shared" si="330"/>
        <v>30</v>
      </c>
      <c r="I9799" s="198">
        <f t="shared" si="331"/>
        <v>8</v>
      </c>
    </row>
    <row r="9800" spans="1:9" x14ac:dyDescent="0.3">
      <c r="A9800" s="55">
        <v>43687</v>
      </c>
      <c r="B9800" s="56" t="s">
        <v>1887</v>
      </c>
      <c r="C9800" s="56" t="s">
        <v>507</v>
      </c>
      <c r="D9800" s="56" t="s">
        <v>662</v>
      </c>
      <c r="E9800" s="56"/>
      <c r="F9800" s="59">
        <f>IF(ISBLANK($D9800),"",IF(ISBLANK($E9800),VLOOKUP($D9800,$J:$K,2,FALSE),VLOOKUP($E9800,'Daycare Packages'!$A:$G,7,FALSE)))</f>
        <v>30</v>
      </c>
      <c r="G9800" s="59">
        <v>6</v>
      </c>
      <c r="H9800" s="59">
        <f t="shared" si="330"/>
        <v>36</v>
      </c>
      <c r="I9800" s="198">
        <f t="shared" si="331"/>
        <v>8</v>
      </c>
    </row>
    <row r="9801" spans="1:9" x14ac:dyDescent="0.3">
      <c r="A9801" s="10">
        <v>43688</v>
      </c>
      <c r="B9801" s="11" t="s">
        <v>2031</v>
      </c>
      <c r="C9801" s="11" t="s">
        <v>2032</v>
      </c>
      <c r="D9801" s="11" t="s">
        <v>662</v>
      </c>
      <c r="F9801" s="15">
        <f>IF(ISBLANK($D9801),"",IF(ISBLANK($E9801),VLOOKUP($D9801,$J:$K,2,FALSE),VLOOKUP($E9801,'Daycare Packages'!$A:$G,7,FALSE)))</f>
        <v>30</v>
      </c>
      <c r="G9801" s="15"/>
      <c r="H9801" s="15">
        <f t="shared" si="330"/>
        <v>30</v>
      </c>
      <c r="I9801" s="198">
        <f t="shared" si="331"/>
        <v>8</v>
      </c>
    </row>
    <row r="9802" spans="1:9" x14ac:dyDescent="0.3">
      <c r="A9802" s="10">
        <v>43688</v>
      </c>
      <c r="B9802" s="11" t="s">
        <v>1600</v>
      </c>
      <c r="C9802" s="11" t="s">
        <v>1601</v>
      </c>
      <c r="D9802" s="11" t="s">
        <v>662</v>
      </c>
      <c r="F9802" s="15">
        <f>IF(ISBLANK($D9802),"",IF(ISBLANK($E9802),VLOOKUP($D9802,$J:$K,2,FALSE),VLOOKUP($E9802,'Daycare Packages'!$A:$G,7,FALSE)))</f>
        <v>30</v>
      </c>
      <c r="G9802" s="15"/>
      <c r="H9802" s="15">
        <f t="shared" si="330"/>
        <v>30</v>
      </c>
      <c r="I9802" s="198">
        <f t="shared" si="331"/>
        <v>8</v>
      </c>
    </row>
    <row r="9803" spans="1:9" x14ac:dyDescent="0.3">
      <c r="A9803" s="10">
        <v>43688</v>
      </c>
      <c r="B9803" s="11" t="s">
        <v>1727</v>
      </c>
      <c r="C9803" s="11" t="s">
        <v>1728</v>
      </c>
      <c r="D9803" s="11" t="s">
        <v>662</v>
      </c>
      <c r="E9803" s="11">
        <v>6924319</v>
      </c>
      <c r="F9803" s="15">
        <f>IF(ISBLANK($D9803),"",IF(ISBLANK($E9803),VLOOKUP($D9803,$J:$K,2,FALSE),VLOOKUP($E9803,'Daycare Packages'!$A:$G,7,FALSE)))</f>
        <v>23</v>
      </c>
      <c r="G9803" s="15"/>
      <c r="H9803" s="15">
        <f t="shared" si="330"/>
        <v>23</v>
      </c>
      <c r="I9803" s="198">
        <f t="shared" si="331"/>
        <v>8</v>
      </c>
    </row>
    <row r="9804" spans="1:9" x14ac:dyDescent="0.3">
      <c r="A9804" s="10">
        <v>43688</v>
      </c>
      <c r="B9804" s="11" t="s">
        <v>1282</v>
      </c>
      <c r="C9804" s="11" t="s">
        <v>754</v>
      </c>
      <c r="D9804" s="11" t="s">
        <v>662</v>
      </c>
      <c r="E9804" s="11">
        <v>6878007</v>
      </c>
      <c r="F9804" s="15">
        <f>IF(ISBLANK($D9804),"",IF(ISBLANK($E9804),VLOOKUP($D9804,$J:$K,2,FALSE),VLOOKUP($E9804,'Daycare Packages'!$A:$G,7,FALSE)))</f>
        <v>27</v>
      </c>
      <c r="G9804" s="15"/>
      <c r="H9804" s="15">
        <f>IF(ISBLANK(D9804),"",SUM(F9804:G9804))</f>
        <v>27</v>
      </c>
      <c r="I9804" s="198">
        <f t="shared" si="331"/>
        <v>8</v>
      </c>
    </row>
    <row r="9805" spans="1:9" x14ac:dyDescent="0.3">
      <c r="A9805" s="10">
        <v>43688</v>
      </c>
      <c r="B9805" s="11" t="s">
        <v>1782</v>
      </c>
      <c r="C9805" s="11" t="s">
        <v>679</v>
      </c>
      <c r="D9805" s="11" t="s">
        <v>662</v>
      </c>
      <c r="E9805" s="11">
        <v>6922576</v>
      </c>
      <c r="F9805" s="15">
        <f>IF(ISBLANK($D9805),"",IF(ISBLANK($E9805),VLOOKUP($D9805,$J:$K,2,FALSE),VLOOKUP($E9805,'Daycare Packages'!$A:$G,7,FALSE)))</f>
        <v>27</v>
      </c>
      <c r="G9805" s="15"/>
      <c r="H9805" s="15">
        <f t="shared" si="330"/>
        <v>27</v>
      </c>
      <c r="I9805" s="198">
        <f t="shared" si="331"/>
        <v>8</v>
      </c>
    </row>
    <row r="9806" spans="1:9" x14ac:dyDescent="0.3">
      <c r="A9806" s="10">
        <v>43688</v>
      </c>
      <c r="B9806" s="11" t="s">
        <v>677</v>
      </c>
      <c r="C9806" s="11" t="s">
        <v>678</v>
      </c>
      <c r="D9806" s="11" t="s">
        <v>662</v>
      </c>
      <c r="F9806" s="15">
        <f>IF(ISBLANK($D9806),"",IF(ISBLANK($E9806),VLOOKUP($D9806,$J:$K,2,FALSE),VLOOKUP($E9806,'Daycare Packages'!$A:$G,7,FALSE)))</f>
        <v>30</v>
      </c>
      <c r="G9806" s="15"/>
      <c r="H9806" s="15">
        <f t="shared" si="330"/>
        <v>30</v>
      </c>
      <c r="I9806" s="198">
        <f t="shared" si="331"/>
        <v>8</v>
      </c>
    </row>
    <row r="9807" spans="1:9" x14ac:dyDescent="0.3">
      <c r="A9807" s="10">
        <v>43688</v>
      </c>
      <c r="B9807" s="11" t="s">
        <v>137</v>
      </c>
      <c r="C9807" s="11" t="s">
        <v>693</v>
      </c>
      <c r="D9807" s="11" t="s">
        <v>662</v>
      </c>
      <c r="E9807" s="11">
        <v>6867321</v>
      </c>
      <c r="F9807" s="15">
        <f>IF(ISBLANK($D9807),"",IF(ISBLANK($E9807),VLOOKUP($D9807,$J:$K,2,FALSE),VLOOKUP($E9807,'Daycare Packages'!$A:$G,7,FALSE)))</f>
        <v>23</v>
      </c>
      <c r="G9807" s="15"/>
      <c r="H9807" s="15">
        <f t="shared" si="330"/>
        <v>23</v>
      </c>
      <c r="I9807" s="198">
        <f t="shared" si="331"/>
        <v>8</v>
      </c>
    </row>
    <row r="9808" spans="1:9" x14ac:dyDescent="0.3">
      <c r="A9808" s="10">
        <v>43688</v>
      </c>
      <c r="B9808" s="11" t="s">
        <v>147</v>
      </c>
      <c r="C9808" s="11" t="s">
        <v>796</v>
      </c>
      <c r="D9808" s="11" t="s">
        <v>662</v>
      </c>
      <c r="E9808" s="11">
        <v>6931199</v>
      </c>
      <c r="F9808" s="15">
        <f>IF(ISBLANK($D9808),"",IF(ISBLANK($E9808),VLOOKUP($D9808,$J:$K,2,FALSE),VLOOKUP($E9808,'Daycare Packages'!$A:$G,7,FALSE)))</f>
        <v>23</v>
      </c>
      <c r="G9808" s="15"/>
      <c r="H9808" s="15">
        <f t="shared" si="330"/>
        <v>23</v>
      </c>
      <c r="I9808" s="198">
        <f t="shared" si="331"/>
        <v>8</v>
      </c>
    </row>
    <row r="9809" spans="1:9" x14ac:dyDescent="0.3">
      <c r="A9809" s="10">
        <v>43688</v>
      </c>
      <c r="B9809" s="11" t="s">
        <v>2020</v>
      </c>
      <c r="C9809" s="11" t="s">
        <v>2021</v>
      </c>
      <c r="D9809" s="11" t="s">
        <v>662</v>
      </c>
      <c r="E9809" s="11">
        <v>6924994</v>
      </c>
      <c r="F9809" s="15">
        <f>IF(ISBLANK($D9809),"",IF(ISBLANK($E9809),VLOOKUP($D9809,$J:$K,2,FALSE),VLOOKUP($E9809,'Daycare Packages'!$A:$G,7,FALSE)))</f>
        <v>27</v>
      </c>
      <c r="G9809" s="15"/>
      <c r="H9809" s="15">
        <f t="shared" si="330"/>
        <v>27</v>
      </c>
      <c r="I9809" s="198">
        <f t="shared" si="331"/>
        <v>8</v>
      </c>
    </row>
    <row r="9810" spans="1:9" x14ac:dyDescent="0.3">
      <c r="A9810" s="10">
        <v>43688</v>
      </c>
      <c r="B9810" s="11" t="s">
        <v>1947</v>
      </c>
      <c r="C9810" s="11" t="s">
        <v>1948</v>
      </c>
      <c r="D9810" s="11" t="s">
        <v>662</v>
      </c>
      <c r="F9810" s="15">
        <f>IF(ISBLANK($D9810),"",IF(ISBLANK($E9810),VLOOKUP($D9810,$J:$K,2,FALSE),VLOOKUP($E9810,'Daycare Packages'!$A:$G,7,FALSE)))</f>
        <v>30</v>
      </c>
      <c r="G9810" s="15"/>
      <c r="H9810" s="15">
        <f t="shared" si="330"/>
        <v>30</v>
      </c>
      <c r="I9810" s="198">
        <f t="shared" si="331"/>
        <v>8</v>
      </c>
    </row>
    <row r="9811" spans="1:9" x14ac:dyDescent="0.3">
      <c r="A9811" s="10">
        <v>43688</v>
      </c>
      <c r="B9811" s="11" t="s">
        <v>783</v>
      </c>
      <c r="C9811" s="11" t="s">
        <v>514</v>
      </c>
      <c r="D9811" s="11" t="s">
        <v>662</v>
      </c>
      <c r="F9811" s="15">
        <f>IF(ISBLANK($D9811),"",IF(ISBLANK($E9811),VLOOKUP($D9811,$J:$K,2,FALSE),VLOOKUP($E9811,'Daycare Packages'!$A:$G,7,FALSE)))</f>
        <v>30</v>
      </c>
      <c r="G9811" s="15"/>
      <c r="H9811" s="15">
        <f t="shared" si="330"/>
        <v>30</v>
      </c>
      <c r="I9811" s="198">
        <f t="shared" si="331"/>
        <v>8</v>
      </c>
    </row>
    <row r="9812" spans="1:9" x14ac:dyDescent="0.3">
      <c r="A9812" s="10">
        <v>43688</v>
      </c>
      <c r="B9812" s="11" t="s">
        <v>663</v>
      </c>
      <c r="C9812" s="11" t="s">
        <v>664</v>
      </c>
      <c r="D9812" s="11" t="s">
        <v>662</v>
      </c>
      <c r="F9812" s="15">
        <f>IF(ISBLANK($D9812),"",IF(ISBLANK($E9812),VLOOKUP($D9812,$J:$K,2,FALSE),VLOOKUP($E9812,'Daycare Packages'!$A:$G,7,FALSE)))</f>
        <v>30</v>
      </c>
      <c r="G9812" s="15"/>
      <c r="H9812" s="15">
        <f t="shared" si="330"/>
        <v>30</v>
      </c>
      <c r="I9812" s="198">
        <f t="shared" si="331"/>
        <v>8</v>
      </c>
    </row>
    <row r="9813" spans="1:9" x14ac:dyDescent="0.3">
      <c r="A9813" s="10">
        <v>43688</v>
      </c>
      <c r="B9813" s="11" t="s">
        <v>663</v>
      </c>
      <c r="C9813" s="11" t="s">
        <v>665</v>
      </c>
      <c r="D9813" s="11" t="s">
        <v>662</v>
      </c>
      <c r="F9813" s="15">
        <f>IF(ISBLANK($D9813),"",IF(ISBLANK($E9813),VLOOKUP($D9813,$J:$K,2,FALSE),VLOOKUP($E9813,'Daycare Packages'!$A:$G,7,FALSE)))</f>
        <v>30</v>
      </c>
      <c r="G9813" s="15"/>
      <c r="H9813" s="15">
        <f t="shared" si="330"/>
        <v>30</v>
      </c>
      <c r="I9813" s="198">
        <f t="shared" si="331"/>
        <v>8</v>
      </c>
    </row>
    <row r="9814" spans="1:9" x14ac:dyDescent="0.3">
      <c r="A9814" s="10">
        <v>43688</v>
      </c>
      <c r="B9814" s="11" t="s">
        <v>182</v>
      </c>
      <c r="C9814" s="11" t="s">
        <v>685</v>
      </c>
      <c r="D9814" s="11" t="s">
        <v>662</v>
      </c>
      <c r="E9814" s="11">
        <v>6925810</v>
      </c>
      <c r="F9814" s="15">
        <f>IF(ISBLANK($D9814),"",IF(ISBLANK($E9814),VLOOKUP($D9814,$J:$K,2,FALSE),VLOOKUP($E9814,'Daycare Packages'!$A:$G,7,FALSE)))</f>
        <v>23</v>
      </c>
      <c r="G9814" s="15"/>
      <c r="H9814" s="15">
        <f t="shared" si="330"/>
        <v>23</v>
      </c>
      <c r="I9814" s="198">
        <f t="shared" si="331"/>
        <v>8</v>
      </c>
    </row>
    <row r="9815" spans="1:9" x14ac:dyDescent="0.3">
      <c r="A9815" s="10">
        <v>43688</v>
      </c>
      <c r="B9815" s="11" t="s">
        <v>1661</v>
      </c>
      <c r="C9815" s="11" t="s">
        <v>1673</v>
      </c>
      <c r="D9815" s="11" t="s">
        <v>662</v>
      </c>
      <c r="E9815" s="11">
        <v>6887774</v>
      </c>
      <c r="F9815" s="15">
        <f>IF(ISBLANK($D9815),"",IF(ISBLANK($E9815),VLOOKUP($D9815,$J:$K,2,FALSE),VLOOKUP($E9815,'Daycare Packages'!$A:$G,7,FALSE)))</f>
        <v>25</v>
      </c>
      <c r="G9815" s="15"/>
      <c r="H9815" s="15">
        <f t="shared" si="330"/>
        <v>25</v>
      </c>
      <c r="I9815" s="198">
        <f t="shared" si="331"/>
        <v>8</v>
      </c>
    </row>
    <row r="9816" spans="1:9" x14ac:dyDescent="0.3">
      <c r="A9816" s="10">
        <v>43688</v>
      </c>
      <c r="B9816" s="11" t="s">
        <v>218</v>
      </c>
      <c r="C9816" s="11" t="s">
        <v>738</v>
      </c>
      <c r="D9816" s="11" t="s">
        <v>662</v>
      </c>
      <c r="E9816" s="11">
        <v>6911319</v>
      </c>
      <c r="F9816" s="15">
        <f>IF(ISBLANK($D9816),"",IF(ISBLANK($E9816),VLOOKUP($D9816,$J:$K,2,FALSE),VLOOKUP($E9816,'Daycare Packages'!$A:$G,7,FALSE)))</f>
        <v>20</v>
      </c>
      <c r="G9816" s="15"/>
      <c r="H9816" s="15">
        <f t="shared" si="330"/>
        <v>20</v>
      </c>
      <c r="I9816" s="198">
        <f t="shared" si="331"/>
        <v>8</v>
      </c>
    </row>
    <row r="9817" spans="1:9" x14ac:dyDescent="0.3">
      <c r="A9817" s="10">
        <v>43688</v>
      </c>
      <c r="B9817" s="11" t="s">
        <v>218</v>
      </c>
      <c r="C9817" s="11" t="s">
        <v>737</v>
      </c>
      <c r="D9817" s="11" t="s">
        <v>662</v>
      </c>
      <c r="E9817" s="11">
        <v>6911319</v>
      </c>
      <c r="F9817" s="15">
        <f>IF(ISBLANK($D9817),"",IF(ISBLANK($E9817),VLOOKUP($D9817,$J:$K,2,FALSE),VLOOKUP($E9817,'Daycare Packages'!$A:$G,7,FALSE)))</f>
        <v>20</v>
      </c>
      <c r="G9817" s="15"/>
      <c r="H9817" s="15">
        <f t="shared" si="330"/>
        <v>20</v>
      </c>
      <c r="I9817" s="198">
        <f t="shared" si="331"/>
        <v>8</v>
      </c>
    </row>
    <row r="9818" spans="1:9" x14ac:dyDescent="0.3">
      <c r="A9818" s="55">
        <v>43688</v>
      </c>
      <c r="B9818" s="56" t="s">
        <v>134</v>
      </c>
      <c r="C9818" s="56" t="s">
        <v>883</v>
      </c>
      <c r="D9818" s="56" t="s">
        <v>662</v>
      </c>
      <c r="E9818" s="56">
        <v>6869710</v>
      </c>
      <c r="F9818" s="59">
        <f>IF(ISBLANK($D9818),"",IF(ISBLANK($E9818),VLOOKUP($D9818,$J:$K,2,FALSE),VLOOKUP($E9818,'Daycare Packages'!$A:$G,7,FALSE)))</f>
        <v>26</v>
      </c>
      <c r="G9818" s="59"/>
      <c r="H9818" s="59">
        <f t="shared" si="330"/>
        <v>26</v>
      </c>
      <c r="I9818" s="198">
        <f t="shared" si="331"/>
        <v>8</v>
      </c>
    </row>
    <row r="9819" spans="1:9" x14ac:dyDescent="0.3">
      <c r="A9819" s="10">
        <v>43689</v>
      </c>
      <c r="B9819" s="11" t="s">
        <v>1916</v>
      </c>
      <c r="C9819" s="11" t="s">
        <v>1359</v>
      </c>
      <c r="D9819" s="11" t="s">
        <v>659</v>
      </c>
      <c r="E9819" s="11">
        <v>6917473</v>
      </c>
      <c r="F9819" s="15">
        <f>IF(ISBLANK($D9819),"",IF(ISBLANK($E9819),VLOOKUP($D9819,$J:$K,2,FALSE),VLOOKUP($E9819,'Daycare Packages'!$A:$G,7,FALSE)))</f>
        <v>19</v>
      </c>
      <c r="G9819" s="15"/>
      <c r="H9819" s="15">
        <f t="shared" si="330"/>
        <v>19</v>
      </c>
      <c r="I9819" s="198">
        <f t="shared" si="331"/>
        <v>8</v>
      </c>
    </row>
    <row r="9820" spans="1:9" x14ac:dyDescent="0.3">
      <c r="A9820" s="10">
        <v>43689</v>
      </c>
      <c r="B9820" s="11" t="s">
        <v>749</v>
      </c>
      <c r="C9820" s="11" t="s">
        <v>750</v>
      </c>
      <c r="D9820" s="11" t="s">
        <v>659</v>
      </c>
      <c r="F9820" s="15">
        <f>IF(ISBLANK($D9820),"",IF(ISBLANK($E9820),VLOOKUP($D9820,$J:$K,2,FALSE),VLOOKUP($E9820,'Daycare Packages'!$A:$G,7,FALSE)))</f>
        <v>20</v>
      </c>
      <c r="G9820" s="15"/>
      <c r="H9820" s="15">
        <f t="shared" si="330"/>
        <v>20</v>
      </c>
      <c r="I9820" s="198">
        <f t="shared" si="331"/>
        <v>8</v>
      </c>
    </row>
    <row r="9821" spans="1:9" x14ac:dyDescent="0.3">
      <c r="A9821" s="10">
        <v>43689</v>
      </c>
      <c r="B9821" s="11" t="s">
        <v>190</v>
      </c>
      <c r="C9821" s="11" t="s">
        <v>718</v>
      </c>
      <c r="D9821" s="11" t="s">
        <v>659</v>
      </c>
      <c r="F9821" s="15">
        <f>IF(ISBLANK($D9821),"",IF(ISBLANK($E9821),VLOOKUP($D9821,$J:$K,2,FALSE),VLOOKUP($E9821,'Daycare Packages'!$A:$G,7,FALSE)))</f>
        <v>20</v>
      </c>
      <c r="G9821" s="15"/>
      <c r="H9821" s="15">
        <f t="shared" ref="H9821:H9884" si="332">IF(ISBLANK(D9821),"",SUM(F9821:G9821))</f>
        <v>20</v>
      </c>
      <c r="I9821" s="198">
        <f t="shared" si="331"/>
        <v>8</v>
      </c>
    </row>
    <row r="9822" spans="1:9" x14ac:dyDescent="0.3">
      <c r="A9822" s="10">
        <v>43689</v>
      </c>
      <c r="B9822" s="11" t="s">
        <v>201</v>
      </c>
      <c r="C9822" s="11" t="s">
        <v>672</v>
      </c>
      <c r="D9822" s="11" t="s">
        <v>659</v>
      </c>
      <c r="F9822" s="15">
        <f>IF(ISBLANK($D9822),"",IF(ISBLANK($E9822),VLOOKUP($D9822,$J:$K,2,FALSE),VLOOKUP($E9822,'Daycare Packages'!$A:$G,7,FALSE)))</f>
        <v>20</v>
      </c>
      <c r="G9822" s="15"/>
      <c r="H9822" s="15">
        <f t="shared" si="332"/>
        <v>20</v>
      </c>
      <c r="I9822" s="198">
        <f t="shared" si="331"/>
        <v>8</v>
      </c>
    </row>
    <row r="9823" spans="1:9" x14ac:dyDescent="0.3">
      <c r="A9823" s="10">
        <v>43689</v>
      </c>
      <c r="B9823" s="11" t="s">
        <v>1068</v>
      </c>
      <c r="C9823" s="11" t="s">
        <v>735</v>
      </c>
      <c r="D9823" s="11" t="s">
        <v>659</v>
      </c>
      <c r="F9823" s="15">
        <f>IF(ISBLANK($D9823),"",IF(ISBLANK($E9823),VLOOKUP($D9823,$J:$K,2,FALSE),VLOOKUP($E9823,'Daycare Packages'!$A:$G,7,FALSE)))</f>
        <v>20</v>
      </c>
      <c r="G9823" s="15"/>
      <c r="H9823" s="15">
        <f t="shared" si="332"/>
        <v>20</v>
      </c>
      <c r="I9823" s="198">
        <f t="shared" si="331"/>
        <v>8</v>
      </c>
    </row>
    <row r="9824" spans="1:9" x14ac:dyDescent="0.3">
      <c r="A9824" s="10">
        <v>43689</v>
      </c>
      <c r="B9824" s="11" t="s">
        <v>2031</v>
      </c>
      <c r="C9824" s="11" t="s">
        <v>2032</v>
      </c>
      <c r="D9824" s="11" t="s">
        <v>662</v>
      </c>
      <c r="F9824" s="15">
        <f>IF(ISBLANK($D9824),"",IF(ISBLANK($E9824),VLOOKUP($D9824,$J:$K,2,FALSE),VLOOKUP($E9824,'Daycare Packages'!$A:$G,7,FALSE)))</f>
        <v>30</v>
      </c>
      <c r="G9824" s="15"/>
      <c r="H9824" s="15">
        <f t="shared" si="332"/>
        <v>30</v>
      </c>
      <c r="I9824" s="198">
        <f t="shared" si="331"/>
        <v>8</v>
      </c>
    </row>
    <row r="9825" spans="1:9" x14ac:dyDescent="0.3">
      <c r="A9825" s="10">
        <v>43689</v>
      </c>
      <c r="B9825" s="11" t="s">
        <v>209</v>
      </c>
      <c r="C9825" s="11" t="s">
        <v>566</v>
      </c>
      <c r="D9825" s="11" t="s">
        <v>662</v>
      </c>
      <c r="F9825" s="15">
        <f>IF(ISBLANK($D9825),"",IF(ISBLANK($E9825),VLOOKUP($D9825,$J:$K,2,FALSE),VLOOKUP($E9825,'Daycare Packages'!$A:$G,7,FALSE)))</f>
        <v>30</v>
      </c>
      <c r="G9825" s="15"/>
      <c r="H9825" s="15">
        <f t="shared" si="332"/>
        <v>30</v>
      </c>
      <c r="I9825" s="198">
        <f t="shared" si="331"/>
        <v>8</v>
      </c>
    </row>
    <row r="9826" spans="1:9" x14ac:dyDescent="0.3">
      <c r="A9826" s="10">
        <v>43689</v>
      </c>
      <c r="B9826" s="11" t="s">
        <v>108</v>
      </c>
      <c r="C9826" s="11" t="s">
        <v>583</v>
      </c>
      <c r="D9826" s="11" t="s">
        <v>662</v>
      </c>
      <c r="E9826" s="11">
        <v>6936279</v>
      </c>
      <c r="F9826" s="15">
        <f>IF(ISBLANK($D9826),"",IF(ISBLANK($E9826),VLOOKUP($D9826,$J:$K,2,FALSE),VLOOKUP($E9826,'Daycare Packages'!$A:$G,7,FALSE)))</f>
        <v>27</v>
      </c>
      <c r="G9826" s="15"/>
      <c r="H9826" s="15">
        <f t="shared" si="332"/>
        <v>27</v>
      </c>
      <c r="I9826" s="198">
        <f t="shared" si="331"/>
        <v>8</v>
      </c>
    </row>
    <row r="9827" spans="1:9" x14ac:dyDescent="0.3">
      <c r="A9827" s="10">
        <v>43689</v>
      </c>
      <c r="B9827" s="11" t="s">
        <v>1221</v>
      </c>
      <c r="C9827" s="11" t="s">
        <v>1222</v>
      </c>
      <c r="D9827" s="11" t="s">
        <v>662</v>
      </c>
      <c r="E9827" s="11">
        <v>6861908</v>
      </c>
      <c r="F9827" s="15">
        <f>IF(ISBLANK($D9827),"",IF(ISBLANK($E9827),VLOOKUP($D9827,$J:$K,2,FALSE),VLOOKUP($E9827,'Daycare Packages'!$A:$G,7,FALSE)))</f>
        <v>25</v>
      </c>
      <c r="G9827" s="15"/>
      <c r="H9827" s="15">
        <f t="shared" si="332"/>
        <v>25</v>
      </c>
      <c r="I9827" s="198">
        <f t="shared" si="331"/>
        <v>8</v>
      </c>
    </row>
    <row r="9828" spans="1:9" x14ac:dyDescent="0.3">
      <c r="A9828" s="10">
        <v>43689</v>
      </c>
      <c r="B9828" s="11" t="s">
        <v>218</v>
      </c>
      <c r="C9828" s="11" t="s">
        <v>738</v>
      </c>
      <c r="D9828" s="11" t="s">
        <v>662</v>
      </c>
      <c r="E9828" s="11">
        <v>6911319</v>
      </c>
      <c r="F9828" s="15">
        <f>IF(ISBLANK($D9828),"",IF(ISBLANK($E9828),VLOOKUP($D9828,$J:$K,2,FALSE),VLOOKUP($E9828,'Daycare Packages'!$A:$G,7,FALSE)))</f>
        <v>20</v>
      </c>
      <c r="G9828" s="15"/>
      <c r="H9828" s="15">
        <f t="shared" si="332"/>
        <v>20</v>
      </c>
      <c r="I9828" s="198">
        <f t="shared" si="331"/>
        <v>8</v>
      </c>
    </row>
    <row r="9829" spans="1:9" x14ac:dyDescent="0.3">
      <c r="A9829" s="10">
        <v>43689</v>
      </c>
      <c r="B9829" s="11" t="s">
        <v>218</v>
      </c>
      <c r="C9829" s="11" t="s">
        <v>737</v>
      </c>
      <c r="D9829" s="11" t="s">
        <v>662</v>
      </c>
      <c r="E9829" s="11">
        <v>6911319</v>
      </c>
      <c r="F9829" s="15">
        <f>IF(ISBLANK($D9829),"",IF(ISBLANK($E9829),VLOOKUP($D9829,$J:$K,2,FALSE),VLOOKUP($E9829,'Daycare Packages'!$A:$G,7,FALSE)))</f>
        <v>20</v>
      </c>
      <c r="G9829" s="15"/>
      <c r="H9829" s="15">
        <f t="shared" si="332"/>
        <v>20</v>
      </c>
      <c r="I9829" s="198">
        <f t="shared" si="331"/>
        <v>8</v>
      </c>
    </row>
    <row r="9830" spans="1:9" x14ac:dyDescent="0.3">
      <c r="A9830" s="10">
        <v>43689</v>
      </c>
      <c r="B9830" s="11" t="s">
        <v>115</v>
      </c>
      <c r="C9830" s="11" t="s">
        <v>764</v>
      </c>
      <c r="D9830" s="11" t="s">
        <v>662</v>
      </c>
      <c r="E9830" s="11">
        <v>6736950</v>
      </c>
      <c r="F9830" s="15">
        <f>IF(ISBLANK($D9830),"",IF(ISBLANK($E9830),VLOOKUP($D9830,$J:$K,2,FALSE),VLOOKUP($E9830,'Daycare Packages'!$A:$G,7,FALSE)))</f>
        <v>22</v>
      </c>
      <c r="G9830" s="15"/>
      <c r="H9830" s="15">
        <f t="shared" si="332"/>
        <v>22</v>
      </c>
      <c r="I9830" s="198">
        <f t="shared" si="331"/>
        <v>8</v>
      </c>
    </row>
    <row r="9831" spans="1:9" x14ac:dyDescent="0.3">
      <c r="A9831" s="10">
        <v>43689</v>
      </c>
      <c r="B9831" s="11" t="s">
        <v>203</v>
      </c>
      <c r="C9831" s="11" t="s">
        <v>840</v>
      </c>
      <c r="D9831" s="11" t="s">
        <v>662</v>
      </c>
      <c r="E9831" s="11">
        <v>6923223</v>
      </c>
      <c r="F9831" s="15">
        <f>IF(ISBLANK($D9831),"",IF(ISBLANK($E9831),VLOOKUP($D9831,$J:$K,2,FALSE),VLOOKUP($E9831,'Daycare Packages'!$A:$G,7,FALSE)))</f>
        <v>27</v>
      </c>
      <c r="G9831" s="15"/>
      <c r="H9831" s="15">
        <f t="shared" si="332"/>
        <v>27</v>
      </c>
      <c r="I9831" s="198">
        <f t="shared" si="331"/>
        <v>8</v>
      </c>
    </row>
    <row r="9832" spans="1:9" x14ac:dyDescent="0.3">
      <c r="A9832" s="10">
        <v>43689</v>
      </c>
      <c r="B9832" s="11" t="s">
        <v>477</v>
      </c>
      <c r="C9832" s="11" t="s">
        <v>478</v>
      </c>
      <c r="D9832" s="11" t="s">
        <v>662</v>
      </c>
      <c r="F9832" s="15">
        <f>IF(ISBLANK($D9832),"",IF(ISBLANK($E9832),VLOOKUP($D9832,$J:$K,2,FALSE),VLOOKUP($E9832,'Daycare Packages'!$A:$G,7,FALSE)))</f>
        <v>30</v>
      </c>
      <c r="G9832" s="15"/>
      <c r="H9832" s="15">
        <f t="shared" si="332"/>
        <v>30</v>
      </c>
      <c r="I9832" s="198">
        <f t="shared" si="331"/>
        <v>8</v>
      </c>
    </row>
    <row r="9833" spans="1:9" x14ac:dyDescent="0.3">
      <c r="A9833" s="10">
        <v>43689</v>
      </c>
      <c r="B9833" s="11" t="s">
        <v>153</v>
      </c>
      <c r="C9833" s="11" t="s">
        <v>1315</v>
      </c>
      <c r="D9833" s="11" t="s">
        <v>662</v>
      </c>
      <c r="F9833" s="15">
        <f>IF(ISBLANK($D9833),"",IF(ISBLANK($E9833),VLOOKUP($D9833,$J:$K,2,FALSE),VLOOKUP($E9833,'Daycare Packages'!$A:$G,7,FALSE)))</f>
        <v>30</v>
      </c>
      <c r="G9833" s="15"/>
      <c r="H9833" s="15">
        <f t="shared" si="332"/>
        <v>30</v>
      </c>
      <c r="I9833" s="198">
        <f t="shared" si="331"/>
        <v>8</v>
      </c>
    </row>
    <row r="9834" spans="1:9" x14ac:dyDescent="0.3">
      <c r="A9834" s="10">
        <v>43689</v>
      </c>
      <c r="B9834" s="11" t="s">
        <v>1298</v>
      </c>
      <c r="C9834" s="11" t="s">
        <v>764</v>
      </c>
      <c r="D9834" s="11" t="s">
        <v>662</v>
      </c>
      <c r="F9834" s="15">
        <f>IF(ISBLANK($D9834),"",IF(ISBLANK($E9834),VLOOKUP($D9834,$J:$K,2,FALSE),VLOOKUP($E9834,'Daycare Packages'!$A:$G,7,FALSE)))</f>
        <v>30</v>
      </c>
      <c r="G9834" s="15"/>
      <c r="H9834" s="15">
        <f t="shared" si="332"/>
        <v>30</v>
      </c>
      <c r="I9834" s="198">
        <f t="shared" si="331"/>
        <v>8</v>
      </c>
    </row>
    <row r="9835" spans="1:9" x14ac:dyDescent="0.3">
      <c r="A9835" s="10">
        <v>43689</v>
      </c>
      <c r="B9835" s="11" t="s">
        <v>139</v>
      </c>
      <c r="C9835" s="11" t="s">
        <v>867</v>
      </c>
      <c r="D9835" s="11" t="s">
        <v>662</v>
      </c>
      <c r="E9835" s="11">
        <v>6933735</v>
      </c>
      <c r="F9835" s="15">
        <f>IF(ISBLANK($D9835),"",IF(ISBLANK($E9835),VLOOKUP($D9835,$J:$K,2,FALSE),VLOOKUP($E9835,'Daycare Packages'!$A:$G,7,FALSE)))</f>
        <v>27</v>
      </c>
      <c r="G9835" s="15"/>
      <c r="H9835" s="15">
        <f t="shared" si="332"/>
        <v>27</v>
      </c>
      <c r="I9835" s="198">
        <f t="shared" si="331"/>
        <v>8</v>
      </c>
    </row>
    <row r="9836" spans="1:9" x14ac:dyDescent="0.3">
      <c r="A9836" s="10">
        <v>43689</v>
      </c>
      <c r="B9836" s="11" t="s">
        <v>354</v>
      </c>
      <c r="C9836" s="11" t="s">
        <v>474</v>
      </c>
      <c r="D9836" s="11" t="s">
        <v>662</v>
      </c>
      <c r="E9836" s="11">
        <v>6899918</v>
      </c>
      <c r="F9836" s="15">
        <f>IF(ISBLANK($D9836),"",IF(ISBLANK($E9836),VLOOKUP($D9836,$J:$K,2,FALSE),VLOOKUP($E9836,'Daycare Packages'!$A:$G,7,FALSE)))</f>
        <v>27</v>
      </c>
      <c r="G9836" s="15"/>
      <c r="H9836" s="15">
        <f t="shared" si="332"/>
        <v>27</v>
      </c>
      <c r="I9836" s="198">
        <f t="shared" si="331"/>
        <v>8</v>
      </c>
    </row>
    <row r="9837" spans="1:9" x14ac:dyDescent="0.3">
      <c r="A9837" s="10">
        <v>43689</v>
      </c>
      <c r="B9837" s="11" t="s">
        <v>1979</v>
      </c>
      <c r="C9837" s="11" t="s">
        <v>474</v>
      </c>
      <c r="D9837" s="11" t="s">
        <v>662</v>
      </c>
      <c r="E9837" s="11">
        <v>6921788</v>
      </c>
      <c r="F9837" s="15">
        <f>IF(ISBLANK($D9837),"",IF(ISBLANK($E9837),VLOOKUP($D9837,$J:$K,2,FALSE),VLOOKUP($E9837,'Daycare Packages'!$A:$G,7,FALSE)))</f>
        <v>23</v>
      </c>
      <c r="G9837" s="15"/>
      <c r="H9837" s="15">
        <f t="shared" si="332"/>
        <v>23</v>
      </c>
      <c r="I9837" s="198">
        <f t="shared" si="331"/>
        <v>8</v>
      </c>
    </row>
    <row r="9838" spans="1:9" x14ac:dyDescent="0.3">
      <c r="A9838" s="10">
        <v>43689</v>
      </c>
      <c r="B9838" s="11" t="s">
        <v>1086</v>
      </c>
      <c r="C9838" s="11" t="s">
        <v>1087</v>
      </c>
      <c r="D9838" s="11" t="s">
        <v>662</v>
      </c>
      <c r="F9838" s="15">
        <f>IF(ISBLANK($D9838),"",IF(ISBLANK($E9838),VLOOKUP($D9838,$J:$K,2,FALSE),VLOOKUP($E9838,'Daycare Packages'!$A:$G,7,FALSE)))</f>
        <v>30</v>
      </c>
      <c r="G9838" s="15"/>
      <c r="H9838" s="15">
        <f t="shared" si="332"/>
        <v>30</v>
      </c>
      <c r="I9838" s="198">
        <f t="shared" si="331"/>
        <v>8</v>
      </c>
    </row>
    <row r="9839" spans="1:9" x14ac:dyDescent="0.3">
      <c r="A9839" s="10">
        <v>43689</v>
      </c>
      <c r="B9839" s="11" t="s">
        <v>209</v>
      </c>
      <c r="C9839" s="11" t="s">
        <v>702</v>
      </c>
      <c r="D9839" s="11" t="s">
        <v>662</v>
      </c>
      <c r="E9839" s="11">
        <v>6931312</v>
      </c>
      <c r="F9839" s="15">
        <f>IF(ISBLANK($D9839),"",IF(ISBLANK($E9839),VLOOKUP($D9839,$J:$K,2,FALSE),VLOOKUP($E9839,'Daycare Packages'!$A:$G,7,FALSE)))</f>
        <v>27</v>
      </c>
      <c r="G9839" s="15"/>
      <c r="H9839" s="15">
        <f t="shared" si="332"/>
        <v>27</v>
      </c>
      <c r="I9839" s="198">
        <f t="shared" si="331"/>
        <v>8</v>
      </c>
    </row>
    <row r="9840" spans="1:9" x14ac:dyDescent="0.3">
      <c r="A9840" s="10">
        <v>43689</v>
      </c>
      <c r="B9840" s="11" t="s">
        <v>132</v>
      </c>
      <c r="C9840" s="11" t="s">
        <v>818</v>
      </c>
      <c r="D9840" s="11" t="s">
        <v>662</v>
      </c>
      <c r="E9840" s="11">
        <v>6907472</v>
      </c>
      <c r="F9840" s="15">
        <f>IF(ISBLANK($D9840),"",IF(ISBLANK($E9840),VLOOKUP($D9840,$J:$K,2,FALSE),VLOOKUP($E9840,'Daycare Packages'!$A:$G,7,FALSE)))</f>
        <v>27</v>
      </c>
      <c r="G9840" s="15"/>
      <c r="H9840" s="15">
        <f t="shared" si="332"/>
        <v>27</v>
      </c>
      <c r="I9840" s="198">
        <f t="shared" si="331"/>
        <v>8</v>
      </c>
    </row>
    <row r="9841" spans="1:9" x14ac:dyDescent="0.3">
      <c r="A9841" s="10">
        <v>43689</v>
      </c>
      <c r="B9841" s="11" t="s">
        <v>216</v>
      </c>
      <c r="C9841" s="11" t="s">
        <v>448</v>
      </c>
      <c r="D9841" s="11" t="s">
        <v>662</v>
      </c>
      <c r="E9841" s="11">
        <v>6917942</v>
      </c>
      <c r="F9841" s="15">
        <f>IF(ISBLANK($D9841),"",IF(ISBLANK($E9841),VLOOKUP($D9841,$J:$K,2,FALSE),VLOOKUP($E9841,'Daycare Packages'!$A:$G,7,FALSE)))</f>
        <v>27</v>
      </c>
      <c r="G9841" s="15"/>
      <c r="H9841" s="15">
        <f t="shared" si="332"/>
        <v>27</v>
      </c>
      <c r="I9841" s="198">
        <f t="shared" si="331"/>
        <v>8</v>
      </c>
    </row>
    <row r="9842" spans="1:9" x14ac:dyDescent="0.3">
      <c r="A9842" s="10">
        <v>43689</v>
      </c>
      <c r="B9842" s="11" t="s">
        <v>1727</v>
      </c>
      <c r="C9842" s="11" t="s">
        <v>868</v>
      </c>
      <c r="D9842" s="11" t="s">
        <v>662</v>
      </c>
      <c r="E9842" s="11">
        <v>6924319</v>
      </c>
      <c r="F9842" s="15">
        <f>IF(ISBLANK($D9842),"",IF(ISBLANK($E9842),VLOOKUP($D9842,$J:$K,2,FALSE),VLOOKUP($E9842,'Daycare Packages'!$A:$G,7,FALSE)))</f>
        <v>23</v>
      </c>
      <c r="G9842" s="15"/>
      <c r="H9842" s="15">
        <f t="shared" si="332"/>
        <v>23</v>
      </c>
      <c r="I9842" s="198">
        <f t="shared" si="331"/>
        <v>8</v>
      </c>
    </row>
    <row r="9843" spans="1:9" x14ac:dyDescent="0.3">
      <c r="A9843" s="10">
        <v>43689</v>
      </c>
      <c r="B9843" s="11" t="s">
        <v>1317</v>
      </c>
      <c r="C9843" s="11" t="s">
        <v>633</v>
      </c>
      <c r="D9843" s="11" t="s">
        <v>662</v>
      </c>
      <c r="E9843" s="11">
        <v>6887006</v>
      </c>
      <c r="F9843" s="15">
        <f>IF(ISBLANK($D9843),"",IF(ISBLANK($E9843),VLOOKUP($D9843,$J:$K,2,FALSE),VLOOKUP($E9843,'Daycare Packages'!$A:$G,7,FALSE)))</f>
        <v>25</v>
      </c>
      <c r="G9843" s="15"/>
      <c r="H9843" s="15">
        <f t="shared" si="332"/>
        <v>25</v>
      </c>
      <c r="I9843" s="198">
        <f t="shared" si="331"/>
        <v>8</v>
      </c>
    </row>
    <row r="9844" spans="1:9" x14ac:dyDescent="0.3">
      <c r="A9844" s="10">
        <v>43689</v>
      </c>
      <c r="B9844" s="11" t="s">
        <v>1699</v>
      </c>
      <c r="C9844" s="11" t="s">
        <v>1700</v>
      </c>
      <c r="D9844" s="11" t="s">
        <v>662</v>
      </c>
      <c r="F9844" s="15">
        <f>IF(ISBLANK($D9844),"",IF(ISBLANK($E9844),VLOOKUP($D9844,$J:$K,2,FALSE),VLOOKUP($E9844,'Daycare Packages'!$A:$G,7,FALSE)))</f>
        <v>30</v>
      </c>
      <c r="G9844" s="15"/>
      <c r="H9844" s="15">
        <f t="shared" si="332"/>
        <v>30</v>
      </c>
      <c r="I9844" s="198">
        <f t="shared" si="331"/>
        <v>8</v>
      </c>
    </row>
    <row r="9845" spans="1:9" x14ac:dyDescent="0.3">
      <c r="A9845" s="10">
        <v>43689</v>
      </c>
      <c r="B9845" s="11" t="s">
        <v>156</v>
      </c>
      <c r="C9845" s="11" t="s">
        <v>479</v>
      </c>
      <c r="D9845" s="11" t="s">
        <v>659</v>
      </c>
      <c r="F9845" s="15">
        <v>0</v>
      </c>
      <c r="G9845" s="15"/>
      <c r="H9845" s="15">
        <f t="shared" si="332"/>
        <v>0</v>
      </c>
      <c r="I9845" s="198">
        <f t="shared" si="331"/>
        <v>8</v>
      </c>
    </row>
    <row r="9846" spans="1:9" x14ac:dyDescent="0.3">
      <c r="A9846" s="10">
        <v>43689</v>
      </c>
      <c r="B9846" s="11" t="s">
        <v>609</v>
      </c>
      <c r="C9846" s="11" t="s">
        <v>610</v>
      </c>
      <c r="D9846" s="11" t="s">
        <v>659</v>
      </c>
      <c r="F9846" s="15">
        <v>0</v>
      </c>
      <c r="G9846" s="15"/>
      <c r="H9846" s="15">
        <f t="shared" si="332"/>
        <v>0</v>
      </c>
      <c r="I9846" s="198">
        <f t="shared" si="331"/>
        <v>8</v>
      </c>
    </row>
    <row r="9847" spans="1:9" x14ac:dyDescent="0.3">
      <c r="A9847" s="10">
        <v>43689</v>
      </c>
      <c r="B9847" s="11" t="s">
        <v>184</v>
      </c>
      <c r="C9847" s="11" t="s">
        <v>396</v>
      </c>
      <c r="D9847" s="11" t="s">
        <v>662</v>
      </c>
      <c r="E9847" s="11">
        <v>6910576</v>
      </c>
      <c r="F9847" s="15">
        <f>IF(ISBLANK($D9847),"",IF(ISBLANK($E9847),VLOOKUP($D9847,$J:$K,2,FALSE),VLOOKUP($E9847,'Daycare Packages'!$A:$G,7,FALSE)))</f>
        <v>26</v>
      </c>
      <c r="G9847" s="15"/>
      <c r="H9847" s="15">
        <f t="shared" si="332"/>
        <v>26</v>
      </c>
      <c r="I9847" s="198">
        <f t="shared" si="331"/>
        <v>8</v>
      </c>
    </row>
    <row r="9848" spans="1:9" x14ac:dyDescent="0.3">
      <c r="A9848" s="10">
        <v>43689</v>
      </c>
      <c r="B9848" s="11" t="s">
        <v>184</v>
      </c>
      <c r="C9848" s="11" t="s">
        <v>679</v>
      </c>
      <c r="D9848" s="11" t="s">
        <v>662</v>
      </c>
      <c r="E9848" s="11">
        <v>6910576</v>
      </c>
      <c r="F9848" s="15">
        <f>IF(ISBLANK($D9848),"",IF(ISBLANK($E9848),VLOOKUP($D9848,$J:$K,2,FALSE),VLOOKUP($E9848,'Daycare Packages'!$A:$G,7,FALSE)))</f>
        <v>26</v>
      </c>
      <c r="G9848" s="15"/>
      <c r="H9848" s="15">
        <f t="shared" si="332"/>
        <v>26</v>
      </c>
      <c r="I9848" s="198">
        <f t="shared" si="331"/>
        <v>8</v>
      </c>
    </row>
    <row r="9849" spans="1:9" x14ac:dyDescent="0.3">
      <c r="A9849" s="10">
        <v>43689</v>
      </c>
      <c r="B9849" s="11" t="s">
        <v>873</v>
      </c>
      <c r="C9849" s="11" t="s">
        <v>493</v>
      </c>
      <c r="D9849" s="11" t="s">
        <v>662</v>
      </c>
      <c r="F9849" s="15">
        <f>IF(ISBLANK($D9849),"",IF(ISBLANK($E9849),VLOOKUP($D9849,$J:$K,2,FALSE),VLOOKUP($E9849,'Daycare Packages'!$A:$G,7,FALSE)))</f>
        <v>30</v>
      </c>
      <c r="G9849" s="15"/>
      <c r="H9849" s="15">
        <f t="shared" si="332"/>
        <v>30</v>
      </c>
      <c r="I9849" s="198">
        <f t="shared" si="331"/>
        <v>8</v>
      </c>
    </row>
    <row r="9850" spans="1:9" x14ac:dyDescent="0.3">
      <c r="A9850" s="10">
        <v>43689</v>
      </c>
      <c r="B9850" s="11" t="s">
        <v>193</v>
      </c>
      <c r="C9850" s="11" t="s">
        <v>776</v>
      </c>
      <c r="D9850" s="11" t="s">
        <v>662</v>
      </c>
      <c r="E9850" s="11">
        <v>6928160</v>
      </c>
      <c r="F9850" s="15">
        <f>IF(ISBLANK($D9850),"",IF(ISBLANK($E9850),VLOOKUP($D9850,$J:$K,2,FALSE),VLOOKUP($E9850,'Daycare Packages'!$A:$G,7,FALSE)))</f>
        <v>27</v>
      </c>
      <c r="G9850" s="15"/>
      <c r="H9850" s="15">
        <f t="shared" si="332"/>
        <v>27</v>
      </c>
      <c r="I9850" s="198">
        <f t="shared" si="331"/>
        <v>8</v>
      </c>
    </row>
    <row r="9851" spans="1:9" x14ac:dyDescent="0.3">
      <c r="A9851" s="10">
        <v>43689</v>
      </c>
      <c r="B9851" s="11" t="s">
        <v>1366</v>
      </c>
      <c r="C9851" s="11" t="s">
        <v>587</v>
      </c>
      <c r="D9851" s="11" t="s">
        <v>662</v>
      </c>
      <c r="E9851" s="11">
        <v>6909212</v>
      </c>
      <c r="F9851" s="15">
        <f>IF(ISBLANK($D9851),"",IF(ISBLANK($E9851),VLOOKUP($D9851,$J:$K,2,FALSE),VLOOKUP($E9851,'Daycare Packages'!$A:$G,7,FALSE)))</f>
        <v>23</v>
      </c>
      <c r="G9851" s="15"/>
      <c r="H9851" s="15">
        <f t="shared" si="332"/>
        <v>23</v>
      </c>
      <c r="I9851" s="198">
        <f t="shared" si="331"/>
        <v>8</v>
      </c>
    </row>
    <row r="9852" spans="1:9" x14ac:dyDescent="0.3">
      <c r="A9852" s="10">
        <v>43689</v>
      </c>
      <c r="B9852" s="11" t="s">
        <v>1366</v>
      </c>
      <c r="C9852" s="11" t="s">
        <v>520</v>
      </c>
      <c r="D9852" s="11" t="s">
        <v>662</v>
      </c>
      <c r="E9852" s="11">
        <v>6909212</v>
      </c>
      <c r="F9852" s="15">
        <f>IF(ISBLANK($D9852),"",IF(ISBLANK($E9852),VLOOKUP($D9852,$J:$K,2,FALSE),VLOOKUP($E9852,'Daycare Packages'!$A:$G,7,FALSE)))</f>
        <v>23</v>
      </c>
      <c r="G9852" s="15"/>
      <c r="H9852" s="15">
        <f t="shared" si="332"/>
        <v>23</v>
      </c>
      <c r="I9852" s="198">
        <f t="shared" si="331"/>
        <v>8</v>
      </c>
    </row>
    <row r="9853" spans="1:9" x14ac:dyDescent="0.3">
      <c r="A9853" s="10">
        <v>43689</v>
      </c>
      <c r="B9853" s="11" t="s">
        <v>894</v>
      </c>
      <c r="C9853" s="11" t="s">
        <v>622</v>
      </c>
      <c r="D9853" s="11" t="s">
        <v>662</v>
      </c>
      <c r="E9853" s="11">
        <v>6932310</v>
      </c>
      <c r="F9853" s="15">
        <f>IF(ISBLANK($D9853),"",IF(ISBLANK($E9853),VLOOKUP($D9853,$J:$K,2,FALSE),VLOOKUP($E9853,'Daycare Packages'!$A:$G,7,FALSE)))</f>
        <v>26</v>
      </c>
      <c r="G9853" s="15"/>
      <c r="H9853" s="15">
        <f t="shared" si="332"/>
        <v>26</v>
      </c>
      <c r="I9853" s="198">
        <f t="shared" si="331"/>
        <v>8</v>
      </c>
    </row>
    <row r="9854" spans="1:9" x14ac:dyDescent="0.3">
      <c r="A9854" s="10">
        <v>43689</v>
      </c>
      <c r="B9854" s="11" t="s">
        <v>894</v>
      </c>
      <c r="C9854" s="11" t="s">
        <v>895</v>
      </c>
      <c r="D9854" s="11" t="s">
        <v>662</v>
      </c>
      <c r="E9854" s="11">
        <v>6932310</v>
      </c>
      <c r="F9854" s="15">
        <f>IF(ISBLANK($D9854),"",IF(ISBLANK($E9854),VLOOKUP($D9854,$J:$K,2,FALSE),VLOOKUP($E9854,'Daycare Packages'!$A:$G,7,FALSE)))</f>
        <v>26</v>
      </c>
      <c r="G9854" s="15"/>
      <c r="H9854" s="15">
        <f t="shared" si="332"/>
        <v>26</v>
      </c>
      <c r="I9854" s="198">
        <f t="shared" si="331"/>
        <v>8</v>
      </c>
    </row>
    <row r="9855" spans="1:9" x14ac:dyDescent="0.3">
      <c r="A9855" s="10">
        <v>43689</v>
      </c>
      <c r="B9855" s="11" t="s">
        <v>140</v>
      </c>
      <c r="C9855" s="11" t="s">
        <v>475</v>
      </c>
      <c r="D9855" s="11" t="s">
        <v>662</v>
      </c>
      <c r="E9855" s="11">
        <v>6927314</v>
      </c>
      <c r="F9855" s="15">
        <f>IF(ISBLANK($D9855),"",IF(ISBLANK($E9855),VLOOKUP($D9855,$J:$K,2,FALSE),VLOOKUP($E9855,'Daycare Packages'!$A:$G,7,FALSE)))</f>
        <v>26</v>
      </c>
      <c r="G9855" s="15"/>
      <c r="H9855" s="15">
        <f t="shared" si="332"/>
        <v>26</v>
      </c>
      <c r="I9855" s="198">
        <f t="shared" si="331"/>
        <v>8</v>
      </c>
    </row>
    <row r="9856" spans="1:9" x14ac:dyDescent="0.3">
      <c r="A9856" s="10">
        <v>43689</v>
      </c>
      <c r="B9856" s="11" t="s">
        <v>137</v>
      </c>
      <c r="C9856" s="11" t="s">
        <v>693</v>
      </c>
      <c r="D9856" s="11" t="s">
        <v>662</v>
      </c>
      <c r="E9856" s="11">
        <v>6867321</v>
      </c>
      <c r="F9856" s="15">
        <f>IF(ISBLANK($D9856),"",IF(ISBLANK($E9856),VLOOKUP($D9856,$J:$K,2,FALSE),VLOOKUP($E9856,'Daycare Packages'!$A:$G,7,FALSE)))</f>
        <v>23</v>
      </c>
      <c r="G9856" s="15"/>
      <c r="H9856" s="15">
        <f t="shared" si="332"/>
        <v>23</v>
      </c>
      <c r="I9856" s="198">
        <f t="shared" si="331"/>
        <v>8</v>
      </c>
    </row>
    <row r="9857" spans="1:9" x14ac:dyDescent="0.3">
      <c r="A9857" s="10">
        <v>43689</v>
      </c>
      <c r="B9857" s="11" t="s">
        <v>147</v>
      </c>
      <c r="C9857" s="11" t="s">
        <v>796</v>
      </c>
      <c r="D9857" s="11" t="s">
        <v>662</v>
      </c>
      <c r="E9857" s="11">
        <v>6931199</v>
      </c>
      <c r="F9857" s="15">
        <f>IF(ISBLANK($D9857),"",IF(ISBLANK($E9857),VLOOKUP($D9857,$J:$K,2,FALSE),VLOOKUP($E9857,'Daycare Packages'!$A:$G,7,FALSE)))</f>
        <v>23</v>
      </c>
      <c r="G9857" s="15"/>
      <c r="H9857" s="15">
        <f t="shared" si="332"/>
        <v>23</v>
      </c>
      <c r="I9857" s="198">
        <f t="shared" si="331"/>
        <v>8</v>
      </c>
    </row>
    <row r="9858" spans="1:9" x14ac:dyDescent="0.3">
      <c r="A9858" s="10">
        <v>43689</v>
      </c>
      <c r="B9858" s="11" t="s">
        <v>922</v>
      </c>
      <c r="C9858" s="11" t="s">
        <v>2021</v>
      </c>
      <c r="D9858" s="11" t="s">
        <v>662</v>
      </c>
      <c r="E9858" s="11">
        <v>6872770</v>
      </c>
      <c r="F9858" s="15">
        <f>IF(ISBLANK($D9858),"",IF(ISBLANK($E9858),VLOOKUP($D9858,$J:$K,2,FALSE),VLOOKUP($E9858,'Daycare Packages'!$A:$G,7,FALSE)))</f>
        <v>23</v>
      </c>
      <c r="G9858" s="15"/>
      <c r="H9858" s="15">
        <f t="shared" si="332"/>
        <v>23</v>
      </c>
      <c r="I9858" s="198">
        <f t="shared" si="331"/>
        <v>8</v>
      </c>
    </row>
    <row r="9859" spans="1:9" x14ac:dyDescent="0.3">
      <c r="A9859" s="10">
        <v>43689</v>
      </c>
      <c r="B9859" s="11" t="s">
        <v>170</v>
      </c>
      <c r="C9859" s="11" t="s">
        <v>710</v>
      </c>
      <c r="D9859" s="11" t="s">
        <v>662</v>
      </c>
      <c r="E9859" s="11">
        <v>6899079</v>
      </c>
      <c r="F9859" s="15">
        <f>IF(ISBLANK($D9859),"",IF(ISBLANK($E9859),VLOOKUP($D9859,$J:$K,2,FALSE),VLOOKUP($E9859,'Daycare Packages'!$A:$G,7,FALSE)))</f>
        <v>23</v>
      </c>
      <c r="G9859" s="15"/>
      <c r="H9859" s="15">
        <f t="shared" si="332"/>
        <v>23</v>
      </c>
      <c r="I9859" s="198">
        <f t="shared" ref="I9859:I9922" si="333">IF(A9859="",0,MONTH(A9859))</f>
        <v>8</v>
      </c>
    </row>
    <row r="9860" spans="1:9" x14ac:dyDescent="0.3">
      <c r="A9860" s="10">
        <v>43689</v>
      </c>
      <c r="B9860" s="11" t="s">
        <v>230</v>
      </c>
      <c r="C9860" s="11" t="s">
        <v>493</v>
      </c>
      <c r="D9860" s="11" t="s">
        <v>662</v>
      </c>
      <c r="E9860" s="11">
        <v>6931739</v>
      </c>
      <c r="F9860" s="15">
        <f>IF(ISBLANK($D9860),"",IF(ISBLANK($E9860),VLOOKUP($D9860,$J:$K,2,FALSE),VLOOKUP($E9860,'Daycare Packages'!$A:$G,7,FALSE)))</f>
        <v>27</v>
      </c>
      <c r="G9860" s="15"/>
      <c r="H9860" s="15">
        <f t="shared" si="332"/>
        <v>27</v>
      </c>
      <c r="I9860" s="198">
        <f t="shared" si="333"/>
        <v>8</v>
      </c>
    </row>
    <row r="9861" spans="1:9" x14ac:dyDescent="0.3">
      <c r="A9861" s="10">
        <v>43689</v>
      </c>
      <c r="B9861" s="11" t="s">
        <v>114</v>
      </c>
      <c r="C9861" s="11" t="s">
        <v>789</v>
      </c>
      <c r="D9861" s="11" t="s">
        <v>662</v>
      </c>
      <c r="E9861" s="11">
        <v>6735275</v>
      </c>
      <c r="F9861" s="15">
        <f>IF(ISBLANK($D9861),"",IF(ISBLANK($E9861),VLOOKUP($D9861,$J:$K,2,FALSE),VLOOKUP($E9861,'Daycare Packages'!$A:$G,7,FALSE)))</f>
        <v>22</v>
      </c>
      <c r="G9861" s="15"/>
      <c r="H9861" s="15">
        <f t="shared" si="332"/>
        <v>22</v>
      </c>
      <c r="I9861" s="198">
        <f t="shared" si="333"/>
        <v>8</v>
      </c>
    </row>
    <row r="9862" spans="1:9" x14ac:dyDescent="0.3">
      <c r="A9862" s="10">
        <v>43689</v>
      </c>
      <c r="B9862" s="11" t="s">
        <v>989</v>
      </c>
      <c r="C9862" s="11" t="s">
        <v>765</v>
      </c>
      <c r="D9862" s="11" t="s">
        <v>662</v>
      </c>
      <c r="F9862" s="15">
        <f>IF(ISBLANK($D9862),"",IF(ISBLANK($E9862),VLOOKUP($D9862,$J:$K,2,FALSE),VLOOKUP($E9862,'Daycare Packages'!$A:$G,7,FALSE)))</f>
        <v>30</v>
      </c>
      <c r="G9862" s="15"/>
      <c r="H9862" s="15">
        <f t="shared" si="332"/>
        <v>30</v>
      </c>
      <c r="I9862" s="198">
        <f t="shared" si="333"/>
        <v>8</v>
      </c>
    </row>
    <row r="9863" spans="1:9" x14ac:dyDescent="0.3">
      <c r="A9863" s="10">
        <v>43689</v>
      </c>
      <c r="B9863" s="11" t="s">
        <v>1692</v>
      </c>
      <c r="C9863" s="11" t="s">
        <v>650</v>
      </c>
      <c r="D9863" s="11" t="s">
        <v>662</v>
      </c>
      <c r="F9863" s="15">
        <f>IF(ISBLANK($D9863),"",IF(ISBLANK($E9863),VLOOKUP($D9863,$J:$K,2,FALSE),VLOOKUP($E9863,'Daycare Packages'!$A:$G,7,FALSE)))</f>
        <v>30</v>
      </c>
      <c r="G9863" s="15"/>
      <c r="H9863" s="15">
        <f t="shared" si="332"/>
        <v>30</v>
      </c>
      <c r="I9863" s="198">
        <f t="shared" si="333"/>
        <v>8</v>
      </c>
    </row>
    <row r="9864" spans="1:9" x14ac:dyDescent="0.3">
      <c r="A9864" s="10">
        <v>43689</v>
      </c>
      <c r="B9864" s="11" t="s">
        <v>2077</v>
      </c>
      <c r="C9864" s="11" t="s">
        <v>943</v>
      </c>
      <c r="D9864" s="11" t="s">
        <v>662</v>
      </c>
      <c r="F9864" s="15">
        <f>IF(ISBLANK($D9864),"",IF(ISBLANK($E9864),VLOOKUP($D9864,$J:$K,2,FALSE),VLOOKUP($E9864,'Daycare Packages'!$A:$G,7,FALSE)))</f>
        <v>30</v>
      </c>
      <c r="G9864" s="15"/>
      <c r="H9864" s="15">
        <f t="shared" si="332"/>
        <v>30</v>
      </c>
      <c r="I9864" s="198">
        <f t="shared" si="333"/>
        <v>8</v>
      </c>
    </row>
    <row r="9865" spans="1:9" x14ac:dyDescent="0.3">
      <c r="A9865" s="10">
        <v>43689</v>
      </c>
      <c r="B9865" s="11" t="s">
        <v>182</v>
      </c>
      <c r="C9865" s="11" t="s">
        <v>685</v>
      </c>
      <c r="D9865" s="11" t="s">
        <v>662</v>
      </c>
      <c r="E9865" s="11">
        <v>6925810</v>
      </c>
      <c r="F9865" s="15">
        <f>IF(ISBLANK($D9865),"",IF(ISBLANK($E9865),VLOOKUP($D9865,$J:$K,2,FALSE),VLOOKUP($E9865,'Daycare Packages'!$A:$G,7,FALSE)))</f>
        <v>23</v>
      </c>
      <c r="G9865" s="15"/>
      <c r="H9865" s="15">
        <f t="shared" si="332"/>
        <v>23</v>
      </c>
      <c r="I9865" s="198">
        <f t="shared" si="333"/>
        <v>8</v>
      </c>
    </row>
    <row r="9866" spans="1:9" x14ac:dyDescent="0.3">
      <c r="A9866" s="10">
        <v>43689</v>
      </c>
      <c r="B9866" s="11" t="s">
        <v>2020</v>
      </c>
      <c r="C9866" s="11" t="s">
        <v>2021</v>
      </c>
      <c r="D9866" s="11" t="s">
        <v>662</v>
      </c>
      <c r="E9866" s="11">
        <v>6924994</v>
      </c>
      <c r="F9866" s="15">
        <f>IF(ISBLANK($D9866),"",IF(ISBLANK($E9866),VLOOKUP($D9866,$J:$K,2,FALSE),VLOOKUP($E9866,'Daycare Packages'!$A:$G,7,FALSE)))</f>
        <v>27</v>
      </c>
      <c r="G9866" s="15"/>
      <c r="H9866" s="15">
        <f t="shared" si="332"/>
        <v>27</v>
      </c>
      <c r="I9866" s="198">
        <f t="shared" si="333"/>
        <v>8</v>
      </c>
    </row>
    <row r="9867" spans="1:9" x14ac:dyDescent="0.3">
      <c r="A9867" s="10">
        <v>43689</v>
      </c>
      <c r="B9867" s="11" t="s">
        <v>160</v>
      </c>
      <c r="C9867" s="11" t="s">
        <v>1761</v>
      </c>
      <c r="D9867" s="11" t="s">
        <v>662</v>
      </c>
      <c r="E9867" s="11">
        <v>6905987</v>
      </c>
      <c r="F9867" s="15">
        <f>IF(ISBLANK($D9867),"",IF(ISBLANK($E9867),VLOOKUP($D9867,$J:$K,2,FALSE),VLOOKUP($E9867,'Daycare Packages'!$A:$G,7,FALSE)))</f>
        <v>26</v>
      </c>
      <c r="G9867" s="15"/>
      <c r="H9867" s="15">
        <f t="shared" si="332"/>
        <v>26</v>
      </c>
      <c r="I9867" s="198">
        <f t="shared" si="333"/>
        <v>8</v>
      </c>
    </row>
    <row r="9868" spans="1:9" x14ac:dyDescent="0.3">
      <c r="A9868" s="10">
        <v>43689</v>
      </c>
      <c r="B9868" s="11" t="s">
        <v>160</v>
      </c>
      <c r="C9868" s="11" t="s">
        <v>794</v>
      </c>
      <c r="D9868" s="11" t="s">
        <v>662</v>
      </c>
      <c r="E9868" s="11">
        <v>6905987</v>
      </c>
      <c r="F9868" s="15">
        <f>IF(ISBLANK($D9868),"",IF(ISBLANK($E9868),VLOOKUP($D9868,$J:$K,2,FALSE),VLOOKUP($E9868,'Daycare Packages'!$A:$G,7,FALSE)))</f>
        <v>26</v>
      </c>
      <c r="G9868" s="15"/>
      <c r="H9868" s="15">
        <f t="shared" si="332"/>
        <v>26</v>
      </c>
      <c r="I9868" s="198">
        <f t="shared" si="333"/>
        <v>8</v>
      </c>
    </row>
    <row r="9869" spans="1:9" x14ac:dyDescent="0.3">
      <c r="A9869" s="10">
        <v>43689</v>
      </c>
      <c r="B9869" s="11" t="s">
        <v>688</v>
      </c>
      <c r="C9869" s="11" t="s">
        <v>689</v>
      </c>
      <c r="D9869" s="11" t="s">
        <v>662</v>
      </c>
      <c r="F9869" s="15">
        <f>IF(ISBLANK($D9869),"",IF(ISBLANK($E9869),VLOOKUP($D9869,$J:$K,2,FALSE),VLOOKUP($E9869,'Daycare Packages'!$A:$G,7,FALSE)))</f>
        <v>30</v>
      </c>
      <c r="G9869" s="15"/>
      <c r="H9869" s="15">
        <f t="shared" si="332"/>
        <v>30</v>
      </c>
      <c r="I9869" s="198">
        <f t="shared" si="333"/>
        <v>8</v>
      </c>
    </row>
    <row r="9870" spans="1:9" x14ac:dyDescent="0.3">
      <c r="A9870" s="10">
        <v>43689</v>
      </c>
      <c r="B9870" s="11" t="s">
        <v>217</v>
      </c>
      <c r="C9870" s="11" t="s">
        <v>402</v>
      </c>
      <c r="D9870" s="11" t="s">
        <v>662</v>
      </c>
      <c r="E9870" s="11">
        <v>6918686</v>
      </c>
      <c r="F9870" s="15">
        <f>IF(ISBLANK($D9870),"",IF(ISBLANK($E9870),VLOOKUP($D9870,$J:$K,2,FALSE),VLOOKUP($E9870,'Daycare Packages'!$A:$G,7,FALSE)))</f>
        <v>26</v>
      </c>
      <c r="G9870" s="15"/>
      <c r="H9870" s="15">
        <f t="shared" si="332"/>
        <v>26</v>
      </c>
      <c r="I9870" s="198">
        <f t="shared" si="333"/>
        <v>8</v>
      </c>
    </row>
    <row r="9871" spans="1:9" x14ac:dyDescent="0.3">
      <c r="A9871" s="10">
        <v>43689</v>
      </c>
      <c r="B9871" s="11" t="s">
        <v>141</v>
      </c>
      <c r="C9871" s="11" t="s">
        <v>564</v>
      </c>
      <c r="D9871" s="11" t="s">
        <v>662</v>
      </c>
      <c r="E9871" s="11">
        <v>6914106</v>
      </c>
      <c r="F9871" s="15">
        <f>IF(ISBLANK($D9871),"",IF(ISBLANK($E9871),VLOOKUP($D9871,$J:$K,2,FALSE),VLOOKUP($E9871,'Daycare Packages'!$A:$G,7,FALSE)))</f>
        <v>26</v>
      </c>
      <c r="G9871" s="15"/>
      <c r="H9871" s="15">
        <f t="shared" si="332"/>
        <v>26</v>
      </c>
      <c r="I9871" s="198">
        <f t="shared" si="333"/>
        <v>8</v>
      </c>
    </row>
    <row r="9872" spans="1:9" x14ac:dyDescent="0.3">
      <c r="A9872" s="10">
        <v>43689</v>
      </c>
      <c r="B9872" s="11" t="s">
        <v>123</v>
      </c>
      <c r="C9872" s="11" t="s">
        <v>622</v>
      </c>
      <c r="D9872" s="11" t="s">
        <v>662</v>
      </c>
      <c r="E9872" s="11">
        <v>6892228</v>
      </c>
      <c r="F9872" s="15">
        <f>IF(ISBLANK($D9872),"",IF(ISBLANK($E9872),VLOOKUP($D9872,$J:$K,2,FALSE),VLOOKUP($E9872,'Daycare Packages'!$A:$G,7,FALSE)))</f>
        <v>23</v>
      </c>
      <c r="G9872" s="15"/>
      <c r="H9872" s="15">
        <f t="shared" si="332"/>
        <v>23</v>
      </c>
      <c r="I9872" s="198">
        <f t="shared" si="333"/>
        <v>8</v>
      </c>
    </row>
    <row r="9873" spans="1:9" x14ac:dyDescent="0.3">
      <c r="A9873" s="10">
        <v>43689</v>
      </c>
      <c r="B9873" s="11" t="s">
        <v>663</v>
      </c>
      <c r="C9873" s="11" t="s">
        <v>665</v>
      </c>
      <c r="D9873" s="11" t="s">
        <v>662</v>
      </c>
      <c r="F9873" s="15">
        <f>IF(ISBLANK($D9873),"",IF(ISBLANK($E9873),VLOOKUP($D9873,$J:$K,2,FALSE),VLOOKUP($E9873,'Daycare Packages'!$A:$G,7,FALSE)))</f>
        <v>30</v>
      </c>
      <c r="G9873" s="15"/>
      <c r="H9873" s="15">
        <f t="shared" si="332"/>
        <v>30</v>
      </c>
      <c r="I9873" s="198">
        <f t="shared" si="333"/>
        <v>8</v>
      </c>
    </row>
    <row r="9874" spans="1:9" x14ac:dyDescent="0.3">
      <c r="A9874" s="55">
        <v>43689</v>
      </c>
      <c r="B9874" s="56" t="s">
        <v>663</v>
      </c>
      <c r="C9874" s="56" t="s">
        <v>664</v>
      </c>
      <c r="D9874" s="56" t="s">
        <v>662</v>
      </c>
      <c r="E9874" s="56"/>
      <c r="F9874" s="59">
        <f>IF(ISBLANK($D9874),"",IF(ISBLANK($E9874),VLOOKUP($D9874,$J:$K,2,FALSE),VLOOKUP($E9874,'Daycare Packages'!$A:$G,7,FALSE)))</f>
        <v>30</v>
      </c>
      <c r="G9874" s="59"/>
      <c r="H9874" s="59">
        <f t="shared" si="332"/>
        <v>30</v>
      </c>
      <c r="I9874" s="198">
        <f t="shared" si="333"/>
        <v>8</v>
      </c>
    </row>
    <row r="9875" spans="1:9" x14ac:dyDescent="0.3">
      <c r="A9875" s="10">
        <v>43690</v>
      </c>
      <c r="B9875" s="11" t="s">
        <v>2119</v>
      </c>
      <c r="C9875" s="11" t="s">
        <v>2120</v>
      </c>
      <c r="D9875" s="11" t="s">
        <v>671</v>
      </c>
      <c r="F9875" s="15">
        <f>IF(ISBLANK($D9875),"",IF(ISBLANK($E9875),VLOOKUP($D9875,$J:$K,2,FALSE),VLOOKUP($E9875,'Daycare Packages'!$A:$G,7,FALSE)))</f>
        <v>0</v>
      </c>
      <c r="G9875" s="15"/>
      <c r="H9875" s="15">
        <f t="shared" si="332"/>
        <v>0</v>
      </c>
      <c r="I9875" s="198">
        <f t="shared" si="333"/>
        <v>8</v>
      </c>
    </row>
    <row r="9876" spans="1:9" x14ac:dyDescent="0.3">
      <c r="A9876" s="10">
        <v>43690</v>
      </c>
      <c r="B9876" s="11" t="s">
        <v>749</v>
      </c>
      <c r="C9876" s="11" t="s">
        <v>750</v>
      </c>
      <c r="D9876" s="11" t="s">
        <v>659</v>
      </c>
      <c r="F9876" s="15">
        <f>IF(ISBLANK($D9876),"",IF(ISBLANK($E9876),VLOOKUP($D9876,$J:$K,2,FALSE),VLOOKUP($E9876,'Daycare Packages'!$A:$G,7,FALSE)))</f>
        <v>20</v>
      </c>
      <c r="G9876" s="15"/>
      <c r="H9876" s="15">
        <f t="shared" si="332"/>
        <v>20</v>
      </c>
      <c r="I9876" s="198">
        <f t="shared" si="333"/>
        <v>8</v>
      </c>
    </row>
    <row r="9877" spans="1:9" x14ac:dyDescent="0.3">
      <c r="A9877" s="10">
        <v>43690</v>
      </c>
      <c r="B9877" s="11" t="s">
        <v>1259</v>
      </c>
      <c r="C9877" s="11" t="s">
        <v>229</v>
      </c>
      <c r="D9877" s="11" t="s">
        <v>659</v>
      </c>
      <c r="F9877" s="15">
        <f>IF(ISBLANK($D9877),"",IF(ISBLANK($E9877),VLOOKUP($D9877,$J:$K,2,FALSE),VLOOKUP($E9877,'Daycare Packages'!$A:$G,7,FALSE)))</f>
        <v>20</v>
      </c>
      <c r="G9877" s="15"/>
      <c r="H9877" s="15">
        <f t="shared" si="332"/>
        <v>20</v>
      </c>
      <c r="I9877" s="198">
        <f t="shared" si="333"/>
        <v>8</v>
      </c>
    </row>
    <row r="9878" spans="1:9" x14ac:dyDescent="0.3">
      <c r="A9878" s="10">
        <v>43690</v>
      </c>
      <c r="B9878" s="11" t="s">
        <v>154</v>
      </c>
      <c r="C9878" s="11" t="s">
        <v>729</v>
      </c>
      <c r="D9878" s="11" t="s">
        <v>659</v>
      </c>
      <c r="E9878" s="11">
        <v>6928867</v>
      </c>
      <c r="F9878" s="15">
        <f>IF(ISBLANK($D9878),"",IF(ISBLANK($E9878),VLOOKUP($D9878,$J:$K,2,FALSE),VLOOKUP($E9878,'Daycare Packages'!$A:$G,7,FALSE)))</f>
        <v>19</v>
      </c>
      <c r="G9878" s="15"/>
      <c r="H9878" s="15">
        <f t="shared" si="332"/>
        <v>19</v>
      </c>
      <c r="I9878" s="198">
        <f t="shared" si="333"/>
        <v>8</v>
      </c>
    </row>
    <row r="9879" spans="1:9" x14ac:dyDescent="0.3">
      <c r="A9879" s="10">
        <v>43690</v>
      </c>
      <c r="B9879" s="11" t="s">
        <v>667</v>
      </c>
      <c r="C9879" s="11" t="s">
        <v>668</v>
      </c>
      <c r="D9879" s="11" t="s">
        <v>659</v>
      </c>
      <c r="F9879" s="15">
        <f>IF(ISBLANK($D9879),"",IF(ISBLANK($E9879),VLOOKUP($D9879,$J:$K,2,FALSE),VLOOKUP($E9879,'Daycare Packages'!$A:$G,7,FALSE)))</f>
        <v>20</v>
      </c>
      <c r="G9879" s="15"/>
      <c r="H9879" s="15">
        <f t="shared" si="332"/>
        <v>20</v>
      </c>
      <c r="I9879" s="198">
        <f t="shared" si="333"/>
        <v>8</v>
      </c>
    </row>
    <row r="9880" spans="1:9" x14ac:dyDescent="0.3">
      <c r="A9880" s="10">
        <v>43690</v>
      </c>
      <c r="B9880" s="11" t="s">
        <v>190</v>
      </c>
      <c r="C9880" s="11" t="s">
        <v>718</v>
      </c>
      <c r="D9880" s="11" t="s">
        <v>659</v>
      </c>
      <c r="F9880" s="15">
        <f>IF(ISBLANK($D9880),"",IF(ISBLANK($E9880),VLOOKUP($D9880,$J:$K,2,FALSE),VLOOKUP($E9880,'Daycare Packages'!$A:$G,7,FALSE)))</f>
        <v>20</v>
      </c>
      <c r="G9880" s="15"/>
      <c r="H9880" s="15">
        <f t="shared" si="332"/>
        <v>20</v>
      </c>
      <c r="I9880" s="198">
        <f t="shared" si="333"/>
        <v>8</v>
      </c>
    </row>
    <row r="9881" spans="1:9" x14ac:dyDescent="0.3">
      <c r="A9881" s="10">
        <v>43690</v>
      </c>
      <c r="B9881" s="11" t="s">
        <v>1727</v>
      </c>
      <c r="C9881" s="11" t="s">
        <v>1728</v>
      </c>
      <c r="D9881" s="11" t="s">
        <v>659</v>
      </c>
      <c r="F9881" s="15">
        <f>IF(ISBLANK($D9881),"",IF(ISBLANK($E9881),VLOOKUP($D9881,$J:$K,2,FALSE),VLOOKUP($E9881,'Daycare Packages'!$A:$G,7,FALSE)))</f>
        <v>20</v>
      </c>
      <c r="G9881" s="15"/>
      <c r="H9881" s="15">
        <f t="shared" si="332"/>
        <v>20</v>
      </c>
      <c r="I9881" s="198">
        <f t="shared" si="333"/>
        <v>8</v>
      </c>
    </row>
    <row r="9882" spans="1:9" x14ac:dyDescent="0.3">
      <c r="A9882" s="10">
        <v>43690</v>
      </c>
      <c r="B9882" s="11" t="s">
        <v>205</v>
      </c>
      <c r="C9882" s="11" t="s">
        <v>863</v>
      </c>
      <c r="D9882" s="11" t="s">
        <v>662</v>
      </c>
      <c r="F9882" s="15">
        <f>IF(ISBLANK($D9882),"",IF(ISBLANK($E9882),VLOOKUP($D9882,$J:$K,2,FALSE),VLOOKUP($E9882,'Daycare Packages'!$A:$G,7,FALSE)))</f>
        <v>30</v>
      </c>
      <c r="G9882" s="15"/>
      <c r="H9882" s="15">
        <f t="shared" si="332"/>
        <v>30</v>
      </c>
      <c r="I9882" s="198">
        <f t="shared" si="333"/>
        <v>8</v>
      </c>
    </row>
    <row r="9883" spans="1:9" x14ac:dyDescent="0.3">
      <c r="A9883" s="10">
        <v>43690</v>
      </c>
      <c r="B9883" s="11" t="s">
        <v>2031</v>
      </c>
      <c r="C9883" s="11" t="s">
        <v>2032</v>
      </c>
      <c r="D9883" s="11" t="s">
        <v>662</v>
      </c>
      <c r="F9883" s="15">
        <f>IF(ISBLANK($D9883),"",IF(ISBLANK($E9883),VLOOKUP($D9883,$J:$K,2,FALSE),VLOOKUP($E9883,'Daycare Packages'!$A:$G,7,FALSE)))</f>
        <v>30</v>
      </c>
      <c r="G9883" s="15">
        <v>6</v>
      </c>
      <c r="H9883" s="15">
        <f t="shared" si="332"/>
        <v>36</v>
      </c>
      <c r="I9883" s="198">
        <f t="shared" si="333"/>
        <v>8</v>
      </c>
    </row>
    <row r="9884" spans="1:9" x14ac:dyDescent="0.3">
      <c r="A9884" s="10">
        <v>43690</v>
      </c>
      <c r="B9884" s="11" t="s">
        <v>2036</v>
      </c>
      <c r="C9884" s="11" t="s">
        <v>2037</v>
      </c>
      <c r="D9884" s="11" t="s">
        <v>662</v>
      </c>
      <c r="F9884" s="15">
        <f>IF(ISBLANK($D9884),"",IF(ISBLANK($E9884),VLOOKUP($D9884,$J:$K,2,FALSE),VLOOKUP($E9884,'Daycare Packages'!$A:$G,7,FALSE)))</f>
        <v>30</v>
      </c>
      <c r="G9884" s="15"/>
      <c r="H9884" s="15">
        <f t="shared" si="332"/>
        <v>30</v>
      </c>
      <c r="I9884" s="198">
        <f t="shared" si="333"/>
        <v>8</v>
      </c>
    </row>
    <row r="9885" spans="1:9" x14ac:dyDescent="0.3">
      <c r="A9885" s="10">
        <v>43690</v>
      </c>
      <c r="B9885" s="11" t="s">
        <v>1298</v>
      </c>
      <c r="C9885" s="11" t="s">
        <v>764</v>
      </c>
      <c r="D9885" s="11" t="s">
        <v>662</v>
      </c>
      <c r="F9885" s="15">
        <f>IF(ISBLANK($D9885),"",IF(ISBLANK($E9885),VLOOKUP($D9885,$J:$K,2,FALSE),VLOOKUP($E9885,'Daycare Packages'!$A:$G,7,FALSE)))</f>
        <v>30</v>
      </c>
      <c r="G9885" s="15"/>
      <c r="H9885" s="15">
        <f t="shared" ref="H9885:H9948" si="334">IF(ISBLANK(D9885),"",SUM(F9885:G9885))</f>
        <v>30</v>
      </c>
      <c r="I9885" s="198">
        <f t="shared" si="333"/>
        <v>8</v>
      </c>
    </row>
    <row r="9886" spans="1:9" x14ac:dyDescent="0.3">
      <c r="A9886" s="10">
        <v>43690</v>
      </c>
      <c r="B9886" s="11" t="s">
        <v>246</v>
      </c>
      <c r="C9886" s="11" t="s">
        <v>815</v>
      </c>
      <c r="D9886" s="11" t="s">
        <v>662</v>
      </c>
      <c r="F9886" s="15">
        <f>IF(ISBLANK($D9886),"",IF(ISBLANK($E9886),VLOOKUP($D9886,$J:$K,2,FALSE),VLOOKUP($E9886,'Daycare Packages'!$A:$G,7,FALSE)))</f>
        <v>30</v>
      </c>
      <c r="G9886" s="15"/>
      <c r="H9886" s="15">
        <f t="shared" si="334"/>
        <v>30</v>
      </c>
      <c r="I9886" s="198">
        <f t="shared" si="333"/>
        <v>8</v>
      </c>
    </row>
    <row r="9887" spans="1:9" x14ac:dyDescent="0.3">
      <c r="A9887" s="10">
        <v>43690</v>
      </c>
      <c r="B9887" s="11" t="s">
        <v>246</v>
      </c>
      <c r="C9887" s="11" t="s">
        <v>814</v>
      </c>
      <c r="D9887" s="11" t="s">
        <v>662</v>
      </c>
      <c r="F9887" s="15">
        <f>IF(ISBLANK($D9887),"",IF(ISBLANK($E9887),VLOOKUP($D9887,$J:$K,2,FALSE),VLOOKUP($E9887,'Daycare Packages'!$A:$G,7,FALSE)))</f>
        <v>30</v>
      </c>
      <c r="G9887" s="15"/>
      <c r="H9887" s="15">
        <f t="shared" si="334"/>
        <v>30</v>
      </c>
      <c r="I9887" s="198">
        <f t="shared" si="333"/>
        <v>8</v>
      </c>
    </row>
    <row r="9888" spans="1:9" x14ac:dyDescent="0.3">
      <c r="A9888" s="10">
        <v>43690</v>
      </c>
      <c r="B9888" s="11" t="s">
        <v>1532</v>
      </c>
      <c r="C9888" s="11" t="s">
        <v>455</v>
      </c>
      <c r="D9888" s="11" t="s">
        <v>662</v>
      </c>
      <c r="F9888" s="15">
        <f>IF(ISBLANK($D9888),"",IF(ISBLANK($E9888),VLOOKUP($D9888,$J:$K,2,FALSE),VLOOKUP($E9888,'Daycare Packages'!$A:$G,7,FALSE)))</f>
        <v>30</v>
      </c>
      <c r="G9888" s="15"/>
      <c r="H9888" s="15">
        <f t="shared" si="334"/>
        <v>30</v>
      </c>
      <c r="I9888" s="198">
        <f t="shared" si="333"/>
        <v>8</v>
      </c>
    </row>
    <row r="9889" spans="1:9" x14ac:dyDescent="0.3">
      <c r="A9889" s="10">
        <v>43690</v>
      </c>
      <c r="B9889" s="11" t="s">
        <v>1532</v>
      </c>
      <c r="C9889" s="11" t="s">
        <v>1076</v>
      </c>
      <c r="D9889" s="11" t="s">
        <v>662</v>
      </c>
      <c r="F9889" s="15">
        <f>IF(ISBLANK($D9889),"",IF(ISBLANK($E9889),VLOOKUP($D9889,$J:$K,2,FALSE),VLOOKUP($E9889,'Daycare Packages'!$A:$G,7,FALSE)))</f>
        <v>30</v>
      </c>
      <c r="G9889" s="15"/>
      <c r="H9889" s="15">
        <f t="shared" si="334"/>
        <v>30</v>
      </c>
      <c r="I9889" s="198">
        <f t="shared" si="333"/>
        <v>8</v>
      </c>
    </row>
    <row r="9890" spans="1:9" x14ac:dyDescent="0.3">
      <c r="A9890" s="10">
        <v>43690</v>
      </c>
      <c r="B9890" s="11" t="s">
        <v>1863</v>
      </c>
      <c r="C9890" s="11" t="s">
        <v>1864</v>
      </c>
      <c r="D9890" s="11" t="s">
        <v>662</v>
      </c>
      <c r="E9890" s="11">
        <v>6927437</v>
      </c>
      <c r="F9890" s="15">
        <f>IF(ISBLANK($D9890),"",IF(ISBLANK($E9890),VLOOKUP($D9890,$J:$K,2,FALSE),VLOOKUP($E9890,'Daycare Packages'!$A:$G,7,FALSE)))</f>
        <v>27</v>
      </c>
      <c r="G9890" s="15">
        <v>6</v>
      </c>
      <c r="H9890" s="15">
        <f t="shared" si="334"/>
        <v>33</v>
      </c>
      <c r="I9890" s="198">
        <f t="shared" si="333"/>
        <v>8</v>
      </c>
    </row>
    <row r="9891" spans="1:9" x14ac:dyDescent="0.3">
      <c r="A9891" s="10">
        <v>43690</v>
      </c>
      <c r="B9891" s="11" t="s">
        <v>677</v>
      </c>
      <c r="C9891" s="11" t="s">
        <v>678</v>
      </c>
      <c r="D9891" s="11" t="s">
        <v>662</v>
      </c>
      <c r="F9891" s="15">
        <f>IF(ISBLANK($D9891),"",IF(ISBLANK($E9891),VLOOKUP($D9891,$J:$K,2,FALSE),VLOOKUP($E9891,'Daycare Packages'!$A:$G,7,FALSE)))</f>
        <v>30</v>
      </c>
      <c r="G9891" s="15"/>
      <c r="H9891" s="15">
        <f t="shared" si="334"/>
        <v>30</v>
      </c>
      <c r="I9891" s="198">
        <f t="shared" si="333"/>
        <v>8</v>
      </c>
    </row>
    <row r="9892" spans="1:9" x14ac:dyDescent="0.3">
      <c r="A9892" s="10">
        <v>43690</v>
      </c>
      <c r="B9892" s="11" t="s">
        <v>869</v>
      </c>
      <c r="C9892" s="11" t="s">
        <v>870</v>
      </c>
      <c r="D9892" s="11" t="s">
        <v>662</v>
      </c>
      <c r="F9892" s="15">
        <f>IF(ISBLANK($D9892),"",IF(ISBLANK($E9892),VLOOKUP($D9892,$J:$K,2,FALSE),VLOOKUP($E9892,'Daycare Packages'!$A:$G,7,FALSE)))</f>
        <v>30</v>
      </c>
      <c r="G9892" s="15"/>
      <c r="H9892" s="15">
        <f t="shared" si="334"/>
        <v>30</v>
      </c>
      <c r="I9892" s="198">
        <f t="shared" si="333"/>
        <v>8</v>
      </c>
    </row>
    <row r="9893" spans="1:9" x14ac:dyDescent="0.3">
      <c r="A9893" s="10">
        <v>43690</v>
      </c>
      <c r="B9893" s="11" t="s">
        <v>1692</v>
      </c>
      <c r="C9893" s="11" t="s">
        <v>650</v>
      </c>
      <c r="D9893" s="11" t="s">
        <v>662</v>
      </c>
      <c r="F9893" s="15">
        <f>IF(ISBLANK($D9893),"",IF(ISBLANK($E9893),VLOOKUP($D9893,$J:$K,2,FALSE),VLOOKUP($E9893,'Daycare Packages'!$A:$G,7,FALSE)))</f>
        <v>30</v>
      </c>
      <c r="G9893" s="15"/>
      <c r="H9893" s="15">
        <f t="shared" si="334"/>
        <v>30</v>
      </c>
      <c r="I9893" s="198">
        <f t="shared" si="333"/>
        <v>8</v>
      </c>
    </row>
    <row r="9894" spans="1:9" x14ac:dyDescent="0.3">
      <c r="A9894" s="10">
        <v>43690</v>
      </c>
      <c r="B9894" s="11" t="s">
        <v>136</v>
      </c>
      <c r="C9894" s="11" t="s">
        <v>650</v>
      </c>
      <c r="D9894" s="11" t="s">
        <v>662</v>
      </c>
      <c r="E9894" s="11">
        <v>6936967</v>
      </c>
      <c r="F9894" s="15">
        <f>IF(ISBLANK($D9894),"",IF(ISBLANK($E9894),VLOOKUP($D9894,$J:$K,2,FALSE),VLOOKUP($E9894,'Daycare Packages'!$A:$G,7,FALSE)))</f>
        <v>26</v>
      </c>
      <c r="G9894" s="15"/>
      <c r="H9894" s="15">
        <f t="shared" si="334"/>
        <v>26</v>
      </c>
      <c r="I9894" s="198">
        <f t="shared" si="333"/>
        <v>8</v>
      </c>
    </row>
    <row r="9895" spans="1:9" x14ac:dyDescent="0.3">
      <c r="A9895" s="10">
        <v>43690</v>
      </c>
      <c r="B9895" s="11" t="s">
        <v>2116</v>
      </c>
      <c r="C9895" s="11" t="s">
        <v>474</v>
      </c>
      <c r="D9895" s="11" t="s">
        <v>662</v>
      </c>
      <c r="E9895" s="11">
        <v>6921788</v>
      </c>
      <c r="F9895" s="15">
        <f>IF(ISBLANK($D9895),"",IF(ISBLANK($E9895),VLOOKUP($D9895,$J:$K,2,FALSE),VLOOKUP($E9895,'Daycare Packages'!$A:$G,7,FALSE)))</f>
        <v>23</v>
      </c>
      <c r="G9895" s="15"/>
      <c r="H9895" s="15">
        <f t="shared" si="334"/>
        <v>23</v>
      </c>
      <c r="I9895" s="198">
        <f t="shared" si="333"/>
        <v>8</v>
      </c>
    </row>
    <row r="9896" spans="1:9" x14ac:dyDescent="0.3">
      <c r="A9896" s="10">
        <v>43690</v>
      </c>
      <c r="B9896" s="11" t="s">
        <v>663</v>
      </c>
      <c r="C9896" s="11" t="s">
        <v>665</v>
      </c>
      <c r="D9896" s="11" t="s">
        <v>662</v>
      </c>
      <c r="F9896" s="15">
        <f>IF(ISBLANK($D9896),"",IF(ISBLANK($E9896),VLOOKUP($D9896,$J:$K,2,FALSE),VLOOKUP($E9896,'Daycare Packages'!$A:$G,7,FALSE)))</f>
        <v>30</v>
      </c>
      <c r="G9896" s="15"/>
      <c r="H9896" s="15">
        <f t="shared" si="334"/>
        <v>30</v>
      </c>
      <c r="I9896" s="198">
        <f t="shared" si="333"/>
        <v>8</v>
      </c>
    </row>
    <row r="9897" spans="1:9" x14ac:dyDescent="0.3">
      <c r="A9897" s="10">
        <v>43690</v>
      </c>
      <c r="B9897" s="11" t="s">
        <v>663</v>
      </c>
      <c r="C9897" s="11" t="s">
        <v>664</v>
      </c>
      <c r="D9897" s="11" t="s">
        <v>662</v>
      </c>
      <c r="F9897" s="15">
        <f>IF(ISBLANK($D9897),"",IF(ISBLANK($E9897),VLOOKUP($D9897,$J:$K,2,FALSE),VLOOKUP($E9897,'Daycare Packages'!$A:$G,7,FALSE)))</f>
        <v>30</v>
      </c>
      <c r="G9897" s="15"/>
      <c r="H9897" s="15">
        <f t="shared" si="334"/>
        <v>30</v>
      </c>
      <c r="I9897" s="198">
        <f t="shared" si="333"/>
        <v>8</v>
      </c>
    </row>
    <row r="9898" spans="1:9" x14ac:dyDescent="0.3">
      <c r="A9898" s="10">
        <v>43690</v>
      </c>
      <c r="B9898" s="11" t="s">
        <v>1994</v>
      </c>
      <c r="C9898" s="11" t="s">
        <v>1810</v>
      </c>
      <c r="D9898" s="11" t="s">
        <v>662</v>
      </c>
      <c r="F9898" s="15">
        <f>IF(ISBLANK($D9898),"",IF(ISBLANK($E9898),VLOOKUP($D9898,$J:$K,2,FALSE),VLOOKUP($E9898,'Daycare Packages'!$A:$G,7,FALSE)))</f>
        <v>30</v>
      </c>
      <c r="G9898" s="15"/>
      <c r="H9898" s="15">
        <f t="shared" si="334"/>
        <v>30</v>
      </c>
      <c r="I9898" s="198">
        <f t="shared" si="333"/>
        <v>8</v>
      </c>
    </row>
    <row r="9899" spans="1:9" x14ac:dyDescent="0.3">
      <c r="A9899" s="10">
        <v>43690</v>
      </c>
      <c r="B9899" s="11" t="s">
        <v>1994</v>
      </c>
      <c r="C9899" s="11" t="s">
        <v>1997</v>
      </c>
      <c r="D9899" s="11" t="s">
        <v>662</v>
      </c>
      <c r="F9899" s="15">
        <f>IF(ISBLANK($D9899),"",IF(ISBLANK($E9899),VLOOKUP($D9899,$J:$K,2,FALSE),VLOOKUP($E9899,'Daycare Packages'!$A:$G,7,FALSE)))</f>
        <v>30</v>
      </c>
      <c r="G9899" s="15"/>
      <c r="H9899" s="15">
        <f t="shared" si="334"/>
        <v>30</v>
      </c>
      <c r="I9899" s="198">
        <f t="shared" si="333"/>
        <v>8</v>
      </c>
    </row>
    <row r="9900" spans="1:9" x14ac:dyDescent="0.3">
      <c r="A9900" s="10">
        <v>43690</v>
      </c>
      <c r="B9900" s="11" t="s">
        <v>2077</v>
      </c>
      <c r="C9900" s="11" t="s">
        <v>943</v>
      </c>
      <c r="D9900" s="11" t="s">
        <v>662</v>
      </c>
      <c r="E9900" s="11">
        <v>6937572</v>
      </c>
      <c r="F9900" s="15">
        <f>IF(ISBLANK($D9900),"",IF(ISBLANK($E9900),VLOOKUP($D9900,$J:$K,2,FALSE),VLOOKUP($E9900,'Daycare Packages'!$A:$G,7,FALSE)))</f>
        <v>23</v>
      </c>
      <c r="G9900" s="15"/>
      <c r="H9900" s="15">
        <f t="shared" si="334"/>
        <v>23</v>
      </c>
      <c r="I9900" s="198">
        <f t="shared" si="333"/>
        <v>8</v>
      </c>
    </row>
    <row r="9901" spans="1:9" x14ac:dyDescent="0.3">
      <c r="A9901" s="10">
        <v>43690</v>
      </c>
      <c r="B9901" s="11" t="s">
        <v>849</v>
      </c>
      <c r="C9901" s="11" t="s">
        <v>1595</v>
      </c>
      <c r="D9901" s="11" t="s">
        <v>662</v>
      </c>
      <c r="F9901" s="15">
        <f>IF(ISBLANK($D9901),"",IF(ISBLANK($E9901),VLOOKUP($D9901,$J:$K,2,FALSE),VLOOKUP($E9901,'Daycare Packages'!$A:$G,7,FALSE)))</f>
        <v>30</v>
      </c>
      <c r="G9901" s="15"/>
      <c r="H9901" s="15">
        <f t="shared" si="334"/>
        <v>30</v>
      </c>
      <c r="I9901" s="198">
        <f t="shared" si="333"/>
        <v>8</v>
      </c>
    </row>
    <row r="9902" spans="1:9" x14ac:dyDescent="0.3">
      <c r="A9902" s="10">
        <v>43690</v>
      </c>
      <c r="B9902" s="11" t="s">
        <v>851</v>
      </c>
      <c r="C9902" s="11" t="s">
        <v>852</v>
      </c>
      <c r="D9902" s="11" t="s">
        <v>662</v>
      </c>
      <c r="F9902" s="15">
        <f>IF(ISBLANK($D9902),"",IF(ISBLANK($E9902),VLOOKUP($D9902,$J:$K,2,FALSE),VLOOKUP($E9902,'Daycare Packages'!$A:$G,7,FALSE)))</f>
        <v>30</v>
      </c>
      <c r="G9902" s="15"/>
      <c r="H9902" s="15">
        <f t="shared" si="334"/>
        <v>30</v>
      </c>
      <c r="I9902" s="198">
        <f t="shared" si="333"/>
        <v>8</v>
      </c>
    </row>
    <row r="9903" spans="1:9" x14ac:dyDescent="0.3">
      <c r="A9903" s="10">
        <v>43690</v>
      </c>
      <c r="B9903" s="11" t="s">
        <v>168</v>
      </c>
      <c r="C9903" s="11" t="s">
        <v>640</v>
      </c>
      <c r="D9903" s="11" t="s">
        <v>662</v>
      </c>
      <c r="F9903" s="15">
        <f>IF(ISBLANK($D9903),"",IF(ISBLANK($E9903),VLOOKUP($D9903,$J:$K,2,FALSE),VLOOKUP($E9903,'Daycare Packages'!$A:$G,7,FALSE)))</f>
        <v>30</v>
      </c>
      <c r="G9903" s="15"/>
      <c r="H9903" s="15">
        <f t="shared" si="334"/>
        <v>30</v>
      </c>
      <c r="I9903" s="198">
        <f t="shared" si="333"/>
        <v>8</v>
      </c>
    </row>
    <row r="9904" spans="1:9" x14ac:dyDescent="0.3">
      <c r="A9904" s="10">
        <v>43690</v>
      </c>
      <c r="B9904" s="11" t="s">
        <v>182</v>
      </c>
      <c r="C9904" s="11" t="s">
        <v>685</v>
      </c>
      <c r="D9904" s="11" t="s">
        <v>662</v>
      </c>
      <c r="E9904" s="11">
        <v>6925810</v>
      </c>
      <c r="F9904" s="15">
        <f>IF(ISBLANK($D9904),"",IF(ISBLANK($E9904),VLOOKUP($D9904,$J:$K,2,FALSE),VLOOKUP($E9904,'Daycare Packages'!$A:$G,7,FALSE)))</f>
        <v>23</v>
      </c>
      <c r="G9904" s="15"/>
      <c r="H9904" s="15">
        <f t="shared" si="334"/>
        <v>23</v>
      </c>
      <c r="I9904" s="198">
        <f t="shared" si="333"/>
        <v>8</v>
      </c>
    </row>
    <row r="9905" spans="1:9" x14ac:dyDescent="0.3">
      <c r="A9905" s="10">
        <v>43690</v>
      </c>
      <c r="B9905" s="11" t="s">
        <v>222</v>
      </c>
      <c r="C9905" s="11" t="s">
        <v>229</v>
      </c>
      <c r="D9905" s="11" t="s">
        <v>662</v>
      </c>
      <c r="E9905" s="11">
        <v>6917953</v>
      </c>
      <c r="F9905" s="15">
        <f>IF(ISBLANK($D9905),"",IF(ISBLANK($E9905),VLOOKUP($D9905,$J:$K,2,FALSE),VLOOKUP($E9905,'Daycare Packages'!$A:$G,7,FALSE)))</f>
        <v>27</v>
      </c>
      <c r="G9905" s="15"/>
      <c r="H9905" s="15">
        <f t="shared" si="334"/>
        <v>27</v>
      </c>
      <c r="I9905" s="198">
        <f t="shared" si="333"/>
        <v>8</v>
      </c>
    </row>
    <row r="9906" spans="1:9" x14ac:dyDescent="0.3">
      <c r="A9906" s="10">
        <v>43690</v>
      </c>
      <c r="B9906" s="11" t="s">
        <v>166</v>
      </c>
      <c r="C9906" s="11" t="s">
        <v>744</v>
      </c>
      <c r="D9906" s="11" t="s">
        <v>662</v>
      </c>
      <c r="E9906" s="11">
        <v>6923853</v>
      </c>
      <c r="F9906" s="15">
        <f>IF(ISBLANK($D9906),"",IF(ISBLANK($E9906),VLOOKUP($D9906,$J:$K,2,FALSE),VLOOKUP($E9906,'Daycare Packages'!$A:$G,7,FALSE)))</f>
        <v>25</v>
      </c>
      <c r="G9906" s="15"/>
      <c r="H9906" s="15">
        <f t="shared" si="334"/>
        <v>25</v>
      </c>
      <c r="I9906" s="198">
        <f t="shared" si="333"/>
        <v>8</v>
      </c>
    </row>
    <row r="9907" spans="1:9" x14ac:dyDescent="0.3">
      <c r="A9907" s="10">
        <v>43690</v>
      </c>
      <c r="B9907" s="11" t="s">
        <v>1907</v>
      </c>
      <c r="C9907" s="11" t="s">
        <v>1673</v>
      </c>
      <c r="D9907" s="11" t="s">
        <v>662</v>
      </c>
      <c r="E9907" s="11">
        <v>6887774</v>
      </c>
      <c r="F9907" s="15">
        <f>IF(ISBLANK($D9907),"",IF(ISBLANK($E9907),VLOOKUP($D9907,$J:$K,2,FALSE),VLOOKUP($E9907,'Daycare Packages'!$A:$G,7,FALSE)))</f>
        <v>25</v>
      </c>
      <c r="G9907" s="15"/>
      <c r="H9907" s="15">
        <f t="shared" si="334"/>
        <v>25</v>
      </c>
      <c r="I9907" s="198">
        <f t="shared" si="333"/>
        <v>8</v>
      </c>
    </row>
    <row r="9908" spans="1:9" x14ac:dyDescent="0.3">
      <c r="A9908" s="10">
        <v>43690</v>
      </c>
      <c r="B9908" s="11" t="s">
        <v>690</v>
      </c>
      <c r="C9908" s="11" t="s">
        <v>691</v>
      </c>
      <c r="D9908" s="11" t="s">
        <v>662</v>
      </c>
      <c r="E9908" s="11">
        <v>6829038</v>
      </c>
      <c r="F9908" s="15">
        <f>IF(ISBLANK($D9908),"",IF(ISBLANK($E9908),VLOOKUP($D9908,$J:$K,2,FALSE),VLOOKUP($E9908,'Daycare Packages'!$A:$G,7,FALSE)))</f>
        <v>25</v>
      </c>
      <c r="G9908" s="15"/>
      <c r="H9908" s="15">
        <f t="shared" si="334"/>
        <v>25</v>
      </c>
      <c r="I9908" s="198">
        <f t="shared" si="333"/>
        <v>8</v>
      </c>
    </row>
    <row r="9909" spans="1:9" x14ac:dyDescent="0.3">
      <c r="A9909" s="10">
        <v>43690</v>
      </c>
      <c r="B9909" s="11" t="s">
        <v>699</v>
      </c>
      <c r="C9909" s="11" t="s">
        <v>507</v>
      </c>
      <c r="D9909" s="11" t="s">
        <v>662</v>
      </c>
      <c r="F9909" s="15">
        <f>IF(ISBLANK($D9909),"",IF(ISBLANK($E9909),VLOOKUP($D9909,$J:$K,2,FALSE),VLOOKUP($E9909,'Daycare Packages'!$A:$G,7,FALSE)))</f>
        <v>30</v>
      </c>
      <c r="G9909" s="15">
        <v>-3</v>
      </c>
      <c r="H9909" s="15">
        <f t="shared" si="334"/>
        <v>27</v>
      </c>
      <c r="I9909" s="198">
        <f t="shared" si="333"/>
        <v>8</v>
      </c>
    </row>
    <row r="9910" spans="1:9" x14ac:dyDescent="0.3">
      <c r="A9910" s="10">
        <v>43690</v>
      </c>
      <c r="B9910" s="11" t="s">
        <v>699</v>
      </c>
      <c r="C9910" s="11" t="s">
        <v>478</v>
      </c>
      <c r="D9910" s="11" t="s">
        <v>662</v>
      </c>
      <c r="F9910" s="15">
        <f>IF(ISBLANK($D9910),"",IF(ISBLANK($E9910),VLOOKUP($D9910,$J:$K,2,FALSE),VLOOKUP($E9910,'Daycare Packages'!$A:$G,7,FALSE)))</f>
        <v>30</v>
      </c>
      <c r="G9910" s="15">
        <v>-3</v>
      </c>
      <c r="H9910" s="15">
        <f t="shared" si="334"/>
        <v>27</v>
      </c>
      <c r="I9910" s="198">
        <f t="shared" si="333"/>
        <v>8</v>
      </c>
    </row>
    <row r="9911" spans="1:9" x14ac:dyDescent="0.3">
      <c r="A9911" s="10">
        <v>43690</v>
      </c>
      <c r="B9911" s="11" t="s">
        <v>145</v>
      </c>
      <c r="C9911" s="11" t="s">
        <v>811</v>
      </c>
      <c r="D9911" s="11" t="s">
        <v>662</v>
      </c>
      <c r="E9911" s="11">
        <v>6928372</v>
      </c>
      <c r="F9911" s="15">
        <f>IF(ISBLANK($D9911),"",IF(ISBLANK($E9911),VLOOKUP($D9911,$J:$K,2,FALSE),VLOOKUP($E9911,'Daycare Packages'!$A:$G,7,FALSE)))</f>
        <v>27</v>
      </c>
      <c r="G9911" s="15"/>
      <c r="H9911" s="15">
        <f t="shared" si="334"/>
        <v>27</v>
      </c>
      <c r="I9911" s="198">
        <f t="shared" si="333"/>
        <v>8</v>
      </c>
    </row>
    <row r="9912" spans="1:9" x14ac:dyDescent="0.3">
      <c r="A9912" s="10">
        <v>43690</v>
      </c>
      <c r="B9912" s="11" t="s">
        <v>340</v>
      </c>
      <c r="C9912" s="11" t="s">
        <v>745</v>
      </c>
      <c r="D9912" s="11" t="s">
        <v>662</v>
      </c>
      <c r="F9912" s="15">
        <f>IF(ISBLANK($D9912),"",IF(ISBLANK($E9912),VLOOKUP($D9912,$J:$K,2,FALSE),VLOOKUP($E9912,'Daycare Packages'!$A:$G,7,FALSE)))</f>
        <v>30</v>
      </c>
      <c r="G9912" s="15">
        <v>-3.6</v>
      </c>
      <c r="H9912" s="15">
        <f t="shared" si="334"/>
        <v>26.4</v>
      </c>
      <c r="I9912" s="198">
        <f t="shared" si="333"/>
        <v>8</v>
      </c>
    </row>
    <row r="9913" spans="1:9" x14ac:dyDescent="0.3">
      <c r="A9913" s="10">
        <v>43690</v>
      </c>
      <c r="B9913" s="11" t="s">
        <v>340</v>
      </c>
      <c r="C9913" s="11" t="s">
        <v>746</v>
      </c>
      <c r="D9913" s="11" t="s">
        <v>662</v>
      </c>
      <c r="F9913" s="15">
        <f>IF(ISBLANK($D9913),"",IF(ISBLANK($E9913),VLOOKUP($D9913,$J:$K,2,FALSE),VLOOKUP($E9913,'Daycare Packages'!$A:$G,7,FALSE)))</f>
        <v>30</v>
      </c>
      <c r="G9913" s="15">
        <v>-3.6</v>
      </c>
      <c r="H9913" s="15">
        <f t="shared" si="334"/>
        <v>26.4</v>
      </c>
      <c r="I9913" s="198">
        <f t="shared" si="333"/>
        <v>8</v>
      </c>
    </row>
    <row r="9914" spans="1:9" x14ac:dyDescent="0.3">
      <c r="A9914" s="10">
        <v>43690</v>
      </c>
      <c r="B9914" s="11" t="s">
        <v>175</v>
      </c>
      <c r="C9914" s="11" t="s">
        <v>433</v>
      </c>
      <c r="D9914" s="11" t="s">
        <v>662</v>
      </c>
      <c r="E9914" s="11">
        <v>6716814</v>
      </c>
      <c r="F9914" s="15">
        <f>IF(ISBLANK($D9914),"",IF(ISBLANK($E9914),VLOOKUP($D9914,$J:$K,2,FALSE),VLOOKUP($E9914,'Daycare Packages'!$A:$G,7,FALSE)))</f>
        <v>22</v>
      </c>
      <c r="G9914" s="15"/>
      <c r="H9914" s="15">
        <f t="shared" si="334"/>
        <v>22</v>
      </c>
      <c r="I9914" s="198">
        <f t="shared" si="333"/>
        <v>8</v>
      </c>
    </row>
    <row r="9915" spans="1:9" x14ac:dyDescent="0.3">
      <c r="A9915" s="10">
        <v>43690</v>
      </c>
      <c r="B9915" s="11" t="s">
        <v>156</v>
      </c>
      <c r="C9915" s="11" t="s">
        <v>479</v>
      </c>
      <c r="D9915" s="11" t="s">
        <v>662</v>
      </c>
      <c r="E9915" s="11">
        <v>6912335</v>
      </c>
      <c r="F9915" s="15">
        <f>IF(ISBLANK($D9915),"",IF(ISBLANK($E9915),VLOOKUP($D9915,$J:$K,2,FALSE),VLOOKUP($E9915,'Daycare Packages'!$A:$G,7,FALSE)))</f>
        <v>23</v>
      </c>
      <c r="G9915" s="15"/>
      <c r="H9915" s="15">
        <f t="shared" si="334"/>
        <v>23</v>
      </c>
      <c r="I9915" s="198">
        <f t="shared" si="333"/>
        <v>8</v>
      </c>
    </row>
    <row r="9916" spans="1:9" x14ac:dyDescent="0.3">
      <c r="A9916" s="10">
        <v>43690</v>
      </c>
      <c r="B9916" s="11" t="s">
        <v>1338</v>
      </c>
      <c r="C9916" s="11" t="s">
        <v>467</v>
      </c>
      <c r="D9916" s="11" t="s">
        <v>662</v>
      </c>
      <c r="F9916" s="15">
        <f>IF(ISBLANK($D9916),"",IF(ISBLANK($E9916),VLOOKUP($D9916,$J:$K,2,FALSE),VLOOKUP($E9916,'Daycare Packages'!$A:$G,7,FALSE)))</f>
        <v>30</v>
      </c>
      <c r="G9916" s="15"/>
      <c r="H9916" s="15">
        <f t="shared" si="334"/>
        <v>30</v>
      </c>
      <c r="I9916" s="198">
        <f t="shared" si="333"/>
        <v>8</v>
      </c>
    </row>
    <row r="9917" spans="1:9" x14ac:dyDescent="0.3">
      <c r="A9917" s="10">
        <v>43690</v>
      </c>
      <c r="B9917" s="11" t="s">
        <v>924</v>
      </c>
      <c r="C9917" s="11" t="s">
        <v>925</v>
      </c>
      <c r="D9917" s="11" t="s">
        <v>662</v>
      </c>
      <c r="F9917" s="15">
        <f>IF(ISBLANK($D9917),"",IF(ISBLANK($E9917),VLOOKUP($D9917,$J:$K,2,FALSE),VLOOKUP($E9917,'Daycare Packages'!$A:$G,7,FALSE)))</f>
        <v>30</v>
      </c>
      <c r="G9917" s="15"/>
      <c r="H9917" s="15">
        <f t="shared" si="334"/>
        <v>30</v>
      </c>
      <c r="I9917" s="198">
        <f t="shared" si="333"/>
        <v>8</v>
      </c>
    </row>
    <row r="9918" spans="1:9" x14ac:dyDescent="0.3">
      <c r="A9918" s="10">
        <v>43690</v>
      </c>
      <c r="B9918" s="11" t="s">
        <v>82</v>
      </c>
      <c r="C9918" s="11" t="s">
        <v>694</v>
      </c>
      <c r="D9918" s="11" t="s">
        <v>662</v>
      </c>
      <c r="E9918" s="11">
        <v>6717675</v>
      </c>
      <c r="F9918" s="15">
        <f>IF(ISBLANK($D9918),"",IF(ISBLANK($E9918),VLOOKUP($D9918,$J:$K,2,FALSE),VLOOKUP($E9918,'Daycare Packages'!$A:$G,7,FALSE)))</f>
        <v>22</v>
      </c>
      <c r="G9918" s="15"/>
      <c r="H9918" s="15">
        <f t="shared" si="334"/>
        <v>22</v>
      </c>
      <c r="I9918" s="198">
        <f t="shared" si="333"/>
        <v>8</v>
      </c>
    </row>
    <row r="9919" spans="1:9" x14ac:dyDescent="0.3">
      <c r="A9919" s="10">
        <v>43690</v>
      </c>
      <c r="B9919" s="11" t="s">
        <v>82</v>
      </c>
      <c r="C9919" s="11" t="s">
        <v>695</v>
      </c>
      <c r="D9919" s="11" t="s">
        <v>662</v>
      </c>
      <c r="E9919" s="11">
        <v>6717675</v>
      </c>
      <c r="F9919" s="15">
        <f>IF(ISBLANK($D9919),"",IF(ISBLANK($E9919),VLOOKUP($D9919,$J:$K,2,FALSE),VLOOKUP($E9919,'Daycare Packages'!$A:$G,7,FALSE)))</f>
        <v>22</v>
      </c>
      <c r="G9919" s="15"/>
      <c r="H9919" s="15">
        <f t="shared" si="334"/>
        <v>22</v>
      </c>
      <c r="I9919" s="198">
        <f t="shared" si="333"/>
        <v>8</v>
      </c>
    </row>
    <row r="9920" spans="1:9" x14ac:dyDescent="0.3">
      <c r="A9920" s="10">
        <v>43690</v>
      </c>
      <c r="B9920" s="11" t="s">
        <v>1303</v>
      </c>
      <c r="C9920" s="11" t="s">
        <v>1355</v>
      </c>
      <c r="D9920" s="11" t="s">
        <v>662</v>
      </c>
      <c r="F9920" s="15">
        <f>IF(ISBLANK($D9920),"",IF(ISBLANK($E9920),VLOOKUP($D9920,$J:$K,2,FALSE),VLOOKUP($E9920,'Daycare Packages'!$A:$G,7,FALSE)))</f>
        <v>30</v>
      </c>
      <c r="G9920" s="15"/>
      <c r="H9920" s="15">
        <f t="shared" si="334"/>
        <v>30</v>
      </c>
      <c r="I9920" s="198">
        <f t="shared" si="333"/>
        <v>8</v>
      </c>
    </row>
    <row r="9921" spans="1:9" x14ac:dyDescent="0.3">
      <c r="A9921" s="10">
        <v>43690</v>
      </c>
      <c r="B9921" s="11" t="s">
        <v>1782</v>
      </c>
      <c r="C9921" s="11" t="s">
        <v>679</v>
      </c>
      <c r="D9921" s="11" t="s">
        <v>662</v>
      </c>
      <c r="E9921" s="11">
        <v>6922576</v>
      </c>
      <c r="F9921" s="15">
        <f>IF(ISBLANK($D9921),"",IF(ISBLANK($E9921),VLOOKUP($D9921,$J:$K,2,FALSE),VLOOKUP($E9921,'Daycare Packages'!$A:$G,7,FALSE)))</f>
        <v>27</v>
      </c>
      <c r="G9921" s="15"/>
      <c r="H9921" s="15">
        <f t="shared" si="334"/>
        <v>27</v>
      </c>
      <c r="I9921" s="198">
        <f t="shared" si="333"/>
        <v>8</v>
      </c>
    </row>
    <row r="9922" spans="1:9" x14ac:dyDescent="0.3">
      <c r="A9922" s="10">
        <v>43690</v>
      </c>
      <c r="B9922" s="11" t="s">
        <v>179</v>
      </c>
      <c r="C9922" s="11" t="s">
        <v>706</v>
      </c>
      <c r="D9922" s="11" t="s">
        <v>662</v>
      </c>
      <c r="E9922" s="11">
        <v>6927237</v>
      </c>
      <c r="F9922" s="15">
        <f>IF(ISBLANK($D9922),"",IF(ISBLANK($E9922),VLOOKUP($D9922,$J:$K,2,FALSE),VLOOKUP($E9922,'Daycare Packages'!$A:$G,7,FALSE)))</f>
        <v>27</v>
      </c>
      <c r="G9922" s="15"/>
      <c r="H9922" s="15">
        <f t="shared" si="334"/>
        <v>27</v>
      </c>
      <c r="I9922" s="198">
        <f t="shared" si="333"/>
        <v>8</v>
      </c>
    </row>
    <row r="9923" spans="1:9" x14ac:dyDescent="0.3">
      <c r="A9923" s="10">
        <v>43690</v>
      </c>
      <c r="B9923" s="11" t="s">
        <v>147</v>
      </c>
      <c r="C9923" s="11" t="s">
        <v>796</v>
      </c>
      <c r="D9923" s="11" t="s">
        <v>662</v>
      </c>
      <c r="E9923" s="11">
        <v>6931199</v>
      </c>
      <c r="F9923" s="15">
        <f>IF(ISBLANK($D9923),"",IF(ISBLANK($E9923),VLOOKUP($D9923,$J:$K,2,FALSE),VLOOKUP($E9923,'Daycare Packages'!$A:$G,7,FALSE)))</f>
        <v>23</v>
      </c>
      <c r="G9923" s="15"/>
      <c r="H9923" s="15">
        <f t="shared" si="334"/>
        <v>23</v>
      </c>
      <c r="I9923" s="198">
        <f t="shared" ref="I9923:I9986" si="335">IF(A9923="",0,MONTH(A9923))</f>
        <v>8</v>
      </c>
    </row>
    <row r="9924" spans="1:9" x14ac:dyDescent="0.3">
      <c r="A9924" s="10">
        <v>43690</v>
      </c>
      <c r="B9924" s="11" t="s">
        <v>212</v>
      </c>
      <c r="C9924" s="11" t="s">
        <v>707</v>
      </c>
      <c r="D9924" s="11" t="s">
        <v>662</v>
      </c>
      <c r="F9924" s="15">
        <f>IF(ISBLANK($D9924),"",IF(ISBLANK($E9924),VLOOKUP($D9924,$J:$K,2,FALSE),VLOOKUP($E9924,'Daycare Packages'!$A:$G,7,FALSE)))</f>
        <v>30</v>
      </c>
      <c r="G9924" s="15"/>
      <c r="H9924" s="15">
        <f t="shared" si="334"/>
        <v>30</v>
      </c>
      <c r="I9924" s="198">
        <f t="shared" si="335"/>
        <v>8</v>
      </c>
    </row>
    <row r="9925" spans="1:9" x14ac:dyDescent="0.3">
      <c r="A9925" s="10">
        <v>43690</v>
      </c>
      <c r="B9925" s="11" t="s">
        <v>194</v>
      </c>
      <c r="C9925" s="11" t="s">
        <v>792</v>
      </c>
      <c r="D9925" s="11" t="s">
        <v>662</v>
      </c>
      <c r="E9925" s="11">
        <v>6894552</v>
      </c>
      <c r="F9925" s="15">
        <f>IF(ISBLANK($D9925),"",IF(ISBLANK($E9925),VLOOKUP($D9925,$J:$K,2,FALSE),VLOOKUP($E9925,'Daycare Packages'!$A:$G,7,FALSE)))</f>
        <v>27</v>
      </c>
      <c r="G9925" s="15"/>
      <c r="H9925" s="15">
        <f t="shared" si="334"/>
        <v>27</v>
      </c>
      <c r="I9925" s="198">
        <f t="shared" si="335"/>
        <v>8</v>
      </c>
    </row>
    <row r="9926" spans="1:9" x14ac:dyDescent="0.3">
      <c r="A9926" s="10">
        <v>43690</v>
      </c>
      <c r="B9926" s="11" t="s">
        <v>122</v>
      </c>
      <c r="C9926" s="11" t="s">
        <v>740</v>
      </c>
      <c r="D9926" s="11" t="s">
        <v>662</v>
      </c>
      <c r="E9926" s="11">
        <v>6734317</v>
      </c>
      <c r="F9926" s="15">
        <f>IF(ISBLANK($D9926),"",IF(ISBLANK($E9926),VLOOKUP($D9926,$J:$K,2,FALSE),VLOOKUP($E9926,'Daycare Packages'!$A:$G,7,FALSE)))</f>
        <v>22</v>
      </c>
      <c r="G9926" s="15"/>
      <c r="H9926" s="15">
        <f t="shared" si="334"/>
        <v>22</v>
      </c>
      <c r="I9926" s="198">
        <f t="shared" si="335"/>
        <v>8</v>
      </c>
    </row>
    <row r="9927" spans="1:9" x14ac:dyDescent="0.3">
      <c r="A9927" s="10">
        <v>43690</v>
      </c>
      <c r="B9927" s="11" t="s">
        <v>1508</v>
      </c>
      <c r="C9927" s="11" t="s">
        <v>450</v>
      </c>
      <c r="D9927" s="11" t="s">
        <v>662</v>
      </c>
      <c r="E9927" s="11">
        <v>6925814</v>
      </c>
      <c r="F9927" s="15">
        <f>IF(ISBLANK($D9927),"",IF(ISBLANK($E9927),VLOOKUP($D9927,$J:$K,2,FALSE),VLOOKUP($E9927,'Daycare Packages'!$A:$G,7,FALSE)))</f>
        <v>27</v>
      </c>
      <c r="G9927" s="15"/>
      <c r="H9927" s="15">
        <f t="shared" si="334"/>
        <v>27</v>
      </c>
      <c r="I9927" s="198">
        <f t="shared" si="335"/>
        <v>8</v>
      </c>
    </row>
    <row r="9928" spans="1:9" x14ac:dyDescent="0.3">
      <c r="A9928" s="10">
        <v>43690</v>
      </c>
      <c r="B9928" s="11" t="s">
        <v>140</v>
      </c>
      <c r="C9928" s="11" t="s">
        <v>475</v>
      </c>
      <c r="D9928" s="11" t="s">
        <v>662</v>
      </c>
      <c r="E9928" s="11">
        <v>6927314</v>
      </c>
      <c r="F9928" s="15">
        <f>IF(ISBLANK($D9928),"",IF(ISBLANK($E9928),VLOOKUP($D9928,$J:$K,2,FALSE),VLOOKUP($E9928,'Daycare Packages'!$A:$G,7,FALSE)))</f>
        <v>26</v>
      </c>
      <c r="G9928" s="15"/>
      <c r="H9928" s="15">
        <f t="shared" si="334"/>
        <v>26</v>
      </c>
      <c r="I9928" s="198">
        <f t="shared" si="335"/>
        <v>8</v>
      </c>
    </row>
    <row r="9929" spans="1:9" x14ac:dyDescent="0.3">
      <c r="A9929" s="10">
        <v>43690</v>
      </c>
      <c r="B9929" s="11" t="s">
        <v>1366</v>
      </c>
      <c r="C9929" s="11" t="s">
        <v>520</v>
      </c>
      <c r="D9929" s="11" t="s">
        <v>662</v>
      </c>
      <c r="E9929" s="11">
        <v>6909212</v>
      </c>
      <c r="F9929" s="15">
        <f>IF(ISBLANK($D9929),"",IF(ISBLANK($E9929),VLOOKUP($D9929,$J:$K,2,FALSE),VLOOKUP($E9929,'Daycare Packages'!$A:$G,7,FALSE)))</f>
        <v>23</v>
      </c>
      <c r="G9929" s="15"/>
      <c r="H9929" s="15">
        <f t="shared" si="334"/>
        <v>23</v>
      </c>
      <c r="I9929" s="198">
        <f t="shared" si="335"/>
        <v>8</v>
      </c>
    </row>
    <row r="9930" spans="1:9" x14ac:dyDescent="0.3">
      <c r="A9930" s="10">
        <v>43690</v>
      </c>
      <c r="B9930" s="11" t="s">
        <v>1366</v>
      </c>
      <c r="C9930" s="11" t="s">
        <v>587</v>
      </c>
      <c r="D9930" s="11" t="s">
        <v>662</v>
      </c>
      <c r="E9930" s="11">
        <v>6909212</v>
      </c>
      <c r="F9930" s="15">
        <f>IF(ISBLANK($D9930),"",IF(ISBLANK($E9930),VLOOKUP($D9930,$J:$K,2,FALSE),VLOOKUP($E9930,'Daycare Packages'!$A:$G,7,FALSE)))</f>
        <v>23</v>
      </c>
      <c r="G9930" s="15"/>
      <c r="H9930" s="15">
        <f t="shared" si="334"/>
        <v>23</v>
      </c>
      <c r="I9930" s="198">
        <f t="shared" si="335"/>
        <v>8</v>
      </c>
    </row>
    <row r="9931" spans="1:9" x14ac:dyDescent="0.3">
      <c r="A9931" s="10">
        <v>43690</v>
      </c>
      <c r="B9931" s="11" t="s">
        <v>137</v>
      </c>
      <c r="C9931" s="11" t="s">
        <v>693</v>
      </c>
      <c r="D9931" s="11" t="s">
        <v>662</v>
      </c>
      <c r="E9931" s="11">
        <v>6867321</v>
      </c>
      <c r="F9931" s="15">
        <f>IF(ISBLANK($D9931),"",IF(ISBLANK($E9931),VLOOKUP($D9931,$J:$K,2,FALSE),VLOOKUP($E9931,'Daycare Packages'!$A:$G,7,FALSE)))</f>
        <v>23</v>
      </c>
      <c r="G9931" s="15"/>
      <c r="H9931" s="15">
        <f t="shared" si="334"/>
        <v>23</v>
      </c>
      <c r="I9931" s="198">
        <f t="shared" si="335"/>
        <v>8</v>
      </c>
    </row>
    <row r="9932" spans="1:9" x14ac:dyDescent="0.3">
      <c r="A9932" s="10">
        <v>43690</v>
      </c>
      <c r="B9932" s="11" t="s">
        <v>173</v>
      </c>
      <c r="C9932" s="11" t="s">
        <v>791</v>
      </c>
      <c r="D9932" s="11" t="s">
        <v>662</v>
      </c>
      <c r="E9932" s="11">
        <v>6805887</v>
      </c>
      <c r="F9932" s="15">
        <f>IF(ISBLANK($D9932),"",IF(ISBLANK($E9932),VLOOKUP($D9932,$J:$K,2,FALSE),VLOOKUP($E9932,'Daycare Packages'!$A:$G,7,FALSE)))</f>
        <v>25</v>
      </c>
      <c r="G9932" s="15"/>
      <c r="H9932" s="15">
        <f t="shared" si="334"/>
        <v>25</v>
      </c>
      <c r="I9932" s="198">
        <f t="shared" si="335"/>
        <v>8</v>
      </c>
    </row>
    <row r="9933" spans="1:9" x14ac:dyDescent="0.3">
      <c r="A9933" s="10">
        <v>43690</v>
      </c>
      <c r="B9933" s="11" t="s">
        <v>138</v>
      </c>
      <c r="C9933" s="11" t="s">
        <v>573</v>
      </c>
      <c r="D9933" s="11" t="s">
        <v>659</v>
      </c>
      <c r="F9933" s="15">
        <f>IF(ISBLANK($D9933),"",IF(ISBLANK($E9933),VLOOKUP($D9933,$J:$K,2,FALSE),VLOOKUP($E9933,'Daycare Packages'!$A:$G,7,FALSE)))</f>
        <v>20</v>
      </c>
      <c r="G9933" s="15"/>
      <c r="H9933" s="15">
        <f t="shared" si="334"/>
        <v>20</v>
      </c>
      <c r="I9933" s="198">
        <f t="shared" si="335"/>
        <v>8</v>
      </c>
    </row>
    <row r="9934" spans="1:9" x14ac:dyDescent="0.3">
      <c r="A9934" s="10">
        <v>43690</v>
      </c>
      <c r="B9934" s="11" t="s">
        <v>163</v>
      </c>
      <c r="C9934" s="11" t="s">
        <v>805</v>
      </c>
      <c r="D9934" s="11" t="s">
        <v>662</v>
      </c>
      <c r="E9934" s="11">
        <v>6937683</v>
      </c>
      <c r="F9934" s="15">
        <f>IF(ISBLANK($D9934),"",IF(ISBLANK($E9934),VLOOKUP($D9934,$J:$K,2,FALSE),VLOOKUP($E9934,'Daycare Packages'!$A:$G,7,FALSE)))</f>
        <v>27</v>
      </c>
      <c r="G9934" s="15"/>
      <c r="H9934" s="15">
        <f t="shared" si="334"/>
        <v>27</v>
      </c>
      <c r="I9934" s="198">
        <f t="shared" si="335"/>
        <v>8</v>
      </c>
    </row>
    <row r="9935" spans="1:9" x14ac:dyDescent="0.3">
      <c r="A9935" s="10">
        <v>43690</v>
      </c>
      <c r="B9935" s="11" t="s">
        <v>217</v>
      </c>
      <c r="C9935" s="11" t="s">
        <v>402</v>
      </c>
      <c r="D9935" s="11" t="s">
        <v>662</v>
      </c>
      <c r="E9935" s="11">
        <v>6918686</v>
      </c>
      <c r="F9935" s="15">
        <f>IF(ISBLANK($D9935),"",IF(ISBLANK($E9935),VLOOKUP($D9935,$J:$K,2,FALSE),VLOOKUP($E9935,'Daycare Packages'!$A:$G,7,FALSE)))</f>
        <v>26</v>
      </c>
      <c r="G9935" s="15"/>
      <c r="H9935" s="15">
        <f t="shared" si="334"/>
        <v>26</v>
      </c>
      <c r="I9935" s="198">
        <f t="shared" si="335"/>
        <v>8</v>
      </c>
    </row>
    <row r="9936" spans="1:9" x14ac:dyDescent="0.3">
      <c r="A9936" s="10">
        <v>43690</v>
      </c>
      <c r="B9936" s="11" t="s">
        <v>1317</v>
      </c>
      <c r="C9936" s="11" t="s">
        <v>633</v>
      </c>
      <c r="D9936" s="11" t="s">
        <v>662</v>
      </c>
      <c r="E9936" s="11">
        <v>6887006</v>
      </c>
      <c r="F9936" s="15">
        <f>IF(ISBLANK($D9936),"",IF(ISBLANK($E9936),VLOOKUP($D9936,$J:$K,2,FALSE),VLOOKUP($E9936,'Daycare Packages'!$A:$G,7,FALSE)))</f>
        <v>25</v>
      </c>
      <c r="G9936" s="15"/>
      <c r="H9936" s="15">
        <f t="shared" si="334"/>
        <v>25</v>
      </c>
      <c r="I9936" s="198">
        <f t="shared" si="335"/>
        <v>8</v>
      </c>
    </row>
    <row r="9937" spans="1:9" x14ac:dyDescent="0.3">
      <c r="A9937" s="10">
        <v>43690</v>
      </c>
      <c r="B9937" s="11" t="s">
        <v>2121</v>
      </c>
      <c r="C9937" s="11" t="s">
        <v>461</v>
      </c>
      <c r="D9937" s="11" t="s">
        <v>662</v>
      </c>
      <c r="F9937" s="15">
        <f>IF(ISBLANK($D9937),"",IF(ISBLANK($E9937),VLOOKUP($D9937,$J:$K,2,FALSE),VLOOKUP($E9937,'Daycare Packages'!$A:$G,7,FALSE)))</f>
        <v>30</v>
      </c>
      <c r="G9937" s="15"/>
      <c r="H9937" s="15">
        <f t="shared" si="334"/>
        <v>30</v>
      </c>
      <c r="I9937" s="198">
        <f t="shared" si="335"/>
        <v>8</v>
      </c>
    </row>
    <row r="9938" spans="1:9" x14ac:dyDescent="0.3">
      <c r="A9938" s="10">
        <v>43690</v>
      </c>
      <c r="B9938" s="11" t="s">
        <v>716</v>
      </c>
      <c r="C9938" s="11" t="s">
        <v>1619</v>
      </c>
      <c r="D9938" s="11" t="s">
        <v>662</v>
      </c>
      <c r="F9938" s="15">
        <f>IF(ISBLANK($D9938),"",IF(ISBLANK($E9938),VLOOKUP($D9938,$J:$K,2,FALSE),VLOOKUP($E9938,'Daycare Packages'!$A:$G,7,FALSE)))</f>
        <v>30</v>
      </c>
      <c r="G9938" s="15"/>
      <c r="H9938" s="15">
        <f t="shared" si="334"/>
        <v>30</v>
      </c>
      <c r="I9938" s="198">
        <f t="shared" si="335"/>
        <v>8</v>
      </c>
    </row>
    <row r="9939" spans="1:9" x14ac:dyDescent="0.3">
      <c r="A9939" s="10">
        <v>43690</v>
      </c>
      <c r="B9939" s="11" t="s">
        <v>2061</v>
      </c>
      <c r="C9939" s="11" t="s">
        <v>2062</v>
      </c>
      <c r="D9939" s="11" t="s">
        <v>662</v>
      </c>
      <c r="E9939" s="11">
        <v>6932387</v>
      </c>
      <c r="F9939" s="15">
        <f>IF(ISBLANK($D9939),"",IF(ISBLANK($E9939),VLOOKUP($D9939,$J:$K,2,FALSE),VLOOKUP($E9939,'Daycare Packages'!$A:$G,7,FALSE)))</f>
        <v>27</v>
      </c>
      <c r="G9939" s="15"/>
      <c r="H9939" s="15">
        <f t="shared" si="334"/>
        <v>27</v>
      </c>
      <c r="I9939" s="198">
        <f t="shared" si="335"/>
        <v>8</v>
      </c>
    </row>
    <row r="9940" spans="1:9" x14ac:dyDescent="0.3">
      <c r="A9940" s="10">
        <v>43690</v>
      </c>
      <c r="B9940" s="11" t="s">
        <v>186</v>
      </c>
      <c r="C9940" s="11" t="s">
        <v>561</v>
      </c>
      <c r="D9940" s="11" t="s">
        <v>662</v>
      </c>
      <c r="E9940" s="11">
        <v>6723146</v>
      </c>
      <c r="F9940" s="15">
        <f>IF(ISBLANK($D9940),"",IF(ISBLANK($E9940),VLOOKUP($D9940,$J:$K,2,FALSE),VLOOKUP($E9940,'Daycare Packages'!$A:$G,7,FALSE)))</f>
        <v>22</v>
      </c>
      <c r="G9940" s="15"/>
      <c r="H9940" s="15">
        <f t="shared" si="334"/>
        <v>22</v>
      </c>
      <c r="I9940" s="198">
        <f t="shared" si="335"/>
        <v>8</v>
      </c>
    </row>
    <row r="9941" spans="1:9" x14ac:dyDescent="0.3">
      <c r="A9941" s="10">
        <v>43690</v>
      </c>
      <c r="B9941" s="11" t="s">
        <v>141</v>
      </c>
      <c r="C9941" s="11" t="s">
        <v>564</v>
      </c>
      <c r="D9941" s="11" t="s">
        <v>662</v>
      </c>
      <c r="E9941" s="11">
        <v>6914106</v>
      </c>
      <c r="F9941" s="15">
        <f>IF(ISBLANK($D9941),"",IF(ISBLANK($E9941),VLOOKUP($D9941,$J:$K,2,FALSE),VLOOKUP($E9941,'Daycare Packages'!$A:$G,7,FALSE)))</f>
        <v>26</v>
      </c>
      <c r="G9941" s="15"/>
      <c r="H9941" s="15">
        <f t="shared" si="334"/>
        <v>26</v>
      </c>
      <c r="I9941" s="198">
        <f t="shared" si="335"/>
        <v>8</v>
      </c>
    </row>
    <row r="9942" spans="1:9" x14ac:dyDescent="0.3">
      <c r="A9942" s="10">
        <v>43690</v>
      </c>
      <c r="B9942" s="11" t="s">
        <v>133</v>
      </c>
      <c r="C9942" s="11" t="s">
        <v>712</v>
      </c>
      <c r="D9942" s="11" t="s">
        <v>662</v>
      </c>
      <c r="E9942" s="11">
        <v>6866409</v>
      </c>
      <c r="F9942" s="15">
        <f>IF(ISBLANK($D9942),"",IF(ISBLANK($E9942),VLOOKUP($D9942,$J:$K,2,FALSE),VLOOKUP($E9942,'Daycare Packages'!$A:$G,7,FALSE)))</f>
        <v>26</v>
      </c>
      <c r="G9942" s="15"/>
      <c r="H9942" s="15">
        <f t="shared" si="334"/>
        <v>26</v>
      </c>
      <c r="I9942" s="198">
        <f t="shared" si="335"/>
        <v>8</v>
      </c>
    </row>
    <row r="9943" spans="1:9" x14ac:dyDescent="0.3">
      <c r="A9943" s="10">
        <v>43690</v>
      </c>
      <c r="B9943" s="11" t="s">
        <v>207</v>
      </c>
      <c r="C9943" s="11" t="s">
        <v>229</v>
      </c>
      <c r="D9943" s="11" t="s">
        <v>662</v>
      </c>
      <c r="E9943" s="11">
        <v>6733314</v>
      </c>
      <c r="F9943" s="15">
        <f>IF(ISBLANK($D9943),"",IF(ISBLANK($E9943),VLOOKUP($D9943,$J:$K,2,FALSE),VLOOKUP($E9943,'Daycare Packages'!$A:$G,7,FALSE)))</f>
        <v>22</v>
      </c>
      <c r="G9943" s="15"/>
      <c r="H9943" s="15">
        <f t="shared" si="334"/>
        <v>22</v>
      </c>
      <c r="I9943" s="198">
        <f t="shared" si="335"/>
        <v>8</v>
      </c>
    </row>
    <row r="9944" spans="1:9" x14ac:dyDescent="0.3">
      <c r="A9944" s="55">
        <v>43690</v>
      </c>
      <c r="B9944" s="56" t="s">
        <v>713</v>
      </c>
      <c r="C9944" s="56" t="s">
        <v>714</v>
      </c>
      <c r="D9944" s="56" t="s">
        <v>662</v>
      </c>
      <c r="E9944" s="56"/>
      <c r="F9944" s="59">
        <f>IF(ISBLANK($D9944),"",IF(ISBLANK($E9944),VLOOKUP($D9944,$J:$K,2,FALSE),VLOOKUP($E9944,'Daycare Packages'!$A:$G,7,FALSE)))</f>
        <v>30</v>
      </c>
      <c r="G9944" s="59"/>
      <c r="H9944" s="59">
        <f t="shared" si="334"/>
        <v>30</v>
      </c>
      <c r="I9944" s="198">
        <f t="shared" si="335"/>
        <v>8</v>
      </c>
    </row>
    <row r="9945" spans="1:9" x14ac:dyDescent="0.3">
      <c r="A9945" s="10">
        <v>43691</v>
      </c>
      <c r="B9945" s="11" t="s">
        <v>889</v>
      </c>
      <c r="C9945" s="11" t="s">
        <v>890</v>
      </c>
      <c r="D9945" s="11" t="s">
        <v>659</v>
      </c>
      <c r="F9945" s="15">
        <f>IF(ISBLANK($D9945),"",IF(ISBLANK($E9945),VLOOKUP($D9945,$J:$K,2,FALSE),VLOOKUP($E9945,'Daycare Packages'!$A:$G,7,FALSE)))</f>
        <v>20</v>
      </c>
      <c r="G9945" s="15"/>
      <c r="H9945" s="15">
        <f t="shared" si="334"/>
        <v>20</v>
      </c>
      <c r="I9945" s="198">
        <f t="shared" si="335"/>
        <v>8</v>
      </c>
    </row>
    <row r="9946" spans="1:9" x14ac:dyDescent="0.3">
      <c r="A9946" s="10">
        <v>43691</v>
      </c>
      <c r="B9946" s="11" t="s">
        <v>749</v>
      </c>
      <c r="C9946" s="11" t="s">
        <v>750</v>
      </c>
      <c r="D9946" s="11" t="s">
        <v>659</v>
      </c>
      <c r="F9946" s="15">
        <f>IF(ISBLANK($D9946),"",IF(ISBLANK($E9946),VLOOKUP($D9946,$J:$K,2,FALSE),VLOOKUP($E9946,'Daycare Packages'!$A:$G,7,FALSE)))</f>
        <v>20</v>
      </c>
      <c r="G9946" s="15"/>
      <c r="H9946" s="15">
        <f t="shared" si="334"/>
        <v>20</v>
      </c>
      <c r="I9946" s="198">
        <f t="shared" si="335"/>
        <v>8</v>
      </c>
    </row>
    <row r="9947" spans="1:9" x14ac:dyDescent="0.3">
      <c r="A9947" s="10">
        <v>43691</v>
      </c>
      <c r="B9947" s="11" t="s">
        <v>212</v>
      </c>
      <c r="C9947" s="11" t="s">
        <v>707</v>
      </c>
      <c r="D9947" s="11" t="s">
        <v>662</v>
      </c>
      <c r="F9947" s="15">
        <f>IF(ISBLANK($D9947),"",IF(ISBLANK($E9947),VLOOKUP($D9947,$J:$K,2,FALSE),VLOOKUP($E9947,'Daycare Packages'!$A:$G,7,FALSE)))</f>
        <v>30</v>
      </c>
      <c r="G9947" s="15"/>
      <c r="H9947" s="15">
        <f t="shared" si="334"/>
        <v>30</v>
      </c>
      <c r="I9947" s="198">
        <f t="shared" si="335"/>
        <v>8</v>
      </c>
    </row>
    <row r="9948" spans="1:9" x14ac:dyDescent="0.3">
      <c r="A9948" s="10">
        <v>43691</v>
      </c>
      <c r="B9948" s="11" t="s">
        <v>1352</v>
      </c>
      <c r="C9948" s="11" t="s">
        <v>1353</v>
      </c>
      <c r="D9948" s="11" t="s">
        <v>662</v>
      </c>
      <c r="F9948" s="15">
        <f>IF(ISBLANK($D9948),"",IF(ISBLANK($E9948),VLOOKUP($D9948,$J:$K,2,FALSE),VLOOKUP($E9948,'Daycare Packages'!$A:$G,7,FALSE)))</f>
        <v>30</v>
      </c>
      <c r="G9948" s="15"/>
      <c r="H9948" s="15">
        <f t="shared" si="334"/>
        <v>30</v>
      </c>
      <c r="I9948" s="198">
        <f t="shared" si="335"/>
        <v>8</v>
      </c>
    </row>
    <row r="9949" spans="1:9" x14ac:dyDescent="0.3">
      <c r="A9949" s="10">
        <v>43691</v>
      </c>
      <c r="B9949" s="11" t="s">
        <v>252</v>
      </c>
      <c r="C9949" s="11" t="s">
        <v>396</v>
      </c>
      <c r="D9949" s="11" t="s">
        <v>662</v>
      </c>
      <c r="F9949" s="15">
        <f>IF(ISBLANK($D9949),"",IF(ISBLANK($E9949),VLOOKUP($D9949,$J:$K,2,FALSE),VLOOKUP($E9949,'Daycare Packages'!$A:$G,7,FALSE)))</f>
        <v>30</v>
      </c>
      <c r="G9949" s="15"/>
      <c r="H9949" s="15">
        <f t="shared" ref="H9949:H10012" si="336">IF(ISBLANK(D9949),"",SUM(F9949:G9949))</f>
        <v>30</v>
      </c>
      <c r="I9949" s="198">
        <f t="shared" si="335"/>
        <v>8</v>
      </c>
    </row>
    <row r="9950" spans="1:9" x14ac:dyDescent="0.3">
      <c r="A9950" s="10">
        <v>43691</v>
      </c>
      <c r="B9950" s="11" t="s">
        <v>108</v>
      </c>
      <c r="C9950" s="11" t="s">
        <v>583</v>
      </c>
      <c r="D9950" s="11" t="s">
        <v>662</v>
      </c>
      <c r="E9950" s="11">
        <v>6936279</v>
      </c>
      <c r="F9950" s="15">
        <f>IF(ISBLANK($D9950),"",IF(ISBLANK($E9950),VLOOKUP($D9950,$J:$K,2,FALSE),VLOOKUP($E9950,'Daycare Packages'!$A:$G,7,FALSE)))</f>
        <v>27</v>
      </c>
      <c r="G9950" s="15"/>
      <c r="H9950" s="15">
        <f t="shared" si="336"/>
        <v>27</v>
      </c>
      <c r="I9950" s="198">
        <f t="shared" si="335"/>
        <v>8</v>
      </c>
    </row>
    <row r="9951" spans="1:9" x14ac:dyDescent="0.3">
      <c r="A9951" s="10">
        <v>43691</v>
      </c>
      <c r="B9951" s="11" t="s">
        <v>2124</v>
      </c>
      <c r="C9951" s="11" t="s">
        <v>886</v>
      </c>
      <c r="D9951" s="11" t="s">
        <v>659</v>
      </c>
      <c r="F9951" s="15">
        <f>IF(ISBLANK($D9951),"",IF(ISBLANK($E9951),VLOOKUP($D9951,$J:$K,2,FALSE),VLOOKUP($E9951,'Daycare Packages'!$A:$G,7,FALSE)))</f>
        <v>20</v>
      </c>
      <c r="G9951" s="15"/>
      <c r="H9951" s="15">
        <f t="shared" si="336"/>
        <v>20</v>
      </c>
      <c r="I9951" s="198">
        <f t="shared" si="335"/>
        <v>8</v>
      </c>
    </row>
    <row r="9952" spans="1:9" x14ac:dyDescent="0.3">
      <c r="A9952" s="10">
        <v>43691</v>
      </c>
      <c r="B9952" s="11" t="s">
        <v>123</v>
      </c>
      <c r="C9952" s="11" t="s">
        <v>622</v>
      </c>
      <c r="D9952" s="11" t="s">
        <v>662</v>
      </c>
      <c r="E9952" s="11">
        <v>6892228</v>
      </c>
      <c r="F9952" s="15">
        <f>IF(ISBLANK($D9952),"",IF(ISBLANK($E9952),VLOOKUP($D9952,$J:$K,2,FALSE),VLOOKUP($E9952,'Daycare Packages'!$A:$G,7,FALSE)))</f>
        <v>23</v>
      </c>
      <c r="G9952" s="15"/>
      <c r="H9952" s="15">
        <f t="shared" si="336"/>
        <v>23</v>
      </c>
      <c r="I9952" s="198">
        <f t="shared" si="335"/>
        <v>8</v>
      </c>
    </row>
    <row r="9953" spans="1:9" x14ac:dyDescent="0.3">
      <c r="A9953" s="10">
        <v>43691</v>
      </c>
      <c r="B9953" s="11" t="s">
        <v>1621</v>
      </c>
      <c r="C9953" s="11" t="s">
        <v>483</v>
      </c>
      <c r="D9953" s="11" t="s">
        <v>662</v>
      </c>
      <c r="F9953" s="15">
        <f>IF(ISBLANK($D9953),"",IF(ISBLANK($E9953),VLOOKUP($D9953,$J:$K,2,FALSE),VLOOKUP($E9953,'Daycare Packages'!$A:$G,7,FALSE)))</f>
        <v>30</v>
      </c>
      <c r="G9953" s="15"/>
      <c r="H9953" s="15">
        <f t="shared" si="336"/>
        <v>30</v>
      </c>
      <c r="I9953" s="198">
        <f t="shared" si="335"/>
        <v>8</v>
      </c>
    </row>
    <row r="9954" spans="1:9" x14ac:dyDescent="0.3">
      <c r="A9954" s="10">
        <v>43691</v>
      </c>
      <c r="B9954" s="11" t="s">
        <v>1366</v>
      </c>
      <c r="C9954" s="11" t="s">
        <v>587</v>
      </c>
      <c r="D9954" s="11" t="s">
        <v>662</v>
      </c>
      <c r="E9954" s="11">
        <v>6909212</v>
      </c>
      <c r="F9954" s="15">
        <f>IF(ISBLANK($D9954),"",IF(ISBLANK($E9954),VLOOKUP($D9954,$J:$K,2,FALSE),VLOOKUP($E9954,'Daycare Packages'!$A:$G,7,FALSE)))</f>
        <v>23</v>
      </c>
      <c r="G9954" s="15"/>
      <c r="H9954" s="15">
        <f t="shared" si="336"/>
        <v>23</v>
      </c>
      <c r="I9954" s="198">
        <f t="shared" si="335"/>
        <v>8</v>
      </c>
    </row>
    <row r="9955" spans="1:9" x14ac:dyDescent="0.3">
      <c r="A9955" s="10">
        <v>43691</v>
      </c>
      <c r="B9955" s="11" t="s">
        <v>1366</v>
      </c>
      <c r="C9955" s="11" t="s">
        <v>520</v>
      </c>
      <c r="D9955" s="11" t="s">
        <v>662</v>
      </c>
      <c r="E9955" s="11">
        <v>6909212</v>
      </c>
      <c r="F9955" s="15">
        <f>IF(ISBLANK($D9955),"",IF(ISBLANK($E9955),VLOOKUP($D9955,$J:$K,2,FALSE),VLOOKUP($E9955,'Daycare Packages'!$A:$G,7,FALSE)))</f>
        <v>23</v>
      </c>
      <c r="G9955" s="15"/>
      <c r="H9955" s="15">
        <f t="shared" si="336"/>
        <v>23</v>
      </c>
      <c r="I9955" s="198">
        <f t="shared" si="335"/>
        <v>8</v>
      </c>
    </row>
    <row r="9956" spans="1:9" x14ac:dyDescent="0.3">
      <c r="A9956" s="10">
        <v>43691</v>
      </c>
      <c r="B9956" s="11" t="s">
        <v>117</v>
      </c>
      <c r="C9956" s="11" t="s">
        <v>1069</v>
      </c>
      <c r="D9956" s="11" t="s">
        <v>659</v>
      </c>
      <c r="F9956" s="15">
        <f>IF(ISBLANK($D9956),"",IF(ISBLANK($E9956),VLOOKUP($D9956,$J:$K,2,FALSE),VLOOKUP($E9956,'Daycare Packages'!$A:$G,7,FALSE)))</f>
        <v>20</v>
      </c>
      <c r="G9956" s="15"/>
      <c r="H9956" s="15">
        <f t="shared" si="336"/>
        <v>20</v>
      </c>
      <c r="I9956" s="198">
        <f t="shared" si="335"/>
        <v>8</v>
      </c>
    </row>
    <row r="9957" spans="1:9" x14ac:dyDescent="0.3">
      <c r="A9957" s="10">
        <v>43691</v>
      </c>
      <c r="B9957" s="11" t="s">
        <v>1521</v>
      </c>
      <c r="C9957" s="11" t="s">
        <v>1522</v>
      </c>
      <c r="D9957" s="11" t="s">
        <v>662</v>
      </c>
      <c r="F9957" s="15">
        <f>IF(ISBLANK($D9957),"",IF(ISBLANK($E9957),VLOOKUP($D9957,$J:$K,2,FALSE),VLOOKUP($E9957,'Daycare Packages'!$A:$G,7,FALSE)))</f>
        <v>30</v>
      </c>
      <c r="G9957" s="15"/>
      <c r="H9957" s="15">
        <f t="shared" si="336"/>
        <v>30</v>
      </c>
      <c r="I9957" s="198">
        <f t="shared" si="335"/>
        <v>8</v>
      </c>
    </row>
    <row r="9958" spans="1:9" x14ac:dyDescent="0.3">
      <c r="A9958" s="10">
        <v>43691</v>
      </c>
      <c r="B9958" s="11" t="s">
        <v>1797</v>
      </c>
      <c r="C9958" s="11" t="s">
        <v>1105</v>
      </c>
      <c r="D9958" s="11" t="s">
        <v>662</v>
      </c>
      <c r="F9958" s="15">
        <f>IF(ISBLANK($D9958),"",IF(ISBLANK($E9958),VLOOKUP($D9958,$J:$K,2,FALSE),VLOOKUP($E9958,'Daycare Packages'!$A:$G,7,FALSE)))</f>
        <v>30</v>
      </c>
      <c r="G9958" s="15"/>
      <c r="H9958" s="15">
        <f t="shared" si="336"/>
        <v>30</v>
      </c>
      <c r="I9958" s="198">
        <f t="shared" si="335"/>
        <v>8</v>
      </c>
    </row>
    <row r="9959" spans="1:9" x14ac:dyDescent="0.3">
      <c r="A9959" s="10">
        <v>43691</v>
      </c>
      <c r="B9959" s="11" t="s">
        <v>216</v>
      </c>
      <c r="C9959" s="11" t="s">
        <v>448</v>
      </c>
      <c r="D9959" s="11" t="s">
        <v>662</v>
      </c>
      <c r="E9959" s="11">
        <v>6917942</v>
      </c>
      <c r="F9959" s="15">
        <f>IF(ISBLANK($D9959),"",IF(ISBLANK($E9959),VLOOKUP($D9959,$J:$K,2,FALSE),VLOOKUP($E9959,'Daycare Packages'!$A:$G,7,FALSE)))</f>
        <v>27</v>
      </c>
      <c r="G9959" s="15"/>
      <c r="H9959" s="15">
        <f t="shared" si="336"/>
        <v>27</v>
      </c>
      <c r="I9959" s="198">
        <f t="shared" si="335"/>
        <v>8</v>
      </c>
    </row>
    <row r="9960" spans="1:9" x14ac:dyDescent="0.3">
      <c r="A9960" s="10">
        <v>43691</v>
      </c>
      <c r="B9960" s="11" t="s">
        <v>1167</v>
      </c>
      <c r="C9960" s="11" t="s">
        <v>1006</v>
      </c>
      <c r="D9960" s="11" t="s">
        <v>662</v>
      </c>
      <c r="F9960" s="15">
        <f>IF(ISBLANK($D9960),"",IF(ISBLANK($E9960),VLOOKUP($D9960,$J:$K,2,FALSE),VLOOKUP($E9960,'Daycare Packages'!$A:$G,7,FALSE)))</f>
        <v>30</v>
      </c>
      <c r="G9960" s="15"/>
      <c r="H9960" s="15">
        <f t="shared" si="336"/>
        <v>30</v>
      </c>
      <c r="I9960" s="198">
        <f t="shared" si="335"/>
        <v>8</v>
      </c>
    </row>
    <row r="9961" spans="1:9" x14ac:dyDescent="0.3">
      <c r="A9961" s="10">
        <v>43691</v>
      </c>
      <c r="B9961" s="11" t="s">
        <v>178</v>
      </c>
      <c r="C9961" s="11" t="s">
        <v>734</v>
      </c>
      <c r="D9961" s="11" t="s">
        <v>662</v>
      </c>
      <c r="E9961" s="11">
        <v>6932217</v>
      </c>
      <c r="F9961" s="15">
        <f>IF(ISBLANK($D9961),"",IF(ISBLANK($E9961),VLOOKUP($D9961,$J:$K,2,FALSE),VLOOKUP($E9961,'Daycare Packages'!$A:$G,7,FALSE)))</f>
        <v>27</v>
      </c>
      <c r="G9961" s="15"/>
      <c r="H9961" s="15">
        <f t="shared" si="336"/>
        <v>27</v>
      </c>
      <c r="I9961" s="198">
        <f t="shared" si="335"/>
        <v>8</v>
      </c>
    </row>
    <row r="9962" spans="1:9" x14ac:dyDescent="0.3">
      <c r="A9962" s="10">
        <v>43691</v>
      </c>
      <c r="B9962" s="11" t="s">
        <v>917</v>
      </c>
      <c r="C9962" s="11" t="s">
        <v>702</v>
      </c>
      <c r="D9962" s="11" t="s">
        <v>662</v>
      </c>
      <c r="F9962" s="15">
        <f>IF(ISBLANK($D9962),"",IF(ISBLANK($E9962),VLOOKUP($D9962,$J:$K,2,FALSE),VLOOKUP($E9962,'Daycare Packages'!$A:$G,7,FALSE)))</f>
        <v>30</v>
      </c>
      <c r="G9962" s="15"/>
      <c r="H9962" s="15">
        <f t="shared" si="336"/>
        <v>30</v>
      </c>
      <c r="I9962" s="198">
        <f t="shared" si="335"/>
        <v>8</v>
      </c>
    </row>
    <row r="9963" spans="1:9" x14ac:dyDescent="0.3">
      <c r="A9963" s="10">
        <v>43691</v>
      </c>
      <c r="B9963" s="11" t="s">
        <v>936</v>
      </c>
      <c r="C9963" s="11" t="s">
        <v>937</v>
      </c>
      <c r="D9963" s="11" t="s">
        <v>662</v>
      </c>
      <c r="F9963" s="15">
        <f>IF(ISBLANK($D9963),"",IF(ISBLANK($E9963),VLOOKUP($D9963,$J:$K,2,FALSE),VLOOKUP($E9963,'Daycare Packages'!$A:$G,7,FALSE)))</f>
        <v>30</v>
      </c>
      <c r="G9963" s="15"/>
      <c r="H9963" s="15">
        <f t="shared" si="336"/>
        <v>30</v>
      </c>
      <c r="I9963" s="198">
        <f t="shared" si="335"/>
        <v>8</v>
      </c>
    </row>
    <row r="9964" spans="1:9" x14ac:dyDescent="0.3">
      <c r="A9964" s="10">
        <v>43691</v>
      </c>
      <c r="B9964" s="11" t="s">
        <v>234</v>
      </c>
      <c r="C9964" s="11" t="s">
        <v>682</v>
      </c>
      <c r="D9964" s="11" t="s">
        <v>662</v>
      </c>
      <c r="F9964" s="15">
        <f>IF(ISBLANK($D9964),"",IF(ISBLANK($E9964),VLOOKUP($D9964,$J:$K,2,FALSE),VLOOKUP($E9964,'Daycare Packages'!$A:$G,7,FALSE)))</f>
        <v>30</v>
      </c>
      <c r="G9964" s="15"/>
      <c r="H9964" s="15">
        <f t="shared" si="336"/>
        <v>30</v>
      </c>
      <c r="I9964" s="198">
        <f t="shared" si="335"/>
        <v>8</v>
      </c>
    </row>
    <row r="9965" spans="1:9" x14ac:dyDescent="0.3">
      <c r="A9965" s="10">
        <v>43691</v>
      </c>
      <c r="B9965" s="11" t="s">
        <v>626</v>
      </c>
      <c r="C9965" s="11" t="s">
        <v>627</v>
      </c>
      <c r="D9965" s="11" t="s">
        <v>662</v>
      </c>
      <c r="F9965" s="15">
        <f>IF(ISBLANK($D9965),"",IF(ISBLANK($E9965),VLOOKUP($D9965,$J:$K,2,FALSE),VLOOKUP($E9965,'Daycare Packages'!$A:$G,7,FALSE)))</f>
        <v>30</v>
      </c>
      <c r="G9965" s="15"/>
      <c r="H9965" s="15">
        <f t="shared" si="336"/>
        <v>30</v>
      </c>
      <c r="I9965" s="198">
        <f t="shared" si="335"/>
        <v>8</v>
      </c>
    </row>
    <row r="9966" spans="1:9" x14ac:dyDescent="0.3">
      <c r="A9966" s="10">
        <v>43691</v>
      </c>
      <c r="B9966" s="11" t="s">
        <v>2006</v>
      </c>
      <c r="C9966" s="11" t="s">
        <v>2007</v>
      </c>
      <c r="D9966" s="11" t="s">
        <v>662</v>
      </c>
      <c r="E9966" s="11">
        <v>6930883</v>
      </c>
      <c r="F9966" s="15">
        <f>IF(ISBLANK($D9966),"",IF(ISBLANK($E9966),VLOOKUP($D9966,$J:$K,2,FALSE),VLOOKUP($E9966,'Daycare Packages'!$A:$G,7,FALSE)))</f>
        <v>27</v>
      </c>
      <c r="G9966" s="15"/>
      <c r="H9966" s="15">
        <f t="shared" si="336"/>
        <v>27</v>
      </c>
      <c r="I9966" s="198">
        <f t="shared" si="335"/>
        <v>8</v>
      </c>
    </row>
    <row r="9967" spans="1:9" x14ac:dyDescent="0.3">
      <c r="A9967" s="10">
        <v>43691</v>
      </c>
      <c r="B9967" s="11" t="s">
        <v>2006</v>
      </c>
      <c r="C9967" s="11" t="s">
        <v>1154</v>
      </c>
      <c r="D9967" s="11" t="s">
        <v>662</v>
      </c>
      <c r="E9967" s="11">
        <v>6930883</v>
      </c>
      <c r="F9967" s="15">
        <f>IF(ISBLANK($D9967),"",IF(ISBLANK($E9967),VLOOKUP($D9967,$J:$K,2,FALSE),VLOOKUP($E9967,'Daycare Packages'!$A:$G,7,FALSE)))</f>
        <v>27</v>
      </c>
      <c r="G9967" s="15"/>
      <c r="H9967" s="15">
        <f t="shared" si="336"/>
        <v>27</v>
      </c>
      <c r="I9967" s="198">
        <f t="shared" si="335"/>
        <v>8</v>
      </c>
    </row>
    <row r="9968" spans="1:9" x14ac:dyDescent="0.3">
      <c r="A9968" s="10">
        <v>43691</v>
      </c>
      <c r="B9968" s="11" t="s">
        <v>1303</v>
      </c>
      <c r="C9968" s="11" t="s">
        <v>1355</v>
      </c>
      <c r="D9968" s="11" t="s">
        <v>662</v>
      </c>
      <c r="F9968" s="15">
        <f>IF(ISBLANK($D9968),"",IF(ISBLANK($E9968),VLOOKUP($D9968,$J:$K,2,FALSE),VLOOKUP($E9968,'Daycare Packages'!$A:$G,7,FALSE)))</f>
        <v>30</v>
      </c>
      <c r="G9968" s="15"/>
      <c r="H9968" s="15">
        <f t="shared" si="336"/>
        <v>30</v>
      </c>
      <c r="I9968" s="198">
        <f t="shared" si="335"/>
        <v>8</v>
      </c>
    </row>
    <row r="9969" spans="1:9" x14ac:dyDescent="0.3">
      <c r="A9969" s="10">
        <v>43691</v>
      </c>
      <c r="B9969" s="11" t="s">
        <v>167</v>
      </c>
      <c r="C9969" s="11" t="s">
        <v>726</v>
      </c>
      <c r="D9969" s="11" t="s">
        <v>662</v>
      </c>
      <c r="E9969" s="11">
        <v>6938112</v>
      </c>
      <c r="F9969" s="15">
        <f>IF(ISBLANK($D9969),"",IF(ISBLANK($E9969),VLOOKUP($D9969,$J:$K,2,FALSE),VLOOKUP($E9969,'Daycare Packages'!$A:$G,7,FALSE)))</f>
        <v>27</v>
      </c>
      <c r="G9969" s="15"/>
      <c r="H9969" s="15">
        <f t="shared" si="336"/>
        <v>27</v>
      </c>
      <c r="I9969" s="198">
        <f t="shared" si="335"/>
        <v>8</v>
      </c>
    </row>
    <row r="9970" spans="1:9" x14ac:dyDescent="0.3">
      <c r="A9970" s="10">
        <v>43691</v>
      </c>
      <c r="B9970" s="11" t="s">
        <v>167</v>
      </c>
      <c r="C9970" s="11" t="s">
        <v>467</v>
      </c>
      <c r="D9970" s="11" t="s">
        <v>662</v>
      </c>
      <c r="E9970" s="11">
        <v>6903642</v>
      </c>
      <c r="F9970" s="15">
        <f>IF(ISBLANK($D9970),"",IF(ISBLANK($E9970),VLOOKUP($D9970,$J:$K,2,FALSE),VLOOKUP($E9970,'Daycare Packages'!$A:$G,7,FALSE)))</f>
        <v>27</v>
      </c>
      <c r="G9970" s="15"/>
      <c r="H9970" s="15">
        <f t="shared" si="336"/>
        <v>27</v>
      </c>
      <c r="I9970" s="198">
        <f t="shared" si="335"/>
        <v>8</v>
      </c>
    </row>
    <row r="9971" spans="1:9" x14ac:dyDescent="0.3">
      <c r="A9971" s="10">
        <v>43691</v>
      </c>
      <c r="B9971" s="11" t="s">
        <v>153</v>
      </c>
      <c r="C9971" s="11" t="s">
        <v>1315</v>
      </c>
      <c r="D9971" s="11" t="s">
        <v>662</v>
      </c>
      <c r="E9971" s="11">
        <v>6916175</v>
      </c>
      <c r="F9971" s="15">
        <f>IF(ISBLANK($D9971),"",IF(ISBLANK($E9971),VLOOKUP($D9971,$J:$K,2,FALSE),VLOOKUP($E9971,'Daycare Packages'!$A:$G,7,FALSE)))</f>
        <v>27</v>
      </c>
      <c r="G9971" s="15"/>
      <c r="H9971" s="15">
        <f t="shared" si="336"/>
        <v>27</v>
      </c>
      <c r="I9971" s="198">
        <f t="shared" si="335"/>
        <v>8</v>
      </c>
    </row>
    <row r="9972" spans="1:9" x14ac:dyDescent="0.3">
      <c r="A9972" s="10">
        <v>43691</v>
      </c>
      <c r="B9972" s="11" t="s">
        <v>203</v>
      </c>
      <c r="C9972" s="11" t="s">
        <v>840</v>
      </c>
      <c r="D9972" s="11" t="s">
        <v>662</v>
      </c>
      <c r="E9972" s="11">
        <v>6923223</v>
      </c>
      <c r="F9972" s="15">
        <f>IF(ISBLANK($D9972),"",IF(ISBLANK($E9972),VLOOKUP($D9972,$J:$K,2,FALSE),VLOOKUP($E9972,'Daycare Packages'!$A:$G,7,FALSE)))</f>
        <v>27</v>
      </c>
      <c r="G9972" s="15"/>
      <c r="H9972" s="15">
        <f t="shared" si="336"/>
        <v>27</v>
      </c>
      <c r="I9972" s="198">
        <f t="shared" si="335"/>
        <v>8</v>
      </c>
    </row>
    <row r="9973" spans="1:9" x14ac:dyDescent="0.3">
      <c r="A9973" s="10">
        <v>43691</v>
      </c>
      <c r="B9973" s="11" t="s">
        <v>214</v>
      </c>
      <c r="C9973" s="11" t="s">
        <v>686</v>
      </c>
      <c r="D9973" s="11" t="s">
        <v>662</v>
      </c>
      <c r="E9973" s="11">
        <v>6874253</v>
      </c>
      <c r="F9973" s="15">
        <f>IF(ISBLANK($D9973),"",IF(ISBLANK($E9973),VLOOKUP($D9973,$J:$K,2,FALSE),VLOOKUP($E9973,'Daycare Packages'!$A:$G,7,FALSE)))</f>
        <v>23.4</v>
      </c>
      <c r="G9973" s="15"/>
      <c r="H9973" s="15">
        <f t="shared" si="336"/>
        <v>23.4</v>
      </c>
      <c r="I9973" s="198">
        <f t="shared" si="335"/>
        <v>8</v>
      </c>
    </row>
    <row r="9974" spans="1:9" x14ac:dyDescent="0.3">
      <c r="A9974" s="10">
        <v>43691</v>
      </c>
      <c r="B9974" s="11" t="s">
        <v>1526</v>
      </c>
      <c r="C9974" s="11" t="s">
        <v>1527</v>
      </c>
      <c r="D9974" s="11" t="s">
        <v>662</v>
      </c>
      <c r="F9974" s="15">
        <f>IF(ISBLANK($D9974),"",IF(ISBLANK($E9974),VLOOKUP($D9974,$J:$K,2,FALSE),VLOOKUP($E9974,'Daycare Packages'!$A:$G,7,FALSE)))</f>
        <v>30</v>
      </c>
      <c r="G9974" s="15"/>
      <c r="H9974" s="15">
        <f t="shared" si="336"/>
        <v>30</v>
      </c>
      <c r="I9974" s="198">
        <f t="shared" si="335"/>
        <v>8</v>
      </c>
    </row>
    <row r="9975" spans="1:9" x14ac:dyDescent="0.3">
      <c r="A9975" s="10">
        <v>43691</v>
      </c>
      <c r="B9975" s="11" t="s">
        <v>1890</v>
      </c>
      <c r="C9975" s="11" t="s">
        <v>1891</v>
      </c>
      <c r="D9975" s="11" t="s">
        <v>662</v>
      </c>
      <c r="F9975" s="15">
        <f>IF(ISBLANK($D9975),"",IF(ISBLANK($E9975),VLOOKUP($D9975,$J:$K,2,FALSE),VLOOKUP($E9975,'Daycare Packages'!$A:$G,7,FALSE)))</f>
        <v>30</v>
      </c>
      <c r="G9975" s="15"/>
      <c r="H9975" s="15">
        <f t="shared" si="336"/>
        <v>30</v>
      </c>
      <c r="I9975" s="198">
        <f t="shared" si="335"/>
        <v>8</v>
      </c>
    </row>
    <row r="9976" spans="1:9" x14ac:dyDescent="0.3">
      <c r="A9976" s="10">
        <v>43691</v>
      </c>
      <c r="B9976" s="11" t="s">
        <v>663</v>
      </c>
      <c r="C9976" s="11" t="s">
        <v>665</v>
      </c>
      <c r="D9976" s="11" t="s">
        <v>662</v>
      </c>
      <c r="F9976" s="15">
        <f>IF(ISBLANK($D9976),"",IF(ISBLANK($E9976),VLOOKUP($D9976,$J:$K,2,FALSE),VLOOKUP($E9976,'Daycare Packages'!$A:$G,7,FALSE)))</f>
        <v>30</v>
      </c>
      <c r="G9976" s="15"/>
      <c r="H9976" s="15">
        <f t="shared" si="336"/>
        <v>30</v>
      </c>
      <c r="I9976" s="198">
        <f t="shared" si="335"/>
        <v>8</v>
      </c>
    </row>
    <row r="9977" spans="1:9" x14ac:dyDescent="0.3">
      <c r="A9977" s="10">
        <v>43691</v>
      </c>
      <c r="B9977" s="11" t="s">
        <v>663</v>
      </c>
      <c r="C9977" s="11" t="s">
        <v>664</v>
      </c>
      <c r="D9977" s="11" t="s">
        <v>662</v>
      </c>
      <c r="F9977" s="15">
        <f>IF(ISBLANK($D9977),"",IF(ISBLANK($E9977),VLOOKUP($D9977,$J:$K,2,FALSE),VLOOKUP($E9977,'Daycare Packages'!$A:$G,7,FALSE)))</f>
        <v>30</v>
      </c>
      <c r="G9977" s="15"/>
      <c r="H9977" s="15">
        <f t="shared" si="336"/>
        <v>30</v>
      </c>
      <c r="I9977" s="198">
        <f t="shared" si="335"/>
        <v>8</v>
      </c>
    </row>
    <row r="9978" spans="1:9" x14ac:dyDescent="0.3">
      <c r="A9978" s="10">
        <v>43691</v>
      </c>
      <c r="B9978" s="11" t="s">
        <v>425</v>
      </c>
      <c r="C9978" s="11" t="s">
        <v>426</v>
      </c>
      <c r="D9978" s="11" t="s">
        <v>662</v>
      </c>
      <c r="F9978" s="15">
        <f>IF(ISBLANK($D9978),"",IF(ISBLANK($E9978),VLOOKUP($D9978,$J:$K,2,FALSE),VLOOKUP($E9978,'Daycare Packages'!$A:$G,7,FALSE)))</f>
        <v>30</v>
      </c>
      <c r="G9978" s="15"/>
      <c r="H9978" s="15">
        <f t="shared" si="336"/>
        <v>30</v>
      </c>
      <c r="I9978" s="198">
        <f t="shared" si="335"/>
        <v>8</v>
      </c>
    </row>
    <row r="9979" spans="1:9" x14ac:dyDescent="0.3">
      <c r="A9979" s="10">
        <v>43691</v>
      </c>
      <c r="B9979" s="11" t="s">
        <v>184</v>
      </c>
      <c r="C9979" s="11" t="s">
        <v>396</v>
      </c>
      <c r="D9979" s="11" t="s">
        <v>662</v>
      </c>
      <c r="E9979" s="11">
        <v>6910576</v>
      </c>
      <c r="F9979" s="15">
        <f>IF(ISBLANK($D9979),"",IF(ISBLANK($E9979),VLOOKUP($D9979,$J:$K,2,FALSE),VLOOKUP($E9979,'Daycare Packages'!$A:$G,7,FALSE)))</f>
        <v>26</v>
      </c>
      <c r="G9979" s="15"/>
      <c r="H9979" s="15">
        <f t="shared" si="336"/>
        <v>26</v>
      </c>
      <c r="I9979" s="198">
        <f t="shared" si="335"/>
        <v>8</v>
      </c>
    </row>
    <row r="9980" spans="1:9" x14ac:dyDescent="0.3">
      <c r="A9980" s="10">
        <v>43691</v>
      </c>
      <c r="B9980" s="11" t="s">
        <v>184</v>
      </c>
      <c r="C9980" s="11" t="s">
        <v>679</v>
      </c>
      <c r="D9980" s="11" t="s">
        <v>662</v>
      </c>
      <c r="E9980" s="11">
        <v>6910576</v>
      </c>
      <c r="F9980" s="15">
        <f>IF(ISBLANK($D9980),"",IF(ISBLANK($E9980),VLOOKUP($D9980,$J:$K,2,FALSE),VLOOKUP($E9980,'Daycare Packages'!$A:$G,7,FALSE)))</f>
        <v>26</v>
      </c>
      <c r="G9980" s="15"/>
      <c r="H9980" s="15">
        <f t="shared" si="336"/>
        <v>26</v>
      </c>
      <c r="I9980" s="198">
        <f t="shared" si="335"/>
        <v>8</v>
      </c>
    </row>
    <row r="9981" spans="1:9" x14ac:dyDescent="0.3">
      <c r="A9981" s="10">
        <v>43691</v>
      </c>
      <c r="B9981" s="11" t="s">
        <v>1317</v>
      </c>
      <c r="C9981" s="11" t="s">
        <v>633</v>
      </c>
      <c r="D9981" s="11" t="s">
        <v>662</v>
      </c>
      <c r="E9981" s="11">
        <v>6887006</v>
      </c>
      <c r="F9981" s="15">
        <f>IF(ISBLANK($D9981),"",IF(ISBLANK($E9981),VLOOKUP($D9981,$J:$K,2,FALSE),VLOOKUP($E9981,'Daycare Packages'!$A:$G,7,FALSE)))</f>
        <v>25</v>
      </c>
      <c r="G9981" s="15"/>
      <c r="H9981" s="15">
        <f t="shared" si="336"/>
        <v>25</v>
      </c>
      <c r="I9981" s="198">
        <f t="shared" si="335"/>
        <v>8</v>
      </c>
    </row>
    <row r="9982" spans="1:9" x14ac:dyDescent="0.3">
      <c r="A9982" s="10">
        <v>43691</v>
      </c>
      <c r="B9982" s="11" t="s">
        <v>177</v>
      </c>
      <c r="C9982" s="11" t="s">
        <v>417</v>
      </c>
      <c r="D9982" s="11" t="s">
        <v>662</v>
      </c>
      <c r="E9982" s="11">
        <v>6822832</v>
      </c>
      <c r="F9982" s="15">
        <f>IF(ISBLANK($D9982),"",IF(ISBLANK($E9982),VLOOKUP($D9982,$J:$K,2,FALSE),VLOOKUP($E9982,'Daycare Packages'!$A:$G,7,FALSE)))</f>
        <v>26</v>
      </c>
      <c r="G9982" s="15"/>
      <c r="H9982" s="15">
        <f t="shared" si="336"/>
        <v>26</v>
      </c>
      <c r="I9982" s="198">
        <f t="shared" si="335"/>
        <v>8</v>
      </c>
    </row>
    <row r="9983" spans="1:9" x14ac:dyDescent="0.3">
      <c r="A9983" s="10">
        <v>43691</v>
      </c>
      <c r="B9983" s="11" t="s">
        <v>1602</v>
      </c>
      <c r="C9983" s="11" t="s">
        <v>461</v>
      </c>
      <c r="D9983" s="11" t="s">
        <v>662</v>
      </c>
      <c r="F9983" s="15">
        <f>IF(ISBLANK($D9983),"",IF(ISBLANK($E9983),VLOOKUP($D9983,$J:$K,2,FALSE),VLOOKUP($E9983,'Daycare Packages'!$A:$G,7,FALSE)))</f>
        <v>30</v>
      </c>
      <c r="G9983" s="15"/>
      <c r="H9983" s="15">
        <f t="shared" si="336"/>
        <v>30</v>
      </c>
      <c r="I9983" s="198">
        <f t="shared" si="335"/>
        <v>8</v>
      </c>
    </row>
    <row r="9984" spans="1:9" x14ac:dyDescent="0.3">
      <c r="A9984" s="10">
        <v>43691</v>
      </c>
      <c r="B9984" s="11" t="s">
        <v>1602</v>
      </c>
      <c r="C9984" s="11" t="s">
        <v>1603</v>
      </c>
      <c r="D9984" s="11" t="s">
        <v>662</v>
      </c>
      <c r="F9984" s="15">
        <f>IF(ISBLANK($D9984),"",IF(ISBLANK($E9984),VLOOKUP($D9984,$J:$K,2,FALSE),VLOOKUP($E9984,'Daycare Packages'!$A:$G,7,FALSE)))</f>
        <v>30</v>
      </c>
      <c r="G9984" s="15"/>
      <c r="H9984" s="15">
        <f t="shared" si="336"/>
        <v>30</v>
      </c>
      <c r="I9984" s="198">
        <f t="shared" si="335"/>
        <v>8</v>
      </c>
    </row>
    <row r="9985" spans="1:9" x14ac:dyDescent="0.3">
      <c r="A9985" s="10">
        <v>43691</v>
      </c>
      <c r="B9985" s="11" t="s">
        <v>144</v>
      </c>
      <c r="C9985" s="11" t="s">
        <v>795</v>
      </c>
      <c r="D9985" s="11" t="s">
        <v>662</v>
      </c>
      <c r="E9985" s="11">
        <v>6899660</v>
      </c>
      <c r="F9985" s="15">
        <f>IF(ISBLANK($D9985),"",IF(ISBLANK($E9985),VLOOKUP($D9985,$J:$K,2,FALSE),VLOOKUP($E9985,'Daycare Packages'!$A:$G,7,FALSE)))</f>
        <v>26</v>
      </c>
      <c r="G9985" s="15"/>
      <c r="H9985" s="15">
        <f t="shared" si="336"/>
        <v>26</v>
      </c>
      <c r="I9985" s="198">
        <f t="shared" si="335"/>
        <v>8</v>
      </c>
    </row>
    <row r="9986" spans="1:9" x14ac:dyDescent="0.3">
      <c r="A9986" s="10">
        <v>43691</v>
      </c>
      <c r="B9986" s="11" t="s">
        <v>222</v>
      </c>
      <c r="C9986" s="11" t="s">
        <v>229</v>
      </c>
      <c r="D9986" s="11" t="s">
        <v>662</v>
      </c>
      <c r="E9986" s="11">
        <v>6917953</v>
      </c>
      <c r="F9986" s="15">
        <f>IF(ISBLANK($D9986),"",IF(ISBLANK($E9986),VLOOKUP($D9986,$J:$K,2,FALSE),VLOOKUP($E9986,'Daycare Packages'!$A:$G,7,FALSE)))</f>
        <v>27</v>
      </c>
      <c r="G9986" s="15"/>
      <c r="H9986" s="15">
        <f t="shared" si="336"/>
        <v>27</v>
      </c>
      <c r="I9986" s="198">
        <f t="shared" si="335"/>
        <v>8</v>
      </c>
    </row>
    <row r="9987" spans="1:9" x14ac:dyDescent="0.3">
      <c r="A9987" s="10">
        <v>43691</v>
      </c>
      <c r="B9987" s="11" t="s">
        <v>200</v>
      </c>
      <c r="C9987" s="11" t="s">
        <v>750</v>
      </c>
      <c r="D9987" s="11" t="s">
        <v>662</v>
      </c>
      <c r="E9987" s="11">
        <v>6822076</v>
      </c>
      <c r="F9987" s="15">
        <f>IF(ISBLANK($D9987),"",IF(ISBLANK($E9987),VLOOKUP($D9987,$J:$K,2,FALSE),VLOOKUP($E9987,'Daycare Packages'!$A:$G,7,FALSE)))</f>
        <v>27</v>
      </c>
      <c r="G9987" s="15"/>
      <c r="H9987" s="15">
        <f t="shared" si="336"/>
        <v>27</v>
      </c>
      <c r="I9987" s="198">
        <f t="shared" ref="I9987:I10050" si="337">IF(A9987="",0,MONTH(A9987))</f>
        <v>8</v>
      </c>
    </row>
    <row r="9988" spans="1:9" x14ac:dyDescent="0.3">
      <c r="A9988" s="10">
        <v>43691</v>
      </c>
      <c r="B9988" s="11" t="s">
        <v>809</v>
      </c>
      <c r="C9988" s="11" t="s">
        <v>810</v>
      </c>
      <c r="D9988" s="11" t="s">
        <v>662</v>
      </c>
      <c r="F9988" s="15">
        <f>IF(ISBLANK($D9988),"",IF(ISBLANK($E9988),VLOOKUP($D9988,$J:$K,2,FALSE),VLOOKUP($E9988,'Daycare Packages'!$A:$G,7,FALSE)))</f>
        <v>30</v>
      </c>
      <c r="G9988" s="15"/>
      <c r="H9988" s="15">
        <f t="shared" si="336"/>
        <v>30</v>
      </c>
      <c r="I9988" s="198">
        <f t="shared" si="337"/>
        <v>8</v>
      </c>
    </row>
    <row r="9989" spans="1:9" x14ac:dyDescent="0.3">
      <c r="A9989" s="10">
        <v>43691</v>
      </c>
      <c r="B9989" s="11" t="s">
        <v>1070</v>
      </c>
      <c r="C9989" s="11" t="s">
        <v>1071</v>
      </c>
      <c r="D9989" s="11" t="s">
        <v>662</v>
      </c>
      <c r="E9989" s="11">
        <v>6865972</v>
      </c>
      <c r="F9989" s="15">
        <f>IF(ISBLANK($D9989),"",IF(ISBLANK($E9989),VLOOKUP($D9989,$J:$K,2,FALSE),VLOOKUP($E9989,'Daycare Packages'!$A:$G,7,FALSE)))</f>
        <v>27</v>
      </c>
      <c r="G9989" s="15"/>
      <c r="H9989" s="15">
        <f t="shared" si="336"/>
        <v>27</v>
      </c>
      <c r="I9989" s="198">
        <f t="shared" si="337"/>
        <v>8</v>
      </c>
    </row>
    <row r="9990" spans="1:9" x14ac:dyDescent="0.3">
      <c r="A9990" s="10">
        <v>43691</v>
      </c>
      <c r="B9990" s="11" t="s">
        <v>1164</v>
      </c>
      <c r="C9990" s="11" t="s">
        <v>1925</v>
      </c>
      <c r="D9990" s="11" t="s">
        <v>662</v>
      </c>
      <c r="E9990" s="11">
        <v>6906434</v>
      </c>
      <c r="F9990" s="15">
        <f>IF(ISBLANK($D9990),"",IF(ISBLANK($E9990),VLOOKUP($D9990,$J:$K,2,FALSE),VLOOKUP($E9990,'Daycare Packages'!$A:$G,7,FALSE)))</f>
        <v>27</v>
      </c>
      <c r="G9990" s="15"/>
      <c r="H9990" s="15">
        <f t="shared" si="336"/>
        <v>27</v>
      </c>
      <c r="I9990" s="198">
        <f t="shared" si="337"/>
        <v>8</v>
      </c>
    </row>
    <row r="9991" spans="1:9" x14ac:dyDescent="0.3">
      <c r="A9991" s="10">
        <v>43691</v>
      </c>
      <c r="B9991" s="11" t="s">
        <v>677</v>
      </c>
      <c r="C9991" s="11" t="s">
        <v>678</v>
      </c>
      <c r="D9991" s="11" t="s">
        <v>662</v>
      </c>
      <c r="F9991" s="15">
        <f>IF(ISBLANK($D9991),"",IF(ISBLANK($E9991),VLOOKUP($D9991,$J:$K,2,FALSE),VLOOKUP($E9991,'Daycare Packages'!$A:$G,7,FALSE)))</f>
        <v>30</v>
      </c>
      <c r="G9991" s="15"/>
      <c r="H9991" s="15">
        <f t="shared" si="336"/>
        <v>30</v>
      </c>
      <c r="I9991" s="198">
        <f t="shared" si="337"/>
        <v>8</v>
      </c>
    </row>
    <row r="9992" spans="1:9" x14ac:dyDescent="0.3">
      <c r="A9992" s="10">
        <v>43691</v>
      </c>
      <c r="B9992" s="11" t="s">
        <v>1947</v>
      </c>
      <c r="C9992" s="11" t="s">
        <v>1948</v>
      </c>
      <c r="D9992" s="11" t="s">
        <v>662</v>
      </c>
      <c r="F9992" s="15">
        <f>IF(ISBLANK($D9992),"",IF(ISBLANK($E9992),VLOOKUP($D9992,$J:$K,2,FALSE),VLOOKUP($E9992,'Daycare Packages'!$A:$G,7,FALSE)))</f>
        <v>30</v>
      </c>
      <c r="G9992" s="15"/>
      <c r="H9992" s="15">
        <f t="shared" si="336"/>
        <v>30</v>
      </c>
      <c r="I9992" s="198">
        <f t="shared" si="337"/>
        <v>8</v>
      </c>
    </row>
    <row r="9993" spans="1:9" x14ac:dyDescent="0.3">
      <c r="A9993" s="10">
        <v>43691</v>
      </c>
      <c r="B9993" s="11" t="s">
        <v>2125</v>
      </c>
      <c r="C9993" s="11" t="s">
        <v>2126</v>
      </c>
      <c r="D9993" s="11" t="s">
        <v>662</v>
      </c>
      <c r="F9993" s="15">
        <f>IF(ISBLANK($D9993),"",IF(ISBLANK($E9993),VLOOKUP($D9993,$J:$K,2,FALSE),VLOOKUP($E9993,'Daycare Packages'!$A:$G,7,FALSE)))</f>
        <v>30</v>
      </c>
      <c r="G9993" s="15"/>
      <c r="H9993" s="15">
        <f t="shared" si="336"/>
        <v>30</v>
      </c>
      <c r="I9993" s="198">
        <f t="shared" si="337"/>
        <v>8</v>
      </c>
    </row>
    <row r="9994" spans="1:9" x14ac:dyDescent="0.3">
      <c r="A9994" s="10">
        <v>43691</v>
      </c>
      <c r="B9994" s="11" t="s">
        <v>1121</v>
      </c>
      <c r="C9994" s="11" t="s">
        <v>878</v>
      </c>
      <c r="D9994" s="11" t="s">
        <v>662</v>
      </c>
      <c r="E9994" s="11">
        <v>6792732</v>
      </c>
      <c r="F9994" s="15">
        <f>IF(ISBLANK($D9994),"",IF(ISBLANK($E9994),VLOOKUP($D9994,$J:$K,2,FALSE),VLOOKUP($E9994,'Daycare Packages'!$A:$G,7,FALSE)))</f>
        <v>25</v>
      </c>
      <c r="G9994" s="15"/>
      <c r="H9994" s="15">
        <f t="shared" si="336"/>
        <v>25</v>
      </c>
      <c r="I9994" s="198">
        <f t="shared" si="337"/>
        <v>8</v>
      </c>
    </row>
    <row r="9995" spans="1:9" x14ac:dyDescent="0.3">
      <c r="A9995" s="10">
        <v>43691</v>
      </c>
      <c r="B9995" s="11" t="s">
        <v>989</v>
      </c>
      <c r="C9995" s="11" t="s">
        <v>765</v>
      </c>
      <c r="D9995" s="11" t="s">
        <v>662</v>
      </c>
      <c r="F9995" s="15">
        <f>IF(ISBLANK($D9995),"",IF(ISBLANK($E9995),VLOOKUP($D9995,$J:$K,2,FALSE),VLOOKUP($E9995,'Daycare Packages'!$A:$G,7,FALSE)))</f>
        <v>30</v>
      </c>
      <c r="G9995" s="15"/>
      <c r="H9995" s="15">
        <f t="shared" si="336"/>
        <v>30</v>
      </c>
      <c r="I9995" s="198">
        <f t="shared" si="337"/>
        <v>8</v>
      </c>
    </row>
    <row r="9996" spans="1:9" x14ac:dyDescent="0.3">
      <c r="A9996" s="10">
        <v>43691</v>
      </c>
      <c r="B9996" s="11" t="s">
        <v>115</v>
      </c>
      <c r="C9996" s="11" t="s">
        <v>764</v>
      </c>
      <c r="D9996" s="11" t="s">
        <v>662</v>
      </c>
      <c r="E9996" s="11">
        <v>6736950</v>
      </c>
      <c r="F9996" s="15">
        <f>IF(ISBLANK($D9996),"",IF(ISBLANK($E9996),VLOOKUP($D9996,$J:$K,2,FALSE),VLOOKUP($E9996,'Daycare Packages'!$A:$G,7,FALSE)))</f>
        <v>22</v>
      </c>
      <c r="G9996" s="15"/>
      <c r="H9996" s="15">
        <f t="shared" si="336"/>
        <v>22</v>
      </c>
      <c r="I9996" s="198">
        <f t="shared" si="337"/>
        <v>8</v>
      </c>
    </row>
    <row r="9997" spans="1:9" x14ac:dyDescent="0.3">
      <c r="A9997" s="10">
        <v>43691</v>
      </c>
      <c r="B9997" s="11" t="s">
        <v>156</v>
      </c>
      <c r="C9997" s="11" t="s">
        <v>479</v>
      </c>
      <c r="D9997" s="11" t="s">
        <v>662</v>
      </c>
      <c r="E9997" s="11">
        <v>6912335</v>
      </c>
      <c r="F9997" s="15">
        <f>IF(ISBLANK($D9997),"",IF(ISBLANK($E9997),VLOOKUP($D9997,$J:$K,2,FALSE),VLOOKUP($E9997,'Daycare Packages'!$A:$G,7,FALSE)))</f>
        <v>23</v>
      </c>
      <c r="G9997" s="15"/>
      <c r="H9997" s="15">
        <f t="shared" si="336"/>
        <v>23</v>
      </c>
      <c r="I9997" s="198">
        <f t="shared" si="337"/>
        <v>8</v>
      </c>
    </row>
    <row r="9998" spans="1:9" x14ac:dyDescent="0.3">
      <c r="A9998" s="10">
        <v>43691</v>
      </c>
      <c r="B9998" s="11" t="s">
        <v>217</v>
      </c>
      <c r="C9998" s="11" t="s">
        <v>402</v>
      </c>
      <c r="D9998" s="11" t="s">
        <v>662</v>
      </c>
      <c r="E9998" s="11">
        <v>6918686</v>
      </c>
      <c r="F9998" s="15">
        <f>IF(ISBLANK($D9998),"",IF(ISBLANK($E9998),VLOOKUP($D9998,$J:$K,2,FALSE),VLOOKUP($E9998,'Daycare Packages'!$A:$G,7,FALSE)))</f>
        <v>26</v>
      </c>
      <c r="G9998" s="15"/>
      <c r="H9998" s="15">
        <f t="shared" si="336"/>
        <v>26</v>
      </c>
      <c r="I9998" s="198">
        <f t="shared" si="337"/>
        <v>8</v>
      </c>
    </row>
    <row r="9999" spans="1:9" x14ac:dyDescent="0.3">
      <c r="A9999" s="10">
        <v>43691</v>
      </c>
      <c r="B9999" s="11" t="s">
        <v>2061</v>
      </c>
      <c r="C9999" s="11" t="s">
        <v>2062</v>
      </c>
      <c r="D9999" s="11" t="s">
        <v>662</v>
      </c>
      <c r="E9999" s="11">
        <v>6932387</v>
      </c>
      <c r="F9999" s="15">
        <f>IF(ISBLANK($D9999),"",IF(ISBLANK($E9999),VLOOKUP($D9999,$J:$K,2,FALSE),VLOOKUP($E9999,'Daycare Packages'!$A:$G,7,FALSE)))</f>
        <v>27</v>
      </c>
      <c r="G9999" s="15"/>
      <c r="H9999" s="15">
        <f t="shared" si="336"/>
        <v>27</v>
      </c>
      <c r="I9999" s="198">
        <f t="shared" si="337"/>
        <v>8</v>
      </c>
    </row>
    <row r="10000" spans="1:9" x14ac:dyDescent="0.3">
      <c r="A10000" s="10">
        <v>43691</v>
      </c>
      <c r="B10000" s="11" t="s">
        <v>820</v>
      </c>
      <c r="C10000" s="11" t="s">
        <v>402</v>
      </c>
      <c r="D10000" s="11" t="s">
        <v>662</v>
      </c>
      <c r="F10000" s="15">
        <f>IF(ISBLANK($D10000),"",IF(ISBLANK($E10000),VLOOKUP($D10000,$J:$K,2,FALSE),VLOOKUP($E10000,'Daycare Packages'!$A:$G,7,FALSE)))</f>
        <v>30</v>
      </c>
      <c r="G10000" s="15"/>
      <c r="H10000" s="15">
        <f t="shared" si="336"/>
        <v>30</v>
      </c>
      <c r="I10000" s="198">
        <f t="shared" si="337"/>
        <v>8</v>
      </c>
    </row>
    <row r="10001" spans="1:9" x14ac:dyDescent="0.3">
      <c r="A10001" s="10">
        <v>43691</v>
      </c>
      <c r="B10001" s="11" t="s">
        <v>147</v>
      </c>
      <c r="C10001" s="11" t="s">
        <v>796</v>
      </c>
      <c r="D10001" s="11" t="s">
        <v>662</v>
      </c>
      <c r="E10001" s="11">
        <v>6931199</v>
      </c>
      <c r="F10001" s="15">
        <f>IF(ISBLANK($D10001),"",IF(ISBLANK($E10001),VLOOKUP($D10001,$J:$K,2,FALSE),VLOOKUP($E10001,'Daycare Packages'!$A:$G,7,FALSE)))</f>
        <v>23</v>
      </c>
      <c r="G10001" s="15"/>
      <c r="H10001" s="15">
        <f t="shared" si="336"/>
        <v>23</v>
      </c>
      <c r="I10001" s="198">
        <f t="shared" si="337"/>
        <v>8</v>
      </c>
    </row>
    <row r="10002" spans="1:9" x14ac:dyDescent="0.3">
      <c r="A10002" s="10">
        <v>43691</v>
      </c>
      <c r="B10002" s="11" t="s">
        <v>170</v>
      </c>
      <c r="C10002" s="11" t="s">
        <v>710</v>
      </c>
      <c r="D10002" s="11" t="s">
        <v>662</v>
      </c>
      <c r="E10002" s="11">
        <v>6899079</v>
      </c>
      <c r="F10002" s="15">
        <f>IF(ISBLANK($D10002),"",IF(ISBLANK($E10002),VLOOKUP($D10002,$J:$K,2,FALSE),VLOOKUP($E10002,'Daycare Packages'!$A:$G,7,FALSE)))</f>
        <v>23</v>
      </c>
      <c r="G10002" s="15"/>
      <c r="H10002" s="15">
        <f t="shared" si="336"/>
        <v>23</v>
      </c>
      <c r="I10002" s="198">
        <f t="shared" si="337"/>
        <v>8</v>
      </c>
    </row>
    <row r="10003" spans="1:9" x14ac:dyDescent="0.3">
      <c r="A10003" s="10">
        <v>43691</v>
      </c>
      <c r="B10003" s="11" t="s">
        <v>282</v>
      </c>
      <c r="C10003" s="11" t="s">
        <v>735</v>
      </c>
      <c r="D10003" s="11" t="s">
        <v>662</v>
      </c>
      <c r="F10003" s="15">
        <f>IF(ISBLANK($D10003),"",IF(ISBLANK($E10003),VLOOKUP($D10003,$J:$K,2,FALSE),VLOOKUP($E10003,'Daycare Packages'!$A:$G,7,FALSE)))</f>
        <v>30</v>
      </c>
      <c r="G10003" s="15"/>
      <c r="H10003" s="15">
        <f t="shared" si="336"/>
        <v>30</v>
      </c>
      <c r="I10003" s="198">
        <f t="shared" si="337"/>
        <v>8</v>
      </c>
    </row>
    <row r="10004" spans="1:9" x14ac:dyDescent="0.3">
      <c r="A10004" s="10">
        <v>43691</v>
      </c>
      <c r="B10004" s="11" t="s">
        <v>109</v>
      </c>
      <c r="C10004" s="11" t="s">
        <v>883</v>
      </c>
      <c r="D10004" s="11" t="s">
        <v>662</v>
      </c>
      <c r="E10004" s="11">
        <v>6735833</v>
      </c>
      <c r="F10004" s="15">
        <f>IF(ISBLANK($D10004),"",IF(ISBLANK($E10004),VLOOKUP($D10004,$J:$K,2,FALSE),VLOOKUP($E10004,'Daycare Packages'!$A:$G,7,FALSE)))</f>
        <v>22</v>
      </c>
      <c r="G10004" s="15"/>
      <c r="H10004" s="15">
        <f t="shared" si="336"/>
        <v>22</v>
      </c>
      <c r="I10004" s="198">
        <f t="shared" si="337"/>
        <v>8</v>
      </c>
    </row>
    <row r="10005" spans="1:9" x14ac:dyDescent="0.3">
      <c r="A10005" s="10">
        <v>43691</v>
      </c>
      <c r="B10005" s="11" t="s">
        <v>109</v>
      </c>
      <c r="C10005" s="11" t="s">
        <v>930</v>
      </c>
      <c r="D10005" s="11" t="s">
        <v>662</v>
      </c>
      <c r="E10005" s="11">
        <v>6735833</v>
      </c>
      <c r="F10005" s="15">
        <f>IF(ISBLANK($D10005),"",IF(ISBLANK($E10005),VLOOKUP($D10005,$J:$K,2,FALSE),VLOOKUP($E10005,'Daycare Packages'!$A:$G,7,FALSE)))</f>
        <v>22</v>
      </c>
      <c r="G10005" s="15"/>
      <c r="H10005" s="15">
        <f t="shared" si="336"/>
        <v>22</v>
      </c>
      <c r="I10005" s="198">
        <f t="shared" si="337"/>
        <v>8</v>
      </c>
    </row>
    <row r="10006" spans="1:9" x14ac:dyDescent="0.3">
      <c r="A10006" s="10">
        <v>43691</v>
      </c>
      <c r="B10006" s="11" t="s">
        <v>230</v>
      </c>
      <c r="C10006" s="11" t="s">
        <v>493</v>
      </c>
      <c r="D10006" s="11" t="s">
        <v>662</v>
      </c>
      <c r="E10006" s="11">
        <v>6931739</v>
      </c>
      <c r="F10006" s="15">
        <f>IF(ISBLANK($D10006),"",IF(ISBLANK($E10006),VLOOKUP($D10006,$J:$K,2,FALSE),VLOOKUP($E10006,'Daycare Packages'!$A:$G,7,FALSE)))</f>
        <v>27</v>
      </c>
      <c r="G10006" s="15"/>
      <c r="H10006" s="15">
        <f t="shared" si="336"/>
        <v>27</v>
      </c>
      <c r="I10006" s="198">
        <f t="shared" si="337"/>
        <v>8</v>
      </c>
    </row>
    <row r="10007" spans="1:9" x14ac:dyDescent="0.3">
      <c r="A10007" s="10">
        <v>43691</v>
      </c>
      <c r="B10007" s="11" t="s">
        <v>2031</v>
      </c>
      <c r="C10007" s="11" t="s">
        <v>2127</v>
      </c>
      <c r="D10007" s="11" t="s">
        <v>662</v>
      </c>
      <c r="F10007" s="15">
        <f>IF(ISBLANK($D10007),"",IF(ISBLANK($E10007),VLOOKUP($D10007,$J:$K,2,FALSE),VLOOKUP($E10007,'Daycare Packages'!$A:$G,7,FALSE)))</f>
        <v>30</v>
      </c>
      <c r="G10007" s="15">
        <v>6</v>
      </c>
      <c r="H10007" s="15">
        <f t="shared" si="336"/>
        <v>36</v>
      </c>
      <c r="I10007" s="198">
        <f t="shared" si="337"/>
        <v>8</v>
      </c>
    </row>
    <row r="10008" spans="1:9" x14ac:dyDescent="0.3">
      <c r="A10008" s="10">
        <v>43691</v>
      </c>
      <c r="B10008" s="11" t="s">
        <v>688</v>
      </c>
      <c r="C10008" s="11" t="s">
        <v>689</v>
      </c>
      <c r="D10008" s="11" t="s">
        <v>662</v>
      </c>
      <c r="F10008" s="15">
        <f>IF(ISBLANK($D10008),"",IF(ISBLANK($E10008),VLOOKUP($D10008,$J:$K,2,FALSE),VLOOKUP($E10008,'Daycare Packages'!$A:$G,7,FALSE)))</f>
        <v>30</v>
      </c>
      <c r="G10008" s="15"/>
      <c r="H10008" s="15">
        <f t="shared" si="336"/>
        <v>30</v>
      </c>
      <c r="I10008" s="198">
        <f t="shared" si="337"/>
        <v>8</v>
      </c>
    </row>
    <row r="10009" spans="1:9" x14ac:dyDescent="0.3">
      <c r="A10009" s="10">
        <v>43691</v>
      </c>
      <c r="B10009" s="11" t="s">
        <v>141</v>
      </c>
      <c r="C10009" s="11" t="s">
        <v>564</v>
      </c>
      <c r="D10009" s="11" t="s">
        <v>662</v>
      </c>
      <c r="E10009" s="11">
        <v>6914106</v>
      </c>
      <c r="F10009" s="15">
        <f>IF(ISBLANK($D10009),"",IF(ISBLANK($E10009),VLOOKUP($D10009,$J:$K,2,FALSE),VLOOKUP($E10009,'Daycare Packages'!$A:$G,7,FALSE)))</f>
        <v>26</v>
      </c>
      <c r="G10009" s="15"/>
      <c r="H10009" s="15">
        <f t="shared" si="336"/>
        <v>26</v>
      </c>
      <c r="I10009" s="198">
        <f t="shared" si="337"/>
        <v>8</v>
      </c>
    </row>
    <row r="10010" spans="1:9" x14ac:dyDescent="0.3">
      <c r="A10010" s="10">
        <v>43691</v>
      </c>
      <c r="B10010" s="11" t="s">
        <v>1336</v>
      </c>
      <c r="C10010" s="11" t="s">
        <v>1337</v>
      </c>
      <c r="D10010" s="11" t="s">
        <v>662</v>
      </c>
      <c r="F10010" s="15">
        <f>IF(ISBLANK($D10010),"",IF(ISBLANK($E10010),VLOOKUP($D10010,$J:$K,2,FALSE),VLOOKUP($E10010,'Daycare Packages'!$A:$G,7,FALSE)))</f>
        <v>30</v>
      </c>
      <c r="G10010" s="15"/>
      <c r="H10010" s="15">
        <f t="shared" si="336"/>
        <v>30</v>
      </c>
      <c r="I10010" s="198">
        <f t="shared" si="337"/>
        <v>8</v>
      </c>
    </row>
    <row r="10011" spans="1:9" x14ac:dyDescent="0.3">
      <c r="A10011" s="55">
        <v>43691</v>
      </c>
      <c r="B10011" s="56" t="s">
        <v>1508</v>
      </c>
      <c r="C10011" s="56" t="s">
        <v>450</v>
      </c>
      <c r="D10011" s="56" t="s">
        <v>662</v>
      </c>
      <c r="E10011" s="56">
        <v>6925814</v>
      </c>
      <c r="F10011" s="59">
        <f>IF(ISBLANK($D10011),"",IF(ISBLANK($E10011),VLOOKUP($D10011,$J:$K,2,FALSE),VLOOKUP($E10011,'Daycare Packages'!$A:$G,7,FALSE)))</f>
        <v>27</v>
      </c>
      <c r="G10011" s="59"/>
      <c r="H10011" s="59">
        <f t="shared" si="336"/>
        <v>27</v>
      </c>
      <c r="I10011" s="198">
        <f t="shared" si="337"/>
        <v>8</v>
      </c>
    </row>
    <row r="10012" spans="1:9" x14ac:dyDescent="0.3">
      <c r="A10012" s="10">
        <v>43692</v>
      </c>
      <c r="B10012" s="11" t="s">
        <v>131</v>
      </c>
      <c r="C10012" s="11" t="s">
        <v>553</v>
      </c>
      <c r="D10012" s="11" t="s">
        <v>659</v>
      </c>
      <c r="F10012" s="15">
        <f>IF(ISBLANK($D10012),"",IF(ISBLANK($E10012),VLOOKUP($D10012,$J:$K,2,FALSE),VLOOKUP($E10012,'Daycare Packages'!$A:$G,7,FALSE)))</f>
        <v>20</v>
      </c>
      <c r="G10012" s="15"/>
      <c r="H10012" s="15">
        <f t="shared" si="336"/>
        <v>20</v>
      </c>
      <c r="I10012" s="198">
        <f t="shared" si="337"/>
        <v>8</v>
      </c>
    </row>
    <row r="10013" spans="1:9" x14ac:dyDescent="0.3">
      <c r="A10013" s="10">
        <v>43692</v>
      </c>
      <c r="B10013" s="11" t="s">
        <v>1733</v>
      </c>
      <c r="C10013" s="11" t="s">
        <v>1734</v>
      </c>
      <c r="D10013" s="11" t="s">
        <v>659</v>
      </c>
      <c r="E10013" s="11">
        <v>6915252</v>
      </c>
      <c r="F10013" s="15">
        <f>IF(ISBLANK($D10013),"",IF(ISBLANK($E10013),VLOOKUP($D10013,$J:$K,2,FALSE),VLOOKUP($E10013,'Daycare Packages'!$A:$G,7,FALSE)))</f>
        <v>19</v>
      </c>
      <c r="G10013" s="15"/>
      <c r="H10013" s="15">
        <f t="shared" ref="H10013:H10077" si="338">IF(ISBLANK(D10013),"",SUM(F10013:G10013))</f>
        <v>19</v>
      </c>
      <c r="I10013" s="198">
        <f t="shared" si="337"/>
        <v>8</v>
      </c>
    </row>
    <row r="10014" spans="1:9" x14ac:dyDescent="0.3">
      <c r="A10014" s="10">
        <v>43692</v>
      </c>
      <c r="B10014" s="11" t="s">
        <v>1000</v>
      </c>
      <c r="C10014" s="11" t="s">
        <v>1001</v>
      </c>
      <c r="D10014" s="11" t="s">
        <v>659</v>
      </c>
      <c r="F10014" s="15">
        <f>IF(ISBLANK($D10014),"",IF(ISBLANK($E10014),VLOOKUP($D10014,$J:$K,2,FALSE),VLOOKUP($E10014,'Daycare Packages'!$A:$G,7,FALSE)))</f>
        <v>20</v>
      </c>
      <c r="G10014" s="15"/>
      <c r="H10014" s="15">
        <f t="shared" si="338"/>
        <v>20</v>
      </c>
      <c r="I10014" s="198">
        <f t="shared" si="337"/>
        <v>8</v>
      </c>
    </row>
    <row r="10015" spans="1:9" x14ac:dyDescent="0.3">
      <c r="A10015" s="10">
        <v>43692</v>
      </c>
      <c r="B10015" s="11" t="s">
        <v>749</v>
      </c>
      <c r="C10015" s="11" t="s">
        <v>750</v>
      </c>
      <c r="D10015" s="11" t="s">
        <v>659</v>
      </c>
      <c r="F10015" s="15">
        <f>IF(ISBLANK($D10015),"",IF(ISBLANK($E10015),VLOOKUP($D10015,$J:$K,2,FALSE),VLOOKUP($E10015,'Daycare Packages'!$A:$G,7,FALSE)))</f>
        <v>20</v>
      </c>
      <c r="G10015" s="15"/>
      <c r="H10015" s="15">
        <f t="shared" si="338"/>
        <v>20</v>
      </c>
      <c r="I10015" s="198">
        <f t="shared" si="337"/>
        <v>8</v>
      </c>
    </row>
    <row r="10016" spans="1:9" x14ac:dyDescent="0.3">
      <c r="A10016" s="10">
        <v>43692</v>
      </c>
      <c r="B10016" s="11" t="s">
        <v>190</v>
      </c>
      <c r="C10016" s="11" t="s">
        <v>718</v>
      </c>
      <c r="D10016" s="11" t="s">
        <v>659</v>
      </c>
      <c r="F10016" s="15">
        <f>IF(ISBLANK($D10016),"",IF(ISBLANK($E10016),VLOOKUP($D10016,$J:$K,2,FALSE),VLOOKUP($E10016,'Daycare Packages'!$A:$G,7,FALSE)))</f>
        <v>20</v>
      </c>
      <c r="G10016" s="15"/>
      <c r="H10016" s="15">
        <f t="shared" si="338"/>
        <v>20</v>
      </c>
      <c r="I10016" s="198">
        <f t="shared" si="337"/>
        <v>8</v>
      </c>
    </row>
    <row r="10017" spans="1:9" x14ac:dyDescent="0.3">
      <c r="A10017" s="10">
        <v>43692</v>
      </c>
      <c r="B10017" s="11" t="s">
        <v>917</v>
      </c>
      <c r="C10017" s="11" t="s">
        <v>702</v>
      </c>
      <c r="D10017" s="11" t="s">
        <v>659</v>
      </c>
      <c r="F10017" s="15">
        <f>IF(ISBLANK($D10017),"",IF(ISBLANK($E10017),VLOOKUP($D10017,$J:$K,2,FALSE),VLOOKUP($E10017,'Daycare Packages'!$A:$G,7,FALSE)))</f>
        <v>20</v>
      </c>
      <c r="G10017" s="15"/>
      <c r="H10017" s="15">
        <f t="shared" si="338"/>
        <v>20</v>
      </c>
      <c r="I10017" s="198">
        <f t="shared" si="337"/>
        <v>8</v>
      </c>
    </row>
    <row r="10018" spans="1:9" x14ac:dyDescent="0.3">
      <c r="A10018" s="10">
        <v>43692</v>
      </c>
      <c r="B10018" s="11" t="s">
        <v>2129</v>
      </c>
      <c r="C10018" s="11" t="s">
        <v>2130</v>
      </c>
      <c r="D10018" s="11" t="s">
        <v>662</v>
      </c>
      <c r="F10018" s="15">
        <f>IF(ISBLANK($D10018),"",IF(ISBLANK($E10018),VLOOKUP($D10018,$J:$K,2,FALSE),VLOOKUP($E10018,'Daycare Packages'!$A:$G,7,FALSE)))</f>
        <v>30</v>
      </c>
      <c r="G10018" s="15"/>
      <c r="H10018" s="15">
        <f t="shared" si="338"/>
        <v>30</v>
      </c>
      <c r="I10018" s="198">
        <f t="shared" si="337"/>
        <v>8</v>
      </c>
    </row>
    <row r="10019" spans="1:9" x14ac:dyDescent="0.3">
      <c r="A10019" s="10">
        <v>43692</v>
      </c>
      <c r="B10019" s="11" t="s">
        <v>1661</v>
      </c>
      <c r="C10019" s="11" t="s">
        <v>1673</v>
      </c>
      <c r="D10019" s="11" t="s">
        <v>662</v>
      </c>
      <c r="E10019" s="11">
        <v>6887774</v>
      </c>
      <c r="F10019" s="15">
        <f>IF(ISBLANK($D10019),"",IF(ISBLANK($E10019),VLOOKUP($D10019,$J:$K,2,FALSE),VLOOKUP($E10019,'Daycare Packages'!$A:$G,7,FALSE)))</f>
        <v>25</v>
      </c>
      <c r="G10019" s="15"/>
      <c r="H10019" s="15">
        <f t="shared" si="338"/>
        <v>25</v>
      </c>
      <c r="I10019" s="198">
        <f t="shared" si="337"/>
        <v>8</v>
      </c>
    </row>
    <row r="10020" spans="1:9" x14ac:dyDescent="0.3">
      <c r="A10020" s="10">
        <v>43692</v>
      </c>
      <c r="B10020" s="11" t="s">
        <v>941</v>
      </c>
      <c r="C10020" s="11" t="s">
        <v>487</v>
      </c>
      <c r="D10020" s="11" t="s">
        <v>662</v>
      </c>
      <c r="F10020" s="15">
        <f>IF(ISBLANK($D10020),"",IF(ISBLANK($E10020),VLOOKUP($D10020,$J:$K,2,FALSE),VLOOKUP($E10020,'Daycare Packages'!$A:$G,7,FALSE)))</f>
        <v>30</v>
      </c>
      <c r="G10020" s="15"/>
      <c r="H10020" s="15">
        <f t="shared" si="338"/>
        <v>30</v>
      </c>
      <c r="I10020" s="198">
        <f t="shared" si="337"/>
        <v>8</v>
      </c>
    </row>
    <row r="10021" spans="1:9" x14ac:dyDescent="0.3">
      <c r="A10021" s="10">
        <v>43692</v>
      </c>
      <c r="B10021" s="11" t="s">
        <v>123</v>
      </c>
      <c r="C10021" s="11" t="s">
        <v>622</v>
      </c>
      <c r="D10021" s="11" t="s">
        <v>662</v>
      </c>
      <c r="E10021" s="11">
        <v>6892228</v>
      </c>
      <c r="F10021" s="15">
        <f>IF(ISBLANK($D10021),"",IF(ISBLANK($E10021),VLOOKUP($D10021,$J:$K,2,FALSE),VLOOKUP($E10021,'Daycare Packages'!$A:$G,7,FALSE)))</f>
        <v>23</v>
      </c>
      <c r="G10021" s="15"/>
      <c r="H10021" s="15">
        <f t="shared" si="338"/>
        <v>23</v>
      </c>
      <c r="I10021" s="198">
        <f t="shared" si="337"/>
        <v>8</v>
      </c>
    </row>
    <row r="10022" spans="1:9" x14ac:dyDescent="0.3">
      <c r="A10022" s="10">
        <v>43692</v>
      </c>
      <c r="B10022" s="11" t="s">
        <v>716</v>
      </c>
      <c r="C10022" s="11" t="s">
        <v>717</v>
      </c>
      <c r="D10022" s="11" t="s">
        <v>662</v>
      </c>
      <c r="F10022" s="15">
        <f>IF(ISBLANK($D10022),"",IF(ISBLANK($E10022),VLOOKUP($D10022,$J:$K,2,FALSE),VLOOKUP($E10022,'Daycare Packages'!$A:$G,7,FALSE)))</f>
        <v>30</v>
      </c>
      <c r="G10022" s="15"/>
      <c r="H10022" s="15">
        <f t="shared" si="338"/>
        <v>30</v>
      </c>
      <c r="I10022" s="198">
        <f t="shared" si="337"/>
        <v>8</v>
      </c>
    </row>
    <row r="10023" spans="1:9" x14ac:dyDescent="0.3">
      <c r="A10023" s="10">
        <v>43692</v>
      </c>
      <c r="B10023" s="11" t="s">
        <v>170</v>
      </c>
      <c r="C10023" s="11" t="s">
        <v>710</v>
      </c>
      <c r="D10023" s="11" t="s">
        <v>662</v>
      </c>
      <c r="E10023" s="11">
        <v>6899079</v>
      </c>
      <c r="F10023" s="15">
        <f>IF(ISBLANK($D10023),"",IF(ISBLANK($E10023),VLOOKUP($D10023,$J:$K,2,FALSE),VLOOKUP($E10023,'Daycare Packages'!$A:$G,7,FALSE)))</f>
        <v>23</v>
      </c>
      <c r="G10023" s="15"/>
      <c r="H10023" s="15">
        <f t="shared" si="338"/>
        <v>23</v>
      </c>
      <c r="I10023" s="198">
        <f t="shared" si="337"/>
        <v>8</v>
      </c>
    </row>
    <row r="10024" spans="1:9" x14ac:dyDescent="0.3">
      <c r="A10024" s="10">
        <v>43692</v>
      </c>
      <c r="B10024" s="11" t="s">
        <v>1612</v>
      </c>
      <c r="C10024" s="11" t="s">
        <v>1613</v>
      </c>
      <c r="D10024" s="11" t="s">
        <v>662</v>
      </c>
      <c r="F10024" s="15">
        <f>IF(ISBLANK($D10024),"",IF(ISBLANK($E10024),VLOOKUP($D10024,$J:$K,2,FALSE),VLOOKUP($E10024,'Daycare Packages'!$A:$G,7,FALSE)))</f>
        <v>30</v>
      </c>
      <c r="G10024" s="15"/>
      <c r="H10024" s="15">
        <f t="shared" si="338"/>
        <v>30</v>
      </c>
      <c r="I10024" s="198">
        <f t="shared" si="337"/>
        <v>8</v>
      </c>
    </row>
    <row r="10025" spans="1:9" x14ac:dyDescent="0.3">
      <c r="A10025" s="10">
        <v>43692</v>
      </c>
      <c r="B10025" s="11" t="s">
        <v>912</v>
      </c>
      <c r="C10025" s="11" t="s">
        <v>913</v>
      </c>
      <c r="D10025" s="11" t="s">
        <v>662</v>
      </c>
      <c r="F10025" s="15">
        <f>IF(ISBLANK($D10025),"",IF(ISBLANK($E10025),VLOOKUP($D10025,$J:$K,2,FALSE),VLOOKUP($E10025,'Daycare Packages'!$A:$G,7,FALSE)))</f>
        <v>30</v>
      </c>
      <c r="G10025" s="15"/>
      <c r="H10025" s="15">
        <f t="shared" si="338"/>
        <v>30</v>
      </c>
      <c r="I10025" s="198">
        <f t="shared" si="337"/>
        <v>8</v>
      </c>
    </row>
    <row r="10026" spans="1:9" x14ac:dyDescent="0.3">
      <c r="A10026" s="10">
        <v>43692</v>
      </c>
      <c r="B10026" s="11" t="s">
        <v>2045</v>
      </c>
      <c r="C10026" s="11" t="s">
        <v>808</v>
      </c>
      <c r="D10026" s="11" t="s">
        <v>662</v>
      </c>
      <c r="F10026" s="15">
        <f>IF(ISBLANK($D10026),"",IF(ISBLANK($E10026),VLOOKUP($D10026,$J:$K,2,FALSE),VLOOKUP($E10026,'Daycare Packages'!$A:$G,7,FALSE)))</f>
        <v>30</v>
      </c>
      <c r="G10026" s="15"/>
      <c r="H10026" s="15">
        <f t="shared" si="338"/>
        <v>30</v>
      </c>
      <c r="I10026" s="198">
        <f t="shared" si="337"/>
        <v>8</v>
      </c>
    </row>
    <row r="10027" spans="1:9" x14ac:dyDescent="0.3">
      <c r="A10027" s="10">
        <v>43692</v>
      </c>
      <c r="B10027" s="11" t="s">
        <v>2045</v>
      </c>
      <c r="C10027" s="11" t="s">
        <v>886</v>
      </c>
      <c r="D10027" s="11" t="s">
        <v>662</v>
      </c>
      <c r="F10027" s="15">
        <f>IF(ISBLANK($D10027),"",IF(ISBLANK($E10027),VLOOKUP($D10027,$J:$K,2,FALSE),VLOOKUP($E10027,'Daycare Packages'!$A:$G,7,FALSE)))</f>
        <v>30</v>
      </c>
      <c r="G10027" s="15"/>
      <c r="H10027" s="15">
        <f t="shared" si="338"/>
        <v>30</v>
      </c>
      <c r="I10027" s="198">
        <f t="shared" si="337"/>
        <v>8</v>
      </c>
    </row>
    <row r="10028" spans="1:9" x14ac:dyDescent="0.3">
      <c r="A10028" s="10">
        <v>43692</v>
      </c>
      <c r="B10028" s="11" t="s">
        <v>131</v>
      </c>
      <c r="C10028" s="11" t="s">
        <v>553</v>
      </c>
      <c r="D10028" s="11" t="s">
        <v>659</v>
      </c>
      <c r="E10028" s="11">
        <v>6730496</v>
      </c>
      <c r="F10028" s="15">
        <f>IF(ISBLANK($D10028),"",IF(ISBLANK($E10028),VLOOKUP($D10028,$J:$K,2,FALSE),VLOOKUP($E10028,'Daycare Packages'!$A:$G,7,FALSE)))</f>
        <v>16</v>
      </c>
      <c r="G10028" s="15"/>
      <c r="H10028" s="15">
        <f t="shared" si="338"/>
        <v>16</v>
      </c>
      <c r="I10028" s="198">
        <f t="shared" si="337"/>
        <v>8</v>
      </c>
    </row>
    <row r="10029" spans="1:9" x14ac:dyDescent="0.3">
      <c r="A10029" s="10">
        <v>43692</v>
      </c>
      <c r="B10029" s="11" t="s">
        <v>209</v>
      </c>
      <c r="C10029" s="11" t="s">
        <v>702</v>
      </c>
      <c r="D10029" s="11" t="s">
        <v>662</v>
      </c>
      <c r="E10029" s="11">
        <v>6931312</v>
      </c>
      <c r="F10029" s="15">
        <f>IF(ISBLANK($D10029),"",IF(ISBLANK($E10029),VLOOKUP($D10029,$J:$K,2,FALSE),VLOOKUP($E10029,'Daycare Packages'!$A:$G,7,FALSE)))</f>
        <v>27</v>
      </c>
      <c r="G10029" s="15"/>
      <c r="H10029" s="15">
        <f t="shared" si="338"/>
        <v>27</v>
      </c>
      <c r="I10029" s="198">
        <f t="shared" si="337"/>
        <v>8</v>
      </c>
    </row>
    <row r="10030" spans="1:9" x14ac:dyDescent="0.3">
      <c r="A10030" s="10">
        <v>43692</v>
      </c>
      <c r="B10030" s="11" t="s">
        <v>722</v>
      </c>
      <c r="C10030" s="11" t="s">
        <v>548</v>
      </c>
      <c r="D10030" s="11" t="s">
        <v>662</v>
      </c>
      <c r="F10030" s="15">
        <f>IF(ISBLANK($D10030),"",IF(ISBLANK($E10030),VLOOKUP($D10030,$J:$K,2,FALSE),VLOOKUP($E10030,'Daycare Packages'!$A:$G,7,FALSE)))</f>
        <v>30</v>
      </c>
      <c r="G10030" s="15"/>
      <c r="H10030" s="15">
        <f t="shared" si="338"/>
        <v>30</v>
      </c>
      <c r="I10030" s="198">
        <f t="shared" si="337"/>
        <v>8</v>
      </c>
    </row>
    <row r="10031" spans="1:9" x14ac:dyDescent="0.3">
      <c r="A10031" s="10">
        <v>43692</v>
      </c>
      <c r="B10031" s="11" t="s">
        <v>1968</v>
      </c>
      <c r="C10031" s="11" t="s">
        <v>923</v>
      </c>
      <c r="D10031" s="11" t="s">
        <v>662</v>
      </c>
      <c r="F10031" s="15">
        <f>IF(ISBLANK($D10031),"",IF(ISBLANK($E10031),VLOOKUP($D10031,$J:$K,2,FALSE),VLOOKUP($E10031,'Daycare Packages'!$A:$G,7,FALSE)))</f>
        <v>30</v>
      </c>
      <c r="G10031" s="15"/>
      <c r="H10031" s="15">
        <f t="shared" si="338"/>
        <v>30</v>
      </c>
      <c r="I10031" s="198">
        <f t="shared" si="337"/>
        <v>8</v>
      </c>
    </row>
    <row r="10032" spans="1:9" x14ac:dyDescent="0.3">
      <c r="A10032" s="10">
        <v>43692</v>
      </c>
      <c r="B10032" s="11" t="s">
        <v>1968</v>
      </c>
      <c r="C10032" s="11" t="s">
        <v>1969</v>
      </c>
      <c r="D10032" s="11" t="s">
        <v>662</v>
      </c>
      <c r="F10032" s="15">
        <f>IF(ISBLANK($D10032),"",IF(ISBLANK($E10032),VLOOKUP($D10032,$J:$K,2,FALSE),VLOOKUP($E10032,'Daycare Packages'!$A:$G,7,FALSE)))</f>
        <v>30</v>
      </c>
      <c r="G10032" s="15"/>
      <c r="H10032" s="15">
        <f t="shared" si="338"/>
        <v>30</v>
      </c>
      <c r="I10032" s="198">
        <f t="shared" si="337"/>
        <v>8</v>
      </c>
    </row>
    <row r="10033" spans="1:9" x14ac:dyDescent="0.3">
      <c r="A10033" s="10">
        <v>43692</v>
      </c>
      <c r="B10033" s="11" t="s">
        <v>873</v>
      </c>
      <c r="C10033" s="11" t="s">
        <v>493</v>
      </c>
      <c r="D10033" s="11" t="s">
        <v>662</v>
      </c>
      <c r="F10033" s="15">
        <f>IF(ISBLANK($D10033),"",IF(ISBLANK($E10033),VLOOKUP($D10033,$J:$K,2,FALSE),VLOOKUP($E10033,'Daycare Packages'!$A:$G,7,FALSE)))</f>
        <v>30</v>
      </c>
      <c r="G10033" s="15"/>
      <c r="H10033" s="15">
        <f t="shared" si="338"/>
        <v>30</v>
      </c>
      <c r="I10033" s="198">
        <f t="shared" si="337"/>
        <v>8</v>
      </c>
    </row>
    <row r="10034" spans="1:9" x14ac:dyDescent="0.3">
      <c r="A10034" s="10">
        <v>43692</v>
      </c>
      <c r="B10034" s="11" t="s">
        <v>154</v>
      </c>
      <c r="C10034" s="11" t="s">
        <v>729</v>
      </c>
      <c r="D10034" s="11" t="s">
        <v>662</v>
      </c>
      <c r="E10034" s="11">
        <v>6928866</v>
      </c>
      <c r="F10034" s="15">
        <f>IF(ISBLANK($D10034),"",IF(ISBLANK($E10034),VLOOKUP($D10034,$J:$K,2,FALSE),VLOOKUP($E10034,'Daycare Packages'!$A:$G,7,FALSE)))</f>
        <v>27</v>
      </c>
      <c r="G10034" s="15"/>
      <c r="H10034" s="15">
        <f t="shared" si="338"/>
        <v>27</v>
      </c>
      <c r="I10034" s="198">
        <f t="shared" si="337"/>
        <v>8</v>
      </c>
    </row>
    <row r="10035" spans="1:9" x14ac:dyDescent="0.3">
      <c r="A10035" s="10">
        <v>43692</v>
      </c>
      <c r="B10035" s="11" t="s">
        <v>762</v>
      </c>
      <c r="C10035" s="11" t="s">
        <v>763</v>
      </c>
      <c r="D10035" s="11" t="s">
        <v>662</v>
      </c>
      <c r="F10035" s="15">
        <f>IF(ISBLANK($D10035),"",IF(ISBLANK($E10035),VLOOKUP($D10035,$J:$K,2,FALSE),VLOOKUP($E10035,'Daycare Packages'!$A:$G,7,FALSE)))</f>
        <v>30</v>
      </c>
      <c r="G10035" s="15"/>
      <c r="H10035" s="15">
        <f t="shared" si="338"/>
        <v>30</v>
      </c>
      <c r="I10035" s="198">
        <f t="shared" si="337"/>
        <v>8</v>
      </c>
    </row>
    <row r="10036" spans="1:9" x14ac:dyDescent="0.3">
      <c r="A10036" s="10">
        <v>43692</v>
      </c>
      <c r="B10036" s="11" t="s">
        <v>340</v>
      </c>
      <c r="C10036" s="11" t="s">
        <v>746</v>
      </c>
      <c r="D10036" s="11" t="s">
        <v>662</v>
      </c>
      <c r="F10036" s="15">
        <f>IF(ISBLANK($D10036),"",IF(ISBLANK($E10036),VLOOKUP($D10036,$J:$K,2,FALSE),VLOOKUP($E10036,'Daycare Packages'!$A:$G,7,FALSE)))</f>
        <v>30</v>
      </c>
      <c r="G10036" s="15">
        <v>-3.6</v>
      </c>
      <c r="H10036" s="15">
        <f t="shared" si="338"/>
        <v>26.4</v>
      </c>
      <c r="I10036" s="198">
        <f t="shared" si="337"/>
        <v>8</v>
      </c>
    </row>
    <row r="10037" spans="1:9" x14ac:dyDescent="0.3">
      <c r="A10037" s="10">
        <v>43692</v>
      </c>
      <c r="B10037" s="11" t="s">
        <v>340</v>
      </c>
      <c r="C10037" s="11" t="s">
        <v>745</v>
      </c>
      <c r="D10037" s="11" t="s">
        <v>662</v>
      </c>
      <c r="F10037" s="15">
        <f>IF(ISBLANK($D10037),"",IF(ISBLANK($E10037),VLOOKUP($D10037,$J:$K,2,FALSE),VLOOKUP($E10037,'Daycare Packages'!$A:$G,7,FALSE)))</f>
        <v>30</v>
      </c>
      <c r="G10037" s="15">
        <v>-3.6</v>
      </c>
      <c r="H10037" s="15">
        <f t="shared" si="338"/>
        <v>26.4</v>
      </c>
      <c r="I10037" s="198">
        <f t="shared" si="337"/>
        <v>8</v>
      </c>
    </row>
    <row r="10038" spans="1:9" x14ac:dyDescent="0.3">
      <c r="A10038" s="10">
        <v>43692</v>
      </c>
      <c r="B10038" s="11" t="s">
        <v>146</v>
      </c>
      <c r="C10038" s="11" t="s">
        <v>705</v>
      </c>
      <c r="D10038" s="11" t="s">
        <v>662</v>
      </c>
      <c r="E10038" s="11">
        <v>6884628</v>
      </c>
      <c r="F10038" s="15">
        <f>IF(ISBLANK($D10038),"",IF(ISBLANK($E10038),VLOOKUP($D10038,$J:$K,2,FALSE),VLOOKUP($E10038,'Daycare Packages'!$A:$G,7,FALSE)))</f>
        <v>23</v>
      </c>
      <c r="G10038" s="15"/>
      <c r="H10038" s="15">
        <f t="shared" si="338"/>
        <v>23</v>
      </c>
      <c r="I10038" s="198">
        <f t="shared" si="337"/>
        <v>8</v>
      </c>
    </row>
    <row r="10039" spans="1:9" x14ac:dyDescent="0.3">
      <c r="A10039" s="10">
        <v>43692</v>
      </c>
      <c r="B10039" s="11" t="s">
        <v>244</v>
      </c>
      <c r="C10039" s="11" t="s">
        <v>673</v>
      </c>
      <c r="D10039" s="11" t="s">
        <v>662</v>
      </c>
      <c r="E10039" s="11">
        <v>6883385</v>
      </c>
      <c r="F10039" s="15">
        <f>IF(ISBLANK($D10039),"",IF(ISBLANK($E10039),VLOOKUP($D10039,$J:$K,2,FALSE),VLOOKUP($E10039,'Daycare Packages'!$A:$G,7,FALSE)))</f>
        <v>25</v>
      </c>
      <c r="G10039" s="15"/>
      <c r="H10039" s="15">
        <f t="shared" si="338"/>
        <v>25</v>
      </c>
      <c r="I10039" s="198">
        <f t="shared" si="337"/>
        <v>8</v>
      </c>
    </row>
    <row r="10040" spans="1:9" x14ac:dyDescent="0.3">
      <c r="A10040" s="10">
        <v>43692</v>
      </c>
      <c r="B10040" s="11" t="s">
        <v>132</v>
      </c>
      <c r="C10040" s="11" t="s">
        <v>818</v>
      </c>
      <c r="D10040" s="11" t="s">
        <v>662</v>
      </c>
      <c r="E10040" s="11">
        <v>6907472</v>
      </c>
      <c r="F10040" s="15">
        <f>IF(ISBLANK($D10040),"",IF(ISBLANK($E10040),VLOOKUP($D10040,$J:$K,2,FALSE),VLOOKUP($E10040,'Daycare Packages'!$A:$G,7,FALSE)))</f>
        <v>27</v>
      </c>
      <c r="G10040" s="15"/>
      <c r="H10040" s="15">
        <f t="shared" si="338"/>
        <v>27</v>
      </c>
      <c r="I10040" s="198">
        <f t="shared" si="337"/>
        <v>8</v>
      </c>
    </row>
    <row r="10041" spans="1:9" x14ac:dyDescent="0.3">
      <c r="A10041" s="10">
        <v>43692</v>
      </c>
      <c r="B10041" s="11" t="s">
        <v>156</v>
      </c>
      <c r="C10041" s="11" t="s">
        <v>479</v>
      </c>
      <c r="D10041" s="11" t="s">
        <v>662</v>
      </c>
      <c r="E10041" s="11">
        <v>6912335</v>
      </c>
      <c r="F10041" s="15">
        <f>IF(ISBLANK($D10041),"",IF(ISBLANK($E10041),VLOOKUP($D10041,$J:$K,2,FALSE),VLOOKUP($E10041,'Daycare Packages'!$A:$G,7,FALSE)))</f>
        <v>23</v>
      </c>
      <c r="G10041" s="15"/>
      <c r="H10041" s="15">
        <f t="shared" si="338"/>
        <v>23</v>
      </c>
      <c r="I10041" s="198">
        <f t="shared" si="337"/>
        <v>8</v>
      </c>
    </row>
    <row r="10042" spans="1:9" x14ac:dyDescent="0.3">
      <c r="A10042" s="10">
        <v>43692</v>
      </c>
      <c r="B10042" s="11" t="s">
        <v>140</v>
      </c>
      <c r="C10042" s="11" t="s">
        <v>475</v>
      </c>
      <c r="D10042" s="11" t="s">
        <v>662</v>
      </c>
      <c r="E10042" s="11">
        <v>6927314</v>
      </c>
      <c r="F10042" s="15">
        <f>IF(ISBLANK($D10042),"",IF(ISBLANK($E10042),VLOOKUP($D10042,$J:$K,2,FALSE),VLOOKUP($E10042,'Daycare Packages'!$A:$G,7,FALSE)))</f>
        <v>26</v>
      </c>
      <c r="G10042" s="15"/>
      <c r="H10042" s="15">
        <f t="shared" si="338"/>
        <v>26</v>
      </c>
      <c r="I10042" s="198">
        <f t="shared" si="337"/>
        <v>8</v>
      </c>
    </row>
    <row r="10043" spans="1:9" x14ac:dyDescent="0.3">
      <c r="A10043" s="10">
        <v>43692</v>
      </c>
      <c r="B10043" s="11" t="s">
        <v>799</v>
      </c>
      <c r="C10043" s="11" t="s">
        <v>800</v>
      </c>
      <c r="D10043" s="11" t="s">
        <v>662</v>
      </c>
      <c r="F10043" s="15">
        <f>IF(ISBLANK($D10043),"",IF(ISBLANK($E10043),VLOOKUP($D10043,$J:$K,2,FALSE),VLOOKUP($E10043,'Daycare Packages'!$A:$G,7,FALSE)))</f>
        <v>30</v>
      </c>
      <c r="G10043" s="15"/>
      <c r="H10043" s="15">
        <f t="shared" si="338"/>
        <v>30</v>
      </c>
      <c r="I10043" s="198">
        <f t="shared" si="337"/>
        <v>8</v>
      </c>
    </row>
    <row r="10044" spans="1:9" x14ac:dyDescent="0.3">
      <c r="A10044" s="10">
        <v>43692</v>
      </c>
      <c r="B10044" s="11" t="s">
        <v>114</v>
      </c>
      <c r="C10044" s="11" t="s">
        <v>789</v>
      </c>
      <c r="D10044" s="11" t="s">
        <v>662</v>
      </c>
      <c r="E10044" s="11">
        <v>6735275</v>
      </c>
      <c r="F10044" s="15">
        <f>IF(ISBLANK($D10044),"",IF(ISBLANK($E10044),VLOOKUP($D10044,$J:$K,2,FALSE),VLOOKUP($E10044,'Daycare Packages'!$A:$G,7,FALSE)))</f>
        <v>22</v>
      </c>
      <c r="G10044" s="15"/>
      <c r="H10044" s="15">
        <f t="shared" si="338"/>
        <v>22</v>
      </c>
      <c r="I10044" s="198">
        <f t="shared" si="337"/>
        <v>8</v>
      </c>
    </row>
    <row r="10045" spans="1:9" x14ac:dyDescent="0.3">
      <c r="A10045" s="10">
        <v>43692</v>
      </c>
      <c r="B10045" s="11" t="s">
        <v>1394</v>
      </c>
      <c r="C10045" s="11" t="s">
        <v>1395</v>
      </c>
      <c r="D10045" s="11" t="s">
        <v>662</v>
      </c>
      <c r="F10045" s="15">
        <f>IF(ISBLANK($D10045),"",IF(ISBLANK($E10045),VLOOKUP($D10045,$J:$K,2,FALSE),VLOOKUP($E10045,'Daycare Packages'!$A:$G,7,FALSE)))</f>
        <v>30</v>
      </c>
      <c r="G10045" s="15">
        <v>-3</v>
      </c>
      <c r="H10045" s="15">
        <f t="shared" si="338"/>
        <v>27</v>
      </c>
      <c r="I10045" s="198">
        <f t="shared" si="337"/>
        <v>8</v>
      </c>
    </row>
    <row r="10046" spans="1:9" x14ac:dyDescent="0.3">
      <c r="A10046" s="10">
        <v>43692</v>
      </c>
      <c r="B10046" s="11" t="s">
        <v>122</v>
      </c>
      <c r="C10046" s="11" t="s">
        <v>740</v>
      </c>
      <c r="D10046" s="11" t="s">
        <v>662</v>
      </c>
      <c r="E10046" s="11">
        <v>6734317</v>
      </c>
      <c r="F10046" s="15">
        <f>IF(ISBLANK($D10046),"",IF(ISBLANK($E10046),VLOOKUP($D10046,$J:$K,2,FALSE),VLOOKUP($E10046,'Daycare Packages'!$A:$G,7,FALSE)))</f>
        <v>22</v>
      </c>
      <c r="G10046" s="15"/>
      <c r="H10046" s="15">
        <f t="shared" si="338"/>
        <v>22</v>
      </c>
      <c r="I10046" s="198">
        <f t="shared" si="337"/>
        <v>8</v>
      </c>
    </row>
    <row r="10047" spans="1:9" x14ac:dyDescent="0.3">
      <c r="A10047" s="10">
        <v>43692</v>
      </c>
      <c r="B10047" s="11" t="s">
        <v>1121</v>
      </c>
      <c r="C10047" s="11" t="s">
        <v>878</v>
      </c>
      <c r="D10047" s="11" t="s">
        <v>662</v>
      </c>
      <c r="E10047" s="11">
        <v>6938597</v>
      </c>
      <c r="F10047" s="15">
        <f>IF(ISBLANK($D10047),"",IF(ISBLANK($E10047),VLOOKUP($D10047,$J:$K,2,FALSE),VLOOKUP($E10047,'Daycare Packages'!$A:$G,7,FALSE)))</f>
        <v>23</v>
      </c>
      <c r="G10047" s="15"/>
      <c r="H10047" s="15">
        <f t="shared" si="338"/>
        <v>23</v>
      </c>
      <c r="I10047" s="198">
        <f t="shared" si="337"/>
        <v>8</v>
      </c>
    </row>
    <row r="10048" spans="1:9" x14ac:dyDescent="0.3">
      <c r="A10048" s="10">
        <v>43692</v>
      </c>
      <c r="B10048" s="11" t="s">
        <v>730</v>
      </c>
      <c r="C10048" s="11" t="s">
        <v>731</v>
      </c>
      <c r="D10048" s="11" t="s">
        <v>662</v>
      </c>
      <c r="F10048" s="15">
        <f>IF(ISBLANK($D10048),"",IF(ISBLANK($E10048),VLOOKUP($D10048,$J:$K,2,FALSE),VLOOKUP($E10048,'Daycare Packages'!$A:$G,7,FALSE)))</f>
        <v>30</v>
      </c>
      <c r="G10048" s="15"/>
      <c r="H10048" s="15">
        <f t="shared" si="338"/>
        <v>30</v>
      </c>
      <c r="I10048" s="198">
        <f t="shared" si="337"/>
        <v>8</v>
      </c>
    </row>
    <row r="10049" spans="1:9" x14ac:dyDescent="0.3">
      <c r="A10049" s="10">
        <v>43692</v>
      </c>
      <c r="B10049" s="11" t="s">
        <v>931</v>
      </c>
      <c r="C10049" s="11" t="s">
        <v>932</v>
      </c>
      <c r="D10049" s="11" t="s">
        <v>662</v>
      </c>
      <c r="F10049" s="15">
        <f>IF(ISBLANK($D10049),"",IF(ISBLANK($E10049),VLOOKUP($D10049,$J:$K,2,FALSE),VLOOKUP($E10049,'Daycare Packages'!$A:$G,7,FALSE)))</f>
        <v>30</v>
      </c>
      <c r="G10049" s="15"/>
      <c r="H10049" s="15">
        <f t="shared" si="338"/>
        <v>30</v>
      </c>
      <c r="I10049" s="198">
        <f t="shared" si="337"/>
        <v>8</v>
      </c>
    </row>
    <row r="10050" spans="1:9" x14ac:dyDescent="0.3">
      <c r="A10050" s="10">
        <v>43692</v>
      </c>
      <c r="B10050" s="11" t="s">
        <v>1947</v>
      </c>
      <c r="C10050" s="11" t="s">
        <v>1948</v>
      </c>
      <c r="D10050" s="11" t="s">
        <v>662</v>
      </c>
      <c r="F10050" s="15">
        <f>IF(ISBLANK($D10050),"",IF(ISBLANK($E10050),VLOOKUP($D10050,$J:$K,2,FALSE),VLOOKUP($E10050,'Daycare Packages'!$A:$G,7,FALSE)))</f>
        <v>30</v>
      </c>
      <c r="G10050" s="15"/>
      <c r="H10050" s="15">
        <f t="shared" si="338"/>
        <v>30</v>
      </c>
      <c r="I10050" s="198">
        <f t="shared" si="337"/>
        <v>8</v>
      </c>
    </row>
    <row r="10051" spans="1:9" x14ac:dyDescent="0.3">
      <c r="A10051" s="10">
        <v>43692</v>
      </c>
      <c r="B10051" s="11" t="s">
        <v>1863</v>
      </c>
      <c r="C10051" s="11" t="s">
        <v>1864</v>
      </c>
      <c r="D10051" s="11" t="s">
        <v>662</v>
      </c>
      <c r="E10051" s="11">
        <v>6927437</v>
      </c>
      <c r="F10051" s="15">
        <f>IF(ISBLANK($D10051),"",IF(ISBLANK($E10051),VLOOKUP($D10051,$J:$K,2,FALSE),VLOOKUP($E10051,'Daycare Packages'!$A:$G,7,FALSE)))</f>
        <v>27</v>
      </c>
      <c r="G10051" s="15">
        <v>6</v>
      </c>
      <c r="H10051" s="15">
        <f t="shared" si="338"/>
        <v>33</v>
      </c>
      <c r="I10051" s="198">
        <f t="shared" ref="I10051:I10114" si="339">IF(A10051="",0,MONTH(A10051))</f>
        <v>8</v>
      </c>
    </row>
    <row r="10052" spans="1:9" x14ac:dyDescent="0.3">
      <c r="A10052" s="10">
        <v>43692</v>
      </c>
      <c r="B10052" s="11" t="s">
        <v>1994</v>
      </c>
      <c r="C10052" s="11" t="s">
        <v>1810</v>
      </c>
      <c r="D10052" s="11" t="s">
        <v>662</v>
      </c>
      <c r="F10052" s="15">
        <f>IF(ISBLANK($D10052),"",IF(ISBLANK($E10052),VLOOKUP($D10052,$J:$K,2,FALSE),VLOOKUP($E10052,'Daycare Packages'!$A:$G,7,FALSE)))</f>
        <v>30</v>
      </c>
      <c r="G10052" s="15"/>
      <c r="H10052" s="15">
        <f t="shared" si="338"/>
        <v>30</v>
      </c>
      <c r="I10052" s="198">
        <f t="shared" si="339"/>
        <v>8</v>
      </c>
    </row>
    <row r="10053" spans="1:9" x14ac:dyDescent="0.3">
      <c r="A10053" s="10">
        <v>43692</v>
      </c>
      <c r="B10053" s="11" t="s">
        <v>160</v>
      </c>
      <c r="C10053" s="11" t="s">
        <v>794</v>
      </c>
      <c r="D10053" s="11" t="s">
        <v>662</v>
      </c>
      <c r="E10053" s="11">
        <v>6905987</v>
      </c>
      <c r="F10053" s="15">
        <f>IF(ISBLANK($D10053),"",IF(ISBLANK($E10053),VLOOKUP($D10053,$J:$K,2,FALSE),VLOOKUP($E10053,'Daycare Packages'!$A:$G,7,FALSE)))</f>
        <v>26</v>
      </c>
      <c r="G10053" s="15"/>
      <c r="H10053" s="15">
        <f t="shared" si="338"/>
        <v>26</v>
      </c>
      <c r="I10053" s="198">
        <f t="shared" si="339"/>
        <v>8</v>
      </c>
    </row>
    <row r="10054" spans="1:9" x14ac:dyDescent="0.3">
      <c r="A10054" s="10">
        <v>43692</v>
      </c>
      <c r="B10054" s="11" t="s">
        <v>160</v>
      </c>
      <c r="C10054" s="11" t="s">
        <v>1761</v>
      </c>
      <c r="D10054" s="11" t="s">
        <v>662</v>
      </c>
      <c r="E10054" s="11">
        <v>6905987</v>
      </c>
      <c r="F10054" s="15">
        <f>IF(ISBLANK($D10054),"",IF(ISBLANK($E10054),VLOOKUP($D10054,$J:$K,2,FALSE),VLOOKUP($E10054,'Daycare Packages'!$A:$G,7,FALSE)))</f>
        <v>26</v>
      </c>
      <c r="G10054" s="15"/>
      <c r="H10054" s="15">
        <f t="shared" si="338"/>
        <v>26</v>
      </c>
      <c r="I10054" s="198">
        <f t="shared" si="339"/>
        <v>8</v>
      </c>
    </row>
    <row r="10055" spans="1:9" x14ac:dyDescent="0.3">
      <c r="A10055" s="10">
        <v>43692</v>
      </c>
      <c r="B10055" s="11" t="s">
        <v>173</v>
      </c>
      <c r="C10055" s="11" t="s">
        <v>791</v>
      </c>
      <c r="D10055" s="11" t="s">
        <v>662</v>
      </c>
      <c r="E10055" s="11">
        <v>6805887</v>
      </c>
      <c r="F10055" s="15">
        <f>IF(ISBLANK($D10055),"",IF(ISBLANK($E10055),VLOOKUP($D10055,$J:$K,2,FALSE),VLOOKUP($E10055,'Daycare Packages'!$A:$G,7,FALSE)))</f>
        <v>25</v>
      </c>
      <c r="G10055" s="15"/>
      <c r="H10055" s="15">
        <f t="shared" si="338"/>
        <v>25</v>
      </c>
      <c r="I10055" s="198">
        <f t="shared" si="339"/>
        <v>8</v>
      </c>
    </row>
    <row r="10056" spans="1:9" x14ac:dyDescent="0.3">
      <c r="A10056" s="10">
        <v>43692</v>
      </c>
      <c r="B10056" s="11" t="s">
        <v>117</v>
      </c>
      <c r="C10056" s="11" t="s">
        <v>1069</v>
      </c>
      <c r="D10056" s="11" t="s">
        <v>662</v>
      </c>
      <c r="E10056" s="11">
        <v>6875240</v>
      </c>
      <c r="F10056" s="15">
        <f>IF(ISBLANK($D10056),"",IF(ISBLANK($E10056),VLOOKUP($D10056,$J:$K,2,FALSE),VLOOKUP($E10056,'Daycare Packages'!$A:$G,7,FALSE)))</f>
        <v>25</v>
      </c>
      <c r="G10056" s="15"/>
      <c r="H10056" s="15">
        <f t="shared" si="338"/>
        <v>25</v>
      </c>
      <c r="I10056" s="198">
        <f t="shared" si="339"/>
        <v>8</v>
      </c>
    </row>
    <row r="10057" spans="1:9" x14ac:dyDescent="0.3">
      <c r="A10057" s="10">
        <v>43692</v>
      </c>
      <c r="B10057" s="11" t="s">
        <v>699</v>
      </c>
      <c r="C10057" s="11" t="s">
        <v>507</v>
      </c>
      <c r="D10057" s="11" t="s">
        <v>662</v>
      </c>
      <c r="F10057" s="15">
        <f>IF(ISBLANK($D10057),"",IF(ISBLANK($E10057),VLOOKUP($D10057,$J:$K,2,FALSE),VLOOKUP($E10057,'Daycare Packages'!$A:$G,7,FALSE)))</f>
        <v>30</v>
      </c>
      <c r="G10057" s="15">
        <v>-3</v>
      </c>
      <c r="H10057" s="15">
        <f t="shared" si="338"/>
        <v>27</v>
      </c>
      <c r="I10057" s="198">
        <f t="shared" si="339"/>
        <v>8</v>
      </c>
    </row>
    <row r="10058" spans="1:9" x14ac:dyDescent="0.3">
      <c r="A10058" s="10">
        <v>43692</v>
      </c>
      <c r="B10058" s="11" t="s">
        <v>699</v>
      </c>
      <c r="C10058" s="11" t="s">
        <v>478</v>
      </c>
      <c r="D10058" s="11" t="s">
        <v>662</v>
      </c>
      <c r="F10058" s="15">
        <f>IF(ISBLANK($D10058),"",IF(ISBLANK($E10058),VLOOKUP($D10058,$J:$K,2,FALSE),VLOOKUP($E10058,'Daycare Packages'!$A:$G,7,FALSE)))</f>
        <v>30</v>
      </c>
      <c r="G10058" s="15">
        <v>-3</v>
      </c>
      <c r="H10058" s="15">
        <f t="shared" si="338"/>
        <v>27</v>
      </c>
      <c r="I10058" s="198">
        <f t="shared" si="339"/>
        <v>8</v>
      </c>
    </row>
    <row r="10059" spans="1:9" x14ac:dyDescent="0.3">
      <c r="A10059" s="10">
        <v>43692</v>
      </c>
      <c r="B10059" s="11" t="s">
        <v>218</v>
      </c>
      <c r="C10059" s="11" t="s">
        <v>738</v>
      </c>
      <c r="D10059" s="11" t="s">
        <v>662</v>
      </c>
      <c r="E10059" s="11">
        <v>6911319</v>
      </c>
      <c r="F10059" s="15">
        <f>IF(ISBLANK($D10059),"",IF(ISBLANK($E10059),VLOOKUP($D10059,$J:$K,2,FALSE),VLOOKUP($E10059,'Daycare Packages'!$A:$G,7,FALSE)))</f>
        <v>20</v>
      </c>
      <c r="G10059" s="15"/>
      <c r="H10059" s="15">
        <f t="shared" si="338"/>
        <v>20</v>
      </c>
      <c r="I10059" s="198">
        <f t="shared" si="339"/>
        <v>8</v>
      </c>
    </row>
    <row r="10060" spans="1:9" x14ac:dyDescent="0.3">
      <c r="A10060" s="10">
        <v>43692</v>
      </c>
      <c r="B10060" s="11" t="s">
        <v>218</v>
      </c>
      <c r="C10060" s="11" t="s">
        <v>737</v>
      </c>
      <c r="D10060" s="11" t="s">
        <v>662</v>
      </c>
      <c r="E10060" s="11">
        <v>6911319</v>
      </c>
      <c r="F10060" s="15">
        <f>IF(ISBLANK($D10060),"",IF(ISBLANK($E10060),VLOOKUP($D10060,$J:$K,2,FALSE),VLOOKUP($E10060,'Daycare Packages'!$A:$G,7,FALSE)))</f>
        <v>20</v>
      </c>
      <c r="G10060" s="15"/>
      <c r="H10060" s="15">
        <f t="shared" si="338"/>
        <v>20</v>
      </c>
      <c r="I10060" s="198">
        <f t="shared" si="339"/>
        <v>8</v>
      </c>
    </row>
    <row r="10061" spans="1:9" x14ac:dyDescent="0.3">
      <c r="A10061" s="10">
        <v>43692</v>
      </c>
      <c r="B10061" s="11" t="s">
        <v>849</v>
      </c>
      <c r="C10061" s="11" t="s">
        <v>2131</v>
      </c>
      <c r="D10061" s="11" t="s">
        <v>662</v>
      </c>
      <c r="F10061" s="15">
        <f>IF(ISBLANK($D10061),"",IF(ISBLANK($E10061),VLOOKUP($D10061,$J:$K,2,FALSE),VLOOKUP($E10061,'Daycare Packages'!$A:$G,7,FALSE)))</f>
        <v>30</v>
      </c>
      <c r="G10061" s="15"/>
      <c r="H10061" s="15">
        <f t="shared" si="338"/>
        <v>30</v>
      </c>
      <c r="I10061" s="198">
        <f t="shared" si="339"/>
        <v>8</v>
      </c>
    </row>
    <row r="10062" spans="1:9" x14ac:dyDescent="0.3">
      <c r="A10062" s="10">
        <v>43692</v>
      </c>
      <c r="B10062" s="11" t="s">
        <v>1957</v>
      </c>
      <c r="C10062" s="11" t="s">
        <v>419</v>
      </c>
      <c r="D10062" s="11" t="s">
        <v>662</v>
      </c>
      <c r="E10062" s="11">
        <v>6409285</v>
      </c>
      <c r="F10062" s="15">
        <f>IF(ISBLANK($D10062),"",IF(ISBLANK($E10062),VLOOKUP($D10062,$J:$K,2,FALSE),VLOOKUP($E10062,'Daycare Packages'!$A:$G,7,FALSE)))</f>
        <v>26</v>
      </c>
      <c r="G10062" s="15"/>
      <c r="H10062" s="15">
        <f t="shared" si="338"/>
        <v>26</v>
      </c>
      <c r="I10062" s="198">
        <f t="shared" si="339"/>
        <v>8</v>
      </c>
    </row>
    <row r="10063" spans="1:9" x14ac:dyDescent="0.3">
      <c r="A10063" s="10">
        <v>43692</v>
      </c>
      <c r="B10063" s="11" t="s">
        <v>2077</v>
      </c>
      <c r="C10063" s="11" t="s">
        <v>943</v>
      </c>
      <c r="D10063" s="11" t="s">
        <v>662</v>
      </c>
      <c r="E10063" s="11">
        <v>6937572</v>
      </c>
      <c r="F10063" s="15">
        <f>IF(ISBLANK($D10063),"",IF(ISBLANK($E10063),VLOOKUP($D10063,$J:$K,2,FALSE),VLOOKUP($E10063,'Daycare Packages'!$A:$G,7,FALSE)))</f>
        <v>23</v>
      </c>
      <c r="G10063" s="15"/>
      <c r="H10063" s="15">
        <f t="shared" si="338"/>
        <v>23</v>
      </c>
      <c r="I10063" s="198">
        <f t="shared" si="339"/>
        <v>8</v>
      </c>
    </row>
    <row r="10064" spans="1:9" x14ac:dyDescent="0.3">
      <c r="A10064" s="10">
        <v>43692</v>
      </c>
      <c r="B10064" s="11" t="s">
        <v>1887</v>
      </c>
      <c r="C10064" s="11" t="s">
        <v>507</v>
      </c>
      <c r="D10064" s="11" t="s">
        <v>662</v>
      </c>
      <c r="F10064" s="15">
        <f>IF(ISBLANK($D10064),"",IF(ISBLANK($E10064),VLOOKUP($D10064,$J:$K,2,FALSE),VLOOKUP($E10064,'Daycare Packages'!$A:$G,7,FALSE)))</f>
        <v>30</v>
      </c>
      <c r="G10064" s="15">
        <v>6</v>
      </c>
      <c r="H10064" s="15">
        <f t="shared" si="338"/>
        <v>36</v>
      </c>
      <c r="I10064" s="198">
        <f t="shared" si="339"/>
        <v>8</v>
      </c>
    </row>
    <row r="10065" spans="1:9" x14ac:dyDescent="0.3">
      <c r="A10065" s="10">
        <v>43692</v>
      </c>
      <c r="B10065" s="11" t="s">
        <v>217</v>
      </c>
      <c r="C10065" s="11" t="s">
        <v>402</v>
      </c>
      <c r="D10065" s="11" t="s">
        <v>662</v>
      </c>
      <c r="E10065" s="11">
        <v>6918686</v>
      </c>
      <c r="F10065" s="15">
        <f>IF(ISBLANK($D10065),"",IF(ISBLANK($E10065),VLOOKUP($D10065,$J:$K,2,FALSE),VLOOKUP($E10065,'Daycare Packages'!$A:$G,7,FALSE)))</f>
        <v>26</v>
      </c>
      <c r="G10065" s="15"/>
      <c r="H10065" s="15">
        <f t="shared" si="338"/>
        <v>26</v>
      </c>
      <c r="I10065" s="198">
        <f t="shared" si="339"/>
        <v>8</v>
      </c>
    </row>
    <row r="10066" spans="1:9" x14ac:dyDescent="0.3">
      <c r="A10066" s="10">
        <v>43692</v>
      </c>
      <c r="B10066" s="11" t="s">
        <v>1692</v>
      </c>
      <c r="C10066" s="11" t="s">
        <v>650</v>
      </c>
      <c r="D10066" s="11" t="s">
        <v>662</v>
      </c>
      <c r="F10066" s="15">
        <f>IF(ISBLANK($D10066),"",IF(ISBLANK($E10066),VLOOKUP($D10066,$J:$K,2,FALSE),VLOOKUP($E10066,'Daycare Packages'!$A:$G,7,FALSE)))</f>
        <v>30</v>
      </c>
      <c r="G10066" s="15"/>
      <c r="H10066" s="15">
        <f t="shared" si="338"/>
        <v>30</v>
      </c>
      <c r="I10066" s="198">
        <f t="shared" si="339"/>
        <v>8</v>
      </c>
    </row>
    <row r="10067" spans="1:9" x14ac:dyDescent="0.3">
      <c r="A10067" s="10">
        <v>43692</v>
      </c>
      <c r="B10067" s="11" t="s">
        <v>1621</v>
      </c>
      <c r="C10067" s="11" t="s">
        <v>483</v>
      </c>
      <c r="D10067" s="11" t="s">
        <v>662</v>
      </c>
      <c r="F10067" s="15">
        <f>IF(ISBLANK($D10067),"",IF(ISBLANK($E10067),VLOOKUP($D10067,$J:$K,2,FALSE),VLOOKUP($E10067,'Daycare Packages'!$A:$G,7,FALSE)))</f>
        <v>30</v>
      </c>
      <c r="G10067" s="15"/>
      <c r="H10067" s="15">
        <f t="shared" si="338"/>
        <v>30</v>
      </c>
      <c r="I10067" s="198">
        <f t="shared" si="339"/>
        <v>8</v>
      </c>
    </row>
    <row r="10068" spans="1:9" x14ac:dyDescent="0.3">
      <c r="A10068" s="10">
        <v>43692</v>
      </c>
      <c r="B10068" s="11" t="s">
        <v>138</v>
      </c>
      <c r="C10068" s="11" t="s">
        <v>573</v>
      </c>
      <c r="D10068" s="11" t="s">
        <v>662</v>
      </c>
      <c r="E10068" s="11">
        <v>6803103</v>
      </c>
      <c r="F10068" s="15">
        <f>IF(ISBLANK($D10068),"",IF(ISBLANK($E10068),VLOOKUP($D10068,$J:$K,2,FALSE),VLOOKUP($E10068,'Daycare Packages'!$A:$G,7,FALSE)))</f>
        <v>23</v>
      </c>
      <c r="G10068" s="15"/>
      <c r="H10068" s="15">
        <f t="shared" si="338"/>
        <v>23</v>
      </c>
      <c r="I10068" s="198">
        <f t="shared" si="339"/>
        <v>8</v>
      </c>
    </row>
    <row r="10069" spans="1:9" x14ac:dyDescent="0.3">
      <c r="A10069" s="10">
        <v>43692</v>
      </c>
      <c r="B10069" s="11" t="s">
        <v>183</v>
      </c>
      <c r="C10069" s="11" t="s">
        <v>520</v>
      </c>
      <c r="D10069" s="11" t="s">
        <v>662</v>
      </c>
      <c r="E10069" s="11">
        <v>6909167</v>
      </c>
      <c r="F10069" s="15">
        <f>IF(ISBLANK($D10069),"",IF(ISBLANK($E10069),VLOOKUP($D10069,$J:$K,2,FALSE),VLOOKUP($E10069,'Daycare Packages'!$A:$G,7,FALSE)))</f>
        <v>27</v>
      </c>
      <c r="G10069" s="15"/>
      <c r="H10069" s="15">
        <f t="shared" si="338"/>
        <v>27</v>
      </c>
      <c r="I10069" s="198">
        <f t="shared" si="339"/>
        <v>8</v>
      </c>
    </row>
    <row r="10070" spans="1:9" x14ac:dyDescent="0.3">
      <c r="A10070" s="10">
        <v>43692</v>
      </c>
      <c r="B10070" s="11" t="s">
        <v>182</v>
      </c>
      <c r="C10070" s="11" t="s">
        <v>685</v>
      </c>
      <c r="D10070" s="11" t="s">
        <v>662</v>
      </c>
      <c r="E10070" s="11">
        <v>6925810</v>
      </c>
      <c r="F10070" s="15">
        <f>IF(ISBLANK($D10070),"",IF(ISBLANK($E10070),VLOOKUP($D10070,$J:$K,2,FALSE),VLOOKUP($E10070,'Daycare Packages'!$A:$G,7,FALSE)))</f>
        <v>23</v>
      </c>
      <c r="G10070" s="15"/>
      <c r="H10070" s="15">
        <f t="shared" si="338"/>
        <v>23</v>
      </c>
      <c r="I10070" s="198">
        <f t="shared" si="339"/>
        <v>8</v>
      </c>
    </row>
    <row r="10071" spans="1:9" x14ac:dyDescent="0.3">
      <c r="A10071" s="10">
        <v>43692</v>
      </c>
      <c r="B10071" s="11" t="s">
        <v>1535</v>
      </c>
      <c r="C10071" s="11" t="s">
        <v>846</v>
      </c>
      <c r="D10071" s="11" t="s">
        <v>662</v>
      </c>
      <c r="F10071" s="15">
        <f>IF(ISBLANK($D10071),"",IF(ISBLANK($E10071),VLOOKUP($D10071,$J:$K,2,FALSE),VLOOKUP($E10071,'Daycare Packages'!$A:$G,7,FALSE)))</f>
        <v>30</v>
      </c>
      <c r="G10071" s="15"/>
      <c r="H10071" s="15">
        <f t="shared" si="338"/>
        <v>30</v>
      </c>
      <c r="I10071" s="198">
        <f t="shared" si="339"/>
        <v>8</v>
      </c>
    </row>
    <row r="10072" spans="1:9" x14ac:dyDescent="0.3">
      <c r="A10072" s="10">
        <v>43692</v>
      </c>
      <c r="B10072" s="11" t="s">
        <v>1317</v>
      </c>
      <c r="C10072" s="11" t="s">
        <v>633</v>
      </c>
      <c r="D10072" s="11" t="s">
        <v>662</v>
      </c>
      <c r="E10072" s="11">
        <v>6887006</v>
      </c>
      <c r="F10072" s="15">
        <f>IF(ISBLANK($D10072),"",IF(ISBLANK($E10072),VLOOKUP($D10072,$J:$K,2,FALSE),VLOOKUP($E10072,'Daycare Packages'!$A:$G,7,FALSE)))</f>
        <v>25</v>
      </c>
      <c r="G10072" s="15"/>
      <c r="H10072" s="15">
        <f t="shared" si="338"/>
        <v>25</v>
      </c>
      <c r="I10072" s="198">
        <f t="shared" si="339"/>
        <v>8</v>
      </c>
    </row>
    <row r="10073" spans="1:9" x14ac:dyDescent="0.3">
      <c r="A10073" s="10">
        <v>43692</v>
      </c>
      <c r="B10073" s="11" t="s">
        <v>145</v>
      </c>
      <c r="C10073" s="11" t="s">
        <v>811</v>
      </c>
      <c r="D10073" s="11" t="s">
        <v>662</v>
      </c>
      <c r="E10073" s="11">
        <v>6928372</v>
      </c>
      <c r="F10073" s="15">
        <f>IF(ISBLANK($D10073),"",IF(ISBLANK($E10073),VLOOKUP($D10073,$J:$K,2,FALSE),VLOOKUP($E10073,'Daycare Packages'!$A:$G,7,FALSE)))</f>
        <v>27</v>
      </c>
      <c r="G10073" s="15"/>
      <c r="H10073" s="15">
        <f t="shared" si="338"/>
        <v>27</v>
      </c>
      <c r="I10073" s="198">
        <f t="shared" si="339"/>
        <v>8</v>
      </c>
    </row>
    <row r="10074" spans="1:9" x14ac:dyDescent="0.3">
      <c r="A10074" s="10">
        <v>43692</v>
      </c>
      <c r="B10074" s="11" t="s">
        <v>1321</v>
      </c>
      <c r="C10074" s="11" t="s">
        <v>1117</v>
      </c>
      <c r="D10074" s="11" t="s">
        <v>662</v>
      </c>
      <c r="E10074" s="11">
        <v>6933303</v>
      </c>
      <c r="F10074" s="15">
        <f>IF(ISBLANK($D10074),"",IF(ISBLANK($E10074),VLOOKUP($D10074,$J:$K,2,FALSE),VLOOKUP($E10074,'Daycare Packages'!$A:$G,7,FALSE)))</f>
        <v>26</v>
      </c>
      <c r="G10074" s="15"/>
      <c r="H10074" s="15">
        <f t="shared" si="338"/>
        <v>26</v>
      </c>
      <c r="I10074" s="198">
        <f t="shared" si="339"/>
        <v>8</v>
      </c>
    </row>
    <row r="10075" spans="1:9" x14ac:dyDescent="0.3">
      <c r="A10075" s="10">
        <v>43692</v>
      </c>
      <c r="B10075" s="11" t="s">
        <v>1321</v>
      </c>
      <c r="C10075" s="11" t="s">
        <v>1322</v>
      </c>
      <c r="D10075" s="11" t="s">
        <v>662</v>
      </c>
      <c r="E10075" s="11">
        <v>6933303</v>
      </c>
      <c r="F10075" s="15">
        <f>IF(ISBLANK($D10075),"",IF(ISBLANK($E10075),VLOOKUP($D10075,$J:$K,2,FALSE),VLOOKUP($E10075,'Daycare Packages'!$A:$G,7,FALSE)))</f>
        <v>26</v>
      </c>
      <c r="G10075" s="15"/>
      <c r="H10075" s="15">
        <f t="shared" si="338"/>
        <v>26</v>
      </c>
      <c r="I10075" s="198">
        <f t="shared" si="339"/>
        <v>8</v>
      </c>
    </row>
    <row r="10076" spans="1:9" x14ac:dyDescent="0.3">
      <c r="A10076" s="10">
        <v>43692</v>
      </c>
      <c r="B10076" s="11" t="s">
        <v>1964</v>
      </c>
      <c r="C10076" s="11" t="s">
        <v>604</v>
      </c>
      <c r="D10076" s="11" t="s">
        <v>662</v>
      </c>
      <c r="F10076" s="15">
        <f>IF(ISBLANK($D10076),"",IF(ISBLANK($E10076),VLOOKUP($D10076,$J:$K,2,FALSE),VLOOKUP($E10076,'Daycare Packages'!$A:$G,7,FALSE)))</f>
        <v>30</v>
      </c>
      <c r="G10076" s="15"/>
      <c r="H10076" s="15">
        <f t="shared" si="338"/>
        <v>30</v>
      </c>
      <c r="I10076" s="198">
        <f t="shared" si="339"/>
        <v>8</v>
      </c>
    </row>
    <row r="10077" spans="1:9" x14ac:dyDescent="0.3">
      <c r="A10077" s="10">
        <v>43692</v>
      </c>
      <c r="B10077" s="11" t="s">
        <v>904</v>
      </c>
      <c r="C10077" s="11" t="s">
        <v>638</v>
      </c>
      <c r="D10077" s="11" t="s">
        <v>662</v>
      </c>
      <c r="F10077" s="15">
        <f>IF(ISBLANK($D10077),"",IF(ISBLANK($E10077),VLOOKUP($D10077,$J:$K,2,FALSE),VLOOKUP($E10077,'Daycare Packages'!$A:$G,7,FALSE)))</f>
        <v>30</v>
      </c>
      <c r="G10077" s="15"/>
      <c r="H10077" s="15">
        <f t="shared" si="338"/>
        <v>30</v>
      </c>
      <c r="I10077" s="198">
        <f t="shared" si="339"/>
        <v>8</v>
      </c>
    </row>
    <row r="10078" spans="1:9" x14ac:dyDescent="0.3">
      <c r="A10078" s="10">
        <v>43692</v>
      </c>
      <c r="B10078" s="11" t="s">
        <v>204</v>
      </c>
      <c r="C10078" s="11" t="s">
        <v>774</v>
      </c>
      <c r="D10078" s="11" t="s">
        <v>662</v>
      </c>
      <c r="E10078" s="11">
        <v>6895018</v>
      </c>
      <c r="F10078" s="15">
        <f>IF(ISBLANK($D10078),"",IF(ISBLANK($E10078),VLOOKUP($D10078,$J:$K,2,FALSE),VLOOKUP($E10078,'Daycare Packages'!$A:$G,7,FALSE)))</f>
        <v>25</v>
      </c>
      <c r="G10078" s="15"/>
      <c r="H10078" s="15">
        <f t="shared" ref="H10078:H10142" si="340">IF(ISBLANK(D10078),"",SUM(F10078:G10078))</f>
        <v>25</v>
      </c>
      <c r="I10078" s="198">
        <f t="shared" si="339"/>
        <v>8</v>
      </c>
    </row>
    <row r="10079" spans="1:9" x14ac:dyDescent="0.3">
      <c r="A10079" s="10">
        <v>43692</v>
      </c>
      <c r="B10079" s="11" t="s">
        <v>204</v>
      </c>
      <c r="C10079" s="11" t="s">
        <v>775</v>
      </c>
      <c r="D10079" s="11" t="s">
        <v>662</v>
      </c>
      <c r="E10079" s="11">
        <v>6895018</v>
      </c>
      <c r="F10079" s="15">
        <f>IF(ISBLANK($D10079),"",IF(ISBLANK($E10079),VLOOKUP($D10079,$J:$K,2,FALSE),VLOOKUP($E10079,'Daycare Packages'!$A:$G,7,FALSE)))</f>
        <v>25</v>
      </c>
      <c r="G10079" s="15"/>
      <c r="H10079" s="15">
        <f t="shared" si="340"/>
        <v>25</v>
      </c>
      <c r="I10079" s="198">
        <f t="shared" si="339"/>
        <v>8</v>
      </c>
    </row>
    <row r="10080" spans="1:9" x14ac:dyDescent="0.3">
      <c r="A10080" s="10">
        <v>43692</v>
      </c>
      <c r="B10080" s="11" t="s">
        <v>220</v>
      </c>
      <c r="C10080" s="11" t="s">
        <v>548</v>
      </c>
      <c r="D10080" s="11" t="s">
        <v>662</v>
      </c>
      <c r="F10080" s="15">
        <f>IF(ISBLANK($D10080),"",IF(ISBLANK($E10080),VLOOKUP($D10080,$J:$K,2,FALSE),VLOOKUP($E10080,'Daycare Packages'!$A:$G,7,FALSE)))</f>
        <v>30</v>
      </c>
      <c r="G10080" s="15"/>
      <c r="H10080" s="15">
        <f t="shared" si="340"/>
        <v>30</v>
      </c>
      <c r="I10080" s="198">
        <f t="shared" si="339"/>
        <v>8</v>
      </c>
    </row>
    <row r="10081" spans="1:9" x14ac:dyDescent="0.3">
      <c r="A10081" s="10">
        <v>43692</v>
      </c>
      <c r="B10081" s="11" t="s">
        <v>751</v>
      </c>
      <c r="C10081" s="11" t="s">
        <v>752</v>
      </c>
      <c r="D10081" s="11" t="s">
        <v>662</v>
      </c>
      <c r="F10081" s="15">
        <f>IF(ISBLANK($D10081),"",IF(ISBLANK($E10081),VLOOKUP($D10081,$J:$K,2,FALSE),VLOOKUP($E10081,'Daycare Packages'!$A:$G,7,FALSE)))</f>
        <v>30</v>
      </c>
      <c r="G10081" s="15"/>
      <c r="H10081" s="15">
        <f t="shared" si="340"/>
        <v>30</v>
      </c>
      <c r="I10081" s="198">
        <f t="shared" si="339"/>
        <v>8</v>
      </c>
    </row>
    <row r="10082" spans="1:9" x14ac:dyDescent="0.3">
      <c r="A10082" s="10">
        <v>43692</v>
      </c>
      <c r="B10082" s="11" t="s">
        <v>228</v>
      </c>
      <c r="C10082" s="11" t="s">
        <v>554</v>
      </c>
      <c r="D10082" s="11" t="s">
        <v>662</v>
      </c>
      <c r="F10082" s="15">
        <f>IF(ISBLANK($D10082),"",IF(ISBLANK($E10082),VLOOKUP($D10082,$J:$K,2,FALSE),VLOOKUP($E10082,'Daycare Packages'!$A:$G,7,FALSE)))</f>
        <v>30</v>
      </c>
      <c r="G10082" s="15"/>
      <c r="H10082" s="15">
        <f t="shared" si="340"/>
        <v>30</v>
      </c>
      <c r="I10082" s="198">
        <f t="shared" si="339"/>
        <v>8</v>
      </c>
    </row>
    <row r="10083" spans="1:9" x14ac:dyDescent="0.3">
      <c r="A10083" s="10">
        <v>43692</v>
      </c>
      <c r="B10083" s="11" t="s">
        <v>1366</v>
      </c>
      <c r="C10083" s="11" t="s">
        <v>2132</v>
      </c>
      <c r="D10083" s="11" t="s">
        <v>662</v>
      </c>
      <c r="E10083" s="11">
        <v>6909212</v>
      </c>
      <c r="F10083" s="15">
        <f>IF(ISBLANK($D10083),"",IF(ISBLANK($E10083),VLOOKUP($D10083,$J:$K,2,FALSE),VLOOKUP($E10083,'Daycare Packages'!$A:$G,7,FALSE)))</f>
        <v>23</v>
      </c>
      <c r="G10083" s="15"/>
      <c r="H10083" s="15">
        <f t="shared" si="340"/>
        <v>23</v>
      </c>
      <c r="I10083" s="198">
        <f t="shared" si="339"/>
        <v>8</v>
      </c>
    </row>
    <row r="10084" spans="1:9" x14ac:dyDescent="0.3">
      <c r="A10084" s="55">
        <v>43692</v>
      </c>
      <c r="B10084" s="56" t="s">
        <v>1366</v>
      </c>
      <c r="C10084" s="56" t="s">
        <v>587</v>
      </c>
      <c r="D10084" s="56" t="s">
        <v>662</v>
      </c>
      <c r="E10084" s="56">
        <v>6909212</v>
      </c>
      <c r="F10084" s="59">
        <f>IF(ISBLANK($D10084),"",IF(ISBLANK($E10084),VLOOKUP($D10084,$J:$K,2,FALSE),VLOOKUP($E10084,'Daycare Packages'!$A:$G,7,FALSE)))</f>
        <v>23</v>
      </c>
      <c r="G10084" s="59"/>
      <c r="H10084" s="59">
        <f t="shared" si="340"/>
        <v>23</v>
      </c>
      <c r="I10084" s="198">
        <f t="shared" si="339"/>
        <v>8</v>
      </c>
    </row>
    <row r="10085" spans="1:9" x14ac:dyDescent="0.3">
      <c r="A10085" s="10">
        <v>43693</v>
      </c>
      <c r="B10085" s="11" t="s">
        <v>749</v>
      </c>
      <c r="C10085" s="11" t="s">
        <v>750</v>
      </c>
      <c r="D10085" s="11" t="s">
        <v>659</v>
      </c>
      <c r="F10085" s="15">
        <f>IF(ISBLANK($D10085),"",IF(ISBLANK($E10085),VLOOKUP($D10085,$J:$K,2,FALSE),VLOOKUP($E10085,'Daycare Packages'!$A:$G,7,FALSE)))</f>
        <v>20</v>
      </c>
      <c r="G10085" s="15"/>
      <c r="H10085" s="15">
        <f t="shared" si="340"/>
        <v>20</v>
      </c>
      <c r="I10085" s="198">
        <f t="shared" si="339"/>
        <v>8</v>
      </c>
    </row>
    <row r="10086" spans="1:9" x14ac:dyDescent="0.3">
      <c r="A10086" s="10">
        <v>43693</v>
      </c>
      <c r="B10086" s="11" t="s">
        <v>190</v>
      </c>
      <c r="C10086" s="11" t="s">
        <v>718</v>
      </c>
      <c r="D10086" s="11" t="s">
        <v>659</v>
      </c>
      <c r="F10086" s="15">
        <f>IF(ISBLANK($D10086),"",IF(ISBLANK($E10086),VLOOKUP($D10086,$J:$K,2,FALSE),VLOOKUP($E10086,'Daycare Packages'!$A:$G,7,FALSE)))</f>
        <v>20</v>
      </c>
      <c r="G10086" s="15"/>
      <c r="H10086" s="15">
        <f t="shared" si="340"/>
        <v>20</v>
      </c>
      <c r="I10086" s="198">
        <f t="shared" si="339"/>
        <v>8</v>
      </c>
    </row>
    <row r="10087" spans="1:9" x14ac:dyDescent="0.3">
      <c r="A10087" s="10">
        <v>43693</v>
      </c>
      <c r="B10087" s="11" t="s">
        <v>837</v>
      </c>
      <c r="C10087" s="11" t="s">
        <v>838</v>
      </c>
      <c r="D10087" s="11" t="s">
        <v>662</v>
      </c>
      <c r="F10087" s="15">
        <f>IF(ISBLANK($D10087),"",IF(ISBLANK($E10087),VLOOKUP($D10087,$J:$K,2,FALSE),VLOOKUP($E10087,'Daycare Packages'!$A:$G,7,FALSE)))</f>
        <v>30</v>
      </c>
      <c r="G10087" s="15"/>
      <c r="H10087" s="15">
        <f t="shared" si="340"/>
        <v>30</v>
      </c>
      <c r="I10087" s="198">
        <f t="shared" si="339"/>
        <v>8</v>
      </c>
    </row>
    <row r="10088" spans="1:9" x14ac:dyDescent="0.3">
      <c r="A10088" s="10">
        <v>43693</v>
      </c>
      <c r="B10088" s="11" t="s">
        <v>677</v>
      </c>
      <c r="C10088" s="11" t="s">
        <v>678</v>
      </c>
      <c r="D10088" s="11" t="s">
        <v>662</v>
      </c>
      <c r="F10088" s="15">
        <f>IF(ISBLANK($D10088),"",IF(ISBLANK($E10088),VLOOKUP($D10088,$J:$K,2,FALSE),VLOOKUP($E10088,'Daycare Packages'!$A:$G,7,FALSE)))</f>
        <v>30</v>
      </c>
      <c r="G10088" s="15"/>
      <c r="H10088" s="15">
        <f t="shared" si="340"/>
        <v>30</v>
      </c>
      <c r="I10088" s="198">
        <f t="shared" si="339"/>
        <v>8</v>
      </c>
    </row>
    <row r="10089" spans="1:9" x14ac:dyDescent="0.3">
      <c r="A10089" s="10">
        <v>43693</v>
      </c>
      <c r="B10089" s="11" t="s">
        <v>212</v>
      </c>
      <c r="C10089" s="11" t="s">
        <v>707</v>
      </c>
      <c r="D10089" s="11" t="s">
        <v>662</v>
      </c>
      <c r="F10089" s="15">
        <f>IF(ISBLANK($D10089),"",IF(ISBLANK($E10089),VLOOKUP($D10089,$J:$K,2,FALSE),VLOOKUP($E10089,'Daycare Packages'!$A:$G,7,FALSE)))</f>
        <v>30</v>
      </c>
      <c r="G10089" s="15"/>
      <c r="H10089" s="15">
        <f t="shared" si="340"/>
        <v>30</v>
      </c>
      <c r="I10089" s="198">
        <f t="shared" si="339"/>
        <v>8</v>
      </c>
    </row>
    <row r="10090" spans="1:9" x14ac:dyDescent="0.3">
      <c r="A10090" s="10">
        <v>43693</v>
      </c>
      <c r="B10090" s="11" t="s">
        <v>371</v>
      </c>
      <c r="C10090" s="11" t="s">
        <v>642</v>
      </c>
      <c r="D10090" s="11" t="s">
        <v>659</v>
      </c>
      <c r="F10090" s="15">
        <f>IF(ISBLANK($D10090),"",IF(ISBLANK($E10090),VLOOKUP($D10090,$J:$K,2,FALSE),VLOOKUP($E10090,'Daycare Packages'!$A:$G,7,FALSE)))</f>
        <v>20</v>
      </c>
      <c r="G10090" s="15"/>
      <c r="H10090" s="15">
        <f t="shared" si="340"/>
        <v>20</v>
      </c>
      <c r="I10090" s="198">
        <f t="shared" si="339"/>
        <v>8</v>
      </c>
    </row>
    <row r="10091" spans="1:9" x14ac:dyDescent="0.3">
      <c r="A10091" s="10">
        <v>43693</v>
      </c>
      <c r="B10091" s="11" t="s">
        <v>213</v>
      </c>
      <c r="C10091" s="11" t="s">
        <v>675</v>
      </c>
      <c r="D10091" s="11" t="s">
        <v>662</v>
      </c>
      <c r="E10091" s="11">
        <v>6878886</v>
      </c>
      <c r="F10091" s="15">
        <f>IF(ISBLANK($D10091),"",IF(ISBLANK($E10091),VLOOKUP($D10091,$J:$K,2,FALSE),VLOOKUP($E10091,'Daycare Packages'!$A:$G,7,FALSE)))</f>
        <v>27</v>
      </c>
      <c r="G10091" s="15"/>
      <c r="H10091" s="15">
        <f t="shared" si="340"/>
        <v>27</v>
      </c>
      <c r="I10091" s="198">
        <f t="shared" si="339"/>
        <v>8</v>
      </c>
    </row>
    <row r="10092" spans="1:9" x14ac:dyDescent="0.3">
      <c r="A10092" s="10">
        <v>43693</v>
      </c>
      <c r="B10092" s="11" t="s">
        <v>1366</v>
      </c>
      <c r="C10092" s="11" t="s">
        <v>587</v>
      </c>
      <c r="D10092" s="11" t="s">
        <v>662</v>
      </c>
      <c r="E10092" s="11">
        <v>6940430</v>
      </c>
      <c r="F10092" s="15">
        <f>IF(ISBLANK($D10092),"",IF(ISBLANK($E10092),VLOOKUP($D10092,$J:$K,2,FALSE),VLOOKUP($E10092,'Daycare Packages'!$A:$G,7,FALSE)))</f>
        <v>20.7</v>
      </c>
      <c r="G10092" s="15"/>
      <c r="H10092" s="15">
        <f t="shared" si="340"/>
        <v>20.7</v>
      </c>
      <c r="I10092" s="198">
        <f t="shared" si="339"/>
        <v>8</v>
      </c>
    </row>
    <row r="10093" spans="1:9" x14ac:dyDescent="0.3">
      <c r="A10093" s="10">
        <v>43693</v>
      </c>
      <c r="B10093" s="11" t="s">
        <v>1366</v>
      </c>
      <c r="C10093" s="11" t="s">
        <v>520</v>
      </c>
      <c r="D10093" s="11" t="s">
        <v>662</v>
      </c>
      <c r="E10093" s="11">
        <v>6940430</v>
      </c>
      <c r="F10093" s="15">
        <f>IF(ISBLANK($D10093),"",IF(ISBLANK($E10093),VLOOKUP($D10093,$J:$K,2,FALSE),VLOOKUP($E10093,'Daycare Packages'!$A:$G,7,FALSE)))</f>
        <v>20.7</v>
      </c>
      <c r="G10093" s="15"/>
      <c r="H10093" s="15">
        <f t="shared" si="340"/>
        <v>20.7</v>
      </c>
      <c r="I10093" s="198">
        <f t="shared" si="339"/>
        <v>8</v>
      </c>
    </row>
    <row r="10094" spans="1:9" x14ac:dyDescent="0.3">
      <c r="A10094" s="10">
        <v>43693</v>
      </c>
      <c r="B10094" s="11" t="s">
        <v>115</v>
      </c>
      <c r="C10094" s="11" t="s">
        <v>764</v>
      </c>
      <c r="D10094" s="11" t="s">
        <v>662</v>
      </c>
      <c r="E10094" s="11">
        <v>6736950</v>
      </c>
      <c r="F10094" s="15">
        <f>IF(ISBLANK($D10094),"",IF(ISBLANK($E10094),VLOOKUP($D10094,$J:$K,2,FALSE),VLOOKUP($E10094,'Daycare Packages'!$A:$G,7,FALSE)))</f>
        <v>22</v>
      </c>
      <c r="G10094" s="15"/>
      <c r="H10094" s="15">
        <f t="shared" si="340"/>
        <v>22</v>
      </c>
      <c r="I10094" s="198">
        <f t="shared" si="339"/>
        <v>8</v>
      </c>
    </row>
    <row r="10095" spans="1:9" x14ac:dyDescent="0.3">
      <c r="A10095" s="10">
        <v>43693</v>
      </c>
      <c r="B10095" s="11" t="s">
        <v>214</v>
      </c>
      <c r="C10095" s="11" t="s">
        <v>686</v>
      </c>
      <c r="D10095" s="11" t="s">
        <v>662</v>
      </c>
      <c r="E10095" s="11">
        <v>6874253</v>
      </c>
      <c r="F10095" s="15">
        <f>IF(ISBLANK($D10095),"",IF(ISBLANK($E10095),VLOOKUP($D10095,$J:$K,2,FALSE),VLOOKUP($E10095,'Daycare Packages'!$A:$G,7,FALSE)))</f>
        <v>23.4</v>
      </c>
      <c r="G10095" s="15"/>
      <c r="H10095" s="15">
        <f t="shared" si="340"/>
        <v>23.4</v>
      </c>
      <c r="I10095" s="198">
        <f t="shared" si="339"/>
        <v>8</v>
      </c>
    </row>
    <row r="10096" spans="1:9" x14ac:dyDescent="0.3">
      <c r="A10096" s="10">
        <v>43693</v>
      </c>
      <c r="B10096" s="11" t="s">
        <v>826</v>
      </c>
      <c r="C10096" s="11" t="s">
        <v>827</v>
      </c>
      <c r="D10096" s="11" t="s">
        <v>662</v>
      </c>
      <c r="F10096" s="15">
        <f>IF(ISBLANK($D10096),"",IF(ISBLANK($E10096),VLOOKUP($D10096,$J:$K,2,FALSE),VLOOKUP($E10096,'Daycare Packages'!$A:$G,7,FALSE)))</f>
        <v>30</v>
      </c>
      <c r="G10096" s="15"/>
      <c r="H10096" s="15">
        <f t="shared" si="340"/>
        <v>30</v>
      </c>
      <c r="I10096" s="198">
        <f t="shared" si="339"/>
        <v>8</v>
      </c>
    </row>
    <row r="10097" spans="1:9" x14ac:dyDescent="0.3">
      <c r="A10097" s="10">
        <v>43693</v>
      </c>
      <c r="B10097" s="11" t="s">
        <v>826</v>
      </c>
      <c r="C10097" s="11" t="s">
        <v>553</v>
      </c>
      <c r="D10097" s="11" t="s">
        <v>662</v>
      </c>
      <c r="F10097" s="15">
        <f>IF(ISBLANK($D10097),"",IF(ISBLANK($E10097),VLOOKUP($D10097,$J:$K,2,FALSE),VLOOKUP($E10097,'Daycare Packages'!$A:$G,7,FALSE)))</f>
        <v>30</v>
      </c>
      <c r="G10097" s="15"/>
      <c r="H10097" s="15">
        <f t="shared" si="340"/>
        <v>30</v>
      </c>
      <c r="I10097" s="198">
        <f t="shared" si="339"/>
        <v>8</v>
      </c>
    </row>
    <row r="10098" spans="1:9" x14ac:dyDescent="0.3">
      <c r="A10098" s="10">
        <v>43693</v>
      </c>
      <c r="B10098" s="11" t="s">
        <v>123</v>
      </c>
      <c r="C10098" s="11" t="s">
        <v>622</v>
      </c>
      <c r="D10098" s="11" t="s">
        <v>662</v>
      </c>
      <c r="E10098" s="11">
        <v>6892228</v>
      </c>
      <c r="F10098" s="15">
        <f>IF(ISBLANK($D10098),"",IF(ISBLANK($E10098),VLOOKUP($D10098,$J:$K,2,FALSE),VLOOKUP($E10098,'Daycare Packages'!$A:$G,7,FALSE)))</f>
        <v>23</v>
      </c>
      <c r="G10098" s="15"/>
      <c r="H10098" s="15">
        <f t="shared" si="340"/>
        <v>23</v>
      </c>
      <c r="I10098" s="198">
        <f t="shared" si="339"/>
        <v>8</v>
      </c>
    </row>
    <row r="10099" spans="1:9" x14ac:dyDescent="0.3">
      <c r="A10099" s="10">
        <v>43693</v>
      </c>
      <c r="B10099" s="11" t="s">
        <v>127</v>
      </c>
      <c r="C10099" s="11" t="s">
        <v>715</v>
      </c>
      <c r="D10099" s="11" t="s">
        <v>662</v>
      </c>
      <c r="E10099" s="11">
        <v>6865974</v>
      </c>
      <c r="F10099" s="15">
        <f>IF(ISBLANK($D10099),"",IF(ISBLANK($E10099),VLOOKUP($D10099,$J:$K,2,FALSE),VLOOKUP($E10099,'Daycare Packages'!$A:$G,7,FALSE)))</f>
        <v>23</v>
      </c>
      <c r="G10099" s="15"/>
      <c r="H10099" s="15">
        <f t="shared" si="340"/>
        <v>23</v>
      </c>
      <c r="I10099" s="198">
        <f t="shared" si="339"/>
        <v>8</v>
      </c>
    </row>
    <row r="10100" spans="1:9" x14ac:dyDescent="0.3">
      <c r="A10100" s="10">
        <v>43693</v>
      </c>
      <c r="B10100" s="11" t="s">
        <v>1661</v>
      </c>
      <c r="C10100" s="11" t="s">
        <v>1673</v>
      </c>
      <c r="D10100" s="11" t="s">
        <v>662</v>
      </c>
      <c r="E10100" s="11">
        <v>6887774</v>
      </c>
      <c r="F10100" s="15">
        <f>IF(ISBLANK($D10100),"",IF(ISBLANK($E10100),VLOOKUP($D10100,$J:$K,2,FALSE),VLOOKUP($E10100,'Daycare Packages'!$A:$G,7,FALSE)))</f>
        <v>25</v>
      </c>
      <c r="G10100" s="15"/>
      <c r="H10100" s="15">
        <f t="shared" si="340"/>
        <v>25</v>
      </c>
      <c r="I10100" s="198">
        <f t="shared" si="339"/>
        <v>8</v>
      </c>
    </row>
    <row r="10101" spans="1:9" x14ac:dyDescent="0.3">
      <c r="A10101" s="10">
        <v>43693</v>
      </c>
      <c r="B10101" s="11" t="s">
        <v>2006</v>
      </c>
      <c r="C10101" s="11" t="s">
        <v>1154</v>
      </c>
      <c r="D10101" s="11" t="s">
        <v>662</v>
      </c>
      <c r="E10101" s="11">
        <v>6930883</v>
      </c>
      <c r="F10101" s="15">
        <f>IF(ISBLANK($D10101),"",IF(ISBLANK($E10101),VLOOKUP($D10101,$J:$K,2,FALSE),VLOOKUP($E10101,'Daycare Packages'!$A:$G,7,FALSE)))</f>
        <v>27</v>
      </c>
      <c r="G10101" s="15"/>
      <c r="H10101" s="15">
        <f t="shared" si="340"/>
        <v>27</v>
      </c>
      <c r="I10101" s="198">
        <f t="shared" si="339"/>
        <v>8</v>
      </c>
    </row>
    <row r="10102" spans="1:9" x14ac:dyDescent="0.3">
      <c r="A10102" s="10">
        <v>43693</v>
      </c>
      <c r="B10102" s="11" t="s">
        <v>2006</v>
      </c>
      <c r="C10102" s="11" t="s">
        <v>2007</v>
      </c>
      <c r="D10102" s="11" t="s">
        <v>662</v>
      </c>
      <c r="E10102" s="11">
        <v>6930883</v>
      </c>
      <c r="F10102" s="15">
        <f>IF(ISBLANK($D10102),"",IF(ISBLANK($E10102),VLOOKUP($D10102,$J:$K,2,FALSE),VLOOKUP($E10102,'Daycare Packages'!$A:$G,7,FALSE)))</f>
        <v>27</v>
      </c>
      <c r="G10102" s="15"/>
      <c r="H10102" s="15">
        <f t="shared" si="340"/>
        <v>27</v>
      </c>
      <c r="I10102" s="198">
        <f t="shared" si="339"/>
        <v>8</v>
      </c>
    </row>
    <row r="10103" spans="1:9" x14ac:dyDescent="0.3">
      <c r="A10103" s="10">
        <v>43693</v>
      </c>
      <c r="B10103" s="11" t="s">
        <v>945</v>
      </c>
      <c r="C10103" s="11" t="s">
        <v>946</v>
      </c>
      <c r="D10103" s="11" t="s">
        <v>662</v>
      </c>
      <c r="F10103" s="15">
        <f>IF(ISBLANK($D10103),"",IF(ISBLANK($E10103),VLOOKUP($D10103,$J:$K,2,FALSE),VLOOKUP($E10103,'Daycare Packages'!$A:$G,7,FALSE)))</f>
        <v>30</v>
      </c>
      <c r="G10103" s="15"/>
      <c r="H10103" s="15">
        <f t="shared" si="340"/>
        <v>30</v>
      </c>
      <c r="I10103" s="198">
        <f t="shared" si="339"/>
        <v>8</v>
      </c>
    </row>
    <row r="10104" spans="1:9" x14ac:dyDescent="0.3">
      <c r="A10104" s="10">
        <v>43693</v>
      </c>
      <c r="B10104" s="11" t="s">
        <v>119</v>
      </c>
      <c r="C10104" s="11" t="s">
        <v>692</v>
      </c>
      <c r="D10104" s="11" t="s">
        <v>662</v>
      </c>
      <c r="E10104" s="11">
        <v>6908817</v>
      </c>
      <c r="F10104" s="15">
        <f>IF(ISBLANK($D10104),"",IF(ISBLANK($E10104),VLOOKUP($D10104,$J:$K,2,FALSE),VLOOKUP($E10104,'Daycare Packages'!$A:$G,7,FALSE)))</f>
        <v>26</v>
      </c>
      <c r="G10104" s="15"/>
      <c r="H10104" s="15">
        <f>IF(ISBLANK(D10104),"",SUM(F10104:G10104))</f>
        <v>26</v>
      </c>
      <c r="I10104" s="198">
        <f t="shared" si="339"/>
        <v>8</v>
      </c>
    </row>
    <row r="10105" spans="1:9" x14ac:dyDescent="0.3">
      <c r="A10105" s="10">
        <v>43693</v>
      </c>
      <c r="B10105" s="11" t="s">
        <v>1317</v>
      </c>
      <c r="C10105" s="11" t="s">
        <v>633</v>
      </c>
      <c r="D10105" s="11" t="s">
        <v>662</v>
      </c>
      <c r="E10105" s="11">
        <v>6887006</v>
      </c>
      <c r="F10105" s="15">
        <f>IF(ISBLANK($D10105),"",IF(ISBLANK($E10105),VLOOKUP($D10105,$J:$K,2,FALSE),VLOOKUP($E10105,'Daycare Packages'!$A:$G,7,FALSE)))</f>
        <v>25</v>
      </c>
      <c r="G10105" s="15"/>
      <c r="H10105" s="15">
        <f t="shared" si="340"/>
        <v>25</v>
      </c>
      <c r="I10105" s="198">
        <f t="shared" si="339"/>
        <v>8</v>
      </c>
    </row>
    <row r="10106" spans="1:9" x14ac:dyDescent="0.3">
      <c r="A10106" s="10">
        <v>43693</v>
      </c>
      <c r="B10106" s="11" t="s">
        <v>2133</v>
      </c>
      <c r="C10106" s="11" t="s">
        <v>878</v>
      </c>
      <c r="D10106" s="11" t="s">
        <v>662</v>
      </c>
      <c r="F10106" s="15">
        <f>IF(ISBLANK($D10106),"",IF(ISBLANK($E10106),VLOOKUP($D10106,$J:$K,2,FALSE),VLOOKUP($E10106,'Daycare Packages'!$A:$G,7,FALSE)))</f>
        <v>30</v>
      </c>
      <c r="G10106" s="15"/>
      <c r="H10106" s="15">
        <f t="shared" si="340"/>
        <v>30</v>
      </c>
      <c r="I10106" s="198">
        <f t="shared" si="339"/>
        <v>8</v>
      </c>
    </row>
    <row r="10107" spans="1:9" x14ac:dyDescent="0.3">
      <c r="A10107" s="10">
        <v>43693</v>
      </c>
      <c r="B10107" s="11" t="s">
        <v>2133</v>
      </c>
      <c r="C10107" s="11" t="s">
        <v>877</v>
      </c>
      <c r="D10107" s="11" t="s">
        <v>662</v>
      </c>
      <c r="F10107" s="15">
        <f>IF(ISBLANK($D10107),"",IF(ISBLANK($E10107),VLOOKUP($D10107,$J:$K,2,FALSE),VLOOKUP($E10107,'Daycare Packages'!$A:$G,7,FALSE)))</f>
        <v>30</v>
      </c>
      <c r="G10107" s="15"/>
      <c r="H10107" s="15">
        <f t="shared" si="340"/>
        <v>30</v>
      </c>
      <c r="I10107" s="198">
        <f t="shared" si="339"/>
        <v>8</v>
      </c>
    </row>
    <row r="10108" spans="1:9" x14ac:dyDescent="0.3">
      <c r="A10108" s="10">
        <v>43693</v>
      </c>
      <c r="B10108" s="11" t="s">
        <v>134</v>
      </c>
      <c r="C10108" s="11" t="s">
        <v>883</v>
      </c>
      <c r="D10108" s="11" t="s">
        <v>662</v>
      </c>
      <c r="E10108" s="11">
        <v>6869710</v>
      </c>
      <c r="F10108" s="15">
        <f>IF(ISBLANK($D10108),"",IF(ISBLANK($E10108),VLOOKUP($D10108,$J:$K,2,FALSE),VLOOKUP($E10108,'Daycare Packages'!$A:$G,7,FALSE)))</f>
        <v>26</v>
      </c>
      <c r="G10108" s="15"/>
      <c r="H10108" s="15">
        <f t="shared" si="340"/>
        <v>26</v>
      </c>
      <c r="I10108" s="198">
        <f t="shared" si="339"/>
        <v>8</v>
      </c>
    </row>
    <row r="10109" spans="1:9" x14ac:dyDescent="0.3">
      <c r="A10109" s="10">
        <v>43693</v>
      </c>
      <c r="B10109" s="11" t="s">
        <v>168</v>
      </c>
      <c r="C10109" s="11" t="s">
        <v>640</v>
      </c>
      <c r="D10109" s="11" t="s">
        <v>662</v>
      </c>
      <c r="F10109" s="15">
        <f>IF(ISBLANK($D10109),"",IF(ISBLANK($E10109),VLOOKUP($D10109,$J:$K,2,FALSE),VLOOKUP($E10109,'Daycare Packages'!$A:$G,7,FALSE)))</f>
        <v>30</v>
      </c>
      <c r="G10109" s="15"/>
      <c r="H10109" s="15">
        <f t="shared" si="340"/>
        <v>30</v>
      </c>
      <c r="I10109" s="198">
        <f t="shared" si="339"/>
        <v>8</v>
      </c>
    </row>
    <row r="10110" spans="1:9" x14ac:dyDescent="0.3">
      <c r="A10110" s="10">
        <v>43693</v>
      </c>
      <c r="B10110" s="11" t="s">
        <v>1164</v>
      </c>
      <c r="C10110" s="11" t="s">
        <v>395</v>
      </c>
      <c r="D10110" s="11" t="s">
        <v>662</v>
      </c>
      <c r="E10110" s="11">
        <v>6906434</v>
      </c>
      <c r="F10110" s="15">
        <f>IF(ISBLANK($D10110),"",IF(ISBLANK($E10110),VLOOKUP($D10110,$J:$K,2,FALSE),VLOOKUP($E10110,'Daycare Packages'!$A:$G,7,FALSE)))</f>
        <v>27</v>
      </c>
      <c r="G10110" s="15"/>
      <c r="H10110" s="15">
        <f t="shared" si="340"/>
        <v>27</v>
      </c>
      <c r="I10110" s="198">
        <f t="shared" si="339"/>
        <v>8</v>
      </c>
    </row>
    <row r="10111" spans="1:9" x14ac:dyDescent="0.3">
      <c r="A10111" s="10">
        <v>43693</v>
      </c>
      <c r="B10111" s="11" t="s">
        <v>193</v>
      </c>
      <c r="C10111" s="11" t="s">
        <v>776</v>
      </c>
      <c r="D10111" s="11" t="s">
        <v>662</v>
      </c>
      <c r="E10111" s="11">
        <v>6928160</v>
      </c>
      <c r="F10111" s="15">
        <f>IF(ISBLANK($D10111),"",IF(ISBLANK($E10111),VLOOKUP($D10111,$J:$K,2,FALSE),VLOOKUP($E10111,'Daycare Packages'!$A:$G,7,FALSE)))</f>
        <v>27</v>
      </c>
      <c r="G10111" s="15"/>
      <c r="H10111" s="15">
        <f t="shared" si="340"/>
        <v>27</v>
      </c>
      <c r="I10111" s="198">
        <f t="shared" si="339"/>
        <v>8</v>
      </c>
    </row>
    <row r="10112" spans="1:9" x14ac:dyDescent="0.3">
      <c r="A10112" s="10">
        <v>43693</v>
      </c>
      <c r="B10112" s="11" t="s">
        <v>216</v>
      </c>
      <c r="C10112" s="11" t="s">
        <v>448</v>
      </c>
      <c r="D10112" s="11" t="s">
        <v>662</v>
      </c>
      <c r="E10112" s="11">
        <v>6940540</v>
      </c>
      <c r="F10112" s="15">
        <f>IF(ISBLANK($D10112),"",IF(ISBLANK($E10112),VLOOKUP($D10112,$J:$K,2,FALSE),VLOOKUP($E10112,'Daycare Packages'!$A:$G,7,FALSE)))</f>
        <v>27</v>
      </c>
      <c r="G10112" s="15"/>
      <c r="H10112" s="15">
        <f t="shared" si="340"/>
        <v>27</v>
      </c>
      <c r="I10112" s="198">
        <f t="shared" si="339"/>
        <v>8</v>
      </c>
    </row>
    <row r="10113" spans="1:9" x14ac:dyDescent="0.3">
      <c r="A10113" s="10">
        <v>43693</v>
      </c>
      <c r="B10113" s="11" t="s">
        <v>207</v>
      </c>
      <c r="C10113" s="11" t="s">
        <v>229</v>
      </c>
      <c r="D10113" s="11" t="s">
        <v>662</v>
      </c>
      <c r="E10113" s="11">
        <v>6733314</v>
      </c>
      <c r="F10113" s="15">
        <f>IF(ISBLANK($D10113),"",IF(ISBLANK($E10113),VLOOKUP($D10113,$J:$K,2,FALSE),VLOOKUP($E10113,'Daycare Packages'!$A:$G,7,FALSE)))</f>
        <v>22</v>
      </c>
      <c r="G10113" s="15"/>
      <c r="H10113" s="15">
        <f t="shared" si="340"/>
        <v>22</v>
      </c>
      <c r="I10113" s="198">
        <f t="shared" si="339"/>
        <v>8</v>
      </c>
    </row>
    <row r="10114" spans="1:9" x14ac:dyDescent="0.3">
      <c r="A10114" s="10">
        <v>43693</v>
      </c>
      <c r="B10114" s="11" t="s">
        <v>96</v>
      </c>
      <c r="C10114" s="11" t="s">
        <v>696</v>
      </c>
      <c r="D10114" s="11" t="s">
        <v>662</v>
      </c>
      <c r="E10114" s="11">
        <v>6829343</v>
      </c>
      <c r="F10114" s="15">
        <f>IF(ISBLANK($D10114),"",IF(ISBLANK($E10114),VLOOKUP($D10114,$J:$K,2,FALSE),VLOOKUP($E10114,'Daycare Packages'!$A:$G,7,FALSE)))</f>
        <v>23</v>
      </c>
      <c r="G10114" s="15"/>
      <c r="H10114" s="15">
        <f t="shared" si="340"/>
        <v>23</v>
      </c>
      <c r="I10114" s="198">
        <f t="shared" si="339"/>
        <v>8</v>
      </c>
    </row>
    <row r="10115" spans="1:9" x14ac:dyDescent="0.3">
      <c r="A10115" s="10">
        <v>43693</v>
      </c>
      <c r="B10115" s="11" t="s">
        <v>160</v>
      </c>
      <c r="C10115" s="11" t="s">
        <v>1761</v>
      </c>
      <c r="D10115" s="11" t="s">
        <v>662</v>
      </c>
      <c r="E10115" s="11">
        <v>6928242</v>
      </c>
      <c r="F10115" s="15">
        <f>IF(ISBLANK($D10115),"",IF(ISBLANK($E10115),VLOOKUP($D10115,$J:$K,2,FALSE),VLOOKUP($E10115,'Daycare Packages'!$A:$G,7,FALSE)))</f>
        <v>25</v>
      </c>
      <c r="G10115" s="15"/>
      <c r="H10115" s="15">
        <f t="shared" si="340"/>
        <v>25</v>
      </c>
      <c r="I10115" s="198">
        <f t="shared" ref="I10115:I10178" si="341">IF(A10115="",0,MONTH(A10115))</f>
        <v>8</v>
      </c>
    </row>
    <row r="10116" spans="1:9" x14ac:dyDescent="0.3">
      <c r="A10116" s="10">
        <v>43693</v>
      </c>
      <c r="B10116" s="11" t="s">
        <v>2134</v>
      </c>
      <c r="C10116" s="11" t="s">
        <v>2135</v>
      </c>
      <c r="D10116" s="11" t="s">
        <v>662</v>
      </c>
      <c r="F10116" s="15">
        <f>IF(ISBLANK($D10116),"",IF(ISBLANK($E10116),VLOOKUP($D10116,$J:$K,2,FALSE),VLOOKUP($E10116,'Daycare Packages'!$A:$G,7,FALSE)))</f>
        <v>30</v>
      </c>
      <c r="G10116" s="15"/>
      <c r="H10116" s="15">
        <f t="shared" si="340"/>
        <v>30</v>
      </c>
      <c r="I10116" s="198">
        <f t="shared" si="341"/>
        <v>8</v>
      </c>
    </row>
    <row r="10117" spans="1:9" x14ac:dyDescent="0.3">
      <c r="A10117" s="10">
        <v>43693</v>
      </c>
      <c r="B10117" s="11" t="s">
        <v>1805</v>
      </c>
      <c r="C10117" s="11" t="s">
        <v>548</v>
      </c>
      <c r="D10117" s="11" t="s">
        <v>662</v>
      </c>
      <c r="F10117" s="15">
        <f>IF(ISBLANK($D10117),"",IF(ISBLANK($E10117),VLOOKUP($D10117,$J:$K,2,FALSE),VLOOKUP($E10117,'Daycare Packages'!$A:$G,7,FALSE)))</f>
        <v>30</v>
      </c>
      <c r="G10117" s="15"/>
      <c r="H10117" s="15">
        <f t="shared" si="340"/>
        <v>30</v>
      </c>
      <c r="I10117" s="198">
        <f t="shared" si="341"/>
        <v>8</v>
      </c>
    </row>
    <row r="10118" spans="1:9" x14ac:dyDescent="0.3">
      <c r="A10118" s="10">
        <v>43693</v>
      </c>
      <c r="B10118" s="11" t="s">
        <v>1867</v>
      </c>
      <c r="C10118" s="11" t="s">
        <v>996</v>
      </c>
      <c r="D10118" s="11" t="s">
        <v>662</v>
      </c>
      <c r="F10118" s="15">
        <f>IF(ISBLANK($D10118),"",IF(ISBLANK($E10118),VLOOKUP($D10118,$J:$K,2,FALSE),VLOOKUP($E10118,'Daycare Packages'!$A:$G,7,FALSE)))</f>
        <v>30</v>
      </c>
      <c r="G10118" s="15"/>
      <c r="H10118" s="15">
        <f t="shared" si="340"/>
        <v>30</v>
      </c>
      <c r="I10118" s="198">
        <f t="shared" si="341"/>
        <v>8</v>
      </c>
    </row>
    <row r="10119" spans="1:9" x14ac:dyDescent="0.3">
      <c r="A10119" s="10">
        <v>43693</v>
      </c>
      <c r="B10119" s="11" t="s">
        <v>1537</v>
      </c>
      <c r="C10119" s="11" t="s">
        <v>1538</v>
      </c>
      <c r="D10119" s="11" t="s">
        <v>662</v>
      </c>
      <c r="F10119" s="15">
        <f>IF(ISBLANK($D10119),"",IF(ISBLANK($E10119),VLOOKUP($D10119,$J:$K,2,FALSE),VLOOKUP($E10119,'Daycare Packages'!$A:$G,7,FALSE)))</f>
        <v>30</v>
      </c>
      <c r="G10119" s="15"/>
      <c r="H10119" s="15">
        <f t="shared" si="340"/>
        <v>30</v>
      </c>
      <c r="I10119" s="198">
        <f t="shared" si="341"/>
        <v>8</v>
      </c>
    </row>
    <row r="10120" spans="1:9" x14ac:dyDescent="0.3">
      <c r="A10120" s="10">
        <v>43693</v>
      </c>
      <c r="B10120" s="11" t="s">
        <v>1537</v>
      </c>
      <c r="C10120" s="11" t="s">
        <v>1539</v>
      </c>
      <c r="D10120" s="11" t="s">
        <v>662</v>
      </c>
      <c r="F10120" s="15">
        <f>IF(ISBLANK($D10120),"",IF(ISBLANK($E10120),VLOOKUP($D10120,$J:$K,2,FALSE),VLOOKUP($E10120,'Daycare Packages'!$A:$G,7,FALSE)))</f>
        <v>30</v>
      </c>
      <c r="G10120" s="15"/>
      <c r="H10120" s="15">
        <f t="shared" si="340"/>
        <v>30</v>
      </c>
      <c r="I10120" s="198">
        <f t="shared" si="341"/>
        <v>8</v>
      </c>
    </row>
    <row r="10121" spans="1:9" x14ac:dyDescent="0.3">
      <c r="A10121" s="10">
        <v>43693</v>
      </c>
      <c r="B10121" s="11" t="s">
        <v>663</v>
      </c>
      <c r="C10121" s="11" t="s">
        <v>665</v>
      </c>
      <c r="D10121" s="11" t="s">
        <v>662</v>
      </c>
      <c r="F10121" s="15">
        <f>IF(ISBLANK($D10121),"",IF(ISBLANK($E10121),VLOOKUP($D10121,$J:$K,2,FALSE),VLOOKUP($E10121,'Daycare Packages'!$A:$G,7,FALSE)))</f>
        <v>30</v>
      </c>
      <c r="G10121" s="15"/>
      <c r="H10121" s="15">
        <f t="shared" si="340"/>
        <v>30</v>
      </c>
      <c r="I10121" s="198">
        <f t="shared" si="341"/>
        <v>8</v>
      </c>
    </row>
    <row r="10122" spans="1:9" x14ac:dyDescent="0.3">
      <c r="A10122" s="10">
        <v>43693</v>
      </c>
      <c r="B10122" s="11" t="s">
        <v>663</v>
      </c>
      <c r="C10122" s="11" t="s">
        <v>664</v>
      </c>
      <c r="D10122" s="11" t="s">
        <v>662</v>
      </c>
      <c r="F10122" s="15">
        <f>IF(ISBLANK($D10122),"",IF(ISBLANK($E10122),VLOOKUP($D10122,$J:$K,2,FALSE),VLOOKUP($E10122,'Daycare Packages'!$A:$G,7,FALSE)))</f>
        <v>30</v>
      </c>
      <c r="G10122" s="15"/>
      <c r="H10122" s="15">
        <f t="shared" si="340"/>
        <v>30</v>
      </c>
      <c r="I10122" s="198">
        <f t="shared" si="341"/>
        <v>8</v>
      </c>
    </row>
    <row r="10123" spans="1:9" x14ac:dyDescent="0.3">
      <c r="A10123" s="10">
        <v>43693</v>
      </c>
      <c r="B10123" s="11" t="s">
        <v>182</v>
      </c>
      <c r="C10123" s="11" t="s">
        <v>685</v>
      </c>
      <c r="D10123" s="11" t="s">
        <v>662</v>
      </c>
      <c r="E10123" s="11">
        <v>6925810</v>
      </c>
      <c r="F10123" s="15">
        <f>IF(ISBLANK($D10123),"",IF(ISBLANK($E10123),VLOOKUP($D10123,$J:$K,2,FALSE),VLOOKUP($E10123,'Daycare Packages'!$A:$G,7,FALSE)))</f>
        <v>23</v>
      </c>
      <c r="G10123" s="15"/>
      <c r="H10123" s="15">
        <f t="shared" si="340"/>
        <v>23</v>
      </c>
      <c r="I10123" s="198">
        <f t="shared" si="341"/>
        <v>8</v>
      </c>
    </row>
    <row r="10124" spans="1:9" x14ac:dyDescent="0.3">
      <c r="A10124" s="10">
        <v>43693</v>
      </c>
      <c r="B10124" s="11" t="s">
        <v>405</v>
      </c>
      <c r="C10124" s="11" t="s">
        <v>1060</v>
      </c>
      <c r="D10124" s="11" t="s">
        <v>662</v>
      </c>
      <c r="F10124" s="15">
        <f>IF(ISBLANK($D10124),"",IF(ISBLANK($E10124),VLOOKUP($D10124,$J:$K,2,FALSE),VLOOKUP($E10124,'Daycare Packages'!$A:$G,7,FALSE)))</f>
        <v>30</v>
      </c>
      <c r="G10124" s="15"/>
      <c r="H10124" s="15">
        <f t="shared" si="340"/>
        <v>30</v>
      </c>
      <c r="I10124" s="198">
        <f t="shared" si="341"/>
        <v>8</v>
      </c>
    </row>
    <row r="10125" spans="1:9" x14ac:dyDescent="0.3">
      <c r="A10125" s="10">
        <v>43693</v>
      </c>
      <c r="B10125" s="11" t="s">
        <v>730</v>
      </c>
      <c r="C10125" s="11" t="s">
        <v>731</v>
      </c>
      <c r="D10125" s="11" t="s">
        <v>662</v>
      </c>
      <c r="F10125" s="15">
        <f>IF(ISBLANK($D10125),"",IF(ISBLANK($E10125),VLOOKUP($D10125,$J:$K,2,FALSE),VLOOKUP($E10125,'Daycare Packages'!$A:$G,7,FALSE)))</f>
        <v>30</v>
      </c>
      <c r="G10125" s="15"/>
      <c r="H10125" s="15">
        <f t="shared" si="340"/>
        <v>30</v>
      </c>
      <c r="I10125" s="198">
        <f t="shared" si="341"/>
        <v>8</v>
      </c>
    </row>
    <row r="10126" spans="1:9" x14ac:dyDescent="0.3">
      <c r="A10126" s="10">
        <v>43693</v>
      </c>
      <c r="B10126" s="11" t="s">
        <v>751</v>
      </c>
      <c r="C10126" s="11" t="s">
        <v>752</v>
      </c>
      <c r="D10126" s="11" t="s">
        <v>662</v>
      </c>
      <c r="F10126" s="15">
        <f>IF(ISBLANK($D10126),"",IF(ISBLANK($E10126),VLOOKUP($D10126,$J:$K,2,FALSE),VLOOKUP($E10126,'Daycare Packages'!$A:$G,7,FALSE)))</f>
        <v>30</v>
      </c>
      <c r="G10126" s="15"/>
      <c r="H10126" s="15">
        <f t="shared" si="340"/>
        <v>30</v>
      </c>
      <c r="I10126" s="198">
        <f t="shared" si="341"/>
        <v>8</v>
      </c>
    </row>
    <row r="10127" spans="1:9" x14ac:dyDescent="0.3">
      <c r="A10127" s="10">
        <v>43693</v>
      </c>
      <c r="B10127" s="11" t="s">
        <v>989</v>
      </c>
      <c r="C10127" s="11" t="s">
        <v>765</v>
      </c>
      <c r="D10127" s="11" t="s">
        <v>662</v>
      </c>
      <c r="F10127" s="15">
        <f>IF(ISBLANK($D10127),"",IF(ISBLANK($E10127),VLOOKUP($D10127,$J:$K,2,FALSE),VLOOKUP($E10127,'Daycare Packages'!$A:$G,7,FALSE)))</f>
        <v>30</v>
      </c>
      <c r="G10127" s="15"/>
      <c r="H10127" s="15">
        <f t="shared" si="340"/>
        <v>30</v>
      </c>
      <c r="I10127" s="198">
        <f t="shared" si="341"/>
        <v>8</v>
      </c>
    </row>
    <row r="10128" spans="1:9" x14ac:dyDescent="0.3">
      <c r="A10128" s="10">
        <v>43693</v>
      </c>
      <c r="B10128" s="11" t="s">
        <v>1887</v>
      </c>
      <c r="C10128" s="11" t="s">
        <v>507</v>
      </c>
      <c r="D10128" s="11" t="s">
        <v>662</v>
      </c>
      <c r="F10128" s="15">
        <f>IF(ISBLANK($D10128),"",IF(ISBLANK($E10128),VLOOKUP($D10128,$J:$K,2,FALSE),VLOOKUP($E10128,'Daycare Packages'!$A:$G,7,FALSE)))</f>
        <v>30</v>
      </c>
      <c r="G10128" s="15">
        <v>6</v>
      </c>
      <c r="H10128" s="15">
        <f t="shared" si="340"/>
        <v>36</v>
      </c>
      <c r="I10128" s="198">
        <f t="shared" si="341"/>
        <v>8</v>
      </c>
    </row>
    <row r="10129" spans="1:10" x14ac:dyDescent="0.3">
      <c r="A10129" s="10">
        <v>43693</v>
      </c>
      <c r="B10129" s="11" t="s">
        <v>218</v>
      </c>
      <c r="C10129" s="11" t="s">
        <v>738</v>
      </c>
      <c r="D10129" s="11" t="s">
        <v>662</v>
      </c>
      <c r="E10129" s="11">
        <v>6911319</v>
      </c>
      <c r="F10129" s="15">
        <f>IF(ISBLANK($D10129),"",IF(ISBLANK($E10129),VLOOKUP($D10129,$J:$K,2,FALSE),VLOOKUP($E10129,'Daycare Packages'!$A:$G,7,FALSE)))</f>
        <v>20</v>
      </c>
      <c r="G10129" s="15"/>
      <c r="H10129" s="15">
        <f t="shared" si="340"/>
        <v>20</v>
      </c>
      <c r="I10129" s="198">
        <f t="shared" si="341"/>
        <v>8</v>
      </c>
    </row>
    <row r="10130" spans="1:10" x14ac:dyDescent="0.3">
      <c r="A10130" s="10">
        <v>43693</v>
      </c>
      <c r="B10130" s="11" t="s">
        <v>218</v>
      </c>
      <c r="C10130" s="11" t="s">
        <v>737</v>
      </c>
      <c r="D10130" s="11" t="s">
        <v>662</v>
      </c>
      <c r="E10130" s="11">
        <v>6911319</v>
      </c>
      <c r="F10130" s="15">
        <f>IF(ISBLANK($D10130),"",IF(ISBLANK($E10130),VLOOKUP($D10130,$J:$K,2,FALSE),VLOOKUP($E10130,'Daycare Packages'!$A:$G,7,FALSE)))</f>
        <v>20</v>
      </c>
      <c r="G10130" s="15"/>
      <c r="H10130" s="15">
        <f t="shared" si="340"/>
        <v>20</v>
      </c>
      <c r="I10130" s="198">
        <f t="shared" si="341"/>
        <v>8</v>
      </c>
    </row>
    <row r="10131" spans="1:10" x14ac:dyDescent="0.3">
      <c r="A10131" s="55">
        <v>43693</v>
      </c>
      <c r="B10131" s="56" t="s">
        <v>1636</v>
      </c>
      <c r="C10131" s="56" t="s">
        <v>665</v>
      </c>
      <c r="D10131" s="56" t="s">
        <v>662</v>
      </c>
      <c r="E10131" s="56">
        <v>6916516</v>
      </c>
      <c r="F10131" s="59">
        <f>IF(ISBLANK($D10131),"",IF(ISBLANK($E10131),VLOOKUP($D10131,$J:$K,2,FALSE),VLOOKUP($E10131,'Daycare Packages'!$A:$G,7,FALSE)))</f>
        <v>27</v>
      </c>
      <c r="G10131" s="59"/>
      <c r="H10131" s="59">
        <f t="shared" si="340"/>
        <v>27</v>
      </c>
      <c r="I10131" s="198">
        <f t="shared" si="341"/>
        <v>8</v>
      </c>
    </row>
    <row r="10132" spans="1:10" x14ac:dyDescent="0.3">
      <c r="A10132" s="10">
        <v>43694</v>
      </c>
      <c r="B10132" s="11" t="s">
        <v>119</v>
      </c>
      <c r="C10132" s="11" t="s">
        <v>692</v>
      </c>
      <c r="D10132" s="11" t="s">
        <v>662</v>
      </c>
      <c r="E10132" s="11">
        <v>6908817</v>
      </c>
      <c r="F10132" s="15">
        <f>IF(ISBLANK($D10132),"",IF(ISBLANK($E10132),VLOOKUP($D10132,$J:$K,2,FALSE),VLOOKUP($E10132,'Daycare Packages'!$A:$G,7,FALSE)))</f>
        <v>26</v>
      </c>
      <c r="G10132" s="15"/>
      <c r="H10132" s="15">
        <f t="shared" si="340"/>
        <v>26</v>
      </c>
      <c r="I10132" s="198">
        <f t="shared" si="341"/>
        <v>8</v>
      </c>
      <c r="J10132" s="13">
        <f>10290-10122</f>
        <v>168</v>
      </c>
    </row>
    <row r="10133" spans="1:10" x14ac:dyDescent="0.3">
      <c r="A10133" s="10">
        <v>43694</v>
      </c>
      <c r="B10133" s="11" t="s">
        <v>1221</v>
      </c>
      <c r="C10133" s="11" t="s">
        <v>1242</v>
      </c>
      <c r="D10133" s="11" t="s">
        <v>662</v>
      </c>
      <c r="E10133" s="11">
        <v>6861908</v>
      </c>
      <c r="F10133" s="15">
        <f>IF(ISBLANK($D10133),"",IF(ISBLANK($E10133),VLOOKUP($D10133,$J:$K,2,FALSE),VLOOKUP($E10133,'Daycare Packages'!$A:$G,7,FALSE)))</f>
        <v>25</v>
      </c>
      <c r="G10133" s="15"/>
      <c r="H10133" s="15">
        <f t="shared" si="340"/>
        <v>25</v>
      </c>
      <c r="I10133" s="198">
        <f t="shared" si="341"/>
        <v>8</v>
      </c>
    </row>
    <row r="10134" spans="1:10" x14ac:dyDescent="0.3">
      <c r="A10134" s="10">
        <v>43694</v>
      </c>
      <c r="B10134" s="11" t="s">
        <v>140</v>
      </c>
      <c r="C10134" s="11" t="s">
        <v>475</v>
      </c>
      <c r="D10134" s="11" t="s">
        <v>662</v>
      </c>
      <c r="E10134" s="11">
        <v>6927314</v>
      </c>
      <c r="F10134" s="15">
        <f>IF(ISBLANK($D10134),"",IF(ISBLANK($E10134),VLOOKUP($D10134,$J:$K,2,FALSE),VLOOKUP($E10134,'Daycare Packages'!$A:$G,7,FALSE)))</f>
        <v>26</v>
      </c>
      <c r="G10134" s="15"/>
      <c r="H10134" s="15">
        <f t="shared" si="340"/>
        <v>26</v>
      </c>
      <c r="I10134" s="198">
        <f t="shared" si="341"/>
        <v>8</v>
      </c>
    </row>
    <row r="10135" spans="1:10" x14ac:dyDescent="0.3">
      <c r="A10135" s="10">
        <v>43694</v>
      </c>
      <c r="B10135" s="11" t="s">
        <v>836</v>
      </c>
      <c r="C10135" s="11" t="s">
        <v>498</v>
      </c>
      <c r="D10135" s="11" t="s">
        <v>662</v>
      </c>
      <c r="F10135" s="15">
        <f>IF(ISBLANK($D10135),"",IF(ISBLANK($E10135),VLOOKUP($D10135,$J:$K,2,FALSE),VLOOKUP($E10135,'Daycare Packages'!$A:$G,7,FALSE)))</f>
        <v>30</v>
      </c>
      <c r="G10135" s="15"/>
      <c r="H10135" s="15">
        <f t="shared" si="340"/>
        <v>30</v>
      </c>
      <c r="I10135" s="198">
        <f t="shared" si="341"/>
        <v>8</v>
      </c>
    </row>
    <row r="10136" spans="1:10" x14ac:dyDescent="0.3">
      <c r="A10136" s="10">
        <v>43694</v>
      </c>
      <c r="B10136" s="11" t="s">
        <v>134</v>
      </c>
      <c r="C10136" s="11" t="s">
        <v>883</v>
      </c>
      <c r="D10136" s="11" t="s">
        <v>662</v>
      </c>
      <c r="E10136" s="11">
        <v>6869710</v>
      </c>
      <c r="F10136" s="15">
        <f>IF(ISBLANK($D10136),"",IF(ISBLANK($E10136),VLOOKUP($D10136,$J:$K,2,FALSE),VLOOKUP($E10136,'Daycare Packages'!$A:$G,7,FALSE)))</f>
        <v>26</v>
      </c>
      <c r="G10136" s="15"/>
      <c r="H10136" s="15">
        <f t="shared" si="340"/>
        <v>26</v>
      </c>
      <c r="I10136" s="198">
        <f t="shared" si="341"/>
        <v>8</v>
      </c>
    </row>
    <row r="10137" spans="1:10" x14ac:dyDescent="0.3">
      <c r="A10137" s="10">
        <v>43694</v>
      </c>
      <c r="B10137" s="11" t="s">
        <v>989</v>
      </c>
      <c r="C10137" s="11" t="s">
        <v>765</v>
      </c>
      <c r="D10137" s="11" t="s">
        <v>662</v>
      </c>
      <c r="F10137" s="15">
        <f>IF(ISBLANK($D10137),"",IF(ISBLANK($E10137),VLOOKUP($D10137,$J:$K,2,FALSE),VLOOKUP($E10137,'Daycare Packages'!$A:$G,7,FALSE)))</f>
        <v>30</v>
      </c>
      <c r="G10137" s="15"/>
      <c r="H10137" s="15">
        <f t="shared" si="340"/>
        <v>30</v>
      </c>
      <c r="I10137" s="198">
        <f t="shared" si="341"/>
        <v>8</v>
      </c>
    </row>
    <row r="10138" spans="1:10" x14ac:dyDescent="0.3">
      <c r="A10138" s="10">
        <v>43694</v>
      </c>
      <c r="B10138" s="11" t="s">
        <v>1521</v>
      </c>
      <c r="C10138" s="11" t="s">
        <v>1522</v>
      </c>
      <c r="D10138" s="11" t="s">
        <v>662</v>
      </c>
      <c r="F10138" s="15">
        <f>IF(ISBLANK($D10138),"",IF(ISBLANK($E10138),VLOOKUP($D10138,$J:$K,2,FALSE),VLOOKUP($E10138,'Daycare Packages'!$A:$G,7,FALSE)))</f>
        <v>30</v>
      </c>
      <c r="G10138" s="15"/>
      <c r="H10138" s="15">
        <f t="shared" si="340"/>
        <v>30</v>
      </c>
      <c r="I10138" s="198">
        <f t="shared" si="341"/>
        <v>8</v>
      </c>
    </row>
    <row r="10139" spans="1:10" x14ac:dyDescent="0.3">
      <c r="A10139" s="10">
        <v>43694</v>
      </c>
      <c r="B10139" s="11" t="s">
        <v>230</v>
      </c>
      <c r="C10139" s="11" t="s">
        <v>493</v>
      </c>
      <c r="D10139" s="11" t="s">
        <v>662</v>
      </c>
      <c r="E10139" s="11">
        <v>6931739</v>
      </c>
      <c r="F10139" s="15">
        <f>IF(ISBLANK($D10139),"",IF(ISBLANK($E10139),VLOOKUP($D10139,$J:$K,2,FALSE),VLOOKUP($E10139,'Daycare Packages'!$A:$G,7,FALSE)))</f>
        <v>27</v>
      </c>
      <c r="G10139" s="15"/>
      <c r="H10139" s="15">
        <f t="shared" si="340"/>
        <v>27</v>
      </c>
      <c r="I10139" s="198">
        <f t="shared" si="341"/>
        <v>8</v>
      </c>
    </row>
    <row r="10140" spans="1:10" x14ac:dyDescent="0.3">
      <c r="A10140" s="10">
        <v>43694</v>
      </c>
      <c r="B10140" s="11" t="s">
        <v>751</v>
      </c>
      <c r="C10140" s="11" t="s">
        <v>752</v>
      </c>
      <c r="D10140" s="11" t="s">
        <v>662</v>
      </c>
      <c r="F10140" s="15">
        <f>IF(ISBLANK($D10140),"",IF(ISBLANK($E10140),VLOOKUP($D10140,$J:$K,2,FALSE),VLOOKUP($E10140,'Daycare Packages'!$A:$G,7,FALSE)))</f>
        <v>30</v>
      </c>
      <c r="G10140" s="15"/>
      <c r="H10140" s="15">
        <f t="shared" si="340"/>
        <v>30</v>
      </c>
      <c r="I10140" s="198">
        <f t="shared" si="341"/>
        <v>8</v>
      </c>
    </row>
    <row r="10141" spans="1:10" x14ac:dyDescent="0.3">
      <c r="A10141" s="10">
        <v>43694</v>
      </c>
      <c r="B10141" s="11" t="s">
        <v>688</v>
      </c>
      <c r="C10141" s="11" t="s">
        <v>689</v>
      </c>
      <c r="D10141" s="11" t="s">
        <v>662</v>
      </c>
      <c r="F10141" s="15">
        <f>IF(ISBLANK($D10141),"",IF(ISBLANK($E10141),VLOOKUP($D10141,$J:$K,2,FALSE),VLOOKUP($E10141,'Daycare Packages'!$A:$G,7,FALSE)))</f>
        <v>30</v>
      </c>
      <c r="G10141" s="15"/>
      <c r="H10141" s="15">
        <f t="shared" si="340"/>
        <v>30</v>
      </c>
      <c r="I10141" s="198">
        <f t="shared" si="341"/>
        <v>8</v>
      </c>
    </row>
    <row r="10142" spans="1:10" x14ac:dyDescent="0.3">
      <c r="A10142" s="10">
        <v>43694</v>
      </c>
      <c r="B10142" s="11" t="s">
        <v>141</v>
      </c>
      <c r="C10142" s="11" t="s">
        <v>564</v>
      </c>
      <c r="D10142" s="11" t="s">
        <v>662</v>
      </c>
      <c r="E10142" s="11">
        <v>6914106</v>
      </c>
      <c r="F10142" s="15">
        <f>IF(ISBLANK($D10142),"",IF(ISBLANK($E10142),VLOOKUP($D10142,$J:$K,2,FALSE),VLOOKUP($E10142,'Daycare Packages'!$A:$G,7,FALSE)))</f>
        <v>26</v>
      </c>
      <c r="G10142" s="15"/>
      <c r="H10142" s="15">
        <f t="shared" si="340"/>
        <v>26</v>
      </c>
      <c r="I10142" s="198">
        <f t="shared" si="341"/>
        <v>8</v>
      </c>
    </row>
    <row r="10143" spans="1:10" x14ac:dyDescent="0.3">
      <c r="A10143" s="10">
        <v>43694</v>
      </c>
      <c r="B10143" s="11" t="s">
        <v>117</v>
      </c>
      <c r="C10143" s="11" t="s">
        <v>1069</v>
      </c>
      <c r="D10143" s="11" t="s">
        <v>662</v>
      </c>
      <c r="E10143" s="11">
        <v>6875240</v>
      </c>
      <c r="F10143" s="15">
        <f>IF(ISBLANK($D10143),"",IF(ISBLANK($E10143),VLOOKUP($D10143,$J:$K,2,FALSE),VLOOKUP($E10143,'Daycare Packages'!$A:$G,7,FALSE)))</f>
        <v>25</v>
      </c>
      <c r="G10143" s="15"/>
      <c r="H10143" s="15">
        <f t="shared" ref="H10143:H10206" si="342">IF(ISBLANK(D10143),"",SUM(F10143:G10143))</f>
        <v>25</v>
      </c>
      <c r="I10143" s="198">
        <f t="shared" si="341"/>
        <v>8</v>
      </c>
    </row>
    <row r="10144" spans="1:10" x14ac:dyDescent="0.3">
      <c r="A10144" s="10">
        <v>43694</v>
      </c>
      <c r="B10144" s="11" t="s">
        <v>1612</v>
      </c>
      <c r="C10144" s="11" t="s">
        <v>2141</v>
      </c>
      <c r="D10144" s="11" t="s">
        <v>662</v>
      </c>
      <c r="F10144" s="15">
        <f>IF(ISBLANK($D10144),"",IF(ISBLANK($E10144),VLOOKUP($D10144,$J:$K,2,FALSE),VLOOKUP($E10144,'Daycare Packages'!$A:$G,7,FALSE)))</f>
        <v>30</v>
      </c>
      <c r="G10144" s="15"/>
      <c r="H10144" s="15">
        <f t="shared" si="342"/>
        <v>30</v>
      </c>
      <c r="I10144" s="198">
        <f t="shared" si="341"/>
        <v>8</v>
      </c>
    </row>
    <row r="10145" spans="1:9" x14ac:dyDescent="0.3">
      <c r="A10145" s="10">
        <v>43694</v>
      </c>
      <c r="B10145" s="11" t="s">
        <v>663</v>
      </c>
      <c r="C10145" s="11" t="s">
        <v>665</v>
      </c>
      <c r="D10145" s="11" t="s">
        <v>662</v>
      </c>
      <c r="F10145" s="15">
        <f>IF(ISBLANK($D10145),"",IF(ISBLANK($E10145),VLOOKUP($D10145,$J:$K,2,FALSE),VLOOKUP($E10145,'Daycare Packages'!$A:$G,7,FALSE)))</f>
        <v>30</v>
      </c>
      <c r="G10145" s="15"/>
      <c r="H10145" s="15">
        <f t="shared" si="342"/>
        <v>30</v>
      </c>
      <c r="I10145" s="198">
        <f t="shared" si="341"/>
        <v>8</v>
      </c>
    </row>
    <row r="10146" spans="1:9" x14ac:dyDescent="0.3">
      <c r="A10146" s="10">
        <v>43694</v>
      </c>
      <c r="B10146" s="11" t="s">
        <v>663</v>
      </c>
      <c r="C10146" s="11" t="s">
        <v>664</v>
      </c>
      <c r="D10146" s="11" t="s">
        <v>662</v>
      </c>
      <c r="F10146" s="15">
        <f>IF(ISBLANK($D10146),"",IF(ISBLANK($E10146),VLOOKUP($D10146,$J:$K,2,FALSE),VLOOKUP($E10146,'Daycare Packages'!$A:$G,7,FALSE)))</f>
        <v>30</v>
      </c>
      <c r="G10146" s="15"/>
      <c r="H10146" s="15">
        <f t="shared" si="342"/>
        <v>30</v>
      </c>
      <c r="I10146" s="198">
        <f t="shared" si="341"/>
        <v>8</v>
      </c>
    </row>
    <row r="10147" spans="1:9" x14ac:dyDescent="0.3">
      <c r="A10147" s="10">
        <v>43694</v>
      </c>
      <c r="B10147" s="11" t="s">
        <v>1916</v>
      </c>
      <c r="C10147" s="11" t="s">
        <v>1359</v>
      </c>
      <c r="D10147" s="11" t="s">
        <v>662</v>
      </c>
      <c r="F10147" s="15">
        <f>IF(ISBLANK($D10147),"",IF(ISBLANK($E10147),VLOOKUP($D10147,$J:$K,2,FALSE),VLOOKUP($E10147,'Daycare Packages'!$A:$G,7,FALSE)))</f>
        <v>30</v>
      </c>
      <c r="G10147" s="15"/>
      <c r="H10147" s="15">
        <f t="shared" si="342"/>
        <v>30</v>
      </c>
      <c r="I10147" s="198">
        <f t="shared" si="341"/>
        <v>8</v>
      </c>
    </row>
    <row r="10148" spans="1:9" x14ac:dyDescent="0.3">
      <c r="A10148" s="10">
        <v>43694</v>
      </c>
      <c r="B10148" s="11" t="s">
        <v>1661</v>
      </c>
      <c r="C10148" s="11" t="s">
        <v>1673</v>
      </c>
      <c r="D10148" s="11" t="s">
        <v>662</v>
      </c>
      <c r="E10148" s="11">
        <v>6887774</v>
      </c>
      <c r="F10148" s="15">
        <f>IF(ISBLANK($D10148),"",IF(ISBLANK($E10148),VLOOKUP($D10148,$J:$K,2,FALSE),VLOOKUP($E10148,'Daycare Packages'!$A:$G,7,FALSE)))</f>
        <v>25</v>
      </c>
      <c r="G10148" s="15"/>
      <c r="H10148" s="15">
        <f t="shared" si="342"/>
        <v>25</v>
      </c>
      <c r="I10148" s="198">
        <f t="shared" si="341"/>
        <v>8</v>
      </c>
    </row>
    <row r="10149" spans="1:9" x14ac:dyDescent="0.3">
      <c r="A10149" s="10">
        <v>43694</v>
      </c>
      <c r="B10149" s="11" t="s">
        <v>677</v>
      </c>
      <c r="C10149" s="11" t="s">
        <v>1295</v>
      </c>
      <c r="D10149" s="11" t="s">
        <v>662</v>
      </c>
      <c r="F10149" s="15">
        <f>IF(ISBLANK($D10149),"",IF(ISBLANK($E10149),VLOOKUP($D10149,$J:$K,2,FALSE),VLOOKUP($E10149,'Daycare Packages'!$A:$G,7,FALSE)))</f>
        <v>30</v>
      </c>
      <c r="G10149" s="15"/>
      <c r="H10149" s="15">
        <f t="shared" si="342"/>
        <v>30</v>
      </c>
      <c r="I10149" s="198">
        <f t="shared" si="341"/>
        <v>8</v>
      </c>
    </row>
    <row r="10150" spans="1:9" x14ac:dyDescent="0.3">
      <c r="A10150" s="10">
        <v>43694</v>
      </c>
      <c r="B10150" s="11" t="s">
        <v>783</v>
      </c>
      <c r="C10150" s="11" t="s">
        <v>514</v>
      </c>
      <c r="D10150" s="11" t="s">
        <v>662</v>
      </c>
      <c r="F10150" s="15">
        <f>IF(ISBLANK($D10150),"",IF(ISBLANK($E10150),VLOOKUP($D10150,$J:$K,2,FALSE),VLOOKUP($E10150,'Daycare Packages'!$A:$G,7,FALSE)))</f>
        <v>30</v>
      </c>
      <c r="G10150" s="15"/>
      <c r="H10150" s="15">
        <f t="shared" si="342"/>
        <v>30</v>
      </c>
      <c r="I10150" s="198">
        <f t="shared" si="341"/>
        <v>8</v>
      </c>
    </row>
    <row r="10151" spans="1:9" x14ac:dyDescent="0.3">
      <c r="A10151" s="10">
        <v>43694</v>
      </c>
      <c r="B10151" s="11" t="s">
        <v>182</v>
      </c>
      <c r="C10151" s="11" t="s">
        <v>685</v>
      </c>
      <c r="D10151" s="11" t="s">
        <v>662</v>
      </c>
      <c r="E10151" s="11">
        <v>6925810</v>
      </c>
      <c r="F10151" s="15">
        <f>IF(ISBLANK($D10151),"",IF(ISBLANK($E10151),VLOOKUP($D10151,$J:$K,2,FALSE),VLOOKUP($E10151,'Daycare Packages'!$A:$G,7,FALSE)))</f>
        <v>23</v>
      </c>
      <c r="G10151" s="15"/>
      <c r="H10151" s="15">
        <f t="shared" si="342"/>
        <v>23</v>
      </c>
      <c r="I10151" s="198">
        <f t="shared" si="341"/>
        <v>8</v>
      </c>
    </row>
    <row r="10152" spans="1:9" x14ac:dyDescent="0.3">
      <c r="A10152" s="10">
        <v>43694</v>
      </c>
      <c r="B10152" s="11" t="s">
        <v>1636</v>
      </c>
      <c r="C10152" s="11" t="s">
        <v>665</v>
      </c>
      <c r="D10152" s="11" t="s">
        <v>662</v>
      </c>
      <c r="E10152" s="11">
        <v>6916516</v>
      </c>
      <c r="F10152" s="15">
        <f>IF(ISBLANK($D10152),"",IF(ISBLANK($E10152),VLOOKUP($D10152,$J:$K,2,FALSE),VLOOKUP($E10152,'Daycare Packages'!$A:$G,7,FALSE)))</f>
        <v>27</v>
      </c>
      <c r="G10152" s="15"/>
      <c r="H10152" s="15">
        <f t="shared" si="342"/>
        <v>27</v>
      </c>
      <c r="I10152" s="198">
        <f t="shared" si="341"/>
        <v>8</v>
      </c>
    </row>
    <row r="10153" spans="1:9" x14ac:dyDescent="0.3">
      <c r="A10153" s="55">
        <v>43694</v>
      </c>
      <c r="B10153" s="56" t="s">
        <v>2077</v>
      </c>
      <c r="C10153" s="56" t="s">
        <v>943</v>
      </c>
      <c r="D10153" s="56" t="s">
        <v>662</v>
      </c>
      <c r="E10153" s="56">
        <v>6937572</v>
      </c>
      <c r="F10153" s="59">
        <f>IF(ISBLANK($D10153),"",IF(ISBLANK($E10153),VLOOKUP($D10153,$J:$K,2,FALSE),VLOOKUP($E10153,'Daycare Packages'!$A:$G,7,FALSE)))</f>
        <v>23</v>
      </c>
      <c r="G10153" s="59"/>
      <c r="H10153" s="59">
        <f t="shared" si="342"/>
        <v>23</v>
      </c>
      <c r="I10153" s="198">
        <f t="shared" si="341"/>
        <v>8</v>
      </c>
    </row>
    <row r="10154" spans="1:9" x14ac:dyDescent="0.3">
      <c r="A10154" s="10">
        <v>43695</v>
      </c>
      <c r="B10154" s="11" t="s">
        <v>82</v>
      </c>
      <c r="C10154" s="11" t="s">
        <v>696</v>
      </c>
      <c r="D10154" s="11" t="s">
        <v>659</v>
      </c>
      <c r="E10154" s="11">
        <v>6288870</v>
      </c>
      <c r="F10154" s="15">
        <f>IF(ISBLANK($D10154),"",IF(ISBLANK($E10154),VLOOKUP($D10154,$J:$K,2,FALSE),VLOOKUP($E10154,'Daycare Packages'!$A:$G,7,FALSE)))</f>
        <v>16</v>
      </c>
      <c r="G10154" s="15"/>
      <c r="H10154" s="15">
        <f t="shared" si="342"/>
        <v>16</v>
      </c>
      <c r="I10154" s="198">
        <f t="shared" si="341"/>
        <v>8</v>
      </c>
    </row>
    <row r="10155" spans="1:9" x14ac:dyDescent="0.3">
      <c r="A10155" s="10">
        <v>43695</v>
      </c>
      <c r="B10155" s="11" t="s">
        <v>82</v>
      </c>
      <c r="C10155" s="11" t="s">
        <v>695</v>
      </c>
      <c r="D10155" s="11" t="s">
        <v>659</v>
      </c>
      <c r="E10155" s="11">
        <v>6288870</v>
      </c>
      <c r="F10155" s="15">
        <f>IF(ISBLANK($D10155),"",IF(ISBLANK($E10155),VLOOKUP($D10155,$J:$K,2,FALSE),VLOOKUP($E10155,'Daycare Packages'!$A:$G,7,FALSE)))</f>
        <v>16</v>
      </c>
      <c r="G10155" s="15"/>
      <c r="H10155" s="15">
        <f t="shared" si="342"/>
        <v>16</v>
      </c>
      <c r="I10155" s="198">
        <f t="shared" si="341"/>
        <v>8</v>
      </c>
    </row>
    <row r="10156" spans="1:9" x14ac:dyDescent="0.3">
      <c r="A10156" s="10">
        <v>43695</v>
      </c>
      <c r="B10156" s="11" t="s">
        <v>1621</v>
      </c>
      <c r="C10156" s="11" t="s">
        <v>483</v>
      </c>
      <c r="D10156" s="11" t="s">
        <v>662</v>
      </c>
      <c r="F10156" s="15">
        <f>IF(ISBLANK($D10156),"",IF(ISBLANK($E10156),VLOOKUP($D10156,$J:$K,2,FALSE),VLOOKUP($E10156,'Daycare Packages'!$A:$G,7,FALSE)))</f>
        <v>30</v>
      </c>
      <c r="G10156" s="15"/>
      <c r="H10156" s="15">
        <f t="shared" si="342"/>
        <v>30</v>
      </c>
      <c r="I10156" s="198">
        <f t="shared" si="341"/>
        <v>8</v>
      </c>
    </row>
    <row r="10157" spans="1:9" x14ac:dyDescent="0.3">
      <c r="A10157" s="10">
        <v>43695</v>
      </c>
      <c r="B10157" s="11" t="s">
        <v>989</v>
      </c>
      <c r="C10157" s="11" t="s">
        <v>765</v>
      </c>
      <c r="D10157" s="11" t="s">
        <v>662</v>
      </c>
      <c r="F10157" s="15">
        <f>IF(ISBLANK($D10157),"",IF(ISBLANK($E10157),VLOOKUP($D10157,$J:$K,2,FALSE),VLOOKUP($E10157,'Daycare Packages'!$A:$G,7,FALSE)))</f>
        <v>30</v>
      </c>
      <c r="G10157" s="15"/>
      <c r="H10157" s="15">
        <f t="shared" si="342"/>
        <v>30</v>
      </c>
      <c r="I10157" s="198">
        <f t="shared" si="341"/>
        <v>8</v>
      </c>
    </row>
    <row r="10158" spans="1:9" x14ac:dyDescent="0.3">
      <c r="A10158" s="10">
        <v>43695</v>
      </c>
      <c r="B10158" s="11" t="s">
        <v>1600</v>
      </c>
      <c r="C10158" s="11" t="s">
        <v>1601</v>
      </c>
      <c r="D10158" s="11" t="s">
        <v>662</v>
      </c>
      <c r="E10158" s="11">
        <v>6940590</v>
      </c>
      <c r="F10158" s="15">
        <f>IF(ISBLANK($D10158),"",IF(ISBLANK($E10158),VLOOKUP($D10158,$J:$K,2,FALSE),VLOOKUP($E10158,'Daycare Packages'!$A:$G,7,FALSE)))</f>
        <v>27</v>
      </c>
      <c r="G10158" s="15"/>
      <c r="H10158" s="15">
        <f t="shared" si="342"/>
        <v>27</v>
      </c>
      <c r="I10158" s="198">
        <f t="shared" si="341"/>
        <v>8</v>
      </c>
    </row>
    <row r="10159" spans="1:9" x14ac:dyDescent="0.3">
      <c r="A10159" s="10">
        <v>43695</v>
      </c>
      <c r="B10159" s="11" t="s">
        <v>1321</v>
      </c>
      <c r="C10159" s="11" t="s">
        <v>1117</v>
      </c>
      <c r="D10159" s="11" t="s">
        <v>662</v>
      </c>
      <c r="E10159" s="11">
        <v>6933303</v>
      </c>
      <c r="F10159" s="15">
        <f>IF(ISBLANK($D10159),"",IF(ISBLANK($E10159),VLOOKUP($D10159,$J:$K,2,FALSE),VLOOKUP($E10159,'Daycare Packages'!$A:$G,7,FALSE)))</f>
        <v>26</v>
      </c>
      <c r="G10159" s="15"/>
      <c r="H10159" s="15">
        <f t="shared" si="342"/>
        <v>26</v>
      </c>
      <c r="I10159" s="198">
        <f t="shared" si="341"/>
        <v>8</v>
      </c>
    </row>
    <row r="10160" spans="1:9" x14ac:dyDescent="0.3">
      <c r="A10160" s="10">
        <v>43695</v>
      </c>
      <c r="B10160" s="11" t="s">
        <v>1321</v>
      </c>
      <c r="C10160" s="11" t="s">
        <v>1322</v>
      </c>
      <c r="D10160" s="11" t="s">
        <v>662</v>
      </c>
      <c r="E10160" s="11">
        <v>6933303</v>
      </c>
      <c r="F10160" s="15">
        <f>IF(ISBLANK($D10160),"",IF(ISBLANK($E10160),VLOOKUP($D10160,$J:$K,2,FALSE),VLOOKUP($E10160,'Daycare Packages'!$A:$G,7,FALSE)))</f>
        <v>26</v>
      </c>
      <c r="G10160" s="15"/>
      <c r="H10160" s="15">
        <f t="shared" si="342"/>
        <v>26</v>
      </c>
      <c r="I10160" s="198">
        <f t="shared" si="341"/>
        <v>8</v>
      </c>
    </row>
    <row r="10161" spans="1:9" x14ac:dyDescent="0.3">
      <c r="A10161" s="10">
        <v>43695</v>
      </c>
      <c r="B10161" s="11" t="s">
        <v>1282</v>
      </c>
      <c r="C10161" s="11" t="s">
        <v>689</v>
      </c>
      <c r="D10161" s="11" t="s">
        <v>662</v>
      </c>
      <c r="E10161" s="11">
        <v>6878007</v>
      </c>
      <c r="F10161" s="15">
        <f>IF(ISBLANK($D10161),"",IF(ISBLANK($E10161),VLOOKUP($D10161,$J:$K,2,FALSE),VLOOKUP($E10161,'Daycare Packages'!$A:$G,7,FALSE)))</f>
        <v>27</v>
      </c>
      <c r="G10161" s="15"/>
      <c r="H10161" s="15">
        <f t="shared" si="342"/>
        <v>27</v>
      </c>
      <c r="I10161" s="198">
        <f t="shared" si="341"/>
        <v>8</v>
      </c>
    </row>
    <row r="10162" spans="1:9" x14ac:dyDescent="0.3">
      <c r="A10162" s="10">
        <v>43695</v>
      </c>
      <c r="B10162" s="11" t="s">
        <v>677</v>
      </c>
      <c r="C10162" s="11" t="s">
        <v>678</v>
      </c>
      <c r="D10162" s="11" t="s">
        <v>662</v>
      </c>
      <c r="F10162" s="15">
        <f>IF(ISBLANK($D10162),"",IF(ISBLANK($E10162),VLOOKUP($D10162,$J:$K,2,FALSE),VLOOKUP($E10162,'Daycare Packages'!$A:$G,7,FALSE)))</f>
        <v>30</v>
      </c>
      <c r="G10162" s="15"/>
      <c r="H10162" s="15">
        <f t="shared" si="342"/>
        <v>30</v>
      </c>
      <c r="I10162" s="198">
        <f t="shared" si="341"/>
        <v>8</v>
      </c>
    </row>
    <row r="10163" spans="1:9" x14ac:dyDescent="0.3">
      <c r="A10163" s="10">
        <v>43695</v>
      </c>
      <c r="B10163" s="11" t="s">
        <v>2151</v>
      </c>
      <c r="C10163" s="11" t="s">
        <v>808</v>
      </c>
      <c r="D10163" s="11" t="s">
        <v>662</v>
      </c>
      <c r="F10163" s="15">
        <f>IF(ISBLANK($D10163),"",IF(ISBLANK($E10163),VLOOKUP($D10163,$J:$K,2,FALSE),VLOOKUP($E10163,'Daycare Packages'!$A:$G,7,FALSE)))</f>
        <v>30</v>
      </c>
      <c r="G10163" s="15"/>
      <c r="H10163" s="15">
        <f t="shared" si="342"/>
        <v>30</v>
      </c>
      <c r="I10163" s="198">
        <f t="shared" si="341"/>
        <v>8</v>
      </c>
    </row>
    <row r="10164" spans="1:9" x14ac:dyDescent="0.3">
      <c r="A10164" s="10">
        <v>43695</v>
      </c>
      <c r="B10164" s="11" t="s">
        <v>783</v>
      </c>
      <c r="C10164" s="11" t="s">
        <v>514</v>
      </c>
      <c r="D10164" s="11" t="s">
        <v>662</v>
      </c>
      <c r="F10164" s="15">
        <f>IF(ISBLANK($D10164),"",IF(ISBLANK($E10164),VLOOKUP($D10164,$J:$K,2,FALSE),VLOOKUP($E10164,'Daycare Packages'!$A:$G,7,FALSE)))</f>
        <v>30</v>
      </c>
      <c r="G10164" s="15"/>
      <c r="H10164" s="15">
        <f t="shared" si="342"/>
        <v>30</v>
      </c>
      <c r="I10164" s="198">
        <f t="shared" si="341"/>
        <v>8</v>
      </c>
    </row>
    <row r="10165" spans="1:9" x14ac:dyDescent="0.3">
      <c r="A10165" s="10">
        <v>43695</v>
      </c>
      <c r="B10165" s="11" t="s">
        <v>2077</v>
      </c>
      <c r="C10165" s="11" t="s">
        <v>943</v>
      </c>
      <c r="D10165" s="11" t="s">
        <v>662</v>
      </c>
      <c r="E10165" s="11">
        <v>6937572</v>
      </c>
      <c r="F10165" s="15">
        <f>IF(ISBLANK($D10165),"",IF(ISBLANK($E10165),VLOOKUP($D10165,$J:$K,2,FALSE),VLOOKUP($E10165,'Daycare Packages'!$A:$G,7,FALSE)))</f>
        <v>23</v>
      </c>
      <c r="G10165" s="15"/>
      <c r="H10165" s="15">
        <f t="shared" si="342"/>
        <v>23</v>
      </c>
      <c r="I10165" s="198">
        <f t="shared" si="341"/>
        <v>8</v>
      </c>
    </row>
    <row r="10166" spans="1:9" x14ac:dyDescent="0.3">
      <c r="A10166" s="10">
        <v>43695</v>
      </c>
      <c r="B10166" s="11" t="s">
        <v>134</v>
      </c>
      <c r="C10166" s="11" t="s">
        <v>883</v>
      </c>
      <c r="D10166" s="11" t="s">
        <v>662</v>
      </c>
      <c r="E10166" s="11">
        <v>6869710</v>
      </c>
      <c r="F10166" s="15">
        <f>IF(ISBLANK($D10166),"",IF(ISBLANK($E10166),VLOOKUP($D10166,$J:$K,2,FALSE),VLOOKUP($E10166,'Daycare Packages'!$A:$G,7,FALSE)))</f>
        <v>26</v>
      </c>
      <c r="G10166" s="15"/>
      <c r="H10166" s="15">
        <f t="shared" si="342"/>
        <v>26</v>
      </c>
      <c r="I10166" s="198">
        <f t="shared" si="341"/>
        <v>8</v>
      </c>
    </row>
    <row r="10167" spans="1:9" x14ac:dyDescent="0.3">
      <c r="A10167" s="55">
        <v>43695</v>
      </c>
      <c r="B10167" s="56" t="s">
        <v>182</v>
      </c>
      <c r="C10167" s="56" t="s">
        <v>685</v>
      </c>
      <c r="D10167" s="56" t="s">
        <v>662</v>
      </c>
      <c r="E10167" s="56">
        <v>6925810</v>
      </c>
      <c r="F10167" s="59">
        <f>IF(ISBLANK($D10167),"",IF(ISBLANK($E10167),VLOOKUP($D10167,$J:$K,2,FALSE),VLOOKUP($E10167,'Daycare Packages'!$A:$G,7,FALSE)))</f>
        <v>23</v>
      </c>
      <c r="G10167" s="59"/>
      <c r="H10167" s="59">
        <f t="shared" si="342"/>
        <v>23</v>
      </c>
      <c r="I10167" s="198">
        <f t="shared" si="341"/>
        <v>8</v>
      </c>
    </row>
    <row r="10168" spans="1:9" x14ac:dyDescent="0.3">
      <c r="A10168" s="10">
        <v>43696</v>
      </c>
      <c r="B10168" s="11" t="s">
        <v>806</v>
      </c>
      <c r="C10168" s="11" t="s">
        <v>627</v>
      </c>
      <c r="D10168" s="11" t="s">
        <v>659</v>
      </c>
      <c r="F10168" s="15">
        <f>IF(ISBLANK($D10168),"",IF(ISBLANK($E10168),VLOOKUP($D10168,$J:$K,2,FALSE),VLOOKUP($E10168,'Daycare Packages'!$A:$G,7,FALSE)))</f>
        <v>20</v>
      </c>
      <c r="G10168" s="15"/>
      <c r="H10168" s="15">
        <f t="shared" si="342"/>
        <v>20</v>
      </c>
      <c r="I10168" s="198">
        <f t="shared" si="341"/>
        <v>8</v>
      </c>
    </row>
    <row r="10169" spans="1:9" x14ac:dyDescent="0.3">
      <c r="A10169" s="10">
        <v>43696</v>
      </c>
      <c r="B10169" s="11" t="s">
        <v>1916</v>
      </c>
      <c r="C10169" s="11" t="s">
        <v>1359</v>
      </c>
      <c r="D10169" s="11" t="s">
        <v>659</v>
      </c>
      <c r="E10169" s="11">
        <v>6917473</v>
      </c>
      <c r="F10169" s="15">
        <f>IF(ISBLANK($D10169),"",IF(ISBLANK($E10169),VLOOKUP($D10169,$J:$K,2,FALSE),VLOOKUP($E10169,'Daycare Packages'!$A:$G,7,FALSE)))</f>
        <v>19</v>
      </c>
      <c r="G10169" s="15"/>
      <c r="H10169" s="15">
        <f t="shared" si="342"/>
        <v>19</v>
      </c>
      <c r="I10169" s="198">
        <f t="shared" si="341"/>
        <v>8</v>
      </c>
    </row>
    <row r="10170" spans="1:9" x14ac:dyDescent="0.3">
      <c r="A10170" s="10">
        <v>43696</v>
      </c>
      <c r="B10170" s="11" t="s">
        <v>1259</v>
      </c>
      <c r="C10170" s="11" t="s">
        <v>229</v>
      </c>
      <c r="D10170" s="11" t="s">
        <v>659</v>
      </c>
      <c r="F10170" s="15">
        <f>IF(ISBLANK($D10170),"",IF(ISBLANK($E10170),VLOOKUP($D10170,$J:$K,2,FALSE),VLOOKUP($E10170,'Daycare Packages'!$A:$G,7,FALSE)))</f>
        <v>20</v>
      </c>
      <c r="G10170" s="15"/>
      <c r="H10170" s="15">
        <f t="shared" si="342"/>
        <v>20</v>
      </c>
      <c r="I10170" s="198">
        <f t="shared" si="341"/>
        <v>8</v>
      </c>
    </row>
    <row r="10171" spans="1:9" x14ac:dyDescent="0.3">
      <c r="A10171" s="10">
        <v>43696</v>
      </c>
      <c r="B10171" s="11" t="s">
        <v>690</v>
      </c>
      <c r="C10171" s="11" t="s">
        <v>691</v>
      </c>
      <c r="D10171" s="11" t="s">
        <v>662</v>
      </c>
      <c r="E10171" s="11">
        <v>6829038</v>
      </c>
      <c r="F10171" s="15">
        <f>IF(ISBLANK($D10171),"",IF(ISBLANK($E10171),VLOOKUP($D10171,$J:$K,2,FALSE),VLOOKUP($E10171,'Daycare Packages'!$A:$G,7,FALSE)))</f>
        <v>25</v>
      </c>
      <c r="G10171" s="15"/>
      <c r="H10171" s="15">
        <f t="shared" si="342"/>
        <v>25</v>
      </c>
      <c r="I10171" s="198">
        <f t="shared" si="341"/>
        <v>8</v>
      </c>
    </row>
    <row r="10172" spans="1:9" x14ac:dyDescent="0.3">
      <c r="A10172" s="10">
        <v>43696</v>
      </c>
      <c r="B10172" s="11" t="s">
        <v>152</v>
      </c>
      <c r="C10172" s="11" t="s">
        <v>679</v>
      </c>
      <c r="D10172" s="11" t="s">
        <v>662</v>
      </c>
      <c r="E10172" s="11">
        <v>6942219</v>
      </c>
      <c r="F10172" s="15">
        <f>IF(ISBLANK($D10172),"",IF(ISBLANK($E10172),VLOOKUP($D10172,$J:$K,2,FALSE),VLOOKUP($E10172,'Daycare Packages'!$A:$G,7,FALSE)))</f>
        <v>23</v>
      </c>
      <c r="G10172" s="15"/>
      <c r="H10172" s="15">
        <f t="shared" si="342"/>
        <v>23</v>
      </c>
      <c r="I10172" s="198">
        <f t="shared" si="341"/>
        <v>8</v>
      </c>
    </row>
    <row r="10173" spans="1:9" x14ac:dyDescent="0.3">
      <c r="A10173" s="10">
        <v>43696</v>
      </c>
      <c r="B10173" s="11" t="s">
        <v>1221</v>
      </c>
      <c r="C10173" s="11" t="s">
        <v>1242</v>
      </c>
      <c r="D10173" s="11" t="s">
        <v>662</v>
      </c>
      <c r="E10173" s="11">
        <v>6861908</v>
      </c>
      <c r="F10173" s="15">
        <f>IF(ISBLANK($D10173),"",IF(ISBLANK($E10173),VLOOKUP($D10173,$J:$K,2,FALSE),VLOOKUP($E10173,'Daycare Packages'!$A:$G,7,FALSE)))</f>
        <v>25</v>
      </c>
      <c r="G10173" s="15"/>
      <c r="H10173" s="15">
        <f t="shared" si="342"/>
        <v>25</v>
      </c>
      <c r="I10173" s="198">
        <f t="shared" si="341"/>
        <v>8</v>
      </c>
    </row>
    <row r="10174" spans="1:9" x14ac:dyDescent="0.3">
      <c r="A10174" s="10">
        <v>43696</v>
      </c>
      <c r="B10174" s="11" t="s">
        <v>199</v>
      </c>
      <c r="C10174" s="11" t="s">
        <v>711</v>
      </c>
      <c r="D10174" s="11" t="s">
        <v>662</v>
      </c>
      <c r="E10174" s="11">
        <v>6857264</v>
      </c>
      <c r="F10174" s="15">
        <f>IF(ISBLANK($D10174),"",IF(ISBLANK($E10174),VLOOKUP($D10174,$J:$K,2,FALSE),VLOOKUP($E10174,'Daycare Packages'!$A:$G,7,FALSE)))</f>
        <v>26</v>
      </c>
      <c r="G10174" s="15"/>
      <c r="H10174" s="15">
        <f t="shared" si="342"/>
        <v>26</v>
      </c>
      <c r="I10174" s="198">
        <f t="shared" si="341"/>
        <v>8</v>
      </c>
    </row>
    <row r="10175" spans="1:9" x14ac:dyDescent="0.3">
      <c r="A10175" s="10">
        <v>43696</v>
      </c>
      <c r="B10175" s="11" t="s">
        <v>190</v>
      </c>
      <c r="C10175" s="11" t="s">
        <v>718</v>
      </c>
      <c r="D10175" s="11" t="s">
        <v>659</v>
      </c>
      <c r="F10175" s="15">
        <f>IF(ISBLANK($D10175),"",IF(ISBLANK($E10175),VLOOKUP($D10175,$J:$K,2,FALSE),VLOOKUP($E10175,'Daycare Packages'!$A:$G,7,FALSE)))</f>
        <v>20</v>
      </c>
      <c r="G10175" s="15"/>
      <c r="H10175" s="15">
        <f t="shared" si="342"/>
        <v>20</v>
      </c>
      <c r="I10175" s="198">
        <f t="shared" si="341"/>
        <v>8</v>
      </c>
    </row>
    <row r="10176" spans="1:9" x14ac:dyDescent="0.3">
      <c r="A10176" s="10">
        <v>43696</v>
      </c>
      <c r="B10176" s="11" t="s">
        <v>626</v>
      </c>
      <c r="C10176" s="11" t="s">
        <v>627</v>
      </c>
      <c r="D10176" s="11" t="s">
        <v>659</v>
      </c>
      <c r="F10176" s="15">
        <f>IF(ISBLANK($D10176),"",IF(ISBLANK($E10176),VLOOKUP($D10176,$J:$K,2,FALSE),VLOOKUP($E10176,'Daycare Packages'!$A:$G,7,FALSE)))</f>
        <v>20</v>
      </c>
      <c r="G10176" s="15"/>
      <c r="H10176" s="15">
        <f t="shared" si="342"/>
        <v>20</v>
      </c>
      <c r="I10176" s="198">
        <f t="shared" si="341"/>
        <v>8</v>
      </c>
    </row>
    <row r="10177" spans="1:9" x14ac:dyDescent="0.3">
      <c r="A10177" s="10">
        <v>43696</v>
      </c>
      <c r="B10177" s="11" t="s">
        <v>272</v>
      </c>
      <c r="C10177" s="11" t="s">
        <v>438</v>
      </c>
      <c r="D10177" s="11" t="s">
        <v>662</v>
      </c>
      <c r="F10177" s="15">
        <f>IF(ISBLANK($D10177),"",IF(ISBLANK($E10177),VLOOKUP($D10177,$J:$K,2,FALSE),VLOOKUP($E10177,'Daycare Packages'!$A:$G,7,FALSE)))</f>
        <v>30</v>
      </c>
      <c r="G10177" s="15"/>
      <c r="H10177" s="15">
        <f t="shared" si="342"/>
        <v>30</v>
      </c>
      <c r="I10177" s="198">
        <f t="shared" si="341"/>
        <v>8</v>
      </c>
    </row>
    <row r="10178" spans="1:9" x14ac:dyDescent="0.3">
      <c r="A10178" s="10">
        <v>43696</v>
      </c>
      <c r="B10178" s="11" t="s">
        <v>922</v>
      </c>
      <c r="C10178" s="11" t="s">
        <v>923</v>
      </c>
      <c r="D10178" s="11" t="s">
        <v>662</v>
      </c>
      <c r="E10178" s="11">
        <v>6872770</v>
      </c>
      <c r="F10178" s="15">
        <f>IF(ISBLANK($D10178),"",IF(ISBLANK($E10178),VLOOKUP($D10178,$J:$K,2,FALSE),VLOOKUP($E10178,'Daycare Packages'!$A:$G,7,FALSE)))</f>
        <v>23</v>
      </c>
      <c r="G10178" s="15"/>
      <c r="H10178" s="15">
        <f t="shared" si="342"/>
        <v>23</v>
      </c>
      <c r="I10178" s="198">
        <f t="shared" si="341"/>
        <v>8</v>
      </c>
    </row>
    <row r="10179" spans="1:9" x14ac:dyDescent="0.3">
      <c r="A10179" s="10">
        <v>43696</v>
      </c>
      <c r="B10179" s="11" t="s">
        <v>1692</v>
      </c>
      <c r="C10179" s="11" t="s">
        <v>650</v>
      </c>
      <c r="D10179" s="11" t="s">
        <v>662</v>
      </c>
      <c r="F10179" s="15">
        <f>IF(ISBLANK($D10179),"",IF(ISBLANK($E10179),VLOOKUP($D10179,$J:$K,2,FALSE),VLOOKUP($E10179,'Daycare Packages'!$A:$G,7,FALSE)))</f>
        <v>30</v>
      </c>
      <c r="G10179" s="15"/>
      <c r="H10179" s="15">
        <f t="shared" si="342"/>
        <v>30</v>
      </c>
      <c r="I10179" s="198">
        <f t="shared" ref="I10179:I10242" si="343">IF(A10179="",0,MONTH(A10179))</f>
        <v>8</v>
      </c>
    </row>
    <row r="10180" spans="1:9" x14ac:dyDescent="0.3">
      <c r="A10180" s="10">
        <v>43696</v>
      </c>
      <c r="B10180" s="11" t="s">
        <v>123</v>
      </c>
      <c r="C10180" s="11" t="s">
        <v>622</v>
      </c>
      <c r="D10180" s="11" t="s">
        <v>662</v>
      </c>
      <c r="E10180" s="11">
        <v>6892228</v>
      </c>
      <c r="F10180" s="15">
        <f>IF(ISBLANK($D10180),"",IF(ISBLANK($E10180),VLOOKUP($D10180,$J:$K,2,FALSE),VLOOKUP($E10180,'Daycare Packages'!$A:$G,7,FALSE)))</f>
        <v>23</v>
      </c>
      <c r="G10180" s="15"/>
      <c r="H10180" s="15">
        <f t="shared" si="342"/>
        <v>23</v>
      </c>
      <c r="I10180" s="198">
        <f t="shared" si="343"/>
        <v>8</v>
      </c>
    </row>
    <row r="10181" spans="1:9" x14ac:dyDescent="0.3">
      <c r="A10181" s="10">
        <v>43696</v>
      </c>
      <c r="B10181" s="11" t="s">
        <v>934</v>
      </c>
      <c r="C10181" s="11" t="s">
        <v>935</v>
      </c>
      <c r="D10181" s="11" t="s">
        <v>662</v>
      </c>
      <c r="F10181" s="15">
        <f>IF(ISBLANK($D10181),"",IF(ISBLANK($E10181),VLOOKUP($D10181,$J:$K,2,FALSE),VLOOKUP($E10181,'Daycare Packages'!$A:$G,7,FALSE)))</f>
        <v>30</v>
      </c>
      <c r="G10181" s="15"/>
      <c r="H10181" s="15">
        <f t="shared" si="342"/>
        <v>30</v>
      </c>
      <c r="I10181" s="198">
        <f t="shared" si="343"/>
        <v>8</v>
      </c>
    </row>
    <row r="10182" spans="1:9" x14ac:dyDescent="0.3">
      <c r="A10182" s="10">
        <v>43696</v>
      </c>
      <c r="B10182" s="11" t="s">
        <v>218</v>
      </c>
      <c r="C10182" s="11" t="s">
        <v>738</v>
      </c>
      <c r="D10182" s="11" t="s">
        <v>662</v>
      </c>
      <c r="E10182" s="11">
        <v>6911319</v>
      </c>
      <c r="F10182" s="15">
        <f>IF(ISBLANK($D10182),"",IF(ISBLANK($E10182),VLOOKUP($D10182,$J:$K,2,FALSE),VLOOKUP($E10182,'Daycare Packages'!$A:$G,7,FALSE)))</f>
        <v>20</v>
      </c>
      <c r="G10182" s="15"/>
      <c r="H10182" s="15">
        <f t="shared" si="342"/>
        <v>20</v>
      </c>
      <c r="I10182" s="198">
        <f t="shared" si="343"/>
        <v>8</v>
      </c>
    </row>
    <row r="10183" spans="1:9" x14ac:dyDescent="0.3">
      <c r="A10183" s="10">
        <v>43696</v>
      </c>
      <c r="B10183" s="11" t="s">
        <v>218</v>
      </c>
      <c r="C10183" s="11" t="s">
        <v>737</v>
      </c>
      <c r="D10183" s="11" t="s">
        <v>662</v>
      </c>
      <c r="E10183" s="11">
        <v>6911319</v>
      </c>
      <c r="F10183" s="15">
        <f>IF(ISBLANK($D10183),"",IF(ISBLANK($E10183),VLOOKUP($D10183,$J:$K,2,FALSE),VLOOKUP($E10183,'Daycare Packages'!$A:$G,7,FALSE)))</f>
        <v>20</v>
      </c>
      <c r="G10183" s="15"/>
      <c r="H10183" s="15">
        <f t="shared" si="342"/>
        <v>20</v>
      </c>
      <c r="I10183" s="198">
        <f t="shared" si="343"/>
        <v>8</v>
      </c>
    </row>
    <row r="10184" spans="1:9" x14ac:dyDescent="0.3">
      <c r="A10184" s="10">
        <v>43696</v>
      </c>
      <c r="B10184" s="11" t="s">
        <v>716</v>
      </c>
      <c r="C10184" s="11" t="s">
        <v>717</v>
      </c>
      <c r="D10184" s="11" t="s">
        <v>662</v>
      </c>
      <c r="F10184" s="15">
        <f>IF(ISBLANK($D10184),"",IF(ISBLANK($E10184),VLOOKUP($D10184,$J:$K,2,FALSE),VLOOKUP($E10184,'Daycare Packages'!$A:$G,7,FALSE)))</f>
        <v>30</v>
      </c>
      <c r="G10184" s="15"/>
      <c r="H10184" s="15">
        <f t="shared" si="342"/>
        <v>30</v>
      </c>
      <c r="I10184" s="198">
        <f t="shared" si="343"/>
        <v>8</v>
      </c>
    </row>
    <row r="10185" spans="1:9" x14ac:dyDescent="0.3">
      <c r="A10185" s="10">
        <v>43696</v>
      </c>
      <c r="B10185" s="11" t="s">
        <v>894</v>
      </c>
      <c r="C10185" s="11" t="s">
        <v>622</v>
      </c>
      <c r="D10185" s="11" t="s">
        <v>662</v>
      </c>
      <c r="E10185" s="11">
        <v>6932310</v>
      </c>
      <c r="F10185" s="15">
        <f>IF(ISBLANK($D10185),"",IF(ISBLANK($E10185),VLOOKUP($D10185,$J:$K,2,FALSE),VLOOKUP($E10185,'Daycare Packages'!$A:$G,7,FALSE)))</f>
        <v>26</v>
      </c>
      <c r="G10185" s="15"/>
      <c r="H10185" s="15">
        <f t="shared" si="342"/>
        <v>26</v>
      </c>
      <c r="I10185" s="198">
        <f t="shared" si="343"/>
        <v>8</v>
      </c>
    </row>
    <row r="10186" spans="1:9" x14ac:dyDescent="0.3">
      <c r="A10186" s="10">
        <v>43696</v>
      </c>
      <c r="B10186" s="11" t="s">
        <v>894</v>
      </c>
      <c r="C10186" s="11" t="s">
        <v>2158</v>
      </c>
      <c r="D10186" s="11" t="s">
        <v>662</v>
      </c>
      <c r="E10186" s="11">
        <v>6932310</v>
      </c>
      <c r="F10186" s="15">
        <f>IF(ISBLANK($D10186),"",IF(ISBLANK($E10186),VLOOKUP($D10186,$J:$K,2,FALSE),VLOOKUP($E10186,'Daycare Packages'!$A:$G,7,FALSE)))</f>
        <v>26</v>
      </c>
      <c r="G10186" s="15"/>
      <c r="H10186" s="15">
        <f t="shared" si="342"/>
        <v>26</v>
      </c>
      <c r="I10186" s="198">
        <f t="shared" si="343"/>
        <v>8</v>
      </c>
    </row>
    <row r="10187" spans="1:9" x14ac:dyDescent="0.3">
      <c r="A10187" s="10">
        <v>43696</v>
      </c>
      <c r="B10187" s="11" t="s">
        <v>184</v>
      </c>
      <c r="C10187" s="11" t="s">
        <v>396</v>
      </c>
      <c r="D10187" s="11" t="s">
        <v>662</v>
      </c>
      <c r="E10187" s="11">
        <v>6910576</v>
      </c>
      <c r="F10187" s="15">
        <f>IF(ISBLANK($D10187),"",IF(ISBLANK($E10187),VLOOKUP($D10187,$J:$K,2,FALSE),VLOOKUP($E10187,'Daycare Packages'!$A:$G,7,FALSE)))</f>
        <v>26</v>
      </c>
      <c r="G10187" s="15"/>
      <c r="H10187" s="15">
        <f t="shared" si="342"/>
        <v>26</v>
      </c>
      <c r="I10187" s="198">
        <f t="shared" si="343"/>
        <v>8</v>
      </c>
    </row>
    <row r="10188" spans="1:9" x14ac:dyDescent="0.3">
      <c r="A10188" s="10">
        <v>43696</v>
      </c>
      <c r="B10188" s="11" t="s">
        <v>184</v>
      </c>
      <c r="C10188" s="11" t="s">
        <v>679</v>
      </c>
      <c r="D10188" s="11" t="s">
        <v>662</v>
      </c>
      <c r="E10188" s="11">
        <v>6910576</v>
      </c>
      <c r="F10188" s="15">
        <f>IF(ISBLANK($D10188),"",IF(ISBLANK($E10188),VLOOKUP($D10188,$J:$K,2,FALSE),VLOOKUP($E10188,'Daycare Packages'!$A:$G,7,FALSE)))</f>
        <v>26</v>
      </c>
      <c r="G10188" s="15"/>
      <c r="H10188" s="15">
        <f t="shared" si="342"/>
        <v>26</v>
      </c>
      <c r="I10188" s="198">
        <f t="shared" si="343"/>
        <v>8</v>
      </c>
    </row>
    <row r="10189" spans="1:9" x14ac:dyDescent="0.3">
      <c r="A10189" s="10">
        <v>43696</v>
      </c>
      <c r="B10189" s="11" t="s">
        <v>1366</v>
      </c>
      <c r="C10189" s="11" t="s">
        <v>587</v>
      </c>
      <c r="D10189" s="11" t="s">
        <v>662</v>
      </c>
      <c r="E10189" s="11">
        <v>6940430</v>
      </c>
      <c r="F10189" s="15">
        <f>IF(ISBLANK($D10189),"",IF(ISBLANK($E10189),VLOOKUP($D10189,$J:$K,2,FALSE),VLOOKUP($E10189,'Daycare Packages'!$A:$G,7,FALSE)))</f>
        <v>20.7</v>
      </c>
      <c r="G10189" s="15"/>
      <c r="H10189" s="15">
        <f t="shared" si="342"/>
        <v>20.7</v>
      </c>
      <c r="I10189" s="198">
        <f t="shared" si="343"/>
        <v>8</v>
      </c>
    </row>
    <row r="10190" spans="1:9" x14ac:dyDescent="0.3">
      <c r="A10190" s="10">
        <v>43696</v>
      </c>
      <c r="B10190" s="11" t="s">
        <v>1366</v>
      </c>
      <c r="C10190" s="11" t="s">
        <v>520</v>
      </c>
      <c r="D10190" s="11" t="s">
        <v>662</v>
      </c>
      <c r="E10190" s="11">
        <v>6940430</v>
      </c>
      <c r="F10190" s="15">
        <f>IF(ISBLANK($D10190),"",IF(ISBLANK($E10190),VLOOKUP($D10190,$J:$K,2,FALSE),VLOOKUP($E10190,'Daycare Packages'!$A:$G,7,FALSE)))</f>
        <v>20.7</v>
      </c>
      <c r="G10190" s="15"/>
      <c r="H10190" s="15">
        <f t="shared" si="342"/>
        <v>20.7</v>
      </c>
      <c r="I10190" s="198">
        <f t="shared" si="343"/>
        <v>8</v>
      </c>
    </row>
    <row r="10191" spans="1:9" x14ac:dyDescent="0.3">
      <c r="A10191" s="10">
        <v>43696</v>
      </c>
      <c r="B10191" s="11" t="s">
        <v>1890</v>
      </c>
      <c r="C10191" s="11" t="s">
        <v>1891</v>
      </c>
      <c r="D10191" s="11" t="s">
        <v>662</v>
      </c>
      <c r="F10191" s="15">
        <f>IF(ISBLANK($D10191),"",IF(ISBLANK($E10191),VLOOKUP($D10191,$J:$K,2,FALSE),VLOOKUP($E10191,'Daycare Packages'!$A:$G,7,FALSE)))</f>
        <v>30</v>
      </c>
      <c r="G10191" s="15"/>
      <c r="H10191" s="15">
        <f t="shared" si="342"/>
        <v>30</v>
      </c>
      <c r="I10191" s="198">
        <f t="shared" si="343"/>
        <v>8</v>
      </c>
    </row>
    <row r="10192" spans="1:9" x14ac:dyDescent="0.3">
      <c r="A10192" s="10">
        <v>43696</v>
      </c>
      <c r="B10192" s="11" t="s">
        <v>117</v>
      </c>
      <c r="C10192" s="11" t="s">
        <v>1069</v>
      </c>
      <c r="D10192" s="11" t="s">
        <v>662</v>
      </c>
      <c r="E10192" s="11">
        <v>6875240</v>
      </c>
      <c r="F10192" s="15">
        <f>IF(ISBLANK($D10192),"",IF(ISBLANK($E10192),VLOOKUP($D10192,$J:$K,2,FALSE),VLOOKUP($E10192,'Daycare Packages'!$A:$G,7,FALSE)))</f>
        <v>25</v>
      </c>
      <c r="G10192" s="15"/>
      <c r="H10192" s="15">
        <f t="shared" si="342"/>
        <v>25</v>
      </c>
      <c r="I10192" s="198">
        <f t="shared" si="343"/>
        <v>8</v>
      </c>
    </row>
    <row r="10193" spans="1:9" x14ac:dyDescent="0.3">
      <c r="A10193" s="10">
        <v>43696</v>
      </c>
      <c r="B10193" s="11" t="s">
        <v>2116</v>
      </c>
      <c r="C10193" s="11" t="s">
        <v>474</v>
      </c>
      <c r="D10193" s="11" t="s">
        <v>662</v>
      </c>
      <c r="E10193" s="11">
        <v>6921788</v>
      </c>
      <c r="F10193" s="15">
        <f>IF(ISBLANK($D10193),"",IF(ISBLANK($E10193),VLOOKUP($D10193,$J:$K,2,FALSE),VLOOKUP($E10193,'Daycare Packages'!$A:$G,7,FALSE)))</f>
        <v>23</v>
      </c>
      <c r="G10193" s="15"/>
      <c r="H10193" s="15">
        <f t="shared" si="342"/>
        <v>23</v>
      </c>
      <c r="I10193" s="198">
        <f t="shared" si="343"/>
        <v>8</v>
      </c>
    </row>
    <row r="10194" spans="1:9" x14ac:dyDescent="0.3">
      <c r="A10194" s="10">
        <v>43696</v>
      </c>
      <c r="B10194" s="11" t="s">
        <v>1656</v>
      </c>
      <c r="C10194" s="11" t="s">
        <v>400</v>
      </c>
      <c r="D10194" s="11" t="s">
        <v>662</v>
      </c>
      <c r="E10194" s="11">
        <v>6918879</v>
      </c>
      <c r="F10194" s="15">
        <f>IF(ISBLANK($D10194),"",IF(ISBLANK($E10194),VLOOKUP($D10194,$J:$K,2,FALSE),VLOOKUP($E10194,'Daycare Packages'!$A:$G,7,FALSE)))</f>
        <v>27</v>
      </c>
      <c r="G10194" s="15"/>
      <c r="H10194" s="15">
        <f t="shared" si="342"/>
        <v>27</v>
      </c>
      <c r="I10194" s="198">
        <f t="shared" si="343"/>
        <v>8</v>
      </c>
    </row>
    <row r="10195" spans="1:9" x14ac:dyDescent="0.3">
      <c r="A10195" s="10">
        <v>43696</v>
      </c>
      <c r="B10195" s="11" t="s">
        <v>209</v>
      </c>
      <c r="C10195" s="11" t="s">
        <v>702</v>
      </c>
      <c r="D10195" s="11" t="s">
        <v>662</v>
      </c>
      <c r="E10195" s="11">
        <v>6931312</v>
      </c>
      <c r="F10195" s="15">
        <f>IF(ISBLANK($D10195),"",IF(ISBLANK($E10195),VLOOKUP($D10195,$J:$K,2,FALSE),VLOOKUP($E10195,'Daycare Packages'!$A:$G,7,FALSE)))</f>
        <v>27</v>
      </c>
      <c r="G10195" s="15"/>
      <c r="H10195" s="15">
        <f t="shared" si="342"/>
        <v>27</v>
      </c>
      <c r="I10195" s="198">
        <f t="shared" si="343"/>
        <v>8</v>
      </c>
    </row>
    <row r="10196" spans="1:9" x14ac:dyDescent="0.3">
      <c r="A10196" s="10">
        <v>43696</v>
      </c>
      <c r="B10196" s="11" t="s">
        <v>2160</v>
      </c>
      <c r="C10196" s="11" t="s">
        <v>497</v>
      </c>
      <c r="D10196" s="11" t="s">
        <v>662</v>
      </c>
      <c r="F10196" s="15">
        <f>IF(ISBLANK($D10196),"",IF(ISBLANK($E10196),VLOOKUP($D10196,$J:$K,2,FALSE),VLOOKUP($E10196,'Daycare Packages'!$A:$G,7,FALSE)))</f>
        <v>30</v>
      </c>
      <c r="G10196" s="15"/>
      <c r="H10196" s="15">
        <f t="shared" si="342"/>
        <v>30</v>
      </c>
      <c r="I10196" s="198">
        <f t="shared" si="343"/>
        <v>8</v>
      </c>
    </row>
    <row r="10197" spans="1:9" x14ac:dyDescent="0.3">
      <c r="A10197" s="10">
        <v>43696</v>
      </c>
      <c r="B10197" s="11" t="s">
        <v>222</v>
      </c>
      <c r="C10197" s="11" t="s">
        <v>229</v>
      </c>
      <c r="D10197" s="11" t="s">
        <v>662</v>
      </c>
      <c r="E10197" s="11">
        <v>6942434</v>
      </c>
      <c r="F10197" s="15">
        <f>IF(ISBLANK($D10197),"",IF(ISBLANK($E10197),VLOOKUP($D10197,$J:$K,2,FALSE),VLOOKUP($E10197,'Daycare Packages'!$A:$G,7,FALSE)))</f>
        <v>27</v>
      </c>
      <c r="G10197" s="15"/>
      <c r="H10197" s="15">
        <f t="shared" si="342"/>
        <v>27</v>
      </c>
      <c r="I10197" s="198">
        <f t="shared" si="343"/>
        <v>8</v>
      </c>
    </row>
    <row r="10198" spans="1:9" x14ac:dyDescent="0.3">
      <c r="A10198" s="10">
        <v>43696</v>
      </c>
      <c r="B10198" s="11" t="s">
        <v>2133</v>
      </c>
      <c r="C10198" s="11" t="s">
        <v>877</v>
      </c>
      <c r="D10198" s="11" t="s">
        <v>662</v>
      </c>
      <c r="F10198" s="15">
        <f>IF(ISBLANK($D10198),"",IF(ISBLANK($E10198),VLOOKUP($D10198,$J:$K,2,FALSE),VLOOKUP($E10198,'Daycare Packages'!$A:$G,7,FALSE)))</f>
        <v>30</v>
      </c>
      <c r="G10198" s="15"/>
      <c r="H10198" s="15">
        <f t="shared" si="342"/>
        <v>30</v>
      </c>
      <c r="I10198" s="198">
        <f t="shared" si="343"/>
        <v>8</v>
      </c>
    </row>
    <row r="10199" spans="1:9" x14ac:dyDescent="0.3">
      <c r="A10199" s="10">
        <v>43696</v>
      </c>
      <c r="B10199" s="11" t="s">
        <v>2133</v>
      </c>
      <c r="C10199" s="11" t="s">
        <v>878</v>
      </c>
      <c r="D10199" s="11" t="s">
        <v>662</v>
      </c>
      <c r="F10199" s="15">
        <f>IF(ISBLANK($D10199),"",IF(ISBLANK($E10199),VLOOKUP($D10199,$J:$K,2,FALSE),VLOOKUP($E10199,'Daycare Packages'!$A:$G,7,FALSE)))</f>
        <v>30</v>
      </c>
      <c r="G10199" s="15"/>
      <c r="H10199" s="15">
        <f t="shared" si="342"/>
        <v>30</v>
      </c>
      <c r="I10199" s="198">
        <f t="shared" si="343"/>
        <v>8</v>
      </c>
    </row>
    <row r="10200" spans="1:9" x14ac:dyDescent="0.3">
      <c r="A10200" s="10">
        <v>43696</v>
      </c>
      <c r="B10200" s="11" t="s">
        <v>246</v>
      </c>
      <c r="C10200" s="11" t="s">
        <v>814</v>
      </c>
      <c r="D10200" s="11" t="s">
        <v>662</v>
      </c>
      <c r="F10200" s="15">
        <f>IF(ISBLANK($D10200),"",IF(ISBLANK($E10200),VLOOKUP($D10200,$J:$K,2,FALSE),VLOOKUP($E10200,'Daycare Packages'!$A:$G,7,FALSE)))</f>
        <v>30</v>
      </c>
      <c r="G10200" s="15"/>
      <c r="H10200" s="15">
        <f t="shared" si="342"/>
        <v>30</v>
      </c>
      <c r="I10200" s="198">
        <f t="shared" si="343"/>
        <v>8</v>
      </c>
    </row>
    <row r="10201" spans="1:9" x14ac:dyDescent="0.3">
      <c r="A10201" s="10">
        <v>43696</v>
      </c>
      <c r="B10201" s="11" t="s">
        <v>246</v>
      </c>
      <c r="C10201" s="11" t="s">
        <v>815</v>
      </c>
      <c r="D10201" s="11" t="s">
        <v>662</v>
      </c>
      <c r="F10201" s="15">
        <f>IF(ISBLANK($D10201),"",IF(ISBLANK($E10201),VLOOKUP($D10201,$J:$K,2,FALSE),VLOOKUP($E10201,'Daycare Packages'!$A:$G,7,FALSE)))</f>
        <v>30</v>
      </c>
      <c r="G10201" s="15"/>
      <c r="H10201" s="15">
        <f t="shared" si="342"/>
        <v>30</v>
      </c>
      <c r="I10201" s="198">
        <f t="shared" si="343"/>
        <v>8</v>
      </c>
    </row>
    <row r="10202" spans="1:9" x14ac:dyDescent="0.3">
      <c r="A10202" s="10">
        <v>43696</v>
      </c>
      <c r="B10202" s="11" t="s">
        <v>160</v>
      </c>
      <c r="C10202" s="11" t="s">
        <v>794</v>
      </c>
      <c r="D10202" s="11" t="s">
        <v>662</v>
      </c>
      <c r="E10202" s="11">
        <v>6928242</v>
      </c>
      <c r="F10202" s="15">
        <f>IF(ISBLANK($D10202),"",IF(ISBLANK($E10202),VLOOKUP($D10202,$J:$K,2,FALSE),VLOOKUP($E10202,'Daycare Packages'!$A:$G,7,FALSE)))</f>
        <v>25</v>
      </c>
      <c r="G10202" s="15"/>
      <c r="H10202" s="15">
        <f t="shared" si="342"/>
        <v>25</v>
      </c>
      <c r="I10202" s="198">
        <f t="shared" si="343"/>
        <v>8</v>
      </c>
    </row>
    <row r="10203" spans="1:9" x14ac:dyDescent="0.3">
      <c r="A10203" s="10">
        <v>43696</v>
      </c>
      <c r="B10203" s="11" t="s">
        <v>160</v>
      </c>
      <c r="C10203" s="11" t="s">
        <v>1761</v>
      </c>
      <c r="D10203" s="11" t="s">
        <v>662</v>
      </c>
      <c r="E10203" s="11">
        <v>6928242</v>
      </c>
      <c r="F10203" s="15">
        <f>IF(ISBLANK($D10203),"",IF(ISBLANK($E10203),VLOOKUP($D10203,$J:$K,2,FALSE),VLOOKUP($E10203,'Daycare Packages'!$A:$G,7,FALSE)))</f>
        <v>25</v>
      </c>
      <c r="G10203" s="15"/>
      <c r="H10203" s="15">
        <f t="shared" si="342"/>
        <v>25</v>
      </c>
      <c r="I10203" s="198">
        <f t="shared" si="343"/>
        <v>8</v>
      </c>
    </row>
    <row r="10204" spans="1:9" x14ac:dyDescent="0.3">
      <c r="A10204" s="10">
        <v>43696</v>
      </c>
      <c r="B10204" s="11" t="s">
        <v>2061</v>
      </c>
      <c r="C10204" s="11" t="s">
        <v>2062</v>
      </c>
      <c r="D10204" s="11" t="s">
        <v>662</v>
      </c>
      <c r="E10204" s="11">
        <v>6932387</v>
      </c>
      <c r="F10204" s="15">
        <f>IF(ISBLANK($D10204),"",IF(ISBLANK($E10204),VLOOKUP($D10204,$J:$K,2,FALSE),VLOOKUP($E10204,'Daycare Packages'!$A:$G,7,FALSE)))</f>
        <v>27</v>
      </c>
      <c r="G10204" s="15"/>
      <c r="H10204" s="15">
        <f t="shared" si="342"/>
        <v>27</v>
      </c>
      <c r="I10204" s="198">
        <f t="shared" si="343"/>
        <v>8</v>
      </c>
    </row>
    <row r="10205" spans="1:9" x14ac:dyDescent="0.3">
      <c r="A10205" s="10">
        <v>43696</v>
      </c>
      <c r="B10205" s="11" t="s">
        <v>1483</v>
      </c>
      <c r="C10205" s="11" t="s">
        <v>1484</v>
      </c>
      <c r="D10205" s="11" t="s">
        <v>662</v>
      </c>
      <c r="E10205" s="11">
        <v>6876268</v>
      </c>
      <c r="F10205" s="15">
        <f>IF(ISBLANK($D10205),"",IF(ISBLANK($E10205),VLOOKUP($D10205,$J:$K,2,FALSE),VLOOKUP($E10205,'Daycare Packages'!$A:$G,7,FALSE)))</f>
        <v>27</v>
      </c>
      <c r="G10205" s="15"/>
      <c r="H10205" s="15">
        <f t="shared" si="342"/>
        <v>27</v>
      </c>
      <c r="I10205" s="198">
        <f t="shared" si="343"/>
        <v>8</v>
      </c>
    </row>
    <row r="10206" spans="1:9" x14ac:dyDescent="0.3">
      <c r="A10206" s="10">
        <v>43696</v>
      </c>
      <c r="B10206" s="11" t="s">
        <v>141</v>
      </c>
      <c r="C10206" s="11" t="s">
        <v>564</v>
      </c>
      <c r="D10206" s="11" t="s">
        <v>662</v>
      </c>
      <c r="E10206" s="11">
        <v>6914106</v>
      </c>
      <c r="F10206" s="15">
        <f>IF(ISBLANK($D10206),"",IF(ISBLANK($E10206),VLOOKUP($D10206,$J:$K,2,FALSE),VLOOKUP($E10206,'Daycare Packages'!$A:$G,7,FALSE)))</f>
        <v>26</v>
      </c>
      <c r="G10206" s="15"/>
      <c r="H10206" s="15">
        <f t="shared" si="342"/>
        <v>26</v>
      </c>
      <c r="I10206" s="198">
        <f t="shared" si="343"/>
        <v>8</v>
      </c>
    </row>
    <row r="10207" spans="1:9" x14ac:dyDescent="0.3">
      <c r="A10207" s="10">
        <v>43696</v>
      </c>
      <c r="B10207" s="11" t="s">
        <v>193</v>
      </c>
      <c r="C10207" s="11" t="s">
        <v>2161</v>
      </c>
      <c r="D10207" s="11" t="s">
        <v>662</v>
      </c>
      <c r="E10207" s="11">
        <v>6928160</v>
      </c>
      <c r="F10207" s="15">
        <f>IF(ISBLANK($D10207),"",IF(ISBLANK($E10207),VLOOKUP($D10207,$J:$K,2,FALSE),VLOOKUP($E10207,'Daycare Packages'!$A:$G,7,FALSE)))</f>
        <v>27</v>
      </c>
      <c r="G10207" s="15"/>
      <c r="H10207" s="15">
        <f t="shared" ref="H10207:H10270" si="344">IF(ISBLANK(D10207),"",SUM(F10207:G10207))</f>
        <v>27</v>
      </c>
      <c r="I10207" s="198">
        <f t="shared" si="343"/>
        <v>8</v>
      </c>
    </row>
    <row r="10208" spans="1:9" x14ac:dyDescent="0.3">
      <c r="A10208" s="10">
        <v>43696</v>
      </c>
      <c r="B10208" s="11" t="s">
        <v>688</v>
      </c>
      <c r="C10208" s="11" t="s">
        <v>689</v>
      </c>
      <c r="D10208" s="11" t="s">
        <v>662</v>
      </c>
      <c r="F10208" s="15">
        <f>IF(ISBLANK($D10208),"",IF(ISBLANK($E10208),VLOOKUP($D10208,$J:$K,2,FALSE),VLOOKUP($E10208,'Daycare Packages'!$A:$G,7,FALSE)))</f>
        <v>30</v>
      </c>
      <c r="G10208" s="15"/>
      <c r="H10208" s="15">
        <f t="shared" si="344"/>
        <v>30</v>
      </c>
      <c r="I10208" s="198">
        <f t="shared" si="343"/>
        <v>8</v>
      </c>
    </row>
    <row r="10209" spans="1:9" x14ac:dyDescent="0.3">
      <c r="A10209" s="10">
        <v>43696</v>
      </c>
      <c r="B10209" s="11" t="s">
        <v>207</v>
      </c>
      <c r="C10209" s="11" t="s">
        <v>229</v>
      </c>
      <c r="D10209" s="11" t="s">
        <v>662</v>
      </c>
      <c r="E10209" s="11">
        <v>6733314</v>
      </c>
      <c r="F10209" s="15">
        <f>IF(ISBLANK($D10209),"",IF(ISBLANK($E10209),VLOOKUP($D10209,$J:$K,2,FALSE),VLOOKUP($E10209,'Daycare Packages'!$A:$G,7,FALSE)))</f>
        <v>22</v>
      </c>
      <c r="G10209" s="15"/>
      <c r="H10209" s="15">
        <f t="shared" si="344"/>
        <v>22</v>
      </c>
      <c r="I10209" s="198">
        <f t="shared" si="343"/>
        <v>8</v>
      </c>
    </row>
    <row r="10210" spans="1:9" x14ac:dyDescent="0.3">
      <c r="A10210" s="10">
        <v>43696</v>
      </c>
      <c r="B10210" s="11" t="s">
        <v>215</v>
      </c>
      <c r="C10210" s="11" t="s">
        <v>741</v>
      </c>
      <c r="D10210" s="11" t="s">
        <v>662</v>
      </c>
      <c r="E10210" s="11">
        <v>6932363</v>
      </c>
      <c r="F10210" s="15">
        <f>IF(ISBLANK($D10210),"",IF(ISBLANK($E10210),VLOOKUP($D10210,$J:$K,2,FALSE),VLOOKUP($E10210,'Daycare Packages'!$A:$G,7,FALSE)))</f>
        <v>27</v>
      </c>
      <c r="G10210" s="15"/>
      <c r="H10210" s="15">
        <f t="shared" si="344"/>
        <v>27</v>
      </c>
      <c r="I10210" s="198">
        <f t="shared" si="343"/>
        <v>8</v>
      </c>
    </row>
    <row r="10211" spans="1:9" x14ac:dyDescent="0.3">
      <c r="A10211" s="10">
        <v>43696</v>
      </c>
      <c r="B10211" s="11" t="s">
        <v>132</v>
      </c>
      <c r="C10211" s="11" t="s">
        <v>818</v>
      </c>
      <c r="D10211" s="11" t="s">
        <v>662</v>
      </c>
      <c r="E10211" s="11">
        <v>6907472</v>
      </c>
      <c r="F10211" s="15">
        <f>IF(ISBLANK($D10211),"",IF(ISBLANK($E10211),VLOOKUP($D10211,$J:$K,2,FALSE),VLOOKUP($E10211,'Daycare Packages'!$A:$G,7,FALSE)))</f>
        <v>27</v>
      </c>
      <c r="G10211" s="15"/>
      <c r="H10211" s="15">
        <f t="shared" si="344"/>
        <v>27</v>
      </c>
      <c r="I10211" s="198">
        <f t="shared" si="343"/>
        <v>8</v>
      </c>
    </row>
    <row r="10212" spans="1:9" x14ac:dyDescent="0.3">
      <c r="A10212" s="10">
        <v>43696</v>
      </c>
      <c r="B10212" s="11" t="s">
        <v>1317</v>
      </c>
      <c r="C10212" s="11" t="s">
        <v>633</v>
      </c>
      <c r="D10212" s="11" t="s">
        <v>662</v>
      </c>
      <c r="E10212" s="11">
        <v>6887006</v>
      </c>
      <c r="F10212" s="15">
        <f>IF(ISBLANK($D10212),"",IF(ISBLANK($E10212),VLOOKUP($D10212,$J:$K,2,FALSE),VLOOKUP($E10212,'Daycare Packages'!$A:$G,7,FALSE)))</f>
        <v>25</v>
      </c>
      <c r="G10212" s="15"/>
      <c r="H10212" s="15">
        <f t="shared" si="344"/>
        <v>25</v>
      </c>
      <c r="I10212" s="198">
        <f t="shared" si="343"/>
        <v>8</v>
      </c>
    </row>
    <row r="10213" spans="1:9" x14ac:dyDescent="0.3">
      <c r="A10213" s="10">
        <v>43696</v>
      </c>
      <c r="B10213" s="11" t="s">
        <v>989</v>
      </c>
      <c r="C10213" s="11" t="s">
        <v>765</v>
      </c>
      <c r="D10213" s="11" t="s">
        <v>662</v>
      </c>
      <c r="F10213" s="15">
        <f>IF(ISBLANK($D10213),"",IF(ISBLANK($E10213),VLOOKUP($D10213,$J:$K,2,FALSE),VLOOKUP($E10213,'Daycare Packages'!$A:$G,7,FALSE)))</f>
        <v>30</v>
      </c>
      <c r="G10213" s="15"/>
      <c r="H10213" s="15">
        <f t="shared" si="344"/>
        <v>30</v>
      </c>
      <c r="I10213" s="198">
        <f t="shared" si="343"/>
        <v>8</v>
      </c>
    </row>
    <row r="10214" spans="1:9" x14ac:dyDescent="0.3">
      <c r="A10214" s="10">
        <v>43696</v>
      </c>
      <c r="B10214" s="11" t="s">
        <v>849</v>
      </c>
      <c r="C10214" s="11" t="s">
        <v>850</v>
      </c>
      <c r="D10214" s="11" t="s">
        <v>662</v>
      </c>
      <c r="F10214" s="15">
        <f>IF(ISBLANK($D10214),"",IF(ISBLANK($E10214),VLOOKUP($D10214,$J:$K,2,FALSE),VLOOKUP($E10214,'Daycare Packages'!$A:$G,7,FALSE)))</f>
        <v>30</v>
      </c>
      <c r="G10214" s="15"/>
      <c r="H10214" s="15">
        <f t="shared" si="344"/>
        <v>30</v>
      </c>
      <c r="I10214" s="198">
        <f t="shared" si="343"/>
        <v>8</v>
      </c>
    </row>
    <row r="10215" spans="1:9" x14ac:dyDescent="0.3">
      <c r="A10215" s="10">
        <v>43696</v>
      </c>
      <c r="B10215" s="11" t="s">
        <v>182</v>
      </c>
      <c r="C10215" s="11" t="s">
        <v>685</v>
      </c>
      <c r="D10215" s="11" t="s">
        <v>662</v>
      </c>
      <c r="E10215" s="11">
        <v>6925810</v>
      </c>
      <c r="F10215" s="15">
        <f>IF(ISBLANK($D10215),"",IF(ISBLANK($E10215),VLOOKUP($D10215,$J:$K,2,FALSE),VLOOKUP($E10215,'Daycare Packages'!$A:$G,7,FALSE)))</f>
        <v>23</v>
      </c>
      <c r="G10215" s="15"/>
      <c r="H10215" s="15">
        <f t="shared" si="344"/>
        <v>23</v>
      </c>
      <c r="I10215" s="198">
        <f t="shared" si="343"/>
        <v>8</v>
      </c>
    </row>
    <row r="10216" spans="1:9" x14ac:dyDescent="0.3">
      <c r="A10216" s="10">
        <v>43696</v>
      </c>
      <c r="B10216" s="11" t="s">
        <v>156</v>
      </c>
      <c r="C10216" s="11" t="s">
        <v>479</v>
      </c>
      <c r="D10216" s="11" t="s">
        <v>662</v>
      </c>
      <c r="E10216" s="11">
        <v>6912335</v>
      </c>
      <c r="F10216" s="15">
        <f>IF(ISBLANK($D10216),"",IF(ISBLANK($E10216),VLOOKUP($D10216,$J:$K,2,FALSE),VLOOKUP($E10216,'Daycare Packages'!$A:$G,7,FALSE)))</f>
        <v>23</v>
      </c>
      <c r="G10216" s="15"/>
      <c r="H10216" s="15">
        <f t="shared" si="344"/>
        <v>23</v>
      </c>
      <c r="I10216" s="198">
        <f t="shared" si="343"/>
        <v>8</v>
      </c>
    </row>
    <row r="10217" spans="1:9" x14ac:dyDescent="0.3">
      <c r="A10217" s="10">
        <v>43696</v>
      </c>
      <c r="B10217" s="11" t="s">
        <v>1361</v>
      </c>
      <c r="C10217" s="11" t="s">
        <v>1362</v>
      </c>
      <c r="D10217" s="11" t="s">
        <v>662</v>
      </c>
      <c r="F10217" s="15">
        <f>IF(ISBLANK($D10217),"",IF(ISBLANK($E10217),VLOOKUP($D10217,$J:$K,2,FALSE),VLOOKUP($E10217,'Daycare Packages'!$A:$G,7,FALSE)))</f>
        <v>30</v>
      </c>
      <c r="G10217" s="15"/>
      <c r="H10217" s="15">
        <f t="shared" si="344"/>
        <v>30</v>
      </c>
      <c r="I10217" s="198">
        <f t="shared" si="343"/>
        <v>8</v>
      </c>
    </row>
    <row r="10218" spans="1:9" x14ac:dyDescent="0.3">
      <c r="A10218" s="10">
        <v>43696</v>
      </c>
      <c r="B10218" s="11" t="s">
        <v>148</v>
      </c>
      <c r="C10218" s="11" t="s">
        <v>547</v>
      </c>
      <c r="D10218" s="11" t="s">
        <v>662</v>
      </c>
      <c r="E10218" s="11">
        <v>6762300</v>
      </c>
      <c r="F10218" s="15">
        <f>IF(ISBLANK($D10218),"",IF(ISBLANK($E10218),VLOOKUP($D10218,$J:$K,2,FALSE),VLOOKUP($E10218,'Daycare Packages'!$A:$G,7,FALSE)))</f>
        <v>23</v>
      </c>
      <c r="G10218" s="15"/>
      <c r="H10218" s="15">
        <f t="shared" si="344"/>
        <v>23</v>
      </c>
      <c r="I10218" s="198">
        <f t="shared" si="343"/>
        <v>8</v>
      </c>
    </row>
    <row r="10219" spans="1:9" x14ac:dyDescent="0.3">
      <c r="A10219" s="10">
        <v>43696</v>
      </c>
      <c r="B10219" s="11" t="s">
        <v>677</v>
      </c>
      <c r="C10219" s="11" t="s">
        <v>678</v>
      </c>
      <c r="D10219" s="11" t="s">
        <v>662</v>
      </c>
      <c r="F10219" s="15">
        <f>IF(ISBLANK($D10219),"",IF(ISBLANK($E10219),VLOOKUP($D10219,$J:$K,2,FALSE),VLOOKUP($E10219,'Daycare Packages'!$A:$G,7,FALSE)))</f>
        <v>30</v>
      </c>
      <c r="G10219" s="15"/>
      <c r="H10219" s="15">
        <f t="shared" si="344"/>
        <v>30</v>
      </c>
      <c r="I10219" s="198">
        <f t="shared" si="343"/>
        <v>8</v>
      </c>
    </row>
    <row r="10220" spans="1:9" x14ac:dyDescent="0.3">
      <c r="A10220" s="10">
        <v>43696</v>
      </c>
      <c r="B10220" s="11" t="s">
        <v>1535</v>
      </c>
      <c r="C10220" s="11" t="s">
        <v>846</v>
      </c>
      <c r="D10220" s="11" t="s">
        <v>662</v>
      </c>
      <c r="F10220" s="15">
        <f>IF(ISBLANK($D10220),"",IF(ISBLANK($E10220),VLOOKUP($D10220,$J:$K,2,FALSE),VLOOKUP($E10220,'Daycare Packages'!$A:$G,7,FALSE)))</f>
        <v>30</v>
      </c>
      <c r="G10220" s="15"/>
      <c r="H10220" s="15">
        <f t="shared" si="344"/>
        <v>30</v>
      </c>
      <c r="I10220" s="198">
        <f t="shared" si="343"/>
        <v>8</v>
      </c>
    </row>
    <row r="10221" spans="1:9" x14ac:dyDescent="0.3">
      <c r="A10221" s="10">
        <v>43696</v>
      </c>
      <c r="B10221" s="11" t="s">
        <v>2134</v>
      </c>
      <c r="C10221" s="11" t="s">
        <v>2164</v>
      </c>
      <c r="D10221" s="11" t="s">
        <v>662</v>
      </c>
      <c r="F10221" s="15">
        <f>IF(ISBLANK($D10221),"",IF(ISBLANK($E10221),VLOOKUP($D10221,$J:$K,2,FALSE),VLOOKUP($E10221,'Daycare Packages'!$A:$G,7,FALSE)))</f>
        <v>30</v>
      </c>
      <c r="G10221" s="15"/>
      <c r="H10221" s="15">
        <f t="shared" si="344"/>
        <v>30</v>
      </c>
      <c r="I10221" s="198">
        <f t="shared" si="343"/>
        <v>8</v>
      </c>
    </row>
    <row r="10222" spans="1:9" x14ac:dyDescent="0.3">
      <c r="A10222" s="55">
        <v>43696</v>
      </c>
      <c r="B10222" s="56" t="s">
        <v>170</v>
      </c>
      <c r="C10222" s="56" t="s">
        <v>710</v>
      </c>
      <c r="D10222" s="56" t="s">
        <v>662</v>
      </c>
      <c r="E10222" s="56">
        <v>6899079</v>
      </c>
      <c r="F10222" s="59">
        <f>IF(ISBLANK($D10222),"",IF(ISBLANK($E10222),VLOOKUP($D10222,$J:$K,2,FALSE),VLOOKUP($E10222,'Daycare Packages'!$A:$G,7,FALSE)))</f>
        <v>23</v>
      </c>
      <c r="G10222" s="59"/>
      <c r="H10222" s="59">
        <f t="shared" si="344"/>
        <v>23</v>
      </c>
      <c r="I10222" s="198">
        <f t="shared" si="343"/>
        <v>8</v>
      </c>
    </row>
    <row r="10223" spans="1:9" x14ac:dyDescent="0.3">
      <c r="A10223" s="10">
        <v>43697</v>
      </c>
      <c r="B10223" s="11" t="s">
        <v>799</v>
      </c>
      <c r="C10223" s="11" t="s">
        <v>800</v>
      </c>
      <c r="D10223" s="11" t="s">
        <v>659</v>
      </c>
      <c r="F10223" s="15">
        <f>IF(ISBLANK($D10223),"",IF(ISBLANK($E10223),VLOOKUP($D10223,$J:$K,2,FALSE),VLOOKUP($E10223,'Daycare Packages'!$A:$G,7,FALSE)))</f>
        <v>20</v>
      </c>
      <c r="G10223" s="15"/>
      <c r="H10223" s="15">
        <f t="shared" si="344"/>
        <v>20</v>
      </c>
      <c r="I10223" s="198">
        <f t="shared" si="343"/>
        <v>8</v>
      </c>
    </row>
    <row r="10224" spans="1:9" x14ac:dyDescent="0.3">
      <c r="A10224" s="10">
        <v>43697</v>
      </c>
      <c r="B10224" s="11" t="s">
        <v>154</v>
      </c>
      <c r="C10224" s="11" t="s">
        <v>729</v>
      </c>
      <c r="D10224" s="11" t="s">
        <v>659</v>
      </c>
      <c r="E10224" s="11">
        <v>6928867</v>
      </c>
      <c r="F10224" s="15">
        <f>IF(ISBLANK($D10224),"",IF(ISBLANK($E10224),VLOOKUP($D10224,$J:$K,2,FALSE),VLOOKUP($E10224,'Daycare Packages'!$A:$G,7,FALSE)))</f>
        <v>19</v>
      </c>
      <c r="G10224" s="15"/>
      <c r="H10224" s="15">
        <f t="shared" si="344"/>
        <v>19</v>
      </c>
      <c r="I10224" s="198">
        <f t="shared" si="343"/>
        <v>8</v>
      </c>
    </row>
    <row r="10225" spans="1:9" x14ac:dyDescent="0.3">
      <c r="A10225" s="10">
        <v>43697</v>
      </c>
      <c r="B10225" s="11" t="s">
        <v>190</v>
      </c>
      <c r="C10225" s="11" t="s">
        <v>718</v>
      </c>
      <c r="D10225" s="11" t="s">
        <v>659</v>
      </c>
      <c r="E10225" s="11">
        <v>6942249</v>
      </c>
      <c r="F10225" s="15">
        <f>IF(ISBLANK($D10225),"",IF(ISBLANK($E10225),VLOOKUP($D10225,$J:$K,2,FALSE),VLOOKUP($E10225,'Daycare Packages'!$A:$G,7,FALSE)))</f>
        <v>19</v>
      </c>
      <c r="G10225" s="15"/>
      <c r="H10225" s="15">
        <f t="shared" si="344"/>
        <v>19</v>
      </c>
      <c r="I10225" s="198">
        <f t="shared" si="343"/>
        <v>8</v>
      </c>
    </row>
    <row r="10226" spans="1:9" x14ac:dyDescent="0.3">
      <c r="A10226" s="10">
        <v>43697</v>
      </c>
      <c r="B10226" s="11" t="s">
        <v>667</v>
      </c>
      <c r="C10226" s="11" t="s">
        <v>668</v>
      </c>
      <c r="D10226" s="11" t="s">
        <v>662</v>
      </c>
      <c r="F10226" s="15">
        <f>IF(ISBLANK($D10226),"",IF(ISBLANK($E10226),VLOOKUP($D10226,$J:$K,2,FALSE),VLOOKUP($E10226,'Daycare Packages'!$A:$G,7,FALSE)))</f>
        <v>30</v>
      </c>
      <c r="G10226" s="15"/>
      <c r="H10226" s="15">
        <f t="shared" si="344"/>
        <v>30</v>
      </c>
      <c r="I10226" s="198">
        <f t="shared" si="343"/>
        <v>8</v>
      </c>
    </row>
    <row r="10227" spans="1:9" x14ac:dyDescent="0.3">
      <c r="A10227" s="10">
        <v>43697</v>
      </c>
      <c r="B10227" s="11" t="s">
        <v>1320</v>
      </c>
      <c r="C10227" s="11" t="s">
        <v>618</v>
      </c>
      <c r="D10227" s="11" t="s">
        <v>662</v>
      </c>
      <c r="E10227" s="11">
        <v>6834278</v>
      </c>
      <c r="F10227" s="15">
        <f>IF(ISBLANK($D10227),"",IF(ISBLANK($E10227),VLOOKUP($D10227,$J:$K,2,FALSE),VLOOKUP($E10227,'Daycare Packages'!$A:$G,7,FALSE)))</f>
        <v>26</v>
      </c>
      <c r="G10227" s="15"/>
      <c r="H10227" s="15">
        <f t="shared" si="344"/>
        <v>26</v>
      </c>
      <c r="I10227" s="198">
        <f t="shared" si="343"/>
        <v>8</v>
      </c>
    </row>
    <row r="10228" spans="1:9" x14ac:dyDescent="0.3">
      <c r="A10228" s="10">
        <v>43697</v>
      </c>
      <c r="B10228" s="11" t="s">
        <v>197</v>
      </c>
      <c r="C10228" s="11" t="s">
        <v>689</v>
      </c>
      <c r="D10228" s="11" t="s">
        <v>662</v>
      </c>
      <c r="E10228" s="11">
        <v>6877015</v>
      </c>
      <c r="F10228" s="15">
        <f>IF(ISBLANK($D10228),"",IF(ISBLANK($E10228),VLOOKUP($D10228,$J:$K,2,FALSE),VLOOKUP($E10228,'Daycare Packages'!$A:$G,7,FALSE)))</f>
        <v>27</v>
      </c>
      <c r="G10228" s="15"/>
      <c r="H10228" s="15">
        <f t="shared" si="344"/>
        <v>27</v>
      </c>
      <c r="I10228" s="198">
        <f t="shared" si="343"/>
        <v>8</v>
      </c>
    </row>
    <row r="10229" spans="1:9" x14ac:dyDescent="0.3">
      <c r="A10229" s="10">
        <v>43697</v>
      </c>
      <c r="B10229" s="11" t="s">
        <v>1661</v>
      </c>
      <c r="C10229" s="11" t="s">
        <v>1673</v>
      </c>
      <c r="D10229" s="11" t="s">
        <v>662</v>
      </c>
      <c r="E10229" s="11">
        <v>6887774</v>
      </c>
      <c r="F10229" s="15">
        <f>IF(ISBLANK($D10229),"",IF(ISBLANK($E10229),VLOOKUP($D10229,$J:$K,2,FALSE),VLOOKUP($E10229,'Daycare Packages'!$A:$G,7,FALSE)))</f>
        <v>25</v>
      </c>
      <c r="G10229" s="15"/>
      <c r="H10229" s="15">
        <f t="shared" si="344"/>
        <v>25</v>
      </c>
      <c r="I10229" s="198">
        <f t="shared" si="343"/>
        <v>8</v>
      </c>
    </row>
    <row r="10230" spans="1:9" x14ac:dyDescent="0.3">
      <c r="A10230" s="10">
        <v>43697</v>
      </c>
      <c r="B10230" s="11" t="s">
        <v>152</v>
      </c>
      <c r="C10230" s="11" t="s">
        <v>679</v>
      </c>
      <c r="D10230" s="11" t="s">
        <v>662</v>
      </c>
      <c r="E10230" s="11">
        <v>6942219</v>
      </c>
      <c r="F10230" s="15">
        <f>IF(ISBLANK($D10230),"",IF(ISBLANK($E10230),VLOOKUP($D10230,$J:$K,2,FALSE),VLOOKUP($E10230,'Daycare Packages'!$A:$G,7,FALSE)))</f>
        <v>23</v>
      </c>
      <c r="G10230" s="15"/>
      <c r="H10230" s="15">
        <f t="shared" si="344"/>
        <v>23</v>
      </c>
      <c r="I10230" s="198">
        <f t="shared" si="343"/>
        <v>8</v>
      </c>
    </row>
    <row r="10231" spans="1:9" x14ac:dyDescent="0.3">
      <c r="A10231" s="10">
        <v>43697</v>
      </c>
      <c r="B10231" s="11" t="s">
        <v>873</v>
      </c>
      <c r="C10231" s="11" t="s">
        <v>493</v>
      </c>
      <c r="D10231" s="11" t="s">
        <v>662</v>
      </c>
      <c r="F10231" s="15">
        <f>IF(ISBLANK($D10231),"",IF(ISBLANK($E10231),VLOOKUP($D10231,$J:$K,2,FALSE),VLOOKUP($E10231,'Daycare Packages'!$A:$G,7,FALSE)))</f>
        <v>30</v>
      </c>
      <c r="G10231" s="15"/>
      <c r="H10231" s="15">
        <f t="shared" si="344"/>
        <v>30</v>
      </c>
      <c r="I10231" s="198">
        <f t="shared" si="343"/>
        <v>8</v>
      </c>
    </row>
    <row r="10232" spans="1:9" x14ac:dyDescent="0.3">
      <c r="A10232" s="10">
        <v>43697</v>
      </c>
      <c r="B10232" s="11" t="s">
        <v>1338</v>
      </c>
      <c r="C10232" s="11" t="s">
        <v>467</v>
      </c>
      <c r="D10232" s="11" t="s">
        <v>662</v>
      </c>
      <c r="F10232" s="15">
        <f>IF(ISBLANK($D10232),"",IF(ISBLANK($E10232),VLOOKUP($D10232,$J:$K,2,FALSE),VLOOKUP($E10232,'Daycare Packages'!$A:$G,7,FALSE)))</f>
        <v>30</v>
      </c>
      <c r="G10232" s="15"/>
      <c r="H10232" s="15">
        <f t="shared" si="344"/>
        <v>30</v>
      </c>
      <c r="I10232" s="198">
        <f t="shared" si="343"/>
        <v>8</v>
      </c>
    </row>
    <row r="10233" spans="1:9" x14ac:dyDescent="0.3">
      <c r="A10233" s="10">
        <v>43697</v>
      </c>
      <c r="B10233" s="11" t="s">
        <v>760</v>
      </c>
      <c r="C10233" s="11" t="s">
        <v>761</v>
      </c>
      <c r="D10233" s="11" t="s">
        <v>662</v>
      </c>
      <c r="F10233" s="15">
        <f>IF(ISBLANK($D10233),"",IF(ISBLANK($E10233),VLOOKUP($D10233,$J:$K,2,FALSE),VLOOKUP($E10233,'Daycare Packages'!$A:$G,7,FALSE)))</f>
        <v>30</v>
      </c>
      <c r="G10233" s="15"/>
      <c r="H10233" s="15">
        <f t="shared" si="344"/>
        <v>30</v>
      </c>
      <c r="I10233" s="198">
        <f t="shared" si="343"/>
        <v>8</v>
      </c>
    </row>
    <row r="10234" spans="1:9" x14ac:dyDescent="0.3">
      <c r="A10234" s="10">
        <v>43697</v>
      </c>
      <c r="B10234" s="11" t="s">
        <v>803</v>
      </c>
      <c r="C10234" s="11" t="s">
        <v>693</v>
      </c>
      <c r="D10234" s="11" t="s">
        <v>662</v>
      </c>
      <c r="F10234" s="15">
        <f>IF(ISBLANK($D10234),"",IF(ISBLANK($E10234),VLOOKUP($D10234,$J:$K,2,FALSE),VLOOKUP($E10234,'Daycare Packages'!$A:$G,7,FALSE)))</f>
        <v>30</v>
      </c>
      <c r="G10234" s="15"/>
      <c r="H10234" s="15">
        <f t="shared" si="344"/>
        <v>30</v>
      </c>
      <c r="I10234" s="198">
        <f t="shared" si="343"/>
        <v>8</v>
      </c>
    </row>
    <row r="10235" spans="1:9" x14ac:dyDescent="0.3">
      <c r="A10235" s="10">
        <v>43697</v>
      </c>
      <c r="B10235" s="11" t="s">
        <v>677</v>
      </c>
      <c r="C10235" s="11" t="s">
        <v>678</v>
      </c>
      <c r="D10235" s="11" t="s">
        <v>662</v>
      </c>
      <c r="F10235" s="15">
        <f>IF(ISBLANK($D10235),"",IF(ISBLANK($E10235),VLOOKUP($D10235,$J:$K,2,FALSE),VLOOKUP($E10235,'Daycare Packages'!$A:$G,7,FALSE)))</f>
        <v>30</v>
      </c>
      <c r="G10235" s="15"/>
      <c r="H10235" s="15">
        <f t="shared" si="344"/>
        <v>30</v>
      </c>
      <c r="I10235" s="198">
        <f t="shared" si="343"/>
        <v>8</v>
      </c>
    </row>
    <row r="10236" spans="1:9" x14ac:dyDescent="0.3">
      <c r="A10236" s="10">
        <v>43697</v>
      </c>
      <c r="B10236" s="11" t="s">
        <v>1612</v>
      </c>
      <c r="C10236" s="11" t="s">
        <v>1613</v>
      </c>
      <c r="D10236" s="11" t="s">
        <v>662</v>
      </c>
      <c r="F10236" s="15">
        <f>IF(ISBLANK($D10236),"",IF(ISBLANK($E10236),VLOOKUP($D10236,$J:$K,2,FALSE),VLOOKUP($E10236,'Daycare Packages'!$A:$G,7,FALSE)))</f>
        <v>30</v>
      </c>
      <c r="G10236" s="15"/>
      <c r="H10236" s="15">
        <f t="shared" si="344"/>
        <v>30</v>
      </c>
      <c r="I10236" s="198">
        <f t="shared" si="343"/>
        <v>8</v>
      </c>
    </row>
    <row r="10237" spans="1:9" x14ac:dyDescent="0.3">
      <c r="A10237" s="10">
        <v>43697</v>
      </c>
      <c r="B10237" s="11" t="s">
        <v>123</v>
      </c>
      <c r="C10237" s="11" t="s">
        <v>622</v>
      </c>
      <c r="D10237" s="11" t="s">
        <v>662</v>
      </c>
      <c r="E10237" s="11">
        <v>6892228</v>
      </c>
      <c r="F10237" s="15">
        <f>IF(ISBLANK($D10237),"",IF(ISBLANK($E10237),VLOOKUP($D10237,$J:$K,2,FALSE),VLOOKUP($E10237,'Daycare Packages'!$A:$G,7,FALSE)))</f>
        <v>23</v>
      </c>
      <c r="G10237" s="15"/>
      <c r="H10237" s="15">
        <f t="shared" si="344"/>
        <v>23</v>
      </c>
      <c r="I10237" s="198">
        <f t="shared" si="343"/>
        <v>8</v>
      </c>
    </row>
    <row r="10238" spans="1:9" x14ac:dyDescent="0.3">
      <c r="A10238" s="10">
        <v>43697</v>
      </c>
      <c r="B10238" s="11" t="s">
        <v>234</v>
      </c>
      <c r="C10238" s="11" t="s">
        <v>682</v>
      </c>
      <c r="D10238" s="11" t="s">
        <v>662</v>
      </c>
      <c r="F10238" s="15">
        <f>IF(ISBLANK($D10238),"",IF(ISBLANK($E10238),VLOOKUP($D10238,$J:$K,2,FALSE),VLOOKUP($E10238,'Daycare Packages'!$A:$G,7,FALSE)))</f>
        <v>30</v>
      </c>
      <c r="G10238" s="15"/>
      <c r="H10238" s="15">
        <f t="shared" si="344"/>
        <v>30</v>
      </c>
      <c r="I10238" s="198">
        <f t="shared" si="343"/>
        <v>8</v>
      </c>
    </row>
    <row r="10239" spans="1:9" x14ac:dyDescent="0.3">
      <c r="A10239" s="10">
        <v>43697</v>
      </c>
      <c r="B10239" s="11" t="s">
        <v>196</v>
      </c>
      <c r="C10239" s="11" t="s">
        <v>432</v>
      </c>
      <c r="D10239" s="11" t="s">
        <v>662</v>
      </c>
      <c r="E10239" s="11">
        <v>6843216</v>
      </c>
      <c r="F10239" s="15">
        <f>IF(ISBLANK($D10239),"",IF(ISBLANK($E10239),VLOOKUP($D10239,$J:$K,2,FALSE),VLOOKUP($E10239,'Daycare Packages'!$A:$G,7,FALSE)))</f>
        <v>25</v>
      </c>
      <c r="G10239" s="15"/>
      <c r="H10239" s="15">
        <f t="shared" si="344"/>
        <v>25</v>
      </c>
      <c r="I10239" s="198">
        <f t="shared" si="343"/>
        <v>8</v>
      </c>
    </row>
    <row r="10240" spans="1:9" x14ac:dyDescent="0.3">
      <c r="A10240" s="10">
        <v>43697</v>
      </c>
      <c r="B10240" s="11" t="s">
        <v>1435</v>
      </c>
      <c r="C10240" s="11" t="s">
        <v>448</v>
      </c>
      <c r="D10240" s="11" t="s">
        <v>662</v>
      </c>
      <c r="E10240" s="11">
        <v>6892458</v>
      </c>
      <c r="F10240" s="15">
        <f>IF(ISBLANK($D10240),"",IF(ISBLANK($E10240),VLOOKUP($D10240,$J:$K,2,FALSE),VLOOKUP($E10240,'Daycare Packages'!$A:$G,7,FALSE)))</f>
        <v>27</v>
      </c>
      <c r="G10240" s="15"/>
      <c r="H10240" s="15">
        <f t="shared" si="344"/>
        <v>27</v>
      </c>
      <c r="I10240" s="198">
        <f t="shared" si="343"/>
        <v>8</v>
      </c>
    </row>
    <row r="10241" spans="1:9" x14ac:dyDescent="0.3">
      <c r="A10241" s="10">
        <v>43697</v>
      </c>
      <c r="B10241" s="11" t="s">
        <v>809</v>
      </c>
      <c r="C10241" s="11" t="s">
        <v>810</v>
      </c>
      <c r="D10241" s="11" t="s">
        <v>662</v>
      </c>
      <c r="F10241" s="15">
        <f>IF(ISBLANK($D10241),"",IF(ISBLANK($E10241),VLOOKUP($D10241,$J:$K,2,FALSE),VLOOKUP($E10241,'Daycare Packages'!$A:$G,7,FALSE)))</f>
        <v>30</v>
      </c>
      <c r="G10241" s="15"/>
      <c r="H10241" s="15">
        <f t="shared" si="344"/>
        <v>30</v>
      </c>
      <c r="I10241" s="198">
        <f t="shared" si="343"/>
        <v>8</v>
      </c>
    </row>
    <row r="10242" spans="1:9" x14ac:dyDescent="0.3">
      <c r="A10242" s="10">
        <v>43697</v>
      </c>
      <c r="B10242" s="11" t="s">
        <v>141</v>
      </c>
      <c r="C10242" s="11" t="s">
        <v>564</v>
      </c>
      <c r="D10242" s="11" t="s">
        <v>662</v>
      </c>
      <c r="E10242" s="11">
        <v>6914106</v>
      </c>
      <c r="F10242" s="15">
        <f>IF(ISBLANK($D10242),"",IF(ISBLANK($E10242),VLOOKUP($D10242,$J:$K,2,FALSE),VLOOKUP($E10242,'Daycare Packages'!$A:$G,7,FALSE)))</f>
        <v>26</v>
      </c>
      <c r="G10242" s="15"/>
      <c r="H10242" s="15">
        <f t="shared" si="344"/>
        <v>26</v>
      </c>
      <c r="I10242" s="198">
        <f t="shared" si="343"/>
        <v>8</v>
      </c>
    </row>
    <row r="10243" spans="1:9" x14ac:dyDescent="0.3">
      <c r="A10243" s="10">
        <v>43697</v>
      </c>
      <c r="B10243" s="11" t="s">
        <v>146</v>
      </c>
      <c r="C10243" s="11" t="s">
        <v>705</v>
      </c>
      <c r="D10243" s="11" t="s">
        <v>662</v>
      </c>
      <c r="E10243" s="11">
        <v>6884628</v>
      </c>
      <c r="F10243" s="15">
        <f>IF(ISBLANK($D10243),"",IF(ISBLANK($E10243),VLOOKUP($D10243,$J:$K,2,FALSE),VLOOKUP($E10243,'Daycare Packages'!$A:$G,7,FALSE)))</f>
        <v>23</v>
      </c>
      <c r="G10243" s="15"/>
      <c r="H10243" s="15">
        <f t="shared" si="344"/>
        <v>23</v>
      </c>
      <c r="I10243" s="198">
        <f t="shared" ref="I10243:I10306" si="345">IF(A10243="",0,MONTH(A10243))</f>
        <v>8</v>
      </c>
    </row>
    <row r="10244" spans="1:9" x14ac:dyDescent="0.3">
      <c r="A10244" s="10">
        <v>43697</v>
      </c>
      <c r="B10244" s="11" t="s">
        <v>206</v>
      </c>
      <c r="C10244" s="11" t="s">
        <v>424</v>
      </c>
      <c r="D10244" s="11" t="s">
        <v>662</v>
      </c>
      <c r="F10244" s="15">
        <f>IF(ISBLANK($D10244),"",IF(ISBLANK($E10244),VLOOKUP($D10244,$J:$K,2,FALSE),VLOOKUP($E10244,'Daycare Packages'!$A:$G,7,FALSE)))</f>
        <v>30</v>
      </c>
      <c r="G10244" s="15"/>
      <c r="H10244" s="15">
        <f t="shared" si="344"/>
        <v>30</v>
      </c>
      <c r="I10244" s="198">
        <f t="shared" si="345"/>
        <v>8</v>
      </c>
    </row>
    <row r="10245" spans="1:9" x14ac:dyDescent="0.3">
      <c r="A10245" s="10">
        <v>43697</v>
      </c>
      <c r="B10245" s="11" t="s">
        <v>1863</v>
      </c>
      <c r="C10245" s="11" t="s">
        <v>1864</v>
      </c>
      <c r="D10245" s="11" t="s">
        <v>662</v>
      </c>
      <c r="E10245" s="11">
        <v>6927437</v>
      </c>
      <c r="F10245" s="15">
        <f>IF(ISBLANK($D10245),"",IF(ISBLANK($E10245),VLOOKUP($D10245,$J:$K,2,FALSE),VLOOKUP($E10245,'Daycare Packages'!$A:$G,7,FALSE)))</f>
        <v>27</v>
      </c>
      <c r="G10245" s="15"/>
      <c r="H10245" s="15">
        <f t="shared" si="344"/>
        <v>27</v>
      </c>
      <c r="I10245" s="198">
        <f t="shared" si="345"/>
        <v>8</v>
      </c>
    </row>
    <row r="10246" spans="1:9" x14ac:dyDescent="0.3">
      <c r="A10246" s="10">
        <v>43697</v>
      </c>
      <c r="B10246" s="11" t="s">
        <v>203</v>
      </c>
      <c r="C10246" s="11" t="s">
        <v>840</v>
      </c>
      <c r="D10246" s="11" t="s">
        <v>662</v>
      </c>
      <c r="E10246" s="11">
        <v>6923223</v>
      </c>
      <c r="F10246" s="15">
        <f>IF(ISBLANK($D10246),"",IF(ISBLANK($E10246),VLOOKUP($D10246,$J:$K,2,FALSE),VLOOKUP($E10246,'Daycare Packages'!$A:$G,7,FALSE)))</f>
        <v>27</v>
      </c>
      <c r="G10246" s="15"/>
      <c r="H10246" s="15">
        <f t="shared" si="344"/>
        <v>27</v>
      </c>
      <c r="I10246" s="198">
        <f t="shared" si="345"/>
        <v>8</v>
      </c>
    </row>
    <row r="10247" spans="1:9" x14ac:dyDescent="0.3">
      <c r="A10247" s="10">
        <v>43697</v>
      </c>
      <c r="B10247" s="11" t="s">
        <v>2077</v>
      </c>
      <c r="C10247" s="11" t="s">
        <v>943</v>
      </c>
      <c r="D10247" s="11" t="s">
        <v>662</v>
      </c>
      <c r="E10247" s="11">
        <v>6937572</v>
      </c>
      <c r="F10247" s="15">
        <f>IF(ISBLANK($D10247),"",IF(ISBLANK($E10247),VLOOKUP($D10247,$J:$K,2,FALSE),VLOOKUP($E10247,'Daycare Packages'!$A:$G,7,FALSE)))</f>
        <v>23</v>
      </c>
      <c r="G10247" s="15"/>
      <c r="H10247" s="15">
        <f t="shared" si="344"/>
        <v>23</v>
      </c>
      <c r="I10247" s="198">
        <f t="shared" si="345"/>
        <v>8</v>
      </c>
    </row>
    <row r="10248" spans="1:9" x14ac:dyDescent="0.3">
      <c r="A10248" s="10">
        <v>43697</v>
      </c>
      <c r="B10248" s="11" t="s">
        <v>194</v>
      </c>
      <c r="C10248" s="11" t="s">
        <v>1047</v>
      </c>
      <c r="D10248" s="11" t="s">
        <v>659</v>
      </c>
      <c r="F10248" s="15">
        <f>IF(ISBLANK($D10248),"",IF(ISBLANK($E10248),VLOOKUP($D10248,$J:$K,2,FALSE),VLOOKUP($E10248,'Daycare Packages'!$A:$G,7,FALSE)))</f>
        <v>20</v>
      </c>
      <c r="G10248" s="15"/>
      <c r="H10248" s="15">
        <f t="shared" si="344"/>
        <v>20</v>
      </c>
      <c r="I10248" s="198">
        <f t="shared" si="345"/>
        <v>8</v>
      </c>
    </row>
    <row r="10249" spans="1:9" x14ac:dyDescent="0.3">
      <c r="A10249" s="10">
        <v>43697</v>
      </c>
      <c r="B10249" s="11" t="s">
        <v>108</v>
      </c>
      <c r="C10249" s="11" t="s">
        <v>583</v>
      </c>
      <c r="D10249" s="11" t="s">
        <v>662</v>
      </c>
      <c r="E10249" s="11">
        <v>6936279</v>
      </c>
      <c r="F10249" s="15">
        <f>IF(ISBLANK($D10249),"",IF(ISBLANK($E10249),VLOOKUP($D10249,$J:$K,2,FALSE),VLOOKUP($E10249,'Daycare Packages'!$A:$G,7,FALSE)))</f>
        <v>27</v>
      </c>
      <c r="G10249" s="15"/>
      <c r="H10249" s="15">
        <f t="shared" si="344"/>
        <v>27</v>
      </c>
      <c r="I10249" s="198">
        <f t="shared" si="345"/>
        <v>8</v>
      </c>
    </row>
    <row r="10250" spans="1:9" x14ac:dyDescent="0.3">
      <c r="A10250" s="10">
        <v>43697</v>
      </c>
      <c r="B10250" s="11" t="s">
        <v>1221</v>
      </c>
      <c r="C10250" s="11" t="s">
        <v>1242</v>
      </c>
      <c r="D10250" s="11" t="s">
        <v>662</v>
      </c>
      <c r="E10250" s="11">
        <v>6861908</v>
      </c>
      <c r="F10250" s="15">
        <f>IF(ISBLANK($D10250),"",IF(ISBLANK($E10250),VLOOKUP($D10250,$J:$K,2,FALSE),VLOOKUP($E10250,'Daycare Packages'!$A:$G,7,FALSE)))</f>
        <v>25</v>
      </c>
      <c r="G10250" s="15"/>
      <c r="H10250" s="15">
        <f t="shared" si="344"/>
        <v>25</v>
      </c>
      <c r="I10250" s="198">
        <f t="shared" si="345"/>
        <v>8</v>
      </c>
    </row>
    <row r="10251" spans="1:9" x14ac:dyDescent="0.3">
      <c r="A10251" s="10">
        <v>43697</v>
      </c>
      <c r="B10251" s="11" t="s">
        <v>912</v>
      </c>
      <c r="C10251" s="11" t="s">
        <v>913</v>
      </c>
      <c r="D10251" s="11" t="s">
        <v>662</v>
      </c>
      <c r="F10251" s="15">
        <f>IF(ISBLANK($D10251),"",IF(ISBLANK($E10251),VLOOKUP($D10251,$J:$K,2,FALSE),VLOOKUP($E10251,'Daycare Packages'!$A:$G,7,FALSE)))</f>
        <v>30</v>
      </c>
      <c r="G10251" s="15"/>
      <c r="H10251" s="15">
        <f t="shared" si="344"/>
        <v>30</v>
      </c>
      <c r="I10251" s="198">
        <f t="shared" si="345"/>
        <v>8</v>
      </c>
    </row>
    <row r="10252" spans="1:9" x14ac:dyDescent="0.3">
      <c r="A10252" s="10">
        <v>43697</v>
      </c>
      <c r="B10252" s="11" t="s">
        <v>178</v>
      </c>
      <c r="C10252" s="11" t="s">
        <v>1965</v>
      </c>
      <c r="D10252" s="11" t="s">
        <v>659</v>
      </c>
      <c r="F10252" s="15">
        <f>IF(ISBLANK($D10252),"",IF(ISBLANK($E10252),VLOOKUP($D10252,$J:$K,2,FALSE),VLOOKUP($E10252,'Daycare Packages'!$A:$G,7,FALSE)))</f>
        <v>20</v>
      </c>
      <c r="G10252" s="15"/>
      <c r="H10252" s="15">
        <f t="shared" si="344"/>
        <v>20</v>
      </c>
      <c r="I10252" s="198">
        <f t="shared" si="345"/>
        <v>8</v>
      </c>
    </row>
    <row r="10253" spans="1:9" x14ac:dyDescent="0.3">
      <c r="A10253" s="10">
        <v>43697</v>
      </c>
      <c r="B10253" s="11" t="s">
        <v>1328</v>
      </c>
      <c r="C10253" s="11" t="s">
        <v>1329</v>
      </c>
      <c r="D10253" s="11" t="s">
        <v>662</v>
      </c>
      <c r="F10253" s="15">
        <f>IF(ISBLANK($D10253),"",IF(ISBLANK($E10253),VLOOKUP($D10253,$J:$K,2,FALSE),VLOOKUP($E10253,'Daycare Packages'!$A:$G,7,FALSE)))</f>
        <v>30</v>
      </c>
      <c r="G10253" s="15"/>
      <c r="H10253" s="15">
        <f t="shared" si="344"/>
        <v>30</v>
      </c>
      <c r="I10253" s="198">
        <f t="shared" si="345"/>
        <v>8</v>
      </c>
    </row>
    <row r="10254" spans="1:9" x14ac:dyDescent="0.3">
      <c r="A10254" s="10">
        <v>43697</v>
      </c>
      <c r="B10254" s="11" t="s">
        <v>1366</v>
      </c>
      <c r="C10254" s="11" t="s">
        <v>587</v>
      </c>
      <c r="D10254" s="11" t="s">
        <v>662</v>
      </c>
      <c r="E10254" s="11">
        <v>6940430</v>
      </c>
      <c r="F10254" s="15">
        <f>IF(ISBLANK($D10254),"",IF(ISBLANK($E10254),VLOOKUP($D10254,$J:$K,2,FALSE),VLOOKUP($E10254,'Daycare Packages'!$A:$G,7,FALSE)))</f>
        <v>20.7</v>
      </c>
      <c r="G10254" s="15"/>
      <c r="H10254" s="15">
        <f t="shared" si="344"/>
        <v>20.7</v>
      </c>
      <c r="I10254" s="198">
        <f t="shared" si="345"/>
        <v>8</v>
      </c>
    </row>
    <row r="10255" spans="1:9" x14ac:dyDescent="0.3">
      <c r="A10255" s="10">
        <v>43697</v>
      </c>
      <c r="B10255" s="11" t="s">
        <v>1366</v>
      </c>
      <c r="C10255" s="11" t="s">
        <v>520</v>
      </c>
      <c r="D10255" s="11" t="s">
        <v>662</v>
      </c>
      <c r="E10255" s="11">
        <v>6940430</v>
      </c>
      <c r="F10255" s="15">
        <f>IF(ISBLANK($D10255),"",IF(ISBLANK($E10255),VLOOKUP($D10255,$J:$K,2,FALSE),VLOOKUP($E10255,'Daycare Packages'!$A:$G,7,FALSE)))</f>
        <v>20.7</v>
      </c>
      <c r="G10255" s="15"/>
      <c r="H10255" s="15">
        <f t="shared" si="344"/>
        <v>20.7</v>
      </c>
      <c r="I10255" s="198">
        <f t="shared" si="345"/>
        <v>8</v>
      </c>
    </row>
    <row r="10256" spans="1:9" x14ac:dyDescent="0.3">
      <c r="A10256" s="10">
        <v>43697</v>
      </c>
      <c r="B10256" s="11" t="s">
        <v>179</v>
      </c>
      <c r="C10256" s="11" t="s">
        <v>706</v>
      </c>
      <c r="D10256" s="11" t="s">
        <v>662</v>
      </c>
      <c r="E10256" s="11">
        <v>6927237</v>
      </c>
      <c r="F10256" s="15">
        <f>IF(ISBLANK($D10256),"",IF(ISBLANK($E10256),VLOOKUP($D10256,$J:$K,2,FALSE),VLOOKUP($E10256,'Daycare Packages'!$A:$G,7,FALSE)))</f>
        <v>27</v>
      </c>
      <c r="G10256" s="15"/>
      <c r="H10256" s="15">
        <f t="shared" si="344"/>
        <v>27</v>
      </c>
      <c r="I10256" s="198">
        <f t="shared" si="345"/>
        <v>8</v>
      </c>
    </row>
    <row r="10257" spans="1:9" x14ac:dyDescent="0.3">
      <c r="A10257" s="10">
        <v>43697</v>
      </c>
      <c r="B10257" s="11" t="s">
        <v>851</v>
      </c>
      <c r="C10257" s="11" t="s">
        <v>852</v>
      </c>
      <c r="D10257" s="11" t="s">
        <v>662</v>
      </c>
      <c r="F10257" s="15">
        <f>IF(ISBLANK($D10257),"",IF(ISBLANK($E10257),VLOOKUP($D10257,$J:$K,2,FALSE),VLOOKUP($E10257,'Daycare Packages'!$A:$G,7,FALSE)))</f>
        <v>30</v>
      </c>
      <c r="G10257" s="15"/>
      <c r="H10257" s="15">
        <f t="shared" si="344"/>
        <v>30</v>
      </c>
      <c r="I10257" s="198">
        <f t="shared" si="345"/>
        <v>8</v>
      </c>
    </row>
    <row r="10258" spans="1:9" x14ac:dyDescent="0.3">
      <c r="A10258" s="10">
        <v>43697</v>
      </c>
      <c r="B10258" s="11" t="s">
        <v>195</v>
      </c>
      <c r="C10258" s="11" t="s">
        <v>474</v>
      </c>
      <c r="D10258" s="11" t="s">
        <v>662</v>
      </c>
      <c r="E10258" s="11">
        <v>6908535</v>
      </c>
      <c r="F10258" s="15">
        <f>IF(ISBLANK($D10258),"",IF(ISBLANK($E10258),VLOOKUP($D10258,$J:$K,2,FALSE),VLOOKUP($E10258,'Daycare Packages'!$A:$G,7,FALSE)))</f>
        <v>26</v>
      </c>
      <c r="G10258" s="15"/>
      <c r="H10258" s="15">
        <f t="shared" si="344"/>
        <v>26</v>
      </c>
      <c r="I10258" s="198">
        <f t="shared" si="345"/>
        <v>8</v>
      </c>
    </row>
    <row r="10259" spans="1:9" x14ac:dyDescent="0.3">
      <c r="A10259" s="10">
        <v>43697</v>
      </c>
      <c r="B10259" s="11" t="s">
        <v>195</v>
      </c>
      <c r="C10259" s="11" t="s">
        <v>735</v>
      </c>
      <c r="D10259" s="11" t="s">
        <v>662</v>
      </c>
      <c r="E10259" s="11">
        <v>6908535</v>
      </c>
      <c r="F10259" s="15">
        <f>IF(ISBLANK($D10259),"",IF(ISBLANK($E10259),VLOOKUP($D10259,$J:$K,2,FALSE),VLOOKUP($E10259,'Daycare Packages'!$A:$G,7,FALSE)))</f>
        <v>26</v>
      </c>
      <c r="G10259" s="15"/>
      <c r="H10259" s="15">
        <f t="shared" si="344"/>
        <v>26</v>
      </c>
      <c r="I10259" s="198">
        <f t="shared" si="345"/>
        <v>8</v>
      </c>
    </row>
    <row r="10260" spans="1:9" x14ac:dyDescent="0.3">
      <c r="A10260" s="10">
        <v>43697</v>
      </c>
      <c r="B10260" s="11" t="s">
        <v>222</v>
      </c>
      <c r="C10260" s="11" t="s">
        <v>229</v>
      </c>
      <c r="D10260" s="11" t="s">
        <v>662</v>
      </c>
      <c r="E10260" s="11">
        <v>6942434</v>
      </c>
      <c r="F10260" s="15">
        <f>IF(ISBLANK($D10260),"",IF(ISBLANK($E10260),VLOOKUP($D10260,$J:$K,2,FALSE),VLOOKUP($E10260,'Daycare Packages'!$A:$G,7,FALSE)))</f>
        <v>27</v>
      </c>
      <c r="G10260" s="15"/>
      <c r="H10260" s="15">
        <f t="shared" si="344"/>
        <v>27</v>
      </c>
      <c r="I10260" s="198">
        <f t="shared" si="345"/>
        <v>8</v>
      </c>
    </row>
    <row r="10261" spans="1:9" x14ac:dyDescent="0.3">
      <c r="A10261" s="10">
        <v>43697</v>
      </c>
      <c r="B10261" s="11" t="s">
        <v>168</v>
      </c>
      <c r="C10261" s="11" t="s">
        <v>640</v>
      </c>
      <c r="D10261" s="11" t="s">
        <v>662</v>
      </c>
      <c r="F10261" s="15">
        <f>IF(ISBLANK($D10261),"",IF(ISBLANK($E10261),VLOOKUP($D10261,$J:$K,2,FALSE),VLOOKUP($E10261,'Daycare Packages'!$A:$G,7,FALSE)))</f>
        <v>30</v>
      </c>
      <c r="G10261" s="15"/>
      <c r="H10261" s="15">
        <f t="shared" si="344"/>
        <v>30</v>
      </c>
      <c r="I10261" s="198">
        <f t="shared" si="345"/>
        <v>8</v>
      </c>
    </row>
    <row r="10262" spans="1:9" x14ac:dyDescent="0.3">
      <c r="A10262" s="10">
        <v>43697</v>
      </c>
      <c r="B10262" s="11" t="s">
        <v>922</v>
      </c>
      <c r="C10262" s="11" t="s">
        <v>923</v>
      </c>
      <c r="D10262" s="11" t="s">
        <v>662</v>
      </c>
      <c r="E10262" s="11">
        <v>6872770</v>
      </c>
      <c r="F10262" s="15">
        <f>IF(ISBLANK($D10262),"",IF(ISBLANK($E10262),VLOOKUP($D10262,$J:$K,2,FALSE),VLOOKUP($E10262,'Daycare Packages'!$A:$G,7,FALSE)))</f>
        <v>23</v>
      </c>
      <c r="G10262" s="15"/>
      <c r="H10262" s="15">
        <f t="shared" si="344"/>
        <v>23</v>
      </c>
      <c r="I10262" s="198">
        <f t="shared" si="345"/>
        <v>8</v>
      </c>
    </row>
    <row r="10263" spans="1:9" x14ac:dyDescent="0.3">
      <c r="A10263" s="10">
        <v>43697</v>
      </c>
      <c r="B10263" s="11" t="s">
        <v>1957</v>
      </c>
      <c r="C10263" s="11" t="s">
        <v>419</v>
      </c>
      <c r="D10263" s="11" t="s">
        <v>662</v>
      </c>
      <c r="E10263" s="11">
        <v>6409285</v>
      </c>
      <c r="F10263" s="15">
        <f>IF(ISBLANK($D10263),"",IF(ISBLANK($E10263),VLOOKUP($D10263,$J:$K,2,FALSE),VLOOKUP($E10263,'Daycare Packages'!$A:$G,7,FALSE)))</f>
        <v>26</v>
      </c>
      <c r="G10263" s="15"/>
      <c r="H10263" s="15">
        <f t="shared" si="344"/>
        <v>26</v>
      </c>
      <c r="I10263" s="198">
        <f t="shared" si="345"/>
        <v>8</v>
      </c>
    </row>
    <row r="10264" spans="1:9" x14ac:dyDescent="0.3">
      <c r="A10264" s="10">
        <v>43697</v>
      </c>
      <c r="B10264" s="11" t="s">
        <v>216</v>
      </c>
      <c r="C10264" s="11" t="s">
        <v>448</v>
      </c>
      <c r="D10264" s="11" t="s">
        <v>662</v>
      </c>
      <c r="E10264" s="11">
        <v>6940540</v>
      </c>
      <c r="F10264" s="15">
        <f>IF(ISBLANK($D10264),"",IF(ISBLANK($E10264),VLOOKUP($D10264,$J:$K,2,FALSE),VLOOKUP($E10264,'Daycare Packages'!$A:$G,7,FALSE)))</f>
        <v>27</v>
      </c>
      <c r="G10264" s="15"/>
      <c r="H10264" s="15">
        <f t="shared" si="344"/>
        <v>27</v>
      </c>
      <c r="I10264" s="198">
        <f t="shared" si="345"/>
        <v>8</v>
      </c>
    </row>
    <row r="10265" spans="1:9" x14ac:dyDescent="0.3">
      <c r="A10265" s="10">
        <v>43697</v>
      </c>
      <c r="B10265" s="11" t="s">
        <v>1987</v>
      </c>
      <c r="C10265" s="11" t="s">
        <v>1988</v>
      </c>
      <c r="D10265" s="11" t="s">
        <v>662</v>
      </c>
      <c r="F10265" s="15">
        <f>IF(ISBLANK($D10265),"",IF(ISBLANK($E10265),VLOOKUP($D10265,$J:$K,2,FALSE),VLOOKUP($E10265,'Daycare Packages'!$A:$G,7,FALSE)))</f>
        <v>30</v>
      </c>
      <c r="G10265" s="15">
        <v>-6</v>
      </c>
      <c r="H10265" s="15">
        <f t="shared" si="344"/>
        <v>24</v>
      </c>
      <c r="I10265" s="198">
        <f t="shared" si="345"/>
        <v>8</v>
      </c>
    </row>
    <row r="10266" spans="1:9" x14ac:dyDescent="0.3">
      <c r="A10266" s="10">
        <v>43697</v>
      </c>
      <c r="B10266" s="11" t="s">
        <v>1321</v>
      </c>
      <c r="C10266" s="11" t="s">
        <v>1117</v>
      </c>
      <c r="D10266" s="11" t="s">
        <v>662</v>
      </c>
      <c r="E10266" s="11">
        <v>6933303</v>
      </c>
      <c r="F10266" s="15">
        <f>IF(ISBLANK($D10266),"",IF(ISBLANK($E10266),VLOOKUP($D10266,$J:$K,2,FALSE),VLOOKUP($E10266,'Daycare Packages'!$A:$G,7,FALSE)))</f>
        <v>26</v>
      </c>
      <c r="G10266" s="15"/>
      <c r="H10266" s="15">
        <f t="shared" si="344"/>
        <v>26</v>
      </c>
      <c r="I10266" s="198">
        <f t="shared" si="345"/>
        <v>8</v>
      </c>
    </row>
    <row r="10267" spans="1:9" x14ac:dyDescent="0.3">
      <c r="A10267" s="10">
        <v>43697</v>
      </c>
      <c r="B10267" s="11" t="s">
        <v>1321</v>
      </c>
      <c r="C10267" s="11" t="s">
        <v>1322</v>
      </c>
      <c r="D10267" s="11" t="s">
        <v>662</v>
      </c>
      <c r="E10267" s="11">
        <v>6933303</v>
      </c>
      <c r="F10267" s="15">
        <f>IF(ISBLANK($D10267),"",IF(ISBLANK($E10267),VLOOKUP($D10267,$J:$K,2,FALSE),VLOOKUP($E10267,'Daycare Packages'!$A:$G,7,FALSE)))</f>
        <v>26</v>
      </c>
      <c r="G10267" s="15"/>
      <c r="H10267" s="15">
        <f t="shared" si="344"/>
        <v>26</v>
      </c>
      <c r="I10267" s="198">
        <f t="shared" si="345"/>
        <v>8</v>
      </c>
    </row>
    <row r="10268" spans="1:9" x14ac:dyDescent="0.3">
      <c r="A10268" s="10">
        <v>43697</v>
      </c>
      <c r="B10268" s="11" t="s">
        <v>122</v>
      </c>
      <c r="C10268" s="11" t="s">
        <v>740</v>
      </c>
      <c r="D10268" s="11" t="s">
        <v>662</v>
      </c>
      <c r="E10268" s="11">
        <v>6734317</v>
      </c>
      <c r="F10268" s="15">
        <f>IF(ISBLANK($D10268),"",IF(ISBLANK($E10268),VLOOKUP($D10268,$J:$K,2,FALSE),VLOOKUP($E10268,'Daycare Packages'!$A:$G,7,FALSE)))</f>
        <v>22</v>
      </c>
      <c r="G10268" s="15"/>
      <c r="H10268" s="15">
        <f t="shared" si="344"/>
        <v>22</v>
      </c>
      <c r="I10268" s="198">
        <f t="shared" si="345"/>
        <v>8</v>
      </c>
    </row>
    <row r="10269" spans="1:9" x14ac:dyDescent="0.3">
      <c r="A10269" s="10">
        <v>43697</v>
      </c>
      <c r="B10269" s="11" t="s">
        <v>173</v>
      </c>
      <c r="C10269" s="11" t="s">
        <v>791</v>
      </c>
      <c r="D10269" s="11" t="s">
        <v>662</v>
      </c>
      <c r="E10269" s="11">
        <v>6805887</v>
      </c>
      <c r="F10269" s="15">
        <f>IF(ISBLANK($D10269),"",IF(ISBLANK($E10269),VLOOKUP($D10269,$J:$K,2,FALSE),VLOOKUP($E10269,'Daycare Packages'!$A:$G,7,FALSE)))</f>
        <v>25</v>
      </c>
      <c r="G10269" s="15"/>
      <c r="H10269" s="15">
        <f t="shared" si="344"/>
        <v>25</v>
      </c>
      <c r="I10269" s="198">
        <f t="shared" si="345"/>
        <v>8</v>
      </c>
    </row>
    <row r="10270" spans="1:9" x14ac:dyDescent="0.3">
      <c r="A10270" s="10">
        <v>43697</v>
      </c>
      <c r="B10270" s="11" t="s">
        <v>117</v>
      </c>
      <c r="C10270" s="11" t="s">
        <v>1069</v>
      </c>
      <c r="D10270" s="11" t="s">
        <v>662</v>
      </c>
      <c r="E10270" s="11">
        <v>6875240</v>
      </c>
      <c r="F10270" s="15">
        <f>IF(ISBLANK($D10270),"",IF(ISBLANK($E10270),VLOOKUP($D10270,$J:$K,2,FALSE),VLOOKUP($E10270,'Daycare Packages'!$A:$G,7,FALSE)))</f>
        <v>25</v>
      </c>
      <c r="G10270" s="15"/>
      <c r="H10270" s="15">
        <f t="shared" si="344"/>
        <v>25</v>
      </c>
      <c r="I10270" s="198">
        <f t="shared" si="345"/>
        <v>8</v>
      </c>
    </row>
    <row r="10271" spans="1:9" x14ac:dyDescent="0.3">
      <c r="A10271" s="10">
        <v>43697</v>
      </c>
      <c r="B10271" s="11" t="s">
        <v>336</v>
      </c>
      <c r="C10271" s="11" t="s">
        <v>750</v>
      </c>
      <c r="D10271" s="11" t="s">
        <v>662</v>
      </c>
      <c r="F10271" s="15">
        <f>IF(ISBLANK($D10271),"",IF(ISBLANK($E10271),VLOOKUP($D10271,$J:$K,2,FALSE),VLOOKUP($E10271,'Daycare Packages'!$A:$G,7,FALSE)))</f>
        <v>30</v>
      </c>
      <c r="G10271" s="15"/>
      <c r="H10271" s="15">
        <f t="shared" ref="H10271:H10334" si="346">IF(ISBLANK(D10271),"",SUM(F10271:G10271))</f>
        <v>30</v>
      </c>
      <c r="I10271" s="198">
        <f t="shared" si="345"/>
        <v>8</v>
      </c>
    </row>
    <row r="10272" spans="1:9" x14ac:dyDescent="0.3">
      <c r="A10272" s="10">
        <v>43697</v>
      </c>
      <c r="B10272" s="11" t="s">
        <v>183</v>
      </c>
      <c r="C10272" s="11" t="s">
        <v>520</v>
      </c>
      <c r="D10272" s="11" t="s">
        <v>659</v>
      </c>
      <c r="F10272" s="15">
        <f>IF(ISBLANK($D10272),"",IF(ISBLANK($E10272),VLOOKUP($D10272,$J:$K,2,FALSE),VLOOKUP($E10272,'Daycare Packages'!$A:$G,7,FALSE)))</f>
        <v>20</v>
      </c>
      <c r="G10272" s="15"/>
      <c r="H10272" s="15">
        <f t="shared" si="346"/>
        <v>20</v>
      </c>
      <c r="I10272" s="198">
        <f t="shared" si="345"/>
        <v>8</v>
      </c>
    </row>
    <row r="10273" spans="1:9" x14ac:dyDescent="0.3">
      <c r="A10273" s="10">
        <v>43697</v>
      </c>
      <c r="B10273" s="11" t="s">
        <v>1394</v>
      </c>
      <c r="C10273" s="11" t="s">
        <v>1395</v>
      </c>
      <c r="D10273" s="11" t="s">
        <v>662</v>
      </c>
      <c r="F10273" s="15">
        <f>IF(ISBLANK($D10273),"",IF(ISBLANK($E10273),VLOOKUP($D10273,$J:$K,2,FALSE),VLOOKUP($E10273,'Daycare Packages'!$A:$G,7,FALSE)))</f>
        <v>30</v>
      </c>
      <c r="G10273" s="15">
        <v>-3</v>
      </c>
      <c r="H10273" s="15">
        <f t="shared" si="346"/>
        <v>27</v>
      </c>
      <c r="I10273" s="198">
        <f t="shared" si="345"/>
        <v>8</v>
      </c>
    </row>
    <row r="10274" spans="1:9" x14ac:dyDescent="0.3">
      <c r="A10274" s="10">
        <v>43697</v>
      </c>
      <c r="B10274" s="11" t="s">
        <v>138</v>
      </c>
      <c r="C10274" s="11" t="s">
        <v>573</v>
      </c>
      <c r="D10274" s="11" t="s">
        <v>662</v>
      </c>
      <c r="E10274" s="11">
        <v>6803103</v>
      </c>
      <c r="F10274" s="15">
        <f>IF(ISBLANK($D10274),"",IF(ISBLANK($E10274),VLOOKUP($D10274,$J:$K,2,FALSE),VLOOKUP($E10274,'Daycare Packages'!$A:$G,7,FALSE)))</f>
        <v>23</v>
      </c>
      <c r="G10274" s="15"/>
      <c r="H10274" s="15">
        <f t="shared" si="346"/>
        <v>23</v>
      </c>
      <c r="I10274" s="198">
        <f t="shared" si="345"/>
        <v>8</v>
      </c>
    </row>
    <row r="10275" spans="1:9" x14ac:dyDescent="0.3">
      <c r="A10275" s="10">
        <v>43697</v>
      </c>
      <c r="B10275" s="11" t="s">
        <v>217</v>
      </c>
      <c r="C10275" s="11" t="s">
        <v>402</v>
      </c>
      <c r="D10275" s="11" t="s">
        <v>662</v>
      </c>
      <c r="E10275" s="11">
        <v>6918686</v>
      </c>
      <c r="F10275" s="15">
        <f>IF(ISBLANK($D10275),"",IF(ISBLANK($E10275),VLOOKUP($D10275,$J:$K,2,FALSE),VLOOKUP($E10275,'Daycare Packages'!$A:$G,7,FALSE)))</f>
        <v>26</v>
      </c>
      <c r="G10275" s="15"/>
      <c r="H10275" s="15">
        <f t="shared" si="346"/>
        <v>26</v>
      </c>
      <c r="I10275" s="198">
        <f t="shared" si="345"/>
        <v>8</v>
      </c>
    </row>
    <row r="10276" spans="1:9" x14ac:dyDescent="0.3">
      <c r="A10276" s="10">
        <v>43697</v>
      </c>
      <c r="B10276" s="11" t="s">
        <v>182</v>
      </c>
      <c r="C10276" s="11" t="s">
        <v>685</v>
      </c>
      <c r="D10276" s="11" t="s">
        <v>662</v>
      </c>
      <c r="E10276" s="11">
        <v>6925810</v>
      </c>
      <c r="F10276" s="15">
        <f>IF(ISBLANK($D10276),"",IF(ISBLANK($E10276),VLOOKUP($D10276,$J:$K,2,FALSE),VLOOKUP($E10276,'Daycare Packages'!$A:$G,7,FALSE)))</f>
        <v>23</v>
      </c>
      <c r="G10276" s="15"/>
      <c r="H10276" s="15">
        <f t="shared" si="346"/>
        <v>23</v>
      </c>
      <c r="I10276" s="198">
        <f t="shared" si="345"/>
        <v>8</v>
      </c>
    </row>
    <row r="10277" spans="1:9" x14ac:dyDescent="0.3">
      <c r="A10277" s="10">
        <v>43697</v>
      </c>
      <c r="B10277" s="11" t="s">
        <v>1317</v>
      </c>
      <c r="C10277" s="11" t="s">
        <v>633</v>
      </c>
      <c r="D10277" s="11" t="s">
        <v>662</v>
      </c>
      <c r="E10277" s="11">
        <v>6887006</v>
      </c>
      <c r="F10277" s="15">
        <f>IF(ISBLANK($D10277),"",IF(ISBLANK($E10277),VLOOKUP($D10277,$J:$K,2,FALSE),VLOOKUP($E10277,'Daycare Packages'!$A:$G,7,FALSE)))</f>
        <v>25</v>
      </c>
      <c r="G10277" s="15"/>
      <c r="H10277" s="15">
        <f t="shared" si="346"/>
        <v>25</v>
      </c>
      <c r="I10277" s="198">
        <f t="shared" si="345"/>
        <v>8</v>
      </c>
    </row>
    <row r="10278" spans="1:9" x14ac:dyDescent="0.3">
      <c r="A10278" s="10">
        <v>43697</v>
      </c>
      <c r="B10278" s="11" t="s">
        <v>218</v>
      </c>
      <c r="C10278" s="11" t="s">
        <v>738</v>
      </c>
      <c r="D10278" s="11" t="s">
        <v>662</v>
      </c>
      <c r="E10278" s="11">
        <v>6911319</v>
      </c>
      <c r="F10278" s="15">
        <f>IF(ISBLANK($D10278),"",IF(ISBLANK($E10278),VLOOKUP($D10278,$J:$K,2,FALSE),VLOOKUP($E10278,'Daycare Packages'!$A:$G,7,FALSE)))</f>
        <v>20</v>
      </c>
      <c r="G10278" s="15"/>
      <c r="H10278" s="15">
        <f t="shared" si="346"/>
        <v>20</v>
      </c>
      <c r="I10278" s="198">
        <f t="shared" si="345"/>
        <v>8</v>
      </c>
    </row>
    <row r="10279" spans="1:9" x14ac:dyDescent="0.3">
      <c r="A10279" s="10">
        <v>43697</v>
      </c>
      <c r="B10279" s="11" t="s">
        <v>218</v>
      </c>
      <c r="C10279" s="11" t="s">
        <v>737</v>
      </c>
      <c r="D10279" s="11" t="s">
        <v>662</v>
      </c>
      <c r="E10279" s="11">
        <v>6911319</v>
      </c>
      <c r="F10279" s="15">
        <f>IF(ISBLANK($D10279),"",IF(ISBLANK($E10279),VLOOKUP($D10279,$J:$K,2,FALSE),VLOOKUP($E10279,'Daycare Packages'!$A:$G,7,FALSE)))</f>
        <v>20</v>
      </c>
      <c r="G10279" s="15"/>
      <c r="H10279" s="15">
        <f t="shared" si="346"/>
        <v>20</v>
      </c>
      <c r="I10279" s="198">
        <f t="shared" si="345"/>
        <v>8</v>
      </c>
    </row>
    <row r="10280" spans="1:9" x14ac:dyDescent="0.3">
      <c r="A10280" s="10">
        <v>43697</v>
      </c>
      <c r="B10280" s="11" t="s">
        <v>136</v>
      </c>
      <c r="C10280" s="11" t="s">
        <v>650</v>
      </c>
      <c r="D10280" s="11" t="s">
        <v>662</v>
      </c>
      <c r="E10280" s="11">
        <v>6936967</v>
      </c>
      <c r="F10280" s="15">
        <f>IF(ISBLANK($D10280),"",IF(ISBLANK($E10280),VLOOKUP($D10280,$J:$K,2,FALSE),VLOOKUP($E10280,'Daycare Packages'!$A:$G,7,FALSE)))</f>
        <v>26</v>
      </c>
      <c r="G10280" s="15"/>
      <c r="H10280" s="15">
        <f t="shared" si="346"/>
        <v>26</v>
      </c>
      <c r="I10280" s="198">
        <f t="shared" si="345"/>
        <v>8</v>
      </c>
    </row>
    <row r="10281" spans="1:9" x14ac:dyDescent="0.3">
      <c r="A10281" s="10">
        <v>43697</v>
      </c>
      <c r="B10281" s="11" t="s">
        <v>208</v>
      </c>
      <c r="C10281" s="11" t="s">
        <v>507</v>
      </c>
      <c r="D10281" s="11" t="s">
        <v>662</v>
      </c>
      <c r="E10281" s="11">
        <v>6733427</v>
      </c>
      <c r="F10281" s="15">
        <f>IF(ISBLANK($D10281),"",IF(ISBLANK($E10281),VLOOKUP($D10281,$J:$K,2,FALSE),VLOOKUP($E10281,'Daycare Packages'!$A:$G,7,FALSE)))</f>
        <v>22</v>
      </c>
      <c r="G10281" s="15"/>
      <c r="H10281" s="15">
        <f t="shared" si="346"/>
        <v>22</v>
      </c>
      <c r="I10281" s="198">
        <f t="shared" si="345"/>
        <v>8</v>
      </c>
    </row>
    <row r="10282" spans="1:9" x14ac:dyDescent="0.3">
      <c r="A10282" s="10">
        <v>43697</v>
      </c>
      <c r="B10282" s="11" t="s">
        <v>1692</v>
      </c>
      <c r="C10282" s="11" t="s">
        <v>650</v>
      </c>
      <c r="D10282" s="11" t="s">
        <v>662</v>
      </c>
      <c r="F10282" s="15">
        <f>IF(ISBLANK($D10282),"",IF(ISBLANK($E10282),VLOOKUP($D10282,$J:$K,2,FALSE),VLOOKUP($E10282,'Daycare Packages'!$A:$G,7,FALSE)))</f>
        <v>30</v>
      </c>
      <c r="G10282" s="15"/>
      <c r="H10282" s="15">
        <f t="shared" si="346"/>
        <v>30</v>
      </c>
      <c r="I10282" s="198">
        <f t="shared" si="345"/>
        <v>8</v>
      </c>
    </row>
    <row r="10283" spans="1:9" x14ac:dyDescent="0.3">
      <c r="A10283" s="10">
        <v>43697</v>
      </c>
      <c r="B10283" s="11" t="s">
        <v>1121</v>
      </c>
      <c r="C10283" s="11" t="s">
        <v>878</v>
      </c>
      <c r="D10283" s="11" t="s">
        <v>662</v>
      </c>
      <c r="E10283" s="11">
        <v>6938597</v>
      </c>
      <c r="F10283" s="15">
        <f>IF(ISBLANK($D10283),"",IF(ISBLANK($E10283),VLOOKUP($D10283,$J:$K,2,FALSE),VLOOKUP($E10283,'Daycare Packages'!$A:$G,7,FALSE)))</f>
        <v>23</v>
      </c>
      <c r="G10283" s="15"/>
      <c r="H10283" s="15">
        <f t="shared" si="346"/>
        <v>23</v>
      </c>
      <c r="I10283" s="198">
        <f t="shared" si="345"/>
        <v>8</v>
      </c>
    </row>
    <row r="10284" spans="1:9" x14ac:dyDescent="0.3">
      <c r="A10284" s="10">
        <v>43697</v>
      </c>
      <c r="B10284" s="11" t="s">
        <v>186</v>
      </c>
      <c r="C10284" s="11" t="s">
        <v>561</v>
      </c>
      <c r="D10284" s="11" t="s">
        <v>662</v>
      </c>
      <c r="E10284" s="11">
        <v>6723146</v>
      </c>
      <c r="F10284" s="15">
        <f>IF(ISBLANK($D10284),"",IF(ISBLANK($E10284),VLOOKUP($D10284,$J:$K,2,FALSE),VLOOKUP($E10284,'Daycare Packages'!$A:$G,7,FALSE)))</f>
        <v>22</v>
      </c>
      <c r="G10284" s="15"/>
      <c r="H10284" s="15">
        <f t="shared" si="346"/>
        <v>22</v>
      </c>
      <c r="I10284" s="198">
        <f t="shared" si="345"/>
        <v>8</v>
      </c>
    </row>
    <row r="10285" spans="1:9" x14ac:dyDescent="0.3">
      <c r="A10285" s="10">
        <v>43697</v>
      </c>
      <c r="B10285" s="11" t="s">
        <v>924</v>
      </c>
      <c r="C10285" s="11" t="s">
        <v>925</v>
      </c>
      <c r="D10285" s="11" t="s">
        <v>662</v>
      </c>
      <c r="F10285" s="15">
        <f>IF(ISBLANK($D10285),"",IF(ISBLANK($E10285),VLOOKUP($D10285,$J:$K,2,FALSE),VLOOKUP($E10285,'Daycare Packages'!$A:$G,7,FALSE)))</f>
        <v>30</v>
      </c>
      <c r="G10285" s="15"/>
      <c r="H10285" s="15">
        <f t="shared" si="346"/>
        <v>30</v>
      </c>
      <c r="I10285" s="198">
        <f t="shared" si="345"/>
        <v>8</v>
      </c>
    </row>
    <row r="10286" spans="1:9" x14ac:dyDescent="0.3">
      <c r="A10286" s="10">
        <v>43697</v>
      </c>
      <c r="B10286" s="11" t="s">
        <v>2031</v>
      </c>
      <c r="C10286" s="11" t="s">
        <v>2032</v>
      </c>
      <c r="D10286" s="11" t="s">
        <v>659</v>
      </c>
      <c r="F10286" s="15">
        <f>IF(ISBLANK($D10286),"",IF(ISBLANK($E10286),VLOOKUP($D10286,$J:$K,2,FALSE),VLOOKUP($E10286,'Daycare Packages'!$A:$G,7,FALSE)))</f>
        <v>20</v>
      </c>
      <c r="G10286" s="15"/>
      <c r="H10286" s="15">
        <f t="shared" si="346"/>
        <v>20</v>
      </c>
      <c r="I10286" s="198">
        <f t="shared" si="345"/>
        <v>8</v>
      </c>
    </row>
    <row r="10287" spans="1:9" x14ac:dyDescent="0.3">
      <c r="A10287" s="10">
        <v>43697</v>
      </c>
      <c r="B10287" s="11" t="s">
        <v>2165</v>
      </c>
      <c r="C10287" s="11" t="s">
        <v>488</v>
      </c>
      <c r="D10287" s="11" t="s">
        <v>662</v>
      </c>
      <c r="F10287" s="15">
        <f>IF(ISBLANK($D10287),"",IF(ISBLANK($E10287),VLOOKUP($D10287,$J:$K,2,FALSE),VLOOKUP($E10287,'Daycare Packages'!$A:$G,7,FALSE)))</f>
        <v>30</v>
      </c>
      <c r="G10287" s="15"/>
      <c r="H10287" s="15">
        <f t="shared" si="346"/>
        <v>30</v>
      </c>
      <c r="I10287" s="198">
        <f t="shared" si="345"/>
        <v>8</v>
      </c>
    </row>
    <row r="10288" spans="1:9" x14ac:dyDescent="0.3">
      <c r="A10288" s="10">
        <v>43697</v>
      </c>
      <c r="B10288" s="11" t="s">
        <v>133</v>
      </c>
      <c r="C10288" s="11" t="s">
        <v>712</v>
      </c>
      <c r="D10288" s="11" t="s">
        <v>662</v>
      </c>
      <c r="E10288" s="11">
        <v>6866409</v>
      </c>
      <c r="F10288" s="15">
        <f>IF(ISBLANK($D10288),"",IF(ISBLANK($E10288),VLOOKUP($D10288,$J:$K,2,FALSE),VLOOKUP($E10288,'Daycare Packages'!$A:$G,7,FALSE)))</f>
        <v>26</v>
      </c>
      <c r="G10288" s="15"/>
      <c r="H10288" s="15">
        <f t="shared" si="346"/>
        <v>26</v>
      </c>
      <c r="I10288" s="198">
        <f t="shared" si="345"/>
        <v>8</v>
      </c>
    </row>
    <row r="10289" spans="1:9" x14ac:dyDescent="0.3">
      <c r="A10289" s="10">
        <v>43697</v>
      </c>
      <c r="B10289" s="11" t="s">
        <v>340</v>
      </c>
      <c r="C10289" s="11" t="s">
        <v>745</v>
      </c>
      <c r="D10289" s="11" t="s">
        <v>662</v>
      </c>
      <c r="F10289" s="15">
        <f>IF(ISBLANK($D10289),"",IF(ISBLANK($E10289),VLOOKUP($D10289,$J:$K,2,FALSE),VLOOKUP($E10289,'Daycare Packages'!$A:$G,7,FALSE)))</f>
        <v>30</v>
      </c>
      <c r="G10289" s="15">
        <v>-3.6</v>
      </c>
      <c r="H10289" s="15">
        <f t="shared" si="346"/>
        <v>26.4</v>
      </c>
      <c r="I10289" s="198">
        <f t="shared" si="345"/>
        <v>8</v>
      </c>
    </row>
    <row r="10290" spans="1:9" x14ac:dyDescent="0.3">
      <c r="A10290" s="10">
        <v>43697</v>
      </c>
      <c r="B10290" s="11" t="s">
        <v>340</v>
      </c>
      <c r="C10290" s="11" t="s">
        <v>746</v>
      </c>
      <c r="D10290" s="11" t="s">
        <v>662</v>
      </c>
      <c r="F10290" s="15">
        <f>IF(ISBLANK($D10290),"",IF(ISBLANK($E10290),VLOOKUP($D10290,$J:$K,2,FALSE),VLOOKUP($E10290,'Daycare Packages'!$A:$G,7,FALSE)))</f>
        <v>30</v>
      </c>
      <c r="G10290" s="15">
        <v>-3.6</v>
      </c>
      <c r="H10290" s="15">
        <f t="shared" si="346"/>
        <v>26.4</v>
      </c>
      <c r="I10290" s="198">
        <f t="shared" si="345"/>
        <v>8</v>
      </c>
    </row>
    <row r="10291" spans="1:9" x14ac:dyDescent="0.3">
      <c r="A10291" s="10">
        <v>43697</v>
      </c>
      <c r="B10291" s="11" t="s">
        <v>894</v>
      </c>
      <c r="C10291" s="11" t="s">
        <v>622</v>
      </c>
      <c r="D10291" s="11" t="s">
        <v>662</v>
      </c>
      <c r="E10291" s="11">
        <v>6932310</v>
      </c>
      <c r="F10291" s="15">
        <f>IF(ISBLANK($D10291),"",IF(ISBLANK($E10291),VLOOKUP($D10291,$J:$K,2,FALSE),VLOOKUP($E10291,'Daycare Packages'!$A:$G,7,FALSE)))</f>
        <v>26</v>
      </c>
      <c r="G10291" s="15"/>
      <c r="H10291" s="15">
        <f t="shared" si="346"/>
        <v>26</v>
      </c>
      <c r="I10291" s="198">
        <f t="shared" si="345"/>
        <v>8</v>
      </c>
    </row>
    <row r="10292" spans="1:9" x14ac:dyDescent="0.3">
      <c r="A10292" s="10">
        <v>43697</v>
      </c>
      <c r="B10292" s="11" t="s">
        <v>894</v>
      </c>
      <c r="C10292" s="11" t="s">
        <v>895</v>
      </c>
      <c r="D10292" s="11" t="s">
        <v>662</v>
      </c>
      <c r="E10292" s="11">
        <v>6932310</v>
      </c>
      <c r="F10292" s="15">
        <f>IF(ISBLANK($D10292),"",IF(ISBLANK($E10292),VLOOKUP($D10292,$J:$K,2,FALSE),VLOOKUP($E10292,'Daycare Packages'!$A:$G,7,FALSE)))</f>
        <v>26</v>
      </c>
      <c r="G10292" s="15"/>
      <c r="H10292" s="15">
        <f t="shared" si="346"/>
        <v>26</v>
      </c>
      <c r="I10292" s="198">
        <f t="shared" si="345"/>
        <v>8</v>
      </c>
    </row>
    <row r="10293" spans="1:9" x14ac:dyDescent="0.3">
      <c r="A10293" s="10">
        <v>43697</v>
      </c>
      <c r="B10293" s="11" t="s">
        <v>2061</v>
      </c>
      <c r="C10293" s="11" t="s">
        <v>2062</v>
      </c>
      <c r="D10293" s="11" t="s">
        <v>662</v>
      </c>
      <c r="E10293" s="11">
        <v>6932387</v>
      </c>
      <c r="F10293" s="15">
        <f>IF(ISBLANK($D10293),"",IF(ISBLANK($E10293),VLOOKUP($D10293,$J:$K,2,FALSE),VLOOKUP($E10293,'Daycare Packages'!$A:$G,7,FALSE)))</f>
        <v>27</v>
      </c>
      <c r="G10293" s="15"/>
      <c r="H10293" s="15">
        <f t="shared" si="346"/>
        <v>27</v>
      </c>
      <c r="I10293" s="198">
        <f t="shared" si="345"/>
        <v>8</v>
      </c>
    </row>
    <row r="10294" spans="1:9" x14ac:dyDescent="0.3">
      <c r="A10294" s="10">
        <v>43697</v>
      </c>
      <c r="B10294" s="11" t="s">
        <v>1994</v>
      </c>
      <c r="C10294" s="11" t="s">
        <v>1810</v>
      </c>
      <c r="D10294" s="11" t="s">
        <v>662</v>
      </c>
      <c r="F10294" s="15">
        <f>IF(ISBLANK($D10294),"",IF(ISBLANK($E10294),VLOOKUP($D10294,$J:$K,2,FALSE),VLOOKUP($E10294,'Daycare Packages'!$A:$G,7,FALSE)))</f>
        <v>30</v>
      </c>
      <c r="G10294" s="15"/>
      <c r="H10294" s="15">
        <f t="shared" si="346"/>
        <v>30</v>
      </c>
      <c r="I10294" s="198">
        <f t="shared" si="345"/>
        <v>8</v>
      </c>
    </row>
    <row r="10295" spans="1:9" x14ac:dyDescent="0.3">
      <c r="A10295" s="10">
        <v>43697</v>
      </c>
      <c r="B10295" s="11" t="s">
        <v>989</v>
      </c>
      <c r="C10295" s="11" t="s">
        <v>765</v>
      </c>
      <c r="D10295" s="11" t="s">
        <v>662</v>
      </c>
      <c r="F10295" s="15">
        <f>IF(ISBLANK($D10295),"",IF(ISBLANK($E10295),VLOOKUP($D10295,$J:$K,2,FALSE),VLOOKUP($E10295,'Daycare Packages'!$A:$G,7,FALSE)))</f>
        <v>30</v>
      </c>
      <c r="G10295" s="15"/>
      <c r="H10295" s="15">
        <f t="shared" si="346"/>
        <v>30</v>
      </c>
      <c r="I10295" s="198">
        <f t="shared" si="345"/>
        <v>8</v>
      </c>
    </row>
    <row r="10296" spans="1:9" x14ac:dyDescent="0.3">
      <c r="A10296" s="10">
        <v>43697</v>
      </c>
      <c r="B10296" s="11" t="s">
        <v>1334</v>
      </c>
      <c r="C10296" s="11" t="s">
        <v>1335</v>
      </c>
      <c r="D10296" s="11" t="s">
        <v>662</v>
      </c>
      <c r="F10296" s="15">
        <f>IF(ISBLANK($D10296),"",IF(ISBLANK($E10296),VLOOKUP($D10296,$J:$K,2,FALSE),VLOOKUP($E10296,'Daycare Packages'!$A:$G,7,FALSE)))</f>
        <v>30</v>
      </c>
      <c r="G10296" s="15"/>
      <c r="H10296" s="15">
        <f t="shared" si="346"/>
        <v>30</v>
      </c>
      <c r="I10296" s="198">
        <f t="shared" si="345"/>
        <v>8</v>
      </c>
    </row>
    <row r="10297" spans="1:9" x14ac:dyDescent="0.3">
      <c r="A10297" s="10">
        <v>43697</v>
      </c>
      <c r="B10297" s="11" t="s">
        <v>1636</v>
      </c>
      <c r="C10297" s="11" t="s">
        <v>665</v>
      </c>
      <c r="D10297" s="11" t="s">
        <v>662</v>
      </c>
      <c r="E10297" s="11">
        <v>6916516</v>
      </c>
      <c r="F10297" s="15">
        <f>IF(ISBLANK($D10297),"",IF(ISBLANK($E10297),VLOOKUP($D10297,$J:$K,2,FALSE),VLOOKUP($E10297,'Daycare Packages'!$A:$G,7,FALSE)))</f>
        <v>27</v>
      </c>
      <c r="G10297" s="15"/>
      <c r="H10297" s="15">
        <f t="shared" si="346"/>
        <v>27</v>
      </c>
      <c r="I10297" s="198">
        <f t="shared" si="345"/>
        <v>8</v>
      </c>
    </row>
    <row r="10298" spans="1:9" x14ac:dyDescent="0.3">
      <c r="A10298" s="10">
        <v>43697</v>
      </c>
      <c r="B10298" s="11" t="s">
        <v>1782</v>
      </c>
      <c r="C10298" s="11" t="s">
        <v>679</v>
      </c>
      <c r="D10298" s="11" t="s">
        <v>662</v>
      </c>
      <c r="E10298" s="11">
        <v>6922576</v>
      </c>
      <c r="F10298" s="15">
        <f>IF(ISBLANK($D10298),"",IF(ISBLANK($E10298),VLOOKUP($D10298,$J:$K,2,FALSE),VLOOKUP($E10298,'Daycare Packages'!$A:$G,7,FALSE)))</f>
        <v>27</v>
      </c>
      <c r="G10298" s="15"/>
      <c r="H10298" s="15">
        <f t="shared" si="346"/>
        <v>27</v>
      </c>
      <c r="I10298" s="198">
        <f t="shared" si="345"/>
        <v>8</v>
      </c>
    </row>
    <row r="10299" spans="1:9" x14ac:dyDescent="0.3">
      <c r="A10299" s="110">
        <v>43697</v>
      </c>
      <c r="B10299" s="111" t="s">
        <v>228</v>
      </c>
      <c r="C10299" s="111" t="s">
        <v>554</v>
      </c>
      <c r="D10299" s="111" t="s">
        <v>662</v>
      </c>
      <c r="E10299" s="111"/>
      <c r="F10299" s="112">
        <f>IF(ISBLANK($D10299),"",IF(ISBLANK($E10299),VLOOKUP($D10299,$J:$K,2,FALSE),VLOOKUP($E10299,'Daycare Packages'!$A:$G,7,FALSE)))</f>
        <v>30</v>
      </c>
      <c r="G10299" s="112"/>
      <c r="H10299" s="112">
        <f t="shared" si="346"/>
        <v>30</v>
      </c>
      <c r="I10299" s="198">
        <f t="shared" si="345"/>
        <v>8</v>
      </c>
    </row>
    <row r="10300" spans="1:9" x14ac:dyDescent="0.3">
      <c r="A10300" s="110">
        <v>43697</v>
      </c>
      <c r="B10300" s="111" t="s">
        <v>1887</v>
      </c>
      <c r="C10300" s="111" t="s">
        <v>507</v>
      </c>
      <c r="D10300" s="111" t="s">
        <v>662</v>
      </c>
      <c r="E10300" s="111"/>
      <c r="F10300" s="112">
        <f>IF(ISBLANK($D10300),"",IF(ISBLANK($E10300),VLOOKUP($D10300,$J:$K,2,FALSE),VLOOKUP($E10300,'Daycare Packages'!$A:$G,7,FALSE)))</f>
        <v>30</v>
      </c>
      <c r="G10300" s="112"/>
      <c r="H10300" s="112">
        <f t="shared" si="346"/>
        <v>30</v>
      </c>
      <c r="I10300" s="198">
        <f t="shared" si="345"/>
        <v>8</v>
      </c>
    </row>
    <row r="10301" spans="1:9" x14ac:dyDescent="0.3">
      <c r="A10301" s="10">
        <v>43697</v>
      </c>
      <c r="B10301" s="11" t="s">
        <v>820</v>
      </c>
      <c r="C10301" s="11" t="s">
        <v>402</v>
      </c>
      <c r="D10301" s="11" t="s">
        <v>662</v>
      </c>
      <c r="F10301" s="15">
        <f>IF(ISBLANK($D10301),"",IF(ISBLANK($E10301),VLOOKUP($D10301,$J:$K,2,FALSE),VLOOKUP($E10301,'Daycare Packages'!$A:$G,7,FALSE)))</f>
        <v>30</v>
      </c>
      <c r="G10301" s="15"/>
      <c r="H10301" s="15">
        <f t="shared" si="346"/>
        <v>30</v>
      </c>
      <c r="I10301" s="198">
        <f t="shared" si="345"/>
        <v>8</v>
      </c>
    </row>
    <row r="10302" spans="1:9" x14ac:dyDescent="0.3">
      <c r="A10302" s="55">
        <v>43697</v>
      </c>
      <c r="B10302" s="56" t="s">
        <v>853</v>
      </c>
      <c r="C10302" s="56" t="s">
        <v>854</v>
      </c>
      <c r="D10302" s="56" t="s">
        <v>662</v>
      </c>
      <c r="E10302" s="56"/>
      <c r="F10302" s="59">
        <f>IF(ISBLANK($D10302),"",IF(ISBLANK($E10302),VLOOKUP($D10302,$J:$K,2,FALSE),VLOOKUP($E10302,'Daycare Packages'!$A:$G,7,FALSE)))</f>
        <v>30</v>
      </c>
      <c r="G10302" s="59"/>
      <c r="H10302" s="59">
        <f t="shared" si="346"/>
        <v>30</v>
      </c>
      <c r="I10302" s="198">
        <f t="shared" si="345"/>
        <v>8</v>
      </c>
    </row>
    <row r="10303" spans="1:9" x14ac:dyDescent="0.3">
      <c r="A10303" s="10">
        <v>43698</v>
      </c>
      <c r="B10303" s="11" t="s">
        <v>2167</v>
      </c>
      <c r="C10303" s="11" t="s">
        <v>570</v>
      </c>
      <c r="D10303" s="11" t="s">
        <v>671</v>
      </c>
      <c r="F10303" s="15">
        <f>IF(ISBLANK($D10303),"",IF(ISBLANK($E10303),VLOOKUP($D10303,$J:$K,2,FALSE),VLOOKUP($E10303,'Daycare Packages'!$A:$G,7,FALSE)))</f>
        <v>0</v>
      </c>
      <c r="G10303" s="15"/>
      <c r="H10303" s="15">
        <f t="shared" si="346"/>
        <v>0</v>
      </c>
      <c r="I10303" s="198">
        <f t="shared" si="345"/>
        <v>8</v>
      </c>
    </row>
    <row r="10304" spans="1:9" x14ac:dyDescent="0.3">
      <c r="A10304" s="10">
        <v>43698</v>
      </c>
      <c r="B10304" s="11" t="s">
        <v>201</v>
      </c>
      <c r="C10304" s="11" t="s">
        <v>672</v>
      </c>
      <c r="D10304" s="11" t="s">
        <v>659</v>
      </c>
      <c r="F10304" s="15">
        <f>IF(ISBLANK($D10304),"",IF(ISBLANK($E10304),VLOOKUP($D10304,$J:$K,2,FALSE),VLOOKUP($E10304,'Daycare Packages'!$A:$G,7,FALSE)))</f>
        <v>20</v>
      </c>
      <c r="G10304" s="15"/>
      <c r="H10304" s="15">
        <f t="shared" si="346"/>
        <v>20</v>
      </c>
      <c r="I10304" s="198">
        <f t="shared" si="345"/>
        <v>8</v>
      </c>
    </row>
    <row r="10305" spans="1:9" x14ac:dyDescent="0.3">
      <c r="A10305" s="10">
        <v>43698</v>
      </c>
      <c r="B10305" s="11" t="s">
        <v>749</v>
      </c>
      <c r="C10305" s="11" t="s">
        <v>750</v>
      </c>
      <c r="D10305" s="11" t="s">
        <v>659</v>
      </c>
      <c r="F10305" s="15">
        <f>IF(ISBLANK($D10305),"",IF(ISBLANK($E10305),VLOOKUP($D10305,$J:$K,2,FALSE),VLOOKUP($E10305,'Daycare Packages'!$A:$G,7,FALSE)))</f>
        <v>20</v>
      </c>
      <c r="G10305" s="15"/>
      <c r="H10305" s="15">
        <f t="shared" si="346"/>
        <v>20</v>
      </c>
      <c r="I10305" s="198">
        <f t="shared" si="345"/>
        <v>8</v>
      </c>
    </row>
    <row r="10306" spans="1:9" x14ac:dyDescent="0.3">
      <c r="A10306" s="10">
        <v>43698</v>
      </c>
      <c r="B10306" s="11" t="s">
        <v>1338</v>
      </c>
      <c r="C10306" s="11" t="s">
        <v>467</v>
      </c>
      <c r="D10306" s="11" t="s">
        <v>662</v>
      </c>
      <c r="F10306" s="15">
        <f>IF(ISBLANK($D10306),"",IF(ISBLANK($E10306),VLOOKUP($D10306,$J:$K,2,FALSE),VLOOKUP($E10306,'Daycare Packages'!$A:$G,7,FALSE)))</f>
        <v>30</v>
      </c>
      <c r="G10306" s="15"/>
      <c r="H10306" s="15">
        <f t="shared" si="346"/>
        <v>30</v>
      </c>
      <c r="I10306" s="198">
        <f t="shared" si="345"/>
        <v>8</v>
      </c>
    </row>
    <row r="10307" spans="1:9" x14ac:dyDescent="0.3">
      <c r="A10307" s="10">
        <v>43698</v>
      </c>
      <c r="B10307" s="11" t="s">
        <v>152</v>
      </c>
      <c r="C10307" s="11" t="s">
        <v>679</v>
      </c>
      <c r="D10307" s="11" t="s">
        <v>662</v>
      </c>
      <c r="E10307" s="11">
        <v>6942219</v>
      </c>
      <c r="F10307" s="15">
        <f>IF(ISBLANK($D10307),"",IF(ISBLANK($E10307),VLOOKUP($D10307,$J:$K,2,FALSE),VLOOKUP($E10307,'Daycare Packages'!$A:$G,7,FALSE)))</f>
        <v>23</v>
      </c>
      <c r="G10307" s="15"/>
      <c r="H10307" s="15">
        <f t="shared" si="346"/>
        <v>23</v>
      </c>
      <c r="I10307" s="198">
        <f t="shared" ref="I10307:I10370" si="347">IF(A10307="",0,MONTH(A10307))</f>
        <v>8</v>
      </c>
    </row>
    <row r="10308" spans="1:9" x14ac:dyDescent="0.3">
      <c r="A10308" s="10">
        <v>43698</v>
      </c>
      <c r="B10308" s="11" t="s">
        <v>1221</v>
      </c>
      <c r="C10308" s="11" t="s">
        <v>1242</v>
      </c>
      <c r="D10308" s="11" t="s">
        <v>662</v>
      </c>
      <c r="E10308" s="11">
        <v>6861908</v>
      </c>
      <c r="F10308" s="15">
        <f>IF(ISBLANK($D10308),"",IF(ISBLANK($E10308),VLOOKUP($D10308,$J:$K,2,FALSE),VLOOKUP($E10308,'Daycare Packages'!$A:$G,7,FALSE)))</f>
        <v>25</v>
      </c>
      <c r="G10308" s="15"/>
      <c r="H10308" s="15">
        <f t="shared" si="346"/>
        <v>25</v>
      </c>
      <c r="I10308" s="198">
        <f t="shared" si="347"/>
        <v>8</v>
      </c>
    </row>
    <row r="10309" spans="1:9" x14ac:dyDescent="0.3">
      <c r="A10309" s="10">
        <v>43698</v>
      </c>
      <c r="B10309" s="11" t="s">
        <v>816</v>
      </c>
      <c r="C10309" s="11" t="s">
        <v>817</v>
      </c>
      <c r="D10309" s="11" t="s">
        <v>662</v>
      </c>
      <c r="F10309" s="15">
        <f>IF(ISBLANK($D10309),"",IF(ISBLANK($E10309),VLOOKUP($D10309,$J:$K,2,FALSE),VLOOKUP($E10309,'Daycare Packages'!$A:$G,7,FALSE)))</f>
        <v>30</v>
      </c>
      <c r="G10309" s="15"/>
      <c r="H10309" s="15">
        <f t="shared" si="346"/>
        <v>30</v>
      </c>
      <c r="I10309" s="198">
        <f t="shared" si="347"/>
        <v>8</v>
      </c>
    </row>
    <row r="10310" spans="1:9" x14ac:dyDescent="0.3">
      <c r="A10310" s="10">
        <v>43698</v>
      </c>
      <c r="B10310" s="11" t="s">
        <v>123</v>
      </c>
      <c r="C10310" s="11" t="s">
        <v>622</v>
      </c>
      <c r="D10310" s="11" t="s">
        <v>662</v>
      </c>
      <c r="E10310" s="11">
        <v>6892228</v>
      </c>
      <c r="F10310" s="15">
        <f>IF(ISBLANK($D10310),"",IF(ISBLANK($E10310),VLOOKUP($D10310,$J:$K,2,FALSE),VLOOKUP($E10310,'Daycare Packages'!$A:$G,7,FALSE)))</f>
        <v>23</v>
      </c>
      <c r="G10310" s="15"/>
      <c r="H10310" s="15">
        <f t="shared" si="346"/>
        <v>23</v>
      </c>
      <c r="I10310" s="198">
        <f t="shared" si="347"/>
        <v>8</v>
      </c>
    </row>
    <row r="10311" spans="1:9" x14ac:dyDescent="0.3">
      <c r="A10311" s="10">
        <v>43698</v>
      </c>
      <c r="B10311" s="11" t="s">
        <v>1366</v>
      </c>
      <c r="C10311" s="11" t="s">
        <v>587</v>
      </c>
      <c r="D10311" s="11" t="s">
        <v>662</v>
      </c>
      <c r="E10311" s="11">
        <v>6940430</v>
      </c>
      <c r="F10311" s="15">
        <f>IF(ISBLANK($D10311),"",IF(ISBLANK($E10311),VLOOKUP($D10311,$J:$K,2,FALSE),VLOOKUP($E10311,'Daycare Packages'!$A:$G,7,FALSE)))</f>
        <v>20.7</v>
      </c>
      <c r="G10311" s="15"/>
      <c r="H10311" s="15">
        <f t="shared" si="346"/>
        <v>20.7</v>
      </c>
      <c r="I10311" s="198">
        <f t="shared" si="347"/>
        <v>8</v>
      </c>
    </row>
    <row r="10312" spans="1:9" x14ac:dyDescent="0.3">
      <c r="A10312" s="10">
        <v>43698</v>
      </c>
      <c r="B10312" s="11" t="s">
        <v>1366</v>
      </c>
      <c r="C10312" s="11" t="s">
        <v>520</v>
      </c>
      <c r="D10312" s="11" t="s">
        <v>662</v>
      </c>
      <c r="E10312" s="11">
        <v>6940430</v>
      </c>
      <c r="F10312" s="15">
        <f>IF(ISBLANK($D10312),"",IF(ISBLANK($E10312),VLOOKUP($D10312,$J:$K,2,FALSE),VLOOKUP($E10312,'Daycare Packages'!$A:$G,7,FALSE)))</f>
        <v>20.7</v>
      </c>
      <c r="G10312" s="15"/>
      <c r="H10312" s="15">
        <f t="shared" si="346"/>
        <v>20.7</v>
      </c>
      <c r="I10312" s="198">
        <f t="shared" si="347"/>
        <v>8</v>
      </c>
    </row>
    <row r="10313" spans="1:9" x14ac:dyDescent="0.3">
      <c r="A10313" s="10">
        <v>43698</v>
      </c>
      <c r="B10313" s="11" t="s">
        <v>225</v>
      </c>
      <c r="C10313" s="11" t="s">
        <v>719</v>
      </c>
      <c r="D10313" s="11" t="s">
        <v>662</v>
      </c>
      <c r="E10313" s="11">
        <v>6746411</v>
      </c>
      <c r="F10313" s="15">
        <f>IF(ISBLANK($D10313),"",IF(ISBLANK($E10313),VLOOKUP($D10313,$J:$K,2,FALSE),VLOOKUP($E10313,'Daycare Packages'!$A:$G,7,FALSE)))</f>
        <v>25</v>
      </c>
      <c r="G10313" s="15"/>
      <c r="H10313" s="15">
        <f t="shared" si="346"/>
        <v>25</v>
      </c>
      <c r="I10313" s="198">
        <f t="shared" si="347"/>
        <v>8</v>
      </c>
    </row>
    <row r="10314" spans="1:9" x14ac:dyDescent="0.3">
      <c r="A10314" s="10">
        <v>43698</v>
      </c>
      <c r="B10314" s="11" t="s">
        <v>140</v>
      </c>
      <c r="C10314" s="11" t="s">
        <v>475</v>
      </c>
      <c r="D10314" s="11" t="s">
        <v>662</v>
      </c>
      <c r="E10314" s="11">
        <v>6927314</v>
      </c>
      <c r="F10314" s="15">
        <f>IF(ISBLANK($D10314),"",IF(ISBLANK($E10314),VLOOKUP($D10314,$J:$K,2,FALSE),VLOOKUP($E10314,'Daycare Packages'!$A:$G,7,FALSE)))</f>
        <v>26</v>
      </c>
      <c r="G10314" s="15"/>
      <c r="H10314" s="15">
        <f t="shared" si="346"/>
        <v>26</v>
      </c>
      <c r="I10314" s="198">
        <f t="shared" si="347"/>
        <v>8</v>
      </c>
    </row>
    <row r="10315" spans="1:9" x14ac:dyDescent="0.3">
      <c r="A10315" s="10">
        <v>43698</v>
      </c>
      <c r="B10315" s="11" t="s">
        <v>117</v>
      </c>
      <c r="C10315" s="11" t="s">
        <v>2168</v>
      </c>
      <c r="D10315" s="11" t="s">
        <v>662</v>
      </c>
      <c r="E10315" s="11">
        <v>6875240</v>
      </c>
      <c r="F10315" s="15">
        <f>IF(ISBLANK($D10315),"",IF(ISBLANK($E10315),VLOOKUP($D10315,$J:$K,2,FALSE),VLOOKUP($E10315,'Daycare Packages'!$A:$G,7,FALSE)))</f>
        <v>25</v>
      </c>
      <c r="G10315" s="15"/>
      <c r="H10315" s="15">
        <f t="shared" si="346"/>
        <v>25</v>
      </c>
      <c r="I10315" s="198">
        <f t="shared" si="347"/>
        <v>8</v>
      </c>
    </row>
    <row r="10316" spans="1:9" x14ac:dyDescent="0.3">
      <c r="A10316" s="10">
        <v>43698</v>
      </c>
      <c r="B10316" s="11" t="s">
        <v>1311</v>
      </c>
      <c r="C10316" s="11" t="s">
        <v>1312</v>
      </c>
      <c r="D10316" s="11" t="s">
        <v>662</v>
      </c>
      <c r="E10316" s="11">
        <v>6829230</v>
      </c>
      <c r="F10316" s="15">
        <f>IF(ISBLANK($D10316),"",IF(ISBLANK($E10316),VLOOKUP($D10316,$J:$K,2,FALSE),VLOOKUP($E10316,'Daycare Packages'!$A:$G,7,FALSE)))</f>
        <v>23</v>
      </c>
      <c r="G10316" s="15"/>
      <c r="H10316" s="15">
        <f t="shared" si="346"/>
        <v>23</v>
      </c>
      <c r="I10316" s="198">
        <f t="shared" si="347"/>
        <v>8</v>
      </c>
    </row>
    <row r="10317" spans="1:9" x14ac:dyDescent="0.3">
      <c r="A10317" s="10">
        <v>43698</v>
      </c>
      <c r="B10317" s="11" t="s">
        <v>2030</v>
      </c>
      <c r="C10317" s="11" t="s">
        <v>614</v>
      </c>
      <c r="D10317" s="11" t="s">
        <v>659</v>
      </c>
      <c r="F10317" s="15">
        <f>IF(ISBLANK($D10317),"",IF(ISBLANK($E10317),VLOOKUP($D10317,$J:$K,2,FALSE),VLOOKUP($E10317,'Daycare Packages'!$A:$G,7,FALSE)))</f>
        <v>20</v>
      </c>
      <c r="G10317" s="15"/>
      <c r="H10317" s="15">
        <f t="shared" si="346"/>
        <v>20</v>
      </c>
      <c r="I10317" s="198">
        <f t="shared" si="347"/>
        <v>8</v>
      </c>
    </row>
    <row r="10318" spans="1:9" x14ac:dyDescent="0.3">
      <c r="A10318" s="10">
        <v>43698</v>
      </c>
      <c r="B10318" s="11" t="s">
        <v>182</v>
      </c>
      <c r="C10318" s="11" t="s">
        <v>685</v>
      </c>
      <c r="D10318" s="11" t="s">
        <v>662</v>
      </c>
      <c r="E10318" s="11">
        <v>6925810</v>
      </c>
      <c r="F10318" s="15">
        <f>IF(ISBLANK($D10318),"",IF(ISBLANK($E10318),VLOOKUP($D10318,$J:$K,2,FALSE),VLOOKUP($E10318,'Daycare Packages'!$A:$G,7,FALSE)))</f>
        <v>23</v>
      </c>
      <c r="G10318" s="15"/>
      <c r="H10318" s="15">
        <f t="shared" si="346"/>
        <v>23</v>
      </c>
      <c r="I10318" s="198">
        <f t="shared" si="347"/>
        <v>8</v>
      </c>
    </row>
    <row r="10319" spans="1:9" x14ac:dyDescent="0.3">
      <c r="A10319" s="10">
        <v>43698</v>
      </c>
      <c r="B10319" s="11" t="s">
        <v>751</v>
      </c>
      <c r="C10319" s="11" t="s">
        <v>752</v>
      </c>
      <c r="D10319" s="11" t="s">
        <v>662</v>
      </c>
      <c r="F10319" s="15">
        <f>IF(ISBLANK($D10319),"",IF(ISBLANK($E10319),VLOOKUP($D10319,$J:$K,2,FALSE),VLOOKUP($E10319,'Daycare Packages'!$A:$G,7,FALSE)))</f>
        <v>30</v>
      </c>
      <c r="G10319" s="15"/>
      <c r="H10319" s="15">
        <f t="shared" si="346"/>
        <v>30</v>
      </c>
      <c r="I10319" s="198">
        <f t="shared" si="347"/>
        <v>8</v>
      </c>
    </row>
    <row r="10320" spans="1:9" x14ac:dyDescent="0.3">
      <c r="A10320" s="10">
        <v>43698</v>
      </c>
      <c r="B10320" s="11" t="s">
        <v>2006</v>
      </c>
      <c r="C10320" s="11" t="s">
        <v>1154</v>
      </c>
      <c r="D10320" s="11" t="s">
        <v>662</v>
      </c>
      <c r="E10320" s="11">
        <v>6930883</v>
      </c>
      <c r="F10320" s="15">
        <f>IF(ISBLANK($D10320),"",IF(ISBLANK($E10320),VLOOKUP($D10320,$J:$K,2,FALSE),VLOOKUP($E10320,'Daycare Packages'!$A:$G,7,FALSE)))</f>
        <v>27</v>
      </c>
      <c r="G10320" s="15"/>
      <c r="H10320" s="15">
        <f t="shared" si="346"/>
        <v>27</v>
      </c>
      <c r="I10320" s="198">
        <f t="shared" si="347"/>
        <v>8</v>
      </c>
    </row>
    <row r="10321" spans="1:9" x14ac:dyDescent="0.3">
      <c r="A10321" s="10">
        <v>43698</v>
      </c>
      <c r="B10321" s="11" t="s">
        <v>2006</v>
      </c>
      <c r="C10321" s="11" t="s">
        <v>2007</v>
      </c>
      <c r="D10321" s="11" t="s">
        <v>662</v>
      </c>
      <c r="E10321" s="11">
        <v>6930883</v>
      </c>
      <c r="F10321" s="15">
        <f>IF(ISBLANK($D10321),"",IF(ISBLANK($E10321),VLOOKUP($D10321,$J:$K,2,FALSE),VLOOKUP($E10321,'Daycare Packages'!$A:$G,7,FALSE)))</f>
        <v>27</v>
      </c>
      <c r="G10321" s="15"/>
      <c r="H10321" s="15">
        <f t="shared" si="346"/>
        <v>27</v>
      </c>
      <c r="I10321" s="198">
        <f t="shared" si="347"/>
        <v>8</v>
      </c>
    </row>
    <row r="10322" spans="1:9" x14ac:dyDescent="0.3">
      <c r="A10322" s="10">
        <v>43698</v>
      </c>
      <c r="B10322" s="11" t="s">
        <v>189</v>
      </c>
      <c r="C10322" s="11" t="s">
        <v>638</v>
      </c>
      <c r="D10322" s="11" t="s">
        <v>662</v>
      </c>
      <c r="E10322" s="11">
        <v>6895721</v>
      </c>
      <c r="F10322" s="15">
        <f>IF(ISBLANK($D10322),"",IF(ISBLANK($E10322),VLOOKUP($D10322,$J:$K,2,FALSE),VLOOKUP($E10322,'Daycare Packages'!$A:$G,7,FALSE)))</f>
        <v>25</v>
      </c>
      <c r="G10322" s="15"/>
      <c r="H10322" s="15">
        <f t="shared" si="346"/>
        <v>25</v>
      </c>
      <c r="I10322" s="198">
        <f t="shared" si="347"/>
        <v>8</v>
      </c>
    </row>
    <row r="10323" spans="1:9" x14ac:dyDescent="0.3">
      <c r="A10323" s="10">
        <v>43698</v>
      </c>
      <c r="B10323" s="11" t="s">
        <v>137</v>
      </c>
      <c r="C10323" s="11" t="s">
        <v>2169</v>
      </c>
      <c r="D10323" s="11" t="s">
        <v>662</v>
      </c>
      <c r="E10323" s="11">
        <v>6867321</v>
      </c>
      <c r="F10323" s="15">
        <f>IF(ISBLANK($D10323),"",IF(ISBLANK($E10323),VLOOKUP($D10323,$J:$K,2,FALSE),VLOOKUP($E10323,'Daycare Packages'!$A:$G,7,FALSE)))</f>
        <v>23</v>
      </c>
      <c r="G10323" s="15"/>
      <c r="H10323" s="15">
        <f t="shared" si="346"/>
        <v>23</v>
      </c>
      <c r="I10323" s="198">
        <f t="shared" si="347"/>
        <v>8</v>
      </c>
    </row>
    <row r="10324" spans="1:9" x14ac:dyDescent="0.3">
      <c r="A10324" s="10">
        <v>43698</v>
      </c>
      <c r="B10324" s="11" t="s">
        <v>137</v>
      </c>
      <c r="C10324" s="11" t="s">
        <v>1295</v>
      </c>
      <c r="D10324" s="11" t="s">
        <v>662</v>
      </c>
      <c r="E10324" s="11">
        <v>6867321</v>
      </c>
      <c r="F10324" s="15">
        <f>IF(ISBLANK($D10324),"",IF(ISBLANK($E10324),VLOOKUP($D10324,$J:$K,2,FALSE),VLOOKUP($E10324,'Daycare Packages'!$A:$G,7,FALSE)))</f>
        <v>23</v>
      </c>
      <c r="G10324" s="15"/>
      <c r="H10324" s="15">
        <f t="shared" si="346"/>
        <v>23</v>
      </c>
      <c r="I10324" s="198">
        <f t="shared" si="347"/>
        <v>8</v>
      </c>
    </row>
    <row r="10325" spans="1:9" x14ac:dyDescent="0.3">
      <c r="A10325" s="10">
        <v>43698</v>
      </c>
      <c r="B10325" s="11" t="s">
        <v>119</v>
      </c>
      <c r="C10325" s="11" t="s">
        <v>692</v>
      </c>
      <c r="D10325" s="11" t="s">
        <v>662</v>
      </c>
      <c r="E10325" s="11">
        <v>6908817</v>
      </c>
      <c r="F10325" s="15">
        <f>IF(ISBLANK($D10325),"",IF(ISBLANK($E10325),VLOOKUP($D10325,$J:$K,2,FALSE),VLOOKUP($E10325,'Daycare Packages'!$A:$G,7,FALSE)))</f>
        <v>26</v>
      </c>
      <c r="G10325" s="15"/>
      <c r="H10325" s="15">
        <f t="shared" si="346"/>
        <v>26</v>
      </c>
      <c r="I10325" s="198">
        <f t="shared" si="347"/>
        <v>8</v>
      </c>
    </row>
    <row r="10326" spans="1:9" x14ac:dyDescent="0.3">
      <c r="A10326" s="10">
        <v>43698</v>
      </c>
      <c r="B10326" s="11" t="s">
        <v>2160</v>
      </c>
      <c r="C10326" s="11" t="s">
        <v>497</v>
      </c>
      <c r="D10326" s="11" t="s">
        <v>662</v>
      </c>
      <c r="F10326" s="15">
        <f>IF(ISBLANK($D10326),"",IF(ISBLANK($E10326),VLOOKUP($D10326,$J:$K,2,FALSE),VLOOKUP($E10326,'Daycare Packages'!$A:$G,7,FALSE)))</f>
        <v>30</v>
      </c>
      <c r="G10326" s="15"/>
      <c r="H10326" s="15">
        <f t="shared" si="346"/>
        <v>30</v>
      </c>
      <c r="I10326" s="198">
        <f t="shared" si="347"/>
        <v>8</v>
      </c>
    </row>
    <row r="10327" spans="1:9" x14ac:dyDescent="0.3">
      <c r="A10327" s="10">
        <v>43698</v>
      </c>
      <c r="B10327" s="11" t="s">
        <v>212</v>
      </c>
      <c r="C10327" s="11" t="s">
        <v>707</v>
      </c>
      <c r="D10327" s="11" t="s">
        <v>662</v>
      </c>
      <c r="F10327" s="15">
        <f>IF(ISBLANK($D10327),"",IF(ISBLANK($E10327),VLOOKUP($D10327,$J:$K,2,FALSE),VLOOKUP($E10327,'Daycare Packages'!$A:$G,7,FALSE)))</f>
        <v>30</v>
      </c>
      <c r="G10327" s="15"/>
      <c r="H10327" s="15">
        <f t="shared" si="346"/>
        <v>30</v>
      </c>
      <c r="I10327" s="198">
        <f t="shared" si="347"/>
        <v>8</v>
      </c>
    </row>
    <row r="10328" spans="1:9" x14ac:dyDescent="0.3">
      <c r="A10328" s="10">
        <v>43698</v>
      </c>
      <c r="B10328" s="11" t="s">
        <v>2077</v>
      </c>
      <c r="C10328" s="11" t="s">
        <v>461</v>
      </c>
      <c r="D10328" s="11" t="s">
        <v>662</v>
      </c>
      <c r="F10328" s="15">
        <f>IF(ISBLANK($D10328),"",IF(ISBLANK($E10328),VLOOKUP($D10328,$J:$K,2,FALSE),VLOOKUP($E10328,'Daycare Packages'!$A:$G,7,FALSE)))</f>
        <v>30</v>
      </c>
      <c r="G10328" s="15"/>
      <c r="H10328" s="15">
        <f t="shared" si="346"/>
        <v>30</v>
      </c>
      <c r="I10328" s="198">
        <f t="shared" si="347"/>
        <v>8</v>
      </c>
    </row>
    <row r="10329" spans="1:9" x14ac:dyDescent="0.3">
      <c r="A10329" s="10">
        <v>43698</v>
      </c>
      <c r="B10329" s="11" t="s">
        <v>2077</v>
      </c>
      <c r="C10329" s="11" t="s">
        <v>2170</v>
      </c>
      <c r="D10329" s="11" t="s">
        <v>662</v>
      </c>
      <c r="F10329" s="15">
        <f>IF(ISBLANK($D10329),"",IF(ISBLANK($E10329),VLOOKUP($D10329,$J:$K,2,FALSE),VLOOKUP($E10329,'Daycare Packages'!$A:$G,7,FALSE)))</f>
        <v>30</v>
      </c>
      <c r="G10329" s="15"/>
      <c r="H10329" s="15">
        <f t="shared" si="346"/>
        <v>30</v>
      </c>
      <c r="I10329" s="198">
        <f t="shared" si="347"/>
        <v>8</v>
      </c>
    </row>
    <row r="10330" spans="1:9" x14ac:dyDescent="0.3">
      <c r="A10330" s="10">
        <v>43698</v>
      </c>
      <c r="B10330" s="11" t="s">
        <v>160</v>
      </c>
      <c r="C10330" s="11" t="s">
        <v>794</v>
      </c>
      <c r="D10330" s="11" t="s">
        <v>662</v>
      </c>
      <c r="E10330" s="11">
        <v>6928242</v>
      </c>
      <c r="F10330" s="15">
        <f>IF(ISBLANK($D10330),"",IF(ISBLANK($E10330),VLOOKUP($D10330,$J:$K,2,FALSE),VLOOKUP($E10330,'Daycare Packages'!$A:$G,7,FALSE)))</f>
        <v>25</v>
      </c>
      <c r="G10330" s="15"/>
      <c r="H10330" s="15">
        <f t="shared" si="346"/>
        <v>25</v>
      </c>
      <c r="I10330" s="198">
        <f t="shared" si="347"/>
        <v>8</v>
      </c>
    </row>
    <row r="10331" spans="1:9" x14ac:dyDescent="0.3">
      <c r="A10331" s="10">
        <v>43698</v>
      </c>
      <c r="B10331" s="11" t="s">
        <v>160</v>
      </c>
      <c r="C10331" s="11" t="s">
        <v>1761</v>
      </c>
      <c r="D10331" s="11" t="s">
        <v>662</v>
      </c>
      <c r="E10331" s="11">
        <v>6928242</v>
      </c>
      <c r="F10331" s="15">
        <f>IF(ISBLANK($D10331),"",IF(ISBLANK($E10331),VLOOKUP($D10331,$J:$K,2,FALSE),VLOOKUP($E10331,'Daycare Packages'!$A:$G,7,FALSE)))</f>
        <v>25</v>
      </c>
      <c r="G10331" s="15"/>
      <c r="H10331" s="15">
        <f t="shared" si="346"/>
        <v>25</v>
      </c>
      <c r="I10331" s="198">
        <f t="shared" si="347"/>
        <v>8</v>
      </c>
    </row>
    <row r="10332" spans="1:9" x14ac:dyDescent="0.3">
      <c r="A10332" s="10">
        <v>43698</v>
      </c>
      <c r="B10332" s="11" t="s">
        <v>1164</v>
      </c>
      <c r="C10332" s="11" t="s">
        <v>395</v>
      </c>
      <c r="D10332" s="11" t="s">
        <v>662</v>
      </c>
      <c r="E10332" s="11">
        <v>6906434</v>
      </c>
      <c r="F10332" s="15">
        <f>IF(ISBLANK($D10332),"",IF(ISBLANK($E10332),VLOOKUP($D10332,$J:$K,2,FALSE),VLOOKUP($E10332,'Daycare Packages'!$A:$G,7,FALSE)))</f>
        <v>27</v>
      </c>
      <c r="G10332" s="15"/>
      <c r="H10332" s="15">
        <f t="shared" si="346"/>
        <v>27</v>
      </c>
      <c r="I10332" s="198">
        <f t="shared" si="347"/>
        <v>8</v>
      </c>
    </row>
    <row r="10333" spans="1:9" x14ac:dyDescent="0.3">
      <c r="A10333" s="10">
        <v>43698</v>
      </c>
      <c r="B10333" s="11" t="s">
        <v>222</v>
      </c>
      <c r="C10333" s="11" t="s">
        <v>229</v>
      </c>
      <c r="D10333" s="11" t="s">
        <v>662</v>
      </c>
      <c r="E10333" s="11">
        <v>6942434</v>
      </c>
      <c r="F10333" s="15">
        <f>IF(ISBLANK($D10333),"",IF(ISBLANK($E10333),VLOOKUP($D10333,$J:$K,2,FALSE),VLOOKUP($E10333,'Daycare Packages'!$A:$G,7,FALSE)))</f>
        <v>27</v>
      </c>
      <c r="G10333" s="15"/>
      <c r="H10333" s="15">
        <f t="shared" si="346"/>
        <v>27</v>
      </c>
      <c r="I10333" s="198">
        <f t="shared" si="347"/>
        <v>8</v>
      </c>
    </row>
    <row r="10334" spans="1:9" x14ac:dyDescent="0.3">
      <c r="A10334" s="10">
        <v>43698</v>
      </c>
      <c r="B10334" s="11" t="s">
        <v>2077</v>
      </c>
      <c r="C10334" s="11" t="s">
        <v>943</v>
      </c>
      <c r="D10334" s="11" t="s">
        <v>662</v>
      </c>
      <c r="E10334" s="11">
        <v>6937572</v>
      </c>
      <c r="F10334" s="15">
        <f>IF(ISBLANK($D10334),"",IF(ISBLANK($E10334),VLOOKUP($D10334,$J:$K,2,FALSE),VLOOKUP($E10334,'Daycare Packages'!$A:$G,7,FALSE)))</f>
        <v>23</v>
      </c>
      <c r="G10334" s="15"/>
      <c r="H10334" s="15">
        <f t="shared" si="346"/>
        <v>23</v>
      </c>
      <c r="I10334" s="198">
        <f t="shared" si="347"/>
        <v>8</v>
      </c>
    </row>
    <row r="10335" spans="1:9" x14ac:dyDescent="0.3">
      <c r="A10335" s="10">
        <v>43698</v>
      </c>
      <c r="B10335" s="11" t="s">
        <v>530</v>
      </c>
      <c r="C10335" s="11" t="s">
        <v>531</v>
      </c>
      <c r="D10335" s="11" t="s">
        <v>662</v>
      </c>
      <c r="F10335" s="15">
        <f>IF(ISBLANK($D10335),"",IF(ISBLANK($E10335),VLOOKUP($D10335,$J:$K,2,FALSE),VLOOKUP($E10335,'Daycare Packages'!$A:$G,7,FALSE)))</f>
        <v>30</v>
      </c>
      <c r="G10335" s="15"/>
      <c r="H10335" s="15">
        <f t="shared" ref="H10335:H10398" si="348">IF(ISBLANK(D10335),"",SUM(F10335:G10335))</f>
        <v>30</v>
      </c>
      <c r="I10335" s="198">
        <f t="shared" si="347"/>
        <v>8</v>
      </c>
    </row>
    <row r="10336" spans="1:9" x14ac:dyDescent="0.3">
      <c r="A10336" s="10">
        <v>43698</v>
      </c>
      <c r="B10336" s="11" t="s">
        <v>922</v>
      </c>
      <c r="C10336" s="11" t="s">
        <v>923</v>
      </c>
      <c r="D10336" s="11" t="s">
        <v>662</v>
      </c>
      <c r="E10336" s="11">
        <v>6872770</v>
      </c>
      <c r="F10336" s="15">
        <f>IF(ISBLANK($D10336),"",IF(ISBLANK($E10336),VLOOKUP($D10336,$J:$K,2,FALSE),VLOOKUP($E10336,'Daycare Packages'!$A:$G,7,FALSE)))</f>
        <v>23</v>
      </c>
      <c r="G10336" s="15"/>
      <c r="H10336" s="15">
        <f t="shared" si="348"/>
        <v>23</v>
      </c>
      <c r="I10336" s="198">
        <f t="shared" si="347"/>
        <v>8</v>
      </c>
    </row>
    <row r="10337" spans="1:9" x14ac:dyDescent="0.3">
      <c r="A10337" s="10">
        <v>43698</v>
      </c>
      <c r="B10337" s="11" t="s">
        <v>1994</v>
      </c>
      <c r="C10337" s="11" t="s">
        <v>1810</v>
      </c>
      <c r="D10337" s="11" t="s">
        <v>662</v>
      </c>
      <c r="F10337" s="15">
        <f>IF(ISBLANK($D10337),"",IF(ISBLANK($E10337),VLOOKUP($D10337,$J:$K,2,FALSE),VLOOKUP($E10337,'Daycare Packages'!$A:$G,7,FALSE)))</f>
        <v>30</v>
      </c>
      <c r="G10337" s="15"/>
      <c r="H10337" s="15">
        <f t="shared" si="348"/>
        <v>30</v>
      </c>
      <c r="I10337" s="198">
        <f t="shared" si="347"/>
        <v>8</v>
      </c>
    </row>
    <row r="10338" spans="1:9" x14ac:dyDescent="0.3">
      <c r="A10338" s="10">
        <v>43698</v>
      </c>
      <c r="B10338" s="11" t="s">
        <v>163</v>
      </c>
      <c r="C10338" s="11" t="s">
        <v>805</v>
      </c>
      <c r="D10338" s="11" t="s">
        <v>662</v>
      </c>
      <c r="E10338" s="11">
        <v>6937683</v>
      </c>
      <c r="F10338" s="15">
        <f>IF(ISBLANK($D10338),"",IF(ISBLANK($E10338),VLOOKUP($D10338,$J:$K,2,FALSE),VLOOKUP($E10338,'Daycare Packages'!$A:$G,7,FALSE)))</f>
        <v>27</v>
      </c>
      <c r="G10338" s="15"/>
      <c r="H10338" s="15">
        <f t="shared" si="348"/>
        <v>27</v>
      </c>
      <c r="I10338" s="198">
        <f t="shared" si="347"/>
        <v>8</v>
      </c>
    </row>
    <row r="10339" spans="1:9" x14ac:dyDescent="0.3">
      <c r="A10339" s="10">
        <v>43698</v>
      </c>
      <c r="B10339" s="11" t="s">
        <v>2061</v>
      </c>
      <c r="C10339" s="11" t="s">
        <v>2062</v>
      </c>
      <c r="D10339" s="11" t="s">
        <v>662</v>
      </c>
      <c r="E10339" s="11">
        <v>6932387</v>
      </c>
      <c r="F10339" s="15">
        <f>IF(ISBLANK($D10339),"",IF(ISBLANK($E10339),VLOOKUP($D10339,$J:$K,2,FALSE),VLOOKUP($E10339,'Daycare Packages'!$A:$G,7,FALSE)))</f>
        <v>27</v>
      </c>
      <c r="G10339" s="15"/>
      <c r="H10339" s="15">
        <f t="shared" si="348"/>
        <v>27</v>
      </c>
      <c r="I10339" s="198">
        <f t="shared" si="347"/>
        <v>8</v>
      </c>
    </row>
    <row r="10340" spans="1:9" x14ac:dyDescent="0.3">
      <c r="A10340" s="10">
        <v>43698</v>
      </c>
      <c r="B10340" s="11" t="s">
        <v>207</v>
      </c>
      <c r="C10340" s="11" t="s">
        <v>229</v>
      </c>
      <c r="D10340" s="11" t="s">
        <v>662</v>
      </c>
      <c r="E10340" s="11">
        <v>6733314</v>
      </c>
      <c r="F10340" s="15">
        <f>IF(ISBLANK($D10340),"",IF(ISBLANK($E10340),VLOOKUP($D10340,$J:$K,2,FALSE),VLOOKUP($E10340,'Daycare Packages'!$A:$G,7,FALSE)))</f>
        <v>22</v>
      </c>
      <c r="G10340" s="15"/>
      <c r="H10340" s="15">
        <f t="shared" si="348"/>
        <v>22</v>
      </c>
      <c r="I10340" s="198">
        <f t="shared" si="347"/>
        <v>8</v>
      </c>
    </row>
    <row r="10341" spans="1:9" x14ac:dyDescent="0.3">
      <c r="A10341" s="10">
        <v>43698</v>
      </c>
      <c r="B10341" s="11" t="s">
        <v>109</v>
      </c>
      <c r="C10341" s="11" t="s">
        <v>883</v>
      </c>
      <c r="D10341" s="11" t="s">
        <v>662</v>
      </c>
      <c r="E10341" s="11">
        <v>6735833</v>
      </c>
      <c r="F10341" s="15">
        <f>IF(ISBLANK($D10341),"",IF(ISBLANK($E10341),VLOOKUP($D10341,$J:$K,2,FALSE),VLOOKUP($E10341,'Daycare Packages'!$A:$G,7,FALSE)))</f>
        <v>22</v>
      </c>
      <c r="G10341" s="15"/>
      <c r="H10341" s="15">
        <f t="shared" si="348"/>
        <v>22</v>
      </c>
      <c r="I10341" s="198">
        <f t="shared" si="347"/>
        <v>8</v>
      </c>
    </row>
    <row r="10342" spans="1:9" x14ac:dyDescent="0.3">
      <c r="A10342" s="10">
        <v>43698</v>
      </c>
      <c r="B10342" s="11" t="s">
        <v>109</v>
      </c>
      <c r="C10342" s="11" t="s">
        <v>2172</v>
      </c>
      <c r="D10342" s="11" t="s">
        <v>662</v>
      </c>
      <c r="E10342" s="11">
        <v>6735833</v>
      </c>
      <c r="F10342" s="15">
        <f>IF(ISBLANK($D10342),"",IF(ISBLANK($E10342),VLOOKUP($D10342,$J:$K,2,FALSE),VLOOKUP($E10342,'Daycare Packages'!$A:$G,7,FALSE)))</f>
        <v>22</v>
      </c>
      <c r="G10342" s="15"/>
      <c r="H10342" s="15">
        <f t="shared" si="348"/>
        <v>22</v>
      </c>
      <c r="I10342" s="198">
        <f t="shared" si="347"/>
        <v>8</v>
      </c>
    </row>
    <row r="10343" spans="1:9" x14ac:dyDescent="0.3">
      <c r="A10343" s="10">
        <v>43698</v>
      </c>
      <c r="B10343" s="11" t="s">
        <v>1987</v>
      </c>
      <c r="C10343" s="11" t="s">
        <v>1988</v>
      </c>
      <c r="D10343" s="11" t="s">
        <v>662</v>
      </c>
      <c r="F10343" s="15">
        <f>IF(ISBLANK($D10343),"",IF(ISBLANK($E10343),VLOOKUP($D10343,$J:$K,2,FALSE),VLOOKUP($E10343,'Daycare Packages'!$A:$G,7,FALSE)))</f>
        <v>30</v>
      </c>
      <c r="G10343" s="15">
        <v>-6</v>
      </c>
      <c r="H10343" s="15">
        <f t="shared" si="348"/>
        <v>24</v>
      </c>
      <c r="I10343" s="198">
        <f t="shared" si="347"/>
        <v>8</v>
      </c>
    </row>
    <row r="10344" spans="1:9" x14ac:dyDescent="0.3">
      <c r="A10344" s="10">
        <v>43698</v>
      </c>
      <c r="B10344" s="11" t="s">
        <v>282</v>
      </c>
      <c r="C10344" s="11" t="s">
        <v>735</v>
      </c>
      <c r="D10344" s="11" t="s">
        <v>662</v>
      </c>
      <c r="F10344" s="15">
        <f>IF(ISBLANK($D10344),"",IF(ISBLANK($E10344),VLOOKUP($D10344,$J:$K,2,FALSE),VLOOKUP($E10344,'Daycare Packages'!$A:$G,7,FALSE)))</f>
        <v>30</v>
      </c>
      <c r="G10344" s="15"/>
      <c r="H10344" s="15">
        <f t="shared" si="348"/>
        <v>30</v>
      </c>
      <c r="I10344" s="198">
        <f t="shared" si="347"/>
        <v>8</v>
      </c>
    </row>
    <row r="10345" spans="1:9" x14ac:dyDescent="0.3">
      <c r="A10345" s="10">
        <v>43698</v>
      </c>
      <c r="B10345" s="11" t="s">
        <v>1964</v>
      </c>
      <c r="C10345" s="11" t="s">
        <v>604</v>
      </c>
      <c r="D10345" s="11" t="s">
        <v>662</v>
      </c>
      <c r="F10345" s="15">
        <f>IF(ISBLANK($D10345),"",IF(ISBLANK($E10345),VLOOKUP($D10345,$J:$K,2,FALSE),VLOOKUP($E10345,'Daycare Packages'!$A:$G,7,FALSE)))</f>
        <v>30</v>
      </c>
      <c r="G10345" s="15"/>
      <c r="H10345" s="15">
        <f t="shared" si="348"/>
        <v>30</v>
      </c>
      <c r="I10345" s="198">
        <f t="shared" si="347"/>
        <v>8</v>
      </c>
    </row>
    <row r="10346" spans="1:9" x14ac:dyDescent="0.3">
      <c r="A10346" s="10">
        <v>43698</v>
      </c>
      <c r="B10346" s="11" t="s">
        <v>1005</v>
      </c>
      <c r="C10346" s="11" t="s">
        <v>1006</v>
      </c>
      <c r="D10346" s="11" t="s">
        <v>662</v>
      </c>
      <c r="F10346" s="15">
        <f>IF(ISBLANK($D10346),"",IF(ISBLANK($E10346),VLOOKUP($D10346,$J:$K,2,FALSE),VLOOKUP($E10346,'Daycare Packages'!$A:$G,7,FALSE)))</f>
        <v>30</v>
      </c>
      <c r="G10346" s="15"/>
      <c r="H10346" s="15">
        <f t="shared" si="348"/>
        <v>30</v>
      </c>
      <c r="I10346" s="198">
        <f t="shared" si="347"/>
        <v>8</v>
      </c>
    </row>
    <row r="10347" spans="1:9" x14ac:dyDescent="0.3">
      <c r="A10347" s="10">
        <v>43698</v>
      </c>
      <c r="B10347" s="11" t="s">
        <v>2165</v>
      </c>
      <c r="C10347" s="11" t="s">
        <v>488</v>
      </c>
      <c r="D10347" s="11" t="s">
        <v>662</v>
      </c>
      <c r="F10347" s="15">
        <f>IF(ISBLANK($D10347),"",IF(ISBLANK($E10347),VLOOKUP($D10347,$J:$K,2,FALSE),VLOOKUP($E10347,'Daycare Packages'!$A:$G,7,FALSE)))</f>
        <v>30</v>
      </c>
      <c r="G10347" s="15"/>
      <c r="H10347" s="15">
        <f t="shared" si="348"/>
        <v>30</v>
      </c>
      <c r="I10347" s="198">
        <f t="shared" si="347"/>
        <v>8</v>
      </c>
    </row>
    <row r="10348" spans="1:9" x14ac:dyDescent="0.3">
      <c r="A10348" s="10">
        <v>43698</v>
      </c>
      <c r="B10348" s="11" t="s">
        <v>1317</v>
      </c>
      <c r="C10348" s="11" t="s">
        <v>633</v>
      </c>
      <c r="D10348" s="11" t="s">
        <v>662</v>
      </c>
      <c r="E10348" s="11">
        <v>6887006</v>
      </c>
      <c r="F10348" s="15">
        <f>IF(ISBLANK($D10348),"",IF(ISBLANK($E10348),VLOOKUP($D10348,$J:$K,2,FALSE),VLOOKUP($E10348,'Daycare Packages'!$A:$G,7,FALSE)))</f>
        <v>25</v>
      </c>
      <c r="G10348" s="15"/>
      <c r="H10348" s="15">
        <f t="shared" si="348"/>
        <v>25</v>
      </c>
      <c r="I10348" s="198">
        <f t="shared" si="347"/>
        <v>8</v>
      </c>
    </row>
    <row r="10349" spans="1:9" x14ac:dyDescent="0.3">
      <c r="A10349" s="10">
        <v>43698</v>
      </c>
      <c r="B10349" s="11" t="s">
        <v>1487</v>
      </c>
      <c r="C10349" s="11" t="s">
        <v>1488</v>
      </c>
      <c r="D10349" s="11" t="s">
        <v>662</v>
      </c>
      <c r="F10349" s="15">
        <f>IF(ISBLANK($D10349),"",IF(ISBLANK($E10349),VLOOKUP($D10349,$J:$K,2,FALSE),VLOOKUP($E10349,'Daycare Packages'!$A:$G,7,FALSE)))</f>
        <v>30</v>
      </c>
      <c r="G10349" s="15"/>
      <c r="H10349" s="15">
        <f t="shared" si="348"/>
        <v>30</v>
      </c>
      <c r="I10349" s="198">
        <f t="shared" si="347"/>
        <v>8</v>
      </c>
    </row>
    <row r="10350" spans="1:9" x14ac:dyDescent="0.3">
      <c r="A10350" s="10">
        <v>43698</v>
      </c>
      <c r="B10350" s="11" t="s">
        <v>217</v>
      </c>
      <c r="C10350" s="11" t="s">
        <v>402</v>
      </c>
      <c r="D10350" s="11" t="s">
        <v>662</v>
      </c>
      <c r="E10350" s="11">
        <v>6918686</v>
      </c>
      <c r="F10350" s="15">
        <f>IF(ISBLANK($D10350),"",IF(ISBLANK($E10350),VLOOKUP($D10350,$J:$K,2,FALSE),VLOOKUP($E10350,'Daycare Packages'!$A:$G,7,FALSE)))</f>
        <v>26</v>
      </c>
      <c r="G10350" s="15"/>
      <c r="H10350" s="15">
        <f t="shared" si="348"/>
        <v>26</v>
      </c>
      <c r="I10350" s="198">
        <f t="shared" si="347"/>
        <v>8</v>
      </c>
    </row>
    <row r="10351" spans="1:9" x14ac:dyDescent="0.3">
      <c r="A10351" s="10">
        <v>43698</v>
      </c>
      <c r="B10351" s="11" t="s">
        <v>82</v>
      </c>
      <c r="C10351" s="11" t="s">
        <v>694</v>
      </c>
      <c r="D10351" s="11" t="s">
        <v>662</v>
      </c>
      <c r="E10351" s="11">
        <v>6717675</v>
      </c>
      <c r="F10351" s="15">
        <f>IF(ISBLANK($D10351),"",IF(ISBLANK($E10351),VLOOKUP($D10351,$J:$K,2,FALSE),VLOOKUP($E10351,'Daycare Packages'!$A:$G,7,FALSE)))</f>
        <v>22</v>
      </c>
      <c r="G10351" s="15"/>
      <c r="H10351" s="15">
        <f t="shared" si="348"/>
        <v>22</v>
      </c>
      <c r="I10351" s="198">
        <f t="shared" si="347"/>
        <v>8</v>
      </c>
    </row>
    <row r="10352" spans="1:9" x14ac:dyDescent="0.3">
      <c r="A10352" s="10">
        <v>43698</v>
      </c>
      <c r="B10352" s="11" t="s">
        <v>82</v>
      </c>
      <c r="C10352" s="11" t="s">
        <v>695</v>
      </c>
      <c r="D10352" s="11" t="s">
        <v>662</v>
      </c>
      <c r="E10352" s="11">
        <v>6717675</v>
      </c>
      <c r="F10352" s="15">
        <f>IF(ISBLANK($D10352),"",IF(ISBLANK($E10352),VLOOKUP($D10352,$J:$K,2,FALSE),VLOOKUP($E10352,'Daycare Packages'!$A:$G,7,FALSE)))</f>
        <v>22</v>
      </c>
      <c r="G10352" s="15"/>
      <c r="H10352" s="15">
        <f t="shared" si="348"/>
        <v>22</v>
      </c>
      <c r="I10352" s="198">
        <f t="shared" si="347"/>
        <v>8</v>
      </c>
    </row>
    <row r="10353" spans="1:9" x14ac:dyDescent="0.3">
      <c r="A10353" s="10">
        <v>43698</v>
      </c>
      <c r="B10353" s="11" t="s">
        <v>1508</v>
      </c>
      <c r="C10353" s="11" t="s">
        <v>450</v>
      </c>
      <c r="D10353" s="11" t="s">
        <v>662</v>
      </c>
      <c r="E10353" s="11">
        <v>6925814</v>
      </c>
      <c r="F10353" s="15">
        <f>IF(ISBLANK($D10353),"",IF(ISBLANK($E10353),VLOOKUP($D10353,$J:$K,2,FALSE),VLOOKUP($E10353,'Daycare Packages'!$A:$G,7,FALSE)))</f>
        <v>27</v>
      </c>
      <c r="G10353" s="15"/>
      <c r="H10353" s="15">
        <f t="shared" si="348"/>
        <v>27</v>
      </c>
      <c r="I10353" s="198">
        <f t="shared" si="347"/>
        <v>8</v>
      </c>
    </row>
    <row r="10354" spans="1:9" x14ac:dyDescent="0.3">
      <c r="A10354" s="10">
        <v>43698</v>
      </c>
      <c r="B10354" s="11" t="s">
        <v>147</v>
      </c>
      <c r="C10354" s="11" t="s">
        <v>796</v>
      </c>
      <c r="D10354" s="11" t="s">
        <v>662</v>
      </c>
      <c r="E10354" s="11">
        <v>6931199</v>
      </c>
      <c r="F10354" s="15">
        <f>IF(ISBLANK($D10354),"",IF(ISBLANK($E10354),VLOOKUP($D10354,$J:$K,2,FALSE),VLOOKUP($E10354,'Daycare Packages'!$A:$G,7,FALSE)))</f>
        <v>23</v>
      </c>
      <c r="G10354" s="15"/>
      <c r="H10354" s="15">
        <f t="shared" si="348"/>
        <v>23</v>
      </c>
      <c r="I10354" s="198">
        <f t="shared" si="347"/>
        <v>8</v>
      </c>
    </row>
    <row r="10355" spans="1:9" x14ac:dyDescent="0.3">
      <c r="A10355" s="10">
        <v>43698</v>
      </c>
      <c r="B10355" s="11" t="s">
        <v>663</v>
      </c>
      <c r="C10355" s="11" t="s">
        <v>665</v>
      </c>
      <c r="D10355" s="11" t="s">
        <v>662</v>
      </c>
      <c r="F10355" s="15">
        <f>IF(ISBLANK($D10355),"",IF(ISBLANK($E10355),VLOOKUP($D10355,$J:$K,2,FALSE),VLOOKUP($E10355,'Daycare Packages'!$A:$G,7,FALSE)))</f>
        <v>30</v>
      </c>
      <c r="G10355" s="15"/>
      <c r="H10355" s="15">
        <f t="shared" si="348"/>
        <v>30</v>
      </c>
      <c r="I10355" s="198">
        <f t="shared" si="347"/>
        <v>8</v>
      </c>
    </row>
    <row r="10356" spans="1:9" x14ac:dyDescent="0.3">
      <c r="A10356" s="10">
        <v>43698</v>
      </c>
      <c r="B10356" s="11" t="s">
        <v>663</v>
      </c>
      <c r="C10356" s="11" t="s">
        <v>664</v>
      </c>
      <c r="D10356" s="11" t="s">
        <v>662</v>
      </c>
      <c r="F10356" s="15">
        <f>IF(ISBLANK($D10356),"",IF(ISBLANK($E10356),VLOOKUP($D10356,$J:$K,2,FALSE),VLOOKUP($E10356,'Daycare Packages'!$A:$G,7,FALSE)))</f>
        <v>30</v>
      </c>
      <c r="G10356" s="15"/>
      <c r="H10356" s="15">
        <f t="shared" si="348"/>
        <v>30</v>
      </c>
      <c r="I10356" s="198">
        <f t="shared" si="347"/>
        <v>8</v>
      </c>
    </row>
    <row r="10357" spans="1:9" x14ac:dyDescent="0.3">
      <c r="A10357" s="10">
        <v>43698</v>
      </c>
      <c r="B10357" s="11" t="s">
        <v>894</v>
      </c>
      <c r="C10357" s="11" t="s">
        <v>622</v>
      </c>
      <c r="D10357" s="11" t="s">
        <v>662</v>
      </c>
      <c r="E10357" s="11">
        <v>6932310</v>
      </c>
      <c r="F10357" s="15">
        <f>IF(ISBLANK($D10357),"",IF(ISBLANK($E10357),VLOOKUP($D10357,$J:$K,2,FALSE),VLOOKUP($E10357,'Daycare Packages'!$A:$G,7,FALSE)))</f>
        <v>26</v>
      </c>
      <c r="G10357" s="15"/>
      <c r="H10357" s="15">
        <f t="shared" si="348"/>
        <v>26</v>
      </c>
      <c r="I10357" s="198">
        <f t="shared" si="347"/>
        <v>8</v>
      </c>
    </row>
    <row r="10358" spans="1:9" x14ac:dyDescent="0.3">
      <c r="A10358" s="10">
        <v>43698</v>
      </c>
      <c r="B10358" s="11" t="s">
        <v>894</v>
      </c>
      <c r="C10358" s="11" t="s">
        <v>2158</v>
      </c>
      <c r="D10358" s="11" t="s">
        <v>662</v>
      </c>
      <c r="E10358" s="11">
        <v>6932310</v>
      </c>
      <c r="F10358" s="15">
        <f>IF(ISBLANK($D10358),"",IF(ISBLANK($E10358),VLOOKUP($D10358,$J:$K,2,FALSE),VLOOKUP($E10358,'Daycare Packages'!$A:$G,7,FALSE)))</f>
        <v>26</v>
      </c>
      <c r="G10358" s="15"/>
      <c r="H10358" s="15">
        <f t="shared" si="348"/>
        <v>26</v>
      </c>
      <c r="I10358" s="198">
        <f t="shared" si="347"/>
        <v>8</v>
      </c>
    </row>
    <row r="10359" spans="1:9" x14ac:dyDescent="0.3">
      <c r="A10359" s="10">
        <v>43698</v>
      </c>
      <c r="B10359" s="11" t="s">
        <v>713</v>
      </c>
      <c r="C10359" s="11" t="s">
        <v>714</v>
      </c>
      <c r="D10359" s="11" t="s">
        <v>662</v>
      </c>
      <c r="F10359" s="15">
        <f>IF(ISBLANK($D10359),"",IF(ISBLANK($E10359),VLOOKUP($D10359,$J:$K,2,FALSE),VLOOKUP($E10359,'Daycare Packages'!$A:$G,7,FALSE)))</f>
        <v>30</v>
      </c>
      <c r="G10359" s="15"/>
      <c r="H10359" s="15">
        <f t="shared" si="348"/>
        <v>30</v>
      </c>
      <c r="I10359" s="198">
        <f t="shared" si="347"/>
        <v>8</v>
      </c>
    </row>
    <row r="10360" spans="1:9" x14ac:dyDescent="0.3">
      <c r="A10360" s="10">
        <v>43698</v>
      </c>
      <c r="B10360" s="11" t="s">
        <v>716</v>
      </c>
      <c r="C10360" s="11" t="s">
        <v>717</v>
      </c>
      <c r="D10360" s="11" t="s">
        <v>662</v>
      </c>
      <c r="F10360" s="15">
        <f>IF(ISBLANK($D10360),"",IF(ISBLANK($E10360),VLOOKUP($D10360,$J:$K,2,FALSE),VLOOKUP($E10360,'Daycare Packages'!$A:$G,7,FALSE)))</f>
        <v>30</v>
      </c>
      <c r="G10360" s="15"/>
      <c r="H10360" s="15">
        <f t="shared" si="348"/>
        <v>30</v>
      </c>
      <c r="I10360" s="198">
        <f t="shared" si="347"/>
        <v>8</v>
      </c>
    </row>
    <row r="10361" spans="1:9" x14ac:dyDescent="0.3">
      <c r="A10361" s="55">
        <v>43698</v>
      </c>
      <c r="B10361" s="56" t="s">
        <v>1979</v>
      </c>
      <c r="C10361" s="56" t="s">
        <v>474</v>
      </c>
      <c r="D10361" s="56" t="s">
        <v>662</v>
      </c>
      <c r="E10361" s="56">
        <v>6921788</v>
      </c>
      <c r="F10361" s="59">
        <f>IF(ISBLANK($D10361),"",IF(ISBLANK($E10361),VLOOKUP($D10361,$J:$K,2,FALSE),VLOOKUP($E10361,'Daycare Packages'!$A:$G,7,FALSE)))</f>
        <v>23</v>
      </c>
      <c r="G10361" s="59"/>
      <c r="H10361" s="59">
        <f t="shared" si="348"/>
        <v>23</v>
      </c>
      <c r="I10361" s="198">
        <f t="shared" si="347"/>
        <v>8</v>
      </c>
    </row>
    <row r="10362" spans="1:9" x14ac:dyDescent="0.3">
      <c r="A10362" s="10">
        <v>43699</v>
      </c>
      <c r="B10362" s="11" t="s">
        <v>1470</v>
      </c>
      <c r="C10362" s="11" t="s">
        <v>588</v>
      </c>
      <c r="D10362" s="11" t="s">
        <v>671</v>
      </c>
      <c r="F10362" s="15">
        <f>IF(ISBLANK($D10362),"",IF(ISBLANK($E10362),VLOOKUP($D10362,$J:$K,2,FALSE),VLOOKUP($E10362,'Daycare Packages'!$A:$G,7,FALSE)))</f>
        <v>0</v>
      </c>
      <c r="G10362" s="15"/>
      <c r="H10362" s="15">
        <f t="shared" si="348"/>
        <v>0</v>
      </c>
      <c r="I10362" s="198">
        <f t="shared" si="347"/>
        <v>8</v>
      </c>
    </row>
    <row r="10363" spans="1:9" x14ac:dyDescent="0.3">
      <c r="A10363" s="10">
        <v>43699</v>
      </c>
      <c r="B10363" s="11" t="s">
        <v>2260</v>
      </c>
      <c r="C10363" s="11" t="s">
        <v>2174</v>
      </c>
      <c r="D10363" s="11" t="s">
        <v>671</v>
      </c>
      <c r="F10363" s="15">
        <f>IF(ISBLANK($D10363),"",IF(ISBLANK($E10363),VLOOKUP($D10363,$J:$K,2,FALSE),VLOOKUP($E10363,'Daycare Packages'!$A:$G,7,FALSE)))</f>
        <v>0</v>
      </c>
      <c r="G10363" s="15"/>
      <c r="H10363" s="15">
        <f t="shared" si="348"/>
        <v>0</v>
      </c>
      <c r="I10363" s="198">
        <f t="shared" si="347"/>
        <v>8</v>
      </c>
    </row>
    <row r="10364" spans="1:9" x14ac:dyDescent="0.3">
      <c r="A10364" s="10">
        <v>43699</v>
      </c>
      <c r="B10364" s="11" t="s">
        <v>2260</v>
      </c>
      <c r="C10364" s="11" t="s">
        <v>2175</v>
      </c>
      <c r="D10364" s="11" t="s">
        <v>671</v>
      </c>
      <c r="F10364" s="15">
        <f>IF(ISBLANK($D10364),"",IF(ISBLANK($E10364),VLOOKUP($D10364,$J:$K,2,FALSE),VLOOKUP($E10364,'Daycare Packages'!$A:$G,7,FALSE)))</f>
        <v>0</v>
      </c>
      <c r="G10364" s="15"/>
      <c r="H10364" s="15">
        <f t="shared" si="348"/>
        <v>0</v>
      </c>
      <c r="I10364" s="198">
        <f t="shared" si="347"/>
        <v>8</v>
      </c>
    </row>
    <row r="10365" spans="1:9" x14ac:dyDescent="0.3">
      <c r="A10365" s="10">
        <v>43699</v>
      </c>
      <c r="B10365" s="11" t="s">
        <v>2260</v>
      </c>
      <c r="C10365" s="11" t="s">
        <v>911</v>
      </c>
      <c r="D10365" s="11" t="s">
        <v>671</v>
      </c>
      <c r="F10365" s="15">
        <f>IF(ISBLANK($D10365),"",IF(ISBLANK($E10365),VLOOKUP($D10365,$J:$K,2,FALSE),VLOOKUP($E10365,'Daycare Packages'!$A:$G,7,FALSE)))</f>
        <v>0</v>
      </c>
      <c r="G10365" s="15"/>
      <c r="H10365" s="15">
        <f t="shared" si="348"/>
        <v>0</v>
      </c>
      <c r="I10365" s="198">
        <f t="shared" si="347"/>
        <v>8</v>
      </c>
    </row>
    <row r="10366" spans="1:9" x14ac:dyDescent="0.3">
      <c r="A10366" s="10">
        <v>43699</v>
      </c>
      <c r="B10366" s="11" t="s">
        <v>190</v>
      </c>
      <c r="C10366" s="11" t="s">
        <v>718</v>
      </c>
      <c r="D10366" s="11" t="s">
        <v>659</v>
      </c>
      <c r="E10366" s="11">
        <v>6942249</v>
      </c>
      <c r="F10366" s="15">
        <f>IF(ISBLANK($D10366),"",IF(ISBLANK($E10366),VLOOKUP($D10366,$J:$K,2,FALSE),VLOOKUP($E10366,'Daycare Packages'!$A:$G,7,FALSE)))</f>
        <v>19</v>
      </c>
      <c r="G10366" s="15"/>
      <c r="H10366" s="15">
        <f t="shared" si="348"/>
        <v>19</v>
      </c>
      <c r="I10366" s="198">
        <f t="shared" si="347"/>
        <v>8</v>
      </c>
    </row>
    <row r="10367" spans="1:9" x14ac:dyDescent="0.3">
      <c r="A10367" s="10">
        <v>43699</v>
      </c>
      <c r="B10367" s="11" t="s">
        <v>1526</v>
      </c>
      <c r="C10367" s="11" t="s">
        <v>1527</v>
      </c>
      <c r="D10367" s="11" t="s">
        <v>659</v>
      </c>
      <c r="F10367" s="15">
        <f>IF(ISBLANK($D10367),"",IF(ISBLANK($E10367),VLOOKUP($D10367,$J:$K,2,FALSE),VLOOKUP($E10367,'Daycare Packages'!$A:$G,7,FALSE)))</f>
        <v>20</v>
      </c>
      <c r="G10367" s="15"/>
      <c r="H10367" s="15">
        <f t="shared" si="348"/>
        <v>20</v>
      </c>
      <c r="I10367" s="198">
        <f t="shared" si="347"/>
        <v>8</v>
      </c>
    </row>
    <row r="10368" spans="1:9" x14ac:dyDescent="0.3">
      <c r="A10368" s="10">
        <v>43699</v>
      </c>
      <c r="B10368" s="11" t="s">
        <v>749</v>
      </c>
      <c r="C10368" s="11" t="s">
        <v>750</v>
      </c>
      <c r="D10368" s="11" t="s">
        <v>659</v>
      </c>
      <c r="F10368" s="15">
        <f>IF(ISBLANK($D10368),"",IF(ISBLANK($E10368),VLOOKUP($D10368,$J:$K,2,FALSE),VLOOKUP($E10368,'Daycare Packages'!$A:$G,7,FALSE)))</f>
        <v>20</v>
      </c>
      <c r="G10368" s="15"/>
      <c r="H10368" s="15">
        <f t="shared" si="348"/>
        <v>20</v>
      </c>
      <c r="I10368" s="198">
        <f t="shared" si="347"/>
        <v>8</v>
      </c>
    </row>
    <row r="10369" spans="1:9" x14ac:dyDescent="0.3">
      <c r="A10369" s="10">
        <v>43699</v>
      </c>
      <c r="B10369" s="11" t="s">
        <v>1221</v>
      </c>
      <c r="C10369" s="11" t="s">
        <v>1242</v>
      </c>
      <c r="D10369" s="11" t="s">
        <v>659</v>
      </c>
      <c r="E10369" s="11">
        <v>6818139</v>
      </c>
      <c r="F10369" s="15">
        <f>IF(ISBLANK($D10369),"",IF(ISBLANK($E10369),VLOOKUP($D10369,$J:$K,2,FALSE),VLOOKUP($E10369,'Daycare Packages'!$A:$G,7,FALSE)))</f>
        <v>18</v>
      </c>
      <c r="G10369" s="15"/>
      <c r="H10369" s="15">
        <f t="shared" si="348"/>
        <v>18</v>
      </c>
      <c r="I10369" s="198">
        <f t="shared" si="347"/>
        <v>8</v>
      </c>
    </row>
    <row r="10370" spans="1:9" x14ac:dyDescent="0.3">
      <c r="A10370" s="10">
        <v>43699</v>
      </c>
      <c r="B10370" s="11" t="s">
        <v>1907</v>
      </c>
      <c r="C10370" s="11" t="s">
        <v>1673</v>
      </c>
      <c r="D10370" s="11" t="s">
        <v>662</v>
      </c>
      <c r="E10370" s="11">
        <v>6887774</v>
      </c>
      <c r="F10370" s="15">
        <f>IF(ISBLANK($D10370),"",IF(ISBLANK($E10370),VLOOKUP($D10370,$J:$K,2,FALSE),VLOOKUP($E10370,'Daycare Packages'!$A:$G,7,FALSE)))</f>
        <v>25</v>
      </c>
      <c r="G10370" s="15"/>
      <c r="H10370" s="15">
        <f t="shared" si="348"/>
        <v>25</v>
      </c>
      <c r="I10370" s="198">
        <f t="shared" si="347"/>
        <v>8</v>
      </c>
    </row>
    <row r="10371" spans="1:9" x14ac:dyDescent="0.3">
      <c r="A10371" s="10">
        <v>43699</v>
      </c>
      <c r="B10371" s="11" t="s">
        <v>212</v>
      </c>
      <c r="C10371" s="11" t="s">
        <v>707</v>
      </c>
      <c r="D10371" s="11" t="s">
        <v>662</v>
      </c>
      <c r="F10371" s="15">
        <f>IF(ISBLANK($D10371),"",IF(ISBLANK($E10371),VLOOKUP($D10371,$J:$K,2,FALSE),VLOOKUP($E10371,'Daycare Packages'!$A:$G,7,FALSE)))</f>
        <v>30</v>
      </c>
      <c r="G10371" s="15"/>
      <c r="H10371" s="15">
        <f t="shared" si="348"/>
        <v>30</v>
      </c>
      <c r="I10371" s="198">
        <f t="shared" ref="I10371:I10434" si="349">IF(A10371="",0,MONTH(A10371))</f>
        <v>8</v>
      </c>
    </row>
    <row r="10372" spans="1:9" x14ac:dyDescent="0.3">
      <c r="A10372" s="10">
        <v>43699</v>
      </c>
      <c r="B10372" s="11" t="s">
        <v>873</v>
      </c>
      <c r="C10372" s="11" t="s">
        <v>493</v>
      </c>
      <c r="D10372" s="11" t="s">
        <v>662</v>
      </c>
      <c r="F10372" s="15">
        <f>IF(ISBLANK($D10372),"",IF(ISBLANK($E10372),VLOOKUP($D10372,$J:$K,2,FALSE),VLOOKUP($E10372,'Daycare Packages'!$A:$G,7,FALSE)))</f>
        <v>30</v>
      </c>
      <c r="G10372" s="15"/>
      <c r="H10372" s="15">
        <f t="shared" si="348"/>
        <v>30</v>
      </c>
      <c r="I10372" s="198">
        <f t="shared" si="349"/>
        <v>8</v>
      </c>
    </row>
    <row r="10373" spans="1:9" x14ac:dyDescent="0.3">
      <c r="A10373" s="10">
        <v>43699</v>
      </c>
      <c r="B10373" s="11" t="s">
        <v>162</v>
      </c>
      <c r="C10373" s="11" t="s">
        <v>676</v>
      </c>
      <c r="D10373" s="11" t="s">
        <v>662</v>
      </c>
      <c r="E10373" s="11">
        <v>6835426</v>
      </c>
      <c r="F10373" s="15">
        <f>IF(ISBLANK($D10373),"",IF(ISBLANK($E10373),VLOOKUP($D10373,$J:$K,2,FALSE),VLOOKUP($E10373,'Daycare Packages'!$A:$G,7,FALSE)))</f>
        <v>27</v>
      </c>
      <c r="G10373" s="15"/>
      <c r="H10373" s="15">
        <f t="shared" si="348"/>
        <v>27</v>
      </c>
      <c r="I10373" s="198">
        <f t="shared" si="349"/>
        <v>8</v>
      </c>
    </row>
    <row r="10374" spans="1:9" x14ac:dyDescent="0.3">
      <c r="A10374" s="10">
        <v>43699</v>
      </c>
      <c r="B10374" s="11" t="s">
        <v>2167</v>
      </c>
      <c r="C10374" s="11" t="s">
        <v>570</v>
      </c>
      <c r="D10374" s="11" t="s">
        <v>662</v>
      </c>
      <c r="E10374" s="11">
        <v>6945678</v>
      </c>
      <c r="F10374" s="15">
        <f>IF(ISBLANK($D10374),"",IF(ISBLANK($E10374),VLOOKUP($D10374,$J:$K,2,FALSE),VLOOKUP($E10374,'Daycare Packages'!$A:$G,7,FALSE)))</f>
        <v>27</v>
      </c>
      <c r="G10374" s="15"/>
      <c r="H10374" s="15">
        <f t="shared" si="348"/>
        <v>27</v>
      </c>
      <c r="I10374" s="198">
        <f t="shared" si="349"/>
        <v>8</v>
      </c>
    </row>
    <row r="10375" spans="1:9" x14ac:dyDescent="0.3">
      <c r="A10375" s="10">
        <v>43699</v>
      </c>
      <c r="B10375" s="11" t="s">
        <v>279</v>
      </c>
      <c r="C10375" s="11" t="s">
        <v>661</v>
      </c>
      <c r="D10375" s="11" t="s">
        <v>662</v>
      </c>
      <c r="F10375" s="15">
        <f>IF(ISBLANK($D10375),"",IF(ISBLANK($E10375),VLOOKUP($D10375,$J:$K,2,FALSE),VLOOKUP($E10375,'Daycare Packages'!$A:$G,7,FALSE)))</f>
        <v>30</v>
      </c>
      <c r="G10375" s="15"/>
      <c r="H10375" s="15">
        <f t="shared" si="348"/>
        <v>30</v>
      </c>
      <c r="I10375" s="198">
        <f t="shared" si="349"/>
        <v>8</v>
      </c>
    </row>
    <row r="10376" spans="1:9" x14ac:dyDescent="0.3">
      <c r="A10376" s="10">
        <v>43699</v>
      </c>
      <c r="B10376" s="11" t="s">
        <v>279</v>
      </c>
      <c r="C10376" s="11" t="s">
        <v>658</v>
      </c>
      <c r="D10376" s="11" t="s">
        <v>662</v>
      </c>
      <c r="F10376" s="15">
        <f>IF(ISBLANK($D10376),"",IF(ISBLANK($E10376),VLOOKUP($D10376,$J:$K,2,FALSE),VLOOKUP($E10376,'Daycare Packages'!$A:$G,7,FALSE)))</f>
        <v>30</v>
      </c>
      <c r="G10376" s="15"/>
      <c r="H10376" s="15">
        <f t="shared" si="348"/>
        <v>30</v>
      </c>
      <c r="I10376" s="198">
        <f t="shared" si="349"/>
        <v>8</v>
      </c>
    </row>
    <row r="10377" spans="1:9" x14ac:dyDescent="0.3">
      <c r="A10377" s="10">
        <v>43699</v>
      </c>
      <c r="B10377" s="11" t="s">
        <v>1041</v>
      </c>
      <c r="C10377" s="11" t="s">
        <v>2176</v>
      </c>
      <c r="D10377" s="11" t="s">
        <v>662</v>
      </c>
      <c r="F10377" s="15">
        <f>IF(ISBLANK($D10377),"",IF(ISBLANK($E10377),VLOOKUP($D10377,$J:$K,2,FALSE),VLOOKUP($E10377,'Daycare Packages'!$A:$G,7,FALSE)))</f>
        <v>30</v>
      </c>
      <c r="G10377" s="15"/>
      <c r="H10377" s="15">
        <f t="shared" si="348"/>
        <v>30</v>
      </c>
      <c r="I10377" s="198">
        <f t="shared" si="349"/>
        <v>8</v>
      </c>
    </row>
    <row r="10378" spans="1:9" x14ac:dyDescent="0.3">
      <c r="A10378" s="10">
        <v>43699</v>
      </c>
      <c r="B10378" s="11" t="s">
        <v>123</v>
      </c>
      <c r="C10378" s="11" t="s">
        <v>622</v>
      </c>
      <c r="D10378" s="11" t="s">
        <v>662</v>
      </c>
      <c r="E10378" s="11">
        <v>6892228</v>
      </c>
      <c r="F10378" s="15">
        <f>IF(ISBLANK($D10378),"",IF(ISBLANK($E10378),VLOOKUP($D10378,$J:$K,2,FALSE),VLOOKUP($E10378,'Daycare Packages'!$A:$G,7,FALSE)))</f>
        <v>23</v>
      </c>
      <c r="G10378" s="15"/>
      <c r="H10378" s="15">
        <f t="shared" si="348"/>
        <v>23</v>
      </c>
      <c r="I10378" s="198">
        <f t="shared" si="349"/>
        <v>8</v>
      </c>
    </row>
    <row r="10379" spans="1:9" x14ac:dyDescent="0.3">
      <c r="A10379" s="10">
        <v>43699</v>
      </c>
      <c r="B10379" s="11" t="s">
        <v>1980</v>
      </c>
      <c r="C10379" s="11" t="s">
        <v>618</v>
      </c>
      <c r="D10379" s="11" t="s">
        <v>662</v>
      </c>
      <c r="F10379" s="15">
        <f>IF(ISBLANK($D10379),"",IF(ISBLANK($E10379),VLOOKUP($D10379,$J:$K,2,FALSE),VLOOKUP($E10379,'Daycare Packages'!$A:$G,7,FALSE)))</f>
        <v>30</v>
      </c>
      <c r="G10379" s="15"/>
      <c r="H10379" s="15">
        <f t="shared" si="348"/>
        <v>30</v>
      </c>
      <c r="I10379" s="198">
        <f t="shared" si="349"/>
        <v>8</v>
      </c>
    </row>
    <row r="10380" spans="1:9" x14ac:dyDescent="0.3">
      <c r="A10380" s="10">
        <v>43699</v>
      </c>
      <c r="B10380" s="11" t="s">
        <v>2165</v>
      </c>
      <c r="C10380" s="11" t="s">
        <v>488</v>
      </c>
      <c r="D10380" s="11" t="s">
        <v>662</v>
      </c>
      <c r="F10380" s="15">
        <f>IF(ISBLANK($D10380),"",IF(ISBLANK($E10380),VLOOKUP($D10380,$J:$K,2,FALSE),VLOOKUP($E10380,'Daycare Packages'!$A:$G,7,FALSE)))</f>
        <v>30</v>
      </c>
      <c r="G10380" s="15"/>
      <c r="H10380" s="15">
        <f t="shared" si="348"/>
        <v>30</v>
      </c>
      <c r="I10380" s="198">
        <f t="shared" si="349"/>
        <v>8</v>
      </c>
    </row>
    <row r="10381" spans="1:9" x14ac:dyDescent="0.3">
      <c r="A10381" s="10">
        <v>43699</v>
      </c>
      <c r="B10381" s="11" t="s">
        <v>167</v>
      </c>
      <c r="C10381" s="11" t="s">
        <v>726</v>
      </c>
      <c r="D10381" s="11" t="s">
        <v>662</v>
      </c>
      <c r="E10381" s="11">
        <v>6938112</v>
      </c>
      <c r="F10381" s="15">
        <f>IF(ISBLANK($D10381),"",IF(ISBLANK($E10381),VLOOKUP($D10381,$J:$K,2,FALSE),VLOOKUP($E10381,'Daycare Packages'!$A:$G,7,FALSE)))</f>
        <v>27</v>
      </c>
      <c r="G10381" s="15"/>
      <c r="H10381" s="15">
        <f t="shared" si="348"/>
        <v>27</v>
      </c>
      <c r="I10381" s="198">
        <f t="shared" si="349"/>
        <v>8</v>
      </c>
    </row>
    <row r="10382" spans="1:9" x14ac:dyDescent="0.3">
      <c r="A10382" s="10">
        <v>43699</v>
      </c>
      <c r="B10382" s="11" t="s">
        <v>167</v>
      </c>
      <c r="C10382" s="11" t="s">
        <v>467</v>
      </c>
      <c r="D10382" s="11" t="s">
        <v>662</v>
      </c>
      <c r="E10382" s="11">
        <v>6938112</v>
      </c>
      <c r="F10382" s="15">
        <f>IF(ISBLANK($D10382),"",IF(ISBLANK($E10382),VLOOKUP($D10382,$J:$K,2,FALSE),VLOOKUP($E10382,'Daycare Packages'!$A:$G,7,FALSE)))</f>
        <v>27</v>
      </c>
      <c r="G10382" s="15"/>
      <c r="H10382" s="15">
        <f t="shared" si="348"/>
        <v>27</v>
      </c>
      <c r="I10382" s="198">
        <f t="shared" si="349"/>
        <v>8</v>
      </c>
    </row>
    <row r="10383" spans="1:9" x14ac:dyDescent="0.3">
      <c r="A10383" s="10">
        <v>43699</v>
      </c>
      <c r="B10383" s="11" t="s">
        <v>1435</v>
      </c>
      <c r="C10383" s="11" t="s">
        <v>448</v>
      </c>
      <c r="D10383" s="11" t="s">
        <v>662</v>
      </c>
      <c r="E10383" s="11">
        <v>6907279</v>
      </c>
      <c r="F10383" s="15">
        <f>IF(ISBLANK($D10383),"",IF(ISBLANK($E10383),VLOOKUP($D10383,$J:$K,2,FALSE),VLOOKUP($E10383,'Daycare Packages'!$A:$G,7,FALSE)))</f>
        <v>27</v>
      </c>
      <c r="G10383" s="15"/>
      <c r="H10383" s="15">
        <f t="shared" si="348"/>
        <v>27</v>
      </c>
      <c r="I10383" s="198">
        <f t="shared" si="349"/>
        <v>8</v>
      </c>
    </row>
    <row r="10384" spans="1:9" x14ac:dyDescent="0.3">
      <c r="A10384" s="10">
        <v>43699</v>
      </c>
      <c r="B10384" s="11" t="s">
        <v>565</v>
      </c>
      <c r="C10384" s="11" t="s">
        <v>566</v>
      </c>
      <c r="D10384" s="11" t="s">
        <v>662</v>
      </c>
      <c r="F10384" s="15">
        <f>IF(ISBLANK($D10384),"",IF(ISBLANK($E10384),VLOOKUP($D10384,$J:$K,2,FALSE),VLOOKUP($E10384,'Daycare Packages'!$A:$G,7,FALSE)))</f>
        <v>30</v>
      </c>
      <c r="G10384" s="15"/>
      <c r="H10384" s="15">
        <f t="shared" si="348"/>
        <v>30</v>
      </c>
      <c r="I10384" s="198">
        <f t="shared" si="349"/>
        <v>8</v>
      </c>
    </row>
    <row r="10385" spans="1:9" x14ac:dyDescent="0.3">
      <c r="A10385" s="10">
        <v>43699</v>
      </c>
      <c r="B10385" s="11" t="s">
        <v>115</v>
      </c>
      <c r="C10385" s="11" t="s">
        <v>764</v>
      </c>
      <c r="D10385" s="11" t="s">
        <v>662</v>
      </c>
      <c r="E10385" s="11">
        <v>6736950</v>
      </c>
      <c r="F10385" s="15">
        <f>IF(ISBLANK($D10385),"",IF(ISBLANK($E10385),VLOOKUP($D10385,$J:$K,2,FALSE),VLOOKUP($E10385,'Daycare Packages'!$A:$G,7,FALSE)))</f>
        <v>22</v>
      </c>
      <c r="G10385" s="15"/>
      <c r="H10385" s="15">
        <f t="shared" si="348"/>
        <v>22</v>
      </c>
      <c r="I10385" s="198">
        <f t="shared" si="349"/>
        <v>8</v>
      </c>
    </row>
    <row r="10386" spans="1:9" x14ac:dyDescent="0.3">
      <c r="A10386" s="10">
        <v>43699</v>
      </c>
      <c r="B10386" s="11" t="s">
        <v>1311</v>
      </c>
      <c r="C10386" s="11" t="s">
        <v>1312</v>
      </c>
      <c r="D10386" s="11" t="s">
        <v>662</v>
      </c>
      <c r="E10386" s="11">
        <v>6829230</v>
      </c>
      <c r="F10386" s="15">
        <f>IF(ISBLANK($D10386),"",IF(ISBLANK($E10386),VLOOKUP($D10386,$J:$K,2,FALSE),VLOOKUP($E10386,'Daycare Packages'!$A:$G,7,FALSE)))</f>
        <v>23</v>
      </c>
      <c r="G10386" s="15"/>
      <c r="H10386" s="15">
        <f t="shared" si="348"/>
        <v>23</v>
      </c>
      <c r="I10386" s="198">
        <f t="shared" si="349"/>
        <v>8</v>
      </c>
    </row>
    <row r="10387" spans="1:9" x14ac:dyDescent="0.3">
      <c r="A10387" s="10">
        <v>43699</v>
      </c>
      <c r="B10387" s="11" t="s">
        <v>140</v>
      </c>
      <c r="C10387" s="11" t="s">
        <v>475</v>
      </c>
      <c r="D10387" s="11" t="s">
        <v>662</v>
      </c>
      <c r="E10387" s="11">
        <v>6927314</v>
      </c>
      <c r="F10387" s="15">
        <f>IF(ISBLANK($D10387),"",IF(ISBLANK($E10387),VLOOKUP($D10387,$J:$K,2,FALSE),VLOOKUP($E10387,'Daycare Packages'!$A:$G,7,FALSE)))</f>
        <v>26</v>
      </c>
      <c r="G10387" s="15"/>
      <c r="H10387" s="15">
        <f t="shared" si="348"/>
        <v>26</v>
      </c>
      <c r="I10387" s="198">
        <f t="shared" si="349"/>
        <v>8</v>
      </c>
    </row>
    <row r="10388" spans="1:9" x14ac:dyDescent="0.3">
      <c r="A10388" s="10">
        <v>43699</v>
      </c>
      <c r="B10388" s="11" t="s">
        <v>941</v>
      </c>
      <c r="C10388" s="11" t="s">
        <v>487</v>
      </c>
      <c r="D10388" s="11" t="s">
        <v>662</v>
      </c>
      <c r="F10388" s="15">
        <f>IF(ISBLANK($D10388),"",IF(ISBLANK($E10388),VLOOKUP($D10388,$J:$K,2,FALSE),VLOOKUP($E10388,'Daycare Packages'!$A:$G,7,FALSE)))</f>
        <v>30</v>
      </c>
      <c r="G10388" s="15"/>
      <c r="H10388" s="15">
        <f t="shared" si="348"/>
        <v>30</v>
      </c>
      <c r="I10388" s="198">
        <f t="shared" si="349"/>
        <v>8</v>
      </c>
    </row>
    <row r="10389" spans="1:9" x14ac:dyDescent="0.3">
      <c r="A10389" s="10">
        <v>43699</v>
      </c>
      <c r="B10389" s="11" t="s">
        <v>912</v>
      </c>
      <c r="C10389" s="11" t="s">
        <v>913</v>
      </c>
      <c r="D10389" s="11" t="s">
        <v>662</v>
      </c>
      <c r="F10389" s="15">
        <f>IF(ISBLANK($D10389),"",IF(ISBLANK($E10389),VLOOKUP($D10389,$J:$K,2,FALSE),VLOOKUP($E10389,'Daycare Packages'!$A:$G,7,FALSE)))</f>
        <v>30</v>
      </c>
      <c r="G10389" s="15"/>
      <c r="H10389" s="15">
        <f t="shared" si="348"/>
        <v>30</v>
      </c>
      <c r="I10389" s="198">
        <f t="shared" si="349"/>
        <v>8</v>
      </c>
    </row>
    <row r="10390" spans="1:9" x14ac:dyDescent="0.3">
      <c r="A10390" s="10">
        <v>43699</v>
      </c>
      <c r="B10390" s="11" t="s">
        <v>1513</v>
      </c>
      <c r="C10390" s="11" t="s">
        <v>1006</v>
      </c>
      <c r="D10390" s="11" t="s">
        <v>662</v>
      </c>
      <c r="E10390" s="11">
        <v>6906040</v>
      </c>
      <c r="F10390" s="15">
        <f>IF(ISBLANK($D10390),"",IF(ISBLANK($E10390),VLOOKUP($D10390,$J:$K,2,FALSE),VLOOKUP($E10390,'Daycare Packages'!$A:$G,7,FALSE)))</f>
        <v>23</v>
      </c>
      <c r="G10390" s="15"/>
      <c r="H10390" s="15">
        <f t="shared" si="348"/>
        <v>23</v>
      </c>
      <c r="I10390" s="198">
        <f t="shared" si="349"/>
        <v>8</v>
      </c>
    </row>
    <row r="10391" spans="1:9" x14ac:dyDescent="0.3">
      <c r="A10391" s="10">
        <v>43699</v>
      </c>
      <c r="B10391" s="11" t="s">
        <v>1513</v>
      </c>
      <c r="C10391" s="11" t="s">
        <v>715</v>
      </c>
      <c r="D10391" s="11" t="s">
        <v>662</v>
      </c>
      <c r="E10391" s="11">
        <v>6906040</v>
      </c>
      <c r="F10391" s="15">
        <f>IF(ISBLANK($D10391),"",IF(ISBLANK($E10391),VLOOKUP($D10391,$J:$K,2,FALSE),VLOOKUP($E10391,'Daycare Packages'!$A:$G,7,FALSE)))</f>
        <v>23</v>
      </c>
      <c r="G10391" s="15"/>
      <c r="H10391" s="15">
        <f t="shared" si="348"/>
        <v>23</v>
      </c>
      <c r="I10391" s="198">
        <f t="shared" si="349"/>
        <v>8</v>
      </c>
    </row>
    <row r="10392" spans="1:9" x14ac:dyDescent="0.3">
      <c r="A10392" s="10">
        <v>43699</v>
      </c>
      <c r="B10392" s="11" t="s">
        <v>139</v>
      </c>
      <c r="C10392" s="11" t="s">
        <v>867</v>
      </c>
      <c r="D10392" s="11" t="s">
        <v>662</v>
      </c>
      <c r="E10392" s="11">
        <v>6933735</v>
      </c>
      <c r="F10392" s="15">
        <f>IF(ISBLANK($D10392),"",IF(ISBLANK($E10392),VLOOKUP($D10392,$J:$K,2,FALSE),VLOOKUP($E10392,'Daycare Packages'!$A:$G,7,FALSE)))</f>
        <v>27</v>
      </c>
      <c r="G10392" s="15"/>
      <c r="H10392" s="15">
        <f t="shared" si="348"/>
        <v>27</v>
      </c>
      <c r="I10392" s="198">
        <f t="shared" si="349"/>
        <v>8</v>
      </c>
    </row>
    <row r="10393" spans="1:9" x14ac:dyDescent="0.3">
      <c r="A10393" s="10">
        <v>43699</v>
      </c>
      <c r="B10393" s="11" t="s">
        <v>1366</v>
      </c>
      <c r="C10393" s="11" t="s">
        <v>520</v>
      </c>
      <c r="D10393" s="11" t="s">
        <v>662</v>
      </c>
      <c r="E10393" s="11">
        <v>6940430</v>
      </c>
      <c r="F10393" s="15">
        <f>IF(ISBLANK($D10393),"",IF(ISBLANK($E10393),VLOOKUP($D10393,$J:$K,2,FALSE),VLOOKUP($E10393,'Daycare Packages'!$A:$G,7,FALSE)))</f>
        <v>20.7</v>
      </c>
      <c r="G10393" s="15"/>
      <c r="H10393" s="15">
        <f t="shared" si="348"/>
        <v>20.7</v>
      </c>
      <c r="I10393" s="198">
        <f t="shared" si="349"/>
        <v>8</v>
      </c>
    </row>
    <row r="10394" spans="1:9" x14ac:dyDescent="0.3">
      <c r="A10394" s="10">
        <v>43699</v>
      </c>
      <c r="B10394" s="11" t="s">
        <v>1366</v>
      </c>
      <c r="C10394" s="11" t="s">
        <v>587</v>
      </c>
      <c r="D10394" s="11" t="s">
        <v>662</v>
      </c>
      <c r="E10394" s="11">
        <v>6940430</v>
      </c>
      <c r="F10394" s="15">
        <f>IF(ISBLANK($D10394),"",IF(ISBLANK($E10394),VLOOKUP($D10394,$J:$K,2,FALSE),VLOOKUP($E10394,'Daycare Packages'!$A:$G,7,FALSE)))</f>
        <v>20.7</v>
      </c>
      <c r="G10394" s="15"/>
      <c r="H10394" s="15">
        <f t="shared" si="348"/>
        <v>20.7</v>
      </c>
      <c r="I10394" s="198">
        <f t="shared" si="349"/>
        <v>8</v>
      </c>
    </row>
    <row r="10395" spans="1:9" x14ac:dyDescent="0.3">
      <c r="A10395" s="10">
        <v>43699</v>
      </c>
      <c r="B10395" s="11" t="s">
        <v>111</v>
      </c>
      <c r="C10395" s="11" t="s">
        <v>661</v>
      </c>
      <c r="D10395" s="11" t="s">
        <v>662</v>
      </c>
      <c r="E10395" s="11">
        <v>6908139</v>
      </c>
      <c r="F10395" s="15">
        <f>IF(ISBLANK($D10395),"",IF(ISBLANK($E10395),VLOOKUP($D10395,$J:$K,2,FALSE),VLOOKUP($E10395,'Daycare Packages'!$A:$G,7,FALSE)))</f>
        <v>27</v>
      </c>
      <c r="G10395" s="15"/>
      <c r="H10395" s="15">
        <f t="shared" si="348"/>
        <v>27</v>
      </c>
      <c r="I10395" s="198">
        <f t="shared" si="349"/>
        <v>8</v>
      </c>
    </row>
    <row r="10396" spans="1:9" x14ac:dyDescent="0.3">
      <c r="A10396" s="10">
        <v>43699</v>
      </c>
      <c r="B10396" s="11" t="s">
        <v>111</v>
      </c>
      <c r="C10396" s="11" t="s">
        <v>821</v>
      </c>
      <c r="D10396" s="11" t="s">
        <v>662</v>
      </c>
      <c r="E10396" s="11">
        <v>6908139</v>
      </c>
      <c r="F10396" s="15">
        <f>IF(ISBLANK($D10396),"",IF(ISBLANK($E10396),VLOOKUP($D10396,$J:$K,2,FALSE),VLOOKUP($E10396,'Daycare Packages'!$A:$G,7,FALSE)))</f>
        <v>27</v>
      </c>
      <c r="G10396" s="15"/>
      <c r="H10396" s="15">
        <f t="shared" si="348"/>
        <v>27</v>
      </c>
      <c r="I10396" s="198">
        <f t="shared" si="349"/>
        <v>8</v>
      </c>
    </row>
    <row r="10397" spans="1:9" x14ac:dyDescent="0.3">
      <c r="A10397" s="10">
        <v>43699</v>
      </c>
      <c r="B10397" s="11" t="s">
        <v>1863</v>
      </c>
      <c r="C10397" s="11" t="s">
        <v>1864</v>
      </c>
      <c r="D10397" s="11" t="s">
        <v>662</v>
      </c>
      <c r="E10397" s="11">
        <v>6927437</v>
      </c>
      <c r="F10397" s="15">
        <f>IF(ISBLANK($D10397),"",IF(ISBLANK($E10397),VLOOKUP($D10397,$J:$K,2,FALSE),VLOOKUP($E10397,'Daycare Packages'!$A:$G,7,FALSE)))</f>
        <v>27</v>
      </c>
      <c r="G10397" s="15"/>
      <c r="H10397" s="15">
        <f t="shared" si="348"/>
        <v>27</v>
      </c>
      <c r="I10397" s="198">
        <f t="shared" si="349"/>
        <v>8</v>
      </c>
    </row>
    <row r="10398" spans="1:9" x14ac:dyDescent="0.3">
      <c r="A10398" s="10">
        <v>43699</v>
      </c>
      <c r="B10398" s="11" t="s">
        <v>137</v>
      </c>
      <c r="C10398" s="11" t="s">
        <v>2169</v>
      </c>
      <c r="D10398" s="11" t="s">
        <v>662</v>
      </c>
      <c r="E10398" s="11">
        <v>6867321</v>
      </c>
      <c r="F10398" s="15">
        <f>IF(ISBLANK($D10398),"",IF(ISBLANK($E10398),VLOOKUP($D10398,$J:$K,2,FALSE),VLOOKUP($E10398,'Daycare Packages'!$A:$G,7,FALSE)))</f>
        <v>23</v>
      </c>
      <c r="G10398" s="15"/>
      <c r="H10398" s="15">
        <f t="shared" si="348"/>
        <v>23</v>
      </c>
      <c r="I10398" s="198">
        <f t="shared" si="349"/>
        <v>8</v>
      </c>
    </row>
    <row r="10399" spans="1:9" x14ac:dyDescent="0.3">
      <c r="A10399" s="10">
        <v>43699</v>
      </c>
      <c r="B10399" s="11" t="s">
        <v>137</v>
      </c>
      <c r="C10399" s="11" t="s">
        <v>678</v>
      </c>
      <c r="D10399" s="11" t="s">
        <v>662</v>
      </c>
      <c r="E10399" s="11">
        <v>6867321</v>
      </c>
      <c r="F10399" s="15">
        <f>IF(ISBLANK($D10399),"",IF(ISBLANK($E10399),VLOOKUP($D10399,$J:$K,2,FALSE),VLOOKUP($E10399,'Daycare Packages'!$A:$G,7,FALSE)))</f>
        <v>23</v>
      </c>
      <c r="G10399" s="15"/>
      <c r="H10399" s="15">
        <f t="shared" ref="H10399:H10462" si="350">IF(ISBLANK(D10399),"",SUM(F10399:G10399))</f>
        <v>23</v>
      </c>
      <c r="I10399" s="198">
        <f t="shared" si="349"/>
        <v>8</v>
      </c>
    </row>
    <row r="10400" spans="1:9" x14ac:dyDescent="0.3">
      <c r="A10400" s="10">
        <v>43699</v>
      </c>
      <c r="B10400" s="11" t="s">
        <v>1303</v>
      </c>
      <c r="C10400" s="11" t="s">
        <v>2177</v>
      </c>
      <c r="D10400" s="11" t="s">
        <v>662</v>
      </c>
      <c r="F10400" s="15">
        <f>IF(ISBLANK($D10400),"",IF(ISBLANK($E10400),VLOOKUP($D10400,$J:$K,2,FALSE),VLOOKUP($E10400,'Daycare Packages'!$A:$G,7,FALSE)))</f>
        <v>30</v>
      </c>
      <c r="G10400" s="15"/>
      <c r="H10400" s="15">
        <f t="shared" si="350"/>
        <v>30</v>
      </c>
      <c r="I10400" s="198">
        <f t="shared" si="349"/>
        <v>8</v>
      </c>
    </row>
    <row r="10401" spans="1:9" x14ac:dyDescent="0.3">
      <c r="A10401" s="10">
        <v>43699</v>
      </c>
      <c r="B10401" s="11" t="s">
        <v>2151</v>
      </c>
      <c r="C10401" s="11" t="s">
        <v>808</v>
      </c>
      <c r="D10401" s="11" t="s">
        <v>662</v>
      </c>
      <c r="F10401" s="15">
        <f>IF(ISBLANK($D10401),"",IF(ISBLANK($E10401),VLOOKUP($D10401,$J:$K,2,FALSE),VLOOKUP($E10401,'Daycare Packages'!$A:$G,7,FALSE)))</f>
        <v>30</v>
      </c>
      <c r="G10401" s="15"/>
      <c r="H10401" s="15">
        <f t="shared" si="350"/>
        <v>30</v>
      </c>
      <c r="I10401" s="198">
        <f t="shared" si="349"/>
        <v>8</v>
      </c>
    </row>
    <row r="10402" spans="1:9" x14ac:dyDescent="0.3">
      <c r="A10402" s="10">
        <v>43699</v>
      </c>
      <c r="B10402" s="11" t="s">
        <v>933</v>
      </c>
      <c r="C10402" s="11" t="s">
        <v>1877</v>
      </c>
      <c r="D10402" s="11" t="s">
        <v>662</v>
      </c>
      <c r="F10402" s="15">
        <f>IF(ISBLANK($D10402),"",IF(ISBLANK($E10402),VLOOKUP($D10402,$J:$K,2,FALSE),VLOOKUP($E10402,'Daycare Packages'!$A:$G,7,FALSE)))</f>
        <v>30</v>
      </c>
      <c r="G10402" s="15"/>
      <c r="H10402" s="15">
        <f t="shared" si="350"/>
        <v>30</v>
      </c>
      <c r="I10402" s="198">
        <f t="shared" si="349"/>
        <v>8</v>
      </c>
    </row>
    <row r="10403" spans="1:9" x14ac:dyDescent="0.3">
      <c r="A10403" s="10">
        <v>43699</v>
      </c>
      <c r="B10403" s="11" t="s">
        <v>154</v>
      </c>
      <c r="C10403" s="11" t="s">
        <v>729</v>
      </c>
      <c r="D10403" s="11" t="s">
        <v>662</v>
      </c>
      <c r="E10403" s="11">
        <v>6928866</v>
      </c>
      <c r="F10403" s="15">
        <f>IF(ISBLANK($D10403),"",IF(ISBLANK($E10403),VLOOKUP($D10403,$J:$K,2,FALSE),VLOOKUP($E10403,'Daycare Packages'!$A:$G,7,FALSE)))</f>
        <v>27</v>
      </c>
      <c r="G10403" s="15"/>
      <c r="H10403" s="15">
        <f t="shared" si="350"/>
        <v>27</v>
      </c>
      <c r="I10403" s="198">
        <f t="shared" si="349"/>
        <v>8</v>
      </c>
    </row>
    <row r="10404" spans="1:9" x14ac:dyDescent="0.3">
      <c r="A10404" s="10">
        <v>43699</v>
      </c>
      <c r="B10404" s="11" t="s">
        <v>688</v>
      </c>
      <c r="C10404" s="11" t="s">
        <v>754</v>
      </c>
      <c r="D10404" s="11" t="s">
        <v>662</v>
      </c>
      <c r="F10404" s="15">
        <f>IF(ISBLANK($D10404),"",IF(ISBLANK($E10404),VLOOKUP($D10404,$J:$K,2,FALSE),VLOOKUP($E10404,'Daycare Packages'!$A:$G,7,FALSE)))</f>
        <v>30</v>
      </c>
      <c r="G10404" s="15"/>
      <c r="H10404" s="15">
        <f t="shared" si="350"/>
        <v>30</v>
      </c>
      <c r="I10404" s="198">
        <f t="shared" si="349"/>
        <v>8</v>
      </c>
    </row>
    <row r="10405" spans="1:9" x14ac:dyDescent="0.3">
      <c r="A10405" s="10">
        <v>43699</v>
      </c>
      <c r="B10405" s="11" t="s">
        <v>209</v>
      </c>
      <c r="C10405" s="11" t="s">
        <v>702</v>
      </c>
      <c r="D10405" s="11" t="s">
        <v>662</v>
      </c>
      <c r="E10405" s="11">
        <v>6931312</v>
      </c>
      <c r="F10405" s="15">
        <f>IF(ISBLANK($D10405),"",IF(ISBLANK($E10405),VLOOKUP($D10405,$J:$K,2,FALSE),VLOOKUP($E10405,'Daycare Packages'!$A:$G,7,FALSE)))</f>
        <v>27</v>
      </c>
      <c r="G10405" s="15"/>
      <c r="H10405" s="15">
        <f t="shared" si="350"/>
        <v>27</v>
      </c>
      <c r="I10405" s="198">
        <f t="shared" si="349"/>
        <v>8</v>
      </c>
    </row>
    <row r="10406" spans="1:9" x14ac:dyDescent="0.3">
      <c r="A10406" s="10">
        <v>43699</v>
      </c>
      <c r="B10406" s="11" t="s">
        <v>1321</v>
      </c>
      <c r="C10406" s="11" t="s">
        <v>2178</v>
      </c>
      <c r="D10406" s="11" t="s">
        <v>662</v>
      </c>
      <c r="E10406" s="11">
        <v>6933303</v>
      </c>
      <c r="F10406" s="15">
        <f>IF(ISBLANK($D10406),"",IF(ISBLANK($E10406),VLOOKUP($D10406,$J:$K,2,FALSE),VLOOKUP($E10406,'Daycare Packages'!$A:$G,7,FALSE)))</f>
        <v>26</v>
      </c>
      <c r="G10406" s="15"/>
      <c r="H10406" s="15">
        <f t="shared" si="350"/>
        <v>26</v>
      </c>
      <c r="I10406" s="198">
        <f t="shared" si="349"/>
        <v>8</v>
      </c>
    </row>
    <row r="10407" spans="1:9" x14ac:dyDescent="0.3">
      <c r="A10407" s="10">
        <v>43699</v>
      </c>
      <c r="B10407" s="11" t="s">
        <v>1321</v>
      </c>
      <c r="C10407" s="11" t="s">
        <v>1117</v>
      </c>
      <c r="D10407" s="11" t="s">
        <v>662</v>
      </c>
      <c r="E10407" s="11">
        <v>6933303</v>
      </c>
      <c r="F10407" s="15">
        <f>IF(ISBLANK($D10407),"",IF(ISBLANK($E10407),VLOOKUP($D10407,$J:$K,2,FALSE),VLOOKUP($E10407,'Daycare Packages'!$A:$G,7,FALSE)))</f>
        <v>26</v>
      </c>
      <c r="G10407" s="15"/>
      <c r="H10407" s="15">
        <f t="shared" si="350"/>
        <v>26</v>
      </c>
      <c r="I10407" s="198">
        <f t="shared" si="349"/>
        <v>8</v>
      </c>
    </row>
    <row r="10408" spans="1:9" x14ac:dyDescent="0.3">
      <c r="A10408" s="10">
        <v>43699</v>
      </c>
      <c r="B10408" s="11" t="s">
        <v>1987</v>
      </c>
      <c r="C10408" s="11" t="s">
        <v>1988</v>
      </c>
      <c r="D10408" s="11" t="s">
        <v>662</v>
      </c>
      <c r="F10408" s="15">
        <f>IF(ISBLANK($D10408),"",IF(ISBLANK($E10408),VLOOKUP($D10408,$J:$K,2,FALSE),VLOOKUP($E10408,'Daycare Packages'!$A:$G,7,FALSE)))</f>
        <v>30</v>
      </c>
      <c r="G10408" s="15">
        <v>-6</v>
      </c>
      <c r="H10408" s="15">
        <f t="shared" si="350"/>
        <v>24</v>
      </c>
      <c r="I10408" s="198">
        <f t="shared" si="349"/>
        <v>8</v>
      </c>
    </row>
    <row r="10409" spans="1:9" x14ac:dyDescent="0.3">
      <c r="A10409" s="10">
        <v>43699</v>
      </c>
      <c r="B10409" s="11" t="s">
        <v>193</v>
      </c>
      <c r="C10409" s="11" t="s">
        <v>776</v>
      </c>
      <c r="D10409" s="11" t="s">
        <v>662</v>
      </c>
      <c r="E10409" s="11">
        <v>6928160</v>
      </c>
      <c r="F10409" s="15">
        <f>IF(ISBLANK($D10409),"",IF(ISBLANK($E10409),VLOOKUP($D10409,$J:$K,2,FALSE),VLOOKUP($E10409,'Daycare Packages'!$A:$G,7,FALSE)))</f>
        <v>27</v>
      </c>
      <c r="G10409" s="15"/>
      <c r="H10409" s="15">
        <f t="shared" si="350"/>
        <v>27</v>
      </c>
      <c r="I10409" s="198">
        <f t="shared" si="349"/>
        <v>8</v>
      </c>
    </row>
    <row r="10410" spans="1:9" x14ac:dyDescent="0.3">
      <c r="A10410" s="10">
        <v>43699</v>
      </c>
      <c r="B10410" s="11" t="s">
        <v>160</v>
      </c>
      <c r="C10410" s="11" t="s">
        <v>1761</v>
      </c>
      <c r="D10410" s="11" t="s">
        <v>662</v>
      </c>
      <c r="E10410" s="11">
        <v>6928242</v>
      </c>
      <c r="F10410" s="15">
        <f>IF(ISBLANK($D10410),"",IF(ISBLANK($E10410),VLOOKUP($D10410,$J:$K,2,FALSE),VLOOKUP($E10410,'Daycare Packages'!$A:$G,7,FALSE)))</f>
        <v>25</v>
      </c>
      <c r="G10410" s="15"/>
      <c r="H10410" s="15">
        <f t="shared" si="350"/>
        <v>25</v>
      </c>
      <c r="I10410" s="198">
        <f t="shared" si="349"/>
        <v>8</v>
      </c>
    </row>
    <row r="10411" spans="1:9" x14ac:dyDescent="0.3">
      <c r="A10411" s="10">
        <v>43699</v>
      </c>
      <c r="B10411" s="11" t="s">
        <v>1656</v>
      </c>
      <c r="C10411" s="11" t="s">
        <v>400</v>
      </c>
      <c r="D10411" s="11" t="s">
        <v>662</v>
      </c>
      <c r="E10411" s="11">
        <v>6918879</v>
      </c>
      <c r="F10411" s="15">
        <f>IF(ISBLANK($D10411),"",IF(ISBLANK($E10411),VLOOKUP($D10411,$J:$K,2,FALSE),VLOOKUP($E10411,'Daycare Packages'!$A:$G,7,FALSE)))</f>
        <v>27</v>
      </c>
      <c r="G10411" s="15"/>
      <c r="H10411" s="15">
        <f t="shared" si="350"/>
        <v>27</v>
      </c>
      <c r="I10411" s="198">
        <f t="shared" si="349"/>
        <v>8</v>
      </c>
    </row>
    <row r="10412" spans="1:9" x14ac:dyDescent="0.3">
      <c r="A10412" s="10">
        <v>43699</v>
      </c>
      <c r="B10412" s="11" t="s">
        <v>833</v>
      </c>
      <c r="C10412" s="11" t="s">
        <v>1877</v>
      </c>
      <c r="D10412" s="11" t="s">
        <v>662</v>
      </c>
      <c r="F10412" s="15">
        <f>IF(ISBLANK($D10412),"",IF(ISBLANK($E10412),VLOOKUP($D10412,$J:$K,2,FALSE),VLOOKUP($E10412,'Daycare Packages'!$A:$G,7,FALSE)))</f>
        <v>30</v>
      </c>
      <c r="G10412" s="15"/>
      <c r="H10412" s="15">
        <f t="shared" si="350"/>
        <v>30</v>
      </c>
      <c r="I10412" s="198">
        <f t="shared" si="349"/>
        <v>8</v>
      </c>
    </row>
    <row r="10413" spans="1:9" x14ac:dyDescent="0.3">
      <c r="A10413" s="10">
        <v>43699</v>
      </c>
      <c r="B10413" s="11" t="s">
        <v>643</v>
      </c>
      <c r="C10413" s="11" t="s">
        <v>804</v>
      </c>
      <c r="D10413" s="11" t="s">
        <v>662</v>
      </c>
      <c r="F10413" s="15">
        <f>IF(ISBLANK($D10413),"",IF(ISBLANK($E10413),VLOOKUP($D10413,$J:$K,2,FALSE),VLOOKUP($E10413,'Daycare Packages'!$A:$G,7,FALSE)))</f>
        <v>30</v>
      </c>
      <c r="G10413" s="15"/>
      <c r="H10413" s="15">
        <f t="shared" si="350"/>
        <v>30</v>
      </c>
      <c r="I10413" s="198">
        <f t="shared" si="349"/>
        <v>8</v>
      </c>
    </row>
    <row r="10414" spans="1:9" x14ac:dyDescent="0.3">
      <c r="A10414" s="10">
        <v>43699</v>
      </c>
      <c r="B10414" s="11" t="s">
        <v>643</v>
      </c>
      <c r="C10414" s="11" t="s">
        <v>415</v>
      </c>
      <c r="D10414" s="11" t="s">
        <v>662</v>
      </c>
      <c r="F10414" s="15">
        <f>IF(ISBLANK($D10414),"",IF(ISBLANK($E10414),VLOOKUP($D10414,$J:$K,2,FALSE),VLOOKUP($E10414,'Daycare Packages'!$A:$G,7,FALSE)))</f>
        <v>30</v>
      </c>
      <c r="G10414" s="15"/>
      <c r="H10414" s="15">
        <f t="shared" si="350"/>
        <v>30</v>
      </c>
      <c r="I10414" s="198">
        <f t="shared" si="349"/>
        <v>8</v>
      </c>
    </row>
    <row r="10415" spans="1:9" x14ac:dyDescent="0.3">
      <c r="A10415" s="10">
        <v>43699</v>
      </c>
      <c r="B10415" s="11" t="s">
        <v>1121</v>
      </c>
      <c r="C10415" s="11" t="s">
        <v>878</v>
      </c>
      <c r="D10415" s="11" t="s">
        <v>662</v>
      </c>
      <c r="E10415" s="11">
        <v>6938597</v>
      </c>
      <c r="F10415" s="15">
        <f>IF(ISBLANK($D10415),"",IF(ISBLANK($E10415),VLOOKUP($D10415,$J:$K,2,FALSE),VLOOKUP($E10415,'Daycare Packages'!$A:$G,7,FALSE)))</f>
        <v>23</v>
      </c>
      <c r="G10415" s="15"/>
      <c r="H10415" s="15">
        <f t="shared" si="350"/>
        <v>23</v>
      </c>
      <c r="I10415" s="198">
        <f t="shared" si="349"/>
        <v>8</v>
      </c>
    </row>
    <row r="10416" spans="1:9" x14ac:dyDescent="0.3">
      <c r="A10416" s="10">
        <v>43699</v>
      </c>
      <c r="B10416" s="11" t="s">
        <v>122</v>
      </c>
      <c r="C10416" s="11" t="s">
        <v>740</v>
      </c>
      <c r="D10416" s="11" t="s">
        <v>662</v>
      </c>
      <c r="E10416" s="11">
        <v>6734317</v>
      </c>
      <c r="F10416" s="15">
        <f>IF(ISBLANK($D10416),"",IF(ISBLANK($E10416),VLOOKUP($D10416,$J:$K,2,FALSE),VLOOKUP($E10416,'Daycare Packages'!$A:$G,7,FALSE)))</f>
        <v>22</v>
      </c>
      <c r="G10416" s="15"/>
      <c r="H10416" s="15">
        <f t="shared" si="350"/>
        <v>22</v>
      </c>
      <c r="I10416" s="198">
        <f t="shared" si="349"/>
        <v>8</v>
      </c>
    </row>
    <row r="10417" spans="1:9" x14ac:dyDescent="0.3">
      <c r="A10417" s="10">
        <v>43699</v>
      </c>
      <c r="B10417" s="11" t="s">
        <v>216</v>
      </c>
      <c r="C10417" s="11" t="s">
        <v>448</v>
      </c>
      <c r="D10417" s="11" t="s">
        <v>662</v>
      </c>
      <c r="E10417" s="11">
        <v>6940540</v>
      </c>
      <c r="F10417" s="15">
        <f>IF(ISBLANK($D10417),"",IF(ISBLANK($E10417),VLOOKUP($D10417,$J:$K,2,FALSE),VLOOKUP($E10417,'Daycare Packages'!$A:$G,7,FALSE)))</f>
        <v>27</v>
      </c>
      <c r="G10417" s="15"/>
      <c r="H10417" s="15">
        <f t="shared" si="350"/>
        <v>27</v>
      </c>
      <c r="I10417" s="198">
        <f t="shared" si="349"/>
        <v>8</v>
      </c>
    </row>
    <row r="10418" spans="1:9" x14ac:dyDescent="0.3">
      <c r="A10418" s="10">
        <v>43699</v>
      </c>
      <c r="B10418" s="11" t="s">
        <v>114</v>
      </c>
      <c r="C10418" s="11" t="s">
        <v>661</v>
      </c>
      <c r="D10418" s="11" t="s">
        <v>662</v>
      </c>
      <c r="E10418" s="11">
        <v>6939596</v>
      </c>
      <c r="F10418" s="15">
        <f>IF(ISBLANK($D10418),"",IF(ISBLANK($E10418),VLOOKUP($D10418,$J:$K,2,FALSE),VLOOKUP($E10418,'Daycare Packages'!$A:$G,7,FALSE)))</f>
        <v>23</v>
      </c>
      <c r="G10418" s="15"/>
      <c r="H10418" s="15">
        <f t="shared" si="350"/>
        <v>23</v>
      </c>
      <c r="I10418" s="198">
        <f t="shared" si="349"/>
        <v>8</v>
      </c>
    </row>
    <row r="10419" spans="1:9" x14ac:dyDescent="0.3">
      <c r="A10419" s="10">
        <v>43699</v>
      </c>
      <c r="B10419" s="11" t="s">
        <v>138</v>
      </c>
      <c r="C10419" s="11" t="s">
        <v>573</v>
      </c>
      <c r="D10419" s="11" t="s">
        <v>662</v>
      </c>
      <c r="E10419" s="11">
        <v>6803103</v>
      </c>
      <c r="F10419" s="15">
        <f>IF(ISBLANK($D10419),"",IF(ISBLANK($E10419),VLOOKUP($D10419,$J:$K,2,FALSE),VLOOKUP($E10419,'Daycare Packages'!$A:$G,7,FALSE)))</f>
        <v>23</v>
      </c>
      <c r="G10419" s="15"/>
      <c r="H10419" s="15">
        <f t="shared" si="350"/>
        <v>23</v>
      </c>
      <c r="I10419" s="198">
        <f t="shared" si="349"/>
        <v>8</v>
      </c>
    </row>
    <row r="10420" spans="1:9" x14ac:dyDescent="0.3">
      <c r="A10420" s="10">
        <v>43699</v>
      </c>
      <c r="B10420" s="11" t="s">
        <v>170</v>
      </c>
      <c r="C10420" s="11" t="s">
        <v>710</v>
      </c>
      <c r="D10420" s="11" t="s">
        <v>662</v>
      </c>
      <c r="E10420" s="11">
        <v>6899079</v>
      </c>
      <c r="F10420" s="15">
        <f>IF(ISBLANK($D10420),"",IF(ISBLANK($E10420),VLOOKUP($D10420,$J:$K,2,FALSE),VLOOKUP($E10420,'Daycare Packages'!$A:$G,7,FALSE)))</f>
        <v>23</v>
      </c>
      <c r="G10420" s="15"/>
      <c r="H10420" s="15">
        <f t="shared" si="350"/>
        <v>23</v>
      </c>
      <c r="I10420" s="198">
        <f t="shared" si="349"/>
        <v>8</v>
      </c>
    </row>
    <row r="10421" spans="1:9" x14ac:dyDescent="0.3">
      <c r="A10421" s="10">
        <v>43699</v>
      </c>
      <c r="B10421" s="11" t="s">
        <v>699</v>
      </c>
      <c r="C10421" s="11" t="s">
        <v>478</v>
      </c>
      <c r="D10421" s="11" t="s">
        <v>662</v>
      </c>
      <c r="F10421" s="15">
        <f>IF(ISBLANK($D10421),"",IF(ISBLANK($E10421),VLOOKUP($D10421,$J:$K,2,FALSE),VLOOKUP($E10421,'Daycare Packages'!$A:$G,7,FALSE)))</f>
        <v>30</v>
      </c>
      <c r="G10421" s="15">
        <v>-3</v>
      </c>
      <c r="H10421" s="15">
        <f t="shared" si="350"/>
        <v>27</v>
      </c>
      <c r="I10421" s="198">
        <f t="shared" si="349"/>
        <v>8</v>
      </c>
    </row>
    <row r="10422" spans="1:9" x14ac:dyDescent="0.3">
      <c r="A10422" s="10">
        <v>43699</v>
      </c>
      <c r="B10422" s="11" t="s">
        <v>2061</v>
      </c>
      <c r="C10422" s="11" t="s">
        <v>2062</v>
      </c>
      <c r="D10422" s="11" t="s">
        <v>662</v>
      </c>
      <c r="E10422" s="11">
        <v>6932387</v>
      </c>
      <c r="F10422" s="15">
        <f>IF(ISBLANK($D10422),"",IF(ISBLANK($E10422),VLOOKUP($D10422,$J:$K,2,FALSE),VLOOKUP($E10422,'Daycare Packages'!$A:$G,7,FALSE)))</f>
        <v>27</v>
      </c>
      <c r="G10422" s="15"/>
      <c r="H10422" s="15">
        <f t="shared" si="350"/>
        <v>27</v>
      </c>
      <c r="I10422" s="198">
        <f t="shared" si="349"/>
        <v>8</v>
      </c>
    </row>
    <row r="10423" spans="1:9" x14ac:dyDescent="0.3">
      <c r="A10423" s="10">
        <v>43699</v>
      </c>
      <c r="B10423" s="11" t="s">
        <v>136</v>
      </c>
      <c r="C10423" s="11" t="s">
        <v>650</v>
      </c>
      <c r="D10423" s="11" t="s">
        <v>662</v>
      </c>
      <c r="E10423" s="11">
        <v>6936967</v>
      </c>
      <c r="F10423" s="15">
        <f>IF(ISBLANK($D10423),"",IF(ISBLANK($E10423),VLOOKUP($D10423,$J:$K,2,FALSE),VLOOKUP($E10423,'Daycare Packages'!$A:$G,7,FALSE)))</f>
        <v>26</v>
      </c>
      <c r="G10423" s="15"/>
      <c r="H10423" s="15">
        <f t="shared" si="350"/>
        <v>26</v>
      </c>
      <c r="I10423" s="198">
        <f t="shared" si="349"/>
        <v>8</v>
      </c>
    </row>
    <row r="10424" spans="1:9" x14ac:dyDescent="0.3">
      <c r="A10424" s="10">
        <v>43699</v>
      </c>
      <c r="B10424" s="11" t="s">
        <v>1334</v>
      </c>
      <c r="C10424" s="11" t="s">
        <v>1335</v>
      </c>
      <c r="D10424" s="11" t="s">
        <v>662</v>
      </c>
      <c r="F10424" s="15">
        <f>IF(ISBLANK($D10424),"",IF(ISBLANK($E10424),VLOOKUP($D10424,$J:$K,2,FALSE),VLOOKUP($E10424,'Daycare Packages'!$A:$G,7,FALSE)))</f>
        <v>30</v>
      </c>
      <c r="G10424" s="15"/>
      <c r="H10424" s="15">
        <f t="shared" si="350"/>
        <v>30</v>
      </c>
      <c r="I10424" s="198">
        <f t="shared" si="349"/>
        <v>8</v>
      </c>
    </row>
    <row r="10425" spans="1:9" x14ac:dyDescent="0.3">
      <c r="A10425" s="10">
        <v>43699</v>
      </c>
      <c r="B10425" s="11" t="s">
        <v>730</v>
      </c>
      <c r="C10425" s="11" t="s">
        <v>731</v>
      </c>
      <c r="D10425" s="11" t="s">
        <v>662</v>
      </c>
      <c r="F10425" s="15">
        <f>IF(ISBLANK($D10425),"",IF(ISBLANK($E10425),VLOOKUP($D10425,$J:$K,2,FALSE),VLOOKUP($E10425,'Daycare Packages'!$A:$G,7,FALSE)))</f>
        <v>30</v>
      </c>
      <c r="G10425" s="15"/>
      <c r="H10425" s="15">
        <f t="shared" si="350"/>
        <v>30</v>
      </c>
      <c r="I10425" s="198">
        <f t="shared" si="349"/>
        <v>8</v>
      </c>
    </row>
    <row r="10426" spans="1:9" x14ac:dyDescent="0.3">
      <c r="A10426" s="10">
        <v>43699</v>
      </c>
      <c r="B10426" s="11" t="s">
        <v>206</v>
      </c>
      <c r="C10426" s="11" t="s">
        <v>424</v>
      </c>
      <c r="D10426" s="11" t="s">
        <v>662</v>
      </c>
      <c r="F10426" s="15">
        <f>IF(ISBLANK($D10426),"",IF(ISBLANK($E10426),VLOOKUP($D10426,$J:$K,2,FALSE),VLOOKUP($E10426,'Daycare Packages'!$A:$G,7,FALSE)))</f>
        <v>30</v>
      </c>
      <c r="G10426" s="15"/>
      <c r="H10426" s="15">
        <f t="shared" si="350"/>
        <v>30</v>
      </c>
      <c r="I10426" s="198">
        <f t="shared" si="349"/>
        <v>8</v>
      </c>
    </row>
    <row r="10427" spans="1:9" x14ac:dyDescent="0.3">
      <c r="A10427" s="10">
        <v>43699</v>
      </c>
      <c r="B10427" s="11" t="s">
        <v>147</v>
      </c>
      <c r="C10427" s="11" t="s">
        <v>796</v>
      </c>
      <c r="D10427" s="11" t="s">
        <v>662</v>
      </c>
      <c r="E10427" s="11">
        <v>6931199</v>
      </c>
      <c r="F10427" s="15">
        <f>IF(ISBLANK($D10427),"",IF(ISBLANK($E10427),VLOOKUP($D10427,$J:$K,2,FALSE),VLOOKUP($E10427,'Daycare Packages'!$A:$G,7,FALSE)))</f>
        <v>23</v>
      </c>
      <c r="G10427" s="15"/>
      <c r="H10427" s="15">
        <f t="shared" si="350"/>
        <v>23</v>
      </c>
      <c r="I10427" s="198">
        <f t="shared" si="349"/>
        <v>8</v>
      </c>
    </row>
    <row r="10428" spans="1:9" x14ac:dyDescent="0.3">
      <c r="A10428" s="10">
        <v>43699</v>
      </c>
      <c r="B10428" s="11" t="s">
        <v>690</v>
      </c>
      <c r="C10428" s="11" t="s">
        <v>691</v>
      </c>
      <c r="D10428" s="11" t="s">
        <v>662</v>
      </c>
      <c r="E10428" s="11">
        <v>6829038</v>
      </c>
      <c r="F10428" s="15">
        <f>IF(ISBLANK($D10428),"",IF(ISBLANK($E10428),VLOOKUP($D10428,$J:$K,2,FALSE),VLOOKUP($E10428,'Daycare Packages'!$A:$G,7,FALSE)))</f>
        <v>25</v>
      </c>
      <c r="G10428" s="15"/>
      <c r="H10428" s="15">
        <f t="shared" si="350"/>
        <v>25</v>
      </c>
      <c r="I10428" s="198">
        <f t="shared" si="349"/>
        <v>8</v>
      </c>
    </row>
    <row r="10429" spans="1:9" x14ac:dyDescent="0.3">
      <c r="A10429" s="10">
        <v>43699</v>
      </c>
      <c r="B10429" s="11" t="s">
        <v>218</v>
      </c>
      <c r="C10429" s="11" t="s">
        <v>738</v>
      </c>
      <c r="D10429" s="11" t="s">
        <v>662</v>
      </c>
      <c r="E10429" s="11">
        <v>6911319</v>
      </c>
      <c r="F10429" s="15">
        <f>IF(ISBLANK($D10429),"",IF(ISBLANK($E10429),VLOOKUP($D10429,$J:$K,2,FALSE),VLOOKUP($E10429,'Daycare Packages'!$A:$G,7,FALSE)))</f>
        <v>20</v>
      </c>
      <c r="G10429" s="15"/>
      <c r="H10429" s="15">
        <f t="shared" si="350"/>
        <v>20</v>
      </c>
      <c r="I10429" s="198">
        <f t="shared" si="349"/>
        <v>8</v>
      </c>
    </row>
    <row r="10430" spans="1:9" x14ac:dyDescent="0.3">
      <c r="A10430" s="10">
        <v>43699</v>
      </c>
      <c r="B10430" s="11" t="s">
        <v>218</v>
      </c>
      <c r="C10430" s="11" t="s">
        <v>737</v>
      </c>
      <c r="D10430" s="11" t="s">
        <v>662</v>
      </c>
      <c r="E10430" s="11">
        <v>6911319</v>
      </c>
      <c r="F10430" s="15">
        <f>IF(ISBLANK($D10430),"",IF(ISBLANK($E10430),VLOOKUP($D10430,$J:$K,2,FALSE),VLOOKUP($E10430,'Daycare Packages'!$A:$G,7,FALSE)))</f>
        <v>20</v>
      </c>
      <c r="G10430" s="15"/>
      <c r="H10430" s="15">
        <f t="shared" si="350"/>
        <v>20</v>
      </c>
      <c r="I10430" s="198">
        <f t="shared" si="349"/>
        <v>8</v>
      </c>
    </row>
    <row r="10431" spans="1:9" x14ac:dyDescent="0.3">
      <c r="A10431" s="10">
        <v>43699</v>
      </c>
      <c r="B10431" s="11" t="s">
        <v>621</v>
      </c>
      <c r="C10431" s="11" t="s">
        <v>622</v>
      </c>
      <c r="D10431" s="11" t="s">
        <v>662</v>
      </c>
      <c r="F10431" s="15">
        <f>IF(ISBLANK($D10431),"",IF(ISBLANK($E10431),VLOOKUP($D10431,$J:$K,2,FALSE),VLOOKUP($E10431,'Daycare Packages'!$A:$G,7,FALSE)))</f>
        <v>30</v>
      </c>
      <c r="G10431" s="15"/>
      <c r="H10431" s="15">
        <f t="shared" si="350"/>
        <v>30</v>
      </c>
      <c r="I10431" s="198">
        <f t="shared" si="349"/>
        <v>8</v>
      </c>
    </row>
    <row r="10432" spans="1:9" x14ac:dyDescent="0.3">
      <c r="A10432" s="10">
        <v>43699</v>
      </c>
      <c r="B10432" s="11" t="s">
        <v>340</v>
      </c>
      <c r="C10432" s="11" t="s">
        <v>745</v>
      </c>
      <c r="D10432" s="11" t="s">
        <v>662</v>
      </c>
      <c r="F10432" s="15">
        <f>IF(ISBLANK($D10432),"",IF(ISBLANK($E10432),VLOOKUP($D10432,$J:$K,2,FALSE),VLOOKUP($E10432,'Daycare Packages'!$A:$G,7,FALSE)))</f>
        <v>30</v>
      </c>
      <c r="G10432" s="15">
        <v>-3.6</v>
      </c>
      <c r="H10432" s="15">
        <f t="shared" si="350"/>
        <v>26.4</v>
      </c>
      <c r="I10432" s="198">
        <f t="shared" si="349"/>
        <v>8</v>
      </c>
    </row>
    <row r="10433" spans="1:9" x14ac:dyDescent="0.3">
      <c r="A10433" s="10">
        <v>43699</v>
      </c>
      <c r="B10433" s="11" t="s">
        <v>340</v>
      </c>
      <c r="C10433" s="11" t="s">
        <v>746</v>
      </c>
      <c r="D10433" s="11" t="s">
        <v>662</v>
      </c>
      <c r="F10433" s="15">
        <f>IF(ISBLANK($D10433),"",IF(ISBLANK($E10433),VLOOKUP($D10433,$J:$K,2,FALSE),VLOOKUP($E10433,'Daycare Packages'!$A:$G,7,FALSE)))</f>
        <v>30</v>
      </c>
      <c r="G10433" s="15">
        <v>-3.6</v>
      </c>
      <c r="H10433" s="15">
        <f t="shared" si="350"/>
        <v>26.4</v>
      </c>
      <c r="I10433" s="198">
        <f t="shared" si="349"/>
        <v>8</v>
      </c>
    </row>
    <row r="10434" spans="1:9" x14ac:dyDescent="0.3">
      <c r="A10434" s="10">
        <v>43699</v>
      </c>
      <c r="B10434" s="11" t="s">
        <v>1887</v>
      </c>
      <c r="C10434" s="11" t="s">
        <v>2179</v>
      </c>
      <c r="D10434" s="11" t="s">
        <v>662</v>
      </c>
      <c r="F10434" s="15">
        <f>IF(ISBLANK($D10434),"",IF(ISBLANK($E10434),VLOOKUP($D10434,$J:$K,2,FALSE),VLOOKUP($E10434,'Daycare Packages'!$A:$G,7,FALSE)))</f>
        <v>30</v>
      </c>
      <c r="G10434" s="15">
        <v>6</v>
      </c>
      <c r="H10434" s="15">
        <f t="shared" si="350"/>
        <v>36</v>
      </c>
      <c r="I10434" s="198">
        <f t="shared" si="349"/>
        <v>8</v>
      </c>
    </row>
    <row r="10435" spans="1:9" x14ac:dyDescent="0.3">
      <c r="A10435" s="10">
        <v>43699</v>
      </c>
      <c r="B10435" s="11" t="s">
        <v>1338</v>
      </c>
      <c r="C10435" s="11" t="s">
        <v>467</v>
      </c>
      <c r="D10435" s="11" t="s">
        <v>662</v>
      </c>
      <c r="F10435" s="15">
        <f>IF(ISBLANK($D10435),"",IF(ISBLANK($E10435),VLOOKUP($D10435,$J:$K,2,FALSE),VLOOKUP($E10435,'Daycare Packages'!$A:$G,7,FALSE)))</f>
        <v>30</v>
      </c>
      <c r="G10435" s="15"/>
      <c r="H10435" s="15">
        <f t="shared" si="350"/>
        <v>30</v>
      </c>
      <c r="I10435" s="198">
        <f t="shared" ref="I10435:I10498" si="351">IF(A10435="",0,MONTH(A10435))</f>
        <v>8</v>
      </c>
    </row>
    <row r="10436" spans="1:9" x14ac:dyDescent="0.3">
      <c r="A10436" s="10">
        <v>43699</v>
      </c>
      <c r="B10436" s="11" t="s">
        <v>894</v>
      </c>
      <c r="C10436" s="11" t="s">
        <v>622</v>
      </c>
      <c r="D10436" s="11" t="s">
        <v>662</v>
      </c>
      <c r="E10436" s="11">
        <v>6932310</v>
      </c>
      <c r="F10436" s="15">
        <f>IF(ISBLANK($D10436),"",IF(ISBLANK($E10436),VLOOKUP($D10436,$J:$K,2,FALSE),VLOOKUP($E10436,'Daycare Packages'!$A:$G,7,FALSE)))</f>
        <v>26</v>
      </c>
      <c r="G10436" s="15"/>
      <c r="H10436" s="15">
        <f t="shared" si="350"/>
        <v>26</v>
      </c>
      <c r="I10436" s="198">
        <f t="shared" si="351"/>
        <v>8</v>
      </c>
    </row>
    <row r="10437" spans="1:9" x14ac:dyDescent="0.3">
      <c r="A10437" s="10">
        <v>43699</v>
      </c>
      <c r="B10437" s="11" t="s">
        <v>894</v>
      </c>
      <c r="C10437" s="11" t="s">
        <v>2158</v>
      </c>
      <c r="D10437" s="11" t="s">
        <v>662</v>
      </c>
      <c r="E10437" s="11">
        <v>6932310</v>
      </c>
      <c r="F10437" s="15">
        <f>IF(ISBLANK($D10437),"",IF(ISBLANK($E10437),VLOOKUP($D10437,$J:$K,2,FALSE),VLOOKUP($E10437,'Daycare Packages'!$A:$G,7,FALSE)))</f>
        <v>26</v>
      </c>
      <c r="G10437" s="15"/>
      <c r="H10437" s="15">
        <f t="shared" si="350"/>
        <v>26</v>
      </c>
      <c r="I10437" s="198">
        <f t="shared" si="351"/>
        <v>8</v>
      </c>
    </row>
    <row r="10438" spans="1:9" x14ac:dyDescent="0.3">
      <c r="A10438" s="10">
        <v>43699</v>
      </c>
      <c r="B10438" s="11" t="s">
        <v>82</v>
      </c>
      <c r="C10438" s="11" t="s">
        <v>694</v>
      </c>
      <c r="D10438" s="11" t="s">
        <v>662</v>
      </c>
      <c r="E10438" s="11">
        <v>6717675</v>
      </c>
      <c r="F10438" s="15">
        <f>IF(ISBLANK($D10438),"",IF(ISBLANK($E10438),VLOOKUP($D10438,$J:$K,2,FALSE),VLOOKUP($E10438,'Daycare Packages'!$A:$G,7,FALSE)))</f>
        <v>22</v>
      </c>
      <c r="G10438" s="15"/>
      <c r="H10438" s="15">
        <f t="shared" si="350"/>
        <v>22</v>
      </c>
      <c r="I10438" s="198">
        <f t="shared" si="351"/>
        <v>8</v>
      </c>
    </row>
    <row r="10439" spans="1:9" x14ac:dyDescent="0.3">
      <c r="A10439" s="10">
        <v>43699</v>
      </c>
      <c r="B10439" s="11" t="s">
        <v>82</v>
      </c>
      <c r="C10439" s="11" t="s">
        <v>695</v>
      </c>
      <c r="D10439" s="11" t="s">
        <v>662</v>
      </c>
      <c r="E10439" s="11">
        <v>6717675</v>
      </c>
      <c r="F10439" s="15">
        <f>IF(ISBLANK($D10439),"",IF(ISBLANK($E10439),VLOOKUP($D10439,$J:$K,2,FALSE),VLOOKUP($E10439,'Daycare Packages'!$A:$G,7,FALSE)))</f>
        <v>22</v>
      </c>
      <c r="G10439" s="15"/>
      <c r="H10439" s="15">
        <f t="shared" si="350"/>
        <v>22</v>
      </c>
      <c r="I10439" s="198">
        <f t="shared" si="351"/>
        <v>8</v>
      </c>
    </row>
    <row r="10440" spans="1:9" x14ac:dyDescent="0.3">
      <c r="A10440" s="10">
        <v>43699</v>
      </c>
      <c r="B10440" s="11" t="s">
        <v>2180</v>
      </c>
      <c r="C10440" s="11" t="s">
        <v>1484</v>
      </c>
      <c r="D10440" s="11" t="s">
        <v>671</v>
      </c>
      <c r="F10440" s="15">
        <f>IF(ISBLANK($D10440),"",IF(ISBLANK($E10440),VLOOKUP($D10440,$J:$K,2,FALSE),VLOOKUP($E10440,'Daycare Packages'!$A:$G,7,FALSE)))</f>
        <v>0</v>
      </c>
      <c r="G10440" s="15"/>
      <c r="H10440" s="15">
        <f t="shared" si="350"/>
        <v>0</v>
      </c>
      <c r="I10440" s="198">
        <f t="shared" si="351"/>
        <v>8</v>
      </c>
    </row>
    <row r="10441" spans="1:9" x14ac:dyDescent="0.3">
      <c r="A10441" s="10">
        <v>43699</v>
      </c>
      <c r="B10441" s="11" t="s">
        <v>182</v>
      </c>
      <c r="C10441" s="11" t="s">
        <v>685</v>
      </c>
      <c r="D10441" s="11" t="s">
        <v>662</v>
      </c>
      <c r="E10441" s="11">
        <v>6925810</v>
      </c>
      <c r="F10441" s="15">
        <f>IF(ISBLANK($D10441),"",IF(ISBLANK($E10441),VLOOKUP($D10441,$J:$K,2,FALSE),VLOOKUP($E10441,'Daycare Packages'!$A:$G,7,FALSE)))</f>
        <v>23</v>
      </c>
      <c r="G10441" s="15"/>
      <c r="H10441" s="15">
        <f t="shared" si="350"/>
        <v>23</v>
      </c>
      <c r="I10441" s="198">
        <f t="shared" si="351"/>
        <v>8</v>
      </c>
    </row>
    <row r="10442" spans="1:9" x14ac:dyDescent="0.3">
      <c r="A10442" s="10">
        <v>43699</v>
      </c>
      <c r="B10442" s="11" t="s">
        <v>989</v>
      </c>
      <c r="C10442" s="11" t="s">
        <v>765</v>
      </c>
      <c r="D10442" s="11" t="s">
        <v>662</v>
      </c>
      <c r="F10442" s="15">
        <f>IF(ISBLANK($D10442),"",IF(ISBLANK($E10442),VLOOKUP($D10442,$J:$K,2,FALSE),VLOOKUP($E10442,'Daycare Packages'!$A:$G,7,FALSE)))</f>
        <v>30</v>
      </c>
      <c r="G10442" s="15"/>
      <c r="H10442" s="15">
        <f t="shared" si="350"/>
        <v>30</v>
      </c>
      <c r="I10442" s="198">
        <f t="shared" si="351"/>
        <v>8</v>
      </c>
    </row>
    <row r="10443" spans="1:9" x14ac:dyDescent="0.3">
      <c r="A10443" s="10">
        <v>43699</v>
      </c>
      <c r="B10443" s="11" t="s">
        <v>127</v>
      </c>
      <c r="C10443" s="11" t="s">
        <v>715</v>
      </c>
      <c r="D10443" s="11" t="s">
        <v>662</v>
      </c>
      <c r="E10443" s="11">
        <v>6865974</v>
      </c>
      <c r="F10443" s="15">
        <f>IF(ISBLANK($D10443),"",IF(ISBLANK($E10443),VLOOKUP($D10443,$J:$K,2,FALSE),VLOOKUP($E10443,'Daycare Packages'!$A:$G,7,FALSE)))</f>
        <v>23</v>
      </c>
      <c r="G10443" s="15"/>
      <c r="H10443" s="15">
        <f t="shared" si="350"/>
        <v>23</v>
      </c>
      <c r="I10443" s="198">
        <f t="shared" si="351"/>
        <v>8</v>
      </c>
    </row>
    <row r="10444" spans="1:9" x14ac:dyDescent="0.3">
      <c r="A10444" s="10">
        <v>43699</v>
      </c>
      <c r="B10444" s="11" t="s">
        <v>1979</v>
      </c>
      <c r="C10444" s="11" t="s">
        <v>474</v>
      </c>
      <c r="D10444" s="11" t="s">
        <v>662</v>
      </c>
      <c r="E10444" s="11">
        <v>6921788</v>
      </c>
      <c r="F10444" s="15">
        <f>IF(ISBLANK($D10444),"",IF(ISBLANK($E10444),VLOOKUP($D10444,$J:$K,2,FALSE),VLOOKUP($E10444,'Daycare Packages'!$A:$G,7,FALSE)))</f>
        <v>23</v>
      </c>
      <c r="G10444" s="15"/>
      <c r="H10444" s="15">
        <f t="shared" si="350"/>
        <v>23</v>
      </c>
      <c r="I10444" s="198">
        <f t="shared" si="351"/>
        <v>8</v>
      </c>
    </row>
    <row r="10445" spans="1:9" x14ac:dyDescent="0.3">
      <c r="A10445" s="10">
        <v>43699</v>
      </c>
      <c r="B10445" s="11" t="s">
        <v>663</v>
      </c>
      <c r="C10445" s="11" t="s">
        <v>665</v>
      </c>
      <c r="D10445" s="11" t="s">
        <v>662</v>
      </c>
      <c r="F10445" s="15">
        <f>IF(ISBLANK($D10445),"",IF(ISBLANK($E10445),VLOOKUP($D10445,$J:$K,2,FALSE),VLOOKUP($E10445,'Daycare Packages'!$A:$G,7,FALSE)))</f>
        <v>30</v>
      </c>
      <c r="G10445" s="15"/>
      <c r="H10445" s="15">
        <f t="shared" si="350"/>
        <v>30</v>
      </c>
      <c r="I10445" s="198">
        <f t="shared" si="351"/>
        <v>8</v>
      </c>
    </row>
    <row r="10446" spans="1:9" x14ac:dyDescent="0.3">
      <c r="A10446" s="10">
        <v>43699</v>
      </c>
      <c r="B10446" s="11" t="s">
        <v>663</v>
      </c>
      <c r="C10446" s="11" t="s">
        <v>664</v>
      </c>
      <c r="D10446" s="11" t="s">
        <v>662</v>
      </c>
      <c r="F10446" s="15">
        <f>IF(ISBLANK($D10446),"",IF(ISBLANK($E10446),VLOOKUP($D10446,$J:$K,2,FALSE),VLOOKUP($E10446,'Daycare Packages'!$A:$G,7,FALSE)))</f>
        <v>30</v>
      </c>
      <c r="G10446" s="15"/>
      <c r="H10446" s="15">
        <f t="shared" si="350"/>
        <v>30</v>
      </c>
      <c r="I10446" s="198">
        <f t="shared" si="351"/>
        <v>8</v>
      </c>
    </row>
    <row r="10447" spans="1:9" x14ac:dyDescent="0.3">
      <c r="A10447" s="10">
        <v>43699</v>
      </c>
      <c r="B10447" s="11" t="s">
        <v>168</v>
      </c>
      <c r="C10447" s="11" t="s">
        <v>640</v>
      </c>
      <c r="D10447" s="11" t="s">
        <v>662</v>
      </c>
      <c r="F10447" s="15">
        <f>IF(ISBLANK($D10447),"",IF(ISBLANK($E10447),VLOOKUP($D10447,$J:$K,2,FALSE),VLOOKUP($E10447,'Daycare Packages'!$A:$G,7,FALSE)))</f>
        <v>30</v>
      </c>
      <c r="G10447" s="15"/>
      <c r="H10447" s="15">
        <f t="shared" si="350"/>
        <v>30</v>
      </c>
      <c r="I10447" s="198">
        <f t="shared" si="351"/>
        <v>8</v>
      </c>
    </row>
    <row r="10448" spans="1:9" x14ac:dyDescent="0.3">
      <c r="A10448" s="10">
        <v>43699</v>
      </c>
      <c r="B10448" s="11" t="s">
        <v>186</v>
      </c>
      <c r="C10448" s="11" t="s">
        <v>561</v>
      </c>
      <c r="D10448" s="11" t="s">
        <v>662</v>
      </c>
      <c r="E10448" s="11">
        <v>6937918</v>
      </c>
      <c r="F10448" s="15">
        <f>IF(ISBLANK($D10448),"",IF(ISBLANK($E10448),VLOOKUP($D10448,$J:$K,2,FALSE),VLOOKUP($E10448,'Daycare Packages'!$A:$G,7,FALSE)))</f>
        <v>23</v>
      </c>
      <c r="G10448" s="15"/>
      <c r="H10448" s="15">
        <f t="shared" si="350"/>
        <v>23</v>
      </c>
      <c r="I10448" s="198">
        <f t="shared" si="351"/>
        <v>8</v>
      </c>
    </row>
    <row r="10449" spans="1:9" x14ac:dyDescent="0.3">
      <c r="A10449" s="10">
        <v>43699</v>
      </c>
      <c r="B10449" s="11" t="s">
        <v>851</v>
      </c>
      <c r="C10449" s="11" t="s">
        <v>852</v>
      </c>
      <c r="D10449" s="11" t="s">
        <v>662</v>
      </c>
      <c r="F10449" s="15">
        <f>IF(ISBLANK($D10449),"",IF(ISBLANK($E10449),VLOOKUP($D10449,$J:$K,2,FALSE),VLOOKUP($E10449,'Daycare Packages'!$A:$G,7,FALSE)))</f>
        <v>30</v>
      </c>
      <c r="G10449" s="15"/>
      <c r="H10449" s="15">
        <f t="shared" si="350"/>
        <v>30</v>
      </c>
      <c r="I10449" s="198">
        <f t="shared" si="351"/>
        <v>8</v>
      </c>
    </row>
    <row r="10450" spans="1:9" x14ac:dyDescent="0.3">
      <c r="A10450" s="10">
        <v>43699</v>
      </c>
      <c r="B10450" s="11" t="s">
        <v>1994</v>
      </c>
      <c r="C10450" s="11" t="s">
        <v>1810</v>
      </c>
      <c r="D10450" s="11" t="s">
        <v>662</v>
      </c>
      <c r="F10450" s="15">
        <f>IF(ISBLANK($D10450),"",IF(ISBLANK($E10450),VLOOKUP($D10450,$J:$K,2,FALSE),VLOOKUP($E10450,'Daycare Packages'!$A:$G,7,FALSE)))</f>
        <v>30</v>
      </c>
      <c r="G10450" s="15"/>
      <c r="H10450" s="15">
        <f t="shared" si="350"/>
        <v>30</v>
      </c>
      <c r="I10450" s="198">
        <f t="shared" si="351"/>
        <v>8</v>
      </c>
    </row>
    <row r="10451" spans="1:9" x14ac:dyDescent="0.3">
      <c r="A10451" s="10">
        <v>43699</v>
      </c>
      <c r="B10451" s="11" t="s">
        <v>156</v>
      </c>
      <c r="C10451" s="11" t="s">
        <v>479</v>
      </c>
      <c r="D10451" s="11" t="s">
        <v>662</v>
      </c>
      <c r="E10451" s="11">
        <v>6912335</v>
      </c>
      <c r="F10451" s="15">
        <f>IF(ISBLANK($D10451),"",IF(ISBLANK($E10451),VLOOKUP($D10451,$J:$K,2,FALSE),VLOOKUP($E10451,'Daycare Packages'!$A:$G,7,FALSE)))</f>
        <v>23</v>
      </c>
      <c r="G10451" s="15"/>
      <c r="H10451" s="15">
        <f t="shared" si="350"/>
        <v>23</v>
      </c>
      <c r="I10451" s="198">
        <f t="shared" si="351"/>
        <v>8</v>
      </c>
    </row>
    <row r="10452" spans="1:9" x14ac:dyDescent="0.3">
      <c r="A10452" s="55">
        <v>43699</v>
      </c>
      <c r="B10452" s="56" t="s">
        <v>320</v>
      </c>
      <c r="C10452" s="56" t="s">
        <v>777</v>
      </c>
      <c r="D10452" s="56" t="s">
        <v>662</v>
      </c>
      <c r="E10452" s="56"/>
      <c r="F10452" s="59">
        <f>IF(ISBLANK($D10452),"",IF(ISBLANK($E10452),VLOOKUP($D10452,$J:$K,2,FALSE),VLOOKUP($E10452,'Daycare Packages'!$A:$G,7,FALSE)))</f>
        <v>30</v>
      </c>
      <c r="G10452" s="59"/>
      <c r="H10452" s="59">
        <f t="shared" si="350"/>
        <v>30</v>
      </c>
      <c r="I10452" s="198">
        <f t="shared" si="351"/>
        <v>8</v>
      </c>
    </row>
    <row r="10453" spans="1:9" x14ac:dyDescent="0.3">
      <c r="A10453" s="10">
        <v>43700</v>
      </c>
      <c r="B10453" s="11" t="s">
        <v>112</v>
      </c>
      <c r="C10453" s="11" t="s">
        <v>426</v>
      </c>
      <c r="D10453" s="11" t="s">
        <v>659</v>
      </c>
      <c r="F10453" s="15">
        <f>IF(ISBLANK($D10453),"",IF(ISBLANK($E10453),VLOOKUP($D10453,$J:$K,2,FALSE),VLOOKUP($E10453,'Daycare Packages'!$A:$G,7,FALSE)))</f>
        <v>20</v>
      </c>
      <c r="G10453" s="15"/>
      <c r="H10453" s="15">
        <f t="shared" si="350"/>
        <v>20</v>
      </c>
      <c r="I10453" s="198">
        <f t="shared" si="351"/>
        <v>8</v>
      </c>
    </row>
    <row r="10454" spans="1:9" x14ac:dyDescent="0.3">
      <c r="A10454" s="10">
        <v>43700</v>
      </c>
      <c r="B10454" s="11" t="s">
        <v>112</v>
      </c>
      <c r="C10454" s="11" t="s">
        <v>627</v>
      </c>
      <c r="D10454" s="11" t="s">
        <v>659</v>
      </c>
      <c r="F10454" s="15">
        <f>IF(ISBLANK($D10454),"",IF(ISBLANK($E10454),VLOOKUP($D10454,$J:$K,2,FALSE),VLOOKUP($E10454,'Daycare Packages'!$A:$G,7,FALSE)))</f>
        <v>20</v>
      </c>
      <c r="G10454" s="15"/>
      <c r="H10454" s="15">
        <f t="shared" si="350"/>
        <v>20</v>
      </c>
      <c r="I10454" s="198">
        <f t="shared" si="351"/>
        <v>8</v>
      </c>
    </row>
    <row r="10455" spans="1:9" x14ac:dyDescent="0.3">
      <c r="A10455" s="10">
        <v>43700</v>
      </c>
      <c r="B10455" s="11" t="s">
        <v>2249</v>
      </c>
      <c r="C10455" s="11" t="s">
        <v>2250</v>
      </c>
      <c r="D10455" s="11" t="s">
        <v>671</v>
      </c>
      <c r="F10455" s="15">
        <f>IF(ISBLANK($D10455),"",IF(ISBLANK($E10455),VLOOKUP($D10455,$J:$K,2,FALSE),VLOOKUP($E10455,'Daycare Packages'!$A:$G,7,FALSE)))</f>
        <v>0</v>
      </c>
      <c r="G10455" s="15"/>
      <c r="H10455" s="15">
        <f t="shared" si="350"/>
        <v>0</v>
      </c>
      <c r="I10455" s="198">
        <f t="shared" si="351"/>
        <v>8</v>
      </c>
    </row>
    <row r="10456" spans="1:9" x14ac:dyDescent="0.3">
      <c r="A10456" s="10">
        <v>43700</v>
      </c>
      <c r="B10456" s="11" t="s">
        <v>1221</v>
      </c>
      <c r="C10456" s="11" t="s">
        <v>1242</v>
      </c>
      <c r="D10456" s="11" t="s">
        <v>662</v>
      </c>
      <c r="E10456" s="11">
        <v>6861908</v>
      </c>
      <c r="F10456" s="15">
        <f>IF(ISBLANK($D10456),"",IF(ISBLANK($E10456),VLOOKUP($D10456,$J:$K,2,FALSE),VLOOKUP($E10456,'Daycare Packages'!$A:$G,7,FALSE)))</f>
        <v>25</v>
      </c>
      <c r="G10456" s="15"/>
      <c r="H10456" s="15">
        <f t="shared" si="350"/>
        <v>25</v>
      </c>
      <c r="I10456" s="198">
        <f t="shared" si="351"/>
        <v>8</v>
      </c>
    </row>
    <row r="10457" spans="1:9" x14ac:dyDescent="0.3">
      <c r="A10457" s="10">
        <v>43700</v>
      </c>
      <c r="B10457" s="11" t="s">
        <v>749</v>
      </c>
      <c r="C10457" s="11" t="s">
        <v>750</v>
      </c>
      <c r="D10457" s="11" t="s">
        <v>659</v>
      </c>
      <c r="F10457" s="15">
        <f>IF(ISBLANK($D10457),"",IF(ISBLANK($E10457),VLOOKUP($D10457,$J:$K,2,FALSE),VLOOKUP($E10457,'Daycare Packages'!$A:$G,7,FALSE)))</f>
        <v>20</v>
      </c>
      <c r="G10457" s="15"/>
      <c r="H10457" s="15">
        <f t="shared" si="350"/>
        <v>20</v>
      </c>
      <c r="I10457" s="198">
        <f t="shared" si="351"/>
        <v>8</v>
      </c>
    </row>
    <row r="10458" spans="1:9" x14ac:dyDescent="0.3">
      <c r="A10458" s="10">
        <v>43700</v>
      </c>
      <c r="B10458" s="11" t="s">
        <v>190</v>
      </c>
      <c r="C10458" s="11" t="s">
        <v>718</v>
      </c>
      <c r="D10458" s="11" t="s">
        <v>659</v>
      </c>
      <c r="E10458" s="11">
        <v>6942249</v>
      </c>
      <c r="F10458" s="15">
        <f>IF(ISBLANK($D10458),"",IF(ISBLANK($E10458),VLOOKUP($D10458,$J:$K,2,FALSE),VLOOKUP($E10458,'Daycare Packages'!$A:$G,7,FALSE)))</f>
        <v>19</v>
      </c>
      <c r="G10458" s="15"/>
      <c r="H10458" s="15">
        <f t="shared" si="350"/>
        <v>19</v>
      </c>
      <c r="I10458" s="198">
        <f t="shared" si="351"/>
        <v>8</v>
      </c>
    </row>
    <row r="10459" spans="1:9" x14ac:dyDescent="0.3">
      <c r="A10459" s="10">
        <v>43700</v>
      </c>
      <c r="B10459" s="11" t="s">
        <v>96</v>
      </c>
      <c r="C10459" s="11" t="s">
        <v>696</v>
      </c>
      <c r="D10459" s="11" t="s">
        <v>662</v>
      </c>
      <c r="E10459" s="11">
        <v>6829343</v>
      </c>
      <c r="F10459" s="15">
        <f>IF(ISBLANK($D10459),"",IF(ISBLANK($E10459),VLOOKUP($D10459,$J:$K,2,FALSE),VLOOKUP($E10459,'Daycare Packages'!$A:$G,7,FALSE)))</f>
        <v>23</v>
      </c>
      <c r="G10459" s="15"/>
      <c r="H10459" s="15">
        <f t="shared" si="350"/>
        <v>23</v>
      </c>
      <c r="I10459" s="198">
        <f t="shared" si="351"/>
        <v>8</v>
      </c>
    </row>
    <row r="10460" spans="1:9" x14ac:dyDescent="0.3">
      <c r="A10460" s="10">
        <v>43700</v>
      </c>
      <c r="B10460" s="11" t="s">
        <v>1311</v>
      </c>
      <c r="C10460" s="11" t="s">
        <v>1312</v>
      </c>
      <c r="D10460" s="11" t="s">
        <v>662</v>
      </c>
      <c r="E10460" s="11">
        <v>6829230</v>
      </c>
      <c r="F10460" s="15">
        <f>IF(ISBLANK($D10460),"",IF(ISBLANK($E10460),VLOOKUP($D10460,$J:$K,2,FALSE),VLOOKUP($E10460,'Daycare Packages'!$A:$G,7,FALSE)))</f>
        <v>23</v>
      </c>
      <c r="G10460" s="15"/>
      <c r="H10460" s="15">
        <f t="shared" si="350"/>
        <v>23</v>
      </c>
      <c r="I10460" s="198">
        <f t="shared" si="351"/>
        <v>8</v>
      </c>
    </row>
    <row r="10461" spans="1:9" x14ac:dyDescent="0.3">
      <c r="A10461" s="10">
        <v>43700</v>
      </c>
      <c r="B10461" s="11" t="s">
        <v>2018</v>
      </c>
      <c r="C10461" s="11" t="s">
        <v>2019</v>
      </c>
      <c r="D10461" s="11" t="s">
        <v>659</v>
      </c>
      <c r="F10461" s="15">
        <f>IF(ISBLANK($D10461),"",IF(ISBLANK($E10461),VLOOKUP($D10461,$J:$K,2,FALSE),VLOOKUP($E10461,'Daycare Packages'!$A:$G,7,FALSE)))</f>
        <v>20</v>
      </c>
      <c r="G10461" s="15"/>
      <c r="H10461" s="15">
        <f t="shared" si="350"/>
        <v>20</v>
      </c>
      <c r="I10461" s="198">
        <f t="shared" si="351"/>
        <v>8</v>
      </c>
    </row>
    <row r="10462" spans="1:9" x14ac:dyDescent="0.3">
      <c r="A10462" s="10">
        <v>43700</v>
      </c>
      <c r="B10462" s="11" t="s">
        <v>2006</v>
      </c>
      <c r="C10462" s="11" t="s">
        <v>2007</v>
      </c>
      <c r="D10462" s="11" t="s">
        <v>662</v>
      </c>
      <c r="E10462" s="11">
        <v>6944635</v>
      </c>
      <c r="F10462" s="15">
        <f>IF(ISBLANK($D10462),"",IF(ISBLANK($E10462),VLOOKUP($D10462,$J:$K,2,FALSE),VLOOKUP($E10462,'Daycare Packages'!$A:$G,7,FALSE)))</f>
        <v>27</v>
      </c>
      <c r="G10462" s="15"/>
      <c r="H10462" s="15">
        <f t="shared" si="350"/>
        <v>27</v>
      </c>
      <c r="I10462" s="198">
        <f t="shared" si="351"/>
        <v>8</v>
      </c>
    </row>
    <row r="10463" spans="1:9" x14ac:dyDescent="0.3">
      <c r="A10463" s="10">
        <v>43700</v>
      </c>
      <c r="B10463" s="11" t="s">
        <v>2006</v>
      </c>
      <c r="C10463" s="11" t="s">
        <v>1154</v>
      </c>
      <c r="D10463" s="11" t="s">
        <v>662</v>
      </c>
      <c r="E10463" s="11">
        <v>6944635</v>
      </c>
      <c r="F10463" s="15">
        <f>IF(ISBLANK($D10463),"",IF(ISBLANK($E10463),VLOOKUP($D10463,$J:$K,2,FALSE),VLOOKUP($E10463,'Daycare Packages'!$A:$G,7,FALSE)))</f>
        <v>27</v>
      </c>
      <c r="G10463" s="15"/>
      <c r="H10463" s="15">
        <f t="shared" ref="H10463:H10526" si="352">IF(ISBLANK(D10463),"",SUM(F10463:G10463))</f>
        <v>27</v>
      </c>
      <c r="I10463" s="198">
        <f t="shared" si="351"/>
        <v>8</v>
      </c>
    </row>
    <row r="10464" spans="1:9" x14ac:dyDescent="0.3">
      <c r="A10464" s="10">
        <v>43700</v>
      </c>
      <c r="B10464" s="11" t="s">
        <v>732</v>
      </c>
      <c r="C10464" s="11" t="s">
        <v>733</v>
      </c>
      <c r="D10464" s="11" t="s">
        <v>662</v>
      </c>
      <c r="F10464" s="15">
        <f>IF(ISBLANK($D10464),"",IF(ISBLANK($E10464),VLOOKUP($D10464,$J:$K,2,FALSE),VLOOKUP($E10464,'Daycare Packages'!$A:$G,7,FALSE)))</f>
        <v>30</v>
      </c>
      <c r="G10464" s="15"/>
      <c r="H10464" s="15">
        <f t="shared" si="352"/>
        <v>30</v>
      </c>
      <c r="I10464" s="198">
        <f t="shared" si="351"/>
        <v>8</v>
      </c>
    </row>
    <row r="10465" spans="1:9" x14ac:dyDescent="0.3">
      <c r="A10465" s="10">
        <v>43700</v>
      </c>
      <c r="B10465" s="11" t="s">
        <v>213</v>
      </c>
      <c r="C10465" s="11" t="s">
        <v>675</v>
      </c>
      <c r="D10465" s="11" t="s">
        <v>662</v>
      </c>
      <c r="E10465" s="11">
        <v>6878886</v>
      </c>
      <c r="F10465" s="15">
        <f>IF(ISBLANK($D10465),"",IF(ISBLANK($E10465),VLOOKUP($D10465,$J:$K,2,FALSE),VLOOKUP($E10465,'Daycare Packages'!$A:$G,7,FALSE)))</f>
        <v>27</v>
      </c>
      <c r="G10465" s="15"/>
      <c r="H10465" s="15">
        <f t="shared" si="352"/>
        <v>27</v>
      </c>
      <c r="I10465" s="198">
        <f t="shared" si="351"/>
        <v>8</v>
      </c>
    </row>
    <row r="10466" spans="1:9" x14ac:dyDescent="0.3">
      <c r="A10466" s="10">
        <v>43700</v>
      </c>
      <c r="B10466" s="11" t="s">
        <v>123</v>
      </c>
      <c r="C10466" s="11" t="s">
        <v>622</v>
      </c>
      <c r="D10466" s="11" t="s">
        <v>662</v>
      </c>
      <c r="E10466" s="11">
        <v>6892228</v>
      </c>
      <c r="F10466" s="15">
        <f>IF(ISBLANK($D10466),"",IF(ISBLANK($E10466),VLOOKUP($D10466,$J:$K,2,FALSE),VLOOKUP($E10466,'Daycare Packages'!$A:$G,7,FALSE)))</f>
        <v>23</v>
      </c>
      <c r="G10466" s="15"/>
      <c r="H10466" s="15">
        <f t="shared" si="352"/>
        <v>23</v>
      </c>
      <c r="I10466" s="198">
        <f t="shared" si="351"/>
        <v>8</v>
      </c>
    </row>
    <row r="10467" spans="1:9" x14ac:dyDescent="0.3">
      <c r="A10467" s="10">
        <v>43700</v>
      </c>
      <c r="B10467" s="11" t="s">
        <v>117</v>
      </c>
      <c r="C10467" s="11" t="s">
        <v>1069</v>
      </c>
      <c r="D10467" s="11" t="s">
        <v>662</v>
      </c>
      <c r="E10467" s="11">
        <v>6875240</v>
      </c>
      <c r="F10467" s="15">
        <f>IF(ISBLANK($D10467),"",IF(ISBLANK($E10467),VLOOKUP($D10467,$J:$K,2,FALSE),VLOOKUP($E10467,'Daycare Packages'!$A:$G,7,FALSE)))</f>
        <v>25</v>
      </c>
      <c r="G10467" s="15"/>
      <c r="H10467" s="15">
        <f t="shared" si="352"/>
        <v>25</v>
      </c>
      <c r="I10467" s="198">
        <f t="shared" si="351"/>
        <v>8</v>
      </c>
    </row>
    <row r="10468" spans="1:9" x14ac:dyDescent="0.3">
      <c r="A10468" s="10">
        <v>43700</v>
      </c>
      <c r="B10468" s="11" t="s">
        <v>144</v>
      </c>
      <c r="C10468" s="11" t="s">
        <v>795</v>
      </c>
      <c r="D10468" s="11" t="s">
        <v>662</v>
      </c>
      <c r="E10468" s="11">
        <v>6899660</v>
      </c>
      <c r="F10468" s="15">
        <f>IF(ISBLANK($D10468),"",IF(ISBLANK($E10468),VLOOKUP($D10468,$J:$K,2,FALSE),VLOOKUP($E10468,'Daycare Packages'!$A:$G,7,FALSE)))</f>
        <v>26</v>
      </c>
      <c r="G10468" s="15"/>
      <c r="H10468" s="15">
        <f t="shared" si="352"/>
        <v>26</v>
      </c>
      <c r="I10468" s="198">
        <f t="shared" si="351"/>
        <v>8</v>
      </c>
    </row>
    <row r="10469" spans="1:9" x14ac:dyDescent="0.3">
      <c r="A10469" s="10">
        <v>43700</v>
      </c>
      <c r="B10469" s="11" t="s">
        <v>137</v>
      </c>
      <c r="C10469" s="11" t="s">
        <v>2169</v>
      </c>
      <c r="D10469" s="11" t="s">
        <v>662</v>
      </c>
      <c r="E10469" s="11">
        <v>6867321</v>
      </c>
      <c r="F10469" s="15">
        <f>IF(ISBLANK($D10469),"",IF(ISBLANK($E10469),VLOOKUP($D10469,$J:$K,2,FALSE),VLOOKUP($E10469,'Daycare Packages'!$A:$G,7,FALSE)))</f>
        <v>23</v>
      </c>
      <c r="G10469" s="15"/>
      <c r="H10469" s="15">
        <f t="shared" si="352"/>
        <v>23</v>
      </c>
      <c r="I10469" s="198">
        <f t="shared" si="351"/>
        <v>8</v>
      </c>
    </row>
    <row r="10470" spans="1:9" x14ac:dyDescent="0.3">
      <c r="A10470" s="10">
        <v>43700</v>
      </c>
      <c r="B10470" s="11" t="s">
        <v>931</v>
      </c>
      <c r="C10470" s="11" t="s">
        <v>932</v>
      </c>
      <c r="D10470" s="11" t="s">
        <v>662</v>
      </c>
      <c r="F10470" s="15">
        <f>IF(ISBLANK($D10470),"",IF(ISBLANK($E10470),VLOOKUP($D10470,$J:$K,2,FALSE),VLOOKUP($E10470,'Daycare Packages'!$A:$G,7,FALSE)))</f>
        <v>30</v>
      </c>
      <c r="G10470" s="15"/>
      <c r="H10470" s="15">
        <f t="shared" si="352"/>
        <v>30</v>
      </c>
      <c r="I10470" s="198">
        <f t="shared" si="351"/>
        <v>8</v>
      </c>
    </row>
    <row r="10471" spans="1:9" x14ac:dyDescent="0.3">
      <c r="A10471" s="10">
        <v>43700</v>
      </c>
      <c r="B10471" s="11" t="s">
        <v>1366</v>
      </c>
      <c r="C10471" s="11" t="s">
        <v>587</v>
      </c>
      <c r="D10471" s="11" t="s">
        <v>662</v>
      </c>
      <c r="E10471" s="11">
        <v>6940430</v>
      </c>
      <c r="F10471" s="15">
        <f>IF(ISBLANK($D10471),"",IF(ISBLANK($E10471),VLOOKUP($D10471,$J:$K,2,FALSE),VLOOKUP($E10471,'Daycare Packages'!$A:$G,7,FALSE)))</f>
        <v>20.7</v>
      </c>
      <c r="G10471" s="15"/>
      <c r="H10471" s="15">
        <f t="shared" si="352"/>
        <v>20.7</v>
      </c>
      <c r="I10471" s="198">
        <f t="shared" si="351"/>
        <v>8</v>
      </c>
    </row>
    <row r="10472" spans="1:9" x14ac:dyDescent="0.3">
      <c r="A10472" s="10">
        <v>43700</v>
      </c>
      <c r="B10472" s="11" t="s">
        <v>1366</v>
      </c>
      <c r="C10472" s="11" t="s">
        <v>520</v>
      </c>
      <c r="D10472" s="11" t="s">
        <v>662</v>
      </c>
      <c r="E10472" s="11">
        <v>6940430</v>
      </c>
      <c r="F10472" s="15">
        <f>IF(ISBLANK($D10472),"",IF(ISBLANK($E10472),VLOOKUP($D10472,$J:$K,2,FALSE),VLOOKUP($E10472,'Daycare Packages'!$A:$G,7,FALSE)))</f>
        <v>20.7</v>
      </c>
      <c r="G10472" s="15"/>
      <c r="H10472" s="15">
        <f t="shared" si="352"/>
        <v>20.7</v>
      </c>
      <c r="I10472" s="198">
        <f t="shared" si="351"/>
        <v>8</v>
      </c>
    </row>
    <row r="10473" spans="1:9" x14ac:dyDescent="0.3">
      <c r="A10473" s="10">
        <v>43700</v>
      </c>
      <c r="B10473" s="11" t="s">
        <v>203</v>
      </c>
      <c r="C10473" s="11" t="s">
        <v>840</v>
      </c>
      <c r="D10473" s="11" t="s">
        <v>662</v>
      </c>
      <c r="E10473" s="11">
        <v>6923223</v>
      </c>
      <c r="F10473" s="15">
        <f>IF(ISBLANK($D10473),"",IF(ISBLANK($E10473),VLOOKUP($D10473,$J:$K,2,FALSE),VLOOKUP($E10473,'Daycare Packages'!$A:$G,7,FALSE)))</f>
        <v>27</v>
      </c>
      <c r="G10473" s="15"/>
      <c r="H10473" s="15">
        <f t="shared" si="352"/>
        <v>27</v>
      </c>
      <c r="I10473" s="198">
        <f t="shared" si="351"/>
        <v>8</v>
      </c>
    </row>
    <row r="10474" spans="1:9" x14ac:dyDescent="0.3">
      <c r="A10474" s="10">
        <v>43700</v>
      </c>
      <c r="B10474" s="11" t="s">
        <v>182</v>
      </c>
      <c r="C10474" s="11" t="s">
        <v>685</v>
      </c>
      <c r="D10474" s="11" t="s">
        <v>662</v>
      </c>
      <c r="E10474" s="11">
        <v>6925810</v>
      </c>
      <c r="F10474" s="15">
        <f>IF(ISBLANK($D10474),"",IF(ISBLANK($E10474),VLOOKUP($D10474,$J:$K,2,FALSE),VLOOKUP($E10474,'Daycare Packages'!$A:$G,7,FALSE)))</f>
        <v>23</v>
      </c>
      <c r="G10474" s="15"/>
      <c r="H10474" s="15">
        <f t="shared" si="352"/>
        <v>23</v>
      </c>
      <c r="I10474" s="198">
        <f t="shared" si="351"/>
        <v>8</v>
      </c>
    </row>
    <row r="10475" spans="1:9" x14ac:dyDescent="0.3">
      <c r="A10475" s="10">
        <v>43700</v>
      </c>
      <c r="B10475" s="11" t="s">
        <v>160</v>
      </c>
      <c r="C10475" s="11" t="s">
        <v>794</v>
      </c>
      <c r="D10475" s="11" t="s">
        <v>662</v>
      </c>
      <c r="E10475" s="11">
        <v>6928242</v>
      </c>
      <c r="F10475" s="15">
        <f>IF(ISBLANK($D10475),"",IF(ISBLANK($E10475),VLOOKUP($D10475,$J:$K,2,FALSE),VLOOKUP($E10475,'Daycare Packages'!$A:$G,7,FALSE)))</f>
        <v>25</v>
      </c>
      <c r="G10475" s="15"/>
      <c r="H10475" s="15">
        <f t="shared" si="352"/>
        <v>25</v>
      </c>
      <c r="I10475" s="198">
        <f t="shared" si="351"/>
        <v>8</v>
      </c>
    </row>
    <row r="10476" spans="1:9" x14ac:dyDescent="0.3">
      <c r="A10476" s="10">
        <v>43700</v>
      </c>
      <c r="B10476" s="11" t="s">
        <v>160</v>
      </c>
      <c r="C10476" s="11" t="s">
        <v>1761</v>
      </c>
      <c r="D10476" s="11" t="s">
        <v>662</v>
      </c>
      <c r="E10476" s="11">
        <v>6928242</v>
      </c>
      <c r="F10476" s="15">
        <f>IF(ISBLANK($D10476),"",IF(ISBLANK($E10476),VLOOKUP($D10476,$J:$K,2,FALSE),VLOOKUP($E10476,'Daycare Packages'!$A:$G,7,FALSE)))</f>
        <v>25</v>
      </c>
      <c r="G10476" s="15"/>
      <c r="H10476" s="15">
        <f t="shared" si="352"/>
        <v>25</v>
      </c>
      <c r="I10476" s="198">
        <f t="shared" si="351"/>
        <v>8</v>
      </c>
    </row>
    <row r="10477" spans="1:9" x14ac:dyDescent="0.3">
      <c r="A10477" s="10">
        <v>43700</v>
      </c>
      <c r="B10477" s="11" t="s">
        <v>799</v>
      </c>
      <c r="C10477" s="11" t="s">
        <v>800</v>
      </c>
      <c r="D10477" s="11" t="s">
        <v>662</v>
      </c>
      <c r="F10477" s="15">
        <f>IF(ISBLANK($D10477),"",IF(ISBLANK($E10477),VLOOKUP($D10477,$J:$K,2,FALSE),VLOOKUP($E10477,'Daycare Packages'!$A:$G,7,FALSE)))</f>
        <v>30</v>
      </c>
      <c r="G10477" s="15"/>
      <c r="H10477" s="15">
        <f t="shared" si="352"/>
        <v>30</v>
      </c>
      <c r="I10477" s="198">
        <f t="shared" si="351"/>
        <v>8</v>
      </c>
    </row>
    <row r="10478" spans="1:9" x14ac:dyDescent="0.3">
      <c r="A10478" s="10">
        <v>43700</v>
      </c>
      <c r="B10478" s="11" t="s">
        <v>1317</v>
      </c>
      <c r="C10478" s="11" t="s">
        <v>633</v>
      </c>
      <c r="D10478" s="11" t="s">
        <v>662</v>
      </c>
      <c r="E10478" s="11">
        <v>6935593</v>
      </c>
      <c r="F10478" s="15">
        <f>IF(ISBLANK($D10478),"",IF(ISBLANK($E10478),VLOOKUP($D10478,$J:$K,2,FALSE),VLOOKUP($E10478,'Daycare Packages'!$A:$G,7,FALSE)))</f>
        <v>25</v>
      </c>
      <c r="G10478" s="15"/>
      <c r="H10478" s="15">
        <f t="shared" si="352"/>
        <v>25</v>
      </c>
      <c r="I10478" s="198">
        <f t="shared" si="351"/>
        <v>8</v>
      </c>
    </row>
    <row r="10479" spans="1:9" x14ac:dyDescent="0.3">
      <c r="A10479" s="10">
        <v>43700</v>
      </c>
      <c r="B10479" s="11" t="s">
        <v>766</v>
      </c>
      <c r="C10479" s="11" t="s">
        <v>767</v>
      </c>
      <c r="D10479" s="11" t="s">
        <v>662</v>
      </c>
      <c r="F10479" s="15">
        <f>IF(ISBLANK($D10479),"",IF(ISBLANK($E10479),VLOOKUP($D10479,$J:$K,2,FALSE),VLOOKUP($E10479,'Daycare Packages'!$A:$G,7,FALSE)))</f>
        <v>30</v>
      </c>
      <c r="G10479" s="15"/>
      <c r="H10479" s="15">
        <f t="shared" si="352"/>
        <v>30</v>
      </c>
      <c r="I10479" s="198">
        <f t="shared" si="351"/>
        <v>8</v>
      </c>
    </row>
    <row r="10480" spans="1:9" x14ac:dyDescent="0.3">
      <c r="A10480" s="10">
        <v>43700</v>
      </c>
      <c r="B10480" s="11" t="s">
        <v>193</v>
      </c>
      <c r="C10480" s="11" t="s">
        <v>776</v>
      </c>
      <c r="D10480" s="11" t="s">
        <v>662</v>
      </c>
      <c r="E10480" s="11">
        <v>6928160</v>
      </c>
      <c r="F10480" s="15">
        <f>IF(ISBLANK($D10480),"",IF(ISBLANK($E10480),VLOOKUP($D10480,$J:$K,2,FALSE),VLOOKUP($E10480,'Daycare Packages'!$A:$G,7,FALSE)))</f>
        <v>27</v>
      </c>
      <c r="G10480" s="15"/>
      <c r="H10480" s="15">
        <f t="shared" si="352"/>
        <v>27</v>
      </c>
      <c r="I10480" s="198">
        <f t="shared" si="351"/>
        <v>8</v>
      </c>
    </row>
    <row r="10481" spans="1:9" x14ac:dyDescent="0.3">
      <c r="A10481" s="10">
        <v>43700</v>
      </c>
      <c r="B10481" s="11" t="s">
        <v>2133</v>
      </c>
      <c r="C10481" s="11" t="s">
        <v>877</v>
      </c>
      <c r="D10481" s="11" t="s">
        <v>662</v>
      </c>
      <c r="F10481" s="15">
        <f>IF(ISBLANK($D10481),"",IF(ISBLANK($E10481),VLOOKUP($D10481,$J:$K,2,FALSE),VLOOKUP($E10481,'Daycare Packages'!$A:$G,7,FALSE)))</f>
        <v>30</v>
      </c>
      <c r="G10481" s="15"/>
      <c r="H10481" s="15">
        <f t="shared" si="352"/>
        <v>30</v>
      </c>
      <c r="I10481" s="198">
        <f t="shared" si="351"/>
        <v>8</v>
      </c>
    </row>
    <row r="10482" spans="1:9" x14ac:dyDescent="0.3">
      <c r="A10482" s="10">
        <v>43700</v>
      </c>
      <c r="B10482" s="11" t="s">
        <v>2133</v>
      </c>
      <c r="C10482" s="11" t="s">
        <v>878</v>
      </c>
      <c r="D10482" s="11" t="s">
        <v>662</v>
      </c>
      <c r="F10482" s="15">
        <f>IF(ISBLANK($D10482),"",IF(ISBLANK($E10482),VLOOKUP($D10482,$J:$K,2,FALSE),VLOOKUP($E10482,'Daycare Packages'!$A:$G,7,FALSE)))</f>
        <v>30</v>
      </c>
      <c r="G10482" s="15"/>
      <c r="H10482" s="15">
        <f t="shared" si="352"/>
        <v>30</v>
      </c>
      <c r="I10482" s="198">
        <f t="shared" si="351"/>
        <v>8</v>
      </c>
    </row>
    <row r="10483" spans="1:9" x14ac:dyDescent="0.3">
      <c r="A10483" s="10">
        <v>43700</v>
      </c>
      <c r="B10483" s="11" t="s">
        <v>873</v>
      </c>
      <c r="C10483" s="11" t="s">
        <v>493</v>
      </c>
      <c r="D10483" s="11" t="s">
        <v>662</v>
      </c>
      <c r="F10483" s="15">
        <f>IF(ISBLANK($D10483),"",IF(ISBLANK($E10483),VLOOKUP($D10483,$J:$K,2,FALSE),VLOOKUP($E10483,'Daycare Packages'!$A:$G,7,FALSE)))</f>
        <v>30</v>
      </c>
      <c r="G10483" s="15"/>
      <c r="H10483" s="15">
        <f t="shared" si="352"/>
        <v>30</v>
      </c>
      <c r="I10483" s="198">
        <f t="shared" si="351"/>
        <v>8</v>
      </c>
    </row>
    <row r="10484" spans="1:9" x14ac:dyDescent="0.3">
      <c r="A10484" s="10">
        <v>43700</v>
      </c>
      <c r="B10484" s="11" t="s">
        <v>147</v>
      </c>
      <c r="C10484" s="11" t="s">
        <v>796</v>
      </c>
      <c r="D10484" s="11" t="s">
        <v>662</v>
      </c>
      <c r="E10484" s="11">
        <v>6931199</v>
      </c>
      <c r="F10484" s="15">
        <f>IF(ISBLANK($D10484),"",IF(ISBLANK($E10484),VLOOKUP($D10484,$J:$K,2,FALSE),VLOOKUP($E10484,'Daycare Packages'!$A:$G,7,FALSE)))</f>
        <v>23</v>
      </c>
      <c r="G10484" s="15"/>
      <c r="H10484" s="15">
        <f t="shared" si="352"/>
        <v>23</v>
      </c>
      <c r="I10484" s="198">
        <f t="shared" si="351"/>
        <v>8</v>
      </c>
    </row>
    <row r="10485" spans="1:9" x14ac:dyDescent="0.3">
      <c r="A10485" s="10">
        <v>43700</v>
      </c>
      <c r="B10485" s="11" t="s">
        <v>663</v>
      </c>
      <c r="C10485" s="11" t="s">
        <v>665</v>
      </c>
      <c r="D10485" s="11" t="s">
        <v>662</v>
      </c>
      <c r="F10485" s="15">
        <f>IF(ISBLANK($D10485),"",IF(ISBLANK($E10485),VLOOKUP($D10485,$J:$K,2,FALSE),VLOOKUP($E10485,'Daycare Packages'!$A:$G,7,FALSE)))</f>
        <v>30</v>
      </c>
      <c r="G10485" s="15"/>
      <c r="H10485" s="15">
        <f t="shared" si="352"/>
        <v>30</v>
      </c>
      <c r="I10485" s="198">
        <f t="shared" si="351"/>
        <v>8</v>
      </c>
    </row>
    <row r="10486" spans="1:9" x14ac:dyDescent="0.3">
      <c r="A10486" s="10">
        <v>43700</v>
      </c>
      <c r="B10486" s="11" t="s">
        <v>663</v>
      </c>
      <c r="C10486" s="11" t="s">
        <v>664</v>
      </c>
      <c r="D10486" s="11" t="s">
        <v>662</v>
      </c>
      <c r="F10486" s="15">
        <f>IF(ISBLANK($D10486),"",IF(ISBLANK($E10486),VLOOKUP($D10486,$J:$K,2,FALSE),VLOOKUP($E10486,'Daycare Packages'!$A:$G,7,FALSE)))</f>
        <v>30</v>
      </c>
      <c r="G10486" s="15"/>
      <c r="H10486" s="15">
        <f t="shared" si="352"/>
        <v>30</v>
      </c>
      <c r="I10486" s="198">
        <f t="shared" si="351"/>
        <v>8</v>
      </c>
    </row>
    <row r="10487" spans="1:9" x14ac:dyDescent="0.3">
      <c r="A10487" s="10">
        <v>43700</v>
      </c>
      <c r="B10487" s="11" t="s">
        <v>2151</v>
      </c>
      <c r="C10487" s="11" t="s">
        <v>2251</v>
      </c>
      <c r="D10487" s="11" t="s">
        <v>662</v>
      </c>
      <c r="F10487" s="15">
        <f>IF(ISBLANK($D10487),"",IF(ISBLANK($E10487),VLOOKUP($D10487,$J:$K,2,FALSE),VLOOKUP($E10487,'Daycare Packages'!$A:$G,7,FALSE)))</f>
        <v>30</v>
      </c>
      <c r="G10487" s="15"/>
      <c r="H10487" s="15">
        <f t="shared" si="352"/>
        <v>30</v>
      </c>
      <c r="I10487" s="198">
        <f t="shared" si="351"/>
        <v>8</v>
      </c>
    </row>
    <row r="10488" spans="1:9" x14ac:dyDescent="0.3">
      <c r="A10488" s="10">
        <v>43700</v>
      </c>
      <c r="B10488" s="11" t="s">
        <v>215</v>
      </c>
      <c r="C10488" s="11" t="s">
        <v>520</v>
      </c>
      <c r="D10488" s="11" t="s">
        <v>662</v>
      </c>
      <c r="E10488" s="11">
        <v>6932363</v>
      </c>
      <c r="F10488" s="15">
        <f>IF(ISBLANK($D10488),"",IF(ISBLANK($E10488),VLOOKUP($D10488,$J:$K,2,FALSE),VLOOKUP($E10488,'Daycare Packages'!$A:$G,7,FALSE)))</f>
        <v>27</v>
      </c>
      <c r="G10488" s="15"/>
      <c r="H10488" s="15">
        <f t="shared" si="352"/>
        <v>27</v>
      </c>
      <c r="I10488" s="198">
        <f t="shared" si="351"/>
        <v>8</v>
      </c>
    </row>
    <row r="10489" spans="1:9" x14ac:dyDescent="0.3">
      <c r="A10489" s="10">
        <v>43700</v>
      </c>
      <c r="B10489" s="11" t="s">
        <v>140</v>
      </c>
      <c r="C10489" s="11" t="s">
        <v>475</v>
      </c>
      <c r="D10489" s="11" t="s">
        <v>662</v>
      </c>
      <c r="E10489" s="11">
        <v>6927314</v>
      </c>
      <c r="F10489" s="15">
        <f>IF(ISBLANK($D10489),"",IF(ISBLANK($E10489),VLOOKUP($D10489,$J:$K,2,FALSE),VLOOKUP($E10489,'Daycare Packages'!$A:$G,7,FALSE)))</f>
        <v>26</v>
      </c>
      <c r="G10489" s="15"/>
      <c r="H10489" s="15">
        <f t="shared" si="352"/>
        <v>26</v>
      </c>
      <c r="I10489" s="198">
        <f t="shared" si="351"/>
        <v>8</v>
      </c>
    </row>
    <row r="10490" spans="1:9" x14ac:dyDescent="0.3">
      <c r="A10490" s="10">
        <v>43700</v>
      </c>
      <c r="B10490" s="11" t="s">
        <v>156</v>
      </c>
      <c r="C10490" s="11" t="s">
        <v>479</v>
      </c>
      <c r="D10490" s="11" t="s">
        <v>662</v>
      </c>
      <c r="E10490" s="11">
        <v>6912335</v>
      </c>
      <c r="F10490" s="15">
        <f>IF(ISBLANK($D10490),"",IF(ISBLANK($E10490),VLOOKUP($D10490,$J:$K,2,FALSE),VLOOKUP($E10490,'Daycare Packages'!$A:$G,7,FALSE)))</f>
        <v>23</v>
      </c>
      <c r="G10490" s="15"/>
      <c r="H10490" s="15">
        <f t="shared" si="352"/>
        <v>23</v>
      </c>
      <c r="I10490" s="198">
        <f t="shared" si="351"/>
        <v>8</v>
      </c>
    </row>
    <row r="10491" spans="1:9" x14ac:dyDescent="0.3">
      <c r="A10491" s="10">
        <v>43700</v>
      </c>
      <c r="B10491" s="11" t="s">
        <v>205</v>
      </c>
      <c r="C10491" s="11" t="s">
        <v>863</v>
      </c>
      <c r="D10491" s="11" t="s">
        <v>662</v>
      </c>
      <c r="F10491" s="15">
        <f>IF(ISBLANK($D10491),"",IF(ISBLANK($E10491),VLOOKUP($D10491,$J:$K,2,FALSE),VLOOKUP($E10491,'Daycare Packages'!$A:$G,7,FALSE)))</f>
        <v>30</v>
      </c>
      <c r="G10491" s="15"/>
      <c r="H10491" s="15">
        <f t="shared" si="352"/>
        <v>30</v>
      </c>
      <c r="I10491" s="198">
        <f t="shared" si="351"/>
        <v>8</v>
      </c>
    </row>
    <row r="10492" spans="1:9" x14ac:dyDescent="0.3">
      <c r="A10492" s="10">
        <v>43700</v>
      </c>
      <c r="B10492" s="11" t="s">
        <v>170</v>
      </c>
      <c r="C10492" s="11" t="s">
        <v>710</v>
      </c>
      <c r="D10492" s="11" t="s">
        <v>662</v>
      </c>
      <c r="E10492" s="11">
        <v>6899079</v>
      </c>
      <c r="F10492" s="15">
        <f>IF(ISBLANK($D10492),"",IF(ISBLANK($E10492),VLOOKUP($D10492,$J:$K,2,FALSE),VLOOKUP($E10492,'Daycare Packages'!$A:$G,7,FALSE)))</f>
        <v>23</v>
      </c>
      <c r="G10492" s="15"/>
      <c r="H10492" s="15">
        <f t="shared" si="352"/>
        <v>23</v>
      </c>
      <c r="I10492" s="198">
        <f t="shared" si="351"/>
        <v>8</v>
      </c>
    </row>
    <row r="10493" spans="1:9" x14ac:dyDescent="0.3">
      <c r="A10493" s="10">
        <v>43700</v>
      </c>
      <c r="B10493" s="11" t="s">
        <v>853</v>
      </c>
      <c r="C10493" s="11" t="s">
        <v>854</v>
      </c>
      <c r="D10493" s="11" t="s">
        <v>662</v>
      </c>
      <c r="F10493" s="15">
        <f>IF(ISBLANK($D10493),"",IF(ISBLANK($E10493),VLOOKUP($D10493,$J:$K,2,FALSE),VLOOKUP($E10493,'Daycare Packages'!$A:$G,7,FALSE)))</f>
        <v>30</v>
      </c>
      <c r="G10493" s="15"/>
      <c r="H10493" s="15">
        <f t="shared" si="352"/>
        <v>30</v>
      </c>
      <c r="I10493" s="198">
        <f t="shared" si="351"/>
        <v>8</v>
      </c>
    </row>
    <row r="10494" spans="1:9" x14ac:dyDescent="0.3">
      <c r="A10494" s="10">
        <v>43700</v>
      </c>
      <c r="B10494" s="11" t="s">
        <v>851</v>
      </c>
      <c r="C10494" s="11" t="s">
        <v>852</v>
      </c>
      <c r="D10494" s="11" t="s">
        <v>662</v>
      </c>
      <c r="F10494" s="15">
        <f>IF(ISBLANK($D10494),"",IF(ISBLANK($E10494),VLOOKUP($D10494,$J:$K,2,FALSE),VLOOKUP($E10494,'Daycare Packages'!$A:$G,7,FALSE)))</f>
        <v>30</v>
      </c>
      <c r="G10494" s="15">
        <v>20</v>
      </c>
      <c r="H10494" s="15">
        <f t="shared" si="352"/>
        <v>50</v>
      </c>
      <c r="I10494" s="198">
        <f t="shared" si="351"/>
        <v>8</v>
      </c>
    </row>
    <row r="10495" spans="1:9" x14ac:dyDescent="0.3">
      <c r="A10495" s="10">
        <v>43700</v>
      </c>
      <c r="B10495" s="11" t="s">
        <v>214</v>
      </c>
      <c r="C10495" s="11" t="s">
        <v>686</v>
      </c>
      <c r="D10495" s="11" t="s">
        <v>662</v>
      </c>
      <c r="E10495" s="11">
        <v>6874253</v>
      </c>
      <c r="F10495" s="15">
        <f>IF(ISBLANK($D10495),"",IF(ISBLANK($E10495),VLOOKUP($D10495,$J:$K,2,FALSE),VLOOKUP($E10495,'Daycare Packages'!$A:$G,7,FALSE)))</f>
        <v>23.4</v>
      </c>
      <c r="G10495" s="15"/>
      <c r="H10495" s="15">
        <f t="shared" si="352"/>
        <v>23.4</v>
      </c>
      <c r="I10495" s="198">
        <f t="shared" si="351"/>
        <v>8</v>
      </c>
    </row>
    <row r="10496" spans="1:9" x14ac:dyDescent="0.3">
      <c r="A10496" s="10">
        <v>43700</v>
      </c>
      <c r="B10496" s="11" t="s">
        <v>894</v>
      </c>
      <c r="C10496" s="11" t="s">
        <v>622</v>
      </c>
      <c r="D10496" s="11" t="s">
        <v>662</v>
      </c>
      <c r="E10496" s="11">
        <v>6932310</v>
      </c>
      <c r="F10496" s="15">
        <f>IF(ISBLANK($D10496),"",IF(ISBLANK($E10496),VLOOKUP($D10496,$J:$K,2,FALSE),VLOOKUP($E10496,'Daycare Packages'!$A:$G,7,FALSE)))</f>
        <v>26</v>
      </c>
      <c r="G10496" s="15"/>
      <c r="H10496" s="15">
        <f t="shared" si="352"/>
        <v>26</v>
      </c>
      <c r="I10496" s="198">
        <f t="shared" si="351"/>
        <v>8</v>
      </c>
    </row>
    <row r="10497" spans="1:9" x14ac:dyDescent="0.3">
      <c r="A10497" s="10">
        <v>43700</v>
      </c>
      <c r="B10497" s="11" t="s">
        <v>894</v>
      </c>
      <c r="C10497" s="11" t="s">
        <v>895</v>
      </c>
      <c r="D10497" s="11" t="s">
        <v>662</v>
      </c>
      <c r="E10497" s="11">
        <v>6932310</v>
      </c>
      <c r="F10497" s="15">
        <f>IF(ISBLANK($D10497),"",IF(ISBLANK($E10497),VLOOKUP($D10497,$J:$K,2,FALSE),VLOOKUP($E10497,'Daycare Packages'!$A:$G,7,FALSE)))</f>
        <v>26</v>
      </c>
      <c r="G10497" s="15"/>
      <c r="H10497" s="15">
        <f t="shared" si="352"/>
        <v>26</v>
      </c>
      <c r="I10497" s="198">
        <f t="shared" si="351"/>
        <v>8</v>
      </c>
    </row>
    <row r="10498" spans="1:9" x14ac:dyDescent="0.3">
      <c r="A10498" s="10">
        <v>43700</v>
      </c>
      <c r="B10498" s="11" t="s">
        <v>82</v>
      </c>
      <c r="C10498" s="11" t="s">
        <v>694</v>
      </c>
      <c r="D10498" s="11" t="s">
        <v>662</v>
      </c>
      <c r="E10498" s="11">
        <v>6717675</v>
      </c>
      <c r="F10498" s="15">
        <f>IF(ISBLANK($D10498),"",IF(ISBLANK($E10498),VLOOKUP($D10498,$J:$K,2,FALSE),VLOOKUP($E10498,'Daycare Packages'!$A:$G,7,FALSE)))</f>
        <v>22</v>
      </c>
      <c r="G10498" s="15"/>
      <c r="H10498" s="15">
        <f t="shared" si="352"/>
        <v>22</v>
      </c>
      <c r="I10498" s="198">
        <f t="shared" si="351"/>
        <v>8</v>
      </c>
    </row>
    <row r="10499" spans="1:9" x14ac:dyDescent="0.3">
      <c r="A10499" s="10">
        <v>43700</v>
      </c>
      <c r="B10499" s="11" t="s">
        <v>82</v>
      </c>
      <c r="C10499" s="11" t="s">
        <v>695</v>
      </c>
      <c r="D10499" s="11" t="s">
        <v>662</v>
      </c>
      <c r="E10499" s="11">
        <v>6717675</v>
      </c>
      <c r="F10499" s="15">
        <f>IF(ISBLANK($D10499),"",IF(ISBLANK($E10499),VLOOKUP($D10499,$J:$K,2,FALSE),VLOOKUP($E10499,'Daycare Packages'!$A:$G,7,FALSE)))</f>
        <v>22</v>
      </c>
      <c r="G10499" s="15"/>
      <c r="H10499" s="15">
        <f t="shared" si="352"/>
        <v>22</v>
      </c>
      <c r="I10499" s="198">
        <f t="shared" ref="I10499:I10562" si="353">IF(A10499="",0,MONTH(A10499))</f>
        <v>8</v>
      </c>
    </row>
    <row r="10500" spans="1:9" x14ac:dyDescent="0.3">
      <c r="A10500" s="10">
        <v>43700</v>
      </c>
      <c r="B10500" s="11" t="s">
        <v>989</v>
      </c>
      <c r="C10500" s="11" t="s">
        <v>765</v>
      </c>
      <c r="D10500" s="11" t="s">
        <v>662</v>
      </c>
      <c r="F10500" s="15">
        <f>IF(ISBLANK($D10500),"",IF(ISBLANK($E10500),VLOOKUP($D10500,$J:$K,2,FALSE),VLOOKUP($E10500,'Daycare Packages'!$A:$G,7,FALSE)))</f>
        <v>30</v>
      </c>
      <c r="G10500" s="15"/>
      <c r="H10500" s="15">
        <f t="shared" si="352"/>
        <v>30</v>
      </c>
      <c r="I10500" s="198">
        <f t="shared" si="353"/>
        <v>8</v>
      </c>
    </row>
    <row r="10501" spans="1:9" x14ac:dyDescent="0.3">
      <c r="A10501" s="10">
        <v>43700</v>
      </c>
      <c r="B10501" s="11" t="s">
        <v>212</v>
      </c>
      <c r="C10501" s="11" t="s">
        <v>707</v>
      </c>
      <c r="D10501" s="11" t="s">
        <v>662</v>
      </c>
      <c r="F10501" s="15">
        <f>IF(ISBLANK($D10501),"",IF(ISBLANK($E10501),VLOOKUP($D10501,$J:$K,2,FALSE),VLOOKUP($E10501,'Daycare Packages'!$A:$G,7,FALSE)))</f>
        <v>30</v>
      </c>
      <c r="G10501" s="15"/>
      <c r="H10501" s="15">
        <f t="shared" si="352"/>
        <v>30</v>
      </c>
      <c r="I10501" s="198">
        <f t="shared" si="353"/>
        <v>8</v>
      </c>
    </row>
    <row r="10502" spans="1:9" x14ac:dyDescent="0.3">
      <c r="A10502" s="10">
        <v>43700</v>
      </c>
      <c r="B10502" s="11" t="s">
        <v>2077</v>
      </c>
      <c r="C10502" s="11" t="s">
        <v>943</v>
      </c>
      <c r="D10502" s="11" t="s">
        <v>662</v>
      </c>
      <c r="E10502" s="11">
        <v>6937572</v>
      </c>
      <c r="F10502" s="15">
        <f>IF(ISBLANK($D10502),"",IF(ISBLANK($E10502),VLOOKUP($D10502,$J:$K,2,FALSE),VLOOKUP($E10502,'Daycare Packages'!$A:$G,7,FALSE)))</f>
        <v>23</v>
      </c>
      <c r="G10502" s="15"/>
      <c r="H10502" s="15">
        <f t="shared" si="352"/>
        <v>23</v>
      </c>
      <c r="I10502" s="198">
        <f t="shared" si="353"/>
        <v>8</v>
      </c>
    </row>
    <row r="10503" spans="1:9" x14ac:dyDescent="0.3">
      <c r="A10503" s="10">
        <v>43700</v>
      </c>
      <c r="B10503" s="11" t="s">
        <v>1961</v>
      </c>
      <c r="C10503" s="11" t="s">
        <v>1962</v>
      </c>
      <c r="D10503" s="11" t="s">
        <v>662</v>
      </c>
      <c r="F10503" s="15">
        <f>IF(ISBLANK($D10503),"",IF(ISBLANK($E10503),VLOOKUP($D10503,$J:$K,2,FALSE),VLOOKUP($E10503,'Daycare Packages'!$A:$G,7,FALSE)))</f>
        <v>30</v>
      </c>
      <c r="G10503" s="15"/>
      <c r="H10503" s="15">
        <f t="shared" si="352"/>
        <v>30</v>
      </c>
      <c r="I10503" s="198">
        <f t="shared" si="353"/>
        <v>8</v>
      </c>
    </row>
    <row r="10504" spans="1:9" x14ac:dyDescent="0.3">
      <c r="A10504" s="10">
        <v>43700</v>
      </c>
      <c r="B10504" s="11" t="s">
        <v>1005</v>
      </c>
      <c r="C10504" s="11" t="s">
        <v>1006</v>
      </c>
      <c r="D10504" s="11" t="s">
        <v>662</v>
      </c>
      <c r="F10504" s="15">
        <f>IF(ISBLANK($D10504),"",IF(ISBLANK($E10504),VLOOKUP($D10504,$J:$K,2,FALSE),VLOOKUP($E10504,'Daycare Packages'!$A:$G,7,FALSE)))</f>
        <v>30</v>
      </c>
      <c r="G10504" s="15"/>
      <c r="H10504" s="15">
        <f t="shared" si="352"/>
        <v>30</v>
      </c>
      <c r="I10504" s="198">
        <f t="shared" si="353"/>
        <v>8</v>
      </c>
    </row>
    <row r="10505" spans="1:9" x14ac:dyDescent="0.3">
      <c r="A10505" s="10">
        <v>43700</v>
      </c>
      <c r="B10505" s="11" t="s">
        <v>2134</v>
      </c>
      <c r="C10505" s="11" t="s">
        <v>2164</v>
      </c>
      <c r="D10505" s="11" t="s">
        <v>662</v>
      </c>
      <c r="F10505" s="15">
        <f>IF(ISBLANK($D10505),"",IF(ISBLANK($E10505),VLOOKUP($D10505,$J:$K,2,FALSE),VLOOKUP($E10505,'Daycare Packages'!$A:$G,7,FALSE)))</f>
        <v>30</v>
      </c>
      <c r="G10505" s="15"/>
      <c r="H10505" s="15">
        <f t="shared" si="352"/>
        <v>30</v>
      </c>
      <c r="I10505" s="198">
        <f t="shared" si="353"/>
        <v>8</v>
      </c>
    </row>
    <row r="10506" spans="1:9" x14ac:dyDescent="0.3">
      <c r="A10506" s="10">
        <v>43700</v>
      </c>
      <c r="B10506" s="11" t="s">
        <v>220</v>
      </c>
      <c r="C10506" s="11" t="s">
        <v>548</v>
      </c>
      <c r="D10506" s="11" t="s">
        <v>662</v>
      </c>
      <c r="F10506" s="15">
        <f>IF(ISBLANK($D10506),"",IF(ISBLANK($E10506),VLOOKUP($D10506,$J:$K,2,FALSE),VLOOKUP($E10506,'Daycare Packages'!$A:$G,7,FALSE)))</f>
        <v>30</v>
      </c>
      <c r="G10506" s="15"/>
      <c r="H10506" s="15">
        <f t="shared" si="352"/>
        <v>30</v>
      </c>
      <c r="I10506" s="198">
        <f t="shared" si="353"/>
        <v>8</v>
      </c>
    </row>
    <row r="10507" spans="1:9" x14ac:dyDescent="0.3">
      <c r="A10507" s="55">
        <v>43700</v>
      </c>
      <c r="B10507" s="56" t="s">
        <v>2061</v>
      </c>
      <c r="C10507" s="56" t="s">
        <v>2062</v>
      </c>
      <c r="D10507" s="56" t="s">
        <v>662</v>
      </c>
      <c r="E10507" s="56">
        <v>6932387</v>
      </c>
      <c r="F10507" s="59">
        <f>IF(ISBLANK($D10507),"",IF(ISBLANK($E10507),VLOOKUP($D10507,$J:$K,2,FALSE),VLOOKUP($E10507,'Daycare Packages'!$A:$G,7,FALSE)))</f>
        <v>27</v>
      </c>
      <c r="G10507" s="59"/>
      <c r="H10507" s="59">
        <f t="shared" si="352"/>
        <v>27</v>
      </c>
      <c r="I10507" s="198">
        <f t="shared" si="353"/>
        <v>8</v>
      </c>
    </row>
    <row r="10508" spans="1:9" x14ac:dyDescent="0.3">
      <c r="A10508" s="10">
        <v>43701</v>
      </c>
      <c r="B10508" s="11" t="s">
        <v>1221</v>
      </c>
      <c r="C10508" s="11" t="s">
        <v>1246</v>
      </c>
      <c r="D10508" s="11" t="s">
        <v>659</v>
      </c>
      <c r="E10508" s="11">
        <v>6818139</v>
      </c>
      <c r="F10508" s="15">
        <f>IF(ISBLANK($D10508),"",IF(ISBLANK($E10508),VLOOKUP($D10508,$J:$K,2,FALSE),VLOOKUP($E10508,'Daycare Packages'!$A:$G,7,FALSE)))</f>
        <v>18</v>
      </c>
      <c r="G10508" s="15"/>
      <c r="H10508" s="15">
        <f t="shared" si="352"/>
        <v>18</v>
      </c>
      <c r="I10508" s="198">
        <f t="shared" si="353"/>
        <v>8</v>
      </c>
    </row>
    <row r="10509" spans="1:9" x14ac:dyDescent="0.3">
      <c r="A10509" s="10">
        <v>43701</v>
      </c>
      <c r="B10509" s="11" t="s">
        <v>1636</v>
      </c>
      <c r="C10509" s="11" t="s">
        <v>665</v>
      </c>
      <c r="D10509" s="11" t="s">
        <v>662</v>
      </c>
      <c r="E10509" s="11">
        <v>6916516</v>
      </c>
      <c r="F10509" s="15">
        <f>IF(ISBLANK($D10509),"",IF(ISBLANK($E10509),VLOOKUP($D10509,$J:$K,2,FALSE),VLOOKUP($E10509,'Daycare Packages'!$A:$G,7,FALSE)))</f>
        <v>27</v>
      </c>
      <c r="G10509" s="15"/>
      <c r="H10509" s="15">
        <f t="shared" si="352"/>
        <v>27</v>
      </c>
      <c r="I10509" s="198">
        <f t="shared" si="353"/>
        <v>8</v>
      </c>
    </row>
    <row r="10510" spans="1:9" x14ac:dyDescent="0.3">
      <c r="A10510" s="10">
        <v>43701</v>
      </c>
      <c r="B10510" s="11" t="s">
        <v>115</v>
      </c>
      <c r="C10510" s="11" t="s">
        <v>764</v>
      </c>
      <c r="D10510" s="11" t="s">
        <v>662</v>
      </c>
      <c r="E10510" s="11">
        <v>6736950</v>
      </c>
      <c r="F10510" s="15">
        <f>IF(ISBLANK($D10510),"",IF(ISBLANK($E10510),VLOOKUP($D10510,$J:$K,2,FALSE),VLOOKUP($E10510,'Daycare Packages'!$A:$G,7,FALSE)))</f>
        <v>22</v>
      </c>
      <c r="G10510" s="15"/>
      <c r="H10510" s="15">
        <f t="shared" si="352"/>
        <v>22</v>
      </c>
      <c r="I10510" s="198">
        <f t="shared" si="353"/>
        <v>8</v>
      </c>
    </row>
    <row r="10511" spans="1:9" x14ac:dyDescent="0.3">
      <c r="A10511" s="10">
        <v>43701</v>
      </c>
      <c r="B10511" s="11" t="s">
        <v>205</v>
      </c>
      <c r="C10511" s="11" t="s">
        <v>863</v>
      </c>
      <c r="D10511" s="11" t="s">
        <v>662</v>
      </c>
      <c r="F10511" s="15">
        <f>IF(ISBLANK($D10511),"",IF(ISBLANK($E10511),VLOOKUP($D10511,$J:$K,2,FALSE),VLOOKUP($E10511,'Daycare Packages'!$A:$G,7,FALSE)))</f>
        <v>30</v>
      </c>
      <c r="G10511" s="15"/>
      <c r="H10511" s="15">
        <f t="shared" si="352"/>
        <v>30</v>
      </c>
      <c r="I10511" s="198">
        <f t="shared" si="353"/>
        <v>8</v>
      </c>
    </row>
    <row r="10512" spans="1:9" x14ac:dyDescent="0.3">
      <c r="A10512" s="10">
        <v>43701</v>
      </c>
      <c r="B10512" s="11" t="s">
        <v>117</v>
      </c>
      <c r="C10512" s="11" t="s">
        <v>1069</v>
      </c>
      <c r="D10512" s="11" t="s">
        <v>662</v>
      </c>
      <c r="E10512" s="11">
        <v>6875240</v>
      </c>
      <c r="F10512" s="15">
        <f>IF(ISBLANK($D10512),"",IF(ISBLANK($E10512),VLOOKUP($D10512,$J:$K,2,FALSE),VLOOKUP($E10512,'Daycare Packages'!$A:$G,7,FALSE)))</f>
        <v>25</v>
      </c>
      <c r="G10512" s="15"/>
      <c r="H10512" s="15">
        <f t="shared" si="352"/>
        <v>25</v>
      </c>
      <c r="I10512" s="198">
        <f t="shared" si="353"/>
        <v>8</v>
      </c>
    </row>
    <row r="10513" spans="1:9" x14ac:dyDescent="0.3">
      <c r="A10513" s="10">
        <v>43701</v>
      </c>
      <c r="B10513" s="11" t="s">
        <v>1521</v>
      </c>
      <c r="C10513" s="11" t="s">
        <v>1522</v>
      </c>
      <c r="D10513" s="11" t="s">
        <v>662</v>
      </c>
      <c r="F10513" s="15">
        <f>IF(ISBLANK($D10513),"",IF(ISBLANK($E10513),VLOOKUP($D10513,$J:$K,2,FALSE),VLOOKUP($E10513,'Daycare Packages'!$A:$G,7,FALSE)))</f>
        <v>30</v>
      </c>
      <c r="G10513" s="15"/>
      <c r="H10513" s="15">
        <f t="shared" si="352"/>
        <v>30</v>
      </c>
      <c r="I10513" s="198">
        <f t="shared" si="353"/>
        <v>8</v>
      </c>
    </row>
    <row r="10514" spans="1:9" x14ac:dyDescent="0.3">
      <c r="A10514" s="10">
        <v>43701</v>
      </c>
      <c r="B10514" s="11" t="s">
        <v>836</v>
      </c>
      <c r="C10514" s="11" t="s">
        <v>498</v>
      </c>
      <c r="D10514" s="11" t="s">
        <v>662</v>
      </c>
      <c r="F10514" s="15">
        <f>IF(ISBLANK($D10514),"",IF(ISBLANK($E10514),VLOOKUP($D10514,$J:$K,2,FALSE),VLOOKUP($E10514,'Daycare Packages'!$A:$G,7,FALSE)))</f>
        <v>30</v>
      </c>
      <c r="G10514" s="15"/>
      <c r="H10514" s="15">
        <f t="shared" si="352"/>
        <v>30</v>
      </c>
      <c r="I10514" s="198">
        <f t="shared" si="353"/>
        <v>8</v>
      </c>
    </row>
    <row r="10515" spans="1:9" x14ac:dyDescent="0.3">
      <c r="A10515" s="10">
        <v>43701</v>
      </c>
      <c r="B10515" s="11" t="s">
        <v>182</v>
      </c>
      <c r="C10515" s="11" t="s">
        <v>685</v>
      </c>
      <c r="D10515" s="11" t="s">
        <v>662</v>
      </c>
      <c r="E10515" s="11">
        <v>6925810</v>
      </c>
      <c r="F10515" s="15">
        <f>IF(ISBLANK($D10515),"",IF(ISBLANK($E10515),VLOOKUP($D10515,$J:$K,2,FALSE),VLOOKUP($E10515,'Daycare Packages'!$A:$G,7,FALSE)))</f>
        <v>23</v>
      </c>
      <c r="G10515" s="15"/>
      <c r="H10515" s="15">
        <f t="shared" si="352"/>
        <v>23</v>
      </c>
      <c r="I10515" s="198">
        <f t="shared" si="353"/>
        <v>8</v>
      </c>
    </row>
    <row r="10516" spans="1:9" x14ac:dyDescent="0.3">
      <c r="A10516" s="10">
        <v>43701</v>
      </c>
      <c r="B10516" s="11" t="s">
        <v>690</v>
      </c>
      <c r="C10516" s="11" t="s">
        <v>691</v>
      </c>
      <c r="D10516" s="11" t="s">
        <v>662</v>
      </c>
      <c r="E10516" s="11">
        <v>6829038</v>
      </c>
      <c r="F10516" s="15">
        <f>IF(ISBLANK($D10516),"",IF(ISBLANK($E10516),VLOOKUP($D10516,$J:$K,2,FALSE),VLOOKUP($E10516,'Daycare Packages'!$A:$G,7,FALSE)))</f>
        <v>25</v>
      </c>
      <c r="G10516" s="15"/>
      <c r="H10516" s="15">
        <f t="shared" si="352"/>
        <v>25</v>
      </c>
      <c r="I10516" s="198">
        <f t="shared" si="353"/>
        <v>8</v>
      </c>
    </row>
    <row r="10517" spans="1:9" x14ac:dyDescent="0.3">
      <c r="A10517" s="10">
        <v>43701</v>
      </c>
      <c r="B10517" s="11" t="s">
        <v>1727</v>
      </c>
      <c r="C10517" s="11" t="s">
        <v>1728</v>
      </c>
      <c r="D10517" s="11" t="s">
        <v>662</v>
      </c>
      <c r="E10517" s="11">
        <v>6924319</v>
      </c>
      <c r="F10517" s="15">
        <f>IF(ISBLANK($D10517),"",IF(ISBLANK($E10517),VLOOKUP($D10517,$J:$K,2,FALSE),VLOOKUP($E10517,'Daycare Packages'!$A:$G,7,FALSE)))</f>
        <v>23</v>
      </c>
      <c r="G10517" s="15"/>
      <c r="H10517" s="15">
        <f t="shared" si="352"/>
        <v>23</v>
      </c>
      <c r="I10517" s="198">
        <f t="shared" si="353"/>
        <v>8</v>
      </c>
    </row>
    <row r="10518" spans="1:9" x14ac:dyDescent="0.3">
      <c r="A10518" s="10">
        <v>43701</v>
      </c>
      <c r="B10518" s="11" t="s">
        <v>134</v>
      </c>
      <c r="C10518" s="11" t="s">
        <v>883</v>
      </c>
      <c r="D10518" s="11" t="s">
        <v>662</v>
      </c>
      <c r="E10518" s="11">
        <v>6869710</v>
      </c>
      <c r="F10518" s="15">
        <f>IF(ISBLANK($D10518),"",IF(ISBLANK($E10518),VLOOKUP($D10518,$J:$K,2,FALSE),VLOOKUP($E10518,'Daycare Packages'!$A:$G,7,FALSE)))</f>
        <v>26</v>
      </c>
      <c r="G10518" s="15"/>
      <c r="H10518" s="15">
        <f t="shared" si="352"/>
        <v>26</v>
      </c>
      <c r="I10518" s="198">
        <f t="shared" si="353"/>
        <v>8</v>
      </c>
    </row>
    <row r="10519" spans="1:9" x14ac:dyDescent="0.3">
      <c r="A10519" s="10">
        <v>43701</v>
      </c>
      <c r="B10519" s="11" t="s">
        <v>177</v>
      </c>
      <c r="C10519" s="11" t="s">
        <v>417</v>
      </c>
      <c r="D10519" s="11" t="s">
        <v>662</v>
      </c>
      <c r="E10519" s="11">
        <v>6822832</v>
      </c>
      <c r="F10519" s="15">
        <f>IF(ISBLANK($D10519),"",IF(ISBLANK($E10519),VLOOKUP($D10519,$J:$K,2,FALSE),VLOOKUP($E10519,'Daycare Packages'!$A:$G,7,FALSE)))</f>
        <v>26</v>
      </c>
      <c r="G10519" s="15"/>
      <c r="H10519" s="15">
        <f t="shared" si="352"/>
        <v>26</v>
      </c>
      <c r="I10519" s="198">
        <f t="shared" si="353"/>
        <v>8</v>
      </c>
    </row>
    <row r="10520" spans="1:9" x14ac:dyDescent="0.3">
      <c r="A10520" s="10">
        <v>43701</v>
      </c>
      <c r="B10520" s="11" t="s">
        <v>783</v>
      </c>
      <c r="C10520" s="11" t="s">
        <v>514</v>
      </c>
      <c r="D10520" s="11" t="s">
        <v>662</v>
      </c>
      <c r="F10520" s="15">
        <f>IF(ISBLANK($D10520),"",IF(ISBLANK($E10520),VLOOKUP($D10520,$J:$K,2,FALSE),VLOOKUP($E10520,'Daycare Packages'!$A:$G,7,FALSE)))</f>
        <v>30</v>
      </c>
      <c r="G10520" s="15"/>
      <c r="H10520" s="15">
        <f t="shared" si="352"/>
        <v>30</v>
      </c>
      <c r="I10520" s="198">
        <f t="shared" si="353"/>
        <v>8</v>
      </c>
    </row>
    <row r="10521" spans="1:9" x14ac:dyDescent="0.3">
      <c r="A10521" s="55">
        <v>43701</v>
      </c>
      <c r="B10521" s="56" t="s">
        <v>1621</v>
      </c>
      <c r="C10521" s="56" t="s">
        <v>483</v>
      </c>
      <c r="D10521" s="56" t="s">
        <v>659</v>
      </c>
      <c r="E10521" s="56"/>
      <c r="F10521" s="59">
        <f>IF(ISBLANK($D10521),"",IF(ISBLANK($E10521),VLOOKUP($D10521,$J:$K,2,FALSE),VLOOKUP($E10521,'Daycare Packages'!$A:$G,7,FALSE)))</f>
        <v>20</v>
      </c>
      <c r="G10521" s="59"/>
      <c r="H10521" s="59">
        <f t="shared" si="352"/>
        <v>20</v>
      </c>
      <c r="I10521" s="198">
        <f t="shared" si="353"/>
        <v>8</v>
      </c>
    </row>
    <row r="10522" spans="1:9" x14ac:dyDescent="0.3">
      <c r="A10522" s="10">
        <v>43702</v>
      </c>
      <c r="B10522" s="11" t="s">
        <v>134</v>
      </c>
      <c r="C10522" s="11" t="s">
        <v>883</v>
      </c>
      <c r="D10522" s="11" t="s">
        <v>662</v>
      </c>
      <c r="E10522" s="11">
        <v>6948743</v>
      </c>
      <c r="F10522" s="15">
        <f>IF(ISBLANK($D10522),"",IF(ISBLANK($E10522),VLOOKUP($D10522,$J:$K,2,FALSE),VLOOKUP($E10522,'Daycare Packages'!$A:$G,7,FALSE)))</f>
        <v>27</v>
      </c>
      <c r="G10522" s="15"/>
      <c r="H10522" s="15">
        <f t="shared" si="352"/>
        <v>27</v>
      </c>
      <c r="I10522" s="198">
        <f t="shared" si="353"/>
        <v>8</v>
      </c>
    </row>
    <row r="10523" spans="1:9" x14ac:dyDescent="0.3">
      <c r="A10523" s="10">
        <v>43702</v>
      </c>
      <c r="B10523" s="11" t="s">
        <v>151</v>
      </c>
      <c r="C10523" s="11" t="s">
        <v>578</v>
      </c>
      <c r="D10523" s="11" t="s">
        <v>662</v>
      </c>
      <c r="E10523" s="11">
        <v>6695845</v>
      </c>
      <c r="F10523" s="15">
        <f>IF(ISBLANK($D10523),"",IF(ISBLANK($E10523),VLOOKUP($D10523,$J:$K,2,FALSE),VLOOKUP($E10523,'Daycare Packages'!$A:$G,7,FALSE)))</f>
        <v>22</v>
      </c>
      <c r="G10523" s="15"/>
      <c r="H10523" s="15">
        <f t="shared" si="352"/>
        <v>22</v>
      </c>
      <c r="I10523" s="198">
        <f t="shared" si="353"/>
        <v>8</v>
      </c>
    </row>
    <row r="10524" spans="1:9" x14ac:dyDescent="0.3">
      <c r="A10524" s="10">
        <v>43702</v>
      </c>
      <c r="B10524" s="11" t="s">
        <v>151</v>
      </c>
      <c r="C10524" s="11" t="s">
        <v>2272</v>
      </c>
      <c r="D10524" s="11" t="s">
        <v>662</v>
      </c>
      <c r="E10524" s="11">
        <v>6695845</v>
      </c>
      <c r="F10524" s="15">
        <f>IF(ISBLANK($D10524),"",IF(ISBLANK($E10524),VLOOKUP($D10524,$J:$K,2,FALSE),VLOOKUP($E10524,'Daycare Packages'!$A:$G,7,FALSE)))</f>
        <v>22</v>
      </c>
      <c r="G10524" s="15"/>
      <c r="H10524" s="15">
        <f t="shared" si="352"/>
        <v>22</v>
      </c>
      <c r="I10524" s="198">
        <f t="shared" si="353"/>
        <v>8</v>
      </c>
    </row>
    <row r="10525" spans="1:9" x14ac:dyDescent="0.3">
      <c r="A10525" s="10">
        <v>43702</v>
      </c>
      <c r="B10525" s="11" t="s">
        <v>1282</v>
      </c>
      <c r="C10525" s="11" t="s">
        <v>754</v>
      </c>
      <c r="D10525" s="11" t="s">
        <v>662</v>
      </c>
      <c r="E10525" s="11">
        <v>6878007</v>
      </c>
      <c r="F10525" s="15">
        <f>IF(ISBLANK($D10525),"",IF(ISBLANK($E10525),VLOOKUP($D10525,$J:$K,2,FALSE),VLOOKUP($E10525,'Daycare Packages'!$A:$G,7,FALSE)))</f>
        <v>27</v>
      </c>
      <c r="G10525" s="15"/>
      <c r="H10525" s="15">
        <f t="shared" si="352"/>
        <v>27</v>
      </c>
      <c r="I10525" s="198">
        <f t="shared" si="353"/>
        <v>8</v>
      </c>
    </row>
    <row r="10526" spans="1:9" x14ac:dyDescent="0.3">
      <c r="A10526" s="10">
        <v>43702</v>
      </c>
      <c r="B10526" s="11" t="s">
        <v>2020</v>
      </c>
      <c r="C10526" s="11" t="s">
        <v>2021</v>
      </c>
      <c r="D10526" s="11" t="s">
        <v>662</v>
      </c>
      <c r="E10526" s="11">
        <v>6924994</v>
      </c>
      <c r="F10526" s="15">
        <f>IF(ISBLANK($D10526),"",IF(ISBLANK($E10526),VLOOKUP($D10526,$J:$K,2,FALSE),VLOOKUP($E10526,'Daycare Packages'!$A:$G,7,FALSE)))</f>
        <v>27</v>
      </c>
      <c r="G10526" s="15"/>
      <c r="H10526" s="15">
        <f t="shared" si="352"/>
        <v>27</v>
      </c>
      <c r="I10526" s="198">
        <f t="shared" si="353"/>
        <v>8</v>
      </c>
    </row>
    <row r="10527" spans="1:9" x14ac:dyDescent="0.3">
      <c r="A10527" s="10">
        <v>43702</v>
      </c>
      <c r="B10527" s="11" t="s">
        <v>2031</v>
      </c>
      <c r="C10527" s="11" t="s">
        <v>2032</v>
      </c>
      <c r="D10527" s="11" t="s">
        <v>662</v>
      </c>
      <c r="F10527" s="15">
        <f>IF(ISBLANK($D10527),"",IF(ISBLANK($E10527),VLOOKUP($D10527,$J:$K,2,FALSE),VLOOKUP($E10527,'Daycare Packages'!$A:$G,7,FALSE)))</f>
        <v>30</v>
      </c>
      <c r="G10527" s="15"/>
      <c r="H10527" s="15">
        <f t="shared" ref="H10527:H10590" si="354">IF(ISBLANK(D10527),"",SUM(F10527:G10527))</f>
        <v>30</v>
      </c>
      <c r="I10527" s="198">
        <f t="shared" si="353"/>
        <v>8</v>
      </c>
    </row>
    <row r="10528" spans="1:9" x14ac:dyDescent="0.3">
      <c r="A10528" s="10">
        <v>43702</v>
      </c>
      <c r="B10528" s="11" t="s">
        <v>182</v>
      </c>
      <c r="C10528" s="11" t="s">
        <v>1486</v>
      </c>
      <c r="D10528" s="11" t="s">
        <v>662</v>
      </c>
      <c r="E10528" s="11">
        <v>6925810</v>
      </c>
      <c r="F10528" s="15">
        <f>IF(ISBLANK($D10528),"",IF(ISBLANK($E10528),VLOOKUP($D10528,$J:$K,2,FALSE),VLOOKUP($E10528,'Daycare Packages'!$A:$G,7,FALSE)))</f>
        <v>23</v>
      </c>
      <c r="G10528" s="15"/>
      <c r="H10528" s="15">
        <f t="shared" si="354"/>
        <v>23</v>
      </c>
      <c r="I10528" s="198">
        <f t="shared" si="353"/>
        <v>8</v>
      </c>
    </row>
    <row r="10529" spans="1:9" x14ac:dyDescent="0.3">
      <c r="A10529" s="10">
        <v>43702</v>
      </c>
      <c r="B10529" s="11" t="s">
        <v>1727</v>
      </c>
      <c r="C10529" s="11" t="s">
        <v>1728</v>
      </c>
      <c r="D10529" s="11" t="s">
        <v>662</v>
      </c>
      <c r="E10529" s="11">
        <v>6924319</v>
      </c>
      <c r="F10529" s="15">
        <f>IF(ISBLANK($D10529),"",IF(ISBLANK($E10529),VLOOKUP($D10529,$J:$K,2,FALSE),VLOOKUP($E10529,'Daycare Packages'!$A:$G,7,FALSE)))</f>
        <v>23</v>
      </c>
      <c r="G10529" s="15"/>
      <c r="H10529" s="15">
        <f t="shared" si="354"/>
        <v>23</v>
      </c>
      <c r="I10529" s="198">
        <f t="shared" si="353"/>
        <v>8</v>
      </c>
    </row>
    <row r="10530" spans="1:9" x14ac:dyDescent="0.3">
      <c r="A10530" s="10">
        <v>43702</v>
      </c>
      <c r="B10530" s="11" t="s">
        <v>783</v>
      </c>
      <c r="C10530" s="11" t="s">
        <v>514</v>
      </c>
      <c r="D10530" s="11" t="s">
        <v>662</v>
      </c>
      <c r="F10530" s="15">
        <f>IF(ISBLANK($D10530),"",IF(ISBLANK($E10530),VLOOKUP($D10530,$J:$K,2,FALSE),VLOOKUP($E10530,'Daycare Packages'!$A:$G,7,FALSE)))</f>
        <v>30</v>
      </c>
      <c r="G10530" s="15"/>
      <c r="H10530" s="15">
        <f t="shared" si="354"/>
        <v>30</v>
      </c>
      <c r="I10530" s="198">
        <f t="shared" si="353"/>
        <v>8</v>
      </c>
    </row>
    <row r="10531" spans="1:9" x14ac:dyDescent="0.3">
      <c r="A10531" s="10">
        <v>43702</v>
      </c>
      <c r="B10531" s="11" t="s">
        <v>663</v>
      </c>
      <c r="C10531" s="11" t="s">
        <v>665</v>
      </c>
      <c r="D10531" s="11" t="s">
        <v>662</v>
      </c>
      <c r="F10531" s="15">
        <f>IF(ISBLANK($D10531),"",IF(ISBLANK($E10531),VLOOKUP($D10531,$J:$K,2,FALSE),VLOOKUP($E10531,'Daycare Packages'!$A:$G,7,FALSE)))</f>
        <v>30</v>
      </c>
      <c r="G10531" s="15"/>
      <c r="H10531" s="15">
        <f t="shared" si="354"/>
        <v>30</v>
      </c>
      <c r="I10531" s="198">
        <f t="shared" si="353"/>
        <v>8</v>
      </c>
    </row>
    <row r="10532" spans="1:9" x14ac:dyDescent="0.3">
      <c r="A10532" s="10">
        <v>43702</v>
      </c>
      <c r="B10532" s="11" t="s">
        <v>663</v>
      </c>
      <c r="C10532" s="11" t="s">
        <v>664</v>
      </c>
      <c r="D10532" s="11" t="s">
        <v>662</v>
      </c>
      <c r="F10532" s="15">
        <f>IF(ISBLANK($D10532),"",IF(ISBLANK($E10532),VLOOKUP($D10532,$J:$K,2,FALSE),VLOOKUP($E10532,'Daycare Packages'!$A:$G,7,FALSE)))</f>
        <v>30</v>
      </c>
      <c r="G10532" s="15"/>
      <c r="H10532" s="15">
        <f t="shared" si="354"/>
        <v>30</v>
      </c>
      <c r="I10532" s="198">
        <f t="shared" si="353"/>
        <v>8</v>
      </c>
    </row>
    <row r="10533" spans="1:9" x14ac:dyDescent="0.3">
      <c r="A10533" s="55">
        <v>43702</v>
      </c>
      <c r="B10533" s="56" t="s">
        <v>1887</v>
      </c>
      <c r="C10533" s="56" t="s">
        <v>507</v>
      </c>
      <c r="D10533" s="56" t="s">
        <v>662</v>
      </c>
      <c r="E10533" s="56"/>
      <c r="F10533" s="59">
        <f>IF(ISBLANK($D10533),"",IF(ISBLANK($E10533),VLOOKUP($D10533,$J:$K,2,FALSE),VLOOKUP($E10533,'Daycare Packages'!$A:$G,7,FALSE)))</f>
        <v>30</v>
      </c>
      <c r="G10533" s="59"/>
      <c r="H10533" s="59">
        <f t="shared" si="354"/>
        <v>30</v>
      </c>
      <c r="I10533" s="198">
        <f t="shared" si="353"/>
        <v>8</v>
      </c>
    </row>
    <row r="10534" spans="1:9" x14ac:dyDescent="0.3">
      <c r="A10534" s="10">
        <v>43703</v>
      </c>
      <c r="B10534" s="11" t="s">
        <v>1916</v>
      </c>
      <c r="C10534" s="11" t="s">
        <v>1359</v>
      </c>
      <c r="D10534" s="11" t="s">
        <v>659</v>
      </c>
      <c r="E10534" s="11">
        <v>6917473</v>
      </c>
      <c r="F10534" s="15">
        <f>IF(ISBLANK($D10534),"",IF(ISBLANK($E10534),VLOOKUP($D10534,$J:$K,2,FALSE),VLOOKUP($E10534,'Daycare Packages'!$A:$G,7,FALSE)))</f>
        <v>19</v>
      </c>
      <c r="G10534" s="15"/>
      <c r="H10534" s="15">
        <f t="shared" si="354"/>
        <v>19</v>
      </c>
      <c r="I10534" s="198">
        <f t="shared" si="353"/>
        <v>8</v>
      </c>
    </row>
    <row r="10535" spans="1:9" x14ac:dyDescent="0.3">
      <c r="A10535" s="10">
        <v>43703</v>
      </c>
      <c r="B10535" s="11" t="s">
        <v>201</v>
      </c>
      <c r="C10535" s="11" t="s">
        <v>672</v>
      </c>
      <c r="D10535" s="11" t="s">
        <v>662</v>
      </c>
      <c r="F10535" s="15">
        <f>IF(ISBLANK($D10535),"",IF(ISBLANK($E10535),VLOOKUP($D10535,$J:$K,2,FALSE),VLOOKUP($E10535,'Daycare Packages'!$A:$G,7,FALSE)))</f>
        <v>30</v>
      </c>
      <c r="G10535" s="15"/>
      <c r="H10535" s="15">
        <f t="shared" si="354"/>
        <v>30</v>
      </c>
      <c r="I10535" s="198">
        <f t="shared" si="353"/>
        <v>8</v>
      </c>
    </row>
    <row r="10536" spans="1:9" x14ac:dyDescent="0.3">
      <c r="A10536" s="10">
        <v>43703</v>
      </c>
      <c r="B10536" s="11" t="s">
        <v>190</v>
      </c>
      <c r="C10536" s="11" t="s">
        <v>718</v>
      </c>
      <c r="D10536" s="11" t="s">
        <v>659</v>
      </c>
      <c r="E10536" s="11">
        <v>6942249</v>
      </c>
      <c r="F10536" s="15">
        <f>IF(ISBLANK($D10536),"",IF(ISBLANK($E10536),VLOOKUP($D10536,$J:$K,2,FALSE),VLOOKUP($E10536,'Daycare Packages'!$A:$G,7,FALSE)))</f>
        <v>19</v>
      </c>
      <c r="G10536" s="15"/>
      <c r="H10536" s="15">
        <f t="shared" si="354"/>
        <v>19</v>
      </c>
      <c r="I10536" s="198">
        <f t="shared" si="353"/>
        <v>8</v>
      </c>
    </row>
    <row r="10537" spans="1:9" x14ac:dyDescent="0.3">
      <c r="A10537" s="10">
        <v>43703</v>
      </c>
      <c r="B10537" s="11" t="s">
        <v>1221</v>
      </c>
      <c r="C10537" s="11" t="s">
        <v>1222</v>
      </c>
      <c r="D10537" s="11" t="s">
        <v>659</v>
      </c>
      <c r="E10537" s="11">
        <v>6818139</v>
      </c>
      <c r="F10537" s="15">
        <f>IF(ISBLANK($D10537),"",IF(ISBLANK($E10537),VLOOKUP($D10537,$J:$K,2,FALSE),VLOOKUP($E10537,'Daycare Packages'!$A:$G,7,FALSE)))</f>
        <v>18</v>
      </c>
      <c r="G10537" s="15"/>
      <c r="H10537" s="15">
        <f t="shared" si="354"/>
        <v>18</v>
      </c>
      <c r="I10537" s="198">
        <f t="shared" si="353"/>
        <v>8</v>
      </c>
    </row>
    <row r="10538" spans="1:9" x14ac:dyDescent="0.3">
      <c r="A10538" s="10">
        <v>43703</v>
      </c>
      <c r="B10538" s="11" t="s">
        <v>152</v>
      </c>
      <c r="C10538" s="11" t="s">
        <v>679</v>
      </c>
      <c r="D10538" s="11" t="s">
        <v>662</v>
      </c>
      <c r="E10538" s="11">
        <v>6942219</v>
      </c>
      <c r="F10538" s="15">
        <f>IF(ISBLANK($D10538),"",IF(ISBLANK($E10538),VLOOKUP($D10538,$J:$K,2,FALSE),VLOOKUP($E10538,'Daycare Packages'!$A:$G,7,FALSE)))</f>
        <v>23</v>
      </c>
      <c r="G10538" s="15"/>
      <c r="H10538" s="15">
        <f t="shared" si="354"/>
        <v>23</v>
      </c>
      <c r="I10538" s="198">
        <f t="shared" si="353"/>
        <v>8</v>
      </c>
    </row>
    <row r="10539" spans="1:9" x14ac:dyDescent="0.3">
      <c r="A10539" s="10">
        <v>43703</v>
      </c>
      <c r="B10539" s="11" t="s">
        <v>224</v>
      </c>
      <c r="C10539" s="11" t="s">
        <v>740</v>
      </c>
      <c r="D10539" s="11" t="s">
        <v>662</v>
      </c>
      <c r="F10539" s="15">
        <f>IF(ISBLANK($D10539),"",IF(ISBLANK($E10539),VLOOKUP($D10539,$J:$K,2,FALSE),VLOOKUP($E10539,'Daycare Packages'!$A:$G,7,FALSE)))</f>
        <v>30</v>
      </c>
      <c r="G10539" s="15"/>
      <c r="H10539" s="15">
        <f t="shared" si="354"/>
        <v>30</v>
      </c>
      <c r="I10539" s="198">
        <f t="shared" si="353"/>
        <v>8</v>
      </c>
    </row>
    <row r="10540" spans="1:9" x14ac:dyDescent="0.3">
      <c r="A10540" s="10">
        <v>43703</v>
      </c>
      <c r="B10540" s="11" t="s">
        <v>784</v>
      </c>
      <c r="C10540" s="11" t="s">
        <v>785</v>
      </c>
      <c r="D10540" s="11" t="s">
        <v>662</v>
      </c>
      <c r="F10540" s="15">
        <f>IF(ISBLANK($D10540),"",IF(ISBLANK($E10540),VLOOKUP($D10540,$J:$K,2,FALSE),VLOOKUP($E10540,'Daycare Packages'!$A:$G,7,FALSE)))</f>
        <v>30</v>
      </c>
      <c r="G10540" s="15"/>
      <c r="H10540" s="15">
        <f t="shared" si="354"/>
        <v>30</v>
      </c>
      <c r="I10540" s="198">
        <f t="shared" si="353"/>
        <v>8</v>
      </c>
    </row>
    <row r="10541" spans="1:9" x14ac:dyDescent="0.3">
      <c r="A10541" s="10">
        <v>43703</v>
      </c>
      <c r="B10541" s="11" t="s">
        <v>2078</v>
      </c>
      <c r="C10541" s="11" t="s">
        <v>474</v>
      </c>
      <c r="D10541" s="11" t="s">
        <v>662</v>
      </c>
      <c r="F10541" s="15">
        <f>IF(ISBLANK($D10541),"",IF(ISBLANK($E10541),VLOOKUP($D10541,$J:$K,2,FALSE),VLOOKUP($E10541,'Daycare Packages'!$A:$G,7,FALSE)))</f>
        <v>30</v>
      </c>
      <c r="G10541" s="15"/>
      <c r="H10541" s="15">
        <f t="shared" si="354"/>
        <v>30</v>
      </c>
      <c r="I10541" s="198">
        <f t="shared" si="353"/>
        <v>8</v>
      </c>
    </row>
    <row r="10542" spans="1:9" x14ac:dyDescent="0.3">
      <c r="A10542" s="10">
        <v>43703</v>
      </c>
      <c r="B10542" s="11" t="s">
        <v>1366</v>
      </c>
      <c r="C10542" s="11" t="s">
        <v>587</v>
      </c>
      <c r="D10542" s="11" t="s">
        <v>662</v>
      </c>
      <c r="E10542" s="11">
        <v>6940430</v>
      </c>
      <c r="F10542" s="15">
        <f>IF(ISBLANK($D10542),"",IF(ISBLANK($E10542),VLOOKUP($D10542,$J:$K,2,FALSE),VLOOKUP($E10542,'Daycare Packages'!$A:$G,7,FALSE)))</f>
        <v>20.7</v>
      </c>
      <c r="G10542" s="15"/>
      <c r="H10542" s="15">
        <f t="shared" si="354"/>
        <v>20.7</v>
      </c>
      <c r="I10542" s="198">
        <f t="shared" si="353"/>
        <v>8</v>
      </c>
    </row>
    <row r="10543" spans="1:9" x14ac:dyDescent="0.3">
      <c r="A10543" s="10">
        <v>43703</v>
      </c>
      <c r="B10543" s="11" t="s">
        <v>1366</v>
      </c>
      <c r="C10543" s="11" t="s">
        <v>520</v>
      </c>
      <c r="D10543" s="11" t="s">
        <v>662</v>
      </c>
      <c r="E10543" s="11">
        <v>6940430</v>
      </c>
      <c r="F10543" s="15">
        <f>IF(ISBLANK($D10543),"",IF(ISBLANK($E10543),VLOOKUP($D10543,$J:$K,2,FALSE),VLOOKUP($E10543,'Daycare Packages'!$A:$G,7,FALSE)))</f>
        <v>20.7</v>
      </c>
      <c r="G10543" s="15"/>
      <c r="H10543" s="15">
        <f t="shared" si="354"/>
        <v>20.7</v>
      </c>
      <c r="I10543" s="198">
        <f t="shared" si="353"/>
        <v>8</v>
      </c>
    </row>
    <row r="10544" spans="1:9" x14ac:dyDescent="0.3">
      <c r="A10544" s="10">
        <v>43703</v>
      </c>
      <c r="B10544" s="11" t="s">
        <v>1612</v>
      </c>
      <c r="C10544" s="11" t="s">
        <v>1613</v>
      </c>
      <c r="D10544" s="11" t="s">
        <v>662</v>
      </c>
      <c r="F10544" s="15">
        <f>IF(ISBLANK($D10544),"",IF(ISBLANK($E10544),VLOOKUP($D10544,$J:$K,2,FALSE),VLOOKUP($E10544,'Daycare Packages'!$A:$G,7,FALSE)))</f>
        <v>30</v>
      </c>
      <c r="G10544" s="15"/>
      <c r="H10544" s="15">
        <f t="shared" si="354"/>
        <v>30</v>
      </c>
      <c r="I10544" s="198">
        <f t="shared" si="353"/>
        <v>8</v>
      </c>
    </row>
    <row r="10545" spans="1:9" x14ac:dyDescent="0.3">
      <c r="A10545" s="10">
        <v>43703</v>
      </c>
      <c r="B10545" s="11" t="s">
        <v>894</v>
      </c>
      <c r="C10545" s="11" t="s">
        <v>622</v>
      </c>
      <c r="D10545" s="11" t="s">
        <v>662</v>
      </c>
      <c r="E10545" s="11">
        <v>6932310</v>
      </c>
      <c r="F10545" s="15">
        <f>IF(ISBLANK($D10545),"",IF(ISBLANK($E10545),VLOOKUP($D10545,$J:$K,2,FALSE),VLOOKUP($E10545,'Daycare Packages'!$A:$G,7,FALSE)))</f>
        <v>26</v>
      </c>
      <c r="G10545" s="15"/>
      <c r="H10545" s="15">
        <f t="shared" si="354"/>
        <v>26</v>
      </c>
      <c r="I10545" s="198">
        <f t="shared" si="353"/>
        <v>8</v>
      </c>
    </row>
    <row r="10546" spans="1:9" x14ac:dyDescent="0.3">
      <c r="A10546" s="10">
        <v>43703</v>
      </c>
      <c r="B10546" s="11" t="s">
        <v>894</v>
      </c>
      <c r="C10546" s="11" t="s">
        <v>895</v>
      </c>
      <c r="D10546" s="11" t="s">
        <v>662</v>
      </c>
      <c r="E10546" s="11">
        <v>6932310</v>
      </c>
      <c r="F10546" s="15">
        <f>IF(ISBLANK($D10546),"",IF(ISBLANK($E10546),VLOOKUP($D10546,$J:$K,2,FALSE),VLOOKUP($E10546,'Daycare Packages'!$A:$G,7,FALSE)))</f>
        <v>26</v>
      </c>
      <c r="G10546" s="15"/>
      <c r="H10546" s="15">
        <f t="shared" si="354"/>
        <v>26</v>
      </c>
      <c r="I10546" s="198">
        <f t="shared" si="353"/>
        <v>8</v>
      </c>
    </row>
    <row r="10547" spans="1:9" x14ac:dyDescent="0.3">
      <c r="A10547" s="10">
        <v>43703</v>
      </c>
      <c r="B10547" s="11" t="s">
        <v>237</v>
      </c>
      <c r="C10547" s="11" t="s">
        <v>1549</v>
      </c>
      <c r="D10547" s="11" t="s">
        <v>662</v>
      </c>
      <c r="F10547" s="15">
        <f>IF(ISBLANK($D10547),"",IF(ISBLANK($E10547),VLOOKUP($D10547,$J:$K,2,FALSE),VLOOKUP($E10547,'Daycare Packages'!$A:$G,7,FALSE)))</f>
        <v>30</v>
      </c>
      <c r="G10547" s="15"/>
      <c r="H10547" s="15">
        <f t="shared" si="354"/>
        <v>30</v>
      </c>
      <c r="I10547" s="198">
        <f t="shared" si="353"/>
        <v>8</v>
      </c>
    </row>
    <row r="10548" spans="1:9" x14ac:dyDescent="0.3">
      <c r="A10548" s="10">
        <v>43703</v>
      </c>
      <c r="B10548" s="11" t="s">
        <v>196</v>
      </c>
      <c r="C10548" s="11" t="s">
        <v>432</v>
      </c>
      <c r="D10548" s="11" t="s">
        <v>662</v>
      </c>
      <c r="E10548" s="11">
        <v>6843216</v>
      </c>
      <c r="F10548" s="15">
        <f>IF(ISBLANK($D10548),"",IF(ISBLANK($E10548),VLOOKUP($D10548,$J:$K,2,FALSE),VLOOKUP($E10548,'Daycare Packages'!$A:$G,7,FALSE)))</f>
        <v>25</v>
      </c>
      <c r="G10548" s="15"/>
      <c r="H10548" s="15">
        <f t="shared" si="354"/>
        <v>25</v>
      </c>
      <c r="I10548" s="198">
        <f t="shared" si="353"/>
        <v>8</v>
      </c>
    </row>
    <row r="10549" spans="1:9" x14ac:dyDescent="0.3">
      <c r="A10549" s="10">
        <v>43703</v>
      </c>
      <c r="B10549" s="11" t="s">
        <v>217</v>
      </c>
      <c r="C10549" s="11" t="s">
        <v>402</v>
      </c>
      <c r="D10549" s="11" t="s">
        <v>662</v>
      </c>
      <c r="E10549" s="11">
        <v>6918686</v>
      </c>
      <c r="F10549" s="15">
        <f>IF(ISBLANK($D10549),"",IF(ISBLANK($E10549),VLOOKUP($D10549,$J:$K,2,FALSE),VLOOKUP($E10549,'Daycare Packages'!$A:$G,7,FALSE)))</f>
        <v>26</v>
      </c>
      <c r="G10549" s="15"/>
      <c r="H10549" s="15">
        <f t="shared" si="354"/>
        <v>26</v>
      </c>
      <c r="I10549" s="198">
        <f t="shared" si="353"/>
        <v>8</v>
      </c>
    </row>
    <row r="10550" spans="1:9" x14ac:dyDescent="0.3">
      <c r="A10550" s="10">
        <v>43703</v>
      </c>
      <c r="B10550" s="11" t="s">
        <v>922</v>
      </c>
      <c r="C10550" s="11" t="s">
        <v>2021</v>
      </c>
      <c r="D10550" s="11" t="s">
        <v>662</v>
      </c>
      <c r="E10550" s="11">
        <v>6872770</v>
      </c>
      <c r="F10550" s="15">
        <f>IF(ISBLANK($D10550),"",IF(ISBLANK($E10550),VLOOKUP($D10550,$J:$K,2,FALSE),VLOOKUP($E10550,'Daycare Packages'!$A:$G,7,FALSE)))</f>
        <v>23</v>
      </c>
      <c r="G10550" s="15"/>
      <c r="H10550" s="15">
        <f t="shared" si="354"/>
        <v>23</v>
      </c>
      <c r="I10550" s="198">
        <f t="shared" si="353"/>
        <v>8</v>
      </c>
    </row>
    <row r="10551" spans="1:9" x14ac:dyDescent="0.3">
      <c r="A10551" s="10">
        <v>43703</v>
      </c>
      <c r="B10551" s="11" t="s">
        <v>1727</v>
      </c>
      <c r="C10551" s="11" t="s">
        <v>1728</v>
      </c>
      <c r="D10551" s="11" t="s">
        <v>662</v>
      </c>
      <c r="E10551" s="11">
        <v>6924319</v>
      </c>
      <c r="F10551" s="15">
        <f>IF(ISBLANK($D10551),"",IF(ISBLANK($E10551),VLOOKUP($D10551,$J:$K,2,FALSE),VLOOKUP($E10551,'Daycare Packages'!$A:$G,7,FALSE)))</f>
        <v>23</v>
      </c>
      <c r="G10551" s="15"/>
      <c r="H10551" s="15">
        <f t="shared" si="354"/>
        <v>23</v>
      </c>
      <c r="I10551" s="198">
        <f t="shared" si="353"/>
        <v>8</v>
      </c>
    </row>
    <row r="10552" spans="1:9" x14ac:dyDescent="0.3">
      <c r="A10552" s="10">
        <v>43703</v>
      </c>
      <c r="B10552" s="11" t="s">
        <v>1661</v>
      </c>
      <c r="C10552" s="11" t="s">
        <v>1673</v>
      </c>
      <c r="D10552" s="11" t="s">
        <v>662</v>
      </c>
      <c r="E10552" s="11">
        <v>6887774</v>
      </c>
      <c r="F10552" s="15">
        <f>IF(ISBLANK($D10552),"",IF(ISBLANK($E10552),VLOOKUP($D10552,$J:$K,2,FALSE),VLOOKUP($E10552,'Daycare Packages'!$A:$G,7,FALSE)))</f>
        <v>25</v>
      </c>
      <c r="G10552" s="15"/>
      <c r="H10552" s="15">
        <f t="shared" si="354"/>
        <v>25</v>
      </c>
      <c r="I10552" s="198">
        <f t="shared" si="353"/>
        <v>8</v>
      </c>
    </row>
    <row r="10553" spans="1:9" x14ac:dyDescent="0.3">
      <c r="A10553" s="10">
        <v>43703</v>
      </c>
      <c r="B10553" s="11" t="s">
        <v>218</v>
      </c>
      <c r="C10553" s="11" t="s">
        <v>738</v>
      </c>
      <c r="D10553" s="11" t="s">
        <v>662</v>
      </c>
      <c r="E10553" s="11">
        <v>6911319</v>
      </c>
      <c r="F10553" s="15">
        <f>IF(ISBLANK($D10553),"",IF(ISBLANK($E10553),VLOOKUP($D10553,$J:$K,2,FALSE),VLOOKUP($E10553,'Daycare Packages'!$A:$G,7,FALSE)))</f>
        <v>20</v>
      </c>
      <c r="G10553" s="15"/>
      <c r="H10553" s="15">
        <f t="shared" si="354"/>
        <v>20</v>
      </c>
      <c r="I10553" s="198">
        <f t="shared" si="353"/>
        <v>8</v>
      </c>
    </row>
    <row r="10554" spans="1:9" x14ac:dyDescent="0.3">
      <c r="A10554" s="10">
        <v>43703</v>
      </c>
      <c r="B10554" s="11" t="s">
        <v>218</v>
      </c>
      <c r="C10554" s="11" t="s">
        <v>737</v>
      </c>
      <c r="D10554" s="11" t="s">
        <v>662</v>
      </c>
      <c r="E10554" s="11">
        <v>6911319</v>
      </c>
      <c r="F10554" s="15">
        <f>IF(ISBLANK($D10554),"",IF(ISBLANK($E10554),VLOOKUP($D10554,$J:$K,2,FALSE),VLOOKUP($E10554,'Daycare Packages'!$A:$G,7,FALSE)))</f>
        <v>20</v>
      </c>
      <c r="G10554" s="15"/>
      <c r="H10554" s="15">
        <f t="shared" si="354"/>
        <v>20</v>
      </c>
      <c r="I10554" s="198">
        <f t="shared" si="353"/>
        <v>8</v>
      </c>
    </row>
    <row r="10555" spans="1:9" x14ac:dyDescent="0.3">
      <c r="A10555" s="10">
        <v>43703</v>
      </c>
      <c r="B10555" s="11" t="s">
        <v>2167</v>
      </c>
      <c r="C10555" s="11" t="s">
        <v>570</v>
      </c>
      <c r="D10555" s="11" t="s">
        <v>662</v>
      </c>
      <c r="E10555" s="11">
        <v>6945678</v>
      </c>
      <c r="F10555" s="15">
        <f>IF(ISBLANK($D10555),"",IF(ISBLANK($E10555),VLOOKUP($D10555,$J:$K,2,FALSE),VLOOKUP($E10555,'Daycare Packages'!$A:$G,7,FALSE)))</f>
        <v>27</v>
      </c>
      <c r="G10555" s="15"/>
      <c r="H10555" s="15">
        <f t="shared" si="354"/>
        <v>27</v>
      </c>
      <c r="I10555" s="198">
        <f t="shared" si="353"/>
        <v>8</v>
      </c>
    </row>
    <row r="10556" spans="1:9" x14ac:dyDescent="0.3">
      <c r="A10556" s="10">
        <v>43703</v>
      </c>
      <c r="B10556" s="11" t="s">
        <v>209</v>
      </c>
      <c r="C10556" s="11" t="s">
        <v>702</v>
      </c>
      <c r="D10556" s="11" t="s">
        <v>662</v>
      </c>
      <c r="E10556" s="11">
        <v>6931312</v>
      </c>
      <c r="F10556" s="15">
        <f>IF(ISBLANK($D10556),"",IF(ISBLANK($E10556),VLOOKUP($D10556,$J:$K,2,FALSE),VLOOKUP($E10556,'Daycare Packages'!$A:$G,7,FALSE)))</f>
        <v>27</v>
      </c>
      <c r="G10556" s="15"/>
      <c r="H10556" s="15">
        <f t="shared" si="354"/>
        <v>27</v>
      </c>
      <c r="I10556" s="198">
        <f t="shared" si="353"/>
        <v>8</v>
      </c>
    </row>
    <row r="10557" spans="1:9" x14ac:dyDescent="0.3">
      <c r="A10557" s="10">
        <v>43703</v>
      </c>
      <c r="B10557" s="11" t="s">
        <v>1890</v>
      </c>
      <c r="C10557" s="11" t="s">
        <v>1891</v>
      </c>
      <c r="D10557" s="11" t="s">
        <v>662</v>
      </c>
      <c r="F10557" s="15">
        <f>IF(ISBLANK($D10557),"",IF(ISBLANK($E10557),VLOOKUP($D10557,$J:$K,2,FALSE),VLOOKUP($E10557,'Daycare Packages'!$A:$G,7,FALSE)))</f>
        <v>30</v>
      </c>
      <c r="G10557" s="15"/>
      <c r="H10557" s="15">
        <f t="shared" si="354"/>
        <v>30</v>
      </c>
      <c r="I10557" s="198">
        <f t="shared" si="353"/>
        <v>8</v>
      </c>
    </row>
    <row r="10558" spans="1:9" x14ac:dyDescent="0.3">
      <c r="A10558" s="10">
        <v>43703</v>
      </c>
      <c r="B10558" s="11" t="s">
        <v>1298</v>
      </c>
      <c r="C10558" s="11" t="s">
        <v>764</v>
      </c>
      <c r="D10558" s="11" t="s">
        <v>662</v>
      </c>
      <c r="F10558" s="15">
        <f>IF(ISBLANK($D10558),"",IF(ISBLANK($E10558),VLOOKUP($D10558,$J:$K,2,FALSE),VLOOKUP($E10558,'Daycare Packages'!$A:$G,7,FALSE)))</f>
        <v>30</v>
      </c>
      <c r="G10558" s="15"/>
      <c r="H10558" s="15">
        <f t="shared" si="354"/>
        <v>30</v>
      </c>
      <c r="I10558" s="198">
        <f t="shared" si="353"/>
        <v>8</v>
      </c>
    </row>
    <row r="10559" spans="1:9" x14ac:dyDescent="0.3">
      <c r="A10559" s="10">
        <v>43703</v>
      </c>
      <c r="B10559" s="11" t="s">
        <v>203</v>
      </c>
      <c r="C10559" s="11" t="s">
        <v>840</v>
      </c>
      <c r="D10559" s="11" t="s">
        <v>662</v>
      </c>
      <c r="E10559" s="11">
        <v>6923223</v>
      </c>
      <c r="F10559" s="15">
        <f>IF(ISBLANK($D10559),"",IF(ISBLANK($E10559),VLOOKUP($D10559,$J:$K,2,FALSE),VLOOKUP($E10559,'Daycare Packages'!$A:$G,7,FALSE)))</f>
        <v>27</v>
      </c>
      <c r="G10559" s="15"/>
      <c r="H10559" s="15">
        <f t="shared" si="354"/>
        <v>27</v>
      </c>
      <c r="I10559" s="198">
        <f t="shared" si="353"/>
        <v>8</v>
      </c>
    </row>
    <row r="10560" spans="1:9" x14ac:dyDescent="0.3">
      <c r="A10560" s="10">
        <v>43703</v>
      </c>
      <c r="B10560" s="11" t="s">
        <v>851</v>
      </c>
      <c r="C10560" s="11" t="s">
        <v>852</v>
      </c>
      <c r="D10560" s="11" t="s">
        <v>662</v>
      </c>
      <c r="F10560" s="15">
        <f>IF(ISBLANK($D10560),"",IF(ISBLANK($E10560),VLOOKUP($D10560,$J:$K,2,FALSE),VLOOKUP($E10560,'Daycare Packages'!$A:$G,7,FALSE)))</f>
        <v>30</v>
      </c>
      <c r="G10560" s="15"/>
      <c r="H10560" s="15">
        <f t="shared" si="354"/>
        <v>30</v>
      </c>
      <c r="I10560" s="198">
        <f t="shared" si="353"/>
        <v>8</v>
      </c>
    </row>
    <row r="10561" spans="1:9" x14ac:dyDescent="0.3">
      <c r="A10561" s="10">
        <v>43703</v>
      </c>
      <c r="B10561" s="11" t="s">
        <v>1002</v>
      </c>
      <c r="C10561" s="11" t="s">
        <v>1004</v>
      </c>
      <c r="D10561" s="11" t="s">
        <v>659</v>
      </c>
      <c r="F10561" s="15">
        <f>IF(ISBLANK($D10561),"",IF(ISBLANK($E10561),VLOOKUP($D10561,$J:$K,2,FALSE),VLOOKUP($E10561,'Daycare Packages'!$A:$G,7,FALSE)))</f>
        <v>20</v>
      </c>
      <c r="G10561" s="15"/>
      <c r="H10561" s="15">
        <f t="shared" si="354"/>
        <v>20</v>
      </c>
      <c r="I10561" s="198">
        <f t="shared" si="353"/>
        <v>8</v>
      </c>
    </row>
    <row r="10562" spans="1:9" x14ac:dyDescent="0.3">
      <c r="A10562" s="10">
        <v>43703</v>
      </c>
      <c r="B10562" s="11" t="s">
        <v>1887</v>
      </c>
      <c r="C10562" s="11" t="s">
        <v>507</v>
      </c>
      <c r="D10562" s="11" t="s">
        <v>662</v>
      </c>
      <c r="F10562" s="15">
        <f>IF(ISBLANK($D10562),"",IF(ISBLANK($E10562),VLOOKUP($D10562,$J:$K,2,FALSE),VLOOKUP($E10562,'Daycare Packages'!$A:$G,7,FALSE)))</f>
        <v>30</v>
      </c>
      <c r="G10562" s="15"/>
      <c r="H10562" s="15">
        <f t="shared" si="354"/>
        <v>30</v>
      </c>
      <c r="I10562" s="198">
        <f t="shared" si="353"/>
        <v>8</v>
      </c>
    </row>
    <row r="10563" spans="1:9" x14ac:dyDescent="0.3">
      <c r="A10563" s="10">
        <v>43703</v>
      </c>
      <c r="B10563" s="11" t="s">
        <v>830</v>
      </c>
      <c r="C10563" s="11" t="s">
        <v>831</v>
      </c>
      <c r="D10563" s="11" t="s">
        <v>662</v>
      </c>
      <c r="F10563" s="15">
        <f>IF(ISBLANK($D10563),"",IF(ISBLANK($E10563),VLOOKUP($D10563,$J:$K,2,FALSE),VLOOKUP($E10563,'Daycare Packages'!$A:$G,7,FALSE)))</f>
        <v>30</v>
      </c>
      <c r="G10563" s="15"/>
      <c r="H10563" s="15">
        <f t="shared" si="354"/>
        <v>30</v>
      </c>
      <c r="I10563" s="198">
        <f t="shared" ref="I10563:I10626" si="355">IF(A10563="",0,MONTH(A10563))</f>
        <v>8</v>
      </c>
    </row>
    <row r="10564" spans="1:9" x14ac:dyDescent="0.3">
      <c r="A10564" s="10">
        <v>43703</v>
      </c>
      <c r="B10564" s="11" t="s">
        <v>1782</v>
      </c>
      <c r="C10564" s="11" t="s">
        <v>679</v>
      </c>
      <c r="D10564" s="11" t="s">
        <v>662</v>
      </c>
      <c r="E10564" s="11">
        <v>6922576</v>
      </c>
      <c r="F10564" s="15">
        <f>IF(ISBLANK($D10564),"",IF(ISBLANK($E10564),VLOOKUP($D10564,$J:$K,2,FALSE),VLOOKUP($E10564,'Daycare Packages'!$A:$G,7,FALSE)))</f>
        <v>27</v>
      </c>
      <c r="G10564" s="15"/>
      <c r="H10564" s="15">
        <f t="shared" si="354"/>
        <v>27</v>
      </c>
      <c r="I10564" s="198">
        <f t="shared" si="355"/>
        <v>8</v>
      </c>
    </row>
    <row r="10565" spans="1:9" x14ac:dyDescent="0.3">
      <c r="A10565" s="10">
        <v>43703</v>
      </c>
      <c r="B10565" s="11" t="s">
        <v>123</v>
      </c>
      <c r="C10565" s="11" t="s">
        <v>622</v>
      </c>
      <c r="D10565" s="11" t="s">
        <v>662</v>
      </c>
      <c r="E10565" s="11">
        <v>6892228</v>
      </c>
      <c r="F10565" s="15">
        <f>IF(ISBLANK($D10565),"",IF(ISBLANK($E10565),VLOOKUP($D10565,$J:$K,2,FALSE),VLOOKUP($E10565,'Daycare Packages'!$A:$G,7,FALSE)))</f>
        <v>23</v>
      </c>
      <c r="G10565" s="15"/>
      <c r="H10565" s="15">
        <f t="shared" si="354"/>
        <v>23</v>
      </c>
      <c r="I10565" s="198">
        <f t="shared" si="355"/>
        <v>8</v>
      </c>
    </row>
    <row r="10566" spans="1:9" x14ac:dyDescent="0.3">
      <c r="A10566" s="10">
        <v>43703</v>
      </c>
      <c r="B10566" s="11" t="s">
        <v>225</v>
      </c>
      <c r="C10566" s="11" t="s">
        <v>719</v>
      </c>
      <c r="D10566" s="11" t="s">
        <v>662</v>
      </c>
      <c r="F10566" s="15">
        <f>IF(ISBLANK($D10566),"",IF(ISBLANK($E10566),VLOOKUP($D10566,$J:$K,2,FALSE),VLOOKUP($E10566,'Daycare Packages'!$A:$G,7,FALSE)))</f>
        <v>30</v>
      </c>
      <c r="G10566" s="15"/>
      <c r="H10566" s="15">
        <f t="shared" si="354"/>
        <v>30</v>
      </c>
      <c r="I10566" s="198">
        <f t="shared" si="355"/>
        <v>8</v>
      </c>
    </row>
    <row r="10567" spans="1:9" x14ac:dyDescent="0.3">
      <c r="A10567" s="10">
        <v>43703</v>
      </c>
      <c r="B10567" s="11" t="s">
        <v>1994</v>
      </c>
      <c r="C10567" s="11" t="s">
        <v>1810</v>
      </c>
      <c r="D10567" s="11" t="s">
        <v>662</v>
      </c>
      <c r="F10567" s="15">
        <f>IF(ISBLANK($D10567),"",IF(ISBLANK($E10567),VLOOKUP($D10567,$J:$K,2,FALSE),VLOOKUP($E10567,'Daycare Packages'!$A:$G,7,FALSE)))</f>
        <v>30</v>
      </c>
      <c r="G10567" s="15"/>
      <c r="H10567" s="15">
        <f t="shared" si="354"/>
        <v>30</v>
      </c>
      <c r="I10567" s="198">
        <f t="shared" si="355"/>
        <v>8</v>
      </c>
    </row>
    <row r="10568" spans="1:9" x14ac:dyDescent="0.3">
      <c r="A10568" s="10">
        <v>43703</v>
      </c>
      <c r="B10568" s="11" t="s">
        <v>1994</v>
      </c>
      <c r="C10568" s="11" t="s">
        <v>488</v>
      </c>
      <c r="D10568" s="11" t="s">
        <v>662</v>
      </c>
      <c r="F10568" s="15">
        <f>IF(ISBLANK($D10568),"",IF(ISBLANK($E10568),VLOOKUP($D10568,$J:$K,2,FALSE),VLOOKUP($E10568,'Daycare Packages'!$A:$G,7,FALSE)))</f>
        <v>30</v>
      </c>
      <c r="G10568" s="15"/>
      <c r="H10568" s="15">
        <f t="shared" si="354"/>
        <v>30</v>
      </c>
      <c r="I10568" s="198">
        <f t="shared" si="355"/>
        <v>8</v>
      </c>
    </row>
    <row r="10569" spans="1:9" x14ac:dyDescent="0.3">
      <c r="A10569" s="10">
        <v>43703</v>
      </c>
      <c r="B10569" s="11" t="s">
        <v>215</v>
      </c>
      <c r="C10569" s="11" t="s">
        <v>520</v>
      </c>
      <c r="D10569" s="11" t="s">
        <v>662</v>
      </c>
      <c r="E10569" s="11">
        <v>6932363</v>
      </c>
      <c r="F10569" s="15">
        <f>IF(ISBLANK($D10569),"",IF(ISBLANK($E10569),VLOOKUP($D10569,$J:$K,2,FALSE),VLOOKUP($E10569,'Daycare Packages'!$A:$G,7,FALSE)))</f>
        <v>27</v>
      </c>
      <c r="G10569" s="15"/>
      <c r="H10569" s="15">
        <f t="shared" si="354"/>
        <v>27</v>
      </c>
      <c r="I10569" s="198">
        <f t="shared" si="355"/>
        <v>8</v>
      </c>
    </row>
    <row r="10570" spans="1:9" x14ac:dyDescent="0.3">
      <c r="A10570" s="10">
        <v>43703</v>
      </c>
      <c r="B10570" s="11" t="s">
        <v>2278</v>
      </c>
      <c r="C10570" s="11" t="s">
        <v>627</v>
      </c>
      <c r="D10570" s="11" t="s">
        <v>662</v>
      </c>
      <c r="F10570" s="15">
        <f>IF(ISBLANK($D10570),"",IF(ISBLANK($E10570),VLOOKUP($D10570,$J:$K,2,FALSE),VLOOKUP($E10570,'Daycare Packages'!$A:$G,7,FALSE)))</f>
        <v>30</v>
      </c>
      <c r="G10570" s="15"/>
      <c r="H10570" s="15">
        <f t="shared" si="354"/>
        <v>30</v>
      </c>
      <c r="I10570" s="198">
        <f t="shared" si="355"/>
        <v>8</v>
      </c>
    </row>
    <row r="10571" spans="1:9" x14ac:dyDescent="0.3">
      <c r="A10571" s="10">
        <v>43703</v>
      </c>
      <c r="B10571" s="11" t="s">
        <v>1979</v>
      </c>
      <c r="C10571" s="11" t="s">
        <v>474</v>
      </c>
      <c r="D10571" s="11" t="s">
        <v>662</v>
      </c>
      <c r="E10571" s="11">
        <v>6921788</v>
      </c>
      <c r="F10571" s="15">
        <f>IF(ISBLANK($D10571),"",IF(ISBLANK($E10571),VLOOKUP($D10571,$J:$K,2,FALSE),VLOOKUP($E10571,'Daycare Packages'!$A:$G,7,FALSE)))</f>
        <v>23</v>
      </c>
      <c r="G10571" s="15"/>
      <c r="H10571" s="15">
        <f t="shared" si="354"/>
        <v>23</v>
      </c>
      <c r="I10571" s="198">
        <f t="shared" si="355"/>
        <v>8</v>
      </c>
    </row>
    <row r="10572" spans="1:9" x14ac:dyDescent="0.3">
      <c r="A10572" s="10">
        <v>43703</v>
      </c>
      <c r="B10572" s="11" t="s">
        <v>222</v>
      </c>
      <c r="C10572" s="11" t="s">
        <v>229</v>
      </c>
      <c r="D10572" s="11" t="s">
        <v>662</v>
      </c>
      <c r="E10572" s="11">
        <v>6942434</v>
      </c>
      <c r="F10572" s="15">
        <f>IF(ISBLANK($D10572),"",IF(ISBLANK($E10572),VLOOKUP($D10572,$J:$K,2,FALSE),VLOOKUP($E10572,'Daycare Packages'!$A:$G,7,FALSE)))</f>
        <v>27</v>
      </c>
      <c r="G10572" s="15"/>
      <c r="H10572" s="15">
        <f t="shared" si="354"/>
        <v>27</v>
      </c>
      <c r="I10572" s="198">
        <f t="shared" si="355"/>
        <v>8</v>
      </c>
    </row>
    <row r="10573" spans="1:9" x14ac:dyDescent="0.3">
      <c r="A10573" s="10">
        <v>43703</v>
      </c>
      <c r="B10573" s="11" t="s">
        <v>207</v>
      </c>
      <c r="C10573" s="11" t="s">
        <v>229</v>
      </c>
      <c r="D10573" s="11" t="s">
        <v>662</v>
      </c>
      <c r="E10573" s="11">
        <v>6733314</v>
      </c>
      <c r="F10573" s="15">
        <f>IF(ISBLANK($D10573),"",IF(ISBLANK($E10573),VLOOKUP($D10573,$J:$K,2,FALSE),VLOOKUP($E10573,'Daycare Packages'!$A:$G,7,FALSE)))</f>
        <v>22</v>
      </c>
      <c r="G10573" s="15"/>
      <c r="H10573" s="15">
        <f t="shared" si="354"/>
        <v>22</v>
      </c>
      <c r="I10573" s="198">
        <f t="shared" si="355"/>
        <v>8</v>
      </c>
    </row>
    <row r="10574" spans="1:9" x14ac:dyDescent="0.3">
      <c r="A10574" s="10">
        <v>43703</v>
      </c>
      <c r="B10574" s="11" t="s">
        <v>156</v>
      </c>
      <c r="C10574" s="11" t="s">
        <v>479</v>
      </c>
      <c r="D10574" s="11" t="s">
        <v>662</v>
      </c>
      <c r="E10574" s="11">
        <v>6912335</v>
      </c>
      <c r="F10574" s="15">
        <f>IF(ISBLANK($D10574),"",IF(ISBLANK($E10574),VLOOKUP($D10574,$J:$K,2,FALSE),VLOOKUP($E10574,'Daycare Packages'!$A:$G,7,FALSE)))</f>
        <v>23</v>
      </c>
      <c r="G10574" s="15"/>
      <c r="H10574" s="15">
        <f t="shared" si="354"/>
        <v>23</v>
      </c>
      <c r="I10574" s="198">
        <f t="shared" si="355"/>
        <v>8</v>
      </c>
    </row>
    <row r="10575" spans="1:9" x14ac:dyDescent="0.3">
      <c r="A10575" s="10">
        <v>43703</v>
      </c>
      <c r="B10575" s="11" t="s">
        <v>82</v>
      </c>
      <c r="C10575" s="11" t="s">
        <v>694</v>
      </c>
      <c r="D10575" s="11" t="s">
        <v>662</v>
      </c>
      <c r="E10575" s="11">
        <v>6717675</v>
      </c>
      <c r="F10575" s="15">
        <f>IF(ISBLANK($D10575),"",IF(ISBLANK($E10575),VLOOKUP($D10575,$J:$K,2,FALSE),VLOOKUP($E10575,'Daycare Packages'!$A:$G,7,FALSE)))</f>
        <v>22</v>
      </c>
      <c r="G10575" s="15"/>
      <c r="H10575" s="15">
        <f t="shared" si="354"/>
        <v>22</v>
      </c>
      <c r="I10575" s="198">
        <f t="shared" si="355"/>
        <v>8</v>
      </c>
    </row>
    <row r="10576" spans="1:9" x14ac:dyDescent="0.3">
      <c r="A10576" s="10">
        <v>43703</v>
      </c>
      <c r="B10576" s="11" t="s">
        <v>82</v>
      </c>
      <c r="C10576" s="11" t="s">
        <v>695</v>
      </c>
      <c r="D10576" s="11" t="s">
        <v>662</v>
      </c>
      <c r="E10576" s="11">
        <v>6717675</v>
      </c>
      <c r="F10576" s="15">
        <f>IF(ISBLANK($D10576),"",IF(ISBLANK($E10576),VLOOKUP($D10576,$J:$K,2,FALSE),VLOOKUP($E10576,'Daycare Packages'!$A:$G,7,FALSE)))</f>
        <v>22</v>
      </c>
      <c r="G10576" s="15"/>
      <c r="H10576" s="15">
        <f t="shared" si="354"/>
        <v>22</v>
      </c>
      <c r="I10576" s="198">
        <f t="shared" si="355"/>
        <v>8</v>
      </c>
    </row>
    <row r="10577" spans="1:9" x14ac:dyDescent="0.3">
      <c r="A10577" s="10">
        <v>43703</v>
      </c>
      <c r="B10577" s="11" t="s">
        <v>230</v>
      </c>
      <c r="C10577" s="11" t="s">
        <v>493</v>
      </c>
      <c r="D10577" s="11" t="s">
        <v>662</v>
      </c>
      <c r="E10577" s="11">
        <v>6931739</v>
      </c>
      <c r="F10577" s="15">
        <f>IF(ISBLANK($D10577),"",IF(ISBLANK($E10577),VLOOKUP($D10577,$J:$K,2,FALSE),VLOOKUP($E10577,'Daycare Packages'!$A:$G,7,FALSE)))</f>
        <v>27</v>
      </c>
      <c r="G10577" s="15"/>
      <c r="H10577" s="15">
        <f t="shared" si="354"/>
        <v>27</v>
      </c>
      <c r="I10577" s="198">
        <f t="shared" si="355"/>
        <v>8</v>
      </c>
    </row>
    <row r="10578" spans="1:9" x14ac:dyDescent="0.3">
      <c r="A10578" s="10">
        <v>43703</v>
      </c>
      <c r="B10578" s="11" t="s">
        <v>194</v>
      </c>
      <c r="C10578" s="11" t="s">
        <v>792</v>
      </c>
      <c r="D10578" s="11" t="s">
        <v>662</v>
      </c>
      <c r="E10578" s="11">
        <v>6894552</v>
      </c>
      <c r="F10578" s="15">
        <f>IF(ISBLANK($D10578),"",IF(ISBLANK($E10578),VLOOKUP($D10578,$J:$K,2,FALSE),VLOOKUP($E10578,'Daycare Packages'!$A:$G,7,FALSE)))</f>
        <v>27</v>
      </c>
      <c r="G10578" s="15"/>
      <c r="H10578" s="15">
        <f t="shared" si="354"/>
        <v>27</v>
      </c>
      <c r="I10578" s="198">
        <f t="shared" si="355"/>
        <v>8</v>
      </c>
    </row>
    <row r="10579" spans="1:9" x14ac:dyDescent="0.3">
      <c r="A10579" s="10">
        <v>43703</v>
      </c>
      <c r="B10579" s="11" t="s">
        <v>193</v>
      </c>
      <c r="C10579" s="11" t="s">
        <v>776</v>
      </c>
      <c r="D10579" s="11" t="s">
        <v>662</v>
      </c>
      <c r="E10579" s="11">
        <v>6928160</v>
      </c>
      <c r="F10579" s="15">
        <f>IF(ISBLANK($D10579),"",IF(ISBLANK($E10579),VLOOKUP($D10579,$J:$K,2,FALSE),VLOOKUP($E10579,'Daycare Packages'!$A:$G,7,FALSE)))</f>
        <v>27</v>
      </c>
      <c r="G10579" s="15"/>
      <c r="H10579" s="15">
        <f t="shared" si="354"/>
        <v>27</v>
      </c>
      <c r="I10579" s="198">
        <f t="shared" si="355"/>
        <v>8</v>
      </c>
    </row>
    <row r="10580" spans="1:9" x14ac:dyDescent="0.3">
      <c r="A10580" s="10">
        <v>43703</v>
      </c>
      <c r="B10580" s="11" t="s">
        <v>2077</v>
      </c>
      <c r="C10580" s="11" t="s">
        <v>943</v>
      </c>
      <c r="D10580" s="11" t="s">
        <v>662</v>
      </c>
      <c r="E10580" s="11">
        <v>6937572</v>
      </c>
      <c r="F10580" s="15">
        <f>IF(ISBLANK($D10580),"",IF(ISBLANK($E10580),VLOOKUP($D10580,$J:$K,2,FALSE),VLOOKUP($E10580,'Daycare Packages'!$A:$G,7,FALSE)))</f>
        <v>23</v>
      </c>
      <c r="G10580" s="15"/>
      <c r="H10580" s="15">
        <f t="shared" si="354"/>
        <v>23</v>
      </c>
      <c r="I10580" s="198">
        <f t="shared" si="355"/>
        <v>8</v>
      </c>
    </row>
    <row r="10581" spans="1:9" x14ac:dyDescent="0.3">
      <c r="A10581" s="10">
        <v>43703</v>
      </c>
      <c r="B10581" s="11" t="s">
        <v>147</v>
      </c>
      <c r="C10581" s="11" t="s">
        <v>796</v>
      </c>
      <c r="D10581" s="11" t="s">
        <v>662</v>
      </c>
      <c r="E10581" s="11">
        <v>6931199</v>
      </c>
      <c r="F10581" s="15">
        <f>IF(ISBLANK($D10581),"",IF(ISBLANK($E10581),VLOOKUP($D10581,$J:$K,2,FALSE),VLOOKUP($E10581,'Daycare Packages'!$A:$G,7,FALSE)))</f>
        <v>23</v>
      </c>
      <c r="G10581" s="15"/>
      <c r="H10581" s="15">
        <f t="shared" si="354"/>
        <v>23</v>
      </c>
      <c r="I10581" s="198">
        <f t="shared" si="355"/>
        <v>8</v>
      </c>
    </row>
    <row r="10582" spans="1:9" x14ac:dyDescent="0.3">
      <c r="A10582" s="10">
        <v>43703</v>
      </c>
      <c r="B10582" s="11" t="s">
        <v>170</v>
      </c>
      <c r="C10582" s="11" t="s">
        <v>710</v>
      </c>
      <c r="D10582" s="11" t="s">
        <v>662</v>
      </c>
      <c r="E10582" s="11">
        <v>6899079</v>
      </c>
      <c r="F10582" s="15">
        <f>IF(ISBLANK($D10582),"",IF(ISBLANK($E10582),VLOOKUP($D10582,$J:$K,2,FALSE),VLOOKUP($E10582,'Daycare Packages'!$A:$G,7,FALSE)))</f>
        <v>23</v>
      </c>
      <c r="G10582" s="15"/>
      <c r="H10582" s="15">
        <f t="shared" si="354"/>
        <v>23</v>
      </c>
      <c r="I10582" s="198">
        <f t="shared" si="355"/>
        <v>8</v>
      </c>
    </row>
    <row r="10583" spans="1:9" x14ac:dyDescent="0.3">
      <c r="A10583" s="10">
        <v>43703</v>
      </c>
      <c r="B10583" s="11" t="s">
        <v>139</v>
      </c>
      <c r="C10583" s="11" t="s">
        <v>867</v>
      </c>
      <c r="D10583" s="11" t="s">
        <v>662</v>
      </c>
      <c r="E10583" s="11">
        <v>6933735</v>
      </c>
      <c r="F10583" s="15">
        <f>IF(ISBLANK($D10583),"",IF(ISBLANK($E10583),VLOOKUP($D10583,$J:$K,2,FALSE),VLOOKUP($E10583,'Daycare Packages'!$A:$G,7,FALSE)))</f>
        <v>27</v>
      </c>
      <c r="G10583" s="15"/>
      <c r="H10583" s="15">
        <f t="shared" si="354"/>
        <v>27</v>
      </c>
      <c r="I10583" s="198">
        <f t="shared" si="355"/>
        <v>8</v>
      </c>
    </row>
    <row r="10584" spans="1:9" x14ac:dyDescent="0.3">
      <c r="A10584" s="10">
        <v>43703</v>
      </c>
      <c r="B10584" s="11" t="s">
        <v>182</v>
      </c>
      <c r="C10584" s="11" t="s">
        <v>685</v>
      </c>
      <c r="D10584" s="11" t="s">
        <v>662</v>
      </c>
      <c r="E10584" s="11">
        <v>6925810</v>
      </c>
      <c r="F10584" s="15">
        <f>IF(ISBLANK($D10584),"",IF(ISBLANK($E10584),VLOOKUP($D10584,$J:$K,2,FALSE),VLOOKUP($E10584,'Daycare Packages'!$A:$G,7,FALSE)))</f>
        <v>23</v>
      </c>
      <c r="G10584" s="15"/>
      <c r="H10584" s="15">
        <f t="shared" si="354"/>
        <v>23</v>
      </c>
      <c r="I10584" s="198">
        <f t="shared" si="355"/>
        <v>8</v>
      </c>
    </row>
    <row r="10585" spans="1:9" x14ac:dyDescent="0.3">
      <c r="A10585" s="10">
        <v>43703</v>
      </c>
      <c r="B10585" s="11" t="s">
        <v>169</v>
      </c>
      <c r="C10585" s="11" t="s">
        <v>533</v>
      </c>
      <c r="D10585" s="11" t="s">
        <v>662</v>
      </c>
      <c r="E10585" s="11">
        <v>6775254</v>
      </c>
      <c r="F10585" s="15">
        <f>IF(ISBLANK($D10585),"",IF(ISBLANK($E10585),VLOOKUP($D10585,$J:$K,2,FALSE),VLOOKUP($E10585,'Daycare Packages'!$A:$G,7,FALSE)))</f>
        <v>26</v>
      </c>
      <c r="G10585" s="15"/>
      <c r="H10585" s="15">
        <f t="shared" si="354"/>
        <v>26</v>
      </c>
      <c r="I10585" s="198">
        <f t="shared" si="355"/>
        <v>8</v>
      </c>
    </row>
    <row r="10586" spans="1:9" x14ac:dyDescent="0.3">
      <c r="A10586" s="10">
        <v>43703</v>
      </c>
      <c r="B10586" s="11" t="s">
        <v>127</v>
      </c>
      <c r="C10586" s="11" t="s">
        <v>715</v>
      </c>
      <c r="D10586" s="11" t="s">
        <v>662</v>
      </c>
      <c r="E10586" s="11">
        <v>6865974</v>
      </c>
      <c r="F10586" s="15">
        <f>IF(ISBLANK($D10586),"",IF(ISBLANK($E10586),VLOOKUP($D10586,$J:$K,2,FALSE),VLOOKUP($E10586,'Daycare Packages'!$A:$G,7,FALSE)))</f>
        <v>23</v>
      </c>
      <c r="G10586" s="15"/>
      <c r="H10586" s="15">
        <f t="shared" si="354"/>
        <v>23</v>
      </c>
      <c r="I10586" s="198">
        <f t="shared" si="355"/>
        <v>8</v>
      </c>
    </row>
    <row r="10587" spans="1:9" x14ac:dyDescent="0.3">
      <c r="A10587" s="10">
        <v>43703</v>
      </c>
      <c r="B10587" s="11" t="s">
        <v>799</v>
      </c>
      <c r="C10587" s="11" t="s">
        <v>800</v>
      </c>
      <c r="D10587" s="11" t="s">
        <v>662</v>
      </c>
      <c r="F10587" s="15">
        <f>IF(ISBLANK($D10587),"",IF(ISBLANK($E10587),VLOOKUP($D10587,$J:$K,2,FALSE),VLOOKUP($E10587,'Daycare Packages'!$A:$G,7,FALSE)))</f>
        <v>30</v>
      </c>
      <c r="G10587" s="15"/>
      <c r="H10587" s="15">
        <f t="shared" si="354"/>
        <v>30</v>
      </c>
      <c r="I10587" s="198">
        <f t="shared" si="355"/>
        <v>8</v>
      </c>
    </row>
    <row r="10588" spans="1:9" x14ac:dyDescent="0.3">
      <c r="A10588" s="10">
        <v>43703</v>
      </c>
      <c r="B10588" s="11" t="s">
        <v>320</v>
      </c>
      <c r="C10588" s="11" t="s">
        <v>777</v>
      </c>
      <c r="D10588" s="11" t="s">
        <v>662</v>
      </c>
      <c r="F10588" s="15">
        <f>IF(ISBLANK($D10588),"",IF(ISBLANK($E10588),VLOOKUP($D10588,$J:$K,2,FALSE),VLOOKUP($E10588,'Daycare Packages'!$A:$G,7,FALSE)))</f>
        <v>30</v>
      </c>
      <c r="G10588" s="15"/>
      <c r="H10588" s="15">
        <f t="shared" si="354"/>
        <v>30</v>
      </c>
      <c r="I10588" s="198">
        <f t="shared" si="355"/>
        <v>8</v>
      </c>
    </row>
    <row r="10589" spans="1:9" x14ac:dyDescent="0.3">
      <c r="A10589" s="55">
        <v>43703</v>
      </c>
      <c r="B10589" s="56" t="s">
        <v>115</v>
      </c>
      <c r="C10589" s="56" t="s">
        <v>764</v>
      </c>
      <c r="D10589" s="56" t="s">
        <v>662</v>
      </c>
      <c r="E10589" s="56">
        <v>6736950</v>
      </c>
      <c r="F10589" s="59">
        <f>IF(ISBLANK($D10589),"",IF(ISBLANK($E10589),VLOOKUP($D10589,$J:$K,2,FALSE),VLOOKUP($E10589,'Daycare Packages'!$A:$G,7,FALSE)))</f>
        <v>22</v>
      </c>
      <c r="G10589" s="59"/>
      <c r="H10589" s="59">
        <f t="shared" si="354"/>
        <v>22</v>
      </c>
      <c r="I10589" s="198">
        <f t="shared" si="355"/>
        <v>8</v>
      </c>
    </row>
    <row r="10590" spans="1:9" x14ac:dyDescent="0.3">
      <c r="A10590" s="10">
        <v>43704</v>
      </c>
      <c r="B10590" s="11" t="s">
        <v>2279</v>
      </c>
      <c r="C10590" s="11" t="s">
        <v>2280</v>
      </c>
      <c r="D10590" s="11" t="s">
        <v>671</v>
      </c>
      <c r="F10590" s="15">
        <f>IF(ISBLANK($D10590),"",IF(ISBLANK($E10590),VLOOKUP($D10590,$J:$K,2,FALSE),VLOOKUP($E10590,'Daycare Packages'!$A:$G,7,FALSE)))</f>
        <v>0</v>
      </c>
      <c r="G10590" s="15"/>
      <c r="H10590" s="15">
        <f t="shared" si="354"/>
        <v>0</v>
      </c>
      <c r="I10590" s="198">
        <f t="shared" si="355"/>
        <v>8</v>
      </c>
    </row>
    <row r="10591" spans="1:9" x14ac:dyDescent="0.3">
      <c r="A10591" s="10">
        <v>43704</v>
      </c>
      <c r="B10591" s="11" t="s">
        <v>205</v>
      </c>
      <c r="C10591" s="11" t="s">
        <v>863</v>
      </c>
      <c r="D10591" s="11" t="s">
        <v>659</v>
      </c>
      <c r="F10591" s="15">
        <f>IF(ISBLANK($D10591),"",IF(ISBLANK($E10591),VLOOKUP($D10591,$J:$K,2,FALSE),VLOOKUP($E10591,'Daycare Packages'!$A:$G,7,FALSE)))</f>
        <v>20</v>
      </c>
      <c r="G10591" s="15"/>
      <c r="H10591" s="15">
        <f t="shared" ref="H10591:H10597" si="356">IF(ISBLANK(D10591),"",SUM(F10591:G10591))</f>
        <v>20</v>
      </c>
      <c r="I10591" s="198">
        <f t="shared" si="355"/>
        <v>8</v>
      </c>
    </row>
    <row r="10592" spans="1:9" x14ac:dyDescent="0.3">
      <c r="A10592" s="55">
        <v>43704</v>
      </c>
      <c r="B10592" s="56" t="s">
        <v>115</v>
      </c>
      <c r="C10592" s="56" t="s">
        <v>764</v>
      </c>
      <c r="D10592" s="56" t="s">
        <v>662</v>
      </c>
      <c r="E10592" s="56">
        <v>6736950</v>
      </c>
      <c r="F10592" s="59">
        <f>IF(ISBLANK($D10592),"",IF(ISBLANK($E10592),VLOOKUP($D10592,$J:$K,2,FALSE),VLOOKUP($E10592,'Daycare Packages'!$A:$G,7,FALSE)))</f>
        <v>22</v>
      </c>
      <c r="G10592" s="59"/>
      <c r="H10592" s="59">
        <f t="shared" si="356"/>
        <v>22</v>
      </c>
      <c r="I10592" s="198">
        <f t="shared" si="355"/>
        <v>8</v>
      </c>
    </row>
    <row r="10593" spans="1:9" x14ac:dyDescent="0.3">
      <c r="A10593" s="10">
        <v>43704</v>
      </c>
      <c r="B10593" s="11" t="s">
        <v>1221</v>
      </c>
      <c r="C10593" s="11" t="s">
        <v>1222</v>
      </c>
      <c r="D10593" s="11" t="s">
        <v>659</v>
      </c>
      <c r="E10593" s="11">
        <v>6818139</v>
      </c>
      <c r="F10593" s="15">
        <f>IF(ISBLANK($D10593),"",IF(ISBLANK($E10593),VLOOKUP($D10593,$J:$K,2,FALSE),VLOOKUP($E10593,'Daycare Packages'!$A:$G,7,FALSE)))</f>
        <v>18</v>
      </c>
      <c r="G10593" s="15"/>
      <c r="H10593" s="15">
        <f t="shared" si="356"/>
        <v>18</v>
      </c>
      <c r="I10593" s="198">
        <f t="shared" si="355"/>
        <v>8</v>
      </c>
    </row>
    <row r="10594" spans="1:9" x14ac:dyDescent="0.3">
      <c r="A10594" s="10">
        <v>43704</v>
      </c>
      <c r="B10594" s="11" t="s">
        <v>154</v>
      </c>
      <c r="C10594" s="11" t="s">
        <v>729</v>
      </c>
      <c r="D10594" s="11" t="s">
        <v>659</v>
      </c>
      <c r="E10594" s="11">
        <v>6928867</v>
      </c>
      <c r="F10594" s="15">
        <f>IF(ISBLANK($D10594),"",IF(ISBLANK($E10594),VLOOKUP($D10594,$J:$K,2,FALSE),VLOOKUP($E10594,'Daycare Packages'!$A:$G,7,FALSE)))</f>
        <v>19</v>
      </c>
      <c r="G10594" s="15"/>
      <c r="H10594" s="15">
        <f t="shared" si="356"/>
        <v>19</v>
      </c>
      <c r="I10594" s="198">
        <f t="shared" si="355"/>
        <v>8</v>
      </c>
    </row>
    <row r="10595" spans="1:9" x14ac:dyDescent="0.3">
      <c r="A10595" s="10">
        <v>43704</v>
      </c>
      <c r="B10595" s="11" t="s">
        <v>152</v>
      </c>
      <c r="C10595" s="11" t="s">
        <v>679</v>
      </c>
      <c r="D10595" s="11" t="s">
        <v>662</v>
      </c>
      <c r="E10595" s="11">
        <v>6942219</v>
      </c>
      <c r="F10595" s="15">
        <f>IF(ISBLANK($D10595),"",IF(ISBLANK($E10595),VLOOKUP($D10595,$J:$K,2,FALSE),VLOOKUP($E10595,'Daycare Packages'!$A:$G,7,FALSE)))</f>
        <v>23</v>
      </c>
      <c r="G10595" s="15"/>
      <c r="H10595" s="15">
        <f t="shared" si="356"/>
        <v>23</v>
      </c>
      <c r="I10595" s="198">
        <f t="shared" si="355"/>
        <v>8</v>
      </c>
    </row>
    <row r="10596" spans="1:9" x14ac:dyDescent="0.3">
      <c r="A10596" s="10">
        <v>43704</v>
      </c>
      <c r="B10596" s="11" t="s">
        <v>190</v>
      </c>
      <c r="C10596" s="11" t="s">
        <v>718</v>
      </c>
      <c r="D10596" s="11" t="s">
        <v>659</v>
      </c>
      <c r="E10596" s="11">
        <v>6942249</v>
      </c>
      <c r="F10596" s="15">
        <f>IF(ISBLANK($D10596),"",IF(ISBLANK($E10596),VLOOKUP($D10596,$J:$K,2,FALSE),VLOOKUP($E10596,'Daycare Packages'!$A:$G,7,FALSE)))</f>
        <v>19</v>
      </c>
      <c r="G10596" s="15"/>
      <c r="H10596" s="15">
        <f t="shared" si="356"/>
        <v>19</v>
      </c>
      <c r="I10596" s="198">
        <f t="shared" si="355"/>
        <v>8</v>
      </c>
    </row>
    <row r="10597" spans="1:9" x14ac:dyDescent="0.3">
      <c r="A10597" s="10">
        <v>43704</v>
      </c>
      <c r="B10597" s="11" t="s">
        <v>1661</v>
      </c>
      <c r="C10597" s="11" t="s">
        <v>1673</v>
      </c>
      <c r="D10597" s="11" t="s">
        <v>662</v>
      </c>
      <c r="E10597" s="11">
        <v>6945493</v>
      </c>
      <c r="F10597" s="15">
        <f>IF(ISBLANK($D10597),"",IF(ISBLANK($E10597),VLOOKUP($D10597,$J:$K,2,FALSE),VLOOKUP($E10597,'Daycare Packages'!$A:$G,7,FALSE)))</f>
        <v>26</v>
      </c>
      <c r="G10597" s="15"/>
      <c r="H10597" s="15">
        <f t="shared" si="356"/>
        <v>26</v>
      </c>
      <c r="I10597" s="198">
        <f t="shared" si="355"/>
        <v>8</v>
      </c>
    </row>
    <row r="10598" spans="1:9" x14ac:dyDescent="0.3">
      <c r="A10598" s="10">
        <v>43704</v>
      </c>
      <c r="B10598" s="11" t="s">
        <v>2167</v>
      </c>
      <c r="C10598" s="11" t="s">
        <v>570</v>
      </c>
      <c r="D10598" s="11" t="s">
        <v>662</v>
      </c>
      <c r="E10598" s="11">
        <v>6945678</v>
      </c>
      <c r="F10598" s="15">
        <f>IF(ISBLANK($D10598),"",IF(ISBLANK($E10598),VLOOKUP($D10598,$J:$K,2,FALSE),VLOOKUP($E10598,'Daycare Packages'!$A:$G,7,FALSE)))</f>
        <v>27</v>
      </c>
      <c r="G10598" s="15"/>
      <c r="H10598" s="15">
        <f t="shared" ref="H10598:H10661" si="357">IF(ISBLANK(D10598),"",SUM(F10598:G10598))</f>
        <v>27</v>
      </c>
      <c r="I10598" s="198">
        <f t="shared" si="355"/>
        <v>8</v>
      </c>
    </row>
    <row r="10599" spans="1:9" x14ac:dyDescent="0.3">
      <c r="A10599" s="10">
        <v>43704</v>
      </c>
      <c r="B10599" s="11" t="s">
        <v>202</v>
      </c>
      <c r="C10599" s="11" t="s">
        <v>520</v>
      </c>
      <c r="D10599" s="11" t="s">
        <v>662</v>
      </c>
      <c r="E10599" s="11">
        <v>6732314</v>
      </c>
      <c r="F10599" s="15">
        <f>IF(ISBLANK($D10599),"",IF(ISBLANK($E10599),VLOOKUP($D10599,$J:$K,2,FALSE),VLOOKUP($E10599,'Daycare Packages'!$A:$G,7,FALSE)))</f>
        <v>25</v>
      </c>
      <c r="G10599" s="15"/>
      <c r="H10599" s="15">
        <f t="shared" si="357"/>
        <v>25</v>
      </c>
      <c r="I10599" s="198">
        <f t="shared" si="355"/>
        <v>8</v>
      </c>
    </row>
    <row r="10600" spans="1:9" x14ac:dyDescent="0.3">
      <c r="A10600" s="10">
        <v>43704</v>
      </c>
      <c r="B10600" s="11" t="s">
        <v>1887</v>
      </c>
      <c r="C10600" s="11" t="s">
        <v>507</v>
      </c>
      <c r="D10600" s="11" t="s">
        <v>662</v>
      </c>
      <c r="F10600" s="15">
        <f>IF(ISBLANK($D10600),"",IF(ISBLANK($E10600),VLOOKUP($D10600,$J:$K,2,FALSE),VLOOKUP($E10600,'Daycare Packages'!$A:$G,7,FALSE)))</f>
        <v>30</v>
      </c>
      <c r="G10600" s="15"/>
      <c r="H10600" s="15">
        <f t="shared" si="357"/>
        <v>30</v>
      </c>
      <c r="I10600" s="198">
        <f t="shared" si="355"/>
        <v>8</v>
      </c>
    </row>
    <row r="10601" spans="1:9" x14ac:dyDescent="0.3">
      <c r="A10601" s="10">
        <v>43704</v>
      </c>
      <c r="B10601" s="11" t="s">
        <v>873</v>
      </c>
      <c r="C10601" s="11" t="s">
        <v>493</v>
      </c>
      <c r="D10601" s="11" t="s">
        <v>662</v>
      </c>
      <c r="F10601" s="15">
        <f>IF(ISBLANK($D10601),"",IF(ISBLANK($E10601),VLOOKUP($D10601,$J:$K,2,FALSE),VLOOKUP($E10601,'Daycare Packages'!$A:$G,7,FALSE)))</f>
        <v>30</v>
      </c>
      <c r="G10601" s="15"/>
      <c r="H10601" s="15">
        <f t="shared" si="357"/>
        <v>30</v>
      </c>
      <c r="I10601" s="198">
        <f t="shared" si="355"/>
        <v>8</v>
      </c>
    </row>
    <row r="10602" spans="1:9" x14ac:dyDescent="0.3">
      <c r="A10602" s="10">
        <v>43704</v>
      </c>
      <c r="B10602" s="11" t="s">
        <v>211</v>
      </c>
      <c r="C10602" s="11" t="s">
        <v>507</v>
      </c>
      <c r="D10602" s="11" t="s">
        <v>662</v>
      </c>
      <c r="F10602" s="15">
        <f>IF(ISBLANK($D10602),"",IF(ISBLANK($E10602),VLOOKUP($D10602,$J:$K,2,FALSE),VLOOKUP($E10602,'Daycare Packages'!$A:$G,7,FALSE)))</f>
        <v>30</v>
      </c>
      <c r="G10602" s="15">
        <f>(-3)+5.4</f>
        <v>2.4000000000000004</v>
      </c>
      <c r="H10602" s="15">
        <f t="shared" si="357"/>
        <v>32.4</v>
      </c>
      <c r="I10602" s="198">
        <f t="shared" si="355"/>
        <v>8</v>
      </c>
    </row>
    <row r="10603" spans="1:9" x14ac:dyDescent="0.3">
      <c r="A10603" s="10">
        <v>43704</v>
      </c>
      <c r="B10603" s="11" t="s">
        <v>127</v>
      </c>
      <c r="C10603" s="11" t="s">
        <v>715</v>
      </c>
      <c r="D10603" s="11" t="s">
        <v>662</v>
      </c>
      <c r="E10603" s="11">
        <v>6865974</v>
      </c>
      <c r="F10603" s="15">
        <f>IF(ISBLANK($D10603),"",IF(ISBLANK($E10603),VLOOKUP($D10603,$J:$K,2,FALSE),VLOOKUP($E10603,'Daycare Packages'!$A:$G,7,FALSE)))</f>
        <v>23</v>
      </c>
      <c r="G10603" s="15"/>
      <c r="H10603" s="15">
        <f t="shared" si="357"/>
        <v>23</v>
      </c>
      <c r="I10603" s="198">
        <f t="shared" si="355"/>
        <v>8</v>
      </c>
    </row>
    <row r="10604" spans="1:9" x14ac:dyDescent="0.3">
      <c r="A10604" s="10">
        <v>43704</v>
      </c>
      <c r="B10604" s="11" t="s">
        <v>822</v>
      </c>
      <c r="C10604" s="11" t="s">
        <v>823</v>
      </c>
      <c r="D10604" s="11" t="s">
        <v>662</v>
      </c>
      <c r="F10604" s="15">
        <f>IF(ISBLANK($D10604),"",IF(ISBLANK($E10604),VLOOKUP($D10604,$J:$K,2,FALSE),VLOOKUP($E10604,'Daycare Packages'!$A:$G,7,FALSE)))</f>
        <v>30</v>
      </c>
      <c r="G10604" s="15"/>
      <c r="H10604" s="15">
        <f t="shared" si="357"/>
        <v>30</v>
      </c>
      <c r="I10604" s="198">
        <f t="shared" si="355"/>
        <v>8</v>
      </c>
    </row>
    <row r="10605" spans="1:9" x14ac:dyDescent="0.3">
      <c r="A10605" s="10">
        <v>43704</v>
      </c>
      <c r="B10605" s="11" t="s">
        <v>123</v>
      </c>
      <c r="C10605" s="11" t="s">
        <v>622</v>
      </c>
      <c r="D10605" s="11" t="s">
        <v>662</v>
      </c>
      <c r="E10605" s="11">
        <v>6892228</v>
      </c>
      <c r="F10605" s="15">
        <f>IF(ISBLANK($D10605),"",IF(ISBLANK($E10605),VLOOKUP($D10605,$J:$K,2,FALSE),VLOOKUP($E10605,'Daycare Packages'!$A:$G,7,FALSE)))</f>
        <v>23</v>
      </c>
      <c r="G10605" s="15"/>
      <c r="H10605" s="15">
        <f t="shared" si="357"/>
        <v>23</v>
      </c>
      <c r="I10605" s="198">
        <f t="shared" si="355"/>
        <v>8</v>
      </c>
    </row>
    <row r="10606" spans="1:9" x14ac:dyDescent="0.3">
      <c r="A10606" s="10">
        <v>43704</v>
      </c>
      <c r="B10606" s="11" t="s">
        <v>184</v>
      </c>
      <c r="C10606" s="11" t="s">
        <v>396</v>
      </c>
      <c r="D10606" s="11" t="s">
        <v>662</v>
      </c>
      <c r="E10606" s="11">
        <v>6910576</v>
      </c>
      <c r="F10606" s="15">
        <f>IF(ISBLANK($D10606),"",IF(ISBLANK($E10606),VLOOKUP($D10606,$J:$K,2,FALSE),VLOOKUP($E10606,'Daycare Packages'!$A:$G,7,FALSE)))</f>
        <v>26</v>
      </c>
      <c r="G10606" s="15"/>
      <c r="H10606" s="15">
        <f t="shared" si="357"/>
        <v>26</v>
      </c>
      <c r="I10606" s="198">
        <f t="shared" si="355"/>
        <v>8</v>
      </c>
    </row>
    <row r="10607" spans="1:9" x14ac:dyDescent="0.3">
      <c r="A10607" s="10">
        <v>43704</v>
      </c>
      <c r="B10607" s="11" t="s">
        <v>184</v>
      </c>
      <c r="C10607" s="11" t="s">
        <v>679</v>
      </c>
      <c r="D10607" s="11" t="s">
        <v>662</v>
      </c>
      <c r="E10607" s="11">
        <v>6910576</v>
      </c>
      <c r="F10607" s="15">
        <f>IF(ISBLANK($D10607),"",IF(ISBLANK($E10607),VLOOKUP($D10607,$J:$K,2,FALSE),VLOOKUP($E10607,'Daycare Packages'!$A:$G,7,FALSE)))</f>
        <v>26</v>
      </c>
      <c r="G10607" s="15"/>
      <c r="H10607" s="15">
        <f t="shared" si="357"/>
        <v>26</v>
      </c>
      <c r="I10607" s="198">
        <f t="shared" si="355"/>
        <v>8</v>
      </c>
    </row>
    <row r="10608" spans="1:9" x14ac:dyDescent="0.3">
      <c r="A10608" s="10">
        <v>43704</v>
      </c>
      <c r="B10608" s="11" t="s">
        <v>690</v>
      </c>
      <c r="C10608" s="11" t="s">
        <v>691</v>
      </c>
      <c r="D10608" s="11" t="s">
        <v>662</v>
      </c>
      <c r="E10608" s="11">
        <v>6829038</v>
      </c>
      <c r="F10608" s="15">
        <f>IF(ISBLANK($D10608),"",IF(ISBLANK($E10608),VLOOKUP($D10608,$J:$K,2,FALSE),VLOOKUP($E10608,'Daycare Packages'!$A:$G,7,FALSE)))</f>
        <v>25</v>
      </c>
      <c r="G10608" s="15"/>
      <c r="H10608" s="15">
        <f t="shared" si="357"/>
        <v>25</v>
      </c>
      <c r="I10608" s="198">
        <f t="shared" si="355"/>
        <v>8</v>
      </c>
    </row>
    <row r="10609" spans="1:9" x14ac:dyDescent="0.3">
      <c r="A10609" s="10">
        <v>43704</v>
      </c>
      <c r="B10609" s="11" t="s">
        <v>1532</v>
      </c>
      <c r="C10609" s="11" t="s">
        <v>1076</v>
      </c>
      <c r="D10609" s="11" t="s">
        <v>662</v>
      </c>
      <c r="F10609" s="15">
        <f>IF(ISBLANK($D10609),"",IF(ISBLANK($E10609),VLOOKUP($D10609,$J:$K,2,FALSE),VLOOKUP($E10609,'Daycare Packages'!$A:$G,7,FALSE)))</f>
        <v>30</v>
      </c>
      <c r="G10609" s="15"/>
      <c r="H10609" s="15">
        <f t="shared" si="357"/>
        <v>30</v>
      </c>
      <c r="I10609" s="198">
        <f t="shared" si="355"/>
        <v>8</v>
      </c>
    </row>
    <row r="10610" spans="1:9" x14ac:dyDescent="0.3">
      <c r="A10610" s="10">
        <v>43704</v>
      </c>
      <c r="B10610" s="11" t="s">
        <v>1532</v>
      </c>
      <c r="C10610" s="11" t="s">
        <v>570</v>
      </c>
      <c r="D10610" s="11" t="s">
        <v>662</v>
      </c>
      <c r="F10610" s="15">
        <f>IF(ISBLANK($D10610),"",IF(ISBLANK($E10610),VLOOKUP($D10610,$J:$K,2,FALSE),VLOOKUP($E10610,'Daycare Packages'!$A:$G,7,FALSE)))</f>
        <v>30</v>
      </c>
      <c r="G10610" s="15"/>
      <c r="H10610" s="15">
        <f t="shared" si="357"/>
        <v>30</v>
      </c>
      <c r="I10610" s="198">
        <f t="shared" si="355"/>
        <v>8</v>
      </c>
    </row>
    <row r="10611" spans="1:9" x14ac:dyDescent="0.3">
      <c r="A10611" s="10">
        <v>43704</v>
      </c>
      <c r="B10611" s="11" t="s">
        <v>234</v>
      </c>
      <c r="C10611" s="11" t="s">
        <v>682</v>
      </c>
      <c r="D10611" s="11" t="s">
        <v>662</v>
      </c>
      <c r="F10611" s="15">
        <f>IF(ISBLANK($D10611),"",IF(ISBLANK($E10611),VLOOKUP($D10611,$J:$K,2,FALSE),VLOOKUP($E10611,'Daycare Packages'!$A:$G,7,FALSE)))</f>
        <v>30</v>
      </c>
      <c r="G10611" s="15"/>
      <c r="H10611" s="15">
        <f t="shared" si="357"/>
        <v>30</v>
      </c>
      <c r="I10611" s="198">
        <f t="shared" si="355"/>
        <v>8</v>
      </c>
    </row>
    <row r="10612" spans="1:9" x14ac:dyDescent="0.3">
      <c r="A10612" s="10">
        <v>43704</v>
      </c>
      <c r="B10612" s="11" t="s">
        <v>137</v>
      </c>
      <c r="C10612" s="11" t="s">
        <v>2169</v>
      </c>
      <c r="D10612" s="11" t="s">
        <v>662</v>
      </c>
      <c r="E10612" s="11">
        <v>6867321</v>
      </c>
      <c r="F10612" s="15">
        <f>IF(ISBLANK($D10612),"",IF(ISBLANK($E10612),VLOOKUP($D10612,$J:$K,2,FALSE),VLOOKUP($E10612,'Daycare Packages'!$A:$G,7,FALSE)))</f>
        <v>23</v>
      </c>
      <c r="G10612" s="15"/>
      <c r="H10612" s="15">
        <f t="shared" si="357"/>
        <v>23</v>
      </c>
      <c r="I10612" s="198">
        <f t="shared" si="355"/>
        <v>8</v>
      </c>
    </row>
    <row r="10613" spans="1:9" x14ac:dyDescent="0.3">
      <c r="A10613" s="10">
        <v>43704</v>
      </c>
      <c r="B10613" s="11" t="s">
        <v>182</v>
      </c>
      <c r="C10613" s="11" t="s">
        <v>685</v>
      </c>
      <c r="D10613" s="11" t="s">
        <v>662</v>
      </c>
      <c r="E10613" s="11">
        <v>6925810</v>
      </c>
      <c r="F10613" s="15">
        <f>IF(ISBLANK($D10613),"",IF(ISBLANK($E10613),VLOOKUP($D10613,$J:$K,2,FALSE),VLOOKUP($E10613,'Daycare Packages'!$A:$G,7,FALSE)))</f>
        <v>23</v>
      </c>
      <c r="G10613" s="15"/>
      <c r="H10613" s="15">
        <f t="shared" si="357"/>
        <v>23</v>
      </c>
      <c r="I10613" s="198">
        <f t="shared" si="355"/>
        <v>8</v>
      </c>
    </row>
    <row r="10614" spans="1:9" x14ac:dyDescent="0.3">
      <c r="A10614" s="10">
        <v>43704</v>
      </c>
      <c r="B10614" s="11" t="s">
        <v>677</v>
      </c>
      <c r="C10614" s="11" t="s">
        <v>678</v>
      </c>
      <c r="D10614" s="11" t="s">
        <v>662</v>
      </c>
      <c r="F10614" s="15">
        <f>IF(ISBLANK($D10614),"",IF(ISBLANK($E10614),VLOOKUP($D10614,$J:$K,2,FALSE),VLOOKUP($E10614,'Daycare Packages'!$A:$G,7,FALSE)))</f>
        <v>30</v>
      </c>
      <c r="G10614" s="15"/>
      <c r="H10614" s="15">
        <f t="shared" si="357"/>
        <v>30</v>
      </c>
      <c r="I10614" s="198">
        <f t="shared" si="355"/>
        <v>8</v>
      </c>
    </row>
    <row r="10615" spans="1:9" x14ac:dyDescent="0.3">
      <c r="A10615" s="10">
        <v>43704</v>
      </c>
      <c r="B10615" s="11" t="s">
        <v>2281</v>
      </c>
      <c r="C10615" s="11" t="s">
        <v>676</v>
      </c>
      <c r="D10615" s="11" t="s">
        <v>662</v>
      </c>
      <c r="E10615" s="11">
        <v>6835426</v>
      </c>
      <c r="F10615" s="15">
        <f>IF(ISBLANK($D10615),"",IF(ISBLANK($E10615),VLOOKUP($D10615,$J:$K,2,FALSE),VLOOKUP($E10615,'Daycare Packages'!$A:$G,7,FALSE)))</f>
        <v>27</v>
      </c>
      <c r="G10615" s="15"/>
      <c r="H10615" s="15">
        <f t="shared" si="357"/>
        <v>27</v>
      </c>
      <c r="I10615" s="198">
        <f t="shared" si="355"/>
        <v>8</v>
      </c>
    </row>
    <row r="10616" spans="1:9" x14ac:dyDescent="0.3">
      <c r="A10616" s="10">
        <v>43704</v>
      </c>
      <c r="B10616" s="11" t="s">
        <v>1727</v>
      </c>
      <c r="C10616" s="11" t="s">
        <v>1728</v>
      </c>
      <c r="D10616" s="11" t="s">
        <v>659</v>
      </c>
      <c r="F10616" s="15">
        <f>IF(ISBLANK($D10616),"",IF(ISBLANK($E10616),VLOOKUP($D10616,$J:$K,2,FALSE),VLOOKUP($E10616,'Daycare Packages'!$A:$G,7,FALSE)))</f>
        <v>20</v>
      </c>
      <c r="G10616" s="15"/>
      <c r="H10616" s="15">
        <f t="shared" si="357"/>
        <v>20</v>
      </c>
      <c r="I10616" s="198">
        <f t="shared" si="355"/>
        <v>8</v>
      </c>
    </row>
    <row r="10617" spans="1:9" x14ac:dyDescent="0.3">
      <c r="A10617" s="10">
        <v>43704</v>
      </c>
      <c r="B10617" s="11" t="s">
        <v>760</v>
      </c>
      <c r="C10617" s="11" t="s">
        <v>761</v>
      </c>
      <c r="D10617" s="11" t="s">
        <v>662</v>
      </c>
      <c r="F10617" s="15">
        <f>IF(ISBLANK($D10617),"",IF(ISBLANK($E10617),VLOOKUP($D10617,$J:$K,2,FALSE),VLOOKUP($E10617,'Daycare Packages'!$A:$G,7,FALSE)))</f>
        <v>30</v>
      </c>
      <c r="G10617" s="15"/>
      <c r="H10617" s="15">
        <f t="shared" si="357"/>
        <v>30</v>
      </c>
      <c r="I10617" s="198">
        <f t="shared" si="355"/>
        <v>8</v>
      </c>
    </row>
    <row r="10618" spans="1:9" x14ac:dyDescent="0.3">
      <c r="A10618" s="10">
        <v>43704</v>
      </c>
      <c r="B10618" s="11" t="s">
        <v>2151</v>
      </c>
      <c r="C10618" s="11" t="s">
        <v>808</v>
      </c>
      <c r="D10618" s="11" t="s">
        <v>662</v>
      </c>
      <c r="F10618" s="15">
        <f>IF(ISBLANK($D10618),"",IF(ISBLANK($E10618),VLOOKUP($D10618,$J:$K,2,FALSE),VLOOKUP($E10618,'Daycare Packages'!$A:$G,7,FALSE)))</f>
        <v>30</v>
      </c>
      <c r="G10618" s="15"/>
      <c r="H10618" s="15">
        <f t="shared" si="357"/>
        <v>30</v>
      </c>
      <c r="I10618" s="198">
        <f t="shared" si="355"/>
        <v>8</v>
      </c>
    </row>
    <row r="10619" spans="1:9" x14ac:dyDescent="0.3">
      <c r="A10619" s="10">
        <v>43704</v>
      </c>
      <c r="B10619" s="11" t="s">
        <v>722</v>
      </c>
      <c r="C10619" s="11" t="s">
        <v>548</v>
      </c>
      <c r="D10619" s="11" t="s">
        <v>662</v>
      </c>
      <c r="F10619" s="15">
        <f>IF(ISBLANK($D10619),"",IF(ISBLANK($E10619),VLOOKUP($D10619,$J:$K,2,FALSE),VLOOKUP($E10619,'Daycare Packages'!$A:$G,7,FALSE)))</f>
        <v>30</v>
      </c>
      <c r="G10619" s="15"/>
      <c r="H10619" s="15">
        <f t="shared" si="357"/>
        <v>30</v>
      </c>
      <c r="I10619" s="198">
        <f t="shared" si="355"/>
        <v>8</v>
      </c>
    </row>
    <row r="10620" spans="1:9" x14ac:dyDescent="0.3">
      <c r="A10620" s="10">
        <v>43704</v>
      </c>
      <c r="B10620" s="11" t="s">
        <v>1961</v>
      </c>
      <c r="C10620" s="11" t="s">
        <v>1962</v>
      </c>
      <c r="D10620" s="11" t="s">
        <v>662</v>
      </c>
      <c r="F10620" s="15">
        <f>IF(ISBLANK($D10620),"",IF(ISBLANK($E10620),VLOOKUP($D10620,$J:$K,2,FALSE),VLOOKUP($E10620,'Daycare Packages'!$A:$G,7,FALSE)))</f>
        <v>30</v>
      </c>
      <c r="G10620" s="15"/>
      <c r="H10620" s="15">
        <f t="shared" si="357"/>
        <v>30</v>
      </c>
      <c r="I10620" s="198">
        <f t="shared" si="355"/>
        <v>8</v>
      </c>
    </row>
    <row r="10621" spans="1:9" x14ac:dyDescent="0.3">
      <c r="A10621" s="10">
        <v>43704</v>
      </c>
      <c r="B10621" s="11" t="s">
        <v>2006</v>
      </c>
      <c r="C10621" s="11" t="s">
        <v>2007</v>
      </c>
      <c r="D10621" s="11" t="s">
        <v>662</v>
      </c>
      <c r="E10621" s="11">
        <v>6944635</v>
      </c>
      <c r="F10621" s="15">
        <f>IF(ISBLANK($D10621),"",IF(ISBLANK($E10621),VLOOKUP($D10621,$J:$K,2,FALSE),VLOOKUP($E10621,'Daycare Packages'!$A:$G,7,FALSE)))</f>
        <v>27</v>
      </c>
      <c r="G10621" s="15"/>
      <c r="H10621" s="15">
        <f t="shared" si="357"/>
        <v>27</v>
      </c>
      <c r="I10621" s="198">
        <f t="shared" si="355"/>
        <v>8</v>
      </c>
    </row>
    <row r="10622" spans="1:9" x14ac:dyDescent="0.3">
      <c r="A10622" s="10">
        <v>43704</v>
      </c>
      <c r="B10622" s="11" t="s">
        <v>2006</v>
      </c>
      <c r="C10622" s="11" t="s">
        <v>1154</v>
      </c>
      <c r="D10622" s="11" t="s">
        <v>662</v>
      </c>
      <c r="E10622" s="11">
        <v>6944635</v>
      </c>
      <c r="F10622" s="15">
        <f>IF(ISBLANK($D10622),"",IF(ISBLANK($E10622),VLOOKUP($D10622,$J:$K,2,FALSE),VLOOKUP($E10622,'Daycare Packages'!$A:$G,7,FALSE)))</f>
        <v>27</v>
      </c>
      <c r="G10622" s="15"/>
      <c r="H10622" s="15">
        <f t="shared" si="357"/>
        <v>27</v>
      </c>
      <c r="I10622" s="198">
        <f t="shared" si="355"/>
        <v>8</v>
      </c>
    </row>
    <row r="10623" spans="1:9" x14ac:dyDescent="0.3">
      <c r="A10623" s="10">
        <v>43704</v>
      </c>
      <c r="B10623" s="11" t="s">
        <v>1863</v>
      </c>
      <c r="C10623" s="11" t="s">
        <v>1864</v>
      </c>
      <c r="D10623" s="11" t="s">
        <v>662</v>
      </c>
      <c r="E10623" s="11">
        <v>6927437</v>
      </c>
      <c r="F10623" s="15">
        <f>IF(ISBLANK($D10623),"",IF(ISBLANK($E10623),VLOOKUP($D10623,$J:$K,2,FALSE),VLOOKUP($E10623,'Daycare Packages'!$A:$G,7,FALSE)))</f>
        <v>27</v>
      </c>
      <c r="G10623" s="15"/>
      <c r="H10623" s="15">
        <f t="shared" si="357"/>
        <v>27</v>
      </c>
      <c r="I10623" s="198">
        <f t="shared" si="355"/>
        <v>8</v>
      </c>
    </row>
    <row r="10624" spans="1:9" x14ac:dyDescent="0.3">
      <c r="A10624" s="10">
        <v>43704</v>
      </c>
      <c r="B10624" s="11" t="s">
        <v>809</v>
      </c>
      <c r="C10624" s="11" t="s">
        <v>810</v>
      </c>
      <c r="D10624" s="11" t="s">
        <v>662</v>
      </c>
      <c r="F10624" s="15">
        <f>IF(ISBLANK($D10624),"",IF(ISBLANK($E10624),VLOOKUP($D10624,$J:$K,2,FALSE),VLOOKUP($E10624,'Daycare Packages'!$A:$G,7,FALSE)))</f>
        <v>30</v>
      </c>
      <c r="G10624" s="15"/>
      <c r="H10624" s="15">
        <f t="shared" si="357"/>
        <v>30</v>
      </c>
      <c r="I10624" s="198">
        <f t="shared" si="355"/>
        <v>8</v>
      </c>
    </row>
    <row r="10625" spans="1:9" x14ac:dyDescent="0.3">
      <c r="A10625" s="10">
        <v>43704</v>
      </c>
      <c r="B10625" s="11" t="s">
        <v>1890</v>
      </c>
      <c r="C10625" s="11" t="s">
        <v>1891</v>
      </c>
      <c r="D10625" s="11" t="s">
        <v>662</v>
      </c>
      <c r="F10625" s="15">
        <f>IF(ISBLANK($D10625),"",IF(ISBLANK($E10625),VLOOKUP($D10625,$J:$K,2,FALSE),VLOOKUP($E10625,'Daycare Packages'!$A:$G,7,FALSE)))</f>
        <v>30</v>
      </c>
      <c r="G10625" s="15"/>
      <c r="H10625" s="15">
        <f t="shared" si="357"/>
        <v>30</v>
      </c>
      <c r="I10625" s="198">
        <f t="shared" si="355"/>
        <v>8</v>
      </c>
    </row>
    <row r="10626" spans="1:9" x14ac:dyDescent="0.3">
      <c r="A10626" s="10">
        <v>43704</v>
      </c>
      <c r="B10626" s="11" t="s">
        <v>784</v>
      </c>
      <c r="C10626" s="11" t="s">
        <v>785</v>
      </c>
      <c r="D10626" s="11" t="s">
        <v>662</v>
      </c>
      <c r="F10626" s="15">
        <f>IF(ISBLANK($D10626),"",IF(ISBLANK($E10626),VLOOKUP($D10626,$J:$K,2,FALSE),VLOOKUP($E10626,'Daycare Packages'!$A:$G,7,FALSE)))</f>
        <v>30</v>
      </c>
      <c r="G10626" s="15"/>
      <c r="H10626" s="15">
        <f t="shared" si="357"/>
        <v>30</v>
      </c>
      <c r="I10626" s="198">
        <f t="shared" si="355"/>
        <v>8</v>
      </c>
    </row>
    <row r="10627" spans="1:9" x14ac:dyDescent="0.3">
      <c r="A10627" s="10">
        <v>43704</v>
      </c>
      <c r="B10627" s="11" t="s">
        <v>851</v>
      </c>
      <c r="C10627" s="11" t="s">
        <v>852</v>
      </c>
      <c r="D10627" s="11" t="s">
        <v>662</v>
      </c>
      <c r="F10627" s="15">
        <f>IF(ISBLANK($D10627),"",IF(ISBLANK($E10627),VLOOKUP($D10627,$J:$K,2,FALSE),VLOOKUP($E10627,'Daycare Packages'!$A:$G,7,FALSE)))</f>
        <v>30</v>
      </c>
      <c r="G10627" s="15"/>
      <c r="H10627" s="15">
        <f t="shared" si="357"/>
        <v>30</v>
      </c>
      <c r="I10627" s="198">
        <f t="shared" ref="I10627:I10690" si="358">IF(A10627="",0,MONTH(A10627))</f>
        <v>8</v>
      </c>
    </row>
    <row r="10628" spans="1:9" x14ac:dyDescent="0.3">
      <c r="A10628" s="10">
        <v>43704</v>
      </c>
      <c r="B10628" s="11" t="s">
        <v>199</v>
      </c>
      <c r="C10628" s="11" t="s">
        <v>711</v>
      </c>
      <c r="D10628" s="11" t="s">
        <v>662</v>
      </c>
      <c r="E10628" s="11">
        <v>6857264</v>
      </c>
      <c r="F10628" s="15">
        <f>IF(ISBLANK($D10628),"",IF(ISBLANK($E10628),VLOOKUP($D10628,$J:$K,2,FALSE),VLOOKUP($E10628,'Daycare Packages'!$A:$G,7,FALSE)))</f>
        <v>26</v>
      </c>
      <c r="G10628" s="15"/>
      <c r="H10628" s="15">
        <f t="shared" si="357"/>
        <v>26</v>
      </c>
      <c r="I10628" s="198">
        <f t="shared" si="358"/>
        <v>8</v>
      </c>
    </row>
    <row r="10629" spans="1:9" x14ac:dyDescent="0.3">
      <c r="A10629" s="10">
        <v>43704</v>
      </c>
      <c r="B10629" s="11" t="s">
        <v>751</v>
      </c>
      <c r="C10629" s="11" t="s">
        <v>752</v>
      </c>
      <c r="D10629" s="11" t="s">
        <v>662</v>
      </c>
      <c r="F10629" s="15">
        <f>IF(ISBLANK($D10629),"",IF(ISBLANK($E10629),VLOOKUP($D10629,$J:$K,2,FALSE),VLOOKUP($E10629,'Daycare Packages'!$A:$G,7,FALSE)))</f>
        <v>30</v>
      </c>
      <c r="G10629" s="15"/>
      <c r="H10629" s="15">
        <f t="shared" si="357"/>
        <v>30</v>
      </c>
      <c r="I10629" s="198">
        <f t="shared" si="358"/>
        <v>8</v>
      </c>
    </row>
    <row r="10630" spans="1:9" x14ac:dyDescent="0.3">
      <c r="A10630" s="10">
        <v>43704</v>
      </c>
      <c r="B10630" s="11" t="s">
        <v>216</v>
      </c>
      <c r="C10630" s="11" t="s">
        <v>448</v>
      </c>
      <c r="D10630" s="11" t="s">
        <v>662</v>
      </c>
      <c r="E10630" s="11">
        <v>6940540</v>
      </c>
      <c r="F10630" s="15">
        <f>IF(ISBLANK($D10630),"",IF(ISBLANK($E10630),VLOOKUP($D10630,$J:$K,2,FALSE),VLOOKUP($E10630,'Daycare Packages'!$A:$G,7,FALSE)))</f>
        <v>27</v>
      </c>
      <c r="G10630" s="15"/>
      <c r="H10630" s="15">
        <f t="shared" si="357"/>
        <v>27</v>
      </c>
      <c r="I10630" s="198">
        <f t="shared" si="358"/>
        <v>8</v>
      </c>
    </row>
    <row r="10631" spans="1:9" x14ac:dyDescent="0.3">
      <c r="A10631" s="10">
        <v>43704</v>
      </c>
      <c r="B10631" s="11" t="s">
        <v>1987</v>
      </c>
      <c r="C10631" s="11" t="s">
        <v>1988</v>
      </c>
      <c r="D10631" s="11" t="s">
        <v>662</v>
      </c>
      <c r="F10631" s="15">
        <f>IF(ISBLANK($D10631),"",IF(ISBLANK($E10631),VLOOKUP($D10631,$J:$K,2,FALSE),VLOOKUP($E10631,'Daycare Packages'!$A:$G,7,FALSE)))</f>
        <v>30</v>
      </c>
      <c r="G10631" s="15">
        <v>-6</v>
      </c>
      <c r="H10631" s="15">
        <f t="shared" si="357"/>
        <v>24</v>
      </c>
      <c r="I10631" s="198">
        <f t="shared" si="358"/>
        <v>8</v>
      </c>
    </row>
    <row r="10632" spans="1:9" x14ac:dyDescent="0.3">
      <c r="A10632" s="10">
        <v>43704</v>
      </c>
      <c r="B10632" s="11" t="s">
        <v>140</v>
      </c>
      <c r="C10632" s="11" t="s">
        <v>475</v>
      </c>
      <c r="D10632" s="11" t="s">
        <v>662</v>
      </c>
      <c r="E10632" s="11">
        <v>6927314</v>
      </c>
      <c r="F10632" s="15">
        <f>IF(ISBLANK($D10632),"",IF(ISBLANK($E10632),VLOOKUP($D10632,$J:$K,2,FALSE),VLOOKUP($E10632,'Daycare Packages'!$A:$G,7,FALSE)))</f>
        <v>26</v>
      </c>
      <c r="G10632" s="15"/>
      <c r="H10632" s="15">
        <f t="shared" si="357"/>
        <v>26</v>
      </c>
      <c r="I10632" s="198">
        <f t="shared" si="358"/>
        <v>8</v>
      </c>
    </row>
    <row r="10633" spans="1:9" x14ac:dyDescent="0.3">
      <c r="A10633" s="10">
        <v>43704</v>
      </c>
      <c r="B10633" s="11" t="s">
        <v>1636</v>
      </c>
      <c r="C10633" s="11" t="s">
        <v>665</v>
      </c>
      <c r="D10633" s="11" t="s">
        <v>659</v>
      </c>
      <c r="F10633" s="15">
        <f>IF(ISBLANK($D10633),"",IF(ISBLANK($E10633),VLOOKUP($D10633,$J:$K,2,FALSE),VLOOKUP($E10633,'Daycare Packages'!$A:$G,7,FALSE)))</f>
        <v>20</v>
      </c>
      <c r="G10633" s="15"/>
      <c r="H10633" s="15">
        <f t="shared" si="357"/>
        <v>20</v>
      </c>
      <c r="I10633" s="198">
        <f t="shared" si="358"/>
        <v>8</v>
      </c>
    </row>
    <row r="10634" spans="1:9" x14ac:dyDescent="0.3">
      <c r="A10634" s="10">
        <v>43704</v>
      </c>
      <c r="B10634" s="11" t="s">
        <v>168</v>
      </c>
      <c r="C10634" s="11" t="s">
        <v>640</v>
      </c>
      <c r="D10634" s="11" t="s">
        <v>662</v>
      </c>
      <c r="F10634" s="15">
        <f>IF(ISBLANK($D10634),"",IF(ISBLANK($E10634),VLOOKUP($D10634,$J:$K,2,FALSE),VLOOKUP($E10634,'Daycare Packages'!$A:$G,7,FALSE)))</f>
        <v>30</v>
      </c>
      <c r="G10634" s="15"/>
      <c r="H10634" s="15">
        <f t="shared" si="357"/>
        <v>30</v>
      </c>
      <c r="I10634" s="198">
        <f t="shared" si="358"/>
        <v>8</v>
      </c>
    </row>
    <row r="10635" spans="1:9" x14ac:dyDescent="0.3">
      <c r="A10635" s="10">
        <v>43704</v>
      </c>
      <c r="B10635" s="11" t="s">
        <v>122</v>
      </c>
      <c r="C10635" s="11" t="s">
        <v>740</v>
      </c>
      <c r="D10635" s="11" t="s">
        <v>662</v>
      </c>
      <c r="E10635" s="11">
        <v>6734317</v>
      </c>
      <c r="F10635" s="15">
        <f>IF(ISBLANK($D10635),"",IF(ISBLANK($E10635),VLOOKUP($D10635,$J:$K,2,FALSE),VLOOKUP($E10635,'Daycare Packages'!$A:$G,7,FALSE)))</f>
        <v>22</v>
      </c>
      <c r="G10635" s="15"/>
      <c r="H10635" s="15">
        <f t="shared" si="357"/>
        <v>22</v>
      </c>
      <c r="I10635" s="198">
        <f t="shared" si="358"/>
        <v>8</v>
      </c>
    </row>
    <row r="10636" spans="1:9" x14ac:dyDescent="0.3">
      <c r="A10636" s="10">
        <v>43704</v>
      </c>
      <c r="B10636" s="11" t="s">
        <v>141</v>
      </c>
      <c r="C10636" s="11" t="s">
        <v>854</v>
      </c>
      <c r="D10636" s="11" t="s">
        <v>662</v>
      </c>
      <c r="E10636" s="11">
        <v>6914106</v>
      </c>
      <c r="F10636" s="15">
        <f>IF(ISBLANK($D10636),"",IF(ISBLANK($E10636),VLOOKUP($D10636,$J:$K,2,FALSE),VLOOKUP($E10636,'Daycare Packages'!$A:$G,7,FALSE)))</f>
        <v>26</v>
      </c>
      <c r="G10636" s="15"/>
      <c r="H10636" s="15">
        <f t="shared" si="357"/>
        <v>26</v>
      </c>
      <c r="I10636" s="198">
        <f t="shared" si="358"/>
        <v>8</v>
      </c>
    </row>
    <row r="10637" spans="1:9" x14ac:dyDescent="0.3">
      <c r="A10637" s="10">
        <v>43704</v>
      </c>
      <c r="B10637" s="11" t="s">
        <v>212</v>
      </c>
      <c r="C10637" s="11" t="s">
        <v>707</v>
      </c>
      <c r="D10637" s="11" t="s">
        <v>662</v>
      </c>
      <c r="F10637" s="15">
        <f>IF(ISBLANK($D10637),"",IF(ISBLANK($E10637),VLOOKUP($D10637,$J:$K,2,FALSE),VLOOKUP($E10637,'Daycare Packages'!$A:$G,7,FALSE)))</f>
        <v>30</v>
      </c>
      <c r="G10637" s="15"/>
      <c r="H10637" s="15">
        <f t="shared" si="357"/>
        <v>30</v>
      </c>
      <c r="I10637" s="198">
        <f t="shared" si="358"/>
        <v>8</v>
      </c>
    </row>
    <row r="10638" spans="1:9" x14ac:dyDescent="0.3">
      <c r="A10638" s="10">
        <v>43704</v>
      </c>
      <c r="B10638" s="11" t="s">
        <v>186</v>
      </c>
      <c r="C10638" s="11" t="s">
        <v>561</v>
      </c>
      <c r="D10638" s="11" t="s">
        <v>662</v>
      </c>
      <c r="E10638" s="11">
        <v>6937918</v>
      </c>
      <c r="F10638" s="15">
        <f>IF(ISBLANK($D10638),"",IF(ISBLANK($E10638),VLOOKUP($D10638,$J:$K,2,FALSE),VLOOKUP($E10638,'Daycare Packages'!$A:$G,7,FALSE)))</f>
        <v>23</v>
      </c>
      <c r="G10638" s="15"/>
      <c r="H10638" s="15">
        <f t="shared" si="357"/>
        <v>23</v>
      </c>
      <c r="I10638" s="198">
        <f t="shared" si="358"/>
        <v>8</v>
      </c>
    </row>
    <row r="10639" spans="1:9" x14ac:dyDescent="0.3">
      <c r="A10639" s="10">
        <v>43704</v>
      </c>
      <c r="B10639" s="11" t="s">
        <v>699</v>
      </c>
      <c r="C10639" s="11" t="s">
        <v>478</v>
      </c>
      <c r="D10639" s="11" t="s">
        <v>662</v>
      </c>
      <c r="F10639" s="15">
        <f>IF(ISBLANK($D10639),"",IF(ISBLANK($E10639),VLOOKUP($D10639,$J:$K,2,FALSE),VLOOKUP($E10639,'Daycare Packages'!$A:$G,7,FALSE)))</f>
        <v>30</v>
      </c>
      <c r="G10639" s="15">
        <v>-3</v>
      </c>
      <c r="H10639" s="15">
        <f t="shared" si="357"/>
        <v>27</v>
      </c>
      <c r="I10639" s="198">
        <f t="shared" si="358"/>
        <v>8</v>
      </c>
    </row>
    <row r="10640" spans="1:9" x14ac:dyDescent="0.3">
      <c r="A10640" s="10">
        <v>43704</v>
      </c>
      <c r="B10640" s="11" t="s">
        <v>1394</v>
      </c>
      <c r="C10640" s="11" t="s">
        <v>1395</v>
      </c>
      <c r="D10640" s="11" t="s">
        <v>662</v>
      </c>
      <c r="F10640" s="15">
        <f>IF(ISBLANK($D10640),"",IF(ISBLANK($E10640),VLOOKUP($D10640,$J:$K,2,FALSE),VLOOKUP($E10640,'Daycare Packages'!$A:$G,7,FALSE)))</f>
        <v>30</v>
      </c>
      <c r="G10640" s="15">
        <v>-3</v>
      </c>
      <c r="H10640" s="15">
        <f t="shared" si="357"/>
        <v>27</v>
      </c>
      <c r="I10640" s="198">
        <f t="shared" si="358"/>
        <v>8</v>
      </c>
    </row>
    <row r="10641" spans="1:9" x14ac:dyDescent="0.3">
      <c r="A10641" s="10">
        <v>43704</v>
      </c>
      <c r="B10641" s="11" t="s">
        <v>246</v>
      </c>
      <c r="C10641" s="11" t="s">
        <v>814</v>
      </c>
      <c r="D10641" s="11" t="s">
        <v>662</v>
      </c>
      <c r="F10641" s="15">
        <f>IF(ISBLANK($D10641),"",IF(ISBLANK($E10641),VLOOKUP($D10641,$J:$K,2,FALSE),VLOOKUP($E10641,'Daycare Packages'!$A:$G,7,FALSE)))</f>
        <v>30</v>
      </c>
      <c r="G10641" s="15"/>
      <c r="H10641" s="15">
        <f t="shared" si="357"/>
        <v>30</v>
      </c>
      <c r="I10641" s="198">
        <f t="shared" si="358"/>
        <v>8</v>
      </c>
    </row>
    <row r="10642" spans="1:9" x14ac:dyDescent="0.3">
      <c r="A10642" s="10">
        <v>43704</v>
      </c>
      <c r="B10642" s="11" t="s">
        <v>246</v>
      </c>
      <c r="C10642" s="11" t="s">
        <v>815</v>
      </c>
      <c r="D10642" s="11" t="s">
        <v>662</v>
      </c>
      <c r="F10642" s="15">
        <f>IF(ISBLANK($D10642),"",IF(ISBLANK($E10642),VLOOKUP($D10642,$J:$K,2,FALSE),VLOOKUP($E10642,'Daycare Packages'!$A:$G,7,FALSE)))</f>
        <v>30</v>
      </c>
      <c r="G10642" s="15"/>
      <c r="H10642" s="15">
        <f t="shared" si="357"/>
        <v>30</v>
      </c>
      <c r="I10642" s="198">
        <f t="shared" si="358"/>
        <v>8</v>
      </c>
    </row>
    <row r="10643" spans="1:9" x14ac:dyDescent="0.3">
      <c r="A10643" s="10">
        <v>43704</v>
      </c>
      <c r="B10643" s="11" t="s">
        <v>340</v>
      </c>
      <c r="C10643" s="11" t="s">
        <v>746</v>
      </c>
      <c r="D10643" s="11" t="s">
        <v>662</v>
      </c>
      <c r="F10643" s="15">
        <f>IF(ISBLANK($D10643),"",IF(ISBLANK($E10643),VLOOKUP($D10643,$J:$K,2,FALSE),VLOOKUP($E10643,'Daycare Packages'!$A:$G,7,FALSE)))</f>
        <v>30</v>
      </c>
      <c r="G10643" s="15">
        <v>-3.6</v>
      </c>
      <c r="H10643" s="15">
        <f t="shared" si="357"/>
        <v>26.4</v>
      </c>
      <c r="I10643" s="198">
        <f t="shared" si="358"/>
        <v>8</v>
      </c>
    </row>
    <row r="10644" spans="1:9" x14ac:dyDescent="0.3">
      <c r="A10644" s="10">
        <v>43704</v>
      </c>
      <c r="B10644" s="11" t="s">
        <v>340</v>
      </c>
      <c r="C10644" s="11" t="s">
        <v>745</v>
      </c>
      <c r="D10644" s="11" t="s">
        <v>662</v>
      </c>
      <c r="F10644" s="15">
        <f>IF(ISBLANK($D10644),"",IF(ISBLANK($E10644),VLOOKUP($D10644,$J:$K,2,FALSE),VLOOKUP($E10644,'Daycare Packages'!$A:$G,7,FALSE)))</f>
        <v>30</v>
      </c>
      <c r="G10644" s="15">
        <v>-3.6</v>
      </c>
      <c r="H10644" s="15">
        <f t="shared" si="357"/>
        <v>26.4</v>
      </c>
      <c r="I10644" s="198">
        <f t="shared" si="358"/>
        <v>8</v>
      </c>
    </row>
    <row r="10645" spans="1:9" x14ac:dyDescent="0.3">
      <c r="A10645" s="10">
        <v>43704</v>
      </c>
      <c r="B10645" s="11" t="s">
        <v>1317</v>
      </c>
      <c r="C10645" s="11" t="s">
        <v>633</v>
      </c>
      <c r="D10645" s="11" t="s">
        <v>662</v>
      </c>
      <c r="E10645" s="11">
        <v>6935593</v>
      </c>
      <c r="F10645" s="15">
        <f>IF(ISBLANK($D10645),"",IF(ISBLANK($E10645),VLOOKUP($D10645,$J:$K,2,FALSE),VLOOKUP($E10645,'Daycare Packages'!$A:$G,7,FALSE)))</f>
        <v>25</v>
      </c>
      <c r="G10645" s="15"/>
      <c r="H10645" s="15">
        <f t="shared" si="357"/>
        <v>25</v>
      </c>
      <c r="I10645" s="198">
        <f t="shared" si="358"/>
        <v>8</v>
      </c>
    </row>
    <row r="10646" spans="1:9" x14ac:dyDescent="0.3">
      <c r="A10646" s="10">
        <v>43704</v>
      </c>
      <c r="B10646" s="11" t="s">
        <v>160</v>
      </c>
      <c r="C10646" s="11" t="s">
        <v>794</v>
      </c>
      <c r="D10646" s="11" t="s">
        <v>662</v>
      </c>
      <c r="E10646" s="11">
        <v>6928242</v>
      </c>
      <c r="F10646" s="15">
        <f>IF(ISBLANK($D10646),"",IF(ISBLANK($E10646),VLOOKUP($D10646,$J:$K,2,FALSE),VLOOKUP($E10646,'Daycare Packages'!$A:$G,7,FALSE)))</f>
        <v>25</v>
      </c>
      <c r="G10646" s="15"/>
      <c r="H10646" s="15">
        <f t="shared" si="357"/>
        <v>25</v>
      </c>
      <c r="I10646" s="198">
        <f t="shared" si="358"/>
        <v>8</v>
      </c>
    </row>
    <row r="10647" spans="1:9" x14ac:dyDescent="0.3">
      <c r="A10647" s="10">
        <v>43704</v>
      </c>
      <c r="B10647" s="11" t="s">
        <v>160</v>
      </c>
      <c r="C10647" s="11" t="s">
        <v>1761</v>
      </c>
      <c r="D10647" s="11" t="s">
        <v>662</v>
      </c>
      <c r="E10647" s="11">
        <v>6928242</v>
      </c>
      <c r="F10647" s="15">
        <f>IF(ISBLANK($D10647),"",IF(ISBLANK($E10647),VLOOKUP($D10647,$J:$K,2,FALSE),VLOOKUP($E10647,'Daycare Packages'!$A:$G,7,FALSE)))</f>
        <v>25</v>
      </c>
      <c r="G10647" s="15"/>
      <c r="H10647" s="15">
        <f t="shared" si="357"/>
        <v>25</v>
      </c>
      <c r="I10647" s="198">
        <f t="shared" si="358"/>
        <v>8</v>
      </c>
    </row>
    <row r="10648" spans="1:9" x14ac:dyDescent="0.3">
      <c r="A10648" s="10">
        <v>43704</v>
      </c>
      <c r="B10648" s="11" t="s">
        <v>147</v>
      </c>
      <c r="C10648" s="11" t="s">
        <v>796</v>
      </c>
      <c r="D10648" s="11" t="s">
        <v>662</v>
      </c>
      <c r="E10648" s="11">
        <v>6931199</v>
      </c>
      <c r="F10648" s="15">
        <f>IF(ISBLANK($D10648),"",IF(ISBLANK($E10648),VLOOKUP($D10648,$J:$K,2,FALSE),VLOOKUP($E10648,'Daycare Packages'!$A:$G,7,FALSE)))</f>
        <v>23</v>
      </c>
      <c r="G10648" s="15"/>
      <c r="H10648" s="15">
        <f t="shared" si="357"/>
        <v>23</v>
      </c>
      <c r="I10648" s="198">
        <f t="shared" si="358"/>
        <v>8</v>
      </c>
    </row>
    <row r="10649" spans="1:9" x14ac:dyDescent="0.3">
      <c r="A10649" s="10">
        <v>43704</v>
      </c>
      <c r="B10649" s="11" t="s">
        <v>163</v>
      </c>
      <c r="C10649" s="11" t="s">
        <v>805</v>
      </c>
      <c r="D10649" s="11" t="s">
        <v>662</v>
      </c>
      <c r="E10649" s="11">
        <v>6937683</v>
      </c>
      <c r="F10649" s="15">
        <f>IF(ISBLANK($D10649),"",IF(ISBLANK($E10649),VLOOKUP($D10649,$J:$K,2,FALSE),VLOOKUP($E10649,'Daycare Packages'!$A:$G,7,FALSE)))</f>
        <v>27</v>
      </c>
      <c r="G10649" s="15"/>
      <c r="H10649" s="15">
        <f t="shared" si="357"/>
        <v>27</v>
      </c>
      <c r="I10649" s="198">
        <f t="shared" si="358"/>
        <v>8</v>
      </c>
    </row>
    <row r="10650" spans="1:9" x14ac:dyDescent="0.3">
      <c r="A10650" s="10">
        <v>43704</v>
      </c>
      <c r="B10650" s="11" t="s">
        <v>82</v>
      </c>
      <c r="C10650" s="11" t="s">
        <v>694</v>
      </c>
      <c r="D10650" s="11" t="s">
        <v>662</v>
      </c>
      <c r="E10650" s="11">
        <v>6717675</v>
      </c>
      <c r="F10650" s="15">
        <f>IF(ISBLANK($D10650),"",IF(ISBLANK($E10650),VLOOKUP($D10650,$J:$K,2,FALSE),VLOOKUP($E10650,'Daycare Packages'!$A:$G,7,FALSE)))</f>
        <v>22</v>
      </c>
      <c r="G10650" s="15"/>
      <c r="H10650" s="15">
        <f t="shared" si="357"/>
        <v>22</v>
      </c>
      <c r="I10650" s="198">
        <f t="shared" si="358"/>
        <v>8</v>
      </c>
    </row>
    <row r="10651" spans="1:9" x14ac:dyDescent="0.3">
      <c r="A10651" s="10">
        <v>43704</v>
      </c>
      <c r="B10651" s="11" t="s">
        <v>82</v>
      </c>
      <c r="C10651" s="11" t="s">
        <v>695</v>
      </c>
      <c r="D10651" s="11" t="s">
        <v>662</v>
      </c>
      <c r="E10651" s="11">
        <v>6717675</v>
      </c>
      <c r="F10651" s="15">
        <f>IF(ISBLANK($D10651),"",IF(ISBLANK($E10651),VLOOKUP($D10651,$J:$K,2,FALSE),VLOOKUP($E10651,'Daycare Packages'!$A:$G,7,FALSE)))</f>
        <v>22</v>
      </c>
      <c r="G10651" s="15"/>
      <c r="H10651" s="15">
        <f t="shared" si="357"/>
        <v>22</v>
      </c>
      <c r="I10651" s="198">
        <f t="shared" si="358"/>
        <v>8</v>
      </c>
    </row>
    <row r="10652" spans="1:9" x14ac:dyDescent="0.3">
      <c r="A10652" s="10">
        <v>43704</v>
      </c>
      <c r="B10652" s="11" t="s">
        <v>2061</v>
      </c>
      <c r="C10652" s="11" t="s">
        <v>2062</v>
      </c>
      <c r="D10652" s="11" t="s">
        <v>662</v>
      </c>
      <c r="E10652" s="11">
        <v>6945355</v>
      </c>
      <c r="F10652" s="15">
        <f>IF(ISBLANK($D10652),"",IF(ISBLANK($E10652),VLOOKUP($D10652,$J:$K,2,FALSE),VLOOKUP($E10652,'Daycare Packages'!$A:$G,7,FALSE)))</f>
        <v>27</v>
      </c>
      <c r="G10652" s="15">
        <v>6</v>
      </c>
      <c r="H10652" s="15">
        <f t="shared" si="357"/>
        <v>33</v>
      </c>
      <c r="I10652" s="198">
        <f t="shared" si="358"/>
        <v>8</v>
      </c>
    </row>
    <row r="10653" spans="1:9" x14ac:dyDescent="0.3">
      <c r="A10653" s="10">
        <v>43704</v>
      </c>
      <c r="B10653" s="11" t="s">
        <v>820</v>
      </c>
      <c r="C10653" s="11" t="s">
        <v>402</v>
      </c>
      <c r="D10653" s="11" t="s">
        <v>662</v>
      </c>
      <c r="F10653" s="15">
        <f>IF(ISBLANK($D10653),"",IF(ISBLANK($E10653),VLOOKUP($D10653,$J:$K,2,FALSE),VLOOKUP($E10653,'Daycare Packages'!$A:$G,7,FALSE)))</f>
        <v>30</v>
      </c>
      <c r="G10653" s="15"/>
      <c r="H10653" s="15">
        <f t="shared" si="357"/>
        <v>30</v>
      </c>
      <c r="I10653" s="198">
        <f t="shared" si="358"/>
        <v>8</v>
      </c>
    </row>
    <row r="10654" spans="1:9" x14ac:dyDescent="0.3">
      <c r="A10654" s="10">
        <v>43704</v>
      </c>
      <c r="B10654" s="11" t="s">
        <v>217</v>
      </c>
      <c r="C10654" s="11" t="s">
        <v>402</v>
      </c>
      <c r="D10654" s="11" t="s">
        <v>662</v>
      </c>
      <c r="E10654" s="11">
        <v>6918686</v>
      </c>
      <c r="F10654" s="15">
        <f>IF(ISBLANK($D10654),"",IF(ISBLANK($E10654),VLOOKUP($D10654,$J:$K,2,FALSE),VLOOKUP($E10654,'Daycare Packages'!$A:$G,7,FALSE)))</f>
        <v>26</v>
      </c>
      <c r="G10654" s="15"/>
      <c r="H10654" s="15">
        <f t="shared" si="357"/>
        <v>26</v>
      </c>
      <c r="I10654" s="198">
        <f t="shared" si="358"/>
        <v>8</v>
      </c>
    </row>
    <row r="10655" spans="1:9" x14ac:dyDescent="0.3">
      <c r="A10655" s="10">
        <v>43704</v>
      </c>
      <c r="B10655" s="11" t="s">
        <v>228</v>
      </c>
      <c r="C10655" s="11" t="s">
        <v>554</v>
      </c>
      <c r="D10655" s="11" t="s">
        <v>662</v>
      </c>
      <c r="F10655" s="15">
        <f>IF(ISBLANK($D10655),"",IF(ISBLANK($E10655),VLOOKUP($D10655,$J:$K,2,FALSE),VLOOKUP($E10655,'Daycare Packages'!$A:$G,7,FALSE)))</f>
        <v>30</v>
      </c>
      <c r="G10655" s="15"/>
      <c r="H10655" s="15">
        <f t="shared" si="357"/>
        <v>30</v>
      </c>
      <c r="I10655" s="198">
        <f t="shared" si="358"/>
        <v>8</v>
      </c>
    </row>
    <row r="10656" spans="1:9" x14ac:dyDescent="0.3">
      <c r="A10656" s="10">
        <v>43704</v>
      </c>
      <c r="B10656" s="11" t="s">
        <v>924</v>
      </c>
      <c r="C10656" s="11" t="s">
        <v>925</v>
      </c>
      <c r="D10656" s="11" t="s">
        <v>662</v>
      </c>
      <c r="F10656" s="15">
        <f>IF(ISBLANK($D10656),"",IF(ISBLANK($E10656),VLOOKUP($D10656,$J:$K,2,FALSE),VLOOKUP($E10656,'Daycare Packages'!$A:$G,7,FALSE)))</f>
        <v>30</v>
      </c>
      <c r="G10656" s="15"/>
      <c r="H10656" s="15">
        <f t="shared" si="357"/>
        <v>30</v>
      </c>
      <c r="I10656" s="198">
        <f t="shared" si="358"/>
        <v>8</v>
      </c>
    </row>
    <row r="10657" spans="1:9" x14ac:dyDescent="0.3">
      <c r="A10657" s="10">
        <v>43704</v>
      </c>
      <c r="B10657" s="11" t="s">
        <v>138</v>
      </c>
      <c r="C10657" s="11" t="s">
        <v>573</v>
      </c>
      <c r="D10657" s="11" t="s">
        <v>662</v>
      </c>
      <c r="E10657" s="11">
        <v>6803103</v>
      </c>
      <c r="F10657" s="15">
        <f>IF(ISBLANK($D10657),"",IF(ISBLANK($E10657),VLOOKUP($D10657,$J:$K,2,FALSE),VLOOKUP($E10657,'Daycare Packages'!$A:$G,7,FALSE)))</f>
        <v>23</v>
      </c>
      <c r="G10657" s="15"/>
      <c r="H10657" s="15">
        <f t="shared" si="357"/>
        <v>23</v>
      </c>
      <c r="I10657" s="198">
        <f t="shared" si="358"/>
        <v>8</v>
      </c>
    </row>
    <row r="10658" spans="1:9" x14ac:dyDescent="0.3">
      <c r="A10658" s="10">
        <v>43704</v>
      </c>
      <c r="B10658" s="11" t="s">
        <v>1321</v>
      </c>
      <c r="C10658" s="11" t="s">
        <v>1117</v>
      </c>
      <c r="D10658" s="11" t="s">
        <v>662</v>
      </c>
      <c r="E10658" s="11">
        <v>6933303</v>
      </c>
      <c r="F10658" s="15">
        <f>IF(ISBLANK($D10658),"",IF(ISBLANK($E10658),VLOOKUP($D10658,$J:$K,2,FALSE),VLOOKUP($E10658,'Daycare Packages'!$A:$G,7,FALSE)))</f>
        <v>26</v>
      </c>
      <c r="G10658" s="15"/>
      <c r="H10658" s="15">
        <f t="shared" si="357"/>
        <v>26</v>
      </c>
      <c r="I10658" s="198">
        <f t="shared" si="358"/>
        <v>8</v>
      </c>
    </row>
    <row r="10659" spans="1:9" x14ac:dyDescent="0.3">
      <c r="A10659" s="10">
        <v>43704</v>
      </c>
      <c r="B10659" s="11" t="s">
        <v>1321</v>
      </c>
      <c r="C10659" s="11" t="s">
        <v>1322</v>
      </c>
      <c r="D10659" s="11" t="s">
        <v>662</v>
      </c>
      <c r="E10659" s="11">
        <v>6933303</v>
      </c>
      <c r="F10659" s="15">
        <f>IF(ISBLANK($D10659),"",IF(ISBLANK($E10659),VLOOKUP($D10659,$J:$K,2,FALSE),VLOOKUP($E10659,'Daycare Packages'!$A:$G,7,FALSE)))</f>
        <v>26</v>
      </c>
      <c r="G10659" s="15"/>
      <c r="H10659" s="15">
        <f t="shared" si="357"/>
        <v>26</v>
      </c>
      <c r="I10659" s="198">
        <f t="shared" si="358"/>
        <v>8</v>
      </c>
    </row>
    <row r="10660" spans="1:9" x14ac:dyDescent="0.3">
      <c r="A10660" s="10">
        <v>43704</v>
      </c>
      <c r="B10660" s="11" t="s">
        <v>174</v>
      </c>
      <c r="C10660" s="11" t="s">
        <v>432</v>
      </c>
      <c r="D10660" s="11" t="s">
        <v>662</v>
      </c>
      <c r="F10660" s="15">
        <f>IF(ISBLANK($D10660),"",IF(ISBLANK($E10660),VLOOKUP($D10660,$J:$K,2,FALSE),VLOOKUP($E10660,'Daycare Packages'!$A:$G,7,FALSE)))</f>
        <v>30</v>
      </c>
      <c r="G10660" s="15"/>
      <c r="H10660" s="15">
        <f t="shared" si="357"/>
        <v>30</v>
      </c>
      <c r="I10660" s="198">
        <f t="shared" si="358"/>
        <v>8</v>
      </c>
    </row>
    <row r="10661" spans="1:9" x14ac:dyDescent="0.3">
      <c r="A10661" s="10">
        <v>43704</v>
      </c>
      <c r="B10661" s="11" t="s">
        <v>1508</v>
      </c>
      <c r="C10661" s="11" t="s">
        <v>450</v>
      </c>
      <c r="D10661" s="11" t="s">
        <v>662</v>
      </c>
      <c r="E10661" s="11">
        <v>6925814</v>
      </c>
      <c r="F10661" s="15">
        <f>IF(ISBLANK($D10661),"",IF(ISBLANK($E10661),VLOOKUP($D10661,$J:$K,2,FALSE),VLOOKUP($E10661,'Daycare Packages'!$A:$G,7,FALSE)))</f>
        <v>27</v>
      </c>
      <c r="G10661" s="15"/>
      <c r="H10661" s="15">
        <f t="shared" si="357"/>
        <v>27</v>
      </c>
      <c r="I10661" s="198">
        <f t="shared" si="358"/>
        <v>8</v>
      </c>
    </row>
    <row r="10662" spans="1:9" x14ac:dyDescent="0.3">
      <c r="A10662" s="10">
        <v>43704</v>
      </c>
      <c r="B10662" s="11" t="s">
        <v>1121</v>
      </c>
      <c r="C10662" s="11" t="s">
        <v>878</v>
      </c>
      <c r="D10662" s="11" t="s">
        <v>662</v>
      </c>
      <c r="E10662" s="11">
        <v>6938597</v>
      </c>
      <c r="F10662" s="15">
        <f>IF(ISBLANK($D10662),"",IF(ISBLANK($E10662),VLOOKUP($D10662,$J:$K,2,FALSE),VLOOKUP($E10662,'Daycare Packages'!$A:$G,7,FALSE)))</f>
        <v>23</v>
      </c>
      <c r="G10662" s="15"/>
      <c r="H10662" s="15">
        <f t="shared" ref="H10662:H10725" si="359">IF(ISBLANK(D10662),"",SUM(F10662:G10662))</f>
        <v>23</v>
      </c>
      <c r="I10662" s="198">
        <f t="shared" si="358"/>
        <v>8</v>
      </c>
    </row>
    <row r="10663" spans="1:9" x14ac:dyDescent="0.3">
      <c r="A10663" s="10">
        <v>43704</v>
      </c>
      <c r="B10663" s="11" t="s">
        <v>1782</v>
      </c>
      <c r="C10663" s="11" t="s">
        <v>679</v>
      </c>
      <c r="D10663" s="11" t="s">
        <v>662</v>
      </c>
      <c r="E10663" s="11">
        <v>6922576</v>
      </c>
      <c r="F10663" s="15">
        <f>IF(ISBLANK($D10663),"",IF(ISBLANK($E10663),VLOOKUP($D10663,$J:$K,2,FALSE),VLOOKUP($E10663,'Daycare Packages'!$A:$G,7,FALSE)))</f>
        <v>27</v>
      </c>
      <c r="G10663" s="15"/>
      <c r="H10663" s="15">
        <f t="shared" si="359"/>
        <v>27</v>
      </c>
      <c r="I10663" s="198">
        <f t="shared" si="358"/>
        <v>8</v>
      </c>
    </row>
    <row r="10664" spans="1:9" x14ac:dyDescent="0.3">
      <c r="A10664" s="10">
        <v>43704</v>
      </c>
      <c r="B10664" s="11" t="s">
        <v>663</v>
      </c>
      <c r="C10664" s="11" t="s">
        <v>665</v>
      </c>
      <c r="D10664" s="11" t="s">
        <v>662</v>
      </c>
      <c r="F10664" s="15">
        <f>IF(ISBLANK($D10664),"",IF(ISBLANK($E10664),VLOOKUP($D10664,$J:$K,2,FALSE),VLOOKUP($E10664,'Daycare Packages'!$A:$G,7,FALSE)))</f>
        <v>30</v>
      </c>
      <c r="G10664" s="15"/>
      <c r="H10664" s="15">
        <f t="shared" si="359"/>
        <v>30</v>
      </c>
      <c r="I10664" s="198">
        <f t="shared" si="358"/>
        <v>8</v>
      </c>
    </row>
    <row r="10665" spans="1:9" x14ac:dyDescent="0.3">
      <c r="A10665" s="10">
        <v>43704</v>
      </c>
      <c r="B10665" s="11" t="s">
        <v>663</v>
      </c>
      <c r="C10665" s="11" t="s">
        <v>664</v>
      </c>
      <c r="D10665" s="11" t="s">
        <v>662</v>
      </c>
      <c r="F10665" s="15">
        <f>IF(ISBLANK($D10665),"",IF(ISBLANK($E10665),VLOOKUP($D10665,$J:$K,2,FALSE),VLOOKUP($E10665,'Daycare Packages'!$A:$G,7,FALSE)))</f>
        <v>30</v>
      </c>
      <c r="G10665" s="15"/>
      <c r="H10665" s="15">
        <f t="shared" si="359"/>
        <v>30</v>
      </c>
      <c r="I10665" s="198">
        <f t="shared" si="358"/>
        <v>8</v>
      </c>
    </row>
    <row r="10666" spans="1:9" x14ac:dyDescent="0.3">
      <c r="A10666" s="10">
        <v>43704</v>
      </c>
      <c r="B10666" s="11" t="s">
        <v>114</v>
      </c>
      <c r="C10666" s="11" t="s">
        <v>789</v>
      </c>
      <c r="D10666" s="11" t="s">
        <v>662</v>
      </c>
      <c r="E10666" s="11">
        <v>6939596</v>
      </c>
      <c r="F10666" s="15">
        <f>IF(ISBLANK($D10666),"",IF(ISBLANK($E10666),VLOOKUP($D10666,$J:$K,2,FALSE),VLOOKUP($E10666,'Daycare Packages'!$A:$G,7,FALSE)))</f>
        <v>23</v>
      </c>
      <c r="G10666" s="15"/>
      <c r="H10666" s="15">
        <f t="shared" si="359"/>
        <v>23</v>
      </c>
      <c r="I10666" s="198">
        <f t="shared" si="358"/>
        <v>8</v>
      </c>
    </row>
    <row r="10667" spans="1:9" x14ac:dyDescent="0.3">
      <c r="A10667" s="10">
        <v>43704</v>
      </c>
      <c r="B10667" s="11" t="s">
        <v>177</v>
      </c>
      <c r="C10667" s="11" t="s">
        <v>417</v>
      </c>
      <c r="D10667" s="11" t="s">
        <v>662</v>
      </c>
      <c r="E10667" s="11">
        <v>6822832</v>
      </c>
      <c r="F10667" s="15">
        <f>IF(ISBLANK($D10667),"",IF(ISBLANK($E10667),VLOOKUP($D10667,$J:$K,2,FALSE),VLOOKUP($E10667,'Daycare Packages'!$A:$G,7,FALSE)))</f>
        <v>26</v>
      </c>
      <c r="G10667" s="15"/>
      <c r="H10667" s="15">
        <f t="shared" si="359"/>
        <v>26</v>
      </c>
      <c r="I10667" s="198">
        <f t="shared" si="358"/>
        <v>8</v>
      </c>
    </row>
    <row r="10668" spans="1:9" x14ac:dyDescent="0.3">
      <c r="A10668" s="10">
        <v>43704</v>
      </c>
      <c r="B10668" s="11" t="s">
        <v>133</v>
      </c>
      <c r="C10668" s="11" t="s">
        <v>712</v>
      </c>
      <c r="D10668" s="11" t="s">
        <v>659</v>
      </c>
      <c r="F10668" s="15">
        <f>IF(ISBLANK($D10668),"",IF(ISBLANK($E10668),VLOOKUP($D10668,$J:$K,2,FALSE),VLOOKUP($E10668,'Daycare Packages'!$A:$G,7,FALSE)))</f>
        <v>20</v>
      </c>
      <c r="G10668" s="15"/>
      <c r="H10668" s="15">
        <f t="shared" si="359"/>
        <v>20</v>
      </c>
      <c r="I10668" s="198">
        <f t="shared" si="358"/>
        <v>8</v>
      </c>
    </row>
    <row r="10669" spans="1:9" x14ac:dyDescent="0.3">
      <c r="A10669" s="55">
        <v>43704</v>
      </c>
      <c r="B10669" s="56" t="s">
        <v>156</v>
      </c>
      <c r="C10669" s="56" t="s">
        <v>479</v>
      </c>
      <c r="D10669" s="56" t="s">
        <v>662</v>
      </c>
      <c r="E10669" s="56">
        <v>6912335</v>
      </c>
      <c r="F10669" s="59">
        <f>IF(ISBLANK($D10669),"",IF(ISBLANK($E10669),VLOOKUP($D10669,$J:$K,2,FALSE),VLOOKUP($E10669,'Daycare Packages'!$A:$G,7,FALSE)))</f>
        <v>23</v>
      </c>
      <c r="G10669" s="59"/>
      <c r="H10669" s="59">
        <f t="shared" si="359"/>
        <v>23</v>
      </c>
      <c r="I10669" s="198">
        <f t="shared" si="358"/>
        <v>8</v>
      </c>
    </row>
    <row r="10670" spans="1:9" x14ac:dyDescent="0.3">
      <c r="A10670" s="10">
        <v>43705</v>
      </c>
      <c r="B10670" s="11" t="s">
        <v>205</v>
      </c>
      <c r="C10670" s="11" t="s">
        <v>863</v>
      </c>
      <c r="D10670" s="11" t="s">
        <v>659</v>
      </c>
      <c r="E10670" s="11">
        <v>6810064</v>
      </c>
      <c r="F10670" s="15">
        <f>IF(ISBLANK($D10670),"",IF(ISBLANK($E10670),VLOOKUP($D10670,$J:$K,2,FALSE),VLOOKUP($E10670,'Daycare Packages'!$A:$G,7,FALSE)))</f>
        <v>19</v>
      </c>
      <c r="G10670" s="15"/>
      <c r="H10670" s="15">
        <f t="shared" si="359"/>
        <v>19</v>
      </c>
      <c r="I10670" s="198">
        <f t="shared" si="358"/>
        <v>8</v>
      </c>
    </row>
    <row r="10671" spans="1:9" x14ac:dyDescent="0.3">
      <c r="A10671" s="10">
        <v>43705</v>
      </c>
      <c r="B10671" s="11" t="s">
        <v>889</v>
      </c>
      <c r="C10671" s="11" t="s">
        <v>890</v>
      </c>
      <c r="D10671" s="11" t="s">
        <v>659</v>
      </c>
      <c r="F10671" s="15">
        <f>IF(ISBLANK($D10671),"",IF(ISBLANK($E10671),VLOOKUP($D10671,$J:$K,2,FALSE),VLOOKUP($E10671,'Daycare Packages'!$A:$G,7,FALSE)))</f>
        <v>20</v>
      </c>
      <c r="G10671" s="15"/>
      <c r="H10671" s="15">
        <f t="shared" si="359"/>
        <v>20</v>
      </c>
      <c r="I10671" s="198">
        <f t="shared" si="358"/>
        <v>8</v>
      </c>
    </row>
    <row r="10672" spans="1:9" x14ac:dyDescent="0.3">
      <c r="A10672" s="10">
        <v>43705</v>
      </c>
      <c r="B10672" s="11" t="s">
        <v>1259</v>
      </c>
      <c r="C10672" s="11" t="s">
        <v>229</v>
      </c>
      <c r="D10672" s="11" t="s">
        <v>659</v>
      </c>
      <c r="F10672" s="15">
        <f>IF(ISBLANK($D10672),"",IF(ISBLANK($E10672),VLOOKUP($D10672,$J:$K,2,FALSE),VLOOKUP($E10672,'Daycare Packages'!$A:$G,7,FALSE)))</f>
        <v>20</v>
      </c>
      <c r="G10672" s="15"/>
      <c r="H10672" s="15">
        <f t="shared" si="359"/>
        <v>20</v>
      </c>
      <c r="I10672" s="198">
        <f t="shared" si="358"/>
        <v>8</v>
      </c>
    </row>
    <row r="10673" spans="1:9" x14ac:dyDescent="0.3">
      <c r="A10673" s="10">
        <v>43705</v>
      </c>
      <c r="B10673" s="11" t="s">
        <v>185</v>
      </c>
      <c r="C10673" s="11" t="s">
        <v>670</v>
      </c>
      <c r="D10673" s="11" t="s">
        <v>659</v>
      </c>
      <c r="E10673" s="11">
        <v>6883259</v>
      </c>
      <c r="F10673" s="15">
        <f>IF(ISBLANK($D10673),"",IF(ISBLANK($E10673),VLOOKUP($D10673,$J:$K,2,FALSE),VLOOKUP($E10673,'Daycare Packages'!$A:$G,7,FALSE)))</f>
        <v>18</v>
      </c>
      <c r="G10673" s="15"/>
      <c r="H10673" s="15">
        <f t="shared" si="359"/>
        <v>18</v>
      </c>
      <c r="I10673" s="198">
        <f t="shared" si="358"/>
        <v>8</v>
      </c>
    </row>
    <row r="10674" spans="1:9" x14ac:dyDescent="0.3">
      <c r="A10674" s="10">
        <v>43705</v>
      </c>
      <c r="B10674" s="11" t="s">
        <v>224</v>
      </c>
      <c r="C10674" s="11" t="s">
        <v>740</v>
      </c>
      <c r="D10674" s="11" t="s">
        <v>662</v>
      </c>
      <c r="F10674" s="15">
        <f>IF(ISBLANK($D10674),"",IF(ISBLANK($E10674),VLOOKUP($D10674,$J:$K,2,FALSE),VLOOKUP($E10674,'Daycare Packages'!$A:$G,7,FALSE)))</f>
        <v>30</v>
      </c>
      <c r="G10674" s="15"/>
      <c r="H10674" s="15">
        <f t="shared" si="359"/>
        <v>30</v>
      </c>
      <c r="I10674" s="198">
        <f t="shared" si="358"/>
        <v>8</v>
      </c>
    </row>
    <row r="10675" spans="1:9" x14ac:dyDescent="0.3">
      <c r="A10675" s="10">
        <v>43705</v>
      </c>
      <c r="B10675" s="11" t="s">
        <v>152</v>
      </c>
      <c r="C10675" s="11" t="s">
        <v>679</v>
      </c>
      <c r="D10675" s="11" t="s">
        <v>662</v>
      </c>
      <c r="E10675" s="11">
        <v>6942219</v>
      </c>
      <c r="F10675" s="15">
        <f>IF(ISBLANK($D10675),"",IF(ISBLANK($E10675),VLOOKUP($D10675,$J:$K,2,FALSE),VLOOKUP($E10675,'Daycare Packages'!$A:$G,7,FALSE)))</f>
        <v>23</v>
      </c>
      <c r="G10675" s="15"/>
      <c r="H10675" s="15">
        <f t="shared" si="359"/>
        <v>23</v>
      </c>
      <c r="I10675" s="198">
        <f t="shared" si="358"/>
        <v>8</v>
      </c>
    </row>
    <row r="10676" spans="1:9" x14ac:dyDescent="0.3">
      <c r="A10676" s="10">
        <v>43705</v>
      </c>
      <c r="B10676" s="11" t="s">
        <v>129</v>
      </c>
      <c r="C10676" s="11" t="s">
        <v>914</v>
      </c>
      <c r="D10676" s="11" t="s">
        <v>662</v>
      </c>
      <c r="E10676" s="11">
        <v>6859730</v>
      </c>
      <c r="F10676" s="15">
        <f>IF(ISBLANK($D10676),"",IF(ISBLANK($E10676),VLOOKUP($D10676,$J:$K,2,FALSE),VLOOKUP($E10676,'Daycare Packages'!$A:$G,7,FALSE)))</f>
        <v>27</v>
      </c>
      <c r="G10676" s="15"/>
      <c r="H10676" s="15">
        <f t="shared" si="359"/>
        <v>27</v>
      </c>
      <c r="I10676" s="198">
        <f t="shared" si="358"/>
        <v>8</v>
      </c>
    </row>
    <row r="10677" spans="1:9" x14ac:dyDescent="0.3">
      <c r="A10677" s="10">
        <v>43705</v>
      </c>
      <c r="B10677" s="11" t="s">
        <v>1600</v>
      </c>
      <c r="C10677" s="11" t="s">
        <v>1601</v>
      </c>
      <c r="D10677" s="11" t="s">
        <v>662</v>
      </c>
      <c r="E10677" s="11">
        <v>6940590</v>
      </c>
      <c r="F10677" s="15">
        <f>IF(ISBLANK($D10677),"",IF(ISBLANK($E10677),VLOOKUP($D10677,$J:$K,2,FALSE),VLOOKUP($E10677,'Daycare Packages'!$A:$G,7,FALSE)))</f>
        <v>27</v>
      </c>
      <c r="G10677" s="15"/>
      <c r="H10677" s="15">
        <f t="shared" si="359"/>
        <v>27</v>
      </c>
      <c r="I10677" s="198">
        <f t="shared" si="358"/>
        <v>8</v>
      </c>
    </row>
    <row r="10678" spans="1:9" x14ac:dyDescent="0.3">
      <c r="A10678" s="10">
        <v>43705</v>
      </c>
      <c r="B10678" s="11" t="s">
        <v>1221</v>
      </c>
      <c r="C10678" s="11" t="s">
        <v>1222</v>
      </c>
      <c r="D10678" s="11" t="s">
        <v>662</v>
      </c>
      <c r="E10678" s="11">
        <v>6861908</v>
      </c>
      <c r="F10678" s="15">
        <f>IF(ISBLANK($D10678),"",IF(ISBLANK($E10678),VLOOKUP($D10678,$J:$K,2,FALSE),VLOOKUP($E10678,'Daycare Packages'!$A:$G,7,FALSE)))</f>
        <v>25</v>
      </c>
      <c r="G10678" s="15"/>
      <c r="H10678" s="15">
        <f t="shared" si="359"/>
        <v>25</v>
      </c>
      <c r="I10678" s="198">
        <f t="shared" si="358"/>
        <v>8</v>
      </c>
    </row>
    <row r="10679" spans="1:9" x14ac:dyDescent="0.3">
      <c r="A10679" s="10">
        <v>43705</v>
      </c>
      <c r="B10679" s="11" t="s">
        <v>318</v>
      </c>
      <c r="C10679" s="11" t="s">
        <v>723</v>
      </c>
      <c r="D10679" s="11" t="s">
        <v>662</v>
      </c>
      <c r="F10679" s="15">
        <f>IF(ISBLANK($D10679),"",IF(ISBLANK($E10679),VLOOKUP($D10679,$J:$K,2,FALSE),VLOOKUP($E10679,'Daycare Packages'!$A:$G,7,FALSE)))</f>
        <v>30</v>
      </c>
      <c r="G10679" s="15"/>
      <c r="H10679" s="15">
        <f t="shared" si="359"/>
        <v>30</v>
      </c>
      <c r="I10679" s="198">
        <f t="shared" si="358"/>
        <v>8</v>
      </c>
    </row>
    <row r="10680" spans="1:9" x14ac:dyDescent="0.3">
      <c r="A10680" s="10">
        <v>43705</v>
      </c>
      <c r="B10680" s="11" t="s">
        <v>1656</v>
      </c>
      <c r="C10680" s="11" t="s">
        <v>400</v>
      </c>
      <c r="D10680" s="11" t="s">
        <v>662</v>
      </c>
      <c r="E10680" s="11">
        <v>6918879</v>
      </c>
      <c r="F10680" s="15">
        <f>IF(ISBLANK($D10680),"",IF(ISBLANK($E10680),VLOOKUP($D10680,$J:$K,2,FALSE),VLOOKUP($E10680,'Daycare Packages'!$A:$G,7,FALSE)))</f>
        <v>27</v>
      </c>
      <c r="G10680" s="15"/>
      <c r="H10680" s="15">
        <f t="shared" si="359"/>
        <v>27</v>
      </c>
      <c r="I10680" s="198">
        <f t="shared" si="358"/>
        <v>8</v>
      </c>
    </row>
    <row r="10681" spans="1:9" x14ac:dyDescent="0.3">
      <c r="A10681" s="10">
        <v>43705</v>
      </c>
      <c r="B10681" s="11" t="s">
        <v>933</v>
      </c>
      <c r="C10681" s="11" t="s">
        <v>618</v>
      </c>
      <c r="D10681" s="11" t="s">
        <v>662</v>
      </c>
      <c r="F10681" s="15">
        <f>IF(ISBLANK($D10681),"",IF(ISBLANK($E10681),VLOOKUP($D10681,$J:$K,2,FALSE),VLOOKUP($E10681,'Daycare Packages'!$A:$G,7,FALSE)))</f>
        <v>30</v>
      </c>
      <c r="G10681" s="15"/>
      <c r="H10681" s="15">
        <f t="shared" si="359"/>
        <v>30</v>
      </c>
      <c r="I10681" s="198">
        <f t="shared" si="358"/>
        <v>8</v>
      </c>
    </row>
    <row r="10682" spans="1:9" x14ac:dyDescent="0.3">
      <c r="A10682" s="10">
        <v>43705</v>
      </c>
      <c r="B10682" s="11" t="s">
        <v>123</v>
      </c>
      <c r="C10682" s="11" t="s">
        <v>622</v>
      </c>
      <c r="D10682" s="11" t="s">
        <v>662</v>
      </c>
      <c r="E10682" s="11">
        <v>6892228</v>
      </c>
      <c r="F10682" s="15">
        <f>IF(ISBLANK($D10682),"",IF(ISBLANK($E10682),VLOOKUP($D10682,$J:$K,2,FALSE),VLOOKUP($E10682,'Daycare Packages'!$A:$G,7,FALSE)))</f>
        <v>23</v>
      </c>
      <c r="G10682" s="15"/>
      <c r="H10682" s="15">
        <f t="shared" si="359"/>
        <v>23</v>
      </c>
      <c r="I10682" s="198">
        <f t="shared" si="358"/>
        <v>8</v>
      </c>
    </row>
    <row r="10683" spans="1:9" x14ac:dyDescent="0.3">
      <c r="A10683" s="10">
        <v>43705</v>
      </c>
      <c r="B10683" s="11" t="s">
        <v>225</v>
      </c>
      <c r="C10683" s="11" t="s">
        <v>719</v>
      </c>
      <c r="D10683" s="11" t="s">
        <v>662</v>
      </c>
      <c r="F10683" s="15">
        <f>IF(ISBLANK($D10683),"",IF(ISBLANK($E10683),VLOOKUP($D10683,$J:$K,2,FALSE),VLOOKUP($E10683,'Daycare Packages'!$A:$G,7,FALSE)))</f>
        <v>30</v>
      </c>
      <c r="G10683" s="15"/>
      <c r="H10683" s="15">
        <f t="shared" si="359"/>
        <v>30</v>
      </c>
      <c r="I10683" s="198">
        <f t="shared" si="358"/>
        <v>8</v>
      </c>
    </row>
    <row r="10684" spans="1:9" x14ac:dyDescent="0.3">
      <c r="A10684" s="10">
        <v>43705</v>
      </c>
      <c r="B10684" s="11" t="s">
        <v>2167</v>
      </c>
      <c r="C10684" s="11" t="s">
        <v>570</v>
      </c>
      <c r="D10684" s="11" t="s">
        <v>662</v>
      </c>
      <c r="E10684" s="11">
        <v>6945678</v>
      </c>
      <c r="F10684" s="15">
        <f>IF(ISBLANK($D10684),"",IF(ISBLANK($E10684),VLOOKUP($D10684,$J:$K,2,FALSE),VLOOKUP($E10684,'Daycare Packages'!$A:$G,7,FALSE)))</f>
        <v>27</v>
      </c>
      <c r="G10684" s="15"/>
      <c r="H10684" s="15">
        <f t="shared" si="359"/>
        <v>27</v>
      </c>
      <c r="I10684" s="198">
        <f t="shared" si="358"/>
        <v>8</v>
      </c>
    </row>
    <row r="10685" spans="1:9" x14ac:dyDescent="0.3">
      <c r="A10685" s="10">
        <v>43705</v>
      </c>
      <c r="B10685" s="11" t="s">
        <v>809</v>
      </c>
      <c r="C10685" s="11" t="s">
        <v>810</v>
      </c>
      <c r="D10685" s="11" t="s">
        <v>659</v>
      </c>
      <c r="F10685" s="15">
        <f>IF(ISBLANK($D10685),"",IF(ISBLANK($E10685),VLOOKUP($D10685,$J:$K,2,FALSE),VLOOKUP($E10685,'Daycare Packages'!$A:$G,7,FALSE)))</f>
        <v>20</v>
      </c>
      <c r="G10685" s="15"/>
      <c r="H10685" s="15">
        <f t="shared" si="359"/>
        <v>20</v>
      </c>
      <c r="I10685" s="198">
        <f t="shared" si="358"/>
        <v>8</v>
      </c>
    </row>
    <row r="10686" spans="1:9" x14ac:dyDescent="0.3">
      <c r="A10686" s="10">
        <v>43705</v>
      </c>
      <c r="B10686" s="11" t="s">
        <v>690</v>
      </c>
      <c r="C10686" s="11" t="s">
        <v>691</v>
      </c>
      <c r="D10686" s="11" t="s">
        <v>662</v>
      </c>
      <c r="E10686" s="11">
        <v>6829038</v>
      </c>
      <c r="F10686" s="15">
        <f>IF(ISBLANK($D10686),"",IF(ISBLANK($E10686),VLOOKUP($D10686,$J:$K,2,FALSE),VLOOKUP($E10686,'Daycare Packages'!$A:$G,7,FALSE)))</f>
        <v>25</v>
      </c>
      <c r="G10686" s="15"/>
      <c r="H10686" s="15">
        <f t="shared" si="359"/>
        <v>25</v>
      </c>
      <c r="I10686" s="198">
        <f t="shared" si="358"/>
        <v>8</v>
      </c>
    </row>
    <row r="10687" spans="1:9" x14ac:dyDescent="0.3">
      <c r="A10687" s="10">
        <v>43705</v>
      </c>
      <c r="B10687" s="11" t="s">
        <v>1352</v>
      </c>
      <c r="C10687" s="11" t="s">
        <v>1353</v>
      </c>
      <c r="D10687" s="11" t="s">
        <v>662</v>
      </c>
      <c r="E10687" s="11">
        <v>6938396</v>
      </c>
      <c r="F10687" s="15">
        <f>IF(ISBLANK($D10687),"",IF(ISBLANK($E10687),VLOOKUP($D10687,$J:$K,2,FALSE),VLOOKUP($E10687,'Daycare Packages'!$A:$G,7,FALSE)))</f>
        <v>27</v>
      </c>
      <c r="G10687" s="15"/>
      <c r="H10687" s="15">
        <f t="shared" si="359"/>
        <v>27</v>
      </c>
      <c r="I10687" s="198">
        <f t="shared" si="358"/>
        <v>8</v>
      </c>
    </row>
    <row r="10688" spans="1:9" x14ac:dyDescent="0.3">
      <c r="A10688" s="10">
        <v>43705</v>
      </c>
      <c r="B10688" s="11" t="s">
        <v>1957</v>
      </c>
      <c r="C10688" s="11" t="s">
        <v>419</v>
      </c>
      <c r="D10688" s="11" t="s">
        <v>662</v>
      </c>
      <c r="E10688" s="11">
        <v>6950873</v>
      </c>
      <c r="F10688" s="15">
        <f>IF(ISBLANK($D10688),"",IF(ISBLANK($E10688),VLOOKUP($D10688,$J:$K,2,FALSE),VLOOKUP($E10688,'Daycare Packages'!$A:$G,7,FALSE)))</f>
        <v>27</v>
      </c>
      <c r="G10688" s="15"/>
      <c r="H10688" s="15">
        <f t="shared" si="359"/>
        <v>27</v>
      </c>
      <c r="I10688" s="198">
        <f t="shared" si="358"/>
        <v>8</v>
      </c>
    </row>
    <row r="10689" spans="1:9" x14ac:dyDescent="0.3">
      <c r="A10689" s="10">
        <v>43705</v>
      </c>
      <c r="B10689" s="11" t="s">
        <v>873</v>
      </c>
      <c r="C10689" s="11" t="s">
        <v>493</v>
      </c>
      <c r="D10689" s="11" t="s">
        <v>662</v>
      </c>
      <c r="F10689" s="15">
        <f>IF(ISBLANK($D10689),"",IF(ISBLANK($E10689),VLOOKUP($D10689,$J:$K,2,FALSE),VLOOKUP($E10689,'Daycare Packages'!$A:$G,7,FALSE)))</f>
        <v>30</v>
      </c>
      <c r="G10689" s="15"/>
      <c r="H10689" s="15">
        <f t="shared" si="359"/>
        <v>30</v>
      </c>
      <c r="I10689" s="198">
        <f t="shared" si="358"/>
        <v>8</v>
      </c>
    </row>
    <row r="10690" spans="1:9" x14ac:dyDescent="0.3">
      <c r="A10690" s="10">
        <v>43705</v>
      </c>
      <c r="B10690" s="11" t="s">
        <v>1727</v>
      </c>
      <c r="C10690" s="11" t="s">
        <v>1728</v>
      </c>
      <c r="D10690" s="11" t="s">
        <v>662</v>
      </c>
      <c r="E10690" s="11">
        <v>6924319</v>
      </c>
      <c r="F10690" s="15">
        <f>IF(ISBLANK($D10690),"",IF(ISBLANK($E10690),VLOOKUP($D10690,$J:$K,2,FALSE),VLOOKUP($E10690,'Daycare Packages'!$A:$G,7,FALSE)))</f>
        <v>23</v>
      </c>
      <c r="G10690" s="15"/>
      <c r="H10690" s="15">
        <f t="shared" si="359"/>
        <v>23</v>
      </c>
      <c r="I10690" s="198">
        <f t="shared" si="358"/>
        <v>8</v>
      </c>
    </row>
    <row r="10691" spans="1:9" x14ac:dyDescent="0.3">
      <c r="A10691" s="10">
        <v>43705</v>
      </c>
      <c r="B10691" s="11" t="s">
        <v>182</v>
      </c>
      <c r="C10691" s="11" t="s">
        <v>685</v>
      </c>
      <c r="D10691" s="11" t="s">
        <v>662</v>
      </c>
      <c r="E10691" s="11">
        <v>6925810</v>
      </c>
      <c r="F10691" s="15">
        <f>IF(ISBLANK($D10691),"",IF(ISBLANK($E10691),VLOOKUP($D10691,$J:$K,2,FALSE),VLOOKUP($E10691,'Daycare Packages'!$A:$G,7,FALSE)))</f>
        <v>23</v>
      </c>
      <c r="G10691" s="15"/>
      <c r="H10691" s="15">
        <f t="shared" si="359"/>
        <v>23</v>
      </c>
      <c r="I10691" s="198">
        <f t="shared" ref="I10691:I10754" si="360">IF(A10691="",0,MONTH(A10691))</f>
        <v>8</v>
      </c>
    </row>
    <row r="10692" spans="1:9" x14ac:dyDescent="0.3">
      <c r="A10692" s="10">
        <v>43705</v>
      </c>
      <c r="B10692" s="11" t="s">
        <v>1699</v>
      </c>
      <c r="C10692" s="11" t="s">
        <v>1700</v>
      </c>
      <c r="D10692" s="11" t="s">
        <v>662</v>
      </c>
      <c r="F10692" s="15">
        <f>IF(ISBLANK($D10692),"",IF(ISBLANK($E10692),VLOOKUP($D10692,$J:$K,2,FALSE),VLOOKUP($E10692,'Daycare Packages'!$A:$G,7,FALSE)))</f>
        <v>30</v>
      </c>
      <c r="G10692" s="15"/>
      <c r="H10692" s="15">
        <f t="shared" si="359"/>
        <v>30</v>
      </c>
      <c r="I10692" s="198">
        <f t="shared" si="360"/>
        <v>8</v>
      </c>
    </row>
    <row r="10693" spans="1:9" x14ac:dyDescent="0.3">
      <c r="A10693" s="10">
        <v>43705</v>
      </c>
      <c r="B10693" s="11" t="s">
        <v>1513</v>
      </c>
      <c r="C10693" s="11" t="s">
        <v>1006</v>
      </c>
      <c r="D10693" s="11" t="s">
        <v>662</v>
      </c>
      <c r="E10693" s="11">
        <v>6906040</v>
      </c>
      <c r="F10693" s="15">
        <f>IF(ISBLANK($D10693),"",IF(ISBLANK($E10693),VLOOKUP($D10693,$J:$K,2,FALSE),VLOOKUP($E10693,'Daycare Packages'!$A:$G,7,FALSE)))</f>
        <v>23</v>
      </c>
      <c r="G10693" s="15"/>
      <c r="H10693" s="15">
        <f t="shared" si="359"/>
        <v>23</v>
      </c>
      <c r="I10693" s="198">
        <f t="shared" si="360"/>
        <v>8</v>
      </c>
    </row>
    <row r="10694" spans="1:9" x14ac:dyDescent="0.3">
      <c r="A10694" s="10">
        <v>43705</v>
      </c>
      <c r="B10694" s="11" t="s">
        <v>1513</v>
      </c>
      <c r="C10694" s="11" t="s">
        <v>715</v>
      </c>
      <c r="D10694" s="11" t="s">
        <v>662</v>
      </c>
      <c r="E10694" s="11">
        <v>6906040</v>
      </c>
      <c r="F10694" s="15">
        <f>IF(ISBLANK($D10694),"",IF(ISBLANK($E10694),VLOOKUP($D10694,$J:$K,2,FALSE),VLOOKUP($E10694,'Daycare Packages'!$A:$G,7,FALSE)))</f>
        <v>23</v>
      </c>
      <c r="G10694" s="15"/>
      <c r="H10694" s="15">
        <f t="shared" si="359"/>
        <v>23</v>
      </c>
      <c r="I10694" s="198">
        <f t="shared" si="360"/>
        <v>8</v>
      </c>
    </row>
    <row r="10695" spans="1:9" x14ac:dyDescent="0.3">
      <c r="A10695" s="10">
        <v>43705</v>
      </c>
      <c r="B10695" s="11" t="s">
        <v>189</v>
      </c>
      <c r="C10695" s="11" t="s">
        <v>638</v>
      </c>
      <c r="D10695" s="11" t="s">
        <v>662</v>
      </c>
      <c r="E10695" s="11">
        <v>6895721</v>
      </c>
      <c r="F10695" s="15">
        <f>IF(ISBLANK($D10695),"",IF(ISBLANK($E10695),VLOOKUP($D10695,$J:$K,2,FALSE),VLOOKUP($E10695,'Daycare Packages'!$A:$G,7,FALSE)))</f>
        <v>25</v>
      </c>
      <c r="G10695" s="15"/>
      <c r="H10695" s="15">
        <f t="shared" si="359"/>
        <v>25</v>
      </c>
      <c r="I10695" s="198">
        <f t="shared" si="360"/>
        <v>8</v>
      </c>
    </row>
    <row r="10696" spans="1:9" x14ac:dyDescent="0.3">
      <c r="A10696" s="10">
        <v>43705</v>
      </c>
      <c r="B10696" s="11" t="s">
        <v>922</v>
      </c>
      <c r="C10696" s="11" t="s">
        <v>419</v>
      </c>
      <c r="D10696" s="11" t="s">
        <v>662</v>
      </c>
      <c r="E10696" s="11">
        <v>6872770</v>
      </c>
      <c r="F10696" s="15">
        <f>IF(ISBLANK($D10696),"",IF(ISBLANK($E10696),VLOOKUP($D10696,$J:$K,2,FALSE),VLOOKUP($E10696,'Daycare Packages'!$A:$G,7,FALSE)))</f>
        <v>23</v>
      </c>
      <c r="G10696" s="15"/>
      <c r="H10696" s="15">
        <f t="shared" si="359"/>
        <v>23</v>
      </c>
      <c r="I10696" s="198">
        <f t="shared" si="360"/>
        <v>8</v>
      </c>
    </row>
    <row r="10697" spans="1:9" x14ac:dyDescent="0.3">
      <c r="A10697" s="10">
        <v>43705</v>
      </c>
      <c r="B10697" s="11" t="s">
        <v>178</v>
      </c>
      <c r="C10697" s="11" t="s">
        <v>734</v>
      </c>
      <c r="D10697" s="11" t="s">
        <v>662</v>
      </c>
      <c r="E10697" s="11">
        <v>6932217</v>
      </c>
      <c r="F10697" s="15">
        <f>IF(ISBLANK($D10697),"",IF(ISBLANK($E10697),VLOOKUP($D10697,$J:$K,2,FALSE),VLOOKUP($E10697,'Daycare Packages'!$A:$G,7,FALSE)))</f>
        <v>27</v>
      </c>
      <c r="G10697" s="15"/>
      <c r="H10697" s="15">
        <f t="shared" si="359"/>
        <v>27</v>
      </c>
      <c r="I10697" s="198">
        <f t="shared" si="360"/>
        <v>8</v>
      </c>
    </row>
    <row r="10698" spans="1:9" x14ac:dyDescent="0.3">
      <c r="A10698" s="10">
        <v>43705</v>
      </c>
      <c r="B10698" s="11" t="s">
        <v>1602</v>
      </c>
      <c r="C10698" s="11" t="s">
        <v>461</v>
      </c>
      <c r="D10698" s="11" t="s">
        <v>662</v>
      </c>
      <c r="F10698" s="15">
        <f>IF(ISBLANK($D10698),"",IF(ISBLANK($E10698),VLOOKUP($D10698,$J:$K,2,FALSE),VLOOKUP($E10698,'Daycare Packages'!$A:$G,7,FALSE)))</f>
        <v>30</v>
      </c>
      <c r="G10698" s="15"/>
      <c r="H10698" s="15">
        <f t="shared" si="359"/>
        <v>30</v>
      </c>
      <c r="I10698" s="198">
        <f t="shared" si="360"/>
        <v>8</v>
      </c>
    </row>
    <row r="10699" spans="1:9" x14ac:dyDescent="0.3">
      <c r="A10699" s="10">
        <v>43705</v>
      </c>
      <c r="B10699" s="11" t="s">
        <v>1602</v>
      </c>
      <c r="C10699" s="11" t="s">
        <v>1603</v>
      </c>
      <c r="D10699" s="11" t="s">
        <v>662</v>
      </c>
      <c r="F10699" s="15">
        <f>IF(ISBLANK($D10699),"",IF(ISBLANK($E10699),VLOOKUP($D10699,$J:$K,2,FALSE),VLOOKUP($E10699,'Daycare Packages'!$A:$G,7,FALSE)))</f>
        <v>30</v>
      </c>
      <c r="G10699" s="15"/>
      <c r="H10699" s="15">
        <f t="shared" si="359"/>
        <v>30</v>
      </c>
      <c r="I10699" s="198">
        <f t="shared" si="360"/>
        <v>8</v>
      </c>
    </row>
    <row r="10700" spans="1:9" x14ac:dyDescent="0.3">
      <c r="A10700" s="10">
        <v>43705</v>
      </c>
      <c r="B10700" s="11" t="s">
        <v>166</v>
      </c>
      <c r="C10700" s="11" t="s">
        <v>744</v>
      </c>
      <c r="D10700" s="11" t="s">
        <v>662</v>
      </c>
      <c r="E10700" s="11">
        <v>6923853</v>
      </c>
      <c r="F10700" s="15">
        <f>IF(ISBLANK($D10700),"",IF(ISBLANK($E10700),VLOOKUP($D10700,$J:$K,2,FALSE),VLOOKUP($E10700,'Daycare Packages'!$A:$G,7,FALSE)))</f>
        <v>25</v>
      </c>
      <c r="G10700" s="15"/>
      <c r="H10700" s="15">
        <f t="shared" si="359"/>
        <v>25</v>
      </c>
      <c r="I10700" s="198">
        <f t="shared" si="360"/>
        <v>8</v>
      </c>
    </row>
    <row r="10701" spans="1:9" x14ac:dyDescent="0.3">
      <c r="A10701" s="10">
        <v>43705</v>
      </c>
      <c r="B10701" s="11" t="s">
        <v>127</v>
      </c>
      <c r="C10701" s="11" t="s">
        <v>715</v>
      </c>
      <c r="D10701" s="11" t="s">
        <v>662</v>
      </c>
      <c r="E10701" s="11">
        <v>6865974</v>
      </c>
      <c r="F10701" s="15">
        <f>IF(ISBLANK($D10701),"",IF(ISBLANK($E10701),VLOOKUP($D10701,$J:$K,2,FALSE),VLOOKUP($E10701,'Daycare Packages'!$A:$G,7,FALSE)))</f>
        <v>23</v>
      </c>
      <c r="G10701" s="15"/>
      <c r="H10701" s="15">
        <f t="shared" si="359"/>
        <v>23</v>
      </c>
      <c r="I10701" s="198">
        <f t="shared" si="360"/>
        <v>8</v>
      </c>
    </row>
    <row r="10702" spans="1:9" x14ac:dyDescent="0.3">
      <c r="A10702" s="10">
        <v>43705</v>
      </c>
      <c r="B10702" s="11" t="s">
        <v>212</v>
      </c>
      <c r="C10702" s="11" t="s">
        <v>707</v>
      </c>
      <c r="D10702" s="11" t="s">
        <v>662</v>
      </c>
      <c r="F10702" s="15">
        <f>IF(ISBLANK($D10702),"",IF(ISBLANK($E10702),VLOOKUP($D10702,$J:$K,2,FALSE),VLOOKUP($E10702,'Daycare Packages'!$A:$G,7,FALSE)))</f>
        <v>30</v>
      </c>
      <c r="G10702" s="15"/>
      <c r="H10702" s="15">
        <f t="shared" si="359"/>
        <v>30</v>
      </c>
      <c r="I10702" s="198">
        <f t="shared" si="360"/>
        <v>8</v>
      </c>
    </row>
    <row r="10703" spans="1:9" x14ac:dyDescent="0.3">
      <c r="A10703" s="10">
        <v>43705</v>
      </c>
      <c r="B10703" s="11" t="s">
        <v>2282</v>
      </c>
      <c r="C10703" s="11" t="s">
        <v>808</v>
      </c>
      <c r="D10703" s="11" t="s">
        <v>662</v>
      </c>
      <c r="F10703" s="15">
        <f>IF(ISBLANK($D10703),"",IF(ISBLANK($E10703),VLOOKUP($D10703,$J:$K,2,FALSE),VLOOKUP($E10703,'Daycare Packages'!$A:$G,7,FALSE)))</f>
        <v>30</v>
      </c>
      <c r="G10703" s="15"/>
      <c r="H10703" s="15">
        <f t="shared" si="359"/>
        <v>30</v>
      </c>
      <c r="I10703" s="198">
        <f t="shared" si="360"/>
        <v>8</v>
      </c>
    </row>
    <row r="10704" spans="1:9" x14ac:dyDescent="0.3">
      <c r="A10704" s="10">
        <v>43705</v>
      </c>
      <c r="B10704" s="11" t="s">
        <v>1947</v>
      </c>
      <c r="C10704" s="11" t="s">
        <v>1948</v>
      </c>
      <c r="D10704" s="11" t="s">
        <v>659</v>
      </c>
      <c r="F10704" s="15">
        <f>IF(ISBLANK($D10704),"",IF(ISBLANK($E10704),VLOOKUP($D10704,$J:$K,2,FALSE),VLOOKUP($E10704,'Daycare Packages'!$A:$G,7,FALSE)))</f>
        <v>20</v>
      </c>
      <c r="G10704" s="15"/>
      <c r="H10704" s="15">
        <f t="shared" si="359"/>
        <v>20</v>
      </c>
      <c r="I10704" s="198">
        <f t="shared" si="360"/>
        <v>8</v>
      </c>
    </row>
    <row r="10705" spans="1:9" x14ac:dyDescent="0.3">
      <c r="A10705" s="10">
        <v>43705</v>
      </c>
      <c r="B10705" s="11" t="s">
        <v>1987</v>
      </c>
      <c r="C10705" s="11" t="s">
        <v>1988</v>
      </c>
      <c r="D10705" s="11" t="s">
        <v>662</v>
      </c>
      <c r="F10705" s="15">
        <f>IF(ISBLANK($D10705),"",IF(ISBLANK($E10705),VLOOKUP($D10705,$J:$K,2,FALSE),VLOOKUP($E10705,'Daycare Packages'!$A:$G,7,FALSE)))</f>
        <v>30</v>
      </c>
      <c r="G10705" s="15">
        <v>-6</v>
      </c>
      <c r="H10705" s="15">
        <f t="shared" si="359"/>
        <v>24</v>
      </c>
      <c r="I10705" s="198">
        <f t="shared" si="360"/>
        <v>8</v>
      </c>
    </row>
    <row r="10706" spans="1:9" x14ac:dyDescent="0.3">
      <c r="A10706" s="10">
        <v>43705</v>
      </c>
      <c r="B10706" s="11" t="s">
        <v>609</v>
      </c>
      <c r="C10706" s="11" t="s">
        <v>610</v>
      </c>
      <c r="D10706" s="11" t="s">
        <v>662</v>
      </c>
      <c r="E10706" s="11">
        <v>6373500</v>
      </c>
      <c r="F10706" s="15">
        <f>IF(ISBLANK($D10706),"",IF(ISBLANK($E10706),VLOOKUP($D10706,$J:$K,2,FALSE),VLOOKUP($E10706,'Daycare Packages'!$A:$G,7,FALSE)))</f>
        <v>22</v>
      </c>
      <c r="G10706" s="15"/>
      <c r="H10706" s="15">
        <f t="shared" si="359"/>
        <v>22</v>
      </c>
      <c r="I10706" s="198">
        <f t="shared" si="360"/>
        <v>8</v>
      </c>
    </row>
    <row r="10707" spans="1:9" x14ac:dyDescent="0.3">
      <c r="A10707" s="10">
        <v>43705</v>
      </c>
      <c r="B10707" s="11" t="s">
        <v>1086</v>
      </c>
      <c r="C10707" s="11" t="s">
        <v>1087</v>
      </c>
      <c r="D10707" s="11" t="s">
        <v>662</v>
      </c>
      <c r="F10707" s="15">
        <f>IF(ISBLANK($D10707),"",IF(ISBLANK($E10707),VLOOKUP($D10707,$J:$K,2,FALSE),VLOOKUP($E10707,'Daycare Packages'!$A:$G,7,FALSE)))</f>
        <v>30</v>
      </c>
      <c r="G10707" s="15"/>
      <c r="H10707" s="15">
        <f t="shared" si="359"/>
        <v>30</v>
      </c>
      <c r="I10707" s="198">
        <f t="shared" si="360"/>
        <v>8</v>
      </c>
    </row>
    <row r="10708" spans="1:9" x14ac:dyDescent="0.3">
      <c r="A10708" s="10">
        <v>43705</v>
      </c>
      <c r="B10708" s="11" t="s">
        <v>2279</v>
      </c>
      <c r="C10708" s="11" t="s">
        <v>2283</v>
      </c>
      <c r="D10708" s="11" t="s">
        <v>662</v>
      </c>
      <c r="E10708" s="11">
        <v>6950486</v>
      </c>
      <c r="F10708" s="15">
        <f>IF(ISBLANK($D10708),"",IF(ISBLANK($E10708),VLOOKUP($D10708,$J:$K,2,FALSE),VLOOKUP($E10708,'Daycare Packages'!$A:$G,7,FALSE)))</f>
        <v>26</v>
      </c>
      <c r="G10708" s="15"/>
      <c r="H10708" s="15">
        <f t="shared" si="359"/>
        <v>26</v>
      </c>
      <c r="I10708" s="198">
        <f t="shared" si="360"/>
        <v>8</v>
      </c>
    </row>
    <row r="10709" spans="1:9" x14ac:dyDescent="0.3">
      <c r="A10709" s="10">
        <v>43705</v>
      </c>
      <c r="B10709" s="11" t="s">
        <v>1164</v>
      </c>
      <c r="C10709" s="11" t="s">
        <v>395</v>
      </c>
      <c r="D10709" s="11" t="s">
        <v>662</v>
      </c>
      <c r="E10709" s="11">
        <v>6950999</v>
      </c>
      <c r="F10709" s="15">
        <f>IF(ISBLANK($D10709),"",IF(ISBLANK($E10709),VLOOKUP($D10709,$J:$K,2,FALSE),VLOOKUP($E10709,'Daycare Packages'!$A:$G,7,FALSE)))</f>
        <v>27</v>
      </c>
      <c r="G10709" s="15"/>
      <c r="H10709" s="15">
        <f t="shared" si="359"/>
        <v>27</v>
      </c>
      <c r="I10709" s="198">
        <f t="shared" si="360"/>
        <v>8</v>
      </c>
    </row>
    <row r="10710" spans="1:9" x14ac:dyDescent="0.3">
      <c r="A10710" s="10">
        <v>43705</v>
      </c>
      <c r="B10710" s="11" t="s">
        <v>222</v>
      </c>
      <c r="C10710" s="11" t="s">
        <v>229</v>
      </c>
      <c r="D10710" s="11" t="s">
        <v>662</v>
      </c>
      <c r="E10710" s="11">
        <v>6942434</v>
      </c>
      <c r="F10710" s="15">
        <f>IF(ISBLANK($D10710),"",IF(ISBLANK($E10710),VLOOKUP($D10710,$J:$K,2,FALSE),VLOOKUP($E10710,'Daycare Packages'!$A:$G,7,FALSE)))</f>
        <v>27</v>
      </c>
      <c r="G10710" s="15"/>
      <c r="H10710" s="15">
        <f t="shared" si="359"/>
        <v>27</v>
      </c>
      <c r="I10710" s="198">
        <f t="shared" si="360"/>
        <v>8</v>
      </c>
    </row>
    <row r="10711" spans="1:9" x14ac:dyDescent="0.3">
      <c r="A10711" s="10">
        <v>43705</v>
      </c>
      <c r="B10711" s="11" t="s">
        <v>1890</v>
      </c>
      <c r="C10711" s="11" t="s">
        <v>1891</v>
      </c>
      <c r="D10711" s="11" t="s">
        <v>662</v>
      </c>
      <c r="F10711" s="15">
        <f>IF(ISBLANK($D10711),"",IF(ISBLANK($E10711),VLOOKUP($D10711,$J:$K,2,FALSE),VLOOKUP($E10711,'Daycare Packages'!$A:$G,7,FALSE)))</f>
        <v>30</v>
      </c>
      <c r="G10711" s="15"/>
      <c r="H10711" s="15">
        <f t="shared" si="359"/>
        <v>30</v>
      </c>
      <c r="I10711" s="198">
        <f t="shared" si="360"/>
        <v>8</v>
      </c>
    </row>
    <row r="10712" spans="1:9" x14ac:dyDescent="0.3">
      <c r="A10712" s="10">
        <v>43705</v>
      </c>
      <c r="B10712" s="11" t="s">
        <v>214</v>
      </c>
      <c r="C10712" s="11" t="s">
        <v>686</v>
      </c>
      <c r="D10712" s="11" t="s">
        <v>662</v>
      </c>
      <c r="E10712" s="11">
        <v>6874253</v>
      </c>
      <c r="F10712" s="15">
        <f>IF(ISBLANK($D10712),"",IF(ISBLANK($E10712),VLOOKUP($D10712,$J:$K,2,FALSE),VLOOKUP($E10712,'Daycare Packages'!$A:$G,7,FALSE)))</f>
        <v>23.4</v>
      </c>
      <c r="G10712" s="15"/>
      <c r="H10712" s="15">
        <f t="shared" si="359"/>
        <v>23.4</v>
      </c>
      <c r="I10712" s="198">
        <f t="shared" si="360"/>
        <v>8</v>
      </c>
    </row>
    <row r="10713" spans="1:9" x14ac:dyDescent="0.3">
      <c r="A10713" s="10">
        <v>43705</v>
      </c>
      <c r="B10713" s="11" t="s">
        <v>82</v>
      </c>
      <c r="C10713" s="11" t="s">
        <v>694</v>
      </c>
      <c r="D10713" s="11" t="s">
        <v>662</v>
      </c>
      <c r="E10713" s="11">
        <v>6717675</v>
      </c>
      <c r="F10713" s="15">
        <f>IF(ISBLANK($D10713),"",IF(ISBLANK($E10713),VLOOKUP($D10713,$J:$K,2,FALSE),VLOOKUP($E10713,'Daycare Packages'!$A:$G,7,FALSE)))</f>
        <v>22</v>
      </c>
      <c r="G10713" s="15"/>
      <c r="H10713" s="15">
        <f t="shared" si="359"/>
        <v>22</v>
      </c>
      <c r="I10713" s="198">
        <f t="shared" si="360"/>
        <v>8</v>
      </c>
    </row>
    <row r="10714" spans="1:9" x14ac:dyDescent="0.3">
      <c r="A10714" s="10">
        <v>43705</v>
      </c>
      <c r="B10714" s="11" t="s">
        <v>82</v>
      </c>
      <c r="C10714" s="11" t="s">
        <v>695</v>
      </c>
      <c r="D10714" s="11" t="s">
        <v>662</v>
      </c>
      <c r="E10714" s="11">
        <v>6717675</v>
      </c>
      <c r="F10714" s="15">
        <f>IF(ISBLANK($D10714),"",IF(ISBLANK($E10714),VLOOKUP($D10714,$J:$K,2,FALSE),VLOOKUP($E10714,'Daycare Packages'!$A:$G,7,FALSE)))</f>
        <v>22</v>
      </c>
      <c r="G10714" s="15"/>
      <c r="H10714" s="15">
        <f t="shared" si="359"/>
        <v>22</v>
      </c>
      <c r="I10714" s="198">
        <f t="shared" si="360"/>
        <v>8</v>
      </c>
    </row>
    <row r="10715" spans="1:9" x14ac:dyDescent="0.3">
      <c r="A10715" s="10">
        <v>43705</v>
      </c>
      <c r="B10715" s="11" t="s">
        <v>140</v>
      </c>
      <c r="C10715" s="11" t="s">
        <v>475</v>
      </c>
      <c r="D10715" s="11" t="s">
        <v>662</v>
      </c>
      <c r="E10715" s="11">
        <v>6927314</v>
      </c>
      <c r="F10715" s="15">
        <f>IF(ISBLANK($D10715),"",IF(ISBLANK($E10715),VLOOKUP($D10715,$J:$K,2,FALSE),VLOOKUP($E10715,'Daycare Packages'!$A:$G,7,FALSE)))</f>
        <v>26</v>
      </c>
      <c r="G10715" s="15"/>
      <c r="H10715" s="15">
        <f t="shared" si="359"/>
        <v>26</v>
      </c>
      <c r="I10715" s="198">
        <f t="shared" si="360"/>
        <v>8</v>
      </c>
    </row>
    <row r="10716" spans="1:9" x14ac:dyDescent="0.3">
      <c r="A10716" s="10">
        <v>43705</v>
      </c>
      <c r="B10716" s="11" t="s">
        <v>160</v>
      </c>
      <c r="C10716" s="11" t="s">
        <v>2284</v>
      </c>
      <c r="D10716" s="11" t="s">
        <v>662</v>
      </c>
      <c r="E10716" s="11">
        <v>6928242</v>
      </c>
      <c r="F10716" s="15">
        <f>IF(ISBLANK($D10716),"",IF(ISBLANK($E10716),VLOOKUP($D10716,$J:$K,2,FALSE),VLOOKUP($E10716,'Daycare Packages'!$A:$G,7,FALSE)))</f>
        <v>25</v>
      </c>
      <c r="G10716" s="15"/>
      <c r="H10716" s="15">
        <f t="shared" si="359"/>
        <v>25</v>
      </c>
      <c r="I10716" s="198">
        <f t="shared" si="360"/>
        <v>8</v>
      </c>
    </row>
    <row r="10717" spans="1:9" x14ac:dyDescent="0.3">
      <c r="A10717" s="10">
        <v>43705</v>
      </c>
      <c r="B10717" s="11" t="s">
        <v>931</v>
      </c>
      <c r="C10717" s="11" t="s">
        <v>932</v>
      </c>
      <c r="D10717" s="11" t="s">
        <v>662</v>
      </c>
      <c r="F10717" s="15">
        <f>IF(ISBLANK($D10717),"",IF(ISBLANK($E10717),VLOOKUP($D10717,$J:$K,2,FALSE),VLOOKUP($E10717,'Daycare Packages'!$A:$G,7,FALSE)))</f>
        <v>30</v>
      </c>
      <c r="G10717" s="15"/>
      <c r="H10717" s="15">
        <f t="shared" si="359"/>
        <v>30</v>
      </c>
      <c r="I10717" s="198">
        <f t="shared" si="360"/>
        <v>8</v>
      </c>
    </row>
    <row r="10718" spans="1:9" x14ac:dyDescent="0.3">
      <c r="A10718" s="10">
        <v>43705</v>
      </c>
      <c r="B10718" s="11" t="s">
        <v>207</v>
      </c>
      <c r="C10718" s="11" t="s">
        <v>229</v>
      </c>
      <c r="D10718" s="11" t="s">
        <v>662</v>
      </c>
      <c r="E10718" s="11">
        <v>6733314</v>
      </c>
      <c r="F10718" s="15">
        <f>IF(ISBLANK($D10718),"",IF(ISBLANK($E10718),VLOOKUP($D10718,$J:$K,2,FALSE),VLOOKUP($E10718,'Daycare Packages'!$A:$G,7,FALSE)))</f>
        <v>22</v>
      </c>
      <c r="G10718" s="15"/>
      <c r="H10718" s="15">
        <f t="shared" si="359"/>
        <v>22</v>
      </c>
      <c r="I10718" s="198">
        <f t="shared" si="360"/>
        <v>8</v>
      </c>
    </row>
    <row r="10719" spans="1:9" x14ac:dyDescent="0.3">
      <c r="A10719" s="10">
        <v>43705</v>
      </c>
      <c r="B10719" s="11" t="s">
        <v>230</v>
      </c>
      <c r="C10719" s="11" t="s">
        <v>493</v>
      </c>
      <c r="D10719" s="11" t="s">
        <v>662</v>
      </c>
      <c r="E10719" s="11">
        <v>6931739</v>
      </c>
      <c r="F10719" s="15">
        <f>IF(ISBLANK($D10719),"",IF(ISBLANK($E10719),VLOOKUP($D10719,$J:$K,2,FALSE),VLOOKUP($E10719,'Daycare Packages'!$A:$G,7,FALSE)))</f>
        <v>27</v>
      </c>
      <c r="G10719" s="15"/>
      <c r="H10719" s="15">
        <f t="shared" si="359"/>
        <v>27</v>
      </c>
      <c r="I10719" s="198">
        <f t="shared" si="360"/>
        <v>8</v>
      </c>
    </row>
    <row r="10720" spans="1:9" x14ac:dyDescent="0.3">
      <c r="A10720" s="10">
        <v>43705</v>
      </c>
      <c r="B10720" s="11" t="s">
        <v>157</v>
      </c>
      <c r="C10720" s="11" t="s">
        <v>448</v>
      </c>
      <c r="D10720" s="11" t="s">
        <v>662</v>
      </c>
      <c r="E10720" s="11">
        <v>6927509</v>
      </c>
      <c r="F10720" s="15">
        <f>IF(ISBLANK($D10720),"",IF(ISBLANK($E10720),VLOOKUP($D10720,$J:$K,2,FALSE),VLOOKUP($E10720,'Daycare Packages'!$A:$G,7,FALSE)))</f>
        <v>27</v>
      </c>
      <c r="G10720" s="15"/>
      <c r="H10720" s="15">
        <f t="shared" si="359"/>
        <v>27</v>
      </c>
      <c r="I10720" s="198">
        <f t="shared" si="360"/>
        <v>8</v>
      </c>
    </row>
    <row r="10721" spans="1:9" x14ac:dyDescent="0.3">
      <c r="A10721" s="10">
        <v>43705</v>
      </c>
      <c r="B10721" s="11" t="s">
        <v>2077</v>
      </c>
      <c r="C10721" s="11" t="s">
        <v>943</v>
      </c>
      <c r="D10721" s="11" t="s">
        <v>662</v>
      </c>
      <c r="E10721" s="11">
        <v>6937572</v>
      </c>
      <c r="F10721" s="15">
        <f>IF(ISBLANK($D10721),"",IF(ISBLANK($E10721),VLOOKUP($D10721,$J:$K,2,FALSE),VLOOKUP($E10721,'Daycare Packages'!$A:$G,7,FALSE)))</f>
        <v>23</v>
      </c>
      <c r="G10721" s="15"/>
      <c r="H10721" s="15">
        <f t="shared" si="359"/>
        <v>23</v>
      </c>
      <c r="I10721" s="198">
        <f t="shared" si="360"/>
        <v>8</v>
      </c>
    </row>
    <row r="10722" spans="1:9" x14ac:dyDescent="0.3">
      <c r="A10722" s="10">
        <v>43705</v>
      </c>
      <c r="B10722" s="11" t="s">
        <v>137</v>
      </c>
      <c r="C10722" s="11" t="s">
        <v>2169</v>
      </c>
      <c r="D10722" s="11" t="s">
        <v>662</v>
      </c>
      <c r="E10722" s="11">
        <v>6867321</v>
      </c>
      <c r="F10722" s="15">
        <f>IF(ISBLANK($D10722),"",IF(ISBLANK($E10722),VLOOKUP($D10722,$J:$K,2,FALSE),VLOOKUP($E10722,'Daycare Packages'!$A:$G,7,FALSE)))</f>
        <v>23</v>
      </c>
      <c r="G10722" s="15"/>
      <c r="H10722" s="15">
        <f t="shared" si="359"/>
        <v>23</v>
      </c>
      <c r="I10722" s="198">
        <f t="shared" si="360"/>
        <v>8</v>
      </c>
    </row>
    <row r="10723" spans="1:9" x14ac:dyDescent="0.3">
      <c r="A10723" s="10">
        <v>43705</v>
      </c>
      <c r="B10723" s="11" t="s">
        <v>626</v>
      </c>
      <c r="C10723" s="11" t="s">
        <v>627</v>
      </c>
      <c r="D10723" s="11" t="s">
        <v>662</v>
      </c>
      <c r="F10723" s="15">
        <f>IF(ISBLANK($D10723),"",IF(ISBLANK($E10723),VLOOKUP($D10723,$J:$K,2,FALSE),VLOOKUP($E10723,'Daycare Packages'!$A:$G,7,FALSE)))</f>
        <v>30</v>
      </c>
      <c r="G10723" s="15"/>
      <c r="H10723" s="15">
        <f t="shared" si="359"/>
        <v>30</v>
      </c>
      <c r="I10723" s="198">
        <f t="shared" si="360"/>
        <v>8</v>
      </c>
    </row>
    <row r="10724" spans="1:9" x14ac:dyDescent="0.3">
      <c r="A10724" s="10">
        <v>43705</v>
      </c>
      <c r="B10724" s="11" t="s">
        <v>1165</v>
      </c>
      <c r="C10724" s="11" t="s">
        <v>1166</v>
      </c>
      <c r="D10724" s="11" t="s">
        <v>662</v>
      </c>
      <c r="F10724" s="15">
        <f>IF(ISBLANK($D10724),"",IF(ISBLANK($E10724),VLOOKUP($D10724,$J:$K,2,FALSE),VLOOKUP($E10724,'Daycare Packages'!$A:$G,7,FALSE)))</f>
        <v>30</v>
      </c>
      <c r="G10724" s="15"/>
      <c r="H10724" s="15">
        <f t="shared" si="359"/>
        <v>30</v>
      </c>
      <c r="I10724" s="198">
        <f t="shared" si="360"/>
        <v>8</v>
      </c>
    </row>
    <row r="10725" spans="1:9" x14ac:dyDescent="0.3">
      <c r="A10725" s="10">
        <v>43705</v>
      </c>
      <c r="B10725" s="11" t="s">
        <v>147</v>
      </c>
      <c r="C10725" s="11" t="s">
        <v>796</v>
      </c>
      <c r="D10725" s="11" t="s">
        <v>662</v>
      </c>
      <c r="E10725" s="11">
        <v>6931199</v>
      </c>
      <c r="F10725" s="15">
        <f>IF(ISBLANK($D10725),"",IF(ISBLANK($E10725),VLOOKUP($D10725,$J:$K,2,FALSE),VLOOKUP($E10725,'Daycare Packages'!$A:$G,7,FALSE)))</f>
        <v>23</v>
      </c>
      <c r="G10725" s="15"/>
      <c r="H10725" s="15">
        <f t="shared" si="359"/>
        <v>23</v>
      </c>
      <c r="I10725" s="198">
        <f t="shared" si="360"/>
        <v>8</v>
      </c>
    </row>
    <row r="10726" spans="1:9" x14ac:dyDescent="0.3">
      <c r="A10726" s="10">
        <v>43705</v>
      </c>
      <c r="B10726" s="11" t="s">
        <v>1317</v>
      </c>
      <c r="C10726" s="11" t="s">
        <v>633</v>
      </c>
      <c r="D10726" s="11" t="s">
        <v>662</v>
      </c>
      <c r="E10726" s="11">
        <v>6935593</v>
      </c>
      <c r="F10726" s="15">
        <f>IF(ISBLANK($D10726),"",IF(ISBLANK($E10726),VLOOKUP($D10726,$J:$K,2,FALSE),VLOOKUP($E10726,'Daycare Packages'!$A:$G,7,FALSE)))</f>
        <v>25</v>
      </c>
      <c r="G10726" s="15"/>
      <c r="H10726" s="15">
        <f t="shared" ref="H10726:H10789" si="361">IF(ISBLANK(D10726),"",SUM(F10726:G10726))</f>
        <v>25</v>
      </c>
      <c r="I10726" s="198">
        <f t="shared" si="360"/>
        <v>8</v>
      </c>
    </row>
    <row r="10727" spans="1:9" x14ac:dyDescent="0.3">
      <c r="A10727" s="10">
        <v>43705</v>
      </c>
      <c r="B10727" s="11" t="s">
        <v>141</v>
      </c>
      <c r="C10727" s="11" t="s">
        <v>854</v>
      </c>
      <c r="D10727" s="11" t="s">
        <v>662</v>
      </c>
      <c r="E10727" s="11">
        <v>6914106</v>
      </c>
      <c r="F10727" s="15">
        <f>IF(ISBLANK($D10727),"",IF(ISBLANK($E10727),VLOOKUP($D10727,$J:$K,2,FALSE),VLOOKUP($E10727,'Daycare Packages'!$A:$G,7,FALSE)))</f>
        <v>26</v>
      </c>
      <c r="G10727" s="15"/>
      <c r="H10727" s="15">
        <f t="shared" si="361"/>
        <v>26</v>
      </c>
      <c r="I10727" s="198">
        <f t="shared" si="360"/>
        <v>8</v>
      </c>
    </row>
    <row r="10728" spans="1:9" x14ac:dyDescent="0.3">
      <c r="A10728" s="10">
        <v>43705</v>
      </c>
      <c r="B10728" s="11" t="s">
        <v>177</v>
      </c>
      <c r="C10728" s="11" t="s">
        <v>417</v>
      </c>
      <c r="D10728" s="11" t="s">
        <v>662</v>
      </c>
      <c r="E10728" s="11">
        <v>6822832</v>
      </c>
      <c r="F10728" s="15">
        <f>IF(ISBLANK($D10728),"",IF(ISBLANK($E10728),VLOOKUP($D10728,$J:$K,2,FALSE),VLOOKUP($E10728,'Daycare Packages'!$A:$G,7,FALSE)))</f>
        <v>26</v>
      </c>
      <c r="G10728" s="15"/>
      <c r="H10728" s="15">
        <f t="shared" si="361"/>
        <v>26</v>
      </c>
      <c r="I10728" s="198">
        <f t="shared" si="360"/>
        <v>8</v>
      </c>
    </row>
    <row r="10729" spans="1:9" x14ac:dyDescent="0.3">
      <c r="A10729" s="10">
        <v>43705</v>
      </c>
      <c r="B10729" s="11" t="s">
        <v>170</v>
      </c>
      <c r="C10729" s="11" t="s">
        <v>710</v>
      </c>
      <c r="D10729" s="11" t="s">
        <v>662</v>
      </c>
      <c r="E10729" s="11">
        <v>6899079</v>
      </c>
      <c r="F10729" s="15">
        <f>IF(ISBLANK($D10729),"",IF(ISBLANK($E10729),VLOOKUP($D10729,$J:$K,2,FALSE),VLOOKUP($E10729,'Daycare Packages'!$A:$G,7,FALSE)))</f>
        <v>23</v>
      </c>
      <c r="G10729" s="15"/>
      <c r="H10729" s="15">
        <f t="shared" si="361"/>
        <v>23</v>
      </c>
      <c r="I10729" s="198">
        <f t="shared" si="360"/>
        <v>8</v>
      </c>
    </row>
    <row r="10730" spans="1:9" x14ac:dyDescent="0.3">
      <c r="A10730" s="10">
        <v>43705</v>
      </c>
      <c r="B10730" s="11" t="s">
        <v>109</v>
      </c>
      <c r="C10730" s="11" t="s">
        <v>883</v>
      </c>
      <c r="D10730" s="11" t="s">
        <v>662</v>
      </c>
      <c r="E10730" s="11">
        <v>6735833</v>
      </c>
      <c r="F10730" s="15">
        <f>IF(ISBLANK($D10730),"",IF(ISBLANK($E10730),VLOOKUP($D10730,$J:$K,2,FALSE),VLOOKUP($E10730,'Daycare Packages'!$A:$G,7,FALSE)))</f>
        <v>22</v>
      </c>
      <c r="G10730" s="15"/>
      <c r="H10730" s="15">
        <f t="shared" si="361"/>
        <v>22</v>
      </c>
      <c r="I10730" s="198">
        <f t="shared" si="360"/>
        <v>8</v>
      </c>
    </row>
    <row r="10731" spans="1:9" x14ac:dyDescent="0.3">
      <c r="A10731" s="10">
        <v>43705</v>
      </c>
      <c r="B10731" s="11" t="s">
        <v>109</v>
      </c>
      <c r="C10731" s="11" t="s">
        <v>930</v>
      </c>
      <c r="D10731" s="11" t="s">
        <v>662</v>
      </c>
      <c r="E10731" s="11">
        <v>6735833</v>
      </c>
      <c r="F10731" s="15">
        <f>IF(ISBLANK($D10731),"",IF(ISBLANK($E10731),VLOOKUP($D10731,$J:$K,2,FALSE),VLOOKUP($E10731,'Daycare Packages'!$A:$G,7,FALSE)))</f>
        <v>22</v>
      </c>
      <c r="G10731" s="15"/>
      <c r="H10731" s="15">
        <f t="shared" si="361"/>
        <v>22</v>
      </c>
      <c r="I10731" s="198">
        <f t="shared" si="360"/>
        <v>8</v>
      </c>
    </row>
    <row r="10732" spans="1:9" x14ac:dyDescent="0.3">
      <c r="A10732" s="10">
        <v>43705</v>
      </c>
      <c r="B10732" s="11" t="s">
        <v>713</v>
      </c>
      <c r="C10732" s="11" t="s">
        <v>714</v>
      </c>
      <c r="D10732" s="11" t="s">
        <v>662</v>
      </c>
      <c r="F10732" s="15">
        <f>IF(ISBLANK($D10732),"",IF(ISBLANK($E10732),VLOOKUP($D10732,$J:$K,2,FALSE),VLOOKUP($E10732,'Daycare Packages'!$A:$G,7,FALSE)))</f>
        <v>30</v>
      </c>
      <c r="G10732" s="15"/>
      <c r="H10732" s="15">
        <f t="shared" si="361"/>
        <v>30</v>
      </c>
      <c r="I10732" s="198">
        <f t="shared" si="360"/>
        <v>8</v>
      </c>
    </row>
    <row r="10733" spans="1:9" x14ac:dyDescent="0.3">
      <c r="A10733" s="10">
        <v>43705</v>
      </c>
      <c r="B10733" s="11" t="s">
        <v>163</v>
      </c>
      <c r="C10733" s="11" t="s">
        <v>593</v>
      </c>
      <c r="D10733" s="11" t="s">
        <v>662</v>
      </c>
      <c r="E10733" s="11">
        <v>6913996</v>
      </c>
      <c r="F10733" s="15">
        <f>IF(ISBLANK($D10733),"",IF(ISBLANK($E10733),VLOOKUP($D10733,$J:$K,2,FALSE),VLOOKUP($E10733,'Daycare Packages'!$A:$G,7,FALSE)))</f>
        <v>27</v>
      </c>
      <c r="G10733" s="15"/>
      <c r="H10733" s="15">
        <f t="shared" si="361"/>
        <v>27</v>
      </c>
      <c r="I10733" s="198">
        <f t="shared" si="360"/>
        <v>8</v>
      </c>
    </row>
    <row r="10734" spans="1:9" x14ac:dyDescent="0.3">
      <c r="A10734" s="10">
        <v>43705</v>
      </c>
      <c r="B10734" s="11" t="s">
        <v>2278</v>
      </c>
      <c r="C10734" s="11" t="s">
        <v>627</v>
      </c>
      <c r="D10734" s="11" t="s">
        <v>662</v>
      </c>
      <c r="F10734" s="15">
        <f>IF(ISBLANK($D10734),"",IF(ISBLANK($E10734),VLOOKUP($D10734,$J:$K,2,FALSE),VLOOKUP($E10734,'Daycare Packages'!$A:$G,7,FALSE)))</f>
        <v>30</v>
      </c>
      <c r="G10734" s="15"/>
      <c r="H10734" s="15">
        <f t="shared" si="361"/>
        <v>30</v>
      </c>
      <c r="I10734" s="198">
        <f t="shared" si="360"/>
        <v>8</v>
      </c>
    </row>
    <row r="10735" spans="1:9" x14ac:dyDescent="0.3">
      <c r="A10735" s="10">
        <v>43705</v>
      </c>
      <c r="B10735" s="11" t="s">
        <v>1121</v>
      </c>
      <c r="C10735" s="11" t="s">
        <v>878</v>
      </c>
      <c r="D10735" s="11" t="s">
        <v>662</v>
      </c>
      <c r="E10735" s="11">
        <v>6938597</v>
      </c>
      <c r="F10735" s="15">
        <f>IF(ISBLANK($D10735),"",IF(ISBLANK($E10735),VLOOKUP($D10735,$J:$K,2,FALSE),VLOOKUP($E10735,'Daycare Packages'!$A:$G,7,FALSE)))</f>
        <v>23</v>
      </c>
      <c r="G10735" s="15"/>
      <c r="H10735" s="15">
        <f t="shared" si="361"/>
        <v>23</v>
      </c>
      <c r="I10735" s="198">
        <f t="shared" si="360"/>
        <v>8</v>
      </c>
    </row>
    <row r="10736" spans="1:9" x14ac:dyDescent="0.3">
      <c r="A10736" s="10">
        <v>43705</v>
      </c>
      <c r="B10736" s="11" t="s">
        <v>834</v>
      </c>
      <c r="C10736" s="11" t="s">
        <v>835</v>
      </c>
      <c r="D10736" s="11" t="s">
        <v>662</v>
      </c>
      <c r="F10736" s="15">
        <f>IF(ISBLANK($D10736),"",IF(ISBLANK($E10736),VLOOKUP($D10736,$J:$K,2,FALSE),VLOOKUP($E10736,'Daycare Packages'!$A:$G,7,FALSE)))</f>
        <v>30</v>
      </c>
      <c r="G10736" s="15"/>
      <c r="H10736" s="15">
        <f t="shared" si="361"/>
        <v>30</v>
      </c>
      <c r="I10736" s="198">
        <f t="shared" si="360"/>
        <v>8</v>
      </c>
    </row>
    <row r="10737" spans="1:9" x14ac:dyDescent="0.3">
      <c r="A10737" s="10">
        <v>43705</v>
      </c>
      <c r="B10737" s="11" t="s">
        <v>716</v>
      </c>
      <c r="C10737" s="11" t="s">
        <v>717</v>
      </c>
      <c r="D10737" s="11" t="s">
        <v>662</v>
      </c>
      <c r="F10737" s="15">
        <f>IF(ISBLANK($D10737),"",IF(ISBLANK($E10737),VLOOKUP($D10737,$J:$K,2,FALSE),VLOOKUP($E10737,'Daycare Packages'!$A:$G,7,FALSE)))</f>
        <v>30</v>
      </c>
      <c r="G10737" s="15"/>
      <c r="H10737" s="15">
        <f t="shared" si="361"/>
        <v>30</v>
      </c>
      <c r="I10737" s="198">
        <f t="shared" si="360"/>
        <v>8</v>
      </c>
    </row>
    <row r="10738" spans="1:9" x14ac:dyDescent="0.3">
      <c r="A10738" s="10">
        <v>43705</v>
      </c>
      <c r="B10738" s="11" t="s">
        <v>894</v>
      </c>
      <c r="C10738" s="11" t="s">
        <v>895</v>
      </c>
      <c r="D10738" s="11" t="s">
        <v>662</v>
      </c>
      <c r="E10738" s="11">
        <v>6932310</v>
      </c>
      <c r="F10738" s="15">
        <f>IF(ISBLANK($D10738),"",IF(ISBLANK($E10738),VLOOKUP($D10738,$J:$K,2,FALSE),VLOOKUP($E10738,'Daycare Packages'!$A:$G,7,FALSE)))</f>
        <v>26</v>
      </c>
      <c r="G10738" s="15"/>
      <c r="H10738" s="15">
        <f t="shared" si="361"/>
        <v>26</v>
      </c>
      <c r="I10738" s="198">
        <f t="shared" si="360"/>
        <v>8</v>
      </c>
    </row>
    <row r="10739" spans="1:9" x14ac:dyDescent="0.3">
      <c r="A10739" s="10">
        <v>43705</v>
      </c>
      <c r="B10739" s="11" t="s">
        <v>894</v>
      </c>
      <c r="C10739" s="11" t="s">
        <v>622</v>
      </c>
      <c r="D10739" s="11" t="s">
        <v>662</v>
      </c>
      <c r="E10739" s="11">
        <v>6932310</v>
      </c>
      <c r="F10739" s="15">
        <f>IF(ISBLANK($D10739),"",IF(ISBLANK($E10739),VLOOKUP($D10739,$J:$K,2,FALSE),VLOOKUP($E10739,'Daycare Packages'!$A:$G,7,FALSE)))</f>
        <v>26</v>
      </c>
      <c r="G10739" s="15"/>
      <c r="H10739" s="15">
        <f t="shared" si="361"/>
        <v>26</v>
      </c>
      <c r="I10739" s="198">
        <f t="shared" si="360"/>
        <v>8</v>
      </c>
    </row>
    <row r="10740" spans="1:9" x14ac:dyDescent="0.3">
      <c r="A10740" s="55">
        <v>43705</v>
      </c>
      <c r="B10740" s="56" t="s">
        <v>2061</v>
      </c>
      <c r="C10740" s="56" t="s">
        <v>2062</v>
      </c>
      <c r="D10740" s="56" t="s">
        <v>662</v>
      </c>
      <c r="E10740" s="56">
        <v>6945355</v>
      </c>
      <c r="F10740" s="59">
        <f>IF(ISBLANK($D10740),"",IF(ISBLANK($E10740),VLOOKUP($D10740,$J:$K,2,FALSE),VLOOKUP($E10740,'Daycare Packages'!$A:$G,7,FALSE)))</f>
        <v>27</v>
      </c>
      <c r="G10740" s="59"/>
      <c r="H10740" s="59">
        <f t="shared" si="361"/>
        <v>27</v>
      </c>
      <c r="I10740" s="198">
        <f t="shared" si="360"/>
        <v>8</v>
      </c>
    </row>
    <row r="10741" spans="1:9" x14ac:dyDescent="0.3">
      <c r="A10741" s="10">
        <v>43706</v>
      </c>
      <c r="B10741" s="11" t="s">
        <v>190</v>
      </c>
      <c r="C10741" s="11" t="s">
        <v>718</v>
      </c>
      <c r="D10741" s="11" t="s">
        <v>659</v>
      </c>
      <c r="E10741" s="11">
        <v>6942249</v>
      </c>
      <c r="F10741" s="15">
        <f>IF(ISBLANK($D10741),"",IF(ISBLANK($E10741),VLOOKUP($D10741,$J:$K,2,FALSE),VLOOKUP($E10741,'Daycare Packages'!$A:$G,7,FALSE)))</f>
        <v>19</v>
      </c>
      <c r="G10741" s="15"/>
      <c r="H10741" s="15">
        <f t="shared" si="361"/>
        <v>19</v>
      </c>
      <c r="I10741" s="198">
        <f t="shared" si="360"/>
        <v>8</v>
      </c>
    </row>
    <row r="10742" spans="1:9" x14ac:dyDescent="0.3">
      <c r="A10742" s="10">
        <v>43706</v>
      </c>
      <c r="B10742" s="11" t="s">
        <v>1916</v>
      </c>
      <c r="C10742" s="11" t="s">
        <v>1359</v>
      </c>
      <c r="D10742" s="11" t="s">
        <v>659</v>
      </c>
      <c r="E10742" s="11">
        <v>6917473</v>
      </c>
      <c r="F10742" s="15">
        <f>IF(ISBLANK($D10742),"",IF(ISBLANK($E10742),VLOOKUP($D10742,$J:$K,2,FALSE),VLOOKUP($E10742,'Daycare Packages'!$A:$G,7,FALSE)))</f>
        <v>19</v>
      </c>
      <c r="G10742" s="15"/>
      <c r="H10742" s="15">
        <f t="shared" si="361"/>
        <v>19</v>
      </c>
      <c r="I10742" s="198">
        <f t="shared" si="360"/>
        <v>8</v>
      </c>
    </row>
    <row r="10743" spans="1:9" x14ac:dyDescent="0.3">
      <c r="A10743" s="10">
        <v>43706</v>
      </c>
      <c r="B10743" s="11" t="s">
        <v>2249</v>
      </c>
      <c r="C10743" s="11" t="s">
        <v>2287</v>
      </c>
      <c r="D10743" s="11" t="s">
        <v>659</v>
      </c>
      <c r="F10743" s="15">
        <f>IF(ISBLANK($D10743),"",IF(ISBLANK($E10743),VLOOKUP($D10743,$J:$K,2,FALSE),VLOOKUP($E10743,'Daycare Packages'!$A:$G,7,FALSE)))</f>
        <v>20</v>
      </c>
      <c r="G10743" s="15"/>
      <c r="H10743" s="15">
        <f t="shared" si="361"/>
        <v>20</v>
      </c>
      <c r="I10743" s="198">
        <f t="shared" si="360"/>
        <v>8</v>
      </c>
    </row>
    <row r="10744" spans="1:9" x14ac:dyDescent="0.3">
      <c r="A10744" s="10">
        <v>43706</v>
      </c>
      <c r="B10744" s="11" t="s">
        <v>1661</v>
      </c>
      <c r="C10744" s="11" t="s">
        <v>1673</v>
      </c>
      <c r="D10744" s="11" t="s">
        <v>662</v>
      </c>
      <c r="E10744" s="11">
        <v>6945493</v>
      </c>
      <c r="F10744" s="15">
        <f>IF(ISBLANK($D10744),"",IF(ISBLANK($E10744),VLOOKUP($D10744,$J:$K,2,FALSE),VLOOKUP($E10744,'Daycare Packages'!$A:$G,7,FALSE)))</f>
        <v>26</v>
      </c>
      <c r="G10744" s="15"/>
      <c r="H10744" s="15">
        <f t="shared" si="361"/>
        <v>26</v>
      </c>
      <c r="I10744" s="198">
        <f t="shared" si="360"/>
        <v>8</v>
      </c>
    </row>
    <row r="10745" spans="1:9" x14ac:dyDescent="0.3">
      <c r="A10745" s="10">
        <v>43706</v>
      </c>
      <c r="B10745" s="11" t="s">
        <v>1727</v>
      </c>
      <c r="C10745" s="11" t="s">
        <v>1728</v>
      </c>
      <c r="D10745" s="11" t="s">
        <v>662</v>
      </c>
      <c r="E10745" s="11">
        <v>6924319</v>
      </c>
      <c r="F10745" s="15">
        <f>IF(ISBLANK($D10745),"",IF(ISBLANK($E10745),VLOOKUP($D10745,$J:$K,2,FALSE),VLOOKUP($E10745,'Daycare Packages'!$A:$G,7,FALSE)))</f>
        <v>23</v>
      </c>
      <c r="G10745" s="15"/>
      <c r="H10745" s="15">
        <f t="shared" si="361"/>
        <v>23</v>
      </c>
      <c r="I10745" s="198">
        <f t="shared" si="360"/>
        <v>8</v>
      </c>
    </row>
    <row r="10746" spans="1:9" x14ac:dyDescent="0.3">
      <c r="A10746" s="10">
        <v>43706</v>
      </c>
      <c r="B10746" s="11" t="s">
        <v>152</v>
      </c>
      <c r="C10746" s="11" t="s">
        <v>679</v>
      </c>
      <c r="D10746" s="11" t="s">
        <v>662</v>
      </c>
      <c r="E10746" s="11">
        <v>6942219</v>
      </c>
      <c r="F10746" s="15">
        <f>IF(ISBLANK($D10746),"",IF(ISBLANK($E10746),VLOOKUP($D10746,$J:$K,2,FALSE),VLOOKUP($E10746,'Daycare Packages'!$A:$G,7,FALSE)))</f>
        <v>23</v>
      </c>
      <c r="G10746" s="15"/>
      <c r="H10746" s="15">
        <f t="shared" si="361"/>
        <v>23</v>
      </c>
      <c r="I10746" s="198">
        <f t="shared" si="360"/>
        <v>8</v>
      </c>
    </row>
    <row r="10747" spans="1:9" x14ac:dyDescent="0.3">
      <c r="A10747" s="10">
        <v>43706</v>
      </c>
      <c r="B10747" s="11" t="s">
        <v>1600</v>
      </c>
      <c r="C10747" s="11" t="s">
        <v>1601</v>
      </c>
      <c r="D10747" s="11" t="s">
        <v>662</v>
      </c>
      <c r="E10747" s="11">
        <v>6940590</v>
      </c>
      <c r="F10747" s="15">
        <f>IF(ISBLANK($D10747),"",IF(ISBLANK($E10747),VLOOKUP($D10747,$J:$K,2,FALSE),VLOOKUP($E10747,'Daycare Packages'!$A:$G,7,FALSE)))</f>
        <v>27</v>
      </c>
      <c r="G10747" s="15"/>
      <c r="H10747" s="15">
        <f t="shared" si="361"/>
        <v>27</v>
      </c>
      <c r="I10747" s="198">
        <f t="shared" si="360"/>
        <v>8</v>
      </c>
    </row>
    <row r="10748" spans="1:9" x14ac:dyDescent="0.3">
      <c r="A10748" s="10">
        <v>43706</v>
      </c>
      <c r="B10748" s="11" t="s">
        <v>1483</v>
      </c>
      <c r="C10748" s="11" t="s">
        <v>1484</v>
      </c>
      <c r="D10748" s="11" t="s">
        <v>662</v>
      </c>
      <c r="F10748" s="15">
        <f>IF(ISBLANK($D10748),"",IF(ISBLANK($E10748),VLOOKUP($D10748,$J:$K,2,FALSE),VLOOKUP($E10748,'Daycare Packages'!$A:$G,7,FALSE)))</f>
        <v>30</v>
      </c>
      <c r="G10748" s="15"/>
      <c r="H10748" s="15">
        <f t="shared" si="361"/>
        <v>30</v>
      </c>
      <c r="I10748" s="198">
        <f t="shared" si="360"/>
        <v>8</v>
      </c>
    </row>
    <row r="10749" spans="1:9" x14ac:dyDescent="0.3">
      <c r="A10749" s="10">
        <v>43706</v>
      </c>
      <c r="B10749" s="11" t="s">
        <v>187</v>
      </c>
      <c r="C10749" s="11" t="s">
        <v>417</v>
      </c>
      <c r="D10749" s="11" t="s">
        <v>662</v>
      </c>
      <c r="E10749" s="11">
        <v>6724698</v>
      </c>
      <c r="F10749" s="15">
        <f>IF(ISBLANK($D10749),"",IF(ISBLANK($E10749),VLOOKUP($D10749,$J:$K,2,FALSE),VLOOKUP($E10749,'Daycare Packages'!$A:$G,7,FALSE)))</f>
        <v>26</v>
      </c>
      <c r="G10749" s="15"/>
      <c r="H10749" s="15">
        <f t="shared" si="361"/>
        <v>26</v>
      </c>
      <c r="I10749" s="198">
        <f t="shared" si="360"/>
        <v>8</v>
      </c>
    </row>
    <row r="10750" spans="1:9" x14ac:dyDescent="0.3">
      <c r="A10750" s="10">
        <v>43706</v>
      </c>
      <c r="B10750" s="11" t="s">
        <v>941</v>
      </c>
      <c r="C10750" s="11" t="s">
        <v>487</v>
      </c>
      <c r="D10750" s="11" t="s">
        <v>662</v>
      </c>
      <c r="F10750" s="15">
        <f>IF(ISBLANK($D10750),"",IF(ISBLANK($E10750),VLOOKUP($D10750,$J:$K,2,FALSE),VLOOKUP($E10750,'Daycare Packages'!$A:$G,7,FALSE)))</f>
        <v>30</v>
      </c>
      <c r="G10750" s="15"/>
      <c r="H10750" s="15">
        <f t="shared" si="361"/>
        <v>30</v>
      </c>
      <c r="I10750" s="198">
        <f t="shared" si="360"/>
        <v>8</v>
      </c>
    </row>
    <row r="10751" spans="1:9" x14ac:dyDescent="0.3">
      <c r="A10751" s="10">
        <v>43706</v>
      </c>
      <c r="B10751" s="11" t="s">
        <v>2167</v>
      </c>
      <c r="C10751" s="11" t="s">
        <v>570</v>
      </c>
      <c r="D10751" s="11" t="s">
        <v>662</v>
      </c>
      <c r="E10751" s="11">
        <v>6945678</v>
      </c>
      <c r="F10751" s="15">
        <f>IF(ISBLANK($D10751),"",IF(ISBLANK($E10751),VLOOKUP($D10751,$J:$K,2,FALSE),VLOOKUP($E10751,'Daycare Packages'!$A:$G,7,FALSE)))</f>
        <v>27</v>
      </c>
      <c r="G10751" s="15"/>
      <c r="H10751" s="15">
        <f t="shared" si="361"/>
        <v>27</v>
      </c>
      <c r="I10751" s="198">
        <f t="shared" si="360"/>
        <v>8</v>
      </c>
    </row>
    <row r="10752" spans="1:9" x14ac:dyDescent="0.3">
      <c r="A10752" s="10">
        <v>43706</v>
      </c>
      <c r="B10752" s="11" t="s">
        <v>1221</v>
      </c>
      <c r="C10752" s="11" t="s">
        <v>1222</v>
      </c>
      <c r="D10752" s="11" t="s">
        <v>662</v>
      </c>
      <c r="E10752" s="11">
        <v>6954886</v>
      </c>
      <c r="F10752" s="15">
        <f>IF(ISBLANK($D10752),"",IF(ISBLANK($E10752),VLOOKUP($D10752,$J:$K,2,FALSE),VLOOKUP($E10752,'Daycare Packages'!$A:$G,7,FALSE)))</f>
        <v>25</v>
      </c>
      <c r="G10752" s="15"/>
      <c r="H10752" s="15">
        <f t="shared" si="361"/>
        <v>25</v>
      </c>
      <c r="I10752" s="198">
        <f t="shared" si="360"/>
        <v>8</v>
      </c>
    </row>
    <row r="10753" spans="1:9" x14ac:dyDescent="0.3">
      <c r="A10753" s="10">
        <v>43706</v>
      </c>
      <c r="B10753" s="11" t="s">
        <v>123</v>
      </c>
      <c r="C10753" s="11" t="s">
        <v>622</v>
      </c>
      <c r="D10753" s="11" t="s">
        <v>662</v>
      </c>
      <c r="E10753" s="11">
        <v>6892228</v>
      </c>
      <c r="F10753" s="15">
        <f>IF(ISBLANK($D10753),"",IF(ISBLANK($E10753),VLOOKUP($D10753,$J:$K,2,FALSE),VLOOKUP($E10753,'Daycare Packages'!$A:$G,7,FALSE)))</f>
        <v>23</v>
      </c>
      <c r="G10753" s="15"/>
      <c r="H10753" s="15">
        <f t="shared" si="361"/>
        <v>23</v>
      </c>
      <c r="I10753" s="198">
        <f t="shared" si="360"/>
        <v>8</v>
      </c>
    </row>
    <row r="10754" spans="1:9" x14ac:dyDescent="0.3">
      <c r="A10754" s="10">
        <v>43706</v>
      </c>
      <c r="B10754" s="11" t="s">
        <v>760</v>
      </c>
      <c r="C10754" s="11" t="s">
        <v>761</v>
      </c>
      <c r="D10754" s="11" t="s">
        <v>662</v>
      </c>
      <c r="F10754" s="15">
        <f>IF(ISBLANK($D10754),"",IF(ISBLANK($E10754),VLOOKUP($D10754,$J:$K,2,FALSE),VLOOKUP($E10754,'Daycare Packages'!$A:$G,7,FALSE)))</f>
        <v>30</v>
      </c>
      <c r="G10754" s="15"/>
      <c r="H10754" s="15">
        <f t="shared" si="361"/>
        <v>30</v>
      </c>
      <c r="I10754" s="198">
        <f t="shared" si="360"/>
        <v>8</v>
      </c>
    </row>
    <row r="10755" spans="1:9" x14ac:dyDescent="0.3">
      <c r="A10755" s="10">
        <v>43706</v>
      </c>
      <c r="B10755" s="11" t="s">
        <v>184</v>
      </c>
      <c r="C10755" s="11" t="s">
        <v>396</v>
      </c>
      <c r="D10755" s="11" t="s">
        <v>659</v>
      </c>
      <c r="F10755" s="15">
        <f>IF(ISBLANK($D10755),"",IF(ISBLANK($E10755),VLOOKUP($D10755,$J:$K,2,FALSE),VLOOKUP($E10755,'Daycare Packages'!$A:$G,7,FALSE)))</f>
        <v>20</v>
      </c>
      <c r="G10755" s="15"/>
      <c r="H10755" s="15">
        <f t="shared" si="361"/>
        <v>20</v>
      </c>
      <c r="I10755" s="198">
        <f t="shared" ref="I10755:I10818" si="362">IF(A10755="",0,MONTH(A10755))</f>
        <v>8</v>
      </c>
    </row>
    <row r="10756" spans="1:9" x14ac:dyDescent="0.3">
      <c r="A10756" s="10">
        <v>43706</v>
      </c>
      <c r="B10756" s="11" t="s">
        <v>184</v>
      </c>
      <c r="C10756" s="11" t="s">
        <v>679</v>
      </c>
      <c r="D10756" s="11" t="s">
        <v>659</v>
      </c>
      <c r="F10756" s="15">
        <f>IF(ISBLANK($D10756),"",IF(ISBLANK($E10756),VLOOKUP($D10756,$J:$K,2,FALSE),VLOOKUP($E10756,'Daycare Packages'!$A:$G,7,FALSE)))</f>
        <v>20</v>
      </c>
      <c r="G10756" s="15"/>
      <c r="H10756" s="15">
        <f t="shared" si="361"/>
        <v>20</v>
      </c>
      <c r="I10756" s="198">
        <f t="shared" si="362"/>
        <v>8</v>
      </c>
    </row>
    <row r="10757" spans="1:9" x14ac:dyDescent="0.3">
      <c r="A10757" s="10">
        <v>43706</v>
      </c>
      <c r="B10757" s="11" t="s">
        <v>422</v>
      </c>
      <c r="C10757" s="11" t="s">
        <v>423</v>
      </c>
      <c r="D10757" s="11" t="s">
        <v>659</v>
      </c>
      <c r="F10757" s="15">
        <f>IF(ISBLANK($D10757),"",IF(ISBLANK($E10757),VLOOKUP($D10757,$J:$K,2,FALSE),VLOOKUP($E10757,'Daycare Packages'!$A:$G,7,FALSE)))</f>
        <v>20</v>
      </c>
      <c r="G10757" s="15"/>
      <c r="H10757" s="15">
        <f t="shared" si="361"/>
        <v>20</v>
      </c>
      <c r="I10757" s="198">
        <f t="shared" si="362"/>
        <v>8</v>
      </c>
    </row>
    <row r="10758" spans="1:9" x14ac:dyDescent="0.3">
      <c r="A10758" s="10">
        <v>43706</v>
      </c>
      <c r="B10758" s="11" t="s">
        <v>1311</v>
      </c>
      <c r="C10758" s="11" t="s">
        <v>1312</v>
      </c>
      <c r="D10758" s="11" t="s">
        <v>662</v>
      </c>
      <c r="E10758" s="11">
        <v>6829230</v>
      </c>
      <c r="F10758" s="15">
        <f>IF(ISBLANK($D10758),"",IF(ISBLANK($E10758),VLOOKUP($D10758,$J:$K,2,FALSE),VLOOKUP($E10758,'Daycare Packages'!$A:$G,7,FALSE)))</f>
        <v>23</v>
      </c>
      <c r="G10758" s="15"/>
      <c r="H10758" s="15">
        <f t="shared" si="361"/>
        <v>23</v>
      </c>
      <c r="I10758" s="198">
        <f t="shared" si="362"/>
        <v>8</v>
      </c>
    </row>
    <row r="10759" spans="1:9" x14ac:dyDescent="0.3">
      <c r="A10759" s="10">
        <v>43706</v>
      </c>
      <c r="B10759" s="11" t="s">
        <v>196</v>
      </c>
      <c r="C10759" s="11" t="s">
        <v>432</v>
      </c>
      <c r="D10759" s="11" t="s">
        <v>662</v>
      </c>
      <c r="E10759" s="11">
        <v>6843216</v>
      </c>
      <c r="F10759" s="15">
        <f>IF(ISBLANK($D10759),"",IF(ISBLANK($E10759),VLOOKUP($D10759,$J:$K,2,FALSE),VLOOKUP($E10759,'Daycare Packages'!$A:$G,7,FALSE)))</f>
        <v>25</v>
      </c>
      <c r="G10759" s="15"/>
      <c r="H10759" s="15">
        <f t="shared" si="361"/>
        <v>25</v>
      </c>
      <c r="I10759" s="198">
        <f t="shared" si="362"/>
        <v>8</v>
      </c>
    </row>
    <row r="10760" spans="1:9" x14ac:dyDescent="0.3">
      <c r="A10760" s="10">
        <v>43706</v>
      </c>
      <c r="B10760" s="11" t="s">
        <v>677</v>
      </c>
      <c r="C10760" s="11" t="s">
        <v>678</v>
      </c>
      <c r="D10760" s="11" t="s">
        <v>662</v>
      </c>
      <c r="F10760" s="15">
        <f>IF(ISBLANK($D10760),"",IF(ISBLANK($E10760),VLOOKUP($D10760,$J:$K,2,FALSE),VLOOKUP($E10760,'Daycare Packages'!$A:$G,7,FALSE)))</f>
        <v>30</v>
      </c>
      <c r="G10760" s="15"/>
      <c r="H10760" s="15">
        <f t="shared" si="361"/>
        <v>30</v>
      </c>
      <c r="I10760" s="198">
        <f t="shared" si="362"/>
        <v>8</v>
      </c>
    </row>
    <row r="10761" spans="1:9" x14ac:dyDescent="0.3">
      <c r="A10761" s="10">
        <v>43706</v>
      </c>
      <c r="B10761" s="11" t="s">
        <v>1167</v>
      </c>
      <c r="C10761" s="11" t="s">
        <v>1006</v>
      </c>
      <c r="D10761" s="11" t="s">
        <v>662</v>
      </c>
      <c r="F10761" s="15">
        <f>IF(ISBLANK($D10761),"",IF(ISBLANK($E10761),VLOOKUP($D10761,$J:$K,2,FALSE),VLOOKUP($E10761,'Daycare Packages'!$A:$G,7,FALSE)))</f>
        <v>30</v>
      </c>
      <c r="G10761" s="15"/>
      <c r="H10761" s="15">
        <f t="shared" si="361"/>
        <v>30</v>
      </c>
      <c r="I10761" s="198">
        <f t="shared" si="362"/>
        <v>8</v>
      </c>
    </row>
    <row r="10762" spans="1:9" x14ac:dyDescent="0.3">
      <c r="A10762" s="10">
        <v>43706</v>
      </c>
      <c r="B10762" s="11" t="s">
        <v>989</v>
      </c>
      <c r="C10762" s="11" t="s">
        <v>765</v>
      </c>
      <c r="D10762" s="11" t="s">
        <v>662</v>
      </c>
      <c r="F10762" s="15">
        <f>IF(ISBLANK($D10762),"",IF(ISBLANK($E10762),VLOOKUP($D10762,$J:$K,2,FALSE),VLOOKUP($E10762,'Daycare Packages'!$A:$G,7,FALSE)))</f>
        <v>30</v>
      </c>
      <c r="G10762" s="15"/>
      <c r="H10762" s="15">
        <f t="shared" si="361"/>
        <v>30</v>
      </c>
      <c r="I10762" s="198">
        <f t="shared" si="362"/>
        <v>8</v>
      </c>
    </row>
    <row r="10763" spans="1:9" x14ac:dyDescent="0.3">
      <c r="A10763" s="10">
        <v>43706</v>
      </c>
      <c r="B10763" s="11" t="s">
        <v>912</v>
      </c>
      <c r="C10763" s="11" t="s">
        <v>913</v>
      </c>
      <c r="D10763" s="11" t="s">
        <v>662</v>
      </c>
      <c r="F10763" s="15">
        <f>IF(ISBLANK($D10763),"",IF(ISBLANK($E10763),VLOOKUP($D10763,$J:$K,2,FALSE),VLOOKUP($E10763,'Daycare Packages'!$A:$G,7,FALSE)))</f>
        <v>30</v>
      </c>
      <c r="G10763" s="15"/>
      <c r="H10763" s="15">
        <f t="shared" si="361"/>
        <v>30</v>
      </c>
      <c r="I10763" s="198">
        <f t="shared" si="362"/>
        <v>8</v>
      </c>
    </row>
    <row r="10764" spans="1:9" x14ac:dyDescent="0.3">
      <c r="A10764" s="10">
        <v>43706</v>
      </c>
      <c r="B10764" s="11" t="s">
        <v>936</v>
      </c>
      <c r="C10764" s="11" t="s">
        <v>937</v>
      </c>
      <c r="D10764" s="11" t="s">
        <v>662</v>
      </c>
      <c r="F10764" s="15">
        <f>IF(ISBLANK($D10764),"",IF(ISBLANK($E10764),VLOOKUP($D10764,$J:$K,2,FALSE),VLOOKUP($E10764,'Daycare Packages'!$A:$G,7,FALSE)))</f>
        <v>30</v>
      </c>
      <c r="G10764" s="15"/>
      <c r="H10764" s="15">
        <f t="shared" si="361"/>
        <v>30</v>
      </c>
      <c r="I10764" s="198">
        <f t="shared" si="362"/>
        <v>8</v>
      </c>
    </row>
    <row r="10765" spans="1:9" x14ac:dyDescent="0.3">
      <c r="A10765" s="10">
        <v>43706</v>
      </c>
      <c r="B10765" s="11" t="s">
        <v>154</v>
      </c>
      <c r="C10765" s="11" t="s">
        <v>729</v>
      </c>
      <c r="D10765" s="11" t="s">
        <v>662</v>
      </c>
      <c r="E10765" s="11">
        <v>6928866</v>
      </c>
      <c r="F10765" s="15">
        <f>IF(ISBLANK($D10765),"",IF(ISBLANK($E10765),VLOOKUP($D10765,$J:$K,2,FALSE),VLOOKUP($E10765,'Daycare Packages'!$A:$G,7,FALSE)))</f>
        <v>27</v>
      </c>
      <c r="G10765" s="15"/>
      <c r="H10765" s="15">
        <f t="shared" si="361"/>
        <v>27</v>
      </c>
      <c r="I10765" s="198">
        <f t="shared" si="362"/>
        <v>8</v>
      </c>
    </row>
    <row r="10766" spans="1:9" x14ac:dyDescent="0.3">
      <c r="A10766" s="10">
        <v>43706</v>
      </c>
      <c r="B10766" s="11" t="s">
        <v>1435</v>
      </c>
      <c r="C10766" s="11" t="s">
        <v>448</v>
      </c>
      <c r="D10766" s="11" t="s">
        <v>662</v>
      </c>
      <c r="E10766" s="11">
        <v>6907279</v>
      </c>
      <c r="F10766" s="15">
        <f>IF(ISBLANK($D10766),"",IF(ISBLANK($E10766),VLOOKUP($D10766,$J:$K,2,FALSE),VLOOKUP($E10766,'Daycare Packages'!$A:$G,7,FALSE)))</f>
        <v>27</v>
      </c>
      <c r="G10766" s="15"/>
      <c r="H10766" s="15">
        <f t="shared" si="361"/>
        <v>27</v>
      </c>
      <c r="I10766" s="198">
        <f t="shared" si="362"/>
        <v>8</v>
      </c>
    </row>
    <row r="10767" spans="1:9" x14ac:dyDescent="0.3">
      <c r="A10767" s="10">
        <v>43706</v>
      </c>
      <c r="B10767" s="11" t="s">
        <v>127</v>
      </c>
      <c r="C10767" s="11" t="s">
        <v>715</v>
      </c>
      <c r="D10767" s="11" t="s">
        <v>662</v>
      </c>
      <c r="E10767" s="11">
        <v>6865974</v>
      </c>
      <c r="F10767" s="15">
        <f>IF(ISBLANK($D10767),"",IF(ISBLANK($E10767),VLOOKUP($D10767,$J:$K,2,FALSE),VLOOKUP($E10767,'Daycare Packages'!$A:$G,7,FALSE)))</f>
        <v>23</v>
      </c>
      <c r="G10767" s="15"/>
      <c r="H10767" s="15">
        <f t="shared" si="361"/>
        <v>23</v>
      </c>
      <c r="I10767" s="198">
        <f t="shared" si="362"/>
        <v>8</v>
      </c>
    </row>
    <row r="10768" spans="1:9" x14ac:dyDescent="0.3">
      <c r="A10768" s="10">
        <v>43706</v>
      </c>
      <c r="B10768" s="11" t="s">
        <v>1863</v>
      </c>
      <c r="C10768" s="11" t="s">
        <v>1906</v>
      </c>
      <c r="D10768" s="11" t="s">
        <v>662</v>
      </c>
      <c r="E10768" s="11">
        <v>6927437</v>
      </c>
      <c r="F10768" s="15">
        <f>IF(ISBLANK($D10768),"",IF(ISBLANK($E10768),VLOOKUP($D10768,$J:$K,2,FALSE),VLOOKUP($E10768,'Daycare Packages'!$A:$G,7,FALSE)))</f>
        <v>27</v>
      </c>
      <c r="G10768" s="15"/>
      <c r="H10768" s="15">
        <f t="shared" si="361"/>
        <v>27</v>
      </c>
      <c r="I10768" s="198">
        <f t="shared" si="362"/>
        <v>8</v>
      </c>
    </row>
    <row r="10769" spans="1:9" x14ac:dyDescent="0.3">
      <c r="A10769" s="10">
        <v>43706</v>
      </c>
      <c r="B10769" s="11" t="s">
        <v>340</v>
      </c>
      <c r="C10769" s="11" t="s">
        <v>745</v>
      </c>
      <c r="D10769" s="11" t="s">
        <v>662</v>
      </c>
      <c r="F10769" s="15">
        <f>IF(ISBLANK($D10769),"",IF(ISBLANK($E10769),VLOOKUP($D10769,$J:$K,2,FALSE),VLOOKUP($E10769,'Daycare Packages'!$A:$G,7,FALSE)))</f>
        <v>30</v>
      </c>
      <c r="G10769" s="15">
        <v>-3.6</v>
      </c>
      <c r="H10769" s="15">
        <f t="shared" si="361"/>
        <v>26.4</v>
      </c>
      <c r="I10769" s="198">
        <f t="shared" si="362"/>
        <v>8</v>
      </c>
    </row>
    <row r="10770" spans="1:9" x14ac:dyDescent="0.3">
      <c r="A10770" s="10">
        <v>43706</v>
      </c>
      <c r="B10770" s="11" t="s">
        <v>340</v>
      </c>
      <c r="C10770" s="11" t="s">
        <v>746</v>
      </c>
      <c r="D10770" s="11" t="s">
        <v>662</v>
      </c>
      <c r="F10770" s="15">
        <f>IF(ISBLANK($D10770),"",IF(ISBLANK($E10770),VLOOKUP($D10770,$J:$K,2,FALSE),VLOOKUP($E10770,'Daycare Packages'!$A:$G,7,FALSE)))</f>
        <v>30</v>
      </c>
      <c r="G10770" s="15">
        <v>-3.6</v>
      </c>
      <c r="H10770" s="15">
        <f t="shared" si="361"/>
        <v>26.4</v>
      </c>
      <c r="I10770" s="198">
        <f t="shared" si="362"/>
        <v>8</v>
      </c>
    </row>
    <row r="10771" spans="1:9" x14ac:dyDescent="0.3">
      <c r="A10771" s="10">
        <v>43706</v>
      </c>
      <c r="B10771" s="11" t="s">
        <v>1298</v>
      </c>
      <c r="C10771" s="11" t="s">
        <v>764</v>
      </c>
      <c r="D10771" s="11" t="s">
        <v>662</v>
      </c>
      <c r="F10771" s="15">
        <f>IF(ISBLANK($D10771),"",IF(ISBLANK($E10771),VLOOKUP($D10771,$J:$K,2,FALSE),VLOOKUP($E10771,'Daycare Packages'!$A:$G,7,FALSE)))</f>
        <v>30</v>
      </c>
      <c r="G10771" s="15"/>
      <c r="H10771" s="15">
        <f t="shared" si="361"/>
        <v>30</v>
      </c>
      <c r="I10771" s="198">
        <f t="shared" si="362"/>
        <v>8</v>
      </c>
    </row>
    <row r="10772" spans="1:9" x14ac:dyDescent="0.3">
      <c r="A10772" s="10">
        <v>43706</v>
      </c>
      <c r="B10772" s="11" t="s">
        <v>198</v>
      </c>
      <c r="C10772" s="11" t="s">
        <v>739</v>
      </c>
      <c r="D10772" s="11" t="s">
        <v>659</v>
      </c>
      <c r="F10772" s="15">
        <f>IF(ISBLANK($D10772),"",IF(ISBLANK($E10772),VLOOKUP($D10772,$J:$K,2,FALSE),VLOOKUP($E10772,'Daycare Packages'!$A:$G,7,FALSE)))</f>
        <v>20</v>
      </c>
      <c r="G10772" s="15"/>
      <c r="H10772" s="15">
        <f t="shared" si="361"/>
        <v>20</v>
      </c>
      <c r="I10772" s="198">
        <f t="shared" si="362"/>
        <v>8</v>
      </c>
    </row>
    <row r="10773" spans="1:9" x14ac:dyDescent="0.3">
      <c r="A10773" s="10">
        <v>43706</v>
      </c>
      <c r="B10773" s="11" t="s">
        <v>198</v>
      </c>
      <c r="C10773" s="11" t="s">
        <v>841</v>
      </c>
      <c r="D10773" s="11" t="s">
        <v>659</v>
      </c>
      <c r="F10773" s="15">
        <f>IF(ISBLANK($D10773),"",IF(ISBLANK($E10773),VLOOKUP($D10773,$J:$K,2,FALSE),VLOOKUP($E10773,'Daycare Packages'!$A:$G,7,FALSE)))</f>
        <v>20</v>
      </c>
      <c r="G10773" s="15"/>
      <c r="H10773" s="15">
        <f t="shared" si="361"/>
        <v>20</v>
      </c>
      <c r="I10773" s="198">
        <f t="shared" si="362"/>
        <v>8</v>
      </c>
    </row>
    <row r="10774" spans="1:9" x14ac:dyDescent="0.3">
      <c r="A10774" s="10">
        <v>43706</v>
      </c>
      <c r="B10774" s="11" t="s">
        <v>1526</v>
      </c>
      <c r="C10774" s="11" t="s">
        <v>1527</v>
      </c>
      <c r="D10774" s="11" t="s">
        <v>662</v>
      </c>
      <c r="F10774" s="15">
        <f>IF(ISBLANK($D10774),"",IF(ISBLANK($E10774),VLOOKUP($D10774,$J:$K,2,FALSE),VLOOKUP($E10774,'Daycare Packages'!$A:$G,7,FALSE)))</f>
        <v>30</v>
      </c>
      <c r="G10774" s="15"/>
      <c r="H10774" s="15">
        <f t="shared" si="361"/>
        <v>30</v>
      </c>
      <c r="I10774" s="198">
        <f t="shared" si="362"/>
        <v>8</v>
      </c>
    </row>
    <row r="10775" spans="1:9" x14ac:dyDescent="0.3">
      <c r="A10775" s="10">
        <v>43706</v>
      </c>
      <c r="B10775" s="11" t="s">
        <v>209</v>
      </c>
      <c r="C10775" s="11" t="s">
        <v>702</v>
      </c>
      <c r="D10775" s="11" t="s">
        <v>662</v>
      </c>
      <c r="E10775" s="11">
        <v>6931312</v>
      </c>
      <c r="F10775" s="15">
        <f>IF(ISBLANK($D10775),"",IF(ISBLANK($E10775),VLOOKUP($D10775,$J:$K,2,FALSE),VLOOKUP($E10775,'Daycare Packages'!$A:$G,7,FALSE)))</f>
        <v>27</v>
      </c>
      <c r="G10775" s="15"/>
      <c r="H10775" s="15">
        <f t="shared" si="361"/>
        <v>27</v>
      </c>
      <c r="I10775" s="198">
        <f t="shared" si="362"/>
        <v>8</v>
      </c>
    </row>
    <row r="10776" spans="1:9" x14ac:dyDescent="0.3">
      <c r="A10776" s="10">
        <v>43706</v>
      </c>
      <c r="B10776" s="11" t="s">
        <v>218</v>
      </c>
      <c r="C10776" s="11" t="s">
        <v>738</v>
      </c>
      <c r="D10776" s="11" t="s">
        <v>662</v>
      </c>
      <c r="E10776" s="11">
        <v>6911319</v>
      </c>
      <c r="F10776" s="15">
        <f>IF(ISBLANK($D10776),"",IF(ISBLANK($E10776),VLOOKUP($D10776,$J:$K,2,FALSE),VLOOKUP($E10776,'Daycare Packages'!$A:$G,7,FALSE)))</f>
        <v>20</v>
      </c>
      <c r="G10776" s="15"/>
      <c r="H10776" s="15">
        <f t="shared" si="361"/>
        <v>20</v>
      </c>
      <c r="I10776" s="198">
        <f t="shared" si="362"/>
        <v>8</v>
      </c>
    </row>
    <row r="10777" spans="1:9" x14ac:dyDescent="0.3">
      <c r="A10777" s="10">
        <v>43706</v>
      </c>
      <c r="B10777" s="11" t="s">
        <v>218</v>
      </c>
      <c r="C10777" s="11" t="s">
        <v>737</v>
      </c>
      <c r="D10777" s="11" t="s">
        <v>662</v>
      </c>
      <c r="E10777" s="11">
        <v>6911319</v>
      </c>
      <c r="F10777" s="15">
        <f>IF(ISBLANK($D10777),"",IF(ISBLANK($E10777),VLOOKUP($D10777,$J:$K,2,FALSE),VLOOKUP($E10777,'Daycare Packages'!$A:$G,7,FALSE)))</f>
        <v>20</v>
      </c>
      <c r="G10777" s="15"/>
      <c r="H10777" s="15">
        <f t="shared" si="361"/>
        <v>20</v>
      </c>
      <c r="I10777" s="198">
        <f t="shared" si="362"/>
        <v>8</v>
      </c>
    </row>
    <row r="10778" spans="1:9" x14ac:dyDescent="0.3">
      <c r="A10778" s="10">
        <v>43706</v>
      </c>
      <c r="B10778" s="11" t="s">
        <v>167</v>
      </c>
      <c r="C10778" s="11" t="s">
        <v>726</v>
      </c>
      <c r="D10778" s="11" t="s">
        <v>662</v>
      </c>
      <c r="E10778" s="11">
        <v>6938112</v>
      </c>
      <c r="F10778" s="15">
        <f>IF(ISBLANK($D10778),"",IF(ISBLANK($E10778),VLOOKUP($D10778,$J:$K,2,FALSE),VLOOKUP($E10778,'Daycare Packages'!$A:$G,7,FALSE)))</f>
        <v>27</v>
      </c>
      <c r="G10778" s="15"/>
      <c r="H10778" s="15">
        <f t="shared" si="361"/>
        <v>27</v>
      </c>
      <c r="I10778" s="198">
        <f t="shared" si="362"/>
        <v>8</v>
      </c>
    </row>
    <row r="10779" spans="1:9" x14ac:dyDescent="0.3">
      <c r="A10779" s="10">
        <v>43706</v>
      </c>
      <c r="B10779" s="11" t="s">
        <v>167</v>
      </c>
      <c r="C10779" s="11" t="s">
        <v>467</v>
      </c>
      <c r="D10779" s="11" t="s">
        <v>662</v>
      </c>
      <c r="E10779" s="11">
        <v>6938112</v>
      </c>
      <c r="F10779" s="15">
        <f>IF(ISBLANK($D10779),"",IF(ISBLANK($E10779),VLOOKUP($D10779,$J:$K,2,FALSE),VLOOKUP($E10779,'Daycare Packages'!$A:$G,7,FALSE)))</f>
        <v>27</v>
      </c>
      <c r="G10779" s="15"/>
      <c r="H10779" s="15">
        <f t="shared" si="361"/>
        <v>27</v>
      </c>
      <c r="I10779" s="198">
        <f t="shared" si="362"/>
        <v>8</v>
      </c>
    </row>
    <row r="10780" spans="1:9" x14ac:dyDescent="0.3">
      <c r="A10780" s="10">
        <v>43706</v>
      </c>
      <c r="B10780" s="11" t="s">
        <v>2077</v>
      </c>
      <c r="C10780" s="11" t="s">
        <v>943</v>
      </c>
      <c r="D10780" s="11" t="s">
        <v>662</v>
      </c>
      <c r="E10780" s="11">
        <v>6937572</v>
      </c>
      <c r="F10780" s="15">
        <f>IF(ISBLANK($D10780),"",IF(ISBLANK($E10780),VLOOKUP($D10780,$J:$K,2,FALSE),VLOOKUP($E10780,'Daycare Packages'!$A:$G,7,FALSE)))</f>
        <v>23</v>
      </c>
      <c r="G10780" s="15"/>
      <c r="H10780" s="15">
        <f t="shared" si="361"/>
        <v>23</v>
      </c>
      <c r="I10780" s="198">
        <f t="shared" si="362"/>
        <v>8</v>
      </c>
    </row>
    <row r="10781" spans="1:9" x14ac:dyDescent="0.3">
      <c r="A10781" s="10">
        <v>43706</v>
      </c>
      <c r="B10781" s="11" t="s">
        <v>160</v>
      </c>
      <c r="C10781" s="11" t="s">
        <v>794</v>
      </c>
      <c r="D10781" s="11" t="s">
        <v>662</v>
      </c>
      <c r="E10781" s="11">
        <v>6928242</v>
      </c>
      <c r="F10781" s="15">
        <f>IF(ISBLANK($D10781),"",IF(ISBLANK($E10781),VLOOKUP($D10781,$J:$K,2,FALSE),VLOOKUP($E10781,'Daycare Packages'!$A:$G,7,FALSE)))</f>
        <v>25</v>
      </c>
      <c r="G10781" s="15"/>
      <c r="H10781" s="15">
        <f t="shared" si="361"/>
        <v>25</v>
      </c>
      <c r="I10781" s="198">
        <f t="shared" si="362"/>
        <v>8</v>
      </c>
    </row>
    <row r="10782" spans="1:9" x14ac:dyDescent="0.3">
      <c r="A10782" s="10">
        <v>43706</v>
      </c>
      <c r="B10782" s="11" t="s">
        <v>160</v>
      </c>
      <c r="C10782" s="11" t="s">
        <v>1761</v>
      </c>
      <c r="D10782" s="11" t="s">
        <v>662</v>
      </c>
      <c r="E10782" s="11">
        <v>6928242</v>
      </c>
      <c r="F10782" s="15">
        <f>IF(ISBLANK($D10782),"",IF(ISBLANK($E10782),VLOOKUP($D10782,$J:$K,2,FALSE),VLOOKUP($E10782,'Daycare Packages'!$A:$G,7,FALSE)))</f>
        <v>25</v>
      </c>
      <c r="G10782" s="15"/>
      <c r="H10782" s="15">
        <f t="shared" si="361"/>
        <v>25</v>
      </c>
      <c r="I10782" s="198">
        <f t="shared" si="362"/>
        <v>8</v>
      </c>
    </row>
    <row r="10783" spans="1:9" x14ac:dyDescent="0.3">
      <c r="A10783" s="10">
        <v>43706</v>
      </c>
      <c r="B10783" s="11" t="s">
        <v>159</v>
      </c>
      <c r="C10783" s="11" t="s">
        <v>456</v>
      </c>
      <c r="D10783" s="11" t="s">
        <v>662</v>
      </c>
      <c r="E10783" s="11">
        <v>6886756</v>
      </c>
      <c r="F10783" s="15">
        <f>IF(ISBLANK($D10783),"",IF(ISBLANK($E10783),VLOOKUP($D10783,$J:$K,2,FALSE),VLOOKUP($E10783,'Daycare Packages'!$A:$G,7,FALSE)))</f>
        <v>27</v>
      </c>
      <c r="G10783" s="15"/>
      <c r="H10783" s="15">
        <f t="shared" si="361"/>
        <v>27</v>
      </c>
      <c r="I10783" s="198">
        <f t="shared" si="362"/>
        <v>8</v>
      </c>
    </row>
    <row r="10784" spans="1:9" x14ac:dyDescent="0.3">
      <c r="A10784" s="10">
        <v>43706</v>
      </c>
      <c r="B10784" s="11" t="s">
        <v>820</v>
      </c>
      <c r="C10784" s="11" t="s">
        <v>402</v>
      </c>
      <c r="D10784" s="11" t="s">
        <v>662</v>
      </c>
      <c r="F10784" s="15">
        <f>IF(ISBLANK($D10784),"",IF(ISBLANK($E10784),VLOOKUP($D10784,$J:$K,2,FALSE),VLOOKUP($E10784,'Daycare Packages'!$A:$G,7,FALSE)))</f>
        <v>30</v>
      </c>
      <c r="G10784" s="15"/>
      <c r="H10784" s="15">
        <f t="shared" si="361"/>
        <v>30</v>
      </c>
      <c r="I10784" s="198">
        <f t="shared" si="362"/>
        <v>8</v>
      </c>
    </row>
    <row r="10785" spans="1:9" x14ac:dyDescent="0.3">
      <c r="A10785" s="10">
        <v>43706</v>
      </c>
      <c r="B10785" s="11" t="s">
        <v>122</v>
      </c>
      <c r="C10785" s="11" t="s">
        <v>740</v>
      </c>
      <c r="D10785" s="11" t="s">
        <v>662</v>
      </c>
      <c r="E10785" s="11">
        <v>6734317</v>
      </c>
      <c r="F10785" s="15">
        <f>IF(ISBLANK($D10785),"",IF(ISBLANK($E10785),VLOOKUP($D10785,$J:$K,2,FALSE),VLOOKUP($E10785,'Daycare Packages'!$A:$G,7,FALSE)))</f>
        <v>22</v>
      </c>
      <c r="G10785" s="15"/>
      <c r="H10785" s="15">
        <f t="shared" si="361"/>
        <v>22</v>
      </c>
      <c r="I10785" s="198">
        <f t="shared" si="362"/>
        <v>8</v>
      </c>
    </row>
    <row r="10786" spans="1:9" x14ac:dyDescent="0.3">
      <c r="A10786" s="10">
        <v>43706</v>
      </c>
      <c r="B10786" s="11" t="s">
        <v>230</v>
      </c>
      <c r="C10786" s="11" t="s">
        <v>493</v>
      </c>
      <c r="D10786" s="11" t="s">
        <v>662</v>
      </c>
      <c r="E10786" s="11">
        <v>6931739</v>
      </c>
      <c r="F10786" s="15">
        <f>IF(ISBLANK($D10786),"",IF(ISBLANK($E10786),VLOOKUP($D10786,$J:$K,2,FALSE),VLOOKUP($E10786,'Daycare Packages'!$A:$G,7,FALSE)))</f>
        <v>27</v>
      </c>
      <c r="G10786" s="15"/>
      <c r="H10786" s="15">
        <f t="shared" si="361"/>
        <v>27</v>
      </c>
      <c r="I10786" s="198">
        <f t="shared" si="362"/>
        <v>8</v>
      </c>
    </row>
    <row r="10787" spans="1:9" x14ac:dyDescent="0.3">
      <c r="A10787" s="10">
        <v>43706</v>
      </c>
      <c r="B10787" s="11" t="s">
        <v>282</v>
      </c>
      <c r="C10787" s="11" t="s">
        <v>735</v>
      </c>
      <c r="D10787" s="11" t="s">
        <v>662</v>
      </c>
      <c r="F10787" s="15">
        <f>IF(ISBLANK($D10787),"",IF(ISBLANK($E10787),VLOOKUP($D10787,$J:$K,2,FALSE),VLOOKUP($E10787,'Daycare Packages'!$A:$G,7,FALSE)))</f>
        <v>30</v>
      </c>
      <c r="G10787" s="15"/>
      <c r="H10787" s="15">
        <f t="shared" si="361"/>
        <v>30</v>
      </c>
      <c r="I10787" s="198">
        <f t="shared" si="362"/>
        <v>8</v>
      </c>
    </row>
    <row r="10788" spans="1:9" x14ac:dyDescent="0.3">
      <c r="A10788" s="10">
        <v>43706</v>
      </c>
      <c r="B10788" s="11" t="s">
        <v>699</v>
      </c>
      <c r="C10788" s="11" t="s">
        <v>478</v>
      </c>
      <c r="D10788" s="11" t="s">
        <v>662</v>
      </c>
      <c r="F10788" s="15">
        <f>IF(ISBLANK($D10788),"",IF(ISBLANK($E10788),VLOOKUP($D10788,$J:$K,2,FALSE),VLOOKUP($E10788,'Daycare Packages'!$A:$G,7,FALSE)))</f>
        <v>30</v>
      </c>
      <c r="G10788" s="15">
        <v>-3</v>
      </c>
      <c r="H10788" s="15">
        <f t="shared" si="361"/>
        <v>27</v>
      </c>
      <c r="I10788" s="198">
        <f t="shared" si="362"/>
        <v>8</v>
      </c>
    </row>
    <row r="10789" spans="1:9" x14ac:dyDescent="0.3">
      <c r="A10789" s="10">
        <v>43706</v>
      </c>
      <c r="B10789" s="11" t="s">
        <v>1979</v>
      </c>
      <c r="C10789" s="11" t="s">
        <v>474</v>
      </c>
      <c r="D10789" s="11" t="s">
        <v>662</v>
      </c>
      <c r="E10789" s="11">
        <v>6921788</v>
      </c>
      <c r="F10789" s="15">
        <f>IF(ISBLANK($D10789),"",IF(ISBLANK($E10789),VLOOKUP($D10789,$J:$K,2,FALSE),VLOOKUP($E10789,'Daycare Packages'!$A:$G,7,FALSE)))</f>
        <v>23</v>
      </c>
      <c r="G10789" s="15"/>
      <c r="H10789" s="15">
        <f t="shared" si="361"/>
        <v>23</v>
      </c>
      <c r="I10789" s="198">
        <f t="shared" si="362"/>
        <v>8</v>
      </c>
    </row>
    <row r="10790" spans="1:9" x14ac:dyDescent="0.3">
      <c r="A10790" s="10">
        <v>43706</v>
      </c>
      <c r="B10790" s="11" t="s">
        <v>183</v>
      </c>
      <c r="C10790" s="11" t="s">
        <v>2290</v>
      </c>
      <c r="D10790" s="11" t="s">
        <v>662</v>
      </c>
      <c r="E10790" s="11">
        <v>6909167</v>
      </c>
      <c r="F10790" s="15">
        <f>IF(ISBLANK($D10790),"",IF(ISBLANK($E10790),VLOOKUP($D10790,$J:$K,2,FALSE),VLOOKUP($E10790,'Daycare Packages'!$A:$G,7,FALSE)))</f>
        <v>27</v>
      </c>
      <c r="G10790" s="15"/>
      <c r="H10790" s="15">
        <f t="shared" ref="H10790:H10853" si="363">IF(ISBLANK(D10790),"",SUM(F10790:G10790))</f>
        <v>27</v>
      </c>
      <c r="I10790" s="198">
        <f t="shared" si="362"/>
        <v>8</v>
      </c>
    </row>
    <row r="10791" spans="1:9" x14ac:dyDescent="0.3">
      <c r="A10791" s="10">
        <v>43706</v>
      </c>
      <c r="B10791" s="11" t="s">
        <v>136</v>
      </c>
      <c r="C10791" s="11" t="s">
        <v>650</v>
      </c>
      <c r="D10791" s="11" t="s">
        <v>662</v>
      </c>
      <c r="E10791" s="11">
        <v>6936967</v>
      </c>
      <c r="F10791" s="15">
        <f>IF(ISBLANK($D10791),"",IF(ISBLANK($E10791),VLOOKUP($D10791,$J:$K,2,FALSE),VLOOKUP($E10791,'Daycare Packages'!$A:$G,7,FALSE)))</f>
        <v>26</v>
      </c>
      <c r="G10791" s="15"/>
      <c r="H10791" s="15">
        <f t="shared" si="363"/>
        <v>26</v>
      </c>
      <c r="I10791" s="198">
        <f t="shared" si="362"/>
        <v>8</v>
      </c>
    </row>
    <row r="10792" spans="1:9" x14ac:dyDescent="0.3">
      <c r="A10792" s="10">
        <v>43706</v>
      </c>
      <c r="B10792" s="11" t="s">
        <v>922</v>
      </c>
      <c r="C10792" s="11" t="s">
        <v>923</v>
      </c>
      <c r="D10792" s="11" t="s">
        <v>662</v>
      </c>
      <c r="E10792" s="11">
        <v>6872770</v>
      </c>
      <c r="F10792" s="15">
        <f>IF(ISBLANK($D10792),"",IF(ISBLANK($E10792),VLOOKUP($D10792,$J:$K,2,FALSE),VLOOKUP($E10792,'Daycare Packages'!$A:$G,7,FALSE)))</f>
        <v>23</v>
      </c>
      <c r="G10792" s="15"/>
      <c r="H10792" s="15">
        <f t="shared" si="363"/>
        <v>23</v>
      </c>
      <c r="I10792" s="198">
        <f t="shared" si="362"/>
        <v>8</v>
      </c>
    </row>
    <row r="10793" spans="1:9" x14ac:dyDescent="0.3">
      <c r="A10793" s="10">
        <v>43706</v>
      </c>
      <c r="B10793" s="11" t="s">
        <v>173</v>
      </c>
      <c r="C10793" s="11" t="s">
        <v>791</v>
      </c>
      <c r="D10793" s="11" t="s">
        <v>662</v>
      </c>
      <c r="E10793" s="11">
        <v>6805887</v>
      </c>
      <c r="F10793" s="15">
        <f>IF(ISBLANK($D10793),"",IF(ISBLANK($E10793),VLOOKUP($D10793,$J:$K,2,FALSE),VLOOKUP($E10793,'Daycare Packages'!$A:$G,7,FALSE)))</f>
        <v>25</v>
      </c>
      <c r="G10793" s="15"/>
      <c r="H10793" s="15">
        <f t="shared" si="363"/>
        <v>25</v>
      </c>
      <c r="I10793" s="198">
        <f t="shared" si="362"/>
        <v>8</v>
      </c>
    </row>
    <row r="10794" spans="1:9" x14ac:dyDescent="0.3">
      <c r="A10794" s="10">
        <v>43706</v>
      </c>
      <c r="B10794" s="11" t="s">
        <v>2279</v>
      </c>
      <c r="C10794" s="11" t="s">
        <v>2283</v>
      </c>
      <c r="D10794" s="11" t="s">
        <v>662</v>
      </c>
      <c r="E10794" s="11">
        <v>6950486</v>
      </c>
      <c r="F10794" s="15">
        <f>IF(ISBLANK($D10794),"",IF(ISBLANK($E10794),VLOOKUP($D10794,$J:$K,2,FALSE),VLOOKUP($E10794,'Daycare Packages'!$A:$G,7,FALSE)))</f>
        <v>26</v>
      </c>
      <c r="G10794" s="15"/>
      <c r="H10794" s="15">
        <f t="shared" si="363"/>
        <v>26</v>
      </c>
      <c r="I10794" s="198">
        <f t="shared" si="362"/>
        <v>8</v>
      </c>
    </row>
    <row r="10795" spans="1:9" x14ac:dyDescent="0.3">
      <c r="A10795" s="10">
        <v>43706</v>
      </c>
      <c r="B10795" s="11" t="s">
        <v>216</v>
      </c>
      <c r="C10795" s="11" t="s">
        <v>448</v>
      </c>
      <c r="D10795" s="11" t="s">
        <v>662</v>
      </c>
      <c r="E10795" s="11">
        <v>6940540</v>
      </c>
      <c r="F10795" s="15">
        <f>IF(ISBLANK($D10795),"",IF(ISBLANK($E10795),VLOOKUP($D10795,$J:$K,2,FALSE),VLOOKUP($E10795,'Daycare Packages'!$A:$G,7,FALSE)))</f>
        <v>27</v>
      </c>
      <c r="G10795" s="15"/>
      <c r="H10795" s="15">
        <f t="shared" si="363"/>
        <v>27</v>
      </c>
      <c r="I10795" s="198">
        <f t="shared" si="362"/>
        <v>8</v>
      </c>
    </row>
    <row r="10796" spans="1:9" x14ac:dyDescent="0.3">
      <c r="A10796" s="10">
        <v>43706</v>
      </c>
      <c r="B10796" s="11" t="s">
        <v>215</v>
      </c>
      <c r="C10796" s="11" t="s">
        <v>1008</v>
      </c>
      <c r="D10796" s="11" t="s">
        <v>662</v>
      </c>
      <c r="E10796" s="11">
        <v>6932363</v>
      </c>
      <c r="F10796" s="15">
        <f>IF(ISBLANK($D10796),"",IF(ISBLANK($E10796),VLOOKUP($D10796,$J:$K,2,FALSE),VLOOKUP($E10796,'Daycare Packages'!$A:$G,7,FALSE)))</f>
        <v>27</v>
      </c>
      <c r="G10796" s="15"/>
      <c r="H10796" s="15">
        <f t="shared" si="363"/>
        <v>27</v>
      </c>
      <c r="I10796" s="198">
        <f t="shared" si="362"/>
        <v>8</v>
      </c>
    </row>
    <row r="10797" spans="1:9" x14ac:dyDescent="0.3">
      <c r="A10797" s="10">
        <v>43706</v>
      </c>
      <c r="B10797" s="11" t="s">
        <v>168</v>
      </c>
      <c r="C10797" s="11" t="s">
        <v>640</v>
      </c>
      <c r="D10797" s="11" t="s">
        <v>662</v>
      </c>
      <c r="F10797" s="15">
        <f>IF(ISBLANK($D10797),"",IF(ISBLANK($E10797),VLOOKUP($D10797,$J:$K,2,FALSE),VLOOKUP($E10797,'Daycare Packages'!$A:$G,7,FALSE)))</f>
        <v>30</v>
      </c>
      <c r="G10797" s="15"/>
      <c r="H10797" s="15">
        <f t="shared" si="363"/>
        <v>30</v>
      </c>
      <c r="I10797" s="198">
        <f t="shared" si="362"/>
        <v>8</v>
      </c>
    </row>
    <row r="10798" spans="1:9" x14ac:dyDescent="0.3">
      <c r="A10798" s="10">
        <v>43706</v>
      </c>
      <c r="B10798" s="11" t="s">
        <v>1317</v>
      </c>
      <c r="C10798" s="11" t="s">
        <v>633</v>
      </c>
      <c r="D10798" s="11" t="s">
        <v>662</v>
      </c>
      <c r="E10798" s="11">
        <v>6935593</v>
      </c>
      <c r="F10798" s="15">
        <f>IF(ISBLANK($D10798),"",IF(ISBLANK($E10798),VLOOKUP($D10798,$J:$K,2,FALSE),VLOOKUP($E10798,'Daycare Packages'!$A:$G,7,FALSE)))</f>
        <v>25</v>
      </c>
      <c r="G10798" s="15"/>
      <c r="H10798" s="15">
        <f t="shared" si="363"/>
        <v>25</v>
      </c>
      <c r="I10798" s="198">
        <f t="shared" si="362"/>
        <v>8</v>
      </c>
    </row>
    <row r="10799" spans="1:9" x14ac:dyDescent="0.3">
      <c r="A10799" s="10">
        <v>43706</v>
      </c>
      <c r="B10799" s="11" t="s">
        <v>140</v>
      </c>
      <c r="C10799" s="11" t="s">
        <v>475</v>
      </c>
      <c r="D10799" s="11" t="s">
        <v>662</v>
      </c>
      <c r="E10799" s="11">
        <v>6927314</v>
      </c>
      <c r="F10799" s="15">
        <f>IF(ISBLANK($D10799),"",IF(ISBLANK($E10799),VLOOKUP($D10799,$J:$K,2,FALSE),VLOOKUP($E10799,'Daycare Packages'!$A:$G,7,FALSE)))</f>
        <v>26</v>
      </c>
      <c r="G10799" s="15"/>
      <c r="H10799" s="15">
        <f t="shared" si="363"/>
        <v>26</v>
      </c>
      <c r="I10799" s="198">
        <f t="shared" si="362"/>
        <v>8</v>
      </c>
    </row>
    <row r="10800" spans="1:9" x14ac:dyDescent="0.3">
      <c r="A10800" s="10">
        <v>43706</v>
      </c>
      <c r="B10800" s="11" t="s">
        <v>2061</v>
      </c>
      <c r="C10800" s="11" t="s">
        <v>2062</v>
      </c>
      <c r="D10800" s="11" t="s">
        <v>662</v>
      </c>
      <c r="E10800" s="11">
        <v>6945355</v>
      </c>
      <c r="F10800" s="15">
        <f>IF(ISBLANK($D10800),"",IF(ISBLANK($E10800),VLOOKUP($D10800,$J:$K,2,FALSE),VLOOKUP($E10800,'Daycare Packages'!$A:$G,7,FALSE)))</f>
        <v>27</v>
      </c>
      <c r="G10800" s="15"/>
      <c r="H10800" s="15">
        <f t="shared" si="363"/>
        <v>27</v>
      </c>
      <c r="I10800" s="198">
        <f t="shared" si="362"/>
        <v>8</v>
      </c>
    </row>
    <row r="10801" spans="1:9" x14ac:dyDescent="0.3">
      <c r="A10801" s="10">
        <v>43706</v>
      </c>
      <c r="B10801" s="11" t="s">
        <v>1321</v>
      </c>
      <c r="C10801" s="11" t="s">
        <v>1117</v>
      </c>
      <c r="D10801" s="11" t="s">
        <v>662</v>
      </c>
      <c r="E10801" s="11">
        <v>6933303</v>
      </c>
      <c r="F10801" s="15">
        <f>IF(ISBLANK($D10801),"",IF(ISBLANK($E10801),VLOOKUP($D10801,$J:$K,2,FALSE),VLOOKUP($E10801,'Daycare Packages'!$A:$G,7,FALSE)))</f>
        <v>26</v>
      </c>
      <c r="G10801" s="15"/>
      <c r="H10801" s="15">
        <f t="shared" si="363"/>
        <v>26</v>
      </c>
      <c r="I10801" s="198">
        <f t="shared" si="362"/>
        <v>8</v>
      </c>
    </row>
    <row r="10802" spans="1:9" x14ac:dyDescent="0.3">
      <c r="A10802" s="10">
        <v>43706</v>
      </c>
      <c r="B10802" s="11" t="s">
        <v>1321</v>
      </c>
      <c r="C10802" s="11" t="s">
        <v>1322</v>
      </c>
      <c r="D10802" s="11" t="s">
        <v>662</v>
      </c>
      <c r="E10802" s="11">
        <v>6933303</v>
      </c>
      <c r="F10802" s="15">
        <f>IF(ISBLANK($D10802),"",IF(ISBLANK($E10802),VLOOKUP($D10802,$J:$K,2,FALSE),VLOOKUP($E10802,'Daycare Packages'!$A:$G,7,FALSE)))</f>
        <v>26</v>
      </c>
      <c r="G10802" s="15"/>
      <c r="H10802" s="15">
        <f t="shared" si="363"/>
        <v>26</v>
      </c>
      <c r="I10802" s="198">
        <f t="shared" si="362"/>
        <v>8</v>
      </c>
    </row>
    <row r="10803" spans="1:9" x14ac:dyDescent="0.3">
      <c r="A10803" s="10">
        <v>43706</v>
      </c>
      <c r="B10803" s="11" t="s">
        <v>171</v>
      </c>
      <c r="C10803" s="11" t="s">
        <v>2169</v>
      </c>
      <c r="D10803" s="11" t="s">
        <v>662</v>
      </c>
      <c r="E10803" s="11">
        <v>6951687</v>
      </c>
      <c r="F10803" s="15">
        <f>IF(ISBLANK($D10803),"",IF(ISBLANK($E10803),VLOOKUP($D10803,$J:$K,2,FALSE),VLOOKUP($E10803,'Daycare Packages'!$A:$G,7,FALSE)))</f>
        <v>26</v>
      </c>
      <c r="G10803" s="15"/>
      <c r="H10803" s="15">
        <f t="shared" si="363"/>
        <v>26</v>
      </c>
      <c r="I10803" s="198">
        <f t="shared" si="362"/>
        <v>8</v>
      </c>
    </row>
    <row r="10804" spans="1:9" x14ac:dyDescent="0.3">
      <c r="A10804" s="10">
        <v>43706</v>
      </c>
      <c r="B10804" s="11" t="s">
        <v>174</v>
      </c>
      <c r="C10804" s="11" t="s">
        <v>432</v>
      </c>
      <c r="D10804" s="11" t="s">
        <v>662</v>
      </c>
      <c r="F10804" s="15">
        <f>IF(ISBLANK($D10804),"",IF(ISBLANK($E10804),VLOOKUP($D10804,$J:$K,2,FALSE),VLOOKUP($E10804,'Daycare Packages'!$A:$G,7,FALSE)))</f>
        <v>30</v>
      </c>
      <c r="G10804" s="15"/>
      <c r="H10804" s="15">
        <f t="shared" si="363"/>
        <v>30</v>
      </c>
      <c r="I10804" s="198">
        <f t="shared" si="362"/>
        <v>8</v>
      </c>
    </row>
    <row r="10805" spans="1:9" x14ac:dyDescent="0.3">
      <c r="A10805" s="10">
        <v>43706</v>
      </c>
      <c r="B10805" s="11" t="s">
        <v>1165</v>
      </c>
      <c r="C10805" s="11" t="s">
        <v>1166</v>
      </c>
      <c r="D10805" s="11" t="s">
        <v>662</v>
      </c>
      <c r="F10805" s="15">
        <f>IF(ISBLANK($D10805),"",IF(ISBLANK($E10805),VLOOKUP($D10805,$J:$K,2,FALSE),VLOOKUP($E10805,'Daycare Packages'!$A:$G,7,FALSE)))</f>
        <v>30</v>
      </c>
      <c r="G10805" s="15"/>
      <c r="H10805" s="15">
        <f t="shared" si="363"/>
        <v>30</v>
      </c>
      <c r="I10805" s="198">
        <f t="shared" si="362"/>
        <v>8</v>
      </c>
    </row>
    <row r="10806" spans="1:9" x14ac:dyDescent="0.3">
      <c r="A10806" s="10">
        <v>43706</v>
      </c>
      <c r="B10806" s="11" t="s">
        <v>220</v>
      </c>
      <c r="C10806" s="11" t="s">
        <v>548</v>
      </c>
      <c r="D10806" s="11" t="s">
        <v>662</v>
      </c>
      <c r="F10806" s="15">
        <f>IF(ISBLANK($D10806),"",IF(ISBLANK($E10806),VLOOKUP($D10806,$J:$K,2,FALSE),VLOOKUP($E10806,'Daycare Packages'!$A:$G,7,FALSE)))</f>
        <v>30</v>
      </c>
      <c r="G10806" s="15"/>
      <c r="H10806" s="15">
        <f t="shared" si="363"/>
        <v>30</v>
      </c>
      <c r="I10806" s="198">
        <f t="shared" si="362"/>
        <v>8</v>
      </c>
    </row>
    <row r="10807" spans="1:9" x14ac:dyDescent="0.3">
      <c r="A10807" s="10">
        <v>43706</v>
      </c>
      <c r="B10807" s="11" t="s">
        <v>663</v>
      </c>
      <c r="C10807" s="11" t="s">
        <v>664</v>
      </c>
      <c r="D10807" s="11" t="s">
        <v>662</v>
      </c>
      <c r="F10807" s="15">
        <f>IF(ISBLANK($D10807),"",IF(ISBLANK($E10807),VLOOKUP($D10807,$J:$K,2,FALSE),VLOOKUP($E10807,'Daycare Packages'!$A:$G,7,FALSE)))</f>
        <v>30</v>
      </c>
      <c r="G10807" s="15"/>
      <c r="H10807" s="15">
        <f t="shared" si="363"/>
        <v>30</v>
      </c>
      <c r="I10807" s="198">
        <f t="shared" si="362"/>
        <v>8</v>
      </c>
    </row>
    <row r="10808" spans="1:9" x14ac:dyDescent="0.3">
      <c r="A10808" s="10">
        <v>43706</v>
      </c>
      <c r="B10808" s="11" t="s">
        <v>663</v>
      </c>
      <c r="C10808" s="11" t="s">
        <v>665</v>
      </c>
      <c r="D10808" s="11" t="s">
        <v>662</v>
      </c>
      <c r="F10808" s="15">
        <f>IF(ISBLANK($D10808),"",IF(ISBLANK($E10808),VLOOKUP($D10808,$J:$K,2,FALSE),VLOOKUP($E10808,'Daycare Packages'!$A:$G,7,FALSE)))</f>
        <v>30</v>
      </c>
      <c r="G10808" s="15"/>
      <c r="H10808" s="15">
        <f t="shared" si="363"/>
        <v>30</v>
      </c>
      <c r="I10808" s="198">
        <f t="shared" si="362"/>
        <v>8</v>
      </c>
    </row>
    <row r="10809" spans="1:9" x14ac:dyDescent="0.3">
      <c r="A10809" s="10">
        <v>43706</v>
      </c>
      <c r="B10809" s="11" t="s">
        <v>170</v>
      </c>
      <c r="C10809" s="11" t="s">
        <v>710</v>
      </c>
      <c r="D10809" s="11" t="s">
        <v>662</v>
      </c>
      <c r="E10809" s="11">
        <v>6899079</v>
      </c>
      <c r="F10809" s="15">
        <f>IF(ISBLANK($D10809),"",IF(ISBLANK($E10809),VLOOKUP($D10809,$J:$K,2,FALSE),VLOOKUP($E10809,'Daycare Packages'!$A:$G,7,FALSE)))</f>
        <v>23</v>
      </c>
      <c r="G10809" s="15"/>
      <c r="H10809" s="15">
        <f t="shared" si="363"/>
        <v>23</v>
      </c>
      <c r="I10809" s="198">
        <f t="shared" si="362"/>
        <v>8</v>
      </c>
    </row>
    <row r="10810" spans="1:9" x14ac:dyDescent="0.3">
      <c r="A10810" s="55">
        <v>43706</v>
      </c>
      <c r="B10810" s="56" t="s">
        <v>1887</v>
      </c>
      <c r="C10810" s="56" t="s">
        <v>507</v>
      </c>
      <c r="D10810" s="56" t="s">
        <v>659</v>
      </c>
      <c r="E10810" s="56"/>
      <c r="F10810" s="59">
        <f>IF(ISBLANK($D10810),"",IF(ISBLANK($E10810),VLOOKUP($D10810,$J:$K,2,FALSE),VLOOKUP($E10810,'Daycare Packages'!$A:$G,7,FALSE)))</f>
        <v>20</v>
      </c>
      <c r="G10810" s="59">
        <v>6</v>
      </c>
      <c r="H10810" s="59">
        <f t="shared" si="363"/>
        <v>26</v>
      </c>
      <c r="I10810" s="198">
        <f t="shared" si="362"/>
        <v>8</v>
      </c>
    </row>
    <row r="10811" spans="1:9" x14ac:dyDescent="0.3">
      <c r="A10811" s="10">
        <v>43707</v>
      </c>
      <c r="B10811" s="11" t="s">
        <v>2292</v>
      </c>
      <c r="C10811" s="11" t="s">
        <v>850</v>
      </c>
      <c r="D10811" s="11" t="s">
        <v>671</v>
      </c>
      <c r="F10811" s="15">
        <f>IF(ISBLANK($D10811),"",IF(ISBLANK($E10811),VLOOKUP($D10811,$J:$K,2,FALSE),VLOOKUP($E10811,'Daycare Packages'!$A:$G,7,FALSE)))</f>
        <v>0</v>
      </c>
      <c r="G10811" s="15"/>
      <c r="H10811" s="15">
        <f t="shared" si="363"/>
        <v>0</v>
      </c>
      <c r="I10811" s="198">
        <f t="shared" si="362"/>
        <v>8</v>
      </c>
    </row>
    <row r="10812" spans="1:9" x14ac:dyDescent="0.3">
      <c r="A10812" s="10">
        <v>43707</v>
      </c>
      <c r="B10812" s="11" t="s">
        <v>2293</v>
      </c>
      <c r="C10812" s="11" t="s">
        <v>1675</v>
      </c>
      <c r="D10812" s="11" t="s">
        <v>671</v>
      </c>
      <c r="F10812" s="15">
        <f>IF(ISBLANK($D10812),"",IF(ISBLANK($E10812),VLOOKUP($D10812,$J:$K,2,FALSE),VLOOKUP($E10812,'Daycare Packages'!$A:$G,7,FALSE)))</f>
        <v>0</v>
      </c>
      <c r="G10812" s="15"/>
      <c r="H10812" s="15">
        <f t="shared" si="363"/>
        <v>0</v>
      </c>
      <c r="I10812" s="198">
        <f t="shared" si="362"/>
        <v>8</v>
      </c>
    </row>
    <row r="10813" spans="1:9" x14ac:dyDescent="0.3">
      <c r="A10813" s="10">
        <v>43707</v>
      </c>
      <c r="B10813" s="11" t="s">
        <v>1733</v>
      </c>
      <c r="C10813" s="11" t="s">
        <v>1734</v>
      </c>
      <c r="D10813" s="11" t="s">
        <v>659</v>
      </c>
      <c r="E10813" s="11">
        <v>6915252</v>
      </c>
      <c r="F10813" s="15">
        <f>IF(ISBLANK($D10813),"",IF(ISBLANK($E10813),VLOOKUP($D10813,$J:$K,2,FALSE),VLOOKUP($E10813,'Daycare Packages'!$A:$G,7,FALSE)))</f>
        <v>19</v>
      </c>
      <c r="G10813" s="15"/>
      <c r="H10813" s="15">
        <f t="shared" si="363"/>
        <v>19</v>
      </c>
      <c r="I10813" s="198">
        <f t="shared" si="362"/>
        <v>8</v>
      </c>
    </row>
    <row r="10814" spans="1:9" x14ac:dyDescent="0.3">
      <c r="A10814" s="10">
        <v>43707</v>
      </c>
      <c r="B10814" s="11" t="s">
        <v>131</v>
      </c>
      <c r="C10814" s="11" t="s">
        <v>553</v>
      </c>
      <c r="D10814" s="11" t="s">
        <v>659</v>
      </c>
      <c r="E10814" s="11">
        <v>6730496</v>
      </c>
      <c r="F10814" s="15">
        <f>IF(ISBLANK($D10814),"",IF(ISBLANK($E10814),VLOOKUP($D10814,$J:$K,2,FALSE),VLOOKUP($E10814,'Daycare Packages'!$A:$G,7,FALSE)))</f>
        <v>16</v>
      </c>
      <c r="G10814" s="15"/>
      <c r="H10814" s="15">
        <f t="shared" si="363"/>
        <v>16</v>
      </c>
      <c r="I10814" s="198">
        <f t="shared" si="362"/>
        <v>8</v>
      </c>
    </row>
    <row r="10815" spans="1:9" x14ac:dyDescent="0.3">
      <c r="A10815" s="10">
        <v>43707</v>
      </c>
      <c r="B10815" s="11" t="s">
        <v>1259</v>
      </c>
      <c r="C10815" s="11" t="s">
        <v>229</v>
      </c>
      <c r="D10815" s="11" t="s">
        <v>659</v>
      </c>
      <c r="F10815" s="15">
        <f>IF(ISBLANK($D10815),"",IF(ISBLANK($E10815),VLOOKUP($D10815,$J:$K,2,FALSE),VLOOKUP($E10815,'Daycare Packages'!$A:$G,7,FALSE)))</f>
        <v>20</v>
      </c>
      <c r="G10815" s="15"/>
      <c r="H10815" s="15">
        <f t="shared" si="363"/>
        <v>20</v>
      </c>
      <c r="I10815" s="198">
        <f t="shared" si="362"/>
        <v>8</v>
      </c>
    </row>
    <row r="10816" spans="1:9" x14ac:dyDescent="0.3">
      <c r="A10816" s="10">
        <v>43707</v>
      </c>
      <c r="B10816" s="11" t="s">
        <v>2294</v>
      </c>
      <c r="C10816" s="11" t="s">
        <v>686</v>
      </c>
      <c r="D10816" s="11" t="s">
        <v>662</v>
      </c>
      <c r="E10816" s="11">
        <v>6874253</v>
      </c>
      <c r="F10816" s="15">
        <f>IF(ISBLANK($D10816),"",IF(ISBLANK($E10816),VLOOKUP($D10816,$J:$K,2,FALSE),VLOOKUP($E10816,'Daycare Packages'!$A:$G,7,FALSE)))</f>
        <v>23.4</v>
      </c>
      <c r="G10816" s="15"/>
      <c r="H10816" s="15">
        <f t="shared" si="363"/>
        <v>23.4</v>
      </c>
      <c r="I10816" s="198">
        <f t="shared" si="362"/>
        <v>8</v>
      </c>
    </row>
    <row r="10817" spans="1:9" x14ac:dyDescent="0.3">
      <c r="A10817" s="10">
        <v>43707</v>
      </c>
      <c r="B10817" s="11" t="s">
        <v>124</v>
      </c>
      <c r="C10817" s="11" t="s">
        <v>402</v>
      </c>
      <c r="D10817" s="11" t="s">
        <v>659</v>
      </c>
      <c r="E10817" s="11">
        <v>6718562</v>
      </c>
      <c r="F10817" s="15">
        <f>IF(ISBLANK($D10817),"",IF(ISBLANK($E10817),VLOOKUP($D10817,$J:$K,2,FALSE),VLOOKUP($E10817,'Daycare Packages'!$A:$G,7,FALSE)))</f>
        <v>17</v>
      </c>
      <c r="G10817" s="15"/>
      <c r="H10817" s="15">
        <f t="shared" si="363"/>
        <v>17</v>
      </c>
      <c r="I10817" s="198">
        <f t="shared" si="362"/>
        <v>8</v>
      </c>
    </row>
    <row r="10818" spans="1:9" x14ac:dyDescent="0.3">
      <c r="A10818" s="10">
        <v>43707</v>
      </c>
      <c r="B10818" s="11" t="s">
        <v>190</v>
      </c>
      <c r="C10818" s="11" t="s">
        <v>718</v>
      </c>
      <c r="D10818" s="11" t="s">
        <v>659</v>
      </c>
      <c r="E10818" s="11">
        <v>6942249</v>
      </c>
      <c r="F10818" s="15">
        <f>IF(ISBLANK($D10818),"",IF(ISBLANK($E10818),VLOOKUP($D10818,$J:$K,2,FALSE),VLOOKUP($E10818,'Daycare Packages'!$A:$G,7,FALSE)))</f>
        <v>19</v>
      </c>
      <c r="G10818" s="15"/>
      <c r="H10818" s="15">
        <f t="shared" si="363"/>
        <v>19</v>
      </c>
      <c r="I10818" s="198">
        <f t="shared" si="362"/>
        <v>8</v>
      </c>
    </row>
    <row r="10819" spans="1:9" x14ac:dyDescent="0.3">
      <c r="A10819" s="10">
        <v>43707</v>
      </c>
      <c r="B10819" s="11" t="s">
        <v>942</v>
      </c>
      <c r="C10819" s="11" t="s">
        <v>943</v>
      </c>
      <c r="D10819" s="11" t="s">
        <v>662</v>
      </c>
      <c r="E10819" s="11">
        <v>6911350</v>
      </c>
      <c r="F10819" s="15">
        <f>IF(ISBLANK($D10819),"",IF(ISBLANK($E10819),VLOOKUP($D10819,$J:$K,2,FALSE),VLOOKUP($E10819,'Daycare Packages'!$A:$G,7,FALSE)))</f>
        <v>27</v>
      </c>
      <c r="G10819" s="15"/>
      <c r="H10819" s="15">
        <f t="shared" si="363"/>
        <v>27</v>
      </c>
      <c r="I10819" s="198">
        <f t="shared" ref="I10819:I10882" si="364">IF(A10819="",0,MONTH(A10819))</f>
        <v>8</v>
      </c>
    </row>
    <row r="10820" spans="1:9" x14ac:dyDescent="0.3">
      <c r="A10820" s="10">
        <v>43707</v>
      </c>
      <c r="B10820" s="11" t="s">
        <v>152</v>
      </c>
      <c r="C10820" s="11" t="s">
        <v>679</v>
      </c>
      <c r="D10820" s="11" t="s">
        <v>662</v>
      </c>
      <c r="E10820" s="11">
        <v>6942219</v>
      </c>
      <c r="F10820" s="15">
        <f>IF(ISBLANK($D10820),"",IF(ISBLANK($E10820),VLOOKUP($D10820,$J:$K,2,FALSE),VLOOKUP($E10820,'Daycare Packages'!$A:$G,7,FALSE)))</f>
        <v>23</v>
      </c>
      <c r="G10820" s="15"/>
      <c r="H10820" s="15">
        <f t="shared" si="363"/>
        <v>23</v>
      </c>
      <c r="I10820" s="198">
        <f t="shared" si="364"/>
        <v>8</v>
      </c>
    </row>
    <row r="10821" spans="1:9" x14ac:dyDescent="0.3">
      <c r="A10821" s="10">
        <v>43707</v>
      </c>
      <c r="B10821" s="11" t="s">
        <v>213</v>
      </c>
      <c r="C10821" s="11" t="s">
        <v>675</v>
      </c>
      <c r="D10821" s="11" t="s">
        <v>662</v>
      </c>
      <c r="E10821" s="11">
        <v>6878886</v>
      </c>
      <c r="F10821" s="15">
        <f>IF(ISBLANK($D10821),"",IF(ISBLANK($E10821),VLOOKUP($D10821,$J:$K,2,FALSE),VLOOKUP($E10821,'Daycare Packages'!$A:$G,7,FALSE)))</f>
        <v>27</v>
      </c>
      <c r="G10821" s="15"/>
      <c r="H10821" s="15">
        <f t="shared" si="363"/>
        <v>27</v>
      </c>
      <c r="I10821" s="198">
        <f t="shared" si="364"/>
        <v>8</v>
      </c>
    </row>
    <row r="10822" spans="1:9" x14ac:dyDescent="0.3">
      <c r="A10822" s="10">
        <v>43707</v>
      </c>
      <c r="B10822" s="11" t="s">
        <v>160</v>
      </c>
      <c r="C10822" s="11" t="s">
        <v>794</v>
      </c>
      <c r="D10822" s="11" t="s">
        <v>662</v>
      </c>
      <c r="E10822" s="11">
        <v>6928242</v>
      </c>
      <c r="F10822" s="15">
        <f>IF(ISBLANK($D10822),"",IF(ISBLANK($E10822),VLOOKUP($D10822,$J:$K,2,FALSE),VLOOKUP($E10822,'Daycare Packages'!$A:$G,7,FALSE)))</f>
        <v>25</v>
      </c>
      <c r="G10822" s="15"/>
      <c r="H10822" s="15">
        <f t="shared" si="363"/>
        <v>25</v>
      </c>
      <c r="I10822" s="198">
        <f t="shared" si="364"/>
        <v>8</v>
      </c>
    </row>
    <row r="10823" spans="1:9" x14ac:dyDescent="0.3">
      <c r="A10823" s="10">
        <v>43707</v>
      </c>
      <c r="B10823" s="11" t="s">
        <v>160</v>
      </c>
      <c r="C10823" s="11" t="s">
        <v>1761</v>
      </c>
      <c r="D10823" s="11" t="s">
        <v>662</v>
      </c>
      <c r="E10823" s="11">
        <v>6928242</v>
      </c>
      <c r="F10823" s="15">
        <f>IF(ISBLANK($D10823),"",IF(ISBLANK($E10823),VLOOKUP($D10823,$J:$K,2,FALSE),VLOOKUP($E10823,'Daycare Packages'!$A:$G,7,FALSE)))</f>
        <v>25</v>
      </c>
      <c r="G10823" s="15"/>
      <c r="H10823" s="15">
        <f t="shared" si="363"/>
        <v>25</v>
      </c>
      <c r="I10823" s="198">
        <f t="shared" si="364"/>
        <v>8</v>
      </c>
    </row>
    <row r="10824" spans="1:9" x14ac:dyDescent="0.3">
      <c r="A10824" s="10">
        <v>43707</v>
      </c>
      <c r="B10824" s="11" t="s">
        <v>1947</v>
      </c>
      <c r="C10824" s="11" t="s">
        <v>1948</v>
      </c>
      <c r="D10824" s="11" t="s">
        <v>662</v>
      </c>
      <c r="F10824" s="15">
        <f>IF(ISBLANK($D10824),"",IF(ISBLANK($E10824),VLOOKUP($D10824,$J:$K,2,FALSE),VLOOKUP($E10824,'Daycare Packages'!$A:$G,7,FALSE)))</f>
        <v>30</v>
      </c>
      <c r="G10824" s="15"/>
      <c r="H10824" s="15">
        <f t="shared" si="363"/>
        <v>30</v>
      </c>
      <c r="I10824" s="198">
        <f t="shared" si="364"/>
        <v>8</v>
      </c>
    </row>
    <row r="10825" spans="1:9" x14ac:dyDescent="0.3">
      <c r="A10825" s="10">
        <v>43707</v>
      </c>
      <c r="B10825" s="11" t="s">
        <v>2006</v>
      </c>
      <c r="C10825" s="11" t="s">
        <v>2007</v>
      </c>
      <c r="D10825" s="11" t="s">
        <v>662</v>
      </c>
      <c r="E10825" s="11">
        <v>6944635</v>
      </c>
      <c r="F10825" s="15">
        <f>IF(ISBLANK($D10825),"",IF(ISBLANK($E10825),VLOOKUP($D10825,$J:$K,2,FALSE),VLOOKUP($E10825,'Daycare Packages'!$A:$G,7,FALSE)))</f>
        <v>27</v>
      </c>
      <c r="G10825" s="15"/>
      <c r="H10825" s="15">
        <f t="shared" si="363"/>
        <v>27</v>
      </c>
      <c r="I10825" s="198">
        <f t="shared" si="364"/>
        <v>8</v>
      </c>
    </row>
    <row r="10826" spans="1:9" x14ac:dyDescent="0.3">
      <c r="A10826" s="10">
        <v>43707</v>
      </c>
      <c r="B10826" s="11" t="s">
        <v>2006</v>
      </c>
      <c r="C10826" s="11" t="s">
        <v>1154</v>
      </c>
      <c r="D10826" s="11" t="s">
        <v>662</v>
      </c>
      <c r="E10826" s="11">
        <v>6944635</v>
      </c>
      <c r="F10826" s="15">
        <f>IF(ISBLANK($D10826),"",IF(ISBLANK($E10826),VLOOKUP($D10826,$J:$K,2,FALSE),VLOOKUP($E10826,'Daycare Packages'!$A:$G,7,FALSE)))</f>
        <v>27</v>
      </c>
      <c r="G10826" s="15"/>
      <c r="H10826" s="15">
        <f t="shared" si="363"/>
        <v>27</v>
      </c>
      <c r="I10826" s="198">
        <f t="shared" si="364"/>
        <v>8</v>
      </c>
    </row>
    <row r="10827" spans="1:9" x14ac:dyDescent="0.3">
      <c r="A10827" s="10">
        <v>43707</v>
      </c>
      <c r="B10827" s="11" t="s">
        <v>119</v>
      </c>
      <c r="C10827" s="11" t="s">
        <v>692</v>
      </c>
      <c r="D10827" s="11" t="s">
        <v>659</v>
      </c>
      <c r="F10827" s="15">
        <f>IF(ISBLANK($D10827),"",IF(ISBLANK($E10827),VLOOKUP($D10827,$J:$K,2,FALSE),VLOOKUP($E10827,'Daycare Packages'!$A:$G,7,FALSE)))</f>
        <v>20</v>
      </c>
      <c r="G10827" s="15"/>
      <c r="H10827" s="15">
        <f t="shared" si="363"/>
        <v>20</v>
      </c>
      <c r="I10827" s="198">
        <f t="shared" si="364"/>
        <v>8</v>
      </c>
    </row>
    <row r="10828" spans="1:9" x14ac:dyDescent="0.3">
      <c r="A10828" s="10">
        <v>43707</v>
      </c>
      <c r="B10828" s="11" t="s">
        <v>123</v>
      </c>
      <c r="C10828" s="11" t="s">
        <v>622</v>
      </c>
      <c r="D10828" s="11" t="s">
        <v>662</v>
      </c>
      <c r="E10828" s="11">
        <v>6892228</v>
      </c>
      <c r="F10828" s="15">
        <f>IF(ISBLANK($D10828),"",IF(ISBLANK($E10828),VLOOKUP($D10828,$J:$K,2,FALSE),VLOOKUP($E10828,'Daycare Packages'!$A:$G,7,FALSE)))</f>
        <v>23</v>
      </c>
      <c r="G10828" s="15"/>
      <c r="H10828" s="15">
        <f t="shared" si="363"/>
        <v>23</v>
      </c>
      <c r="I10828" s="198">
        <f t="shared" si="364"/>
        <v>8</v>
      </c>
    </row>
    <row r="10829" spans="1:9" x14ac:dyDescent="0.3">
      <c r="A10829" s="10">
        <v>43707</v>
      </c>
      <c r="B10829" s="11" t="s">
        <v>96</v>
      </c>
      <c r="C10829" s="11" t="s">
        <v>696</v>
      </c>
      <c r="D10829" s="11" t="s">
        <v>662</v>
      </c>
      <c r="E10829" s="11">
        <v>6829343</v>
      </c>
      <c r="F10829" s="15">
        <f>IF(ISBLANK($D10829),"",IF(ISBLANK($E10829),VLOOKUP($D10829,$J:$K,2,FALSE),VLOOKUP($E10829,'Daycare Packages'!$A:$G,7,FALSE)))</f>
        <v>23</v>
      </c>
      <c r="G10829" s="15"/>
      <c r="H10829" s="15">
        <f t="shared" si="363"/>
        <v>23</v>
      </c>
      <c r="I10829" s="198">
        <f t="shared" si="364"/>
        <v>8</v>
      </c>
    </row>
    <row r="10830" spans="1:9" x14ac:dyDescent="0.3">
      <c r="A10830" s="10">
        <v>43707</v>
      </c>
      <c r="B10830" s="11" t="s">
        <v>2260</v>
      </c>
      <c r="C10830" s="11" t="s">
        <v>2295</v>
      </c>
      <c r="D10830" s="11" t="s">
        <v>662</v>
      </c>
      <c r="F10830" s="15">
        <f>IF(ISBLANK($D10830),"",IF(ISBLANK($E10830),VLOOKUP($D10830,$J:$K,2,FALSE),VLOOKUP($E10830,'Daycare Packages'!$A:$G,7,FALSE)))</f>
        <v>30</v>
      </c>
      <c r="G10830" s="15"/>
      <c r="H10830" s="15">
        <f t="shared" si="363"/>
        <v>30</v>
      </c>
      <c r="I10830" s="198">
        <f t="shared" si="364"/>
        <v>8</v>
      </c>
    </row>
    <row r="10831" spans="1:9" x14ac:dyDescent="0.3">
      <c r="A10831" s="10">
        <v>43707</v>
      </c>
      <c r="B10831" s="11" t="s">
        <v>2260</v>
      </c>
      <c r="C10831" s="11" t="s">
        <v>911</v>
      </c>
      <c r="D10831" s="11" t="s">
        <v>659</v>
      </c>
      <c r="F10831" s="15">
        <f>IF(ISBLANK($D10831),"",IF(ISBLANK($E10831),VLOOKUP($D10831,$J:$K,2,FALSE),VLOOKUP($E10831,'Daycare Packages'!$A:$G,7,FALSE)))</f>
        <v>20</v>
      </c>
      <c r="G10831" s="15"/>
      <c r="H10831" s="15">
        <f t="shared" si="363"/>
        <v>20</v>
      </c>
      <c r="I10831" s="198">
        <f t="shared" si="364"/>
        <v>8</v>
      </c>
    </row>
    <row r="10832" spans="1:9" x14ac:dyDescent="0.3">
      <c r="A10832" s="10">
        <v>43707</v>
      </c>
      <c r="B10832" s="11" t="s">
        <v>2260</v>
      </c>
      <c r="C10832" s="11" t="s">
        <v>2174</v>
      </c>
      <c r="D10832" s="11" t="s">
        <v>659</v>
      </c>
      <c r="F10832" s="15">
        <f>IF(ISBLANK($D10832),"",IF(ISBLANK($E10832),VLOOKUP($D10832,$J:$K,2,FALSE),VLOOKUP($E10832,'Daycare Packages'!$A:$G,7,FALSE)))</f>
        <v>20</v>
      </c>
      <c r="G10832" s="15"/>
      <c r="H10832" s="15">
        <f t="shared" si="363"/>
        <v>20</v>
      </c>
      <c r="I10832" s="198">
        <f t="shared" si="364"/>
        <v>8</v>
      </c>
    </row>
    <row r="10833" spans="1:9" x14ac:dyDescent="0.3">
      <c r="A10833" s="10">
        <v>43707</v>
      </c>
      <c r="B10833" s="11" t="s">
        <v>1979</v>
      </c>
      <c r="C10833" s="11" t="s">
        <v>474</v>
      </c>
      <c r="D10833" s="11" t="s">
        <v>662</v>
      </c>
      <c r="E10833" s="11">
        <v>6921788</v>
      </c>
      <c r="F10833" s="15">
        <f>IF(ISBLANK($D10833),"",IF(ISBLANK($E10833),VLOOKUP($D10833,$J:$K,2,FALSE),VLOOKUP($E10833,'Daycare Packages'!$A:$G,7,FALSE)))</f>
        <v>23</v>
      </c>
      <c r="G10833" s="15"/>
      <c r="H10833" s="15">
        <f t="shared" si="363"/>
        <v>23</v>
      </c>
      <c r="I10833" s="198">
        <f t="shared" si="364"/>
        <v>8</v>
      </c>
    </row>
    <row r="10834" spans="1:9" x14ac:dyDescent="0.3">
      <c r="A10834" s="10">
        <v>43707</v>
      </c>
      <c r="B10834" s="11" t="s">
        <v>227</v>
      </c>
      <c r="C10834" s="11" t="s">
        <v>553</v>
      </c>
      <c r="D10834" s="11" t="s">
        <v>662</v>
      </c>
      <c r="E10834" s="11">
        <v>6755280</v>
      </c>
      <c r="F10834" s="15">
        <f>IF(ISBLANK($D10834),"",IF(ISBLANK($E10834),VLOOKUP($D10834,$J:$K,2,FALSE),VLOOKUP($E10834,'Daycare Packages'!$A:$G,7,FALSE)))</f>
        <v>27</v>
      </c>
      <c r="G10834" s="15"/>
      <c r="H10834" s="15">
        <f t="shared" si="363"/>
        <v>27</v>
      </c>
      <c r="I10834" s="198">
        <f t="shared" si="364"/>
        <v>8</v>
      </c>
    </row>
    <row r="10835" spans="1:9" x14ac:dyDescent="0.3">
      <c r="A10835" s="10">
        <v>43707</v>
      </c>
      <c r="B10835" s="11" t="s">
        <v>227</v>
      </c>
      <c r="C10835" s="11" t="s">
        <v>864</v>
      </c>
      <c r="D10835" s="11" t="s">
        <v>662</v>
      </c>
      <c r="E10835" s="11">
        <v>6755280</v>
      </c>
      <c r="F10835" s="15">
        <f>IF(ISBLANK($D10835),"",IF(ISBLANK($E10835),VLOOKUP($D10835,$J:$K,2,FALSE),VLOOKUP($E10835,'Daycare Packages'!$A:$G,7,FALSE)))</f>
        <v>27</v>
      </c>
      <c r="G10835" s="15"/>
      <c r="H10835" s="15">
        <f t="shared" si="363"/>
        <v>27</v>
      </c>
      <c r="I10835" s="198">
        <f t="shared" si="364"/>
        <v>8</v>
      </c>
    </row>
    <row r="10836" spans="1:9" x14ac:dyDescent="0.3">
      <c r="A10836" s="10">
        <v>43707</v>
      </c>
      <c r="B10836" s="11" t="s">
        <v>182</v>
      </c>
      <c r="C10836" s="11" t="s">
        <v>685</v>
      </c>
      <c r="D10836" s="11" t="s">
        <v>662</v>
      </c>
      <c r="E10836" s="11">
        <v>6925810</v>
      </c>
      <c r="F10836" s="15">
        <f>IF(ISBLANK($D10836),"",IF(ISBLANK($E10836),VLOOKUP($D10836,$J:$K,2,FALSE),VLOOKUP($E10836,'Daycare Packages'!$A:$G,7,FALSE)))</f>
        <v>23</v>
      </c>
      <c r="G10836" s="15"/>
      <c r="H10836" s="15">
        <f t="shared" si="363"/>
        <v>23</v>
      </c>
      <c r="I10836" s="198">
        <f t="shared" si="364"/>
        <v>8</v>
      </c>
    </row>
    <row r="10837" spans="1:9" x14ac:dyDescent="0.3">
      <c r="A10837" s="10">
        <v>43707</v>
      </c>
      <c r="B10837" s="11" t="s">
        <v>185</v>
      </c>
      <c r="C10837" s="11" t="s">
        <v>670</v>
      </c>
      <c r="D10837" s="11" t="s">
        <v>662</v>
      </c>
      <c r="E10837" s="11">
        <v>6900947</v>
      </c>
      <c r="F10837" s="15">
        <f>IF(ISBLANK($D10837),"",IF(ISBLANK($E10837),VLOOKUP($D10837,$J:$K,2,FALSE),VLOOKUP($E10837,'Daycare Packages'!$A:$G,7,FALSE)))</f>
        <v>27</v>
      </c>
      <c r="G10837" s="15"/>
      <c r="H10837" s="15">
        <f t="shared" si="363"/>
        <v>27</v>
      </c>
      <c r="I10837" s="198">
        <f t="shared" si="364"/>
        <v>8</v>
      </c>
    </row>
    <row r="10838" spans="1:9" x14ac:dyDescent="0.3">
      <c r="A10838" s="10">
        <v>43707</v>
      </c>
      <c r="B10838" s="11" t="s">
        <v>371</v>
      </c>
      <c r="C10838" s="11" t="s">
        <v>642</v>
      </c>
      <c r="D10838" s="11" t="s">
        <v>662</v>
      </c>
      <c r="E10838" s="11">
        <v>6880279</v>
      </c>
      <c r="F10838" s="15">
        <f>IF(ISBLANK($D10838),"",IF(ISBLANK($E10838),VLOOKUP($D10838,$J:$K,2,FALSE),VLOOKUP($E10838,'Daycare Packages'!$A:$G,7,FALSE)))</f>
        <v>27</v>
      </c>
      <c r="G10838" s="15"/>
      <c r="H10838" s="15">
        <f t="shared" si="363"/>
        <v>27</v>
      </c>
      <c r="I10838" s="198">
        <f t="shared" si="364"/>
        <v>8</v>
      </c>
    </row>
    <row r="10839" spans="1:9" x14ac:dyDescent="0.3">
      <c r="A10839" s="10">
        <v>43707</v>
      </c>
      <c r="B10839" s="11" t="s">
        <v>1554</v>
      </c>
      <c r="C10839" s="11" t="s">
        <v>2296</v>
      </c>
      <c r="D10839" s="11" t="s">
        <v>662</v>
      </c>
      <c r="F10839" s="15">
        <f>IF(ISBLANK($D10839),"",IF(ISBLANK($E10839),VLOOKUP($D10839,$J:$K,2,FALSE),VLOOKUP($E10839,'Daycare Packages'!$A:$G,7,FALSE)))</f>
        <v>30</v>
      </c>
      <c r="G10839" s="15"/>
      <c r="H10839" s="15">
        <f t="shared" si="363"/>
        <v>30</v>
      </c>
      <c r="I10839" s="198">
        <f t="shared" si="364"/>
        <v>8</v>
      </c>
    </row>
    <row r="10840" spans="1:9" x14ac:dyDescent="0.3">
      <c r="A10840" s="10">
        <v>43707</v>
      </c>
      <c r="B10840" s="11" t="s">
        <v>131</v>
      </c>
      <c r="C10840" s="11" t="s">
        <v>553</v>
      </c>
      <c r="D10840" s="11" t="s">
        <v>659</v>
      </c>
      <c r="E10840" s="11">
        <v>6730496</v>
      </c>
      <c r="F10840" s="15">
        <f>IF(ISBLANK($D10840),"",IF(ISBLANK($E10840),VLOOKUP($D10840,$J:$K,2,FALSE),VLOOKUP($E10840,'Daycare Packages'!$A:$G,7,FALSE)))</f>
        <v>16</v>
      </c>
      <c r="G10840" s="15"/>
      <c r="H10840" s="15">
        <f t="shared" si="363"/>
        <v>16</v>
      </c>
      <c r="I10840" s="198">
        <f t="shared" si="364"/>
        <v>8</v>
      </c>
    </row>
    <row r="10841" spans="1:9" x14ac:dyDescent="0.3">
      <c r="A10841" s="10">
        <v>43707</v>
      </c>
      <c r="B10841" s="11" t="s">
        <v>1554</v>
      </c>
      <c r="C10841" s="11" t="s">
        <v>507</v>
      </c>
      <c r="D10841" s="11" t="s">
        <v>662</v>
      </c>
      <c r="F10841" s="15">
        <f>IF(ISBLANK($D10841),"",IF(ISBLANK($E10841),VLOOKUP($D10841,$J:$K,2,FALSE),VLOOKUP($E10841,'Daycare Packages'!$A:$G,7,FALSE)))</f>
        <v>30</v>
      </c>
      <c r="G10841" s="15"/>
      <c r="H10841" s="15">
        <f t="shared" si="363"/>
        <v>30</v>
      </c>
      <c r="I10841" s="198">
        <f t="shared" si="364"/>
        <v>8</v>
      </c>
    </row>
    <row r="10842" spans="1:9" x14ac:dyDescent="0.3">
      <c r="A10842" s="10">
        <v>43707</v>
      </c>
      <c r="B10842" s="11" t="s">
        <v>2061</v>
      </c>
      <c r="C10842" s="11" t="s">
        <v>2062</v>
      </c>
      <c r="D10842" s="11" t="s">
        <v>662</v>
      </c>
      <c r="E10842" s="11">
        <v>6945355</v>
      </c>
      <c r="F10842" s="15">
        <f>IF(ISBLANK($D10842),"",IF(ISBLANK($E10842),VLOOKUP($D10842,$J:$K,2,FALSE),VLOOKUP($E10842,'Daycare Packages'!$A:$G,7,FALSE)))</f>
        <v>27</v>
      </c>
      <c r="G10842" s="15"/>
      <c r="H10842" s="15">
        <f t="shared" si="363"/>
        <v>27</v>
      </c>
      <c r="I10842" s="198">
        <f t="shared" si="364"/>
        <v>8</v>
      </c>
    </row>
    <row r="10843" spans="1:9" x14ac:dyDescent="0.3">
      <c r="A10843" s="10">
        <v>43707</v>
      </c>
      <c r="B10843" s="11" t="s">
        <v>1699</v>
      </c>
      <c r="C10843" s="11" t="s">
        <v>1700</v>
      </c>
      <c r="D10843" s="11" t="s">
        <v>662</v>
      </c>
      <c r="F10843" s="15">
        <f>IF(ISBLANK($D10843),"",IF(ISBLANK($E10843),VLOOKUP($D10843,$J:$K,2,FALSE),VLOOKUP($E10843,'Daycare Packages'!$A:$G,7,FALSE)))</f>
        <v>30</v>
      </c>
      <c r="G10843" s="15"/>
      <c r="H10843" s="15">
        <f t="shared" si="363"/>
        <v>30</v>
      </c>
      <c r="I10843" s="198">
        <f t="shared" si="364"/>
        <v>8</v>
      </c>
    </row>
    <row r="10844" spans="1:9" x14ac:dyDescent="0.3">
      <c r="A10844" s="10">
        <v>43707</v>
      </c>
      <c r="B10844" s="11" t="s">
        <v>212</v>
      </c>
      <c r="C10844" s="11" t="s">
        <v>1196</v>
      </c>
      <c r="D10844" s="11" t="s">
        <v>662</v>
      </c>
      <c r="F10844" s="15">
        <f>IF(ISBLANK($D10844),"",IF(ISBLANK($E10844),VLOOKUP($D10844,$J:$K,2,FALSE),VLOOKUP($E10844,'Daycare Packages'!$A:$G,7,FALSE)))</f>
        <v>30</v>
      </c>
      <c r="G10844" s="15"/>
      <c r="H10844" s="15">
        <f t="shared" si="363"/>
        <v>30</v>
      </c>
      <c r="I10844" s="198">
        <f t="shared" si="364"/>
        <v>8</v>
      </c>
    </row>
    <row r="10845" spans="1:9" x14ac:dyDescent="0.3">
      <c r="A10845" s="10">
        <v>43707</v>
      </c>
      <c r="B10845" s="11" t="s">
        <v>166</v>
      </c>
      <c r="C10845" s="11" t="s">
        <v>744</v>
      </c>
      <c r="D10845" s="11" t="s">
        <v>662</v>
      </c>
      <c r="E10845" s="11">
        <v>6923853</v>
      </c>
      <c r="F10845" s="15">
        <f>IF(ISBLANK($D10845),"",IF(ISBLANK($E10845),VLOOKUP($D10845,$J:$K,2,FALSE),VLOOKUP($E10845,'Daycare Packages'!$A:$G,7,FALSE)))</f>
        <v>25</v>
      </c>
      <c r="G10845" s="15"/>
      <c r="H10845" s="15">
        <f t="shared" si="363"/>
        <v>25</v>
      </c>
      <c r="I10845" s="198">
        <f t="shared" si="364"/>
        <v>8</v>
      </c>
    </row>
    <row r="10846" spans="1:9" x14ac:dyDescent="0.3">
      <c r="A10846" s="10">
        <v>43707</v>
      </c>
      <c r="B10846" s="11" t="s">
        <v>193</v>
      </c>
      <c r="C10846" s="11" t="s">
        <v>776</v>
      </c>
      <c r="D10846" s="11" t="s">
        <v>662</v>
      </c>
      <c r="E10846" s="11">
        <v>6928160</v>
      </c>
      <c r="F10846" s="15">
        <f>IF(ISBLANK($D10846),"",IF(ISBLANK($E10846),VLOOKUP($D10846,$J:$K,2,FALSE),VLOOKUP($E10846,'Daycare Packages'!$A:$G,7,FALSE)))</f>
        <v>27</v>
      </c>
      <c r="G10846" s="15"/>
      <c r="H10846" s="15">
        <f t="shared" si="363"/>
        <v>27</v>
      </c>
      <c r="I10846" s="198">
        <f t="shared" si="364"/>
        <v>8</v>
      </c>
    </row>
    <row r="10847" spans="1:9" x14ac:dyDescent="0.3">
      <c r="A10847" s="10">
        <v>43707</v>
      </c>
      <c r="B10847" s="11" t="s">
        <v>1165</v>
      </c>
      <c r="C10847" s="11" t="s">
        <v>1166</v>
      </c>
      <c r="D10847" s="11" t="s">
        <v>659</v>
      </c>
      <c r="E10847" s="11">
        <v>6860818</v>
      </c>
      <c r="F10847" s="15">
        <f>IF(ISBLANK($D10847),"",IF(ISBLANK($E10847),VLOOKUP($D10847,$J:$K,2,FALSE),VLOOKUP($E10847,'Daycare Packages'!$A:$G,7,FALSE)))</f>
        <v>18</v>
      </c>
      <c r="G10847" s="15"/>
      <c r="H10847" s="15">
        <f t="shared" si="363"/>
        <v>18</v>
      </c>
      <c r="I10847" s="198">
        <f t="shared" si="364"/>
        <v>8</v>
      </c>
    </row>
    <row r="10848" spans="1:9" x14ac:dyDescent="0.3">
      <c r="A10848" s="10">
        <v>43707</v>
      </c>
      <c r="B10848" s="11" t="s">
        <v>203</v>
      </c>
      <c r="C10848" s="11" t="s">
        <v>840</v>
      </c>
      <c r="D10848" s="11" t="s">
        <v>662</v>
      </c>
      <c r="E10848" s="11">
        <v>6923223</v>
      </c>
      <c r="F10848" s="15">
        <f>IF(ISBLANK($D10848),"",IF(ISBLANK($E10848),VLOOKUP($D10848,$J:$K,2,FALSE),VLOOKUP($E10848,'Daycare Packages'!$A:$G,7,FALSE)))</f>
        <v>27</v>
      </c>
      <c r="G10848" s="15"/>
      <c r="H10848" s="15">
        <f t="shared" si="363"/>
        <v>27</v>
      </c>
      <c r="I10848" s="198">
        <f t="shared" si="364"/>
        <v>8</v>
      </c>
    </row>
    <row r="10849" spans="1:9" x14ac:dyDescent="0.3">
      <c r="A10849" s="10">
        <v>43707</v>
      </c>
      <c r="B10849" s="11" t="s">
        <v>218</v>
      </c>
      <c r="C10849" s="11" t="s">
        <v>738</v>
      </c>
      <c r="D10849" s="11" t="s">
        <v>662</v>
      </c>
      <c r="E10849" s="11">
        <v>6911319</v>
      </c>
      <c r="F10849" s="15">
        <f>IF(ISBLANK($D10849),"",IF(ISBLANK($E10849),VLOOKUP($D10849,$J:$K,2,FALSE),VLOOKUP($E10849,'Daycare Packages'!$A:$G,7,FALSE)))</f>
        <v>20</v>
      </c>
      <c r="G10849" s="15"/>
      <c r="H10849" s="15">
        <f t="shared" si="363"/>
        <v>20</v>
      </c>
      <c r="I10849" s="198">
        <f t="shared" si="364"/>
        <v>8</v>
      </c>
    </row>
    <row r="10850" spans="1:9" x14ac:dyDescent="0.3">
      <c r="A10850" s="10">
        <v>43707</v>
      </c>
      <c r="B10850" s="11" t="s">
        <v>218</v>
      </c>
      <c r="C10850" s="11" t="s">
        <v>737</v>
      </c>
      <c r="D10850" s="11" t="s">
        <v>662</v>
      </c>
      <c r="E10850" s="11">
        <v>6911319</v>
      </c>
      <c r="F10850" s="15">
        <f>IF(ISBLANK($D10850),"",IF(ISBLANK($E10850),VLOOKUP($D10850,$J:$K,2,FALSE),VLOOKUP($E10850,'Daycare Packages'!$A:$G,7,FALSE)))</f>
        <v>20</v>
      </c>
      <c r="G10850" s="15"/>
      <c r="H10850" s="15">
        <f t="shared" si="363"/>
        <v>20</v>
      </c>
      <c r="I10850" s="198">
        <f t="shared" si="364"/>
        <v>8</v>
      </c>
    </row>
    <row r="10851" spans="1:9" x14ac:dyDescent="0.3">
      <c r="A10851" s="10">
        <v>43707</v>
      </c>
      <c r="B10851" s="11" t="s">
        <v>947</v>
      </c>
      <c r="C10851" s="11" t="s">
        <v>948</v>
      </c>
      <c r="D10851" s="11" t="s">
        <v>662</v>
      </c>
      <c r="F10851" s="15">
        <f>IF(ISBLANK($D10851),"",IF(ISBLANK($E10851),VLOOKUP($D10851,$J:$K,2,FALSE),VLOOKUP($E10851,'Daycare Packages'!$A:$G,7,FALSE)))</f>
        <v>30</v>
      </c>
      <c r="G10851" s="15"/>
      <c r="H10851" s="15">
        <f t="shared" si="363"/>
        <v>30</v>
      </c>
      <c r="I10851" s="198">
        <f t="shared" si="364"/>
        <v>8</v>
      </c>
    </row>
    <row r="10852" spans="1:9" x14ac:dyDescent="0.3">
      <c r="A10852" s="10">
        <v>43707</v>
      </c>
      <c r="B10852" s="11" t="s">
        <v>1636</v>
      </c>
      <c r="C10852" s="11" t="s">
        <v>665</v>
      </c>
      <c r="D10852" s="11" t="s">
        <v>662</v>
      </c>
      <c r="E10852" s="11">
        <v>6916516</v>
      </c>
      <c r="F10852" s="15">
        <f>IF(ISBLANK($D10852),"",IF(ISBLANK($E10852),VLOOKUP($D10852,$J:$K,2,FALSE),VLOOKUP($E10852,'Daycare Packages'!$A:$G,7,FALSE)))</f>
        <v>27</v>
      </c>
      <c r="G10852" s="15"/>
      <c r="H10852" s="15">
        <f t="shared" si="363"/>
        <v>27</v>
      </c>
      <c r="I10852" s="198">
        <f t="shared" si="364"/>
        <v>8</v>
      </c>
    </row>
    <row r="10853" spans="1:9" x14ac:dyDescent="0.3">
      <c r="A10853" s="10">
        <v>43707</v>
      </c>
      <c r="B10853" s="11" t="s">
        <v>1005</v>
      </c>
      <c r="C10853" s="11" t="s">
        <v>1006</v>
      </c>
      <c r="D10853" s="11" t="s">
        <v>662</v>
      </c>
      <c r="F10853" s="15">
        <f>IF(ISBLANK($D10853),"",IF(ISBLANK($E10853),VLOOKUP($D10853,$J:$K,2,FALSE),VLOOKUP($E10853,'Daycare Packages'!$A:$G,7,FALSE)))</f>
        <v>30</v>
      </c>
      <c r="G10853" s="15"/>
      <c r="H10853" s="15">
        <f t="shared" si="363"/>
        <v>30</v>
      </c>
      <c r="I10853" s="198">
        <f t="shared" si="364"/>
        <v>8</v>
      </c>
    </row>
    <row r="10854" spans="1:9" x14ac:dyDescent="0.3">
      <c r="A10854" s="10">
        <v>43707</v>
      </c>
      <c r="B10854" s="11" t="s">
        <v>230</v>
      </c>
      <c r="C10854" s="11" t="s">
        <v>493</v>
      </c>
      <c r="D10854" s="11" t="s">
        <v>662</v>
      </c>
      <c r="E10854" s="11">
        <v>6931739</v>
      </c>
      <c r="F10854" s="15">
        <f>IF(ISBLANK($D10854),"",IF(ISBLANK($E10854),VLOOKUP($D10854,$J:$K,2,FALSE),VLOOKUP($E10854,'Daycare Packages'!$A:$G,7,FALSE)))</f>
        <v>27</v>
      </c>
      <c r="G10854" s="15"/>
      <c r="H10854" s="15">
        <f t="shared" ref="H10854:H10917" si="365">IF(ISBLANK(D10854),"",SUM(F10854:G10854))</f>
        <v>27</v>
      </c>
      <c r="I10854" s="198">
        <f t="shared" si="364"/>
        <v>8</v>
      </c>
    </row>
    <row r="10855" spans="1:9" x14ac:dyDescent="0.3">
      <c r="A10855" s="10">
        <v>43707</v>
      </c>
      <c r="B10855" s="11" t="s">
        <v>663</v>
      </c>
      <c r="C10855" s="11" t="s">
        <v>665</v>
      </c>
      <c r="D10855" s="11" t="s">
        <v>662</v>
      </c>
      <c r="F10855" s="15">
        <f>IF(ISBLANK($D10855),"",IF(ISBLANK($E10855),VLOOKUP($D10855,$J:$K,2,FALSE),VLOOKUP($E10855,'Daycare Packages'!$A:$G,7,FALSE)))</f>
        <v>30</v>
      </c>
      <c r="G10855" s="15"/>
      <c r="H10855" s="15">
        <f t="shared" si="365"/>
        <v>30</v>
      </c>
      <c r="I10855" s="198">
        <f t="shared" si="364"/>
        <v>8</v>
      </c>
    </row>
    <row r="10856" spans="1:9" x14ac:dyDescent="0.3">
      <c r="A10856" s="10">
        <v>43707</v>
      </c>
      <c r="B10856" s="11" t="s">
        <v>663</v>
      </c>
      <c r="C10856" s="11" t="s">
        <v>664</v>
      </c>
      <c r="D10856" s="11" t="s">
        <v>662</v>
      </c>
      <c r="F10856" s="15">
        <f>IF(ISBLANK($D10856),"",IF(ISBLANK($E10856),VLOOKUP($D10856,$J:$K,2,FALSE),VLOOKUP($E10856,'Daycare Packages'!$A:$G,7,FALSE)))</f>
        <v>30</v>
      </c>
      <c r="G10856" s="15"/>
      <c r="H10856" s="15">
        <f t="shared" si="365"/>
        <v>30</v>
      </c>
      <c r="I10856" s="198">
        <f t="shared" si="364"/>
        <v>8</v>
      </c>
    </row>
    <row r="10857" spans="1:9" x14ac:dyDescent="0.3">
      <c r="A10857" s="10">
        <v>43707</v>
      </c>
      <c r="B10857" s="11" t="s">
        <v>783</v>
      </c>
      <c r="C10857" s="11" t="s">
        <v>514</v>
      </c>
      <c r="D10857" s="11" t="s">
        <v>662</v>
      </c>
      <c r="F10857" s="15">
        <f>IF(ISBLANK($D10857),"",IF(ISBLANK($E10857),VLOOKUP($D10857,$J:$K,2,FALSE),VLOOKUP($E10857,'Daycare Packages'!$A:$G,7,FALSE)))</f>
        <v>30</v>
      </c>
      <c r="G10857" s="15"/>
      <c r="H10857" s="15">
        <f t="shared" si="365"/>
        <v>30</v>
      </c>
      <c r="I10857" s="198">
        <f t="shared" si="364"/>
        <v>8</v>
      </c>
    </row>
    <row r="10858" spans="1:9" x14ac:dyDescent="0.3">
      <c r="A10858" s="10">
        <v>43707</v>
      </c>
      <c r="B10858" s="11" t="s">
        <v>1508</v>
      </c>
      <c r="C10858" s="11" t="s">
        <v>450</v>
      </c>
      <c r="D10858" s="11" t="s">
        <v>662</v>
      </c>
      <c r="E10858" s="11">
        <v>6925814</v>
      </c>
      <c r="F10858" s="15">
        <f>IF(ISBLANK($D10858),"",IF(ISBLANK($E10858),VLOOKUP($D10858,$J:$K,2,FALSE),VLOOKUP($E10858,'Daycare Packages'!$A:$G,7,FALSE)))</f>
        <v>27</v>
      </c>
      <c r="G10858" s="15"/>
      <c r="H10858" s="15">
        <f t="shared" si="365"/>
        <v>27</v>
      </c>
      <c r="I10858" s="198">
        <f t="shared" si="364"/>
        <v>8</v>
      </c>
    </row>
    <row r="10859" spans="1:9" x14ac:dyDescent="0.3">
      <c r="A10859" s="10">
        <v>43707</v>
      </c>
      <c r="B10859" s="11" t="s">
        <v>989</v>
      </c>
      <c r="C10859" s="11" t="s">
        <v>765</v>
      </c>
      <c r="D10859" s="11" t="s">
        <v>659</v>
      </c>
      <c r="F10859" s="15">
        <f>IF(ISBLANK($D10859),"",IF(ISBLANK($E10859),VLOOKUP($D10859,$J:$K,2,FALSE),VLOOKUP($E10859,'Daycare Packages'!$A:$G,7,FALSE)))</f>
        <v>20</v>
      </c>
      <c r="G10859" s="15"/>
      <c r="H10859" s="15">
        <f t="shared" si="365"/>
        <v>20</v>
      </c>
      <c r="I10859" s="198">
        <f t="shared" si="364"/>
        <v>8</v>
      </c>
    </row>
    <row r="10860" spans="1:9" x14ac:dyDescent="0.3">
      <c r="A10860" s="10">
        <v>43707</v>
      </c>
      <c r="B10860" s="11" t="s">
        <v>174</v>
      </c>
      <c r="C10860" s="11" t="s">
        <v>432</v>
      </c>
      <c r="D10860" s="11" t="s">
        <v>662</v>
      </c>
      <c r="F10860" s="15">
        <f>IF(ISBLANK($D10860),"",IF(ISBLANK($E10860),VLOOKUP($D10860,$J:$K,2,FALSE),VLOOKUP($E10860,'Daycare Packages'!$A:$G,7,FALSE)))</f>
        <v>30</v>
      </c>
      <c r="G10860" s="15"/>
      <c r="H10860" s="15">
        <f t="shared" si="365"/>
        <v>30</v>
      </c>
      <c r="I10860" s="198">
        <f t="shared" si="364"/>
        <v>8</v>
      </c>
    </row>
    <row r="10861" spans="1:9" x14ac:dyDescent="0.3">
      <c r="A10861" s="10">
        <v>43707</v>
      </c>
      <c r="B10861" s="11" t="s">
        <v>876</v>
      </c>
      <c r="C10861" s="11" t="s">
        <v>878</v>
      </c>
      <c r="D10861" s="11" t="s">
        <v>662</v>
      </c>
      <c r="F10861" s="15">
        <f>IF(ISBLANK($D10861),"",IF(ISBLANK($E10861),VLOOKUP($D10861,$J:$K,2,FALSE),VLOOKUP($E10861,'Daycare Packages'!$A:$G,7,FALSE)))</f>
        <v>30</v>
      </c>
      <c r="G10861" s="15"/>
      <c r="H10861" s="15">
        <f t="shared" si="365"/>
        <v>30</v>
      </c>
      <c r="I10861" s="198">
        <f t="shared" si="364"/>
        <v>8</v>
      </c>
    </row>
    <row r="10862" spans="1:9" x14ac:dyDescent="0.3">
      <c r="A10862" s="10">
        <v>43707</v>
      </c>
      <c r="B10862" s="11" t="s">
        <v>876</v>
      </c>
      <c r="C10862" s="11" t="s">
        <v>877</v>
      </c>
      <c r="D10862" s="11" t="s">
        <v>662</v>
      </c>
      <c r="F10862" s="15">
        <f>IF(ISBLANK($D10862),"",IF(ISBLANK($E10862),VLOOKUP($D10862,$J:$K,2,FALSE),VLOOKUP($E10862,'Daycare Packages'!$A:$G,7,FALSE)))</f>
        <v>30</v>
      </c>
      <c r="G10862" s="15"/>
      <c r="H10862" s="15">
        <f t="shared" si="365"/>
        <v>30</v>
      </c>
      <c r="I10862" s="198">
        <f t="shared" si="364"/>
        <v>8</v>
      </c>
    </row>
    <row r="10863" spans="1:9" x14ac:dyDescent="0.3">
      <c r="A10863" s="10">
        <v>43707</v>
      </c>
      <c r="B10863" s="11" t="s">
        <v>170</v>
      </c>
      <c r="C10863" s="11" t="s">
        <v>2297</v>
      </c>
      <c r="D10863" s="11" t="s">
        <v>662</v>
      </c>
      <c r="E10863" s="11">
        <v>6899079</v>
      </c>
      <c r="F10863" s="15">
        <f>IF(ISBLANK($D10863),"",IF(ISBLANK($E10863),VLOOKUP($D10863,$J:$K,2,FALSE),VLOOKUP($E10863,'Daycare Packages'!$A:$G,7,FALSE)))</f>
        <v>23</v>
      </c>
      <c r="G10863" s="15"/>
      <c r="H10863" s="15">
        <f t="shared" si="365"/>
        <v>23</v>
      </c>
      <c r="I10863" s="198">
        <f t="shared" si="364"/>
        <v>8</v>
      </c>
    </row>
    <row r="10864" spans="1:9" x14ac:dyDescent="0.3">
      <c r="A10864" s="10">
        <v>43707</v>
      </c>
      <c r="B10864" s="11" t="s">
        <v>177</v>
      </c>
      <c r="C10864" s="11" t="s">
        <v>417</v>
      </c>
      <c r="D10864" s="11" t="s">
        <v>662</v>
      </c>
      <c r="E10864" s="11">
        <v>6822832</v>
      </c>
      <c r="F10864" s="15">
        <f>IF(ISBLANK($D10864),"",IF(ISBLANK($E10864),VLOOKUP($D10864,$J:$K,2,FALSE),VLOOKUP($E10864,'Daycare Packages'!$A:$G,7,FALSE)))</f>
        <v>26</v>
      </c>
      <c r="G10864" s="15"/>
      <c r="H10864" s="15">
        <f t="shared" si="365"/>
        <v>26</v>
      </c>
      <c r="I10864" s="198">
        <f t="shared" si="364"/>
        <v>8</v>
      </c>
    </row>
    <row r="10865" spans="1:9" x14ac:dyDescent="0.3">
      <c r="A10865" s="55">
        <v>43707</v>
      </c>
      <c r="B10865" s="56" t="s">
        <v>222</v>
      </c>
      <c r="C10865" s="56" t="s">
        <v>2298</v>
      </c>
      <c r="D10865" s="56" t="s">
        <v>662</v>
      </c>
      <c r="E10865" s="56">
        <v>6942434</v>
      </c>
      <c r="F10865" s="59">
        <f>IF(ISBLANK($D10865),"",IF(ISBLANK($E10865),VLOOKUP($D10865,$J:$K,2,FALSE),VLOOKUP($E10865,'Daycare Packages'!$A:$G,7,FALSE)))</f>
        <v>27</v>
      </c>
      <c r="G10865" s="59"/>
      <c r="H10865" s="59">
        <f t="shared" si="365"/>
        <v>27</v>
      </c>
      <c r="I10865" s="198">
        <f t="shared" si="364"/>
        <v>8</v>
      </c>
    </row>
    <row r="10866" spans="1:9" x14ac:dyDescent="0.3">
      <c r="A10866" s="10">
        <v>43708</v>
      </c>
      <c r="B10866" s="11" t="s">
        <v>358</v>
      </c>
      <c r="C10866" s="11" t="s">
        <v>2301</v>
      </c>
      <c r="D10866" s="11" t="s">
        <v>659</v>
      </c>
      <c r="F10866" s="15">
        <f>IF(ISBLANK($D10866),"",IF(ISBLANK($E10866),VLOOKUP($D10866,$J:$K,2,FALSE),VLOOKUP($E10866,'Daycare Packages'!$A:$G,7,FALSE)))</f>
        <v>20</v>
      </c>
      <c r="G10866" s="15"/>
      <c r="H10866" s="15">
        <f t="shared" si="365"/>
        <v>20</v>
      </c>
      <c r="I10866" s="198">
        <f t="shared" si="364"/>
        <v>8</v>
      </c>
    </row>
    <row r="10867" spans="1:9" x14ac:dyDescent="0.3">
      <c r="A10867" s="10">
        <v>43708</v>
      </c>
      <c r="B10867" s="11" t="s">
        <v>185</v>
      </c>
      <c r="C10867" s="11" t="s">
        <v>670</v>
      </c>
      <c r="D10867" s="11" t="s">
        <v>662</v>
      </c>
      <c r="E10867" s="11">
        <v>6900947</v>
      </c>
      <c r="F10867" s="15">
        <f>IF(ISBLANK($D10867),"",IF(ISBLANK($E10867),VLOOKUP($D10867,$J:$K,2,FALSE),VLOOKUP($E10867,'Daycare Packages'!$A:$G,7,FALSE)))</f>
        <v>27</v>
      </c>
      <c r="G10867" s="15"/>
      <c r="H10867" s="15">
        <f t="shared" si="365"/>
        <v>27</v>
      </c>
      <c r="I10867" s="198">
        <f t="shared" si="364"/>
        <v>8</v>
      </c>
    </row>
    <row r="10868" spans="1:9" x14ac:dyDescent="0.3">
      <c r="A10868" s="10">
        <v>43708</v>
      </c>
      <c r="B10868" s="11" t="s">
        <v>1987</v>
      </c>
      <c r="C10868" s="11" t="s">
        <v>1988</v>
      </c>
      <c r="D10868" s="11" t="s">
        <v>662</v>
      </c>
      <c r="F10868" s="15">
        <f>IF(ISBLANK($D10868),"",IF(ISBLANK($E10868),VLOOKUP($D10868,$J:$K,2,FALSE),VLOOKUP($E10868,'Daycare Packages'!$A:$G,7,FALSE)))</f>
        <v>30</v>
      </c>
      <c r="G10868" s="15">
        <v>-6</v>
      </c>
      <c r="H10868" s="15">
        <f t="shared" si="365"/>
        <v>24</v>
      </c>
      <c r="I10868" s="198">
        <f t="shared" si="364"/>
        <v>8</v>
      </c>
    </row>
    <row r="10869" spans="1:9" x14ac:dyDescent="0.3">
      <c r="A10869" s="10">
        <v>43708</v>
      </c>
      <c r="B10869" s="11" t="s">
        <v>628</v>
      </c>
      <c r="C10869" s="11" t="s">
        <v>629</v>
      </c>
      <c r="D10869" s="11" t="s">
        <v>662</v>
      </c>
      <c r="F10869" s="15">
        <f>IF(ISBLANK($D10869),"",IF(ISBLANK($E10869),VLOOKUP($D10869,$J:$K,2,FALSE),VLOOKUP($E10869,'Daycare Packages'!$A:$G,7,FALSE)))</f>
        <v>30</v>
      </c>
      <c r="G10869" s="15"/>
      <c r="H10869" s="15">
        <f t="shared" si="365"/>
        <v>30</v>
      </c>
      <c r="I10869" s="198">
        <f t="shared" si="364"/>
        <v>8</v>
      </c>
    </row>
    <row r="10870" spans="1:9" x14ac:dyDescent="0.3">
      <c r="A10870" s="10">
        <v>43708</v>
      </c>
      <c r="B10870" s="11" t="s">
        <v>1070</v>
      </c>
      <c r="C10870" s="11" t="s">
        <v>1071</v>
      </c>
      <c r="D10870" s="11" t="s">
        <v>662</v>
      </c>
      <c r="E10870" s="11">
        <v>6865972</v>
      </c>
      <c r="F10870" s="15">
        <f>IF(ISBLANK($D10870),"",IF(ISBLANK($E10870),VLOOKUP($D10870,$J:$K,2,FALSE),VLOOKUP($E10870,'Daycare Packages'!$A:$G,7,FALSE)))</f>
        <v>27</v>
      </c>
      <c r="G10870" s="15"/>
      <c r="H10870" s="15">
        <f t="shared" si="365"/>
        <v>27</v>
      </c>
      <c r="I10870" s="198">
        <f t="shared" si="364"/>
        <v>8</v>
      </c>
    </row>
    <row r="10871" spans="1:9" x14ac:dyDescent="0.3">
      <c r="A10871" s="10">
        <v>43708</v>
      </c>
      <c r="B10871" s="11" t="s">
        <v>836</v>
      </c>
      <c r="C10871" s="11" t="s">
        <v>498</v>
      </c>
      <c r="D10871" s="11" t="s">
        <v>662</v>
      </c>
      <c r="F10871" s="15">
        <f>IF(ISBLANK($D10871),"",IF(ISBLANK($E10871),VLOOKUP($D10871,$J:$K,2,FALSE),VLOOKUP($E10871,'Daycare Packages'!$A:$G,7,FALSE)))</f>
        <v>30</v>
      </c>
      <c r="G10871" s="15"/>
      <c r="H10871" s="15">
        <f t="shared" si="365"/>
        <v>30</v>
      </c>
      <c r="I10871" s="198">
        <f t="shared" si="364"/>
        <v>8</v>
      </c>
    </row>
    <row r="10872" spans="1:9" x14ac:dyDescent="0.3">
      <c r="A10872" s="10">
        <v>43708</v>
      </c>
      <c r="B10872" s="11" t="s">
        <v>751</v>
      </c>
      <c r="C10872" s="11" t="s">
        <v>752</v>
      </c>
      <c r="D10872" s="11" t="s">
        <v>662</v>
      </c>
      <c r="F10872" s="15">
        <f>IF(ISBLANK($D10872),"",IF(ISBLANK($E10872),VLOOKUP($D10872,$J:$K,2,FALSE),VLOOKUP($E10872,'Daycare Packages'!$A:$G,7,FALSE)))</f>
        <v>30</v>
      </c>
      <c r="G10872" s="15"/>
      <c r="H10872" s="15">
        <f t="shared" si="365"/>
        <v>30</v>
      </c>
      <c r="I10872" s="198">
        <f t="shared" si="364"/>
        <v>8</v>
      </c>
    </row>
    <row r="10873" spans="1:9" x14ac:dyDescent="0.3">
      <c r="A10873" s="10">
        <v>43708</v>
      </c>
      <c r="B10873" s="11" t="s">
        <v>134</v>
      </c>
      <c r="C10873" s="11" t="s">
        <v>883</v>
      </c>
      <c r="D10873" s="11" t="s">
        <v>662</v>
      </c>
      <c r="E10873" s="11">
        <v>6948743</v>
      </c>
      <c r="F10873" s="15">
        <f>IF(ISBLANK($D10873),"",IF(ISBLANK($E10873),VLOOKUP($D10873,$J:$K,2,FALSE),VLOOKUP($E10873,'Daycare Packages'!$A:$G,7,FALSE)))</f>
        <v>27</v>
      </c>
      <c r="G10873" s="15"/>
      <c r="H10873" s="15">
        <f t="shared" si="365"/>
        <v>27</v>
      </c>
      <c r="I10873" s="198">
        <f t="shared" si="364"/>
        <v>8</v>
      </c>
    </row>
    <row r="10874" spans="1:9" x14ac:dyDescent="0.3">
      <c r="A10874" s="10">
        <v>43708</v>
      </c>
      <c r="B10874" s="11" t="s">
        <v>1521</v>
      </c>
      <c r="C10874" s="11" t="s">
        <v>1522</v>
      </c>
      <c r="D10874" s="11" t="s">
        <v>662</v>
      </c>
      <c r="F10874" s="15">
        <f>IF(ISBLANK($D10874),"",IF(ISBLANK($E10874),VLOOKUP($D10874,$J:$K,2,FALSE),VLOOKUP($E10874,'Daycare Packages'!$A:$G,7,FALSE)))</f>
        <v>30</v>
      </c>
      <c r="G10874" s="15"/>
      <c r="H10874" s="15">
        <f t="shared" si="365"/>
        <v>30</v>
      </c>
      <c r="I10874" s="198">
        <f t="shared" si="364"/>
        <v>8</v>
      </c>
    </row>
    <row r="10875" spans="1:9" x14ac:dyDescent="0.3">
      <c r="A10875" s="10">
        <v>43708</v>
      </c>
      <c r="B10875" s="11" t="s">
        <v>690</v>
      </c>
      <c r="C10875" s="11" t="s">
        <v>691</v>
      </c>
      <c r="D10875" s="11" t="s">
        <v>662</v>
      </c>
      <c r="E10875" s="11">
        <v>6937080</v>
      </c>
      <c r="F10875" s="15">
        <f>IF(ISBLANK($D10875),"",IF(ISBLANK($E10875),VLOOKUP($D10875,$J:$K,2,FALSE),VLOOKUP($E10875,'Daycare Packages'!$A:$G,7,FALSE)))</f>
        <v>23</v>
      </c>
      <c r="G10875" s="15"/>
      <c r="H10875" s="15">
        <f t="shared" si="365"/>
        <v>23</v>
      </c>
      <c r="I10875" s="198">
        <f t="shared" si="364"/>
        <v>8</v>
      </c>
    </row>
    <row r="10876" spans="1:9" x14ac:dyDescent="0.3">
      <c r="A10876" s="10">
        <v>43708</v>
      </c>
      <c r="B10876" s="11" t="s">
        <v>2077</v>
      </c>
      <c r="C10876" s="11" t="s">
        <v>943</v>
      </c>
      <c r="D10876" s="11" t="s">
        <v>662</v>
      </c>
      <c r="E10876" s="11">
        <v>6937572</v>
      </c>
      <c r="F10876" s="15">
        <f>IF(ISBLANK($D10876),"",IF(ISBLANK($E10876),VLOOKUP($D10876,$J:$K,2,FALSE),VLOOKUP($E10876,'Daycare Packages'!$A:$G,7,FALSE)))</f>
        <v>23</v>
      </c>
      <c r="G10876" s="15"/>
      <c r="H10876" s="15">
        <f t="shared" si="365"/>
        <v>23</v>
      </c>
      <c r="I10876" s="198">
        <f t="shared" si="364"/>
        <v>8</v>
      </c>
    </row>
    <row r="10877" spans="1:9" x14ac:dyDescent="0.3">
      <c r="A10877" s="10">
        <v>43708</v>
      </c>
      <c r="B10877" s="11" t="s">
        <v>783</v>
      </c>
      <c r="C10877" s="11" t="s">
        <v>514</v>
      </c>
      <c r="D10877" s="11" t="s">
        <v>662</v>
      </c>
      <c r="F10877" s="15">
        <f>IF(ISBLANK($D10877),"",IF(ISBLANK($E10877),VLOOKUP($D10877,$J:$K,2,FALSE),VLOOKUP($E10877,'Daycare Packages'!$A:$G,7,FALSE)))</f>
        <v>30</v>
      </c>
      <c r="G10877" s="15"/>
      <c r="H10877" s="15">
        <f t="shared" si="365"/>
        <v>30</v>
      </c>
      <c r="I10877" s="198">
        <f t="shared" si="364"/>
        <v>8</v>
      </c>
    </row>
    <row r="10878" spans="1:9" x14ac:dyDescent="0.3">
      <c r="A10878" s="10">
        <v>43708</v>
      </c>
      <c r="B10878" s="11" t="s">
        <v>1887</v>
      </c>
      <c r="C10878" s="11" t="s">
        <v>507</v>
      </c>
      <c r="D10878" s="11" t="s">
        <v>662</v>
      </c>
      <c r="F10878" s="15">
        <f>IF(ISBLANK($D10878),"",IF(ISBLANK($E10878),VLOOKUP($D10878,$J:$K,2,FALSE),VLOOKUP($E10878,'Daycare Packages'!$A:$G,7,FALSE)))</f>
        <v>30</v>
      </c>
      <c r="G10878" s="15"/>
      <c r="H10878" s="15">
        <f t="shared" si="365"/>
        <v>30</v>
      </c>
      <c r="I10878" s="198">
        <f t="shared" si="364"/>
        <v>8</v>
      </c>
    </row>
    <row r="10879" spans="1:9" x14ac:dyDescent="0.3">
      <c r="A10879" s="10">
        <v>43708</v>
      </c>
      <c r="B10879" s="11" t="s">
        <v>1366</v>
      </c>
      <c r="C10879" s="11" t="s">
        <v>587</v>
      </c>
      <c r="D10879" s="11" t="s">
        <v>662</v>
      </c>
      <c r="E10879" s="11">
        <v>6940430</v>
      </c>
      <c r="F10879" s="15">
        <f>IF(ISBLANK($D10879),"",IF(ISBLANK($E10879),VLOOKUP($D10879,$J:$K,2,FALSE),VLOOKUP($E10879,'Daycare Packages'!$A:$G,7,FALSE)))</f>
        <v>20.7</v>
      </c>
      <c r="G10879" s="15"/>
      <c r="H10879" s="15">
        <f t="shared" si="365"/>
        <v>20.7</v>
      </c>
      <c r="I10879" s="198">
        <f t="shared" si="364"/>
        <v>8</v>
      </c>
    </row>
    <row r="10880" spans="1:9" x14ac:dyDescent="0.3">
      <c r="A10880" s="10">
        <v>43708</v>
      </c>
      <c r="B10880" s="11" t="s">
        <v>1366</v>
      </c>
      <c r="C10880" s="11" t="s">
        <v>520</v>
      </c>
      <c r="D10880" s="11" t="s">
        <v>662</v>
      </c>
      <c r="E10880" s="11">
        <v>6940430</v>
      </c>
      <c r="F10880" s="15">
        <f>IF(ISBLANK($D10880),"",IF(ISBLANK($E10880),VLOOKUP($D10880,$J:$K,2,FALSE),VLOOKUP($E10880,'Daycare Packages'!$A:$G,7,FALSE)))</f>
        <v>20.7</v>
      </c>
      <c r="G10880" s="15"/>
      <c r="H10880" s="15">
        <f t="shared" si="365"/>
        <v>20.7</v>
      </c>
      <c r="I10880" s="198">
        <f t="shared" si="364"/>
        <v>8</v>
      </c>
    </row>
    <row r="10881" spans="1:9" x14ac:dyDescent="0.3">
      <c r="A10881" s="10">
        <v>43708</v>
      </c>
      <c r="B10881" s="11" t="s">
        <v>1282</v>
      </c>
      <c r="C10881" s="11" t="s">
        <v>754</v>
      </c>
      <c r="D10881" s="11" t="s">
        <v>662</v>
      </c>
      <c r="E10881" s="11">
        <v>6878007</v>
      </c>
      <c r="F10881" s="15">
        <f>IF(ISBLANK($D10881),"",IF(ISBLANK($E10881),VLOOKUP($D10881,$J:$K,2,FALSE),VLOOKUP($E10881,'Daycare Packages'!$A:$G,7,FALSE)))</f>
        <v>27</v>
      </c>
      <c r="G10881" s="15"/>
      <c r="H10881" s="15">
        <f t="shared" si="365"/>
        <v>27</v>
      </c>
      <c r="I10881" s="198">
        <f t="shared" si="364"/>
        <v>8</v>
      </c>
    </row>
    <row r="10882" spans="1:9" x14ac:dyDescent="0.3">
      <c r="A10882" s="10">
        <v>43708</v>
      </c>
      <c r="B10882" s="11" t="s">
        <v>2160</v>
      </c>
      <c r="C10882" s="11" t="s">
        <v>497</v>
      </c>
      <c r="D10882" s="11" t="s">
        <v>662</v>
      </c>
      <c r="F10882" s="15">
        <f>IF(ISBLANK($D10882),"",IF(ISBLANK($E10882),VLOOKUP($D10882,$J:$K,2,FALSE),VLOOKUP($E10882,'Daycare Packages'!$A:$G,7,FALSE)))</f>
        <v>30</v>
      </c>
      <c r="G10882" s="15"/>
      <c r="H10882" s="15">
        <f t="shared" si="365"/>
        <v>30</v>
      </c>
      <c r="I10882" s="198">
        <f t="shared" si="364"/>
        <v>8</v>
      </c>
    </row>
    <row r="10883" spans="1:9" x14ac:dyDescent="0.3">
      <c r="A10883" s="10">
        <v>43708</v>
      </c>
      <c r="B10883" s="11" t="s">
        <v>472</v>
      </c>
      <c r="C10883" s="11" t="s">
        <v>473</v>
      </c>
      <c r="D10883" s="11" t="s">
        <v>662</v>
      </c>
      <c r="F10883" s="15">
        <f>IF(ISBLANK($D10883),"",IF(ISBLANK($E10883),VLOOKUP($D10883,$J:$K,2,FALSE),VLOOKUP($E10883,'Daycare Packages'!$A:$G,7,FALSE)))</f>
        <v>30</v>
      </c>
      <c r="G10883" s="15"/>
      <c r="H10883" s="15">
        <f t="shared" si="365"/>
        <v>30</v>
      </c>
      <c r="I10883" s="198">
        <f t="shared" ref="I10883:I10946" si="366">IF(A10883="",0,MONTH(A10883))</f>
        <v>8</v>
      </c>
    </row>
    <row r="10884" spans="1:9" x14ac:dyDescent="0.3">
      <c r="A10884" s="10">
        <v>43708</v>
      </c>
      <c r="B10884" s="11" t="s">
        <v>182</v>
      </c>
      <c r="C10884" s="11" t="s">
        <v>685</v>
      </c>
      <c r="D10884" s="11" t="s">
        <v>662</v>
      </c>
      <c r="E10884" s="11">
        <v>6925810</v>
      </c>
      <c r="F10884" s="15">
        <f>IF(ISBLANK($D10884),"",IF(ISBLANK($E10884),VLOOKUP($D10884,$J:$K,2,FALSE),VLOOKUP($E10884,'Daycare Packages'!$A:$G,7,FALSE)))</f>
        <v>23</v>
      </c>
      <c r="G10884" s="15"/>
      <c r="H10884" s="15">
        <f t="shared" si="365"/>
        <v>23</v>
      </c>
      <c r="I10884" s="198">
        <f t="shared" si="366"/>
        <v>8</v>
      </c>
    </row>
    <row r="10885" spans="1:9" x14ac:dyDescent="0.3">
      <c r="A10885" s="10">
        <v>43708</v>
      </c>
      <c r="B10885" s="11" t="s">
        <v>677</v>
      </c>
      <c r="C10885" s="11" t="s">
        <v>678</v>
      </c>
      <c r="D10885" s="11" t="s">
        <v>662</v>
      </c>
      <c r="F10885" s="15">
        <f>IF(ISBLANK($D10885),"",IF(ISBLANK($E10885),VLOOKUP($D10885,$J:$K,2,FALSE),VLOOKUP($E10885,'Daycare Packages'!$A:$G,7,FALSE)))</f>
        <v>30</v>
      </c>
      <c r="G10885" s="15"/>
      <c r="H10885" s="15">
        <f t="shared" si="365"/>
        <v>30</v>
      </c>
      <c r="I10885" s="198">
        <f t="shared" si="366"/>
        <v>8</v>
      </c>
    </row>
    <row r="10886" spans="1:9" x14ac:dyDescent="0.3">
      <c r="A10886" s="10">
        <v>43708</v>
      </c>
      <c r="B10886" s="11" t="s">
        <v>82</v>
      </c>
      <c r="C10886" s="11" t="s">
        <v>696</v>
      </c>
      <c r="D10886" s="11" t="s">
        <v>662</v>
      </c>
      <c r="E10886" s="11">
        <v>6717675</v>
      </c>
      <c r="F10886" s="15">
        <f>IF(ISBLANK($D10886),"",IF(ISBLANK($E10886),VLOOKUP($D10886,$J:$K,2,FALSE),VLOOKUP($E10886,'Daycare Packages'!$A:$G,7,FALSE)))</f>
        <v>22</v>
      </c>
      <c r="G10886" s="15"/>
      <c r="H10886" s="15">
        <f t="shared" si="365"/>
        <v>22</v>
      </c>
      <c r="I10886" s="198">
        <f t="shared" si="366"/>
        <v>8</v>
      </c>
    </row>
    <row r="10887" spans="1:9" x14ac:dyDescent="0.3">
      <c r="A10887" s="55">
        <v>43708</v>
      </c>
      <c r="B10887" s="56" t="s">
        <v>82</v>
      </c>
      <c r="C10887" s="56" t="s">
        <v>695</v>
      </c>
      <c r="D10887" s="56" t="s">
        <v>662</v>
      </c>
      <c r="E10887" s="56">
        <v>6717675</v>
      </c>
      <c r="F10887" s="59">
        <f>IF(ISBLANK($D10887),"",IF(ISBLANK($E10887),VLOOKUP($D10887,$J:$K,2,FALSE),VLOOKUP($E10887,'Daycare Packages'!$A:$G,7,FALSE)))</f>
        <v>22</v>
      </c>
      <c r="G10887" s="59"/>
      <c r="H10887" s="59">
        <f t="shared" si="365"/>
        <v>22</v>
      </c>
      <c r="I10887" s="198">
        <f t="shared" si="366"/>
        <v>8</v>
      </c>
    </row>
    <row r="10888" spans="1:9" x14ac:dyDescent="0.3">
      <c r="A10888" s="10">
        <v>43709</v>
      </c>
      <c r="B10888" s="11" t="s">
        <v>942</v>
      </c>
      <c r="C10888" s="11" t="s">
        <v>943</v>
      </c>
      <c r="D10888" s="11" t="s">
        <v>662</v>
      </c>
      <c r="E10888" s="11">
        <v>6911350</v>
      </c>
      <c r="F10888" s="15">
        <f>IF(ISBLANK($D10888),"",IF(ISBLANK($E10888),VLOOKUP($D10888,$J:$K,2,FALSE),VLOOKUP($E10888,'Daycare Packages'!$A:$G,7,FALSE)))</f>
        <v>27</v>
      </c>
      <c r="G10888" s="15"/>
      <c r="H10888" s="15">
        <f t="shared" si="365"/>
        <v>27</v>
      </c>
      <c r="I10888" s="198">
        <f t="shared" si="366"/>
        <v>9</v>
      </c>
    </row>
    <row r="10889" spans="1:9" x14ac:dyDescent="0.3">
      <c r="A10889" s="10">
        <v>43709</v>
      </c>
      <c r="B10889" s="11" t="s">
        <v>177</v>
      </c>
      <c r="C10889" s="11" t="s">
        <v>417</v>
      </c>
      <c r="D10889" s="11" t="s">
        <v>662</v>
      </c>
      <c r="E10889" s="11">
        <v>6822832</v>
      </c>
      <c r="F10889" s="15">
        <f>IF(ISBLANK($D10889),"",IF(ISBLANK($E10889),VLOOKUP($D10889,$J:$K,2,FALSE),VLOOKUP($E10889,'Daycare Packages'!$A:$G,7,FALSE)))</f>
        <v>26</v>
      </c>
      <c r="G10889" s="15"/>
      <c r="H10889" s="15">
        <f t="shared" si="365"/>
        <v>26</v>
      </c>
      <c r="I10889" s="198">
        <f t="shared" si="366"/>
        <v>9</v>
      </c>
    </row>
    <row r="10890" spans="1:9" x14ac:dyDescent="0.3">
      <c r="A10890" s="10">
        <v>43709</v>
      </c>
      <c r="B10890" s="11" t="s">
        <v>1727</v>
      </c>
      <c r="C10890" s="11" t="s">
        <v>1728</v>
      </c>
      <c r="D10890" s="11" t="s">
        <v>662</v>
      </c>
      <c r="E10890" s="11">
        <v>6924319</v>
      </c>
      <c r="F10890" s="15">
        <f>IF(ISBLANK($D10890),"",IF(ISBLANK($E10890),VLOOKUP($D10890,$J:$K,2,FALSE),VLOOKUP($E10890,'Daycare Packages'!$A:$G,7,FALSE)))</f>
        <v>23</v>
      </c>
      <c r="G10890" s="15"/>
      <c r="H10890" s="15">
        <f t="shared" si="365"/>
        <v>23</v>
      </c>
      <c r="I10890" s="198">
        <f t="shared" si="366"/>
        <v>9</v>
      </c>
    </row>
    <row r="10891" spans="1:9" x14ac:dyDescent="0.3">
      <c r="A10891" s="10">
        <v>43709</v>
      </c>
      <c r="B10891" s="11" t="s">
        <v>1722</v>
      </c>
      <c r="C10891" s="11" t="s">
        <v>461</v>
      </c>
      <c r="D10891" s="11" t="s">
        <v>662</v>
      </c>
      <c r="F10891" s="15">
        <f>IF(ISBLANK($D10891),"",IF(ISBLANK($E10891),VLOOKUP($D10891,$J:$K,2,FALSE),VLOOKUP($E10891,'Daycare Packages'!$A:$G,7,FALSE)))</f>
        <v>30</v>
      </c>
      <c r="G10891" s="15"/>
      <c r="H10891" s="15">
        <f t="shared" si="365"/>
        <v>30</v>
      </c>
      <c r="I10891" s="198">
        <f t="shared" si="366"/>
        <v>9</v>
      </c>
    </row>
    <row r="10892" spans="1:9" x14ac:dyDescent="0.3">
      <c r="A10892" s="10">
        <v>43709</v>
      </c>
      <c r="B10892" s="11" t="s">
        <v>1722</v>
      </c>
      <c r="C10892" s="11" t="s">
        <v>872</v>
      </c>
      <c r="D10892" s="11" t="s">
        <v>662</v>
      </c>
      <c r="F10892" s="15">
        <f>IF(ISBLANK($D10892),"",IF(ISBLANK($E10892),VLOOKUP($D10892,$J:$K,2,FALSE),VLOOKUP($E10892,'Daycare Packages'!$A:$G,7,FALSE)))</f>
        <v>30</v>
      </c>
      <c r="G10892" s="15"/>
      <c r="H10892" s="15">
        <f t="shared" si="365"/>
        <v>30</v>
      </c>
      <c r="I10892" s="198">
        <f t="shared" si="366"/>
        <v>9</v>
      </c>
    </row>
    <row r="10893" spans="1:9" x14ac:dyDescent="0.3">
      <c r="A10893" s="10">
        <v>43709</v>
      </c>
      <c r="B10893" s="11" t="s">
        <v>989</v>
      </c>
      <c r="C10893" s="11" t="s">
        <v>765</v>
      </c>
      <c r="D10893" s="11" t="s">
        <v>662</v>
      </c>
      <c r="F10893" s="15">
        <f>IF(ISBLANK($D10893),"",IF(ISBLANK($E10893),VLOOKUP($D10893,$J:$K,2,FALSE),VLOOKUP($E10893,'Daycare Packages'!$A:$G,7,FALSE)))</f>
        <v>30</v>
      </c>
      <c r="G10893" s="15"/>
      <c r="H10893" s="15">
        <f t="shared" si="365"/>
        <v>30</v>
      </c>
      <c r="I10893" s="198">
        <f t="shared" si="366"/>
        <v>9</v>
      </c>
    </row>
    <row r="10894" spans="1:9" x14ac:dyDescent="0.3">
      <c r="A10894" s="10">
        <v>43709</v>
      </c>
      <c r="B10894" s="11" t="s">
        <v>358</v>
      </c>
      <c r="C10894" s="11" t="s">
        <v>2032</v>
      </c>
      <c r="D10894" s="11" t="s">
        <v>662</v>
      </c>
      <c r="F10894" s="15">
        <f>IF(ISBLANK($D10894),"",IF(ISBLANK($E10894),VLOOKUP($D10894,$J:$K,2,FALSE),VLOOKUP($E10894,'Daycare Packages'!$A:$G,7,FALSE)))</f>
        <v>30</v>
      </c>
      <c r="G10894" s="15">
        <v>6</v>
      </c>
      <c r="H10894" s="15">
        <f t="shared" si="365"/>
        <v>36</v>
      </c>
      <c r="I10894" s="198">
        <f t="shared" si="366"/>
        <v>9</v>
      </c>
    </row>
    <row r="10895" spans="1:9" x14ac:dyDescent="0.3">
      <c r="A10895" s="10">
        <v>43709</v>
      </c>
      <c r="B10895" s="11" t="s">
        <v>182</v>
      </c>
      <c r="C10895" s="11" t="s">
        <v>685</v>
      </c>
      <c r="D10895" s="11" t="s">
        <v>662</v>
      </c>
      <c r="E10895" s="11">
        <v>6925810</v>
      </c>
      <c r="F10895" s="15">
        <f>IF(ISBLANK($D10895),"",IF(ISBLANK($E10895),VLOOKUP($D10895,$J:$K,2,FALSE),VLOOKUP($E10895,'Daycare Packages'!$A:$G,7,FALSE)))</f>
        <v>23</v>
      </c>
      <c r="G10895" s="15"/>
      <c r="H10895" s="15">
        <f t="shared" si="365"/>
        <v>23</v>
      </c>
      <c r="I10895" s="198">
        <f t="shared" si="366"/>
        <v>9</v>
      </c>
    </row>
    <row r="10896" spans="1:9" x14ac:dyDescent="0.3">
      <c r="A10896" s="10">
        <v>43709</v>
      </c>
      <c r="B10896" s="11" t="s">
        <v>127</v>
      </c>
      <c r="C10896" s="11" t="s">
        <v>715</v>
      </c>
      <c r="D10896" s="11" t="s">
        <v>662</v>
      </c>
      <c r="E10896" s="11">
        <v>6865974</v>
      </c>
      <c r="F10896" s="15">
        <f>IF(ISBLANK($D10896),"",IF(ISBLANK($E10896),VLOOKUP($D10896,$J:$K,2,FALSE),VLOOKUP($E10896,'Daycare Packages'!$A:$G,7,FALSE)))</f>
        <v>23</v>
      </c>
      <c r="G10896" s="15"/>
      <c r="H10896" s="15">
        <f t="shared" si="365"/>
        <v>23</v>
      </c>
      <c r="I10896" s="198">
        <f t="shared" si="366"/>
        <v>9</v>
      </c>
    </row>
    <row r="10897" spans="1:9" x14ac:dyDescent="0.3">
      <c r="A10897" s="10">
        <v>43709</v>
      </c>
      <c r="B10897" s="11" t="s">
        <v>677</v>
      </c>
      <c r="C10897" s="11" t="s">
        <v>678</v>
      </c>
      <c r="D10897" s="11" t="s">
        <v>662</v>
      </c>
      <c r="F10897" s="15">
        <f>IF(ISBLANK($D10897),"",IF(ISBLANK($E10897),VLOOKUP($D10897,$J:$K,2,FALSE),VLOOKUP($E10897,'Daycare Packages'!$A:$G,7,FALSE)))</f>
        <v>30</v>
      </c>
      <c r="G10897" s="15"/>
      <c r="H10897" s="15">
        <f t="shared" si="365"/>
        <v>30</v>
      </c>
      <c r="I10897" s="198">
        <f t="shared" si="366"/>
        <v>9</v>
      </c>
    </row>
    <row r="10898" spans="1:9" x14ac:dyDescent="0.3">
      <c r="A10898" s="10">
        <v>43709</v>
      </c>
      <c r="B10898" s="11" t="s">
        <v>2077</v>
      </c>
      <c r="C10898" s="11" t="s">
        <v>943</v>
      </c>
      <c r="D10898" s="11" t="s">
        <v>662</v>
      </c>
      <c r="E10898" s="11">
        <v>6937572</v>
      </c>
      <c r="F10898" s="15">
        <f>IF(ISBLANK($D10898),"",IF(ISBLANK($E10898),VLOOKUP($D10898,$J:$K,2,FALSE),VLOOKUP($E10898,'Daycare Packages'!$A:$G,7,FALSE)))</f>
        <v>23</v>
      </c>
      <c r="G10898" s="15"/>
      <c r="H10898" s="15">
        <f t="shared" si="365"/>
        <v>23</v>
      </c>
      <c r="I10898" s="198">
        <f t="shared" si="366"/>
        <v>9</v>
      </c>
    </row>
    <row r="10899" spans="1:9" x14ac:dyDescent="0.3">
      <c r="A10899" s="10">
        <v>43709</v>
      </c>
      <c r="B10899" s="11" t="s">
        <v>206</v>
      </c>
      <c r="C10899" s="11" t="s">
        <v>424</v>
      </c>
      <c r="D10899" s="11" t="s">
        <v>662</v>
      </c>
      <c r="F10899" s="15">
        <f>IF(ISBLANK($D10899),"",IF(ISBLANK($E10899),VLOOKUP($D10899,$J:$K,2,FALSE),VLOOKUP($E10899,'Daycare Packages'!$A:$G,7,FALSE)))</f>
        <v>30</v>
      </c>
      <c r="G10899" s="15"/>
      <c r="H10899" s="15">
        <f t="shared" si="365"/>
        <v>30</v>
      </c>
      <c r="I10899" s="198">
        <f t="shared" si="366"/>
        <v>9</v>
      </c>
    </row>
    <row r="10900" spans="1:9" x14ac:dyDescent="0.3">
      <c r="A10900" s="10">
        <v>43709</v>
      </c>
      <c r="B10900" s="11" t="s">
        <v>134</v>
      </c>
      <c r="C10900" s="11" t="s">
        <v>883</v>
      </c>
      <c r="D10900" s="11" t="s">
        <v>662</v>
      </c>
      <c r="E10900" s="11">
        <v>6948743</v>
      </c>
      <c r="F10900" s="15">
        <f>IF(ISBLANK($D10900),"",IF(ISBLANK($E10900),VLOOKUP($D10900,$J:$K,2,FALSE),VLOOKUP($E10900,'Daycare Packages'!$A:$G,7,FALSE)))</f>
        <v>27</v>
      </c>
      <c r="G10900" s="15"/>
      <c r="H10900" s="15">
        <f t="shared" si="365"/>
        <v>27</v>
      </c>
      <c r="I10900" s="198">
        <f t="shared" si="366"/>
        <v>9</v>
      </c>
    </row>
    <row r="10901" spans="1:9" x14ac:dyDescent="0.3">
      <c r="A10901" s="10">
        <v>43709</v>
      </c>
      <c r="B10901" s="11" t="s">
        <v>1661</v>
      </c>
      <c r="C10901" s="11" t="s">
        <v>1673</v>
      </c>
      <c r="D10901" s="11" t="s">
        <v>662</v>
      </c>
      <c r="E10901" s="11">
        <v>6945493</v>
      </c>
      <c r="F10901" s="15">
        <f>IF(ISBLANK($D10901),"",IF(ISBLANK($E10901),VLOOKUP($D10901,$J:$K,2,FALSE),VLOOKUP($E10901,'Daycare Packages'!$A:$G,7,FALSE)))</f>
        <v>26</v>
      </c>
      <c r="G10901" s="15"/>
      <c r="H10901" s="15">
        <f t="shared" si="365"/>
        <v>26</v>
      </c>
      <c r="I10901" s="198">
        <f t="shared" si="366"/>
        <v>9</v>
      </c>
    </row>
    <row r="10902" spans="1:9" x14ac:dyDescent="0.3">
      <c r="A10902" s="55">
        <v>43709</v>
      </c>
      <c r="B10902" s="56" t="s">
        <v>1887</v>
      </c>
      <c r="C10902" s="56" t="s">
        <v>507</v>
      </c>
      <c r="D10902" s="56" t="s">
        <v>662</v>
      </c>
      <c r="E10902" s="56"/>
      <c r="F10902" s="59">
        <f>IF(ISBLANK($D10902),"",IF(ISBLANK($E10902),VLOOKUP($D10902,$J:$K,2,FALSE),VLOOKUP($E10902,'Daycare Packages'!$A:$G,7,FALSE)))</f>
        <v>30</v>
      </c>
      <c r="G10902" s="59">
        <v>6</v>
      </c>
      <c r="H10902" s="59">
        <f t="shared" si="365"/>
        <v>36</v>
      </c>
      <c r="I10902" s="198">
        <f t="shared" si="366"/>
        <v>9</v>
      </c>
    </row>
    <row r="10903" spans="1:9" x14ac:dyDescent="0.3">
      <c r="A10903" s="10">
        <v>43710</v>
      </c>
      <c r="B10903" s="11" t="s">
        <v>1727</v>
      </c>
      <c r="C10903" s="11" t="s">
        <v>1728</v>
      </c>
      <c r="D10903" s="11" t="s">
        <v>659</v>
      </c>
      <c r="F10903" s="15">
        <f>IF(ISBLANK($D10903),"",IF(ISBLANK($E10903),VLOOKUP($D10903,$J:$K,2,FALSE),VLOOKUP($E10903,'Daycare Packages'!$A:$G,7,FALSE)))</f>
        <v>20</v>
      </c>
      <c r="G10903" s="15"/>
      <c r="H10903" s="15">
        <f t="shared" si="365"/>
        <v>20</v>
      </c>
      <c r="I10903" s="198">
        <f t="shared" si="366"/>
        <v>9</v>
      </c>
    </row>
    <row r="10904" spans="1:9" x14ac:dyDescent="0.3">
      <c r="A10904" s="10">
        <v>43710</v>
      </c>
      <c r="B10904" s="11" t="s">
        <v>1483</v>
      </c>
      <c r="C10904" s="11" t="s">
        <v>1484</v>
      </c>
      <c r="D10904" s="11" t="s">
        <v>662</v>
      </c>
      <c r="E10904" s="11">
        <v>6954858</v>
      </c>
      <c r="F10904" s="15">
        <f>IF(ISBLANK($D10904),"",IF(ISBLANK($E10904),VLOOKUP($D10904,$J:$K,2,FALSE),VLOOKUP($E10904,'Daycare Packages'!$A:$G,7,FALSE)))</f>
        <v>27</v>
      </c>
      <c r="G10904" s="15"/>
      <c r="H10904" s="15">
        <f t="shared" si="365"/>
        <v>27</v>
      </c>
      <c r="I10904" s="198">
        <f t="shared" si="366"/>
        <v>9</v>
      </c>
    </row>
    <row r="10905" spans="1:9" x14ac:dyDescent="0.3">
      <c r="A10905" s="10">
        <v>43710</v>
      </c>
      <c r="B10905" s="11" t="s">
        <v>218</v>
      </c>
      <c r="C10905" s="11" t="s">
        <v>738</v>
      </c>
      <c r="D10905" s="11" t="s">
        <v>662</v>
      </c>
      <c r="E10905" s="11">
        <v>6911319</v>
      </c>
      <c r="F10905" s="15">
        <f>IF(ISBLANK($D10905),"",IF(ISBLANK($E10905),VLOOKUP($D10905,$J:$K,2,FALSE),VLOOKUP($E10905,'Daycare Packages'!$A:$G,7,FALSE)))</f>
        <v>20</v>
      </c>
      <c r="G10905" s="15"/>
      <c r="H10905" s="15">
        <f t="shared" si="365"/>
        <v>20</v>
      </c>
      <c r="I10905" s="198">
        <f t="shared" si="366"/>
        <v>9</v>
      </c>
    </row>
    <row r="10906" spans="1:9" x14ac:dyDescent="0.3">
      <c r="A10906" s="10">
        <v>43710</v>
      </c>
      <c r="B10906" s="11" t="s">
        <v>218</v>
      </c>
      <c r="C10906" s="11" t="s">
        <v>737</v>
      </c>
      <c r="D10906" s="11" t="s">
        <v>662</v>
      </c>
      <c r="E10906" s="11">
        <v>6911319</v>
      </c>
      <c r="F10906" s="15">
        <f>IF(ISBLANK($D10906),"",IF(ISBLANK($E10906),VLOOKUP($D10906,$J:$K,2,FALSE),VLOOKUP($E10906,'Daycare Packages'!$A:$G,7,FALSE)))</f>
        <v>20</v>
      </c>
      <c r="G10906" s="15"/>
      <c r="H10906" s="15">
        <f t="shared" si="365"/>
        <v>20</v>
      </c>
      <c r="I10906" s="198">
        <f t="shared" si="366"/>
        <v>9</v>
      </c>
    </row>
    <row r="10907" spans="1:9" x14ac:dyDescent="0.3">
      <c r="A10907" s="10">
        <v>43710</v>
      </c>
      <c r="B10907" s="11" t="s">
        <v>1661</v>
      </c>
      <c r="C10907" s="11" t="s">
        <v>1673</v>
      </c>
      <c r="D10907" s="11" t="s">
        <v>662</v>
      </c>
      <c r="E10907" s="11">
        <v>6945493</v>
      </c>
      <c r="F10907" s="15">
        <f>IF(ISBLANK($D10907),"",IF(ISBLANK($E10907),VLOOKUP($D10907,$J:$K,2,FALSE),VLOOKUP($E10907,'Daycare Packages'!$A:$G,7,FALSE)))</f>
        <v>26</v>
      </c>
      <c r="G10907" s="15"/>
      <c r="H10907" s="15">
        <f t="shared" si="365"/>
        <v>26</v>
      </c>
      <c r="I10907" s="198">
        <f t="shared" si="366"/>
        <v>9</v>
      </c>
    </row>
    <row r="10908" spans="1:9" x14ac:dyDescent="0.3">
      <c r="A10908" s="10">
        <v>43710</v>
      </c>
      <c r="B10908" s="11" t="s">
        <v>358</v>
      </c>
      <c r="C10908" s="11" t="s">
        <v>2032</v>
      </c>
      <c r="D10908" s="11" t="s">
        <v>662</v>
      </c>
      <c r="F10908" s="15">
        <f>IF(ISBLANK($D10908),"",IF(ISBLANK($E10908),VLOOKUP($D10908,$J:$K,2,FALSE),VLOOKUP($E10908,'Daycare Packages'!$A:$G,7,FALSE)))</f>
        <v>30</v>
      </c>
      <c r="G10908" s="15">
        <v>6</v>
      </c>
      <c r="H10908" s="15">
        <f t="shared" si="365"/>
        <v>36</v>
      </c>
      <c r="I10908" s="198">
        <f t="shared" si="366"/>
        <v>9</v>
      </c>
    </row>
    <row r="10909" spans="1:9" x14ac:dyDescent="0.3">
      <c r="A10909" s="10">
        <v>43710</v>
      </c>
      <c r="B10909" s="11" t="s">
        <v>2077</v>
      </c>
      <c r="C10909" s="11" t="s">
        <v>943</v>
      </c>
      <c r="D10909" s="11" t="s">
        <v>662</v>
      </c>
      <c r="E10909" s="11">
        <v>6937572</v>
      </c>
      <c r="F10909" s="15">
        <f>IF(ISBLANK($D10909),"",IF(ISBLANK($E10909),VLOOKUP($D10909,$J:$K,2,FALSE),VLOOKUP($E10909,'Daycare Packages'!$A:$G,7,FALSE)))</f>
        <v>23</v>
      </c>
      <c r="G10909" s="15"/>
      <c r="H10909" s="15">
        <f t="shared" si="365"/>
        <v>23</v>
      </c>
      <c r="I10909" s="198">
        <f t="shared" si="366"/>
        <v>9</v>
      </c>
    </row>
    <row r="10910" spans="1:9" x14ac:dyDescent="0.3">
      <c r="A10910" s="10">
        <v>43710</v>
      </c>
      <c r="B10910" s="11" t="s">
        <v>663</v>
      </c>
      <c r="C10910" s="11" t="s">
        <v>665</v>
      </c>
      <c r="D10910" s="11" t="s">
        <v>662</v>
      </c>
      <c r="F10910" s="15">
        <f>IF(ISBLANK($D10910),"",IF(ISBLANK($E10910),VLOOKUP($D10910,$J:$K,2,FALSE),VLOOKUP($E10910,'Daycare Packages'!$A:$G,7,FALSE)))</f>
        <v>30</v>
      </c>
      <c r="G10910" s="15"/>
      <c r="H10910" s="15">
        <f t="shared" si="365"/>
        <v>30</v>
      </c>
      <c r="I10910" s="198">
        <f t="shared" si="366"/>
        <v>9</v>
      </c>
    </row>
    <row r="10911" spans="1:9" x14ac:dyDescent="0.3">
      <c r="A10911" s="55">
        <v>43710</v>
      </c>
      <c r="B10911" s="56" t="s">
        <v>663</v>
      </c>
      <c r="C10911" s="56" t="s">
        <v>664</v>
      </c>
      <c r="D10911" s="56" t="s">
        <v>662</v>
      </c>
      <c r="E10911" s="56"/>
      <c r="F10911" s="59">
        <f>IF(ISBLANK($D10911),"",IF(ISBLANK($E10911),VLOOKUP($D10911,$J:$K,2,FALSE),VLOOKUP($E10911,'Daycare Packages'!$A:$G,7,FALSE)))</f>
        <v>30</v>
      </c>
      <c r="G10911" s="59"/>
      <c r="H10911" s="59">
        <f t="shared" si="365"/>
        <v>30</v>
      </c>
      <c r="I10911" s="198">
        <f t="shared" si="366"/>
        <v>9</v>
      </c>
    </row>
    <row r="10912" spans="1:9" x14ac:dyDescent="0.3">
      <c r="A10912" s="10">
        <v>43711</v>
      </c>
      <c r="B10912" s="11" t="s">
        <v>1221</v>
      </c>
      <c r="C10912" s="11" t="s">
        <v>1222</v>
      </c>
      <c r="D10912" s="11" t="s">
        <v>662</v>
      </c>
      <c r="E10912" s="11">
        <v>6954886</v>
      </c>
      <c r="F10912" s="15">
        <f>IF(ISBLANK($D10912),"",IF(ISBLANK($E10912),VLOOKUP($D10912,$J:$K,2,FALSE),VLOOKUP($E10912,'Daycare Packages'!$A:$G,7,FALSE)))</f>
        <v>25</v>
      </c>
      <c r="G10912" s="15"/>
      <c r="H10912" s="15">
        <f t="shared" si="365"/>
        <v>25</v>
      </c>
      <c r="I10912" s="198">
        <f t="shared" si="366"/>
        <v>9</v>
      </c>
    </row>
    <row r="10913" spans="1:9" x14ac:dyDescent="0.3">
      <c r="A10913" s="10">
        <v>43711</v>
      </c>
      <c r="B10913" s="11" t="s">
        <v>205</v>
      </c>
      <c r="C10913" s="11" t="s">
        <v>863</v>
      </c>
      <c r="D10913" s="11" t="s">
        <v>659</v>
      </c>
      <c r="E10913" s="11">
        <v>6810064</v>
      </c>
      <c r="F10913" s="15">
        <f>IF(ISBLANK($D10913),"",IF(ISBLANK($E10913),VLOOKUP($D10913,$J:$K,2,FALSE),VLOOKUP($E10913,'Daycare Packages'!$A:$G,7,FALSE)))</f>
        <v>19</v>
      </c>
      <c r="G10913" s="15"/>
      <c r="H10913" s="15">
        <f t="shared" si="365"/>
        <v>19</v>
      </c>
      <c r="I10913" s="198">
        <f t="shared" si="366"/>
        <v>9</v>
      </c>
    </row>
    <row r="10914" spans="1:9" x14ac:dyDescent="0.3">
      <c r="A10914" s="10">
        <v>43711</v>
      </c>
      <c r="B10914" s="11" t="s">
        <v>152</v>
      </c>
      <c r="C10914" s="11" t="s">
        <v>679</v>
      </c>
      <c r="D10914" s="11" t="s">
        <v>662</v>
      </c>
      <c r="E10914" s="11">
        <v>6942219</v>
      </c>
      <c r="F10914" s="15">
        <f>IF(ISBLANK($D10914),"",IF(ISBLANK($E10914),VLOOKUP($D10914,$J:$K,2,FALSE),VLOOKUP($E10914,'Daycare Packages'!$A:$G,7,FALSE)))</f>
        <v>23</v>
      </c>
      <c r="G10914" s="15"/>
      <c r="H10914" s="15">
        <f t="shared" si="365"/>
        <v>23</v>
      </c>
      <c r="I10914" s="198">
        <f t="shared" si="366"/>
        <v>9</v>
      </c>
    </row>
    <row r="10915" spans="1:9" x14ac:dyDescent="0.3">
      <c r="A10915" s="10">
        <v>43711</v>
      </c>
      <c r="B10915" s="11" t="s">
        <v>154</v>
      </c>
      <c r="C10915" s="11" t="s">
        <v>729</v>
      </c>
      <c r="D10915" s="11" t="s">
        <v>659</v>
      </c>
      <c r="E10915" s="11">
        <v>6928867</v>
      </c>
      <c r="F10915" s="15">
        <f>IF(ISBLANK($D10915),"",IF(ISBLANK($E10915),VLOOKUP($D10915,$J:$K,2,FALSE),VLOOKUP($E10915,'Daycare Packages'!$A:$G,7,FALSE)))</f>
        <v>19</v>
      </c>
      <c r="G10915" s="15"/>
      <c r="H10915" s="15">
        <f t="shared" si="365"/>
        <v>19</v>
      </c>
      <c r="I10915" s="198">
        <f t="shared" si="366"/>
        <v>9</v>
      </c>
    </row>
    <row r="10916" spans="1:9" x14ac:dyDescent="0.3">
      <c r="A10916" s="10">
        <v>43711</v>
      </c>
      <c r="B10916" s="11" t="s">
        <v>1259</v>
      </c>
      <c r="C10916" s="11" t="s">
        <v>229</v>
      </c>
      <c r="D10916" s="11" t="s">
        <v>659</v>
      </c>
      <c r="F10916" s="15">
        <f>IF(ISBLANK($D10916),"",IF(ISBLANK($E10916),VLOOKUP($D10916,$J:$K,2,FALSE),VLOOKUP($E10916,'Daycare Packages'!$A:$G,7,FALSE)))</f>
        <v>20</v>
      </c>
      <c r="G10916" s="15"/>
      <c r="H10916" s="15">
        <f t="shared" si="365"/>
        <v>20</v>
      </c>
      <c r="I10916" s="198">
        <f t="shared" si="366"/>
        <v>9</v>
      </c>
    </row>
    <row r="10917" spans="1:9" x14ac:dyDescent="0.3">
      <c r="A10917" s="10">
        <v>43711</v>
      </c>
      <c r="B10917" s="11" t="s">
        <v>190</v>
      </c>
      <c r="C10917" s="11" t="s">
        <v>718</v>
      </c>
      <c r="D10917" s="11" t="s">
        <v>659</v>
      </c>
      <c r="E10917" s="11">
        <v>6942249</v>
      </c>
      <c r="F10917" s="15">
        <f>IF(ISBLANK($D10917),"",IF(ISBLANK($E10917),VLOOKUP($D10917,$J:$K,2,FALSE),VLOOKUP($E10917,'Daycare Packages'!$A:$G,7,FALSE)))</f>
        <v>19</v>
      </c>
      <c r="G10917" s="15"/>
      <c r="H10917" s="15">
        <f t="shared" si="365"/>
        <v>19</v>
      </c>
      <c r="I10917" s="198">
        <f t="shared" si="366"/>
        <v>9</v>
      </c>
    </row>
    <row r="10918" spans="1:9" x14ac:dyDescent="0.3">
      <c r="A10918" s="10">
        <v>43711</v>
      </c>
      <c r="B10918" s="11" t="s">
        <v>146</v>
      </c>
      <c r="C10918" s="11" t="s">
        <v>705</v>
      </c>
      <c r="D10918" s="11" t="s">
        <v>662</v>
      </c>
      <c r="E10918" s="11">
        <v>6884628</v>
      </c>
      <c r="F10918" s="15">
        <f>IF(ISBLANK($D10918),"",IF(ISBLANK($E10918),VLOOKUP($D10918,$J:$K,2,FALSE),VLOOKUP($E10918,'Daycare Packages'!$A:$G,7,FALSE)))</f>
        <v>23</v>
      </c>
      <c r="G10918" s="15"/>
      <c r="H10918" s="15">
        <f t="shared" ref="H10918:H10981" si="367">IF(ISBLANK(D10918),"",SUM(F10918:G10918))</f>
        <v>23</v>
      </c>
      <c r="I10918" s="198">
        <f t="shared" si="366"/>
        <v>9</v>
      </c>
    </row>
    <row r="10919" spans="1:9" x14ac:dyDescent="0.3">
      <c r="A10919" s="10">
        <v>43711</v>
      </c>
      <c r="B10919" s="11" t="s">
        <v>989</v>
      </c>
      <c r="C10919" s="11" t="s">
        <v>765</v>
      </c>
      <c r="D10919" s="11" t="s">
        <v>662</v>
      </c>
      <c r="F10919" s="15">
        <f>IF(ISBLANK($D10919),"",IF(ISBLANK($E10919),VLOOKUP($D10919,$J:$K,2,FALSE),VLOOKUP($E10919,'Daycare Packages'!$A:$G,7,FALSE)))</f>
        <v>30</v>
      </c>
      <c r="G10919" s="15"/>
      <c r="H10919" s="15">
        <f t="shared" si="367"/>
        <v>30</v>
      </c>
      <c r="I10919" s="198">
        <f t="shared" si="366"/>
        <v>9</v>
      </c>
    </row>
    <row r="10920" spans="1:9" x14ac:dyDescent="0.3">
      <c r="A10920" s="10">
        <v>43711</v>
      </c>
      <c r="B10920" s="11" t="s">
        <v>175</v>
      </c>
      <c r="C10920" s="11" t="s">
        <v>433</v>
      </c>
      <c r="D10920" s="11" t="s">
        <v>662</v>
      </c>
      <c r="E10920" s="11">
        <v>6716814</v>
      </c>
      <c r="F10920" s="15">
        <f>IF(ISBLANK($D10920),"",IF(ISBLANK($E10920),VLOOKUP($D10920,$J:$K,2,FALSE),VLOOKUP($E10920,'Daycare Packages'!$A:$G,7,FALSE)))</f>
        <v>22</v>
      </c>
      <c r="G10920" s="15"/>
      <c r="H10920" s="15">
        <f t="shared" si="367"/>
        <v>22</v>
      </c>
      <c r="I10920" s="198">
        <f t="shared" si="366"/>
        <v>9</v>
      </c>
    </row>
    <row r="10921" spans="1:9" x14ac:dyDescent="0.3">
      <c r="A10921" s="10">
        <v>43711</v>
      </c>
      <c r="B10921" s="11" t="s">
        <v>202</v>
      </c>
      <c r="C10921" s="11" t="s">
        <v>520</v>
      </c>
      <c r="D10921" s="11" t="s">
        <v>662</v>
      </c>
      <c r="E10921" s="11">
        <v>6947781</v>
      </c>
      <c r="F10921" s="15">
        <f>IF(ISBLANK($D10921),"",IF(ISBLANK($E10921),VLOOKUP($D10921,$J:$K,2,FALSE),VLOOKUP($E10921,'Daycare Packages'!$A:$G,7,FALSE)))</f>
        <v>26</v>
      </c>
      <c r="G10921" s="15"/>
      <c r="H10921" s="15">
        <f t="shared" si="367"/>
        <v>26</v>
      </c>
      <c r="I10921" s="198">
        <f t="shared" si="366"/>
        <v>9</v>
      </c>
    </row>
    <row r="10922" spans="1:9" x14ac:dyDescent="0.3">
      <c r="A10922" s="10">
        <v>43711</v>
      </c>
      <c r="B10922" s="11" t="s">
        <v>2167</v>
      </c>
      <c r="C10922" s="11" t="s">
        <v>570</v>
      </c>
      <c r="D10922" s="11" t="s">
        <v>662</v>
      </c>
      <c r="E10922" s="11">
        <v>6945678</v>
      </c>
      <c r="F10922" s="15">
        <f>IF(ISBLANK($D10922),"",IF(ISBLANK($E10922),VLOOKUP($D10922,$J:$K,2,FALSE),VLOOKUP($E10922,'Daycare Packages'!$A:$G,7,FALSE)))</f>
        <v>27</v>
      </c>
      <c r="G10922" s="15"/>
      <c r="H10922" s="15">
        <f t="shared" si="367"/>
        <v>27</v>
      </c>
      <c r="I10922" s="198">
        <f t="shared" si="366"/>
        <v>9</v>
      </c>
    </row>
    <row r="10923" spans="1:9" x14ac:dyDescent="0.3">
      <c r="A10923" s="10">
        <v>43711</v>
      </c>
      <c r="B10923" s="11" t="s">
        <v>127</v>
      </c>
      <c r="C10923" s="11" t="s">
        <v>715</v>
      </c>
      <c r="D10923" s="11" t="s">
        <v>662</v>
      </c>
      <c r="E10923" s="11">
        <v>6865974</v>
      </c>
      <c r="F10923" s="15">
        <f>IF(ISBLANK($D10923),"",IF(ISBLANK($E10923),VLOOKUP($D10923,$J:$K,2,FALSE),VLOOKUP($E10923,'Daycare Packages'!$A:$G,7,FALSE)))</f>
        <v>23</v>
      </c>
      <c r="G10923" s="15"/>
      <c r="H10923" s="15">
        <f t="shared" si="367"/>
        <v>23</v>
      </c>
      <c r="I10923" s="198">
        <f t="shared" si="366"/>
        <v>9</v>
      </c>
    </row>
    <row r="10924" spans="1:9" x14ac:dyDescent="0.3">
      <c r="A10924" s="10">
        <v>43711</v>
      </c>
      <c r="B10924" s="11" t="s">
        <v>1656</v>
      </c>
      <c r="C10924" s="11" t="s">
        <v>400</v>
      </c>
      <c r="D10924" s="11" t="s">
        <v>662</v>
      </c>
      <c r="E10924" s="11">
        <v>6918879</v>
      </c>
      <c r="F10924" s="15">
        <f>IF(ISBLANK($D10924),"",IF(ISBLANK($E10924),VLOOKUP($D10924,$J:$K,2,FALSE),VLOOKUP($E10924,'Daycare Packages'!$A:$G,7,FALSE)))</f>
        <v>27</v>
      </c>
      <c r="G10924" s="15"/>
      <c r="H10924" s="15">
        <f t="shared" si="367"/>
        <v>27</v>
      </c>
      <c r="I10924" s="198">
        <f t="shared" si="366"/>
        <v>9</v>
      </c>
    </row>
    <row r="10925" spans="1:9" x14ac:dyDescent="0.3">
      <c r="A10925" s="10">
        <v>43711</v>
      </c>
      <c r="B10925" s="11" t="s">
        <v>643</v>
      </c>
      <c r="C10925" s="11" t="s">
        <v>415</v>
      </c>
      <c r="D10925" s="11" t="s">
        <v>662</v>
      </c>
      <c r="F10925" s="15">
        <f>IF(ISBLANK($D10925),"",IF(ISBLANK($E10925),VLOOKUP($D10925,$J:$K,2,FALSE),VLOOKUP($E10925,'Daycare Packages'!$A:$G,7,FALSE)))</f>
        <v>30</v>
      </c>
      <c r="G10925" s="15"/>
      <c r="H10925" s="15">
        <f t="shared" si="367"/>
        <v>30</v>
      </c>
      <c r="I10925" s="198">
        <f t="shared" si="366"/>
        <v>9</v>
      </c>
    </row>
    <row r="10926" spans="1:9" x14ac:dyDescent="0.3">
      <c r="A10926" s="10">
        <v>43711</v>
      </c>
      <c r="B10926" s="11" t="s">
        <v>643</v>
      </c>
      <c r="C10926" s="11" t="s">
        <v>804</v>
      </c>
      <c r="D10926" s="11" t="s">
        <v>662</v>
      </c>
      <c r="F10926" s="15">
        <f>IF(ISBLANK($D10926),"",IF(ISBLANK($E10926),VLOOKUP($D10926,$J:$K,2,FALSE),VLOOKUP($E10926,'Daycare Packages'!$A:$G,7,FALSE)))</f>
        <v>30</v>
      </c>
      <c r="G10926" s="15"/>
      <c r="H10926" s="15">
        <f t="shared" si="367"/>
        <v>30</v>
      </c>
      <c r="I10926" s="198">
        <f t="shared" si="366"/>
        <v>9</v>
      </c>
    </row>
    <row r="10927" spans="1:9" x14ac:dyDescent="0.3">
      <c r="A10927" s="10">
        <v>43711</v>
      </c>
      <c r="B10927" s="11" t="s">
        <v>1612</v>
      </c>
      <c r="C10927" s="11" t="s">
        <v>1613</v>
      </c>
      <c r="D10927" s="11" t="s">
        <v>662</v>
      </c>
      <c r="F10927" s="15">
        <f>IF(ISBLANK($D10927),"",IF(ISBLANK($E10927),VLOOKUP($D10927,$J:$K,2,FALSE),VLOOKUP($E10927,'Daycare Packages'!$A:$G,7,FALSE)))</f>
        <v>30</v>
      </c>
      <c r="G10927" s="15"/>
      <c r="H10927" s="15">
        <f t="shared" si="367"/>
        <v>30</v>
      </c>
      <c r="I10927" s="198">
        <f t="shared" si="366"/>
        <v>9</v>
      </c>
    </row>
    <row r="10928" spans="1:9" x14ac:dyDescent="0.3">
      <c r="A10928" s="10">
        <v>43711</v>
      </c>
      <c r="B10928" s="11" t="s">
        <v>244</v>
      </c>
      <c r="C10928" s="11" t="s">
        <v>673</v>
      </c>
      <c r="D10928" s="11" t="s">
        <v>662</v>
      </c>
      <c r="E10928" s="11">
        <v>6883385</v>
      </c>
      <c r="F10928" s="15">
        <f>IF(ISBLANK($D10928),"",IF(ISBLANK($E10928),VLOOKUP($D10928,$J:$K,2,FALSE),VLOOKUP($E10928,'Daycare Packages'!$A:$G,7,FALSE)))</f>
        <v>25</v>
      </c>
      <c r="G10928" s="15"/>
      <c r="H10928" s="15">
        <f t="shared" si="367"/>
        <v>25</v>
      </c>
      <c r="I10928" s="198">
        <f t="shared" si="366"/>
        <v>9</v>
      </c>
    </row>
    <row r="10929" spans="1:9" x14ac:dyDescent="0.3">
      <c r="A10929" s="10">
        <v>43711</v>
      </c>
      <c r="B10929" s="11" t="s">
        <v>184</v>
      </c>
      <c r="C10929" s="11" t="s">
        <v>396</v>
      </c>
      <c r="D10929" s="11" t="s">
        <v>662</v>
      </c>
      <c r="E10929" s="11">
        <v>6910576</v>
      </c>
      <c r="F10929" s="15">
        <f>IF(ISBLANK($D10929),"",IF(ISBLANK($E10929),VLOOKUP($D10929,$J:$K,2,FALSE),VLOOKUP($E10929,'Daycare Packages'!$A:$G,7,FALSE)))</f>
        <v>26</v>
      </c>
      <c r="G10929" s="15"/>
      <c r="H10929" s="15">
        <f t="shared" si="367"/>
        <v>26</v>
      </c>
      <c r="I10929" s="198">
        <f t="shared" si="366"/>
        <v>9</v>
      </c>
    </row>
    <row r="10930" spans="1:9" x14ac:dyDescent="0.3">
      <c r="A10930" s="10">
        <v>43711</v>
      </c>
      <c r="B10930" s="11" t="s">
        <v>184</v>
      </c>
      <c r="C10930" s="11" t="s">
        <v>679</v>
      </c>
      <c r="D10930" s="11" t="s">
        <v>662</v>
      </c>
      <c r="E10930" s="11">
        <v>6910576</v>
      </c>
      <c r="F10930" s="15">
        <f>IF(ISBLANK($D10930),"",IF(ISBLANK($E10930),VLOOKUP($D10930,$J:$K,2,FALSE),VLOOKUP($E10930,'Daycare Packages'!$A:$G,7,FALSE)))</f>
        <v>26</v>
      </c>
      <c r="G10930" s="15"/>
      <c r="H10930" s="15">
        <f t="shared" si="367"/>
        <v>26</v>
      </c>
      <c r="I10930" s="198">
        <f t="shared" si="366"/>
        <v>9</v>
      </c>
    </row>
    <row r="10931" spans="1:9" x14ac:dyDescent="0.3">
      <c r="A10931" s="10">
        <v>43711</v>
      </c>
      <c r="B10931" s="11" t="s">
        <v>688</v>
      </c>
      <c r="C10931" s="11" t="s">
        <v>1551</v>
      </c>
      <c r="D10931" s="11" t="s">
        <v>662</v>
      </c>
      <c r="F10931" s="15">
        <f>IF(ISBLANK($D10931),"",IF(ISBLANK($E10931),VLOOKUP($D10931,$J:$K,2,FALSE),VLOOKUP($E10931,'Daycare Packages'!$A:$G,7,FALSE)))</f>
        <v>30</v>
      </c>
      <c r="G10931" s="15"/>
      <c r="H10931" s="15">
        <f t="shared" si="367"/>
        <v>30</v>
      </c>
      <c r="I10931" s="198">
        <f t="shared" si="366"/>
        <v>9</v>
      </c>
    </row>
    <row r="10932" spans="1:9" x14ac:dyDescent="0.3">
      <c r="A10932" s="10">
        <v>43711</v>
      </c>
      <c r="B10932" s="11" t="s">
        <v>123</v>
      </c>
      <c r="C10932" s="11" t="s">
        <v>622</v>
      </c>
      <c r="D10932" s="11" t="s">
        <v>662</v>
      </c>
      <c r="E10932" s="11">
        <v>6892228</v>
      </c>
      <c r="F10932" s="15">
        <f>IF(ISBLANK($D10932),"",IF(ISBLANK($E10932),VLOOKUP($D10932,$J:$K,2,FALSE),VLOOKUP($E10932,'Daycare Packages'!$A:$G,7,FALSE)))</f>
        <v>23</v>
      </c>
      <c r="G10932" s="15"/>
      <c r="H10932" s="15">
        <f t="shared" si="367"/>
        <v>23</v>
      </c>
      <c r="I10932" s="198">
        <f t="shared" si="366"/>
        <v>9</v>
      </c>
    </row>
    <row r="10933" spans="1:9" x14ac:dyDescent="0.3">
      <c r="A10933" s="10">
        <v>43711</v>
      </c>
      <c r="B10933" s="11" t="s">
        <v>203</v>
      </c>
      <c r="C10933" s="11" t="s">
        <v>840</v>
      </c>
      <c r="D10933" s="11" t="s">
        <v>662</v>
      </c>
      <c r="E10933" s="11">
        <v>6923223</v>
      </c>
      <c r="F10933" s="15">
        <f>IF(ISBLANK($D10933),"",IF(ISBLANK($E10933),VLOOKUP($D10933,$J:$K,2,FALSE),VLOOKUP($E10933,'Daycare Packages'!$A:$G,7,FALSE)))</f>
        <v>27</v>
      </c>
      <c r="G10933" s="15"/>
      <c r="H10933" s="15">
        <f t="shared" si="367"/>
        <v>27</v>
      </c>
      <c r="I10933" s="198">
        <f t="shared" si="366"/>
        <v>9</v>
      </c>
    </row>
    <row r="10934" spans="1:9" x14ac:dyDescent="0.3">
      <c r="A10934" s="10">
        <v>43711</v>
      </c>
      <c r="B10934" s="11" t="s">
        <v>234</v>
      </c>
      <c r="C10934" s="11" t="s">
        <v>682</v>
      </c>
      <c r="D10934" s="11" t="s">
        <v>662</v>
      </c>
      <c r="F10934" s="15">
        <f>IF(ISBLANK($D10934),"",IF(ISBLANK($E10934),VLOOKUP($D10934,$J:$K,2,FALSE),VLOOKUP($E10934,'Daycare Packages'!$A:$G,7,FALSE)))</f>
        <v>30</v>
      </c>
      <c r="G10934" s="15"/>
      <c r="H10934" s="15">
        <f t="shared" si="367"/>
        <v>30</v>
      </c>
      <c r="I10934" s="198">
        <f t="shared" si="366"/>
        <v>9</v>
      </c>
    </row>
    <row r="10935" spans="1:9" x14ac:dyDescent="0.3">
      <c r="A10935" s="10">
        <v>43711</v>
      </c>
      <c r="B10935" s="11" t="s">
        <v>2328</v>
      </c>
      <c r="C10935" s="11" t="s">
        <v>448</v>
      </c>
      <c r="D10935" s="11" t="s">
        <v>662</v>
      </c>
      <c r="E10935" s="11">
        <v>6907279</v>
      </c>
      <c r="F10935" s="15">
        <f>IF(ISBLANK($D10935),"",IF(ISBLANK($E10935),VLOOKUP($D10935,$J:$K,2,FALSE),VLOOKUP($E10935,'Daycare Packages'!$A:$G,7,FALSE)))</f>
        <v>27</v>
      </c>
      <c r="G10935" s="15"/>
      <c r="H10935" s="15">
        <f t="shared" si="367"/>
        <v>27</v>
      </c>
      <c r="I10935" s="198">
        <f t="shared" si="366"/>
        <v>9</v>
      </c>
    </row>
    <row r="10936" spans="1:9" x14ac:dyDescent="0.3">
      <c r="A10936" s="10">
        <v>43711</v>
      </c>
      <c r="B10936" s="11" t="s">
        <v>690</v>
      </c>
      <c r="C10936" s="11" t="s">
        <v>691</v>
      </c>
      <c r="D10936" s="11" t="s">
        <v>662</v>
      </c>
      <c r="E10936" s="11">
        <v>6937080</v>
      </c>
      <c r="F10936" s="15">
        <f>IF(ISBLANK($D10936),"",IF(ISBLANK($E10936),VLOOKUP($D10936,$J:$K,2,FALSE),VLOOKUP($E10936,'Daycare Packages'!$A:$G,7,FALSE)))</f>
        <v>23</v>
      </c>
      <c r="G10936" s="15"/>
      <c r="H10936" s="15">
        <f t="shared" si="367"/>
        <v>23</v>
      </c>
      <c r="I10936" s="198">
        <f t="shared" si="366"/>
        <v>9</v>
      </c>
    </row>
    <row r="10937" spans="1:9" x14ac:dyDescent="0.3">
      <c r="A10937" s="10">
        <v>43711</v>
      </c>
      <c r="B10937" s="11" t="s">
        <v>873</v>
      </c>
      <c r="C10937" s="11" t="s">
        <v>2329</v>
      </c>
      <c r="D10937" s="11" t="s">
        <v>662</v>
      </c>
      <c r="F10937" s="15">
        <f>IF(ISBLANK($D10937),"",IF(ISBLANK($E10937),VLOOKUP($D10937,$J:$K,2,FALSE),VLOOKUP($E10937,'Daycare Packages'!$A:$G,7,FALSE)))</f>
        <v>30</v>
      </c>
      <c r="G10937" s="15"/>
      <c r="H10937" s="15">
        <f t="shared" si="367"/>
        <v>30</v>
      </c>
      <c r="I10937" s="198">
        <f t="shared" si="366"/>
        <v>9</v>
      </c>
    </row>
    <row r="10938" spans="1:9" x14ac:dyDescent="0.3">
      <c r="A10938" s="10">
        <v>43711</v>
      </c>
      <c r="B10938" s="11" t="s">
        <v>1727</v>
      </c>
      <c r="C10938" s="11" t="s">
        <v>1728</v>
      </c>
      <c r="D10938" s="11" t="s">
        <v>662</v>
      </c>
      <c r="E10938" s="11">
        <v>6924319</v>
      </c>
      <c r="F10938" s="15">
        <f>IF(ISBLANK($D10938),"",IF(ISBLANK($E10938),VLOOKUP($D10938,$J:$K,2,FALSE),VLOOKUP($E10938,'Daycare Packages'!$A:$G,7,FALSE)))</f>
        <v>23</v>
      </c>
      <c r="G10938" s="15"/>
      <c r="H10938" s="15">
        <f t="shared" si="367"/>
        <v>23</v>
      </c>
      <c r="I10938" s="198">
        <f t="shared" si="366"/>
        <v>9</v>
      </c>
    </row>
    <row r="10939" spans="1:9" x14ac:dyDescent="0.3">
      <c r="A10939" s="10">
        <v>43711</v>
      </c>
      <c r="B10939" s="11" t="s">
        <v>1336</v>
      </c>
      <c r="C10939" s="11" t="s">
        <v>1337</v>
      </c>
      <c r="D10939" s="11" t="s">
        <v>662</v>
      </c>
      <c r="F10939" s="15">
        <f>IF(ISBLANK($D10939),"",IF(ISBLANK($E10939),VLOOKUP($D10939,$J:$K,2,FALSE),VLOOKUP($E10939,'Daycare Packages'!$A:$G,7,FALSE)))</f>
        <v>30</v>
      </c>
      <c r="G10939" s="15"/>
      <c r="H10939" s="15">
        <f t="shared" si="367"/>
        <v>30</v>
      </c>
      <c r="I10939" s="198">
        <f t="shared" si="366"/>
        <v>9</v>
      </c>
    </row>
    <row r="10940" spans="1:9" x14ac:dyDescent="0.3">
      <c r="A10940" s="10">
        <v>43711</v>
      </c>
      <c r="B10940" s="11" t="s">
        <v>1782</v>
      </c>
      <c r="C10940" s="11" t="s">
        <v>679</v>
      </c>
      <c r="D10940" s="11" t="s">
        <v>662</v>
      </c>
      <c r="E10940" s="11">
        <v>6922576</v>
      </c>
      <c r="F10940" s="15">
        <f>IF(ISBLANK($D10940),"",IF(ISBLANK($E10940),VLOOKUP($D10940,$J:$K,2,FALSE),VLOOKUP($E10940,'Daycare Packages'!$A:$G,7,FALSE)))</f>
        <v>27</v>
      </c>
      <c r="G10940" s="15"/>
      <c r="H10940" s="15">
        <f t="shared" si="367"/>
        <v>27</v>
      </c>
      <c r="I10940" s="198">
        <f t="shared" si="366"/>
        <v>9</v>
      </c>
    </row>
    <row r="10941" spans="1:9" x14ac:dyDescent="0.3">
      <c r="A10941" s="10">
        <v>43711</v>
      </c>
      <c r="B10941" s="11" t="s">
        <v>196</v>
      </c>
      <c r="C10941" s="11" t="s">
        <v>432</v>
      </c>
      <c r="D10941" s="11" t="s">
        <v>662</v>
      </c>
      <c r="E10941" s="11">
        <v>6843216</v>
      </c>
      <c r="F10941" s="15">
        <f>IF(ISBLANK($D10941),"",IF(ISBLANK($E10941),VLOOKUP($D10941,$J:$K,2,FALSE),VLOOKUP($E10941,'Daycare Packages'!$A:$G,7,FALSE)))</f>
        <v>25</v>
      </c>
      <c r="G10941" s="15"/>
      <c r="H10941" s="15">
        <f t="shared" si="367"/>
        <v>25</v>
      </c>
      <c r="I10941" s="198">
        <f t="shared" si="366"/>
        <v>9</v>
      </c>
    </row>
    <row r="10942" spans="1:9" x14ac:dyDescent="0.3">
      <c r="A10942" s="10">
        <v>43711</v>
      </c>
      <c r="B10942" s="11" t="s">
        <v>1554</v>
      </c>
      <c r="C10942" s="11" t="s">
        <v>507</v>
      </c>
      <c r="D10942" s="11" t="s">
        <v>662</v>
      </c>
      <c r="F10942" s="15">
        <f>IF(ISBLANK($D10942),"",IF(ISBLANK($E10942),VLOOKUP($D10942,$J:$K,2,FALSE),VLOOKUP($E10942,'Daycare Packages'!$A:$G,7,FALSE)))</f>
        <v>30</v>
      </c>
      <c r="G10942" s="15"/>
      <c r="H10942" s="15">
        <f t="shared" si="367"/>
        <v>30</v>
      </c>
      <c r="I10942" s="198">
        <f t="shared" si="366"/>
        <v>9</v>
      </c>
    </row>
    <row r="10943" spans="1:9" x14ac:dyDescent="0.3">
      <c r="A10943" s="10">
        <v>43711</v>
      </c>
      <c r="B10943" s="11" t="s">
        <v>1554</v>
      </c>
      <c r="C10943" s="11" t="s">
        <v>2330</v>
      </c>
      <c r="D10943" s="11" t="s">
        <v>662</v>
      </c>
      <c r="F10943" s="15">
        <f>IF(ISBLANK($D10943),"",IF(ISBLANK($E10943),VLOOKUP($D10943,$J:$K,2,FALSE),VLOOKUP($E10943,'Daycare Packages'!$A:$G,7,FALSE)))</f>
        <v>30</v>
      </c>
      <c r="G10943" s="15"/>
      <c r="H10943" s="15">
        <f t="shared" si="367"/>
        <v>30</v>
      </c>
      <c r="I10943" s="198">
        <f t="shared" si="366"/>
        <v>9</v>
      </c>
    </row>
    <row r="10944" spans="1:9" x14ac:dyDescent="0.3">
      <c r="A10944" s="10">
        <v>43711</v>
      </c>
      <c r="B10944" s="11" t="s">
        <v>849</v>
      </c>
      <c r="C10944" s="11" t="s">
        <v>850</v>
      </c>
      <c r="D10944" s="11" t="s">
        <v>662</v>
      </c>
      <c r="F10944" s="15">
        <f>IF(ISBLANK($D10944),"",IF(ISBLANK($E10944),VLOOKUP($D10944,$J:$K,2,FALSE),VLOOKUP($E10944,'Daycare Packages'!$A:$G,7,FALSE)))</f>
        <v>30</v>
      </c>
      <c r="G10944" s="15"/>
      <c r="H10944" s="15">
        <f t="shared" si="367"/>
        <v>30</v>
      </c>
      <c r="I10944" s="198">
        <f t="shared" si="366"/>
        <v>9</v>
      </c>
    </row>
    <row r="10945" spans="1:9" x14ac:dyDescent="0.3">
      <c r="A10945" s="10">
        <v>43711</v>
      </c>
      <c r="B10945" s="11" t="s">
        <v>215</v>
      </c>
      <c r="C10945" s="11" t="s">
        <v>520</v>
      </c>
      <c r="D10945" s="11" t="s">
        <v>662</v>
      </c>
      <c r="E10945" s="11">
        <v>6932363</v>
      </c>
      <c r="F10945" s="15">
        <f>IF(ISBLANK($D10945),"",IF(ISBLANK($E10945),VLOOKUP($D10945,$J:$K,2,FALSE),VLOOKUP($E10945,'Daycare Packages'!$A:$G,7,FALSE)))</f>
        <v>27</v>
      </c>
      <c r="G10945" s="15"/>
      <c r="H10945" s="15">
        <f t="shared" si="367"/>
        <v>27</v>
      </c>
      <c r="I10945" s="198">
        <f t="shared" si="366"/>
        <v>9</v>
      </c>
    </row>
    <row r="10946" spans="1:9" x14ac:dyDescent="0.3">
      <c r="A10946" s="10">
        <v>43711</v>
      </c>
      <c r="B10946" s="11" t="s">
        <v>216</v>
      </c>
      <c r="C10946" s="11" t="s">
        <v>448</v>
      </c>
      <c r="D10946" s="11" t="s">
        <v>662</v>
      </c>
      <c r="E10946" s="11">
        <v>6940540</v>
      </c>
      <c r="F10946" s="15">
        <f>IF(ISBLANK($D10946),"",IF(ISBLANK($E10946),VLOOKUP($D10946,$J:$K,2,FALSE),VLOOKUP($E10946,'Daycare Packages'!$A:$G,7,FALSE)))</f>
        <v>27</v>
      </c>
      <c r="G10946" s="15"/>
      <c r="H10946" s="15">
        <f t="shared" si="367"/>
        <v>27</v>
      </c>
      <c r="I10946" s="198">
        <f t="shared" si="366"/>
        <v>9</v>
      </c>
    </row>
    <row r="10947" spans="1:9" x14ac:dyDescent="0.3">
      <c r="A10947" s="10">
        <v>43711</v>
      </c>
      <c r="B10947" s="11" t="s">
        <v>2061</v>
      </c>
      <c r="C10947" s="11" t="s">
        <v>2062</v>
      </c>
      <c r="D10947" s="11" t="s">
        <v>662</v>
      </c>
      <c r="E10947" s="11">
        <v>6945355</v>
      </c>
      <c r="F10947" s="15">
        <f>IF(ISBLANK($D10947),"",IF(ISBLANK($E10947),VLOOKUP($D10947,$J:$K,2,FALSE),VLOOKUP($E10947,'Daycare Packages'!$A:$G,7,FALSE)))</f>
        <v>27</v>
      </c>
      <c r="G10947" s="15"/>
      <c r="H10947" s="15">
        <f t="shared" si="367"/>
        <v>27</v>
      </c>
      <c r="I10947" s="198">
        <f t="shared" ref="I10947:I11010" si="368">IF(A10947="",0,MONTH(A10947))</f>
        <v>9</v>
      </c>
    </row>
    <row r="10948" spans="1:9" x14ac:dyDescent="0.3">
      <c r="A10948" s="10">
        <v>43711</v>
      </c>
      <c r="B10948" s="11" t="s">
        <v>222</v>
      </c>
      <c r="C10948" s="11" t="s">
        <v>229</v>
      </c>
      <c r="D10948" s="11" t="s">
        <v>662</v>
      </c>
      <c r="E10948" s="11">
        <v>6942434</v>
      </c>
      <c r="F10948" s="15">
        <f>IF(ISBLANK($D10948),"",IF(ISBLANK($E10948),VLOOKUP($D10948,$J:$K,2,FALSE),VLOOKUP($E10948,'Daycare Packages'!$A:$G,7,FALSE)))</f>
        <v>27</v>
      </c>
      <c r="G10948" s="15"/>
      <c r="H10948" s="15">
        <f t="shared" si="367"/>
        <v>27</v>
      </c>
      <c r="I10948" s="198">
        <f t="shared" si="368"/>
        <v>9</v>
      </c>
    </row>
    <row r="10949" spans="1:9" x14ac:dyDescent="0.3">
      <c r="A10949" s="10">
        <v>43711</v>
      </c>
      <c r="B10949" s="11" t="s">
        <v>168</v>
      </c>
      <c r="C10949" s="11" t="s">
        <v>640</v>
      </c>
      <c r="D10949" s="11" t="s">
        <v>662</v>
      </c>
      <c r="F10949" s="15">
        <f>IF(ISBLANK($D10949),"",IF(ISBLANK($E10949),VLOOKUP($D10949,$J:$K,2,FALSE),VLOOKUP($E10949,'Daycare Packages'!$A:$G,7,FALSE)))</f>
        <v>30</v>
      </c>
      <c r="G10949" s="15"/>
      <c r="H10949" s="15">
        <f t="shared" si="367"/>
        <v>30</v>
      </c>
      <c r="I10949" s="198">
        <f t="shared" si="368"/>
        <v>9</v>
      </c>
    </row>
    <row r="10950" spans="1:9" x14ac:dyDescent="0.3">
      <c r="A10950" s="10">
        <v>43711</v>
      </c>
      <c r="B10950" s="11" t="s">
        <v>122</v>
      </c>
      <c r="C10950" s="11" t="s">
        <v>740</v>
      </c>
      <c r="D10950" s="11" t="s">
        <v>662</v>
      </c>
      <c r="E10950" s="11">
        <v>6734317</v>
      </c>
      <c r="F10950" s="15">
        <f>IF(ISBLANK($D10950),"",IF(ISBLANK($E10950),VLOOKUP($D10950,$J:$K,2,FALSE),VLOOKUP($E10950,'Daycare Packages'!$A:$G,7,FALSE)))</f>
        <v>22</v>
      </c>
      <c r="G10950" s="15"/>
      <c r="H10950" s="15">
        <f t="shared" si="367"/>
        <v>22</v>
      </c>
      <c r="I10950" s="198">
        <f t="shared" si="368"/>
        <v>9</v>
      </c>
    </row>
    <row r="10951" spans="1:9" x14ac:dyDescent="0.3">
      <c r="A10951" s="10">
        <v>43711</v>
      </c>
      <c r="B10951" s="11" t="s">
        <v>212</v>
      </c>
      <c r="C10951" s="11" t="s">
        <v>1196</v>
      </c>
      <c r="D10951" s="11" t="s">
        <v>662</v>
      </c>
      <c r="F10951" s="15">
        <f>IF(ISBLANK($D10951),"",IF(ISBLANK($E10951),VLOOKUP($D10951,$J:$K,2,FALSE),VLOOKUP($E10951,'Daycare Packages'!$A:$G,7,FALSE)))</f>
        <v>30</v>
      </c>
      <c r="G10951" s="15"/>
      <c r="H10951" s="15">
        <f t="shared" si="367"/>
        <v>30</v>
      </c>
      <c r="I10951" s="198">
        <f t="shared" si="368"/>
        <v>9</v>
      </c>
    </row>
    <row r="10952" spans="1:9" x14ac:dyDescent="0.3">
      <c r="A10952" s="10">
        <v>43711</v>
      </c>
      <c r="B10952" s="11" t="s">
        <v>1483</v>
      </c>
      <c r="C10952" s="11" t="s">
        <v>1484</v>
      </c>
      <c r="D10952" s="11" t="s">
        <v>662</v>
      </c>
      <c r="E10952" s="11">
        <v>6954858</v>
      </c>
      <c r="F10952" s="15">
        <f>IF(ISBLANK($D10952),"",IF(ISBLANK($E10952),VLOOKUP($D10952,$J:$K,2,FALSE),VLOOKUP($E10952,'Daycare Packages'!$A:$G,7,FALSE)))</f>
        <v>27</v>
      </c>
      <c r="G10952" s="15"/>
      <c r="H10952" s="15">
        <f t="shared" si="367"/>
        <v>27</v>
      </c>
      <c r="I10952" s="198">
        <f t="shared" si="368"/>
        <v>9</v>
      </c>
    </row>
    <row r="10953" spans="1:9" x14ac:dyDescent="0.3">
      <c r="A10953" s="10">
        <v>43711</v>
      </c>
      <c r="B10953" s="11" t="s">
        <v>143</v>
      </c>
      <c r="C10953" s="11" t="s">
        <v>514</v>
      </c>
      <c r="D10953" s="11" t="s">
        <v>659</v>
      </c>
      <c r="F10953" s="15">
        <f>IF(ISBLANK($D10953),"",IF(ISBLANK($E10953),VLOOKUP($D10953,$J:$K,2,FALSE),VLOOKUP($E10953,'Daycare Packages'!$A:$G,7,FALSE)))</f>
        <v>20</v>
      </c>
      <c r="G10953" s="15"/>
      <c r="H10953" s="15">
        <f t="shared" si="367"/>
        <v>20</v>
      </c>
      <c r="I10953" s="198">
        <f t="shared" si="368"/>
        <v>9</v>
      </c>
    </row>
    <row r="10954" spans="1:9" x14ac:dyDescent="0.3">
      <c r="A10954" s="10">
        <v>43711</v>
      </c>
      <c r="B10954" s="11" t="s">
        <v>405</v>
      </c>
      <c r="C10954" s="11" t="s">
        <v>1060</v>
      </c>
      <c r="D10954" s="11" t="s">
        <v>662</v>
      </c>
      <c r="F10954" s="15">
        <f>IF(ISBLANK($D10954),"",IF(ISBLANK($E10954),VLOOKUP($D10954,$J:$K,2,FALSE),VLOOKUP($E10954,'Daycare Packages'!$A:$G,7,FALSE)))</f>
        <v>30</v>
      </c>
      <c r="G10954" s="15"/>
      <c r="H10954" s="15">
        <f t="shared" si="367"/>
        <v>30</v>
      </c>
      <c r="I10954" s="198">
        <f t="shared" si="368"/>
        <v>9</v>
      </c>
    </row>
    <row r="10955" spans="1:9" x14ac:dyDescent="0.3">
      <c r="A10955" s="10">
        <v>43711</v>
      </c>
      <c r="B10955" s="11" t="s">
        <v>766</v>
      </c>
      <c r="C10955" s="11" t="s">
        <v>767</v>
      </c>
      <c r="D10955" s="11" t="s">
        <v>662</v>
      </c>
      <c r="F10955" s="15">
        <f>IF(ISBLANK($D10955),"",IF(ISBLANK($E10955),VLOOKUP($D10955,$J:$K,2,FALSE),VLOOKUP($E10955,'Daycare Packages'!$A:$G,7,FALSE)))</f>
        <v>30</v>
      </c>
      <c r="G10955" s="15"/>
      <c r="H10955" s="15">
        <f t="shared" si="367"/>
        <v>30</v>
      </c>
      <c r="I10955" s="198">
        <f t="shared" si="368"/>
        <v>9</v>
      </c>
    </row>
    <row r="10956" spans="1:9" x14ac:dyDescent="0.3">
      <c r="A10956" s="10">
        <v>43711</v>
      </c>
      <c r="B10956" s="11" t="s">
        <v>833</v>
      </c>
      <c r="C10956" s="11" t="s">
        <v>618</v>
      </c>
      <c r="D10956" s="11" t="s">
        <v>662</v>
      </c>
      <c r="F10956" s="15">
        <f>IF(ISBLANK($D10956),"",IF(ISBLANK($E10956),VLOOKUP($D10956,$J:$K,2,FALSE),VLOOKUP($E10956,'Daycare Packages'!$A:$G,7,FALSE)))</f>
        <v>30</v>
      </c>
      <c r="G10956" s="15"/>
      <c r="H10956" s="15">
        <f t="shared" si="367"/>
        <v>30</v>
      </c>
      <c r="I10956" s="198">
        <f t="shared" si="368"/>
        <v>9</v>
      </c>
    </row>
    <row r="10957" spans="1:9" x14ac:dyDescent="0.3">
      <c r="A10957" s="10">
        <v>43711</v>
      </c>
      <c r="B10957" s="11" t="s">
        <v>209</v>
      </c>
      <c r="C10957" s="11" t="s">
        <v>702</v>
      </c>
      <c r="D10957" s="11" t="s">
        <v>662</v>
      </c>
      <c r="E10957" s="11">
        <v>6931312</v>
      </c>
      <c r="F10957" s="15">
        <f>IF(ISBLANK($D10957),"",IF(ISBLANK($E10957),VLOOKUP($D10957,$J:$K,2,FALSE),VLOOKUP($E10957,'Daycare Packages'!$A:$G,7,FALSE)))</f>
        <v>27</v>
      </c>
      <c r="G10957" s="15"/>
      <c r="H10957" s="15">
        <f t="shared" si="367"/>
        <v>27</v>
      </c>
      <c r="I10957" s="198">
        <f t="shared" si="368"/>
        <v>9</v>
      </c>
    </row>
    <row r="10958" spans="1:9" x14ac:dyDescent="0.3">
      <c r="A10958" s="10">
        <v>43711</v>
      </c>
      <c r="B10958" s="11" t="s">
        <v>1321</v>
      </c>
      <c r="C10958" s="11" t="s">
        <v>1322</v>
      </c>
      <c r="D10958" s="11" t="s">
        <v>662</v>
      </c>
      <c r="E10958" s="11">
        <v>6933303</v>
      </c>
      <c r="F10958" s="15">
        <f>IF(ISBLANK($D10958),"",IF(ISBLANK($E10958),VLOOKUP($D10958,$J:$K,2,FALSE),VLOOKUP($E10958,'Daycare Packages'!$A:$G,7,FALSE)))</f>
        <v>26</v>
      </c>
      <c r="G10958" s="15"/>
      <c r="H10958" s="15">
        <f t="shared" si="367"/>
        <v>26</v>
      </c>
      <c r="I10958" s="198">
        <f t="shared" si="368"/>
        <v>9</v>
      </c>
    </row>
    <row r="10959" spans="1:9" x14ac:dyDescent="0.3">
      <c r="A10959" s="10">
        <v>43711</v>
      </c>
      <c r="B10959" s="11" t="s">
        <v>1321</v>
      </c>
      <c r="C10959" s="11" t="s">
        <v>1117</v>
      </c>
      <c r="D10959" s="11" t="s">
        <v>662</v>
      </c>
      <c r="E10959" s="11">
        <v>6933303</v>
      </c>
      <c r="F10959" s="15">
        <f>IF(ISBLANK($D10959),"",IF(ISBLANK($E10959),VLOOKUP($D10959,$J:$K,2,FALSE),VLOOKUP($E10959,'Daycare Packages'!$A:$G,7,FALSE)))</f>
        <v>26</v>
      </c>
      <c r="G10959" s="15"/>
      <c r="H10959" s="15">
        <f t="shared" si="367"/>
        <v>26</v>
      </c>
      <c r="I10959" s="198">
        <f t="shared" si="368"/>
        <v>9</v>
      </c>
    </row>
    <row r="10960" spans="1:9" x14ac:dyDescent="0.3">
      <c r="A10960" s="10">
        <v>43711</v>
      </c>
      <c r="B10960" s="11" t="s">
        <v>340</v>
      </c>
      <c r="C10960" s="11" t="s">
        <v>745</v>
      </c>
      <c r="D10960" s="11" t="s">
        <v>662</v>
      </c>
      <c r="F10960" s="15">
        <f>IF(ISBLANK($D10960),"",IF(ISBLANK($E10960),VLOOKUP($D10960,$J:$K,2,FALSE),VLOOKUP($E10960,'Daycare Packages'!$A:$G,7,FALSE)))</f>
        <v>30</v>
      </c>
      <c r="G10960" s="15">
        <v>-3.6</v>
      </c>
      <c r="H10960" s="15">
        <f t="shared" si="367"/>
        <v>26.4</v>
      </c>
      <c r="I10960" s="198">
        <f t="shared" si="368"/>
        <v>9</v>
      </c>
    </row>
    <row r="10961" spans="1:9" x14ac:dyDescent="0.3">
      <c r="A10961" s="10">
        <v>43711</v>
      </c>
      <c r="B10961" s="11" t="s">
        <v>340</v>
      </c>
      <c r="C10961" s="11" t="s">
        <v>746</v>
      </c>
      <c r="D10961" s="11" t="s">
        <v>662</v>
      </c>
      <c r="F10961" s="15">
        <f>IF(ISBLANK($D10961),"",IF(ISBLANK($E10961),VLOOKUP($D10961,$J:$K,2,FALSE),VLOOKUP($E10961,'Daycare Packages'!$A:$G,7,FALSE)))</f>
        <v>30</v>
      </c>
      <c r="G10961" s="15">
        <v>-3.6</v>
      </c>
      <c r="H10961" s="15">
        <f t="shared" si="367"/>
        <v>26.4</v>
      </c>
      <c r="I10961" s="198">
        <f t="shared" si="368"/>
        <v>9</v>
      </c>
    </row>
    <row r="10962" spans="1:9" x14ac:dyDescent="0.3">
      <c r="A10962" s="10">
        <v>43711</v>
      </c>
      <c r="B10962" s="11" t="s">
        <v>173</v>
      </c>
      <c r="C10962" s="11" t="s">
        <v>791</v>
      </c>
      <c r="D10962" s="11" t="s">
        <v>662</v>
      </c>
      <c r="E10962" s="11">
        <v>6805887</v>
      </c>
      <c r="F10962" s="15">
        <f>IF(ISBLANK($D10962),"",IF(ISBLANK($E10962),VLOOKUP($D10962,$J:$K,2,FALSE),VLOOKUP($E10962,'Daycare Packages'!$A:$G,7,FALSE)))</f>
        <v>25</v>
      </c>
      <c r="G10962" s="15"/>
      <c r="H10962" s="15">
        <f t="shared" si="367"/>
        <v>25</v>
      </c>
      <c r="I10962" s="198">
        <f t="shared" si="368"/>
        <v>9</v>
      </c>
    </row>
    <row r="10963" spans="1:9" x14ac:dyDescent="0.3">
      <c r="A10963" s="10">
        <v>43711</v>
      </c>
      <c r="B10963" s="11" t="s">
        <v>2279</v>
      </c>
      <c r="C10963" s="11" t="s">
        <v>2283</v>
      </c>
      <c r="D10963" s="11" t="s">
        <v>662</v>
      </c>
      <c r="E10963" s="11">
        <v>6950486</v>
      </c>
      <c r="F10963" s="15">
        <f>IF(ISBLANK($D10963),"",IF(ISBLANK($E10963),VLOOKUP($D10963,$J:$K,2,FALSE),VLOOKUP($E10963,'Daycare Packages'!$A:$G,7,FALSE)))</f>
        <v>26</v>
      </c>
      <c r="G10963" s="15"/>
      <c r="H10963" s="15">
        <f t="shared" si="367"/>
        <v>26</v>
      </c>
      <c r="I10963" s="198">
        <f t="shared" si="368"/>
        <v>9</v>
      </c>
    </row>
    <row r="10964" spans="1:9" x14ac:dyDescent="0.3">
      <c r="A10964" s="10">
        <v>43711</v>
      </c>
      <c r="B10964" s="11" t="s">
        <v>218</v>
      </c>
      <c r="C10964" s="11" t="s">
        <v>737</v>
      </c>
      <c r="D10964" s="11" t="s">
        <v>662</v>
      </c>
      <c r="E10964" s="11">
        <v>6911319</v>
      </c>
      <c r="F10964" s="15">
        <f>IF(ISBLANK($D10964),"",IF(ISBLANK($E10964),VLOOKUP($D10964,$J:$K,2,FALSE),VLOOKUP($E10964,'Daycare Packages'!$A:$G,7,FALSE)))</f>
        <v>20</v>
      </c>
      <c r="G10964" s="15"/>
      <c r="H10964" s="15">
        <f t="shared" si="367"/>
        <v>20</v>
      </c>
      <c r="I10964" s="198">
        <f t="shared" si="368"/>
        <v>9</v>
      </c>
    </row>
    <row r="10965" spans="1:9" x14ac:dyDescent="0.3">
      <c r="A10965" s="10">
        <v>43711</v>
      </c>
      <c r="B10965" s="11" t="s">
        <v>218</v>
      </c>
      <c r="C10965" s="11" t="s">
        <v>738</v>
      </c>
      <c r="D10965" s="11" t="s">
        <v>662</v>
      </c>
      <c r="E10965" s="11">
        <v>6911319</v>
      </c>
      <c r="F10965" s="15">
        <f>IF(ISBLANK($D10965),"",IF(ISBLANK($E10965),VLOOKUP($D10965,$J:$K,2,FALSE),VLOOKUP($E10965,'Daycare Packages'!$A:$G,7,FALSE)))</f>
        <v>20</v>
      </c>
      <c r="G10965" s="15"/>
      <c r="H10965" s="15">
        <f t="shared" si="367"/>
        <v>20</v>
      </c>
      <c r="I10965" s="198">
        <f t="shared" si="368"/>
        <v>9</v>
      </c>
    </row>
    <row r="10966" spans="1:9" x14ac:dyDescent="0.3">
      <c r="A10966" s="10">
        <v>43711</v>
      </c>
      <c r="B10966" s="11" t="s">
        <v>1366</v>
      </c>
      <c r="C10966" s="11" t="s">
        <v>520</v>
      </c>
      <c r="D10966" s="11" t="s">
        <v>662</v>
      </c>
      <c r="E10966" s="11">
        <v>6940430</v>
      </c>
      <c r="F10966" s="15">
        <f>IF(ISBLANK($D10966),"",IF(ISBLANK($E10966),VLOOKUP($D10966,$J:$K,2,FALSE),VLOOKUP($E10966,'Daycare Packages'!$A:$G,7,FALSE)))</f>
        <v>20.7</v>
      </c>
      <c r="G10966" s="15"/>
      <c r="H10966" s="15">
        <f t="shared" si="367"/>
        <v>20.7</v>
      </c>
      <c r="I10966" s="198">
        <f t="shared" si="368"/>
        <v>9</v>
      </c>
    </row>
    <row r="10967" spans="1:9" x14ac:dyDescent="0.3">
      <c r="A10967" s="10">
        <v>43711</v>
      </c>
      <c r="B10967" s="11" t="s">
        <v>1366</v>
      </c>
      <c r="C10967" s="11" t="s">
        <v>587</v>
      </c>
      <c r="D10967" s="11" t="s">
        <v>662</v>
      </c>
      <c r="E10967" s="11">
        <v>6940430</v>
      </c>
      <c r="F10967" s="15">
        <f>IF(ISBLANK($D10967),"",IF(ISBLANK($E10967),VLOOKUP($D10967,$J:$K,2,FALSE),VLOOKUP($E10967,'Daycare Packages'!$A:$G,7,FALSE)))</f>
        <v>20.7</v>
      </c>
      <c r="G10967" s="15"/>
      <c r="H10967" s="15">
        <f t="shared" si="367"/>
        <v>20.7</v>
      </c>
      <c r="I10967" s="198">
        <f t="shared" si="368"/>
        <v>9</v>
      </c>
    </row>
    <row r="10968" spans="1:9" x14ac:dyDescent="0.3">
      <c r="A10968" s="10">
        <v>43711</v>
      </c>
      <c r="B10968" s="11" t="s">
        <v>699</v>
      </c>
      <c r="C10968" s="11" t="s">
        <v>478</v>
      </c>
      <c r="D10968" s="11" t="s">
        <v>662</v>
      </c>
      <c r="F10968" s="15">
        <f>IF(ISBLANK($D10968),"",IF(ISBLANK($E10968),VLOOKUP($D10968,$J:$K,2,FALSE),VLOOKUP($E10968,'Daycare Packages'!$A:$G,7,FALSE)))</f>
        <v>30</v>
      </c>
      <c r="G10968" s="15">
        <v>-3</v>
      </c>
      <c r="H10968" s="15">
        <f t="shared" si="367"/>
        <v>27</v>
      </c>
      <c r="I10968" s="198">
        <f t="shared" si="368"/>
        <v>9</v>
      </c>
    </row>
    <row r="10969" spans="1:9" x14ac:dyDescent="0.3">
      <c r="A10969" s="10">
        <v>43711</v>
      </c>
      <c r="B10969" s="11" t="s">
        <v>217</v>
      </c>
      <c r="C10969" s="11" t="s">
        <v>402</v>
      </c>
      <c r="D10969" s="11" t="s">
        <v>662</v>
      </c>
      <c r="E10969" s="11">
        <v>6918686</v>
      </c>
      <c r="F10969" s="15">
        <f>IF(ISBLANK($D10969),"",IF(ISBLANK($E10969),VLOOKUP($D10969,$J:$K,2,FALSE),VLOOKUP($E10969,'Daycare Packages'!$A:$G,7,FALSE)))</f>
        <v>26</v>
      </c>
      <c r="G10969" s="15"/>
      <c r="H10969" s="15">
        <f t="shared" si="367"/>
        <v>26</v>
      </c>
      <c r="I10969" s="198">
        <f t="shared" si="368"/>
        <v>9</v>
      </c>
    </row>
    <row r="10970" spans="1:9" x14ac:dyDescent="0.3">
      <c r="A10970" s="10">
        <v>43711</v>
      </c>
      <c r="B10970" s="11" t="s">
        <v>1165</v>
      </c>
      <c r="C10970" s="11" t="s">
        <v>1166</v>
      </c>
      <c r="D10970" s="11" t="s">
        <v>662</v>
      </c>
      <c r="F10970" s="15">
        <f>IF(ISBLANK($D10970),"",IF(ISBLANK($E10970),VLOOKUP($D10970,$J:$K,2,FALSE),VLOOKUP($E10970,'Daycare Packages'!$A:$G,7,FALSE)))</f>
        <v>30</v>
      </c>
      <c r="G10970" s="15"/>
      <c r="H10970" s="15">
        <f t="shared" si="367"/>
        <v>30</v>
      </c>
      <c r="I10970" s="198">
        <f t="shared" si="368"/>
        <v>9</v>
      </c>
    </row>
    <row r="10971" spans="1:9" x14ac:dyDescent="0.3">
      <c r="A10971" s="10">
        <v>43711</v>
      </c>
      <c r="B10971" s="11" t="s">
        <v>1957</v>
      </c>
      <c r="C10971" s="11" t="s">
        <v>419</v>
      </c>
      <c r="D10971" s="11" t="s">
        <v>662</v>
      </c>
      <c r="E10971" s="11">
        <v>6950873</v>
      </c>
      <c r="F10971" s="15">
        <f>IF(ISBLANK($D10971),"",IF(ISBLANK($E10971),VLOOKUP($D10971,$J:$K,2,FALSE),VLOOKUP($E10971,'Daycare Packages'!$A:$G,7,FALSE)))</f>
        <v>27</v>
      </c>
      <c r="G10971" s="15"/>
      <c r="H10971" s="15">
        <f t="shared" si="367"/>
        <v>27</v>
      </c>
      <c r="I10971" s="198">
        <f t="shared" si="368"/>
        <v>9</v>
      </c>
    </row>
    <row r="10972" spans="1:9" x14ac:dyDescent="0.3">
      <c r="A10972" s="10">
        <v>43711</v>
      </c>
      <c r="B10972" s="11" t="s">
        <v>156</v>
      </c>
      <c r="C10972" s="11" t="s">
        <v>479</v>
      </c>
      <c r="D10972" s="11" t="s">
        <v>662</v>
      </c>
      <c r="E10972" s="11">
        <v>6912335</v>
      </c>
      <c r="F10972" s="15">
        <f>IF(ISBLANK($D10972),"",IF(ISBLANK($E10972),VLOOKUP($D10972,$J:$K,2,FALSE),VLOOKUP($E10972,'Daycare Packages'!$A:$G,7,FALSE)))</f>
        <v>23</v>
      </c>
      <c r="G10972" s="15"/>
      <c r="H10972" s="15">
        <f t="shared" si="367"/>
        <v>23</v>
      </c>
      <c r="I10972" s="198">
        <f t="shared" si="368"/>
        <v>9</v>
      </c>
    </row>
    <row r="10973" spans="1:9" x14ac:dyDescent="0.3">
      <c r="A10973" s="10">
        <v>43711</v>
      </c>
      <c r="B10973" s="11" t="s">
        <v>1636</v>
      </c>
      <c r="C10973" s="11" t="s">
        <v>665</v>
      </c>
      <c r="D10973" s="11" t="s">
        <v>662</v>
      </c>
      <c r="E10973" s="11">
        <v>6916516</v>
      </c>
      <c r="F10973" s="15">
        <f>IF(ISBLANK($D10973),"",IF(ISBLANK($E10973),VLOOKUP($D10973,$J:$K,2,FALSE),VLOOKUP($E10973,'Daycare Packages'!$A:$G,7,FALSE)))</f>
        <v>27</v>
      </c>
      <c r="G10973" s="15"/>
      <c r="H10973" s="15">
        <f t="shared" si="367"/>
        <v>27</v>
      </c>
      <c r="I10973" s="198">
        <f t="shared" si="368"/>
        <v>9</v>
      </c>
    </row>
    <row r="10974" spans="1:9" x14ac:dyDescent="0.3">
      <c r="A10974" s="10">
        <v>43711</v>
      </c>
      <c r="B10974" s="11" t="s">
        <v>182</v>
      </c>
      <c r="C10974" s="11" t="s">
        <v>685</v>
      </c>
      <c r="D10974" s="11" t="s">
        <v>662</v>
      </c>
      <c r="E10974" s="11">
        <v>6925810</v>
      </c>
      <c r="F10974" s="15">
        <f>IF(ISBLANK($D10974),"",IF(ISBLANK($E10974),VLOOKUP($D10974,$J:$K,2,FALSE),VLOOKUP($E10974,'Daycare Packages'!$A:$G,7,FALSE)))</f>
        <v>23</v>
      </c>
      <c r="G10974" s="15"/>
      <c r="H10974" s="15">
        <f t="shared" si="367"/>
        <v>23</v>
      </c>
      <c r="I10974" s="198">
        <f t="shared" si="368"/>
        <v>9</v>
      </c>
    </row>
    <row r="10975" spans="1:9" x14ac:dyDescent="0.3">
      <c r="A10975" s="10">
        <v>43711</v>
      </c>
      <c r="B10975" s="11" t="s">
        <v>922</v>
      </c>
      <c r="C10975" s="11" t="s">
        <v>419</v>
      </c>
      <c r="D10975" s="11" t="s">
        <v>662</v>
      </c>
      <c r="E10975" s="11">
        <v>6872770</v>
      </c>
      <c r="F10975" s="15">
        <f>IF(ISBLANK($D10975),"",IF(ISBLANK($E10975),VLOOKUP($D10975,$J:$K,2,FALSE),VLOOKUP($E10975,'Daycare Packages'!$A:$G,7,FALSE)))</f>
        <v>23</v>
      </c>
      <c r="G10975" s="15"/>
      <c r="H10975" s="15">
        <f t="shared" si="367"/>
        <v>23</v>
      </c>
      <c r="I10975" s="198">
        <f t="shared" si="368"/>
        <v>9</v>
      </c>
    </row>
    <row r="10976" spans="1:9" x14ac:dyDescent="0.3">
      <c r="A10976" s="10">
        <v>43711</v>
      </c>
      <c r="B10976" s="11" t="s">
        <v>924</v>
      </c>
      <c r="C10976" s="11" t="s">
        <v>925</v>
      </c>
      <c r="D10976" s="11" t="s">
        <v>662</v>
      </c>
      <c r="F10976" s="15">
        <f>IF(ISBLANK($D10976),"",IF(ISBLANK($E10976),VLOOKUP($D10976,$J:$K,2,FALSE),VLOOKUP($E10976,'Daycare Packages'!$A:$G,7,FALSE)))</f>
        <v>30</v>
      </c>
      <c r="G10976" s="15"/>
      <c r="H10976" s="15">
        <f t="shared" si="367"/>
        <v>30</v>
      </c>
      <c r="I10976" s="198">
        <f t="shared" si="368"/>
        <v>9</v>
      </c>
    </row>
    <row r="10977" spans="1:9" x14ac:dyDescent="0.3">
      <c r="A10977" s="10">
        <v>43711</v>
      </c>
      <c r="B10977" s="11" t="s">
        <v>1692</v>
      </c>
      <c r="C10977" s="11" t="s">
        <v>650</v>
      </c>
      <c r="D10977" s="11" t="s">
        <v>662</v>
      </c>
      <c r="F10977" s="15">
        <f>IF(ISBLANK($D10977),"",IF(ISBLANK($E10977),VLOOKUP($D10977,$J:$K,2,FALSE),VLOOKUP($E10977,'Daycare Packages'!$A:$G,7,FALSE)))</f>
        <v>30</v>
      </c>
      <c r="G10977" s="15"/>
      <c r="H10977" s="15">
        <f t="shared" si="367"/>
        <v>30</v>
      </c>
      <c r="I10977" s="198">
        <f t="shared" si="368"/>
        <v>9</v>
      </c>
    </row>
    <row r="10978" spans="1:9" x14ac:dyDescent="0.3">
      <c r="A10978" s="10">
        <v>43711</v>
      </c>
      <c r="B10978" s="11" t="s">
        <v>194</v>
      </c>
      <c r="C10978" s="11" t="s">
        <v>792</v>
      </c>
      <c r="D10978" s="11" t="s">
        <v>662</v>
      </c>
      <c r="E10978" s="11">
        <v>6894552</v>
      </c>
      <c r="F10978" s="15">
        <f>IF(ISBLANK($D10978),"",IF(ISBLANK($E10978),VLOOKUP($D10978,$J:$K,2,FALSE),VLOOKUP($E10978,'Daycare Packages'!$A:$G,7,FALSE)))</f>
        <v>27</v>
      </c>
      <c r="G10978" s="15"/>
      <c r="H10978" s="15">
        <f t="shared" si="367"/>
        <v>27</v>
      </c>
      <c r="I10978" s="198">
        <f t="shared" si="368"/>
        <v>9</v>
      </c>
    </row>
    <row r="10979" spans="1:9" x14ac:dyDescent="0.3">
      <c r="A10979" s="10">
        <v>43711</v>
      </c>
      <c r="B10979" s="11" t="s">
        <v>148</v>
      </c>
      <c r="C10979" s="11" t="s">
        <v>2331</v>
      </c>
      <c r="D10979" s="11" t="s">
        <v>662</v>
      </c>
      <c r="E10979" s="11">
        <v>6762300</v>
      </c>
      <c r="F10979" s="15">
        <f>IF(ISBLANK($D10979),"",IF(ISBLANK($E10979),VLOOKUP($D10979,$J:$K,2,FALSE),VLOOKUP($E10979,'Daycare Packages'!$A:$G,7,FALSE)))</f>
        <v>23</v>
      </c>
      <c r="G10979" s="15"/>
      <c r="H10979" s="15">
        <f t="shared" si="367"/>
        <v>23</v>
      </c>
      <c r="I10979" s="198">
        <f t="shared" si="368"/>
        <v>9</v>
      </c>
    </row>
    <row r="10980" spans="1:9" x14ac:dyDescent="0.3">
      <c r="A10980" s="10">
        <v>43711</v>
      </c>
      <c r="B10980" s="11" t="s">
        <v>147</v>
      </c>
      <c r="C10980" s="11" t="s">
        <v>796</v>
      </c>
      <c r="D10980" s="11" t="s">
        <v>662</v>
      </c>
      <c r="E10980" s="11">
        <v>6931199</v>
      </c>
      <c r="F10980" s="15">
        <f>IF(ISBLANK($D10980),"",IF(ISBLANK($E10980),VLOOKUP($D10980,$J:$K,2,FALSE),VLOOKUP($E10980,'Daycare Packages'!$A:$G,7,FALSE)))</f>
        <v>23</v>
      </c>
      <c r="G10980" s="15"/>
      <c r="H10980" s="15">
        <f t="shared" si="367"/>
        <v>23</v>
      </c>
      <c r="I10980" s="198">
        <f t="shared" si="368"/>
        <v>9</v>
      </c>
    </row>
    <row r="10981" spans="1:9" x14ac:dyDescent="0.3">
      <c r="A10981" s="10">
        <v>43711</v>
      </c>
      <c r="B10981" s="11" t="s">
        <v>1384</v>
      </c>
      <c r="C10981" s="11" t="s">
        <v>1385</v>
      </c>
      <c r="D10981" s="11" t="s">
        <v>662</v>
      </c>
      <c r="F10981" s="15">
        <f>IF(ISBLANK($D10981),"",IF(ISBLANK($E10981),VLOOKUP($D10981,$J:$K,2,FALSE),VLOOKUP($E10981,'Daycare Packages'!$A:$G,7,FALSE)))</f>
        <v>30</v>
      </c>
      <c r="G10981" s="15"/>
      <c r="H10981" s="15">
        <f t="shared" si="367"/>
        <v>30</v>
      </c>
      <c r="I10981" s="198">
        <f t="shared" si="368"/>
        <v>9</v>
      </c>
    </row>
    <row r="10982" spans="1:9" x14ac:dyDescent="0.3">
      <c r="A10982" s="10">
        <v>43711</v>
      </c>
      <c r="B10982" s="11" t="s">
        <v>2031</v>
      </c>
      <c r="C10982" s="11" t="s">
        <v>2032</v>
      </c>
      <c r="D10982" s="11" t="s">
        <v>662</v>
      </c>
      <c r="F10982" s="15">
        <f>IF(ISBLANK($D10982),"",IF(ISBLANK($E10982),VLOOKUP($D10982,$J:$K,2,FALSE),VLOOKUP($E10982,'Daycare Packages'!$A:$G,7,FALSE)))</f>
        <v>30</v>
      </c>
      <c r="G10982" s="15">
        <v>6</v>
      </c>
      <c r="H10982" s="15">
        <f t="shared" ref="H10982:H11045" si="369">IF(ISBLANK(D10982),"",SUM(F10982:G10982))</f>
        <v>36</v>
      </c>
      <c r="I10982" s="198">
        <f t="shared" si="368"/>
        <v>9</v>
      </c>
    </row>
    <row r="10983" spans="1:9" x14ac:dyDescent="0.3">
      <c r="A10983" s="10">
        <v>43711</v>
      </c>
      <c r="B10983" s="11" t="s">
        <v>716</v>
      </c>
      <c r="C10983" s="11" t="s">
        <v>717</v>
      </c>
      <c r="D10983" s="11" t="s">
        <v>662</v>
      </c>
      <c r="F10983" s="15">
        <f>IF(ISBLANK($D10983),"",IF(ISBLANK($E10983),VLOOKUP($D10983,$J:$K,2,FALSE),VLOOKUP($E10983,'Daycare Packages'!$A:$G,7,FALSE)))</f>
        <v>30</v>
      </c>
      <c r="G10983" s="15"/>
      <c r="H10983" s="15">
        <f t="shared" si="369"/>
        <v>30</v>
      </c>
      <c r="I10983" s="198">
        <f t="shared" si="368"/>
        <v>9</v>
      </c>
    </row>
    <row r="10984" spans="1:9" x14ac:dyDescent="0.3">
      <c r="A10984" s="10">
        <v>43711</v>
      </c>
      <c r="B10984" s="11" t="s">
        <v>141</v>
      </c>
      <c r="C10984" s="11" t="s">
        <v>673</v>
      </c>
      <c r="D10984" s="11" t="s">
        <v>662</v>
      </c>
      <c r="E10984" s="11">
        <v>6914106</v>
      </c>
      <c r="F10984" s="15">
        <f>IF(ISBLANK($D10984),"",IF(ISBLANK($E10984),VLOOKUP($D10984,$J:$K,2,FALSE),VLOOKUP($E10984,'Daycare Packages'!$A:$G,7,FALSE)))</f>
        <v>26</v>
      </c>
      <c r="G10984" s="15"/>
      <c r="H10984" s="15">
        <f t="shared" si="369"/>
        <v>26</v>
      </c>
      <c r="I10984" s="198">
        <f t="shared" si="368"/>
        <v>9</v>
      </c>
    </row>
    <row r="10985" spans="1:9" x14ac:dyDescent="0.3">
      <c r="A10985" s="10">
        <v>43711</v>
      </c>
      <c r="B10985" s="11" t="s">
        <v>174</v>
      </c>
      <c r="C10985" s="11" t="s">
        <v>432</v>
      </c>
      <c r="D10985" s="11" t="s">
        <v>662</v>
      </c>
      <c r="F10985" s="15">
        <f>IF(ISBLANK($D10985),"",IF(ISBLANK($E10985),VLOOKUP($D10985,$J:$K,2,FALSE),VLOOKUP($E10985,'Daycare Packages'!$A:$G,7,FALSE)))</f>
        <v>30</v>
      </c>
      <c r="G10985" s="15"/>
      <c r="H10985" s="15">
        <f t="shared" si="369"/>
        <v>30</v>
      </c>
      <c r="I10985" s="198">
        <f t="shared" si="368"/>
        <v>9</v>
      </c>
    </row>
    <row r="10986" spans="1:9" x14ac:dyDescent="0.3">
      <c r="A10986" s="10">
        <v>43711</v>
      </c>
      <c r="B10986" s="11" t="s">
        <v>730</v>
      </c>
      <c r="C10986" s="11" t="s">
        <v>731</v>
      </c>
      <c r="D10986" s="11" t="s">
        <v>662</v>
      </c>
      <c r="F10986" s="15">
        <f>IF(ISBLANK($D10986),"",IF(ISBLANK($E10986),VLOOKUP($D10986,$J:$K,2,FALSE),VLOOKUP($E10986,'Daycare Packages'!$A:$G,7,FALSE)))</f>
        <v>30</v>
      </c>
      <c r="G10986" s="15"/>
      <c r="H10986" s="15">
        <f t="shared" si="369"/>
        <v>30</v>
      </c>
      <c r="I10986" s="198">
        <f t="shared" si="368"/>
        <v>9</v>
      </c>
    </row>
    <row r="10987" spans="1:9" x14ac:dyDescent="0.3">
      <c r="A10987" s="10">
        <v>43711</v>
      </c>
      <c r="B10987" s="11" t="s">
        <v>186</v>
      </c>
      <c r="C10987" s="11" t="s">
        <v>561</v>
      </c>
      <c r="D10987" s="11" t="s">
        <v>662</v>
      </c>
      <c r="E10987" s="11">
        <v>6937918</v>
      </c>
      <c r="F10987" s="15">
        <f>IF(ISBLANK($D10987),"",IF(ISBLANK($E10987),VLOOKUP($D10987,$J:$K,2,FALSE),VLOOKUP($E10987,'Daycare Packages'!$A:$G,7,FALSE)))</f>
        <v>23</v>
      </c>
      <c r="G10987" s="15"/>
      <c r="H10987" s="15">
        <f t="shared" si="369"/>
        <v>23</v>
      </c>
      <c r="I10987" s="198">
        <f t="shared" si="368"/>
        <v>9</v>
      </c>
    </row>
    <row r="10988" spans="1:9" x14ac:dyDescent="0.3">
      <c r="A10988" s="10">
        <v>43711</v>
      </c>
      <c r="B10988" s="11" t="s">
        <v>320</v>
      </c>
      <c r="C10988" s="11" t="s">
        <v>777</v>
      </c>
      <c r="D10988" s="11" t="s">
        <v>662</v>
      </c>
      <c r="F10988" s="15">
        <f>IF(ISBLANK($D10988),"",IF(ISBLANK($E10988),VLOOKUP($D10988,$J:$K,2,FALSE),VLOOKUP($E10988,'Daycare Packages'!$A:$G,7,FALSE)))</f>
        <v>30</v>
      </c>
      <c r="G10988" s="15"/>
      <c r="H10988" s="15">
        <f t="shared" si="369"/>
        <v>30</v>
      </c>
      <c r="I10988" s="198">
        <f t="shared" si="368"/>
        <v>9</v>
      </c>
    </row>
    <row r="10989" spans="1:9" x14ac:dyDescent="0.3">
      <c r="A10989" s="10">
        <v>43711</v>
      </c>
      <c r="B10989" s="11" t="s">
        <v>663</v>
      </c>
      <c r="C10989" s="11" t="s">
        <v>665</v>
      </c>
      <c r="D10989" s="11" t="s">
        <v>662</v>
      </c>
      <c r="F10989" s="15">
        <f>IF(ISBLANK($D10989),"",IF(ISBLANK($E10989),VLOOKUP($D10989,$J:$K,2,FALSE),VLOOKUP($E10989,'Daycare Packages'!$A:$G,7,FALSE)))</f>
        <v>30</v>
      </c>
      <c r="G10989" s="15"/>
      <c r="H10989" s="15">
        <f t="shared" si="369"/>
        <v>30</v>
      </c>
      <c r="I10989" s="198">
        <f t="shared" si="368"/>
        <v>9</v>
      </c>
    </row>
    <row r="10990" spans="1:9" x14ac:dyDescent="0.3">
      <c r="A10990" s="55">
        <v>43711</v>
      </c>
      <c r="B10990" s="56" t="s">
        <v>663</v>
      </c>
      <c r="C10990" s="56" t="s">
        <v>664</v>
      </c>
      <c r="D10990" s="56" t="s">
        <v>662</v>
      </c>
      <c r="E10990" s="56"/>
      <c r="F10990" s="59">
        <f>IF(ISBLANK($D10990),"",IF(ISBLANK($E10990),VLOOKUP($D10990,$J:$K,2,FALSE),VLOOKUP($E10990,'Daycare Packages'!$A:$G,7,FALSE)))</f>
        <v>30</v>
      </c>
      <c r="G10990" s="59"/>
      <c r="H10990" s="59">
        <f t="shared" si="369"/>
        <v>30</v>
      </c>
      <c r="I10990" s="198">
        <f t="shared" si="368"/>
        <v>9</v>
      </c>
    </row>
    <row r="10991" spans="1:9" x14ac:dyDescent="0.3">
      <c r="A10991" s="10">
        <v>43712</v>
      </c>
      <c r="B10991" s="11" t="s">
        <v>1733</v>
      </c>
      <c r="C10991" s="11" t="s">
        <v>1734</v>
      </c>
      <c r="D10991" s="11" t="s">
        <v>659</v>
      </c>
      <c r="E10991" s="11">
        <v>6915252</v>
      </c>
      <c r="F10991" s="15">
        <f>IF(ISBLANK($D10991),"",IF(ISBLANK($E10991),VLOOKUP($D10991,$J:$K,2,FALSE),VLOOKUP($E10991,'Daycare Packages'!$A:$G,7,FALSE)))</f>
        <v>19</v>
      </c>
      <c r="G10991" s="15"/>
      <c r="H10991" s="15">
        <f t="shared" si="369"/>
        <v>19</v>
      </c>
      <c r="I10991" s="198">
        <f t="shared" si="368"/>
        <v>9</v>
      </c>
    </row>
    <row r="10992" spans="1:9" x14ac:dyDescent="0.3">
      <c r="A10992" s="10">
        <v>43712</v>
      </c>
      <c r="B10992" s="11" t="s">
        <v>131</v>
      </c>
      <c r="C10992" s="11" t="s">
        <v>553</v>
      </c>
      <c r="D10992" s="11" t="s">
        <v>659</v>
      </c>
      <c r="E10992" s="11">
        <v>6730496</v>
      </c>
      <c r="F10992" s="15">
        <f>IF(ISBLANK($D10992),"",IF(ISBLANK($E10992),VLOOKUP($D10992,$J:$K,2,FALSE),VLOOKUP($E10992,'Daycare Packages'!$A:$G,7,FALSE)))</f>
        <v>16</v>
      </c>
      <c r="G10992" s="15"/>
      <c r="H10992" s="15">
        <f t="shared" si="369"/>
        <v>16</v>
      </c>
      <c r="I10992" s="198">
        <f t="shared" si="368"/>
        <v>9</v>
      </c>
    </row>
    <row r="10993" spans="1:9" x14ac:dyDescent="0.3">
      <c r="A10993" s="10">
        <v>43712</v>
      </c>
      <c r="B10993" s="11" t="s">
        <v>922</v>
      </c>
      <c r="C10993" s="11" t="s">
        <v>419</v>
      </c>
      <c r="D10993" s="11" t="s">
        <v>662</v>
      </c>
      <c r="E10993" s="11">
        <v>6872770</v>
      </c>
      <c r="F10993" s="15">
        <f>IF(ISBLANK($D10993),"",IF(ISBLANK($E10993),VLOOKUP($D10993,$J:$K,2,FALSE),VLOOKUP($E10993,'Daycare Packages'!$A:$G,7,FALSE)))</f>
        <v>23</v>
      </c>
      <c r="G10993" s="15"/>
      <c r="H10993" s="15">
        <f t="shared" si="369"/>
        <v>23</v>
      </c>
      <c r="I10993" s="198">
        <f t="shared" si="368"/>
        <v>9</v>
      </c>
    </row>
    <row r="10994" spans="1:9" x14ac:dyDescent="0.3">
      <c r="A10994" s="10">
        <v>43712</v>
      </c>
      <c r="B10994" s="11" t="s">
        <v>922</v>
      </c>
      <c r="C10994" s="11" t="s">
        <v>559</v>
      </c>
      <c r="D10994" s="11" t="s">
        <v>671</v>
      </c>
      <c r="F10994" s="15">
        <f>IF(ISBLANK($D10994),"",IF(ISBLANK($E10994),VLOOKUP($D10994,$J:$K,2,FALSE),VLOOKUP($E10994,'Daycare Packages'!$A:$G,7,FALSE)))</f>
        <v>0</v>
      </c>
      <c r="G10994" s="15"/>
      <c r="H10994" s="15">
        <f t="shared" si="369"/>
        <v>0</v>
      </c>
      <c r="I10994" s="198">
        <f t="shared" si="368"/>
        <v>9</v>
      </c>
    </row>
    <row r="10995" spans="1:9" x14ac:dyDescent="0.3">
      <c r="A10995" s="10">
        <v>43712</v>
      </c>
      <c r="B10995" s="11" t="s">
        <v>816</v>
      </c>
      <c r="C10995" s="11" t="s">
        <v>817</v>
      </c>
      <c r="D10995" s="11" t="s">
        <v>659</v>
      </c>
      <c r="F10995" s="15">
        <f>IF(ISBLANK($D10995),"",IF(ISBLANK($E10995),VLOOKUP($D10995,$J:$K,2,FALSE),VLOOKUP($E10995,'Daycare Packages'!$A:$G,7,FALSE)))</f>
        <v>20</v>
      </c>
      <c r="G10995" s="15"/>
      <c r="H10995" s="15">
        <f t="shared" si="369"/>
        <v>20</v>
      </c>
      <c r="I10995" s="198">
        <f t="shared" si="368"/>
        <v>9</v>
      </c>
    </row>
    <row r="10996" spans="1:9" x14ac:dyDescent="0.3">
      <c r="A10996" s="10">
        <v>43712</v>
      </c>
      <c r="B10996" s="11" t="s">
        <v>124</v>
      </c>
      <c r="C10996" s="11" t="s">
        <v>402</v>
      </c>
      <c r="D10996" s="11" t="s">
        <v>659</v>
      </c>
      <c r="E10996" s="11">
        <v>6718562</v>
      </c>
      <c r="F10996" s="15">
        <f>IF(ISBLANK($D10996),"",IF(ISBLANK($E10996),VLOOKUP($D10996,$J:$K,2,FALSE),VLOOKUP($E10996,'Daycare Packages'!$A:$G,7,FALSE)))</f>
        <v>17</v>
      </c>
      <c r="G10996" s="15"/>
      <c r="H10996" s="15">
        <f t="shared" si="369"/>
        <v>17</v>
      </c>
      <c r="I10996" s="198">
        <f t="shared" si="368"/>
        <v>9</v>
      </c>
    </row>
    <row r="10997" spans="1:9" x14ac:dyDescent="0.3">
      <c r="A10997" s="10">
        <v>43712</v>
      </c>
      <c r="B10997" s="11" t="s">
        <v>889</v>
      </c>
      <c r="C10997" s="11" t="s">
        <v>890</v>
      </c>
      <c r="D10997" s="11" t="s">
        <v>659</v>
      </c>
      <c r="F10997" s="15">
        <f>IF(ISBLANK($D10997),"",IF(ISBLANK($E10997),VLOOKUP($D10997,$J:$K,2,FALSE),VLOOKUP($E10997,'Daycare Packages'!$A:$G,7,FALSE)))</f>
        <v>20</v>
      </c>
      <c r="G10997" s="15"/>
      <c r="H10997" s="15">
        <f t="shared" si="369"/>
        <v>20</v>
      </c>
      <c r="I10997" s="198">
        <f t="shared" si="368"/>
        <v>9</v>
      </c>
    </row>
    <row r="10998" spans="1:9" x14ac:dyDescent="0.3">
      <c r="A10998" s="10">
        <v>43712</v>
      </c>
      <c r="B10998" s="11" t="s">
        <v>152</v>
      </c>
      <c r="C10998" s="11" t="s">
        <v>679</v>
      </c>
      <c r="D10998" s="11" t="s">
        <v>662</v>
      </c>
      <c r="E10998" s="11">
        <v>6942219</v>
      </c>
      <c r="F10998" s="15">
        <f>IF(ISBLANK($D10998),"",IF(ISBLANK($E10998),VLOOKUP($D10998,$J:$K,2,FALSE),VLOOKUP($E10998,'Daycare Packages'!$A:$G,7,FALSE)))</f>
        <v>23</v>
      </c>
      <c r="G10998" s="15"/>
      <c r="H10998" s="15">
        <f t="shared" si="369"/>
        <v>23</v>
      </c>
      <c r="I10998" s="198">
        <f t="shared" si="368"/>
        <v>9</v>
      </c>
    </row>
    <row r="10999" spans="1:9" x14ac:dyDescent="0.3">
      <c r="A10999" s="10">
        <v>43712</v>
      </c>
      <c r="B10999" s="11" t="s">
        <v>2260</v>
      </c>
      <c r="C10999" s="11" t="s">
        <v>2175</v>
      </c>
      <c r="D10999" s="11" t="s">
        <v>662</v>
      </c>
      <c r="F10999" s="15">
        <f>IF(ISBLANK($D10999),"",IF(ISBLANK($E10999),VLOOKUP($D10999,$J:$K,2,FALSE),VLOOKUP($E10999,'Daycare Packages'!$A:$G,7,FALSE)))</f>
        <v>30</v>
      </c>
      <c r="G10999" s="15"/>
      <c r="H10999" s="15">
        <f t="shared" si="369"/>
        <v>30</v>
      </c>
      <c r="I10999" s="198">
        <f t="shared" si="368"/>
        <v>9</v>
      </c>
    </row>
    <row r="11000" spans="1:9" x14ac:dyDescent="0.3">
      <c r="A11000" s="10">
        <v>43712</v>
      </c>
      <c r="B11000" s="11" t="s">
        <v>2260</v>
      </c>
      <c r="C11000" s="11" t="s">
        <v>2174</v>
      </c>
      <c r="D11000" s="11" t="s">
        <v>662</v>
      </c>
      <c r="F11000" s="15">
        <f>IF(ISBLANK($D11000),"",IF(ISBLANK($E11000),VLOOKUP($D11000,$J:$K,2,FALSE),VLOOKUP($E11000,'Daycare Packages'!$A:$G,7,FALSE)))</f>
        <v>30</v>
      </c>
      <c r="G11000" s="15"/>
      <c r="H11000" s="15">
        <f t="shared" si="369"/>
        <v>30</v>
      </c>
      <c r="I11000" s="198">
        <f t="shared" si="368"/>
        <v>9</v>
      </c>
    </row>
    <row r="11001" spans="1:9" x14ac:dyDescent="0.3">
      <c r="A11001" s="10">
        <v>43712</v>
      </c>
      <c r="B11001" s="11" t="s">
        <v>2260</v>
      </c>
      <c r="C11001" s="11" t="s">
        <v>911</v>
      </c>
      <c r="D11001" s="11" t="s">
        <v>662</v>
      </c>
      <c r="F11001" s="15">
        <f>IF(ISBLANK($D11001),"",IF(ISBLANK($E11001),VLOOKUP($D11001,$J:$K,2,FALSE),VLOOKUP($E11001,'Daycare Packages'!$A:$G,7,FALSE)))</f>
        <v>30</v>
      </c>
      <c r="G11001" s="15"/>
      <c r="H11001" s="15">
        <f t="shared" si="369"/>
        <v>30</v>
      </c>
      <c r="I11001" s="198">
        <f t="shared" si="368"/>
        <v>9</v>
      </c>
    </row>
    <row r="11002" spans="1:9" x14ac:dyDescent="0.3">
      <c r="A11002" s="10">
        <v>43712</v>
      </c>
      <c r="B11002" s="11" t="s">
        <v>1600</v>
      </c>
      <c r="C11002" s="11" t="s">
        <v>2332</v>
      </c>
      <c r="D11002" s="11" t="s">
        <v>662</v>
      </c>
      <c r="E11002" s="11">
        <v>6940590</v>
      </c>
      <c r="F11002" s="15">
        <f>IF(ISBLANK($D11002),"",IF(ISBLANK($E11002),VLOOKUP($D11002,$J:$K,2,FALSE),VLOOKUP($E11002,'Daycare Packages'!$A:$G,7,FALSE)))</f>
        <v>27</v>
      </c>
      <c r="G11002" s="15"/>
      <c r="H11002" s="15">
        <f t="shared" si="369"/>
        <v>27</v>
      </c>
      <c r="I11002" s="198">
        <f t="shared" si="368"/>
        <v>9</v>
      </c>
    </row>
    <row r="11003" spans="1:9" x14ac:dyDescent="0.3">
      <c r="A11003" s="10">
        <v>43712</v>
      </c>
      <c r="B11003" s="11" t="s">
        <v>184</v>
      </c>
      <c r="C11003" s="11" t="s">
        <v>679</v>
      </c>
      <c r="D11003" s="11" t="s">
        <v>662</v>
      </c>
      <c r="E11003" s="11">
        <v>6910576</v>
      </c>
      <c r="F11003" s="15">
        <f>IF(ISBLANK($D11003),"",IF(ISBLANK($E11003),VLOOKUP($D11003,$J:$K,2,FALSE),VLOOKUP($E11003,'Daycare Packages'!$A:$G,7,FALSE)))</f>
        <v>26</v>
      </c>
      <c r="G11003" s="15"/>
      <c r="H11003" s="15">
        <f t="shared" si="369"/>
        <v>26</v>
      </c>
      <c r="I11003" s="198">
        <f t="shared" si="368"/>
        <v>9</v>
      </c>
    </row>
    <row r="11004" spans="1:9" x14ac:dyDescent="0.3">
      <c r="A11004" s="10">
        <v>43712</v>
      </c>
      <c r="B11004" s="11" t="s">
        <v>184</v>
      </c>
      <c r="C11004" s="11" t="s">
        <v>396</v>
      </c>
      <c r="D11004" s="11" t="s">
        <v>662</v>
      </c>
      <c r="E11004" s="11">
        <v>6910576</v>
      </c>
      <c r="F11004" s="15">
        <f>IF(ISBLANK($D11004),"",IF(ISBLANK($E11004),VLOOKUP($D11004,$J:$K,2,FALSE),VLOOKUP($E11004,'Daycare Packages'!$A:$G,7,FALSE)))</f>
        <v>26</v>
      </c>
      <c r="G11004" s="15"/>
      <c r="H11004" s="15">
        <f t="shared" si="369"/>
        <v>26</v>
      </c>
      <c r="I11004" s="198">
        <f t="shared" si="368"/>
        <v>9</v>
      </c>
    </row>
    <row r="11005" spans="1:9" x14ac:dyDescent="0.3">
      <c r="A11005" s="10">
        <v>43712</v>
      </c>
      <c r="B11005" s="11" t="s">
        <v>933</v>
      </c>
      <c r="C11005" s="11" t="s">
        <v>618</v>
      </c>
      <c r="D11005" s="11" t="s">
        <v>662</v>
      </c>
      <c r="F11005" s="15">
        <f>IF(ISBLANK($D11005),"",IF(ISBLANK($E11005),VLOOKUP($D11005,$J:$K,2,FALSE),VLOOKUP($E11005,'Daycare Packages'!$A:$G,7,FALSE)))</f>
        <v>30</v>
      </c>
      <c r="G11005" s="15"/>
      <c r="H11005" s="15">
        <f t="shared" si="369"/>
        <v>30</v>
      </c>
      <c r="I11005" s="198">
        <f t="shared" si="368"/>
        <v>9</v>
      </c>
    </row>
    <row r="11006" spans="1:9" x14ac:dyDescent="0.3">
      <c r="A11006" s="10">
        <v>43712</v>
      </c>
      <c r="B11006" s="11" t="s">
        <v>123</v>
      </c>
      <c r="C11006" s="11" t="s">
        <v>622</v>
      </c>
      <c r="D11006" s="11" t="s">
        <v>662</v>
      </c>
      <c r="E11006" s="11">
        <v>6892228</v>
      </c>
      <c r="F11006" s="15">
        <f>IF(ISBLANK($D11006),"",IF(ISBLANK($E11006),VLOOKUP($D11006,$J:$K,2,FALSE),VLOOKUP($E11006,'Daycare Packages'!$A:$G,7,FALSE)))</f>
        <v>23</v>
      </c>
      <c r="G11006" s="15"/>
      <c r="H11006" s="15">
        <f t="shared" si="369"/>
        <v>23</v>
      </c>
      <c r="I11006" s="198">
        <f t="shared" si="368"/>
        <v>9</v>
      </c>
    </row>
    <row r="11007" spans="1:9" x14ac:dyDescent="0.3">
      <c r="A11007" s="10">
        <v>43712</v>
      </c>
      <c r="B11007" s="11" t="s">
        <v>189</v>
      </c>
      <c r="C11007" s="11" t="s">
        <v>638</v>
      </c>
      <c r="D11007" s="11" t="s">
        <v>662</v>
      </c>
      <c r="E11007" s="11">
        <v>6895721</v>
      </c>
      <c r="F11007" s="15">
        <f>IF(ISBLANK($D11007),"",IF(ISBLANK($E11007),VLOOKUP($D11007,$J:$K,2,FALSE),VLOOKUP($E11007,'Daycare Packages'!$A:$G,7,FALSE)))</f>
        <v>25</v>
      </c>
      <c r="G11007" s="15"/>
      <c r="H11007" s="15">
        <f t="shared" si="369"/>
        <v>25</v>
      </c>
      <c r="I11007" s="198">
        <f t="shared" si="368"/>
        <v>9</v>
      </c>
    </row>
    <row r="11008" spans="1:9" x14ac:dyDescent="0.3">
      <c r="A11008" s="10">
        <v>43712</v>
      </c>
      <c r="B11008" s="11" t="s">
        <v>2167</v>
      </c>
      <c r="C11008" s="11" t="s">
        <v>570</v>
      </c>
      <c r="D11008" s="11" t="s">
        <v>662</v>
      </c>
      <c r="E11008" s="11">
        <v>6945678</v>
      </c>
      <c r="F11008" s="15">
        <f>IF(ISBLANK($D11008),"",IF(ISBLANK($E11008),VLOOKUP($D11008,$J:$K,2,FALSE),VLOOKUP($E11008,'Daycare Packages'!$A:$G,7,FALSE)))</f>
        <v>27</v>
      </c>
      <c r="G11008" s="15"/>
      <c r="H11008" s="15">
        <f t="shared" si="369"/>
        <v>27</v>
      </c>
      <c r="I11008" s="198">
        <f t="shared" si="368"/>
        <v>9</v>
      </c>
    </row>
    <row r="11009" spans="1:9" x14ac:dyDescent="0.3">
      <c r="A11009" s="10">
        <v>43712</v>
      </c>
      <c r="B11009" s="11" t="s">
        <v>690</v>
      </c>
      <c r="C11009" s="11" t="s">
        <v>691</v>
      </c>
      <c r="D11009" s="11" t="s">
        <v>659</v>
      </c>
      <c r="F11009" s="15">
        <f>IF(ISBLANK($D11009),"",IF(ISBLANK($E11009),VLOOKUP($D11009,$J:$K,2,FALSE),VLOOKUP($E11009,'Daycare Packages'!$A:$G,7,FALSE)))</f>
        <v>20</v>
      </c>
      <c r="G11009" s="15"/>
      <c r="H11009" s="15">
        <f t="shared" si="369"/>
        <v>20</v>
      </c>
      <c r="I11009" s="198">
        <f t="shared" si="368"/>
        <v>9</v>
      </c>
    </row>
    <row r="11010" spans="1:9" x14ac:dyDescent="0.3">
      <c r="A11010" s="10">
        <v>43712</v>
      </c>
      <c r="B11010" s="11" t="s">
        <v>1890</v>
      </c>
      <c r="C11010" s="11" t="s">
        <v>2150</v>
      </c>
      <c r="D11010" s="11" t="s">
        <v>662</v>
      </c>
      <c r="F11010" s="15">
        <f>IF(ISBLANK($D11010),"",IF(ISBLANK($E11010),VLOOKUP($D11010,$J:$K,2,FALSE),VLOOKUP($E11010,'Daycare Packages'!$A:$G,7,FALSE)))</f>
        <v>30</v>
      </c>
      <c r="G11010" s="15"/>
      <c r="H11010" s="15">
        <f t="shared" si="369"/>
        <v>30</v>
      </c>
      <c r="I11010" s="198">
        <f t="shared" si="368"/>
        <v>9</v>
      </c>
    </row>
    <row r="11011" spans="1:9" x14ac:dyDescent="0.3">
      <c r="A11011" s="10">
        <v>43712</v>
      </c>
      <c r="B11011" s="11" t="s">
        <v>2281</v>
      </c>
      <c r="C11011" s="11" t="s">
        <v>676</v>
      </c>
      <c r="D11011" s="11" t="s">
        <v>662</v>
      </c>
      <c r="E11011" s="11">
        <v>6914935</v>
      </c>
      <c r="F11011" s="15">
        <f>IF(ISBLANK($D11011),"",IF(ISBLANK($E11011),VLOOKUP($D11011,$J:$K,2,FALSE),VLOOKUP($E11011,'Daycare Packages'!$A:$G,7,FALSE)))</f>
        <v>27</v>
      </c>
      <c r="G11011" s="15"/>
      <c r="H11011" s="15">
        <f t="shared" si="369"/>
        <v>27</v>
      </c>
      <c r="I11011" s="198">
        <f t="shared" ref="I11011:I11074" si="370">IF(A11011="",0,MONTH(A11011))</f>
        <v>9</v>
      </c>
    </row>
    <row r="11012" spans="1:9" x14ac:dyDescent="0.3">
      <c r="A11012" s="10">
        <v>43712</v>
      </c>
      <c r="B11012" s="11" t="s">
        <v>195</v>
      </c>
      <c r="C11012" s="11" t="s">
        <v>474</v>
      </c>
      <c r="D11012" s="11" t="s">
        <v>662</v>
      </c>
      <c r="F11012" s="15">
        <f>IF(ISBLANK($D11012),"",IF(ISBLANK($E11012),VLOOKUP($D11012,$J:$K,2,FALSE),VLOOKUP($E11012,'Daycare Packages'!$A:$G,7,FALSE)))</f>
        <v>30</v>
      </c>
      <c r="G11012" s="15"/>
      <c r="H11012" s="15">
        <f t="shared" si="369"/>
        <v>30</v>
      </c>
      <c r="I11012" s="198">
        <f t="shared" si="370"/>
        <v>9</v>
      </c>
    </row>
    <row r="11013" spans="1:9" x14ac:dyDescent="0.3">
      <c r="A11013" s="10">
        <v>43712</v>
      </c>
      <c r="B11013" s="11" t="s">
        <v>195</v>
      </c>
      <c r="C11013" s="11" t="s">
        <v>735</v>
      </c>
      <c r="D11013" s="11" t="s">
        <v>662</v>
      </c>
      <c r="F11013" s="15">
        <f>IF(ISBLANK($D11013),"",IF(ISBLANK($E11013),VLOOKUP($D11013,$J:$K,2,FALSE),VLOOKUP($E11013,'Daycare Packages'!$A:$G,7,FALSE)))</f>
        <v>30</v>
      </c>
      <c r="G11013" s="15"/>
      <c r="H11013" s="15">
        <f t="shared" si="369"/>
        <v>30</v>
      </c>
      <c r="I11013" s="198">
        <f t="shared" si="370"/>
        <v>9</v>
      </c>
    </row>
    <row r="11014" spans="1:9" x14ac:dyDescent="0.3">
      <c r="A11014" s="10">
        <v>43712</v>
      </c>
      <c r="B11014" s="11" t="s">
        <v>1727</v>
      </c>
      <c r="C11014" s="11" t="s">
        <v>1728</v>
      </c>
      <c r="D11014" s="11" t="s">
        <v>662</v>
      </c>
      <c r="E11014" s="11">
        <v>6924319</v>
      </c>
      <c r="F11014" s="15">
        <f>IF(ISBLANK($D11014),"",IF(ISBLANK($E11014),VLOOKUP($D11014,$J:$K,2,FALSE),VLOOKUP($E11014,'Daycare Packages'!$A:$G,7,FALSE)))</f>
        <v>23</v>
      </c>
      <c r="G11014" s="15"/>
      <c r="H11014" s="15">
        <f t="shared" si="369"/>
        <v>23</v>
      </c>
      <c r="I11014" s="198">
        <f t="shared" si="370"/>
        <v>9</v>
      </c>
    </row>
    <row r="11015" spans="1:9" x14ac:dyDescent="0.3">
      <c r="A11015" s="10">
        <v>43712</v>
      </c>
      <c r="B11015" s="11" t="s">
        <v>1221</v>
      </c>
      <c r="C11015" s="11" t="s">
        <v>1222</v>
      </c>
      <c r="D11015" s="11" t="s">
        <v>662</v>
      </c>
      <c r="E11015" s="11">
        <v>6954886</v>
      </c>
      <c r="F11015" s="15">
        <f>IF(ISBLANK($D11015),"",IF(ISBLANK($E11015),VLOOKUP($D11015,$J:$K,2,FALSE),VLOOKUP($E11015,'Daycare Packages'!$A:$G,7,FALSE)))</f>
        <v>25</v>
      </c>
      <c r="G11015" s="15"/>
      <c r="H11015" s="15">
        <f t="shared" si="369"/>
        <v>25</v>
      </c>
      <c r="I11015" s="198">
        <f t="shared" si="370"/>
        <v>9</v>
      </c>
    </row>
    <row r="11016" spans="1:9" x14ac:dyDescent="0.3">
      <c r="A11016" s="10">
        <v>43712</v>
      </c>
      <c r="B11016" s="11" t="s">
        <v>2333</v>
      </c>
      <c r="C11016" s="11" t="s">
        <v>2139</v>
      </c>
      <c r="D11016" s="11" t="s">
        <v>662</v>
      </c>
      <c r="F11016" s="15">
        <f>IF(ISBLANK($D11016),"",IF(ISBLANK($E11016),VLOOKUP($D11016,$J:$K,2,FALSE),VLOOKUP($E11016,'Daycare Packages'!$A:$G,7,FALSE)))</f>
        <v>30</v>
      </c>
      <c r="G11016" s="15"/>
      <c r="H11016" s="15">
        <f t="shared" si="369"/>
        <v>30</v>
      </c>
      <c r="I11016" s="198">
        <f t="shared" si="370"/>
        <v>9</v>
      </c>
    </row>
    <row r="11017" spans="1:9" x14ac:dyDescent="0.3">
      <c r="A11017" s="10">
        <v>43712</v>
      </c>
      <c r="B11017" s="11" t="s">
        <v>722</v>
      </c>
      <c r="C11017" s="11" t="s">
        <v>548</v>
      </c>
      <c r="D11017" s="11" t="s">
        <v>662</v>
      </c>
      <c r="F11017" s="15">
        <f>IF(ISBLANK($D11017),"",IF(ISBLANK($E11017),VLOOKUP($D11017,$J:$K,2,FALSE),VLOOKUP($E11017,'Daycare Packages'!$A:$G,7,FALSE)))</f>
        <v>30</v>
      </c>
      <c r="G11017" s="15"/>
      <c r="H11017" s="15">
        <f t="shared" si="369"/>
        <v>30</v>
      </c>
      <c r="I11017" s="198">
        <f t="shared" si="370"/>
        <v>9</v>
      </c>
    </row>
    <row r="11018" spans="1:9" x14ac:dyDescent="0.3">
      <c r="A11018" s="10">
        <v>43712</v>
      </c>
      <c r="B11018" s="11" t="s">
        <v>182</v>
      </c>
      <c r="C11018" s="11" t="s">
        <v>685</v>
      </c>
      <c r="D11018" s="11" t="s">
        <v>662</v>
      </c>
      <c r="E11018" s="11">
        <v>6925810</v>
      </c>
      <c r="F11018" s="15">
        <f>IF(ISBLANK($D11018),"",IF(ISBLANK($E11018),VLOOKUP($D11018,$J:$K,2,FALSE),VLOOKUP($E11018,'Daycare Packages'!$A:$G,7,FALSE)))</f>
        <v>23</v>
      </c>
      <c r="G11018" s="15"/>
      <c r="H11018" s="15">
        <f t="shared" si="369"/>
        <v>23</v>
      </c>
      <c r="I11018" s="198">
        <f t="shared" si="370"/>
        <v>9</v>
      </c>
    </row>
    <row r="11019" spans="1:9" x14ac:dyDescent="0.3">
      <c r="A11019" s="10">
        <v>43712</v>
      </c>
      <c r="B11019" s="11" t="s">
        <v>1321</v>
      </c>
      <c r="C11019" s="11" t="s">
        <v>2334</v>
      </c>
      <c r="D11019" s="11" t="s">
        <v>662</v>
      </c>
      <c r="E11019" s="11">
        <v>6933303</v>
      </c>
      <c r="F11019" s="15">
        <f>IF(ISBLANK($D11019),"",IF(ISBLANK($E11019),VLOOKUP($D11019,$J:$K,2,FALSE),VLOOKUP($E11019,'Daycare Packages'!$A:$G,7,FALSE)))</f>
        <v>26</v>
      </c>
      <c r="G11019" s="15"/>
      <c r="H11019" s="15">
        <f t="shared" si="369"/>
        <v>26</v>
      </c>
      <c r="I11019" s="198">
        <f t="shared" si="370"/>
        <v>9</v>
      </c>
    </row>
    <row r="11020" spans="1:9" x14ac:dyDescent="0.3">
      <c r="A11020" s="10">
        <v>43712</v>
      </c>
      <c r="B11020" s="11" t="s">
        <v>1321</v>
      </c>
      <c r="C11020" s="11" t="s">
        <v>1322</v>
      </c>
      <c r="D11020" s="11" t="s">
        <v>662</v>
      </c>
      <c r="E11020" s="11">
        <v>6933303</v>
      </c>
      <c r="F11020" s="15">
        <f>IF(ISBLANK($D11020),"",IF(ISBLANK($E11020),VLOOKUP($D11020,$J:$K,2,FALSE),VLOOKUP($E11020,'Daycare Packages'!$A:$G,7,FALSE)))</f>
        <v>26</v>
      </c>
      <c r="G11020" s="15"/>
      <c r="H11020" s="15">
        <f t="shared" si="369"/>
        <v>26</v>
      </c>
      <c r="I11020" s="198">
        <f t="shared" si="370"/>
        <v>9</v>
      </c>
    </row>
    <row r="11021" spans="1:9" x14ac:dyDescent="0.3">
      <c r="A11021" s="10">
        <v>43712</v>
      </c>
      <c r="B11021" s="11" t="s">
        <v>628</v>
      </c>
      <c r="C11021" s="11" t="s">
        <v>629</v>
      </c>
      <c r="D11021" s="11" t="s">
        <v>662</v>
      </c>
      <c r="F11021" s="15">
        <f>IF(ISBLANK($D11021),"",IF(ISBLANK($E11021),VLOOKUP($D11021,$J:$K,2,FALSE),VLOOKUP($E11021,'Daycare Packages'!$A:$G,7,FALSE)))</f>
        <v>30</v>
      </c>
      <c r="G11021" s="15"/>
      <c r="H11021" s="15">
        <f t="shared" si="369"/>
        <v>30</v>
      </c>
      <c r="I11021" s="198">
        <f t="shared" si="370"/>
        <v>9</v>
      </c>
    </row>
    <row r="11022" spans="1:9" x14ac:dyDescent="0.3">
      <c r="A11022" s="10">
        <v>43712</v>
      </c>
      <c r="B11022" s="11" t="s">
        <v>173</v>
      </c>
      <c r="C11022" s="11" t="s">
        <v>791</v>
      </c>
      <c r="D11022" s="11" t="s">
        <v>662</v>
      </c>
      <c r="E11022" s="11">
        <v>6805887</v>
      </c>
      <c r="F11022" s="15">
        <f>IF(ISBLANK($D11022),"",IF(ISBLANK($E11022),VLOOKUP($D11022,$J:$K,2,FALSE),VLOOKUP($E11022,'Daycare Packages'!$A:$G,7,FALSE)))</f>
        <v>25</v>
      </c>
      <c r="G11022" s="15"/>
      <c r="H11022" s="15">
        <f t="shared" si="369"/>
        <v>25</v>
      </c>
      <c r="I11022" s="198">
        <f t="shared" si="370"/>
        <v>9</v>
      </c>
    </row>
    <row r="11023" spans="1:9" x14ac:dyDescent="0.3">
      <c r="A11023" s="10">
        <v>43712</v>
      </c>
      <c r="B11023" s="11" t="s">
        <v>1961</v>
      </c>
      <c r="C11023" s="11" t="s">
        <v>1962</v>
      </c>
      <c r="D11023" s="11" t="s">
        <v>662</v>
      </c>
      <c r="F11023" s="15">
        <f>IF(ISBLANK($D11023),"",IF(ISBLANK($E11023),VLOOKUP($D11023,$J:$K,2,FALSE),VLOOKUP($E11023,'Daycare Packages'!$A:$G,7,FALSE)))</f>
        <v>30</v>
      </c>
      <c r="G11023" s="15"/>
      <c r="H11023" s="15">
        <f t="shared" si="369"/>
        <v>30</v>
      </c>
      <c r="I11023" s="198">
        <f t="shared" si="370"/>
        <v>9</v>
      </c>
    </row>
    <row r="11024" spans="1:9" x14ac:dyDescent="0.3">
      <c r="A11024" s="10">
        <v>43712</v>
      </c>
      <c r="B11024" s="11" t="s">
        <v>160</v>
      </c>
      <c r="C11024" s="11" t="s">
        <v>794</v>
      </c>
      <c r="D11024" s="11" t="s">
        <v>662</v>
      </c>
      <c r="E11024" s="11">
        <v>6928242</v>
      </c>
      <c r="F11024" s="15">
        <f>IF(ISBLANK($D11024),"",IF(ISBLANK($E11024),VLOOKUP($D11024,$J:$K,2,FALSE),VLOOKUP($E11024,'Daycare Packages'!$A:$G,7,FALSE)))</f>
        <v>25</v>
      </c>
      <c r="G11024" s="15"/>
      <c r="H11024" s="15">
        <f t="shared" si="369"/>
        <v>25</v>
      </c>
      <c r="I11024" s="198">
        <f t="shared" si="370"/>
        <v>9</v>
      </c>
    </row>
    <row r="11025" spans="1:9" x14ac:dyDescent="0.3">
      <c r="A11025" s="10">
        <v>43712</v>
      </c>
      <c r="B11025" s="11" t="s">
        <v>160</v>
      </c>
      <c r="C11025" s="11" t="s">
        <v>1761</v>
      </c>
      <c r="D11025" s="11" t="s">
        <v>662</v>
      </c>
      <c r="E11025" s="11">
        <v>6928242</v>
      </c>
      <c r="F11025" s="15">
        <f>IF(ISBLANK($D11025),"",IF(ISBLANK($E11025),VLOOKUP($D11025,$J:$K,2,FALSE),VLOOKUP($E11025,'Daycare Packages'!$A:$G,7,FALSE)))</f>
        <v>25</v>
      </c>
      <c r="G11025" s="15"/>
      <c r="H11025" s="15">
        <f t="shared" si="369"/>
        <v>25</v>
      </c>
      <c r="I11025" s="198">
        <f t="shared" si="370"/>
        <v>9</v>
      </c>
    </row>
    <row r="11026" spans="1:9" x14ac:dyDescent="0.3">
      <c r="A11026" s="10">
        <v>43712</v>
      </c>
      <c r="B11026" s="11" t="s">
        <v>171</v>
      </c>
      <c r="C11026" s="11" t="s">
        <v>2169</v>
      </c>
      <c r="D11026" s="11" t="s">
        <v>662</v>
      </c>
      <c r="E11026" s="11">
        <v>6951687</v>
      </c>
      <c r="F11026" s="15">
        <f>IF(ISBLANK($D11026),"",IF(ISBLANK($E11026),VLOOKUP($D11026,$J:$K,2,FALSE),VLOOKUP($E11026,'Daycare Packages'!$A:$G,7,FALSE)))</f>
        <v>26</v>
      </c>
      <c r="G11026" s="15"/>
      <c r="H11026" s="15">
        <f t="shared" si="369"/>
        <v>26</v>
      </c>
      <c r="I11026" s="198">
        <f t="shared" si="370"/>
        <v>9</v>
      </c>
    </row>
    <row r="11027" spans="1:9" x14ac:dyDescent="0.3">
      <c r="A11027" s="10">
        <v>43712</v>
      </c>
      <c r="B11027" s="11" t="s">
        <v>1298</v>
      </c>
      <c r="C11027" s="11" t="s">
        <v>764</v>
      </c>
      <c r="D11027" s="11" t="s">
        <v>662</v>
      </c>
      <c r="F11027" s="15">
        <f>IF(ISBLANK($D11027),"",IF(ISBLANK($E11027),VLOOKUP($D11027,$J:$K,2,FALSE),VLOOKUP($E11027,'Daycare Packages'!$A:$G,7,FALSE)))</f>
        <v>30</v>
      </c>
      <c r="G11027" s="15"/>
      <c r="H11027" s="15">
        <f t="shared" si="369"/>
        <v>30</v>
      </c>
      <c r="I11027" s="198">
        <f t="shared" si="370"/>
        <v>9</v>
      </c>
    </row>
    <row r="11028" spans="1:9" x14ac:dyDescent="0.3">
      <c r="A11028" s="10">
        <v>43712</v>
      </c>
      <c r="B11028" s="11" t="s">
        <v>751</v>
      </c>
      <c r="C11028" s="11" t="s">
        <v>752</v>
      </c>
      <c r="D11028" s="11" t="s">
        <v>662</v>
      </c>
      <c r="F11028" s="15">
        <f>IF(ISBLANK($D11028),"",IF(ISBLANK($E11028),VLOOKUP($D11028,$J:$K,2,FALSE),VLOOKUP($E11028,'Daycare Packages'!$A:$G,7,FALSE)))</f>
        <v>30</v>
      </c>
      <c r="G11028" s="15"/>
      <c r="H11028" s="15">
        <f t="shared" si="369"/>
        <v>30</v>
      </c>
      <c r="I11028" s="198">
        <f t="shared" si="370"/>
        <v>9</v>
      </c>
    </row>
    <row r="11029" spans="1:9" x14ac:dyDescent="0.3">
      <c r="A11029" s="10">
        <v>43712</v>
      </c>
      <c r="B11029" s="11" t="s">
        <v>185</v>
      </c>
      <c r="C11029" s="11" t="s">
        <v>670</v>
      </c>
      <c r="D11029" s="11" t="s">
        <v>662</v>
      </c>
      <c r="E11029" s="11">
        <v>6900947</v>
      </c>
      <c r="F11029" s="15">
        <f>IF(ISBLANK($D11029),"",IF(ISBLANK($E11029),VLOOKUP($D11029,$J:$K,2,FALSE),VLOOKUP($E11029,'Daycare Packages'!$A:$G,7,FALSE)))</f>
        <v>27</v>
      </c>
      <c r="G11029" s="15"/>
      <c r="H11029" s="15">
        <f t="shared" si="369"/>
        <v>27</v>
      </c>
      <c r="I11029" s="198">
        <f t="shared" si="370"/>
        <v>9</v>
      </c>
    </row>
    <row r="11030" spans="1:9" x14ac:dyDescent="0.3">
      <c r="A11030" s="10">
        <v>43712</v>
      </c>
      <c r="B11030" s="11" t="s">
        <v>626</v>
      </c>
      <c r="C11030" s="11" t="s">
        <v>627</v>
      </c>
      <c r="D11030" s="11" t="s">
        <v>662</v>
      </c>
      <c r="F11030" s="15">
        <f>IF(ISBLANK($D11030),"",IF(ISBLANK($E11030),VLOOKUP($D11030,$J:$K,2,FALSE),VLOOKUP($E11030,'Daycare Packages'!$A:$G,7,FALSE)))</f>
        <v>30</v>
      </c>
      <c r="G11030" s="15"/>
      <c r="H11030" s="15">
        <f t="shared" si="369"/>
        <v>30</v>
      </c>
      <c r="I11030" s="198">
        <f t="shared" si="370"/>
        <v>9</v>
      </c>
    </row>
    <row r="11031" spans="1:9" x14ac:dyDescent="0.3">
      <c r="A11031" s="10">
        <v>43712</v>
      </c>
      <c r="B11031" s="11" t="s">
        <v>1947</v>
      </c>
      <c r="C11031" s="11" t="s">
        <v>1948</v>
      </c>
      <c r="D11031" s="11" t="s">
        <v>662</v>
      </c>
      <c r="F11031" s="15">
        <f>IF(ISBLANK($D11031),"",IF(ISBLANK($E11031),VLOOKUP($D11031,$J:$K,2,FALSE),VLOOKUP($E11031,'Daycare Packages'!$A:$G,7,FALSE)))</f>
        <v>30</v>
      </c>
      <c r="G11031" s="15"/>
      <c r="H11031" s="15">
        <f t="shared" si="369"/>
        <v>30</v>
      </c>
      <c r="I11031" s="198">
        <f t="shared" si="370"/>
        <v>9</v>
      </c>
    </row>
    <row r="11032" spans="1:9" x14ac:dyDescent="0.3">
      <c r="A11032" s="10">
        <v>43712</v>
      </c>
      <c r="B11032" s="11" t="s">
        <v>178</v>
      </c>
      <c r="C11032" s="11" t="s">
        <v>734</v>
      </c>
      <c r="D11032" s="11" t="s">
        <v>662</v>
      </c>
      <c r="E11032" s="11">
        <v>6932217</v>
      </c>
      <c r="F11032" s="15">
        <f>IF(ISBLANK($D11032),"",IF(ISBLANK($E11032),VLOOKUP($D11032,$J:$K,2,FALSE),VLOOKUP($E11032,'Daycare Packages'!$A:$G,7,FALSE)))</f>
        <v>27</v>
      </c>
      <c r="G11032" s="15"/>
      <c r="H11032" s="15">
        <f t="shared" si="369"/>
        <v>27</v>
      </c>
      <c r="I11032" s="198">
        <f t="shared" si="370"/>
        <v>9</v>
      </c>
    </row>
    <row r="11033" spans="1:9" x14ac:dyDescent="0.3">
      <c r="A11033" s="10">
        <v>43712</v>
      </c>
      <c r="B11033" s="11" t="s">
        <v>147</v>
      </c>
      <c r="C11033" s="11" t="s">
        <v>796</v>
      </c>
      <c r="D11033" s="11" t="s">
        <v>662</v>
      </c>
      <c r="E11033" s="11">
        <v>6931199</v>
      </c>
      <c r="F11033" s="15">
        <f>IF(ISBLANK($D11033),"",IF(ISBLANK($E11033),VLOOKUP($D11033,$J:$K,2,FALSE),VLOOKUP($E11033,'Daycare Packages'!$A:$G,7,FALSE)))</f>
        <v>23</v>
      </c>
      <c r="G11033" s="15"/>
      <c r="H11033" s="15">
        <f t="shared" si="369"/>
        <v>23</v>
      </c>
      <c r="I11033" s="198">
        <f t="shared" si="370"/>
        <v>9</v>
      </c>
    </row>
    <row r="11034" spans="1:9" x14ac:dyDescent="0.3">
      <c r="A11034" s="10">
        <v>43712</v>
      </c>
      <c r="B11034" s="11" t="s">
        <v>82</v>
      </c>
      <c r="C11034" s="11" t="s">
        <v>696</v>
      </c>
      <c r="D11034" s="11" t="s">
        <v>662</v>
      </c>
      <c r="E11034" s="11">
        <v>6717675</v>
      </c>
      <c r="F11034" s="15">
        <f>IF(ISBLANK($D11034),"",IF(ISBLANK($E11034),VLOOKUP($D11034,$J:$K,2,FALSE),VLOOKUP($E11034,'Daycare Packages'!$A:$G,7,FALSE)))</f>
        <v>22</v>
      </c>
      <c r="G11034" s="15"/>
      <c r="H11034" s="15">
        <f t="shared" si="369"/>
        <v>22</v>
      </c>
      <c r="I11034" s="198">
        <f t="shared" si="370"/>
        <v>9</v>
      </c>
    </row>
    <row r="11035" spans="1:9" x14ac:dyDescent="0.3">
      <c r="A11035" s="10">
        <v>43712</v>
      </c>
      <c r="B11035" s="11" t="s">
        <v>82</v>
      </c>
      <c r="C11035" s="11" t="s">
        <v>695</v>
      </c>
      <c r="D11035" s="11" t="s">
        <v>662</v>
      </c>
      <c r="E11035" s="11">
        <v>6717675</v>
      </c>
      <c r="F11035" s="15">
        <f>IF(ISBLANK($D11035),"",IF(ISBLANK($E11035),VLOOKUP($D11035,$J:$K,2,FALSE),VLOOKUP($E11035,'Daycare Packages'!$A:$G,7,FALSE)))</f>
        <v>22</v>
      </c>
      <c r="G11035" s="15"/>
      <c r="H11035" s="15">
        <f t="shared" si="369"/>
        <v>22</v>
      </c>
      <c r="I11035" s="198">
        <f t="shared" si="370"/>
        <v>9</v>
      </c>
    </row>
    <row r="11036" spans="1:9" x14ac:dyDescent="0.3">
      <c r="A11036" s="10">
        <v>43712</v>
      </c>
      <c r="B11036" s="11" t="s">
        <v>663</v>
      </c>
      <c r="C11036" s="11" t="s">
        <v>665</v>
      </c>
      <c r="D11036" s="11" t="s">
        <v>662</v>
      </c>
      <c r="F11036" s="15">
        <f>IF(ISBLANK($D11036),"",IF(ISBLANK($E11036),VLOOKUP($D11036,$J:$K,2,FALSE),VLOOKUP($E11036,'Daycare Packages'!$A:$G,7,FALSE)))</f>
        <v>30</v>
      </c>
      <c r="G11036" s="15"/>
      <c r="H11036" s="15">
        <f t="shared" si="369"/>
        <v>30</v>
      </c>
      <c r="I11036" s="198">
        <f t="shared" si="370"/>
        <v>9</v>
      </c>
    </row>
    <row r="11037" spans="1:9" x14ac:dyDescent="0.3">
      <c r="A11037" s="10">
        <v>43712</v>
      </c>
      <c r="B11037" s="11" t="s">
        <v>663</v>
      </c>
      <c r="C11037" s="11" t="s">
        <v>2335</v>
      </c>
      <c r="D11037" s="11" t="s">
        <v>662</v>
      </c>
      <c r="F11037" s="15">
        <f>IF(ISBLANK($D11037),"",IF(ISBLANK($E11037),VLOOKUP($D11037,$J:$K,2,FALSE),VLOOKUP($E11037,'Daycare Packages'!$A:$G,7,FALSE)))</f>
        <v>30</v>
      </c>
      <c r="G11037" s="15"/>
      <c r="H11037" s="15">
        <f t="shared" si="369"/>
        <v>30</v>
      </c>
      <c r="I11037" s="198">
        <f t="shared" si="370"/>
        <v>9</v>
      </c>
    </row>
    <row r="11038" spans="1:9" x14ac:dyDescent="0.3">
      <c r="A11038" s="10">
        <v>43712</v>
      </c>
      <c r="B11038" s="11" t="s">
        <v>222</v>
      </c>
      <c r="C11038" s="11" t="s">
        <v>229</v>
      </c>
      <c r="D11038" s="11" t="s">
        <v>662</v>
      </c>
      <c r="E11038" s="11">
        <v>6942434</v>
      </c>
      <c r="F11038" s="15">
        <f>IF(ISBLANK($D11038),"",IF(ISBLANK($E11038),VLOOKUP($D11038,$J:$K,2,FALSE),VLOOKUP($E11038,'Daycare Packages'!$A:$G,7,FALSE)))</f>
        <v>27</v>
      </c>
      <c r="G11038" s="15"/>
      <c r="H11038" s="15">
        <f t="shared" si="369"/>
        <v>27</v>
      </c>
      <c r="I11038" s="198">
        <f t="shared" si="370"/>
        <v>9</v>
      </c>
    </row>
    <row r="11039" spans="1:9" x14ac:dyDescent="0.3">
      <c r="A11039" s="10">
        <v>43712</v>
      </c>
      <c r="B11039" s="11" t="s">
        <v>212</v>
      </c>
      <c r="C11039" s="11" t="s">
        <v>2336</v>
      </c>
      <c r="D11039" s="11" t="s">
        <v>662</v>
      </c>
      <c r="F11039" s="15">
        <f>IF(ISBLANK($D11039),"",IF(ISBLANK($E11039),VLOOKUP($D11039,$J:$K,2,FALSE),VLOOKUP($E11039,'Daycare Packages'!$A:$G,7,FALSE)))</f>
        <v>30</v>
      </c>
      <c r="G11039" s="15"/>
      <c r="H11039" s="15">
        <f t="shared" si="369"/>
        <v>30</v>
      </c>
      <c r="I11039" s="198">
        <f t="shared" si="370"/>
        <v>9</v>
      </c>
    </row>
    <row r="11040" spans="1:9" x14ac:dyDescent="0.3">
      <c r="A11040" s="10">
        <v>43712</v>
      </c>
      <c r="B11040" s="11" t="s">
        <v>2061</v>
      </c>
      <c r="C11040" s="11" t="s">
        <v>2337</v>
      </c>
      <c r="D11040" s="11" t="s">
        <v>662</v>
      </c>
      <c r="E11040" s="11">
        <v>6945355</v>
      </c>
      <c r="F11040" s="15">
        <f>IF(ISBLANK($D11040),"",IF(ISBLANK($E11040),VLOOKUP($D11040,$J:$K,2,FALSE),VLOOKUP($E11040,'Daycare Packages'!$A:$G,7,FALSE)))</f>
        <v>27</v>
      </c>
      <c r="G11040" s="15">
        <v>6</v>
      </c>
      <c r="H11040" s="15">
        <f t="shared" si="369"/>
        <v>33</v>
      </c>
      <c r="I11040" s="198">
        <f t="shared" si="370"/>
        <v>9</v>
      </c>
    </row>
    <row r="11041" spans="1:9" x14ac:dyDescent="0.3">
      <c r="A11041" s="10">
        <v>43712</v>
      </c>
      <c r="B11041" s="11" t="s">
        <v>1164</v>
      </c>
      <c r="C11041" s="11" t="s">
        <v>395</v>
      </c>
      <c r="D11041" s="11" t="s">
        <v>662</v>
      </c>
      <c r="E11041" s="11">
        <v>6950999</v>
      </c>
      <c r="F11041" s="15">
        <f>IF(ISBLANK($D11041),"",IF(ISBLANK($E11041),VLOOKUP($D11041,$J:$K,2,FALSE),VLOOKUP($E11041,'Daycare Packages'!$A:$G,7,FALSE)))</f>
        <v>27</v>
      </c>
      <c r="G11041" s="15"/>
      <c r="H11041" s="15">
        <f t="shared" si="369"/>
        <v>27</v>
      </c>
      <c r="I11041" s="198">
        <f t="shared" si="370"/>
        <v>9</v>
      </c>
    </row>
    <row r="11042" spans="1:9" x14ac:dyDescent="0.3">
      <c r="A11042" s="10">
        <v>43712</v>
      </c>
      <c r="B11042" s="11" t="s">
        <v>214</v>
      </c>
      <c r="C11042" s="11" t="s">
        <v>686</v>
      </c>
      <c r="D11042" s="11" t="s">
        <v>662</v>
      </c>
      <c r="E11042" s="11">
        <v>6874253</v>
      </c>
      <c r="F11042" s="15">
        <f>IF(ISBLANK($D11042),"",IF(ISBLANK($E11042),VLOOKUP($D11042,$J:$K,2,FALSE),VLOOKUP($E11042,'Daycare Packages'!$A:$G,7,FALSE)))</f>
        <v>23.4</v>
      </c>
      <c r="G11042" s="15"/>
      <c r="H11042" s="15">
        <f t="shared" si="369"/>
        <v>23.4</v>
      </c>
      <c r="I11042" s="198">
        <f t="shared" si="370"/>
        <v>9</v>
      </c>
    </row>
    <row r="11043" spans="1:9" x14ac:dyDescent="0.3">
      <c r="A11043" s="10">
        <v>43712</v>
      </c>
      <c r="B11043" s="11" t="s">
        <v>157</v>
      </c>
      <c r="C11043" s="11" t="s">
        <v>448</v>
      </c>
      <c r="D11043" s="11" t="s">
        <v>662</v>
      </c>
      <c r="E11043" s="11">
        <v>6927509</v>
      </c>
      <c r="F11043" s="15">
        <f>IF(ISBLANK($D11043),"",IF(ISBLANK($E11043),VLOOKUP($D11043,$J:$K,2,FALSE),VLOOKUP($E11043,'Daycare Packages'!$A:$G,7,FALSE)))</f>
        <v>27</v>
      </c>
      <c r="G11043" s="15"/>
      <c r="H11043" s="15">
        <f t="shared" si="369"/>
        <v>27</v>
      </c>
      <c r="I11043" s="198">
        <f t="shared" si="370"/>
        <v>9</v>
      </c>
    </row>
    <row r="11044" spans="1:9" x14ac:dyDescent="0.3">
      <c r="A11044" s="10">
        <v>43712</v>
      </c>
      <c r="B11044" s="11" t="s">
        <v>643</v>
      </c>
      <c r="C11044" s="11" t="s">
        <v>415</v>
      </c>
      <c r="D11044" s="11" t="s">
        <v>662</v>
      </c>
      <c r="F11044" s="15">
        <f>IF(ISBLANK($D11044),"",IF(ISBLANK($E11044),VLOOKUP($D11044,$J:$K,2,FALSE),VLOOKUP($E11044,'Daycare Packages'!$A:$G,7,FALSE)))</f>
        <v>30</v>
      </c>
      <c r="G11044" s="15"/>
      <c r="H11044" s="15">
        <f t="shared" si="369"/>
        <v>30</v>
      </c>
      <c r="I11044" s="198">
        <f t="shared" si="370"/>
        <v>9</v>
      </c>
    </row>
    <row r="11045" spans="1:9" x14ac:dyDescent="0.3">
      <c r="A11045" s="10">
        <v>43712</v>
      </c>
      <c r="B11045" s="11" t="s">
        <v>643</v>
      </c>
      <c r="C11045" s="11" t="s">
        <v>804</v>
      </c>
      <c r="D11045" s="11" t="s">
        <v>662</v>
      </c>
      <c r="F11045" s="15">
        <f>IF(ISBLANK($D11045),"",IF(ISBLANK($E11045),VLOOKUP($D11045,$J:$K,2,FALSE),VLOOKUP($E11045,'Daycare Packages'!$A:$G,7,FALSE)))</f>
        <v>30</v>
      </c>
      <c r="G11045" s="15"/>
      <c r="H11045" s="15">
        <f t="shared" si="369"/>
        <v>30</v>
      </c>
      <c r="I11045" s="198">
        <f t="shared" si="370"/>
        <v>9</v>
      </c>
    </row>
    <row r="11046" spans="1:9" x14ac:dyDescent="0.3">
      <c r="A11046" s="10">
        <v>43712</v>
      </c>
      <c r="B11046" s="11" t="s">
        <v>230</v>
      </c>
      <c r="C11046" s="11" t="s">
        <v>493</v>
      </c>
      <c r="D11046" s="11" t="s">
        <v>659</v>
      </c>
      <c r="F11046" s="15">
        <f>IF(ISBLANK($D11046),"",IF(ISBLANK($E11046),VLOOKUP($D11046,$J:$K,2,FALSE),VLOOKUP($E11046,'Daycare Packages'!$A:$G,7,FALSE)))</f>
        <v>20</v>
      </c>
      <c r="G11046" s="15"/>
      <c r="H11046" s="15">
        <f t="shared" ref="H11046:H11109" si="371">IF(ISBLANK(D11046),"",SUM(F11046:G11046))</f>
        <v>20</v>
      </c>
      <c r="I11046" s="198">
        <f t="shared" si="370"/>
        <v>9</v>
      </c>
    </row>
    <row r="11047" spans="1:9" x14ac:dyDescent="0.3">
      <c r="A11047" s="10">
        <v>43712</v>
      </c>
      <c r="B11047" s="11" t="s">
        <v>1336</v>
      </c>
      <c r="C11047" s="11" t="s">
        <v>2338</v>
      </c>
      <c r="D11047" s="11" t="s">
        <v>662</v>
      </c>
      <c r="F11047" s="15">
        <f>IF(ISBLANK($D11047),"",IF(ISBLANK($E11047),VLOOKUP($D11047,$J:$K,2,FALSE),VLOOKUP($E11047,'Daycare Packages'!$A:$G,7,FALSE)))</f>
        <v>30</v>
      </c>
      <c r="G11047" s="15"/>
      <c r="H11047" s="15">
        <f t="shared" si="371"/>
        <v>30</v>
      </c>
      <c r="I11047" s="198">
        <f t="shared" si="370"/>
        <v>9</v>
      </c>
    </row>
    <row r="11048" spans="1:9" x14ac:dyDescent="0.3">
      <c r="A11048" s="10">
        <v>43712</v>
      </c>
      <c r="B11048" s="11" t="s">
        <v>207</v>
      </c>
      <c r="C11048" s="11" t="s">
        <v>229</v>
      </c>
      <c r="D11048" s="11" t="s">
        <v>662</v>
      </c>
      <c r="E11048" s="11">
        <v>6733314</v>
      </c>
      <c r="F11048" s="15">
        <f>IF(ISBLANK($D11048),"",IF(ISBLANK($E11048),VLOOKUP($D11048,$J:$K,2,FALSE),VLOOKUP($E11048,'Daycare Packages'!$A:$G,7,FALSE)))</f>
        <v>22</v>
      </c>
      <c r="G11048" s="15"/>
      <c r="H11048" s="15">
        <f t="shared" si="371"/>
        <v>22</v>
      </c>
      <c r="I11048" s="198">
        <f t="shared" si="370"/>
        <v>9</v>
      </c>
    </row>
    <row r="11049" spans="1:9" x14ac:dyDescent="0.3">
      <c r="A11049" s="10">
        <v>43712</v>
      </c>
      <c r="B11049" s="11" t="s">
        <v>156</v>
      </c>
      <c r="C11049" s="11" t="s">
        <v>479</v>
      </c>
      <c r="D11049" s="11" t="s">
        <v>662</v>
      </c>
      <c r="E11049" s="11">
        <v>6912335</v>
      </c>
      <c r="F11049" s="15">
        <f>IF(ISBLANK($D11049),"",IF(ISBLANK($E11049),VLOOKUP($D11049,$J:$K,2,FALSE),VLOOKUP($E11049,'Daycare Packages'!$A:$G,7,FALSE)))</f>
        <v>23</v>
      </c>
      <c r="G11049" s="15"/>
      <c r="H11049" s="15">
        <f t="shared" si="371"/>
        <v>23</v>
      </c>
      <c r="I11049" s="198">
        <f t="shared" si="370"/>
        <v>9</v>
      </c>
    </row>
    <row r="11050" spans="1:9" x14ac:dyDescent="0.3">
      <c r="A11050" s="10">
        <v>43712</v>
      </c>
      <c r="B11050" s="11" t="s">
        <v>109</v>
      </c>
      <c r="C11050" s="11" t="s">
        <v>883</v>
      </c>
      <c r="D11050" s="11" t="s">
        <v>662</v>
      </c>
      <c r="E11050" s="11">
        <v>6735833</v>
      </c>
      <c r="F11050" s="15">
        <f>IF(ISBLANK($D11050),"",IF(ISBLANK($E11050),VLOOKUP($D11050,$J:$K,2,FALSE),VLOOKUP($E11050,'Daycare Packages'!$A:$G,7,FALSE)))</f>
        <v>22</v>
      </c>
      <c r="G11050" s="15"/>
      <c r="H11050" s="15">
        <f t="shared" si="371"/>
        <v>22</v>
      </c>
      <c r="I11050" s="198">
        <f t="shared" si="370"/>
        <v>9</v>
      </c>
    </row>
    <row r="11051" spans="1:9" x14ac:dyDescent="0.3">
      <c r="A11051" s="10">
        <v>43712</v>
      </c>
      <c r="B11051" s="11" t="s">
        <v>109</v>
      </c>
      <c r="C11051" s="11" t="s">
        <v>930</v>
      </c>
      <c r="D11051" s="11" t="s">
        <v>662</v>
      </c>
      <c r="E11051" s="11">
        <v>6735833</v>
      </c>
      <c r="F11051" s="15">
        <f>IF(ISBLANK($D11051),"",IF(ISBLANK($E11051),VLOOKUP($D11051,$J:$K,2,FALSE),VLOOKUP($E11051,'Daycare Packages'!$A:$G,7,FALSE)))</f>
        <v>22</v>
      </c>
      <c r="G11051" s="15"/>
      <c r="H11051" s="15">
        <f t="shared" si="371"/>
        <v>22</v>
      </c>
      <c r="I11051" s="198">
        <f t="shared" si="370"/>
        <v>9</v>
      </c>
    </row>
    <row r="11052" spans="1:9" x14ac:dyDescent="0.3">
      <c r="A11052" s="10">
        <v>43712</v>
      </c>
      <c r="B11052" s="11" t="s">
        <v>141</v>
      </c>
      <c r="C11052" s="11" t="s">
        <v>673</v>
      </c>
      <c r="D11052" s="11" t="s">
        <v>662</v>
      </c>
      <c r="E11052" s="11">
        <v>6914106</v>
      </c>
      <c r="F11052" s="15">
        <f>IF(ISBLANK($D11052),"",IF(ISBLANK($E11052),VLOOKUP($D11052,$J:$K,2,FALSE),VLOOKUP($E11052,'Daycare Packages'!$A:$G,7,FALSE)))</f>
        <v>26</v>
      </c>
      <c r="G11052" s="15"/>
      <c r="H11052" s="15">
        <f t="shared" si="371"/>
        <v>26</v>
      </c>
      <c r="I11052" s="198">
        <f t="shared" si="370"/>
        <v>9</v>
      </c>
    </row>
    <row r="11053" spans="1:9" x14ac:dyDescent="0.3">
      <c r="A11053" s="10">
        <v>43712</v>
      </c>
      <c r="B11053" s="11" t="s">
        <v>183</v>
      </c>
      <c r="C11053" s="11" t="s">
        <v>520</v>
      </c>
      <c r="D11053" s="11" t="s">
        <v>662</v>
      </c>
      <c r="E11053" s="11">
        <v>6909167</v>
      </c>
      <c r="F11053" s="15">
        <f>IF(ISBLANK($D11053),"",IF(ISBLANK($E11053),VLOOKUP($D11053,$J:$K,2,FALSE),VLOOKUP($E11053,'Daycare Packages'!$A:$G,7,FALSE)))</f>
        <v>27</v>
      </c>
      <c r="G11053" s="15"/>
      <c r="H11053" s="15">
        <f t="shared" si="371"/>
        <v>27</v>
      </c>
      <c r="I11053" s="198">
        <f t="shared" si="370"/>
        <v>9</v>
      </c>
    </row>
    <row r="11054" spans="1:9" x14ac:dyDescent="0.3">
      <c r="A11054" s="10">
        <v>43712</v>
      </c>
      <c r="B11054" s="11" t="s">
        <v>1002</v>
      </c>
      <c r="C11054" s="11" t="s">
        <v>1003</v>
      </c>
      <c r="D11054" s="11" t="s">
        <v>662</v>
      </c>
      <c r="F11054" s="15">
        <f>IF(ISBLANK($D11054),"",IF(ISBLANK($E11054),VLOOKUP($D11054,$J:$K,2,FALSE),VLOOKUP($E11054,'Daycare Packages'!$A:$G,7,FALSE)))</f>
        <v>30</v>
      </c>
      <c r="G11054" s="15"/>
      <c r="H11054" s="15">
        <f t="shared" si="371"/>
        <v>30</v>
      </c>
      <c r="I11054" s="198">
        <f t="shared" si="370"/>
        <v>9</v>
      </c>
    </row>
    <row r="11055" spans="1:9" x14ac:dyDescent="0.3">
      <c r="A11055" s="10">
        <v>43712</v>
      </c>
      <c r="B11055" s="11" t="s">
        <v>1002</v>
      </c>
      <c r="C11055" s="11" t="s">
        <v>1004</v>
      </c>
      <c r="D11055" s="11" t="s">
        <v>662</v>
      </c>
      <c r="F11055" s="15">
        <f>IF(ISBLANK($D11055),"",IF(ISBLANK($E11055),VLOOKUP($D11055,$J:$K,2,FALSE),VLOOKUP($E11055,'Daycare Packages'!$A:$G,7,FALSE)))</f>
        <v>30</v>
      </c>
      <c r="G11055" s="15"/>
      <c r="H11055" s="15">
        <f t="shared" si="371"/>
        <v>30</v>
      </c>
      <c r="I11055" s="198">
        <f t="shared" si="370"/>
        <v>9</v>
      </c>
    </row>
    <row r="11056" spans="1:9" x14ac:dyDescent="0.3">
      <c r="A11056" s="10">
        <v>43712</v>
      </c>
      <c r="B11056" s="11" t="s">
        <v>282</v>
      </c>
      <c r="C11056" s="11" t="s">
        <v>2339</v>
      </c>
      <c r="D11056" s="11" t="s">
        <v>662</v>
      </c>
      <c r="F11056" s="15">
        <f>IF(ISBLANK($D11056),"",IF(ISBLANK($E11056),VLOOKUP($D11056,$J:$K,2,FALSE),VLOOKUP($E11056,'Daycare Packages'!$A:$G,7,FALSE)))</f>
        <v>30</v>
      </c>
      <c r="G11056" s="15"/>
      <c r="H11056" s="15">
        <f t="shared" si="371"/>
        <v>30</v>
      </c>
      <c r="I11056" s="198">
        <f t="shared" si="370"/>
        <v>9</v>
      </c>
    </row>
    <row r="11057" spans="1:9" x14ac:dyDescent="0.3">
      <c r="A11057" s="10">
        <v>43712</v>
      </c>
      <c r="B11057" s="11" t="s">
        <v>166</v>
      </c>
      <c r="C11057" s="11" t="s">
        <v>744</v>
      </c>
      <c r="D11057" s="11" t="s">
        <v>662</v>
      </c>
      <c r="E11057" s="11">
        <v>6923853</v>
      </c>
      <c r="F11057" s="15">
        <f>IF(ISBLANK($D11057),"",IF(ISBLANK($E11057),VLOOKUP($D11057,$J:$K,2,FALSE),VLOOKUP($E11057,'Daycare Packages'!$A:$G,7,FALSE)))</f>
        <v>25</v>
      </c>
      <c r="G11057" s="15"/>
      <c r="H11057" s="15">
        <f t="shared" si="371"/>
        <v>25</v>
      </c>
      <c r="I11057" s="198">
        <f t="shared" si="370"/>
        <v>9</v>
      </c>
    </row>
    <row r="11058" spans="1:9" x14ac:dyDescent="0.3">
      <c r="A11058" s="10">
        <v>43712</v>
      </c>
      <c r="B11058" s="11" t="s">
        <v>148</v>
      </c>
      <c r="C11058" s="11" t="s">
        <v>547</v>
      </c>
      <c r="D11058" s="11" t="s">
        <v>662</v>
      </c>
      <c r="E11058" s="11">
        <v>6762300</v>
      </c>
      <c r="F11058" s="15">
        <f>IF(ISBLANK($D11058),"",IF(ISBLANK($E11058),VLOOKUP($D11058,$J:$K,2,FALSE),VLOOKUP($E11058,'Daycare Packages'!$A:$G,7,FALSE)))</f>
        <v>23</v>
      </c>
      <c r="G11058" s="15"/>
      <c r="H11058" s="15">
        <f t="shared" si="371"/>
        <v>23</v>
      </c>
      <c r="I11058" s="198">
        <f t="shared" si="370"/>
        <v>9</v>
      </c>
    </row>
    <row r="11059" spans="1:9" x14ac:dyDescent="0.3">
      <c r="A11059" s="10">
        <v>43712</v>
      </c>
      <c r="B11059" s="11" t="s">
        <v>218</v>
      </c>
      <c r="C11059" s="11" t="s">
        <v>738</v>
      </c>
      <c r="D11059" s="11" t="s">
        <v>662</v>
      </c>
      <c r="E11059" s="11">
        <v>6911319</v>
      </c>
      <c r="F11059" s="15">
        <f>IF(ISBLANK($D11059),"",IF(ISBLANK($E11059),VLOOKUP($D11059,$J:$K,2,FALSE),VLOOKUP($E11059,'Daycare Packages'!$A:$G,7,FALSE)))</f>
        <v>20</v>
      </c>
      <c r="G11059" s="15"/>
      <c r="H11059" s="15">
        <f>IF(ISBLANK(D11059),"",SUM(F11059:G11059))</f>
        <v>20</v>
      </c>
      <c r="I11059" s="198">
        <f t="shared" si="370"/>
        <v>9</v>
      </c>
    </row>
    <row r="11060" spans="1:9" x14ac:dyDescent="0.3">
      <c r="A11060" s="10">
        <v>43712</v>
      </c>
      <c r="B11060" s="11" t="s">
        <v>218</v>
      </c>
      <c r="C11060" s="11" t="s">
        <v>737</v>
      </c>
      <c r="D11060" s="11" t="s">
        <v>662</v>
      </c>
      <c r="E11060" s="11">
        <v>6911319</v>
      </c>
      <c r="F11060" s="15">
        <f>IF(ISBLANK($D11060),"",IF(ISBLANK($E11060),VLOOKUP($D11060,$J:$K,2,FALSE),VLOOKUP($E11060,'Daycare Packages'!$A:$G,7,FALSE)))</f>
        <v>20</v>
      </c>
      <c r="G11060" s="15"/>
      <c r="H11060" s="15">
        <f t="shared" si="371"/>
        <v>20</v>
      </c>
      <c r="I11060" s="198">
        <f t="shared" si="370"/>
        <v>9</v>
      </c>
    </row>
    <row r="11061" spans="1:9" x14ac:dyDescent="0.3">
      <c r="A11061" s="10">
        <v>43712</v>
      </c>
      <c r="B11061" s="11" t="s">
        <v>2249</v>
      </c>
      <c r="C11061" s="11" t="s">
        <v>2250</v>
      </c>
      <c r="D11061" s="11" t="s">
        <v>662</v>
      </c>
      <c r="F11061" s="15">
        <f>IF(ISBLANK($D11061),"",IF(ISBLANK($E11061),VLOOKUP($D11061,$J:$K,2,FALSE),VLOOKUP($E11061,'Daycare Packages'!$A:$G,7,FALSE)))</f>
        <v>30</v>
      </c>
      <c r="G11061" s="15"/>
      <c r="H11061" s="15">
        <f t="shared" si="371"/>
        <v>30</v>
      </c>
      <c r="I11061" s="198">
        <f t="shared" si="370"/>
        <v>9</v>
      </c>
    </row>
    <row r="11062" spans="1:9" x14ac:dyDescent="0.3">
      <c r="A11062" s="10">
        <v>43712</v>
      </c>
      <c r="B11062" s="11" t="s">
        <v>1508</v>
      </c>
      <c r="C11062" s="11" t="s">
        <v>450</v>
      </c>
      <c r="D11062" s="11" t="s">
        <v>662</v>
      </c>
      <c r="E11062" s="11">
        <v>6925814</v>
      </c>
      <c r="F11062" s="15">
        <f>IF(ISBLANK($D11062),"",IF(ISBLANK($E11062),VLOOKUP($D11062,$J:$K,2,FALSE),VLOOKUP($E11062,'Daycare Packages'!$A:$G,7,FALSE)))</f>
        <v>27</v>
      </c>
      <c r="G11062" s="15"/>
      <c r="H11062" s="15">
        <f t="shared" si="371"/>
        <v>27</v>
      </c>
      <c r="I11062" s="198">
        <f t="shared" si="370"/>
        <v>9</v>
      </c>
    </row>
    <row r="11063" spans="1:9" x14ac:dyDescent="0.3">
      <c r="A11063" s="10">
        <v>43712</v>
      </c>
      <c r="B11063" s="11" t="s">
        <v>163</v>
      </c>
      <c r="C11063" s="11" t="s">
        <v>805</v>
      </c>
      <c r="D11063" s="11" t="s">
        <v>662</v>
      </c>
      <c r="E11063" s="11">
        <v>6937683</v>
      </c>
      <c r="F11063" s="15">
        <f>IF(ISBLANK($D11063),"",IF(ISBLANK($E11063),VLOOKUP($D11063,$J:$K,2,FALSE),VLOOKUP($E11063,'Daycare Packages'!$A:$G,7,FALSE)))</f>
        <v>27</v>
      </c>
      <c r="G11063" s="15"/>
      <c r="H11063" s="15">
        <f t="shared" si="371"/>
        <v>27</v>
      </c>
      <c r="I11063" s="198">
        <f t="shared" si="370"/>
        <v>9</v>
      </c>
    </row>
    <row r="11064" spans="1:9" x14ac:dyDescent="0.3">
      <c r="A11064" s="10">
        <v>43712</v>
      </c>
      <c r="B11064" s="11" t="s">
        <v>677</v>
      </c>
      <c r="C11064" s="11" t="s">
        <v>678</v>
      </c>
      <c r="D11064" s="11" t="s">
        <v>662</v>
      </c>
      <c r="F11064" s="15">
        <f>IF(ISBLANK($D11064),"",IF(ISBLANK($E11064),VLOOKUP($D11064,$J:$K,2,FALSE),VLOOKUP($E11064,'Daycare Packages'!$A:$G,7,FALSE)))</f>
        <v>30</v>
      </c>
      <c r="G11064" s="15"/>
      <c r="H11064" s="15">
        <f t="shared" si="371"/>
        <v>30</v>
      </c>
      <c r="I11064" s="198">
        <f t="shared" si="370"/>
        <v>9</v>
      </c>
    </row>
    <row r="11065" spans="1:9" x14ac:dyDescent="0.3">
      <c r="A11065" s="10">
        <v>43712</v>
      </c>
      <c r="B11065" s="11" t="s">
        <v>1165</v>
      </c>
      <c r="C11065" s="11" t="s">
        <v>1166</v>
      </c>
      <c r="D11065" s="11" t="s">
        <v>662</v>
      </c>
      <c r="F11065" s="15">
        <f>IF(ISBLANK($D11065),"",IF(ISBLANK($E11065),VLOOKUP($D11065,$J:$K,2,FALSE),VLOOKUP($E11065,'Daycare Packages'!$A:$G,7,FALSE)))</f>
        <v>30</v>
      </c>
      <c r="G11065" s="15"/>
      <c r="H11065" s="15">
        <f t="shared" si="371"/>
        <v>30</v>
      </c>
      <c r="I11065" s="198">
        <f t="shared" si="370"/>
        <v>9</v>
      </c>
    </row>
    <row r="11066" spans="1:9" x14ac:dyDescent="0.3">
      <c r="A11066" s="10">
        <v>43712</v>
      </c>
      <c r="B11066" s="11" t="s">
        <v>217</v>
      </c>
      <c r="C11066" s="11" t="s">
        <v>402</v>
      </c>
      <c r="D11066" s="11" t="s">
        <v>662</v>
      </c>
      <c r="E11066" s="11">
        <v>6918686</v>
      </c>
      <c r="F11066" s="15">
        <f>IF(ISBLANK($D11066),"",IF(ISBLANK($E11066),VLOOKUP($D11066,$J:$K,2,FALSE),VLOOKUP($E11066,'Daycare Packages'!$A:$G,7,FALSE)))</f>
        <v>26</v>
      </c>
      <c r="G11066" s="15"/>
      <c r="H11066" s="15">
        <f t="shared" si="371"/>
        <v>26</v>
      </c>
      <c r="I11066" s="198">
        <f t="shared" si="370"/>
        <v>9</v>
      </c>
    </row>
    <row r="11067" spans="1:9" x14ac:dyDescent="0.3">
      <c r="A11067" s="10">
        <v>43712</v>
      </c>
      <c r="B11067" s="11" t="s">
        <v>140</v>
      </c>
      <c r="C11067" s="11" t="s">
        <v>475</v>
      </c>
      <c r="D11067" s="11" t="s">
        <v>662</v>
      </c>
      <c r="E11067" s="11">
        <v>6927314</v>
      </c>
      <c r="F11067" s="15">
        <f>IF(ISBLANK($D11067),"",IF(ISBLANK($E11067),VLOOKUP($D11067,$J:$K,2,FALSE),VLOOKUP($E11067,'Daycare Packages'!$A:$G,7,FALSE)))</f>
        <v>26</v>
      </c>
      <c r="G11067" s="15"/>
      <c r="H11067" s="15">
        <f t="shared" si="371"/>
        <v>26</v>
      </c>
      <c r="I11067" s="198">
        <f t="shared" si="370"/>
        <v>9</v>
      </c>
    </row>
    <row r="11068" spans="1:9" x14ac:dyDescent="0.3">
      <c r="A11068" s="10">
        <v>43712</v>
      </c>
      <c r="B11068" s="11" t="s">
        <v>2031</v>
      </c>
      <c r="C11068" s="11" t="s">
        <v>2032</v>
      </c>
      <c r="D11068" s="11" t="s">
        <v>662</v>
      </c>
      <c r="F11068" s="15">
        <f>IF(ISBLANK($D11068),"",IF(ISBLANK($E11068),VLOOKUP($D11068,$J:$K,2,FALSE),VLOOKUP($E11068,'Daycare Packages'!$A:$G,7,FALSE)))</f>
        <v>30</v>
      </c>
      <c r="G11068" s="15"/>
      <c r="H11068" s="15">
        <f t="shared" si="371"/>
        <v>30</v>
      </c>
      <c r="I11068" s="198">
        <f t="shared" si="370"/>
        <v>9</v>
      </c>
    </row>
    <row r="11069" spans="1:9" x14ac:dyDescent="0.3">
      <c r="A11069" s="10">
        <v>43712</v>
      </c>
      <c r="B11069" s="11" t="s">
        <v>127</v>
      </c>
      <c r="C11069" s="11" t="s">
        <v>715</v>
      </c>
      <c r="D11069" s="11" t="s">
        <v>662</v>
      </c>
      <c r="E11069" s="11">
        <v>6865974</v>
      </c>
      <c r="F11069" s="15">
        <f>IF(ISBLANK($D11069),"",IF(ISBLANK($E11069),VLOOKUP($D11069,$J:$K,2,FALSE),VLOOKUP($E11069,'Daycare Packages'!$A:$G,7,FALSE)))</f>
        <v>23</v>
      </c>
      <c r="G11069" s="15"/>
      <c r="H11069" s="15">
        <f t="shared" si="371"/>
        <v>23</v>
      </c>
      <c r="I11069" s="198">
        <f t="shared" si="370"/>
        <v>9</v>
      </c>
    </row>
    <row r="11070" spans="1:9" x14ac:dyDescent="0.3">
      <c r="A11070" s="10">
        <v>43712</v>
      </c>
      <c r="B11070" s="11" t="s">
        <v>894</v>
      </c>
      <c r="C11070" s="11" t="s">
        <v>622</v>
      </c>
      <c r="D11070" s="11" t="s">
        <v>662</v>
      </c>
      <c r="E11070" s="11">
        <v>6932310</v>
      </c>
      <c r="F11070" s="15">
        <f>IF(ISBLANK($D11070),"",IF(ISBLANK($E11070),VLOOKUP($D11070,$J:$K,2,FALSE),VLOOKUP($E11070,'Daycare Packages'!$A:$G,7,FALSE)))</f>
        <v>26</v>
      </c>
      <c r="G11070" s="15"/>
      <c r="H11070" s="15">
        <f t="shared" si="371"/>
        <v>26</v>
      </c>
      <c r="I11070" s="198">
        <f t="shared" si="370"/>
        <v>9</v>
      </c>
    </row>
    <row r="11071" spans="1:9" x14ac:dyDescent="0.3">
      <c r="A11071" s="10">
        <v>43712</v>
      </c>
      <c r="B11071" s="11" t="s">
        <v>894</v>
      </c>
      <c r="C11071" s="11" t="s">
        <v>895</v>
      </c>
      <c r="D11071" s="11" t="s">
        <v>662</v>
      </c>
      <c r="E11071" s="11">
        <v>6932310</v>
      </c>
      <c r="F11071" s="15">
        <f>IF(ISBLANK($D11071),"",IF(ISBLANK($E11071),VLOOKUP($D11071,$J:$K,2,FALSE),VLOOKUP($E11071,'Daycare Packages'!$A:$G,7,FALSE)))</f>
        <v>26</v>
      </c>
      <c r="G11071" s="15"/>
      <c r="H11071" s="15">
        <f t="shared" si="371"/>
        <v>26</v>
      </c>
      <c r="I11071" s="198">
        <f t="shared" si="370"/>
        <v>9</v>
      </c>
    </row>
    <row r="11072" spans="1:9" x14ac:dyDescent="0.3">
      <c r="A11072" s="10">
        <v>43712</v>
      </c>
      <c r="B11072" s="11" t="s">
        <v>1354</v>
      </c>
      <c r="C11072" s="11" t="s">
        <v>402</v>
      </c>
      <c r="D11072" s="11" t="s">
        <v>662</v>
      </c>
      <c r="E11072" s="11">
        <v>6895744</v>
      </c>
      <c r="F11072" s="15">
        <f>IF(ISBLANK($D11072),"",IF(ISBLANK($E11072),VLOOKUP($D11072,$J:$K,2,FALSE),VLOOKUP($E11072,'Daycare Packages'!$A:$G,7,FALSE)))</f>
        <v>26</v>
      </c>
      <c r="G11072" s="15"/>
      <c r="H11072" s="15">
        <f t="shared" si="371"/>
        <v>26</v>
      </c>
      <c r="I11072" s="198">
        <f t="shared" si="370"/>
        <v>9</v>
      </c>
    </row>
    <row r="11073" spans="1:9" x14ac:dyDescent="0.3">
      <c r="A11073" s="55">
        <v>43712</v>
      </c>
      <c r="B11073" s="56" t="s">
        <v>170</v>
      </c>
      <c r="C11073" s="56" t="s">
        <v>710</v>
      </c>
      <c r="D11073" s="56" t="s">
        <v>662</v>
      </c>
      <c r="E11073" s="56">
        <v>6899079</v>
      </c>
      <c r="F11073" s="59">
        <f>IF(ISBLANK($D11073),"",IF(ISBLANK($E11073),VLOOKUP($D11073,$J:$K,2,FALSE),VLOOKUP($E11073,'Daycare Packages'!$A:$G,7,FALSE)))</f>
        <v>23</v>
      </c>
      <c r="G11073" s="59"/>
      <c r="H11073" s="59">
        <f t="shared" si="371"/>
        <v>23</v>
      </c>
      <c r="I11073" s="198">
        <f t="shared" si="370"/>
        <v>9</v>
      </c>
    </row>
    <row r="11074" spans="1:9" x14ac:dyDescent="0.3">
      <c r="A11074" s="10">
        <v>43713</v>
      </c>
      <c r="B11074" s="11" t="s">
        <v>2340</v>
      </c>
      <c r="C11074" s="11" t="s">
        <v>2341</v>
      </c>
      <c r="D11074" s="11" t="s">
        <v>671</v>
      </c>
      <c r="F11074" s="15">
        <f>IF(ISBLANK($D11074),"",IF(ISBLANK($E11074),VLOOKUP($D11074,$J:$K,2,FALSE),VLOOKUP($E11074,'Daycare Packages'!$A:$G,7,FALSE)))</f>
        <v>0</v>
      </c>
      <c r="G11074" s="15"/>
      <c r="H11074" s="15">
        <f t="shared" si="371"/>
        <v>0</v>
      </c>
      <c r="I11074" s="198">
        <f t="shared" si="370"/>
        <v>9</v>
      </c>
    </row>
    <row r="11075" spans="1:9" x14ac:dyDescent="0.3">
      <c r="A11075" s="10">
        <v>43713</v>
      </c>
      <c r="B11075" s="11" t="s">
        <v>131</v>
      </c>
      <c r="C11075" s="11" t="s">
        <v>553</v>
      </c>
      <c r="D11075" s="11" t="s">
        <v>659</v>
      </c>
      <c r="E11075" s="11">
        <v>6730496</v>
      </c>
      <c r="F11075" s="15">
        <f>IF(ISBLANK($D11075),"",IF(ISBLANK($E11075),VLOOKUP($D11075,$J:$K,2,FALSE),VLOOKUP($E11075,'Daycare Packages'!$A:$G,7,FALSE)))</f>
        <v>16</v>
      </c>
      <c r="G11075" s="15"/>
      <c r="H11075" s="15">
        <f t="shared" si="371"/>
        <v>16</v>
      </c>
      <c r="I11075" s="198">
        <f t="shared" ref="I11075:I11138" si="372">IF(A11075="",0,MONTH(A11075))</f>
        <v>9</v>
      </c>
    </row>
    <row r="11076" spans="1:9" x14ac:dyDescent="0.3">
      <c r="A11076" s="10">
        <v>43713</v>
      </c>
      <c r="B11076" s="11" t="s">
        <v>2292</v>
      </c>
      <c r="C11076" s="11" t="s">
        <v>850</v>
      </c>
      <c r="D11076" s="11" t="s">
        <v>659</v>
      </c>
      <c r="F11076" s="15">
        <f>IF(ISBLANK($D11076),"",IF(ISBLANK($E11076),VLOOKUP($D11076,$J:$K,2,FALSE),VLOOKUP($E11076,'Daycare Packages'!$A:$G,7,FALSE)))</f>
        <v>20</v>
      </c>
      <c r="G11076" s="15"/>
      <c r="H11076" s="15">
        <f t="shared" si="371"/>
        <v>20</v>
      </c>
      <c r="I11076" s="198">
        <f t="shared" si="372"/>
        <v>9</v>
      </c>
    </row>
    <row r="11077" spans="1:9" x14ac:dyDescent="0.3">
      <c r="A11077" s="10">
        <v>43713</v>
      </c>
      <c r="B11077" s="11" t="s">
        <v>1000</v>
      </c>
      <c r="C11077" s="11" t="s">
        <v>1001</v>
      </c>
      <c r="D11077" s="11" t="s">
        <v>659</v>
      </c>
      <c r="F11077" s="15">
        <f>IF(ISBLANK($D11077),"",IF(ISBLANK($E11077),VLOOKUP($D11077,$J:$K,2,FALSE),VLOOKUP($E11077,'Daycare Packages'!$A:$G,7,FALSE)))</f>
        <v>20</v>
      </c>
      <c r="G11077" s="15"/>
      <c r="H11077" s="15">
        <f t="shared" si="371"/>
        <v>20</v>
      </c>
      <c r="I11077" s="198">
        <f t="shared" si="372"/>
        <v>9</v>
      </c>
    </row>
    <row r="11078" spans="1:9" x14ac:dyDescent="0.3">
      <c r="A11078" s="10">
        <v>43713</v>
      </c>
      <c r="B11078" s="11" t="s">
        <v>1916</v>
      </c>
      <c r="C11078" s="11" t="s">
        <v>1359</v>
      </c>
      <c r="D11078" s="11" t="s">
        <v>659</v>
      </c>
      <c r="E11078" s="11">
        <v>6917473</v>
      </c>
      <c r="F11078" s="15">
        <f>IF(ISBLANK($D11078),"",IF(ISBLANK($E11078),VLOOKUP($D11078,$J:$K,2,FALSE),VLOOKUP($E11078,'Daycare Packages'!$A:$G,7,FALSE)))</f>
        <v>19</v>
      </c>
      <c r="G11078" s="15"/>
      <c r="H11078" s="15">
        <f t="shared" si="371"/>
        <v>19</v>
      </c>
      <c r="I11078" s="198">
        <f t="shared" si="372"/>
        <v>9</v>
      </c>
    </row>
    <row r="11079" spans="1:9" x14ac:dyDescent="0.3">
      <c r="A11079" s="10">
        <v>43713</v>
      </c>
      <c r="B11079" s="11" t="s">
        <v>1733</v>
      </c>
      <c r="C11079" s="11" t="s">
        <v>1734</v>
      </c>
      <c r="D11079" s="11" t="s">
        <v>659</v>
      </c>
      <c r="E11079" s="11">
        <v>6915252</v>
      </c>
      <c r="F11079" s="15">
        <f>IF(ISBLANK($D11079),"",IF(ISBLANK($E11079),VLOOKUP($D11079,$J:$K,2,FALSE),VLOOKUP($E11079,'Daycare Packages'!$A:$G,7,FALSE)))</f>
        <v>19</v>
      </c>
      <c r="G11079" s="15"/>
      <c r="H11079" s="15">
        <f t="shared" si="371"/>
        <v>19</v>
      </c>
      <c r="I11079" s="198">
        <f t="shared" si="372"/>
        <v>9</v>
      </c>
    </row>
    <row r="11080" spans="1:9" x14ac:dyDescent="0.3">
      <c r="A11080" s="10">
        <v>43713</v>
      </c>
      <c r="B11080" s="11" t="s">
        <v>190</v>
      </c>
      <c r="C11080" s="11" t="s">
        <v>718</v>
      </c>
      <c r="D11080" s="11" t="s">
        <v>659</v>
      </c>
      <c r="E11080" s="11">
        <v>6942249</v>
      </c>
      <c r="F11080" s="15">
        <f>IF(ISBLANK($D11080),"",IF(ISBLANK($E11080),VLOOKUP($D11080,$J:$K,2,FALSE),VLOOKUP($E11080,'Daycare Packages'!$A:$G,7,FALSE)))</f>
        <v>19</v>
      </c>
      <c r="G11080" s="15"/>
      <c r="H11080" s="15">
        <f t="shared" si="371"/>
        <v>19</v>
      </c>
      <c r="I11080" s="198">
        <f t="shared" si="372"/>
        <v>9</v>
      </c>
    </row>
    <row r="11081" spans="1:9" x14ac:dyDescent="0.3">
      <c r="A11081" s="10">
        <v>43713</v>
      </c>
      <c r="B11081" s="11" t="s">
        <v>152</v>
      </c>
      <c r="C11081" s="11" t="s">
        <v>679</v>
      </c>
      <c r="D11081" s="11" t="s">
        <v>662</v>
      </c>
      <c r="E11081" s="11">
        <v>6942219</v>
      </c>
      <c r="F11081" s="15">
        <f>IF(ISBLANK($D11081),"",IF(ISBLANK($E11081),VLOOKUP($D11081,$J:$K,2,FALSE),VLOOKUP($E11081,'Daycare Packages'!$A:$G,7,FALSE)))</f>
        <v>23</v>
      </c>
      <c r="G11081" s="15"/>
      <c r="H11081" s="15">
        <f t="shared" si="371"/>
        <v>23</v>
      </c>
      <c r="I11081" s="198">
        <f t="shared" si="372"/>
        <v>9</v>
      </c>
    </row>
    <row r="11082" spans="1:9" x14ac:dyDescent="0.3">
      <c r="A11082" s="10">
        <v>43713</v>
      </c>
      <c r="B11082" s="11" t="s">
        <v>1692</v>
      </c>
      <c r="C11082" s="11" t="s">
        <v>650</v>
      </c>
      <c r="D11082" s="11" t="s">
        <v>662</v>
      </c>
      <c r="F11082" s="15">
        <f>IF(ISBLANK($D11082),"",IF(ISBLANK($E11082),VLOOKUP($D11082,$J:$K,2,FALSE),VLOOKUP($E11082,'Daycare Packages'!$A:$G,7,FALSE)))</f>
        <v>30</v>
      </c>
      <c r="G11082" s="15"/>
      <c r="H11082" s="15">
        <f t="shared" si="371"/>
        <v>30</v>
      </c>
      <c r="I11082" s="198">
        <f t="shared" si="372"/>
        <v>9</v>
      </c>
    </row>
    <row r="11083" spans="1:9" x14ac:dyDescent="0.3">
      <c r="A11083" s="10">
        <v>43713</v>
      </c>
      <c r="B11083" s="11" t="s">
        <v>129</v>
      </c>
      <c r="C11083" s="11" t="s">
        <v>914</v>
      </c>
      <c r="D11083" s="11" t="s">
        <v>662</v>
      </c>
      <c r="E11083" s="11">
        <v>6859730</v>
      </c>
      <c r="F11083" s="15">
        <f>IF(ISBLANK($D11083),"",IF(ISBLANK($E11083),VLOOKUP($D11083,$J:$K,2,FALSE),VLOOKUP($E11083,'Daycare Packages'!$A:$G,7,FALSE)))</f>
        <v>27</v>
      </c>
      <c r="G11083" s="15"/>
      <c r="H11083" s="15">
        <f t="shared" si="371"/>
        <v>27</v>
      </c>
      <c r="I11083" s="198">
        <f t="shared" si="372"/>
        <v>9</v>
      </c>
    </row>
    <row r="11084" spans="1:9" x14ac:dyDescent="0.3">
      <c r="A11084" s="10">
        <v>43713</v>
      </c>
      <c r="B11084" s="11" t="s">
        <v>1661</v>
      </c>
      <c r="C11084" s="11" t="s">
        <v>1673</v>
      </c>
      <c r="D11084" s="11" t="s">
        <v>662</v>
      </c>
      <c r="E11084" s="11">
        <v>6945493</v>
      </c>
      <c r="F11084" s="15">
        <f>IF(ISBLANK($D11084),"",IF(ISBLANK($E11084),VLOOKUP($D11084,$J:$K,2,FALSE),VLOOKUP($E11084,'Daycare Packages'!$A:$G,7,FALSE)))</f>
        <v>26</v>
      </c>
      <c r="G11084" s="15"/>
      <c r="H11084" s="15">
        <f t="shared" si="371"/>
        <v>26</v>
      </c>
      <c r="I11084" s="198">
        <f t="shared" si="372"/>
        <v>9</v>
      </c>
    </row>
    <row r="11085" spans="1:9" x14ac:dyDescent="0.3">
      <c r="A11085" s="10">
        <v>43713</v>
      </c>
      <c r="B11085" s="11" t="s">
        <v>1320</v>
      </c>
      <c r="C11085" s="11" t="s">
        <v>618</v>
      </c>
      <c r="D11085" s="11" t="s">
        <v>662</v>
      </c>
      <c r="E11085" s="11">
        <v>6834278</v>
      </c>
      <c r="F11085" s="15">
        <f>IF(ISBLANK($D11085),"",IF(ISBLANK($E11085),VLOOKUP($D11085,$J:$K,2,FALSE),VLOOKUP($E11085,'Daycare Packages'!$A:$G,7,FALSE)))</f>
        <v>26</v>
      </c>
      <c r="G11085" s="15"/>
      <c r="H11085" s="15">
        <f t="shared" si="371"/>
        <v>26</v>
      </c>
      <c r="I11085" s="198">
        <f t="shared" si="372"/>
        <v>9</v>
      </c>
    </row>
    <row r="11086" spans="1:9" x14ac:dyDescent="0.3">
      <c r="A11086" s="10">
        <v>43713</v>
      </c>
      <c r="B11086" s="11" t="s">
        <v>211</v>
      </c>
      <c r="C11086" s="11" t="s">
        <v>507</v>
      </c>
      <c r="D11086" s="11" t="s">
        <v>662</v>
      </c>
      <c r="F11086" s="15">
        <f>IF(ISBLANK($D11086),"",IF(ISBLANK($E11086),VLOOKUP($D11086,$J:$K,2,FALSE),VLOOKUP($E11086,'Daycare Packages'!$A:$G,7,FALSE)))</f>
        <v>30</v>
      </c>
      <c r="G11086" s="15">
        <v>-3</v>
      </c>
      <c r="H11086" s="15">
        <f t="shared" si="371"/>
        <v>27</v>
      </c>
      <c r="I11086" s="198">
        <f t="shared" si="372"/>
        <v>9</v>
      </c>
    </row>
    <row r="11087" spans="1:9" x14ac:dyDescent="0.3">
      <c r="A11087" s="10">
        <v>43713</v>
      </c>
      <c r="B11087" s="11" t="s">
        <v>1513</v>
      </c>
      <c r="C11087" s="11" t="s">
        <v>1006</v>
      </c>
      <c r="D11087" s="11" t="s">
        <v>662</v>
      </c>
      <c r="E11087" s="11">
        <v>6906040</v>
      </c>
      <c r="F11087" s="15">
        <f>IF(ISBLANK($D11087),"",IF(ISBLANK($E11087),VLOOKUP($D11087,$J:$K,2,FALSE),VLOOKUP($E11087,'Daycare Packages'!$A:$G,7,FALSE)))</f>
        <v>23</v>
      </c>
      <c r="G11087" s="15"/>
      <c r="H11087" s="15">
        <f t="shared" si="371"/>
        <v>23</v>
      </c>
      <c r="I11087" s="198">
        <f t="shared" si="372"/>
        <v>9</v>
      </c>
    </row>
    <row r="11088" spans="1:9" x14ac:dyDescent="0.3">
      <c r="A11088" s="10">
        <v>43713</v>
      </c>
      <c r="B11088" s="11" t="s">
        <v>1513</v>
      </c>
      <c r="C11088" s="11" t="s">
        <v>715</v>
      </c>
      <c r="D11088" s="11" t="s">
        <v>662</v>
      </c>
      <c r="E11088" s="11">
        <v>6906040</v>
      </c>
      <c r="F11088" s="15">
        <f>IF(ISBLANK($D11088),"",IF(ISBLANK($E11088),VLOOKUP($D11088,$J:$K,2,FALSE),VLOOKUP($E11088,'Daycare Packages'!$A:$G,7,FALSE)))</f>
        <v>23</v>
      </c>
      <c r="G11088" s="15"/>
      <c r="H11088" s="15">
        <f t="shared" si="371"/>
        <v>23</v>
      </c>
      <c r="I11088" s="198">
        <f t="shared" si="372"/>
        <v>9</v>
      </c>
    </row>
    <row r="11089" spans="1:9" x14ac:dyDescent="0.3">
      <c r="A11089" s="10">
        <v>43713</v>
      </c>
      <c r="B11089" s="11" t="s">
        <v>246</v>
      </c>
      <c r="C11089" s="11" t="s">
        <v>1347</v>
      </c>
      <c r="D11089" s="11" t="s">
        <v>662</v>
      </c>
      <c r="F11089" s="15">
        <f>IF(ISBLANK($D11089),"",IF(ISBLANK($E11089),VLOOKUP($D11089,$J:$K,2,FALSE),VLOOKUP($E11089,'Daycare Packages'!$A:$G,7,FALSE)))</f>
        <v>30</v>
      </c>
      <c r="G11089" s="15"/>
      <c r="H11089" s="15">
        <f t="shared" si="371"/>
        <v>30</v>
      </c>
      <c r="I11089" s="198">
        <f t="shared" si="372"/>
        <v>9</v>
      </c>
    </row>
    <row r="11090" spans="1:9" x14ac:dyDescent="0.3">
      <c r="A11090" s="10">
        <v>43713</v>
      </c>
      <c r="B11090" s="11" t="s">
        <v>246</v>
      </c>
      <c r="C11090" s="11" t="s">
        <v>2342</v>
      </c>
      <c r="D11090" s="11" t="s">
        <v>662</v>
      </c>
      <c r="F11090" s="15">
        <f>IF(ISBLANK($D11090),"",IF(ISBLANK($E11090),VLOOKUP($D11090,$J:$K,2,FALSE),VLOOKUP($E11090,'Daycare Packages'!$A:$G,7,FALSE)))</f>
        <v>30</v>
      </c>
      <c r="G11090" s="15"/>
      <c r="H11090" s="15">
        <f t="shared" si="371"/>
        <v>30</v>
      </c>
      <c r="I11090" s="198">
        <f t="shared" si="372"/>
        <v>9</v>
      </c>
    </row>
    <row r="11091" spans="1:9" x14ac:dyDescent="0.3">
      <c r="A11091" s="10">
        <v>43713</v>
      </c>
      <c r="B11091" s="11" t="s">
        <v>1656</v>
      </c>
      <c r="C11091" s="11" t="s">
        <v>400</v>
      </c>
      <c r="D11091" s="11" t="s">
        <v>662</v>
      </c>
      <c r="E11091" s="11">
        <v>6918879</v>
      </c>
      <c r="F11091" s="15">
        <f>IF(ISBLANK($D11091),"",IF(ISBLANK($E11091),VLOOKUP($D11091,$J:$K,2,FALSE),VLOOKUP($E11091,'Daycare Packages'!$A:$G,7,FALSE)))</f>
        <v>27</v>
      </c>
      <c r="G11091" s="15"/>
      <c r="H11091" s="15">
        <f t="shared" si="371"/>
        <v>27</v>
      </c>
      <c r="I11091" s="198">
        <f t="shared" si="372"/>
        <v>9</v>
      </c>
    </row>
    <row r="11092" spans="1:9" x14ac:dyDescent="0.3">
      <c r="A11092" s="10">
        <v>43713</v>
      </c>
      <c r="B11092" s="11" t="s">
        <v>2151</v>
      </c>
      <c r="C11092" s="11" t="s">
        <v>2251</v>
      </c>
      <c r="D11092" s="11" t="s">
        <v>662</v>
      </c>
      <c r="F11092" s="15">
        <f>IF(ISBLANK($D11092),"",IF(ISBLANK($E11092),VLOOKUP($D11092,$J:$K,2,FALSE),VLOOKUP($E11092,'Daycare Packages'!$A:$G,7,FALSE)))</f>
        <v>30</v>
      </c>
      <c r="G11092" s="15"/>
      <c r="H11092" s="15">
        <f t="shared" si="371"/>
        <v>30</v>
      </c>
      <c r="I11092" s="198">
        <f t="shared" si="372"/>
        <v>9</v>
      </c>
    </row>
    <row r="11093" spans="1:9" x14ac:dyDescent="0.3">
      <c r="A11093" s="10">
        <v>43713</v>
      </c>
      <c r="B11093" s="11" t="s">
        <v>175</v>
      </c>
      <c r="C11093" s="11" t="s">
        <v>433</v>
      </c>
      <c r="D11093" s="11" t="s">
        <v>662</v>
      </c>
      <c r="E11093" s="11">
        <v>6716814</v>
      </c>
      <c r="F11093" s="15">
        <f>IF(ISBLANK($D11093),"",IF(ISBLANK($E11093),VLOOKUP($D11093,$J:$K,2,FALSE),VLOOKUP($E11093,'Daycare Packages'!$A:$G,7,FALSE)))</f>
        <v>22</v>
      </c>
      <c r="G11093" s="15"/>
      <c r="H11093" s="15">
        <f t="shared" si="371"/>
        <v>22</v>
      </c>
      <c r="I11093" s="198">
        <f t="shared" si="372"/>
        <v>9</v>
      </c>
    </row>
    <row r="11094" spans="1:9" x14ac:dyDescent="0.3">
      <c r="A11094" s="10">
        <v>43713</v>
      </c>
      <c r="B11094" s="11" t="s">
        <v>111</v>
      </c>
      <c r="C11094" s="11" t="s">
        <v>789</v>
      </c>
      <c r="D11094" s="11" t="s">
        <v>662</v>
      </c>
      <c r="E11094" s="11">
        <v>6908139</v>
      </c>
      <c r="F11094" s="15">
        <f>IF(ISBLANK($D11094),"",IF(ISBLANK($E11094),VLOOKUP($D11094,$J:$K,2,FALSE),VLOOKUP($E11094,'Daycare Packages'!$A:$G,7,FALSE)))</f>
        <v>27</v>
      </c>
      <c r="G11094" s="15"/>
      <c r="H11094" s="15">
        <f t="shared" si="371"/>
        <v>27</v>
      </c>
      <c r="I11094" s="198">
        <f t="shared" si="372"/>
        <v>9</v>
      </c>
    </row>
    <row r="11095" spans="1:9" x14ac:dyDescent="0.3">
      <c r="A11095" s="10">
        <v>43713</v>
      </c>
      <c r="B11095" s="11" t="s">
        <v>111</v>
      </c>
      <c r="C11095" s="11" t="s">
        <v>821</v>
      </c>
      <c r="D11095" s="11" t="s">
        <v>662</v>
      </c>
      <c r="E11095" s="11">
        <v>6908139</v>
      </c>
      <c r="F11095" s="15">
        <f>IF(ISBLANK($D11095),"",IF(ISBLANK($E11095),VLOOKUP($D11095,$J:$K,2,FALSE),VLOOKUP($E11095,'Daycare Packages'!$A:$G,7,FALSE)))</f>
        <v>27</v>
      </c>
      <c r="G11095" s="15"/>
      <c r="H11095" s="15">
        <f t="shared" si="371"/>
        <v>27</v>
      </c>
      <c r="I11095" s="198">
        <f t="shared" si="372"/>
        <v>9</v>
      </c>
    </row>
    <row r="11096" spans="1:9" x14ac:dyDescent="0.3">
      <c r="A11096" s="10">
        <v>43713</v>
      </c>
      <c r="B11096" s="11" t="s">
        <v>179</v>
      </c>
      <c r="C11096" s="11" t="s">
        <v>706</v>
      </c>
      <c r="D11096" s="11" t="s">
        <v>662</v>
      </c>
      <c r="E11096" s="11">
        <v>6927237</v>
      </c>
      <c r="F11096" s="15">
        <f>IF(ISBLANK($D11096),"",IF(ISBLANK($E11096),VLOOKUP($D11096,$J:$K,2,FALSE),VLOOKUP($E11096,'Daycare Packages'!$A:$G,7,FALSE)))</f>
        <v>27</v>
      </c>
      <c r="G11096" s="15"/>
      <c r="H11096" s="15">
        <f t="shared" si="371"/>
        <v>27</v>
      </c>
      <c r="I11096" s="198">
        <f t="shared" si="372"/>
        <v>9</v>
      </c>
    </row>
    <row r="11097" spans="1:9" x14ac:dyDescent="0.3">
      <c r="A11097" s="10">
        <v>43713</v>
      </c>
      <c r="B11097" s="11" t="s">
        <v>936</v>
      </c>
      <c r="C11097" s="11" t="s">
        <v>937</v>
      </c>
      <c r="D11097" s="11" t="s">
        <v>662</v>
      </c>
      <c r="F11097" s="15">
        <f>IF(ISBLANK($D11097),"",IF(ISBLANK($E11097),VLOOKUP($D11097,$J:$K,2,FALSE),VLOOKUP($E11097,'Daycare Packages'!$A:$G,7,FALSE)))</f>
        <v>30</v>
      </c>
      <c r="G11097" s="15"/>
      <c r="H11097" s="15">
        <f t="shared" si="371"/>
        <v>30</v>
      </c>
      <c r="I11097" s="198">
        <f t="shared" si="372"/>
        <v>9</v>
      </c>
    </row>
    <row r="11098" spans="1:9" x14ac:dyDescent="0.3">
      <c r="A11098" s="10">
        <v>43713</v>
      </c>
      <c r="B11098" s="11" t="s">
        <v>177</v>
      </c>
      <c r="C11098" s="11" t="s">
        <v>417</v>
      </c>
      <c r="D11098" s="11" t="s">
        <v>662</v>
      </c>
      <c r="E11098" s="11">
        <v>6822832</v>
      </c>
      <c r="F11098" s="15">
        <f>IF(ISBLANK($D11098),"",IF(ISBLANK($E11098),VLOOKUP($D11098,$J:$K,2,FALSE),VLOOKUP($E11098,'Daycare Packages'!$A:$G,7,FALSE)))</f>
        <v>26</v>
      </c>
      <c r="G11098" s="15"/>
      <c r="H11098" s="15">
        <f t="shared" si="371"/>
        <v>26</v>
      </c>
      <c r="I11098" s="198">
        <f t="shared" si="372"/>
        <v>9</v>
      </c>
    </row>
    <row r="11099" spans="1:9" x14ac:dyDescent="0.3">
      <c r="A11099" s="10">
        <v>43713</v>
      </c>
      <c r="B11099" s="11" t="s">
        <v>1612</v>
      </c>
      <c r="C11099" s="11" t="s">
        <v>1613</v>
      </c>
      <c r="D11099" s="11" t="s">
        <v>662</v>
      </c>
      <c r="F11099" s="15">
        <f>IF(ISBLANK($D11099),"",IF(ISBLANK($E11099),VLOOKUP($D11099,$J:$K,2,FALSE),VLOOKUP($E11099,'Daycare Packages'!$A:$G,7,FALSE)))</f>
        <v>30</v>
      </c>
      <c r="G11099" s="15"/>
      <c r="H11099" s="15">
        <f t="shared" si="371"/>
        <v>30</v>
      </c>
      <c r="I11099" s="198">
        <f t="shared" si="372"/>
        <v>9</v>
      </c>
    </row>
    <row r="11100" spans="1:9" x14ac:dyDescent="0.3">
      <c r="A11100" s="10">
        <v>43713</v>
      </c>
      <c r="B11100" s="11" t="s">
        <v>2167</v>
      </c>
      <c r="C11100" s="11" t="s">
        <v>570</v>
      </c>
      <c r="D11100" s="11" t="s">
        <v>662</v>
      </c>
      <c r="E11100" s="11">
        <v>6945678</v>
      </c>
      <c r="F11100" s="15">
        <f>IF(ISBLANK($D11100),"",IF(ISBLANK($E11100),VLOOKUP($D11100,$J:$K,2,FALSE),VLOOKUP($E11100,'Daycare Packages'!$A:$G,7,FALSE)))</f>
        <v>27</v>
      </c>
      <c r="G11100" s="15"/>
      <c r="H11100" s="15">
        <f t="shared" si="371"/>
        <v>27</v>
      </c>
      <c r="I11100" s="198">
        <f t="shared" si="372"/>
        <v>9</v>
      </c>
    </row>
    <row r="11101" spans="1:9" x14ac:dyDescent="0.3">
      <c r="A11101" s="10">
        <v>43713</v>
      </c>
      <c r="B11101" s="11" t="s">
        <v>128</v>
      </c>
      <c r="C11101" s="11" t="s">
        <v>2343</v>
      </c>
      <c r="D11101" s="11" t="s">
        <v>662</v>
      </c>
      <c r="E11101" s="11">
        <v>6658555</v>
      </c>
      <c r="F11101" s="15">
        <f>IF(ISBLANK($D11101),"",IF(ISBLANK($E11101),VLOOKUP($D11101,$J:$K,2,FALSE),VLOOKUP($E11101,'Daycare Packages'!$A:$G,7,FALSE)))</f>
        <v>26</v>
      </c>
      <c r="G11101" s="15"/>
      <c r="H11101" s="15">
        <f t="shared" si="371"/>
        <v>26</v>
      </c>
      <c r="I11101" s="198">
        <f t="shared" si="372"/>
        <v>9</v>
      </c>
    </row>
    <row r="11102" spans="1:9" x14ac:dyDescent="0.3">
      <c r="A11102" s="10">
        <v>43713</v>
      </c>
      <c r="B11102" s="11" t="s">
        <v>108</v>
      </c>
      <c r="C11102" s="11" t="s">
        <v>583</v>
      </c>
      <c r="D11102" s="11" t="s">
        <v>662</v>
      </c>
      <c r="E11102" s="11">
        <v>6936279</v>
      </c>
      <c r="F11102" s="15">
        <f>IF(ISBLANK($D11102),"",IF(ISBLANK($E11102),VLOOKUP($D11102,$J:$K,2,FALSE),VLOOKUP($E11102,'Daycare Packages'!$A:$G,7,FALSE)))</f>
        <v>27</v>
      </c>
      <c r="G11102" s="15"/>
      <c r="H11102" s="15">
        <f t="shared" si="371"/>
        <v>27</v>
      </c>
      <c r="I11102" s="198">
        <f t="shared" si="372"/>
        <v>9</v>
      </c>
    </row>
    <row r="11103" spans="1:9" x14ac:dyDescent="0.3">
      <c r="A11103" s="10">
        <v>43713</v>
      </c>
      <c r="B11103" s="11" t="s">
        <v>690</v>
      </c>
      <c r="C11103" s="11" t="s">
        <v>691</v>
      </c>
      <c r="D11103" s="11" t="s">
        <v>662</v>
      </c>
      <c r="E11103" s="11">
        <v>6937080</v>
      </c>
      <c r="F11103" s="15">
        <f>IF(ISBLANK($D11103),"",IF(ISBLANK($E11103),VLOOKUP($D11103,$J:$K,2,FALSE),VLOOKUP($E11103,'Daycare Packages'!$A:$G,7,FALSE)))</f>
        <v>23</v>
      </c>
      <c r="G11103" s="15"/>
      <c r="H11103" s="15">
        <f t="shared" si="371"/>
        <v>23</v>
      </c>
      <c r="I11103" s="198">
        <f t="shared" si="372"/>
        <v>9</v>
      </c>
    </row>
    <row r="11104" spans="1:9" x14ac:dyDescent="0.3">
      <c r="A11104" s="10">
        <v>43713</v>
      </c>
      <c r="B11104" s="11" t="s">
        <v>2059</v>
      </c>
      <c r="C11104" s="11" t="s">
        <v>426</v>
      </c>
      <c r="D11104" s="11" t="s">
        <v>662</v>
      </c>
      <c r="F11104" s="15">
        <f>IF(ISBLANK($D11104),"",IF(ISBLANK($E11104),VLOOKUP($D11104,$J:$K,2,FALSE),VLOOKUP($E11104,'Daycare Packages'!$A:$G,7,FALSE)))</f>
        <v>30</v>
      </c>
      <c r="G11104" s="15"/>
      <c r="H11104" s="15">
        <f t="shared" si="371"/>
        <v>30</v>
      </c>
      <c r="I11104" s="198">
        <f t="shared" si="372"/>
        <v>9</v>
      </c>
    </row>
    <row r="11105" spans="1:9" x14ac:dyDescent="0.3">
      <c r="A11105" s="10">
        <v>43713</v>
      </c>
      <c r="B11105" s="11" t="s">
        <v>565</v>
      </c>
      <c r="C11105" s="11" t="s">
        <v>566</v>
      </c>
      <c r="D11105" s="11" t="s">
        <v>662</v>
      </c>
      <c r="F11105" s="15">
        <f>IF(ISBLANK($D11105),"",IF(ISBLANK($E11105),VLOOKUP($D11105,$J:$K,2,FALSE),VLOOKUP($E11105,'Daycare Packages'!$A:$G,7,FALSE)))</f>
        <v>30</v>
      </c>
      <c r="G11105" s="15"/>
      <c r="H11105" s="15">
        <f t="shared" si="371"/>
        <v>30</v>
      </c>
      <c r="I11105" s="198">
        <f t="shared" si="372"/>
        <v>9</v>
      </c>
    </row>
    <row r="11106" spans="1:9" x14ac:dyDescent="0.3">
      <c r="A11106" s="10">
        <v>43713</v>
      </c>
      <c r="B11106" s="11" t="s">
        <v>1727</v>
      </c>
      <c r="C11106" s="11" t="s">
        <v>1728</v>
      </c>
      <c r="D11106" s="11" t="s">
        <v>662</v>
      </c>
      <c r="E11106" s="11">
        <v>6924319</v>
      </c>
      <c r="F11106" s="15">
        <f>IF(ISBLANK($D11106),"",IF(ISBLANK($E11106),VLOOKUP($D11106,$J:$K,2,FALSE),VLOOKUP($E11106,'Daycare Packages'!$A:$G,7,FALSE)))</f>
        <v>23</v>
      </c>
      <c r="G11106" s="15"/>
      <c r="H11106" s="15">
        <f t="shared" si="371"/>
        <v>23</v>
      </c>
      <c r="I11106" s="198">
        <f t="shared" si="372"/>
        <v>9</v>
      </c>
    </row>
    <row r="11107" spans="1:9" x14ac:dyDescent="0.3">
      <c r="A11107" s="10">
        <v>43713</v>
      </c>
      <c r="B11107" s="11" t="s">
        <v>187</v>
      </c>
      <c r="C11107" s="11" t="s">
        <v>417</v>
      </c>
      <c r="D11107" s="11" t="s">
        <v>662</v>
      </c>
      <c r="E11107" s="11">
        <v>6724698</v>
      </c>
      <c r="F11107" s="15">
        <f>IF(ISBLANK($D11107),"",IF(ISBLANK($E11107),VLOOKUP($D11107,$J:$K,2,FALSE),VLOOKUP($E11107,'Daycare Packages'!$A:$G,7,FALSE)))</f>
        <v>26</v>
      </c>
      <c r="G11107" s="15"/>
      <c r="H11107" s="15">
        <f t="shared" si="371"/>
        <v>26</v>
      </c>
      <c r="I11107" s="198">
        <f t="shared" si="372"/>
        <v>9</v>
      </c>
    </row>
    <row r="11108" spans="1:9" x14ac:dyDescent="0.3">
      <c r="A11108" s="10">
        <v>43713</v>
      </c>
      <c r="B11108" s="11" t="s">
        <v>716</v>
      </c>
      <c r="C11108" s="11" t="s">
        <v>717</v>
      </c>
      <c r="D11108" s="11" t="s">
        <v>662</v>
      </c>
      <c r="F11108" s="15">
        <f>IF(ISBLANK($D11108),"",IF(ISBLANK($E11108),VLOOKUP($D11108,$J:$K,2,FALSE),VLOOKUP($E11108,'Daycare Packages'!$A:$G,7,FALSE)))</f>
        <v>30</v>
      </c>
      <c r="G11108" s="15"/>
      <c r="H11108" s="15">
        <f t="shared" si="371"/>
        <v>30</v>
      </c>
      <c r="I11108" s="198">
        <f t="shared" si="372"/>
        <v>9</v>
      </c>
    </row>
    <row r="11109" spans="1:9" x14ac:dyDescent="0.3">
      <c r="A11109" s="10">
        <v>43713</v>
      </c>
      <c r="B11109" s="11" t="s">
        <v>2328</v>
      </c>
      <c r="C11109" s="11" t="s">
        <v>448</v>
      </c>
      <c r="D11109" s="11" t="s">
        <v>662</v>
      </c>
      <c r="E11109" s="11">
        <v>6907279</v>
      </c>
      <c r="F11109" s="15">
        <f>IF(ISBLANK($D11109),"",IF(ISBLANK($E11109),VLOOKUP($D11109,$J:$K,2,FALSE),VLOOKUP($E11109,'Daycare Packages'!$A:$G,7,FALSE)))</f>
        <v>27</v>
      </c>
      <c r="G11109" s="15"/>
      <c r="H11109" s="15">
        <f t="shared" si="371"/>
        <v>27</v>
      </c>
      <c r="I11109" s="198">
        <f t="shared" si="372"/>
        <v>9</v>
      </c>
    </row>
    <row r="11110" spans="1:9" x14ac:dyDescent="0.3">
      <c r="A11110" s="10">
        <v>43713</v>
      </c>
      <c r="B11110" s="11" t="s">
        <v>1961</v>
      </c>
      <c r="C11110" s="11" t="s">
        <v>1962</v>
      </c>
      <c r="D11110" s="11" t="s">
        <v>662</v>
      </c>
      <c r="F11110" s="15">
        <f>IF(ISBLANK($D11110),"",IF(ISBLANK($E11110),VLOOKUP($D11110,$J:$K,2,FALSE),VLOOKUP($E11110,'Daycare Packages'!$A:$G,7,FALSE)))</f>
        <v>30</v>
      </c>
      <c r="G11110" s="15"/>
      <c r="H11110" s="15">
        <f t="shared" ref="H11110:H11174" si="373">IF(ISBLANK(D11110),"",SUM(F11110:G11110))</f>
        <v>30</v>
      </c>
      <c r="I11110" s="198">
        <f t="shared" si="372"/>
        <v>9</v>
      </c>
    </row>
    <row r="11111" spans="1:9" x14ac:dyDescent="0.3">
      <c r="A11111" s="10">
        <v>43713</v>
      </c>
      <c r="B11111" s="11" t="s">
        <v>115</v>
      </c>
      <c r="C11111" s="11" t="s">
        <v>764</v>
      </c>
      <c r="D11111" s="11" t="s">
        <v>662</v>
      </c>
      <c r="E11111" s="11">
        <v>6736950</v>
      </c>
      <c r="F11111" s="15">
        <f>IF(ISBLANK($D11111),"",IF(ISBLANK($E11111),VLOOKUP($D11111,$J:$K,2,FALSE),VLOOKUP($E11111,'Daycare Packages'!$A:$G,7,FALSE)))</f>
        <v>22</v>
      </c>
      <c r="G11111" s="15"/>
      <c r="H11111" s="15">
        <f t="shared" si="373"/>
        <v>22</v>
      </c>
      <c r="I11111" s="198">
        <f t="shared" si="372"/>
        <v>9</v>
      </c>
    </row>
    <row r="11112" spans="1:9" x14ac:dyDescent="0.3">
      <c r="A11112" s="10">
        <v>43713</v>
      </c>
      <c r="B11112" s="11" t="s">
        <v>244</v>
      </c>
      <c r="C11112" s="11" t="s">
        <v>673</v>
      </c>
      <c r="D11112" s="11" t="s">
        <v>662</v>
      </c>
      <c r="E11112" s="11">
        <v>6883385</v>
      </c>
      <c r="F11112" s="15">
        <f>IF(ISBLANK($D11112),"",IF(ISBLANK($E11112),VLOOKUP($D11112,$J:$K,2,FALSE),VLOOKUP($E11112,'Daycare Packages'!$A:$G,7,FALSE)))</f>
        <v>25</v>
      </c>
      <c r="G11112" s="15"/>
      <c r="H11112" s="15">
        <f t="shared" si="373"/>
        <v>25</v>
      </c>
      <c r="I11112" s="198">
        <f t="shared" si="372"/>
        <v>9</v>
      </c>
    </row>
    <row r="11113" spans="1:9" x14ac:dyDescent="0.3">
      <c r="A11113" s="10">
        <v>43713</v>
      </c>
      <c r="B11113" s="11" t="s">
        <v>912</v>
      </c>
      <c r="C11113" s="11" t="s">
        <v>913</v>
      </c>
      <c r="D11113" s="11" t="s">
        <v>662</v>
      </c>
      <c r="F11113" s="15">
        <f>IF(ISBLANK($D11113),"",IF(ISBLANK($E11113),VLOOKUP($D11113,$J:$K,2,FALSE),VLOOKUP($E11113,'Daycare Packages'!$A:$G,7,FALSE)))</f>
        <v>30</v>
      </c>
      <c r="G11113" s="15"/>
      <c r="H11113" s="15">
        <f t="shared" si="373"/>
        <v>30</v>
      </c>
      <c r="I11113" s="198">
        <f t="shared" si="372"/>
        <v>9</v>
      </c>
    </row>
    <row r="11114" spans="1:9" x14ac:dyDescent="0.3">
      <c r="A11114" s="10">
        <v>43713</v>
      </c>
      <c r="B11114" s="11" t="s">
        <v>2031</v>
      </c>
      <c r="C11114" s="11" t="s">
        <v>2032</v>
      </c>
      <c r="D11114" s="11" t="s">
        <v>662</v>
      </c>
      <c r="F11114" s="15">
        <f>IF(ISBLANK($D11114),"",IF(ISBLANK($E11114),VLOOKUP($D11114,$J:$K,2,FALSE),VLOOKUP($E11114,'Daycare Packages'!$A:$G,7,FALSE)))</f>
        <v>30</v>
      </c>
      <c r="G11114" s="15"/>
      <c r="H11114" s="15">
        <f t="shared" si="373"/>
        <v>30</v>
      </c>
      <c r="I11114" s="198">
        <f t="shared" si="372"/>
        <v>9</v>
      </c>
    </row>
    <row r="11115" spans="1:9" x14ac:dyDescent="0.3">
      <c r="A11115" s="10">
        <v>43713</v>
      </c>
      <c r="B11115" s="11" t="s">
        <v>2279</v>
      </c>
      <c r="C11115" s="11" t="s">
        <v>2283</v>
      </c>
      <c r="D11115" s="11" t="s">
        <v>662</v>
      </c>
      <c r="E11115" s="11">
        <v>6950486</v>
      </c>
      <c r="F11115" s="15">
        <f>IF(ISBLANK($D11115),"",IF(ISBLANK($E11115),VLOOKUP($D11115,$J:$K,2,FALSE),VLOOKUP($E11115,'Daycare Packages'!$A:$G,7,FALSE)))</f>
        <v>26</v>
      </c>
      <c r="G11115" s="15"/>
      <c r="H11115" s="15">
        <f t="shared" si="373"/>
        <v>26</v>
      </c>
      <c r="I11115" s="198">
        <f t="shared" si="372"/>
        <v>9</v>
      </c>
    </row>
    <row r="11116" spans="1:9" x14ac:dyDescent="0.3">
      <c r="A11116" s="10">
        <v>43713</v>
      </c>
      <c r="B11116" s="11" t="s">
        <v>123</v>
      </c>
      <c r="C11116" s="11" t="s">
        <v>2344</v>
      </c>
      <c r="D11116" s="11" t="s">
        <v>662</v>
      </c>
      <c r="E11116" s="11">
        <v>6892228</v>
      </c>
      <c r="F11116" s="15">
        <f>IF(ISBLANK($D11116),"",IF(ISBLANK($E11116),VLOOKUP($D11116,$J:$K,2,FALSE),VLOOKUP($E11116,'Daycare Packages'!$A:$G,7,FALSE)))</f>
        <v>23</v>
      </c>
      <c r="G11116" s="15"/>
      <c r="H11116" s="15">
        <f t="shared" si="373"/>
        <v>23</v>
      </c>
      <c r="I11116" s="198">
        <f t="shared" si="372"/>
        <v>9</v>
      </c>
    </row>
    <row r="11117" spans="1:9" x14ac:dyDescent="0.3">
      <c r="A11117" s="10">
        <v>43713</v>
      </c>
      <c r="B11117" s="11" t="s">
        <v>530</v>
      </c>
      <c r="C11117" s="11" t="s">
        <v>531</v>
      </c>
      <c r="D11117" s="11" t="s">
        <v>662</v>
      </c>
      <c r="F11117" s="15">
        <f>IF(ISBLANK($D11117),"",IF(ISBLANK($E11117),VLOOKUP($D11117,$J:$K,2,FALSE),VLOOKUP($E11117,'Daycare Packages'!$A:$G,7,FALSE)))</f>
        <v>30</v>
      </c>
      <c r="G11117" s="15"/>
      <c r="H11117" s="15">
        <f t="shared" si="373"/>
        <v>30</v>
      </c>
      <c r="I11117" s="198">
        <f t="shared" si="372"/>
        <v>9</v>
      </c>
    </row>
    <row r="11118" spans="1:9" x14ac:dyDescent="0.3">
      <c r="A11118" s="10">
        <v>43713</v>
      </c>
      <c r="B11118" s="11" t="s">
        <v>154</v>
      </c>
      <c r="C11118" s="11" t="s">
        <v>729</v>
      </c>
      <c r="D11118" s="11" t="s">
        <v>662</v>
      </c>
      <c r="E11118" s="11">
        <v>6928866</v>
      </c>
      <c r="F11118" s="15">
        <f>IF(ISBLANK($D11118),"",IF(ISBLANK($E11118),VLOOKUP($D11118,$J:$K,2,FALSE),VLOOKUP($E11118,'Daycare Packages'!$A:$G,7,FALSE)))</f>
        <v>27</v>
      </c>
      <c r="G11118" s="15"/>
      <c r="H11118" s="15">
        <f t="shared" si="373"/>
        <v>27</v>
      </c>
      <c r="I11118" s="198">
        <f t="shared" si="372"/>
        <v>9</v>
      </c>
    </row>
    <row r="11119" spans="1:9" x14ac:dyDescent="0.3">
      <c r="A11119" s="10">
        <v>43713</v>
      </c>
      <c r="B11119" s="11" t="s">
        <v>941</v>
      </c>
      <c r="C11119" s="11" t="s">
        <v>487</v>
      </c>
      <c r="D11119" s="11" t="s">
        <v>662</v>
      </c>
      <c r="F11119" s="15">
        <f>IF(ISBLANK($D11119),"",IF(ISBLANK($E11119),VLOOKUP($D11119,$J:$K,2,FALSE),VLOOKUP($E11119,'Daycare Packages'!$A:$G,7,FALSE)))</f>
        <v>30</v>
      </c>
      <c r="G11119" s="15"/>
      <c r="H11119" s="15">
        <f t="shared" si="373"/>
        <v>30</v>
      </c>
      <c r="I11119" s="198">
        <f t="shared" si="372"/>
        <v>9</v>
      </c>
    </row>
    <row r="11120" spans="1:9" x14ac:dyDescent="0.3">
      <c r="A11120" s="10">
        <v>43713</v>
      </c>
      <c r="B11120" s="11" t="s">
        <v>237</v>
      </c>
      <c r="C11120" s="11" t="s">
        <v>1549</v>
      </c>
      <c r="D11120" s="11" t="s">
        <v>662</v>
      </c>
      <c r="F11120" s="15">
        <f>IF(ISBLANK($D11120),"",IF(ISBLANK($E11120),VLOOKUP($D11120,$J:$K,2,FALSE),VLOOKUP($E11120,'Daycare Packages'!$A:$G,7,FALSE)))</f>
        <v>30</v>
      </c>
      <c r="G11120" s="15"/>
      <c r="H11120" s="15">
        <f t="shared" si="373"/>
        <v>30</v>
      </c>
      <c r="I11120" s="198">
        <f t="shared" si="372"/>
        <v>9</v>
      </c>
    </row>
    <row r="11121" spans="1:9" x14ac:dyDescent="0.3">
      <c r="A11121" s="10">
        <v>43713</v>
      </c>
      <c r="B11121" s="11" t="s">
        <v>159</v>
      </c>
      <c r="C11121" s="11" t="s">
        <v>456</v>
      </c>
      <c r="D11121" s="11" t="s">
        <v>662</v>
      </c>
      <c r="E11121" s="11">
        <v>6886756</v>
      </c>
      <c r="F11121" s="15">
        <f>IF(ISBLANK($D11121),"",IF(ISBLANK($E11121),VLOOKUP($D11121,$J:$K,2,FALSE),VLOOKUP($E11121,'Daycare Packages'!$A:$G,7,FALSE)))</f>
        <v>27</v>
      </c>
      <c r="G11121" s="15"/>
      <c r="H11121" s="15">
        <f t="shared" si="373"/>
        <v>27</v>
      </c>
      <c r="I11121" s="198">
        <f t="shared" si="372"/>
        <v>9</v>
      </c>
    </row>
    <row r="11122" spans="1:9" x14ac:dyDescent="0.3">
      <c r="A11122" s="10">
        <v>43713</v>
      </c>
      <c r="B11122" s="11" t="s">
        <v>209</v>
      </c>
      <c r="C11122" s="11" t="s">
        <v>702</v>
      </c>
      <c r="D11122" s="11" t="s">
        <v>662</v>
      </c>
      <c r="E11122" s="11">
        <v>6931312</v>
      </c>
      <c r="F11122" s="15">
        <f>IF(ISBLANK($D11122),"",IF(ISBLANK($E11122),VLOOKUP($D11122,$J:$K,2,FALSE),VLOOKUP($E11122,'Daycare Packages'!$A:$G,7,FALSE)))</f>
        <v>27</v>
      </c>
      <c r="G11122" s="15"/>
      <c r="H11122" s="15">
        <f t="shared" si="373"/>
        <v>27</v>
      </c>
      <c r="I11122" s="198">
        <f t="shared" si="372"/>
        <v>9</v>
      </c>
    </row>
    <row r="11123" spans="1:9" x14ac:dyDescent="0.3">
      <c r="A11123" s="10">
        <v>43713</v>
      </c>
      <c r="B11123" s="11" t="s">
        <v>213</v>
      </c>
      <c r="C11123" s="11" t="s">
        <v>675</v>
      </c>
      <c r="D11123" s="11" t="s">
        <v>662</v>
      </c>
      <c r="E11123" s="11">
        <v>6878886</v>
      </c>
      <c r="F11123" s="15">
        <f>IF(ISBLANK($D11123),"",IF(ISBLANK($E11123),VLOOKUP($D11123,$J:$K,2,FALSE),VLOOKUP($E11123,'Daycare Packages'!$A:$G,7,FALSE)))</f>
        <v>27</v>
      </c>
      <c r="G11123" s="15"/>
      <c r="H11123" s="15">
        <f t="shared" si="373"/>
        <v>27</v>
      </c>
      <c r="I11123" s="198">
        <f t="shared" si="372"/>
        <v>9</v>
      </c>
    </row>
    <row r="11124" spans="1:9" x14ac:dyDescent="0.3">
      <c r="A11124" s="10">
        <v>43713</v>
      </c>
      <c r="B11124" s="11" t="s">
        <v>196</v>
      </c>
      <c r="C11124" s="11" t="s">
        <v>432</v>
      </c>
      <c r="D11124" s="11" t="s">
        <v>662</v>
      </c>
      <c r="E11124" s="11">
        <v>6843216</v>
      </c>
      <c r="F11124" s="15">
        <f>IF(ISBLANK($D11124),"",IF(ISBLANK($E11124),VLOOKUP($D11124,$J:$K,2,FALSE),VLOOKUP($E11124,'Daycare Packages'!$A:$G,7,FALSE)))</f>
        <v>25</v>
      </c>
      <c r="G11124" s="15"/>
      <c r="H11124" s="15">
        <f t="shared" si="373"/>
        <v>25</v>
      </c>
      <c r="I11124" s="198">
        <f t="shared" si="372"/>
        <v>9</v>
      </c>
    </row>
    <row r="11125" spans="1:9" x14ac:dyDescent="0.3">
      <c r="A11125" s="10">
        <v>43713</v>
      </c>
      <c r="B11125" s="11" t="s">
        <v>1221</v>
      </c>
      <c r="C11125" s="11" t="s">
        <v>1222</v>
      </c>
      <c r="D11125" s="11" t="s">
        <v>662</v>
      </c>
      <c r="E11125" s="11">
        <v>6954886</v>
      </c>
      <c r="F11125" s="15">
        <f>IF(ISBLANK($D11125),"",IF(ISBLANK($E11125),VLOOKUP($D11125,$J:$K,2,FALSE),VLOOKUP($E11125,'Daycare Packages'!$A:$G,7,FALSE)))</f>
        <v>25</v>
      </c>
      <c r="G11125" s="15"/>
      <c r="H11125" s="15">
        <f t="shared" si="373"/>
        <v>25</v>
      </c>
      <c r="I11125" s="198">
        <f t="shared" si="372"/>
        <v>9</v>
      </c>
    </row>
    <row r="11126" spans="1:9" x14ac:dyDescent="0.3">
      <c r="A11126" s="10">
        <v>43713</v>
      </c>
      <c r="B11126" s="11" t="s">
        <v>216</v>
      </c>
      <c r="C11126" s="11" t="s">
        <v>448</v>
      </c>
      <c r="D11126" s="11" t="s">
        <v>662</v>
      </c>
      <c r="E11126" s="11">
        <v>6940540</v>
      </c>
      <c r="F11126" s="15">
        <f>IF(ISBLANK($D11126),"",IF(ISBLANK($E11126),VLOOKUP($D11126,$J:$K,2,FALSE),VLOOKUP($E11126,'Daycare Packages'!$A:$G,7,FALSE)))</f>
        <v>27</v>
      </c>
      <c r="G11126" s="15"/>
      <c r="H11126" s="15">
        <f t="shared" si="373"/>
        <v>27</v>
      </c>
      <c r="I11126" s="198">
        <f t="shared" si="372"/>
        <v>9</v>
      </c>
    </row>
    <row r="11127" spans="1:9" x14ac:dyDescent="0.3">
      <c r="A11127" s="10">
        <v>43713</v>
      </c>
      <c r="B11127" s="11" t="s">
        <v>1987</v>
      </c>
      <c r="C11127" s="11" t="s">
        <v>1988</v>
      </c>
      <c r="D11127" s="11" t="s">
        <v>662</v>
      </c>
      <c r="F11127" s="15">
        <f>IF(ISBLANK($D11127),"",IF(ISBLANK($E11127),VLOOKUP($D11127,$J:$K,2,FALSE),VLOOKUP($E11127,'Daycare Packages'!$A:$G,7,FALSE)))</f>
        <v>30</v>
      </c>
      <c r="G11127" s="15">
        <v>-6</v>
      </c>
      <c r="H11127" s="15">
        <f t="shared" si="373"/>
        <v>24</v>
      </c>
      <c r="I11127" s="198">
        <f t="shared" si="372"/>
        <v>9</v>
      </c>
    </row>
    <row r="11128" spans="1:9" x14ac:dyDescent="0.3">
      <c r="A11128" s="10">
        <v>43713</v>
      </c>
      <c r="B11128" s="11" t="s">
        <v>127</v>
      </c>
      <c r="C11128" s="11" t="s">
        <v>715</v>
      </c>
      <c r="D11128" s="11" t="s">
        <v>662</v>
      </c>
      <c r="E11128" s="11">
        <v>6865974</v>
      </c>
      <c r="F11128" s="15">
        <f>IF(ISBLANK($D11128),"",IF(ISBLANK($E11128),VLOOKUP($D11128,$J:$K,2,FALSE),VLOOKUP($E11128,'Daycare Packages'!$A:$G,7,FALSE)))</f>
        <v>23</v>
      </c>
      <c r="G11128" s="15"/>
      <c r="H11128" s="15">
        <f t="shared" si="373"/>
        <v>23</v>
      </c>
      <c r="I11128" s="198">
        <f t="shared" si="372"/>
        <v>9</v>
      </c>
    </row>
    <row r="11129" spans="1:9" x14ac:dyDescent="0.3">
      <c r="A11129" s="10">
        <v>43713</v>
      </c>
      <c r="B11129" s="11" t="s">
        <v>223</v>
      </c>
      <c r="C11129" s="11" t="s">
        <v>538</v>
      </c>
      <c r="D11129" s="11" t="s">
        <v>662</v>
      </c>
      <c r="F11129" s="15">
        <f>IF(ISBLANK($D11129),"",IF(ISBLANK($E11129),VLOOKUP($D11129,$J:$K,2,FALSE),VLOOKUP($E11129,'Daycare Packages'!$A:$G,7,FALSE)))</f>
        <v>30</v>
      </c>
      <c r="G11129" s="15"/>
      <c r="H11129" s="15">
        <f t="shared" si="373"/>
        <v>30</v>
      </c>
      <c r="I11129" s="198">
        <f t="shared" si="372"/>
        <v>9</v>
      </c>
    </row>
    <row r="11130" spans="1:9" x14ac:dyDescent="0.3">
      <c r="A11130" s="10">
        <v>43713</v>
      </c>
      <c r="B11130" s="11" t="s">
        <v>1863</v>
      </c>
      <c r="C11130" s="11" t="s">
        <v>1864</v>
      </c>
      <c r="D11130" s="11" t="s">
        <v>659</v>
      </c>
      <c r="F11130" s="15">
        <f>IF(ISBLANK($D11130),"",IF(ISBLANK($E11130),VLOOKUP($D11130,$J:$K,2,FALSE),VLOOKUP($E11130,'Daycare Packages'!$A:$G,7,FALSE)))</f>
        <v>20</v>
      </c>
      <c r="G11130" s="15"/>
      <c r="H11130" s="15">
        <f t="shared" si="373"/>
        <v>20</v>
      </c>
      <c r="I11130" s="198">
        <f t="shared" si="372"/>
        <v>9</v>
      </c>
    </row>
    <row r="11131" spans="1:9" x14ac:dyDescent="0.3">
      <c r="A11131" s="10">
        <v>43713</v>
      </c>
      <c r="B11131" s="11" t="s">
        <v>1994</v>
      </c>
      <c r="C11131" s="11" t="s">
        <v>488</v>
      </c>
      <c r="D11131" s="11" t="s">
        <v>662</v>
      </c>
      <c r="F11131" s="15">
        <f>IF(ISBLANK($D11131),"",IF(ISBLANK($E11131),VLOOKUP($D11131,$J:$K,2,FALSE),VLOOKUP($E11131,'Daycare Packages'!$A:$G,7,FALSE)))</f>
        <v>30</v>
      </c>
      <c r="G11131" s="15"/>
      <c r="H11131" s="15">
        <f t="shared" si="373"/>
        <v>30</v>
      </c>
      <c r="I11131" s="198">
        <f t="shared" si="372"/>
        <v>9</v>
      </c>
    </row>
    <row r="11132" spans="1:9" x14ac:dyDescent="0.3">
      <c r="A11132" s="10">
        <v>43713</v>
      </c>
      <c r="B11132" s="11" t="s">
        <v>1994</v>
      </c>
      <c r="C11132" s="11" t="s">
        <v>1810</v>
      </c>
      <c r="D11132" s="11" t="s">
        <v>662</v>
      </c>
      <c r="F11132" s="15">
        <f>IF(ISBLANK($D11132),"",IF(ISBLANK($E11132),VLOOKUP($D11132,$J:$K,2,FALSE),VLOOKUP($E11132,'Daycare Packages'!$A:$G,7,FALSE)))</f>
        <v>30</v>
      </c>
      <c r="G11132" s="15"/>
      <c r="H11132" s="15">
        <f t="shared" si="373"/>
        <v>30</v>
      </c>
      <c r="I11132" s="198">
        <f t="shared" si="372"/>
        <v>9</v>
      </c>
    </row>
    <row r="11133" spans="1:9" x14ac:dyDescent="0.3">
      <c r="A11133" s="10">
        <v>43713</v>
      </c>
      <c r="B11133" s="11" t="s">
        <v>82</v>
      </c>
      <c r="C11133" s="11" t="s">
        <v>696</v>
      </c>
      <c r="D11133" s="11" t="s">
        <v>662</v>
      </c>
      <c r="E11133" s="11">
        <v>6717675</v>
      </c>
      <c r="F11133" s="15">
        <f>IF(ISBLANK($D11133),"",IF(ISBLANK($E11133),VLOOKUP($D11133,$J:$K,2,FALSE),VLOOKUP($E11133,'Daycare Packages'!$A:$G,7,FALSE)))</f>
        <v>22</v>
      </c>
      <c r="G11133" s="15"/>
      <c r="H11133" s="15">
        <f t="shared" si="373"/>
        <v>22</v>
      </c>
      <c r="I11133" s="198">
        <f t="shared" si="372"/>
        <v>9</v>
      </c>
    </row>
    <row r="11134" spans="1:9" x14ac:dyDescent="0.3">
      <c r="A11134" s="10">
        <v>43713</v>
      </c>
      <c r="B11134" s="11" t="s">
        <v>82</v>
      </c>
      <c r="C11134" s="11" t="s">
        <v>695</v>
      </c>
      <c r="D11134" s="11" t="s">
        <v>662</v>
      </c>
      <c r="E11134" s="11">
        <v>6717675</v>
      </c>
      <c r="F11134" s="15">
        <f>IF(ISBLANK($D11134),"",IF(ISBLANK($E11134),VLOOKUP($D11134,$J:$K,2,FALSE),VLOOKUP($E11134,'Daycare Packages'!$A:$G,7,FALSE)))</f>
        <v>22</v>
      </c>
      <c r="G11134" s="15"/>
      <c r="H11134" s="15">
        <f t="shared" si="373"/>
        <v>22</v>
      </c>
      <c r="I11134" s="198">
        <f t="shared" si="372"/>
        <v>9</v>
      </c>
    </row>
    <row r="11135" spans="1:9" x14ac:dyDescent="0.3">
      <c r="A11135" s="10">
        <v>43713</v>
      </c>
      <c r="B11135" s="11" t="s">
        <v>140</v>
      </c>
      <c r="C11135" s="11" t="s">
        <v>475</v>
      </c>
      <c r="D11135" s="11" t="s">
        <v>662</v>
      </c>
      <c r="E11135" s="11">
        <v>6927314</v>
      </c>
      <c r="F11135" s="15">
        <f>IF(ISBLANK($D11135),"",IF(ISBLANK($E11135),VLOOKUP($D11135,$J:$K,2,FALSE),VLOOKUP($E11135,'Daycare Packages'!$A:$G,7,FALSE)))</f>
        <v>26</v>
      </c>
      <c r="G11135" s="15"/>
      <c r="H11135" s="15">
        <f t="shared" si="373"/>
        <v>26</v>
      </c>
      <c r="I11135" s="198">
        <f t="shared" si="372"/>
        <v>9</v>
      </c>
    </row>
    <row r="11136" spans="1:9" x14ac:dyDescent="0.3">
      <c r="A11136" s="10">
        <v>43713</v>
      </c>
      <c r="B11136" s="11" t="s">
        <v>189</v>
      </c>
      <c r="C11136" s="11" t="s">
        <v>638</v>
      </c>
      <c r="D11136" s="11" t="s">
        <v>662</v>
      </c>
      <c r="E11136" s="11">
        <v>6895721</v>
      </c>
      <c r="F11136" s="15">
        <f>IF(ISBLANK($D11136),"",IF(ISBLANK($E11136),VLOOKUP($D11136,$J:$K,2,FALSE),VLOOKUP($E11136,'Daycare Packages'!$A:$G,7,FALSE)))</f>
        <v>25</v>
      </c>
      <c r="G11136" s="15"/>
      <c r="H11136" s="15">
        <f t="shared" si="373"/>
        <v>25</v>
      </c>
      <c r="I11136" s="198">
        <f t="shared" si="372"/>
        <v>9</v>
      </c>
    </row>
    <row r="11137" spans="1:9" x14ac:dyDescent="0.3">
      <c r="A11137" s="10">
        <v>43713</v>
      </c>
      <c r="B11137" s="11" t="s">
        <v>218</v>
      </c>
      <c r="C11137" s="11" t="s">
        <v>738</v>
      </c>
      <c r="D11137" s="11" t="s">
        <v>662</v>
      </c>
      <c r="E11137" s="11">
        <v>6911319</v>
      </c>
      <c r="F11137" s="15">
        <f>IF(ISBLANK($D11137),"",IF(ISBLANK($E11137),VLOOKUP($D11137,$J:$K,2,FALSE),VLOOKUP($E11137,'Daycare Packages'!$A:$G,7,FALSE)))</f>
        <v>20</v>
      </c>
      <c r="G11137" s="15"/>
      <c r="H11137" s="15">
        <f t="shared" si="373"/>
        <v>20</v>
      </c>
      <c r="I11137" s="198">
        <f t="shared" si="372"/>
        <v>9</v>
      </c>
    </row>
    <row r="11138" spans="1:9" x14ac:dyDescent="0.3">
      <c r="A11138" s="10">
        <v>43713</v>
      </c>
      <c r="B11138" s="11" t="s">
        <v>218</v>
      </c>
      <c r="C11138" s="11" t="s">
        <v>737</v>
      </c>
      <c r="D11138" s="11" t="s">
        <v>662</v>
      </c>
      <c r="E11138" s="11">
        <v>6911319</v>
      </c>
      <c r="F11138" s="15">
        <f>IF(ISBLANK($D11138),"",IF(ISBLANK($E11138),VLOOKUP($D11138,$J:$K,2,FALSE),VLOOKUP($E11138,'Daycare Packages'!$A:$G,7,FALSE)))</f>
        <v>20</v>
      </c>
      <c r="G11138" s="15"/>
      <c r="H11138" s="15">
        <f t="shared" si="373"/>
        <v>20</v>
      </c>
      <c r="I11138" s="198">
        <f t="shared" si="372"/>
        <v>9</v>
      </c>
    </row>
    <row r="11139" spans="1:9" x14ac:dyDescent="0.3">
      <c r="A11139" s="10">
        <v>43713</v>
      </c>
      <c r="B11139" s="11" t="s">
        <v>182</v>
      </c>
      <c r="C11139" s="11" t="s">
        <v>685</v>
      </c>
      <c r="D11139" s="11" t="s">
        <v>662</v>
      </c>
      <c r="E11139" s="11">
        <v>6925810</v>
      </c>
      <c r="F11139" s="15">
        <f>IF(ISBLANK($D11139),"",IF(ISBLANK($E11139),VLOOKUP($D11139,$J:$K,2,FALSE),VLOOKUP($E11139,'Daycare Packages'!$A:$G,7,FALSE)))</f>
        <v>23</v>
      </c>
      <c r="G11139" s="15"/>
      <c r="H11139" s="15">
        <f t="shared" si="373"/>
        <v>23</v>
      </c>
      <c r="I11139" s="198">
        <f t="shared" ref="I11139:I11202" si="374">IF(A11139="",0,MONTH(A11139))</f>
        <v>9</v>
      </c>
    </row>
    <row r="11140" spans="1:9" x14ac:dyDescent="0.3">
      <c r="A11140" s="10">
        <v>43713</v>
      </c>
      <c r="B11140" s="11" t="s">
        <v>2061</v>
      </c>
      <c r="C11140" s="11" t="s">
        <v>2062</v>
      </c>
      <c r="D11140" s="11" t="s">
        <v>662</v>
      </c>
      <c r="E11140" s="11">
        <v>6945355</v>
      </c>
      <c r="F11140" s="15">
        <f>IF(ISBLANK($D11140),"",IF(ISBLANK($E11140),VLOOKUP($D11140,$J:$K,2,FALSE),VLOOKUP($E11140,'Daycare Packages'!$A:$G,7,FALSE)))</f>
        <v>27</v>
      </c>
      <c r="G11140" s="15">
        <v>6</v>
      </c>
      <c r="H11140" s="15">
        <f t="shared" si="373"/>
        <v>33</v>
      </c>
      <c r="I11140" s="198">
        <f t="shared" si="374"/>
        <v>9</v>
      </c>
    </row>
    <row r="11141" spans="1:9" x14ac:dyDescent="0.3">
      <c r="A11141" s="10">
        <v>43713</v>
      </c>
      <c r="B11141" s="11" t="s">
        <v>1167</v>
      </c>
      <c r="C11141" s="11" t="s">
        <v>1006</v>
      </c>
      <c r="D11141" s="11" t="s">
        <v>662</v>
      </c>
      <c r="F11141" s="15">
        <f>IF(ISBLANK($D11141),"",IF(ISBLANK($E11141),VLOOKUP($D11141,$J:$K,2,FALSE),VLOOKUP($E11141,'Daycare Packages'!$A:$G,7,FALSE)))</f>
        <v>30</v>
      </c>
      <c r="G11141" s="15"/>
      <c r="H11141" s="15">
        <f t="shared" si="373"/>
        <v>30</v>
      </c>
      <c r="I11141" s="198">
        <f t="shared" si="374"/>
        <v>9</v>
      </c>
    </row>
    <row r="11142" spans="1:9" x14ac:dyDescent="0.3">
      <c r="A11142" s="10">
        <v>43713</v>
      </c>
      <c r="B11142" s="11" t="s">
        <v>1366</v>
      </c>
      <c r="C11142" s="11" t="s">
        <v>520</v>
      </c>
      <c r="D11142" s="11" t="s">
        <v>662</v>
      </c>
      <c r="E11142" s="11">
        <v>6940430</v>
      </c>
      <c r="F11142" s="15">
        <f>IF(ISBLANK($D11142),"",IF(ISBLANK($E11142),VLOOKUP($D11142,$J:$K,2,FALSE),VLOOKUP($E11142,'Daycare Packages'!$A:$G,7,FALSE)))</f>
        <v>20.7</v>
      </c>
      <c r="G11142" s="15"/>
      <c r="H11142" s="15">
        <f t="shared" si="373"/>
        <v>20.7</v>
      </c>
      <c r="I11142" s="198">
        <f t="shared" si="374"/>
        <v>9</v>
      </c>
    </row>
    <row r="11143" spans="1:9" x14ac:dyDescent="0.3">
      <c r="A11143" s="10">
        <v>43713</v>
      </c>
      <c r="B11143" s="11" t="s">
        <v>1366</v>
      </c>
      <c r="C11143" s="11" t="s">
        <v>587</v>
      </c>
      <c r="D11143" s="11" t="s">
        <v>662</v>
      </c>
      <c r="E11143" s="11">
        <v>6940430</v>
      </c>
      <c r="F11143" s="15">
        <f>IF(ISBLANK($D11143),"",IF(ISBLANK($E11143),VLOOKUP($D11143,$J:$K,2,FALSE),VLOOKUP($E11143,'Daycare Packages'!$A:$G,7,FALSE)))</f>
        <v>20.7</v>
      </c>
      <c r="G11143" s="15"/>
      <c r="H11143" s="15">
        <f t="shared" si="373"/>
        <v>20.7</v>
      </c>
      <c r="I11143" s="198">
        <f t="shared" si="374"/>
        <v>9</v>
      </c>
    </row>
    <row r="11144" spans="1:9" x14ac:dyDescent="0.3">
      <c r="A11144" s="10">
        <v>43713</v>
      </c>
      <c r="B11144" s="11" t="s">
        <v>851</v>
      </c>
      <c r="C11144" s="11" t="s">
        <v>852</v>
      </c>
      <c r="D11144" s="11" t="s">
        <v>662</v>
      </c>
      <c r="F11144" s="15">
        <f>IF(ISBLANK($D11144),"",IF(ISBLANK($E11144),VLOOKUP($D11144,$J:$K,2,FALSE),VLOOKUP($E11144,'Daycare Packages'!$A:$G,7,FALSE)))</f>
        <v>30</v>
      </c>
      <c r="G11144" s="15"/>
      <c r="H11144" s="15">
        <f t="shared" si="373"/>
        <v>30</v>
      </c>
      <c r="I11144" s="198">
        <f t="shared" si="374"/>
        <v>9</v>
      </c>
    </row>
    <row r="11145" spans="1:9" x14ac:dyDescent="0.3">
      <c r="A11145" s="10">
        <v>43713</v>
      </c>
      <c r="B11145" s="11" t="s">
        <v>2077</v>
      </c>
      <c r="C11145" s="11" t="s">
        <v>943</v>
      </c>
      <c r="D11145" s="11" t="s">
        <v>659</v>
      </c>
      <c r="F11145" s="15">
        <f>IF(ISBLANK($D11145),"",IF(ISBLANK($E11145),VLOOKUP($D11145,$J:$K,2,FALSE),VLOOKUP($E11145,'Daycare Packages'!$A:$G,7,FALSE)))</f>
        <v>20</v>
      </c>
      <c r="G11145" s="15"/>
      <c r="H11145" s="15">
        <f t="shared" si="373"/>
        <v>20</v>
      </c>
      <c r="I11145" s="198">
        <f t="shared" si="374"/>
        <v>9</v>
      </c>
    </row>
    <row r="11146" spans="1:9" x14ac:dyDescent="0.3">
      <c r="A11146" s="10">
        <v>43713</v>
      </c>
      <c r="B11146" s="11" t="s">
        <v>114</v>
      </c>
      <c r="C11146" s="11" t="s">
        <v>789</v>
      </c>
      <c r="D11146" s="11" t="s">
        <v>662</v>
      </c>
      <c r="E11146" s="11">
        <v>6939596</v>
      </c>
      <c r="F11146" s="15">
        <f>IF(ISBLANK($D11146),"",IF(ISBLANK($E11146),VLOOKUP($D11146,$J:$K,2,FALSE),VLOOKUP($E11146,'Daycare Packages'!$A:$G,7,FALSE)))</f>
        <v>23</v>
      </c>
      <c r="G11146" s="15"/>
      <c r="H11146" s="15">
        <f t="shared" si="373"/>
        <v>23</v>
      </c>
      <c r="I11146" s="198">
        <f t="shared" si="374"/>
        <v>9</v>
      </c>
    </row>
    <row r="11147" spans="1:9" x14ac:dyDescent="0.3">
      <c r="A11147" s="10">
        <v>43713</v>
      </c>
      <c r="B11147" s="11" t="s">
        <v>272</v>
      </c>
      <c r="C11147" s="11" t="s">
        <v>438</v>
      </c>
      <c r="D11147" s="11" t="s">
        <v>662</v>
      </c>
      <c r="F11147" s="15">
        <f>IF(ISBLANK($D11147),"",IF(ISBLANK($E11147),VLOOKUP($D11147,$J:$K,2,FALSE),VLOOKUP($E11147,'Daycare Packages'!$A:$G,7,FALSE)))</f>
        <v>30</v>
      </c>
      <c r="G11147" s="15"/>
      <c r="H11147" s="15">
        <f t="shared" si="373"/>
        <v>30</v>
      </c>
      <c r="I11147" s="198">
        <f t="shared" si="374"/>
        <v>9</v>
      </c>
    </row>
    <row r="11148" spans="1:9" x14ac:dyDescent="0.3">
      <c r="A11148" s="10">
        <v>43713</v>
      </c>
      <c r="B11148" s="11" t="s">
        <v>122</v>
      </c>
      <c r="C11148" s="11" t="s">
        <v>740</v>
      </c>
      <c r="D11148" s="11" t="s">
        <v>662</v>
      </c>
      <c r="E11148" s="11">
        <v>6734317</v>
      </c>
      <c r="F11148" s="15">
        <f>IF(ISBLANK($D11148),"",IF(ISBLANK($E11148),VLOOKUP($D11148,$J:$K,2,FALSE),VLOOKUP($E11148,'Daycare Packages'!$A:$G,7,FALSE)))</f>
        <v>22</v>
      </c>
      <c r="G11148" s="15"/>
      <c r="H11148" s="15">
        <f t="shared" si="373"/>
        <v>22</v>
      </c>
      <c r="I11148" s="198">
        <f t="shared" si="374"/>
        <v>9</v>
      </c>
    </row>
    <row r="11149" spans="1:9" x14ac:dyDescent="0.3">
      <c r="A11149" s="10">
        <v>43713</v>
      </c>
      <c r="B11149" s="11" t="s">
        <v>173</v>
      </c>
      <c r="C11149" s="11" t="s">
        <v>791</v>
      </c>
      <c r="D11149" s="11" t="s">
        <v>662</v>
      </c>
      <c r="E11149" s="11">
        <v>6805887</v>
      </c>
      <c r="F11149" s="15">
        <f>IF(ISBLANK($D11149),"",IF(ISBLANK($E11149),VLOOKUP($D11149,$J:$K,2,FALSE),VLOOKUP($E11149,'Daycare Packages'!$A:$G,7,FALSE)))</f>
        <v>25</v>
      </c>
      <c r="G11149" s="15"/>
      <c r="H11149" s="15">
        <f t="shared" si="373"/>
        <v>25</v>
      </c>
      <c r="I11149" s="198">
        <f t="shared" si="374"/>
        <v>9</v>
      </c>
    </row>
    <row r="11150" spans="1:9" x14ac:dyDescent="0.3">
      <c r="A11150" s="10">
        <v>43713</v>
      </c>
      <c r="B11150" s="11" t="s">
        <v>922</v>
      </c>
      <c r="C11150" s="11" t="s">
        <v>456</v>
      </c>
      <c r="D11150" s="11" t="s">
        <v>662</v>
      </c>
      <c r="E11150" s="11">
        <v>6872770</v>
      </c>
      <c r="F11150" s="15">
        <f>IF(ISBLANK($D11150),"",IF(ISBLANK($E11150),VLOOKUP($D11150,$J:$K,2,FALSE),VLOOKUP($E11150,'Daycare Packages'!$A:$G,7,FALSE)))</f>
        <v>23</v>
      </c>
      <c r="G11150" s="15"/>
      <c r="H11150" s="15">
        <f t="shared" si="373"/>
        <v>23</v>
      </c>
      <c r="I11150" s="198">
        <f t="shared" si="374"/>
        <v>9</v>
      </c>
    </row>
    <row r="11151" spans="1:9" x14ac:dyDescent="0.3">
      <c r="A11151" s="10">
        <v>43713</v>
      </c>
      <c r="B11151" s="11" t="s">
        <v>849</v>
      </c>
      <c r="C11151" s="11" t="s">
        <v>850</v>
      </c>
      <c r="D11151" s="11" t="s">
        <v>662</v>
      </c>
      <c r="F11151" s="15">
        <f>IF(ISBLANK($D11151),"",IF(ISBLANK($E11151),VLOOKUP($D11151,$J:$K,2,FALSE),VLOOKUP($E11151,'Daycare Packages'!$A:$G,7,FALSE)))</f>
        <v>30</v>
      </c>
      <c r="G11151" s="15"/>
      <c r="H11151" s="15">
        <f t="shared" si="373"/>
        <v>30</v>
      </c>
      <c r="I11151" s="198">
        <f t="shared" si="374"/>
        <v>9</v>
      </c>
    </row>
    <row r="11152" spans="1:9" x14ac:dyDescent="0.3">
      <c r="A11152" s="10">
        <v>43713</v>
      </c>
      <c r="B11152" s="11" t="s">
        <v>168</v>
      </c>
      <c r="C11152" s="11" t="s">
        <v>640</v>
      </c>
      <c r="D11152" s="11" t="s">
        <v>662</v>
      </c>
      <c r="F11152" s="15">
        <f>IF(ISBLANK($D11152),"",IF(ISBLANK($E11152),VLOOKUP($D11152,$J:$K,2,FALSE),VLOOKUP($E11152,'Daycare Packages'!$A:$G,7,FALSE)))</f>
        <v>30</v>
      </c>
      <c r="G11152" s="15"/>
      <c r="H11152" s="15">
        <f t="shared" si="373"/>
        <v>30</v>
      </c>
      <c r="I11152" s="198">
        <f t="shared" si="374"/>
        <v>9</v>
      </c>
    </row>
    <row r="11153" spans="1:9" x14ac:dyDescent="0.3">
      <c r="A11153" s="10">
        <v>43713</v>
      </c>
      <c r="B11153" s="11" t="s">
        <v>931</v>
      </c>
      <c r="C11153" s="11" t="s">
        <v>932</v>
      </c>
      <c r="D11153" s="11" t="s">
        <v>662</v>
      </c>
      <c r="F11153" s="15">
        <f>IF(ISBLANK($D11153),"",IF(ISBLANK($E11153),VLOOKUP($D11153,$J:$K,2,FALSE),VLOOKUP($E11153,'Daycare Packages'!$A:$G,7,FALSE)))</f>
        <v>30</v>
      </c>
      <c r="G11153" s="15"/>
      <c r="H11153" s="15">
        <f t="shared" si="373"/>
        <v>30</v>
      </c>
      <c r="I11153" s="198">
        <f t="shared" si="374"/>
        <v>9</v>
      </c>
    </row>
    <row r="11154" spans="1:9" x14ac:dyDescent="0.3">
      <c r="A11154" s="10">
        <v>43713</v>
      </c>
      <c r="B11154" s="11" t="s">
        <v>174</v>
      </c>
      <c r="C11154" s="11" t="s">
        <v>432</v>
      </c>
      <c r="D11154" s="11" t="s">
        <v>662</v>
      </c>
      <c r="F11154" s="15">
        <f>IF(ISBLANK($D11154),"",IF(ISBLANK($E11154),VLOOKUP($D11154,$J:$K,2,FALSE),VLOOKUP($E11154,'Daycare Packages'!$A:$G,7,FALSE)))</f>
        <v>30</v>
      </c>
      <c r="G11154" s="15"/>
      <c r="H11154" s="15">
        <f t="shared" si="373"/>
        <v>30</v>
      </c>
      <c r="I11154" s="198">
        <f t="shared" si="374"/>
        <v>9</v>
      </c>
    </row>
    <row r="11155" spans="1:9" x14ac:dyDescent="0.3">
      <c r="A11155" s="10">
        <v>43713</v>
      </c>
      <c r="B11155" s="11" t="s">
        <v>1308</v>
      </c>
      <c r="C11155" s="11" t="s">
        <v>748</v>
      </c>
      <c r="D11155" s="11" t="s">
        <v>662</v>
      </c>
      <c r="E11155" s="11">
        <v>6958888</v>
      </c>
      <c r="F11155" s="15">
        <f>IF(ISBLANK($D11155),"",IF(ISBLANK($E11155),VLOOKUP($D11155,$J:$K,2,FALSE),VLOOKUP($E11155,'Daycare Packages'!$A:$G,7,FALSE)))</f>
        <v>27</v>
      </c>
      <c r="G11155" s="15"/>
      <c r="H11155" s="15">
        <f t="shared" si="373"/>
        <v>27</v>
      </c>
      <c r="I11155" s="198">
        <f t="shared" si="374"/>
        <v>9</v>
      </c>
    </row>
    <row r="11156" spans="1:9" x14ac:dyDescent="0.3">
      <c r="A11156" s="10">
        <v>43713</v>
      </c>
      <c r="B11156" s="11" t="s">
        <v>186</v>
      </c>
      <c r="C11156" s="11" t="s">
        <v>561</v>
      </c>
      <c r="D11156" s="11" t="s">
        <v>662</v>
      </c>
      <c r="E11156" s="11">
        <v>6937918</v>
      </c>
      <c r="F11156" s="15">
        <f>IF(ISBLANK($D11156),"",IF(ISBLANK($E11156),VLOOKUP($D11156,$J:$K,2,FALSE),VLOOKUP($E11156,'Daycare Packages'!$A:$G,7,FALSE)))</f>
        <v>23</v>
      </c>
      <c r="G11156" s="15"/>
      <c r="H11156" s="15">
        <f t="shared" si="373"/>
        <v>23</v>
      </c>
      <c r="I11156" s="198">
        <f t="shared" si="374"/>
        <v>9</v>
      </c>
    </row>
    <row r="11157" spans="1:9" x14ac:dyDescent="0.3">
      <c r="A11157" s="10">
        <v>43713</v>
      </c>
      <c r="B11157" s="11" t="s">
        <v>217</v>
      </c>
      <c r="C11157" s="11" t="s">
        <v>2345</v>
      </c>
      <c r="D11157" s="11" t="s">
        <v>662</v>
      </c>
      <c r="E11157" s="11">
        <v>6918686</v>
      </c>
      <c r="F11157" s="15">
        <f>IF(ISBLANK($D11157),"",IF(ISBLANK($E11157),VLOOKUP($D11157,$J:$K,2,FALSE),VLOOKUP($E11157,'Daycare Packages'!$A:$G,7,FALSE)))</f>
        <v>26</v>
      </c>
      <c r="G11157" s="15"/>
      <c r="H11157" s="15">
        <f t="shared" si="373"/>
        <v>26</v>
      </c>
      <c r="I11157" s="198">
        <f t="shared" si="374"/>
        <v>9</v>
      </c>
    </row>
    <row r="11158" spans="1:9" x14ac:dyDescent="0.3">
      <c r="A11158" s="10">
        <v>43713</v>
      </c>
      <c r="B11158" s="11" t="s">
        <v>1535</v>
      </c>
      <c r="C11158" s="11" t="s">
        <v>846</v>
      </c>
      <c r="D11158" s="11" t="s">
        <v>662</v>
      </c>
      <c r="E11158" s="11">
        <v>6955604</v>
      </c>
      <c r="F11158" s="15">
        <f>IF(ISBLANK($D11158),"",IF(ISBLANK($E11158),VLOOKUP($D11158,$J:$K,2,FALSE),VLOOKUP($E11158,'Daycare Packages'!$A:$G,7,FALSE)))</f>
        <v>26</v>
      </c>
      <c r="G11158" s="15"/>
      <c r="H11158" s="15">
        <f t="shared" si="373"/>
        <v>26</v>
      </c>
      <c r="I11158" s="198">
        <f t="shared" si="374"/>
        <v>9</v>
      </c>
    </row>
    <row r="11159" spans="1:9" x14ac:dyDescent="0.3">
      <c r="A11159" s="10">
        <v>43713</v>
      </c>
      <c r="B11159" s="11" t="s">
        <v>663</v>
      </c>
      <c r="C11159" s="11" t="s">
        <v>664</v>
      </c>
      <c r="D11159" s="11" t="s">
        <v>662</v>
      </c>
      <c r="F11159" s="15">
        <f>IF(ISBLANK($D11159),"",IF(ISBLANK($E11159),VLOOKUP($D11159,$J:$K,2,FALSE),VLOOKUP($E11159,'Daycare Packages'!$A:$G,7,FALSE)))</f>
        <v>30</v>
      </c>
      <c r="G11159" s="15"/>
      <c r="H11159" s="15">
        <f t="shared" si="373"/>
        <v>30</v>
      </c>
      <c r="I11159" s="198">
        <f t="shared" si="374"/>
        <v>9</v>
      </c>
    </row>
    <row r="11160" spans="1:9" x14ac:dyDescent="0.3">
      <c r="A11160" s="10">
        <v>43713</v>
      </c>
      <c r="B11160" s="11" t="s">
        <v>663</v>
      </c>
      <c r="C11160" s="11" t="s">
        <v>665</v>
      </c>
      <c r="D11160" s="11" t="s">
        <v>662</v>
      </c>
      <c r="F11160" s="15">
        <f>IF(ISBLANK($D11160),"",IF(ISBLANK($E11160),VLOOKUP($D11160,$J:$K,2,FALSE),VLOOKUP($E11160,'Daycare Packages'!$A:$G,7,FALSE)))</f>
        <v>30</v>
      </c>
      <c r="G11160" s="15"/>
      <c r="H11160" s="15">
        <f t="shared" si="373"/>
        <v>30</v>
      </c>
      <c r="I11160" s="198">
        <f t="shared" si="374"/>
        <v>9</v>
      </c>
    </row>
    <row r="11161" spans="1:9" x14ac:dyDescent="0.3">
      <c r="A11161" s="10">
        <v>43713</v>
      </c>
      <c r="B11161" s="11" t="s">
        <v>156</v>
      </c>
      <c r="C11161" s="11" t="s">
        <v>479</v>
      </c>
      <c r="D11161" s="11" t="s">
        <v>662</v>
      </c>
      <c r="E11161" s="11">
        <v>6912335</v>
      </c>
      <c r="F11161" s="15">
        <f>IF(ISBLANK($D11161),"",IF(ISBLANK($E11161),VLOOKUP($D11161,$J:$K,2,FALSE),VLOOKUP($E11161,'Daycare Packages'!$A:$G,7,FALSE)))</f>
        <v>23</v>
      </c>
      <c r="G11161" s="15"/>
      <c r="H11161" s="15">
        <f t="shared" si="373"/>
        <v>23</v>
      </c>
      <c r="I11161" s="198">
        <f t="shared" si="374"/>
        <v>9</v>
      </c>
    </row>
    <row r="11162" spans="1:9" x14ac:dyDescent="0.3">
      <c r="A11162" s="55">
        <v>43713</v>
      </c>
      <c r="B11162" s="56" t="s">
        <v>170</v>
      </c>
      <c r="C11162" s="56" t="s">
        <v>710</v>
      </c>
      <c r="D11162" s="56" t="s">
        <v>662</v>
      </c>
      <c r="E11162" s="56">
        <v>6899079</v>
      </c>
      <c r="F11162" s="59">
        <f>IF(ISBLANK($D11162),"",IF(ISBLANK($E11162),VLOOKUP($D11162,$J:$K,2,FALSE),VLOOKUP($E11162,'Daycare Packages'!$A:$G,7,FALSE)))</f>
        <v>23</v>
      </c>
      <c r="G11162" s="59"/>
      <c r="H11162" s="59">
        <f t="shared" si="373"/>
        <v>23</v>
      </c>
      <c r="I11162" s="198">
        <f t="shared" si="374"/>
        <v>9</v>
      </c>
    </row>
    <row r="11163" spans="1:9" x14ac:dyDescent="0.3">
      <c r="A11163" s="10">
        <v>43714</v>
      </c>
      <c r="B11163" s="11" t="s">
        <v>175</v>
      </c>
      <c r="C11163" s="11" t="s">
        <v>433</v>
      </c>
      <c r="D11163" s="11" t="s">
        <v>659</v>
      </c>
      <c r="F11163" s="15">
        <f>IF(ISBLANK($D11163),"",IF(ISBLANK($E11163),VLOOKUP($D11163,$J:$K,2,FALSE),VLOOKUP($E11163,'Daycare Packages'!$A:$G,7,FALSE)))</f>
        <v>20</v>
      </c>
      <c r="G11163" s="15"/>
      <c r="H11163" s="15">
        <f t="shared" si="373"/>
        <v>20</v>
      </c>
      <c r="I11163" s="198">
        <f t="shared" si="374"/>
        <v>9</v>
      </c>
    </row>
    <row r="11164" spans="1:9" x14ac:dyDescent="0.3">
      <c r="A11164" s="10">
        <v>43714</v>
      </c>
      <c r="B11164" s="11" t="s">
        <v>152</v>
      </c>
      <c r="C11164" s="11" t="s">
        <v>679</v>
      </c>
      <c r="D11164" s="11" t="s">
        <v>662</v>
      </c>
      <c r="E11164" s="11">
        <v>6942219</v>
      </c>
      <c r="F11164" s="15">
        <f>IF(ISBLANK($D11164),"",IF(ISBLANK($E11164),VLOOKUP($D11164,$J:$K,2,FALSE),VLOOKUP($E11164,'Daycare Packages'!$A:$G,7,FALSE)))</f>
        <v>23</v>
      </c>
      <c r="G11164" s="15"/>
      <c r="H11164" s="15">
        <f t="shared" si="373"/>
        <v>23</v>
      </c>
      <c r="I11164" s="198">
        <f t="shared" si="374"/>
        <v>9</v>
      </c>
    </row>
    <row r="11165" spans="1:9" x14ac:dyDescent="0.3">
      <c r="A11165" s="10">
        <v>43714</v>
      </c>
      <c r="B11165" s="11" t="s">
        <v>190</v>
      </c>
      <c r="C11165" s="11" t="s">
        <v>718</v>
      </c>
      <c r="D11165" s="11" t="s">
        <v>659</v>
      </c>
      <c r="E11165" s="11">
        <v>6942249</v>
      </c>
      <c r="F11165" s="15">
        <f>IF(ISBLANK($D11165),"",IF(ISBLANK($E11165),VLOOKUP($D11165,$J:$K,2,FALSE),VLOOKUP($E11165,'Daycare Packages'!$A:$G,7,FALSE)))</f>
        <v>19</v>
      </c>
      <c r="G11165" s="15"/>
      <c r="H11165" s="15">
        <f t="shared" si="373"/>
        <v>19</v>
      </c>
      <c r="I11165" s="198">
        <f t="shared" si="374"/>
        <v>9</v>
      </c>
    </row>
    <row r="11166" spans="1:9" x14ac:dyDescent="0.3">
      <c r="A11166" s="10">
        <v>43714</v>
      </c>
      <c r="B11166" s="11" t="s">
        <v>174</v>
      </c>
      <c r="C11166" s="11" t="s">
        <v>432</v>
      </c>
      <c r="D11166" s="11" t="s">
        <v>662</v>
      </c>
      <c r="F11166" s="15">
        <f>IF(ISBLANK($D11166),"",IF(ISBLANK($E11166),VLOOKUP($D11166,$J:$K,2,FALSE),VLOOKUP($E11166,'Daycare Packages'!$A:$G,7,FALSE)))</f>
        <v>30</v>
      </c>
      <c r="G11166" s="15"/>
      <c r="H11166" s="15">
        <f t="shared" si="373"/>
        <v>30</v>
      </c>
      <c r="I11166" s="198">
        <f t="shared" si="374"/>
        <v>9</v>
      </c>
    </row>
    <row r="11167" spans="1:9" x14ac:dyDescent="0.3">
      <c r="A11167" s="10">
        <v>43714</v>
      </c>
      <c r="B11167" s="11" t="s">
        <v>185</v>
      </c>
      <c r="C11167" s="11" t="s">
        <v>670</v>
      </c>
      <c r="D11167" s="11" t="s">
        <v>662</v>
      </c>
      <c r="E11167" s="11">
        <v>6900947</v>
      </c>
      <c r="F11167" s="15">
        <f>IF(ISBLANK($D11167),"",IF(ISBLANK($E11167),VLOOKUP($D11167,$J:$K,2,FALSE),VLOOKUP($E11167,'Daycare Packages'!$A:$G,7,FALSE)))</f>
        <v>27</v>
      </c>
      <c r="G11167" s="15"/>
      <c r="H11167" s="15">
        <f t="shared" si="373"/>
        <v>27</v>
      </c>
      <c r="I11167" s="198">
        <f t="shared" si="374"/>
        <v>9</v>
      </c>
    </row>
    <row r="11168" spans="1:9" x14ac:dyDescent="0.3">
      <c r="A11168" s="10">
        <v>43714</v>
      </c>
      <c r="B11168" s="11" t="s">
        <v>1221</v>
      </c>
      <c r="C11168" s="11" t="s">
        <v>1222</v>
      </c>
      <c r="D11168" s="11" t="s">
        <v>662</v>
      </c>
      <c r="E11168" s="11">
        <v>6954886</v>
      </c>
      <c r="F11168" s="15">
        <f>IF(ISBLANK($D11168),"",IF(ISBLANK($E11168),VLOOKUP($D11168,$J:$K,2,FALSE),VLOOKUP($E11168,'Daycare Packages'!$A:$G,7,FALSE)))</f>
        <v>25</v>
      </c>
      <c r="G11168" s="15"/>
      <c r="H11168" s="15">
        <f t="shared" si="373"/>
        <v>25</v>
      </c>
      <c r="I11168" s="198">
        <f t="shared" si="374"/>
        <v>9</v>
      </c>
    </row>
    <row r="11169" spans="1:9" x14ac:dyDescent="0.3">
      <c r="A11169" s="10">
        <v>43714</v>
      </c>
      <c r="B11169" s="11" t="s">
        <v>115</v>
      </c>
      <c r="C11169" s="11" t="s">
        <v>764</v>
      </c>
      <c r="D11169" s="11" t="s">
        <v>662</v>
      </c>
      <c r="E11169" s="11">
        <v>6736950</v>
      </c>
      <c r="F11169" s="15">
        <f>IF(ISBLANK($D11169),"",IF(ISBLANK($E11169),VLOOKUP($D11169,$J:$K,2,FALSE),VLOOKUP($E11169,'Daycare Packages'!$A:$G,7,FALSE)))</f>
        <v>22</v>
      </c>
      <c r="G11169" s="15"/>
      <c r="H11169" s="15">
        <f t="shared" si="373"/>
        <v>22</v>
      </c>
      <c r="I11169" s="198">
        <f t="shared" si="374"/>
        <v>9</v>
      </c>
    </row>
    <row r="11170" spans="1:9" x14ac:dyDescent="0.3">
      <c r="A11170" s="10">
        <v>43714</v>
      </c>
      <c r="B11170" s="11" t="s">
        <v>127</v>
      </c>
      <c r="C11170" s="11" t="s">
        <v>715</v>
      </c>
      <c r="D11170" s="11" t="s">
        <v>662</v>
      </c>
      <c r="E11170" s="11">
        <v>6865974</v>
      </c>
      <c r="F11170" s="15">
        <f>IF(ISBLANK($D11170),"",IF(ISBLANK($E11170),VLOOKUP($D11170,$J:$K,2,FALSE),VLOOKUP($E11170,'Daycare Packages'!$A:$G,7,FALSE)))</f>
        <v>23</v>
      </c>
      <c r="G11170" s="15"/>
      <c r="H11170" s="15">
        <f>IF(ISBLANK(D11170),"",SUM(F11170:G11170))</f>
        <v>23</v>
      </c>
      <c r="I11170" s="198">
        <f t="shared" si="374"/>
        <v>9</v>
      </c>
    </row>
    <row r="11171" spans="1:9" x14ac:dyDescent="0.3">
      <c r="A11171" s="10">
        <v>43714</v>
      </c>
      <c r="B11171" s="11" t="s">
        <v>96</v>
      </c>
      <c r="C11171" s="11" t="s">
        <v>696</v>
      </c>
      <c r="D11171" s="11" t="s">
        <v>662</v>
      </c>
      <c r="E11171" s="11">
        <v>6829343</v>
      </c>
      <c r="F11171" s="15">
        <f>IF(ISBLANK($D11171),"",IF(ISBLANK($E11171),VLOOKUP($D11171,$J:$K,2,FALSE),VLOOKUP($E11171,'Daycare Packages'!$A:$G,7,FALSE)))</f>
        <v>23</v>
      </c>
      <c r="G11171" s="15"/>
      <c r="H11171" s="15">
        <f t="shared" si="373"/>
        <v>23</v>
      </c>
      <c r="I11171" s="198">
        <f t="shared" si="374"/>
        <v>9</v>
      </c>
    </row>
    <row r="11172" spans="1:9" x14ac:dyDescent="0.3">
      <c r="A11172" s="10">
        <v>43714</v>
      </c>
      <c r="B11172" s="11" t="s">
        <v>2061</v>
      </c>
      <c r="C11172" s="11" t="s">
        <v>2062</v>
      </c>
      <c r="D11172" s="11" t="s">
        <v>662</v>
      </c>
      <c r="E11172" s="11">
        <v>6945355</v>
      </c>
      <c r="F11172" s="15">
        <f>IF(ISBLANK($D11172),"",IF(ISBLANK($E11172),VLOOKUP($D11172,$J:$K,2,FALSE),VLOOKUP($E11172,'Daycare Packages'!$A:$G,7,FALSE)))</f>
        <v>27</v>
      </c>
      <c r="G11172" s="15"/>
      <c r="H11172" s="15">
        <f t="shared" si="373"/>
        <v>27</v>
      </c>
      <c r="I11172" s="198">
        <f t="shared" si="374"/>
        <v>9</v>
      </c>
    </row>
    <row r="11173" spans="1:9" x14ac:dyDescent="0.3">
      <c r="A11173" s="10">
        <v>43714</v>
      </c>
      <c r="B11173" s="11" t="s">
        <v>170</v>
      </c>
      <c r="C11173" s="11" t="s">
        <v>710</v>
      </c>
      <c r="D11173" s="11" t="s">
        <v>662</v>
      </c>
      <c r="E11173" s="11">
        <v>6899079</v>
      </c>
      <c r="F11173" s="15">
        <f>IF(ISBLANK($D11173),"",IF(ISBLANK($E11173),VLOOKUP($D11173,$J:$K,2,FALSE),VLOOKUP($E11173,'Daycare Packages'!$A:$G,7,FALSE)))</f>
        <v>23</v>
      </c>
      <c r="G11173" s="15"/>
      <c r="H11173" s="15">
        <f t="shared" si="373"/>
        <v>23</v>
      </c>
      <c r="I11173" s="198">
        <f t="shared" si="374"/>
        <v>9</v>
      </c>
    </row>
    <row r="11174" spans="1:9" x14ac:dyDescent="0.3">
      <c r="A11174" s="10">
        <v>43714</v>
      </c>
      <c r="B11174" s="11" t="s">
        <v>138</v>
      </c>
      <c r="C11174" s="11" t="s">
        <v>573</v>
      </c>
      <c r="D11174" s="11" t="s">
        <v>662</v>
      </c>
      <c r="E11174" s="11">
        <v>6803103</v>
      </c>
      <c r="F11174" s="15">
        <f>IF(ISBLANK($D11174),"",IF(ISBLANK($E11174),VLOOKUP($D11174,$J:$K,2,FALSE),VLOOKUP($E11174,'Daycare Packages'!$A:$G,7,FALSE)))</f>
        <v>23</v>
      </c>
      <c r="G11174" s="15"/>
      <c r="H11174" s="15">
        <f t="shared" si="373"/>
        <v>23</v>
      </c>
      <c r="I11174" s="198">
        <f t="shared" si="374"/>
        <v>9</v>
      </c>
    </row>
    <row r="11175" spans="1:9" x14ac:dyDescent="0.3">
      <c r="A11175" s="10">
        <v>43714</v>
      </c>
      <c r="B11175" s="11" t="s">
        <v>677</v>
      </c>
      <c r="C11175" s="11" t="s">
        <v>678</v>
      </c>
      <c r="D11175" s="11" t="s">
        <v>662</v>
      </c>
      <c r="F11175" s="15">
        <f>IF(ISBLANK($D11175),"",IF(ISBLANK($E11175),VLOOKUP($D11175,$J:$K,2,FALSE),VLOOKUP($E11175,'Daycare Packages'!$A:$G,7,FALSE)))</f>
        <v>30</v>
      </c>
      <c r="G11175" s="15"/>
      <c r="H11175" s="15">
        <f t="shared" ref="H11175:H11207" si="375">IF(ISBLANK(D11175),"",SUM(F11175:G11175))</f>
        <v>30</v>
      </c>
      <c r="I11175" s="198">
        <f t="shared" si="374"/>
        <v>9</v>
      </c>
    </row>
    <row r="11176" spans="1:9" x14ac:dyDescent="0.3">
      <c r="A11176" s="10">
        <v>43714</v>
      </c>
      <c r="B11176" s="11" t="s">
        <v>873</v>
      </c>
      <c r="C11176" s="11" t="s">
        <v>493</v>
      </c>
      <c r="D11176" s="11" t="s">
        <v>662</v>
      </c>
      <c r="F11176" s="15">
        <f>IF(ISBLANK($D11176),"",IF(ISBLANK($E11176),VLOOKUP($D11176,$J:$K,2,FALSE),VLOOKUP($E11176,'Daycare Packages'!$A:$G,7,FALSE)))</f>
        <v>30</v>
      </c>
      <c r="G11176" s="15"/>
      <c r="H11176" s="15">
        <f t="shared" si="375"/>
        <v>30</v>
      </c>
      <c r="I11176" s="198">
        <f t="shared" si="374"/>
        <v>9</v>
      </c>
    </row>
    <row r="11177" spans="1:9" x14ac:dyDescent="0.3">
      <c r="A11177" s="10">
        <v>43714</v>
      </c>
      <c r="B11177" s="11" t="s">
        <v>1727</v>
      </c>
      <c r="C11177" s="11" t="s">
        <v>1728</v>
      </c>
      <c r="D11177" s="11" t="s">
        <v>662</v>
      </c>
      <c r="E11177" s="11">
        <v>6924319</v>
      </c>
      <c r="F11177" s="15">
        <f>IF(ISBLANK($D11177),"",IF(ISBLANK($E11177),VLOOKUP($D11177,$J:$K,2,FALSE),VLOOKUP($E11177,'Daycare Packages'!$A:$G,7,FALSE)))</f>
        <v>23</v>
      </c>
      <c r="G11177" s="15"/>
      <c r="H11177" s="15">
        <f t="shared" si="375"/>
        <v>23</v>
      </c>
      <c r="I11177" s="198">
        <f t="shared" si="374"/>
        <v>9</v>
      </c>
    </row>
    <row r="11178" spans="1:9" x14ac:dyDescent="0.3">
      <c r="A11178" s="10">
        <v>43714</v>
      </c>
      <c r="B11178" s="11" t="s">
        <v>799</v>
      </c>
      <c r="C11178" s="11" t="s">
        <v>800</v>
      </c>
      <c r="D11178" s="11" t="s">
        <v>662</v>
      </c>
      <c r="F11178" s="15">
        <f>IF(ISBLANK($D11178),"",IF(ISBLANK($E11178),VLOOKUP($D11178,$J:$K,2,FALSE),VLOOKUP($E11178,'Daycare Packages'!$A:$G,7,FALSE)))</f>
        <v>30</v>
      </c>
      <c r="G11178" s="15"/>
      <c r="H11178" s="15">
        <f t="shared" si="375"/>
        <v>30</v>
      </c>
      <c r="I11178" s="198">
        <f t="shared" si="374"/>
        <v>9</v>
      </c>
    </row>
    <row r="11179" spans="1:9" x14ac:dyDescent="0.3">
      <c r="A11179" s="10">
        <v>43714</v>
      </c>
      <c r="B11179" s="11" t="s">
        <v>195</v>
      </c>
      <c r="C11179" s="11" t="s">
        <v>735</v>
      </c>
      <c r="D11179" s="11" t="s">
        <v>662</v>
      </c>
      <c r="F11179" s="15">
        <f>IF(ISBLANK($D11179),"",IF(ISBLANK($E11179),VLOOKUP($D11179,$J:$K,2,FALSE),VLOOKUP($E11179,'Daycare Packages'!$A:$G,7,FALSE)))</f>
        <v>30</v>
      </c>
      <c r="G11179" s="15"/>
      <c r="H11179" s="15">
        <f t="shared" si="375"/>
        <v>30</v>
      </c>
      <c r="I11179" s="198">
        <f t="shared" si="374"/>
        <v>9</v>
      </c>
    </row>
    <row r="11180" spans="1:9" x14ac:dyDescent="0.3">
      <c r="A11180" s="10">
        <v>43714</v>
      </c>
      <c r="B11180" s="11" t="s">
        <v>1947</v>
      </c>
      <c r="C11180" s="11" t="s">
        <v>1948</v>
      </c>
      <c r="D11180" s="11" t="s">
        <v>662</v>
      </c>
      <c r="F11180" s="15">
        <f>IF(ISBLANK($D11180),"",IF(ISBLANK($E11180),VLOOKUP($D11180,$J:$K,2,FALSE),VLOOKUP($E11180,'Daycare Packages'!$A:$G,7,FALSE)))</f>
        <v>30</v>
      </c>
      <c r="G11180" s="15"/>
      <c r="H11180" s="15">
        <f t="shared" si="375"/>
        <v>30</v>
      </c>
      <c r="I11180" s="198">
        <f t="shared" si="374"/>
        <v>9</v>
      </c>
    </row>
    <row r="11181" spans="1:9" x14ac:dyDescent="0.3">
      <c r="A11181" s="10">
        <v>43714</v>
      </c>
      <c r="B11181" s="11" t="s">
        <v>182</v>
      </c>
      <c r="C11181" s="11" t="s">
        <v>685</v>
      </c>
      <c r="D11181" s="11" t="s">
        <v>662</v>
      </c>
      <c r="E11181" s="11">
        <v>6925810</v>
      </c>
      <c r="F11181" s="15">
        <f>IF(ISBLANK($D11181),"",IF(ISBLANK($E11181),VLOOKUP($D11181,$J:$K,2,FALSE),VLOOKUP($E11181,'Daycare Packages'!$A:$G,7,FALSE)))</f>
        <v>23</v>
      </c>
      <c r="G11181" s="15"/>
      <c r="H11181" s="15">
        <f t="shared" si="375"/>
        <v>23</v>
      </c>
      <c r="I11181" s="198">
        <f t="shared" si="374"/>
        <v>9</v>
      </c>
    </row>
    <row r="11182" spans="1:9" x14ac:dyDescent="0.3">
      <c r="A11182" s="10">
        <v>43714</v>
      </c>
      <c r="B11182" s="11" t="s">
        <v>214</v>
      </c>
      <c r="C11182" s="11" t="s">
        <v>686</v>
      </c>
      <c r="D11182" s="11" t="s">
        <v>662</v>
      </c>
      <c r="E11182" s="11">
        <v>6874253</v>
      </c>
      <c r="F11182" s="15">
        <f>IF(ISBLANK($D11182),"",IF(ISBLANK($E11182),VLOOKUP($D11182,$J:$K,2,FALSE),VLOOKUP($E11182,'Daycare Packages'!$A:$G,7,FALSE)))</f>
        <v>23.4</v>
      </c>
      <c r="G11182" s="15"/>
      <c r="H11182" s="15">
        <f t="shared" si="375"/>
        <v>23.4</v>
      </c>
      <c r="I11182" s="198">
        <f t="shared" si="374"/>
        <v>9</v>
      </c>
    </row>
    <row r="11183" spans="1:9" x14ac:dyDescent="0.3">
      <c r="A11183" s="10">
        <v>43714</v>
      </c>
      <c r="B11183" s="11" t="s">
        <v>199</v>
      </c>
      <c r="C11183" s="11" t="s">
        <v>711</v>
      </c>
      <c r="D11183" s="11" t="s">
        <v>662</v>
      </c>
      <c r="E11183" s="11">
        <v>6857264</v>
      </c>
      <c r="F11183" s="15">
        <f>IF(ISBLANK($D11183),"",IF(ISBLANK($E11183),VLOOKUP($D11183,$J:$K,2,FALSE),VLOOKUP($E11183,'Daycare Packages'!$A:$G,7,FALSE)))</f>
        <v>26</v>
      </c>
      <c r="G11183" s="15"/>
      <c r="H11183" s="15">
        <f t="shared" si="375"/>
        <v>26</v>
      </c>
      <c r="I11183" s="198">
        <f t="shared" si="374"/>
        <v>9</v>
      </c>
    </row>
    <row r="11184" spans="1:9" x14ac:dyDescent="0.3">
      <c r="A11184" s="10">
        <v>43714</v>
      </c>
      <c r="B11184" s="11" t="s">
        <v>876</v>
      </c>
      <c r="C11184" s="11" t="s">
        <v>877</v>
      </c>
      <c r="D11184" s="11" t="s">
        <v>662</v>
      </c>
      <c r="F11184" s="15">
        <f>IF(ISBLANK($D11184),"",IF(ISBLANK($E11184),VLOOKUP($D11184,$J:$K,2,FALSE),VLOOKUP($E11184,'Daycare Packages'!$A:$G,7,FALSE)))</f>
        <v>30</v>
      </c>
      <c r="G11184" s="15"/>
      <c r="H11184" s="15">
        <f t="shared" si="375"/>
        <v>30</v>
      </c>
      <c r="I11184" s="198">
        <f t="shared" si="374"/>
        <v>9</v>
      </c>
    </row>
    <row r="11185" spans="1:9" x14ac:dyDescent="0.3">
      <c r="A11185" s="10">
        <v>43714</v>
      </c>
      <c r="B11185" s="11" t="s">
        <v>876</v>
      </c>
      <c r="C11185" s="11" t="s">
        <v>878</v>
      </c>
      <c r="D11185" s="11" t="s">
        <v>662</v>
      </c>
      <c r="F11185" s="15">
        <f>IF(ISBLANK($D11185),"",IF(ISBLANK($E11185),VLOOKUP($D11185,$J:$K,2,FALSE),VLOOKUP($E11185,'Daycare Packages'!$A:$G,7,FALSE)))</f>
        <v>30</v>
      </c>
      <c r="G11185" s="15"/>
      <c r="H11185" s="15">
        <f t="shared" si="375"/>
        <v>30</v>
      </c>
      <c r="I11185" s="198">
        <f t="shared" si="374"/>
        <v>9</v>
      </c>
    </row>
    <row r="11186" spans="1:9" x14ac:dyDescent="0.3">
      <c r="A11186" s="10">
        <v>43714</v>
      </c>
      <c r="B11186" s="11" t="s">
        <v>216</v>
      </c>
      <c r="C11186" s="11" t="s">
        <v>1660</v>
      </c>
      <c r="D11186" s="11" t="s">
        <v>662</v>
      </c>
      <c r="E11186" s="11">
        <v>6940540</v>
      </c>
      <c r="F11186" s="15">
        <f>IF(ISBLANK($D11186),"",IF(ISBLANK($E11186),VLOOKUP($D11186,$J:$K,2,FALSE),VLOOKUP($E11186,'Daycare Packages'!$A:$G,7,FALSE)))</f>
        <v>27</v>
      </c>
      <c r="G11186" s="15"/>
      <c r="H11186" s="15">
        <f t="shared" si="375"/>
        <v>27</v>
      </c>
      <c r="I11186" s="198">
        <f t="shared" si="374"/>
        <v>9</v>
      </c>
    </row>
    <row r="11187" spans="1:9" x14ac:dyDescent="0.3">
      <c r="A11187" s="10">
        <v>43714</v>
      </c>
      <c r="B11187" s="11" t="s">
        <v>167</v>
      </c>
      <c r="C11187" s="11" t="s">
        <v>726</v>
      </c>
      <c r="D11187" s="11" t="s">
        <v>662</v>
      </c>
      <c r="E11187" s="11">
        <v>6938112</v>
      </c>
      <c r="F11187" s="15">
        <f>IF(ISBLANK($D11187),"",IF(ISBLANK($E11187),VLOOKUP($D11187,$J:$K,2,FALSE),VLOOKUP($E11187,'Daycare Packages'!$A:$G,7,FALSE)))</f>
        <v>27</v>
      </c>
      <c r="G11187" s="15"/>
      <c r="H11187" s="15">
        <f t="shared" si="375"/>
        <v>27</v>
      </c>
      <c r="I11187" s="198">
        <f t="shared" si="374"/>
        <v>9</v>
      </c>
    </row>
    <row r="11188" spans="1:9" x14ac:dyDescent="0.3">
      <c r="A11188" s="10">
        <v>43714</v>
      </c>
      <c r="B11188" s="11" t="s">
        <v>167</v>
      </c>
      <c r="C11188" s="11" t="s">
        <v>467</v>
      </c>
      <c r="D11188" s="11" t="s">
        <v>662</v>
      </c>
      <c r="E11188" s="11">
        <v>6938112</v>
      </c>
      <c r="F11188" s="15">
        <f>IF(ISBLANK($D11188),"",IF(ISBLANK($E11188),VLOOKUP($D11188,$J:$K,2,FALSE),VLOOKUP($E11188,'Daycare Packages'!$A:$G,7,FALSE)))</f>
        <v>27</v>
      </c>
      <c r="G11188" s="15"/>
      <c r="H11188" s="15">
        <f t="shared" si="375"/>
        <v>27</v>
      </c>
      <c r="I11188" s="198">
        <f t="shared" si="374"/>
        <v>9</v>
      </c>
    </row>
    <row r="11189" spans="1:9" x14ac:dyDescent="0.3">
      <c r="A11189" s="10">
        <v>43714</v>
      </c>
      <c r="B11189" s="11" t="s">
        <v>699</v>
      </c>
      <c r="C11189" s="11" t="s">
        <v>478</v>
      </c>
      <c r="D11189" s="11" t="s">
        <v>662</v>
      </c>
      <c r="F11189" s="15">
        <f>IF(ISBLANK($D11189),"",IF(ISBLANK($E11189),VLOOKUP($D11189,$J:$K,2,FALSE),VLOOKUP($E11189,'Daycare Packages'!$A:$G,7,FALSE)))</f>
        <v>30</v>
      </c>
      <c r="G11189" s="15">
        <v>-3</v>
      </c>
      <c r="H11189" s="15">
        <f t="shared" si="375"/>
        <v>27</v>
      </c>
      <c r="I11189" s="198">
        <f t="shared" si="374"/>
        <v>9</v>
      </c>
    </row>
    <row r="11190" spans="1:9" x14ac:dyDescent="0.3">
      <c r="A11190" s="10">
        <v>43714</v>
      </c>
      <c r="B11190" s="11" t="s">
        <v>193</v>
      </c>
      <c r="C11190" s="11" t="s">
        <v>776</v>
      </c>
      <c r="D11190" s="11" t="s">
        <v>662</v>
      </c>
      <c r="E11190" s="11">
        <v>6928160</v>
      </c>
      <c r="F11190" s="15">
        <f>IF(ISBLANK($D11190),"",IF(ISBLANK($E11190),VLOOKUP($D11190,$J:$K,2,FALSE),VLOOKUP($E11190,'Daycare Packages'!$A:$G,7,FALSE)))</f>
        <v>27</v>
      </c>
      <c r="G11190" s="15"/>
      <c r="H11190" s="15">
        <f t="shared" si="375"/>
        <v>27</v>
      </c>
      <c r="I11190" s="198">
        <f t="shared" si="374"/>
        <v>9</v>
      </c>
    </row>
    <row r="11191" spans="1:9" x14ac:dyDescent="0.3">
      <c r="A11191" s="10">
        <v>43714</v>
      </c>
      <c r="B11191" s="11" t="s">
        <v>246</v>
      </c>
      <c r="C11191" s="11" t="s">
        <v>815</v>
      </c>
      <c r="D11191" s="11" t="s">
        <v>662</v>
      </c>
      <c r="F11191" s="15">
        <f>IF(ISBLANK($D11191),"",IF(ISBLANK($E11191),VLOOKUP($D11191,$J:$K,2,FALSE),VLOOKUP($E11191,'Daycare Packages'!$A:$G,7,FALSE)))</f>
        <v>30</v>
      </c>
      <c r="G11191" s="15"/>
      <c r="H11191" s="15">
        <f t="shared" si="375"/>
        <v>30</v>
      </c>
      <c r="I11191" s="198">
        <f t="shared" si="374"/>
        <v>9</v>
      </c>
    </row>
    <row r="11192" spans="1:9" x14ac:dyDescent="0.3">
      <c r="A11192" s="10">
        <v>43714</v>
      </c>
      <c r="B11192" s="11" t="s">
        <v>246</v>
      </c>
      <c r="C11192" s="11" t="s">
        <v>814</v>
      </c>
      <c r="D11192" s="11" t="s">
        <v>662</v>
      </c>
      <c r="F11192" s="15">
        <f>IF(ISBLANK($D11192),"",IF(ISBLANK($E11192),VLOOKUP($D11192,$J:$K,2,FALSE),VLOOKUP($E11192,'Daycare Packages'!$A:$G,7,FALSE)))</f>
        <v>30</v>
      </c>
      <c r="G11192" s="15"/>
      <c r="H11192" s="15">
        <f t="shared" si="375"/>
        <v>30</v>
      </c>
      <c r="I11192" s="198">
        <f t="shared" si="374"/>
        <v>9</v>
      </c>
    </row>
    <row r="11193" spans="1:9" x14ac:dyDescent="0.3">
      <c r="A11193" s="10">
        <v>43714</v>
      </c>
      <c r="B11193" s="11" t="s">
        <v>663</v>
      </c>
      <c r="C11193" s="11" t="s">
        <v>665</v>
      </c>
      <c r="D11193" s="11" t="s">
        <v>662</v>
      </c>
      <c r="F11193" s="15">
        <f>IF(ISBLANK($D11193),"",IF(ISBLANK($E11193),VLOOKUP($D11193,$J:$K,2,FALSE),VLOOKUP($E11193,'Daycare Packages'!$A:$G,7,FALSE)))</f>
        <v>30</v>
      </c>
      <c r="G11193" s="15"/>
      <c r="H11193" s="15">
        <f t="shared" si="375"/>
        <v>30</v>
      </c>
      <c r="I11193" s="198">
        <f t="shared" si="374"/>
        <v>9</v>
      </c>
    </row>
    <row r="11194" spans="1:9" x14ac:dyDescent="0.3">
      <c r="A11194" s="10">
        <v>43714</v>
      </c>
      <c r="B11194" s="11" t="s">
        <v>663</v>
      </c>
      <c r="C11194" s="11" t="s">
        <v>664</v>
      </c>
      <c r="D11194" s="11" t="s">
        <v>662</v>
      </c>
      <c r="F11194" s="15">
        <f>IF(ISBLANK($D11194),"",IF(ISBLANK($E11194),VLOOKUP($D11194,$J:$K,2,FALSE),VLOOKUP($E11194,'Daycare Packages'!$A:$G,7,FALSE)))</f>
        <v>30</v>
      </c>
      <c r="G11194" s="15"/>
      <c r="H11194" s="15">
        <f t="shared" si="375"/>
        <v>30</v>
      </c>
      <c r="I11194" s="198">
        <f t="shared" si="374"/>
        <v>9</v>
      </c>
    </row>
    <row r="11195" spans="1:9" x14ac:dyDescent="0.3">
      <c r="A11195" s="10">
        <v>43714</v>
      </c>
      <c r="B11195" s="11" t="s">
        <v>760</v>
      </c>
      <c r="C11195" s="11" t="s">
        <v>761</v>
      </c>
      <c r="D11195" s="11" t="s">
        <v>662</v>
      </c>
      <c r="F11195" s="15">
        <f>IF(ISBLANK($D11195),"",IF(ISBLANK($E11195),VLOOKUP($D11195,$J:$K,2,FALSE),VLOOKUP($E11195,'Daycare Packages'!$A:$G,7,FALSE)))</f>
        <v>30</v>
      </c>
      <c r="G11195" s="15"/>
      <c r="H11195" s="15">
        <f t="shared" si="375"/>
        <v>30</v>
      </c>
      <c r="I11195" s="198">
        <f t="shared" si="374"/>
        <v>9</v>
      </c>
    </row>
    <row r="11196" spans="1:9" x14ac:dyDescent="0.3">
      <c r="A11196" s="10">
        <v>43714</v>
      </c>
      <c r="B11196" s="11" t="s">
        <v>2167</v>
      </c>
      <c r="C11196" s="11" t="s">
        <v>570</v>
      </c>
      <c r="D11196" s="11" t="s">
        <v>662</v>
      </c>
      <c r="E11196" s="11">
        <v>6945678</v>
      </c>
      <c r="F11196" s="15">
        <f>IF(ISBLANK($D11196),"",IF(ISBLANK($E11196),VLOOKUP($D11196,$J:$K,2,FALSE),VLOOKUP($E11196,'Daycare Packages'!$A:$G,7,FALSE)))</f>
        <v>27</v>
      </c>
      <c r="G11196" s="15"/>
      <c r="H11196" s="15">
        <f t="shared" si="375"/>
        <v>27</v>
      </c>
      <c r="I11196" s="198">
        <f t="shared" si="374"/>
        <v>9</v>
      </c>
    </row>
    <row r="11197" spans="1:9" x14ac:dyDescent="0.3">
      <c r="A11197" s="10">
        <v>43714</v>
      </c>
      <c r="B11197" s="11" t="s">
        <v>920</v>
      </c>
      <c r="C11197" s="11" t="s">
        <v>921</v>
      </c>
      <c r="D11197" s="11" t="s">
        <v>659</v>
      </c>
      <c r="F11197" s="15">
        <f>IF(ISBLANK($D11197),"",IF(ISBLANK($E11197),VLOOKUP($D11197,$J:$K,2,FALSE),VLOOKUP($E11197,'Daycare Packages'!$A:$G,7,FALSE)))</f>
        <v>20</v>
      </c>
      <c r="G11197" s="15"/>
      <c r="H11197" s="15">
        <f t="shared" si="375"/>
        <v>20</v>
      </c>
      <c r="I11197" s="198">
        <f t="shared" si="374"/>
        <v>9</v>
      </c>
    </row>
    <row r="11198" spans="1:9" x14ac:dyDescent="0.3">
      <c r="A11198" s="10">
        <v>43714</v>
      </c>
      <c r="B11198" s="11" t="s">
        <v>136</v>
      </c>
      <c r="C11198" s="11" t="s">
        <v>650</v>
      </c>
      <c r="D11198" s="11" t="s">
        <v>662</v>
      </c>
      <c r="E11198" s="11">
        <v>6936967</v>
      </c>
      <c r="F11198" s="15">
        <f>IF(ISBLANK($D11198),"",IF(ISBLANK($E11198),VLOOKUP($D11198,$J:$K,2,FALSE),VLOOKUP($E11198,'Daycare Packages'!$A:$G,7,FALSE)))</f>
        <v>26</v>
      </c>
      <c r="G11198" s="15"/>
      <c r="H11198" s="15">
        <f t="shared" si="375"/>
        <v>26</v>
      </c>
      <c r="I11198" s="198">
        <f t="shared" si="374"/>
        <v>9</v>
      </c>
    </row>
    <row r="11199" spans="1:9" x14ac:dyDescent="0.3">
      <c r="A11199" s="10">
        <v>43714</v>
      </c>
      <c r="B11199" s="11" t="s">
        <v>2077</v>
      </c>
      <c r="C11199" s="11" t="s">
        <v>943</v>
      </c>
      <c r="D11199" s="11" t="s">
        <v>662</v>
      </c>
      <c r="E11199" s="11">
        <v>6937572</v>
      </c>
      <c r="F11199" s="15">
        <f>IF(ISBLANK($D11199),"",IF(ISBLANK($E11199),VLOOKUP($D11199,$J:$K,2,FALSE),VLOOKUP($E11199,'Daycare Packages'!$A:$G,7,FALSE)))</f>
        <v>23</v>
      </c>
      <c r="G11199" s="15"/>
      <c r="H11199" s="15">
        <f t="shared" si="375"/>
        <v>23</v>
      </c>
      <c r="I11199" s="198">
        <f t="shared" si="374"/>
        <v>9</v>
      </c>
    </row>
    <row r="11200" spans="1:9" x14ac:dyDescent="0.3">
      <c r="A11200" s="10">
        <v>43714</v>
      </c>
      <c r="B11200" s="11" t="s">
        <v>1961</v>
      </c>
      <c r="C11200" s="11" t="s">
        <v>1962</v>
      </c>
      <c r="D11200" s="11" t="s">
        <v>662</v>
      </c>
      <c r="F11200" s="15">
        <f>IF(ISBLANK($D11200),"",IF(ISBLANK($E11200),VLOOKUP($D11200,$J:$K,2,FALSE),VLOOKUP($E11200,'Daycare Packages'!$A:$G,7,FALSE)))</f>
        <v>30</v>
      </c>
      <c r="G11200" s="15"/>
      <c r="H11200" s="15">
        <f t="shared" si="375"/>
        <v>30</v>
      </c>
      <c r="I11200" s="198">
        <f t="shared" si="374"/>
        <v>9</v>
      </c>
    </row>
    <row r="11201" spans="1:9" x14ac:dyDescent="0.3">
      <c r="A11201" s="10">
        <v>43714</v>
      </c>
      <c r="B11201" s="11" t="s">
        <v>222</v>
      </c>
      <c r="C11201" s="11" t="s">
        <v>229</v>
      </c>
      <c r="D11201" s="11" t="s">
        <v>662</v>
      </c>
      <c r="E11201" s="11">
        <v>6942434</v>
      </c>
      <c r="F11201" s="15">
        <f>IF(ISBLANK($D11201),"",IF(ISBLANK($E11201),VLOOKUP($D11201,$J:$K,2,FALSE),VLOOKUP($E11201,'Daycare Packages'!$A:$G,7,FALSE)))</f>
        <v>27</v>
      </c>
      <c r="G11201" s="15"/>
      <c r="H11201" s="15">
        <f t="shared" si="375"/>
        <v>27</v>
      </c>
      <c r="I11201" s="198">
        <f t="shared" si="374"/>
        <v>9</v>
      </c>
    </row>
    <row r="11202" spans="1:9" x14ac:dyDescent="0.3">
      <c r="A11202" s="10">
        <v>43714</v>
      </c>
      <c r="B11202" s="11" t="s">
        <v>809</v>
      </c>
      <c r="C11202" s="11" t="s">
        <v>810</v>
      </c>
      <c r="D11202" s="11" t="s">
        <v>662</v>
      </c>
      <c r="F11202" s="15">
        <f>IF(ISBLANK($D11202),"",IF(ISBLANK($E11202),VLOOKUP($D11202,$J:$K,2,FALSE),VLOOKUP($E11202,'Daycare Packages'!$A:$G,7,FALSE)))</f>
        <v>30</v>
      </c>
      <c r="G11202" s="15"/>
      <c r="H11202" s="15">
        <f t="shared" si="375"/>
        <v>30</v>
      </c>
      <c r="I11202" s="198">
        <f t="shared" si="374"/>
        <v>9</v>
      </c>
    </row>
    <row r="11203" spans="1:9" x14ac:dyDescent="0.3">
      <c r="A11203" s="10">
        <v>43714</v>
      </c>
      <c r="B11203" s="11" t="s">
        <v>318</v>
      </c>
      <c r="C11203" s="11" t="s">
        <v>723</v>
      </c>
      <c r="D11203" s="11" t="s">
        <v>662</v>
      </c>
      <c r="F11203" s="15">
        <f>IF(ISBLANK($D11203),"",IF(ISBLANK($E11203),VLOOKUP($D11203,$J:$K,2,FALSE),VLOOKUP($E11203,'Daycare Packages'!$A:$G,7,FALSE)))</f>
        <v>30</v>
      </c>
      <c r="G11203" s="15"/>
      <c r="H11203" s="15">
        <f t="shared" si="375"/>
        <v>30</v>
      </c>
      <c r="I11203" s="198">
        <f t="shared" ref="I11203:I11266" si="376">IF(A11203="",0,MONTH(A11203))</f>
        <v>9</v>
      </c>
    </row>
    <row r="11204" spans="1:9" x14ac:dyDescent="0.3">
      <c r="A11204" s="10">
        <v>43714</v>
      </c>
      <c r="B11204" s="11" t="s">
        <v>989</v>
      </c>
      <c r="C11204" s="11" t="s">
        <v>765</v>
      </c>
      <c r="D11204" s="11" t="s">
        <v>662</v>
      </c>
      <c r="F11204" s="15">
        <f>IF(ISBLANK($D11204),"",IF(ISBLANK($E11204),VLOOKUP($D11204,$J:$K,2,FALSE),VLOOKUP($E11204,'Daycare Packages'!$A:$G,7,FALSE)))</f>
        <v>30</v>
      </c>
      <c r="G11204" s="15"/>
      <c r="H11204" s="15">
        <f t="shared" si="375"/>
        <v>30</v>
      </c>
      <c r="I11204" s="198">
        <f t="shared" si="376"/>
        <v>9</v>
      </c>
    </row>
    <row r="11205" spans="1:9" x14ac:dyDescent="0.3">
      <c r="A11205" s="10">
        <v>43714</v>
      </c>
      <c r="B11205" s="11" t="s">
        <v>1165</v>
      </c>
      <c r="C11205" s="11" t="s">
        <v>1166</v>
      </c>
      <c r="D11205" s="11" t="s">
        <v>662</v>
      </c>
      <c r="F11205" s="15">
        <f>IF(ISBLANK($D11205),"",IF(ISBLANK($E11205),VLOOKUP($D11205,$J:$K,2,FALSE),VLOOKUP($E11205,'Daycare Packages'!$A:$G,7,FALSE)))</f>
        <v>30</v>
      </c>
      <c r="G11205" s="15"/>
      <c r="H11205" s="15">
        <f t="shared" si="375"/>
        <v>30</v>
      </c>
      <c r="I11205" s="198">
        <f t="shared" si="376"/>
        <v>9</v>
      </c>
    </row>
    <row r="11206" spans="1:9" x14ac:dyDescent="0.3">
      <c r="A11206" s="10">
        <v>43714</v>
      </c>
      <c r="B11206" s="11" t="s">
        <v>1793</v>
      </c>
      <c r="C11206" s="11" t="s">
        <v>467</v>
      </c>
      <c r="D11206" s="11" t="s">
        <v>662</v>
      </c>
      <c r="F11206" s="15">
        <f>IF(ISBLANK($D11206),"",IF(ISBLANK($E11206),VLOOKUP($D11206,$J:$K,2,FALSE),VLOOKUP($E11206,'Daycare Packages'!$A:$G,7,FALSE)))</f>
        <v>30</v>
      </c>
      <c r="G11206" s="15"/>
      <c r="H11206" s="15">
        <f t="shared" si="375"/>
        <v>30</v>
      </c>
      <c r="I11206" s="198">
        <f t="shared" si="376"/>
        <v>9</v>
      </c>
    </row>
    <row r="11207" spans="1:9" x14ac:dyDescent="0.3">
      <c r="A11207" s="10">
        <v>43714</v>
      </c>
      <c r="B11207" s="11" t="s">
        <v>140</v>
      </c>
      <c r="C11207" s="11" t="s">
        <v>475</v>
      </c>
      <c r="D11207" s="11" t="s">
        <v>662</v>
      </c>
      <c r="E11207" s="11">
        <v>6927314</v>
      </c>
      <c r="F11207" s="15">
        <f>IF(ISBLANK($D11207),"",IF(ISBLANK($E11207),VLOOKUP($D11207,$J:$K,2,FALSE),VLOOKUP($E11207,'Daycare Packages'!$A:$G,7,FALSE)))</f>
        <v>26</v>
      </c>
      <c r="G11207" s="15"/>
      <c r="H11207" s="15">
        <f t="shared" si="375"/>
        <v>26</v>
      </c>
      <c r="I11207" s="198">
        <f t="shared" si="376"/>
        <v>9</v>
      </c>
    </row>
    <row r="11208" spans="1:9" x14ac:dyDescent="0.3">
      <c r="A11208" s="10">
        <v>43714</v>
      </c>
      <c r="B11208" s="11" t="s">
        <v>230</v>
      </c>
      <c r="C11208" s="11" t="s">
        <v>493</v>
      </c>
      <c r="D11208" s="11" t="s">
        <v>662</v>
      </c>
      <c r="E11208" s="11">
        <v>6931739</v>
      </c>
      <c r="F11208" s="15">
        <f>IF(ISBLANK($D11208),"",IF(ISBLANK($E11208),VLOOKUP($D11208,$J:$K,2,FALSE),VLOOKUP($E11208,'Daycare Packages'!$A:$G,7,FALSE)))</f>
        <v>27</v>
      </c>
      <c r="G11208" s="15"/>
      <c r="H11208" s="15">
        <f>IF(ISBLANK(D11208),"",SUM(F11208:G11208))</f>
        <v>27</v>
      </c>
      <c r="I11208" s="198">
        <f t="shared" si="376"/>
        <v>9</v>
      </c>
    </row>
    <row r="11209" spans="1:9" x14ac:dyDescent="0.3">
      <c r="A11209" s="10">
        <v>43714</v>
      </c>
      <c r="B11209" s="11" t="s">
        <v>688</v>
      </c>
      <c r="C11209" s="11" t="s">
        <v>689</v>
      </c>
      <c r="D11209" s="11" t="s">
        <v>662</v>
      </c>
      <c r="F11209" s="15">
        <f>IF(ISBLANK($D11209),"",IF(ISBLANK($E11209),VLOOKUP($D11209,$J:$K,2,FALSE),VLOOKUP($E11209,'Daycare Packages'!$A:$G,7,FALSE)))</f>
        <v>30</v>
      </c>
      <c r="G11209" s="15"/>
      <c r="H11209" s="15">
        <f>IF(ISBLANK(D11209),"",SUM(F11209:G11209))</f>
        <v>30</v>
      </c>
      <c r="I11209" s="198">
        <f t="shared" si="376"/>
        <v>9</v>
      </c>
    </row>
    <row r="11210" spans="1:9" x14ac:dyDescent="0.3">
      <c r="A11210" s="10">
        <v>43714</v>
      </c>
      <c r="B11210" s="11" t="s">
        <v>2031</v>
      </c>
      <c r="C11210" s="11" t="s">
        <v>2032</v>
      </c>
      <c r="D11210" s="11" t="s">
        <v>662</v>
      </c>
      <c r="F11210" s="15">
        <f>IF(ISBLANK($D11210),"",IF(ISBLANK($E11210),VLOOKUP($D11210,$J:$K,2,FALSE),VLOOKUP($E11210,'Daycare Packages'!$A:$G,7,FALSE)))</f>
        <v>30</v>
      </c>
      <c r="G11210" s="15"/>
      <c r="H11210" s="15">
        <f t="shared" ref="H11210:H11273" si="377">IF(ISBLANK(D11210),"",SUM(F11210:G11210))</f>
        <v>30</v>
      </c>
      <c r="I11210" s="198">
        <f t="shared" si="376"/>
        <v>9</v>
      </c>
    </row>
    <row r="11211" spans="1:9" x14ac:dyDescent="0.3">
      <c r="A11211" s="10">
        <v>43714</v>
      </c>
      <c r="B11211" s="11" t="s">
        <v>1987</v>
      </c>
      <c r="C11211" s="11" t="s">
        <v>1988</v>
      </c>
      <c r="D11211" s="11" t="s">
        <v>662</v>
      </c>
      <c r="F11211" s="15">
        <f>IF(ISBLANK($D11211),"",IF(ISBLANK($E11211),VLOOKUP($D11211,$J:$K,2,FALSE),VLOOKUP($E11211,'Daycare Packages'!$A:$G,7,FALSE)))</f>
        <v>30</v>
      </c>
      <c r="G11211" s="15">
        <v>-6</v>
      </c>
      <c r="H11211" s="15">
        <f t="shared" si="377"/>
        <v>24</v>
      </c>
      <c r="I11211" s="198">
        <f t="shared" si="376"/>
        <v>9</v>
      </c>
    </row>
    <row r="11212" spans="1:9" x14ac:dyDescent="0.3">
      <c r="A11212" s="10">
        <v>43714</v>
      </c>
      <c r="B11212" s="11" t="s">
        <v>215</v>
      </c>
      <c r="C11212" s="11" t="s">
        <v>520</v>
      </c>
      <c r="D11212" s="11" t="s">
        <v>662</v>
      </c>
      <c r="E11212" s="11">
        <v>6932363</v>
      </c>
      <c r="F11212" s="15">
        <f>IF(ISBLANK($D11212),"",IF(ISBLANK($E11212),VLOOKUP($D11212,$J:$K,2,FALSE),VLOOKUP($E11212,'Daycare Packages'!$A:$G,7,FALSE)))</f>
        <v>27</v>
      </c>
      <c r="G11212" s="15"/>
      <c r="H11212" s="15">
        <f t="shared" si="377"/>
        <v>27</v>
      </c>
      <c r="I11212" s="198">
        <f t="shared" si="376"/>
        <v>9</v>
      </c>
    </row>
    <row r="11213" spans="1:9" x14ac:dyDescent="0.3">
      <c r="A11213" s="10">
        <v>43714</v>
      </c>
      <c r="B11213" s="11" t="s">
        <v>1621</v>
      </c>
      <c r="C11213" s="11" t="s">
        <v>483</v>
      </c>
      <c r="D11213" s="11" t="s">
        <v>662</v>
      </c>
      <c r="F11213" s="15">
        <f>IF(ISBLANK($D11213),"",IF(ISBLANK($E11213),VLOOKUP($D11213,$J:$K,2,FALSE),VLOOKUP($E11213,'Daycare Packages'!$A:$G,7,FALSE)))</f>
        <v>30</v>
      </c>
      <c r="G11213" s="15"/>
      <c r="H11213" s="15">
        <f t="shared" si="377"/>
        <v>30</v>
      </c>
      <c r="I11213" s="198">
        <f t="shared" si="376"/>
        <v>9</v>
      </c>
    </row>
    <row r="11214" spans="1:9" x14ac:dyDescent="0.3">
      <c r="A11214" s="10">
        <v>43714</v>
      </c>
      <c r="B11214" s="11" t="s">
        <v>1692</v>
      </c>
      <c r="C11214" s="11" t="s">
        <v>2347</v>
      </c>
      <c r="D11214" s="11" t="s">
        <v>662</v>
      </c>
      <c r="F11214" s="15">
        <f>IF(ISBLANK($D11214),"",IF(ISBLANK($E11214),VLOOKUP($D11214,$J:$K,2,FALSE),VLOOKUP($E11214,'Daycare Packages'!$A:$G,7,FALSE)))</f>
        <v>30</v>
      </c>
      <c r="G11214" s="15"/>
      <c r="H11214" s="15">
        <f t="shared" si="377"/>
        <v>30</v>
      </c>
      <c r="I11214" s="198">
        <f t="shared" si="376"/>
        <v>9</v>
      </c>
    </row>
    <row r="11215" spans="1:9" x14ac:dyDescent="0.3">
      <c r="A11215" s="10">
        <v>43714</v>
      </c>
      <c r="B11215" s="11" t="s">
        <v>1311</v>
      </c>
      <c r="C11215" s="11" t="s">
        <v>1312</v>
      </c>
      <c r="D11215" s="11" t="s">
        <v>662</v>
      </c>
      <c r="E11215" s="11">
        <v>6829230</v>
      </c>
      <c r="F11215" s="15">
        <f>IF(ISBLANK($D11215),"",IF(ISBLANK($E11215),VLOOKUP($D11215,$J:$K,2,FALSE),VLOOKUP($E11215,'Daycare Packages'!$A:$G,7,FALSE)))</f>
        <v>23</v>
      </c>
      <c r="G11215" s="15"/>
      <c r="H11215" s="15">
        <f t="shared" si="377"/>
        <v>23</v>
      </c>
      <c r="I11215" s="198">
        <f t="shared" si="376"/>
        <v>9</v>
      </c>
    </row>
    <row r="11216" spans="1:9" x14ac:dyDescent="0.3">
      <c r="A11216" s="55">
        <v>43714</v>
      </c>
      <c r="B11216" s="56" t="s">
        <v>220</v>
      </c>
      <c r="C11216" s="56" t="s">
        <v>548</v>
      </c>
      <c r="D11216" s="56" t="s">
        <v>662</v>
      </c>
      <c r="E11216" s="56"/>
      <c r="F11216" s="59">
        <f>IF(ISBLANK($D11216),"",IF(ISBLANK($E11216),VLOOKUP($D11216,$J:$K,2,FALSE),VLOOKUP($E11216,'Daycare Packages'!$A:$G,7,FALSE)))</f>
        <v>30</v>
      </c>
      <c r="G11216" s="59"/>
      <c r="H11216" s="59">
        <f t="shared" si="377"/>
        <v>30</v>
      </c>
      <c r="I11216" s="198">
        <f t="shared" si="376"/>
        <v>9</v>
      </c>
    </row>
    <row r="11217" spans="1:9" x14ac:dyDescent="0.3">
      <c r="A11217" s="10">
        <v>43715</v>
      </c>
      <c r="B11217" s="11" t="s">
        <v>1221</v>
      </c>
      <c r="C11217" s="11" t="s">
        <v>1222</v>
      </c>
      <c r="D11217" s="11" t="s">
        <v>659</v>
      </c>
      <c r="E11217" s="11">
        <v>6818139</v>
      </c>
      <c r="F11217" s="15">
        <f>IF(ISBLANK($D11217),"",IF(ISBLANK($E11217),VLOOKUP($D11217,$J:$K,2,FALSE),VLOOKUP($E11217,'Daycare Packages'!$A:$G,7,FALSE)))</f>
        <v>18</v>
      </c>
      <c r="G11217" s="15"/>
      <c r="H11217" s="15">
        <f t="shared" si="377"/>
        <v>18</v>
      </c>
      <c r="I11217" s="198">
        <f t="shared" si="376"/>
        <v>9</v>
      </c>
    </row>
    <row r="11218" spans="1:9" x14ac:dyDescent="0.3">
      <c r="A11218" s="10">
        <v>43715</v>
      </c>
      <c r="B11218" s="11" t="s">
        <v>185</v>
      </c>
      <c r="C11218" s="11" t="s">
        <v>2348</v>
      </c>
      <c r="D11218" s="11" t="s">
        <v>662</v>
      </c>
      <c r="E11218" s="11">
        <v>6900947</v>
      </c>
      <c r="F11218" s="15">
        <f>IF(ISBLANK($D11218),"",IF(ISBLANK($E11218),VLOOKUP($D11218,$J:$K,2,FALSE),VLOOKUP($E11218,'Daycare Packages'!$A:$G,7,FALSE)))</f>
        <v>27</v>
      </c>
      <c r="G11218" s="15"/>
      <c r="H11218" s="15">
        <f t="shared" si="377"/>
        <v>27</v>
      </c>
      <c r="I11218" s="198">
        <f t="shared" si="376"/>
        <v>9</v>
      </c>
    </row>
    <row r="11219" spans="1:9" x14ac:dyDescent="0.3">
      <c r="A11219" s="10">
        <v>43715</v>
      </c>
      <c r="B11219" s="11" t="s">
        <v>1727</v>
      </c>
      <c r="C11219" s="11" t="s">
        <v>1728</v>
      </c>
      <c r="D11219" s="11" t="s">
        <v>662</v>
      </c>
      <c r="E11219" s="11">
        <v>6924319</v>
      </c>
      <c r="F11219" s="15">
        <f>IF(ISBLANK($D11219),"",IF(ISBLANK($E11219),VLOOKUP($D11219,$J:$K,2,FALSE),VLOOKUP($E11219,'Daycare Packages'!$A:$G,7,FALSE)))</f>
        <v>23</v>
      </c>
      <c r="G11219" s="15"/>
      <c r="H11219" s="15">
        <f t="shared" si="377"/>
        <v>23</v>
      </c>
      <c r="I11219" s="198">
        <f t="shared" si="376"/>
        <v>9</v>
      </c>
    </row>
    <row r="11220" spans="1:9" x14ac:dyDescent="0.3">
      <c r="A11220" s="10">
        <v>43715</v>
      </c>
      <c r="B11220" s="11" t="s">
        <v>1661</v>
      </c>
      <c r="C11220" s="11" t="s">
        <v>1673</v>
      </c>
      <c r="D11220" s="11" t="s">
        <v>662</v>
      </c>
      <c r="E11220" s="11">
        <v>6945493</v>
      </c>
      <c r="F11220" s="15">
        <f>IF(ISBLANK($D11220),"",IF(ISBLANK($E11220),VLOOKUP($D11220,$J:$K,2,FALSE),VLOOKUP($E11220,'Daycare Packages'!$A:$G,7,FALSE)))</f>
        <v>26</v>
      </c>
      <c r="G11220" s="15"/>
      <c r="H11220" s="15">
        <f t="shared" si="377"/>
        <v>26</v>
      </c>
      <c r="I11220" s="198">
        <f t="shared" si="376"/>
        <v>9</v>
      </c>
    </row>
    <row r="11221" spans="1:9" x14ac:dyDescent="0.3">
      <c r="A11221" s="10">
        <v>43715</v>
      </c>
      <c r="B11221" s="11" t="s">
        <v>1612</v>
      </c>
      <c r="C11221" s="11" t="s">
        <v>1613</v>
      </c>
      <c r="D11221" s="11" t="s">
        <v>662</v>
      </c>
      <c r="F11221" s="15">
        <f>IF(ISBLANK($D11221),"",IF(ISBLANK($E11221),VLOOKUP($D11221,$J:$K,2,FALSE),VLOOKUP($E11221,'Daycare Packages'!$A:$G,7,FALSE)))</f>
        <v>30</v>
      </c>
      <c r="G11221" s="15"/>
      <c r="H11221" s="15">
        <f t="shared" si="377"/>
        <v>30</v>
      </c>
      <c r="I11221" s="198">
        <f t="shared" si="376"/>
        <v>9</v>
      </c>
    </row>
    <row r="11222" spans="1:9" x14ac:dyDescent="0.3">
      <c r="A11222" s="10">
        <v>43715</v>
      </c>
      <c r="B11222" s="11" t="s">
        <v>203</v>
      </c>
      <c r="C11222" s="11" t="s">
        <v>1775</v>
      </c>
      <c r="D11222" s="11" t="s">
        <v>662</v>
      </c>
      <c r="E11222" s="11">
        <v>6960570</v>
      </c>
      <c r="F11222" s="15">
        <f>IF(ISBLANK($D11222),"",IF(ISBLANK($E11222),VLOOKUP($D11222,$J:$K,2,FALSE),VLOOKUP($E11222,'Daycare Packages'!$A:$G,7,FALSE)))</f>
        <v>27</v>
      </c>
      <c r="G11222" s="15"/>
      <c r="H11222" s="15">
        <f t="shared" si="377"/>
        <v>27</v>
      </c>
      <c r="I11222" s="198">
        <f t="shared" si="376"/>
        <v>9</v>
      </c>
    </row>
    <row r="11223" spans="1:9" x14ac:dyDescent="0.3">
      <c r="A11223" s="10">
        <v>43715</v>
      </c>
      <c r="B11223" s="11" t="s">
        <v>1521</v>
      </c>
      <c r="C11223" s="11" t="s">
        <v>1522</v>
      </c>
      <c r="D11223" s="11" t="s">
        <v>662</v>
      </c>
      <c r="F11223" s="15">
        <f>IF(ISBLANK($D11223),"",IF(ISBLANK($E11223),VLOOKUP($D11223,$J:$K,2,FALSE),VLOOKUP($E11223,'Daycare Packages'!$A:$G,7,FALSE)))</f>
        <v>30</v>
      </c>
      <c r="G11223" s="15"/>
      <c r="H11223" s="15">
        <f t="shared" si="377"/>
        <v>30</v>
      </c>
      <c r="I11223" s="198">
        <f t="shared" si="376"/>
        <v>9</v>
      </c>
    </row>
    <row r="11224" spans="1:9" x14ac:dyDescent="0.3">
      <c r="A11224" s="10">
        <v>43715</v>
      </c>
      <c r="B11224" s="11" t="s">
        <v>1282</v>
      </c>
      <c r="C11224" s="11" t="s">
        <v>689</v>
      </c>
      <c r="D11224" s="11" t="s">
        <v>662</v>
      </c>
      <c r="E11224" s="11">
        <v>6878007</v>
      </c>
      <c r="F11224" s="15">
        <f>IF(ISBLANK($D11224),"",IF(ISBLANK($E11224),VLOOKUP($D11224,$J:$K,2,FALSE),VLOOKUP($E11224,'Daycare Packages'!$A:$G,7,FALSE)))</f>
        <v>27</v>
      </c>
      <c r="G11224" s="15"/>
      <c r="H11224" s="15">
        <f t="shared" si="377"/>
        <v>27</v>
      </c>
      <c r="I11224" s="198">
        <f t="shared" si="376"/>
        <v>9</v>
      </c>
    </row>
    <row r="11225" spans="1:9" x14ac:dyDescent="0.3">
      <c r="A11225" s="10">
        <v>43715</v>
      </c>
      <c r="B11225" s="11" t="s">
        <v>182</v>
      </c>
      <c r="C11225" s="11" t="s">
        <v>685</v>
      </c>
      <c r="D11225" s="11" t="s">
        <v>662</v>
      </c>
      <c r="E11225" s="11">
        <v>6925810</v>
      </c>
      <c r="F11225" s="15">
        <f>IF(ISBLANK($D11225),"",IF(ISBLANK($E11225),VLOOKUP($D11225,$J:$K,2,FALSE),VLOOKUP($E11225,'Daycare Packages'!$A:$G,7,FALSE)))</f>
        <v>23</v>
      </c>
      <c r="G11225" s="15"/>
      <c r="H11225" s="15">
        <f t="shared" si="377"/>
        <v>23</v>
      </c>
      <c r="I11225" s="198">
        <f t="shared" si="376"/>
        <v>9</v>
      </c>
    </row>
    <row r="11226" spans="1:9" x14ac:dyDescent="0.3">
      <c r="A11226" s="10">
        <v>43715</v>
      </c>
      <c r="B11226" s="11" t="s">
        <v>876</v>
      </c>
      <c r="C11226" s="11" t="s">
        <v>877</v>
      </c>
      <c r="D11226" s="11" t="s">
        <v>662</v>
      </c>
      <c r="F11226" s="15">
        <f>IF(ISBLANK($D11226),"",IF(ISBLANK($E11226),VLOOKUP($D11226,$J:$K,2,FALSE),VLOOKUP($E11226,'Daycare Packages'!$A:$G,7,FALSE)))</f>
        <v>30</v>
      </c>
      <c r="G11226" s="15"/>
      <c r="H11226" s="15">
        <f t="shared" si="377"/>
        <v>30</v>
      </c>
      <c r="I11226" s="198">
        <f t="shared" si="376"/>
        <v>9</v>
      </c>
    </row>
    <row r="11227" spans="1:9" x14ac:dyDescent="0.3">
      <c r="A11227" s="10">
        <v>43715</v>
      </c>
      <c r="B11227" s="11" t="s">
        <v>876</v>
      </c>
      <c r="C11227" s="11" t="s">
        <v>878</v>
      </c>
      <c r="D11227" s="11" t="s">
        <v>662</v>
      </c>
      <c r="F11227" s="15">
        <f>IF(ISBLANK($D11227),"",IF(ISBLANK($E11227),VLOOKUP($D11227,$J:$K,2,FALSE),VLOOKUP($E11227,'Daycare Packages'!$A:$G,7,FALSE)))</f>
        <v>30</v>
      </c>
      <c r="G11227" s="15"/>
      <c r="H11227" s="15">
        <f t="shared" si="377"/>
        <v>30</v>
      </c>
      <c r="I11227" s="198">
        <f t="shared" si="376"/>
        <v>9</v>
      </c>
    </row>
    <row r="11228" spans="1:9" x14ac:dyDescent="0.3">
      <c r="A11228" s="10">
        <v>43715</v>
      </c>
      <c r="B11228" s="11" t="s">
        <v>1887</v>
      </c>
      <c r="C11228" s="11" t="s">
        <v>507</v>
      </c>
      <c r="D11228" s="11" t="s">
        <v>662</v>
      </c>
      <c r="F11228" s="15">
        <f>IF(ISBLANK($D11228),"",IF(ISBLANK($E11228),VLOOKUP($D11228,$J:$K,2,FALSE),VLOOKUP($E11228,'Daycare Packages'!$A:$G,7,FALSE)))</f>
        <v>30</v>
      </c>
      <c r="G11228" s="15">
        <v>6</v>
      </c>
      <c r="H11228" s="15">
        <f t="shared" si="377"/>
        <v>36</v>
      </c>
      <c r="I11228" s="198">
        <f t="shared" si="376"/>
        <v>9</v>
      </c>
    </row>
    <row r="11229" spans="1:9" x14ac:dyDescent="0.3">
      <c r="A11229" s="10">
        <v>43715</v>
      </c>
      <c r="B11229" s="11" t="s">
        <v>1535</v>
      </c>
      <c r="C11229" s="11" t="s">
        <v>846</v>
      </c>
      <c r="D11229" s="11" t="s">
        <v>662</v>
      </c>
      <c r="E11229" s="11">
        <v>6955604</v>
      </c>
      <c r="F11229" s="15">
        <f>IF(ISBLANK($D11229),"",IF(ISBLANK($E11229),VLOOKUP($D11229,$J:$K,2,FALSE),VLOOKUP($E11229,'Daycare Packages'!$A:$G,7,FALSE)))</f>
        <v>26</v>
      </c>
      <c r="G11229" s="15"/>
      <c r="H11229" s="15">
        <f t="shared" si="377"/>
        <v>26</v>
      </c>
      <c r="I11229" s="198">
        <f t="shared" si="376"/>
        <v>9</v>
      </c>
    </row>
    <row r="11230" spans="1:9" x14ac:dyDescent="0.3">
      <c r="A11230" s="55">
        <v>43715</v>
      </c>
      <c r="B11230" s="56" t="s">
        <v>783</v>
      </c>
      <c r="C11230" s="56" t="s">
        <v>514</v>
      </c>
      <c r="D11230" s="56" t="s">
        <v>662</v>
      </c>
      <c r="E11230" s="56"/>
      <c r="F11230" s="59">
        <f>IF(ISBLANK($D11230),"",IF(ISBLANK($E11230),VLOOKUP($D11230,$J:$K,2,FALSE),VLOOKUP($E11230,'Daycare Packages'!$A:$G,7,FALSE)))</f>
        <v>30</v>
      </c>
      <c r="G11230" s="59"/>
      <c r="H11230" s="59">
        <f t="shared" si="377"/>
        <v>30</v>
      </c>
      <c r="I11230" s="198">
        <f t="shared" si="376"/>
        <v>9</v>
      </c>
    </row>
    <row r="11231" spans="1:9" x14ac:dyDescent="0.3">
      <c r="A11231" s="10">
        <v>43716</v>
      </c>
      <c r="B11231" s="11" t="s">
        <v>751</v>
      </c>
      <c r="C11231" s="11" t="s">
        <v>752</v>
      </c>
      <c r="D11231" s="11" t="s">
        <v>662</v>
      </c>
      <c r="F11231" s="15">
        <f>IF(ISBLANK($D11231),"",IF(ISBLANK($E11231),VLOOKUP($D11231,$J:$K,2,FALSE),VLOOKUP($E11231,'Daycare Packages'!$A:$G,7,FALSE)))</f>
        <v>30</v>
      </c>
      <c r="G11231" s="15"/>
      <c r="H11231" s="15">
        <f t="shared" si="377"/>
        <v>30</v>
      </c>
      <c r="I11231" s="198">
        <f t="shared" si="376"/>
        <v>9</v>
      </c>
    </row>
    <row r="11232" spans="1:9" x14ac:dyDescent="0.3">
      <c r="A11232" s="10">
        <v>43716</v>
      </c>
      <c r="B11232" s="11" t="s">
        <v>1782</v>
      </c>
      <c r="C11232" s="11" t="s">
        <v>679</v>
      </c>
      <c r="D11232" s="11" t="s">
        <v>662</v>
      </c>
      <c r="E11232" s="11">
        <v>6922576</v>
      </c>
      <c r="F11232" s="15">
        <f>IF(ISBLANK($D11232),"",IF(ISBLANK($E11232),VLOOKUP($D11232,$J:$K,2,FALSE),VLOOKUP($E11232,'Daycare Packages'!$A:$G,7,FALSE)))</f>
        <v>27</v>
      </c>
      <c r="G11232" s="15"/>
      <c r="H11232" s="15">
        <f t="shared" si="377"/>
        <v>27</v>
      </c>
      <c r="I11232" s="198">
        <f t="shared" si="376"/>
        <v>9</v>
      </c>
    </row>
    <row r="11233" spans="1:9" x14ac:dyDescent="0.3">
      <c r="A11233" s="10">
        <v>43716</v>
      </c>
      <c r="B11233" s="11" t="s">
        <v>1661</v>
      </c>
      <c r="C11233" s="11" t="s">
        <v>1673</v>
      </c>
      <c r="D11233" s="11" t="s">
        <v>662</v>
      </c>
      <c r="E11233" s="11">
        <v>6945493</v>
      </c>
      <c r="F11233" s="15">
        <f>IF(ISBLANK($D11233),"",IF(ISBLANK($E11233),VLOOKUP($D11233,$J:$K,2,FALSE),VLOOKUP($E11233,'Daycare Packages'!$A:$G,7,FALSE)))</f>
        <v>26</v>
      </c>
      <c r="G11233" s="15"/>
      <c r="H11233" s="15">
        <f t="shared" si="377"/>
        <v>26</v>
      </c>
      <c r="I11233" s="198">
        <f t="shared" si="376"/>
        <v>9</v>
      </c>
    </row>
    <row r="11234" spans="1:9" x14ac:dyDescent="0.3">
      <c r="A11234" s="10">
        <v>43716</v>
      </c>
      <c r="B11234" s="11" t="s">
        <v>1987</v>
      </c>
      <c r="C11234" s="11" t="s">
        <v>1988</v>
      </c>
      <c r="D11234" s="11" t="s">
        <v>662</v>
      </c>
      <c r="F11234" s="15">
        <f>IF(ISBLANK($D11234),"",IF(ISBLANK($E11234),VLOOKUP($D11234,$J:$K,2,FALSE),VLOOKUP($E11234,'Daycare Packages'!$A:$G,7,FALSE)))</f>
        <v>30</v>
      </c>
      <c r="G11234" s="15">
        <v>-6</v>
      </c>
      <c r="H11234" s="15">
        <f t="shared" si="377"/>
        <v>24</v>
      </c>
      <c r="I11234" s="198">
        <f t="shared" si="376"/>
        <v>9</v>
      </c>
    </row>
    <row r="11235" spans="1:9" x14ac:dyDescent="0.3">
      <c r="A11235" s="10">
        <v>43716</v>
      </c>
      <c r="B11235" s="11" t="s">
        <v>1636</v>
      </c>
      <c r="C11235" s="11" t="s">
        <v>665</v>
      </c>
      <c r="D11235" s="11" t="s">
        <v>662</v>
      </c>
      <c r="F11235" s="15">
        <f>IF(ISBLANK($D11235),"",IF(ISBLANK($E11235),VLOOKUP($D11235,$J:$K,2,FALSE),VLOOKUP($E11235,'Daycare Packages'!$A:$G,7,FALSE)))</f>
        <v>30</v>
      </c>
      <c r="G11235" s="15"/>
      <c r="H11235" s="15">
        <f t="shared" si="377"/>
        <v>30</v>
      </c>
      <c r="I11235" s="198">
        <f t="shared" si="376"/>
        <v>9</v>
      </c>
    </row>
    <row r="11236" spans="1:9" x14ac:dyDescent="0.3">
      <c r="A11236" s="10">
        <v>43716</v>
      </c>
      <c r="B11236" s="11" t="s">
        <v>218</v>
      </c>
      <c r="C11236" s="11" t="s">
        <v>737</v>
      </c>
      <c r="D11236" s="11" t="s">
        <v>662</v>
      </c>
      <c r="E11236" s="11">
        <v>6911319</v>
      </c>
      <c r="F11236" s="15">
        <f>IF(ISBLANK($D11236),"",IF(ISBLANK($E11236),VLOOKUP($D11236,$J:$K,2,FALSE),VLOOKUP($E11236,'Daycare Packages'!$A:$G,7,FALSE)))</f>
        <v>20</v>
      </c>
      <c r="G11236" s="15"/>
      <c r="H11236" s="15">
        <f t="shared" si="377"/>
        <v>20</v>
      </c>
      <c r="I11236" s="198">
        <f t="shared" si="376"/>
        <v>9</v>
      </c>
    </row>
    <row r="11237" spans="1:9" x14ac:dyDescent="0.3">
      <c r="A11237" s="10">
        <v>43716</v>
      </c>
      <c r="B11237" s="11" t="s">
        <v>218</v>
      </c>
      <c r="C11237" s="11" t="s">
        <v>738</v>
      </c>
      <c r="D11237" s="11" t="s">
        <v>662</v>
      </c>
      <c r="E11237" s="11">
        <v>6911319</v>
      </c>
      <c r="F11237" s="15">
        <f>IF(ISBLANK($D11237),"",IF(ISBLANK($E11237),VLOOKUP($D11237,$J:$K,2,FALSE),VLOOKUP($E11237,'Daycare Packages'!$A:$G,7,FALSE)))</f>
        <v>20</v>
      </c>
      <c r="G11237" s="15"/>
      <c r="H11237" s="15">
        <f t="shared" si="377"/>
        <v>20</v>
      </c>
      <c r="I11237" s="198">
        <f t="shared" si="376"/>
        <v>9</v>
      </c>
    </row>
    <row r="11238" spans="1:9" x14ac:dyDescent="0.3">
      <c r="A11238" s="10">
        <v>43716</v>
      </c>
      <c r="B11238" s="11" t="s">
        <v>182</v>
      </c>
      <c r="C11238" s="11" t="s">
        <v>685</v>
      </c>
      <c r="D11238" s="11" t="s">
        <v>662</v>
      </c>
      <c r="E11238" s="11">
        <v>6925810</v>
      </c>
      <c r="F11238" s="15">
        <f>IF(ISBLANK($D11238),"",IF(ISBLANK($E11238),VLOOKUP($D11238,$J:$K,2,FALSE),VLOOKUP($E11238,'Daycare Packages'!$A:$G,7,FALSE)))</f>
        <v>23</v>
      </c>
      <c r="G11238" s="15"/>
      <c r="H11238" s="15">
        <f t="shared" si="377"/>
        <v>23</v>
      </c>
      <c r="I11238" s="198">
        <f t="shared" si="376"/>
        <v>9</v>
      </c>
    </row>
    <row r="11239" spans="1:9" x14ac:dyDescent="0.3">
      <c r="A11239" s="10">
        <v>43716</v>
      </c>
      <c r="B11239" s="11" t="s">
        <v>677</v>
      </c>
      <c r="C11239" s="11" t="s">
        <v>678</v>
      </c>
      <c r="D11239" s="11" t="s">
        <v>662</v>
      </c>
      <c r="F11239" s="15">
        <f>IF(ISBLANK($D11239),"",IF(ISBLANK($E11239),VLOOKUP($D11239,$J:$K,2,FALSE),VLOOKUP($E11239,'Daycare Packages'!$A:$G,7,FALSE)))</f>
        <v>30</v>
      </c>
      <c r="G11239" s="15"/>
      <c r="H11239" s="15">
        <f t="shared" si="377"/>
        <v>30</v>
      </c>
      <c r="I11239" s="198">
        <f t="shared" si="376"/>
        <v>9</v>
      </c>
    </row>
    <row r="11240" spans="1:9" x14ac:dyDescent="0.3">
      <c r="A11240" s="55">
        <v>43716</v>
      </c>
      <c r="B11240" s="56" t="s">
        <v>134</v>
      </c>
      <c r="C11240" s="56" t="s">
        <v>883</v>
      </c>
      <c r="D11240" s="56" t="s">
        <v>662</v>
      </c>
      <c r="E11240" s="56">
        <v>6948743</v>
      </c>
      <c r="F11240" s="59">
        <f>IF(ISBLANK($D11240),"",IF(ISBLANK($E11240),VLOOKUP($D11240,$J:$K,2,FALSE),VLOOKUP($E11240,'Daycare Packages'!$A:$G,7,FALSE)))</f>
        <v>27</v>
      </c>
      <c r="G11240" s="59"/>
      <c r="H11240" s="59">
        <f t="shared" si="377"/>
        <v>27</v>
      </c>
      <c r="I11240" s="198">
        <f t="shared" si="376"/>
        <v>9</v>
      </c>
    </row>
    <row r="11241" spans="1:9" x14ac:dyDescent="0.3">
      <c r="A11241" s="10">
        <v>43717</v>
      </c>
      <c r="B11241" s="11" t="s">
        <v>131</v>
      </c>
      <c r="C11241" s="11" t="s">
        <v>553</v>
      </c>
      <c r="D11241" s="11" t="s">
        <v>659</v>
      </c>
      <c r="E11241" s="11">
        <v>6958193</v>
      </c>
      <c r="F11241" s="15">
        <f>IF(ISBLANK($D11241),"",IF(ISBLANK($E11241),VLOOKUP($D11241,$J:$K,2,FALSE),VLOOKUP($E11241,'Daycare Packages'!$A:$G,7,FALSE)))</f>
        <v>19</v>
      </c>
      <c r="G11241" s="15"/>
      <c r="H11241" s="15">
        <f t="shared" si="377"/>
        <v>19</v>
      </c>
      <c r="I11241" s="198">
        <f t="shared" si="376"/>
        <v>9</v>
      </c>
    </row>
    <row r="11242" spans="1:9" x14ac:dyDescent="0.3">
      <c r="A11242" s="10">
        <v>43717</v>
      </c>
      <c r="B11242" s="11" t="s">
        <v>1733</v>
      </c>
      <c r="C11242" s="11" t="s">
        <v>1734</v>
      </c>
      <c r="D11242" s="11" t="s">
        <v>659</v>
      </c>
      <c r="E11242" s="11">
        <v>6915252</v>
      </c>
      <c r="F11242" s="15">
        <f>IF(ISBLANK($D11242),"",IF(ISBLANK($E11242),VLOOKUP($D11242,$J:$K,2,FALSE),VLOOKUP($E11242,'Daycare Packages'!$A:$G,7,FALSE)))</f>
        <v>19</v>
      </c>
      <c r="G11242" s="15"/>
      <c r="H11242" s="15">
        <f t="shared" si="377"/>
        <v>19</v>
      </c>
      <c r="I11242" s="198">
        <f t="shared" si="376"/>
        <v>9</v>
      </c>
    </row>
    <row r="11243" spans="1:9" x14ac:dyDescent="0.3">
      <c r="A11243" s="10">
        <v>43717</v>
      </c>
      <c r="B11243" s="11" t="s">
        <v>2357</v>
      </c>
      <c r="C11243" s="11" t="s">
        <v>2358</v>
      </c>
      <c r="D11243" s="11" t="s">
        <v>671</v>
      </c>
      <c r="F11243" s="15">
        <f>IF(ISBLANK($D11243),"",IF(ISBLANK($E11243),VLOOKUP($D11243,$J:$K,2,FALSE),VLOOKUP($E11243,'Daycare Packages'!$A:$G,7,FALSE)))</f>
        <v>0</v>
      </c>
      <c r="G11243" s="15"/>
      <c r="H11243" s="15">
        <f t="shared" si="377"/>
        <v>0</v>
      </c>
      <c r="I11243" s="198">
        <f t="shared" si="376"/>
        <v>9</v>
      </c>
    </row>
    <row r="11244" spans="1:9" x14ac:dyDescent="0.3">
      <c r="A11244" s="10">
        <v>43717</v>
      </c>
      <c r="B11244" s="11" t="s">
        <v>120</v>
      </c>
      <c r="C11244" s="11" t="s">
        <v>1826</v>
      </c>
      <c r="D11244" s="11" t="s">
        <v>659</v>
      </c>
      <c r="E11244" s="11">
        <v>6615876</v>
      </c>
      <c r="F11244" s="15">
        <f>IF(ISBLANK($D11244),"",IF(ISBLANK($E11244),VLOOKUP($D11244,$J:$K,2,FALSE),VLOOKUP($E11244,'Daycare Packages'!$A:$G,7,FALSE)))</f>
        <v>18</v>
      </c>
      <c r="G11244" s="15"/>
      <c r="H11244" s="15">
        <f t="shared" si="377"/>
        <v>18</v>
      </c>
      <c r="I11244" s="198">
        <f t="shared" si="376"/>
        <v>9</v>
      </c>
    </row>
    <row r="11245" spans="1:9" x14ac:dyDescent="0.3">
      <c r="A11245" s="10">
        <v>43717</v>
      </c>
      <c r="B11245" s="11" t="s">
        <v>190</v>
      </c>
      <c r="C11245" s="11" t="s">
        <v>718</v>
      </c>
      <c r="D11245" s="11" t="s">
        <v>659</v>
      </c>
      <c r="E11245" s="11">
        <v>6959646</v>
      </c>
      <c r="F11245" s="15">
        <f>IF(ISBLANK($D11245),"",IF(ISBLANK($E11245),VLOOKUP($D11245,$J:$K,2,FALSE),VLOOKUP($E11245,'Daycare Packages'!$A:$G,7,FALSE)))</f>
        <v>19</v>
      </c>
      <c r="G11245" s="15"/>
      <c r="H11245" s="15">
        <f t="shared" si="377"/>
        <v>19</v>
      </c>
      <c r="I11245" s="198">
        <f t="shared" si="376"/>
        <v>9</v>
      </c>
    </row>
    <row r="11246" spans="1:9" x14ac:dyDescent="0.3">
      <c r="A11246" s="10">
        <v>43717</v>
      </c>
      <c r="B11246" s="11" t="s">
        <v>185</v>
      </c>
      <c r="C11246" s="11" t="s">
        <v>670</v>
      </c>
      <c r="D11246" s="11" t="s">
        <v>662</v>
      </c>
      <c r="E11246" s="11">
        <v>6900947</v>
      </c>
      <c r="F11246" s="15">
        <f>IF(ISBLANK($D11246),"",IF(ISBLANK($E11246),VLOOKUP($D11246,$J:$K,2,FALSE),VLOOKUP($E11246,'Daycare Packages'!$A:$G,7,FALSE)))</f>
        <v>27</v>
      </c>
      <c r="G11246" s="15"/>
      <c r="H11246" s="15">
        <f t="shared" si="377"/>
        <v>27</v>
      </c>
      <c r="I11246" s="198">
        <f t="shared" si="376"/>
        <v>9</v>
      </c>
    </row>
    <row r="11247" spans="1:9" x14ac:dyDescent="0.3">
      <c r="A11247" s="10">
        <v>43717</v>
      </c>
      <c r="B11247" s="11" t="s">
        <v>894</v>
      </c>
      <c r="C11247" s="11" t="s">
        <v>895</v>
      </c>
      <c r="D11247" s="11" t="s">
        <v>662</v>
      </c>
      <c r="E11247" s="11">
        <v>6932310</v>
      </c>
      <c r="F11247" s="15">
        <f>IF(ISBLANK($D11247),"",IF(ISBLANK($E11247),VLOOKUP($D11247,$J:$K,2,FALSE),VLOOKUP($E11247,'Daycare Packages'!$A:$G,7,FALSE)))</f>
        <v>26</v>
      </c>
      <c r="G11247" s="15"/>
      <c r="H11247" s="15">
        <f t="shared" si="377"/>
        <v>26</v>
      </c>
      <c r="I11247" s="198">
        <f t="shared" si="376"/>
        <v>9</v>
      </c>
    </row>
    <row r="11248" spans="1:9" x14ac:dyDescent="0.3">
      <c r="A11248" s="10">
        <v>43717</v>
      </c>
      <c r="B11248" s="11" t="s">
        <v>894</v>
      </c>
      <c r="C11248" s="11" t="s">
        <v>622</v>
      </c>
      <c r="D11248" s="11" t="s">
        <v>662</v>
      </c>
      <c r="E11248" s="11">
        <v>6932310</v>
      </c>
      <c r="F11248" s="15">
        <f>IF(ISBLANK($D11248),"",IF(ISBLANK($E11248),VLOOKUP($D11248,$J:$K,2,FALSE),VLOOKUP($E11248,'Daycare Packages'!$A:$G,7,FALSE)))</f>
        <v>26</v>
      </c>
      <c r="G11248" s="15"/>
      <c r="H11248" s="15">
        <f t="shared" si="377"/>
        <v>26</v>
      </c>
      <c r="I11248" s="198">
        <f t="shared" si="376"/>
        <v>9</v>
      </c>
    </row>
    <row r="11249" spans="1:9" x14ac:dyDescent="0.3">
      <c r="A11249" s="10">
        <v>43717</v>
      </c>
      <c r="B11249" s="11" t="s">
        <v>1221</v>
      </c>
      <c r="C11249" s="11" t="s">
        <v>1222</v>
      </c>
      <c r="D11249" s="11" t="s">
        <v>662</v>
      </c>
      <c r="E11249" s="11">
        <v>6954886</v>
      </c>
      <c r="F11249" s="15">
        <f>IF(ISBLANK($D11249),"",IF(ISBLANK($E11249),VLOOKUP($D11249,$J:$K,2,FALSE),VLOOKUP($E11249,'Daycare Packages'!$A:$G,7,FALSE)))</f>
        <v>25</v>
      </c>
      <c r="G11249" s="15"/>
      <c r="H11249" s="15">
        <f t="shared" si="377"/>
        <v>25</v>
      </c>
      <c r="I11249" s="198">
        <f t="shared" si="376"/>
        <v>9</v>
      </c>
    </row>
    <row r="11250" spans="1:9" x14ac:dyDescent="0.3">
      <c r="A11250" s="10">
        <v>43717</v>
      </c>
      <c r="B11250" s="11" t="s">
        <v>626</v>
      </c>
      <c r="C11250" s="11" t="s">
        <v>627</v>
      </c>
      <c r="D11250" s="11" t="s">
        <v>662</v>
      </c>
      <c r="F11250" s="15">
        <f>IF(ISBLANK($D11250),"",IF(ISBLANK($E11250),VLOOKUP($D11250,$J:$K,2,FALSE),VLOOKUP($E11250,'Daycare Packages'!$A:$G,7,FALSE)))</f>
        <v>30</v>
      </c>
      <c r="G11250" s="15"/>
      <c r="H11250" s="15">
        <f t="shared" si="377"/>
        <v>30</v>
      </c>
      <c r="I11250" s="198">
        <f t="shared" si="376"/>
        <v>9</v>
      </c>
    </row>
    <row r="11251" spans="1:9" x14ac:dyDescent="0.3">
      <c r="A11251" s="10">
        <v>43717</v>
      </c>
      <c r="B11251" s="11" t="s">
        <v>1890</v>
      </c>
      <c r="C11251" s="11" t="s">
        <v>1891</v>
      </c>
      <c r="D11251" s="11" t="s">
        <v>662</v>
      </c>
      <c r="F11251" s="15">
        <f>IF(ISBLANK($D11251),"",IF(ISBLANK($E11251),VLOOKUP($D11251,$J:$K,2,FALSE),VLOOKUP($E11251,'Daycare Packages'!$A:$G,7,FALSE)))</f>
        <v>30</v>
      </c>
      <c r="G11251" s="15"/>
      <c r="H11251" s="15">
        <f t="shared" si="377"/>
        <v>30</v>
      </c>
      <c r="I11251" s="198">
        <f t="shared" si="376"/>
        <v>9</v>
      </c>
    </row>
    <row r="11252" spans="1:9" x14ac:dyDescent="0.3">
      <c r="A11252" s="10">
        <v>43717</v>
      </c>
      <c r="B11252" s="11" t="s">
        <v>405</v>
      </c>
      <c r="C11252" s="11" t="s">
        <v>1060</v>
      </c>
      <c r="D11252" s="11" t="s">
        <v>662</v>
      </c>
      <c r="E11252" s="11">
        <v>6961528</v>
      </c>
      <c r="F11252" s="15">
        <f>IF(ISBLANK($D11252),"",IF(ISBLANK($E11252),VLOOKUP($D11252,$J:$K,2,FALSE),VLOOKUP($E11252,'Daycare Packages'!$A:$G,7,FALSE)))</f>
        <v>27</v>
      </c>
      <c r="G11252" s="15"/>
      <c r="H11252" s="15">
        <f t="shared" si="377"/>
        <v>27</v>
      </c>
      <c r="I11252" s="198">
        <f t="shared" si="376"/>
        <v>9</v>
      </c>
    </row>
    <row r="11253" spans="1:9" x14ac:dyDescent="0.3">
      <c r="A11253" s="10">
        <v>43717</v>
      </c>
      <c r="B11253" s="11" t="s">
        <v>152</v>
      </c>
      <c r="C11253" s="11" t="s">
        <v>679</v>
      </c>
      <c r="D11253" s="11" t="s">
        <v>662</v>
      </c>
      <c r="E11253" s="11">
        <v>6942219</v>
      </c>
      <c r="F11253" s="15">
        <f>IF(ISBLANK($D11253),"",IF(ISBLANK($E11253),VLOOKUP($D11253,$J:$K,2,FALSE),VLOOKUP($E11253,'Daycare Packages'!$A:$G,7,FALSE)))</f>
        <v>23</v>
      </c>
      <c r="G11253" s="15"/>
      <c r="H11253" s="15">
        <f t="shared" si="377"/>
        <v>23</v>
      </c>
      <c r="I11253" s="198">
        <f t="shared" si="376"/>
        <v>9</v>
      </c>
    </row>
    <row r="11254" spans="1:9" x14ac:dyDescent="0.3">
      <c r="A11254" s="10">
        <v>43717</v>
      </c>
      <c r="B11254" s="11" t="s">
        <v>123</v>
      </c>
      <c r="C11254" s="11" t="s">
        <v>622</v>
      </c>
      <c r="D11254" s="11" t="s">
        <v>662</v>
      </c>
      <c r="E11254" s="11">
        <v>6892228</v>
      </c>
      <c r="F11254" s="15">
        <f>IF(ISBLANK($D11254),"",IF(ISBLANK($E11254),VLOOKUP($D11254,$J:$K,2,FALSE),VLOOKUP($E11254,'Daycare Packages'!$A:$G,7,FALSE)))</f>
        <v>23</v>
      </c>
      <c r="G11254" s="15"/>
      <c r="H11254" s="15">
        <f t="shared" si="377"/>
        <v>23</v>
      </c>
      <c r="I11254" s="198">
        <f t="shared" si="376"/>
        <v>9</v>
      </c>
    </row>
    <row r="11255" spans="1:9" x14ac:dyDescent="0.3">
      <c r="A11255" s="10">
        <v>43717</v>
      </c>
      <c r="B11255" s="11" t="s">
        <v>2167</v>
      </c>
      <c r="C11255" s="11" t="s">
        <v>570</v>
      </c>
      <c r="D11255" s="11" t="s">
        <v>662</v>
      </c>
      <c r="E11255" s="11">
        <v>6945678</v>
      </c>
      <c r="F11255" s="15">
        <f>IF(ISBLANK($D11255),"",IF(ISBLANK($E11255),VLOOKUP($D11255,$J:$K,2,FALSE),VLOOKUP($E11255,'Daycare Packages'!$A:$G,7,FALSE)))</f>
        <v>27</v>
      </c>
      <c r="G11255" s="15"/>
      <c r="H11255" s="15">
        <f t="shared" si="377"/>
        <v>27</v>
      </c>
      <c r="I11255" s="198">
        <f t="shared" si="376"/>
        <v>9</v>
      </c>
    </row>
    <row r="11256" spans="1:9" x14ac:dyDescent="0.3">
      <c r="A11256" s="10">
        <v>43717</v>
      </c>
      <c r="B11256" s="11" t="s">
        <v>2340</v>
      </c>
      <c r="C11256" s="11" t="s">
        <v>2341</v>
      </c>
      <c r="D11256" s="11" t="s">
        <v>662</v>
      </c>
      <c r="E11256" s="11">
        <v>6958189</v>
      </c>
      <c r="F11256" s="15">
        <f>IF(ISBLANK($D11256),"",IF(ISBLANK($E11256),VLOOKUP($D11256,$J:$K,2,FALSE),VLOOKUP($E11256,'Daycare Packages'!$A:$G,7,FALSE)))</f>
        <v>27</v>
      </c>
      <c r="G11256" s="15"/>
      <c r="H11256" s="15">
        <f t="shared" si="377"/>
        <v>27</v>
      </c>
      <c r="I11256" s="198">
        <f t="shared" si="376"/>
        <v>9</v>
      </c>
    </row>
    <row r="11257" spans="1:9" x14ac:dyDescent="0.3">
      <c r="A11257" s="10">
        <v>43717</v>
      </c>
      <c r="B11257" s="11" t="s">
        <v>1612</v>
      </c>
      <c r="C11257" s="11" t="s">
        <v>1613</v>
      </c>
      <c r="D11257" s="11" t="s">
        <v>662</v>
      </c>
      <c r="F11257" s="15">
        <f>IF(ISBLANK($D11257),"",IF(ISBLANK($E11257),VLOOKUP($D11257,$J:$K,2,FALSE),VLOOKUP($E11257,'Daycare Packages'!$A:$G,7,FALSE)))</f>
        <v>30</v>
      </c>
      <c r="G11257" s="15"/>
      <c r="H11257" s="15">
        <f t="shared" si="377"/>
        <v>30</v>
      </c>
      <c r="I11257" s="198">
        <f t="shared" si="376"/>
        <v>9</v>
      </c>
    </row>
    <row r="11258" spans="1:9" x14ac:dyDescent="0.3">
      <c r="A11258" s="10">
        <v>43717</v>
      </c>
      <c r="B11258" s="11" t="s">
        <v>1311</v>
      </c>
      <c r="C11258" s="11" t="s">
        <v>1312</v>
      </c>
      <c r="D11258" s="11" t="s">
        <v>662</v>
      </c>
      <c r="E11258" s="11">
        <v>6829230</v>
      </c>
      <c r="F11258" s="15">
        <f>IF(ISBLANK($D11258),"",IF(ISBLANK($E11258),VLOOKUP($D11258,$J:$K,2,FALSE),VLOOKUP($E11258,'Daycare Packages'!$A:$G,7,FALSE)))</f>
        <v>23</v>
      </c>
      <c r="G11258" s="15"/>
      <c r="H11258" s="15">
        <f t="shared" si="377"/>
        <v>23</v>
      </c>
      <c r="I11258" s="198">
        <f t="shared" si="376"/>
        <v>9</v>
      </c>
    </row>
    <row r="11259" spans="1:9" x14ac:dyDescent="0.3">
      <c r="A11259" s="10">
        <v>43717</v>
      </c>
      <c r="B11259" s="11" t="s">
        <v>2328</v>
      </c>
      <c r="C11259" s="11" t="s">
        <v>448</v>
      </c>
      <c r="D11259" s="11" t="s">
        <v>662</v>
      </c>
      <c r="E11259" s="11">
        <v>6907279</v>
      </c>
      <c r="F11259" s="15">
        <f>IF(ISBLANK($D11259),"",IF(ISBLANK($E11259),VLOOKUP($D11259,$J:$K,2,FALSE),VLOOKUP($E11259,'Daycare Packages'!$A:$G,7,FALSE)))</f>
        <v>27</v>
      </c>
      <c r="G11259" s="15"/>
      <c r="H11259" s="15">
        <f t="shared" si="377"/>
        <v>27</v>
      </c>
      <c r="I11259" s="198">
        <f t="shared" si="376"/>
        <v>9</v>
      </c>
    </row>
    <row r="11260" spans="1:9" x14ac:dyDescent="0.3">
      <c r="A11260" s="10">
        <v>43717</v>
      </c>
      <c r="B11260" s="11" t="s">
        <v>209</v>
      </c>
      <c r="C11260" s="11" t="s">
        <v>702</v>
      </c>
      <c r="D11260" s="11" t="s">
        <v>662</v>
      </c>
      <c r="E11260" s="11">
        <v>6931312</v>
      </c>
      <c r="F11260" s="15">
        <f>IF(ISBLANK($D11260),"",IF(ISBLANK($E11260),VLOOKUP($D11260,$J:$K,2,FALSE),VLOOKUP($E11260,'Daycare Packages'!$A:$G,7,FALSE)))</f>
        <v>27</v>
      </c>
      <c r="G11260" s="15"/>
      <c r="H11260" s="15">
        <f t="shared" si="377"/>
        <v>27</v>
      </c>
      <c r="I11260" s="198">
        <f t="shared" si="376"/>
        <v>9</v>
      </c>
    </row>
    <row r="11261" spans="1:9" x14ac:dyDescent="0.3">
      <c r="A11261" s="10">
        <v>43717</v>
      </c>
      <c r="B11261" s="11" t="s">
        <v>137</v>
      </c>
      <c r="C11261" s="11" t="s">
        <v>2169</v>
      </c>
      <c r="D11261" s="11" t="s">
        <v>662</v>
      </c>
      <c r="E11261" s="11">
        <v>6867321</v>
      </c>
      <c r="F11261" s="15">
        <f>IF(ISBLANK($D11261),"",IF(ISBLANK($E11261),VLOOKUP($D11261,$J:$K,2,FALSE),VLOOKUP($E11261,'Daycare Packages'!$A:$G,7,FALSE)))</f>
        <v>23</v>
      </c>
      <c r="G11261" s="15"/>
      <c r="H11261" s="15">
        <f t="shared" si="377"/>
        <v>23</v>
      </c>
      <c r="I11261" s="198">
        <f t="shared" si="376"/>
        <v>9</v>
      </c>
    </row>
    <row r="11262" spans="1:9" x14ac:dyDescent="0.3">
      <c r="A11262" s="10">
        <v>43717</v>
      </c>
      <c r="B11262" s="11" t="s">
        <v>1887</v>
      </c>
      <c r="C11262" s="11" t="s">
        <v>507</v>
      </c>
      <c r="D11262" s="11" t="s">
        <v>662</v>
      </c>
      <c r="F11262" s="15">
        <f>IF(ISBLANK($D11262),"",IF(ISBLANK($E11262),VLOOKUP($D11262,$J:$K,2,FALSE),VLOOKUP($E11262,'Daycare Packages'!$A:$G,7,FALSE)))</f>
        <v>30</v>
      </c>
      <c r="G11262" s="15">
        <v>6</v>
      </c>
      <c r="H11262" s="15">
        <f t="shared" si="377"/>
        <v>36</v>
      </c>
      <c r="I11262" s="198">
        <f t="shared" si="376"/>
        <v>9</v>
      </c>
    </row>
    <row r="11263" spans="1:9" x14ac:dyDescent="0.3">
      <c r="A11263" s="10">
        <v>43717</v>
      </c>
      <c r="B11263" s="11" t="s">
        <v>203</v>
      </c>
      <c r="C11263" s="11" t="s">
        <v>1775</v>
      </c>
      <c r="D11263" s="11" t="s">
        <v>662</v>
      </c>
      <c r="E11263" s="11">
        <v>6960570</v>
      </c>
      <c r="F11263" s="15">
        <f>IF(ISBLANK($D11263),"",IF(ISBLANK($E11263),VLOOKUP($D11263,$J:$K,2,FALSE),VLOOKUP($E11263,'Daycare Packages'!$A:$G,7,FALSE)))</f>
        <v>27</v>
      </c>
      <c r="G11263" s="15"/>
      <c r="H11263" s="15">
        <f t="shared" si="377"/>
        <v>27</v>
      </c>
      <c r="I11263" s="198">
        <f t="shared" si="376"/>
        <v>9</v>
      </c>
    </row>
    <row r="11264" spans="1:9" x14ac:dyDescent="0.3">
      <c r="A11264" s="10">
        <v>43717</v>
      </c>
      <c r="B11264" s="11" t="s">
        <v>216</v>
      </c>
      <c r="C11264" s="11" t="s">
        <v>448</v>
      </c>
      <c r="D11264" s="11" t="s">
        <v>662</v>
      </c>
      <c r="E11264" s="11">
        <v>6940540</v>
      </c>
      <c r="F11264" s="15">
        <f>IF(ISBLANK($D11264),"",IF(ISBLANK($E11264),VLOOKUP($D11264,$J:$K,2,FALSE),VLOOKUP($E11264,'Daycare Packages'!$A:$G,7,FALSE)))</f>
        <v>27</v>
      </c>
      <c r="G11264" s="15"/>
      <c r="H11264" s="15">
        <f t="shared" si="377"/>
        <v>27</v>
      </c>
      <c r="I11264" s="198">
        <f t="shared" si="376"/>
        <v>9</v>
      </c>
    </row>
    <row r="11265" spans="1:9" x14ac:dyDescent="0.3">
      <c r="A11265" s="10">
        <v>43717</v>
      </c>
      <c r="B11265" s="11" t="s">
        <v>193</v>
      </c>
      <c r="C11265" s="11" t="s">
        <v>776</v>
      </c>
      <c r="D11265" s="11" t="s">
        <v>662</v>
      </c>
      <c r="E11265" s="11">
        <v>6959357</v>
      </c>
      <c r="F11265" s="15">
        <f>IF(ISBLANK($D11265),"",IF(ISBLANK($E11265),VLOOKUP($D11265,$J:$K,2,FALSE),VLOOKUP($E11265,'Daycare Packages'!$A:$G,7,FALSE)))</f>
        <v>27</v>
      </c>
      <c r="G11265" s="15"/>
      <c r="H11265" s="15">
        <f t="shared" si="377"/>
        <v>27</v>
      </c>
      <c r="I11265" s="198">
        <f t="shared" si="376"/>
        <v>9</v>
      </c>
    </row>
    <row r="11266" spans="1:9" x14ac:dyDescent="0.3">
      <c r="A11266" s="10">
        <v>43717</v>
      </c>
      <c r="B11266" s="11" t="s">
        <v>688</v>
      </c>
      <c r="C11266" s="11" t="s">
        <v>689</v>
      </c>
      <c r="D11266" s="11" t="s">
        <v>662</v>
      </c>
      <c r="F11266" s="15">
        <f>IF(ISBLANK($D11266),"",IF(ISBLANK($E11266),VLOOKUP($D11266,$J:$K,2,FALSE),VLOOKUP($E11266,'Daycare Packages'!$A:$G,7,FALSE)))</f>
        <v>30</v>
      </c>
      <c r="G11266" s="15"/>
      <c r="H11266" s="15">
        <f t="shared" si="377"/>
        <v>30</v>
      </c>
      <c r="I11266" s="198">
        <f t="shared" si="376"/>
        <v>9</v>
      </c>
    </row>
    <row r="11267" spans="1:9" x14ac:dyDescent="0.3">
      <c r="A11267" s="10">
        <v>43717</v>
      </c>
      <c r="B11267" s="11" t="s">
        <v>155</v>
      </c>
      <c r="C11267" s="11" t="s">
        <v>715</v>
      </c>
      <c r="D11267" s="11" t="s">
        <v>662</v>
      </c>
      <c r="E11267" s="11">
        <v>6699533</v>
      </c>
      <c r="F11267" s="15">
        <f>IF(ISBLANK($D11267),"",IF(ISBLANK($E11267),VLOOKUP($D11267,$J:$K,2,FALSE),VLOOKUP($E11267,'Daycare Packages'!$A:$G,7,FALSE)))</f>
        <v>26</v>
      </c>
      <c r="G11267" s="15"/>
      <c r="H11267" s="15">
        <f t="shared" si="377"/>
        <v>26</v>
      </c>
      <c r="I11267" s="198">
        <f t="shared" ref="I11267:I11330" si="378">IF(A11267="",0,MONTH(A11267))</f>
        <v>9</v>
      </c>
    </row>
    <row r="11268" spans="1:9" x14ac:dyDescent="0.3">
      <c r="A11268" s="10">
        <v>43717</v>
      </c>
      <c r="B11268" s="11" t="s">
        <v>155</v>
      </c>
      <c r="C11268" s="11" t="s">
        <v>875</v>
      </c>
      <c r="D11268" s="11" t="s">
        <v>662</v>
      </c>
      <c r="E11268" s="11">
        <v>6699533</v>
      </c>
      <c r="F11268" s="15">
        <f>IF(ISBLANK($D11268),"",IF(ISBLANK($E11268),VLOOKUP($D11268,$J:$K,2,FALSE),VLOOKUP($E11268,'Daycare Packages'!$A:$G,7,FALSE)))</f>
        <v>26</v>
      </c>
      <c r="G11268" s="15"/>
      <c r="H11268" s="15">
        <f t="shared" si="377"/>
        <v>26</v>
      </c>
      <c r="I11268" s="198">
        <f t="shared" si="378"/>
        <v>9</v>
      </c>
    </row>
    <row r="11269" spans="1:9" x14ac:dyDescent="0.3">
      <c r="A11269" s="10">
        <v>43717</v>
      </c>
      <c r="B11269" s="11" t="s">
        <v>830</v>
      </c>
      <c r="C11269" s="11" t="s">
        <v>831</v>
      </c>
      <c r="D11269" s="11" t="s">
        <v>662</v>
      </c>
      <c r="F11269" s="15">
        <f>IF(ISBLANK($D11269),"",IF(ISBLANK($E11269),VLOOKUP($D11269,$J:$K,2,FALSE),VLOOKUP($E11269,'Daycare Packages'!$A:$G,7,FALSE)))</f>
        <v>30</v>
      </c>
      <c r="G11269" s="15"/>
      <c r="H11269" s="15">
        <f t="shared" si="377"/>
        <v>30</v>
      </c>
      <c r="I11269" s="198">
        <f t="shared" si="378"/>
        <v>9</v>
      </c>
    </row>
    <row r="11270" spans="1:9" x14ac:dyDescent="0.3">
      <c r="A11270" s="10">
        <v>43717</v>
      </c>
      <c r="B11270" s="11" t="s">
        <v>160</v>
      </c>
      <c r="C11270" s="11" t="s">
        <v>1761</v>
      </c>
      <c r="D11270" s="11" t="s">
        <v>662</v>
      </c>
      <c r="E11270" s="11">
        <v>6928242</v>
      </c>
      <c r="F11270" s="15">
        <f>IF(ISBLANK($D11270),"",IF(ISBLANK($E11270),VLOOKUP($D11270,$J:$K,2,FALSE),VLOOKUP($E11270,'Daycare Packages'!$A:$G,7,FALSE)))</f>
        <v>25</v>
      </c>
      <c r="G11270" s="15"/>
      <c r="H11270" s="15">
        <f t="shared" si="377"/>
        <v>25</v>
      </c>
      <c r="I11270" s="198">
        <f t="shared" si="378"/>
        <v>9</v>
      </c>
    </row>
    <row r="11271" spans="1:9" x14ac:dyDescent="0.3">
      <c r="A11271" s="10">
        <v>43717</v>
      </c>
      <c r="B11271" s="11" t="s">
        <v>912</v>
      </c>
      <c r="C11271" s="11" t="s">
        <v>913</v>
      </c>
      <c r="D11271" s="11" t="s">
        <v>662</v>
      </c>
      <c r="F11271" s="15">
        <f>IF(ISBLANK($D11271),"",IF(ISBLANK($E11271),VLOOKUP($D11271,$J:$K,2,FALSE),VLOOKUP($E11271,'Daycare Packages'!$A:$G,7,FALSE)))</f>
        <v>30</v>
      </c>
      <c r="G11271" s="15"/>
      <c r="H11271" s="15">
        <f t="shared" si="377"/>
        <v>30</v>
      </c>
      <c r="I11271" s="198">
        <f t="shared" si="378"/>
        <v>9</v>
      </c>
    </row>
    <row r="11272" spans="1:9" x14ac:dyDescent="0.3">
      <c r="A11272" s="10">
        <v>43717</v>
      </c>
      <c r="B11272" s="11" t="s">
        <v>222</v>
      </c>
      <c r="C11272" s="11" t="s">
        <v>229</v>
      </c>
      <c r="D11272" s="11" t="s">
        <v>662</v>
      </c>
      <c r="E11272" s="11">
        <v>6942434</v>
      </c>
      <c r="F11272" s="15">
        <f>IF(ISBLANK($D11272),"",IF(ISBLANK($E11272),VLOOKUP($D11272,$J:$K,2,FALSE),VLOOKUP($E11272,'Daycare Packages'!$A:$G,7,FALSE)))</f>
        <v>27</v>
      </c>
      <c r="G11272" s="15"/>
      <c r="H11272" s="15">
        <f t="shared" si="377"/>
        <v>27</v>
      </c>
      <c r="I11272" s="198">
        <f t="shared" si="378"/>
        <v>9</v>
      </c>
    </row>
    <row r="11273" spans="1:9" x14ac:dyDescent="0.3">
      <c r="A11273" s="10">
        <v>43717</v>
      </c>
      <c r="B11273" s="11" t="s">
        <v>1394</v>
      </c>
      <c r="C11273" s="11" t="s">
        <v>1395</v>
      </c>
      <c r="D11273" s="11" t="s">
        <v>662</v>
      </c>
      <c r="F11273" s="15">
        <f>IF(ISBLANK($D11273),"",IF(ISBLANK($E11273),VLOOKUP($D11273,$J:$K,2,FALSE),VLOOKUP($E11273,'Daycare Packages'!$A:$G,7,FALSE)))</f>
        <v>30</v>
      </c>
      <c r="G11273" s="15">
        <v>-3</v>
      </c>
      <c r="H11273" s="15">
        <f t="shared" si="377"/>
        <v>27</v>
      </c>
      <c r="I11273" s="198">
        <f t="shared" si="378"/>
        <v>9</v>
      </c>
    </row>
    <row r="11274" spans="1:9" x14ac:dyDescent="0.3">
      <c r="A11274" s="10">
        <v>43717</v>
      </c>
      <c r="B11274" s="11" t="s">
        <v>1483</v>
      </c>
      <c r="C11274" s="11" t="s">
        <v>1484</v>
      </c>
      <c r="D11274" s="11" t="s">
        <v>662</v>
      </c>
      <c r="E11274" s="11">
        <v>6954858</v>
      </c>
      <c r="F11274" s="15">
        <f>IF(ISBLANK($D11274),"",IF(ISBLANK($E11274),VLOOKUP($D11274,$J:$K,2,FALSE),VLOOKUP($E11274,'Daycare Packages'!$A:$G,7,FALSE)))</f>
        <v>27</v>
      </c>
      <c r="G11274" s="15"/>
      <c r="H11274" s="15">
        <f t="shared" ref="H11274:H11339" si="379">IF(ISBLANK(D11274),"",SUM(F11274:G11274))</f>
        <v>27</v>
      </c>
      <c r="I11274" s="198">
        <f t="shared" si="378"/>
        <v>9</v>
      </c>
    </row>
    <row r="11275" spans="1:9" x14ac:dyDescent="0.3">
      <c r="A11275" s="10">
        <v>43717</v>
      </c>
      <c r="B11275" s="11" t="s">
        <v>843</v>
      </c>
      <c r="C11275" s="11" t="s">
        <v>844</v>
      </c>
      <c r="D11275" s="11" t="s">
        <v>662</v>
      </c>
      <c r="E11275" s="11">
        <v>6919580</v>
      </c>
      <c r="F11275" s="15">
        <f>IF(ISBLANK($D11275),"",IF(ISBLANK($E11275),VLOOKUP($D11275,$J:$K,2,FALSE),VLOOKUP($E11275,'Daycare Packages'!$A:$G,7,FALSE)))</f>
        <v>23</v>
      </c>
      <c r="G11275" s="15"/>
      <c r="H11275" s="15">
        <f t="shared" si="379"/>
        <v>23</v>
      </c>
      <c r="I11275" s="198">
        <f t="shared" si="378"/>
        <v>9</v>
      </c>
    </row>
    <row r="11276" spans="1:9" x14ac:dyDescent="0.3">
      <c r="A11276" s="10">
        <v>43717</v>
      </c>
      <c r="B11276" s="11" t="s">
        <v>196</v>
      </c>
      <c r="C11276" s="11" t="s">
        <v>432</v>
      </c>
      <c r="D11276" s="11" t="s">
        <v>662</v>
      </c>
      <c r="E11276" s="11">
        <v>6843216</v>
      </c>
      <c r="F11276" s="15">
        <f>IF(ISBLANK($D11276),"",IF(ISBLANK($E11276),VLOOKUP($D11276,$J:$K,2,FALSE),VLOOKUP($E11276,'Daycare Packages'!$A:$G,7,FALSE)))</f>
        <v>25</v>
      </c>
      <c r="G11276" s="15"/>
      <c r="H11276" s="15">
        <f t="shared" si="379"/>
        <v>25</v>
      </c>
      <c r="I11276" s="198">
        <f t="shared" si="378"/>
        <v>9</v>
      </c>
    </row>
    <row r="11277" spans="1:9" x14ac:dyDescent="0.3">
      <c r="A11277" s="10">
        <v>43717</v>
      </c>
      <c r="B11277" s="11" t="s">
        <v>2077</v>
      </c>
      <c r="C11277" s="11" t="s">
        <v>943</v>
      </c>
      <c r="D11277" s="11" t="s">
        <v>662</v>
      </c>
      <c r="E11277" s="11">
        <v>6937572</v>
      </c>
      <c r="F11277" s="15">
        <f>IF(ISBLANK($D11277),"",IF(ISBLANK($E11277),VLOOKUP($D11277,$J:$K,2,FALSE),VLOOKUP($E11277,'Daycare Packages'!$A:$G,7,FALSE)))</f>
        <v>23</v>
      </c>
      <c r="G11277" s="15"/>
      <c r="H11277" s="15">
        <f t="shared" si="379"/>
        <v>23</v>
      </c>
      <c r="I11277" s="198">
        <f t="shared" si="378"/>
        <v>9</v>
      </c>
    </row>
    <row r="11278" spans="1:9" x14ac:dyDescent="0.3">
      <c r="A11278" s="10">
        <v>43717</v>
      </c>
      <c r="B11278" s="11" t="s">
        <v>225</v>
      </c>
      <c r="C11278" s="11" t="s">
        <v>719</v>
      </c>
      <c r="D11278" s="11" t="s">
        <v>662</v>
      </c>
      <c r="F11278" s="15">
        <f>IF(ISBLANK($D11278),"",IF(ISBLANK($E11278),VLOOKUP($D11278,$J:$K,2,FALSE),VLOOKUP($E11278,'Daycare Packages'!$A:$G,7,FALSE)))</f>
        <v>30</v>
      </c>
      <c r="G11278" s="15"/>
      <c r="H11278" s="15">
        <f t="shared" si="379"/>
        <v>30</v>
      </c>
      <c r="I11278" s="198">
        <f t="shared" si="378"/>
        <v>9</v>
      </c>
    </row>
    <row r="11279" spans="1:9" x14ac:dyDescent="0.3">
      <c r="A11279" s="10">
        <v>43717</v>
      </c>
      <c r="B11279" s="11" t="s">
        <v>1987</v>
      </c>
      <c r="C11279" s="11" t="s">
        <v>1988</v>
      </c>
      <c r="D11279" s="11" t="s">
        <v>662</v>
      </c>
      <c r="F11279" s="15">
        <f>IF(ISBLANK($D11279),"",IF(ISBLANK($E11279),VLOOKUP($D11279,$J:$K,2,FALSE),VLOOKUP($E11279,'Daycare Packages'!$A:$G,7,FALSE)))</f>
        <v>30</v>
      </c>
      <c r="G11279" s="15">
        <v>-6</v>
      </c>
      <c r="H11279" s="15">
        <f t="shared" si="379"/>
        <v>24</v>
      </c>
      <c r="I11279" s="198">
        <f t="shared" si="378"/>
        <v>9</v>
      </c>
    </row>
    <row r="11280" spans="1:9" x14ac:dyDescent="0.3">
      <c r="A11280" s="10">
        <v>43717</v>
      </c>
      <c r="B11280" s="11" t="s">
        <v>1961</v>
      </c>
      <c r="C11280" s="11" t="s">
        <v>1962</v>
      </c>
      <c r="D11280" s="11" t="s">
        <v>662</v>
      </c>
      <c r="F11280" s="15">
        <f>IF(ISBLANK($D11280),"",IF(ISBLANK($E11280),VLOOKUP($D11280,$J:$K,2,FALSE),VLOOKUP($E11280,'Daycare Packages'!$A:$G,7,FALSE)))</f>
        <v>30</v>
      </c>
      <c r="G11280" s="15"/>
      <c r="H11280" s="15">
        <f t="shared" si="379"/>
        <v>30</v>
      </c>
      <c r="I11280" s="198">
        <f t="shared" si="378"/>
        <v>9</v>
      </c>
    </row>
    <row r="11281" spans="1:9" x14ac:dyDescent="0.3">
      <c r="A11281" s="10">
        <v>43717</v>
      </c>
      <c r="B11281" s="11" t="s">
        <v>177</v>
      </c>
      <c r="C11281" s="11" t="s">
        <v>417</v>
      </c>
      <c r="D11281" s="11" t="s">
        <v>662</v>
      </c>
      <c r="E11281" s="11">
        <v>6822832</v>
      </c>
      <c r="F11281" s="15">
        <f>IF(ISBLANK($D11281),"",IF(ISBLANK($E11281),VLOOKUP($D11281,$J:$K,2,FALSE),VLOOKUP($E11281,'Daycare Packages'!$A:$G,7,FALSE)))</f>
        <v>26</v>
      </c>
      <c r="G11281" s="15"/>
      <c r="H11281" s="15">
        <f t="shared" si="379"/>
        <v>26</v>
      </c>
      <c r="I11281" s="198">
        <f t="shared" si="378"/>
        <v>9</v>
      </c>
    </row>
    <row r="11282" spans="1:9" x14ac:dyDescent="0.3">
      <c r="A11282" s="10">
        <v>43717</v>
      </c>
      <c r="B11282" s="11" t="s">
        <v>212</v>
      </c>
      <c r="C11282" s="11" t="s">
        <v>707</v>
      </c>
      <c r="D11282" s="11" t="s">
        <v>662</v>
      </c>
      <c r="F11282" s="15">
        <f>IF(ISBLANK($D11282),"",IF(ISBLANK($E11282),VLOOKUP($D11282,$J:$K,2,FALSE),VLOOKUP($E11282,'Daycare Packages'!$A:$G,7,FALSE)))</f>
        <v>30</v>
      </c>
      <c r="G11282" s="15"/>
      <c r="H11282" s="15">
        <f t="shared" si="379"/>
        <v>30</v>
      </c>
      <c r="I11282" s="198">
        <f t="shared" si="378"/>
        <v>9</v>
      </c>
    </row>
    <row r="11283" spans="1:9" x14ac:dyDescent="0.3">
      <c r="A11283" s="10">
        <v>43717</v>
      </c>
      <c r="B11283" s="11" t="s">
        <v>230</v>
      </c>
      <c r="C11283" s="11" t="s">
        <v>493</v>
      </c>
      <c r="D11283" s="11" t="s">
        <v>662</v>
      </c>
      <c r="E11283" s="11">
        <v>6931739</v>
      </c>
      <c r="F11283" s="15">
        <f>IF(ISBLANK($D11283),"",IF(ISBLANK($E11283),VLOOKUP($D11283,$J:$K,2,FALSE),VLOOKUP($E11283,'Daycare Packages'!$A:$G,7,FALSE)))</f>
        <v>27</v>
      </c>
      <c r="G11283" s="15"/>
      <c r="H11283" s="15">
        <f t="shared" si="379"/>
        <v>27</v>
      </c>
      <c r="I11283" s="198">
        <f t="shared" si="378"/>
        <v>9</v>
      </c>
    </row>
    <row r="11284" spans="1:9" x14ac:dyDescent="0.3">
      <c r="A11284" s="10">
        <v>43717</v>
      </c>
      <c r="B11284" s="11" t="s">
        <v>699</v>
      </c>
      <c r="C11284" s="11" t="s">
        <v>478</v>
      </c>
      <c r="D11284" s="11" t="s">
        <v>662</v>
      </c>
      <c r="F11284" s="15">
        <f>IF(ISBLANK($D11284),"",IF(ISBLANK($E11284),VLOOKUP($D11284,$J:$K,2,FALSE),VLOOKUP($E11284,'Daycare Packages'!$A:$G,7,FALSE)))</f>
        <v>30</v>
      </c>
      <c r="G11284" s="15">
        <v>-3</v>
      </c>
      <c r="H11284" s="15">
        <f t="shared" si="379"/>
        <v>27</v>
      </c>
      <c r="I11284" s="198">
        <f t="shared" si="378"/>
        <v>9</v>
      </c>
    </row>
    <row r="11285" spans="1:9" x14ac:dyDescent="0.3">
      <c r="A11285" s="10">
        <v>43717</v>
      </c>
      <c r="B11285" s="11" t="s">
        <v>663</v>
      </c>
      <c r="C11285" s="11" t="s">
        <v>665</v>
      </c>
      <c r="D11285" s="11" t="s">
        <v>662</v>
      </c>
      <c r="F11285" s="15">
        <f>IF(ISBLANK($D11285),"",IF(ISBLANK($E11285),VLOOKUP($D11285,$J:$K,2,FALSE),VLOOKUP($E11285,'Daycare Packages'!$A:$G,7,FALSE)))</f>
        <v>30</v>
      </c>
      <c r="G11285" s="15"/>
      <c r="H11285" s="15">
        <f t="shared" si="379"/>
        <v>30</v>
      </c>
      <c r="I11285" s="198">
        <f t="shared" si="378"/>
        <v>9</v>
      </c>
    </row>
    <row r="11286" spans="1:9" x14ac:dyDescent="0.3">
      <c r="A11286" s="10">
        <v>43717</v>
      </c>
      <c r="B11286" s="11" t="s">
        <v>663</v>
      </c>
      <c r="C11286" s="11" t="s">
        <v>664</v>
      </c>
      <c r="D11286" s="11" t="s">
        <v>662</v>
      </c>
      <c r="F11286" s="15">
        <f>IF(ISBLANK($D11286),"",IF(ISBLANK($E11286),VLOOKUP($D11286,$J:$K,2,FALSE),VLOOKUP($E11286,'Daycare Packages'!$A:$G,7,FALSE)))</f>
        <v>30</v>
      </c>
      <c r="G11286" s="15"/>
      <c r="H11286" s="15">
        <f t="shared" si="379"/>
        <v>30</v>
      </c>
      <c r="I11286" s="198">
        <f t="shared" si="378"/>
        <v>9</v>
      </c>
    </row>
    <row r="11287" spans="1:9" x14ac:dyDescent="0.3">
      <c r="A11287" s="10">
        <v>43717</v>
      </c>
      <c r="B11287" s="11" t="s">
        <v>849</v>
      </c>
      <c r="C11287" s="11" t="s">
        <v>850</v>
      </c>
      <c r="D11287" s="11" t="s">
        <v>662</v>
      </c>
      <c r="F11287" s="15">
        <f>IF(ISBLANK($D11287),"",IF(ISBLANK($E11287),VLOOKUP($D11287,$J:$K,2,FALSE),VLOOKUP($E11287,'Daycare Packages'!$A:$G,7,FALSE)))</f>
        <v>30</v>
      </c>
      <c r="G11287" s="15"/>
      <c r="H11287" s="15">
        <f t="shared" si="379"/>
        <v>30</v>
      </c>
      <c r="I11287" s="198">
        <f t="shared" si="378"/>
        <v>9</v>
      </c>
    </row>
    <row r="11288" spans="1:9" x14ac:dyDescent="0.3">
      <c r="A11288" s="10">
        <v>43717</v>
      </c>
      <c r="B11288" s="11" t="s">
        <v>1692</v>
      </c>
      <c r="C11288" s="11" t="s">
        <v>650</v>
      </c>
      <c r="D11288" s="11" t="s">
        <v>662</v>
      </c>
      <c r="F11288" s="15">
        <f>IF(ISBLANK($D11288),"",IF(ISBLANK($E11288),VLOOKUP($D11288,$J:$K,2,FALSE),VLOOKUP($E11288,'Daycare Packages'!$A:$G,7,FALSE)))</f>
        <v>30</v>
      </c>
      <c r="G11288" s="15"/>
      <c r="H11288" s="15">
        <f t="shared" si="379"/>
        <v>30</v>
      </c>
      <c r="I11288" s="198">
        <f t="shared" si="378"/>
        <v>9</v>
      </c>
    </row>
    <row r="11289" spans="1:9" x14ac:dyDescent="0.3">
      <c r="A11289" s="10">
        <v>43717</v>
      </c>
      <c r="B11289" s="11" t="s">
        <v>148</v>
      </c>
      <c r="C11289" s="11" t="s">
        <v>547</v>
      </c>
      <c r="D11289" s="11" t="s">
        <v>662</v>
      </c>
      <c r="E11289" s="11">
        <v>6762300</v>
      </c>
      <c r="F11289" s="15">
        <f>IF(ISBLANK($D11289),"",IF(ISBLANK($E11289),VLOOKUP($D11289,$J:$K,2,FALSE),VLOOKUP($E11289,'Daycare Packages'!$A:$G,7,FALSE)))</f>
        <v>23</v>
      </c>
      <c r="G11289" s="15"/>
      <c r="H11289" s="15">
        <f t="shared" si="379"/>
        <v>23</v>
      </c>
      <c r="I11289" s="198">
        <f t="shared" si="378"/>
        <v>9</v>
      </c>
    </row>
    <row r="11290" spans="1:9" x14ac:dyDescent="0.3">
      <c r="A11290" s="10">
        <v>43717</v>
      </c>
      <c r="B11290" s="11" t="s">
        <v>922</v>
      </c>
      <c r="C11290" s="11" t="s">
        <v>923</v>
      </c>
      <c r="D11290" s="11" t="s">
        <v>662</v>
      </c>
      <c r="E11290" s="11">
        <v>6872770</v>
      </c>
      <c r="F11290" s="15">
        <f>IF(ISBLANK($D11290),"",IF(ISBLANK($E11290),VLOOKUP($D11290,$J:$K,2,FALSE),VLOOKUP($E11290,'Daycare Packages'!$A:$G,7,FALSE)))</f>
        <v>23</v>
      </c>
      <c r="G11290" s="15"/>
      <c r="H11290" s="15">
        <f t="shared" si="379"/>
        <v>23</v>
      </c>
      <c r="I11290" s="198">
        <f t="shared" si="378"/>
        <v>9</v>
      </c>
    </row>
    <row r="11291" spans="1:9" x14ac:dyDescent="0.3">
      <c r="A11291" s="10">
        <v>43717</v>
      </c>
      <c r="B11291" s="11" t="s">
        <v>207</v>
      </c>
      <c r="C11291" s="11" t="s">
        <v>229</v>
      </c>
      <c r="D11291" s="11" t="s">
        <v>662</v>
      </c>
      <c r="E11291" s="11">
        <v>6733314</v>
      </c>
      <c r="F11291" s="15">
        <f>IF(ISBLANK($D11291),"",IF(ISBLANK($E11291),VLOOKUP($D11291,$J:$K,2,FALSE),VLOOKUP($E11291,'Daycare Packages'!$A:$G,7,FALSE)))</f>
        <v>22</v>
      </c>
      <c r="G11291" s="15"/>
      <c r="H11291" s="15">
        <f t="shared" si="379"/>
        <v>22</v>
      </c>
      <c r="I11291" s="198">
        <f t="shared" si="378"/>
        <v>9</v>
      </c>
    </row>
    <row r="11292" spans="1:9" x14ac:dyDescent="0.3">
      <c r="A11292" s="10">
        <v>43717</v>
      </c>
      <c r="B11292" s="11" t="s">
        <v>1164</v>
      </c>
      <c r="C11292" s="11" t="s">
        <v>1925</v>
      </c>
      <c r="D11292" s="11" t="s">
        <v>662</v>
      </c>
      <c r="E11292" s="11">
        <v>6950999</v>
      </c>
      <c r="F11292" s="15">
        <f>IF(ISBLANK($D11292),"",IF(ISBLANK($E11292),VLOOKUP($D11292,$J:$K,2,FALSE),VLOOKUP($E11292,'Daycare Packages'!$A:$G,7,FALSE)))</f>
        <v>27</v>
      </c>
      <c r="G11292" s="15"/>
      <c r="H11292" s="15">
        <f t="shared" si="379"/>
        <v>27</v>
      </c>
      <c r="I11292" s="198">
        <f t="shared" si="378"/>
        <v>9</v>
      </c>
    </row>
    <row r="11293" spans="1:9" x14ac:dyDescent="0.3">
      <c r="A11293" s="10">
        <v>43717</v>
      </c>
      <c r="B11293" s="11" t="s">
        <v>217</v>
      </c>
      <c r="C11293" s="11" t="s">
        <v>402</v>
      </c>
      <c r="D11293" s="11" t="s">
        <v>662</v>
      </c>
      <c r="E11293" s="11">
        <v>6918686</v>
      </c>
      <c r="F11293" s="15">
        <f>IF(ISBLANK($D11293),"",IF(ISBLANK($E11293),VLOOKUP($D11293,$J:$K,2,FALSE),VLOOKUP($E11293,'Daycare Packages'!$A:$G,7,FALSE)))</f>
        <v>26</v>
      </c>
      <c r="G11293" s="15"/>
      <c r="H11293" s="15">
        <f t="shared" si="379"/>
        <v>26</v>
      </c>
      <c r="I11293" s="198">
        <f t="shared" si="378"/>
        <v>9</v>
      </c>
    </row>
    <row r="11294" spans="1:9" x14ac:dyDescent="0.3">
      <c r="A11294" s="10">
        <v>43717</v>
      </c>
      <c r="B11294" s="11" t="s">
        <v>1165</v>
      </c>
      <c r="C11294" s="11" t="s">
        <v>1166</v>
      </c>
      <c r="D11294" s="11" t="s">
        <v>662</v>
      </c>
      <c r="E11294" s="11">
        <v>6961856</v>
      </c>
      <c r="F11294" s="15">
        <f>IF(ISBLANK($D11294),"",IF(ISBLANK($E11294),VLOOKUP($D11294,$J:$K,2,FALSE),VLOOKUP($E11294,'Daycare Packages'!$A:$G,7,FALSE)))</f>
        <v>26</v>
      </c>
      <c r="G11294" s="15"/>
      <c r="H11294" s="15">
        <f t="shared" si="379"/>
        <v>26</v>
      </c>
      <c r="I11294" s="198">
        <f t="shared" si="378"/>
        <v>9</v>
      </c>
    </row>
    <row r="11295" spans="1:9" x14ac:dyDescent="0.3">
      <c r="A11295" s="10">
        <v>43717</v>
      </c>
      <c r="B11295" s="11" t="s">
        <v>1366</v>
      </c>
      <c r="C11295" s="11" t="s">
        <v>587</v>
      </c>
      <c r="D11295" s="11" t="s">
        <v>662</v>
      </c>
      <c r="E11295" s="11">
        <v>6940430</v>
      </c>
      <c r="F11295" s="15">
        <f>IF(ISBLANK($D11295),"",IF(ISBLANK($E11295),VLOOKUP($D11295,$J:$K,2,FALSE),VLOOKUP($E11295,'Daycare Packages'!$A:$G,7,FALSE)))</f>
        <v>20.7</v>
      </c>
      <c r="G11295" s="15"/>
      <c r="H11295" s="15">
        <f t="shared" si="379"/>
        <v>20.7</v>
      </c>
      <c r="I11295" s="198">
        <f t="shared" si="378"/>
        <v>9</v>
      </c>
    </row>
    <row r="11296" spans="1:9" x14ac:dyDescent="0.3">
      <c r="A11296" s="10">
        <v>43717</v>
      </c>
      <c r="B11296" s="11" t="s">
        <v>1366</v>
      </c>
      <c r="C11296" s="11" t="s">
        <v>520</v>
      </c>
      <c r="D11296" s="11" t="s">
        <v>662</v>
      </c>
      <c r="E11296" s="11">
        <v>6940430</v>
      </c>
      <c r="F11296" s="15">
        <f>IF(ISBLANK($D11296),"",IF(ISBLANK($E11296),VLOOKUP($D11296,$J:$K,2,FALSE),VLOOKUP($E11296,'Daycare Packages'!$A:$G,7,FALSE)))</f>
        <v>20.7</v>
      </c>
      <c r="G11296" s="15"/>
      <c r="H11296" s="15">
        <f t="shared" si="379"/>
        <v>20.7</v>
      </c>
      <c r="I11296" s="198">
        <f t="shared" si="378"/>
        <v>9</v>
      </c>
    </row>
    <row r="11297" spans="1:9" x14ac:dyDescent="0.3">
      <c r="A11297" s="10">
        <v>43717</v>
      </c>
      <c r="B11297" s="11" t="s">
        <v>156</v>
      </c>
      <c r="C11297" s="11" t="s">
        <v>479</v>
      </c>
      <c r="D11297" s="11" t="s">
        <v>662</v>
      </c>
      <c r="E11297" s="11">
        <v>6912335</v>
      </c>
      <c r="F11297" s="15">
        <f>IF(ISBLANK($D11297),"",IF(ISBLANK($E11297),VLOOKUP($D11297,$J:$K,2,FALSE),VLOOKUP($E11297,'Daycare Packages'!$A:$G,7,FALSE)))</f>
        <v>23</v>
      </c>
      <c r="G11297" s="15"/>
      <c r="H11297" s="15">
        <f t="shared" si="379"/>
        <v>23</v>
      </c>
      <c r="I11297" s="198">
        <f t="shared" si="378"/>
        <v>9</v>
      </c>
    </row>
    <row r="11298" spans="1:9" x14ac:dyDescent="0.3">
      <c r="A11298" s="10">
        <v>43717</v>
      </c>
      <c r="B11298" s="11" t="s">
        <v>182</v>
      </c>
      <c r="C11298" s="11" t="s">
        <v>685</v>
      </c>
      <c r="D11298" s="11" t="s">
        <v>662</v>
      </c>
      <c r="E11298" s="11">
        <v>6925810</v>
      </c>
      <c r="F11298" s="15">
        <f>IF(ISBLANK($D11298),"",IF(ISBLANK($E11298),VLOOKUP($D11298,$J:$K,2,FALSE),VLOOKUP($E11298,'Daycare Packages'!$A:$G,7,FALSE)))</f>
        <v>23</v>
      </c>
      <c r="G11298" s="15"/>
      <c r="H11298" s="15">
        <f t="shared" si="379"/>
        <v>23</v>
      </c>
      <c r="I11298" s="198">
        <f t="shared" si="378"/>
        <v>9</v>
      </c>
    </row>
    <row r="11299" spans="1:9" x14ac:dyDescent="0.3">
      <c r="A11299" s="10">
        <v>43717</v>
      </c>
      <c r="B11299" s="11" t="s">
        <v>215</v>
      </c>
      <c r="C11299" s="11" t="s">
        <v>520</v>
      </c>
      <c r="D11299" s="11" t="s">
        <v>662</v>
      </c>
      <c r="E11299" s="11">
        <v>6932363</v>
      </c>
      <c r="F11299" s="15">
        <f>IF(ISBLANK($D11299),"",IF(ISBLANK($E11299),VLOOKUP($D11299,$J:$K,2,FALSE),VLOOKUP($E11299,'Daycare Packages'!$A:$G,7,FALSE)))</f>
        <v>27</v>
      </c>
      <c r="G11299" s="15"/>
      <c r="H11299" s="15">
        <f t="shared" si="379"/>
        <v>27</v>
      </c>
      <c r="I11299" s="198">
        <f t="shared" si="378"/>
        <v>9</v>
      </c>
    </row>
    <row r="11300" spans="1:9" x14ac:dyDescent="0.3">
      <c r="A11300" s="10">
        <v>43717</v>
      </c>
      <c r="B11300" s="11" t="s">
        <v>147</v>
      </c>
      <c r="C11300" s="11" t="s">
        <v>796</v>
      </c>
      <c r="D11300" s="11" t="s">
        <v>662</v>
      </c>
      <c r="E11300" s="11">
        <v>6931199</v>
      </c>
      <c r="F11300" s="15">
        <f>IF(ISBLANK($D11300),"",IF(ISBLANK($E11300),VLOOKUP($D11300,$J:$K,2,FALSE),VLOOKUP($E11300,'Daycare Packages'!$A:$G,7,FALSE)))</f>
        <v>23</v>
      </c>
      <c r="G11300" s="15"/>
      <c r="H11300" s="15">
        <f t="shared" si="379"/>
        <v>23</v>
      </c>
      <c r="I11300" s="198">
        <f t="shared" si="378"/>
        <v>9</v>
      </c>
    </row>
    <row r="11301" spans="1:9" x14ac:dyDescent="0.3">
      <c r="A11301" s="10">
        <v>43717</v>
      </c>
      <c r="B11301" s="11" t="s">
        <v>114</v>
      </c>
      <c r="C11301" s="11" t="s">
        <v>789</v>
      </c>
      <c r="D11301" s="11" t="s">
        <v>662</v>
      </c>
      <c r="E11301" s="11">
        <v>6939596</v>
      </c>
      <c r="F11301" s="15">
        <f>IF(ISBLANK($D11301),"",IF(ISBLANK($E11301),VLOOKUP($D11301,$J:$K,2,FALSE),VLOOKUP($E11301,'Daycare Packages'!$A:$G,7,FALSE)))</f>
        <v>23</v>
      </c>
      <c r="G11301" s="15"/>
      <c r="H11301" s="15">
        <f t="shared" si="379"/>
        <v>23</v>
      </c>
      <c r="I11301" s="198">
        <f t="shared" si="378"/>
        <v>9</v>
      </c>
    </row>
    <row r="11302" spans="1:9" x14ac:dyDescent="0.3">
      <c r="A11302" s="10">
        <v>43717</v>
      </c>
      <c r="B11302" s="11" t="s">
        <v>115</v>
      </c>
      <c r="C11302" s="11" t="s">
        <v>764</v>
      </c>
      <c r="D11302" s="11" t="s">
        <v>662</v>
      </c>
      <c r="E11302" s="11">
        <v>6736950</v>
      </c>
      <c r="F11302" s="15">
        <f>IF(ISBLANK($D11302),"",IF(ISBLANK($E11302),VLOOKUP($D11302,$J:$K,2,FALSE),VLOOKUP($E11302,'Daycare Packages'!$A:$G,7,FALSE)))</f>
        <v>22</v>
      </c>
      <c r="G11302" s="15"/>
      <c r="H11302" s="15">
        <f t="shared" si="379"/>
        <v>22</v>
      </c>
      <c r="I11302" s="198">
        <f t="shared" si="378"/>
        <v>9</v>
      </c>
    </row>
    <row r="11303" spans="1:9" x14ac:dyDescent="0.3">
      <c r="A11303" s="10">
        <v>43717</v>
      </c>
      <c r="B11303" s="11" t="s">
        <v>2279</v>
      </c>
      <c r="C11303" s="11" t="s">
        <v>2283</v>
      </c>
      <c r="D11303" s="11" t="s">
        <v>662</v>
      </c>
      <c r="E11303" s="11">
        <v>6950486</v>
      </c>
      <c r="F11303" s="15">
        <f>IF(ISBLANK($D11303),"",IF(ISBLANK($E11303),VLOOKUP($D11303,$J:$K,2,FALSE),VLOOKUP($E11303,'Daycare Packages'!$A:$G,7,FALSE)))</f>
        <v>26</v>
      </c>
      <c r="G11303" s="15"/>
      <c r="H11303" s="15">
        <f t="shared" si="379"/>
        <v>26</v>
      </c>
      <c r="I11303" s="198">
        <f t="shared" si="378"/>
        <v>9</v>
      </c>
    </row>
    <row r="11304" spans="1:9" x14ac:dyDescent="0.3">
      <c r="A11304" s="10">
        <v>43717</v>
      </c>
      <c r="B11304" s="11" t="s">
        <v>716</v>
      </c>
      <c r="C11304" s="11" t="s">
        <v>717</v>
      </c>
      <c r="D11304" s="11" t="s">
        <v>662</v>
      </c>
      <c r="F11304" s="15">
        <f>IF(ISBLANK($D11304),"",IF(ISBLANK($E11304),VLOOKUP($D11304,$J:$K,2,FALSE),VLOOKUP($E11304,'Daycare Packages'!$A:$G,7,FALSE)))</f>
        <v>30</v>
      </c>
      <c r="G11304" s="15"/>
      <c r="H11304" s="15">
        <f t="shared" si="379"/>
        <v>30</v>
      </c>
      <c r="I11304" s="198">
        <f t="shared" si="378"/>
        <v>9</v>
      </c>
    </row>
    <row r="11305" spans="1:9" x14ac:dyDescent="0.3">
      <c r="A11305" s="10">
        <v>43717</v>
      </c>
      <c r="B11305" s="11" t="s">
        <v>783</v>
      </c>
      <c r="C11305" s="11" t="s">
        <v>514</v>
      </c>
      <c r="D11305" s="11" t="s">
        <v>662</v>
      </c>
      <c r="F11305" s="15">
        <f>IF(ISBLANK($D11305),"",IF(ISBLANK($E11305),VLOOKUP($D11305,$J:$K,2,FALSE),VLOOKUP($E11305,'Daycare Packages'!$A:$G,7,FALSE)))</f>
        <v>30</v>
      </c>
      <c r="G11305" s="15"/>
      <c r="H11305" s="15">
        <f t="shared" si="379"/>
        <v>30</v>
      </c>
      <c r="I11305" s="198">
        <f t="shared" si="378"/>
        <v>9</v>
      </c>
    </row>
    <row r="11306" spans="1:9" x14ac:dyDescent="0.3">
      <c r="A11306" s="10">
        <v>43717</v>
      </c>
      <c r="B11306" s="11" t="s">
        <v>141</v>
      </c>
      <c r="C11306" s="11" t="s">
        <v>564</v>
      </c>
      <c r="D11306" s="11" t="s">
        <v>662</v>
      </c>
      <c r="E11306" s="11">
        <v>6914106</v>
      </c>
      <c r="F11306" s="15">
        <f>IF(ISBLANK($D11306),"",IF(ISBLANK($E11306),VLOOKUP($D11306,$J:$K,2,FALSE),VLOOKUP($E11306,'Daycare Packages'!$A:$G,7,FALSE)))</f>
        <v>26</v>
      </c>
      <c r="G11306" s="15"/>
      <c r="H11306" s="15">
        <f t="shared" si="379"/>
        <v>26</v>
      </c>
      <c r="I11306" s="198">
        <f t="shared" si="378"/>
        <v>9</v>
      </c>
    </row>
    <row r="11307" spans="1:9" x14ac:dyDescent="0.3">
      <c r="A11307" s="10">
        <v>43717</v>
      </c>
      <c r="B11307" s="11" t="s">
        <v>2031</v>
      </c>
      <c r="C11307" s="11" t="s">
        <v>2032</v>
      </c>
      <c r="D11307" s="11" t="s">
        <v>659</v>
      </c>
      <c r="F11307" s="15">
        <f>IF(ISBLANK($D11307),"",IF(ISBLANK($E11307),VLOOKUP($D11307,$J:$K,2,FALSE),VLOOKUP($E11307,'Daycare Packages'!$A:$G,7,FALSE)))</f>
        <v>20</v>
      </c>
      <c r="G11307" s="15"/>
      <c r="H11307" s="15">
        <f t="shared" si="379"/>
        <v>20</v>
      </c>
      <c r="I11307" s="198">
        <f t="shared" si="378"/>
        <v>9</v>
      </c>
    </row>
    <row r="11308" spans="1:9" x14ac:dyDescent="0.3">
      <c r="A11308" s="55">
        <v>43717</v>
      </c>
      <c r="B11308" s="56" t="s">
        <v>170</v>
      </c>
      <c r="C11308" s="56" t="s">
        <v>710</v>
      </c>
      <c r="D11308" s="56" t="s">
        <v>662</v>
      </c>
      <c r="E11308" s="56">
        <v>6899079</v>
      </c>
      <c r="F11308" s="59">
        <f>IF(ISBLANK($D11308),"",IF(ISBLANK($E11308),VLOOKUP($D11308,$J:$K,2,FALSE),VLOOKUP($E11308,'Daycare Packages'!$A:$G,7,FALSE)))</f>
        <v>23</v>
      </c>
      <c r="G11308" s="59"/>
      <c r="H11308" s="59">
        <f t="shared" si="379"/>
        <v>23</v>
      </c>
      <c r="I11308" s="198">
        <f t="shared" si="378"/>
        <v>9</v>
      </c>
    </row>
    <row r="11309" spans="1:9" x14ac:dyDescent="0.3">
      <c r="A11309" s="10">
        <v>43718</v>
      </c>
      <c r="B11309" s="11" t="s">
        <v>2279</v>
      </c>
      <c r="C11309" s="11" t="s">
        <v>2283</v>
      </c>
      <c r="D11309" s="11" t="s">
        <v>662</v>
      </c>
      <c r="E11309" s="11">
        <v>6950486</v>
      </c>
      <c r="F11309" s="15">
        <f>IF(ISBLANK($D11309),"",IF(ISBLANK($E11309),VLOOKUP($D11309,$J:$K,2,FALSE),VLOOKUP($E11309,'Daycare Packages'!$A:$G,7,FALSE)))</f>
        <v>26</v>
      </c>
      <c r="G11309" s="15"/>
      <c r="H11309" s="15">
        <f t="shared" si="379"/>
        <v>26</v>
      </c>
      <c r="I11309" s="198">
        <f t="shared" si="378"/>
        <v>9</v>
      </c>
    </row>
    <row r="11310" spans="1:9" x14ac:dyDescent="0.3">
      <c r="A11310" s="10">
        <v>43718</v>
      </c>
      <c r="B11310" s="11" t="s">
        <v>1221</v>
      </c>
      <c r="C11310" s="11" t="s">
        <v>1222</v>
      </c>
      <c r="D11310" s="11" t="s">
        <v>659</v>
      </c>
      <c r="E11310" s="11">
        <v>6818139</v>
      </c>
      <c r="F11310" s="15">
        <f>IF(ISBLANK($D11310),"",IF(ISBLANK($E11310),VLOOKUP($D11310,$J:$K,2,FALSE),VLOOKUP($E11310,'Daycare Packages'!$A:$G,7,FALSE)))</f>
        <v>18</v>
      </c>
      <c r="G11310" s="15"/>
      <c r="H11310" s="15">
        <f t="shared" si="379"/>
        <v>18</v>
      </c>
      <c r="I11310" s="198">
        <f t="shared" si="378"/>
        <v>9</v>
      </c>
    </row>
    <row r="11311" spans="1:9" x14ac:dyDescent="0.3">
      <c r="A11311" s="10">
        <v>43718</v>
      </c>
      <c r="B11311" s="11" t="s">
        <v>1259</v>
      </c>
      <c r="C11311" s="11" t="s">
        <v>229</v>
      </c>
      <c r="D11311" s="11" t="s">
        <v>659</v>
      </c>
      <c r="F11311" s="15">
        <f>IF(ISBLANK($D11311),"",IF(ISBLANK($E11311),VLOOKUP($D11311,$J:$K,2,FALSE),VLOOKUP($E11311,'Daycare Packages'!$A:$G,7,FALSE)))</f>
        <v>20</v>
      </c>
      <c r="G11311" s="15"/>
      <c r="H11311" s="15">
        <f t="shared" si="379"/>
        <v>20</v>
      </c>
      <c r="I11311" s="198">
        <f t="shared" si="378"/>
        <v>9</v>
      </c>
    </row>
    <row r="11312" spans="1:9" x14ac:dyDescent="0.3">
      <c r="A11312" s="10">
        <v>43718</v>
      </c>
      <c r="B11312" s="11" t="s">
        <v>154</v>
      </c>
      <c r="C11312" s="11" t="s">
        <v>729</v>
      </c>
      <c r="D11312" s="11" t="s">
        <v>659</v>
      </c>
      <c r="E11312" s="11">
        <v>6928867</v>
      </c>
      <c r="F11312" s="15">
        <f>IF(ISBLANK($D11312),"",IF(ISBLANK($E11312),VLOOKUP($D11312,$J:$K,2,FALSE),VLOOKUP($E11312,'Daycare Packages'!$A:$G,7,FALSE)))</f>
        <v>19</v>
      </c>
      <c r="G11312" s="15"/>
      <c r="H11312" s="15">
        <f t="shared" si="379"/>
        <v>19</v>
      </c>
      <c r="I11312" s="198">
        <f t="shared" si="378"/>
        <v>9</v>
      </c>
    </row>
    <row r="11313" spans="1:9" x14ac:dyDescent="0.3">
      <c r="A11313" s="10">
        <v>43718</v>
      </c>
      <c r="B11313" s="11" t="s">
        <v>1612</v>
      </c>
      <c r="C11313" s="11" t="s">
        <v>1613</v>
      </c>
      <c r="D11313" s="11" t="s">
        <v>659</v>
      </c>
      <c r="F11313" s="15">
        <f>IF(ISBLANK($D11313),"",IF(ISBLANK($E11313),VLOOKUP($D11313,$J:$K,2,FALSE),VLOOKUP($E11313,'Daycare Packages'!$A:$G,7,FALSE)))</f>
        <v>20</v>
      </c>
      <c r="G11313" s="15"/>
      <c r="H11313" s="15">
        <f t="shared" si="379"/>
        <v>20</v>
      </c>
      <c r="I11313" s="198">
        <f t="shared" si="378"/>
        <v>9</v>
      </c>
    </row>
    <row r="11314" spans="1:9" x14ac:dyDescent="0.3">
      <c r="A11314" s="10">
        <v>43718</v>
      </c>
      <c r="B11314" s="11" t="s">
        <v>115</v>
      </c>
      <c r="C11314" s="11" t="s">
        <v>764</v>
      </c>
      <c r="D11314" s="11" t="s">
        <v>659</v>
      </c>
      <c r="F11314" s="15">
        <f>IF(ISBLANK($D11314),"",IF(ISBLANK($E11314),VLOOKUP($D11314,$J:$K,2,FALSE),VLOOKUP($E11314,'Daycare Packages'!$A:$G,7,FALSE)))</f>
        <v>20</v>
      </c>
      <c r="G11314" s="15"/>
      <c r="H11314" s="15">
        <f t="shared" si="379"/>
        <v>20</v>
      </c>
      <c r="I11314" s="198">
        <f t="shared" si="378"/>
        <v>9</v>
      </c>
    </row>
    <row r="11315" spans="1:9" x14ac:dyDescent="0.3">
      <c r="A11315" s="10">
        <v>43718</v>
      </c>
      <c r="B11315" s="11" t="s">
        <v>152</v>
      </c>
      <c r="C11315" s="11" t="s">
        <v>679</v>
      </c>
      <c r="D11315" s="11" t="s">
        <v>662</v>
      </c>
      <c r="E11315" s="11">
        <v>6942219</v>
      </c>
      <c r="F11315" s="15">
        <f>IF(ISBLANK($D11315),"",IF(ISBLANK($E11315),VLOOKUP($D11315,$J:$K,2,FALSE),VLOOKUP($E11315,'Daycare Packages'!$A:$G,7,FALSE)))</f>
        <v>23</v>
      </c>
      <c r="G11315" s="15"/>
      <c r="H11315" s="15">
        <f t="shared" si="379"/>
        <v>23</v>
      </c>
      <c r="I11315" s="198">
        <f t="shared" si="378"/>
        <v>9</v>
      </c>
    </row>
    <row r="11316" spans="1:9" x14ac:dyDescent="0.3">
      <c r="A11316" s="10">
        <v>43718</v>
      </c>
      <c r="B11316" s="11" t="s">
        <v>530</v>
      </c>
      <c r="C11316" s="11" t="s">
        <v>531</v>
      </c>
      <c r="D11316" s="11" t="s">
        <v>662</v>
      </c>
      <c r="F11316" s="15">
        <f>IF(ISBLANK($D11316),"",IF(ISBLANK($E11316),VLOOKUP($D11316,$J:$K,2,FALSE),VLOOKUP($E11316,'Daycare Packages'!$A:$G,7,FALSE)))</f>
        <v>30</v>
      </c>
      <c r="G11316" s="15"/>
      <c r="H11316" s="15">
        <f>IF(ISBLANK(D11316),"",SUM(F11316:G11316))</f>
        <v>30</v>
      </c>
      <c r="I11316" s="198">
        <f t="shared" si="378"/>
        <v>9</v>
      </c>
    </row>
    <row r="11317" spans="1:9" x14ac:dyDescent="0.3">
      <c r="A11317" s="10">
        <v>43718</v>
      </c>
      <c r="B11317" s="11" t="s">
        <v>202</v>
      </c>
      <c r="C11317" s="11" t="s">
        <v>520</v>
      </c>
      <c r="D11317" s="11" t="s">
        <v>662</v>
      </c>
      <c r="E11317" s="11">
        <v>6947781</v>
      </c>
      <c r="F11317" s="15">
        <f>IF(ISBLANK($D11317),"",IF(ISBLANK($E11317),VLOOKUP($D11317,$J:$K,2,FALSE),VLOOKUP($E11317,'Daycare Packages'!$A:$G,7,FALSE)))</f>
        <v>26</v>
      </c>
      <c r="G11317" s="15"/>
      <c r="H11317" s="15">
        <f t="shared" si="379"/>
        <v>26</v>
      </c>
      <c r="I11317" s="198">
        <f t="shared" si="378"/>
        <v>9</v>
      </c>
    </row>
    <row r="11318" spans="1:9" x14ac:dyDescent="0.3">
      <c r="A11318" s="10">
        <v>43718</v>
      </c>
      <c r="B11318" s="11" t="s">
        <v>211</v>
      </c>
      <c r="C11318" s="11" t="s">
        <v>507</v>
      </c>
      <c r="D11318" s="11" t="s">
        <v>662</v>
      </c>
      <c r="F11318" s="15">
        <f>IF(ISBLANK($D11318),"",IF(ISBLANK($E11318),VLOOKUP($D11318,$J:$K,2,FALSE),VLOOKUP($E11318,'Daycare Packages'!$A:$G,7,FALSE)))</f>
        <v>30</v>
      </c>
      <c r="G11318" s="15">
        <v>2.4</v>
      </c>
      <c r="H11318" s="15">
        <f t="shared" si="379"/>
        <v>32.4</v>
      </c>
      <c r="I11318" s="198">
        <f t="shared" si="378"/>
        <v>9</v>
      </c>
    </row>
    <row r="11319" spans="1:9" x14ac:dyDescent="0.3">
      <c r="A11319" s="10">
        <v>43718</v>
      </c>
      <c r="B11319" s="11" t="s">
        <v>175</v>
      </c>
      <c r="C11319" s="11" t="s">
        <v>433</v>
      </c>
      <c r="D11319" s="11" t="s">
        <v>662</v>
      </c>
      <c r="E11319" s="11">
        <v>6716814</v>
      </c>
      <c r="F11319" s="15">
        <f>IF(ISBLANK($D11319),"",IF(ISBLANK($E11319),VLOOKUP($D11319,$J:$K,2,FALSE),VLOOKUP($E11319,'Daycare Packages'!$A:$G,7,FALSE)))</f>
        <v>22</v>
      </c>
      <c r="G11319" s="15"/>
      <c r="H11319" s="15">
        <f t="shared" si="379"/>
        <v>22</v>
      </c>
      <c r="I11319" s="198">
        <f t="shared" si="378"/>
        <v>9</v>
      </c>
    </row>
    <row r="11320" spans="1:9" x14ac:dyDescent="0.3">
      <c r="A11320" s="10">
        <v>43718</v>
      </c>
      <c r="B11320" s="11" t="s">
        <v>690</v>
      </c>
      <c r="C11320" s="11" t="s">
        <v>691</v>
      </c>
      <c r="D11320" s="11" t="s">
        <v>662</v>
      </c>
      <c r="E11320" s="11">
        <v>6937080</v>
      </c>
      <c r="F11320" s="15">
        <f>IF(ISBLANK($D11320),"",IF(ISBLANK($E11320),VLOOKUP($D11320,$J:$K,2,FALSE),VLOOKUP($E11320,'Daycare Packages'!$A:$G,7,FALSE)))</f>
        <v>23</v>
      </c>
      <c r="G11320" s="15"/>
      <c r="H11320" s="15">
        <f t="shared" si="379"/>
        <v>23</v>
      </c>
      <c r="I11320" s="198">
        <f t="shared" si="378"/>
        <v>9</v>
      </c>
    </row>
    <row r="11321" spans="1:9" x14ac:dyDescent="0.3">
      <c r="A11321" s="10">
        <v>43718</v>
      </c>
      <c r="B11321" s="11" t="s">
        <v>2167</v>
      </c>
      <c r="C11321" s="11" t="s">
        <v>570</v>
      </c>
      <c r="D11321" s="11" t="s">
        <v>662</v>
      </c>
      <c r="E11321" s="11">
        <v>6962787</v>
      </c>
      <c r="F11321" s="15">
        <f>IF(ISBLANK($D11321),"",IF(ISBLANK($E11321),VLOOKUP($D11321,$J:$K,2,FALSE),VLOOKUP($E11321,'Daycare Packages'!$A:$G,7,FALSE)))</f>
        <v>27</v>
      </c>
      <c r="G11321" s="15"/>
      <c r="H11321" s="15">
        <f t="shared" si="379"/>
        <v>27</v>
      </c>
      <c r="I11321" s="198">
        <f t="shared" si="378"/>
        <v>9</v>
      </c>
    </row>
    <row r="11322" spans="1:9" x14ac:dyDescent="0.3">
      <c r="A11322" s="10">
        <v>43718</v>
      </c>
      <c r="B11322" s="11" t="s">
        <v>1863</v>
      </c>
      <c r="C11322" s="11" t="s">
        <v>1864</v>
      </c>
      <c r="D11322" s="11" t="s">
        <v>662</v>
      </c>
      <c r="E11322" s="11">
        <v>6927437</v>
      </c>
      <c r="F11322" s="15">
        <f>IF(ISBLANK($D11322),"",IF(ISBLANK($E11322),VLOOKUP($D11322,$J:$K,2,FALSE),VLOOKUP($E11322,'Daycare Packages'!$A:$G,7,FALSE)))</f>
        <v>27</v>
      </c>
      <c r="G11322" s="15"/>
      <c r="H11322" s="15">
        <f t="shared" si="379"/>
        <v>27</v>
      </c>
      <c r="I11322" s="198">
        <f t="shared" si="378"/>
        <v>9</v>
      </c>
    </row>
    <row r="11323" spans="1:9" x14ac:dyDescent="0.3">
      <c r="A11323" s="10">
        <v>43718</v>
      </c>
      <c r="B11323" s="11" t="s">
        <v>1887</v>
      </c>
      <c r="C11323" s="11" t="s">
        <v>507</v>
      </c>
      <c r="D11323" s="11" t="s">
        <v>662</v>
      </c>
      <c r="F11323" s="15">
        <f>IF(ISBLANK($D11323),"",IF(ISBLANK($E11323),VLOOKUP($D11323,$J:$K,2,FALSE),VLOOKUP($E11323,'Daycare Packages'!$A:$G,7,FALSE)))</f>
        <v>30</v>
      </c>
      <c r="G11323" s="15">
        <v>6</v>
      </c>
      <c r="H11323" s="15">
        <f t="shared" si="379"/>
        <v>36</v>
      </c>
      <c r="I11323" s="198">
        <f t="shared" si="378"/>
        <v>9</v>
      </c>
    </row>
    <row r="11324" spans="1:9" x14ac:dyDescent="0.3">
      <c r="A11324" s="10">
        <v>43718</v>
      </c>
      <c r="B11324" s="11" t="s">
        <v>234</v>
      </c>
      <c r="C11324" s="11" t="s">
        <v>682</v>
      </c>
      <c r="D11324" s="11" t="s">
        <v>662</v>
      </c>
      <c r="F11324" s="15">
        <f>IF(ISBLANK($D11324),"",IF(ISBLANK($E11324),VLOOKUP($D11324,$J:$K,2,FALSE),VLOOKUP($E11324,'Daycare Packages'!$A:$G,7,FALSE)))</f>
        <v>30</v>
      </c>
      <c r="G11324" s="15"/>
      <c r="H11324" s="15">
        <f t="shared" si="379"/>
        <v>30</v>
      </c>
      <c r="I11324" s="198">
        <f t="shared" si="378"/>
        <v>9</v>
      </c>
    </row>
    <row r="11325" spans="1:9" x14ac:dyDescent="0.3">
      <c r="A11325" s="10">
        <v>43718</v>
      </c>
      <c r="B11325" s="11" t="s">
        <v>677</v>
      </c>
      <c r="C11325" s="11" t="s">
        <v>678</v>
      </c>
      <c r="D11325" s="11" t="s">
        <v>662</v>
      </c>
      <c r="F11325" s="15">
        <f>IF(ISBLANK($D11325),"",IF(ISBLANK($E11325),VLOOKUP($D11325,$J:$K,2,FALSE),VLOOKUP($E11325,'Daycare Packages'!$A:$G,7,FALSE)))</f>
        <v>30</v>
      </c>
      <c r="G11325" s="15"/>
      <c r="H11325" s="15">
        <f t="shared" si="379"/>
        <v>30</v>
      </c>
      <c r="I11325" s="198">
        <f t="shared" si="378"/>
        <v>9</v>
      </c>
    </row>
    <row r="11326" spans="1:9" x14ac:dyDescent="0.3">
      <c r="A11326" s="10">
        <v>43718</v>
      </c>
      <c r="B11326" s="11" t="s">
        <v>941</v>
      </c>
      <c r="C11326" s="11" t="s">
        <v>487</v>
      </c>
      <c r="D11326" s="11" t="s">
        <v>662</v>
      </c>
      <c r="F11326" s="15">
        <f>IF(ISBLANK($D11326),"",IF(ISBLANK($E11326),VLOOKUP($D11326,$J:$K,2,FALSE),VLOOKUP($E11326,'Daycare Packages'!$A:$G,7,FALSE)))</f>
        <v>30</v>
      </c>
      <c r="G11326" s="15"/>
      <c r="H11326" s="15">
        <f t="shared" si="379"/>
        <v>30</v>
      </c>
      <c r="I11326" s="198">
        <f t="shared" si="378"/>
        <v>9</v>
      </c>
    </row>
    <row r="11327" spans="1:9" x14ac:dyDescent="0.3">
      <c r="A11327" s="10">
        <v>43718</v>
      </c>
      <c r="B11327" s="11" t="s">
        <v>2293</v>
      </c>
      <c r="C11327" s="11" t="s">
        <v>1675</v>
      </c>
      <c r="D11327" s="11" t="s">
        <v>662</v>
      </c>
      <c r="F11327" s="15">
        <f>IF(ISBLANK($D11327),"",IF(ISBLANK($E11327),VLOOKUP($D11327,$J:$K,2,FALSE),VLOOKUP($E11327,'Daycare Packages'!$A:$G,7,FALSE)))</f>
        <v>30</v>
      </c>
      <c r="G11327" s="15"/>
      <c r="H11327" s="15">
        <f t="shared" si="379"/>
        <v>30</v>
      </c>
      <c r="I11327" s="198">
        <f t="shared" si="378"/>
        <v>9</v>
      </c>
    </row>
    <row r="11328" spans="1:9" x14ac:dyDescent="0.3">
      <c r="A11328" s="10">
        <v>43718</v>
      </c>
      <c r="B11328" s="11" t="s">
        <v>1987</v>
      </c>
      <c r="C11328" s="11" t="s">
        <v>1988</v>
      </c>
      <c r="D11328" s="11" t="s">
        <v>662</v>
      </c>
      <c r="F11328" s="15">
        <f>IF(ISBLANK($D11328),"",IF(ISBLANK($E11328),VLOOKUP($D11328,$J:$K,2,FALSE),VLOOKUP($E11328,'Daycare Packages'!$A:$G,7,FALSE)))</f>
        <v>30</v>
      </c>
      <c r="G11328" s="15">
        <v>-6</v>
      </c>
      <c r="H11328" s="15">
        <f t="shared" si="379"/>
        <v>24</v>
      </c>
      <c r="I11328" s="198">
        <f t="shared" si="378"/>
        <v>9</v>
      </c>
    </row>
    <row r="11329" spans="1:9" x14ac:dyDescent="0.3">
      <c r="A11329" s="10">
        <v>43718</v>
      </c>
      <c r="B11329" s="11" t="s">
        <v>2151</v>
      </c>
      <c r="C11329" s="11" t="s">
        <v>808</v>
      </c>
      <c r="D11329" s="11" t="s">
        <v>662</v>
      </c>
      <c r="F11329" s="15">
        <f>IF(ISBLANK($D11329),"",IF(ISBLANK($E11329),VLOOKUP($D11329,$J:$K,2,FALSE),VLOOKUP($E11329,'Daycare Packages'!$A:$G,7,FALSE)))</f>
        <v>30</v>
      </c>
      <c r="G11329" s="15"/>
      <c r="H11329" s="15">
        <f t="shared" si="379"/>
        <v>30</v>
      </c>
      <c r="I11329" s="198">
        <f t="shared" si="378"/>
        <v>9</v>
      </c>
    </row>
    <row r="11330" spans="1:9" x14ac:dyDescent="0.3">
      <c r="A11330" s="10">
        <v>43718</v>
      </c>
      <c r="B11330" s="11" t="s">
        <v>182</v>
      </c>
      <c r="C11330" s="11" t="s">
        <v>685</v>
      </c>
      <c r="D11330" s="11" t="s">
        <v>662</v>
      </c>
      <c r="E11330" s="11">
        <v>6925810</v>
      </c>
      <c r="F11330" s="15">
        <f>IF(ISBLANK($D11330),"",IF(ISBLANK($E11330),VLOOKUP($D11330,$J:$K,2,FALSE),VLOOKUP($E11330,'Daycare Packages'!$A:$G,7,FALSE)))</f>
        <v>23</v>
      </c>
      <c r="G11330" s="15"/>
      <c r="H11330" s="15">
        <f t="shared" si="379"/>
        <v>23</v>
      </c>
      <c r="I11330" s="198">
        <f t="shared" si="378"/>
        <v>9</v>
      </c>
    </row>
    <row r="11331" spans="1:9" x14ac:dyDescent="0.3">
      <c r="A11331" s="10">
        <v>43718</v>
      </c>
      <c r="B11331" s="11" t="s">
        <v>187</v>
      </c>
      <c r="C11331" s="11" t="s">
        <v>417</v>
      </c>
      <c r="D11331" s="11" t="s">
        <v>662</v>
      </c>
      <c r="F11331" s="15">
        <f>IF(ISBLANK($D11331),"",IF(ISBLANK($E11331),VLOOKUP($D11331,$J:$K,2,FALSE),VLOOKUP($E11331,'Daycare Packages'!$A:$G,7,FALSE)))</f>
        <v>30</v>
      </c>
      <c r="G11331" s="15"/>
      <c r="H11331" s="15">
        <f t="shared" si="379"/>
        <v>30</v>
      </c>
      <c r="I11331" s="198">
        <f t="shared" ref="I11331:I11394" si="380">IF(A11331="",0,MONTH(A11331))</f>
        <v>9</v>
      </c>
    </row>
    <row r="11332" spans="1:9" x14ac:dyDescent="0.3">
      <c r="A11332" s="10">
        <v>43718</v>
      </c>
      <c r="B11332" s="11" t="s">
        <v>137</v>
      </c>
      <c r="C11332" s="11" t="s">
        <v>2169</v>
      </c>
      <c r="D11332" s="11" t="s">
        <v>662</v>
      </c>
      <c r="E11332" s="11">
        <v>6867321</v>
      </c>
      <c r="F11332" s="15">
        <f>IF(ISBLANK($D11332),"",IF(ISBLANK($E11332),VLOOKUP($D11332,$J:$K,2,FALSE),VLOOKUP($E11332,'Daycare Packages'!$A:$G,7,FALSE)))</f>
        <v>23</v>
      </c>
      <c r="G11332" s="15"/>
      <c r="H11332" s="15">
        <f t="shared" si="379"/>
        <v>23</v>
      </c>
      <c r="I11332" s="198">
        <f t="shared" si="380"/>
        <v>9</v>
      </c>
    </row>
    <row r="11333" spans="1:9" x14ac:dyDescent="0.3">
      <c r="A11333" s="10">
        <v>43718</v>
      </c>
      <c r="B11333" s="11" t="s">
        <v>1890</v>
      </c>
      <c r="C11333" s="11" t="s">
        <v>1891</v>
      </c>
      <c r="D11333" s="11" t="s">
        <v>662</v>
      </c>
      <c r="F11333" s="15">
        <f>IF(ISBLANK($D11333),"",IF(ISBLANK($E11333),VLOOKUP($D11333,$J:$K,2,FALSE),VLOOKUP($E11333,'Daycare Packages'!$A:$G,7,FALSE)))</f>
        <v>30</v>
      </c>
      <c r="G11333" s="15"/>
      <c r="H11333" s="15">
        <f t="shared" si="379"/>
        <v>30</v>
      </c>
      <c r="I11333" s="198">
        <f t="shared" si="380"/>
        <v>9</v>
      </c>
    </row>
    <row r="11334" spans="1:9" x14ac:dyDescent="0.3">
      <c r="A11334" s="10">
        <v>43718</v>
      </c>
      <c r="B11334" s="11" t="s">
        <v>2031</v>
      </c>
      <c r="C11334" s="11" t="s">
        <v>2032</v>
      </c>
      <c r="D11334" s="11" t="s">
        <v>662</v>
      </c>
      <c r="F11334" s="15">
        <f>IF(ISBLANK($D11334),"",IF(ISBLANK($E11334),VLOOKUP($D11334,$J:$K,2,FALSE),VLOOKUP($E11334,'Daycare Packages'!$A:$G,7,FALSE)))</f>
        <v>30</v>
      </c>
      <c r="G11334" s="15"/>
      <c r="H11334" s="15">
        <f t="shared" si="379"/>
        <v>30</v>
      </c>
      <c r="I11334" s="198">
        <f t="shared" si="380"/>
        <v>9</v>
      </c>
    </row>
    <row r="11335" spans="1:9" x14ac:dyDescent="0.3">
      <c r="A11335" s="10">
        <v>43718</v>
      </c>
      <c r="B11335" s="11" t="s">
        <v>1298</v>
      </c>
      <c r="C11335" s="11" t="s">
        <v>764</v>
      </c>
      <c r="D11335" s="11" t="s">
        <v>662</v>
      </c>
      <c r="F11335" s="15">
        <f>IF(ISBLANK($D11335),"",IF(ISBLANK($E11335),VLOOKUP($D11335,$J:$K,2,FALSE),VLOOKUP($E11335,'Daycare Packages'!$A:$G,7,FALSE)))</f>
        <v>30</v>
      </c>
      <c r="G11335" s="15"/>
      <c r="H11335" s="15">
        <f>IF(ISBLANK(D11335),"",SUM(F11335:G11335))</f>
        <v>30</v>
      </c>
      <c r="I11335" s="198">
        <f t="shared" si="380"/>
        <v>9</v>
      </c>
    </row>
    <row r="11336" spans="1:9" x14ac:dyDescent="0.3">
      <c r="A11336" s="10">
        <v>43718</v>
      </c>
      <c r="B11336" s="11" t="s">
        <v>1661</v>
      </c>
      <c r="C11336" s="11" t="s">
        <v>1673</v>
      </c>
      <c r="D11336" s="11" t="s">
        <v>662</v>
      </c>
      <c r="E11336" s="11">
        <v>6945493</v>
      </c>
      <c r="F11336" s="15">
        <f>IF(ISBLANK($D11336),"",IF(ISBLANK($E11336),VLOOKUP($D11336,$J:$K,2,FALSE),VLOOKUP($E11336,'Daycare Packages'!$A:$G,7,FALSE)))</f>
        <v>26</v>
      </c>
      <c r="G11336" s="15"/>
      <c r="H11336" s="15">
        <f t="shared" si="379"/>
        <v>26</v>
      </c>
      <c r="I11336" s="198">
        <f t="shared" si="380"/>
        <v>9</v>
      </c>
    </row>
    <row r="11337" spans="1:9" x14ac:dyDescent="0.3">
      <c r="A11337" s="10">
        <v>43718</v>
      </c>
      <c r="B11337" s="11" t="s">
        <v>621</v>
      </c>
      <c r="C11337" s="11" t="s">
        <v>622</v>
      </c>
      <c r="D11337" s="11" t="s">
        <v>662</v>
      </c>
      <c r="F11337" s="15">
        <f>IF(ISBLANK($D11337),"",IF(ISBLANK($E11337),VLOOKUP($D11337,$J:$K,2,FALSE),VLOOKUP($E11337,'Daycare Packages'!$A:$G,7,FALSE)))</f>
        <v>30</v>
      </c>
      <c r="G11337" s="15"/>
      <c r="H11337" s="15">
        <f t="shared" si="379"/>
        <v>30</v>
      </c>
      <c r="I11337" s="198">
        <f t="shared" si="380"/>
        <v>9</v>
      </c>
    </row>
    <row r="11338" spans="1:9" x14ac:dyDescent="0.3">
      <c r="A11338" s="10">
        <v>43718</v>
      </c>
      <c r="B11338" s="11" t="s">
        <v>2006</v>
      </c>
      <c r="C11338" s="11" t="s">
        <v>1154</v>
      </c>
      <c r="D11338" s="11" t="s">
        <v>662</v>
      </c>
      <c r="E11338" s="11">
        <v>6944635</v>
      </c>
      <c r="F11338" s="15">
        <f>IF(ISBLANK($D11338),"",IF(ISBLANK($E11338),VLOOKUP($D11338,$J:$K,2,FALSE),VLOOKUP($E11338,'Daycare Packages'!$A:$G,7,FALSE)))</f>
        <v>27</v>
      </c>
      <c r="G11338" s="15"/>
      <c r="H11338" s="15">
        <f t="shared" si="379"/>
        <v>27</v>
      </c>
      <c r="I11338" s="198">
        <f t="shared" si="380"/>
        <v>9</v>
      </c>
    </row>
    <row r="11339" spans="1:9" x14ac:dyDescent="0.3">
      <c r="A11339" s="10">
        <v>43718</v>
      </c>
      <c r="B11339" s="11" t="s">
        <v>2006</v>
      </c>
      <c r="C11339" s="11" t="s">
        <v>2007</v>
      </c>
      <c r="D11339" s="11" t="s">
        <v>662</v>
      </c>
      <c r="E11339" s="11">
        <v>6944635</v>
      </c>
      <c r="F11339" s="15">
        <f>IF(ISBLANK($D11339),"",IF(ISBLANK($E11339),VLOOKUP($D11339,$J:$K,2,FALSE),VLOOKUP($E11339,'Daycare Packages'!$A:$G,7,FALSE)))</f>
        <v>27</v>
      </c>
      <c r="G11339" s="15"/>
      <c r="H11339" s="15">
        <f t="shared" si="379"/>
        <v>27</v>
      </c>
      <c r="I11339" s="198">
        <f t="shared" si="380"/>
        <v>9</v>
      </c>
    </row>
    <row r="11340" spans="1:9" x14ac:dyDescent="0.3">
      <c r="A11340" s="10">
        <v>43718</v>
      </c>
      <c r="B11340" s="11" t="s">
        <v>2077</v>
      </c>
      <c r="C11340" s="11" t="s">
        <v>943</v>
      </c>
      <c r="D11340" s="11" t="s">
        <v>662</v>
      </c>
      <c r="E11340" s="11">
        <v>6937572</v>
      </c>
      <c r="F11340" s="15">
        <f>IF(ISBLANK($D11340),"",IF(ISBLANK($E11340),VLOOKUP($D11340,$J:$K,2,FALSE),VLOOKUP($E11340,'Daycare Packages'!$A:$G,7,FALSE)))</f>
        <v>23</v>
      </c>
      <c r="G11340" s="15"/>
      <c r="H11340" s="15">
        <f t="shared" ref="H11340:H11403" si="381">IF(ISBLANK(D11340),"",SUM(F11340:G11340))</f>
        <v>23</v>
      </c>
      <c r="I11340" s="198">
        <f t="shared" si="380"/>
        <v>9</v>
      </c>
    </row>
    <row r="11341" spans="1:9" x14ac:dyDescent="0.3">
      <c r="A11341" s="10">
        <v>43718</v>
      </c>
      <c r="B11341" s="11" t="s">
        <v>1532</v>
      </c>
      <c r="C11341" s="11" t="s">
        <v>570</v>
      </c>
      <c r="D11341" s="11" t="s">
        <v>662</v>
      </c>
      <c r="F11341" s="15">
        <f>IF(ISBLANK($D11341),"",IF(ISBLANK($E11341),VLOOKUP($D11341,$J:$K,2,FALSE),VLOOKUP($E11341,'Daycare Packages'!$A:$G,7,FALSE)))</f>
        <v>30</v>
      </c>
      <c r="G11341" s="15"/>
      <c r="H11341" s="15">
        <f t="shared" si="381"/>
        <v>30</v>
      </c>
      <c r="I11341" s="198">
        <f t="shared" si="380"/>
        <v>9</v>
      </c>
    </row>
    <row r="11342" spans="1:9" x14ac:dyDescent="0.3">
      <c r="A11342" s="10">
        <v>43718</v>
      </c>
      <c r="B11342" s="11" t="s">
        <v>1532</v>
      </c>
      <c r="C11342" s="11" t="s">
        <v>1076</v>
      </c>
      <c r="D11342" s="11" t="s">
        <v>662</v>
      </c>
      <c r="F11342" s="15">
        <f>IF(ISBLANK($D11342),"",IF(ISBLANK($E11342),VLOOKUP($D11342,$J:$K,2,FALSE),VLOOKUP($E11342,'Daycare Packages'!$A:$G,7,FALSE)))</f>
        <v>30</v>
      </c>
      <c r="G11342" s="15"/>
      <c r="H11342" s="15">
        <f t="shared" si="381"/>
        <v>30</v>
      </c>
      <c r="I11342" s="198">
        <f t="shared" si="380"/>
        <v>9</v>
      </c>
    </row>
    <row r="11343" spans="1:9" x14ac:dyDescent="0.3">
      <c r="A11343" s="10">
        <v>43718</v>
      </c>
      <c r="B11343" s="11" t="s">
        <v>318</v>
      </c>
      <c r="C11343" s="11" t="s">
        <v>723</v>
      </c>
      <c r="D11343" s="11" t="s">
        <v>662</v>
      </c>
      <c r="F11343" s="15">
        <f>IF(ISBLANK($D11343),"",IF(ISBLANK($E11343),VLOOKUP($D11343,$J:$K,2,FALSE),VLOOKUP($E11343,'Daycare Packages'!$A:$G,7,FALSE)))</f>
        <v>30</v>
      </c>
      <c r="G11343" s="15"/>
      <c r="H11343" s="15">
        <f t="shared" si="381"/>
        <v>30</v>
      </c>
      <c r="I11343" s="198">
        <f t="shared" si="380"/>
        <v>9</v>
      </c>
    </row>
    <row r="11344" spans="1:9" x14ac:dyDescent="0.3">
      <c r="A11344" s="10">
        <v>43718</v>
      </c>
      <c r="B11344" s="11" t="s">
        <v>177</v>
      </c>
      <c r="C11344" s="11" t="s">
        <v>417</v>
      </c>
      <c r="D11344" s="11" t="s">
        <v>662</v>
      </c>
      <c r="E11344" s="11">
        <v>6822832</v>
      </c>
      <c r="F11344" s="15">
        <f>IF(ISBLANK($D11344),"",IF(ISBLANK($E11344),VLOOKUP($D11344,$J:$K,2,FALSE),VLOOKUP($E11344,'Daycare Packages'!$A:$G,7,FALSE)))</f>
        <v>26</v>
      </c>
      <c r="G11344" s="15"/>
      <c r="H11344" s="15">
        <f t="shared" si="381"/>
        <v>26</v>
      </c>
      <c r="I11344" s="198">
        <f t="shared" si="380"/>
        <v>9</v>
      </c>
    </row>
    <row r="11345" spans="1:9" x14ac:dyDescent="0.3">
      <c r="A11345" s="10">
        <v>43718</v>
      </c>
      <c r="B11345" s="11" t="s">
        <v>140</v>
      </c>
      <c r="C11345" s="11" t="s">
        <v>475</v>
      </c>
      <c r="D11345" s="11" t="s">
        <v>662</v>
      </c>
      <c r="E11345" s="11">
        <v>6927314</v>
      </c>
      <c r="F11345" s="15">
        <f>IF(ISBLANK($D11345),"",IF(ISBLANK($E11345),VLOOKUP($D11345,$J:$K,2,FALSE),VLOOKUP($E11345,'Daycare Packages'!$A:$G,7,FALSE)))</f>
        <v>26</v>
      </c>
      <c r="G11345" s="15"/>
      <c r="H11345" s="15">
        <f t="shared" si="381"/>
        <v>26</v>
      </c>
      <c r="I11345" s="198">
        <f t="shared" si="380"/>
        <v>9</v>
      </c>
    </row>
    <row r="11346" spans="1:9" x14ac:dyDescent="0.3">
      <c r="A11346" s="10">
        <v>43718</v>
      </c>
      <c r="B11346" s="11" t="s">
        <v>159</v>
      </c>
      <c r="C11346" s="11" t="s">
        <v>456</v>
      </c>
      <c r="D11346" s="11" t="s">
        <v>662</v>
      </c>
      <c r="E11346" s="11">
        <v>6886756</v>
      </c>
      <c r="F11346" s="15">
        <f>IF(ISBLANK($D11346),"",IF(ISBLANK($E11346),VLOOKUP($D11346,$J:$K,2,FALSE),VLOOKUP($E11346,'Daycare Packages'!$A:$G,7,FALSE)))</f>
        <v>27</v>
      </c>
      <c r="G11346" s="15"/>
      <c r="H11346" s="15">
        <f t="shared" si="381"/>
        <v>27</v>
      </c>
      <c r="I11346" s="198">
        <f t="shared" si="380"/>
        <v>9</v>
      </c>
    </row>
    <row r="11347" spans="1:9" x14ac:dyDescent="0.3">
      <c r="A11347" s="10">
        <v>43718</v>
      </c>
      <c r="B11347" s="11" t="s">
        <v>1165</v>
      </c>
      <c r="C11347" s="11" t="s">
        <v>1166</v>
      </c>
      <c r="D11347" s="11" t="s">
        <v>662</v>
      </c>
      <c r="E11347" s="11">
        <v>6961856</v>
      </c>
      <c r="F11347" s="15">
        <f>IF(ISBLANK($D11347),"",IF(ISBLANK($E11347),VLOOKUP($D11347,$J:$K,2,FALSE),VLOOKUP($E11347,'Daycare Packages'!$A:$G,7,FALSE)))</f>
        <v>26</v>
      </c>
      <c r="G11347" s="15"/>
      <c r="H11347" s="15">
        <f t="shared" si="381"/>
        <v>26</v>
      </c>
      <c r="I11347" s="198">
        <f t="shared" si="380"/>
        <v>9</v>
      </c>
    </row>
    <row r="11348" spans="1:9" x14ac:dyDescent="0.3">
      <c r="A11348" s="10">
        <v>43718</v>
      </c>
      <c r="B11348" s="11" t="s">
        <v>136</v>
      </c>
      <c r="C11348" s="11" t="s">
        <v>650</v>
      </c>
      <c r="D11348" s="11" t="s">
        <v>662</v>
      </c>
      <c r="E11348" s="11">
        <v>6936967</v>
      </c>
      <c r="F11348" s="15">
        <f>IF(ISBLANK($D11348),"",IF(ISBLANK($E11348),VLOOKUP($D11348,$J:$K,2,FALSE),VLOOKUP($E11348,'Daycare Packages'!$A:$G,7,FALSE)))</f>
        <v>26</v>
      </c>
      <c r="G11348" s="15"/>
      <c r="H11348" s="15">
        <f t="shared" si="381"/>
        <v>26</v>
      </c>
      <c r="I11348" s="198">
        <f t="shared" si="380"/>
        <v>9</v>
      </c>
    </row>
    <row r="11349" spans="1:9" x14ac:dyDescent="0.3">
      <c r="A11349" s="10">
        <v>43718</v>
      </c>
      <c r="B11349" s="11" t="s">
        <v>212</v>
      </c>
      <c r="C11349" s="11" t="s">
        <v>707</v>
      </c>
      <c r="D11349" s="11" t="s">
        <v>662</v>
      </c>
      <c r="F11349" s="15">
        <f>IF(ISBLANK($D11349),"",IF(ISBLANK($E11349),VLOOKUP($D11349,$J:$K,2,FALSE),VLOOKUP($E11349,'Daycare Packages'!$A:$G,7,FALSE)))</f>
        <v>30</v>
      </c>
      <c r="G11349" s="15"/>
      <c r="H11349" s="15">
        <f t="shared" si="381"/>
        <v>30</v>
      </c>
      <c r="I11349" s="198">
        <f t="shared" si="380"/>
        <v>9</v>
      </c>
    </row>
    <row r="11350" spans="1:9" x14ac:dyDescent="0.3">
      <c r="A11350" s="10">
        <v>43718</v>
      </c>
      <c r="B11350" s="11" t="s">
        <v>122</v>
      </c>
      <c r="C11350" s="11" t="s">
        <v>740</v>
      </c>
      <c r="D11350" s="11" t="s">
        <v>662</v>
      </c>
      <c r="E11350" s="11">
        <v>6734317</v>
      </c>
      <c r="F11350" s="15">
        <f>IF(ISBLANK($D11350),"",IF(ISBLANK($E11350),VLOOKUP($D11350,$J:$K,2,FALSE),VLOOKUP($E11350,'Daycare Packages'!$A:$G,7,FALSE)))</f>
        <v>22</v>
      </c>
      <c r="G11350" s="15"/>
      <c r="H11350" s="15">
        <f t="shared" si="381"/>
        <v>22</v>
      </c>
      <c r="I11350" s="198">
        <f t="shared" si="380"/>
        <v>9</v>
      </c>
    </row>
    <row r="11351" spans="1:9" x14ac:dyDescent="0.3">
      <c r="A11351" s="10">
        <v>43718</v>
      </c>
      <c r="B11351" s="11" t="s">
        <v>170</v>
      </c>
      <c r="C11351" s="11" t="s">
        <v>710</v>
      </c>
      <c r="D11351" s="11" t="s">
        <v>662</v>
      </c>
      <c r="E11351" s="11">
        <v>6899079</v>
      </c>
      <c r="F11351" s="15">
        <f>IF(ISBLANK($D11351),"",IF(ISBLANK($E11351),VLOOKUP($D11351,$J:$K,2,FALSE),VLOOKUP($E11351,'Daycare Packages'!$A:$G,7,FALSE)))</f>
        <v>23</v>
      </c>
      <c r="G11351" s="15"/>
      <c r="H11351" s="15">
        <f t="shared" si="381"/>
        <v>23</v>
      </c>
      <c r="I11351" s="198">
        <f t="shared" si="380"/>
        <v>9</v>
      </c>
    </row>
    <row r="11352" spans="1:9" x14ac:dyDescent="0.3">
      <c r="A11352" s="10">
        <v>43718</v>
      </c>
      <c r="B11352" s="11" t="s">
        <v>179</v>
      </c>
      <c r="C11352" s="11" t="s">
        <v>706</v>
      </c>
      <c r="D11352" s="11" t="s">
        <v>662</v>
      </c>
      <c r="E11352" s="11">
        <v>6927237</v>
      </c>
      <c r="F11352" s="15">
        <f>IF(ISBLANK($D11352),"",IF(ISBLANK($E11352),VLOOKUP($D11352,$J:$K,2,FALSE),VLOOKUP($E11352,'Daycare Packages'!$A:$G,7,FALSE)))</f>
        <v>27</v>
      </c>
      <c r="G11352" s="15"/>
      <c r="H11352" s="15">
        <f t="shared" si="381"/>
        <v>27</v>
      </c>
      <c r="I11352" s="198">
        <f t="shared" si="380"/>
        <v>9</v>
      </c>
    </row>
    <row r="11353" spans="1:9" x14ac:dyDescent="0.3">
      <c r="A11353" s="10">
        <v>43718</v>
      </c>
      <c r="B11353" s="11" t="s">
        <v>82</v>
      </c>
      <c r="C11353" s="11" t="s">
        <v>694</v>
      </c>
      <c r="D11353" s="11" t="s">
        <v>662</v>
      </c>
      <c r="E11353" s="11">
        <v>6717675</v>
      </c>
      <c r="F11353" s="15">
        <f>IF(ISBLANK($D11353),"",IF(ISBLANK($E11353),VLOOKUP($D11353,$J:$K,2,FALSE),VLOOKUP($E11353,'Daycare Packages'!$A:$G,7,FALSE)))</f>
        <v>22</v>
      </c>
      <c r="G11353" s="15"/>
      <c r="H11353" s="15">
        <f t="shared" si="381"/>
        <v>22</v>
      </c>
      <c r="I11353" s="198">
        <f t="shared" si="380"/>
        <v>9</v>
      </c>
    </row>
    <row r="11354" spans="1:9" x14ac:dyDescent="0.3">
      <c r="A11354" s="10">
        <v>43718</v>
      </c>
      <c r="B11354" s="11" t="s">
        <v>82</v>
      </c>
      <c r="C11354" s="11" t="s">
        <v>695</v>
      </c>
      <c r="D11354" s="11" t="s">
        <v>662</v>
      </c>
      <c r="E11354" s="11">
        <v>6717675</v>
      </c>
      <c r="F11354" s="15">
        <f>IF(ISBLANK($D11354),"",IF(ISBLANK($E11354),VLOOKUP($D11354,$J:$K,2,FALSE),VLOOKUP($E11354,'Daycare Packages'!$A:$G,7,FALSE)))</f>
        <v>22</v>
      </c>
      <c r="G11354" s="15"/>
      <c r="H11354" s="15">
        <f t="shared" si="381"/>
        <v>22</v>
      </c>
      <c r="I11354" s="198">
        <f t="shared" si="380"/>
        <v>9</v>
      </c>
    </row>
    <row r="11355" spans="1:9" x14ac:dyDescent="0.3">
      <c r="A11355" s="10">
        <v>43718</v>
      </c>
      <c r="B11355" s="11" t="s">
        <v>873</v>
      </c>
      <c r="C11355" s="11" t="s">
        <v>493</v>
      </c>
      <c r="D11355" s="11" t="s">
        <v>662</v>
      </c>
      <c r="F11355" s="15">
        <f>IF(ISBLANK($D11355),"",IF(ISBLANK($E11355),VLOOKUP($D11355,$J:$K,2,FALSE),VLOOKUP($E11355,'Daycare Packages'!$A:$G,7,FALSE)))</f>
        <v>30</v>
      </c>
      <c r="G11355" s="15"/>
      <c r="H11355" s="15">
        <f t="shared" si="381"/>
        <v>30</v>
      </c>
      <c r="I11355" s="198">
        <f t="shared" si="380"/>
        <v>9</v>
      </c>
    </row>
    <row r="11356" spans="1:9" x14ac:dyDescent="0.3">
      <c r="A11356" s="10">
        <v>43718</v>
      </c>
      <c r="B11356" s="11" t="s">
        <v>2061</v>
      </c>
      <c r="C11356" s="11" t="s">
        <v>2062</v>
      </c>
      <c r="D11356" s="11" t="s">
        <v>662</v>
      </c>
      <c r="E11356" s="11">
        <v>6945355</v>
      </c>
      <c r="F11356" s="15">
        <f>IF(ISBLANK($D11356),"",IF(ISBLANK($E11356),VLOOKUP($D11356,$J:$K,2,FALSE),VLOOKUP($E11356,'Daycare Packages'!$A:$G,7,FALSE)))</f>
        <v>27</v>
      </c>
      <c r="G11356" s="15"/>
      <c r="H11356" s="15">
        <f t="shared" si="381"/>
        <v>27</v>
      </c>
      <c r="I11356" s="198">
        <f t="shared" si="380"/>
        <v>9</v>
      </c>
    </row>
    <row r="11357" spans="1:9" x14ac:dyDescent="0.3">
      <c r="A11357" s="10">
        <v>43718</v>
      </c>
      <c r="B11357" s="11" t="s">
        <v>204</v>
      </c>
      <c r="C11357" s="11" t="s">
        <v>774</v>
      </c>
      <c r="D11357" s="11" t="s">
        <v>662</v>
      </c>
      <c r="E11357" s="11">
        <v>6895018</v>
      </c>
      <c r="F11357" s="15">
        <f>IF(ISBLANK($D11357),"",IF(ISBLANK($E11357),VLOOKUP($D11357,$J:$K,2,FALSE),VLOOKUP($E11357,'Daycare Packages'!$A:$G,7,FALSE)))</f>
        <v>25</v>
      </c>
      <c r="G11357" s="15"/>
      <c r="H11357" s="15">
        <f t="shared" si="381"/>
        <v>25</v>
      </c>
      <c r="I11357" s="198">
        <f t="shared" si="380"/>
        <v>9</v>
      </c>
    </row>
    <row r="11358" spans="1:9" x14ac:dyDescent="0.3">
      <c r="A11358" s="10">
        <v>43718</v>
      </c>
      <c r="B11358" s="11" t="s">
        <v>156</v>
      </c>
      <c r="C11358" s="11" t="s">
        <v>479</v>
      </c>
      <c r="D11358" s="11" t="s">
        <v>662</v>
      </c>
      <c r="E11358" s="11">
        <v>6912335</v>
      </c>
      <c r="F11358" s="15">
        <f>IF(ISBLANK($D11358),"",IF(ISBLANK($E11358),VLOOKUP($D11358,$J:$K,2,FALSE),VLOOKUP($E11358,'Daycare Packages'!$A:$G,7,FALSE)))</f>
        <v>23</v>
      </c>
      <c r="G11358" s="15"/>
      <c r="H11358" s="15">
        <f t="shared" si="381"/>
        <v>23</v>
      </c>
      <c r="I11358" s="198">
        <f t="shared" si="380"/>
        <v>9</v>
      </c>
    </row>
    <row r="11359" spans="1:9" x14ac:dyDescent="0.3">
      <c r="A11359" s="10">
        <v>43718</v>
      </c>
      <c r="B11359" s="11" t="s">
        <v>2357</v>
      </c>
      <c r="C11359" s="11" t="s">
        <v>2358</v>
      </c>
      <c r="D11359" s="11" t="s">
        <v>662</v>
      </c>
      <c r="F11359" s="15">
        <f>IF(ISBLANK($D11359),"",IF(ISBLANK($E11359),VLOOKUP($D11359,$J:$K,2,FALSE),VLOOKUP($E11359,'Daycare Packages'!$A:$G,7,FALSE)))</f>
        <v>30</v>
      </c>
      <c r="G11359" s="15"/>
      <c r="H11359" s="15">
        <f t="shared" si="381"/>
        <v>30</v>
      </c>
      <c r="I11359" s="198">
        <f t="shared" si="380"/>
        <v>9</v>
      </c>
    </row>
    <row r="11360" spans="1:9" x14ac:dyDescent="0.3">
      <c r="A11360" s="10">
        <v>43718</v>
      </c>
      <c r="B11360" s="11" t="s">
        <v>168</v>
      </c>
      <c r="C11360" s="11" t="s">
        <v>640</v>
      </c>
      <c r="D11360" s="11" t="s">
        <v>662</v>
      </c>
      <c r="F11360" s="15">
        <f>IF(ISBLANK($D11360),"",IF(ISBLANK($E11360),VLOOKUP($D11360,$J:$K,2,FALSE),VLOOKUP($E11360,'Daycare Packages'!$A:$G,7,FALSE)))</f>
        <v>30</v>
      </c>
      <c r="G11360" s="15"/>
      <c r="H11360" s="15">
        <f t="shared" si="381"/>
        <v>30</v>
      </c>
      <c r="I11360" s="198">
        <f t="shared" si="380"/>
        <v>9</v>
      </c>
    </row>
    <row r="11361" spans="1:9" x14ac:dyDescent="0.3">
      <c r="A11361" s="10">
        <v>43718</v>
      </c>
      <c r="B11361" s="11" t="s">
        <v>147</v>
      </c>
      <c r="C11361" s="11" t="s">
        <v>796</v>
      </c>
      <c r="D11361" s="11" t="s">
        <v>662</v>
      </c>
      <c r="E11361" s="11">
        <v>6931199</v>
      </c>
      <c r="F11361" s="15">
        <f>IF(ISBLANK($D11361),"",IF(ISBLANK($E11361),VLOOKUP($D11361,$J:$K,2,FALSE),VLOOKUP($E11361,'Daycare Packages'!$A:$G,7,FALSE)))</f>
        <v>23</v>
      </c>
      <c r="G11361" s="15"/>
      <c r="H11361" s="15">
        <f t="shared" si="381"/>
        <v>23</v>
      </c>
      <c r="I11361" s="198">
        <f t="shared" si="380"/>
        <v>9</v>
      </c>
    </row>
    <row r="11362" spans="1:9" x14ac:dyDescent="0.3">
      <c r="A11362" s="10">
        <v>43718</v>
      </c>
      <c r="B11362" s="11" t="s">
        <v>189</v>
      </c>
      <c r="C11362" s="11" t="s">
        <v>638</v>
      </c>
      <c r="D11362" s="11" t="s">
        <v>662</v>
      </c>
      <c r="E11362" s="11">
        <v>6895721</v>
      </c>
      <c r="F11362" s="15">
        <f>IF(ISBLANK($D11362),"",IF(ISBLANK($E11362),VLOOKUP($D11362,$J:$K,2,FALSE),VLOOKUP($E11362,'Daycare Packages'!$A:$G,7,FALSE)))</f>
        <v>25</v>
      </c>
      <c r="G11362" s="15"/>
      <c r="H11362" s="15">
        <f t="shared" si="381"/>
        <v>25</v>
      </c>
      <c r="I11362" s="198">
        <f t="shared" si="380"/>
        <v>9</v>
      </c>
    </row>
    <row r="11363" spans="1:9" x14ac:dyDescent="0.3">
      <c r="A11363" s="10">
        <v>43718</v>
      </c>
      <c r="B11363" s="11" t="s">
        <v>1311</v>
      </c>
      <c r="C11363" s="11" t="s">
        <v>1312</v>
      </c>
      <c r="D11363" s="11" t="s">
        <v>662</v>
      </c>
      <c r="E11363" s="11">
        <v>6829230</v>
      </c>
      <c r="F11363" s="15">
        <f>IF(ISBLANK($D11363),"",IF(ISBLANK($E11363),VLOOKUP($D11363,$J:$K,2,FALSE),VLOOKUP($E11363,'Daycare Packages'!$A:$G,7,FALSE)))</f>
        <v>23</v>
      </c>
      <c r="G11363" s="15"/>
      <c r="H11363" s="15">
        <f t="shared" si="381"/>
        <v>23</v>
      </c>
      <c r="I11363" s="198">
        <f t="shared" si="380"/>
        <v>9</v>
      </c>
    </row>
    <row r="11364" spans="1:9" x14ac:dyDescent="0.3">
      <c r="A11364" s="10">
        <v>43718</v>
      </c>
      <c r="B11364" s="11" t="s">
        <v>246</v>
      </c>
      <c r="C11364" s="11" t="s">
        <v>815</v>
      </c>
      <c r="D11364" s="11" t="s">
        <v>662</v>
      </c>
      <c r="F11364" s="15">
        <f>IF(ISBLANK($D11364),"",IF(ISBLANK($E11364),VLOOKUP($D11364,$J:$K,2,FALSE),VLOOKUP($E11364,'Daycare Packages'!$A:$G,7,FALSE)))</f>
        <v>30</v>
      </c>
      <c r="G11364" s="15"/>
      <c r="H11364" s="15">
        <f t="shared" si="381"/>
        <v>30</v>
      </c>
      <c r="I11364" s="198">
        <f t="shared" si="380"/>
        <v>9</v>
      </c>
    </row>
    <row r="11365" spans="1:9" x14ac:dyDescent="0.3">
      <c r="A11365" s="10">
        <v>43718</v>
      </c>
      <c r="B11365" s="11" t="s">
        <v>246</v>
      </c>
      <c r="C11365" s="11" t="s">
        <v>814</v>
      </c>
      <c r="D11365" s="11" t="s">
        <v>662</v>
      </c>
      <c r="F11365" s="15">
        <f>IF(ISBLANK($D11365),"",IF(ISBLANK($E11365),VLOOKUP($D11365,$J:$K,2,FALSE),VLOOKUP($E11365,'Daycare Packages'!$A:$G,7,FALSE)))</f>
        <v>30</v>
      </c>
      <c r="G11365" s="15"/>
      <c r="H11365" s="15">
        <f t="shared" si="381"/>
        <v>30</v>
      </c>
      <c r="I11365" s="198">
        <f t="shared" si="380"/>
        <v>9</v>
      </c>
    </row>
    <row r="11366" spans="1:9" x14ac:dyDescent="0.3">
      <c r="A11366" s="10">
        <v>43718</v>
      </c>
      <c r="B11366" s="11" t="s">
        <v>1535</v>
      </c>
      <c r="C11366" s="11" t="s">
        <v>846</v>
      </c>
      <c r="D11366" s="11" t="s">
        <v>662</v>
      </c>
      <c r="E11366" s="11">
        <v>6955604</v>
      </c>
      <c r="F11366" s="15">
        <f>IF(ISBLANK($D11366),"",IF(ISBLANK($E11366),VLOOKUP($D11366,$J:$K,2,FALSE),VLOOKUP($E11366,'Daycare Packages'!$A:$G,7,FALSE)))</f>
        <v>26</v>
      </c>
      <c r="G11366" s="15"/>
      <c r="H11366" s="15">
        <f t="shared" si="381"/>
        <v>26</v>
      </c>
      <c r="I11366" s="198">
        <f t="shared" si="380"/>
        <v>9</v>
      </c>
    </row>
    <row r="11367" spans="1:9" x14ac:dyDescent="0.3">
      <c r="A11367" s="10">
        <v>43718</v>
      </c>
      <c r="B11367" s="11" t="s">
        <v>663</v>
      </c>
      <c r="C11367" s="11" t="s">
        <v>665</v>
      </c>
      <c r="D11367" s="11" t="s">
        <v>662</v>
      </c>
      <c r="F11367" s="15">
        <f>IF(ISBLANK($D11367),"",IF(ISBLANK($E11367),VLOOKUP($D11367,$J:$K,2,FALSE),VLOOKUP($E11367,'Daycare Packages'!$A:$G,7,FALSE)))</f>
        <v>30</v>
      </c>
      <c r="G11367" s="15"/>
      <c r="H11367" s="15">
        <f t="shared" si="381"/>
        <v>30</v>
      </c>
      <c r="I11367" s="198">
        <f t="shared" si="380"/>
        <v>9</v>
      </c>
    </row>
    <row r="11368" spans="1:9" x14ac:dyDescent="0.3">
      <c r="A11368" s="10">
        <v>43718</v>
      </c>
      <c r="B11368" s="11" t="s">
        <v>663</v>
      </c>
      <c r="C11368" s="11" t="s">
        <v>664</v>
      </c>
      <c r="D11368" s="11" t="s">
        <v>662</v>
      </c>
      <c r="F11368" s="15">
        <f>IF(ISBLANK($D11368),"",IF(ISBLANK($E11368),VLOOKUP($D11368,$J:$K,2,FALSE),VLOOKUP($E11368,'Daycare Packages'!$A:$G,7,FALSE)))</f>
        <v>30</v>
      </c>
      <c r="G11368" s="15"/>
      <c r="H11368" s="15">
        <f t="shared" si="381"/>
        <v>30</v>
      </c>
      <c r="I11368" s="198">
        <f t="shared" si="380"/>
        <v>9</v>
      </c>
    </row>
    <row r="11369" spans="1:9" x14ac:dyDescent="0.3">
      <c r="A11369" s="10">
        <v>43718</v>
      </c>
      <c r="B11369" s="11" t="s">
        <v>217</v>
      </c>
      <c r="C11369" s="11" t="s">
        <v>402</v>
      </c>
      <c r="D11369" s="11" t="s">
        <v>662</v>
      </c>
      <c r="E11369" s="11">
        <v>6918686</v>
      </c>
      <c r="F11369" s="15">
        <f>IF(ISBLANK($D11369),"",IF(ISBLANK($E11369),VLOOKUP($D11369,$J:$K,2,FALSE),VLOOKUP($E11369,'Daycare Packages'!$A:$G,7,FALSE)))</f>
        <v>26</v>
      </c>
      <c r="G11369" s="15"/>
      <c r="H11369" s="15">
        <f t="shared" si="381"/>
        <v>26</v>
      </c>
      <c r="I11369" s="198">
        <f t="shared" si="380"/>
        <v>9</v>
      </c>
    </row>
    <row r="11370" spans="1:9" x14ac:dyDescent="0.3">
      <c r="A11370" s="10">
        <v>43718</v>
      </c>
      <c r="B11370" s="11" t="s">
        <v>183</v>
      </c>
      <c r="C11370" s="11" t="s">
        <v>520</v>
      </c>
      <c r="D11370" s="11" t="s">
        <v>662</v>
      </c>
      <c r="E11370" s="11">
        <v>6909167</v>
      </c>
      <c r="F11370" s="15">
        <f>IF(ISBLANK($D11370),"",IF(ISBLANK($E11370),VLOOKUP($D11370,$J:$K,2,FALSE),VLOOKUP($E11370,'Daycare Packages'!$A:$G,7,FALSE)))</f>
        <v>27</v>
      </c>
      <c r="G11370" s="15"/>
      <c r="H11370" s="15">
        <f t="shared" si="381"/>
        <v>27</v>
      </c>
      <c r="I11370" s="198">
        <f t="shared" si="380"/>
        <v>9</v>
      </c>
    </row>
    <row r="11371" spans="1:9" x14ac:dyDescent="0.3">
      <c r="A11371" s="10">
        <v>43718</v>
      </c>
      <c r="B11371" s="11" t="s">
        <v>820</v>
      </c>
      <c r="C11371" s="11" t="s">
        <v>402</v>
      </c>
      <c r="D11371" s="11" t="s">
        <v>662</v>
      </c>
      <c r="F11371" s="15">
        <f>IF(ISBLANK($D11371),"",IF(ISBLANK($E11371),VLOOKUP($D11371,$J:$K,2,FALSE),VLOOKUP($E11371,'Daycare Packages'!$A:$G,7,FALSE)))</f>
        <v>30</v>
      </c>
      <c r="G11371" s="15"/>
      <c r="H11371" s="15">
        <f t="shared" si="381"/>
        <v>30</v>
      </c>
      <c r="I11371" s="198">
        <f t="shared" si="380"/>
        <v>9</v>
      </c>
    </row>
    <row r="11372" spans="1:9" x14ac:dyDescent="0.3">
      <c r="A11372" s="10">
        <v>43718</v>
      </c>
      <c r="B11372" s="11" t="s">
        <v>160</v>
      </c>
      <c r="C11372" s="11" t="s">
        <v>1761</v>
      </c>
      <c r="D11372" s="11" t="s">
        <v>662</v>
      </c>
      <c r="E11372" s="11">
        <v>6928242</v>
      </c>
      <c r="F11372" s="15">
        <f>IF(ISBLANK($D11372),"",IF(ISBLANK($E11372),VLOOKUP($D11372,$J:$K,2,FALSE),VLOOKUP($E11372,'Daycare Packages'!$A:$G,7,FALSE)))</f>
        <v>25</v>
      </c>
      <c r="G11372" s="15"/>
      <c r="H11372" s="15">
        <f t="shared" si="381"/>
        <v>25</v>
      </c>
      <c r="I11372" s="198">
        <f t="shared" si="380"/>
        <v>9</v>
      </c>
    </row>
    <row r="11373" spans="1:9" x14ac:dyDescent="0.3">
      <c r="A11373" s="10">
        <v>43718</v>
      </c>
      <c r="B11373" s="11" t="s">
        <v>222</v>
      </c>
      <c r="C11373" s="11" t="s">
        <v>229</v>
      </c>
      <c r="D11373" s="11" t="s">
        <v>662</v>
      </c>
      <c r="F11373" s="15">
        <f>IF(ISBLANK($D11373),"",IF(ISBLANK($E11373),VLOOKUP($D11373,$J:$K,2,FALSE),VLOOKUP($E11373,'Daycare Packages'!$A:$G,7,FALSE)))</f>
        <v>30</v>
      </c>
      <c r="G11373" s="15"/>
      <c r="H11373" s="15">
        <f t="shared" si="381"/>
        <v>30</v>
      </c>
      <c r="I11373" s="198">
        <f t="shared" si="380"/>
        <v>9</v>
      </c>
    </row>
    <row r="11374" spans="1:9" x14ac:dyDescent="0.3">
      <c r="A11374" s="10">
        <v>43718</v>
      </c>
      <c r="B11374" s="11" t="s">
        <v>133</v>
      </c>
      <c r="C11374" s="11" t="s">
        <v>712</v>
      </c>
      <c r="D11374" s="11" t="s">
        <v>662</v>
      </c>
      <c r="E11374" s="11">
        <v>6866409</v>
      </c>
      <c r="F11374" s="15">
        <f>IF(ISBLANK($D11374),"",IF(ISBLANK($E11374),VLOOKUP($D11374,$J:$K,2,FALSE),VLOOKUP($E11374,'Daycare Packages'!$A:$G,7,FALSE)))</f>
        <v>26</v>
      </c>
      <c r="G11374" s="15"/>
      <c r="H11374" s="15">
        <f t="shared" si="381"/>
        <v>26</v>
      </c>
      <c r="I11374" s="198">
        <f t="shared" si="380"/>
        <v>9</v>
      </c>
    </row>
    <row r="11375" spans="1:9" x14ac:dyDescent="0.3">
      <c r="A11375" s="10">
        <v>43718</v>
      </c>
      <c r="B11375" s="11" t="s">
        <v>1366</v>
      </c>
      <c r="C11375" s="11" t="s">
        <v>587</v>
      </c>
      <c r="D11375" s="11" t="s">
        <v>662</v>
      </c>
      <c r="E11375" s="11">
        <v>6940430</v>
      </c>
      <c r="F11375" s="15">
        <f>IF(ISBLANK($D11375),"",IF(ISBLANK($E11375),VLOOKUP($D11375,$J:$K,2,FALSE),VLOOKUP($E11375,'Daycare Packages'!$A:$G,7,FALSE)))</f>
        <v>20.7</v>
      </c>
      <c r="G11375" s="15"/>
      <c r="H11375" s="15">
        <f t="shared" si="381"/>
        <v>20.7</v>
      </c>
      <c r="I11375" s="198">
        <f t="shared" si="380"/>
        <v>9</v>
      </c>
    </row>
    <row r="11376" spans="1:9" x14ac:dyDescent="0.3">
      <c r="A11376" s="10">
        <v>43718</v>
      </c>
      <c r="B11376" s="11" t="s">
        <v>1366</v>
      </c>
      <c r="C11376" s="11" t="s">
        <v>520</v>
      </c>
      <c r="D11376" s="11" t="s">
        <v>662</v>
      </c>
      <c r="E11376" s="11">
        <v>6940430</v>
      </c>
      <c r="F11376" s="15">
        <f>IF(ISBLANK($D11376),"",IF(ISBLANK($E11376),VLOOKUP($D11376,$J:$K,2,FALSE),VLOOKUP($E11376,'Daycare Packages'!$A:$G,7,FALSE)))</f>
        <v>20.7</v>
      </c>
      <c r="G11376" s="15"/>
      <c r="H11376" s="15">
        <f t="shared" si="381"/>
        <v>20.7</v>
      </c>
      <c r="I11376" s="198">
        <f t="shared" si="380"/>
        <v>9</v>
      </c>
    </row>
    <row r="11377" spans="1:9" x14ac:dyDescent="0.3">
      <c r="A11377" s="10">
        <v>43718</v>
      </c>
      <c r="B11377" s="11" t="s">
        <v>163</v>
      </c>
      <c r="C11377" s="11" t="s">
        <v>593</v>
      </c>
      <c r="D11377" s="11" t="s">
        <v>662</v>
      </c>
      <c r="E11377" s="11">
        <v>6913996</v>
      </c>
      <c r="F11377" s="15">
        <f>IF(ISBLANK($D11377),"",IF(ISBLANK($E11377),VLOOKUP($D11377,$J:$K,2,FALSE),VLOOKUP($E11377,'Daycare Packages'!$A:$G,7,FALSE)))</f>
        <v>27</v>
      </c>
      <c r="G11377" s="15"/>
      <c r="H11377" s="15">
        <f t="shared" si="381"/>
        <v>27</v>
      </c>
      <c r="I11377" s="198">
        <f t="shared" si="380"/>
        <v>9</v>
      </c>
    </row>
    <row r="11378" spans="1:9" x14ac:dyDescent="0.3">
      <c r="A11378" s="10">
        <v>43718</v>
      </c>
      <c r="B11378" s="11" t="s">
        <v>114</v>
      </c>
      <c r="C11378" s="11" t="s">
        <v>789</v>
      </c>
      <c r="D11378" s="11" t="s">
        <v>662</v>
      </c>
      <c r="E11378" s="11">
        <v>6939596</v>
      </c>
      <c r="F11378" s="15">
        <f>IF(ISBLANK($D11378),"",IF(ISBLANK($E11378),VLOOKUP($D11378,$J:$K,2,FALSE),VLOOKUP($E11378,'Daycare Packages'!$A:$G,7,FALSE)))</f>
        <v>23</v>
      </c>
      <c r="G11378" s="15"/>
      <c r="H11378" s="15">
        <f t="shared" si="381"/>
        <v>23</v>
      </c>
      <c r="I11378" s="198">
        <f t="shared" si="380"/>
        <v>9</v>
      </c>
    </row>
    <row r="11379" spans="1:9" x14ac:dyDescent="0.3">
      <c r="A11379" s="10">
        <v>43718</v>
      </c>
      <c r="B11379" s="11" t="s">
        <v>1782</v>
      </c>
      <c r="C11379" s="11" t="s">
        <v>679</v>
      </c>
      <c r="D11379" s="11" t="s">
        <v>662</v>
      </c>
      <c r="E11379" s="11">
        <v>6922576</v>
      </c>
      <c r="F11379" s="15">
        <f>IF(ISBLANK($D11379),"",IF(ISBLANK($E11379),VLOOKUP($D11379,$J:$K,2,FALSE),VLOOKUP($E11379,'Daycare Packages'!$A:$G,7,FALSE)))</f>
        <v>27</v>
      </c>
      <c r="G11379" s="15"/>
      <c r="H11379" s="15">
        <f t="shared" si="381"/>
        <v>27</v>
      </c>
      <c r="I11379" s="198">
        <f t="shared" si="380"/>
        <v>9</v>
      </c>
    </row>
    <row r="11380" spans="1:9" x14ac:dyDescent="0.3">
      <c r="A11380" s="10">
        <v>43718</v>
      </c>
      <c r="B11380" s="11" t="s">
        <v>1916</v>
      </c>
      <c r="C11380" s="11" t="s">
        <v>1359</v>
      </c>
      <c r="D11380" s="11" t="s">
        <v>662</v>
      </c>
      <c r="F11380" s="15">
        <f>IF(ISBLANK($D11380),"",IF(ISBLANK($E11380),VLOOKUP($D11380,$J:$K,2,FALSE),VLOOKUP($E11380,'Daycare Packages'!$A:$G,7,FALSE)))</f>
        <v>30</v>
      </c>
      <c r="G11380" s="15"/>
      <c r="H11380" s="15">
        <f t="shared" si="381"/>
        <v>30</v>
      </c>
      <c r="I11380" s="198">
        <f t="shared" si="380"/>
        <v>9</v>
      </c>
    </row>
    <row r="11381" spans="1:9" x14ac:dyDescent="0.3">
      <c r="A11381" s="10">
        <v>43718</v>
      </c>
      <c r="B11381" s="11" t="s">
        <v>206</v>
      </c>
      <c r="C11381" s="11" t="s">
        <v>424</v>
      </c>
      <c r="D11381" s="11" t="s">
        <v>662</v>
      </c>
      <c r="E11381" s="11">
        <v>6955410</v>
      </c>
      <c r="F11381" s="15">
        <f>IF(ISBLANK($D11381),"",IF(ISBLANK($E11381),VLOOKUP($D11381,$J:$K,2,FALSE),VLOOKUP($E11381,'Daycare Packages'!$A:$G,7,FALSE)))</f>
        <v>27</v>
      </c>
      <c r="G11381" s="15"/>
      <c r="H11381" s="15">
        <f t="shared" si="381"/>
        <v>27</v>
      </c>
      <c r="I11381" s="198">
        <f t="shared" si="380"/>
        <v>9</v>
      </c>
    </row>
    <row r="11382" spans="1:9" x14ac:dyDescent="0.3">
      <c r="A11382" s="10">
        <v>43718</v>
      </c>
      <c r="B11382" s="11" t="s">
        <v>922</v>
      </c>
      <c r="C11382" s="11" t="s">
        <v>923</v>
      </c>
      <c r="D11382" s="11" t="s">
        <v>662</v>
      </c>
      <c r="E11382" s="11">
        <v>6872770</v>
      </c>
      <c r="F11382" s="15">
        <f>IF(ISBLANK($D11382),"",IF(ISBLANK($E11382),VLOOKUP($D11382,$J:$K,2,FALSE),VLOOKUP($E11382,'Daycare Packages'!$A:$G,7,FALSE)))</f>
        <v>23</v>
      </c>
      <c r="G11382" s="15"/>
      <c r="H11382" s="15">
        <f t="shared" si="381"/>
        <v>23</v>
      </c>
      <c r="I11382" s="198">
        <f t="shared" si="380"/>
        <v>9</v>
      </c>
    </row>
    <row r="11383" spans="1:9" x14ac:dyDescent="0.3">
      <c r="A11383" s="10">
        <v>43718</v>
      </c>
      <c r="B11383" s="11" t="s">
        <v>1508</v>
      </c>
      <c r="C11383" s="11" t="s">
        <v>450</v>
      </c>
      <c r="D11383" s="11" t="s">
        <v>662</v>
      </c>
      <c r="E11383" s="11">
        <v>6925814</v>
      </c>
      <c r="F11383" s="15">
        <f>IF(ISBLANK($D11383),"",IF(ISBLANK($E11383),VLOOKUP($D11383,$J:$K,2,FALSE),VLOOKUP($E11383,'Daycare Packages'!$A:$G,7,FALSE)))</f>
        <v>27</v>
      </c>
      <c r="G11383" s="15"/>
      <c r="H11383" s="15">
        <f t="shared" si="381"/>
        <v>27</v>
      </c>
      <c r="I11383" s="198">
        <f t="shared" si="380"/>
        <v>9</v>
      </c>
    </row>
    <row r="11384" spans="1:9" x14ac:dyDescent="0.3">
      <c r="A11384" s="10">
        <v>43718</v>
      </c>
      <c r="B11384" s="11" t="s">
        <v>1636</v>
      </c>
      <c r="C11384" s="11" t="s">
        <v>665</v>
      </c>
      <c r="D11384" s="11" t="s">
        <v>662</v>
      </c>
      <c r="F11384" s="15">
        <f>IF(ISBLANK($D11384),"",IF(ISBLANK($E11384),VLOOKUP($D11384,$J:$K,2,FALSE),VLOOKUP($E11384,'Daycare Packages'!$A:$G,7,FALSE)))</f>
        <v>30</v>
      </c>
      <c r="G11384" s="15"/>
      <c r="H11384" s="15">
        <f t="shared" si="381"/>
        <v>30</v>
      </c>
      <c r="I11384" s="198">
        <f t="shared" si="380"/>
        <v>9</v>
      </c>
    </row>
    <row r="11385" spans="1:9" x14ac:dyDescent="0.3">
      <c r="A11385" s="55">
        <v>43718</v>
      </c>
      <c r="B11385" s="56" t="s">
        <v>365</v>
      </c>
      <c r="C11385" s="56" t="s">
        <v>587</v>
      </c>
      <c r="D11385" s="56" t="s">
        <v>662</v>
      </c>
      <c r="E11385" s="56"/>
      <c r="F11385" s="59">
        <f>IF(ISBLANK($D11385),"",IF(ISBLANK($E11385),VLOOKUP($D11385,$J:$K,2,FALSE),VLOOKUP($E11385,'Daycare Packages'!$A:$G,7,FALSE)))</f>
        <v>30</v>
      </c>
      <c r="G11385" s="59"/>
      <c r="H11385" s="59">
        <f t="shared" si="381"/>
        <v>30</v>
      </c>
      <c r="I11385" s="198">
        <f t="shared" si="380"/>
        <v>9</v>
      </c>
    </row>
    <row r="11386" spans="1:9" x14ac:dyDescent="0.3">
      <c r="A11386" s="10">
        <v>43719</v>
      </c>
      <c r="B11386" s="11" t="s">
        <v>190</v>
      </c>
      <c r="C11386" s="11" t="s">
        <v>718</v>
      </c>
      <c r="D11386" s="11" t="s">
        <v>659</v>
      </c>
      <c r="E11386" s="11">
        <v>6959646</v>
      </c>
      <c r="F11386" s="15">
        <f>IF(ISBLANK($D11386),"",IF(ISBLANK($E11386),VLOOKUP($D11386,$J:$K,2,FALSE),VLOOKUP($E11386,'Daycare Packages'!$A:$G,7,FALSE)))</f>
        <v>19</v>
      </c>
      <c r="G11386" s="15"/>
      <c r="H11386" s="15">
        <f t="shared" si="381"/>
        <v>19</v>
      </c>
      <c r="I11386" s="198">
        <f t="shared" si="380"/>
        <v>9</v>
      </c>
    </row>
    <row r="11387" spans="1:9" x14ac:dyDescent="0.3">
      <c r="A11387" s="10">
        <v>43719</v>
      </c>
      <c r="B11387" s="11" t="s">
        <v>889</v>
      </c>
      <c r="C11387" s="11" t="s">
        <v>890</v>
      </c>
      <c r="D11387" s="11" t="s">
        <v>659</v>
      </c>
      <c r="F11387" s="15">
        <f>IF(ISBLANK($D11387),"",IF(ISBLANK($E11387),VLOOKUP($D11387,$J:$K,2,FALSE),VLOOKUP($E11387,'Daycare Packages'!$A:$G,7,FALSE)))</f>
        <v>20</v>
      </c>
      <c r="G11387" s="15"/>
      <c r="H11387" s="15">
        <f t="shared" si="381"/>
        <v>20</v>
      </c>
      <c r="I11387" s="198">
        <f t="shared" si="380"/>
        <v>9</v>
      </c>
    </row>
    <row r="11388" spans="1:9" x14ac:dyDescent="0.3">
      <c r="A11388" s="10">
        <v>43719</v>
      </c>
      <c r="B11388" s="11" t="s">
        <v>931</v>
      </c>
      <c r="C11388" s="11" t="s">
        <v>932</v>
      </c>
      <c r="D11388" s="11" t="s">
        <v>659</v>
      </c>
      <c r="F11388" s="15">
        <f>IF(ISBLANK($D11388),"",IF(ISBLANK($E11388),VLOOKUP($D11388,$J:$K,2,FALSE),VLOOKUP($E11388,'Daycare Packages'!$A:$G,7,FALSE)))</f>
        <v>20</v>
      </c>
      <c r="G11388" s="15"/>
      <c r="H11388" s="15">
        <f t="shared" si="381"/>
        <v>20</v>
      </c>
      <c r="I11388" s="198">
        <f t="shared" si="380"/>
        <v>9</v>
      </c>
    </row>
    <row r="11389" spans="1:9" x14ac:dyDescent="0.3">
      <c r="A11389" s="10">
        <v>43719</v>
      </c>
      <c r="B11389" s="11" t="s">
        <v>2357</v>
      </c>
      <c r="C11389" s="11" t="s">
        <v>2358</v>
      </c>
      <c r="D11389" s="11" t="s">
        <v>662</v>
      </c>
      <c r="F11389" s="15">
        <f>IF(ISBLANK($D11389),"",IF(ISBLANK($E11389),VLOOKUP($D11389,$J:$K,2,FALSE),VLOOKUP($E11389,'Daycare Packages'!$A:$G,7,FALSE)))</f>
        <v>30</v>
      </c>
      <c r="G11389" s="15"/>
      <c r="H11389" s="15">
        <f t="shared" si="381"/>
        <v>30</v>
      </c>
      <c r="I11389" s="198">
        <f t="shared" si="380"/>
        <v>9</v>
      </c>
    </row>
    <row r="11390" spans="1:9" x14ac:dyDescent="0.3">
      <c r="A11390" s="10">
        <v>43719</v>
      </c>
      <c r="B11390" s="11" t="s">
        <v>1221</v>
      </c>
      <c r="C11390" s="11" t="s">
        <v>1222</v>
      </c>
      <c r="D11390" s="11" t="s">
        <v>662</v>
      </c>
      <c r="E11390" s="11">
        <v>6954886</v>
      </c>
      <c r="F11390" s="15">
        <f>IF(ISBLANK($D11390),"",IF(ISBLANK($E11390),VLOOKUP($D11390,$J:$K,2,FALSE),VLOOKUP($E11390,'Daycare Packages'!$A:$G,7,FALSE)))</f>
        <v>25</v>
      </c>
      <c r="G11390" s="15"/>
      <c r="H11390" s="15">
        <f t="shared" si="381"/>
        <v>25</v>
      </c>
      <c r="I11390" s="198">
        <f t="shared" si="380"/>
        <v>9</v>
      </c>
    </row>
    <row r="11391" spans="1:9" x14ac:dyDescent="0.3">
      <c r="A11391" s="10">
        <v>43719</v>
      </c>
      <c r="B11391" s="11" t="s">
        <v>1320</v>
      </c>
      <c r="C11391" s="11" t="s">
        <v>618</v>
      </c>
      <c r="D11391" s="11" t="s">
        <v>659</v>
      </c>
      <c r="F11391" s="15">
        <f>IF(ISBLANK($D11391),"",IF(ISBLANK($E11391),VLOOKUP($D11391,$J:$K,2,FALSE),VLOOKUP($E11391,'Daycare Packages'!$A:$G,7,FALSE)))</f>
        <v>20</v>
      </c>
      <c r="G11391" s="15"/>
      <c r="H11391" s="15">
        <f t="shared" si="381"/>
        <v>20</v>
      </c>
      <c r="I11391" s="198">
        <f t="shared" si="380"/>
        <v>9</v>
      </c>
    </row>
    <row r="11392" spans="1:9" x14ac:dyDescent="0.3">
      <c r="A11392" s="10">
        <v>43719</v>
      </c>
      <c r="B11392" s="11" t="s">
        <v>933</v>
      </c>
      <c r="C11392" s="11" t="s">
        <v>618</v>
      </c>
      <c r="D11392" s="11" t="s">
        <v>662</v>
      </c>
      <c r="F11392" s="15">
        <f>IF(ISBLANK($D11392),"",IF(ISBLANK($E11392),VLOOKUP($D11392,$J:$K,2,FALSE),VLOOKUP($E11392,'Daycare Packages'!$A:$G,7,FALSE)))</f>
        <v>30</v>
      </c>
      <c r="G11392" s="15"/>
      <c r="H11392" s="15">
        <f t="shared" si="381"/>
        <v>30</v>
      </c>
      <c r="I11392" s="198">
        <f t="shared" si="380"/>
        <v>9</v>
      </c>
    </row>
    <row r="11393" spans="1:9" x14ac:dyDescent="0.3">
      <c r="A11393" s="10">
        <v>43719</v>
      </c>
      <c r="B11393" s="11" t="s">
        <v>115</v>
      </c>
      <c r="C11393" s="11" t="s">
        <v>764</v>
      </c>
      <c r="D11393" s="11" t="s">
        <v>662</v>
      </c>
      <c r="E11393" s="11">
        <v>6736950</v>
      </c>
      <c r="F11393" s="15">
        <f>IF(ISBLANK($D11393),"",IF(ISBLANK($E11393),VLOOKUP($D11393,$J:$K,2,FALSE),VLOOKUP($E11393,'Daycare Packages'!$A:$G,7,FALSE)))</f>
        <v>22</v>
      </c>
      <c r="G11393" s="15"/>
      <c r="H11393" s="15">
        <f t="shared" si="381"/>
        <v>22</v>
      </c>
      <c r="I11393" s="198">
        <f t="shared" si="380"/>
        <v>9</v>
      </c>
    </row>
    <row r="11394" spans="1:9" x14ac:dyDescent="0.3">
      <c r="A11394" s="10">
        <v>43719</v>
      </c>
      <c r="B11394" s="11" t="s">
        <v>185</v>
      </c>
      <c r="C11394" s="11" t="s">
        <v>670</v>
      </c>
      <c r="D11394" s="11" t="s">
        <v>662</v>
      </c>
      <c r="E11394" s="11">
        <v>6958047</v>
      </c>
      <c r="F11394" s="15">
        <f>IF(ISBLANK($D11394),"",IF(ISBLANK($E11394),VLOOKUP($D11394,$J:$K,2,FALSE),VLOOKUP($E11394,'Daycare Packages'!$A:$G,7,FALSE)))</f>
        <v>26</v>
      </c>
      <c r="G11394" s="15"/>
      <c r="H11394" s="15">
        <f t="shared" si="381"/>
        <v>26</v>
      </c>
      <c r="I11394" s="198">
        <f t="shared" si="380"/>
        <v>9</v>
      </c>
    </row>
    <row r="11395" spans="1:9" x14ac:dyDescent="0.3">
      <c r="A11395" s="10">
        <v>43719</v>
      </c>
      <c r="B11395" s="11" t="s">
        <v>530</v>
      </c>
      <c r="C11395" s="11" t="s">
        <v>531</v>
      </c>
      <c r="D11395" s="11" t="s">
        <v>662</v>
      </c>
      <c r="F11395" s="15">
        <f>IF(ISBLANK($D11395),"",IF(ISBLANK($E11395),VLOOKUP($D11395,$J:$K,2,FALSE),VLOOKUP($E11395,'Daycare Packages'!$A:$G,7,FALSE)))</f>
        <v>30</v>
      </c>
      <c r="G11395" s="15"/>
      <c r="H11395" s="15">
        <f t="shared" si="381"/>
        <v>30</v>
      </c>
      <c r="I11395" s="198">
        <f t="shared" ref="I11395:I11458" si="382">IF(A11395="",0,MONTH(A11395))</f>
        <v>9</v>
      </c>
    </row>
    <row r="11396" spans="1:9" x14ac:dyDescent="0.3">
      <c r="A11396" s="10">
        <v>43719</v>
      </c>
      <c r="B11396" s="11" t="s">
        <v>690</v>
      </c>
      <c r="C11396" s="11" t="s">
        <v>691</v>
      </c>
      <c r="D11396" s="11" t="s">
        <v>662</v>
      </c>
      <c r="E11396" s="11">
        <v>6937080</v>
      </c>
      <c r="F11396" s="15">
        <f>IF(ISBLANK($D11396),"",IF(ISBLANK($E11396),VLOOKUP($D11396,$J:$K,2,FALSE),VLOOKUP($E11396,'Daycare Packages'!$A:$G,7,FALSE)))</f>
        <v>23</v>
      </c>
      <c r="G11396" s="15"/>
      <c r="H11396" s="15">
        <f t="shared" si="381"/>
        <v>23</v>
      </c>
      <c r="I11396" s="198">
        <f t="shared" si="382"/>
        <v>9</v>
      </c>
    </row>
    <row r="11397" spans="1:9" x14ac:dyDescent="0.3">
      <c r="A11397" s="10">
        <v>43719</v>
      </c>
      <c r="B11397" s="11" t="s">
        <v>2167</v>
      </c>
      <c r="C11397" s="11" t="s">
        <v>570</v>
      </c>
      <c r="D11397" s="11" t="s">
        <v>662</v>
      </c>
      <c r="E11397" s="11">
        <v>6962787</v>
      </c>
      <c r="F11397" s="15">
        <f>IF(ISBLANK($D11397),"",IF(ISBLANK($E11397),VLOOKUP($D11397,$J:$K,2,FALSE),VLOOKUP($E11397,'Daycare Packages'!$A:$G,7,FALSE)))</f>
        <v>27</v>
      </c>
      <c r="G11397" s="15"/>
      <c r="H11397" s="15">
        <f t="shared" si="381"/>
        <v>27</v>
      </c>
      <c r="I11397" s="198">
        <f t="shared" si="382"/>
        <v>9</v>
      </c>
    </row>
    <row r="11398" spans="1:9" x14ac:dyDescent="0.3">
      <c r="A11398" s="10">
        <v>43719</v>
      </c>
      <c r="B11398" s="11" t="s">
        <v>847</v>
      </c>
      <c r="C11398" s="11" t="s">
        <v>848</v>
      </c>
      <c r="D11398" s="11" t="s">
        <v>662</v>
      </c>
      <c r="F11398" s="15">
        <f>IF(ISBLANK($D11398),"",IF(ISBLANK($E11398),VLOOKUP($D11398,$J:$K,2,FALSE),VLOOKUP($E11398,'Daycare Packages'!$A:$G,7,FALSE)))</f>
        <v>30</v>
      </c>
      <c r="G11398" s="15"/>
      <c r="H11398" s="15">
        <f t="shared" si="381"/>
        <v>30</v>
      </c>
      <c r="I11398" s="198">
        <f t="shared" si="382"/>
        <v>9</v>
      </c>
    </row>
    <row r="11399" spans="1:9" x14ac:dyDescent="0.3">
      <c r="A11399" s="10">
        <v>43719</v>
      </c>
      <c r="B11399" s="11" t="s">
        <v>936</v>
      </c>
      <c r="C11399" s="11" t="s">
        <v>937</v>
      </c>
      <c r="D11399" s="11" t="s">
        <v>662</v>
      </c>
      <c r="F11399" s="15">
        <f>IF(ISBLANK($D11399),"",IF(ISBLANK($E11399),VLOOKUP($D11399,$J:$K,2,FALSE),VLOOKUP($E11399,'Daycare Packages'!$A:$G,7,FALSE)))</f>
        <v>30</v>
      </c>
      <c r="G11399" s="15"/>
      <c r="H11399" s="15">
        <f t="shared" si="381"/>
        <v>30</v>
      </c>
      <c r="I11399" s="198">
        <f t="shared" si="382"/>
        <v>9</v>
      </c>
    </row>
    <row r="11400" spans="1:9" x14ac:dyDescent="0.3">
      <c r="A11400" s="10">
        <v>43719</v>
      </c>
      <c r="B11400" s="11" t="s">
        <v>182</v>
      </c>
      <c r="C11400" s="11" t="s">
        <v>685</v>
      </c>
      <c r="D11400" s="11" t="s">
        <v>662</v>
      </c>
      <c r="E11400" s="11">
        <v>6925810</v>
      </c>
      <c r="F11400" s="15">
        <f>IF(ISBLANK($D11400),"",IF(ISBLANK($E11400),VLOOKUP($D11400,$J:$K,2,FALSE),VLOOKUP($E11400,'Daycare Packages'!$A:$G,7,FALSE)))</f>
        <v>23</v>
      </c>
      <c r="G11400" s="15"/>
      <c r="H11400" s="15">
        <f t="shared" si="381"/>
        <v>23</v>
      </c>
      <c r="I11400" s="198">
        <f t="shared" si="382"/>
        <v>9</v>
      </c>
    </row>
    <row r="11401" spans="1:9" x14ac:dyDescent="0.3">
      <c r="A11401" s="10">
        <v>43719</v>
      </c>
      <c r="B11401" s="11" t="s">
        <v>677</v>
      </c>
      <c r="C11401" s="11" t="s">
        <v>678</v>
      </c>
      <c r="D11401" s="11" t="s">
        <v>662</v>
      </c>
      <c r="F11401" s="15">
        <f>IF(ISBLANK($D11401),"",IF(ISBLANK($E11401),VLOOKUP($D11401,$J:$K,2,FALSE),VLOOKUP($E11401,'Daycare Packages'!$A:$G,7,FALSE)))</f>
        <v>30</v>
      </c>
      <c r="G11401" s="15"/>
      <c r="H11401" s="15">
        <f t="shared" si="381"/>
        <v>30</v>
      </c>
      <c r="I11401" s="198">
        <f t="shared" si="382"/>
        <v>9</v>
      </c>
    </row>
    <row r="11402" spans="1:9" x14ac:dyDescent="0.3">
      <c r="A11402" s="10">
        <v>43719</v>
      </c>
      <c r="B11402" s="11" t="s">
        <v>123</v>
      </c>
      <c r="C11402" s="11" t="s">
        <v>622</v>
      </c>
      <c r="D11402" s="11" t="s">
        <v>662</v>
      </c>
      <c r="E11402" s="11">
        <v>6892228</v>
      </c>
      <c r="F11402" s="15">
        <f>IF(ISBLANK($D11402),"",IF(ISBLANK($E11402),VLOOKUP($D11402,$J:$K,2,FALSE),VLOOKUP($E11402,'Daycare Packages'!$A:$G,7,FALSE)))</f>
        <v>23</v>
      </c>
      <c r="G11402" s="15"/>
      <c r="H11402" s="15">
        <f t="shared" si="381"/>
        <v>23</v>
      </c>
      <c r="I11402" s="198">
        <f t="shared" si="382"/>
        <v>9</v>
      </c>
    </row>
    <row r="11403" spans="1:9" x14ac:dyDescent="0.3">
      <c r="A11403" s="10">
        <v>43719</v>
      </c>
      <c r="B11403" s="11" t="s">
        <v>1961</v>
      </c>
      <c r="C11403" s="11" t="s">
        <v>1962</v>
      </c>
      <c r="D11403" s="11" t="s">
        <v>662</v>
      </c>
      <c r="F11403" s="15">
        <f>IF(ISBLANK($D11403),"",IF(ISBLANK($E11403),VLOOKUP($D11403,$J:$K,2,FALSE),VLOOKUP($E11403,'Daycare Packages'!$A:$G,7,FALSE)))</f>
        <v>30</v>
      </c>
      <c r="G11403" s="15"/>
      <c r="H11403" s="15">
        <f t="shared" si="381"/>
        <v>30</v>
      </c>
      <c r="I11403" s="198">
        <f t="shared" si="382"/>
        <v>9</v>
      </c>
    </row>
    <row r="11404" spans="1:9" x14ac:dyDescent="0.3">
      <c r="A11404" s="10">
        <v>43719</v>
      </c>
      <c r="B11404" s="11" t="s">
        <v>1947</v>
      </c>
      <c r="C11404" s="11" t="s">
        <v>1948</v>
      </c>
      <c r="D11404" s="11" t="s">
        <v>662</v>
      </c>
      <c r="F11404" s="15">
        <f>IF(ISBLANK($D11404),"",IF(ISBLANK($E11404),VLOOKUP($D11404,$J:$K,2,FALSE),VLOOKUP($E11404,'Daycare Packages'!$A:$G,7,FALSE)))</f>
        <v>30</v>
      </c>
      <c r="G11404" s="15"/>
      <c r="H11404" s="15">
        <f t="shared" ref="H11404:H11467" si="383">IF(ISBLANK(D11404),"",SUM(F11404:G11404))</f>
        <v>30</v>
      </c>
      <c r="I11404" s="198">
        <f t="shared" si="382"/>
        <v>9</v>
      </c>
    </row>
    <row r="11405" spans="1:9" x14ac:dyDescent="0.3">
      <c r="A11405" s="10">
        <v>43719</v>
      </c>
      <c r="B11405" s="11" t="s">
        <v>722</v>
      </c>
      <c r="C11405" s="11" t="s">
        <v>548</v>
      </c>
      <c r="D11405" s="11" t="s">
        <v>662</v>
      </c>
      <c r="F11405" s="15">
        <f>IF(ISBLANK($D11405),"",IF(ISBLANK($E11405),VLOOKUP($D11405,$J:$K,2,FALSE),VLOOKUP($E11405,'Daycare Packages'!$A:$G,7,FALSE)))</f>
        <v>30</v>
      </c>
      <c r="G11405" s="15"/>
      <c r="H11405" s="15">
        <f t="shared" si="383"/>
        <v>30</v>
      </c>
      <c r="I11405" s="198">
        <f t="shared" si="382"/>
        <v>9</v>
      </c>
    </row>
    <row r="11406" spans="1:9" x14ac:dyDescent="0.3">
      <c r="A11406" s="10">
        <v>43719</v>
      </c>
      <c r="B11406" s="11" t="s">
        <v>1987</v>
      </c>
      <c r="C11406" s="11" t="s">
        <v>1988</v>
      </c>
      <c r="D11406" s="11" t="s">
        <v>662</v>
      </c>
      <c r="F11406" s="15">
        <f>IF(ISBLANK($D11406),"",IF(ISBLANK($E11406),VLOOKUP($D11406,$J:$K,2,FALSE),VLOOKUP($E11406,'Daycare Packages'!$A:$G,7,FALSE)))</f>
        <v>30</v>
      </c>
      <c r="G11406" s="15">
        <v>-6</v>
      </c>
      <c r="H11406" s="15">
        <f t="shared" si="383"/>
        <v>24</v>
      </c>
      <c r="I11406" s="198">
        <f t="shared" si="382"/>
        <v>9</v>
      </c>
    </row>
    <row r="11407" spans="1:9" x14ac:dyDescent="0.3">
      <c r="A11407" s="10">
        <v>43719</v>
      </c>
      <c r="B11407" s="11" t="s">
        <v>2279</v>
      </c>
      <c r="C11407" s="11" t="s">
        <v>2283</v>
      </c>
      <c r="D11407" s="11" t="s">
        <v>662</v>
      </c>
      <c r="F11407" s="15">
        <f>IF(ISBLANK($D11407),"",IF(ISBLANK($E11407),VLOOKUP($D11407,$J:$K,2,FALSE),VLOOKUP($E11407,'Daycare Packages'!$A:$G,7,FALSE)))</f>
        <v>30</v>
      </c>
      <c r="G11407" s="15"/>
      <c r="H11407" s="15">
        <f t="shared" si="383"/>
        <v>30</v>
      </c>
      <c r="I11407" s="198">
        <f t="shared" si="382"/>
        <v>9</v>
      </c>
    </row>
    <row r="11408" spans="1:9" x14ac:dyDescent="0.3">
      <c r="A11408" s="10">
        <v>43719</v>
      </c>
      <c r="B11408" s="11" t="s">
        <v>156</v>
      </c>
      <c r="C11408" s="11" t="s">
        <v>479</v>
      </c>
      <c r="D11408" s="11" t="s">
        <v>662</v>
      </c>
      <c r="E11408" s="11">
        <v>6912335</v>
      </c>
      <c r="F11408" s="15">
        <f>IF(ISBLANK($D11408),"",IF(ISBLANK($E11408),VLOOKUP($D11408,$J:$K,2,FALSE),VLOOKUP($E11408,'Daycare Packages'!$A:$G,7,FALSE)))</f>
        <v>23</v>
      </c>
      <c r="G11408" s="15"/>
      <c r="H11408" s="15">
        <f t="shared" si="383"/>
        <v>23</v>
      </c>
      <c r="I11408" s="198">
        <f t="shared" si="382"/>
        <v>9</v>
      </c>
    </row>
    <row r="11409" spans="1:9" x14ac:dyDescent="0.3">
      <c r="A11409" s="10">
        <v>43719</v>
      </c>
      <c r="B11409" s="11" t="s">
        <v>244</v>
      </c>
      <c r="C11409" s="11" t="s">
        <v>673</v>
      </c>
      <c r="D11409" s="11" t="s">
        <v>662</v>
      </c>
      <c r="E11409" s="11">
        <v>6883385</v>
      </c>
      <c r="F11409" s="15">
        <f>IF(ISBLANK($D11409),"",IF(ISBLANK($E11409),VLOOKUP($D11409,$J:$K,2,FALSE),VLOOKUP($E11409,'Daycare Packages'!$A:$G,7,FALSE)))</f>
        <v>25</v>
      </c>
      <c r="G11409" s="15"/>
      <c r="H11409" s="15">
        <f t="shared" si="383"/>
        <v>25</v>
      </c>
      <c r="I11409" s="198">
        <f t="shared" si="382"/>
        <v>9</v>
      </c>
    </row>
    <row r="11410" spans="1:9" x14ac:dyDescent="0.3">
      <c r="A11410" s="10">
        <v>43719</v>
      </c>
      <c r="B11410" s="11" t="s">
        <v>688</v>
      </c>
      <c r="C11410" s="11" t="s">
        <v>689</v>
      </c>
      <c r="D11410" s="11" t="s">
        <v>662</v>
      </c>
      <c r="F11410" s="15">
        <f>IF(ISBLANK($D11410),"",IF(ISBLANK($E11410),VLOOKUP($D11410,$J:$K,2,FALSE),VLOOKUP($E11410,'Daycare Packages'!$A:$G,7,FALSE)))</f>
        <v>30</v>
      </c>
      <c r="G11410" s="15"/>
      <c r="H11410" s="15">
        <f t="shared" si="383"/>
        <v>30</v>
      </c>
      <c r="I11410" s="198">
        <f t="shared" si="382"/>
        <v>9</v>
      </c>
    </row>
    <row r="11411" spans="1:9" x14ac:dyDescent="0.3">
      <c r="A11411" s="10">
        <v>43719</v>
      </c>
      <c r="B11411" s="11" t="s">
        <v>127</v>
      </c>
      <c r="C11411" s="11" t="s">
        <v>715</v>
      </c>
      <c r="D11411" s="11" t="s">
        <v>662</v>
      </c>
      <c r="E11411" s="11">
        <v>6865974</v>
      </c>
      <c r="F11411" s="15">
        <f>IF(ISBLANK($D11411),"",IF(ISBLANK($E11411),VLOOKUP($D11411,$J:$K,2,FALSE),VLOOKUP($E11411,'Daycare Packages'!$A:$G,7,FALSE)))</f>
        <v>23</v>
      </c>
      <c r="G11411" s="15"/>
      <c r="H11411" s="15">
        <f t="shared" si="383"/>
        <v>23</v>
      </c>
      <c r="I11411" s="198">
        <f t="shared" si="382"/>
        <v>9</v>
      </c>
    </row>
    <row r="11412" spans="1:9" x14ac:dyDescent="0.3">
      <c r="A11412" s="10">
        <v>43719</v>
      </c>
      <c r="B11412" s="11" t="s">
        <v>177</v>
      </c>
      <c r="C11412" s="11" t="s">
        <v>417</v>
      </c>
      <c r="D11412" s="11" t="s">
        <v>662</v>
      </c>
      <c r="F11412" s="15">
        <f>IF(ISBLANK($D11412),"",IF(ISBLANK($E11412),VLOOKUP($D11412,$J:$K,2,FALSE),VLOOKUP($E11412,'Daycare Packages'!$A:$G,7,FALSE)))</f>
        <v>30</v>
      </c>
      <c r="G11412" s="15"/>
      <c r="H11412" s="15">
        <f t="shared" si="383"/>
        <v>30</v>
      </c>
      <c r="I11412" s="198">
        <f t="shared" si="382"/>
        <v>9</v>
      </c>
    </row>
    <row r="11413" spans="1:9" x14ac:dyDescent="0.3">
      <c r="A11413" s="10">
        <v>43719</v>
      </c>
      <c r="B11413" s="11" t="s">
        <v>140</v>
      </c>
      <c r="C11413" s="11" t="s">
        <v>475</v>
      </c>
      <c r="D11413" s="11" t="s">
        <v>662</v>
      </c>
      <c r="E11413" s="11">
        <v>6927314</v>
      </c>
      <c r="F11413" s="15">
        <f>IF(ISBLANK($D11413),"",IF(ISBLANK($E11413),VLOOKUP($D11413,$J:$K,2,FALSE),VLOOKUP($E11413,'Daycare Packages'!$A:$G,7,FALSE)))</f>
        <v>26</v>
      </c>
      <c r="G11413" s="15"/>
      <c r="H11413" s="15">
        <f t="shared" si="383"/>
        <v>26</v>
      </c>
      <c r="I11413" s="198">
        <f t="shared" si="382"/>
        <v>9</v>
      </c>
    </row>
    <row r="11414" spans="1:9" x14ac:dyDescent="0.3">
      <c r="A11414" s="10">
        <v>43719</v>
      </c>
      <c r="B11414" s="11" t="s">
        <v>200</v>
      </c>
      <c r="C11414" s="11" t="s">
        <v>750</v>
      </c>
      <c r="D11414" s="11" t="s">
        <v>662</v>
      </c>
      <c r="E11414" s="11">
        <v>6822076</v>
      </c>
      <c r="F11414" s="15">
        <f>IF(ISBLANK($D11414),"",IF(ISBLANK($E11414),VLOOKUP($D11414,$J:$K,2,FALSE),VLOOKUP($E11414,'Daycare Packages'!$A:$G,7,FALSE)))</f>
        <v>27</v>
      </c>
      <c r="G11414" s="15"/>
      <c r="H11414" s="15">
        <f t="shared" si="383"/>
        <v>27</v>
      </c>
      <c r="I11414" s="198">
        <f t="shared" si="382"/>
        <v>9</v>
      </c>
    </row>
    <row r="11415" spans="1:9" x14ac:dyDescent="0.3">
      <c r="A11415" s="10">
        <v>43719</v>
      </c>
      <c r="B11415" s="11" t="s">
        <v>1164</v>
      </c>
      <c r="C11415" s="11" t="s">
        <v>1925</v>
      </c>
      <c r="D11415" s="11" t="s">
        <v>662</v>
      </c>
      <c r="E11415" s="11">
        <v>6950999</v>
      </c>
      <c r="F11415" s="15">
        <f>IF(ISBLANK($D11415),"",IF(ISBLANK($E11415),VLOOKUP($D11415,$J:$K,2,FALSE),VLOOKUP($E11415,'Daycare Packages'!$A:$G,7,FALSE)))</f>
        <v>27</v>
      </c>
      <c r="G11415" s="15"/>
      <c r="H11415" s="15">
        <f t="shared" si="383"/>
        <v>27</v>
      </c>
      <c r="I11415" s="198">
        <f t="shared" si="382"/>
        <v>9</v>
      </c>
    </row>
    <row r="11416" spans="1:9" x14ac:dyDescent="0.3">
      <c r="A11416" s="10">
        <v>43719</v>
      </c>
      <c r="B11416" s="11" t="s">
        <v>170</v>
      </c>
      <c r="C11416" s="11" t="s">
        <v>710</v>
      </c>
      <c r="D11416" s="11" t="s">
        <v>662</v>
      </c>
      <c r="E11416" s="11">
        <v>6899079</v>
      </c>
      <c r="F11416" s="15">
        <f>IF(ISBLANK($D11416),"",IF(ISBLANK($E11416),VLOOKUP($D11416,$J:$K,2,FALSE),VLOOKUP($E11416,'Daycare Packages'!$A:$G,7,FALSE)))</f>
        <v>23</v>
      </c>
      <c r="G11416" s="15"/>
      <c r="H11416" s="15">
        <f t="shared" si="383"/>
        <v>23</v>
      </c>
      <c r="I11416" s="198">
        <f t="shared" si="382"/>
        <v>9</v>
      </c>
    </row>
    <row r="11417" spans="1:9" x14ac:dyDescent="0.3">
      <c r="A11417" s="10">
        <v>43719</v>
      </c>
      <c r="B11417" s="11" t="s">
        <v>2061</v>
      </c>
      <c r="C11417" s="11" t="s">
        <v>2062</v>
      </c>
      <c r="D11417" s="11" t="s">
        <v>662</v>
      </c>
      <c r="E11417" s="11">
        <v>6945355</v>
      </c>
      <c r="F11417" s="15">
        <f>IF(ISBLANK($D11417),"",IF(ISBLANK($E11417),VLOOKUP($D11417,$J:$K,2,FALSE),VLOOKUP($E11417,'Daycare Packages'!$A:$G,7,FALSE)))</f>
        <v>27</v>
      </c>
      <c r="G11417" s="15"/>
      <c r="H11417" s="15">
        <f t="shared" si="383"/>
        <v>27</v>
      </c>
      <c r="I11417" s="198">
        <f t="shared" si="382"/>
        <v>9</v>
      </c>
    </row>
    <row r="11418" spans="1:9" x14ac:dyDescent="0.3">
      <c r="A11418" s="10">
        <v>43719</v>
      </c>
      <c r="B11418" s="11" t="s">
        <v>144</v>
      </c>
      <c r="C11418" s="11" t="s">
        <v>795</v>
      </c>
      <c r="D11418" s="11" t="s">
        <v>662</v>
      </c>
      <c r="E11418" s="11">
        <v>6899660</v>
      </c>
      <c r="F11418" s="15">
        <f>IF(ISBLANK($D11418),"",IF(ISBLANK($E11418),VLOOKUP($D11418,$J:$K,2,FALSE),VLOOKUP($E11418,'Daycare Packages'!$A:$G,7,FALSE)))</f>
        <v>26</v>
      </c>
      <c r="G11418" s="15"/>
      <c r="H11418" s="15">
        <f t="shared" si="383"/>
        <v>26</v>
      </c>
      <c r="I11418" s="198">
        <f t="shared" si="382"/>
        <v>9</v>
      </c>
    </row>
    <row r="11419" spans="1:9" x14ac:dyDescent="0.3">
      <c r="A11419" s="10">
        <v>43719</v>
      </c>
      <c r="B11419" s="11" t="s">
        <v>129</v>
      </c>
      <c r="C11419" s="11" t="s">
        <v>914</v>
      </c>
      <c r="D11419" s="11" t="s">
        <v>662</v>
      </c>
      <c r="E11419" s="11">
        <v>6859730</v>
      </c>
      <c r="F11419" s="15">
        <f>IF(ISBLANK($D11419),"",IF(ISBLANK($E11419),VLOOKUP($D11419,$J:$K,2,FALSE),VLOOKUP($E11419,'Daycare Packages'!$A:$G,7,FALSE)))</f>
        <v>27</v>
      </c>
      <c r="G11419" s="15"/>
      <c r="H11419" s="15">
        <f t="shared" si="383"/>
        <v>27</v>
      </c>
      <c r="I11419" s="198">
        <f t="shared" si="382"/>
        <v>9</v>
      </c>
    </row>
    <row r="11420" spans="1:9" x14ac:dyDescent="0.3">
      <c r="A11420" s="10">
        <v>43719</v>
      </c>
      <c r="B11420" s="11" t="s">
        <v>161</v>
      </c>
      <c r="C11420" s="11" t="s">
        <v>832</v>
      </c>
      <c r="D11420" s="11" t="s">
        <v>662</v>
      </c>
      <c r="E11420" s="11">
        <v>6825087</v>
      </c>
      <c r="F11420" s="15">
        <f>IF(ISBLANK($D11420),"",IF(ISBLANK($E11420),VLOOKUP($D11420,$J:$K,2,FALSE),VLOOKUP($E11420,'Daycare Packages'!$A:$G,7,FALSE)))</f>
        <v>27</v>
      </c>
      <c r="G11420" s="15"/>
      <c r="H11420" s="15">
        <f t="shared" si="383"/>
        <v>27</v>
      </c>
      <c r="I11420" s="198">
        <f t="shared" si="382"/>
        <v>9</v>
      </c>
    </row>
    <row r="11421" spans="1:9" x14ac:dyDescent="0.3">
      <c r="A11421" s="10">
        <v>43719</v>
      </c>
      <c r="B11421" s="11" t="s">
        <v>137</v>
      </c>
      <c r="C11421" s="11" t="s">
        <v>2169</v>
      </c>
      <c r="D11421" s="11" t="s">
        <v>662</v>
      </c>
      <c r="E11421" s="11">
        <v>6867321</v>
      </c>
      <c r="F11421" s="15">
        <f>IF(ISBLANK($D11421),"",IF(ISBLANK($E11421),VLOOKUP($D11421,$J:$K,2,FALSE),VLOOKUP($E11421,'Daycare Packages'!$A:$G,7,FALSE)))</f>
        <v>23</v>
      </c>
      <c r="G11421" s="15"/>
      <c r="H11421" s="15">
        <f t="shared" si="383"/>
        <v>23</v>
      </c>
      <c r="I11421" s="198">
        <f t="shared" si="382"/>
        <v>9</v>
      </c>
    </row>
    <row r="11422" spans="1:9" x14ac:dyDescent="0.3">
      <c r="A11422" s="10">
        <v>43719</v>
      </c>
      <c r="B11422" s="11" t="s">
        <v>82</v>
      </c>
      <c r="C11422" s="11" t="s">
        <v>694</v>
      </c>
      <c r="D11422" s="11" t="s">
        <v>662</v>
      </c>
      <c r="E11422" s="11">
        <v>6717675</v>
      </c>
      <c r="F11422" s="15">
        <f>IF(ISBLANK($D11422),"",IF(ISBLANK($E11422),VLOOKUP($D11422,$J:$K,2,FALSE),VLOOKUP($E11422,'Daycare Packages'!$A:$G,7,FALSE)))</f>
        <v>22</v>
      </c>
      <c r="G11422" s="15"/>
      <c r="H11422" s="15">
        <f t="shared" si="383"/>
        <v>22</v>
      </c>
      <c r="I11422" s="198">
        <f t="shared" si="382"/>
        <v>9</v>
      </c>
    </row>
    <row r="11423" spans="1:9" x14ac:dyDescent="0.3">
      <c r="A11423" s="10">
        <v>43719</v>
      </c>
      <c r="B11423" s="11" t="s">
        <v>82</v>
      </c>
      <c r="C11423" s="11" t="s">
        <v>695</v>
      </c>
      <c r="D11423" s="11" t="s">
        <v>662</v>
      </c>
      <c r="E11423" s="11">
        <v>6717675</v>
      </c>
      <c r="F11423" s="15">
        <f>IF(ISBLANK($D11423),"",IF(ISBLANK($E11423),VLOOKUP($D11423,$J:$K,2,FALSE),VLOOKUP($E11423,'Daycare Packages'!$A:$G,7,FALSE)))</f>
        <v>22</v>
      </c>
      <c r="G11423" s="15"/>
      <c r="H11423" s="15">
        <f t="shared" si="383"/>
        <v>22</v>
      </c>
      <c r="I11423" s="198">
        <f t="shared" si="382"/>
        <v>9</v>
      </c>
    </row>
    <row r="11424" spans="1:9" x14ac:dyDescent="0.3">
      <c r="A11424" s="10">
        <v>43719</v>
      </c>
      <c r="B11424" s="11" t="s">
        <v>216</v>
      </c>
      <c r="C11424" s="11" t="s">
        <v>448</v>
      </c>
      <c r="D11424" s="11" t="s">
        <v>662</v>
      </c>
      <c r="E11424" s="11">
        <v>6940540</v>
      </c>
      <c r="F11424" s="15">
        <f>IF(ISBLANK($D11424),"",IF(ISBLANK($E11424),VLOOKUP($D11424,$J:$K,2,FALSE),VLOOKUP($E11424,'Daycare Packages'!$A:$G,7,FALSE)))</f>
        <v>27</v>
      </c>
      <c r="G11424" s="15"/>
      <c r="H11424" s="15">
        <f t="shared" si="383"/>
        <v>27</v>
      </c>
      <c r="I11424" s="198">
        <f t="shared" si="382"/>
        <v>9</v>
      </c>
    </row>
    <row r="11425" spans="1:9" x14ac:dyDescent="0.3">
      <c r="A11425" s="10">
        <v>43719</v>
      </c>
      <c r="B11425" s="11" t="s">
        <v>1890</v>
      </c>
      <c r="C11425" s="11" t="s">
        <v>1891</v>
      </c>
      <c r="D11425" s="11" t="s">
        <v>662</v>
      </c>
      <c r="F11425" s="15">
        <f>IF(ISBLANK($D11425),"",IF(ISBLANK($E11425),VLOOKUP($D11425,$J:$K,2,FALSE),VLOOKUP($E11425,'Daycare Packages'!$A:$G,7,FALSE)))</f>
        <v>30</v>
      </c>
      <c r="G11425" s="15"/>
      <c r="H11425" s="15">
        <f t="shared" si="383"/>
        <v>30</v>
      </c>
      <c r="I11425" s="198">
        <f t="shared" si="382"/>
        <v>9</v>
      </c>
    </row>
    <row r="11426" spans="1:9" x14ac:dyDescent="0.3">
      <c r="A11426" s="10">
        <v>43719</v>
      </c>
      <c r="B11426" s="11" t="s">
        <v>180</v>
      </c>
      <c r="C11426" s="11" t="s">
        <v>483</v>
      </c>
      <c r="D11426" s="11" t="s">
        <v>662</v>
      </c>
      <c r="E11426" s="11">
        <v>6720702</v>
      </c>
      <c r="F11426" s="15">
        <f>IF(ISBLANK($D11426),"",IF(ISBLANK($E11426),VLOOKUP($D11426,$J:$K,2,FALSE),VLOOKUP($E11426,'Daycare Packages'!$A:$G,7,FALSE)))</f>
        <v>26</v>
      </c>
      <c r="G11426" s="15"/>
      <c r="H11426" s="15">
        <f t="shared" si="383"/>
        <v>26</v>
      </c>
      <c r="I11426" s="198">
        <f t="shared" si="382"/>
        <v>9</v>
      </c>
    </row>
    <row r="11427" spans="1:9" x14ac:dyDescent="0.3">
      <c r="A11427" s="10">
        <v>43719</v>
      </c>
      <c r="B11427" s="11" t="s">
        <v>1165</v>
      </c>
      <c r="C11427" s="11" t="s">
        <v>1166</v>
      </c>
      <c r="D11427" s="11" t="s">
        <v>662</v>
      </c>
      <c r="E11427" s="11">
        <v>6961856</v>
      </c>
      <c r="F11427" s="15">
        <f>IF(ISBLANK($D11427),"",IF(ISBLANK($E11427),VLOOKUP($D11427,$J:$K,2,FALSE),VLOOKUP($E11427,'Daycare Packages'!$A:$G,7,FALSE)))</f>
        <v>26</v>
      </c>
      <c r="G11427" s="15"/>
      <c r="H11427" s="15">
        <f t="shared" si="383"/>
        <v>26</v>
      </c>
      <c r="I11427" s="198">
        <f t="shared" si="382"/>
        <v>9</v>
      </c>
    </row>
    <row r="11428" spans="1:9" x14ac:dyDescent="0.3">
      <c r="A11428" s="10">
        <v>43719</v>
      </c>
      <c r="B11428" s="11" t="s">
        <v>166</v>
      </c>
      <c r="C11428" s="11" t="s">
        <v>744</v>
      </c>
      <c r="D11428" s="11" t="s">
        <v>662</v>
      </c>
      <c r="E11428" s="11">
        <v>6923853</v>
      </c>
      <c r="F11428" s="15">
        <f>IF(ISBLANK($D11428),"",IF(ISBLANK($E11428),VLOOKUP($D11428,$J:$K,2,FALSE),VLOOKUP($E11428,'Daycare Packages'!$A:$G,7,FALSE)))</f>
        <v>25</v>
      </c>
      <c r="G11428" s="15"/>
      <c r="H11428" s="15">
        <f t="shared" si="383"/>
        <v>25</v>
      </c>
      <c r="I11428" s="198">
        <f t="shared" si="382"/>
        <v>9</v>
      </c>
    </row>
    <row r="11429" spans="1:9" x14ac:dyDescent="0.3">
      <c r="A11429" s="10">
        <v>43719</v>
      </c>
      <c r="B11429" s="11" t="s">
        <v>1311</v>
      </c>
      <c r="C11429" s="11" t="s">
        <v>1312</v>
      </c>
      <c r="D11429" s="11" t="s">
        <v>662</v>
      </c>
      <c r="E11429" s="11">
        <v>6961586</v>
      </c>
      <c r="F11429" s="15">
        <f>IF(ISBLANK($D11429),"",IF(ISBLANK($E11429),VLOOKUP($D11429,$J:$K,2,FALSE),VLOOKUP($E11429,'Daycare Packages'!$A:$G,7,FALSE)))</f>
        <v>23</v>
      </c>
      <c r="G11429" s="15"/>
      <c r="H11429" s="15">
        <f t="shared" si="383"/>
        <v>23</v>
      </c>
      <c r="I11429" s="198">
        <f t="shared" si="382"/>
        <v>9</v>
      </c>
    </row>
    <row r="11430" spans="1:9" x14ac:dyDescent="0.3">
      <c r="A11430" s="10">
        <v>43719</v>
      </c>
      <c r="B11430" s="11" t="s">
        <v>699</v>
      </c>
      <c r="C11430" s="11" t="s">
        <v>478</v>
      </c>
      <c r="D11430" s="11" t="s">
        <v>662</v>
      </c>
      <c r="F11430" s="15">
        <f>IF(ISBLANK($D11430),"",IF(ISBLANK($E11430),VLOOKUP($D11430,$J:$K,2,FALSE),VLOOKUP($E11430,'Daycare Packages'!$A:$G,7,FALSE)))</f>
        <v>30</v>
      </c>
      <c r="G11430" s="15">
        <v>-3</v>
      </c>
      <c r="H11430" s="15">
        <f t="shared" si="383"/>
        <v>27</v>
      </c>
      <c r="I11430" s="198">
        <f t="shared" si="382"/>
        <v>9</v>
      </c>
    </row>
    <row r="11431" spans="1:9" x14ac:dyDescent="0.3">
      <c r="A11431" s="10">
        <v>43719</v>
      </c>
      <c r="B11431" s="11" t="s">
        <v>1887</v>
      </c>
      <c r="C11431" s="11" t="s">
        <v>507</v>
      </c>
      <c r="D11431" s="11" t="s">
        <v>662</v>
      </c>
      <c r="F11431" s="15">
        <f>IF(ISBLANK($D11431),"",IF(ISBLANK($E11431),VLOOKUP($D11431,$J:$K,2,FALSE),VLOOKUP($E11431,'Daycare Packages'!$A:$G,7,FALSE)))</f>
        <v>30</v>
      </c>
      <c r="G11431" s="15">
        <v>6</v>
      </c>
      <c r="H11431" s="15">
        <f t="shared" si="383"/>
        <v>36</v>
      </c>
      <c r="I11431" s="198">
        <f t="shared" si="382"/>
        <v>9</v>
      </c>
    </row>
    <row r="11432" spans="1:9" x14ac:dyDescent="0.3">
      <c r="A11432" s="10">
        <v>43719</v>
      </c>
      <c r="B11432" s="11" t="s">
        <v>703</v>
      </c>
      <c r="C11432" s="11" t="s">
        <v>704</v>
      </c>
      <c r="D11432" s="11" t="s">
        <v>662</v>
      </c>
      <c r="F11432" s="15">
        <f>IF(ISBLANK($D11432),"",IF(ISBLANK($E11432),VLOOKUP($D11432,$J:$K,2,FALSE),VLOOKUP($E11432,'Daycare Packages'!$A:$G,7,FALSE)))</f>
        <v>30</v>
      </c>
      <c r="G11432" s="15"/>
      <c r="H11432" s="15">
        <f t="shared" si="383"/>
        <v>30</v>
      </c>
      <c r="I11432" s="198">
        <f t="shared" si="382"/>
        <v>9</v>
      </c>
    </row>
    <row r="11433" spans="1:9" x14ac:dyDescent="0.3">
      <c r="A11433" s="10">
        <v>43719</v>
      </c>
      <c r="B11433" s="11" t="s">
        <v>171</v>
      </c>
      <c r="C11433" s="11" t="s">
        <v>2169</v>
      </c>
      <c r="D11433" s="11" t="s">
        <v>662</v>
      </c>
      <c r="E11433" s="11">
        <v>6951687</v>
      </c>
      <c r="F11433" s="15">
        <f>IF(ISBLANK($D11433),"",IF(ISBLANK($E11433),VLOOKUP($D11433,$J:$K,2,FALSE),VLOOKUP($E11433,'Daycare Packages'!$A:$G,7,FALSE)))</f>
        <v>26</v>
      </c>
      <c r="G11433" s="15"/>
      <c r="H11433" s="15">
        <f t="shared" si="383"/>
        <v>26</v>
      </c>
      <c r="I11433" s="198">
        <f t="shared" si="382"/>
        <v>9</v>
      </c>
    </row>
    <row r="11434" spans="1:9" x14ac:dyDescent="0.3">
      <c r="A11434" s="10">
        <v>43719</v>
      </c>
      <c r="B11434" s="11" t="s">
        <v>1336</v>
      </c>
      <c r="C11434" s="11" t="s">
        <v>1337</v>
      </c>
      <c r="D11434" s="11" t="s">
        <v>662</v>
      </c>
      <c r="F11434" s="15">
        <f>IF(ISBLANK($D11434),"",IF(ISBLANK($E11434),VLOOKUP($D11434,$J:$K,2,FALSE),VLOOKUP($E11434,'Daycare Packages'!$A:$G,7,FALSE)))</f>
        <v>30</v>
      </c>
      <c r="G11434" s="15"/>
      <c r="H11434" s="15">
        <f t="shared" si="383"/>
        <v>30</v>
      </c>
      <c r="I11434" s="198">
        <f t="shared" si="382"/>
        <v>9</v>
      </c>
    </row>
    <row r="11435" spans="1:9" x14ac:dyDescent="0.3">
      <c r="A11435" s="10">
        <v>43719</v>
      </c>
      <c r="B11435" s="11" t="s">
        <v>1366</v>
      </c>
      <c r="C11435" s="11" t="s">
        <v>587</v>
      </c>
      <c r="D11435" s="11" t="s">
        <v>662</v>
      </c>
      <c r="E11435" s="11">
        <v>6940430</v>
      </c>
      <c r="F11435" s="15">
        <f>IF(ISBLANK($D11435),"",IF(ISBLANK($E11435),VLOOKUP($D11435,$J:$K,2,FALSE),VLOOKUP($E11435,'Daycare Packages'!$A:$G,7,FALSE)))</f>
        <v>20.7</v>
      </c>
      <c r="G11435" s="15"/>
      <c r="H11435" s="15">
        <f t="shared" si="383"/>
        <v>20.7</v>
      </c>
      <c r="I11435" s="198">
        <f t="shared" si="382"/>
        <v>9</v>
      </c>
    </row>
    <row r="11436" spans="1:9" x14ac:dyDescent="0.3">
      <c r="A11436" s="10">
        <v>43719</v>
      </c>
      <c r="B11436" s="11" t="s">
        <v>1366</v>
      </c>
      <c r="C11436" s="11" t="s">
        <v>520</v>
      </c>
      <c r="D11436" s="11" t="s">
        <v>662</v>
      </c>
      <c r="E11436" s="11">
        <v>6940430</v>
      </c>
      <c r="F11436" s="15">
        <f>IF(ISBLANK($D11436),"",IF(ISBLANK($E11436),VLOOKUP($D11436,$J:$K,2,FALSE),VLOOKUP($E11436,'Daycare Packages'!$A:$G,7,FALSE)))</f>
        <v>20.7</v>
      </c>
      <c r="G11436" s="15"/>
      <c r="H11436" s="15">
        <f t="shared" si="383"/>
        <v>20.7</v>
      </c>
      <c r="I11436" s="198">
        <f t="shared" si="382"/>
        <v>9</v>
      </c>
    </row>
    <row r="11437" spans="1:9" x14ac:dyDescent="0.3">
      <c r="A11437" s="10">
        <v>43719</v>
      </c>
      <c r="B11437" s="11" t="s">
        <v>2031</v>
      </c>
      <c r="C11437" s="11" t="s">
        <v>2032</v>
      </c>
      <c r="D11437" s="11" t="s">
        <v>662</v>
      </c>
      <c r="F11437" s="15">
        <f>IF(ISBLANK($D11437),"",IF(ISBLANK($E11437),VLOOKUP($D11437,$J:$K,2,FALSE),VLOOKUP($E11437,'Daycare Packages'!$A:$G,7,FALSE)))</f>
        <v>30</v>
      </c>
      <c r="G11437" s="15">
        <v>6</v>
      </c>
      <c r="H11437" s="15">
        <f t="shared" si="383"/>
        <v>36</v>
      </c>
      <c r="I11437" s="198">
        <f t="shared" si="382"/>
        <v>9</v>
      </c>
    </row>
    <row r="11438" spans="1:9" x14ac:dyDescent="0.3">
      <c r="A11438" s="10">
        <v>43719</v>
      </c>
      <c r="B11438" s="11" t="s">
        <v>924</v>
      </c>
      <c r="C11438" s="11" t="s">
        <v>925</v>
      </c>
      <c r="D11438" s="11" t="s">
        <v>662</v>
      </c>
      <c r="F11438" s="15">
        <f>IF(ISBLANK($D11438),"",IF(ISBLANK($E11438),VLOOKUP($D11438,$J:$K,2,FALSE),VLOOKUP($E11438,'Daycare Packages'!$A:$G,7,FALSE)))</f>
        <v>30</v>
      </c>
      <c r="G11438" s="15"/>
      <c r="H11438" s="15">
        <f t="shared" si="383"/>
        <v>30</v>
      </c>
      <c r="I11438" s="198">
        <f t="shared" si="382"/>
        <v>9</v>
      </c>
    </row>
    <row r="11439" spans="1:9" x14ac:dyDescent="0.3">
      <c r="A11439" s="10">
        <v>43719</v>
      </c>
      <c r="B11439" s="11" t="s">
        <v>1121</v>
      </c>
      <c r="C11439" s="11" t="s">
        <v>878</v>
      </c>
      <c r="D11439" s="11" t="s">
        <v>662</v>
      </c>
      <c r="E11439" s="11">
        <v>6938597</v>
      </c>
      <c r="F11439" s="15">
        <f>IF(ISBLANK($D11439),"",IF(ISBLANK($E11439),VLOOKUP($D11439,$J:$K,2,FALSE),VLOOKUP($E11439,'Daycare Packages'!$A:$G,7,FALSE)))</f>
        <v>23</v>
      </c>
      <c r="G11439" s="15"/>
      <c r="H11439" s="15">
        <f t="shared" si="383"/>
        <v>23</v>
      </c>
      <c r="I11439" s="198">
        <f t="shared" si="382"/>
        <v>9</v>
      </c>
    </row>
    <row r="11440" spans="1:9" x14ac:dyDescent="0.3">
      <c r="A11440" s="10">
        <v>43719</v>
      </c>
      <c r="B11440" s="11" t="s">
        <v>207</v>
      </c>
      <c r="C11440" s="11" t="s">
        <v>229</v>
      </c>
      <c r="D11440" s="11" t="s">
        <v>662</v>
      </c>
      <c r="E11440" s="11">
        <v>6733314</v>
      </c>
      <c r="F11440" s="15">
        <f>IF(ISBLANK($D11440),"",IF(ISBLANK($E11440),VLOOKUP($D11440,$J:$K,2,FALSE),VLOOKUP($E11440,'Daycare Packages'!$A:$G,7,FALSE)))</f>
        <v>22</v>
      </c>
      <c r="G11440" s="15"/>
      <c r="H11440" s="15">
        <f t="shared" si="383"/>
        <v>22</v>
      </c>
      <c r="I11440" s="198">
        <f t="shared" si="382"/>
        <v>9</v>
      </c>
    </row>
    <row r="11441" spans="1:9" x14ac:dyDescent="0.3">
      <c r="A11441" s="10">
        <v>43719</v>
      </c>
      <c r="B11441" s="11" t="s">
        <v>109</v>
      </c>
      <c r="C11441" s="11" t="s">
        <v>930</v>
      </c>
      <c r="D11441" s="11" t="s">
        <v>662</v>
      </c>
      <c r="E11441" s="11">
        <v>6735833</v>
      </c>
      <c r="F11441" s="15">
        <f>IF(ISBLANK($D11441),"",IF(ISBLANK($E11441),VLOOKUP($D11441,$J:$K,2,FALSE),VLOOKUP($E11441,'Daycare Packages'!$A:$G,7,FALSE)))</f>
        <v>22</v>
      </c>
      <c r="G11441" s="15"/>
      <c r="H11441" s="15">
        <f t="shared" si="383"/>
        <v>22</v>
      </c>
      <c r="I11441" s="198">
        <f t="shared" si="382"/>
        <v>9</v>
      </c>
    </row>
    <row r="11442" spans="1:9" x14ac:dyDescent="0.3">
      <c r="A11442" s="10">
        <v>43719</v>
      </c>
      <c r="B11442" s="11" t="s">
        <v>109</v>
      </c>
      <c r="C11442" s="11" t="s">
        <v>883</v>
      </c>
      <c r="D11442" s="11" t="s">
        <v>662</v>
      </c>
      <c r="E11442" s="11">
        <v>6735833</v>
      </c>
      <c r="F11442" s="15">
        <f>IF(ISBLANK($D11442),"",IF(ISBLANK($E11442),VLOOKUP($D11442,$J:$K,2,FALSE),VLOOKUP($E11442,'Daycare Packages'!$A:$G,7,FALSE)))</f>
        <v>22</v>
      </c>
      <c r="G11442" s="15"/>
      <c r="H11442" s="15">
        <f t="shared" si="383"/>
        <v>22</v>
      </c>
      <c r="I11442" s="198">
        <f t="shared" si="382"/>
        <v>9</v>
      </c>
    </row>
    <row r="11443" spans="1:9" x14ac:dyDescent="0.3">
      <c r="A11443" s="10">
        <v>43719</v>
      </c>
      <c r="B11443" s="11" t="s">
        <v>989</v>
      </c>
      <c r="C11443" s="11" t="s">
        <v>765</v>
      </c>
      <c r="D11443" s="11" t="s">
        <v>662</v>
      </c>
      <c r="F11443" s="15">
        <f>IF(ISBLANK($D11443),"",IF(ISBLANK($E11443),VLOOKUP($D11443,$J:$K,2,FALSE),VLOOKUP($E11443,'Daycare Packages'!$A:$G,7,FALSE)))</f>
        <v>30</v>
      </c>
      <c r="G11443" s="15"/>
      <c r="H11443" s="15">
        <f t="shared" si="383"/>
        <v>30</v>
      </c>
      <c r="I11443" s="198">
        <f t="shared" si="382"/>
        <v>9</v>
      </c>
    </row>
    <row r="11444" spans="1:9" x14ac:dyDescent="0.3">
      <c r="A11444" s="10">
        <v>43719</v>
      </c>
      <c r="B11444" s="11" t="s">
        <v>922</v>
      </c>
      <c r="C11444" s="11" t="s">
        <v>923</v>
      </c>
      <c r="D11444" s="11" t="s">
        <v>662</v>
      </c>
      <c r="E11444" s="11">
        <v>6872770</v>
      </c>
      <c r="F11444" s="15">
        <f>IF(ISBLANK($D11444),"",IF(ISBLANK($E11444),VLOOKUP($D11444,$J:$K,2,FALSE),VLOOKUP($E11444,'Daycare Packages'!$A:$G,7,FALSE)))</f>
        <v>23</v>
      </c>
      <c r="G11444" s="15"/>
      <c r="H11444" s="15">
        <f t="shared" si="383"/>
        <v>23</v>
      </c>
      <c r="I11444" s="198">
        <f t="shared" si="382"/>
        <v>9</v>
      </c>
    </row>
    <row r="11445" spans="1:9" x14ac:dyDescent="0.3">
      <c r="A11445" s="10">
        <v>43719</v>
      </c>
      <c r="B11445" s="11" t="s">
        <v>217</v>
      </c>
      <c r="C11445" s="11" t="s">
        <v>402</v>
      </c>
      <c r="D11445" s="11" t="s">
        <v>662</v>
      </c>
      <c r="E11445" s="11">
        <v>6964829</v>
      </c>
      <c r="F11445" s="15">
        <f>IF(ISBLANK($D11445),"",IF(ISBLANK($E11445),VLOOKUP($D11445,$J:$K,2,FALSE),VLOOKUP($E11445,'Daycare Packages'!$A:$G,7,FALSE)))</f>
        <v>26</v>
      </c>
      <c r="G11445" s="15"/>
      <c r="H11445" s="15">
        <f t="shared" si="383"/>
        <v>26</v>
      </c>
      <c r="I11445" s="198">
        <f t="shared" si="382"/>
        <v>9</v>
      </c>
    </row>
    <row r="11446" spans="1:9" x14ac:dyDescent="0.3">
      <c r="A11446" s="10">
        <v>43719</v>
      </c>
      <c r="B11446" s="11" t="s">
        <v>716</v>
      </c>
      <c r="C11446" s="11" t="s">
        <v>717</v>
      </c>
      <c r="D11446" s="11" t="s">
        <v>662</v>
      </c>
      <c r="F11446" s="15">
        <f>IF(ISBLANK($D11446),"",IF(ISBLANK($E11446),VLOOKUP($D11446,$J:$K,2,FALSE),VLOOKUP($E11446,'Daycare Packages'!$A:$G,7,FALSE)))</f>
        <v>30</v>
      </c>
      <c r="G11446" s="15"/>
      <c r="H11446" s="15">
        <f t="shared" si="383"/>
        <v>30</v>
      </c>
      <c r="I11446" s="198">
        <f t="shared" si="382"/>
        <v>9</v>
      </c>
    </row>
    <row r="11447" spans="1:9" x14ac:dyDescent="0.3">
      <c r="A11447" s="10">
        <v>43719</v>
      </c>
      <c r="B11447" s="11" t="s">
        <v>834</v>
      </c>
      <c r="C11447" s="11" t="s">
        <v>835</v>
      </c>
      <c r="D11447" s="11" t="s">
        <v>662</v>
      </c>
      <c r="F11447" s="15">
        <f>IF(ISBLANK($D11447),"",IF(ISBLANK($E11447),VLOOKUP($D11447,$J:$K,2,FALSE),VLOOKUP($E11447,'Daycare Packages'!$A:$G,7,FALSE)))</f>
        <v>30</v>
      </c>
      <c r="G11447" s="15"/>
      <c r="H11447" s="15">
        <f t="shared" si="383"/>
        <v>30</v>
      </c>
      <c r="I11447" s="198">
        <f t="shared" si="382"/>
        <v>9</v>
      </c>
    </row>
    <row r="11448" spans="1:9" x14ac:dyDescent="0.3">
      <c r="A11448" s="10">
        <v>43719</v>
      </c>
      <c r="B11448" s="11" t="s">
        <v>894</v>
      </c>
      <c r="C11448" s="11" t="s">
        <v>895</v>
      </c>
      <c r="D11448" s="11" t="s">
        <v>662</v>
      </c>
      <c r="E11448" s="11">
        <v>6961513</v>
      </c>
      <c r="F11448" s="15">
        <f>IF(ISBLANK($D11448),"",IF(ISBLANK($E11448),VLOOKUP($D11448,$J:$K,2,FALSE),VLOOKUP($E11448,'Daycare Packages'!$A:$G,7,FALSE)))</f>
        <v>26</v>
      </c>
      <c r="G11448" s="15"/>
      <c r="H11448" s="15">
        <f t="shared" si="383"/>
        <v>26</v>
      </c>
      <c r="I11448" s="198">
        <f t="shared" si="382"/>
        <v>9</v>
      </c>
    </row>
    <row r="11449" spans="1:9" x14ac:dyDescent="0.3">
      <c r="A11449" s="10">
        <v>43719</v>
      </c>
      <c r="B11449" s="11" t="s">
        <v>894</v>
      </c>
      <c r="C11449" s="11" t="s">
        <v>622</v>
      </c>
      <c r="D11449" s="11" t="s">
        <v>662</v>
      </c>
      <c r="E11449" s="11">
        <v>6961513</v>
      </c>
      <c r="F11449" s="15">
        <f>IF(ISBLANK($D11449),"",IF(ISBLANK($E11449),VLOOKUP($D11449,$J:$K,2,FALSE),VLOOKUP($E11449,'Daycare Packages'!$A:$G,7,FALSE)))</f>
        <v>26</v>
      </c>
      <c r="G11449" s="15"/>
      <c r="H11449" s="15">
        <f t="shared" si="383"/>
        <v>26</v>
      </c>
      <c r="I11449" s="198">
        <f t="shared" si="382"/>
        <v>9</v>
      </c>
    </row>
    <row r="11450" spans="1:9" x14ac:dyDescent="0.3">
      <c r="A11450" s="10">
        <v>43719</v>
      </c>
      <c r="B11450" s="11" t="s">
        <v>663</v>
      </c>
      <c r="C11450" s="11" t="s">
        <v>665</v>
      </c>
      <c r="D11450" s="11" t="s">
        <v>662</v>
      </c>
      <c r="F11450" s="15">
        <f>IF(ISBLANK($D11450),"",IF(ISBLANK($E11450),VLOOKUP($D11450,$J:$K,2,FALSE),VLOOKUP($E11450,'Daycare Packages'!$A:$G,7,FALSE)))</f>
        <v>30</v>
      </c>
      <c r="G11450" s="15"/>
      <c r="H11450" s="15">
        <f t="shared" si="383"/>
        <v>30</v>
      </c>
      <c r="I11450" s="198">
        <f t="shared" si="382"/>
        <v>9</v>
      </c>
    </row>
    <row r="11451" spans="1:9" x14ac:dyDescent="0.3">
      <c r="A11451" s="55">
        <v>43719</v>
      </c>
      <c r="B11451" s="56" t="s">
        <v>663</v>
      </c>
      <c r="C11451" s="56" t="s">
        <v>664</v>
      </c>
      <c r="D11451" s="56" t="s">
        <v>662</v>
      </c>
      <c r="E11451" s="56"/>
      <c r="F11451" s="59">
        <f>IF(ISBLANK($D11451),"",IF(ISBLANK($E11451),VLOOKUP($D11451,$J:$K,2,FALSE),VLOOKUP($E11451,'Daycare Packages'!$A:$G,7,FALSE)))</f>
        <v>30</v>
      </c>
      <c r="G11451" s="59"/>
      <c r="H11451" s="59">
        <f t="shared" si="383"/>
        <v>30</v>
      </c>
      <c r="I11451" s="198">
        <f t="shared" si="382"/>
        <v>9</v>
      </c>
    </row>
    <row r="11452" spans="1:9" x14ac:dyDescent="0.3">
      <c r="A11452" s="10">
        <v>43720</v>
      </c>
      <c r="B11452" s="11" t="s">
        <v>190</v>
      </c>
      <c r="C11452" s="11" t="s">
        <v>718</v>
      </c>
      <c r="D11452" s="11" t="s">
        <v>659</v>
      </c>
      <c r="E11452" s="11">
        <v>6959646</v>
      </c>
      <c r="F11452" s="15">
        <f>IF(ISBLANK($D11452),"",IF(ISBLANK($E11452),VLOOKUP($D11452,$J:$K,2,FALSE),VLOOKUP($E11452,'Daycare Packages'!$A:$G,7,FALSE)))</f>
        <v>19</v>
      </c>
      <c r="G11452" s="15"/>
      <c r="H11452" s="15">
        <f t="shared" si="383"/>
        <v>19</v>
      </c>
      <c r="I11452" s="198">
        <f t="shared" si="382"/>
        <v>9</v>
      </c>
    </row>
    <row r="11453" spans="1:9" x14ac:dyDescent="0.3">
      <c r="A11453" s="10">
        <v>43720</v>
      </c>
      <c r="B11453" s="11" t="s">
        <v>2059</v>
      </c>
      <c r="C11453" s="11" t="s">
        <v>426</v>
      </c>
      <c r="D11453" s="11" t="s">
        <v>662</v>
      </c>
      <c r="F11453" s="15">
        <f>IF(ISBLANK($D11453),"",IF(ISBLANK($E11453),VLOOKUP($D11453,$J:$K,2,FALSE),VLOOKUP($E11453,'Daycare Packages'!$A:$G,7,FALSE)))</f>
        <v>30</v>
      </c>
      <c r="G11453" s="15"/>
      <c r="H11453" s="15">
        <f t="shared" si="383"/>
        <v>30</v>
      </c>
      <c r="I11453" s="198">
        <f t="shared" si="382"/>
        <v>9</v>
      </c>
    </row>
    <row r="11454" spans="1:9" x14ac:dyDescent="0.3">
      <c r="A11454" s="10">
        <v>43720</v>
      </c>
      <c r="B11454" s="11" t="s">
        <v>185</v>
      </c>
      <c r="C11454" s="11" t="s">
        <v>670</v>
      </c>
      <c r="D11454" s="11" t="s">
        <v>662</v>
      </c>
      <c r="E11454" s="11">
        <v>6958047</v>
      </c>
      <c r="F11454" s="15">
        <f>IF(ISBLANK($D11454),"",IF(ISBLANK($E11454),VLOOKUP($D11454,$J:$K,2,FALSE),VLOOKUP($E11454,'Daycare Packages'!$A:$G,7,FALSE)))</f>
        <v>26</v>
      </c>
      <c r="G11454" s="15"/>
      <c r="H11454" s="15">
        <f t="shared" si="383"/>
        <v>26</v>
      </c>
      <c r="I11454" s="198">
        <f t="shared" si="382"/>
        <v>9</v>
      </c>
    </row>
    <row r="11455" spans="1:9" x14ac:dyDescent="0.3">
      <c r="A11455" s="10">
        <v>43720</v>
      </c>
      <c r="B11455" s="11" t="s">
        <v>1366</v>
      </c>
      <c r="C11455" s="11" t="s">
        <v>520</v>
      </c>
      <c r="D11455" s="11" t="s">
        <v>662</v>
      </c>
      <c r="E11455" s="11">
        <v>6940430</v>
      </c>
      <c r="F11455" s="15">
        <f>IF(ISBLANK($D11455),"",IF(ISBLANK($E11455),VLOOKUP($D11455,$J:$K,2,FALSE),VLOOKUP($E11455,'Daycare Packages'!$A:$G,7,FALSE)))</f>
        <v>20.7</v>
      </c>
      <c r="G11455" s="15"/>
      <c r="H11455" s="15">
        <f t="shared" si="383"/>
        <v>20.7</v>
      </c>
      <c r="I11455" s="198">
        <f t="shared" si="382"/>
        <v>9</v>
      </c>
    </row>
    <row r="11456" spans="1:9" x14ac:dyDescent="0.3">
      <c r="A11456" s="10">
        <v>43720</v>
      </c>
      <c r="B11456" s="11" t="s">
        <v>1366</v>
      </c>
      <c r="C11456" s="11" t="s">
        <v>587</v>
      </c>
      <c r="D11456" s="11" t="s">
        <v>662</v>
      </c>
      <c r="E11456" s="11">
        <v>6940430</v>
      </c>
      <c r="F11456" s="15">
        <f>IF(ISBLANK($D11456),"",IF(ISBLANK($E11456),VLOOKUP($D11456,$J:$K,2,FALSE),VLOOKUP($E11456,'Daycare Packages'!$A:$G,7,FALSE)))</f>
        <v>20.7</v>
      </c>
      <c r="G11456" s="15"/>
      <c r="H11456" s="15">
        <f t="shared" si="383"/>
        <v>20.7</v>
      </c>
      <c r="I11456" s="198">
        <f t="shared" si="382"/>
        <v>9</v>
      </c>
    </row>
    <row r="11457" spans="1:9" x14ac:dyDescent="0.3">
      <c r="A11457" s="10">
        <v>43720</v>
      </c>
      <c r="B11457" s="11" t="s">
        <v>1311</v>
      </c>
      <c r="C11457" s="11" t="s">
        <v>1312</v>
      </c>
      <c r="D11457" s="11" t="s">
        <v>662</v>
      </c>
      <c r="E11457" s="11">
        <v>6961586</v>
      </c>
      <c r="F11457" s="15">
        <f>IF(ISBLANK($D11457),"",IF(ISBLANK($E11457),VLOOKUP($D11457,$J:$K,2,FALSE),VLOOKUP($E11457,'Daycare Packages'!$A:$G,7,FALSE)))</f>
        <v>23</v>
      </c>
      <c r="G11457" s="15"/>
      <c r="H11457" s="15">
        <f t="shared" si="383"/>
        <v>23</v>
      </c>
      <c r="I11457" s="198">
        <f t="shared" si="382"/>
        <v>9</v>
      </c>
    </row>
    <row r="11458" spans="1:9" x14ac:dyDescent="0.3">
      <c r="A11458" s="10">
        <v>43720</v>
      </c>
      <c r="B11458" s="11" t="s">
        <v>1661</v>
      </c>
      <c r="C11458" s="11" t="s">
        <v>1673</v>
      </c>
      <c r="D11458" s="11" t="s">
        <v>662</v>
      </c>
      <c r="E11458" s="11">
        <v>6945493</v>
      </c>
      <c r="F11458" s="15">
        <f>IF(ISBLANK($D11458),"",IF(ISBLANK($E11458),VLOOKUP($D11458,$J:$K,2,FALSE),VLOOKUP($E11458,'Daycare Packages'!$A:$G,7,FALSE)))</f>
        <v>26</v>
      </c>
      <c r="G11458" s="15"/>
      <c r="H11458" s="15">
        <f t="shared" si="383"/>
        <v>26</v>
      </c>
      <c r="I11458" s="198">
        <f t="shared" si="382"/>
        <v>9</v>
      </c>
    </row>
    <row r="11459" spans="1:9" x14ac:dyDescent="0.3">
      <c r="A11459" s="10">
        <v>43720</v>
      </c>
      <c r="B11459" s="11" t="s">
        <v>2281</v>
      </c>
      <c r="C11459" s="11" t="s">
        <v>676</v>
      </c>
      <c r="D11459" s="11" t="s">
        <v>659</v>
      </c>
      <c r="F11459" s="15">
        <f>IF(ISBLANK($D11459),"",IF(ISBLANK($E11459),VLOOKUP($D11459,$J:$K,2,FALSE),VLOOKUP($E11459,'Daycare Packages'!$A:$G,7,FALSE)))</f>
        <v>20</v>
      </c>
      <c r="G11459" s="15"/>
      <c r="H11459" s="15">
        <f t="shared" si="383"/>
        <v>20</v>
      </c>
      <c r="I11459" s="198">
        <f t="shared" ref="I11459:I11522" si="384">IF(A11459="",0,MONTH(A11459))</f>
        <v>9</v>
      </c>
    </row>
    <row r="11460" spans="1:9" x14ac:dyDescent="0.3">
      <c r="A11460" s="10">
        <v>43720</v>
      </c>
      <c r="B11460" s="11" t="s">
        <v>2167</v>
      </c>
      <c r="C11460" s="11" t="s">
        <v>570</v>
      </c>
      <c r="D11460" s="11" t="s">
        <v>662</v>
      </c>
      <c r="E11460" s="11">
        <v>6962787</v>
      </c>
      <c r="F11460" s="15">
        <f>IF(ISBLANK($D11460),"",IF(ISBLANK($E11460),VLOOKUP($D11460,$J:$K,2,FALSE),VLOOKUP($E11460,'Daycare Packages'!$A:$G,7,FALSE)))</f>
        <v>27</v>
      </c>
      <c r="G11460" s="15"/>
      <c r="H11460" s="15">
        <f t="shared" si="383"/>
        <v>27</v>
      </c>
      <c r="I11460" s="198">
        <f t="shared" si="384"/>
        <v>9</v>
      </c>
    </row>
    <row r="11461" spans="1:9" x14ac:dyDescent="0.3">
      <c r="A11461" s="10">
        <v>43720</v>
      </c>
      <c r="B11461" s="11" t="s">
        <v>1320</v>
      </c>
      <c r="C11461" s="11" t="s">
        <v>618</v>
      </c>
      <c r="D11461" s="11" t="s">
        <v>662</v>
      </c>
      <c r="E11461" s="11">
        <v>6834278</v>
      </c>
      <c r="F11461" s="15">
        <f>IF(ISBLANK($D11461),"",IF(ISBLANK($E11461),VLOOKUP($D11461,$J:$K,2,FALSE),VLOOKUP($E11461,'Daycare Packages'!$A:$G,7,FALSE)))</f>
        <v>26</v>
      </c>
      <c r="G11461" s="15"/>
      <c r="H11461" s="15">
        <f t="shared" si="383"/>
        <v>26</v>
      </c>
      <c r="I11461" s="198">
        <f t="shared" si="384"/>
        <v>9</v>
      </c>
    </row>
    <row r="11462" spans="1:9" x14ac:dyDescent="0.3">
      <c r="A11462" s="10">
        <v>43720</v>
      </c>
      <c r="B11462" s="11" t="s">
        <v>123</v>
      </c>
      <c r="C11462" s="11" t="s">
        <v>622</v>
      </c>
      <c r="D11462" s="11" t="s">
        <v>662</v>
      </c>
      <c r="E11462" s="11">
        <v>6892228</v>
      </c>
      <c r="F11462" s="15">
        <f>IF(ISBLANK($D11462),"",IF(ISBLANK($E11462),VLOOKUP($D11462,$J:$K,2,FALSE),VLOOKUP($E11462,'Daycare Packages'!$A:$G,7,FALSE)))</f>
        <v>23</v>
      </c>
      <c r="G11462" s="15"/>
      <c r="H11462" s="15">
        <f t="shared" si="383"/>
        <v>23</v>
      </c>
      <c r="I11462" s="198">
        <f t="shared" si="384"/>
        <v>9</v>
      </c>
    </row>
    <row r="11463" spans="1:9" x14ac:dyDescent="0.3">
      <c r="A11463" s="10">
        <v>43720</v>
      </c>
      <c r="B11463" s="11" t="s">
        <v>1513</v>
      </c>
      <c r="C11463" s="11" t="s">
        <v>715</v>
      </c>
      <c r="D11463" s="11" t="s">
        <v>662</v>
      </c>
      <c r="E11463" s="11">
        <v>6906040</v>
      </c>
      <c r="F11463" s="15">
        <f>IF(ISBLANK($D11463),"",IF(ISBLANK($E11463),VLOOKUP($D11463,$J:$K,2,FALSE),VLOOKUP($E11463,'Daycare Packages'!$A:$G,7,FALSE)))</f>
        <v>23</v>
      </c>
      <c r="G11463" s="15"/>
      <c r="H11463" s="15">
        <f t="shared" si="383"/>
        <v>23</v>
      </c>
      <c r="I11463" s="198">
        <f t="shared" si="384"/>
        <v>9</v>
      </c>
    </row>
    <row r="11464" spans="1:9" x14ac:dyDescent="0.3">
      <c r="A11464" s="10">
        <v>43720</v>
      </c>
      <c r="B11464" s="11" t="s">
        <v>1513</v>
      </c>
      <c r="C11464" s="11" t="s">
        <v>1006</v>
      </c>
      <c r="D11464" s="11" t="s">
        <v>662</v>
      </c>
      <c r="E11464" s="11">
        <v>6906040</v>
      </c>
      <c r="F11464" s="15">
        <f>IF(ISBLANK($D11464),"",IF(ISBLANK($E11464),VLOOKUP($D11464,$J:$K,2,FALSE),VLOOKUP($E11464,'Daycare Packages'!$A:$G,7,FALSE)))</f>
        <v>23</v>
      </c>
      <c r="G11464" s="15"/>
      <c r="H11464" s="15">
        <f t="shared" si="383"/>
        <v>23</v>
      </c>
      <c r="I11464" s="198">
        <f t="shared" si="384"/>
        <v>9</v>
      </c>
    </row>
    <row r="11465" spans="1:9" x14ac:dyDescent="0.3">
      <c r="A11465" s="10">
        <v>43720</v>
      </c>
      <c r="B11465" s="11" t="s">
        <v>1221</v>
      </c>
      <c r="C11465" s="11" t="s">
        <v>1222</v>
      </c>
      <c r="D11465" s="11" t="s">
        <v>662</v>
      </c>
      <c r="E11465" s="11">
        <v>6954886</v>
      </c>
      <c r="F11465" s="15">
        <f>IF(ISBLANK($D11465),"",IF(ISBLANK($E11465),VLOOKUP($D11465,$J:$K,2,FALSE),VLOOKUP($E11465,'Daycare Packages'!$A:$G,7,FALSE)))</f>
        <v>25</v>
      </c>
      <c r="G11465" s="15"/>
      <c r="H11465" s="15">
        <f t="shared" si="383"/>
        <v>25</v>
      </c>
      <c r="I11465" s="198">
        <f t="shared" si="384"/>
        <v>9</v>
      </c>
    </row>
    <row r="11466" spans="1:9" x14ac:dyDescent="0.3">
      <c r="A11466" s="10">
        <v>43720</v>
      </c>
      <c r="B11466" s="11" t="s">
        <v>127</v>
      </c>
      <c r="C11466" s="11" t="s">
        <v>715</v>
      </c>
      <c r="D11466" s="11" t="s">
        <v>662</v>
      </c>
      <c r="E11466" s="11">
        <v>6865974</v>
      </c>
      <c r="F11466" s="15">
        <f>IF(ISBLANK($D11466),"",IF(ISBLANK($E11466),VLOOKUP($D11466,$J:$K,2,FALSE),VLOOKUP($E11466,'Daycare Packages'!$A:$G,7,FALSE)))</f>
        <v>23</v>
      </c>
      <c r="G11466" s="15"/>
      <c r="H11466" s="15">
        <f t="shared" si="383"/>
        <v>23</v>
      </c>
      <c r="I11466" s="198">
        <f t="shared" si="384"/>
        <v>9</v>
      </c>
    </row>
    <row r="11467" spans="1:9" x14ac:dyDescent="0.3">
      <c r="A11467" s="10">
        <v>43720</v>
      </c>
      <c r="B11467" s="11" t="s">
        <v>213</v>
      </c>
      <c r="C11467" s="11" t="s">
        <v>675</v>
      </c>
      <c r="D11467" s="11" t="s">
        <v>662</v>
      </c>
      <c r="E11467" s="11">
        <v>6958010</v>
      </c>
      <c r="F11467" s="15">
        <f>IF(ISBLANK($D11467),"",IF(ISBLANK($E11467),VLOOKUP($D11467,$J:$K,2,FALSE),VLOOKUP($E11467,'Daycare Packages'!$A:$G,7,FALSE)))</f>
        <v>27</v>
      </c>
      <c r="G11467" s="15"/>
      <c r="H11467" s="15">
        <f t="shared" si="383"/>
        <v>27</v>
      </c>
      <c r="I11467" s="198">
        <f t="shared" si="384"/>
        <v>9</v>
      </c>
    </row>
    <row r="11468" spans="1:9" x14ac:dyDescent="0.3">
      <c r="A11468" s="10">
        <v>43720</v>
      </c>
      <c r="B11468" s="11" t="s">
        <v>912</v>
      </c>
      <c r="C11468" s="11" t="s">
        <v>2363</v>
      </c>
      <c r="D11468" s="11" t="s">
        <v>662</v>
      </c>
      <c r="F11468" s="15">
        <f>IF(ISBLANK($D11468),"",IF(ISBLANK($E11468),VLOOKUP($D11468,$J:$K,2,FALSE),VLOOKUP($E11468,'Daycare Packages'!$A:$G,7,FALSE)))</f>
        <v>30</v>
      </c>
      <c r="G11468" s="15"/>
      <c r="H11468" s="15">
        <f t="shared" ref="H11468:H11530" si="385">IF(ISBLANK(D11468),"",SUM(F11468:G11468))</f>
        <v>30</v>
      </c>
      <c r="I11468" s="198">
        <f t="shared" si="384"/>
        <v>9</v>
      </c>
    </row>
    <row r="11469" spans="1:9" x14ac:dyDescent="0.3">
      <c r="A11469" s="10">
        <v>43720</v>
      </c>
      <c r="B11469" s="11" t="s">
        <v>2293</v>
      </c>
      <c r="C11469" s="11" t="s">
        <v>1203</v>
      </c>
      <c r="D11469" s="11" t="s">
        <v>662</v>
      </c>
      <c r="F11469" s="15">
        <f>IF(ISBLANK($D11469),"",IF(ISBLANK($E11469),VLOOKUP($D11469,$J:$K,2,FALSE),VLOOKUP($E11469,'Daycare Packages'!$A:$G,7,FALSE)))</f>
        <v>30</v>
      </c>
      <c r="G11469" s="15"/>
      <c r="H11469" s="15">
        <f t="shared" si="385"/>
        <v>30</v>
      </c>
      <c r="I11469" s="198">
        <f t="shared" si="384"/>
        <v>9</v>
      </c>
    </row>
    <row r="11470" spans="1:9" x14ac:dyDescent="0.3">
      <c r="A11470" s="10">
        <v>43720</v>
      </c>
      <c r="B11470" s="11" t="s">
        <v>177</v>
      </c>
      <c r="C11470" s="11" t="s">
        <v>417</v>
      </c>
      <c r="D11470" s="11" t="s">
        <v>662</v>
      </c>
      <c r="F11470" s="15">
        <f>IF(ISBLANK($D11470),"",IF(ISBLANK($E11470),VLOOKUP($D11470,$J:$K,2,FALSE),VLOOKUP($E11470,'Daycare Packages'!$A:$G,7,FALSE)))</f>
        <v>30</v>
      </c>
      <c r="G11470" s="15"/>
      <c r="H11470" s="15">
        <f t="shared" si="385"/>
        <v>30</v>
      </c>
      <c r="I11470" s="198">
        <f t="shared" si="384"/>
        <v>9</v>
      </c>
    </row>
    <row r="11471" spans="1:9" x14ac:dyDescent="0.3">
      <c r="A11471" s="10">
        <v>43720</v>
      </c>
      <c r="B11471" s="11" t="s">
        <v>136</v>
      </c>
      <c r="C11471" s="11" t="s">
        <v>650</v>
      </c>
      <c r="D11471" s="11" t="s">
        <v>662</v>
      </c>
      <c r="E11471" s="11">
        <v>6936967</v>
      </c>
      <c r="F11471" s="15">
        <f>IF(ISBLANK($D11471),"",IF(ISBLANK($E11471),VLOOKUP($D11471,$J:$K,2,FALSE),VLOOKUP($E11471,'Daycare Packages'!$A:$G,7,FALSE)))</f>
        <v>26</v>
      </c>
      <c r="G11471" s="15"/>
      <c r="H11471" s="15">
        <f t="shared" si="385"/>
        <v>26</v>
      </c>
      <c r="I11471" s="198">
        <f t="shared" si="384"/>
        <v>9</v>
      </c>
    </row>
    <row r="11472" spans="1:9" x14ac:dyDescent="0.3">
      <c r="A11472" s="10">
        <v>43720</v>
      </c>
      <c r="B11472" s="11" t="s">
        <v>565</v>
      </c>
      <c r="C11472" s="11" t="s">
        <v>566</v>
      </c>
      <c r="D11472" s="11" t="s">
        <v>662</v>
      </c>
      <c r="F11472" s="15">
        <f>IF(ISBLANK($D11472),"",IF(ISBLANK($E11472),VLOOKUP($D11472,$J:$K,2,FALSE),VLOOKUP($E11472,'Daycare Packages'!$A:$G,7,FALSE)))</f>
        <v>30</v>
      </c>
      <c r="G11472" s="15"/>
      <c r="H11472" s="15">
        <f t="shared" si="385"/>
        <v>30</v>
      </c>
      <c r="I11472" s="198">
        <f t="shared" si="384"/>
        <v>9</v>
      </c>
    </row>
    <row r="11473" spans="1:9" x14ac:dyDescent="0.3">
      <c r="A11473" s="10">
        <v>43720</v>
      </c>
      <c r="B11473" s="11" t="s">
        <v>1961</v>
      </c>
      <c r="C11473" s="11" t="s">
        <v>1962</v>
      </c>
      <c r="D11473" s="11" t="s">
        <v>662</v>
      </c>
      <c r="F11473" s="15">
        <f>IF(ISBLANK($D11473),"",IF(ISBLANK($E11473),VLOOKUP($D11473,$J:$K,2,FALSE),VLOOKUP($E11473,'Daycare Packages'!$A:$G,7,FALSE)))</f>
        <v>30</v>
      </c>
      <c r="G11473" s="15"/>
      <c r="H11473" s="15">
        <f t="shared" si="385"/>
        <v>30</v>
      </c>
      <c r="I11473" s="198">
        <f t="shared" si="384"/>
        <v>9</v>
      </c>
    </row>
    <row r="11474" spans="1:9" x14ac:dyDescent="0.3">
      <c r="A11474" s="10">
        <v>43720</v>
      </c>
      <c r="B11474" s="11" t="s">
        <v>2061</v>
      </c>
      <c r="C11474" s="11" t="s">
        <v>2062</v>
      </c>
      <c r="D11474" s="11" t="s">
        <v>662</v>
      </c>
      <c r="E11474" s="11">
        <v>6965145</v>
      </c>
      <c r="F11474" s="15">
        <f>IF(ISBLANK($D11474),"",IF(ISBLANK($E11474),VLOOKUP($D11474,$J:$K,2,FALSE),VLOOKUP($E11474,'Daycare Packages'!$A:$G,7,FALSE)))</f>
        <v>27</v>
      </c>
      <c r="G11474" s="15"/>
      <c r="H11474" s="15">
        <f t="shared" si="385"/>
        <v>27</v>
      </c>
      <c r="I11474" s="198">
        <f t="shared" si="384"/>
        <v>9</v>
      </c>
    </row>
    <row r="11475" spans="1:9" x14ac:dyDescent="0.3">
      <c r="A11475" s="10">
        <v>43720</v>
      </c>
      <c r="B11475" s="11" t="s">
        <v>690</v>
      </c>
      <c r="C11475" s="11" t="s">
        <v>691</v>
      </c>
      <c r="D11475" s="11" t="s">
        <v>662</v>
      </c>
      <c r="E11475" s="11">
        <v>6937080</v>
      </c>
      <c r="F11475" s="15">
        <f>IF(ISBLANK($D11475),"",IF(ISBLANK($E11475),VLOOKUP($D11475,$J:$K,2,FALSE),VLOOKUP($E11475,'Daycare Packages'!$A:$G,7,FALSE)))</f>
        <v>23</v>
      </c>
      <c r="G11475" s="15"/>
      <c r="H11475" s="15">
        <f t="shared" si="385"/>
        <v>23</v>
      </c>
      <c r="I11475" s="198">
        <f t="shared" si="384"/>
        <v>9</v>
      </c>
    </row>
    <row r="11476" spans="1:9" x14ac:dyDescent="0.3">
      <c r="A11476" s="10">
        <v>43720</v>
      </c>
      <c r="B11476" s="11" t="s">
        <v>1863</v>
      </c>
      <c r="C11476" s="11" t="s">
        <v>1864</v>
      </c>
      <c r="D11476" s="11" t="s">
        <v>662</v>
      </c>
      <c r="E11476" s="11">
        <v>6927437</v>
      </c>
      <c r="F11476" s="15">
        <f>IF(ISBLANK($D11476),"",IF(ISBLANK($E11476),VLOOKUP($D11476,$J:$K,2,FALSE),VLOOKUP($E11476,'Daycare Packages'!$A:$G,7,FALSE)))</f>
        <v>27</v>
      </c>
      <c r="G11476" s="15"/>
      <c r="H11476" s="15">
        <f>IF(ISBLANK(D11476),"",SUM(F11476:G11476))</f>
        <v>27</v>
      </c>
      <c r="I11476" s="198">
        <f t="shared" si="384"/>
        <v>9</v>
      </c>
    </row>
    <row r="11477" spans="1:9" x14ac:dyDescent="0.3">
      <c r="A11477" s="10">
        <v>43720</v>
      </c>
      <c r="B11477" s="11" t="s">
        <v>196</v>
      </c>
      <c r="C11477" s="11" t="s">
        <v>432</v>
      </c>
      <c r="D11477" s="11" t="s">
        <v>662</v>
      </c>
      <c r="E11477" s="11">
        <v>6843216</v>
      </c>
      <c r="F11477" s="15">
        <f>IF(ISBLANK($D11477),"",IF(ISBLANK($E11477),VLOOKUP($D11477,$J:$K,2,FALSE),VLOOKUP($E11477,'Daycare Packages'!$A:$G,7,FALSE)))</f>
        <v>25</v>
      </c>
      <c r="G11477" s="15"/>
      <c r="H11477" s="15">
        <f t="shared" si="385"/>
        <v>25</v>
      </c>
      <c r="I11477" s="198">
        <f t="shared" si="384"/>
        <v>9</v>
      </c>
    </row>
    <row r="11478" spans="1:9" x14ac:dyDescent="0.3">
      <c r="A11478" s="10">
        <v>43720</v>
      </c>
      <c r="B11478" s="11" t="s">
        <v>873</v>
      </c>
      <c r="C11478" s="11" t="s">
        <v>493</v>
      </c>
      <c r="D11478" s="11" t="s">
        <v>662</v>
      </c>
      <c r="F11478" s="15">
        <f>IF(ISBLANK($D11478),"",IF(ISBLANK($E11478),VLOOKUP($D11478,$J:$K,2,FALSE),VLOOKUP($E11478,'Daycare Packages'!$A:$G,7,FALSE)))</f>
        <v>30</v>
      </c>
      <c r="G11478" s="15"/>
      <c r="H11478" s="15">
        <f t="shared" si="385"/>
        <v>30</v>
      </c>
      <c r="I11478" s="198">
        <f t="shared" si="384"/>
        <v>9</v>
      </c>
    </row>
    <row r="11479" spans="1:9" x14ac:dyDescent="0.3">
      <c r="A11479" s="10">
        <v>43720</v>
      </c>
      <c r="B11479" s="11" t="s">
        <v>362</v>
      </c>
      <c r="C11479" s="11" t="s">
        <v>590</v>
      </c>
      <c r="D11479" s="11" t="s">
        <v>662</v>
      </c>
      <c r="E11479" s="11">
        <v>6965296</v>
      </c>
      <c r="F11479" s="15">
        <f>IF(ISBLANK($D11479),"",IF(ISBLANK($E11479),VLOOKUP($D11479,$J:$K,2,FALSE),VLOOKUP($E11479,'Daycare Packages'!$A:$G,7,FALSE)))</f>
        <v>27</v>
      </c>
      <c r="G11479" s="15"/>
      <c r="H11479" s="15">
        <f t="shared" si="385"/>
        <v>27</v>
      </c>
      <c r="I11479" s="198">
        <f t="shared" si="384"/>
        <v>9</v>
      </c>
    </row>
    <row r="11480" spans="1:9" x14ac:dyDescent="0.3">
      <c r="A11480" s="10">
        <v>43720</v>
      </c>
      <c r="B11480" s="11" t="s">
        <v>1612</v>
      </c>
      <c r="C11480" s="11" t="s">
        <v>1613</v>
      </c>
      <c r="D11480" s="11" t="s">
        <v>662</v>
      </c>
      <c r="F11480" s="15">
        <f>IF(ISBLANK($D11480),"",IF(ISBLANK($E11480),VLOOKUP($D11480,$J:$K,2,FALSE),VLOOKUP($E11480,'Daycare Packages'!$A:$G,7,FALSE)))</f>
        <v>30</v>
      </c>
      <c r="G11480" s="15"/>
      <c r="H11480" s="15">
        <f t="shared" si="385"/>
        <v>30</v>
      </c>
      <c r="I11480" s="198">
        <f t="shared" si="384"/>
        <v>9</v>
      </c>
    </row>
    <row r="11481" spans="1:9" x14ac:dyDescent="0.3">
      <c r="A11481" s="10">
        <v>43720</v>
      </c>
      <c r="B11481" s="11" t="s">
        <v>145</v>
      </c>
      <c r="C11481" s="11" t="s">
        <v>811</v>
      </c>
      <c r="D11481" s="11" t="s">
        <v>662</v>
      </c>
      <c r="E11481" s="11">
        <v>6928372</v>
      </c>
      <c r="F11481" s="15">
        <f>IF(ISBLANK($D11481),"",IF(ISBLANK($E11481),VLOOKUP($D11481,$J:$K,2,FALSE),VLOOKUP($E11481,'Daycare Packages'!$A:$G,7,FALSE)))</f>
        <v>27</v>
      </c>
      <c r="G11481" s="15"/>
      <c r="H11481" s="15">
        <f>IF(ISBLANK(D11481),"",SUM(F11481:G11481))</f>
        <v>27</v>
      </c>
      <c r="I11481" s="198">
        <f t="shared" si="384"/>
        <v>9</v>
      </c>
    </row>
    <row r="11482" spans="1:9" x14ac:dyDescent="0.3">
      <c r="A11482" s="10">
        <v>43720</v>
      </c>
      <c r="B11482" s="11" t="s">
        <v>2340</v>
      </c>
      <c r="C11482" s="11" t="s">
        <v>2341</v>
      </c>
      <c r="D11482" s="11" t="s">
        <v>662</v>
      </c>
      <c r="E11482" s="11">
        <v>6958189</v>
      </c>
      <c r="F11482" s="15">
        <f>IF(ISBLANK($D11482),"",IF(ISBLANK($E11482),VLOOKUP($D11482,$J:$K,2,FALSE),VLOOKUP($E11482,'Daycare Packages'!$A:$G,7,FALSE)))</f>
        <v>27</v>
      </c>
      <c r="G11482" s="15"/>
      <c r="H11482" s="15">
        <f t="shared" si="385"/>
        <v>27</v>
      </c>
      <c r="I11482" s="198">
        <f t="shared" si="384"/>
        <v>9</v>
      </c>
    </row>
    <row r="11483" spans="1:9" x14ac:dyDescent="0.3">
      <c r="A11483" s="10">
        <v>43720</v>
      </c>
      <c r="B11483" s="11" t="s">
        <v>209</v>
      </c>
      <c r="C11483" s="11" t="s">
        <v>702</v>
      </c>
      <c r="D11483" s="11" t="s">
        <v>662</v>
      </c>
      <c r="E11483" s="11">
        <v>6965118</v>
      </c>
      <c r="F11483" s="15">
        <f>IF(ISBLANK($D11483),"",IF(ISBLANK($E11483),VLOOKUP($D11483,$J:$K,2,FALSE),VLOOKUP($E11483,'Daycare Packages'!$A:$G,7,FALSE)))</f>
        <v>27</v>
      </c>
      <c r="G11483" s="15"/>
      <c r="H11483" s="15">
        <f t="shared" si="385"/>
        <v>27</v>
      </c>
      <c r="I11483" s="198">
        <f t="shared" si="384"/>
        <v>9</v>
      </c>
    </row>
    <row r="11484" spans="1:9" x14ac:dyDescent="0.3">
      <c r="A11484" s="10">
        <v>43720</v>
      </c>
      <c r="B11484" s="11" t="s">
        <v>154</v>
      </c>
      <c r="C11484" s="11" t="s">
        <v>729</v>
      </c>
      <c r="D11484" s="11" t="s">
        <v>662</v>
      </c>
      <c r="E11484" s="11">
        <v>6928866</v>
      </c>
      <c r="F11484" s="15">
        <f>IF(ISBLANK($D11484),"",IF(ISBLANK($E11484),VLOOKUP($D11484,$J:$K,2,FALSE),VLOOKUP($E11484,'Daycare Packages'!$A:$G,7,FALSE)))</f>
        <v>27</v>
      </c>
      <c r="G11484" s="15"/>
      <c r="H11484" s="15">
        <f t="shared" si="385"/>
        <v>27</v>
      </c>
      <c r="I11484" s="198">
        <f t="shared" si="384"/>
        <v>9</v>
      </c>
    </row>
    <row r="11485" spans="1:9" x14ac:dyDescent="0.3">
      <c r="A11485" s="10">
        <v>43720</v>
      </c>
      <c r="B11485" s="11" t="s">
        <v>1298</v>
      </c>
      <c r="C11485" s="11" t="s">
        <v>764</v>
      </c>
      <c r="D11485" s="11" t="s">
        <v>662</v>
      </c>
      <c r="F11485" s="15">
        <f>IF(ISBLANK($D11485),"",IF(ISBLANK($E11485),VLOOKUP($D11485,$J:$K,2,FALSE),VLOOKUP($E11485,'Daycare Packages'!$A:$G,7,FALSE)))</f>
        <v>30</v>
      </c>
      <c r="G11485" s="15"/>
      <c r="H11485" s="15">
        <f t="shared" si="385"/>
        <v>30</v>
      </c>
      <c r="I11485" s="198">
        <f t="shared" si="384"/>
        <v>9</v>
      </c>
    </row>
    <row r="11486" spans="1:9" x14ac:dyDescent="0.3">
      <c r="A11486" s="10">
        <v>43720</v>
      </c>
      <c r="B11486" s="11" t="s">
        <v>189</v>
      </c>
      <c r="C11486" s="11" t="s">
        <v>638</v>
      </c>
      <c r="D11486" s="11" t="s">
        <v>662</v>
      </c>
      <c r="E11486" s="11">
        <v>6895721</v>
      </c>
      <c r="F11486" s="15">
        <f>IF(ISBLANK($D11486),"",IF(ISBLANK($E11486),VLOOKUP($D11486,$J:$K,2,FALSE),VLOOKUP($E11486,'Daycare Packages'!$A:$G,7,FALSE)))</f>
        <v>25</v>
      </c>
      <c r="G11486" s="15"/>
      <c r="H11486" s="15">
        <f t="shared" si="385"/>
        <v>25</v>
      </c>
      <c r="I11486" s="198">
        <f t="shared" si="384"/>
        <v>9</v>
      </c>
    </row>
    <row r="11487" spans="1:9" x14ac:dyDescent="0.3">
      <c r="A11487" s="10">
        <v>43720</v>
      </c>
      <c r="B11487" s="11" t="s">
        <v>1526</v>
      </c>
      <c r="C11487" s="11" t="s">
        <v>1527</v>
      </c>
      <c r="D11487" s="11" t="s">
        <v>662</v>
      </c>
      <c r="F11487" s="15">
        <f>IF(ISBLANK($D11487),"",IF(ISBLANK($E11487),VLOOKUP($D11487,$J:$K,2,FALSE),VLOOKUP($E11487,'Daycare Packages'!$A:$G,7,FALSE)))</f>
        <v>30</v>
      </c>
      <c r="G11487" s="15"/>
      <c r="H11487" s="15">
        <f t="shared" si="385"/>
        <v>30</v>
      </c>
      <c r="I11487" s="198">
        <f t="shared" si="384"/>
        <v>9</v>
      </c>
    </row>
    <row r="11488" spans="1:9" x14ac:dyDescent="0.3">
      <c r="A11488" s="10">
        <v>43720</v>
      </c>
      <c r="B11488" s="11" t="s">
        <v>179</v>
      </c>
      <c r="C11488" s="11" t="s">
        <v>706</v>
      </c>
      <c r="D11488" s="11" t="s">
        <v>662</v>
      </c>
      <c r="E11488" s="11">
        <v>6927237</v>
      </c>
      <c r="F11488" s="15">
        <f>IF(ISBLANK($D11488),"",IF(ISBLANK($E11488),VLOOKUP($D11488,$J:$K,2,FALSE),VLOOKUP($E11488,'Daycare Packages'!$A:$G,7,FALSE)))</f>
        <v>27</v>
      </c>
      <c r="G11488" s="15"/>
      <c r="H11488" s="15">
        <f t="shared" si="385"/>
        <v>27</v>
      </c>
      <c r="I11488" s="198">
        <f t="shared" si="384"/>
        <v>9</v>
      </c>
    </row>
    <row r="11489" spans="1:9" x14ac:dyDescent="0.3">
      <c r="A11489" s="10">
        <v>43720</v>
      </c>
      <c r="B11489" s="11" t="s">
        <v>2279</v>
      </c>
      <c r="C11489" s="11" t="s">
        <v>2283</v>
      </c>
      <c r="D11489" s="11" t="s">
        <v>662</v>
      </c>
      <c r="E11489" s="11">
        <v>6950486</v>
      </c>
      <c r="F11489" s="15">
        <f>IF(ISBLANK($D11489),"",IF(ISBLANK($E11489),VLOOKUP($D11489,$J:$K,2,FALSE),VLOOKUP($E11489,'Daycare Packages'!$A:$G,7,FALSE)))</f>
        <v>26</v>
      </c>
      <c r="G11489" s="15"/>
      <c r="H11489" s="15">
        <f t="shared" si="385"/>
        <v>26</v>
      </c>
      <c r="I11489" s="198">
        <f t="shared" si="384"/>
        <v>9</v>
      </c>
    </row>
    <row r="11490" spans="1:9" x14ac:dyDescent="0.3">
      <c r="A11490" s="10">
        <v>43720</v>
      </c>
      <c r="B11490" s="11" t="s">
        <v>223</v>
      </c>
      <c r="C11490" s="11" t="s">
        <v>538</v>
      </c>
      <c r="D11490" s="11" t="s">
        <v>662</v>
      </c>
      <c r="F11490" s="15">
        <f>IF(ISBLANK($D11490),"",IF(ISBLANK($E11490),VLOOKUP($D11490,$J:$K,2,FALSE),VLOOKUP($E11490,'Daycare Packages'!$A:$G,7,FALSE)))</f>
        <v>30</v>
      </c>
      <c r="G11490" s="15"/>
      <c r="H11490" s="15">
        <f t="shared" si="385"/>
        <v>30</v>
      </c>
      <c r="I11490" s="198">
        <f t="shared" si="384"/>
        <v>9</v>
      </c>
    </row>
    <row r="11491" spans="1:9" x14ac:dyDescent="0.3">
      <c r="A11491" s="10">
        <v>43720</v>
      </c>
      <c r="B11491" s="11" t="s">
        <v>449</v>
      </c>
      <c r="C11491" s="11" t="s">
        <v>450</v>
      </c>
      <c r="D11491" s="11" t="s">
        <v>659</v>
      </c>
      <c r="F11491" s="15">
        <f>IF(ISBLANK($D11491),"",IF(ISBLANK($E11491),VLOOKUP($D11491,$J:$K,2,FALSE),VLOOKUP($E11491,'Daycare Packages'!$A:$G,7,FALSE)))</f>
        <v>20</v>
      </c>
      <c r="G11491" s="15"/>
      <c r="H11491" s="15">
        <f t="shared" si="385"/>
        <v>20</v>
      </c>
      <c r="I11491" s="198">
        <f t="shared" si="384"/>
        <v>9</v>
      </c>
    </row>
    <row r="11492" spans="1:9" x14ac:dyDescent="0.3">
      <c r="A11492" s="10">
        <v>43720</v>
      </c>
      <c r="B11492" s="11" t="s">
        <v>167</v>
      </c>
      <c r="C11492" s="11" t="s">
        <v>467</v>
      </c>
      <c r="D11492" s="11" t="s">
        <v>662</v>
      </c>
      <c r="E11492" s="11">
        <v>6938112</v>
      </c>
      <c r="F11492" s="15">
        <f>IF(ISBLANK($D11492),"",IF(ISBLANK($E11492),VLOOKUP($D11492,$J:$K,2,FALSE),VLOOKUP($E11492,'Daycare Packages'!$A:$G,7,FALSE)))</f>
        <v>27</v>
      </c>
      <c r="G11492" s="15"/>
      <c r="H11492" s="15">
        <f t="shared" si="385"/>
        <v>27</v>
      </c>
      <c r="I11492" s="198">
        <f t="shared" si="384"/>
        <v>9</v>
      </c>
    </row>
    <row r="11493" spans="1:9" x14ac:dyDescent="0.3">
      <c r="A11493" s="10">
        <v>43720</v>
      </c>
      <c r="B11493" s="11" t="s">
        <v>167</v>
      </c>
      <c r="C11493" s="11" t="s">
        <v>726</v>
      </c>
      <c r="D11493" s="11" t="s">
        <v>662</v>
      </c>
      <c r="E11493" s="11">
        <v>6938112</v>
      </c>
      <c r="F11493" s="15">
        <f>IF(ISBLANK($D11493),"",IF(ISBLANK($E11493),VLOOKUP($D11493,$J:$K,2,FALSE),VLOOKUP($E11493,'Daycare Packages'!$A:$G,7,FALSE)))</f>
        <v>27</v>
      </c>
      <c r="G11493" s="15"/>
      <c r="H11493" s="15">
        <f t="shared" si="385"/>
        <v>27</v>
      </c>
      <c r="I11493" s="198">
        <f t="shared" si="384"/>
        <v>9</v>
      </c>
    </row>
    <row r="11494" spans="1:9" x14ac:dyDescent="0.3">
      <c r="A11494" s="10">
        <v>43720</v>
      </c>
      <c r="B11494" s="11" t="s">
        <v>2077</v>
      </c>
      <c r="C11494" s="11" t="s">
        <v>943</v>
      </c>
      <c r="D11494" s="11" t="s">
        <v>662</v>
      </c>
      <c r="E11494" s="11">
        <v>6937572</v>
      </c>
      <c r="F11494" s="15">
        <f>IF(ISBLANK($D11494),"",IF(ISBLANK($E11494),VLOOKUP($D11494,$J:$K,2,FALSE),VLOOKUP($E11494,'Daycare Packages'!$A:$G,7,FALSE)))</f>
        <v>23</v>
      </c>
      <c r="G11494" s="15"/>
      <c r="H11494" s="15">
        <f t="shared" si="385"/>
        <v>23</v>
      </c>
      <c r="I11494" s="198">
        <f t="shared" si="384"/>
        <v>9</v>
      </c>
    </row>
    <row r="11495" spans="1:9" x14ac:dyDescent="0.3">
      <c r="A11495" s="10">
        <v>43720</v>
      </c>
      <c r="B11495" s="11" t="s">
        <v>160</v>
      </c>
      <c r="C11495" s="11" t="s">
        <v>794</v>
      </c>
      <c r="D11495" s="11" t="s">
        <v>659</v>
      </c>
      <c r="F11495" s="15">
        <f>IF(ISBLANK($D11495),"",IF(ISBLANK($E11495),VLOOKUP($D11495,$J:$K,2,FALSE),VLOOKUP($E11495,'Daycare Packages'!$A:$G,7,FALSE)))</f>
        <v>20</v>
      </c>
      <c r="G11495" s="15"/>
      <c r="H11495" s="15">
        <f t="shared" si="385"/>
        <v>20</v>
      </c>
      <c r="I11495" s="198">
        <f t="shared" si="384"/>
        <v>9</v>
      </c>
    </row>
    <row r="11496" spans="1:9" x14ac:dyDescent="0.3">
      <c r="A11496" s="10">
        <v>43720</v>
      </c>
      <c r="B11496" s="11" t="s">
        <v>160</v>
      </c>
      <c r="C11496" s="11" t="s">
        <v>1761</v>
      </c>
      <c r="D11496" s="11" t="s">
        <v>659</v>
      </c>
      <c r="F11496" s="15">
        <f>IF(ISBLANK($D11496),"",IF(ISBLANK($E11496),VLOOKUP($D11496,$J:$K,2,FALSE),VLOOKUP($E11496,'Daycare Packages'!$A:$G,7,FALSE)))</f>
        <v>20</v>
      </c>
      <c r="G11496" s="15"/>
      <c r="H11496" s="15">
        <f t="shared" si="385"/>
        <v>20</v>
      </c>
      <c r="I11496" s="198">
        <f t="shared" si="384"/>
        <v>9</v>
      </c>
    </row>
    <row r="11497" spans="1:9" x14ac:dyDescent="0.3">
      <c r="A11497" s="10">
        <v>43720</v>
      </c>
      <c r="B11497" s="11" t="s">
        <v>122</v>
      </c>
      <c r="C11497" s="11" t="s">
        <v>740</v>
      </c>
      <c r="D11497" s="11" t="s">
        <v>662</v>
      </c>
      <c r="E11497" s="11">
        <v>6734317</v>
      </c>
      <c r="F11497" s="15">
        <f>IF(ISBLANK($D11497),"",IF(ISBLANK($E11497),VLOOKUP($D11497,$J:$K,2,FALSE),VLOOKUP($E11497,'Daycare Packages'!$A:$G,7,FALSE)))</f>
        <v>22</v>
      </c>
      <c r="G11497" s="15"/>
      <c r="H11497" s="15">
        <f t="shared" si="385"/>
        <v>22</v>
      </c>
      <c r="I11497" s="198">
        <f t="shared" si="384"/>
        <v>9</v>
      </c>
    </row>
    <row r="11498" spans="1:9" x14ac:dyDescent="0.3">
      <c r="A11498" s="10">
        <v>43720</v>
      </c>
      <c r="B11498" s="11" t="s">
        <v>1987</v>
      </c>
      <c r="C11498" s="11" t="s">
        <v>1988</v>
      </c>
      <c r="D11498" s="11" t="s">
        <v>662</v>
      </c>
      <c r="F11498" s="15">
        <f>IF(ISBLANK($D11498),"",IF(ISBLANK($E11498),VLOOKUP($D11498,$J:$K,2,FALSE),VLOOKUP($E11498,'Daycare Packages'!$A:$G,7,FALSE)))</f>
        <v>30</v>
      </c>
      <c r="G11498" s="15">
        <v>-6</v>
      </c>
      <c r="H11498" s="15">
        <f t="shared" si="385"/>
        <v>24</v>
      </c>
      <c r="I11498" s="198">
        <f t="shared" si="384"/>
        <v>9</v>
      </c>
    </row>
    <row r="11499" spans="1:9" x14ac:dyDescent="0.3">
      <c r="A11499" s="10">
        <v>43720</v>
      </c>
      <c r="B11499" s="11" t="s">
        <v>1692</v>
      </c>
      <c r="C11499" s="11" t="s">
        <v>650</v>
      </c>
      <c r="D11499" s="11" t="s">
        <v>662</v>
      </c>
      <c r="F11499" s="15">
        <f>IF(ISBLANK($D11499),"",IF(ISBLANK($E11499),VLOOKUP($D11499,$J:$K,2,FALSE),VLOOKUP($E11499,'Daycare Packages'!$A:$G,7,FALSE)))</f>
        <v>30</v>
      </c>
      <c r="G11499" s="15"/>
      <c r="H11499" s="15">
        <f t="shared" si="385"/>
        <v>30</v>
      </c>
      <c r="I11499" s="198">
        <f t="shared" si="384"/>
        <v>9</v>
      </c>
    </row>
    <row r="11500" spans="1:9" x14ac:dyDescent="0.3">
      <c r="A11500" s="10">
        <v>43720</v>
      </c>
      <c r="B11500" s="11" t="s">
        <v>768</v>
      </c>
      <c r="C11500" s="11" t="s">
        <v>548</v>
      </c>
      <c r="D11500" s="11" t="s">
        <v>662</v>
      </c>
      <c r="F11500" s="15">
        <f>IF(ISBLANK($D11500),"",IF(ISBLANK($E11500),VLOOKUP($D11500,$J:$K,2,FALSE),VLOOKUP($E11500,'Daycare Packages'!$A:$G,7,FALSE)))</f>
        <v>30</v>
      </c>
      <c r="G11500" s="15"/>
      <c r="H11500" s="15">
        <f t="shared" si="385"/>
        <v>30</v>
      </c>
      <c r="I11500" s="198">
        <f t="shared" si="384"/>
        <v>9</v>
      </c>
    </row>
    <row r="11501" spans="1:9" x14ac:dyDescent="0.3">
      <c r="A11501" s="10">
        <v>43720</v>
      </c>
      <c r="B11501" s="11" t="s">
        <v>159</v>
      </c>
      <c r="C11501" s="11" t="s">
        <v>456</v>
      </c>
      <c r="D11501" s="11" t="s">
        <v>662</v>
      </c>
      <c r="E11501" s="11">
        <v>6886756</v>
      </c>
      <c r="F11501" s="15">
        <f>IF(ISBLANK($D11501),"",IF(ISBLANK($E11501),VLOOKUP($D11501,$J:$K,2,FALSE),VLOOKUP($E11501,'Daycare Packages'!$A:$G,7,FALSE)))</f>
        <v>27</v>
      </c>
      <c r="G11501" s="15"/>
      <c r="H11501" s="15">
        <f t="shared" si="385"/>
        <v>27</v>
      </c>
      <c r="I11501" s="198">
        <f t="shared" si="384"/>
        <v>9</v>
      </c>
    </row>
    <row r="11502" spans="1:9" x14ac:dyDescent="0.3">
      <c r="A11502" s="10">
        <v>43720</v>
      </c>
      <c r="B11502" s="11" t="s">
        <v>1334</v>
      </c>
      <c r="C11502" s="11" t="s">
        <v>1335</v>
      </c>
      <c r="D11502" s="11" t="s">
        <v>662</v>
      </c>
      <c r="F11502" s="15">
        <f>IF(ISBLANK($D11502),"",IF(ISBLANK($E11502),VLOOKUP($D11502,$J:$K,2,FALSE),VLOOKUP($E11502,'Daycare Packages'!$A:$G,7,FALSE)))</f>
        <v>30</v>
      </c>
      <c r="G11502" s="15"/>
      <c r="H11502" s="15">
        <f t="shared" si="385"/>
        <v>30</v>
      </c>
      <c r="I11502" s="198">
        <f t="shared" si="384"/>
        <v>9</v>
      </c>
    </row>
    <row r="11503" spans="1:9" x14ac:dyDescent="0.3">
      <c r="A11503" s="10">
        <v>43720</v>
      </c>
      <c r="B11503" s="11" t="s">
        <v>833</v>
      </c>
      <c r="C11503" s="11" t="s">
        <v>618</v>
      </c>
      <c r="D11503" s="11" t="s">
        <v>662</v>
      </c>
      <c r="F11503" s="15">
        <f>IF(ISBLANK($D11503),"",IF(ISBLANK($E11503),VLOOKUP($D11503,$J:$K,2,FALSE),VLOOKUP($E11503,'Daycare Packages'!$A:$G,7,FALSE)))</f>
        <v>30</v>
      </c>
      <c r="G11503" s="15"/>
      <c r="H11503" s="15">
        <f t="shared" si="385"/>
        <v>30</v>
      </c>
      <c r="I11503" s="198">
        <f t="shared" si="384"/>
        <v>9</v>
      </c>
    </row>
    <row r="11504" spans="1:9" x14ac:dyDescent="0.3">
      <c r="A11504" s="10">
        <v>43720</v>
      </c>
      <c r="B11504" s="11" t="s">
        <v>82</v>
      </c>
      <c r="C11504" s="11" t="s">
        <v>694</v>
      </c>
      <c r="D11504" s="11" t="s">
        <v>662</v>
      </c>
      <c r="E11504" s="11">
        <v>6717675</v>
      </c>
      <c r="F11504" s="15">
        <f>IF(ISBLANK($D11504),"",IF(ISBLANK($E11504),VLOOKUP($D11504,$J:$K,2,FALSE),VLOOKUP($E11504,'Daycare Packages'!$A:$G,7,FALSE)))</f>
        <v>22</v>
      </c>
      <c r="G11504" s="15"/>
      <c r="H11504" s="15">
        <f t="shared" si="385"/>
        <v>22</v>
      </c>
      <c r="I11504" s="198">
        <f t="shared" si="384"/>
        <v>9</v>
      </c>
    </row>
    <row r="11505" spans="1:9" x14ac:dyDescent="0.3">
      <c r="A11505" s="10">
        <v>43720</v>
      </c>
      <c r="B11505" s="11" t="s">
        <v>82</v>
      </c>
      <c r="C11505" s="11" t="s">
        <v>695</v>
      </c>
      <c r="D11505" s="11" t="s">
        <v>662</v>
      </c>
      <c r="E11505" s="11">
        <v>6717675</v>
      </c>
      <c r="F11505" s="15">
        <f>IF(ISBLANK($D11505),"",IF(ISBLANK($E11505),VLOOKUP($D11505,$J:$K,2,FALSE),VLOOKUP($E11505,'Daycare Packages'!$A:$G,7,FALSE)))</f>
        <v>22</v>
      </c>
      <c r="G11505" s="15"/>
      <c r="H11505" s="15">
        <f t="shared" si="385"/>
        <v>22</v>
      </c>
      <c r="I11505" s="198">
        <f t="shared" si="384"/>
        <v>9</v>
      </c>
    </row>
    <row r="11506" spans="1:9" x14ac:dyDescent="0.3">
      <c r="A11506" s="10">
        <v>43720</v>
      </c>
      <c r="B11506" s="11" t="s">
        <v>1508</v>
      </c>
      <c r="C11506" s="11" t="s">
        <v>450</v>
      </c>
      <c r="D11506" s="11" t="s">
        <v>662</v>
      </c>
      <c r="E11506" s="11">
        <v>6925814</v>
      </c>
      <c r="F11506" s="15">
        <f>IF(ISBLANK($D11506),"",IF(ISBLANK($E11506),VLOOKUP($D11506,$J:$K,2,FALSE),VLOOKUP($E11506,'Daycare Packages'!$A:$G,7,FALSE)))</f>
        <v>27</v>
      </c>
      <c r="G11506" s="15"/>
      <c r="H11506" s="15">
        <f t="shared" si="385"/>
        <v>27</v>
      </c>
      <c r="I11506" s="198">
        <f t="shared" si="384"/>
        <v>9</v>
      </c>
    </row>
    <row r="11507" spans="1:9" x14ac:dyDescent="0.3">
      <c r="A11507" s="10">
        <v>43720</v>
      </c>
      <c r="B11507" s="11" t="s">
        <v>147</v>
      </c>
      <c r="C11507" s="11" t="s">
        <v>796</v>
      </c>
      <c r="D11507" s="11" t="s">
        <v>662</v>
      </c>
      <c r="E11507" s="11">
        <v>6931199</v>
      </c>
      <c r="F11507" s="15">
        <f>IF(ISBLANK($D11507),"",IF(ISBLANK($E11507),VLOOKUP($D11507,$J:$K,2,FALSE),VLOOKUP($E11507,'Daycare Packages'!$A:$G,7,FALSE)))</f>
        <v>23</v>
      </c>
      <c r="G11507" s="15"/>
      <c r="H11507" s="15">
        <f t="shared" si="385"/>
        <v>23</v>
      </c>
      <c r="I11507" s="198">
        <f t="shared" si="384"/>
        <v>9</v>
      </c>
    </row>
    <row r="11508" spans="1:9" x14ac:dyDescent="0.3">
      <c r="A11508" s="10">
        <v>43720</v>
      </c>
      <c r="B11508" s="11" t="s">
        <v>139</v>
      </c>
      <c r="C11508" s="11" t="s">
        <v>867</v>
      </c>
      <c r="D11508" s="11" t="s">
        <v>662</v>
      </c>
      <c r="E11508" s="11">
        <v>6933735</v>
      </c>
      <c r="F11508" s="15">
        <f>IF(ISBLANK($D11508),"",IF(ISBLANK($E11508),VLOOKUP($D11508,$J:$K,2,FALSE),VLOOKUP($E11508,'Daycare Packages'!$A:$G,7,FALSE)))</f>
        <v>27</v>
      </c>
      <c r="G11508" s="15"/>
      <c r="H11508" s="15">
        <f t="shared" si="385"/>
        <v>27</v>
      </c>
      <c r="I11508" s="198">
        <f t="shared" si="384"/>
        <v>9</v>
      </c>
    </row>
    <row r="11509" spans="1:9" x14ac:dyDescent="0.3">
      <c r="A11509" s="10">
        <v>43720</v>
      </c>
      <c r="B11509" s="11" t="s">
        <v>173</v>
      </c>
      <c r="C11509" s="11" t="s">
        <v>791</v>
      </c>
      <c r="D11509" s="11" t="s">
        <v>662</v>
      </c>
      <c r="E11509" s="11">
        <v>6805887</v>
      </c>
      <c r="F11509" s="15">
        <f>IF(ISBLANK($D11509),"",IF(ISBLANK($E11509),VLOOKUP($D11509,$J:$K,2,FALSE),VLOOKUP($E11509,'Daycare Packages'!$A:$G,7,FALSE)))</f>
        <v>25</v>
      </c>
      <c r="G11509" s="15"/>
      <c r="H11509" s="15">
        <f t="shared" si="385"/>
        <v>25</v>
      </c>
      <c r="I11509" s="198">
        <f t="shared" si="384"/>
        <v>9</v>
      </c>
    </row>
    <row r="11510" spans="1:9" x14ac:dyDescent="0.3">
      <c r="A11510" s="10">
        <v>43720</v>
      </c>
      <c r="B11510" s="11" t="s">
        <v>230</v>
      </c>
      <c r="C11510" s="11" t="s">
        <v>493</v>
      </c>
      <c r="D11510" s="11" t="s">
        <v>662</v>
      </c>
      <c r="E11510" s="11">
        <v>6960025</v>
      </c>
      <c r="F11510" s="15">
        <f>IF(ISBLANK($D11510),"",IF(ISBLANK($E11510),VLOOKUP($D11510,$J:$K,2,FALSE),VLOOKUP($E11510,'Daycare Packages'!$A:$G,7,FALSE)))</f>
        <v>27</v>
      </c>
      <c r="G11510" s="15"/>
      <c r="H11510" s="15">
        <f t="shared" si="385"/>
        <v>27</v>
      </c>
      <c r="I11510" s="198">
        <f t="shared" si="384"/>
        <v>9</v>
      </c>
    </row>
    <row r="11511" spans="1:9" x14ac:dyDescent="0.3">
      <c r="A11511" s="10">
        <v>43720</v>
      </c>
      <c r="B11511" s="11" t="s">
        <v>228</v>
      </c>
      <c r="C11511" s="11" t="s">
        <v>554</v>
      </c>
      <c r="D11511" s="11" t="s">
        <v>662</v>
      </c>
      <c r="F11511" s="15">
        <f>IF(ISBLANK($D11511),"",IF(ISBLANK($E11511),VLOOKUP($D11511,$J:$K,2,FALSE),VLOOKUP($E11511,'Daycare Packages'!$A:$G,7,FALSE)))</f>
        <v>30</v>
      </c>
      <c r="G11511" s="15"/>
      <c r="H11511" s="15">
        <f t="shared" si="385"/>
        <v>30</v>
      </c>
      <c r="I11511" s="198">
        <f t="shared" si="384"/>
        <v>9</v>
      </c>
    </row>
    <row r="11512" spans="1:9" x14ac:dyDescent="0.3">
      <c r="A11512" s="10">
        <v>43720</v>
      </c>
      <c r="B11512" s="11" t="s">
        <v>217</v>
      </c>
      <c r="C11512" s="11" t="s">
        <v>402</v>
      </c>
      <c r="D11512" s="11" t="s">
        <v>659</v>
      </c>
      <c r="F11512" s="15">
        <f>IF(ISBLANK($D11512),"",IF(ISBLANK($E11512),VLOOKUP($D11512,$J:$K,2,FALSE),VLOOKUP($E11512,'Daycare Packages'!$A:$G,7,FALSE)))</f>
        <v>20</v>
      </c>
      <c r="G11512" s="15"/>
      <c r="H11512" s="15">
        <f t="shared" si="385"/>
        <v>20</v>
      </c>
      <c r="I11512" s="198">
        <f t="shared" si="384"/>
        <v>9</v>
      </c>
    </row>
    <row r="11513" spans="1:9" x14ac:dyDescent="0.3">
      <c r="A11513" s="10">
        <v>43720</v>
      </c>
      <c r="B11513" s="11" t="s">
        <v>174</v>
      </c>
      <c r="C11513" s="11" t="s">
        <v>432</v>
      </c>
      <c r="D11513" s="11" t="s">
        <v>662</v>
      </c>
      <c r="F11513" s="15">
        <f>IF(ISBLANK($D11513),"",IF(ISBLANK($E11513),VLOOKUP($D11513,$J:$K,2,FALSE),VLOOKUP($E11513,'Daycare Packages'!$A:$G,7,FALSE)))</f>
        <v>30</v>
      </c>
      <c r="G11513" s="15"/>
      <c r="H11513" s="15">
        <f t="shared" si="385"/>
        <v>30</v>
      </c>
      <c r="I11513" s="198">
        <f t="shared" si="384"/>
        <v>9</v>
      </c>
    </row>
    <row r="11514" spans="1:9" x14ac:dyDescent="0.3">
      <c r="A11514" s="10">
        <v>43720</v>
      </c>
      <c r="B11514" s="11" t="s">
        <v>204</v>
      </c>
      <c r="C11514" s="11" t="s">
        <v>949</v>
      </c>
      <c r="D11514" s="11" t="s">
        <v>662</v>
      </c>
      <c r="E11514" s="11">
        <v>6895018</v>
      </c>
      <c r="F11514" s="15">
        <f>IF(ISBLANK($D11514),"",IF(ISBLANK($E11514),VLOOKUP($D11514,$J:$K,2,FALSE),VLOOKUP($E11514,'Daycare Packages'!$A:$G,7,FALSE)))</f>
        <v>25</v>
      </c>
      <c r="G11514" s="15"/>
      <c r="H11514" s="15">
        <f t="shared" si="385"/>
        <v>25</v>
      </c>
      <c r="I11514" s="198">
        <f t="shared" si="384"/>
        <v>9</v>
      </c>
    </row>
    <row r="11515" spans="1:9" x14ac:dyDescent="0.3">
      <c r="A11515" s="10">
        <v>43720</v>
      </c>
      <c r="B11515" s="11" t="s">
        <v>204</v>
      </c>
      <c r="C11515" s="11" t="s">
        <v>774</v>
      </c>
      <c r="D11515" s="11" t="s">
        <v>662</v>
      </c>
      <c r="E11515" s="11">
        <v>6895018</v>
      </c>
      <c r="F11515" s="15">
        <f>IF(ISBLANK($D11515),"",IF(ISBLANK($E11515),VLOOKUP($D11515,$J:$K,2,FALSE),VLOOKUP($E11515,'Daycare Packages'!$A:$G,7,FALSE)))</f>
        <v>25</v>
      </c>
      <c r="G11515" s="15"/>
      <c r="H11515" s="15">
        <f t="shared" si="385"/>
        <v>25</v>
      </c>
      <c r="I11515" s="198">
        <f t="shared" si="384"/>
        <v>9</v>
      </c>
    </row>
    <row r="11516" spans="1:9" x14ac:dyDescent="0.3">
      <c r="A11516" s="10">
        <v>43720</v>
      </c>
      <c r="B11516" s="11" t="s">
        <v>922</v>
      </c>
      <c r="C11516" s="11" t="s">
        <v>923</v>
      </c>
      <c r="D11516" s="11" t="s">
        <v>662</v>
      </c>
      <c r="E11516" s="11">
        <v>6872770</v>
      </c>
      <c r="F11516" s="15">
        <f>IF(ISBLANK($D11516),"",IF(ISBLANK($E11516),VLOOKUP($D11516,$J:$K,2,FALSE),VLOOKUP($E11516,'Daycare Packages'!$A:$G,7,FALSE)))</f>
        <v>23</v>
      </c>
      <c r="G11516" s="15"/>
      <c r="H11516" s="15">
        <f t="shared" si="385"/>
        <v>23</v>
      </c>
      <c r="I11516" s="198">
        <f t="shared" si="384"/>
        <v>9</v>
      </c>
    </row>
    <row r="11517" spans="1:9" x14ac:dyDescent="0.3">
      <c r="A11517" s="10">
        <v>43720</v>
      </c>
      <c r="B11517" s="11" t="s">
        <v>849</v>
      </c>
      <c r="C11517" s="11" t="s">
        <v>850</v>
      </c>
      <c r="D11517" s="11" t="s">
        <v>662</v>
      </c>
      <c r="F11517" s="15">
        <f>IF(ISBLANK($D11517),"",IF(ISBLANK($E11517),VLOOKUP($D11517,$J:$K,2,FALSE),VLOOKUP($E11517,'Daycare Packages'!$A:$G,7,FALSE)))</f>
        <v>30</v>
      </c>
      <c r="G11517" s="15"/>
      <c r="H11517" s="15">
        <f t="shared" si="385"/>
        <v>30</v>
      </c>
      <c r="I11517" s="198">
        <f t="shared" si="384"/>
        <v>9</v>
      </c>
    </row>
    <row r="11518" spans="1:9" x14ac:dyDescent="0.3">
      <c r="A11518" s="10">
        <v>43720</v>
      </c>
      <c r="B11518" s="11" t="s">
        <v>220</v>
      </c>
      <c r="C11518" s="11" t="s">
        <v>548</v>
      </c>
      <c r="D11518" s="11" t="s">
        <v>662</v>
      </c>
      <c r="F11518" s="15">
        <f>IF(ISBLANK($D11518),"",IF(ISBLANK($E11518),VLOOKUP($D11518,$J:$K,2,FALSE),VLOOKUP($E11518,'Daycare Packages'!$A:$G,7,FALSE)))</f>
        <v>30</v>
      </c>
      <c r="G11518" s="15"/>
      <c r="H11518" s="15">
        <f t="shared" si="385"/>
        <v>30</v>
      </c>
      <c r="I11518" s="198">
        <f t="shared" si="384"/>
        <v>9</v>
      </c>
    </row>
    <row r="11519" spans="1:9" x14ac:dyDescent="0.3">
      <c r="A11519" s="10">
        <v>43720</v>
      </c>
      <c r="B11519" s="11" t="s">
        <v>114</v>
      </c>
      <c r="C11519" s="11" t="s">
        <v>789</v>
      </c>
      <c r="D11519" s="11" t="s">
        <v>662</v>
      </c>
      <c r="E11519" s="11">
        <v>6939596</v>
      </c>
      <c r="F11519" s="15">
        <f>IF(ISBLANK($D11519),"",IF(ISBLANK($E11519),VLOOKUP($D11519,$J:$K,2,FALSE),VLOOKUP($E11519,'Daycare Packages'!$A:$G,7,FALSE)))</f>
        <v>23</v>
      </c>
      <c r="G11519" s="15"/>
      <c r="H11519" s="15">
        <f t="shared" si="385"/>
        <v>23</v>
      </c>
      <c r="I11519" s="198">
        <f t="shared" si="384"/>
        <v>9</v>
      </c>
    </row>
    <row r="11520" spans="1:9" x14ac:dyDescent="0.3">
      <c r="A11520" s="10">
        <v>43720</v>
      </c>
      <c r="B11520" s="11" t="s">
        <v>1121</v>
      </c>
      <c r="C11520" s="11" t="s">
        <v>878</v>
      </c>
      <c r="D11520" s="11" t="s">
        <v>662</v>
      </c>
      <c r="E11520" s="11">
        <v>6938597</v>
      </c>
      <c r="F11520" s="15">
        <f>IF(ISBLANK($D11520),"",IF(ISBLANK($E11520),VLOOKUP($D11520,$J:$K,2,FALSE),VLOOKUP($E11520,'Daycare Packages'!$A:$G,7,FALSE)))</f>
        <v>23</v>
      </c>
      <c r="G11520" s="15"/>
      <c r="H11520" s="15">
        <f t="shared" si="385"/>
        <v>23</v>
      </c>
      <c r="I11520" s="198">
        <f t="shared" si="384"/>
        <v>9</v>
      </c>
    </row>
    <row r="11521" spans="1:9" x14ac:dyDescent="0.3">
      <c r="A11521" s="10">
        <v>43720</v>
      </c>
      <c r="B11521" s="11" t="s">
        <v>663</v>
      </c>
      <c r="C11521" s="11" t="s">
        <v>665</v>
      </c>
      <c r="D11521" s="11" t="s">
        <v>662</v>
      </c>
      <c r="F11521" s="15">
        <f>IF(ISBLANK($D11521),"",IF(ISBLANK($E11521),VLOOKUP($D11521,$J:$K,2,FALSE),VLOOKUP($E11521,'Daycare Packages'!$A:$G,7,FALSE)))</f>
        <v>30</v>
      </c>
      <c r="G11521" s="15"/>
      <c r="H11521" s="15">
        <f t="shared" si="385"/>
        <v>30</v>
      </c>
      <c r="I11521" s="198">
        <f t="shared" si="384"/>
        <v>9</v>
      </c>
    </row>
    <row r="11522" spans="1:9" x14ac:dyDescent="0.3">
      <c r="A11522" s="10">
        <v>43720</v>
      </c>
      <c r="B11522" s="11" t="s">
        <v>663</v>
      </c>
      <c r="C11522" s="11" t="s">
        <v>664</v>
      </c>
      <c r="D11522" s="11" t="s">
        <v>662</v>
      </c>
      <c r="F11522" s="15">
        <f>IF(ISBLANK($D11522),"",IF(ISBLANK($E11522),VLOOKUP($D11522,$J:$K,2,FALSE),VLOOKUP($E11522,'Daycare Packages'!$A:$G,7,FALSE)))</f>
        <v>30</v>
      </c>
      <c r="G11522" s="15"/>
      <c r="H11522" s="15">
        <f t="shared" si="385"/>
        <v>30</v>
      </c>
      <c r="I11522" s="198">
        <f t="shared" si="384"/>
        <v>9</v>
      </c>
    </row>
    <row r="11523" spans="1:9" x14ac:dyDescent="0.3">
      <c r="A11523" s="10">
        <v>43720</v>
      </c>
      <c r="B11523" s="11" t="s">
        <v>156</v>
      </c>
      <c r="C11523" s="11" t="s">
        <v>479</v>
      </c>
      <c r="D11523" s="11" t="s">
        <v>662</v>
      </c>
      <c r="E11523" s="11">
        <v>6912335</v>
      </c>
      <c r="F11523" s="15">
        <f>IF(ISBLANK($D11523),"",IF(ISBLANK($E11523),VLOOKUP($D11523,$J:$K,2,FALSE),VLOOKUP($E11523,'Daycare Packages'!$A:$G,7,FALSE)))</f>
        <v>23</v>
      </c>
      <c r="G11523" s="15"/>
      <c r="H11523" s="15">
        <f t="shared" si="385"/>
        <v>23</v>
      </c>
      <c r="I11523" s="198">
        <f t="shared" ref="I11523:I11586" si="386">IF(A11523="",0,MONTH(A11523))</f>
        <v>9</v>
      </c>
    </row>
    <row r="11524" spans="1:9" x14ac:dyDescent="0.3">
      <c r="A11524" s="10">
        <v>43720</v>
      </c>
      <c r="B11524" s="11" t="s">
        <v>2031</v>
      </c>
      <c r="C11524" s="11" t="s">
        <v>2032</v>
      </c>
      <c r="D11524" s="11" t="s">
        <v>662</v>
      </c>
      <c r="F11524" s="15">
        <f>IF(ISBLANK($D11524),"",IF(ISBLANK($E11524),VLOOKUP($D11524,$J:$K,2,FALSE),VLOOKUP($E11524,'Daycare Packages'!$A:$G,7,FALSE)))</f>
        <v>30</v>
      </c>
      <c r="G11524" s="15">
        <v>6</v>
      </c>
      <c r="H11524" s="15">
        <f t="shared" si="385"/>
        <v>36</v>
      </c>
      <c r="I11524" s="198">
        <f t="shared" si="386"/>
        <v>9</v>
      </c>
    </row>
    <row r="11525" spans="1:9" x14ac:dyDescent="0.3">
      <c r="A11525" s="55">
        <v>43720</v>
      </c>
      <c r="B11525" s="56" t="s">
        <v>905</v>
      </c>
      <c r="C11525" s="56" t="s">
        <v>906</v>
      </c>
      <c r="D11525" s="56" t="s">
        <v>659</v>
      </c>
      <c r="E11525" s="56"/>
      <c r="F11525" s="59">
        <f>IF(ISBLANK($D11525),"",IF(ISBLANK($E11525),VLOOKUP($D11525,$J:$K,2,FALSE),VLOOKUP($E11525,'Daycare Packages'!$A:$G,7,FALSE)))</f>
        <v>20</v>
      </c>
      <c r="G11525" s="59"/>
      <c r="H11525" s="59">
        <f t="shared" si="385"/>
        <v>20</v>
      </c>
      <c r="I11525" s="198">
        <f t="shared" si="386"/>
        <v>9</v>
      </c>
    </row>
    <row r="11526" spans="1:9" x14ac:dyDescent="0.3">
      <c r="A11526" s="10">
        <v>43721</v>
      </c>
      <c r="B11526" s="11" t="s">
        <v>806</v>
      </c>
      <c r="C11526" s="11" t="s">
        <v>832</v>
      </c>
      <c r="D11526" s="11" t="s">
        <v>659</v>
      </c>
      <c r="F11526" s="15">
        <f>IF(ISBLANK($D11526),"",IF(ISBLANK($E11526),VLOOKUP($D11526,$J:$K,2,FALSE),VLOOKUP($E11526,'Daycare Packages'!$A:$G,7,FALSE)))</f>
        <v>20</v>
      </c>
      <c r="G11526" s="15"/>
      <c r="H11526" s="15">
        <f t="shared" si="385"/>
        <v>20</v>
      </c>
      <c r="I11526" s="198">
        <f t="shared" si="386"/>
        <v>9</v>
      </c>
    </row>
    <row r="11527" spans="1:9" x14ac:dyDescent="0.3">
      <c r="A11527" s="10">
        <v>43721</v>
      </c>
      <c r="B11527" s="11" t="s">
        <v>2364</v>
      </c>
      <c r="C11527" s="11" t="s">
        <v>769</v>
      </c>
      <c r="D11527" s="11" t="s">
        <v>671</v>
      </c>
      <c r="F11527" s="15">
        <f>IF(ISBLANK($D11527),"",IF(ISBLANK($E11527),VLOOKUP($D11527,$J:$K,2,FALSE),VLOOKUP($E11527,'Daycare Packages'!$A:$G,7,FALSE)))</f>
        <v>0</v>
      </c>
      <c r="G11527" s="15"/>
      <c r="H11527" s="15">
        <f t="shared" si="385"/>
        <v>0</v>
      </c>
      <c r="I11527" s="198">
        <f t="shared" si="386"/>
        <v>9</v>
      </c>
    </row>
    <row r="11528" spans="1:9" x14ac:dyDescent="0.3">
      <c r="A11528" s="10">
        <v>43721</v>
      </c>
      <c r="B11528" s="11" t="s">
        <v>1000</v>
      </c>
      <c r="C11528" s="11" t="s">
        <v>1001</v>
      </c>
      <c r="D11528" s="11" t="s">
        <v>659</v>
      </c>
      <c r="F11528" s="15">
        <f>IF(ISBLANK($D11528),"",IF(ISBLANK($E11528),VLOOKUP($D11528,$J:$K,2,FALSE),VLOOKUP($E11528,'Daycare Packages'!$A:$G,7,FALSE)))</f>
        <v>20</v>
      </c>
      <c r="G11528" s="15"/>
      <c r="H11528" s="15">
        <f t="shared" si="385"/>
        <v>20</v>
      </c>
      <c r="I11528" s="198">
        <f t="shared" si="386"/>
        <v>9</v>
      </c>
    </row>
    <row r="11529" spans="1:9" x14ac:dyDescent="0.3">
      <c r="A11529" s="10">
        <v>43721</v>
      </c>
      <c r="B11529" s="11" t="s">
        <v>2365</v>
      </c>
      <c r="C11529" s="11" t="s">
        <v>2366</v>
      </c>
      <c r="D11529" s="11" t="s">
        <v>671</v>
      </c>
      <c r="F11529" s="15">
        <f>IF(ISBLANK($D11529),"",IF(ISBLANK($E11529),VLOOKUP($D11529,$J:$K,2,FALSE),VLOOKUP($E11529,'Daycare Packages'!$A:$G,7,FALSE)))</f>
        <v>0</v>
      </c>
      <c r="G11529" s="15"/>
      <c r="H11529" s="15">
        <f t="shared" si="385"/>
        <v>0</v>
      </c>
      <c r="I11529" s="198">
        <f t="shared" si="386"/>
        <v>9</v>
      </c>
    </row>
    <row r="11530" spans="1:9" x14ac:dyDescent="0.3">
      <c r="A11530" s="10">
        <v>43721</v>
      </c>
      <c r="B11530" s="11" t="s">
        <v>190</v>
      </c>
      <c r="C11530" s="11" t="s">
        <v>718</v>
      </c>
      <c r="D11530" s="11" t="s">
        <v>659</v>
      </c>
      <c r="E11530" s="11">
        <v>6959646</v>
      </c>
      <c r="F11530" s="15">
        <f>IF(ISBLANK($D11530),"",IF(ISBLANK($E11530),VLOOKUP($D11530,$J:$K,2,FALSE),VLOOKUP($E11530,'Daycare Packages'!$A:$G,7,FALSE)))</f>
        <v>19</v>
      </c>
      <c r="G11530" s="15"/>
      <c r="H11530" s="15">
        <f t="shared" si="385"/>
        <v>19</v>
      </c>
      <c r="I11530" s="198">
        <f t="shared" si="386"/>
        <v>9</v>
      </c>
    </row>
    <row r="11531" spans="1:9" x14ac:dyDescent="0.3">
      <c r="A11531" s="10">
        <v>43721</v>
      </c>
      <c r="B11531" s="11" t="s">
        <v>201</v>
      </c>
      <c r="C11531" s="11" t="s">
        <v>672</v>
      </c>
      <c r="D11531" s="11" t="s">
        <v>659</v>
      </c>
      <c r="F11531" s="15">
        <f>IF(ISBLANK($D11531),"",IF(ISBLANK($E11531),VLOOKUP($D11531,$J:$K,2,FALSE),VLOOKUP($E11531,'Daycare Packages'!$A:$G,7,FALSE)))</f>
        <v>20</v>
      </c>
      <c r="G11531" s="15"/>
      <c r="H11531" s="15">
        <f t="shared" ref="H11531:H11594" si="387">IF(ISBLANK(D11531),"",SUM(F11531:G11531))</f>
        <v>20</v>
      </c>
      <c r="I11531" s="198">
        <f t="shared" si="386"/>
        <v>9</v>
      </c>
    </row>
    <row r="11532" spans="1:9" x14ac:dyDescent="0.3">
      <c r="A11532" s="10">
        <v>43721</v>
      </c>
      <c r="B11532" s="11" t="s">
        <v>185</v>
      </c>
      <c r="C11532" s="11" t="s">
        <v>670</v>
      </c>
      <c r="D11532" s="11" t="s">
        <v>662</v>
      </c>
      <c r="E11532" s="11">
        <v>6958047</v>
      </c>
      <c r="F11532" s="15">
        <f>IF(ISBLANK($D11532),"",IF(ISBLANK($E11532),VLOOKUP($D11532,$J:$K,2,FALSE),VLOOKUP($E11532,'Daycare Packages'!$A:$G,7,FALSE)))</f>
        <v>26</v>
      </c>
      <c r="G11532" s="15"/>
      <c r="H11532" s="15">
        <f t="shared" si="387"/>
        <v>26</v>
      </c>
      <c r="I11532" s="198">
        <f t="shared" si="386"/>
        <v>9</v>
      </c>
    </row>
    <row r="11533" spans="1:9" x14ac:dyDescent="0.3">
      <c r="A11533" s="10">
        <v>43721</v>
      </c>
      <c r="B11533" s="11" t="s">
        <v>211</v>
      </c>
      <c r="C11533" s="11" t="s">
        <v>507</v>
      </c>
      <c r="D11533" s="11" t="s">
        <v>662</v>
      </c>
      <c r="F11533" s="15">
        <f>IF(ISBLANK($D11533),"",IF(ISBLANK($E11533),VLOOKUP($D11533,$J:$K,2,FALSE),VLOOKUP($E11533,'Daycare Packages'!$A:$G,7,FALSE)))</f>
        <v>30</v>
      </c>
      <c r="G11533" s="15">
        <v>-3</v>
      </c>
      <c r="H11533" s="15">
        <f t="shared" si="387"/>
        <v>27</v>
      </c>
      <c r="I11533" s="198">
        <f t="shared" si="386"/>
        <v>9</v>
      </c>
    </row>
    <row r="11534" spans="1:9" x14ac:dyDescent="0.3">
      <c r="A11534" s="10">
        <v>43721</v>
      </c>
      <c r="B11534" s="11" t="s">
        <v>96</v>
      </c>
      <c r="C11534" s="11" t="s">
        <v>696</v>
      </c>
      <c r="D11534" s="11" t="s">
        <v>662</v>
      </c>
      <c r="E11534" s="11">
        <v>6829343</v>
      </c>
      <c r="F11534" s="15">
        <f>IF(ISBLANK($D11534),"",IF(ISBLANK($E11534),VLOOKUP($D11534,$J:$K,2,FALSE),VLOOKUP($E11534,'Daycare Packages'!$A:$G,7,FALSE)))</f>
        <v>23</v>
      </c>
      <c r="G11534" s="15"/>
      <c r="H11534" s="15">
        <f t="shared" si="387"/>
        <v>23</v>
      </c>
      <c r="I11534" s="198">
        <f t="shared" si="386"/>
        <v>9</v>
      </c>
    </row>
    <row r="11535" spans="1:9" x14ac:dyDescent="0.3">
      <c r="A11535" s="10">
        <v>43721</v>
      </c>
      <c r="B11535" s="11" t="s">
        <v>1221</v>
      </c>
      <c r="C11535" s="11" t="s">
        <v>1222</v>
      </c>
      <c r="D11535" s="11" t="s">
        <v>662</v>
      </c>
      <c r="E11535" s="11">
        <v>6954886</v>
      </c>
      <c r="F11535" s="15">
        <f>IF(ISBLANK($D11535),"",IF(ISBLANK($E11535),VLOOKUP($D11535,$J:$K,2,FALSE),VLOOKUP($E11535,'Daycare Packages'!$A:$G,7,FALSE)))</f>
        <v>25</v>
      </c>
      <c r="G11535" s="15"/>
      <c r="H11535" s="15">
        <f t="shared" si="387"/>
        <v>25</v>
      </c>
      <c r="I11535" s="198">
        <f t="shared" si="386"/>
        <v>9</v>
      </c>
    </row>
    <row r="11536" spans="1:9" x14ac:dyDescent="0.3">
      <c r="A11536" s="10">
        <v>43721</v>
      </c>
      <c r="B11536" s="11" t="s">
        <v>989</v>
      </c>
      <c r="C11536" s="11" t="s">
        <v>765</v>
      </c>
      <c r="D11536" s="11" t="s">
        <v>662</v>
      </c>
      <c r="F11536" s="15">
        <f>IF(ISBLANK($D11536),"",IF(ISBLANK($E11536),VLOOKUP($D11536,$J:$K,2,FALSE),VLOOKUP($E11536,'Daycare Packages'!$A:$G,7,FALSE)))</f>
        <v>30</v>
      </c>
      <c r="G11536" s="15"/>
      <c r="H11536" s="15">
        <f t="shared" si="387"/>
        <v>30</v>
      </c>
      <c r="I11536" s="198">
        <f t="shared" si="386"/>
        <v>9</v>
      </c>
    </row>
    <row r="11537" spans="1:9" x14ac:dyDescent="0.3">
      <c r="A11537" s="10">
        <v>43721</v>
      </c>
      <c r="B11537" s="11" t="s">
        <v>2357</v>
      </c>
      <c r="C11537" s="11" t="s">
        <v>2358</v>
      </c>
      <c r="D11537" s="11" t="s">
        <v>662</v>
      </c>
      <c r="F11537" s="15">
        <f>IF(ISBLANK($D11537),"",IF(ISBLANK($E11537),VLOOKUP($D11537,$J:$K,2,FALSE),VLOOKUP($E11537,'Daycare Packages'!$A:$G,7,FALSE)))</f>
        <v>30</v>
      </c>
      <c r="G11537" s="15"/>
      <c r="H11537" s="15">
        <f t="shared" si="387"/>
        <v>30</v>
      </c>
      <c r="I11537" s="198">
        <f t="shared" si="386"/>
        <v>9</v>
      </c>
    </row>
    <row r="11538" spans="1:9" x14ac:dyDescent="0.3">
      <c r="A11538" s="10">
        <v>43721</v>
      </c>
      <c r="B11538" s="11" t="s">
        <v>2061</v>
      </c>
      <c r="C11538" s="11" t="s">
        <v>2337</v>
      </c>
      <c r="D11538" s="11" t="s">
        <v>662</v>
      </c>
      <c r="E11538" s="11">
        <v>6965145</v>
      </c>
      <c r="F11538" s="15">
        <f>IF(ISBLANK($D11538),"",IF(ISBLANK($E11538),VLOOKUP($D11538,$J:$K,2,FALSE),VLOOKUP($E11538,'Daycare Packages'!$A:$G,7,FALSE)))</f>
        <v>27</v>
      </c>
      <c r="G11538" s="15"/>
      <c r="H11538" s="15">
        <f t="shared" si="387"/>
        <v>27</v>
      </c>
      <c r="I11538" s="198">
        <f t="shared" si="386"/>
        <v>9</v>
      </c>
    </row>
    <row r="11539" spans="1:9" x14ac:dyDescent="0.3">
      <c r="A11539" s="10">
        <v>43721</v>
      </c>
      <c r="B11539" s="11" t="s">
        <v>203</v>
      </c>
      <c r="C11539" s="11" t="s">
        <v>840</v>
      </c>
      <c r="D11539" s="11" t="s">
        <v>662</v>
      </c>
      <c r="E11539" s="11">
        <v>6960570</v>
      </c>
      <c r="F11539" s="15">
        <f>IF(ISBLANK($D11539),"",IF(ISBLANK($E11539),VLOOKUP($D11539,$J:$K,2,FALSE),VLOOKUP($E11539,'Daycare Packages'!$A:$G,7,FALSE)))</f>
        <v>27</v>
      </c>
      <c r="G11539" s="15"/>
      <c r="H11539" s="15">
        <f t="shared" si="387"/>
        <v>27</v>
      </c>
      <c r="I11539" s="198">
        <f t="shared" si="386"/>
        <v>9</v>
      </c>
    </row>
    <row r="11540" spans="1:9" x14ac:dyDescent="0.3">
      <c r="A11540" s="10">
        <v>43721</v>
      </c>
      <c r="B11540" s="11" t="s">
        <v>427</v>
      </c>
      <c r="C11540" s="11" t="s">
        <v>1313</v>
      </c>
      <c r="D11540" s="11" t="s">
        <v>659</v>
      </c>
      <c r="E11540" s="11">
        <v>6864701</v>
      </c>
      <c r="F11540" s="15">
        <f>IF(ISBLANK($D11540),"",IF(ISBLANK($E11540),VLOOKUP($D11540,$J:$K,2,FALSE),VLOOKUP($E11540,'Daycare Packages'!$A:$G,7,FALSE)))</f>
        <v>19</v>
      </c>
      <c r="G11540" s="15"/>
      <c r="H11540" s="15">
        <f t="shared" si="387"/>
        <v>19</v>
      </c>
      <c r="I11540" s="198">
        <f t="shared" si="386"/>
        <v>9</v>
      </c>
    </row>
    <row r="11541" spans="1:9" x14ac:dyDescent="0.3">
      <c r="A11541" s="10">
        <v>43721</v>
      </c>
      <c r="B11541" s="11" t="s">
        <v>677</v>
      </c>
      <c r="C11541" s="11" t="s">
        <v>678</v>
      </c>
      <c r="D11541" s="11" t="s">
        <v>662</v>
      </c>
      <c r="F11541" s="15">
        <f>IF(ISBLANK($D11541),"",IF(ISBLANK($E11541),VLOOKUP($D11541,$J:$K,2,FALSE),VLOOKUP($E11541,'Daycare Packages'!$A:$G,7,FALSE)))</f>
        <v>30</v>
      </c>
      <c r="G11541" s="15"/>
      <c r="H11541" s="15">
        <f t="shared" si="387"/>
        <v>30</v>
      </c>
      <c r="I11541" s="198">
        <f t="shared" si="386"/>
        <v>9</v>
      </c>
    </row>
    <row r="11542" spans="1:9" x14ac:dyDescent="0.3">
      <c r="A11542" s="10">
        <v>43721</v>
      </c>
      <c r="B11542" s="11" t="s">
        <v>1722</v>
      </c>
      <c r="C11542" s="11" t="s">
        <v>872</v>
      </c>
      <c r="D11542" s="11" t="s">
        <v>662</v>
      </c>
      <c r="F11542" s="15">
        <f>IF(ISBLANK($D11542),"",IF(ISBLANK($E11542),VLOOKUP($D11542,$J:$K,2,FALSE),VLOOKUP($E11542,'Daycare Packages'!$A:$G,7,FALSE)))</f>
        <v>30</v>
      </c>
      <c r="G11542" s="15"/>
      <c r="H11542" s="15">
        <f t="shared" si="387"/>
        <v>30</v>
      </c>
      <c r="I11542" s="198">
        <f t="shared" si="386"/>
        <v>9</v>
      </c>
    </row>
    <row r="11543" spans="1:9" x14ac:dyDescent="0.3">
      <c r="A11543" s="10">
        <v>43721</v>
      </c>
      <c r="B11543" s="11" t="s">
        <v>1722</v>
      </c>
      <c r="C11543" s="11" t="s">
        <v>461</v>
      </c>
      <c r="D11543" s="11" t="s">
        <v>659</v>
      </c>
      <c r="F11543" s="15">
        <f>IF(ISBLANK($D11543),"",IF(ISBLANK($E11543),VLOOKUP($D11543,$J:$K,2,FALSE),VLOOKUP($E11543,'Daycare Packages'!$A:$G,7,FALSE)))</f>
        <v>20</v>
      </c>
      <c r="G11543" s="15"/>
      <c r="H11543" s="15">
        <f t="shared" si="387"/>
        <v>20</v>
      </c>
      <c r="I11543" s="198">
        <f t="shared" si="386"/>
        <v>9</v>
      </c>
    </row>
    <row r="11544" spans="1:9" x14ac:dyDescent="0.3">
      <c r="A11544" s="10">
        <v>43721</v>
      </c>
      <c r="B11544" s="11" t="s">
        <v>205</v>
      </c>
      <c r="C11544" s="11" t="s">
        <v>863</v>
      </c>
      <c r="D11544" s="11" t="s">
        <v>662</v>
      </c>
      <c r="F11544" s="15">
        <f>IF(ISBLANK($D11544),"",IF(ISBLANK($E11544),VLOOKUP($D11544,$J:$K,2,FALSE),VLOOKUP($E11544,'Daycare Packages'!$A:$G,7,FALSE)))</f>
        <v>30</v>
      </c>
      <c r="G11544" s="15"/>
      <c r="H11544" s="15">
        <f t="shared" si="387"/>
        <v>30</v>
      </c>
      <c r="I11544" s="198">
        <f t="shared" si="386"/>
        <v>9</v>
      </c>
    </row>
    <row r="11545" spans="1:9" x14ac:dyDescent="0.3">
      <c r="A11545" s="10">
        <v>43721</v>
      </c>
      <c r="B11545" s="11" t="s">
        <v>150</v>
      </c>
      <c r="C11545" s="11" t="s">
        <v>461</v>
      </c>
      <c r="D11545" s="11" t="s">
        <v>662</v>
      </c>
      <c r="E11545" s="11">
        <v>6902654</v>
      </c>
      <c r="F11545" s="15">
        <f>IF(ISBLANK($D11545),"",IF(ISBLANK($E11545),VLOOKUP($D11545,$J:$K,2,FALSE),VLOOKUP($E11545,'Daycare Packages'!$A:$G,7,FALSE)))</f>
        <v>27</v>
      </c>
      <c r="G11545" s="15"/>
      <c r="H11545" s="15">
        <f t="shared" si="387"/>
        <v>27</v>
      </c>
      <c r="I11545" s="198">
        <f t="shared" si="386"/>
        <v>9</v>
      </c>
    </row>
    <row r="11546" spans="1:9" x14ac:dyDescent="0.3">
      <c r="A11546" s="10">
        <v>43721</v>
      </c>
      <c r="B11546" s="11" t="s">
        <v>2006</v>
      </c>
      <c r="C11546" s="11" t="s">
        <v>1154</v>
      </c>
      <c r="D11546" s="11" t="s">
        <v>662</v>
      </c>
      <c r="E11546" s="11">
        <v>6944635</v>
      </c>
      <c r="F11546" s="15">
        <f>IF(ISBLANK($D11546),"",IF(ISBLANK($E11546),VLOOKUP($D11546,$J:$K,2,FALSE),VLOOKUP($E11546,'Daycare Packages'!$A:$G,7,FALSE)))</f>
        <v>27</v>
      </c>
      <c r="G11546" s="15"/>
      <c r="H11546" s="15">
        <f t="shared" si="387"/>
        <v>27</v>
      </c>
      <c r="I11546" s="198">
        <f t="shared" si="386"/>
        <v>9</v>
      </c>
    </row>
    <row r="11547" spans="1:9" x14ac:dyDescent="0.3">
      <c r="A11547" s="10">
        <v>43721</v>
      </c>
      <c r="B11547" s="11" t="s">
        <v>2006</v>
      </c>
      <c r="C11547" s="11" t="s">
        <v>2007</v>
      </c>
      <c r="D11547" s="11" t="s">
        <v>662</v>
      </c>
      <c r="E11547" s="11">
        <v>6944635</v>
      </c>
      <c r="F11547" s="15">
        <f>IF(ISBLANK($D11547),"",IF(ISBLANK($E11547),VLOOKUP($D11547,$J:$K,2,FALSE),VLOOKUP($E11547,'Daycare Packages'!$A:$G,7,FALSE)))</f>
        <v>27</v>
      </c>
      <c r="G11547" s="15"/>
      <c r="H11547" s="15">
        <f t="shared" si="387"/>
        <v>27</v>
      </c>
      <c r="I11547" s="198">
        <f t="shared" si="386"/>
        <v>9</v>
      </c>
    </row>
    <row r="11548" spans="1:9" x14ac:dyDescent="0.3">
      <c r="A11548" s="10">
        <v>43721</v>
      </c>
      <c r="B11548" s="11" t="s">
        <v>699</v>
      </c>
      <c r="C11548" s="11" t="s">
        <v>478</v>
      </c>
      <c r="D11548" s="11" t="s">
        <v>662</v>
      </c>
      <c r="F11548" s="15">
        <f>IF(ISBLANK($D11548),"",IF(ISBLANK($E11548),VLOOKUP($D11548,$J:$K,2,FALSE),VLOOKUP($E11548,'Daycare Packages'!$A:$G,7,FALSE)))</f>
        <v>30</v>
      </c>
      <c r="G11548" s="15">
        <v>-3</v>
      </c>
      <c r="H11548" s="15">
        <f t="shared" si="387"/>
        <v>27</v>
      </c>
      <c r="I11548" s="198">
        <f t="shared" si="386"/>
        <v>9</v>
      </c>
    </row>
    <row r="11549" spans="1:9" x14ac:dyDescent="0.3">
      <c r="A11549" s="10">
        <v>43721</v>
      </c>
      <c r="B11549" s="11" t="s">
        <v>199</v>
      </c>
      <c r="C11549" s="11" t="s">
        <v>711</v>
      </c>
      <c r="D11549" s="11" t="s">
        <v>662</v>
      </c>
      <c r="E11549" s="11">
        <v>6857264</v>
      </c>
      <c r="F11549" s="15">
        <f>IF(ISBLANK($D11549),"",IF(ISBLANK($E11549),VLOOKUP($D11549,$J:$K,2,FALSE),VLOOKUP($E11549,'Daycare Packages'!$A:$G,7,FALSE)))</f>
        <v>26</v>
      </c>
      <c r="G11549" s="15"/>
      <c r="H11549" s="15">
        <f t="shared" si="387"/>
        <v>26</v>
      </c>
      <c r="I11549" s="198">
        <f t="shared" si="386"/>
        <v>9</v>
      </c>
    </row>
    <row r="11550" spans="1:9" x14ac:dyDescent="0.3">
      <c r="A11550" s="10">
        <v>43721</v>
      </c>
      <c r="B11550" s="11" t="s">
        <v>172</v>
      </c>
      <c r="C11550" s="11" t="s">
        <v>773</v>
      </c>
      <c r="D11550" s="11" t="s">
        <v>662</v>
      </c>
      <c r="F11550" s="15">
        <f>IF(ISBLANK($D11550),"",IF(ISBLANK($E11550),VLOOKUP($D11550,$J:$K,2,FALSE),VLOOKUP($E11550,'Daycare Packages'!$A:$G,7,FALSE)))</f>
        <v>30</v>
      </c>
      <c r="G11550" s="15"/>
      <c r="H11550" s="15">
        <f t="shared" si="387"/>
        <v>30</v>
      </c>
      <c r="I11550" s="198">
        <f t="shared" si="386"/>
        <v>9</v>
      </c>
    </row>
    <row r="11551" spans="1:9" x14ac:dyDescent="0.3">
      <c r="A11551" s="10">
        <v>43721</v>
      </c>
      <c r="B11551" s="11" t="s">
        <v>371</v>
      </c>
      <c r="C11551" s="11" t="s">
        <v>642</v>
      </c>
      <c r="D11551" s="11" t="s">
        <v>662</v>
      </c>
      <c r="E11551" s="11">
        <v>6880279</v>
      </c>
      <c r="F11551" s="15">
        <f>IF(ISBLANK($D11551),"",IF(ISBLANK($E11551),VLOOKUP($D11551,$J:$K,2,FALSE),VLOOKUP($E11551,'Daycare Packages'!$A:$G,7,FALSE)))</f>
        <v>27</v>
      </c>
      <c r="G11551" s="15"/>
      <c r="H11551" s="15">
        <f t="shared" si="387"/>
        <v>27</v>
      </c>
      <c r="I11551" s="198">
        <f t="shared" si="386"/>
        <v>9</v>
      </c>
    </row>
    <row r="11552" spans="1:9" x14ac:dyDescent="0.3">
      <c r="A11552" s="10">
        <v>43721</v>
      </c>
      <c r="B11552" s="11" t="s">
        <v>182</v>
      </c>
      <c r="C11552" s="11" t="s">
        <v>685</v>
      </c>
      <c r="D11552" s="11" t="s">
        <v>662</v>
      </c>
      <c r="E11552" s="11">
        <v>6925810</v>
      </c>
      <c r="F11552" s="15">
        <f>IF(ISBLANK($D11552),"",IF(ISBLANK($E11552),VLOOKUP($D11552,$J:$K,2,FALSE),VLOOKUP($E11552,'Daycare Packages'!$A:$G,7,FALSE)))</f>
        <v>23</v>
      </c>
      <c r="G11552" s="15"/>
      <c r="H11552" s="15">
        <f t="shared" si="387"/>
        <v>23</v>
      </c>
      <c r="I11552" s="198">
        <f t="shared" si="386"/>
        <v>9</v>
      </c>
    </row>
    <row r="11553" spans="1:9" x14ac:dyDescent="0.3">
      <c r="A11553" s="10">
        <v>43721</v>
      </c>
      <c r="B11553" s="11" t="s">
        <v>2167</v>
      </c>
      <c r="C11553" s="11" t="s">
        <v>570</v>
      </c>
      <c r="D11553" s="11" t="s">
        <v>662</v>
      </c>
      <c r="E11553" s="11">
        <v>6962787</v>
      </c>
      <c r="F11553" s="15">
        <f>IF(ISBLANK($D11553),"",IF(ISBLANK($E11553),VLOOKUP($D11553,$J:$K,2,FALSE),VLOOKUP($E11553,'Daycare Packages'!$A:$G,7,FALSE)))</f>
        <v>27</v>
      </c>
      <c r="G11553" s="15"/>
      <c r="H11553" s="15">
        <f t="shared" si="387"/>
        <v>27</v>
      </c>
      <c r="I11553" s="198">
        <f t="shared" si="386"/>
        <v>9</v>
      </c>
    </row>
    <row r="11554" spans="1:9" x14ac:dyDescent="0.3">
      <c r="A11554" s="10">
        <v>43721</v>
      </c>
      <c r="B11554" s="11" t="s">
        <v>218</v>
      </c>
      <c r="C11554" s="11" t="s">
        <v>738</v>
      </c>
      <c r="D11554" s="11" t="s">
        <v>662</v>
      </c>
      <c r="E11554" s="11">
        <v>6911320</v>
      </c>
      <c r="F11554" s="15">
        <f>IF(ISBLANK($D11554),"",IF(ISBLANK($E11554),VLOOKUP($D11554,$J:$K,2,FALSE),VLOOKUP($E11554,'Daycare Packages'!$A:$G,7,FALSE)))</f>
        <v>20</v>
      </c>
      <c r="G11554" s="15"/>
      <c r="H11554" s="15">
        <f t="shared" si="387"/>
        <v>20</v>
      </c>
      <c r="I11554" s="198">
        <f t="shared" si="386"/>
        <v>9</v>
      </c>
    </row>
    <row r="11555" spans="1:9" x14ac:dyDescent="0.3">
      <c r="A11555" s="10">
        <v>43721</v>
      </c>
      <c r="B11555" s="11" t="s">
        <v>218</v>
      </c>
      <c r="C11555" s="11" t="s">
        <v>737</v>
      </c>
      <c r="D11555" s="11" t="s">
        <v>662</v>
      </c>
      <c r="E11555" s="11">
        <v>6911320</v>
      </c>
      <c r="F11555" s="15">
        <f>IF(ISBLANK($D11555),"",IF(ISBLANK($E11555),VLOOKUP($D11555,$J:$K,2,FALSE),VLOOKUP($E11555,'Daycare Packages'!$A:$G,7,FALSE)))</f>
        <v>20</v>
      </c>
      <c r="G11555" s="15"/>
      <c r="H11555" s="15">
        <f t="shared" si="387"/>
        <v>20</v>
      </c>
      <c r="I11555" s="198">
        <f t="shared" si="386"/>
        <v>9</v>
      </c>
    </row>
    <row r="11556" spans="1:9" x14ac:dyDescent="0.3">
      <c r="A11556" s="10">
        <v>43721</v>
      </c>
      <c r="B11556" s="11" t="s">
        <v>1961</v>
      </c>
      <c r="C11556" s="11" t="s">
        <v>1962</v>
      </c>
      <c r="D11556" s="11" t="s">
        <v>662</v>
      </c>
      <c r="F11556" s="15">
        <f>IF(ISBLANK($D11556),"",IF(ISBLANK($E11556),VLOOKUP($D11556,$J:$K,2,FALSE),VLOOKUP($E11556,'Daycare Packages'!$A:$G,7,FALSE)))</f>
        <v>30</v>
      </c>
      <c r="G11556" s="15"/>
      <c r="H11556" s="15">
        <f t="shared" si="387"/>
        <v>30</v>
      </c>
      <c r="I11556" s="198">
        <f t="shared" si="386"/>
        <v>9</v>
      </c>
    </row>
    <row r="11557" spans="1:9" x14ac:dyDescent="0.3">
      <c r="A11557" s="10">
        <v>43721</v>
      </c>
      <c r="B11557" s="11" t="s">
        <v>163</v>
      </c>
      <c r="C11557" s="11" t="s">
        <v>805</v>
      </c>
      <c r="D11557" s="11" t="s">
        <v>662</v>
      </c>
      <c r="E11557" s="11">
        <v>6937683</v>
      </c>
      <c r="F11557" s="15">
        <f>IF(ISBLANK($D11557),"",IF(ISBLANK($E11557),VLOOKUP($D11557,$J:$K,2,FALSE),VLOOKUP($E11557,'Daycare Packages'!$A:$G,7,FALSE)))</f>
        <v>27</v>
      </c>
      <c r="G11557" s="15"/>
      <c r="H11557" s="15">
        <f t="shared" si="387"/>
        <v>27</v>
      </c>
      <c r="I11557" s="198">
        <f t="shared" si="386"/>
        <v>9</v>
      </c>
    </row>
    <row r="11558" spans="1:9" x14ac:dyDescent="0.3">
      <c r="A11558" s="10">
        <v>43721</v>
      </c>
      <c r="B11558" s="11" t="s">
        <v>140</v>
      </c>
      <c r="C11558" s="11" t="s">
        <v>475</v>
      </c>
      <c r="D11558" s="11" t="s">
        <v>662</v>
      </c>
      <c r="E11558" s="11">
        <v>6927314</v>
      </c>
      <c r="F11558" s="15">
        <f>IF(ISBLANK($D11558),"",IF(ISBLANK($E11558),VLOOKUP($D11558,$J:$K,2,FALSE),VLOOKUP($E11558,'Daycare Packages'!$A:$G,7,FALSE)))</f>
        <v>26</v>
      </c>
      <c r="G11558" s="15"/>
      <c r="H11558" s="15">
        <f t="shared" si="387"/>
        <v>26</v>
      </c>
      <c r="I11558" s="198">
        <f t="shared" si="386"/>
        <v>9</v>
      </c>
    </row>
    <row r="11559" spans="1:9" x14ac:dyDescent="0.3">
      <c r="A11559" s="10">
        <v>43721</v>
      </c>
      <c r="B11559" s="11" t="s">
        <v>1636</v>
      </c>
      <c r="C11559" s="11" t="s">
        <v>665</v>
      </c>
      <c r="D11559" s="11" t="s">
        <v>662</v>
      </c>
      <c r="F11559" s="15">
        <f>IF(ISBLANK($D11559),"",IF(ISBLANK($E11559),VLOOKUP($D11559,$J:$K,2,FALSE),VLOOKUP($E11559,'Daycare Packages'!$A:$G,7,FALSE)))</f>
        <v>30</v>
      </c>
      <c r="G11559" s="15"/>
      <c r="H11559" s="15">
        <f t="shared" si="387"/>
        <v>30</v>
      </c>
      <c r="I11559" s="198">
        <f t="shared" si="386"/>
        <v>9</v>
      </c>
    </row>
    <row r="11560" spans="1:9" x14ac:dyDescent="0.3">
      <c r="A11560" s="10">
        <v>43721</v>
      </c>
      <c r="B11560" s="11" t="s">
        <v>2077</v>
      </c>
      <c r="C11560" s="11" t="s">
        <v>943</v>
      </c>
      <c r="D11560" s="11" t="s">
        <v>662</v>
      </c>
      <c r="E11560" s="11">
        <v>6937572</v>
      </c>
      <c r="F11560" s="15">
        <f>IF(ISBLANK($D11560),"",IF(ISBLANK($E11560),VLOOKUP($D11560,$J:$K,2,FALSE),VLOOKUP($E11560,'Daycare Packages'!$A:$G,7,FALSE)))</f>
        <v>23</v>
      </c>
      <c r="G11560" s="15"/>
      <c r="H11560" s="15">
        <f t="shared" si="387"/>
        <v>23</v>
      </c>
      <c r="I11560" s="198">
        <f t="shared" si="386"/>
        <v>9</v>
      </c>
    </row>
    <row r="11561" spans="1:9" x14ac:dyDescent="0.3">
      <c r="A11561" s="10">
        <v>43721</v>
      </c>
      <c r="B11561" s="11" t="s">
        <v>2367</v>
      </c>
      <c r="C11561" s="11" t="s">
        <v>631</v>
      </c>
      <c r="D11561" s="11" t="s">
        <v>662</v>
      </c>
      <c r="F11561" s="15">
        <f>IF(ISBLANK($D11561),"",IF(ISBLANK($E11561),VLOOKUP($D11561,$J:$K,2,FALSE),VLOOKUP($E11561,'Daycare Packages'!$A:$G,7,FALSE)))</f>
        <v>30</v>
      </c>
      <c r="G11561" s="15"/>
      <c r="H11561" s="15">
        <f t="shared" si="387"/>
        <v>30</v>
      </c>
      <c r="I11561" s="198">
        <f t="shared" si="386"/>
        <v>9</v>
      </c>
    </row>
    <row r="11562" spans="1:9" x14ac:dyDescent="0.3">
      <c r="A11562" s="10">
        <v>43721</v>
      </c>
      <c r="B11562" s="11" t="s">
        <v>663</v>
      </c>
      <c r="C11562" s="11" t="s">
        <v>665</v>
      </c>
      <c r="D11562" s="11" t="s">
        <v>662</v>
      </c>
      <c r="F11562" s="15">
        <f>IF(ISBLANK($D11562),"",IF(ISBLANK($E11562),VLOOKUP($D11562,$J:$K,2,FALSE),VLOOKUP($E11562,'Daycare Packages'!$A:$G,7,FALSE)))</f>
        <v>30</v>
      </c>
      <c r="G11562" s="15"/>
      <c r="H11562" s="15">
        <f t="shared" si="387"/>
        <v>30</v>
      </c>
      <c r="I11562" s="198">
        <f t="shared" si="386"/>
        <v>9</v>
      </c>
    </row>
    <row r="11563" spans="1:9" x14ac:dyDescent="0.3">
      <c r="A11563" s="10">
        <v>43721</v>
      </c>
      <c r="B11563" s="11" t="s">
        <v>663</v>
      </c>
      <c r="C11563" s="11" t="s">
        <v>664</v>
      </c>
      <c r="D11563" s="11" t="s">
        <v>662</v>
      </c>
      <c r="F11563" s="15">
        <f>IF(ISBLANK($D11563),"",IF(ISBLANK($E11563),VLOOKUP($D11563,$J:$K,2,FALSE),VLOOKUP($E11563,'Daycare Packages'!$A:$G,7,FALSE)))</f>
        <v>30</v>
      </c>
      <c r="G11563" s="15"/>
      <c r="H11563" s="15">
        <f t="shared" si="387"/>
        <v>30</v>
      </c>
      <c r="I11563" s="198">
        <f t="shared" si="386"/>
        <v>9</v>
      </c>
    </row>
    <row r="11564" spans="1:9" x14ac:dyDescent="0.3">
      <c r="A11564" s="10">
        <v>43721</v>
      </c>
      <c r="B11564" s="11" t="s">
        <v>2368</v>
      </c>
      <c r="C11564" s="11" t="s">
        <v>665</v>
      </c>
      <c r="D11564" s="11" t="s">
        <v>662</v>
      </c>
      <c r="F11564" s="15">
        <f>IF(ISBLANK($D11564),"",IF(ISBLANK($E11564),VLOOKUP($D11564,$J:$K,2,FALSE),VLOOKUP($E11564,'Daycare Packages'!$A:$G,7,FALSE)))</f>
        <v>30</v>
      </c>
      <c r="G11564" s="15"/>
      <c r="H11564" s="15">
        <f t="shared" si="387"/>
        <v>30</v>
      </c>
      <c r="I11564" s="198">
        <f t="shared" si="386"/>
        <v>9</v>
      </c>
    </row>
    <row r="11565" spans="1:9" x14ac:dyDescent="0.3">
      <c r="A11565" s="10">
        <v>43721</v>
      </c>
      <c r="B11565" s="11" t="s">
        <v>2368</v>
      </c>
      <c r="C11565" s="11" t="s">
        <v>450</v>
      </c>
      <c r="D11565" s="11" t="s">
        <v>662</v>
      </c>
      <c r="F11565" s="15">
        <f>IF(ISBLANK($D11565),"",IF(ISBLANK($E11565),VLOOKUP($D11565,$J:$K,2,FALSE),VLOOKUP($E11565,'Daycare Packages'!$A:$G,7,FALSE)))</f>
        <v>30</v>
      </c>
      <c r="G11565" s="15"/>
      <c r="H11565" s="15">
        <f t="shared" si="387"/>
        <v>30</v>
      </c>
      <c r="I11565" s="198">
        <f t="shared" si="386"/>
        <v>9</v>
      </c>
    </row>
    <row r="11566" spans="1:9" x14ac:dyDescent="0.3">
      <c r="A11566" s="10">
        <v>43721</v>
      </c>
      <c r="B11566" s="11" t="s">
        <v>922</v>
      </c>
      <c r="C11566" s="11" t="s">
        <v>923</v>
      </c>
      <c r="D11566" s="11" t="s">
        <v>662</v>
      </c>
      <c r="E11566" s="11">
        <v>6872770</v>
      </c>
      <c r="F11566" s="15">
        <f>IF(ISBLANK($D11566),"",IF(ISBLANK($E11566),VLOOKUP($D11566,$J:$K,2,FALSE),VLOOKUP($E11566,'Daycare Packages'!$A:$G,7,FALSE)))</f>
        <v>23</v>
      </c>
      <c r="G11566" s="15"/>
      <c r="H11566" s="15">
        <f t="shared" si="387"/>
        <v>23</v>
      </c>
      <c r="I11566" s="198">
        <f t="shared" si="386"/>
        <v>9</v>
      </c>
    </row>
    <row r="11567" spans="1:9" x14ac:dyDescent="0.3">
      <c r="A11567" s="10">
        <v>43721</v>
      </c>
      <c r="B11567" s="11" t="s">
        <v>809</v>
      </c>
      <c r="C11567" s="11" t="s">
        <v>810</v>
      </c>
      <c r="D11567" s="11" t="s">
        <v>662</v>
      </c>
      <c r="F11567" s="15">
        <f>IF(ISBLANK($D11567),"",IF(ISBLANK($E11567),VLOOKUP($D11567,$J:$K,2,FALSE),VLOOKUP($E11567,'Daycare Packages'!$A:$G,7,FALSE)))</f>
        <v>30</v>
      </c>
      <c r="G11567" s="15"/>
      <c r="H11567" s="15">
        <f t="shared" si="387"/>
        <v>30</v>
      </c>
      <c r="I11567" s="198">
        <f t="shared" si="386"/>
        <v>9</v>
      </c>
    </row>
    <row r="11568" spans="1:9" x14ac:dyDescent="0.3">
      <c r="A11568" s="10">
        <v>43721</v>
      </c>
      <c r="B11568" s="11" t="s">
        <v>148</v>
      </c>
      <c r="C11568" s="11" t="s">
        <v>547</v>
      </c>
      <c r="D11568" s="11" t="s">
        <v>662</v>
      </c>
      <c r="E11568" s="11">
        <v>6762300</v>
      </c>
      <c r="F11568" s="15">
        <f>IF(ISBLANK($D11568),"",IF(ISBLANK($E11568),VLOOKUP($D11568,$J:$K,2,FALSE),VLOOKUP($E11568,'Daycare Packages'!$A:$G,7,FALSE)))</f>
        <v>23</v>
      </c>
      <c r="G11568" s="15"/>
      <c r="H11568" s="15">
        <f t="shared" si="387"/>
        <v>23</v>
      </c>
      <c r="I11568" s="198">
        <f t="shared" si="386"/>
        <v>9</v>
      </c>
    </row>
    <row r="11569" spans="1:9" x14ac:dyDescent="0.3">
      <c r="A11569" s="10">
        <v>43721</v>
      </c>
      <c r="B11569" s="11" t="s">
        <v>216</v>
      </c>
      <c r="C11569" s="11" t="s">
        <v>448</v>
      </c>
      <c r="D11569" s="11" t="s">
        <v>662</v>
      </c>
      <c r="E11569" s="11">
        <v>6966017</v>
      </c>
      <c r="F11569" s="15">
        <f>IF(ISBLANK($D11569),"",IF(ISBLANK($E11569),VLOOKUP($D11569,$J:$K,2,FALSE),VLOOKUP($E11569,'Daycare Packages'!$A:$G,7,FALSE)))</f>
        <v>27</v>
      </c>
      <c r="G11569" s="15"/>
      <c r="H11569" s="15">
        <f t="shared" si="387"/>
        <v>27</v>
      </c>
      <c r="I11569" s="198">
        <f t="shared" si="386"/>
        <v>9</v>
      </c>
    </row>
    <row r="11570" spans="1:9" x14ac:dyDescent="0.3">
      <c r="A11570" s="10">
        <v>43721</v>
      </c>
      <c r="B11570" s="11" t="s">
        <v>160</v>
      </c>
      <c r="C11570" s="11" t="s">
        <v>1761</v>
      </c>
      <c r="D11570" s="11" t="s">
        <v>662</v>
      </c>
      <c r="E11570" s="11">
        <v>6928242</v>
      </c>
      <c r="F11570" s="15">
        <f>IF(ISBLANK($D11570),"",IF(ISBLANK($E11570),VLOOKUP($D11570,$J:$K,2,FALSE),VLOOKUP($E11570,'Daycare Packages'!$A:$G,7,FALSE)))</f>
        <v>25</v>
      </c>
      <c r="G11570" s="15"/>
      <c r="H11570" s="15">
        <f t="shared" si="387"/>
        <v>25</v>
      </c>
      <c r="I11570" s="198">
        <f t="shared" si="386"/>
        <v>9</v>
      </c>
    </row>
    <row r="11571" spans="1:9" x14ac:dyDescent="0.3">
      <c r="A11571" s="10">
        <v>43721</v>
      </c>
      <c r="B11571" s="11" t="s">
        <v>160</v>
      </c>
      <c r="C11571" s="11" t="s">
        <v>794</v>
      </c>
      <c r="D11571" s="11" t="s">
        <v>662</v>
      </c>
      <c r="E11571" s="11">
        <v>6928242</v>
      </c>
      <c r="F11571" s="15">
        <f>IF(ISBLANK($D11571),"",IF(ISBLANK($E11571),VLOOKUP($D11571,$J:$K,2,FALSE),VLOOKUP($E11571,'Daycare Packages'!$A:$G,7,FALSE)))</f>
        <v>25</v>
      </c>
      <c r="G11571" s="15"/>
      <c r="H11571" s="15">
        <f t="shared" si="387"/>
        <v>25</v>
      </c>
      <c r="I11571" s="198">
        <f t="shared" si="386"/>
        <v>9</v>
      </c>
    </row>
    <row r="11572" spans="1:9" x14ac:dyDescent="0.3">
      <c r="A11572" s="10">
        <v>43721</v>
      </c>
      <c r="B11572" s="11" t="s">
        <v>170</v>
      </c>
      <c r="C11572" s="11" t="s">
        <v>710</v>
      </c>
      <c r="D11572" s="11" t="s">
        <v>662</v>
      </c>
      <c r="E11572" s="11">
        <v>6899079</v>
      </c>
      <c r="F11572" s="15">
        <f>IF(ISBLANK($D11572),"",IF(ISBLANK($E11572),VLOOKUP($D11572,$J:$K,2,FALSE),VLOOKUP($E11572,'Daycare Packages'!$A:$G,7,FALSE)))</f>
        <v>23</v>
      </c>
      <c r="G11572" s="15"/>
      <c r="H11572" s="15">
        <f t="shared" si="387"/>
        <v>23</v>
      </c>
      <c r="I11572" s="198">
        <f t="shared" si="386"/>
        <v>9</v>
      </c>
    </row>
    <row r="11573" spans="1:9" x14ac:dyDescent="0.3">
      <c r="A11573" s="10">
        <v>43721</v>
      </c>
      <c r="B11573" s="11" t="s">
        <v>127</v>
      </c>
      <c r="C11573" s="11" t="s">
        <v>715</v>
      </c>
      <c r="D11573" s="11" t="s">
        <v>662</v>
      </c>
      <c r="E11573" s="11">
        <v>6865974</v>
      </c>
      <c r="F11573" s="15">
        <f>IF(ISBLANK($D11573),"",IF(ISBLANK($E11573),VLOOKUP($D11573,$J:$K,2,FALSE),VLOOKUP($E11573,'Daycare Packages'!$A:$G,7,FALSE)))</f>
        <v>23</v>
      </c>
      <c r="G11573" s="15"/>
      <c r="H11573" s="15">
        <f t="shared" si="387"/>
        <v>23</v>
      </c>
      <c r="I11573" s="198">
        <f t="shared" si="386"/>
        <v>9</v>
      </c>
    </row>
    <row r="11574" spans="1:9" x14ac:dyDescent="0.3">
      <c r="A11574" s="10">
        <v>43721</v>
      </c>
      <c r="B11574" s="11" t="s">
        <v>184</v>
      </c>
      <c r="C11574" s="11" t="s">
        <v>679</v>
      </c>
      <c r="D11574" s="11" t="s">
        <v>662</v>
      </c>
      <c r="E11574" s="11">
        <v>6955702</v>
      </c>
      <c r="F11574" s="15">
        <f>IF(ISBLANK($D11574),"",IF(ISBLANK($E11574),VLOOKUP($D11574,$J:$K,2,FALSE),VLOOKUP($E11574,'Daycare Packages'!$A:$G,7,FALSE)))</f>
        <v>26</v>
      </c>
      <c r="G11574" s="15"/>
      <c r="H11574" s="15">
        <f t="shared" si="387"/>
        <v>26</v>
      </c>
      <c r="I11574" s="198">
        <f t="shared" si="386"/>
        <v>9</v>
      </c>
    </row>
    <row r="11575" spans="1:9" x14ac:dyDescent="0.3">
      <c r="A11575" s="10">
        <v>43721</v>
      </c>
      <c r="B11575" s="11" t="s">
        <v>184</v>
      </c>
      <c r="C11575" s="11" t="s">
        <v>396</v>
      </c>
      <c r="D11575" s="11" t="s">
        <v>662</v>
      </c>
      <c r="E11575" s="11">
        <v>6955702</v>
      </c>
      <c r="F11575" s="15">
        <f>IF(ISBLANK($D11575),"",IF(ISBLANK($E11575),VLOOKUP($D11575,$J:$K,2,FALSE),VLOOKUP($E11575,'Daycare Packages'!$A:$G,7,FALSE)))</f>
        <v>26</v>
      </c>
      <c r="G11575" s="15"/>
      <c r="H11575" s="15">
        <f t="shared" si="387"/>
        <v>26</v>
      </c>
      <c r="I11575" s="198">
        <f t="shared" si="386"/>
        <v>9</v>
      </c>
    </row>
    <row r="11576" spans="1:9" x14ac:dyDescent="0.3">
      <c r="A11576" s="10">
        <v>43721</v>
      </c>
      <c r="B11576" s="11" t="s">
        <v>193</v>
      </c>
      <c r="C11576" s="11" t="s">
        <v>776</v>
      </c>
      <c r="D11576" s="11" t="s">
        <v>662</v>
      </c>
      <c r="E11576" s="11">
        <v>6959357</v>
      </c>
      <c r="F11576" s="15">
        <f>IF(ISBLANK($D11576),"",IF(ISBLANK($E11576),VLOOKUP($D11576,$J:$K,2,FALSE),VLOOKUP($E11576,'Daycare Packages'!$A:$G,7,FALSE)))</f>
        <v>27</v>
      </c>
      <c r="G11576" s="15"/>
      <c r="H11576" s="15">
        <f t="shared" si="387"/>
        <v>27</v>
      </c>
      <c r="I11576" s="198">
        <f t="shared" si="386"/>
        <v>9</v>
      </c>
    </row>
    <row r="11577" spans="1:9" x14ac:dyDescent="0.3">
      <c r="A11577" s="10">
        <v>43721</v>
      </c>
      <c r="B11577" s="11" t="s">
        <v>1987</v>
      </c>
      <c r="C11577" s="11" t="s">
        <v>1988</v>
      </c>
      <c r="D11577" s="11" t="s">
        <v>662</v>
      </c>
      <c r="F11577" s="15">
        <f>IF(ISBLANK($D11577),"",IF(ISBLANK($E11577),VLOOKUP($D11577,$J:$K,2,FALSE),VLOOKUP($E11577,'Daycare Packages'!$A:$G,7,FALSE)))</f>
        <v>30</v>
      </c>
      <c r="G11577" s="15">
        <v>-6</v>
      </c>
      <c r="H11577" s="15">
        <f t="shared" si="387"/>
        <v>24</v>
      </c>
      <c r="I11577" s="198">
        <f t="shared" si="386"/>
        <v>9</v>
      </c>
    </row>
    <row r="11578" spans="1:9" x14ac:dyDescent="0.3">
      <c r="A11578" s="10">
        <v>43721</v>
      </c>
      <c r="B11578" s="11" t="s">
        <v>173</v>
      </c>
      <c r="C11578" s="11" t="s">
        <v>791</v>
      </c>
      <c r="D11578" s="11" t="s">
        <v>662</v>
      </c>
      <c r="E11578" s="11">
        <v>6805887</v>
      </c>
      <c r="F11578" s="15">
        <f>IF(ISBLANK($D11578),"",IF(ISBLANK($E11578),VLOOKUP($D11578,$J:$K,2,FALSE),VLOOKUP($E11578,'Daycare Packages'!$A:$G,7,FALSE)))</f>
        <v>25</v>
      </c>
      <c r="G11578" s="15"/>
      <c r="H11578" s="15">
        <f t="shared" si="387"/>
        <v>25</v>
      </c>
      <c r="I11578" s="198">
        <f t="shared" si="386"/>
        <v>9</v>
      </c>
    </row>
    <row r="11579" spans="1:9" x14ac:dyDescent="0.3">
      <c r="A11579" s="10">
        <v>43721</v>
      </c>
      <c r="B11579" s="11" t="s">
        <v>2249</v>
      </c>
      <c r="C11579" s="11" t="s">
        <v>2369</v>
      </c>
      <c r="D11579" s="11" t="s">
        <v>662</v>
      </c>
      <c r="F11579" s="15">
        <f>IF(ISBLANK($D11579),"",IF(ISBLANK($E11579),VLOOKUP($D11579,$J:$K,2,FALSE),VLOOKUP($E11579,'Daycare Packages'!$A:$G,7,FALSE)))</f>
        <v>30</v>
      </c>
      <c r="G11579" s="15"/>
      <c r="H11579" s="15">
        <f t="shared" si="387"/>
        <v>30</v>
      </c>
      <c r="I11579" s="198">
        <f t="shared" si="386"/>
        <v>9</v>
      </c>
    </row>
    <row r="11580" spans="1:9" x14ac:dyDescent="0.3">
      <c r="A11580" s="10">
        <v>43721</v>
      </c>
      <c r="B11580" s="11" t="s">
        <v>1321</v>
      </c>
      <c r="C11580" s="11" t="s">
        <v>1322</v>
      </c>
      <c r="D11580" s="11" t="s">
        <v>662</v>
      </c>
      <c r="E11580" s="11">
        <v>6933303</v>
      </c>
      <c r="F11580" s="15">
        <f>IF(ISBLANK($D11580),"",IF(ISBLANK($E11580),VLOOKUP($D11580,$J:$K,2,FALSE),VLOOKUP($E11580,'Daycare Packages'!$A:$G,7,FALSE)))</f>
        <v>26</v>
      </c>
      <c r="G11580" s="15"/>
      <c r="H11580" s="15">
        <f t="shared" si="387"/>
        <v>26</v>
      </c>
      <c r="I11580" s="198">
        <f t="shared" si="386"/>
        <v>9</v>
      </c>
    </row>
    <row r="11581" spans="1:9" x14ac:dyDescent="0.3">
      <c r="A11581" s="10">
        <v>43721</v>
      </c>
      <c r="B11581" s="11" t="s">
        <v>1321</v>
      </c>
      <c r="C11581" s="11" t="s">
        <v>1117</v>
      </c>
      <c r="D11581" s="11" t="s">
        <v>662</v>
      </c>
      <c r="E11581" s="11">
        <v>6933303</v>
      </c>
      <c r="F11581" s="15">
        <f>IF(ISBLANK($D11581),"",IF(ISBLANK($E11581),VLOOKUP($D11581,$J:$K,2,FALSE),VLOOKUP($E11581,'Daycare Packages'!$A:$G,7,FALSE)))</f>
        <v>26</v>
      </c>
      <c r="G11581" s="15"/>
      <c r="H11581" s="15">
        <f t="shared" si="387"/>
        <v>26</v>
      </c>
      <c r="I11581" s="198">
        <f t="shared" si="386"/>
        <v>9</v>
      </c>
    </row>
    <row r="11582" spans="1:9" x14ac:dyDescent="0.3">
      <c r="A11582" s="10">
        <v>43721</v>
      </c>
      <c r="B11582" s="11" t="s">
        <v>1199</v>
      </c>
      <c r="C11582" s="11" t="s">
        <v>507</v>
      </c>
      <c r="D11582" s="11" t="s">
        <v>662</v>
      </c>
      <c r="F11582" s="15">
        <f>IF(ISBLANK($D11582),"",IF(ISBLANK($E11582),VLOOKUP($D11582,$J:$K,2,FALSE),VLOOKUP($E11582,'Daycare Packages'!$A:$G,7,FALSE)))</f>
        <v>30</v>
      </c>
      <c r="G11582" s="15"/>
      <c r="H11582" s="15">
        <f t="shared" si="387"/>
        <v>30</v>
      </c>
      <c r="I11582" s="198">
        <f t="shared" si="386"/>
        <v>9</v>
      </c>
    </row>
    <row r="11583" spans="1:9" x14ac:dyDescent="0.3">
      <c r="A11583" s="10">
        <v>43721</v>
      </c>
      <c r="B11583" s="11" t="s">
        <v>320</v>
      </c>
      <c r="C11583" s="11" t="s">
        <v>777</v>
      </c>
      <c r="D11583" s="11" t="s">
        <v>662</v>
      </c>
      <c r="F11583" s="15">
        <f>IF(ISBLANK($D11583),"",IF(ISBLANK($E11583),VLOOKUP($D11583,$J:$K,2,FALSE),VLOOKUP($E11583,'Daycare Packages'!$A:$G,7,FALSE)))</f>
        <v>30</v>
      </c>
      <c r="G11583" s="15"/>
      <c r="H11583" s="15">
        <f t="shared" si="387"/>
        <v>30</v>
      </c>
      <c r="I11583" s="198">
        <f t="shared" si="386"/>
        <v>9</v>
      </c>
    </row>
    <row r="11584" spans="1:9" x14ac:dyDescent="0.3">
      <c r="A11584" s="10">
        <v>43721</v>
      </c>
      <c r="B11584" s="11" t="s">
        <v>156</v>
      </c>
      <c r="C11584" s="11" t="s">
        <v>479</v>
      </c>
      <c r="D11584" s="11" t="s">
        <v>662</v>
      </c>
      <c r="E11584" s="11">
        <v>6912335</v>
      </c>
      <c r="F11584" s="15">
        <f>IF(ISBLANK($D11584),"",IF(ISBLANK($E11584),VLOOKUP($D11584,$J:$K,2,FALSE),VLOOKUP($E11584,'Daycare Packages'!$A:$G,7,FALSE)))</f>
        <v>23</v>
      </c>
      <c r="G11584" s="15"/>
      <c r="H11584" s="15">
        <f t="shared" si="387"/>
        <v>23</v>
      </c>
      <c r="I11584" s="198">
        <f t="shared" si="386"/>
        <v>9</v>
      </c>
    </row>
    <row r="11585" spans="1:9" x14ac:dyDescent="0.3">
      <c r="A11585" s="10">
        <v>43721</v>
      </c>
      <c r="B11585" s="11" t="s">
        <v>1793</v>
      </c>
      <c r="C11585" s="11" t="s">
        <v>467</v>
      </c>
      <c r="D11585" s="11" t="s">
        <v>662</v>
      </c>
      <c r="F11585" s="15">
        <f>IF(ISBLANK($D11585),"",IF(ISBLANK($E11585),VLOOKUP($D11585,$J:$K,2,FALSE),VLOOKUP($E11585,'Daycare Packages'!$A:$G,7,FALSE)))</f>
        <v>30</v>
      </c>
      <c r="G11585" s="15"/>
      <c r="H11585" s="15">
        <f t="shared" si="387"/>
        <v>30</v>
      </c>
      <c r="I11585" s="198">
        <f t="shared" si="386"/>
        <v>9</v>
      </c>
    </row>
    <row r="11586" spans="1:9" x14ac:dyDescent="0.3">
      <c r="A11586" s="10">
        <v>43721</v>
      </c>
      <c r="B11586" s="11" t="s">
        <v>876</v>
      </c>
      <c r="C11586" s="11" t="s">
        <v>878</v>
      </c>
      <c r="D11586" s="11" t="s">
        <v>662</v>
      </c>
      <c r="F11586" s="15">
        <f>IF(ISBLANK($D11586),"",IF(ISBLANK($E11586),VLOOKUP($D11586,$J:$K,2,FALSE),VLOOKUP($E11586,'Daycare Packages'!$A:$G,7,FALSE)))</f>
        <v>30</v>
      </c>
      <c r="G11586" s="15"/>
      <c r="H11586" s="15">
        <f t="shared" si="387"/>
        <v>30</v>
      </c>
      <c r="I11586" s="198">
        <f t="shared" si="386"/>
        <v>9</v>
      </c>
    </row>
    <row r="11587" spans="1:9" x14ac:dyDescent="0.3">
      <c r="A11587" s="10">
        <v>43721</v>
      </c>
      <c r="B11587" s="11" t="s">
        <v>876</v>
      </c>
      <c r="C11587" s="11" t="s">
        <v>877</v>
      </c>
      <c r="D11587" s="11" t="s">
        <v>662</v>
      </c>
      <c r="F11587" s="15">
        <f>IF(ISBLANK($D11587),"",IF(ISBLANK($E11587),VLOOKUP($D11587,$J:$K,2,FALSE),VLOOKUP($E11587,'Daycare Packages'!$A:$G,7,FALSE)))</f>
        <v>30</v>
      </c>
      <c r="G11587" s="15"/>
      <c r="H11587" s="15">
        <f t="shared" si="387"/>
        <v>30</v>
      </c>
      <c r="I11587" s="198">
        <f t="shared" ref="I11587:I11650" si="388">IF(A11587="",0,MONTH(A11587))</f>
        <v>9</v>
      </c>
    </row>
    <row r="11588" spans="1:9" x14ac:dyDescent="0.3">
      <c r="A11588" s="10">
        <v>43721</v>
      </c>
      <c r="B11588" s="11" t="s">
        <v>1692</v>
      </c>
      <c r="C11588" s="11" t="s">
        <v>650</v>
      </c>
      <c r="D11588" s="11" t="s">
        <v>662</v>
      </c>
      <c r="F11588" s="15">
        <f>IF(ISBLANK($D11588),"",IF(ISBLANK($E11588),VLOOKUP($D11588,$J:$K,2,FALSE),VLOOKUP($E11588,'Daycare Packages'!$A:$G,7,FALSE)))</f>
        <v>30</v>
      </c>
      <c r="G11588" s="15"/>
      <c r="H11588" s="15">
        <f t="shared" si="387"/>
        <v>30</v>
      </c>
      <c r="I11588" s="198">
        <f t="shared" si="388"/>
        <v>9</v>
      </c>
    </row>
    <row r="11589" spans="1:9" x14ac:dyDescent="0.3">
      <c r="A11589" s="55">
        <v>43721</v>
      </c>
      <c r="B11589" s="56" t="s">
        <v>91</v>
      </c>
      <c r="C11589" s="56" t="s">
        <v>754</v>
      </c>
      <c r="D11589" s="56" t="s">
        <v>659</v>
      </c>
      <c r="E11589" s="56"/>
      <c r="F11589" s="59">
        <f>IF(ISBLANK($D11589),"",IF(ISBLANK($E11589),VLOOKUP($D11589,$J:$K,2,FALSE),VLOOKUP($E11589,'Daycare Packages'!$A:$G,7,FALSE)))</f>
        <v>20</v>
      </c>
      <c r="G11589" s="59"/>
      <c r="H11589" s="59">
        <f t="shared" si="387"/>
        <v>20</v>
      </c>
      <c r="I11589" s="198">
        <f t="shared" si="388"/>
        <v>9</v>
      </c>
    </row>
    <row r="11590" spans="1:9" x14ac:dyDescent="0.3">
      <c r="A11590" s="10">
        <v>43722</v>
      </c>
      <c r="B11590" s="11" t="s">
        <v>1612</v>
      </c>
      <c r="C11590" s="11" t="s">
        <v>1613</v>
      </c>
      <c r="D11590" s="11" t="s">
        <v>662</v>
      </c>
      <c r="F11590" s="15">
        <f>IF(ISBLANK($D11590),"",IF(ISBLANK($E11590),VLOOKUP($D11590,$J:$K,2,FALSE),VLOOKUP($E11590,'Daycare Packages'!$A:$G,7,FALSE)))</f>
        <v>30</v>
      </c>
      <c r="G11590" s="15"/>
      <c r="H11590" s="15">
        <f t="shared" si="387"/>
        <v>30</v>
      </c>
      <c r="I11590" s="198">
        <f t="shared" si="388"/>
        <v>9</v>
      </c>
    </row>
    <row r="11591" spans="1:9" x14ac:dyDescent="0.3">
      <c r="A11591" s="10">
        <v>43722</v>
      </c>
      <c r="B11591" s="11" t="s">
        <v>244</v>
      </c>
      <c r="C11591" s="11" t="s">
        <v>673</v>
      </c>
      <c r="D11591" s="11" t="s">
        <v>662</v>
      </c>
      <c r="E11591" s="11">
        <v>6883385</v>
      </c>
      <c r="F11591" s="15">
        <f>IF(ISBLANK($D11591),"",IF(ISBLANK($E11591),VLOOKUP($D11591,$J:$K,2,FALSE),VLOOKUP($E11591,'Daycare Packages'!$A:$G,7,FALSE)))</f>
        <v>25</v>
      </c>
      <c r="G11591" s="15"/>
      <c r="H11591" s="15">
        <f t="shared" si="387"/>
        <v>25</v>
      </c>
      <c r="I11591" s="198">
        <f t="shared" si="388"/>
        <v>9</v>
      </c>
    </row>
    <row r="11592" spans="1:9" x14ac:dyDescent="0.3">
      <c r="A11592" s="10">
        <v>43722</v>
      </c>
      <c r="B11592" s="11" t="s">
        <v>688</v>
      </c>
      <c r="C11592" s="11" t="s">
        <v>689</v>
      </c>
      <c r="D11592" s="11" t="s">
        <v>662</v>
      </c>
      <c r="F11592" s="15">
        <f>IF(ISBLANK($D11592),"",IF(ISBLANK($E11592),VLOOKUP($D11592,$J:$K,2,FALSE),VLOOKUP($E11592,'Daycare Packages'!$A:$G,7,FALSE)))</f>
        <v>30</v>
      </c>
      <c r="G11592" s="15"/>
      <c r="H11592" s="15">
        <f t="shared" si="387"/>
        <v>30</v>
      </c>
      <c r="I11592" s="198">
        <f t="shared" si="388"/>
        <v>9</v>
      </c>
    </row>
    <row r="11593" spans="1:9" x14ac:dyDescent="0.3">
      <c r="A11593" s="10">
        <v>43722</v>
      </c>
      <c r="B11593" s="11" t="s">
        <v>185</v>
      </c>
      <c r="C11593" s="11" t="s">
        <v>670</v>
      </c>
      <c r="D11593" s="11" t="s">
        <v>662</v>
      </c>
      <c r="E11593" s="11">
        <v>6958047</v>
      </c>
      <c r="F11593" s="15">
        <f>IF(ISBLANK($D11593),"",IF(ISBLANK($E11593),VLOOKUP($D11593,$J:$K,2,FALSE),VLOOKUP($E11593,'Daycare Packages'!$A:$G,7,FALSE)))</f>
        <v>26</v>
      </c>
      <c r="G11593" s="15"/>
      <c r="H11593" s="15">
        <f t="shared" si="387"/>
        <v>26</v>
      </c>
      <c r="I11593" s="198">
        <f t="shared" si="388"/>
        <v>9</v>
      </c>
    </row>
    <row r="11594" spans="1:9" x14ac:dyDescent="0.3">
      <c r="A11594" s="10">
        <v>43722</v>
      </c>
      <c r="B11594" s="11" t="s">
        <v>760</v>
      </c>
      <c r="C11594" s="11" t="s">
        <v>761</v>
      </c>
      <c r="D11594" s="11" t="s">
        <v>662</v>
      </c>
      <c r="F11594" s="15">
        <f>IF(ISBLANK($D11594),"",IF(ISBLANK($E11594),VLOOKUP($D11594,$J:$K,2,FALSE),VLOOKUP($E11594,'Daycare Packages'!$A:$G,7,FALSE)))</f>
        <v>30</v>
      </c>
      <c r="G11594" s="15"/>
      <c r="H11594" s="15">
        <f t="shared" si="387"/>
        <v>30</v>
      </c>
      <c r="I11594" s="198">
        <f t="shared" si="388"/>
        <v>9</v>
      </c>
    </row>
    <row r="11595" spans="1:9" x14ac:dyDescent="0.3">
      <c r="A11595" s="10">
        <v>43722</v>
      </c>
      <c r="B11595" s="11" t="s">
        <v>2368</v>
      </c>
      <c r="C11595" s="11" t="s">
        <v>665</v>
      </c>
      <c r="D11595" s="11" t="s">
        <v>662</v>
      </c>
      <c r="F11595" s="15">
        <f>IF(ISBLANK($D11595),"",IF(ISBLANK($E11595),VLOOKUP($D11595,$J:$K,2,FALSE),VLOOKUP($E11595,'Daycare Packages'!$A:$G,7,FALSE)))</f>
        <v>30</v>
      </c>
      <c r="G11595" s="15"/>
      <c r="H11595" s="15">
        <f t="shared" ref="H11595:H11658" si="389">IF(ISBLANK(D11595),"",SUM(F11595:G11595))</f>
        <v>30</v>
      </c>
      <c r="I11595" s="198">
        <f t="shared" si="388"/>
        <v>9</v>
      </c>
    </row>
    <row r="11596" spans="1:9" x14ac:dyDescent="0.3">
      <c r="A11596" s="10">
        <v>43722</v>
      </c>
      <c r="B11596" s="11" t="s">
        <v>2368</v>
      </c>
      <c r="C11596" s="11" t="s">
        <v>450</v>
      </c>
      <c r="D11596" s="11" t="s">
        <v>662</v>
      </c>
      <c r="F11596" s="15">
        <f>IF(ISBLANK($D11596),"",IF(ISBLANK($E11596),VLOOKUP($D11596,$J:$K,2,FALSE),VLOOKUP($E11596,'Daycare Packages'!$A:$G,7,FALSE)))</f>
        <v>30</v>
      </c>
      <c r="G11596" s="15"/>
      <c r="H11596" s="15">
        <f t="shared" si="389"/>
        <v>30</v>
      </c>
      <c r="I11596" s="198">
        <f t="shared" si="388"/>
        <v>9</v>
      </c>
    </row>
    <row r="11597" spans="1:9" x14ac:dyDescent="0.3">
      <c r="A11597" s="10">
        <v>43722</v>
      </c>
      <c r="B11597" s="11" t="s">
        <v>1165</v>
      </c>
      <c r="C11597" s="11" t="s">
        <v>1166</v>
      </c>
      <c r="D11597" s="11" t="s">
        <v>662</v>
      </c>
      <c r="E11597" s="11">
        <v>6961856</v>
      </c>
      <c r="F11597" s="15">
        <f>IF(ISBLANK($D11597),"",IF(ISBLANK($E11597),VLOOKUP($D11597,$J:$K,2,FALSE),VLOOKUP($E11597,'Daycare Packages'!$A:$G,7,FALSE)))</f>
        <v>26</v>
      </c>
      <c r="G11597" s="15"/>
      <c r="H11597" s="15">
        <f t="shared" si="389"/>
        <v>26</v>
      </c>
      <c r="I11597" s="198">
        <f t="shared" si="388"/>
        <v>9</v>
      </c>
    </row>
    <row r="11598" spans="1:9" x14ac:dyDescent="0.3">
      <c r="A11598" s="10">
        <v>43722</v>
      </c>
      <c r="B11598" s="11" t="s">
        <v>1661</v>
      </c>
      <c r="C11598" s="11" t="s">
        <v>1673</v>
      </c>
      <c r="D11598" s="11" t="s">
        <v>662</v>
      </c>
      <c r="E11598" s="11">
        <v>6945493</v>
      </c>
      <c r="F11598" s="15">
        <f>IF(ISBLANK($D11598),"",IF(ISBLANK($E11598),VLOOKUP($D11598,$J:$K,2,FALSE),VLOOKUP($E11598,'Daycare Packages'!$A:$G,7,FALSE)))</f>
        <v>26</v>
      </c>
      <c r="G11598" s="15"/>
      <c r="H11598" s="15">
        <f t="shared" si="389"/>
        <v>26</v>
      </c>
      <c r="I11598" s="198">
        <f t="shared" si="388"/>
        <v>9</v>
      </c>
    </row>
    <row r="11599" spans="1:9" x14ac:dyDescent="0.3">
      <c r="A11599" s="10">
        <v>43722</v>
      </c>
      <c r="B11599" s="11" t="s">
        <v>836</v>
      </c>
      <c r="C11599" s="11" t="s">
        <v>498</v>
      </c>
      <c r="D11599" s="11" t="s">
        <v>662</v>
      </c>
      <c r="F11599" s="15">
        <f>IF(ISBLANK($D11599),"",IF(ISBLANK($E11599),VLOOKUP($D11599,$J:$K,2,FALSE),VLOOKUP($E11599,'Daycare Packages'!$A:$G,7,FALSE)))</f>
        <v>30</v>
      </c>
      <c r="G11599" s="15"/>
      <c r="H11599" s="15">
        <f t="shared" si="389"/>
        <v>30</v>
      </c>
      <c r="I11599" s="198">
        <f t="shared" si="388"/>
        <v>9</v>
      </c>
    </row>
    <row r="11600" spans="1:9" x14ac:dyDescent="0.3">
      <c r="A11600" s="10">
        <v>43722</v>
      </c>
      <c r="B11600" s="11" t="s">
        <v>117</v>
      </c>
      <c r="C11600" s="11" t="s">
        <v>1069</v>
      </c>
      <c r="D11600" s="11" t="s">
        <v>662</v>
      </c>
      <c r="E11600" s="11">
        <v>6875240</v>
      </c>
      <c r="F11600" s="15">
        <f>IF(ISBLANK($D11600),"",IF(ISBLANK($E11600),VLOOKUP($D11600,$J:$K,2,FALSE),VLOOKUP($E11600,'Daycare Packages'!$A:$G,7,FALSE)))</f>
        <v>25</v>
      </c>
      <c r="G11600" s="15"/>
      <c r="H11600" s="15">
        <f t="shared" si="389"/>
        <v>25</v>
      </c>
      <c r="I11600" s="198">
        <f t="shared" si="388"/>
        <v>9</v>
      </c>
    </row>
    <row r="11601" spans="1:9" x14ac:dyDescent="0.3">
      <c r="A11601" s="10">
        <v>43722</v>
      </c>
      <c r="B11601" s="11" t="s">
        <v>2365</v>
      </c>
      <c r="C11601" s="11" t="s">
        <v>2366</v>
      </c>
      <c r="D11601" s="11" t="s">
        <v>662</v>
      </c>
      <c r="F11601" s="15">
        <f>IF(ISBLANK($D11601),"",IF(ISBLANK($E11601),VLOOKUP($D11601,$J:$K,2,FALSE),VLOOKUP($E11601,'Daycare Packages'!$A:$G,7,FALSE)))</f>
        <v>30</v>
      </c>
      <c r="G11601" s="15">
        <v>-3</v>
      </c>
      <c r="H11601" s="15">
        <f t="shared" si="389"/>
        <v>27</v>
      </c>
      <c r="I11601" s="198">
        <f t="shared" si="388"/>
        <v>9</v>
      </c>
    </row>
    <row r="11602" spans="1:9" x14ac:dyDescent="0.3">
      <c r="A11602" s="10">
        <v>43722</v>
      </c>
      <c r="B11602" s="11" t="s">
        <v>924</v>
      </c>
      <c r="C11602" s="11" t="s">
        <v>925</v>
      </c>
      <c r="D11602" s="11" t="s">
        <v>662</v>
      </c>
      <c r="F11602" s="15">
        <f>IF(ISBLANK($D11602),"",IF(ISBLANK($E11602),VLOOKUP($D11602,$J:$K,2,FALSE),VLOOKUP($E11602,'Daycare Packages'!$A:$G,7,FALSE)))</f>
        <v>30</v>
      </c>
      <c r="G11602" s="15"/>
      <c r="H11602" s="15">
        <f t="shared" si="389"/>
        <v>30</v>
      </c>
      <c r="I11602" s="198">
        <f t="shared" si="388"/>
        <v>9</v>
      </c>
    </row>
    <row r="11603" spans="1:9" x14ac:dyDescent="0.3">
      <c r="A11603" s="10">
        <v>43722</v>
      </c>
      <c r="B11603" s="11" t="s">
        <v>182</v>
      </c>
      <c r="C11603" s="11" t="s">
        <v>685</v>
      </c>
      <c r="D11603" s="11" t="s">
        <v>662</v>
      </c>
      <c r="E11603" s="11">
        <v>6925810</v>
      </c>
      <c r="F11603" s="15">
        <f>IF(ISBLANK($D11603),"",IF(ISBLANK($E11603),VLOOKUP($D11603,$J:$K,2,FALSE),VLOOKUP($E11603,'Daycare Packages'!$A:$G,7,FALSE)))</f>
        <v>23</v>
      </c>
      <c r="G11603" s="15"/>
      <c r="H11603" s="15">
        <f t="shared" si="389"/>
        <v>23</v>
      </c>
      <c r="I11603" s="198">
        <f t="shared" si="388"/>
        <v>9</v>
      </c>
    </row>
    <row r="11604" spans="1:9" x14ac:dyDescent="0.3">
      <c r="A11604" s="55">
        <v>43722</v>
      </c>
      <c r="B11604" s="56" t="s">
        <v>783</v>
      </c>
      <c r="C11604" s="56" t="s">
        <v>514</v>
      </c>
      <c r="D11604" s="56" t="s">
        <v>662</v>
      </c>
      <c r="E11604" s="56"/>
      <c r="F11604" s="59">
        <f>IF(ISBLANK($D11604),"",IF(ISBLANK($E11604),VLOOKUP($D11604,$J:$K,2,FALSE),VLOOKUP($E11604,'Daycare Packages'!$A:$G,7,FALSE)))</f>
        <v>30</v>
      </c>
      <c r="G11604" s="59"/>
      <c r="H11604" s="59">
        <f t="shared" si="389"/>
        <v>30</v>
      </c>
      <c r="I11604" s="198">
        <f t="shared" si="388"/>
        <v>9</v>
      </c>
    </row>
    <row r="11605" spans="1:9" x14ac:dyDescent="0.3">
      <c r="A11605" s="10">
        <v>43723</v>
      </c>
      <c r="B11605" s="11" t="s">
        <v>82</v>
      </c>
      <c r="C11605" s="11" t="s">
        <v>694</v>
      </c>
      <c r="D11605" s="11" t="s">
        <v>659</v>
      </c>
      <c r="E11605" s="11">
        <v>6288870</v>
      </c>
      <c r="F11605" s="15">
        <f>IF(ISBLANK($D11605),"",IF(ISBLANK($E11605),VLOOKUP($D11605,$J:$K,2,FALSE),VLOOKUP($E11605,'Daycare Packages'!$A:$G,7,FALSE)))</f>
        <v>16</v>
      </c>
      <c r="G11605" s="15"/>
      <c r="H11605" s="15">
        <f t="shared" si="389"/>
        <v>16</v>
      </c>
      <c r="I11605" s="198">
        <f t="shared" si="388"/>
        <v>9</v>
      </c>
    </row>
    <row r="11606" spans="1:9" x14ac:dyDescent="0.3">
      <c r="A11606" s="10">
        <v>43723</v>
      </c>
      <c r="B11606" s="11" t="s">
        <v>82</v>
      </c>
      <c r="C11606" s="11" t="s">
        <v>695</v>
      </c>
      <c r="D11606" s="11" t="s">
        <v>659</v>
      </c>
      <c r="E11606" s="11">
        <v>6288870</v>
      </c>
      <c r="F11606" s="15">
        <f>IF(ISBLANK($D11606),"",IF(ISBLANK($E11606),VLOOKUP($D11606,$J:$K,2,FALSE),VLOOKUP($E11606,'Daycare Packages'!$A:$G,7,FALSE)))</f>
        <v>16</v>
      </c>
      <c r="G11606" s="15"/>
      <c r="H11606" s="15">
        <f t="shared" si="389"/>
        <v>16</v>
      </c>
      <c r="I11606" s="198">
        <f t="shared" si="388"/>
        <v>9</v>
      </c>
    </row>
    <row r="11607" spans="1:9" x14ac:dyDescent="0.3">
      <c r="A11607" s="10">
        <v>43723</v>
      </c>
      <c r="B11607" s="11" t="s">
        <v>2377</v>
      </c>
      <c r="C11607" s="11" t="s">
        <v>681</v>
      </c>
      <c r="D11607" s="11" t="s">
        <v>662</v>
      </c>
      <c r="F11607" s="15">
        <f>IF(ISBLANK($D11607),"",IF(ISBLANK($E11607),VLOOKUP($D11607,$J:$K,2,FALSE),VLOOKUP($E11607,'Daycare Packages'!$A:$G,7,FALSE)))</f>
        <v>30</v>
      </c>
      <c r="G11607" s="15"/>
      <c r="H11607" s="15">
        <f t="shared" si="389"/>
        <v>30</v>
      </c>
      <c r="I11607" s="198">
        <f t="shared" si="388"/>
        <v>9</v>
      </c>
    </row>
    <row r="11608" spans="1:9" x14ac:dyDescent="0.3">
      <c r="A11608" s="10">
        <v>43723</v>
      </c>
      <c r="B11608" s="11" t="s">
        <v>2377</v>
      </c>
      <c r="C11608" s="11" t="s">
        <v>400</v>
      </c>
      <c r="D11608" s="11" t="s">
        <v>662</v>
      </c>
      <c r="F11608" s="15">
        <f>IF(ISBLANK($D11608),"",IF(ISBLANK($E11608),VLOOKUP($D11608,$J:$K,2,FALSE),VLOOKUP($E11608,'Daycare Packages'!$A:$G,7,FALSE)))</f>
        <v>30</v>
      </c>
      <c r="G11608" s="15"/>
      <c r="H11608" s="15">
        <f t="shared" si="389"/>
        <v>30</v>
      </c>
      <c r="I11608" s="198">
        <f t="shared" si="388"/>
        <v>9</v>
      </c>
    </row>
    <row r="11609" spans="1:9" x14ac:dyDescent="0.3">
      <c r="A11609" s="10">
        <v>43723</v>
      </c>
      <c r="B11609" s="11" t="s">
        <v>1535</v>
      </c>
      <c r="C11609" s="11" t="s">
        <v>846</v>
      </c>
      <c r="D11609" s="11" t="s">
        <v>662</v>
      </c>
      <c r="E11609" s="11">
        <v>6955604</v>
      </c>
      <c r="F11609" s="15">
        <f>IF(ISBLANK($D11609),"",IF(ISBLANK($E11609),VLOOKUP($D11609,$J:$K,2,FALSE),VLOOKUP($E11609,'Daycare Packages'!$A:$G,7,FALSE)))</f>
        <v>26</v>
      </c>
      <c r="G11609" s="15"/>
      <c r="H11609" s="15">
        <f t="shared" si="389"/>
        <v>26</v>
      </c>
      <c r="I11609" s="198">
        <f t="shared" si="388"/>
        <v>9</v>
      </c>
    </row>
    <row r="11610" spans="1:9" x14ac:dyDescent="0.3">
      <c r="A11610" s="10">
        <v>43723</v>
      </c>
      <c r="B11610" s="11" t="s">
        <v>942</v>
      </c>
      <c r="C11610" s="11" t="s">
        <v>943</v>
      </c>
      <c r="D11610" s="11" t="s">
        <v>662</v>
      </c>
      <c r="E11610" s="11">
        <v>6911350</v>
      </c>
      <c r="F11610" s="15">
        <f>IF(ISBLANK($D11610),"",IF(ISBLANK($E11610),VLOOKUP($D11610,$J:$K,2,FALSE),VLOOKUP($E11610,'Daycare Packages'!$A:$G,7,FALSE)))</f>
        <v>27</v>
      </c>
      <c r="G11610" s="15"/>
      <c r="H11610" s="15">
        <f t="shared" si="389"/>
        <v>27</v>
      </c>
      <c r="I11610" s="198">
        <f t="shared" si="388"/>
        <v>9</v>
      </c>
    </row>
    <row r="11611" spans="1:9" x14ac:dyDescent="0.3">
      <c r="A11611" s="10">
        <v>43723</v>
      </c>
      <c r="B11611" s="11" t="s">
        <v>119</v>
      </c>
      <c r="C11611" s="11" t="s">
        <v>692</v>
      </c>
      <c r="D11611" s="11" t="s">
        <v>662</v>
      </c>
      <c r="E11611" s="11">
        <v>6908817</v>
      </c>
      <c r="F11611" s="15">
        <f>IF(ISBLANK($D11611),"",IF(ISBLANK($E11611),VLOOKUP($D11611,$J:$K,2,FALSE),VLOOKUP($E11611,'Daycare Packages'!$A:$G,7,FALSE)))</f>
        <v>26</v>
      </c>
      <c r="G11611" s="15"/>
      <c r="H11611" s="15">
        <f t="shared" si="389"/>
        <v>26</v>
      </c>
      <c r="I11611" s="198">
        <f t="shared" si="388"/>
        <v>9</v>
      </c>
    </row>
    <row r="11612" spans="1:9" x14ac:dyDescent="0.3">
      <c r="A11612" s="10">
        <v>43723</v>
      </c>
      <c r="B11612" s="11" t="s">
        <v>663</v>
      </c>
      <c r="C11612" s="11" t="s">
        <v>665</v>
      </c>
      <c r="D11612" s="11" t="s">
        <v>662</v>
      </c>
      <c r="F11612" s="15">
        <f>IF(ISBLANK($D11612),"",IF(ISBLANK($E11612),VLOOKUP($D11612,$J:$K,2,FALSE),VLOOKUP($E11612,'Daycare Packages'!$A:$G,7,FALSE)))</f>
        <v>30</v>
      </c>
      <c r="G11612" s="15"/>
      <c r="H11612" s="15">
        <f t="shared" si="389"/>
        <v>30</v>
      </c>
      <c r="I11612" s="198">
        <f t="shared" si="388"/>
        <v>9</v>
      </c>
    </row>
    <row r="11613" spans="1:9" x14ac:dyDescent="0.3">
      <c r="A11613" s="10">
        <v>43723</v>
      </c>
      <c r="B11613" s="11" t="s">
        <v>663</v>
      </c>
      <c r="C11613" s="11" t="s">
        <v>664</v>
      </c>
      <c r="D11613" s="11" t="s">
        <v>662</v>
      </c>
      <c r="F11613" s="15">
        <f>IF(ISBLANK($D11613),"",IF(ISBLANK($E11613),VLOOKUP($D11613,$J:$K,2,FALSE),VLOOKUP($E11613,'Daycare Packages'!$A:$G,7,FALSE)))</f>
        <v>30</v>
      </c>
      <c r="G11613" s="15"/>
      <c r="H11613" s="15">
        <f t="shared" si="389"/>
        <v>30</v>
      </c>
      <c r="I11613" s="198">
        <f t="shared" si="388"/>
        <v>9</v>
      </c>
    </row>
    <row r="11614" spans="1:9" x14ac:dyDescent="0.3">
      <c r="A11614" s="10">
        <v>43723</v>
      </c>
      <c r="B11614" s="11" t="s">
        <v>218</v>
      </c>
      <c r="C11614" s="11" t="s">
        <v>738</v>
      </c>
      <c r="D11614" s="11" t="s">
        <v>662</v>
      </c>
      <c r="E11614" s="11">
        <v>6911320</v>
      </c>
      <c r="F11614" s="15">
        <f>IF(ISBLANK($D11614),"",IF(ISBLANK($E11614),VLOOKUP($D11614,$J:$K,2,FALSE),VLOOKUP($E11614,'Daycare Packages'!$A:$G,7,FALSE)))</f>
        <v>20</v>
      </c>
      <c r="G11614" s="15"/>
      <c r="H11614" s="15">
        <f t="shared" si="389"/>
        <v>20</v>
      </c>
      <c r="I11614" s="198">
        <f t="shared" si="388"/>
        <v>9</v>
      </c>
    </row>
    <row r="11615" spans="1:9" x14ac:dyDescent="0.3">
      <c r="A11615" s="10">
        <v>43723</v>
      </c>
      <c r="B11615" s="11" t="s">
        <v>218</v>
      </c>
      <c r="C11615" s="11" t="s">
        <v>737</v>
      </c>
      <c r="D11615" s="11" t="s">
        <v>662</v>
      </c>
      <c r="E11615" s="11">
        <v>6911320</v>
      </c>
      <c r="F11615" s="15">
        <f>IF(ISBLANK($D11615),"",IF(ISBLANK($E11615),VLOOKUP($D11615,$J:$K,2,FALSE),VLOOKUP($E11615,'Daycare Packages'!$A:$G,7,FALSE)))</f>
        <v>20</v>
      </c>
      <c r="G11615" s="15"/>
      <c r="H11615" s="15">
        <f t="shared" si="389"/>
        <v>20</v>
      </c>
      <c r="I11615" s="198">
        <f t="shared" si="388"/>
        <v>9</v>
      </c>
    </row>
    <row r="11616" spans="1:9" x14ac:dyDescent="0.3">
      <c r="A11616" s="10">
        <v>43723</v>
      </c>
      <c r="B11616" s="11" t="s">
        <v>134</v>
      </c>
      <c r="C11616" s="11" t="s">
        <v>883</v>
      </c>
      <c r="D11616" s="11" t="s">
        <v>662</v>
      </c>
      <c r="E11616" s="11">
        <v>6948743</v>
      </c>
      <c r="F11616" s="15">
        <f>IF(ISBLANK($D11616),"",IF(ISBLANK($E11616),VLOOKUP($D11616,$J:$K,2,FALSE),VLOOKUP($E11616,'Daycare Packages'!$A:$G,7,FALSE)))</f>
        <v>27</v>
      </c>
      <c r="G11616" s="15"/>
      <c r="H11616" s="15">
        <f t="shared" si="389"/>
        <v>27</v>
      </c>
      <c r="I11616" s="198">
        <f t="shared" si="388"/>
        <v>9</v>
      </c>
    </row>
    <row r="11617" spans="1:9" x14ac:dyDescent="0.3">
      <c r="A11617" s="10">
        <v>43723</v>
      </c>
      <c r="B11617" s="11" t="s">
        <v>783</v>
      </c>
      <c r="C11617" s="11" t="s">
        <v>514</v>
      </c>
      <c r="D11617" s="11" t="s">
        <v>662</v>
      </c>
      <c r="F11617" s="15">
        <f>IF(ISBLANK($D11617),"",IF(ISBLANK($E11617),VLOOKUP($D11617,$J:$K,2,FALSE),VLOOKUP($E11617,'Daycare Packages'!$A:$G,7,FALSE)))</f>
        <v>30</v>
      </c>
      <c r="G11617" s="15"/>
      <c r="H11617" s="15">
        <f t="shared" si="389"/>
        <v>30</v>
      </c>
      <c r="I11617" s="198">
        <f t="shared" si="388"/>
        <v>9</v>
      </c>
    </row>
    <row r="11618" spans="1:9" x14ac:dyDescent="0.3">
      <c r="A11618" s="10">
        <v>43723</v>
      </c>
      <c r="B11618" s="11" t="s">
        <v>1282</v>
      </c>
      <c r="C11618" s="11" t="s">
        <v>754</v>
      </c>
      <c r="D11618" s="11" t="s">
        <v>662</v>
      </c>
      <c r="E11618" s="11">
        <v>6953812</v>
      </c>
      <c r="F11618" s="15">
        <f>IF(ISBLANK($D11618),"",IF(ISBLANK($E11618),VLOOKUP($D11618,$J:$K,2,FALSE),VLOOKUP($E11618,'Daycare Packages'!$A:$G,7,FALSE)))</f>
        <v>27</v>
      </c>
      <c r="G11618" s="15"/>
      <c r="H11618" s="15">
        <f t="shared" si="389"/>
        <v>27</v>
      </c>
      <c r="I11618" s="198">
        <f t="shared" si="388"/>
        <v>9</v>
      </c>
    </row>
    <row r="11619" spans="1:9" x14ac:dyDescent="0.3">
      <c r="A11619" s="10">
        <v>43723</v>
      </c>
      <c r="B11619" s="11" t="s">
        <v>677</v>
      </c>
      <c r="C11619" s="11" t="s">
        <v>678</v>
      </c>
      <c r="D11619" s="11" t="s">
        <v>662</v>
      </c>
      <c r="F11619" s="15">
        <f>IF(ISBLANK($D11619),"",IF(ISBLANK($E11619),VLOOKUP($D11619,$J:$K,2,FALSE),VLOOKUP($E11619,'Daycare Packages'!$A:$G,7,FALSE)))</f>
        <v>30</v>
      </c>
      <c r="G11619" s="15"/>
      <c r="H11619" s="15">
        <f t="shared" si="389"/>
        <v>30</v>
      </c>
      <c r="I11619" s="198">
        <f t="shared" si="388"/>
        <v>9</v>
      </c>
    </row>
    <row r="11620" spans="1:9" x14ac:dyDescent="0.3">
      <c r="A11620" s="10">
        <v>43723</v>
      </c>
      <c r="B11620" s="11" t="s">
        <v>2031</v>
      </c>
      <c r="C11620" s="11" t="s">
        <v>2032</v>
      </c>
      <c r="D11620" s="11" t="s">
        <v>662</v>
      </c>
      <c r="F11620" s="15">
        <f>IF(ISBLANK($D11620),"",IF(ISBLANK($E11620),VLOOKUP($D11620,$J:$K,2,FALSE),VLOOKUP($E11620,'Daycare Packages'!$A:$G,7,FALSE)))</f>
        <v>30</v>
      </c>
      <c r="G11620" s="15">
        <v>6</v>
      </c>
      <c r="H11620" s="15">
        <f t="shared" si="389"/>
        <v>36</v>
      </c>
      <c r="I11620" s="198">
        <f t="shared" si="388"/>
        <v>9</v>
      </c>
    </row>
    <row r="11621" spans="1:9" x14ac:dyDescent="0.3">
      <c r="A11621" s="10">
        <v>43723</v>
      </c>
      <c r="B11621" s="11" t="s">
        <v>1699</v>
      </c>
      <c r="C11621" s="11" t="s">
        <v>1700</v>
      </c>
      <c r="D11621" s="11" t="s">
        <v>662</v>
      </c>
      <c r="F11621" s="15">
        <f>IF(ISBLANK($D11621),"",IF(ISBLANK($E11621),VLOOKUP($D11621,$J:$K,2,FALSE),VLOOKUP($E11621,'Daycare Packages'!$A:$G,7,FALSE)))</f>
        <v>30</v>
      </c>
      <c r="G11621" s="15"/>
      <c r="H11621" s="15">
        <f t="shared" si="389"/>
        <v>30</v>
      </c>
      <c r="I11621" s="198">
        <f t="shared" si="388"/>
        <v>9</v>
      </c>
    </row>
    <row r="11622" spans="1:9" x14ac:dyDescent="0.3">
      <c r="A11622" s="55">
        <v>43723</v>
      </c>
      <c r="B11622" s="56" t="s">
        <v>182</v>
      </c>
      <c r="C11622" s="56" t="s">
        <v>685</v>
      </c>
      <c r="D11622" s="56" t="s">
        <v>662</v>
      </c>
      <c r="E11622" s="56">
        <v>6925810</v>
      </c>
      <c r="F11622" s="59">
        <f>IF(ISBLANK($D11622),"",IF(ISBLANK($E11622),VLOOKUP($D11622,$J:$K,2,FALSE),VLOOKUP($E11622,'Daycare Packages'!$A:$G,7,FALSE)))</f>
        <v>23</v>
      </c>
      <c r="G11622" s="59"/>
      <c r="H11622" s="59">
        <f t="shared" si="389"/>
        <v>23</v>
      </c>
      <c r="I11622" s="198">
        <f t="shared" si="388"/>
        <v>9</v>
      </c>
    </row>
    <row r="11623" spans="1:9" x14ac:dyDescent="0.3">
      <c r="A11623" s="10">
        <v>43724</v>
      </c>
      <c r="B11623" s="11" t="s">
        <v>663</v>
      </c>
      <c r="C11623" s="11" t="s">
        <v>665</v>
      </c>
      <c r="D11623" s="11" t="s">
        <v>659</v>
      </c>
      <c r="F11623" s="15">
        <f>IF(ISBLANK($D11623),"",IF(ISBLANK($E11623),VLOOKUP($D11623,$J:$K,2,FALSE),VLOOKUP($E11623,'Daycare Packages'!$A:$G,7,FALSE)))</f>
        <v>20</v>
      </c>
      <c r="G11623" s="15"/>
      <c r="H11623" s="15">
        <f t="shared" si="389"/>
        <v>20</v>
      </c>
      <c r="I11623" s="198">
        <f t="shared" si="388"/>
        <v>9</v>
      </c>
    </row>
    <row r="11624" spans="1:9" x14ac:dyDescent="0.3">
      <c r="A11624" s="10">
        <v>43724</v>
      </c>
      <c r="B11624" s="11" t="s">
        <v>663</v>
      </c>
      <c r="C11624" s="11" t="s">
        <v>664</v>
      </c>
      <c r="D11624" s="11" t="s">
        <v>659</v>
      </c>
      <c r="F11624" s="15">
        <f>IF(ISBLANK($D11624),"",IF(ISBLANK($E11624),VLOOKUP($D11624,$J:$K,2,FALSE),VLOOKUP($E11624,'Daycare Packages'!$A:$G,7,FALSE)))</f>
        <v>20</v>
      </c>
      <c r="G11624" s="15"/>
      <c r="H11624" s="15">
        <f t="shared" si="389"/>
        <v>20</v>
      </c>
      <c r="I11624" s="198">
        <f t="shared" si="388"/>
        <v>9</v>
      </c>
    </row>
    <row r="11625" spans="1:9" x14ac:dyDescent="0.3">
      <c r="A11625" s="10">
        <v>43724</v>
      </c>
      <c r="B11625" s="11" t="s">
        <v>190</v>
      </c>
      <c r="C11625" s="11" t="s">
        <v>718</v>
      </c>
      <c r="D11625" s="11" t="s">
        <v>659</v>
      </c>
      <c r="E11625" s="11">
        <v>6959646</v>
      </c>
      <c r="F11625" s="15">
        <f>IF(ISBLANK($D11625),"",IF(ISBLANK($E11625),VLOOKUP($D11625,$J:$K,2,FALSE),VLOOKUP($E11625,'Daycare Packages'!$A:$G,7,FALSE)))</f>
        <v>19</v>
      </c>
      <c r="G11625" s="15"/>
      <c r="H11625" s="15">
        <f t="shared" si="389"/>
        <v>19</v>
      </c>
      <c r="I11625" s="198">
        <f t="shared" si="388"/>
        <v>9</v>
      </c>
    </row>
    <row r="11626" spans="1:9" x14ac:dyDescent="0.3">
      <c r="A11626" s="10">
        <v>43724</v>
      </c>
      <c r="B11626" s="11" t="s">
        <v>1600</v>
      </c>
      <c r="C11626" s="11" t="s">
        <v>1601</v>
      </c>
      <c r="D11626" s="11" t="s">
        <v>662</v>
      </c>
      <c r="E11626" s="11">
        <v>6940590</v>
      </c>
      <c r="F11626" s="15">
        <f>IF(ISBLANK($D11626),"",IF(ISBLANK($E11626),VLOOKUP($D11626,$J:$K,2,FALSE),VLOOKUP($E11626,'Daycare Packages'!$A:$G,7,FALSE)))</f>
        <v>27</v>
      </c>
      <c r="G11626" s="15"/>
      <c r="H11626" s="15">
        <f t="shared" si="389"/>
        <v>27</v>
      </c>
      <c r="I11626" s="198">
        <f t="shared" si="388"/>
        <v>9</v>
      </c>
    </row>
    <row r="11627" spans="1:9" x14ac:dyDescent="0.3">
      <c r="A11627" s="10">
        <v>43724</v>
      </c>
      <c r="B11627" s="11" t="s">
        <v>152</v>
      </c>
      <c r="C11627" s="11" t="s">
        <v>679</v>
      </c>
      <c r="D11627" s="11" t="s">
        <v>662</v>
      </c>
      <c r="E11627" s="11">
        <v>6942219</v>
      </c>
      <c r="F11627" s="15">
        <f>IF(ISBLANK($D11627),"",IF(ISBLANK($E11627),VLOOKUP($D11627,$J:$K,2,FALSE),VLOOKUP($E11627,'Daycare Packages'!$A:$G,7,FALSE)))</f>
        <v>23</v>
      </c>
      <c r="G11627" s="15"/>
      <c r="H11627" s="15">
        <f t="shared" si="389"/>
        <v>23</v>
      </c>
      <c r="I11627" s="198">
        <f t="shared" si="388"/>
        <v>9</v>
      </c>
    </row>
    <row r="11628" spans="1:9" x14ac:dyDescent="0.3">
      <c r="A11628" s="10">
        <v>43724</v>
      </c>
      <c r="B11628" s="11" t="s">
        <v>1621</v>
      </c>
      <c r="C11628" s="11" t="s">
        <v>483</v>
      </c>
      <c r="D11628" s="11" t="s">
        <v>662</v>
      </c>
      <c r="F11628" s="15">
        <f>IF(ISBLANK($D11628),"",IF(ISBLANK($E11628),VLOOKUP($D11628,$J:$K,2,FALSE),VLOOKUP($E11628,'Daycare Packages'!$A:$G,7,FALSE)))</f>
        <v>30</v>
      </c>
      <c r="G11628" s="15"/>
      <c r="H11628" s="15">
        <f t="shared" si="389"/>
        <v>30</v>
      </c>
      <c r="I11628" s="198">
        <f t="shared" si="388"/>
        <v>9</v>
      </c>
    </row>
    <row r="11629" spans="1:9" x14ac:dyDescent="0.3">
      <c r="A11629" s="10">
        <v>43724</v>
      </c>
      <c r="B11629" s="11" t="s">
        <v>1366</v>
      </c>
      <c r="C11629" s="11" t="s">
        <v>520</v>
      </c>
      <c r="D11629" s="11" t="s">
        <v>662</v>
      </c>
      <c r="E11629" s="11">
        <v>6940430</v>
      </c>
      <c r="F11629" s="15">
        <f>IF(ISBLANK($D11629),"",IF(ISBLANK($E11629),VLOOKUP($D11629,$J:$K,2,FALSE),VLOOKUP($E11629,'Daycare Packages'!$A:$G,7,FALSE)))</f>
        <v>20.7</v>
      </c>
      <c r="G11629" s="15"/>
      <c r="H11629" s="15">
        <f t="shared" si="389"/>
        <v>20.7</v>
      </c>
      <c r="I11629" s="198">
        <f t="shared" si="388"/>
        <v>9</v>
      </c>
    </row>
    <row r="11630" spans="1:9" x14ac:dyDescent="0.3">
      <c r="A11630" s="10">
        <v>43724</v>
      </c>
      <c r="B11630" s="11" t="s">
        <v>1366</v>
      </c>
      <c r="C11630" s="11" t="s">
        <v>587</v>
      </c>
      <c r="D11630" s="11" t="s">
        <v>662</v>
      </c>
      <c r="E11630" s="11">
        <v>6940430</v>
      </c>
      <c r="F11630" s="15">
        <f>IF(ISBLANK($D11630),"",IF(ISBLANK($E11630),VLOOKUP($D11630,$J:$K,2,FALSE),VLOOKUP($E11630,'Daycare Packages'!$A:$G,7,FALSE)))</f>
        <v>20.7</v>
      </c>
      <c r="G11630" s="15"/>
      <c r="H11630" s="15">
        <f t="shared" si="389"/>
        <v>20.7</v>
      </c>
      <c r="I11630" s="198">
        <f t="shared" si="388"/>
        <v>9</v>
      </c>
    </row>
    <row r="11631" spans="1:9" x14ac:dyDescent="0.3">
      <c r="A11631" s="10">
        <v>43724</v>
      </c>
      <c r="B11631" s="11" t="s">
        <v>427</v>
      </c>
      <c r="C11631" s="11" t="s">
        <v>1313</v>
      </c>
      <c r="D11631" s="11" t="s">
        <v>659</v>
      </c>
      <c r="E11631" s="11">
        <v>6968000</v>
      </c>
      <c r="F11631" s="15">
        <f>IF(ISBLANK($D11631),"",IF(ISBLANK($E11631),VLOOKUP($D11631,$J:$K,2,FALSE),VLOOKUP($E11631,'Daycare Packages'!$A:$G,7,FALSE)))</f>
        <v>19</v>
      </c>
      <c r="G11631" s="15"/>
      <c r="H11631" s="15">
        <f t="shared" si="389"/>
        <v>19</v>
      </c>
      <c r="I11631" s="198">
        <f t="shared" si="388"/>
        <v>9</v>
      </c>
    </row>
    <row r="11632" spans="1:9" x14ac:dyDescent="0.3">
      <c r="A11632" s="10">
        <v>43724</v>
      </c>
      <c r="B11632" s="11" t="s">
        <v>279</v>
      </c>
      <c r="C11632" s="11" t="s">
        <v>661</v>
      </c>
      <c r="D11632" s="11" t="s">
        <v>662</v>
      </c>
      <c r="F11632" s="15">
        <f>IF(ISBLANK($D11632),"",IF(ISBLANK($E11632),VLOOKUP($D11632,$J:$K,2,FALSE),VLOOKUP($E11632,'Daycare Packages'!$A:$G,7,FALSE)))</f>
        <v>30</v>
      </c>
      <c r="G11632" s="15"/>
      <c r="H11632" s="15">
        <f t="shared" si="389"/>
        <v>30</v>
      </c>
      <c r="I11632" s="198">
        <f t="shared" si="388"/>
        <v>9</v>
      </c>
    </row>
    <row r="11633" spans="1:9" x14ac:dyDescent="0.3">
      <c r="A11633" s="10">
        <v>43724</v>
      </c>
      <c r="B11633" s="11" t="s">
        <v>279</v>
      </c>
      <c r="C11633" s="11" t="s">
        <v>658</v>
      </c>
      <c r="D11633" s="11" t="s">
        <v>662</v>
      </c>
      <c r="F11633" s="15">
        <f>IF(ISBLANK($D11633),"",IF(ISBLANK($E11633),VLOOKUP($D11633,$J:$K,2,FALSE),VLOOKUP($E11633,'Daycare Packages'!$A:$G,7,FALSE)))</f>
        <v>30</v>
      </c>
      <c r="G11633" s="15"/>
      <c r="H11633" s="15">
        <f t="shared" si="389"/>
        <v>30</v>
      </c>
      <c r="I11633" s="198">
        <f t="shared" si="388"/>
        <v>9</v>
      </c>
    </row>
    <row r="11634" spans="1:9" x14ac:dyDescent="0.3">
      <c r="A11634" s="10">
        <v>43724</v>
      </c>
      <c r="B11634" s="11" t="s">
        <v>185</v>
      </c>
      <c r="C11634" s="11" t="s">
        <v>670</v>
      </c>
      <c r="D11634" s="11" t="s">
        <v>662</v>
      </c>
      <c r="E11634" s="11">
        <v>6958047</v>
      </c>
      <c r="F11634" s="15">
        <f>IF(ISBLANK($D11634),"",IF(ISBLANK($E11634),VLOOKUP($D11634,$J:$K,2,FALSE),VLOOKUP($E11634,'Daycare Packages'!$A:$G,7,FALSE)))</f>
        <v>26</v>
      </c>
      <c r="G11634" s="15"/>
      <c r="H11634" s="15">
        <f t="shared" si="389"/>
        <v>26</v>
      </c>
      <c r="I11634" s="198">
        <f t="shared" si="388"/>
        <v>9</v>
      </c>
    </row>
    <row r="11635" spans="1:9" x14ac:dyDescent="0.3">
      <c r="A11635" s="10">
        <v>43724</v>
      </c>
      <c r="B11635" s="11" t="s">
        <v>141</v>
      </c>
      <c r="C11635" s="11" t="s">
        <v>673</v>
      </c>
      <c r="D11635" s="11" t="s">
        <v>662</v>
      </c>
      <c r="E11635" s="11">
        <v>6914106</v>
      </c>
      <c r="F11635" s="15">
        <f>IF(ISBLANK($D11635),"",IF(ISBLANK($E11635),VLOOKUP($D11635,$J:$K,2,FALSE),VLOOKUP($E11635,'Daycare Packages'!$A:$G,7,FALSE)))</f>
        <v>26</v>
      </c>
      <c r="G11635" s="15"/>
      <c r="H11635" s="15">
        <f t="shared" si="389"/>
        <v>26</v>
      </c>
      <c r="I11635" s="198">
        <f t="shared" si="388"/>
        <v>9</v>
      </c>
    </row>
    <row r="11636" spans="1:9" x14ac:dyDescent="0.3">
      <c r="A11636" s="10">
        <v>43724</v>
      </c>
      <c r="B11636" s="11" t="s">
        <v>196</v>
      </c>
      <c r="C11636" s="11" t="s">
        <v>432</v>
      </c>
      <c r="D11636" s="11" t="s">
        <v>662</v>
      </c>
      <c r="F11636" s="15">
        <f>IF(ISBLANK($D11636),"",IF(ISBLANK($E11636),VLOOKUP($D11636,$J:$K,2,FALSE),VLOOKUP($E11636,'Daycare Packages'!$A:$G,7,FALSE)))</f>
        <v>30</v>
      </c>
      <c r="G11636" s="15"/>
      <c r="H11636" s="15">
        <f t="shared" si="389"/>
        <v>30</v>
      </c>
      <c r="I11636" s="198">
        <f t="shared" si="388"/>
        <v>9</v>
      </c>
    </row>
    <row r="11637" spans="1:9" x14ac:dyDescent="0.3">
      <c r="A11637" s="10">
        <v>43724</v>
      </c>
      <c r="B11637" s="11" t="s">
        <v>318</v>
      </c>
      <c r="C11637" s="11" t="s">
        <v>723</v>
      </c>
      <c r="D11637" s="11" t="s">
        <v>662</v>
      </c>
      <c r="F11637" s="15">
        <f>IF(ISBLANK($D11637),"",IF(ISBLANK($E11637),VLOOKUP($D11637,$J:$K,2,FALSE),VLOOKUP($E11637,'Daycare Packages'!$A:$G,7,FALSE)))</f>
        <v>30</v>
      </c>
      <c r="G11637" s="15"/>
      <c r="H11637" s="15">
        <f t="shared" si="389"/>
        <v>30</v>
      </c>
      <c r="I11637" s="198">
        <f t="shared" si="388"/>
        <v>9</v>
      </c>
    </row>
    <row r="11638" spans="1:9" x14ac:dyDescent="0.3">
      <c r="A11638" s="10">
        <v>43724</v>
      </c>
      <c r="B11638" s="11" t="s">
        <v>2167</v>
      </c>
      <c r="C11638" s="11" t="s">
        <v>570</v>
      </c>
      <c r="D11638" s="11" t="s">
        <v>662</v>
      </c>
      <c r="E11638" s="11">
        <v>6962787</v>
      </c>
      <c r="F11638" s="15">
        <f>IF(ISBLANK($D11638),"",IF(ISBLANK($E11638),VLOOKUP($D11638,$J:$K,2,FALSE),VLOOKUP($E11638,'Daycare Packages'!$A:$G,7,FALSE)))</f>
        <v>27</v>
      </c>
      <c r="G11638" s="15"/>
      <c r="H11638" s="15">
        <f t="shared" si="389"/>
        <v>27</v>
      </c>
      <c r="I11638" s="198">
        <f t="shared" si="388"/>
        <v>9</v>
      </c>
    </row>
    <row r="11639" spans="1:9" x14ac:dyDescent="0.3">
      <c r="A11639" s="10">
        <v>43724</v>
      </c>
      <c r="B11639" s="11" t="s">
        <v>917</v>
      </c>
      <c r="C11639" s="11" t="s">
        <v>702</v>
      </c>
      <c r="D11639" s="11" t="s">
        <v>662</v>
      </c>
      <c r="F11639" s="15">
        <f>IF(ISBLANK($D11639),"",IF(ISBLANK($E11639),VLOOKUP($D11639,$J:$K,2,FALSE),VLOOKUP($E11639,'Daycare Packages'!$A:$G,7,FALSE)))</f>
        <v>30</v>
      </c>
      <c r="G11639" s="15"/>
      <c r="H11639" s="15">
        <f t="shared" si="389"/>
        <v>30</v>
      </c>
      <c r="I11639" s="198">
        <f t="shared" si="388"/>
        <v>9</v>
      </c>
    </row>
    <row r="11640" spans="1:9" x14ac:dyDescent="0.3">
      <c r="A11640" s="10">
        <v>43724</v>
      </c>
      <c r="B11640" s="11" t="s">
        <v>2279</v>
      </c>
      <c r="C11640" s="11" t="s">
        <v>2283</v>
      </c>
      <c r="D11640" s="11" t="s">
        <v>662</v>
      </c>
      <c r="E11640" s="11">
        <v>6950486</v>
      </c>
      <c r="F11640" s="15">
        <f>IF(ISBLANK($D11640),"",IF(ISBLANK($E11640),VLOOKUP($D11640,$J:$K,2,FALSE),VLOOKUP($E11640,'Daycare Packages'!$A:$G,7,FALSE)))</f>
        <v>26</v>
      </c>
      <c r="G11640" s="15"/>
      <c r="H11640" s="15">
        <f t="shared" si="389"/>
        <v>26</v>
      </c>
      <c r="I11640" s="198">
        <f t="shared" si="388"/>
        <v>9</v>
      </c>
    </row>
    <row r="11641" spans="1:9" x14ac:dyDescent="0.3">
      <c r="A11641" s="10">
        <v>43724</v>
      </c>
      <c r="B11641" s="11" t="s">
        <v>244</v>
      </c>
      <c r="C11641" s="11" t="s">
        <v>673</v>
      </c>
      <c r="D11641" s="11" t="s">
        <v>662</v>
      </c>
      <c r="E11641" s="11">
        <v>6883385</v>
      </c>
      <c r="F11641" s="15">
        <f>IF(ISBLANK($D11641),"",IF(ISBLANK($E11641),VLOOKUP($D11641,$J:$K,2,FALSE),VLOOKUP($E11641,'Daycare Packages'!$A:$G,7,FALSE)))</f>
        <v>25</v>
      </c>
      <c r="G11641" s="15"/>
      <c r="H11641" s="15">
        <f t="shared" si="389"/>
        <v>25</v>
      </c>
      <c r="I11641" s="198">
        <f t="shared" si="388"/>
        <v>9</v>
      </c>
    </row>
    <row r="11642" spans="1:9" x14ac:dyDescent="0.3">
      <c r="A11642" s="10">
        <v>43724</v>
      </c>
      <c r="B11642" s="11" t="s">
        <v>1979</v>
      </c>
      <c r="C11642" s="11" t="s">
        <v>474</v>
      </c>
      <c r="D11642" s="11" t="s">
        <v>662</v>
      </c>
      <c r="E11642" s="11">
        <v>6921788</v>
      </c>
      <c r="F11642" s="15">
        <f>IF(ISBLANK($D11642),"",IF(ISBLANK($E11642),VLOOKUP($D11642,$J:$K,2,FALSE),VLOOKUP($E11642,'Daycare Packages'!$A:$G,7,FALSE)))</f>
        <v>23</v>
      </c>
      <c r="G11642" s="15"/>
      <c r="H11642" s="15">
        <f t="shared" si="389"/>
        <v>23</v>
      </c>
      <c r="I11642" s="198">
        <f t="shared" si="388"/>
        <v>9</v>
      </c>
    </row>
    <row r="11643" spans="1:9" x14ac:dyDescent="0.3">
      <c r="A11643" s="10">
        <v>43724</v>
      </c>
      <c r="B11643" s="11" t="s">
        <v>1435</v>
      </c>
      <c r="C11643" s="11" t="s">
        <v>448</v>
      </c>
      <c r="D11643" s="11" t="s">
        <v>662</v>
      </c>
      <c r="E11643" s="11">
        <v>6907279</v>
      </c>
      <c r="F11643" s="15">
        <f>IF(ISBLANK($D11643),"",IF(ISBLANK($E11643),VLOOKUP($D11643,$J:$K,2,FALSE),VLOOKUP($E11643,'Daycare Packages'!$A:$G,7,FALSE)))</f>
        <v>27</v>
      </c>
      <c r="G11643" s="15"/>
      <c r="H11643" s="15">
        <f t="shared" si="389"/>
        <v>27</v>
      </c>
      <c r="I11643" s="198">
        <f t="shared" si="388"/>
        <v>9</v>
      </c>
    </row>
    <row r="11644" spans="1:9" x14ac:dyDescent="0.3">
      <c r="A11644" s="10">
        <v>43724</v>
      </c>
      <c r="B11644" s="11" t="s">
        <v>784</v>
      </c>
      <c r="C11644" s="11" t="s">
        <v>785</v>
      </c>
      <c r="D11644" s="11" t="s">
        <v>662</v>
      </c>
      <c r="F11644" s="15">
        <f>IF(ISBLANK($D11644),"",IF(ISBLANK($E11644),VLOOKUP($D11644,$J:$K,2,FALSE),VLOOKUP($E11644,'Daycare Packages'!$A:$G,7,FALSE)))</f>
        <v>30</v>
      </c>
      <c r="G11644" s="15"/>
      <c r="H11644" s="15">
        <f t="shared" si="389"/>
        <v>30</v>
      </c>
      <c r="I11644" s="198">
        <f t="shared" si="388"/>
        <v>9</v>
      </c>
    </row>
    <row r="11645" spans="1:9" x14ac:dyDescent="0.3">
      <c r="A11645" s="10">
        <v>43724</v>
      </c>
      <c r="B11645" s="11" t="s">
        <v>1221</v>
      </c>
      <c r="C11645" s="11" t="s">
        <v>1222</v>
      </c>
      <c r="D11645" s="11" t="s">
        <v>662</v>
      </c>
      <c r="E11645" s="11">
        <v>6954886</v>
      </c>
      <c r="F11645" s="15">
        <f>IF(ISBLANK($D11645),"",IF(ISBLANK($E11645),VLOOKUP($D11645,$J:$K,2,FALSE),VLOOKUP($E11645,'Daycare Packages'!$A:$G,7,FALSE)))</f>
        <v>25</v>
      </c>
      <c r="G11645" s="15"/>
      <c r="H11645" s="15">
        <f t="shared" si="389"/>
        <v>25</v>
      </c>
      <c r="I11645" s="198">
        <f t="shared" si="388"/>
        <v>9</v>
      </c>
    </row>
    <row r="11646" spans="1:9" x14ac:dyDescent="0.3">
      <c r="A11646" s="10">
        <v>43724</v>
      </c>
      <c r="B11646" s="11" t="s">
        <v>137</v>
      </c>
      <c r="C11646" s="11" t="s">
        <v>678</v>
      </c>
      <c r="D11646" s="11" t="s">
        <v>662</v>
      </c>
      <c r="E11646" s="11">
        <v>6867321</v>
      </c>
      <c r="F11646" s="15">
        <f>IF(ISBLANK($D11646),"",IF(ISBLANK($E11646),VLOOKUP($D11646,$J:$K,2,FALSE),VLOOKUP($E11646,'Daycare Packages'!$A:$G,7,FALSE)))</f>
        <v>23</v>
      </c>
      <c r="G11646" s="15"/>
      <c r="H11646" s="15">
        <f t="shared" si="389"/>
        <v>23</v>
      </c>
      <c r="I11646" s="198">
        <f t="shared" si="388"/>
        <v>9</v>
      </c>
    </row>
    <row r="11647" spans="1:9" x14ac:dyDescent="0.3">
      <c r="A11647" s="10">
        <v>43724</v>
      </c>
      <c r="B11647" s="11" t="s">
        <v>137</v>
      </c>
      <c r="C11647" s="11" t="s">
        <v>693</v>
      </c>
      <c r="D11647" s="11" t="s">
        <v>662</v>
      </c>
      <c r="E11647" s="11">
        <v>6867321</v>
      </c>
      <c r="F11647" s="15">
        <f>IF(ISBLANK($D11647),"",IF(ISBLANK($E11647),VLOOKUP($D11647,$J:$K,2,FALSE),VLOOKUP($E11647,'Daycare Packages'!$A:$G,7,FALSE)))</f>
        <v>23</v>
      </c>
      <c r="G11647" s="15"/>
      <c r="H11647" s="15">
        <f t="shared" si="389"/>
        <v>23</v>
      </c>
      <c r="I11647" s="198">
        <f t="shared" si="388"/>
        <v>9</v>
      </c>
    </row>
    <row r="11648" spans="1:9" x14ac:dyDescent="0.3">
      <c r="A11648" s="10">
        <v>43724</v>
      </c>
      <c r="B11648" s="11" t="s">
        <v>809</v>
      </c>
      <c r="C11648" s="11" t="s">
        <v>810</v>
      </c>
      <c r="D11648" s="11" t="s">
        <v>662</v>
      </c>
      <c r="F11648" s="15">
        <f>IF(ISBLANK($D11648),"",IF(ISBLANK($E11648),VLOOKUP($D11648,$J:$K,2,FALSE),VLOOKUP($E11648,'Daycare Packages'!$A:$G,7,FALSE)))</f>
        <v>30</v>
      </c>
      <c r="G11648" s="15"/>
      <c r="H11648" s="15">
        <f t="shared" si="389"/>
        <v>30</v>
      </c>
      <c r="I11648" s="198">
        <f t="shared" si="388"/>
        <v>9</v>
      </c>
    </row>
    <row r="11649" spans="1:9" x14ac:dyDescent="0.3">
      <c r="A11649" s="10">
        <v>43724</v>
      </c>
      <c r="B11649" s="11" t="s">
        <v>209</v>
      </c>
      <c r="C11649" s="11" t="s">
        <v>702</v>
      </c>
      <c r="D11649" s="11" t="s">
        <v>662</v>
      </c>
      <c r="E11649" s="11">
        <v>6965118</v>
      </c>
      <c r="F11649" s="15">
        <f>IF(ISBLANK($D11649),"",IF(ISBLANK($E11649),VLOOKUP($D11649,$J:$K,2,FALSE),VLOOKUP($E11649,'Daycare Packages'!$A:$G,7,FALSE)))</f>
        <v>27</v>
      </c>
      <c r="G11649" s="15"/>
      <c r="H11649" s="15">
        <f t="shared" si="389"/>
        <v>27</v>
      </c>
      <c r="I11649" s="198">
        <f t="shared" si="388"/>
        <v>9</v>
      </c>
    </row>
    <row r="11650" spans="1:9" x14ac:dyDescent="0.3">
      <c r="A11650" s="10">
        <v>43724</v>
      </c>
      <c r="B11650" s="11" t="s">
        <v>1165</v>
      </c>
      <c r="C11650" s="11" t="s">
        <v>1166</v>
      </c>
      <c r="D11650" s="11" t="s">
        <v>662</v>
      </c>
      <c r="E11650" s="11">
        <v>6961856</v>
      </c>
      <c r="F11650" s="15">
        <f>IF(ISBLANK($D11650),"",IF(ISBLANK($E11650),VLOOKUP($D11650,$J:$K,2,FALSE),VLOOKUP($E11650,'Daycare Packages'!$A:$G,7,FALSE)))</f>
        <v>26</v>
      </c>
      <c r="G11650" s="15"/>
      <c r="H11650" s="15">
        <f t="shared" si="389"/>
        <v>26</v>
      </c>
      <c r="I11650" s="198">
        <f t="shared" si="388"/>
        <v>9</v>
      </c>
    </row>
    <row r="11651" spans="1:9" x14ac:dyDescent="0.3">
      <c r="A11651" s="10">
        <v>43724</v>
      </c>
      <c r="B11651" s="11" t="s">
        <v>193</v>
      </c>
      <c r="C11651" s="11" t="s">
        <v>776</v>
      </c>
      <c r="D11651" s="11" t="s">
        <v>662</v>
      </c>
      <c r="E11651" s="11">
        <v>6959357</v>
      </c>
      <c r="F11651" s="15">
        <f>IF(ISBLANK($D11651),"",IF(ISBLANK($E11651),VLOOKUP($D11651,$J:$K,2,FALSE),VLOOKUP($E11651,'Daycare Packages'!$A:$G,7,FALSE)))</f>
        <v>27</v>
      </c>
      <c r="G11651" s="15"/>
      <c r="H11651" s="15">
        <f t="shared" si="389"/>
        <v>27</v>
      </c>
      <c r="I11651" s="198">
        <f t="shared" ref="I11651:I11714" si="390">IF(A11651="",0,MONTH(A11651))</f>
        <v>9</v>
      </c>
    </row>
    <row r="11652" spans="1:9" x14ac:dyDescent="0.3">
      <c r="A11652" s="10">
        <v>43724</v>
      </c>
      <c r="B11652" s="11" t="s">
        <v>1661</v>
      </c>
      <c r="C11652" s="11" t="s">
        <v>1673</v>
      </c>
      <c r="D11652" s="11" t="s">
        <v>662</v>
      </c>
      <c r="E11652" s="11">
        <v>6945493</v>
      </c>
      <c r="F11652" s="15">
        <f>IF(ISBLANK($D11652),"",IF(ISBLANK($E11652),VLOOKUP($D11652,$J:$K,2,FALSE),VLOOKUP($E11652,'Daycare Packages'!$A:$G,7,FALSE)))</f>
        <v>26</v>
      </c>
      <c r="G11652" s="15"/>
      <c r="H11652" s="15">
        <f t="shared" si="389"/>
        <v>26</v>
      </c>
      <c r="I11652" s="198">
        <f t="shared" si="390"/>
        <v>9</v>
      </c>
    </row>
    <row r="11653" spans="1:9" x14ac:dyDescent="0.3">
      <c r="A11653" s="10">
        <v>43724</v>
      </c>
      <c r="B11653" s="11" t="s">
        <v>160</v>
      </c>
      <c r="C11653" s="11" t="s">
        <v>1761</v>
      </c>
      <c r="D11653" s="11" t="s">
        <v>662</v>
      </c>
      <c r="E11653" s="11">
        <v>6928242</v>
      </c>
      <c r="F11653" s="15">
        <f>IF(ISBLANK($D11653),"",IF(ISBLANK($E11653),VLOOKUP($D11653,$J:$K,2,FALSE),VLOOKUP($E11653,'Daycare Packages'!$A:$G,7,FALSE)))</f>
        <v>25</v>
      </c>
      <c r="G11653" s="15"/>
      <c r="H11653" s="15">
        <f t="shared" si="389"/>
        <v>25</v>
      </c>
      <c r="I11653" s="198">
        <f t="shared" si="390"/>
        <v>9</v>
      </c>
    </row>
    <row r="11654" spans="1:9" x14ac:dyDescent="0.3">
      <c r="A11654" s="10">
        <v>43724</v>
      </c>
      <c r="B11654" s="11" t="s">
        <v>160</v>
      </c>
      <c r="C11654" s="11" t="s">
        <v>794</v>
      </c>
      <c r="D11654" s="11" t="s">
        <v>662</v>
      </c>
      <c r="E11654" s="11">
        <v>6928242</v>
      </c>
      <c r="F11654" s="15">
        <f>IF(ISBLANK($D11654),"",IF(ISBLANK($E11654),VLOOKUP($D11654,$J:$K,2,FALSE),VLOOKUP($E11654,'Daycare Packages'!$A:$G,7,FALSE)))</f>
        <v>25</v>
      </c>
      <c r="G11654" s="15"/>
      <c r="H11654" s="15">
        <f t="shared" si="389"/>
        <v>25</v>
      </c>
      <c r="I11654" s="198">
        <f t="shared" si="390"/>
        <v>9</v>
      </c>
    </row>
    <row r="11655" spans="1:9" x14ac:dyDescent="0.3">
      <c r="A11655" s="10">
        <v>43724</v>
      </c>
      <c r="B11655" s="11" t="s">
        <v>127</v>
      </c>
      <c r="C11655" s="11" t="s">
        <v>715</v>
      </c>
      <c r="D11655" s="11" t="s">
        <v>662</v>
      </c>
      <c r="E11655" s="11">
        <v>6865974</v>
      </c>
      <c r="F11655" s="15">
        <f>IF(ISBLANK($D11655),"",IF(ISBLANK($E11655),VLOOKUP($D11655,$J:$K,2,FALSE),VLOOKUP($E11655,'Daycare Packages'!$A:$G,7,FALSE)))</f>
        <v>23</v>
      </c>
      <c r="G11655" s="15"/>
      <c r="H11655" s="15">
        <f t="shared" si="389"/>
        <v>23</v>
      </c>
      <c r="I11655" s="198">
        <f t="shared" si="390"/>
        <v>9</v>
      </c>
    </row>
    <row r="11656" spans="1:9" x14ac:dyDescent="0.3">
      <c r="A11656" s="10">
        <v>43724</v>
      </c>
      <c r="B11656" s="11" t="s">
        <v>184</v>
      </c>
      <c r="C11656" s="11" t="s">
        <v>679</v>
      </c>
      <c r="D11656" s="11" t="s">
        <v>662</v>
      </c>
      <c r="E11656" s="11">
        <v>6955702</v>
      </c>
      <c r="F11656" s="15">
        <f>IF(ISBLANK($D11656),"",IF(ISBLANK($E11656),VLOOKUP($D11656,$J:$K,2,FALSE),VLOOKUP($E11656,'Daycare Packages'!$A:$G,7,FALSE)))</f>
        <v>26</v>
      </c>
      <c r="G11656" s="15"/>
      <c r="H11656" s="15">
        <f t="shared" si="389"/>
        <v>26</v>
      </c>
      <c r="I11656" s="198">
        <f t="shared" si="390"/>
        <v>9</v>
      </c>
    </row>
    <row r="11657" spans="1:9" x14ac:dyDescent="0.3">
      <c r="A11657" s="10">
        <v>43724</v>
      </c>
      <c r="B11657" s="11" t="s">
        <v>184</v>
      </c>
      <c r="C11657" s="11" t="s">
        <v>396</v>
      </c>
      <c r="D11657" s="11" t="s">
        <v>662</v>
      </c>
      <c r="E11657" s="11">
        <v>6955702</v>
      </c>
      <c r="F11657" s="15">
        <f>IF(ISBLANK($D11657),"",IF(ISBLANK($E11657),VLOOKUP($D11657,$J:$K,2,FALSE),VLOOKUP($E11657,'Daycare Packages'!$A:$G,7,FALSE)))</f>
        <v>26</v>
      </c>
      <c r="G11657" s="15"/>
      <c r="H11657" s="15">
        <f t="shared" si="389"/>
        <v>26</v>
      </c>
      <c r="I11657" s="198">
        <f t="shared" si="390"/>
        <v>9</v>
      </c>
    </row>
    <row r="11658" spans="1:9" x14ac:dyDescent="0.3">
      <c r="A11658" s="10">
        <v>43724</v>
      </c>
      <c r="B11658" s="11" t="s">
        <v>203</v>
      </c>
      <c r="C11658" s="11" t="s">
        <v>840</v>
      </c>
      <c r="D11658" s="11" t="s">
        <v>662</v>
      </c>
      <c r="E11658" s="11">
        <v>6960570</v>
      </c>
      <c r="F11658" s="15">
        <f>IF(ISBLANK($D11658),"",IF(ISBLANK($E11658),VLOOKUP($D11658,$J:$K,2,FALSE),VLOOKUP($E11658,'Daycare Packages'!$A:$G,7,FALSE)))</f>
        <v>27</v>
      </c>
      <c r="G11658" s="15"/>
      <c r="H11658" s="15">
        <f t="shared" si="389"/>
        <v>27</v>
      </c>
      <c r="I11658" s="198">
        <f t="shared" si="390"/>
        <v>9</v>
      </c>
    </row>
    <row r="11659" spans="1:9" x14ac:dyDescent="0.3">
      <c r="A11659" s="10">
        <v>43724</v>
      </c>
      <c r="B11659" s="11" t="s">
        <v>1692</v>
      </c>
      <c r="C11659" s="11" t="s">
        <v>650</v>
      </c>
      <c r="D11659" s="11" t="s">
        <v>662</v>
      </c>
      <c r="F11659" s="15">
        <f>IF(ISBLANK($D11659),"",IF(ISBLANK($E11659),VLOOKUP($D11659,$J:$K,2,FALSE),VLOOKUP($E11659,'Daycare Packages'!$A:$G,7,FALSE)))</f>
        <v>30</v>
      </c>
      <c r="G11659" s="15"/>
      <c r="H11659" s="15">
        <f t="shared" ref="H11659:H11722" si="391">IF(ISBLANK(D11659),"",SUM(F11659:G11659))</f>
        <v>30</v>
      </c>
      <c r="I11659" s="198">
        <f t="shared" si="390"/>
        <v>9</v>
      </c>
    </row>
    <row r="11660" spans="1:9" x14ac:dyDescent="0.3">
      <c r="A11660" s="10">
        <v>43724</v>
      </c>
      <c r="B11660" s="11" t="s">
        <v>688</v>
      </c>
      <c r="C11660" s="11" t="s">
        <v>689</v>
      </c>
      <c r="D11660" s="11" t="s">
        <v>662</v>
      </c>
      <c r="F11660" s="15">
        <f>IF(ISBLANK($D11660),"",IF(ISBLANK($E11660),VLOOKUP($D11660,$J:$K,2,FALSE),VLOOKUP($E11660,'Daycare Packages'!$A:$G,7,FALSE)))</f>
        <v>30</v>
      </c>
      <c r="G11660" s="15"/>
      <c r="H11660" s="15">
        <f t="shared" si="391"/>
        <v>30</v>
      </c>
      <c r="I11660" s="198">
        <f t="shared" si="390"/>
        <v>9</v>
      </c>
    </row>
    <row r="11661" spans="1:9" x14ac:dyDescent="0.3">
      <c r="A11661" s="10">
        <v>43724</v>
      </c>
      <c r="B11661" s="11" t="s">
        <v>894</v>
      </c>
      <c r="C11661" s="11" t="s">
        <v>895</v>
      </c>
      <c r="D11661" s="11" t="s">
        <v>662</v>
      </c>
      <c r="E11661" s="11">
        <v>6961513</v>
      </c>
      <c r="F11661" s="15">
        <f>IF(ISBLANK($D11661),"",IF(ISBLANK($E11661),VLOOKUP($D11661,$J:$K,2,FALSE),VLOOKUP($E11661,'Daycare Packages'!$A:$G,7,FALSE)))</f>
        <v>26</v>
      </c>
      <c r="G11661" s="15"/>
      <c r="H11661" s="15">
        <f t="shared" si="391"/>
        <v>26</v>
      </c>
      <c r="I11661" s="198">
        <f t="shared" si="390"/>
        <v>9</v>
      </c>
    </row>
    <row r="11662" spans="1:9" x14ac:dyDescent="0.3">
      <c r="A11662" s="10">
        <v>43724</v>
      </c>
      <c r="B11662" s="11" t="s">
        <v>894</v>
      </c>
      <c r="C11662" s="11" t="s">
        <v>622</v>
      </c>
      <c r="D11662" s="11" t="s">
        <v>662</v>
      </c>
      <c r="E11662" s="11">
        <v>6961513</v>
      </c>
      <c r="F11662" s="15">
        <f>IF(ISBLANK($D11662),"",IF(ISBLANK($E11662),VLOOKUP($D11662,$J:$K,2,FALSE),VLOOKUP($E11662,'Daycare Packages'!$A:$G,7,FALSE)))</f>
        <v>26</v>
      </c>
      <c r="G11662" s="15"/>
      <c r="H11662" s="15">
        <f t="shared" si="391"/>
        <v>26</v>
      </c>
      <c r="I11662" s="198">
        <f t="shared" si="390"/>
        <v>9</v>
      </c>
    </row>
    <row r="11663" spans="1:9" x14ac:dyDescent="0.3">
      <c r="A11663" s="10">
        <v>43724</v>
      </c>
      <c r="B11663" s="11" t="s">
        <v>1317</v>
      </c>
      <c r="C11663" s="11" t="s">
        <v>633</v>
      </c>
      <c r="D11663" s="11" t="s">
        <v>662</v>
      </c>
      <c r="E11663" s="11">
        <v>6935593</v>
      </c>
      <c r="F11663" s="15">
        <f>IF(ISBLANK($D11663),"",IF(ISBLANK($E11663),VLOOKUP($D11663,$J:$K,2,FALSE),VLOOKUP($E11663,'Daycare Packages'!$A:$G,7,FALSE)))</f>
        <v>25</v>
      </c>
      <c r="G11663" s="15"/>
      <c r="H11663" s="15">
        <f t="shared" si="391"/>
        <v>25</v>
      </c>
      <c r="I11663" s="198">
        <f t="shared" si="390"/>
        <v>9</v>
      </c>
    </row>
    <row r="11664" spans="1:9" x14ac:dyDescent="0.3">
      <c r="A11664" s="10">
        <v>43724</v>
      </c>
      <c r="B11664" s="11" t="s">
        <v>2151</v>
      </c>
      <c r="C11664" s="11" t="s">
        <v>808</v>
      </c>
      <c r="D11664" s="11" t="s">
        <v>662</v>
      </c>
      <c r="F11664" s="15">
        <f>IF(ISBLANK($D11664),"",IF(ISBLANK($E11664),VLOOKUP($D11664,$J:$K,2,FALSE),VLOOKUP($E11664,'Daycare Packages'!$A:$G,7,FALSE)))</f>
        <v>30</v>
      </c>
      <c r="G11664" s="15"/>
      <c r="H11664" s="15">
        <f t="shared" si="391"/>
        <v>30</v>
      </c>
      <c r="I11664" s="198">
        <f t="shared" si="390"/>
        <v>9</v>
      </c>
    </row>
    <row r="11665" spans="1:9" x14ac:dyDescent="0.3">
      <c r="A11665" s="10">
        <v>43724</v>
      </c>
      <c r="B11665" s="11" t="s">
        <v>2077</v>
      </c>
      <c r="C11665" s="11" t="s">
        <v>943</v>
      </c>
      <c r="D11665" s="11" t="s">
        <v>662</v>
      </c>
      <c r="E11665" s="11">
        <v>6937572</v>
      </c>
      <c r="F11665" s="15">
        <f>IF(ISBLANK($D11665),"",IF(ISBLANK($E11665),VLOOKUP($D11665,$J:$K,2,FALSE),VLOOKUP($E11665,'Daycare Packages'!$A:$G,7,FALSE)))</f>
        <v>23</v>
      </c>
      <c r="G11665" s="15"/>
      <c r="H11665" s="15">
        <f t="shared" si="391"/>
        <v>23</v>
      </c>
      <c r="I11665" s="198">
        <f t="shared" si="390"/>
        <v>9</v>
      </c>
    </row>
    <row r="11666" spans="1:9" x14ac:dyDescent="0.3">
      <c r="A11666" s="10">
        <v>43724</v>
      </c>
      <c r="B11666" s="11" t="s">
        <v>751</v>
      </c>
      <c r="C11666" s="11" t="s">
        <v>752</v>
      </c>
      <c r="D11666" s="11" t="s">
        <v>662</v>
      </c>
      <c r="F11666" s="15">
        <f>IF(ISBLANK($D11666),"",IF(ISBLANK($E11666),VLOOKUP($D11666,$J:$K,2,FALSE),VLOOKUP($E11666,'Daycare Packages'!$A:$G,7,FALSE)))</f>
        <v>30</v>
      </c>
      <c r="G11666" s="15"/>
      <c r="H11666" s="15">
        <f t="shared" si="391"/>
        <v>30</v>
      </c>
      <c r="I11666" s="198">
        <f t="shared" si="390"/>
        <v>9</v>
      </c>
    </row>
    <row r="11667" spans="1:9" x14ac:dyDescent="0.3">
      <c r="A11667" s="10">
        <v>43724</v>
      </c>
      <c r="B11667" s="11" t="s">
        <v>1164</v>
      </c>
      <c r="C11667" s="11" t="s">
        <v>395</v>
      </c>
      <c r="D11667" s="11" t="s">
        <v>662</v>
      </c>
      <c r="E11667" s="11">
        <v>6950999</v>
      </c>
      <c r="F11667" s="15">
        <f>IF(ISBLANK($D11667),"",IF(ISBLANK($E11667),VLOOKUP($D11667,$J:$K,2,FALSE),VLOOKUP($E11667,'Daycare Packages'!$A:$G,7,FALSE)))</f>
        <v>27</v>
      </c>
      <c r="G11667" s="15"/>
      <c r="H11667" s="15">
        <f t="shared" si="391"/>
        <v>27</v>
      </c>
      <c r="I11667" s="198">
        <f t="shared" si="390"/>
        <v>9</v>
      </c>
    </row>
    <row r="11668" spans="1:9" x14ac:dyDescent="0.3">
      <c r="A11668" s="10">
        <v>43724</v>
      </c>
      <c r="B11668" s="11" t="s">
        <v>140</v>
      </c>
      <c r="C11668" s="11" t="s">
        <v>475</v>
      </c>
      <c r="D11668" s="11" t="s">
        <v>662</v>
      </c>
      <c r="E11668" s="11">
        <v>6927314</v>
      </c>
      <c r="F11668" s="15">
        <f>IF(ISBLANK($D11668),"",IF(ISBLANK($E11668),VLOOKUP($D11668,$J:$K,2,FALSE),VLOOKUP($E11668,'Daycare Packages'!$A:$G,7,FALSE)))</f>
        <v>26</v>
      </c>
      <c r="G11668" s="15"/>
      <c r="H11668" s="15">
        <f t="shared" si="391"/>
        <v>26</v>
      </c>
      <c r="I11668" s="198">
        <f t="shared" si="390"/>
        <v>9</v>
      </c>
    </row>
    <row r="11669" spans="1:9" x14ac:dyDescent="0.3">
      <c r="A11669" s="10">
        <v>43724</v>
      </c>
      <c r="B11669" s="11" t="s">
        <v>230</v>
      </c>
      <c r="C11669" s="11" t="s">
        <v>493</v>
      </c>
      <c r="D11669" s="11" t="s">
        <v>662</v>
      </c>
      <c r="E11669" s="11">
        <v>6960025</v>
      </c>
      <c r="F11669" s="15">
        <f>IF(ISBLANK($D11669),"",IF(ISBLANK($E11669),VLOOKUP($D11669,$J:$K,2,FALSE),VLOOKUP($E11669,'Daycare Packages'!$A:$G,7,FALSE)))</f>
        <v>27</v>
      </c>
      <c r="G11669" s="15"/>
      <c r="H11669" s="15">
        <f t="shared" si="391"/>
        <v>27</v>
      </c>
      <c r="I11669" s="198">
        <f t="shared" si="390"/>
        <v>9</v>
      </c>
    </row>
    <row r="11670" spans="1:9" x14ac:dyDescent="0.3">
      <c r="A11670" s="10">
        <v>43724</v>
      </c>
      <c r="B11670" s="11" t="s">
        <v>528</v>
      </c>
      <c r="C11670" s="11" t="s">
        <v>461</v>
      </c>
      <c r="D11670" s="11" t="s">
        <v>659</v>
      </c>
      <c r="F11670" s="15">
        <f>IF(ISBLANK($D11670),"",IF(ISBLANK($E11670),VLOOKUP($D11670,$J:$K,2,FALSE),VLOOKUP($E11670,'Daycare Packages'!$A:$G,7,FALSE)))</f>
        <v>20</v>
      </c>
      <c r="G11670" s="15"/>
      <c r="H11670" s="15">
        <f t="shared" si="391"/>
        <v>20</v>
      </c>
      <c r="I11670" s="198">
        <f t="shared" si="390"/>
        <v>9</v>
      </c>
    </row>
    <row r="11671" spans="1:9" x14ac:dyDescent="0.3">
      <c r="A11671" s="10">
        <v>43724</v>
      </c>
      <c r="B11671" s="11" t="s">
        <v>528</v>
      </c>
      <c r="C11671" s="11" t="s">
        <v>478</v>
      </c>
      <c r="D11671" s="11" t="s">
        <v>659</v>
      </c>
      <c r="F11671" s="15">
        <f>IF(ISBLANK($D11671),"",IF(ISBLANK($E11671),VLOOKUP($D11671,$J:$K,2,FALSE),VLOOKUP($E11671,'Daycare Packages'!$A:$G,7,FALSE)))</f>
        <v>20</v>
      </c>
      <c r="G11671" s="15"/>
      <c r="H11671" s="15">
        <f t="shared" si="391"/>
        <v>20</v>
      </c>
      <c r="I11671" s="198">
        <f t="shared" si="390"/>
        <v>9</v>
      </c>
    </row>
    <row r="11672" spans="1:9" x14ac:dyDescent="0.3">
      <c r="A11672" s="10">
        <v>43724</v>
      </c>
      <c r="B11672" s="11" t="s">
        <v>1483</v>
      </c>
      <c r="C11672" s="11" t="s">
        <v>1484</v>
      </c>
      <c r="D11672" s="11" t="s">
        <v>662</v>
      </c>
      <c r="E11672" s="11">
        <v>6954858</v>
      </c>
      <c r="F11672" s="15">
        <f>IF(ISBLANK($D11672),"",IF(ISBLANK($E11672),VLOOKUP($D11672,$J:$K,2,FALSE),VLOOKUP($E11672,'Daycare Packages'!$A:$G,7,FALSE)))</f>
        <v>27</v>
      </c>
      <c r="G11672" s="15"/>
      <c r="H11672" s="15">
        <f t="shared" si="391"/>
        <v>27</v>
      </c>
      <c r="I11672" s="198">
        <f t="shared" si="390"/>
        <v>9</v>
      </c>
    </row>
    <row r="11673" spans="1:9" x14ac:dyDescent="0.3">
      <c r="A11673" s="10">
        <v>43724</v>
      </c>
      <c r="B11673" s="11" t="s">
        <v>153</v>
      </c>
      <c r="C11673" s="11" t="s">
        <v>1315</v>
      </c>
      <c r="D11673" s="11" t="s">
        <v>662</v>
      </c>
      <c r="E11673" s="11">
        <v>6916175</v>
      </c>
      <c r="F11673" s="15">
        <f>IF(ISBLANK($D11673),"",IF(ISBLANK($E11673),VLOOKUP($D11673,$J:$K,2,FALSE),VLOOKUP($E11673,'Daycare Packages'!$A:$G,7,FALSE)))</f>
        <v>27</v>
      </c>
      <c r="G11673" s="15"/>
      <c r="H11673" s="15">
        <f t="shared" si="391"/>
        <v>27</v>
      </c>
      <c r="I11673" s="198">
        <f t="shared" si="390"/>
        <v>9</v>
      </c>
    </row>
    <row r="11674" spans="1:9" x14ac:dyDescent="0.3">
      <c r="A11674" s="10">
        <v>43724</v>
      </c>
      <c r="B11674" s="11" t="s">
        <v>849</v>
      </c>
      <c r="C11674" s="11" t="s">
        <v>850</v>
      </c>
      <c r="D11674" s="11" t="s">
        <v>662</v>
      </c>
      <c r="F11674" s="15">
        <f>IF(ISBLANK($D11674),"",IF(ISBLANK($E11674),VLOOKUP($D11674,$J:$K,2,FALSE),VLOOKUP($E11674,'Daycare Packages'!$A:$G,7,FALSE)))</f>
        <v>30</v>
      </c>
      <c r="G11674" s="15"/>
      <c r="H11674" s="15">
        <f t="shared" si="391"/>
        <v>30</v>
      </c>
      <c r="I11674" s="198">
        <f t="shared" si="390"/>
        <v>9</v>
      </c>
    </row>
    <row r="11675" spans="1:9" x14ac:dyDescent="0.3">
      <c r="A11675" s="10">
        <v>43724</v>
      </c>
      <c r="B11675" s="11" t="s">
        <v>2367</v>
      </c>
      <c r="C11675" s="11" t="s">
        <v>631</v>
      </c>
      <c r="D11675" s="11" t="s">
        <v>662</v>
      </c>
      <c r="E11675" s="11">
        <v>6966486</v>
      </c>
      <c r="F11675" s="15">
        <f>IF(ISBLANK($D11675),"",IF(ISBLANK($E11675),VLOOKUP($D11675,$J:$K,2,FALSE),VLOOKUP($E11675,'Daycare Packages'!$A:$G,7,FALSE)))</f>
        <v>25</v>
      </c>
      <c r="G11675" s="15"/>
      <c r="H11675" s="15">
        <f t="shared" si="391"/>
        <v>25</v>
      </c>
      <c r="I11675" s="198">
        <f t="shared" si="390"/>
        <v>9</v>
      </c>
    </row>
    <row r="11676" spans="1:9" x14ac:dyDescent="0.3">
      <c r="A11676" s="10">
        <v>43724</v>
      </c>
      <c r="B11676" s="11" t="s">
        <v>189</v>
      </c>
      <c r="C11676" s="11" t="s">
        <v>638</v>
      </c>
      <c r="D11676" s="11" t="s">
        <v>662</v>
      </c>
      <c r="E11676" s="11">
        <v>6895721</v>
      </c>
      <c r="F11676" s="15">
        <f>IF(ISBLANK($D11676),"",IF(ISBLANK($E11676),VLOOKUP($D11676,$J:$K,2,FALSE),VLOOKUP($E11676,'Daycare Packages'!$A:$G,7,FALSE)))</f>
        <v>25</v>
      </c>
      <c r="G11676" s="15"/>
      <c r="H11676" s="15">
        <f t="shared" si="391"/>
        <v>25</v>
      </c>
      <c r="I11676" s="198">
        <f t="shared" si="390"/>
        <v>9</v>
      </c>
    </row>
    <row r="11677" spans="1:9" x14ac:dyDescent="0.3">
      <c r="A11677" s="10">
        <v>43724</v>
      </c>
      <c r="B11677" s="11" t="s">
        <v>170</v>
      </c>
      <c r="C11677" s="11" t="s">
        <v>710</v>
      </c>
      <c r="D11677" s="11" t="s">
        <v>662</v>
      </c>
      <c r="E11677" s="11">
        <v>6899079</v>
      </c>
      <c r="F11677" s="15">
        <f>IF(ISBLANK($D11677),"",IF(ISBLANK($E11677),VLOOKUP($D11677,$J:$K,2,FALSE),VLOOKUP($E11677,'Daycare Packages'!$A:$G,7,FALSE)))</f>
        <v>23</v>
      </c>
      <c r="G11677" s="15"/>
      <c r="H11677" s="15">
        <f t="shared" si="391"/>
        <v>23</v>
      </c>
      <c r="I11677" s="198">
        <f t="shared" si="390"/>
        <v>9</v>
      </c>
    </row>
    <row r="11678" spans="1:9" x14ac:dyDescent="0.3">
      <c r="A11678" s="10">
        <v>43724</v>
      </c>
      <c r="B11678" s="11" t="s">
        <v>2059</v>
      </c>
      <c r="C11678" s="11" t="s">
        <v>426</v>
      </c>
      <c r="D11678" s="11" t="s">
        <v>662</v>
      </c>
      <c r="F11678" s="15">
        <f>IF(ISBLANK($D11678),"",IF(ISBLANK($E11678),VLOOKUP($D11678,$J:$K,2,FALSE),VLOOKUP($E11678,'Daycare Packages'!$A:$G,7,FALSE)))</f>
        <v>30</v>
      </c>
      <c r="G11678" s="15"/>
      <c r="H11678" s="15">
        <f t="shared" si="391"/>
        <v>30</v>
      </c>
      <c r="I11678" s="198">
        <f t="shared" si="390"/>
        <v>9</v>
      </c>
    </row>
    <row r="11679" spans="1:9" x14ac:dyDescent="0.3">
      <c r="A11679" s="10">
        <v>43724</v>
      </c>
      <c r="B11679" s="11" t="s">
        <v>511</v>
      </c>
      <c r="C11679" s="11" t="s">
        <v>512</v>
      </c>
      <c r="D11679" s="11" t="s">
        <v>662</v>
      </c>
      <c r="F11679" s="15">
        <f>IF(ISBLANK($D11679),"",IF(ISBLANK($E11679),VLOOKUP($D11679,$J:$K,2,FALSE),VLOOKUP($E11679,'Daycare Packages'!$A:$G,7,FALSE)))</f>
        <v>30</v>
      </c>
      <c r="G11679" s="15"/>
      <c r="H11679" s="15">
        <f t="shared" si="391"/>
        <v>30</v>
      </c>
      <c r="I11679" s="198">
        <f t="shared" si="390"/>
        <v>9</v>
      </c>
    </row>
    <row r="11680" spans="1:9" x14ac:dyDescent="0.3">
      <c r="A11680" s="10">
        <v>43724</v>
      </c>
      <c r="B11680" s="11" t="s">
        <v>1961</v>
      </c>
      <c r="C11680" s="11" t="s">
        <v>1962</v>
      </c>
      <c r="D11680" s="11" t="s">
        <v>662</v>
      </c>
      <c r="F11680" s="15">
        <f>IF(ISBLANK($D11680),"",IF(ISBLANK($E11680),VLOOKUP($D11680,$J:$K,2,FALSE),VLOOKUP($E11680,'Daycare Packages'!$A:$G,7,FALSE)))</f>
        <v>30</v>
      </c>
      <c r="G11680" s="15"/>
      <c r="H11680" s="15">
        <f t="shared" si="391"/>
        <v>30</v>
      </c>
      <c r="I11680" s="198">
        <f t="shared" si="390"/>
        <v>9</v>
      </c>
    </row>
    <row r="11681" spans="1:9" x14ac:dyDescent="0.3">
      <c r="A11681" s="10">
        <v>43724</v>
      </c>
      <c r="B11681" s="11" t="s">
        <v>217</v>
      </c>
      <c r="C11681" s="11" t="s">
        <v>402</v>
      </c>
      <c r="D11681" s="11" t="s">
        <v>662</v>
      </c>
      <c r="E11681" s="11">
        <v>6964829</v>
      </c>
      <c r="F11681" s="15">
        <f>IF(ISBLANK($D11681),"",IF(ISBLANK($E11681),VLOOKUP($D11681,$J:$K,2,FALSE),VLOOKUP($E11681,'Daycare Packages'!$A:$G,7,FALSE)))</f>
        <v>26</v>
      </c>
      <c r="G11681" s="15"/>
      <c r="H11681" s="15">
        <f t="shared" si="391"/>
        <v>26</v>
      </c>
      <c r="I11681" s="198">
        <f t="shared" si="390"/>
        <v>9</v>
      </c>
    </row>
    <row r="11682" spans="1:9" x14ac:dyDescent="0.3">
      <c r="A11682" s="10">
        <v>43724</v>
      </c>
      <c r="B11682" s="11" t="s">
        <v>182</v>
      </c>
      <c r="C11682" s="11" t="s">
        <v>685</v>
      </c>
      <c r="D11682" s="11" t="s">
        <v>662</v>
      </c>
      <c r="E11682" s="11">
        <v>6925810</v>
      </c>
      <c r="F11682" s="15">
        <f>IF(ISBLANK($D11682),"",IF(ISBLANK($E11682),VLOOKUP($D11682,$J:$K,2,FALSE),VLOOKUP($E11682,'Daycare Packages'!$A:$G,7,FALSE)))</f>
        <v>23</v>
      </c>
      <c r="G11682" s="15"/>
      <c r="H11682" s="15">
        <f t="shared" si="391"/>
        <v>23</v>
      </c>
      <c r="I11682" s="198">
        <f t="shared" si="390"/>
        <v>9</v>
      </c>
    </row>
    <row r="11683" spans="1:9" x14ac:dyDescent="0.3">
      <c r="A11683" s="10">
        <v>43724</v>
      </c>
      <c r="B11683" s="11" t="s">
        <v>82</v>
      </c>
      <c r="C11683" s="11" t="s">
        <v>694</v>
      </c>
      <c r="D11683" s="11" t="s">
        <v>662</v>
      </c>
      <c r="E11683" s="11">
        <v>6717675</v>
      </c>
      <c r="F11683" s="15">
        <f>IF(ISBLANK($D11683),"",IF(ISBLANK($E11683),VLOOKUP($D11683,$J:$K,2,FALSE),VLOOKUP($E11683,'Daycare Packages'!$A:$G,7,FALSE)))</f>
        <v>22</v>
      </c>
      <c r="G11683" s="15"/>
      <c r="H11683" s="15">
        <f t="shared" si="391"/>
        <v>22</v>
      </c>
      <c r="I11683" s="198">
        <f t="shared" si="390"/>
        <v>9</v>
      </c>
    </row>
    <row r="11684" spans="1:9" x14ac:dyDescent="0.3">
      <c r="A11684" s="10">
        <v>43724</v>
      </c>
      <c r="B11684" s="11" t="s">
        <v>82</v>
      </c>
      <c r="C11684" s="11" t="s">
        <v>695</v>
      </c>
      <c r="D11684" s="11" t="s">
        <v>662</v>
      </c>
      <c r="E11684" s="11">
        <v>6717675</v>
      </c>
      <c r="F11684" s="15">
        <f>IF(ISBLANK($D11684),"",IF(ISBLANK($E11684),VLOOKUP($D11684,$J:$K,2,FALSE),VLOOKUP($E11684,'Daycare Packages'!$A:$G,7,FALSE)))</f>
        <v>22</v>
      </c>
      <c r="G11684" s="15"/>
      <c r="H11684" s="15">
        <f t="shared" si="391"/>
        <v>22</v>
      </c>
      <c r="I11684" s="198">
        <f t="shared" si="390"/>
        <v>9</v>
      </c>
    </row>
    <row r="11685" spans="1:9" x14ac:dyDescent="0.3">
      <c r="A11685" s="10">
        <v>43724</v>
      </c>
      <c r="B11685" s="11" t="s">
        <v>215</v>
      </c>
      <c r="C11685" s="11" t="s">
        <v>520</v>
      </c>
      <c r="D11685" s="11" t="s">
        <v>662</v>
      </c>
      <c r="E11685" s="11">
        <v>6932363</v>
      </c>
      <c r="F11685" s="15">
        <f>IF(ISBLANK($D11685),"",IF(ISBLANK($E11685),VLOOKUP($D11685,$J:$K,2,FALSE),VLOOKUP($E11685,'Daycare Packages'!$A:$G,7,FALSE)))</f>
        <v>27</v>
      </c>
      <c r="G11685" s="15"/>
      <c r="H11685" s="15">
        <f t="shared" si="391"/>
        <v>27</v>
      </c>
      <c r="I11685" s="198">
        <f t="shared" si="390"/>
        <v>9</v>
      </c>
    </row>
    <row r="11686" spans="1:9" x14ac:dyDescent="0.3">
      <c r="A11686" s="10">
        <v>43724</v>
      </c>
      <c r="B11686" s="11" t="s">
        <v>2031</v>
      </c>
      <c r="C11686" s="11" t="s">
        <v>2032</v>
      </c>
      <c r="D11686" s="11" t="s">
        <v>662</v>
      </c>
      <c r="F11686" s="15">
        <f>IF(ISBLANK($D11686),"",IF(ISBLANK($E11686),VLOOKUP($D11686,$J:$K,2,FALSE),VLOOKUP($E11686,'Daycare Packages'!$A:$G,7,FALSE)))</f>
        <v>30</v>
      </c>
      <c r="G11686" s="15">
        <v>6</v>
      </c>
      <c r="H11686" s="15">
        <f t="shared" si="391"/>
        <v>36</v>
      </c>
      <c r="I11686" s="198">
        <f t="shared" si="390"/>
        <v>9</v>
      </c>
    </row>
    <row r="11687" spans="1:9" x14ac:dyDescent="0.3">
      <c r="A11687" s="10">
        <v>43724</v>
      </c>
      <c r="B11687" s="11" t="s">
        <v>177</v>
      </c>
      <c r="C11687" s="11" t="s">
        <v>417</v>
      </c>
      <c r="D11687" s="11" t="s">
        <v>662</v>
      </c>
      <c r="E11687" s="11">
        <v>6967833</v>
      </c>
      <c r="F11687" s="15">
        <f>IF(ISBLANK($D11687),"",IF(ISBLANK($E11687),VLOOKUP($D11687,$J:$K,2,FALSE),VLOOKUP($E11687,'Daycare Packages'!$A:$G,7,FALSE)))</f>
        <v>25</v>
      </c>
      <c r="G11687" s="15"/>
      <c r="H11687" s="15">
        <f t="shared" si="391"/>
        <v>25</v>
      </c>
      <c r="I11687" s="198">
        <f t="shared" si="390"/>
        <v>9</v>
      </c>
    </row>
    <row r="11688" spans="1:9" x14ac:dyDescent="0.3">
      <c r="A11688" s="10">
        <v>43724</v>
      </c>
      <c r="B11688" s="11" t="s">
        <v>713</v>
      </c>
      <c r="C11688" s="11" t="s">
        <v>714</v>
      </c>
      <c r="D11688" s="11" t="s">
        <v>662</v>
      </c>
      <c r="F11688" s="15">
        <f>IF(ISBLANK($D11688),"",IF(ISBLANK($E11688),VLOOKUP($D11688,$J:$K,2,FALSE),VLOOKUP($E11688,'Daycare Packages'!$A:$G,7,FALSE)))</f>
        <v>30</v>
      </c>
      <c r="G11688" s="15"/>
      <c r="H11688" s="15">
        <f t="shared" si="391"/>
        <v>30</v>
      </c>
      <c r="I11688" s="198">
        <f t="shared" si="390"/>
        <v>9</v>
      </c>
    </row>
    <row r="11689" spans="1:9" x14ac:dyDescent="0.3">
      <c r="A11689" s="10">
        <v>43724</v>
      </c>
      <c r="B11689" s="11" t="s">
        <v>115</v>
      </c>
      <c r="C11689" s="11" t="s">
        <v>764</v>
      </c>
      <c r="D11689" s="11" t="s">
        <v>662</v>
      </c>
      <c r="E11689" s="11">
        <v>6736950</v>
      </c>
      <c r="F11689" s="15">
        <f>IF(ISBLANK($D11689),"",IF(ISBLANK($E11689),VLOOKUP($D11689,$J:$K,2,FALSE),VLOOKUP($E11689,'Daycare Packages'!$A:$G,7,FALSE)))</f>
        <v>22</v>
      </c>
      <c r="G11689" s="15"/>
      <c r="H11689" s="15">
        <f t="shared" si="391"/>
        <v>22</v>
      </c>
      <c r="I11689" s="198">
        <f t="shared" si="390"/>
        <v>9</v>
      </c>
    </row>
    <row r="11690" spans="1:9" x14ac:dyDescent="0.3">
      <c r="A11690" s="10">
        <v>43724</v>
      </c>
      <c r="B11690" s="11" t="s">
        <v>168</v>
      </c>
      <c r="C11690" s="11" t="s">
        <v>2382</v>
      </c>
      <c r="D11690" s="11" t="s">
        <v>662</v>
      </c>
      <c r="F11690" s="15">
        <f>IF(ISBLANK($D11690),"",IF(ISBLANK($E11690),VLOOKUP($D11690,$J:$K,2,FALSE),VLOOKUP($E11690,'Daycare Packages'!$A:$G,7,FALSE)))</f>
        <v>30</v>
      </c>
      <c r="G11690" s="15"/>
      <c r="H11690" s="15">
        <f t="shared" si="391"/>
        <v>30</v>
      </c>
      <c r="I11690" s="198">
        <f t="shared" si="390"/>
        <v>9</v>
      </c>
    </row>
    <row r="11691" spans="1:9" x14ac:dyDescent="0.3">
      <c r="A11691" s="10">
        <v>43724</v>
      </c>
      <c r="B11691" s="11" t="s">
        <v>1535</v>
      </c>
      <c r="C11691" s="11" t="s">
        <v>846</v>
      </c>
      <c r="D11691" s="11" t="s">
        <v>662</v>
      </c>
      <c r="E11691" s="11">
        <v>6955604</v>
      </c>
      <c r="F11691" s="15">
        <f>IF(ISBLANK($D11691),"",IF(ISBLANK($E11691),VLOOKUP($D11691,$J:$K,2,FALSE),VLOOKUP($E11691,'Daycare Packages'!$A:$G,7,FALSE)))</f>
        <v>26</v>
      </c>
      <c r="G11691" s="15"/>
      <c r="H11691" s="15">
        <f t="shared" si="391"/>
        <v>26</v>
      </c>
      <c r="I11691" s="198">
        <f t="shared" si="390"/>
        <v>9</v>
      </c>
    </row>
    <row r="11692" spans="1:9" x14ac:dyDescent="0.3">
      <c r="A11692" s="10">
        <v>43724</v>
      </c>
      <c r="B11692" s="11" t="s">
        <v>148</v>
      </c>
      <c r="C11692" s="11" t="s">
        <v>547</v>
      </c>
      <c r="D11692" s="11" t="s">
        <v>662</v>
      </c>
      <c r="E11692" s="11">
        <v>6762300</v>
      </c>
      <c r="F11692" s="15">
        <f>IF(ISBLANK($D11692),"",IF(ISBLANK($E11692),VLOOKUP($D11692,$J:$K,2,FALSE),VLOOKUP($E11692,'Daycare Packages'!$A:$G,7,FALSE)))</f>
        <v>23</v>
      </c>
      <c r="G11692" s="15"/>
      <c r="H11692" s="15">
        <f t="shared" si="391"/>
        <v>23</v>
      </c>
      <c r="I11692" s="198">
        <f t="shared" si="390"/>
        <v>9</v>
      </c>
    </row>
    <row r="11693" spans="1:9" x14ac:dyDescent="0.3">
      <c r="A11693" s="55">
        <v>43724</v>
      </c>
      <c r="B11693" s="56" t="s">
        <v>156</v>
      </c>
      <c r="C11693" s="56" t="s">
        <v>479</v>
      </c>
      <c r="D11693" s="56" t="s">
        <v>662</v>
      </c>
      <c r="E11693" s="56">
        <v>6912335</v>
      </c>
      <c r="F11693" s="59">
        <f>IF(ISBLANK($D11693),"",IF(ISBLANK($E11693),VLOOKUP($D11693,$J:$K,2,FALSE),VLOOKUP($E11693,'Daycare Packages'!$A:$G,7,FALSE)))</f>
        <v>23</v>
      </c>
      <c r="G11693" s="59"/>
      <c r="H11693" s="59">
        <f t="shared" si="391"/>
        <v>23</v>
      </c>
      <c r="I11693" s="198">
        <f t="shared" si="390"/>
        <v>9</v>
      </c>
    </row>
    <row r="11694" spans="1:9" x14ac:dyDescent="0.3">
      <c r="A11694" s="10">
        <v>43725</v>
      </c>
      <c r="B11694" s="11" t="s">
        <v>1221</v>
      </c>
      <c r="C11694" s="11" t="s">
        <v>1242</v>
      </c>
      <c r="D11694" s="11" t="s">
        <v>659</v>
      </c>
      <c r="E11694" s="11">
        <v>6818139</v>
      </c>
      <c r="F11694" s="15">
        <f>IF(ISBLANK($D11694),"",IF(ISBLANK($E11694),VLOOKUP($D11694,$J:$K,2,FALSE),VLOOKUP($E11694,'Daycare Packages'!$A:$G,7,FALSE)))</f>
        <v>18</v>
      </c>
      <c r="G11694" s="15"/>
      <c r="H11694" s="15">
        <f t="shared" si="391"/>
        <v>18</v>
      </c>
      <c r="I11694" s="198">
        <f t="shared" si="390"/>
        <v>9</v>
      </c>
    </row>
    <row r="11695" spans="1:9" x14ac:dyDescent="0.3">
      <c r="A11695" s="10">
        <v>43725</v>
      </c>
      <c r="B11695" s="11" t="s">
        <v>205</v>
      </c>
      <c r="C11695" s="11" t="s">
        <v>863</v>
      </c>
      <c r="D11695" s="11" t="s">
        <v>659</v>
      </c>
      <c r="F11695" s="15">
        <f>IF(ISBLANK($D11695),"",IF(ISBLANK($E11695),VLOOKUP($D11695,$J:$K,2,FALSE),VLOOKUP($E11695,'Daycare Packages'!$A:$G,7,FALSE)))</f>
        <v>20</v>
      </c>
      <c r="G11695" s="15"/>
      <c r="H11695" s="15">
        <f t="shared" si="391"/>
        <v>20</v>
      </c>
      <c r="I11695" s="198">
        <f t="shared" si="390"/>
        <v>9</v>
      </c>
    </row>
    <row r="11696" spans="1:9" x14ac:dyDescent="0.3">
      <c r="A11696" s="10">
        <v>43725</v>
      </c>
      <c r="B11696" s="11" t="s">
        <v>667</v>
      </c>
      <c r="C11696" s="11" t="s">
        <v>886</v>
      </c>
      <c r="D11696" s="11" t="s">
        <v>659</v>
      </c>
      <c r="F11696" s="15">
        <f>IF(ISBLANK($D11696),"",IF(ISBLANK($E11696),VLOOKUP($D11696,$J:$K,2,FALSE),VLOOKUP($E11696,'Daycare Packages'!$A:$G,7,FALSE)))</f>
        <v>20</v>
      </c>
      <c r="G11696" s="15"/>
      <c r="H11696" s="15">
        <f t="shared" si="391"/>
        <v>20</v>
      </c>
      <c r="I11696" s="198">
        <f t="shared" si="390"/>
        <v>9</v>
      </c>
    </row>
    <row r="11697" spans="1:9" x14ac:dyDescent="0.3">
      <c r="A11697" s="10">
        <v>43725</v>
      </c>
      <c r="B11697" s="11" t="s">
        <v>2384</v>
      </c>
      <c r="C11697" s="11" t="s">
        <v>2385</v>
      </c>
      <c r="D11697" s="11" t="s">
        <v>671</v>
      </c>
      <c r="F11697" s="15">
        <f>IF(ISBLANK($D11697),"",IF(ISBLANK($E11697),VLOOKUP($D11697,$J:$K,2,FALSE),VLOOKUP($E11697,'Daycare Packages'!$A:$G,7,FALSE)))</f>
        <v>0</v>
      </c>
      <c r="G11697" s="15"/>
      <c r="H11697" s="15">
        <f t="shared" si="391"/>
        <v>0</v>
      </c>
      <c r="I11697" s="198">
        <f t="shared" si="390"/>
        <v>9</v>
      </c>
    </row>
    <row r="11698" spans="1:9" x14ac:dyDescent="0.3">
      <c r="A11698" s="10">
        <v>43725</v>
      </c>
      <c r="B11698" s="11" t="s">
        <v>154</v>
      </c>
      <c r="C11698" s="11" t="s">
        <v>729</v>
      </c>
      <c r="D11698" s="11" t="s">
        <v>659</v>
      </c>
      <c r="E11698" s="11">
        <v>6928867</v>
      </c>
      <c r="F11698" s="15">
        <f>IF(ISBLANK($D11698),"",IF(ISBLANK($E11698),VLOOKUP($D11698,$J:$K,2,FALSE),VLOOKUP($E11698,'Daycare Packages'!$A:$G,7,FALSE)))</f>
        <v>19</v>
      </c>
      <c r="G11698" s="15"/>
      <c r="H11698" s="15">
        <f t="shared" si="391"/>
        <v>19</v>
      </c>
      <c r="I11698" s="198">
        <f t="shared" si="390"/>
        <v>9</v>
      </c>
    </row>
    <row r="11699" spans="1:9" x14ac:dyDescent="0.3">
      <c r="A11699" s="10">
        <v>43725</v>
      </c>
      <c r="B11699" s="11" t="s">
        <v>190</v>
      </c>
      <c r="C11699" s="11" t="s">
        <v>718</v>
      </c>
      <c r="D11699" s="11" t="s">
        <v>659</v>
      </c>
      <c r="E11699" s="11">
        <v>6959646</v>
      </c>
      <c r="F11699" s="15">
        <f>IF(ISBLANK($D11699),"",IF(ISBLANK($E11699),VLOOKUP($D11699,$J:$K,2,FALSE),VLOOKUP($E11699,'Daycare Packages'!$A:$G,7,FALSE)))</f>
        <v>19</v>
      </c>
      <c r="G11699" s="15"/>
      <c r="H11699" s="15">
        <f t="shared" si="391"/>
        <v>19</v>
      </c>
      <c r="I11699" s="198">
        <f t="shared" si="390"/>
        <v>9</v>
      </c>
    </row>
    <row r="11700" spans="1:9" x14ac:dyDescent="0.3">
      <c r="A11700" s="10">
        <v>43725</v>
      </c>
      <c r="B11700" s="11" t="s">
        <v>1173</v>
      </c>
      <c r="C11700" s="11" t="s">
        <v>900</v>
      </c>
      <c r="D11700" s="11" t="s">
        <v>662</v>
      </c>
      <c r="F11700" s="15">
        <f>IF(ISBLANK($D11700),"",IF(ISBLANK($E11700),VLOOKUP($D11700,$J:$K,2,FALSE),VLOOKUP($E11700,'Daycare Packages'!$A:$G,7,FALSE)))</f>
        <v>30</v>
      </c>
      <c r="G11700" s="15"/>
      <c r="H11700" s="15">
        <f t="shared" si="391"/>
        <v>30</v>
      </c>
      <c r="I11700" s="198">
        <f t="shared" si="390"/>
        <v>9</v>
      </c>
    </row>
    <row r="11701" spans="1:9" x14ac:dyDescent="0.3">
      <c r="A11701" s="10">
        <v>43725</v>
      </c>
      <c r="B11701" s="11" t="s">
        <v>2059</v>
      </c>
      <c r="C11701" s="11" t="s">
        <v>426</v>
      </c>
      <c r="D11701" s="11" t="s">
        <v>662</v>
      </c>
      <c r="F11701" s="15">
        <f>IF(ISBLANK($D11701),"",IF(ISBLANK($E11701),VLOOKUP($D11701,$J:$K,2,FALSE),VLOOKUP($E11701,'Daycare Packages'!$A:$G,7,FALSE)))</f>
        <v>30</v>
      </c>
      <c r="G11701" s="15"/>
      <c r="H11701" s="15">
        <f t="shared" si="391"/>
        <v>30</v>
      </c>
      <c r="I11701" s="198">
        <f t="shared" si="390"/>
        <v>9</v>
      </c>
    </row>
    <row r="11702" spans="1:9" x14ac:dyDescent="0.3">
      <c r="A11702" s="10">
        <v>43725</v>
      </c>
      <c r="B11702" s="11" t="s">
        <v>152</v>
      </c>
      <c r="C11702" s="11" t="s">
        <v>679</v>
      </c>
      <c r="D11702" s="11" t="s">
        <v>662</v>
      </c>
      <c r="E11702" s="11">
        <v>6942219</v>
      </c>
      <c r="F11702" s="15">
        <f>IF(ISBLANK($D11702),"",IF(ISBLANK($E11702),VLOOKUP($D11702,$J:$K,2,FALSE),VLOOKUP($E11702,'Daycare Packages'!$A:$G,7,FALSE)))</f>
        <v>23</v>
      </c>
      <c r="G11702" s="15"/>
      <c r="H11702" s="15">
        <f t="shared" si="391"/>
        <v>23</v>
      </c>
      <c r="I11702" s="198">
        <f t="shared" si="390"/>
        <v>9</v>
      </c>
    </row>
    <row r="11703" spans="1:9" x14ac:dyDescent="0.3">
      <c r="A11703" s="10">
        <v>43725</v>
      </c>
      <c r="B11703" s="11" t="s">
        <v>1782</v>
      </c>
      <c r="C11703" s="11" t="s">
        <v>679</v>
      </c>
      <c r="D11703" s="11" t="s">
        <v>662</v>
      </c>
      <c r="E11703" s="11">
        <v>6922576</v>
      </c>
      <c r="F11703" s="15">
        <f>IF(ISBLANK($D11703),"",IF(ISBLANK($E11703),VLOOKUP($D11703,$J:$K,2,FALSE),VLOOKUP($E11703,'Daycare Packages'!$A:$G,7,FALSE)))</f>
        <v>27</v>
      </c>
      <c r="G11703" s="15"/>
      <c r="H11703" s="15">
        <f t="shared" si="391"/>
        <v>27</v>
      </c>
      <c r="I11703" s="198">
        <f t="shared" si="390"/>
        <v>9</v>
      </c>
    </row>
    <row r="11704" spans="1:9" x14ac:dyDescent="0.3">
      <c r="A11704" s="10">
        <v>43725</v>
      </c>
      <c r="B11704" s="11" t="s">
        <v>218</v>
      </c>
      <c r="C11704" s="11" t="s">
        <v>738</v>
      </c>
      <c r="D11704" s="11" t="s">
        <v>662</v>
      </c>
      <c r="E11704" s="11">
        <v>6911320</v>
      </c>
      <c r="F11704" s="15">
        <f>IF(ISBLANK($D11704),"",IF(ISBLANK($E11704),VLOOKUP($D11704,$J:$K,2,FALSE),VLOOKUP($E11704,'Daycare Packages'!$A:$G,7,FALSE)))</f>
        <v>20</v>
      </c>
      <c r="G11704" s="15"/>
      <c r="H11704" s="15">
        <f t="shared" si="391"/>
        <v>20</v>
      </c>
      <c r="I11704" s="198">
        <f t="shared" si="390"/>
        <v>9</v>
      </c>
    </row>
    <row r="11705" spans="1:9" x14ac:dyDescent="0.3">
      <c r="A11705" s="10">
        <v>43725</v>
      </c>
      <c r="B11705" s="11" t="s">
        <v>218</v>
      </c>
      <c r="C11705" s="11" t="s">
        <v>737</v>
      </c>
      <c r="D11705" s="11" t="s">
        <v>662</v>
      </c>
      <c r="E11705" s="11">
        <v>6911320</v>
      </c>
      <c r="F11705" s="15">
        <f>IF(ISBLANK($D11705),"",IF(ISBLANK($E11705),VLOOKUP($D11705,$J:$K,2,FALSE),VLOOKUP($E11705,'Daycare Packages'!$A:$G,7,FALSE)))</f>
        <v>20</v>
      </c>
      <c r="G11705" s="15"/>
      <c r="H11705" s="15">
        <f t="shared" si="391"/>
        <v>20</v>
      </c>
      <c r="I11705" s="198">
        <f t="shared" si="390"/>
        <v>9</v>
      </c>
    </row>
    <row r="11706" spans="1:9" x14ac:dyDescent="0.3">
      <c r="A11706" s="10">
        <v>43725</v>
      </c>
      <c r="B11706" s="11" t="s">
        <v>1317</v>
      </c>
      <c r="C11706" s="11" t="s">
        <v>633</v>
      </c>
      <c r="D11706" s="11" t="s">
        <v>662</v>
      </c>
      <c r="E11706" s="11">
        <v>6935593</v>
      </c>
      <c r="F11706" s="15">
        <f>IF(ISBLANK($D11706),"",IF(ISBLANK($E11706),VLOOKUP($D11706,$J:$K,2,FALSE),VLOOKUP($E11706,'Daycare Packages'!$A:$G,7,FALSE)))</f>
        <v>25</v>
      </c>
      <c r="G11706" s="15"/>
      <c r="H11706" s="15">
        <f t="shared" si="391"/>
        <v>25</v>
      </c>
      <c r="I11706" s="198">
        <f t="shared" si="390"/>
        <v>9</v>
      </c>
    </row>
    <row r="11707" spans="1:9" x14ac:dyDescent="0.3">
      <c r="A11707" s="10">
        <v>43725</v>
      </c>
      <c r="B11707" s="11" t="s">
        <v>202</v>
      </c>
      <c r="C11707" s="11" t="s">
        <v>1623</v>
      </c>
      <c r="D11707" s="11" t="s">
        <v>662</v>
      </c>
      <c r="E11707" s="11">
        <v>6947781</v>
      </c>
      <c r="F11707" s="15">
        <f>IF(ISBLANK($D11707),"",IF(ISBLANK($E11707),VLOOKUP($D11707,$J:$K,2,FALSE),VLOOKUP($E11707,'Daycare Packages'!$A:$G,7,FALSE)))</f>
        <v>26</v>
      </c>
      <c r="G11707" s="15"/>
      <c r="H11707" s="15">
        <f t="shared" si="391"/>
        <v>26</v>
      </c>
      <c r="I11707" s="198">
        <f t="shared" si="390"/>
        <v>9</v>
      </c>
    </row>
    <row r="11708" spans="1:9" x14ac:dyDescent="0.3">
      <c r="A11708" s="10">
        <v>43725</v>
      </c>
      <c r="B11708" s="11" t="s">
        <v>621</v>
      </c>
      <c r="C11708" s="11" t="s">
        <v>622</v>
      </c>
      <c r="D11708" s="11" t="s">
        <v>662</v>
      </c>
      <c r="F11708" s="15">
        <f>IF(ISBLANK($D11708),"",IF(ISBLANK($E11708),VLOOKUP($D11708,$J:$K,2,FALSE),VLOOKUP($E11708,'Daycare Packages'!$A:$G,7,FALSE)))</f>
        <v>30</v>
      </c>
      <c r="G11708" s="15"/>
      <c r="H11708" s="15">
        <f t="shared" si="391"/>
        <v>30</v>
      </c>
      <c r="I11708" s="198">
        <f t="shared" si="390"/>
        <v>9</v>
      </c>
    </row>
    <row r="11709" spans="1:9" x14ac:dyDescent="0.3">
      <c r="A11709" s="10">
        <v>43725</v>
      </c>
      <c r="B11709" s="11" t="s">
        <v>244</v>
      </c>
      <c r="C11709" s="11" t="s">
        <v>673</v>
      </c>
      <c r="D11709" s="11" t="s">
        <v>662</v>
      </c>
      <c r="E11709" s="11">
        <v>6883385</v>
      </c>
      <c r="F11709" s="15">
        <f>IF(ISBLANK($D11709),"",IF(ISBLANK($E11709),VLOOKUP($D11709,$J:$K,2,FALSE),VLOOKUP($E11709,'Daycare Packages'!$A:$G,7,FALSE)))</f>
        <v>25</v>
      </c>
      <c r="G11709" s="15"/>
      <c r="H11709" s="15">
        <f t="shared" si="391"/>
        <v>25</v>
      </c>
      <c r="I11709" s="198">
        <f t="shared" si="390"/>
        <v>9</v>
      </c>
    </row>
    <row r="11710" spans="1:9" x14ac:dyDescent="0.3">
      <c r="A11710" s="10">
        <v>43725</v>
      </c>
      <c r="B11710" s="11" t="s">
        <v>2167</v>
      </c>
      <c r="C11710" s="11" t="s">
        <v>570</v>
      </c>
      <c r="D11710" s="11" t="s">
        <v>662</v>
      </c>
      <c r="E11710" s="11">
        <v>6962787</v>
      </c>
      <c r="F11710" s="15">
        <f>IF(ISBLANK($D11710),"",IF(ISBLANK($E11710),VLOOKUP($D11710,$J:$K,2,FALSE),VLOOKUP($E11710,'Daycare Packages'!$A:$G,7,FALSE)))</f>
        <v>27</v>
      </c>
      <c r="G11710" s="15"/>
      <c r="H11710" s="15">
        <f t="shared" si="391"/>
        <v>27</v>
      </c>
      <c r="I11710" s="198">
        <f t="shared" si="390"/>
        <v>9</v>
      </c>
    </row>
    <row r="11711" spans="1:9" x14ac:dyDescent="0.3">
      <c r="A11711" s="10">
        <v>43725</v>
      </c>
      <c r="B11711" s="11" t="s">
        <v>177</v>
      </c>
      <c r="C11711" s="11" t="s">
        <v>417</v>
      </c>
      <c r="D11711" s="11" t="s">
        <v>662</v>
      </c>
      <c r="E11711" s="11">
        <v>6967833</v>
      </c>
      <c r="F11711" s="15">
        <f>IF(ISBLANK($D11711),"",IF(ISBLANK($E11711),VLOOKUP($D11711,$J:$K,2,FALSE),VLOOKUP($E11711,'Daycare Packages'!$A:$G,7,FALSE)))</f>
        <v>25</v>
      </c>
      <c r="G11711" s="15"/>
      <c r="H11711" s="15">
        <f t="shared" si="391"/>
        <v>25</v>
      </c>
      <c r="I11711" s="198">
        <f t="shared" si="390"/>
        <v>9</v>
      </c>
    </row>
    <row r="11712" spans="1:9" x14ac:dyDescent="0.3">
      <c r="A11712" s="10">
        <v>43725</v>
      </c>
      <c r="B11712" s="11" t="s">
        <v>1366</v>
      </c>
      <c r="C11712" s="11" t="s">
        <v>520</v>
      </c>
      <c r="D11712" s="11" t="s">
        <v>662</v>
      </c>
      <c r="E11712" s="11">
        <v>6940430</v>
      </c>
      <c r="F11712" s="15">
        <f>IF(ISBLANK($D11712),"",IF(ISBLANK($E11712),VLOOKUP($D11712,$J:$K,2,FALSE),VLOOKUP($E11712,'Daycare Packages'!$A:$G,7,FALSE)))</f>
        <v>20.7</v>
      </c>
      <c r="G11712" s="15"/>
      <c r="H11712" s="15">
        <f t="shared" si="391"/>
        <v>20.7</v>
      </c>
      <c r="I11712" s="198">
        <f t="shared" si="390"/>
        <v>9</v>
      </c>
    </row>
    <row r="11713" spans="1:9" x14ac:dyDescent="0.3">
      <c r="A11713" s="10">
        <v>43725</v>
      </c>
      <c r="B11713" s="11" t="s">
        <v>1366</v>
      </c>
      <c r="C11713" s="11" t="s">
        <v>587</v>
      </c>
      <c r="D11713" s="11" t="s">
        <v>662</v>
      </c>
      <c r="E11713" s="11">
        <v>6940430</v>
      </c>
      <c r="F11713" s="15">
        <f>IF(ISBLANK($D11713),"",IF(ISBLANK($E11713),VLOOKUP($D11713,$J:$K,2,FALSE),VLOOKUP($E11713,'Daycare Packages'!$A:$G,7,FALSE)))</f>
        <v>20.7</v>
      </c>
      <c r="G11713" s="15"/>
      <c r="H11713" s="15">
        <f t="shared" si="391"/>
        <v>20.7</v>
      </c>
      <c r="I11713" s="198">
        <f t="shared" si="390"/>
        <v>9</v>
      </c>
    </row>
    <row r="11714" spans="1:9" x14ac:dyDescent="0.3">
      <c r="A11714" s="10">
        <v>43725</v>
      </c>
      <c r="B11714" s="11" t="s">
        <v>234</v>
      </c>
      <c r="C11714" s="11" t="s">
        <v>2386</v>
      </c>
      <c r="D11714" s="11" t="s">
        <v>662</v>
      </c>
      <c r="F11714" s="15">
        <f>IF(ISBLANK($D11714),"",IF(ISBLANK($E11714),VLOOKUP($D11714,$J:$K,2,FALSE),VLOOKUP($E11714,'Daycare Packages'!$A:$G,7,FALSE)))</f>
        <v>30</v>
      </c>
      <c r="G11714" s="15"/>
      <c r="H11714" s="15">
        <f t="shared" si="391"/>
        <v>30</v>
      </c>
      <c r="I11714" s="198">
        <f t="shared" si="390"/>
        <v>9</v>
      </c>
    </row>
    <row r="11715" spans="1:9" x14ac:dyDescent="0.3">
      <c r="A11715" s="10">
        <v>43725</v>
      </c>
      <c r="B11715" s="11" t="s">
        <v>1070</v>
      </c>
      <c r="C11715" s="11" t="s">
        <v>1071</v>
      </c>
      <c r="D11715" s="11" t="s">
        <v>662</v>
      </c>
      <c r="E11715" s="11">
        <v>6865972</v>
      </c>
      <c r="F11715" s="15">
        <f>IF(ISBLANK($D11715),"",IF(ISBLANK($E11715),VLOOKUP($D11715,$J:$K,2,FALSE),VLOOKUP($E11715,'Daycare Packages'!$A:$G,7,FALSE)))</f>
        <v>27</v>
      </c>
      <c r="G11715" s="15"/>
      <c r="H11715" s="15">
        <f t="shared" si="391"/>
        <v>27</v>
      </c>
      <c r="I11715" s="198">
        <f t="shared" ref="I11715:I11778" si="392">IF(A11715="",0,MONTH(A11715))</f>
        <v>9</v>
      </c>
    </row>
    <row r="11716" spans="1:9" x14ac:dyDescent="0.3">
      <c r="A11716" s="10">
        <v>43725</v>
      </c>
      <c r="B11716" s="11" t="s">
        <v>1661</v>
      </c>
      <c r="C11716" s="11" t="s">
        <v>1673</v>
      </c>
      <c r="D11716" s="11" t="s">
        <v>662</v>
      </c>
      <c r="E11716" s="11">
        <v>6945493</v>
      </c>
      <c r="F11716" s="15">
        <f>IF(ISBLANK($D11716),"",IF(ISBLANK($E11716),VLOOKUP($D11716,$J:$K,2,FALSE),VLOOKUP($E11716,'Daycare Packages'!$A:$G,7,FALSE)))</f>
        <v>26</v>
      </c>
      <c r="G11716" s="15"/>
      <c r="H11716" s="15">
        <f t="shared" si="391"/>
        <v>26</v>
      </c>
      <c r="I11716" s="198">
        <f t="shared" si="392"/>
        <v>9</v>
      </c>
    </row>
    <row r="11717" spans="1:9" x14ac:dyDescent="0.3">
      <c r="A11717" s="10">
        <v>43725</v>
      </c>
      <c r="B11717" s="11" t="s">
        <v>311</v>
      </c>
      <c r="C11717" s="11" t="s">
        <v>898</v>
      </c>
      <c r="D11717" s="11" t="s">
        <v>659</v>
      </c>
      <c r="F11717" s="15">
        <f>IF(ISBLANK($D11717),"",IF(ISBLANK($E11717),VLOOKUP($D11717,$J:$K,2,FALSE),VLOOKUP($E11717,'Daycare Packages'!$A:$G,7,FALSE)))</f>
        <v>20</v>
      </c>
      <c r="G11717" s="15">
        <v>-1</v>
      </c>
      <c r="H11717" s="15">
        <f t="shared" si="391"/>
        <v>19</v>
      </c>
      <c r="I11717" s="198">
        <f t="shared" si="392"/>
        <v>9</v>
      </c>
    </row>
    <row r="11718" spans="1:9" x14ac:dyDescent="0.3">
      <c r="A11718" s="10">
        <v>43725</v>
      </c>
      <c r="B11718" s="11" t="s">
        <v>311</v>
      </c>
      <c r="C11718" s="11" t="s">
        <v>553</v>
      </c>
      <c r="D11718" s="11" t="s">
        <v>662</v>
      </c>
      <c r="F11718" s="15">
        <f>IF(ISBLANK($D11718),"",IF(ISBLANK($E11718),VLOOKUP($D11718,$J:$K,2,FALSE),VLOOKUP($E11718,'Daycare Packages'!$A:$G,7,FALSE)))</f>
        <v>30</v>
      </c>
      <c r="G11718" s="15">
        <v>-1.5</v>
      </c>
      <c r="H11718" s="15">
        <f t="shared" si="391"/>
        <v>28.5</v>
      </c>
      <c r="I11718" s="198">
        <f t="shared" si="392"/>
        <v>9</v>
      </c>
    </row>
    <row r="11719" spans="1:9" x14ac:dyDescent="0.3">
      <c r="A11719" s="10">
        <v>43725</v>
      </c>
      <c r="B11719" s="11" t="s">
        <v>722</v>
      </c>
      <c r="C11719" s="11" t="s">
        <v>548</v>
      </c>
      <c r="D11719" s="11" t="s">
        <v>662</v>
      </c>
      <c r="F11719" s="15">
        <f>IF(ISBLANK($D11719),"",IF(ISBLANK($E11719),VLOOKUP($D11719,$J:$K,2,FALSE),VLOOKUP($E11719,'Daycare Packages'!$A:$G,7,FALSE)))</f>
        <v>30</v>
      </c>
      <c r="G11719" s="15"/>
      <c r="H11719" s="15">
        <f t="shared" si="391"/>
        <v>30</v>
      </c>
      <c r="I11719" s="198">
        <f t="shared" si="392"/>
        <v>9</v>
      </c>
    </row>
    <row r="11720" spans="1:9" x14ac:dyDescent="0.3">
      <c r="A11720" s="10">
        <v>43725</v>
      </c>
      <c r="B11720" s="11" t="s">
        <v>1320</v>
      </c>
      <c r="C11720" s="11" t="s">
        <v>618</v>
      </c>
      <c r="D11720" s="11" t="s">
        <v>662</v>
      </c>
      <c r="E11720" s="11">
        <v>6834278</v>
      </c>
      <c r="F11720" s="15">
        <f>IF(ISBLANK($D11720),"",IF(ISBLANK($E11720),VLOOKUP($D11720,$J:$K,2,FALSE),VLOOKUP($E11720,'Daycare Packages'!$A:$G,7,FALSE)))</f>
        <v>26</v>
      </c>
      <c r="G11720" s="15"/>
      <c r="H11720" s="15">
        <f t="shared" si="391"/>
        <v>26</v>
      </c>
      <c r="I11720" s="198">
        <f t="shared" si="392"/>
        <v>9</v>
      </c>
    </row>
    <row r="11721" spans="1:9" x14ac:dyDescent="0.3">
      <c r="A11721" s="10">
        <v>43725</v>
      </c>
      <c r="B11721" s="11" t="s">
        <v>803</v>
      </c>
      <c r="C11721" s="11" t="s">
        <v>693</v>
      </c>
      <c r="D11721" s="11" t="s">
        <v>662</v>
      </c>
      <c r="F11721" s="15">
        <f>IF(ISBLANK($D11721),"",IF(ISBLANK($E11721),VLOOKUP($D11721,$J:$K,2,FALSE),VLOOKUP($E11721,'Daycare Packages'!$A:$G,7,FALSE)))</f>
        <v>30</v>
      </c>
      <c r="G11721" s="15"/>
      <c r="H11721" s="15">
        <f t="shared" si="391"/>
        <v>30</v>
      </c>
      <c r="I11721" s="198">
        <f t="shared" si="392"/>
        <v>9</v>
      </c>
    </row>
    <row r="11722" spans="1:9" x14ac:dyDescent="0.3">
      <c r="A11722" s="10">
        <v>43725</v>
      </c>
      <c r="B11722" s="11" t="s">
        <v>1890</v>
      </c>
      <c r="C11722" s="11" t="s">
        <v>1891</v>
      </c>
      <c r="D11722" s="11" t="s">
        <v>662</v>
      </c>
      <c r="F11722" s="15">
        <f>IF(ISBLANK($D11722),"",IF(ISBLANK($E11722),VLOOKUP($D11722,$J:$K,2,FALSE),VLOOKUP($E11722,'Daycare Packages'!$A:$G,7,FALSE)))</f>
        <v>30</v>
      </c>
      <c r="G11722" s="15"/>
      <c r="H11722" s="15">
        <f t="shared" si="391"/>
        <v>30</v>
      </c>
      <c r="I11722" s="198">
        <f t="shared" si="392"/>
        <v>9</v>
      </c>
    </row>
    <row r="11723" spans="1:9" x14ac:dyDescent="0.3">
      <c r="A11723" s="10">
        <v>43725</v>
      </c>
      <c r="B11723" s="11" t="s">
        <v>941</v>
      </c>
      <c r="C11723" s="11" t="s">
        <v>487</v>
      </c>
      <c r="D11723" s="11" t="s">
        <v>662</v>
      </c>
      <c r="F11723" s="15">
        <f>IF(ISBLANK($D11723),"",IF(ISBLANK($E11723),VLOOKUP($D11723,$J:$K,2,FALSE),VLOOKUP($E11723,'Daycare Packages'!$A:$G,7,FALSE)))</f>
        <v>30</v>
      </c>
      <c r="G11723" s="15"/>
      <c r="H11723" s="15">
        <f t="shared" ref="H11723:H11787" si="393">IF(ISBLANK(D11723),"",SUM(F11723:G11723))</f>
        <v>30</v>
      </c>
      <c r="I11723" s="198">
        <f t="shared" si="392"/>
        <v>9</v>
      </c>
    </row>
    <row r="11724" spans="1:9" x14ac:dyDescent="0.3">
      <c r="A11724" s="10">
        <v>43725</v>
      </c>
      <c r="B11724" s="11" t="s">
        <v>140</v>
      </c>
      <c r="C11724" s="11" t="s">
        <v>475</v>
      </c>
      <c r="D11724" s="11" t="s">
        <v>662</v>
      </c>
      <c r="E11724" s="11">
        <v>6927314</v>
      </c>
      <c r="F11724" s="15">
        <f>IF(ISBLANK($D11724),"",IF(ISBLANK($E11724),VLOOKUP($D11724,$J:$K,2,FALSE),VLOOKUP($E11724,'Daycare Packages'!$A:$G,7,FALSE)))</f>
        <v>26</v>
      </c>
      <c r="G11724" s="15"/>
      <c r="H11724" s="15">
        <f t="shared" si="393"/>
        <v>26</v>
      </c>
      <c r="I11724" s="198">
        <f t="shared" si="392"/>
        <v>9</v>
      </c>
    </row>
    <row r="11725" spans="1:9" x14ac:dyDescent="0.3">
      <c r="A11725" s="10">
        <v>43725</v>
      </c>
      <c r="B11725" s="11" t="s">
        <v>123</v>
      </c>
      <c r="C11725" s="11" t="s">
        <v>622</v>
      </c>
      <c r="D11725" s="11" t="s">
        <v>662</v>
      </c>
      <c r="E11725" s="11">
        <v>6892228</v>
      </c>
      <c r="F11725" s="15">
        <f>IF(ISBLANK($D11725),"",IF(ISBLANK($E11725),VLOOKUP($D11725,$J:$K,2,FALSE),VLOOKUP($E11725,'Daycare Packages'!$A:$G,7,FALSE)))</f>
        <v>23</v>
      </c>
      <c r="G11725" s="15"/>
      <c r="H11725" s="15">
        <f t="shared" si="393"/>
        <v>23</v>
      </c>
      <c r="I11725" s="198">
        <f t="shared" si="392"/>
        <v>9</v>
      </c>
    </row>
    <row r="11726" spans="1:9" x14ac:dyDescent="0.3">
      <c r="A11726" s="10">
        <v>43725</v>
      </c>
      <c r="B11726" s="11" t="s">
        <v>690</v>
      </c>
      <c r="C11726" s="11" t="s">
        <v>691</v>
      </c>
      <c r="D11726" s="11" t="s">
        <v>662</v>
      </c>
      <c r="E11726" s="11">
        <v>6937080</v>
      </c>
      <c r="F11726" s="15">
        <f>IF(ISBLANK($D11726),"",IF(ISBLANK($E11726),VLOOKUP($D11726,$J:$K,2,FALSE),VLOOKUP($E11726,'Daycare Packages'!$A:$G,7,FALSE)))</f>
        <v>23</v>
      </c>
      <c r="G11726" s="15"/>
      <c r="H11726" s="15">
        <f t="shared" si="393"/>
        <v>23</v>
      </c>
      <c r="I11726" s="198">
        <f t="shared" si="392"/>
        <v>9</v>
      </c>
    </row>
    <row r="11727" spans="1:9" x14ac:dyDescent="0.3">
      <c r="A11727" s="10">
        <v>43725</v>
      </c>
      <c r="B11727" s="11" t="s">
        <v>136</v>
      </c>
      <c r="C11727" s="11" t="s">
        <v>650</v>
      </c>
      <c r="D11727" s="11" t="s">
        <v>662</v>
      </c>
      <c r="E11727" s="11">
        <v>6936967</v>
      </c>
      <c r="F11727" s="15">
        <f>IF(ISBLANK($D11727),"",IF(ISBLANK($E11727),VLOOKUP($D11727,$J:$K,2,FALSE),VLOOKUP($E11727,'Daycare Packages'!$A:$G,7,FALSE)))</f>
        <v>26</v>
      </c>
      <c r="G11727" s="15"/>
      <c r="H11727" s="15">
        <f t="shared" si="393"/>
        <v>26</v>
      </c>
      <c r="I11727" s="198">
        <f t="shared" si="392"/>
        <v>9</v>
      </c>
    </row>
    <row r="11728" spans="1:9" x14ac:dyDescent="0.3">
      <c r="A11728" s="10">
        <v>43725</v>
      </c>
      <c r="B11728" s="11" t="s">
        <v>182</v>
      </c>
      <c r="C11728" s="11" t="s">
        <v>685</v>
      </c>
      <c r="D11728" s="11" t="s">
        <v>662</v>
      </c>
      <c r="E11728" s="11">
        <v>6925810</v>
      </c>
      <c r="F11728" s="15">
        <f>IF(ISBLANK($D11728),"",IF(ISBLANK($E11728),VLOOKUP($D11728,$J:$K,2,FALSE),VLOOKUP($E11728,'Daycare Packages'!$A:$G,7,FALSE)))</f>
        <v>23</v>
      </c>
      <c r="G11728" s="15"/>
      <c r="H11728" s="15">
        <f t="shared" si="393"/>
        <v>23</v>
      </c>
      <c r="I11728" s="198">
        <f t="shared" si="392"/>
        <v>9</v>
      </c>
    </row>
    <row r="11729" spans="1:9" x14ac:dyDescent="0.3">
      <c r="A11729" s="10">
        <v>43725</v>
      </c>
      <c r="B11729" s="11" t="s">
        <v>146</v>
      </c>
      <c r="C11729" s="11" t="s">
        <v>705</v>
      </c>
      <c r="D11729" s="11" t="s">
        <v>662</v>
      </c>
      <c r="E11729" s="11">
        <v>6884628</v>
      </c>
      <c r="F11729" s="15">
        <f>IF(ISBLANK($D11729),"",IF(ISBLANK($E11729),VLOOKUP($D11729,$J:$K,2,FALSE),VLOOKUP($E11729,'Daycare Packages'!$A:$G,7,FALSE)))</f>
        <v>23</v>
      </c>
      <c r="G11729" s="15"/>
      <c r="H11729" s="15">
        <f t="shared" si="393"/>
        <v>23</v>
      </c>
      <c r="I11729" s="198">
        <f t="shared" si="392"/>
        <v>9</v>
      </c>
    </row>
    <row r="11730" spans="1:9" x14ac:dyDescent="0.3">
      <c r="A11730" s="10">
        <v>43725</v>
      </c>
      <c r="B11730" s="11" t="s">
        <v>1863</v>
      </c>
      <c r="C11730" s="11" t="s">
        <v>1864</v>
      </c>
      <c r="D11730" s="11" t="s">
        <v>662</v>
      </c>
      <c r="E11730" s="11">
        <v>6927437</v>
      </c>
      <c r="F11730" s="15">
        <f>IF(ISBLANK($D11730),"",IF(ISBLANK($E11730),VLOOKUP($D11730,$J:$K,2,FALSE),VLOOKUP($E11730,'Daycare Packages'!$A:$G,7,FALSE)))</f>
        <v>27</v>
      </c>
      <c r="G11730" s="15">
        <v>6</v>
      </c>
      <c r="H11730" s="15">
        <f t="shared" si="393"/>
        <v>33</v>
      </c>
      <c r="I11730" s="198">
        <f t="shared" si="392"/>
        <v>9</v>
      </c>
    </row>
    <row r="11731" spans="1:9" x14ac:dyDescent="0.3">
      <c r="A11731" s="10">
        <v>43725</v>
      </c>
      <c r="B11731" s="11" t="s">
        <v>144</v>
      </c>
      <c r="C11731" s="11" t="s">
        <v>795</v>
      </c>
      <c r="D11731" s="11" t="s">
        <v>662</v>
      </c>
      <c r="E11731" s="11">
        <v>6899660</v>
      </c>
      <c r="F11731" s="15">
        <f>IF(ISBLANK($D11731),"",IF(ISBLANK($E11731),VLOOKUP($D11731,$J:$K,2,FALSE),VLOOKUP($E11731,'Daycare Packages'!$A:$G,7,FALSE)))</f>
        <v>26</v>
      </c>
      <c r="G11731" s="15"/>
      <c r="H11731" s="15">
        <f t="shared" si="393"/>
        <v>26</v>
      </c>
      <c r="I11731" s="198">
        <f t="shared" si="392"/>
        <v>9</v>
      </c>
    </row>
    <row r="11732" spans="1:9" x14ac:dyDescent="0.3">
      <c r="A11732" s="10">
        <v>43725</v>
      </c>
      <c r="B11732" s="11" t="s">
        <v>127</v>
      </c>
      <c r="C11732" s="11" t="s">
        <v>715</v>
      </c>
      <c r="D11732" s="11" t="s">
        <v>662</v>
      </c>
      <c r="E11732" s="11">
        <v>6865974</v>
      </c>
      <c r="F11732" s="15">
        <f>IF(ISBLANK($D11732),"",IF(ISBLANK($E11732),VLOOKUP($D11732,$J:$K,2,FALSE),VLOOKUP($E11732,'Daycare Packages'!$A:$G,7,FALSE)))</f>
        <v>23</v>
      </c>
      <c r="G11732" s="15"/>
      <c r="H11732" s="15">
        <f t="shared" si="393"/>
        <v>23</v>
      </c>
      <c r="I11732" s="198">
        <f t="shared" si="392"/>
        <v>9</v>
      </c>
    </row>
    <row r="11733" spans="1:9" x14ac:dyDescent="0.3">
      <c r="A11733" s="10">
        <v>43725</v>
      </c>
      <c r="B11733" s="11" t="s">
        <v>1699</v>
      </c>
      <c r="C11733" s="11" t="s">
        <v>1700</v>
      </c>
      <c r="D11733" s="11" t="s">
        <v>662</v>
      </c>
      <c r="F11733" s="15">
        <f>IF(ISBLANK($D11733),"",IF(ISBLANK($E11733),VLOOKUP($D11733,$J:$K,2,FALSE),VLOOKUP($E11733,'Daycare Packages'!$A:$G,7,FALSE)))</f>
        <v>30</v>
      </c>
      <c r="G11733" s="15"/>
      <c r="H11733" s="15">
        <f t="shared" si="393"/>
        <v>30</v>
      </c>
      <c r="I11733" s="198">
        <f t="shared" si="392"/>
        <v>9</v>
      </c>
    </row>
    <row r="11734" spans="1:9" x14ac:dyDescent="0.3">
      <c r="A11734" s="10">
        <v>43725</v>
      </c>
      <c r="B11734" s="11" t="s">
        <v>2279</v>
      </c>
      <c r="C11734" s="11" t="s">
        <v>2283</v>
      </c>
      <c r="D11734" s="11" t="s">
        <v>662</v>
      </c>
      <c r="E11734" s="11">
        <v>6950486</v>
      </c>
      <c r="F11734" s="15">
        <f>IF(ISBLANK($D11734),"",IF(ISBLANK($E11734),VLOOKUP($D11734,$J:$K,2,FALSE),VLOOKUP($E11734,'Daycare Packages'!$A:$G,7,FALSE)))</f>
        <v>26</v>
      </c>
      <c r="G11734" s="15"/>
      <c r="H11734" s="15">
        <f t="shared" si="393"/>
        <v>26</v>
      </c>
      <c r="I11734" s="198">
        <f t="shared" si="392"/>
        <v>9</v>
      </c>
    </row>
    <row r="11735" spans="1:9" x14ac:dyDescent="0.3">
      <c r="A11735" s="10">
        <v>43725</v>
      </c>
      <c r="B11735" s="11" t="s">
        <v>163</v>
      </c>
      <c r="C11735" s="11" t="s">
        <v>805</v>
      </c>
      <c r="D11735" s="11" t="s">
        <v>662</v>
      </c>
      <c r="E11735" s="11">
        <v>6937683</v>
      </c>
      <c r="F11735" s="15">
        <f>IF(ISBLANK($D11735),"",IF(ISBLANK($E11735),VLOOKUP($D11735,$J:$K,2,FALSE),VLOOKUP($E11735,'Daycare Packages'!$A:$G,7,FALSE)))</f>
        <v>27</v>
      </c>
      <c r="G11735" s="15"/>
      <c r="H11735" s="15">
        <f t="shared" si="393"/>
        <v>27</v>
      </c>
      <c r="I11735" s="198">
        <f t="shared" si="392"/>
        <v>9</v>
      </c>
    </row>
    <row r="11736" spans="1:9" x14ac:dyDescent="0.3">
      <c r="A11736" s="10">
        <v>43725</v>
      </c>
      <c r="B11736" s="11" t="s">
        <v>216</v>
      </c>
      <c r="C11736" s="11" t="s">
        <v>448</v>
      </c>
      <c r="D11736" s="11" t="s">
        <v>662</v>
      </c>
      <c r="E11736" s="11">
        <v>6966017</v>
      </c>
      <c r="F11736" s="15">
        <f>IF(ISBLANK($D11736),"",IF(ISBLANK($E11736),VLOOKUP($D11736,$J:$K,2,FALSE),VLOOKUP($E11736,'Daycare Packages'!$A:$G,7,FALSE)))</f>
        <v>27</v>
      </c>
      <c r="G11736" s="15"/>
      <c r="H11736" s="15">
        <f t="shared" si="393"/>
        <v>27</v>
      </c>
      <c r="I11736" s="198">
        <f t="shared" si="392"/>
        <v>9</v>
      </c>
    </row>
    <row r="11737" spans="1:9" x14ac:dyDescent="0.3">
      <c r="A11737" s="10">
        <v>43725</v>
      </c>
      <c r="B11737" s="11" t="s">
        <v>1298</v>
      </c>
      <c r="C11737" s="11" t="s">
        <v>764</v>
      </c>
      <c r="D11737" s="11" t="s">
        <v>662</v>
      </c>
      <c r="F11737" s="15">
        <f>IF(ISBLANK($D11737),"",IF(ISBLANK($E11737),VLOOKUP($D11737,$J:$K,2,FALSE),VLOOKUP($E11737,'Daycare Packages'!$A:$G,7,FALSE)))</f>
        <v>30</v>
      </c>
      <c r="G11737" s="15"/>
      <c r="H11737" s="15">
        <f t="shared" si="393"/>
        <v>30</v>
      </c>
      <c r="I11737" s="198">
        <f t="shared" si="392"/>
        <v>9</v>
      </c>
    </row>
    <row r="11738" spans="1:9" x14ac:dyDescent="0.3">
      <c r="A11738" s="10">
        <v>43725</v>
      </c>
      <c r="B11738" s="11" t="s">
        <v>1612</v>
      </c>
      <c r="C11738" s="11" t="s">
        <v>1613</v>
      </c>
      <c r="D11738" s="11" t="s">
        <v>662</v>
      </c>
      <c r="F11738" s="15">
        <f>IF(ISBLANK($D11738),"",IF(ISBLANK($E11738),VLOOKUP($D11738,$J:$K,2,FALSE),VLOOKUP($E11738,'Daycare Packages'!$A:$G,7,FALSE)))</f>
        <v>30</v>
      </c>
      <c r="G11738" s="15"/>
      <c r="H11738" s="15">
        <f t="shared" si="393"/>
        <v>30</v>
      </c>
      <c r="I11738" s="198">
        <f t="shared" si="392"/>
        <v>9</v>
      </c>
    </row>
    <row r="11739" spans="1:9" x14ac:dyDescent="0.3">
      <c r="A11739" s="10">
        <v>43725</v>
      </c>
      <c r="B11739" s="11" t="s">
        <v>161</v>
      </c>
      <c r="C11739" s="11" t="s">
        <v>832</v>
      </c>
      <c r="D11739" s="11" t="s">
        <v>662</v>
      </c>
      <c r="E11739" s="11">
        <v>6825087</v>
      </c>
      <c r="F11739" s="15">
        <f>IF(ISBLANK($D11739),"",IF(ISBLANK($E11739),VLOOKUP($D11739,$J:$K,2,FALSE),VLOOKUP($E11739,'Daycare Packages'!$A:$G,7,FALSE)))</f>
        <v>27</v>
      </c>
      <c r="G11739" s="15"/>
      <c r="H11739" s="15">
        <f t="shared" si="393"/>
        <v>27</v>
      </c>
      <c r="I11739" s="198">
        <f t="shared" si="392"/>
        <v>9</v>
      </c>
    </row>
    <row r="11740" spans="1:9" x14ac:dyDescent="0.3">
      <c r="A11740" s="10">
        <v>43725</v>
      </c>
      <c r="B11740" s="11" t="s">
        <v>843</v>
      </c>
      <c r="C11740" s="11" t="s">
        <v>844</v>
      </c>
      <c r="D11740" s="11" t="s">
        <v>662</v>
      </c>
      <c r="E11740" s="11">
        <v>6919580</v>
      </c>
      <c r="F11740" s="15">
        <f>IF(ISBLANK($D11740),"",IF(ISBLANK($E11740),VLOOKUP($D11740,$J:$K,2,FALSE),VLOOKUP($E11740,'Daycare Packages'!$A:$G,7,FALSE)))</f>
        <v>23</v>
      </c>
      <c r="G11740" s="15"/>
      <c r="H11740" s="15">
        <f t="shared" si="393"/>
        <v>23</v>
      </c>
      <c r="I11740" s="198">
        <f t="shared" si="392"/>
        <v>9</v>
      </c>
    </row>
    <row r="11741" spans="1:9" x14ac:dyDescent="0.3">
      <c r="A11741" s="10">
        <v>43725</v>
      </c>
      <c r="B11741" s="11" t="s">
        <v>1165</v>
      </c>
      <c r="C11741" s="11" t="s">
        <v>1166</v>
      </c>
      <c r="D11741" s="11" t="s">
        <v>662</v>
      </c>
      <c r="E11741" s="11">
        <v>6961856</v>
      </c>
      <c r="F11741" s="15">
        <f>IF(ISBLANK($D11741),"",IF(ISBLANK($E11741),VLOOKUP($D11741,$J:$K,2,FALSE),VLOOKUP($E11741,'Daycare Packages'!$A:$G,7,FALSE)))</f>
        <v>26</v>
      </c>
      <c r="G11741" s="15"/>
      <c r="H11741" s="15">
        <f t="shared" si="393"/>
        <v>26</v>
      </c>
      <c r="I11741" s="198">
        <f t="shared" si="392"/>
        <v>9</v>
      </c>
    </row>
    <row r="11742" spans="1:9" x14ac:dyDescent="0.3">
      <c r="A11742" s="10">
        <v>43725</v>
      </c>
      <c r="B11742" s="11" t="s">
        <v>2357</v>
      </c>
      <c r="C11742" s="11" t="s">
        <v>2358</v>
      </c>
      <c r="D11742" s="11" t="s">
        <v>662</v>
      </c>
      <c r="F11742" s="15">
        <f>IF(ISBLANK($D11742),"",IF(ISBLANK($E11742),VLOOKUP($D11742,$J:$K,2,FALSE),VLOOKUP($E11742,'Daycare Packages'!$A:$G,7,FALSE)))</f>
        <v>30</v>
      </c>
      <c r="G11742" s="15"/>
      <c r="H11742" s="15">
        <f t="shared" si="393"/>
        <v>30</v>
      </c>
      <c r="I11742" s="198">
        <f t="shared" si="392"/>
        <v>9</v>
      </c>
    </row>
    <row r="11743" spans="1:9" x14ac:dyDescent="0.3">
      <c r="A11743" s="10">
        <v>43725</v>
      </c>
      <c r="B11743" s="11" t="s">
        <v>784</v>
      </c>
      <c r="C11743" s="11" t="s">
        <v>785</v>
      </c>
      <c r="D11743" s="11" t="s">
        <v>662</v>
      </c>
      <c r="F11743" s="15">
        <f>IF(ISBLANK($D11743),"",IF(ISBLANK($E11743),VLOOKUP($D11743,$J:$K,2,FALSE),VLOOKUP($E11743,'Daycare Packages'!$A:$G,7,FALSE)))</f>
        <v>30</v>
      </c>
      <c r="G11743" s="15"/>
      <c r="H11743" s="15">
        <f t="shared" si="393"/>
        <v>30</v>
      </c>
      <c r="I11743" s="198">
        <f t="shared" si="392"/>
        <v>9</v>
      </c>
    </row>
    <row r="11744" spans="1:9" x14ac:dyDescent="0.3">
      <c r="A11744" s="10">
        <v>43725</v>
      </c>
      <c r="B11744" s="11" t="s">
        <v>121</v>
      </c>
      <c r="C11744" s="11" t="s">
        <v>2387</v>
      </c>
      <c r="D11744" s="11" t="s">
        <v>659</v>
      </c>
      <c r="F11744" s="15">
        <f>IF(ISBLANK($D11744),"",IF(ISBLANK($E11744),VLOOKUP($D11744,$J:$K,2,FALSE),VLOOKUP($E11744,'Daycare Packages'!$A:$G,7,FALSE)))</f>
        <v>20</v>
      </c>
      <c r="G11744" s="15"/>
      <c r="H11744" s="15">
        <f t="shared" si="393"/>
        <v>20</v>
      </c>
      <c r="I11744" s="198">
        <f t="shared" si="392"/>
        <v>9</v>
      </c>
    </row>
    <row r="11745" spans="1:9" x14ac:dyDescent="0.3">
      <c r="A11745" s="10">
        <v>43725</v>
      </c>
      <c r="B11745" s="11" t="s">
        <v>121</v>
      </c>
      <c r="C11745" s="11" t="s">
        <v>1741</v>
      </c>
      <c r="D11745" s="11" t="s">
        <v>659</v>
      </c>
      <c r="F11745" s="15">
        <f>IF(ISBLANK($D11745),"",IF(ISBLANK($E11745),VLOOKUP($D11745,$J:$K,2,FALSE),VLOOKUP($E11745,'Daycare Packages'!$A:$G,7,FALSE)))</f>
        <v>20</v>
      </c>
      <c r="G11745" s="15"/>
      <c r="H11745" s="15">
        <f t="shared" si="393"/>
        <v>20</v>
      </c>
      <c r="I11745" s="198">
        <f t="shared" si="392"/>
        <v>9</v>
      </c>
    </row>
    <row r="11746" spans="1:9" x14ac:dyDescent="0.3">
      <c r="A11746" s="10">
        <v>43725</v>
      </c>
      <c r="B11746" s="11" t="s">
        <v>2006</v>
      </c>
      <c r="C11746" s="11" t="s">
        <v>1154</v>
      </c>
      <c r="D11746" s="11" t="s">
        <v>662</v>
      </c>
      <c r="E11746" s="11">
        <v>6966405</v>
      </c>
      <c r="F11746" s="15">
        <f>IF(ISBLANK($D11746),"",IF(ISBLANK($E11746),VLOOKUP($D11746,$J:$K,2,FALSE),VLOOKUP($E11746,'Daycare Packages'!$A:$G,7,FALSE)))</f>
        <v>27</v>
      </c>
      <c r="G11746" s="15"/>
      <c r="H11746" s="15">
        <f t="shared" si="393"/>
        <v>27</v>
      </c>
      <c r="I11746" s="198">
        <f t="shared" si="392"/>
        <v>9</v>
      </c>
    </row>
    <row r="11747" spans="1:9" x14ac:dyDescent="0.3">
      <c r="A11747" s="10">
        <v>43725</v>
      </c>
      <c r="B11747" s="11" t="s">
        <v>2006</v>
      </c>
      <c r="C11747" s="11" t="s">
        <v>2007</v>
      </c>
      <c r="D11747" s="11" t="s">
        <v>662</v>
      </c>
      <c r="E11747" s="11">
        <v>6966405</v>
      </c>
      <c r="F11747" s="15">
        <f>IF(ISBLANK($D11747),"",IF(ISBLANK($E11747),VLOOKUP($D11747,$J:$K,2,FALSE),VLOOKUP($E11747,'Daycare Packages'!$A:$G,7,FALSE)))</f>
        <v>27</v>
      </c>
      <c r="G11747" s="15"/>
      <c r="H11747" s="15">
        <f t="shared" si="393"/>
        <v>27</v>
      </c>
      <c r="I11747" s="198">
        <f t="shared" si="392"/>
        <v>9</v>
      </c>
    </row>
    <row r="11748" spans="1:9" x14ac:dyDescent="0.3">
      <c r="A11748" s="10">
        <v>43725</v>
      </c>
      <c r="B11748" s="11" t="s">
        <v>873</v>
      </c>
      <c r="C11748" s="11" t="s">
        <v>1269</v>
      </c>
      <c r="D11748" s="11" t="s">
        <v>662</v>
      </c>
      <c r="F11748" s="15">
        <f>IF(ISBLANK($D11748),"",IF(ISBLANK($E11748),VLOOKUP($D11748,$J:$K,2,FALSE),VLOOKUP($E11748,'Daycare Packages'!$A:$G,7,FALSE)))</f>
        <v>30</v>
      </c>
      <c r="G11748" s="15"/>
      <c r="H11748" s="15">
        <f t="shared" si="393"/>
        <v>30</v>
      </c>
      <c r="I11748" s="198">
        <f t="shared" si="392"/>
        <v>9</v>
      </c>
    </row>
    <row r="11749" spans="1:9" x14ac:dyDescent="0.3">
      <c r="A11749" s="10">
        <v>43725</v>
      </c>
      <c r="B11749" s="11" t="s">
        <v>122</v>
      </c>
      <c r="C11749" s="11" t="s">
        <v>740</v>
      </c>
      <c r="D11749" s="11" t="s">
        <v>662</v>
      </c>
      <c r="E11749" s="11">
        <v>6734317</v>
      </c>
      <c r="F11749" s="15">
        <f>IF(ISBLANK($D11749),"",IF(ISBLANK($E11749),VLOOKUP($D11749,$J:$K,2,FALSE),VLOOKUP($E11749,'Daycare Packages'!$A:$G,7,FALSE)))</f>
        <v>22</v>
      </c>
      <c r="G11749" s="15"/>
      <c r="H11749" s="15">
        <f t="shared" si="393"/>
        <v>22</v>
      </c>
      <c r="I11749" s="198">
        <f t="shared" si="392"/>
        <v>9</v>
      </c>
    </row>
    <row r="11750" spans="1:9" x14ac:dyDescent="0.3">
      <c r="A11750" s="10">
        <v>43725</v>
      </c>
      <c r="B11750" s="11" t="s">
        <v>751</v>
      </c>
      <c r="C11750" s="11" t="s">
        <v>752</v>
      </c>
      <c r="D11750" s="11" t="s">
        <v>662</v>
      </c>
      <c r="F11750" s="15">
        <f>IF(ISBLANK($D11750),"",IF(ISBLANK($E11750),VLOOKUP($D11750,$J:$K,2,FALSE),VLOOKUP($E11750,'Daycare Packages'!$A:$G,7,FALSE)))</f>
        <v>30</v>
      </c>
      <c r="G11750" s="15"/>
      <c r="H11750" s="15">
        <f t="shared" si="393"/>
        <v>30</v>
      </c>
      <c r="I11750" s="198">
        <f t="shared" si="392"/>
        <v>9</v>
      </c>
    </row>
    <row r="11751" spans="1:9" x14ac:dyDescent="0.3">
      <c r="A11751" s="10">
        <v>43725</v>
      </c>
      <c r="B11751" s="11" t="s">
        <v>762</v>
      </c>
      <c r="C11751" s="11" t="s">
        <v>763</v>
      </c>
      <c r="D11751" s="11" t="s">
        <v>662</v>
      </c>
      <c r="F11751" s="15">
        <f>IF(ISBLANK($D11751),"",IF(ISBLANK($E11751),VLOOKUP($D11751,$J:$K,2,FALSE),VLOOKUP($E11751,'Daycare Packages'!$A:$G,7,FALSE)))</f>
        <v>30</v>
      </c>
      <c r="G11751" s="15"/>
      <c r="H11751" s="15">
        <f t="shared" si="393"/>
        <v>30</v>
      </c>
      <c r="I11751" s="198">
        <f t="shared" si="392"/>
        <v>9</v>
      </c>
    </row>
    <row r="11752" spans="1:9" x14ac:dyDescent="0.3">
      <c r="A11752" s="10">
        <v>43725</v>
      </c>
      <c r="B11752" s="11" t="s">
        <v>282</v>
      </c>
      <c r="C11752" s="11" t="s">
        <v>735</v>
      </c>
      <c r="D11752" s="11" t="s">
        <v>662</v>
      </c>
      <c r="F11752" s="15">
        <f>IF(ISBLANK($D11752),"",IF(ISBLANK($E11752),VLOOKUP($D11752,$J:$K,2,FALSE),VLOOKUP($E11752,'Daycare Packages'!$A:$G,7,FALSE)))</f>
        <v>30</v>
      </c>
      <c r="G11752" s="15"/>
      <c r="H11752" s="15">
        <f t="shared" si="393"/>
        <v>30</v>
      </c>
      <c r="I11752" s="198">
        <f t="shared" si="392"/>
        <v>9</v>
      </c>
    </row>
    <row r="11753" spans="1:9" x14ac:dyDescent="0.3">
      <c r="A11753" s="10">
        <v>43725</v>
      </c>
      <c r="B11753" s="11" t="s">
        <v>1987</v>
      </c>
      <c r="C11753" s="11" t="s">
        <v>1988</v>
      </c>
      <c r="D11753" s="11" t="s">
        <v>662</v>
      </c>
      <c r="F11753" s="15">
        <f>IF(ISBLANK($D11753),"",IF(ISBLANK($E11753),VLOOKUP($D11753,$J:$K,2,FALSE),VLOOKUP($E11753,'Daycare Packages'!$A:$G,7,FALSE)))</f>
        <v>30</v>
      </c>
      <c r="G11753" s="15">
        <v>-6</v>
      </c>
      <c r="H11753" s="15">
        <f t="shared" si="393"/>
        <v>24</v>
      </c>
      <c r="I11753" s="198">
        <f t="shared" si="392"/>
        <v>9</v>
      </c>
    </row>
    <row r="11754" spans="1:9" x14ac:dyDescent="0.3">
      <c r="A11754" s="10">
        <v>43725</v>
      </c>
      <c r="B11754" s="11" t="s">
        <v>371</v>
      </c>
      <c r="C11754" s="11" t="s">
        <v>642</v>
      </c>
      <c r="D11754" s="11" t="s">
        <v>662</v>
      </c>
      <c r="F11754" s="15">
        <f>IF(ISBLANK($D11754),"",IF(ISBLANK($E11754),VLOOKUP($D11754,$J:$K,2,FALSE),VLOOKUP($E11754,'Daycare Packages'!$A:$G,7,FALSE)))</f>
        <v>30</v>
      </c>
      <c r="G11754" s="15"/>
      <c r="H11754" s="15">
        <f t="shared" si="393"/>
        <v>30</v>
      </c>
      <c r="I11754" s="198">
        <f t="shared" si="392"/>
        <v>9</v>
      </c>
    </row>
    <row r="11755" spans="1:9" x14ac:dyDescent="0.3">
      <c r="A11755" s="10">
        <v>43725</v>
      </c>
      <c r="B11755" s="11" t="s">
        <v>181</v>
      </c>
      <c r="C11755" s="11" t="s">
        <v>868</v>
      </c>
      <c r="D11755" s="11" t="s">
        <v>662</v>
      </c>
      <c r="E11755" s="11">
        <v>6721260</v>
      </c>
      <c r="F11755" s="15">
        <f>IF(ISBLANK($D11755),"",IF(ISBLANK($E11755),VLOOKUP($D11755,$J:$K,2,FALSE),VLOOKUP($E11755,'Daycare Packages'!$A:$G,7,FALSE)))</f>
        <v>26</v>
      </c>
      <c r="G11755" s="15"/>
      <c r="H11755" s="15">
        <f t="shared" si="393"/>
        <v>26</v>
      </c>
      <c r="I11755" s="198">
        <f t="shared" si="392"/>
        <v>9</v>
      </c>
    </row>
    <row r="11756" spans="1:9" x14ac:dyDescent="0.3">
      <c r="A11756" s="10">
        <v>43725</v>
      </c>
      <c r="B11756" s="11" t="s">
        <v>405</v>
      </c>
      <c r="C11756" s="11" t="s">
        <v>1060</v>
      </c>
      <c r="D11756" s="11" t="s">
        <v>662</v>
      </c>
      <c r="E11756" s="11">
        <v>6961528</v>
      </c>
      <c r="F11756" s="15">
        <f>IF(ISBLANK($D11756),"",IF(ISBLANK($E11756),VLOOKUP($D11756,$J:$K,2,FALSE),VLOOKUP($E11756,'Daycare Packages'!$A:$G,7,FALSE)))</f>
        <v>27</v>
      </c>
      <c r="G11756" s="15"/>
      <c r="H11756" s="15">
        <f t="shared" si="393"/>
        <v>27</v>
      </c>
      <c r="I11756" s="198">
        <f t="shared" si="392"/>
        <v>9</v>
      </c>
    </row>
    <row r="11757" spans="1:9" x14ac:dyDescent="0.3">
      <c r="A11757" s="10">
        <v>43725</v>
      </c>
      <c r="B11757" s="11" t="s">
        <v>1167</v>
      </c>
      <c r="C11757" s="11" t="s">
        <v>1006</v>
      </c>
      <c r="D11757" s="11" t="s">
        <v>662</v>
      </c>
      <c r="F11757" s="15">
        <f>IF(ISBLANK($D11757),"",IF(ISBLANK($E11757),VLOOKUP($D11757,$J:$K,2,FALSE),VLOOKUP($E11757,'Daycare Packages'!$A:$G,7,FALSE)))</f>
        <v>30</v>
      </c>
      <c r="G11757" s="15">
        <v>6</v>
      </c>
      <c r="H11757" s="15">
        <f t="shared" si="393"/>
        <v>36</v>
      </c>
      <c r="I11757" s="198">
        <f t="shared" si="392"/>
        <v>9</v>
      </c>
    </row>
    <row r="11758" spans="1:9" x14ac:dyDescent="0.3">
      <c r="A11758" s="10">
        <v>43725</v>
      </c>
      <c r="B11758" s="11" t="s">
        <v>169</v>
      </c>
      <c r="C11758" s="11" t="s">
        <v>533</v>
      </c>
      <c r="D11758" s="11" t="s">
        <v>662</v>
      </c>
      <c r="E11758" s="11">
        <v>6775254</v>
      </c>
      <c r="F11758" s="15">
        <f>IF(ISBLANK($D11758),"",IF(ISBLANK($E11758),VLOOKUP($D11758,$J:$K,2,FALSE),VLOOKUP($E11758,'Daycare Packages'!$A:$G,7,FALSE)))</f>
        <v>26</v>
      </c>
      <c r="G11758" s="15"/>
      <c r="H11758" s="15">
        <f t="shared" si="393"/>
        <v>26</v>
      </c>
      <c r="I11758" s="198">
        <f t="shared" si="392"/>
        <v>9</v>
      </c>
    </row>
    <row r="11759" spans="1:9" x14ac:dyDescent="0.3">
      <c r="A11759" s="10">
        <v>43725</v>
      </c>
      <c r="B11759" s="11" t="s">
        <v>133</v>
      </c>
      <c r="C11759" s="11" t="s">
        <v>712</v>
      </c>
      <c r="D11759" s="11" t="s">
        <v>662</v>
      </c>
      <c r="E11759" s="11">
        <v>6866409</v>
      </c>
      <c r="F11759" s="15">
        <f>IF(ISBLANK($D11759),"",IF(ISBLANK($E11759),VLOOKUP($D11759,$J:$K,2,FALSE),VLOOKUP($E11759,'Daycare Packages'!$A:$G,7,FALSE)))</f>
        <v>26</v>
      </c>
      <c r="G11759" s="15"/>
      <c r="H11759" s="15">
        <f t="shared" si="393"/>
        <v>26</v>
      </c>
      <c r="I11759" s="198">
        <f t="shared" si="392"/>
        <v>9</v>
      </c>
    </row>
    <row r="11760" spans="1:9" x14ac:dyDescent="0.3">
      <c r="A11760" s="10">
        <v>43725</v>
      </c>
      <c r="B11760" s="11" t="s">
        <v>1692</v>
      </c>
      <c r="C11760" s="11" t="s">
        <v>2347</v>
      </c>
      <c r="D11760" s="11" t="s">
        <v>662</v>
      </c>
      <c r="F11760" s="15">
        <f>IF(ISBLANK($D11760),"",IF(ISBLANK($E11760),VLOOKUP($D11760,$J:$K,2,FALSE),VLOOKUP($E11760,'Daycare Packages'!$A:$G,7,FALSE)))</f>
        <v>30</v>
      </c>
      <c r="G11760" s="15"/>
      <c r="H11760" s="15">
        <f t="shared" si="393"/>
        <v>30</v>
      </c>
      <c r="I11760" s="198">
        <f t="shared" si="392"/>
        <v>9</v>
      </c>
    </row>
    <row r="11761" spans="1:9" x14ac:dyDescent="0.3">
      <c r="A11761" s="10">
        <v>43725</v>
      </c>
      <c r="B11761" s="11" t="s">
        <v>160</v>
      </c>
      <c r="C11761" s="11" t="s">
        <v>1761</v>
      </c>
      <c r="D11761" s="11" t="s">
        <v>662</v>
      </c>
      <c r="E11761" s="11">
        <v>6928242</v>
      </c>
      <c r="F11761" s="15">
        <f>IF(ISBLANK($D11761),"",IF(ISBLANK($E11761),VLOOKUP($D11761,$J:$K,2,FALSE),VLOOKUP($E11761,'Daycare Packages'!$A:$G,7,FALSE)))</f>
        <v>25</v>
      </c>
      <c r="G11761" s="15"/>
      <c r="H11761" s="15">
        <f t="shared" si="393"/>
        <v>25</v>
      </c>
      <c r="I11761" s="198">
        <f t="shared" si="392"/>
        <v>9</v>
      </c>
    </row>
    <row r="11762" spans="1:9" x14ac:dyDescent="0.3">
      <c r="A11762" s="10">
        <v>43725</v>
      </c>
      <c r="B11762" s="11" t="s">
        <v>1171</v>
      </c>
      <c r="C11762" s="11" t="s">
        <v>1172</v>
      </c>
      <c r="D11762" s="11" t="s">
        <v>662</v>
      </c>
      <c r="E11762" s="11">
        <v>6826791</v>
      </c>
      <c r="F11762" s="15">
        <f>IF(ISBLANK($D11762),"",IF(ISBLANK($E11762),VLOOKUP($D11762,$J:$K,2,FALSE),VLOOKUP($E11762,'Daycare Packages'!$A:$G,7,FALSE)))</f>
        <v>27</v>
      </c>
      <c r="G11762" s="15"/>
      <c r="H11762" s="15">
        <f t="shared" si="393"/>
        <v>27</v>
      </c>
      <c r="I11762" s="198">
        <f t="shared" si="392"/>
        <v>9</v>
      </c>
    </row>
    <row r="11763" spans="1:9" x14ac:dyDescent="0.3">
      <c r="A11763" s="10">
        <v>43725</v>
      </c>
      <c r="B11763" s="11" t="s">
        <v>173</v>
      </c>
      <c r="C11763" s="11" t="s">
        <v>791</v>
      </c>
      <c r="D11763" s="11" t="s">
        <v>662</v>
      </c>
      <c r="E11763" s="11">
        <v>6957195</v>
      </c>
      <c r="F11763" s="15">
        <f>IF(ISBLANK($D11763),"",IF(ISBLANK($E11763),VLOOKUP($D11763,$J:$K,2,FALSE),VLOOKUP($E11763,'Daycare Packages'!$A:$G,7,FALSE)))</f>
        <v>25</v>
      </c>
      <c r="G11763" s="15"/>
      <c r="H11763" s="15">
        <f>IF(ISBLANK(D11763),"",SUM(F11763:G11763))</f>
        <v>25</v>
      </c>
      <c r="I11763" s="198">
        <f t="shared" si="392"/>
        <v>9</v>
      </c>
    </row>
    <row r="11764" spans="1:9" x14ac:dyDescent="0.3">
      <c r="A11764" s="10">
        <v>43725</v>
      </c>
      <c r="B11764" s="11" t="s">
        <v>1121</v>
      </c>
      <c r="C11764" s="11" t="s">
        <v>878</v>
      </c>
      <c r="D11764" s="11" t="s">
        <v>662</v>
      </c>
      <c r="E11764" s="11">
        <v>6938597</v>
      </c>
      <c r="F11764" s="15">
        <f>IF(ISBLANK($D11764),"",IF(ISBLANK($E11764),VLOOKUP($D11764,$J:$K,2,FALSE),VLOOKUP($E11764,'Daycare Packages'!$A:$G,7,FALSE)))</f>
        <v>23</v>
      </c>
      <c r="G11764" s="15"/>
      <c r="H11764" s="15">
        <f t="shared" si="393"/>
        <v>23</v>
      </c>
      <c r="I11764" s="198">
        <f t="shared" si="392"/>
        <v>9</v>
      </c>
    </row>
    <row r="11765" spans="1:9" x14ac:dyDescent="0.3">
      <c r="A11765" s="10">
        <v>43725</v>
      </c>
      <c r="B11765" s="11" t="s">
        <v>924</v>
      </c>
      <c r="C11765" s="11" t="s">
        <v>925</v>
      </c>
      <c r="D11765" s="11" t="s">
        <v>662</v>
      </c>
      <c r="F11765" s="15">
        <f>IF(ISBLANK($D11765),"",IF(ISBLANK($E11765),VLOOKUP($D11765,$J:$K,2,FALSE),VLOOKUP($E11765,'Daycare Packages'!$A:$G,7,FALSE)))</f>
        <v>30</v>
      </c>
      <c r="G11765" s="15"/>
      <c r="H11765" s="15">
        <f t="shared" si="393"/>
        <v>30</v>
      </c>
      <c r="I11765" s="198">
        <f t="shared" si="392"/>
        <v>9</v>
      </c>
    </row>
    <row r="11766" spans="1:9" x14ac:dyDescent="0.3">
      <c r="A11766" s="10">
        <v>43725</v>
      </c>
      <c r="B11766" s="11" t="s">
        <v>1508</v>
      </c>
      <c r="C11766" s="11" t="s">
        <v>450</v>
      </c>
      <c r="D11766" s="11" t="s">
        <v>662</v>
      </c>
      <c r="E11766" s="11">
        <v>6965396</v>
      </c>
      <c r="F11766" s="15">
        <f>IF(ISBLANK($D11766),"",IF(ISBLANK($E11766),VLOOKUP($D11766,$J:$K,2,FALSE),VLOOKUP($E11766,'Daycare Packages'!$A:$G,7,FALSE)))</f>
        <v>27</v>
      </c>
      <c r="G11766" s="15"/>
      <c r="H11766" s="15">
        <f t="shared" si="393"/>
        <v>27</v>
      </c>
      <c r="I11766" s="198">
        <f t="shared" si="392"/>
        <v>9</v>
      </c>
    </row>
    <row r="11767" spans="1:9" x14ac:dyDescent="0.3">
      <c r="A11767" s="10">
        <v>43725</v>
      </c>
      <c r="B11767" s="11" t="s">
        <v>217</v>
      </c>
      <c r="C11767" s="11" t="s">
        <v>402</v>
      </c>
      <c r="D11767" s="11" t="s">
        <v>662</v>
      </c>
      <c r="E11767" s="11">
        <v>6964829</v>
      </c>
      <c r="F11767" s="15">
        <f>IF(ISBLANK($D11767),"",IF(ISBLANK($E11767),VLOOKUP($D11767,$J:$K,2,FALSE),VLOOKUP($E11767,'Daycare Packages'!$A:$G,7,FALSE)))</f>
        <v>26</v>
      </c>
      <c r="G11767" s="15"/>
      <c r="H11767" s="15">
        <f t="shared" si="393"/>
        <v>26</v>
      </c>
      <c r="I11767" s="198">
        <f t="shared" si="392"/>
        <v>9</v>
      </c>
    </row>
    <row r="11768" spans="1:9" x14ac:dyDescent="0.3">
      <c r="A11768" s="10">
        <v>43725</v>
      </c>
      <c r="B11768" s="11" t="s">
        <v>1636</v>
      </c>
      <c r="C11768" s="11" t="s">
        <v>665</v>
      </c>
      <c r="D11768" s="11" t="s">
        <v>662</v>
      </c>
      <c r="F11768" s="15">
        <f>IF(ISBLANK($D11768),"",IF(ISBLANK($E11768),VLOOKUP($D11768,$J:$K,2,FALSE),VLOOKUP($E11768,'Daycare Packages'!$A:$G,7,FALSE)))</f>
        <v>30</v>
      </c>
      <c r="G11768" s="15"/>
      <c r="H11768" s="15">
        <f t="shared" si="393"/>
        <v>30</v>
      </c>
      <c r="I11768" s="198">
        <f t="shared" si="392"/>
        <v>9</v>
      </c>
    </row>
    <row r="11769" spans="1:9" x14ac:dyDescent="0.3">
      <c r="A11769" s="10">
        <v>43725</v>
      </c>
      <c r="B11769" s="11" t="s">
        <v>156</v>
      </c>
      <c r="C11769" s="11" t="s">
        <v>479</v>
      </c>
      <c r="D11769" s="11" t="s">
        <v>662</v>
      </c>
      <c r="E11769" s="11">
        <v>6912335</v>
      </c>
      <c r="F11769" s="15">
        <f>IF(ISBLANK($D11769),"",IF(ISBLANK($E11769),VLOOKUP($D11769,$J:$K,2,FALSE),VLOOKUP($E11769,'Daycare Packages'!$A:$G,7,FALSE)))</f>
        <v>23</v>
      </c>
      <c r="G11769" s="15"/>
      <c r="H11769" s="15">
        <f t="shared" si="393"/>
        <v>23</v>
      </c>
      <c r="I11769" s="198">
        <f t="shared" si="392"/>
        <v>9</v>
      </c>
    </row>
    <row r="11770" spans="1:9" x14ac:dyDescent="0.3">
      <c r="A11770" s="10">
        <v>43725</v>
      </c>
      <c r="B11770" s="11" t="s">
        <v>175</v>
      </c>
      <c r="C11770" s="11" t="s">
        <v>433</v>
      </c>
      <c r="D11770" s="11" t="s">
        <v>662</v>
      </c>
      <c r="E11770" s="11">
        <v>6716814</v>
      </c>
      <c r="F11770" s="15">
        <f>IF(ISBLANK($D11770),"",IF(ISBLANK($E11770),VLOOKUP($D11770,$J:$K,2,FALSE),VLOOKUP($E11770,'Daycare Packages'!$A:$G,7,FALSE)))</f>
        <v>22</v>
      </c>
      <c r="G11770" s="15"/>
      <c r="H11770" s="15">
        <f t="shared" si="393"/>
        <v>22</v>
      </c>
      <c r="I11770" s="198">
        <f t="shared" si="392"/>
        <v>9</v>
      </c>
    </row>
    <row r="11771" spans="1:9" x14ac:dyDescent="0.3">
      <c r="A11771" s="10">
        <v>43725</v>
      </c>
      <c r="B11771" s="11" t="s">
        <v>1535</v>
      </c>
      <c r="C11771" s="11" t="s">
        <v>846</v>
      </c>
      <c r="D11771" s="11" t="s">
        <v>662</v>
      </c>
      <c r="E11771" s="11">
        <v>6955604</v>
      </c>
      <c r="F11771" s="15">
        <f>IF(ISBLANK($D11771),"",IF(ISBLANK($E11771),VLOOKUP($D11771,$J:$K,2,FALSE),VLOOKUP($E11771,'Daycare Packages'!$A:$G,7,FALSE)))</f>
        <v>26</v>
      </c>
      <c r="G11771" s="15"/>
      <c r="H11771" s="15">
        <f t="shared" si="393"/>
        <v>26</v>
      </c>
      <c r="I11771" s="198">
        <f t="shared" si="392"/>
        <v>9</v>
      </c>
    </row>
    <row r="11772" spans="1:9" x14ac:dyDescent="0.3">
      <c r="A11772" s="10">
        <v>43725</v>
      </c>
      <c r="B11772" s="11" t="s">
        <v>820</v>
      </c>
      <c r="C11772" s="11" t="s">
        <v>402</v>
      </c>
      <c r="D11772" s="11" t="s">
        <v>662</v>
      </c>
      <c r="F11772" s="15">
        <f>IF(ISBLANK($D11772),"",IF(ISBLANK($E11772),VLOOKUP($D11772,$J:$K,2,FALSE),VLOOKUP($E11772,'Daycare Packages'!$A:$G,7,FALSE)))</f>
        <v>30</v>
      </c>
      <c r="G11772" s="15"/>
      <c r="H11772" s="15">
        <f t="shared" si="393"/>
        <v>30</v>
      </c>
      <c r="I11772" s="198">
        <f t="shared" si="392"/>
        <v>9</v>
      </c>
    </row>
    <row r="11773" spans="1:9" x14ac:dyDescent="0.3">
      <c r="A11773" s="10">
        <v>43725</v>
      </c>
      <c r="B11773" s="11" t="s">
        <v>2031</v>
      </c>
      <c r="C11773" s="11" t="s">
        <v>2032</v>
      </c>
      <c r="D11773" s="11" t="s">
        <v>662</v>
      </c>
      <c r="F11773" s="15">
        <f>IF(ISBLANK($D11773),"",IF(ISBLANK($E11773),VLOOKUP($D11773,$J:$K,2,FALSE),VLOOKUP($E11773,'Daycare Packages'!$A:$G,7,FALSE)))</f>
        <v>30</v>
      </c>
      <c r="G11773" s="15"/>
      <c r="H11773" s="15">
        <f t="shared" si="393"/>
        <v>30</v>
      </c>
      <c r="I11773" s="198">
        <f t="shared" si="392"/>
        <v>9</v>
      </c>
    </row>
    <row r="11774" spans="1:9" x14ac:dyDescent="0.3">
      <c r="A11774" s="10">
        <v>43725</v>
      </c>
      <c r="B11774" s="11" t="s">
        <v>365</v>
      </c>
      <c r="C11774" s="11" t="s">
        <v>587</v>
      </c>
      <c r="D11774" s="11" t="s">
        <v>662</v>
      </c>
      <c r="F11774" s="15">
        <f>IF(ISBLANK($D11774),"",IF(ISBLANK($E11774),VLOOKUP($D11774,$J:$K,2,FALSE),VLOOKUP($E11774,'Daycare Packages'!$A:$G,7,FALSE)))</f>
        <v>30</v>
      </c>
      <c r="G11774" s="15"/>
      <c r="H11774" s="15">
        <f t="shared" si="393"/>
        <v>30</v>
      </c>
      <c r="I11774" s="198">
        <f t="shared" si="392"/>
        <v>9</v>
      </c>
    </row>
    <row r="11775" spans="1:9" x14ac:dyDescent="0.3">
      <c r="A11775" s="55">
        <v>43725</v>
      </c>
      <c r="B11775" s="56" t="s">
        <v>170</v>
      </c>
      <c r="C11775" s="56" t="s">
        <v>710</v>
      </c>
      <c r="D11775" s="56" t="s">
        <v>662</v>
      </c>
      <c r="E11775" s="56">
        <v>6899079</v>
      </c>
      <c r="F11775" s="59">
        <f>IF(ISBLANK($D11775),"",IF(ISBLANK($E11775),VLOOKUP($D11775,$J:$K,2,FALSE),VLOOKUP($E11775,'Daycare Packages'!$A:$G,7,FALSE)))</f>
        <v>23</v>
      </c>
      <c r="G11775" s="59"/>
      <c r="H11775" s="59">
        <f t="shared" si="393"/>
        <v>23</v>
      </c>
      <c r="I11775" s="198">
        <f t="shared" si="392"/>
        <v>9</v>
      </c>
    </row>
    <row r="11776" spans="1:9" x14ac:dyDescent="0.3">
      <c r="A11776" s="10">
        <v>43726</v>
      </c>
      <c r="B11776" s="11" t="s">
        <v>889</v>
      </c>
      <c r="C11776" s="11" t="s">
        <v>890</v>
      </c>
      <c r="D11776" s="11" t="s">
        <v>659</v>
      </c>
      <c r="F11776" s="15">
        <f>IF(ISBLANK($D11776),"",IF(ISBLANK($E11776),VLOOKUP($D11776,$J:$K,2,FALSE),VLOOKUP($E11776,'Daycare Packages'!$A:$G,7,FALSE)))</f>
        <v>20</v>
      </c>
      <c r="G11776" s="15"/>
      <c r="H11776" s="15">
        <f t="shared" si="393"/>
        <v>20</v>
      </c>
      <c r="I11776" s="198">
        <f t="shared" si="392"/>
        <v>9</v>
      </c>
    </row>
    <row r="11777" spans="1:9" x14ac:dyDescent="0.3">
      <c r="A11777" s="10">
        <v>43726</v>
      </c>
      <c r="B11777" s="11" t="s">
        <v>2388</v>
      </c>
      <c r="C11777" s="11" t="s">
        <v>2389</v>
      </c>
      <c r="D11777" s="11" t="s">
        <v>671</v>
      </c>
      <c r="F11777" s="15">
        <f>IF(ISBLANK($D11777),"",IF(ISBLANK($E11777),VLOOKUP($D11777,$J:$K,2,FALSE),VLOOKUP($E11777,'Daycare Packages'!$A:$G,7,FALSE)))</f>
        <v>0</v>
      </c>
      <c r="G11777" s="15"/>
      <c r="H11777" s="15">
        <f t="shared" si="393"/>
        <v>0</v>
      </c>
      <c r="I11777" s="198">
        <f t="shared" si="392"/>
        <v>9</v>
      </c>
    </row>
    <row r="11778" spans="1:9" x14ac:dyDescent="0.3">
      <c r="A11778" s="10">
        <v>43726</v>
      </c>
      <c r="B11778" s="11" t="s">
        <v>2151</v>
      </c>
      <c r="C11778" s="11" t="s">
        <v>808</v>
      </c>
      <c r="D11778" s="11" t="s">
        <v>662</v>
      </c>
      <c r="F11778" s="15">
        <f>IF(ISBLANK($D11778),"",IF(ISBLANK($E11778),VLOOKUP($D11778,$J:$K,2,FALSE),VLOOKUP($E11778,'Daycare Packages'!$A:$G,7,FALSE)))</f>
        <v>30</v>
      </c>
      <c r="G11778" s="15"/>
      <c r="H11778" s="15">
        <f t="shared" si="393"/>
        <v>30</v>
      </c>
      <c r="I11778" s="198">
        <f t="shared" si="392"/>
        <v>9</v>
      </c>
    </row>
    <row r="11779" spans="1:9" x14ac:dyDescent="0.3">
      <c r="A11779" s="10">
        <v>43726</v>
      </c>
      <c r="B11779" s="11" t="s">
        <v>2357</v>
      </c>
      <c r="C11779" s="11" t="s">
        <v>2358</v>
      </c>
      <c r="D11779" s="11" t="s">
        <v>662</v>
      </c>
      <c r="F11779" s="15">
        <f>IF(ISBLANK($D11779),"",IF(ISBLANK($E11779),VLOOKUP($D11779,$J:$K,2,FALSE),VLOOKUP($E11779,'Daycare Packages'!$A:$G,7,FALSE)))</f>
        <v>30</v>
      </c>
      <c r="G11779" s="15"/>
      <c r="H11779" s="15">
        <f t="shared" si="393"/>
        <v>30</v>
      </c>
      <c r="I11779" s="198">
        <f t="shared" ref="I11779:I11842" si="394">IF(A11779="",0,MONTH(A11779))</f>
        <v>9</v>
      </c>
    </row>
    <row r="11780" spans="1:9" x14ac:dyDescent="0.3">
      <c r="A11780" s="10">
        <v>43726</v>
      </c>
      <c r="B11780" s="11" t="s">
        <v>1600</v>
      </c>
      <c r="C11780" s="11" t="s">
        <v>1601</v>
      </c>
      <c r="D11780" s="11" t="s">
        <v>662</v>
      </c>
      <c r="E11780" s="11">
        <v>6940590</v>
      </c>
      <c r="F11780" s="15">
        <f>IF(ISBLANK($D11780),"",IF(ISBLANK($E11780),VLOOKUP($D11780,$J:$K,2,FALSE),VLOOKUP($E11780,'Daycare Packages'!$A:$G,7,FALSE)))</f>
        <v>27</v>
      </c>
      <c r="G11780" s="15"/>
      <c r="H11780" s="15">
        <f t="shared" si="393"/>
        <v>27</v>
      </c>
      <c r="I11780" s="198">
        <f t="shared" si="394"/>
        <v>9</v>
      </c>
    </row>
    <row r="11781" spans="1:9" x14ac:dyDescent="0.3">
      <c r="A11781" s="10">
        <v>43726</v>
      </c>
      <c r="B11781" s="11" t="s">
        <v>1221</v>
      </c>
      <c r="C11781" s="11" t="s">
        <v>1242</v>
      </c>
      <c r="D11781" s="11" t="s">
        <v>662</v>
      </c>
      <c r="E11781" s="11">
        <v>6954886</v>
      </c>
      <c r="F11781" s="15">
        <f>IF(ISBLANK($D11781),"",IF(ISBLANK($E11781),VLOOKUP($D11781,$J:$K,2,FALSE),VLOOKUP($E11781,'Daycare Packages'!$A:$G,7,FALSE)))</f>
        <v>25</v>
      </c>
      <c r="G11781" s="15"/>
      <c r="H11781" s="15">
        <f t="shared" si="393"/>
        <v>25</v>
      </c>
      <c r="I11781" s="198">
        <f t="shared" si="394"/>
        <v>9</v>
      </c>
    </row>
    <row r="11782" spans="1:9" x14ac:dyDescent="0.3">
      <c r="A11782" s="10">
        <v>43726</v>
      </c>
      <c r="B11782" s="11" t="s">
        <v>152</v>
      </c>
      <c r="C11782" s="11" t="s">
        <v>679</v>
      </c>
      <c r="D11782" s="11" t="s">
        <v>662</v>
      </c>
      <c r="E11782" s="11">
        <v>6942219</v>
      </c>
      <c r="F11782" s="15">
        <f>IF(ISBLANK($D11782),"",IF(ISBLANK($E11782),VLOOKUP($D11782,$J:$K,2,FALSE),VLOOKUP($E11782,'Daycare Packages'!$A:$G,7,FALSE)))</f>
        <v>23</v>
      </c>
      <c r="G11782" s="15"/>
      <c r="H11782" s="15">
        <f t="shared" si="393"/>
        <v>23</v>
      </c>
      <c r="I11782" s="198">
        <f t="shared" si="394"/>
        <v>9</v>
      </c>
    </row>
    <row r="11783" spans="1:9" x14ac:dyDescent="0.3">
      <c r="A11783" s="10">
        <v>43726</v>
      </c>
      <c r="B11783" s="11" t="s">
        <v>677</v>
      </c>
      <c r="C11783" s="11" t="s">
        <v>678</v>
      </c>
      <c r="D11783" s="11" t="s">
        <v>662</v>
      </c>
      <c r="F11783" s="15">
        <f>IF(ISBLANK($D11783),"",IF(ISBLANK($E11783),VLOOKUP($D11783,$J:$K,2,FALSE),VLOOKUP($E11783,'Daycare Packages'!$A:$G,7,FALSE)))</f>
        <v>30</v>
      </c>
      <c r="G11783" s="15"/>
      <c r="H11783" s="15">
        <f t="shared" si="393"/>
        <v>30</v>
      </c>
      <c r="I11783" s="198">
        <f t="shared" si="394"/>
        <v>9</v>
      </c>
    </row>
    <row r="11784" spans="1:9" x14ac:dyDescent="0.3">
      <c r="A11784" s="10">
        <v>43726</v>
      </c>
      <c r="B11784" s="11" t="s">
        <v>690</v>
      </c>
      <c r="C11784" s="11" t="s">
        <v>691</v>
      </c>
      <c r="D11784" s="11" t="s">
        <v>662</v>
      </c>
      <c r="E11784" s="11">
        <v>6937080</v>
      </c>
      <c r="F11784" s="15">
        <f>IF(ISBLANK($D11784),"",IF(ISBLANK($E11784),VLOOKUP($D11784,$J:$K,2,FALSE),VLOOKUP($E11784,'Daycare Packages'!$A:$G,7,FALSE)))</f>
        <v>23</v>
      </c>
      <c r="G11784" s="15"/>
      <c r="H11784" s="15">
        <f t="shared" si="393"/>
        <v>23</v>
      </c>
      <c r="I11784" s="198">
        <f t="shared" si="394"/>
        <v>9</v>
      </c>
    </row>
    <row r="11785" spans="1:9" x14ac:dyDescent="0.3">
      <c r="A11785" s="10">
        <v>43726</v>
      </c>
      <c r="B11785" s="11" t="s">
        <v>628</v>
      </c>
      <c r="C11785" s="11" t="s">
        <v>629</v>
      </c>
      <c r="D11785" s="11" t="s">
        <v>662</v>
      </c>
      <c r="F11785" s="15">
        <f>IF(ISBLANK($D11785),"",IF(ISBLANK($E11785),VLOOKUP($D11785,$J:$K,2,FALSE),VLOOKUP($E11785,'Daycare Packages'!$A:$G,7,FALSE)))</f>
        <v>30</v>
      </c>
      <c r="G11785" s="15"/>
      <c r="H11785" s="15">
        <f t="shared" si="393"/>
        <v>30</v>
      </c>
      <c r="I11785" s="198">
        <f t="shared" si="394"/>
        <v>9</v>
      </c>
    </row>
    <row r="11786" spans="1:9" x14ac:dyDescent="0.3">
      <c r="A11786" s="10">
        <v>43726</v>
      </c>
      <c r="B11786" s="11" t="s">
        <v>727</v>
      </c>
      <c r="C11786" s="11" t="s">
        <v>728</v>
      </c>
      <c r="D11786" s="11" t="s">
        <v>662</v>
      </c>
      <c r="F11786" s="15">
        <f>IF(ISBLANK($D11786),"",IF(ISBLANK($E11786),VLOOKUP($D11786,$J:$K,2,FALSE),VLOOKUP($E11786,'Daycare Packages'!$A:$G,7,FALSE)))</f>
        <v>30</v>
      </c>
      <c r="G11786" s="15"/>
      <c r="H11786" s="15">
        <f t="shared" si="393"/>
        <v>30</v>
      </c>
      <c r="I11786" s="198">
        <f t="shared" si="394"/>
        <v>9</v>
      </c>
    </row>
    <row r="11787" spans="1:9" x14ac:dyDescent="0.3">
      <c r="A11787" s="10">
        <v>43726</v>
      </c>
      <c r="B11787" s="11" t="s">
        <v>626</v>
      </c>
      <c r="C11787" s="11" t="s">
        <v>832</v>
      </c>
      <c r="D11787" s="11" t="s">
        <v>662</v>
      </c>
      <c r="F11787" s="15">
        <f>IF(ISBLANK($D11787),"",IF(ISBLANK($E11787),VLOOKUP($D11787,$J:$K,2,FALSE),VLOOKUP($E11787,'Daycare Packages'!$A:$G,7,FALSE)))</f>
        <v>30</v>
      </c>
      <c r="G11787" s="15"/>
      <c r="H11787" s="15">
        <f t="shared" si="393"/>
        <v>30</v>
      </c>
      <c r="I11787" s="198">
        <f t="shared" si="394"/>
        <v>9</v>
      </c>
    </row>
    <row r="11788" spans="1:9" x14ac:dyDescent="0.3">
      <c r="A11788" s="10">
        <v>43726</v>
      </c>
      <c r="B11788" s="11" t="s">
        <v>933</v>
      </c>
      <c r="C11788" s="11" t="s">
        <v>618</v>
      </c>
      <c r="D11788" s="11" t="s">
        <v>662</v>
      </c>
      <c r="F11788" s="15">
        <f>IF(ISBLANK($D11788),"",IF(ISBLANK($E11788),VLOOKUP($D11788,$J:$K,2,FALSE),VLOOKUP($E11788,'Daycare Packages'!$A:$G,7,FALSE)))</f>
        <v>30</v>
      </c>
      <c r="G11788" s="15"/>
      <c r="H11788" s="15">
        <f t="shared" ref="H11788:H11851" si="395">IF(ISBLANK(D11788),"",SUM(F11788:G11788))</f>
        <v>30</v>
      </c>
      <c r="I11788" s="198">
        <f t="shared" si="394"/>
        <v>9</v>
      </c>
    </row>
    <row r="11789" spans="1:9" x14ac:dyDescent="0.3">
      <c r="A11789" s="10">
        <v>43726</v>
      </c>
      <c r="B11789" s="11" t="s">
        <v>213</v>
      </c>
      <c r="C11789" s="11" t="s">
        <v>675</v>
      </c>
      <c r="D11789" s="11" t="s">
        <v>662</v>
      </c>
      <c r="E11789" s="11">
        <v>6958010</v>
      </c>
      <c r="F11789" s="15">
        <f>IF(ISBLANK($D11789),"",IF(ISBLANK($E11789),VLOOKUP($D11789,$J:$K,2,FALSE),VLOOKUP($E11789,'Daycare Packages'!$A:$G,7,FALSE)))</f>
        <v>27</v>
      </c>
      <c r="G11789" s="15"/>
      <c r="H11789" s="15">
        <f t="shared" si="395"/>
        <v>27</v>
      </c>
      <c r="I11789" s="198">
        <f t="shared" si="394"/>
        <v>9</v>
      </c>
    </row>
    <row r="11790" spans="1:9" x14ac:dyDescent="0.3">
      <c r="A11790" s="10">
        <v>43726</v>
      </c>
      <c r="B11790" s="11" t="s">
        <v>185</v>
      </c>
      <c r="C11790" s="11" t="s">
        <v>670</v>
      </c>
      <c r="D11790" s="11" t="s">
        <v>662</v>
      </c>
      <c r="E11790" s="11">
        <v>6958047</v>
      </c>
      <c r="F11790" s="15">
        <f>IF(ISBLANK($D11790),"",IF(ISBLANK($E11790),VLOOKUP($D11790,$J:$K,2,FALSE),VLOOKUP($E11790,'Daycare Packages'!$A:$G,7,FALSE)))</f>
        <v>26</v>
      </c>
      <c r="G11790" s="15"/>
      <c r="H11790" s="15">
        <f t="shared" si="395"/>
        <v>26</v>
      </c>
      <c r="I11790" s="198">
        <f t="shared" si="394"/>
        <v>9</v>
      </c>
    </row>
    <row r="11791" spans="1:9" x14ac:dyDescent="0.3">
      <c r="A11791" s="10">
        <v>43726</v>
      </c>
      <c r="B11791" s="11" t="s">
        <v>56</v>
      </c>
      <c r="C11791" s="11" t="s">
        <v>2391</v>
      </c>
      <c r="D11791" s="11" t="s">
        <v>671</v>
      </c>
      <c r="F11791" s="15">
        <f>IF(ISBLANK($D11791),"",IF(ISBLANK($E11791),VLOOKUP($D11791,$J:$K,2,FALSE),VLOOKUP($E11791,'Daycare Packages'!$A:$G,7,FALSE)))</f>
        <v>0</v>
      </c>
      <c r="G11791" s="15"/>
      <c r="H11791" s="15">
        <f t="shared" si="395"/>
        <v>0</v>
      </c>
      <c r="I11791" s="198">
        <f t="shared" si="394"/>
        <v>9</v>
      </c>
    </row>
    <row r="11792" spans="1:9" x14ac:dyDescent="0.3">
      <c r="A11792" s="10">
        <v>43726</v>
      </c>
      <c r="B11792" s="11" t="s">
        <v>162</v>
      </c>
      <c r="C11792" s="11" t="s">
        <v>676</v>
      </c>
      <c r="D11792" s="11" t="s">
        <v>662</v>
      </c>
      <c r="E11792" s="11">
        <v>6914935</v>
      </c>
      <c r="F11792" s="15">
        <f>IF(ISBLANK($D11792),"",IF(ISBLANK($E11792),VLOOKUP($D11792,$J:$K,2,FALSE),VLOOKUP($E11792,'Daycare Packages'!$A:$G,7,FALSE)))</f>
        <v>27</v>
      </c>
      <c r="G11792" s="15"/>
      <c r="H11792" s="15">
        <f t="shared" si="395"/>
        <v>27</v>
      </c>
      <c r="I11792" s="198">
        <f t="shared" si="394"/>
        <v>9</v>
      </c>
    </row>
    <row r="11793" spans="1:9" x14ac:dyDescent="0.3">
      <c r="A11793" s="10">
        <v>43726</v>
      </c>
      <c r="B11793" s="11" t="s">
        <v>936</v>
      </c>
      <c r="C11793" s="11" t="s">
        <v>937</v>
      </c>
      <c r="D11793" s="11" t="s">
        <v>662</v>
      </c>
      <c r="F11793" s="15">
        <f>IF(ISBLANK($D11793),"",IF(ISBLANK($E11793),VLOOKUP($D11793,$J:$K,2,FALSE),VLOOKUP($E11793,'Daycare Packages'!$A:$G,7,FALSE)))</f>
        <v>30</v>
      </c>
      <c r="G11793" s="15"/>
      <c r="H11793" s="15">
        <f t="shared" si="395"/>
        <v>30</v>
      </c>
      <c r="I11793" s="198">
        <f t="shared" si="394"/>
        <v>9</v>
      </c>
    </row>
    <row r="11794" spans="1:9" x14ac:dyDescent="0.3">
      <c r="A11794" s="10">
        <v>43726</v>
      </c>
      <c r="B11794" s="11" t="s">
        <v>751</v>
      </c>
      <c r="C11794" s="11" t="s">
        <v>752</v>
      </c>
      <c r="D11794" s="11" t="s">
        <v>662</v>
      </c>
      <c r="F11794" s="15">
        <f>IF(ISBLANK($D11794),"",IF(ISBLANK($E11794),VLOOKUP($D11794,$J:$K,2,FALSE),VLOOKUP($E11794,'Daycare Packages'!$A:$G,7,FALSE)))</f>
        <v>30</v>
      </c>
      <c r="G11794" s="15"/>
      <c r="H11794" s="15">
        <f t="shared" si="395"/>
        <v>30</v>
      </c>
      <c r="I11794" s="198">
        <f t="shared" si="394"/>
        <v>9</v>
      </c>
    </row>
    <row r="11795" spans="1:9" x14ac:dyDescent="0.3">
      <c r="A11795" s="10">
        <v>43726</v>
      </c>
      <c r="B11795" s="11" t="s">
        <v>1311</v>
      </c>
      <c r="C11795" s="11" t="s">
        <v>1312</v>
      </c>
      <c r="D11795" s="11" t="s">
        <v>659</v>
      </c>
      <c r="F11795" s="15">
        <f>IF(ISBLANK($D11795),"",IF(ISBLANK($E11795),VLOOKUP($D11795,$J:$K,2,FALSE),VLOOKUP($E11795,'Daycare Packages'!$A:$G,7,FALSE)))</f>
        <v>20</v>
      </c>
      <c r="G11795" s="15"/>
      <c r="H11795" s="15">
        <f t="shared" si="395"/>
        <v>20</v>
      </c>
      <c r="I11795" s="198">
        <f t="shared" si="394"/>
        <v>9</v>
      </c>
    </row>
    <row r="11796" spans="1:9" x14ac:dyDescent="0.3">
      <c r="A11796" s="10">
        <v>43726</v>
      </c>
      <c r="B11796" s="11" t="s">
        <v>2293</v>
      </c>
      <c r="C11796" s="11" t="s">
        <v>1675</v>
      </c>
      <c r="D11796" s="11" t="s">
        <v>662</v>
      </c>
      <c r="F11796" s="15">
        <f>IF(ISBLANK($D11796),"",IF(ISBLANK($E11796),VLOOKUP($D11796,$J:$K,2,FALSE),VLOOKUP($E11796,'Daycare Packages'!$A:$G,7,FALSE)))</f>
        <v>30</v>
      </c>
      <c r="G11796" s="15"/>
      <c r="H11796" s="15">
        <f t="shared" si="395"/>
        <v>30</v>
      </c>
      <c r="I11796" s="198">
        <f t="shared" si="394"/>
        <v>9</v>
      </c>
    </row>
    <row r="11797" spans="1:9" x14ac:dyDescent="0.3">
      <c r="A11797" s="10">
        <v>43726</v>
      </c>
      <c r="B11797" s="11" t="s">
        <v>1961</v>
      </c>
      <c r="C11797" s="11" t="s">
        <v>1962</v>
      </c>
      <c r="D11797" s="11" t="s">
        <v>662</v>
      </c>
      <c r="F11797" s="15">
        <f>IF(ISBLANK($D11797),"",IF(ISBLANK($E11797),VLOOKUP($D11797,$J:$K,2,FALSE),VLOOKUP($E11797,'Daycare Packages'!$A:$G,7,FALSE)))</f>
        <v>30</v>
      </c>
      <c r="G11797" s="15"/>
      <c r="H11797" s="15">
        <f t="shared" si="395"/>
        <v>30</v>
      </c>
      <c r="I11797" s="198">
        <f t="shared" si="394"/>
        <v>9</v>
      </c>
    </row>
    <row r="11798" spans="1:9" x14ac:dyDescent="0.3">
      <c r="A11798" s="10">
        <v>43726</v>
      </c>
      <c r="B11798" s="11" t="s">
        <v>1280</v>
      </c>
      <c r="C11798" s="11" t="s">
        <v>860</v>
      </c>
      <c r="D11798" s="11" t="s">
        <v>662</v>
      </c>
      <c r="F11798" s="15">
        <f>IF(ISBLANK($D11798),"",IF(ISBLANK($E11798),VLOOKUP($D11798,$J:$K,2,FALSE),VLOOKUP($E11798,'Daycare Packages'!$A:$G,7,FALSE)))</f>
        <v>30</v>
      </c>
      <c r="G11798" s="15"/>
      <c r="H11798" s="15">
        <f t="shared" si="395"/>
        <v>30</v>
      </c>
      <c r="I11798" s="198">
        <f t="shared" si="394"/>
        <v>9</v>
      </c>
    </row>
    <row r="11799" spans="1:9" x14ac:dyDescent="0.3">
      <c r="A11799" s="10">
        <v>43726</v>
      </c>
      <c r="B11799" s="11" t="s">
        <v>2167</v>
      </c>
      <c r="C11799" s="11" t="s">
        <v>570</v>
      </c>
      <c r="D11799" s="11" t="s">
        <v>662</v>
      </c>
      <c r="E11799" s="11">
        <v>6962787</v>
      </c>
      <c r="F11799" s="15">
        <f>IF(ISBLANK($D11799),"",IF(ISBLANK($E11799),VLOOKUP($D11799,$J:$K,2,FALSE),VLOOKUP($E11799,'Daycare Packages'!$A:$G,7,FALSE)))</f>
        <v>27</v>
      </c>
      <c r="G11799" s="15"/>
      <c r="H11799" s="15">
        <f t="shared" si="395"/>
        <v>27</v>
      </c>
      <c r="I11799" s="198">
        <f t="shared" si="394"/>
        <v>9</v>
      </c>
    </row>
    <row r="11800" spans="1:9" x14ac:dyDescent="0.3">
      <c r="A11800" s="10">
        <v>43726</v>
      </c>
      <c r="B11800" s="11" t="s">
        <v>123</v>
      </c>
      <c r="C11800" s="11" t="s">
        <v>622</v>
      </c>
      <c r="D11800" s="11" t="s">
        <v>662</v>
      </c>
      <c r="E11800" s="11">
        <v>6892228</v>
      </c>
      <c r="F11800" s="15">
        <f>IF(ISBLANK($D11800),"",IF(ISBLANK($E11800),VLOOKUP($D11800,$J:$K,2,FALSE),VLOOKUP($E11800,'Daycare Packages'!$A:$G,7,FALSE)))</f>
        <v>23</v>
      </c>
      <c r="G11800" s="15"/>
      <c r="H11800" s="15">
        <f t="shared" si="395"/>
        <v>23</v>
      </c>
      <c r="I11800" s="198">
        <f t="shared" si="394"/>
        <v>9</v>
      </c>
    </row>
    <row r="11801" spans="1:9" x14ac:dyDescent="0.3">
      <c r="A11801" s="10">
        <v>43726</v>
      </c>
      <c r="B11801" s="11" t="s">
        <v>1366</v>
      </c>
      <c r="C11801" s="11" t="s">
        <v>587</v>
      </c>
      <c r="D11801" s="11" t="s">
        <v>662</v>
      </c>
      <c r="E11801" s="11">
        <v>6940430</v>
      </c>
      <c r="F11801" s="15">
        <f>IF(ISBLANK($D11801),"",IF(ISBLANK($E11801),VLOOKUP($D11801,$J:$K,2,FALSE),VLOOKUP($E11801,'Daycare Packages'!$A:$G,7,FALSE)))</f>
        <v>20.7</v>
      </c>
      <c r="G11801" s="15"/>
      <c r="H11801" s="15">
        <f t="shared" si="395"/>
        <v>20.7</v>
      </c>
      <c r="I11801" s="198">
        <f t="shared" si="394"/>
        <v>9</v>
      </c>
    </row>
    <row r="11802" spans="1:9" x14ac:dyDescent="0.3">
      <c r="A11802" s="10">
        <v>43726</v>
      </c>
      <c r="B11802" s="11" t="s">
        <v>1366</v>
      </c>
      <c r="C11802" s="11" t="s">
        <v>520</v>
      </c>
      <c r="D11802" s="11" t="s">
        <v>662</v>
      </c>
      <c r="E11802" s="11">
        <v>6940430</v>
      </c>
      <c r="F11802" s="15">
        <f>IF(ISBLANK($D11802),"",IF(ISBLANK($E11802),VLOOKUP($D11802,$J:$K,2,FALSE),VLOOKUP($E11802,'Daycare Packages'!$A:$G,7,FALSE)))</f>
        <v>20.7</v>
      </c>
      <c r="G11802" s="15"/>
      <c r="H11802" s="15">
        <f t="shared" si="395"/>
        <v>20.7</v>
      </c>
      <c r="I11802" s="198">
        <f t="shared" si="394"/>
        <v>9</v>
      </c>
    </row>
    <row r="11803" spans="1:9" x14ac:dyDescent="0.3">
      <c r="A11803" s="10">
        <v>43726</v>
      </c>
      <c r="B11803" s="11" t="s">
        <v>244</v>
      </c>
      <c r="C11803" s="11" t="s">
        <v>673</v>
      </c>
      <c r="D11803" s="11" t="s">
        <v>662</v>
      </c>
      <c r="E11803" s="11">
        <v>6883385</v>
      </c>
      <c r="F11803" s="15">
        <f>IF(ISBLANK($D11803),"",IF(ISBLANK($E11803),VLOOKUP($D11803,$J:$K,2,FALSE),VLOOKUP($E11803,'Daycare Packages'!$A:$G,7,FALSE)))</f>
        <v>25</v>
      </c>
      <c r="G11803" s="15"/>
      <c r="H11803" s="15">
        <f t="shared" si="395"/>
        <v>25</v>
      </c>
      <c r="I11803" s="198">
        <f t="shared" si="394"/>
        <v>9</v>
      </c>
    </row>
    <row r="11804" spans="1:9" x14ac:dyDescent="0.3">
      <c r="A11804" s="10">
        <v>43726</v>
      </c>
      <c r="B11804" s="11" t="s">
        <v>120</v>
      </c>
      <c r="C11804" s="11" t="s">
        <v>801</v>
      </c>
      <c r="D11804" s="11" t="s">
        <v>662</v>
      </c>
      <c r="E11804" s="11">
        <v>6735731</v>
      </c>
      <c r="F11804" s="15">
        <f>IF(ISBLANK($D11804),"",IF(ISBLANK($E11804),VLOOKUP($D11804,$J:$K,2,FALSE),VLOOKUP($E11804,'Daycare Packages'!$A:$G,7,FALSE)))</f>
        <v>25</v>
      </c>
      <c r="G11804" s="15"/>
      <c r="H11804" s="15">
        <f t="shared" si="395"/>
        <v>25</v>
      </c>
      <c r="I11804" s="198">
        <f t="shared" si="394"/>
        <v>9</v>
      </c>
    </row>
    <row r="11805" spans="1:9" x14ac:dyDescent="0.3">
      <c r="A11805" s="10">
        <v>43726</v>
      </c>
      <c r="B11805" s="11" t="s">
        <v>2077</v>
      </c>
      <c r="C11805" s="11" t="s">
        <v>943</v>
      </c>
      <c r="D11805" s="11" t="s">
        <v>662</v>
      </c>
      <c r="E11805" s="11">
        <v>6937572</v>
      </c>
      <c r="F11805" s="15">
        <f>IF(ISBLANK($D11805),"",IF(ISBLANK($E11805),VLOOKUP($D11805,$J:$K,2,FALSE),VLOOKUP($E11805,'Daycare Packages'!$A:$G,7,FALSE)))</f>
        <v>23</v>
      </c>
      <c r="G11805" s="15"/>
      <c r="H11805" s="15">
        <f t="shared" si="395"/>
        <v>23</v>
      </c>
      <c r="I11805" s="198">
        <f t="shared" si="394"/>
        <v>9</v>
      </c>
    </row>
    <row r="11806" spans="1:9" x14ac:dyDescent="0.3">
      <c r="A11806" s="10">
        <v>43726</v>
      </c>
      <c r="B11806" s="11" t="s">
        <v>222</v>
      </c>
      <c r="C11806" s="11" t="s">
        <v>229</v>
      </c>
      <c r="D11806" s="11" t="s">
        <v>662</v>
      </c>
      <c r="E11806" s="11">
        <v>6970707</v>
      </c>
      <c r="F11806" s="15">
        <f>IF(ISBLANK($D11806),"",IF(ISBLANK($E11806),VLOOKUP($D11806,$J:$K,2,FALSE),VLOOKUP($E11806,'Daycare Packages'!$A:$G,7,FALSE)))</f>
        <v>27</v>
      </c>
      <c r="G11806" s="15"/>
      <c r="H11806" s="15">
        <f t="shared" si="395"/>
        <v>27</v>
      </c>
      <c r="I11806" s="198">
        <f t="shared" si="394"/>
        <v>9</v>
      </c>
    </row>
    <row r="11807" spans="1:9" x14ac:dyDescent="0.3">
      <c r="A11807" s="10">
        <v>43726</v>
      </c>
      <c r="B11807" s="11" t="s">
        <v>1947</v>
      </c>
      <c r="C11807" s="11" t="s">
        <v>1948</v>
      </c>
      <c r="D11807" s="11" t="s">
        <v>662</v>
      </c>
      <c r="F11807" s="15">
        <f>IF(ISBLANK($D11807),"",IF(ISBLANK($E11807),VLOOKUP($D11807,$J:$K,2,FALSE),VLOOKUP($E11807,'Daycare Packages'!$A:$G,7,FALSE)))</f>
        <v>30</v>
      </c>
      <c r="G11807" s="15"/>
      <c r="H11807" s="15">
        <f t="shared" si="395"/>
        <v>30</v>
      </c>
      <c r="I11807" s="198">
        <f t="shared" si="394"/>
        <v>9</v>
      </c>
    </row>
    <row r="11808" spans="1:9" x14ac:dyDescent="0.3">
      <c r="A11808" s="10">
        <v>43726</v>
      </c>
      <c r="B11808" s="11" t="s">
        <v>816</v>
      </c>
      <c r="C11808" s="11" t="s">
        <v>817</v>
      </c>
      <c r="D11808" s="11" t="s">
        <v>662</v>
      </c>
      <c r="F11808" s="15">
        <f>IF(ISBLANK($D11808),"",IF(ISBLANK($E11808),VLOOKUP($D11808,$J:$K,2,FALSE),VLOOKUP($E11808,'Daycare Packages'!$A:$G,7,FALSE)))</f>
        <v>30</v>
      </c>
      <c r="G11808" s="15"/>
      <c r="H11808" s="15">
        <f t="shared" si="395"/>
        <v>30</v>
      </c>
      <c r="I11808" s="198">
        <f t="shared" si="394"/>
        <v>9</v>
      </c>
    </row>
    <row r="11809" spans="1:9" x14ac:dyDescent="0.3">
      <c r="A11809" s="10">
        <v>43726</v>
      </c>
      <c r="B11809" s="11" t="s">
        <v>1987</v>
      </c>
      <c r="C11809" s="11" t="s">
        <v>1988</v>
      </c>
      <c r="D11809" s="11" t="s">
        <v>662</v>
      </c>
      <c r="F11809" s="15">
        <f>IF(ISBLANK($D11809),"",IF(ISBLANK($E11809),VLOOKUP($D11809,$J:$K,2,FALSE),VLOOKUP($E11809,'Daycare Packages'!$A:$G,7,FALSE)))</f>
        <v>30</v>
      </c>
      <c r="G11809" s="15">
        <v>-6</v>
      </c>
      <c r="H11809" s="15">
        <f t="shared" si="395"/>
        <v>24</v>
      </c>
      <c r="I11809" s="198">
        <f t="shared" si="394"/>
        <v>9</v>
      </c>
    </row>
    <row r="11810" spans="1:9" x14ac:dyDescent="0.3">
      <c r="A11810" s="10">
        <v>43726</v>
      </c>
      <c r="B11810" s="11" t="s">
        <v>843</v>
      </c>
      <c r="C11810" s="11" t="s">
        <v>844</v>
      </c>
      <c r="D11810" s="11" t="s">
        <v>662</v>
      </c>
      <c r="E11810" s="11">
        <v>6919580</v>
      </c>
      <c r="F11810" s="15">
        <f>IF(ISBLANK($D11810),"",IF(ISBLANK($E11810),VLOOKUP($D11810,$J:$K,2,FALSE),VLOOKUP($E11810,'Daycare Packages'!$A:$G,7,FALSE)))</f>
        <v>23</v>
      </c>
      <c r="G11810" s="15"/>
      <c r="H11810" s="15">
        <f t="shared" si="395"/>
        <v>23</v>
      </c>
      <c r="I11810" s="198">
        <f t="shared" si="394"/>
        <v>9</v>
      </c>
    </row>
    <row r="11811" spans="1:9" x14ac:dyDescent="0.3">
      <c r="A11811" s="10">
        <v>43726</v>
      </c>
      <c r="B11811" s="11" t="s">
        <v>931</v>
      </c>
      <c r="C11811" s="11" t="s">
        <v>932</v>
      </c>
      <c r="D11811" s="11" t="s">
        <v>662</v>
      </c>
      <c r="F11811" s="15">
        <f>IF(ISBLANK($D11811),"",IF(ISBLANK($E11811),VLOOKUP($D11811,$J:$K,2,FALSE),VLOOKUP($E11811,'Daycare Packages'!$A:$G,7,FALSE)))</f>
        <v>30</v>
      </c>
      <c r="G11811" s="15"/>
      <c r="H11811" s="15">
        <f t="shared" si="395"/>
        <v>30</v>
      </c>
      <c r="I11811" s="198">
        <f t="shared" si="394"/>
        <v>9</v>
      </c>
    </row>
    <row r="11812" spans="1:9" x14ac:dyDescent="0.3">
      <c r="A11812" s="10">
        <v>43726</v>
      </c>
      <c r="B11812" s="11" t="s">
        <v>2367</v>
      </c>
      <c r="C11812" s="11" t="s">
        <v>631</v>
      </c>
      <c r="D11812" s="11" t="s">
        <v>662</v>
      </c>
      <c r="E11812" s="11">
        <v>6966486</v>
      </c>
      <c r="F11812" s="15">
        <f>IF(ISBLANK($D11812),"",IF(ISBLANK($E11812),VLOOKUP($D11812,$J:$K,2,FALSE),VLOOKUP($E11812,'Daycare Packages'!$A:$G,7,FALSE)))</f>
        <v>25</v>
      </c>
      <c r="G11812" s="15"/>
      <c r="H11812" s="15">
        <f t="shared" si="395"/>
        <v>25</v>
      </c>
      <c r="I11812" s="198">
        <f t="shared" si="394"/>
        <v>9</v>
      </c>
    </row>
    <row r="11813" spans="1:9" x14ac:dyDescent="0.3">
      <c r="A11813" s="10">
        <v>43726</v>
      </c>
      <c r="B11813" s="11" t="s">
        <v>214</v>
      </c>
      <c r="C11813" s="11" t="s">
        <v>686</v>
      </c>
      <c r="D11813" s="11" t="s">
        <v>662</v>
      </c>
      <c r="E11813" s="11">
        <v>6952878</v>
      </c>
      <c r="F11813" s="15">
        <f>IF(ISBLANK($D11813),"",IF(ISBLANK($E11813),VLOOKUP($D11813,$J:$K,2,FALSE),VLOOKUP($E11813,'Daycare Packages'!$A:$G,7,FALSE)))</f>
        <v>23.4</v>
      </c>
      <c r="G11813" s="15"/>
      <c r="H11813" s="15">
        <f t="shared" si="395"/>
        <v>23.4</v>
      </c>
      <c r="I11813" s="198">
        <f t="shared" si="394"/>
        <v>9</v>
      </c>
    </row>
    <row r="11814" spans="1:9" x14ac:dyDescent="0.3">
      <c r="A11814" s="10">
        <v>43726</v>
      </c>
      <c r="B11814" s="11" t="s">
        <v>173</v>
      </c>
      <c r="C11814" s="11" t="s">
        <v>791</v>
      </c>
      <c r="D11814" s="11" t="s">
        <v>662</v>
      </c>
      <c r="E11814" s="11">
        <v>6957195</v>
      </c>
      <c r="F11814" s="15">
        <f>IF(ISBLANK($D11814),"",IF(ISBLANK($E11814),VLOOKUP($D11814,$J:$K,2,FALSE),VLOOKUP($E11814,'Daycare Packages'!$A:$G,7,FALSE)))</f>
        <v>25</v>
      </c>
      <c r="G11814" s="15"/>
      <c r="H11814" s="15">
        <f t="shared" si="395"/>
        <v>25</v>
      </c>
      <c r="I11814" s="198">
        <f t="shared" si="394"/>
        <v>9</v>
      </c>
    </row>
    <row r="11815" spans="1:9" x14ac:dyDescent="0.3">
      <c r="A11815" s="10">
        <v>43726</v>
      </c>
      <c r="B11815" s="11" t="s">
        <v>699</v>
      </c>
      <c r="C11815" s="11" t="s">
        <v>478</v>
      </c>
      <c r="D11815" s="11" t="s">
        <v>662</v>
      </c>
      <c r="F11815" s="15">
        <f>IF(ISBLANK($D11815),"",IF(ISBLANK($E11815),VLOOKUP($D11815,$J:$K,2,FALSE),VLOOKUP($E11815,'Daycare Packages'!$A:$G,7,FALSE)))</f>
        <v>30</v>
      </c>
      <c r="G11815" s="15"/>
      <c r="H11815" s="15">
        <f t="shared" si="395"/>
        <v>30</v>
      </c>
      <c r="I11815" s="198">
        <f t="shared" si="394"/>
        <v>9</v>
      </c>
    </row>
    <row r="11816" spans="1:9" x14ac:dyDescent="0.3">
      <c r="A11816" s="10">
        <v>43726</v>
      </c>
      <c r="B11816" s="11" t="s">
        <v>1602</v>
      </c>
      <c r="C11816" s="11" t="s">
        <v>461</v>
      </c>
      <c r="D11816" s="11" t="s">
        <v>662</v>
      </c>
      <c r="F11816" s="15">
        <f>IF(ISBLANK($D11816),"",IF(ISBLANK($E11816),VLOOKUP($D11816,$J:$K,2,FALSE),VLOOKUP($E11816,'Daycare Packages'!$A:$G,7,FALSE)))</f>
        <v>30</v>
      </c>
      <c r="G11816" s="15"/>
      <c r="H11816" s="15">
        <f t="shared" si="395"/>
        <v>30</v>
      </c>
      <c r="I11816" s="198">
        <f t="shared" si="394"/>
        <v>9</v>
      </c>
    </row>
    <row r="11817" spans="1:9" x14ac:dyDescent="0.3">
      <c r="A11817" s="10">
        <v>43726</v>
      </c>
      <c r="B11817" s="11" t="s">
        <v>1602</v>
      </c>
      <c r="C11817" s="11" t="s">
        <v>1603</v>
      </c>
      <c r="D11817" s="11" t="s">
        <v>662</v>
      </c>
      <c r="F11817" s="15">
        <f>IF(ISBLANK($D11817),"",IF(ISBLANK($E11817),VLOOKUP($D11817,$J:$K,2,FALSE),VLOOKUP($E11817,'Daycare Packages'!$A:$G,7,FALSE)))</f>
        <v>30</v>
      </c>
      <c r="G11817" s="15"/>
      <c r="H11817" s="15">
        <f t="shared" si="395"/>
        <v>30</v>
      </c>
      <c r="I11817" s="198">
        <f t="shared" si="394"/>
        <v>9</v>
      </c>
    </row>
    <row r="11818" spans="1:9" x14ac:dyDescent="0.3">
      <c r="A11818" s="10">
        <v>43726</v>
      </c>
      <c r="B11818" s="11" t="s">
        <v>989</v>
      </c>
      <c r="C11818" s="11" t="s">
        <v>765</v>
      </c>
      <c r="D11818" s="11" t="s">
        <v>662</v>
      </c>
      <c r="F11818" s="15">
        <f>IF(ISBLANK($D11818),"",IF(ISBLANK($E11818),VLOOKUP($D11818,$J:$K,2,FALSE),VLOOKUP($E11818,'Daycare Packages'!$A:$G,7,FALSE)))</f>
        <v>30</v>
      </c>
      <c r="G11818" s="15"/>
      <c r="H11818" s="15">
        <f t="shared" si="395"/>
        <v>30</v>
      </c>
      <c r="I11818" s="198">
        <f t="shared" si="394"/>
        <v>9</v>
      </c>
    </row>
    <row r="11819" spans="1:9" x14ac:dyDescent="0.3">
      <c r="A11819" s="10">
        <v>43726</v>
      </c>
      <c r="B11819" s="11" t="s">
        <v>894</v>
      </c>
      <c r="C11819" s="11" t="s">
        <v>622</v>
      </c>
      <c r="D11819" s="11" t="s">
        <v>662</v>
      </c>
      <c r="E11819" s="11">
        <v>6961513</v>
      </c>
      <c r="F11819" s="15">
        <f>IF(ISBLANK($D11819),"",IF(ISBLANK($E11819),VLOOKUP($D11819,$J:$K,2,FALSE),VLOOKUP($E11819,'Daycare Packages'!$A:$G,7,FALSE)))</f>
        <v>26</v>
      </c>
      <c r="G11819" s="15"/>
      <c r="H11819" s="15">
        <f t="shared" si="395"/>
        <v>26</v>
      </c>
      <c r="I11819" s="198">
        <f t="shared" si="394"/>
        <v>9</v>
      </c>
    </row>
    <row r="11820" spans="1:9" x14ac:dyDescent="0.3">
      <c r="A11820" s="10">
        <v>43726</v>
      </c>
      <c r="B11820" s="11" t="s">
        <v>894</v>
      </c>
      <c r="C11820" s="11" t="s">
        <v>895</v>
      </c>
      <c r="D11820" s="11" t="s">
        <v>662</v>
      </c>
      <c r="E11820" s="11">
        <v>6961513</v>
      </c>
      <c r="F11820" s="15">
        <f>IF(ISBLANK($D11820),"",IF(ISBLANK($E11820),VLOOKUP($D11820,$J:$K,2,FALSE),VLOOKUP($E11820,'Daycare Packages'!$A:$G,7,FALSE)))</f>
        <v>26</v>
      </c>
      <c r="G11820" s="15"/>
      <c r="H11820" s="15">
        <f t="shared" si="395"/>
        <v>26</v>
      </c>
      <c r="I11820" s="198">
        <f t="shared" si="394"/>
        <v>9</v>
      </c>
    </row>
    <row r="11821" spans="1:9" x14ac:dyDescent="0.3">
      <c r="A11821" s="10">
        <v>43726</v>
      </c>
      <c r="B11821" s="11" t="s">
        <v>2061</v>
      </c>
      <c r="C11821" s="11" t="s">
        <v>2062</v>
      </c>
      <c r="D11821" s="11" t="s">
        <v>662</v>
      </c>
      <c r="E11821" s="11">
        <v>6965145</v>
      </c>
      <c r="F11821" s="15">
        <f>IF(ISBLANK($D11821),"",IF(ISBLANK($E11821),VLOOKUP($D11821,$J:$K,2,FALSE),VLOOKUP($E11821,'Daycare Packages'!$A:$G,7,FALSE)))</f>
        <v>27</v>
      </c>
      <c r="G11821" s="15"/>
      <c r="H11821" s="15">
        <f t="shared" si="395"/>
        <v>27</v>
      </c>
      <c r="I11821" s="198">
        <f t="shared" si="394"/>
        <v>9</v>
      </c>
    </row>
    <row r="11822" spans="1:9" x14ac:dyDescent="0.3">
      <c r="A11822" s="10">
        <v>43726</v>
      </c>
      <c r="B11822" s="11" t="s">
        <v>849</v>
      </c>
      <c r="C11822" s="11" t="s">
        <v>850</v>
      </c>
      <c r="D11822" s="11" t="s">
        <v>662</v>
      </c>
      <c r="F11822" s="15">
        <f>IF(ISBLANK($D11822),"",IF(ISBLANK($E11822),VLOOKUP($D11822,$J:$K,2,FALSE),VLOOKUP($E11822,'Daycare Packages'!$A:$G,7,FALSE)))</f>
        <v>30</v>
      </c>
      <c r="G11822" s="15"/>
      <c r="H11822" s="15">
        <f t="shared" si="395"/>
        <v>30</v>
      </c>
      <c r="I11822" s="198">
        <f t="shared" si="394"/>
        <v>9</v>
      </c>
    </row>
    <row r="11823" spans="1:9" x14ac:dyDescent="0.3">
      <c r="A11823" s="10">
        <v>43726</v>
      </c>
      <c r="B11823" s="11" t="s">
        <v>129</v>
      </c>
      <c r="C11823" s="11" t="s">
        <v>914</v>
      </c>
      <c r="D11823" s="11" t="s">
        <v>662</v>
      </c>
      <c r="E11823" s="11">
        <v>6859730</v>
      </c>
      <c r="F11823" s="15">
        <f>IF(ISBLANK($D11823),"",IF(ISBLANK($E11823),VLOOKUP($D11823,$J:$K,2,FALSE),VLOOKUP($E11823,'Daycare Packages'!$A:$G,7,FALSE)))</f>
        <v>27</v>
      </c>
      <c r="G11823" s="15"/>
      <c r="H11823" s="15">
        <f t="shared" si="395"/>
        <v>27</v>
      </c>
      <c r="I11823" s="198">
        <f t="shared" si="394"/>
        <v>9</v>
      </c>
    </row>
    <row r="11824" spans="1:9" x14ac:dyDescent="0.3">
      <c r="A11824" s="10">
        <v>43726</v>
      </c>
      <c r="B11824" s="11" t="s">
        <v>703</v>
      </c>
      <c r="C11824" s="11" t="s">
        <v>704</v>
      </c>
      <c r="D11824" s="11" t="s">
        <v>662</v>
      </c>
      <c r="F11824" s="15">
        <f>IF(ISBLANK($D11824),"",IF(ISBLANK($E11824),VLOOKUP($D11824,$J:$K,2,FALSE),VLOOKUP($E11824,'Daycare Packages'!$A:$G,7,FALSE)))</f>
        <v>30</v>
      </c>
      <c r="G11824" s="15"/>
      <c r="H11824" s="15">
        <f t="shared" si="395"/>
        <v>30</v>
      </c>
      <c r="I11824" s="198">
        <f t="shared" si="394"/>
        <v>9</v>
      </c>
    </row>
    <row r="11825" spans="1:9" x14ac:dyDescent="0.3">
      <c r="A11825" s="10">
        <v>43726</v>
      </c>
      <c r="B11825" s="11" t="s">
        <v>207</v>
      </c>
      <c r="C11825" s="11" t="s">
        <v>229</v>
      </c>
      <c r="D11825" s="11" t="s">
        <v>662</v>
      </c>
      <c r="E11825" s="11">
        <v>6733314</v>
      </c>
      <c r="F11825" s="15">
        <f>IF(ISBLANK($D11825),"",IF(ISBLANK($E11825),VLOOKUP($D11825,$J:$K,2,FALSE),VLOOKUP($E11825,'Daycare Packages'!$A:$G,7,FALSE)))</f>
        <v>22</v>
      </c>
      <c r="G11825" s="15"/>
      <c r="H11825" s="15">
        <f t="shared" si="395"/>
        <v>22</v>
      </c>
      <c r="I11825" s="198">
        <f t="shared" si="394"/>
        <v>9</v>
      </c>
    </row>
    <row r="11826" spans="1:9" x14ac:dyDescent="0.3">
      <c r="A11826" s="10">
        <v>43726</v>
      </c>
      <c r="B11826" s="11" t="s">
        <v>663</v>
      </c>
      <c r="C11826" s="11" t="s">
        <v>665</v>
      </c>
      <c r="D11826" s="11" t="s">
        <v>662</v>
      </c>
      <c r="F11826" s="15">
        <f>IF(ISBLANK($D11826),"",IF(ISBLANK($E11826),VLOOKUP($D11826,$J:$K,2,FALSE),VLOOKUP($E11826,'Daycare Packages'!$A:$G,7,FALSE)))</f>
        <v>30</v>
      </c>
      <c r="G11826" s="15"/>
      <c r="H11826" s="15">
        <f t="shared" si="395"/>
        <v>30</v>
      </c>
      <c r="I11826" s="198">
        <f t="shared" si="394"/>
        <v>9</v>
      </c>
    </row>
    <row r="11827" spans="1:9" x14ac:dyDescent="0.3">
      <c r="A11827" s="10">
        <v>43726</v>
      </c>
      <c r="B11827" s="11" t="s">
        <v>663</v>
      </c>
      <c r="C11827" s="11" t="s">
        <v>664</v>
      </c>
      <c r="D11827" s="11" t="s">
        <v>662</v>
      </c>
      <c r="F11827" s="15">
        <f>IF(ISBLANK($D11827),"",IF(ISBLANK($E11827),VLOOKUP($D11827,$J:$K,2,FALSE),VLOOKUP($E11827,'Daycare Packages'!$A:$G,7,FALSE)))</f>
        <v>30</v>
      </c>
      <c r="G11827" s="15"/>
      <c r="H11827" s="15">
        <f t="shared" si="395"/>
        <v>30</v>
      </c>
      <c r="I11827" s="198">
        <f t="shared" si="394"/>
        <v>9</v>
      </c>
    </row>
    <row r="11828" spans="1:9" x14ac:dyDescent="0.3">
      <c r="A11828" s="10">
        <v>43726</v>
      </c>
      <c r="B11828" s="11" t="s">
        <v>2031</v>
      </c>
      <c r="C11828" s="11" t="s">
        <v>2032</v>
      </c>
      <c r="D11828" s="11" t="s">
        <v>662</v>
      </c>
      <c r="F11828" s="15">
        <f>IF(ISBLANK($D11828),"",IF(ISBLANK($E11828),VLOOKUP($D11828,$J:$K,2,FALSE),VLOOKUP($E11828,'Daycare Packages'!$A:$G,7,FALSE)))</f>
        <v>30</v>
      </c>
      <c r="G11828" s="15"/>
      <c r="H11828" s="15">
        <f t="shared" si="395"/>
        <v>30</v>
      </c>
      <c r="I11828" s="198">
        <f t="shared" si="394"/>
        <v>9</v>
      </c>
    </row>
    <row r="11829" spans="1:9" x14ac:dyDescent="0.3">
      <c r="A11829" s="10">
        <v>43726</v>
      </c>
      <c r="B11829" s="11" t="s">
        <v>182</v>
      </c>
      <c r="C11829" s="11" t="s">
        <v>685</v>
      </c>
      <c r="D11829" s="11" t="s">
        <v>662</v>
      </c>
      <c r="E11829" s="11">
        <v>6925810</v>
      </c>
      <c r="F11829" s="15">
        <f>IF(ISBLANK($D11829),"",IF(ISBLANK($E11829),VLOOKUP($D11829,$J:$K,2,FALSE),VLOOKUP($E11829,'Daycare Packages'!$A:$G,7,FALSE)))</f>
        <v>23</v>
      </c>
      <c r="G11829" s="15"/>
      <c r="H11829" s="15">
        <f t="shared" si="395"/>
        <v>23</v>
      </c>
      <c r="I11829" s="198">
        <f t="shared" si="394"/>
        <v>9</v>
      </c>
    </row>
    <row r="11830" spans="1:9" x14ac:dyDescent="0.3">
      <c r="A11830" s="10">
        <v>43726</v>
      </c>
      <c r="B11830" s="11" t="s">
        <v>217</v>
      </c>
      <c r="C11830" s="11" t="s">
        <v>402</v>
      </c>
      <c r="D11830" s="11" t="s">
        <v>662</v>
      </c>
      <c r="E11830" s="11">
        <v>6964829</v>
      </c>
      <c r="F11830" s="15">
        <f>IF(ISBLANK($D11830),"",IF(ISBLANK($E11830),VLOOKUP($D11830,$J:$K,2,FALSE),VLOOKUP($E11830,'Daycare Packages'!$A:$G,7,FALSE)))</f>
        <v>26</v>
      </c>
      <c r="G11830" s="15"/>
      <c r="H11830" s="15">
        <f t="shared" si="395"/>
        <v>26</v>
      </c>
      <c r="I11830" s="198">
        <f t="shared" si="394"/>
        <v>9</v>
      </c>
    </row>
    <row r="11831" spans="1:9" x14ac:dyDescent="0.3">
      <c r="A11831" s="10">
        <v>43726</v>
      </c>
      <c r="B11831" s="11" t="s">
        <v>1317</v>
      </c>
      <c r="C11831" s="11" t="s">
        <v>633</v>
      </c>
      <c r="D11831" s="11" t="s">
        <v>662</v>
      </c>
      <c r="E11831" s="11">
        <v>6935593</v>
      </c>
      <c r="F11831" s="15">
        <f>IF(ISBLANK($D11831),"",IF(ISBLANK($E11831),VLOOKUP($D11831,$J:$K,2,FALSE),VLOOKUP($E11831,'Daycare Packages'!$A:$G,7,FALSE)))</f>
        <v>25</v>
      </c>
      <c r="G11831" s="15"/>
      <c r="H11831" s="15">
        <f t="shared" si="395"/>
        <v>25</v>
      </c>
      <c r="I11831" s="198">
        <f t="shared" si="394"/>
        <v>9</v>
      </c>
    </row>
    <row r="11832" spans="1:9" x14ac:dyDescent="0.3">
      <c r="A11832" s="10">
        <v>43726</v>
      </c>
      <c r="B11832" s="11" t="s">
        <v>220</v>
      </c>
      <c r="C11832" s="11" t="s">
        <v>548</v>
      </c>
      <c r="D11832" s="11" t="s">
        <v>662</v>
      </c>
      <c r="F11832" s="15">
        <f>IF(ISBLANK($D11832),"",IF(ISBLANK($E11832),VLOOKUP($D11832,$J:$K,2,FALSE),VLOOKUP($E11832,'Daycare Packages'!$A:$G,7,FALSE)))</f>
        <v>30</v>
      </c>
      <c r="G11832" s="15"/>
      <c r="H11832" s="15">
        <f t="shared" si="395"/>
        <v>30</v>
      </c>
      <c r="I11832" s="198">
        <f t="shared" si="394"/>
        <v>9</v>
      </c>
    </row>
    <row r="11833" spans="1:9" x14ac:dyDescent="0.3">
      <c r="A11833" s="10">
        <v>43726</v>
      </c>
      <c r="B11833" s="11" t="s">
        <v>153</v>
      </c>
      <c r="C11833" s="11" t="s">
        <v>1315</v>
      </c>
      <c r="D11833" s="11" t="s">
        <v>662</v>
      </c>
      <c r="E11833" s="11">
        <v>6916175</v>
      </c>
      <c r="F11833" s="15">
        <f>IF(ISBLANK($D11833),"",IF(ISBLANK($E11833),VLOOKUP($D11833,$J:$K,2,FALSE),VLOOKUP($E11833,'Daycare Packages'!$A:$G,7,FALSE)))</f>
        <v>27</v>
      </c>
      <c r="G11833" s="15"/>
      <c r="H11833" s="15">
        <f t="shared" si="395"/>
        <v>27</v>
      </c>
      <c r="I11833" s="198">
        <f t="shared" si="394"/>
        <v>9</v>
      </c>
    </row>
    <row r="11834" spans="1:9" x14ac:dyDescent="0.3">
      <c r="A11834" s="10">
        <v>43726</v>
      </c>
      <c r="B11834" s="11" t="s">
        <v>230</v>
      </c>
      <c r="C11834" s="11" t="s">
        <v>493</v>
      </c>
      <c r="D11834" s="11" t="s">
        <v>662</v>
      </c>
      <c r="E11834" s="11">
        <v>6960025</v>
      </c>
      <c r="F11834" s="15">
        <f>IF(ISBLANK($D11834),"",IF(ISBLANK($E11834),VLOOKUP($D11834,$J:$K,2,FALSE),VLOOKUP($E11834,'Daycare Packages'!$A:$G,7,FALSE)))</f>
        <v>27</v>
      </c>
      <c r="G11834" s="15"/>
      <c r="H11834" s="15">
        <f t="shared" si="395"/>
        <v>27</v>
      </c>
      <c r="I11834" s="198">
        <f t="shared" si="394"/>
        <v>9</v>
      </c>
    </row>
    <row r="11835" spans="1:9" x14ac:dyDescent="0.3">
      <c r="A11835" s="10">
        <v>43726</v>
      </c>
      <c r="B11835" s="11" t="s">
        <v>132</v>
      </c>
      <c r="C11835" s="11" t="s">
        <v>818</v>
      </c>
      <c r="D11835" s="11" t="s">
        <v>662</v>
      </c>
      <c r="E11835" s="11">
        <v>6907472</v>
      </c>
      <c r="F11835" s="15">
        <f>IF(ISBLANK($D11835),"",IF(ISBLANK($E11835),VLOOKUP($D11835,$J:$K,2,FALSE),VLOOKUP($E11835,'Daycare Packages'!$A:$G,7,FALSE)))</f>
        <v>27</v>
      </c>
      <c r="G11835" s="15"/>
      <c r="H11835" s="15">
        <f t="shared" si="395"/>
        <v>27</v>
      </c>
      <c r="I11835" s="198">
        <f t="shared" si="394"/>
        <v>9</v>
      </c>
    </row>
    <row r="11836" spans="1:9" x14ac:dyDescent="0.3">
      <c r="A11836" s="10">
        <v>43726</v>
      </c>
      <c r="B11836" s="11" t="s">
        <v>716</v>
      </c>
      <c r="C11836" s="11" t="s">
        <v>717</v>
      </c>
      <c r="D11836" s="11" t="s">
        <v>662</v>
      </c>
      <c r="F11836" s="15">
        <f>IF(ISBLANK($D11836),"",IF(ISBLANK($E11836),VLOOKUP($D11836,$J:$K,2,FALSE),VLOOKUP($E11836,'Daycare Packages'!$A:$G,7,FALSE)))</f>
        <v>30</v>
      </c>
      <c r="G11836" s="15"/>
      <c r="H11836" s="15">
        <f t="shared" si="395"/>
        <v>30</v>
      </c>
      <c r="I11836" s="198">
        <f t="shared" si="394"/>
        <v>9</v>
      </c>
    </row>
    <row r="11837" spans="1:9" x14ac:dyDescent="0.3">
      <c r="A11837" s="10">
        <v>43726</v>
      </c>
      <c r="B11837" s="11" t="s">
        <v>127</v>
      </c>
      <c r="C11837" s="11" t="s">
        <v>715</v>
      </c>
      <c r="D11837" s="11" t="s">
        <v>662</v>
      </c>
      <c r="E11837" s="11">
        <v>6865974</v>
      </c>
      <c r="F11837" s="15">
        <f>IF(ISBLANK($D11837),"",IF(ISBLANK($E11837),VLOOKUP($D11837,$J:$K,2,FALSE),VLOOKUP($E11837,'Daycare Packages'!$A:$G,7,FALSE)))</f>
        <v>23</v>
      </c>
      <c r="G11837" s="15"/>
      <c r="H11837" s="15">
        <f t="shared" si="395"/>
        <v>23</v>
      </c>
      <c r="I11837" s="198">
        <f t="shared" si="394"/>
        <v>9</v>
      </c>
    </row>
    <row r="11838" spans="1:9" x14ac:dyDescent="0.3">
      <c r="A11838" s="10">
        <v>43726</v>
      </c>
      <c r="B11838" s="11" t="s">
        <v>163</v>
      </c>
      <c r="C11838" s="11" t="s">
        <v>805</v>
      </c>
      <c r="D11838" s="11" t="s">
        <v>662</v>
      </c>
      <c r="E11838" s="11">
        <v>6937683</v>
      </c>
      <c r="F11838" s="15">
        <f>IF(ISBLANK($D11838),"",IF(ISBLANK($E11838),VLOOKUP($D11838,$J:$K,2,FALSE),VLOOKUP($E11838,'Daycare Packages'!$A:$G,7,FALSE)))</f>
        <v>27</v>
      </c>
      <c r="G11838" s="15"/>
      <c r="H11838" s="15">
        <f t="shared" si="395"/>
        <v>27</v>
      </c>
      <c r="I11838" s="198">
        <f t="shared" si="394"/>
        <v>9</v>
      </c>
    </row>
    <row r="11839" spans="1:9" x14ac:dyDescent="0.3">
      <c r="A11839" s="10">
        <v>43726</v>
      </c>
      <c r="B11839" s="11" t="s">
        <v>109</v>
      </c>
      <c r="C11839" s="11" t="s">
        <v>930</v>
      </c>
      <c r="D11839" s="11" t="s">
        <v>662</v>
      </c>
      <c r="E11839" s="11">
        <v>6735833</v>
      </c>
      <c r="F11839" s="15">
        <f>IF(ISBLANK($D11839),"",IF(ISBLANK($E11839),VLOOKUP($D11839,$J:$K,2,FALSE),VLOOKUP($E11839,'Daycare Packages'!$A:$G,7,FALSE)))</f>
        <v>22</v>
      </c>
      <c r="G11839" s="15"/>
      <c r="H11839" s="15">
        <f t="shared" si="395"/>
        <v>22</v>
      </c>
      <c r="I11839" s="198">
        <f t="shared" si="394"/>
        <v>9</v>
      </c>
    </row>
    <row r="11840" spans="1:9" x14ac:dyDescent="0.3">
      <c r="A11840" s="55">
        <v>43726</v>
      </c>
      <c r="B11840" s="56" t="s">
        <v>109</v>
      </c>
      <c r="C11840" s="56" t="s">
        <v>883</v>
      </c>
      <c r="D11840" s="56" t="s">
        <v>662</v>
      </c>
      <c r="E11840" s="56">
        <v>6957451</v>
      </c>
      <c r="F11840" s="59">
        <f>IF(ISBLANK($D11840),"",IF(ISBLANK($E11840),VLOOKUP($D11840,$J:$K,2,FALSE),VLOOKUP($E11840,'Daycare Packages'!$A:$G,7,FALSE)))</f>
        <v>23</v>
      </c>
      <c r="G11840" s="59"/>
      <c r="H11840" s="59">
        <f t="shared" si="395"/>
        <v>23</v>
      </c>
      <c r="I11840" s="198">
        <f t="shared" si="394"/>
        <v>9</v>
      </c>
    </row>
    <row r="11841" spans="1:9" x14ac:dyDescent="0.3">
      <c r="A11841" s="10">
        <v>43727</v>
      </c>
      <c r="B11841" s="11" t="s">
        <v>806</v>
      </c>
      <c r="C11841" s="11" t="s">
        <v>832</v>
      </c>
      <c r="D11841" s="11" t="s">
        <v>659</v>
      </c>
      <c r="F11841" s="15">
        <f>IF(ISBLANK($D11841),"",IF(ISBLANK($E11841),VLOOKUP($D11841,$J:$K,2,FALSE),VLOOKUP($E11841,'Daycare Packages'!$A:$G,7,FALSE)))</f>
        <v>20</v>
      </c>
      <c r="G11841" s="15"/>
      <c r="H11841" s="15">
        <f t="shared" si="395"/>
        <v>20</v>
      </c>
      <c r="I11841" s="198">
        <f t="shared" si="394"/>
        <v>9</v>
      </c>
    </row>
    <row r="11842" spans="1:9" x14ac:dyDescent="0.3">
      <c r="A11842" s="10">
        <v>43727</v>
      </c>
      <c r="B11842" s="11" t="s">
        <v>152</v>
      </c>
      <c r="C11842" s="11" t="s">
        <v>679</v>
      </c>
      <c r="D11842" s="11" t="s">
        <v>662</v>
      </c>
      <c r="E11842" s="11">
        <v>6942219</v>
      </c>
      <c r="F11842" s="15">
        <f>IF(ISBLANK($D11842),"",IF(ISBLANK($E11842),VLOOKUP($D11842,$J:$K,2,FALSE),VLOOKUP($E11842,'Daycare Packages'!$A:$G,7,FALSE)))</f>
        <v>23</v>
      </c>
      <c r="G11842" s="15"/>
      <c r="H11842" s="15">
        <f t="shared" si="395"/>
        <v>23</v>
      </c>
      <c r="I11842" s="198">
        <f t="shared" si="394"/>
        <v>9</v>
      </c>
    </row>
    <row r="11843" spans="1:9" x14ac:dyDescent="0.3">
      <c r="A11843" s="10">
        <v>43727</v>
      </c>
      <c r="B11843" s="11" t="s">
        <v>2384</v>
      </c>
      <c r="C11843" s="11" t="s">
        <v>2385</v>
      </c>
      <c r="D11843" s="11" t="s">
        <v>659</v>
      </c>
      <c r="E11843" s="11">
        <v>6971537</v>
      </c>
      <c r="F11843" s="15">
        <f>IF(ISBLANK($D11843),"",IF(ISBLANK($E11843),VLOOKUP($D11843,$J:$K,2,FALSE),VLOOKUP($E11843,'Daycare Packages'!$A:$G,7,FALSE)))</f>
        <v>19</v>
      </c>
      <c r="G11843" s="15"/>
      <c r="H11843" s="15">
        <f t="shared" si="395"/>
        <v>19</v>
      </c>
      <c r="I11843" s="198">
        <f t="shared" ref="I11843:I11906" si="396">IF(A11843="",0,MONTH(A11843))</f>
        <v>9</v>
      </c>
    </row>
    <row r="11844" spans="1:9" x14ac:dyDescent="0.3">
      <c r="A11844" s="10">
        <v>43727</v>
      </c>
      <c r="B11844" s="11" t="s">
        <v>2388</v>
      </c>
      <c r="C11844" s="11" t="s">
        <v>2389</v>
      </c>
      <c r="D11844" s="11" t="s">
        <v>659</v>
      </c>
      <c r="F11844" s="15">
        <f>IF(ISBLANK($D11844),"",IF(ISBLANK($E11844),VLOOKUP($D11844,$J:$K,2,FALSE),VLOOKUP($E11844,'Daycare Packages'!$A:$G,7,FALSE)))</f>
        <v>20</v>
      </c>
      <c r="G11844" s="15"/>
      <c r="H11844" s="15">
        <f t="shared" si="395"/>
        <v>20</v>
      </c>
      <c r="I11844" s="198">
        <f t="shared" si="396"/>
        <v>9</v>
      </c>
    </row>
    <row r="11845" spans="1:9" x14ac:dyDescent="0.3">
      <c r="A11845" s="10">
        <v>43727</v>
      </c>
      <c r="B11845" s="11" t="s">
        <v>190</v>
      </c>
      <c r="C11845" s="11" t="s">
        <v>718</v>
      </c>
      <c r="D11845" s="11" t="s">
        <v>659</v>
      </c>
      <c r="E11845" s="11">
        <v>6959646</v>
      </c>
      <c r="F11845" s="15">
        <f>IF(ISBLANK($D11845),"",IF(ISBLANK($E11845),VLOOKUP($D11845,$J:$K,2,FALSE),VLOOKUP($E11845,'Daycare Packages'!$A:$G,7,FALSE)))</f>
        <v>19</v>
      </c>
      <c r="G11845" s="15"/>
      <c r="H11845" s="15">
        <f t="shared" si="395"/>
        <v>19</v>
      </c>
      <c r="I11845" s="198">
        <f t="shared" si="396"/>
        <v>9</v>
      </c>
    </row>
    <row r="11846" spans="1:9" x14ac:dyDescent="0.3">
      <c r="A11846" s="10">
        <v>43727</v>
      </c>
      <c r="B11846" s="11" t="s">
        <v>1221</v>
      </c>
      <c r="C11846" s="11" t="s">
        <v>1267</v>
      </c>
      <c r="D11846" s="11" t="s">
        <v>662</v>
      </c>
      <c r="E11846" s="11">
        <v>6954886</v>
      </c>
      <c r="F11846" s="15">
        <f>IF(ISBLANK($D11846),"",IF(ISBLANK($E11846),VLOOKUP($D11846,$J:$K,2,FALSE),VLOOKUP($E11846,'Daycare Packages'!$A:$G,7,FALSE)))</f>
        <v>25</v>
      </c>
      <c r="G11846" s="15"/>
      <c r="H11846" s="15">
        <f t="shared" si="395"/>
        <v>25</v>
      </c>
      <c r="I11846" s="198">
        <f t="shared" si="396"/>
        <v>9</v>
      </c>
    </row>
    <row r="11847" spans="1:9" x14ac:dyDescent="0.3">
      <c r="A11847" s="10">
        <v>43727</v>
      </c>
      <c r="B11847" s="11" t="s">
        <v>112</v>
      </c>
      <c r="C11847" s="11" t="s">
        <v>426</v>
      </c>
      <c r="D11847" s="11" t="s">
        <v>662</v>
      </c>
      <c r="E11847" s="11">
        <v>6562197</v>
      </c>
      <c r="F11847" s="15">
        <f>IF(ISBLANK($D11847),"",IF(ISBLANK($E11847),VLOOKUP($D11847,$J:$K,2,FALSE),VLOOKUP($E11847,'Daycare Packages'!$A:$G,7,FALSE)))</f>
        <v>25</v>
      </c>
      <c r="G11847" s="15"/>
      <c r="H11847" s="15">
        <f t="shared" si="395"/>
        <v>25</v>
      </c>
      <c r="I11847" s="198">
        <f t="shared" si="396"/>
        <v>9</v>
      </c>
    </row>
    <row r="11848" spans="1:9" x14ac:dyDescent="0.3">
      <c r="A11848" s="10">
        <v>43727</v>
      </c>
      <c r="B11848" s="11" t="s">
        <v>112</v>
      </c>
      <c r="C11848" s="11" t="s">
        <v>832</v>
      </c>
      <c r="D11848" s="11" t="s">
        <v>662</v>
      </c>
      <c r="E11848" s="11">
        <v>6562197</v>
      </c>
      <c r="F11848" s="15">
        <f>IF(ISBLANK($D11848),"",IF(ISBLANK($E11848),VLOOKUP($D11848,$J:$K,2,FALSE),VLOOKUP($E11848,'Daycare Packages'!$A:$G,7,FALSE)))</f>
        <v>25</v>
      </c>
      <c r="G11848" s="15"/>
      <c r="H11848" s="15">
        <f t="shared" si="395"/>
        <v>25</v>
      </c>
      <c r="I11848" s="198">
        <f t="shared" si="396"/>
        <v>9</v>
      </c>
    </row>
    <row r="11849" spans="1:9" x14ac:dyDescent="0.3">
      <c r="A11849" s="10">
        <v>43727</v>
      </c>
      <c r="B11849" s="11" t="s">
        <v>185</v>
      </c>
      <c r="C11849" s="11" t="s">
        <v>670</v>
      </c>
      <c r="D11849" s="11" t="s">
        <v>662</v>
      </c>
      <c r="E11849" s="11">
        <v>6958047</v>
      </c>
      <c r="F11849" s="15">
        <f>IF(ISBLANK($D11849),"",IF(ISBLANK($E11849),VLOOKUP($D11849,$J:$K,2,FALSE),VLOOKUP($E11849,'Daycare Packages'!$A:$G,7,FALSE)))</f>
        <v>26</v>
      </c>
      <c r="G11849" s="15"/>
      <c r="H11849" s="15">
        <f t="shared" si="395"/>
        <v>26</v>
      </c>
      <c r="I11849" s="198">
        <f t="shared" si="396"/>
        <v>9</v>
      </c>
    </row>
    <row r="11850" spans="1:9" x14ac:dyDescent="0.3">
      <c r="A11850" s="10">
        <v>43727</v>
      </c>
      <c r="B11850" s="11" t="s">
        <v>1612</v>
      </c>
      <c r="C11850" s="11" t="s">
        <v>1613</v>
      </c>
      <c r="D11850" s="11" t="s">
        <v>662</v>
      </c>
      <c r="F11850" s="15">
        <f>IF(ISBLANK($D11850),"",IF(ISBLANK($E11850),VLOOKUP($D11850,$J:$K,2,FALSE),VLOOKUP($E11850,'Daycare Packages'!$A:$G,7,FALSE)))</f>
        <v>30</v>
      </c>
      <c r="G11850" s="15"/>
      <c r="H11850" s="15">
        <f t="shared" si="395"/>
        <v>30</v>
      </c>
      <c r="I11850" s="198">
        <f t="shared" si="396"/>
        <v>9</v>
      </c>
    </row>
    <row r="11851" spans="1:9" x14ac:dyDescent="0.3">
      <c r="A11851" s="10">
        <v>43727</v>
      </c>
      <c r="B11851" s="11" t="s">
        <v>170</v>
      </c>
      <c r="C11851" s="11" t="s">
        <v>710</v>
      </c>
      <c r="D11851" s="11" t="s">
        <v>662</v>
      </c>
      <c r="E11851" s="11">
        <v>6899079</v>
      </c>
      <c r="F11851" s="15">
        <f>IF(ISBLANK($D11851),"",IF(ISBLANK($E11851),VLOOKUP($D11851,$J:$K,2,FALSE),VLOOKUP($E11851,'Daycare Packages'!$A:$G,7,FALSE)))</f>
        <v>23</v>
      </c>
      <c r="G11851" s="15"/>
      <c r="H11851" s="15">
        <f t="shared" si="395"/>
        <v>23</v>
      </c>
      <c r="I11851" s="198">
        <f t="shared" si="396"/>
        <v>9</v>
      </c>
    </row>
    <row r="11852" spans="1:9" x14ac:dyDescent="0.3">
      <c r="A11852" s="10">
        <v>43727</v>
      </c>
      <c r="B11852" s="11" t="s">
        <v>1070</v>
      </c>
      <c r="C11852" s="11" t="s">
        <v>1071</v>
      </c>
      <c r="D11852" s="11" t="s">
        <v>662</v>
      </c>
      <c r="E11852" s="11">
        <v>6972871</v>
      </c>
      <c r="F11852" s="15">
        <f>IF(ISBLANK($D11852),"",IF(ISBLANK($E11852),VLOOKUP($D11852,$J:$K,2,FALSE),VLOOKUP($E11852,'Daycare Packages'!$A:$G,7,FALSE)))</f>
        <v>27</v>
      </c>
      <c r="G11852" s="15"/>
      <c r="H11852" s="15">
        <f t="shared" ref="H11852:H11915" si="397">IF(ISBLANK(D11852),"",SUM(F11852:G11852))</f>
        <v>27</v>
      </c>
      <c r="I11852" s="198">
        <f t="shared" si="396"/>
        <v>9</v>
      </c>
    </row>
    <row r="11853" spans="1:9" x14ac:dyDescent="0.3">
      <c r="A11853" s="10">
        <v>43727</v>
      </c>
      <c r="B11853" s="11" t="s">
        <v>677</v>
      </c>
      <c r="C11853" s="11" t="s">
        <v>1295</v>
      </c>
      <c r="D11853" s="11" t="s">
        <v>662</v>
      </c>
      <c r="F11853" s="15">
        <f>IF(ISBLANK($D11853),"",IF(ISBLANK($E11853),VLOOKUP($D11853,$J:$K,2,FALSE),VLOOKUP($E11853,'Daycare Packages'!$A:$G,7,FALSE)))</f>
        <v>30</v>
      </c>
      <c r="G11853" s="15"/>
      <c r="H11853" s="15">
        <f t="shared" si="397"/>
        <v>30</v>
      </c>
      <c r="I11853" s="198">
        <f t="shared" si="396"/>
        <v>9</v>
      </c>
    </row>
    <row r="11854" spans="1:9" x14ac:dyDescent="0.3">
      <c r="A11854" s="10">
        <v>43727</v>
      </c>
      <c r="B11854" s="11" t="s">
        <v>196</v>
      </c>
      <c r="C11854" s="11" t="s">
        <v>432</v>
      </c>
      <c r="D11854" s="11" t="s">
        <v>662</v>
      </c>
      <c r="E11854" s="11">
        <v>6971705</v>
      </c>
      <c r="F11854" s="15">
        <f>IF(ISBLANK($D11854),"",IF(ISBLANK($E11854),VLOOKUP($D11854,$J:$K,2,FALSE),VLOOKUP($E11854,'Daycare Packages'!$A:$G,7,FALSE)))</f>
        <v>25</v>
      </c>
      <c r="G11854" s="15"/>
      <c r="H11854" s="15">
        <f t="shared" si="397"/>
        <v>25</v>
      </c>
      <c r="I11854" s="198">
        <f t="shared" si="396"/>
        <v>9</v>
      </c>
    </row>
    <row r="11855" spans="1:9" x14ac:dyDescent="0.3">
      <c r="A11855" s="10">
        <v>43727</v>
      </c>
      <c r="B11855" s="11" t="s">
        <v>1394</v>
      </c>
      <c r="C11855" s="11" t="s">
        <v>1395</v>
      </c>
      <c r="D11855" s="11" t="s">
        <v>662</v>
      </c>
      <c r="F11855" s="15">
        <f>IF(ISBLANK($D11855),"",IF(ISBLANK($E11855),VLOOKUP($D11855,$J:$K,2,FALSE),VLOOKUP($E11855,'Daycare Packages'!$A:$G,7,FALSE)))</f>
        <v>30</v>
      </c>
      <c r="G11855" s="15">
        <v>-3</v>
      </c>
      <c r="H11855" s="15">
        <f t="shared" si="397"/>
        <v>27</v>
      </c>
      <c r="I11855" s="198">
        <f t="shared" si="396"/>
        <v>9</v>
      </c>
    </row>
    <row r="11856" spans="1:9" x14ac:dyDescent="0.3">
      <c r="A11856" s="10">
        <v>43727</v>
      </c>
      <c r="B11856" s="11" t="s">
        <v>209</v>
      </c>
      <c r="C11856" s="11" t="s">
        <v>566</v>
      </c>
      <c r="D11856" s="11" t="s">
        <v>662</v>
      </c>
      <c r="F11856" s="15">
        <f>IF(ISBLANK($D11856),"",IF(ISBLANK($E11856),VLOOKUP($D11856,$J:$K,2,FALSE),VLOOKUP($E11856,'Daycare Packages'!$A:$G,7,FALSE)))</f>
        <v>30</v>
      </c>
      <c r="G11856" s="15"/>
      <c r="H11856" s="15">
        <f t="shared" si="397"/>
        <v>30</v>
      </c>
      <c r="I11856" s="198">
        <f t="shared" si="396"/>
        <v>9</v>
      </c>
    </row>
    <row r="11857" spans="1:9" x14ac:dyDescent="0.3">
      <c r="A11857" s="10">
        <v>43727</v>
      </c>
      <c r="B11857" s="11" t="s">
        <v>873</v>
      </c>
      <c r="C11857" s="11" t="s">
        <v>493</v>
      </c>
      <c r="D11857" s="11" t="s">
        <v>662</v>
      </c>
      <c r="E11857" s="11">
        <v>6971720</v>
      </c>
      <c r="F11857" s="15">
        <f>IF(ISBLANK($D11857),"",IF(ISBLANK($E11857),VLOOKUP($D11857,$J:$K,2,FALSE),VLOOKUP($E11857,'Daycare Packages'!$A:$G,7,FALSE)))</f>
        <v>27</v>
      </c>
      <c r="G11857" s="15"/>
      <c r="H11857" s="15">
        <f t="shared" si="397"/>
        <v>27</v>
      </c>
      <c r="I11857" s="198">
        <f t="shared" si="396"/>
        <v>9</v>
      </c>
    </row>
    <row r="11858" spans="1:9" x14ac:dyDescent="0.3">
      <c r="A11858" s="10">
        <v>43727</v>
      </c>
      <c r="B11858" s="11" t="s">
        <v>1435</v>
      </c>
      <c r="C11858" s="11" t="s">
        <v>448</v>
      </c>
      <c r="D11858" s="11" t="s">
        <v>662</v>
      </c>
      <c r="E11858" s="11">
        <v>6907279</v>
      </c>
      <c r="F11858" s="15">
        <f>IF(ISBLANK($D11858),"",IF(ISBLANK($E11858),VLOOKUP($D11858,$J:$K,2,FALSE),VLOOKUP($E11858,'Daycare Packages'!$A:$G,7,FALSE)))</f>
        <v>27</v>
      </c>
      <c r="G11858" s="15"/>
      <c r="H11858" s="15">
        <f t="shared" si="397"/>
        <v>27</v>
      </c>
      <c r="I11858" s="198">
        <f t="shared" si="396"/>
        <v>9</v>
      </c>
    </row>
    <row r="11859" spans="1:9" x14ac:dyDescent="0.3">
      <c r="A11859" s="10">
        <v>43727</v>
      </c>
      <c r="B11859" s="11" t="s">
        <v>912</v>
      </c>
      <c r="C11859" s="11" t="s">
        <v>2392</v>
      </c>
      <c r="D11859" s="11" t="s">
        <v>662</v>
      </c>
      <c r="F11859" s="15">
        <f>IF(ISBLANK($D11859),"",IF(ISBLANK($E11859),VLOOKUP($D11859,$J:$K,2,FALSE),VLOOKUP($E11859,'Daycare Packages'!$A:$G,7,FALSE)))</f>
        <v>30</v>
      </c>
      <c r="G11859" s="15"/>
      <c r="H11859" s="15">
        <f t="shared" si="397"/>
        <v>30</v>
      </c>
      <c r="I11859" s="198">
        <f t="shared" si="396"/>
        <v>9</v>
      </c>
    </row>
    <row r="11860" spans="1:9" x14ac:dyDescent="0.3">
      <c r="A11860" s="10">
        <v>43727</v>
      </c>
      <c r="B11860" s="11" t="s">
        <v>843</v>
      </c>
      <c r="C11860" s="11" t="s">
        <v>844</v>
      </c>
      <c r="D11860" s="11" t="s">
        <v>662</v>
      </c>
      <c r="E11860" s="11">
        <v>6919580</v>
      </c>
      <c r="F11860" s="15">
        <f>IF(ISBLANK($D11860),"",IF(ISBLANK($E11860),VLOOKUP($D11860,$J:$K,2,FALSE),VLOOKUP($E11860,'Daycare Packages'!$A:$G,7,FALSE)))</f>
        <v>23</v>
      </c>
      <c r="G11860" s="15"/>
      <c r="H11860" s="15">
        <f t="shared" si="397"/>
        <v>23</v>
      </c>
      <c r="I11860" s="198">
        <f t="shared" si="396"/>
        <v>9</v>
      </c>
    </row>
    <row r="11861" spans="1:9" x14ac:dyDescent="0.3">
      <c r="A11861" s="10">
        <v>43727</v>
      </c>
      <c r="B11861" s="11" t="s">
        <v>690</v>
      </c>
      <c r="C11861" s="11" t="s">
        <v>691</v>
      </c>
      <c r="D11861" s="11" t="s">
        <v>662</v>
      </c>
      <c r="E11861" s="11">
        <v>6937080</v>
      </c>
      <c r="F11861" s="15">
        <f>IF(ISBLANK($D11861),"",IF(ISBLANK($E11861),VLOOKUP($D11861,$J:$K,2,FALSE),VLOOKUP($E11861,'Daycare Packages'!$A:$G,7,FALSE)))</f>
        <v>23</v>
      </c>
      <c r="G11861" s="15"/>
      <c r="H11861" s="15">
        <f t="shared" si="397"/>
        <v>23</v>
      </c>
      <c r="I11861" s="198">
        <f t="shared" si="396"/>
        <v>9</v>
      </c>
    </row>
    <row r="11862" spans="1:9" x14ac:dyDescent="0.3">
      <c r="A11862" s="10">
        <v>43727</v>
      </c>
      <c r="B11862" s="11" t="s">
        <v>123</v>
      </c>
      <c r="C11862" s="11" t="s">
        <v>622</v>
      </c>
      <c r="D11862" s="11" t="s">
        <v>662</v>
      </c>
      <c r="E11862" s="11">
        <v>6892228</v>
      </c>
      <c r="F11862" s="15">
        <f>IF(ISBLANK($D11862),"",IF(ISBLANK($E11862),VLOOKUP($D11862,$J:$K,2,FALSE),VLOOKUP($E11862,'Daycare Packages'!$A:$G,7,FALSE)))</f>
        <v>23</v>
      </c>
      <c r="G11862" s="15"/>
      <c r="H11862" s="15">
        <f t="shared" si="397"/>
        <v>23</v>
      </c>
      <c r="I11862" s="198">
        <f t="shared" si="396"/>
        <v>9</v>
      </c>
    </row>
    <row r="11863" spans="1:9" x14ac:dyDescent="0.3">
      <c r="A11863" s="10">
        <v>43727</v>
      </c>
      <c r="B11863" s="11" t="s">
        <v>1165</v>
      </c>
      <c r="C11863" s="11" t="s">
        <v>2393</v>
      </c>
      <c r="D11863" s="11" t="s">
        <v>662</v>
      </c>
      <c r="E11863" s="11">
        <v>6961856</v>
      </c>
      <c r="F11863" s="15">
        <f>IF(ISBLANK($D11863),"",IF(ISBLANK($E11863),VLOOKUP($D11863,$J:$K,2,FALSE),VLOOKUP($E11863,'Daycare Packages'!$A:$G,7,FALSE)))</f>
        <v>26</v>
      </c>
      <c r="G11863" s="15"/>
      <c r="H11863" s="15">
        <f t="shared" si="397"/>
        <v>26</v>
      </c>
      <c r="I11863" s="198">
        <f t="shared" si="396"/>
        <v>9</v>
      </c>
    </row>
    <row r="11864" spans="1:9" x14ac:dyDescent="0.3">
      <c r="A11864" s="10">
        <v>43727</v>
      </c>
      <c r="B11864" s="11" t="s">
        <v>1987</v>
      </c>
      <c r="C11864" s="11" t="s">
        <v>1988</v>
      </c>
      <c r="D11864" s="11" t="s">
        <v>662</v>
      </c>
      <c r="F11864" s="15">
        <f>IF(ISBLANK($D11864),"",IF(ISBLANK($E11864),VLOOKUP($D11864,$J:$K,2,FALSE),VLOOKUP($E11864,'Daycare Packages'!$A:$G,7,FALSE)))</f>
        <v>30</v>
      </c>
      <c r="G11864" s="15">
        <v>-6</v>
      </c>
      <c r="H11864" s="15">
        <f t="shared" si="397"/>
        <v>24</v>
      </c>
      <c r="I11864" s="198">
        <f t="shared" si="396"/>
        <v>9</v>
      </c>
    </row>
    <row r="11865" spans="1:9" x14ac:dyDescent="0.3">
      <c r="A11865" s="10">
        <v>43727</v>
      </c>
      <c r="B11865" s="11" t="s">
        <v>1863</v>
      </c>
      <c r="C11865" s="11" t="s">
        <v>1864</v>
      </c>
      <c r="D11865" s="11" t="s">
        <v>662</v>
      </c>
      <c r="E11865" s="11">
        <v>6927437</v>
      </c>
      <c r="F11865" s="15">
        <f>IF(ISBLANK($D11865),"",IF(ISBLANK($E11865),VLOOKUP($D11865,$J:$K,2,FALSE),VLOOKUP($E11865,'Daycare Packages'!$A:$G,7,FALSE)))</f>
        <v>27</v>
      </c>
      <c r="G11865" s="15"/>
      <c r="H11865" s="15">
        <f t="shared" si="397"/>
        <v>27</v>
      </c>
      <c r="I11865" s="198">
        <f t="shared" si="396"/>
        <v>9</v>
      </c>
    </row>
    <row r="11866" spans="1:9" x14ac:dyDescent="0.3">
      <c r="A11866" s="10">
        <v>43727</v>
      </c>
      <c r="B11866" s="11" t="s">
        <v>722</v>
      </c>
      <c r="C11866" s="11" t="s">
        <v>548</v>
      </c>
      <c r="D11866" s="11" t="s">
        <v>662</v>
      </c>
      <c r="F11866" s="15">
        <f>IF(ISBLANK($D11866),"",IF(ISBLANK($E11866),VLOOKUP($D11866,$J:$K,2,FALSE),VLOOKUP($E11866,'Daycare Packages'!$A:$G,7,FALSE)))</f>
        <v>30</v>
      </c>
      <c r="G11866" s="15"/>
      <c r="H11866" s="15">
        <f t="shared" si="397"/>
        <v>30</v>
      </c>
      <c r="I11866" s="198">
        <f t="shared" si="396"/>
        <v>9</v>
      </c>
    </row>
    <row r="11867" spans="1:9" x14ac:dyDescent="0.3">
      <c r="A11867" s="10">
        <v>43727</v>
      </c>
      <c r="B11867" s="11" t="s">
        <v>784</v>
      </c>
      <c r="C11867" s="11" t="s">
        <v>785</v>
      </c>
      <c r="D11867" s="11" t="s">
        <v>662</v>
      </c>
      <c r="F11867" s="15">
        <f>IF(ISBLANK($D11867),"",IF(ISBLANK($E11867),VLOOKUP($D11867,$J:$K,2,FALSE),VLOOKUP($E11867,'Daycare Packages'!$A:$G,7,FALSE)))</f>
        <v>30</v>
      </c>
      <c r="G11867" s="15"/>
      <c r="H11867" s="15">
        <f t="shared" si="397"/>
        <v>30</v>
      </c>
      <c r="I11867" s="198">
        <f t="shared" si="396"/>
        <v>9</v>
      </c>
    </row>
    <row r="11868" spans="1:9" x14ac:dyDescent="0.3">
      <c r="A11868" s="10">
        <v>43727</v>
      </c>
      <c r="B11868" s="11" t="s">
        <v>1961</v>
      </c>
      <c r="C11868" s="11" t="s">
        <v>1962</v>
      </c>
      <c r="D11868" s="11" t="s">
        <v>662</v>
      </c>
      <c r="F11868" s="15">
        <f>IF(ISBLANK($D11868),"",IF(ISBLANK($E11868),VLOOKUP($D11868,$J:$K,2,FALSE),VLOOKUP($E11868,'Daycare Packages'!$A:$G,7,FALSE)))</f>
        <v>30</v>
      </c>
      <c r="G11868" s="15"/>
      <c r="H11868" s="15">
        <f t="shared" si="397"/>
        <v>30</v>
      </c>
      <c r="I11868" s="198">
        <f t="shared" si="396"/>
        <v>9</v>
      </c>
    </row>
    <row r="11869" spans="1:9" x14ac:dyDescent="0.3">
      <c r="A11869" s="10">
        <v>43727</v>
      </c>
      <c r="B11869" s="11" t="s">
        <v>222</v>
      </c>
      <c r="C11869" s="11" t="s">
        <v>229</v>
      </c>
      <c r="D11869" s="11" t="s">
        <v>662</v>
      </c>
      <c r="E11869" s="11">
        <v>6970707</v>
      </c>
      <c r="F11869" s="15">
        <f>IF(ISBLANK($D11869),"",IF(ISBLANK($E11869),VLOOKUP($D11869,$J:$K,2,FALSE),VLOOKUP($E11869,'Daycare Packages'!$A:$G,7,FALSE)))</f>
        <v>27</v>
      </c>
      <c r="G11869" s="15"/>
      <c r="H11869" s="15">
        <f t="shared" si="397"/>
        <v>27</v>
      </c>
      <c r="I11869" s="198">
        <f t="shared" si="396"/>
        <v>9</v>
      </c>
    </row>
    <row r="11870" spans="1:9" x14ac:dyDescent="0.3">
      <c r="A11870" s="10">
        <v>43727</v>
      </c>
      <c r="B11870" s="11" t="s">
        <v>833</v>
      </c>
      <c r="C11870" s="11" t="s">
        <v>618</v>
      </c>
      <c r="D11870" s="11" t="s">
        <v>662</v>
      </c>
      <c r="F11870" s="15">
        <f>IF(ISBLANK($D11870),"",IF(ISBLANK($E11870),VLOOKUP($D11870,$J:$K,2,FALSE),VLOOKUP($E11870,'Daycare Packages'!$A:$G,7,FALSE)))</f>
        <v>30</v>
      </c>
      <c r="G11870" s="15"/>
      <c r="H11870" s="15">
        <f t="shared" si="397"/>
        <v>30</v>
      </c>
      <c r="I11870" s="198">
        <f t="shared" si="396"/>
        <v>9</v>
      </c>
    </row>
    <row r="11871" spans="1:9" x14ac:dyDescent="0.3">
      <c r="A11871" s="10">
        <v>43727</v>
      </c>
      <c r="B11871" s="11" t="s">
        <v>688</v>
      </c>
      <c r="C11871" s="11" t="s">
        <v>689</v>
      </c>
      <c r="D11871" s="11" t="s">
        <v>662</v>
      </c>
      <c r="F11871" s="15">
        <f>IF(ISBLANK($D11871),"",IF(ISBLANK($E11871),VLOOKUP($D11871,$J:$K,2,FALSE),VLOOKUP($E11871,'Daycare Packages'!$A:$G,7,FALSE)))</f>
        <v>30</v>
      </c>
      <c r="G11871" s="15"/>
      <c r="H11871" s="15">
        <f t="shared" si="397"/>
        <v>30</v>
      </c>
      <c r="I11871" s="198">
        <f t="shared" si="396"/>
        <v>9</v>
      </c>
    </row>
    <row r="11872" spans="1:9" x14ac:dyDescent="0.3">
      <c r="A11872" s="10">
        <v>43727</v>
      </c>
      <c r="B11872" s="11" t="s">
        <v>1513</v>
      </c>
      <c r="C11872" s="11" t="s">
        <v>715</v>
      </c>
      <c r="D11872" s="11" t="s">
        <v>662</v>
      </c>
      <c r="E11872" s="11">
        <v>6906040</v>
      </c>
      <c r="F11872" s="15">
        <f>IF(ISBLANK($D11872),"",IF(ISBLANK($E11872),VLOOKUP($D11872,$J:$K,2,FALSE),VLOOKUP($E11872,'Daycare Packages'!$A:$G,7,FALSE)))</f>
        <v>23</v>
      </c>
      <c r="G11872" s="15"/>
      <c r="H11872" s="15">
        <f t="shared" si="397"/>
        <v>23</v>
      </c>
      <c r="I11872" s="198">
        <f t="shared" si="396"/>
        <v>9</v>
      </c>
    </row>
    <row r="11873" spans="1:9" x14ac:dyDescent="0.3">
      <c r="A11873" s="10">
        <v>43727</v>
      </c>
      <c r="B11873" s="11" t="s">
        <v>1513</v>
      </c>
      <c r="C11873" s="11" t="s">
        <v>1006</v>
      </c>
      <c r="D11873" s="11" t="s">
        <v>662</v>
      </c>
      <c r="E11873" s="11">
        <v>6906040</v>
      </c>
      <c r="F11873" s="15">
        <f>IF(ISBLANK($D11873),"",IF(ISBLANK($E11873),VLOOKUP($D11873,$J:$K,2,FALSE),VLOOKUP($E11873,'Daycare Packages'!$A:$G,7,FALSE)))</f>
        <v>23</v>
      </c>
      <c r="G11873" s="15"/>
      <c r="H11873" s="15">
        <f t="shared" si="397"/>
        <v>23</v>
      </c>
      <c r="I11873" s="198">
        <f t="shared" si="396"/>
        <v>9</v>
      </c>
    </row>
    <row r="11874" spans="1:9" x14ac:dyDescent="0.3">
      <c r="A11874" s="10">
        <v>43727</v>
      </c>
      <c r="B11874" s="11" t="s">
        <v>199</v>
      </c>
      <c r="C11874" s="11" t="s">
        <v>711</v>
      </c>
      <c r="D11874" s="11" t="s">
        <v>662</v>
      </c>
      <c r="E11874" s="11">
        <v>6857264</v>
      </c>
      <c r="F11874" s="15">
        <f>IF(ISBLANK($D11874),"",IF(ISBLANK($E11874),VLOOKUP($D11874,$J:$K,2,FALSE),VLOOKUP($E11874,'Daycare Packages'!$A:$G,7,FALSE)))</f>
        <v>26</v>
      </c>
      <c r="G11874" s="15"/>
      <c r="H11874" s="15">
        <f t="shared" si="397"/>
        <v>26</v>
      </c>
      <c r="I11874" s="198">
        <f t="shared" si="396"/>
        <v>9</v>
      </c>
    </row>
    <row r="11875" spans="1:9" x14ac:dyDescent="0.3">
      <c r="A11875" s="10">
        <v>43727</v>
      </c>
      <c r="B11875" s="11" t="s">
        <v>209</v>
      </c>
      <c r="C11875" s="11" t="s">
        <v>702</v>
      </c>
      <c r="D11875" s="11" t="s">
        <v>662</v>
      </c>
      <c r="E11875" s="11">
        <v>6965118</v>
      </c>
      <c r="F11875" s="15">
        <f>IF(ISBLANK($D11875),"",IF(ISBLANK($E11875),VLOOKUP($D11875,$J:$K,2,FALSE),VLOOKUP($E11875,'Daycare Packages'!$A:$G,7,FALSE)))</f>
        <v>27</v>
      </c>
      <c r="G11875" s="15"/>
      <c r="H11875" s="15">
        <f t="shared" si="397"/>
        <v>27</v>
      </c>
      <c r="I11875" s="198">
        <f t="shared" si="396"/>
        <v>9</v>
      </c>
    </row>
    <row r="11876" spans="1:9" x14ac:dyDescent="0.3">
      <c r="A11876" s="10">
        <v>43727</v>
      </c>
      <c r="B11876" s="11" t="s">
        <v>947</v>
      </c>
      <c r="C11876" s="11" t="s">
        <v>948</v>
      </c>
      <c r="D11876" s="11" t="s">
        <v>662</v>
      </c>
      <c r="F11876" s="15">
        <f>IF(ISBLANK($D11876),"",IF(ISBLANK($E11876),VLOOKUP($D11876,$J:$K,2,FALSE),VLOOKUP($E11876,'Daycare Packages'!$A:$G,7,FALSE)))</f>
        <v>30</v>
      </c>
      <c r="G11876" s="15"/>
      <c r="H11876" s="15">
        <f t="shared" si="397"/>
        <v>30</v>
      </c>
      <c r="I11876" s="198">
        <f t="shared" si="396"/>
        <v>9</v>
      </c>
    </row>
    <row r="11877" spans="1:9" x14ac:dyDescent="0.3">
      <c r="A11877" s="10">
        <v>43727</v>
      </c>
      <c r="B11877" s="11" t="s">
        <v>154</v>
      </c>
      <c r="C11877" s="11" t="s">
        <v>729</v>
      </c>
      <c r="D11877" s="11" t="s">
        <v>662</v>
      </c>
      <c r="E11877" s="11">
        <v>6928866</v>
      </c>
      <c r="F11877" s="15">
        <f>IF(ISBLANK($D11877),"",IF(ISBLANK($E11877),VLOOKUP($D11877,$J:$K,2,FALSE),VLOOKUP($E11877,'Daycare Packages'!$A:$G,7,FALSE)))</f>
        <v>27</v>
      </c>
      <c r="G11877" s="15"/>
      <c r="H11877" s="15">
        <f t="shared" si="397"/>
        <v>27</v>
      </c>
      <c r="I11877" s="198">
        <f t="shared" si="396"/>
        <v>9</v>
      </c>
    </row>
    <row r="11878" spans="1:9" x14ac:dyDescent="0.3">
      <c r="A11878" s="10">
        <v>43727</v>
      </c>
      <c r="B11878" s="11" t="s">
        <v>2394</v>
      </c>
      <c r="C11878" s="11" t="s">
        <v>461</v>
      </c>
      <c r="D11878" s="11" t="s">
        <v>662</v>
      </c>
      <c r="E11878" s="11">
        <v>6902654</v>
      </c>
      <c r="F11878" s="15">
        <f>IF(ISBLANK($D11878),"",IF(ISBLANK($E11878),VLOOKUP($D11878,$J:$K,2,FALSE),VLOOKUP($E11878,'Daycare Packages'!$A:$G,7,FALSE)))</f>
        <v>27</v>
      </c>
      <c r="G11878" s="15"/>
      <c r="H11878" s="15">
        <f t="shared" si="397"/>
        <v>27</v>
      </c>
      <c r="I11878" s="198">
        <f t="shared" si="396"/>
        <v>9</v>
      </c>
    </row>
    <row r="11879" spans="1:9" x14ac:dyDescent="0.3">
      <c r="A11879" s="10">
        <v>43727</v>
      </c>
      <c r="B11879" s="11" t="s">
        <v>111</v>
      </c>
      <c r="C11879" s="11" t="s">
        <v>1948</v>
      </c>
      <c r="D11879" s="11" t="s">
        <v>662</v>
      </c>
      <c r="E11879" s="11">
        <v>6908139</v>
      </c>
      <c r="F11879" s="15">
        <f>IF(ISBLANK($D11879),"",IF(ISBLANK($E11879),VLOOKUP($D11879,$J:$K,2,FALSE),VLOOKUP($E11879,'Daycare Packages'!$A:$G,7,FALSE)))</f>
        <v>27</v>
      </c>
      <c r="G11879" s="15"/>
      <c r="H11879" s="15">
        <f t="shared" si="397"/>
        <v>27</v>
      </c>
      <c r="I11879" s="198">
        <f t="shared" si="396"/>
        <v>9</v>
      </c>
    </row>
    <row r="11880" spans="1:9" x14ac:dyDescent="0.3">
      <c r="A11880" s="10">
        <v>43727</v>
      </c>
      <c r="B11880" s="11" t="s">
        <v>111</v>
      </c>
      <c r="C11880" s="11" t="s">
        <v>789</v>
      </c>
      <c r="D11880" s="11" t="s">
        <v>662</v>
      </c>
      <c r="E11880" s="11">
        <v>6908139</v>
      </c>
      <c r="F11880" s="15">
        <f>IF(ISBLANK($D11880),"",IF(ISBLANK($E11880),VLOOKUP($D11880,$J:$K,2,FALSE),VLOOKUP($E11880,'Daycare Packages'!$A:$G,7,FALSE)))</f>
        <v>27</v>
      </c>
      <c r="G11880" s="15"/>
      <c r="H11880" s="15">
        <f t="shared" si="397"/>
        <v>27</v>
      </c>
      <c r="I11880" s="198">
        <f t="shared" si="396"/>
        <v>9</v>
      </c>
    </row>
    <row r="11881" spans="1:9" x14ac:dyDescent="0.3">
      <c r="A11881" s="10">
        <v>43727</v>
      </c>
      <c r="B11881" s="11" t="s">
        <v>2167</v>
      </c>
      <c r="C11881" s="11" t="s">
        <v>570</v>
      </c>
      <c r="D11881" s="11" t="s">
        <v>662</v>
      </c>
      <c r="E11881" s="11">
        <v>6962787</v>
      </c>
      <c r="F11881" s="15">
        <f>IF(ISBLANK($D11881),"",IF(ISBLANK($E11881),VLOOKUP($D11881,$J:$K,2,FALSE),VLOOKUP($E11881,'Daycare Packages'!$A:$G,7,FALSE)))</f>
        <v>27</v>
      </c>
      <c r="G11881" s="15"/>
      <c r="H11881" s="15">
        <f t="shared" si="397"/>
        <v>27</v>
      </c>
      <c r="I11881" s="198">
        <f t="shared" si="396"/>
        <v>9</v>
      </c>
    </row>
    <row r="11882" spans="1:9" x14ac:dyDescent="0.3">
      <c r="A11882" s="10">
        <v>43727</v>
      </c>
      <c r="B11882" s="11" t="s">
        <v>1164</v>
      </c>
      <c r="C11882" s="11" t="s">
        <v>395</v>
      </c>
      <c r="D11882" s="11" t="s">
        <v>662</v>
      </c>
      <c r="E11882" s="11">
        <v>6950999</v>
      </c>
      <c r="F11882" s="15">
        <f>IF(ISBLANK($D11882),"",IF(ISBLANK($E11882),VLOOKUP($D11882,$J:$K,2,FALSE),VLOOKUP($E11882,'Daycare Packages'!$A:$G,7,FALSE)))</f>
        <v>27</v>
      </c>
      <c r="G11882" s="15"/>
      <c r="H11882" s="15">
        <f t="shared" si="397"/>
        <v>27</v>
      </c>
      <c r="I11882" s="198">
        <f t="shared" si="396"/>
        <v>9</v>
      </c>
    </row>
    <row r="11883" spans="1:9" x14ac:dyDescent="0.3">
      <c r="A11883" s="10">
        <v>43727</v>
      </c>
      <c r="B11883" s="11" t="s">
        <v>751</v>
      </c>
      <c r="C11883" s="11" t="s">
        <v>752</v>
      </c>
      <c r="D11883" s="11" t="s">
        <v>662</v>
      </c>
      <c r="F11883" s="15">
        <f>IF(ISBLANK($D11883),"",IF(ISBLANK($E11883),VLOOKUP($D11883,$J:$K,2,FALSE),VLOOKUP($E11883,'Daycare Packages'!$A:$G,7,FALSE)))</f>
        <v>30</v>
      </c>
      <c r="G11883" s="15"/>
      <c r="H11883" s="15">
        <f t="shared" si="397"/>
        <v>30</v>
      </c>
      <c r="I11883" s="198">
        <f t="shared" si="396"/>
        <v>9</v>
      </c>
    </row>
    <row r="11884" spans="1:9" x14ac:dyDescent="0.3">
      <c r="A11884" s="10">
        <v>43727</v>
      </c>
      <c r="B11884" s="11" t="s">
        <v>122</v>
      </c>
      <c r="C11884" s="11" t="s">
        <v>740</v>
      </c>
      <c r="D11884" s="11" t="s">
        <v>662</v>
      </c>
      <c r="E11884" s="11">
        <v>6734317</v>
      </c>
      <c r="F11884" s="15">
        <f>IF(ISBLANK($D11884),"",IF(ISBLANK($E11884),VLOOKUP($D11884,$J:$K,2,FALSE),VLOOKUP($E11884,'Daycare Packages'!$A:$G,7,FALSE)))</f>
        <v>22</v>
      </c>
      <c r="G11884" s="15"/>
      <c r="H11884" s="15">
        <f t="shared" si="397"/>
        <v>22</v>
      </c>
      <c r="I11884" s="198">
        <f t="shared" si="396"/>
        <v>9</v>
      </c>
    </row>
    <row r="11885" spans="1:9" x14ac:dyDescent="0.3">
      <c r="A11885" s="10">
        <v>43727</v>
      </c>
      <c r="B11885" s="11" t="s">
        <v>1366</v>
      </c>
      <c r="C11885" s="11" t="s">
        <v>587</v>
      </c>
      <c r="D11885" s="11" t="s">
        <v>662</v>
      </c>
      <c r="E11885" s="11">
        <v>6940430</v>
      </c>
      <c r="F11885" s="15">
        <f>IF(ISBLANK($D11885),"",IF(ISBLANK($E11885),VLOOKUP($D11885,$J:$K,2,FALSE),VLOOKUP($E11885,'Daycare Packages'!$A:$G,7,FALSE)))</f>
        <v>20.7</v>
      </c>
      <c r="G11885" s="15"/>
      <c r="H11885" s="15">
        <f t="shared" si="397"/>
        <v>20.7</v>
      </c>
      <c r="I11885" s="198">
        <f t="shared" si="396"/>
        <v>9</v>
      </c>
    </row>
    <row r="11886" spans="1:9" x14ac:dyDescent="0.3">
      <c r="A11886" s="10">
        <v>43727</v>
      </c>
      <c r="B11886" s="11" t="s">
        <v>1366</v>
      </c>
      <c r="C11886" s="11" t="s">
        <v>520</v>
      </c>
      <c r="D11886" s="11" t="s">
        <v>662</v>
      </c>
      <c r="E11886" s="11">
        <v>6940430</v>
      </c>
      <c r="F11886" s="15">
        <f>IF(ISBLANK($D11886),"",IF(ISBLANK($E11886),VLOOKUP($D11886,$J:$K,2,FALSE),VLOOKUP($E11886,'Daycare Packages'!$A:$G,7,FALSE)))</f>
        <v>20.7</v>
      </c>
      <c r="G11886" s="15"/>
      <c r="H11886" s="15">
        <f t="shared" si="397"/>
        <v>20.7</v>
      </c>
      <c r="I11886" s="198">
        <f t="shared" si="396"/>
        <v>9</v>
      </c>
    </row>
    <row r="11887" spans="1:9" x14ac:dyDescent="0.3">
      <c r="A11887" s="10">
        <v>43727</v>
      </c>
      <c r="B11887" s="11" t="s">
        <v>1311</v>
      </c>
      <c r="C11887" s="11" t="s">
        <v>1312</v>
      </c>
      <c r="D11887" s="11" t="s">
        <v>662</v>
      </c>
      <c r="E11887" s="11">
        <v>6961586</v>
      </c>
      <c r="F11887" s="15">
        <f>IF(ISBLANK($D11887),"",IF(ISBLANK($E11887),VLOOKUP($D11887,$J:$K,2,FALSE),VLOOKUP($E11887,'Daycare Packages'!$A:$G,7,FALSE)))</f>
        <v>23</v>
      </c>
      <c r="G11887" s="15"/>
      <c r="H11887" s="15">
        <f t="shared" si="397"/>
        <v>23</v>
      </c>
      <c r="I11887" s="198">
        <f t="shared" si="396"/>
        <v>9</v>
      </c>
    </row>
    <row r="11888" spans="1:9" x14ac:dyDescent="0.3">
      <c r="A11888" s="10">
        <v>43727</v>
      </c>
      <c r="B11888" s="11" t="s">
        <v>216</v>
      </c>
      <c r="C11888" s="11" t="s">
        <v>448</v>
      </c>
      <c r="D11888" s="11" t="s">
        <v>662</v>
      </c>
      <c r="E11888" s="11">
        <v>6966017</v>
      </c>
      <c r="F11888" s="15">
        <f>IF(ISBLANK($D11888),"",IF(ISBLANK($E11888),VLOOKUP($D11888,$J:$K,2,FALSE),VLOOKUP($E11888,'Daycare Packages'!$A:$G,7,FALSE)))</f>
        <v>27</v>
      </c>
      <c r="G11888" s="15"/>
      <c r="H11888" s="15">
        <f t="shared" si="397"/>
        <v>27</v>
      </c>
      <c r="I11888" s="198">
        <f t="shared" si="396"/>
        <v>9</v>
      </c>
    </row>
    <row r="11889" spans="1:9" x14ac:dyDescent="0.3">
      <c r="A11889" s="10">
        <v>43727</v>
      </c>
      <c r="B11889" s="11" t="s">
        <v>171</v>
      </c>
      <c r="C11889" s="11" t="s">
        <v>1380</v>
      </c>
      <c r="D11889" s="11" t="s">
        <v>662</v>
      </c>
      <c r="E11889" s="11">
        <v>6951687</v>
      </c>
      <c r="F11889" s="15">
        <f>IF(ISBLANK($D11889),"",IF(ISBLANK($E11889),VLOOKUP($D11889,$J:$K,2,FALSE),VLOOKUP($E11889,'Daycare Packages'!$A:$G,7,FALSE)))</f>
        <v>26</v>
      </c>
      <c r="G11889" s="15"/>
      <c r="H11889" s="15">
        <f t="shared" si="397"/>
        <v>26</v>
      </c>
      <c r="I11889" s="198">
        <f t="shared" si="396"/>
        <v>9</v>
      </c>
    </row>
    <row r="11890" spans="1:9" x14ac:dyDescent="0.3">
      <c r="A11890" s="10">
        <v>43727</v>
      </c>
      <c r="B11890" s="11" t="s">
        <v>1121</v>
      </c>
      <c r="C11890" s="11" t="s">
        <v>878</v>
      </c>
      <c r="D11890" s="11" t="s">
        <v>662</v>
      </c>
      <c r="E11890" s="11">
        <v>6938597</v>
      </c>
      <c r="F11890" s="15">
        <f>IF(ISBLANK($D11890),"",IF(ISBLANK($E11890),VLOOKUP($D11890,$J:$K,2,FALSE),VLOOKUP($E11890,'Daycare Packages'!$A:$G,7,FALSE)))</f>
        <v>23</v>
      </c>
      <c r="G11890" s="15"/>
      <c r="H11890" s="15">
        <f t="shared" si="397"/>
        <v>23</v>
      </c>
      <c r="I11890" s="198">
        <f t="shared" si="396"/>
        <v>9</v>
      </c>
    </row>
    <row r="11891" spans="1:9" x14ac:dyDescent="0.3">
      <c r="A11891" s="10">
        <v>43727</v>
      </c>
      <c r="B11891" s="11" t="s">
        <v>819</v>
      </c>
      <c r="C11891" s="11" t="s">
        <v>2395</v>
      </c>
      <c r="D11891" s="11" t="s">
        <v>662</v>
      </c>
      <c r="F11891" s="15">
        <f>IF(ISBLANK($D11891),"",IF(ISBLANK($E11891),VLOOKUP($D11891,$J:$K,2,FALSE),VLOOKUP($E11891,'Daycare Packages'!$A:$G,7,FALSE)))</f>
        <v>30</v>
      </c>
      <c r="G11891" s="15"/>
      <c r="H11891" s="15">
        <f t="shared" si="397"/>
        <v>30</v>
      </c>
      <c r="I11891" s="198">
        <f t="shared" si="396"/>
        <v>9</v>
      </c>
    </row>
    <row r="11892" spans="1:9" x14ac:dyDescent="0.3">
      <c r="A11892" s="10">
        <v>43727</v>
      </c>
      <c r="B11892" s="11" t="s">
        <v>160</v>
      </c>
      <c r="C11892" s="11" t="s">
        <v>1761</v>
      </c>
      <c r="D11892" s="11" t="s">
        <v>662</v>
      </c>
      <c r="E11892" s="11">
        <v>6928242</v>
      </c>
      <c r="F11892" s="15">
        <f>IF(ISBLANK($D11892),"",IF(ISBLANK($E11892),VLOOKUP($D11892,$J:$K,2,FALSE),VLOOKUP($E11892,'Daycare Packages'!$A:$G,7,FALSE)))</f>
        <v>25</v>
      </c>
      <c r="G11892" s="15"/>
      <c r="H11892" s="15">
        <f t="shared" si="397"/>
        <v>25</v>
      </c>
      <c r="I11892" s="198">
        <f t="shared" si="396"/>
        <v>9</v>
      </c>
    </row>
    <row r="11893" spans="1:9" x14ac:dyDescent="0.3">
      <c r="A11893" s="10">
        <v>43727</v>
      </c>
      <c r="B11893" s="11" t="s">
        <v>160</v>
      </c>
      <c r="C11893" s="11" t="s">
        <v>794</v>
      </c>
      <c r="D11893" s="11" t="s">
        <v>662</v>
      </c>
      <c r="E11893" s="11">
        <v>6928242</v>
      </c>
      <c r="F11893" s="15">
        <f>IF(ISBLANK($D11893),"",IF(ISBLANK($E11893),VLOOKUP($D11893,$J:$K,2,FALSE),VLOOKUP($E11893,'Daycare Packages'!$A:$G,7,FALSE)))</f>
        <v>25</v>
      </c>
      <c r="G11893" s="15"/>
      <c r="H11893" s="15">
        <f t="shared" si="397"/>
        <v>25</v>
      </c>
      <c r="I11893" s="198">
        <f t="shared" si="396"/>
        <v>9</v>
      </c>
    </row>
    <row r="11894" spans="1:9" x14ac:dyDescent="0.3">
      <c r="A11894" s="10">
        <v>43727</v>
      </c>
      <c r="B11894" s="11" t="s">
        <v>140</v>
      </c>
      <c r="C11894" s="11" t="s">
        <v>475</v>
      </c>
      <c r="D11894" s="11" t="s">
        <v>662</v>
      </c>
      <c r="E11894" s="11">
        <v>6964153</v>
      </c>
      <c r="F11894" s="15">
        <f>IF(ISBLANK($D11894),"",IF(ISBLANK($E11894),VLOOKUP($D11894,$J:$K,2,FALSE),VLOOKUP($E11894,'Daycare Packages'!$A:$G,7,FALSE)))</f>
        <v>26</v>
      </c>
      <c r="G11894" s="15"/>
      <c r="H11894" s="15">
        <f t="shared" si="397"/>
        <v>26</v>
      </c>
      <c r="I11894" s="198">
        <f t="shared" si="396"/>
        <v>9</v>
      </c>
    </row>
    <row r="11895" spans="1:9" x14ac:dyDescent="0.3">
      <c r="A11895" s="10">
        <v>43727</v>
      </c>
      <c r="B11895" s="11" t="s">
        <v>663</v>
      </c>
      <c r="C11895" s="11" t="s">
        <v>665</v>
      </c>
      <c r="D11895" s="11" t="s">
        <v>662</v>
      </c>
      <c r="F11895" s="15">
        <f>IF(ISBLANK($D11895),"",IF(ISBLANK($E11895),VLOOKUP($D11895,$J:$K,2,FALSE),VLOOKUP($E11895,'Daycare Packages'!$A:$G,7,FALSE)))</f>
        <v>30</v>
      </c>
      <c r="G11895" s="15"/>
      <c r="H11895" s="15">
        <f t="shared" si="397"/>
        <v>30</v>
      </c>
      <c r="I11895" s="198">
        <f t="shared" si="396"/>
        <v>9</v>
      </c>
    </row>
    <row r="11896" spans="1:9" x14ac:dyDescent="0.3">
      <c r="A11896" s="10">
        <v>43727</v>
      </c>
      <c r="B11896" s="11" t="s">
        <v>663</v>
      </c>
      <c r="C11896" s="11" t="s">
        <v>664</v>
      </c>
      <c r="D11896" s="11" t="s">
        <v>662</v>
      </c>
      <c r="F11896" s="15">
        <f>IF(ISBLANK($D11896),"",IF(ISBLANK($E11896),VLOOKUP($D11896,$J:$K,2,FALSE),VLOOKUP($E11896,'Daycare Packages'!$A:$G,7,FALSE)))</f>
        <v>30</v>
      </c>
      <c r="G11896" s="15"/>
      <c r="H11896" s="15">
        <f t="shared" si="397"/>
        <v>30</v>
      </c>
      <c r="I11896" s="198">
        <f t="shared" si="396"/>
        <v>9</v>
      </c>
    </row>
    <row r="11897" spans="1:9" x14ac:dyDescent="0.3">
      <c r="A11897" s="10">
        <v>43727</v>
      </c>
      <c r="B11897" s="11" t="s">
        <v>732</v>
      </c>
      <c r="C11897" s="11" t="s">
        <v>733</v>
      </c>
      <c r="D11897" s="11" t="s">
        <v>662</v>
      </c>
      <c r="F11897" s="15">
        <f>IF(ISBLANK($D11897),"",IF(ISBLANK($E11897),VLOOKUP($D11897,$J:$K,2,FALSE),VLOOKUP($E11897,'Daycare Packages'!$A:$G,7,FALSE)))</f>
        <v>30</v>
      </c>
      <c r="G11897" s="15"/>
      <c r="H11897" s="15">
        <f t="shared" si="397"/>
        <v>30</v>
      </c>
      <c r="I11897" s="198">
        <f t="shared" si="396"/>
        <v>9</v>
      </c>
    </row>
    <row r="11898" spans="1:9" x14ac:dyDescent="0.3">
      <c r="A11898" s="10">
        <v>43727</v>
      </c>
      <c r="B11898" s="11" t="s">
        <v>167</v>
      </c>
      <c r="C11898" s="11" t="s">
        <v>467</v>
      </c>
      <c r="D11898" s="11" t="s">
        <v>662</v>
      </c>
      <c r="E11898" s="11">
        <v>6971388</v>
      </c>
      <c r="F11898" s="15">
        <f>IF(ISBLANK($D11898),"",IF(ISBLANK($E11898),VLOOKUP($D11898,$J:$K,2,FALSE),VLOOKUP($E11898,'Daycare Packages'!$A:$G,7,FALSE)))</f>
        <v>27</v>
      </c>
      <c r="G11898" s="15"/>
      <c r="H11898" s="15">
        <f t="shared" si="397"/>
        <v>27</v>
      </c>
      <c r="I11898" s="198">
        <f t="shared" si="396"/>
        <v>9</v>
      </c>
    </row>
    <row r="11899" spans="1:9" x14ac:dyDescent="0.3">
      <c r="A11899" s="10">
        <v>43727</v>
      </c>
      <c r="B11899" s="11" t="s">
        <v>167</v>
      </c>
      <c r="C11899" s="11" t="s">
        <v>726</v>
      </c>
      <c r="D11899" s="11" t="s">
        <v>662</v>
      </c>
      <c r="E11899" s="11">
        <v>6938112</v>
      </c>
      <c r="F11899" s="15">
        <f>IF(ISBLANK($D11899),"",IF(ISBLANK($E11899),VLOOKUP($D11899,$J:$K,2,FALSE),VLOOKUP($E11899,'Daycare Packages'!$A:$G,7,FALSE)))</f>
        <v>27</v>
      </c>
      <c r="G11899" s="15"/>
      <c r="H11899" s="15">
        <f t="shared" si="397"/>
        <v>27</v>
      </c>
      <c r="I11899" s="198">
        <f t="shared" si="396"/>
        <v>9</v>
      </c>
    </row>
    <row r="11900" spans="1:9" x14ac:dyDescent="0.3">
      <c r="A11900" s="10">
        <v>43727</v>
      </c>
      <c r="B11900" s="11" t="s">
        <v>127</v>
      </c>
      <c r="C11900" s="11" t="s">
        <v>715</v>
      </c>
      <c r="D11900" s="11" t="s">
        <v>662</v>
      </c>
      <c r="E11900" s="11">
        <v>6865974</v>
      </c>
      <c r="F11900" s="15">
        <f>IF(ISBLANK($D11900),"",IF(ISBLANK($E11900),VLOOKUP($D11900,$J:$K,2,FALSE),VLOOKUP($E11900,'Daycare Packages'!$A:$G,7,FALSE)))</f>
        <v>23</v>
      </c>
      <c r="G11900" s="15"/>
      <c r="H11900" s="15">
        <f t="shared" si="397"/>
        <v>23</v>
      </c>
      <c r="I11900" s="198">
        <f t="shared" si="396"/>
        <v>9</v>
      </c>
    </row>
    <row r="11901" spans="1:9" x14ac:dyDescent="0.3">
      <c r="A11901" s="10">
        <v>43727</v>
      </c>
      <c r="B11901" s="11" t="s">
        <v>2061</v>
      </c>
      <c r="C11901" s="11" t="s">
        <v>2062</v>
      </c>
      <c r="D11901" s="11" t="s">
        <v>662</v>
      </c>
      <c r="E11901" s="11">
        <v>6965145</v>
      </c>
      <c r="F11901" s="15">
        <f>IF(ISBLANK($D11901),"",IF(ISBLANK($E11901),VLOOKUP($D11901,$J:$K,2,FALSE),VLOOKUP($E11901,'Daycare Packages'!$A:$G,7,FALSE)))</f>
        <v>27</v>
      </c>
      <c r="G11901" s="15"/>
      <c r="H11901" s="15">
        <f t="shared" si="397"/>
        <v>27</v>
      </c>
      <c r="I11901" s="198">
        <f t="shared" si="396"/>
        <v>9</v>
      </c>
    </row>
    <row r="11902" spans="1:9" x14ac:dyDescent="0.3">
      <c r="A11902" s="10">
        <v>43727</v>
      </c>
      <c r="B11902" s="11" t="s">
        <v>2031</v>
      </c>
      <c r="C11902" s="11" t="s">
        <v>2032</v>
      </c>
      <c r="D11902" s="11" t="s">
        <v>662</v>
      </c>
      <c r="F11902" s="15">
        <f>IF(ISBLANK($D11902),"",IF(ISBLANK($E11902),VLOOKUP($D11902,$J:$K,2,FALSE),VLOOKUP($E11902,'Daycare Packages'!$A:$G,7,FALSE)))</f>
        <v>30</v>
      </c>
      <c r="G11902" s="15">
        <v>6</v>
      </c>
      <c r="H11902" s="15">
        <f t="shared" si="397"/>
        <v>36</v>
      </c>
      <c r="I11902" s="198">
        <f t="shared" si="396"/>
        <v>9</v>
      </c>
    </row>
    <row r="11903" spans="1:9" x14ac:dyDescent="0.3">
      <c r="A11903" s="10">
        <v>43727</v>
      </c>
      <c r="B11903" s="11" t="s">
        <v>139</v>
      </c>
      <c r="C11903" s="11" t="s">
        <v>867</v>
      </c>
      <c r="D11903" s="11" t="s">
        <v>662</v>
      </c>
      <c r="E11903" s="11">
        <v>6933735</v>
      </c>
      <c r="F11903" s="15">
        <f>IF(ISBLANK($D11903),"",IF(ISBLANK($E11903),VLOOKUP($D11903,$J:$K,2,FALSE),VLOOKUP($E11903,'Daycare Packages'!$A:$G,7,FALSE)))</f>
        <v>27</v>
      </c>
      <c r="G11903" s="15"/>
      <c r="H11903" s="15">
        <f t="shared" si="397"/>
        <v>27</v>
      </c>
      <c r="I11903" s="198">
        <f t="shared" si="396"/>
        <v>9</v>
      </c>
    </row>
    <row r="11904" spans="1:9" x14ac:dyDescent="0.3">
      <c r="A11904" s="10">
        <v>43727</v>
      </c>
      <c r="B11904" s="11" t="s">
        <v>204</v>
      </c>
      <c r="C11904" s="11" t="s">
        <v>774</v>
      </c>
      <c r="D11904" s="11" t="s">
        <v>662</v>
      </c>
      <c r="E11904" s="11">
        <v>6895018</v>
      </c>
      <c r="F11904" s="15">
        <f>IF(ISBLANK($D11904),"",IF(ISBLANK($E11904),VLOOKUP($D11904,$J:$K,2,FALSE),VLOOKUP($E11904,'Daycare Packages'!$A:$G,7,FALSE)))</f>
        <v>25</v>
      </c>
      <c r="G11904" s="15"/>
      <c r="H11904" s="15">
        <f t="shared" si="397"/>
        <v>25</v>
      </c>
      <c r="I11904" s="198">
        <f t="shared" si="396"/>
        <v>9</v>
      </c>
    </row>
    <row r="11905" spans="1:9" x14ac:dyDescent="0.3">
      <c r="A11905" s="10">
        <v>43727</v>
      </c>
      <c r="B11905" s="11" t="s">
        <v>217</v>
      </c>
      <c r="C11905" s="11" t="s">
        <v>402</v>
      </c>
      <c r="D11905" s="11" t="s">
        <v>662</v>
      </c>
      <c r="E11905" s="11">
        <v>6964829</v>
      </c>
      <c r="F11905" s="15">
        <f>IF(ISBLANK($D11905),"",IF(ISBLANK($E11905),VLOOKUP($D11905,$J:$K,2,FALSE),VLOOKUP($E11905,'Daycare Packages'!$A:$G,7,FALSE)))</f>
        <v>26</v>
      </c>
      <c r="G11905" s="15"/>
      <c r="H11905" s="15">
        <f t="shared" si="397"/>
        <v>26</v>
      </c>
      <c r="I11905" s="198">
        <f t="shared" si="396"/>
        <v>9</v>
      </c>
    </row>
    <row r="11906" spans="1:9" x14ac:dyDescent="0.3">
      <c r="A11906" s="10">
        <v>43727</v>
      </c>
      <c r="B11906" s="11" t="s">
        <v>182</v>
      </c>
      <c r="C11906" s="11" t="s">
        <v>685</v>
      </c>
      <c r="D11906" s="11" t="s">
        <v>662</v>
      </c>
      <c r="E11906" s="11">
        <v>6925810</v>
      </c>
      <c r="F11906" s="15">
        <f>IF(ISBLANK($D11906),"",IF(ISBLANK($E11906),VLOOKUP($D11906,$J:$K,2,FALSE),VLOOKUP($E11906,'Daycare Packages'!$A:$G,7,FALSE)))</f>
        <v>23</v>
      </c>
      <c r="G11906" s="15"/>
      <c r="H11906" s="15">
        <f t="shared" si="397"/>
        <v>23</v>
      </c>
      <c r="I11906" s="198">
        <f t="shared" si="396"/>
        <v>9</v>
      </c>
    </row>
    <row r="11907" spans="1:9" x14ac:dyDescent="0.3">
      <c r="A11907" s="10">
        <v>43727</v>
      </c>
      <c r="B11907" s="11" t="s">
        <v>218</v>
      </c>
      <c r="C11907" s="11" t="s">
        <v>738</v>
      </c>
      <c r="D11907" s="11" t="s">
        <v>662</v>
      </c>
      <c r="E11907" s="11">
        <v>6911320</v>
      </c>
      <c r="F11907" s="15">
        <f>IF(ISBLANK($D11907),"",IF(ISBLANK($E11907),VLOOKUP($D11907,$J:$K,2,FALSE),VLOOKUP($E11907,'Daycare Packages'!$A:$G,7,FALSE)))</f>
        <v>20</v>
      </c>
      <c r="G11907" s="15"/>
      <c r="H11907" s="15">
        <f t="shared" si="397"/>
        <v>20</v>
      </c>
      <c r="I11907" s="198">
        <f t="shared" ref="I11907:I11970" si="398">IF(A11907="",0,MONTH(A11907))</f>
        <v>9</v>
      </c>
    </row>
    <row r="11908" spans="1:9" x14ac:dyDescent="0.3">
      <c r="A11908" s="10">
        <v>43727</v>
      </c>
      <c r="B11908" s="11" t="s">
        <v>218</v>
      </c>
      <c r="C11908" s="11" t="s">
        <v>737</v>
      </c>
      <c r="D11908" s="11" t="s">
        <v>662</v>
      </c>
      <c r="E11908" s="11">
        <v>6911320</v>
      </c>
      <c r="F11908" s="15">
        <f>IF(ISBLANK($D11908),"",IF(ISBLANK($E11908),VLOOKUP($D11908,$J:$K,2,FALSE),VLOOKUP($E11908,'Daycare Packages'!$A:$G,7,FALSE)))</f>
        <v>20</v>
      </c>
      <c r="G11908" s="15"/>
      <c r="H11908" s="15">
        <f t="shared" si="397"/>
        <v>20</v>
      </c>
      <c r="I11908" s="198">
        <f t="shared" si="398"/>
        <v>9</v>
      </c>
    </row>
    <row r="11909" spans="1:9" x14ac:dyDescent="0.3">
      <c r="A11909" s="10">
        <v>43727</v>
      </c>
      <c r="B11909" s="11" t="s">
        <v>2077</v>
      </c>
      <c r="C11909" s="11" t="s">
        <v>943</v>
      </c>
      <c r="D11909" s="11" t="s">
        <v>662</v>
      </c>
      <c r="E11909" s="11">
        <v>6937572</v>
      </c>
      <c r="F11909" s="15">
        <f>IF(ISBLANK($D11909),"",IF(ISBLANK($E11909),VLOOKUP($D11909,$J:$K,2,FALSE),VLOOKUP($E11909,'Daycare Packages'!$A:$G,7,FALSE)))</f>
        <v>23</v>
      </c>
      <c r="G11909" s="15"/>
      <c r="H11909" s="15">
        <f t="shared" si="397"/>
        <v>23</v>
      </c>
      <c r="I11909" s="198">
        <f t="shared" si="398"/>
        <v>9</v>
      </c>
    </row>
    <row r="11910" spans="1:9" x14ac:dyDescent="0.3">
      <c r="A11910" s="10">
        <v>43727</v>
      </c>
      <c r="B11910" s="11" t="s">
        <v>2059</v>
      </c>
      <c r="C11910" s="11" t="s">
        <v>426</v>
      </c>
      <c r="D11910" s="11" t="s">
        <v>662</v>
      </c>
      <c r="F11910" s="15">
        <f>IF(ISBLANK($D11910),"",IF(ISBLANK($E11910),VLOOKUP($D11910,$J:$K,2,FALSE),VLOOKUP($E11910,'Daycare Packages'!$A:$G,7,FALSE)))</f>
        <v>30</v>
      </c>
      <c r="G11910" s="15"/>
      <c r="H11910" s="15">
        <f t="shared" si="397"/>
        <v>30</v>
      </c>
      <c r="I11910" s="198">
        <f t="shared" si="398"/>
        <v>9</v>
      </c>
    </row>
    <row r="11911" spans="1:9" x14ac:dyDescent="0.3">
      <c r="A11911" s="10">
        <v>43727</v>
      </c>
      <c r="B11911" s="11" t="s">
        <v>156</v>
      </c>
      <c r="C11911" s="11" t="s">
        <v>479</v>
      </c>
      <c r="D11911" s="11" t="s">
        <v>662</v>
      </c>
      <c r="E11911" s="11">
        <v>6912335</v>
      </c>
      <c r="F11911" s="15">
        <f>IF(ISBLANK($D11911),"",IF(ISBLANK($E11911),VLOOKUP($D11911,$J:$K,2,FALSE),VLOOKUP($E11911,'Daycare Packages'!$A:$G,7,FALSE)))</f>
        <v>23</v>
      </c>
      <c r="G11911" s="15"/>
      <c r="H11911" s="15">
        <f t="shared" si="397"/>
        <v>23</v>
      </c>
      <c r="I11911" s="198">
        <f t="shared" si="398"/>
        <v>9</v>
      </c>
    </row>
    <row r="11912" spans="1:9" x14ac:dyDescent="0.3">
      <c r="A11912" s="10">
        <v>43727</v>
      </c>
      <c r="B11912" s="11" t="s">
        <v>320</v>
      </c>
      <c r="C11912" s="11" t="s">
        <v>777</v>
      </c>
      <c r="D11912" s="11" t="s">
        <v>662</v>
      </c>
      <c r="F11912" s="15">
        <f>IF(ISBLANK($D11912),"",IF(ISBLANK($E11912),VLOOKUP($D11912,$J:$K,2,FALSE),VLOOKUP($E11912,'Daycare Packages'!$A:$G,7,FALSE)))</f>
        <v>30</v>
      </c>
      <c r="G11912" s="15"/>
      <c r="H11912" s="15">
        <f t="shared" si="397"/>
        <v>30</v>
      </c>
      <c r="I11912" s="198">
        <f t="shared" si="398"/>
        <v>9</v>
      </c>
    </row>
    <row r="11913" spans="1:9" x14ac:dyDescent="0.3">
      <c r="A11913" s="55">
        <v>43727</v>
      </c>
      <c r="B11913" s="56" t="s">
        <v>223</v>
      </c>
      <c r="C11913" s="56" t="s">
        <v>538</v>
      </c>
      <c r="D11913" s="56" t="s">
        <v>662</v>
      </c>
      <c r="E11913" s="56"/>
      <c r="F11913" s="59">
        <f>IF(ISBLANK($D11913),"",IF(ISBLANK($E11913),VLOOKUP($D11913,$J:$K,2,FALSE),VLOOKUP($E11913,'Daycare Packages'!$A:$G,7,FALSE)))</f>
        <v>30</v>
      </c>
      <c r="G11913" s="59"/>
      <c r="H11913" s="59">
        <f t="shared" si="397"/>
        <v>30</v>
      </c>
      <c r="I11913" s="198">
        <f t="shared" si="398"/>
        <v>9</v>
      </c>
    </row>
    <row r="11914" spans="1:9" x14ac:dyDescent="0.3">
      <c r="A11914" s="10">
        <v>43728</v>
      </c>
      <c r="B11914" s="11" t="s">
        <v>2397</v>
      </c>
      <c r="C11914" s="11" t="s">
        <v>395</v>
      </c>
      <c r="D11914" s="11" t="s">
        <v>671</v>
      </c>
      <c r="F11914" s="15">
        <f>IF(ISBLANK($D11914),"",IF(ISBLANK($E11914),VLOOKUP($D11914,$J:$K,2,FALSE),VLOOKUP($E11914,'Daycare Packages'!$A:$G,7,FALSE)))</f>
        <v>0</v>
      </c>
      <c r="G11914" s="15"/>
      <c r="H11914" s="15">
        <f t="shared" si="397"/>
        <v>0</v>
      </c>
      <c r="I11914" s="198">
        <f t="shared" si="398"/>
        <v>9</v>
      </c>
    </row>
    <row r="11915" spans="1:9" x14ac:dyDescent="0.3">
      <c r="A11915" s="10">
        <v>43728</v>
      </c>
      <c r="B11915" s="11" t="s">
        <v>190</v>
      </c>
      <c r="C11915" s="11" t="s">
        <v>718</v>
      </c>
      <c r="D11915" s="11" t="s">
        <v>659</v>
      </c>
      <c r="E11915" s="11">
        <v>6959646</v>
      </c>
      <c r="F11915" s="15">
        <f>IF(ISBLANK($D11915),"",IF(ISBLANK($E11915),VLOOKUP($D11915,$J:$K,2,FALSE),VLOOKUP($E11915,'Daycare Packages'!$A:$G,7,FALSE)))</f>
        <v>19</v>
      </c>
      <c r="G11915" s="15"/>
      <c r="H11915" s="15">
        <f t="shared" si="397"/>
        <v>19</v>
      </c>
      <c r="I11915" s="198">
        <f t="shared" si="398"/>
        <v>9</v>
      </c>
    </row>
    <row r="11916" spans="1:9" x14ac:dyDescent="0.3">
      <c r="A11916" s="10">
        <v>43728</v>
      </c>
      <c r="B11916" s="11" t="s">
        <v>1483</v>
      </c>
      <c r="C11916" s="11" t="s">
        <v>1484</v>
      </c>
      <c r="D11916" s="11" t="s">
        <v>662</v>
      </c>
      <c r="E11916" s="11">
        <v>6954858</v>
      </c>
      <c r="F11916" s="15">
        <f>IF(ISBLANK($D11916),"",IF(ISBLANK($E11916),VLOOKUP($D11916,$J:$K,2,FALSE),VLOOKUP($E11916,'Daycare Packages'!$A:$G,7,FALSE)))</f>
        <v>27</v>
      </c>
      <c r="G11916" s="15"/>
      <c r="H11916" s="15">
        <f t="shared" ref="H11916:H11979" si="399">IF(ISBLANK(D11916),"",SUM(F11916:G11916))</f>
        <v>27</v>
      </c>
      <c r="I11916" s="198">
        <f t="shared" si="398"/>
        <v>9</v>
      </c>
    </row>
    <row r="11917" spans="1:9" x14ac:dyDescent="0.3">
      <c r="A11917" s="10">
        <v>43728</v>
      </c>
      <c r="B11917" s="11" t="s">
        <v>185</v>
      </c>
      <c r="C11917" s="11" t="s">
        <v>670</v>
      </c>
      <c r="D11917" s="11" t="s">
        <v>662</v>
      </c>
      <c r="E11917" s="11">
        <v>6958047</v>
      </c>
      <c r="F11917" s="15">
        <f>IF(ISBLANK($D11917),"",IF(ISBLANK($E11917),VLOOKUP($D11917,$J:$K,2,FALSE),VLOOKUP($E11917,'Daycare Packages'!$A:$G,7,FALSE)))</f>
        <v>26</v>
      </c>
      <c r="G11917" s="15"/>
      <c r="H11917" s="15">
        <f t="shared" si="399"/>
        <v>26</v>
      </c>
      <c r="I11917" s="198">
        <f t="shared" si="398"/>
        <v>9</v>
      </c>
    </row>
    <row r="11918" spans="1:9" x14ac:dyDescent="0.3">
      <c r="A11918" s="10">
        <v>43728</v>
      </c>
      <c r="B11918" s="11" t="s">
        <v>427</v>
      </c>
      <c r="C11918" s="11" t="s">
        <v>1313</v>
      </c>
      <c r="D11918" s="11" t="s">
        <v>659</v>
      </c>
      <c r="E11918" s="11">
        <v>6968000</v>
      </c>
      <c r="F11918" s="15">
        <f>IF(ISBLANK($D11918),"",IF(ISBLANK($E11918),VLOOKUP($D11918,$J:$K,2,FALSE),VLOOKUP($E11918,'Daycare Packages'!$A:$G,7,FALSE)))</f>
        <v>19</v>
      </c>
      <c r="G11918" s="15"/>
      <c r="H11918" s="15">
        <f t="shared" si="399"/>
        <v>19</v>
      </c>
      <c r="I11918" s="198">
        <f t="shared" si="398"/>
        <v>9</v>
      </c>
    </row>
    <row r="11919" spans="1:9" x14ac:dyDescent="0.3">
      <c r="A11919" s="10">
        <v>43728</v>
      </c>
      <c r="B11919" s="11" t="s">
        <v>124</v>
      </c>
      <c r="C11919" s="11" t="s">
        <v>402</v>
      </c>
      <c r="D11919" s="11" t="s">
        <v>659</v>
      </c>
      <c r="E11919" s="11">
        <v>6718562</v>
      </c>
      <c r="F11919" s="15">
        <f>IF(ISBLANK($D11919),"",IF(ISBLANK($E11919),VLOOKUP($D11919,$J:$K,2,FALSE),VLOOKUP($E11919,'Daycare Packages'!$A:$G,7,FALSE)))</f>
        <v>17</v>
      </c>
      <c r="G11919" s="15"/>
      <c r="H11919" s="15">
        <f t="shared" si="399"/>
        <v>17</v>
      </c>
      <c r="I11919" s="198">
        <f t="shared" si="398"/>
        <v>9</v>
      </c>
    </row>
    <row r="11920" spans="1:9" x14ac:dyDescent="0.3">
      <c r="A11920" s="10">
        <v>43728</v>
      </c>
      <c r="B11920" s="11" t="s">
        <v>172</v>
      </c>
      <c r="C11920" s="11" t="s">
        <v>773</v>
      </c>
      <c r="D11920" s="11" t="s">
        <v>662</v>
      </c>
      <c r="F11920" s="15">
        <f>IF(ISBLANK($D11920),"",IF(ISBLANK($E11920),VLOOKUP($D11920,$J:$K,2,FALSE),VLOOKUP($E11920,'Daycare Packages'!$A:$G,7,FALSE)))</f>
        <v>30</v>
      </c>
      <c r="G11920" s="15"/>
      <c r="H11920" s="15">
        <f t="shared" si="399"/>
        <v>30</v>
      </c>
      <c r="I11920" s="198">
        <f t="shared" si="398"/>
        <v>9</v>
      </c>
    </row>
    <row r="11921" spans="1:9" x14ac:dyDescent="0.3">
      <c r="A11921" s="10">
        <v>43728</v>
      </c>
      <c r="B11921" s="11" t="s">
        <v>96</v>
      </c>
      <c r="C11921" s="11" t="s">
        <v>696</v>
      </c>
      <c r="D11921" s="11" t="s">
        <v>662</v>
      </c>
      <c r="E11921" s="11">
        <v>6829343</v>
      </c>
      <c r="F11921" s="15">
        <f>IF(ISBLANK($D11921),"",IF(ISBLANK($E11921),VLOOKUP($D11921,$J:$K,2,FALSE),VLOOKUP($E11921,'Daycare Packages'!$A:$G,7,FALSE)))</f>
        <v>23</v>
      </c>
      <c r="G11921" s="15"/>
      <c r="H11921" s="15">
        <f t="shared" si="399"/>
        <v>23</v>
      </c>
      <c r="I11921" s="198">
        <f t="shared" si="398"/>
        <v>9</v>
      </c>
    </row>
    <row r="11922" spans="1:9" x14ac:dyDescent="0.3">
      <c r="A11922" s="10">
        <v>43728</v>
      </c>
      <c r="B11922" s="11" t="s">
        <v>677</v>
      </c>
      <c r="C11922" s="11" t="s">
        <v>678</v>
      </c>
      <c r="D11922" s="11" t="s">
        <v>662</v>
      </c>
      <c r="F11922" s="15">
        <f>IF(ISBLANK($D11922),"",IF(ISBLANK($E11922),VLOOKUP($D11922,$J:$K,2,FALSE),VLOOKUP($E11922,'Daycare Packages'!$A:$G,7,FALSE)))</f>
        <v>30</v>
      </c>
      <c r="G11922" s="15"/>
      <c r="H11922" s="15">
        <f t="shared" si="399"/>
        <v>30</v>
      </c>
      <c r="I11922" s="198">
        <f t="shared" si="398"/>
        <v>9</v>
      </c>
    </row>
    <row r="11923" spans="1:9" x14ac:dyDescent="0.3">
      <c r="A11923" s="10">
        <v>43728</v>
      </c>
      <c r="B11923" s="11" t="s">
        <v>2398</v>
      </c>
      <c r="C11923" s="11" t="s">
        <v>2399</v>
      </c>
      <c r="D11923" s="11" t="s">
        <v>671</v>
      </c>
      <c r="F11923" s="15">
        <f>IF(ISBLANK($D11923),"",IF(ISBLANK($E11923),VLOOKUP($D11923,$J:$K,2,FALSE),VLOOKUP($E11923,'Daycare Packages'!$A:$G,7,FALSE)))</f>
        <v>0</v>
      </c>
      <c r="G11923" s="15"/>
      <c r="H11923" s="15">
        <f t="shared" si="399"/>
        <v>0</v>
      </c>
      <c r="I11923" s="198">
        <f t="shared" si="398"/>
        <v>9</v>
      </c>
    </row>
    <row r="11924" spans="1:9" x14ac:dyDescent="0.3">
      <c r="A11924" s="10">
        <v>43728</v>
      </c>
      <c r="B11924" s="11" t="s">
        <v>873</v>
      </c>
      <c r="C11924" s="11" t="s">
        <v>493</v>
      </c>
      <c r="D11924" s="11" t="s">
        <v>662</v>
      </c>
      <c r="E11924" s="11">
        <v>6971720</v>
      </c>
      <c r="F11924" s="15">
        <f>IF(ISBLANK($D11924),"",IF(ISBLANK($E11924),VLOOKUP($D11924,$J:$K,2,FALSE),VLOOKUP($E11924,'Daycare Packages'!$A:$G,7,FALSE)))</f>
        <v>27</v>
      </c>
      <c r="G11924" s="15"/>
      <c r="H11924" s="15">
        <f t="shared" si="399"/>
        <v>27</v>
      </c>
      <c r="I11924" s="198">
        <f t="shared" si="398"/>
        <v>9</v>
      </c>
    </row>
    <row r="11925" spans="1:9" x14ac:dyDescent="0.3">
      <c r="A11925" s="10">
        <v>43728</v>
      </c>
      <c r="B11925" s="11" t="s">
        <v>2400</v>
      </c>
      <c r="C11925" s="11" t="s">
        <v>863</v>
      </c>
      <c r="D11925" s="11" t="s">
        <v>662</v>
      </c>
      <c r="F11925" s="15">
        <f>IF(ISBLANK($D11925),"",IF(ISBLANK($E11925),VLOOKUP($D11925,$J:$K,2,FALSE),VLOOKUP($E11925,'Daycare Packages'!$A:$G,7,FALSE)))</f>
        <v>30</v>
      </c>
      <c r="G11925" s="15"/>
      <c r="H11925" s="15">
        <f t="shared" si="399"/>
        <v>30</v>
      </c>
      <c r="I11925" s="198">
        <f t="shared" si="398"/>
        <v>9</v>
      </c>
    </row>
    <row r="11926" spans="1:9" x14ac:dyDescent="0.3">
      <c r="A11926" s="10">
        <v>43728</v>
      </c>
      <c r="B11926" s="11" t="s">
        <v>2293</v>
      </c>
      <c r="C11926" s="11" t="s">
        <v>1675</v>
      </c>
      <c r="D11926" s="11" t="s">
        <v>662</v>
      </c>
      <c r="F11926" s="15">
        <f>IF(ISBLANK($D11926),"",IF(ISBLANK($E11926),VLOOKUP($D11926,$J:$K,2,FALSE),VLOOKUP($E11926,'Daycare Packages'!$A:$G,7,FALSE)))</f>
        <v>30</v>
      </c>
      <c r="G11926" s="15"/>
      <c r="H11926" s="15">
        <f t="shared" si="399"/>
        <v>30</v>
      </c>
      <c r="I11926" s="198">
        <f t="shared" si="398"/>
        <v>9</v>
      </c>
    </row>
    <row r="11927" spans="1:9" x14ac:dyDescent="0.3">
      <c r="A11927" s="10">
        <v>43728</v>
      </c>
      <c r="B11927" s="11" t="s">
        <v>924</v>
      </c>
      <c r="C11927" s="11" t="s">
        <v>925</v>
      </c>
      <c r="D11927" s="11" t="s">
        <v>662</v>
      </c>
      <c r="F11927" s="15">
        <f>IF(ISBLANK($D11927),"",IF(ISBLANK($E11927),VLOOKUP($D11927,$J:$K,2,FALSE),VLOOKUP($E11927,'Daycare Packages'!$A:$G,7,FALSE)))</f>
        <v>30</v>
      </c>
      <c r="G11927" s="15"/>
      <c r="H11927" s="15">
        <f t="shared" si="399"/>
        <v>30</v>
      </c>
      <c r="I11927" s="198">
        <f t="shared" si="398"/>
        <v>9</v>
      </c>
    </row>
    <row r="11928" spans="1:9" x14ac:dyDescent="0.3">
      <c r="A11928" s="10">
        <v>43728</v>
      </c>
      <c r="B11928" s="11" t="s">
        <v>1298</v>
      </c>
      <c r="C11928" s="11" t="s">
        <v>764</v>
      </c>
      <c r="D11928" s="11" t="s">
        <v>662</v>
      </c>
      <c r="F11928" s="15">
        <f>IF(ISBLANK($D11928),"",IF(ISBLANK($E11928),VLOOKUP($D11928,$J:$K,2,FALSE),VLOOKUP($E11928,'Daycare Packages'!$A:$G,7,FALSE)))</f>
        <v>30</v>
      </c>
      <c r="G11928" s="15"/>
      <c r="H11928" s="15">
        <f t="shared" si="399"/>
        <v>30</v>
      </c>
      <c r="I11928" s="198">
        <f t="shared" si="398"/>
        <v>9</v>
      </c>
    </row>
    <row r="11929" spans="1:9" x14ac:dyDescent="0.3">
      <c r="A11929" s="10">
        <v>43728</v>
      </c>
      <c r="B11929" s="11" t="s">
        <v>203</v>
      </c>
      <c r="C11929" s="11" t="s">
        <v>840</v>
      </c>
      <c r="D11929" s="11" t="s">
        <v>662</v>
      </c>
      <c r="E11929" s="11">
        <v>6960570</v>
      </c>
      <c r="F11929" s="15">
        <f>IF(ISBLANK($D11929),"",IF(ISBLANK($E11929),VLOOKUP($D11929,$J:$K,2,FALSE),VLOOKUP($E11929,'Daycare Packages'!$A:$G,7,FALSE)))</f>
        <v>27</v>
      </c>
      <c r="G11929" s="15"/>
      <c r="H11929" s="15">
        <f t="shared" si="399"/>
        <v>27</v>
      </c>
      <c r="I11929" s="198">
        <f t="shared" si="398"/>
        <v>9</v>
      </c>
    </row>
    <row r="11930" spans="1:9" x14ac:dyDescent="0.3">
      <c r="A11930" s="10">
        <v>43728</v>
      </c>
      <c r="B11930" s="11" t="s">
        <v>214</v>
      </c>
      <c r="C11930" s="11" t="s">
        <v>686</v>
      </c>
      <c r="D11930" s="11" t="s">
        <v>662</v>
      </c>
      <c r="E11930" s="11">
        <v>6952878</v>
      </c>
      <c r="F11930" s="15">
        <f>IF(ISBLANK($D11930),"",IF(ISBLANK($E11930),VLOOKUP($D11930,$J:$K,2,FALSE),VLOOKUP($E11930,'Daycare Packages'!$A:$G,7,FALSE)))</f>
        <v>23.4</v>
      </c>
      <c r="G11930" s="15"/>
      <c r="H11930" s="15">
        <f t="shared" si="399"/>
        <v>23.4</v>
      </c>
      <c r="I11930" s="198">
        <f t="shared" si="398"/>
        <v>9</v>
      </c>
    </row>
    <row r="11931" spans="1:9" x14ac:dyDescent="0.3">
      <c r="A11931" s="10">
        <v>43728</v>
      </c>
      <c r="B11931" s="11" t="s">
        <v>2401</v>
      </c>
      <c r="C11931" s="11" t="s">
        <v>498</v>
      </c>
      <c r="D11931" s="11" t="s">
        <v>671</v>
      </c>
      <c r="F11931" s="15">
        <f>IF(ISBLANK($D11931),"",IF(ISBLANK($E11931),VLOOKUP($D11931,$J:$K,2,FALSE),VLOOKUP($E11931,'Daycare Packages'!$A:$G,7,FALSE)))</f>
        <v>0</v>
      </c>
      <c r="G11931" s="15"/>
      <c r="H11931" s="15">
        <f t="shared" si="399"/>
        <v>0</v>
      </c>
      <c r="I11931" s="198">
        <f t="shared" si="398"/>
        <v>9</v>
      </c>
    </row>
    <row r="11932" spans="1:9" x14ac:dyDescent="0.3">
      <c r="A11932" s="10">
        <v>43728</v>
      </c>
      <c r="B11932" s="11" t="s">
        <v>1987</v>
      </c>
      <c r="C11932" s="11" t="s">
        <v>1988</v>
      </c>
      <c r="D11932" s="11" t="s">
        <v>662</v>
      </c>
      <c r="F11932" s="15">
        <f>IF(ISBLANK($D11932),"",IF(ISBLANK($E11932),VLOOKUP($D11932,$J:$K,2,FALSE),VLOOKUP($E11932,'Daycare Packages'!$A:$G,7,FALSE)))</f>
        <v>30</v>
      </c>
      <c r="G11932" s="15">
        <v>-6</v>
      </c>
      <c r="H11932" s="15">
        <f t="shared" si="399"/>
        <v>24</v>
      </c>
      <c r="I11932" s="198">
        <f t="shared" si="398"/>
        <v>9</v>
      </c>
    </row>
    <row r="11933" spans="1:9" x14ac:dyDescent="0.3">
      <c r="A11933" s="10">
        <v>43728</v>
      </c>
      <c r="B11933" s="11" t="s">
        <v>171</v>
      </c>
      <c r="C11933" s="11" t="s">
        <v>693</v>
      </c>
      <c r="D11933" s="11" t="s">
        <v>662</v>
      </c>
      <c r="E11933" s="11">
        <v>6951687</v>
      </c>
      <c r="F11933" s="15">
        <f>IF(ISBLANK($D11933),"",IF(ISBLANK($E11933),VLOOKUP($D11933,$J:$K,2,FALSE),VLOOKUP($E11933,'Daycare Packages'!$A:$G,7,FALSE)))</f>
        <v>26</v>
      </c>
      <c r="G11933" s="15"/>
      <c r="H11933" s="15">
        <f t="shared" si="399"/>
        <v>26</v>
      </c>
      <c r="I11933" s="198">
        <f t="shared" si="398"/>
        <v>9</v>
      </c>
    </row>
    <row r="11934" spans="1:9" x14ac:dyDescent="0.3">
      <c r="A11934" s="10">
        <v>43728</v>
      </c>
      <c r="B11934" s="11" t="s">
        <v>511</v>
      </c>
      <c r="C11934" s="11" t="s">
        <v>512</v>
      </c>
      <c r="D11934" s="11" t="s">
        <v>662</v>
      </c>
      <c r="F11934" s="15">
        <f>IF(ISBLANK($D11934),"",IF(ISBLANK($E11934),VLOOKUP($D11934,$J:$K,2,FALSE),VLOOKUP($E11934,'Daycare Packages'!$A:$G,7,FALSE)))</f>
        <v>30</v>
      </c>
      <c r="G11934" s="15"/>
      <c r="H11934" s="15">
        <f t="shared" si="399"/>
        <v>30</v>
      </c>
      <c r="I11934" s="198">
        <f t="shared" si="398"/>
        <v>9</v>
      </c>
    </row>
    <row r="11935" spans="1:9" x14ac:dyDescent="0.3">
      <c r="A11935" s="10">
        <v>43728</v>
      </c>
      <c r="B11935" s="11" t="s">
        <v>842</v>
      </c>
      <c r="C11935" s="11" t="s">
        <v>642</v>
      </c>
      <c r="D11935" s="11" t="s">
        <v>662</v>
      </c>
      <c r="F11935" s="15">
        <f>IF(ISBLANK($D11935),"",IF(ISBLANK($E11935),VLOOKUP($D11935,$J:$K,2,FALSE),VLOOKUP($E11935,'Daycare Packages'!$A:$G,7,FALSE)))</f>
        <v>30</v>
      </c>
      <c r="G11935" s="15"/>
      <c r="H11935" s="15">
        <f t="shared" si="399"/>
        <v>30</v>
      </c>
      <c r="I11935" s="198">
        <f t="shared" si="398"/>
        <v>9</v>
      </c>
    </row>
    <row r="11936" spans="1:9" x14ac:dyDescent="0.3">
      <c r="A11936" s="10">
        <v>43728</v>
      </c>
      <c r="B11936" s="11" t="s">
        <v>115</v>
      </c>
      <c r="C11936" s="11" t="s">
        <v>764</v>
      </c>
      <c r="D11936" s="11" t="s">
        <v>662</v>
      </c>
      <c r="E11936" s="11">
        <v>6736950</v>
      </c>
      <c r="F11936" s="15">
        <f>IF(ISBLANK($D11936),"",IF(ISBLANK($E11936),VLOOKUP($D11936,$J:$K,2,FALSE),VLOOKUP($E11936,'Daycare Packages'!$A:$G,7,FALSE)))</f>
        <v>22</v>
      </c>
      <c r="G11936" s="15"/>
      <c r="H11936" s="15">
        <f t="shared" si="399"/>
        <v>22</v>
      </c>
      <c r="I11936" s="198">
        <f t="shared" si="398"/>
        <v>9</v>
      </c>
    </row>
    <row r="11937" spans="1:9" x14ac:dyDescent="0.3">
      <c r="A11937" s="10">
        <v>43728</v>
      </c>
      <c r="B11937" s="11" t="s">
        <v>751</v>
      </c>
      <c r="C11937" s="11" t="s">
        <v>752</v>
      </c>
      <c r="D11937" s="11" t="s">
        <v>662</v>
      </c>
      <c r="F11937" s="15">
        <f>IF(ISBLANK($D11937),"",IF(ISBLANK($E11937),VLOOKUP($D11937,$J:$K,2,FALSE),VLOOKUP($E11937,'Daycare Packages'!$A:$G,7,FALSE)))</f>
        <v>30</v>
      </c>
      <c r="G11937" s="15"/>
      <c r="H11937" s="15">
        <f t="shared" si="399"/>
        <v>30</v>
      </c>
      <c r="I11937" s="198">
        <f t="shared" si="398"/>
        <v>9</v>
      </c>
    </row>
    <row r="11938" spans="1:9" x14ac:dyDescent="0.3">
      <c r="A11938" s="10">
        <v>43728</v>
      </c>
      <c r="B11938" s="11" t="s">
        <v>1311</v>
      </c>
      <c r="C11938" s="11" t="s">
        <v>1312</v>
      </c>
      <c r="D11938" s="11" t="s">
        <v>662</v>
      </c>
      <c r="E11938" s="11">
        <v>6961586</v>
      </c>
      <c r="F11938" s="15">
        <f>IF(ISBLANK($D11938),"",IF(ISBLANK($E11938),VLOOKUP($D11938,$J:$K,2,FALSE),VLOOKUP($E11938,'Daycare Packages'!$A:$G,7,FALSE)))</f>
        <v>23</v>
      </c>
      <c r="G11938" s="15"/>
      <c r="H11938" s="15">
        <f t="shared" si="399"/>
        <v>23</v>
      </c>
      <c r="I11938" s="198">
        <f t="shared" si="398"/>
        <v>9</v>
      </c>
    </row>
    <row r="11939" spans="1:9" x14ac:dyDescent="0.3">
      <c r="A11939" s="10">
        <v>43728</v>
      </c>
      <c r="B11939" s="11" t="s">
        <v>799</v>
      </c>
      <c r="C11939" s="11" t="s">
        <v>800</v>
      </c>
      <c r="D11939" s="11" t="s">
        <v>662</v>
      </c>
      <c r="F11939" s="15">
        <f>IF(ISBLANK($D11939),"",IF(ISBLANK($E11939),VLOOKUP($D11939,$J:$K,2,FALSE),VLOOKUP($E11939,'Daycare Packages'!$A:$G,7,FALSE)))</f>
        <v>30</v>
      </c>
      <c r="G11939" s="15"/>
      <c r="H11939" s="15">
        <f t="shared" si="399"/>
        <v>30</v>
      </c>
      <c r="I11939" s="198">
        <f t="shared" si="398"/>
        <v>9</v>
      </c>
    </row>
    <row r="11940" spans="1:9" x14ac:dyDescent="0.3">
      <c r="A11940" s="10">
        <v>43728</v>
      </c>
      <c r="B11940" s="11" t="s">
        <v>138</v>
      </c>
      <c r="C11940" s="11" t="s">
        <v>573</v>
      </c>
      <c r="D11940" s="11" t="s">
        <v>662</v>
      </c>
      <c r="E11940" s="11">
        <v>6803103</v>
      </c>
      <c r="F11940" s="15">
        <f>IF(ISBLANK($D11940),"",IF(ISBLANK($E11940),VLOOKUP($D11940,$J:$K,2,FALSE),VLOOKUP($E11940,'Daycare Packages'!$A:$G,7,FALSE)))</f>
        <v>23</v>
      </c>
      <c r="G11940" s="15"/>
      <c r="H11940" s="15">
        <f t="shared" si="399"/>
        <v>23</v>
      </c>
      <c r="I11940" s="198">
        <f t="shared" si="398"/>
        <v>9</v>
      </c>
    </row>
    <row r="11941" spans="1:9" x14ac:dyDescent="0.3">
      <c r="A11941" s="10">
        <v>43728</v>
      </c>
      <c r="B11941" s="11" t="s">
        <v>1070</v>
      </c>
      <c r="C11941" s="11" t="s">
        <v>1071</v>
      </c>
      <c r="D11941" s="11" t="s">
        <v>662</v>
      </c>
      <c r="E11941" s="11">
        <v>6972871</v>
      </c>
      <c r="F11941" s="15">
        <f>IF(ISBLANK($D11941),"",IF(ISBLANK($E11941),VLOOKUP($D11941,$J:$K,2,FALSE),VLOOKUP($E11941,'Daycare Packages'!$A:$G,7,FALSE)))</f>
        <v>27</v>
      </c>
      <c r="G11941" s="15"/>
      <c r="H11941" s="15">
        <f t="shared" si="399"/>
        <v>27</v>
      </c>
      <c r="I11941" s="198">
        <f t="shared" si="398"/>
        <v>9</v>
      </c>
    </row>
    <row r="11942" spans="1:9" x14ac:dyDescent="0.3">
      <c r="A11942" s="10">
        <v>43728</v>
      </c>
      <c r="B11942" s="11" t="s">
        <v>1636</v>
      </c>
      <c r="C11942" s="11" t="s">
        <v>665</v>
      </c>
      <c r="D11942" s="11" t="s">
        <v>662</v>
      </c>
      <c r="F11942" s="15">
        <f>IF(ISBLANK($D11942),"",IF(ISBLANK($E11942),VLOOKUP($D11942,$J:$K,2,FALSE),VLOOKUP($E11942,'Daycare Packages'!$A:$G,7,FALSE)))</f>
        <v>30</v>
      </c>
      <c r="G11942" s="15"/>
      <c r="H11942" s="15">
        <f t="shared" si="399"/>
        <v>30</v>
      </c>
      <c r="I11942" s="198">
        <f t="shared" si="398"/>
        <v>9</v>
      </c>
    </row>
    <row r="11943" spans="1:9" x14ac:dyDescent="0.3">
      <c r="A11943" s="10">
        <v>43728</v>
      </c>
      <c r="B11943" s="11" t="s">
        <v>218</v>
      </c>
      <c r="C11943" s="11" t="s">
        <v>737</v>
      </c>
      <c r="D11943" s="11" t="s">
        <v>662</v>
      </c>
      <c r="E11943" s="11">
        <v>6911320</v>
      </c>
      <c r="F11943" s="15">
        <f>IF(ISBLANK($D11943),"",IF(ISBLANK($E11943),VLOOKUP($D11943,$J:$K,2,FALSE),VLOOKUP($E11943,'Daycare Packages'!$A:$G,7,FALSE)))</f>
        <v>20</v>
      </c>
      <c r="G11943" s="15"/>
      <c r="H11943" s="15">
        <f t="shared" si="399"/>
        <v>20</v>
      </c>
      <c r="I11943" s="198">
        <f t="shared" si="398"/>
        <v>9</v>
      </c>
    </row>
    <row r="11944" spans="1:9" x14ac:dyDescent="0.3">
      <c r="A11944" s="10">
        <v>43728</v>
      </c>
      <c r="B11944" s="11" t="s">
        <v>218</v>
      </c>
      <c r="C11944" s="11" t="s">
        <v>738</v>
      </c>
      <c r="D11944" s="11" t="s">
        <v>662</v>
      </c>
      <c r="E11944" s="11">
        <v>6911320</v>
      </c>
      <c r="F11944" s="15">
        <f>IF(ISBLANK($D11944),"",IF(ISBLANK($E11944),VLOOKUP($D11944,$J:$K,2,FALSE),VLOOKUP($E11944,'Daycare Packages'!$A:$G,7,FALSE)))</f>
        <v>20</v>
      </c>
      <c r="G11944" s="15"/>
      <c r="H11944" s="15">
        <f t="shared" si="399"/>
        <v>20</v>
      </c>
      <c r="I11944" s="198">
        <f t="shared" si="398"/>
        <v>9</v>
      </c>
    </row>
    <row r="11945" spans="1:9" x14ac:dyDescent="0.3">
      <c r="A11945" s="10">
        <v>43728</v>
      </c>
      <c r="B11945" s="11" t="s">
        <v>193</v>
      </c>
      <c r="C11945" s="11" t="s">
        <v>776</v>
      </c>
      <c r="D11945" s="11" t="s">
        <v>662</v>
      </c>
      <c r="E11945" s="11">
        <v>6959357</v>
      </c>
      <c r="F11945" s="15">
        <f>IF(ISBLANK($D11945),"",IF(ISBLANK($E11945),VLOOKUP($D11945,$J:$K,2,FALSE),VLOOKUP($E11945,'Daycare Packages'!$A:$G,7,FALSE)))</f>
        <v>27</v>
      </c>
      <c r="G11945" s="15"/>
      <c r="H11945" s="15">
        <f t="shared" si="399"/>
        <v>27</v>
      </c>
      <c r="I11945" s="198">
        <f t="shared" si="398"/>
        <v>9</v>
      </c>
    </row>
    <row r="11946" spans="1:9" x14ac:dyDescent="0.3">
      <c r="A11946" s="10">
        <v>43728</v>
      </c>
      <c r="B11946" s="11" t="s">
        <v>663</v>
      </c>
      <c r="C11946" s="11" t="s">
        <v>664</v>
      </c>
      <c r="D11946" s="11" t="s">
        <v>662</v>
      </c>
      <c r="F11946" s="15">
        <f>IF(ISBLANK($D11946),"",IF(ISBLANK($E11946),VLOOKUP($D11946,$J:$K,2,FALSE),VLOOKUP($E11946,'Daycare Packages'!$A:$G,7,FALSE)))</f>
        <v>30</v>
      </c>
      <c r="G11946" s="15"/>
      <c r="H11946" s="15">
        <f t="shared" si="399"/>
        <v>30</v>
      </c>
      <c r="I11946" s="198">
        <f t="shared" si="398"/>
        <v>9</v>
      </c>
    </row>
    <row r="11947" spans="1:9" x14ac:dyDescent="0.3">
      <c r="A11947" s="10">
        <v>43728</v>
      </c>
      <c r="B11947" s="11" t="s">
        <v>663</v>
      </c>
      <c r="C11947" s="11" t="s">
        <v>665</v>
      </c>
      <c r="D11947" s="11" t="s">
        <v>662</v>
      </c>
      <c r="F11947" s="15">
        <f>IF(ISBLANK($D11947),"",IF(ISBLANK($E11947),VLOOKUP($D11947,$J:$K,2,FALSE),VLOOKUP($E11947,'Daycare Packages'!$A:$G,7,FALSE)))</f>
        <v>30</v>
      </c>
      <c r="G11947" s="15"/>
      <c r="H11947" s="15">
        <f t="shared" si="399"/>
        <v>30</v>
      </c>
      <c r="I11947" s="198">
        <f t="shared" si="398"/>
        <v>9</v>
      </c>
    </row>
    <row r="11948" spans="1:9" x14ac:dyDescent="0.3">
      <c r="A11948" s="10">
        <v>43728</v>
      </c>
      <c r="B11948" s="11" t="s">
        <v>989</v>
      </c>
      <c r="C11948" s="11" t="s">
        <v>765</v>
      </c>
      <c r="D11948" s="11" t="s">
        <v>662</v>
      </c>
      <c r="F11948" s="15">
        <f>IF(ISBLANK($D11948),"",IF(ISBLANK($E11948),VLOOKUP($D11948,$J:$K,2,FALSE),VLOOKUP($E11948,'Daycare Packages'!$A:$G,7,FALSE)))</f>
        <v>30</v>
      </c>
      <c r="G11948" s="15"/>
      <c r="H11948" s="15">
        <f t="shared" si="399"/>
        <v>30</v>
      </c>
      <c r="I11948" s="198">
        <f t="shared" si="398"/>
        <v>9</v>
      </c>
    </row>
    <row r="11949" spans="1:9" x14ac:dyDescent="0.3">
      <c r="A11949" s="10">
        <v>43728</v>
      </c>
      <c r="B11949" s="11" t="s">
        <v>144</v>
      </c>
      <c r="C11949" s="11" t="s">
        <v>795</v>
      </c>
      <c r="D11949" s="11" t="s">
        <v>662</v>
      </c>
      <c r="E11949" s="11">
        <v>6899660</v>
      </c>
      <c r="F11949" s="15">
        <f>IF(ISBLANK($D11949),"",IF(ISBLANK($E11949),VLOOKUP($D11949,$J:$K,2,FALSE),VLOOKUP($E11949,'Daycare Packages'!$A:$G,7,FALSE)))</f>
        <v>26</v>
      </c>
      <c r="G11949" s="15"/>
      <c r="H11949" s="15">
        <f t="shared" si="399"/>
        <v>26</v>
      </c>
      <c r="I11949" s="198">
        <f t="shared" si="398"/>
        <v>9</v>
      </c>
    </row>
    <row r="11950" spans="1:9" x14ac:dyDescent="0.3">
      <c r="A11950" s="10">
        <v>43728</v>
      </c>
      <c r="B11950" s="11" t="s">
        <v>1793</v>
      </c>
      <c r="C11950" s="11" t="s">
        <v>467</v>
      </c>
      <c r="D11950" s="11" t="s">
        <v>662</v>
      </c>
      <c r="F11950" s="15">
        <f>IF(ISBLANK($D11950),"",IF(ISBLANK($E11950),VLOOKUP($D11950,$J:$K,2,FALSE),VLOOKUP($E11950,'Daycare Packages'!$A:$G,7,FALSE)))</f>
        <v>30</v>
      </c>
      <c r="G11950" s="15"/>
      <c r="H11950" s="15">
        <f t="shared" si="399"/>
        <v>30</v>
      </c>
      <c r="I11950" s="198">
        <f t="shared" si="398"/>
        <v>9</v>
      </c>
    </row>
    <row r="11951" spans="1:9" x14ac:dyDescent="0.3">
      <c r="A11951" s="10">
        <v>43728</v>
      </c>
      <c r="B11951" s="11" t="s">
        <v>2357</v>
      </c>
      <c r="C11951" s="11" t="s">
        <v>2358</v>
      </c>
      <c r="D11951" s="11" t="s">
        <v>662</v>
      </c>
      <c r="F11951" s="15">
        <f>IF(ISBLANK($D11951),"",IF(ISBLANK($E11951),VLOOKUP($D11951,$J:$K,2,FALSE),VLOOKUP($E11951,'Daycare Packages'!$A:$G,7,FALSE)))</f>
        <v>30</v>
      </c>
      <c r="G11951" s="15"/>
      <c r="H11951" s="15">
        <f t="shared" si="399"/>
        <v>30</v>
      </c>
      <c r="I11951" s="198">
        <f t="shared" si="398"/>
        <v>9</v>
      </c>
    </row>
    <row r="11952" spans="1:9" x14ac:dyDescent="0.3">
      <c r="A11952" s="10">
        <v>43728</v>
      </c>
      <c r="B11952" s="11" t="s">
        <v>1979</v>
      </c>
      <c r="C11952" s="11" t="s">
        <v>474</v>
      </c>
      <c r="D11952" s="11" t="s">
        <v>662</v>
      </c>
      <c r="E11952" s="11">
        <v>6921788</v>
      </c>
      <c r="F11952" s="15">
        <f>IF(ISBLANK($D11952),"",IF(ISBLANK($E11952),VLOOKUP($D11952,$J:$K,2,FALSE),VLOOKUP($E11952,'Daycare Packages'!$A:$G,7,FALSE)))</f>
        <v>23</v>
      </c>
      <c r="G11952" s="15"/>
      <c r="H11952" s="15">
        <f t="shared" si="399"/>
        <v>23</v>
      </c>
      <c r="I11952" s="198">
        <f t="shared" si="398"/>
        <v>9</v>
      </c>
    </row>
    <row r="11953" spans="1:9" x14ac:dyDescent="0.3">
      <c r="A11953" s="10">
        <v>43728</v>
      </c>
      <c r="B11953" s="11" t="s">
        <v>159</v>
      </c>
      <c r="C11953" s="11" t="s">
        <v>456</v>
      </c>
      <c r="D11953" s="11" t="s">
        <v>662</v>
      </c>
      <c r="E11953" s="11">
        <v>6886756</v>
      </c>
      <c r="F11953" s="15">
        <f>IF(ISBLANK($D11953),"",IF(ISBLANK($E11953),VLOOKUP($D11953,$J:$K,2,FALSE),VLOOKUP($E11953,'Daycare Packages'!$A:$G,7,FALSE)))</f>
        <v>27</v>
      </c>
      <c r="G11953" s="15"/>
      <c r="H11953" s="15">
        <f t="shared" si="399"/>
        <v>27</v>
      </c>
      <c r="I11953" s="198">
        <f t="shared" si="398"/>
        <v>9</v>
      </c>
    </row>
    <row r="11954" spans="1:9" x14ac:dyDescent="0.3">
      <c r="A11954" s="10">
        <v>43728</v>
      </c>
      <c r="B11954" s="11" t="s">
        <v>1887</v>
      </c>
      <c r="C11954" s="11" t="s">
        <v>507</v>
      </c>
      <c r="D11954" s="11" t="s">
        <v>662</v>
      </c>
      <c r="F11954" s="15">
        <f>IF(ISBLANK($D11954),"",IF(ISBLANK($E11954),VLOOKUP($D11954,$J:$K,2,FALSE),VLOOKUP($E11954,'Daycare Packages'!$A:$G,7,FALSE)))</f>
        <v>30</v>
      </c>
      <c r="G11954" s="15">
        <v>6</v>
      </c>
      <c r="H11954" s="15">
        <f t="shared" si="399"/>
        <v>36</v>
      </c>
      <c r="I11954" s="198">
        <f t="shared" si="398"/>
        <v>9</v>
      </c>
    </row>
    <row r="11955" spans="1:9" x14ac:dyDescent="0.3">
      <c r="A11955" s="10">
        <v>43728</v>
      </c>
      <c r="B11955" s="11" t="s">
        <v>215</v>
      </c>
      <c r="C11955" s="11" t="s">
        <v>741</v>
      </c>
      <c r="D11955" s="11" t="s">
        <v>662</v>
      </c>
      <c r="E11955" s="11">
        <v>6932363</v>
      </c>
      <c r="F11955" s="15">
        <f>IF(ISBLANK($D11955),"",IF(ISBLANK($E11955),VLOOKUP($D11955,$J:$K,2,FALSE),VLOOKUP($E11955,'Daycare Packages'!$A:$G,7,FALSE)))</f>
        <v>27</v>
      </c>
      <c r="G11955" s="15"/>
      <c r="H11955" s="15">
        <f t="shared" si="399"/>
        <v>27</v>
      </c>
      <c r="I11955" s="198">
        <f t="shared" si="398"/>
        <v>9</v>
      </c>
    </row>
    <row r="11956" spans="1:9" x14ac:dyDescent="0.3">
      <c r="A11956" s="10">
        <v>43728</v>
      </c>
      <c r="B11956" s="11" t="s">
        <v>173</v>
      </c>
      <c r="C11956" s="11" t="s">
        <v>791</v>
      </c>
      <c r="D11956" s="11" t="s">
        <v>662</v>
      </c>
      <c r="E11956" s="11">
        <v>6957195</v>
      </c>
      <c r="F11956" s="15">
        <f>IF(ISBLANK($D11956),"",IF(ISBLANK($E11956),VLOOKUP($D11956,$J:$K,2,FALSE),VLOOKUP($E11956,'Daycare Packages'!$A:$G,7,FALSE)))</f>
        <v>25</v>
      </c>
      <c r="G11956" s="15"/>
      <c r="H11956" s="15">
        <f t="shared" si="399"/>
        <v>25</v>
      </c>
      <c r="I11956" s="198">
        <f t="shared" si="398"/>
        <v>9</v>
      </c>
    </row>
    <row r="11957" spans="1:9" x14ac:dyDescent="0.3">
      <c r="A11957" s="10">
        <v>43728</v>
      </c>
      <c r="B11957" s="11" t="s">
        <v>183</v>
      </c>
      <c r="C11957" s="11" t="s">
        <v>520</v>
      </c>
      <c r="D11957" s="11" t="s">
        <v>662</v>
      </c>
      <c r="E11957" s="11">
        <v>6909167</v>
      </c>
      <c r="F11957" s="15">
        <f>IF(ISBLANK($D11957),"",IF(ISBLANK($E11957),VLOOKUP($D11957,$J:$K,2,FALSE),VLOOKUP($E11957,'Daycare Packages'!$A:$G,7,FALSE)))</f>
        <v>27</v>
      </c>
      <c r="G11957" s="15"/>
      <c r="H11957" s="15">
        <f t="shared" si="399"/>
        <v>27</v>
      </c>
      <c r="I11957" s="198">
        <f t="shared" si="398"/>
        <v>9</v>
      </c>
    </row>
    <row r="11958" spans="1:9" x14ac:dyDescent="0.3">
      <c r="A11958" s="10">
        <v>43728</v>
      </c>
      <c r="B11958" s="11" t="s">
        <v>1317</v>
      </c>
      <c r="C11958" s="11" t="s">
        <v>633</v>
      </c>
      <c r="D11958" s="11" t="s">
        <v>662</v>
      </c>
      <c r="E11958" s="11">
        <v>6935593</v>
      </c>
      <c r="F11958" s="15">
        <f>IF(ISBLANK($D11958),"",IF(ISBLANK($E11958),VLOOKUP($D11958,$J:$K,2,FALSE),VLOOKUP($E11958,'Daycare Packages'!$A:$G,7,FALSE)))</f>
        <v>25</v>
      </c>
      <c r="G11958" s="15"/>
      <c r="H11958" s="15">
        <f t="shared" si="399"/>
        <v>25</v>
      </c>
      <c r="I11958" s="198">
        <f t="shared" si="398"/>
        <v>9</v>
      </c>
    </row>
    <row r="11959" spans="1:9" x14ac:dyDescent="0.3">
      <c r="A11959" s="10">
        <v>43728</v>
      </c>
      <c r="B11959" s="11" t="s">
        <v>1165</v>
      </c>
      <c r="C11959" s="11" t="s">
        <v>1166</v>
      </c>
      <c r="D11959" s="11" t="s">
        <v>662</v>
      </c>
      <c r="E11959" s="11">
        <v>6961856</v>
      </c>
      <c r="F11959" s="15">
        <f>IF(ISBLANK($D11959),"",IF(ISBLANK($E11959),VLOOKUP($D11959,$J:$K,2,FALSE),VLOOKUP($E11959,'Daycare Packages'!$A:$G,7,FALSE)))</f>
        <v>26</v>
      </c>
      <c r="G11959" s="15"/>
      <c r="H11959" s="15">
        <f t="shared" si="399"/>
        <v>26</v>
      </c>
      <c r="I11959" s="198">
        <f t="shared" si="398"/>
        <v>9</v>
      </c>
    </row>
    <row r="11960" spans="1:9" x14ac:dyDescent="0.3">
      <c r="A11960" s="10">
        <v>43728</v>
      </c>
      <c r="B11960" s="11" t="s">
        <v>2367</v>
      </c>
      <c r="C11960" s="11" t="s">
        <v>631</v>
      </c>
      <c r="D11960" s="11" t="s">
        <v>662</v>
      </c>
      <c r="E11960" s="11">
        <v>6966486</v>
      </c>
      <c r="F11960" s="15">
        <f>IF(ISBLANK($D11960),"",IF(ISBLANK($E11960),VLOOKUP($D11960,$J:$K,2,FALSE),VLOOKUP($E11960,'Daycare Packages'!$A:$G,7,FALSE)))</f>
        <v>25</v>
      </c>
      <c r="G11960" s="15"/>
      <c r="H11960" s="15">
        <f t="shared" si="399"/>
        <v>25</v>
      </c>
      <c r="I11960" s="198">
        <f t="shared" si="398"/>
        <v>9</v>
      </c>
    </row>
    <row r="11961" spans="1:9" x14ac:dyDescent="0.3">
      <c r="A11961" s="10">
        <v>43728</v>
      </c>
      <c r="B11961" s="11" t="s">
        <v>1535</v>
      </c>
      <c r="C11961" s="11" t="s">
        <v>846</v>
      </c>
      <c r="D11961" s="11" t="s">
        <v>662</v>
      </c>
      <c r="E11961" s="11">
        <v>6955604</v>
      </c>
      <c r="F11961" s="15">
        <f>IF(ISBLANK($D11961),"",IF(ISBLANK($E11961),VLOOKUP($D11961,$J:$K,2,FALSE),VLOOKUP($E11961,'Daycare Packages'!$A:$G,7,FALSE)))</f>
        <v>26</v>
      </c>
      <c r="G11961" s="15"/>
      <c r="H11961" s="15">
        <f t="shared" si="399"/>
        <v>26</v>
      </c>
      <c r="I11961" s="198">
        <f t="shared" si="398"/>
        <v>9</v>
      </c>
    </row>
    <row r="11962" spans="1:9" x14ac:dyDescent="0.3">
      <c r="A11962" s="10">
        <v>43728</v>
      </c>
      <c r="B11962" s="11" t="s">
        <v>182</v>
      </c>
      <c r="C11962" s="11" t="s">
        <v>685</v>
      </c>
      <c r="D11962" s="11" t="s">
        <v>662</v>
      </c>
      <c r="E11962" s="11">
        <v>6925810</v>
      </c>
      <c r="F11962" s="15">
        <f>IF(ISBLANK($D11962),"",IF(ISBLANK($E11962),VLOOKUP($D11962,$J:$K,2,FALSE),VLOOKUP($E11962,'Daycare Packages'!$A:$G,7,FALSE)))</f>
        <v>23</v>
      </c>
      <c r="G11962" s="15"/>
      <c r="H11962" s="15">
        <f t="shared" si="399"/>
        <v>23</v>
      </c>
      <c r="I11962" s="198">
        <f t="shared" si="398"/>
        <v>9</v>
      </c>
    </row>
    <row r="11963" spans="1:9" x14ac:dyDescent="0.3">
      <c r="A11963" s="10">
        <v>43728</v>
      </c>
      <c r="B11963" s="11" t="s">
        <v>168</v>
      </c>
      <c r="C11963" s="11" t="s">
        <v>640</v>
      </c>
      <c r="D11963" s="11" t="s">
        <v>662</v>
      </c>
      <c r="F11963" s="15">
        <f>IF(ISBLANK($D11963),"",IF(ISBLANK($E11963),VLOOKUP($D11963,$J:$K,2,FALSE),VLOOKUP($E11963,'Daycare Packages'!$A:$G,7,FALSE)))</f>
        <v>30</v>
      </c>
      <c r="G11963" s="15"/>
      <c r="H11963" s="15">
        <f t="shared" si="399"/>
        <v>30</v>
      </c>
      <c r="I11963" s="198">
        <f t="shared" si="398"/>
        <v>9</v>
      </c>
    </row>
    <row r="11964" spans="1:9" x14ac:dyDescent="0.3">
      <c r="A11964" s="10">
        <v>43728</v>
      </c>
      <c r="B11964" s="11" t="s">
        <v>136</v>
      </c>
      <c r="C11964" s="11" t="s">
        <v>650</v>
      </c>
      <c r="D11964" s="11" t="s">
        <v>662</v>
      </c>
      <c r="E11964" s="11">
        <v>6936967</v>
      </c>
      <c r="F11964" s="15">
        <f>IF(ISBLANK($D11964),"",IF(ISBLANK($E11964),VLOOKUP($D11964,$J:$K,2,FALSE),VLOOKUP($E11964,'Daycare Packages'!$A:$G,7,FALSE)))</f>
        <v>26</v>
      </c>
      <c r="G11964" s="15"/>
      <c r="H11964" s="15">
        <f t="shared" si="399"/>
        <v>26</v>
      </c>
      <c r="I11964" s="198">
        <f t="shared" si="398"/>
        <v>9</v>
      </c>
    </row>
    <row r="11965" spans="1:9" x14ac:dyDescent="0.3">
      <c r="A11965" s="10">
        <v>43728</v>
      </c>
      <c r="B11965" s="11" t="s">
        <v>230</v>
      </c>
      <c r="C11965" s="11" t="s">
        <v>493</v>
      </c>
      <c r="D11965" s="11" t="s">
        <v>662</v>
      </c>
      <c r="E11965" s="11">
        <v>6960025</v>
      </c>
      <c r="F11965" s="15">
        <f>IF(ISBLANK($D11965),"",IF(ISBLANK($E11965),VLOOKUP($D11965,$J:$K,2,FALSE),VLOOKUP($E11965,'Daycare Packages'!$A:$G,7,FALSE)))</f>
        <v>27</v>
      </c>
      <c r="G11965" s="15"/>
      <c r="H11965" s="15">
        <f t="shared" si="399"/>
        <v>27</v>
      </c>
      <c r="I11965" s="198">
        <f t="shared" si="398"/>
        <v>9</v>
      </c>
    </row>
    <row r="11966" spans="1:9" x14ac:dyDescent="0.3">
      <c r="A11966" s="10">
        <v>43728</v>
      </c>
      <c r="B11966" s="11" t="s">
        <v>174</v>
      </c>
      <c r="C11966" s="11" t="s">
        <v>432</v>
      </c>
      <c r="D11966" s="11" t="s">
        <v>662</v>
      </c>
      <c r="F11966" s="15">
        <f>IF(ISBLANK($D11966),"",IF(ISBLANK($E11966),VLOOKUP($D11966,$J:$K,2,FALSE),VLOOKUP($E11966,'Daycare Packages'!$A:$G,7,FALSE)))</f>
        <v>30</v>
      </c>
      <c r="G11966" s="15"/>
      <c r="H11966" s="15">
        <f t="shared" si="399"/>
        <v>30</v>
      </c>
      <c r="I11966" s="198">
        <f t="shared" si="398"/>
        <v>9</v>
      </c>
    </row>
    <row r="11967" spans="1:9" x14ac:dyDescent="0.3">
      <c r="A11967" s="55">
        <v>43728</v>
      </c>
      <c r="B11967" s="56" t="s">
        <v>2031</v>
      </c>
      <c r="C11967" s="56" t="s">
        <v>2032</v>
      </c>
      <c r="D11967" s="56" t="s">
        <v>662</v>
      </c>
      <c r="E11967" s="56"/>
      <c r="F11967" s="59">
        <f>IF(ISBLANK($D11967),"",IF(ISBLANK($E11967),VLOOKUP($D11967,$J:$K,2,FALSE),VLOOKUP($E11967,'Daycare Packages'!$A:$G,7,FALSE)))</f>
        <v>30</v>
      </c>
      <c r="G11967" s="59">
        <v>6</v>
      </c>
      <c r="H11967" s="59">
        <f t="shared" si="399"/>
        <v>36</v>
      </c>
      <c r="I11967" s="198">
        <f t="shared" si="398"/>
        <v>9</v>
      </c>
    </row>
    <row r="11968" spans="1:9" x14ac:dyDescent="0.3">
      <c r="A11968" s="10">
        <v>43729</v>
      </c>
      <c r="B11968" s="11" t="s">
        <v>806</v>
      </c>
      <c r="C11968" s="11" t="s">
        <v>627</v>
      </c>
      <c r="D11968" s="11" t="s">
        <v>659</v>
      </c>
      <c r="F11968" s="15">
        <f>IF(ISBLANK($D11968),"",IF(ISBLANK($E11968),VLOOKUP($D11968,$J:$K,2,FALSE),VLOOKUP($E11968,'Daycare Packages'!$A:$G,7,FALSE)))</f>
        <v>20</v>
      </c>
      <c r="G11968" s="15"/>
      <c r="H11968" s="15">
        <f t="shared" si="399"/>
        <v>20</v>
      </c>
      <c r="I11968" s="198">
        <f t="shared" si="398"/>
        <v>9</v>
      </c>
    </row>
    <row r="11969" spans="1:9" x14ac:dyDescent="0.3">
      <c r="A11969" s="10">
        <v>43729</v>
      </c>
      <c r="B11969" s="11" t="s">
        <v>751</v>
      </c>
      <c r="C11969" s="11" t="s">
        <v>752</v>
      </c>
      <c r="D11969" s="11" t="s">
        <v>659</v>
      </c>
      <c r="F11969" s="15">
        <f>IF(ISBLANK($D11969),"",IF(ISBLANK($E11969),VLOOKUP($D11969,$J:$K,2,FALSE),VLOOKUP($E11969,'Daycare Packages'!$A:$G,7,FALSE)))</f>
        <v>20</v>
      </c>
      <c r="G11969" s="15"/>
      <c r="H11969" s="15">
        <f t="shared" si="399"/>
        <v>20</v>
      </c>
      <c r="I11969" s="198">
        <f t="shared" si="398"/>
        <v>9</v>
      </c>
    </row>
    <row r="11970" spans="1:9" x14ac:dyDescent="0.3">
      <c r="A11970" s="10">
        <v>43729</v>
      </c>
      <c r="B11970" s="11" t="s">
        <v>1661</v>
      </c>
      <c r="C11970" s="11" t="s">
        <v>1673</v>
      </c>
      <c r="D11970" s="11" t="s">
        <v>662</v>
      </c>
      <c r="E11970" s="11">
        <v>6945493</v>
      </c>
      <c r="F11970" s="15">
        <f>IF(ISBLANK($D11970),"",IF(ISBLANK($E11970),VLOOKUP($D11970,$J:$K,2,FALSE),VLOOKUP($E11970,'Daycare Packages'!$A:$G,7,FALSE)))</f>
        <v>26</v>
      </c>
      <c r="G11970" s="15"/>
      <c r="H11970" s="15">
        <f t="shared" si="399"/>
        <v>26</v>
      </c>
      <c r="I11970" s="198">
        <f t="shared" si="398"/>
        <v>9</v>
      </c>
    </row>
    <row r="11971" spans="1:9" x14ac:dyDescent="0.3">
      <c r="A11971" s="10">
        <v>43729</v>
      </c>
      <c r="B11971" s="11" t="s">
        <v>1311</v>
      </c>
      <c r="C11971" s="11" t="s">
        <v>1312</v>
      </c>
      <c r="D11971" s="11" t="s">
        <v>662</v>
      </c>
      <c r="E11971" s="11">
        <v>6961586</v>
      </c>
      <c r="F11971" s="15">
        <f>IF(ISBLANK($D11971),"",IF(ISBLANK($E11971),VLOOKUP($D11971,$J:$K,2,FALSE),VLOOKUP($E11971,'Daycare Packages'!$A:$G,7,FALSE)))</f>
        <v>23</v>
      </c>
      <c r="G11971" s="15"/>
      <c r="H11971" s="15">
        <f t="shared" si="399"/>
        <v>23</v>
      </c>
      <c r="I11971" s="198">
        <f t="shared" ref="I11971:I12034" si="400">IF(A11971="",0,MONTH(A11971))</f>
        <v>9</v>
      </c>
    </row>
    <row r="11972" spans="1:9" x14ac:dyDescent="0.3">
      <c r="A11972" s="10">
        <v>43729</v>
      </c>
      <c r="B11972" s="11" t="s">
        <v>318</v>
      </c>
      <c r="C11972" s="11" t="s">
        <v>723</v>
      </c>
      <c r="D11972" s="11" t="s">
        <v>662</v>
      </c>
      <c r="F11972" s="15">
        <f>IF(ISBLANK($D11972),"",IF(ISBLANK($E11972),VLOOKUP($D11972,$J:$K,2,FALSE),VLOOKUP($E11972,'Daycare Packages'!$A:$G,7,FALSE)))</f>
        <v>30</v>
      </c>
      <c r="G11972" s="15"/>
      <c r="H11972" s="15">
        <f t="shared" si="399"/>
        <v>30</v>
      </c>
      <c r="I11972" s="198">
        <f t="shared" si="400"/>
        <v>9</v>
      </c>
    </row>
    <row r="11973" spans="1:9" x14ac:dyDescent="0.3">
      <c r="A11973" s="10">
        <v>43729</v>
      </c>
      <c r="B11973" s="11" t="s">
        <v>182</v>
      </c>
      <c r="C11973" s="11" t="s">
        <v>685</v>
      </c>
      <c r="D11973" s="11" t="s">
        <v>662</v>
      </c>
      <c r="E11973" s="11">
        <v>6925810</v>
      </c>
      <c r="F11973" s="15">
        <f>IF(ISBLANK($D11973),"",IF(ISBLANK($E11973),VLOOKUP($D11973,$J:$K,2,FALSE),VLOOKUP($E11973,'Daycare Packages'!$A:$G,7,FALSE)))</f>
        <v>23</v>
      </c>
      <c r="G11973" s="15"/>
      <c r="H11973" s="15">
        <f t="shared" si="399"/>
        <v>23</v>
      </c>
      <c r="I11973" s="198">
        <f t="shared" si="400"/>
        <v>9</v>
      </c>
    </row>
    <row r="11974" spans="1:9" x14ac:dyDescent="0.3">
      <c r="A11974" s="10">
        <v>43729</v>
      </c>
      <c r="B11974" s="11" t="s">
        <v>1282</v>
      </c>
      <c r="C11974" s="11" t="s">
        <v>754</v>
      </c>
      <c r="D11974" s="11" t="s">
        <v>662</v>
      </c>
      <c r="E11974" s="11">
        <v>6953812</v>
      </c>
      <c r="F11974" s="15">
        <f>IF(ISBLANK($D11974),"",IF(ISBLANK($E11974),VLOOKUP($D11974,$J:$K,2,FALSE),VLOOKUP($E11974,'Daycare Packages'!$A:$G,7,FALSE)))</f>
        <v>27</v>
      </c>
      <c r="G11974" s="15"/>
      <c r="H11974" s="15">
        <f t="shared" si="399"/>
        <v>27</v>
      </c>
      <c r="I11974" s="198">
        <f t="shared" si="400"/>
        <v>9</v>
      </c>
    </row>
    <row r="11975" spans="1:9" x14ac:dyDescent="0.3">
      <c r="A11975" s="10">
        <v>43729</v>
      </c>
      <c r="B11975" s="11" t="s">
        <v>218</v>
      </c>
      <c r="C11975" s="11" t="s">
        <v>737</v>
      </c>
      <c r="D11975" s="11" t="s">
        <v>662</v>
      </c>
      <c r="E11975" s="11">
        <v>6911320</v>
      </c>
      <c r="F11975" s="15">
        <f>IF(ISBLANK($D11975),"",IF(ISBLANK($E11975),VLOOKUP($D11975,$J:$K,2,FALSE),VLOOKUP($E11975,'Daycare Packages'!$A:$G,7,FALSE)))</f>
        <v>20</v>
      </c>
      <c r="G11975" s="15"/>
      <c r="H11975" s="15">
        <f t="shared" si="399"/>
        <v>20</v>
      </c>
      <c r="I11975" s="198">
        <f t="shared" si="400"/>
        <v>9</v>
      </c>
    </row>
    <row r="11976" spans="1:9" x14ac:dyDescent="0.3">
      <c r="A11976" s="10">
        <v>43729</v>
      </c>
      <c r="B11976" s="11" t="s">
        <v>218</v>
      </c>
      <c r="C11976" s="11" t="s">
        <v>738</v>
      </c>
      <c r="D11976" s="11" t="s">
        <v>662</v>
      </c>
      <c r="E11976" s="11">
        <v>6911320</v>
      </c>
      <c r="F11976" s="15">
        <f>IF(ISBLANK($D11976),"",IF(ISBLANK($E11976),VLOOKUP($D11976,$J:$K,2,FALSE),VLOOKUP($E11976,'Daycare Packages'!$A:$G,7,FALSE)))</f>
        <v>20</v>
      </c>
      <c r="G11976" s="15"/>
      <c r="H11976" s="15">
        <f t="shared" si="399"/>
        <v>20</v>
      </c>
      <c r="I11976" s="198">
        <f t="shared" si="400"/>
        <v>9</v>
      </c>
    </row>
    <row r="11977" spans="1:9" x14ac:dyDescent="0.3">
      <c r="A11977" s="10">
        <v>43729</v>
      </c>
      <c r="B11977" s="11" t="s">
        <v>836</v>
      </c>
      <c r="C11977" s="11" t="s">
        <v>498</v>
      </c>
      <c r="D11977" s="11" t="s">
        <v>662</v>
      </c>
      <c r="F11977" s="15">
        <f>IF(ISBLANK($D11977),"",IF(ISBLANK($E11977),VLOOKUP($D11977,$J:$K,2,FALSE),VLOOKUP($E11977,'Daycare Packages'!$A:$G,7,FALSE)))</f>
        <v>30</v>
      </c>
      <c r="G11977" s="15"/>
      <c r="H11977" s="15">
        <f t="shared" si="399"/>
        <v>30</v>
      </c>
      <c r="I11977" s="198">
        <f t="shared" si="400"/>
        <v>9</v>
      </c>
    </row>
    <row r="11978" spans="1:9" x14ac:dyDescent="0.3">
      <c r="A11978" s="10">
        <v>43729</v>
      </c>
      <c r="B11978" s="11" t="s">
        <v>117</v>
      </c>
      <c r="C11978" s="11" t="s">
        <v>1069</v>
      </c>
      <c r="D11978" s="11" t="s">
        <v>662</v>
      </c>
      <c r="E11978" s="11">
        <v>6875240</v>
      </c>
      <c r="F11978" s="15">
        <f>IF(ISBLANK($D11978),"",IF(ISBLANK($E11978),VLOOKUP($D11978,$J:$K,2,FALSE),VLOOKUP($E11978,'Daycare Packages'!$A:$G,7,FALSE)))</f>
        <v>25</v>
      </c>
      <c r="G11978" s="15"/>
      <c r="H11978" s="15">
        <f t="shared" si="399"/>
        <v>25</v>
      </c>
      <c r="I11978" s="198">
        <f t="shared" si="400"/>
        <v>9</v>
      </c>
    </row>
    <row r="11979" spans="1:9" x14ac:dyDescent="0.3">
      <c r="A11979" s="10">
        <v>43729</v>
      </c>
      <c r="B11979" s="11" t="s">
        <v>2368</v>
      </c>
      <c r="C11979" s="11" t="s">
        <v>665</v>
      </c>
      <c r="D11979" s="11" t="s">
        <v>662</v>
      </c>
      <c r="F11979" s="15">
        <f>IF(ISBLANK($D11979),"",IF(ISBLANK($E11979),VLOOKUP($D11979,$J:$K,2,FALSE),VLOOKUP($E11979,'Daycare Packages'!$A:$G,7,FALSE)))</f>
        <v>30</v>
      </c>
      <c r="G11979" s="15"/>
      <c r="H11979" s="15">
        <f t="shared" si="399"/>
        <v>30</v>
      </c>
      <c r="I11979" s="198">
        <f t="shared" si="400"/>
        <v>9</v>
      </c>
    </row>
    <row r="11980" spans="1:9" x14ac:dyDescent="0.3">
      <c r="A11980" s="10">
        <v>43729</v>
      </c>
      <c r="B11980" s="11" t="s">
        <v>2368</v>
      </c>
      <c r="C11980" s="11" t="s">
        <v>450</v>
      </c>
      <c r="D11980" s="11" t="s">
        <v>662</v>
      </c>
      <c r="F11980" s="15">
        <f>IF(ISBLANK($D11980),"",IF(ISBLANK($E11980),VLOOKUP($D11980,$J:$K,2,FALSE),VLOOKUP($E11980,'Daycare Packages'!$A:$G,7,FALSE)))</f>
        <v>30</v>
      </c>
      <c r="G11980" s="15"/>
      <c r="H11980" s="15">
        <f t="shared" ref="H11980:H12043" si="401">IF(ISBLANK(D11980),"",SUM(F11980:G11980))</f>
        <v>30</v>
      </c>
      <c r="I11980" s="198">
        <f t="shared" si="400"/>
        <v>9</v>
      </c>
    </row>
    <row r="11981" spans="1:9" x14ac:dyDescent="0.3">
      <c r="A11981" s="10">
        <v>43729</v>
      </c>
      <c r="B11981" s="11" t="s">
        <v>2031</v>
      </c>
      <c r="C11981" s="11" t="s">
        <v>2032</v>
      </c>
      <c r="D11981" s="11" t="s">
        <v>662</v>
      </c>
      <c r="F11981" s="15">
        <f>IF(ISBLANK($D11981),"",IF(ISBLANK($E11981),VLOOKUP($D11981,$J:$K,2,FALSE),VLOOKUP($E11981,'Daycare Packages'!$A:$G,7,FALSE)))</f>
        <v>30</v>
      </c>
      <c r="G11981" s="15">
        <v>6</v>
      </c>
      <c r="H11981" s="15">
        <f t="shared" si="401"/>
        <v>36</v>
      </c>
      <c r="I11981" s="198">
        <f t="shared" si="400"/>
        <v>9</v>
      </c>
    </row>
    <row r="11982" spans="1:9" x14ac:dyDescent="0.3">
      <c r="A11982" s="10">
        <v>43729</v>
      </c>
      <c r="B11982" s="11" t="s">
        <v>362</v>
      </c>
      <c r="C11982" s="11" t="s">
        <v>590</v>
      </c>
      <c r="D11982" s="11" t="s">
        <v>662</v>
      </c>
      <c r="E11982" s="11">
        <v>6965296</v>
      </c>
      <c r="F11982" s="15">
        <f>IF(ISBLANK($D11982),"",IF(ISBLANK($E11982),VLOOKUP($D11982,$J:$K,2,FALSE),VLOOKUP($E11982,'Daycare Packages'!$A:$G,7,FALSE)))</f>
        <v>27</v>
      </c>
      <c r="G11982" s="15"/>
      <c r="H11982" s="15">
        <f t="shared" si="401"/>
        <v>27</v>
      </c>
      <c r="I11982" s="198">
        <f t="shared" si="400"/>
        <v>9</v>
      </c>
    </row>
    <row r="11983" spans="1:9" x14ac:dyDescent="0.3">
      <c r="A11983" s="10">
        <v>43729</v>
      </c>
      <c r="B11983" s="11" t="s">
        <v>783</v>
      </c>
      <c r="C11983" s="11" t="s">
        <v>514</v>
      </c>
      <c r="D11983" s="11" t="s">
        <v>662</v>
      </c>
      <c r="F11983" s="15">
        <f>IF(ISBLANK($D11983),"",IF(ISBLANK($E11983),VLOOKUP($D11983,$J:$K,2,FALSE),VLOOKUP($E11983,'Daycare Packages'!$A:$G,7,FALSE)))</f>
        <v>30</v>
      </c>
      <c r="G11983" s="15"/>
      <c r="H11983" s="15">
        <f t="shared" si="401"/>
        <v>30</v>
      </c>
      <c r="I11983" s="198">
        <f t="shared" si="400"/>
        <v>9</v>
      </c>
    </row>
    <row r="11984" spans="1:9" x14ac:dyDescent="0.3">
      <c r="A11984" s="10">
        <v>43729</v>
      </c>
      <c r="B11984" s="11" t="s">
        <v>139</v>
      </c>
      <c r="C11984" s="11" t="s">
        <v>867</v>
      </c>
      <c r="D11984" s="11" t="s">
        <v>662</v>
      </c>
      <c r="E11984" s="11">
        <v>6933735</v>
      </c>
      <c r="F11984" s="15">
        <f>IF(ISBLANK($D11984),"",IF(ISBLANK($E11984),VLOOKUP($D11984,$J:$K,2,FALSE),VLOOKUP($E11984,'Daycare Packages'!$A:$G,7,FALSE)))</f>
        <v>27</v>
      </c>
      <c r="G11984" s="15"/>
      <c r="H11984" s="15">
        <f t="shared" si="401"/>
        <v>27</v>
      </c>
      <c r="I11984" s="198">
        <f t="shared" si="400"/>
        <v>9</v>
      </c>
    </row>
    <row r="11985" spans="1:9" x14ac:dyDescent="0.3">
      <c r="A11985" s="10">
        <v>43729</v>
      </c>
      <c r="B11985" s="11" t="s">
        <v>206</v>
      </c>
      <c r="C11985" s="11" t="s">
        <v>424</v>
      </c>
      <c r="D11985" s="11" t="s">
        <v>662</v>
      </c>
      <c r="E11985" s="11">
        <v>6955410</v>
      </c>
      <c r="F11985" s="15">
        <f>IF(ISBLANK($D11985),"",IF(ISBLANK($E11985),VLOOKUP($D11985,$J:$K,2,FALSE),VLOOKUP($E11985,'Daycare Packages'!$A:$G,7,FALSE)))</f>
        <v>27</v>
      </c>
      <c r="G11985" s="15"/>
      <c r="H11985" s="15">
        <f t="shared" si="401"/>
        <v>27</v>
      </c>
      <c r="I11985" s="198">
        <f t="shared" si="400"/>
        <v>9</v>
      </c>
    </row>
    <row r="11986" spans="1:9" x14ac:dyDescent="0.3">
      <c r="A11986" s="10">
        <v>43729</v>
      </c>
      <c r="B11986" s="11" t="s">
        <v>663</v>
      </c>
      <c r="C11986" s="11" t="s">
        <v>664</v>
      </c>
      <c r="D11986" s="11" t="s">
        <v>662</v>
      </c>
      <c r="F11986" s="15">
        <f>IF(ISBLANK($D11986),"",IF(ISBLANK($E11986),VLOOKUP($D11986,$J:$K,2,FALSE),VLOOKUP($E11986,'Daycare Packages'!$A:$G,7,FALSE)))</f>
        <v>30</v>
      </c>
      <c r="G11986" s="15"/>
      <c r="H11986" s="15">
        <f t="shared" si="401"/>
        <v>30</v>
      </c>
      <c r="I11986" s="198">
        <f t="shared" si="400"/>
        <v>9</v>
      </c>
    </row>
    <row r="11987" spans="1:9" x14ac:dyDescent="0.3">
      <c r="A11987" s="10">
        <v>43729</v>
      </c>
      <c r="B11987" s="11" t="s">
        <v>663</v>
      </c>
      <c r="C11987" s="11" t="s">
        <v>665</v>
      </c>
      <c r="D11987" s="11" t="s">
        <v>662</v>
      </c>
      <c r="F11987" s="15">
        <f>IF(ISBLANK($D11987),"",IF(ISBLANK($E11987),VLOOKUP($D11987,$J:$K,2,FALSE),VLOOKUP($E11987,'Daycare Packages'!$A:$G,7,FALSE)))</f>
        <v>30</v>
      </c>
      <c r="G11987" s="15"/>
      <c r="H11987" s="15">
        <f t="shared" si="401"/>
        <v>30</v>
      </c>
      <c r="I11987" s="198">
        <f t="shared" si="400"/>
        <v>9</v>
      </c>
    </row>
    <row r="11988" spans="1:9" x14ac:dyDescent="0.3">
      <c r="A11988" s="55">
        <v>43729</v>
      </c>
      <c r="B11988" s="56" t="s">
        <v>1336</v>
      </c>
      <c r="C11988" s="56" t="s">
        <v>1337</v>
      </c>
      <c r="D11988" s="56" t="s">
        <v>662</v>
      </c>
      <c r="E11988" s="56"/>
      <c r="F11988" s="59">
        <f>IF(ISBLANK($D11988),"",IF(ISBLANK($E11988),VLOOKUP($D11988,$J:$K,2,FALSE),VLOOKUP($E11988,'Daycare Packages'!$A:$G,7,FALSE)))</f>
        <v>30</v>
      </c>
      <c r="G11988" s="59"/>
      <c r="H11988" s="59">
        <f t="shared" si="401"/>
        <v>30</v>
      </c>
      <c r="I11988" s="198">
        <f t="shared" si="400"/>
        <v>9</v>
      </c>
    </row>
    <row r="11989" spans="1:9" x14ac:dyDescent="0.3">
      <c r="A11989" s="10">
        <v>43730</v>
      </c>
      <c r="B11989" s="11" t="s">
        <v>152</v>
      </c>
      <c r="C11989" s="11" t="s">
        <v>679</v>
      </c>
      <c r="D11989" s="11" t="s">
        <v>662</v>
      </c>
      <c r="E11989" s="11">
        <v>6942219</v>
      </c>
      <c r="F11989" s="15">
        <f>IF(ISBLANK($D11989),"",IF(ISBLANK($E11989),VLOOKUP($D11989,$J:$K,2,FALSE),VLOOKUP($E11989,'Daycare Packages'!$A:$G,7,FALSE)))</f>
        <v>23</v>
      </c>
      <c r="G11989" s="15"/>
      <c r="H11989" s="15">
        <f t="shared" si="401"/>
        <v>23</v>
      </c>
      <c r="I11989" s="198">
        <f t="shared" si="400"/>
        <v>9</v>
      </c>
    </row>
    <row r="11990" spans="1:9" x14ac:dyDescent="0.3">
      <c r="A11990" s="10">
        <v>43730</v>
      </c>
      <c r="B11990" s="11" t="s">
        <v>688</v>
      </c>
      <c r="C11990" s="11" t="s">
        <v>689</v>
      </c>
      <c r="D11990" s="11" t="s">
        <v>662</v>
      </c>
      <c r="F11990" s="15">
        <f>IF(ISBLANK($D11990),"",IF(ISBLANK($E11990),VLOOKUP($D11990,$J:$K,2,FALSE),VLOOKUP($E11990,'Daycare Packages'!$A:$G,7,FALSE)))</f>
        <v>30</v>
      </c>
      <c r="G11990" s="15"/>
      <c r="H11990" s="15">
        <f t="shared" si="401"/>
        <v>30</v>
      </c>
      <c r="I11990" s="198">
        <f t="shared" si="400"/>
        <v>9</v>
      </c>
    </row>
    <row r="11991" spans="1:9" x14ac:dyDescent="0.3">
      <c r="A11991" s="10">
        <v>43730</v>
      </c>
      <c r="B11991" s="11" t="s">
        <v>1311</v>
      </c>
      <c r="C11991" s="11" t="s">
        <v>1312</v>
      </c>
      <c r="D11991" s="11" t="s">
        <v>662</v>
      </c>
      <c r="E11991" s="11">
        <v>6961586</v>
      </c>
      <c r="F11991" s="15">
        <f>IF(ISBLANK($D11991),"",IF(ISBLANK($E11991),VLOOKUP($D11991,$J:$K,2,FALSE),VLOOKUP($E11991,'Daycare Packages'!$A:$G,7,FALSE)))</f>
        <v>23</v>
      </c>
      <c r="G11991" s="15"/>
      <c r="H11991" s="15">
        <f t="shared" si="401"/>
        <v>23</v>
      </c>
      <c r="I11991" s="198">
        <f t="shared" si="400"/>
        <v>9</v>
      </c>
    </row>
    <row r="11992" spans="1:9" x14ac:dyDescent="0.3">
      <c r="A11992" s="10">
        <v>43730</v>
      </c>
      <c r="B11992" s="11" t="s">
        <v>1887</v>
      </c>
      <c r="C11992" s="11" t="s">
        <v>507</v>
      </c>
      <c r="D11992" s="11" t="s">
        <v>662</v>
      </c>
      <c r="F11992" s="15">
        <f>IF(ISBLANK($D11992),"",IF(ISBLANK($E11992),VLOOKUP($D11992,$J:$K,2,FALSE),VLOOKUP($E11992,'Daycare Packages'!$A:$G,7,FALSE)))</f>
        <v>30</v>
      </c>
      <c r="G11992" s="15">
        <v>6</v>
      </c>
      <c r="H11992" s="15">
        <f t="shared" si="401"/>
        <v>36</v>
      </c>
      <c r="I11992" s="198">
        <f t="shared" si="400"/>
        <v>9</v>
      </c>
    </row>
    <row r="11993" spans="1:9" x14ac:dyDescent="0.3">
      <c r="A11993" s="10">
        <v>43730</v>
      </c>
      <c r="B11993" s="11" t="s">
        <v>1435</v>
      </c>
      <c r="C11993" s="11" t="s">
        <v>448</v>
      </c>
      <c r="D11993" s="11" t="s">
        <v>662</v>
      </c>
      <c r="E11993" s="11">
        <v>6907279</v>
      </c>
      <c r="F11993" s="15">
        <f>IF(ISBLANK($D11993),"",IF(ISBLANK($E11993),VLOOKUP($D11993,$J:$K,2,FALSE),VLOOKUP($E11993,'Daycare Packages'!$A:$G,7,FALSE)))</f>
        <v>27</v>
      </c>
      <c r="G11993" s="15"/>
      <c r="H11993" s="15">
        <f t="shared" si="401"/>
        <v>27</v>
      </c>
      <c r="I11993" s="198">
        <f t="shared" si="400"/>
        <v>9</v>
      </c>
    </row>
    <row r="11994" spans="1:9" x14ac:dyDescent="0.3">
      <c r="A11994" s="10">
        <v>43730</v>
      </c>
      <c r="B11994" s="11" t="s">
        <v>2031</v>
      </c>
      <c r="C11994" s="11" t="s">
        <v>2032</v>
      </c>
      <c r="D11994" s="11" t="s">
        <v>662</v>
      </c>
      <c r="F11994" s="15">
        <f>IF(ISBLANK($D11994),"",IF(ISBLANK($E11994),VLOOKUP($D11994,$J:$K,2,FALSE),VLOOKUP($E11994,'Daycare Packages'!$A:$G,7,FALSE)))</f>
        <v>30</v>
      </c>
      <c r="G11994" s="15">
        <v>6</v>
      </c>
      <c r="H11994" s="15">
        <f>IF(ISBLANK(D11994),"",SUM(F11994:G11994))</f>
        <v>36</v>
      </c>
      <c r="I11994" s="198">
        <f t="shared" si="400"/>
        <v>9</v>
      </c>
    </row>
    <row r="11995" spans="1:9" x14ac:dyDescent="0.3">
      <c r="A11995" s="10">
        <v>43730</v>
      </c>
      <c r="B11995" s="11" t="s">
        <v>2134</v>
      </c>
      <c r="C11995" s="11" t="s">
        <v>2164</v>
      </c>
      <c r="D11995" s="11" t="s">
        <v>662</v>
      </c>
      <c r="F11995" s="15">
        <f>IF(ISBLANK($D11995),"",IF(ISBLANK($E11995),VLOOKUP($D11995,$J:$K,2,FALSE),VLOOKUP($E11995,'Daycare Packages'!$A:$G,7,FALSE)))</f>
        <v>30</v>
      </c>
      <c r="G11995" s="15"/>
      <c r="H11995" s="15">
        <f t="shared" si="401"/>
        <v>30</v>
      </c>
      <c r="I11995" s="198">
        <f t="shared" si="400"/>
        <v>9</v>
      </c>
    </row>
    <row r="11996" spans="1:9" x14ac:dyDescent="0.3">
      <c r="A11996" s="10">
        <v>43730</v>
      </c>
      <c r="B11996" s="11" t="s">
        <v>807</v>
      </c>
      <c r="C11996" s="11" t="s">
        <v>808</v>
      </c>
      <c r="D11996" s="11" t="s">
        <v>662</v>
      </c>
      <c r="F11996" s="15">
        <f>IF(ISBLANK($D11996),"",IF(ISBLANK($E11996),VLOOKUP($D11996,$J:$K,2,FALSE),VLOOKUP($E11996,'Daycare Packages'!$A:$G,7,FALSE)))</f>
        <v>30</v>
      </c>
      <c r="G11996" s="15"/>
      <c r="H11996" s="15">
        <f t="shared" si="401"/>
        <v>30</v>
      </c>
      <c r="I11996" s="198">
        <f t="shared" si="400"/>
        <v>9</v>
      </c>
    </row>
    <row r="11997" spans="1:9" x14ac:dyDescent="0.3">
      <c r="A11997" s="10">
        <v>43730</v>
      </c>
      <c r="B11997" s="11" t="s">
        <v>783</v>
      </c>
      <c r="C11997" s="11" t="s">
        <v>514</v>
      </c>
      <c r="D11997" s="11" t="s">
        <v>662</v>
      </c>
      <c r="F11997" s="15">
        <f>IF(ISBLANK($D11997),"",IF(ISBLANK($E11997),VLOOKUP($D11997,$J:$K,2,FALSE),VLOOKUP($E11997,'Daycare Packages'!$A:$G,7,FALSE)))</f>
        <v>30</v>
      </c>
      <c r="G11997" s="15"/>
      <c r="H11997" s="15">
        <f>IF(ISBLANK(D11997),"",SUM(F11997:G11997))</f>
        <v>30</v>
      </c>
      <c r="I11997" s="198">
        <f t="shared" si="400"/>
        <v>9</v>
      </c>
    </row>
    <row r="11998" spans="1:9" x14ac:dyDescent="0.3">
      <c r="A11998" s="10">
        <v>43730</v>
      </c>
      <c r="B11998" s="11" t="s">
        <v>182</v>
      </c>
      <c r="C11998" s="11" t="s">
        <v>685</v>
      </c>
      <c r="D11998" s="11" t="s">
        <v>662</v>
      </c>
      <c r="E11998" s="11">
        <v>6925810</v>
      </c>
      <c r="F11998" s="15">
        <f>IF(ISBLANK($D11998),"",IF(ISBLANK($E11998),VLOOKUP($D11998,$J:$K,2,FALSE),VLOOKUP($E11998,'Daycare Packages'!$A:$G,7,FALSE)))</f>
        <v>23</v>
      </c>
      <c r="G11998" s="15"/>
      <c r="H11998" s="15">
        <f>IF(ISBLANK(D11998),"",SUM(F11998:G11998))</f>
        <v>23</v>
      </c>
      <c r="I11998" s="198">
        <f t="shared" si="400"/>
        <v>9</v>
      </c>
    </row>
    <row r="11999" spans="1:9" x14ac:dyDescent="0.3">
      <c r="A11999" s="10">
        <v>43730</v>
      </c>
      <c r="B11999" s="11" t="s">
        <v>1722</v>
      </c>
      <c r="C11999" s="11" t="s">
        <v>461</v>
      </c>
      <c r="D11999" s="11" t="s">
        <v>662</v>
      </c>
      <c r="F11999" s="15">
        <f>IF(ISBLANK($D11999),"",IF(ISBLANK($E11999),VLOOKUP($D11999,$J:$K,2,FALSE),VLOOKUP($E11999,'Daycare Packages'!$A:$G,7,FALSE)))</f>
        <v>30</v>
      </c>
      <c r="G11999" s="15"/>
      <c r="H11999" s="15">
        <f t="shared" si="401"/>
        <v>30</v>
      </c>
      <c r="I11999" s="198">
        <f t="shared" si="400"/>
        <v>9</v>
      </c>
    </row>
    <row r="12000" spans="1:9" x14ac:dyDescent="0.3">
      <c r="A12000" s="10">
        <v>43730</v>
      </c>
      <c r="B12000" s="11" t="s">
        <v>1722</v>
      </c>
      <c r="C12000" s="11" t="s">
        <v>872</v>
      </c>
      <c r="D12000" s="11" t="s">
        <v>662</v>
      </c>
      <c r="F12000" s="15">
        <f>IF(ISBLANK($D12000),"",IF(ISBLANK($E12000),VLOOKUP($D12000,$J:$K,2,FALSE),VLOOKUP($E12000,'Daycare Packages'!$A:$G,7,FALSE)))</f>
        <v>30</v>
      </c>
      <c r="G12000" s="15"/>
      <c r="H12000" s="15">
        <f t="shared" si="401"/>
        <v>30</v>
      </c>
      <c r="I12000" s="198">
        <f t="shared" si="400"/>
        <v>9</v>
      </c>
    </row>
    <row r="12001" spans="1:9" x14ac:dyDescent="0.3">
      <c r="A12001" s="55">
        <v>43730</v>
      </c>
      <c r="B12001" s="56" t="s">
        <v>185</v>
      </c>
      <c r="C12001" s="56" t="s">
        <v>670</v>
      </c>
      <c r="D12001" s="56" t="s">
        <v>662</v>
      </c>
      <c r="E12001" s="56">
        <v>6958047</v>
      </c>
      <c r="F12001" s="59">
        <f>IF(ISBLANK($D12001),"",IF(ISBLANK($E12001),VLOOKUP($D12001,$J:$K,2,FALSE),VLOOKUP($E12001,'Daycare Packages'!$A:$G,7,FALSE)))</f>
        <v>26</v>
      </c>
      <c r="G12001" s="59"/>
      <c r="H12001" s="59">
        <f t="shared" si="401"/>
        <v>26</v>
      </c>
      <c r="I12001" s="198">
        <f t="shared" si="400"/>
        <v>9</v>
      </c>
    </row>
    <row r="12002" spans="1:9" x14ac:dyDescent="0.3">
      <c r="A12002" s="10">
        <v>43731</v>
      </c>
      <c r="B12002" s="11" t="s">
        <v>2357</v>
      </c>
      <c r="C12002" s="11" t="s">
        <v>2358</v>
      </c>
      <c r="D12002" s="11" t="s">
        <v>659</v>
      </c>
      <c r="F12002" s="15">
        <f>IF(ISBLANK($D12002),"",IF(ISBLANK($E12002),VLOOKUP($D12002,$J:$K,2,FALSE),VLOOKUP($E12002,'Daycare Packages'!$A:$G,7,FALSE)))</f>
        <v>20</v>
      </c>
      <c r="G12002" s="15"/>
      <c r="H12002" s="15">
        <f t="shared" si="401"/>
        <v>20</v>
      </c>
      <c r="I12002" s="198">
        <f t="shared" si="400"/>
        <v>9</v>
      </c>
    </row>
    <row r="12003" spans="1:9" x14ac:dyDescent="0.3">
      <c r="A12003" s="10">
        <v>43731</v>
      </c>
      <c r="B12003" s="11" t="s">
        <v>1916</v>
      </c>
      <c r="C12003" s="11" t="s">
        <v>1359</v>
      </c>
      <c r="D12003" s="11" t="s">
        <v>659</v>
      </c>
      <c r="E12003" s="11">
        <v>6958204</v>
      </c>
      <c r="F12003" s="15">
        <f>IF(ISBLANK($D12003),"",IF(ISBLANK($E12003),VLOOKUP($D12003,$J:$K,2,FALSE),VLOOKUP($E12003,'Daycare Packages'!$A:$G,7,FALSE)))</f>
        <v>19</v>
      </c>
      <c r="G12003" s="15"/>
      <c r="H12003" s="15">
        <f t="shared" si="401"/>
        <v>19</v>
      </c>
      <c r="I12003" s="198">
        <f t="shared" si="400"/>
        <v>9</v>
      </c>
    </row>
    <row r="12004" spans="1:9" x14ac:dyDescent="0.3">
      <c r="A12004" s="10">
        <v>43731</v>
      </c>
      <c r="B12004" s="11" t="s">
        <v>190</v>
      </c>
      <c r="C12004" s="11" t="s">
        <v>718</v>
      </c>
      <c r="D12004" s="11" t="s">
        <v>659</v>
      </c>
      <c r="E12004" s="11">
        <v>6959646</v>
      </c>
      <c r="F12004" s="15">
        <f>IF(ISBLANK($D12004),"",IF(ISBLANK($E12004),VLOOKUP($D12004,$J:$K,2,FALSE),VLOOKUP($E12004,'Daycare Packages'!$A:$G,7,FALSE)))</f>
        <v>19</v>
      </c>
      <c r="G12004" s="15"/>
      <c r="H12004" s="15">
        <f t="shared" si="401"/>
        <v>19</v>
      </c>
      <c r="I12004" s="198">
        <f t="shared" si="400"/>
        <v>9</v>
      </c>
    </row>
    <row r="12005" spans="1:9" x14ac:dyDescent="0.3">
      <c r="A12005" s="10">
        <v>43731</v>
      </c>
      <c r="B12005" s="11" t="s">
        <v>2324</v>
      </c>
      <c r="C12005" s="11" t="s">
        <v>2325</v>
      </c>
      <c r="D12005" s="11" t="s">
        <v>662</v>
      </c>
      <c r="F12005" s="15">
        <f>IF(ISBLANK($D12005),"",IF(ISBLANK($E12005),VLOOKUP($D12005,$J:$K,2,FALSE),VLOOKUP($E12005,'Daycare Packages'!$A:$G,7,FALSE)))</f>
        <v>30</v>
      </c>
      <c r="G12005" s="15"/>
      <c r="H12005" s="15">
        <f t="shared" si="401"/>
        <v>30</v>
      </c>
      <c r="I12005" s="198">
        <f t="shared" si="400"/>
        <v>9</v>
      </c>
    </row>
    <row r="12006" spans="1:9" x14ac:dyDescent="0.3">
      <c r="A12006" s="10">
        <v>43731</v>
      </c>
      <c r="B12006" s="11" t="s">
        <v>139</v>
      </c>
      <c r="C12006" s="11" t="s">
        <v>867</v>
      </c>
      <c r="D12006" s="11" t="s">
        <v>662</v>
      </c>
      <c r="E12006" s="11">
        <v>6933735</v>
      </c>
      <c r="F12006" s="15">
        <f>IF(ISBLANK($D12006),"",IF(ISBLANK($E12006),VLOOKUP($D12006,$J:$K,2,FALSE),VLOOKUP($E12006,'Daycare Packages'!$A:$G,7,FALSE)))</f>
        <v>27</v>
      </c>
      <c r="G12006" s="15"/>
      <c r="H12006" s="15">
        <f t="shared" si="401"/>
        <v>27</v>
      </c>
      <c r="I12006" s="198">
        <f t="shared" si="400"/>
        <v>9</v>
      </c>
    </row>
    <row r="12007" spans="1:9" x14ac:dyDescent="0.3">
      <c r="A12007" s="10">
        <v>43731</v>
      </c>
      <c r="B12007" s="11" t="s">
        <v>1311</v>
      </c>
      <c r="C12007" s="11" t="s">
        <v>1312</v>
      </c>
      <c r="D12007" s="11" t="s">
        <v>662</v>
      </c>
      <c r="E12007" s="11">
        <v>6961586</v>
      </c>
      <c r="F12007" s="15">
        <f>IF(ISBLANK($D12007),"",IF(ISBLANK($E12007),VLOOKUP($D12007,$J:$K,2,FALSE),VLOOKUP($E12007,'Daycare Packages'!$A:$G,7,FALSE)))</f>
        <v>23</v>
      </c>
      <c r="G12007" s="15"/>
      <c r="H12007" s="15">
        <f t="shared" si="401"/>
        <v>23</v>
      </c>
      <c r="I12007" s="198">
        <f t="shared" si="400"/>
        <v>9</v>
      </c>
    </row>
    <row r="12008" spans="1:9" x14ac:dyDescent="0.3">
      <c r="A12008" s="10">
        <v>43731</v>
      </c>
      <c r="B12008" s="11" t="s">
        <v>127</v>
      </c>
      <c r="C12008" s="11" t="s">
        <v>715</v>
      </c>
      <c r="D12008" s="11" t="s">
        <v>662</v>
      </c>
      <c r="E12008" s="11">
        <v>6865974</v>
      </c>
      <c r="F12008" s="15">
        <f>IF(ISBLANK($D12008),"",IF(ISBLANK($E12008),VLOOKUP($D12008,$J:$K,2,FALSE),VLOOKUP($E12008,'Daycare Packages'!$A:$G,7,FALSE)))</f>
        <v>23</v>
      </c>
      <c r="G12008" s="15"/>
      <c r="H12008" s="15">
        <f t="shared" si="401"/>
        <v>23</v>
      </c>
      <c r="I12008" s="198">
        <f t="shared" si="400"/>
        <v>9</v>
      </c>
    </row>
    <row r="12009" spans="1:9" x14ac:dyDescent="0.3">
      <c r="A12009" s="10">
        <v>43731</v>
      </c>
      <c r="B12009" s="11" t="s">
        <v>2167</v>
      </c>
      <c r="C12009" s="11" t="s">
        <v>570</v>
      </c>
      <c r="D12009" s="11" t="s">
        <v>662</v>
      </c>
      <c r="E12009" s="11">
        <v>6962787</v>
      </c>
      <c r="F12009" s="15">
        <f>IF(ISBLANK($D12009),"",IF(ISBLANK($E12009),VLOOKUP($D12009,$J:$K,2,FALSE),VLOOKUP($E12009,'Daycare Packages'!$A:$G,7,FALSE)))</f>
        <v>27</v>
      </c>
      <c r="G12009" s="15"/>
      <c r="H12009" s="15">
        <f t="shared" si="401"/>
        <v>27</v>
      </c>
      <c r="I12009" s="198">
        <f t="shared" si="400"/>
        <v>9</v>
      </c>
    </row>
    <row r="12010" spans="1:9" x14ac:dyDescent="0.3">
      <c r="A12010" s="10">
        <v>43731</v>
      </c>
      <c r="B12010" s="11" t="s">
        <v>427</v>
      </c>
      <c r="C12010" s="11" t="s">
        <v>1313</v>
      </c>
      <c r="D12010" s="11" t="s">
        <v>662</v>
      </c>
      <c r="E12010" s="11">
        <v>6968000</v>
      </c>
      <c r="F12010" s="15">
        <f>IF(ISBLANK($D12010),"",IF(ISBLANK($E12010),VLOOKUP($D12010,$J:$K,2,FALSE),VLOOKUP($E12010,'Daycare Packages'!$A:$G,7,FALSE)))</f>
        <v>19</v>
      </c>
      <c r="G12010" s="15"/>
      <c r="H12010" s="15">
        <f t="shared" si="401"/>
        <v>19</v>
      </c>
      <c r="I12010" s="198">
        <f t="shared" si="400"/>
        <v>9</v>
      </c>
    </row>
    <row r="12011" spans="1:9" x14ac:dyDescent="0.3">
      <c r="A12011" s="10">
        <v>43731</v>
      </c>
      <c r="B12011" s="11" t="s">
        <v>873</v>
      </c>
      <c r="C12011" s="11" t="s">
        <v>493</v>
      </c>
      <c r="D12011" s="11" t="s">
        <v>662</v>
      </c>
      <c r="E12011" s="11">
        <v>6971720</v>
      </c>
      <c r="F12011" s="15">
        <f>IF(ISBLANK($D12011),"",IF(ISBLANK($E12011),VLOOKUP($D12011,$J:$K,2,FALSE),VLOOKUP($E12011,'Daycare Packages'!$A:$G,7,FALSE)))</f>
        <v>27</v>
      </c>
      <c r="G12011" s="15"/>
      <c r="H12011" s="15">
        <f t="shared" si="401"/>
        <v>27</v>
      </c>
      <c r="I12011" s="198">
        <f t="shared" si="400"/>
        <v>9</v>
      </c>
    </row>
    <row r="12012" spans="1:9" x14ac:dyDescent="0.3">
      <c r="A12012" s="10">
        <v>43731</v>
      </c>
      <c r="B12012" s="11" t="s">
        <v>690</v>
      </c>
      <c r="C12012" s="11" t="s">
        <v>691</v>
      </c>
      <c r="D12012" s="11" t="s">
        <v>662</v>
      </c>
      <c r="E12012" s="11">
        <v>6937080</v>
      </c>
      <c r="F12012" s="15">
        <f>IF(ISBLANK($D12012),"",IF(ISBLANK($E12012),VLOOKUP($D12012,$J:$K,2,FALSE),VLOOKUP($E12012,'Daycare Packages'!$A:$G,7,FALSE)))</f>
        <v>23</v>
      </c>
      <c r="G12012" s="15"/>
      <c r="H12012" s="15">
        <f t="shared" si="401"/>
        <v>23</v>
      </c>
      <c r="I12012" s="198">
        <f t="shared" si="400"/>
        <v>9</v>
      </c>
    </row>
    <row r="12013" spans="1:9" x14ac:dyDescent="0.3">
      <c r="A12013" s="10">
        <v>43731</v>
      </c>
      <c r="B12013" s="11" t="s">
        <v>1221</v>
      </c>
      <c r="C12013" s="11" t="s">
        <v>1222</v>
      </c>
      <c r="D12013" s="11" t="s">
        <v>662</v>
      </c>
      <c r="E12013" s="11">
        <v>6954886</v>
      </c>
      <c r="F12013" s="15">
        <f>IF(ISBLANK($D12013),"",IF(ISBLANK($E12013),VLOOKUP($D12013,$J:$K,2,FALSE),VLOOKUP($E12013,'Daycare Packages'!$A:$G,7,FALSE)))</f>
        <v>25</v>
      </c>
      <c r="G12013" s="15"/>
      <c r="H12013" s="15">
        <f t="shared" si="401"/>
        <v>25</v>
      </c>
      <c r="I12013" s="198">
        <f t="shared" si="400"/>
        <v>9</v>
      </c>
    </row>
    <row r="12014" spans="1:9" x14ac:dyDescent="0.3">
      <c r="A12014" s="10">
        <v>43731</v>
      </c>
      <c r="B12014" s="11" t="s">
        <v>185</v>
      </c>
      <c r="C12014" s="11" t="s">
        <v>670</v>
      </c>
      <c r="D12014" s="11" t="s">
        <v>662</v>
      </c>
      <c r="E12014" s="11">
        <v>6958047</v>
      </c>
      <c r="F12014" s="15">
        <f>IF(ISBLANK($D12014),"",IF(ISBLANK($E12014),VLOOKUP($D12014,$J:$K,2,FALSE),VLOOKUP($E12014,'Daycare Packages'!$A:$G,7,FALSE)))</f>
        <v>26</v>
      </c>
      <c r="G12014" s="15"/>
      <c r="H12014" s="15">
        <f t="shared" si="401"/>
        <v>26</v>
      </c>
      <c r="I12014" s="198">
        <f t="shared" si="400"/>
        <v>9</v>
      </c>
    </row>
    <row r="12015" spans="1:9" x14ac:dyDescent="0.3">
      <c r="A12015" s="10">
        <v>43731</v>
      </c>
      <c r="B12015" s="11" t="s">
        <v>894</v>
      </c>
      <c r="C12015" s="11" t="s">
        <v>895</v>
      </c>
      <c r="D12015" s="11" t="s">
        <v>662</v>
      </c>
      <c r="E12015" s="11">
        <v>6961513</v>
      </c>
      <c r="F12015" s="15">
        <f>IF(ISBLANK($D12015),"",IF(ISBLANK($E12015),VLOOKUP($D12015,$J:$K,2,FALSE),VLOOKUP($E12015,'Daycare Packages'!$A:$G,7,FALSE)))</f>
        <v>26</v>
      </c>
      <c r="G12015" s="15"/>
      <c r="H12015" s="15">
        <f t="shared" si="401"/>
        <v>26</v>
      </c>
      <c r="I12015" s="198">
        <f t="shared" si="400"/>
        <v>9</v>
      </c>
    </row>
    <row r="12016" spans="1:9" x14ac:dyDescent="0.3">
      <c r="A12016" s="10">
        <v>43731</v>
      </c>
      <c r="B12016" s="11" t="s">
        <v>894</v>
      </c>
      <c r="C12016" s="11" t="s">
        <v>622</v>
      </c>
      <c r="D12016" s="11" t="s">
        <v>662</v>
      </c>
      <c r="E12016" s="11">
        <v>6961513</v>
      </c>
      <c r="F12016" s="15">
        <f>IF(ISBLANK($D12016),"",IF(ISBLANK($E12016),VLOOKUP($D12016,$J:$K,2,FALSE),VLOOKUP($E12016,'Daycare Packages'!$A:$G,7,FALSE)))</f>
        <v>26</v>
      </c>
      <c r="G12016" s="15"/>
      <c r="H12016" s="15">
        <f t="shared" si="401"/>
        <v>26</v>
      </c>
      <c r="I12016" s="198">
        <f t="shared" si="400"/>
        <v>9</v>
      </c>
    </row>
    <row r="12017" spans="1:9" x14ac:dyDescent="0.3">
      <c r="A12017" s="10">
        <v>43731</v>
      </c>
      <c r="B12017" s="11" t="s">
        <v>137</v>
      </c>
      <c r="C12017" s="11" t="s">
        <v>693</v>
      </c>
      <c r="D12017" s="11" t="s">
        <v>662</v>
      </c>
      <c r="E12017" s="11">
        <v>6867321</v>
      </c>
      <c r="F12017" s="15">
        <f>IF(ISBLANK($D12017),"",IF(ISBLANK($E12017),VLOOKUP($D12017,$J:$K,2,FALSE),VLOOKUP($E12017,'Daycare Packages'!$A:$G,7,FALSE)))</f>
        <v>23</v>
      </c>
      <c r="G12017" s="15"/>
      <c r="H12017" s="15">
        <f t="shared" si="401"/>
        <v>23</v>
      </c>
      <c r="I12017" s="198">
        <f t="shared" si="400"/>
        <v>9</v>
      </c>
    </row>
    <row r="12018" spans="1:9" x14ac:dyDescent="0.3">
      <c r="A12018" s="10">
        <v>43731</v>
      </c>
      <c r="B12018" s="11" t="s">
        <v>1435</v>
      </c>
      <c r="C12018" s="11" t="s">
        <v>448</v>
      </c>
      <c r="D12018" s="11" t="s">
        <v>662</v>
      </c>
      <c r="E12018" s="11">
        <v>6907279</v>
      </c>
      <c r="F12018" s="15">
        <f>IF(ISBLANK($D12018),"",IF(ISBLANK($E12018),VLOOKUP($D12018,$J:$K,2,FALSE),VLOOKUP($E12018,'Daycare Packages'!$A:$G,7,FALSE)))</f>
        <v>27</v>
      </c>
      <c r="G12018" s="15"/>
      <c r="H12018" s="15">
        <f t="shared" si="401"/>
        <v>27</v>
      </c>
      <c r="I12018" s="198">
        <f t="shared" si="400"/>
        <v>9</v>
      </c>
    </row>
    <row r="12019" spans="1:9" x14ac:dyDescent="0.3">
      <c r="A12019" s="10">
        <v>43731</v>
      </c>
      <c r="B12019" s="11" t="s">
        <v>175</v>
      </c>
      <c r="C12019" s="11" t="s">
        <v>433</v>
      </c>
      <c r="D12019" s="11" t="s">
        <v>662</v>
      </c>
      <c r="E12019" s="11">
        <v>6716814</v>
      </c>
      <c r="F12019" s="15">
        <f>IF(ISBLANK($D12019),"",IF(ISBLANK($E12019),VLOOKUP($D12019,$J:$K,2,FALSE),VLOOKUP($E12019,'Daycare Packages'!$A:$G,7,FALSE)))</f>
        <v>22</v>
      </c>
      <c r="G12019" s="15"/>
      <c r="H12019" s="15">
        <f t="shared" si="401"/>
        <v>22</v>
      </c>
      <c r="I12019" s="198">
        <f t="shared" si="400"/>
        <v>9</v>
      </c>
    </row>
    <row r="12020" spans="1:9" x14ac:dyDescent="0.3">
      <c r="A12020" s="10">
        <v>43731</v>
      </c>
      <c r="B12020" s="11" t="s">
        <v>1612</v>
      </c>
      <c r="C12020" s="11" t="s">
        <v>1613</v>
      </c>
      <c r="D12020" s="11" t="s">
        <v>662</v>
      </c>
      <c r="F12020" s="15">
        <f>IF(ISBLANK($D12020),"",IF(ISBLANK($E12020),VLOOKUP($D12020,$J:$K,2,FALSE),VLOOKUP($E12020,'Daycare Packages'!$A:$G,7,FALSE)))</f>
        <v>30</v>
      </c>
      <c r="G12020" s="15"/>
      <c r="H12020" s="15">
        <f t="shared" si="401"/>
        <v>30</v>
      </c>
      <c r="I12020" s="198">
        <f t="shared" si="400"/>
        <v>9</v>
      </c>
    </row>
    <row r="12021" spans="1:9" x14ac:dyDescent="0.3">
      <c r="A12021" s="10">
        <v>43731</v>
      </c>
      <c r="B12021" s="11" t="s">
        <v>1483</v>
      </c>
      <c r="C12021" s="11" t="s">
        <v>1484</v>
      </c>
      <c r="D12021" s="11" t="s">
        <v>662</v>
      </c>
      <c r="E12021" s="11">
        <v>6954858</v>
      </c>
      <c r="F12021" s="15">
        <f>IF(ISBLANK($D12021),"",IF(ISBLANK($E12021),VLOOKUP($D12021,$J:$K,2,FALSE),VLOOKUP($E12021,'Daycare Packages'!$A:$G,7,FALSE)))</f>
        <v>27</v>
      </c>
      <c r="G12021" s="15"/>
      <c r="H12021" s="15">
        <f t="shared" si="401"/>
        <v>27</v>
      </c>
      <c r="I12021" s="198">
        <f t="shared" si="400"/>
        <v>9</v>
      </c>
    </row>
    <row r="12022" spans="1:9" x14ac:dyDescent="0.3">
      <c r="A12022" s="10">
        <v>43731</v>
      </c>
      <c r="B12022" s="11" t="s">
        <v>203</v>
      </c>
      <c r="C12022" s="11" t="s">
        <v>840</v>
      </c>
      <c r="D12022" s="11" t="s">
        <v>662</v>
      </c>
      <c r="E12022" s="11">
        <v>6960570</v>
      </c>
      <c r="F12022" s="15">
        <f>IF(ISBLANK($D12022),"",IF(ISBLANK($E12022),VLOOKUP($D12022,$J:$K,2,FALSE),VLOOKUP($E12022,'Daycare Packages'!$A:$G,7,FALSE)))</f>
        <v>27</v>
      </c>
      <c r="G12022" s="15"/>
      <c r="H12022" s="15">
        <f t="shared" si="401"/>
        <v>27</v>
      </c>
      <c r="I12022" s="198">
        <f t="shared" si="400"/>
        <v>9</v>
      </c>
    </row>
    <row r="12023" spans="1:9" x14ac:dyDescent="0.3">
      <c r="A12023" s="10">
        <v>43731</v>
      </c>
      <c r="B12023" s="11" t="s">
        <v>833</v>
      </c>
      <c r="C12023" s="11" t="s">
        <v>618</v>
      </c>
      <c r="D12023" s="11" t="s">
        <v>662</v>
      </c>
      <c r="F12023" s="15">
        <f>IF(ISBLANK($D12023),"",IF(ISBLANK($E12023),VLOOKUP($D12023,$J:$K,2,FALSE),VLOOKUP($E12023,'Daycare Packages'!$A:$G,7,FALSE)))</f>
        <v>30</v>
      </c>
      <c r="G12023" s="15"/>
      <c r="H12023" s="15">
        <f t="shared" si="401"/>
        <v>30</v>
      </c>
      <c r="I12023" s="198">
        <f t="shared" si="400"/>
        <v>9</v>
      </c>
    </row>
    <row r="12024" spans="1:9" x14ac:dyDescent="0.3">
      <c r="A12024" s="10">
        <v>43731</v>
      </c>
      <c r="B12024" s="11" t="s">
        <v>405</v>
      </c>
      <c r="C12024" s="11" t="s">
        <v>1060</v>
      </c>
      <c r="D12024" s="11" t="s">
        <v>662</v>
      </c>
      <c r="E12024" s="11">
        <v>6961528</v>
      </c>
      <c r="F12024" s="15">
        <f>IF(ISBLANK($D12024),"",IF(ISBLANK($E12024),VLOOKUP($D12024,$J:$K,2,FALSE),VLOOKUP($E12024,'Daycare Packages'!$A:$G,7,FALSE)))</f>
        <v>27</v>
      </c>
      <c r="G12024" s="15"/>
      <c r="H12024" s="15">
        <f t="shared" si="401"/>
        <v>27</v>
      </c>
      <c r="I12024" s="198">
        <f t="shared" si="400"/>
        <v>9</v>
      </c>
    </row>
    <row r="12025" spans="1:9" x14ac:dyDescent="0.3">
      <c r="A12025" s="10">
        <v>43731</v>
      </c>
      <c r="B12025" s="11" t="s">
        <v>171</v>
      </c>
      <c r="C12025" s="11" t="s">
        <v>693</v>
      </c>
      <c r="D12025" s="11" t="s">
        <v>662</v>
      </c>
      <c r="E12025" s="11">
        <v>6951687</v>
      </c>
      <c r="F12025" s="15">
        <f>IF(ISBLANK($D12025),"",IF(ISBLANK($E12025),VLOOKUP($D12025,$J:$K,2,FALSE),VLOOKUP($E12025,'Daycare Packages'!$A:$G,7,FALSE)))</f>
        <v>26</v>
      </c>
      <c r="G12025" s="15"/>
      <c r="H12025" s="15">
        <f t="shared" si="401"/>
        <v>26</v>
      </c>
      <c r="I12025" s="198">
        <f t="shared" si="400"/>
        <v>9</v>
      </c>
    </row>
    <row r="12026" spans="1:9" x14ac:dyDescent="0.3">
      <c r="A12026" s="10">
        <v>43731</v>
      </c>
      <c r="B12026" s="11" t="s">
        <v>209</v>
      </c>
      <c r="C12026" s="11" t="s">
        <v>702</v>
      </c>
      <c r="D12026" s="11" t="s">
        <v>662</v>
      </c>
      <c r="E12026" s="11">
        <v>6965118</v>
      </c>
      <c r="F12026" s="15">
        <f>IF(ISBLANK($D12026),"",IF(ISBLANK($E12026),VLOOKUP($D12026,$J:$K,2,FALSE),VLOOKUP($E12026,'Daycare Packages'!$A:$G,7,FALSE)))</f>
        <v>27</v>
      </c>
      <c r="G12026" s="15"/>
      <c r="H12026" s="15">
        <f t="shared" si="401"/>
        <v>27</v>
      </c>
      <c r="I12026" s="198">
        <f t="shared" si="400"/>
        <v>9</v>
      </c>
    </row>
    <row r="12027" spans="1:9" x14ac:dyDescent="0.3">
      <c r="A12027" s="10">
        <v>43731</v>
      </c>
      <c r="B12027" s="11" t="s">
        <v>663</v>
      </c>
      <c r="C12027" s="11" t="s">
        <v>664</v>
      </c>
      <c r="D12027" s="11" t="s">
        <v>662</v>
      </c>
      <c r="F12027" s="15">
        <f>IF(ISBLANK($D12027),"",IF(ISBLANK($E12027),VLOOKUP($D12027,$J:$K,2,FALSE),VLOOKUP($E12027,'Daycare Packages'!$A:$G,7,FALSE)))</f>
        <v>30</v>
      </c>
      <c r="G12027" s="15"/>
      <c r="H12027" s="15">
        <f t="shared" si="401"/>
        <v>30</v>
      </c>
      <c r="I12027" s="198">
        <f t="shared" si="400"/>
        <v>9</v>
      </c>
    </row>
    <row r="12028" spans="1:9" x14ac:dyDescent="0.3">
      <c r="A12028" s="10">
        <v>43731</v>
      </c>
      <c r="B12028" s="11" t="s">
        <v>663</v>
      </c>
      <c r="C12028" s="11" t="s">
        <v>665</v>
      </c>
      <c r="D12028" s="11" t="s">
        <v>662</v>
      </c>
      <c r="F12028" s="15">
        <f>IF(ISBLANK($D12028),"",IF(ISBLANK($E12028),VLOOKUP($D12028,$J:$K,2,FALSE),VLOOKUP($E12028,'Daycare Packages'!$A:$G,7,FALSE)))</f>
        <v>30</v>
      </c>
      <c r="G12028" s="15"/>
      <c r="H12028" s="15">
        <f t="shared" si="401"/>
        <v>30</v>
      </c>
      <c r="I12028" s="198">
        <f t="shared" si="400"/>
        <v>9</v>
      </c>
    </row>
    <row r="12029" spans="1:9" x14ac:dyDescent="0.3">
      <c r="A12029" s="10">
        <v>43731</v>
      </c>
      <c r="B12029" s="11" t="s">
        <v>2077</v>
      </c>
      <c r="C12029" s="11" t="s">
        <v>943</v>
      </c>
      <c r="D12029" s="11" t="s">
        <v>662</v>
      </c>
      <c r="E12029" s="11">
        <v>6937572</v>
      </c>
      <c r="F12029" s="15">
        <f>IF(ISBLANK($D12029),"",IF(ISBLANK($E12029),VLOOKUP($D12029,$J:$K,2,FALSE),VLOOKUP($E12029,'Daycare Packages'!$A:$G,7,FALSE)))</f>
        <v>23</v>
      </c>
      <c r="G12029" s="15"/>
      <c r="H12029" s="15">
        <f t="shared" si="401"/>
        <v>23</v>
      </c>
      <c r="I12029" s="198">
        <f t="shared" si="400"/>
        <v>9</v>
      </c>
    </row>
    <row r="12030" spans="1:9" x14ac:dyDescent="0.3">
      <c r="A12030" s="10">
        <v>43731</v>
      </c>
      <c r="B12030" s="11" t="s">
        <v>216</v>
      </c>
      <c r="C12030" s="11" t="s">
        <v>448</v>
      </c>
      <c r="D12030" s="11" t="s">
        <v>662</v>
      </c>
      <c r="E12030" s="11">
        <v>6966017</v>
      </c>
      <c r="F12030" s="15">
        <f>IF(ISBLANK($D12030),"",IF(ISBLANK($E12030),VLOOKUP($D12030,$J:$K,2,FALSE),VLOOKUP($E12030,'Daycare Packages'!$A:$G,7,FALSE)))</f>
        <v>27</v>
      </c>
      <c r="G12030" s="15"/>
      <c r="H12030" s="15">
        <f t="shared" si="401"/>
        <v>27</v>
      </c>
      <c r="I12030" s="198">
        <f t="shared" si="400"/>
        <v>9</v>
      </c>
    </row>
    <row r="12031" spans="1:9" x14ac:dyDescent="0.3">
      <c r="A12031" s="10">
        <v>43731</v>
      </c>
      <c r="B12031" s="11" t="s">
        <v>119</v>
      </c>
      <c r="C12031" s="11" t="s">
        <v>692</v>
      </c>
      <c r="D12031" s="11" t="s">
        <v>662</v>
      </c>
      <c r="E12031" s="11">
        <v>6908817</v>
      </c>
      <c r="F12031" s="15">
        <f>IF(ISBLANK($D12031),"",IF(ISBLANK($E12031),VLOOKUP($D12031,$J:$K,2,FALSE),VLOOKUP($E12031,'Daycare Packages'!$A:$G,7,FALSE)))</f>
        <v>26</v>
      </c>
      <c r="G12031" s="15"/>
      <c r="H12031" s="15">
        <f t="shared" si="401"/>
        <v>26</v>
      </c>
      <c r="I12031" s="198">
        <f t="shared" si="400"/>
        <v>9</v>
      </c>
    </row>
    <row r="12032" spans="1:9" x14ac:dyDescent="0.3">
      <c r="A12032" s="10">
        <v>43731</v>
      </c>
      <c r="B12032" s="11" t="s">
        <v>2151</v>
      </c>
      <c r="C12032" s="11" t="s">
        <v>808</v>
      </c>
      <c r="D12032" s="11" t="s">
        <v>662</v>
      </c>
      <c r="F12032" s="15">
        <f>IF(ISBLANK($D12032),"",IF(ISBLANK($E12032),VLOOKUP($D12032,$J:$K,2,FALSE),VLOOKUP($E12032,'Daycare Packages'!$A:$G,7,FALSE)))</f>
        <v>30</v>
      </c>
      <c r="G12032" s="15"/>
      <c r="H12032" s="15">
        <f t="shared" si="401"/>
        <v>30</v>
      </c>
      <c r="I12032" s="198">
        <f t="shared" si="400"/>
        <v>9</v>
      </c>
    </row>
    <row r="12033" spans="1:9" x14ac:dyDescent="0.3">
      <c r="A12033" s="10">
        <v>43731</v>
      </c>
      <c r="B12033" s="11" t="s">
        <v>2279</v>
      </c>
      <c r="C12033" s="11" t="s">
        <v>2283</v>
      </c>
      <c r="D12033" s="11" t="s">
        <v>662</v>
      </c>
      <c r="E12033" s="11">
        <v>6950486</v>
      </c>
      <c r="F12033" s="15">
        <f>IF(ISBLANK($D12033),"",IF(ISBLANK($E12033),VLOOKUP($D12033,$J:$K,2,FALSE),VLOOKUP($E12033,'Daycare Packages'!$A:$G,7,FALSE)))</f>
        <v>26</v>
      </c>
      <c r="G12033" s="15"/>
      <c r="H12033" s="15">
        <f t="shared" si="401"/>
        <v>26</v>
      </c>
      <c r="I12033" s="198">
        <f t="shared" si="400"/>
        <v>9</v>
      </c>
    </row>
    <row r="12034" spans="1:9" x14ac:dyDescent="0.3">
      <c r="A12034" s="10">
        <v>43731</v>
      </c>
      <c r="B12034" s="11" t="s">
        <v>193</v>
      </c>
      <c r="C12034" s="11" t="s">
        <v>776</v>
      </c>
      <c r="D12034" s="11" t="s">
        <v>662</v>
      </c>
      <c r="E12034" s="11">
        <v>6959357</v>
      </c>
      <c r="F12034" s="15">
        <f>IF(ISBLANK($D12034),"",IF(ISBLANK($E12034),VLOOKUP($D12034,$J:$K,2,FALSE),VLOOKUP($E12034,'Daycare Packages'!$A:$G,7,FALSE)))</f>
        <v>27</v>
      </c>
      <c r="G12034" s="15"/>
      <c r="H12034" s="15">
        <f t="shared" si="401"/>
        <v>27</v>
      </c>
      <c r="I12034" s="198">
        <f t="shared" si="400"/>
        <v>9</v>
      </c>
    </row>
    <row r="12035" spans="1:9" x14ac:dyDescent="0.3">
      <c r="A12035" s="10">
        <v>43731</v>
      </c>
      <c r="B12035" s="11" t="s">
        <v>163</v>
      </c>
      <c r="C12035" s="11" t="s">
        <v>593</v>
      </c>
      <c r="D12035" s="11" t="s">
        <v>662</v>
      </c>
      <c r="E12035" s="11">
        <v>6913996</v>
      </c>
      <c r="F12035" s="15">
        <f>IF(ISBLANK($D12035),"",IF(ISBLANK($E12035),VLOOKUP($D12035,$J:$K,2,FALSE),VLOOKUP($E12035,'Daycare Packages'!$A:$G,7,FALSE)))</f>
        <v>27</v>
      </c>
      <c r="G12035" s="15"/>
      <c r="H12035" s="15">
        <f t="shared" si="401"/>
        <v>27</v>
      </c>
      <c r="I12035" s="198">
        <f t="shared" ref="I12035:I12098" si="402">IF(A12035="",0,MONTH(A12035))</f>
        <v>9</v>
      </c>
    </row>
    <row r="12036" spans="1:9" x14ac:dyDescent="0.3">
      <c r="A12036" s="10">
        <v>43731</v>
      </c>
      <c r="B12036" s="11" t="s">
        <v>222</v>
      </c>
      <c r="C12036" s="11" t="s">
        <v>229</v>
      </c>
      <c r="D12036" s="11" t="s">
        <v>662</v>
      </c>
      <c r="E12036" s="11">
        <v>6970707</v>
      </c>
      <c r="F12036" s="15">
        <f>IF(ISBLANK($D12036),"",IF(ISBLANK($E12036),VLOOKUP($D12036,$J:$K,2,FALSE),VLOOKUP($E12036,'Daycare Packages'!$A:$G,7,FALSE)))</f>
        <v>27</v>
      </c>
      <c r="G12036" s="15"/>
      <c r="H12036" s="15">
        <f t="shared" si="401"/>
        <v>27</v>
      </c>
      <c r="I12036" s="198">
        <f t="shared" si="402"/>
        <v>9</v>
      </c>
    </row>
    <row r="12037" spans="1:9" x14ac:dyDescent="0.3">
      <c r="A12037" s="10">
        <v>43731</v>
      </c>
      <c r="B12037" s="11" t="s">
        <v>530</v>
      </c>
      <c r="C12037" s="11" t="s">
        <v>531</v>
      </c>
      <c r="D12037" s="11" t="s">
        <v>662</v>
      </c>
      <c r="F12037" s="15">
        <f>IF(ISBLANK($D12037),"",IF(ISBLANK($E12037),VLOOKUP($D12037,$J:$K,2,FALSE),VLOOKUP($E12037,'Daycare Packages'!$A:$G,7,FALSE)))</f>
        <v>30</v>
      </c>
      <c r="G12037" s="15"/>
      <c r="H12037" s="15">
        <f t="shared" si="401"/>
        <v>30</v>
      </c>
      <c r="I12037" s="198">
        <f t="shared" si="402"/>
        <v>9</v>
      </c>
    </row>
    <row r="12038" spans="1:9" x14ac:dyDescent="0.3">
      <c r="A12038" s="10">
        <v>43731</v>
      </c>
      <c r="B12038" s="11" t="s">
        <v>140</v>
      </c>
      <c r="C12038" s="11" t="s">
        <v>475</v>
      </c>
      <c r="D12038" s="11" t="s">
        <v>662</v>
      </c>
      <c r="E12038" s="11">
        <v>6964153</v>
      </c>
      <c r="F12038" s="15">
        <f>IF(ISBLANK($D12038),"",IF(ISBLANK($E12038),VLOOKUP($D12038,$J:$K,2,FALSE),VLOOKUP($E12038,'Daycare Packages'!$A:$G,7,FALSE)))</f>
        <v>26</v>
      </c>
      <c r="G12038" s="15"/>
      <c r="H12038" s="15">
        <f t="shared" si="401"/>
        <v>26</v>
      </c>
      <c r="I12038" s="198">
        <f t="shared" si="402"/>
        <v>9</v>
      </c>
    </row>
    <row r="12039" spans="1:9" x14ac:dyDescent="0.3">
      <c r="A12039" s="10">
        <v>43731</v>
      </c>
      <c r="B12039" s="11" t="s">
        <v>244</v>
      </c>
      <c r="C12039" s="11" t="s">
        <v>673</v>
      </c>
      <c r="D12039" s="11" t="s">
        <v>662</v>
      </c>
      <c r="E12039" s="11">
        <v>6883385</v>
      </c>
      <c r="F12039" s="15">
        <f>IF(ISBLANK($D12039),"",IF(ISBLANK($E12039),VLOOKUP($D12039,$J:$K,2,FALSE),VLOOKUP($E12039,'Daycare Packages'!$A:$G,7,FALSE)))</f>
        <v>25</v>
      </c>
      <c r="G12039" s="15"/>
      <c r="H12039" s="15">
        <f t="shared" si="401"/>
        <v>25</v>
      </c>
      <c r="I12039" s="198">
        <f t="shared" si="402"/>
        <v>9</v>
      </c>
    </row>
    <row r="12040" spans="1:9" x14ac:dyDescent="0.3">
      <c r="A12040" s="10">
        <v>43731</v>
      </c>
      <c r="B12040" s="11" t="s">
        <v>371</v>
      </c>
      <c r="C12040" s="11" t="s">
        <v>642</v>
      </c>
      <c r="D12040" s="11" t="s">
        <v>662</v>
      </c>
      <c r="E12040" s="11">
        <v>6974647</v>
      </c>
      <c r="F12040" s="15">
        <f>IF(ISBLANK($D12040),"",IF(ISBLANK($E12040),VLOOKUP($D12040,$J:$K,2,FALSE),VLOOKUP($E12040,'Daycare Packages'!$A:$G,7,FALSE)))</f>
        <v>27</v>
      </c>
      <c r="G12040" s="15"/>
      <c r="H12040" s="15">
        <f t="shared" si="401"/>
        <v>27</v>
      </c>
      <c r="I12040" s="198">
        <f t="shared" si="402"/>
        <v>9</v>
      </c>
    </row>
    <row r="12041" spans="1:9" x14ac:dyDescent="0.3">
      <c r="A12041" s="10">
        <v>43731</v>
      </c>
      <c r="B12041" s="11" t="s">
        <v>160</v>
      </c>
      <c r="C12041" s="11" t="s">
        <v>1761</v>
      </c>
      <c r="D12041" s="11" t="s">
        <v>662</v>
      </c>
      <c r="E12041" s="11">
        <v>6928242</v>
      </c>
      <c r="F12041" s="15">
        <f>IF(ISBLANK($D12041),"",IF(ISBLANK($E12041),VLOOKUP($D12041,$J:$K,2,FALSE),VLOOKUP($E12041,'Daycare Packages'!$A:$G,7,FALSE)))</f>
        <v>25</v>
      </c>
      <c r="G12041" s="15"/>
      <c r="H12041" s="15">
        <f t="shared" si="401"/>
        <v>25</v>
      </c>
      <c r="I12041" s="198">
        <f t="shared" si="402"/>
        <v>9</v>
      </c>
    </row>
    <row r="12042" spans="1:9" x14ac:dyDescent="0.3">
      <c r="A12042" s="10">
        <v>43731</v>
      </c>
      <c r="B12042" s="11" t="s">
        <v>160</v>
      </c>
      <c r="C12042" s="11" t="s">
        <v>794</v>
      </c>
      <c r="D12042" s="11" t="s">
        <v>662</v>
      </c>
      <c r="E12042" s="11">
        <v>6928242</v>
      </c>
      <c r="F12042" s="15">
        <f>IF(ISBLANK($D12042),"",IF(ISBLANK($E12042),VLOOKUP($D12042,$J:$K,2,FALSE),VLOOKUP($E12042,'Daycare Packages'!$A:$G,7,FALSE)))</f>
        <v>25</v>
      </c>
      <c r="G12042" s="15"/>
      <c r="H12042" s="15">
        <f t="shared" si="401"/>
        <v>25</v>
      </c>
      <c r="I12042" s="198">
        <f t="shared" si="402"/>
        <v>9</v>
      </c>
    </row>
    <row r="12043" spans="1:9" x14ac:dyDescent="0.3">
      <c r="A12043" s="10">
        <v>43731</v>
      </c>
      <c r="B12043" s="11" t="s">
        <v>1890</v>
      </c>
      <c r="C12043" s="11" t="s">
        <v>1891</v>
      </c>
      <c r="D12043" s="11" t="s">
        <v>662</v>
      </c>
      <c r="F12043" s="15">
        <f>IF(ISBLANK($D12043),"",IF(ISBLANK($E12043),VLOOKUP($D12043,$J:$K,2,FALSE),VLOOKUP($E12043,'Daycare Packages'!$A:$G,7,FALSE)))</f>
        <v>30</v>
      </c>
      <c r="G12043" s="15"/>
      <c r="H12043" s="15">
        <f t="shared" si="401"/>
        <v>30</v>
      </c>
      <c r="I12043" s="198">
        <f t="shared" si="402"/>
        <v>9</v>
      </c>
    </row>
    <row r="12044" spans="1:9" x14ac:dyDescent="0.3">
      <c r="A12044" s="10">
        <v>43731</v>
      </c>
      <c r="B12044" s="11" t="s">
        <v>1979</v>
      </c>
      <c r="C12044" s="11" t="s">
        <v>474</v>
      </c>
      <c r="D12044" s="11" t="s">
        <v>662</v>
      </c>
      <c r="E12044" s="11">
        <v>6921788</v>
      </c>
      <c r="F12044" s="15">
        <f>IF(ISBLANK($D12044),"",IF(ISBLANK($E12044),VLOOKUP($D12044,$J:$K,2,FALSE),VLOOKUP($E12044,'Daycare Packages'!$A:$G,7,FALSE)))</f>
        <v>23</v>
      </c>
      <c r="G12044" s="15"/>
      <c r="H12044" s="15">
        <f t="shared" ref="H12044:H12081" si="403">IF(ISBLANK(D12044),"",SUM(F12044:G12044))</f>
        <v>23</v>
      </c>
      <c r="I12044" s="198">
        <f t="shared" si="402"/>
        <v>9</v>
      </c>
    </row>
    <row r="12045" spans="1:9" x14ac:dyDescent="0.3">
      <c r="A12045" s="10">
        <v>43731</v>
      </c>
      <c r="B12045" s="11" t="s">
        <v>699</v>
      </c>
      <c r="C12045" s="11" t="s">
        <v>478</v>
      </c>
      <c r="D12045" s="11" t="s">
        <v>662</v>
      </c>
      <c r="F12045" s="15">
        <f>IF(ISBLANK($D12045),"",IF(ISBLANK($E12045),VLOOKUP($D12045,$J:$K,2,FALSE),VLOOKUP($E12045,'Daycare Packages'!$A:$G,7,FALSE)))</f>
        <v>30</v>
      </c>
      <c r="G12045" s="15">
        <v>-3</v>
      </c>
      <c r="H12045" s="15">
        <f t="shared" si="403"/>
        <v>27</v>
      </c>
      <c r="I12045" s="198">
        <f t="shared" si="402"/>
        <v>9</v>
      </c>
    </row>
    <row r="12046" spans="1:9" x14ac:dyDescent="0.3">
      <c r="A12046" s="10">
        <v>43731</v>
      </c>
      <c r="B12046" s="11" t="s">
        <v>1317</v>
      </c>
      <c r="C12046" s="11" t="s">
        <v>633</v>
      </c>
      <c r="D12046" s="11" t="s">
        <v>662</v>
      </c>
      <c r="E12046" s="11">
        <v>6935593</v>
      </c>
      <c r="F12046" s="15">
        <f>IF(ISBLANK($D12046),"",IF(ISBLANK($E12046),VLOOKUP($D12046,$J:$K,2,FALSE),VLOOKUP($E12046,'Daycare Packages'!$A:$G,7,FALSE)))</f>
        <v>25</v>
      </c>
      <c r="G12046" s="15"/>
      <c r="H12046" s="15">
        <f t="shared" si="403"/>
        <v>25</v>
      </c>
      <c r="I12046" s="198">
        <f t="shared" si="402"/>
        <v>9</v>
      </c>
    </row>
    <row r="12047" spans="1:9" x14ac:dyDescent="0.3">
      <c r="A12047" s="10">
        <v>43731</v>
      </c>
      <c r="B12047" s="11" t="s">
        <v>230</v>
      </c>
      <c r="C12047" s="11" t="s">
        <v>493</v>
      </c>
      <c r="D12047" s="11" t="s">
        <v>662</v>
      </c>
      <c r="E12047" s="11">
        <v>6960025</v>
      </c>
      <c r="F12047" s="15">
        <f>IF(ISBLANK($D12047),"",IF(ISBLANK($E12047),VLOOKUP($D12047,$J:$K,2,FALSE),VLOOKUP($E12047,'Daycare Packages'!$A:$G,7,FALSE)))</f>
        <v>27</v>
      </c>
      <c r="G12047" s="15"/>
      <c r="H12047" s="15">
        <f t="shared" si="403"/>
        <v>27</v>
      </c>
      <c r="I12047" s="198">
        <f t="shared" si="402"/>
        <v>9</v>
      </c>
    </row>
    <row r="12048" spans="1:9" x14ac:dyDescent="0.3">
      <c r="A12048" s="10">
        <v>43731</v>
      </c>
      <c r="B12048" s="11" t="s">
        <v>2367</v>
      </c>
      <c r="C12048" s="11" t="s">
        <v>631</v>
      </c>
      <c r="D12048" s="11" t="s">
        <v>662</v>
      </c>
      <c r="E12048" s="11">
        <v>6966486</v>
      </c>
      <c r="F12048" s="15">
        <f>IF(ISBLANK($D12048),"",IF(ISBLANK($E12048),VLOOKUP($D12048,$J:$K,2,FALSE),VLOOKUP($E12048,'Daycare Packages'!$A:$G,7,FALSE)))</f>
        <v>25</v>
      </c>
      <c r="G12048" s="15"/>
      <c r="H12048" s="15">
        <f t="shared" si="403"/>
        <v>25</v>
      </c>
      <c r="I12048" s="198">
        <f t="shared" si="402"/>
        <v>9</v>
      </c>
    </row>
    <row r="12049" spans="1:9" x14ac:dyDescent="0.3">
      <c r="A12049" s="10">
        <v>43731</v>
      </c>
      <c r="B12049" s="11" t="s">
        <v>1961</v>
      </c>
      <c r="C12049" s="11" t="s">
        <v>1962</v>
      </c>
      <c r="D12049" s="11" t="s">
        <v>662</v>
      </c>
      <c r="F12049" s="15">
        <f>IF(ISBLANK($D12049),"",IF(ISBLANK($E12049),VLOOKUP($D12049,$J:$K,2,FALSE),VLOOKUP($E12049,'Daycare Packages'!$A:$G,7,FALSE)))</f>
        <v>30</v>
      </c>
      <c r="G12049" s="15"/>
      <c r="H12049" s="15">
        <f t="shared" si="403"/>
        <v>30</v>
      </c>
      <c r="I12049" s="198">
        <f t="shared" si="402"/>
        <v>9</v>
      </c>
    </row>
    <row r="12050" spans="1:9" x14ac:dyDescent="0.3">
      <c r="A12050" s="10">
        <v>43731</v>
      </c>
      <c r="B12050" s="11" t="s">
        <v>82</v>
      </c>
      <c r="C12050" s="11" t="s">
        <v>694</v>
      </c>
      <c r="D12050" s="11" t="s">
        <v>662</v>
      </c>
      <c r="E12050" s="11">
        <v>6717675</v>
      </c>
      <c r="F12050" s="15">
        <f>IF(ISBLANK($D12050),"",IF(ISBLANK($E12050),VLOOKUP($D12050,$J:$K,2,FALSE),VLOOKUP($E12050,'Daycare Packages'!$A:$G,7,FALSE)))</f>
        <v>22</v>
      </c>
      <c r="G12050" s="15"/>
      <c r="H12050" s="15">
        <f t="shared" si="403"/>
        <v>22</v>
      </c>
      <c r="I12050" s="198">
        <f t="shared" si="402"/>
        <v>9</v>
      </c>
    </row>
    <row r="12051" spans="1:9" x14ac:dyDescent="0.3">
      <c r="A12051" s="10">
        <v>43731</v>
      </c>
      <c r="B12051" s="11" t="s">
        <v>82</v>
      </c>
      <c r="C12051" s="11" t="s">
        <v>695</v>
      </c>
      <c r="D12051" s="11" t="s">
        <v>662</v>
      </c>
      <c r="E12051" s="11">
        <v>6717675</v>
      </c>
      <c r="F12051" s="15">
        <f>IF(ISBLANK($D12051),"",IF(ISBLANK($E12051),VLOOKUP($D12051,$J:$K,2,FALSE),VLOOKUP($E12051,'Daycare Packages'!$A:$G,7,FALSE)))</f>
        <v>22</v>
      </c>
      <c r="G12051" s="15"/>
      <c r="H12051" s="15">
        <f t="shared" si="403"/>
        <v>22</v>
      </c>
      <c r="I12051" s="198">
        <f t="shared" si="402"/>
        <v>9</v>
      </c>
    </row>
    <row r="12052" spans="1:9" x14ac:dyDescent="0.3">
      <c r="A12052" s="10">
        <v>43731</v>
      </c>
      <c r="B12052" s="11" t="s">
        <v>1692</v>
      </c>
      <c r="C12052" s="11" t="s">
        <v>650</v>
      </c>
      <c r="D12052" s="11" t="s">
        <v>662</v>
      </c>
      <c r="F12052" s="15">
        <f>IF(ISBLANK($D12052),"",IF(ISBLANK($E12052),VLOOKUP($D12052,$J:$K,2,FALSE),VLOOKUP($E12052,'Daycare Packages'!$A:$G,7,FALSE)))</f>
        <v>30</v>
      </c>
      <c r="G12052" s="15"/>
      <c r="H12052" s="15">
        <f t="shared" si="403"/>
        <v>30</v>
      </c>
      <c r="I12052" s="198">
        <f t="shared" si="402"/>
        <v>9</v>
      </c>
    </row>
    <row r="12053" spans="1:9" x14ac:dyDescent="0.3">
      <c r="A12053" s="10">
        <v>43731</v>
      </c>
      <c r="B12053" s="11" t="s">
        <v>215</v>
      </c>
      <c r="C12053" s="11" t="s">
        <v>741</v>
      </c>
      <c r="D12053" s="11" t="s">
        <v>662</v>
      </c>
      <c r="E12053" s="11">
        <v>6972912</v>
      </c>
      <c r="F12053" s="15">
        <f>IF(ISBLANK($D12053),"",IF(ISBLANK($E12053),VLOOKUP($D12053,$J:$K,2,FALSE),VLOOKUP($E12053,'Daycare Packages'!$A:$G,7,FALSE)))</f>
        <v>27</v>
      </c>
      <c r="G12053" s="15"/>
      <c r="H12053" s="15">
        <f t="shared" si="403"/>
        <v>27</v>
      </c>
      <c r="I12053" s="198">
        <f t="shared" si="402"/>
        <v>9</v>
      </c>
    </row>
    <row r="12054" spans="1:9" x14ac:dyDescent="0.3">
      <c r="A12054" s="10">
        <v>43731</v>
      </c>
      <c r="B12054" s="11" t="s">
        <v>177</v>
      </c>
      <c r="C12054" s="11" t="s">
        <v>417</v>
      </c>
      <c r="D12054" s="11" t="s">
        <v>659</v>
      </c>
      <c r="F12054" s="15">
        <f>IF(ISBLANK($D12054),"",IF(ISBLANK($E12054),VLOOKUP($D12054,$J:$K,2,FALSE),VLOOKUP($E12054,'Daycare Packages'!$A:$G,7,FALSE)))</f>
        <v>20</v>
      </c>
      <c r="G12054" s="15"/>
      <c r="H12054" s="15">
        <f t="shared" si="403"/>
        <v>20</v>
      </c>
      <c r="I12054" s="198">
        <f t="shared" si="402"/>
        <v>9</v>
      </c>
    </row>
    <row r="12055" spans="1:9" x14ac:dyDescent="0.3">
      <c r="A12055" s="10">
        <v>43731</v>
      </c>
      <c r="B12055" s="11" t="s">
        <v>147</v>
      </c>
      <c r="C12055" s="11" t="s">
        <v>796</v>
      </c>
      <c r="D12055" s="11" t="s">
        <v>662</v>
      </c>
      <c r="E12055" s="11">
        <v>6931199</v>
      </c>
      <c r="F12055" s="15">
        <f>IF(ISBLANK($D12055),"",IF(ISBLANK($E12055),VLOOKUP($D12055,$J:$K,2,FALSE),VLOOKUP($E12055,'Daycare Packages'!$A:$G,7,FALSE)))</f>
        <v>23</v>
      </c>
      <c r="G12055" s="15"/>
      <c r="H12055" s="15">
        <f t="shared" si="403"/>
        <v>23</v>
      </c>
      <c r="I12055" s="198">
        <f t="shared" si="402"/>
        <v>9</v>
      </c>
    </row>
    <row r="12056" spans="1:9" x14ac:dyDescent="0.3">
      <c r="A12056" s="10">
        <v>43731</v>
      </c>
      <c r="B12056" s="11" t="s">
        <v>218</v>
      </c>
      <c r="C12056" s="11" t="s">
        <v>737</v>
      </c>
      <c r="D12056" s="11" t="s">
        <v>662</v>
      </c>
      <c r="E12056" s="11">
        <v>6911320</v>
      </c>
      <c r="F12056" s="15">
        <f>IF(ISBLANK($D12056),"",IF(ISBLANK($E12056),VLOOKUP($D12056,$J:$K,2,FALSE),VLOOKUP($E12056,'Daycare Packages'!$A:$G,7,FALSE)))</f>
        <v>20</v>
      </c>
      <c r="G12056" s="15"/>
      <c r="H12056" s="15">
        <f t="shared" si="403"/>
        <v>20</v>
      </c>
      <c r="I12056" s="198">
        <f t="shared" si="402"/>
        <v>9</v>
      </c>
    </row>
    <row r="12057" spans="1:9" x14ac:dyDescent="0.3">
      <c r="A12057" s="10">
        <v>43731</v>
      </c>
      <c r="B12057" s="11" t="s">
        <v>218</v>
      </c>
      <c r="C12057" s="11" t="s">
        <v>738</v>
      </c>
      <c r="D12057" s="11" t="s">
        <v>662</v>
      </c>
      <c r="E12057" s="11">
        <v>6911320</v>
      </c>
      <c r="F12057" s="15">
        <f>IF(ISBLANK($D12057),"",IF(ISBLANK($E12057),VLOOKUP($D12057,$J:$K,2,FALSE),VLOOKUP($E12057,'Daycare Packages'!$A:$G,7,FALSE)))</f>
        <v>20</v>
      </c>
      <c r="G12057" s="15"/>
      <c r="H12057" s="15">
        <f t="shared" si="403"/>
        <v>20</v>
      </c>
      <c r="I12057" s="198">
        <f t="shared" si="402"/>
        <v>9</v>
      </c>
    </row>
    <row r="12058" spans="1:9" x14ac:dyDescent="0.3">
      <c r="A12058" s="10">
        <v>43731</v>
      </c>
      <c r="B12058" s="11" t="s">
        <v>115</v>
      </c>
      <c r="C12058" s="11" t="s">
        <v>764</v>
      </c>
      <c r="D12058" s="11" t="s">
        <v>659</v>
      </c>
      <c r="F12058" s="15">
        <f>IF(ISBLANK($D12058),"",IF(ISBLANK($E12058),VLOOKUP($D12058,$J:$K,2,FALSE),VLOOKUP($E12058,'Daycare Packages'!$A:$G,7,FALSE)))</f>
        <v>20</v>
      </c>
      <c r="G12058" s="15"/>
      <c r="H12058" s="15">
        <f t="shared" si="403"/>
        <v>20</v>
      </c>
      <c r="I12058" s="198">
        <f t="shared" si="402"/>
        <v>9</v>
      </c>
    </row>
    <row r="12059" spans="1:9" x14ac:dyDescent="0.3">
      <c r="A12059" s="10">
        <v>43731</v>
      </c>
      <c r="B12059" s="11" t="s">
        <v>320</v>
      </c>
      <c r="C12059" s="11" t="s">
        <v>777</v>
      </c>
      <c r="D12059" s="11" t="s">
        <v>662</v>
      </c>
      <c r="F12059" s="15">
        <f>IF(ISBLANK($D12059),"",IF(ISBLANK($E12059),VLOOKUP($D12059,$J:$K,2,FALSE),VLOOKUP($E12059,'Daycare Packages'!$A:$G,7,FALSE)))</f>
        <v>30</v>
      </c>
      <c r="G12059" s="15"/>
      <c r="H12059" s="15">
        <f t="shared" si="403"/>
        <v>30</v>
      </c>
      <c r="I12059" s="198">
        <f t="shared" si="402"/>
        <v>9</v>
      </c>
    </row>
    <row r="12060" spans="1:9" x14ac:dyDescent="0.3">
      <c r="A12060" s="10">
        <v>43731</v>
      </c>
      <c r="B12060" s="11" t="s">
        <v>1366</v>
      </c>
      <c r="C12060" s="11" t="s">
        <v>520</v>
      </c>
      <c r="D12060" s="11" t="s">
        <v>662</v>
      </c>
      <c r="E12060" s="11">
        <v>6940430</v>
      </c>
      <c r="F12060" s="15">
        <f>IF(ISBLANK($D12060),"",IF(ISBLANK($E12060),VLOOKUP($D12060,$J:$K,2,FALSE),VLOOKUP($E12060,'Daycare Packages'!$A:$G,7,FALSE)))</f>
        <v>20.7</v>
      </c>
      <c r="G12060" s="15"/>
      <c r="H12060" s="15">
        <f t="shared" si="403"/>
        <v>20.7</v>
      </c>
      <c r="I12060" s="198">
        <f t="shared" si="402"/>
        <v>9</v>
      </c>
    </row>
    <row r="12061" spans="1:9" x14ac:dyDescent="0.3">
      <c r="A12061" s="10">
        <v>43731</v>
      </c>
      <c r="B12061" s="11" t="s">
        <v>1366</v>
      </c>
      <c r="C12061" s="11" t="s">
        <v>587</v>
      </c>
      <c r="D12061" s="11" t="s">
        <v>662</v>
      </c>
      <c r="E12061" s="11">
        <v>6940430</v>
      </c>
      <c r="F12061" s="15">
        <f>IF(ISBLANK($D12061),"",IF(ISBLANK($E12061),VLOOKUP($D12061,$J:$K,2,FALSE),VLOOKUP($E12061,'Daycare Packages'!$A:$G,7,FALSE)))</f>
        <v>20.7</v>
      </c>
      <c r="G12061" s="15"/>
      <c r="H12061" s="15">
        <f t="shared" si="403"/>
        <v>20.7</v>
      </c>
      <c r="I12061" s="198">
        <f t="shared" si="402"/>
        <v>9</v>
      </c>
    </row>
    <row r="12062" spans="1:9" x14ac:dyDescent="0.3">
      <c r="A12062" s="10">
        <v>43731</v>
      </c>
      <c r="B12062" s="11" t="s">
        <v>191</v>
      </c>
      <c r="C12062" s="11" t="s">
        <v>776</v>
      </c>
      <c r="D12062" s="11" t="s">
        <v>662</v>
      </c>
      <c r="E12062" s="11">
        <v>6902659</v>
      </c>
      <c r="F12062" s="15">
        <f>IF(ISBLANK($D12062),"",IF(ISBLANK($E12062),VLOOKUP($D12062,$J:$K,2,FALSE),VLOOKUP($E12062,'Daycare Packages'!$A:$G,7,FALSE)))</f>
        <v>27</v>
      </c>
      <c r="G12062" s="15"/>
      <c r="H12062" s="15">
        <f t="shared" si="403"/>
        <v>27</v>
      </c>
      <c r="I12062" s="198">
        <f t="shared" si="402"/>
        <v>9</v>
      </c>
    </row>
    <row r="12063" spans="1:9" x14ac:dyDescent="0.3">
      <c r="A12063" s="10">
        <v>43731</v>
      </c>
      <c r="B12063" s="11" t="s">
        <v>182</v>
      </c>
      <c r="C12063" s="11" t="s">
        <v>685</v>
      </c>
      <c r="D12063" s="11" t="s">
        <v>662</v>
      </c>
      <c r="E12063" s="11">
        <v>6925810</v>
      </c>
      <c r="F12063" s="15">
        <f>IF(ISBLANK($D12063),"",IF(ISBLANK($E12063),VLOOKUP($D12063,$J:$K,2,FALSE),VLOOKUP($E12063,'Daycare Packages'!$A:$G,7,FALSE)))</f>
        <v>23</v>
      </c>
      <c r="G12063" s="15"/>
      <c r="H12063" s="15">
        <f t="shared" si="403"/>
        <v>23</v>
      </c>
      <c r="I12063" s="198">
        <f t="shared" si="402"/>
        <v>9</v>
      </c>
    </row>
    <row r="12064" spans="1:9" x14ac:dyDescent="0.3">
      <c r="A12064" s="10">
        <v>43731</v>
      </c>
      <c r="B12064" s="11" t="s">
        <v>166</v>
      </c>
      <c r="C12064" s="11" t="s">
        <v>744</v>
      </c>
      <c r="D12064" s="11" t="s">
        <v>662</v>
      </c>
      <c r="E12064" s="11">
        <v>6923853</v>
      </c>
      <c r="F12064" s="15">
        <f>IF(ISBLANK($D12064),"",IF(ISBLANK($E12064),VLOOKUP($D12064,$J:$K,2,FALSE),VLOOKUP($E12064,'Daycare Packages'!$A:$G,7,FALSE)))</f>
        <v>25</v>
      </c>
      <c r="G12064" s="15"/>
      <c r="H12064" s="15">
        <f t="shared" si="403"/>
        <v>25</v>
      </c>
      <c r="I12064" s="198">
        <f t="shared" si="402"/>
        <v>9</v>
      </c>
    </row>
    <row r="12065" spans="1:9" x14ac:dyDescent="0.3">
      <c r="A12065" s="10">
        <v>43731</v>
      </c>
      <c r="B12065" s="11" t="s">
        <v>207</v>
      </c>
      <c r="C12065" s="11" t="s">
        <v>229</v>
      </c>
      <c r="D12065" s="11" t="s">
        <v>662</v>
      </c>
      <c r="E12065" s="11">
        <v>6733314</v>
      </c>
      <c r="F12065" s="15">
        <f>IF(ISBLANK($D12065),"",IF(ISBLANK($E12065),VLOOKUP($D12065,$J:$K,2,FALSE),VLOOKUP($E12065,'Daycare Packages'!$A:$G,7,FALSE)))</f>
        <v>22</v>
      </c>
      <c r="G12065" s="15"/>
      <c r="H12065" s="15">
        <f t="shared" si="403"/>
        <v>22</v>
      </c>
      <c r="I12065" s="198">
        <f t="shared" si="402"/>
        <v>9</v>
      </c>
    </row>
    <row r="12066" spans="1:9" x14ac:dyDescent="0.3">
      <c r="A12066" s="10">
        <v>43731</v>
      </c>
      <c r="B12066" s="11" t="s">
        <v>2031</v>
      </c>
      <c r="C12066" s="11" t="s">
        <v>2032</v>
      </c>
      <c r="D12066" s="11" t="s">
        <v>662</v>
      </c>
      <c r="F12066" s="15">
        <f>IF(ISBLANK($D12066),"",IF(ISBLANK($E12066),VLOOKUP($D12066,$J:$K,2,FALSE),VLOOKUP($E12066,'Daycare Packages'!$A:$G,7,FALSE)))</f>
        <v>30</v>
      </c>
      <c r="G12066" s="15"/>
      <c r="H12066" s="15">
        <f t="shared" si="403"/>
        <v>30</v>
      </c>
      <c r="I12066" s="198">
        <f t="shared" si="402"/>
        <v>9</v>
      </c>
    </row>
    <row r="12067" spans="1:9" x14ac:dyDescent="0.3">
      <c r="A12067" s="10">
        <v>43731</v>
      </c>
      <c r="B12067" s="11" t="s">
        <v>922</v>
      </c>
      <c r="C12067" s="11" t="s">
        <v>923</v>
      </c>
      <c r="D12067" s="11" t="s">
        <v>662</v>
      </c>
      <c r="E12067" s="11">
        <v>6872770</v>
      </c>
      <c r="F12067" s="15">
        <f>IF(ISBLANK($D12067),"",IF(ISBLANK($E12067),VLOOKUP($D12067,$J:$K,2,FALSE),VLOOKUP($E12067,'Daycare Packages'!$A:$G,7,FALSE)))</f>
        <v>23</v>
      </c>
      <c r="G12067" s="15"/>
      <c r="H12067" s="15">
        <f t="shared" si="403"/>
        <v>23</v>
      </c>
      <c r="I12067" s="198">
        <f t="shared" si="402"/>
        <v>9</v>
      </c>
    </row>
    <row r="12068" spans="1:9" x14ac:dyDescent="0.3">
      <c r="A12068" s="10">
        <v>43731</v>
      </c>
      <c r="B12068" s="11" t="s">
        <v>1535</v>
      </c>
      <c r="C12068" s="11" t="s">
        <v>846</v>
      </c>
      <c r="D12068" s="11" t="s">
        <v>662</v>
      </c>
      <c r="E12068" s="11">
        <v>6955604</v>
      </c>
      <c r="F12068" s="15">
        <f>IF(ISBLANK($D12068),"",IF(ISBLANK($E12068),VLOOKUP($D12068,$J:$K,2,FALSE),VLOOKUP($E12068,'Daycare Packages'!$A:$G,7,FALSE)))</f>
        <v>26</v>
      </c>
      <c r="G12068" s="15"/>
      <c r="H12068" s="15">
        <f t="shared" si="403"/>
        <v>26</v>
      </c>
      <c r="I12068" s="198">
        <f t="shared" si="402"/>
        <v>9</v>
      </c>
    </row>
    <row r="12069" spans="1:9" x14ac:dyDescent="0.3">
      <c r="A12069" s="10">
        <v>43731</v>
      </c>
      <c r="B12069" s="11" t="s">
        <v>217</v>
      </c>
      <c r="C12069" s="11" t="s">
        <v>402</v>
      </c>
      <c r="D12069" s="11" t="s">
        <v>662</v>
      </c>
      <c r="E12069" s="11">
        <v>6964829</v>
      </c>
      <c r="F12069" s="15">
        <f>IF(ISBLANK($D12069),"",IF(ISBLANK($E12069),VLOOKUP($D12069,$J:$K,2,FALSE),VLOOKUP($E12069,'Daycare Packages'!$A:$G,7,FALSE)))</f>
        <v>26</v>
      </c>
      <c r="G12069" s="15"/>
      <c r="H12069" s="15">
        <f t="shared" si="403"/>
        <v>26</v>
      </c>
      <c r="I12069" s="198">
        <f t="shared" si="402"/>
        <v>9</v>
      </c>
    </row>
    <row r="12070" spans="1:9" x14ac:dyDescent="0.3">
      <c r="A12070" s="10">
        <v>43731</v>
      </c>
      <c r="B12070" s="11" t="s">
        <v>114</v>
      </c>
      <c r="C12070" s="11" t="s">
        <v>789</v>
      </c>
      <c r="D12070" s="11" t="s">
        <v>662</v>
      </c>
      <c r="E12070" s="11">
        <v>6939596</v>
      </c>
      <c r="F12070" s="15">
        <f>IF(ISBLANK($D12070),"",IF(ISBLANK($E12070),VLOOKUP($D12070,$J:$K,2,FALSE),VLOOKUP($E12070,'Daycare Packages'!$A:$G,7,FALSE)))</f>
        <v>23</v>
      </c>
      <c r="G12070" s="15"/>
      <c r="H12070" s="15">
        <f t="shared" si="403"/>
        <v>23</v>
      </c>
      <c r="I12070" s="198">
        <f t="shared" si="402"/>
        <v>9</v>
      </c>
    </row>
    <row r="12071" spans="1:9" x14ac:dyDescent="0.3">
      <c r="A12071" s="10">
        <v>43731</v>
      </c>
      <c r="B12071" s="11" t="s">
        <v>204</v>
      </c>
      <c r="C12071" s="11" t="s">
        <v>774</v>
      </c>
      <c r="D12071" s="11" t="s">
        <v>662</v>
      </c>
      <c r="E12071" s="11">
        <v>6895018</v>
      </c>
      <c r="F12071" s="15">
        <f>IF(ISBLANK($D12071),"",IF(ISBLANK($E12071),VLOOKUP($D12071,$J:$K,2,FALSE),VLOOKUP($E12071,'Daycare Packages'!$A:$G,7,FALSE)))</f>
        <v>25</v>
      </c>
      <c r="G12071" s="15"/>
      <c r="H12071" s="15">
        <f t="shared" si="403"/>
        <v>25</v>
      </c>
      <c r="I12071" s="198">
        <f t="shared" si="402"/>
        <v>9</v>
      </c>
    </row>
    <row r="12072" spans="1:9" x14ac:dyDescent="0.3">
      <c r="A12072" s="55">
        <v>43731</v>
      </c>
      <c r="B12072" s="56" t="s">
        <v>204</v>
      </c>
      <c r="C12072" s="56" t="s">
        <v>775</v>
      </c>
      <c r="D12072" s="56" t="s">
        <v>662</v>
      </c>
      <c r="E12072" s="56">
        <v>6895018</v>
      </c>
      <c r="F12072" s="59">
        <f>IF(ISBLANK($D12072),"",IF(ISBLANK($E12072),VLOOKUP($D12072,$J:$K,2,FALSE),VLOOKUP($E12072,'Daycare Packages'!$A:$G,7,FALSE)))</f>
        <v>25</v>
      </c>
      <c r="G12072" s="59"/>
      <c r="H12072" s="59">
        <f t="shared" si="403"/>
        <v>25</v>
      </c>
      <c r="I12072" s="198">
        <f t="shared" si="402"/>
        <v>9</v>
      </c>
    </row>
    <row r="12073" spans="1:9" x14ac:dyDescent="0.3">
      <c r="A12073" s="10">
        <v>43732</v>
      </c>
      <c r="B12073" s="11" t="s">
        <v>2409</v>
      </c>
      <c r="C12073" s="11" t="s">
        <v>442</v>
      </c>
      <c r="D12073" s="11" t="s">
        <v>671</v>
      </c>
      <c r="F12073" s="15">
        <f>IF(ISBLANK($D12073),"",IF(ISBLANK($E12073),VLOOKUP($D12073,$J:$K,2,FALSE),VLOOKUP($E12073,'Daycare Packages'!$A:$G,7,FALSE)))</f>
        <v>0</v>
      </c>
      <c r="G12073" s="15"/>
      <c r="H12073" s="15">
        <f t="shared" si="403"/>
        <v>0</v>
      </c>
      <c r="I12073" s="198">
        <f t="shared" si="402"/>
        <v>9</v>
      </c>
    </row>
    <row r="12074" spans="1:9" x14ac:dyDescent="0.3">
      <c r="A12074" s="10">
        <v>43732</v>
      </c>
      <c r="B12074" s="11" t="s">
        <v>1221</v>
      </c>
      <c r="C12074" s="11" t="s">
        <v>1222</v>
      </c>
      <c r="D12074" s="11" t="s">
        <v>662</v>
      </c>
      <c r="E12074" s="11">
        <v>6954886</v>
      </c>
      <c r="F12074" s="15">
        <f>IF(ISBLANK($D12074),"",IF(ISBLANK($E12074),VLOOKUP($D12074,$J:$K,2,FALSE),VLOOKUP($E12074,'Daycare Packages'!$A:$G,7,FALSE)))</f>
        <v>25</v>
      </c>
      <c r="G12074" s="15"/>
      <c r="H12074" s="15">
        <f t="shared" si="403"/>
        <v>25</v>
      </c>
      <c r="I12074" s="198">
        <f t="shared" si="402"/>
        <v>9</v>
      </c>
    </row>
    <row r="12075" spans="1:9" x14ac:dyDescent="0.3">
      <c r="A12075" s="10">
        <v>43732</v>
      </c>
      <c r="B12075" s="11" t="s">
        <v>2384</v>
      </c>
      <c r="C12075" s="11" t="s">
        <v>2385</v>
      </c>
      <c r="D12075" s="11" t="s">
        <v>659</v>
      </c>
      <c r="E12075" s="11">
        <v>6971537</v>
      </c>
      <c r="F12075" s="15">
        <f>IF(ISBLANK($D12075),"",IF(ISBLANK($E12075),VLOOKUP($D12075,$J:$K,2,FALSE),VLOOKUP($E12075,'Daycare Packages'!$A:$G,7,FALSE)))</f>
        <v>19</v>
      </c>
      <c r="G12075" s="15"/>
      <c r="H12075" s="15">
        <f t="shared" si="403"/>
        <v>19</v>
      </c>
      <c r="I12075" s="198">
        <f t="shared" si="402"/>
        <v>9</v>
      </c>
    </row>
    <row r="12076" spans="1:9" x14ac:dyDescent="0.3">
      <c r="A12076" s="10">
        <v>43732</v>
      </c>
      <c r="B12076" s="11" t="s">
        <v>667</v>
      </c>
      <c r="C12076" s="11" t="s">
        <v>668</v>
      </c>
      <c r="D12076" s="11" t="s">
        <v>659</v>
      </c>
      <c r="F12076" s="15">
        <f>IF(ISBLANK($D12076),"",IF(ISBLANK($E12076),VLOOKUP($D12076,$J:$K,2,FALSE),VLOOKUP($E12076,'Daycare Packages'!$A:$G,7,FALSE)))</f>
        <v>20</v>
      </c>
      <c r="G12076" s="15"/>
      <c r="H12076" s="15">
        <f t="shared" si="403"/>
        <v>20</v>
      </c>
      <c r="I12076" s="198">
        <f t="shared" si="402"/>
        <v>9</v>
      </c>
    </row>
    <row r="12077" spans="1:9" x14ac:dyDescent="0.3">
      <c r="A12077" s="10">
        <v>43732</v>
      </c>
      <c r="B12077" s="11" t="s">
        <v>224</v>
      </c>
      <c r="C12077" s="11" t="s">
        <v>740</v>
      </c>
      <c r="D12077" s="11" t="s">
        <v>662</v>
      </c>
      <c r="F12077" s="15">
        <f>IF(ISBLANK($D12077),"",IF(ISBLANK($E12077),VLOOKUP($D12077,$J:$K,2,FALSE),VLOOKUP($E12077,'Daycare Packages'!$A:$G,7,FALSE)))</f>
        <v>30</v>
      </c>
      <c r="G12077" s="15"/>
      <c r="H12077" s="15">
        <f t="shared" si="403"/>
        <v>30</v>
      </c>
      <c r="I12077" s="198">
        <f t="shared" si="402"/>
        <v>9</v>
      </c>
    </row>
    <row r="12078" spans="1:9" x14ac:dyDescent="0.3">
      <c r="A12078" s="10">
        <v>43732</v>
      </c>
      <c r="B12078" s="11" t="s">
        <v>175</v>
      </c>
      <c r="C12078" s="11" t="s">
        <v>433</v>
      </c>
      <c r="D12078" s="11" t="s">
        <v>662</v>
      </c>
      <c r="E12078" s="11">
        <v>6716814</v>
      </c>
      <c r="F12078" s="15">
        <f>IF(ISBLANK($D12078),"",IF(ISBLANK($E12078),VLOOKUP($D12078,$J:$K,2,FALSE),VLOOKUP($E12078,'Daycare Packages'!$A:$G,7,FALSE)))</f>
        <v>22</v>
      </c>
      <c r="G12078" s="15"/>
      <c r="H12078" s="15">
        <f t="shared" si="403"/>
        <v>22</v>
      </c>
      <c r="I12078" s="198">
        <f t="shared" si="402"/>
        <v>9</v>
      </c>
    </row>
    <row r="12079" spans="1:9" x14ac:dyDescent="0.3">
      <c r="A12079" s="10">
        <v>43732</v>
      </c>
      <c r="B12079" s="11" t="s">
        <v>190</v>
      </c>
      <c r="C12079" s="11" t="s">
        <v>718</v>
      </c>
      <c r="D12079" s="11" t="s">
        <v>659</v>
      </c>
      <c r="E12079" s="11">
        <v>6959646</v>
      </c>
      <c r="F12079" s="15">
        <f>IF(ISBLANK($D12079),"",IF(ISBLANK($E12079),VLOOKUP($D12079,$J:$K,2,FALSE),VLOOKUP($E12079,'Daycare Packages'!$A:$G,7,FALSE)))</f>
        <v>19</v>
      </c>
      <c r="G12079" s="15"/>
      <c r="H12079" s="15">
        <f t="shared" si="403"/>
        <v>19</v>
      </c>
      <c r="I12079" s="198">
        <f t="shared" si="402"/>
        <v>9</v>
      </c>
    </row>
    <row r="12080" spans="1:9" x14ac:dyDescent="0.3">
      <c r="A12080" s="10">
        <v>43732</v>
      </c>
      <c r="B12080" s="11" t="s">
        <v>202</v>
      </c>
      <c r="C12080" s="11" t="s">
        <v>520</v>
      </c>
      <c r="D12080" s="11" t="s">
        <v>662</v>
      </c>
      <c r="E12080" s="11">
        <v>6947781</v>
      </c>
      <c r="F12080" s="15">
        <f>IF(ISBLANK($D12080),"",IF(ISBLANK($E12080),VLOOKUP($D12080,$J:$K,2,FALSE),VLOOKUP($E12080,'Daycare Packages'!$A:$G,7,FALSE)))</f>
        <v>26</v>
      </c>
      <c r="G12080" s="15"/>
      <c r="H12080" s="15">
        <f t="shared" si="403"/>
        <v>26</v>
      </c>
      <c r="I12080" s="198">
        <f t="shared" si="402"/>
        <v>9</v>
      </c>
    </row>
    <row r="12081" spans="1:9" x14ac:dyDescent="0.3">
      <c r="A12081" s="10">
        <v>43732</v>
      </c>
      <c r="B12081" s="11" t="s">
        <v>941</v>
      </c>
      <c r="C12081" s="11" t="s">
        <v>487</v>
      </c>
      <c r="D12081" s="11" t="s">
        <v>662</v>
      </c>
      <c r="F12081" s="15">
        <f>IF(ISBLANK($D12081),"",IF(ISBLANK($E12081),VLOOKUP($D12081,$J:$K,2,FALSE),VLOOKUP($E12081,'Daycare Packages'!$A:$G,7,FALSE)))</f>
        <v>30</v>
      </c>
      <c r="G12081" s="15"/>
      <c r="H12081" s="15">
        <f t="shared" si="403"/>
        <v>30</v>
      </c>
      <c r="I12081" s="198">
        <f t="shared" si="402"/>
        <v>9</v>
      </c>
    </row>
    <row r="12082" spans="1:9" x14ac:dyDescent="0.3">
      <c r="A12082" s="10">
        <v>43732</v>
      </c>
      <c r="B12082" s="11" t="s">
        <v>143</v>
      </c>
      <c r="C12082" s="11" t="s">
        <v>514</v>
      </c>
      <c r="D12082" s="11" t="s">
        <v>662</v>
      </c>
      <c r="E12082" s="11">
        <v>6898961</v>
      </c>
      <c r="F12082" s="15">
        <f>IF(ISBLANK($D12082),"",IF(ISBLANK($E12082),VLOOKUP($D12082,$J:$K,2,FALSE),VLOOKUP($E12082,'Daycare Packages'!$A:$G,7,FALSE)))</f>
        <v>27</v>
      </c>
      <c r="G12082" s="15"/>
      <c r="H12082" s="15">
        <f t="shared" ref="H12082:H12145" si="404">IF(ISBLANK(D12082),"",SUM(F12082:G12082))</f>
        <v>27</v>
      </c>
      <c r="I12082" s="198">
        <f t="shared" si="402"/>
        <v>9</v>
      </c>
    </row>
    <row r="12083" spans="1:9" x14ac:dyDescent="0.3">
      <c r="A12083" s="10">
        <v>43732</v>
      </c>
      <c r="B12083" s="11" t="s">
        <v>162</v>
      </c>
      <c r="C12083" s="11" t="s">
        <v>676</v>
      </c>
      <c r="D12083" s="11" t="s">
        <v>662</v>
      </c>
      <c r="E12083" s="11">
        <v>6914935</v>
      </c>
      <c r="F12083" s="15">
        <f>IF(ISBLANK($D12083),"",IF(ISBLANK($E12083),VLOOKUP($D12083,$J:$K,2,FALSE),VLOOKUP($E12083,'Daycare Packages'!$A:$G,7,FALSE)))</f>
        <v>27</v>
      </c>
      <c r="G12083" s="15"/>
      <c r="H12083" s="15">
        <f t="shared" si="404"/>
        <v>27</v>
      </c>
      <c r="I12083" s="198">
        <f t="shared" si="402"/>
        <v>9</v>
      </c>
    </row>
    <row r="12084" spans="1:9" x14ac:dyDescent="0.3">
      <c r="A12084" s="10">
        <v>43732</v>
      </c>
      <c r="B12084" s="11" t="s">
        <v>2167</v>
      </c>
      <c r="C12084" s="11" t="s">
        <v>570</v>
      </c>
      <c r="D12084" s="11" t="s">
        <v>662</v>
      </c>
      <c r="E12084" s="11">
        <v>6962787</v>
      </c>
      <c r="F12084" s="15">
        <f>IF(ISBLANK($D12084),"",IF(ISBLANK($E12084),VLOOKUP($D12084,$J:$K,2,FALSE),VLOOKUP($E12084,'Daycare Packages'!$A:$G,7,FALSE)))</f>
        <v>27</v>
      </c>
      <c r="G12084" s="15"/>
      <c r="H12084" s="15">
        <f t="shared" si="404"/>
        <v>27</v>
      </c>
      <c r="I12084" s="198">
        <f t="shared" si="402"/>
        <v>9</v>
      </c>
    </row>
    <row r="12085" spans="1:9" x14ac:dyDescent="0.3">
      <c r="A12085" s="10">
        <v>43732</v>
      </c>
      <c r="B12085" s="11" t="s">
        <v>1526</v>
      </c>
      <c r="C12085" s="11" t="s">
        <v>1527</v>
      </c>
      <c r="D12085" s="11" t="s">
        <v>662</v>
      </c>
      <c r="F12085" s="15">
        <f>IF(ISBLANK($D12085),"",IF(ISBLANK($E12085),VLOOKUP($D12085,$J:$K,2,FALSE),VLOOKUP($E12085,'Daycare Packages'!$A:$G,7,FALSE)))</f>
        <v>30</v>
      </c>
      <c r="G12085" s="15"/>
      <c r="H12085" s="15">
        <f t="shared" si="404"/>
        <v>30</v>
      </c>
      <c r="I12085" s="198">
        <f t="shared" si="402"/>
        <v>9</v>
      </c>
    </row>
    <row r="12086" spans="1:9" x14ac:dyDescent="0.3">
      <c r="A12086" s="10">
        <v>43732</v>
      </c>
      <c r="B12086" s="11" t="s">
        <v>123</v>
      </c>
      <c r="C12086" s="11" t="s">
        <v>622</v>
      </c>
      <c r="D12086" s="11" t="s">
        <v>662</v>
      </c>
      <c r="E12086" s="11">
        <v>6892228</v>
      </c>
      <c r="F12086" s="15">
        <f>IF(ISBLANK($D12086),"",IF(ISBLANK($E12086),VLOOKUP($D12086,$J:$K,2,FALSE),VLOOKUP($E12086,'Daycare Packages'!$A:$G,7,FALSE)))</f>
        <v>23</v>
      </c>
      <c r="G12086" s="15"/>
      <c r="H12086" s="15">
        <f t="shared" si="404"/>
        <v>23</v>
      </c>
      <c r="I12086" s="198">
        <f t="shared" si="402"/>
        <v>9</v>
      </c>
    </row>
    <row r="12087" spans="1:9" x14ac:dyDescent="0.3">
      <c r="A12087" s="10">
        <v>43732</v>
      </c>
      <c r="B12087" s="11" t="s">
        <v>127</v>
      </c>
      <c r="C12087" s="11" t="s">
        <v>715</v>
      </c>
      <c r="D12087" s="11" t="s">
        <v>662</v>
      </c>
      <c r="E12087" s="11">
        <v>6865974</v>
      </c>
      <c r="F12087" s="15">
        <f>IF(ISBLANK($D12087),"",IF(ISBLANK($E12087),VLOOKUP($D12087,$J:$K,2,FALSE),VLOOKUP($E12087,'Daycare Packages'!$A:$G,7,FALSE)))</f>
        <v>23</v>
      </c>
      <c r="G12087" s="15"/>
      <c r="H12087" s="15">
        <f t="shared" si="404"/>
        <v>23</v>
      </c>
      <c r="I12087" s="198">
        <f t="shared" si="402"/>
        <v>9</v>
      </c>
    </row>
    <row r="12088" spans="1:9" x14ac:dyDescent="0.3">
      <c r="A12088" s="10">
        <v>43732</v>
      </c>
      <c r="B12088" s="11" t="s">
        <v>1366</v>
      </c>
      <c r="C12088" s="11" t="s">
        <v>520</v>
      </c>
      <c r="D12088" s="11" t="s">
        <v>662</v>
      </c>
      <c r="E12088" s="11">
        <v>6940430</v>
      </c>
      <c r="F12088" s="15">
        <f>IF(ISBLANK($D12088),"",IF(ISBLANK($E12088),VLOOKUP($D12088,$J:$K,2,FALSE),VLOOKUP($E12088,'Daycare Packages'!$A:$G,7,FALSE)))</f>
        <v>20.7</v>
      </c>
      <c r="G12088" s="15"/>
      <c r="H12088" s="15">
        <f t="shared" si="404"/>
        <v>20.7</v>
      </c>
      <c r="I12088" s="198">
        <f t="shared" si="402"/>
        <v>9</v>
      </c>
    </row>
    <row r="12089" spans="1:9" x14ac:dyDescent="0.3">
      <c r="A12089" s="10">
        <v>43732</v>
      </c>
      <c r="B12089" s="11" t="s">
        <v>1366</v>
      </c>
      <c r="C12089" s="11" t="s">
        <v>587</v>
      </c>
      <c r="D12089" s="11" t="s">
        <v>662</v>
      </c>
      <c r="E12089" s="11">
        <v>6940430</v>
      </c>
      <c r="F12089" s="15">
        <f>IF(ISBLANK($D12089),"",IF(ISBLANK($E12089),VLOOKUP($D12089,$J:$K,2,FALSE),VLOOKUP($E12089,'Daycare Packages'!$A:$G,7,FALSE)))</f>
        <v>20.7</v>
      </c>
      <c r="G12089" s="15"/>
      <c r="H12089" s="15">
        <f t="shared" si="404"/>
        <v>20.7</v>
      </c>
      <c r="I12089" s="198">
        <f t="shared" si="402"/>
        <v>9</v>
      </c>
    </row>
    <row r="12090" spans="1:9" x14ac:dyDescent="0.3">
      <c r="A12090" s="10">
        <v>43732</v>
      </c>
      <c r="B12090" s="11" t="s">
        <v>234</v>
      </c>
      <c r="C12090" s="11" t="s">
        <v>682</v>
      </c>
      <c r="D12090" s="11" t="s">
        <v>662</v>
      </c>
      <c r="F12090" s="15">
        <f>IF(ISBLANK($D12090),"",IF(ISBLANK($E12090),VLOOKUP($D12090,$J:$K,2,FALSE),VLOOKUP($E12090,'Daycare Packages'!$A:$G,7,FALSE)))</f>
        <v>30</v>
      </c>
      <c r="G12090" s="15"/>
      <c r="H12090" s="15">
        <f t="shared" si="404"/>
        <v>30</v>
      </c>
      <c r="I12090" s="198">
        <f t="shared" si="402"/>
        <v>9</v>
      </c>
    </row>
    <row r="12091" spans="1:9" x14ac:dyDescent="0.3">
      <c r="A12091" s="10">
        <v>43732</v>
      </c>
      <c r="B12091" s="11" t="s">
        <v>2293</v>
      </c>
      <c r="C12091" s="11" t="s">
        <v>1675</v>
      </c>
      <c r="D12091" s="11" t="s">
        <v>662</v>
      </c>
      <c r="F12091" s="15">
        <f>IF(ISBLANK($D12091),"",IF(ISBLANK($E12091),VLOOKUP($D12091,$J:$K,2,FALSE),VLOOKUP($E12091,'Daycare Packages'!$A:$G,7,FALSE)))</f>
        <v>30</v>
      </c>
      <c r="G12091" s="15"/>
      <c r="H12091" s="15">
        <f t="shared" si="404"/>
        <v>30</v>
      </c>
      <c r="I12091" s="198">
        <f t="shared" si="402"/>
        <v>9</v>
      </c>
    </row>
    <row r="12092" spans="1:9" x14ac:dyDescent="0.3">
      <c r="A12092" s="10">
        <v>43732</v>
      </c>
      <c r="B12092" s="11" t="s">
        <v>173</v>
      </c>
      <c r="C12092" s="11" t="s">
        <v>791</v>
      </c>
      <c r="D12092" s="11" t="s">
        <v>662</v>
      </c>
      <c r="E12092" s="11">
        <v>6957195</v>
      </c>
      <c r="F12092" s="15">
        <f>IF(ISBLANK($D12092),"",IF(ISBLANK($E12092),VLOOKUP($D12092,$J:$K,2,FALSE),VLOOKUP($E12092,'Daycare Packages'!$A:$G,7,FALSE)))</f>
        <v>25</v>
      </c>
      <c r="G12092" s="15"/>
      <c r="H12092" s="15">
        <f t="shared" si="404"/>
        <v>25</v>
      </c>
      <c r="I12092" s="198">
        <f t="shared" si="402"/>
        <v>9</v>
      </c>
    </row>
    <row r="12093" spans="1:9" x14ac:dyDescent="0.3">
      <c r="A12093" s="10">
        <v>43732</v>
      </c>
      <c r="B12093" s="11" t="s">
        <v>1612</v>
      </c>
      <c r="C12093" s="11" t="s">
        <v>1613</v>
      </c>
      <c r="D12093" s="11" t="s">
        <v>662</v>
      </c>
      <c r="F12093" s="15">
        <f>IF(ISBLANK($D12093),"",IF(ISBLANK($E12093),VLOOKUP($D12093,$J:$K,2,FALSE),VLOOKUP($E12093,'Daycare Packages'!$A:$G,7,FALSE)))</f>
        <v>30</v>
      </c>
      <c r="G12093" s="15"/>
      <c r="H12093" s="15">
        <f t="shared" si="404"/>
        <v>30</v>
      </c>
      <c r="I12093" s="198">
        <f t="shared" si="402"/>
        <v>9</v>
      </c>
    </row>
    <row r="12094" spans="1:9" x14ac:dyDescent="0.3">
      <c r="A12094" s="10">
        <v>43732</v>
      </c>
      <c r="B12094" s="11" t="s">
        <v>1887</v>
      </c>
      <c r="C12094" s="11" t="s">
        <v>507</v>
      </c>
      <c r="D12094" s="11" t="s">
        <v>662</v>
      </c>
      <c r="F12094" s="15">
        <f>IF(ISBLANK($D12094),"",IF(ISBLANK($E12094),VLOOKUP($D12094,$J:$K,2,FALSE),VLOOKUP($E12094,'Daycare Packages'!$A:$G,7,FALSE)))</f>
        <v>30</v>
      </c>
      <c r="G12094" s="15">
        <v>6</v>
      </c>
      <c r="H12094" s="15">
        <f t="shared" si="404"/>
        <v>36</v>
      </c>
      <c r="I12094" s="198">
        <f t="shared" si="402"/>
        <v>9</v>
      </c>
    </row>
    <row r="12095" spans="1:9" x14ac:dyDescent="0.3">
      <c r="A12095" s="10">
        <v>43732</v>
      </c>
      <c r="B12095" s="11" t="s">
        <v>722</v>
      </c>
      <c r="C12095" s="11" t="s">
        <v>548</v>
      </c>
      <c r="D12095" s="11" t="s">
        <v>662</v>
      </c>
      <c r="F12095" s="15">
        <f>IF(ISBLANK($D12095),"",IF(ISBLANK($E12095),VLOOKUP($D12095,$J:$K,2,FALSE),VLOOKUP($E12095,'Daycare Packages'!$A:$G,7,FALSE)))</f>
        <v>30</v>
      </c>
      <c r="G12095" s="15"/>
      <c r="H12095" s="15">
        <f t="shared" si="404"/>
        <v>30</v>
      </c>
      <c r="I12095" s="198">
        <f t="shared" si="402"/>
        <v>9</v>
      </c>
    </row>
    <row r="12096" spans="1:9" x14ac:dyDescent="0.3">
      <c r="A12096" s="10">
        <v>43732</v>
      </c>
      <c r="B12096" s="11" t="s">
        <v>182</v>
      </c>
      <c r="C12096" s="11" t="s">
        <v>685</v>
      </c>
      <c r="D12096" s="11" t="s">
        <v>662</v>
      </c>
      <c r="E12096" s="11">
        <v>6973446</v>
      </c>
      <c r="F12096" s="15">
        <f>IF(ISBLANK($D12096),"",IF(ISBLANK($E12096),VLOOKUP($D12096,$J:$K,2,FALSE),VLOOKUP($E12096,'Daycare Packages'!$A:$G,7,FALSE)))</f>
        <v>23</v>
      </c>
      <c r="G12096" s="15"/>
      <c r="H12096" s="15">
        <f t="shared" si="404"/>
        <v>23</v>
      </c>
      <c r="I12096" s="198">
        <f t="shared" si="402"/>
        <v>9</v>
      </c>
    </row>
    <row r="12097" spans="1:9" x14ac:dyDescent="0.3">
      <c r="A12097" s="10">
        <v>43732</v>
      </c>
      <c r="B12097" s="11" t="s">
        <v>2059</v>
      </c>
      <c r="C12097" s="11" t="s">
        <v>426</v>
      </c>
      <c r="D12097" s="11" t="s">
        <v>662</v>
      </c>
      <c r="F12097" s="15">
        <f>IF(ISBLANK($D12097),"",IF(ISBLANK($E12097),VLOOKUP($D12097,$J:$K,2,FALSE),VLOOKUP($E12097,'Daycare Packages'!$A:$G,7,FALSE)))</f>
        <v>30</v>
      </c>
      <c r="G12097" s="15"/>
      <c r="H12097" s="15">
        <f t="shared" si="404"/>
        <v>30</v>
      </c>
      <c r="I12097" s="198">
        <f t="shared" si="402"/>
        <v>9</v>
      </c>
    </row>
    <row r="12098" spans="1:9" x14ac:dyDescent="0.3">
      <c r="A12098" s="10">
        <v>43732</v>
      </c>
      <c r="B12098" s="11" t="s">
        <v>195</v>
      </c>
      <c r="C12098" s="11" t="s">
        <v>474</v>
      </c>
      <c r="D12098" s="11" t="s">
        <v>662</v>
      </c>
      <c r="E12098" s="11">
        <v>6908535</v>
      </c>
      <c r="F12098" s="15">
        <f>IF(ISBLANK($D12098),"",IF(ISBLANK($E12098),VLOOKUP($D12098,$J:$K,2,FALSE),VLOOKUP($E12098,'Daycare Packages'!$A:$G,7,FALSE)))</f>
        <v>26</v>
      </c>
      <c r="G12098" s="15"/>
      <c r="H12098" s="15">
        <f t="shared" si="404"/>
        <v>26</v>
      </c>
      <c r="I12098" s="198">
        <f t="shared" si="402"/>
        <v>9</v>
      </c>
    </row>
    <row r="12099" spans="1:9" x14ac:dyDescent="0.3">
      <c r="A12099" s="10">
        <v>43732</v>
      </c>
      <c r="B12099" s="11" t="s">
        <v>195</v>
      </c>
      <c r="C12099" s="11" t="s">
        <v>735</v>
      </c>
      <c r="D12099" s="11" t="s">
        <v>662</v>
      </c>
      <c r="E12099" s="11">
        <v>6908535</v>
      </c>
      <c r="F12099" s="15">
        <f>IF(ISBLANK($D12099),"",IF(ISBLANK($E12099),VLOOKUP($D12099,$J:$K,2,FALSE),VLOOKUP($E12099,'Daycare Packages'!$A:$G,7,FALSE)))</f>
        <v>26</v>
      </c>
      <c r="G12099" s="15"/>
      <c r="H12099" s="15">
        <f t="shared" si="404"/>
        <v>26</v>
      </c>
      <c r="I12099" s="198">
        <f t="shared" ref="I12099:I12162" si="405">IF(A12099="",0,MONTH(A12099))</f>
        <v>9</v>
      </c>
    </row>
    <row r="12100" spans="1:9" x14ac:dyDescent="0.3">
      <c r="A12100" s="10">
        <v>43732</v>
      </c>
      <c r="B12100" s="11" t="s">
        <v>136</v>
      </c>
      <c r="C12100" s="11" t="s">
        <v>650</v>
      </c>
      <c r="D12100" s="11" t="s">
        <v>662</v>
      </c>
      <c r="E12100" s="11">
        <v>6936967</v>
      </c>
      <c r="F12100" s="15">
        <f>IF(ISBLANK($D12100),"",IF(ISBLANK($E12100),VLOOKUP($D12100,$J:$K,2,FALSE),VLOOKUP($E12100,'Daycare Packages'!$A:$G,7,FALSE)))</f>
        <v>26</v>
      </c>
      <c r="G12100" s="15"/>
      <c r="H12100" s="15">
        <f t="shared" si="404"/>
        <v>26</v>
      </c>
      <c r="I12100" s="198">
        <f t="shared" si="405"/>
        <v>9</v>
      </c>
    </row>
    <row r="12101" spans="1:9" x14ac:dyDescent="0.3">
      <c r="A12101" s="10">
        <v>43732</v>
      </c>
      <c r="B12101" s="11" t="s">
        <v>194</v>
      </c>
      <c r="C12101" s="11" t="s">
        <v>792</v>
      </c>
      <c r="D12101" s="11" t="s">
        <v>662</v>
      </c>
      <c r="E12101" s="11">
        <v>6975718</v>
      </c>
      <c r="F12101" s="15">
        <f>IF(ISBLANK($D12101),"",IF(ISBLANK($E12101),VLOOKUP($D12101,$J:$K,2,FALSE),VLOOKUP($E12101,'Daycare Packages'!$A:$G,7,FALSE)))</f>
        <v>26</v>
      </c>
      <c r="G12101" s="15"/>
      <c r="H12101" s="15">
        <f t="shared" si="404"/>
        <v>26</v>
      </c>
      <c r="I12101" s="198">
        <f t="shared" si="405"/>
        <v>9</v>
      </c>
    </row>
    <row r="12102" spans="1:9" x14ac:dyDescent="0.3">
      <c r="A12102" s="10">
        <v>43732</v>
      </c>
      <c r="B12102" s="11" t="s">
        <v>1311</v>
      </c>
      <c r="C12102" s="11" t="s">
        <v>1312</v>
      </c>
      <c r="D12102" s="11" t="s">
        <v>662</v>
      </c>
      <c r="E12102" s="11">
        <v>6961586</v>
      </c>
      <c r="F12102" s="15">
        <f>IF(ISBLANK($D12102),"",IF(ISBLANK($E12102),VLOOKUP($D12102,$J:$K,2,FALSE),VLOOKUP($E12102,'Daycare Packages'!$A:$G,7,FALSE)))</f>
        <v>23</v>
      </c>
      <c r="G12102" s="15"/>
      <c r="H12102" s="15">
        <f t="shared" si="404"/>
        <v>23</v>
      </c>
      <c r="I12102" s="198">
        <f t="shared" si="405"/>
        <v>9</v>
      </c>
    </row>
    <row r="12103" spans="1:9" x14ac:dyDescent="0.3">
      <c r="A12103" s="10">
        <v>43732</v>
      </c>
      <c r="B12103" s="11" t="s">
        <v>1298</v>
      </c>
      <c r="C12103" s="11" t="s">
        <v>764</v>
      </c>
      <c r="D12103" s="11" t="s">
        <v>662</v>
      </c>
      <c r="F12103" s="15">
        <f>IF(ISBLANK($D12103),"",IF(ISBLANK($E12103),VLOOKUP($D12103,$J:$K,2,FALSE),VLOOKUP($E12103,'Daycare Packages'!$A:$G,7,FALSE)))</f>
        <v>30</v>
      </c>
      <c r="G12103" s="15"/>
      <c r="H12103" s="15">
        <f t="shared" si="404"/>
        <v>30</v>
      </c>
      <c r="I12103" s="198">
        <f t="shared" si="405"/>
        <v>9</v>
      </c>
    </row>
    <row r="12104" spans="1:9" x14ac:dyDescent="0.3">
      <c r="A12104" s="10">
        <v>43732</v>
      </c>
      <c r="B12104" s="11" t="s">
        <v>160</v>
      </c>
      <c r="C12104" s="11" t="s">
        <v>1761</v>
      </c>
      <c r="D12104" s="11" t="s">
        <v>662</v>
      </c>
      <c r="E12104" s="11">
        <v>6928242</v>
      </c>
      <c r="F12104" s="15">
        <f>IF(ISBLANK($D12104),"",IF(ISBLANK($E12104),VLOOKUP($D12104,$J:$K,2,FALSE),VLOOKUP($E12104,'Daycare Packages'!$A:$G,7,FALSE)))</f>
        <v>25</v>
      </c>
      <c r="G12104" s="15"/>
      <c r="H12104" s="15">
        <f t="shared" si="404"/>
        <v>25</v>
      </c>
      <c r="I12104" s="198">
        <f t="shared" si="405"/>
        <v>9</v>
      </c>
    </row>
    <row r="12105" spans="1:9" x14ac:dyDescent="0.3">
      <c r="A12105" s="10">
        <v>43732</v>
      </c>
      <c r="B12105" s="11" t="s">
        <v>160</v>
      </c>
      <c r="C12105" s="11" t="s">
        <v>794</v>
      </c>
      <c r="D12105" s="11" t="s">
        <v>662</v>
      </c>
      <c r="E12105" s="11">
        <v>6928242</v>
      </c>
      <c r="F12105" s="15">
        <f>IF(ISBLANK($D12105),"",IF(ISBLANK($E12105),VLOOKUP($D12105,$J:$K,2,FALSE),VLOOKUP($E12105,'Daycare Packages'!$A:$G,7,FALSE)))</f>
        <v>25</v>
      </c>
      <c r="G12105" s="15"/>
      <c r="H12105" s="15">
        <f t="shared" si="404"/>
        <v>25</v>
      </c>
      <c r="I12105" s="198">
        <f t="shared" si="405"/>
        <v>9</v>
      </c>
    </row>
    <row r="12106" spans="1:9" x14ac:dyDescent="0.3">
      <c r="A12106" s="10">
        <v>43732</v>
      </c>
      <c r="B12106" s="11" t="s">
        <v>1863</v>
      </c>
      <c r="C12106" s="11" t="s">
        <v>1864</v>
      </c>
      <c r="D12106" s="11" t="s">
        <v>662</v>
      </c>
      <c r="E12106" s="11">
        <v>6927437</v>
      </c>
      <c r="F12106" s="15">
        <f>IF(ISBLANK($D12106),"",IF(ISBLANK($E12106),VLOOKUP($D12106,$J:$K,2,FALSE),VLOOKUP($E12106,'Daycare Packages'!$A:$G,7,FALSE)))</f>
        <v>27</v>
      </c>
      <c r="G12106" s="15"/>
      <c r="H12106" s="15">
        <f t="shared" si="404"/>
        <v>27</v>
      </c>
      <c r="I12106" s="198">
        <f t="shared" si="405"/>
        <v>9</v>
      </c>
    </row>
    <row r="12107" spans="1:9" x14ac:dyDescent="0.3">
      <c r="A12107" s="10">
        <v>43732</v>
      </c>
      <c r="B12107" s="11" t="s">
        <v>156</v>
      </c>
      <c r="C12107" s="11" t="s">
        <v>479</v>
      </c>
      <c r="D12107" s="11" t="s">
        <v>662</v>
      </c>
      <c r="E12107" s="11">
        <v>6912335</v>
      </c>
      <c r="F12107" s="15">
        <f>IF(ISBLANK($D12107),"",IF(ISBLANK($E12107),VLOOKUP($D12107,$J:$K,2,FALSE),VLOOKUP($E12107,'Daycare Packages'!$A:$G,7,FALSE)))</f>
        <v>23</v>
      </c>
      <c r="G12107" s="15"/>
      <c r="H12107" s="15">
        <f t="shared" si="404"/>
        <v>23</v>
      </c>
      <c r="I12107" s="198">
        <f t="shared" si="405"/>
        <v>9</v>
      </c>
    </row>
    <row r="12108" spans="1:9" x14ac:dyDescent="0.3">
      <c r="A12108" s="10">
        <v>43732</v>
      </c>
      <c r="B12108" s="11" t="s">
        <v>688</v>
      </c>
      <c r="C12108" s="11" t="s">
        <v>689</v>
      </c>
      <c r="D12108" s="11" t="s">
        <v>662</v>
      </c>
      <c r="F12108" s="15">
        <f>IF(ISBLANK($D12108),"",IF(ISBLANK($E12108),VLOOKUP($D12108,$J:$K,2,FALSE),VLOOKUP($E12108,'Daycare Packages'!$A:$G,7,FALSE)))</f>
        <v>30</v>
      </c>
      <c r="G12108" s="15"/>
      <c r="H12108" s="15">
        <f t="shared" si="404"/>
        <v>30</v>
      </c>
      <c r="I12108" s="198">
        <f t="shared" si="405"/>
        <v>9</v>
      </c>
    </row>
    <row r="12109" spans="1:9" x14ac:dyDescent="0.3">
      <c r="A12109" s="10">
        <v>43732</v>
      </c>
      <c r="B12109" s="11" t="s">
        <v>199</v>
      </c>
      <c r="C12109" s="11" t="s">
        <v>711</v>
      </c>
      <c r="D12109" s="11" t="s">
        <v>662</v>
      </c>
      <c r="E12109" s="11">
        <v>6857264</v>
      </c>
      <c r="F12109" s="15">
        <f>IF(ISBLANK($D12109),"",IF(ISBLANK($E12109),VLOOKUP($D12109,$J:$K,2,FALSE),VLOOKUP($E12109,'Daycare Packages'!$A:$G,7,FALSE)))</f>
        <v>26</v>
      </c>
      <c r="G12109" s="15"/>
      <c r="H12109" s="15">
        <f t="shared" si="404"/>
        <v>26</v>
      </c>
      <c r="I12109" s="198">
        <f t="shared" si="405"/>
        <v>9</v>
      </c>
    </row>
    <row r="12110" spans="1:9" x14ac:dyDescent="0.3">
      <c r="A12110" s="10">
        <v>43732</v>
      </c>
      <c r="B12110" s="11" t="s">
        <v>1692</v>
      </c>
      <c r="C12110" s="11" t="s">
        <v>650</v>
      </c>
      <c r="D12110" s="11" t="s">
        <v>662</v>
      </c>
      <c r="F12110" s="15">
        <f>IF(ISBLANK($D12110),"",IF(ISBLANK($E12110),VLOOKUP($D12110,$J:$K,2,FALSE),VLOOKUP($E12110,'Daycare Packages'!$A:$G,7,FALSE)))</f>
        <v>30</v>
      </c>
      <c r="G12110" s="15"/>
      <c r="H12110" s="15">
        <f t="shared" si="404"/>
        <v>30</v>
      </c>
      <c r="I12110" s="198">
        <f t="shared" si="405"/>
        <v>9</v>
      </c>
    </row>
    <row r="12111" spans="1:9" x14ac:dyDescent="0.3">
      <c r="A12111" s="10">
        <v>43732</v>
      </c>
      <c r="B12111" s="11" t="s">
        <v>244</v>
      </c>
      <c r="C12111" s="11" t="s">
        <v>673</v>
      </c>
      <c r="D12111" s="11" t="s">
        <v>662</v>
      </c>
      <c r="E12111" s="11">
        <v>6883385</v>
      </c>
      <c r="F12111" s="15">
        <f>IF(ISBLANK($D12111),"",IF(ISBLANK($E12111),VLOOKUP($D12111,$J:$K,2,FALSE),VLOOKUP($E12111,'Daycare Packages'!$A:$G,7,FALSE)))</f>
        <v>25</v>
      </c>
      <c r="G12111" s="15"/>
      <c r="H12111" s="15">
        <f t="shared" si="404"/>
        <v>25</v>
      </c>
      <c r="I12111" s="198">
        <f t="shared" si="405"/>
        <v>9</v>
      </c>
    </row>
    <row r="12112" spans="1:9" x14ac:dyDescent="0.3">
      <c r="A12112" s="10">
        <v>43732</v>
      </c>
      <c r="B12112" s="11" t="s">
        <v>2006</v>
      </c>
      <c r="C12112" s="11" t="s">
        <v>2007</v>
      </c>
      <c r="D12112" s="11" t="s">
        <v>662</v>
      </c>
      <c r="E12112" s="11">
        <v>6966405</v>
      </c>
      <c r="F12112" s="15">
        <f>IF(ISBLANK($D12112),"",IF(ISBLANK($E12112),VLOOKUP($D12112,$J:$K,2,FALSE),VLOOKUP($E12112,'Daycare Packages'!$A:$G,7,FALSE)))</f>
        <v>27</v>
      </c>
      <c r="G12112" s="15"/>
      <c r="H12112" s="15">
        <f t="shared" si="404"/>
        <v>27</v>
      </c>
      <c r="I12112" s="198">
        <f t="shared" si="405"/>
        <v>9</v>
      </c>
    </row>
    <row r="12113" spans="1:9" x14ac:dyDescent="0.3">
      <c r="A12113" s="10">
        <v>43732</v>
      </c>
      <c r="B12113" s="11" t="s">
        <v>2006</v>
      </c>
      <c r="C12113" s="11" t="s">
        <v>1154</v>
      </c>
      <c r="D12113" s="11" t="s">
        <v>662</v>
      </c>
      <c r="E12113" s="11">
        <v>6966405</v>
      </c>
      <c r="F12113" s="15">
        <f>IF(ISBLANK($D12113),"",IF(ISBLANK($E12113),VLOOKUP($D12113,$J:$K,2,FALSE),VLOOKUP($E12113,'Daycare Packages'!$A:$G,7,FALSE)))</f>
        <v>27</v>
      </c>
      <c r="G12113" s="15"/>
      <c r="H12113" s="15">
        <f t="shared" si="404"/>
        <v>27</v>
      </c>
      <c r="I12113" s="198">
        <f t="shared" si="405"/>
        <v>9</v>
      </c>
    </row>
    <row r="12114" spans="1:9" x14ac:dyDescent="0.3">
      <c r="A12114" s="10">
        <v>43732</v>
      </c>
      <c r="B12114" s="11" t="s">
        <v>621</v>
      </c>
      <c r="C12114" s="11" t="s">
        <v>622</v>
      </c>
      <c r="D12114" s="11" t="s">
        <v>662</v>
      </c>
      <c r="F12114" s="15">
        <f>IF(ISBLANK($D12114),"",IF(ISBLANK($E12114),VLOOKUP($D12114,$J:$K,2,FALSE),VLOOKUP($E12114,'Daycare Packages'!$A:$G,7,FALSE)))</f>
        <v>30</v>
      </c>
      <c r="G12114" s="15"/>
      <c r="H12114" s="15">
        <f t="shared" si="404"/>
        <v>30</v>
      </c>
      <c r="I12114" s="198">
        <f t="shared" si="405"/>
        <v>9</v>
      </c>
    </row>
    <row r="12115" spans="1:9" x14ac:dyDescent="0.3">
      <c r="A12115" s="10">
        <v>43732</v>
      </c>
      <c r="B12115" s="11" t="s">
        <v>172</v>
      </c>
      <c r="C12115" s="11" t="s">
        <v>773</v>
      </c>
      <c r="D12115" s="11" t="s">
        <v>662</v>
      </c>
      <c r="F12115" s="15">
        <f>IF(ISBLANK($D12115),"",IF(ISBLANK($E12115),VLOOKUP($D12115,$J:$K,2,FALSE),VLOOKUP($E12115,'Daycare Packages'!$A:$G,7,FALSE)))</f>
        <v>30</v>
      </c>
      <c r="G12115" s="15"/>
      <c r="H12115" s="15">
        <f t="shared" si="404"/>
        <v>30</v>
      </c>
      <c r="I12115" s="198">
        <f t="shared" si="405"/>
        <v>9</v>
      </c>
    </row>
    <row r="12116" spans="1:9" x14ac:dyDescent="0.3">
      <c r="A12116" s="10">
        <v>43732</v>
      </c>
      <c r="B12116" s="11" t="s">
        <v>222</v>
      </c>
      <c r="C12116" s="11" t="s">
        <v>229</v>
      </c>
      <c r="D12116" s="11" t="s">
        <v>662</v>
      </c>
      <c r="E12116" s="11">
        <v>6970707</v>
      </c>
      <c r="F12116" s="15">
        <f>IF(ISBLANK($D12116),"",IF(ISBLANK($E12116),VLOOKUP($D12116,$J:$K,2,FALSE),VLOOKUP($E12116,'Daycare Packages'!$A:$G,7,FALSE)))</f>
        <v>27</v>
      </c>
      <c r="G12116" s="15"/>
      <c r="H12116" s="15">
        <f t="shared" si="404"/>
        <v>27</v>
      </c>
      <c r="I12116" s="198">
        <f t="shared" si="405"/>
        <v>9</v>
      </c>
    </row>
    <row r="12117" spans="1:9" x14ac:dyDescent="0.3">
      <c r="A12117" s="10">
        <v>43732</v>
      </c>
      <c r="B12117" s="11" t="s">
        <v>122</v>
      </c>
      <c r="C12117" s="11" t="s">
        <v>740</v>
      </c>
      <c r="D12117" s="11" t="s">
        <v>662</v>
      </c>
      <c r="E12117" s="11">
        <v>6734317</v>
      </c>
      <c r="F12117" s="15">
        <f>IF(ISBLANK($D12117),"",IF(ISBLANK($E12117),VLOOKUP($D12117,$J:$K,2,FALSE),VLOOKUP($E12117,'Daycare Packages'!$A:$G,7,FALSE)))</f>
        <v>22</v>
      </c>
      <c r="G12117" s="15"/>
      <c r="H12117" s="15">
        <f t="shared" si="404"/>
        <v>22</v>
      </c>
      <c r="I12117" s="198">
        <f t="shared" si="405"/>
        <v>9</v>
      </c>
    </row>
    <row r="12118" spans="1:9" x14ac:dyDescent="0.3">
      <c r="A12118" s="10">
        <v>43732</v>
      </c>
      <c r="B12118" s="11" t="s">
        <v>912</v>
      </c>
      <c r="C12118" s="11" t="s">
        <v>913</v>
      </c>
      <c r="D12118" s="11" t="s">
        <v>662</v>
      </c>
      <c r="F12118" s="15">
        <f>IF(ISBLANK($D12118),"",IF(ISBLANK($E12118),VLOOKUP($D12118,$J:$K,2,FALSE),VLOOKUP($E12118,'Daycare Packages'!$A:$G,7,FALSE)))</f>
        <v>30</v>
      </c>
      <c r="G12118" s="15"/>
      <c r="H12118" s="15">
        <f t="shared" si="404"/>
        <v>30</v>
      </c>
      <c r="I12118" s="198">
        <f t="shared" si="405"/>
        <v>9</v>
      </c>
    </row>
    <row r="12119" spans="1:9" x14ac:dyDescent="0.3">
      <c r="A12119" s="10">
        <v>43732</v>
      </c>
      <c r="B12119" s="11" t="s">
        <v>196</v>
      </c>
      <c r="C12119" s="11" t="s">
        <v>432</v>
      </c>
      <c r="D12119" s="11" t="s">
        <v>662</v>
      </c>
      <c r="E12119" s="11">
        <v>6971705</v>
      </c>
      <c r="F12119" s="15">
        <f>IF(ISBLANK($D12119),"",IF(ISBLANK($E12119),VLOOKUP($D12119,$J:$K,2,FALSE),VLOOKUP($E12119,'Daycare Packages'!$A:$G,7,FALSE)))</f>
        <v>25</v>
      </c>
      <c r="G12119" s="15"/>
      <c r="H12119" s="15">
        <f t="shared" si="404"/>
        <v>25</v>
      </c>
      <c r="I12119" s="198">
        <f t="shared" si="405"/>
        <v>9</v>
      </c>
    </row>
    <row r="12120" spans="1:9" x14ac:dyDescent="0.3">
      <c r="A12120" s="10">
        <v>43732</v>
      </c>
      <c r="B12120" s="11" t="s">
        <v>1961</v>
      </c>
      <c r="C12120" s="11" t="s">
        <v>1962</v>
      </c>
      <c r="D12120" s="11" t="s">
        <v>662</v>
      </c>
      <c r="F12120" s="15">
        <f>IF(ISBLANK($D12120),"",IF(ISBLANK($E12120),VLOOKUP($D12120,$J:$K,2,FALSE),VLOOKUP($E12120,'Daycare Packages'!$A:$G,7,FALSE)))</f>
        <v>30</v>
      </c>
      <c r="G12120" s="15"/>
      <c r="H12120" s="15">
        <f t="shared" si="404"/>
        <v>30</v>
      </c>
      <c r="I12120" s="198">
        <f t="shared" si="405"/>
        <v>9</v>
      </c>
    </row>
    <row r="12121" spans="1:9" x14ac:dyDescent="0.3">
      <c r="A12121" s="10">
        <v>43732</v>
      </c>
      <c r="B12121" s="11" t="s">
        <v>2357</v>
      </c>
      <c r="C12121" s="11" t="s">
        <v>2358</v>
      </c>
      <c r="D12121" s="11" t="s">
        <v>662</v>
      </c>
      <c r="F12121" s="15">
        <f>IF(ISBLANK($D12121),"",IF(ISBLANK($E12121),VLOOKUP($D12121,$J:$K,2,FALSE),VLOOKUP($E12121,'Daycare Packages'!$A:$G,7,FALSE)))</f>
        <v>30</v>
      </c>
      <c r="G12121" s="15"/>
      <c r="H12121" s="15">
        <f t="shared" si="404"/>
        <v>30</v>
      </c>
      <c r="I12121" s="198">
        <f t="shared" si="405"/>
        <v>9</v>
      </c>
    </row>
    <row r="12122" spans="1:9" x14ac:dyDescent="0.3">
      <c r="A12122" s="10">
        <v>43732</v>
      </c>
      <c r="B12122" s="11" t="s">
        <v>228</v>
      </c>
      <c r="C12122" s="11" t="s">
        <v>554</v>
      </c>
      <c r="D12122" s="11" t="s">
        <v>662</v>
      </c>
      <c r="F12122" s="15">
        <f>IF(ISBLANK($D12122),"",IF(ISBLANK($E12122),VLOOKUP($D12122,$J:$K,2,FALSE),VLOOKUP($E12122,'Daycare Packages'!$A:$G,7,FALSE)))</f>
        <v>30</v>
      </c>
      <c r="G12122" s="15"/>
      <c r="H12122" s="15">
        <f t="shared" si="404"/>
        <v>30</v>
      </c>
      <c r="I12122" s="198">
        <f t="shared" si="405"/>
        <v>9</v>
      </c>
    </row>
    <row r="12123" spans="1:9" x14ac:dyDescent="0.3">
      <c r="A12123" s="10">
        <v>43732</v>
      </c>
      <c r="B12123" s="11" t="s">
        <v>282</v>
      </c>
      <c r="C12123" s="11" t="s">
        <v>735</v>
      </c>
      <c r="D12123" s="11" t="s">
        <v>662</v>
      </c>
      <c r="F12123" s="15">
        <f>IF(ISBLANK($D12123),"",IF(ISBLANK($E12123),VLOOKUP($D12123,$J:$K,2,FALSE),VLOOKUP($E12123,'Daycare Packages'!$A:$G,7,FALSE)))</f>
        <v>30</v>
      </c>
      <c r="G12123" s="15"/>
      <c r="H12123" s="15">
        <f t="shared" si="404"/>
        <v>30</v>
      </c>
      <c r="I12123" s="198">
        <f t="shared" si="405"/>
        <v>9</v>
      </c>
    </row>
    <row r="12124" spans="1:9" x14ac:dyDescent="0.3">
      <c r="A12124" s="10">
        <v>43732</v>
      </c>
      <c r="B12124" s="11" t="s">
        <v>1317</v>
      </c>
      <c r="C12124" s="11" t="s">
        <v>633</v>
      </c>
      <c r="D12124" s="11" t="s">
        <v>662</v>
      </c>
      <c r="E12124" s="11">
        <v>6935593</v>
      </c>
      <c r="F12124" s="15">
        <f>IF(ISBLANK($D12124),"",IF(ISBLANK($E12124),VLOOKUP($D12124,$J:$K,2,FALSE),VLOOKUP($E12124,'Daycare Packages'!$A:$G,7,FALSE)))</f>
        <v>25</v>
      </c>
      <c r="G12124" s="15"/>
      <c r="H12124" s="15">
        <f t="shared" si="404"/>
        <v>25</v>
      </c>
      <c r="I12124" s="198">
        <f t="shared" si="405"/>
        <v>9</v>
      </c>
    </row>
    <row r="12125" spans="1:9" x14ac:dyDescent="0.3">
      <c r="A12125" s="10">
        <v>43732</v>
      </c>
      <c r="B12125" s="11" t="s">
        <v>2031</v>
      </c>
      <c r="C12125" s="11" t="s">
        <v>2032</v>
      </c>
      <c r="D12125" s="11" t="s">
        <v>662</v>
      </c>
      <c r="F12125" s="15">
        <f>IF(ISBLANK($D12125),"",IF(ISBLANK($E12125),VLOOKUP($D12125,$J:$K,2,FALSE),VLOOKUP($E12125,'Daycare Packages'!$A:$G,7,FALSE)))</f>
        <v>30</v>
      </c>
      <c r="G12125" s="15">
        <v>6</v>
      </c>
      <c r="H12125" s="15">
        <f t="shared" si="404"/>
        <v>36</v>
      </c>
      <c r="I12125" s="198">
        <f t="shared" si="405"/>
        <v>9</v>
      </c>
    </row>
    <row r="12126" spans="1:9" x14ac:dyDescent="0.3">
      <c r="A12126" s="10">
        <v>43732</v>
      </c>
      <c r="B12126" s="11" t="s">
        <v>1979</v>
      </c>
      <c r="C12126" s="11" t="s">
        <v>474</v>
      </c>
      <c r="D12126" s="11" t="s">
        <v>662</v>
      </c>
      <c r="E12126" s="11">
        <v>6921788</v>
      </c>
      <c r="F12126" s="15">
        <f>IF(ISBLANK($D12126),"",IF(ISBLANK($E12126),VLOOKUP($D12126,$J:$K,2,FALSE),VLOOKUP($E12126,'Daycare Packages'!$A:$G,7,FALSE)))</f>
        <v>23</v>
      </c>
      <c r="G12126" s="15"/>
      <c r="H12126" s="15">
        <f t="shared" si="404"/>
        <v>23</v>
      </c>
      <c r="I12126" s="198">
        <f t="shared" si="405"/>
        <v>9</v>
      </c>
    </row>
    <row r="12127" spans="1:9" x14ac:dyDescent="0.3">
      <c r="A12127" s="10">
        <v>43732</v>
      </c>
      <c r="B12127" s="11" t="s">
        <v>133</v>
      </c>
      <c r="C12127" s="11" t="s">
        <v>712</v>
      </c>
      <c r="D12127" s="11" t="s">
        <v>662</v>
      </c>
      <c r="E12127" s="11">
        <v>6866409</v>
      </c>
      <c r="F12127" s="15">
        <f>IF(ISBLANK($D12127),"",IF(ISBLANK($E12127),VLOOKUP($D12127,$J:$K,2,FALSE),VLOOKUP($E12127,'Daycare Packages'!$A:$G,7,FALSE)))</f>
        <v>26</v>
      </c>
      <c r="G12127" s="15"/>
      <c r="H12127" s="15">
        <f t="shared" si="404"/>
        <v>26</v>
      </c>
      <c r="I12127" s="198">
        <f t="shared" si="405"/>
        <v>9</v>
      </c>
    </row>
    <row r="12128" spans="1:9" x14ac:dyDescent="0.3">
      <c r="A12128" s="10">
        <v>43732</v>
      </c>
      <c r="B12128" s="11" t="s">
        <v>138</v>
      </c>
      <c r="C12128" s="11" t="s">
        <v>573</v>
      </c>
      <c r="D12128" s="11" t="s">
        <v>662</v>
      </c>
      <c r="E12128" s="11">
        <v>6803103</v>
      </c>
      <c r="F12128" s="15">
        <f>IF(ISBLANK($D12128),"",IF(ISBLANK($E12128),VLOOKUP($D12128,$J:$K,2,FALSE),VLOOKUP($E12128,'Daycare Packages'!$A:$G,7,FALSE)))</f>
        <v>23</v>
      </c>
      <c r="G12128" s="15"/>
      <c r="H12128" s="15">
        <f t="shared" si="404"/>
        <v>23</v>
      </c>
      <c r="I12128" s="198">
        <f t="shared" si="405"/>
        <v>9</v>
      </c>
    </row>
    <row r="12129" spans="1:9" x14ac:dyDescent="0.3">
      <c r="A12129" s="10">
        <v>43732</v>
      </c>
      <c r="B12129" s="11" t="s">
        <v>189</v>
      </c>
      <c r="C12129" s="11" t="s">
        <v>638</v>
      </c>
      <c r="D12129" s="11" t="s">
        <v>662</v>
      </c>
      <c r="E12129" s="11">
        <v>6895721</v>
      </c>
      <c r="F12129" s="15">
        <f>IF(ISBLANK($D12129),"",IF(ISBLANK($E12129),VLOOKUP($D12129,$J:$K,2,FALSE),VLOOKUP($E12129,'Daycare Packages'!$A:$G,7,FALSE)))</f>
        <v>25</v>
      </c>
      <c r="G12129" s="15"/>
      <c r="H12129" s="15">
        <f t="shared" si="404"/>
        <v>25</v>
      </c>
      <c r="I12129" s="198">
        <f t="shared" si="405"/>
        <v>9</v>
      </c>
    </row>
    <row r="12130" spans="1:9" x14ac:dyDescent="0.3">
      <c r="A12130" s="10">
        <v>43732</v>
      </c>
      <c r="B12130" s="11" t="s">
        <v>924</v>
      </c>
      <c r="C12130" s="11" t="s">
        <v>925</v>
      </c>
      <c r="D12130" s="11" t="s">
        <v>662</v>
      </c>
      <c r="F12130" s="15">
        <f>IF(ISBLANK($D12130),"",IF(ISBLANK($E12130),VLOOKUP($D12130,$J:$K,2,FALSE),VLOOKUP($E12130,'Daycare Packages'!$A:$G,7,FALSE)))</f>
        <v>30</v>
      </c>
      <c r="G12130" s="15"/>
      <c r="H12130" s="15">
        <f t="shared" si="404"/>
        <v>30</v>
      </c>
      <c r="I12130" s="198">
        <f t="shared" si="405"/>
        <v>9</v>
      </c>
    </row>
    <row r="12131" spans="1:9" x14ac:dyDescent="0.3">
      <c r="A12131" s="10">
        <v>43732</v>
      </c>
      <c r="B12131" s="11" t="s">
        <v>147</v>
      </c>
      <c r="C12131" s="11" t="s">
        <v>796</v>
      </c>
      <c r="D12131" s="11" t="s">
        <v>662</v>
      </c>
      <c r="E12131" s="11">
        <v>6931199</v>
      </c>
      <c r="F12131" s="15">
        <f>IF(ISBLANK($D12131),"",IF(ISBLANK($E12131),VLOOKUP($D12131,$J:$K,2,FALSE),VLOOKUP($E12131,'Daycare Packages'!$A:$G,7,FALSE)))</f>
        <v>23</v>
      </c>
      <c r="G12131" s="15"/>
      <c r="H12131" s="15">
        <f t="shared" si="404"/>
        <v>23</v>
      </c>
      <c r="I12131" s="198">
        <f t="shared" si="405"/>
        <v>9</v>
      </c>
    </row>
    <row r="12132" spans="1:9" x14ac:dyDescent="0.3">
      <c r="A12132" s="10">
        <v>43732</v>
      </c>
      <c r="B12132" s="11" t="s">
        <v>713</v>
      </c>
      <c r="C12132" s="11" t="s">
        <v>714</v>
      </c>
      <c r="D12132" s="11" t="s">
        <v>662</v>
      </c>
      <c r="F12132" s="15">
        <f>IF(ISBLANK($D12132),"",IF(ISBLANK($E12132),VLOOKUP($D12132,$J:$K,2,FALSE),VLOOKUP($E12132,'Daycare Packages'!$A:$G,7,FALSE)))</f>
        <v>30</v>
      </c>
      <c r="G12132" s="15"/>
      <c r="H12132" s="15">
        <f t="shared" si="404"/>
        <v>30</v>
      </c>
      <c r="I12132" s="198">
        <f t="shared" si="405"/>
        <v>9</v>
      </c>
    </row>
    <row r="12133" spans="1:9" x14ac:dyDescent="0.3">
      <c r="A12133" s="10">
        <v>43732</v>
      </c>
      <c r="B12133" s="11" t="s">
        <v>716</v>
      </c>
      <c r="C12133" s="11" t="s">
        <v>717</v>
      </c>
      <c r="D12133" s="11" t="s">
        <v>662</v>
      </c>
      <c r="F12133" s="15">
        <f>IF(ISBLANK($D12133),"",IF(ISBLANK($E12133),VLOOKUP($D12133,$J:$K,2,FALSE),VLOOKUP($E12133,'Daycare Packages'!$A:$G,7,FALSE)))</f>
        <v>30</v>
      </c>
      <c r="G12133" s="15"/>
      <c r="H12133" s="15">
        <f t="shared" si="404"/>
        <v>30</v>
      </c>
      <c r="I12133" s="198">
        <f t="shared" si="405"/>
        <v>9</v>
      </c>
    </row>
    <row r="12134" spans="1:9" x14ac:dyDescent="0.3">
      <c r="A12134" s="10">
        <v>43732</v>
      </c>
      <c r="B12134" s="11" t="s">
        <v>340</v>
      </c>
      <c r="C12134" s="11" t="s">
        <v>745</v>
      </c>
      <c r="D12134" s="11" t="s">
        <v>662</v>
      </c>
      <c r="F12134" s="15">
        <f>IF(ISBLANK($D12134),"",IF(ISBLANK($E12134),VLOOKUP($D12134,$J:$K,2,FALSE),VLOOKUP($E12134,'Daycare Packages'!$A:$G,7,FALSE)))</f>
        <v>30</v>
      </c>
      <c r="G12134" s="15">
        <v>-3.6</v>
      </c>
      <c r="H12134" s="15">
        <f t="shared" si="404"/>
        <v>26.4</v>
      </c>
      <c r="I12134" s="198">
        <f t="shared" si="405"/>
        <v>9</v>
      </c>
    </row>
    <row r="12135" spans="1:9" x14ac:dyDescent="0.3">
      <c r="A12135" s="10">
        <v>43732</v>
      </c>
      <c r="B12135" s="11" t="s">
        <v>340</v>
      </c>
      <c r="C12135" s="11" t="s">
        <v>746</v>
      </c>
      <c r="D12135" s="11" t="s">
        <v>662</v>
      </c>
      <c r="F12135" s="15">
        <f>IF(ISBLANK($D12135),"",IF(ISBLANK($E12135),VLOOKUP($D12135,$J:$K,2,FALSE),VLOOKUP($E12135,'Daycare Packages'!$A:$G,7,FALSE)))</f>
        <v>30</v>
      </c>
      <c r="G12135" s="15">
        <v>-3.6</v>
      </c>
      <c r="H12135" s="15">
        <f t="shared" si="404"/>
        <v>26.4</v>
      </c>
      <c r="I12135" s="198">
        <f t="shared" si="405"/>
        <v>9</v>
      </c>
    </row>
    <row r="12136" spans="1:9" x14ac:dyDescent="0.3">
      <c r="A12136" s="10">
        <v>43732</v>
      </c>
      <c r="B12136" s="11" t="s">
        <v>922</v>
      </c>
      <c r="C12136" s="11" t="s">
        <v>923</v>
      </c>
      <c r="D12136" s="11" t="s">
        <v>662</v>
      </c>
      <c r="E12136" s="11">
        <v>6872770</v>
      </c>
      <c r="F12136" s="15">
        <f>IF(ISBLANK($D12136),"",IF(ISBLANK($E12136),VLOOKUP($D12136,$J:$K,2,FALSE),VLOOKUP($E12136,'Daycare Packages'!$A:$G,7,FALSE)))</f>
        <v>23</v>
      </c>
      <c r="G12136" s="15"/>
      <c r="H12136" s="15">
        <f t="shared" si="404"/>
        <v>23</v>
      </c>
      <c r="I12136" s="198">
        <f t="shared" si="405"/>
        <v>9</v>
      </c>
    </row>
    <row r="12137" spans="1:9" x14ac:dyDescent="0.3">
      <c r="A12137" s="10">
        <v>43732</v>
      </c>
      <c r="B12137" s="11" t="s">
        <v>511</v>
      </c>
      <c r="C12137" s="11" t="s">
        <v>512</v>
      </c>
      <c r="D12137" s="11" t="s">
        <v>662</v>
      </c>
      <c r="F12137" s="15">
        <f>IF(ISBLANK($D12137),"",IF(ISBLANK($E12137),VLOOKUP($D12137,$J:$K,2,FALSE),VLOOKUP($E12137,'Daycare Packages'!$A:$G,7,FALSE)))</f>
        <v>30</v>
      </c>
      <c r="G12137" s="15"/>
      <c r="H12137" s="15">
        <f t="shared" si="404"/>
        <v>30</v>
      </c>
      <c r="I12137" s="198">
        <f t="shared" si="405"/>
        <v>9</v>
      </c>
    </row>
    <row r="12138" spans="1:9" x14ac:dyDescent="0.3">
      <c r="A12138" s="10">
        <v>43732</v>
      </c>
      <c r="B12138" s="11" t="s">
        <v>170</v>
      </c>
      <c r="C12138" s="11" t="s">
        <v>710</v>
      </c>
      <c r="D12138" s="11" t="s">
        <v>662</v>
      </c>
      <c r="E12138" s="11">
        <v>6899079</v>
      </c>
      <c r="F12138" s="15">
        <f>IF(ISBLANK($D12138),"",IF(ISBLANK($E12138),VLOOKUP($D12138,$J:$K,2,FALSE),VLOOKUP($E12138,'Daycare Packages'!$A:$G,7,FALSE)))</f>
        <v>23</v>
      </c>
      <c r="G12138" s="15"/>
      <c r="H12138" s="15">
        <f t="shared" si="404"/>
        <v>23</v>
      </c>
      <c r="I12138" s="198">
        <f t="shared" si="405"/>
        <v>9</v>
      </c>
    </row>
    <row r="12139" spans="1:9" x14ac:dyDescent="0.3">
      <c r="A12139" s="10">
        <v>43732</v>
      </c>
      <c r="B12139" s="11" t="s">
        <v>174</v>
      </c>
      <c r="C12139" s="11" t="s">
        <v>432</v>
      </c>
      <c r="D12139" s="11" t="s">
        <v>662</v>
      </c>
      <c r="F12139" s="15">
        <f>IF(ISBLANK($D12139),"",IF(ISBLANK($E12139),VLOOKUP($D12139,$J:$K,2,FALSE),VLOOKUP($E12139,'Daycare Packages'!$A:$G,7,FALSE)))</f>
        <v>30</v>
      </c>
      <c r="G12139" s="15"/>
      <c r="H12139" s="15">
        <f t="shared" si="404"/>
        <v>30</v>
      </c>
      <c r="I12139" s="198">
        <f t="shared" si="405"/>
        <v>9</v>
      </c>
    </row>
    <row r="12140" spans="1:9" x14ac:dyDescent="0.3">
      <c r="A12140" s="10">
        <v>43732</v>
      </c>
      <c r="B12140" s="11" t="s">
        <v>109</v>
      </c>
      <c r="C12140" s="11" t="s">
        <v>883</v>
      </c>
      <c r="D12140" s="11" t="s">
        <v>662</v>
      </c>
      <c r="E12140" s="11">
        <v>6957451</v>
      </c>
      <c r="F12140" s="15">
        <f>IF(ISBLANK($D12140),"",IF(ISBLANK($E12140),VLOOKUP($D12140,$J:$K,2,FALSE),VLOOKUP($E12140,'Daycare Packages'!$A:$G,7,FALSE)))</f>
        <v>23</v>
      </c>
      <c r="G12140" s="15"/>
      <c r="H12140" s="15">
        <f t="shared" si="404"/>
        <v>23</v>
      </c>
      <c r="I12140" s="198">
        <f t="shared" si="405"/>
        <v>9</v>
      </c>
    </row>
    <row r="12141" spans="1:9" x14ac:dyDescent="0.3">
      <c r="A12141" s="55">
        <v>43732</v>
      </c>
      <c r="B12141" s="56" t="s">
        <v>109</v>
      </c>
      <c r="C12141" s="56" t="s">
        <v>930</v>
      </c>
      <c r="D12141" s="56" t="s">
        <v>662</v>
      </c>
      <c r="E12141" s="56">
        <v>6957451</v>
      </c>
      <c r="F12141" s="59">
        <f>IF(ISBLANK($D12141),"",IF(ISBLANK($E12141),VLOOKUP($D12141,$J:$K,2,FALSE),VLOOKUP($E12141,'Daycare Packages'!$A:$G,7,FALSE)))</f>
        <v>23</v>
      </c>
      <c r="G12141" s="59"/>
      <c r="H12141" s="59">
        <f t="shared" si="404"/>
        <v>23</v>
      </c>
      <c r="I12141" s="198">
        <f t="shared" si="405"/>
        <v>9</v>
      </c>
    </row>
    <row r="12142" spans="1:9" x14ac:dyDescent="0.3">
      <c r="A12142" s="10">
        <v>43733</v>
      </c>
      <c r="B12142" s="11" t="s">
        <v>1526</v>
      </c>
      <c r="C12142" s="11" t="s">
        <v>1527</v>
      </c>
      <c r="D12142" s="11" t="s">
        <v>659</v>
      </c>
      <c r="F12142" s="15">
        <f>IF(ISBLANK($D12142),"",IF(ISBLANK($E12142),VLOOKUP($D12142,$J:$K,2,FALSE),VLOOKUP($E12142,'Daycare Packages'!$A:$G,7,FALSE)))</f>
        <v>20</v>
      </c>
      <c r="G12142" s="15"/>
      <c r="H12142" s="15">
        <f t="shared" si="404"/>
        <v>20</v>
      </c>
      <c r="I12142" s="198">
        <f t="shared" si="405"/>
        <v>9</v>
      </c>
    </row>
    <row r="12143" spans="1:9" x14ac:dyDescent="0.3">
      <c r="A12143" s="10">
        <v>43733</v>
      </c>
      <c r="B12143" s="11" t="s">
        <v>889</v>
      </c>
      <c r="C12143" s="11" t="s">
        <v>890</v>
      </c>
      <c r="D12143" s="11" t="s">
        <v>659</v>
      </c>
      <c r="F12143" s="15">
        <f>IF(ISBLANK($D12143),"",IF(ISBLANK($E12143),VLOOKUP($D12143,$J:$K,2,FALSE),VLOOKUP($E12143,'Daycare Packages'!$A:$G,7,FALSE)))</f>
        <v>20</v>
      </c>
      <c r="G12143" s="15"/>
      <c r="H12143" s="15">
        <f t="shared" si="404"/>
        <v>20</v>
      </c>
      <c r="I12143" s="198">
        <f t="shared" si="405"/>
        <v>9</v>
      </c>
    </row>
    <row r="12144" spans="1:9" x14ac:dyDescent="0.3">
      <c r="A12144" s="10">
        <v>43733</v>
      </c>
      <c r="B12144" s="11" t="s">
        <v>2388</v>
      </c>
      <c r="C12144" s="11" t="s">
        <v>2389</v>
      </c>
      <c r="D12144" s="11" t="s">
        <v>659</v>
      </c>
      <c r="F12144" s="15">
        <f>IF(ISBLANK($D12144),"",IF(ISBLANK($E12144),VLOOKUP($D12144,$J:$K,2,FALSE),VLOOKUP($E12144,'Daycare Packages'!$A:$G,7,FALSE)))</f>
        <v>20</v>
      </c>
      <c r="G12144" s="15"/>
      <c r="H12144" s="15">
        <f t="shared" si="404"/>
        <v>20</v>
      </c>
      <c r="I12144" s="198">
        <f t="shared" si="405"/>
        <v>9</v>
      </c>
    </row>
    <row r="12145" spans="1:9" x14ac:dyDescent="0.3">
      <c r="A12145" s="10">
        <v>43733</v>
      </c>
      <c r="B12145" s="11" t="s">
        <v>1863</v>
      </c>
      <c r="C12145" s="11" t="s">
        <v>1864</v>
      </c>
      <c r="D12145" s="11" t="s">
        <v>662</v>
      </c>
      <c r="E12145" s="11">
        <v>6927437</v>
      </c>
      <c r="F12145" s="15">
        <f>IF(ISBLANK($D12145),"",IF(ISBLANK($E12145),VLOOKUP($D12145,$J:$K,2,FALSE),VLOOKUP($E12145,'Daycare Packages'!$A:$G,7,FALSE)))</f>
        <v>27</v>
      </c>
      <c r="G12145" s="15"/>
      <c r="H12145" s="15">
        <f t="shared" si="404"/>
        <v>27</v>
      </c>
      <c r="I12145" s="198">
        <f t="shared" si="405"/>
        <v>9</v>
      </c>
    </row>
    <row r="12146" spans="1:9" x14ac:dyDescent="0.3">
      <c r="A12146" s="10">
        <v>43733</v>
      </c>
      <c r="B12146" s="11" t="s">
        <v>2414</v>
      </c>
      <c r="C12146" s="11" t="s">
        <v>863</v>
      </c>
      <c r="D12146" s="11" t="s">
        <v>662</v>
      </c>
      <c r="F12146" s="15">
        <f>IF(ISBLANK($D12146),"",IF(ISBLANK($E12146),VLOOKUP($D12146,$J:$K,2,FALSE),VLOOKUP($E12146,'Daycare Packages'!$A:$G,7,FALSE)))</f>
        <v>30</v>
      </c>
      <c r="G12146" s="15"/>
      <c r="H12146" s="15">
        <f t="shared" ref="H12146:H12192" si="406">IF(ISBLANK(D12146),"",SUM(F12146:G12146))</f>
        <v>30</v>
      </c>
      <c r="I12146" s="198">
        <f t="shared" si="405"/>
        <v>9</v>
      </c>
    </row>
    <row r="12147" spans="1:9" x14ac:dyDescent="0.3">
      <c r="A12147" s="10">
        <v>43733</v>
      </c>
      <c r="B12147" s="11" t="s">
        <v>690</v>
      </c>
      <c r="C12147" s="11" t="s">
        <v>691</v>
      </c>
      <c r="D12147" s="11" t="s">
        <v>662</v>
      </c>
      <c r="E12147" s="11">
        <v>6937080</v>
      </c>
      <c r="F12147" s="15">
        <f>IF(ISBLANK($D12147),"",IF(ISBLANK($E12147),VLOOKUP($D12147,$J:$K,2,FALSE),VLOOKUP($E12147,'Daycare Packages'!$A:$G,7,FALSE)))</f>
        <v>23</v>
      </c>
      <c r="G12147" s="15"/>
      <c r="H12147" s="15">
        <f t="shared" si="406"/>
        <v>23</v>
      </c>
      <c r="I12147" s="198">
        <f t="shared" si="405"/>
        <v>9</v>
      </c>
    </row>
    <row r="12148" spans="1:9" x14ac:dyDescent="0.3">
      <c r="A12148" s="10">
        <v>43733</v>
      </c>
      <c r="B12148" s="11" t="s">
        <v>2167</v>
      </c>
      <c r="C12148" s="11" t="s">
        <v>570</v>
      </c>
      <c r="D12148" s="11" t="s">
        <v>662</v>
      </c>
      <c r="E12148" s="11">
        <v>6973384</v>
      </c>
      <c r="F12148" s="15">
        <f>IF(ISBLANK($D12148),"",IF(ISBLANK($E12148),VLOOKUP($D12148,$J:$K,2,FALSE),VLOOKUP($E12148,'Daycare Packages'!$A:$G,7,FALSE)))</f>
        <v>27</v>
      </c>
      <c r="G12148" s="15"/>
      <c r="H12148" s="15">
        <f t="shared" si="406"/>
        <v>27</v>
      </c>
      <c r="I12148" s="198">
        <f t="shared" si="405"/>
        <v>9</v>
      </c>
    </row>
    <row r="12149" spans="1:9" x14ac:dyDescent="0.3">
      <c r="A12149" s="10">
        <v>43733</v>
      </c>
      <c r="B12149" s="11" t="s">
        <v>1435</v>
      </c>
      <c r="C12149" s="11" t="s">
        <v>448</v>
      </c>
      <c r="D12149" s="11" t="s">
        <v>662</v>
      </c>
      <c r="E12149" s="11">
        <v>6907279</v>
      </c>
      <c r="F12149" s="15">
        <f>IF(ISBLANK($D12149),"",IF(ISBLANK($E12149),VLOOKUP($D12149,$J:$K,2,FALSE),VLOOKUP($E12149,'Daycare Packages'!$A:$G,7,FALSE)))</f>
        <v>27</v>
      </c>
      <c r="G12149" s="15"/>
      <c r="H12149" s="15">
        <f t="shared" si="406"/>
        <v>27</v>
      </c>
      <c r="I12149" s="198">
        <f t="shared" si="405"/>
        <v>9</v>
      </c>
    </row>
    <row r="12150" spans="1:9" x14ac:dyDescent="0.3">
      <c r="A12150" s="10">
        <v>43733</v>
      </c>
      <c r="B12150" s="11" t="s">
        <v>677</v>
      </c>
      <c r="C12150" s="11" t="s">
        <v>678</v>
      </c>
      <c r="D12150" s="11" t="s">
        <v>662</v>
      </c>
      <c r="F12150" s="15">
        <f>IF(ISBLANK($D12150),"",IF(ISBLANK($E12150),VLOOKUP($D12150,$J:$K,2,FALSE),VLOOKUP($E12150,'Daycare Packages'!$A:$G,7,FALSE)))</f>
        <v>30</v>
      </c>
      <c r="G12150" s="15"/>
      <c r="H12150" s="15">
        <f t="shared" si="406"/>
        <v>30</v>
      </c>
      <c r="I12150" s="198">
        <f t="shared" si="405"/>
        <v>9</v>
      </c>
    </row>
    <row r="12151" spans="1:9" x14ac:dyDescent="0.3">
      <c r="A12151" s="10">
        <v>43733</v>
      </c>
      <c r="B12151" s="11" t="s">
        <v>127</v>
      </c>
      <c r="C12151" s="11" t="s">
        <v>715</v>
      </c>
      <c r="D12151" s="11" t="s">
        <v>662</v>
      </c>
      <c r="E12151" s="11">
        <v>6865974</v>
      </c>
      <c r="F12151" s="15">
        <f>IF(ISBLANK($D12151),"",IF(ISBLANK($E12151),VLOOKUP($D12151,$J:$K,2,FALSE),VLOOKUP($E12151,'Daycare Packages'!$A:$G,7,FALSE)))</f>
        <v>23</v>
      </c>
      <c r="G12151" s="15"/>
      <c r="H12151" s="15">
        <f t="shared" si="406"/>
        <v>23</v>
      </c>
      <c r="I12151" s="198">
        <f t="shared" si="405"/>
        <v>9</v>
      </c>
    </row>
    <row r="12152" spans="1:9" x14ac:dyDescent="0.3">
      <c r="A12152" s="10">
        <v>43733</v>
      </c>
      <c r="B12152" s="11" t="s">
        <v>626</v>
      </c>
      <c r="C12152" s="11" t="s">
        <v>627</v>
      </c>
      <c r="D12152" s="11" t="s">
        <v>662</v>
      </c>
      <c r="F12152" s="15">
        <f>IF(ISBLANK($D12152),"",IF(ISBLANK($E12152),VLOOKUP($D12152,$J:$K,2,FALSE),VLOOKUP($E12152,'Daycare Packages'!$A:$G,7,FALSE)))</f>
        <v>30</v>
      </c>
      <c r="G12152" s="15"/>
      <c r="H12152" s="15">
        <f t="shared" si="406"/>
        <v>30</v>
      </c>
      <c r="I12152" s="198">
        <f t="shared" si="405"/>
        <v>9</v>
      </c>
    </row>
    <row r="12153" spans="1:9" x14ac:dyDescent="0.3">
      <c r="A12153" s="10">
        <v>43733</v>
      </c>
      <c r="B12153" s="11" t="s">
        <v>663</v>
      </c>
      <c r="C12153" s="11" t="s">
        <v>664</v>
      </c>
      <c r="D12153" s="11" t="s">
        <v>662</v>
      </c>
      <c r="F12153" s="15">
        <f>IF(ISBLANK($D12153),"",IF(ISBLANK($E12153),VLOOKUP($D12153,$J:$K,2,FALSE),VLOOKUP($E12153,'Daycare Packages'!$A:$G,7,FALSE)))</f>
        <v>30</v>
      </c>
      <c r="G12153" s="15"/>
      <c r="H12153" s="15">
        <f t="shared" si="406"/>
        <v>30</v>
      </c>
      <c r="I12153" s="198">
        <f t="shared" si="405"/>
        <v>9</v>
      </c>
    </row>
    <row r="12154" spans="1:9" x14ac:dyDescent="0.3">
      <c r="A12154" s="10">
        <v>43733</v>
      </c>
      <c r="B12154" s="11" t="s">
        <v>663</v>
      </c>
      <c r="C12154" s="11" t="s">
        <v>665</v>
      </c>
      <c r="D12154" s="11" t="s">
        <v>662</v>
      </c>
      <c r="F12154" s="15">
        <f>IF(ISBLANK($D12154),"",IF(ISBLANK($E12154),VLOOKUP($D12154,$J:$K,2,FALSE),VLOOKUP($E12154,'Daycare Packages'!$A:$G,7,FALSE)))</f>
        <v>30</v>
      </c>
      <c r="G12154" s="15"/>
      <c r="H12154" s="15">
        <f t="shared" si="406"/>
        <v>30</v>
      </c>
      <c r="I12154" s="198">
        <f t="shared" si="405"/>
        <v>9</v>
      </c>
    </row>
    <row r="12155" spans="1:9" x14ac:dyDescent="0.3">
      <c r="A12155" s="10">
        <v>43733</v>
      </c>
      <c r="B12155" s="11" t="s">
        <v>214</v>
      </c>
      <c r="C12155" s="11" t="s">
        <v>686</v>
      </c>
      <c r="D12155" s="11" t="s">
        <v>662</v>
      </c>
      <c r="E12155" s="11">
        <v>6952878</v>
      </c>
      <c r="F12155" s="15">
        <f>IF(ISBLANK($D12155),"",IF(ISBLANK($E12155),VLOOKUP($D12155,$J:$K,2,FALSE),VLOOKUP($E12155,'Daycare Packages'!$A:$G,7,FALSE)))</f>
        <v>23.4</v>
      </c>
      <c r="G12155" s="15"/>
      <c r="H12155" s="15">
        <f t="shared" si="406"/>
        <v>23.4</v>
      </c>
      <c r="I12155" s="198">
        <f t="shared" si="405"/>
        <v>9</v>
      </c>
    </row>
    <row r="12156" spans="1:9" x14ac:dyDescent="0.3">
      <c r="A12156" s="10">
        <v>43733</v>
      </c>
      <c r="B12156" s="11" t="s">
        <v>1221</v>
      </c>
      <c r="C12156" s="11" t="s">
        <v>1222</v>
      </c>
      <c r="D12156" s="11" t="s">
        <v>662</v>
      </c>
      <c r="E12156" s="11">
        <v>6954886</v>
      </c>
      <c r="F12156" s="15">
        <f>IF(ISBLANK($D12156),"",IF(ISBLANK($E12156),VLOOKUP($D12156,$J:$K,2,FALSE),VLOOKUP($E12156,'Daycare Packages'!$A:$G,7,FALSE)))</f>
        <v>25</v>
      </c>
      <c r="G12156" s="15"/>
      <c r="H12156" s="15">
        <f t="shared" si="406"/>
        <v>25</v>
      </c>
      <c r="I12156" s="198">
        <f t="shared" si="405"/>
        <v>9</v>
      </c>
    </row>
    <row r="12157" spans="1:9" x14ac:dyDescent="0.3">
      <c r="A12157" s="10">
        <v>43733</v>
      </c>
      <c r="B12157" s="11" t="s">
        <v>172</v>
      </c>
      <c r="C12157" s="11" t="s">
        <v>773</v>
      </c>
      <c r="D12157" s="11" t="s">
        <v>662</v>
      </c>
      <c r="F12157" s="15">
        <f>IF(ISBLANK($D12157),"",IF(ISBLANK($E12157),VLOOKUP($D12157,$J:$K,2,FALSE),VLOOKUP($E12157,'Daycare Packages'!$A:$G,7,FALSE)))</f>
        <v>30</v>
      </c>
      <c r="G12157" s="15"/>
      <c r="H12157" s="15">
        <f t="shared" si="406"/>
        <v>30</v>
      </c>
      <c r="I12157" s="198">
        <f t="shared" si="405"/>
        <v>9</v>
      </c>
    </row>
    <row r="12158" spans="1:9" x14ac:dyDescent="0.3">
      <c r="A12158" s="10">
        <v>43733</v>
      </c>
      <c r="B12158" s="11" t="s">
        <v>123</v>
      </c>
      <c r="C12158" s="11" t="s">
        <v>622</v>
      </c>
      <c r="D12158" s="11" t="s">
        <v>662</v>
      </c>
      <c r="E12158" s="11">
        <v>6892228</v>
      </c>
      <c r="F12158" s="15">
        <f>IF(ISBLANK($D12158),"",IF(ISBLANK($E12158),VLOOKUP($D12158,$J:$K,2,FALSE),VLOOKUP($E12158,'Daycare Packages'!$A:$G,7,FALSE)))</f>
        <v>23</v>
      </c>
      <c r="G12158" s="15"/>
      <c r="H12158" s="15">
        <f t="shared" si="406"/>
        <v>23</v>
      </c>
      <c r="I12158" s="198">
        <f t="shared" si="405"/>
        <v>9</v>
      </c>
    </row>
    <row r="12159" spans="1:9" x14ac:dyDescent="0.3">
      <c r="A12159" s="10">
        <v>43733</v>
      </c>
      <c r="B12159" s="11" t="s">
        <v>244</v>
      </c>
      <c r="C12159" s="11" t="s">
        <v>673</v>
      </c>
      <c r="D12159" s="11" t="s">
        <v>662</v>
      </c>
      <c r="E12159" s="11">
        <v>6883385</v>
      </c>
      <c r="F12159" s="15">
        <f>IF(ISBLANK($D12159),"",IF(ISBLANK($E12159),VLOOKUP($D12159,$J:$K,2,FALSE),VLOOKUP($E12159,'Daycare Packages'!$A:$G,7,FALSE)))</f>
        <v>25</v>
      </c>
      <c r="G12159" s="15"/>
      <c r="H12159" s="15">
        <f t="shared" si="406"/>
        <v>25</v>
      </c>
      <c r="I12159" s="198">
        <f t="shared" si="405"/>
        <v>9</v>
      </c>
    </row>
    <row r="12160" spans="1:9" x14ac:dyDescent="0.3">
      <c r="A12160" s="10">
        <v>43733</v>
      </c>
      <c r="B12160" s="11" t="s">
        <v>628</v>
      </c>
      <c r="C12160" s="11" t="s">
        <v>629</v>
      </c>
      <c r="D12160" s="11" t="s">
        <v>662</v>
      </c>
      <c r="F12160" s="15">
        <f>IF(ISBLANK($D12160),"",IF(ISBLANK($E12160),VLOOKUP($D12160,$J:$K,2,FALSE),VLOOKUP($E12160,'Daycare Packages'!$A:$G,7,FALSE)))</f>
        <v>30</v>
      </c>
      <c r="G12160" s="15"/>
      <c r="H12160" s="15">
        <f t="shared" si="406"/>
        <v>30</v>
      </c>
      <c r="I12160" s="198">
        <f t="shared" si="405"/>
        <v>9</v>
      </c>
    </row>
    <row r="12161" spans="1:9" x14ac:dyDescent="0.3">
      <c r="A12161" s="10">
        <v>43733</v>
      </c>
      <c r="B12161" s="11" t="s">
        <v>2077</v>
      </c>
      <c r="C12161" s="11" t="s">
        <v>943</v>
      </c>
      <c r="D12161" s="11" t="s">
        <v>662</v>
      </c>
      <c r="E12161" s="11">
        <v>6937572</v>
      </c>
      <c r="F12161" s="15">
        <f>IF(ISBLANK($D12161),"",IF(ISBLANK($E12161),VLOOKUP($D12161,$J:$K,2,FALSE),VLOOKUP($E12161,'Daycare Packages'!$A:$G,7,FALSE)))</f>
        <v>23</v>
      </c>
      <c r="G12161" s="15"/>
      <c r="H12161" s="15">
        <f t="shared" si="406"/>
        <v>23</v>
      </c>
      <c r="I12161" s="198">
        <f t="shared" si="405"/>
        <v>9</v>
      </c>
    </row>
    <row r="12162" spans="1:9" x14ac:dyDescent="0.3">
      <c r="A12162" s="10">
        <v>43733</v>
      </c>
      <c r="B12162" s="11" t="s">
        <v>1311</v>
      </c>
      <c r="C12162" s="11" t="s">
        <v>1312</v>
      </c>
      <c r="D12162" s="11" t="s">
        <v>662</v>
      </c>
      <c r="E12162" s="11">
        <v>6961586</v>
      </c>
      <c r="F12162" s="15">
        <f>IF(ISBLANK($D12162),"",IF(ISBLANK($E12162),VLOOKUP($D12162,$J:$K,2,FALSE),VLOOKUP($E12162,'Daycare Packages'!$A:$G,7,FALSE)))</f>
        <v>23</v>
      </c>
      <c r="G12162" s="15"/>
      <c r="H12162" s="15">
        <f t="shared" si="406"/>
        <v>23</v>
      </c>
      <c r="I12162" s="198">
        <f t="shared" si="405"/>
        <v>9</v>
      </c>
    </row>
    <row r="12163" spans="1:9" x14ac:dyDescent="0.3">
      <c r="A12163" s="10">
        <v>43733</v>
      </c>
      <c r="B12163" s="11" t="s">
        <v>1621</v>
      </c>
      <c r="C12163" s="11" t="s">
        <v>483</v>
      </c>
      <c r="D12163" s="11" t="s">
        <v>662</v>
      </c>
      <c r="F12163" s="15">
        <f>IF(ISBLANK($D12163),"",IF(ISBLANK($E12163),VLOOKUP($D12163,$J:$K,2,FALSE),VLOOKUP($E12163,'Daycare Packages'!$A:$G,7,FALSE)))</f>
        <v>30</v>
      </c>
      <c r="G12163" s="15"/>
      <c r="H12163" s="15">
        <f t="shared" si="406"/>
        <v>30</v>
      </c>
      <c r="I12163" s="198">
        <f t="shared" ref="I12163:I12226" si="407">IF(A12163="",0,MONTH(A12163))</f>
        <v>9</v>
      </c>
    </row>
    <row r="12164" spans="1:9" x14ac:dyDescent="0.3">
      <c r="A12164" s="10">
        <v>43733</v>
      </c>
      <c r="B12164" s="11" t="s">
        <v>120</v>
      </c>
      <c r="C12164" s="11" t="s">
        <v>801</v>
      </c>
      <c r="D12164" s="11" t="s">
        <v>662</v>
      </c>
      <c r="E12164" s="11">
        <v>6735731</v>
      </c>
      <c r="F12164" s="15">
        <f>IF(ISBLANK($D12164),"",IF(ISBLANK($E12164),VLOOKUP($D12164,$J:$K,2,FALSE),VLOOKUP($E12164,'Daycare Packages'!$A:$G,7,FALSE)))</f>
        <v>25</v>
      </c>
      <c r="G12164" s="15"/>
      <c r="H12164" s="15">
        <f t="shared" si="406"/>
        <v>25</v>
      </c>
      <c r="I12164" s="198">
        <f t="shared" si="407"/>
        <v>9</v>
      </c>
    </row>
    <row r="12165" spans="1:9" x14ac:dyDescent="0.3">
      <c r="A12165" s="10">
        <v>43733</v>
      </c>
      <c r="B12165" s="11" t="s">
        <v>1164</v>
      </c>
      <c r="C12165" s="11" t="s">
        <v>395</v>
      </c>
      <c r="D12165" s="11" t="s">
        <v>662</v>
      </c>
      <c r="E12165" s="11">
        <v>6950999</v>
      </c>
      <c r="F12165" s="15">
        <f>IF(ISBLANK($D12165),"",IF(ISBLANK($E12165),VLOOKUP($D12165,$J:$K,2,FALSE),VLOOKUP($E12165,'Daycare Packages'!$A:$G,7,FALSE)))</f>
        <v>27</v>
      </c>
      <c r="G12165" s="15"/>
      <c r="H12165" s="15">
        <f t="shared" si="406"/>
        <v>27</v>
      </c>
      <c r="I12165" s="198">
        <f t="shared" si="407"/>
        <v>9</v>
      </c>
    </row>
    <row r="12166" spans="1:9" x14ac:dyDescent="0.3">
      <c r="A12166" s="10">
        <v>43733</v>
      </c>
      <c r="B12166" s="11" t="s">
        <v>894</v>
      </c>
      <c r="C12166" s="11" t="s">
        <v>895</v>
      </c>
      <c r="D12166" s="11" t="s">
        <v>662</v>
      </c>
      <c r="E12166" s="11">
        <v>6961513</v>
      </c>
      <c r="F12166" s="15">
        <f>IF(ISBLANK($D12166),"",IF(ISBLANK($E12166),VLOOKUP($D12166,$J:$K,2,FALSE),VLOOKUP($E12166,'Daycare Packages'!$A:$G,7,FALSE)))</f>
        <v>26</v>
      </c>
      <c r="G12166" s="15"/>
      <c r="H12166" s="15">
        <f t="shared" si="406"/>
        <v>26</v>
      </c>
      <c r="I12166" s="198">
        <f t="shared" si="407"/>
        <v>9</v>
      </c>
    </row>
    <row r="12167" spans="1:9" x14ac:dyDescent="0.3">
      <c r="A12167" s="10">
        <v>43733</v>
      </c>
      <c r="B12167" s="11" t="s">
        <v>894</v>
      </c>
      <c r="C12167" s="11" t="s">
        <v>622</v>
      </c>
      <c r="D12167" s="11" t="s">
        <v>662</v>
      </c>
      <c r="E12167" s="11">
        <v>6961513</v>
      </c>
      <c r="F12167" s="15">
        <f>IF(ISBLANK($D12167),"",IF(ISBLANK($E12167),VLOOKUP($D12167,$J:$K,2,FALSE),VLOOKUP($E12167,'Daycare Packages'!$A:$G,7,FALSE)))</f>
        <v>26</v>
      </c>
      <c r="G12167" s="15"/>
      <c r="H12167" s="15">
        <f t="shared" si="406"/>
        <v>26</v>
      </c>
      <c r="I12167" s="198">
        <f t="shared" si="407"/>
        <v>9</v>
      </c>
    </row>
    <row r="12168" spans="1:9" x14ac:dyDescent="0.3">
      <c r="A12168" s="10">
        <v>43733</v>
      </c>
      <c r="B12168" s="11" t="s">
        <v>699</v>
      </c>
      <c r="C12168" s="11" t="s">
        <v>478</v>
      </c>
      <c r="D12168" s="11" t="s">
        <v>662</v>
      </c>
      <c r="F12168" s="15">
        <f>IF(ISBLANK($D12168),"",IF(ISBLANK($E12168),VLOOKUP($D12168,$J:$K,2,FALSE),VLOOKUP($E12168,'Daycare Packages'!$A:$G,7,FALSE)))</f>
        <v>30</v>
      </c>
      <c r="G12168" s="15">
        <v>-3</v>
      </c>
      <c r="H12168" s="15">
        <f t="shared" si="406"/>
        <v>27</v>
      </c>
      <c r="I12168" s="198">
        <f t="shared" si="407"/>
        <v>9</v>
      </c>
    </row>
    <row r="12169" spans="1:9" x14ac:dyDescent="0.3">
      <c r="A12169" s="10">
        <v>43733</v>
      </c>
      <c r="B12169" s="11" t="s">
        <v>157</v>
      </c>
      <c r="C12169" s="11" t="s">
        <v>448</v>
      </c>
      <c r="D12169" s="11" t="s">
        <v>662</v>
      </c>
      <c r="E12169" s="11">
        <v>6927509</v>
      </c>
      <c r="F12169" s="15">
        <f>IF(ISBLANK($D12169),"",IF(ISBLANK($E12169),VLOOKUP($D12169,$J:$K,2,FALSE),VLOOKUP($E12169,'Daycare Packages'!$A:$G,7,FALSE)))</f>
        <v>27</v>
      </c>
      <c r="G12169" s="15"/>
      <c r="H12169" s="15">
        <f t="shared" si="406"/>
        <v>27</v>
      </c>
      <c r="I12169" s="198">
        <f t="shared" si="407"/>
        <v>9</v>
      </c>
    </row>
    <row r="12170" spans="1:9" x14ac:dyDescent="0.3">
      <c r="A12170" s="10">
        <v>43733</v>
      </c>
      <c r="B12170" s="11" t="s">
        <v>1602</v>
      </c>
      <c r="C12170" s="11" t="s">
        <v>1603</v>
      </c>
      <c r="D12170" s="11" t="s">
        <v>662</v>
      </c>
      <c r="F12170" s="15">
        <f>IF(ISBLANK($D12170),"",IF(ISBLANK($E12170),VLOOKUP($D12170,$J:$K,2,FALSE),VLOOKUP($E12170,'Daycare Packages'!$A:$G,7,FALSE)))</f>
        <v>30</v>
      </c>
      <c r="G12170" s="15"/>
      <c r="H12170" s="15">
        <f t="shared" si="406"/>
        <v>30</v>
      </c>
      <c r="I12170" s="198">
        <f t="shared" si="407"/>
        <v>9</v>
      </c>
    </row>
    <row r="12171" spans="1:9" x14ac:dyDescent="0.3">
      <c r="A12171" s="10">
        <v>43733</v>
      </c>
      <c r="B12171" s="11" t="s">
        <v>1602</v>
      </c>
      <c r="C12171" s="11" t="s">
        <v>461</v>
      </c>
      <c r="D12171" s="11" t="s">
        <v>662</v>
      </c>
      <c r="F12171" s="15">
        <f>IF(ISBLANK($D12171),"",IF(ISBLANK($E12171),VLOOKUP($D12171,$J:$K,2,FALSE),VLOOKUP($E12171,'Daycare Packages'!$A:$G,7,FALSE)))</f>
        <v>30</v>
      </c>
      <c r="G12171" s="15"/>
      <c r="H12171" s="15">
        <f t="shared" si="406"/>
        <v>30</v>
      </c>
      <c r="I12171" s="198">
        <f t="shared" si="407"/>
        <v>9</v>
      </c>
    </row>
    <row r="12172" spans="1:9" x14ac:dyDescent="0.3">
      <c r="A12172" s="10">
        <v>43733</v>
      </c>
      <c r="B12172" s="11" t="s">
        <v>799</v>
      </c>
      <c r="C12172" s="11" t="s">
        <v>800</v>
      </c>
      <c r="D12172" s="11" t="s">
        <v>662</v>
      </c>
      <c r="F12172" s="15">
        <f>IF(ISBLANK($D12172),"",IF(ISBLANK($E12172),VLOOKUP($D12172,$J:$K,2,FALSE),VLOOKUP($E12172,'Daycare Packages'!$A:$G,7,FALSE)))</f>
        <v>30</v>
      </c>
      <c r="G12172" s="15"/>
      <c r="H12172" s="15">
        <f t="shared" si="406"/>
        <v>30</v>
      </c>
      <c r="I12172" s="198">
        <f t="shared" si="407"/>
        <v>9</v>
      </c>
    </row>
    <row r="12173" spans="1:9" x14ac:dyDescent="0.3">
      <c r="A12173" s="10">
        <v>43733</v>
      </c>
      <c r="B12173" s="11" t="s">
        <v>609</v>
      </c>
      <c r="C12173" s="11" t="s">
        <v>610</v>
      </c>
      <c r="D12173" s="11" t="s">
        <v>662</v>
      </c>
      <c r="E12173" s="11">
        <v>6373500</v>
      </c>
      <c r="F12173" s="15">
        <f>IF(ISBLANK($D12173),"",IF(ISBLANK($E12173),VLOOKUP($D12173,$J:$K,2,FALSE),VLOOKUP($E12173,'Daycare Packages'!$A:$G,7,FALSE)))</f>
        <v>22</v>
      </c>
      <c r="G12173" s="15"/>
      <c r="H12173" s="15">
        <f t="shared" si="406"/>
        <v>22</v>
      </c>
      <c r="I12173" s="198">
        <f t="shared" si="407"/>
        <v>9</v>
      </c>
    </row>
    <row r="12174" spans="1:9" x14ac:dyDescent="0.3">
      <c r="A12174" s="10">
        <v>43733</v>
      </c>
      <c r="B12174" s="11" t="s">
        <v>212</v>
      </c>
      <c r="C12174" s="11" t="s">
        <v>707</v>
      </c>
      <c r="D12174" s="11" t="s">
        <v>662</v>
      </c>
      <c r="F12174" s="15">
        <f>IF(ISBLANK($D12174),"",IF(ISBLANK($E12174),VLOOKUP($D12174,$J:$K,2,FALSE),VLOOKUP($E12174,'Daycare Packages'!$A:$G,7,FALSE)))</f>
        <v>30</v>
      </c>
      <c r="G12174" s="15"/>
      <c r="H12174" s="15">
        <f t="shared" si="406"/>
        <v>30</v>
      </c>
      <c r="I12174" s="198">
        <f t="shared" si="407"/>
        <v>9</v>
      </c>
    </row>
    <row r="12175" spans="1:9" x14ac:dyDescent="0.3">
      <c r="A12175" s="10">
        <v>43733</v>
      </c>
      <c r="B12175" s="11" t="s">
        <v>140</v>
      </c>
      <c r="C12175" s="11" t="s">
        <v>475</v>
      </c>
      <c r="D12175" s="11" t="s">
        <v>662</v>
      </c>
      <c r="E12175" s="11">
        <v>6964153</v>
      </c>
      <c r="F12175" s="15">
        <f>IF(ISBLANK($D12175),"",IF(ISBLANK($E12175),VLOOKUP($D12175,$J:$K,2,FALSE),VLOOKUP($E12175,'Daycare Packages'!$A:$G,7,FALSE)))</f>
        <v>26</v>
      </c>
      <c r="G12175" s="15"/>
      <c r="H12175" s="15">
        <f t="shared" si="406"/>
        <v>26</v>
      </c>
      <c r="I12175" s="198">
        <f t="shared" si="407"/>
        <v>9</v>
      </c>
    </row>
    <row r="12176" spans="1:9" x14ac:dyDescent="0.3">
      <c r="A12176" s="10">
        <v>43733</v>
      </c>
      <c r="B12176" s="11" t="s">
        <v>173</v>
      </c>
      <c r="C12176" s="11" t="s">
        <v>791</v>
      </c>
      <c r="D12176" s="11" t="s">
        <v>662</v>
      </c>
      <c r="E12176" s="11">
        <v>6957195</v>
      </c>
      <c r="F12176" s="15">
        <f>IF(ISBLANK($D12176),"",IF(ISBLANK($E12176),VLOOKUP($D12176,$J:$K,2,FALSE),VLOOKUP($E12176,'Daycare Packages'!$A:$G,7,FALSE)))</f>
        <v>25</v>
      </c>
      <c r="G12176" s="15"/>
      <c r="H12176" s="15">
        <f t="shared" si="406"/>
        <v>25</v>
      </c>
      <c r="I12176" s="198">
        <f t="shared" si="407"/>
        <v>9</v>
      </c>
    </row>
    <row r="12177" spans="1:9" x14ac:dyDescent="0.3">
      <c r="A12177" s="10">
        <v>43733</v>
      </c>
      <c r="B12177" s="11" t="s">
        <v>1336</v>
      </c>
      <c r="C12177" s="11" t="s">
        <v>1337</v>
      </c>
      <c r="D12177" s="11" t="s">
        <v>662</v>
      </c>
      <c r="F12177" s="15">
        <f>IF(ISBLANK($D12177),"",IF(ISBLANK($E12177),VLOOKUP($D12177,$J:$K,2,FALSE),VLOOKUP($E12177,'Daycare Packages'!$A:$G,7,FALSE)))</f>
        <v>30</v>
      </c>
      <c r="G12177" s="15"/>
      <c r="H12177" s="15">
        <f t="shared" si="406"/>
        <v>30</v>
      </c>
      <c r="I12177" s="198">
        <f t="shared" si="407"/>
        <v>9</v>
      </c>
    </row>
    <row r="12178" spans="1:9" x14ac:dyDescent="0.3">
      <c r="A12178" s="10">
        <v>43733</v>
      </c>
      <c r="B12178" s="11" t="s">
        <v>989</v>
      </c>
      <c r="C12178" s="11" t="s">
        <v>765</v>
      </c>
      <c r="D12178" s="11" t="s">
        <v>662</v>
      </c>
      <c r="F12178" s="15">
        <f>IF(ISBLANK($D12178),"",IF(ISBLANK($E12178),VLOOKUP($D12178,$J:$K,2,FALSE),VLOOKUP($E12178,'Daycare Packages'!$A:$G,7,FALSE)))</f>
        <v>30</v>
      </c>
      <c r="G12178" s="15"/>
      <c r="H12178" s="15">
        <f t="shared" si="406"/>
        <v>30</v>
      </c>
      <c r="I12178" s="198">
        <f t="shared" si="407"/>
        <v>9</v>
      </c>
    </row>
    <row r="12179" spans="1:9" x14ac:dyDescent="0.3">
      <c r="A12179" s="10">
        <v>43733</v>
      </c>
      <c r="B12179" s="11" t="s">
        <v>156</v>
      </c>
      <c r="C12179" s="11" t="s">
        <v>479</v>
      </c>
      <c r="D12179" s="11" t="s">
        <v>662</v>
      </c>
      <c r="E12179" s="11">
        <v>6912335</v>
      </c>
      <c r="F12179" s="15">
        <f>IF(ISBLANK($D12179),"",IF(ISBLANK($E12179),VLOOKUP($D12179,$J:$K,2,FALSE),VLOOKUP($E12179,'Daycare Packages'!$A:$G,7,FALSE)))</f>
        <v>23</v>
      </c>
      <c r="G12179" s="15"/>
      <c r="H12179" s="15">
        <f t="shared" si="406"/>
        <v>23</v>
      </c>
      <c r="I12179" s="198">
        <f t="shared" si="407"/>
        <v>9</v>
      </c>
    </row>
    <row r="12180" spans="1:9" x14ac:dyDescent="0.3">
      <c r="A12180" s="10">
        <v>43733</v>
      </c>
      <c r="B12180" s="11" t="s">
        <v>154</v>
      </c>
      <c r="C12180" s="11" t="s">
        <v>729</v>
      </c>
      <c r="D12180" s="11" t="s">
        <v>659</v>
      </c>
      <c r="E12180" s="11">
        <v>6928867</v>
      </c>
      <c r="F12180" s="15">
        <f>IF(ISBLANK($D12180),"",IF(ISBLANK($E12180),VLOOKUP($D12180,$J:$K,2,FALSE),VLOOKUP($E12180,'Daycare Packages'!$A:$G,7,FALSE)))</f>
        <v>19</v>
      </c>
      <c r="G12180" s="15"/>
      <c r="H12180" s="15">
        <f t="shared" si="406"/>
        <v>19</v>
      </c>
      <c r="I12180" s="198">
        <f t="shared" si="407"/>
        <v>9</v>
      </c>
    </row>
    <row r="12181" spans="1:9" x14ac:dyDescent="0.3">
      <c r="A12181" s="10">
        <v>43733</v>
      </c>
      <c r="B12181" s="11" t="s">
        <v>766</v>
      </c>
      <c r="C12181" s="11" t="s">
        <v>767</v>
      </c>
      <c r="D12181" s="11" t="s">
        <v>662</v>
      </c>
      <c r="F12181" s="15">
        <f>IF(ISBLANK($D12181),"",IF(ISBLANK($E12181),VLOOKUP($D12181,$J:$K,2,FALSE),VLOOKUP($E12181,'Daycare Packages'!$A:$G,7,FALSE)))</f>
        <v>30</v>
      </c>
      <c r="G12181" s="15"/>
      <c r="H12181" s="15">
        <f t="shared" si="406"/>
        <v>30</v>
      </c>
      <c r="I12181" s="198">
        <f t="shared" si="407"/>
        <v>9</v>
      </c>
    </row>
    <row r="12182" spans="1:9" x14ac:dyDescent="0.3">
      <c r="A12182" s="10">
        <v>43733</v>
      </c>
      <c r="B12182" s="11" t="s">
        <v>2367</v>
      </c>
      <c r="C12182" s="11" t="s">
        <v>631</v>
      </c>
      <c r="D12182" s="11" t="s">
        <v>662</v>
      </c>
      <c r="E12182" s="11">
        <v>6966486</v>
      </c>
      <c r="F12182" s="15">
        <f>IF(ISBLANK($D12182),"",IF(ISBLANK($E12182),VLOOKUP($D12182,$J:$K,2,FALSE),VLOOKUP($E12182,'Daycare Packages'!$A:$G,7,FALSE)))</f>
        <v>25</v>
      </c>
      <c r="G12182" s="15"/>
      <c r="H12182" s="15">
        <f t="shared" si="406"/>
        <v>25</v>
      </c>
      <c r="I12182" s="198">
        <f t="shared" si="407"/>
        <v>9</v>
      </c>
    </row>
    <row r="12183" spans="1:9" x14ac:dyDescent="0.3">
      <c r="A12183" s="10">
        <v>43733</v>
      </c>
      <c r="B12183" s="11" t="s">
        <v>163</v>
      </c>
      <c r="C12183" s="11" t="s">
        <v>593</v>
      </c>
      <c r="D12183" s="11" t="s">
        <v>662</v>
      </c>
      <c r="E12183" s="11">
        <v>6913996</v>
      </c>
      <c r="F12183" s="15">
        <f>IF(ISBLANK($D12183),"",IF(ISBLANK($E12183),VLOOKUP($D12183,$J:$K,2,FALSE),VLOOKUP($E12183,'Daycare Packages'!$A:$G,7,FALSE)))</f>
        <v>27</v>
      </c>
      <c r="G12183" s="15"/>
      <c r="H12183" s="15">
        <f t="shared" si="406"/>
        <v>27</v>
      </c>
      <c r="I12183" s="198">
        <f t="shared" si="407"/>
        <v>9</v>
      </c>
    </row>
    <row r="12184" spans="1:9" x14ac:dyDescent="0.3">
      <c r="A12184" s="10">
        <v>43733</v>
      </c>
      <c r="B12184" s="11" t="s">
        <v>230</v>
      </c>
      <c r="C12184" s="11" t="s">
        <v>493</v>
      </c>
      <c r="D12184" s="11" t="s">
        <v>662</v>
      </c>
      <c r="E12184" s="11">
        <v>6960025</v>
      </c>
      <c r="F12184" s="15">
        <f>IF(ISBLANK($D12184),"",IF(ISBLANK($E12184),VLOOKUP($D12184,$J:$K,2,FALSE),VLOOKUP($E12184,'Daycare Packages'!$A:$G,7,FALSE)))</f>
        <v>27</v>
      </c>
      <c r="G12184" s="15"/>
      <c r="H12184" s="15">
        <f t="shared" si="406"/>
        <v>27</v>
      </c>
      <c r="I12184" s="198">
        <f t="shared" si="407"/>
        <v>9</v>
      </c>
    </row>
    <row r="12185" spans="1:9" x14ac:dyDescent="0.3">
      <c r="A12185" s="10">
        <v>43733</v>
      </c>
      <c r="B12185" s="11" t="s">
        <v>1508</v>
      </c>
      <c r="C12185" s="11" t="s">
        <v>450</v>
      </c>
      <c r="D12185" s="11" t="s">
        <v>662</v>
      </c>
      <c r="E12185" s="11">
        <v>6965396</v>
      </c>
      <c r="F12185" s="15">
        <f>IF(ISBLANK($D12185),"",IF(ISBLANK($E12185),VLOOKUP($D12185,$J:$K,2,FALSE),VLOOKUP($E12185,'Daycare Packages'!$A:$G,7,FALSE)))</f>
        <v>27</v>
      </c>
      <c r="G12185" s="15"/>
      <c r="H12185" s="15">
        <f t="shared" si="406"/>
        <v>27</v>
      </c>
      <c r="I12185" s="198">
        <f t="shared" si="407"/>
        <v>9</v>
      </c>
    </row>
    <row r="12186" spans="1:9" x14ac:dyDescent="0.3">
      <c r="A12186" s="10">
        <v>43733</v>
      </c>
      <c r="B12186" s="11" t="s">
        <v>217</v>
      </c>
      <c r="C12186" s="11" t="s">
        <v>402</v>
      </c>
      <c r="D12186" s="11" t="s">
        <v>662</v>
      </c>
      <c r="E12186" s="11">
        <v>6964829</v>
      </c>
      <c r="F12186" s="15">
        <f>IF(ISBLANK($D12186),"",IF(ISBLANK($E12186),VLOOKUP($D12186,$J:$K,2,FALSE),VLOOKUP($E12186,'Daycare Packages'!$A:$G,7,FALSE)))</f>
        <v>26</v>
      </c>
      <c r="G12186" s="15"/>
      <c r="H12186" s="15">
        <f t="shared" si="406"/>
        <v>26</v>
      </c>
      <c r="I12186" s="198">
        <f t="shared" si="407"/>
        <v>9</v>
      </c>
    </row>
    <row r="12187" spans="1:9" x14ac:dyDescent="0.3">
      <c r="A12187" s="10">
        <v>43733</v>
      </c>
      <c r="B12187" s="11" t="s">
        <v>182</v>
      </c>
      <c r="C12187" s="11" t="s">
        <v>685</v>
      </c>
      <c r="D12187" s="11" t="s">
        <v>662</v>
      </c>
      <c r="E12187" s="11">
        <v>6973446</v>
      </c>
      <c r="F12187" s="15">
        <f>IF(ISBLANK($D12187),"",IF(ISBLANK($E12187),VLOOKUP($D12187,$J:$K,2,FALSE),VLOOKUP($E12187,'Daycare Packages'!$A:$G,7,FALSE)))</f>
        <v>23</v>
      </c>
      <c r="G12187" s="15"/>
      <c r="H12187" s="15">
        <f t="shared" si="406"/>
        <v>23</v>
      </c>
      <c r="I12187" s="198">
        <f t="shared" si="407"/>
        <v>9</v>
      </c>
    </row>
    <row r="12188" spans="1:9" x14ac:dyDescent="0.3">
      <c r="A12188" s="10">
        <v>43733</v>
      </c>
      <c r="B12188" s="11" t="s">
        <v>1317</v>
      </c>
      <c r="C12188" s="11" t="s">
        <v>633</v>
      </c>
      <c r="D12188" s="11" t="s">
        <v>662</v>
      </c>
      <c r="E12188" s="11">
        <v>6935593</v>
      </c>
      <c r="F12188" s="15">
        <f>IF(ISBLANK($D12188),"",IF(ISBLANK($E12188),VLOOKUP($D12188,$J:$K,2,FALSE),VLOOKUP($E12188,'Daycare Packages'!$A:$G,7,FALSE)))</f>
        <v>25</v>
      </c>
      <c r="G12188" s="15"/>
      <c r="H12188" s="15">
        <f t="shared" si="406"/>
        <v>25</v>
      </c>
      <c r="I12188" s="198">
        <f t="shared" si="407"/>
        <v>9</v>
      </c>
    </row>
    <row r="12189" spans="1:9" x14ac:dyDescent="0.3">
      <c r="A12189" s="10">
        <v>43733</v>
      </c>
      <c r="B12189" s="11" t="s">
        <v>1334</v>
      </c>
      <c r="C12189" s="11" t="s">
        <v>1335</v>
      </c>
      <c r="D12189" s="11" t="s">
        <v>662</v>
      </c>
      <c r="F12189" s="15">
        <f>IF(ISBLANK($D12189),"",IF(ISBLANK($E12189),VLOOKUP($D12189,$J:$K,2,FALSE),VLOOKUP($E12189,'Daycare Packages'!$A:$G,7,FALSE)))</f>
        <v>30</v>
      </c>
      <c r="G12189" s="15"/>
      <c r="H12189" s="15">
        <f t="shared" si="406"/>
        <v>30</v>
      </c>
      <c r="I12189" s="198">
        <f t="shared" si="407"/>
        <v>9</v>
      </c>
    </row>
    <row r="12190" spans="1:9" x14ac:dyDescent="0.3">
      <c r="A12190" s="10">
        <v>43733</v>
      </c>
      <c r="B12190" s="11" t="s">
        <v>170</v>
      </c>
      <c r="C12190" s="11" t="s">
        <v>710</v>
      </c>
      <c r="D12190" s="11" t="s">
        <v>662</v>
      </c>
      <c r="E12190" s="11">
        <v>6899079</v>
      </c>
      <c r="F12190" s="15">
        <f>IF(ISBLANK($D12190),"",IF(ISBLANK($E12190),VLOOKUP($D12190,$J:$K,2,FALSE),VLOOKUP($E12190,'Daycare Packages'!$A:$G,7,FALSE)))</f>
        <v>23</v>
      </c>
      <c r="G12190" s="15"/>
      <c r="H12190" s="15">
        <f t="shared" si="406"/>
        <v>23</v>
      </c>
      <c r="I12190" s="198">
        <f t="shared" si="407"/>
        <v>9</v>
      </c>
    </row>
    <row r="12191" spans="1:9" x14ac:dyDescent="0.3">
      <c r="A12191" s="10">
        <v>43733</v>
      </c>
      <c r="B12191" s="11" t="s">
        <v>530</v>
      </c>
      <c r="C12191" s="11" t="s">
        <v>531</v>
      </c>
      <c r="D12191" s="11" t="s">
        <v>662</v>
      </c>
      <c r="F12191" s="15">
        <f>IF(ISBLANK($D12191),"",IF(ISBLANK($E12191),VLOOKUP($D12191,$J:$K,2,FALSE),VLOOKUP($E12191,'Daycare Packages'!$A:$G,7,FALSE)))</f>
        <v>30</v>
      </c>
      <c r="G12191" s="15"/>
      <c r="H12191" s="15">
        <f t="shared" si="406"/>
        <v>30</v>
      </c>
      <c r="I12191" s="198">
        <f t="shared" si="407"/>
        <v>9</v>
      </c>
    </row>
    <row r="12192" spans="1:9" x14ac:dyDescent="0.3">
      <c r="A12192" s="10">
        <v>43733</v>
      </c>
      <c r="B12192" s="11" t="s">
        <v>820</v>
      </c>
      <c r="C12192" s="11" t="s">
        <v>402</v>
      </c>
      <c r="D12192" s="11" t="s">
        <v>662</v>
      </c>
      <c r="F12192" s="15">
        <f>IF(ISBLANK($D12192),"",IF(ISBLANK($E12192),VLOOKUP($D12192,$J:$K,2,FALSE),VLOOKUP($E12192,'Daycare Packages'!$A:$G,7,FALSE)))</f>
        <v>30</v>
      </c>
      <c r="G12192" s="15"/>
      <c r="H12192" s="15">
        <f t="shared" si="406"/>
        <v>30</v>
      </c>
      <c r="I12192" s="198">
        <f t="shared" si="407"/>
        <v>9</v>
      </c>
    </row>
    <row r="12193" spans="1:9" x14ac:dyDescent="0.3">
      <c r="A12193" s="10">
        <v>43733</v>
      </c>
      <c r="B12193" s="11" t="s">
        <v>1890</v>
      </c>
      <c r="C12193" s="11" t="s">
        <v>1891</v>
      </c>
      <c r="D12193" s="11" t="s">
        <v>662</v>
      </c>
      <c r="F12193" s="15">
        <f>IF(ISBLANK($D12193),"",IF(ISBLANK($E12193),VLOOKUP($D12193,$J:$K,2,FALSE),VLOOKUP($E12193,'Daycare Packages'!$A:$G,7,FALSE)))</f>
        <v>30</v>
      </c>
      <c r="G12193" s="15"/>
      <c r="H12193" s="15">
        <f t="shared" ref="H12193:H12256" si="408">IF(ISBLANK(D12193),"",SUM(F12193:G12193))</f>
        <v>30</v>
      </c>
      <c r="I12193" s="198">
        <f t="shared" si="407"/>
        <v>9</v>
      </c>
    </row>
    <row r="12194" spans="1:9" x14ac:dyDescent="0.3">
      <c r="A12194" s="10">
        <v>43733</v>
      </c>
      <c r="B12194" s="11" t="s">
        <v>2031</v>
      </c>
      <c r="C12194" s="11" t="s">
        <v>2032</v>
      </c>
      <c r="D12194" s="11" t="s">
        <v>662</v>
      </c>
      <c r="F12194" s="15">
        <f>IF(ISBLANK($D12194),"",IF(ISBLANK($E12194),VLOOKUP($D12194,$J:$K,2,FALSE),VLOOKUP($E12194,'Daycare Packages'!$A:$G,7,FALSE)))</f>
        <v>30</v>
      </c>
      <c r="G12194" s="15"/>
      <c r="H12194" s="15">
        <f t="shared" si="408"/>
        <v>30</v>
      </c>
      <c r="I12194" s="198">
        <f t="shared" si="407"/>
        <v>9</v>
      </c>
    </row>
    <row r="12195" spans="1:9" x14ac:dyDescent="0.3">
      <c r="A12195" s="10">
        <v>43733</v>
      </c>
      <c r="B12195" s="11" t="s">
        <v>1121</v>
      </c>
      <c r="C12195" s="11" t="s">
        <v>878</v>
      </c>
      <c r="D12195" s="11" t="s">
        <v>662</v>
      </c>
      <c r="E12195" s="11">
        <v>6938597</v>
      </c>
      <c r="F12195" s="15">
        <f>IF(ISBLANK($D12195),"",IF(ISBLANK($E12195),VLOOKUP($D12195,$J:$K,2,FALSE),VLOOKUP($E12195,'Daycare Packages'!$A:$G,7,FALSE)))</f>
        <v>23</v>
      </c>
      <c r="G12195" s="15"/>
      <c r="H12195" s="15">
        <f t="shared" si="408"/>
        <v>23</v>
      </c>
      <c r="I12195" s="198">
        <f t="shared" si="407"/>
        <v>9</v>
      </c>
    </row>
    <row r="12196" spans="1:9" x14ac:dyDescent="0.3">
      <c r="A12196" s="10">
        <v>43733</v>
      </c>
      <c r="B12196" s="11" t="s">
        <v>922</v>
      </c>
      <c r="C12196" s="11" t="s">
        <v>923</v>
      </c>
      <c r="D12196" s="11" t="s">
        <v>662</v>
      </c>
      <c r="F12196" s="15">
        <f>IF(ISBLANK($D12196),"",IF(ISBLANK($E12196),VLOOKUP($D12196,$J:$K,2,FALSE),VLOOKUP($E12196,'Daycare Packages'!$A:$G,7,FALSE)))</f>
        <v>30</v>
      </c>
      <c r="G12196" s="15"/>
      <c r="H12196" s="15">
        <f t="shared" si="408"/>
        <v>30</v>
      </c>
      <c r="I12196" s="198">
        <f t="shared" si="407"/>
        <v>9</v>
      </c>
    </row>
    <row r="12197" spans="1:9" x14ac:dyDescent="0.3">
      <c r="A12197" s="10">
        <v>43733</v>
      </c>
      <c r="B12197" s="11" t="s">
        <v>186</v>
      </c>
      <c r="C12197" s="11" t="s">
        <v>561</v>
      </c>
      <c r="D12197" s="11" t="s">
        <v>662</v>
      </c>
      <c r="E12197" s="11">
        <v>6937918</v>
      </c>
      <c r="F12197" s="15">
        <f>IF(ISBLANK($D12197),"",IF(ISBLANK($E12197),VLOOKUP($D12197,$J:$K,2,FALSE),VLOOKUP($E12197,'Daycare Packages'!$A:$G,7,FALSE)))</f>
        <v>23</v>
      </c>
      <c r="G12197" s="15"/>
      <c r="H12197" s="15">
        <f t="shared" si="408"/>
        <v>23</v>
      </c>
      <c r="I12197" s="198">
        <f t="shared" si="407"/>
        <v>9</v>
      </c>
    </row>
    <row r="12198" spans="1:9" x14ac:dyDescent="0.3">
      <c r="A12198" s="10">
        <v>43733</v>
      </c>
      <c r="B12198" s="11" t="s">
        <v>1535</v>
      </c>
      <c r="C12198" s="11" t="s">
        <v>846</v>
      </c>
      <c r="D12198" s="11" t="s">
        <v>662</v>
      </c>
      <c r="E12198" s="11">
        <v>6955604</v>
      </c>
      <c r="F12198" s="15">
        <f>IF(ISBLANK($D12198),"",IF(ISBLANK($E12198),VLOOKUP($D12198,$J:$K,2,FALSE),VLOOKUP($E12198,'Daycare Packages'!$A:$G,7,FALSE)))</f>
        <v>26</v>
      </c>
      <c r="G12198" s="15"/>
      <c r="H12198" s="15">
        <f t="shared" si="408"/>
        <v>26</v>
      </c>
      <c r="I12198" s="198">
        <f t="shared" si="407"/>
        <v>9</v>
      </c>
    </row>
    <row r="12199" spans="1:9" x14ac:dyDescent="0.3">
      <c r="A12199" s="55">
        <v>43733</v>
      </c>
      <c r="B12199" s="56" t="s">
        <v>1957</v>
      </c>
      <c r="C12199" s="56" t="s">
        <v>419</v>
      </c>
      <c r="D12199" s="56" t="s">
        <v>662</v>
      </c>
      <c r="E12199" s="56">
        <v>6950873</v>
      </c>
      <c r="F12199" s="59">
        <f>IF(ISBLANK($D12199),"",IF(ISBLANK($E12199),VLOOKUP($D12199,$J:$K,2,FALSE),VLOOKUP($E12199,'Daycare Packages'!$A:$G,7,FALSE)))</f>
        <v>27</v>
      </c>
      <c r="G12199" s="59"/>
      <c r="H12199" s="59">
        <f t="shared" si="408"/>
        <v>27</v>
      </c>
      <c r="I12199" s="198">
        <f t="shared" si="407"/>
        <v>9</v>
      </c>
    </row>
    <row r="12200" spans="1:9" x14ac:dyDescent="0.3">
      <c r="A12200" s="10">
        <v>43734</v>
      </c>
      <c r="B12200" s="11" t="s">
        <v>806</v>
      </c>
      <c r="C12200" s="11" t="s">
        <v>627</v>
      </c>
      <c r="D12200" s="11" t="s">
        <v>659</v>
      </c>
      <c r="F12200" s="15">
        <f>IF(ISBLANK($D12200),"",IF(ISBLANK($E12200),VLOOKUP($D12200,$J:$K,2,FALSE),VLOOKUP($E12200,'Daycare Packages'!$A:$G,7,FALSE)))</f>
        <v>20</v>
      </c>
      <c r="G12200" s="15"/>
      <c r="H12200" s="15">
        <f t="shared" si="408"/>
        <v>20</v>
      </c>
      <c r="I12200" s="198">
        <f t="shared" si="407"/>
        <v>9</v>
      </c>
    </row>
    <row r="12201" spans="1:9" x14ac:dyDescent="0.3">
      <c r="A12201" s="10">
        <v>43734</v>
      </c>
      <c r="B12201" s="11" t="s">
        <v>2415</v>
      </c>
      <c r="C12201" s="11" t="s">
        <v>868</v>
      </c>
      <c r="D12201" s="11" t="s">
        <v>671</v>
      </c>
      <c r="F12201" s="15">
        <f>IF(ISBLANK($D12201),"",IF(ISBLANK($E12201),VLOOKUP($D12201,$J:$K,2,FALSE),VLOOKUP($E12201,'Daycare Packages'!$A:$G,7,FALSE)))</f>
        <v>0</v>
      </c>
      <c r="G12201" s="15"/>
      <c r="H12201" s="15">
        <f t="shared" si="408"/>
        <v>0</v>
      </c>
      <c r="I12201" s="198">
        <f t="shared" si="407"/>
        <v>9</v>
      </c>
    </row>
    <row r="12202" spans="1:9" x14ac:dyDescent="0.3">
      <c r="A12202" s="10">
        <v>43734</v>
      </c>
      <c r="B12202" s="11" t="s">
        <v>924</v>
      </c>
      <c r="C12202" s="11" t="s">
        <v>925</v>
      </c>
      <c r="D12202" s="11" t="s">
        <v>659</v>
      </c>
      <c r="F12202" s="15">
        <f>IF(ISBLANK($D12202),"",IF(ISBLANK($E12202),VLOOKUP($D12202,$J:$K,2,FALSE),VLOOKUP($E12202,'Daycare Packages'!$A:$G,7,FALSE)))</f>
        <v>20</v>
      </c>
      <c r="G12202" s="15"/>
      <c r="H12202" s="15">
        <f t="shared" si="408"/>
        <v>20</v>
      </c>
      <c r="I12202" s="198">
        <f t="shared" si="407"/>
        <v>9</v>
      </c>
    </row>
    <row r="12203" spans="1:9" x14ac:dyDescent="0.3">
      <c r="A12203" s="10">
        <v>43734</v>
      </c>
      <c r="B12203" s="11" t="s">
        <v>190</v>
      </c>
      <c r="C12203" s="11" t="s">
        <v>718</v>
      </c>
      <c r="D12203" s="11" t="s">
        <v>659</v>
      </c>
      <c r="E12203" s="11">
        <v>6977819</v>
      </c>
      <c r="F12203" s="15">
        <f>IF(ISBLANK($D12203),"",IF(ISBLANK($E12203),VLOOKUP($D12203,$J:$K,2,FALSE),VLOOKUP($E12203,'Daycare Packages'!$A:$G,7,FALSE)))</f>
        <v>19</v>
      </c>
      <c r="G12203" s="15"/>
      <c r="H12203" s="15">
        <f t="shared" si="408"/>
        <v>19</v>
      </c>
      <c r="I12203" s="198">
        <f t="shared" si="407"/>
        <v>9</v>
      </c>
    </row>
    <row r="12204" spans="1:9" x14ac:dyDescent="0.3">
      <c r="A12204" s="10">
        <v>43734</v>
      </c>
      <c r="B12204" s="11" t="s">
        <v>2384</v>
      </c>
      <c r="C12204" s="11" t="s">
        <v>2385</v>
      </c>
      <c r="D12204" s="11" t="s">
        <v>659</v>
      </c>
      <c r="E12204" s="11">
        <v>6971537</v>
      </c>
      <c r="F12204" s="15">
        <f>IF(ISBLANK($D12204),"",IF(ISBLANK($E12204),VLOOKUP($D12204,$J:$K,2,FALSE),VLOOKUP($E12204,'Daycare Packages'!$A:$G,7,FALSE)))</f>
        <v>19</v>
      </c>
      <c r="G12204" s="15"/>
      <c r="H12204" s="15">
        <f t="shared" si="408"/>
        <v>19</v>
      </c>
      <c r="I12204" s="198">
        <f t="shared" si="407"/>
        <v>9</v>
      </c>
    </row>
    <row r="12205" spans="1:9" x14ac:dyDescent="0.3">
      <c r="A12205" s="10">
        <v>43734</v>
      </c>
      <c r="B12205" s="11" t="s">
        <v>201</v>
      </c>
      <c r="C12205" s="11" t="s">
        <v>672</v>
      </c>
      <c r="D12205" s="11" t="s">
        <v>659</v>
      </c>
      <c r="F12205" s="15">
        <f>IF(ISBLANK($D12205),"",IF(ISBLANK($E12205),VLOOKUP($D12205,$J:$K,2,FALSE),VLOOKUP($E12205,'Daycare Packages'!$A:$G,7,FALSE)))</f>
        <v>20</v>
      </c>
      <c r="G12205" s="15"/>
      <c r="H12205" s="15">
        <f t="shared" si="408"/>
        <v>20</v>
      </c>
      <c r="I12205" s="198">
        <f t="shared" si="407"/>
        <v>9</v>
      </c>
    </row>
    <row r="12206" spans="1:9" x14ac:dyDescent="0.3">
      <c r="A12206" s="10">
        <v>43734</v>
      </c>
      <c r="B12206" s="11" t="s">
        <v>185</v>
      </c>
      <c r="C12206" s="11" t="s">
        <v>670</v>
      </c>
      <c r="D12206" s="11" t="s">
        <v>662</v>
      </c>
      <c r="E12206" s="11">
        <v>6958047</v>
      </c>
      <c r="F12206" s="15">
        <f>IF(ISBLANK($D12206),"",IF(ISBLANK($E12206),VLOOKUP($D12206,$J:$K,2,FALSE),VLOOKUP($E12206,'Daycare Packages'!$A:$G,7,FALSE)))</f>
        <v>26</v>
      </c>
      <c r="G12206" s="15"/>
      <c r="H12206" s="15">
        <f t="shared" si="408"/>
        <v>26</v>
      </c>
      <c r="I12206" s="198">
        <f t="shared" si="407"/>
        <v>9</v>
      </c>
    </row>
    <row r="12207" spans="1:9" x14ac:dyDescent="0.3">
      <c r="A12207" s="10">
        <v>43734</v>
      </c>
      <c r="B12207" s="11" t="s">
        <v>145</v>
      </c>
      <c r="C12207" s="11" t="s">
        <v>811</v>
      </c>
      <c r="D12207" s="11" t="s">
        <v>662</v>
      </c>
      <c r="E12207" s="11">
        <v>6928372</v>
      </c>
      <c r="F12207" s="15">
        <f>IF(ISBLANK($D12207),"",IF(ISBLANK($E12207),VLOOKUP($D12207,$J:$K,2,FALSE),VLOOKUP($E12207,'Daycare Packages'!$A:$G,7,FALSE)))</f>
        <v>27</v>
      </c>
      <c r="G12207" s="15"/>
      <c r="H12207" s="15">
        <f t="shared" si="408"/>
        <v>27</v>
      </c>
      <c r="I12207" s="198">
        <f t="shared" si="407"/>
        <v>9</v>
      </c>
    </row>
    <row r="12208" spans="1:9" x14ac:dyDescent="0.3">
      <c r="A12208" s="10">
        <v>43734</v>
      </c>
      <c r="B12208" s="11" t="s">
        <v>1221</v>
      </c>
      <c r="C12208" s="11" t="s">
        <v>1222</v>
      </c>
      <c r="D12208" s="11" t="s">
        <v>662</v>
      </c>
      <c r="E12208" s="11">
        <v>6954886</v>
      </c>
      <c r="F12208" s="15">
        <f>IF(ISBLANK($D12208),"",IF(ISBLANK($E12208),VLOOKUP($D12208,$J:$K,2,FALSE),VLOOKUP($E12208,'Daycare Packages'!$A:$G,7,FALSE)))</f>
        <v>25</v>
      </c>
      <c r="G12208" s="15"/>
      <c r="H12208" s="15">
        <f t="shared" si="408"/>
        <v>25</v>
      </c>
      <c r="I12208" s="198">
        <f t="shared" si="407"/>
        <v>9</v>
      </c>
    </row>
    <row r="12209" spans="1:9" x14ac:dyDescent="0.3">
      <c r="A12209" s="10">
        <v>43734</v>
      </c>
      <c r="B12209" s="11" t="s">
        <v>1661</v>
      </c>
      <c r="C12209" s="11" t="s">
        <v>1673</v>
      </c>
      <c r="D12209" s="11" t="s">
        <v>662</v>
      </c>
      <c r="E12209" s="11">
        <v>6945493</v>
      </c>
      <c r="F12209" s="15">
        <f>IF(ISBLANK($D12209),"",IF(ISBLANK($E12209),VLOOKUP($D12209,$J:$K,2,FALSE),VLOOKUP($E12209,'Daycare Packages'!$A:$G,7,FALSE)))</f>
        <v>26</v>
      </c>
      <c r="G12209" s="15"/>
      <c r="H12209" s="15">
        <f t="shared" si="408"/>
        <v>26</v>
      </c>
      <c r="I12209" s="198">
        <f t="shared" si="407"/>
        <v>9</v>
      </c>
    </row>
    <row r="12210" spans="1:9" x14ac:dyDescent="0.3">
      <c r="A12210" s="10">
        <v>43734</v>
      </c>
      <c r="B12210" s="11" t="s">
        <v>128</v>
      </c>
      <c r="C12210" s="11" t="s">
        <v>893</v>
      </c>
      <c r="D12210" s="11" t="s">
        <v>662</v>
      </c>
      <c r="E12210" s="11">
        <v>6658555</v>
      </c>
      <c r="F12210" s="15">
        <f>IF(ISBLANK($D12210),"",IF(ISBLANK($E12210),VLOOKUP($D12210,$J:$K,2,FALSE),VLOOKUP($E12210,'Daycare Packages'!$A:$G,7,FALSE)))</f>
        <v>26</v>
      </c>
      <c r="G12210" s="15"/>
      <c r="H12210" s="15">
        <f t="shared" si="408"/>
        <v>26</v>
      </c>
      <c r="I12210" s="198">
        <f t="shared" si="407"/>
        <v>9</v>
      </c>
    </row>
    <row r="12211" spans="1:9" x14ac:dyDescent="0.3">
      <c r="A12211" s="10">
        <v>43734</v>
      </c>
      <c r="B12211" s="11" t="s">
        <v>112</v>
      </c>
      <c r="C12211" s="11" t="s">
        <v>426</v>
      </c>
      <c r="D12211" s="11" t="s">
        <v>662</v>
      </c>
      <c r="E12211" s="11">
        <v>6562197</v>
      </c>
      <c r="F12211" s="15">
        <f>IF(ISBLANK($D12211),"",IF(ISBLANK($E12211),VLOOKUP($D12211,$J:$K,2,FALSE),VLOOKUP($E12211,'Daycare Packages'!$A:$G,7,FALSE)))</f>
        <v>25</v>
      </c>
      <c r="G12211" s="15"/>
      <c r="H12211" s="15">
        <f t="shared" si="408"/>
        <v>25</v>
      </c>
      <c r="I12211" s="198">
        <f t="shared" si="407"/>
        <v>9</v>
      </c>
    </row>
    <row r="12212" spans="1:9" x14ac:dyDescent="0.3">
      <c r="A12212" s="10">
        <v>43734</v>
      </c>
      <c r="B12212" s="11" t="s">
        <v>112</v>
      </c>
      <c r="C12212" s="11" t="s">
        <v>627</v>
      </c>
      <c r="D12212" s="11" t="s">
        <v>662</v>
      </c>
      <c r="F12212" s="15">
        <f>IF(ISBLANK($D12212),"",IF(ISBLANK($E12212),VLOOKUP($D12212,$J:$K,2,FALSE),VLOOKUP($E12212,'Daycare Packages'!$A:$G,7,FALSE)))</f>
        <v>30</v>
      </c>
      <c r="G12212" s="15"/>
      <c r="H12212" s="15">
        <f t="shared" si="408"/>
        <v>30</v>
      </c>
      <c r="I12212" s="198">
        <f t="shared" si="407"/>
        <v>9</v>
      </c>
    </row>
    <row r="12213" spans="1:9" x14ac:dyDescent="0.3">
      <c r="A12213" s="10">
        <v>43734</v>
      </c>
      <c r="B12213" s="11" t="s">
        <v>2340</v>
      </c>
      <c r="C12213" s="11" t="s">
        <v>2341</v>
      </c>
      <c r="D12213" s="11" t="s">
        <v>662</v>
      </c>
      <c r="E12213" s="11">
        <v>6958189</v>
      </c>
      <c r="F12213" s="15">
        <f>IF(ISBLANK($D12213),"",IF(ISBLANK($E12213),VLOOKUP($D12213,$J:$K,2,FALSE),VLOOKUP($E12213,'Daycare Packages'!$A:$G,7,FALSE)))</f>
        <v>27</v>
      </c>
      <c r="G12213" s="15"/>
      <c r="H12213" s="15">
        <f t="shared" si="408"/>
        <v>27</v>
      </c>
      <c r="I12213" s="198">
        <f t="shared" si="407"/>
        <v>9</v>
      </c>
    </row>
    <row r="12214" spans="1:9" x14ac:dyDescent="0.3">
      <c r="A12214" s="10">
        <v>43734</v>
      </c>
      <c r="B12214" s="11" t="s">
        <v>722</v>
      </c>
      <c r="C12214" s="11" t="s">
        <v>548</v>
      </c>
      <c r="D12214" s="11" t="s">
        <v>662</v>
      </c>
      <c r="F12214" s="15">
        <f>IF(ISBLANK($D12214),"",IF(ISBLANK($E12214),VLOOKUP($D12214,$J:$K,2,FALSE),VLOOKUP($E12214,'Daycare Packages'!$A:$G,7,FALSE)))</f>
        <v>30</v>
      </c>
      <c r="G12214" s="15"/>
      <c r="H12214" s="15">
        <f t="shared" si="408"/>
        <v>30</v>
      </c>
      <c r="I12214" s="198">
        <f t="shared" si="407"/>
        <v>9</v>
      </c>
    </row>
    <row r="12215" spans="1:9" x14ac:dyDescent="0.3">
      <c r="A12215" s="10">
        <v>43734</v>
      </c>
      <c r="B12215" s="11" t="s">
        <v>2416</v>
      </c>
      <c r="C12215" s="11" t="s">
        <v>2417</v>
      </c>
      <c r="D12215" s="11" t="s">
        <v>662</v>
      </c>
      <c r="F12215" s="15">
        <f>IF(ISBLANK($D12215),"",IF(ISBLANK($E12215),VLOOKUP($D12215,$J:$K,2,FALSE),VLOOKUP($E12215,'Daycare Packages'!$A:$G,7,FALSE)))</f>
        <v>30</v>
      </c>
      <c r="G12215" s="15"/>
      <c r="H12215" s="15">
        <f t="shared" si="408"/>
        <v>30</v>
      </c>
      <c r="I12215" s="198">
        <f t="shared" si="407"/>
        <v>9</v>
      </c>
    </row>
    <row r="12216" spans="1:9" x14ac:dyDescent="0.3">
      <c r="A12216" s="10">
        <v>43734</v>
      </c>
      <c r="B12216" s="11" t="s">
        <v>1612</v>
      </c>
      <c r="C12216" s="11" t="s">
        <v>1613</v>
      </c>
      <c r="D12216" s="11" t="s">
        <v>662</v>
      </c>
      <c r="F12216" s="15">
        <f>IF(ISBLANK($D12216),"",IF(ISBLANK($E12216),VLOOKUP($D12216,$J:$K,2,FALSE),VLOOKUP($E12216,'Daycare Packages'!$A:$G,7,FALSE)))</f>
        <v>30</v>
      </c>
      <c r="G12216" s="15"/>
      <c r="H12216" s="15">
        <f t="shared" si="408"/>
        <v>30</v>
      </c>
      <c r="I12216" s="198">
        <f t="shared" si="407"/>
        <v>9</v>
      </c>
    </row>
    <row r="12217" spans="1:9" x14ac:dyDescent="0.3">
      <c r="A12217" s="10">
        <v>43734</v>
      </c>
      <c r="B12217" s="11" t="s">
        <v>751</v>
      </c>
      <c r="C12217" s="11" t="s">
        <v>752</v>
      </c>
      <c r="D12217" s="11" t="s">
        <v>662</v>
      </c>
      <c r="F12217" s="15">
        <f>IF(ISBLANK($D12217),"",IF(ISBLANK($E12217),VLOOKUP($D12217,$J:$K,2,FALSE),VLOOKUP($E12217,'Daycare Packages'!$A:$G,7,FALSE)))</f>
        <v>30</v>
      </c>
      <c r="G12217" s="15"/>
      <c r="H12217" s="15">
        <f t="shared" si="408"/>
        <v>30</v>
      </c>
      <c r="I12217" s="198">
        <f t="shared" si="407"/>
        <v>9</v>
      </c>
    </row>
    <row r="12218" spans="1:9" x14ac:dyDescent="0.3">
      <c r="A12218" s="10">
        <v>43734</v>
      </c>
      <c r="B12218" s="11" t="s">
        <v>2167</v>
      </c>
      <c r="C12218" s="11" t="s">
        <v>570</v>
      </c>
      <c r="D12218" s="11" t="s">
        <v>662</v>
      </c>
      <c r="E12218" s="11">
        <v>6973384</v>
      </c>
      <c r="F12218" s="15">
        <f>IF(ISBLANK($D12218),"",IF(ISBLANK($E12218),VLOOKUP($D12218,$J:$K,2,FALSE),VLOOKUP($E12218,'Daycare Packages'!$A:$G,7,FALSE)))</f>
        <v>27</v>
      </c>
      <c r="G12218" s="15"/>
      <c r="H12218" s="15">
        <f t="shared" si="408"/>
        <v>27</v>
      </c>
      <c r="I12218" s="198">
        <f t="shared" si="407"/>
        <v>9</v>
      </c>
    </row>
    <row r="12219" spans="1:9" x14ac:dyDescent="0.3">
      <c r="A12219" s="10">
        <v>43734</v>
      </c>
      <c r="B12219" s="11" t="s">
        <v>643</v>
      </c>
      <c r="C12219" s="11" t="s">
        <v>415</v>
      </c>
      <c r="D12219" s="11" t="s">
        <v>662</v>
      </c>
      <c r="F12219" s="15">
        <f>IF(ISBLANK($D12219),"",IF(ISBLANK($E12219),VLOOKUP($D12219,$J:$K,2,FALSE),VLOOKUP($E12219,'Daycare Packages'!$A:$G,7,FALSE)))</f>
        <v>30</v>
      </c>
      <c r="G12219" s="15"/>
      <c r="H12219" s="15">
        <f t="shared" si="408"/>
        <v>30</v>
      </c>
      <c r="I12219" s="198">
        <f t="shared" si="407"/>
        <v>9</v>
      </c>
    </row>
    <row r="12220" spans="1:9" x14ac:dyDescent="0.3">
      <c r="A12220" s="10">
        <v>43734</v>
      </c>
      <c r="B12220" s="11" t="s">
        <v>677</v>
      </c>
      <c r="C12220" s="11" t="s">
        <v>678</v>
      </c>
      <c r="D12220" s="11" t="s">
        <v>662</v>
      </c>
      <c r="F12220" s="15">
        <f>IF(ISBLANK($D12220),"",IF(ISBLANK($E12220),VLOOKUP($D12220,$J:$K,2,FALSE),VLOOKUP($E12220,'Daycare Packages'!$A:$G,7,FALSE)))</f>
        <v>30</v>
      </c>
      <c r="G12220" s="15"/>
      <c r="H12220" s="15">
        <f t="shared" si="408"/>
        <v>30</v>
      </c>
      <c r="I12220" s="198">
        <f t="shared" si="407"/>
        <v>9</v>
      </c>
    </row>
    <row r="12221" spans="1:9" x14ac:dyDescent="0.3">
      <c r="A12221" s="10">
        <v>43734</v>
      </c>
      <c r="B12221" s="11" t="s">
        <v>727</v>
      </c>
      <c r="C12221" s="11" t="s">
        <v>728</v>
      </c>
      <c r="D12221" s="11" t="s">
        <v>662</v>
      </c>
      <c r="F12221" s="15">
        <f>IF(ISBLANK($D12221),"",IF(ISBLANK($E12221),VLOOKUP($D12221,$J:$K,2,FALSE),VLOOKUP($E12221,'Daycare Packages'!$A:$G,7,FALSE)))</f>
        <v>30</v>
      </c>
      <c r="G12221" s="15"/>
      <c r="H12221" s="15">
        <f t="shared" si="408"/>
        <v>30</v>
      </c>
      <c r="I12221" s="198">
        <f t="shared" si="407"/>
        <v>9</v>
      </c>
    </row>
    <row r="12222" spans="1:9" x14ac:dyDescent="0.3">
      <c r="A12222" s="10">
        <v>43734</v>
      </c>
      <c r="B12222" s="11" t="s">
        <v>175</v>
      </c>
      <c r="C12222" s="11" t="s">
        <v>433</v>
      </c>
      <c r="D12222" s="11" t="s">
        <v>662</v>
      </c>
      <c r="E12222" s="11">
        <v>6966328</v>
      </c>
      <c r="F12222" s="15">
        <f>IF(ISBLANK($D12222),"",IF(ISBLANK($E12222),VLOOKUP($D12222,$J:$K,2,FALSE),VLOOKUP($E12222,'Daycare Packages'!$A:$G,7,FALSE)))</f>
        <v>23</v>
      </c>
      <c r="G12222" s="15"/>
      <c r="H12222" s="15">
        <f t="shared" si="408"/>
        <v>23</v>
      </c>
      <c r="I12222" s="198">
        <f t="shared" si="407"/>
        <v>9</v>
      </c>
    </row>
    <row r="12223" spans="1:9" x14ac:dyDescent="0.3">
      <c r="A12223" s="10">
        <v>43734</v>
      </c>
      <c r="B12223" s="11" t="s">
        <v>123</v>
      </c>
      <c r="C12223" s="11" t="s">
        <v>622</v>
      </c>
      <c r="D12223" s="11" t="s">
        <v>662</v>
      </c>
      <c r="E12223" s="11">
        <v>6892228</v>
      </c>
      <c r="F12223" s="15">
        <f>IF(ISBLANK($D12223),"",IF(ISBLANK($E12223),VLOOKUP($D12223,$J:$K,2,FALSE),VLOOKUP($E12223,'Daycare Packages'!$A:$G,7,FALSE)))</f>
        <v>23</v>
      </c>
      <c r="G12223" s="15"/>
      <c r="H12223" s="15">
        <f t="shared" si="408"/>
        <v>23</v>
      </c>
      <c r="I12223" s="198">
        <f t="shared" si="407"/>
        <v>9</v>
      </c>
    </row>
    <row r="12224" spans="1:9" x14ac:dyDescent="0.3">
      <c r="A12224" s="10">
        <v>43734</v>
      </c>
      <c r="B12224" s="11" t="s">
        <v>690</v>
      </c>
      <c r="C12224" s="11" t="s">
        <v>691</v>
      </c>
      <c r="D12224" s="11" t="s">
        <v>662</v>
      </c>
      <c r="E12224" s="11">
        <v>6937080</v>
      </c>
      <c r="F12224" s="15">
        <f>IF(ISBLANK($D12224),"",IF(ISBLANK($E12224),VLOOKUP($D12224,$J:$K,2,FALSE),VLOOKUP($E12224,'Daycare Packages'!$A:$G,7,FALSE)))</f>
        <v>23</v>
      </c>
      <c r="G12224" s="15"/>
      <c r="H12224" s="15">
        <f t="shared" si="408"/>
        <v>23</v>
      </c>
      <c r="I12224" s="198">
        <f t="shared" si="407"/>
        <v>9</v>
      </c>
    </row>
    <row r="12225" spans="1:9" x14ac:dyDescent="0.3">
      <c r="A12225" s="10">
        <v>43734</v>
      </c>
      <c r="B12225" s="11" t="s">
        <v>170</v>
      </c>
      <c r="C12225" s="11" t="s">
        <v>710</v>
      </c>
      <c r="D12225" s="11" t="s">
        <v>662</v>
      </c>
      <c r="E12225" s="11">
        <v>6899079</v>
      </c>
      <c r="F12225" s="15">
        <f>IF(ISBLANK($D12225),"",IF(ISBLANK($E12225),VLOOKUP($D12225,$J:$K,2,FALSE),VLOOKUP($E12225,'Daycare Packages'!$A:$G,7,FALSE)))</f>
        <v>23</v>
      </c>
      <c r="G12225" s="15"/>
      <c r="H12225" s="15">
        <f t="shared" si="408"/>
        <v>23</v>
      </c>
      <c r="I12225" s="198">
        <f t="shared" si="407"/>
        <v>9</v>
      </c>
    </row>
    <row r="12226" spans="1:9" x14ac:dyDescent="0.3">
      <c r="A12226" s="10">
        <v>43734</v>
      </c>
      <c r="B12226" s="11" t="s">
        <v>2293</v>
      </c>
      <c r="C12226" s="11" t="s">
        <v>1675</v>
      </c>
      <c r="D12226" s="11" t="s">
        <v>662</v>
      </c>
      <c r="F12226" s="15">
        <f>IF(ISBLANK($D12226),"",IF(ISBLANK($E12226),VLOOKUP($D12226,$J:$K,2,FALSE),VLOOKUP($E12226,'Daycare Packages'!$A:$G,7,FALSE)))</f>
        <v>30</v>
      </c>
      <c r="G12226" s="15"/>
      <c r="H12226" s="15">
        <f t="shared" si="408"/>
        <v>30</v>
      </c>
      <c r="I12226" s="198">
        <f t="shared" si="407"/>
        <v>9</v>
      </c>
    </row>
    <row r="12227" spans="1:9" x14ac:dyDescent="0.3">
      <c r="A12227" s="10">
        <v>43734</v>
      </c>
      <c r="B12227" s="11" t="s">
        <v>912</v>
      </c>
      <c r="C12227" s="11" t="s">
        <v>913</v>
      </c>
      <c r="D12227" s="11" t="s">
        <v>662</v>
      </c>
      <c r="F12227" s="15">
        <f>IF(ISBLANK($D12227),"",IF(ISBLANK($E12227),VLOOKUP($D12227,$J:$K,2,FALSE),VLOOKUP($E12227,'Daycare Packages'!$A:$G,7,FALSE)))</f>
        <v>30</v>
      </c>
      <c r="G12227" s="15"/>
      <c r="H12227" s="15">
        <f t="shared" si="408"/>
        <v>30</v>
      </c>
      <c r="I12227" s="198">
        <f t="shared" ref="I12227:I12288" si="409">IF(A12227="",0,MONTH(A12227))</f>
        <v>9</v>
      </c>
    </row>
    <row r="12228" spans="1:9" x14ac:dyDescent="0.3">
      <c r="A12228" s="10">
        <v>43734</v>
      </c>
      <c r="B12228" s="11" t="s">
        <v>167</v>
      </c>
      <c r="C12228" s="11" t="s">
        <v>726</v>
      </c>
      <c r="D12228" s="11" t="s">
        <v>662</v>
      </c>
      <c r="E12228" s="11">
        <v>6971388</v>
      </c>
      <c r="F12228" s="15">
        <f>IF(ISBLANK($D12228),"",IF(ISBLANK($E12228),VLOOKUP($D12228,$J:$K,2,FALSE),VLOOKUP($E12228,'Daycare Packages'!$A:$G,7,FALSE)))</f>
        <v>27</v>
      </c>
      <c r="G12228" s="15"/>
      <c r="H12228" s="15">
        <f t="shared" si="408"/>
        <v>27</v>
      </c>
      <c r="I12228" s="198">
        <f t="shared" si="409"/>
        <v>9</v>
      </c>
    </row>
    <row r="12229" spans="1:9" x14ac:dyDescent="0.3">
      <c r="A12229" s="10">
        <v>43734</v>
      </c>
      <c r="B12229" s="11" t="s">
        <v>167</v>
      </c>
      <c r="C12229" s="11" t="s">
        <v>467</v>
      </c>
      <c r="D12229" s="11" t="s">
        <v>662</v>
      </c>
      <c r="E12229" s="11">
        <v>6971388</v>
      </c>
      <c r="F12229" s="15">
        <f>IF(ISBLANK($D12229),"",IF(ISBLANK($E12229),VLOOKUP($D12229,$J:$K,2,FALSE),VLOOKUP($E12229,'Daycare Packages'!$A:$G,7,FALSE)))</f>
        <v>27</v>
      </c>
      <c r="G12229" s="15"/>
      <c r="H12229" s="15">
        <f t="shared" si="408"/>
        <v>27</v>
      </c>
      <c r="I12229" s="198">
        <f t="shared" si="409"/>
        <v>9</v>
      </c>
    </row>
    <row r="12230" spans="1:9" x14ac:dyDescent="0.3">
      <c r="A12230" s="10">
        <v>43734</v>
      </c>
      <c r="B12230" s="11" t="s">
        <v>936</v>
      </c>
      <c r="C12230" s="11" t="s">
        <v>937</v>
      </c>
      <c r="D12230" s="11" t="s">
        <v>662</v>
      </c>
      <c r="F12230" s="15">
        <f>IF(ISBLANK($D12230),"",IF(ISBLANK($E12230),VLOOKUP($D12230,$J:$K,2,FALSE),VLOOKUP($E12230,'Daycare Packages'!$A:$G,7,FALSE)))</f>
        <v>30</v>
      </c>
      <c r="G12230" s="15"/>
      <c r="H12230" s="15">
        <f t="shared" si="408"/>
        <v>30</v>
      </c>
      <c r="I12230" s="198">
        <f t="shared" si="409"/>
        <v>9</v>
      </c>
    </row>
    <row r="12231" spans="1:9" x14ac:dyDescent="0.3">
      <c r="A12231" s="10">
        <v>43734</v>
      </c>
      <c r="B12231" s="11" t="s">
        <v>110</v>
      </c>
      <c r="C12231" s="11" t="s">
        <v>715</v>
      </c>
      <c r="D12231" s="11" t="s">
        <v>662</v>
      </c>
      <c r="E12231" s="11">
        <v>6906040</v>
      </c>
      <c r="F12231" s="15">
        <f>IF(ISBLANK($D12231),"",IF(ISBLANK($E12231),VLOOKUP($D12231,$J:$K,2,FALSE),VLOOKUP($E12231,'Daycare Packages'!$A:$G,7,FALSE)))</f>
        <v>23</v>
      </c>
      <c r="G12231" s="15"/>
      <c r="H12231" s="15">
        <f t="shared" si="408"/>
        <v>23</v>
      </c>
      <c r="I12231" s="198">
        <f t="shared" si="409"/>
        <v>9</v>
      </c>
    </row>
    <row r="12232" spans="1:9" x14ac:dyDescent="0.3">
      <c r="A12232" s="10">
        <v>43734</v>
      </c>
      <c r="B12232" s="11" t="s">
        <v>110</v>
      </c>
      <c r="C12232" s="11" t="s">
        <v>1006</v>
      </c>
      <c r="D12232" s="11" t="s">
        <v>662</v>
      </c>
      <c r="E12232" s="11">
        <v>6906040</v>
      </c>
      <c r="F12232" s="15">
        <f>IF(ISBLANK($D12232),"",IF(ISBLANK($E12232),VLOOKUP($D12232,$J:$K,2,FALSE),VLOOKUP($E12232,'Daycare Packages'!$A:$G,7,FALSE)))</f>
        <v>23</v>
      </c>
      <c r="G12232" s="15"/>
      <c r="H12232" s="15">
        <f t="shared" si="408"/>
        <v>23</v>
      </c>
      <c r="I12232" s="198">
        <f t="shared" si="409"/>
        <v>9</v>
      </c>
    </row>
    <row r="12233" spans="1:9" x14ac:dyDescent="0.3">
      <c r="A12233" s="10">
        <v>43734</v>
      </c>
      <c r="B12233" s="11" t="s">
        <v>1272</v>
      </c>
      <c r="C12233" s="11" t="s">
        <v>463</v>
      </c>
      <c r="D12233" s="11" t="s">
        <v>662</v>
      </c>
      <c r="F12233" s="15">
        <f>IF(ISBLANK($D12233),"",IF(ISBLANK($E12233),VLOOKUP($D12233,$J:$K,2,FALSE),VLOOKUP($E12233,'Daycare Packages'!$A:$G,7,FALSE)))</f>
        <v>30</v>
      </c>
      <c r="G12233" s="15"/>
      <c r="H12233" s="15">
        <f t="shared" si="408"/>
        <v>30</v>
      </c>
      <c r="I12233" s="198">
        <f t="shared" si="409"/>
        <v>9</v>
      </c>
    </row>
    <row r="12234" spans="1:9" x14ac:dyDescent="0.3">
      <c r="A12234" s="10">
        <v>43734</v>
      </c>
      <c r="B12234" s="11" t="s">
        <v>2006</v>
      </c>
      <c r="C12234" s="11" t="s">
        <v>2007</v>
      </c>
      <c r="D12234" s="11" t="s">
        <v>662</v>
      </c>
      <c r="E12234" s="11">
        <v>6966405</v>
      </c>
      <c r="F12234" s="15">
        <f>IF(ISBLANK($D12234),"",IF(ISBLANK($E12234),VLOOKUP($D12234,$J:$K,2,FALSE),VLOOKUP($E12234,'Daycare Packages'!$A:$G,7,FALSE)))</f>
        <v>27</v>
      </c>
      <c r="G12234" s="15"/>
      <c r="H12234" s="15">
        <f t="shared" si="408"/>
        <v>27</v>
      </c>
      <c r="I12234" s="198">
        <f t="shared" si="409"/>
        <v>9</v>
      </c>
    </row>
    <row r="12235" spans="1:9" x14ac:dyDescent="0.3">
      <c r="A12235" s="10">
        <v>43734</v>
      </c>
      <c r="B12235" s="11" t="s">
        <v>2006</v>
      </c>
      <c r="C12235" s="11" t="s">
        <v>1154</v>
      </c>
      <c r="D12235" s="11" t="s">
        <v>662</v>
      </c>
      <c r="E12235" s="11">
        <v>6966405</v>
      </c>
      <c r="F12235" s="15">
        <f>IF(ISBLANK($D12235),"",IF(ISBLANK($E12235),VLOOKUP($D12235,$J:$K,2,FALSE),VLOOKUP($E12235,'Daycare Packages'!$A:$G,7,FALSE)))</f>
        <v>27</v>
      </c>
      <c r="G12235" s="15"/>
      <c r="H12235" s="15">
        <f t="shared" si="408"/>
        <v>27</v>
      </c>
      <c r="I12235" s="198">
        <f t="shared" si="409"/>
        <v>9</v>
      </c>
    </row>
    <row r="12236" spans="1:9" x14ac:dyDescent="0.3">
      <c r="A12236" s="10">
        <v>43734</v>
      </c>
      <c r="B12236" s="11" t="s">
        <v>2059</v>
      </c>
      <c r="C12236" s="11" t="s">
        <v>426</v>
      </c>
      <c r="D12236" s="11" t="s">
        <v>662</v>
      </c>
      <c r="F12236" s="15">
        <f>IF(ISBLANK($D12236),"",IF(ISBLANK($E12236),VLOOKUP($D12236,$J:$K,2,FALSE),VLOOKUP($E12236,'Daycare Packages'!$A:$G,7,FALSE)))</f>
        <v>30</v>
      </c>
      <c r="G12236" s="15"/>
      <c r="H12236" s="15">
        <f t="shared" si="408"/>
        <v>30</v>
      </c>
      <c r="I12236" s="198">
        <f t="shared" si="409"/>
        <v>9</v>
      </c>
    </row>
    <row r="12237" spans="1:9" x14ac:dyDescent="0.3">
      <c r="A12237" s="10">
        <v>43734</v>
      </c>
      <c r="B12237" s="11" t="s">
        <v>1002</v>
      </c>
      <c r="C12237" s="11" t="s">
        <v>1003</v>
      </c>
      <c r="D12237" s="11" t="s">
        <v>662</v>
      </c>
      <c r="F12237" s="15">
        <f>IF(ISBLANK($D12237),"",IF(ISBLANK($E12237),VLOOKUP($D12237,$J:$K,2,FALSE),VLOOKUP($E12237,'Daycare Packages'!$A:$G,7,FALSE)))</f>
        <v>30</v>
      </c>
      <c r="G12237" s="15"/>
      <c r="H12237" s="15">
        <f t="shared" si="408"/>
        <v>30</v>
      </c>
      <c r="I12237" s="198">
        <f t="shared" si="409"/>
        <v>9</v>
      </c>
    </row>
    <row r="12238" spans="1:9" x14ac:dyDescent="0.3">
      <c r="A12238" s="10">
        <v>43734</v>
      </c>
      <c r="B12238" s="11" t="s">
        <v>1002</v>
      </c>
      <c r="C12238" s="11" t="s">
        <v>1004</v>
      </c>
      <c r="D12238" s="11" t="s">
        <v>662</v>
      </c>
      <c r="F12238" s="15">
        <f>IF(ISBLANK($D12238),"",IF(ISBLANK($E12238),VLOOKUP($D12238,$J:$K,2,FALSE),VLOOKUP($E12238,'Daycare Packages'!$A:$G,7,FALSE)))</f>
        <v>30</v>
      </c>
      <c r="G12238" s="15"/>
      <c r="H12238" s="15">
        <f t="shared" si="408"/>
        <v>30</v>
      </c>
      <c r="I12238" s="198">
        <f t="shared" si="409"/>
        <v>9</v>
      </c>
    </row>
    <row r="12239" spans="1:9" x14ac:dyDescent="0.3">
      <c r="A12239" s="10">
        <v>43734</v>
      </c>
      <c r="B12239" s="11" t="s">
        <v>1974</v>
      </c>
      <c r="C12239" s="11" t="s">
        <v>1975</v>
      </c>
      <c r="D12239" s="11" t="s">
        <v>662</v>
      </c>
      <c r="F12239" s="15">
        <f>IF(ISBLANK($D12239),"",IF(ISBLANK($E12239),VLOOKUP($D12239,$J:$K,2,FALSE),VLOOKUP($E12239,'Daycare Packages'!$A:$G,7,FALSE)))</f>
        <v>30</v>
      </c>
      <c r="G12239" s="15"/>
      <c r="H12239" s="15">
        <f t="shared" si="408"/>
        <v>30</v>
      </c>
      <c r="I12239" s="198">
        <f t="shared" si="409"/>
        <v>9</v>
      </c>
    </row>
    <row r="12240" spans="1:9" x14ac:dyDescent="0.3">
      <c r="A12240" s="10">
        <v>43734</v>
      </c>
      <c r="B12240" s="11" t="s">
        <v>1366</v>
      </c>
      <c r="C12240" s="11" t="s">
        <v>520</v>
      </c>
      <c r="D12240" s="11" t="s">
        <v>662</v>
      </c>
      <c r="E12240" s="11">
        <v>6940430</v>
      </c>
      <c r="F12240" s="15">
        <f>IF(ISBLANK($D12240),"",IF(ISBLANK($E12240),VLOOKUP($D12240,$J:$K,2,FALSE),VLOOKUP($E12240,'Daycare Packages'!$A:$G,7,FALSE)))</f>
        <v>20.7</v>
      </c>
      <c r="G12240" s="15"/>
      <c r="H12240" s="15">
        <f t="shared" si="408"/>
        <v>20.7</v>
      </c>
      <c r="I12240" s="198">
        <f t="shared" si="409"/>
        <v>9</v>
      </c>
    </row>
    <row r="12241" spans="1:9" x14ac:dyDescent="0.3">
      <c r="A12241" s="10">
        <v>43734</v>
      </c>
      <c r="B12241" s="11" t="s">
        <v>1366</v>
      </c>
      <c r="C12241" s="11" t="s">
        <v>587</v>
      </c>
      <c r="D12241" s="11" t="s">
        <v>662</v>
      </c>
      <c r="E12241" s="11">
        <v>6940430</v>
      </c>
      <c r="F12241" s="15">
        <f>IF(ISBLANK($D12241),"",IF(ISBLANK($E12241),VLOOKUP($D12241,$J:$K,2,FALSE),VLOOKUP($E12241,'Daycare Packages'!$A:$G,7,FALSE)))</f>
        <v>20.7</v>
      </c>
      <c r="G12241" s="15"/>
      <c r="H12241" s="15">
        <f t="shared" si="408"/>
        <v>20.7</v>
      </c>
      <c r="I12241" s="198">
        <f t="shared" si="409"/>
        <v>9</v>
      </c>
    </row>
    <row r="12242" spans="1:9" x14ac:dyDescent="0.3">
      <c r="A12242" s="10">
        <v>43734</v>
      </c>
      <c r="B12242" s="11" t="s">
        <v>163</v>
      </c>
      <c r="C12242" s="11" t="s">
        <v>805</v>
      </c>
      <c r="D12242" s="11" t="s">
        <v>662</v>
      </c>
      <c r="E12242" s="11">
        <v>6937683</v>
      </c>
      <c r="F12242" s="15">
        <f>IF(ISBLANK($D12242),"",IF(ISBLANK($E12242),VLOOKUP($D12242,$J:$K,2,FALSE),VLOOKUP($E12242,'Daycare Packages'!$A:$G,7,FALSE)))</f>
        <v>27</v>
      </c>
      <c r="G12242" s="15"/>
      <c r="H12242" s="15">
        <f t="shared" si="408"/>
        <v>27</v>
      </c>
      <c r="I12242" s="198">
        <f t="shared" si="409"/>
        <v>9</v>
      </c>
    </row>
    <row r="12243" spans="1:9" x14ac:dyDescent="0.3">
      <c r="A12243" s="10">
        <v>43734</v>
      </c>
      <c r="B12243" s="11" t="s">
        <v>209</v>
      </c>
      <c r="C12243" s="11" t="s">
        <v>702</v>
      </c>
      <c r="D12243" s="11" t="s">
        <v>662</v>
      </c>
      <c r="E12243" s="11">
        <v>6965118</v>
      </c>
      <c r="F12243" s="15">
        <f>IF(ISBLANK($D12243),"",IF(ISBLANK($E12243),VLOOKUP($D12243,$J:$K,2,FALSE),VLOOKUP($E12243,'Daycare Packages'!$A:$G,7,FALSE)))</f>
        <v>27</v>
      </c>
      <c r="G12243" s="15"/>
      <c r="H12243" s="15">
        <f t="shared" si="408"/>
        <v>27</v>
      </c>
      <c r="I12243" s="198">
        <f t="shared" si="409"/>
        <v>9</v>
      </c>
    </row>
    <row r="12244" spans="1:9" x14ac:dyDescent="0.3">
      <c r="A12244" s="10">
        <v>43734</v>
      </c>
      <c r="B12244" s="11" t="s">
        <v>1394</v>
      </c>
      <c r="C12244" s="11" t="s">
        <v>1395</v>
      </c>
      <c r="D12244" s="11" t="s">
        <v>662</v>
      </c>
      <c r="F12244" s="15">
        <f>IF(ISBLANK($D12244),"",IF(ISBLANK($E12244),VLOOKUP($D12244,$J:$K,2,FALSE),VLOOKUP($E12244,'Daycare Packages'!$A:$G,7,FALSE)))</f>
        <v>30</v>
      </c>
      <c r="G12244" s="15">
        <v>-3</v>
      </c>
      <c r="H12244" s="15">
        <f t="shared" si="408"/>
        <v>27</v>
      </c>
      <c r="I12244" s="198">
        <f t="shared" si="409"/>
        <v>9</v>
      </c>
    </row>
    <row r="12245" spans="1:9" x14ac:dyDescent="0.3">
      <c r="A12245" s="10">
        <v>43734</v>
      </c>
      <c r="B12245" s="11" t="s">
        <v>168</v>
      </c>
      <c r="C12245" s="11" t="s">
        <v>640</v>
      </c>
      <c r="D12245" s="11" t="s">
        <v>662</v>
      </c>
      <c r="F12245" s="15">
        <f>IF(ISBLANK($D12245),"",IF(ISBLANK($E12245),VLOOKUP($D12245,$J:$K,2,FALSE),VLOOKUP($E12245,'Daycare Packages'!$A:$G,7,FALSE)))</f>
        <v>30</v>
      </c>
      <c r="G12245" s="15"/>
      <c r="H12245" s="15">
        <f t="shared" si="408"/>
        <v>30</v>
      </c>
      <c r="I12245" s="198">
        <f t="shared" si="409"/>
        <v>9</v>
      </c>
    </row>
    <row r="12246" spans="1:9" x14ac:dyDescent="0.3">
      <c r="A12246" s="10">
        <v>43734</v>
      </c>
      <c r="B12246" s="11" t="s">
        <v>140</v>
      </c>
      <c r="C12246" s="11" t="s">
        <v>475</v>
      </c>
      <c r="D12246" s="11" t="s">
        <v>662</v>
      </c>
      <c r="E12246" s="11">
        <v>6964153</v>
      </c>
      <c r="F12246" s="15">
        <f>IF(ISBLANK($D12246),"",IF(ISBLANK($E12246),VLOOKUP($D12246,$J:$K,2,FALSE),VLOOKUP($E12246,'Daycare Packages'!$A:$G,7,FALSE)))</f>
        <v>26</v>
      </c>
      <c r="G12246" s="15"/>
      <c r="H12246" s="15">
        <f t="shared" si="408"/>
        <v>26</v>
      </c>
      <c r="I12246" s="198">
        <f t="shared" si="409"/>
        <v>9</v>
      </c>
    </row>
    <row r="12247" spans="1:9" x14ac:dyDescent="0.3">
      <c r="A12247" s="10">
        <v>43734</v>
      </c>
      <c r="B12247" s="11" t="s">
        <v>760</v>
      </c>
      <c r="C12247" s="11" t="s">
        <v>761</v>
      </c>
      <c r="D12247" s="11" t="s">
        <v>662</v>
      </c>
      <c r="F12247" s="15">
        <f>IF(ISBLANK($D12247),"",IF(ISBLANK($E12247),VLOOKUP($D12247,$J:$K,2,FALSE),VLOOKUP($E12247,'Daycare Packages'!$A:$G,7,FALSE)))</f>
        <v>30</v>
      </c>
      <c r="G12247" s="15"/>
      <c r="H12247" s="15">
        <f t="shared" si="408"/>
        <v>30</v>
      </c>
      <c r="I12247" s="198">
        <f t="shared" si="409"/>
        <v>9</v>
      </c>
    </row>
    <row r="12248" spans="1:9" x14ac:dyDescent="0.3">
      <c r="A12248" s="10">
        <v>43734</v>
      </c>
      <c r="B12248" s="11" t="s">
        <v>1947</v>
      </c>
      <c r="C12248" s="11" t="s">
        <v>1948</v>
      </c>
      <c r="D12248" s="11" t="s">
        <v>662</v>
      </c>
      <c r="F12248" s="15">
        <f>IF(ISBLANK($D12248),"",IF(ISBLANK($E12248),VLOOKUP($D12248,$J:$K,2,FALSE),VLOOKUP($E12248,'Daycare Packages'!$A:$G,7,FALSE)))</f>
        <v>30</v>
      </c>
      <c r="G12248" s="15"/>
      <c r="H12248" s="15">
        <f t="shared" si="408"/>
        <v>30</v>
      </c>
      <c r="I12248" s="198">
        <f t="shared" si="409"/>
        <v>9</v>
      </c>
    </row>
    <row r="12249" spans="1:9" x14ac:dyDescent="0.3">
      <c r="A12249" s="10">
        <v>43734</v>
      </c>
      <c r="B12249" s="11" t="s">
        <v>621</v>
      </c>
      <c r="C12249" s="11" t="s">
        <v>622</v>
      </c>
      <c r="D12249" s="11" t="s">
        <v>662</v>
      </c>
      <c r="F12249" s="15">
        <f>IF(ISBLANK($D12249),"",IF(ISBLANK($E12249),VLOOKUP($D12249,$J:$K,2,FALSE),VLOOKUP($E12249,'Daycare Packages'!$A:$G,7,FALSE)))</f>
        <v>30</v>
      </c>
      <c r="G12249" s="15"/>
      <c r="H12249" s="15">
        <f t="shared" si="408"/>
        <v>30</v>
      </c>
      <c r="I12249" s="198">
        <f t="shared" si="409"/>
        <v>9</v>
      </c>
    </row>
    <row r="12250" spans="1:9" x14ac:dyDescent="0.3">
      <c r="A12250" s="10">
        <v>43734</v>
      </c>
      <c r="B12250" s="11" t="s">
        <v>179</v>
      </c>
      <c r="C12250" s="11" t="s">
        <v>706</v>
      </c>
      <c r="D12250" s="11" t="s">
        <v>662</v>
      </c>
      <c r="E12250" s="11">
        <v>6927237</v>
      </c>
      <c r="F12250" s="15">
        <f>IF(ISBLANK($D12250),"",IF(ISBLANK($E12250),VLOOKUP($D12250,$J:$K,2,FALSE),VLOOKUP($E12250,'Daycare Packages'!$A:$G,7,FALSE)))</f>
        <v>27</v>
      </c>
      <c r="G12250" s="15"/>
      <c r="H12250" s="15">
        <f t="shared" si="408"/>
        <v>27</v>
      </c>
      <c r="I12250" s="198">
        <f t="shared" si="409"/>
        <v>9</v>
      </c>
    </row>
    <row r="12251" spans="1:9" x14ac:dyDescent="0.3">
      <c r="A12251" s="10">
        <v>43734</v>
      </c>
      <c r="B12251" s="11" t="s">
        <v>1311</v>
      </c>
      <c r="C12251" s="11" t="s">
        <v>1312</v>
      </c>
      <c r="D12251" s="11" t="s">
        <v>662</v>
      </c>
      <c r="E12251" s="11">
        <v>6961586</v>
      </c>
      <c r="F12251" s="15">
        <f>IF(ISBLANK($D12251),"",IF(ISBLANK($E12251),VLOOKUP($D12251,$J:$K,2,FALSE),VLOOKUP($E12251,'Daycare Packages'!$A:$G,7,FALSE)))</f>
        <v>23</v>
      </c>
      <c r="G12251" s="15"/>
      <c r="H12251" s="15">
        <f t="shared" si="408"/>
        <v>23</v>
      </c>
      <c r="I12251" s="198">
        <f t="shared" si="409"/>
        <v>9</v>
      </c>
    </row>
    <row r="12252" spans="1:9" x14ac:dyDescent="0.3">
      <c r="A12252" s="10">
        <v>43734</v>
      </c>
      <c r="B12252" s="11" t="s">
        <v>122</v>
      </c>
      <c r="C12252" s="11" t="s">
        <v>740</v>
      </c>
      <c r="D12252" s="11" t="s">
        <v>662</v>
      </c>
      <c r="E12252" s="11">
        <v>6734317</v>
      </c>
      <c r="F12252" s="15">
        <f>IF(ISBLANK($D12252),"",IF(ISBLANK($E12252),VLOOKUP($D12252,$J:$K,2,FALSE),VLOOKUP($E12252,'Daycare Packages'!$A:$G,7,FALSE)))</f>
        <v>22</v>
      </c>
      <c r="G12252" s="15"/>
      <c r="H12252" s="15">
        <f t="shared" si="408"/>
        <v>22</v>
      </c>
      <c r="I12252" s="198">
        <f t="shared" si="409"/>
        <v>9</v>
      </c>
    </row>
    <row r="12253" spans="1:9" x14ac:dyDescent="0.3">
      <c r="A12253" s="10">
        <v>43734</v>
      </c>
      <c r="B12253" s="11" t="s">
        <v>1979</v>
      </c>
      <c r="C12253" s="11" t="s">
        <v>474</v>
      </c>
      <c r="D12253" s="11" t="s">
        <v>662</v>
      </c>
      <c r="E12253" s="11">
        <v>6921788</v>
      </c>
      <c r="F12253" s="15">
        <f>IF(ISBLANK($D12253),"",IF(ISBLANK($E12253),VLOOKUP($D12253,$J:$K,2,FALSE),VLOOKUP($E12253,'Daycare Packages'!$A:$G,7,FALSE)))</f>
        <v>23</v>
      </c>
      <c r="G12253" s="15"/>
      <c r="H12253" s="15">
        <f t="shared" si="408"/>
        <v>23</v>
      </c>
      <c r="I12253" s="198">
        <f t="shared" si="409"/>
        <v>9</v>
      </c>
    </row>
    <row r="12254" spans="1:9" x14ac:dyDescent="0.3">
      <c r="A12254" s="10">
        <v>43734</v>
      </c>
      <c r="B12254" s="11" t="s">
        <v>160</v>
      </c>
      <c r="C12254" s="11" t="s">
        <v>1761</v>
      </c>
      <c r="D12254" s="11" t="s">
        <v>662</v>
      </c>
      <c r="E12254" s="11">
        <v>6976592</v>
      </c>
      <c r="F12254" s="15">
        <f>IF(ISBLANK($D12254),"",IF(ISBLANK($E12254),VLOOKUP($D12254,$J:$K,2,FALSE),VLOOKUP($E12254,'Daycare Packages'!$A:$G,7,FALSE)))</f>
        <v>25</v>
      </c>
      <c r="G12254" s="15"/>
      <c r="H12254" s="15">
        <f t="shared" si="408"/>
        <v>25</v>
      </c>
      <c r="I12254" s="198">
        <f t="shared" si="409"/>
        <v>9</v>
      </c>
    </row>
    <row r="12255" spans="1:9" x14ac:dyDescent="0.3">
      <c r="A12255" s="10">
        <v>43734</v>
      </c>
      <c r="B12255" s="11" t="s">
        <v>160</v>
      </c>
      <c r="C12255" s="11" t="s">
        <v>794</v>
      </c>
      <c r="D12255" s="11" t="s">
        <v>662</v>
      </c>
      <c r="E12255" s="11">
        <v>6976592</v>
      </c>
      <c r="F12255" s="15">
        <f>IF(ISBLANK($D12255),"",IF(ISBLANK($E12255),VLOOKUP($D12255,$J:$K,2,FALSE),VLOOKUP($E12255,'Daycare Packages'!$A:$G,7,FALSE)))</f>
        <v>25</v>
      </c>
      <c r="G12255" s="15"/>
      <c r="H12255" s="15">
        <f t="shared" si="408"/>
        <v>25</v>
      </c>
      <c r="I12255" s="198">
        <f t="shared" si="409"/>
        <v>9</v>
      </c>
    </row>
    <row r="12256" spans="1:9" x14ac:dyDescent="0.3">
      <c r="A12256" s="10">
        <v>43734</v>
      </c>
      <c r="B12256" s="11" t="s">
        <v>834</v>
      </c>
      <c r="C12256" s="11" t="s">
        <v>835</v>
      </c>
      <c r="D12256" s="11" t="s">
        <v>662</v>
      </c>
      <c r="F12256" s="15">
        <f>IF(ISBLANK($D12256),"",IF(ISBLANK($E12256),VLOOKUP($D12256,$J:$K,2,FALSE),VLOOKUP($E12256,'Daycare Packages'!$A:$G,7,FALSE)))</f>
        <v>30</v>
      </c>
      <c r="G12256" s="15"/>
      <c r="H12256" s="15">
        <f t="shared" si="408"/>
        <v>30</v>
      </c>
      <c r="I12256" s="198">
        <f t="shared" si="409"/>
        <v>9</v>
      </c>
    </row>
    <row r="12257" spans="1:9" x14ac:dyDescent="0.3">
      <c r="A12257" s="10">
        <v>43734</v>
      </c>
      <c r="B12257" s="11" t="s">
        <v>2151</v>
      </c>
      <c r="C12257" s="11" t="s">
        <v>808</v>
      </c>
      <c r="D12257" s="11" t="s">
        <v>662</v>
      </c>
      <c r="F12257" s="15">
        <f>IF(ISBLANK($D12257),"",IF(ISBLANK($E12257),VLOOKUP($D12257,$J:$K,2,FALSE),VLOOKUP($E12257,'Daycare Packages'!$A:$G,7,FALSE)))</f>
        <v>30</v>
      </c>
      <c r="G12257" s="15"/>
      <c r="H12257" s="15">
        <f t="shared" ref="H12257:H12282" si="410">IF(ISBLANK(D12257),"",SUM(F12257:G12257))</f>
        <v>30</v>
      </c>
      <c r="I12257" s="198">
        <f t="shared" si="409"/>
        <v>9</v>
      </c>
    </row>
    <row r="12258" spans="1:9" x14ac:dyDescent="0.3">
      <c r="A12258" s="10">
        <v>43734</v>
      </c>
      <c r="B12258" s="11" t="s">
        <v>2061</v>
      </c>
      <c r="C12258" s="11" t="s">
        <v>2062</v>
      </c>
      <c r="D12258" s="11" t="s">
        <v>662</v>
      </c>
      <c r="E12258" s="11">
        <v>6965145</v>
      </c>
      <c r="F12258" s="15">
        <f>IF(ISBLANK($D12258),"",IF(ISBLANK($E12258),VLOOKUP($D12258,$J:$K,2,FALSE),VLOOKUP($E12258,'Daycare Packages'!$A:$G,7,FALSE)))</f>
        <v>27</v>
      </c>
      <c r="G12258" s="15"/>
      <c r="H12258" s="15">
        <f t="shared" si="410"/>
        <v>27</v>
      </c>
      <c r="I12258" s="198">
        <f t="shared" si="409"/>
        <v>9</v>
      </c>
    </row>
    <row r="12259" spans="1:9" x14ac:dyDescent="0.3">
      <c r="A12259" s="10">
        <v>43734</v>
      </c>
      <c r="B12259" s="11" t="s">
        <v>922</v>
      </c>
      <c r="C12259" s="11" t="s">
        <v>923</v>
      </c>
      <c r="D12259" s="11" t="s">
        <v>662</v>
      </c>
      <c r="E12259" s="11">
        <v>6978140</v>
      </c>
      <c r="F12259" s="15">
        <f>IF(ISBLANK($D12259),"",IF(ISBLANK($E12259),VLOOKUP($D12259,$J:$K,2,FALSE),VLOOKUP($E12259,'Daycare Packages'!$A:$G,7,FALSE)))</f>
        <v>25</v>
      </c>
      <c r="G12259" s="15"/>
      <c r="H12259" s="15">
        <f t="shared" si="410"/>
        <v>25</v>
      </c>
      <c r="I12259" s="198">
        <f t="shared" si="409"/>
        <v>9</v>
      </c>
    </row>
    <row r="12260" spans="1:9" x14ac:dyDescent="0.3">
      <c r="A12260" s="10">
        <v>43734</v>
      </c>
      <c r="B12260" s="11" t="s">
        <v>1354</v>
      </c>
      <c r="C12260" s="11" t="s">
        <v>402</v>
      </c>
      <c r="D12260" s="11" t="s">
        <v>662</v>
      </c>
      <c r="E12260" s="11">
        <v>6895744</v>
      </c>
      <c r="F12260" s="15">
        <f>IF(ISBLANK($D12260),"",IF(ISBLANK($E12260),VLOOKUP($D12260,$J:$K,2,FALSE),VLOOKUP($E12260,'Daycare Packages'!$A:$G,7,FALSE)))</f>
        <v>26</v>
      </c>
      <c r="G12260" s="15"/>
      <c r="H12260" s="15">
        <f t="shared" si="410"/>
        <v>26</v>
      </c>
      <c r="I12260" s="198">
        <f t="shared" si="409"/>
        <v>9</v>
      </c>
    </row>
    <row r="12261" spans="1:9" x14ac:dyDescent="0.3">
      <c r="A12261" s="10">
        <v>43734</v>
      </c>
      <c r="B12261" s="11" t="s">
        <v>1317</v>
      </c>
      <c r="C12261" s="11" t="s">
        <v>633</v>
      </c>
      <c r="D12261" s="11" t="s">
        <v>662</v>
      </c>
      <c r="E12261" s="11">
        <v>6935593</v>
      </c>
      <c r="F12261" s="15">
        <f>IF(ISBLANK($D12261),"",IF(ISBLANK($E12261),VLOOKUP($D12261,$J:$K,2,FALSE),VLOOKUP($E12261,'Daycare Packages'!$A:$G,7,FALSE)))</f>
        <v>25</v>
      </c>
      <c r="G12261" s="15"/>
      <c r="H12261" s="15">
        <f t="shared" si="410"/>
        <v>25</v>
      </c>
      <c r="I12261" s="198">
        <f t="shared" si="409"/>
        <v>9</v>
      </c>
    </row>
    <row r="12262" spans="1:9" x14ac:dyDescent="0.3">
      <c r="A12262" s="10">
        <v>43734</v>
      </c>
      <c r="B12262" s="11" t="s">
        <v>766</v>
      </c>
      <c r="C12262" s="11" t="s">
        <v>767</v>
      </c>
      <c r="D12262" s="11" t="s">
        <v>662</v>
      </c>
      <c r="F12262" s="15">
        <f>IF(ISBLANK($D12262),"",IF(ISBLANK($E12262),VLOOKUP($D12262,$J:$K,2,FALSE),VLOOKUP($E12262,'Daycare Packages'!$A:$G,7,FALSE)))</f>
        <v>30</v>
      </c>
      <c r="G12262" s="15"/>
      <c r="H12262" s="15">
        <f t="shared" si="410"/>
        <v>30</v>
      </c>
      <c r="I12262" s="198">
        <f t="shared" si="409"/>
        <v>9</v>
      </c>
    </row>
    <row r="12263" spans="1:9" x14ac:dyDescent="0.3">
      <c r="A12263" s="10">
        <v>43734</v>
      </c>
      <c r="B12263" s="11" t="s">
        <v>688</v>
      </c>
      <c r="C12263" s="11" t="s">
        <v>689</v>
      </c>
      <c r="D12263" s="11" t="s">
        <v>662</v>
      </c>
      <c r="F12263" s="15">
        <f>IF(ISBLANK($D12263),"",IF(ISBLANK($E12263),VLOOKUP($D12263,$J:$K,2,FALSE),VLOOKUP($E12263,'Daycare Packages'!$A:$G,7,FALSE)))</f>
        <v>30</v>
      </c>
      <c r="G12263" s="15"/>
      <c r="H12263" s="15">
        <f t="shared" si="410"/>
        <v>30</v>
      </c>
      <c r="I12263" s="198">
        <f t="shared" si="409"/>
        <v>9</v>
      </c>
    </row>
    <row r="12264" spans="1:9" x14ac:dyDescent="0.3">
      <c r="A12264" s="10">
        <v>43734</v>
      </c>
      <c r="B12264" s="11" t="s">
        <v>2119</v>
      </c>
      <c r="C12264" s="11" t="s">
        <v>2120</v>
      </c>
      <c r="D12264" s="11" t="s">
        <v>662</v>
      </c>
      <c r="E12264" s="11">
        <v>6974329</v>
      </c>
      <c r="F12264" s="15">
        <f>IF(ISBLANK($D12264),"",IF(ISBLANK($E12264),VLOOKUP($D12264,$J:$K,2,FALSE),VLOOKUP($E12264,'Daycare Packages'!$A:$G,7,FALSE)))</f>
        <v>27</v>
      </c>
      <c r="G12264" s="15"/>
      <c r="H12264" s="15">
        <f t="shared" si="410"/>
        <v>27</v>
      </c>
      <c r="I12264" s="198">
        <f t="shared" si="409"/>
        <v>9</v>
      </c>
    </row>
    <row r="12265" spans="1:9" x14ac:dyDescent="0.3">
      <c r="A12265" s="10">
        <v>43734</v>
      </c>
      <c r="B12265" s="11" t="s">
        <v>340</v>
      </c>
      <c r="C12265" s="11" t="s">
        <v>745</v>
      </c>
      <c r="D12265" s="11" t="s">
        <v>662</v>
      </c>
      <c r="F12265" s="15">
        <f>IF(ISBLANK($D12265),"",IF(ISBLANK($E12265),VLOOKUP($D12265,$J:$K,2,FALSE),VLOOKUP($E12265,'Daycare Packages'!$A:$G,7,FALSE)))</f>
        <v>30</v>
      </c>
      <c r="G12265" s="15">
        <v>-3.6</v>
      </c>
      <c r="H12265" s="15">
        <f t="shared" si="410"/>
        <v>26.4</v>
      </c>
      <c r="I12265" s="198">
        <f t="shared" si="409"/>
        <v>9</v>
      </c>
    </row>
    <row r="12266" spans="1:9" x14ac:dyDescent="0.3">
      <c r="A12266" s="10">
        <v>43734</v>
      </c>
      <c r="B12266" s="11" t="s">
        <v>340</v>
      </c>
      <c r="C12266" s="11" t="s">
        <v>746</v>
      </c>
      <c r="D12266" s="11" t="s">
        <v>662</v>
      </c>
      <c r="F12266" s="15">
        <f>IF(ISBLANK($D12266),"",IF(ISBLANK($E12266),VLOOKUP($D12266,$J:$K,2,FALSE),VLOOKUP($E12266,'Daycare Packages'!$A:$G,7,FALSE)))</f>
        <v>30</v>
      </c>
      <c r="G12266" s="15">
        <v>-3.6</v>
      </c>
      <c r="H12266" s="15">
        <f t="shared" si="410"/>
        <v>26.4</v>
      </c>
      <c r="I12266" s="198">
        <f t="shared" si="409"/>
        <v>9</v>
      </c>
    </row>
    <row r="12267" spans="1:9" x14ac:dyDescent="0.3">
      <c r="A12267" s="10">
        <v>43734</v>
      </c>
      <c r="B12267" s="11" t="s">
        <v>1165</v>
      </c>
      <c r="C12267" s="11" t="s">
        <v>1166</v>
      </c>
      <c r="D12267" s="11" t="s">
        <v>662</v>
      </c>
      <c r="E12267" s="11">
        <v>6961856</v>
      </c>
      <c r="F12267" s="15">
        <f>IF(ISBLANK($D12267),"",IF(ISBLANK($E12267),VLOOKUP($D12267,$J:$K,2,FALSE),VLOOKUP($E12267,'Daycare Packages'!$A:$G,7,FALSE)))</f>
        <v>26</v>
      </c>
      <c r="G12267" s="15"/>
      <c r="H12267" s="15">
        <f t="shared" si="410"/>
        <v>26</v>
      </c>
      <c r="I12267" s="198">
        <f t="shared" si="409"/>
        <v>9</v>
      </c>
    </row>
    <row r="12268" spans="1:9" x14ac:dyDescent="0.3">
      <c r="A12268" s="10">
        <v>43734</v>
      </c>
      <c r="B12268" s="11" t="s">
        <v>147</v>
      </c>
      <c r="C12268" s="11" t="s">
        <v>796</v>
      </c>
      <c r="D12268" s="11" t="s">
        <v>662</v>
      </c>
      <c r="E12268" s="11">
        <v>6931199</v>
      </c>
      <c r="F12268" s="15">
        <f>IF(ISBLANK($D12268),"",IF(ISBLANK($E12268),VLOOKUP($D12268,$J:$K,2,FALSE),VLOOKUP($E12268,'Daycare Packages'!$A:$G,7,FALSE)))</f>
        <v>23</v>
      </c>
      <c r="G12268" s="15"/>
      <c r="H12268" s="15">
        <f t="shared" si="410"/>
        <v>23</v>
      </c>
      <c r="I12268" s="198">
        <f t="shared" si="409"/>
        <v>9</v>
      </c>
    </row>
    <row r="12269" spans="1:9" x14ac:dyDescent="0.3">
      <c r="A12269" s="10">
        <v>43734</v>
      </c>
      <c r="B12269" s="11" t="s">
        <v>215</v>
      </c>
      <c r="C12269" s="11" t="s">
        <v>741</v>
      </c>
      <c r="D12269" s="11" t="s">
        <v>662</v>
      </c>
      <c r="E12269" s="11">
        <v>6972912</v>
      </c>
      <c r="F12269" s="15">
        <f>IF(ISBLANK($D12269),"",IF(ISBLANK($E12269),VLOOKUP($D12269,$J:$K,2,FALSE),VLOOKUP($E12269,'Daycare Packages'!$A:$G,7,FALSE)))</f>
        <v>27</v>
      </c>
      <c r="G12269" s="15"/>
      <c r="H12269" s="15">
        <f t="shared" si="410"/>
        <v>27</v>
      </c>
      <c r="I12269" s="198">
        <f t="shared" si="409"/>
        <v>9</v>
      </c>
    </row>
    <row r="12270" spans="1:9" x14ac:dyDescent="0.3">
      <c r="A12270" s="10">
        <v>43734</v>
      </c>
      <c r="B12270" s="11" t="s">
        <v>216</v>
      </c>
      <c r="C12270" s="11" t="s">
        <v>448</v>
      </c>
      <c r="D12270" s="11" t="s">
        <v>662</v>
      </c>
      <c r="E12270" s="11">
        <v>6966017</v>
      </c>
      <c r="F12270" s="15">
        <f>IF(ISBLANK($D12270),"",IF(ISBLANK($E12270),VLOOKUP($D12270,$J:$K,2,FALSE),VLOOKUP($E12270,'Daycare Packages'!$A:$G,7,FALSE)))</f>
        <v>27</v>
      </c>
      <c r="G12270" s="15"/>
      <c r="H12270" s="15">
        <f t="shared" si="410"/>
        <v>27</v>
      </c>
      <c r="I12270" s="198">
        <f t="shared" si="409"/>
        <v>9</v>
      </c>
    </row>
    <row r="12271" spans="1:9" x14ac:dyDescent="0.3">
      <c r="A12271" s="10">
        <v>43734</v>
      </c>
      <c r="B12271" s="11" t="s">
        <v>119</v>
      </c>
      <c r="C12271" s="11" t="s">
        <v>692</v>
      </c>
      <c r="D12271" s="11" t="s">
        <v>662</v>
      </c>
      <c r="E12271" s="11">
        <v>6908817</v>
      </c>
      <c r="F12271" s="15">
        <f>IF(ISBLANK($D12271),"",IF(ISBLANK($E12271),VLOOKUP($D12271,$J:$K,2,FALSE),VLOOKUP($E12271,'Daycare Packages'!$A:$G,7,FALSE)))</f>
        <v>26</v>
      </c>
      <c r="G12271" s="15"/>
      <c r="H12271" s="15">
        <f t="shared" si="410"/>
        <v>26</v>
      </c>
      <c r="I12271" s="198">
        <f t="shared" si="409"/>
        <v>9</v>
      </c>
    </row>
    <row r="12272" spans="1:9" x14ac:dyDescent="0.3">
      <c r="A12272" s="10">
        <v>43734</v>
      </c>
      <c r="B12272" s="11" t="s">
        <v>138</v>
      </c>
      <c r="C12272" s="11" t="s">
        <v>573</v>
      </c>
      <c r="D12272" s="11" t="s">
        <v>662</v>
      </c>
      <c r="E12272" s="11">
        <v>6803103</v>
      </c>
      <c r="F12272" s="15">
        <f>IF(ISBLANK($D12272),"",IF(ISBLANK($E12272),VLOOKUP($D12272,$J:$K,2,FALSE),VLOOKUP($E12272,'Daycare Packages'!$A:$G,7,FALSE)))</f>
        <v>23</v>
      </c>
      <c r="G12272" s="15"/>
      <c r="H12272" s="15">
        <f t="shared" si="410"/>
        <v>23</v>
      </c>
      <c r="I12272" s="198">
        <f t="shared" si="409"/>
        <v>9</v>
      </c>
    </row>
    <row r="12273" spans="1:9" x14ac:dyDescent="0.3">
      <c r="A12273" s="10">
        <v>43734</v>
      </c>
      <c r="B12273" s="11" t="s">
        <v>171</v>
      </c>
      <c r="C12273" s="11" t="s">
        <v>693</v>
      </c>
      <c r="D12273" s="11" t="s">
        <v>662</v>
      </c>
      <c r="E12273" s="11">
        <v>6951687</v>
      </c>
      <c r="F12273" s="15">
        <f>IF(ISBLANK($D12273),"",IF(ISBLANK($E12273),VLOOKUP($D12273,$J:$K,2,FALSE),VLOOKUP($E12273,'Daycare Packages'!$A:$G,7,FALSE)))</f>
        <v>26</v>
      </c>
      <c r="G12273" s="15"/>
      <c r="H12273" s="15">
        <f t="shared" si="410"/>
        <v>26</v>
      </c>
      <c r="I12273" s="198">
        <f t="shared" si="409"/>
        <v>9</v>
      </c>
    </row>
    <row r="12274" spans="1:9" x14ac:dyDescent="0.3">
      <c r="A12274" s="10">
        <v>43734</v>
      </c>
      <c r="B12274" s="11" t="s">
        <v>365</v>
      </c>
      <c r="C12274" s="11" t="s">
        <v>587</v>
      </c>
      <c r="D12274" s="11" t="s">
        <v>662</v>
      </c>
      <c r="F12274" s="15">
        <f>IF(ISBLANK($D12274),"",IF(ISBLANK($E12274),VLOOKUP($D12274,$J:$K,2,FALSE),VLOOKUP($E12274,'Daycare Packages'!$A:$G,7,FALSE)))</f>
        <v>30</v>
      </c>
      <c r="G12274" s="15"/>
      <c r="H12274" s="15">
        <f t="shared" si="410"/>
        <v>30</v>
      </c>
      <c r="I12274" s="198">
        <f t="shared" si="409"/>
        <v>9</v>
      </c>
    </row>
    <row r="12275" spans="1:9" x14ac:dyDescent="0.3">
      <c r="A12275" s="10">
        <v>43734</v>
      </c>
      <c r="B12275" s="11" t="s">
        <v>217</v>
      </c>
      <c r="C12275" s="11" t="s">
        <v>402</v>
      </c>
      <c r="D12275" s="11" t="s">
        <v>662</v>
      </c>
      <c r="E12275" s="11">
        <v>6964829</v>
      </c>
      <c r="F12275" s="15">
        <f>IF(ISBLANK($D12275),"",IF(ISBLANK($E12275),VLOOKUP($D12275,$J:$K,2,FALSE),VLOOKUP($E12275,'Daycare Packages'!$A:$G,7,FALSE)))</f>
        <v>26</v>
      </c>
      <c r="G12275" s="15"/>
      <c r="H12275" s="15">
        <f t="shared" si="410"/>
        <v>26</v>
      </c>
      <c r="I12275" s="198">
        <f t="shared" si="409"/>
        <v>9</v>
      </c>
    </row>
    <row r="12276" spans="1:9" x14ac:dyDescent="0.3">
      <c r="A12276" s="10">
        <v>43734</v>
      </c>
      <c r="B12276" s="11" t="s">
        <v>320</v>
      </c>
      <c r="C12276" s="11" t="s">
        <v>777</v>
      </c>
      <c r="D12276" s="11" t="s">
        <v>662</v>
      </c>
      <c r="F12276" s="15">
        <f>IF(ISBLANK($D12276),"",IF(ISBLANK($E12276),VLOOKUP($D12276,$J:$K,2,FALSE),VLOOKUP($E12276,'Daycare Packages'!$A:$G,7,FALSE)))</f>
        <v>30</v>
      </c>
      <c r="G12276" s="15"/>
      <c r="H12276" s="15">
        <f t="shared" si="410"/>
        <v>30</v>
      </c>
      <c r="I12276" s="198">
        <f t="shared" si="409"/>
        <v>9</v>
      </c>
    </row>
    <row r="12277" spans="1:9" x14ac:dyDescent="0.3">
      <c r="A12277" s="10">
        <v>43734</v>
      </c>
      <c r="B12277" s="11" t="s">
        <v>220</v>
      </c>
      <c r="C12277" s="11" t="s">
        <v>548</v>
      </c>
      <c r="D12277" s="11" t="s">
        <v>662</v>
      </c>
      <c r="F12277" s="15">
        <f>IF(ISBLANK($D12277),"",IF(ISBLANK($E12277),VLOOKUP($D12277,$J:$K,2,FALSE),VLOOKUP($E12277,'Daycare Packages'!$A:$G,7,FALSE)))</f>
        <v>30</v>
      </c>
      <c r="G12277" s="15"/>
      <c r="H12277" s="15">
        <f t="shared" si="410"/>
        <v>30</v>
      </c>
      <c r="I12277" s="198">
        <f t="shared" si="409"/>
        <v>9</v>
      </c>
    </row>
    <row r="12278" spans="1:9" x14ac:dyDescent="0.3">
      <c r="A12278" s="10">
        <v>43734</v>
      </c>
      <c r="B12278" s="11" t="s">
        <v>127</v>
      </c>
      <c r="C12278" s="11" t="s">
        <v>715</v>
      </c>
      <c r="D12278" s="11" t="s">
        <v>662</v>
      </c>
      <c r="E12278" s="11">
        <v>6865974</v>
      </c>
      <c r="F12278" s="15">
        <f>IF(ISBLANK($D12278),"",IF(ISBLANK($E12278),VLOOKUP($D12278,$J:$K,2,FALSE),VLOOKUP($E12278,'Daycare Packages'!$A:$G,7,FALSE)))</f>
        <v>23</v>
      </c>
      <c r="G12278" s="15"/>
      <c r="H12278" s="15">
        <f t="shared" si="410"/>
        <v>23</v>
      </c>
      <c r="I12278" s="198">
        <f t="shared" si="409"/>
        <v>9</v>
      </c>
    </row>
    <row r="12279" spans="1:9" x14ac:dyDescent="0.3">
      <c r="A12279" s="10">
        <v>43734</v>
      </c>
      <c r="B12279" s="11" t="s">
        <v>114</v>
      </c>
      <c r="C12279" s="11" t="s">
        <v>789</v>
      </c>
      <c r="D12279" s="11" t="s">
        <v>662</v>
      </c>
      <c r="E12279" s="11">
        <v>6939596</v>
      </c>
      <c r="F12279" s="15">
        <f>IF(ISBLANK($D12279),"",IF(ISBLANK($E12279),VLOOKUP($D12279,$J:$K,2,FALSE),VLOOKUP($E12279,'Daycare Packages'!$A:$G,7,FALSE)))</f>
        <v>23</v>
      </c>
      <c r="G12279" s="15"/>
      <c r="H12279" s="15">
        <f t="shared" si="410"/>
        <v>23</v>
      </c>
      <c r="I12279" s="198">
        <f t="shared" si="409"/>
        <v>9</v>
      </c>
    </row>
    <row r="12280" spans="1:9" x14ac:dyDescent="0.3">
      <c r="A12280" s="10">
        <v>43734</v>
      </c>
      <c r="B12280" s="11" t="s">
        <v>109</v>
      </c>
      <c r="C12280" s="11" t="s">
        <v>883</v>
      </c>
      <c r="D12280" s="11" t="s">
        <v>662</v>
      </c>
      <c r="E12280" s="11">
        <v>6957451</v>
      </c>
      <c r="F12280" s="15">
        <f>IF(ISBLANK($D12280),"",IF(ISBLANK($E12280),VLOOKUP($D12280,$J:$K,2,FALSE),VLOOKUP($E12280,'Daycare Packages'!$A:$G,7,FALSE)))</f>
        <v>23</v>
      </c>
      <c r="G12280" s="15"/>
      <c r="H12280" s="15">
        <f t="shared" si="410"/>
        <v>23</v>
      </c>
      <c r="I12280" s="198">
        <f t="shared" si="409"/>
        <v>9</v>
      </c>
    </row>
    <row r="12281" spans="1:9" x14ac:dyDescent="0.3">
      <c r="A12281" s="10">
        <v>43734</v>
      </c>
      <c r="B12281" s="11" t="s">
        <v>109</v>
      </c>
      <c r="C12281" s="11" t="s">
        <v>930</v>
      </c>
      <c r="D12281" s="11" t="s">
        <v>662</v>
      </c>
      <c r="E12281" s="11">
        <v>6957451</v>
      </c>
      <c r="F12281" s="15">
        <f>IF(ISBLANK($D12281),"",IF(ISBLANK($E12281),VLOOKUP($D12281,$J:$K,2,FALSE),VLOOKUP($E12281,'Daycare Packages'!$A:$G,7,FALSE)))</f>
        <v>23</v>
      </c>
      <c r="G12281" s="15"/>
      <c r="H12281" s="15">
        <f t="shared" si="410"/>
        <v>23</v>
      </c>
      <c r="I12281" s="198">
        <f t="shared" si="409"/>
        <v>9</v>
      </c>
    </row>
    <row r="12282" spans="1:9" x14ac:dyDescent="0.3">
      <c r="A12282" s="55">
        <v>43734</v>
      </c>
      <c r="B12282" s="56" t="s">
        <v>1961</v>
      </c>
      <c r="C12282" s="56" t="s">
        <v>1962</v>
      </c>
      <c r="D12282" s="56" t="s">
        <v>662</v>
      </c>
      <c r="E12282" s="56"/>
      <c r="F12282" s="59">
        <f>IF(ISBLANK($D12282),"",IF(ISBLANK($E12282),VLOOKUP($D12282,$J:$K,2,FALSE),VLOOKUP($E12282,'Daycare Packages'!$A:$G,7,FALSE)))</f>
        <v>30</v>
      </c>
      <c r="G12282" s="59"/>
      <c r="H12282" s="59">
        <f t="shared" si="410"/>
        <v>30</v>
      </c>
      <c r="I12282" s="198">
        <f t="shared" si="409"/>
        <v>9</v>
      </c>
    </row>
    <row r="12283" spans="1:9" x14ac:dyDescent="0.3">
      <c r="A12283" s="10">
        <v>43735</v>
      </c>
      <c r="B12283" s="11" t="s">
        <v>2421</v>
      </c>
      <c r="C12283" s="11" t="s">
        <v>631</v>
      </c>
      <c r="D12283" s="11" t="s">
        <v>671</v>
      </c>
      <c r="F12283" s="15">
        <f>IF(ISBLANK($D12283),"",IF(ISBLANK($E12283),VLOOKUP($D12283,$J:$K,2,FALSE),VLOOKUP($E12283,'Daycare Packages'!$A:$G,7,FALSE)))</f>
        <v>0</v>
      </c>
      <c r="G12283" s="15"/>
      <c r="H12283" s="15">
        <f>IF(ISBLANK(D12283),"",SUM(F12283:G12283))</f>
        <v>0</v>
      </c>
      <c r="I12283" s="198">
        <f t="shared" si="409"/>
        <v>9</v>
      </c>
    </row>
    <row r="12284" spans="1:9" x14ac:dyDescent="0.3">
      <c r="A12284" s="10">
        <v>43735</v>
      </c>
      <c r="B12284" s="11" t="s">
        <v>2397</v>
      </c>
      <c r="C12284" s="11" t="s">
        <v>395</v>
      </c>
      <c r="D12284" s="11" t="s">
        <v>659</v>
      </c>
      <c r="F12284" s="15">
        <f>IF(ISBLANK($D12284),"",IF(ISBLANK($E12284),VLOOKUP($D12284,$J:$K,2,FALSE),VLOOKUP($E12284,'Daycare Packages'!$A:$G,7,FALSE)))</f>
        <v>20</v>
      </c>
      <c r="G12284" s="15"/>
      <c r="H12284" s="15">
        <f>IF(ISBLANK(D12284),"",SUM(F12284:G12284))</f>
        <v>20</v>
      </c>
      <c r="I12284" s="198">
        <f t="shared" si="409"/>
        <v>9</v>
      </c>
    </row>
    <row r="12285" spans="1:9" x14ac:dyDescent="0.3">
      <c r="A12285" s="10">
        <v>43735</v>
      </c>
      <c r="B12285" s="11" t="s">
        <v>131</v>
      </c>
      <c r="C12285" s="11" t="s">
        <v>553</v>
      </c>
      <c r="D12285" s="11" t="s">
        <v>659</v>
      </c>
      <c r="E12285" s="11">
        <v>6958193</v>
      </c>
      <c r="F12285" s="15">
        <f>IF(ISBLANK($D12285),"",IF(ISBLANK($E12285),VLOOKUP($D12285,$J:$K,2,FALSE),VLOOKUP($E12285,'Daycare Packages'!$A:$G,7,FALSE)))</f>
        <v>19</v>
      </c>
      <c r="G12285" s="15"/>
      <c r="H12285" s="15">
        <f>IF(ISBLANK(D12285),"",SUM(F12285:G12285))</f>
        <v>19</v>
      </c>
      <c r="I12285" s="198">
        <f t="shared" si="409"/>
        <v>9</v>
      </c>
    </row>
    <row r="12286" spans="1:9" x14ac:dyDescent="0.3">
      <c r="A12286" s="10">
        <v>43735</v>
      </c>
      <c r="B12286" s="11" t="s">
        <v>124</v>
      </c>
      <c r="C12286" s="11" t="s">
        <v>402</v>
      </c>
      <c r="D12286" s="11" t="s">
        <v>659</v>
      </c>
      <c r="E12286" s="11">
        <v>6718562</v>
      </c>
      <c r="F12286" s="15">
        <f>IF(ISBLANK($D12286),"",IF(ISBLANK($E12286),VLOOKUP($D12286,$J:$K,2,FALSE),VLOOKUP($E12286,'Daycare Packages'!$A:$G,7,FALSE)))</f>
        <v>17</v>
      </c>
      <c r="G12286" s="15"/>
      <c r="H12286" s="15">
        <f t="shared" ref="H12286:H12349" si="411">IF(ISBLANK(D12286),"",SUM(F12286:G12286))</f>
        <v>17</v>
      </c>
      <c r="I12286" s="198">
        <f t="shared" si="409"/>
        <v>9</v>
      </c>
    </row>
    <row r="12287" spans="1:9" x14ac:dyDescent="0.3">
      <c r="A12287" s="10">
        <v>43735</v>
      </c>
      <c r="B12287" s="11" t="s">
        <v>190</v>
      </c>
      <c r="C12287" s="11" t="s">
        <v>718</v>
      </c>
      <c r="D12287" s="11" t="s">
        <v>659</v>
      </c>
      <c r="E12287" s="11">
        <v>6977819</v>
      </c>
      <c r="F12287" s="15">
        <f>IF(ISBLANK($D12287),"",IF(ISBLANK($E12287),VLOOKUP($D12287,$J:$K,2,FALSE),VLOOKUP($E12287,'Daycare Packages'!$A:$G,7,FALSE)))</f>
        <v>19</v>
      </c>
      <c r="G12287" s="15"/>
      <c r="H12287" s="15">
        <f t="shared" si="411"/>
        <v>19</v>
      </c>
      <c r="I12287" s="198">
        <f t="shared" si="409"/>
        <v>9</v>
      </c>
    </row>
    <row r="12288" spans="1:9" x14ac:dyDescent="0.3">
      <c r="A12288" s="10">
        <v>43735</v>
      </c>
      <c r="B12288" s="11" t="s">
        <v>1600</v>
      </c>
      <c r="C12288" s="11" t="s">
        <v>1601</v>
      </c>
      <c r="D12288" s="11" t="s">
        <v>662</v>
      </c>
      <c r="E12288" s="11">
        <v>6940590</v>
      </c>
      <c r="F12288" s="15">
        <f>IF(ISBLANK($D12288),"",IF(ISBLANK($E12288),VLOOKUP($D12288,$J:$K,2,FALSE),VLOOKUP($E12288,'Daycare Packages'!$A:$G,7,FALSE)))</f>
        <v>27</v>
      </c>
      <c r="G12288" s="15"/>
      <c r="H12288" s="15">
        <f t="shared" si="411"/>
        <v>27</v>
      </c>
      <c r="I12288" s="198">
        <f t="shared" si="409"/>
        <v>9</v>
      </c>
    </row>
    <row r="12289" spans="1:9" x14ac:dyDescent="0.3">
      <c r="A12289" s="10">
        <v>43735</v>
      </c>
      <c r="B12289" s="11" t="s">
        <v>873</v>
      </c>
      <c r="C12289" s="11" t="s">
        <v>493</v>
      </c>
      <c r="D12289" s="11" t="s">
        <v>662</v>
      </c>
      <c r="E12289" s="11">
        <v>6971720</v>
      </c>
      <c r="F12289" s="15">
        <f>IF(ISBLANK($D12289),"",IF(ISBLANK($E12289),VLOOKUP($D12289,$J:$K,2,FALSE),VLOOKUP($E12289,'Daycare Packages'!$A:$G,7,FALSE)))</f>
        <v>27</v>
      </c>
      <c r="G12289" s="15"/>
      <c r="H12289" s="15">
        <f t="shared" si="411"/>
        <v>27</v>
      </c>
      <c r="I12289" s="198">
        <f t="shared" ref="I12227:I12290" si="412">IF(A12289="",0,MONTH(A12289))</f>
        <v>9</v>
      </c>
    </row>
    <row r="12290" spans="1:9" x14ac:dyDescent="0.3">
      <c r="A12290" s="10">
        <v>43735</v>
      </c>
      <c r="B12290" s="11" t="s">
        <v>96</v>
      </c>
      <c r="C12290" s="11" t="s">
        <v>696</v>
      </c>
      <c r="D12290" s="11" t="s">
        <v>662</v>
      </c>
      <c r="E12290" s="11">
        <v>6829343</v>
      </c>
      <c r="F12290" s="15">
        <f>IF(ISBLANK($D12290),"",IF(ISBLANK($E12290),VLOOKUP($D12290,$J:$K,2,FALSE),VLOOKUP($E12290,'Daycare Packages'!$A:$G,7,FALSE)))</f>
        <v>23</v>
      </c>
      <c r="G12290" s="15"/>
      <c r="H12290" s="15">
        <f t="shared" si="411"/>
        <v>23</v>
      </c>
      <c r="I12290" s="198">
        <f t="shared" si="412"/>
        <v>9</v>
      </c>
    </row>
    <row r="12291" spans="1:9" x14ac:dyDescent="0.3">
      <c r="A12291" s="10">
        <v>43735</v>
      </c>
      <c r="B12291" s="11" t="s">
        <v>2357</v>
      </c>
      <c r="C12291" s="11" t="s">
        <v>2358</v>
      </c>
      <c r="D12291" s="11" t="s">
        <v>662</v>
      </c>
      <c r="F12291" s="15">
        <f>IF(ISBLANK($D12291),"",IF(ISBLANK($E12291),VLOOKUP($D12291,$J:$K,2,FALSE),VLOOKUP($E12291,'Daycare Packages'!$A:$G,7,FALSE)))</f>
        <v>30</v>
      </c>
      <c r="G12291" s="15"/>
      <c r="H12291" s="15">
        <f t="shared" si="411"/>
        <v>30</v>
      </c>
      <c r="I12291" s="198">
        <f t="shared" ref="I12291:I12354" si="413">IF(A12291="",0,MONTH(A12291))</f>
        <v>9</v>
      </c>
    </row>
    <row r="12292" spans="1:9" x14ac:dyDescent="0.3">
      <c r="A12292" s="10">
        <v>43735</v>
      </c>
      <c r="B12292" s="11" t="s">
        <v>136</v>
      </c>
      <c r="C12292" s="11" t="s">
        <v>650</v>
      </c>
      <c r="D12292" s="11" t="s">
        <v>662</v>
      </c>
      <c r="E12292" s="11">
        <v>6936967</v>
      </c>
      <c r="F12292" s="15">
        <f>IF(ISBLANK($D12292),"",IF(ISBLANK($E12292),VLOOKUP($D12292,$J:$K,2,FALSE),VLOOKUP($E12292,'Daycare Packages'!$A:$G,7,FALSE)))</f>
        <v>26</v>
      </c>
      <c r="G12292" s="15"/>
      <c r="H12292" s="15">
        <f t="shared" si="411"/>
        <v>26</v>
      </c>
      <c r="I12292" s="198">
        <f t="shared" si="413"/>
        <v>9</v>
      </c>
    </row>
    <row r="12293" spans="1:9" x14ac:dyDescent="0.3">
      <c r="A12293" s="10">
        <v>43735</v>
      </c>
      <c r="B12293" s="11" t="s">
        <v>196</v>
      </c>
      <c r="C12293" s="11" t="s">
        <v>432</v>
      </c>
      <c r="D12293" s="11" t="s">
        <v>662</v>
      </c>
      <c r="E12293" s="11">
        <v>6971705</v>
      </c>
      <c r="F12293" s="15">
        <f>IF(ISBLANK($D12293),"",IF(ISBLANK($E12293),VLOOKUP($D12293,$J:$K,2,FALSE),VLOOKUP($E12293,'Daycare Packages'!$A:$G,7,FALSE)))</f>
        <v>25</v>
      </c>
      <c r="G12293" s="15"/>
      <c r="H12293" s="15">
        <f t="shared" si="411"/>
        <v>25</v>
      </c>
      <c r="I12293" s="198">
        <f t="shared" si="413"/>
        <v>9</v>
      </c>
    </row>
    <row r="12294" spans="1:9" x14ac:dyDescent="0.3">
      <c r="A12294" s="10">
        <v>43735</v>
      </c>
      <c r="B12294" s="11" t="s">
        <v>371</v>
      </c>
      <c r="C12294" s="11" t="s">
        <v>642</v>
      </c>
      <c r="D12294" s="11" t="s">
        <v>662</v>
      </c>
      <c r="E12294" s="11">
        <v>6974647</v>
      </c>
      <c r="F12294" s="15">
        <f>IF(ISBLANK($D12294),"",IF(ISBLANK($E12294),VLOOKUP($D12294,$J:$K,2,FALSE),VLOOKUP($E12294,'Daycare Packages'!$A:$G,7,FALSE)))</f>
        <v>27</v>
      </c>
      <c r="G12294" s="15"/>
      <c r="H12294" s="15">
        <f t="shared" si="411"/>
        <v>27</v>
      </c>
      <c r="I12294" s="198">
        <f t="shared" si="413"/>
        <v>9</v>
      </c>
    </row>
    <row r="12295" spans="1:9" x14ac:dyDescent="0.3">
      <c r="A12295" s="10">
        <v>43735</v>
      </c>
      <c r="B12295" s="11" t="s">
        <v>186</v>
      </c>
      <c r="C12295" s="11" t="s">
        <v>561</v>
      </c>
      <c r="D12295" s="11" t="s">
        <v>662</v>
      </c>
      <c r="E12295" s="11">
        <v>6937918</v>
      </c>
      <c r="F12295" s="15">
        <f>IF(ISBLANK($D12295),"",IF(ISBLANK($E12295),VLOOKUP($D12295,$J:$K,2,FALSE),VLOOKUP($E12295,'Daycare Packages'!$A:$G,7,FALSE)))</f>
        <v>23</v>
      </c>
      <c r="G12295" s="15"/>
      <c r="H12295" s="15">
        <f t="shared" si="411"/>
        <v>23</v>
      </c>
      <c r="I12295" s="198">
        <f t="shared" si="413"/>
        <v>9</v>
      </c>
    </row>
    <row r="12296" spans="1:9" x14ac:dyDescent="0.3">
      <c r="A12296" s="10">
        <v>43735</v>
      </c>
      <c r="B12296" s="11" t="s">
        <v>185</v>
      </c>
      <c r="C12296" s="11" t="s">
        <v>670</v>
      </c>
      <c r="D12296" s="11" t="s">
        <v>662</v>
      </c>
      <c r="E12296" s="11">
        <v>6958047</v>
      </c>
      <c r="F12296" s="15">
        <f>IF(ISBLANK($D12296),"",IF(ISBLANK($E12296),VLOOKUP($D12296,$J:$K,2,FALSE),VLOOKUP($E12296,'Daycare Packages'!$A:$G,7,FALSE)))</f>
        <v>26</v>
      </c>
      <c r="G12296" s="15"/>
      <c r="H12296" s="15">
        <f t="shared" si="411"/>
        <v>26</v>
      </c>
      <c r="I12296" s="198">
        <f t="shared" si="413"/>
        <v>9</v>
      </c>
    </row>
    <row r="12297" spans="1:9" x14ac:dyDescent="0.3">
      <c r="A12297" s="10">
        <v>43735</v>
      </c>
      <c r="B12297" s="11" t="s">
        <v>1805</v>
      </c>
      <c r="C12297" s="11" t="s">
        <v>548</v>
      </c>
      <c r="D12297" s="11" t="s">
        <v>662</v>
      </c>
      <c r="F12297" s="15">
        <f>IF(ISBLANK($D12297),"",IF(ISBLANK($E12297),VLOOKUP($D12297,$J:$K,2,FALSE),VLOOKUP($E12297,'Daycare Packages'!$A:$G,7,FALSE)))</f>
        <v>30</v>
      </c>
      <c r="G12297" s="15"/>
      <c r="H12297" s="15">
        <f t="shared" si="411"/>
        <v>30</v>
      </c>
      <c r="I12297" s="198">
        <f t="shared" si="413"/>
        <v>9</v>
      </c>
    </row>
    <row r="12298" spans="1:9" x14ac:dyDescent="0.3">
      <c r="A12298" s="10">
        <v>43735</v>
      </c>
      <c r="B12298" s="11" t="s">
        <v>427</v>
      </c>
      <c r="C12298" s="11" t="s">
        <v>1313</v>
      </c>
      <c r="D12298" s="11" t="s">
        <v>659</v>
      </c>
      <c r="E12298" s="11">
        <v>6968000</v>
      </c>
      <c r="F12298" s="15">
        <f>IF(ISBLANK($D12298),"",IF(ISBLANK($E12298),VLOOKUP($D12298,$J:$K,2,FALSE),VLOOKUP($E12298,'Daycare Packages'!$A:$G,7,FALSE)))</f>
        <v>19</v>
      </c>
      <c r="G12298" s="15"/>
      <c r="H12298" s="15">
        <f t="shared" si="411"/>
        <v>19</v>
      </c>
      <c r="I12298" s="198">
        <f t="shared" si="413"/>
        <v>9</v>
      </c>
    </row>
    <row r="12299" spans="1:9" x14ac:dyDescent="0.3">
      <c r="A12299" s="10">
        <v>43735</v>
      </c>
      <c r="B12299" s="11" t="s">
        <v>1221</v>
      </c>
      <c r="C12299" s="11" t="s">
        <v>1222</v>
      </c>
      <c r="D12299" s="11" t="s">
        <v>662</v>
      </c>
      <c r="E12299" s="11">
        <v>6954886</v>
      </c>
      <c r="F12299" s="15">
        <f>IF(ISBLANK($D12299),"",IF(ISBLANK($E12299),VLOOKUP($D12299,$J:$K,2,FALSE),VLOOKUP($E12299,'Daycare Packages'!$A:$G,7,FALSE)))</f>
        <v>25</v>
      </c>
      <c r="G12299" s="15"/>
      <c r="H12299" s="15">
        <f t="shared" si="411"/>
        <v>25</v>
      </c>
      <c r="I12299" s="198">
        <f t="shared" si="413"/>
        <v>9</v>
      </c>
    </row>
    <row r="12300" spans="1:9" x14ac:dyDescent="0.3">
      <c r="A12300" s="10">
        <v>43735</v>
      </c>
      <c r="B12300" s="11" t="s">
        <v>212</v>
      </c>
      <c r="C12300" s="11" t="s">
        <v>707</v>
      </c>
      <c r="D12300" s="11" t="s">
        <v>662</v>
      </c>
      <c r="F12300" s="15">
        <f>IF(ISBLANK($D12300),"",IF(ISBLANK($E12300),VLOOKUP($D12300,$J:$K,2,FALSE),VLOOKUP($E12300,'Daycare Packages'!$A:$G,7,FALSE)))</f>
        <v>30</v>
      </c>
      <c r="G12300" s="15"/>
      <c r="H12300" s="15">
        <f t="shared" si="411"/>
        <v>30</v>
      </c>
      <c r="I12300" s="198">
        <f t="shared" si="413"/>
        <v>9</v>
      </c>
    </row>
    <row r="12301" spans="1:9" x14ac:dyDescent="0.3">
      <c r="A12301" s="10">
        <v>43735</v>
      </c>
      <c r="B12301" s="11" t="s">
        <v>160</v>
      </c>
      <c r="C12301" s="11" t="s">
        <v>1761</v>
      </c>
      <c r="D12301" s="11" t="s">
        <v>662</v>
      </c>
      <c r="E12301" s="11">
        <v>6976592</v>
      </c>
      <c r="F12301" s="15">
        <f>IF(ISBLANK($D12301),"",IF(ISBLANK($E12301),VLOOKUP($D12301,$J:$K,2,FALSE),VLOOKUP($E12301,'Daycare Packages'!$A:$G,7,FALSE)))</f>
        <v>25</v>
      </c>
      <c r="G12301" s="15"/>
      <c r="H12301" s="15">
        <f t="shared" si="411"/>
        <v>25</v>
      </c>
      <c r="I12301" s="198">
        <f t="shared" si="413"/>
        <v>9</v>
      </c>
    </row>
    <row r="12302" spans="1:9" x14ac:dyDescent="0.3">
      <c r="A12302" s="10">
        <v>43735</v>
      </c>
      <c r="B12302" s="11" t="s">
        <v>1352</v>
      </c>
      <c r="C12302" s="11" t="s">
        <v>1972</v>
      </c>
      <c r="D12302" s="11" t="s">
        <v>662</v>
      </c>
      <c r="E12302" s="11">
        <v>6938396</v>
      </c>
      <c r="F12302" s="15">
        <f>IF(ISBLANK($D12302),"",IF(ISBLANK($E12302),VLOOKUP($D12302,$J:$K,2,FALSE),VLOOKUP($E12302,'Daycare Packages'!$A:$G,7,FALSE)))</f>
        <v>27</v>
      </c>
      <c r="G12302" s="15"/>
      <c r="H12302" s="15">
        <f t="shared" si="411"/>
        <v>27</v>
      </c>
      <c r="I12302" s="198">
        <f t="shared" si="413"/>
        <v>9</v>
      </c>
    </row>
    <row r="12303" spans="1:9" x14ac:dyDescent="0.3">
      <c r="A12303" s="10">
        <v>43735</v>
      </c>
      <c r="B12303" s="11" t="s">
        <v>1199</v>
      </c>
      <c r="C12303" s="11" t="s">
        <v>507</v>
      </c>
      <c r="D12303" s="11" t="s">
        <v>662</v>
      </c>
      <c r="F12303" s="15">
        <f>IF(ISBLANK($D12303),"",IF(ISBLANK($E12303),VLOOKUP($D12303,$J:$K,2,FALSE),VLOOKUP($E12303,'Daycare Packages'!$A:$G,7,FALSE)))</f>
        <v>30</v>
      </c>
      <c r="G12303" s="15"/>
      <c r="H12303" s="15">
        <f t="shared" si="411"/>
        <v>30</v>
      </c>
      <c r="I12303" s="198">
        <f t="shared" si="413"/>
        <v>9</v>
      </c>
    </row>
    <row r="12304" spans="1:9" x14ac:dyDescent="0.3">
      <c r="A12304" s="10">
        <v>43735</v>
      </c>
      <c r="B12304" s="11" t="s">
        <v>1298</v>
      </c>
      <c r="C12304" s="11" t="s">
        <v>764</v>
      </c>
      <c r="D12304" s="11" t="s">
        <v>662</v>
      </c>
      <c r="F12304" s="15">
        <f>IF(ISBLANK($D12304),"",IF(ISBLANK($E12304),VLOOKUP($D12304,$J:$K,2,FALSE),VLOOKUP($E12304,'Daycare Packages'!$A:$G,7,FALSE)))</f>
        <v>30</v>
      </c>
      <c r="G12304" s="15"/>
      <c r="H12304" s="15">
        <f t="shared" si="411"/>
        <v>30</v>
      </c>
      <c r="I12304" s="198">
        <f t="shared" si="413"/>
        <v>9</v>
      </c>
    </row>
    <row r="12305" spans="1:9" x14ac:dyDescent="0.3">
      <c r="A12305" s="10">
        <v>43735</v>
      </c>
      <c r="B12305" s="11" t="s">
        <v>699</v>
      </c>
      <c r="C12305" s="11" t="s">
        <v>478</v>
      </c>
      <c r="D12305" s="11" t="s">
        <v>662</v>
      </c>
      <c r="F12305" s="15">
        <f>IF(ISBLANK($D12305),"",IF(ISBLANK($E12305),VLOOKUP($D12305,$J:$K,2,FALSE),VLOOKUP($E12305,'Daycare Packages'!$A:$G,7,FALSE)))</f>
        <v>30</v>
      </c>
      <c r="G12305" s="15">
        <v>-3</v>
      </c>
      <c r="H12305" s="15">
        <f t="shared" si="411"/>
        <v>27</v>
      </c>
      <c r="I12305" s="198">
        <f t="shared" si="413"/>
        <v>9</v>
      </c>
    </row>
    <row r="12306" spans="1:9" x14ac:dyDescent="0.3">
      <c r="A12306" s="10">
        <v>43735</v>
      </c>
      <c r="B12306" s="11" t="s">
        <v>178</v>
      </c>
      <c r="C12306" s="11" t="s">
        <v>734</v>
      </c>
      <c r="D12306" s="11" t="s">
        <v>662</v>
      </c>
      <c r="E12306" s="11">
        <v>6932217</v>
      </c>
      <c r="F12306" s="15">
        <f>IF(ISBLANK($D12306),"",IF(ISBLANK($E12306),VLOOKUP($D12306,$J:$K,2,FALSE),VLOOKUP($E12306,'Daycare Packages'!$A:$G,7,FALSE)))</f>
        <v>27</v>
      </c>
      <c r="G12306" s="15"/>
      <c r="H12306" s="15">
        <f t="shared" si="411"/>
        <v>27</v>
      </c>
      <c r="I12306" s="198">
        <f t="shared" si="413"/>
        <v>9</v>
      </c>
    </row>
    <row r="12307" spans="1:9" x14ac:dyDescent="0.3">
      <c r="A12307" s="10">
        <v>43735</v>
      </c>
      <c r="B12307" s="11" t="s">
        <v>2061</v>
      </c>
      <c r="C12307" s="11" t="s">
        <v>2062</v>
      </c>
      <c r="D12307" s="11" t="s">
        <v>662</v>
      </c>
      <c r="E12307" s="11">
        <v>6965145</v>
      </c>
      <c r="F12307" s="15">
        <f>IF(ISBLANK($D12307),"",IF(ISBLANK($E12307),VLOOKUP($D12307,$J:$K,2,FALSE),VLOOKUP($E12307,'Daycare Packages'!$A:$G,7,FALSE)))</f>
        <v>27</v>
      </c>
      <c r="G12307" s="15"/>
      <c r="H12307" s="15">
        <f t="shared" si="411"/>
        <v>27</v>
      </c>
      <c r="I12307" s="198">
        <f t="shared" si="413"/>
        <v>9</v>
      </c>
    </row>
    <row r="12308" spans="1:9" x14ac:dyDescent="0.3">
      <c r="A12308" s="10">
        <v>43735</v>
      </c>
      <c r="B12308" s="11" t="s">
        <v>2367</v>
      </c>
      <c r="C12308" s="11" t="s">
        <v>631</v>
      </c>
      <c r="D12308" s="11" t="s">
        <v>662</v>
      </c>
      <c r="E12308" s="11">
        <v>6966486</v>
      </c>
      <c r="F12308" s="15">
        <f>IF(ISBLANK($D12308),"",IF(ISBLANK($E12308),VLOOKUP($D12308,$J:$K,2,FALSE),VLOOKUP($E12308,'Daycare Packages'!$A:$G,7,FALSE)))</f>
        <v>25</v>
      </c>
      <c r="G12308" s="15"/>
      <c r="H12308" s="15">
        <f t="shared" si="411"/>
        <v>25</v>
      </c>
      <c r="I12308" s="198">
        <f t="shared" si="413"/>
        <v>9</v>
      </c>
    </row>
    <row r="12309" spans="1:9" x14ac:dyDescent="0.3">
      <c r="A12309" s="10">
        <v>43735</v>
      </c>
      <c r="B12309" s="11" t="s">
        <v>2409</v>
      </c>
      <c r="C12309" s="11" t="s">
        <v>442</v>
      </c>
      <c r="D12309" s="11" t="s">
        <v>662</v>
      </c>
      <c r="F12309" s="15">
        <f>IF(ISBLANK($D12309),"",IF(ISBLANK($E12309),VLOOKUP($D12309,$J:$K,2,FALSE),VLOOKUP($E12309,'Daycare Packages'!$A:$G,7,FALSE)))</f>
        <v>30</v>
      </c>
      <c r="G12309" s="15"/>
      <c r="H12309" s="15">
        <f t="shared" si="411"/>
        <v>30</v>
      </c>
      <c r="I12309" s="198">
        <f t="shared" si="413"/>
        <v>9</v>
      </c>
    </row>
    <row r="12310" spans="1:9" x14ac:dyDescent="0.3">
      <c r="A12310" s="10">
        <v>43735</v>
      </c>
      <c r="B12310" s="11" t="s">
        <v>318</v>
      </c>
      <c r="C12310" s="11" t="s">
        <v>723</v>
      </c>
      <c r="D12310" s="11" t="s">
        <v>662</v>
      </c>
      <c r="F12310" s="15">
        <f>IF(ISBLANK($D12310),"",IF(ISBLANK($E12310),VLOOKUP($D12310,$J:$K,2,FALSE),VLOOKUP($E12310,'Daycare Packages'!$A:$G,7,FALSE)))</f>
        <v>30</v>
      </c>
      <c r="G12310" s="15"/>
      <c r="H12310" s="15">
        <f t="shared" si="411"/>
        <v>30</v>
      </c>
      <c r="I12310" s="198">
        <f t="shared" si="413"/>
        <v>9</v>
      </c>
    </row>
    <row r="12311" spans="1:9" x14ac:dyDescent="0.3">
      <c r="A12311" s="10">
        <v>43735</v>
      </c>
      <c r="B12311" s="11" t="s">
        <v>2167</v>
      </c>
      <c r="C12311" s="11" t="s">
        <v>570</v>
      </c>
      <c r="D12311" s="11" t="s">
        <v>662</v>
      </c>
      <c r="E12311" s="11">
        <v>6973384</v>
      </c>
      <c r="F12311" s="15">
        <f>IF(ISBLANK($D12311),"",IF(ISBLANK($E12311),VLOOKUP($D12311,$J:$K,2,FALSE),VLOOKUP($E12311,'Daycare Packages'!$A:$G,7,FALSE)))</f>
        <v>27</v>
      </c>
      <c r="G12311" s="15"/>
      <c r="H12311" s="15">
        <f t="shared" si="411"/>
        <v>27</v>
      </c>
      <c r="I12311" s="198">
        <f t="shared" si="413"/>
        <v>9</v>
      </c>
    </row>
    <row r="12312" spans="1:9" x14ac:dyDescent="0.3">
      <c r="A12312" s="10">
        <v>43735</v>
      </c>
      <c r="B12312" s="11" t="s">
        <v>109</v>
      </c>
      <c r="C12312" s="11" t="s">
        <v>883</v>
      </c>
      <c r="D12312" s="11" t="s">
        <v>662</v>
      </c>
      <c r="E12312" s="11">
        <v>6957451</v>
      </c>
      <c r="F12312" s="15">
        <f>IF(ISBLANK($D12312),"",IF(ISBLANK($E12312),VLOOKUP($D12312,$J:$K,2,FALSE),VLOOKUP($E12312,'Daycare Packages'!$A:$G,7,FALSE)))</f>
        <v>23</v>
      </c>
      <c r="G12312" s="15"/>
      <c r="H12312" s="15">
        <f t="shared" si="411"/>
        <v>23</v>
      </c>
      <c r="I12312" s="198">
        <f t="shared" si="413"/>
        <v>9</v>
      </c>
    </row>
    <row r="12313" spans="1:9" x14ac:dyDescent="0.3">
      <c r="A12313" s="10">
        <v>43735</v>
      </c>
      <c r="B12313" s="11" t="s">
        <v>109</v>
      </c>
      <c r="C12313" s="11" t="s">
        <v>930</v>
      </c>
      <c r="D12313" s="11" t="s">
        <v>662</v>
      </c>
      <c r="E12313" s="11">
        <v>6957451</v>
      </c>
      <c r="F12313" s="15">
        <f>IF(ISBLANK($D12313),"",IF(ISBLANK($E12313),VLOOKUP($D12313,$J:$K,2,FALSE),VLOOKUP($E12313,'Daycare Packages'!$A:$G,7,FALSE)))</f>
        <v>23</v>
      </c>
      <c r="G12313" s="15"/>
      <c r="H12313" s="15">
        <f t="shared" si="411"/>
        <v>23</v>
      </c>
      <c r="I12313" s="198">
        <f t="shared" si="413"/>
        <v>9</v>
      </c>
    </row>
    <row r="12314" spans="1:9" x14ac:dyDescent="0.3">
      <c r="A12314" s="10">
        <v>43735</v>
      </c>
      <c r="B12314" s="11" t="s">
        <v>147</v>
      </c>
      <c r="C12314" s="11" t="s">
        <v>796</v>
      </c>
      <c r="D12314" s="11" t="s">
        <v>662</v>
      </c>
      <c r="E12314" s="11">
        <v>6931199</v>
      </c>
      <c r="F12314" s="15">
        <f>IF(ISBLANK($D12314),"",IF(ISBLANK($E12314),VLOOKUP($D12314,$J:$K,2,FALSE),VLOOKUP($E12314,'Daycare Packages'!$A:$G,7,FALSE)))</f>
        <v>23</v>
      </c>
      <c r="G12314" s="15"/>
      <c r="H12314" s="15">
        <f t="shared" si="411"/>
        <v>23</v>
      </c>
      <c r="I12314" s="198">
        <f t="shared" si="413"/>
        <v>9</v>
      </c>
    </row>
    <row r="12315" spans="1:9" x14ac:dyDescent="0.3">
      <c r="A12315" s="10">
        <v>43735</v>
      </c>
      <c r="B12315" s="11" t="s">
        <v>214</v>
      </c>
      <c r="C12315" s="11" t="s">
        <v>686</v>
      </c>
      <c r="D12315" s="11" t="s">
        <v>662</v>
      </c>
      <c r="E12315" s="11">
        <v>6952878</v>
      </c>
      <c r="F12315" s="15">
        <f>IF(ISBLANK($D12315),"",IF(ISBLANK($E12315),VLOOKUP($D12315,$J:$K,2,FALSE),VLOOKUP($E12315,'Daycare Packages'!$A:$G,7,FALSE)))</f>
        <v>23.4</v>
      </c>
      <c r="G12315" s="15"/>
      <c r="H12315" s="15">
        <f t="shared" si="411"/>
        <v>23.4</v>
      </c>
      <c r="I12315" s="198">
        <f t="shared" si="413"/>
        <v>9</v>
      </c>
    </row>
    <row r="12316" spans="1:9" x14ac:dyDescent="0.3">
      <c r="A12316" s="10">
        <v>43735</v>
      </c>
      <c r="B12316" s="11" t="s">
        <v>1199</v>
      </c>
      <c r="C12316" s="11" t="s">
        <v>852</v>
      </c>
      <c r="D12316" s="11" t="s">
        <v>662</v>
      </c>
      <c r="F12316" s="15">
        <f>IF(ISBLANK($D12316),"",IF(ISBLANK($E12316),VLOOKUP($D12316,$J:$K,2,FALSE),VLOOKUP($E12316,'Daycare Packages'!$A:$G,7,FALSE)))</f>
        <v>30</v>
      </c>
      <c r="G12316" s="15"/>
      <c r="H12316" s="15">
        <f t="shared" si="411"/>
        <v>30</v>
      </c>
      <c r="I12316" s="198">
        <f t="shared" si="413"/>
        <v>9</v>
      </c>
    </row>
    <row r="12317" spans="1:9" x14ac:dyDescent="0.3">
      <c r="A12317" s="10">
        <v>43735</v>
      </c>
      <c r="B12317" s="11" t="s">
        <v>1974</v>
      </c>
      <c r="C12317" s="11" t="s">
        <v>1975</v>
      </c>
      <c r="D12317" s="11" t="s">
        <v>662</v>
      </c>
      <c r="F12317" s="15">
        <f>IF(ISBLANK($D12317),"",IF(ISBLANK($E12317),VLOOKUP($D12317,$J:$K,2,FALSE),VLOOKUP($E12317,'Daycare Packages'!$A:$G,7,FALSE)))</f>
        <v>30</v>
      </c>
      <c r="G12317" s="15"/>
      <c r="H12317" s="15">
        <f t="shared" si="411"/>
        <v>30</v>
      </c>
      <c r="I12317" s="198">
        <f t="shared" si="413"/>
        <v>9</v>
      </c>
    </row>
    <row r="12318" spans="1:9" x14ac:dyDescent="0.3">
      <c r="A12318" s="10">
        <v>43735</v>
      </c>
      <c r="B12318" s="11" t="s">
        <v>1961</v>
      </c>
      <c r="C12318" s="11" t="s">
        <v>1962</v>
      </c>
      <c r="D12318" s="11" t="s">
        <v>662</v>
      </c>
      <c r="F12318" s="15">
        <f>IF(ISBLANK($D12318),"",IF(ISBLANK($E12318),VLOOKUP($D12318,$J:$K,2,FALSE),VLOOKUP($E12318,'Daycare Packages'!$A:$G,7,FALSE)))</f>
        <v>30</v>
      </c>
      <c r="G12318" s="15"/>
      <c r="H12318" s="15">
        <f t="shared" si="411"/>
        <v>30</v>
      </c>
      <c r="I12318" s="198">
        <f t="shared" si="413"/>
        <v>9</v>
      </c>
    </row>
    <row r="12319" spans="1:9" x14ac:dyDescent="0.3">
      <c r="A12319" s="10">
        <v>43735</v>
      </c>
      <c r="B12319" s="11" t="s">
        <v>663</v>
      </c>
      <c r="C12319" s="11" t="s">
        <v>664</v>
      </c>
      <c r="D12319" s="11" t="s">
        <v>662</v>
      </c>
      <c r="F12319" s="15">
        <f>IF(ISBLANK($D12319),"",IF(ISBLANK($E12319),VLOOKUP($D12319,$J:$K,2,FALSE),VLOOKUP($E12319,'Daycare Packages'!$A:$G,7,FALSE)))</f>
        <v>30</v>
      </c>
      <c r="G12319" s="15"/>
      <c r="H12319" s="15">
        <f t="shared" si="411"/>
        <v>30</v>
      </c>
      <c r="I12319" s="198">
        <f t="shared" si="413"/>
        <v>9</v>
      </c>
    </row>
    <row r="12320" spans="1:9" x14ac:dyDescent="0.3">
      <c r="A12320" s="10">
        <v>43735</v>
      </c>
      <c r="B12320" s="11" t="s">
        <v>1957</v>
      </c>
      <c r="C12320" s="11" t="s">
        <v>419</v>
      </c>
      <c r="D12320" s="11" t="s">
        <v>662</v>
      </c>
      <c r="E12320" s="11">
        <v>6950873</v>
      </c>
      <c r="F12320" s="15">
        <f>IF(ISBLANK($D12320),"",IF(ISBLANK($E12320),VLOOKUP($D12320,$J:$K,2,FALSE),VLOOKUP($E12320,'Daycare Packages'!$A:$G,7,FALSE)))</f>
        <v>27</v>
      </c>
      <c r="G12320" s="15"/>
      <c r="H12320" s="15">
        <f t="shared" si="411"/>
        <v>27</v>
      </c>
      <c r="I12320" s="198">
        <f t="shared" si="413"/>
        <v>9</v>
      </c>
    </row>
    <row r="12321" spans="1:9" x14ac:dyDescent="0.3">
      <c r="A12321" s="10">
        <v>43735</v>
      </c>
      <c r="B12321" s="11" t="s">
        <v>218</v>
      </c>
      <c r="C12321" s="11" t="s">
        <v>738</v>
      </c>
      <c r="D12321" s="11" t="s">
        <v>662</v>
      </c>
      <c r="E12321" s="11">
        <v>6911320</v>
      </c>
      <c r="F12321" s="15">
        <f>IF(ISBLANK($D12321),"",IF(ISBLANK($E12321),VLOOKUP($D12321,$J:$K,2,FALSE),VLOOKUP($E12321,'Daycare Packages'!$A:$G,7,FALSE)))</f>
        <v>20</v>
      </c>
      <c r="G12321" s="15"/>
      <c r="H12321" s="15">
        <f t="shared" si="411"/>
        <v>20</v>
      </c>
      <c r="I12321" s="198">
        <f t="shared" si="413"/>
        <v>9</v>
      </c>
    </row>
    <row r="12322" spans="1:9" x14ac:dyDescent="0.3">
      <c r="A12322" s="10">
        <v>43735</v>
      </c>
      <c r="B12322" s="11" t="s">
        <v>218</v>
      </c>
      <c r="C12322" s="11" t="s">
        <v>737</v>
      </c>
      <c r="D12322" s="11" t="s">
        <v>662</v>
      </c>
      <c r="E12322" s="11">
        <v>6911320</v>
      </c>
      <c r="F12322" s="15">
        <f>IF(ISBLANK($D12322),"",IF(ISBLANK($E12322),VLOOKUP($D12322,$J:$K,2,FALSE),VLOOKUP($E12322,'Daycare Packages'!$A:$G,7,FALSE)))</f>
        <v>20</v>
      </c>
      <c r="G12322" s="15"/>
      <c r="H12322" s="15">
        <f t="shared" si="411"/>
        <v>20</v>
      </c>
      <c r="I12322" s="198">
        <f t="shared" si="413"/>
        <v>9</v>
      </c>
    </row>
    <row r="12323" spans="1:9" x14ac:dyDescent="0.3">
      <c r="A12323" s="10">
        <v>43735</v>
      </c>
      <c r="B12323" s="11" t="s">
        <v>2077</v>
      </c>
      <c r="C12323" s="11" t="s">
        <v>943</v>
      </c>
      <c r="D12323" s="11" t="s">
        <v>662</v>
      </c>
      <c r="E12323" s="11">
        <v>6937572</v>
      </c>
      <c r="F12323" s="15">
        <f>IF(ISBLANK($D12323),"",IF(ISBLANK($E12323),VLOOKUP($D12323,$J:$K,2,FALSE),VLOOKUP($E12323,'Daycare Packages'!$A:$G,7,FALSE)))</f>
        <v>23</v>
      </c>
      <c r="G12323" s="15"/>
      <c r="H12323" s="15">
        <f t="shared" si="411"/>
        <v>23</v>
      </c>
      <c r="I12323" s="198">
        <f t="shared" si="413"/>
        <v>9</v>
      </c>
    </row>
    <row r="12324" spans="1:9" x14ac:dyDescent="0.3">
      <c r="A12324" s="10">
        <v>43735</v>
      </c>
      <c r="B12324" s="11" t="s">
        <v>922</v>
      </c>
      <c r="C12324" s="11" t="s">
        <v>923</v>
      </c>
      <c r="D12324" s="11" t="s">
        <v>662</v>
      </c>
      <c r="E12324" s="11">
        <v>6978140</v>
      </c>
      <c r="F12324" s="15">
        <f>IF(ISBLANK($D12324),"",IF(ISBLANK($E12324),VLOOKUP($D12324,$J:$K,2,FALSE),VLOOKUP($E12324,'Daycare Packages'!$A:$G,7,FALSE)))</f>
        <v>25</v>
      </c>
      <c r="G12324" s="15"/>
      <c r="H12324" s="15">
        <f t="shared" si="411"/>
        <v>25</v>
      </c>
      <c r="I12324" s="198">
        <f t="shared" si="413"/>
        <v>9</v>
      </c>
    </row>
    <row r="12325" spans="1:9" x14ac:dyDescent="0.3">
      <c r="A12325" s="10">
        <v>43735</v>
      </c>
      <c r="B12325" s="11" t="s">
        <v>2368</v>
      </c>
      <c r="C12325" s="11" t="s">
        <v>665</v>
      </c>
      <c r="D12325" s="11" t="s">
        <v>662</v>
      </c>
      <c r="F12325" s="15">
        <f>IF(ISBLANK($D12325),"",IF(ISBLANK($E12325),VLOOKUP($D12325,$J:$K,2,FALSE),VLOOKUP($E12325,'Daycare Packages'!$A:$G,7,FALSE)))</f>
        <v>30</v>
      </c>
      <c r="G12325" s="15"/>
      <c r="H12325" s="15">
        <f t="shared" si="411"/>
        <v>30</v>
      </c>
      <c r="I12325" s="198">
        <f t="shared" si="413"/>
        <v>9</v>
      </c>
    </row>
    <row r="12326" spans="1:9" x14ac:dyDescent="0.3">
      <c r="A12326" s="10">
        <v>43735</v>
      </c>
      <c r="B12326" s="11" t="s">
        <v>2368</v>
      </c>
      <c r="C12326" s="11" t="s">
        <v>450</v>
      </c>
      <c r="D12326" s="11" t="s">
        <v>662</v>
      </c>
      <c r="F12326" s="15">
        <f>IF(ISBLANK($D12326),"",IF(ISBLANK($E12326),VLOOKUP($D12326,$J:$K,2,FALSE),VLOOKUP($E12326,'Daycare Packages'!$A:$G,7,FALSE)))</f>
        <v>30</v>
      </c>
      <c r="G12326" s="15"/>
      <c r="H12326" s="15">
        <f t="shared" si="411"/>
        <v>30</v>
      </c>
      <c r="I12326" s="198">
        <f t="shared" si="413"/>
        <v>9</v>
      </c>
    </row>
    <row r="12327" spans="1:9" x14ac:dyDescent="0.3">
      <c r="A12327" s="10">
        <v>43735</v>
      </c>
      <c r="B12327" s="11" t="s">
        <v>989</v>
      </c>
      <c r="C12327" s="11" t="s">
        <v>765</v>
      </c>
      <c r="D12327" s="11" t="s">
        <v>662</v>
      </c>
      <c r="F12327" s="15">
        <f>IF(ISBLANK($D12327),"",IF(ISBLANK($E12327),VLOOKUP($D12327,$J:$K,2,FALSE),VLOOKUP($E12327,'Daycare Packages'!$A:$G,7,FALSE)))</f>
        <v>30</v>
      </c>
      <c r="G12327" s="15"/>
      <c r="H12327" s="15">
        <f t="shared" si="411"/>
        <v>30</v>
      </c>
      <c r="I12327" s="198">
        <f t="shared" si="413"/>
        <v>9</v>
      </c>
    </row>
    <row r="12328" spans="1:9" x14ac:dyDescent="0.3">
      <c r="A12328" s="10">
        <v>43735</v>
      </c>
      <c r="B12328" s="11" t="s">
        <v>1793</v>
      </c>
      <c r="C12328" s="11" t="s">
        <v>467</v>
      </c>
      <c r="D12328" s="11" t="s">
        <v>662</v>
      </c>
      <c r="F12328" s="15">
        <f>IF(ISBLANK($D12328),"",IF(ISBLANK($E12328),VLOOKUP($D12328,$J:$K,2,FALSE),VLOOKUP($E12328,'Daycare Packages'!$A:$G,7,FALSE)))</f>
        <v>30</v>
      </c>
      <c r="G12328" s="15"/>
      <c r="H12328" s="15">
        <f t="shared" si="411"/>
        <v>30</v>
      </c>
      <c r="I12328" s="198">
        <f t="shared" si="413"/>
        <v>9</v>
      </c>
    </row>
    <row r="12329" spans="1:9" x14ac:dyDescent="0.3">
      <c r="A12329" s="10">
        <v>43735</v>
      </c>
      <c r="B12329" s="11" t="s">
        <v>182</v>
      </c>
      <c r="C12329" s="11" t="s">
        <v>685</v>
      </c>
      <c r="D12329" s="11" t="s">
        <v>662</v>
      </c>
      <c r="E12329" s="11">
        <v>6973446</v>
      </c>
      <c r="F12329" s="15">
        <f>IF(ISBLANK($D12329),"",IF(ISBLANK($E12329),VLOOKUP($D12329,$J:$K,2,FALSE),VLOOKUP($E12329,'Daycare Packages'!$A:$G,7,FALSE)))</f>
        <v>23</v>
      </c>
      <c r="G12329" s="15"/>
      <c r="H12329" s="15">
        <f t="shared" si="411"/>
        <v>23</v>
      </c>
      <c r="I12329" s="198">
        <f t="shared" si="413"/>
        <v>9</v>
      </c>
    </row>
    <row r="12330" spans="1:9" x14ac:dyDescent="0.3">
      <c r="A12330" s="10">
        <v>43735</v>
      </c>
      <c r="B12330" s="11" t="s">
        <v>502</v>
      </c>
      <c r="C12330" s="11" t="s">
        <v>875</v>
      </c>
      <c r="D12330" s="11" t="s">
        <v>662</v>
      </c>
      <c r="F12330" s="15">
        <f>IF(ISBLANK($D12330),"",IF(ISBLANK($E12330),VLOOKUP($D12330,$J:$K,2,FALSE),VLOOKUP($E12330,'Daycare Packages'!$A:$G,7,FALSE)))</f>
        <v>30</v>
      </c>
      <c r="G12330" s="15"/>
      <c r="H12330" s="15">
        <f t="shared" si="411"/>
        <v>30</v>
      </c>
      <c r="I12330" s="198">
        <f t="shared" si="413"/>
        <v>9</v>
      </c>
    </row>
    <row r="12331" spans="1:9" x14ac:dyDescent="0.3">
      <c r="A12331" s="10">
        <v>43735</v>
      </c>
      <c r="B12331" s="11" t="s">
        <v>502</v>
      </c>
      <c r="C12331" s="11" t="s">
        <v>874</v>
      </c>
      <c r="D12331" s="11" t="s">
        <v>662</v>
      </c>
      <c r="F12331" s="15">
        <f>IF(ISBLANK($D12331),"",IF(ISBLANK($E12331),VLOOKUP($D12331,$J:$K,2,FALSE),VLOOKUP($E12331,'Daycare Packages'!$A:$G,7,FALSE)))</f>
        <v>30</v>
      </c>
      <c r="G12331" s="15"/>
      <c r="H12331" s="15">
        <f t="shared" si="411"/>
        <v>30</v>
      </c>
      <c r="I12331" s="198">
        <f t="shared" si="413"/>
        <v>9</v>
      </c>
    </row>
    <row r="12332" spans="1:9" x14ac:dyDescent="0.3">
      <c r="A12332" s="10">
        <v>43735</v>
      </c>
      <c r="B12332" s="11" t="s">
        <v>1005</v>
      </c>
      <c r="C12332" s="11" t="s">
        <v>1006</v>
      </c>
      <c r="D12332" s="11" t="s">
        <v>662</v>
      </c>
      <c r="F12332" s="15">
        <f>IF(ISBLANK($D12332),"",IF(ISBLANK($E12332),VLOOKUP($D12332,$J:$K,2,FALSE),VLOOKUP($E12332,'Daycare Packages'!$A:$G,7,FALSE)))</f>
        <v>30</v>
      </c>
      <c r="G12332" s="15"/>
      <c r="H12332" s="15">
        <f t="shared" si="411"/>
        <v>30</v>
      </c>
      <c r="I12332" s="198">
        <f t="shared" si="413"/>
        <v>9</v>
      </c>
    </row>
    <row r="12333" spans="1:9" x14ac:dyDescent="0.3">
      <c r="A12333" s="10">
        <v>43735</v>
      </c>
      <c r="B12333" s="11" t="s">
        <v>1308</v>
      </c>
      <c r="C12333" s="11" t="s">
        <v>748</v>
      </c>
      <c r="D12333" s="11" t="s">
        <v>662</v>
      </c>
      <c r="F12333" s="15">
        <f>IF(ISBLANK($D12333),"",IF(ISBLANK($E12333),VLOOKUP($D12333,$J:$K,2,FALSE),VLOOKUP($E12333,'Daycare Packages'!$A:$G,7,FALSE)))</f>
        <v>30</v>
      </c>
      <c r="G12333" s="15"/>
      <c r="H12333" s="15">
        <f t="shared" si="411"/>
        <v>30</v>
      </c>
      <c r="I12333" s="198">
        <f t="shared" si="413"/>
        <v>9</v>
      </c>
    </row>
    <row r="12334" spans="1:9" x14ac:dyDescent="0.3">
      <c r="A12334" s="10">
        <v>43735</v>
      </c>
      <c r="B12334" s="11" t="s">
        <v>420</v>
      </c>
      <c r="C12334" s="11" t="s">
        <v>421</v>
      </c>
      <c r="D12334" s="11" t="s">
        <v>662</v>
      </c>
      <c r="F12334" s="15">
        <f>IF(ISBLANK($D12334),"",IF(ISBLANK($E12334),VLOOKUP($D12334,$J:$K,2,FALSE),VLOOKUP($E12334,'Daycare Packages'!$A:$G,7,FALSE)))</f>
        <v>30</v>
      </c>
      <c r="G12334" s="15"/>
      <c r="H12334" s="15">
        <f t="shared" si="411"/>
        <v>30</v>
      </c>
      <c r="I12334" s="198">
        <f t="shared" si="413"/>
        <v>9</v>
      </c>
    </row>
    <row r="12335" spans="1:9" x14ac:dyDescent="0.3">
      <c r="A12335" s="10">
        <v>43735</v>
      </c>
      <c r="B12335" s="11" t="s">
        <v>931</v>
      </c>
      <c r="C12335" s="11" t="s">
        <v>932</v>
      </c>
      <c r="D12335" s="11" t="s">
        <v>662</v>
      </c>
      <c r="F12335" s="15">
        <f>IF(ISBLANK($D12335),"",IF(ISBLANK($E12335),VLOOKUP($D12335,$J:$K,2,FALSE),VLOOKUP($E12335,'Daycare Packages'!$A:$G,7,FALSE)))</f>
        <v>30</v>
      </c>
      <c r="G12335" s="15"/>
      <c r="H12335" s="15">
        <f t="shared" si="411"/>
        <v>30</v>
      </c>
      <c r="I12335" s="198">
        <f t="shared" si="413"/>
        <v>9</v>
      </c>
    </row>
    <row r="12336" spans="1:9" x14ac:dyDescent="0.3">
      <c r="A12336" s="10">
        <v>43735</v>
      </c>
      <c r="B12336" s="11" t="s">
        <v>1121</v>
      </c>
      <c r="C12336" s="11" t="s">
        <v>878</v>
      </c>
      <c r="D12336" s="11" t="s">
        <v>662</v>
      </c>
      <c r="E12336" s="11">
        <v>6938597</v>
      </c>
      <c r="F12336" s="15">
        <f>IF(ISBLANK($D12336),"",IF(ISBLANK($E12336),VLOOKUP($D12336,$J:$K,2,FALSE),VLOOKUP($E12336,'Daycare Packages'!$A:$G,7,FALSE)))</f>
        <v>23</v>
      </c>
      <c r="G12336" s="15"/>
      <c r="H12336" s="15">
        <f t="shared" si="411"/>
        <v>23</v>
      </c>
      <c r="I12336" s="198">
        <f t="shared" si="413"/>
        <v>9</v>
      </c>
    </row>
    <row r="12337" spans="1:9" x14ac:dyDescent="0.3">
      <c r="A12337" s="10">
        <v>43735</v>
      </c>
      <c r="B12337" s="11" t="s">
        <v>2151</v>
      </c>
      <c r="C12337" s="11" t="s">
        <v>808</v>
      </c>
      <c r="D12337" s="11" t="s">
        <v>662</v>
      </c>
      <c r="F12337" s="15">
        <f>IF(ISBLANK($D12337),"",IF(ISBLANK($E12337),VLOOKUP($D12337,$J:$K,2,FALSE),VLOOKUP($E12337,'Daycare Packages'!$A:$G,7,FALSE)))</f>
        <v>30</v>
      </c>
      <c r="G12337" s="15"/>
      <c r="H12337" s="15">
        <f t="shared" si="411"/>
        <v>30</v>
      </c>
      <c r="I12337" s="198">
        <f t="shared" si="413"/>
        <v>9</v>
      </c>
    </row>
    <row r="12338" spans="1:9" x14ac:dyDescent="0.3">
      <c r="A12338" s="10">
        <v>43735</v>
      </c>
      <c r="B12338" s="11" t="s">
        <v>184</v>
      </c>
      <c r="C12338" s="11" t="s">
        <v>396</v>
      </c>
      <c r="D12338" s="11" t="s">
        <v>662</v>
      </c>
      <c r="E12338" s="11">
        <v>6955702</v>
      </c>
      <c r="F12338" s="15">
        <f>IF(ISBLANK($D12338),"",IF(ISBLANK($E12338),VLOOKUP($D12338,$J:$K,2,FALSE),VLOOKUP($E12338,'Daycare Packages'!$A:$G,7,FALSE)))</f>
        <v>26</v>
      </c>
      <c r="G12338" s="15"/>
      <c r="H12338" s="15">
        <f t="shared" si="411"/>
        <v>26</v>
      </c>
      <c r="I12338" s="198">
        <f t="shared" si="413"/>
        <v>9</v>
      </c>
    </row>
    <row r="12339" spans="1:9" x14ac:dyDescent="0.3">
      <c r="A12339" s="10">
        <v>43735</v>
      </c>
      <c r="B12339" s="11" t="s">
        <v>184</v>
      </c>
      <c r="C12339" s="11" t="s">
        <v>679</v>
      </c>
      <c r="D12339" s="11" t="s">
        <v>662</v>
      </c>
      <c r="E12339" s="11">
        <v>6955702</v>
      </c>
      <c r="F12339" s="15">
        <f>IF(ISBLANK($D12339),"",IF(ISBLANK($E12339),VLOOKUP($D12339,$J:$K,2,FALSE),VLOOKUP($E12339,'Daycare Packages'!$A:$G,7,FALSE)))</f>
        <v>26</v>
      </c>
      <c r="G12339" s="15"/>
      <c r="H12339" s="15">
        <f t="shared" si="411"/>
        <v>26</v>
      </c>
      <c r="I12339" s="198">
        <f t="shared" si="413"/>
        <v>9</v>
      </c>
    </row>
    <row r="12340" spans="1:9" x14ac:dyDescent="0.3">
      <c r="A12340" s="10">
        <v>43735</v>
      </c>
      <c r="B12340" s="11" t="s">
        <v>876</v>
      </c>
      <c r="C12340" s="11" t="s">
        <v>877</v>
      </c>
      <c r="D12340" s="11" t="s">
        <v>662</v>
      </c>
      <c r="F12340" s="15">
        <f>IF(ISBLANK($D12340),"",IF(ISBLANK($E12340),VLOOKUP($D12340,$J:$K,2,FALSE),VLOOKUP($E12340,'Daycare Packages'!$A:$G,7,FALSE)))</f>
        <v>30</v>
      </c>
      <c r="G12340" s="15"/>
      <c r="H12340" s="15">
        <f t="shared" si="411"/>
        <v>30</v>
      </c>
      <c r="I12340" s="198">
        <f t="shared" si="413"/>
        <v>9</v>
      </c>
    </row>
    <row r="12341" spans="1:9" x14ac:dyDescent="0.3">
      <c r="A12341" s="10">
        <v>43735</v>
      </c>
      <c r="B12341" s="11" t="s">
        <v>876</v>
      </c>
      <c r="C12341" s="11" t="s">
        <v>878</v>
      </c>
      <c r="D12341" s="11" t="s">
        <v>662</v>
      </c>
      <c r="F12341" s="15">
        <f>IF(ISBLANK($D12341),"",IF(ISBLANK($E12341),VLOOKUP($D12341,$J:$K,2,FALSE),VLOOKUP($E12341,'Daycare Packages'!$A:$G,7,FALSE)))</f>
        <v>30</v>
      </c>
      <c r="G12341" s="15"/>
      <c r="H12341" s="15">
        <f t="shared" si="411"/>
        <v>30</v>
      </c>
      <c r="I12341" s="198">
        <f t="shared" si="413"/>
        <v>9</v>
      </c>
    </row>
    <row r="12342" spans="1:9" x14ac:dyDescent="0.3">
      <c r="A12342" s="10">
        <v>43735</v>
      </c>
      <c r="B12342" s="11" t="s">
        <v>230</v>
      </c>
      <c r="C12342" s="11" t="s">
        <v>493</v>
      </c>
      <c r="D12342" s="11" t="s">
        <v>662</v>
      </c>
      <c r="E12342" s="11">
        <v>6960025</v>
      </c>
      <c r="F12342" s="15">
        <f>IF(ISBLANK($D12342),"",IF(ISBLANK($E12342),VLOOKUP($D12342,$J:$K,2,FALSE),VLOOKUP($E12342,'Daycare Packages'!$A:$G,7,FALSE)))</f>
        <v>27</v>
      </c>
      <c r="G12342" s="15"/>
      <c r="H12342" s="15">
        <f t="shared" si="411"/>
        <v>27</v>
      </c>
      <c r="I12342" s="198">
        <f t="shared" si="413"/>
        <v>9</v>
      </c>
    </row>
    <row r="12343" spans="1:9" x14ac:dyDescent="0.3">
      <c r="A12343" s="10">
        <v>43735</v>
      </c>
      <c r="B12343" s="11" t="s">
        <v>2119</v>
      </c>
      <c r="C12343" s="11" t="s">
        <v>2120</v>
      </c>
      <c r="D12343" s="11" t="s">
        <v>662</v>
      </c>
      <c r="E12343" s="11">
        <v>6974329</v>
      </c>
      <c r="F12343" s="15">
        <f>IF(ISBLANK($D12343),"",IF(ISBLANK($E12343),VLOOKUP($D12343,$J:$K,2,FALSE),VLOOKUP($E12343,'Daycare Packages'!$A:$G,7,FALSE)))</f>
        <v>27</v>
      </c>
      <c r="G12343" s="15"/>
      <c r="H12343" s="15">
        <f t="shared" si="411"/>
        <v>27</v>
      </c>
      <c r="I12343" s="198">
        <f t="shared" si="413"/>
        <v>9</v>
      </c>
    </row>
    <row r="12344" spans="1:9" x14ac:dyDescent="0.3">
      <c r="A12344" s="10">
        <v>43735</v>
      </c>
      <c r="B12344" s="11" t="s">
        <v>174</v>
      </c>
      <c r="C12344" s="11" t="s">
        <v>432</v>
      </c>
      <c r="D12344" s="11" t="s">
        <v>662</v>
      </c>
      <c r="F12344" s="15">
        <f>IF(ISBLANK($D12344),"",IF(ISBLANK($E12344),VLOOKUP($D12344,$J:$K,2,FALSE),VLOOKUP($E12344,'Daycare Packages'!$A:$G,7,FALSE)))</f>
        <v>30</v>
      </c>
      <c r="G12344" s="15"/>
      <c r="H12344" s="15">
        <f t="shared" si="411"/>
        <v>30</v>
      </c>
      <c r="I12344" s="198">
        <f t="shared" si="413"/>
        <v>9</v>
      </c>
    </row>
    <row r="12345" spans="1:9" x14ac:dyDescent="0.3">
      <c r="A12345" s="10">
        <v>43735</v>
      </c>
      <c r="B12345" s="11" t="s">
        <v>1366</v>
      </c>
      <c r="C12345" s="11" t="s">
        <v>520</v>
      </c>
      <c r="D12345" s="11" t="s">
        <v>662</v>
      </c>
      <c r="E12345" s="11">
        <v>6940430</v>
      </c>
      <c r="F12345" s="15">
        <f>IF(ISBLANK($D12345),"",IF(ISBLANK($E12345),VLOOKUP($D12345,$J:$K,2,FALSE),VLOOKUP($E12345,'Daycare Packages'!$A:$G,7,FALSE)))</f>
        <v>20.7</v>
      </c>
      <c r="G12345" s="15"/>
      <c r="H12345" s="15">
        <f t="shared" si="411"/>
        <v>20.7</v>
      </c>
      <c r="I12345" s="198">
        <f t="shared" si="413"/>
        <v>9</v>
      </c>
    </row>
    <row r="12346" spans="1:9" x14ac:dyDescent="0.3">
      <c r="A12346" s="10">
        <v>43735</v>
      </c>
      <c r="B12346" s="11" t="s">
        <v>1366</v>
      </c>
      <c r="C12346" s="11" t="s">
        <v>587</v>
      </c>
      <c r="D12346" s="11" t="s">
        <v>662</v>
      </c>
      <c r="E12346" s="11">
        <v>6940430</v>
      </c>
      <c r="F12346" s="15">
        <f>IF(ISBLANK($D12346),"",IF(ISBLANK($E12346),VLOOKUP($D12346,$J:$K,2,FALSE),VLOOKUP($E12346,'Daycare Packages'!$A:$G,7,FALSE)))</f>
        <v>20.7</v>
      </c>
      <c r="G12346" s="15"/>
      <c r="H12346" s="15">
        <f t="shared" si="411"/>
        <v>20.7</v>
      </c>
      <c r="I12346" s="198">
        <f t="shared" si="413"/>
        <v>9</v>
      </c>
    </row>
    <row r="12347" spans="1:9" x14ac:dyDescent="0.3">
      <c r="A12347" s="55">
        <v>43735</v>
      </c>
      <c r="B12347" s="56" t="s">
        <v>1165</v>
      </c>
      <c r="C12347" s="56" t="s">
        <v>1166</v>
      </c>
      <c r="D12347" s="56" t="s">
        <v>662</v>
      </c>
      <c r="E12347" s="56">
        <v>6961856</v>
      </c>
      <c r="F12347" s="59">
        <f>IF(ISBLANK($D12347),"",IF(ISBLANK($E12347),VLOOKUP($D12347,$J:$K,2,FALSE),VLOOKUP($E12347,'Daycare Packages'!$A:$G,7,FALSE)))</f>
        <v>26</v>
      </c>
      <c r="G12347" s="59"/>
      <c r="H12347" s="59">
        <f t="shared" si="411"/>
        <v>26</v>
      </c>
      <c r="I12347" s="198">
        <f t="shared" si="413"/>
        <v>9</v>
      </c>
    </row>
    <row r="12348" spans="1:9" x14ac:dyDescent="0.3">
      <c r="A12348" s="10">
        <v>43736</v>
      </c>
      <c r="B12348" s="11" t="s">
        <v>1321</v>
      </c>
      <c r="C12348" s="11" t="s">
        <v>1322</v>
      </c>
      <c r="D12348" s="11" t="s">
        <v>662</v>
      </c>
      <c r="E12348" s="11">
        <v>6979724</v>
      </c>
      <c r="F12348" s="15">
        <f>IF(ISBLANK($D12348),"",IF(ISBLANK($E12348),VLOOKUP($D12348,$J:$K,2,FALSE),VLOOKUP($E12348,'Daycare Packages'!$A:$G,7,FALSE)))</f>
        <v>26</v>
      </c>
      <c r="G12348" s="15"/>
      <c r="H12348" s="15">
        <f t="shared" si="411"/>
        <v>26</v>
      </c>
      <c r="I12348" s="198">
        <f t="shared" si="413"/>
        <v>9</v>
      </c>
    </row>
    <row r="12349" spans="1:9" x14ac:dyDescent="0.3">
      <c r="A12349" s="10">
        <v>43736</v>
      </c>
      <c r="B12349" s="11" t="s">
        <v>2422</v>
      </c>
      <c r="C12349" s="11" t="s">
        <v>1117</v>
      </c>
      <c r="D12349" s="11" t="s">
        <v>662</v>
      </c>
      <c r="E12349" s="11">
        <v>6979724</v>
      </c>
      <c r="F12349" s="15">
        <f>IF(ISBLANK($D12349),"",IF(ISBLANK($E12349),VLOOKUP($D12349,$J:$K,2,FALSE),VLOOKUP($E12349,'Daycare Packages'!$A:$G,7,FALSE)))</f>
        <v>26</v>
      </c>
      <c r="G12349" s="15"/>
      <c r="H12349" s="15">
        <f t="shared" si="411"/>
        <v>26</v>
      </c>
      <c r="I12349" s="198">
        <f t="shared" si="413"/>
        <v>9</v>
      </c>
    </row>
    <row r="12350" spans="1:9" x14ac:dyDescent="0.3">
      <c r="A12350" s="10">
        <v>43736</v>
      </c>
      <c r="B12350" s="11" t="s">
        <v>1621</v>
      </c>
      <c r="C12350" s="11" t="s">
        <v>483</v>
      </c>
      <c r="D12350" s="11" t="s">
        <v>662</v>
      </c>
      <c r="F12350" s="15">
        <f>IF(ISBLANK($D12350),"",IF(ISBLANK($E12350),VLOOKUP($D12350,$J:$K,2,FALSE),VLOOKUP($E12350,'Daycare Packages'!$A:$G,7,FALSE)))</f>
        <v>30</v>
      </c>
      <c r="G12350" s="15"/>
      <c r="H12350" s="15">
        <f t="shared" ref="H12350:H12413" si="414">IF(ISBLANK(D12350),"",SUM(F12350:G12350))</f>
        <v>30</v>
      </c>
      <c r="I12350" s="198">
        <f t="shared" si="413"/>
        <v>9</v>
      </c>
    </row>
    <row r="12351" spans="1:9" x14ac:dyDescent="0.3">
      <c r="A12351" s="10">
        <v>43736</v>
      </c>
      <c r="B12351" s="11" t="s">
        <v>163</v>
      </c>
      <c r="C12351" s="11" t="s">
        <v>805</v>
      </c>
      <c r="D12351" s="11" t="s">
        <v>662</v>
      </c>
      <c r="E12351" s="11">
        <v>6937683</v>
      </c>
      <c r="F12351" s="15">
        <f>IF(ISBLANK($D12351),"",IF(ISBLANK($E12351),VLOOKUP($D12351,$J:$K,2,FALSE),VLOOKUP($E12351,'Daycare Packages'!$A:$G,7,FALSE)))</f>
        <v>27</v>
      </c>
      <c r="G12351" s="15"/>
      <c r="H12351" s="15">
        <f t="shared" si="414"/>
        <v>27</v>
      </c>
      <c r="I12351" s="198">
        <f t="shared" si="413"/>
        <v>9</v>
      </c>
    </row>
    <row r="12352" spans="1:9" x14ac:dyDescent="0.3">
      <c r="A12352" s="10">
        <v>43736</v>
      </c>
      <c r="B12352" s="11" t="s">
        <v>836</v>
      </c>
      <c r="C12352" s="11" t="s">
        <v>498</v>
      </c>
      <c r="D12352" s="11" t="s">
        <v>662</v>
      </c>
      <c r="F12352" s="15">
        <f>IF(ISBLANK($D12352),"",IF(ISBLANK($E12352),VLOOKUP($D12352,$J:$K,2,FALSE),VLOOKUP($E12352,'Daycare Packages'!$A:$G,7,FALSE)))</f>
        <v>30</v>
      </c>
      <c r="G12352" s="15"/>
      <c r="H12352" s="15">
        <f t="shared" si="414"/>
        <v>30</v>
      </c>
      <c r="I12352" s="198">
        <f t="shared" si="413"/>
        <v>9</v>
      </c>
    </row>
    <row r="12353" spans="1:9" x14ac:dyDescent="0.3">
      <c r="A12353" s="10">
        <v>43736</v>
      </c>
      <c r="B12353" s="11" t="s">
        <v>2423</v>
      </c>
      <c r="C12353" s="11" t="s">
        <v>665</v>
      </c>
      <c r="D12353" s="11" t="s">
        <v>662</v>
      </c>
      <c r="F12353" s="15">
        <f>IF(ISBLANK($D12353),"",IF(ISBLANK($E12353),VLOOKUP($D12353,$J:$K,2,FALSE),VLOOKUP($E12353,'Daycare Packages'!$A:$G,7,FALSE)))</f>
        <v>30</v>
      </c>
      <c r="G12353" s="15"/>
      <c r="H12353" s="15">
        <f t="shared" si="414"/>
        <v>30</v>
      </c>
      <c r="I12353" s="198">
        <f t="shared" si="413"/>
        <v>9</v>
      </c>
    </row>
    <row r="12354" spans="1:9" x14ac:dyDescent="0.3">
      <c r="A12354" s="10">
        <v>43736</v>
      </c>
      <c r="B12354" s="11" t="s">
        <v>663</v>
      </c>
      <c r="C12354" s="11" t="s">
        <v>664</v>
      </c>
      <c r="D12354" s="11" t="s">
        <v>662</v>
      </c>
      <c r="F12354" s="15">
        <f>IF(ISBLANK($D12354),"",IF(ISBLANK($E12354),VLOOKUP($D12354,$J:$K,2,FALSE),VLOOKUP($E12354,'Daycare Packages'!$A:$G,7,FALSE)))</f>
        <v>30</v>
      </c>
      <c r="G12354" s="15"/>
      <c r="H12354" s="15">
        <f t="shared" si="414"/>
        <v>30</v>
      </c>
      <c r="I12354" s="198">
        <f t="shared" si="413"/>
        <v>9</v>
      </c>
    </row>
    <row r="12355" spans="1:9" x14ac:dyDescent="0.3">
      <c r="A12355" s="10">
        <v>43736</v>
      </c>
      <c r="B12355" s="11" t="s">
        <v>688</v>
      </c>
      <c r="C12355" s="11" t="s">
        <v>689</v>
      </c>
      <c r="D12355" s="11" t="s">
        <v>662</v>
      </c>
      <c r="F12355" s="15">
        <f>IF(ISBLANK($D12355),"",IF(ISBLANK($E12355),VLOOKUP($D12355,$J:$K,2,FALSE),VLOOKUP($E12355,'Daycare Packages'!$A:$G,7,FALSE)))</f>
        <v>30</v>
      </c>
      <c r="G12355" s="15"/>
      <c r="H12355" s="15">
        <f t="shared" si="414"/>
        <v>30</v>
      </c>
      <c r="I12355" s="198">
        <f t="shared" ref="I12355:I12418" si="415">IF(A12355="",0,MONTH(A12355))</f>
        <v>9</v>
      </c>
    </row>
    <row r="12356" spans="1:9" x14ac:dyDescent="0.3">
      <c r="A12356" s="10">
        <v>43736</v>
      </c>
      <c r="B12356" s="11" t="s">
        <v>477</v>
      </c>
      <c r="C12356" s="11" t="s">
        <v>478</v>
      </c>
      <c r="D12356" s="11" t="s">
        <v>662</v>
      </c>
      <c r="F12356" s="15">
        <f>IF(ISBLANK($D12356),"",IF(ISBLANK($E12356),VLOOKUP($D12356,$J:$K,2,FALSE),VLOOKUP($E12356,'Daycare Packages'!$A:$G,7,FALSE)))</f>
        <v>30</v>
      </c>
      <c r="G12356" s="15"/>
      <c r="H12356" s="15">
        <f t="shared" si="414"/>
        <v>30</v>
      </c>
      <c r="I12356" s="198">
        <f t="shared" si="415"/>
        <v>9</v>
      </c>
    </row>
    <row r="12357" spans="1:9" x14ac:dyDescent="0.3">
      <c r="A12357" s="10">
        <v>43736</v>
      </c>
      <c r="B12357" s="11" t="s">
        <v>2368</v>
      </c>
      <c r="C12357" s="11" t="s">
        <v>665</v>
      </c>
      <c r="D12357" s="11" t="s">
        <v>662</v>
      </c>
      <c r="F12357" s="15">
        <f>IF(ISBLANK($D12357),"",IF(ISBLANK($E12357),VLOOKUP($D12357,$J:$K,2,FALSE),VLOOKUP($E12357,'Daycare Packages'!$A:$G,7,FALSE)))</f>
        <v>30</v>
      </c>
      <c r="G12357" s="15"/>
      <c r="H12357" s="15">
        <f t="shared" si="414"/>
        <v>30</v>
      </c>
      <c r="I12357" s="198">
        <f t="shared" si="415"/>
        <v>9</v>
      </c>
    </row>
    <row r="12358" spans="1:9" x14ac:dyDescent="0.3">
      <c r="A12358" s="10">
        <v>43736</v>
      </c>
      <c r="B12358" s="11" t="s">
        <v>2368</v>
      </c>
      <c r="C12358" s="11" t="s">
        <v>450</v>
      </c>
      <c r="D12358" s="11" t="s">
        <v>662</v>
      </c>
      <c r="F12358" s="15">
        <f>IF(ISBLANK($D12358),"",IF(ISBLANK($E12358),VLOOKUP($D12358,$J:$K,2,FALSE),VLOOKUP($E12358,'Daycare Packages'!$A:$G,7,FALSE)))</f>
        <v>30</v>
      </c>
      <c r="G12358" s="15"/>
      <c r="H12358" s="15">
        <f t="shared" si="414"/>
        <v>30</v>
      </c>
      <c r="I12358" s="198">
        <f t="shared" si="415"/>
        <v>9</v>
      </c>
    </row>
    <row r="12359" spans="1:9" x14ac:dyDescent="0.3">
      <c r="A12359" s="10">
        <v>43736</v>
      </c>
      <c r="B12359" s="11" t="s">
        <v>134</v>
      </c>
      <c r="C12359" s="11" t="s">
        <v>2426</v>
      </c>
      <c r="D12359" s="11" t="s">
        <v>662</v>
      </c>
      <c r="E12359" s="11">
        <v>6948743</v>
      </c>
      <c r="F12359" s="15">
        <f>IF(ISBLANK($D12359),"",IF(ISBLANK($E12359),VLOOKUP($D12359,$J:$K,2,FALSE),VLOOKUP($E12359,'Daycare Packages'!$A:$G,7,FALSE)))</f>
        <v>27</v>
      </c>
      <c r="G12359" s="15"/>
      <c r="H12359" s="15">
        <f t="shared" si="414"/>
        <v>27</v>
      </c>
      <c r="I12359" s="198">
        <f t="shared" si="415"/>
        <v>9</v>
      </c>
    </row>
    <row r="12360" spans="1:9" x14ac:dyDescent="0.3">
      <c r="A12360" s="10">
        <v>43736</v>
      </c>
      <c r="B12360" s="11" t="s">
        <v>783</v>
      </c>
      <c r="C12360" s="11" t="s">
        <v>514</v>
      </c>
      <c r="D12360" s="11" t="s">
        <v>662</v>
      </c>
      <c r="F12360" s="15">
        <f>IF(ISBLANK($D12360),"",IF(ISBLANK($E12360),VLOOKUP($D12360,$J:$K,2,FALSE),VLOOKUP($E12360,'Daycare Packages'!$A:$G,7,FALSE)))</f>
        <v>30</v>
      </c>
      <c r="G12360" s="15"/>
      <c r="H12360" s="15">
        <f t="shared" si="414"/>
        <v>30</v>
      </c>
      <c r="I12360" s="198">
        <f t="shared" si="415"/>
        <v>9</v>
      </c>
    </row>
    <row r="12361" spans="1:9" x14ac:dyDescent="0.3">
      <c r="A12361" s="10">
        <v>43736</v>
      </c>
      <c r="B12361" s="11" t="s">
        <v>677</v>
      </c>
      <c r="C12361" s="11" t="s">
        <v>678</v>
      </c>
      <c r="D12361" s="11" t="s">
        <v>662</v>
      </c>
      <c r="F12361" s="15">
        <f>IF(ISBLANK($D12361),"",IF(ISBLANK($E12361),VLOOKUP($D12361,$J:$K,2,FALSE),VLOOKUP($E12361,'Daycare Packages'!$A:$G,7,FALSE)))</f>
        <v>30</v>
      </c>
      <c r="G12361" s="15"/>
      <c r="H12361" s="15">
        <f t="shared" si="414"/>
        <v>30</v>
      </c>
      <c r="I12361" s="198">
        <f t="shared" si="415"/>
        <v>9</v>
      </c>
    </row>
    <row r="12362" spans="1:9" x14ac:dyDescent="0.3">
      <c r="A12362" s="10">
        <v>43736</v>
      </c>
      <c r="B12362" s="11" t="s">
        <v>182</v>
      </c>
      <c r="C12362" s="11" t="s">
        <v>685</v>
      </c>
      <c r="D12362" s="11" t="s">
        <v>662</v>
      </c>
      <c r="E12362" s="11">
        <v>6973446</v>
      </c>
      <c r="F12362" s="15">
        <f>IF(ISBLANK($D12362),"",IF(ISBLANK($E12362),VLOOKUP($D12362,$J:$K,2,FALSE),VLOOKUP($E12362,'Daycare Packages'!$A:$G,7,FALSE)))</f>
        <v>23</v>
      </c>
      <c r="G12362" s="15"/>
      <c r="H12362" s="15">
        <f t="shared" si="414"/>
        <v>23</v>
      </c>
      <c r="I12362" s="198">
        <f t="shared" si="415"/>
        <v>9</v>
      </c>
    </row>
    <row r="12363" spans="1:9" x14ac:dyDescent="0.3">
      <c r="A12363" s="55">
        <v>43736</v>
      </c>
      <c r="B12363" s="56" t="s">
        <v>174</v>
      </c>
      <c r="C12363" s="56" t="s">
        <v>432</v>
      </c>
      <c r="D12363" s="56" t="s">
        <v>662</v>
      </c>
      <c r="E12363" s="56"/>
      <c r="F12363" s="59">
        <f>IF(ISBLANK($D12363),"",IF(ISBLANK($E12363),VLOOKUP($D12363,$J:$K,2,FALSE),VLOOKUP($E12363,'Daycare Packages'!$A:$G,7,FALSE)))</f>
        <v>30</v>
      </c>
      <c r="G12363" s="59"/>
      <c r="H12363" s="59">
        <f t="shared" si="414"/>
        <v>30</v>
      </c>
      <c r="I12363" s="198">
        <f t="shared" si="415"/>
        <v>9</v>
      </c>
    </row>
    <row r="12364" spans="1:9" x14ac:dyDescent="0.3">
      <c r="A12364" s="10">
        <v>43737</v>
      </c>
      <c r="B12364" s="11" t="s">
        <v>82</v>
      </c>
      <c r="C12364" s="11" t="s">
        <v>694</v>
      </c>
      <c r="D12364" s="11" t="s">
        <v>659</v>
      </c>
      <c r="E12364" s="11">
        <v>6979961</v>
      </c>
      <c r="F12364" s="15">
        <f>IF(ISBLANK($D12364),"",IF(ISBLANK($E12364),VLOOKUP($D12364,$J:$K,2,FALSE),VLOOKUP($E12364,'Daycare Packages'!$A:$G,7,FALSE)))</f>
        <v>17</v>
      </c>
      <c r="G12364" s="15"/>
      <c r="H12364" s="15">
        <f t="shared" si="414"/>
        <v>17</v>
      </c>
      <c r="I12364" s="198">
        <f t="shared" si="415"/>
        <v>9</v>
      </c>
    </row>
    <row r="12365" spans="1:9" x14ac:dyDescent="0.3">
      <c r="A12365" s="10">
        <v>43737</v>
      </c>
      <c r="B12365" s="11" t="s">
        <v>82</v>
      </c>
      <c r="C12365" s="11" t="s">
        <v>695</v>
      </c>
      <c r="D12365" s="11" t="s">
        <v>659</v>
      </c>
      <c r="E12365" s="11">
        <v>6979961</v>
      </c>
      <c r="F12365" s="15">
        <f>IF(ISBLANK($D12365),"",IF(ISBLANK($E12365),VLOOKUP($D12365,$J:$K,2,FALSE),VLOOKUP($E12365,'Daycare Packages'!$A:$G,7,FALSE)))</f>
        <v>17</v>
      </c>
      <c r="G12365" s="15"/>
      <c r="H12365" s="15">
        <f t="shared" si="414"/>
        <v>17</v>
      </c>
      <c r="I12365" s="198">
        <f t="shared" si="415"/>
        <v>9</v>
      </c>
    </row>
    <row r="12366" spans="1:9" x14ac:dyDescent="0.3">
      <c r="A12366" s="10">
        <v>43737</v>
      </c>
      <c r="B12366" s="11" t="s">
        <v>806</v>
      </c>
      <c r="C12366" s="11" t="s">
        <v>627</v>
      </c>
      <c r="D12366" s="11" t="s">
        <v>659</v>
      </c>
      <c r="F12366" s="15">
        <f>IF(ISBLANK($D12366),"",IF(ISBLANK($E12366),VLOOKUP($D12366,$J:$K,2,FALSE),VLOOKUP($E12366,'Daycare Packages'!$A:$G,7,FALSE)))</f>
        <v>20</v>
      </c>
      <c r="G12366" s="15"/>
      <c r="H12366" s="15">
        <f t="shared" si="414"/>
        <v>20</v>
      </c>
      <c r="I12366" s="198">
        <f t="shared" si="415"/>
        <v>9</v>
      </c>
    </row>
    <row r="12367" spans="1:9" x14ac:dyDescent="0.3">
      <c r="A12367" s="10">
        <v>43737</v>
      </c>
      <c r="B12367" s="11" t="s">
        <v>1621</v>
      </c>
      <c r="C12367" s="11" t="s">
        <v>483</v>
      </c>
      <c r="D12367" s="11" t="s">
        <v>662</v>
      </c>
      <c r="F12367" s="15">
        <f>IF(ISBLANK($D12367),"",IF(ISBLANK($E12367),VLOOKUP($D12367,$J:$K,2,FALSE),VLOOKUP($E12367,'Daycare Packages'!$A:$G,7,FALSE)))</f>
        <v>30</v>
      </c>
      <c r="G12367" s="15"/>
      <c r="H12367" s="15">
        <f t="shared" si="414"/>
        <v>30</v>
      </c>
      <c r="I12367" s="198">
        <f t="shared" si="415"/>
        <v>9</v>
      </c>
    </row>
    <row r="12368" spans="1:9" x14ac:dyDescent="0.3">
      <c r="A12368" s="10">
        <v>43737</v>
      </c>
      <c r="B12368" s="11" t="s">
        <v>2050</v>
      </c>
      <c r="C12368" s="11" t="s">
        <v>2437</v>
      </c>
      <c r="D12368" s="11" t="s">
        <v>662</v>
      </c>
      <c r="F12368" s="15">
        <f>IF(ISBLANK($D12368),"",IF(ISBLANK($E12368),VLOOKUP($D12368,$J:$K,2,FALSE),VLOOKUP($E12368,'Daycare Packages'!$A:$G,7,FALSE)))</f>
        <v>30</v>
      </c>
      <c r="G12368" s="15"/>
      <c r="H12368" s="15">
        <f t="shared" si="414"/>
        <v>30</v>
      </c>
      <c r="I12368" s="198">
        <f t="shared" si="415"/>
        <v>9</v>
      </c>
    </row>
    <row r="12369" spans="1:9" x14ac:dyDescent="0.3">
      <c r="A12369" s="10">
        <v>43737</v>
      </c>
      <c r="B12369" s="11" t="s">
        <v>2050</v>
      </c>
      <c r="C12369" s="11" t="s">
        <v>2032</v>
      </c>
      <c r="D12369" s="11" t="s">
        <v>662</v>
      </c>
      <c r="F12369" s="15">
        <f>IF(ISBLANK($D12369),"",IF(ISBLANK($E12369),VLOOKUP($D12369,$J:$K,2,FALSE),VLOOKUP($E12369,'Daycare Packages'!$A:$G,7,FALSE)))</f>
        <v>30</v>
      </c>
      <c r="G12369" s="15"/>
      <c r="H12369" s="15">
        <f t="shared" si="414"/>
        <v>30</v>
      </c>
      <c r="I12369" s="198">
        <f t="shared" si="415"/>
        <v>9</v>
      </c>
    </row>
    <row r="12370" spans="1:9" x14ac:dyDescent="0.3">
      <c r="A12370" s="10">
        <v>43737</v>
      </c>
      <c r="B12370" s="11" t="s">
        <v>2151</v>
      </c>
      <c r="C12370" s="11" t="s">
        <v>808</v>
      </c>
      <c r="D12370" s="11" t="s">
        <v>662</v>
      </c>
      <c r="F12370" s="15">
        <f>IF(ISBLANK($D12370),"",IF(ISBLANK($E12370),VLOOKUP($D12370,$J:$K,2,FALSE),VLOOKUP($E12370,'Daycare Packages'!$A:$G,7,FALSE)))</f>
        <v>30</v>
      </c>
      <c r="G12370" s="15"/>
      <c r="H12370" s="15">
        <f t="shared" si="414"/>
        <v>30</v>
      </c>
      <c r="I12370" s="198">
        <f t="shared" si="415"/>
        <v>9</v>
      </c>
    </row>
    <row r="12371" spans="1:9" x14ac:dyDescent="0.3">
      <c r="A12371" s="10">
        <v>43737</v>
      </c>
      <c r="B12371" s="11" t="s">
        <v>1338</v>
      </c>
      <c r="C12371" s="11" t="s">
        <v>467</v>
      </c>
      <c r="D12371" s="11" t="s">
        <v>659</v>
      </c>
      <c r="F12371" s="15">
        <f>IF(ISBLANK($D12371),"",IF(ISBLANK($E12371),VLOOKUP($D12371,$J:$K,2,FALSE),VLOOKUP($E12371,'Daycare Packages'!$A:$G,7,FALSE)))</f>
        <v>20</v>
      </c>
      <c r="G12371" s="15"/>
      <c r="H12371" s="15">
        <f t="shared" si="414"/>
        <v>20</v>
      </c>
      <c r="I12371" s="198">
        <f t="shared" si="415"/>
        <v>9</v>
      </c>
    </row>
    <row r="12372" spans="1:9" x14ac:dyDescent="0.3">
      <c r="A12372" s="10">
        <v>43737</v>
      </c>
      <c r="B12372" s="11" t="s">
        <v>1282</v>
      </c>
      <c r="C12372" s="11" t="s">
        <v>754</v>
      </c>
      <c r="D12372" s="11" t="s">
        <v>662</v>
      </c>
      <c r="E12372" s="11">
        <v>6953812</v>
      </c>
      <c r="F12372" s="15">
        <f>IF(ISBLANK($D12372),"",IF(ISBLANK($E12372),VLOOKUP($D12372,$J:$K,2,FALSE),VLOOKUP($E12372,'Daycare Packages'!$A:$G,7,FALSE)))</f>
        <v>27</v>
      </c>
      <c r="G12372" s="15"/>
      <c r="H12372" s="15">
        <f t="shared" si="414"/>
        <v>27</v>
      </c>
      <c r="I12372" s="198">
        <f t="shared" si="415"/>
        <v>9</v>
      </c>
    </row>
    <row r="12373" spans="1:9" x14ac:dyDescent="0.3">
      <c r="A12373" s="10">
        <v>43737</v>
      </c>
      <c r="B12373" s="11" t="s">
        <v>783</v>
      </c>
      <c r="C12373" s="11" t="s">
        <v>514</v>
      </c>
      <c r="D12373" s="11" t="s">
        <v>662</v>
      </c>
      <c r="F12373" s="15">
        <f>IF(ISBLANK($D12373),"",IF(ISBLANK($E12373),VLOOKUP($D12373,$J:$K,2,FALSE),VLOOKUP($E12373,'Daycare Packages'!$A:$G,7,FALSE)))</f>
        <v>30</v>
      </c>
      <c r="G12373" s="15"/>
      <c r="H12373" s="15">
        <f t="shared" si="414"/>
        <v>30</v>
      </c>
      <c r="I12373" s="198">
        <f t="shared" si="415"/>
        <v>9</v>
      </c>
    </row>
    <row r="12374" spans="1:9" x14ac:dyDescent="0.3">
      <c r="A12374" s="55">
        <v>43737</v>
      </c>
      <c r="B12374" s="56" t="s">
        <v>182</v>
      </c>
      <c r="C12374" s="56" t="s">
        <v>685</v>
      </c>
      <c r="D12374" s="56" t="s">
        <v>662</v>
      </c>
      <c r="E12374" s="56">
        <v>6973446</v>
      </c>
      <c r="F12374" s="59">
        <f>IF(ISBLANK($D12374),"",IF(ISBLANK($E12374),VLOOKUP($D12374,$J:$K,2,FALSE),VLOOKUP($E12374,'Daycare Packages'!$A:$G,7,FALSE)))</f>
        <v>23</v>
      </c>
      <c r="G12374" s="59"/>
      <c r="H12374" s="59">
        <f t="shared" si="414"/>
        <v>23</v>
      </c>
      <c r="I12374" s="198">
        <f t="shared" si="415"/>
        <v>9</v>
      </c>
    </row>
    <row r="12375" spans="1:9" x14ac:dyDescent="0.3">
      <c r="A12375" s="10">
        <v>43738</v>
      </c>
      <c r="B12375" s="11" t="s">
        <v>2441</v>
      </c>
      <c r="C12375" s="11" t="s">
        <v>2442</v>
      </c>
      <c r="D12375" s="11" t="s">
        <v>671</v>
      </c>
      <c r="F12375" s="15">
        <f>IF(ISBLANK($D12375),"",IF(ISBLANK($E12375),VLOOKUP($D12375,$J:$K,2,FALSE),VLOOKUP($E12375,'Daycare Packages'!$A:$G,7,FALSE)))</f>
        <v>0</v>
      </c>
      <c r="G12375" s="15"/>
      <c r="H12375" s="15">
        <f t="shared" si="414"/>
        <v>0</v>
      </c>
      <c r="I12375" s="198">
        <f t="shared" si="415"/>
        <v>9</v>
      </c>
    </row>
    <row r="12376" spans="1:9" x14ac:dyDescent="0.3">
      <c r="A12376" s="10">
        <v>43738</v>
      </c>
      <c r="B12376" s="11" t="s">
        <v>2441</v>
      </c>
      <c r="C12376" s="11" t="s">
        <v>553</v>
      </c>
      <c r="D12376" s="11" t="s">
        <v>671</v>
      </c>
      <c r="F12376" s="15">
        <f>IF(ISBLANK($D12376),"",IF(ISBLANK($E12376),VLOOKUP($D12376,$J:$K,2,FALSE),VLOOKUP($E12376,'Daycare Packages'!$A:$G,7,FALSE)))</f>
        <v>0</v>
      </c>
      <c r="G12376" s="15"/>
      <c r="H12376" s="15">
        <f t="shared" si="414"/>
        <v>0</v>
      </c>
      <c r="I12376" s="198">
        <f t="shared" si="415"/>
        <v>9</v>
      </c>
    </row>
    <row r="12377" spans="1:9" x14ac:dyDescent="0.3">
      <c r="A12377" s="10">
        <v>43738</v>
      </c>
      <c r="B12377" s="11" t="s">
        <v>56</v>
      </c>
      <c r="C12377" s="11" t="s">
        <v>2391</v>
      </c>
      <c r="D12377" s="11" t="s">
        <v>659</v>
      </c>
      <c r="E12377" s="11">
        <v>285804</v>
      </c>
      <c r="F12377" s="15">
        <f>IF(ISBLANK($D12377),"",IF(ISBLANK($E12377),VLOOKUP($D12377,$J:$K,2,FALSE),VLOOKUP($E12377,'Daycare Packages'!$A:$G,7,FALSE)))</f>
        <v>26</v>
      </c>
      <c r="G12377" s="15"/>
      <c r="H12377" s="15">
        <f t="shared" si="414"/>
        <v>26</v>
      </c>
      <c r="I12377" s="198">
        <f t="shared" si="415"/>
        <v>9</v>
      </c>
    </row>
    <row r="12378" spans="1:9" x14ac:dyDescent="0.3">
      <c r="A12378" s="10">
        <v>43738</v>
      </c>
      <c r="B12378" s="11" t="s">
        <v>131</v>
      </c>
      <c r="C12378" s="11" t="s">
        <v>553</v>
      </c>
      <c r="D12378" s="11" t="s">
        <v>659</v>
      </c>
      <c r="E12378" s="11">
        <v>6958193</v>
      </c>
      <c r="F12378" s="15">
        <f>IF(ISBLANK($D12378),"",IF(ISBLANK($E12378),VLOOKUP($D12378,$J:$K,2,FALSE),VLOOKUP($E12378,'Daycare Packages'!$A:$G,7,FALSE)))</f>
        <v>19</v>
      </c>
      <c r="G12378" s="15"/>
      <c r="H12378" s="15">
        <f t="shared" si="414"/>
        <v>19</v>
      </c>
      <c r="I12378" s="198">
        <f t="shared" si="415"/>
        <v>9</v>
      </c>
    </row>
    <row r="12379" spans="1:9" x14ac:dyDescent="0.3">
      <c r="A12379" s="10">
        <v>43738</v>
      </c>
      <c r="B12379" s="11" t="s">
        <v>1916</v>
      </c>
      <c r="C12379" s="11" t="s">
        <v>1359</v>
      </c>
      <c r="D12379" s="11" t="s">
        <v>659</v>
      </c>
      <c r="E12379" s="11">
        <v>6958204</v>
      </c>
      <c r="F12379" s="15">
        <f>IF(ISBLANK($D12379),"",IF(ISBLANK($E12379),VLOOKUP($D12379,$J:$K,2,FALSE),VLOOKUP($E12379,'Daycare Packages'!$A:$G,7,FALSE)))</f>
        <v>19</v>
      </c>
      <c r="G12379" s="15"/>
      <c r="H12379" s="15">
        <f t="shared" si="414"/>
        <v>19</v>
      </c>
      <c r="I12379" s="198">
        <f t="shared" si="415"/>
        <v>9</v>
      </c>
    </row>
    <row r="12380" spans="1:9" x14ac:dyDescent="0.3">
      <c r="A12380" s="10">
        <v>43738</v>
      </c>
      <c r="B12380" s="11" t="s">
        <v>2388</v>
      </c>
      <c r="C12380" s="11" t="s">
        <v>2389</v>
      </c>
      <c r="D12380" s="11" t="s">
        <v>659</v>
      </c>
      <c r="F12380" s="15">
        <f>IF(ISBLANK($D12380),"",IF(ISBLANK($E12380),VLOOKUP($D12380,$J:$K,2,FALSE),VLOOKUP($E12380,'Daycare Packages'!$A:$G,7,FALSE)))</f>
        <v>20</v>
      </c>
      <c r="G12380" s="15"/>
      <c r="H12380" s="15">
        <f t="shared" si="414"/>
        <v>20</v>
      </c>
      <c r="I12380" s="198">
        <f t="shared" si="415"/>
        <v>9</v>
      </c>
    </row>
    <row r="12381" spans="1:9" x14ac:dyDescent="0.3">
      <c r="A12381" s="10">
        <v>43738</v>
      </c>
      <c r="B12381" s="11" t="s">
        <v>2059</v>
      </c>
      <c r="C12381" s="11" t="s">
        <v>426</v>
      </c>
      <c r="D12381" s="11" t="s">
        <v>662</v>
      </c>
      <c r="F12381" s="15">
        <f>IF(ISBLANK($D12381),"",IF(ISBLANK($E12381),VLOOKUP($D12381,$J:$K,2,FALSE),VLOOKUP($E12381,'Daycare Packages'!$A:$G,7,FALSE)))</f>
        <v>30</v>
      </c>
      <c r="G12381" s="15"/>
      <c r="H12381" s="15">
        <f t="shared" si="414"/>
        <v>30</v>
      </c>
      <c r="I12381" s="198">
        <f t="shared" si="415"/>
        <v>9</v>
      </c>
    </row>
    <row r="12382" spans="1:9" x14ac:dyDescent="0.3">
      <c r="A12382" s="10">
        <v>43738</v>
      </c>
      <c r="B12382" s="11" t="s">
        <v>152</v>
      </c>
      <c r="C12382" s="11" t="s">
        <v>679</v>
      </c>
      <c r="D12382" s="11" t="s">
        <v>662</v>
      </c>
      <c r="E12382" s="11">
        <v>6942219</v>
      </c>
      <c r="F12382" s="15">
        <f>IF(ISBLANK($D12382),"",IF(ISBLANK($E12382),VLOOKUP($D12382,$J:$K,2,FALSE),VLOOKUP($E12382,'Daycare Packages'!$A:$G,7,FALSE)))</f>
        <v>23</v>
      </c>
      <c r="G12382" s="15"/>
      <c r="H12382" s="15">
        <f t="shared" si="414"/>
        <v>23</v>
      </c>
      <c r="I12382" s="198">
        <f t="shared" si="415"/>
        <v>9</v>
      </c>
    </row>
    <row r="12383" spans="1:9" x14ac:dyDescent="0.3">
      <c r="A12383" s="10">
        <v>43738</v>
      </c>
      <c r="B12383" s="11" t="s">
        <v>643</v>
      </c>
      <c r="C12383" s="11" t="s">
        <v>415</v>
      </c>
      <c r="D12383" s="11" t="s">
        <v>662</v>
      </c>
      <c r="F12383" s="15">
        <f>IF(ISBLANK($D12383),"",IF(ISBLANK($E12383),VLOOKUP($D12383,$J:$K,2,FALSE),VLOOKUP($E12383,'Daycare Packages'!$A:$G,7,FALSE)))</f>
        <v>30</v>
      </c>
      <c r="G12383" s="15"/>
      <c r="H12383" s="15">
        <f t="shared" si="414"/>
        <v>30</v>
      </c>
      <c r="I12383" s="198">
        <f t="shared" si="415"/>
        <v>9</v>
      </c>
    </row>
    <row r="12384" spans="1:9" x14ac:dyDescent="0.3">
      <c r="A12384" s="10">
        <v>43738</v>
      </c>
      <c r="B12384" s="11" t="s">
        <v>1303</v>
      </c>
      <c r="C12384" s="11" t="s">
        <v>1355</v>
      </c>
      <c r="D12384" s="11" t="s">
        <v>662</v>
      </c>
      <c r="F12384" s="15">
        <f>IF(ISBLANK($D12384),"",IF(ISBLANK($E12384),VLOOKUP($D12384,$J:$K,2,FALSE),VLOOKUP($E12384,'Daycare Packages'!$A:$G,7,FALSE)))</f>
        <v>30</v>
      </c>
      <c r="G12384" s="15"/>
      <c r="H12384" s="15">
        <f t="shared" si="414"/>
        <v>30</v>
      </c>
      <c r="I12384" s="198">
        <f t="shared" si="415"/>
        <v>9</v>
      </c>
    </row>
    <row r="12385" spans="1:9" x14ac:dyDescent="0.3">
      <c r="A12385" s="10">
        <v>43738</v>
      </c>
      <c r="B12385" s="11" t="s">
        <v>185</v>
      </c>
      <c r="C12385" s="11" t="s">
        <v>670</v>
      </c>
      <c r="D12385" s="11" t="s">
        <v>662</v>
      </c>
      <c r="E12385" s="11">
        <v>6958047</v>
      </c>
      <c r="F12385" s="15">
        <f>IF(ISBLANK($D12385),"",IF(ISBLANK($E12385),VLOOKUP($D12385,$J:$K,2,FALSE),VLOOKUP($E12385,'Daycare Packages'!$A:$G,7,FALSE)))</f>
        <v>26</v>
      </c>
      <c r="G12385" s="15"/>
      <c r="H12385" s="15">
        <f t="shared" si="414"/>
        <v>26</v>
      </c>
      <c r="I12385" s="198">
        <f t="shared" si="415"/>
        <v>9</v>
      </c>
    </row>
    <row r="12386" spans="1:9" x14ac:dyDescent="0.3">
      <c r="A12386" s="10">
        <v>43738</v>
      </c>
      <c r="B12386" s="11" t="s">
        <v>123</v>
      </c>
      <c r="C12386" s="11" t="s">
        <v>622</v>
      </c>
      <c r="D12386" s="11" t="s">
        <v>662</v>
      </c>
      <c r="E12386" s="11">
        <v>6892228</v>
      </c>
      <c r="F12386" s="15">
        <f>IF(ISBLANK($D12386),"",IF(ISBLANK($E12386),VLOOKUP($D12386,$J:$K,2,FALSE),VLOOKUP($E12386,'Daycare Packages'!$A:$G,7,FALSE)))</f>
        <v>23</v>
      </c>
      <c r="G12386" s="15"/>
      <c r="H12386" s="15">
        <f t="shared" si="414"/>
        <v>23</v>
      </c>
      <c r="I12386" s="198">
        <f t="shared" si="415"/>
        <v>9</v>
      </c>
    </row>
    <row r="12387" spans="1:9" x14ac:dyDescent="0.3">
      <c r="A12387" s="10">
        <v>43738</v>
      </c>
      <c r="B12387" s="11" t="s">
        <v>196</v>
      </c>
      <c r="C12387" s="11" t="s">
        <v>432</v>
      </c>
      <c r="D12387" s="11" t="s">
        <v>662</v>
      </c>
      <c r="E12387" s="11">
        <v>6971705</v>
      </c>
      <c r="F12387" s="15">
        <f>IF(ISBLANK($D12387),"",IF(ISBLANK($E12387),VLOOKUP($D12387,$J:$K,2,FALSE),VLOOKUP($E12387,'Daycare Packages'!$A:$G,7,FALSE)))</f>
        <v>25</v>
      </c>
      <c r="G12387" s="15"/>
      <c r="H12387" s="15">
        <f t="shared" si="414"/>
        <v>25</v>
      </c>
      <c r="I12387" s="198">
        <f t="shared" si="415"/>
        <v>9</v>
      </c>
    </row>
    <row r="12388" spans="1:9" x14ac:dyDescent="0.3">
      <c r="A12388" s="10">
        <v>43738</v>
      </c>
      <c r="B12388" s="11" t="s">
        <v>127</v>
      </c>
      <c r="C12388" s="11" t="s">
        <v>715</v>
      </c>
      <c r="D12388" s="11" t="s">
        <v>662</v>
      </c>
      <c r="E12388" s="11">
        <v>6865974</v>
      </c>
      <c r="F12388" s="15">
        <f>IF(ISBLANK($D12388),"",IF(ISBLANK($E12388),VLOOKUP($D12388,$J:$K,2,FALSE),VLOOKUP($E12388,'Daycare Packages'!$A:$G,7,FALSE)))</f>
        <v>23</v>
      </c>
      <c r="G12388" s="15"/>
      <c r="H12388" s="15">
        <f t="shared" si="414"/>
        <v>23</v>
      </c>
      <c r="I12388" s="198">
        <f t="shared" si="415"/>
        <v>9</v>
      </c>
    </row>
    <row r="12389" spans="1:9" x14ac:dyDescent="0.3">
      <c r="A12389" s="10">
        <v>43738</v>
      </c>
      <c r="B12389" s="11" t="s">
        <v>1612</v>
      </c>
      <c r="C12389" s="11" t="s">
        <v>1613</v>
      </c>
      <c r="D12389" s="11" t="s">
        <v>662</v>
      </c>
      <c r="F12389" s="15">
        <f>IF(ISBLANK($D12389),"",IF(ISBLANK($E12389),VLOOKUP($D12389,$J:$K,2,FALSE),VLOOKUP($E12389,'Daycare Packages'!$A:$G,7,FALSE)))</f>
        <v>30</v>
      </c>
      <c r="G12389" s="15"/>
      <c r="H12389" s="15">
        <f t="shared" si="414"/>
        <v>30</v>
      </c>
      <c r="I12389" s="198">
        <f t="shared" si="415"/>
        <v>9</v>
      </c>
    </row>
    <row r="12390" spans="1:9" x14ac:dyDescent="0.3">
      <c r="A12390" s="10">
        <v>43738</v>
      </c>
      <c r="B12390" s="11" t="s">
        <v>1987</v>
      </c>
      <c r="C12390" s="11" t="s">
        <v>1988</v>
      </c>
      <c r="D12390" s="11" t="s">
        <v>662</v>
      </c>
      <c r="F12390" s="15">
        <f>IF(ISBLANK($D12390),"",IF(ISBLANK($E12390),VLOOKUP($D12390,$J:$K,2,FALSE),VLOOKUP($E12390,'Daycare Packages'!$A:$G,7,FALSE)))</f>
        <v>30</v>
      </c>
      <c r="G12390" s="15"/>
      <c r="H12390" s="15">
        <f t="shared" si="414"/>
        <v>30</v>
      </c>
      <c r="I12390" s="198">
        <f t="shared" si="415"/>
        <v>9</v>
      </c>
    </row>
    <row r="12391" spans="1:9" x14ac:dyDescent="0.3">
      <c r="A12391" s="10">
        <v>43738</v>
      </c>
      <c r="B12391" s="11" t="s">
        <v>1435</v>
      </c>
      <c r="C12391" s="11" t="s">
        <v>448</v>
      </c>
      <c r="D12391" s="11" t="s">
        <v>662</v>
      </c>
      <c r="E12391" s="11">
        <v>6972428</v>
      </c>
      <c r="F12391" s="15">
        <f>IF(ISBLANK($D12391),"",IF(ISBLANK($E12391),VLOOKUP($D12391,$J:$K,2,FALSE),VLOOKUP($E12391,'Daycare Packages'!$A:$G,7,FALSE)))</f>
        <v>26</v>
      </c>
      <c r="G12391" s="15"/>
      <c r="H12391" s="15">
        <f t="shared" si="414"/>
        <v>26</v>
      </c>
      <c r="I12391" s="198">
        <f t="shared" si="415"/>
        <v>9</v>
      </c>
    </row>
    <row r="12392" spans="1:9" x14ac:dyDescent="0.3">
      <c r="A12392" s="10">
        <v>43738</v>
      </c>
      <c r="B12392" s="11" t="s">
        <v>213</v>
      </c>
      <c r="C12392" s="11" t="s">
        <v>675</v>
      </c>
      <c r="D12392" s="11" t="s">
        <v>662</v>
      </c>
      <c r="E12392" s="11">
        <v>6958010</v>
      </c>
      <c r="F12392" s="15">
        <f>IF(ISBLANK($D12392),"",IF(ISBLANK($E12392),VLOOKUP($D12392,$J:$K,2,FALSE),VLOOKUP($E12392,'Daycare Packages'!$A:$G,7,FALSE)))</f>
        <v>27</v>
      </c>
      <c r="G12392" s="15"/>
      <c r="H12392" s="15">
        <f t="shared" si="414"/>
        <v>27</v>
      </c>
      <c r="I12392" s="198">
        <f t="shared" si="415"/>
        <v>9</v>
      </c>
    </row>
    <row r="12393" spans="1:9" x14ac:dyDescent="0.3">
      <c r="A12393" s="10">
        <v>43738</v>
      </c>
      <c r="B12393" s="11" t="s">
        <v>1221</v>
      </c>
      <c r="C12393" s="11" t="s">
        <v>1222</v>
      </c>
      <c r="D12393" s="11" t="s">
        <v>662</v>
      </c>
      <c r="E12393" s="11">
        <v>6954886</v>
      </c>
      <c r="F12393" s="15">
        <f>IF(ISBLANK($D12393),"",IF(ISBLANK($E12393),VLOOKUP($D12393,$J:$K,2,FALSE),VLOOKUP($E12393,'Daycare Packages'!$A:$G,7,FALSE)))</f>
        <v>25</v>
      </c>
      <c r="G12393" s="15"/>
      <c r="H12393" s="15">
        <f t="shared" si="414"/>
        <v>25</v>
      </c>
      <c r="I12393" s="198">
        <f t="shared" si="415"/>
        <v>9</v>
      </c>
    </row>
    <row r="12394" spans="1:9" x14ac:dyDescent="0.3">
      <c r="A12394" s="10">
        <v>43738</v>
      </c>
      <c r="B12394" s="11" t="s">
        <v>2167</v>
      </c>
      <c r="C12394" s="11" t="s">
        <v>570</v>
      </c>
      <c r="D12394" s="11" t="s">
        <v>662</v>
      </c>
      <c r="E12394" s="11">
        <v>6973384</v>
      </c>
      <c r="F12394" s="15">
        <f>IF(ISBLANK($D12394),"",IF(ISBLANK($E12394),VLOOKUP($D12394,$J:$K,2,FALSE),VLOOKUP($E12394,'Daycare Packages'!$A:$G,7,FALSE)))</f>
        <v>27</v>
      </c>
      <c r="G12394" s="15"/>
      <c r="H12394" s="15">
        <f t="shared" si="414"/>
        <v>27</v>
      </c>
      <c r="I12394" s="198">
        <f t="shared" si="415"/>
        <v>9</v>
      </c>
    </row>
    <row r="12395" spans="1:9" x14ac:dyDescent="0.3">
      <c r="A12395" s="10">
        <v>43738</v>
      </c>
      <c r="B12395" s="11" t="s">
        <v>137</v>
      </c>
      <c r="C12395" s="11" t="s">
        <v>678</v>
      </c>
      <c r="D12395" s="11" t="s">
        <v>662</v>
      </c>
      <c r="E12395" s="11">
        <v>6867321</v>
      </c>
      <c r="F12395" s="15">
        <f>IF(ISBLANK($D12395),"",IF(ISBLANK($E12395),VLOOKUP($D12395,$J:$K,2,FALSE),VLOOKUP($E12395,'Daycare Packages'!$A:$G,7,FALSE)))</f>
        <v>23</v>
      </c>
      <c r="G12395" s="15"/>
      <c r="H12395" s="15">
        <f t="shared" si="414"/>
        <v>23</v>
      </c>
      <c r="I12395" s="198">
        <f t="shared" si="415"/>
        <v>9</v>
      </c>
    </row>
    <row r="12396" spans="1:9" x14ac:dyDescent="0.3">
      <c r="A12396" s="10">
        <v>43738</v>
      </c>
      <c r="B12396" s="11" t="s">
        <v>137</v>
      </c>
      <c r="C12396" s="11" t="s">
        <v>693</v>
      </c>
      <c r="D12396" s="11" t="s">
        <v>662</v>
      </c>
      <c r="E12396" s="11">
        <v>6867321</v>
      </c>
      <c r="F12396" s="15">
        <f>IF(ISBLANK($D12396),"",IF(ISBLANK($E12396),VLOOKUP($D12396,$J:$K,2,FALSE),VLOOKUP($E12396,'Daycare Packages'!$A:$G,7,FALSE)))</f>
        <v>23</v>
      </c>
      <c r="G12396" s="15"/>
      <c r="H12396" s="15">
        <f t="shared" si="414"/>
        <v>23</v>
      </c>
      <c r="I12396" s="198">
        <f t="shared" si="415"/>
        <v>9</v>
      </c>
    </row>
    <row r="12397" spans="1:9" x14ac:dyDescent="0.3">
      <c r="A12397" s="10">
        <v>43738</v>
      </c>
      <c r="B12397" s="11" t="s">
        <v>147</v>
      </c>
      <c r="C12397" s="11" t="s">
        <v>796</v>
      </c>
      <c r="D12397" s="11" t="s">
        <v>662</v>
      </c>
      <c r="E12397" s="11">
        <v>6931199</v>
      </c>
      <c r="F12397" s="15">
        <f>IF(ISBLANK($D12397),"",IF(ISBLANK($E12397),VLOOKUP($D12397,$J:$K,2,FALSE),VLOOKUP($E12397,'Daycare Packages'!$A:$G,7,FALSE)))</f>
        <v>23</v>
      </c>
      <c r="G12397" s="15"/>
      <c r="H12397" s="15">
        <f t="shared" si="414"/>
        <v>23</v>
      </c>
      <c r="I12397" s="198">
        <f t="shared" si="415"/>
        <v>9</v>
      </c>
    </row>
    <row r="12398" spans="1:9" x14ac:dyDescent="0.3">
      <c r="A12398" s="10">
        <v>43738</v>
      </c>
      <c r="B12398" s="11" t="s">
        <v>1692</v>
      </c>
      <c r="C12398" s="11" t="s">
        <v>650</v>
      </c>
      <c r="D12398" s="11" t="s">
        <v>662</v>
      </c>
      <c r="F12398" s="15">
        <f>IF(ISBLANK($D12398),"",IF(ISBLANK($E12398),VLOOKUP($D12398,$J:$K,2,FALSE),VLOOKUP($E12398,'Daycare Packages'!$A:$G,7,FALSE)))</f>
        <v>30</v>
      </c>
      <c r="G12398" s="15"/>
      <c r="H12398" s="15">
        <f t="shared" si="414"/>
        <v>30</v>
      </c>
      <c r="I12398" s="198">
        <f t="shared" si="415"/>
        <v>9</v>
      </c>
    </row>
    <row r="12399" spans="1:9" x14ac:dyDescent="0.3">
      <c r="A12399" s="10">
        <v>43738</v>
      </c>
      <c r="B12399" s="11" t="s">
        <v>216</v>
      </c>
      <c r="C12399" s="11" t="s">
        <v>448</v>
      </c>
      <c r="D12399" s="11" t="s">
        <v>662</v>
      </c>
      <c r="E12399" s="11">
        <v>6966017</v>
      </c>
      <c r="F12399" s="15">
        <f>IF(ISBLANK($D12399),"",IF(ISBLANK($E12399),VLOOKUP($D12399,$J:$K,2,FALSE),VLOOKUP($E12399,'Daycare Packages'!$A:$G,7,FALSE)))</f>
        <v>27</v>
      </c>
      <c r="G12399" s="15"/>
      <c r="H12399" s="15">
        <f t="shared" si="414"/>
        <v>27</v>
      </c>
      <c r="I12399" s="198">
        <f t="shared" si="415"/>
        <v>9</v>
      </c>
    </row>
    <row r="12400" spans="1:9" x14ac:dyDescent="0.3">
      <c r="A12400" s="10">
        <v>43738</v>
      </c>
      <c r="B12400" s="11" t="s">
        <v>688</v>
      </c>
      <c r="C12400" s="11" t="s">
        <v>689</v>
      </c>
      <c r="D12400" s="11" t="s">
        <v>662</v>
      </c>
      <c r="F12400" s="15">
        <f>IF(ISBLANK($D12400),"",IF(ISBLANK($E12400),VLOOKUP($D12400,$J:$K,2,FALSE),VLOOKUP($E12400,'Daycare Packages'!$A:$G,7,FALSE)))</f>
        <v>30</v>
      </c>
      <c r="G12400" s="15"/>
      <c r="H12400" s="15">
        <f t="shared" si="414"/>
        <v>30</v>
      </c>
      <c r="I12400" s="198">
        <f t="shared" si="415"/>
        <v>9</v>
      </c>
    </row>
    <row r="12401" spans="1:9" x14ac:dyDescent="0.3">
      <c r="A12401" s="10">
        <v>43738</v>
      </c>
      <c r="B12401" s="11" t="s">
        <v>244</v>
      </c>
      <c r="C12401" s="11" t="s">
        <v>673</v>
      </c>
      <c r="D12401" s="11" t="s">
        <v>662</v>
      </c>
      <c r="E12401" s="11">
        <v>6883385</v>
      </c>
      <c r="F12401" s="15">
        <f>IF(ISBLANK($D12401),"",IF(ISBLANK($E12401),VLOOKUP($D12401,$J:$K,2,FALSE),VLOOKUP($E12401,'Daycare Packages'!$A:$G,7,FALSE)))</f>
        <v>25</v>
      </c>
      <c r="G12401" s="15"/>
      <c r="H12401" s="15">
        <f t="shared" si="414"/>
        <v>25</v>
      </c>
      <c r="I12401" s="198">
        <f t="shared" si="415"/>
        <v>9</v>
      </c>
    </row>
    <row r="12402" spans="1:9" x14ac:dyDescent="0.3">
      <c r="A12402" s="10">
        <v>43738</v>
      </c>
      <c r="B12402" s="11" t="s">
        <v>209</v>
      </c>
      <c r="C12402" s="11" t="s">
        <v>702</v>
      </c>
      <c r="D12402" s="11" t="s">
        <v>662</v>
      </c>
      <c r="E12402" s="11">
        <v>6965118</v>
      </c>
      <c r="F12402" s="15">
        <f>IF(ISBLANK($D12402),"",IF(ISBLANK($E12402),VLOOKUP($D12402,$J:$K,2,FALSE),VLOOKUP($E12402,'Daycare Packages'!$A:$G,7,FALSE)))</f>
        <v>27</v>
      </c>
      <c r="G12402" s="15"/>
      <c r="H12402" s="15">
        <f t="shared" si="414"/>
        <v>27</v>
      </c>
      <c r="I12402" s="198">
        <f t="shared" si="415"/>
        <v>9</v>
      </c>
    </row>
    <row r="12403" spans="1:9" x14ac:dyDescent="0.3">
      <c r="A12403" s="10">
        <v>43738</v>
      </c>
      <c r="B12403" s="11" t="s">
        <v>193</v>
      </c>
      <c r="C12403" s="11" t="s">
        <v>776</v>
      </c>
      <c r="D12403" s="11" t="s">
        <v>662</v>
      </c>
      <c r="E12403" s="11">
        <v>6959357</v>
      </c>
      <c r="F12403" s="15">
        <f>IF(ISBLANK($D12403),"",IF(ISBLANK($E12403),VLOOKUP($D12403,$J:$K,2,FALSE),VLOOKUP($E12403,'Daycare Packages'!$A:$G,7,FALSE)))</f>
        <v>27</v>
      </c>
      <c r="G12403" s="15"/>
      <c r="H12403" s="15">
        <f t="shared" si="414"/>
        <v>27</v>
      </c>
      <c r="I12403" s="198">
        <f t="shared" si="415"/>
        <v>9</v>
      </c>
    </row>
    <row r="12404" spans="1:9" x14ac:dyDescent="0.3">
      <c r="A12404" s="10">
        <v>43738</v>
      </c>
      <c r="B12404" s="11" t="s">
        <v>218</v>
      </c>
      <c r="C12404" s="11" t="s">
        <v>737</v>
      </c>
      <c r="D12404" s="11" t="s">
        <v>662</v>
      </c>
      <c r="E12404" s="11">
        <v>6911320</v>
      </c>
      <c r="F12404" s="15">
        <f>IF(ISBLANK($D12404),"",IF(ISBLANK($E12404),VLOOKUP($D12404,$J:$K,2,FALSE),VLOOKUP($E12404,'Daycare Packages'!$A:$G,7,FALSE)))</f>
        <v>20</v>
      </c>
      <c r="G12404" s="15"/>
      <c r="H12404" s="15">
        <f t="shared" si="414"/>
        <v>20</v>
      </c>
      <c r="I12404" s="198">
        <f t="shared" si="415"/>
        <v>9</v>
      </c>
    </row>
    <row r="12405" spans="1:9" x14ac:dyDescent="0.3">
      <c r="A12405" s="10">
        <v>43738</v>
      </c>
      <c r="B12405" s="11" t="s">
        <v>218</v>
      </c>
      <c r="C12405" s="11" t="s">
        <v>738</v>
      </c>
      <c r="D12405" s="11" t="s">
        <v>662</v>
      </c>
      <c r="E12405" s="11">
        <v>6911320</v>
      </c>
      <c r="F12405" s="15">
        <f>IF(ISBLANK($D12405),"",IF(ISBLANK($E12405),VLOOKUP($D12405,$J:$K,2,FALSE),VLOOKUP($E12405,'Daycare Packages'!$A:$G,7,FALSE)))</f>
        <v>20</v>
      </c>
      <c r="G12405" s="15"/>
      <c r="H12405" s="15">
        <f t="shared" si="414"/>
        <v>20</v>
      </c>
      <c r="I12405" s="198">
        <f t="shared" si="415"/>
        <v>9</v>
      </c>
    </row>
    <row r="12406" spans="1:9" x14ac:dyDescent="0.3">
      <c r="A12406" s="10">
        <v>43738</v>
      </c>
      <c r="B12406" s="11" t="s">
        <v>191</v>
      </c>
      <c r="C12406" s="11" t="s">
        <v>776</v>
      </c>
      <c r="D12406" s="11" t="s">
        <v>662</v>
      </c>
      <c r="E12406" s="11">
        <v>6902659</v>
      </c>
      <c r="F12406" s="15">
        <f>IF(ISBLANK($D12406),"",IF(ISBLANK($E12406),VLOOKUP($D12406,$J:$K,2,FALSE),VLOOKUP($E12406,'Daycare Packages'!$A:$G,7,FALSE)))</f>
        <v>27</v>
      </c>
      <c r="G12406" s="15"/>
      <c r="H12406" s="15">
        <f t="shared" si="414"/>
        <v>27</v>
      </c>
      <c r="I12406" s="198">
        <f t="shared" si="415"/>
        <v>9</v>
      </c>
    </row>
    <row r="12407" spans="1:9" x14ac:dyDescent="0.3">
      <c r="A12407" s="10">
        <v>43738</v>
      </c>
      <c r="B12407" s="11" t="s">
        <v>2415</v>
      </c>
      <c r="C12407" s="11" t="s">
        <v>868</v>
      </c>
      <c r="D12407" s="11" t="s">
        <v>662</v>
      </c>
      <c r="F12407" s="15">
        <f>IF(ISBLANK($D12407),"",IF(ISBLANK($E12407),VLOOKUP($D12407,$J:$K,2,FALSE),VLOOKUP($E12407,'Daycare Packages'!$A:$G,7,FALSE)))</f>
        <v>30</v>
      </c>
      <c r="G12407" s="15"/>
      <c r="H12407" s="15">
        <f t="shared" si="414"/>
        <v>30</v>
      </c>
      <c r="I12407" s="198">
        <f t="shared" si="415"/>
        <v>9</v>
      </c>
    </row>
    <row r="12408" spans="1:9" x14ac:dyDescent="0.3">
      <c r="A12408" s="10">
        <v>43738</v>
      </c>
      <c r="B12408" s="11" t="s">
        <v>197</v>
      </c>
      <c r="C12408" s="11" t="s">
        <v>754</v>
      </c>
      <c r="D12408" s="11" t="s">
        <v>662</v>
      </c>
      <c r="E12408" s="11">
        <v>6877015</v>
      </c>
      <c r="F12408" s="15">
        <f>IF(ISBLANK($D12408),"",IF(ISBLANK($E12408),VLOOKUP($D12408,$J:$K,2,FALSE),VLOOKUP($E12408,'Daycare Packages'!$A:$G,7,FALSE)))</f>
        <v>27</v>
      </c>
      <c r="G12408" s="15"/>
      <c r="H12408" s="15">
        <f t="shared" si="414"/>
        <v>27</v>
      </c>
      <c r="I12408" s="198">
        <f t="shared" si="415"/>
        <v>9</v>
      </c>
    </row>
    <row r="12409" spans="1:9" x14ac:dyDescent="0.3">
      <c r="A12409" s="10">
        <v>43738</v>
      </c>
      <c r="B12409" s="11" t="s">
        <v>922</v>
      </c>
      <c r="C12409" s="11" t="s">
        <v>923</v>
      </c>
      <c r="D12409" s="11" t="s">
        <v>662</v>
      </c>
      <c r="E12409" s="11">
        <v>6978140</v>
      </c>
      <c r="F12409" s="15">
        <f>IF(ISBLANK($D12409),"",IF(ISBLANK($E12409),VLOOKUP($D12409,$J:$K,2,FALSE),VLOOKUP($E12409,'Daycare Packages'!$A:$G,7,FALSE)))</f>
        <v>25</v>
      </c>
      <c r="G12409" s="15"/>
      <c r="H12409" s="15">
        <f t="shared" si="414"/>
        <v>25</v>
      </c>
      <c r="I12409" s="198">
        <f t="shared" si="415"/>
        <v>9</v>
      </c>
    </row>
    <row r="12410" spans="1:9" x14ac:dyDescent="0.3">
      <c r="A12410" s="10">
        <v>43738</v>
      </c>
      <c r="B12410" s="11" t="s">
        <v>138</v>
      </c>
      <c r="C12410" s="11" t="s">
        <v>573</v>
      </c>
      <c r="D12410" s="11" t="s">
        <v>662</v>
      </c>
      <c r="E12410" s="11">
        <v>6803103</v>
      </c>
      <c r="F12410" s="15">
        <f>IF(ISBLANK($D12410),"",IF(ISBLANK($E12410),VLOOKUP($D12410,$J:$K,2,FALSE),VLOOKUP($E12410,'Daycare Packages'!$A:$G,7,FALSE)))</f>
        <v>23</v>
      </c>
      <c r="G12410" s="15"/>
      <c r="H12410" s="15">
        <f t="shared" si="414"/>
        <v>23</v>
      </c>
      <c r="I12410" s="198">
        <f t="shared" si="415"/>
        <v>9</v>
      </c>
    </row>
    <row r="12411" spans="1:9" x14ac:dyDescent="0.3">
      <c r="A12411" s="10">
        <v>43738</v>
      </c>
      <c r="B12411" s="11" t="s">
        <v>2077</v>
      </c>
      <c r="C12411" s="11" t="s">
        <v>943</v>
      </c>
      <c r="D12411" s="11" t="s">
        <v>662</v>
      </c>
      <c r="E12411" s="11">
        <v>6937572</v>
      </c>
      <c r="F12411" s="15">
        <f>IF(ISBLANK($D12411),"",IF(ISBLANK($E12411),VLOOKUP($D12411,$J:$K,2,FALSE),VLOOKUP($E12411,'Daycare Packages'!$A:$G,7,FALSE)))</f>
        <v>23</v>
      </c>
      <c r="G12411" s="15"/>
      <c r="H12411" s="15">
        <f t="shared" si="414"/>
        <v>23</v>
      </c>
      <c r="I12411" s="198">
        <f t="shared" si="415"/>
        <v>9</v>
      </c>
    </row>
    <row r="12412" spans="1:9" x14ac:dyDescent="0.3">
      <c r="A12412" s="10">
        <v>43738</v>
      </c>
      <c r="B12412" s="11" t="s">
        <v>677</v>
      </c>
      <c r="C12412" s="11" t="s">
        <v>678</v>
      </c>
      <c r="D12412" s="11" t="s">
        <v>662</v>
      </c>
      <c r="F12412" s="15">
        <f>IF(ISBLANK($D12412),"",IF(ISBLANK($E12412),VLOOKUP($D12412,$J:$K,2,FALSE),VLOOKUP($E12412,'Daycare Packages'!$A:$G,7,FALSE)))</f>
        <v>30</v>
      </c>
      <c r="G12412" s="15"/>
      <c r="H12412" s="15">
        <f t="shared" si="414"/>
        <v>30</v>
      </c>
      <c r="I12412" s="198">
        <f t="shared" si="415"/>
        <v>9</v>
      </c>
    </row>
    <row r="12413" spans="1:9" x14ac:dyDescent="0.3">
      <c r="A12413" s="10">
        <v>43738</v>
      </c>
      <c r="B12413" s="11" t="s">
        <v>282</v>
      </c>
      <c r="C12413" s="11" t="s">
        <v>735</v>
      </c>
      <c r="D12413" s="11" t="s">
        <v>662</v>
      </c>
      <c r="F12413" s="15">
        <f>IF(ISBLANK($D12413),"",IF(ISBLANK($E12413),VLOOKUP($D12413,$J:$K,2,FALSE),VLOOKUP($E12413,'Daycare Packages'!$A:$G,7,FALSE)))</f>
        <v>30</v>
      </c>
      <c r="G12413" s="15"/>
      <c r="H12413" s="15">
        <f t="shared" si="414"/>
        <v>30</v>
      </c>
      <c r="I12413" s="198">
        <f t="shared" si="415"/>
        <v>9</v>
      </c>
    </row>
    <row r="12414" spans="1:9" x14ac:dyDescent="0.3">
      <c r="A12414" s="10">
        <v>43738</v>
      </c>
      <c r="B12414" s="11" t="s">
        <v>160</v>
      </c>
      <c r="C12414" s="11" t="s">
        <v>1761</v>
      </c>
      <c r="D12414" s="11" t="s">
        <v>662</v>
      </c>
      <c r="E12414" s="11">
        <v>6976592</v>
      </c>
      <c r="F12414" s="15">
        <f>IF(ISBLANK($D12414),"",IF(ISBLANK($E12414),VLOOKUP($D12414,$J:$K,2,FALSE),VLOOKUP($E12414,'Daycare Packages'!$A:$G,7,FALSE)))</f>
        <v>25</v>
      </c>
      <c r="G12414" s="15"/>
      <c r="H12414" s="15">
        <f t="shared" ref="H12414:H12477" si="416">IF(ISBLANK(D12414),"",SUM(F12414:G12414))</f>
        <v>25</v>
      </c>
      <c r="I12414" s="198">
        <f t="shared" si="415"/>
        <v>9</v>
      </c>
    </row>
    <row r="12415" spans="1:9" x14ac:dyDescent="0.3">
      <c r="A12415" s="10">
        <v>43738</v>
      </c>
      <c r="B12415" s="11" t="s">
        <v>160</v>
      </c>
      <c r="C12415" s="11" t="s">
        <v>794</v>
      </c>
      <c r="D12415" s="11" t="s">
        <v>662</v>
      </c>
      <c r="E12415" s="11">
        <v>6976592</v>
      </c>
      <c r="F12415" s="15">
        <f>IF(ISBLANK($D12415),"",IF(ISBLANK($E12415),VLOOKUP($D12415,$J:$K,2,FALSE),VLOOKUP($E12415,'Daycare Packages'!$A:$G,7,FALSE)))</f>
        <v>25</v>
      </c>
      <c r="G12415" s="15"/>
      <c r="H12415" s="15">
        <f t="shared" si="416"/>
        <v>25</v>
      </c>
      <c r="I12415" s="198">
        <f t="shared" si="415"/>
        <v>9</v>
      </c>
    </row>
    <row r="12416" spans="1:9" x14ac:dyDescent="0.3">
      <c r="A12416" s="10">
        <v>43738</v>
      </c>
      <c r="B12416" s="11" t="s">
        <v>699</v>
      </c>
      <c r="C12416" s="11" t="s">
        <v>478</v>
      </c>
      <c r="D12416" s="11" t="s">
        <v>662</v>
      </c>
      <c r="F12416" s="15">
        <f>IF(ISBLANK($D12416),"",IF(ISBLANK($E12416),VLOOKUP($D12416,$J:$K,2,FALSE),VLOOKUP($E12416,'Daycare Packages'!$A:$G,7,FALSE)))</f>
        <v>30</v>
      </c>
      <c r="G12416" s="15">
        <v>-3</v>
      </c>
      <c r="H12416" s="15">
        <f t="shared" si="416"/>
        <v>27</v>
      </c>
      <c r="I12416" s="198">
        <f t="shared" si="415"/>
        <v>9</v>
      </c>
    </row>
    <row r="12417" spans="1:9" x14ac:dyDescent="0.3">
      <c r="A12417" s="10">
        <v>43738</v>
      </c>
      <c r="B12417" s="11" t="s">
        <v>140</v>
      </c>
      <c r="C12417" s="11" t="s">
        <v>475</v>
      </c>
      <c r="D12417" s="11" t="s">
        <v>662</v>
      </c>
      <c r="E12417" s="11">
        <v>6964153</v>
      </c>
      <c r="F12417" s="15">
        <f>IF(ISBLANK($D12417),"",IF(ISBLANK($E12417),VLOOKUP($D12417,$J:$K,2,FALSE),VLOOKUP($E12417,'Daycare Packages'!$A:$G,7,FALSE)))</f>
        <v>26</v>
      </c>
      <c r="G12417" s="15"/>
      <c r="H12417" s="15">
        <f t="shared" si="416"/>
        <v>26</v>
      </c>
      <c r="I12417" s="198">
        <f t="shared" si="415"/>
        <v>9</v>
      </c>
    </row>
    <row r="12418" spans="1:9" x14ac:dyDescent="0.3">
      <c r="A12418" s="10">
        <v>43738</v>
      </c>
      <c r="B12418" s="11" t="s">
        <v>207</v>
      </c>
      <c r="C12418" s="11" t="s">
        <v>229</v>
      </c>
      <c r="D12418" s="11" t="s">
        <v>662</v>
      </c>
      <c r="E12418" s="11">
        <v>6733314</v>
      </c>
      <c r="F12418" s="15">
        <f>IF(ISBLANK($D12418),"",IF(ISBLANK($E12418),VLOOKUP($D12418,$J:$K,2,FALSE),VLOOKUP($E12418,'Daycare Packages'!$A:$G,7,FALSE)))</f>
        <v>22</v>
      </c>
      <c r="G12418" s="15"/>
      <c r="H12418" s="15">
        <f t="shared" si="416"/>
        <v>22</v>
      </c>
      <c r="I12418" s="198">
        <f t="shared" si="415"/>
        <v>9</v>
      </c>
    </row>
    <row r="12419" spans="1:9" x14ac:dyDescent="0.3">
      <c r="A12419" s="10">
        <v>43738</v>
      </c>
      <c r="B12419" s="11" t="s">
        <v>100</v>
      </c>
      <c r="C12419" s="11" t="s">
        <v>785</v>
      </c>
      <c r="D12419" s="11" t="s">
        <v>662</v>
      </c>
      <c r="E12419" s="11">
        <v>6471806</v>
      </c>
      <c r="F12419" s="15">
        <f>IF(ISBLANK($D12419),"",IF(ISBLANK($E12419),VLOOKUP($D12419,$J:$K,2,FALSE),VLOOKUP($E12419,'Daycare Packages'!$A:$G,7,FALSE)))</f>
        <v>26</v>
      </c>
      <c r="G12419" s="15"/>
      <c r="H12419" s="15">
        <f t="shared" si="416"/>
        <v>26</v>
      </c>
      <c r="I12419" s="198">
        <f t="shared" ref="I12419:I12482" si="417">IF(A12419="",0,MONTH(A12419))</f>
        <v>9</v>
      </c>
    </row>
    <row r="12420" spans="1:9" x14ac:dyDescent="0.3">
      <c r="A12420" s="10">
        <v>43738</v>
      </c>
      <c r="B12420" s="11" t="s">
        <v>1317</v>
      </c>
      <c r="C12420" s="11" t="s">
        <v>633</v>
      </c>
      <c r="D12420" s="11" t="s">
        <v>662</v>
      </c>
      <c r="E12420" s="11">
        <v>6935593</v>
      </c>
      <c r="F12420" s="15">
        <f>IF(ISBLANK($D12420),"",IF(ISBLANK($E12420),VLOOKUP($D12420,$J:$K,2,FALSE),VLOOKUP($E12420,'Daycare Packages'!$A:$G,7,FALSE)))</f>
        <v>25</v>
      </c>
      <c r="G12420" s="15"/>
      <c r="H12420" s="15">
        <f t="shared" si="416"/>
        <v>25</v>
      </c>
      <c r="I12420" s="198">
        <f t="shared" si="417"/>
        <v>9</v>
      </c>
    </row>
    <row r="12421" spans="1:9" x14ac:dyDescent="0.3">
      <c r="A12421" s="10">
        <v>43738</v>
      </c>
      <c r="B12421" s="11" t="s">
        <v>1957</v>
      </c>
      <c r="C12421" s="11" t="s">
        <v>419</v>
      </c>
      <c r="D12421" s="11" t="s">
        <v>662</v>
      </c>
      <c r="E12421" s="11">
        <v>6950873</v>
      </c>
      <c r="F12421" s="15">
        <f>IF(ISBLANK($D12421),"",IF(ISBLANK($E12421),VLOOKUP($D12421,$J:$K,2,FALSE),VLOOKUP($E12421,'Daycare Packages'!$A:$G,7,FALSE)))</f>
        <v>27</v>
      </c>
      <c r="G12421" s="15"/>
      <c r="H12421" s="15">
        <f t="shared" si="416"/>
        <v>27</v>
      </c>
      <c r="I12421" s="198">
        <f t="shared" si="417"/>
        <v>9</v>
      </c>
    </row>
    <row r="12422" spans="1:9" x14ac:dyDescent="0.3">
      <c r="A12422" s="10">
        <v>43738</v>
      </c>
      <c r="B12422" s="11" t="s">
        <v>2249</v>
      </c>
      <c r="C12422" s="11" t="s">
        <v>2250</v>
      </c>
      <c r="D12422" s="11" t="s">
        <v>662</v>
      </c>
      <c r="F12422" s="15">
        <f>IF(ISBLANK($D12422),"",IF(ISBLANK($E12422),VLOOKUP($D12422,$J:$K,2,FALSE),VLOOKUP($E12422,'Daycare Packages'!$A:$G,7,FALSE)))</f>
        <v>30</v>
      </c>
      <c r="G12422" s="15"/>
      <c r="H12422" s="15">
        <f t="shared" si="416"/>
        <v>30</v>
      </c>
      <c r="I12422" s="198">
        <f t="shared" si="417"/>
        <v>9</v>
      </c>
    </row>
    <row r="12423" spans="1:9" x14ac:dyDescent="0.3">
      <c r="A12423" s="10">
        <v>43738</v>
      </c>
      <c r="B12423" s="11" t="s">
        <v>849</v>
      </c>
      <c r="C12423" s="11" t="s">
        <v>850</v>
      </c>
      <c r="D12423" s="11" t="s">
        <v>662</v>
      </c>
      <c r="F12423" s="15">
        <f>IF(ISBLANK($D12423),"",IF(ISBLANK($E12423),VLOOKUP($D12423,$J:$K,2,FALSE),VLOOKUP($E12423,'Daycare Packages'!$A:$G,7,FALSE)))</f>
        <v>30</v>
      </c>
      <c r="G12423" s="15"/>
      <c r="H12423" s="15">
        <f t="shared" si="416"/>
        <v>30</v>
      </c>
      <c r="I12423" s="198">
        <f t="shared" si="417"/>
        <v>9</v>
      </c>
    </row>
    <row r="12424" spans="1:9" x14ac:dyDescent="0.3">
      <c r="A12424" s="10">
        <v>43738</v>
      </c>
      <c r="B12424" s="11" t="s">
        <v>2367</v>
      </c>
      <c r="C12424" s="11" t="s">
        <v>631</v>
      </c>
      <c r="D12424" s="11" t="s">
        <v>662</v>
      </c>
      <c r="E12424" s="11">
        <v>6966486</v>
      </c>
      <c r="F12424" s="15">
        <f>IF(ISBLANK($D12424),"",IF(ISBLANK($E12424),VLOOKUP($D12424,$J:$K,2,FALSE),VLOOKUP($E12424,'Daycare Packages'!$A:$G,7,FALSE)))</f>
        <v>25</v>
      </c>
      <c r="G12424" s="15"/>
      <c r="H12424" s="15">
        <f t="shared" si="416"/>
        <v>25</v>
      </c>
      <c r="I12424" s="198">
        <f t="shared" si="417"/>
        <v>9</v>
      </c>
    </row>
    <row r="12425" spans="1:9" x14ac:dyDescent="0.3">
      <c r="A12425" s="10">
        <v>43738</v>
      </c>
      <c r="B12425" s="11" t="s">
        <v>1508</v>
      </c>
      <c r="C12425" s="11" t="s">
        <v>450</v>
      </c>
      <c r="D12425" s="11" t="s">
        <v>662</v>
      </c>
      <c r="E12425" s="11">
        <v>6965396</v>
      </c>
      <c r="F12425" s="15">
        <f>IF(ISBLANK($D12425),"",IF(ISBLANK($E12425),VLOOKUP($D12425,$J:$K,2,FALSE),VLOOKUP($E12425,'Daycare Packages'!$A:$G,7,FALSE)))</f>
        <v>27</v>
      </c>
      <c r="G12425" s="15"/>
      <c r="H12425" s="15">
        <f t="shared" si="416"/>
        <v>27</v>
      </c>
      <c r="I12425" s="198">
        <f t="shared" si="417"/>
        <v>9</v>
      </c>
    </row>
    <row r="12426" spans="1:9" x14ac:dyDescent="0.3">
      <c r="A12426" s="10">
        <v>43738</v>
      </c>
      <c r="B12426" s="11" t="s">
        <v>320</v>
      </c>
      <c r="C12426" s="11" t="s">
        <v>777</v>
      </c>
      <c r="D12426" s="11" t="s">
        <v>662</v>
      </c>
      <c r="F12426" s="15">
        <f>IF(ISBLANK($D12426),"",IF(ISBLANK($E12426),VLOOKUP($D12426,$J:$K,2,FALSE),VLOOKUP($E12426,'Daycare Packages'!$A:$G,7,FALSE)))</f>
        <v>30</v>
      </c>
      <c r="G12426" s="15"/>
      <c r="H12426" s="15">
        <f t="shared" si="416"/>
        <v>30</v>
      </c>
      <c r="I12426" s="198">
        <f t="shared" si="417"/>
        <v>9</v>
      </c>
    </row>
    <row r="12427" spans="1:9" x14ac:dyDescent="0.3">
      <c r="A12427" s="10">
        <v>43738</v>
      </c>
      <c r="B12427" s="11" t="s">
        <v>217</v>
      </c>
      <c r="C12427" s="11" t="s">
        <v>402</v>
      </c>
      <c r="D12427" s="11" t="s">
        <v>662</v>
      </c>
      <c r="E12427" s="11">
        <v>6964829</v>
      </c>
      <c r="F12427" s="15">
        <f>IF(ISBLANK($D12427),"",IF(ISBLANK($E12427),VLOOKUP($D12427,$J:$K,2,FALSE),VLOOKUP($E12427,'Daycare Packages'!$A:$G,7,FALSE)))</f>
        <v>26</v>
      </c>
      <c r="G12427" s="15"/>
      <c r="H12427" s="15">
        <f t="shared" si="416"/>
        <v>26</v>
      </c>
      <c r="I12427" s="198">
        <f t="shared" si="417"/>
        <v>9</v>
      </c>
    </row>
    <row r="12428" spans="1:9" x14ac:dyDescent="0.3">
      <c r="A12428" s="10">
        <v>43738</v>
      </c>
      <c r="B12428" s="11" t="s">
        <v>182</v>
      </c>
      <c r="C12428" s="11" t="s">
        <v>685</v>
      </c>
      <c r="D12428" s="11" t="s">
        <v>662</v>
      </c>
      <c r="E12428" s="11">
        <v>6973446</v>
      </c>
      <c r="F12428" s="15">
        <f>IF(ISBLANK($D12428),"",IF(ISBLANK($E12428),VLOOKUP($D12428,$J:$K,2,FALSE),VLOOKUP($E12428,'Daycare Packages'!$A:$G,7,FALSE)))</f>
        <v>23</v>
      </c>
      <c r="G12428" s="15"/>
      <c r="H12428" s="15">
        <f t="shared" si="416"/>
        <v>23</v>
      </c>
      <c r="I12428" s="198">
        <f t="shared" si="417"/>
        <v>9</v>
      </c>
    </row>
    <row r="12429" spans="1:9" x14ac:dyDescent="0.3">
      <c r="A12429" s="10">
        <v>43738</v>
      </c>
      <c r="B12429" s="11" t="s">
        <v>230</v>
      </c>
      <c r="C12429" s="11" t="s">
        <v>493</v>
      </c>
      <c r="D12429" s="11" t="s">
        <v>662</v>
      </c>
      <c r="E12429" s="11">
        <v>6960025</v>
      </c>
      <c r="F12429" s="15">
        <f>IF(ISBLANK($D12429),"",IF(ISBLANK($E12429),VLOOKUP($D12429,$J:$K,2,FALSE),VLOOKUP($E12429,'Daycare Packages'!$A:$G,7,FALSE)))</f>
        <v>27</v>
      </c>
      <c r="G12429" s="15"/>
      <c r="H12429" s="15">
        <f t="shared" si="416"/>
        <v>27</v>
      </c>
      <c r="I12429" s="198">
        <f t="shared" si="417"/>
        <v>9</v>
      </c>
    </row>
    <row r="12430" spans="1:9" x14ac:dyDescent="0.3">
      <c r="A12430" s="10">
        <v>43738</v>
      </c>
      <c r="B12430" s="11" t="s">
        <v>189</v>
      </c>
      <c r="C12430" s="11" t="s">
        <v>638</v>
      </c>
      <c r="D12430" s="11" t="s">
        <v>662</v>
      </c>
      <c r="E12430" s="11">
        <v>6895721</v>
      </c>
      <c r="F12430" s="15">
        <f>IF(ISBLANK($D12430),"",IF(ISBLANK($E12430),VLOOKUP($D12430,$J:$K,2,FALSE),VLOOKUP($E12430,'Daycare Packages'!$A:$G,7,FALSE)))</f>
        <v>25</v>
      </c>
      <c r="G12430" s="15"/>
      <c r="H12430" s="15">
        <f t="shared" si="416"/>
        <v>25</v>
      </c>
      <c r="I12430" s="198">
        <f t="shared" si="417"/>
        <v>9</v>
      </c>
    </row>
    <row r="12431" spans="1:9" x14ac:dyDescent="0.3">
      <c r="A12431" s="10">
        <v>43738</v>
      </c>
      <c r="B12431" s="11" t="s">
        <v>1552</v>
      </c>
      <c r="C12431" s="11" t="s">
        <v>2443</v>
      </c>
      <c r="D12431" s="11" t="s">
        <v>662</v>
      </c>
      <c r="F12431" s="15">
        <f>IF(ISBLANK($D12431),"",IF(ISBLANK($E12431),VLOOKUP($D12431,$J:$K,2,FALSE),VLOOKUP($E12431,'Daycare Packages'!$A:$G,7,FALSE)))</f>
        <v>30</v>
      </c>
      <c r="G12431" s="15"/>
      <c r="H12431" s="15">
        <f t="shared" si="416"/>
        <v>30</v>
      </c>
      <c r="I12431" s="198">
        <f t="shared" si="417"/>
        <v>9</v>
      </c>
    </row>
    <row r="12432" spans="1:9" x14ac:dyDescent="0.3">
      <c r="A12432" s="10">
        <v>43738</v>
      </c>
      <c r="B12432" s="11" t="s">
        <v>114</v>
      </c>
      <c r="C12432" s="11" t="s">
        <v>789</v>
      </c>
      <c r="D12432" s="11" t="s">
        <v>662</v>
      </c>
      <c r="E12432" s="11">
        <v>6939596</v>
      </c>
      <c r="F12432" s="15">
        <f>IF(ISBLANK($D12432),"",IF(ISBLANK($E12432),VLOOKUP($D12432,$J:$K,2,FALSE),VLOOKUP($E12432,'Daycare Packages'!$A:$G,7,FALSE)))</f>
        <v>23</v>
      </c>
      <c r="G12432" s="15"/>
      <c r="H12432" s="15">
        <f t="shared" si="416"/>
        <v>23</v>
      </c>
      <c r="I12432" s="198">
        <f t="shared" si="417"/>
        <v>9</v>
      </c>
    </row>
    <row r="12433" spans="1:9" x14ac:dyDescent="0.3">
      <c r="A12433" s="55">
        <v>43738</v>
      </c>
      <c r="B12433" s="56" t="s">
        <v>215</v>
      </c>
      <c r="C12433" s="56" t="s">
        <v>741</v>
      </c>
      <c r="D12433" s="56" t="s">
        <v>662</v>
      </c>
      <c r="E12433" s="56">
        <v>6972912</v>
      </c>
      <c r="F12433" s="59">
        <f>IF(ISBLANK($D12433),"",IF(ISBLANK($E12433),VLOOKUP($D12433,$J:$K,2,FALSE),VLOOKUP($E12433,'Daycare Packages'!$A:$G,7,FALSE)))</f>
        <v>27</v>
      </c>
      <c r="G12433" s="59"/>
      <c r="H12433" s="59">
        <f t="shared" si="416"/>
        <v>27</v>
      </c>
      <c r="I12433" s="198">
        <f t="shared" si="417"/>
        <v>9</v>
      </c>
    </row>
    <row r="12434" spans="1:9" x14ac:dyDescent="0.3">
      <c r="A12434" s="10">
        <v>43739</v>
      </c>
      <c r="B12434" s="11" t="s">
        <v>667</v>
      </c>
      <c r="C12434" s="11" t="s">
        <v>668</v>
      </c>
      <c r="D12434" s="11" t="s">
        <v>659</v>
      </c>
      <c r="F12434" s="15">
        <f>IF(ISBLANK($D12434),"",IF(ISBLANK($E12434),VLOOKUP($D12434,$J:$K,2,FALSE),VLOOKUP($E12434,'Daycare Packages'!$A:$G,7,FALSE)))</f>
        <v>20</v>
      </c>
      <c r="G12434" s="15"/>
      <c r="H12434" s="15">
        <f t="shared" si="416"/>
        <v>20</v>
      </c>
      <c r="I12434" s="198">
        <f t="shared" si="417"/>
        <v>10</v>
      </c>
    </row>
    <row r="12435" spans="1:9" x14ac:dyDescent="0.3">
      <c r="A12435" s="10">
        <v>43739</v>
      </c>
      <c r="B12435" s="11" t="s">
        <v>190</v>
      </c>
      <c r="C12435" s="11" t="s">
        <v>718</v>
      </c>
      <c r="D12435" s="11" t="s">
        <v>659</v>
      </c>
      <c r="E12435" s="11">
        <v>6977819</v>
      </c>
      <c r="F12435" s="15">
        <f>IF(ISBLANK($D12435),"",IF(ISBLANK($E12435),VLOOKUP($D12435,$J:$K,2,FALSE),VLOOKUP($E12435,'Daycare Packages'!$A:$G,7,FALSE)))</f>
        <v>19</v>
      </c>
      <c r="G12435" s="15"/>
      <c r="H12435" s="15">
        <f t="shared" si="416"/>
        <v>19</v>
      </c>
      <c r="I12435" s="198">
        <f t="shared" si="417"/>
        <v>10</v>
      </c>
    </row>
    <row r="12436" spans="1:9" x14ac:dyDescent="0.3">
      <c r="A12436" s="10">
        <v>43739</v>
      </c>
      <c r="B12436" s="11" t="s">
        <v>154</v>
      </c>
      <c r="C12436" s="11" t="s">
        <v>729</v>
      </c>
      <c r="D12436" s="11" t="s">
        <v>659</v>
      </c>
      <c r="E12436" s="11">
        <v>6928867</v>
      </c>
      <c r="F12436" s="15">
        <f>IF(ISBLANK($D12436),"",IF(ISBLANK($E12436),VLOOKUP($D12436,$J:$K,2,FALSE),VLOOKUP($E12436,'Daycare Packages'!$A:$G,7,FALSE)))</f>
        <v>19</v>
      </c>
      <c r="G12436" s="15"/>
      <c r="H12436" s="15">
        <f t="shared" si="416"/>
        <v>19</v>
      </c>
      <c r="I12436" s="198">
        <f t="shared" si="417"/>
        <v>10</v>
      </c>
    </row>
    <row r="12437" spans="1:9" x14ac:dyDescent="0.3">
      <c r="A12437" s="10">
        <v>43739</v>
      </c>
      <c r="B12437" s="11" t="s">
        <v>2384</v>
      </c>
      <c r="C12437" s="11" t="s">
        <v>2385</v>
      </c>
      <c r="D12437" s="11" t="s">
        <v>659</v>
      </c>
      <c r="E12437" s="11">
        <v>6971537</v>
      </c>
      <c r="F12437" s="15">
        <f>IF(ISBLANK($D12437),"",IF(ISBLANK($E12437),VLOOKUP($D12437,$J:$K,2,FALSE),VLOOKUP($E12437,'Daycare Packages'!$A:$G,7,FALSE)))</f>
        <v>19</v>
      </c>
      <c r="G12437" s="15"/>
      <c r="H12437" s="15">
        <f t="shared" si="416"/>
        <v>19</v>
      </c>
      <c r="I12437" s="198">
        <f t="shared" si="417"/>
        <v>10</v>
      </c>
    </row>
    <row r="12438" spans="1:9" x14ac:dyDescent="0.3">
      <c r="A12438" s="10">
        <v>43739</v>
      </c>
      <c r="B12438" s="11" t="s">
        <v>1221</v>
      </c>
      <c r="C12438" s="11" t="s">
        <v>1222</v>
      </c>
      <c r="D12438" s="11" t="s">
        <v>662</v>
      </c>
      <c r="E12438" s="11">
        <v>6954886</v>
      </c>
      <c r="F12438" s="15">
        <f>IF(ISBLANK($D12438),"",IF(ISBLANK($E12438),VLOOKUP($D12438,$J:$K,2,FALSE),VLOOKUP($E12438,'Daycare Packages'!$A:$G,7,FALSE)))</f>
        <v>25</v>
      </c>
      <c r="G12438" s="15"/>
      <c r="H12438" s="15">
        <f t="shared" si="416"/>
        <v>25</v>
      </c>
      <c r="I12438" s="198">
        <f t="shared" si="417"/>
        <v>10</v>
      </c>
    </row>
    <row r="12439" spans="1:9" x14ac:dyDescent="0.3">
      <c r="A12439" s="10">
        <v>43739</v>
      </c>
      <c r="B12439" s="11" t="s">
        <v>152</v>
      </c>
      <c r="C12439" s="11" t="s">
        <v>679</v>
      </c>
      <c r="D12439" s="11" t="s">
        <v>662</v>
      </c>
      <c r="E12439" s="11">
        <v>6942219</v>
      </c>
      <c r="F12439" s="15">
        <f>IF(ISBLANK($D12439),"",IF(ISBLANK($E12439),VLOOKUP($D12439,$J:$K,2,FALSE),VLOOKUP($E12439,'Daycare Packages'!$A:$G,7,FALSE)))</f>
        <v>23</v>
      </c>
      <c r="G12439" s="15"/>
      <c r="H12439" s="15">
        <f t="shared" si="416"/>
        <v>23</v>
      </c>
      <c r="I12439" s="198">
        <f t="shared" si="417"/>
        <v>10</v>
      </c>
    </row>
    <row r="12440" spans="1:9" x14ac:dyDescent="0.3">
      <c r="A12440" s="10">
        <v>43739</v>
      </c>
      <c r="B12440" s="11" t="s">
        <v>1320</v>
      </c>
      <c r="C12440" s="11" t="s">
        <v>618</v>
      </c>
      <c r="D12440" s="11" t="s">
        <v>662</v>
      </c>
      <c r="E12440" s="11">
        <v>6834278</v>
      </c>
      <c r="F12440" s="15">
        <f>IF(ISBLANK($D12440),"",IF(ISBLANK($E12440),VLOOKUP($D12440,$J:$K,2,FALSE),VLOOKUP($E12440,'Daycare Packages'!$A:$G,7,FALSE)))</f>
        <v>26</v>
      </c>
      <c r="G12440" s="15"/>
      <c r="H12440" s="15">
        <f t="shared" si="416"/>
        <v>26</v>
      </c>
      <c r="I12440" s="198">
        <f t="shared" si="417"/>
        <v>10</v>
      </c>
    </row>
    <row r="12441" spans="1:9" x14ac:dyDescent="0.3">
      <c r="A12441" s="10">
        <v>43739</v>
      </c>
      <c r="B12441" s="11" t="s">
        <v>2006</v>
      </c>
      <c r="C12441" s="11" t="s">
        <v>2007</v>
      </c>
      <c r="D12441" s="11" t="s">
        <v>662</v>
      </c>
      <c r="E12441" s="11">
        <v>6966405</v>
      </c>
      <c r="F12441" s="15">
        <f>IF(ISBLANK($D12441),"",IF(ISBLANK($E12441),VLOOKUP($D12441,$J:$K,2,FALSE),VLOOKUP($E12441,'Daycare Packages'!$A:$G,7,FALSE)))</f>
        <v>27</v>
      </c>
      <c r="G12441" s="15"/>
      <c r="H12441" s="15">
        <f t="shared" si="416"/>
        <v>27</v>
      </c>
      <c r="I12441" s="198">
        <f t="shared" si="417"/>
        <v>10</v>
      </c>
    </row>
    <row r="12442" spans="1:9" x14ac:dyDescent="0.3">
      <c r="A12442" s="10">
        <v>43739</v>
      </c>
      <c r="B12442" s="11" t="s">
        <v>2006</v>
      </c>
      <c r="C12442" s="11" t="s">
        <v>1154</v>
      </c>
      <c r="D12442" s="11" t="s">
        <v>662</v>
      </c>
      <c r="E12442" s="11">
        <v>6966405</v>
      </c>
      <c r="F12442" s="15">
        <f>IF(ISBLANK($D12442),"",IF(ISBLANK($E12442),VLOOKUP($D12442,$J:$K,2,FALSE),VLOOKUP($E12442,'Daycare Packages'!$A:$G,7,FALSE)))</f>
        <v>27</v>
      </c>
      <c r="G12442" s="15"/>
      <c r="H12442" s="15">
        <f t="shared" si="416"/>
        <v>27</v>
      </c>
      <c r="I12442" s="198">
        <f t="shared" si="417"/>
        <v>10</v>
      </c>
    </row>
    <row r="12443" spans="1:9" x14ac:dyDescent="0.3">
      <c r="A12443" s="10">
        <v>43739</v>
      </c>
      <c r="B12443" s="11" t="s">
        <v>2440</v>
      </c>
      <c r="C12443" s="11" t="s">
        <v>1590</v>
      </c>
      <c r="D12443" s="11" t="s">
        <v>659</v>
      </c>
      <c r="F12443" s="15">
        <f>IF(ISBLANK($D12443),"",IF(ISBLANK($E12443),VLOOKUP($D12443,$J:$K,2,FALSE),VLOOKUP($E12443,'Daycare Packages'!$A:$G,7,FALSE)))</f>
        <v>20</v>
      </c>
      <c r="G12443" s="15"/>
      <c r="H12443" s="15">
        <f t="shared" si="416"/>
        <v>20</v>
      </c>
      <c r="I12443" s="198">
        <f t="shared" si="417"/>
        <v>10</v>
      </c>
    </row>
    <row r="12444" spans="1:9" x14ac:dyDescent="0.3">
      <c r="A12444" s="10">
        <v>43739</v>
      </c>
      <c r="B12444" s="11" t="s">
        <v>100</v>
      </c>
      <c r="C12444" s="11" t="s">
        <v>785</v>
      </c>
      <c r="D12444" s="11" t="s">
        <v>662</v>
      </c>
      <c r="E12444" s="11">
        <v>6471806</v>
      </c>
      <c r="F12444" s="15">
        <f>IF(ISBLANK($D12444),"",IF(ISBLANK($E12444),VLOOKUP($D12444,$J:$K,2,FALSE),VLOOKUP($E12444,'Daycare Packages'!$A:$G,7,FALSE)))</f>
        <v>26</v>
      </c>
      <c r="G12444" s="15"/>
      <c r="H12444" s="15">
        <f t="shared" si="416"/>
        <v>26</v>
      </c>
      <c r="I12444" s="198">
        <f t="shared" si="417"/>
        <v>10</v>
      </c>
    </row>
    <row r="12445" spans="1:9" x14ac:dyDescent="0.3">
      <c r="A12445" s="10">
        <v>43739</v>
      </c>
      <c r="B12445" s="11" t="s">
        <v>1259</v>
      </c>
      <c r="C12445" s="11" t="s">
        <v>229</v>
      </c>
      <c r="D12445" s="11" t="s">
        <v>659</v>
      </c>
      <c r="F12445" s="15">
        <f>IF(ISBLANK($D12445),"",IF(ISBLANK($E12445),VLOOKUP($D12445,$J:$K,2,FALSE),VLOOKUP($E12445,'Daycare Packages'!$A:$G,7,FALSE)))</f>
        <v>20</v>
      </c>
      <c r="G12445" s="15"/>
      <c r="H12445" s="15">
        <f t="shared" si="416"/>
        <v>20</v>
      </c>
      <c r="I12445" s="198">
        <f t="shared" si="417"/>
        <v>10</v>
      </c>
    </row>
    <row r="12446" spans="1:9" x14ac:dyDescent="0.3">
      <c r="A12446" s="10">
        <v>43739</v>
      </c>
      <c r="B12446" s="11" t="s">
        <v>234</v>
      </c>
      <c r="C12446" s="11" t="s">
        <v>682</v>
      </c>
      <c r="D12446" s="11" t="s">
        <v>662</v>
      </c>
      <c r="F12446" s="15">
        <f>IF(ISBLANK($D12446),"",IF(ISBLANK($E12446),VLOOKUP($D12446,$J:$K,2,FALSE),VLOOKUP($E12446,'Daycare Packages'!$A:$G,7,FALSE)))</f>
        <v>30</v>
      </c>
      <c r="G12446" s="15"/>
      <c r="H12446" s="15">
        <f t="shared" si="416"/>
        <v>30</v>
      </c>
      <c r="I12446" s="198">
        <f t="shared" si="417"/>
        <v>10</v>
      </c>
    </row>
    <row r="12447" spans="1:9" x14ac:dyDescent="0.3">
      <c r="A12447" s="10">
        <v>43739</v>
      </c>
      <c r="B12447" s="11" t="s">
        <v>123</v>
      </c>
      <c r="C12447" s="11" t="s">
        <v>622</v>
      </c>
      <c r="D12447" s="11" t="s">
        <v>662</v>
      </c>
      <c r="E12447" s="11">
        <v>6892228</v>
      </c>
      <c r="F12447" s="15">
        <f>IF(ISBLANK($D12447),"",IF(ISBLANK($E12447),VLOOKUP($D12447,$J:$K,2,FALSE),VLOOKUP($E12447,'Daycare Packages'!$A:$G,7,FALSE)))</f>
        <v>23</v>
      </c>
      <c r="G12447" s="15"/>
      <c r="H12447" s="15">
        <f t="shared" si="416"/>
        <v>23</v>
      </c>
      <c r="I12447" s="198">
        <f t="shared" si="417"/>
        <v>10</v>
      </c>
    </row>
    <row r="12448" spans="1:9" x14ac:dyDescent="0.3">
      <c r="A12448" s="10">
        <v>43739</v>
      </c>
      <c r="B12448" s="11" t="s">
        <v>690</v>
      </c>
      <c r="C12448" s="11" t="s">
        <v>691</v>
      </c>
      <c r="D12448" s="11" t="s">
        <v>662</v>
      </c>
      <c r="E12448" s="11">
        <v>6937080</v>
      </c>
      <c r="F12448" s="15">
        <f>IF(ISBLANK($D12448),"",IF(ISBLANK($E12448),VLOOKUP($D12448,$J:$K,2,FALSE),VLOOKUP($E12448,'Daycare Packages'!$A:$G,7,FALSE)))</f>
        <v>23</v>
      </c>
      <c r="G12448" s="15"/>
      <c r="H12448" s="15">
        <f t="shared" si="416"/>
        <v>23</v>
      </c>
      <c r="I12448" s="198">
        <f t="shared" si="417"/>
        <v>10</v>
      </c>
    </row>
    <row r="12449" spans="1:9" x14ac:dyDescent="0.3">
      <c r="A12449" s="10">
        <v>43739</v>
      </c>
      <c r="B12449" s="11" t="s">
        <v>177</v>
      </c>
      <c r="C12449" s="11" t="s">
        <v>417</v>
      </c>
      <c r="D12449" s="11" t="s">
        <v>662</v>
      </c>
      <c r="E12449" s="11">
        <v>6967833</v>
      </c>
      <c r="F12449" s="15">
        <f>IF(ISBLANK($D12449),"",IF(ISBLANK($E12449),VLOOKUP($D12449,$J:$K,2,FALSE),VLOOKUP($E12449,'Daycare Packages'!$A:$G,7,FALSE)))</f>
        <v>25</v>
      </c>
      <c r="G12449" s="15"/>
      <c r="H12449" s="15">
        <f t="shared" si="416"/>
        <v>25</v>
      </c>
      <c r="I12449" s="198">
        <f t="shared" si="417"/>
        <v>10</v>
      </c>
    </row>
    <row r="12450" spans="1:9" x14ac:dyDescent="0.3">
      <c r="A12450" s="10">
        <v>43739</v>
      </c>
      <c r="B12450" s="11" t="s">
        <v>768</v>
      </c>
      <c r="C12450" s="11" t="s">
        <v>548</v>
      </c>
      <c r="D12450" s="11" t="s">
        <v>662</v>
      </c>
      <c r="F12450" s="15">
        <f>IF(ISBLANK($D12450),"",IF(ISBLANK($E12450),VLOOKUP($D12450,$J:$K,2,FALSE),VLOOKUP($E12450,'Daycare Packages'!$A:$G,7,FALSE)))</f>
        <v>30</v>
      </c>
      <c r="G12450" s="15"/>
      <c r="H12450" s="15">
        <f t="shared" si="416"/>
        <v>30</v>
      </c>
      <c r="I12450" s="198">
        <f t="shared" si="417"/>
        <v>10</v>
      </c>
    </row>
    <row r="12451" spans="1:9" x14ac:dyDescent="0.3">
      <c r="A12451" s="10">
        <v>43739</v>
      </c>
      <c r="B12451" s="11" t="s">
        <v>2293</v>
      </c>
      <c r="C12451" s="11" t="s">
        <v>1675</v>
      </c>
      <c r="D12451" s="11" t="s">
        <v>662</v>
      </c>
      <c r="F12451" s="15">
        <f>IF(ISBLANK($D12451),"",IF(ISBLANK($E12451),VLOOKUP($D12451,$J:$K,2,FALSE),VLOOKUP($E12451,'Daycare Packages'!$A:$G,7,FALSE)))</f>
        <v>30</v>
      </c>
      <c r="G12451" s="15"/>
      <c r="H12451" s="15">
        <f t="shared" si="416"/>
        <v>30</v>
      </c>
      <c r="I12451" s="198">
        <f t="shared" si="417"/>
        <v>10</v>
      </c>
    </row>
    <row r="12452" spans="1:9" x14ac:dyDescent="0.3">
      <c r="A12452" s="10">
        <v>43739</v>
      </c>
      <c r="B12452" s="11" t="s">
        <v>405</v>
      </c>
      <c r="C12452" s="11" t="s">
        <v>1060</v>
      </c>
      <c r="D12452" s="11" t="s">
        <v>662</v>
      </c>
      <c r="E12452" s="11">
        <v>6961528</v>
      </c>
      <c r="F12452" s="15">
        <f>IF(ISBLANK($D12452),"",IF(ISBLANK($E12452),VLOOKUP($D12452,$J:$K,2,FALSE),VLOOKUP($E12452,'Daycare Packages'!$A:$G,7,FALSE)))</f>
        <v>27</v>
      </c>
      <c r="G12452" s="15"/>
      <c r="H12452" s="15">
        <f t="shared" si="416"/>
        <v>27</v>
      </c>
      <c r="I12452" s="198">
        <f t="shared" si="417"/>
        <v>10</v>
      </c>
    </row>
    <row r="12453" spans="1:9" x14ac:dyDescent="0.3">
      <c r="A12453" s="10">
        <v>43739</v>
      </c>
      <c r="B12453" s="11" t="s">
        <v>136</v>
      </c>
      <c r="C12453" s="11" t="s">
        <v>650</v>
      </c>
      <c r="D12453" s="11" t="s">
        <v>662</v>
      </c>
      <c r="E12453" s="11">
        <v>6936967</v>
      </c>
      <c r="F12453" s="15">
        <f>IF(ISBLANK($D12453),"",IF(ISBLANK($E12453),VLOOKUP($D12453,$J:$K,2,FALSE),VLOOKUP($E12453,'Daycare Packages'!$A:$G,7,FALSE)))</f>
        <v>26</v>
      </c>
      <c r="G12453" s="15"/>
      <c r="H12453" s="15">
        <f t="shared" si="416"/>
        <v>26</v>
      </c>
      <c r="I12453" s="198">
        <f t="shared" si="417"/>
        <v>10</v>
      </c>
    </row>
    <row r="12454" spans="1:9" x14ac:dyDescent="0.3">
      <c r="A12454" s="10">
        <v>43739</v>
      </c>
      <c r="B12454" s="11" t="s">
        <v>146</v>
      </c>
      <c r="C12454" s="11" t="s">
        <v>705</v>
      </c>
      <c r="D12454" s="11" t="s">
        <v>662</v>
      </c>
      <c r="E12454" s="11">
        <v>6884628</v>
      </c>
      <c r="F12454" s="15">
        <f>IF(ISBLANK($D12454),"",IF(ISBLANK($E12454),VLOOKUP($D12454,$J:$K,2,FALSE),VLOOKUP($E12454,'Daycare Packages'!$A:$G,7,FALSE)))</f>
        <v>23</v>
      </c>
      <c r="G12454" s="15"/>
      <c r="H12454" s="15">
        <f t="shared" si="416"/>
        <v>23</v>
      </c>
      <c r="I12454" s="198">
        <f t="shared" si="417"/>
        <v>10</v>
      </c>
    </row>
    <row r="12455" spans="1:9" x14ac:dyDescent="0.3">
      <c r="A12455" s="10">
        <v>43739</v>
      </c>
      <c r="B12455" s="11" t="s">
        <v>722</v>
      </c>
      <c r="C12455" s="11" t="s">
        <v>548</v>
      </c>
      <c r="D12455" s="11" t="s">
        <v>662</v>
      </c>
      <c r="F12455" s="15">
        <f>IF(ISBLANK($D12455),"",IF(ISBLANK($E12455),VLOOKUP($D12455,$J:$K,2,FALSE),VLOOKUP($E12455,'Daycare Packages'!$A:$G,7,FALSE)))</f>
        <v>30</v>
      </c>
      <c r="G12455" s="15"/>
      <c r="H12455" s="15">
        <f t="shared" si="416"/>
        <v>30</v>
      </c>
      <c r="I12455" s="198">
        <f t="shared" si="417"/>
        <v>10</v>
      </c>
    </row>
    <row r="12456" spans="1:9" x14ac:dyDescent="0.3">
      <c r="A12456" s="10">
        <v>43739</v>
      </c>
      <c r="B12456" s="11" t="s">
        <v>175</v>
      </c>
      <c r="C12456" s="11" t="s">
        <v>433</v>
      </c>
      <c r="D12456" s="11" t="s">
        <v>662</v>
      </c>
      <c r="E12456" s="11">
        <v>6966328</v>
      </c>
      <c r="F12456" s="15">
        <f>IF(ISBLANK($D12456),"",IF(ISBLANK($E12456),VLOOKUP($D12456,$J:$K,2,FALSE),VLOOKUP($E12456,'Daycare Packages'!$A:$G,7,FALSE)))</f>
        <v>23</v>
      </c>
      <c r="G12456" s="15"/>
      <c r="H12456" s="15">
        <f t="shared" si="416"/>
        <v>23</v>
      </c>
      <c r="I12456" s="198">
        <f t="shared" si="417"/>
        <v>10</v>
      </c>
    </row>
    <row r="12457" spans="1:9" x14ac:dyDescent="0.3">
      <c r="A12457" s="10">
        <v>43739</v>
      </c>
      <c r="B12457" s="11" t="s">
        <v>199</v>
      </c>
      <c r="C12457" s="11" t="s">
        <v>711</v>
      </c>
      <c r="D12457" s="11" t="s">
        <v>662</v>
      </c>
      <c r="E12457" s="11">
        <v>6857264</v>
      </c>
      <c r="F12457" s="15">
        <f>IF(ISBLANK($D12457),"",IF(ISBLANK($E12457),VLOOKUP($D12457,$J:$K,2,FALSE),VLOOKUP($E12457,'Daycare Packages'!$A:$G,7,FALSE)))</f>
        <v>26</v>
      </c>
      <c r="G12457" s="15"/>
      <c r="H12457" s="15">
        <f t="shared" si="416"/>
        <v>26</v>
      </c>
      <c r="I12457" s="198">
        <f t="shared" si="417"/>
        <v>10</v>
      </c>
    </row>
    <row r="12458" spans="1:9" x14ac:dyDescent="0.3">
      <c r="A12458" s="10">
        <v>43739</v>
      </c>
      <c r="B12458" s="11" t="s">
        <v>2077</v>
      </c>
      <c r="C12458" s="11" t="s">
        <v>943</v>
      </c>
      <c r="D12458" s="11" t="s">
        <v>662</v>
      </c>
      <c r="E12458" s="11">
        <v>6937572</v>
      </c>
      <c r="F12458" s="15">
        <f>IF(ISBLANK($D12458),"",IF(ISBLANK($E12458),VLOOKUP($D12458,$J:$K,2,FALSE),VLOOKUP($E12458,'Daycare Packages'!$A:$G,7,FALSE)))</f>
        <v>23</v>
      </c>
      <c r="G12458" s="15"/>
      <c r="H12458" s="15">
        <f t="shared" si="416"/>
        <v>23</v>
      </c>
      <c r="I12458" s="198">
        <f t="shared" si="417"/>
        <v>10</v>
      </c>
    </row>
    <row r="12459" spans="1:9" x14ac:dyDescent="0.3">
      <c r="A12459" s="10">
        <v>43739</v>
      </c>
      <c r="B12459" s="11" t="s">
        <v>137</v>
      </c>
      <c r="C12459" s="11" t="s">
        <v>678</v>
      </c>
      <c r="D12459" s="11" t="s">
        <v>662</v>
      </c>
      <c r="E12459" s="11">
        <v>6867321</v>
      </c>
      <c r="F12459" s="15">
        <f>IF(ISBLANK($D12459),"",IF(ISBLANK($E12459),VLOOKUP($D12459,$J:$K,2,FALSE),VLOOKUP($E12459,'Daycare Packages'!$A:$G,7,FALSE)))</f>
        <v>23</v>
      </c>
      <c r="G12459" s="15"/>
      <c r="H12459" s="15">
        <f t="shared" si="416"/>
        <v>23</v>
      </c>
      <c r="I12459" s="198">
        <f t="shared" si="417"/>
        <v>10</v>
      </c>
    </row>
    <row r="12460" spans="1:9" x14ac:dyDescent="0.3">
      <c r="A12460" s="10">
        <v>43739</v>
      </c>
      <c r="B12460" s="11" t="s">
        <v>137</v>
      </c>
      <c r="C12460" s="11" t="s">
        <v>693</v>
      </c>
      <c r="D12460" s="11" t="s">
        <v>662</v>
      </c>
      <c r="E12460" s="11">
        <v>6867321</v>
      </c>
      <c r="F12460" s="15">
        <f>IF(ISBLANK($D12460),"",IF(ISBLANK($E12460),VLOOKUP($D12460,$J:$K,2,FALSE),VLOOKUP($E12460,'Daycare Packages'!$A:$G,7,FALSE)))</f>
        <v>23</v>
      </c>
      <c r="G12460" s="15"/>
      <c r="H12460" s="15">
        <f t="shared" si="416"/>
        <v>23</v>
      </c>
      <c r="I12460" s="198">
        <f t="shared" si="417"/>
        <v>10</v>
      </c>
    </row>
    <row r="12461" spans="1:9" x14ac:dyDescent="0.3">
      <c r="A12461" s="10">
        <v>43739</v>
      </c>
      <c r="B12461" s="11" t="s">
        <v>147</v>
      </c>
      <c r="C12461" s="11" t="s">
        <v>796</v>
      </c>
      <c r="D12461" s="11" t="s">
        <v>662</v>
      </c>
      <c r="E12461" s="11">
        <v>6931199</v>
      </c>
      <c r="F12461" s="15">
        <f>IF(ISBLANK($D12461),"",IF(ISBLANK($E12461),VLOOKUP($D12461,$J:$K,2,FALSE),VLOOKUP($E12461,'Daycare Packages'!$A:$G,7,FALSE)))</f>
        <v>23</v>
      </c>
      <c r="G12461" s="15"/>
      <c r="H12461" s="15">
        <f t="shared" si="416"/>
        <v>23</v>
      </c>
      <c r="I12461" s="198">
        <f t="shared" si="417"/>
        <v>10</v>
      </c>
    </row>
    <row r="12462" spans="1:9" x14ac:dyDescent="0.3">
      <c r="A12462" s="10">
        <v>43739</v>
      </c>
      <c r="B12462" s="11" t="s">
        <v>194</v>
      </c>
      <c r="C12462" s="11" t="s">
        <v>792</v>
      </c>
      <c r="D12462" s="11" t="s">
        <v>662</v>
      </c>
      <c r="E12462" s="11">
        <v>6975718</v>
      </c>
      <c r="F12462" s="15">
        <f>IF(ISBLANK($D12462),"",IF(ISBLANK($E12462),VLOOKUP($D12462,$J:$K,2,FALSE),VLOOKUP($E12462,'Daycare Packages'!$A:$G,7,FALSE)))</f>
        <v>26</v>
      </c>
      <c r="G12462" s="15"/>
      <c r="H12462" s="15">
        <f t="shared" si="416"/>
        <v>26</v>
      </c>
      <c r="I12462" s="198">
        <f t="shared" si="417"/>
        <v>10</v>
      </c>
    </row>
    <row r="12463" spans="1:9" x14ac:dyDescent="0.3">
      <c r="A12463" s="10">
        <v>43739</v>
      </c>
      <c r="B12463" s="11" t="s">
        <v>1298</v>
      </c>
      <c r="C12463" s="11" t="s">
        <v>764</v>
      </c>
      <c r="D12463" s="11" t="s">
        <v>662</v>
      </c>
      <c r="F12463" s="15">
        <f>IF(ISBLANK($D12463),"",IF(ISBLANK($E12463),VLOOKUP($D12463,$J:$K,2,FALSE),VLOOKUP($E12463,'Daycare Packages'!$A:$G,7,FALSE)))</f>
        <v>30</v>
      </c>
      <c r="G12463" s="15"/>
      <c r="H12463" s="15">
        <f t="shared" si="416"/>
        <v>30</v>
      </c>
      <c r="I12463" s="198">
        <f t="shared" si="417"/>
        <v>10</v>
      </c>
    </row>
    <row r="12464" spans="1:9" x14ac:dyDescent="0.3">
      <c r="A12464" s="10">
        <v>43739</v>
      </c>
      <c r="B12464" s="11" t="s">
        <v>1863</v>
      </c>
      <c r="C12464" s="11" t="s">
        <v>1864</v>
      </c>
      <c r="D12464" s="11" t="s">
        <v>662</v>
      </c>
      <c r="E12464" s="11">
        <v>6927437</v>
      </c>
      <c r="F12464" s="15">
        <f>IF(ISBLANK($D12464),"",IF(ISBLANK($E12464),VLOOKUP($D12464,$J:$K,2,FALSE),VLOOKUP($E12464,'Daycare Packages'!$A:$G,7,FALSE)))</f>
        <v>27</v>
      </c>
      <c r="G12464" s="15"/>
      <c r="H12464" s="15">
        <f t="shared" si="416"/>
        <v>27</v>
      </c>
      <c r="I12464" s="198">
        <f t="shared" si="417"/>
        <v>10</v>
      </c>
    </row>
    <row r="12465" spans="1:9" x14ac:dyDescent="0.3">
      <c r="A12465" s="10">
        <v>43739</v>
      </c>
      <c r="B12465" s="11" t="s">
        <v>2151</v>
      </c>
      <c r="C12465" s="11" t="s">
        <v>808</v>
      </c>
      <c r="D12465" s="11" t="s">
        <v>659</v>
      </c>
      <c r="F12465" s="15">
        <f>IF(ISBLANK($D12465),"",IF(ISBLANK($E12465),VLOOKUP($D12465,$J:$K,2,FALSE),VLOOKUP($E12465,'Daycare Packages'!$A:$G,7,FALSE)))</f>
        <v>20</v>
      </c>
      <c r="G12465" s="15"/>
      <c r="H12465" s="15">
        <f t="shared" si="416"/>
        <v>20</v>
      </c>
      <c r="I12465" s="198">
        <f t="shared" si="417"/>
        <v>10</v>
      </c>
    </row>
    <row r="12466" spans="1:9" x14ac:dyDescent="0.3">
      <c r="A12466" s="10">
        <v>43739</v>
      </c>
      <c r="B12466" s="11" t="s">
        <v>912</v>
      </c>
      <c r="C12466" s="11" t="s">
        <v>913</v>
      </c>
      <c r="D12466" s="11" t="s">
        <v>662</v>
      </c>
      <c r="F12466" s="15">
        <f>IF(ISBLANK($D12466),"",IF(ISBLANK($E12466),VLOOKUP($D12466,$J:$K,2,FALSE),VLOOKUP($E12466,'Daycare Packages'!$A:$G,7,FALSE)))</f>
        <v>30</v>
      </c>
      <c r="G12466" s="15"/>
      <c r="H12466" s="15">
        <f t="shared" si="416"/>
        <v>30</v>
      </c>
      <c r="I12466" s="198">
        <f t="shared" si="417"/>
        <v>10</v>
      </c>
    </row>
    <row r="12467" spans="1:9" x14ac:dyDescent="0.3">
      <c r="A12467" s="10">
        <v>43739</v>
      </c>
      <c r="B12467" s="11" t="s">
        <v>1317</v>
      </c>
      <c r="C12467" s="11" t="s">
        <v>633</v>
      </c>
      <c r="D12467" s="11" t="s">
        <v>662</v>
      </c>
      <c r="E12467" s="11">
        <v>6935593</v>
      </c>
      <c r="F12467" s="15">
        <f>IF(ISBLANK($D12467),"",IF(ISBLANK($E12467),VLOOKUP($D12467,$J:$K,2,FALSE),VLOOKUP($E12467,'Daycare Packages'!$A:$G,7,FALSE)))</f>
        <v>25</v>
      </c>
      <c r="G12467" s="15"/>
      <c r="H12467" s="15">
        <f t="shared" si="416"/>
        <v>25</v>
      </c>
      <c r="I12467" s="198">
        <f t="shared" si="417"/>
        <v>10</v>
      </c>
    </row>
    <row r="12468" spans="1:9" x14ac:dyDescent="0.3">
      <c r="A12468" s="10">
        <v>43739</v>
      </c>
      <c r="B12468" s="11" t="s">
        <v>127</v>
      </c>
      <c r="C12468" s="11" t="s">
        <v>715</v>
      </c>
      <c r="D12468" s="11" t="s">
        <v>662</v>
      </c>
      <c r="E12468" s="11">
        <v>6865974</v>
      </c>
      <c r="F12468" s="15">
        <f>IF(ISBLANK($D12468),"",IF(ISBLANK($E12468),VLOOKUP($D12468,$J:$K,2,FALSE),VLOOKUP($E12468,'Daycare Packages'!$A:$G,7,FALSE)))</f>
        <v>23</v>
      </c>
      <c r="G12468" s="15"/>
      <c r="H12468" s="15">
        <f t="shared" si="416"/>
        <v>23</v>
      </c>
      <c r="I12468" s="198">
        <f t="shared" si="417"/>
        <v>10</v>
      </c>
    </row>
    <row r="12469" spans="1:9" x14ac:dyDescent="0.3">
      <c r="A12469" s="10">
        <v>43739</v>
      </c>
      <c r="B12469" s="11" t="s">
        <v>468</v>
      </c>
      <c r="C12469" s="11" t="s">
        <v>469</v>
      </c>
      <c r="D12469" s="11" t="s">
        <v>662</v>
      </c>
      <c r="F12469" s="15">
        <f>IF(ISBLANK($D12469),"",IF(ISBLANK($E12469),VLOOKUP($D12469,$J:$K,2,FALSE),VLOOKUP($E12469,'Daycare Packages'!$A:$G,7,FALSE)))</f>
        <v>30</v>
      </c>
      <c r="G12469" s="15"/>
      <c r="H12469" s="15">
        <f t="shared" si="416"/>
        <v>30</v>
      </c>
      <c r="I12469" s="198">
        <f t="shared" si="417"/>
        <v>10</v>
      </c>
    </row>
    <row r="12470" spans="1:9" x14ac:dyDescent="0.3">
      <c r="A12470" s="10">
        <v>43739</v>
      </c>
      <c r="B12470" s="11" t="s">
        <v>182</v>
      </c>
      <c r="C12470" s="11" t="s">
        <v>685</v>
      </c>
      <c r="D12470" s="11" t="s">
        <v>662</v>
      </c>
      <c r="E12470" s="11">
        <v>6973446</v>
      </c>
      <c r="F12470" s="15">
        <f>IF(ISBLANK($D12470),"",IF(ISBLANK($E12470),VLOOKUP($D12470,$J:$K,2,FALSE),VLOOKUP($E12470,'Daycare Packages'!$A:$G,7,FALSE)))</f>
        <v>23</v>
      </c>
      <c r="G12470" s="15"/>
      <c r="H12470" s="15">
        <f t="shared" si="416"/>
        <v>23</v>
      </c>
      <c r="I12470" s="198">
        <f t="shared" si="417"/>
        <v>10</v>
      </c>
    </row>
    <row r="12471" spans="1:9" x14ac:dyDescent="0.3">
      <c r="A12471" s="10">
        <v>43739</v>
      </c>
      <c r="B12471" s="11" t="s">
        <v>82</v>
      </c>
      <c r="C12471" s="11" t="s">
        <v>694</v>
      </c>
      <c r="D12471" s="11" t="s">
        <v>662</v>
      </c>
      <c r="E12471" s="11">
        <v>6717675</v>
      </c>
      <c r="F12471" s="15">
        <f>IF(ISBLANK($D12471),"",IF(ISBLANK($E12471),VLOOKUP($D12471,$J:$K,2,FALSE),VLOOKUP($E12471,'Daycare Packages'!$A:$G,7,FALSE)))</f>
        <v>22</v>
      </c>
      <c r="G12471" s="15"/>
      <c r="H12471" s="15">
        <f t="shared" si="416"/>
        <v>22</v>
      </c>
      <c r="I12471" s="198">
        <f t="shared" si="417"/>
        <v>10</v>
      </c>
    </row>
    <row r="12472" spans="1:9" x14ac:dyDescent="0.3">
      <c r="A12472" s="10">
        <v>43739</v>
      </c>
      <c r="B12472" s="11" t="s">
        <v>82</v>
      </c>
      <c r="C12472" s="11" t="s">
        <v>695</v>
      </c>
      <c r="D12472" s="11" t="s">
        <v>662</v>
      </c>
      <c r="E12472" s="11">
        <v>6717675</v>
      </c>
      <c r="F12472" s="15">
        <f>IF(ISBLANK($D12472),"",IF(ISBLANK($E12472),VLOOKUP($D12472,$J:$K,2,FALSE),VLOOKUP($E12472,'Daycare Packages'!$A:$G,7,FALSE)))</f>
        <v>22</v>
      </c>
      <c r="G12472" s="15"/>
      <c r="H12472" s="15">
        <f t="shared" si="416"/>
        <v>22</v>
      </c>
      <c r="I12472" s="198">
        <f t="shared" si="417"/>
        <v>10</v>
      </c>
    </row>
    <row r="12473" spans="1:9" x14ac:dyDescent="0.3">
      <c r="A12473" s="10">
        <v>43739</v>
      </c>
      <c r="B12473" s="11" t="s">
        <v>122</v>
      </c>
      <c r="C12473" s="11" t="s">
        <v>740</v>
      </c>
      <c r="D12473" s="11" t="s">
        <v>662</v>
      </c>
      <c r="E12473" s="11">
        <v>6734317</v>
      </c>
      <c r="F12473" s="15">
        <f>IF(ISBLANK($D12473),"",IF(ISBLANK($E12473),VLOOKUP($D12473,$J:$K,2,FALSE),VLOOKUP($E12473,'Daycare Packages'!$A:$G,7,FALSE)))</f>
        <v>22</v>
      </c>
      <c r="G12473" s="15"/>
      <c r="H12473" s="15">
        <f t="shared" si="416"/>
        <v>22</v>
      </c>
      <c r="I12473" s="198">
        <f t="shared" si="417"/>
        <v>10</v>
      </c>
    </row>
    <row r="12474" spans="1:9" x14ac:dyDescent="0.3">
      <c r="A12474" s="10">
        <v>43739</v>
      </c>
      <c r="B12474" s="11" t="s">
        <v>282</v>
      </c>
      <c r="C12474" s="11" t="s">
        <v>735</v>
      </c>
      <c r="D12474" s="11" t="s">
        <v>662</v>
      </c>
      <c r="F12474" s="15">
        <f>IF(ISBLANK($D12474),"",IF(ISBLANK($E12474),VLOOKUP($D12474,$J:$K,2,FALSE),VLOOKUP($E12474,'Daycare Packages'!$A:$G,7,FALSE)))</f>
        <v>30</v>
      </c>
      <c r="G12474" s="15"/>
      <c r="H12474" s="15">
        <f t="shared" si="416"/>
        <v>30</v>
      </c>
      <c r="I12474" s="198">
        <f t="shared" si="417"/>
        <v>10</v>
      </c>
    </row>
    <row r="12475" spans="1:9" x14ac:dyDescent="0.3">
      <c r="A12475" s="10">
        <v>43739</v>
      </c>
      <c r="B12475" s="11" t="s">
        <v>530</v>
      </c>
      <c r="C12475" s="11" t="s">
        <v>531</v>
      </c>
      <c r="D12475" s="11" t="s">
        <v>662</v>
      </c>
      <c r="F12475" s="15">
        <f>IF(ISBLANK($D12475),"",IF(ISBLANK($E12475),VLOOKUP($D12475,$J:$K,2,FALSE),VLOOKUP($E12475,'Daycare Packages'!$A:$G,7,FALSE)))</f>
        <v>30</v>
      </c>
      <c r="G12475" s="15"/>
      <c r="H12475" s="15">
        <f t="shared" si="416"/>
        <v>30</v>
      </c>
      <c r="I12475" s="198">
        <f t="shared" si="417"/>
        <v>10</v>
      </c>
    </row>
    <row r="12476" spans="1:9" x14ac:dyDescent="0.3">
      <c r="A12476" s="10">
        <v>43739</v>
      </c>
      <c r="B12476" s="11" t="s">
        <v>922</v>
      </c>
      <c r="C12476" s="11" t="s">
        <v>923</v>
      </c>
      <c r="D12476" s="11" t="s">
        <v>662</v>
      </c>
      <c r="E12476" s="11">
        <v>6978140</v>
      </c>
      <c r="F12476" s="15">
        <f>IF(ISBLANK($D12476),"",IF(ISBLANK($E12476),VLOOKUP($D12476,$J:$K,2,FALSE),VLOOKUP($E12476,'Daycare Packages'!$A:$G,7,FALSE)))</f>
        <v>25</v>
      </c>
      <c r="G12476" s="15"/>
      <c r="H12476" s="15">
        <f t="shared" si="416"/>
        <v>25</v>
      </c>
      <c r="I12476" s="198">
        <f t="shared" si="417"/>
        <v>10</v>
      </c>
    </row>
    <row r="12477" spans="1:9" x14ac:dyDescent="0.3">
      <c r="A12477" s="10">
        <v>43739</v>
      </c>
      <c r="B12477" s="11" t="s">
        <v>222</v>
      </c>
      <c r="C12477" s="11" t="s">
        <v>229</v>
      </c>
      <c r="D12477" s="11" t="s">
        <v>662</v>
      </c>
      <c r="E12477" s="11">
        <v>6970707</v>
      </c>
      <c r="F12477" s="15">
        <f>IF(ISBLANK($D12477),"",IF(ISBLANK($E12477),VLOOKUP($D12477,$J:$K,2,FALSE),VLOOKUP($E12477,'Daycare Packages'!$A:$G,7,FALSE)))</f>
        <v>27</v>
      </c>
      <c r="G12477" s="15"/>
      <c r="H12477" s="15">
        <f t="shared" si="416"/>
        <v>27</v>
      </c>
      <c r="I12477" s="198">
        <f t="shared" si="417"/>
        <v>10</v>
      </c>
    </row>
    <row r="12478" spans="1:9" x14ac:dyDescent="0.3">
      <c r="A12478" s="10">
        <v>43739</v>
      </c>
      <c r="B12478" s="11" t="s">
        <v>809</v>
      </c>
      <c r="C12478" s="11" t="s">
        <v>810</v>
      </c>
      <c r="D12478" s="11" t="s">
        <v>662</v>
      </c>
      <c r="F12478" s="15">
        <f>IF(ISBLANK($D12478),"",IF(ISBLANK($E12478),VLOOKUP($D12478,$J:$K,2,FALSE),VLOOKUP($E12478,'Daycare Packages'!$A:$G,7,FALSE)))</f>
        <v>30</v>
      </c>
      <c r="G12478" s="15"/>
      <c r="H12478" s="15">
        <f t="shared" ref="H12478:H12541" si="418">IF(ISBLANK(D12478),"",SUM(F12478:G12478))</f>
        <v>30</v>
      </c>
      <c r="I12478" s="198">
        <f t="shared" si="417"/>
        <v>10</v>
      </c>
    </row>
    <row r="12479" spans="1:9" x14ac:dyDescent="0.3">
      <c r="A12479" s="10">
        <v>43739</v>
      </c>
      <c r="B12479" s="11" t="s">
        <v>218</v>
      </c>
      <c r="C12479" s="11" t="s">
        <v>737</v>
      </c>
      <c r="D12479" s="11" t="s">
        <v>662</v>
      </c>
      <c r="E12479" s="11">
        <v>6911320</v>
      </c>
      <c r="F12479" s="15">
        <f>IF(ISBLANK($D12479),"",IF(ISBLANK($E12479),VLOOKUP($D12479,$J:$K,2,FALSE),VLOOKUP($E12479,'Daycare Packages'!$A:$G,7,FALSE)))</f>
        <v>20</v>
      </c>
      <c r="G12479" s="15"/>
      <c r="H12479" s="15">
        <f t="shared" si="418"/>
        <v>20</v>
      </c>
      <c r="I12479" s="198">
        <f t="shared" si="417"/>
        <v>10</v>
      </c>
    </row>
    <row r="12480" spans="1:9" x14ac:dyDescent="0.3">
      <c r="A12480" s="10">
        <v>43739</v>
      </c>
      <c r="B12480" s="11" t="s">
        <v>218</v>
      </c>
      <c r="C12480" s="11" t="s">
        <v>737</v>
      </c>
      <c r="D12480" s="11" t="s">
        <v>662</v>
      </c>
      <c r="E12480" s="11">
        <v>6911320</v>
      </c>
      <c r="F12480" s="15">
        <f>IF(ISBLANK($D12480),"",IF(ISBLANK($E12480),VLOOKUP($D12480,$J:$K,2,FALSE),VLOOKUP($E12480,'Daycare Packages'!$A:$G,7,FALSE)))</f>
        <v>20</v>
      </c>
      <c r="G12480" s="15"/>
      <c r="H12480" s="15">
        <f t="shared" si="418"/>
        <v>20</v>
      </c>
      <c r="I12480" s="198">
        <f t="shared" si="417"/>
        <v>10</v>
      </c>
    </row>
    <row r="12481" spans="1:9" x14ac:dyDescent="0.3">
      <c r="A12481" s="10">
        <v>43739</v>
      </c>
      <c r="B12481" s="11" t="s">
        <v>179</v>
      </c>
      <c r="C12481" s="11" t="s">
        <v>706</v>
      </c>
      <c r="D12481" s="11" t="s">
        <v>662</v>
      </c>
      <c r="E12481" s="11">
        <v>6927237</v>
      </c>
      <c r="F12481" s="15">
        <f>IF(ISBLANK($D12481),"",IF(ISBLANK($E12481),VLOOKUP($D12481,$J:$K,2,FALSE),VLOOKUP($E12481,'Daycare Packages'!$A:$G,7,FALSE)))</f>
        <v>27</v>
      </c>
      <c r="G12481" s="15"/>
      <c r="H12481" s="15">
        <f t="shared" si="418"/>
        <v>27</v>
      </c>
      <c r="I12481" s="198">
        <f t="shared" si="417"/>
        <v>10</v>
      </c>
    </row>
    <row r="12482" spans="1:9" x14ac:dyDescent="0.3">
      <c r="A12482" s="10">
        <v>43739</v>
      </c>
      <c r="B12482" s="11" t="s">
        <v>140</v>
      </c>
      <c r="C12482" s="11" t="s">
        <v>475</v>
      </c>
      <c r="D12482" s="11" t="s">
        <v>662</v>
      </c>
      <c r="E12482" s="11">
        <v>6964153</v>
      </c>
      <c r="F12482" s="15">
        <f>IF(ISBLANK($D12482),"",IF(ISBLANK($E12482),VLOOKUP($D12482,$J:$K,2,FALSE),VLOOKUP($E12482,'Daycare Packages'!$A:$G,7,FALSE)))</f>
        <v>26</v>
      </c>
      <c r="G12482" s="15"/>
      <c r="H12482" s="15">
        <f t="shared" si="418"/>
        <v>26</v>
      </c>
      <c r="I12482" s="198">
        <f t="shared" si="417"/>
        <v>10</v>
      </c>
    </row>
    <row r="12483" spans="1:9" x14ac:dyDescent="0.3">
      <c r="A12483" s="10">
        <v>43739</v>
      </c>
      <c r="B12483" s="11" t="s">
        <v>2061</v>
      </c>
      <c r="C12483" s="11" t="s">
        <v>2062</v>
      </c>
      <c r="D12483" s="11" t="s">
        <v>662</v>
      </c>
      <c r="E12483" s="11">
        <v>6965145</v>
      </c>
      <c r="F12483" s="15">
        <f>IF(ISBLANK($D12483),"",IF(ISBLANK($E12483),VLOOKUP($D12483,$J:$K,2,FALSE),VLOOKUP($E12483,'Daycare Packages'!$A:$G,7,FALSE)))</f>
        <v>27</v>
      </c>
      <c r="G12483" s="15"/>
      <c r="H12483" s="15">
        <f t="shared" si="418"/>
        <v>27</v>
      </c>
      <c r="I12483" s="198">
        <f t="shared" ref="I12483:I12546" si="419">IF(A12483="",0,MONTH(A12483))</f>
        <v>10</v>
      </c>
    </row>
    <row r="12484" spans="1:9" x14ac:dyDescent="0.3">
      <c r="A12484" s="10">
        <v>43739</v>
      </c>
      <c r="B12484" s="11" t="s">
        <v>1890</v>
      </c>
      <c r="C12484" s="11" t="s">
        <v>1891</v>
      </c>
      <c r="D12484" s="11" t="s">
        <v>662</v>
      </c>
      <c r="F12484" s="15">
        <f>IF(ISBLANK($D12484),"",IF(ISBLANK($E12484),VLOOKUP($D12484,$J:$K,2,FALSE),VLOOKUP($E12484,'Daycare Packages'!$A:$G,7,FALSE)))</f>
        <v>30</v>
      </c>
      <c r="G12484" s="15"/>
      <c r="H12484" s="15">
        <f t="shared" si="418"/>
        <v>30</v>
      </c>
      <c r="I12484" s="198">
        <f t="shared" si="419"/>
        <v>10</v>
      </c>
    </row>
    <row r="12485" spans="1:9" x14ac:dyDescent="0.3">
      <c r="A12485" s="10">
        <v>43739</v>
      </c>
      <c r="B12485" s="11" t="s">
        <v>1887</v>
      </c>
      <c r="C12485" s="11" t="s">
        <v>507</v>
      </c>
      <c r="D12485" s="11" t="s">
        <v>662</v>
      </c>
      <c r="F12485" s="15">
        <f>IF(ISBLANK($D12485),"",IF(ISBLANK($E12485),VLOOKUP($D12485,$J:$K,2,FALSE),VLOOKUP($E12485,'Daycare Packages'!$A:$G,7,FALSE)))</f>
        <v>30</v>
      </c>
      <c r="G12485" s="15"/>
      <c r="H12485" s="15">
        <f t="shared" si="418"/>
        <v>30</v>
      </c>
      <c r="I12485" s="198">
        <f t="shared" si="419"/>
        <v>10</v>
      </c>
    </row>
    <row r="12486" spans="1:9" x14ac:dyDescent="0.3">
      <c r="A12486" s="10">
        <v>43739</v>
      </c>
      <c r="B12486" s="11" t="s">
        <v>873</v>
      </c>
      <c r="C12486" s="11" t="s">
        <v>493</v>
      </c>
      <c r="D12486" s="11" t="s">
        <v>662</v>
      </c>
      <c r="E12486" s="11">
        <v>6971720</v>
      </c>
      <c r="F12486" s="15">
        <f>IF(ISBLANK($D12486),"",IF(ISBLANK($E12486),VLOOKUP($D12486,$J:$K,2,FALSE),VLOOKUP($E12486,'Daycare Packages'!$A:$G,7,FALSE)))</f>
        <v>27</v>
      </c>
      <c r="G12486" s="15"/>
      <c r="H12486" s="15">
        <f t="shared" si="418"/>
        <v>27</v>
      </c>
      <c r="I12486" s="198">
        <f t="shared" si="419"/>
        <v>10</v>
      </c>
    </row>
    <row r="12487" spans="1:9" x14ac:dyDescent="0.3">
      <c r="A12487" s="10">
        <v>43739</v>
      </c>
      <c r="B12487" s="11" t="s">
        <v>2059</v>
      </c>
      <c r="C12487" s="11" t="s">
        <v>426</v>
      </c>
      <c r="D12487" s="11" t="s">
        <v>662</v>
      </c>
      <c r="F12487" s="15">
        <f>IF(ISBLANK($D12487),"",IF(ISBLANK($E12487),VLOOKUP($D12487,$J:$K,2,FALSE),VLOOKUP($E12487,'Daycare Packages'!$A:$G,7,FALSE)))</f>
        <v>30</v>
      </c>
      <c r="G12487" s="15"/>
      <c r="H12487" s="15">
        <f t="shared" si="418"/>
        <v>30</v>
      </c>
      <c r="I12487" s="198">
        <f t="shared" si="419"/>
        <v>10</v>
      </c>
    </row>
    <row r="12488" spans="1:9" x14ac:dyDescent="0.3">
      <c r="A12488" s="10">
        <v>43739</v>
      </c>
      <c r="B12488" s="11" t="s">
        <v>2167</v>
      </c>
      <c r="C12488" s="11" t="s">
        <v>570</v>
      </c>
      <c r="D12488" s="11" t="s">
        <v>662</v>
      </c>
      <c r="E12488" s="11">
        <v>6973384</v>
      </c>
      <c r="F12488" s="15">
        <f>IF(ISBLANK($D12488),"",IF(ISBLANK($E12488),VLOOKUP($D12488,$J:$K,2,FALSE),VLOOKUP($E12488,'Daycare Packages'!$A:$G,7,FALSE)))</f>
        <v>27</v>
      </c>
      <c r="G12488" s="15"/>
      <c r="H12488" s="15">
        <f t="shared" si="418"/>
        <v>27</v>
      </c>
      <c r="I12488" s="198">
        <f t="shared" si="419"/>
        <v>10</v>
      </c>
    </row>
    <row r="12489" spans="1:9" x14ac:dyDescent="0.3">
      <c r="A12489" s="10">
        <v>43739</v>
      </c>
      <c r="B12489" s="11" t="s">
        <v>202</v>
      </c>
      <c r="C12489" s="11" t="s">
        <v>520</v>
      </c>
      <c r="D12489" s="11" t="s">
        <v>662</v>
      </c>
      <c r="E12489" s="11">
        <v>6947781</v>
      </c>
      <c r="F12489" s="15">
        <f>IF(ISBLANK($D12489),"",IF(ISBLANK($E12489),VLOOKUP($D12489,$J:$K,2,FALSE),VLOOKUP($E12489,'Daycare Packages'!$A:$G,7,FALSE)))</f>
        <v>26</v>
      </c>
      <c r="G12489" s="15"/>
      <c r="H12489" s="15">
        <f t="shared" si="418"/>
        <v>26</v>
      </c>
      <c r="I12489" s="198">
        <f t="shared" si="419"/>
        <v>10</v>
      </c>
    </row>
    <row r="12490" spans="1:9" x14ac:dyDescent="0.3">
      <c r="A12490" s="10">
        <v>43739</v>
      </c>
      <c r="B12490" s="11" t="s">
        <v>124</v>
      </c>
      <c r="C12490" s="11" t="s">
        <v>402</v>
      </c>
      <c r="D12490" s="11" t="s">
        <v>659</v>
      </c>
      <c r="E12490" s="11">
        <v>6718562</v>
      </c>
      <c r="F12490" s="15">
        <f>IF(ISBLANK($D12490),"",IF(ISBLANK($E12490),VLOOKUP($D12490,$J:$K,2,FALSE),VLOOKUP($E12490,'Daycare Packages'!$A:$G,7,FALSE)))</f>
        <v>17</v>
      </c>
      <c r="G12490" s="15"/>
      <c r="H12490" s="15">
        <f t="shared" si="418"/>
        <v>17</v>
      </c>
      <c r="I12490" s="198">
        <f t="shared" si="419"/>
        <v>10</v>
      </c>
    </row>
    <row r="12491" spans="1:9" x14ac:dyDescent="0.3">
      <c r="A12491" s="10">
        <v>43739</v>
      </c>
      <c r="B12491" s="11" t="s">
        <v>924</v>
      </c>
      <c r="C12491" s="11" t="s">
        <v>925</v>
      </c>
      <c r="D12491" s="11" t="s">
        <v>662</v>
      </c>
      <c r="F12491" s="15">
        <f>IF(ISBLANK($D12491),"",IF(ISBLANK($E12491),VLOOKUP($D12491,$J:$K,2,FALSE),VLOOKUP($E12491,'Daycare Packages'!$A:$G,7,FALSE)))</f>
        <v>30</v>
      </c>
      <c r="G12491" s="15"/>
      <c r="H12491" s="15">
        <f t="shared" si="418"/>
        <v>30</v>
      </c>
      <c r="I12491" s="198">
        <f t="shared" si="419"/>
        <v>10</v>
      </c>
    </row>
    <row r="12492" spans="1:9" x14ac:dyDescent="0.3">
      <c r="A12492" s="10">
        <v>43739</v>
      </c>
      <c r="B12492" s="11" t="s">
        <v>820</v>
      </c>
      <c r="C12492" s="11" t="s">
        <v>402</v>
      </c>
      <c r="D12492" s="11" t="s">
        <v>662</v>
      </c>
      <c r="F12492" s="15">
        <f>IF(ISBLANK($D12492),"",IF(ISBLANK($E12492),VLOOKUP($D12492,$J:$K,2,FALSE),VLOOKUP($E12492,'Daycare Packages'!$A:$G,7,FALSE)))</f>
        <v>30</v>
      </c>
      <c r="G12492" s="15"/>
      <c r="H12492" s="15">
        <f t="shared" si="418"/>
        <v>30</v>
      </c>
      <c r="I12492" s="198">
        <f t="shared" si="419"/>
        <v>10</v>
      </c>
    </row>
    <row r="12493" spans="1:9" x14ac:dyDescent="0.3">
      <c r="A12493" s="10">
        <v>43739</v>
      </c>
      <c r="B12493" s="11" t="s">
        <v>138</v>
      </c>
      <c r="C12493" s="11" t="s">
        <v>573</v>
      </c>
      <c r="D12493" s="11" t="s">
        <v>662</v>
      </c>
      <c r="E12493" s="11">
        <v>6803103</v>
      </c>
      <c r="F12493" s="15">
        <f>IF(ISBLANK($D12493),"",IF(ISBLANK($E12493),VLOOKUP($D12493,$J:$K,2,FALSE),VLOOKUP($E12493,'Daycare Packages'!$A:$G,7,FALSE)))</f>
        <v>23</v>
      </c>
      <c r="G12493" s="15"/>
      <c r="H12493" s="15">
        <f t="shared" si="418"/>
        <v>23</v>
      </c>
      <c r="I12493" s="198">
        <f t="shared" si="419"/>
        <v>10</v>
      </c>
    </row>
    <row r="12494" spans="1:9" x14ac:dyDescent="0.3">
      <c r="A12494" s="10">
        <v>43739</v>
      </c>
      <c r="B12494" s="11" t="s">
        <v>228</v>
      </c>
      <c r="C12494" s="11" t="s">
        <v>554</v>
      </c>
      <c r="D12494" s="11" t="s">
        <v>662</v>
      </c>
      <c r="F12494" s="15">
        <f>IF(ISBLANK($D12494),"",IF(ISBLANK($E12494),VLOOKUP($D12494,$J:$K,2,FALSE),VLOOKUP($E12494,'Daycare Packages'!$A:$G,7,FALSE)))</f>
        <v>30</v>
      </c>
      <c r="G12494" s="15"/>
      <c r="H12494" s="15">
        <f t="shared" si="418"/>
        <v>30</v>
      </c>
      <c r="I12494" s="198">
        <f t="shared" si="419"/>
        <v>10</v>
      </c>
    </row>
    <row r="12495" spans="1:9" x14ac:dyDescent="0.3">
      <c r="A12495" s="10">
        <v>43739</v>
      </c>
      <c r="B12495" s="11" t="s">
        <v>132</v>
      </c>
      <c r="C12495" s="11" t="s">
        <v>818</v>
      </c>
      <c r="D12495" s="11" t="s">
        <v>662</v>
      </c>
      <c r="E12495" s="11">
        <v>6907472</v>
      </c>
      <c r="F12495" s="15">
        <f>IF(ISBLANK($D12495),"",IF(ISBLANK($E12495),VLOOKUP($D12495,$J:$K,2,FALSE),VLOOKUP($E12495,'Daycare Packages'!$A:$G,7,FALSE)))</f>
        <v>27</v>
      </c>
      <c r="G12495" s="15"/>
      <c r="H12495" s="15">
        <f t="shared" si="418"/>
        <v>27</v>
      </c>
      <c r="I12495" s="198">
        <f t="shared" si="419"/>
        <v>10</v>
      </c>
    </row>
    <row r="12496" spans="1:9" x14ac:dyDescent="0.3">
      <c r="A12496" s="10">
        <v>43739</v>
      </c>
      <c r="B12496" s="11" t="s">
        <v>217</v>
      </c>
      <c r="C12496" s="11" t="s">
        <v>402</v>
      </c>
      <c r="D12496" s="11" t="s">
        <v>662</v>
      </c>
      <c r="E12496" s="11">
        <v>6964829</v>
      </c>
      <c r="F12496" s="15">
        <f>IF(ISBLANK($D12496),"",IF(ISBLANK($E12496),VLOOKUP($D12496,$J:$K,2,FALSE),VLOOKUP($E12496,'Daycare Packages'!$A:$G,7,FALSE)))</f>
        <v>26</v>
      </c>
      <c r="G12496" s="15"/>
      <c r="H12496" s="15">
        <f t="shared" si="418"/>
        <v>26</v>
      </c>
      <c r="I12496" s="198">
        <f t="shared" si="419"/>
        <v>10</v>
      </c>
    </row>
    <row r="12497" spans="1:9" x14ac:dyDescent="0.3">
      <c r="A12497" s="10">
        <v>43739</v>
      </c>
      <c r="B12497" s="11" t="s">
        <v>2357</v>
      </c>
      <c r="C12497" s="11" t="s">
        <v>2358</v>
      </c>
      <c r="D12497" s="11" t="s">
        <v>662</v>
      </c>
      <c r="F12497" s="15">
        <f>IF(ISBLANK($D12497),"",IF(ISBLANK($E12497),VLOOKUP($D12497,$J:$K,2,FALSE),VLOOKUP($E12497,'Daycare Packages'!$A:$G,7,FALSE)))</f>
        <v>30</v>
      </c>
      <c r="G12497" s="15"/>
      <c r="H12497" s="15">
        <f t="shared" si="418"/>
        <v>30</v>
      </c>
      <c r="I12497" s="198">
        <f t="shared" si="419"/>
        <v>10</v>
      </c>
    </row>
    <row r="12498" spans="1:9" x14ac:dyDescent="0.3">
      <c r="A12498" s="10">
        <v>43739</v>
      </c>
      <c r="B12498" s="11" t="s">
        <v>114</v>
      </c>
      <c r="C12498" s="11" t="s">
        <v>789</v>
      </c>
      <c r="D12498" s="11" t="s">
        <v>662</v>
      </c>
      <c r="E12498" s="11">
        <v>6939596</v>
      </c>
      <c r="F12498" s="15">
        <f>IF(ISBLANK($D12498),"",IF(ISBLANK($E12498),VLOOKUP($D12498,$J:$K,2,FALSE),VLOOKUP($E12498,'Daycare Packages'!$A:$G,7,FALSE)))</f>
        <v>23</v>
      </c>
      <c r="G12498" s="15"/>
      <c r="H12498" s="15">
        <f t="shared" si="418"/>
        <v>23</v>
      </c>
      <c r="I12498" s="198">
        <f t="shared" si="419"/>
        <v>10</v>
      </c>
    </row>
    <row r="12499" spans="1:9" x14ac:dyDescent="0.3">
      <c r="A12499" s="10">
        <v>43739</v>
      </c>
      <c r="B12499" s="11" t="s">
        <v>133</v>
      </c>
      <c r="C12499" s="11" t="s">
        <v>712</v>
      </c>
      <c r="D12499" s="11" t="s">
        <v>662</v>
      </c>
      <c r="E12499" s="11">
        <v>6866409</v>
      </c>
      <c r="F12499" s="15">
        <f>IF(ISBLANK($D12499),"",IF(ISBLANK($E12499),VLOOKUP($D12499,$J:$K,2,FALSE),VLOOKUP($E12499,'Daycare Packages'!$A:$G,7,FALSE)))</f>
        <v>26</v>
      </c>
      <c r="G12499" s="15"/>
      <c r="H12499" s="15">
        <f t="shared" si="418"/>
        <v>26</v>
      </c>
      <c r="I12499" s="198">
        <f t="shared" si="419"/>
        <v>10</v>
      </c>
    </row>
    <row r="12500" spans="1:9" x14ac:dyDescent="0.3">
      <c r="A12500" s="10">
        <v>43739</v>
      </c>
      <c r="B12500" s="11" t="s">
        <v>340</v>
      </c>
      <c r="C12500" s="11" t="s">
        <v>745</v>
      </c>
      <c r="D12500" s="11" t="s">
        <v>662</v>
      </c>
      <c r="F12500" s="15">
        <f>IF(ISBLANK($D12500),"",IF(ISBLANK($E12500),VLOOKUP($D12500,$J:$K,2,FALSE),VLOOKUP($E12500,'Daycare Packages'!$A:$G,7,FALSE)))</f>
        <v>30</v>
      </c>
      <c r="G12500" s="15">
        <v>-3.6</v>
      </c>
      <c r="H12500" s="15">
        <f t="shared" si="418"/>
        <v>26.4</v>
      </c>
      <c r="I12500" s="198">
        <f t="shared" si="419"/>
        <v>10</v>
      </c>
    </row>
    <row r="12501" spans="1:9" x14ac:dyDescent="0.3">
      <c r="A12501" s="10">
        <v>43739</v>
      </c>
      <c r="B12501" s="11" t="s">
        <v>340</v>
      </c>
      <c r="C12501" s="11" t="s">
        <v>746</v>
      </c>
      <c r="D12501" s="11" t="s">
        <v>662</v>
      </c>
      <c r="F12501" s="15">
        <f>IF(ISBLANK($D12501),"",IF(ISBLANK($E12501),VLOOKUP($D12501,$J:$K,2,FALSE),VLOOKUP($E12501,'Daycare Packages'!$A:$G,7,FALSE)))</f>
        <v>30</v>
      </c>
      <c r="G12501" s="15">
        <v>-3.6</v>
      </c>
      <c r="H12501" s="15">
        <f t="shared" si="418"/>
        <v>26.4</v>
      </c>
      <c r="I12501" s="198">
        <f t="shared" si="419"/>
        <v>10</v>
      </c>
    </row>
    <row r="12502" spans="1:9" x14ac:dyDescent="0.3">
      <c r="A12502" s="55">
        <v>43739</v>
      </c>
      <c r="B12502" s="56" t="s">
        <v>156</v>
      </c>
      <c r="C12502" s="56" t="s">
        <v>479</v>
      </c>
      <c r="D12502" s="56" t="s">
        <v>662</v>
      </c>
      <c r="E12502" s="56">
        <v>6912335</v>
      </c>
      <c r="F12502" s="59">
        <f>IF(ISBLANK($D12502),"",IF(ISBLANK($E12502),VLOOKUP($D12502,$J:$K,2,FALSE),VLOOKUP($E12502,'Daycare Packages'!$A:$G,7,FALSE)))</f>
        <v>23</v>
      </c>
      <c r="G12502" s="59"/>
      <c r="H12502" s="59">
        <f t="shared" si="418"/>
        <v>23</v>
      </c>
      <c r="I12502" s="198">
        <f t="shared" si="419"/>
        <v>10</v>
      </c>
    </row>
    <row r="12503" spans="1:9" x14ac:dyDescent="0.3">
      <c r="A12503" s="10">
        <v>43740</v>
      </c>
      <c r="B12503" s="11" t="s">
        <v>2444</v>
      </c>
      <c r="C12503" s="11" t="s">
        <v>996</v>
      </c>
      <c r="D12503" s="11" t="s">
        <v>671</v>
      </c>
      <c r="F12503" s="15">
        <f>IF(ISBLANK($D12503),"",IF(ISBLANK($E12503),VLOOKUP($D12503,$J:$K,2,FALSE),VLOOKUP($E12503,'Daycare Packages'!$A:$G,7,FALSE)))</f>
        <v>0</v>
      </c>
      <c r="G12503" s="15"/>
      <c r="H12503" s="15">
        <f t="shared" si="418"/>
        <v>0</v>
      </c>
      <c r="I12503" s="198">
        <f t="shared" si="419"/>
        <v>10</v>
      </c>
    </row>
    <row r="12504" spans="1:9" x14ac:dyDescent="0.3">
      <c r="A12504" s="10">
        <v>43740</v>
      </c>
      <c r="B12504" s="11" t="s">
        <v>152</v>
      </c>
      <c r="C12504" s="11" t="s">
        <v>679</v>
      </c>
      <c r="D12504" s="11" t="s">
        <v>662</v>
      </c>
      <c r="E12504" s="11">
        <v>6942219</v>
      </c>
      <c r="F12504" s="15">
        <f>IF(ISBLANK($D12504),"",IF(ISBLANK($E12504),VLOOKUP($D12504,$J:$K,2,FALSE),VLOOKUP($E12504,'Daycare Packages'!$A:$G,7,FALSE)))</f>
        <v>23</v>
      </c>
      <c r="G12504" s="15"/>
      <c r="H12504" s="15">
        <f t="shared" si="418"/>
        <v>23</v>
      </c>
      <c r="I12504" s="198">
        <f t="shared" si="419"/>
        <v>10</v>
      </c>
    </row>
    <row r="12505" spans="1:9" x14ac:dyDescent="0.3">
      <c r="A12505" s="10">
        <v>43740</v>
      </c>
      <c r="B12505" s="11" t="s">
        <v>1167</v>
      </c>
      <c r="C12505" s="11" t="s">
        <v>1006</v>
      </c>
      <c r="D12505" s="11" t="s">
        <v>659</v>
      </c>
      <c r="F12505" s="15">
        <f>IF(ISBLANK($D12505),"",IF(ISBLANK($E12505),VLOOKUP($D12505,$J:$K,2,FALSE),VLOOKUP($E12505,'Daycare Packages'!$A:$G,7,FALSE)))</f>
        <v>20</v>
      </c>
      <c r="G12505" s="15"/>
      <c r="H12505" s="15">
        <f t="shared" si="418"/>
        <v>20</v>
      </c>
      <c r="I12505" s="198">
        <f t="shared" si="419"/>
        <v>10</v>
      </c>
    </row>
    <row r="12506" spans="1:9" x14ac:dyDescent="0.3">
      <c r="A12506" s="10">
        <v>43740</v>
      </c>
      <c r="B12506" s="11" t="s">
        <v>889</v>
      </c>
      <c r="C12506" s="11" t="s">
        <v>890</v>
      </c>
      <c r="D12506" s="11" t="s">
        <v>659</v>
      </c>
      <c r="F12506" s="15">
        <f>IF(ISBLANK($D12506),"",IF(ISBLANK($E12506),VLOOKUP($D12506,$J:$K,2,FALSE),VLOOKUP($E12506,'Daycare Packages'!$A:$G,7,FALSE)))</f>
        <v>20</v>
      </c>
      <c r="G12506" s="15"/>
      <c r="H12506" s="15">
        <f t="shared" si="418"/>
        <v>20</v>
      </c>
      <c r="I12506" s="198">
        <f t="shared" si="419"/>
        <v>10</v>
      </c>
    </row>
    <row r="12507" spans="1:9" x14ac:dyDescent="0.3">
      <c r="A12507" s="10">
        <v>43740</v>
      </c>
      <c r="B12507" s="11" t="s">
        <v>2357</v>
      </c>
      <c r="C12507" s="11" t="s">
        <v>2358</v>
      </c>
      <c r="D12507" s="11" t="s">
        <v>662</v>
      </c>
      <c r="F12507" s="15">
        <f>IF(ISBLANK($D12507),"",IF(ISBLANK($E12507),VLOOKUP($D12507,$J:$K,2,FALSE),VLOOKUP($E12507,'Daycare Packages'!$A:$G,7,FALSE)))</f>
        <v>30</v>
      </c>
      <c r="G12507" s="15"/>
      <c r="H12507" s="15">
        <f t="shared" si="418"/>
        <v>30</v>
      </c>
      <c r="I12507" s="198">
        <f t="shared" si="419"/>
        <v>10</v>
      </c>
    </row>
    <row r="12508" spans="1:9" x14ac:dyDescent="0.3">
      <c r="A12508" s="10">
        <v>43740</v>
      </c>
      <c r="B12508" s="11" t="s">
        <v>1600</v>
      </c>
      <c r="C12508" s="11" t="s">
        <v>1601</v>
      </c>
      <c r="D12508" s="11" t="s">
        <v>659</v>
      </c>
      <c r="F12508" s="15">
        <f>IF(ISBLANK($D12508),"",IF(ISBLANK($E12508),VLOOKUP($D12508,$J:$K,2,FALSE),VLOOKUP($E12508,'Daycare Packages'!$A:$G,7,FALSE)))</f>
        <v>20</v>
      </c>
      <c r="G12508" s="15"/>
      <c r="H12508" s="15">
        <f t="shared" si="418"/>
        <v>20</v>
      </c>
      <c r="I12508" s="198">
        <f t="shared" si="419"/>
        <v>10</v>
      </c>
    </row>
    <row r="12509" spans="1:9" x14ac:dyDescent="0.3">
      <c r="A12509" s="10">
        <v>43740</v>
      </c>
      <c r="B12509" s="11" t="s">
        <v>727</v>
      </c>
      <c r="C12509" s="11" t="s">
        <v>728</v>
      </c>
      <c r="D12509" s="11" t="s">
        <v>662</v>
      </c>
      <c r="F12509" s="15">
        <f>IF(ISBLANK($D12509),"",IF(ISBLANK($E12509),VLOOKUP($D12509,$J:$K,2,FALSE),VLOOKUP($E12509,'Daycare Packages'!$A:$G,7,FALSE)))</f>
        <v>30</v>
      </c>
      <c r="G12509" s="15"/>
      <c r="H12509" s="15">
        <f t="shared" si="418"/>
        <v>30</v>
      </c>
      <c r="I12509" s="198">
        <f t="shared" si="419"/>
        <v>10</v>
      </c>
    </row>
    <row r="12510" spans="1:9" x14ac:dyDescent="0.3">
      <c r="A12510" s="10">
        <v>43740</v>
      </c>
      <c r="B12510" s="11" t="s">
        <v>1303</v>
      </c>
      <c r="C12510" s="11" t="s">
        <v>1355</v>
      </c>
      <c r="D12510" s="11" t="s">
        <v>662</v>
      </c>
      <c r="F12510" s="15">
        <f>IF(ISBLANK($D12510),"",IF(ISBLANK($E12510),VLOOKUP($D12510,$J:$K,2,FALSE),VLOOKUP($E12510,'Daycare Packages'!$A:$G,7,FALSE)))</f>
        <v>30</v>
      </c>
      <c r="G12510" s="15"/>
      <c r="H12510" s="15">
        <f t="shared" si="418"/>
        <v>30</v>
      </c>
      <c r="I12510" s="198">
        <f t="shared" si="419"/>
        <v>10</v>
      </c>
    </row>
    <row r="12511" spans="1:9" x14ac:dyDescent="0.3">
      <c r="A12511" s="10">
        <v>43740</v>
      </c>
      <c r="B12511" s="11" t="s">
        <v>1961</v>
      </c>
      <c r="C12511" s="11" t="s">
        <v>1962</v>
      </c>
      <c r="D12511" s="11" t="s">
        <v>662</v>
      </c>
      <c r="F12511" s="15">
        <f>IF(ISBLANK($D12511),"",IF(ISBLANK($E12511),VLOOKUP($D12511,$J:$K,2,FALSE),VLOOKUP($E12511,'Daycare Packages'!$A:$G,7,FALSE)))</f>
        <v>30</v>
      </c>
      <c r="G12511" s="15"/>
      <c r="H12511" s="15">
        <f t="shared" si="418"/>
        <v>30</v>
      </c>
      <c r="I12511" s="198">
        <f t="shared" si="419"/>
        <v>10</v>
      </c>
    </row>
    <row r="12512" spans="1:9" x14ac:dyDescent="0.3">
      <c r="A12512" s="10">
        <v>43740</v>
      </c>
      <c r="B12512" s="11" t="s">
        <v>134</v>
      </c>
      <c r="C12512" s="11" t="s">
        <v>883</v>
      </c>
      <c r="D12512" s="11" t="s">
        <v>662</v>
      </c>
      <c r="F12512" s="15">
        <f>IF(ISBLANK($D12512),"",IF(ISBLANK($E12512),VLOOKUP($D12512,$J:$K,2,FALSE),VLOOKUP($E12512,'Daycare Packages'!$A:$G,7,FALSE)))</f>
        <v>30</v>
      </c>
      <c r="G12512" s="15"/>
      <c r="H12512" s="15">
        <f t="shared" si="418"/>
        <v>30</v>
      </c>
      <c r="I12512" s="198">
        <f t="shared" si="419"/>
        <v>10</v>
      </c>
    </row>
    <row r="12513" spans="1:9" x14ac:dyDescent="0.3">
      <c r="A12513" s="10">
        <v>43740</v>
      </c>
      <c r="B12513" s="11" t="s">
        <v>2167</v>
      </c>
      <c r="C12513" s="11" t="s">
        <v>570</v>
      </c>
      <c r="D12513" s="11" t="s">
        <v>662</v>
      </c>
      <c r="E12513" s="11">
        <v>6973384</v>
      </c>
      <c r="F12513" s="15">
        <f>IF(ISBLANK($D12513),"",IF(ISBLANK($E12513),VLOOKUP($D12513,$J:$K,2,FALSE),VLOOKUP($E12513,'Daycare Packages'!$A:$G,7,FALSE)))</f>
        <v>27</v>
      </c>
      <c r="G12513" s="15"/>
      <c r="H12513" s="15">
        <f t="shared" si="418"/>
        <v>27</v>
      </c>
      <c r="I12513" s="198">
        <f t="shared" si="419"/>
        <v>10</v>
      </c>
    </row>
    <row r="12514" spans="1:9" x14ac:dyDescent="0.3">
      <c r="A12514" s="10">
        <v>43740</v>
      </c>
      <c r="B12514" s="11" t="s">
        <v>427</v>
      </c>
      <c r="C12514" s="11" t="s">
        <v>1313</v>
      </c>
      <c r="D12514" s="11" t="s">
        <v>659</v>
      </c>
      <c r="E12514" s="11">
        <v>6968000</v>
      </c>
      <c r="F12514" s="15">
        <f>IF(ISBLANK($D12514),"",IF(ISBLANK($E12514),VLOOKUP($D12514,$J:$K,2,FALSE),VLOOKUP($E12514,'Daycare Packages'!$A:$G,7,FALSE)))</f>
        <v>19</v>
      </c>
      <c r="G12514" s="15"/>
      <c r="H12514" s="15">
        <f t="shared" si="418"/>
        <v>19</v>
      </c>
      <c r="I12514" s="198">
        <f t="shared" si="419"/>
        <v>10</v>
      </c>
    </row>
    <row r="12515" spans="1:9" x14ac:dyDescent="0.3">
      <c r="A12515" s="10">
        <v>43740</v>
      </c>
      <c r="B12515" s="11" t="s">
        <v>168</v>
      </c>
      <c r="C12515" s="11" t="s">
        <v>640</v>
      </c>
      <c r="D12515" s="11" t="s">
        <v>662</v>
      </c>
      <c r="F12515" s="15">
        <f>IF(ISBLANK($D12515),"",IF(ISBLANK($E12515),VLOOKUP($D12515,$J:$K,2,FALSE),VLOOKUP($E12515,'Daycare Packages'!$A:$G,7,FALSE)))</f>
        <v>30</v>
      </c>
      <c r="G12515" s="15"/>
      <c r="H12515" s="15">
        <f t="shared" si="418"/>
        <v>30</v>
      </c>
      <c r="I12515" s="198">
        <f t="shared" si="419"/>
        <v>10</v>
      </c>
    </row>
    <row r="12516" spans="1:9" x14ac:dyDescent="0.3">
      <c r="A12516" s="10">
        <v>43740</v>
      </c>
      <c r="B12516" s="11" t="s">
        <v>318</v>
      </c>
      <c r="C12516" s="11" t="s">
        <v>723</v>
      </c>
      <c r="D12516" s="11" t="s">
        <v>662</v>
      </c>
      <c r="F12516" s="15">
        <f>IF(ISBLANK($D12516),"",IF(ISBLANK($E12516),VLOOKUP($D12516,$J:$K,2,FALSE),VLOOKUP($E12516,'Daycare Packages'!$A:$G,7,FALSE)))</f>
        <v>30</v>
      </c>
      <c r="G12516" s="15"/>
      <c r="H12516" s="15">
        <f t="shared" si="418"/>
        <v>30</v>
      </c>
      <c r="I12516" s="198">
        <f t="shared" si="419"/>
        <v>10</v>
      </c>
    </row>
    <row r="12517" spans="1:9" x14ac:dyDescent="0.3">
      <c r="A12517" s="10">
        <v>43740</v>
      </c>
      <c r="B12517" s="11" t="s">
        <v>127</v>
      </c>
      <c r="C12517" s="11" t="s">
        <v>715</v>
      </c>
      <c r="D12517" s="11" t="s">
        <v>662</v>
      </c>
      <c r="E12517" s="11">
        <v>6865974</v>
      </c>
      <c r="F12517" s="15">
        <f>IF(ISBLANK($D12517),"",IF(ISBLANK($E12517),VLOOKUP($D12517,$J:$K,2,FALSE),VLOOKUP($E12517,'Daycare Packages'!$A:$G,7,FALSE)))</f>
        <v>23</v>
      </c>
      <c r="G12517" s="15"/>
      <c r="H12517" s="15">
        <f t="shared" si="418"/>
        <v>23</v>
      </c>
      <c r="I12517" s="198">
        <f t="shared" si="419"/>
        <v>10</v>
      </c>
    </row>
    <row r="12518" spans="1:9" x14ac:dyDescent="0.3">
      <c r="A12518" s="10">
        <v>43740</v>
      </c>
      <c r="B12518" s="11" t="s">
        <v>1221</v>
      </c>
      <c r="C12518" s="11" t="s">
        <v>1222</v>
      </c>
      <c r="D12518" s="11" t="s">
        <v>662</v>
      </c>
      <c r="E12518" s="11">
        <v>6954886</v>
      </c>
      <c r="F12518" s="15">
        <f>IF(ISBLANK($D12518),"",IF(ISBLANK($E12518),VLOOKUP($D12518,$J:$K,2,FALSE),VLOOKUP($E12518,'Daycare Packages'!$A:$G,7,FALSE)))</f>
        <v>25</v>
      </c>
      <c r="G12518" s="15"/>
      <c r="H12518" s="15">
        <f t="shared" si="418"/>
        <v>25</v>
      </c>
      <c r="I12518" s="198">
        <f t="shared" si="419"/>
        <v>10</v>
      </c>
    </row>
    <row r="12519" spans="1:9" x14ac:dyDescent="0.3">
      <c r="A12519" s="10">
        <v>43740</v>
      </c>
      <c r="B12519" s="11" t="s">
        <v>690</v>
      </c>
      <c r="C12519" s="11" t="s">
        <v>691</v>
      </c>
      <c r="D12519" s="11" t="s">
        <v>662</v>
      </c>
      <c r="E12519" s="11">
        <v>6937080</v>
      </c>
      <c r="F12519" s="15">
        <f>IF(ISBLANK($D12519),"",IF(ISBLANK($E12519),VLOOKUP($D12519,$J:$K,2,FALSE),VLOOKUP($E12519,'Daycare Packages'!$A:$G,7,FALSE)))</f>
        <v>23</v>
      </c>
      <c r="G12519" s="15"/>
      <c r="H12519" s="15">
        <f t="shared" si="418"/>
        <v>23</v>
      </c>
      <c r="I12519" s="198">
        <f t="shared" si="419"/>
        <v>10</v>
      </c>
    </row>
    <row r="12520" spans="1:9" x14ac:dyDescent="0.3">
      <c r="A12520" s="10">
        <v>43740</v>
      </c>
      <c r="B12520" s="11" t="s">
        <v>185</v>
      </c>
      <c r="C12520" s="11" t="s">
        <v>670</v>
      </c>
      <c r="D12520" s="11" t="s">
        <v>662</v>
      </c>
      <c r="E12520" s="11">
        <v>6958047</v>
      </c>
      <c r="F12520" s="15">
        <f>IF(ISBLANK($D12520),"",IF(ISBLANK($E12520),VLOOKUP($D12520,$J:$K,2,FALSE),VLOOKUP($E12520,'Daycare Packages'!$A:$G,7,FALSE)))</f>
        <v>26</v>
      </c>
      <c r="G12520" s="15"/>
      <c r="H12520" s="15">
        <f t="shared" si="418"/>
        <v>26</v>
      </c>
      <c r="I12520" s="198">
        <f t="shared" si="419"/>
        <v>10</v>
      </c>
    </row>
    <row r="12521" spans="1:9" x14ac:dyDescent="0.3">
      <c r="A12521" s="10">
        <v>43740</v>
      </c>
      <c r="B12521" s="11" t="s">
        <v>1987</v>
      </c>
      <c r="C12521" s="11" t="s">
        <v>1988</v>
      </c>
      <c r="D12521" s="11" t="s">
        <v>662</v>
      </c>
      <c r="F12521" s="15">
        <f>IF(ISBLANK($D12521),"",IF(ISBLANK($E12521),VLOOKUP($D12521,$J:$K,2,FALSE),VLOOKUP($E12521,'Daycare Packages'!$A:$G,7,FALSE)))</f>
        <v>30</v>
      </c>
      <c r="G12521" s="15"/>
      <c r="H12521" s="15">
        <f t="shared" si="418"/>
        <v>30</v>
      </c>
      <c r="I12521" s="198">
        <f t="shared" si="419"/>
        <v>10</v>
      </c>
    </row>
    <row r="12522" spans="1:9" x14ac:dyDescent="0.3">
      <c r="A12522" s="10">
        <v>43740</v>
      </c>
      <c r="B12522" s="11" t="s">
        <v>816</v>
      </c>
      <c r="C12522" s="11" t="s">
        <v>817</v>
      </c>
      <c r="D12522" s="11" t="s">
        <v>662</v>
      </c>
      <c r="F12522" s="15">
        <f>IF(ISBLANK($D12522),"",IF(ISBLANK($E12522),VLOOKUP($D12522,$J:$K,2,FALSE),VLOOKUP($E12522,'Daycare Packages'!$A:$G,7,FALSE)))</f>
        <v>30</v>
      </c>
      <c r="G12522" s="15"/>
      <c r="H12522" s="15">
        <f t="shared" si="418"/>
        <v>30</v>
      </c>
      <c r="I12522" s="198">
        <f t="shared" si="419"/>
        <v>10</v>
      </c>
    </row>
    <row r="12523" spans="1:9" x14ac:dyDescent="0.3">
      <c r="A12523" s="10">
        <v>43740</v>
      </c>
      <c r="B12523" s="11" t="s">
        <v>1068</v>
      </c>
      <c r="C12523" s="11" t="s">
        <v>735</v>
      </c>
      <c r="D12523" s="11" t="s">
        <v>659</v>
      </c>
      <c r="F12523" s="15">
        <f>IF(ISBLANK($D12523),"",IF(ISBLANK($E12523),VLOOKUP($D12523,$J:$K,2,FALSE),VLOOKUP($E12523,'Daycare Packages'!$A:$G,7,FALSE)))</f>
        <v>20</v>
      </c>
      <c r="G12523" s="15"/>
      <c r="H12523" s="15">
        <f t="shared" si="418"/>
        <v>20</v>
      </c>
      <c r="I12523" s="198">
        <f t="shared" si="419"/>
        <v>10</v>
      </c>
    </row>
    <row r="12524" spans="1:9" x14ac:dyDescent="0.3">
      <c r="A12524" s="10">
        <v>43740</v>
      </c>
      <c r="B12524" s="11" t="s">
        <v>843</v>
      </c>
      <c r="C12524" s="11" t="s">
        <v>844</v>
      </c>
      <c r="D12524" s="11" t="s">
        <v>662</v>
      </c>
      <c r="E12524" s="11">
        <v>6919580</v>
      </c>
      <c r="F12524" s="15">
        <f>IF(ISBLANK($D12524),"",IF(ISBLANK($E12524),VLOOKUP($D12524,$J:$K,2,FALSE),VLOOKUP($E12524,'Daycare Packages'!$A:$G,7,FALSE)))</f>
        <v>23</v>
      </c>
      <c r="G12524" s="15"/>
      <c r="H12524" s="15">
        <f t="shared" si="418"/>
        <v>23</v>
      </c>
      <c r="I12524" s="198">
        <f t="shared" si="419"/>
        <v>10</v>
      </c>
    </row>
    <row r="12525" spans="1:9" x14ac:dyDescent="0.3">
      <c r="A12525" s="10">
        <v>43740</v>
      </c>
      <c r="B12525" s="11" t="s">
        <v>2415</v>
      </c>
      <c r="C12525" s="11" t="s">
        <v>868</v>
      </c>
      <c r="D12525" s="11" t="s">
        <v>662</v>
      </c>
      <c r="F12525" s="15">
        <f>IF(ISBLANK($D12525),"",IF(ISBLANK($E12525),VLOOKUP($D12525,$J:$K,2,FALSE),VLOOKUP($E12525,'Daycare Packages'!$A:$G,7,FALSE)))</f>
        <v>30</v>
      </c>
      <c r="G12525" s="15"/>
      <c r="H12525" s="15">
        <f t="shared" si="418"/>
        <v>30</v>
      </c>
      <c r="I12525" s="198">
        <f t="shared" si="419"/>
        <v>10</v>
      </c>
    </row>
    <row r="12526" spans="1:9" x14ac:dyDescent="0.3">
      <c r="A12526" s="10">
        <v>43740</v>
      </c>
      <c r="B12526" s="11" t="s">
        <v>196</v>
      </c>
      <c r="C12526" s="11" t="s">
        <v>432</v>
      </c>
      <c r="D12526" s="11" t="s">
        <v>662</v>
      </c>
      <c r="E12526" s="11">
        <v>6971705</v>
      </c>
      <c r="F12526" s="15">
        <f>IF(ISBLANK($D12526),"",IF(ISBLANK($E12526),VLOOKUP($D12526,$J:$K,2,FALSE),VLOOKUP($E12526,'Daycare Packages'!$A:$G,7,FALSE)))</f>
        <v>25</v>
      </c>
      <c r="G12526" s="15"/>
      <c r="H12526" s="15">
        <f t="shared" si="418"/>
        <v>25</v>
      </c>
      <c r="I12526" s="198">
        <f t="shared" si="419"/>
        <v>10</v>
      </c>
    </row>
    <row r="12527" spans="1:9" x14ac:dyDescent="0.3">
      <c r="A12527" s="10">
        <v>43740</v>
      </c>
      <c r="B12527" s="11" t="s">
        <v>1699</v>
      </c>
      <c r="C12527" s="11" t="s">
        <v>1700</v>
      </c>
      <c r="D12527" s="11" t="s">
        <v>662</v>
      </c>
      <c r="F12527" s="15">
        <f>IF(ISBLANK($D12527),"",IF(ISBLANK($E12527),VLOOKUP($D12527,$J:$K,2,FALSE),VLOOKUP($E12527,'Daycare Packages'!$A:$G,7,FALSE)))</f>
        <v>30</v>
      </c>
      <c r="G12527" s="15"/>
      <c r="H12527" s="15">
        <f t="shared" si="418"/>
        <v>30</v>
      </c>
      <c r="I12527" s="198">
        <f t="shared" si="419"/>
        <v>10</v>
      </c>
    </row>
    <row r="12528" spans="1:9" x14ac:dyDescent="0.3">
      <c r="A12528" s="10">
        <v>43740</v>
      </c>
      <c r="B12528" s="11" t="s">
        <v>252</v>
      </c>
      <c r="C12528" s="11" t="s">
        <v>396</v>
      </c>
      <c r="D12528" s="11" t="s">
        <v>662</v>
      </c>
      <c r="F12528" s="15">
        <f>IF(ISBLANK($D12528),"",IF(ISBLANK($E12528),VLOOKUP($D12528,$J:$K,2,FALSE),VLOOKUP($E12528,'Daycare Packages'!$A:$G,7,FALSE)))</f>
        <v>30</v>
      </c>
      <c r="G12528" s="15"/>
      <c r="H12528" s="15">
        <f t="shared" si="418"/>
        <v>30</v>
      </c>
      <c r="I12528" s="198">
        <f t="shared" si="419"/>
        <v>10</v>
      </c>
    </row>
    <row r="12529" spans="1:9" x14ac:dyDescent="0.3">
      <c r="A12529" s="10">
        <v>43740</v>
      </c>
      <c r="B12529" s="11" t="s">
        <v>1190</v>
      </c>
      <c r="C12529" s="11" t="s">
        <v>1191</v>
      </c>
      <c r="D12529" s="11" t="s">
        <v>662</v>
      </c>
      <c r="F12529" s="15">
        <f>IF(ISBLANK($D12529),"",IF(ISBLANK($E12529),VLOOKUP($D12529,$J:$K,2,FALSE),VLOOKUP($E12529,'Daycare Packages'!$A:$G,7,FALSE)))</f>
        <v>30</v>
      </c>
      <c r="G12529" s="15">
        <v>-6</v>
      </c>
      <c r="H12529" s="15">
        <f t="shared" si="418"/>
        <v>24</v>
      </c>
      <c r="I12529" s="198">
        <f t="shared" si="419"/>
        <v>10</v>
      </c>
    </row>
    <row r="12530" spans="1:9" x14ac:dyDescent="0.3">
      <c r="A12530" s="10">
        <v>43740</v>
      </c>
      <c r="B12530" s="11" t="s">
        <v>244</v>
      </c>
      <c r="C12530" s="11" t="s">
        <v>673</v>
      </c>
      <c r="D12530" s="11" t="s">
        <v>662</v>
      </c>
      <c r="E12530" s="11">
        <v>6883385</v>
      </c>
      <c r="F12530" s="15">
        <f>IF(ISBLANK($D12530),"",IF(ISBLANK($E12530),VLOOKUP($D12530,$J:$K,2,FALSE),VLOOKUP($E12530,'Daycare Packages'!$A:$G,7,FALSE)))</f>
        <v>25</v>
      </c>
      <c r="G12530" s="15"/>
      <c r="H12530" s="15">
        <f t="shared" si="418"/>
        <v>25</v>
      </c>
      <c r="I12530" s="198">
        <f t="shared" si="419"/>
        <v>10</v>
      </c>
    </row>
    <row r="12531" spans="1:9" x14ac:dyDescent="0.3">
      <c r="A12531" s="10">
        <v>43740</v>
      </c>
      <c r="B12531" s="11" t="s">
        <v>530</v>
      </c>
      <c r="C12531" s="11" t="s">
        <v>531</v>
      </c>
      <c r="D12531" s="11" t="s">
        <v>662</v>
      </c>
      <c r="F12531" s="15">
        <f>IF(ISBLANK($D12531),"",IF(ISBLANK($E12531),VLOOKUP($D12531,$J:$K,2,FALSE),VLOOKUP($E12531,'Daycare Packages'!$A:$G,7,FALSE)))</f>
        <v>30</v>
      </c>
      <c r="G12531" s="15"/>
      <c r="H12531" s="15">
        <f t="shared" si="418"/>
        <v>30</v>
      </c>
      <c r="I12531" s="198">
        <f t="shared" si="419"/>
        <v>10</v>
      </c>
    </row>
    <row r="12532" spans="1:9" x14ac:dyDescent="0.3">
      <c r="A12532" s="10">
        <v>43740</v>
      </c>
      <c r="B12532" s="11" t="s">
        <v>1602</v>
      </c>
      <c r="C12532" s="11" t="s">
        <v>1603</v>
      </c>
      <c r="D12532" s="11" t="s">
        <v>662</v>
      </c>
      <c r="F12532" s="15">
        <f>IF(ISBLANK($D12532),"",IF(ISBLANK($E12532),VLOOKUP($D12532,$J:$K,2,FALSE),VLOOKUP($E12532,'Daycare Packages'!$A:$G,7,FALSE)))</f>
        <v>30</v>
      </c>
      <c r="G12532" s="15"/>
      <c r="H12532" s="15">
        <f t="shared" si="418"/>
        <v>30</v>
      </c>
      <c r="I12532" s="198">
        <f t="shared" si="419"/>
        <v>10</v>
      </c>
    </row>
    <row r="12533" spans="1:9" x14ac:dyDescent="0.3">
      <c r="A12533" s="10">
        <v>43740</v>
      </c>
      <c r="B12533" s="11" t="s">
        <v>1602</v>
      </c>
      <c r="C12533" s="11" t="s">
        <v>461</v>
      </c>
      <c r="D12533" s="11" t="s">
        <v>662</v>
      </c>
      <c r="F12533" s="15">
        <f>IF(ISBLANK($D12533),"",IF(ISBLANK($E12533),VLOOKUP($D12533,$J:$K,2,FALSE),VLOOKUP($E12533,'Daycare Packages'!$A:$G,7,FALSE)))</f>
        <v>30</v>
      </c>
      <c r="G12533" s="15"/>
      <c r="H12533" s="15">
        <f t="shared" si="418"/>
        <v>30</v>
      </c>
      <c r="I12533" s="198">
        <f t="shared" si="419"/>
        <v>10</v>
      </c>
    </row>
    <row r="12534" spans="1:9" x14ac:dyDescent="0.3">
      <c r="A12534" s="10">
        <v>43740</v>
      </c>
      <c r="B12534" s="11" t="s">
        <v>617</v>
      </c>
      <c r="C12534" s="11" t="s">
        <v>618</v>
      </c>
      <c r="D12534" s="11" t="s">
        <v>662</v>
      </c>
      <c r="F12534" s="15">
        <f>IF(ISBLANK($D12534),"",IF(ISBLANK($E12534),VLOOKUP($D12534,$J:$K,2,FALSE),VLOOKUP($E12534,'Daycare Packages'!$A:$G,7,FALSE)))</f>
        <v>30</v>
      </c>
      <c r="G12534" s="15"/>
      <c r="H12534" s="15">
        <f t="shared" si="418"/>
        <v>30</v>
      </c>
      <c r="I12534" s="198">
        <f t="shared" si="419"/>
        <v>10</v>
      </c>
    </row>
    <row r="12535" spans="1:9" x14ac:dyDescent="0.3">
      <c r="A12535" s="10">
        <v>43740</v>
      </c>
      <c r="B12535" s="11" t="s">
        <v>799</v>
      </c>
      <c r="C12535" s="11" t="s">
        <v>800</v>
      </c>
      <c r="D12535" s="11" t="s">
        <v>662</v>
      </c>
      <c r="F12535" s="15">
        <f>IF(ISBLANK($D12535),"",IF(ISBLANK($E12535),VLOOKUP($D12535,$J:$K,2,FALSE),VLOOKUP($E12535,'Daycare Packages'!$A:$G,7,FALSE)))</f>
        <v>30</v>
      </c>
      <c r="G12535" s="15"/>
      <c r="H12535" s="15">
        <f t="shared" si="418"/>
        <v>30</v>
      </c>
      <c r="I12535" s="198">
        <f t="shared" si="419"/>
        <v>10</v>
      </c>
    </row>
    <row r="12536" spans="1:9" x14ac:dyDescent="0.3">
      <c r="A12536" s="10">
        <v>43740</v>
      </c>
      <c r="B12536" s="11" t="s">
        <v>215</v>
      </c>
      <c r="C12536" s="11" t="s">
        <v>741</v>
      </c>
      <c r="D12536" s="11" t="s">
        <v>662</v>
      </c>
      <c r="E12536" s="11">
        <v>6972912</v>
      </c>
      <c r="F12536" s="15">
        <f>IF(ISBLANK($D12536),"",IF(ISBLANK($E12536),VLOOKUP($D12536,$J:$K,2,FALSE),VLOOKUP($E12536,'Daycare Packages'!$A:$G,7,FALSE)))</f>
        <v>27</v>
      </c>
      <c r="G12536" s="15"/>
      <c r="H12536" s="15">
        <f t="shared" si="418"/>
        <v>27</v>
      </c>
      <c r="I12536" s="198">
        <f t="shared" si="419"/>
        <v>10</v>
      </c>
    </row>
    <row r="12537" spans="1:9" x14ac:dyDescent="0.3">
      <c r="A12537" s="10">
        <v>43740</v>
      </c>
      <c r="B12537" s="11" t="s">
        <v>922</v>
      </c>
      <c r="C12537" s="11" t="s">
        <v>923</v>
      </c>
      <c r="D12537" s="11" t="s">
        <v>662</v>
      </c>
      <c r="E12537" s="11">
        <v>6978140</v>
      </c>
      <c r="F12537" s="15">
        <f>IF(ISBLANK($D12537),"",IF(ISBLANK($E12537),VLOOKUP($D12537,$J:$K,2,FALSE),VLOOKUP($E12537,'Daycare Packages'!$A:$G,7,FALSE)))</f>
        <v>25</v>
      </c>
      <c r="G12537" s="15"/>
      <c r="H12537" s="15">
        <f t="shared" si="418"/>
        <v>25</v>
      </c>
      <c r="I12537" s="198">
        <f t="shared" si="419"/>
        <v>10</v>
      </c>
    </row>
    <row r="12538" spans="1:9" x14ac:dyDescent="0.3">
      <c r="A12538" s="10">
        <v>43740</v>
      </c>
      <c r="B12538" s="11" t="s">
        <v>820</v>
      </c>
      <c r="C12538" s="11" t="s">
        <v>402</v>
      </c>
      <c r="D12538" s="11" t="s">
        <v>662</v>
      </c>
      <c r="F12538" s="15">
        <f>IF(ISBLANK($D12538),"",IF(ISBLANK($E12538),VLOOKUP($D12538,$J:$K,2,FALSE),VLOOKUP($E12538,'Daycare Packages'!$A:$G,7,FALSE)))</f>
        <v>30</v>
      </c>
      <c r="G12538" s="15"/>
      <c r="H12538" s="15">
        <f t="shared" si="418"/>
        <v>30</v>
      </c>
      <c r="I12538" s="198">
        <f t="shared" si="419"/>
        <v>10</v>
      </c>
    </row>
    <row r="12539" spans="1:9" x14ac:dyDescent="0.3">
      <c r="A12539" s="10">
        <v>43740</v>
      </c>
      <c r="B12539" s="11" t="s">
        <v>1947</v>
      </c>
      <c r="C12539" s="11" t="s">
        <v>1948</v>
      </c>
      <c r="D12539" s="11" t="s">
        <v>662</v>
      </c>
      <c r="F12539" s="15">
        <f>IF(ISBLANK($D12539),"",IF(ISBLANK($E12539),VLOOKUP($D12539,$J:$K,2,FALSE),VLOOKUP($E12539,'Daycare Packages'!$A:$G,7,FALSE)))</f>
        <v>30</v>
      </c>
      <c r="G12539" s="15"/>
      <c r="H12539" s="15">
        <f t="shared" si="418"/>
        <v>30</v>
      </c>
      <c r="I12539" s="198">
        <f t="shared" si="419"/>
        <v>10</v>
      </c>
    </row>
    <row r="12540" spans="1:9" x14ac:dyDescent="0.3">
      <c r="A12540" s="10">
        <v>43740</v>
      </c>
      <c r="B12540" s="11" t="s">
        <v>222</v>
      </c>
      <c r="C12540" s="11" t="s">
        <v>229</v>
      </c>
      <c r="D12540" s="11" t="s">
        <v>662</v>
      </c>
      <c r="E12540" s="11">
        <v>6970707</v>
      </c>
      <c r="F12540" s="15">
        <f>IF(ISBLANK($D12540),"",IF(ISBLANK($E12540),VLOOKUP($D12540,$J:$K,2,FALSE),VLOOKUP($E12540,'Daycare Packages'!$A:$G,7,FALSE)))</f>
        <v>27</v>
      </c>
      <c r="G12540" s="15"/>
      <c r="H12540" s="15">
        <f t="shared" si="418"/>
        <v>27</v>
      </c>
      <c r="I12540" s="198">
        <f t="shared" si="419"/>
        <v>10</v>
      </c>
    </row>
    <row r="12541" spans="1:9" x14ac:dyDescent="0.3">
      <c r="A12541" s="10">
        <v>43740</v>
      </c>
      <c r="B12541" s="11" t="s">
        <v>186</v>
      </c>
      <c r="C12541" s="11" t="s">
        <v>561</v>
      </c>
      <c r="D12541" s="11" t="s">
        <v>662</v>
      </c>
      <c r="E12541" s="11">
        <v>6937918</v>
      </c>
      <c r="F12541" s="15">
        <f>IF(ISBLANK($D12541),"",IF(ISBLANK($E12541),VLOOKUP($D12541,$J:$K,2,FALSE),VLOOKUP($E12541,'Daycare Packages'!$A:$G,7,FALSE)))</f>
        <v>23</v>
      </c>
      <c r="G12541" s="15"/>
      <c r="H12541" s="15">
        <f t="shared" si="418"/>
        <v>23</v>
      </c>
      <c r="I12541" s="198">
        <f t="shared" si="419"/>
        <v>10</v>
      </c>
    </row>
    <row r="12542" spans="1:9" x14ac:dyDescent="0.3">
      <c r="A12542" s="10">
        <v>43740</v>
      </c>
      <c r="B12542" s="11" t="s">
        <v>626</v>
      </c>
      <c r="C12542" s="11" t="s">
        <v>627</v>
      </c>
      <c r="D12542" s="11" t="s">
        <v>662</v>
      </c>
      <c r="F12542" s="15">
        <f>IF(ISBLANK($D12542),"",IF(ISBLANK($E12542),VLOOKUP($D12542,$J:$K,2,FALSE),VLOOKUP($E12542,'Daycare Packages'!$A:$G,7,FALSE)))</f>
        <v>30</v>
      </c>
      <c r="G12542" s="15"/>
      <c r="H12542" s="15">
        <f t="shared" ref="H12542:H12605" si="420">IF(ISBLANK(D12542),"",SUM(F12542:G12542))</f>
        <v>30</v>
      </c>
      <c r="I12542" s="198">
        <f t="shared" si="419"/>
        <v>10</v>
      </c>
    </row>
    <row r="12543" spans="1:9" x14ac:dyDescent="0.3">
      <c r="A12543" s="10">
        <v>43740</v>
      </c>
      <c r="B12543" s="11" t="s">
        <v>2061</v>
      </c>
      <c r="C12543" s="11" t="s">
        <v>2062</v>
      </c>
      <c r="D12543" s="11" t="s">
        <v>662</v>
      </c>
      <c r="E12543" s="11">
        <v>6965145</v>
      </c>
      <c r="F12543" s="15">
        <f>IF(ISBLANK($D12543),"",IF(ISBLANK($E12543),VLOOKUP($D12543,$J:$K,2,FALSE),VLOOKUP($E12543,'Daycare Packages'!$A:$G,7,FALSE)))</f>
        <v>27</v>
      </c>
      <c r="G12543" s="15"/>
      <c r="H12543" s="15">
        <f t="shared" si="420"/>
        <v>27</v>
      </c>
      <c r="I12543" s="198">
        <f t="shared" si="419"/>
        <v>10</v>
      </c>
    </row>
    <row r="12544" spans="1:9" x14ac:dyDescent="0.3">
      <c r="A12544" s="10">
        <v>43740</v>
      </c>
      <c r="B12544" s="11" t="s">
        <v>166</v>
      </c>
      <c r="C12544" s="11" t="s">
        <v>744</v>
      </c>
      <c r="D12544" s="11" t="s">
        <v>662</v>
      </c>
      <c r="E12544" s="11">
        <v>6923853</v>
      </c>
      <c r="F12544" s="15">
        <f>IF(ISBLANK($D12544),"",IF(ISBLANK($E12544),VLOOKUP($D12544,$J:$K,2,FALSE),VLOOKUP($E12544,'Daycare Packages'!$A:$G,7,FALSE)))</f>
        <v>25</v>
      </c>
      <c r="G12544" s="15"/>
      <c r="H12544" s="15">
        <f t="shared" si="420"/>
        <v>25</v>
      </c>
      <c r="I12544" s="198">
        <f t="shared" si="419"/>
        <v>10</v>
      </c>
    </row>
    <row r="12545" spans="1:9" x14ac:dyDescent="0.3">
      <c r="A12545" s="10">
        <v>43740</v>
      </c>
      <c r="B12545" s="11" t="s">
        <v>2260</v>
      </c>
      <c r="C12545" s="11" t="s">
        <v>911</v>
      </c>
      <c r="D12545" s="11" t="s">
        <v>662</v>
      </c>
      <c r="F12545" s="15">
        <f>IF(ISBLANK($D12545),"",IF(ISBLANK($E12545),VLOOKUP($D12545,$J:$K,2,FALSE),VLOOKUP($E12545,'Daycare Packages'!$A:$G,7,FALSE)))</f>
        <v>30</v>
      </c>
      <c r="G12545" s="15"/>
      <c r="H12545" s="15">
        <f t="shared" si="420"/>
        <v>30</v>
      </c>
      <c r="I12545" s="198">
        <f t="shared" si="419"/>
        <v>10</v>
      </c>
    </row>
    <row r="12546" spans="1:9" x14ac:dyDescent="0.3">
      <c r="A12546" s="10">
        <v>43740</v>
      </c>
      <c r="B12546" s="11" t="s">
        <v>2260</v>
      </c>
      <c r="C12546" s="11" t="s">
        <v>2295</v>
      </c>
      <c r="D12546" s="11" t="s">
        <v>662</v>
      </c>
      <c r="F12546" s="15">
        <f>IF(ISBLANK($D12546),"",IF(ISBLANK($E12546),VLOOKUP($D12546,$J:$K,2,FALSE),VLOOKUP($E12546,'Daycare Packages'!$A:$G,7,FALSE)))</f>
        <v>30</v>
      </c>
      <c r="G12546" s="15"/>
      <c r="H12546" s="15">
        <f t="shared" si="420"/>
        <v>30</v>
      </c>
      <c r="I12546" s="198">
        <f t="shared" si="419"/>
        <v>10</v>
      </c>
    </row>
    <row r="12547" spans="1:9" x14ac:dyDescent="0.3">
      <c r="A12547" s="10">
        <v>43740</v>
      </c>
      <c r="B12547" s="11" t="s">
        <v>2260</v>
      </c>
      <c r="C12547" s="11" t="s">
        <v>2174</v>
      </c>
      <c r="D12547" s="11" t="s">
        <v>662</v>
      </c>
      <c r="F12547" s="15">
        <f>IF(ISBLANK($D12547),"",IF(ISBLANK($E12547),VLOOKUP($D12547,$J:$K,2,FALSE),VLOOKUP($E12547,'Daycare Packages'!$A:$G,7,FALSE)))</f>
        <v>30</v>
      </c>
      <c r="G12547" s="15"/>
      <c r="H12547" s="15">
        <f t="shared" si="420"/>
        <v>30</v>
      </c>
      <c r="I12547" s="198">
        <f t="shared" ref="I12547:I12610" si="421">IF(A12547="",0,MONTH(A12547))</f>
        <v>10</v>
      </c>
    </row>
    <row r="12548" spans="1:9" x14ac:dyDescent="0.3">
      <c r="A12548" s="10">
        <v>43740</v>
      </c>
      <c r="B12548" s="11" t="s">
        <v>157</v>
      </c>
      <c r="C12548" s="11" t="s">
        <v>448</v>
      </c>
      <c r="D12548" s="11" t="s">
        <v>662</v>
      </c>
      <c r="E12548" s="11">
        <v>6927509</v>
      </c>
      <c r="F12548" s="15">
        <f>IF(ISBLANK($D12548),"",IF(ISBLANK($E12548),VLOOKUP($D12548,$J:$K,2,FALSE),VLOOKUP($E12548,'Daycare Packages'!$A:$G,7,FALSE)))</f>
        <v>27</v>
      </c>
      <c r="G12548" s="15"/>
      <c r="H12548" s="15">
        <f t="shared" si="420"/>
        <v>27</v>
      </c>
      <c r="I12548" s="198">
        <f t="shared" si="421"/>
        <v>10</v>
      </c>
    </row>
    <row r="12549" spans="1:9" x14ac:dyDescent="0.3">
      <c r="A12549" s="10">
        <v>43740</v>
      </c>
      <c r="B12549" s="11" t="s">
        <v>732</v>
      </c>
      <c r="C12549" s="11" t="s">
        <v>733</v>
      </c>
      <c r="D12549" s="11" t="s">
        <v>662</v>
      </c>
      <c r="F12549" s="15">
        <f>IF(ISBLANK($D12549),"",IF(ISBLANK($E12549),VLOOKUP($D12549,$J:$K,2,FALSE),VLOOKUP($E12549,'Daycare Packages'!$A:$G,7,FALSE)))</f>
        <v>30</v>
      </c>
      <c r="G12549" s="15"/>
      <c r="H12549" s="15">
        <f t="shared" si="420"/>
        <v>30</v>
      </c>
      <c r="I12549" s="198">
        <f t="shared" si="421"/>
        <v>10</v>
      </c>
    </row>
    <row r="12550" spans="1:9" x14ac:dyDescent="0.3">
      <c r="A12550" s="10">
        <v>43740</v>
      </c>
      <c r="B12550" s="11" t="s">
        <v>699</v>
      </c>
      <c r="C12550" s="11" t="s">
        <v>478</v>
      </c>
      <c r="D12550" s="11" t="s">
        <v>662</v>
      </c>
      <c r="F12550" s="15">
        <f>IF(ISBLANK($D12550),"",IF(ISBLANK($E12550),VLOOKUP($D12550,$J:$K,2,FALSE),VLOOKUP($E12550,'Daycare Packages'!$A:$G,7,FALSE)))</f>
        <v>30</v>
      </c>
      <c r="G12550" s="15">
        <v>-3</v>
      </c>
      <c r="H12550" s="15">
        <f t="shared" si="420"/>
        <v>27</v>
      </c>
      <c r="I12550" s="198">
        <f t="shared" si="421"/>
        <v>10</v>
      </c>
    </row>
    <row r="12551" spans="1:9" x14ac:dyDescent="0.3">
      <c r="A12551" s="10">
        <v>43740</v>
      </c>
      <c r="B12551" s="11" t="s">
        <v>677</v>
      </c>
      <c r="C12551" s="11" t="s">
        <v>678</v>
      </c>
      <c r="D12551" s="11" t="s">
        <v>662</v>
      </c>
      <c r="F12551" s="15">
        <f>IF(ISBLANK($D12551),"",IF(ISBLANK($E12551),VLOOKUP($D12551,$J:$K,2,FALSE),VLOOKUP($E12551,'Daycare Packages'!$A:$G,7,FALSE)))</f>
        <v>30</v>
      </c>
      <c r="G12551" s="15"/>
      <c r="H12551" s="15">
        <f t="shared" si="420"/>
        <v>30</v>
      </c>
      <c r="I12551" s="198">
        <f t="shared" si="421"/>
        <v>10</v>
      </c>
    </row>
    <row r="12552" spans="1:9" x14ac:dyDescent="0.3">
      <c r="A12552" s="10">
        <v>43740</v>
      </c>
      <c r="B12552" s="11" t="s">
        <v>2367</v>
      </c>
      <c r="C12552" s="11" t="s">
        <v>631</v>
      </c>
      <c r="D12552" s="11" t="s">
        <v>662</v>
      </c>
      <c r="E12552" s="11">
        <v>6966486</v>
      </c>
      <c r="F12552" s="15">
        <f>IF(ISBLANK($D12552),"",IF(ISBLANK($E12552),VLOOKUP($D12552,$J:$K,2,FALSE),VLOOKUP($E12552,'Daycare Packages'!$A:$G,7,FALSE)))</f>
        <v>25</v>
      </c>
      <c r="G12552" s="15"/>
      <c r="H12552" s="15">
        <f t="shared" si="420"/>
        <v>25</v>
      </c>
      <c r="I12552" s="198">
        <f t="shared" si="421"/>
        <v>10</v>
      </c>
    </row>
    <row r="12553" spans="1:9" x14ac:dyDescent="0.3">
      <c r="A12553" s="10">
        <v>43740</v>
      </c>
      <c r="B12553" s="11" t="s">
        <v>120</v>
      </c>
      <c r="C12553" s="11" t="s">
        <v>801</v>
      </c>
      <c r="D12553" s="11" t="s">
        <v>662</v>
      </c>
      <c r="E12553" s="11">
        <v>6735731</v>
      </c>
      <c r="F12553" s="15">
        <f>IF(ISBLANK($D12553),"",IF(ISBLANK($E12553),VLOOKUP($D12553,$J:$K,2,FALSE),VLOOKUP($E12553,'Daycare Packages'!$A:$G,7,FALSE)))</f>
        <v>25</v>
      </c>
      <c r="G12553" s="15"/>
      <c r="H12553" s="15">
        <f t="shared" si="420"/>
        <v>25</v>
      </c>
      <c r="I12553" s="198">
        <f t="shared" si="421"/>
        <v>10</v>
      </c>
    </row>
    <row r="12554" spans="1:9" x14ac:dyDescent="0.3">
      <c r="A12554" s="10">
        <v>43740</v>
      </c>
      <c r="B12554" s="11" t="s">
        <v>214</v>
      </c>
      <c r="C12554" s="11" t="s">
        <v>686</v>
      </c>
      <c r="D12554" s="11" t="s">
        <v>662</v>
      </c>
      <c r="E12554" s="11">
        <v>6952878</v>
      </c>
      <c r="F12554" s="15">
        <f>IF(ISBLANK($D12554),"",IF(ISBLANK($E12554),VLOOKUP($D12554,$J:$K,2,FALSE),VLOOKUP($E12554,'Daycare Packages'!$A:$G,7,FALSE)))</f>
        <v>23.4</v>
      </c>
      <c r="G12554" s="15"/>
      <c r="H12554" s="15">
        <f t="shared" si="420"/>
        <v>23.4</v>
      </c>
      <c r="I12554" s="198">
        <f t="shared" si="421"/>
        <v>10</v>
      </c>
    </row>
    <row r="12555" spans="1:9" x14ac:dyDescent="0.3">
      <c r="A12555" s="10">
        <v>43740</v>
      </c>
      <c r="B12555" s="11" t="s">
        <v>163</v>
      </c>
      <c r="C12555" s="11" t="s">
        <v>805</v>
      </c>
      <c r="D12555" s="11" t="s">
        <v>662</v>
      </c>
      <c r="E12555" s="11">
        <v>6937683</v>
      </c>
      <c r="F12555" s="15">
        <f>IF(ISBLANK($D12555),"",IF(ISBLANK($E12555),VLOOKUP($D12555,$J:$K,2,FALSE),VLOOKUP($E12555,'Daycare Packages'!$A:$G,7,FALSE)))</f>
        <v>27</v>
      </c>
      <c r="G12555" s="15"/>
      <c r="H12555" s="15">
        <f t="shared" si="420"/>
        <v>27</v>
      </c>
      <c r="I12555" s="198">
        <f t="shared" si="421"/>
        <v>10</v>
      </c>
    </row>
    <row r="12556" spans="1:9" x14ac:dyDescent="0.3">
      <c r="A12556" s="10">
        <v>43740</v>
      </c>
      <c r="B12556" s="11" t="s">
        <v>147</v>
      </c>
      <c r="C12556" s="11" t="s">
        <v>796</v>
      </c>
      <c r="D12556" s="11" t="s">
        <v>662</v>
      </c>
      <c r="E12556" s="11">
        <v>6931199</v>
      </c>
      <c r="F12556" s="15">
        <f>IF(ISBLANK($D12556),"",IF(ISBLANK($E12556),VLOOKUP($D12556,$J:$K,2,FALSE),VLOOKUP($E12556,'Daycare Packages'!$A:$G,7,FALSE)))</f>
        <v>23</v>
      </c>
      <c r="G12556" s="15"/>
      <c r="H12556" s="15">
        <f t="shared" si="420"/>
        <v>23</v>
      </c>
      <c r="I12556" s="198">
        <f t="shared" si="421"/>
        <v>10</v>
      </c>
    </row>
    <row r="12557" spans="1:9" x14ac:dyDescent="0.3">
      <c r="A12557" s="10">
        <v>43740</v>
      </c>
      <c r="B12557" s="11" t="s">
        <v>1164</v>
      </c>
      <c r="C12557" s="11" t="s">
        <v>395</v>
      </c>
      <c r="D12557" s="11" t="s">
        <v>662</v>
      </c>
      <c r="E12557" s="11">
        <v>6950999</v>
      </c>
      <c r="F12557" s="15">
        <f>IF(ISBLANK($D12557),"",IF(ISBLANK($E12557),VLOOKUP($D12557,$J:$K,2,FALSE),VLOOKUP($E12557,'Daycare Packages'!$A:$G,7,FALSE)))</f>
        <v>27</v>
      </c>
      <c r="G12557" s="15"/>
      <c r="H12557" s="15">
        <f t="shared" si="420"/>
        <v>27</v>
      </c>
      <c r="I12557" s="198">
        <f t="shared" si="421"/>
        <v>10</v>
      </c>
    </row>
    <row r="12558" spans="1:9" x14ac:dyDescent="0.3">
      <c r="A12558" s="10">
        <v>43740</v>
      </c>
      <c r="B12558" s="11" t="s">
        <v>1165</v>
      </c>
      <c r="C12558" s="11" t="s">
        <v>1166</v>
      </c>
      <c r="D12558" s="11" t="s">
        <v>662</v>
      </c>
      <c r="E12558" s="11">
        <v>6961856</v>
      </c>
      <c r="F12558" s="15">
        <f>IF(ISBLANK($D12558),"",IF(ISBLANK($E12558),VLOOKUP($D12558,$J:$K,2,FALSE),VLOOKUP($E12558,'Daycare Packages'!$A:$G,7,FALSE)))</f>
        <v>26</v>
      </c>
      <c r="G12558" s="15"/>
      <c r="H12558" s="15">
        <f t="shared" si="420"/>
        <v>26</v>
      </c>
      <c r="I12558" s="198">
        <f t="shared" si="421"/>
        <v>10</v>
      </c>
    </row>
    <row r="12559" spans="1:9" x14ac:dyDescent="0.3">
      <c r="A12559" s="10">
        <v>43740</v>
      </c>
      <c r="B12559" s="11" t="s">
        <v>160</v>
      </c>
      <c r="C12559" s="11" t="s">
        <v>794</v>
      </c>
      <c r="D12559" s="11" t="s">
        <v>662</v>
      </c>
      <c r="E12559" s="11">
        <v>6976592</v>
      </c>
      <c r="F12559" s="15">
        <f>IF(ISBLANK($D12559),"",IF(ISBLANK($E12559),VLOOKUP($D12559,$J:$K,2,FALSE),VLOOKUP($E12559,'Daycare Packages'!$A:$G,7,FALSE)))</f>
        <v>25</v>
      </c>
      <c r="G12559" s="15"/>
      <c r="H12559" s="15">
        <f t="shared" si="420"/>
        <v>25</v>
      </c>
      <c r="I12559" s="198">
        <f t="shared" si="421"/>
        <v>10</v>
      </c>
    </row>
    <row r="12560" spans="1:9" x14ac:dyDescent="0.3">
      <c r="A12560" s="10">
        <v>43740</v>
      </c>
      <c r="B12560" s="11" t="s">
        <v>217</v>
      </c>
      <c r="C12560" s="11" t="s">
        <v>402</v>
      </c>
      <c r="D12560" s="11" t="s">
        <v>662</v>
      </c>
      <c r="E12560" s="11">
        <v>6964829</v>
      </c>
      <c r="F12560" s="15">
        <f>IF(ISBLANK($D12560),"",IF(ISBLANK($E12560),VLOOKUP($D12560,$J:$K,2,FALSE),VLOOKUP($E12560,'Daycare Packages'!$A:$G,7,FALSE)))</f>
        <v>26</v>
      </c>
      <c r="G12560" s="15"/>
      <c r="H12560" s="15">
        <f t="shared" si="420"/>
        <v>26</v>
      </c>
      <c r="I12560" s="198">
        <f t="shared" si="421"/>
        <v>10</v>
      </c>
    </row>
    <row r="12561" spans="1:9" x14ac:dyDescent="0.3">
      <c r="A12561" s="10">
        <v>43740</v>
      </c>
      <c r="B12561" s="11" t="s">
        <v>82</v>
      </c>
      <c r="C12561" s="11" t="s">
        <v>694</v>
      </c>
      <c r="D12561" s="11" t="s">
        <v>662</v>
      </c>
      <c r="E12561" s="11">
        <v>6717676</v>
      </c>
      <c r="F12561" s="15">
        <f>IF(ISBLANK($D12561),"",IF(ISBLANK($E12561),VLOOKUP($D12561,$J:$K,2,FALSE),VLOOKUP($E12561,'Daycare Packages'!$A:$G,7,FALSE)))</f>
        <v>22</v>
      </c>
      <c r="G12561" s="15"/>
      <c r="H12561" s="15">
        <f t="shared" si="420"/>
        <v>22</v>
      </c>
      <c r="I12561" s="198">
        <f t="shared" si="421"/>
        <v>10</v>
      </c>
    </row>
    <row r="12562" spans="1:9" x14ac:dyDescent="0.3">
      <c r="A12562" s="10">
        <v>43740</v>
      </c>
      <c r="B12562" s="11" t="s">
        <v>82</v>
      </c>
      <c r="C12562" s="11" t="s">
        <v>695</v>
      </c>
      <c r="D12562" s="11" t="s">
        <v>662</v>
      </c>
      <c r="E12562" s="11">
        <v>6984521</v>
      </c>
      <c r="F12562" s="15">
        <f>IF(ISBLANK($D12562),"",IF(ISBLANK($E12562),VLOOKUP($D12562,$J:$K,2,FALSE),VLOOKUP($E12562,'Daycare Packages'!$A:$G,7,FALSE)))</f>
        <v>23</v>
      </c>
      <c r="G12562" s="15"/>
      <c r="H12562" s="15">
        <f t="shared" si="420"/>
        <v>23</v>
      </c>
      <c r="I12562" s="198">
        <f t="shared" si="421"/>
        <v>10</v>
      </c>
    </row>
    <row r="12563" spans="1:9" x14ac:dyDescent="0.3">
      <c r="A12563" s="10">
        <v>43740</v>
      </c>
      <c r="B12563" s="11" t="s">
        <v>180</v>
      </c>
      <c r="C12563" s="11" t="s">
        <v>483</v>
      </c>
      <c r="D12563" s="11" t="s">
        <v>662</v>
      </c>
      <c r="E12563" s="11">
        <v>6720702</v>
      </c>
      <c r="F12563" s="15">
        <f>IF(ISBLANK($D12563),"",IF(ISBLANK($E12563),VLOOKUP($D12563,$J:$K,2,FALSE),VLOOKUP($E12563,'Daycare Packages'!$A:$G,7,FALSE)))</f>
        <v>26</v>
      </c>
      <c r="G12563" s="15"/>
      <c r="H12563" s="15">
        <f t="shared" si="420"/>
        <v>26</v>
      </c>
      <c r="I12563" s="198">
        <f t="shared" si="421"/>
        <v>10</v>
      </c>
    </row>
    <row r="12564" spans="1:9" x14ac:dyDescent="0.3">
      <c r="A12564" s="10">
        <v>43740</v>
      </c>
      <c r="B12564" s="11" t="s">
        <v>230</v>
      </c>
      <c r="C12564" s="11" t="s">
        <v>493</v>
      </c>
      <c r="D12564" s="11" t="s">
        <v>662</v>
      </c>
      <c r="E12564" s="11">
        <v>6960025</v>
      </c>
      <c r="F12564" s="15">
        <f>IF(ISBLANK($D12564),"",IF(ISBLANK($E12564),VLOOKUP($D12564,$J:$K,2,FALSE),VLOOKUP($E12564,'Daycare Packages'!$A:$G,7,FALSE)))</f>
        <v>27</v>
      </c>
      <c r="G12564" s="15"/>
      <c r="H12564" s="15">
        <f t="shared" si="420"/>
        <v>27</v>
      </c>
      <c r="I12564" s="198">
        <f t="shared" si="421"/>
        <v>10</v>
      </c>
    </row>
    <row r="12565" spans="1:9" x14ac:dyDescent="0.3">
      <c r="A12565" s="10">
        <v>43740</v>
      </c>
      <c r="B12565" s="11" t="s">
        <v>2077</v>
      </c>
      <c r="C12565" s="11" t="s">
        <v>943</v>
      </c>
      <c r="D12565" s="11" t="s">
        <v>662</v>
      </c>
      <c r="E12565" s="11">
        <v>6937572</v>
      </c>
      <c r="F12565" s="15">
        <f>IF(ISBLANK($D12565),"",IF(ISBLANK($E12565),VLOOKUP($D12565,$J:$K,2,FALSE),VLOOKUP($E12565,'Daycare Packages'!$A:$G,7,FALSE)))</f>
        <v>23</v>
      </c>
      <c r="G12565" s="15"/>
      <c r="H12565" s="15">
        <f t="shared" si="420"/>
        <v>23</v>
      </c>
      <c r="I12565" s="198">
        <f t="shared" si="421"/>
        <v>10</v>
      </c>
    </row>
    <row r="12566" spans="1:9" x14ac:dyDescent="0.3">
      <c r="A12566" s="10">
        <v>43740</v>
      </c>
      <c r="B12566" s="11" t="s">
        <v>177</v>
      </c>
      <c r="C12566" s="11" t="s">
        <v>417</v>
      </c>
      <c r="D12566" s="11" t="s">
        <v>662</v>
      </c>
      <c r="E12566" s="11">
        <v>6967833</v>
      </c>
      <c r="F12566" s="15">
        <f>IF(ISBLANK($D12566),"",IF(ISBLANK($E12566),VLOOKUP($D12566,$J:$K,2,FALSE),VLOOKUP($E12566,'Daycare Packages'!$A:$G,7,FALSE)))</f>
        <v>25</v>
      </c>
      <c r="G12566" s="15"/>
      <c r="H12566" s="15">
        <f t="shared" si="420"/>
        <v>25</v>
      </c>
      <c r="I12566" s="198">
        <f t="shared" si="421"/>
        <v>10</v>
      </c>
    </row>
    <row r="12567" spans="1:9" x14ac:dyDescent="0.3">
      <c r="A12567" s="10">
        <v>43740</v>
      </c>
      <c r="B12567" s="11" t="s">
        <v>663</v>
      </c>
      <c r="C12567" s="11" t="s">
        <v>664</v>
      </c>
      <c r="D12567" s="11" t="s">
        <v>662</v>
      </c>
      <c r="F12567" s="15">
        <f>IF(ISBLANK($D12567),"",IF(ISBLANK($E12567),VLOOKUP($D12567,$J:$K,2,FALSE),VLOOKUP($E12567,'Daycare Packages'!$A:$G,7,FALSE)))</f>
        <v>30</v>
      </c>
      <c r="G12567" s="15"/>
      <c r="H12567" s="15">
        <f t="shared" si="420"/>
        <v>30</v>
      </c>
      <c r="I12567" s="198">
        <f t="shared" si="421"/>
        <v>10</v>
      </c>
    </row>
    <row r="12568" spans="1:9" x14ac:dyDescent="0.3">
      <c r="A12568" s="10">
        <v>43740</v>
      </c>
      <c r="B12568" s="11" t="s">
        <v>663</v>
      </c>
      <c r="C12568" s="11" t="s">
        <v>665</v>
      </c>
      <c r="D12568" s="11" t="s">
        <v>662</v>
      </c>
      <c r="F12568" s="15">
        <f>IF(ISBLANK($D12568),"",IF(ISBLANK($E12568),VLOOKUP($D12568,$J:$K,2,FALSE),VLOOKUP($E12568,'Daycare Packages'!$A:$G,7,FALSE)))</f>
        <v>30</v>
      </c>
      <c r="G12568" s="15"/>
      <c r="H12568" s="15">
        <f t="shared" si="420"/>
        <v>30</v>
      </c>
      <c r="I12568" s="198">
        <f t="shared" si="421"/>
        <v>10</v>
      </c>
    </row>
    <row r="12569" spans="1:9" x14ac:dyDescent="0.3">
      <c r="A12569" s="10">
        <v>43740</v>
      </c>
      <c r="B12569" s="11" t="s">
        <v>1311</v>
      </c>
      <c r="C12569" s="11" t="s">
        <v>1312</v>
      </c>
      <c r="D12569" s="11" t="s">
        <v>662</v>
      </c>
      <c r="E12569" s="11">
        <v>6961586</v>
      </c>
      <c r="F12569" s="15">
        <f>IF(ISBLANK($D12569),"",IF(ISBLANK($E12569),VLOOKUP($D12569,$J:$K,2,FALSE),VLOOKUP($E12569,'Daycare Packages'!$A:$G,7,FALSE)))</f>
        <v>23</v>
      </c>
      <c r="G12569" s="15"/>
      <c r="H12569" s="15">
        <f t="shared" si="420"/>
        <v>23</v>
      </c>
      <c r="I12569" s="198">
        <f t="shared" si="421"/>
        <v>10</v>
      </c>
    </row>
    <row r="12570" spans="1:9" x14ac:dyDescent="0.3">
      <c r="A12570" s="10">
        <v>43740</v>
      </c>
      <c r="B12570" s="11" t="s">
        <v>109</v>
      </c>
      <c r="C12570" s="11" t="s">
        <v>883</v>
      </c>
      <c r="D12570" s="11" t="s">
        <v>662</v>
      </c>
      <c r="E12570" s="11">
        <v>6957451</v>
      </c>
      <c r="F12570" s="15">
        <f>IF(ISBLANK($D12570),"",IF(ISBLANK($E12570),VLOOKUP($D12570,$J:$K,2,FALSE),VLOOKUP($E12570,'Daycare Packages'!$A:$G,7,FALSE)))</f>
        <v>23</v>
      </c>
      <c r="G12570" s="15"/>
      <c r="H12570" s="15">
        <f t="shared" si="420"/>
        <v>23</v>
      </c>
      <c r="I12570" s="198">
        <f t="shared" si="421"/>
        <v>10</v>
      </c>
    </row>
    <row r="12571" spans="1:9" x14ac:dyDescent="0.3">
      <c r="A12571" s="10">
        <v>43740</v>
      </c>
      <c r="B12571" s="11" t="s">
        <v>109</v>
      </c>
      <c r="C12571" s="11" t="s">
        <v>930</v>
      </c>
      <c r="D12571" s="11" t="s">
        <v>662</v>
      </c>
      <c r="E12571" s="11">
        <v>6957451</v>
      </c>
      <c r="F12571" s="15">
        <f>IF(ISBLANK($D12571),"",IF(ISBLANK($E12571),VLOOKUP($D12571,$J:$K,2,FALSE),VLOOKUP($E12571,'Daycare Packages'!$A:$G,7,FALSE)))</f>
        <v>23</v>
      </c>
      <c r="G12571" s="15"/>
      <c r="H12571" s="15">
        <f t="shared" si="420"/>
        <v>23</v>
      </c>
      <c r="I12571" s="198">
        <f t="shared" si="421"/>
        <v>10</v>
      </c>
    </row>
    <row r="12572" spans="1:9" x14ac:dyDescent="0.3">
      <c r="A12572" s="10">
        <v>43740</v>
      </c>
      <c r="B12572" s="11" t="s">
        <v>2421</v>
      </c>
      <c r="C12572" s="11" t="s">
        <v>631</v>
      </c>
      <c r="D12572" s="11" t="s">
        <v>662</v>
      </c>
      <c r="F12572" s="15">
        <f>IF(ISBLANK($D12572),"",IF(ISBLANK($E12572),VLOOKUP($D12572,$J:$K,2,FALSE),VLOOKUP($E12572,'Daycare Packages'!$A:$G,7,FALSE)))</f>
        <v>30</v>
      </c>
      <c r="G12572" s="15"/>
      <c r="H12572" s="15">
        <f t="shared" si="420"/>
        <v>30</v>
      </c>
      <c r="I12572" s="198">
        <f t="shared" si="421"/>
        <v>10</v>
      </c>
    </row>
    <row r="12573" spans="1:9" x14ac:dyDescent="0.3">
      <c r="A12573" s="10">
        <v>43740</v>
      </c>
      <c r="B12573" s="11" t="s">
        <v>1317</v>
      </c>
      <c r="C12573" s="11" t="s">
        <v>633</v>
      </c>
      <c r="D12573" s="11" t="s">
        <v>662</v>
      </c>
      <c r="E12573" s="11">
        <v>6935593</v>
      </c>
      <c r="F12573" s="15">
        <f>IF(ISBLANK($D12573),"",IF(ISBLANK($E12573),VLOOKUP($D12573,$J:$K,2,FALSE),VLOOKUP($E12573,'Daycare Packages'!$A:$G,7,FALSE)))</f>
        <v>25</v>
      </c>
      <c r="G12573" s="15"/>
      <c r="H12573" s="15">
        <f t="shared" si="420"/>
        <v>25</v>
      </c>
      <c r="I12573" s="198">
        <f t="shared" si="421"/>
        <v>10</v>
      </c>
    </row>
    <row r="12574" spans="1:9" x14ac:dyDescent="0.3">
      <c r="A12574" s="10">
        <v>43740</v>
      </c>
      <c r="B12574" s="11" t="s">
        <v>989</v>
      </c>
      <c r="C12574" s="11" t="s">
        <v>765</v>
      </c>
      <c r="D12574" s="11" t="s">
        <v>662</v>
      </c>
      <c r="F12574" s="15">
        <f>IF(ISBLANK($D12574),"",IF(ISBLANK($E12574),VLOOKUP($D12574,$J:$K,2,FALSE),VLOOKUP($E12574,'Daycare Packages'!$A:$G,7,FALSE)))</f>
        <v>30</v>
      </c>
      <c r="G12574" s="15"/>
      <c r="H12574" s="15">
        <f t="shared" si="420"/>
        <v>30</v>
      </c>
      <c r="I12574" s="198">
        <f t="shared" si="421"/>
        <v>10</v>
      </c>
    </row>
    <row r="12575" spans="1:9" x14ac:dyDescent="0.3">
      <c r="A12575" s="10">
        <v>43740</v>
      </c>
      <c r="B12575" s="11" t="s">
        <v>207</v>
      </c>
      <c r="C12575" s="11" t="s">
        <v>229</v>
      </c>
      <c r="D12575" s="11" t="s">
        <v>662</v>
      </c>
      <c r="E12575" s="11">
        <v>6974737</v>
      </c>
      <c r="F12575" s="15">
        <f>IF(ISBLANK($D12575),"",IF(ISBLANK($E12575),VLOOKUP($D12575,$J:$K,2,FALSE),VLOOKUP($E12575,'Daycare Packages'!$A:$G,7,FALSE)))</f>
        <v>25</v>
      </c>
      <c r="G12575" s="15"/>
      <c r="H12575" s="15">
        <f t="shared" si="420"/>
        <v>25</v>
      </c>
      <c r="I12575" s="198">
        <f t="shared" si="421"/>
        <v>10</v>
      </c>
    </row>
    <row r="12576" spans="1:9" x14ac:dyDescent="0.3">
      <c r="A12576" s="10">
        <v>43740</v>
      </c>
      <c r="B12576" s="11" t="s">
        <v>1957</v>
      </c>
      <c r="C12576" s="11" t="s">
        <v>419</v>
      </c>
      <c r="D12576" s="11" t="s">
        <v>662</v>
      </c>
      <c r="E12576" s="11">
        <v>6950873</v>
      </c>
      <c r="F12576" s="15">
        <f>IF(ISBLANK($D12576),"",IF(ISBLANK($E12576),VLOOKUP($D12576,$J:$K,2,FALSE),VLOOKUP($E12576,'Daycare Packages'!$A:$G,7,FALSE)))</f>
        <v>27</v>
      </c>
      <c r="G12576" s="15"/>
      <c r="H12576" s="15">
        <f t="shared" si="420"/>
        <v>27</v>
      </c>
      <c r="I12576" s="198">
        <f t="shared" si="421"/>
        <v>10</v>
      </c>
    </row>
    <row r="12577" spans="1:9" x14ac:dyDescent="0.3">
      <c r="A12577" s="10">
        <v>43740</v>
      </c>
      <c r="B12577" s="11" t="s">
        <v>894</v>
      </c>
      <c r="C12577" s="11" t="s">
        <v>895</v>
      </c>
      <c r="D12577" s="11" t="s">
        <v>662</v>
      </c>
      <c r="E12577" s="11">
        <v>6961513</v>
      </c>
      <c r="F12577" s="15">
        <f>IF(ISBLANK($D12577),"",IF(ISBLANK($E12577),VLOOKUP($D12577,$J:$K,2,FALSE),VLOOKUP($E12577,'Daycare Packages'!$A:$G,7,FALSE)))</f>
        <v>26</v>
      </c>
      <c r="G12577" s="15"/>
      <c r="H12577" s="15">
        <f t="shared" si="420"/>
        <v>26</v>
      </c>
      <c r="I12577" s="198">
        <f t="shared" si="421"/>
        <v>10</v>
      </c>
    </row>
    <row r="12578" spans="1:9" x14ac:dyDescent="0.3">
      <c r="A12578" s="55">
        <v>43740</v>
      </c>
      <c r="B12578" s="56" t="s">
        <v>894</v>
      </c>
      <c r="C12578" s="56" t="s">
        <v>622</v>
      </c>
      <c r="D12578" s="56" t="s">
        <v>662</v>
      </c>
      <c r="E12578" s="56">
        <v>6961513</v>
      </c>
      <c r="F12578" s="59">
        <f>IF(ISBLANK($D12578),"",IF(ISBLANK($E12578),VLOOKUP($D12578,$J:$K,2,FALSE),VLOOKUP($E12578,'Daycare Packages'!$A:$G,7,FALSE)))</f>
        <v>26</v>
      </c>
      <c r="G12578" s="59"/>
      <c r="H12578" s="59">
        <f t="shared" si="420"/>
        <v>26</v>
      </c>
      <c r="I12578" s="198">
        <f t="shared" si="421"/>
        <v>10</v>
      </c>
    </row>
    <row r="12579" spans="1:9" x14ac:dyDescent="0.3">
      <c r="A12579" s="10">
        <v>43741</v>
      </c>
      <c r="B12579" s="11" t="s">
        <v>124</v>
      </c>
      <c r="C12579" s="11" t="s">
        <v>402</v>
      </c>
      <c r="D12579" s="11" t="s">
        <v>659</v>
      </c>
      <c r="E12579" s="11">
        <v>6718562</v>
      </c>
      <c r="F12579" s="15">
        <f>IF(ISBLANK($D12579),"",IF(ISBLANK($E12579),VLOOKUP($D12579,$J:$K,2,FALSE),VLOOKUP($E12579,'Daycare Packages'!$A:$G,7,FALSE)))</f>
        <v>17</v>
      </c>
      <c r="G12579" s="15"/>
      <c r="H12579" s="15">
        <f t="shared" si="420"/>
        <v>17</v>
      </c>
      <c r="I12579" s="198">
        <f t="shared" si="421"/>
        <v>10</v>
      </c>
    </row>
    <row r="12580" spans="1:9" x14ac:dyDescent="0.3">
      <c r="A12580" s="10">
        <v>43741</v>
      </c>
      <c r="B12580" s="11" t="s">
        <v>2384</v>
      </c>
      <c r="C12580" s="11" t="s">
        <v>2385</v>
      </c>
      <c r="D12580" s="11" t="s">
        <v>659</v>
      </c>
      <c r="E12580" s="11">
        <v>6971537</v>
      </c>
      <c r="F12580" s="15">
        <f>IF(ISBLANK($D12580),"",IF(ISBLANK($E12580),VLOOKUP($D12580,$J:$K,2,FALSE),VLOOKUP($E12580,'Daycare Packages'!$A:$G,7,FALSE)))</f>
        <v>19</v>
      </c>
      <c r="G12580" s="15"/>
      <c r="H12580" s="15">
        <f t="shared" si="420"/>
        <v>19</v>
      </c>
      <c r="I12580" s="198">
        <f t="shared" si="421"/>
        <v>10</v>
      </c>
    </row>
    <row r="12581" spans="1:9" x14ac:dyDescent="0.3">
      <c r="A12581" s="10">
        <v>43741</v>
      </c>
      <c r="B12581" s="11" t="s">
        <v>190</v>
      </c>
      <c r="C12581" s="11" t="s">
        <v>718</v>
      </c>
      <c r="D12581" s="11" t="s">
        <v>659</v>
      </c>
      <c r="E12581" s="11">
        <v>6977819</v>
      </c>
      <c r="F12581" s="15">
        <f>IF(ISBLANK($D12581),"",IF(ISBLANK($E12581),VLOOKUP($D12581,$J:$K,2,FALSE),VLOOKUP($E12581,'Daycare Packages'!$A:$G,7,FALSE)))</f>
        <v>19</v>
      </c>
      <c r="G12581" s="15"/>
      <c r="H12581" s="15">
        <f t="shared" si="420"/>
        <v>19</v>
      </c>
      <c r="I12581" s="198">
        <f t="shared" si="421"/>
        <v>10</v>
      </c>
    </row>
    <row r="12582" spans="1:9" x14ac:dyDescent="0.3">
      <c r="A12582" s="10">
        <v>43741</v>
      </c>
      <c r="B12582" s="11" t="s">
        <v>185</v>
      </c>
      <c r="C12582" s="11" t="s">
        <v>670</v>
      </c>
      <c r="D12582" s="11" t="s">
        <v>662</v>
      </c>
      <c r="E12582" s="11">
        <v>6958047</v>
      </c>
      <c r="F12582" s="15">
        <f>IF(ISBLANK($D12582),"",IF(ISBLANK($E12582),VLOOKUP($D12582,$J:$K,2,FALSE),VLOOKUP($E12582,'Daycare Packages'!$A:$G,7,FALSE)))</f>
        <v>26</v>
      </c>
      <c r="G12582" s="15"/>
      <c r="H12582" s="15">
        <f t="shared" si="420"/>
        <v>26</v>
      </c>
      <c r="I12582" s="198">
        <f t="shared" si="421"/>
        <v>10</v>
      </c>
    </row>
    <row r="12583" spans="1:9" x14ac:dyDescent="0.3">
      <c r="A12583" s="10">
        <v>43741</v>
      </c>
      <c r="B12583" s="11" t="s">
        <v>244</v>
      </c>
      <c r="C12583" s="11" t="s">
        <v>673</v>
      </c>
      <c r="D12583" s="11" t="s">
        <v>662</v>
      </c>
      <c r="E12583" s="11">
        <v>6883385</v>
      </c>
      <c r="F12583" s="15">
        <f>IF(ISBLANK($D12583),"",IF(ISBLANK($E12583),VLOOKUP($D12583,$J:$K,2,FALSE),VLOOKUP($E12583,'Daycare Packages'!$A:$G,7,FALSE)))</f>
        <v>25</v>
      </c>
      <c r="G12583" s="15"/>
      <c r="H12583" s="15">
        <f t="shared" si="420"/>
        <v>25</v>
      </c>
      <c r="I12583" s="198">
        <f t="shared" si="421"/>
        <v>10</v>
      </c>
    </row>
    <row r="12584" spans="1:9" x14ac:dyDescent="0.3">
      <c r="A12584" s="10">
        <v>43741</v>
      </c>
      <c r="B12584" s="11" t="s">
        <v>1887</v>
      </c>
      <c r="C12584" s="11" t="s">
        <v>507</v>
      </c>
      <c r="D12584" s="11" t="s">
        <v>662</v>
      </c>
      <c r="F12584" s="15">
        <f>IF(ISBLANK($D12584),"",IF(ISBLANK($E12584),VLOOKUP($D12584,$J:$K,2,FALSE),VLOOKUP($E12584,'Daycare Packages'!$A:$G,7,FALSE)))</f>
        <v>30</v>
      </c>
      <c r="G12584" s="15"/>
      <c r="H12584" s="15">
        <f t="shared" si="420"/>
        <v>30</v>
      </c>
      <c r="I12584" s="198">
        <f t="shared" si="421"/>
        <v>10</v>
      </c>
    </row>
    <row r="12585" spans="1:9" x14ac:dyDescent="0.3">
      <c r="A12585" s="10">
        <v>43741</v>
      </c>
      <c r="B12585" s="11" t="s">
        <v>170</v>
      </c>
      <c r="C12585" s="11" t="s">
        <v>710</v>
      </c>
      <c r="D12585" s="11" t="s">
        <v>662</v>
      </c>
      <c r="E12585" s="11">
        <v>6899079</v>
      </c>
      <c r="F12585" s="15">
        <f>IF(ISBLANK($D12585),"",IF(ISBLANK($E12585),VLOOKUP($D12585,$J:$K,2,FALSE),VLOOKUP($E12585,'Daycare Packages'!$A:$G,7,FALSE)))</f>
        <v>23</v>
      </c>
      <c r="G12585" s="15"/>
      <c r="H12585" s="15">
        <f t="shared" si="420"/>
        <v>23</v>
      </c>
      <c r="I12585" s="198">
        <f t="shared" si="421"/>
        <v>10</v>
      </c>
    </row>
    <row r="12586" spans="1:9" x14ac:dyDescent="0.3">
      <c r="A12586" s="10">
        <v>43741</v>
      </c>
      <c r="B12586" s="11" t="s">
        <v>2388</v>
      </c>
      <c r="C12586" s="11" t="s">
        <v>2389</v>
      </c>
      <c r="D12586" s="11" t="s">
        <v>662</v>
      </c>
      <c r="F12586" s="15">
        <f>IF(ISBLANK($D12586),"",IF(ISBLANK($E12586),VLOOKUP($D12586,$J:$K,2,FALSE),VLOOKUP($E12586,'Daycare Packages'!$A:$G,7,FALSE)))</f>
        <v>30</v>
      </c>
      <c r="G12586" s="15"/>
      <c r="H12586" s="15">
        <f t="shared" si="420"/>
        <v>30</v>
      </c>
      <c r="I12586" s="198">
        <f t="shared" si="421"/>
        <v>10</v>
      </c>
    </row>
    <row r="12587" spans="1:9" x14ac:dyDescent="0.3">
      <c r="A12587" s="10">
        <v>43741</v>
      </c>
      <c r="B12587" s="11" t="s">
        <v>2059</v>
      </c>
      <c r="C12587" s="11" t="s">
        <v>426</v>
      </c>
      <c r="D12587" s="11" t="s">
        <v>662</v>
      </c>
      <c r="F12587" s="15">
        <f>IF(ISBLANK($D12587),"",IF(ISBLANK($E12587),VLOOKUP($D12587,$J:$K,2,FALSE),VLOOKUP($E12587,'Daycare Packages'!$A:$G,7,FALSE)))</f>
        <v>30</v>
      </c>
      <c r="G12587" s="15"/>
      <c r="H12587" s="15">
        <f t="shared" si="420"/>
        <v>30</v>
      </c>
      <c r="I12587" s="198">
        <f t="shared" si="421"/>
        <v>10</v>
      </c>
    </row>
    <row r="12588" spans="1:9" x14ac:dyDescent="0.3">
      <c r="A12588" s="10">
        <v>43741</v>
      </c>
      <c r="B12588" s="11" t="s">
        <v>1352</v>
      </c>
      <c r="C12588" s="11" t="s">
        <v>1353</v>
      </c>
      <c r="D12588" s="11" t="s">
        <v>662</v>
      </c>
      <c r="E12588" s="11">
        <v>6938396</v>
      </c>
      <c r="F12588" s="15">
        <f>IF(ISBLANK($D12588),"",IF(ISBLANK($E12588),VLOOKUP($D12588,$J:$K,2,FALSE),VLOOKUP($E12588,'Daycare Packages'!$A:$G,7,FALSE)))</f>
        <v>27</v>
      </c>
      <c r="G12588" s="15"/>
      <c r="H12588" s="15">
        <f t="shared" si="420"/>
        <v>27</v>
      </c>
      <c r="I12588" s="198">
        <f t="shared" si="421"/>
        <v>10</v>
      </c>
    </row>
    <row r="12589" spans="1:9" x14ac:dyDescent="0.3">
      <c r="A12589" s="10">
        <v>43741</v>
      </c>
      <c r="B12589" s="11" t="s">
        <v>152</v>
      </c>
      <c r="C12589" s="11" t="s">
        <v>679</v>
      </c>
      <c r="D12589" s="11" t="s">
        <v>662</v>
      </c>
      <c r="E12589" s="11">
        <v>6942219</v>
      </c>
      <c r="F12589" s="15">
        <f>IF(ISBLANK($D12589),"",IF(ISBLANK($E12589),VLOOKUP($D12589,$J:$K,2,FALSE),VLOOKUP($E12589,'Daycare Packages'!$A:$G,7,FALSE)))</f>
        <v>23</v>
      </c>
      <c r="G12589" s="15"/>
      <c r="H12589" s="15">
        <f t="shared" si="420"/>
        <v>23</v>
      </c>
      <c r="I12589" s="198">
        <f t="shared" si="421"/>
        <v>10</v>
      </c>
    </row>
    <row r="12590" spans="1:9" x14ac:dyDescent="0.3">
      <c r="A12590" s="10">
        <v>43741</v>
      </c>
      <c r="B12590" s="11" t="s">
        <v>1221</v>
      </c>
      <c r="C12590" s="11" t="s">
        <v>1222</v>
      </c>
      <c r="D12590" s="11" t="s">
        <v>662</v>
      </c>
      <c r="E12590" s="11">
        <v>6954886</v>
      </c>
      <c r="F12590" s="15">
        <f>IF(ISBLANK($D12590),"",IF(ISBLANK($E12590),VLOOKUP($D12590,$J:$K,2,FALSE),VLOOKUP($E12590,'Daycare Packages'!$A:$G,7,FALSE)))</f>
        <v>25</v>
      </c>
      <c r="G12590" s="15"/>
      <c r="H12590" s="15">
        <f t="shared" si="420"/>
        <v>25</v>
      </c>
      <c r="I12590" s="198">
        <f t="shared" si="421"/>
        <v>10</v>
      </c>
    </row>
    <row r="12591" spans="1:9" x14ac:dyDescent="0.3">
      <c r="A12591" s="10">
        <v>43741</v>
      </c>
      <c r="B12591" s="11" t="s">
        <v>127</v>
      </c>
      <c r="C12591" s="11" t="s">
        <v>715</v>
      </c>
      <c r="D12591" s="11" t="s">
        <v>662</v>
      </c>
      <c r="E12591" s="11">
        <v>6865974</v>
      </c>
      <c r="F12591" s="15">
        <f>IF(ISBLANK($D12591),"",IF(ISBLANK($E12591),VLOOKUP($D12591,$J:$K,2,FALSE),VLOOKUP($E12591,'Daycare Packages'!$A:$G,7,FALSE)))</f>
        <v>23</v>
      </c>
      <c r="G12591" s="15"/>
      <c r="H12591" s="15">
        <f t="shared" si="420"/>
        <v>23</v>
      </c>
      <c r="I12591" s="198">
        <f t="shared" si="421"/>
        <v>10</v>
      </c>
    </row>
    <row r="12592" spans="1:9" x14ac:dyDescent="0.3">
      <c r="A12592" s="10">
        <v>43741</v>
      </c>
      <c r="B12592" s="11" t="s">
        <v>2167</v>
      </c>
      <c r="C12592" s="11" t="s">
        <v>570</v>
      </c>
      <c r="D12592" s="11" t="s">
        <v>662</v>
      </c>
      <c r="E12592" s="11">
        <v>6973384</v>
      </c>
      <c r="F12592" s="15">
        <f>IF(ISBLANK($D12592),"",IF(ISBLANK($E12592),VLOOKUP($D12592,$J:$K,2,FALSE),VLOOKUP($E12592,'Daycare Packages'!$A:$G,7,FALSE)))</f>
        <v>27</v>
      </c>
      <c r="G12592" s="15"/>
      <c r="H12592" s="15">
        <f t="shared" si="420"/>
        <v>27</v>
      </c>
      <c r="I12592" s="198">
        <f t="shared" si="421"/>
        <v>10</v>
      </c>
    </row>
    <row r="12593" spans="1:9" x14ac:dyDescent="0.3">
      <c r="A12593" s="10">
        <v>43741</v>
      </c>
      <c r="B12593" s="11" t="s">
        <v>1521</v>
      </c>
      <c r="C12593" s="11" t="s">
        <v>1522</v>
      </c>
      <c r="D12593" s="11" t="s">
        <v>662</v>
      </c>
      <c r="F12593" s="15">
        <f>IF(ISBLANK($D12593),"",IF(ISBLANK($E12593),VLOOKUP($D12593,$J:$K,2,FALSE),VLOOKUP($E12593,'Daycare Packages'!$A:$G,7,FALSE)))</f>
        <v>30</v>
      </c>
      <c r="G12593" s="15"/>
      <c r="H12593" s="15">
        <f t="shared" si="420"/>
        <v>30</v>
      </c>
      <c r="I12593" s="198">
        <f t="shared" si="421"/>
        <v>10</v>
      </c>
    </row>
    <row r="12594" spans="1:9" x14ac:dyDescent="0.3">
      <c r="A12594" s="10">
        <v>43741</v>
      </c>
      <c r="B12594" s="11" t="s">
        <v>917</v>
      </c>
      <c r="C12594" s="11" t="s">
        <v>702</v>
      </c>
      <c r="D12594" s="11" t="s">
        <v>662</v>
      </c>
      <c r="F12594" s="15">
        <f>IF(ISBLANK($D12594),"",IF(ISBLANK($E12594),VLOOKUP($D12594,$J:$K,2,FALSE),VLOOKUP($E12594,'Daycare Packages'!$A:$G,7,FALSE)))</f>
        <v>30</v>
      </c>
      <c r="G12594" s="15"/>
      <c r="H12594" s="15">
        <f t="shared" si="420"/>
        <v>30</v>
      </c>
      <c r="I12594" s="198">
        <f t="shared" si="421"/>
        <v>10</v>
      </c>
    </row>
    <row r="12595" spans="1:9" x14ac:dyDescent="0.3">
      <c r="A12595" s="10">
        <v>43741</v>
      </c>
      <c r="B12595" s="11" t="s">
        <v>209</v>
      </c>
      <c r="C12595" s="11" t="s">
        <v>702</v>
      </c>
      <c r="D12595" s="11" t="s">
        <v>662</v>
      </c>
      <c r="E12595" s="11">
        <v>6965118</v>
      </c>
      <c r="F12595" s="15">
        <f>IF(ISBLANK($D12595),"",IF(ISBLANK($E12595),VLOOKUP($D12595,$J:$K,2,FALSE),VLOOKUP($E12595,'Daycare Packages'!$A:$G,7,FALSE)))</f>
        <v>27</v>
      </c>
      <c r="G12595" s="15"/>
      <c r="H12595" s="15">
        <f t="shared" si="420"/>
        <v>27</v>
      </c>
      <c r="I12595" s="198">
        <f t="shared" si="421"/>
        <v>10</v>
      </c>
    </row>
    <row r="12596" spans="1:9" x14ac:dyDescent="0.3">
      <c r="A12596" s="10">
        <v>43741</v>
      </c>
      <c r="B12596" s="11" t="s">
        <v>110</v>
      </c>
      <c r="C12596" s="11" t="s">
        <v>715</v>
      </c>
      <c r="D12596" s="11" t="s">
        <v>662</v>
      </c>
      <c r="E12596" s="11">
        <v>6906040</v>
      </c>
      <c r="F12596" s="15">
        <f>IF(ISBLANK($D12596),"",IF(ISBLANK($E12596),VLOOKUP($D12596,$J:$K,2,FALSE),VLOOKUP($E12596,'Daycare Packages'!$A:$G,7,FALSE)))</f>
        <v>23</v>
      </c>
      <c r="G12596" s="15"/>
      <c r="H12596" s="15">
        <f t="shared" si="420"/>
        <v>23</v>
      </c>
      <c r="I12596" s="198">
        <f t="shared" si="421"/>
        <v>10</v>
      </c>
    </row>
    <row r="12597" spans="1:9" x14ac:dyDescent="0.3">
      <c r="A12597" s="10">
        <v>43741</v>
      </c>
      <c r="B12597" s="11" t="s">
        <v>110</v>
      </c>
      <c r="C12597" s="11" t="s">
        <v>1006</v>
      </c>
      <c r="D12597" s="11" t="s">
        <v>662</v>
      </c>
      <c r="E12597" s="11">
        <v>6906040</v>
      </c>
      <c r="F12597" s="15">
        <f>IF(ISBLANK($D12597),"",IF(ISBLANK($E12597),VLOOKUP($D12597,$J:$K,2,FALSE),VLOOKUP($E12597,'Daycare Packages'!$A:$G,7,FALSE)))</f>
        <v>23</v>
      </c>
      <c r="G12597" s="15"/>
      <c r="H12597" s="15">
        <f t="shared" si="420"/>
        <v>23</v>
      </c>
      <c r="I12597" s="198">
        <f t="shared" si="421"/>
        <v>10</v>
      </c>
    </row>
    <row r="12598" spans="1:9" x14ac:dyDescent="0.3">
      <c r="A12598" s="10">
        <v>43741</v>
      </c>
      <c r="B12598" s="11" t="s">
        <v>1298</v>
      </c>
      <c r="C12598" s="11" t="s">
        <v>764</v>
      </c>
      <c r="D12598" s="11" t="s">
        <v>662</v>
      </c>
      <c r="F12598" s="15">
        <f>IF(ISBLANK($D12598),"",IF(ISBLANK($E12598),VLOOKUP($D12598,$J:$K,2,FALSE),VLOOKUP($E12598,'Daycare Packages'!$A:$G,7,FALSE)))</f>
        <v>30</v>
      </c>
      <c r="G12598" s="15"/>
      <c r="H12598" s="15">
        <f t="shared" si="420"/>
        <v>30</v>
      </c>
      <c r="I12598" s="198">
        <f t="shared" si="421"/>
        <v>10</v>
      </c>
    </row>
    <row r="12599" spans="1:9" x14ac:dyDescent="0.3">
      <c r="A12599" s="10">
        <v>43741</v>
      </c>
      <c r="B12599" s="11" t="s">
        <v>941</v>
      </c>
      <c r="C12599" s="11" t="s">
        <v>487</v>
      </c>
      <c r="D12599" s="11" t="s">
        <v>662</v>
      </c>
      <c r="F12599" s="15">
        <f>IF(ISBLANK($D12599),"",IF(ISBLANK($E12599),VLOOKUP($D12599,$J:$K,2,FALSE),VLOOKUP($E12599,'Daycare Packages'!$A:$G,7,FALSE)))</f>
        <v>30</v>
      </c>
      <c r="G12599" s="15"/>
      <c r="H12599" s="15">
        <f t="shared" si="420"/>
        <v>30</v>
      </c>
      <c r="I12599" s="198">
        <f t="shared" si="421"/>
        <v>10</v>
      </c>
    </row>
    <row r="12600" spans="1:9" x14ac:dyDescent="0.3">
      <c r="A12600" s="10">
        <v>43741</v>
      </c>
      <c r="B12600" s="11" t="s">
        <v>690</v>
      </c>
      <c r="C12600" s="11" t="s">
        <v>691</v>
      </c>
      <c r="D12600" s="11" t="s">
        <v>662</v>
      </c>
      <c r="E12600" s="11">
        <v>6937080</v>
      </c>
      <c r="F12600" s="15">
        <f>IF(ISBLANK($D12600),"",IF(ISBLANK($E12600),VLOOKUP($D12600,$J:$K,2,FALSE),VLOOKUP($E12600,'Daycare Packages'!$A:$G,7,FALSE)))</f>
        <v>23</v>
      </c>
      <c r="G12600" s="15"/>
      <c r="H12600" s="15">
        <f t="shared" si="420"/>
        <v>23</v>
      </c>
      <c r="I12600" s="198">
        <f t="shared" si="421"/>
        <v>10</v>
      </c>
    </row>
    <row r="12601" spans="1:9" x14ac:dyDescent="0.3">
      <c r="A12601" s="10">
        <v>43741</v>
      </c>
      <c r="B12601" s="11" t="s">
        <v>2293</v>
      </c>
      <c r="C12601" s="11" t="s">
        <v>1675</v>
      </c>
      <c r="D12601" s="11" t="s">
        <v>662</v>
      </c>
      <c r="F12601" s="15">
        <f>IF(ISBLANK($D12601),"",IF(ISBLANK($E12601),VLOOKUP($D12601,$J:$K,2,FALSE),VLOOKUP($E12601,'Daycare Packages'!$A:$G,7,FALSE)))</f>
        <v>30</v>
      </c>
      <c r="G12601" s="15"/>
      <c r="H12601" s="15">
        <f t="shared" si="420"/>
        <v>30</v>
      </c>
      <c r="I12601" s="198">
        <f t="shared" si="421"/>
        <v>10</v>
      </c>
    </row>
    <row r="12602" spans="1:9" x14ac:dyDescent="0.3">
      <c r="A12602" s="10">
        <v>43741</v>
      </c>
      <c r="B12602" s="11" t="s">
        <v>150</v>
      </c>
      <c r="C12602" s="11" t="s">
        <v>461</v>
      </c>
      <c r="D12602" s="11" t="s">
        <v>659</v>
      </c>
      <c r="F12602" s="15">
        <f>IF(ISBLANK($D12602),"",IF(ISBLANK($E12602),VLOOKUP($D12602,$J:$K,2,FALSE),VLOOKUP($E12602,'Daycare Packages'!$A:$G,7,FALSE)))</f>
        <v>20</v>
      </c>
      <c r="G12602" s="15"/>
      <c r="H12602" s="15">
        <f t="shared" si="420"/>
        <v>20</v>
      </c>
      <c r="I12602" s="198">
        <f t="shared" si="421"/>
        <v>10</v>
      </c>
    </row>
    <row r="12603" spans="1:9" x14ac:dyDescent="0.3">
      <c r="A12603" s="10">
        <v>43741</v>
      </c>
      <c r="B12603" s="11" t="s">
        <v>1317</v>
      </c>
      <c r="C12603" s="11" t="s">
        <v>633</v>
      </c>
      <c r="D12603" s="11" t="s">
        <v>662</v>
      </c>
      <c r="E12603" s="11">
        <v>6935593</v>
      </c>
      <c r="F12603" s="15">
        <f>IF(ISBLANK($D12603),"",IF(ISBLANK($E12603),VLOOKUP($D12603,$J:$K,2,FALSE),VLOOKUP($E12603,'Daycare Packages'!$A:$G,7,FALSE)))</f>
        <v>25</v>
      </c>
      <c r="G12603" s="15"/>
      <c r="H12603" s="15">
        <f t="shared" si="420"/>
        <v>25</v>
      </c>
      <c r="I12603" s="198">
        <f t="shared" si="421"/>
        <v>10</v>
      </c>
    </row>
    <row r="12604" spans="1:9" x14ac:dyDescent="0.3">
      <c r="A12604" s="10">
        <v>43741</v>
      </c>
      <c r="B12604" s="11" t="s">
        <v>167</v>
      </c>
      <c r="C12604" s="11" t="s">
        <v>726</v>
      </c>
      <c r="D12604" s="11" t="s">
        <v>662</v>
      </c>
      <c r="E12604" s="11">
        <v>6971388</v>
      </c>
      <c r="F12604" s="15">
        <f>IF(ISBLANK($D12604),"",IF(ISBLANK($E12604),VLOOKUP($D12604,$J:$K,2,FALSE),VLOOKUP($E12604,'Daycare Packages'!$A:$G,7,FALSE)))</f>
        <v>27</v>
      </c>
      <c r="G12604" s="15"/>
      <c r="H12604" s="15">
        <f t="shared" si="420"/>
        <v>27</v>
      </c>
      <c r="I12604" s="198">
        <f t="shared" si="421"/>
        <v>10</v>
      </c>
    </row>
    <row r="12605" spans="1:9" x14ac:dyDescent="0.3">
      <c r="A12605" s="10">
        <v>43741</v>
      </c>
      <c r="B12605" s="11" t="s">
        <v>167</v>
      </c>
      <c r="C12605" s="11" t="s">
        <v>467</v>
      </c>
      <c r="D12605" s="11" t="s">
        <v>662</v>
      </c>
      <c r="E12605" s="11">
        <v>6971388</v>
      </c>
      <c r="F12605" s="15">
        <f>IF(ISBLANK($D12605),"",IF(ISBLANK($E12605),VLOOKUP($D12605,$J:$K,2,FALSE),VLOOKUP($E12605,'Daycare Packages'!$A:$G,7,FALSE)))</f>
        <v>27</v>
      </c>
      <c r="G12605" s="15"/>
      <c r="H12605" s="15">
        <f t="shared" si="420"/>
        <v>27</v>
      </c>
      <c r="I12605" s="198">
        <f t="shared" si="421"/>
        <v>10</v>
      </c>
    </row>
    <row r="12606" spans="1:9" x14ac:dyDescent="0.3">
      <c r="A12606" s="10">
        <v>43741</v>
      </c>
      <c r="B12606" s="11" t="s">
        <v>178</v>
      </c>
      <c r="C12606" s="11" t="s">
        <v>734</v>
      </c>
      <c r="D12606" s="11" t="s">
        <v>662</v>
      </c>
      <c r="E12606" s="11">
        <v>6932217</v>
      </c>
      <c r="F12606" s="15">
        <f>IF(ISBLANK($D12606),"",IF(ISBLANK($E12606),VLOOKUP($D12606,$J:$K,2,FALSE),VLOOKUP($E12606,'Daycare Packages'!$A:$G,7,FALSE)))</f>
        <v>27</v>
      </c>
      <c r="G12606" s="15"/>
      <c r="H12606" s="15">
        <f t="shared" ref="H12606:H12669" si="422">IF(ISBLANK(D12606),"",SUM(F12606:G12606))</f>
        <v>27</v>
      </c>
      <c r="I12606" s="198">
        <f t="shared" si="421"/>
        <v>10</v>
      </c>
    </row>
    <row r="12607" spans="1:9" x14ac:dyDescent="0.3">
      <c r="A12607" s="10">
        <v>43741</v>
      </c>
      <c r="B12607" s="11" t="s">
        <v>2006</v>
      </c>
      <c r="C12607" s="11" t="s">
        <v>2007</v>
      </c>
      <c r="D12607" s="11" t="s">
        <v>662</v>
      </c>
      <c r="E12607" s="11">
        <v>6966405</v>
      </c>
      <c r="F12607" s="15">
        <f>IF(ISBLANK($D12607),"",IF(ISBLANK($E12607),VLOOKUP($D12607,$J:$K,2,FALSE),VLOOKUP($E12607,'Daycare Packages'!$A:$G,7,FALSE)))</f>
        <v>27</v>
      </c>
      <c r="G12607" s="15"/>
      <c r="H12607" s="15">
        <f t="shared" si="422"/>
        <v>27</v>
      </c>
      <c r="I12607" s="198">
        <f t="shared" si="421"/>
        <v>10</v>
      </c>
    </row>
    <row r="12608" spans="1:9" x14ac:dyDescent="0.3">
      <c r="A12608" s="10">
        <v>43741</v>
      </c>
      <c r="B12608" s="11" t="s">
        <v>2006</v>
      </c>
      <c r="C12608" s="11" t="s">
        <v>1154</v>
      </c>
      <c r="D12608" s="11" t="s">
        <v>662</v>
      </c>
      <c r="E12608" s="11">
        <v>6966405</v>
      </c>
      <c r="F12608" s="15">
        <f>IF(ISBLANK($D12608),"",IF(ISBLANK($E12608),VLOOKUP($D12608,$J:$K,2,FALSE),VLOOKUP($E12608,'Daycare Packages'!$A:$G,7,FALSE)))</f>
        <v>27</v>
      </c>
      <c r="G12608" s="15"/>
      <c r="H12608" s="15">
        <f t="shared" si="422"/>
        <v>27</v>
      </c>
      <c r="I12608" s="198">
        <f t="shared" si="421"/>
        <v>10</v>
      </c>
    </row>
    <row r="12609" spans="1:9" x14ac:dyDescent="0.3">
      <c r="A12609" s="10">
        <v>43741</v>
      </c>
      <c r="B12609" s="11" t="s">
        <v>936</v>
      </c>
      <c r="C12609" s="11" t="s">
        <v>937</v>
      </c>
      <c r="D12609" s="11" t="s">
        <v>662</v>
      </c>
      <c r="F12609" s="15">
        <f>IF(ISBLANK($D12609),"",IF(ISBLANK($E12609),VLOOKUP($D12609,$J:$K,2,FALSE),VLOOKUP($E12609,'Daycare Packages'!$A:$G,7,FALSE)))</f>
        <v>30</v>
      </c>
      <c r="G12609" s="15"/>
      <c r="H12609" s="15">
        <f t="shared" si="422"/>
        <v>30</v>
      </c>
      <c r="I12609" s="198">
        <f t="shared" si="421"/>
        <v>10</v>
      </c>
    </row>
    <row r="12610" spans="1:9" x14ac:dyDescent="0.3">
      <c r="A12610" s="10">
        <v>43741</v>
      </c>
      <c r="B12610" s="11" t="s">
        <v>162</v>
      </c>
      <c r="C12610" s="11" t="s">
        <v>676</v>
      </c>
      <c r="D12610" s="11" t="s">
        <v>662</v>
      </c>
      <c r="E12610" s="11">
        <v>6914935</v>
      </c>
      <c r="F12610" s="15">
        <f>IF(ISBLANK($D12610),"",IF(ISBLANK($E12610),VLOOKUP($D12610,$J:$K,2,FALSE),VLOOKUP($E12610,'Daycare Packages'!$A:$G,7,FALSE)))</f>
        <v>27</v>
      </c>
      <c r="G12610" s="15"/>
      <c r="H12610" s="15">
        <f t="shared" si="422"/>
        <v>27</v>
      </c>
      <c r="I12610" s="198">
        <f t="shared" si="421"/>
        <v>10</v>
      </c>
    </row>
    <row r="12611" spans="1:9" x14ac:dyDescent="0.3">
      <c r="A12611" s="10">
        <v>43741</v>
      </c>
      <c r="B12611" s="11" t="s">
        <v>751</v>
      </c>
      <c r="C12611" s="11" t="s">
        <v>752</v>
      </c>
      <c r="D12611" s="11" t="s">
        <v>662</v>
      </c>
      <c r="F12611" s="15">
        <f>IF(ISBLANK($D12611),"",IF(ISBLANK($E12611),VLOOKUP($D12611,$J:$K,2,FALSE),VLOOKUP($E12611,'Daycare Packages'!$A:$G,7,FALSE)))</f>
        <v>30</v>
      </c>
      <c r="G12611" s="15"/>
      <c r="H12611" s="15">
        <f t="shared" si="422"/>
        <v>30</v>
      </c>
      <c r="I12611" s="198">
        <f t="shared" ref="I12611:I12674" si="423">IF(A12611="",0,MONTH(A12611))</f>
        <v>10</v>
      </c>
    </row>
    <row r="12612" spans="1:9" x14ac:dyDescent="0.3">
      <c r="A12612" s="10">
        <v>43741</v>
      </c>
      <c r="B12612" s="11" t="s">
        <v>123</v>
      </c>
      <c r="C12612" s="11" t="s">
        <v>622</v>
      </c>
      <c r="D12612" s="11" t="s">
        <v>662</v>
      </c>
      <c r="E12612" s="11">
        <v>6892228</v>
      </c>
      <c r="F12612" s="15">
        <f>IF(ISBLANK($D12612),"",IF(ISBLANK($E12612),VLOOKUP($D12612,$J:$K,2,FALSE),VLOOKUP($E12612,'Daycare Packages'!$A:$G,7,FALSE)))</f>
        <v>23</v>
      </c>
      <c r="G12612" s="15"/>
      <c r="H12612" s="15">
        <f t="shared" si="422"/>
        <v>23</v>
      </c>
      <c r="I12612" s="198">
        <f t="shared" si="423"/>
        <v>10</v>
      </c>
    </row>
    <row r="12613" spans="1:9" x14ac:dyDescent="0.3">
      <c r="A12613" s="10">
        <v>43741</v>
      </c>
      <c r="B12613" s="11" t="s">
        <v>136</v>
      </c>
      <c r="C12613" s="11" t="s">
        <v>650</v>
      </c>
      <c r="D12613" s="11" t="s">
        <v>662</v>
      </c>
      <c r="E12613" s="11">
        <v>6936967</v>
      </c>
      <c r="F12613" s="15">
        <f>IF(ISBLANK($D12613),"",IF(ISBLANK($E12613),VLOOKUP($D12613,$J:$K,2,FALSE),VLOOKUP($E12613,'Daycare Packages'!$A:$G,7,FALSE)))</f>
        <v>26</v>
      </c>
      <c r="G12613" s="15"/>
      <c r="H12613" s="15">
        <f t="shared" si="422"/>
        <v>26</v>
      </c>
      <c r="I12613" s="198">
        <f t="shared" si="423"/>
        <v>10</v>
      </c>
    </row>
    <row r="12614" spans="1:9" x14ac:dyDescent="0.3">
      <c r="A12614" s="10">
        <v>43741</v>
      </c>
      <c r="B12614" s="11" t="s">
        <v>565</v>
      </c>
      <c r="C12614" s="11" t="s">
        <v>566</v>
      </c>
      <c r="D12614" s="11" t="s">
        <v>662</v>
      </c>
      <c r="F12614" s="15">
        <f>IF(ISBLANK($D12614),"",IF(ISBLANK($E12614),VLOOKUP($D12614,$J:$K,2,FALSE),VLOOKUP($E12614,'Daycare Packages'!$A:$G,7,FALSE)))</f>
        <v>30</v>
      </c>
      <c r="G12614" s="15"/>
      <c r="H12614" s="15">
        <f t="shared" si="422"/>
        <v>30</v>
      </c>
      <c r="I12614" s="198">
        <f t="shared" si="423"/>
        <v>10</v>
      </c>
    </row>
    <row r="12615" spans="1:9" x14ac:dyDescent="0.3">
      <c r="A12615" s="10">
        <v>43741</v>
      </c>
      <c r="B12615" s="11" t="s">
        <v>1961</v>
      </c>
      <c r="C12615" s="11" t="s">
        <v>1962</v>
      </c>
      <c r="D12615" s="11" t="s">
        <v>662</v>
      </c>
      <c r="F12615" s="15">
        <f>IF(ISBLANK($D12615),"",IF(ISBLANK($E12615),VLOOKUP($D12615,$J:$K,2,FALSE),VLOOKUP($E12615,'Daycare Packages'!$A:$G,7,FALSE)))</f>
        <v>30</v>
      </c>
      <c r="G12615" s="15"/>
      <c r="H12615" s="15">
        <f t="shared" si="422"/>
        <v>30</v>
      </c>
      <c r="I12615" s="198">
        <f t="shared" si="423"/>
        <v>10</v>
      </c>
    </row>
    <row r="12616" spans="1:9" x14ac:dyDescent="0.3">
      <c r="A12616" s="10">
        <v>43741</v>
      </c>
      <c r="B12616" s="11" t="s">
        <v>161</v>
      </c>
      <c r="C12616" s="11" t="s">
        <v>832</v>
      </c>
      <c r="D12616" s="11" t="s">
        <v>662</v>
      </c>
      <c r="E12616" s="11">
        <v>6825087</v>
      </c>
      <c r="F12616" s="15">
        <f>IF(ISBLANK($D12616),"",IF(ISBLANK($E12616),VLOOKUP($D12616,$J:$K,2,FALSE),VLOOKUP($E12616,'Daycare Packages'!$A:$G,7,FALSE)))</f>
        <v>27</v>
      </c>
      <c r="G12616" s="15"/>
      <c r="H12616" s="15">
        <f t="shared" si="422"/>
        <v>27</v>
      </c>
      <c r="I12616" s="198">
        <f t="shared" si="423"/>
        <v>10</v>
      </c>
    </row>
    <row r="12617" spans="1:9" x14ac:dyDescent="0.3">
      <c r="A12617" s="10">
        <v>43741</v>
      </c>
      <c r="B12617" s="11" t="s">
        <v>1805</v>
      </c>
      <c r="C12617" s="11" t="s">
        <v>548</v>
      </c>
      <c r="D12617" s="11" t="s">
        <v>662</v>
      </c>
      <c r="F12617" s="15">
        <f>IF(ISBLANK($D12617),"",IF(ISBLANK($E12617),VLOOKUP($D12617,$J:$K,2,FALSE),VLOOKUP($E12617,'Daycare Packages'!$A:$G,7,FALSE)))</f>
        <v>30</v>
      </c>
      <c r="G12617" s="15"/>
      <c r="H12617" s="15">
        <f t="shared" si="422"/>
        <v>30</v>
      </c>
      <c r="I12617" s="198">
        <f t="shared" si="423"/>
        <v>10</v>
      </c>
    </row>
    <row r="12618" spans="1:9" x14ac:dyDescent="0.3">
      <c r="A12618" s="10">
        <v>43741</v>
      </c>
      <c r="B12618" s="11" t="s">
        <v>154</v>
      </c>
      <c r="C12618" s="11" t="s">
        <v>729</v>
      </c>
      <c r="D12618" s="11" t="s">
        <v>662</v>
      </c>
      <c r="E12618" s="11">
        <v>6928866</v>
      </c>
      <c r="F12618" s="15">
        <f>IF(ISBLANK($D12618),"",IF(ISBLANK($E12618),VLOOKUP($D12618,$J:$K,2,FALSE),VLOOKUP($E12618,'Daycare Packages'!$A:$G,7,FALSE)))</f>
        <v>27</v>
      </c>
      <c r="G12618" s="15"/>
      <c r="H12618" s="15">
        <f t="shared" si="422"/>
        <v>27</v>
      </c>
      <c r="I12618" s="198">
        <f t="shared" si="423"/>
        <v>10</v>
      </c>
    </row>
    <row r="12619" spans="1:9" x14ac:dyDescent="0.3">
      <c r="A12619" s="10">
        <v>43741</v>
      </c>
      <c r="B12619" s="11" t="s">
        <v>643</v>
      </c>
      <c r="C12619" s="11" t="s">
        <v>415</v>
      </c>
      <c r="D12619" s="11" t="s">
        <v>662</v>
      </c>
      <c r="F12619" s="15">
        <f>IF(ISBLANK($D12619),"",IF(ISBLANK($E12619),VLOOKUP($D12619,$J:$K,2,FALSE),VLOOKUP($E12619,'Daycare Packages'!$A:$G,7,FALSE)))</f>
        <v>30</v>
      </c>
      <c r="G12619" s="15"/>
      <c r="H12619" s="15">
        <f t="shared" si="422"/>
        <v>30</v>
      </c>
      <c r="I12619" s="198">
        <f t="shared" si="423"/>
        <v>10</v>
      </c>
    </row>
    <row r="12620" spans="1:9" x14ac:dyDescent="0.3">
      <c r="A12620" s="10">
        <v>43741</v>
      </c>
      <c r="B12620" s="11" t="s">
        <v>912</v>
      </c>
      <c r="C12620" s="11" t="s">
        <v>913</v>
      </c>
      <c r="D12620" s="11" t="s">
        <v>662</v>
      </c>
      <c r="F12620" s="15">
        <f>IF(ISBLANK($D12620),"",IF(ISBLANK($E12620),VLOOKUP($D12620,$J:$K,2,FALSE),VLOOKUP($E12620,'Daycare Packages'!$A:$G,7,FALSE)))</f>
        <v>30</v>
      </c>
      <c r="G12620" s="15"/>
      <c r="H12620" s="15">
        <f t="shared" si="422"/>
        <v>30</v>
      </c>
      <c r="I12620" s="198">
        <f t="shared" si="423"/>
        <v>10</v>
      </c>
    </row>
    <row r="12621" spans="1:9" x14ac:dyDescent="0.3">
      <c r="A12621" s="10">
        <v>43741</v>
      </c>
      <c r="B12621" s="11" t="s">
        <v>995</v>
      </c>
      <c r="C12621" s="11" t="s">
        <v>996</v>
      </c>
      <c r="D12621" s="11" t="s">
        <v>662</v>
      </c>
      <c r="F12621" s="15">
        <f>IF(ISBLANK($D12621),"",IF(ISBLANK($E12621),VLOOKUP($D12621,$J:$K,2,FALSE),VLOOKUP($E12621,'Daycare Packages'!$A:$G,7,FALSE)))</f>
        <v>30</v>
      </c>
      <c r="G12621" s="15"/>
      <c r="H12621" s="15">
        <f t="shared" si="422"/>
        <v>30</v>
      </c>
      <c r="I12621" s="198">
        <f t="shared" si="423"/>
        <v>10</v>
      </c>
    </row>
    <row r="12622" spans="1:9" x14ac:dyDescent="0.3">
      <c r="A12622" s="10">
        <v>43741</v>
      </c>
      <c r="B12622" s="11" t="s">
        <v>722</v>
      </c>
      <c r="C12622" s="11" t="s">
        <v>548</v>
      </c>
      <c r="D12622" s="11" t="s">
        <v>662</v>
      </c>
      <c r="F12622" s="15">
        <f>IF(ISBLANK($D12622),"",IF(ISBLANK($E12622),VLOOKUP($D12622,$J:$K,2,FALSE),VLOOKUP($E12622,'Daycare Packages'!$A:$G,7,FALSE)))</f>
        <v>30</v>
      </c>
      <c r="G12622" s="15"/>
      <c r="H12622" s="15">
        <f t="shared" si="422"/>
        <v>30</v>
      </c>
      <c r="I12622" s="198">
        <f t="shared" si="423"/>
        <v>10</v>
      </c>
    </row>
    <row r="12623" spans="1:9" x14ac:dyDescent="0.3">
      <c r="A12623" s="10">
        <v>43741</v>
      </c>
      <c r="B12623" s="11" t="s">
        <v>137</v>
      </c>
      <c r="C12623" s="11" t="s">
        <v>693</v>
      </c>
      <c r="D12623" s="11" t="s">
        <v>662</v>
      </c>
      <c r="E12623" s="11">
        <v>6867321</v>
      </c>
      <c r="F12623" s="15">
        <f>IF(ISBLANK($D12623),"",IF(ISBLANK($E12623),VLOOKUP($D12623,$J:$K,2,FALSE),VLOOKUP($E12623,'Daycare Packages'!$A:$G,7,FALSE)))</f>
        <v>23</v>
      </c>
      <c r="G12623" s="15"/>
      <c r="H12623" s="15">
        <f t="shared" si="422"/>
        <v>23</v>
      </c>
      <c r="I12623" s="198">
        <f t="shared" si="423"/>
        <v>10</v>
      </c>
    </row>
    <row r="12624" spans="1:9" x14ac:dyDescent="0.3">
      <c r="A12624" s="10">
        <v>43741</v>
      </c>
      <c r="B12624" s="11" t="s">
        <v>1692</v>
      </c>
      <c r="C12624" s="11" t="s">
        <v>650</v>
      </c>
      <c r="D12624" s="11" t="s">
        <v>662</v>
      </c>
      <c r="F12624" s="15">
        <f>IF(ISBLANK($D12624),"",IF(ISBLANK($E12624),VLOOKUP($D12624,$J:$K,2,FALSE),VLOOKUP($E12624,'Daycare Packages'!$A:$G,7,FALSE)))</f>
        <v>30</v>
      </c>
      <c r="G12624" s="15"/>
      <c r="H12624" s="15">
        <f t="shared" si="422"/>
        <v>30</v>
      </c>
      <c r="I12624" s="198">
        <f t="shared" si="423"/>
        <v>10</v>
      </c>
    </row>
    <row r="12625" spans="1:9" x14ac:dyDescent="0.3">
      <c r="A12625" s="10">
        <v>43741</v>
      </c>
      <c r="B12625" s="11" t="s">
        <v>663</v>
      </c>
      <c r="C12625" s="11" t="s">
        <v>664</v>
      </c>
      <c r="D12625" s="11" t="s">
        <v>662</v>
      </c>
      <c r="F12625" s="15">
        <f>IF(ISBLANK($D12625),"",IF(ISBLANK($E12625),VLOOKUP($D12625,$J:$K,2,FALSE),VLOOKUP($E12625,'Daycare Packages'!$A:$G,7,FALSE)))</f>
        <v>30</v>
      </c>
      <c r="G12625" s="15"/>
      <c r="H12625" s="15">
        <f t="shared" si="422"/>
        <v>30</v>
      </c>
      <c r="I12625" s="198">
        <f t="shared" si="423"/>
        <v>10</v>
      </c>
    </row>
    <row r="12626" spans="1:9" x14ac:dyDescent="0.3">
      <c r="A12626" s="10">
        <v>43741</v>
      </c>
      <c r="B12626" s="11" t="s">
        <v>663</v>
      </c>
      <c r="C12626" s="11" t="s">
        <v>665</v>
      </c>
      <c r="D12626" s="11" t="s">
        <v>662</v>
      </c>
      <c r="F12626" s="15">
        <f>IF(ISBLANK($D12626),"",IF(ISBLANK($E12626),VLOOKUP($D12626,$J:$K,2,FALSE),VLOOKUP($E12626,'Daycare Packages'!$A:$G,7,FALSE)))</f>
        <v>30</v>
      </c>
      <c r="G12626" s="15"/>
      <c r="H12626" s="15">
        <f t="shared" si="422"/>
        <v>30</v>
      </c>
      <c r="I12626" s="198">
        <f t="shared" si="423"/>
        <v>10</v>
      </c>
    </row>
    <row r="12627" spans="1:9" x14ac:dyDescent="0.3">
      <c r="A12627" s="10">
        <v>43741</v>
      </c>
      <c r="B12627" s="11" t="s">
        <v>186</v>
      </c>
      <c r="C12627" s="11" t="s">
        <v>561</v>
      </c>
      <c r="D12627" s="11" t="s">
        <v>662</v>
      </c>
      <c r="E12627" s="11">
        <v>6937918</v>
      </c>
      <c r="F12627" s="15">
        <f>IF(ISBLANK($D12627),"",IF(ISBLANK($E12627),VLOOKUP($D12627,$J:$K,2,FALSE),VLOOKUP($E12627,'Daycare Packages'!$A:$G,7,FALSE)))</f>
        <v>23</v>
      </c>
      <c r="G12627" s="15"/>
      <c r="H12627" s="15">
        <f t="shared" si="422"/>
        <v>23</v>
      </c>
      <c r="I12627" s="198">
        <f t="shared" si="423"/>
        <v>10</v>
      </c>
    </row>
    <row r="12628" spans="1:9" x14ac:dyDescent="0.3">
      <c r="A12628" s="10">
        <v>43741</v>
      </c>
      <c r="B12628" s="11" t="s">
        <v>833</v>
      </c>
      <c r="C12628" s="11" t="s">
        <v>618</v>
      </c>
      <c r="D12628" s="11" t="s">
        <v>662</v>
      </c>
      <c r="F12628" s="15">
        <f>IF(ISBLANK($D12628),"",IF(ISBLANK($E12628),VLOOKUP($D12628,$J:$K,2,FALSE),VLOOKUP($E12628,'Daycare Packages'!$A:$G,7,FALSE)))</f>
        <v>30</v>
      </c>
      <c r="G12628" s="15"/>
      <c r="H12628" s="15">
        <f t="shared" si="422"/>
        <v>30</v>
      </c>
      <c r="I12628" s="198">
        <f t="shared" si="423"/>
        <v>10</v>
      </c>
    </row>
    <row r="12629" spans="1:9" x14ac:dyDescent="0.3">
      <c r="A12629" s="10">
        <v>43741</v>
      </c>
      <c r="B12629" s="11" t="s">
        <v>511</v>
      </c>
      <c r="C12629" s="11" t="s">
        <v>512</v>
      </c>
      <c r="D12629" s="11" t="s">
        <v>662</v>
      </c>
      <c r="F12629" s="15">
        <f>IF(ISBLANK($D12629),"",IF(ISBLANK($E12629),VLOOKUP($D12629,$J:$K,2,FALSE),VLOOKUP($E12629,'Daycare Packages'!$A:$G,7,FALSE)))</f>
        <v>30</v>
      </c>
      <c r="G12629" s="15"/>
      <c r="H12629" s="15">
        <f t="shared" si="422"/>
        <v>30</v>
      </c>
      <c r="I12629" s="198">
        <f t="shared" si="423"/>
        <v>10</v>
      </c>
    </row>
    <row r="12630" spans="1:9" x14ac:dyDescent="0.3">
      <c r="A12630" s="10">
        <v>43741</v>
      </c>
      <c r="B12630" s="11" t="s">
        <v>197</v>
      </c>
      <c r="C12630" s="11" t="s">
        <v>754</v>
      </c>
      <c r="D12630" s="11" t="s">
        <v>662</v>
      </c>
      <c r="E12630" s="11">
        <v>6877015</v>
      </c>
      <c r="F12630" s="15">
        <f>IF(ISBLANK($D12630),"",IF(ISBLANK($E12630),VLOOKUP($D12630,$J:$K,2,FALSE),VLOOKUP($E12630,'Daycare Packages'!$A:$G,7,FALSE)))</f>
        <v>27</v>
      </c>
      <c r="G12630" s="15"/>
      <c r="H12630" s="15">
        <f t="shared" si="422"/>
        <v>27</v>
      </c>
      <c r="I12630" s="198">
        <f t="shared" si="423"/>
        <v>10</v>
      </c>
    </row>
    <row r="12631" spans="1:9" x14ac:dyDescent="0.3">
      <c r="A12631" s="10">
        <v>43741</v>
      </c>
      <c r="B12631" s="11" t="s">
        <v>1863</v>
      </c>
      <c r="C12631" s="11" t="s">
        <v>1864</v>
      </c>
      <c r="D12631" s="11" t="s">
        <v>662</v>
      </c>
      <c r="E12631" s="11">
        <v>6927437</v>
      </c>
      <c r="F12631" s="15">
        <f>IF(ISBLANK($D12631),"",IF(ISBLANK($E12631),VLOOKUP($D12631,$J:$K,2,FALSE),VLOOKUP($E12631,'Daycare Packages'!$A:$G,7,FALSE)))</f>
        <v>27</v>
      </c>
      <c r="G12631" s="15"/>
      <c r="H12631" s="15">
        <f t="shared" si="422"/>
        <v>27</v>
      </c>
      <c r="I12631" s="198">
        <f t="shared" si="423"/>
        <v>10</v>
      </c>
    </row>
    <row r="12632" spans="1:9" x14ac:dyDescent="0.3">
      <c r="A12632" s="10">
        <v>43741</v>
      </c>
      <c r="B12632" s="11" t="s">
        <v>122</v>
      </c>
      <c r="C12632" s="11" t="s">
        <v>740</v>
      </c>
      <c r="D12632" s="11" t="s">
        <v>662</v>
      </c>
      <c r="E12632" s="11">
        <v>6969939</v>
      </c>
      <c r="F12632" s="15">
        <f>IF(ISBLANK($D12632),"",IF(ISBLANK($E12632),VLOOKUP($D12632,$J:$K,2,FALSE),VLOOKUP($E12632,'Daycare Packages'!$A:$G,7,FALSE)))</f>
        <v>23</v>
      </c>
      <c r="G12632" s="15"/>
      <c r="H12632" s="15">
        <f t="shared" si="422"/>
        <v>23</v>
      </c>
      <c r="I12632" s="198">
        <f t="shared" si="423"/>
        <v>10</v>
      </c>
    </row>
    <row r="12633" spans="1:9" x14ac:dyDescent="0.3">
      <c r="A12633" s="10">
        <v>43741</v>
      </c>
      <c r="B12633" s="11" t="s">
        <v>160</v>
      </c>
      <c r="C12633" s="11" t="s">
        <v>794</v>
      </c>
      <c r="D12633" s="11" t="s">
        <v>662</v>
      </c>
      <c r="E12633" s="11">
        <v>6976592</v>
      </c>
      <c r="F12633" s="15">
        <f>IF(ISBLANK($D12633),"",IF(ISBLANK($E12633),VLOOKUP($D12633,$J:$K,2,FALSE),VLOOKUP($E12633,'Daycare Packages'!$A:$G,7,FALSE)))</f>
        <v>25</v>
      </c>
      <c r="G12633" s="15"/>
      <c r="H12633" s="15">
        <f t="shared" si="422"/>
        <v>25</v>
      </c>
      <c r="I12633" s="198">
        <f t="shared" si="423"/>
        <v>10</v>
      </c>
    </row>
    <row r="12634" spans="1:9" x14ac:dyDescent="0.3">
      <c r="A12634" s="10">
        <v>43741</v>
      </c>
      <c r="B12634" s="11" t="s">
        <v>931</v>
      </c>
      <c r="C12634" s="11" t="s">
        <v>932</v>
      </c>
      <c r="D12634" s="11" t="s">
        <v>659</v>
      </c>
      <c r="F12634" s="15">
        <f>IF(ISBLANK($D12634),"",IF(ISBLANK($E12634),VLOOKUP($D12634,$J:$K,2,FALSE),VLOOKUP($E12634,'Daycare Packages'!$A:$G,7,FALSE)))</f>
        <v>20</v>
      </c>
      <c r="G12634" s="15"/>
      <c r="H12634" s="15">
        <f t="shared" si="422"/>
        <v>20</v>
      </c>
      <c r="I12634" s="198">
        <f t="shared" si="423"/>
        <v>10</v>
      </c>
    </row>
    <row r="12635" spans="1:9" x14ac:dyDescent="0.3">
      <c r="A12635" s="10">
        <v>43741</v>
      </c>
      <c r="B12635" s="11" t="s">
        <v>1165</v>
      </c>
      <c r="C12635" s="11" t="s">
        <v>1166</v>
      </c>
      <c r="D12635" s="11" t="s">
        <v>662</v>
      </c>
      <c r="E12635" s="11">
        <v>6961856</v>
      </c>
      <c r="F12635" s="15">
        <f>IF(ISBLANK($D12635),"",IF(ISBLANK($E12635),VLOOKUP($D12635,$J:$K,2,FALSE),VLOOKUP($E12635,'Daycare Packages'!$A:$G,7,FALSE)))</f>
        <v>26</v>
      </c>
      <c r="G12635" s="15"/>
      <c r="H12635" s="15">
        <f t="shared" si="422"/>
        <v>26</v>
      </c>
      <c r="I12635" s="198">
        <f t="shared" si="423"/>
        <v>10</v>
      </c>
    </row>
    <row r="12636" spans="1:9" x14ac:dyDescent="0.3">
      <c r="A12636" s="10">
        <v>43741</v>
      </c>
      <c r="B12636" s="11" t="s">
        <v>1121</v>
      </c>
      <c r="C12636" s="11" t="s">
        <v>878</v>
      </c>
      <c r="D12636" s="11" t="s">
        <v>662</v>
      </c>
      <c r="E12636" s="11">
        <v>6938597</v>
      </c>
      <c r="F12636" s="15">
        <f>IF(ISBLANK($D12636),"",IF(ISBLANK($E12636),VLOOKUP($D12636,$J:$K,2,FALSE),VLOOKUP($E12636,'Daycare Packages'!$A:$G,7,FALSE)))</f>
        <v>23</v>
      </c>
      <c r="G12636" s="15"/>
      <c r="H12636" s="15">
        <f t="shared" si="422"/>
        <v>23</v>
      </c>
      <c r="I12636" s="198">
        <f t="shared" si="423"/>
        <v>10</v>
      </c>
    </row>
    <row r="12637" spans="1:9" x14ac:dyDescent="0.3">
      <c r="A12637" s="10">
        <v>43741</v>
      </c>
      <c r="B12637" s="11" t="s">
        <v>173</v>
      </c>
      <c r="C12637" s="11" t="s">
        <v>791</v>
      </c>
      <c r="D12637" s="11" t="s">
        <v>662</v>
      </c>
      <c r="E12637" s="11">
        <v>6957195</v>
      </c>
      <c r="F12637" s="15">
        <f>IF(ISBLANK($D12637),"",IF(ISBLANK($E12637),VLOOKUP($D12637,$J:$K,2,FALSE),VLOOKUP($E12637,'Daycare Packages'!$A:$G,7,FALSE)))</f>
        <v>25</v>
      </c>
      <c r="G12637" s="15"/>
      <c r="H12637" s="15">
        <f t="shared" si="422"/>
        <v>25</v>
      </c>
      <c r="I12637" s="198">
        <f t="shared" si="423"/>
        <v>10</v>
      </c>
    </row>
    <row r="12638" spans="1:9" x14ac:dyDescent="0.3">
      <c r="A12638" s="10">
        <v>43741</v>
      </c>
      <c r="B12638" s="11" t="s">
        <v>140</v>
      </c>
      <c r="C12638" s="11" t="s">
        <v>475</v>
      </c>
      <c r="D12638" s="11" t="s">
        <v>662</v>
      </c>
      <c r="E12638" s="11">
        <v>6964153</v>
      </c>
      <c r="F12638" s="15">
        <f>IF(ISBLANK($D12638),"",IF(ISBLANK($E12638),VLOOKUP($D12638,$J:$K,2,FALSE),VLOOKUP($E12638,'Daycare Packages'!$A:$G,7,FALSE)))</f>
        <v>26</v>
      </c>
      <c r="G12638" s="15"/>
      <c r="H12638" s="15">
        <f t="shared" si="422"/>
        <v>26</v>
      </c>
      <c r="I12638" s="198">
        <f t="shared" si="423"/>
        <v>10</v>
      </c>
    </row>
    <row r="12639" spans="1:9" x14ac:dyDescent="0.3">
      <c r="A12639" s="10">
        <v>43741</v>
      </c>
      <c r="B12639" s="11" t="s">
        <v>340</v>
      </c>
      <c r="C12639" s="11" t="s">
        <v>745</v>
      </c>
      <c r="D12639" s="11" t="s">
        <v>662</v>
      </c>
      <c r="F12639" s="15">
        <f>IF(ISBLANK($D12639),"",IF(ISBLANK($E12639),VLOOKUP($D12639,$J:$K,2,FALSE),VLOOKUP($E12639,'Daycare Packages'!$A:$G,7,FALSE)))</f>
        <v>30</v>
      </c>
      <c r="G12639" s="15">
        <v>-3.6</v>
      </c>
      <c r="H12639" s="15">
        <f t="shared" si="422"/>
        <v>26.4</v>
      </c>
      <c r="I12639" s="198">
        <f t="shared" si="423"/>
        <v>10</v>
      </c>
    </row>
    <row r="12640" spans="1:9" x14ac:dyDescent="0.3">
      <c r="A12640" s="10">
        <v>43741</v>
      </c>
      <c r="B12640" s="11" t="s">
        <v>340</v>
      </c>
      <c r="C12640" s="11" t="s">
        <v>746</v>
      </c>
      <c r="D12640" s="11" t="s">
        <v>662</v>
      </c>
      <c r="F12640" s="15">
        <f>IF(ISBLANK($D12640),"",IF(ISBLANK($E12640),VLOOKUP($D12640,$J:$K,2,FALSE),VLOOKUP($E12640,'Daycare Packages'!$A:$G,7,FALSE)))</f>
        <v>30</v>
      </c>
      <c r="G12640" s="15">
        <v>-3.6</v>
      </c>
      <c r="H12640" s="15">
        <f t="shared" si="422"/>
        <v>26.4</v>
      </c>
      <c r="I12640" s="198">
        <f t="shared" si="423"/>
        <v>10</v>
      </c>
    </row>
    <row r="12641" spans="1:9" x14ac:dyDescent="0.3">
      <c r="A12641" s="10">
        <v>43741</v>
      </c>
      <c r="B12641" s="11" t="s">
        <v>621</v>
      </c>
      <c r="C12641" s="11" t="s">
        <v>622</v>
      </c>
      <c r="D12641" s="11" t="s">
        <v>662</v>
      </c>
      <c r="F12641" s="15">
        <f>IF(ISBLANK($D12641),"",IF(ISBLANK($E12641),VLOOKUP($D12641,$J:$K,2,FALSE),VLOOKUP($E12641,'Daycare Packages'!$A:$G,7,FALSE)))</f>
        <v>30</v>
      </c>
      <c r="G12641" s="15"/>
      <c r="H12641" s="15">
        <f t="shared" si="422"/>
        <v>30</v>
      </c>
      <c r="I12641" s="198">
        <f t="shared" si="423"/>
        <v>10</v>
      </c>
    </row>
    <row r="12642" spans="1:9" x14ac:dyDescent="0.3">
      <c r="A12642" s="10">
        <v>43741</v>
      </c>
      <c r="B12642" s="11" t="s">
        <v>111</v>
      </c>
      <c r="C12642" s="11" t="s">
        <v>821</v>
      </c>
      <c r="D12642" s="11" t="s">
        <v>662</v>
      </c>
      <c r="E12642" s="11">
        <v>6908139</v>
      </c>
      <c r="F12642" s="15">
        <f>IF(ISBLANK($D12642),"",IF(ISBLANK($E12642),VLOOKUP($D12642,$J:$K,2,FALSE),VLOOKUP($E12642,'Daycare Packages'!$A:$G,7,FALSE)))</f>
        <v>27</v>
      </c>
      <c r="G12642" s="15"/>
      <c r="H12642" s="15">
        <f t="shared" si="422"/>
        <v>27</v>
      </c>
      <c r="I12642" s="198">
        <f t="shared" si="423"/>
        <v>10</v>
      </c>
    </row>
    <row r="12643" spans="1:9" x14ac:dyDescent="0.3">
      <c r="A12643" s="10">
        <v>43741</v>
      </c>
      <c r="B12643" s="11" t="s">
        <v>111</v>
      </c>
      <c r="C12643" s="11" t="s">
        <v>789</v>
      </c>
      <c r="D12643" s="11" t="s">
        <v>662</v>
      </c>
      <c r="E12643" s="11">
        <v>6908139</v>
      </c>
      <c r="F12643" s="15">
        <f>IF(ISBLANK($D12643),"",IF(ISBLANK($E12643),VLOOKUP($D12643,$J:$K,2,FALSE),VLOOKUP($E12643,'Daycare Packages'!$A:$G,7,FALSE)))</f>
        <v>27</v>
      </c>
      <c r="G12643" s="15"/>
      <c r="H12643" s="15">
        <f t="shared" si="422"/>
        <v>27</v>
      </c>
      <c r="I12643" s="198">
        <f t="shared" si="423"/>
        <v>10</v>
      </c>
    </row>
    <row r="12644" spans="1:9" x14ac:dyDescent="0.3">
      <c r="A12644" s="10">
        <v>43741</v>
      </c>
      <c r="B12644" s="11" t="s">
        <v>362</v>
      </c>
      <c r="C12644" s="11" t="s">
        <v>590</v>
      </c>
      <c r="D12644" s="11" t="s">
        <v>662</v>
      </c>
      <c r="E12644" s="11">
        <v>6965296</v>
      </c>
      <c r="F12644" s="15">
        <f>IF(ISBLANK($D12644),"",IF(ISBLANK($E12644),VLOOKUP($D12644,$J:$K,2,FALSE),VLOOKUP($E12644,'Daycare Packages'!$A:$G,7,FALSE)))</f>
        <v>27</v>
      </c>
      <c r="G12644" s="15"/>
      <c r="H12644" s="15">
        <f t="shared" si="422"/>
        <v>27</v>
      </c>
      <c r="I12644" s="198">
        <f t="shared" si="423"/>
        <v>10</v>
      </c>
    </row>
    <row r="12645" spans="1:9" x14ac:dyDescent="0.3">
      <c r="A12645" s="10">
        <v>43741</v>
      </c>
      <c r="B12645" s="11" t="s">
        <v>82</v>
      </c>
      <c r="C12645" s="11" t="s">
        <v>694</v>
      </c>
      <c r="D12645" s="11" t="s">
        <v>662</v>
      </c>
      <c r="E12645" s="11">
        <v>6984521</v>
      </c>
      <c r="F12645" s="15">
        <f>IF(ISBLANK($D12645),"",IF(ISBLANK($E12645),VLOOKUP($D12645,$J:$K,2,FALSE),VLOOKUP($E12645,'Daycare Packages'!$A:$G,7,FALSE)))</f>
        <v>23</v>
      </c>
      <c r="G12645" s="15"/>
      <c r="H12645" s="15">
        <f t="shared" si="422"/>
        <v>23</v>
      </c>
      <c r="I12645" s="198">
        <f t="shared" si="423"/>
        <v>10</v>
      </c>
    </row>
    <row r="12646" spans="1:9" x14ac:dyDescent="0.3">
      <c r="A12646" s="10">
        <v>43741</v>
      </c>
      <c r="B12646" s="11" t="s">
        <v>82</v>
      </c>
      <c r="C12646" s="11" t="s">
        <v>695</v>
      </c>
      <c r="D12646" s="11" t="s">
        <v>662</v>
      </c>
      <c r="E12646" s="11">
        <v>6984521</v>
      </c>
      <c r="F12646" s="15">
        <f>IF(ISBLANK($D12646),"",IF(ISBLANK($E12646),VLOOKUP($D12646,$J:$K,2,FALSE),VLOOKUP($E12646,'Daycare Packages'!$A:$G,7,FALSE)))</f>
        <v>23</v>
      </c>
      <c r="G12646" s="15"/>
      <c r="H12646" s="15">
        <f t="shared" si="422"/>
        <v>23</v>
      </c>
      <c r="I12646" s="198">
        <f t="shared" si="423"/>
        <v>10</v>
      </c>
    </row>
    <row r="12647" spans="1:9" x14ac:dyDescent="0.3">
      <c r="A12647" s="10">
        <v>43741</v>
      </c>
      <c r="B12647" s="11" t="s">
        <v>216</v>
      </c>
      <c r="C12647" s="11" t="s">
        <v>448</v>
      </c>
      <c r="D12647" s="11" t="s">
        <v>659</v>
      </c>
      <c r="F12647" s="15">
        <f>IF(ISBLANK($D12647),"",IF(ISBLANK($E12647),VLOOKUP($D12647,$J:$K,2,FALSE),VLOOKUP($E12647,'Daycare Packages'!$A:$G,7,FALSE)))</f>
        <v>20</v>
      </c>
      <c r="G12647" s="15"/>
      <c r="H12647" s="15">
        <f t="shared" si="422"/>
        <v>20</v>
      </c>
      <c r="I12647" s="198">
        <f t="shared" si="423"/>
        <v>10</v>
      </c>
    </row>
    <row r="12648" spans="1:9" x14ac:dyDescent="0.3">
      <c r="A12648" s="10">
        <v>43741</v>
      </c>
      <c r="B12648" s="11" t="s">
        <v>922</v>
      </c>
      <c r="C12648" s="11" t="s">
        <v>923</v>
      </c>
      <c r="D12648" s="11" t="s">
        <v>662</v>
      </c>
      <c r="E12648" s="11">
        <v>6978140</v>
      </c>
      <c r="F12648" s="15">
        <f>IF(ISBLANK($D12648),"",IF(ISBLANK($E12648),VLOOKUP($D12648,$J:$K,2,FALSE),VLOOKUP($E12648,'Daycare Packages'!$A:$G,7,FALSE)))</f>
        <v>25</v>
      </c>
      <c r="G12648" s="15"/>
      <c r="H12648" s="15">
        <f t="shared" si="422"/>
        <v>25</v>
      </c>
      <c r="I12648" s="198">
        <f t="shared" si="423"/>
        <v>10</v>
      </c>
    </row>
    <row r="12649" spans="1:9" x14ac:dyDescent="0.3">
      <c r="A12649" s="10">
        <v>43741</v>
      </c>
      <c r="B12649" s="11" t="s">
        <v>220</v>
      </c>
      <c r="C12649" s="11" t="s">
        <v>548</v>
      </c>
      <c r="D12649" s="11" t="s">
        <v>662</v>
      </c>
      <c r="F12649" s="15">
        <f>IF(ISBLANK($D12649),"",IF(ISBLANK($E12649),VLOOKUP($D12649,$J:$K,2,FALSE),VLOOKUP($E12649,'Daycare Packages'!$A:$G,7,FALSE)))</f>
        <v>30</v>
      </c>
      <c r="G12649" s="15"/>
      <c r="H12649" s="15">
        <f t="shared" si="422"/>
        <v>30</v>
      </c>
      <c r="I12649" s="198">
        <f t="shared" si="423"/>
        <v>10</v>
      </c>
    </row>
    <row r="12650" spans="1:9" x14ac:dyDescent="0.3">
      <c r="A12650" s="10">
        <v>43741</v>
      </c>
      <c r="B12650" s="11" t="s">
        <v>189</v>
      </c>
      <c r="C12650" s="11" t="s">
        <v>638</v>
      </c>
      <c r="D12650" s="11" t="s">
        <v>662</v>
      </c>
      <c r="E12650" s="11">
        <v>6895721</v>
      </c>
      <c r="F12650" s="15">
        <f>IF(ISBLANK($D12650),"",IF(ISBLANK($E12650),VLOOKUP($D12650,$J:$K,2,FALSE),VLOOKUP($E12650,'Daycare Packages'!$A:$G,7,FALSE)))</f>
        <v>25</v>
      </c>
      <c r="G12650" s="15"/>
      <c r="H12650" s="15">
        <f t="shared" si="422"/>
        <v>25</v>
      </c>
      <c r="I12650" s="198">
        <f t="shared" si="423"/>
        <v>10</v>
      </c>
    </row>
    <row r="12651" spans="1:9" x14ac:dyDescent="0.3">
      <c r="A12651" s="10">
        <v>43741</v>
      </c>
      <c r="B12651" s="11" t="s">
        <v>182</v>
      </c>
      <c r="C12651" s="11" t="s">
        <v>685</v>
      </c>
      <c r="D12651" s="11" t="s">
        <v>662</v>
      </c>
      <c r="E12651" s="11">
        <v>6973446</v>
      </c>
      <c r="F12651" s="15">
        <f>IF(ISBLANK($D12651),"",IF(ISBLANK($E12651),VLOOKUP($D12651,$J:$K,2,FALSE),VLOOKUP($E12651,'Daycare Packages'!$A:$G,7,FALSE)))</f>
        <v>23</v>
      </c>
      <c r="G12651" s="15"/>
      <c r="H12651" s="15">
        <f t="shared" si="422"/>
        <v>23</v>
      </c>
      <c r="I12651" s="198">
        <f t="shared" si="423"/>
        <v>10</v>
      </c>
    </row>
    <row r="12652" spans="1:9" x14ac:dyDescent="0.3">
      <c r="A12652" s="10">
        <v>43741</v>
      </c>
      <c r="B12652" s="11" t="s">
        <v>894</v>
      </c>
      <c r="C12652" s="11" t="s">
        <v>895</v>
      </c>
      <c r="D12652" s="11" t="s">
        <v>662</v>
      </c>
      <c r="E12652" s="11">
        <v>6961513</v>
      </c>
      <c r="F12652" s="15">
        <f>IF(ISBLANK($D12652),"",IF(ISBLANK($E12652),VLOOKUP($D12652,$J:$K,2,FALSE),VLOOKUP($E12652,'Daycare Packages'!$A:$G,7,FALSE)))</f>
        <v>26</v>
      </c>
      <c r="G12652" s="15"/>
      <c r="H12652" s="15">
        <f t="shared" si="422"/>
        <v>26</v>
      </c>
      <c r="I12652" s="198">
        <f t="shared" si="423"/>
        <v>10</v>
      </c>
    </row>
    <row r="12653" spans="1:9" x14ac:dyDescent="0.3">
      <c r="A12653" s="10">
        <v>43741</v>
      </c>
      <c r="B12653" s="11" t="s">
        <v>894</v>
      </c>
      <c r="C12653" s="11" t="s">
        <v>622</v>
      </c>
      <c r="D12653" s="11" t="s">
        <v>662</v>
      </c>
      <c r="E12653" s="11">
        <v>6961513</v>
      </c>
      <c r="F12653" s="15">
        <f>IF(ISBLANK($D12653),"",IF(ISBLANK($E12653),VLOOKUP($D12653,$J:$K,2,FALSE),VLOOKUP($E12653,'Daycare Packages'!$A:$G,7,FALSE)))</f>
        <v>26</v>
      </c>
      <c r="G12653" s="15"/>
      <c r="H12653" s="15">
        <f t="shared" si="422"/>
        <v>26</v>
      </c>
      <c r="I12653" s="198">
        <f t="shared" si="423"/>
        <v>10</v>
      </c>
    </row>
    <row r="12654" spans="1:9" x14ac:dyDescent="0.3">
      <c r="A12654" s="10">
        <v>43741</v>
      </c>
      <c r="B12654" s="11" t="s">
        <v>2031</v>
      </c>
      <c r="C12654" s="11" t="s">
        <v>2032</v>
      </c>
      <c r="D12654" s="11" t="s">
        <v>662</v>
      </c>
      <c r="F12654" s="15">
        <f>IF(ISBLANK($D12654),"",IF(ISBLANK($E12654),VLOOKUP($D12654,$J:$K,2,FALSE),VLOOKUP($E12654,'Daycare Packages'!$A:$G,7,FALSE)))</f>
        <v>30</v>
      </c>
      <c r="G12654" s="15"/>
      <c r="H12654" s="15">
        <f t="shared" si="422"/>
        <v>30</v>
      </c>
      <c r="I12654" s="198">
        <f t="shared" si="423"/>
        <v>10</v>
      </c>
    </row>
    <row r="12655" spans="1:9" x14ac:dyDescent="0.3">
      <c r="A12655" s="10">
        <v>43741</v>
      </c>
      <c r="B12655" s="11" t="s">
        <v>217</v>
      </c>
      <c r="C12655" s="11" t="s">
        <v>402</v>
      </c>
      <c r="D12655" s="11" t="s">
        <v>662</v>
      </c>
      <c r="E12655" s="11">
        <v>6964829</v>
      </c>
      <c r="F12655" s="15">
        <f>IF(ISBLANK($D12655),"",IF(ISBLANK($E12655),VLOOKUP($D12655,$J:$K,2,FALSE),VLOOKUP($E12655,'Daycare Packages'!$A:$G,7,FALSE)))</f>
        <v>26</v>
      </c>
      <c r="G12655" s="15"/>
      <c r="H12655" s="15">
        <f t="shared" si="422"/>
        <v>26</v>
      </c>
      <c r="I12655" s="198">
        <f t="shared" si="423"/>
        <v>10</v>
      </c>
    </row>
    <row r="12656" spans="1:9" x14ac:dyDescent="0.3">
      <c r="A12656" s="10">
        <v>43741</v>
      </c>
      <c r="B12656" s="11" t="s">
        <v>1987</v>
      </c>
      <c r="C12656" s="11" t="s">
        <v>1988</v>
      </c>
      <c r="D12656" s="11" t="s">
        <v>662</v>
      </c>
      <c r="F12656" s="15">
        <f>IF(ISBLANK($D12656),"",IF(ISBLANK($E12656),VLOOKUP($D12656,$J:$K,2,FALSE),VLOOKUP($E12656,'Daycare Packages'!$A:$G,7,FALSE)))</f>
        <v>30</v>
      </c>
      <c r="G12656" s="15"/>
      <c r="H12656" s="15">
        <f t="shared" si="422"/>
        <v>30</v>
      </c>
      <c r="I12656" s="198">
        <f t="shared" si="423"/>
        <v>10</v>
      </c>
    </row>
    <row r="12657" spans="1:9" x14ac:dyDescent="0.3">
      <c r="A12657" s="10">
        <v>43741</v>
      </c>
      <c r="B12657" s="11" t="s">
        <v>147</v>
      </c>
      <c r="C12657" s="11" t="s">
        <v>796</v>
      </c>
      <c r="D12657" s="11" t="s">
        <v>662</v>
      </c>
      <c r="E12657" s="11">
        <v>6931199</v>
      </c>
      <c r="F12657" s="15">
        <f>IF(ISBLANK($D12657),"",IF(ISBLANK($E12657),VLOOKUP($D12657,$J:$K,2,FALSE),VLOOKUP($E12657,'Daycare Packages'!$A:$G,7,FALSE)))</f>
        <v>23</v>
      </c>
      <c r="G12657" s="15"/>
      <c r="H12657" s="15">
        <f t="shared" si="422"/>
        <v>23</v>
      </c>
      <c r="I12657" s="198">
        <f t="shared" si="423"/>
        <v>10</v>
      </c>
    </row>
    <row r="12658" spans="1:9" x14ac:dyDescent="0.3">
      <c r="A12658" s="55">
        <v>43741</v>
      </c>
      <c r="B12658" s="56" t="s">
        <v>873</v>
      </c>
      <c r="C12658" s="56" t="s">
        <v>493</v>
      </c>
      <c r="D12658" s="56" t="s">
        <v>662</v>
      </c>
      <c r="E12658" s="56">
        <v>6971720</v>
      </c>
      <c r="F12658" s="59">
        <f>IF(ISBLANK($D12658),"",IF(ISBLANK($E12658),VLOOKUP($D12658,$J:$K,2,FALSE),VLOOKUP($E12658,'Daycare Packages'!$A:$G,7,FALSE)))</f>
        <v>27</v>
      </c>
      <c r="G12658" s="59"/>
      <c r="H12658" s="59">
        <f t="shared" si="422"/>
        <v>27</v>
      </c>
      <c r="I12658" s="198">
        <f t="shared" si="423"/>
        <v>10</v>
      </c>
    </row>
    <row r="12659" spans="1:9" x14ac:dyDescent="0.3">
      <c r="A12659" s="10">
        <v>43742</v>
      </c>
      <c r="B12659" s="11" t="s">
        <v>205</v>
      </c>
      <c r="C12659" s="11" t="s">
        <v>863</v>
      </c>
      <c r="D12659" s="11" t="s">
        <v>662</v>
      </c>
      <c r="F12659" s="15">
        <f>IF(ISBLANK($D12659),"",IF(ISBLANK($E12659),VLOOKUP($D12659,$J:$K,2,FALSE),VLOOKUP($E12659,'Daycare Packages'!$A:$G,7,FALSE)))</f>
        <v>30</v>
      </c>
      <c r="G12659" s="15"/>
      <c r="H12659" s="15">
        <f t="shared" si="422"/>
        <v>30</v>
      </c>
      <c r="I12659" s="198">
        <f t="shared" si="423"/>
        <v>10</v>
      </c>
    </row>
    <row r="12660" spans="1:9" x14ac:dyDescent="0.3">
      <c r="A12660" s="10">
        <v>43742</v>
      </c>
      <c r="B12660" s="11" t="s">
        <v>806</v>
      </c>
      <c r="C12660" s="11" t="s">
        <v>627</v>
      </c>
      <c r="D12660" s="11" t="s">
        <v>659</v>
      </c>
      <c r="F12660" s="15">
        <f>IF(ISBLANK($D12660),"",IF(ISBLANK($E12660),VLOOKUP($D12660,$J:$K,2,FALSE),VLOOKUP($E12660,'Daycare Packages'!$A:$G,7,FALSE)))</f>
        <v>20</v>
      </c>
      <c r="G12660" s="15"/>
      <c r="H12660" s="15">
        <f t="shared" si="422"/>
        <v>20</v>
      </c>
      <c r="I12660" s="198">
        <f t="shared" si="423"/>
        <v>10</v>
      </c>
    </row>
    <row r="12661" spans="1:9" x14ac:dyDescent="0.3">
      <c r="A12661" s="10">
        <v>43742</v>
      </c>
      <c r="B12661" s="11" t="s">
        <v>152</v>
      </c>
      <c r="C12661" s="11" t="s">
        <v>679</v>
      </c>
      <c r="D12661" s="11" t="s">
        <v>662</v>
      </c>
      <c r="E12661" s="11">
        <v>6942219</v>
      </c>
      <c r="F12661" s="15">
        <f>IF(ISBLANK($D12661),"",IF(ISBLANK($E12661),VLOOKUP($D12661,$J:$K,2,FALSE),VLOOKUP($E12661,'Daycare Packages'!$A:$G,7,FALSE)))</f>
        <v>23</v>
      </c>
      <c r="G12661" s="15"/>
      <c r="H12661" s="15">
        <f t="shared" si="422"/>
        <v>23</v>
      </c>
      <c r="I12661" s="198">
        <f t="shared" si="423"/>
        <v>10</v>
      </c>
    </row>
    <row r="12662" spans="1:9" x14ac:dyDescent="0.3">
      <c r="A12662" s="10">
        <v>43742</v>
      </c>
      <c r="B12662" s="11" t="s">
        <v>190</v>
      </c>
      <c r="C12662" s="11" t="s">
        <v>718</v>
      </c>
      <c r="D12662" s="11" t="s">
        <v>659</v>
      </c>
      <c r="E12662" s="11">
        <v>6977819</v>
      </c>
      <c r="F12662" s="15">
        <f>IF(ISBLANK($D12662),"",IF(ISBLANK($E12662),VLOOKUP($D12662,$J:$K,2,FALSE),VLOOKUP($E12662,'Daycare Packages'!$A:$G,7,FALSE)))</f>
        <v>19</v>
      </c>
      <c r="G12662" s="15"/>
      <c r="H12662" s="15">
        <f t="shared" si="422"/>
        <v>19</v>
      </c>
      <c r="I12662" s="198">
        <f t="shared" si="423"/>
        <v>10</v>
      </c>
    </row>
    <row r="12663" spans="1:9" x14ac:dyDescent="0.3">
      <c r="A12663" s="10">
        <v>43742</v>
      </c>
      <c r="B12663" s="11" t="s">
        <v>1259</v>
      </c>
      <c r="C12663" s="11" t="s">
        <v>229</v>
      </c>
      <c r="D12663" s="11" t="s">
        <v>659</v>
      </c>
      <c r="F12663" s="15">
        <f>IF(ISBLANK($D12663),"",IF(ISBLANK($E12663),VLOOKUP($D12663,$J:$K,2,FALSE),VLOOKUP($E12663,'Daycare Packages'!$A:$G,7,FALSE)))</f>
        <v>20</v>
      </c>
      <c r="G12663" s="15"/>
      <c r="H12663" s="15">
        <f t="shared" si="422"/>
        <v>20</v>
      </c>
      <c r="I12663" s="198">
        <f t="shared" si="423"/>
        <v>10</v>
      </c>
    </row>
    <row r="12664" spans="1:9" x14ac:dyDescent="0.3">
      <c r="A12664" s="10">
        <v>43742</v>
      </c>
      <c r="B12664" s="11" t="s">
        <v>132</v>
      </c>
      <c r="C12664" s="11" t="s">
        <v>818</v>
      </c>
      <c r="D12664" s="11" t="s">
        <v>662</v>
      </c>
      <c r="E12664" s="11">
        <v>6907472</v>
      </c>
      <c r="F12664" s="15">
        <f>IF(ISBLANK($D12664),"",IF(ISBLANK($E12664),VLOOKUP($D12664,$J:$K,2,FALSE),VLOOKUP($E12664,'Daycare Packages'!$A:$G,7,FALSE)))</f>
        <v>27</v>
      </c>
      <c r="G12664" s="15"/>
      <c r="H12664" s="15">
        <f t="shared" si="422"/>
        <v>27</v>
      </c>
      <c r="I12664" s="198">
        <f t="shared" si="423"/>
        <v>10</v>
      </c>
    </row>
    <row r="12665" spans="1:9" x14ac:dyDescent="0.3">
      <c r="A12665" s="10">
        <v>43742</v>
      </c>
      <c r="B12665" s="11" t="s">
        <v>193</v>
      </c>
      <c r="C12665" s="11" t="s">
        <v>776</v>
      </c>
      <c r="D12665" s="11" t="s">
        <v>662</v>
      </c>
      <c r="E12665" s="11">
        <v>6959357</v>
      </c>
      <c r="F12665" s="15">
        <f>IF(ISBLANK($D12665),"",IF(ISBLANK($E12665),VLOOKUP($D12665,$J:$K,2,FALSE),VLOOKUP($E12665,'Daycare Packages'!$A:$G,7,FALSE)))</f>
        <v>27</v>
      </c>
      <c r="G12665" s="15"/>
      <c r="H12665" s="15">
        <f t="shared" si="422"/>
        <v>27</v>
      </c>
      <c r="I12665" s="198">
        <f t="shared" si="423"/>
        <v>10</v>
      </c>
    </row>
    <row r="12666" spans="1:9" x14ac:dyDescent="0.3">
      <c r="A12666" s="10">
        <v>43742</v>
      </c>
      <c r="B12666" s="11" t="s">
        <v>989</v>
      </c>
      <c r="C12666" s="11" t="s">
        <v>765</v>
      </c>
      <c r="D12666" s="11" t="s">
        <v>662</v>
      </c>
      <c r="F12666" s="15">
        <f>IF(ISBLANK($D12666),"",IF(ISBLANK($E12666),VLOOKUP($D12666,$J:$K,2,FALSE),VLOOKUP($E12666,'Daycare Packages'!$A:$G,7,FALSE)))</f>
        <v>30</v>
      </c>
      <c r="G12666" s="15"/>
      <c r="H12666" s="15">
        <f t="shared" si="422"/>
        <v>30</v>
      </c>
      <c r="I12666" s="198">
        <f t="shared" si="423"/>
        <v>10</v>
      </c>
    </row>
    <row r="12667" spans="1:9" x14ac:dyDescent="0.3">
      <c r="A12667" s="10">
        <v>43742</v>
      </c>
      <c r="B12667" s="11" t="s">
        <v>427</v>
      </c>
      <c r="C12667" s="11" t="s">
        <v>1313</v>
      </c>
      <c r="D12667" s="11" t="s">
        <v>659</v>
      </c>
      <c r="E12667" s="11">
        <v>6968000</v>
      </c>
      <c r="F12667" s="15">
        <f>IF(ISBLANK($D12667),"",IF(ISBLANK($E12667),VLOOKUP($D12667,$J:$K,2,FALSE),VLOOKUP($E12667,'Daycare Packages'!$A:$G,7,FALSE)))</f>
        <v>19</v>
      </c>
      <c r="G12667" s="15"/>
      <c r="H12667" s="15">
        <f t="shared" si="422"/>
        <v>19</v>
      </c>
      <c r="I12667" s="198">
        <f t="shared" si="423"/>
        <v>10</v>
      </c>
    </row>
    <row r="12668" spans="1:9" x14ac:dyDescent="0.3">
      <c r="A12668" s="10">
        <v>43742</v>
      </c>
      <c r="B12668" s="11" t="s">
        <v>799</v>
      </c>
      <c r="C12668" s="11" t="s">
        <v>800</v>
      </c>
      <c r="D12668" s="11" t="s">
        <v>662</v>
      </c>
      <c r="F12668" s="15">
        <f>IF(ISBLANK($D12668),"",IF(ISBLANK($E12668),VLOOKUP($D12668,$J:$K,2,FALSE),VLOOKUP($E12668,'Daycare Packages'!$A:$G,7,FALSE)))</f>
        <v>30</v>
      </c>
      <c r="G12668" s="15"/>
      <c r="H12668" s="15">
        <f t="shared" si="422"/>
        <v>30</v>
      </c>
      <c r="I12668" s="198">
        <f t="shared" si="423"/>
        <v>10</v>
      </c>
    </row>
    <row r="12669" spans="1:9" x14ac:dyDescent="0.3">
      <c r="A12669" s="10">
        <v>43742</v>
      </c>
      <c r="B12669" s="11" t="s">
        <v>843</v>
      </c>
      <c r="C12669" s="11" t="s">
        <v>844</v>
      </c>
      <c r="D12669" s="11" t="s">
        <v>662</v>
      </c>
      <c r="E12669" s="11">
        <v>6919580</v>
      </c>
      <c r="F12669" s="15">
        <f>IF(ISBLANK($D12669),"",IF(ISBLANK($E12669),VLOOKUP($D12669,$J:$K,2,FALSE),VLOOKUP($E12669,'Daycare Packages'!$A:$G,7,FALSE)))</f>
        <v>23</v>
      </c>
      <c r="G12669" s="15"/>
      <c r="H12669" s="15">
        <f t="shared" si="422"/>
        <v>23</v>
      </c>
      <c r="I12669" s="198">
        <f t="shared" si="423"/>
        <v>10</v>
      </c>
    </row>
    <row r="12670" spans="1:9" x14ac:dyDescent="0.3">
      <c r="A12670" s="10">
        <v>43742</v>
      </c>
      <c r="B12670" s="11" t="s">
        <v>405</v>
      </c>
      <c r="C12670" s="11" t="s">
        <v>1060</v>
      </c>
      <c r="D12670" s="11" t="s">
        <v>662</v>
      </c>
      <c r="E12670" s="11">
        <v>6961528</v>
      </c>
      <c r="F12670" s="15">
        <f>IF(ISBLANK($D12670),"",IF(ISBLANK($E12670),VLOOKUP($D12670,$J:$K,2,FALSE),VLOOKUP($E12670,'Daycare Packages'!$A:$G,7,FALSE)))</f>
        <v>27</v>
      </c>
      <c r="G12670" s="15"/>
      <c r="H12670" s="15">
        <f t="shared" ref="H12670:H12733" si="424">IF(ISBLANK(D12670),"",SUM(F12670:G12670))</f>
        <v>27</v>
      </c>
      <c r="I12670" s="198">
        <f t="shared" si="423"/>
        <v>10</v>
      </c>
    </row>
    <row r="12671" spans="1:9" x14ac:dyDescent="0.3">
      <c r="A12671" s="10">
        <v>43742</v>
      </c>
      <c r="B12671" s="11" t="s">
        <v>185</v>
      </c>
      <c r="C12671" s="11" t="s">
        <v>670</v>
      </c>
      <c r="D12671" s="11" t="s">
        <v>662</v>
      </c>
      <c r="E12671" s="11">
        <v>6958047</v>
      </c>
      <c r="F12671" s="15">
        <f>IF(ISBLANK($D12671),"",IF(ISBLANK($E12671),VLOOKUP($D12671,$J:$K,2,FALSE),VLOOKUP($E12671,'Daycare Packages'!$A:$G,7,FALSE)))</f>
        <v>26</v>
      </c>
      <c r="G12671" s="15"/>
      <c r="H12671" s="15">
        <f t="shared" si="424"/>
        <v>26</v>
      </c>
      <c r="I12671" s="198">
        <f t="shared" si="423"/>
        <v>10</v>
      </c>
    </row>
    <row r="12672" spans="1:9" x14ac:dyDescent="0.3">
      <c r="A12672" s="10">
        <v>43742</v>
      </c>
      <c r="B12672" s="11" t="s">
        <v>1221</v>
      </c>
      <c r="C12672" s="11" t="s">
        <v>1222</v>
      </c>
      <c r="D12672" s="11" t="s">
        <v>662</v>
      </c>
      <c r="E12672" s="11">
        <v>6954886</v>
      </c>
      <c r="F12672" s="15">
        <f>IF(ISBLANK($D12672),"",IF(ISBLANK($E12672),VLOOKUP($D12672,$J:$K,2,FALSE),VLOOKUP($E12672,'Daycare Packages'!$A:$G,7,FALSE)))</f>
        <v>25</v>
      </c>
      <c r="G12672" s="15"/>
      <c r="H12672" s="15">
        <f t="shared" si="424"/>
        <v>25</v>
      </c>
      <c r="I12672" s="198">
        <f t="shared" si="423"/>
        <v>10</v>
      </c>
    </row>
    <row r="12673" spans="1:9" x14ac:dyDescent="0.3">
      <c r="A12673" s="10">
        <v>43742</v>
      </c>
      <c r="B12673" s="11" t="s">
        <v>184</v>
      </c>
      <c r="C12673" s="11" t="s">
        <v>679</v>
      </c>
      <c r="D12673" s="11" t="s">
        <v>662</v>
      </c>
      <c r="E12673" s="11">
        <v>6955702</v>
      </c>
      <c r="F12673" s="15">
        <f>IF(ISBLANK($D12673),"",IF(ISBLANK($E12673),VLOOKUP($D12673,$J:$K,2,FALSE),VLOOKUP($E12673,'Daycare Packages'!$A:$G,7,FALSE)))</f>
        <v>26</v>
      </c>
      <c r="G12673" s="15"/>
      <c r="H12673" s="15">
        <f t="shared" si="424"/>
        <v>26</v>
      </c>
      <c r="I12673" s="198">
        <f t="shared" si="423"/>
        <v>10</v>
      </c>
    </row>
    <row r="12674" spans="1:9" x14ac:dyDescent="0.3">
      <c r="A12674" s="10">
        <v>43742</v>
      </c>
      <c r="B12674" s="11" t="s">
        <v>184</v>
      </c>
      <c r="C12674" s="11" t="s">
        <v>396</v>
      </c>
      <c r="D12674" s="11" t="s">
        <v>662</v>
      </c>
      <c r="E12674" s="11">
        <v>6955702</v>
      </c>
      <c r="F12674" s="15">
        <f>IF(ISBLANK($D12674),"",IF(ISBLANK($E12674),VLOOKUP($D12674,$J:$K,2,FALSE),VLOOKUP($E12674,'Daycare Packages'!$A:$G,7,FALSE)))</f>
        <v>26</v>
      </c>
      <c r="G12674" s="15"/>
      <c r="H12674" s="15">
        <f t="shared" si="424"/>
        <v>26</v>
      </c>
      <c r="I12674" s="198">
        <f t="shared" si="423"/>
        <v>10</v>
      </c>
    </row>
    <row r="12675" spans="1:9" x14ac:dyDescent="0.3">
      <c r="A12675" s="10">
        <v>43742</v>
      </c>
      <c r="B12675" s="11" t="s">
        <v>2059</v>
      </c>
      <c r="C12675" s="11" t="s">
        <v>426</v>
      </c>
      <c r="D12675" s="11" t="s">
        <v>662</v>
      </c>
      <c r="F12675" s="15">
        <f>IF(ISBLANK($D12675),"",IF(ISBLANK($E12675),VLOOKUP($D12675,$J:$K,2,FALSE),VLOOKUP($E12675,'Daycare Packages'!$A:$G,7,FALSE)))</f>
        <v>30</v>
      </c>
      <c r="G12675" s="15"/>
      <c r="H12675" s="15">
        <f t="shared" si="424"/>
        <v>30</v>
      </c>
      <c r="I12675" s="198">
        <f t="shared" ref="I12675:I12738" si="425">IF(A12675="",0,MONTH(A12675))</f>
        <v>10</v>
      </c>
    </row>
    <row r="12676" spans="1:9" x14ac:dyDescent="0.3">
      <c r="A12676" s="10">
        <v>43742</v>
      </c>
      <c r="B12676" s="11" t="s">
        <v>2151</v>
      </c>
      <c r="C12676" s="11" t="s">
        <v>808</v>
      </c>
      <c r="D12676" s="11" t="s">
        <v>662</v>
      </c>
      <c r="F12676" s="15">
        <f>IF(ISBLANK($D12676),"",IF(ISBLANK($E12676),VLOOKUP($D12676,$J:$K,2,FALSE),VLOOKUP($E12676,'Daycare Packages'!$A:$G,7,FALSE)))</f>
        <v>30</v>
      </c>
      <c r="G12676" s="15"/>
      <c r="H12676" s="15">
        <f t="shared" si="424"/>
        <v>30</v>
      </c>
      <c r="I12676" s="198">
        <f t="shared" si="425"/>
        <v>10</v>
      </c>
    </row>
    <row r="12677" spans="1:9" x14ac:dyDescent="0.3">
      <c r="A12677" s="10">
        <v>43742</v>
      </c>
      <c r="B12677" s="11" t="s">
        <v>2006</v>
      </c>
      <c r="C12677" s="11" t="s">
        <v>2007</v>
      </c>
      <c r="D12677" s="11" t="s">
        <v>662</v>
      </c>
      <c r="E12677" s="11">
        <v>6985626</v>
      </c>
      <c r="F12677" s="15">
        <f>IF(ISBLANK($D12677),"",IF(ISBLANK($E12677),VLOOKUP($D12677,$J:$K,2,FALSE),VLOOKUP($E12677,'Daycare Packages'!$A:$G,7,FALSE)))</f>
        <v>23</v>
      </c>
      <c r="G12677" s="15"/>
      <c r="H12677" s="15">
        <f t="shared" si="424"/>
        <v>23</v>
      </c>
      <c r="I12677" s="198">
        <f t="shared" si="425"/>
        <v>10</v>
      </c>
    </row>
    <row r="12678" spans="1:9" x14ac:dyDescent="0.3">
      <c r="A12678" s="10">
        <v>43742</v>
      </c>
      <c r="B12678" s="11" t="s">
        <v>2006</v>
      </c>
      <c r="C12678" s="11" t="s">
        <v>1154</v>
      </c>
      <c r="D12678" s="11" t="s">
        <v>662</v>
      </c>
      <c r="E12678" s="11">
        <v>6985626</v>
      </c>
      <c r="F12678" s="15">
        <f>IF(ISBLANK($D12678),"",IF(ISBLANK($E12678),VLOOKUP($D12678,$J:$K,2,FALSE),VLOOKUP($E12678,'Daycare Packages'!$A:$G,7,FALSE)))</f>
        <v>23</v>
      </c>
      <c r="G12678" s="15"/>
      <c r="H12678" s="15">
        <f t="shared" si="424"/>
        <v>23</v>
      </c>
      <c r="I12678" s="198">
        <f t="shared" si="425"/>
        <v>10</v>
      </c>
    </row>
    <row r="12679" spans="1:9" x14ac:dyDescent="0.3">
      <c r="A12679" s="10">
        <v>43742</v>
      </c>
      <c r="B12679" s="11" t="s">
        <v>688</v>
      </c>
      <c r="C12679" s="11" t="s">
        <v>689</v>
      </c>
      <c r="D12679" s="11" t="s">
        <v>662</v>
      </c>
      <c r="F12679" s="15">
        <f>IF(ISBLANK($D12679),"",IF(ISBLANK($E12679),VLOOKUP($D12679,$J:$K,2,FALSE),VLOOKUP($E12679,'Daycare Packages'!$A:$G,7,FALSE)))</f>
        <v>30</v>
      </c>
      <c r="G12679" s="15"/>
      <c r="H12679" s="15">
        <f t="shared" si="424"/>
        <v>30</v>
      </c>
      <c r="I12679" s="198">
        <f t="shared" si="425"/>
        <v>10</v>
      </c>
    </row>
    <row r="12680" spans="1:9" x14ac:dyDescent="0.3">
      <c r="A12680" s="10">
        <v>43742</v>
      </c>
      <c r="B12680" s="11" t="s">
        <v>1280</v>
      </c>
      <c r="C12680" s="11" t="s">
        <v>860</v>
      </c>
      <c r="D12680" s="11" t="s">
        <v>662</v>
      </c>
      <c r="F12680" s="15">
        <f>IF(ISBLANK($D12680),"",IF(ISBLANK($E12680),VLOOKUP($D12680,$J:$K,2,FALSE),VLOOKUP($E12680,'Daycare Packages'!$A:$G,7,FALSE)))</f>
        <v>30</v>
      </c>
      <c r="G12680" s="15"/>
      <c r="H12680" s="15">
        <f t="shared" si="424"/>
        <v>30</v>
      </c>
      <c r="I12680" s="198">
        <f t="shared" si="425"/>
        <v>10</v>
      </c>
    </row>
    <row r="12681" spans="1:9" x14ac:dyDescent="0.3">
      <c r="A12681" s="10">
        <v>43742</v>
      </c>
      <c r="B12681" s="11" t="s">
        <v>876</v>
      </c>
      <c r="C12681" s="11" t="s">
        <v>877</v>
      </c>
      <c r="D12681" s="11" t="s">
        <v>662</v>
      </c>
      <c r="F12681" s="15">
        <f>IF(ISBLANK($D12681),"",IF(ISBLANK($E12681),VLOOKUP($D12681,$J:$K,2,FALSE),VLOOKUP($E12681,'Daycare Packages'!$A:$G,7,FALSE)))</f>
        <v>30</v>
      </c>
      <c r="G12681" s="15"/>
      <c r="H12681" s="15">
        <f t="shared" si="424"/>
        <v>30</v>
      </c>
      <c r="I12681" s="198">
        <f t="shared" si="425"/>
        <v>10</v>
      </c>
    </row>
    <row r="12682" spans="1:9" x14ac:dyDescent="0.3">
      <c r="A12682" s="10">
        <v>43742</v>
      </c>
      <c r="B12682" s="11" t="s">
        <v>876</v>
      </c>
      <c r="C12682" s="11" t="s">
        <v>878</v>
      </c>
      <c r="D12682" s="11" t="s">
        <v>662</v>
      </c>
      <c r="F12682" s="15">
        <f>IF(ISBLANK($D12682),"",IF(ISBLANK($E12682),VLOOKUP($D12682,$J:$K,2,FALSE),VLOOKUP($E12682,'Daycare Packages'!$A:$G,7,FALSE)))</f>
        <v>30</v>
      </c>
      <c r="G12682" s="15"/>
      <c r="H12682" s="15">
        <f t="shared" si="424"/>
        <v>30</v>
      </c>
      <c r="I12682" s="198">
        <f t="shared" si="425"/>
        <v>10</v>
      </c>
    </row>
    <row r="12683" spans="1:9" x14ac:dyDescent="0.3">
      <c r="A12683" s="10">
        <v>43742</v>
      </c>
      <c r="B12683" s="11" t="s">
        <v>214</v>
      </c>
      <c r="C12683" s="11" t="s">
        <v>686</v>
      </c>
      <c r="D12683" s="11" t="s">
        <v>662</v>
      </c>
      <c r="E12683" s="11">
        <v>6952878</v>
      </c>
      <c r="F12683" s="15">
        <f>IF(ISBLANK($D12683),"",IF(ISBLANK($E12683),VLOOKUP($D12683,$J:$K,2,FALSE),VLOOKUP($E12683,'Daycare Packages'!$A:$G,7,FALSE)))</f>
        <v>23.4</v>
      </c>
      <c r="G12683" s="15"/>
      <c r="H12683" s="15">
        <f t="shared" si="424"/>
        <v>23.4</v>
      </c>
      <c r="I12683" s="198">
        <f t="shared" si="425"/>
        <v>10</v>
      </c>
    </row>
    <row r="12684" spans="1:9" x14ac:dyDescent="0.3">
      <c r="A12684" s="10">
        <v>43742</v>
      </c>
      <c r="B12684" s="11" t="s">
        <v>1961</v>
      </c>
      <c r="C12684" s="11" t="s">
        <v>1962</v>
      </c>
      <c r="D12684" s="11" t="s">
        <v>662</v>
      </c>
      <c r="F12684" s="15">
        <f>IF(ISBLANK($D12684),"",IF(ISBLANK($E12684),VLOOKUP($D12684,$J:$K,2,FALSE),VLOOKUP($E12684,'Daycare Packages'!$A:$G,7,FALSE)))</f>
        <v>30</v>
      </c>
      <c r="G12684" s="15"/>
      <c r="H12684" s="15">
        <f t="shared" si="424"/>
        <v>30</v>
      </c>
      <c r="I12684" s="198">
        <f t="shared" si="425"/>
        <v>10</v>
      </c>
    </row>
    <row r="12685" spans="1:9" x14ac:dyDescent="0.3">
      <c r="A12685" s="10">
        <v>43742</v>
      </c>
      <c r="B12685" s="11" t="s">
        <v>995</v>
      </c>
      <c r="C12685" s="11" t="s">
        <v>996</v>
      </c>
      <c r="D12685" s="11" t="s">
        <v>662</v>
      </c>
      <c r="F12685" s="15">
        <f>IF(ISBLANK($D12685),"",IF(ISBLANK($E12685),VLOOKUP($D12685,$J:$K,2,FALSE),VLOOKUP($E12685,'Daycare Packages'!$A:$G,7,FALSE)))</f>
        <v>30</v>
      </c>
      <c r="G12685" s="15"/>
      <c r="H12685" s="15">
        <f t="shared" si="424"/>
        <v>30</v>
      </c>
      <c r="I12685" s="198">
        <f t="shared" si="425"/>
        <v>10</v>
      </c>
    </row>
    <row r="12686" spans="1:9" x14ac:dyDescent="0.3">
      <c r="A12686" s="10">
        <v>43742</v>
      </c>
      <c r="B12686" s="11" t="s">
        <v>186</v>
      </c>
      <c r="C12686" s="11" t="s">
        <v>561</v>
      </c>
      <c r="D12686" s="11" t="s">
        <v>662</v>
      </c>
      <c r="E12686" s="11">
        <v>6937918</v>
      </c>
      <c r="F12686" s="15">
        <f>IF(ISBLANK($D12686),"",IF(ISBLANK($E12686),VLOOKUP($D12686,$J:$K,2,FALSE),VLOOKUP($E12686,'Daycare Packages'!$A:$G,7,FALSE)))</f>
        <v>23</v>
      </c>
      <c r="G12686" s="15"/>
      <c r="H12686" s="15">
        <f t="shared" si="424"/>
        <v>23</v>
      </c>
      <c r="I12686" s="198">
        <f t="shared" si="425"/>
        <v>10</v>
      </c>
    </row>
    <row r="12687" spans="1:9" x14ac:dyDescent="0.3">
      <c r="A12687" s="10">
        <v>43742</v>
      </c>
      <c r="B12687" s="11" t="s">
        <v>172</v>
      </c>
      <c r="C12687" s="11" t="s">
        <v>773</v>
      </c>
      <c r="D12687" s="11" t="s">
        <v>662</v>
      </c>
      <c r="F12687" s="15">
        <f>IF(ISBLANK($D12687),"",IF(ISBLANK($E12687),VLOOKUP($D12687,$J:$K,2,FALSE),VLOOKUP($E12687,'Daycare Packages'!$A:$G,7,FALSE)))</f>
        <v>30</v>
      </c>
      <c r="G12687" s="15"/>
      <c r="H12687" s="15">
        <f t="shared" si="424"/>
        <v>30</v>
      </c>
      <c r="I12687" s="198">
        <f t="shared" si="425"/>
        <v>10</v>
      </c>
    </row>
    <row r="12688" spans="1:9" x14ac:dyDescent="0.3">
      <c r="A12688" s="10">
        <v>43742</v>
      </c>
      <c r="B12688" s="11" t="s">
        <v>197</v>
      </c>
      <c r="C12688" s="11" t="s">
        <v>754</v>
      </c>
      <c r="D12688" s="11" t="s">
        <v>662</v>
      </c>
      <c r="E12688" s="11">
        <v>6877015</v>
      </c>
      <c r="F12688" s="15">
        <f>IF(ISBLANK($D12688),"",IF(ISBLANK($E12688),VLOOKUP($D12688,$J:$K,2,FALSE),VLOOKUP($E12688,'Daycare Packages'!$A:$G,7,FALSE)))</f>
        <v>27</v>
      </c>
      <c r="G12688" s="15"/>
      <c r="H12688" s="15">
        <f t="shared" si="424"/>
        <v>27</v>
      </c>
      <c r="I12688" s="198">
        <f t="shared" si="425"/>
        <v>10</v>
      </c>
    </row>
    <row r="12689" spans="1:9" x14ac:dyDescent="0.3">
      <c r="A12689" s="10">
        <v>43742</v>
      </c>
      <c r="B12689" s="11" t="s">
        <v>1887</v>
      </c>
      <c r="C12689" s="11" t="s">
        <v>507</v>
      </c>
      <c r="D12689" s="11" t="s">
        <v>662</v>
      </c>
      <c r="F12689" s="15">
        <f>IF(ISBLANK($D12689),"",IF(ISBLANK($E12689),VLOOKUP($D12689,$J:$K,2,FALSE),VLOOKUP($E12689,'Daycare Packages'!$A:$G,7,FALSE)))</f>
        <v>30</v>
      </c>
      <c r="G12689" s="15"/>
      <c r="H12689" s="15">
        <f t="shared" si="424"/>
        <v>30</v>
      </c>
      <c r="I12689" s="198">
        <f t="shared" si="425"/>
        <v>10</v>
      </c>
    </row>
    <row r="12690" spans="1:9" x14ac:dyDescent="0.3">
      <c r="A12690" s="10">
        <v>43742</v>
      </c>
      <c r="B12690" s="11" t="s">
        <v>212</v>
      </c>
      <c r="C12690" s="11" t="s">
        <v>707</v>
      </c>
      <c r="D12690" s="11" t="s">
        <v>662</v>
      </c>
      <c r="F12690" s="15">
        <f>IF(ISBLANK($D12690),"",IF(ISBLANK($E12690),VLOOKUP($D12690,$J:$K,2,FALSE),VLOOKUP($E12690,'Daycare Packages'!$A:$G,7,FALSE)))</f>
        <v>30</v>
      </c>
      <c r="G12690" s="15"/>
      <c r="H12690" s="15">
        <f t="shared" si="424"/>
        <v>30</v>
      </c>
      <c r="I12690" s="198">
        <f t="shared" si="425"/>
        <v>10</v>
      </c>
    </row>
    <row r="12691" spans="1:9" x14ac:dyDescent="0.3">
      <c r="A12691" s="10">
        <v>43742</v>
      </c>
      <c r="B12691" s="11" t="s">
        <v>204</v>
      </c>
      <c r="C12691" s="11" t="s">
        <v>774</v>
      </c>
      <c r="D12691" s="11" t="s">
        <v>662</v>
      </c>
      <c r="E12691" s="11">
        <v>6895018</v>
      </c>
      <c r="F12691" s="15">
        <f>IF(ISBLANK($D12691),"",IF(ISBLANK($E12691),VLOOKUP($D12691,$J:$K,2,FALSE),VLOOKUP($E12691,'Daycare Packages'!$A:$G,7,FALSE)))</f>
        <v>25</v>
      </c>
      <c r="G12691" s="15"/>
      <c r="H12691" s="15">
        <f t="shared" si="424"/>
        <v>25</v>
      </c>
      <c r="I12691" s="198">
        <f t="shared" si="425"/>
        <v>10</v>
      </c>
    </row>
    <row r="12692" spans="1:9" x14ac:dyDescent="0.3">
      <c r="A12692" s="10">
        <v>43742</v>
      </c>
      <c r="B12692" s="11" t="s">
        <v>204</v>
      </c>
      <c r="C12692" s="11" t="s">
        <v>775</v>
      </c>
      <c r="D12692" s="11" t="s">
        <v>662</v>
      </c>
      <c r="E12692" s="11">
        <v>6895018</v>
      </c>
      <c r="F12692" s="15">
        <f>IF(ISBLANK($D12692),"",IF(ISBLANK($E12692),VLOOKUP($D12692,$J:$K,2,FALSE),VLOOKUP($E12692,'Daycare Packages'!$A:$G,7,FALSE)))</f>
        <v>25</v>
      </c>
      <c r="G12692" s="15"/>
      <c r="H12692" s="15">
        <f t="shared" si="424"/>
        <v>25</v>
      </c>
      <c r="I12692" s="198">
        <f t="shared" si="425"/>
        <v>10</v>
      </c>
    </row>
    <row r="12693" spans="1:9" x14ac:dyDescent="0.3">
      <c r="A12693" s="10">
        <v>43742</v>
      </c>
      <c r="B12693" s="11" t="s">
        <v>663</v>
      </c>
      <c r="C12693" s="11" t="s">
        <v>664</v>
      </c>
      <c r="D12693" s="11" t="s">
        <v>662</v>
      </c>
      <c r="F12693" s="15">
        <f>IF(ISBLANK($D12693),"",IF(ISBLANK($E12693),VLOOKUP($D12693,$J:$K,2,FALSE),VLOOKUP($E12693,'Daycare Packages'!$A:$G,7,FALSE)))</f>
        <v>30</v>
      </c>
      <c r="G12693" s="15"/>
      <c r="H12693" s="15">
        <f t="shared" si="424"/>
        <v>30</v>
      </c>
      <c r="I12693" s="198">
        <f t="shared" si="425"/>
        <v>10</v>
      </c>
    </row>
    <row r="12694" spans="1:9" x14ac:dyDescent="0.3">
      <c r="A12694" s="10">
        <v>43742</v>
      </c>
      <c r="B12694" s="11" t="s">
        <v>663</v>
      </c>
      <c r="C12694" s="11" t="s">
        <v>665</v>
      </c>
      <c r="D12694" s="11" t="s">
        <v>662</v>
      </c>
      <c r="F12694" s="15">
        <f>IF(ISBLANK($D12694),"",IF(ISBLANK($E12694),VLOOKUP($D12694,$J:$K,2,FALSE),VLOOKUP($E12694,'Daycare Packages'!$A:$G,7,FALSE)))</f>
        <v>30</v>
      </c>
      <c r="G12694" s="15"/>
      <c r="H12694" s="15">
        <f t="shared" si="424"/>
        <v>30</v>
      </c>
      <c r="I12694" s="198">
        <f t="shared" si="425"/>
        <v>10</v>
      </c>
    </row>
    <row r="12695" spans="1:9" x14ac:dyDescent="0.3">
      <c r="A12695" s="10">
        <v>43742</v>
      </c>
      <c r="B12695" s="11" t="s">
        <v>699</v>
      </c>
      <c r="C12695" s="11" t="s">
        <v>478</v>
      </c>
      <c r="D12695" s="11" t="s">
        <v>662</v>
      </c>
      <c r="F12695" s="15">
        <f>IF(ISBLANK($D12695),"",IF(ISBLANK($E12695),VLOOKUP($D12695,$J:$K,2,FALSE),VLOOKUP($E12695,'Daycare Packages'!$A:$G,7,FALSE)))</f>
        <v>30</v>
      </c>
      <c r="G12695" s="15">
        <v>-3</v>
      </c>
      <c r="H12695" s="15">
        <f t="shared" si="424"/>
        <v>27</v>
      </c>
      <c r="I12695" s="198">
        <f t="shared" si="425"/>
        <v>10</v>
      </c>
    </row>
    <row r="12696" spans="1:9" x14ac:dyDescent="0.3">
      <c r="A12696" s="10">
        <v>43742</v>
      </c>
      <c r="B12696" s="11" t="s">
        <v>1535</v>
      </c>
      <c r="C12696" s="11" t="s">
        <v>846</v>
      </c>
      <c r="D12696" s="11" t="s">
        <v>662</v>
      </c>
      <c r="E12696" s="11">
        <v>6955604</v>
      </c>
      <c r="F12696" s="15">
        <f>IF(ISBLANK($D12696),"",IF(ISBLANK($E12696),VLOOKUP($D12696,$J:$K,2,FALSE),VLOOKUP($E12696,'Daycare Packages'!$A:$G,7,FALSE)))</f>
        <v>26</v>
      </c>
      <c r="G12696" s="15"/>
      <c r="H12696" s="15">
        <f t="shared" si="424"/>
        <v>26</v>
      </c>
      <c r="I12696" s="198">
        <f t="shared" si="425"/>
        <v>10</v>
      </c>
    </row>
    <row r="12697" spans="1:9" x14ac:dyDescent="0.3">
      <c r="A12697" s="10">
        <v>43742</v>
      </c>
      <c r="B12697" s="11" t="s">
        <v>677</v>
      </c>
      <c r="C12697" s="11" t="s">
        <v>678</v>
      </c>
      <c r="D12697" s="11" t="s">
        <v>662</v>
      </c>
      <c r="F12697" s="15">
        <f>IF(ISBLANK($D12697),"",IF(ISBLANK($E12697),VLOOKUP($D12697,$J:$K,2,FALSE),VLOOKUP($E12697,'Daycare Packages'!$A:$G,7,FALSE)))</f>
        <v>30</v>
      </c>
      <c r="G12697" s="15"/>
      <c r="H12697" s="15">
        <f t="shared" si="424"/>
        <v>30</v>
      </c>
      <c r="I12697" s="198">
        <f t="shared" si="425"/>
        <v>10</v>
      </c>
    </row>
    <row r="12698" spans="1:9" x14ac:dyDescent="0.3">
      <c r="A12698" s="10">
        <v>43742</v>
      </c>
      <c r="B12698" s="11" t="s">
        <v>2367</v>
      </c>
      <c r="C12698" s="11" t="s">
        <v>631</v>
      </c>
      <c r="D12698" s="11" t="s">
        <v>662</v>
      </c>
      <c r="E12698" s="11">
        <v>6966486</v>
      </c>
      <c r="F12698" s="15">
        <f>IF(ISBLANK($D12698),"",IF(ISBLANK($E12698),VLOOKUP($D12698,$J:$K,2,FALSE),VLOOKUP($E12698,'Daycare Packages'!$A:$G,7,FALSE)))</f>
        <v>25</v>
      </c>
      <c r="G12698" s="15"/>
      <c r="H12698" s="15">
        <f t="shared" si="424"/>
        <v>25</v>
      </c>
      <c r="I12698" s="198">
        <f t="shared" si="425"/>
        <v>10</v>
      </c>
    </row>
    <row r="12699" spans="1:9" x14ac:dyDescent="0.3">
      <c r="A12699" s="10">
        <v>43742</v>
      </c>
      <c r="B12699" s="11" t="s">
        <v>2077</v>
      </c>
      <c r="C12699" s="11" t="s">
        <v>943</v>
      </c>
      <c r="D12699" s="11" t="s">
        <v>662</v>
      </c>
      <c r="E12699" s="11">
        <v>6937572</v>
      </c>
      <c r="F12699" s="15">
        <f>IF(ISBLANK($D12699),"",IF(ISBLANK($E12699),VLOOKUP($D12699,$J:$K,2,FALSE),VLOOKUP($E12699,'Daycare Packages'!$A:$G,7,FALSE)))</f>
        <v>23</v>
      </c>
      <c r="G12699" s="15"/>
      <c r="H12699" s="15">
        <f t="shared" si="424"/>
        <v>23</v>
      </c>
      <c r="I12699" s="198">
        <f t="shared" si="425"/>
        <v>10</v>
      </c>
    </row>
    <row r="12700" spans="1:9" x14ac:dyDescent="0.3">
      <c r="A12700" s="10">
        <v>43742</v>
      </c>
      <c r="B12700" s="11" t="s">
        <v>230</v>
      </c>
      <c r="C12700" s="11" t="s">
        <v>493</v>
      </c>
      <c r="D12700" s="11" t="s">
        <v>662</v>
      </c>
      <c r="E12700" s="11">
        <v>6960025</v>
      </c>
      <c r="F12700" s="15">
        <f>IF(ISBLANK($D12700),"",IF(ISBLANK($E12700),VLOOKUP($D12700,$J:$K,2,FALSE),VLOOKUP($E12700,'Daycare Packages'!$A:$G,7,FALSE)))</f>
        <v>27</v>
      </c>
      <c r="G12700" s="15"/>
      <c r="H12700" s="15">
        <f t="shared" si="424"/>
        <v>27</v>
      </c>
      <c r="I12700" s="198">
        <f t="shared" si="425"/>
        <v>10</v>
      </c>
    </row>
    <row r="12701" spans="1:9" x14ac:dyDescent="0.3">
      <c r="A12701" s="10">
        <v>43742</v>
      </c>
      <c r="B12701" s="11" t="s">
        <v>922</v>
      </c>
      <c r="C12701" s="11" t="s">
        <v>923</v>
      </c>
      <c r="D12701" s="11" t="s">
        <v>662</v>
      </c>
      <c r="E12701" s="11">
        <v>6978140</v>
      </c>
      <c r="F12701" s="15">
        <f>IF(ISBLANK($D12701),"",IF(ISBLANK($E12701),VLOOKUP($D12701,$J:$K,2,FALSE),VLOOKUP($E12701,'Daycare Packages'!$A:$G,7,FALSE)))</f>
        <v>25</v>
      </c>
      <c r="G12701" s="15"/>
      <c r="H12701" s="15">
        <f t="shared" si="424"/>
        <v>25</v>
      </c>
      <c r="I12701" s="198">
        <f t="shared" si="425"/>
        <v>10</v>
      </c>
    </row>
    <row r="12702" spans="1:9" x14ac:dyDescent="0.3">
      <c r="A12702" s="10">
        <v>43742</v>
      </c>
      <c r="B12702" s="11" t="s">
        <v>770</v>
      </c>
      <c r="C12702" s="11" t="s">
        <v>771</v>
      </c>
      <c r="D12702" s="11" t="s">
        <v>662</v>
      </c>
      <c r="F12702" s="15">
        <f>IF(ISBLANK($D12702),"",IF(ISBLANK($E12702),VLOOKUP($D12702,$J:$K,2,FALSE),VLOOKUP($E12702,'Daycare Packages'!$A:$G,7,FALSE)))</f>
        <v>30</v>
      </c>
      <c r="G12702" s="15"/>
      <c r="H12702" s="15">
        <f t="shared" si="424"/>
        <v>30</v>
      </c>
      <c r="I12702" s="198">
        <f t="shared" si="425"/>
        <v>10</v>
      </c>
    </row>
    <row r="12703" spans="1:9" x14ac:dyDescent="0.3">
      <c r="A12703" s="10">
        <v>43742</v>
      </c>
      <c r="B12703" s="11" t="s">
        <v>2357</v>
      </c>
      <c r="C12703" s="11" t="s">
        <v>2358</v>
      </c>
      <c r="D12703" s="11" t="s">
        <v>662</v>
      </c>
      <c r="F12703" s="15">
        <f>IF(ISBLANK($D12703),"",IF(ISBLANK($E12703),VLOOKUP($D12703,$J:$K,2,FALSE),VLOOKUP($E12703,'Daycare Packages'!$A:$G,7,FALSE)))</f>
        <v>30</v>
      </c>
      <c r="G12703" s="15"/>
      <c r="H12703" s="15">
        <f t="shared" si="424"/>
        <v>30</v>
      </c>
      <c r="I12703" s="198">
        <f t="shared" si="425"/>
        <v>10</v>
      </c>
    </row>
    <row r="12704" spans="1:9" x14ac:dyDescent="0.3">
      <c r="A12704" s="10">
        <v>43742</v>
      </c>
      <c r="B12704" s="11" t="s">
        <v>157</v>
      </c>
      <c r="C12704" s="11" t="s">
        <v>448</v>
      </c>
      <c r="D12704" s="11" t="s">
        <v>662</v>
      </c>
      <c r="E12704" s="11">
        <v>6927509</v>
      </c>
      <c r="F12704" s="15">
        <f>IF(ISBLANK($D12704),"",IF(ISBLANK($E12704),VLOOKUP($D12704,$J:$K,2,FALSE),VLOOKUP($E12704,'Daycare Packages'!$A:$G,7,FALSE)))</f>
        <v>27</v>
      </c>
      <c r="G12704" s="15"/>
      <c r="H12704" s="15">
        <f t="shared" si="424"/>
        <v>27</v>
      </c>
      <c r="I12704" s="198">
        <f t="shared" si="425"/>
        <v>10</v>
      </c>
    </row>
    <row r="12705" spans="1:9" x14ac:dyDescent="0.3">
      <c r="A12705" s="10">
        <v>43742</v>
      </c>
      <c r="B12705" s="11" t="s">
        <v>160</v>
      </c>
      <c r="C12705" s="11" t="s">
        <v>794</v>
      </c>
      <c r="D12705" s="11" t="s">
        <v>662</v>
      </c>
      <c r="E12705" s="11">
        <v>6976592</v>
      </c>
      <c r="F12705" s="15">
        <f>IF(ISBLANK($D12705),"",IF(ISBLANK($E12705),VLOOKUP($D12705,$J:$K,2,FALSE),VLOOKUP($E12705,'Daycare Packages'!$A:$G,7,FALSE)))</f>
        <v>25</v>
      </c>
      <c r="G12705" s="15"/>
      <c r="H12705" s="15">
        <f t="shared" si="424"/>
        <v>25</v>
      </c>
      <c r="I12705" s="198">
        <f t="shared" si="425"/>
        <v>10</v>
      </c>
    </row>
    <row r="12706" spans="1:9" x14ac:dyDescent="0.3">
      <c r="A12706" s="10">
        <v>43742</v>
      </c>
      <c r="B12706" s="11" t="s">
        <v>173</v>
      </c>
      <c r="C12706" s="11" t="s">
        <v>791</v>
      </c>
      <c r="D12706" s="11" t="s">
        <v>662</v>
      </c>
      <c r="E12706" s="11">
        <v>6957195</v>
      </c>
      <c r="F12706" s="15">
        <f>IF(ISBLANK($D12706),"",IF(ISBLANK($E12706),VLOOKUP($D12706,$J:$K,2,FALSE),VLOOKUP($E12706,'Daycare Packages'!$A:$G,7,FALSE)))</f>
        <v>25</v>
      </c>
      <c r="G12706" s="15"/>
      <c r="H12706" s="15">
        <f t="shared" si="424"/>
        <v>25</v>
      </c>
      <c r="I12706" s="198">
        <f t="shared" si="425"/>
        <v>10</v>
      </c>
    </row>
    <row r="12707" spans="1:9" x14ac:dyDescent="0.3">
      <c r="A12707" s="10">
        <v>43742</v>
      </c>
      <c r="B12707" s="11" t="s">
        <v>218</v>
      </c>
      <c r="C12707" s="11" t="s">
        <v>737</v>
      </c>
      <c r="D12707" s="11" t="s">
        <v>662</v>
      </c>
      <c r="E12707" s="11">
        <v>6911320</v>
      </c>
      <c r="F12707" s="15">
        <f>IF(ISBLANK($D12707),"",IF(ISBLANK($E12707),VLOOKUP($D12707,$J:$K,2,FALSE),VLOOKUP($E12707,'Daycare Packages'!$A:$G,7,FALSE)))</f>
        <v>20</v>
      </c>
      <c r="G12707" s="15"/>
      <c r="H12707" s="15">
        <f t="shared" si="424"/>
        <v>20</v>
      </c>
      <c r="I12707" s="198">
        <f t="shared" si="425"/>
        <v>10</v>
      </c>
    </row>
    <row r="12708" spans="1:9" x14ac:dyDescent="0.3">
      <c r="A12708" s="10">
        <v>43742</v>
      </c>
      <c r="B12708" s="11" t="s">
        <v>218</v>
      </c>
      <c r="C12708" s="11" t="s">
        <v>738</v>
      </c>
      <c r="D12708" s="11" t="s">
        <v>662</v>
      </c>
      <c r="E12708" s="11">
        <v>6911320</v>
      </c>
      <c r="F12708" s="15">
        <f>IF(ISBLANK($D12708),"",IF(ISBLANK($E12708),VLOOKUP($D12708,$J:$K,2,FALSE),VLOOKUP($E12708,'Daycare Packages'!$A:$G,7,FALSE)))</f>
        <v>20</v>
      </c>
      <c r="G12708" s="15"/>
      <c r="H12708" s="15">
        <f t="shared" si="424"/>
        <v>20</v>
      </c>
      <c r="I12708" s="198">
        <f t="shared" si="425"/>
        <v>10</v>
      </c>
    </row>
    <row r="12709" spans="1:9" x14ac:dyDescent="0.3">
      <c r="A12709" s="10">
        <v>43742</v>
      </c>
      <c r="B12709" s="11" t="s">
        <v>742</v>
      </c>
      <c r="C12709" s="11" t="s">
        <v>743</v>
      </c>
      <c r="D12709" s="11" t="s">
        <v>662</v>
      </c>
      <c r="F12709" s="15">
        <f>IF(ISBLANK($D12709),"",IF(ISBLANK($E12709),VLOOKUP($D12709,$J:$K,2,FALSE),VLOOKUP($E12709,'Daycare Packages'!$A:$G,7,FALSE)))</f>
        <v>30</v>
      </c>
      <c r="G12709" s="15"/>
      <c r="H12709" s="15">
        <f t="shared" si="424"/>
        <v>30</v>
      </c>
      <c r="I12709" s="198">
        <f t="shared" si="425"/>
        <v>10</v>
      </c>
    </row>
    <row r="12710" spans="1:9" x14ac:dyDescent="0.3">
      <c r="A12710" s="10">
        <v>43742</v>
      </c>
      <c r="B12710" s="11" t="s">
        <v>1692</v>
      </c>
      <c r="C12710" s="11" t="s">
        <v>650</v>
      </c>
      <c r="D12710" s="11" t="s">
        <v>662</v>
      </c>
      <c r="F12710" s="15">
        <f>IF(ISBLANK($D12710),"",IF(ISBLANK($E12710),VLOOKUP($D12710,$J:$K,2,FALSE),VLOOKUP($E12710,'Daycare Packages'!$A:$G,7,FALSE)))</f>
        <v>30</v>
      </c>
      <c r="G12710" s="15"/>
      <c r="H12710" s="15">
        <f t="shared" si="424"/>
        <v>30</v>
      </c>
      <c r="I12710" s="198">
        <f t="shared" si="425"/>
        <v>10</v>
      </c>
    </row>
    <row r="12711" spans="1:9" x14ac:dyDescent="0.3">
      <c r="A12711" s="10">
        <v>43742</v>
      </c>
      <c r="B12711" s="11" t="s">
        <v>82</v>
      </c>
      <c r="C12711" s="11" t="s">
        <v>694</v>
      </c>
      <c r="D12711" s="11" t="s">
        <v>662</v>
      </c>
      <c r="E12711" s="11">
        <v>6984521</v>
      </c>
      <c r="F12711" s="15">
        <f>IF(ISBLANK($D12711),"",IF(ISBLANK($E12711),VLOOKUP($D12711,$J:$K,2,FALSE),VLOOKUP($E12711,'Daycare Packages'!$A:$G,7,FALSE)))</f>
        <v>23</v>
      </c>
      <c r="G12711" s="15"/>
      <c r="H12711" s="15">
        <f t="shared" si="424"/>
        <v>23</v>
      </c>
      <c r="I12711" s="198">
        <f t="shared" si="425"/>
        <v>10</v>
      </c>
    </row>
    <row r="12712" spans="1:9" x14ac:dyDescent="0.3">
      <c r="A12712" s="10">
        <v>43742</v>
      </c>
      <c r="B12712" s="11" t="s">
        <v>82</v>
      </c>
      <c r="C12712" s="11" t="s">
        <v>695</v>
      </c>
      <c r="D12712" s="11" t="s">
        <v>662</v>
      </c>
      <c r="E12712" s="11">
        <v>6984521</v>
      </c>
      <c r="F12712" s="15">
        <f>IF(ISBLANK($D12712),"",IF(ISBLANK($E12712),VLOOKUP($D12712,$J:$K,2,FALSE),VLOOKUP($E12712,'Daycare Packages'!$A:$G,7,FALSE)))</f>
        <v>23</v>
      </c>
      <c r="G12712" s="15"/>
      <c r="H12712" s="15">
        <f t="shared" si="424"/>
        <v>23</v>
      </c>
      <c r="I12712" s="198">
        <f t="shared" si="425"/>
        <v>10</v>
      </c>
    </row>
    <row r="12713" spans="1:9" x14ac:dyDescent="0.3">
      <c r="A12713" s="10">
        <v>43742</v>
      </c>
      <c r="B12713" s="11" t="s">
        <v>168</v>
      </c>
      <c r="C12713" s="11" t="s">
        <v>640</v>
      </c>
      <c r="D12713" s="11" t="s">
        <v>662</v>
      </c>
      <c r="F12713" s="15">
        <f>IF(ISBLANK($D12713),"",IF(ISBLANK($E12713),VLOOKUP($D12713,$J:$K,2,FALSE),VLOOKUP($E12713,'Daycare Packages'!$A:$G,7,FALSE)))</f>
        <v>30</v>
      </c>
      <c r="G12713" s="15"/>
      <c r="H12713" s="15">
        <f t="shared" si="424"/>
        <v>30</v>
      </c>
      <c r="I12713" s="198">
        <f t="shared" si="425"/>
        <v>10</v>
      </c>
    </row>
    <row r="12714" spans="1:9" x14ac:dyDescent="0.3">
      <c r="A12714" s="10">
        <v>43742</v>
      </c>
      <c r="B12714" s="11" t="s">
        <v>1793</v>
      </c>
      <c r="C12714" s="11" t="s">
        <v>467</v>
      </c>
      <c r="D12714" s="11" t="s">
        <v>662</v>
      </c>
      <c r="F12714" s="15">
        <f>IF(ISBLANK($D12714),"",IF(ISBLANK($E12714),VLOOKUP($D12714,$J:$K,2,FALSE),VLOOKUP($E12714,'Daycare Packages'!$A:$G,7,FALSE)))</f>
        <v>30</v>
      </c>
      <c r="G12714" s="15"/>
      <c r="H12714" s="15">
        <f t="shared" si="424"/>
        <v>30</v>
      </c>
      <c r="I12714" s="198">
        <f t="shared" si="425"/>
        <v>10</v>
      </c>
    </row>
    <row r="12715" spans="1:9" x14ac:dyDescent="0.3">
      <c r="A12715" s="10">
        <v>43742</v>
      </c>
      <c r="B12715" s="11" t="s">
        <v>182</v>
      </c>
      <c r="C12715" s="11" t="s">
        <v>685</v>
      </c>
      <c r="D12715" s="11" t="s">
        <v>662</v>
      </c>
      <c r="E12715" s="11">
        <v>6973446</v>
      </c>
      <c r="F12715" s="15">
        <f>IF(ISBLANK($D12715),"",IF(ISBLANK($E12715),VLOOKUP($D12715,$J:$K,2,FALSE),VLOOKUP($E12715,'Daycare Packages'!$A:$G,7,FALSE)))</f>
        <v>23</v>
      </c>
      <c r="G12715" s="15"/>
      <c r="H12715" s="15">
        <f t="shared" si="424"/>
        <v>23</v>
      </c>
      <c r="I12715" s="198">
        <f t="shared" si="425"/>
        <v>10</v>
      </c>
    </row>
    <row r="12716" spans="1:9" x14ac:dyDescent="0.3">
      <c r="A12716" s="10">
        <v>43742</v>
      </c>
      <c r="B12716" s="11" t="s">
        <v>1121</v>
      </c>
      <c r="C12716" s="11" t="s">
        <v>878</v>
      </c>
      <c r="D12716" s="11" t="s">
        <v>662</v>
      </c>
      <c r="E12716" s="11">
        <v>6938597</v>
      </c>
      <c r="F12716" s="15">
        <f>IF(ISBLANK($D12716),"",IF(ISBLANK($E12716),VLOOKUP($D12716,$J:$K,2,FALSE),VLOOKUP($E12716,'Daycare Packages'!$A:$G,7,FALSE)))</f>
        <v>23</v>
      </c>
      <c r="G12716" s="15"/>
      <c r="H12716" s="15">
        <f t="shared" si="424"/>
        <v>23</v>
      </c>
      <c r="I12716" s="198">
        <f t="shared" si="425"/>
        <v>10</v>
      </c>
    </row>
    <row r="12717" spans="1:9" x14ac:dyDescent="0.3">
      <c r="A12717" s="10">
        <v>43742</v>
      </c>
      <c r="B12717" s="11" t="s">
        <v>215</v>
      </c>
      <c r="C12717" s="11" t="s">
        <v>741</v>
      </c>
      <c r="D12717" s="11" t="s">
        <v>662</v>
      </c>
      <c r="E12717" s="11">
        <v>6972912</v>
      </c>
      <c r="F12717" s="15">
        <f>IF(ISBLANK($D12717),"",IF(ISBLANK($E12717),VLOOKUP($D12717,$J:$K,2,FALSE),VLOOKUP($E12717,'Daycare Packages'!$A:$G,7,FALSE)))</f>
        <v>27</v>
      </c>
      <c r="G12717" s="15"/>
      <c r="H12717" s="15">
        <f t="shared" si="424"/>
        <v>27</v>
      </c>
      <c r="I12717" s="198">
        <f t="shared" si="425"/>
        <v>10</v>
      </c>
    </row>
    <row r="12718" spans="1:9" x14ac:dyDescent="0.3">
      <c r="A12718" s="10">
        <v>43742</v>
      </c>
      <c r="B12718" s="11" t="s">
        <v>164</v>
      </c>
      <c r="C12718" s="11" t="s">
        <v>802</v>
      </c>
      <c r="D12718" s="11" t="s">
        <v>662</v>
      </c>
      <c r="E12718" s="11">
        <v>6712372</v>
      </c>
      <c r="F12718" s="15">
        <f>IF(ISBLANK($D12718),"",IF(ISBLANK($E12718),VLOOKUP($D12718,$J:$K,2,FALSE),VLOOKUP($E12718,'Daycare Packages'!$A:$G,7,FALSE)))</f>
        <v>26</v>
      </c>
      <c r="G12718" s="15"/>
      <c r="H12718" s="15">
        <f t="shared" si="424"/>
        <v>26</v>
      </c>
      <c r="I12718" s="198">
        <f t="shared" si="425"/>
        <v>10</v>
      </c>
    </row>
    <row r="12719" spans="1:9" x14ac:dyDescent="0.3">
      <c r="A12719" s="10">
        <v>43742</v>
      </c>
      <c r="B12719" s="11" t="s">
        <v>320</v>
      </c>
      <c r="C12719" s="11" t="s">
        <v>777</v>
      </c>
      <c r="D12719" s="11" t="s">
        <v>662</v>
      </c>
      <c r="F12719" s="15">
        <f>IF(ISBLANK($D12719),"",IF(ISBLANK($E12719),VLOOKUP($D12719,$J:$K,2,FALSE),VLOOKUP($E12719,'Daycare Packages'!$A:$G,7,FALSE)))</f>
        <v>30</v>
      </c>
      <c r="G12719" s="15"/>
      <c r="H12719" s="15">
        <f t="shared" si="424"/>
        <v>30</v>
      </c>
      <c r="I12719" s="198">
        <f t="shared" si="425"/>
        <v>10</v>
      </c>
    </row>
    <row r="12720" spans="1:9" x14ac:dyDescent="0.3">
      <c r="A12720" s="10">
        <v>43742</v>
      </c>
      <c r="B12720" s="11" t="s">
        <v>282</v>
      </c>
      <c r="C12720" s="11" t="s">
        <v>735</v>
      </c>
      <c r="D12720" s="11" t="s">
        <v>662</v>
      </c>
      <c r="F12720" s="15">
        <f>IF(ISBLANK($D12720),"",IF(ISBLANK($E12720),VLOOKUP($D12720,$J:$K,2,FALSE),VLOOKUP($E12720,'Daycare Packages'!$A:$G,7,FALSE)))</f>
        <v>30</v>
      </c>
      <c r="G12720" s="15"/>
      <c r="H12720" s="15">
        <f t="shared" si="424"/>
        <v>30</v>
      </c>
      <c r="I12720" s="198">
        <f t="shared" si="425"/>
        <v>10</v>
      </c>
    </row>
    <row r="12721" spans="1:9" x14ac:dyDescent="0.3">
      <c r="A12721" s="10">
        <v>43742</v>
      </c>
      <c r="B12721" s="11" t="s">
        <v>174</v>
      </c>
      <c r="C12721" s="11" t="s">
        <v>432</v>
      </c>
      <c r="D12721" s="11" t="s">
        <v>662</v>
      </c>
      <c r="F12721" s="15">
        <f>IF(ISBLANK($D12721),"",IF(ISBLANK($E12721),VLOOKUP($D12721,$J:$K,2,FALSE),VLOOKUP($E12721,'Daycare Packages'!$A:$G,7,FALSE)))</f>
        <v>30</v>
      </c>
      <c r="G12721" s="15"/>
      <c r="H12721" s="15">
        <f t="shared" si="424"/>
        <v>30</v>
      </c>
      <c r="I12721" s="198">
        <f t="shared" si="425"/>
        <v>10</v>
      </c>
    </row>
    <row r="12722" spans="1:9" x14ac:dyDescent="0.3">
      <c r="A12722" s="10">
        <v>43742</v>
      </c>
      <c r="B12722" s="11" t="s">
        <v>170</v>
      </c>
      <c r="C12722" s="11" t="s">
        <v>710</v>
      </c>
      <c r="D12722" s="11" t="s">
        <v>662</v>
      </c>
      <c r="E12722" s="11">
        <v>6899079</v>
      </c>
      <c r="F12722" s="15">
        <f>IF(ISBLANK($D12722),"",IF(ISBLANK($E12722),VLOOKUP($D12722,$J:$K,2,FALSE),VLOOKUP($E12722,'Daycare Packages'!$A:$G,7,FALSE)))</f>
        <v>23</v>
      </c>
      <c r="G12722" s="15"/>
      <c r="H12722" s="15">
        <f t="shared" si="424"/>
        <v>23</v>
      </c>
      <c r="I12722" s="198">
        <f t="shared" si="425"/>
        <v>10</v>
      </c>
    </row>
    <row r="12723" spans="1:9" x14ac:dyDescent="0.3">
      <c r="A12723" s="10">
        <v>43742</v>
      </c>
      <c r="B12723" s="11" t="s">
        <v>1165</v>
      </c>
      <c r="C12723" s="11" t="s">
        <v>1166</v>
      </c>
      <c r="D12723" s="11" t="s">
        <v>662</v>
      </c>
      <c r="E12723" s="11">
        <v>6961856</v>
      </c>
      <c r="F12723" s="15">
        <f>IF(ISBLANK($D12723),"",IF(ISBLANK($E12723),VLOOKUP($D12723,$J:$K,2,FALSE),VLOOKUP($E12723,'Daycare Packages'!$A:$G,7,FALSE)))</f>
        <v>26</v>
      </c>
      <c r="G12723" s="15"/>
      <c r="H12723" s="15">
        <f t="shared" si="424"/>
        <v>26</v>
      </c>
      <c r="I12723" s="198">
        <f t="shared" si="425"/>
        <v>10</v>
      </c>
    </row>
    <row r="12724" spans="1:9" x14ac:dyDescent="0.3">
      <c r="A12724" s="10">
        <v>43742</v>
      </c>
      <c r="B12724" s="11" t="s">
        <v>1336</v>
      </c>
      <c r="C12724" s="11" t="s">
        <v>1337</v>
      </c>
      <c r="D12724" s="11" t="s">
        <v>662</v>
      </c>
      <c r="F12724" s="15">
        <f>IF(ISBLANK($D12724),"",IF(ISBLANK($E12724),VLOOKUP($D12724,$J:$K,2,FALSE),VLOOKUP($E12724,'Daycare Packages'!$A:$G,7,FALSE)))</f>
        <v>30</v>
      </c>
      <c r="G12724" s="15"/>
      <c r="H12724" s="15">
        <f t="shared" si="424"/>
        <v>30</v>
      </c>
      <c r="I12724" s="198">
        <f t="shared" si="425"/>
        <v>10</v>
      </c>
    </row>
    <row r="12725" spans="1:9" x14ac:dyDescent="0.3">
      <c r="A12725" s="55">
        <v>43742</v>
      </c>
      <c r="B12725" s="56" t="s">
        <v>2031</v>
      </c>
      <c r="C12725" s="56" t="s">
        <v>2032</v>
      </c>
      <c r="D12725" s="56" t="s">
        <v>662</v>
      </c>
      <c r="E12725" s="56"/>
      <c r="F12725" s="59">
        <f>IF(ISBLANK($D12725),"",IF(ISBLANK($E12725),VLOOKUP($D12725,$J:$K,2,FALSE),VLOOKUP($E12725,'Daycare Packages'!$A:$G,7,FALSE)))</f>
        <v>30</v>
      </c>
      <c r="G12725" s="59"/>
      <c r="H12725" s="59">
        <f t="shared" si="424"/>
        <v>30</v>
      </c>
      <c r="I12725" s="198">
        <f t="shared" si="425"/>
        <v>10</v>
      </c>
    </row>
    <row r="12726" spans="1:9" x14ac:dyDescent="0.3">
      <c r="A12726" s="10">
        <v>43743</v>
      </c>
      <c r="B12726" s="11" t="s">
        <v>751</v>
      </c>
      <c r="C12726" s="11" t="s">
        <v>752</v>
      </c>
      <c r="D12726" s="11" t="s">
        <v>659</v>
      </c>
      <c r="F12726" s="15">
        <f>IF(ISBLANK($D12726),"",IF(ISBLANK($E12726),VLOOKUP($D12726,$J:$K,2,FALSE),VLOOKUP($E12726,'Daycare Packages'!$A:$G,7,FALSE)))</f>
        <v>20</v>
      </c>
      <c r="G12726" s="15"/>
      <c r="H12726" s="15">
        <f t="shared" si="424"/>
        <v>20</v>
      </c>
      <c r="I12726" s="198">
        <f t="shared" si="425"/>
        <v>10</v>
      </c>
    </row>
    <row r="12727" spans="1:9" x14ac:dyDescent="0.3">
      <c r="A12727" s="10">
        <v>43743</v>
      </c>
      <c r="B12727" s="11" t="s">
        <v>1508</v>
      </c>
      <c r="C12727" s="11" t="s">
        <v>450</v>
      </c>
      <c r="D12727" s="11" t="s">
        <v>659</v>
      </c>
      <c r="F12727" s="15">
        <f>IF(ISBLANK($D12727),"",IF(ISBLANK($E12727),VLOOKUP($D12727,$J:$K,2,FALSE),VLOOKUP($E12727,'Daycare Packages'!$A:$G,7,FALSE)))</f>
        <v>20</v>
      </c>
      <c r="G12727" s="15"/>
      <c r="H12727" s="15">
        <f t="shared" si="424"/>
        <v>20</v>
      </c>
      <c r="I12727" s="198">
        <f t="shared" si="425"/>
        <v>10</v>
      </c>
    </row>
    <row r="12728" spans="1:9" x14ac:dyDescent="0.3">
      <c r="A12728" s="10">
        <v>43743</v>
      </c>
      <c r="B12728" s="11" t="s">
        <v>318</v>
      </c>
      <c r="C12728" s="11" t="s">
        <v>723</v>
      </c>
      <c r="D12728" s="11" t="s">
        <v>662</v>
      </c>
      <c r="F12728" s="15">
        <f>IF(ISBLANK($D12728),"",IF(ISBLANK($E12728),VLOOKUP($D12728,$J:$K,2,FALSE),VLOOKUP($E12728,'Daycare Packages'!$A:$G,7,FALSE)))</f>
        <v>30</v>
      </c>
      <c r="G12728" s="15"/>
      <c r="H12728" s="15">
        <f t="shared" si="424"/>
        <v>30</v>
      </c>
      <c r="I12728" s="198">
        <f t="shared" si="425"/>
        <v>10</v>
      </c>
    </row>
    <row r="12729" spans="1:9" x14ac:dyDescent="0.3">
      <c r="A12729" s="10">
        <v>43743</v>
      </c>
      <c r="B12729" s="11" t="s">
        <v>2249</v>
      </c>
      <c r="C12729" s="11" t="s">
        <v>2250</v>
      </c>
      <c r="D12729" s="11" t="s">
        <v>662</v>
      </c>
      <c r="E12729" s="11">
        <v>6981470</v>
      </c>
      <c r="F12729" s="15">
        <f>IF(ISBLANK($D12729),"",IF(ISBLANK($E12729),VLOOKUP($D12729,$J:$K,2,FALSE),VLOOKUP($E12729,'Daycare Packages'!$A:$G,7,FALSE)))</f>
        <v>27</v>
      </c>
      <c r="G12729" s="15"/>
      <c r="H12729" s="15">
        <f t="shared" si="424"/>
        <v>27</v>
      </c>
      <c r="I12729" s="198">
        <f t="shared" si="425"/>
        <v>10</v>
      </c>
    </row>
    <row r="12730" spans="1:9" x14ac:dyDescent="0.3">
      <c r="A12730" s="10">
        <v>43743</v>
      </c>
      <c r="B12730" s="11" t="s">
        <v>163</v>
      </c>
      <c r="C12730" s="11" t="s">
        <v>805</v>
      </c>
      <c r="D12730" s="11" t="s">
        <v>662</v>
      </c>
      <c r="F12730" s="15">
        <f>IF(ISBLANK($D12730),"",IF(ISBLANK($E12730),VLOOKUP($D12730,$J:$K,2,FALSE),VLOOKUP($E12730,'Daycare Packages'!$A:$G,7,FALSE)))</f>
        <v>30</v>
      </c>
      <c r="G12730" s="15"/>
      <c r="H12730" s="15">
        <f t="shared" si="424"/>
        <v>30</v>
      </c>
      <c r="I12730" s="198">
        <f t="shared" si="425"/>
        <v>10</v>
      </c>
    </row>
    <row r="12731" spans="1:9" x14ac:dyDescent="0.3">
      <c r="A12731" s="10">
        <v>43743</v>
      </c>
      <c r="B12731" s="11" t="s">
        <v>140</v>
      </c>
      <c r="C12731" s="11" t="s">
        <v>475</v>
      </c>
      <c r="D12731" s="11" t="s">
        <v>662</v>
      </c>
      <c r="E12731" s="11">
        <v>6964153</v>
      </c>
      <c r="F12731" s="15">
        <f>IF(ISBLANK($D12731),"",IF(ISBLANK($E12731),VLOOKUP($D12731,$J:$K,2,FALSE),VLOOKUP($E12731,'Daycare Packages'!$A:$G,7,FALSE)))</f>
        <v>26</v>
      </c>
      <c r="G12731" s="15"/>
      <c r="H12731" s="15">
        <f t="shared" si="424"/>
        <v>26</v>
      </c>
      <c r="I12731" s="198">
        <f t="shared" si="425"/>
        <v>10</v>
      </c>
    </row>
    <row r="12732" spans="1:9" x14ac:dyDescent="0.3">
      <c r="A12732" s="10">
        <v>43743</v>
      </c>
      <c r="B12732" s="11" t="s">
        <v>942</v>
      </c>
      <c r="C12732" s="11" t="s">
        <v>943</v>
      </c>
      <c r="D12732" s="11" t="s">
        <v>662</v>
      </c>
      <c r="E12732" s="11">
        <v>6911350</v>
      </c>
      <c r="F12732" s="15">
        <f>IF(ISBLANK($D12732),"",IF(ISBLANK($E12732),VLOOKUP($D12732,$J:$K,2,FALSE),VLOOKUP($E12732,'Daycare Packages'!$A:$G,7,FALSE)))</f>
        <v>27</v>
      </c>
      <c r="G12732" s="15"/>
      <c r="H12732" s="15">
        <f t="shared" si="424"/>
        <v>27</v>
      </c>
      <c r="I12732" s="198">
        <f t="shared" si="425"/>
        <v>10</v>
      </c>
    </row>
    <row r="12733" spans="1:9" x14ac:dyDescent="0.3">
      <c r="A12733" s="10">
        <v>43743</v>
      </c>
      <c r="B12733" s="11" t="s">
        <v>123</v>
      </c>
      <c r="C12733" s="11" t="s">
        <v>622</v>
      </c>
      <c r="D12733" s="11" t="s">
        <v>662</v>
      </c>
      <c r="E12733" s="11">
        <v>6892228</v>
      </c>
      <c r="F12733" s="15">
        <f>IF(ISBLANK($D12733),"",IF(ISBLANK($E12733),VLOOKUP($D12733,$J:$K,2,FALSE),VLOOKUP($E12733,'Daycare Packages'!$A:$G,7,FALSE)))</f>
        <v>23</v>
      </c>
      <c r="G12733" s="15"/>
      <c r="H12733" s="15">
        <f t="shared" si="424"/>
        <v>23</v>
      </c>
      <c r="I12733" s="198">
        <f t="shared" si="425"/>
        <v>10</v>
      </c>
    </row>
    <row r="12734" spans="1:9" x14ac:dyDescent="0.3">
      <c r="A12734" s="10">
        <v>43743</v>
      </c>
      <c r="B12734" s="11" t="s">
        <v>365</v>
      </c>
      <c r="C12734" s="11" t="s">
        <v>587</v>
      </c>
      <c r="D12734" s="11" t="s">
        <v>662</v>
      </c>
      <c r="F12734" s="15">
        <f>IF(ISBLANK($D12734),"",IF(ISBLANK($E12734),VLOOKUP($D12734,$J:$K,2,FALSE),VLOOKUP($E12734,'Daycare Packages'!$A:$G,7,FALSE)))</f>
        <v>30</v>
      </c>
      <c r="G12734" s="15"/>
      <c r="H12734" s="15">
        <f t="shared" ref="H12734:H12797" si="426">IF(ISBLANK(D12734),"",SUM(F12734:G12734))</f>
        <v>30</v>
      </c>
      <c r="I12734" s="198">
        <f t="shared" si="425"/>
        <v>10</v>
      </c>
    </row>
    <row r="12735" spans="1:9" x14ac:dyDescent="0.3">
      <c r="A12735" s="10">
        <v>43743</v>
      </c>
      <c r="B12735" s="11" t="s">
        <v>2415</v>
      </c>
      <c r="C12735" s="11" t="s">
        <v>868</v>
      </c>
      <c r="D12735" s="11" t="s">
        <v>662</v>
      </c>
      <c r="F12735" s="15">
        <f>IF(ISBLANK($D12735),"",IF(ISBLANK($E12735),VLOOKUP($D12735,$J:$K,2,FALSE),VLOOKUP($E12735,'Daycare Packages'!$A:$G,7,FALSE)))</f>
        <v>30</v>
      </c>
      <c r="G12735" s="15"/>
      <c r="H12735" s="15">
        <f t="shared" si="426"/>
        <v>30</v>
      </c>
      <c r="I12735" s="198">
        <f t="shared" si="425"/>
        <v>10</v>
      </c>
    </row>
    <row r="12736" spans="1:9" x14ac:dyDescent="0.3">
      <c r="A12736" s="10">
        <v>43743</v>
      </c>
      <c r="B12736" s="11" t="s">
        <v>134</v>
      </c>
      <c r="C12736" s="11" t="s">
        <v>883</v>
      </c>
      <c r="D12736" s="11" t="s">
        <v>662</v>
      </c>
      <c r="E12736" s="11">
        <v>6948743</v>
      </c>
      <c r="F12736" s="15">
        <f>IF(ISBLANK($D12736),"",IF(ISBLANK($E12736),VLOOKUP($D12736,$J:$K,2,FALSE),VLOOKUP($E12736,'Daycare Packages'!$A:$G,7,FALSE)))</f>
        <v>27</v>
      </c>
      <c r="G12736" s="15"/>
      <c r="H12736" s="15">
        <f t="shared" si="426"/>
        <v>27</v>
      </c>
      <c r="I12736" s="198">
        <f t="shared" si="425"/>
        <v>10</v>
      </c>
    </row>
    <row r="12737" spans="1:9" x14ac:dyDescent="0.3">
      <c r="A12737" s="10">
        <v>43743</v>
      </c>
      <c r="B12737" s="11" t="s">
        <v>836</v>
      </c>
      <c r="C12737" s="11" t="s">
        <v>498</v>
      </c>
      <c r="D12737" s="11" t="s">
        <v>662</v>
      </c>
      <c r="F12737" s="15">
        <f>IF(ISBLANK($D12737),"",IF(ISBLANK($E12737),VLOOKUP($D12737,$J:$K,2,FALSE),VLOOKUP($E12737,'Daycare Packages'!$A:$G,7,FALSE)))</f>
        <v>30</v>
      </c>
      <c r="G12737" s="15"/>
      <c r="H12737" s="15">
        <f t="shared" si="426"/>
        <v>30</v>
      </c>
      <c r="I12737" s="198">
        <f t="shared" si="425"/>
        <v>10</v>
      </c>
    </row>
    <row r="12738" spans="1:9" x14ac:dyDescent="0.3">
      <c r="A12738" s="10">
        <v>43743</v>
      </c>
      <c r="B12738" s="11" t="s">
        <v>205</v>
      </c>
      <c r="C12738" s="11" t="s">
        <v>863</v>
      </c>
      <c r="D12738" s="11" t="s">
        <v>662</v>
      </c>
      <c r="F12738" s="15">
        <f>IF(ISBLANK($D12738),"",IF(ISBLANK($E12738),VLOOKUP($D12738,$J:$K,2,FALSE),VLOOKUP($E12738,'Daycare Packages'!$A:$G,7,FALSE)))</f>
        <v>30</v>
      </c>
      <c r="G12738" s="15"/>
      <c r="H12738" s="15">
        <f t="shared" si="426"/>
        <v>30</v>
      </c>
      <c r="I12738" s="198">
        <f t="shared" si="425"/>
        <v>10</v>
      </c>
    </row>
    <row r="12739" spans="1:9" x14ac:dyDescent="0.3">
      <c r="A12739" s="10">
        <v>43743</v>
      </c>
      <c r="B12739" s="11" t="s">
        <v>713</v>
      </c>
      <c r="C12739" s="11" t="s">
        <v>714</v>
      </c>
      <c r="D12739" s="11" t="s">
        <v>662</v>
      </c>
      <c r="F12739" s="15">
        <f>IF(ISBLANK($D12739),"",IF(ISBLANK($E12739),VLOOKUP($D12739,$J:$K,2,FALSE),VLOOKUP($E12739,'Daycare Packages'!$A:$G,7,FALSE)))</f>
        <v>30</v>
      </c>
      <c r="G12739" s="15"/>
      <c r="H12739" s="15">
        <f t="shared" si="426"/>
        <v>30</v>
      </c>
      <c r="I12739" s="198">
        <f t="shared" ref="I12739:I12802" si="427">IF(A12739="",0,MONTH(A12739))</f>
        <v>10</v>
      </c>
    </row>
    <row r="12740" spans="1:9" x14ac:dyDescent="0.3">
      <c r="A12740" s="10">
        <v>43743</v>
      </c>
      <c r="B12740" s="11" t="s">
        <v>362</v>
      </c>
      <c r="C12740" s="11" t="s">
        <v>590</v>
      </c>
      <c r="D12740" s="11" t="s">
        <v>662</v>
      </c>
      <c r="E12740" s="11">
        <v>6965296</v>
      </c>
      <c r="F12740" s="15">
        <f>IF(ISBLANK($D12740),"",IF(ISBLANK($E12740),VLOOKUP($D12740,$J:$K,2,FALSE),VLOOKUP($E12740,'Daycare Packages'!$A:$G,7,FALSE)))</f>
        <v>27</v>
      </c>
      <c r="G12740" s="15"/>
      <c r="H12740" s="15">
        <f t="shared" si="426"/>
        <v>27</v>
      </c>
      <c r="I12740" s="198">
        <f t="shared" si="427"/>
        <v>10</v>
      </c>
    </row>
    <row r="12741" spans="1:9" x14ac:dyDescent="0.3">
      <c r="A12741" s="10">
        <v>43743</v>
      </c>
      <c r="B12741" s="11" t="s">
        <v>783</v>
      </c>
      <c r="C12741" s="11" t="s">
        <v>514</v>
      </c>
      <c r="D12741" s="11" t="s">
        <v>662</v>
      </c>
      <c r="F12741" s="15">
        <f>IF(ISBLANK($D12741),"",IF(ISBLANK($E12741),VLOOKUP($D12741,$J:$K,2,FALSE),VLOOKUP($E12741,'Daycare Packages'!$A:$G,7,FALSE)))</f>
        <v>30</v>
      </c>
      <c r="G12741" s="15"/>
      <c r="H12741" s="15">
        <f t="shared" si="426"/>
        <v>30</v>
      </c>
      <c r="I12741" s="198">
        <f t="shared" si="427"/>
        <v>10</v>
      </c>
    </row>
    <row r="12742" spans="1:9" x14ac:dyDescent="0.3">
      <c r="A12742" s="10">
        <v>43743</v>
      </c>
      <c r="B12742" s="11" t="s">
        <v>182</v>
      </c>
      <c r="C12742" s="11" t="s">
        <v>685</v>
      </c>
      <c r="D12742" s="11" t="s">
        <v>662</v>
      </c>
      <c r="E12742" s="11">
        <v>6973446</v>
      </c>
      <c r="F12742" s="15">
        <f>IF(ISBLANK($D12742),"",IF(ISBLANK($E12742),VLOOKUP($D12742,$J:$K,2,FALSE),VLOOKUP($E12742,'Daycare Packages'!$A:$G,7,FALSE)))</f>
        <v>23</v>
      </c>
      <c r="G12742" s="15"/>
      <c r="H12742" s="15">
        <f t="shared" si="426"/>
        <v>23</v>
      </c>
      <c r="I12742" s="198">
        <f t="shared" si="427"/>
        <v>10</v>
      </c>
    </row>
    <row r="12743" spans="1:9" x14ac:dyDescent="0.3">
      <c r="A12743" s="10">
        <v>43743</v>
      </c>
      <c r="B12743" s="11" t="s">
        <v>663</v>
      </c>
      <c r="C12743" s="11" t="s">
        <v>664</v>
      </c>
      <c r="D12743" s="11" t="s">
        <v>662</v>
      </c>
      <c r="F12743" s="15">
        <f>IF(ISBLANK($D12743),"",IF(ISBLANK($E12743),VLOOKUP($D12743,$J:$K,2,FALSE),VLOOKUP($E12743,'Daycare Packages'!$A:$G,7,FALSE)))</f>
        <v>30</v>
      </c>
      <c r="G12743" s="15"/>
      <c r="H12743" s="15">
        <f t="shared" si="426"/>
        <v>30</v>
      </c>
      <c r="I12743" s="198">
        <f t="shared" si="427"/>
        <v>10</v>
      </c>
    </row>
    <row r="12744" spans="1:9" x14ac:dyDescent="0.3">
      <c r="A12744" s="10">
        <v>43743</v>
      </c>
      <c r="B12744" s="11" t="s">
        <v>663</v>
      </c>
      <c r="C12744" s="11" t="s">
        <v>665</v>
      </c>
      <c r="D12744" s="11" t="s">
        <v>662</v>
      </c>
      <c r="F12744" s="15">
        <f>IF(ISBLANK($D12744),"",IF(ISBLANK($E12744),VLOOKUP($D12744,$J:$K,2,FALSE),VLOOKUP($E12744,'Daycare Packages'!$A:$G,7,FALSE)))</f>
        <v>30</v>
      </c>
      <c r="G12744" s="15"/>
      <c r="H12744" s="15">
        <f t="shared" si="426"/>
        <v>30</v>
      </c>
      <c r="I12744" s="198">
        <f t="shared" si="427"/>
        <v>10</v>
      </c>
    </row>
    <row r="12745" spans="1:9" x14ac:dyDescent="0.3">
      <c r="A12745" s="10">
        <v>43743</v>
      </c>
      <c r="B12745" s="11" t="s">
        <v>139</v>
      </c>
      <c r="C12745" s="11" t="s">
        <v>867</v>
      </c>
      <c r="D12745" s="11" t="s">
        <v>662</v>
      </c>
      <c r="E12745" s="11">
        <v>6933735</v>
      </c>
      <c r="F12745" s="15">
        <f>IF(ISBLANK($D12745),"",IF(ISBLANK($E12745),VLOOKUP($D12745,$J:$K,2,FALSE),VLOOKUP($E12745,'Daycare Packages'!$A:$G,7,FALSE)))</f>
        <v>27</v>
      </c>
      <c r="G12745" s="15"/>
      <c r="H12745" s="15">
        <f t="shared" si="426"/>
        <v>27</v>
      </c>
      <c r="I12745" s="198">
        <f t="shared" si="427"/>
        <v>10</v>
      </c>
    </row>
    <row r="12746" spans="1:9" x14ac:dyDescent="0.3">
      <c r="A12746" s="55">
        <v>43743</v>
      </c>
      <c r="B12746" s="56" t="s">
        <v>209</v>
      </c>
      <c r="C12746" s="56" t="s">
        <v>702</v>
      </c>
      <c r="D12746" s="56" t="s">
        <v>662</v>
      </c>
      <c r="E12746" s="56">
        <v>6965118</v>
      </c>
      <c r="F12746" s="59">
        <f>IF(ISBLANK($D12746),"",IF(ISBLANK($E12746),VLOOKUP($D12746,$J:$K,2,FALSE),VLOOKUP($E12746,'Daycare Packages'!$A:$G,7,FALSE)))</f>
        <v>27</v>
      </c>
      <c r="G12746" s="59"/>
      <c r="H12746" s="59">
        <f t="shared" si="426"/>
        <v>27</v>
      </c>
      <c r="I12746" s="198">
        <f t="shared" si="427"/>
        <v>10</v>
      </c>
    </row>
    <row r="12747" spans="1:9" x14ac:dyDescent="0.3">
      <c r="A12747" s="10">
        <v>43744</v>
      </c>
      <c r="B12747" s="11" t="s">
        <v>2415</v>
      </c>
      <c r="C12747" s="11" t="s">
        <v>868</v>
      </c>
      <c r="D12747" s="11" t="s">
        <v>662</v>
      </c>
      <c r="F12747" s="15">
        <f>IF(ISBLANK($D12747),"",IF(ISBLANK($E12747),VLOOKUP($D12747,$J:$K,2,FALSE),VLOOKUP($E12747,'Daycare Packages'!$A:$G,7,FALSE)))</f>
        <v>30</v>
      </c>
      <c r="G12747" s="15"/>
      <c r="H12747" s="15">
        <f t="shared" si="426"/>
        <v>30</v>
      </c>
      <c r="I12747" s="198">
        <f t="shared" si="427"/>
        <v>10</v>
      </c>
    </row>
    <row r="12748" spans="1:9" x14ac:dyDescent="0.3">
      <c r="A12748" s="10">
        <v>43744</v>
      </c>
      <c r="B12748" s="11" t="s">
        <v>2031</v>
      </c>
      <c r="C12748" s="11" t="s">
        <v>2032</v>
      </c>
      <c r="D12748" s="11" t="s">
        <v>662</v>
      </c>
      <c r="F12748" s="15">
        <f>IF(ISBLANK($D12748),"",IF(ISBLANK($E12748),VLOOKUP($D12748,$J:$K,2,FALSE),VLOOKUP($E12748,'Daycare Packages'!$A:$G,7,FALSE)))</f>
        <v>30</v>
      </c>
      <c r="G12748" s="15"/>
      <c r="H12748" s="15">
        <f t="shared" si="426"/>
        <v>30</v>
      </c>
      <c r="I12748" s="198">
        <f t="shared" si="427"/>
        <v>10</v>
      </c>
    </row>
    <row r="12749" spans="1:9" x14ac:dyDescent="0.3">
      <c r="A12749" s="10">
        <v>43744</v>
      </c>
      <c r="B12749" s="11" t="s">
        <v>1863</v>
      </c>
      <c r="C12749" s="11" t="s">
        <v>1864</v>
      </c>
      <c r="D12749" s="11" t="s">
        <v>662</v>
      </c>
      <c r="E12749" s="11">
        <v>6927437</v>
      </c>
      <c r="F12749" s="15">
        <f>IF(ISBLANK($D12749),"",IF(ISBLANK($E12749),VLOOKUP($D12749,$J:$K,2,FALSE),VLOOKUP($E12749,'Daycare Packages'!$A:$G,7,FALSE)))</f>
        <v>27</v>
      </c>
      <c r="G12749" s="15"/>
      <c r="H12749" s="15">
        <f t="shared" si="426"/>
        <v>27</v>
      </c>
      <c r="I12749" s="198">
        <f t="shared" si="427"/>
        <v>10</v>
      </c>
    </row>
    <row r="12750" spans="1:9" x14ac:dyDescent="0.3">
      <c r="A12750" s="10">
        <v>43744</v>
      </c>
      <c r="B12750" s="11" t="s">
        <v>2249</v>
      </c>
      <c r="C12750" s="11" t="s">
        <v>2250</v>
      </c>
      <c r="D12750" s="11" t="s">
        <v>662</v>
      </c>
      <c r="E12750" s="11">
        <v>6981470</v>
      </c>
      <c r="F12750" s="15">
        <f>IF(ISBLANK($D12750),"",IF(ISBLANK($E12750),VLOOKUP($D12750,$J:$K,2,FALSE),VLOOKUP($E12750,'Daycare Packages'!$A:$G,7,FALSE)))</f>
        <v>27</v>
      </c>
      <c r="G12750" s="15"/>
      <c r="H12750" s="15">
        <f t="shared" si="426"/>
        <v>27</v>
      </c>
      <c r="I12750" s="198">
        <f t="shared" si="427"/>
        <v>10</v>
      </c>
    </row>
    <row r="12751" spans="1:9" x14ac:dyDescent="0.3">
      <c r="A12751" s="10">
        <v>43744</v>
      </c>
      <c r="B12751" s="11" t="s">
        <v>2421</v>
      </c>
      <c r="C12751" s="11" t="s">
        <v>631</v>
      </c>
      <c r="D12751" s="11" t="s">
        <v>662</v>
      </c>
      <c r="F12751" s="15">
        <f>IF(ISBLANK($D12751),"",IF(ISBLANK($E12751),VLOOKUP($D12751,$J:$K,2,FALSE),VLOOKUP($E12751,'Daycare Packages'!$A:$G,7,FALSE)))</f>
        <v>30</v>
      </c>
      <c r="G12751" s="15"/>
      <c r="H12751" s="15">
        <f t="shared" si="426"/>
        <v>30</v>
      </c>
      <c r="I12751" s="198">
        <f t="shared" si="427"/>
        <v>10</v>
      </c>
    </row>
    <row r="12752" spans="1:9" x14ac:dyDescent="0.3">
      <c r="A12752" s="10">
        <v>43744</v>
      </c>
      <c r="B12752" s="11" t="s">
        <v>182</v>
      </c>
      <c r="C12752" s="11" t="s">
        <v>685</v>
      </c>
      <c r="D12752" s="11" t="s">
        <v>662</v>
      </c>
      <c r="E12752" s="11">
        <v>6973446</v>
      </c>
      <c r="F12752" s="15">
        <f>IF(ISBLANK($D12752),"",IF(ISBLANK($E12752),VLOOKUP($D12752,$J:$K,2,FALSE),VLOOKUP($E12752,'Daycare Packages'!$A:$G,7,FALSE)))</f>
        <v>23</v>
      </c>
      <c r="G12752" s="15"/>
      <c r="H12752" s="15">
        <f t="shared" si="426"/>
        <v>23</v>
      </c>
      <c r="I12752" s="198">
        <f t="shared" si="427"/>
        <v>10</v>
      </c>
    </row>
    <row r="12753" spans="1:9" x14ac:dyDescent="0.3">
      <c r="A12753" s="55">
        <v>43744</v>
      </c>
      <c r="B12753" s="56" t="s">
        <v>783</v>
      </c>
      <c r="C12753" s="56" t="s">
        <v>514</v>
      </c>
      <c r="D12753" s="56" t="s">
        <v>662</v>
      </c>
      <c r="E12753" s="56"/>
      <c r="F12753" s="59">
        <f>IF(ISBLANK($D12753),"",IF(ISBLANK($E12753),VLOOKUP($D12753,$J:$K,2,FALSE),VLOOKUP($E12753,'Daycare Packages'!$A:$G,7,FALSE)))</f>
        <v>30</v>
      </c>
      <c r="G12753" s="59"/>
      <c r="H12753" s="59">
        <f t="shared" si="426"/>
        <v>30</v>
      </c>
      <c r="I12753" s="198">
        <f t="shared" si="427"/>
        <v>10</v>
      </c>
    </row>
    <row r="12754" spans="1:9" x14ac:dyDescent="0.3">
      <c r="A12754" s="10">
        <v>43745</v>
      </c>
      <c r="B12754" s="11" t="s">
        <v>193</v>
      </c>
      <c r="C12754" s="11" t="s">
        <v>776</v>
      </c>
      <c r="D12754" s="11" t="s">
        <v>662</v>
      </c>
      <c r="E12754" s="11">
        <v>6959357</v>
      </c>
      <c r="F12754" s="15">
        <f>IF(ISBLANK($D12754),"",IF(ISBLANK($E12754),VLOOKUP($D12754,$J:$K,2,FALSE),VLOOKUP($E12754,'Daycare Packages'!$A:$G,7,FALSE)))</f>
        <v>27</v>
      </c>
      <c r="G12754" s="15"/>
      <c r="H12754" s="15">
        <f t="shared" si="426"/>
        <v>27</v>
      </c>
      <c r="I12754" s="198">
        <f t="shared" si="427"/>
        <v>10</v>
      </c>
    </row>
    <row r="12755" spans="1:9" x14ac:dyDescent="0.3">
      <c r="A12755" s="10">
        <v>43745</v>
      </c>
      <c r="B12755" s="11" t="s">
        <v>806</v>
      </c>
      <c r="C12755" s="11" t="s">
        <v>627</v>
      </c>
      <c r="D12755" s="11" t="s">
        <v>659</v>
      </c>
      <c r="F12755" s="15">
        <f>IF(ISBLANK($D12755),"",IF(ISBLANK($E12755),VLOOKUP($D12755,$J:$K,2,FALSE),VLOOKUP($E12755,'Daycare Packages'!$A:$G,7,FALSE)))</f>
        <v>20</v>
      </c>
      <c r="G12755" s="15"/>
      <c r="H12755" s="15">
        <f t="shared" si="426"/>
        <v>20</v>
      </c>
      <c r="I12755" s="198">
        <f t="shared" si="427"/>
        <v>10</v>
      </c>
    </row>
    <row r="12756" spans="1:9" x14ac:dyDescent="0.3">
      <c r="A12756" s="10">
        <v>43745</v>
      </c>
      <c r="B12756" s="11" t="s">
        <v>663</v>
      </c>
      <c r="C12756" s="11" t="s">
        <v>664</v>
      </c>
      <c r="D12756" s="11" t="s">
        <v>659</v>
      </c>
      <c r="E12756" s="11">
        <v>6969215</v>
      </c>
      <c r="F12756" s="15">
        <f>IF(ISBLANK($D12756),"",IF(ISBLANK($E12756),VLOOKUP($D12756,$J:$K,2,FALSE),VLOOKUP($E12756,'Daycare Packages'!$A:$G,7,FALSE)))</f>
        <v>0</v>
      </c>
      <c r="G12756" s="15"/>
      <c r="H12756" s="15">
        <f t="shared" si="426"/>
        <v>0</v>
      </c>
      <c r="I12756" s="198">
        <f t="shared" si="427"/>
        <v>10</v>
      </c>
    </row>
    <row r="12757" spans="1:9" x14ac:dyDescent="0.3">
      <c r="A12757" s="10">
        <v>43745</v>
      </c>
      <c r="B12757" s="11" t="s">
        <v>663</v>
      </c>
      <c r="C12757" s="11" t="s">
        <v>665</v>
      </c>
      <c r="D12757" s="11" t="s">
        <v>659</v>
      </c>
      <c r="E12757" s="11">
        <v>6969215</v>
      </c>
      <c r="F12757" s="15">
        <f>IF(ISBLANK($D12757),"",IF(ISBLANK($E12757),VLOOKUP($D12757,$J:$K,2,FALSE),VLOOKUP($E12757,'Daycare Packages'!$A:$G,7,FALSE)))</f>
        <v>0</v>
      </c>
      <c r="G12757" s="15"/>
      <c r="H12757" s="15">
        <f t="shared" si="426"/>
        <v>0</v>
      </c>
      <c r="I12757" s="198">
        <f t="shared" si="427"/>
        <v>10</v>
      </c>
    </row>
    <row r="12758" spans="1:9" x14ac:dyDescent="0.3">
      <c r="A12758" s="10">
        <v>43745</v>
      </c>
      <c r="B12758" s="11" t="s">
        <v>942</v>
      </c>
      <c r="C12758" s="11" t="s">
        <v>943</v>
      </c>
      <c r="D12758" s="11" t="s">
        <v>662</v>
      </c>
      <c r="E12758" s="11">
        <v>6911350</v>
      </c>
      <c r="F12758" s="15">
        <f>IF(ISBLANK($D12758),"",IF(ISBLANK($E12758),VLOOKUP($D12758,$J:$K,2,FALSE),VLOOKUP($E12758,'Daycare Packages'!$A:$G,7,FALSE)))</f>
        <v>27</v>
      </c>
      <c r="G12758" s="15"/>
      <c r="H12758" s="15">
        <f t="shared" si="426"/>
        <v>27</v>
      </c>
      <c r="I12758" s="198">
        <f t="shared" si="427"/>
        <v>10</v>
      </c>
    </row>
    <row r="12759" spans="1:9" x14ac:dyDescent="0.3">
      <c r="A12759" s="10">
        <v>43745</v>
      </c>
      <c r="B12759" s="11" t="s">
        <v>2357</v>
      </c>
      <c r="C12759" s="11" t="s">
        <v>2358</v>
      </c>
      <c r="D12759" s="11" t="s">
        <v>662</v>
      </c>
      <c r="F12759" s="15">
        <f>IF(ISBLANK($D12759),"",IF(ISBLANK($E12759),VLOOKUP($D12759,$J:$K,2,FALSE),VLOOKUP($E12759,'Daycare Packages'!$A:$G,7,FALSE)))</f>
        <v>30</v>
      </c>
      <c r="G12759" s="15"/>
      <c r="H12759" s="15">
        <f t="shared" si="426"/>
        <v>30</v>
      </c>
      <c r="I12759" s="198">
        <f t="shared" si="427"/>
        <v>10</v>
      </c>
    </row>
    <row r="12760" spans="1:9" x14ac:dyDescent="0.3">
      <c r="A12760" s="10">
        <v>43745</v>
      </c>
      <c r="B12760" s="11" t="s">
        <v>185</v>
      </c>
      <c r="C12760" s="11" t="s">
        <v>670</v>
      </c>
      <c r="D12760" s="11" t="s">
        <v>662</v>
      </c>
      <c r="E12760" s="11">
        <v>6958047</v>
      </c>
      <c r="F12760" s="15">
        <f>IF(ISBLANK($D12760),"",IF(ISBLANK($E12760),VLOOKUP($D12760,$J:$K,2,FALSE),VLOOKUP($E12760,'Daycare Packages'!$A:$G,7,FALSE)))</f>
        <v>26</v>
      </c>
      <c r="G12760" s="15"/>
      <c r="H12760" s="15">
        <f t="shared" si="426"/>
        <v>26</v>
      </c>
      <c r="I12760" s="198">
        <f t="shared" si="427"/>
        <v>10</v>
      </c>
    </row>
    <row r="12761" spans="1:9" x14ac:dyDescent="0.3">
      <c r="A12761" s="10">
        <v>43745</v>
      </c>
      <c r="B12761" s="11" t="s">
        <v>244</v>
      </c>
      <c r="C12761" s="11" t="s">
        <v>673</v>
      </c>
      <c r="D12761" s="11" t="s">
        <v>662</v>
      </c>
      <c r="E12761" s="11">
        <v>6883385</v>
      </c>
      <c r="F12761" s="15">
        <f>IF(ISBLANK($D12761),"",IF(ISBLANK($E12761),VLOOKUP($D12761,$J:$K,2,FALSE),VLOOKUP($E12761,'Daycare Packages'!$A:$G,7,FALSE)))</f>
        <v>25</v>
      </c>
      <c r="G12761" s="15"/>
      <c r="H12761" s="15">
        <f t="shared" si="426"/>
        <v>25</v>
      </c>
      <c r="I12761" s="198">
        <f t="shared" si="427"/>
        <v>10</v>
      </c>
    </row>
    <row r="12762" spans="1:9" x14ac:dyDescent="0.3">
      <c r="A12762" s="10">
        <v>43745</v>
      </c>
      <c r="B12762" s="11" t="s">
        <v>2167</v>
      </c>
      <c r="C12762" s="11" t="s">
        <v>570</v>
      </c>
      <c r="D12762" s="11" t="s">
        <v>662</v>
      </c>
      <c r="E12762" s="11">
        <v>6973384</v>
      </c>
      <c r="F12762" s="15">
        <f>IF(ISBLANK($D12762),"",IF(ISBLANK($E12762),VLOOKUP($D12762,$J:$K,2,FALSE),VLOOKUP($E12762,'Daycare Packages'!$A:$G,7,FALSE)))</f>
        <v>27</v>
      </c>
      <c r="G12762" s="15"/>
      <c r="H12762" s="15">
        <f t="shared" si="426"/>
        <v>27</v>
      </c>
      <c r="I12762" s="198">
        <f t="shared" si="427"/>
        <v>10</v>
      </c>
    </row>
    <row r="12763" spans="1:9" x14ac:dyDescent="0.3">
      <c r="A12763" s="10">
        <v>43745</v>
      </c>
      <c r="B12763" s="11" t="s">
        <v>784</v>
      </c>
      <c r="C12763" s="11" t="s">
        <v>785</v>
      </c>
      <c r="D12763" s="11" t="s">
        <v>662</v>
      </c>
      <c r="F12763" s="15">
        <f>IF(ISBLANK($D12763),"",IF(ISBLANK($E12763),VLOOKUP($D12763,$J:$K,2,FALSE),VLOOKUP($E12763,'Daycare Packages'!$A:$G,7,FALSE)))</f>
        <v>30</v>
      </c>
      <c r="G12763" s="15"/>
      <c r="H12763" s="15">
        <f t="shared" si="426"/>
        <v>30</v>
      </c>
      <c r="I12763" s="198">
        <f t="shared" si="427"/>
        <v>10</v>
      </c>
    </row>
    <row r="12764" spans="1:9" x14ac:dyDescent="0.3">
      <c r="A12764" s="10">
        <v>43745</v>
      </c>
      <c r="B12764" s="11" t="s">
        <v>1987</v>
      </c>
      <c r="C12764" s="11" t="s">
        <v>1988</v>
      </c>
      <c r="D12764" s="11" t="s">
        <v>662</v>
      </c>
      <c r="F12764" s="15">
        <f>IF(ISBLANK($D12764),"",IF(ISBLANK($E12764),VLOOKUP($D12764,$J:$K,2,FALSE),VLOOKUP($E12764,'Daycare Packages'!$A:$G,7,FALSE)))</f>
        <v>30</v>
      </c>
      <c r="G12764" s="15"/>
      <c r="H12764" s="15">
        <f t="shared" si="426"/>
        <v>30</v>
      </c>
      <c r="I12764" s="198">
        <f t="shared" si="427"/>
        <v>10</v>
      </c>
    </row>
    <row r="12765" spans="1:9" x14ac:dyDescent="0.3">
      <c r="A12765" s="10">
        <v>43745</v>
      </c>
      <c r="B12765" s="11" t="s">
        <v>123</v>
      </c>
      <c r="C12765" s="11" t="s">
        <v>622</v>
      </c>
      <c r="D12765" s="11" t="s">
        <v>662</v>
      </c>
      <c r="E12765" s="11">
        <v>6892228</v>
      </c>
      <c r="F12765" s="15">
        <f>IF(ISBLANK($D12765),"",IF(ISBLANK($E12765),VLOOKUP($D12765,$J:$K,2,FALSE),VLOOKUP($E12765,'Daycare Packages'!$A:$G,7,FALSE)))</f>
        <v>23</v>
      </c>
      <c r="G12765" s="15"/>
      <c r="H12765" s="15">
        <f t="shared" si="426"/>
        <v>23</v>
      </c>
      <c r="I12765" s="198">
        <f t="shared" si="427"/>
        <v>10</v>
      </c>
    </row>
    <row r="12766" spans="1:9" x14ac:dyDescent="0.3">
      <c r="A12766" s="10">
        <v>43745</v>
      </c>
      <c r="B12766" s="11" t="s">
        <v>2340</v>
      </c>
      <c r="C12766" s="11" t="s">
        <v>2341</v>
      </c>
      <c r="D12766" s="11" t="s">
        <v>662</v>
      </c>
      <c r="E12766" s="11">
        <v>6958189</v>
      </c>
      <c r="F12766" s="15">
        <f>IF(ISBLANK($D12766),"",IF(ISBLANK($E12766),VLOOKUP($D12766,$J:$K,2,FALSE),VLOOKUP($E12766,'Daycare Packages'!$A:$G,7,FALSE)))</f>
        <v>27</v>
      </c>
      <c r="G12766" s="15"/>
      <c r="H12766" s="15">
        <f t="shared" si="426"/>
        <v>27</v>
      </c>
      <c r="I12766" s="198">
        <f t="shared" si="427"/>
        <v>10</v>
      </c>
    </row>
    <row r="12767" spans="1:9" x14ac:dyDescent="0.3">
      <c r="A12767" s="10">
        <v>43745</v>
      </c>
      <c r="B12767" s="11" t="s">
        <v>1338</v>
      </c>
      <c r="C12767" s="11" t="s">
        <v>467</v>
      </c>
      <c r="D12767" s="11" t="s">
        <v>662</v>
      </c>
      <c r="F12767" s="15">
        <f>IF(ISBLANK($D12767),"",IF(ISBLANK($E12767),VLOOKUP($D12767,$J:$K,2,FALSE),VLOOKUP($E12767,'Daycare Packages'!$A:$G,7,FALSE)))</f>
        <v>30</v>
      </c>
      <c r="G12767" s="15"/>
      <c r="H12767" s="15">
        <f t="shared" si="426"/>
        <v>30</v>
      </c>
      <c r="I12767" s="198">
        <f t="shared" si="427"/>
        <v>10</v>
      </c>
    </row>
    <row r="12768" spans="1:9" x14ac:dyDescent="0.3">
      <c r="A12768" s="10">
        <v>43745</v>
      </c>
      <c r="B12768" s="11" t="s">
        <v>1435</v>
      </c>
      <c r="C12768" s="11" t="s">
        <v>448</v>
      </c>
      <c r="D12768" s="11" t="s">
        <v>662</v>
      </c>
      <c r="E12768" s="11">
        <v>6972428</v>
      </c>
      <c r="F12768" s="15">
        <f>IF(ISBLANK($D12768),"",IF(ISBLANK($E12768),VLOOKUP($D12768,$J:$K,2,FALSE),VLOOKUP($E12768,'Daycare Packages'!$A:$G,7,FALSE)))</f>
        <v>26</v>
      </c>
      <c r="G12768" s="15"/>
      <c r="H12768" s="15">
        <f t="shared" si="426"/>
        <v>26</v>
      </c>
      <c r="I12768" s="198">
        <f t="shared" si="427"/>
        <v>10</v>
      </c>
    </row>
    <row r="12769" spans="1:9" x14ac:dyDescent="0.3">
      <c r="A12769" s="10">
        <v>43745</v>
      </c>
      <c r="B12769" s="11" t="s">
        <v>1221</v>
      </c>
      <c r="C12769" s="11" t="s">
        <v>1222</v>
      </c>
      <c r="D12769" s="11" t="s">
        <v>662</v>
      </c>
      <c r="E12769" s="11">
        <v>6954886</v>
      </c>
      <c r="F12769" s="15">
        <f>IF(ISBLANK($D12769),"",IF(ISBLANK($E12769),VLOOKUP($D12769,$J:$K,2,FALSE),VLOOKUP($E12769,'Daycare Packages'!$A:$G,7,FALSE)))</f>
        <v>25</v>
      </c>
      <c r="G12769" s="15"/>
      <c r="H12769" s="15">
        <f t="shared" si="426"/>
        <v>25</v>
      </c>
      <c r="I12769" s="198">
        <f t="shared" si="427"/>
        <v>10</v>
      </c>
    </row>
    <row r="12770" spans="1:9" x14ac:dyDescent="0.3">
      <c r="A12770" s="10">
        <v>43745</v>
      </c>
      <c r="B12770" s="11" t="s">
        <v>427</v>
      </c>
      <c r="C12770" s="11" t="s">
        <v>1313</v>
      </c>
      <c r="D12770" s="11" t="s">
        <v>659</v>
      </c>
      <c r="E12770" s="11">
        <v>6968000</v>
      </c>
      <c r="F12770" s="15">
        <f>IF(ISBLANK($D12770),"",IF(ISBLANK($E12770),VLOOKUP($D12770,$J:$K,2,FALSE),VLOOKUP($E12770,'Daycare Packages'!$A:$G,7,FALSE)))</f>
        <v>19</v>
      </c>
      <c r="G12770" s="15"/>
      <c r="H12770" s="15">
        <f t="shared" si="426"/>
        <v>19</v>
      </c>
      <c r="I12770" s="198">
        <f t="shared" si="427"/>
        <v>10</v>
      </c>
    </row>
    <row r="12771" spans="1:9" x14ac:dyDescent="0.3">
      <c r="A12771" s="10">
        <v>43745</v>
      </c>
      <c r="B12771" s="11" t="s">
        <v>190</v>
      </c>
      <c r="C12771" s="11" t="s">
        <v>718</v>
      </c>
      <c r="D12771" s="11" t="s">
        <v>662</v>
      </c>
      <c r="F12771" s="15">
        <f>IF(ISBLANK($D12771),"",IF(ISBLANK($E12771),VLOOKUP($D12771,$J:$K,2,FALSE),VLOOKUP($E12771,'Daycare Packages'!$A:$G,7,FALSE)))</f>
        <v>30</v>
      </c>
      <c r="G12771" s="15"/>
      <c r="H12771" s="15">
        <f t="shared" si="426"/>
        <v>30</v>
      </c>
      <c r="I12771" s="198">
        <f t="shared" si="427"/>
        <v>10</v>
      </c>
    </row>
    <row r="12772" spans="1:9" x14ac:dyDescent="0.3">
      <c r="A12772" s="10">
        <v>43745</v>
      </c>
      <c r="B12772" s="11" t="s">
        <v>1317</v>
      </c>
      <c r="C12772" s="11" t="s">
        <v>633</v>
      </c>
      <c r="D12772" s="11" t="s">
        <v>662</v>
      </c>
      <c r="E12772" s="11">
        <v>6935593</v>
      </c>
      <c r="F12772" s="15">
        <f>IF(ISBLANK($D12772),"",IF(ISBLANK($E12772),VLOOKUP($D12772,$J:$K,2,FALSE),VLOOKUP($E12772,'Daycare Packages'!$A:$G,7,FALSE)))</f>
        <v>25</v>
      </c>
      <c r="G12772" s="15"/>
      <c r="H12772" s="15">
        <f t="shared" si="426"/>
        <v>25</v>
      </c>
      <c r="I12772" s="198">
        <f t="shared" si="427"/>
        <v>10</v>
      </c>
    </row>
    <row r="12773" spans="1:9" x14ac:dyDescent="0.3">
      <c r="A12773" s="10">
        <v>43745</v>
      </c>
      <c r="B12773" s="11" t="s">
        <v>760</v>
      </c>
      <c r="C12773" s="11" t="s">
        <v>761</v>
      </c>
      <c r="D12773" s="11" t="s">
        <v>662</v>
      </c>
      <c r="F12773" s="15">
        <f>IF(ISBLANK($D12773),"",IF(ISBLANK($E12773),VLOOKUP($D12773,$J:$K,2,FALSE),VLOOKUP($E12773,'Daycare Packages'!$A:$G,7,FALSE)))</f>
        <v>30</v>
      </c>
      <c r="G12773" s="15"/>
      <c r="H12773" s="15">
        <f t="shared" si="426"/>
        <v>30</v>
      </c>
      <c r="I12773" s="198">
        <f t="shared" si="427"/>
        <v>10</v>
      </c>
    </row>
    <row r="12774" spans="1:9" x14ac:dyDescent="0.3">
      <c r="A12774" s="10">
        <v>43745</v>
      </c>
      <c r="B12774" s="11" t="s">
        <v>2138</v>
      </c>
      <c r="C12774" s="11" t="s">
        <v>2139</v>
      </c>
      <c r="D12774" s="11" t="s">
        <v>662</v>
      </c>
      <c r="F12774" s="15">
        <f>IF(ISBLANK($D12774),"",IF(ISBLANK($E12774),VLOOKUP($D12774,$J:$K,2,FALSE),VLOOKUP($E12774,'Daycare Packages'!$A:$G,7,FALSE)))</f>
        <v>30</v>
      </c>
      <c r="G12774" s="15"/>
      <c r="H12774" s="15">
        <f t="shared" si="426"/>
        <v>30</v>
      </c>
      <c r="I12774" s="198">
        <f t="shared" si="427"/>
        <v>10</v>
      </c>
    </row>
    <row r="12775" spans="1:9" x14ac:dyDescent="0.3">
      <c r="A12775" s="10">
        <v>43745</v>
      </c>
      <c r="B12775" s="11" t="s">
        <v>213</v>
      </c>
      <c r="C12775" s="11" t="s">
        <v>675</v>
      </c>
      <c r="D12775" s="11" t="s">
        <v>662</v>
      </c>
      <c r="E12775" s="11">
        <v>6958010</v>
      </c>
      <c r="F12775" s="15">
        <f>IF(ISBLANK($D12775),"",IF(ISBLANK($E12775),VLOOKUP($D12775,$J:$K,2,FALSE),VLOOKUP($E12775,'Daycare Packages'!$A:$G,7,FALSE)))</f>
        <v>27</v>
      </c>
      <c r="G12775" s="15"/>
      <c r="H12775" s="15">
        <f t="shared" si="426"/>
        <v>27</v>
      </c>
      <c r="I12775" s="198">
        <f t="shared" si="427"/>
        <v>10</v>
      </c>
    </row>
    <row r="12776" spans="1:9" x14ac:dyDescent="0.3">
      <c r="A12776" s="10">
        <v>43745</v>
      </c>
      <c r="B12776" s="11" t="s">
        <v>1890</v>
      </c>
      <c r="C12776" s="11" t="s">
        <v>1891</v>
      </c>
      <c r="D12776" s="11" t="s">
        <v>662</v>
      </c>
      <c r="F12776" s="15">
        <f>IF(ISBLANK($D12776),"",IF(ISBLANK($E12776),VLOOKUP($D12776,$J:$K,2,FALSE),VLOOKUP($E12776,'Daycare Packages'!$A:$G,7,FALSE)))</f>
        <v>30</v>
      </c>
      <c r="G12776" s="15"/>
      <c r="H12776" s="15">
        <f t="shared" si="426"/>
        <v>30</v>
      </c>
      <c r="I12776" s="198">
        <f t="shared" si="427"/>
        <v>10</v>
      </c>
    </row>
    <row r="12777" spans="1:9" x14ac:dyDescent="0.3">
      <c r="A12777" s="10">
        <v>43745</v>
      </c>
      <c r="B12777" s="11" t="s">
        <v>196</v>
      </c>
      <c r="C12777" s="11" t="s">
        <v>432</v>
      </c>
      <c r="D12777" s="11" t="s">
        <v>662</v>
      </c>
      <c r="E12777" s="11">
        <v>6971705</v>
      </c>
      <c r="F12777" s="15">
        <f>IF(ISBLANK($D12777),"",IF(ISBLANK($E12777),VLOOKUP($D12777,$J:$K,2,FALSE),VLOOKUP($E12777,'Daycare Packages'!$A:$G,7,FALSE)))</f>
        <v>25</v>
      </c>
      <c r="G12777" s="15"/>
      <c r="H12777" s="15">
        <f t="shared" si="426"/>
        <v>25</v>
      </c>
      <c r="I12777" s="198">
        <f t="shared" si="427"/>
        <v>10</v>
      </c>
    </row>
    <row r="12778" spans="1:9" x14ac:dyDescent="0.3">
      <c r="A12778" s="10">
        <v>43745</v>
      </c>
      <c r="B12778" s="11" t="s">
        <v>279</v>
      </c>
      <c r="C12778" s="11" t="s">
        <v>658</v>
      </c>
      <c r="D12778" s="11" t="s">
        <v>662</v>
      </c>
      <c r="F12778" s="15">
        <f>IF(ISBLANK($D12778),"",IF(ISBLANK($E12778),VLOOKUP($D12778,$J:$K,2,FALSE),VLOOKUP($E12778,'Daycare Packages'!$A:$G,7,FALSE)))</f>
        <v>30</v>
      </c>
      <c r="G12778" s="15"/>
      <c r="H12778" s="15">
        <f t="shared" si="426"/>
        <v>30</v>
      </c>
      <c r="I12778" s="198">
        <f t="shared" si="427"/>
        <v>10</v>
      </c>
    </row>
    <row r="12779" spans="1:9" x14ac:dyDescent="0.3">
      <c r="A12779" s="10">
        <v>43745</v>
      </c>
      <c r="B12779" s="11" t="s">
        <v>279</v>
      </c>
      <c r="C12779" s="11" t="s">
        <v>661</v>
      </c>
      <c r="D12779" s="11" t="s">
        <v>662</v>
      </c>
      <c r="F12779" s="15">
        <f>IF(ISBLANK($D12779),"",IF(ISBLANK($E12779),VLOOKUP($D12779,$J:$K,2,FALSE),VLOOKUP($E12779,'Daycare Packages'!$A:$G,7,FALSE)))</f>
        <v>30</v>
      </c>
      <c r="G12779" s="15"/>
      <c r="H12779" s="15">
        <f t="shared" si="426"/>
        <v>30</v>
      </c>
      <c r="I12779" s="198">
        <f t="shared" si="427"/>
        <v>10</v>
      </c>
    </row>
    <row r="12780" spans="1:9" x14ac:dyDescent="0.3">
      <c r="A12780" s="10">
        <v>43745</v>
      </c>
      <c r="B12780" s="11" t="s">
        <v>643</v>
      </c>
      <c r="C12780" s="11" t="s">
        <v>415</v>
      </c>
      <c r="D12780" s="11" t="s">
        <v>662</v>
      </c>
      <c r="F12780" s="15">
        <f>IF(ISBLANK($D12780),"",IF(ISBLANK($E12780),VLOOKUP($D12780,$J:$K,2,FALSE),VLOOKUP($E12780,'Daycare Packages'!$A:$G,7,FALSE)))</f>
        <v>30</v>
      </c>
      <c r="G12780" s="15"/>
      <c r="H12780" s="15">
        <f t="shared" si="426"/>
        <v>30</v>
      </c>
      <c r="I12780" s="198">
        <f t="shared" si="427"/>
        <v>10</v>
      </c>
    </row>
    <row r="12781" spans="1:9" x14ac:dyDescent="0.3">
      <c r="A12781" s="10">
        <v>43745</v>
      </c>
      <c r="B12781" s="11" t="s">
        <v>170</v>
      </c>
      <c r="C12781" s="11" t="s">
        <v>710</v>
      </c>
      <c r="D12781" s="11" t="s">
        <v>662</v>
      </c>
      <c r="E12781" s="11">
        <v>6899079</v>
      </c>
      <c r="F12781" s="15">
        <f>IF(ISBLANK($D12781),"",IF(ISBLANK($E12781),VLOOKUP($D12781,$J:$K,2,FALSE),VLOOKUP($E12781,'Daycare Packages'!$A:$G,7,FALSE)))</f>
        <v>23</v>
      </c>
      <c r="G12781" s="15"/>
      <c r="H12781" s="15">
        <f t="shared" si="426"/>
        <v>23</v>
      </c>
      <c r="I12781" s="198">
        <f t="shared" si="427"/>
        <v>10</v>
      </c>
    </row>
    <row r="12782" spans="1:9" x14ac:dyDescent="0.3">
      <c r="A12782" s="10">
        <v>43745</v>
      </c>
      <c r="B12782" s="11" t="s">
        <v>119</v>
      </c>
      <c r="C12782" s="11" t="s">
        <v>692</v>
      </c>
      <c r="D12782" s="11" t="s">
        <v>662</v>
      </c>
      <c r="E12782" s="11">
        <v>6908817</v>
      </c>
      <c r="F12782" s="15">
        <f>IF(ISBLANK($D12782),"",IF(ISBLANK($E12782),VLOOKUP($D12782,$J:$K,2,FALSE),VLOOKUP($E12782,'Daycare Packages'!$A:$G,7,FALSE)))</f>
        <v>26</v>
      </c>
      <c r="G12782" s="15"/>
      <c r="H12782" s="15">
        <f t="shared" si="426"/>
        <v>26</v>
      </c>
      <c r="I12782" s="198">
        <f t="shared" si="427"/>
        <v>10</v>
      </c>
    </row>
    <row r="12783" spans="1:9" x14ac:dyDescent="0.3">
      <c r="A12783" s="10">
        <v>43745</v>
      </c>
      <c r="B12783" s="11" t="s">
        <v>1483</v>
      </c>
      <c r="C12783" s="11" t="s">
        <v>1484</v>
      </c>
      <c r="D12783" s="11" t="s">
        <v>662</v>
      </c>
      <c r="E12783" s="11">
        <v>6954858</v>
      </c>
      <c r="F12783" s="15">
        <f>IF(ISBLANK($D12783),"",IF(ISBLANK($E12783),VLOOKUP($D12783,$J:$K,2,FALSE),VLOOKUP($E12783,'Daycare Packages'!$A:$G,7,FALSE)))</f>
        <v>27</v>
      </c>
      <c r="G12783" s="15"/>
      <c r="H12783" s="15">
        <f t="shared" si="426"/>
        <v>27</v>
      </c>
      <c r="I12783" s="198">
        <f t="shared" si="427"/>
        <v>10</v>
      </c>
    </row>
    <row r="12784" spans="1:9" x14ac:dyDescent="0.3">
      <c r="A12784" s="10">
        <v>43745</v>
      </c>
      <c r="B12784" s="11" t="s">
        <v>995</v>
      </c>
      <c r="C12784" s="11" t="s">
        <v>996</v>
      </c>
      <c r="D12784" s="11" t="s">
        <v>662</v>
      </c>
      <c r="F12784" s="15">
        <f>IF(ISBLANK($D12784),"",IF(ISBLANK($E12784),VLOOKUP($D12784,$J:$K,2,FALSE),VLOOKUP($E12784,'Daycare Packages'!$A:$G,7,FALSE)))</f>
        <v>30</v>
      </c>
      <c r="G12784" s="15"/>
      <c r="H12784" s="15">
        <f t="shared" si="426"/>
        <v>30</v>
      </c>
      <c r="I12784" s="198">
        <f t="shared" si="427"/>
        <v>10</v>
      </c>
    </row>
    <row r="12785" spans="1:9" x14ac:dyDescent="0.3">
      <c r="A12785" s="10">
        <v>43745</v>
      </c>
      <c r="B12785" s="11" t="s">
        <v>2006</v>
      </c>
      <c r="C12785" s="11" t="s">
        <v>2007</v>
      </c>
      <c r="D12785" s="11" t="s">
        <v>662</v>
      </c>
      <c r="E12785" s="11">
        <v>6985626</v>
      </c>
      <c r="F12785" s="15">
        <f>IF(ISBLANK($D12785),"",IF(ISBLANK($E12785),VLOOKUP($D12785,$J:$K,2,FALSE),VLOOKUP($E12785,'Daycare Packages'!$A:$G,7,FALSE)))</f>
        <v>23</v>
      </c>
      <c r="G12785" s="15"/>
      <c r="H12785" s="15">
        <f t="shared" si="426"/>
        <v>23</v>
      </c>
      <c r="I12785" s="198">
        <f t="shared" si="427"/>
        <v>10</v>
      </c>
    </row>
    <row r="12786" spans="1:9" x14ac:dyDescent="0.3">
      <c r="A12786" s="10">
        <v>43745</v>
      </c>
      <c r="B12786" s="11" t="s">
        <v>2006</v>
      </c>
      <c r="C12786" s="11" t="s">
        <v>1154</v>
      </c>
      <c r="D12786" s="11" t="s">
        <v>662</v>
      </c>
      <c r="E12786" s="11">
        <v>6985626</v>
      </c>
      <c r="F12786" s="15">
        <f>IF(ISBLANK($D12786),"",IF(ISBLANK($E12786),VLOOKUP($D12786,$J:$K,2,FALSE),VLOOKUP($E12786,'Daycare Packages'!$A:$G,7,FALSE)))</f>
        <v>23</v>
      </c>
      <c r="G12786" s="15"/>
      <c r="H12786" s="15">
        <f t="shared" si="426"/>
        <v>23</v>
      </c>
      <c r="I12786" s="198">
        <f t="shared" si="427"/>
        <v>10</v>
      </c>
    </row>
    <row r="12787" spans="1:9" x14ac:dyDescent="0.3">
      <c r="A12787" s="10">
        <v>43745</v>
      </c>
      <c r="B12787" s="11" t="s">
        <v>1961</v>
      </c>
      <c r="C12787" s="11" t="s">
        <v>1962</v>
      </c>
      <c r="D12787" s="11" t="s">
        <v>662</v>
      </c>
      <c r="F12787" s="15">
        <f>IF(ISBLANK($D12787),"",IF(ISBLANK($E12787),VLOOKUP($D12787,$J:$K,2,FALSE),VLOOKUP($E12787,'Daycare Packages'!$A:$G,7,FALSE)))</f>
        <v>30</v>
      </c>
      <c r="G12787" s="15"/>
      <c r="H12787" s="15">
        <f t="shared" si="426"/>
        <v>30</v>
      </c>
      <c r="I12787" s="198">
        <f t="shared" si="427"/>
        <v>10</v>
      </c>
    </row>
    <row r="12788" spans="1:9" x14ac:dyDescent="0.3">
      <c r="A12788" s="10">
        <v>43745</v>
      </c>
      <c r="B12788" s="11" t="s">
        <v>222</v>
      </c>
      <c r="C12788" s="11" t="s">
        <v>229</v>
      </c>
      <c r="D12788" s="11" t="s">
        <v>662</v>
      </c>
      <c r="E12788" s="11">
        <v>6970707</v>
      </c>
      <c r="F12788" s="15">
        <f>IF(ISBLANK($D12788),"",IF(ISBLANK($E12788),VLOOKUP($D12788,$J:$K,2,FALSE),VLOOKUP($E12788,'Daycare Packages'!$A:$G,7,FALSE)))</f>
        <v>27</v>
      </c>
      <c r="G12788" s="15"/>
      <c r="H12788" s="15">
        <f t="shared" si="426"/>
        <v>27</v>
      </c>
      <c r="I12788" s="198">
        <f t="shared" si="427"/>
        <v>10</v>
      </c>
    </row>
    <row r="12789" spans="1:9" x14ac:dyDescent="0.3">
      <c r="A12789" s="10">
        <v>43745</v>
      </c>
      <c r="B12789" s="11" t="s">
        <v>173</v>
      </c>
      <c r="C12789" s="11" t="s">
        <v>791</v>
      </c>
      <c r="D12789" s="11" t="s">
        <v>662</v>
      </c>
      <c r="E12789" s="11">
        <v>6957195</v>
      </c>
      <c r="F12789" s="15">
        <f>IF(ISBLANK($D12789),"",IF(ISBLANK($E12789),VLOOKUP($D12789,$J:$K,2,FALSE),VLOOKUP($E12789,'Daycare Packages'!$A:$G,7,FALSE)))</f>
        <v>25</v>
      </c>
      <c r="G12789" s="15"/>
      <c r="H12789" s="15">
        <f t="shared" si="426"/>
        <v>25</v>
      </c>
      <c r="I12789" s="198">
        <f t="shared" si="427"/>
        <v>10</v>
      </c>
    </row>
    <row r="12790" spans="1:9" x14ac:dyDescent="0.3">
      <c r="A12790" s="10">
        <v>43745</v>
      </c>
      <c r="B12790" s="11" t="s">
        <v>1165</v>
      </c>
      <c r="C12790" s="11" t="s">
        <v>1166</v>
      </c>
      <c r="D12790" s="11" t="s">
        <v>662</v>
      </c>
      <c r="E12790" s="11">
        <v>6961856</v>
      </c>
      <c r="F12790" s="15">
        <f>IF(ISBLANK($D12790),"",IF(ISBLANK($E12790),VLOOKUP($D12790,$J:$K,2,FALSE),VLOOKUP($E12790,'Daycare Packages'!$A:$G,7,FALSE)))</f>
        <v>26</v>
      </c>
      <c r="G12790" s="15"/>
      <c r="H12790" s="15">
        <f t="shared" si="426"/>
        <v>26</v>
      </c>
      <c r="I12790" s="198">
        <f t="shared" si="427"/>
        <v>10</v>
      </c>
    </row>
    <row r="12791" spans="1:9" x14ac:dyDescent="0.3">
      <c r="A12791" s="10">
        <v>43745</v>
      </c>
      <c r="B12791" s="11" t="s">
        <v>160</v>
      </c>
      <c r="C12791" s="11" t="s">
        <v>1761</v>
      </c>
      <c r="D12791" s="11" t="s">
        <v>662</v>
      </c>
      <c r="E12791" s="11">
        <v>6976592</v>
      </c>
      <c r="F12791" s="15">
        <f>IF(ISBLANK($D12791),"",IF(ISBLANK($E12791),VLOOKUP($D12791,$J:$K,2,FALSE),VLOOKUP($E12791,'Daycare Packages'!$A:$G,7,FALSE)))</f>
        <v>25</v>
      </c>
      <c r="G12791" s="15"/>
      <c r="H12791" s="15">
        <f t="shared" si="426"/>
        <v>25</v>
      </c>
      <c r="I12791" s="198">
        <f t="shared" si="427"/>
        <v>10</v>
      </c>
    </row>
    <row r="12792" spans="1:9" x14ac:dyDescent="0.3">
      <c r="A12792" s="10">
        <v>43745</v>
      </c>
      <c r="B12792" s="11" t="s">
        <v>699</v>
      </c>
      <c r="C12792" s="11" t="s">
        <v>478</v>
      </c>
      <c r="D12792" s="11" t="s">
        <v>662</v>
      </c>
      <c r="F12792" s="15">
        <f>IF(ISBLANK($D12792),"",IF(ISBLANK($E12792),VLOOKUP($D12792,$J:$K,2,FALSE),VLOOKUP($E12792,'Daycare Packages'!$A:$G,7,FALSE)))</f>
        <v>30</v>
      </c>
      <c r="G12792" s="15">
        <v>-3</v>
      </c>
      <c r="H12792" s="15">
        <f t="shared" si="426"/>
        <v>27</v>
      </c>
      <c r="I12792" s="198">
        <f t="shared" si="427"/>
        <v>10</v>
      </c>
    </row>
    <row r="12793" spans="1:9" x14ac:dyDescent="0.3">
      <c r="A12793" s="10">
        <v>43745</v>
      </c>
      <c r="B12793" s="11" t="s">
        <v>82</v>
      </c>
      <c r="C12793" s="11" t="s">
        <v>694</v>
      </c>
      <c r="D12793" s="11" t="s">
        <v>662</v>
      </c>
      <c r="E12793" s="11">
        <v>6984521</v>
      </c>
      <c r="F12793" s="15">
        <f>IF(ISBLANK($D12793),"",IF(ISBLANK($E12793),VLOOKUP($D12793,$J:$K,2,FALSE),VLOOKUP($E12793,'Daycare Packages'!$A:$G,7,FALSE)))</f>
        <v>23</v>
      </c>
      <c r="G12793" s="15"/>
      <c r="H12793" s="15">
        <f t="shared" si="426"/>
        <v>23</v>
      </c>
      <c r="I12793" s="198">
        <f t="shared" si="427"/>
        <v>10</v>
      </c>
    </row>
    <row r="12794" spans="1:9" x14ac:dyDescent="0.3">
      <c r="A12794" s="10">
        <v>43745</v>
      </c>
      <c r="B12794" s="11" t="s">
        <v>82</v>
      </c>
      <c r="C12794" s="11" t="s">
        <v>695</v>
      </c>
      <c r="D12794" s="11" t="s">
        <v>662</v>
      </c>
      <c r="E12794" s="11">
        <v>6984521</v>
      </c>
      <c r="F12794" s="15">
        <f>IF(ISBLANK($D12794),"",IF(ISBLANK($E12794),VLOOKUP($D12794,$J:$K,2,FALSE),VLOOKUP($E12794,'Daycare Packages'!$A:$G,7,FALSE)))</f>
        <v>23</v>
      </c>
      <c r="G12794" s="15"/>
      <c r="H12794" s="15">
        <f t="shared" si="426"/>
        <v>23</v>
      </c>
      <c r="I12794" s="198">
        <f t="shared" si="427"/>
        <v>10</v>
      </c>
    </row>
    <row r="12795" spans="1:9" x14ac:dyDescent="0.3">
      <c r="A12795" s="10">
        <v>43745</v>
      </c>
      <c r="B12795" s="11" t="s">
        <v>1692</v>
      </c>
      <c r="C12795" s="11" t="s">
        <v>650</v>
      </c>
      <c r="D12795" s="11" t="s">
        <v>662</v>
      </c>
      <c r="F12795" s="15">
        <f>IF(ISBLANK($D12795),"",IF(ISBLANK($E12795),VLOOKUP($D12795,$J:$K,2,FALSE),VLOOKUP($E12795,'Daycare Packages'!$A:$G,7,FALSE)))</f>
        <v>30</v>
      </c>
      <c r="G12795" s="15"/>
      <c r="H12795" s="15">
        <f t="shared" si="426"/>
        <v>30</v>
      </c>
      <c r="I12795" s="198">
        <f t="shared" si="427"/>
        <v>10</v>
      </c>
    </row>
    <row r="12796" spans="1:9" x14ac:dyDescent="0.3">
      <c r="A12796" s="10">
        <v>43745</v>
      </c>
      <c r="B12796" s="11" t="s">
        <v>2077</v>
      </c>
      <c r="C12796" s="11" t="s">
        <v>943</v>
      </c>
      <c r="D12796" s="11" t="s">
        <v>659</v>
      </c>
      <c r="F12796" s="15">
        <f>IF(ISBLANK($D12796),"",IF(ISBLANK($E12796),VLOOKUP($D12796,$J:$K,2,FALSE),VLOOKUP($E12796,'Daycare Packages'!$A:$G,7,FALSE)))</f>
        <v>20</v>
      </c>
      <c r="G12796" s="15"/>
      <c r="H12796" s="15">
        <f t="shared" si="426"/>
        <v>20</v>
      </c>
      <c r="I12796" s="198">
        <f t="shared" si="427"/>
        <v>10</v>
      </c>
    </row>
    <row r="12797" spans="1:9" x14ac:dyDescent="0.3">
      <c r="A12797" s="10">
        <v>43745</v>
      </c>
      <c r="B12797" s="11" t="s">
        <v>218</v>
      </c>
      <c r="C12797" s="11" t="s">
        <v>737</v>
      </c>
      <c r="D12797" s="11" t="s">
        <v>662</v>
      </c>
      <c r="E12797" s="11">
        <v>6911320</v>
      </c>
      <c r="F12797" s="15">
        <f>IF(ISBLANK($D12797),"",IF(ISBLANK($E12797),VLOOKUP($D12797,$J:$K,2,FALSE),VLOOKUP($E12797,'Daycare Packages'!$A:$G,7,FALSE)))</f>
        <v>20</v>
      </c>
      <c r="G12797" s="15"/>
      <c r="H12797" s="15">
        <f t="shared" si="426"/>
        <v>20</v>
      </c>
      <c r="I12797" s="198">
        <f t="shared" si="427"/>
        <v>10</v>
      </c>
    </row>
    <row r="12798" spans="1:9" x14ac:dyDescent="0.3">
      <c r="A12798" s="10">
        <v>43745</v>
      </c>
      <c r="B12798" s="11" t="s">
        <v>218</v>
      </c>
      <c r="C12798" s="11" t="s">
        <v>738</v>
      </c>
      <c r="D12798" s="11" t="s">
        <v>662</v>
      </c>
      <c r="E12798" s="11">
        <v>6911320</v>
      </c>
      <c r="F12798" s="15">
        <f>IF(ISBLANK($D12798),"",IF(ISBLANK($E12798),VLOOKUP($D12798,$J:$K,2,FALSE),VLOOKUP($E12798,'Daycare Packages'!$A:$G,7,FALSE)))</f>
        <v>20</v>
      </c>
      <c r="G12798" s="15"/>
      <c r="H12798" s="15">
        <f t="shared" ref="H12798:H12860" si="428">IF(ISBLANK(D12798),"",SUM(F12798:G12798))</f>
        <v>20</v>
      </c>
      <c r="I12798" s="198">
        <f t="shared" si="427"/>
        <v>10</v>
      </c>
    </row>
    <row r="12799" spans="1:9" x14ac:dyDescent="0.3">
      <c r="A12799" s="10">
        <v>43745</v>
      </c>
      <c r="B12799" s="11" t="s">
        <v>477</v>
      </c>
      <c r="C12799" s="11" t="s">
        <v>478</v>
      </c>
      <c r="D12799" s="11" t="s">
        <v>662</v>
      </c>
      <c r="F12799" s="15">
        <f>IF(ISBLANK($D12799),"",IF(ISBLANK($E12799),VLOOKUP($D12799,$J:$K,2,FALSE),VLOOKUP($E12799,'Daycare Packages'!$A:$G,7,FALSE)))</f>
        <v>30</v>
      </c>
      <c r="G12799" s="15"/>
      <c r="H12799" s="15">
        <f t="shared" si="428"/>
        <v>30</v>
      </c>
      <c r="I12799" s="198">
        <f t="shared" si="427"/>
        <v>10</v>
      </c>
    </row>
    <row r="12800" spans="1:9" x14ac:dyDescent="0.3">
      <c r="A12800" s="10">
        <v>43745</v>
      </c>
      <c r="B12800" s="11" t="s">
        <v>207</v>
      </c>
      <c r="C12800" s="11" t="s">
        <v>229</v>
      </c>
      <c r="D12800" s="11" t="s">
        <v>662</v>
      </c>
      <c r="E12800" s="11">
        <v>6974737</v>
      </c>
      <c r="F12800" s="15">
        <f>IF(ISBLANK($D12800),"",IF(ISBLANK($E12800),VLOOKUP($D12800,$J:$K,2,FALSE),VLOOKUP($E12800,'Daycare Packages'!$A:$G,7,FALSE)))</f>
        <v>25</v>
      </c>
      <c r="G12800" s="15"/>
      <c r="H12800" s="15">
        <f t="shared" si="428"/>
        <v>25</v>
      </c>
      <c r="I12800" s="198">
        <f t="shared" si="427"/>
        <v>10</v>
      </c>
    </row>
    <row r="12801" spans="1:9" x14ac:dyDescent="0.3">
      <c r="A12801" s="10">
        <v>43745</v>
      </c>
      <c r="B12801" s="11" t="s">
        <v>175</v>
      </c>
      <c r="C12801" s="11" t="s">
        <v>433</v>
      </c>
      <c r="D12801" s="11" t="s">
        <v>662</v>
      </c>
      <c r="E12801" s="11">
        <v>6966328</v>
      </c>
      <c r="F12801" s="15">
        <f>IF(ISBLANK($D12801),"",IF(ISBLANK($E12801),VLOOKUP($D12801,$J:$K,2,FALSE),VLOOKUP($E12801,'Daycare Packages'!$A:$G,7,FALSE)))</f>
        <v>23</v>
      </c>
      <c r="G12801" s="15"/>
      <c r="H12801" s="15">
        <f t="shared" si="428"/>
        <v>23</v>
      </c>
      <c r="I12801" s="198">
        <f t="shared" si="427"/>
        <v>10</v>
      </c>
    </row>
    <row r="12802" spans="1:9" x14ac:dyDescent="0.3">
      <c r="A12802" s="10">
        <v>43745</v>
      </c>
      <c r="B12802" s="11" t="s">
        <v>1005</v>
      </c>
      <c r="C12802" s="11" t="s">
        <v>1006</v>
      </c>
      <c r="D12802" s="11" t="s">
        <v>662</v>
      </c>
      <c r="F12802" s="15">
        <f>IF(ISBLANK($D12802),"",IF(ISBLANK($E12802),VLOOKUP($D12802,$J:$K,2,FALSE),VLOOKUP($E12802,'Daycare Packages'!$A:$G,7,FALSE)))</f>
        <v>30</v>
      </c>
      <c r="G12802" s="15"/>
      <c r="H12802" s="15">
        <f t="shared" si="428"/>
        <v>30</v>
      </c>
      <c r="I12802" s="198">
        <f t="shared" si="427"/>
        <v>10</v>
      </c>
    </row>
    <row r="12803" spans="1:9" x14ac:dyDescent="0.3">
      <c r="A12803" s="10">
        <v>43745</v>
      </c>
      <c r="B12803" s="11" t="s">
        <v>140</v>
      </c>
      <c r="C12803" s="11" t="s">
        <v>475</v>
      </c>
      <c r="D12803" s="11" t="s">
        <v>662</v>
      </c>
      <c r="E12803" s="11">
        <v>6964153</v>
      </c>
      <c r="F12803" s="15">
        <f>IF(ISBLANK($D12803),"",IF(ISBLANK($E12803),VLOOKUP($D12803,$J:$K,2,FALSE),VLOOKUP($E12803,'Daycare Packages'!$A:$G,7,FALSE)))</f>
        <v>26</v>
      </c>
      <c r="G12803" s="15"/>
      <c r="H12803" s="15">
        <f t="shared" si="428"/>
        <v>26</v>
      </c>
      <c r="I12803" s="198">
        <f t="shared" ref="I12803:I12866" si="429">IF(A12803="",0,MONTH(A12803))</f>
        <v>10</v>
      </c>
    </row>
    <row r="12804" spans="1:9" x14ac:dyDescent="0.3">
      <c r="A12804" s="10">
        <v>43745</v>
      </c>
      <c r="B12804" s="11" t="s">
        <v>1366</v>
      </c>
      <c r="C12804" s="11" t="s">
        <v>520</v>
      </c>
      <c r="D12804" s="11" t="s">
        <v>662</v>
      </c>
      <c r="E12804" s="11">
        <v>6940430</v>
      </c>
      <c r="F12804" s="15">
        <f>IF(ISBLANK($D12804),"",IF(ISBLANK($E12804),VLOOKUP($D12804,$J:$K,2,FALSE),VLOOKUP($E12804,'Daycare Packages'!$A:$G,7,FALSE)))</f>
        <v>20.7</v>
      </c>
      <c r="G12804" s="15"/>
      <c r="H12804" s="15">
        <f t="shared" si="428"/>
        <v>20.7</v>
      </c>
      <c r="I12804" s="198">
        <f t="shared" si="429"/>
        <v>10</v>
      </c>
    </row>
    <row r="12805" spans="1:9" x14ac:dyDescent="0.3">
      <c r="A12805" s="10">
        <v>43745</v>
      </c>
      <c r="B12805" s="11" t="s">
        <v>1366</v>
      </c>
      <c r="C12805" s="11" t="s">
        <v>587</v>
      </c>
      <c r="D12805" s="11" t="s">
        <v>662</v>
      </c>
      <c r="E12805" s="11">
        <v>6940430</v>
      </c>
      <c r="F12805" s="15">
        <f>IF(ISBLANK($D12805),"",IF(ISBLANK($E12805),VLOOKUP($D12805,$J:$K,2,FALSE),VLOOKUP($E12805,'Daycare Packages'!$A:$G,7,FALSE)))</f>
        <v>20.7</v>
      </c>
      <c r="G12805" s="15"/>
      <c r="H12805" s="15">
        <f t="shared" si="428"/>
        <v>20.7</v>
      </c>
      <c r="I12805" s="198">
        <f t="shared" si="429"/>
        <v>10</v>
      </c>
    </row>
    <row r="12806" spans="1:9" x14ac:dyDescent="0.3">
      <c r="A12806" s="10">
        <v>43745</v>
      </c>
      <c r="B12806" s="11" t="s">
        <v>152</v>
      </c>
      <c r="C12806" s="11" t="s">
        <v>679</v>
      </c>
      <c r="D12806" s="11" t="s">
        <v>662</v>
      </c>
      <c r="E12806" s="11">
        <v>6942219</v>
      </c>
      <c r="F12806" s="15">
        <f>IF(ISBLANK($D12806),"",IF(ISBLANK($E12806),VLOOKUP($D12806,$J:$K,2,FALSE),VLOOKUP($E12806,'Daycare Packages'!$A:$G,7,FALSE)))</f>
        <v>23</v>
      </c>
      <c r="G12806" s="15"/>
      <c r="H12806" s="15">
        <f t="shared" si="428"/>
        <v>23</v>
      </c>
      <c r="I12806" s="198">
        <f t="shared" si="429"/>
        <v>10</v>
      </c>
    </row>
    <row r="12807" spans="1:9" x14ac:dyDescent="0.3">
      <c r="A12807" s="10">
        <v>43745</v>
      </c>
      <c r="B12807" s="11" t="s">
        <v>677</v>
      </c>
      <c r="C12807" s="11" t="s">
        <v>678</v>
      </c>
      <c r="D12807" s="11" t="s">
        <v>662</v>
      </c>
      <c r="F12807" s="15">
        <f>IF(ISBLANK($D12807),"",IF(ISBLANK($E12807),VLOOKUP($D12807,$J:$K,2,FALSE),VLOOKUP($E12807,'Daycare Packages'!$A:$G,7,FALSE)))</f>
        <v>30</v>
      </c>
      <c r="G12807" s="15"/>
      <c r="H12807" s="15">
        <f t="shared" si="428"/>
        <v>30</v>
      </c>
      <c r="I12807" s="198">
        <f t="shared" si="429"/>
        <v>10</v>
      </c>
    </row>
    <row r="12808" spans="1:9" x14ac:dyDescent="0.3">
      <c r="A12808" s="10">
        <v>43745</v>
      </c>
      <c r="B12808" s="11" t="s">
        <v>147</v>
      </c>
      <c r="C12808" s="11" t="s">
        <v>796</v>
      </c>
      <c r="D12808" s="11" t="s">
        <v>662</v>
      </c>
      <c r="E12808" s="11">
        <v>6931199</v>
      </c>
      <c r="F12808" s="15">
        <f>IF(ISBLANK($D12808),"",IF(ISBLANK($E12808),VLOOKUP($D12808,$J:$K,2,FALSE),VLOOKUP($E12808,'Daycare Packages'!$A:$G,7,FALSE)))</f>
        <v>23</v>
      </c>
      <c r="G12808" s="15"/>
      <c r="H12808" s="15">
        <f t="shared" si="428"/>
        <v>23</v>
      </c>
      <c r="I12808" s="198">
        <f t="shared" si="429"/>
        <v>10</v>
      </c>
    </row>
    <row r="12809" spans="1:9" x14ac:dyDescent="0.3">
      <c r="A12809" s="10">
        <v>43745</v>
      </c>
      <c r="B12809" s="11" t="s">
        <v>182</v>
      </c>
      <c r="C12809" s="11" t="s">
        <v>685</v>
      </c>
      <c r="D12809" s="11" t="s">
        <v>662</v>
      </c>
      <c r="E12809" s="11">
        <v>6973446</v>
      </c>
      <c r="F12809" s="15">
        <f>IF(ISBLANK($D12809),"",IF(ISBLANK($E12809),VLOOKUP($D12809,$J:$K,2,FALSE),VLOOKUP($E12809,'Daycare Packages'!$A:$G,7,FALSE)))</f>
        <v>23</v>
      </c>
      <c r="G12809" s="15"/>
      <c r="H12809" s="15">
        <f t="shared" si="428"/>
        <v>23</v>
      </c>
      <c r="I12809" s="198">
        <f t="shared" si="429"/>
        <v>10</v>
      </c>
    </row>
    <row r="12810" spans="1:9" x14ac:dyDescent="0.3">
      <c r="A12810" s="10">
        <v>43745</v>
      </c>
      <c r="B12810" s="11" t="s">
        <v>114</v>
      </c>
      <c r="C12810" s="11" t="s">
        <v>789</v>
      </c>
      <c r="D12810" s="11" t="s">
        <v>662</v>
      </c>
      <c r="E12810" s="11">
        <v>6939596</v>
      </c>
      <c r="F12810" s="15">
        <f>IF(ISBLANK($D12810),"",IF(ISBLANK($E12810),VLOOKUP($D12810,$J:$K,2,FALSE),VLOOKUP($E12810,'Daycare Packages'!$A:$G,7,FALSE)))</f>
        <v>23</v>
      </c>
      <c r="G12810" s="15"/>
      <c r="H12810" s="15">
        <f t="shared" si="428"/>
        <v>23</v>
      </c>
      <c r="I12810" s="198">
        <f t="shared" si="429"/>
        <v>10</v>
      </c>
    </row>
    <row r="12811" spans="1:9" x14ac:dyDescent="0.3">
      <c r="A12811" s="10">
        <v>43745</v>
      </c>
      <c r="B12811" s="11" t="s">
        <v>217</v>
      </c>
      <c r="C12811" s="11" t="s">
        <v>402</v>
      </c>
      <c r="D12811" s="11" t="s">
        <v>662</v>
      </c>
      <c r="E12811" s="11">
        <v>6964829</v>
      </c>
      <c r="F12811" s="15">
        <f>IF(ISBLANK($D12811),"",IF(ISBLANK($E12811),VLOOKUP($D12811,$J:$K,2,FALSE),VLOOKUP($E12811,'Daycare Packages'!$A:$G,7,FALSE)))</f>
        <v>26</v>
      </c>
      <c r="G12811" s="15"/>
      <c r="H12811" s="15">
        <f t="shared" si="428"/>
        <v>26</v>
      </c>
      <c r="I12811" s="198">
        <f t="shared" si="429"/>
        <v>10</v>
      </c>
    </row>
    <row r="12812" spans="1:9" x14ac:dyDescent="0.3">
      <c r="A12812" s="10">
        <v>43745</v>
      </c>
      <c r="B12812" s="11" t="s">
        <v>2367</v>
      </c>
      <c r="C12812" s="11" t="s">
        <v>631</v>
      </c>
      <c r="D12812" s="11" t="s">
        <v>662</v>
      </c>
      <c r="E12812" s="11">
        <v>6966486</v>
      </c>
      <c r="F12812" s="15">
        <f>IF(ISBLANK($D12812),"",IF(ISBLANK($E12812),VLOOKUP($D12812,$J:$K,2,FALSE),VLOOKUP($E12812,'Daycare Packages'!$A:$G,7,FALSE)))</f>
        <v>25</v>
      </c>
      <c r="G12812" s="15"/>
      <c r="H12812" s="15">
        <f t="shared" si="428"/>
        <v>25</v>
      </c>
      <c r="I12812" s="198">
        <f t="shared" si="429"/>
        <v>10</v>
      </c>
    </row>
    <row r="12813" spans="1:9" x14ac:dyDescent="0.3">
      <c r="A12813" s="10">
        <v>43745</v>
      </c>
      <c r="B12813" s="11" t="s">
        <v>2031</v>
      </c>
      <c r="C12813" s="11" t="s">
        <v>2032</v>
      </c>
      <c r="D12813" s="11" t="s">
        <v>662</v>
      </c>
      <c r="F12813" s="15">
        <f>IF(ISBLANK($D12813),"",IF(ISBLANK($E12813),VLOOKUP($D12813,$J:$K,2,FALSE),VLOOKUP($E12813,'Daycare Packages'!$A:$G,7,FALSE)))</f>
        <v>30</v>
      </c>
      <c r="G12813" s="15"/>
      <c r="H12813" s="15">
        <f t="shared" si="428"/>
        <v>30</v>
      </c>
      <c r="I12813" s="198">
        <f t="shared" si="429"/>
        <v>10</v>
      </c>
    </row>
    <row r="12814" spans="1:9" x14ac:dyDescent="0.3">
      <c r="A12814" s="10">
        <v>43745</v>
      </c>
      <c r="B12814" s="11" t="s">
        <v>163</v>
      </c>
      <c r="C12814" s="11" t="s">
        <v>593</v>
      </c>
      <c r="D12814" s="11" t="s">
        <v>662</v>
      </c>
      <c r="E12814" s="11">
        <v>6913996</v>
      </c>
      <c r="F12814" s="15">
        <f>IF(ISBLANK($D12814),"",IF(ISBLANK($E12814),VLOOKUP($D12814,$J:$K,2,FALSE),VLOOKUP($E12814,'Daycare Packages'!$A:$G,7,FALSE)))</f>
        <v>27</v>
      </c>
      <c r="G12814" s="15"/>
      <c r="H12814" s="15">
        <f t="shared" si="428"/>
        <v>27</v>
      </c>
      <c r="I12814" s="198">
        <f t="shared" si="429"/>
        <v>10</v>
      </c>
    </row>
    <row r="12815" spans="1:9" x14ac:dyDescent="0.3">
      <c r="A12815" s="10">
        <v>43745</v>
      </c>
      <c r="B12815" s="11" t="s">
        <v>922</v>
      </c>
      <c r="C12815" s="11" t="s">
        <v>923</v>
      </c>
      <c r="D12815" s="11" t="s">
        <v>662</v>
      </c>
      <c r="E12815" s="11">
        <v>6978140</v>
      </c>
      <c r="F12815" s="15">
        <f>IF(ISBLANK($D12815),"",IF(ISBLANK($E12815),VLOOKUP($D12815,$J:$K,2,FALSE),VLOOKUP($E12815,'Daycare Packages'!$A:$G,7,FALSE)))</f>
        <v>25</v>
      </c>
      <c r="G12815" s="15"/>
      <c r="H12815" s="15">
        <f t="shared" si="428"/>
        <v>25</v>
      </c>
      <c r="I12815" s="198">
        <f t="shared" si="429"/>
        <v>10</v>
      </c>
    </row>
    <row r="12816" spans="1:9" x14ac:dyDescent="0.3">
      <c r="A12816" s="10">
        <v>43745</v>
      </c>
      <c r="B12816" s="11" t="s">
        <v>713</v>
      </c>
      <c r="C12816" s="11" t="s">
        <v>714</v>
      </c>
      <c r="D12816" s="11" t="s">
        <v>662</v>
      </c>
      <c r="F12816" s="15">
        <f>IF(ISBLANK($D12816),"",IF(ISBLANK($E12816),VLOOKUP($D12816,$J:$K,2,FALSE),VLOOKUP($E12816,'Daycare Packages'!$A:$G,7,FALSE)))</f>
        <v>30</v>
      </c>
      <c r="G12816" s="15"/>
      <c r="H12816" s="15">
        <f t="shared" si="428"/>
        <v>30</v>
      </c>
      <c r="I12816" s="198">
        <f t="shared" si="429"/>
        <v>10</v>
      </c>
    </row>
    <row r="12817" spans="1:9" x14ac:dyDescent="0.3">
      <c r="A12817" s="10">
        <v>43745</v>
      </c>
      <c r="B12817" s="11" t="s">
        <v>851</v>
      </c>
      <c r="C12817" s="11" t="s">
        <v>852</v>
      </c>
      <c r="D12817" s="11" t="s">
        <v>662</v>
      </c>
      <c r="F12817" s="15">
        <f>IF(ISBLANK($D12817),"",IF(ISBLANK($E12817),VLOOKUP($D12817,$J:$K,2,FALSE),VLOOKUP($E12817,'Daycare Packages'!$A:$G,7,FALSE)))</f>
        <v>30</v>
      </c>
      <c r="G12817" s="15"/>
      <c r="H12817" s="15">
        <f t="shared" si="428"/>
        <v>30</v>
      </c>
      <c r="I12817" s="198">
        <f t="shared" si="429"/>
        <v>10</v>
      </c>
    </row>
    <row r="12818" spans="1:9" x14ac:dyDescent="0.3">
      <c r="A12818" s="10">
        <v>43745</v>
      </c>
      <c r="B12818" s="11" t="s">
        <v>873</v>
      </c>
      <c r="C12818" s="11" t="s">
        <v>493</v>
      </c>
      <c r="D12818" s="11" t="s">
        <v>662</v>
      </c>
      <c r="E12818" s="11">
        <v>6971720</v>
      </c>
      <c r="F12818" s="15">
        <f>IF(ISBLANK($D12818),"",IF(ISBLANK($E12818),VLOOKUP($D12818,$J:$K,2,FALSE),VLOOKUP($E12818,'Daycare Packages'!$A:$G,7,FALSE)))</f>
        <v>27</v>
      </c>
      <c r="G12818" s="15"/>
      <c r="H12818" s="15">
        <f t="shared" si="428"/>
        <v>27</v>
      </c>
      <c r="I12818" s="198">
        <f t="shared" si="429"/>
        <v>10</v>
      </c>
    </row>
    <row r="12819" spans="1:9" x14ac:dyDescent="0.3">
      <c r="A12819" s="10">
        <v>43745</v>
      </c>
      <c r="B12819" s="11" t="s">
        <v>230</v>
      </c>
      <c r="C12819" s="11" t="s">
        <v>493</v>
      </c>
      <c r="D12819" s="11" t="s">
        <v>662</v>
      </c>
      <c r="F12819" s="15">
        <f>IF(ISBLANK($D12819),"",IF(ISBLANK($E12819),VLOOKUP($D12819,$J:$K,2,FALSE),VLOOKUP($E12819,'Daycare Packages'!$A:$G,7,FALSE)))</f>
        <v>30</v>
      </c>
      <c r="G12819" s="15"/>
      <c r="H12819" s="15">
        <f t="shared" si="428"/>
        <v>30</v>
      </c>
      <c r="I12819" s="198">
        <f t="shared" si="429"/>
        <v>10</v>
      </c>
    </row>
    <row r="12820" spans="1:9" x14ac:dyDescent="0.3">
      <c r="A12820" s="10">
        <v>43745</v>
      </c>
      <c r="B12820" s="11" t="s">
        <v>215</v>
      </c>
      <c r="C12820" s="11" t="s">
        <v>741</v>
      </c>
      <c r="D12820" s="11" t="s">
        <v>662</v>
      </c>
      <c r="E12820" s="11">
        <v>6972912</v>
      </c>
      <c r="F12820" s="15">
        <f>IF(ISBLANK($D12820),"",IF(ISBLANK($E12820),VLOOKUP($D12820,$J:$K,2,FALSE),VLOOKUP($E12820,'Daycare Packages'!$A:$G,7,FALSE)))</f>
        <v>27</v>
      </c>
      <c r="G12820" s="15"/>
      <c r="H12820" s="15">
        <f t="shared" si="428"/>
        <v>27</v>
      </c>
      <c r="I12820" s="198">
        <f t="shared" si="429"/>
        <v>10</v>
      </c>
    </row>
    <row r="12821" spans="1:9" x14ac:dyDescent="0.3">
      <c r="A12821" s="10">
        <v>43745</v>
      </c>
      <c r="B12821" s="11" t="s">
        <v>1387</v>
      </c>
      <c r="C12821" s="11" t="s">
        <v>448</v>
      </c>
      <c r="D12821" s="11" t="s">
        <v>662</v>
      </c>
      <c r="F12821" s="15">
        <f>IF(ISBLANK($D12821),"",IF(ISBLANK($E12821),VLOOKUP($D12821,$J:$K,2,FALSE),VLOOKUP($E12821,'Daycare Packages'!$A:$G,7,FALSE)))</f>
        <v>30</v>
      </c>
      <c r="G12821" s="15"/>
      <c r="H12821" s="15">
        <f t="shared" si="428"/>
        <v>30</v>
      </c>
      <c r="I12821" s="198">
        <f t="shared" si="429"/>
        <v>10</v>
      </c>
    </row>
    <row r="12822" spans="1:9" x14ac:dyDescent="0.3">
      <c r="A12822" s="55">
        <v>43745</v>
      </c>
      <c r="B12822" s="56" t="s">
        <v>1661</v>
      </c>
      <c r="C12822" s="56" t="s">
        <v>1673</v>
      </c>
      <c r="D12822" s="56" t="s">
        <v>662</v>
      </c>
      <c r="E12822" s="56">
        <v>6945493</v>
      </c>
      <c r="F12822" s="59">
        <f>IF(ISBLANK($D12822),"",IF(ISBLANK($E12822),VLOOKUP($D12822,$J:$K,2,FALSE),VLOOKUP($E12822,'Daycare Packages'!$A:$G,7,FALSE)))</f>
        <v>26</v>
      </c>
      <c r="G12822" s="59"/>
      <c r="H12822" s="59">
        <f t="shared" si="428"/>
        <v>26</v>
      </c>
      <c r="I12822" s="198">
        <f t="shared" si="429"/>
        <v>10</v>
      </c>
    </row>
    <row r="12823" spans="1:9" x14ac:dyDescent="0.3">
      <c r="A12823" s="10">
        <v>43746</v>
      </c>
      <c r="B12823" s="11" t="s">
        <v>2457</v>
      </c>
      <c r="C12823" s="11" t="s">
        <v>2458</v>
      </c>
      <c r="D12823" s="11" t="s">
        <v>671</v>
      </c>
      <c r="F12823" s="15">
        <f>IF(ISBLANK($D12823),"",IF(ISBLANK($E12823),VLOOKUP($D12823,$J:$K,2,FALSE),VLOOKUP($E12823,'Daycare Packages'!$A:$G,7,FALSE)))</f>
        <v>0</v>
      </c>
      <c r="G12823" s="15"/>
      <c r="H12823" s="15">
        <f t="shared" si="428"/>
        <v>0</v>
      </c>
      <c r="I12823" s="198">
        <f t="shared" si="429"/>
        <v>10</v>
      </c>
    </row>
    <row r="12824" spans="1:9" x14ac:dyDescent="0.3">
      <c r="A12824" s="10">
        <v>43746</v>
      </c>
      <c r="B12824" s="11" t="s">
        <v>1221</v>
      </c>
      <c r="C12824" s="11" t="s">
        <v>1222</v>
      </c>
      <c r="D12824" s="11" t="s">
        <v>659</v>
      </c>
      <c r="E12824" s="11">
        <v>6818139</v>
      </c>
      <c r="F12824" s="15">
        <f>IF(ISBLANK($D12824),"",IF(ISBLANK($E12824),VLOOKUP($D12824,$J:$K,2,FALSE),VLOOKUP($E12824,'Daycare Packages'!$A:$G,7,FALSE)))</f>
        <v>18</v>
      </c>
      <c r="G12824" s="15"/>
      <c r="H12824" s="15">
        <f t="shared" si="428"/>
        <v>18</v>
      </c>
      <c r="I12824" s="198">
        <f t="shared" si="429"/>
        <v>10</v>
      </c>
    </row>
    <row r="12825" spans="1:9" x14ac:dyDescent="0.3">
      <c r="A12825" s="10">
        <v>43746</v>
      </c>
      <c r="B12825" s="11" t="s">
        <v>2357</v>
      </c>
      <c r="C12825" s="11" t="s">
        <v>2358</v>
      </c>
      <c r="D12825" s="11" t="s">
        <v>662</v>
      </c>
      <c r="F12825" s="15">
        <f>IF(ISBLANK($D12825),"",IF(ISBLANK($E12825),VLOOKUP($D12825,$J:$K,2,FALSE),VLOOKUP($E12825,'Daycare Packages'!$A:$G,7,FALSE)))</f>
        <v>30</v>
      </c>
      <c r="G12825" s="15"/>
      <c r="H12825" s="15">
        <f t="shared" si="428"/>
        <v>30</v>
      </c>
      <c r="I12825" s="198">
        <f t="shared" si="429"/>
        <v>10</v>
      </c>
    </row>
    <row r="12826" spans="1:9" x14ac:dyDescent="0.3">
      <c r="A12826" s="10">
        <v>43746</v>
      </c>
      <c r="B12826" s="11" t="s">
        <v>643</v>
      </c>
      <c r="C12826" s="11" t="s">
        <v>415</v>
      </c>
      <c r="D12826" s="11" t="s">
        <v>662</v>
      </c>
      <c r="F12826" s="15">
        <f>IF(ISBLANK($D12826),"",IF(ISBLANK($E12826),VLOOKUP($D12826,$J:$K,2,FALSE),VLOOKUP($E12826,'Daycare Packages'!$A:$G,7,FALSE)))</f>
        <v>30</v>
      </c>
      <c r="G12826" s="15"/>
      <c r="H12826" s="15">
        <f t="shared" si="428"/>
        <v>30</v>
      </c>
      <c r="I12826" s="198">
        <f t="shared" si="429"/>
        <v>10</v>
      </c>
    </row>
    <row r="12827" spans="1:9" x14ac:dyDescent="0.3">
      <c r="A12827" s="10">
        <v>43746</v>
      </c>
      <c r="B12827" s="11" t="s">
        <v>202</v>
      </c>
      <c r="C12827" s="11" t="s">
        <v>520</v>
      </c>
      <c r="D12827" s="11" t="s">
        <v>662</v>
      </c>
      <c r="E12827" s="11">
        <v>6947781</v>
      </c>
      <c r="F12827" s="15">
        <f>IF(ISBLANK($D12827),"",IF(ISBLANK($E12827),VLOOKUP($D12827,$J:$K,2,FALSE),VLOOKUP($E12827,'Daycare Packages'!$A:$G,7,FALSE)))</f>
        <v>26</v>
      </c>
      <c r="G12827" s="15"/>
      <c r="H12827" s="15">
        <f t="shared" si="428"/>
        <v>26</v>
      </c>
      <c r="I12827" s="198">
        <f t="shared" si="429"/>
        <v>10</v>
      </c>
    </row>
    <row r="12828" spans="1:9" x14ac:dyDescent="0.3">
      <c r="A12828" s="10">
        <v>43746</v>
      </c>
      <c r="B12828" s="11" t="s">
        <v>1544</v>
      </c>
      <c r="C12828" s="11" t="s">
        <v>1071</v>
      </c>
      <c r="D12828" s="11" t="s">
        <v>662</v>
      </c>
      <c r="E12828" s="11">
        <v>6972871</v>
      </c>
      <c r="F12828" s="15">
        <f>IF(ISBLANK($D12828),"",IF(ISBLANK($E12828),VLOOKUP($D12828,$J:$K,2,FALSE),VLOOKUP($E12828,'Daycare Packages'!$A:$G,7,FALSE)))</f>
        <v>27</v>
      </c>
      <c r="G12828" s="15"/>
      <c r="H12828" s="15">
        <f t="shared" si="428"/>
        <v>27</v>
      </c>
      <c r="I12828" s="198">
        <f t="shared" si="429"/>
        <v>10</v>
      </c>
    </row>
    <row r="12829" spans="1:9" x14ac:dyDescent="0.3">
      <c r="A12829" s="10">
        <v>43746</v>
      </c>
      <c r="B12829" s="11" t="s">
        <v>2167</v>
      </c>
      <c r="C12829" s="11" t="s">
        <v>570</v>
      </c>
      <c r="D12829" s="11" t="s">
        <v>662</v>
      </c>
      <c r="E12829" s="11">
        <v>6973384</v>
      </c>
      <c r="F12829" s="15">
        <f>IF(ISBLANK($D12829),"",IF(ISBLANK($E12829),VLOOKUP($D12829,$J:$K,2,FALSE),VLOOKUP($E12829,'Daycare Packages'!$A:$G,7,FALSE)))</f>
        <v>27</v>
      </c>
      <c r="G12829" s="15"/>
      <c r="H12829" s="15">
        <f t="shared" si="428"/>
        <v>27</v>
      </c>
      <c r="I12829" s="198">
        <f t="shared" si="429"/>
        <v>10</v>
      </c>
    </row>
    <row r="12830" spans="1:9" x14ac:dyDescent="0.3">
      <c r="A12830" s="10">
        <v>43746</v>
      </c>
      <c r="B12830" s="11" t="s">
        <v>2384</v>
      </c>
      <c r="C12830" s="11" t="s">
        <v>2385</v>
      </c>
      <c r="D12830" s="11" t="s">
        <v>659</v>
      </c>
      <c r="E12830" s="11">
        <v>6971537</v>
      </c>
      <c r="F12830" s="15">
        <f>IF(ISBLANK($D12830),"",IF(ISBLANK($E12830),VLOOKUP($D12830,$J:$K,2,FALSE),VLOOKUP($E12830,'Daycare Packages'!$A:$G,7,FALSE)))</f>
        <v>19</v>
      </c>
      <c r="G12830" s="15"/>
      <c r="H12830" s="15">
        <f t="shared" si="428"/>
        <v>19</v>
      </c>
      <c r="I12830" s="198">
        <f t="shared" si="429"/>
        <v>10</v>
      </c>
    </row>
    <row r="12831" spans="1:9" x14ac:dyDescent="0.3">
      <c r="A12831" s="10">
        <v>43746</v>
      </c>
      <c r="B12831" s="11" t="s">
        <v>279</v>
      </c>
      <c r="C12831" s="11" t="s">
        <v>658</v>
      </c>
      <c r="D12831" s="11" t="s">
        <v>662</v>
      </c>
      <c r="F12831" s="15">
        <f>IF(ISBLANK($D12831),"",IF(ISBLANK($E12831),VLOOKUP($D12831,$J:$K,2,FALSE),VLOOKUP($E12831,'Daycare Packages'!$A:$G,7,FALSE)))</f>
        <v>30</v>
      </c>
      <c r="G12831" s="15"/>
      <c r="H12831" s="15">
        <f t="shared" si="428"/>
        <v>30</v>
      </c>
      <c r="I12831" s="198">
        <f t="shared" si="429"/>
        <v>10</v>
      </c>
    </row>
    <row r="12832" spans="1:9" x14ac:dyDescent="0.3">
      <c r="A12832" s="10">
        <v>43746</v>
      </c>
      <c r="B12832" s="11" t="s">
        <v>279</v>
      </c>
      <c r="C12832" s="11" t="s">
        <v>661</v>
      </c>
      <c r="D12832" s="11" t="s">
        <v>662</v>
      </c>
      <c r="F12832" s="15">
        <f>IF(ISBLANK($D12832),"",IF(ISBLANK($E12832),VLOOKUP($D12832,$J:$K,2,FALSE),VLOOKUP($E12832,'Daycare Packages'!$A:$G,7,FALSE)))</f>
        <v>30</v>
      </c>
      <c r="G12832" s="15"/>
      <c r="H12832" s="15">
        <f t="shared" si="428"/>
        <v>30</v>
      </c>
      <c r="I12832" s="198">
        <f t="shared" si="429"/>
        <v>10</v>
      </c>
    </row>
    <row r="12833" spans="1:9" x14ac:dyDescent="0.3">
      <c r="A12833" s="10">
        <v>43746</v>
      </c>
      <c r="B12833" s="11" t="s">
        <v>185</v>
      </c>
      <c r="C12833" s="11" t="s">
        <v>670</v>
      </c>
      <c r="D12833" s="11" t="s">
        <v>662</v>
      </c>
      <c r="E12833" s="11">
        <v>6958047</v>
      </c>
      <c r="F12833" s="15">
        <f>IF(ISBLANK($D12833),"",IF(ISBLANK($E12833),VLOOKUP($D12833,$J:$K,2,FALSE),VLOOKUP($E12833,'Daycare Packages'!$A:$G,7,FALSE)))</f>
        <v>26</v>
      </c>
      <c r="G12833" s="15"/>
      <c r="H12833" s="15">
        <f t="shared" si="428"/>
        <v>26</v>
      </c>
      <c r="I12833" s="198">
        <f t="shared" si="429"/>
        <v>10</v>
      </c>
    </row>
    <row r="12834" spans="1:9" x14ac:dyDescent="0.3">
      <c r="A12834" s="10">
        <v>43746</v>
      </c>
      <c r="B12834" s="11" t="s">
        <v>162</v>
      </c>
      <c r="C12834" s="11" t="s">
        <v>676</v>
      </c>
      <c r="D12834" s="11" t="s">
        <v>662</v>
      </c>
      <c r="E12834" s="11">
        <v>6914935</v>
      </c>
      <c r="F12834" s="15">
        <f>IF(ISBLANK($D12834),"",IF(ISBLANK($E12834),VLOOKUP($D12834,$J:$K,2,FALSE),VLOOKUP($E12834,'Daycare Packages'!$A:$G,7,FALSE)))</f>
        <v>27</v>
      </c>
      <c r="G12834" s="15"/>
      <c r="H12834" s="15">
        <f t="shared" si="428"/>
        <v>27</v>
      </c>
      <c r="I12834" s="198">
        <f t="shared" si="429"/>
        <v>10</v>
      </c>
    </row>
    <row r="12835" spans="1:9" x14ac:dyDescent="0.3">
      <c r="A12835" s="10">
        <v>43746</v>
      </c>
      <c r="B12835" s="11" t="s">
        <v>2249</v>
      </c>
      <c r="C12835" s="11" t="s">
        <v>2250</v>
      </c>
      <c r="D12835" s="11" t="s">
        <v>662</v>
      </c>
      <c r="E12835" s="11">
        <v>6981470</v>
      </c>
      <c r="F12835" s="15">
        <f>IF(ISBLANK($D12835),"",IF(ISBLANK($E12835),VLOOKUP($D12835,$J:$K,2,FALSE),VLOOKUP($E12835,'Daycare Packages'!$A:$G,7,FALSE)))</f>
        <v>27</v>
      </c>
      <c r="G12835" s="15"/>
      <c r="H12835" s="15">
        <f t="shared" si="428"/>
        <v>27</v>
      </c>
      <c r="I12835" s="198">
        <f t="shared" si="429"/>
        <v>10</v>
      </c>
    </row>
    <row r="12836" spans="1:9" x14ac:dyDescent="0.3">
      <c r="A12836" s="10">
        <v>43746</v>
      </c>
      <c r="B12836" s="11" t="s">
        <v>690</v>
      </c>
      <c r="C12836" s="11" t="s">
        <v>691</v>
      </c>
      <c r="D12836" s="11" t="s">
        <v>662</v>
      </c>
      <c r="E12836" s="11">
        <v>6937080</v>
      </c>
      <c r="F12836" s="15">
        <f>IF(ISBLANK($D12836),"",IF(ISBLANK($E12836),VLOOKUP($D12836,$J:$K,2,FALSE),VLOOKUP($E12836,'Daycare Packages'!$A:$G,7,FALSE)))</f>
        <v>23</v>
      </c>
      <c r="G12836" s="15"/>
      <c r="H12836" s="15">
        <f t="shared" si="428"/>
        <v>23</v>
      </c>
      <c r="I12836" s="198">
        <f t="shared" si="429"/>
        <v>10</v>
      </c>
    </row>
    <row r="12837" spans="1:9" x14ac:dyDescent="0.3">
      <c r="A12837" s="10">
        <v>43746</v>
      </c>
      <c r="B12837" s="11" t="s">
        <v>216</v>
      </c>
      <c r="C12837" s="11" t="s">
        <v>448</v>
      </c>
      <c r="D12837" s="11" t="s">
        <v>662</v>
      </c>
      <c r="E12837" s="11">
        <v>6966017</v>
      </c>
      <c r="F12837" s="15">
        <f>IF(ISBLANK($D12837),"",IF(ISBLANK($E12837),VLOOKUP($D12837,$J:$K,2,FALSE),VLOOKUP($E12837,'Daycare Packages'!$A:$G,7,FALSE)))</f>
        <v>27</v>
      </c>
      <c r="G12837" s="15"/>
      <c r="H12837" s="15">
        <f t="shared" si="428"/>
        <v>27</v>
      </c>
      <c r="I12837" s="198">
        <f t="shared" si="429"/>
        <v>10</v>
      </c>
    </row>
    <row r="12838" spans="1:9" x14ac:dyDescent="0.3">
      <c r="A12838" s="10">
        <v>43746</v>
      </c>
      <c r="B12838" s="11" t="s">
        <v>677</v>
      </c>
      <c r="C12838" s="11" t="s">
        <v>678</v>
      </c>
      <c r="D12838" s="11" t="s">
        <v>662</v>
      </c>
      <c r="F12838" s="15">
        <f>IF(ISBLANK($D12838),"",IF(ISBLANK($E12838),VLOOKUP($D12838,$J:$K,2,FALSE),VLOOKUP($E12838,'Daycare Packages'!$A:$G,7,FALSE)))</f>
        <v>30</v>
      </c>
      <c r="G12838" s="15"/>
      <c r="H12838" s="15">
        <f t="shared" si="428"/>
        <v>30</v>
      </c>
      <c r="I12838" s="198">
        <f t="shared" si="429"/>
        <v>10</v>
      </c>
    </row>
    <row r="12839" spans="1:9" x14ac:dyDescent="0.3">
      <c r="A12839" s="10">
        <v>43746</v>
      </c>
      <c r="B12839" s="11" t="s">
        <v>1612</v>
      </c>
      <c r="C12839" s="11" t="s">
        <v>1613</v>
      </c>
      <c r="D12839" s="11" t="s">
        <v>662</v>
      </c>
      <c r="F12839" s="15">
        <f>IF(ISBLANK($D12839),"",IF(ISBLANK($E12839),VLOOKUP($D12839,$J:$K,2,FALSE),VLOOKUP($E12839,'Daycare Packages'!$A:$G,7,FALSE)))</f>
        <v>30</v>
      </c>
      <c r="G12839" s="15"/>
      <c r="H12839" s="15">
        <f t="shared" si="428"/>
        <v>30</v>
      </c>
      <c r="I12839" s="198">
        <f t="shared" si="429"/>
        <v>10</v>
      </c>
    </row>
    <row r="12840" spans="1:9" x14ac:dyDescent="0.3">
      <c r="A12840" s="10">
        <v>43746</v>
      </c>
      <c r="B12840" s="11" t="s">
        <v>1317</v>
      </c>
      <c r="C12840" s="11" t="s">
        <v>633</v>
      </c>
      <c r="D12840" s="11" t="s">
        <v>662</v>
      </c>
      <c r="E12840" s="11">
        <v>6935593</v>
      </c>
      <c r="F12840" s="15">
        <f>IF(ISBLANK($D12840),"",IF(ISBLANK($E12840),VLOOKUP($D12840,$J:$K,2,FALSE),VLOOKUP($E12840,'Daycare Packages'!$A:$G,7,FALSE)))</f>
        <v>25</v>
      </c>
      <c r="G12840" s="15"/>
      <c r="H12840" s="15">
        <f t="shared" si="428"/>
        <v>25</v>
      </c>
      <c r="I12840" s="198">
        <f t="shared" si="429"/>
        <v>10</v>
      </c>
    </row>
    <row r="12841" spans="1:9" x14ac:dyDescent="0.3">
      <c r="A12841" s="10">
        <v>43746</v>
      </c>
      <c r="B12841" s="11" t="s">
        <v>234</v>
      </c>
      <c r="C12841" s="11" t="s">
        <v>682</v>
      </c>
      <c r="D12841" s="11" t="s">
        <v>662</v>
      </c>
      <c r="F12841" s="15">
        <f>IF(ISBLANK($D12841),"",IF(ISBLANK($E12841),VLOOKUP($D12841,$J:$K,2,FALSE),VLOOKUP($E12841,'Daycare Packages'!$A:$G,7,FALSE)))</f>
        <v>30</v>
      </c>
      <c r="G12841" s="15"/>
      <c r="H12841" s="15">
        <f t="shared" si="428"/>
        <v>30</v>
      </c>
      <c r="I12841" s="198">
        <f t="shared" si="429"/>
        <v>10</v>
      </c>
    </row>
    <row r="12842" spans="1:9" x14ac:dyDescent="0.3">
      <c r="A12842" s="10">
        <v>43746</v>
      </c>
      <c r="B12842" s="11" t="s">
        <v>2293</v>
      </c>
      <c r="C12842" s="11" t="s">
        <v>1675</v>
      </c>
      <c r="D12842" s="11" t="s">
        <v>662</v>
      </c>
      <c r="F12842" s="15">
        <f>IF(ISBLANK($D12842),"",IF(ISBLANK($E12842),VLOOKUP($D12842,$J:$K,2,FALSE),VLOOKUP($E12842,'Daycare Packages'!$A:$G,7,FALSE)))</f>
        <v>30</v>
      </c>
      <c r="G12842" s="15"/>
      <c r="H12842" s="15">
        <f t="shared" si="428"/>
        <v>30</v>
      </c>
      <c r="I12842" s="198">
        <f t="shared" si="429"/>
        <v>10</v>
      </c>
    </row>
    <row r="12843" spans="1:9" x14ac:dyDescent="0.3">
      <c r="A12843" s="10">
        <v>43746</v>
      </c>
      <c r="B12843" s="11" t="s">
        <v>182</v>
      </c>
      <c r="C12843" s="11" t="s">
        <v>685</v>
      </c>
      <c r="D12843" s="11" t="s">
        <v>662</v>
      </c>
      <c r="E12843" s="11">
        <v>6973446</v>
      </c>
      <c r="F12843" s="15">
        <f>IF(ISBLANK($D12843),"",IF(ISBLANK($E12843),VLOOKUP($D12843,$J:$K,2,FALSE),VLOOKUP($E12843,'Daycare Packages'!$A:$G,7,FALSE)))</f>
        <v>23</v>
      </c>
      <c r="G12843" s="15"/>
      <c r="H12843" s="15">
        <f t="shared" si="428"/>
        <v>23</v>
      </c>
      <c r="I12843" s="198">
        <f t="shared" si="429"/>
        <v>10</v>
      </c>
    </row>
    <row r="12844" spans="1:9" x14ac:dyDescent="0.3">
      <c r="A12844" s="10">
        <v>43746</v>
      </c>
      <c r="B12844" s="11" t="s">
        <v>2006</v>
      </c>
      <c r="C12844" s="11" t="s">
        <v>2007</v>
      </c>
      <c r="D12844" s="11" t="s">
        <v>662</v>
      </c>
      <c r="E12844" s="11">
        <v>6985626</v>
      </c>
      <c r="F12844" s="15">
        <f>IF(ISBLANK($D12844),"",IF(ISBLANK($E12844),VLOOKUP($D12844,$J:$K,2,FALSE),VLOOKUP($E12844,'Daycare Packages'!$A:$G,7,FALSE)))</f>
        <v>23</v>
      </c>
      <c r="G12844" s="15"/>
      <c r="H12844" s="15">
        <f t="shared" si="428"/>
        <v>23</v>
      </c>
      <c r="I12844" s="198">
        <f t="shared" si="429"/>
        <v>10</v>
      </c>
    </row>
    <row r="12845" spans="1:9" x14ac:dyDescent="0.3">
      <c r="A12845" s="10">
        <v>43746</v>
      </c>
      <c r="B12845" s="11" t="s">
        <v>2006</v>
      </c>
      <c r="C12845" s="11" t="s">
        <v>1154</v>
      </c>
      <c r="D12845" s="11" t="s">
        <v>662</v>
      </c>
      <c r="E12845" s="11">
        <v>6985626</v>
      </c>
      <c r="F12845" s="15">
        <f>IF(ISBLANK($D12845),"",IF(ISBLANK($E12845),VLOOKUP($D12845,$J:$K,2,FALSE),VLOOKUP($E12845,'Daycare Packages'!$A:$G,7,FALSE)))</f>
        <v>23</v>
      </c>
      <c r="G12845" s="15"/>
      <c r="H12845" s="15">
        <f t="shared" si="428"/>
        <v>23</v>
      </c>
      <c r="I12845" s="198">
        <f t="shared" si="429"/>
        <v>10</v>
      </c>
    </row>
    <row r="12846" spans="1:9" x14ac:dyDescent="0.3">
      <c r="A12846" s="10">
        <v>43746</v>
      </c>
      <c r="B12846" s="11" t="s">
        <v>152</v>
      </c>
      <c r="C12846" s="11" t="s">
        <v>679</v>
      </c>
      <c r="D12846" s="11" t="s">
        <v>662</v>
      </c>
      <c r="E12846" s="11">
        <v>6942219</v>
      </c>
      <c r="F12846" s="15">
        <f>IF(ISBLANK($D12846),"",IF(ISBLANK($E12846),VLOOKUP($D12846,$J:$K,2,FALSE),VLOOKUP($E12846,'Daycare Packages'!$A:$G,7,FALSE)))</f>
        <v>23</v>
      </c>
      <c r="G12846" s="15"/>
      <c r="H12846" s="15">
        <f t="shared" si="428"/>
        <v>23</v>
      </c>
      <c r="I12846" s="198">
        <f t="shared" si="429"/>
        <v>10</v>
      </c>
    </row>
    <row r="12847" spans="1:9" x14ac:dyDescent="0.3">
      <c r="A12847" s="10">
        <v>43746</v>
      </c>
      <c r="B12847" s="11" t="s">
        <v>123</v>
      </c>
      <c r="C12847" s="11" t="s">
        <v>622</v>
      </c>
      <c r="D12847" s="11" t="s">
        <v>662</v>
      </c>
      <c r="E12847" s="11">
        <v>6892228</v>
      </c>
      <c r="F12847" s="15">
        <f>IF(ISBLANK($D12847),"",IF(ISBLANK($E12847),VLOOKUP($D12847,$J:$K,2,FALSE),VLOOKUP($E12847,'Daycare Packages'!$A:$G,7,FALSE)))</f>
        <v>23</v>
      </c>
      <c r="G12847" s="15"/>
      <c r="H12847" s="15">
        <f t="shared" si="428"/>
        <v>23</v>
      </c>
      <c r="I12847" s="198">
        <f t="shared" si="429"/>
        <v>10</v>
      </c>
    </row>
    <row r="12848" spans="1:9" x14ac:dyDescent="0.3">
      <c r="A12848" s="10">
        <v>43746</v>
      </c>
      <c r="B12848" s="11" t="s">
        <v>722</v>
      </c>
      <c r="C12848" s="11" t="s">
        <v>548</v>
      </c>
      <c r="D12848" s="11" t="s">
        <v>662</v>
      </c>
      <c r="F12848" s="15">
        <f>IF(ISBLANK($D12848),"",IF(ISBLANK($E12848),VLOOKUP($D12848,$J:$K,2,FALSE),VLOOKUP($E12848,'Daycare Packages'!$A:$G,7,FALSE)))</f>
        <v>30</v>
      </c>
      <c r="G12848" s="15"/>
      <c r="H12848" s="15">
        <f t="shared" si="428"/>
        <v>30</v>
      </c>
      <c r="I12848" s="198">
        <f t="shared" si="429"/>
        <v>10</v>
      </c>
    </row>
    <row r="12849" spans="1:9" x14ac:dyDescent="0.3">
      <c r="A12849" s="10">
        <v>43746</v>
      </c>
      <c r="B12849" s="11" t="s">
        <v>784</v>
      </c>
      <c r="C12849" s="11" t="s">
        <v>785</v>
      </c>
      <c r="D12849" s="11" t="s">
        <v>662</v>
      </c>
      <c r="F12849" s="15">
        <f>IF(ISBLANK($D12849),"",IF(ISBLANK($E12849),VLOOKUP($D12849,$J:$K,2,FALSE),VLOOKUP($E12849,'Daycare Packages'!$A:$G,7,FALSE)))</f>
        <v>30</v>
      </c>
      <c r="G12849" s="15"/>
      <c r="H12849" s="15">
        <f t="shared" si="428"/>
        <v>30</v>
      </c>
      <c r="I12849" s="198">
        <f t="shared" si="429"/>
        <v>10</v>
      </c>
    </row>
    <row r="12850" spans="1:9" x14ac:dyDescent="0.3">
      <c r="A12850" s="10">
        <v>43746</v>
      </c>
      <c r="B12850" s="11" t="s">
        <v>621</v>
      </c>
      <c r="C12850" s="11" t="s">
        <v>622</v>
      </c>
      <c r="D12850" s="11" t="s">
        <v>662</v>
      </c>
      <c r="F12850" s="15">
        <f>IF(ISBLANK($D12850),"",IF(ISBLANK($E12850),VLOOKUP($D12850,$J:$K,2,FALSE),VLOOKUP($E12850,'Daycare Packages'!$A:$G,7,FALSE)))</f>
        <v>30</v>
      </c>
      <c r="G12850" s="15"/>
      <c r="H12850" s="15">
        <f t="shared" si="428"/>
        <v>30</v>
      </c>
      <c r="I12850" s="198">
        <f t="shared" si="429"/>
        <v>10</v>
      </c>
    </row>
    <row r="12851" spans="1:9" x14ac:dyDescent="0.3">
      <c r="A12851" s="10">
        <v>43746</v>
      </c>
      <c r="B12851" s="11" t="s">
        <v>139</v>
      </c>
      <c r="C12851" s="11" t="s">
        <v>867</v>
      </c>
      <c r="D12851" s="11" t="s">
        <v>662</v>
      </c>
      <c r="E12851" s="11">
        <v>6933735</v>
      </c>
      <c r="F12851" s="15">
        <f>IF(ISBLANK($D12851),"",IF(ISBLANK($E12851),VLOOKUP($D12851,$J:$K,2,FALSE),VLOOKUP($E12851,'Daycare Packages'!$A:$G,7,FALSE)))</f>
        <v>27</v>
      </c>
      <c r="G12851" s="15"/>
      <c r="H12851" s="15">
        <f t="shared" si="428"/>
        <v>27</v>
      </c>
      <c r="I12851" s="198">
        <f t="shared" si="429"/>
        <v>10</v>
      </c>
    </row>
    <row r="12852" spans="1:9" x14ac:dyDescent="0.3">
      <c r="A12852" s="10">
        <v>43746</v>
      </c>
      <c r="B12852" s="11" t="s">
        <v>1957</v>
      </c>
      <c r="C12852" s="11" t="s">
        <v>419</v>
      </c>
      <c r="D12852" s="11" t="s">
        <v>662</v>
      </c>
      <c r="E12852" s="11">
        <v>6950873</v>
      </c>
      <c r="F12852" s="15">
        <f>IF(ISBLANK($D12852),"",IF(ISBLANK($E12852),VLOOKUP($D12852,$J:$K,2,FALSE),VLOOKUP($E12852,'Daycare Packages'!$A:$G,7,FALSE)))</f>
        <v>27</v>
      </c>
      <c r="G12852" s="15"/>
      <c r="H12852" s="15">
        <f t="shared" si="428"/>
        <v>27</v>
      </c>
      <c r="I12852" s="198">
        <f t="shared" si="429"/>
        <v>10</v>
      </c>
    </row>
    <row r="12853" spans="1:9" x14ac:dyDescent="0.3">
      <c r="A12853" s="10">
        <v>43746</v>
      </c>
      <c r="B12853" s="11" t="s">
        <v>688</v>
      </c>
      <c r="C12853" s="11" t="s">
        <v>689</v>
      </c>
      <c r="D12853" s="11" t="s">
        <v>662</v>
      </c>
      <c r="F12853" s="15">
        <f>IF(ISBLANK($D12853),"",IF(ISBLANK($E12853),VLOOKUP($D12853,$J:$K,2,FALSE),VLOOKUP($E12853,'Daycare Packages'!$A:$G,7,FALSE)))</f>
        <v>30</v>
      </c>
      <c r="G12853" s="15"/>
      <c r="H12853" s="15">
        <f t="shared" si="428"/>
        <v>30</v>
      </c>
      <c r="I12853" s="198">
        <f t="shared" si="429"/>
        <v>10</v>
      </c>
    </row>
    <row r="12854" spans="1:9" x14ac:dyDescent="0.3">
      <c r="A12854" s="10">
        <v>43746</v>
      </c>
      <c r="B12854" s="11" t="s">
        <v>1298</v>
      </c>
      <c r="C12854" s="11" t="s">
        <v>764</v>
      </c>
      <c r="D12854" s="11" t="s">
        <v>662</v>
      </c>
      <c r="F12854" s="15">
        <f>IF(ISBLANK($D12854),"",IF(ISBLANK($E12854),VLOOKUP($D12854,$J:$K,2,FALSE),VLOOKUP($E12854,'Daycare Packages'!$A:$G,7,FALSE)))</f>
        <v>30</v>
      </c>
      <c r="G12854" s="15"/>
      <c r="H12854" s="15">
        <f t="shared" si="428"/>
        <v>30</v>
      </c>
      <c r="I12854" s="198">
        <f t="shared" si="429"/>
        <v>10</v>
      </c>
    </row>
    <row r="12855" spans="1:9" x14ac:dyDescent="0.3">
      <c r="A12855" s="10">
        <v>43746</v>
      </c>
      <c r="B12855" s="11" t="s">
        <v>663</v>
      </c>
      <c r="C12855" s="11" t="s">
        <v>664</v>
      </c>
      <c r="D12855" s="11" t="s">
        <v>662</v>
      </c>
      <c r="F12855" s="15">
        <f>IF(ISBLANK($D12855),"",IF(ISBLANK($E12855),VLOOKUP($D12855,$J:$K,2,FALSE),VLOOKUP($E12855,'Daycare Packages'!$A:$G,7,FALSE)))</f>
        <v>30</v>
      </c>
      <c r="G12855" s="15"/>
      <c r="H12855" s="15">
        <f t="shared" si="428"/>
        <v>30</v>
      </c>
      <c r="I12855" s="198">
        <f t="shared" si="429"/>
        <v>10</v>
      </c>
    </row>
    <row r="12856" spans="1:9" x14ac:dyDescent="0.3">
      <c r="A12856" s="10">
        <v>43746</v>
      </c>
      <c r="B12856" s="11" t="s">
        <v>663</v>
      </c>
      <c r="C12856" s="11" t="s">
        <v>665</v>
      </c>
      <c r="D12856" s="11" t="s">
        <v>662</v>
      </c>
      <c r="F12856" s="15">
        <f>IF(ISBLANK($D12856),"",IF(ISBLANK($E12856),VLOOKUP($D12856,$J:$K,2,FALSE),VLOOKUP($E12856,'Daycare Packages'!$A:$G,7,FALSE)))</f>
        <v>30</v>
      </c>
      <c r="G12856" s="15"/>
      <c r="H12856" s="15">
        <f t="shared" si="428"/>
        <v>30</v>
      </c>
      <c r="I12856" s="198">
        <f t="shared" si="429"/>
        <v>10</v>
      </c>
    </row>
    <row r="12857" spans="1:9" x14ac:dyDescent="0.3">
      <c r="A12857" s="10">
        <v>43746</v>
      </c>
      <c r="B12857" s="11" t="s">
        <v>995</v>
      </c>
      <c r="C12857" s="11" t="s">
        <v>996</v>
      </c>
      <c r="D12857" s="11" t="s">
        <v>662</v>
      </c>
      <c r="F12857" s="15">
        <f>IF(ISBLANK($D12857),"",IF(ISBLANK($E12857),VLOOKUP($D12857,$J:$K,2,FALSE),VLOOKUP($E12857,'Daycare Packages'!$A:$G,7,FALSE)))</f>
        <v>30</v>
      </c>
      <c r="G12857" s="15"/>
      <c r="H12857" s="15">
        <f t="shared" si="428"/>
        <v>30</v>
      </c>
      <c r="I12857" s="198">
        <f t="shared" si="429"/>
        <v>10</v>
      </c>
    </row>
    <row r="12858" spans="1:9" x14ac:dyDescent="0.3">
      <c r="A12858" s="10">
        <v>43746</v>
      </c>
      <c r="B12858" s="11" t="s">
        <v>168</v>
      </c>
      <c r="C12858" s="11" t="s">
        <v>640</v>
      </c>
      <c r="D12858" s="11" t="s">
        <v>662</v>
      </c>
      <c r="F12858" s="15">
        <f>IF(ISBLANK($D12858),"",IF(ISBLANK($E12858),VLOOKUP($D12858,$J:$K,2,FALSE),VLOOKUP($E12858,'Daycare Packages'!$A:$G,7,FALSE)))</f>
        <v>30</v>
      </c>
      <c r="G12858" s="15"/>
      <c r="H12858" s="15">
        <f t="shared" si="428"/>
        <v>30</v>
      </c>
      <c r="I12858" s="198">
        <f t="shared" si="429"/>
        <v>10</v>
      </c>
    </row>
    <row r="12859" spans="1:9" x14ac:dyDescent="0.3">
      <c r="A12859" s="10">
        <v>43746</v>
      </c>
      <c r="B12859" s="11" t="s">
        <v>1863</v>
      </c>
      <c r="C12859" s="11" t="s">
        <v>1864</v>
      </c>
      <c r="D12859" s="11" t="s">
        <v>662</v>
      </c>
      <c r="E12859" s="11">
        <v>6927437</v>
      </c>
      <c r="F12859" s="15">
        <f>IF(ISBLANK($D12859),"",IF(ISBLANK($E12859),VLOOKUP($D12859,$J:$K,2,FALSE),VLOOKUP($E12859,'Daycare Packages'!$A:$G,7,FALSE)))</f>
        <v>27</v>
      </c>
      <c r="G12859" s="15"/>
      <c r="H12859" s="15">
        <f t="shared" si="428"/>
        <v>27</v>
      </c>
      <c r="I12859" s="198">
        <f t="shared" si="429"/>
        <v>10</v>
      </c>
    </row>
    <row r="12860" spans="1:9" x14ac:dyDescent="0.3">
      <c r="A12860" s="10">
        <v>43746</v>
      </c>
      <c r="B12860" s="11" t="s">
        <v>127</v>
      </c>
      <c r="C12860" s="11" t="s">
        <v>715</v>
      </c>
      <c r="D12860" s="11" t="s">
        <v>662</v>
      </c>
      <c r="E12860" s="11">
        <v>6865974</v>
      </c>
      <c r="F12860" s="15">
        <f>IF(ISBLANK($D12860),"",IF(ISBLANK($E12860),VLOOKUP($D12860,$J:$K,2,FALSE),VLOOKUP($E12860,'Daycare Packages'!$A:$G,7,FALSE)))</f>
        <v>23</v>
      </c>
      <c r="G12860" s="15"/>
      <c r="H12860" s="15">
        <f t="shared" si="428"/>
        <v>23</v>
      </c>
      <c r="I12860" s="198">
        <f t="shared" si="429"/>
        <v>10</v>
      </c>
    </row>
    <row r="12861" spans="1:9" x14ac:dyDescent="0.3">
      <c r="A12861" s="10">
        <v>43746</v>
      </c>
      <c r="B12861" s="11" t="s">
        <v>222</v>
      </c>
      <c r="C12861" s="11" t="s">
        <v>229</v>
      </c>
      <c r="D12861" s="11" t="s">
        <v>662</v>
      </c>
      <c r="E12861" s="11">
        <v>6970707</v>
      </c>
      <c r="F12861" s="15">
        <f>IF(ISBLANK($D12861),"",IF(ISBLANK($E12861),VLOOKUP($D12861,$J:$K,2,FALSE),VLOOKUP($E12861,'Daycare Packages'!$A:$G,7,FALSE)))</f>
        <v>27</v>
      </c>
      <c r="G12861" s="15"/>
      <c r="H12861" s="15">
        <f t="shared" ref="H12861:H12921" si="430">IF(ISBLANK(D12861),"",SUM(F12861:G12861))</f>
        <v>27</v>
      </c>
      <c r="I12861" s="198">
        <f t="shared" si="429"/>
        <v>10</v>
      </c>
    </row>
    <row r="12862" spans="1:9" x14ac:dyDescent="0.3">
      <c r="A12862" s="10">
        <v>43746</v>
      </c>
      <c r="B12862" s="11" t="s">
        <v>1165</v>
      </c>
      <c r="C12862" s="11" t="s">
        <v>1166</v>
      </c>
      <c r="D12862" s="11" t="s">
        <v>662</v>
      </c>
      <c r="E12862" s="11">
        <v>6961856</v>
      </c>
      <c r="F12862" s="15">
        <f>IF(ISBLANK($D12862),"",IF(ISBLANK($E12862),VLOOKUP($D12862,$J:$K,2,FALSE),VLOOKUP($E12862,'Daycare Packages'!$A:$G,7,FALSE)))</f>
        <v>26</v>
      </c>
      <c r="G12862" s="15"/>
      <c r="H12862" s="15">
        <f t="shared" si="430"/>
        <v>26</v>
      </c>
      <c r="I12862" s="198">
        <f t="shared" si="429"/>
        <v>10</v>
      </c>
    </row>
    <row r="12863" spans="1:9" x14ac:dyDescent="0.3">
      <c r="A12863" s="10">
        <v>43746</v>
      </c>
      <c r="B12863" s="11" t="s">
        <v>122</v>
      </c>
      <c r="C12863" s="11" t="s">
        <v>740</v>
      </c>
      <c r="D12863" s="11" t="s">
        <v>662</v>
      </c>
      <c r="E12863" s="11">
        <v>6969939</v>
      </c>
      <c r="F12863" s="15">
        <f>IF(ISBLANK($D12863),"",IF(ISBLANK($E12863),VLOOKUP($D12863,$J:$K,2,FALSE),VLOOKUP($E12863,'Daycare Packages'!$A:$G,7,FALSE)))</f>
        <v>23</v>
      </c>
      <c r="G12863" s="15"/>
      <c r="H12863" s="15">
        <f t="shared" si="430"/>
        <v>23</v>
      </c>
      <c r="I12863" s="198">
        <f t="shared" si="429"/>
        <v>10</v>
      </c>
    </row>
    <row r="12864" spans="1:9" x14ac:dyDescent="0.3">
      <c r="A12864" s="10">
        <v>43746</v>
      </c>
      <c r="B12864" s="11" t="s">
        <v>189</v>
      </c>
      <c r="C12864" s="11" t="s">
        <v>638</v>
      </c>
      <c r="D12864" s="11" t="s">
        <v>662</v>
      </c>
      <c r="E12864" s="11">
        <v>6895721</v>
      </c>
      <c r="F12864" s="15">
        <f>IF(ISBLANK($D12864),"",IF(ISBLANK($E12864),VLOOKUP($D12864,$J:$K,2,FALSE),VLOOKUP($E12864,'Daycare Packages'!$A:$G,7,FALSE)))</f>
        <v>25</v>
      </c>
      <c r="G12864" s="15"/>
      <c r="H12864" s="15">
        <f t="shared" si="430"/>
        <v>25</v>
      </c>
      <c r="I12864" s="198">
        <f t="shared" si="429"/>
        <v>10</v>
      </c>
    </row>
    <row r="12865" spans="1:9" x14ac:dyDescent="0.3">
      <c r="A12865" s="10">
        <v>43746</v>
      </c>
      <c r="B12865" s="11" t="s">
        <v>209</v>
      </c>
      <c r="C12865" s="11" t="s">
        <v>702</v>
      </c>
      <c r="D12865" s="11" t="s">
        <v>662</v>
      </c>
      <c r="E12865" s="11">
        <v>6965118</v>
      </c>
      <c r="F12865" s="15">
        <f>IF(ISBLANK($D12865),"",IF(ISBLANK($E12865),VLOOKUP($D12865,$J:$K,2,FALSE),VLOOKUP($E12865,'Daycare Packages'!$A:$G,7,FALSE)))</f>
        <v>27</v>
      </c>
      <c r="G12865" s="15"/>
      <c r="H12865" s="15">
        <f t="shared" si="430"/>
        <v>27</v>
      </c>
      <c r="I12865" s="198">
        <f t="shared" si="429"/>
        <v>10</v>
      </c>
    </row>
    <row r="12866" spans="1:9" x14ac:dyDescent="0.3">
      <c r="A12866" s="10">
        <v>43746</v>
      </c>
      <c r="B12866" s="11" t="s">
        <v>160</v>
      </c>
      <c r="C12866" s="11" t="s">
        <v>1761</v>
      </c>
      <c r="D12866" s="11" t="s">
        <v>662</v>
      </c>
      <c r="E12866" s="11">
        <v>6976592</v>
      </c>
      <c r="F12866" s="15">
        <f>IF(ISBLANK($D12866),"",IF(ISBLANK($E12866),VLOOKUP($D12866,$J:$K,2,FALSE),VLOOKUP($E12866,'Daycare Packages'!$A:$G,7,FALSE)))</f>
        <v>25</v>
      </c>
      <c r="G12866" s="15"/>
      <c r="H12866" s="15">
        <f t="shared" si="430"/>
        <v>25</v>
      </c>
      <c r="I12866" s="198">
        <f t="shared" si="429"/>
        <v>10</v>
      </c>
    </row>
    <row r="12867" spans="1:9" x14ac:dyDescent="0.3">
      <c r="A12867" s="10">
        <v>43746</v>
      </c>
      <c r="B12867" s="11" t="s">
        <v>160</v>
      </c>
      <c r="C12867" s="11" t="s">
        <v>794</v>
      </c>
      <c r="D12867" s="11" t="s">
        <v>662</v>
      </c>
      <c r="E12867" s="11">
        <v>6976592</v>
      </c>
      <c r="F12867" s="15">
        <f>IF(ISBLANK($D12867),"",IF(ISBLANK($E12867),VLOOKUP($D12867,$J:$K,2,FALSE),VLOOKUP($E12867,'Daycare Packages'!$A:$G,7,FALSE)))</f>
        <v>25</v>
      </c>
      <c r="G12867" s="15"/>
      <c r="H12867" s="15">
        <f t="shared" si="430"/>
        <v>25</v>
      </c>
      <c r="I12867" s="198">
        <f t="shared" ref="I12867:I12930" si="431">IF(A12867="",0,MONTH(A12867))</f>
        <v>10</v>
      </c>
    </row>
    <row r="12868" spans="1:9" x14ac:dyDescent="0.3">
      <c r="A12868" s="10">
        <v>43746</v>
      </c>
      <c r="B12868" s="11" t="s">
        <v>1979</v>
      </c>
      <c r="C12868" s="11" t="s">
        <v>474</v>
      </c>
      <c r="D12868" s="11" t="s">
        <v>662</v>
      </c>
      <c r="E12868" s="11">
        <v>6921788</v>
      </c>
      <c r="F12868" s="15">
        <f>IF(ISBLANK($D12868),"",IF(ISBLANK($E12868),VLOOKUP($D12868,$J:$K,2,FALSE),VLOOKUP($E12868,'Daycare Packages'!$A:$G,7,FALSE)))</f>
        <v>23</v>
      </c>
      <c r="G12868" s="15"/>
      <c r="H12868" s="15">
        <f t="shared" si="430"/>
        <v>23</v>
      </c>
      <c r="I12868" s="198">
        <f t="shared" si="431"/>
        <v>10</v>
      </c>
    </row>
    <row r="12869" spans="1:9" x14ac:dyDescent="0.3">
      <c r="A12869" s="10">
        <v>43746</v>
      </c>
      <c r="B12869" s="11" t="s">
        <v>177</v>
      </c>
      <c r="C12869" s="11" t="s">
        <v>417</v>
      </c>
      <c r="D12869" s="11" t="s">
        <v>662</v>
      </c>
      <c r="E12869" s="11">
        <v>6967833</v>
      </c>
      <c r="F12869" s="15">
        <f>IF(ISBLANK($D12869),"",IF(ISBLANK($E12869),VLOOKUP($D12869,$J:$K,2,FALSE),VLOOKUP($E12869,'Daycare Packages'!$A:$G,7,FALSE)))</f>
        <v>25</v>
      </c>
      <c r="G12869" s="15"/>
      <c r="H12869" s="15">
        <f t="shared" si="430"/>
        <v>25</v>
      </c>
      <c r="I12869" s="198">
        <f t="shared" si="431"/>
        <v>10</v>
      </c>
    </row>
    <row r="12870" spans="1:9" x14ac:dyDescent="0.3">
      <c r="A12870" s="10">
        <v>43746</v>
      </c>
      <c r="B12870" s="11" t="s">
        <v>136</v>
      </c>
      <c r="C12870" s="11" t="s">
        <v>650</v>
      </c>
      <c r="D12870" s="11" t="s">
        <v>662</v>
      </c>
      <c r="E12870" s="11">
        <v>6936967</v>
      </c>
      <c r="F12870" s="15">
        <f>IF(ISBLANK($D12870),"",IF(ISBLANK($E12870),VLOOKUP($D12870,$J:$K,2,FALSE),VLOOKUP($E12870,'Daycare Packages'!$A:$G,7,FALSE)))</f>
        <v>26</v>
      </c>
      <c r="G12870" s="15"/>
      <c r="H12870" s="15">
        <f t="shared" si="430"/>
        <v>26</v>
      </c>
      <c r="I12870" s="198">
        <f t="shared" si="431"/>
        <v>10</v>
      </c>
    </row>
    <row r="12871" spans="1:9" x14ac:dyDescent="0.3">
      <c r="A12871" s="10">
        <v>43746</v>
      </c>
      <c r="B12871" s="11" t="s">
        <v>1465</v>
      </c>
      <c r="C12871" s="11" t="s">
        <v>910</v>
      </c>
      <c r="D12871" s="11" t="s">
        <v>662</v>
      </c>
      <c r="F12871" s="15">
        <f>IF(ISBLANK($D12871),"",IF(ISBLANK($E12871),VLOOKUP($D12871,$J:$K,2,FALSE),VLOOKUP($E12871,'Daycare Packages'!$A:$G,7,FALSE)))</f>
        <v>30</v>
      </c>
      <c r="G12871" s="15"/>
      <c r="H12871" s="15">
        <f t="shared" si="430"/>
        <v>30</v>
      </c>
      <c r="I12871" s="198">
        <f t="shared" si="431"/>
        <v>10</v>
      </c>
    </row>
    <row r="12872" spans="1:9" x14ac:dyDescent="0.3">
      <c r="A12872" s="10">
        <v>43746</v>
      </c>
      <c r="B12872" s="11" t="s">
        <v>511</v>
      </c>
      <c r="C12872" s="11" t="s">
        <v>512</v>
      </c>
      <c r="D12872" s="11" t="s">
        <v>662</v>
      </c>
      <c r="F12872" s="15">
        <f>IF(ISBLANK($D12872),"",IF(ISBLANK($E12872),VLOOKUP($D12872,$J:$K,2,FALSE),VLOOKUP($E12872,'Daycare Packages'!$A:$G,7,FALSE)))</f>
        <v>30</v>
      </c>
      <c r="G12872" s="15"/>
      <c r="H12872" s="15">
        <f t="shared" si="430"/>
        <v>30</v>
      </c>
      <c r="I12872" s="198">
        <f t="shared" si="431"/>
        <v>10</v>
      </c>
    </row>
    <row r="12873" spans="1:9" x14ac:dyDescent="0.3">
      <c r="A12873" s="10">
        <v>43746</v>
      </c>
      <c r="B12873" s="11" t="s">
        <v>179</v>
      </c>
      <c r="C12873" s="11" t="s">
        <v>706</v>
      </c>
      <c r="D12873" s="11" t="s">
        <v>662</v>
      </c>
      <c r="E12873" s="11">
        <v>6927237</v>
      </c>
      <c r="F12873" s="15">
        <f>IF(ISBLANK($D12873),"",IF(ISBLANK($E12873),VLOOKUP($D12873,$J:$K,2,FALSE),VLOOKUP($E12873,'Daycare Packages'!$A:$G,7,FALSE)))</f>
        <v>27</v>
      </c>
      <c r="G12873" s="15"/>
      <c r="H12873" s="15">
        <f t="shared" si="430"/>
        <v>27</v>
      </c>
      <c r="I12873" s="198">
        <f t="shared" si="431"/>
        <v>10</v>
      </c>
    </row>
    <row r="12874" spans="1:9" x14ac:dyDescent="0.3">
      <c r="A12874" s="10">
        <v>43746</v>
      </c>
      <c r="B12874" s="11" t="s">
        <v>2151</v>
      </c>
      <c r="C12874" s="11" t="s">
        <v>808</v>
      </c>
      <c r="D12874" s="11" t="s">
        <v>662</v>
      </c>
      <c r="F12874" s="15">
        <f>IF(ISBLANK($D12874),"",IF(ISBLANK($E12874),VLOOKUP($D12874,$J:$K,2,FALSE),VLOOKUP($E12874,'Daycare Packages'!$A:$G,7,FALSE)))</f>
        <v>30</v>
      </c>
      <c r="G12874" s="15"/>
      <c r="H12874" s="15">
        <f t="shared" si="430"/>
        <v>30</v>
      </c>
      <c r="I12874" s="198">
        <f t="shared" si="431"/>
        <v>10</v>
      </c>
    </row>
    <row r="12875" spans="1:9" x14ac:dyDescent="0.3">
      <c r="A12875" s="10">
        <v>43746</v>
      </c>
      <c r="B12875" s="11" t="s">
        <v>820</v>
      </c>
      <c r="C12875" s="11" t="s">
        <v>402</v>
      </c>
      <c r="D12875" s="11" t="s">
        <v>659</v>
      </c>
      <c r="F12875" s="15">
        <f>IF(ISBLANK($D12875),"",IF(ISBLANK($E12875),VLOOKUP($D12875,$J:$K,2,FALSE),VLOOKUP($E12875,'Daycare Packages'!$A:$G,7,FALSE)))</f>
        <v>20</v>
      </c>
      <c r="G12875" s="15"/>
      <c r="H12875" s="15">
        <f t="shared" si="430"/>
        <v>20</v>
      </c>
      <c r="I12875" s="198">
        <f t="shared" si="431"/>
        <v>10</v>
      </c>
    </row>
    <row r="12876" spans="1:9" x14ac:dyDescent="0.3">
      <c r="A12876" s="10">
        <v>43746</v>
      </c>
      <c r="B12876" s="11" t="s">
        <v>340</v>
      </c>
      <c r="C12876" s="11" t="s">
        <v>745</v>
      </c>
      <c r="D12876" s="11" t="s">
        <v>662</v>
      </c>
      <c r="F12876" s="15">
        <f>IF(ISBLANK($D12876),"",IF(ISBLANK($E12876),VLOOKUP($D12876,$J:$K,2,FALSE),VLOOKUP($E12876,'Daycare Packages'!$A:$G,7,FALSE)))</f>
        <v>30</v>
      </c>
      <c r="G12876" s="15">
        <v>-3.6</v>
      </c>
      <c r="H12876" s="15">
        <f t="shared" si="430"/>
        <v>26.4</v>
      </c>
      <c r="I12876" s="198">
        <f t="shared" si="431"/>
        <v>10</v>
      </c>
    </row>
    <row r="12877" spans="1:9" x14ac:dyDescent="0.3">
      <c r="A12877" s="10">
        <v>43746</v>
      </c>
      <c r="B12877" s="11" t="s">
        <v>340</v>
      </c>
      <c r="C12877" s="11" t="s">
        <v>746</v>
      </c>
      <c r="D12877" s="11" t="s">
        <v>662</v>
      </c>
      <c r="F12877" s="15">
        <f>IF(ISBLANK($D12877),"",IF(ISBLANK($E12877),VLOOKUP($D12877,$J:$K,2,FALSE),VLOOKUP($E12877,'Daycare Packages'!$A:$G,7,FALSE)))</f>
        <v>30</v>
      </c>
      <c r="G12877" s="15">
        <v>-3.6</v>
      </c>
      <c r="H12877" s="15">
        <f t="shared" si="430"/>
        <v>26.4</v>
      </c>
      <c r="I12877" s="198">
        <f t="shared" si="431"/>
        <v>10</v>
      </c>
    </row>
    <row r="12878" spans="1:9" x14ac:dyDescent="0.3">
      <c r="A12878" s="10">
        <v>43746</v>
      </c>
      <c r="B12878" s="11" t="s">
        <v>217</v>
      </c>
      <c r="C12878" s="11" t="s">
        <v>402</v>
      </c>
      <c r="D12878" s="11" t="s">
        <v>662</v>
      </c>
      <c r="E12878" s="11">
        <v>6964829</v>
      </c>
      <c r="F12878" s="15">
        <f>IF(ISBLANK($D12878),"",IF(ISBLANK($E12878),VLOOKUP($D12878,$J:$K,2,FALSE),VLOOKUP($E12878,'Daycare Packages'!$A:$G,7,FALSE)))</f>
        <v>26</v>
      </c>
      <c r="G12878" s="15"/>
      <c r="H12878" s="15">
        <f t="shared" si="430"/>
        <v>26</v>
      </c>
      <c r="I12878" s="198">
        <f t="shared" si="431"/>
        <v>10</v>
      </c>
    </row>
    <row r="12879" spans="1:9" x14ac:dyDescent="0.3">
      <c r="A12879" s="10">
        <v>43746</v>
      </c>
      <c r="B12879" s="11" t="s">
        <v>174</v>
      </c>
      <c r="C12879" s="11" t="s">
        <v>432</v>
      </c>
      <c r="D12879" s="11" t="s">
        <v>662</v>
      </c>
      <c r="F12879" s="15">
        <f>IF(ISBLANK($D12879),"",IF(ISBLANK($E12879),VLOOKUP($D12879,$J:$K,2,FALSE),VLOOKUP($E12879,'Daycare Packages'!$A:$G,7,FALSE)))</f>
        <v>30</v>
      </c>
      <c r="G12879" s="15"/>
      <c r="H12879" s="15">
        <f t="shared" si="430"/>
        <v>30</v>
      </c>
      <c r="I12879" s="198">
        <f t="shared" si="431"/>
        <v>10</v>
      </c>
    </row>
    <row r="12880" spans="1:9" x14ac:dyDescent="0.3">
      <c r="A12880" s="10">
        <v>43746</v>
      </c>
      <c r="B12880" s="11" t="s">
        <v>924</v>
      </c>
      <c r="C12880" s="11" t="s">
        <v>925</v>
      </c>
      <c r="D12880" s="11" t="s">
        <v>662</v>
      </c>
      <c r="F12880" s="15">
        <f>IF(ISBLANK($D12880),"",IF(ISBLANK($E12880),VLOOKUP($D12880,$J:$K,2,FALSE),VLOOKUP($E12880,'Daycare Packages'!$A:$G,7,FALSE)))</f>
        <v>30</v>
      </c>
      <c r="G12880" s="15"/>
      <c r="H12880" s="15">
        <f t="shared" si="430"/>
        <v>30</v>
      </c>
      <c r="I12880" s="198">
        <f t="shared" si="431"/>
        <v>10</v>
      </c>
    </row>
    <row r="12881" spans="1:9" x14ac:dyDescent="0.3">
      <c r="A12881" s="10">
        <v>43746</v>
      </c>
      <c r="B12881" s="11" t="s">
        <v>1974</v>
      </c>
      <c r="C12881" s="11" t="s">
        <v>1975</v>
      </c>
      <c r="D12881" s="11" t="s">
        <v>662</v>
      </c>
      <c r="F12881" s="15">
        <f>IF(ISBLANK($D12881),"",IF(ISBLANK($E12881),VLOOKUP($D12881,$J:$K,2,FALSE),VLOOKUP($E12881,'Daycare Packages'!$A:$G,7,FALSE)))</f>
        <v>30</v>
      </c>
      <c r="G12881" s="15"/>
      <c r="H12881" s="15">
        <f t="shared" si="430"/>
        <v>30</v>
      </c>
      <c r="I12881" s="198">
        <f t="shared" si="431"/>
        <v>10</v>
      </c>
    </row>
    <row r="12882" spans="1:9" x14ac:dyDescent="0.3">
      <c r="A12882" s="10">
        <v>43746</v>
      </c>
      <c r="B12882" s="11" t="s">
        <v>138</v>
      </c>
      <c r="C12882" s="11" t="s">
        <v>573</v>
      </c>
      <c r="D12882" s="11" t="s">
        <v>662</v>
      </c>
      <c r="E12882" s="11">
        <v>6803103</v>
      </c>
      <c r="F12882" s="15">
        <f>IF(ISBLANK($D12882),"",IF(ISBLANK($E12882),VLOOKUP($D12882,$J:$K,2,FALSE),VLOOKUP($E12882,'Daycare Packages'!$A:$G,7,FALSE)))</f>
        <v>23</v>
      </c>
      <c r="G12882" s="15"/>
      <c r="H12882" s="15">
        <f t="shared" si="430"/>
        <v>23</v>
      </c>
      <c r="I12882" s="198">
        <f t="shared" si="431"/>
        <v>10</v>
      </c>
    </row>
    <row r="12883" spans="1:9" x14ac:dyDescent="0.3">
      <c r="A12883" s="10">
        <v>43746</v>
      </c>
      <c r="B12883" s="11" t="s">
        <v>133</v>
      </c>
      <c r="C12883" s="11" t="s">
        <v>712</v>
      </c>
      <c r="D12883" s="11" t="s">
        <v>662</v>
      </c>
      <c r="E12883" s="11">
        <v>6866409</v>
      </c>
      <c r="F12883" s="15">
        <f>IF(ISBLANK($D12883),"",IF(ISBLANK($E12883),VLOOKUP($D12883,$J:$K,2,FALSE),VLOOKUP($E12883,'Daycare Packages'!$A:$G,7,FALSE)))</f>
        <v>26</v>
      </c>
      <c r="G12883" s="15"/>
      <c r="H12883" s="15">
        <f t="shared" si="430"/>
        <v>26</v>
      </c>
      <c r="I12883" s="198">
        <f t="shared" si="431"/>
        <v>10</v>
      </c>
    </row>
    <row r="12884" spans="1:9" x14ac:dyDescent="0.3">
      <c r="A12884" s="10">
        <v>43746</v>
      </c>
      <c r="B12884" s="11" t="s">
        <v>716</v>
      </c>
      <c r="C12884" s="11" t="s">
        <v>717</v>
      </c>
      <c r="D12884" s="11" t="s">
        <v>662</v>
      </c>
      <c r="F12884" s="15">
        <f>IF(ISBLANK($D12884),"",IF(ISBLANK($E12884),VLOOKUP($D12884,$J:$K,2,FALSE),VLOOKUP($E12884,'Daycare Packages'!$A:$G,7,FALSE)))</f>
        <v>30</v>
      </c>
      <c r="G12884" s="15"/>
      <c r="H12884" s="15">
        <f t="shared" si="430"/>
        <v>30</v>
      </c>
      <c r="I12884" s="198">
        <f t="shared" si="431"/>
        <v>10</v>
      </c>
    </row>
    <row r="12885" spans="1:9" x14ac:dyDescent="0.3">
      <c r="A12885" s="10">
        <v>43746</v>
      </c>
      <c r="B12885" s="11" t="s">
        <v>124</v>
      </c>
      <c r="C12885" s="11" t="s">
        <v>402</v>
      </c>
      <c r="D12885" s="11" t="s">
        <v>659</v>
      </c>
      <c r="E12885" s="11">
        <v>6718562</v>
      </c>
      <c r="F12885" s="15">
        <f>IF(ISBLANK($D12885),"",IF(ISBLANK($E12885),VLOOKUP($D12885,$J:$K,2,FALSE),VLOOKUP($E12885,'Daycare Packages'!$A:$G,7,FALSE)))</f>
        <v>17</v>
      </c>
      <c r="G12885" s="15"/>
      <c r="H12885" s="15">
        <f t="shared" si="430"/>
        <v>17</v>
      </c>
      <c r="I12885" s="198">
        <f t="shared" si="431"/>
        <v>10</v>
      </c>
    </row>
    <row r="12886" spans="1:9" x14ac:dyDescent="0.3">
      <c r="A12886" s="10">
        <v>43746</v>
      </c>
      <c r="B12886" s="11" t="s">
        <v>1508</v>
      </c>
      <c r="C12886" s="11" t="s">
        <v>450</v>
      </c>
      <c r="D12886" s="11" t="s">
        <v>662</v>
      </c>
      <c r="E12886" s="11">
        <v>6965396</v>
      </c>
      <c r="F12886" s="15">
        <f>IF(ISBLANK($D12886),"",IF(ISBLANK($E12886),VLOOKUP($D12886,$J:$K,2,FALSE),VLOOKUP($E12886,'Daycare Packages'!$A:$G,7,FALSE)))</f>
        <v>27</v>
      </c>
      <c r="G12886" s="15"/>
      <c r="H12886" s="15">
        <f t="shared" si="430"/>
        <v>27</v>
      </c>
      <c r="I12886" s="198">
        <f t="shared" si="431"/>
        <v>10</v>
      </c>
    </row>
    <row r="12887" spans="1:9" x14ac:dyDescent="0.3">
      <c r="A12887" s="55">
        <v>43746</v>
      </c>
      <c r="B12887" s="56" t="s">
        <v>2031</v>
      </c>
      <c r="C12887" s="56" t="s">
        <v>2032</v>
      </c>
      <c r="D12887" s="56" t="s">
        <v>662</v>
      </c>
      <c r="E12887" s="56"/>
      <c r="F12887" s="59">
        <f>IF(ISBLANK($D12887),"",IF(ISBLANK($E12887),VLOOKUP($D12887,$J:$K,2,FALSE),VLOOKUP($E12887,'Daycare Packages'!$A:$G,7,FALSE)))</f>
        <v>30</v>
      </c>
      <c r="G12887" s="59"/>
      <c r="H12887" s="59">
        <f t="shared" si="430"/>
        <v>30</v>
      </c>
      <c r="I12887" s="198">
        <f t="shared" si="431"/>
        <v>10</v>
      </c>
    </row>
    <row r="12888" spans="1:9" x14ac:dyDescent="0.3">
      <c r="A12888" s="10">
        <v>43747</v>
      </c>
      <c r="B12888" s="11" t="s">
        <v>185</v>
      </c>
      <c r="C12888" s="11" t="s">
        <v>670</v>
      </c>
      <c r="D12888" s="11" t="s">
        <v>662</v>
      </c>
      <c r="E12888" s="11">
        <v>6958047</v>
      </c>
      <c r="F12888" s="15">
        <f>IF(ISBLANK($D12888),"",IF(ISBLANK($E12888),VLOOKUP($D12888,$J:$K,2,FALSE),VLOOKUP($E12888,'Daycare Packages'!$A:$G,7,FALSE)))</f>
        <v>26</v>
      </c>
      <c r="G12888" s="15"/>
      <c r="H12888" s="15">
        <f t="shared" si="430"/>
        <v>26</v>
      </c>
      <c r="I12888" s="198">
        <f t="shared" si="431"/>
        <v>10</v>
      </c>
    </row>
    <row r="12889" spans="1:9" x14ac:dyDescent="0.3">
      <c r="A12889" s="10">
        <v>43747</v>
      </c>
      <c r="B12889" s="11" t="s">
        <v>1259</v>
      </c>
      <c r="C12889" s="11" t="s">
        <v>229</v>
      </c>
      <c r="D12889" s="11" t="s">
        <v>659</v>
      </c>
      <c r="F12889" s="15">
        <f>IF(ISBLANK($D12889),"",IF(ISBLANK($E12889),VLOOKUP($D12889,$J:$K,2,FALSE),VLOOKUP($E12889,'Daycare Packages'!$A:$G,7,FALSE)))</f>
        <v>20</v>
      </c>
      <c r="G12889" s="15"/>
      <c r="H12889" s="15">
        <f t="shared" si="430"/>
        <v>20</v>
      </c>
      <c r="I12889" s="198">
        <f t="shared" si="431"/>
        <v>10</v>
      </c>
    </row>
    <row r="12890" spans="1:9" x14ac:dyDescent="0.3">
      <c r="A12890" s="10">
        <v>43747</v>
      </c>
      <c r="B12890" s="11" t="s">
        <v>190</v>
      </c>
      <c r="C12890" s="11" t="s">
        <v>718</v>
      </c>
      <c r="D12890" s="11" t="s">
        <v>662</v>
      </c>
      <c r="F12890" s="15">
        <f>IF(ISBLANK($D12890),"",IF(ISBLANK($E12890),VLOOKUP($D12890,$J:$K,2,FALSE),VLOOKUP($E12890,'Daycare Packages'!$A:$G,7,FALSE)))</f>
        <v>30</v>
      </c>
      <c r="G12890" s="15"/>
      <c r="H12890" s="15">
        <f t="shared" si="430"/>
        <v>30</v>
      </c>
      <c r="I12890" s="198">
        <f t="shared" si="431"/>
        <v>10</v>
      </c>
    </row>
    <row r="12891" spans="1:9" x14ac:dyDescent="0.3">
      <c r="A12891" s="10">
        <v>43747</v>
      </c>
      <c r="B12891" s="11" t="s">
        <v>152</v>
      </c>
      <c r="C12891" s="11" t="s">
        <v>679</v>
      </c>
      <c r="D12891" s="11" t="s">
        <v>662</v>
      </c>
      <c r="E12891" s="11">
        <v>6942219</v>
      </c>
      <c r="F12891" s="15">
        <f>IF(ISBLANK($D12891),"",IF(ISBLANK($E12891),VLOOKUP($D12891,$J:$K,2,FALSE),VLOOKUP($E12891,'Daycare Packages'!$A:$G,7,FALSE)))</f>
        <v>23</v>
      </c>
      <c r="G12891" s="15"/>
      <c r="H12891" s="15">
        <f t="shared" si="430"/>
        <v>23</v>
      </c>
      <c r="I12891" s="198">
        <f t="shared" si="431"/>
        <v>10</v>
      </c>
    </row>
    <row r="12892" spans="1:9" x14ac:dyDescent="0.3">
      <c r="A12892" s="10">
        <v>43747</v>
      </c>
      <c r="B12892" s="11" t="s">
        <v>530</v>
      </c>
      <c r="C12892" s="11" t="s">
        <v>531</v>
      </c>
      <c r="D12892" s="11" t="s">
        <v>662</v>
      </c>
      <c r="F12892" s="15">
        <f>IF(ISBLANK($D12892),"",IF(ISBLANK($E12892),VLOOKUP($D12892,$J:$K,2,FALSE),VLOOKUP($E12892,'Daycare Packages'!$A:$G,7,FALSE)))</f>
        <v>30</v>
      </c>
      <c r="G12892" s="15"/>
      <c r="H12892" s="15">
        <f t="shared" si="430"/>
        <v>30</v>
      </c>
      <c r="I12892" s="198">
        <f t="shared" si="431"/>
        <v>10</v>
      </c>
    </row>
    <row r="12893" spans="1:9" x14ac:dyDescent="0.3">
      <c r="A12893" s="10">
        <v>43747</v>
      </c>
      <c r="B12893" s="11" t="s">
        <v>942</v>
      </c>
      <c r="C12893" s="11" t="s">
        <v>943</v>
      </c>
      <c r="D12893" s="11" t="s">
        <v>662</v>
      </c>
      <c r="E12893" s="11">
        <v>6911350</v>
      </c>
      <c r="F12893" s="15">
        <f>IF(ISBLANK($D12893),"",IF(ISBLANK($E12893),VLOOKUP($D12893,$J:$K,2,FALSE),VLOOKUP($E12893,'Daycare Packages'!$A:$G,7,FALSE)))</f>
        <v>27</v>
      </c>
      <c r="G12893" s="15"/>
      <c r="H12893" s="15">
        <f t="shared" si="430"/>
        <v>27</v>
      </c>
      <c r="I12893" s="198">
        <f t="shared" si="431"/>
        <v>10</v>
      </c>
    </row>
    <row r="12894" spans="1:9" x14ac:dyDescent="0.3">
      <c r="A12894" s="10">
        <v>43747</v>
      </c>
      <c r="B12894" s="11" t="s">
        <v>224</v>
      </c>
      <c r="C12894" s="11" t="s">
        <v>740</v>
      </c>
      <c r="D12894" s="11" t="s">
        <v>662</v>
      </c>
      <c r="F12894" s="15">
        <f>IF(ISBLANK($D12894),"",IF(ISBLANK($E12894),VLOOKUP($D12894,$J:$K,2,FALSE),VLOOKUP($E12894,'Daycare Packages'!$A:$G,7,FALSE)))</f>
        <v>30</v>
      </c>
      <c r="G12894" s="15"/>
      <c r="H12894" s="15">
        <f t="shared" si="430"/>
        <v>30</v>
      </c>
      <c r="I12894" s="198">
        <f t="shared" si="431"/>
        <v>10</v>
      </c>
    </row>
    <row r="12895" spans="1:9" x14ac:dyDescent="0.3">
      <c r="A12895" s="10">
        <v>43747</v>
      </c>
      <c r="B12895" s="11" t="s">
        <v>1661</v>
      </c>
      <c r="C12895" s="11" t="s">
        <v>1673</v>
      </c>
      <c r="D12895" s="11" t="s">
        <v>662</v>
      </c>
      <c r="E12895" s="11">
        <v>6945493</v>
      </c>
      <c r="F12895" s="15">
        <f>IF(ISBLANK($D12895),"",IF(ISBLANK($E12895),VLOOKUP($D12895,$J:$K,2,FALSE),VLOOKUP($E12895,'Daycare Packages'!$A:$G,7,FALSE)))</f>
        <v>26</v>
      </c>
      <c r="G12895" s="15"/>
      <c r="H12895" s="15">
        <f t="shared" si="430"/>
        <v>26</v>
      </c>
      <c r="I12895" s="198">
        <f t="shared" si="431"/>
        <v>10</v>
      </c>
    </row>
    <row r="12896" spans="1:9" x14ac:dyDescent="0.3">
      <c r="A12896" s="10">
        <v>43747</v>
      </c>
      <c r="B12896" s="11" t="s">
        <v>184</v>
      </c>
      <c r="C12896" s="11" t="s">
        <v>679</v>
      </c>
      <c r="D12896" s="11" t="s">
        <v>662</v>
      </c>
      <c r="E12896" s="11">
        <v>6955702</v>
      </c>
      <c r="F12896" s="15">
        <f>IF(ISBLANK($D12896),"",IF(ISBLANK($E12896),VLOOKUP($D12896,$J:$K,2,FALSE),VLOOKUP($E12896,'Daycare Packages'!$A:$G,7,FALSE)))</f>
        <v>26</v>
      </c>
      <c r="G12896" s="15"/>
      <c r="H12896" s="15">
        <f t="shared" si="430"/>
        <v>26</v>
      </c>
      <c r="I12896" s="198">
        <f t="shared" si="431"/>
        <v>10</v>
      </c>
    </row>
    <row r="12897" spans="1:9" x14ac:dyDescent="0.3">
      <c r="A12897" s="10">
        <v>43747</v>
      </c>
      <c r="B12897" s="11" t="s">
        <v>184</v>
      </c>
      <c r="C12897" s="11" t="s">
        <v>396</v>
      </c>
      <c r="D12897" s="11" t="s">
        <v>662</v>
      </c>
      <c r="E12897" s="11">
        <v>6955702</v>
      </c>
      <c r="F12897" s="15">
        <f>IF(ISBLANK($D12897),"",IF(ISBLANK($E12897),VLOOKUP($D12897,$J:$K,2,FALSE),VLOOKUP($E12897,'Daycare Packages'!$A:$G,7,FALSE)))</f>
        <v>26</v>
      </c>
      <c r="G12897" s="15"/>
      <c r="H12897" s="15">
        <f t="shared" si="430"/>
        <v>26</v>
      </c>
      <c r="I12897" s="198">
        <f t="shared" si="431"/>
        <v>10</v>
      </c>
    </row>
    <row r="12898" spans="1:9" x14ac:dyDescent="0.3">
      <c r="A12898" s="10">
        <v>43747</v>
      </c>
      <c r="B12898" s="11" t="s">
        <v>647</v>
      </c>
      <c r="C12898" s="11" t="s">
        <v>2459</v>
      </c>
      <c r="D12898" s="11" t="s">
        <v>662</v>
      </c>
      <c r="E12898" s="11">
        <v>3923041</v>
      </c>
      <c r="F12898" s="15">
        <f>IF(ISBLANK($D12898),"",IF(ISBLANK($E12898),VLOOKUP($D12898,$J:$K,2,FALSE),VLOOKUP($E12898,'Daycare Packages'!$A:$G,7,FALSE)))</f>
        <v>24</v>
      </c>
      <c r="G12898" s="15"/>
      <c r="H12898" s="15">
        <f t="shared" si="430"/>
        <v>24</v>
      </c>
      <c r="I12898" s="198">
        <f t="shared" si="431"/>
        <v>10</v>
      </c>
    </row>
    <row r="12899" spans="1:9" x14ac:dyDescent="0.3">
      <c r="A12899" s="10">
        <v>43747</v>
      </c>
      <c r="B12899" s="11" t="s">
        <v>647</v>
      </c>
      <c r="C12899" s="11" t="s">
        <v>2460</v>
      </c>
      <c r="D12899" s="11" t="s">
        <v>662</v>
      </c>
      <c r="E12899" s="11">
        <v>3923041</v>
      </c>
      <c r="F12899" s="15">
        <f>IF(ISBLANK($D12899),"",IF(ISBLANK($E12899),VLOOKUP($D12899,$J:$K,2,FALSE),VLOOKUP($E12899,'Daycare Packages'!$A:$G,7,FALSE)))</f>
        <v>24</v>
      </c>
      <c r="G12899" s="15"/>
      <c r="H12899" s="15">
        <f t="shared" si="430"/>
        <v>24</v>
      </c>
      <c r="I12899" s="198">
        <f t="shared" si="431"/>
        <v>10</v>
      </c>
    </row>
    <row r="12900" spans="1:9" x14ac:dyDescent="0.3">
      <c r="A12900" s="10">
        <v>43747</v>
      </c>
      <c r="B12900" s="11" t="s">
        <v>690</v>
      </c>
      <c r="C12900" s="11" t="s">
        <v>691</v>
      </c>
      <c r="D12900" s="11" t="s">
        <v>662</v>
      </c>
      <c r="E12900" s="11">
        <v>6937080</v>
      </c>
      <c r="F12900" s="15">
        <f>IF(ISBLANK($D12900),"",IF(ISBLANK($E12900),VLOOKUP($D12900,$J:$K,2,FALSE),VLOOKUP($E12900,'Daycare Packages'!$A:$G,7,FALSE)))</f>
        <v>23</v>
      </c>
      <c r="G12900" s="15"/>
      <c r="H12900" s="15">
        <f t="shared" si="430"/>
        <v>23</v>
      </c>
      <c r="I12900" s="198">
        <f t="shared" si="431"/>
        <v>10</v>
      </c>
    </row>
    <row r="12901" spans="1:9" x14ac:dyDescent="0.3">
      <c r="A12901" s="10">
        <v>43747</v>
      </c>
      <c r="B12901" s="11" t="s">
        <v>2444</v>
      </c>
      <c r="C12901" s="11" t="s">
        <v>996</v>
      </c>
      <c r="D12901" s="11" t="s">
        <v>659</v>
      </c>
      <c r="F12901" s="15">
        <f>IF(ISBLANK($D12901),"",IF(ISBLANK($E12901),VLOOKUP($D12901,$J:$K,2,FALSE),VLOOKUP($E12901,'Daycare Packages'!$A:$G,7,FALSE)))</f>
        <v>20</v>
      </c>
      <c r="G12901" s="15"/>
      <c r="H12901" s="15">
        <f t="shared" si="430"/>
        <v>20</v>
      </c>
      <c r="I12901" s="198">
        <f t="shared" si="431"/>
        <v>10</v>
      </c>
    </row>
    <row r="12902" spans="1:9" x14ac:dyDescent="0.3">
      <c r="A12902" s="10">
        <v>43747</v>
      </c>
      <c r="B12902" s="11" t="s">
        <v>822</v>
      </c>
      <c r="C12902" s="11" t="s">
        <v>823</v>
      </c>
      <c r="D12902" s="11" t="s">
        <v>662</v>
      </c>
      <c r="F12902" s="15">
        <f>IF(ISBLANK($D12902),"",IF(ISBLANK($E12902),VLOOKUP($D12902,$J:$K,2,FALSE),VLOOKUP($E12902,'Daycare Packages'!$A:$G,7,FALSE)))</f>
        <v>30</v>
      </c>
      <c r="G12902" s="15"/>
      <c r="H12902" s="15">
        <f t="shared" si="430"/>
        <v>30</v>
      </c>
      <c r="I12902" s="198">
        <f t="shared" si="431"/>
        <v>10</v>
      </c>
    </row>
    <row r="12903" spans="1:9" x14ac:dyDescent="0.3">
      <c r="A12903" s="10">
        <v>43747</v>
      </c>
      <c r="B12903" s="11" t="s">
        <v>199</v>
      </c>
      <c r="C12903" s="11" t="s">
        <v>711</v>
      </c>
      <c r="D12903" s="11" t="s">
        <v>662</v>
      </c>
      <c r="E12903" s="11">
        <v>6975279</v>
      </c>
      <c r="F12903" s="15">
        <f>IF(ISBLANK($D12903),"",IF(ISBLANK($E12903),VLOOKUP($D12903,$J:$K,2,FALSE),VLOOKUP($E12903,'Daycare Packages'!$A:$G,7,FALSE)))</f>
        <v>26</v>
      </c>
      <c r="G12903" s="15"/>
      <c r="H12903" s="15">
        <f t="shared" si="430"/>
        <v>26</v>
      </c>
      <c r="I12903" s="198">
        <f t="shared" si="431"/>
        <v>10</v>
      </c>
    </row>
    <row r="12904" spans="1:9" x14ac:dyDescent="0.3">
      <c r="A12904" s="10">
        <v>43747</v>
      </c>
      <c r="B12904" s="11" t="s">
        <v>123</v>
      </c>
      <c r="C12904" s="11" t="s">
        <v>622</v>
      </c>
      <c r="D12904" s="11" t="s">
        <v>662</v>
      </c>
      <c r="E12904" s="11">
        <v>6892228</v>
      </c>
      <c r="F12904" s="15">
        <f>IF(ISBLANK($D12904),"",IF(ISBLANK($E12904),VLOOKUP($D12904,$J:$K,2,FALSE),VLOOKUP($E12904,'Daycare Packages'!$A:$G,7,FALSE)))</f>
        <v>23</v>
      </c>
      <c r="G12904" s="15"/>
      <c r="H12904" s="15">
        <f t="shared" si="430"/>
        <v>23</v>
      </c>
      <c r="I12904" s="198">
        <f t="shared" si="431"/>
        <v>10</v>
      </c>
    </row>
    <row r="12905" spans="1:9" x14ac:dyDescent="0.3">
      <c r="A12905" s="10">
        <v>43747</v>
      </c>
      <c r="B12905" s="11" t="s">
        <v>1544</v>
      </c>
      <c r="C12905" s="11" t="s">
        <v>1071</v>
      </c>
      <c r="D12905" s="11" t="s">
        <v>662</v>
      </c>
      <c r="E12905" s="11">
        <v>6972871</v>
      </c>
      <c r="F12905" s="15">
        <f>IF(ISBLANK($D12905),"",IF(ISBLANK($E12905),VLOOKUP($D12905,$J:$K,2,FALSE),VLOOKUP($E12905,'Daycare Packages'!$A:$G,7,FALSE)))</f>
        <v>27</v>
      </c>
      <c r="G12905" s="15"/>
      <c r="H12905" s="15">
        <f t="shared" si="430"/>
        <v>27</v>
      </c>
      <c r="I12905" s="198">
        <f t="shared" si="431"/>
        <v>10</v>
      </c>
    </row>
    <row r="12906" spans="1:9" x14ac:dyDescent="0.3">
      <c r="A12906" s="10">
        <v>43747</v>
      </c>
      <c r="B12906" s="11" t="s">
        <v>161</v>
      </c>
      <c r="C12906" s="11" t="s">
        <v>832</v>
      </c>
      <c r="D12906" s="11" t="s">
        <v>662</v>
      </c>
      <c r="E12906" s="11">
        <v>6825087</v>
      </c>
      <c r="F12906" s="15">
        <f>IF(ISBLANK($D12906),"",IF(ISBLANK($E12906),VLOOKUP($D12906,$J:$K,2,FALSE),VLOOKUP($E12906,'Daycare Packages'!$A:$G,7,FALSE)))</f>
        <v>27</v>
      </c>
      <c r="G12906" s="15"/>
      <c r="H12906" s="15">
        <f t="shared" si="430"/>
        <v>27</v>
      </c>
      <c r="I12906" s="198">
        <f t="shared" si="431"/>
        <v>10</v>
      </c>
    </row>
    <row r="12907" spans="1:9" x14ac:dyDescent="0.3">
      <c r="A12907" s="10">
        <v>43747</v>
      </c>
      <c r="B12907" s="11" t="s">
        <v>170</v>
      </c>
      <c r="C12907" s="11" t="s">
        <v>710</v>
      </c>
      <c r="D12907" s="11" t="s">
        <v>662</v>
      </c>
      <c r="E12907" s="11">
        <v>6899079</v>
      </c>
      <c r="F12907" s="15">
        <f>IF(ISBLANK($D12907),"",IF(ISBLANK($E12907),VLOOKUP($D12907,$J:$K,2,FALSE),VLOOKUP($E12907,'Daycare Packages'!$A:$G,7,FALSE)))</f>
        <v>23</v>
      </c>
      <c r="G12907" s="15"/>
      <c r="H12907" s="15">
        <f t="shared" si="430"/>
        <v>23</v>
      </c>
      <c r="I12907" s="198">
        <f t="shared" si="431"/>
        <v>10</v>
      </c>
    </row>
    <row r="12908" spans="1:9" x14ac:dyDescent="0.3">
      <c r="A12908" s="10">
        <v>43747</v>
      </c>
      <c r="B12908" s="11" t="s">
        <v>2077</v>
      </c>
      <c r="C12908" s="11" t="s">
        <v>943</v>
      </c>
      <c r="D12908" s="11" t="s">
        <v>662</v>
      </c>
      <c r="E12908" s="11">
        <v>6937572</v>
      </c>
      <c r="F12908" s="15">
        <f>IF(ISBLANK($D12908),"",IF(ISBLANK($E12908),VLOOKUP($D12908,$J:$K,2,FALSE),VLOOKUP($E12908,'Daycare Packages'!$A:$G,7,FALSE)))</f>
        <v>23</v>
      </c>
      <c r="G12908" s="15"/>
      <c r="H12908" s="15">
        <f t="shared" si="430"/>
        <v>23</v>
      </c>
      <c r="I12908" s="198">
        <f t="shared" si="431"/>
        <v>10</v>
      </c>
    </row>
    <row r="12909" spans="1:9" x14ac:dyDescent="0.3">
      <c r="A12909" s="10">
        <v>43747</v>
      </c>
      <c r="B12909" s="11" t="s">
        <v>212</v>
      </c>
      <c r="C12909" s="11" t="s">
        <v>707</v>
      </c>
      <c r="D12909" s="11" t="s">
        <v>662</v>
      </c>
      <c r="F12909" s="15">
        <f>IF(ISBLANK($D12909),"",IF(ISBLANK($E12909),VLOOKUP($D12909,$J:$K,2,FALSE),VLOOKUP($E12909,'Daycare Packages'!$A:$G,7,FALSE)))</f>
        <v>30</v>
      </c>
      <c r="G12909" s="15"/>
      <c r="H12909" s="15">
        <f t="shared" si="430"/>
        <v>30</v>
      </c>
      <c r="I12909" s="198">
        <f t="shared" si="431"/>
        <v>10</v>
      </c>
    </row>
    <row r="12910" spans="1:9" x14ac:dyDescent="0.3">
      <c r="A12910" s="10">
        <v>43747</v>
      </c>
      <c r="B12910" s="11" t="s">
        <v>626</v>
      </c>
      <c r="C12910" s="11" t="s">
        <v>627</v>
      </c>
      <c r="D12910" s="11" t="s">
        <v>662</v>
      </c>
      <c r="F12910" s="15">
        <f>IF(ISBLANK($D12910),"",IF(ISBLANK($E12910),VLOOKUP($D12910,$J:$K,2,FALSE),VLOOKUP($E12910,'Daycare Packages'!$A:$G,7,FALSE)))</f>
        <v>30</v>
      </c>
      <c r="G12910" s="15"/>
      <c r="H12910" s="15">
        <f t="shared" si="430"/>
        <v>30</v>
      </c>
      <c r="I12910" s="198">
        <f t="shared" si="431"/>
        <v>10</v>
      </c>
    </row>
    <row r="12911" spans="1:9" x14ac:dyDescent="0.3">
      <c r="A12911" s="10">
        <v>43747</v>
      </c>
      <c r="B12911" s="11" t="s">
        <v>2006</v>
      </c>
      <c r="C12911" s="11" t="s">
        <v>2007</v>
      </c>
      <c r="D12911" s="11" t="s">
        <v>662</v>
      </c>
      <c r="E12911" s="11">
        <v>6985626</v>
      </c>
      <c r="F12911" s="15">
        <f>IF(ISBLANK($D12911),"",IF(ISBLANK($E12911),VLOOKUP($D12911,$J:$K,2,FALSE),VLOOKUP($E12911,'Daycare Packages'!$A:$G,7,FALSE)))</f>
        <v>23</v>
      </c>
      <c r="G12911" s="15"/>
      <c r="H12911" s="15">
        <f t="shared" si="430"/>
        <v>23</v>
      </c>
      <c r="I12911" s="198">
        <f t="shared" si="431"/>
        <v>10</v>
      </c>
    </row>
    <row r="12912" spans="1:9" x14ac:dyDescent="0.3">
      <c r="A12912" s="10">
        <v>43747</v>
      </c>
      <c r="B12912" s="11" t="s">
        <v>2006</v>
      </c>
      <c r="C12912" s="11" t="s">
        <v>1154</v>
      </c>
      <c r="D12912" s="11" t="s">
        <v>662</v>
      </c>
      <c r="E12912" s="11">
        <v>6985626</v>
      </c>
      <c r="F12912" s="15">
        <f>IF(ISBLANK($D12912),"",IF(ISBLANK($E12912),VLOOKUP($D12912,$J:$K,2,FALSE),VLOOKUP($E12912,'Daycare Packages'!$A:$G,7,FALSE)))</f>
        <v>23</v>
      </c>
      <c r="G12912" s="15"/>
      <c r="H12912" s="15">
        <f t="shared" si="430"/>
        <v>23</v>
      </c>
      <c r="I12912" s="198">
        <f t="shared" si="431"/>
        <v>10</v>
      </c>
    </row>
    <row r="12913" spans="1:9" x14ac:dyDescent="0.3">
      <c r="A12913" s="10">
        <v>43747</v>
      </c>
      <c r="B12913" s="11" t="s">
        <v>182</v>
      </c>
      <c r="C12913" s="11" t="s">
        <v>685</v>
      </c>
      <c r="D12913" s="11" t="s">
        <v>662</v>
      </c>
      <c r="E12913" s="11">
        <v>6973446</v>
      </c>
      <c r="F12913" s="15">
        <f>IF(ISBLANK($D12913),"",IF(ISBLANK($E12913),VLOOKUP($D12913,$J:$K,2,FALSE),VLOOKUP($E12913,'Daycare Packages'!$A:$G,7,FALSE)))</f>
        <v>23</v>
      </c>
      <c r="G12913" s="15"/>
      <c r="H12913" s="15">
        <f t="shared" si="430"/>
        <v>23</v>
      </c>
      <c r="I12913" s="198">
        <f t="shared" si="431"/>
        <v>10</v>
      </c>
    </row>
    <row r="12914" spans="1:9" x14ac:dyDescent="0.3">
      <c r="A12914" s="10">
        <v>43747</v>
      </c>
      <c r="B12914" s="11" t="s">
        <v>2031</v>
      </c>
      <c r="C12914" s="11" t="s">
        <v>2032</v>
      </c>
      <c r="D12914" s="11" t="s">
        <v>662</v>
      </c>
      <c r="F12914" s="15">
        <f>IF(ISBLANK($D12914),"",IF(ISBLANK($E12914),VLOOKUP($D12914,$J:$K,2,FALSE),VLOOKUP($E12914,'Daycare Packages'!$A:$G,7,FALSE)))</f>
        <v>30</v>
      </c>
      <c r="G12914" s="15"/>
      <c r="H12914" s="15">
        <f t="shared" si="430"/>
        <v>30</v>
      </c>
      <c r="I12914" s="198">
        <f t="shared" si="431"/>
        <v>10</v>
      </c>
    </row>
    <row r="12915" spans="1:9" x14ac:dyDescent="0.3">
      <c r="A12915" s="10">
        <v>43747</v>
      </c>
      <c r="B12915" s="11" t="s">
        <v>1890</v>
      </c>
      <c r="C12915" s="11" t="s">
        <v>1891</v>
      </c>
      <c r="D12915" s="11" t="s">
        <v>662</v>
      </c>
      <c r="F12915" s="15">
        <f>IF(ISBLANK($D12915),"",IF(ISBLANK($E12915),VLOOKUP($D12915,$J:$K,2,FALSE),VLOOKUP($E12915,'Daycare Packages'!$A:$G,7,FALSE)))</f>
        <v>30</v>
      </c>
      <c r="G12915" s="15"/>
      <c r="H12915" s="15">
        <f t="shared" si="430"/>
        <v>30</v>
      </c>
      <c r="I12915" s="198">
        <f t="shared" si="431"/>
        <v>10</v>
      </c>
    </row>
    <row r="12916" spans="1:9" x14ac:dyDescent="0.3">
      <c r="A12916" s="10">
        <v>43747</v>
      </c>
      <c r="B12916" s="11" t="s">
        <v>2167</v>
      </c>
      <c r="C12916" s="11" t="s">
        <v>570</v>
      </c>
      <c r="D12916" s="11" t="s">
        <v>662</v>
      </c>
      <c r="E12916" s="11">
        <v>6973384</v>
      </c>
      <c r="F12916" s="15">
        <f>IF(ISBLANK($D12916),"",IF(ISBLANK($E12916),VLOOKUP($D12916,$J:$K,2,FALSE),VLOOKUP($E12916,'Daycare Packages'!$A:$G,7,FALSE)))</f>
        <v>27</v>
      </c>
      <c r="G12916" s="15"/>
      <c r="H12916" s="15">
        <f t="shared" si="430"/>
        <v>27</v>
      </c>
      <c r="I12916" s="198">
        <f t="shared" si="431"/>
        <v>10</v>
      </c>
    </row>
    <row r="12917" spans="1:9" x14ac:dyDescent="0.3">
      <c r="A12917" s="10">
        <v>43747</v>
      </c>
      <c r="B12917" s="11" t="s">
        <v>936</v>
      </c>
      <c r="C12917" s="11" t="s">
        <v>937</v>
      </c>
      <c r="D12917" s="11" t="s">
        <v>662</v>
      </c>
      <c r="F12917" s="15">
        <f>IF(ISBLANK($D12917),"",IF(ISBLANK($E12917),VLOOKUP($D12917,$J:$K,2,FALSE),VLOOKUP($E12917,'Daycare Packages'!$A:$G,7,FALSE)))</f>
        <v>30</v>
      </c>
      <c r="G12917" s="15"/>
      <c r="H12917" s="15">
        <f t="shared" si="430"/>
        <v>30</v>
      </c>
      <c r="I12917" s="198">
        <f t="shared" si="431"/>
        <v>10</v>
      </c>
    </row>
    <row r="12918" spans="1:9" x14ac:dyDescent="0.3">
      <c r="A12918" s="10">
        <v>43747</v>
      </c>
      <c r="B12918" s="11" t="s">
        <v>1961</v>
      </c>
      <c r="C12918" s="11" t="s">
        <v>1962</v>
      </c>
      <c r="D12918" s="11" t="s">
        <v>662</v>
      </c>
      <c r="F12918" s="15">
        <f>IF(ISBLANK($D12918),"",IF(ISBLANK($E12918),VLOOKUP($D12918,$J:$K,2,FALSE),VLOOKUP($E12918,'Daycare Packages'!$A:$G,7,FALSE)))</f>
        <v>30</v>
      </c>
      <c r="G12918" s="15"/>
      <c r="H12918" s="15">
        <f t="shared" si="430"/>
        <v>30</v>
      </c>
      <c r="I12918" s="198">
        <f t="shared" si="431"/>
        <v>10</v>
      </c>
    </row>
    <row r="12919" spans="1:9" x14ac:dyDescent="0.3">
      <c r="A12919" s="10">
        <v>43747</v>
      </c>
      <c r="B12919" s="11" t="s">
        <v>995</v>
      </c>
      <c r="C12919" s="11" t="s">
        <v>996</v>
      </c>
      <c r="D12919" s="11" t="s">
        <v>662</v>
      </c>
      <c r="F12919" s="15">
        <f>IF(ISBLANK($D12919),"",IF(ISBLANK($E12919),VLOOKUP($D12919,$J:$K,2,FALSE),VLOOKUP($E12919,'Daycare Packages'!$A:$G,7,FALSE)))</f>
        <v>30</v>
      </c>
      <c r="G12919" s="15"/>
      <c r="H12919" s="15">
        <f t="shared" si="430"/>
        <v>30</v>
      </c>
      <c r="I12919" s="198">
        <f t="shared" si="431"/>
        <v>10</v>
      </c>
    </row>
    <row r="12920" spans="1:9" x14ac:dyDescent="0.3">
      <c r="A12920" s="10">
        <v>43747</v>
      </c>
      <c r="B12920" s="11" t="s">
        <v>178</v>
      </c>
      <c r="C12920" s="11" t="s">
        <v>734</v>
      </c>
      <c r="D12920" s="11" t="s">
        <v>662</v>
      </c>
      <c r="E12920" s="11">
        <v>6932217</v>
      </c>
      <c r="F12920" s="15">
        <f>IF(ISBLANK($D12920),"",IF(ISBLANK($E12920),VLOOKUP($D12920,$J:$K,2,FALSE),VLOOKUP($E12920,'Daycare Packages'!$A:$G,7,FALSE)))</f>
        <v>27</v>
      </c>
      <c r="G12920" s="15"/>
      <c r="H12920" s="15">
        <f t="shared" si="430"/>
        <v>27</v>
      </c>
      <c r="I12920" s="198">
        <f t="shared" si="431"/>
        <v>10</v>
      </c>
    </row>
    <row r="12921" spans="1:9" x14ac:dyDescent="0.3">
      <c r="A12921" s="10">
        <v>43747</v>
      </c>
      <c r="B12921" s="11" t="s">
        <v>826</v>
      </c>
      <c r="C12921" s="11" t="s">
        <v>553</v>
      </c>
      <c r="D12921" s="11" t="s">
        <v>662</v>
      </c>
      <c r="F12921" s="15">
        <f>IF(ISBLANK($D12921),"",IF(ISBLANK($E12921),VLOOKUP($D12921,$J:$K,2,FALSE),VLOOKUP($E12921,'Daycare Packages'!$A:$G,7,FALSE)))</f>
        <v>30</v>
      </c>
      <c r="G12921" s="15"/>
      <c r="H12921" s="15">
        <f t="shared" si="430"/>
        <v>30</v>
      </c>
      <c r="I12921" s="198">
        <f t="shared" si="431"/>
        <v>10</v>
      </c>
    </row>
    <row r="12922" spans="1:9" x14ac:dyDescent="0.3">
      <c r="A12922" s="10">
        <v>43747</v>
      </c>
      <c r="B12922" s="11" t="s">
        <v>826</v>
      </c>
      <c r="C12922" s="11" t="s">
        <v>827</v>
      </c>
      <c r="D12922" s="11" t="s">
        <v>662</v>
      </c>
      <c r="F12922" s="15">
        <f>IF(ISBLANK($D12922),"",IF(ISBLANK($E12922),VLOOKUP($D12922,$J:$K,2,FALSE),VLOOKUP($E12922,'Daycare Packages'!$A:$G,7,FALSE)))</f>
        <v>30</v>
      </c>
      <c r="G12922" s="15"/>
      <c r="H12922" s="15">
        <f t="shared" ref="H12922:H12962" si="432">IF(ISBLANK(D12922),"",SUM(F12922:G12922))</f>
        <v>30</v>
      </c>
      <c r="I12922" s="198">
        <f t="shared" si="431"/>
        <v>10</v>
      </c>
    </row>
    <row r="12923" spans="1:9" x14ac:dyDescent="0.3">
      <c r="A12923" s="10">
        <v>43747</v>
      </c>
      <c r="B12923" s="11" t="s">
        <v>1849</v>
      </c>
      <c r="C12923" s="11" t="s">
        <v>474</v>
      </c>
      <c r="D12923" s="11" t="s">
        <v>659</v>
      </c>
      <c r="F12923" s="15">
        <f>IF(ISBLANK($D12923),"",IF(ISBLANK($E12923),VLOOKUP($D12923,$J:$K,2,FALSE),VLOOKUP($E12923,'Daycare Packages'!$A:$G,7,FALSE)))</f>
        <v>20</v>
      </c>
      <c r="G12923" s="15"/>
      <c r="H12923" s="15">
        <f t="shared" si="432"/>
        <v>20</v>
      </c>
      <c r="I12923" s="198">
        <f t="shared" si="431"/>
        <v>10</v>
      </c>
    </row>
    <row r="12924" spans="1:9" x14ac:dyDescent="0.3">
      <c r="A12924" s="10">
        <v>43747</v>
      </c>
      <c r="B12924" s="11" t="s">
        <v>922</v>
      </c>
      <c r="C12924" s="11" t="s">
        <v>923</v>
      </c>
      <c r="D12924" s="11" t="s">
        <v>662</v>
      </c>
      <c r="E12924" s="11">
        <v>6978140</v>
      </c>
      <c r="F12924" s="15">
        <f>IF(ISBLANK($D12924),"",IF(ISBLANK($E12924),VLOOKUP($D12924,$J:$K,2,FALSE),VLOOKUP($E12924,'Daycare Packages'!$A:$G,7,FALSE)))</f>
        <v>25</v>
      </c>
      <c r="G12924" s="15"/>
      <c r="H12924" s="15">
        <f t="shared" si="432"/>
        <v>25</v>
      </c>
      <c r="I12924" s="198">
        <f t="shared" si="431"/>
        <v>10</v>
      </c>
    </row>
    <row r="12925" spans="1:9" x14ac:dyDescent="0.3">
      <c r="A12925" s="10">
        <v>43747</v>
      </c>
      <c r="B12925" s="11" t="s">
        <v>1221</v>
      </c>
      <c r="C12925" s="11" t="s">
        <v>1222</v>
      </c>
      <c r="D12925" s="11" t="s">
        <v>662</v>
      </c>
      <c r="E12925" s="11">
        <v>6954886</v>
      </c>
      <c r="F12925" s="15">
        <f>IF(ISBLANK($D12925),"",IF(ISBLANK($E12925),VLOOKUP($D12925,$J:$K,2,FALSE),VLOOKUP($E12925,'Daycare Packages'!$A:$G,7,FALSE)))</f>
        <v>25</v>
      </c>
      <c r="G12925" s="15"/>
      <c r="H12925" s="15">
        <f t="shared" si="432"/>
        <v>25</v>
      </c>
      <c r="I12925" s="198">
        <f t="shared" si="431"/>
        <v>10</v>
      </c>
    </row>
    <row r="12926" spans="1:9" x14ac:dyDescent="0.3">
      <c r="A12926" s="10">
        <v>43747</v>
      </c>
      <c r="B12926" s="11" t="s">
        <v>1805</v>
      </c>
      <c r="C12926" s="11" t="s">
        <v>548</v>
      </c>
      <c r="D12926" s="11" t="s">
        <v>662</v>
      </c>
      <c r="F12926" s="15">
        <f>IF(ISBLANK($D12926),"",IF(ISBLANK($E12926),VLOOKUP($D12926,$J:$K,2,FALSE),VLOOKUP($E12926,'Daycare Packages'!$A:$G,7,FALSE)))</f>
        <v>30</v>
      </c>
      <c r="G12926" s="15"/>
      <c r="H12926" s="15">
        <f t="shared" si="432"/>
        <v>30</v>
      </c>
      <c r="I12926" s="198">
        <f t="shared" si="431"/>
        <v>10</v>
      </c>
    </row>
    <row r="12927" spans="1:9" x14ac:dyDescent="0.3">
      <c r="A12927" s="10">
        <v>43747</v>
      </c>
      <c r="B12927" s="11" t="s">
        <v>699</v>
      </c>
      <c r="C12927" s="11" t="s">
        <v>478</v>
      </c>
      <c r="D12927" s="11" t="s">
        <v>659</v>
      </c>
      <c r="F12927" s="15">
        <f>IF(ISBLANK($D12927),"",IF(ISBLANK($E12927),VLOOKUP($D12927,$J:$K,2,FALSE),VLOOKUP($E12927,'Daycare Packages'!$A:$G,7,FALSE)))</f>
        <v>20</v>
      </c>
      <c r="G12927" s="15">
        <v>-2</v>
      </c>
      <c r="H12927" s="15">
        <f t="shared" si="432"/>
        <v>18</v>
      </c>
      <c r="I12927" s="198">
        <f t="shared" si="431"/>
        <v>10</v>
      </c>
    </row>
    <row r="12928" spans="1:9" x14ac:dyDescent="0.3">
      <c r="A12928" s="10">
        <v>43747</v>
      </c>
      <c r="B12928" s="11" t="s">
        <v>1164</v>
      </c>
      <c r="C12928" s="11" t="s">
        <v>395</v>
      </c>
      <c r="D12928" s="11" t="s">
        <v>662</v>
      </c>
      <c r="E12928" s="11">
        <v>6950999</v>
      </c>
      <c r="F12928" s="15">
        <f>IF(ISBLANK($D12928),"",IF(ISBLANK($E12928),VLOOKUP($D12928,$J:$K,2,FALSE),VLOOKUP($E12928,'Daycare Packages'!$A:$G,7,FALSE)))</f>
        <v>27</v>
      </c>
      <c r="G12928" s="15"/>
      <c r="H12928" s="15">
        <f t="shared" si="432"/>
        <v>27</v>
      </c>
      <c r="I12928" s="198">
        <f t="shared" si="431"/>
        <v>10</v>
      </c>
    </row>
    <row r="12929" spans="1:9" x14ac:dyDescent="0.3">
      <c r="A12929" s="10">
        <v>43747</v>
      </c>
      <c r="B12929" s="11" t="s">
        <v>160</v>
      </c>
      <c r="C12929" s="11" t="s">
        <v>1761</v>
      </c>
      <c r="D12929" s="11" t="s">
        <v>662</v>
      </c>
      <c r="E12929" s="11">
        <v>6976592</v>
      </c>
      <c r="F12929" s="15">
        <f>IF(ISBLANK($D12929),"",IF(ISBLANK($E12929),VLOOKUP($D12929,$J:$K,2,FALSE),VLOOKUP($E12929,'Daycare Packages'!$A:$G,7,FALSE)))</f>
        <v>25</v>
      </c>
      <c r="G12929" s="15"/>
      <c r="H12929" s="15">
        <f t="shared" si="432"/>
        <v>25</v>
      </c>
      <c r="I12929" s="198">
        <f t="shared" si="431"/>
        <v>10</v>
      </c>
    </row>
    <row r="12930" spans="1:9" x14ac:dyDescent="0.3">
      <c r="A12930" s="10">
        <v>43747</v>
      </c>
      <c r="B12930" s="11" t="s">
        <v>127</v>
      </c>
      <c r="C12930" s="11" t="s">
        <v>715</v>
      </c>
      <c r="D12930" s="11" t="s">
        <v>662</v>
      </c>
      <c r="E12930" s="11">
        <v>6865974</v>
      </c>
      <c r="F12930" s="15">
        <f>IF(ISBLANK($D12930),"",IF(ISBLANK($E12930),VLOOKUP($D12930,$J:$K,2,FALSE),VLOOKUP($E12930,'Daycare Packages'!$A:$G,7,FALSE)))</f>
        <v>23</v>
      </c>
      <c r="G12930" s="15"/>
      <c r="H12930" s="15">
        <f t="shared" si="432"/>
        <v>23</v>
      </c>
      <c r="I12930" s="198">
        <f t="shared" si="431"/>
        <v>10</v>
      </c>
    </row>
    <row r="12931" spans="1:9" x14ac:dyDescent="0.3">
      <c r="A12931" s="10">
        <v>43747</v>
      </c>
      <c r="B12931" s="11" t="s">
        <v>214</v>
      </c>
      <c r="C12931" s="11" t="s">
        <v>686</v>
      </c>
      <c r="D12931" s="11" t="s">
        <v>662</v>
      </c>
      <c r="E12931" s="11">
        <v>6952878</v>
      </c>
      <c r="F12931" s="15">
        <f>IF(ISBLANK($D12931),"",IF(ISBLANK($E12931),VLOOKUP($D12931,$J:$K,2,FALSE),VLOOKUP($E12931,'Daycare Packages'!$A:$G,7,FALSE)))</f>
        <v>23.4</v>
      </c>
      <c r="G12931" s="15"/>
      <c r="H12931" s="15">
        <f t="shared" si="432"/>
        <v>23.4</v>
      </c>
      <c r="I12931" s="198">
        <f t="shared" ref="I12931:I12994" si="433">IF(A12931="",0,MONTH(A12931))</f>
        <v>10</v>
      </c>
    </row>
    <row r="12932" spans="1:9" x14ac:dyDescent="0.3">
      <c r="A12932" s="10">
        <v>43747</v>
      </c>
      <c r="B12932" s="11" t="s">
        <v>110</v>
      </c>
      <c r="C12932" s="11" t="s">
        <v>715</v>
      </c>
      <c r="D12932" s="11" t="s">
        <v>662</v>
      </c>
      <c r="E12932" s="11">
        <v>6906040</v>
      </c>
      <c r="F12932" s="15">
        <f>IF(ISBLANK($D12932),"",IF(ISBLANK($E12932),VLOOKUP($D12932,$J:$K,2,FALSE),VLOOKUP($E12932,'Daycare Packages'!$A:$G,7,FALSE)))</f>
        <v>23</v>
      </c>
      <c r="G12932" s="15"/>
      <c r="H12932" s="15">
        <f t="shared" si="432"/>
        <v>23</v>
      </c>
      <c r="I12932" s="198">
        <f t="shared" si="433"/>
        <v>10</v>
      </c>
    </row>
    <row r="12933" spans="1:9" x14ac:dyDescent="0.3">
      <c r="A12933" s="10">
        <v>43747</v>
      </c>
      <c r="B12933" s="11" t="s">
        <v>110</v>
      </c>
      <c r="C12933" s="11" t="s">
        <v>1006</v>
      </c>
      <c r="D12933" s="11" t="s">
        <v>662</v>
      </c>
      <c r="E12933" s="11">
        <v>6906040</v>
      </c>
      <c r="F12933" s="15">
        <f>IF(ISBLANK($D12933),"",IF(ISBLANK($E12933),VLOOKUP($D12933,$J:$K,2,FALSE),VLOOKUP($E12933,'Daycare Packages'!$A:$G,7,FALSE)))</f>
        <v>23</v>
      </c>
      <c r="G12933" s="15"/>
      <c r="H12933" s="15">
        <f t="shared" si="432"/>
        <v>23</v>
      </c>
      <c r="I12933" s="198">
        <f t="shared" si="433"/>
        <v>10</v>
      </c>
    </row>
    <row r="12934" spans="1:9" x14ac:dyDescent="0.3">
      <c r="A12934" s="10">
        <v>43747</v>
      </c>
      <c r="B12934" s="11" t="s">
        <v>196</v>
      </c>
      <c r="C12934" s="11" t="s">
        <v>432</v>
      </c>
      <c r="D12934" s="11" t="s">
        <v>662</v>
      </c>
      <c r="E12934" s="11">
        <v>6971705</v>
      </c>
      <c r="F12934" s="15">
        <f>IF(ISBLANK($D12934),"",IF(ISBLANK($E12934),VLOOKUP($D12934,$J:$K,2,FALSE),VLOOKUP($E12934,'Daycare Packages'!$A:$G,7,FALSE)))</f>
        <v>25</v>
      </c>
      <c r="G12934" s="15"/>
      <c r="H12934" s="15">
        <f t="shared" si="432"/>
        <v>25</v>
      </c>
      <c r="I12934" s="198">
        <f t="shared" si="433"/>
        <v>10</v>
      </c>
    </row>
    <row r="12935" spans="1:9" x14ac:dyDescent="0.3">
      <c r="A12935" s="10">
        <v>43747</v>
      </c>
      <c r="B12935" s="11" t="s">
        <v>230</v>
      </c>
      <c r="C12935" s="11" t="s">
        <v>493</v>
      </c>
      <c r="D12935" s="11" t="s">
        <v>662</v>
      </c>
      <c r="E12935" s="11">
        <v>6990614</v>
      </c>
      <c r="F12935" s="15">
        <f>IF(ISBLANK($D12935),"",IF(ISBLANK($E12935),VLOOKUP($D12935,$J:$K,2,FALSE),VLOOKUP($E12935,'Daycare Packages'!$A:$G,7,FALSE)))</f>
        <v>27</v>
      </c>
      <c r="G12935" s="15"/>
      <c r="H12935" s="15">
        <f t="shared" si="432"/>
        <v>27</v>
      </c>
      <c r="I12935" s="198">
        <f t="shared" si="433"/>
        <v>10</v>
      </c>
    </row>
    <row r="12936" spans="1:9" x14ac:dyDescent="0.3">
      <c r="A12936" s="10">
        <v>43747</v>
      </c>
      <c r="B12936" s="11" t="s">
        <v>1121</v>
      </c>
      <c r="C12936" s="11" t="s">
        <v>878</v>
      </c>
      <c r="D12936" s="11" t="s">
        <v>662</v>
      </c>
      <c r="E12936" s="11">
        <v>6938597</v>
      </c>
      <c r="F12936" s="15">
        <f>IF(ISBLANK($D12936),"",IF(ISBLANK($E12936),VLOOKUP($D12936,$J:$K,2,FALSE),VLOOKUP($E12936,'Daycare Packages'!$A:$G,7,FALSE)))</f>
        <v>23</v>
      </c>
      <c r="G12936" s="15"/>
      <c r="H12936" s="15">
        <f t="shared" si="432"/>
        <v>23</v>
      </c>
      <c r="I12936" s="198">
        <f t="shared" si="433"/>
        <v>10</v>
      </c>
    </row>
    <row r="12937" spans="1:9" x14ac:dyDescent="0.3">
      <c r="A12937" s="10">
        <v>43747</v>
      </c>
      <c r="B12937" s="11" t="s">
        <v>1394</v>
      </c>
      <c r="C12937" s="11" t="s">
        <v>1395</v>
      </c>
      <c r="D12937" s="11" t="s">
        <v>662</v>
      </c>
      <c r="F12937" s="15">
        <f>IF(ISBLANK($D12937),"",IF(ISBLANK($E12937),VLOOKUP($D12937,$J:$K,2,FALSE),VLOOKUP($E12937,'Daycare Packages'!$A:$G,7,FALSE)))</f>
        <v>30</v>
      </c>
      <c r="G12937" s="15">
        <v>-3</v>
      </c>
      <c r="H12937" s="15">
        <f t="shared" si="432"/>
        <v>27</v>
      </c>
      <c r="I12937" s="198">
        <f t="shared" si="433"/>
        <v>10</v>
      </c>
    </row>
    <row r="12938" spans="1:9" x14ac:dyDescent="0.3">
      <c r="A12938" s="10">
        <v>43747</v>
      </c>
      <c r="B12938" s="11" t="s">
        <v>122</v>
      </c>
      <c r="C12938" s="11" t="s">
        <v>740</v>
      </c>
      <c r="D12938" s="11" t="s">
        <v>662</v>
      </c>
      <c r="E12938" s="11">
        <v>6969939</v>
      </c>
      <c r="F12938" s="15">
        <f>IF(ISBLANK($D12938),"",IF(ISBLANK($E12938),VLOOKUP($D12938,$J:$K,2,FALSE),VLOOKUP($E12938,'Daycare Packages'!$A:$G,7,FALSE)))</f>
        <v>23</v>
      </c>
      <c r="G12938" s="15"/>
      <c r="H12938" s="15">
        <f t="shared" si="432"/>
        <v>23</v>
      </c>
      <c r="I12938" s="198">
        <f t="shared" si="433"/>
        <v>10</v>
      </c>
    </row>
    <row r="12939" spans="1:9" x14ac:dyDescent="0.3">
      <c r="A12939" s="10">
        <v>43747</v>
      </c>
      <c r="B12939" s="11" t="s">
        <v>244</v>
      </c>
      <c r="C12939" s="11" t="s">
        <v>673</v>
      </c>
      <c r="D12939" s="11" t="s">
        <v>662</v>
      </c>
      <c r="E12939" s="11">
        <v>6883385</v>
      </c>
      <c r="F12939" s="15">
        <f>IF(ISBLANK($D12939),"",IF(ISBLANK($E12939),VLOOKUP($D12939,$J:$K,2,FALSE),VLOOKUP($E12939,'Daycare Packages'!$A:$G,7,FALSE)))</f>
        <v>25</v>
      </c>
      <c r="G12939" s="15"/>
      <c r="H12939" s="15">
        <f t="shared" si="432"/>
        <v>25</v>
      </c>
      <c r="I12939" s="198">
        <f t="shared" si="433"/>
        <v>10</v>
      </c>
    </row>
    <row r="12940" spans="1:9" x14ac:dyDescent="0.3">
      <c r="A12940" s="10">
        <v>43747</v>
      </c>
      <c r="B12940" s="11" t="s">
        <v>320</v>
      </c>
      <c r="C12940" s="11" t="s">
        <v>777</v>
      </c>
      <c r="D12940" s="11" t="s">
        <v>662</v>
      </c>
      <c r="F12940" s="15">
        <f>IF(ISBLANK($D12940),"",IF(ISBLANK($E12940),VLOOKUP($D12940,$J:$K,2,FALSE),VLOOKUP($E12940,'Daycare Packages'!$A:$G,7,FALSE)))</f>
        <v>30</v>
      </c>
      <c r="G12940" s="15"/>
      <c r="H12940" s="15">
        <f t="shared" si="432"/>
        <v>30</v>
      </c>
      <c r="I12940" s="198">
        <f t="shared" si="433"/>
        <v>10</v>
      </c>
    </row>
    <row r="12941" spans="1:9" x14ac:dyDescent="0.3">
      <c r="A12941" s="10">
        <v>43747</v>
      </c>
      <c r="B12941" s="11" t="s">
        <v>873</v>
      </c>
      <c r="C12941" s="11" t="s">
        <v>493</v>
      </c>
      <c r="D12941" s="11" t="s">
        <v>662</v>
      </c>
      <c r="E12941" s="11">
        <v>6971720</v>
      </c>
      <c r="F12941" s="15">
        <f>IF(ISBLANK($D12941),"",IF(ISBLANK($E12941),VLOOKUP($D12941,$J:$K,2,FALSE),VLOOKUP($E12941,'Daycare Packages'!$A:$G,7,FALSE)))</f>
        <v>27</v>
      </c>
      <c r="G12941" s="15"/>
      <c r="H12941" s="15">
        <f t="shared" si="432"/>
        <v>27</v>
      </c>
      <c r="I12941" s="198">
        <f t="shared" si="433"/>
        <v>10</v>
      </c>
    </row>
    <row r="12942" spans="1:9" x14ac:dyDescent="0.3">
      <c r="A12942" s="10">
        <v>43747</v>
      </c>
      <c r="B12942" s="11" t="s">
        <v>2457</v>
      </c>
      <c r="C12942" s="11" t="s">
        <v>2458</v>
      </c>
      <c r="D12942" s="11" t="s">
        <v>662</v>
      </c>
      <c r="F12942" s="15">
        <f>IF(ISBLANK($D12942),"",IF(ISBLANK($E12942),VLOOKUP($D12942,$J:$K,2,FALSE),VLOOKUP($E12942,'Daycare Packages'!$A:$G,7,FALSE)))</f>
        <v>30</v>
      </c>
      <c r="G12942" s="15"/>
      <c r="H12942" s="15">
        <f t="shared" si="432"/>
        <v>30</v>
      </c>
      <c r="I12942" s="198">
        <f t="shared" si="433"/>
        <v>10</v>
      </c>
    </row>
    <row r="12943" spans="1:9" x14ac:dyDescent="0.3">
      <c r="A12943" s="10">
        <v>43747</v>
      </c>
      <c r="B12943" s="11" t="s">
        <v>1317</v>
      </c>
      <c r="C12943" s="11" t="s">
        <v>633</v>
      </c>
      <c r="D12943" s="11" t="s">
        <v>662</v>
      </c>
      <c r="E12943" s="11">
        <v>6935593</v>
      </c>
      <c r="F12943" s="15">
        <f>IF(ISBLANK($D12943),"",IF(ISBLANK($E12943),VLOOKUP($D12943,$J:$K,2,FALSE),VLOOKUP($E12943,'Daycare Packages'!$A:$G,7,FALSE)))</f>
        <v>25</v>
      </c>
      <c r="G12943" s="15"/>
      <c r="H12943" s="15">
        <f t="shared" si="432"/>
        <v>25</v>
      </c>
      <c r="I12943" s="198">
        <f t="shared" si="433"/>
        <v>10</v>
      </c>
    </row>
    <row r="12944" spans="1:9" x14ac:dyDescent="0.3">
      <c r="A12944" s="10">
        <v>43747</v>
      </c>
      <c r="B12944" s="11" t="s">
        <v>173</v>
      </c>
      <c r="C12944" s="11" t="s">
        <v>791</v>
      </c>
      <c r="D12944" s="11" t="s">
        <v>662</v>
      </c>
      <c r="E12944" s="11">
        <v>6957195</v>
      </c>
      <c r="F12944" s="15">
        <f>IF(ISBLANK($D12944),"",IF(ISBLANK($E12944),VLOOKUP($D12944,$J:$K,2,FALSE),VLOOKUP($E12944,'Daycare Packages'!$A:$G,7,FALSE)))</f>
        <v>25</v>
      </c>
      <c r="G12944" s="15"/>
      <c r="H12944" s="15">
        <f t="shared" si="432"/>
        <v>25</v>
      </c>
      <c r="I12944" s="198">
        <f t="shared" si="433"/>
        <v>10</v>
      </c>
    </row>
    <row r="12945" spans="1:9" x14ac:dyDescent="0.3">
      <c r="A12945" s="10">
        <v>43747</v>
      </c>
      <c r="B12945" s="11" t="s">
        <v>1987</v>
      </c>
      <c r="C12945" s="11" t="s">
        <v>1988</v>
      </c>
      <c r="D12945" s="11" t="s">
        <v>662</v>
      </c>
      <c r="F12945" s="15">
        <f>IF(ISBLANK($D12945),"",IF(ISBLANK($E12945),VLOOKUP($D12945,$J:$K,2,FALSE),VLOOKUP($E12945,'Daycare Packages'!$A:$G,7,FALSE)))</f>
        <v>30</v>
      </c>
      <c r="G12945" s="15"/>
      <c r="H12945" s="15">
        <f t="shared" si="432"/>
        <v>30</v>
      </c>
      <c r="I12945" s="198">
        <f t="shared" si="433"/>
        <v>10</v>
      </c>
    </row>
    <row r="12946" spans="1:9" x14ac:dyDescent="0.3">
      <c r="A12946" s="10">
        <v>43747</v>
      </c>
      <c r="B12946" s="11" t="s">
        <v>1699</v>
      </c>
      <c r="C12946" s="11" t="s">
        <v>1700</v>
      </c>
      <c r="D12946" s="11" t="s">
        <v>662</v>
      </c>
      <c r="F12946" s="15">
        <f>IF(ISBLANK($D12946),"",IF(ISBLANK($E12946),VLOOKUP($D12946,$J:$K,2,FALSE),VLOOKUP($E12946,'Daycare Packages'!$A:$G,7,FALSE)))</f>
        <v>30</v>
      </c>
      <c r="G12946" s="15"/>
      <c r="H12946" s="15">
        <f t="shared" si="432"/>
        <v>30</v>
      </c>
      <c r="I12946" s="198">
        <f t="shared" si="433"/>
        <v>10</v>
      </c>
    </row>
    <row r="12947" spans="1:9" x14ac:dyDescent="0.3">
      <c r="A12947" s="10">
        <v>43747</v>
      </c>
      <c r="B12947" s="11" t="s">
        <v>2421</v>
      </c>
      <c r="C12947" s="11" t="s">
        <v>631</v>
      </c>
      <c r="D12947" s="11" t="s">
        <v>662</v>
      </c>
      <c r="F12947" s="15">
        <f>IF(ISBLANK($D12947),"",IF(ISBLANK($E12947),VLOOKUP($D12947,$J:$K,2,FALSE),VLOOKUP($E12947,'Daycare Packages'!$A:$G,7,FALSE)))</f>
        <v>30</v>
      </c>
      <c r="G12947" s="15"/>
      <c r="H12947" s="15">
        <f t="shared" si="432"/>
        <v>30</v>
      </c>
      <c r="I12947" s="198">
        <f t="shared" si="433"/>
        <v>10</v>
      </c>
    </row>
    <row r="12948" spans="1:9" x14ac:dyDescent="0.3">
      <c r="A12948" s="10">
        <v>43747</v>
      </c>
      <c r="B12948" s="11" t="s">
        <v>207</v>
      </c>
      <c r="C12948" s="11" t="s">
        <v>229</v>
      </c>
      <c r="D12948" s="11" t="s">
        <v>662</v>
      </c>
      <c r="E12948" s="11">
        <v>6974737</v>
      </c>
      <c r="F12948" s="15">
        <f>IF(ISBLANK($D12948),"",IF(ISBLANK($E12948),VLOOKUP($D12948,$J:$K,2,FALSE),VLOOKUP($E12948,'Daycare Packages'!$A:$G,7,FALSE)))</f>
        <v>25</v>
      </c>
      <c r="G12948" s="15"/>
      <c r="H12948" s="15">
        <f t="shared" si="432"/>
        <v>25</v>
      </c>
      <c r="I12948" s="198">
        <f t="shared" si="433"/>
        <v>10</v>
      </c>
    </row>
    <row r="12949" spans="1:9" x14ac:dyDescent="0.3">
      <c r="A12949" s="10">
        <v>43747</v>
      </c>
      <c r="B12949" s="11" t="s">
        <v>663</v>
      </c>
      <c r="C12949" s="11" t="s">
        <v>664</v>
      </c>
      <c r="D12949" s="11" t="s">
        <v>662</v>
      </c>
      <c r="F12949" s="15">
        <f>IF(ISBLANK($D12949),"",IF(ISBLANK($E12949),VLOOKUP($D12949,$J:$K,2,FALSE),VLOOKUP($E12949,'Daycare Packages'!$A:$G,7,FALSE)))</f>
        <v>30</v>
      </c>
      <c r="G12949" s="15"/>
      <c r="H12949" s="15">
        <f t="shared" si="432"/>
        <v>30</v>
      </c>
      <c r="I12949" s="198">
        <f t="shared" si="433"/>
        <v>10</v>
      </c>
    </row>
    <row r="12950" spans="1:9" x14ac:dyDescent="0.3">
      <c r="A12950" s="10">
        <v>43747</v>
      </c>
      <c r="B12950" s="11" t="s">
        <v>663</v>
      </c>
      <c r="C12950" s="11" t="s">
        <v>665</v>
      </c>
      <c r="D12950" s="11" t="s">
        <v>662</v>
      </c>
      <c r="F12950" s="15">
        <f>IF(ISBLANK($D12950),"",IF(ISBLANK($E12950),VLOOKUP($D12950,$J:$K,2,FALSE),VLOOKUP($E12950,'Daycare Packages'!$A:$G,7,FALSE)))</f>
        <v>30</v>
      </c>
      <c r="G12950" s="15"/>
      <c r="H12950" s="15">
        <f t="shared" si="432"/>
        <v>30</v>
      </c>
      <c r="I12950" s="198">
        <f t="shared" si="433"/>
        <v>10</v>
      </c>
    </row>
    <row r="12951" spans="1:9" x14ac:dyDescent="0.3">
      <c r="A12951" s="10">
        <v>43747</v>
      </c>
      <c r="B12951" s="11" t="s">
        <v>1602</v>
      </c>
      <c r="C12951" s="11" t="s">
        <v>1603</v>
      </c>
      <c r="D12951" s="11" t="s">
        <v>662</v>
      </c>
      <c r="F12951" s="15">
        <f>IF(ISBLANK($D12951),"",IF(ISBLANK($E12951),VLOOKUP($D12951,$J:$K,2,FALSE),VLOOKUP($E12951,'Daycare Packages'!$A:$G,7,FALSE)))</f>
        <v>30</v>
      </c>
      <c r="G12951" s="15"/>
      <c r="H12951" s="15">
        <f t="shared" si="432"/>
        <v>30</v>
      </c>
      <c r="I12951" s="198">
        <f t="shared" si="433"/>
        <v>10</v>
      </c>
    </row>
    <row r="12952" spans="1:9" x14ac:dyDescent="0.3">
      <c r="A12952" s="10">
        <v>43747</v>
      </c>
      <c r="B12952" s="11" t="s">
        <v>1602</v>
      </c>
      <c r="C12952" s="11" t="s">
        <v>461</v>
      </c>
      <c r="D12952" s="11" t="s">
        <v>662</v>
      </c>
      <c r="F12952" s="15">
        <f>IF(ISBLANK($D12952),"",IF(ISBLANK($E12952),VLOOKUP($D12952,$J:$K,2,FALSE),VLOOKUP($E12952,'Daycare Packages'!$A:$G,7,FALSE)))</f>
        <v>30</v>
      </c>
      <c r="G12952" s="15"/>
      <c r="H12952" s="15">
        <f t="shared" si="432"/>
        <v>30</v>
      </c>
      <c r="I12952" s="198">
        <f t="shared" si="433"/>
        <v>10</v>
      </c>
    </row>
    <row r="12953" spans="1:9" x14ac:dyDescent="0.3">
      <c r="A12953" s="10">
        <v>43747</v>
      </c>
      <c r="B12953" s="11" t="s">
        <v>141</v>
      </c>
      <c r="C12953" s="11" t="s">
        <v>564</v>
      </c>
      <c r="D12953" s="11" t="s">
        <v>662</v>
      </c>
      <c r="E12953" s="11">
        <v>6914106</v>
      </c>
      <c r="F12953" s="15">
        <f>IF(ISBLANK($D12953),"",IF(ISBLANK($E12953),VLOOKUP($D12953,$J:$K,2,FALSE),VLOOKUP($E12953,'Daycare Packages'!$A:$G,7,FALSE)))</f>
        <v>26</v>
      </c>
      <c r="G12953" s="15"/>
      <c r="H12953" s="15">
        <f t="shared" si="432"/>
        <v>26</v>
      </c>
      <c r="I12953" s="198">
        <f t="shared" si="433"/>
        <v>10</v>
      </c>
    </row>
    <row r="12954" spans="1:9" x14ac:dyDescent="0.3">
      <c r="A12954" s="10">
        <v>43747</v>
      </c>
      <c r="B12954" s="11" t="s">
        <v>215</v>
      </c>
      <c r="C12954" s="11" t="s">
        <v>741</v>
      </c>
      <c r="D12954" s="11" t="s">
        <v>662</v>
      </c>
      <c r="E12954" s="11">
        <v>6972912</v>
      </c>
      <c r="F12954" s="15">
        <f>IF(ISBLANK($D12954),"",IF(ISBLANK($E12954),VLOOKUP($D12954,$J:$K,2,FALSE),VLOOKUP($E12954,'Daycare Packages'!$A:$G,7,FALSE)))</f>
        <v>27</v>
      </c>
      <c r="G12954" s="15"/>
      <c r="H12954" s="15">
        <f t="shared" si="432"/>
        <v>27</v>
      </c>
      <c r="I12954" s="198">
        <f t="shared" si="433"/>
        <v>10</v>
      </c>
    </row>
    <row r="12955" spans="1:9" x14ac:dyDescent="0.3">
      <c r="A12955" s="10">
        <v>43747</v>
      </c>
      <c r="B12955" s="11" t="s">
        <v>742</v>
      </c>
      <c r="C12955" s="11" t="s">
        <v>743</v>
      </c>
      <c r="D12955" s="11" t="s">
        <v>662</v>
      </c>
      <c r="F12955" s="15">
        <f>IF(ISBLANK($D12955),"",IF(ISBLANK($E12955),VLOOKUP($D12955,$J:$K,2,FALSE),VLOOKUP($E12955,'Daycare Packages'!$A:$G,7,FALSE)))</f>
        <v>30</v>
      </c>
      <c r="G12955" s="15"/>
      <c r="H12955" s="15">
        <f t="shared" si="432"/>
        <v>30</v>
      </c>
      <c r="I12955" s="198">
        <f t="shared" si="433"/>
        <v>10</v>
      </c>
    </row>
    <row r="12956" spans="1:9" x14ac:dyDescent="0.3">
      <c r="A12956" s="10">
        <v>43747</v>
      </c>
      <c r="B12956" s="11" t="s">
        <v>147</v>
      </c>
      <c r="C12956" s="11" t="s">
        <v>796</v>
      </c>
      <c r="D12956" s="11" t="s">
        <v>662</v>
      </c>
      <c r="E12956" s="11">
        <v>6931199</v>
      </c>
      <c r="F12956" s="15">
        <f>IF(ISBLANK($D12956),"",IF(ISBLANK($E12956),VLOOKUP($D12956,$J:$K,2,FALSE),VLOOKUP($E12956,'Daycare Packages'!$A:$G,7,FALSE)))</f>
        <v>23</v>
      </c>
      <c r="G12956" s="15"/>
      <c r="H12956" s="15">
        <f t="shared" si="432"/>
        <v>23</v>
      </c>
      <c r="I12956" s="198">
        <f t="shared" si="433"/>
        <v>10</v>
      </c>
    </row>
    <row r="12957" spans="1:9" x14ac:dyDescent="0.3">
      <c r="A12957" s="10">
        <v>43747</v>
      </c>
      <c r="B12957" s="11" t="s">
        <v>989</v>
      </c>
      <c r="C12957" s="11" t="s">
        <v>765</v>
      </c>
      <c r="D12957" s="11" t="s">
        <v>662</v>
      </c>
      <c r="F12957" s="15">
        <f>IF(ISBLANK($D12957),"",IF(ISBLANK($E12957),VLOOKUP($D12957,$J:$K,2,FALSE),VLOOKUP($E12957,'Daycare Packages'!$A:$G,7,FALSE)))</f>
        <v>30</v>
      </c>
      <c r="G12957" s="15"/>
      <c r="H12957" s="15">
        <f t="shared" si="432"/>
        <v>30</v>
      </c>
      <c r="I12957" s="198">
        <f t="shared" si="433"/>
        <v>10</v>
      </c>
    </row>
    <row r="12958" spans="1:9" x14ac:dyDescent="0.3">
      <c r="A12958" s="10">
        <v>43747</v>
      </c>
      <c r="B12958" s="11" t="s">
        <v>206</v>
      </c>
      <c r="C12958" s="11" t="s">
        <v>424</v>
      </c>
      <c r="D12958" s="11" t="s">
        <v>662</v>
      </c>
      <c r="E12958" s="11">
        <v>6955410</v>
      </c>
      <c r="F12958" s="15">
        <f>IF(ISBLANK($D12958),"",IF(ISBLANK($E12958),VLOOKUP($D12958,$J:$K,2,FALSE),VLOOKUP($E12958,'Daycare Packages'!$A:$G,7,FALSE)))</f>
        <v>27</v>
      </c>
      <c r="G12958" s="15"/>
      <c r="H12958" s="15">
        <f t="shared" si="432"/>
        <v>27</v>
      </c>
      <c r="I12958" s="198">
        <f t="shared" si="433"/>
        <v>10</v>
      </c>
    </row>
    <row r="12959" spans="1:9" x14ac:dyDescent="0.3">
      <c r="A12959" s="10">
        <v>43747</v>
      </c>
      <c r="B12959" s="11" t="s">
        <v>1535</v>
      </c>
      <c r="C12959" s="11" t="s">
        <v>846</v>
      </c>
      <c r="D12959" s="11" t="s">
        <v>662</v>
      </c>
      <c r="E12959" s="11">
        <v>6955604</v>
      </c>
      <c r="F12959" s="15">
        <f>IF(ISBLANK($D12959),"",IF(ISBLANK($E12959),VLOOKUP($D12959,$J:$K,2,FALSE),VLOOKUP($E12959,'Daycare Packages'!$A:$G,7,FALSE)))</f>
        <v>26</v>
      </c>
      <c r="G12959" s="15"/>
      <c r="H12959" s="15">
        <f t="shared" si="432"/>
        <v>26</v>
      </c>
      <c r="I12959" s="198">
        <f t="shared" si="433"/>
        <v>10</v>
      </c>
    </row>
    <row r="12960" spans="1:9" x14ac:dyDescent="0.3">
      <c r="A12960" s="10">
        <v>43747</v>
      </c>
      <c r="B12960" s="11" t="s">
        <v>132</v>
      </c>
      <c r="C12960" s="11" t="s">
        <v>818</v>
      </c>
      <c r="D12960" s="11" t="s">
        <v>662</v>
      </c>
      <c r="E12960" s="11">
        <v>6991250</v>
      </c>
      <c r="F12960" s="15">
        <f>IF(ISBLANK($D12960),"",IF(ISBLANK($E12960),VLOOKUP($D12960,$J:$K,2,FALSE),VLOOKUP($E12960,'Daycare Packages'!$A:$G,7,FALSE)))</f>
        <v>27</v>
      </c>
      <c r="G12960" s="15"/>
      <c r="H12960" s="15">
        <f t="shared" si="432"/>
        <v>27</v>
      </c>
      <c r="I12960" s="198">
        <f t="shared" si="433"/>
        <v>10</v>
      </c>
    </row>
    <row r="12961" spans="1:9" x14ac:dyDescent="0.3">
      <c r="A12961" s="10">
        <v>43747</v>
      </c>
      <c r="B12961" s="11" t="s">
        <v>1366</v>
      </c>
      <c r="C12961" s="11" t="s">
        <v>520</v>
      </c>
      <c r="D12961" s="11" t="s">
        <v>662</v>
      </c>
      <c r="E12961" s="11">
        <v>6940430</v>
      </c>
      <c r="F12961" s="15">
        <f>IF(ISBLANK($D12961),"",IF(ISBLANK($E12961),VLOOKUP($D12961,$J:$K,2,FALSE),VLOOKUP($E12961,'Daycare Packages'!$A:$G,7,FALSE)))</f>
        <v>20.7</v>
      </c>
      <c r="G12961" s="15"/>
      <c r="H12961" s="15">
        <f t="shared" si="432"/>
        <v>20.7</v>
      </c>
      <c r="I12961" s="198">
        <f t="shared" si="433"/>
        <v>10</v>
      </c>
    </row>
    <row r="12962" spans="1:9" x14ac:dyDescent="0.3">
      <c r="A12962" s="55">
        <v>43747</v>
      </c>
      <c r="B12962" s="56" t="s">
        <v>1366</v>
      </c>
      <c r="C12962" s="56" t="s">
        <v>587</v>
      </c>
      <c r="D12962" s="56" t="s">
        <v>662</v>
      </c>
      <c r="E12962" s="56">
        <v>6940430</v>
      </c>
      <c r="F12962" s="59">
        <f>IF(ISBLANK($D12962),"",IF(ISBLANK($E12962),VLOOKUP($D12962,$J:$K,2,FALSE),VLOOKUP($E12962,'Daycare Packages'!$A:$G,7,FALSE)))</f>
        <v>20.7</v>
      </c>
      <c r="G12962" s="59"/>
      <c r="H12962" s="59">
        <f t="shared" si="432"/>
        <v>20.7</v>
      </c>
      <c r="I12962" s="198">
        <f t="shared" si="433"/>
        <v>10</v>
      </c>
    </row>
    <row r="12963" spans="1:9" x14ac:dyDescent="0.3">
      <c r="A12963" s="10">
        <v>43748</v>
      </c>
      <c r="B12963" s="11" t="s">
        <v>2368</v>
      </c>
      <c r="C12963" s="11" t="s">
        <v>665</v>
      </c>
      <c r="D12963" s="11" t="s">
        <v>659</v>
      </c>
      <c r="F12963" s="15">
        <f>IF(ISBLANK($D12963),"",IF(ISBLANK($E12963),VLOOKUP($D12963,$J:$K,2,FALSE),VLOOKUP($E12963,'Daycare Packages'!$A:$G,7,FALSE)))</f>
        <v>20</v>
      </c>
      <c r="G12963" s="15"/>
      <c r="H12963" s="15">
        <f t="shared" ref="H12963:H12979" si="434">IF(ISBLANK(D12963),"",SUM(F12963:G12963))</f>
        <v>20</v>
      </c>
      <c r="I12963" s="198">
        <f t="shared" si="433"/>
        <v>10</v>
      </c>
    </row>
    <row r="12964" spans="1:9" x14ac:dyDescent="0.3">
      <c r="A12964" s="10">
        <v>43748</v>
      </c>
      <c r="B12964" s="11" t="s">
        <v>2368</v>
      </c>
      <c r="C12964" s="11" t="s">
        <v>450</v>
      </c>
      <c r="D12964" s="11" t="s">
        <v>659</v>
      </c>
      <c r="F12964" s="15">
        <f>IF(ISBLANK($D12964),"",IF(ISBLANK($E12964),VLOOKUP($D12964,$J:$K,2,FALSE),VLOOKUP($E12964,'Daycare Packages'!$A:$G,7,FALSE)))</f>
        <v>20</v>
      </c>
      <c r="G12964" s="15"/>
      <c r="H12964" s="15">
        <f t="shared" si="434"/>
        <v>20</v>
      </c>
      <c r="I12964" s="198">
        <f t="shared" si="433"/>
        <v>10</v>
      </c>
    </row>
    <row r="12965" spans="1:9" x14ac:dyDescent="0.3">
      <c r="A12965" s="10">
        <v>43748</v>
      </c>
      <c r="B12965" s="11" t="s">
        <v>663</v>
      </c>
      <c r="C12965" s="11" t="s">
        <v>664</v>
      </c>
      <c r="D12965" s="11" t="s">
        <v>659</v>
      </c>
      <c r="F12965" s="15">
        <f>IF(ISBLANK($D12965),"",IF(ISBLANK($E12965),VLOOKUP($D12965,$J:$K,2,FALSE),VLOOKUP($E12965,'Daycare Packages'!$A:$G,7,FALSE)))</f>
        <v>20</v>
      </c>
      <c r="G12965" s="15"/>
      <c r="H12965" s="15">
        <f t="shared" si="434"/>
        <v>20</v>
      </c>
      <c r="I12965" s="198">
        <f t="shared" si="433"/>
        <v>10</v>
      </c>
    </row>
    <row r="12966" spans="1:9" x14ac:dyDescent="0.3">
      <c r="A12966" s="10">
        <v>43748</v>
      </c>
      <c r="B12966" s="11" t="s">
        <v>663</v>
      </c>
      <c r="C12966" s="11" t="s">
        <v>665</v>
      </c>
      <c r="D12966" s="11" t="s">
        <v>659</v>
      </c>
      <c r="F12966" s="15">
        <f>IF(ISBLANK($D12966),"",IF(ISBLANK($E12966),VLOOKUP($D12966,$J:$K,2,FALSE),VLOOKUP($E12966,'Daycare Packages'!$A:$G,7,FALSE)))</f>
        <v>20</v>
      </c>
      <c r="G12966" s="15"/>
      <c r="H12966" s="15">
        <f t="shared" si="434"/>
        <v>20</v>
      </c>
      <c r="I12966" s="198">
        <f t="shared" si="433"/>
        <v>10</v>
      </c>
    </row>
    <row r="12967" spans="1:9" x14ac:dyDescent="0.3">
      <c r="A12967" s="10">
        <v>43748</v>
      </c>
      <c r="B12967" s="11" t="s">
        <v>124</v>
      </c>
      <c r="C12967" s="11" t="s">
        <v>402</v>
      </c>
      <c r="D12967" s="11" t="s">
        <v>659</v>
      </c>
      <c r="E12967" s="11">
        <v>6718562</v>
      </c>
      <c r="F12967" s="15">
        <f>IF(ISBLANK($D12967),"",IF(ISBLANK($E12967),VLOOKUP($D12967,$J:$K,2,FALSE),VLOOKUP($E12967,'Daycare Packages'!$A:$G,7,FALSE)))</f>
        <v>17</v>
      </c>
      <c r="G12967" s="15"/>
      <c r="H12967" s="15">
        <f t="shared" si="434"/>
        <v>17</v>
      </c>
      <c r="I12967" s="198">
        <f t="shared" si="433"/>
        <v>10</v>
      </c>
    </row>
    <row r="12968" spans="1:9" x14ac:dyDescent="0.3">
      <c r="A12968" s="10">
        <v>43748</v>
      </c>
      <c r="B12968" s="11" t="s">
        <v>152</v>
      </c>
      <c r="C12968" s="11" t="s">
        <v>679</v>
      </c>
      <c r="D12968" s="11" t="s">
        <v>662</v>
      </c>
      <c r="E12968" s="11">
        <v>6942219</v>
      </c>
      <c r="F12968" s="15">
        <f>IF(ISBLANK($D12968),"",IF(ISBLANK($E12968),VLOOKUP($D12968,$J:$K,2,FALSE),VLOOKUP($E12968,'Daycare Packages'!$A:$G,7,FALSE)))</f>
        <v>23</v>
      </c>
      <c r="G12968" s="15"/>
      <c r="H12968" s="15">
        <f t="shared" si="434"/>
        <v>23</v>
      </c>
      <c r="I12968" s="198">
        <f t="shared" si="433"/>
        <v>10</v>
      </c>
    </row>
    <row r="12969" spans="1:9" x14ac:dyDescent="0.3">
      <c r="A12969" s="10">
        <v>43748</v>
      </c>
      <c r="B12969" s="11" t="s">
        <v>2461</v>
      </c>
      <c r="C12969" s="11" t="s">
        <v>710</v>
      </c>
      <c r="D12969" s="11" t="s">
        <v>671</v>
      </c>
      <c r="F12969" s="15">
        <f>IF(ISBLANK($D12969),"",IF(ISBLANK($E12969),VLOOKUP($D12969,$J:$K,2,FALSE),VLOOKUP($E12969,'Daycare Packages'!$A:$G,7,FALSE)))</f>
        <v>0</v>
      </c>
      <c r="G12969" s="15"/>
      <c r="H12969" s="15">
        <f t="shared" si="434"/>
        <v>0</v>
      </c>
      <c r="I12969" s="198">
        <f t="shared" si="433"/>
        <v>10</v>
      </c>
    </row>
    <row r="12970" spans="1:9" x14ac:dyDescent="0.3">
      <c r="A12970" s="10">
        <v>43748</v>
      </c>
      <c r="B12970" s="11" t="s">
        <v>190</v>
      </c>
      <c r="C12970" s="11" t="s">
        <v>718</v>
      </c>
      <c r="D12970" s="11" t="s">
        <v>659</v>
      </c>
      <c r="E12970" s="11">
        <v>6977819</v>
      </c>
      <c r="F12970" s="15">
        <f>IF(ISBLANK($D12970),"",IF(ISBLANK($E12970),VLOOKUP($D12970,$J:$K,2,FALSE),VLOOKUP($E12970,'Daycare Packages'!$A:$G,7,FALSE)))</f>
        <v>19</v>
      </c>
      <c r="G12970" s="15"/>
      <c r="H12970" s="15">
        <f t="shared" si="434"/>
        <v>19</v>
      </c>
      <c r="I12970" s="198">
        <f t="shared" si="433"/>
        <v>10</v>
      </c>
    </row>
    <row r="12971" spans="1:9" x14ac:dyDescent="0.3">
      <c r="A12971" s="10">
        <v>43748</v>
      </c>
      <c r="B12971" s="11" t="s">
        <v>211</v>
      </c>
      <c r="C12971" s="11" t="s">
        <v>507</v>
      </c>
      <c r="D12971" s="11" t="s">
        <v>662</v>
      </c>
      <c r="F12971" s="15">
        <f>IF(ISBLANK($D12971),"",IF(ISBLANK($E12971),VLOOKUP($D12971,$J:$K,2,FALSE),VLOOKUP($E12971,'Daycare Packages'!$A:$G,7,FALSE)))</f>
        <v>30</v>
      </c>
      <c r="G12971" s="15">
        <v>-3</v>
      </c>
      <c r="H12971" s="15">
        <f t="shared" si="434"/>
        <v>27</v>
      </c>
      <c r="I12971" s="198">
        <f t="shared" si="433"/>
        <v>10</v>
      </c>
    </row>
    <row r="12972" spans="1:9" x14ac:dyDescent="0.3">
      <c r="A12972" s="10">
        <v>43748</v>
      </c>
      <c r="B12972" s="11" t="s">
        <v>2059</v>
      </c>
      <c r="C12972" s="11" t="s">
        <v>426</v>
      </c>
      <c r="D12972" s="11" t="s">
        <v>662</v>
      </c>
      <c r="F12972" s="15">
        <f>IF(ISBLANK($D12972),"",IF(ISBLANK($E12972),VLOOKUP($D12972,$J:$K,2,FALSE),VLOOKUP($E12972,'Daycare Packages'!$A:$G,7,FALSE)))</f>
        <v>30</v>
      </c>
      <c r="G12972" s="15"/>
      <c r="H12972" s="15">
        <f t="shared" si="434"/>
        <v>30</v>
      </c>
      <c r="I12972" s="198">
        <f t="shared" si="433"/>
        <v>10</v>
      </c>
    </row>
    <row r="12973" spans="1:9" x14ac:dyDescent="0.3">
      <c r="A12973" s="10">
        <v>43748</v>
      </c>
      <c r="B12973" s="11" t="s">
        <v>1887</v>
      </c>
      <c r="C12973" s="11" t="s">
        <v>507</v>
      </c>
      <c r="D12973" s="11" t="s">
        <v>662</v>
      </c>
      <c r="F12973" s="15">
        <f>IF(ISBLANK($D12973),"",IF(ISBLANK($E12973),VLOOKUP($D12973,$J:$K,2,FALSE),VLOOKUP($E12973,'Daycare Packages'!$A:$G,7,FALSE)))</f>
        <v>30</v>
      </c>
      <c r="G12973" s="15"/>
      <c r="H12973" s="15">
        <f t="shared" si="434"/>
        <v>30</v>
      </c>
      <c r="I12973" s="198">
        <f t="shared" si="433"/>
        <v>10</v>
      </c>
    </row>
    <row r="12974" spans="1:9" x14ac:dyDescent="0.3">
      <c r="A12974" s="10">
        <v>43748</v>
      </c>
      <c r="B12974" s="11" t="s">
        <v>1957</v>
      </c>
      <c r="C12974" s="11" t="s">
        <v>419</v>
      </c>
      <c r="D12974" s="11" t="s">
        <v>662</v>
      </c>
      <c r="E12974" s="11">
        <v>6950873</v>
      </c>
      <c r="F12974" s="15">
        <f>IF(ISBLANK($D12974),"",IF(ISBLANK($E12974),VLOOKUP($D12974,$J:$K,2,FALSE),VLOOKUP($E12974,'Daycare Packages'!$A:$G,7,FALSE)))</f>
        <v>27</v>
      </c>
      <c r="G12974" s="15"/>
      <c r="H12974" s="15">
        <f t="shared" si="434"/>
        <v>27</v>
      </c>
      <c r="I12974" s="198">
        <f t="shared" si="433"/>
        <v>10</v>
      </c>
    </row>
    <row r="12975" spans="1:9" x14ac:dyDescent="0.3">
      <c r="A12975" s="10">
        <v>43748</v>
      </c>
      <c r="B12975" s="11" t="s">
        <v>279</v>
      </c>
      <c r="C12975" s="11" t="s">
        <v>658</v>
      </c>
      <c r="D12975" s="11" t="s">
        <v>662</v>
      </c>
      <c r="F12975" s="15">
        <f>IF(ISBLANK($D12975),"",IF(ISBLANK($E12975),VLOOKUP($D12975,$J:$K,2,FALSE),VLOOKUP($E12975,'Daycare Packages'!$A:$G,7,FALSE)))</f>
        <v>30</v>
      </c>
      <c r="G12975" s="15"/>
      <c r="H12975" s="15">
        <f t="shared" si="434"/>
        <v>30</v>
      </c>
      <c r="I12975" s="198">
        <f t="shared" si="433"/>
        <v>10</v>
      </c>
    </row>
    <row r="12976" spans="1:9" x14ac:dyDescent="0.3">
      <c r="A12976" s="10">
        <v>43748</v>
      </c>
      <c r="B12976" s="11" t="s">
        <v>279</v>
      </c>
      <c r="C12976" s="11" t="s">
        <v>661</v>
      </c>
      <c r="D12976" s="11" t="s">
        <v>662</v>
      </c>
      <c r="F12976" s="15">
        <f>IF(ISBLANK($D12976),"",IF(ISBLANK($E12976),VLOOKUP($D12976,$J:$K,2,FALSE),VLOOKUP($E12976,'Daycare Packages'!$A:$G,7,FALSE)))</f>
        <v>30</v>
      </c>
      <c r="G12976" s="15"/>
      <c r="H12976" s="15">
        <f t="shared" si="434"/>
        <v>30</v>
      </c>
      <c r="I12976" s="198">
        <f t="shared" si="433"/>
        <v>10</v>
      </c>
    </row>
    <row r="12977" spans="1:9" x14ac:dyDescent="0.3">
      <c r="A12977" s="10">
        <v>43748</v>
      </c>
      <c r="B12977" s="11" t="s">
        <v>1221</v>
      </c>
      <c r="C12977" s="11" t="s">
        <v>1222</v>
      </c>
      <c r="D12977" s="11" t="s">
        <v>662</v>
      </c>
      <c r="E12977" s="11">
        <v>6954886</v>
      </c>
      <c r="F12977" s="15">
        <f>IF(ISBLANK($D12977),"",IF(ISBLANK($E12977),VLOOKUP($D12977,$J:$K,2,FALSE),VLOOKUP($E12977,'Daycare Packages'!$A:$G,7,FALSE)))</f>
        <v>25</v>
      </c>
      <c r="G12977" s="15"/>
      <c r="H12977" s="15">
        <f t="shared" si="434"/>
        <v>25</v>
      </c>
      <c r="I12977" s="198">
        <f t="shared" si="433"/>
        <v>10</v>
      </c>
    </row>
    <row r="12978" spans="1:9" x14ac:dyDescent="0.3">
      <c r="A12978" s="10">
        <v>43748</v>
      </c>
      <c r="B12978" s="11" t="s">
        <v>123</v>
      </c>
      <c r="C12978" s="11" t="s">
        <v>622</v>
      </c>
      <c r="D12978" s="11" t="s">
        <v>662</v>
      </c>
      <c r="E12978" s="11">
        <v>6892228</v>
      </c>
      <c r="F12978" s="15">
        <f>IF(ISBLANK($D12978),"",IF(ISBLANK($E12978),VLOOKUP($D12978,$J:$K,2,FALSE),VLOOKUP($E12978,'Daycare Packages'!$A:$G,7,FALSE)))</f>
        <v>23</v>
      </c>
      <c r="G12978" s="15"/>
      <c r="H12978" s="15">
        <f t="shared" si="434"/>
        <v>23</v>
      </c>
      <c r="I12978" s="198">
        <f t="shared" si="433"/>
        <v>10</v>
      </c>
    </row>
    <row r="12979" spans="1:9" x14ac:dyDescent="0.3">
      <c r="A12979" s="10">
        <v>43748</v>
      </c>
      <c r="B12979" s="11" t="s">
        <v>565</v>
      </c>
      <c r="C12979" s="11" t="s">
        <v>566</v>
      </c>
      <c r="D12979" s="11" t="s">
        <v>659</v>
      </c>
      <c r="F12979" s="15">
        <f>IF(ISBLANK($D12979),"",IF(ISBLANK($E12979),VLOOKUP($D12979,$J:$K,2,FALSE),VLOOKUP($E12979,'Daycare Packages'!$A:$G,7,FALSE)))</f>
        <v>20</v>
      </c>
      <c r="G12979" s="15"/>
      <c r="H12979" s="15">
        <f t="shared" si="434"/>
        <v>20</v>
      </c>
      <c r="I12979" s="198">
        <f t="shared" si="433"/>
        <v>10</v>
      </c>
    </row>
    <row r="12980" spans="1:9" x14ac:dyDescent="0.3">
      <c r="A12980" s="10">
        <v>43748</v>
      </c>
      <c r="B12980" s="11" t="s">
        <v>2398</v>
      </c>
      <c r="C12980" s="11" t="s">
        <v>2399</v>
      </c>
      <c r="D12980" s="11" t="s">
        <v>662</v>
      </c>
      <c r="F12980" s="15">
        <f>IF(ISBLANK($D12980),"",IF(ISBLANK($E12980),VLOOKUP($D12980,$J:$K,2,FALSE),VLOOKUP($E12980,'Daycare Packages'!$A:$G,7,FALSE)))</f>
        <v>30</v>
      </c>
      <c r="G12980" s="15"/>
      <c r="H12980" s="15">
        <f t="shared" ref="H12980:H12982" si="435">IF(ISBLANK(D12980),"",SUM(F12980:G12980))</f>
        <v>30</v>
      </c>
      <c r="I12980" s="198">
        <f t="shared" si="433"/>
        <v>10</v>
      </c>
    </row>
    <row r="12981" spans="1:9" x14ac:dyDescent="0.3">
      <c r="A12981" s="10">
        <v>43748</v>
      </c>
      <c r="B12981" s="11" t="s">
        <v>751</v>
      </c>
      <c r="C12981" s="11" t="s">
        <v>752</v>
      </c>
      <c r="D12981" s="11" t="s">
        <v>662</v>
      </c>
      <c r="F12981" s="15">
        <f>IF(ISBLANK($D12981),"",IF(ISBLANK($E12981),VLOOKUP($D12981,$J:$K,2,FALSE),VLOOKUP($E12981,'Daycare Packages'!$A:$G,7,FALSE)))</f>
        <v>30</v>
      </c>
      <c r="G12981" s="15"/>
      <c r="H12981" s="15">
        <f t="shared" si="435"/>
        <v>30</v>
      </c>
      <c r="I12981" s="198">
        <f t="shared" si="433"/>
        <v>10</v>
      </c>
    </row>
    <row r="12982" spans="1:9" x14ac:dyDescent="0.3">
      <c r="A12982" s="10">
        <v>43748</v>
      </c>
      <c r="B12982" s="11" t="s">
        <v>2167</v>
      </c>
      <c r="C12982" s="11" t="s">
        <v>570</v>
      </c>
      <c r="D12982" s="11" t="s">
        <v>662</v>
      </c>
      <c r="E12982" s="11">
        <v>6986647</v>
      </c>
      <c r="F12982" s="15">
        <f>IF(ISBLANK($D12982),"",IF(ISBLANK($E12982),VLOOKUP($D12982,$J:$K,2,FALSE),VLOOKUP($E12982,'Daycare Packages'!$A:$G,7,FALSE)))</f>
        <v>27</v>
      </c>
      <c r="G12982" s="15"/>
      <c r="H12982" s="15">
        <f t="shared" si="435"/>
        <v>27</v>
      </c>
      <c r="I12982" s="198">
        <f t="shared" si="433"/>
        <v>10</v>
      </c>
    </row>
    <row r="12983" spans="1:9" x14ac:dyDescent="0.3">
      <c r="A12983" s="10">
        <v>43748</v>
      </c>
      <c r="B12983" s="11" t="s">
        <v>511</v>
      </c>
      <c r="C12983" s="11" t="s">
        <v>512</v>
      </c>
      <c r="D12983" s="11" t="s">
        <v>662</v>
      </c>
      <c r="F12983" s="15">
        <f>IF(ISBLANK($D12983),"",IF(ISBLANK($E12983),VLOOKUP($D12983,$J:$K,2,FALSE),VLOOKUP($E12983,'Daycare Packages'!$A:$G,7,FALSE)))</f>
        <v>30</v>
      </c>
      <c r="G12983" s="15"/>
      <c r="H12983" s="15">
        <f t="shared" ref="H12983:H13046" si="436">IF(ISBLANK(D12983),"",SUM(F12983:G12983))</f>
        <v>30</v>
      </c>
      <c r="I12983" s="198">
        <f t="shared" si="433"/>
        <v>10</v>
      </c>
    </row>
    <row r="12984" spans="1:9" x14ac:dyDescent="0.3">
      <c r="A12984" s="10">
        <v>43748</v>
      </c>
      <c r="B12984" s="11" t="s">
        <v>2457</v>
      </c>
      <c r="C12984" s="11" t="s">
        <v>2458</v>
      </c>
      <c r="D12984" s="11" t="s">
        <v>662</v>
      </c>
      <c r="F12984" s="15">
        <f>IF(ISBLANK($D12984),"",IF(ISBLANK($E12984),VLOOKUP($D12984,$J:$K,2,FALSE),VLOOKUP($E12984,'Daycare Packages'!$A:$G,7,FALSE)))</f>
        <v>30</v>
      </c>
      <c r="G12984" s="15"/>
      <c r="H12984" s="15">
        <f t="shared" si="436"/>
        <v>30</v>
      </c>
      <c r="I12984" s="198">
        <f t="shared" si="433"/>
        <v>10</v>
      </c>
    </row>
    <row r="12985" spans="1:9" x14ac:dyDescent="0.3">
      <c r="A12985" s="10">
        <v>43748</v>
      </c>
      <c r="B12985" s="11" t="s">
        <v>690</v>
      </c>
      <c r="C12985" s="11" t="s">
        <v>691</v>
      </c>
      <c r="D12985" s="11" t="s">
        <v>662</v>
      </c>
      <c r="E12985" s="11">
        <v>6937080</v>
      </c>
      <c r="F12985" s="15">
        <f>IF(ISBLANK($D12985),"",IF(ISBLANK($E12985),VLOOKUP($D12985,$J:$K,2,FALSE),VLOOKUP($E12985,'Daycare Packages'!$A:$G,7,FALSE)))</f>
        <v>23</v>
      </c>
      <c r="G12985" s="15"/>
      <c r="H12985" s="15">
        <f t="shared" si="436"/>
        <v>23</v>
      </c>
      <c r="I12985" s="198">
        <f t="shared" si="433"/>
        <v>10</v>
      </c>
    </row>
    <row r="12986" spans="1:9" x14ac:dyDescent="0.3">
      <c r="A12986" s="10">
        <v>43748</v>
      </c>
      <c r="B12986" s="11" t="s">
        <v>1863</v>
      </c>
      <c r="C12986" s="11" t="s">
        <v>1864</v>
      </c>
      <c r="D12986" s="11" t="s">
        <v>662</v>
      </c>
      <c r="E12986" s="11">
        <v>6927437</v>
      </c>
      <c r="F12986" s="15">
        <f>IF(ISBLANK($D12986),"",IF(ISBLANK($E12986),VLOOKUP($D12986,$J:$K,2,FALSE),VLOOKUP($E12986,'Daycare Packages'!$A:$G,7,FALSE)))</f>
        <v>27</v>
      </c>
      <c r="G12986" s="15"/>
      <c r="H12986" s="15">
        <f t="shared" si="436"/>
        <v>27</v>
      </c>
      <c r="I12986" s="198">
        <f t="shared" si="433"/>
        <v>10</v>
      </c>
    </row>
    <row r="12987" spans="1:9" x14ac:dyDescent="0.3">
      <c r="A12987" s="10">
        <v>43748</v>
      </c>
      <c r="B12987" s="11" t="s">
        <v>2401</v>
      </c>
      <c r="C12987" s="11" t="s">
        <v>498</v>
      </c>
      <c r="D12987" s="11" t="s">
        <v>662</v>
      </c>
      <c r="F12987" s="15">
        <f>IF(ISBLANK($D12987),"",IF(ISBLANK($E12987),VLOOKUP($D12987,$J:$K,2,FALSE),VLOOKUP($E12987,'Daycare Packages'!$A:$G,7,FALSE)))</f>
        <v>30</v>
      </c>
      <c r="G12987" s="15"/>
      <c r="H12987" s="15">
        <f t="shared" si="436"/>
        <v>30</v>
      </c>
      <c r="I12987" s="198">
        <f t="shared" si="433"/>
        <v>10</v>
      </c>
    </row>
    <row r="12988" spans="1:9" x14ac:dyDescent="0.3">
      <c r="A12988" s="10">
        <v>43748</v>
      </c>
      <c r="B12988" s="11" t="s">
        <v>1435</v>
      </c>
      <c r="C12988" s="11" t="s">
        <v>448</v>
      </c>
      <c r="D12988" s="11" t="s">
        <v>662</v>
      </c>
      <c r="E12988" s="11">
        <v>6972428</v>
      </c>
      <c r="F12988" s="15">
        <f>IF(ISBLANK($D12988),"",IF(ISBLANK($E12988),VLOOKUP($D12988,$J:$K,2,FALSE),VLOOKUP($E12988,'Daycare Packages'!$A:$G,7,FALSE)))</f>
        <v>26</v>
      </c>
      <c r="G12988" s="15"/>
      <c r="H12988" s="15">
        <f t="shared" si="436"/>
        <v>26</v>
      </c>
      <c r="I12988" s="198">
        <f t="shared" si="433"/>
        <v>10</v>
      </c>
    </row>
    <row r="12989" spans="1:9" x14ac:dyDescent="0.3">
      <c r="A12989" s="10">
        <v>43748</v>
      </c>
      <c r="B12989" s="11" t="s">
        <v>2357</v>
      </c>
      <c r="C12989" s="11" t="s">
        <v>2358</v>
      </c>
      <c r="D12989" s="11" t="s">
        <v>662</v>
      </c>
      <c r="F12989" s="15">
        <f>IF(ISBLANK($D12989),"",IF(ISBLANK($E12989),VLOOKUP($D12989,$J:$K,2,FALSE),VLOOKUP($E12989,'Daycare Packages'!$A:$G,7,FALSE)))</f>
        <v>30</v>
      </c>
      <c r="G12989" s="15"/>
      <c r="H12989" s="15">
        <f t="shared" si="436"/>
        <v>30</v>
      </c>
      <c r="I12989" s="198">
        <f t="shared" si="433"/>
        <v>10</v>
      </c>
    </row>
    <row r="12990" spans="1:9" x14ac:dyDescent="0.3">
      <c r="A12990" s="10">
        <v>43748</v>
      </c>
      <c r="B12990" s="11" t="s">
        <v>677</v>
      </c>
      <c r="C12990" s="11" t="s">
        <v>678</v>
      </c>
      <c r="D12990" s="11" t="s">
        <v>662</v>
      </c>
      <c r="F12990" s="15">
        <f>IF(ISBLANK($D12990),"",IF(ISBLANK($E12990),VLOOKUP($D12990,$J:$K,2,FALSE),VLOOKUP($E12990,'Daycare Packages'!$A:$G,7,FALSE)))</f>
        <v>30</v>
      </c>
      <c r="G12990" s="15"/>
      <c r="H12990" s="15">
        <f t="shared" si="436"/>
        <v>30</v>
      </c>
      <c r="I12990" s="198">
        <f t="shared" si="433"/>
        <v>10</v>
      </c>
    </row>
    <row r="12991" spans="1:9" x14ac:dyDescent="0.3">
      <c r="A12991" s="10">
        <v>43748</v>
      </c>
      <c r="B12991" s="11" t="s">
        <v>2031</v>
      </c>
      <c r="C12991" s="11" t="s">
        <v>2032</v>
      </c>
      <c r="D12991" s="11" t="s">
        <v>662</v>
      </c>
      <c r="F12991" s="15">
        <f>IF(ISBLANK($D12991),"",IF(ISBLANK($E12991),VLOOKUP($D12991,$J:$K,2,FALSE),VLOOKUP($E12991,'Daycare Packages'!$A:$G,7,FALSE)))</f>
        <v>30</v>
      </c>
      <c r="G12991" s="15"/>
      <c r="H12991" s="15">
        <f t="shared" si="436"/>
        <v>30</v>
      </c>
      <c r="I12991" s="198">
        <f t="shared" si="433"/>
        <v>10</v>
      </c>
    </row>
    <row r="12992" spans="1:9" x14ac:dyDescent="0.3">
      <c r="A12992" s="10">
        <v>43748</v>
      </c>
      <c r="B12992" s="11" t="s">
        <v>727</v>
      </c>
      <c r="C12992" s="11" t="s">
        <v>728</v>
      </c>
      <c r="D12992" s="11" t="s">
        <v>662</v>
      </c>
      <c r="F12992" s="15">
        <f>IF(ISBLANK($D12992),"",IF(ISBLANK($E12992),VLOOKUP($D12992,$J:$K,2,FALSE),VLOOKUP($E12992,'Daycare Packages'!$A:$G,7,FALSE)))</f>
        <v>30</v>
      </c>
      <c r="G12992" s="15"/>
      <c r="H12992" s="15">
        <f t="shared" si="436"/>
        <v>30</v>
      </c>
      <c r="I12992" s="198">
        <f t="shared" si="433"/>
        <v>10</v>
      </c>
    </row>
    <row r="12993" spans="1:9" x14ac:dyDescent="0.3">
      <c r="A12993" s="10">
        <v>43748</v>
      </c>
      <c r="B12993" s="11" t="s">
        <v>941</v>
      </c>
      <c r="C12993" s="11" t="s">
        <v>487</v>
      </c>
      <c r="D12993" s="11" t="s">
        <v>662</v>
      </c>
      <c r="F12993" s="15">
        <f>IF(ISBLANK($D12993),"",IF(ISBLANK($E12993),VLOOKUP($D12993,$J:$K,2,FALSE),VLOOKUP($E12993,'Daycare Packages'!$A:$G,7,FALSE)))</f>
        <v>30</v>
      </c>
      <c r="G12993" s="15"/>
      <c r="H12993" s="15">
        <f t="shared" si="436"/>
        <v>30</v>
      </c>
      <c r="I12993" s="198">
        <f t="shared" si="433"/>
        <v>10</v>
      </c>
    </row>
    <row r="12994" spans="1:9" x14ac:dyDescent="0.3">
      <c r="A12994" s="10">
        <v>43748</v>
      </c>
      <c r="B12994" s="11" t="s">
        <v>1961</v>
      </c>
      <c r="C12994" s="11" t="s">
        <v>1962</v>
      </c>
      <c r="D12994" s="11" t="s">
        <v>662</v>
      </c>
      <c r="F12994" s="15">
        <f>IF(ISBLANK($D12994),"",IF(ISBLANK($E12994),VLOOKUP($D12994,$J:$K,2,FALSE),VLOOKUP($E12994,'Daycare Packages'!$A:$G,7,FALSE)))</f>
        <v>30</v>
      </c>
      <c r="G12994" s="15"/>
      <c r="H12994" s="15">
        <f t="shared" si="436"/>
        <v>30</v>
      </c>
      <c r="I12994" s="198">
        <f t="shared" si="433"/>
        <v>10</v>
      </c>
    </row>
    <row r="12995" spans="1:9" x14ac:dyDescent="0.3">
      <c r="A12995" s="10">
        <v>43748</v>
      </c>
      <c r="B12995" s="11" t="s">
        <v>162</v>
      </c>
      <c r="C12995" s="11" t="s">
        <v>676</v>
      </c>
      <c r="D12995" s="11" t="s">
        <v>662</v>
      </c>
      <c r="E12995" s="11">
        <v>6914935</v>
      </c>
      <c r="F12995" s="15">
        <f>IF(ISBLANK($D12995),"",IF(ISBLANK($E12995),VLOOKUP($D12995,$J:$K,2,FALSE),VLOOKUP($E12995,'Daycare Packages'!$A:$G,7,FALSE)))</f>
        <v>27</v>
      </c>
      <c r="G12995" s="15"/>
      <c r="H12995" s="15">
        <f t="shared" si="436"/>
        <v>27</v>
      </c>
      <c r="I12995" s="198">
        <f t="shared" ref="I12995:I13058" si="437">IF(A12995="",0,MONTH(A12995))</f>
        <v>10</v>
      </c>
    </row>
    <row r="12996" spans="1:9" x14ac:dyDescent="0.3">
      <c r="A12996" s="10">
        <v>43748</v>
      </c>
      <c r="B12996" s="11" t="s">
        <v>216</v>
      </c>
      <c r="C12996" s="11" t="s">
        <v>448</v>
      </c>
      <c r="D12996" s="11" t="s">
        <v>662</v>
      </c>
      <c r="E12996" s="11">
        <v>6966017</v>
      </c>
      <c r="F12996" s="15">
        <f>IF(ISBLANK($D12996),"",IF(ISBLANK($E12996),VLOOKUP($D12996,$J:$K,2,FALSE),VLOOKUP($E12996,'Daycare Packages'!$A:$G,7,FALSE)))</f>
        <v>27</v>
      </c>
      <c r="G12996" s="15"/>
      <c r="H12996" s="15">
        <f t="shared" si="436"/>
        <v>27</v>
      </c>
      <c r="I12996" s="198">
        <f t="shared" si="437"/>
        <v>10</v>
      </c>
    </row>
    <row r="12997" spans="1:9" x14ac:dyDescent="0.3">
      <c r="A12997" s="10">
        <v>43748</v>
      </c>
      <c r="B12997" s="11" t="s">
        <v>209</v>
      </c>
      <c r="C12997" s="11" t="s">
        <v>702</v>
      </c>
      <c r="D12997" s="11" t="s">
        <v>662</v>
      </c>
      <c r="E12997" s="11">
        <v>6965118</v>
      </c>
      <c r="F12997" s="15">
        <f>IF(ISBLANK($D12997),"",IF(ISBLANK($E12997),VLOOKUP($D12997,$J:$K,2,FALSE),VLOOKUP($E12997,'Daycare Packages'!$A:$G,7,FALSE)))</f>
        <v>27</v>
      </c>
      <c r="G12997" s="15"/>
      <c r="H12997" s="15">
        <f t="shared" si="436"/>
        <v>27</v>
      </c>
      <c r="I12997" s="198">
        <f t="shared" si="437"/>
        <v>10</v>
      </c>
    </row>
    <row r="12998" spans="1:9" x14ac:dyDescent="0.3">
      <c r="A12998" s="10">
        <v>43748</v>
      </c>
      <c r="B12998" s="11" t="s">
        <v>66</v>
      </c>
      <c r="C12998" s="11" t="s">
        <v>866</v>
      </c>
      <c r="D12998" s="11" t="s">
        <v>662</v>
      </c>
      <c r="E12998" s="11">
        <v>540558</v>
      </c>
      <c r="F12998" s="15">
        <f>IF(ISBLANK($D12998),"",IF(ISBLANK($E12998),VLOOKUP($D12998,$J:$K,2,FALSE),VLOOKUP($E12998,'Daycare Packages'!$A:$G,7,FALSE)))</f>
        <v>20</v>
      </c>
      <c r="G12998" s="15"/>
      <c r="H12998" s="15">
        <f t="shared" si="436"/>
        <v>20</v>
      </c>
      <c r="I12998" s="198">
        <f t="shared" si="437"/>
        <v>10</v>
      </c>
    </row>
    <row r="12999" spans="1:9" x14ac:dyDescent="0.3">
      <c r="A12999" s="10">
        <v>43748</v>
      </c>
      <c r="B12999" s="11" t="s">
        <v>167</v>
      </c>
      <c r="C12999" s="11" t="s">
        <v>726</v>
      </c>
      <c r="D12999" s="11" t="s">
        <v>662</v>
      </c>
      <c r="E12999" s="11">
        <v>6971388</v>
      </c>
      <c r="F12999" s="15">
        <f>IF(ISBLANK($D12999),"",IF(ISBLANK($E12999),VLOOKUP($D12999,$J:$K,2,FALSE),VLOOKUP($E12999,'Daycare Packages'!$A:$G,7,FALSE)))</f>
        <v>27</v>
      </c>
      <c r="G12999" s="15"/>
      <c r="H12999" s="15">
        <f t="shared" si="436"/>
        <v>27</v>
      </c>
      <c r="I12999" s="198">
        <f t="shared" si="437"/>
        <v>10</v>
      </c>
    </row>
    <row r="13000" spans="1:9" x14ac:dyDescent="0.3">
      <c r="A13000" s="10">
        <v>43748</v>
      </c>
      <c r="B13000" s="11" t="s">
        <v>167</v>
      </c>
      <c r="C13000" s="11" t="s">
        <v>467</v>
      </c>
      <c r="D13000" s="11" t="s">
        <v>662</v>
      </c>
      <c r="E13000" s="11">
        <v>6971388</v>
      </c>
      <c r="F13000" s="15">
        <f>IF(ISBLANK($D13000),"",IF(ISBLANK($E13000),VLOOKUP($D13000,$J:$K,2,FALSE),VLOOKUP($E13000,'Daycare Packages'!$A:$G,7,FALSE)))</f>
        <v>27</v>
      </c>
      <c r="G13000" s="15"/>
      <c r="H13000" s="15">
        <f t="shared" si="436"/>
        <v>27</v>
      </c>
      <c r="I13000" s="198">
        <f t="shared" si="437"/>
        <v>10</v>
      </c>
    </row>
    <row r="13001" spans="1:9" x14ac:dyDescent="0.3">
      <c r="A13001" s="10">
        <v>43748</v>
      </c>
      <c r="B13001" s="11" t="s">
        <v>826</v>
      </c>
      <c r="C13001" s="11" t="s">
        <v>553</v>
      </c>
      <c r="D13001" s="11" t="s">
        <v>662</v>
      </c>
      <c r="F13001" s="15">
        <f>IF(ISBLANK($D13001),"",IF(ISBLANK($E13001),VLOOKUP($D13001,$J:$K,2,FALSE),VLOOKUP($E13001,'Daycare Packages'!$A:$G,7,FALSE)))</f>
        <v>30</v>
      </c>
      <c r="G13001" s="15"/>
      <c r="H13001" s="15">
        <f t="shared" si="436"/>
        <v>30</v>
      </c>
      <c r="I13001" s="198">
        <f t="shared" si="437"/>
        <v>10</v>
      </c>
    </row>
    <row r="13002" spans="1:9" x14ac:dyDescent="0.3">
      <c r="A13002" s="10">
        <v>43748</v>
      </c>
      <c r="B13002" s="11" t="s">
        <v>826</v>
      </c>
      <c r="C13002" s="11" t="s">
        <v>827</v>
      </c>
      <c r="D13002" s="11" t="s">
        <v>662</v>
      </c>
      <c r="F13002" s="15">
        <f>IF(ISBLANK($D13002),"",IF(ISBLANK($E13002),VLOOKUP($D13002,$J:$K,2,FALSE),VLOOKUP($E13002,'Daycare Packages'!$A:$G,7,FALSE)))</f>
        <v>30</v>
      </c>
      <c r="G13002" s="15"/>
      <c r="H13002" s="15">
        <f t="shared" si="436"/>
        <v>30</v>
      </c>
      <c r="I13002" s="198">
        <f t="shared" si="437"/>
        <v>10</v>
      </c>
    </row>
    <row r="13003" spans="1:9" x14ac:dyDescent="0.3">
      <c r="A13003" s="10">
        <v>43748</v>
      </c>
      <c r="B13003" s="11" t="s">
        <v>2125</v>
      </c>
      <c r="C13003" s="11" t="s">
        <v>2126</v>
      </c>
      <c r="D13003" s="11" t="s">
        <v>662</v>
      </c>
      <c r="E13003" s="11">
        <v>6991542</v>
      </c>
      <c r="F13003" s="15">
        <f>IF(ISBLANK($D13003),"",IF(ISBLANK($E13003),VLOOKUP($D13003,$J:$K,2,FALSE),VLOOKUP($E13003,'Daycare Packages'!$A:$G,7,FALSE)))</f>
        <v>27</v>
      </c>
      <c r="G13003" s="15"/>
      <c r="H13003" s="15">
        <f t="shared" si="436"/>
        <v>27</v>
      </c>
      <c r="I13003" s="198">
        <f t="shared" si="437"/>
        <v>10</v>
      </c>
    </row>
    <row r="13004" spans="1:9" x14ac:dyDescent="0.3">
      <c r="A13004" s="10">
        <v>43748</v>
      </c>
      <c r="B13004" s="11" t="s">
        <v>213</v>
      </c>
      <c r="C13004" s="11" t="s">
        <v>675</v>
      </c>
      <c r="D13004" s="11" t="s">
        <v>662</v>
      </c>
      <c r="E13004" s="11">
        <v>6958010</v>
      </c>
      <c r="F13004" s="15">
        <f>IF(ISBLANK($D13004),"",IF(ISBLANK($E13004),VLOOKUP($D13004,$J:$K,2,FALSE),VLOOKUP($E13004,'Daycare Packages'!$A:$G,7,FALSE)))</f>
        <v>27</v>
      </c>
      <c r="G13004" s="15"/>
      <c r="H13004" s="15">
        <f t="shared" si="436"/>
        <v>27</v>
      </c>
      <c r="I13004" s="198">
        <f t="shared" si="437"/>
        <v>10</v>
      </c>
    </row>
    <row r="13005" spans="1:9" x14ac:dyDescent="0.3">
      <c r="A13005" s="10">
        <v>43748</v>
      </c>
      <c r="B13005" s="11" t="s">
        <v>154</v>
      </c>
      <c r="C13005" s="11" t="s">
        <v>729</v>
      </c>
      <c r="D13005" s="11" t="s">
        <v>662</v>
      </c>
      <c r="E13005" s="11">
        <v>6928866</v>
      </c>
      <c r="F13005" s="15">
        <f>IF(ISBLANK($D13005),"",IF(ISBLANK($E13005),VLOOKUP($D13005,$J:$K,2,FALSE),VLOOKUP($E13005,'Daycare Packages'!$A:$G,7,FALSE)))</f>
        <v>27</v>
      </c>
      <c r="G13005" s="15"/>
      <c r="H13005" s="15">
        <f t="shared" si="436"/>
        <v>27</v>
      </c>
      <c r="I13005" s="198">
        <f t="shared" si="437"/>
        <v>10</v>
      </c>
    </row>
    <row r="13006" spans="1:9" x14ac:dyDescent="0.3">
      <c r="A13006" s="10">
        <v>43748</v>
      </c>
      <c r="B13006" s="11" t="s">
        <v>1317</v>
      </c>
      <c r="C13006" s="11" t="s">
        <v>633</v>
      </c>
      <c r="D13006" s="11" t="s">
        <v>662</v>
      </c>
      <c r="E13006" s="11">
        <v>6935593</v>
      </c>
      <c r="F13006" s="15">
        <f>IF(ISBLANK($D13006),"",IF(ISBLANK($E13006),VLOOKUP($D13006,$J:$K,2,FALSE),VLOOKUP($E13006,'Daycare Packages'!$A:$G,7,FALSE)))</f>
        <v>25</v>
      </c>
      <c r="G13006" s="15"/>
      <c r="H13006" s="15">
        <f t="shared" si="436"/>
        <v>25</v>
      </c>
      <c r="I13006" s="198">
        <f t="shared" si="437"/>
        <v>10</v>
      </c>
    </row>
    <row r="13007" spans="1:9" x14ac:dyDescent="0.3">
      <c r="A13007" s="10">
        <v>43748</v>
      </c>
      <c r="B13007" s="11" t="s">
        <v>1979</v>
      </c>
      <c r="C13007" s="11" t="s">
        <v>474</v>
      </c>
      <c r="D13007" s="11" t="s">
        <v>662</v>
      </c>
      <c r="E13007" s="11">
        <v>6921788</v>
      </c>
      <c r="F13007" s="15">
        <f>IF(ISBLANK($D13007),"",IF(ISBLANK($E13007),VLOOKUP($D13007,$J:$K,2,FALSE),VLOOKUP($E13007,'Daycare Packages'!$A:$G,7,FALSE)))</f>
        <v>23</v>
      </c>
      <c r="G13007" s="15"/>
      <c r="H13007" s="15">
        <f t="shared" si="436"/>
        <v>23</v>
      </c>
      <c r="I13007" s="198">
        <f t="shared" si="437"/>
        <v>10</v>
      </c>
    </row>
    <row r="13008" spans="1:9" x14ac:dyDescent="0.3">
      <c r="A13008" s="10">
        <v>43748</v>
      </c>
      <c r="B13008" s="11" t="s">
        <v>153</v>
      </c>
      <c r="C13008" s="11" t="s">
        <v>1315</v>
      </c>
      <c r="D13008" s="11" t="s">
        <v>662</v>
      </c>
      <c r="E13008" s="11">
        <v>6916175</v>
      </c>
      <c r="F13008" s="15">
        <f>IF(ISBLANK($D13008),"",IF(ISBLANK($E13008),VLOOKUP($D13008,$J:$K,2,FALSE),VLOOKUP($E13008,'Daycare Packages'!$A:$G,7,FALSE)))</f>
        <v>27</v>
      </c>
      <c r="G13008" s="15"/>
      <c r="H13008" s="15">
        <f t="shared" si="436"/>
        <v>27</v>
      </c>
      <c r="I13008" s="198">
        <f t="shared" si="437"/>
        <v>10</v>
      </c>
    </row>
    <row r="13009" spans="1:9" x14ac:dyDescent="0.3">
      <c r="A13009" s="10">
        <v>43748</v>
      </c>
      <c r="B13009" s="11" t="s">
        <v>223</v>
      </c>
      <c r="C13009" s="11" t="s">
        <v>538</v>
      </c>
      <c r="D13009" s="11" t="s">
        <v>662</v>
      </c>
      <c r="F13009" s="15">
        <f>IF(ISBLANK($D13009),"",IF(ISBLANK($E13009),VLOOKUP($D13009,$J:$K,2,FALSE),VLOOKUP($E13009,'Daycare Packages'!$A:$G,7,FALSE)))</f>
        <v>30</v>
      </c>
      <c r="G13009" s="15"/>
      <c r="H13009" s="15">
        <f t="shared" si="436"/>
        <v>30</v>
      </c>
      <c r="I13009" s="198">
        <f t="shared" si="437"/>
        <v>10</v>
      </c>
    </row>
    <row r="13010" spans="1:9" x14ac:dyDescent="0.3">
      <c r="A13010" s="10">
        <v>43748</v>
      </c>
      <c r="B13010" s="11" t="s">
        <v>912</v>
      </c>
      <c r="C13010" s="11" t="s">
        <v>913</v>
      </c>
      <c r="D13010" s="11" t="s">
        <v>662</v>
      </c>
      <c r="F13010" s="15">
        <f>IF(ISBLANK($D13010),"",IF(ISBLANK($E13010),VLOOKUP($D13010,$J:$K,2,FALSE),VLOOKUP($E13010,'Daycare Packages'!$A:$G,7,FALSE)))</f>
        <v>30</v>
      </c>
      <c r="G13010" s="15"/>
      <c r="H13010" s="15">
        <f t="shared" si="436"/>
        <v>30</v>
      </c>
      <c r="I13010" s="198">
        <f t="shared" si="437"/>
        <v>10</v>
      </c>
    </row>
    <row r="13011" spans="1:9" x14ac:dyDescent="0.3">
      <c r="A13011" s="10">
        <v>43748</v>
      </c>
      <c r="B13011" s="11" t="s">
        <v>2077</v>
      </c>
      <c r="C13011" s="11" t="s">
        <v>943</v>
      </c>
      <c r="D13011" s="11" t="s">
        <v>662</v>
      </c>
      <c r="E13011" s="11">
        <v>6937572</v>
      </c>
      <c r="F13011" s="15">
        <f>IF(ISBLANK($D13011),"",IF(ISBLANK($E13011),VLOOKUP($D13011,$J:$K,2,FALSE),VLOOKUP($E13011,'Daycare Packages'!$A:$G,7,FALSE)))</f>
        <v>23</v>
      </c>
      <c r="G13011" s="15"/>
      <c r="H13011" s="15">
        <f t="shared" si="436"/>
        <v>23</v>
      </c>
      <c r="I13011" s="198">
        <f t="shared" si="437"/>
        <v>10</v>
      </c>
    </row>
    <row r="13012" spans="1:9" x14ac:dyDescent="0.3">
      <c r="A13012" s="10">
        <v>43748</v>
      </c>
      <c r="B13012" s="11" t="s">
        <v>160</v>
      </c>
      <c r="C13012" s="11" t="s">
        <v>1761</v>
      </c>
      <c r="D13012" s="11" t="s">
        <v>659</v>
      </c>
      <c r="F13012" s="15">
        <f>IF(ISBLANK($D13012),"",IF(ISBLANK($E13012),VLOOKUP($D13012,$J:$K,2,FALSE),VLOOKUP($E13012,'Daycare Packages'!$A:$G,7,FALSE)))</f>
        <v>20</v>
      </c>
      <c r="G13012" s="15"/>
      <c r="H13012" s="15">
        <f t="shared" si="436"/>
        <v>20</v>
      </c>
      <c r="I13012" s="198">
        <f t="shared" si="437"/>
        <v>10</v>
      </c>
    </row>
    <row r="13013" spans="1:9" x14ac:dyDescent="0.3">
      <c r="A13013" s="10">
        <v>43748</v>
      </c>
      <c r="B13013" s="11" t="s">
        <v>160</v>
      </c>
      <c r="C13013" s="11" t="s">
        <v>794</v>
      </c>
      <c r="D13013" s="11" t="s">
        <v>659</v>
      </c>
      <c r="F13013" s="15">
        <f>IF(ISBLANK($D13013),"",IF(ISBLANK($E13013),VLOOKUP($D13013,$J:$K,2,FALSE),VLOOKUP($E13013,'Daycare Packages'!$A:$G,7,FALSE)))</f>
        <v>20</v>
      </c>
      <c r="G13013" s="15"/>
      <c r="H13013" s="15">
        <f t="shared" si="436"/>
        <v>20</v>
      </c>
      <c r="I13013" s="198">
        <f t="shared" si="437"/>
        <v>10</v>
      </c>
    </row>
    <row r="13014" spans="1:9" x14ac:dyDescent="0.3">
      <c r="A13014" s="10">
        <v>43748</v>
      </c>
      <c r="B13014" s="11" t="s">
        <v>1199</v>
      </c>
      <c r="C13014" s="11" t="s">
        <v>507</v>
      </c>
      <c r="D13014" s="11" t="s">
        <v>662</v>
      </c>
      <c r="F13014" s="15">
        <f>IF(ISBLANK($D13014),"",IF(ISBLANK($E13014),VLOOKUP($D13014,$J:$K,2,FALSE),VLOOKUP($E13014,'Daycare Packages'!$A:$G,7,FALSE)))</f>
        <v>30</v>
      </c>
      <c r="G13014" s="15"/>
      <c r="H13014" s="15">
        <f t="shared" si="436"/>
        <v>30</v>
      </c>
      <c r="I13014" s="198">
        <f t="shared" si="437"/>
        <v>10</v>
      </c>
    </row>
    <row r="13015" spans="1:9" x14ac:dyDescent="0.3">
      <c r="A13015" s="10">
        <v>43748</v>
      </c>
      <c r="B13015" s="11" t="s">
        <v>120</v>
      </c>
      <c r="C13015" s="11" t="s">
        <v>801</v>
      </c>
      <c r="D13015" s="11" t="s">
        <v>662</v>
      </c>
      <c r="E13015" s="11">
        <v>6735731</v>
      </c>
      <c r="F13015" s="15">
        <f>IF(ISBLANK($D13015),"",IF(ISBLANK($E13015),VLOOKUP($D13015,$J:$K,2,FALSE),VLOOKUP($E13015,'Daycare Packages'!$A:$G,7,FALSE)))</f>
        <v>25</v>
      </c>
      <c r="G13015" s="15"/>
      <c r="H13015" s="15">
        <f t="shared" si="436"/>
        <v>25</v>
      </c>
      <c r="I13015" s="198">
        <f t="shared" si="437"/>
        <v>10</v>
      </c>
    </row>
    <row r="13016" spans="1:9" x14ac:dyDescent="0.3">
      <c r="A13016" s="10">
        <v>43748</v>
      </c>
      <c r="B13016" s="11" t="s">
        <v>140</v>
      </c>
      <c r="C13016" s="11" t="s">
        <v>475</v>
      </c>
      <c r="D13016" s="11" t="s">
        <v>662</v>
      </c>
      <c r="E13016" s="11">
        <v>6964153</v>
      </c>
      <c r="F13016" s="15">
        <f>IF(ISBLANK($D13016),"",IF(ISBLANK($E13016),VLOOKUP($D13016,$J:$K,2,FALSE),VLOOKUP($E13016,'Daycare Packages'!$A:$G,7,FALSE)))</f>
        <v>26</v>
      </c>
      <c r="G13016" s="15"/>
      <c r="H13016" s="15">
        <f t="shared" si="436"/>
        <v>26</v>
      </c>
      <c r="I13016" s="198">
        <f t="shared" si="437"/>
        <v>10</v>
      </c>
    </row>
    <row r="13017" spans="1:9" x14ac:dyDescent="0.3">
      <c r="A13017" s="10">
        <v>43748</v>
      </c>
      <c r="B13017" s="11" t="s">
        <v>784</v>
      </c>
      <c r="C13017" s="11" t="s">
        <v>785</v>
      </c>
      <c r="D13017" s="11" t="s">
        <v>662</v>
      </c>
      <c r="F13017" s="15">
        <f>IF(ISBLANK($D13017),"",IF(ISBLANK($E13017),VLOOKUP($D13017,$J:$K,2,FALSE),VLOOKUP($E13017,'Daycare Packages'!$A:$G,7,FALSE)))</f>
        <v>30</v>
      </c>
      <c r="G13017" s="15"/>
      <c r="H13017" s="15">
        <f t="shared" si="436"/>
        <v>30</v>
      </c>
      <c r="I13017" s="198">
        <f t="shared" si="437"/>
        <v>10</v>
      </c>
    </row>
    <row r="13018" spans="1:9" x14ac:dyDescent="0.3">
      <c r="A13018" s="10">
        <v>43748</v>
      </c>
      <c r="B13018" s="11" t="s">
        <v>122</v>
      </c>
      <c r="C13018" s="11" t="s">
        <v>740</v>
      </c>
      <c r="D13018" s="11" t="s">
        <v>662</v>
      </c>
      <c r="E13018" s="11">
        <v>6969939</v>
      </c>
      <c r="F13018" s="15">
        <f>IF(ISBLANK($D13018),"",IF(ISBLANK($E13018),VLOOKUP($D13018,$J:$K,2,FALSE),VLOOKUP($E13018,'Daycare Packages'!$A:$G,7,FALSE)))</f>
        <v>23</v>
      </c>
      <c r="G13018" s="15"/>
      <c r="H13018" s="15">
        <f t="shared" si="436"/>
        <v>23</v>
      </c>
      <c r="I13018" s="198">
        <f t="shared" si="437"/>
        <v>10</v>
      </c>
    </row>
    <row r="13019" spans="1:9" x14ac:dyDescent="0.3">
      <c r="A13019" s="10">
        <v>43748</v>
      </c>
      <c r="B13019" s="11" t="s">
        <v>230</v>
      </c>
      <c r="C13019" s="11" t="s">
        <v>493</v>
      </c>
      <c r="D13019" s="11" t="s">
        <v>662</v>
      </c>
      <c r="E13019" s="11">
        <v>6990614</v>
      </c>
      <c r="F13019" s="15">
        <f>IF(ISBLANK($D13019),"",IF(ISBLANK($E13019),VLOOKUP($D13019,$J:$K,2,FALSE),VLOOKUP($E13019,'Daycare Packages'!$A:$G,7,FALSE)))</f>
        <v>27</v>
      </c>
      <c r="G13019" s="15"/>
      <c r="H13019" s="15">
        <f t="shared" si="436"/>
        <v>27</v>
      </c>
      <c r="I13019" s="198">
        <f t="shared" si="437"/>
        <v>10</v>
      </c>
    </row>
    <row r="13020" spans="1:9" x14ac:dyDescent="0.3">
      <c r="A13020" s="10">
        <v>43748</v>
      </c>
      <c r="B13020" s="11" t="s">
        <v>191</v>
      </c>
      <c r="C13020" s="11" t="s">
        <v>776</v>
      </c>
      <c r="D13020" s="11" t="s">
        <v>662</v>
      </c>
      <c r="E13020" s="11">
        <v>6902659</v>
      </c>
      <c r="F13020" s="15">
        <f>IF(ISBLANK($D13020),"",IF(ISBLANK($E13020),VLOOKUP($D13020,$J:$K,2,FALSE),VLOOKUP($E13020,'Daycare Packages'!$A:$G,7,FALSE)))</f>
        <v>27</v>
      </c>
      <c r="G13020" s="15"/>
      <c r="H13020" s="15">
        <f t="shared" si="436"/>
        <v>27</v>
      </c>
      <c r="I13020" s="198">
        <f t="shared" si="437"/>
        <v>10</v>
      </c>
    </row>
    <row r="13021" spans="1:9" x14ac:dyDescent="0.3">
      <c r="A13021" s="10">
        <v>43748</v>
      </c>
      <c r="B13021" s="11" t="s">
        <v>1321</v>
      </c>
      <c r="C13021" s="11" t="s">
        <v>1322</v>
      </c>
      <c r="D13021" s="11" t="s">
        <v>662</v>
      </c>
      <c r="E13021" s="11">
        <v>6979724</v>
      </c>
      <c r="F13021" s="15">
        <f>IF(ISBLANK($D13021),"",IF(ISBLANK($E13021),VLOOKUP($D13021,$J:$K,2,FALSE),VLOOKUP($E13021,'Daycare Packages'!$A:$G,7,FALSE)))</f>
        <v>26</v>
      </c>
      <c r="G13021" s="15"/>
      <c r="H13021" s="15">
        <f t="shared" si="436"/>
        <v>26</v>
      </c>
      <c r="I13021" s="198">
        <f t="shared" si="437"/>
        <v>10</v>
      </c>
    </row>
    <row r="13022" spans="1:9" x14ac:dyDescent="0.3">
      <c r="A13022" s="10">
        <v>43748</v>
      </c>
      <c r="B13022" s="11" t="s">
        <v>1321</v>
      </c>
      <c r="C13022" s="11" t="s">
        <v>1117</v>
      </c>
      <c r="D13022" s="11" t="s">
        <v>662</v>
      </c>
      <c r="E13022" s="11">
        <v>6979724</v>
      </c>
      <c r="F13022" s="15">
        <f>IF(ISBLANK($D13022),"",IF(ISBLANK($E13022),VLOOKUP($D13022,$J:$K,2,FALSE),VLOOKUP($E13022,'Daycare Packages'!$A:$G,7,FALSE)))</f>
        <v>26</v>
      </c>
      <c r="G13022" s="15"/>
      <c r="H13022" s="15">
        <f t="shared" si="436"/>
        <v>26</v>
      </c>
      <c r="I13022" s="198">
        <f t="shared" si="437"/>
        <v>10</v>
      </c>
    </row>
    <row r="13023" spans="1:9" x14ac:dyDescent="0.3">
      <c r="A13023" s="10">
        <v>43748</v>
      </c>
      <c r="B13023" s="11" t="s">
        <v>766</v>
      </c>
      <c r="C13023" s="11" t="s">
        <v>767</v>
      </c>
      <c r="D13023" s="11" t="s">
        <v>662</v>
      </c>
      <c r="F13023" s="15">
        <f>IF(ISBLANK($D13023),"",IF(ISBLANK($E13023),VLOOKUP($D13023,$J:$K,2,FALSE),VLOOKUP($E13023,'Daycare Packages'!$A:$G,7,FALSE)))</f>
        <v>30</v>
      </c>
      <c r="G13023" s="15"/>
      <c r="H13023" s="15">
        <f t="shared" si="436"/>
        <v>30</v>
      </c>
      <c r="I13023" s="198">
        <f t="shared" si="437"/>
        <v>10</v>
      </c>
    </row>
    <row r="13024" spans="1:9" x14ac:dyDescent="0.3">
      <c r="A13024" s="10">
        <v>43748</v>
      </c>
      <c r="B13024" s="11" t="s">
        <v>922</v>
      </c>
      <c r="C13024" s="11" t="s">
        <v>923</v>
      </c>
      <c r="D13024" s="11" t="s">
        <v>662</v>
      </c>
      <c r="E13024" s="11">
        <v>6978140</v>
      </c>
      <c r="F13024" s="15">
        <f>IF(ISBLANK($D13024),"",IF(ISBLANK($E13024),VLOOKUP($D13024,$J:$K,2,FALSE),VLOOKUP($E13024,'Daycare Packages'!$A:$G,7,FALSE)))</f>
        <v>25</v>
      </c>
      <c r="G13024" s="15"/>
      <c r="H13024" s="15">
        <f t="shared" si="436"/>
        <v>25</v>
      </c>
      <c r="I13024" s="198">
        <f t="shared" si="437"/>
        <v>10</v>
      </c>
    </row>
    <row r="13025" spans="1:9" x14ac:dyDescent="0.3">
      <c r="A13025" s="10">
        <v>43748</v>
      </c>
      <c r="B13025" s="11" t="s">
        <v>1165</v>
      </c>
      <c r="C13025" s="11" t="s">
        <v>1166</v>
      </c>
      <c r="D13025" s="11" t="s">
        <v>662</v>
      </c>
      <c r="E13025" s="11">
        <v>6961856</v>
      </c>
      <c r="F13025" s="15">
        <f>IF(ISBLANK($D13025),"",IF(ISBLANK($E13025),VLOOKUP($D13025,$J:$K,2,FALSE),VLOOKUP($E13025,'Daycare Packages'!$A:$G,7,FALSE)))</f>
        <v>26</v>
      </c>
      <c r="G13025" s="15"/>
      <c r="H13025" s="15">
        <f t="shared" si="436"/>
        <v>26</v>
      </c>
      <c r="I13025" s="198">
        <f t="shared" si="437"/>
        <v>10</v>
      </c>
    </row>
    <row r="13026" spans="1:9" x14ac:dyDescent="0.3">
      <c r="A13026" s="10">
        <v>43748</v>
      </c>
      <c r="B13026" s="11" t="s">
        <v>1336</v>
      </c>
      <c r="C13026" s="11" t="s">
        <v>1337</v>
      </c>
      <c r="D13026" s="11" t="s">
        <v>662</v>
      </c>
      <c r="F13026" s="15">
        <f>IF(ISBLANK($D13026),"",IF(ISBLANK($E13026),VLOOKUP($D13026,$J:$K,2,FALSE),VLOOKUP($E13026,'Daycare Packages'!$A:$G,7,FALSE)))</f>
        <v>30</v>
      </c>
      <c r="G13026" s="15"/>
      <c r="H13026" s="15">
        <f t="shared" si="436"/>
        <v>30</v>
      </c>
      <c r="I13026" s="198">
        <f t="shared" si="437"/>
        <v>10</v>
      </c>
    </row>
    <row r="13027" spans="1:9" x14ac:dyDescent="0.3">
      <c r="A13027" s="10">
        <v>43748</v>
      </c>
      <c r="B13027" s="11" t="s">
        <v>362</v>
      </c>
      <c r="C13027" s="11" t="s">
        <v>590</v>
      </c>
      <c r="D13027" s="11" t="s">
        <v>662</v>
      </c>
      <c r="E13027" s="11">
        <v>6965296</v>
      </c>
      <c r="F13027" s="15">
        <f>IF(ISBLANK($D13027),"",IF(ISBLANK($E13027),VLOOKUP($D13027,$J:$K,2,FALSE),VLOOKUP($E13027,'Daycare Packages'!$A:$G,7,FALSE)))</f>
        <v>27</v>
      </c>
      <c r="G13027" s="15"/>
      <c r="H13027" s="15">
        <f t="shared" si="436"/>
        <v>27</v>
      </c>
      <c r="I13027" s="198">
        <f t="shared" si="437"/>
        <v>10</v>
      </c>
    </row>
    <row r="13028" spans="1:9" x14ac:dyDescent="0.3">
      <c r="A13028" s="10">
        <v>43748</v>
      </c>
      <c r="B13028" s="11" t="s">
        <v>272</v>
      </c>
      <c r="C13028" s="11" t="s">
        <v>438</v>
      </c>
      <c r="D13028" s="11" t="s">
        <v>662</v>
      </c>
      <c r="F13028" s="15">
        <f>IF(ISBLANK($D13028),"",IF(ISBLANK($E13028),VLOOKUP($D13028,$J:$K,2,FALSE),VLOOKUP($E13028,'Daycare Packages'!$A:$G,7,FALSE)))</f>
        <v>30</v>
      </c>
      <c r="G13028" s="15"/>
      <c r="H13028" s="15">
        <f t="shared" si="436"/>
        <v>30</v>
      </c>
      <c r="I13028" s="198">
        <f t="shared" si="437"/>
        <v>10</v>
      </c>
    </row>
    <row r="13029" spans="1:9" x14ac:dyDescent="0.3">
      <c r="A13029" s="10">
        <v>43748</v>
      </c>
      <c r="B13029" s="11" t="s">
        <v>217</v>
      </c>
      <c r="C13029" s="11" t="s">
        <v>402</v>
      </c>
      <c r="D13029" s="11" t="s">
        <v>662</v>
      </c>
      <c r="E13029" s="11">
        <v>6964829</v>
      </c>
      <c r="F13029" s="15">
        <f>IF(ISBLANK($D13029),"",IF(ISBLANK($E13029),VLOOKUP($D13029,$J:$K,2,FALSE),VLOOKUP($E13029,'Daycare Packages'!$A:$G,7,FALSE)))</f>
        <v>26</v>
      </c>
      <c r="G13029" s="15"/>
      <c r="H13029" s="15">
        <f t="shared" si="436"/>
        <v>26</v>
      </c>
      <c r="I13029" s="198">
        <f t="shared" si="437"/>
        <v>10</v>
      </c>
    </row>
    <row r="13030" spans="1:9" x14ac:dyDescent="0.3">
      <c r="A13030" s="10">
        <v>43748</v>
      </c>
      <c r="B13030" s="11" t="s">
        <v>182</v>
      </c>
      <c r="C13030" s="11" t="s">
        <v>685</v>
      </c>
      <c r="D13030" s="11" t="s">
        <v>662</v>
      </c>
      <c r="E13030" s="11">
        <v>6973446</v>
      </c>
      <c r="F13030" s="15">
        <f>IF(ISBLANK($D13030),"",IF(ISBLANK($E13030),VLOOKUP($D13030,$J:$K,2,FALSE),VLOOKUP($E13030,'Daycare Packages'!$A:$G,7,FALSE)))</f>
        <v>23</v>
      </c>
      <c r="G13030" s="15"/>
      <c r="H13030" s="15">
        <f t="shared" si="436"/>
        <v>23</v>
      </c>
      <c r="I13030" s="198">
        <f t="shared" si="437"/>
        <v>10</v>
      </c>
    </row>
    <row r="13031" spans="1:9" x14ac:dyDescent="0.3">
      <c r="A13031" s="10">
        <v>43748</v>
      </c>
      <c r="B13031" s="11" t="s">
        <v>204</v>
      </c>
      <c r="C13031" s="11" t="s">
        <v>774</v>
      </c>
      <c r="D13031" s="11" t="s">
        <v>662</v>
      </c>
      <c r="E13031" s="11">
        <v>6895018</v>
      </c>
      <c r="F13031" s="15">
        <f>IF(ISBLANK($D13031),"",IF(ISBLANK($E13031),VLOOKUP($D13031,$J:$K,2,FALSE),VLOOKUP($E13031,'Daycare Packages'!$A:$G,7,FALSE)))</f>
        <v>25</v>
      </c>
      <c r="G13031" s="15"/>
      <c r="H13031" s="15">
        <f t="shared" si="436"/>
        <v>25</v>
      </c>
      <c r="I13031" s="198">
        <f t="shared" si="437"/>
        <v>10</v>
      </c>
    </row>
    <row r="13032" spans="1:9" x14ac:dyDescent="0.3">
      <c r="A13032" s="10">
        <v>43748</v>
      </c>
      <c r="B13032" s="11" t="s">
        <v>156</v>
      </c>
      <c r="C13032" s="11" t="s">
        <v>479</v>
      </c>
      <c r="D13032" s="11" t="s">
        <v>662</v>
      </c>
      <c r="E13032" s="11">
        <v>6912335</v>
      </c>
      <c r="F13032" s="15">
        <f>IF(ISBLANK($D13032),"",IF(ISBLANK($E13032),VLOOKUP($D13032,$J:$K,2,FALSE),VLOOKUP($E13032,'Daycare Packages'!$A:$G,7,FALSE)))</f>
        <v>23</v>
      </c>
      <c r="G13032" s="15"/>
      <c r="H13032" s="15">
        <f t="shared" si="436"/>
        <v>23</v>
      </c>
      <c r="I13032" s="198">
        <f t="shared" si="437"/>
        <v>10</v>
      </c>
    </row>
    <row r="13033" spans="1:9" x14ac:dyDescent="0.3">
      <c r="A13033" s="10">
        <v>43748</v>
      </c>
      <c r="B13033" s="11" t="s">
        <v>2151</v>
      </c>
      <c r="C13033" s="11" t="s">
        <v>808</v>
      </c>
      <c r="D13033" s="11" t="s">
        <v>662</v>
      </c>
      <c r="F13033" s="15">
        <f>IF(ISBLANK($D13033),"",IF(ISBLANK($E13033),VLOOKUP($D13033,$J:$K,2,FALSE),VLOOKUP($E13033,'Daycare Packages'!$A:$G,7,FALSE)))</f>
        <v>30</v>
      </c>
      <c r="G13033" s="15"/>
      <c r="H13033" s="15">
        <f t="shared" si="436"/>
        <v>30</v>
      </c>
      <c r="I13033" s="198">
        <f t="shared" si="437"/>
        <v>10</v>
      </c>
    </row>
    <row r="13034" spans="1:9" x14ac:dyDescent="0.3">
      <c r="A13034" s="10">
        <v>43748</v>
      </c>
      <c r="B13034" s="11" t="s">
        <v>138</v>
      </c>
      <c r="C13034" s="11" t="s">
        <v>573</v>
      </c>
      <c r="D13034" s="11" t="s">
        <v>662</v>
      </c>
      <c r="E13034" s="11">
        <v>6803103</v>
      </c>
      <c r="F13034" s="15">
        <f>IF(ISBLANK($D13034),"",IF(ISBLANK($E13034),VLOOKUP($D13034,$J:$K,2,FALSE),VLOOKUP($E13034,'Daycare Packages'!$A:$G,7,FALSE)))</f>
        <v>23</v>
      </c>
      <c r="G13034" s="15"/>
      <c r="H13034" s="15">
        <f t="shared" si="436"/>
        <v>23</v>
      </c>
      <c r="I13034" s="198">
        <f t="shared" si="437"/>
        <v>10</v>
      </c>
    </row>
    <row r="13035" spans="1:9" x14ac:dyDescent="0.3">
      <c r="A13035" s="10">
        <v>43748</v>
      </c>
      <c r="B13035" s="11" t="s">
        <v>82</v>
      </c>
      <c r="C13035" s="11" t="s">
        <v>694</v>
      </c>
      <c r="D13035" s="11" t="s">
        <v>662</v>
      </c>
      <c r="E13035" s="11">
        <v>6984521</v>
      </c>
      <c r="F13035" s="15">
        <f>IF(ISBLANK($D13035),"",IF(ISBLANK($E13035),VLOOKUP($D13035,$J:$K,2,FALSE),VLOOKUP($E13035,'Daycare Packages'!$A:$G,7,FALSE)))</f>
        <v>23</v>
      </c>
      <c r="G13035" s="15"/>
      <c r="H13035" s="15">
        <f t="shared" si="436"/>
        <v>23</v>
      </c>
      <c r="I13035" s="198">
        <f t="shared" si="437"/>
        <v>10</v>
      </c>
    </row>
    <row r="13036" spans="1:9" x14ac:dyDescent="0.3">
      <c r="A13036" s="10">
        <v>43748</v>
      </c>
      <c r="B13036" s="11" t="s">
        <v>82</v>
      </c>
      <c r="C13036" s="11" t="s">
        <v>695</v>
      </c>
      <c r="D13036" s="11" t="s">
        <v>662</v>
      </c>
      <c r="E13036" s="11">
        <v>6984521</v>
      </c>
      <c r="F13036" s="15">
        <f>IF(ISBLANK($D13036),"",IF(ISBLANK($E13036),VLOOKUP($D13036,$J:$K,2,FALSE),VLOOKUP($E13036,'Daycare Packages'!$A:$G,7,FALSE)))</f>
        <v>23</v>
      </c>
      <c r="G13036" s="15"/>
      <c r="H13036" s="15">
        <f t="shared" si="436"/>
        <v>23</v>
      </c>
      <c r="I13036" s="198">
        <f t="shared" si="437"/>
        <v>10</v>
      </c>
    </row>
    <row r="13037" spans="1:9" x14ac:dyDescent="0.3">
      <c r="A13037" s="10">
        <v>43748</v>
      </c>
      <c r="B13037" s="11" t="s">
        <v>1508</v>
      </c>
      <c r="C13037" s="11" t="s">
        <v>450</v>
      </c>
      <c r="D13037" s="11" t="s">
        <v>662</v>
      </c>
      <c r="E13037" s="11">
        <v>6965396</v>
      </c>
      <c r="F13037" s="15">
        <f>IF(ISBLANK($D13037),"",IF(ISBLANK($E13037),VLOOKUP($D13037,$J:$K,2,FALSE),VLOOKUP($E13037,'Daycare Packages'!$A:$G,7,FALSE)))</f>
        <v>27</v>
      </c>
      <c r="G13037" s="15"/>
      <c r="H13037" s="15">
        <f t="shared" si="436"/>
        <v>27</v>
      </c>
      <c r="I13037" s="198">
        <f t="shared" si="437"/>
        <v>10</v>
      </c>
    </row>
    <row r="13038" spans="1:9" x14ac:dyDescent="0.3">
      <c r="A13038" s="10">
        <v>43748</v>
      </c>
      <c r="B13038" s="11" t="s">
        <v>508</v>
      </c>
      <c r="C13038" s="11" t="s">
        <v>509</v>
      </c>
      <c r="D13038" s="11" t="s">
        <v>662</v>
      </c>
      <c r="F13038" s="15">
        <f>IF(ISBLANK($D13038),"",IF(ISBLANK($E13038),VLOOKUP($D13038,$J:$K,2,FALSE),VLOOKUP($E13038,'Daycare Packages'!$A:$G,7,FALSE)))</f>
        <v>30</v>
      </c>
      <c r="G13038" s="15"/>
      <c r="H13038" s="15">
        <f t="shared" si="436"/>
        <v>30</v>
      </c>
      <c r="I13038" s="198">
        <f t="shared" si="437"/>
        <v>10</v>
      </c>
    </row>
    <row r="13039" spans="1:9" x14ac:dyDescent="0.3">
      <c r="A13039" s="10">
        <v>43748</v>
      </c>
      <c r="B13039" s="11" t="s">
        <v>170</v>
      </c>
      <c r="C13039" s="11" t="s">
        <v>710</v>
      </c>
      <c r="D13039" s="11" t="s">
        <v>662</v>
      </c>
      <c r="E13039" s="11">
        <v>6899079</v>
      </c>
      <c r="F13039" s="15">
        <f>IF(ISBLANK($D13039),"",IF(ISBLANK($E13039),VLOOKUP($D13039,$J:$K,2,FALSE),VLOOKUP($E13039,'Daycare Packages'!$A:$G,7,FALSE)))</f>
        <v>23</v>
      </c>
      <c r="G13039" s="15"/>
      <c r="H13039" s="15">
        <f t="shared" si="436"/>
        <v>23</v>
      </c>
      <c r="I13039" s="198">
        <f t="shared" si="437"/>
        <v>10</v>
      </c>
    </row>
    <row r="13040" spans="1:9" x14ac:dyDescent="0.3">
      <c r="A13040" s="10">
        <v>43748</v>
      </c>
      <c r="B13040" s="11" t="s">
        <v>136</v>
      </c>
      <c r="C13040" s="11" t="s">
        <v>650</v>
      </c>
      <c r="D13040" s="11" t="s">
        <v>662</v>
      </c>
      <c r="E13040" s="11">
        <v>6936967</v>
      </c>
      <c r="F13040" s="15">
        <f>IF(ISBLANK($D13040),"",IF(ISBLANK($E13040),VLOOKUP($D13040,$J:$K,2,FALSE),VLOOKUP($E13040,'Daycare Packages'!$A:$G,7,FALSE)))</f>
        <v>26</v>
      </c>
      <c r="G13040" s="15"/>
      <c r="H13040" s="15">
        <f t="shared" si="436"/>
        <v>26</v>
      </c>
      <c r="I13040" s="198">
        <f t="shared" si="437"/>
        <v>10</v>
      </c>
    </row>
    <row r="13041" spans="1:9" x14ac:dyDescent="0.3">
      <c r="A13041" s="10">
        <v>43748</v>
      </c>
      <c r="B13041" s="11" t="s">
        <v>114</v>
      </c>
      <c r="C13041" s="11" t="s">
        <v>789</v>
      </c>
      <c r="D13041" s="11" t="s">
        <v>662</v>
      </c>
      <c r="E13041" s="11">
        <v>6939596</v>
      </c>
      <c r="F13041" s="15">
        <f>IF(ISBLANK($D13041),"",IF(ISBLANK($E13041),VLOOKUP($D13041,$J:$K,2,FALSE),VLOOKUP($E13041,'Daycare Packages'!$A:$G,7,FALSE)))</f>
        <v>23</v>
      </c>
      <c r="G13041" s="15"/>
      <c r="H13041" s="15">
        <f t="shared" si="436"/>
        <v>23</v>
      </c>
      <c r="I13041" s="198">
        <f t="shared" si="437"/>
        <v>10</v>
      </c>
    </row>
    <row r="13042" spans="1:9" x14ac:dyDescent="0.3">
      <c r="A13042" s="10">
        <v>43748</v>
      </c>
      <c r="B13042" s="11" t="s">
        <v>820</v>
      </c>
      <c r="C13042" s="11" t="s">
        <v>402</v>
      </c>
      <c r="D13042" s="11" t="s">
        <v>662</v>
      </c>
      <c r="F13042" s="15">
        <f>IF(ISBLANK($D13042),"",IF(ISBLANK($E13042),VLOOKUP($D13042,$J:$K,2,FALSE),VLOOKUP($E13042,'Daycare Packages'!$A:$G,7,FALSE)))</f>
        <v>30</v>
      </c>
      <c r="G13042" s="15"/>
      <c r="H13042" s="15">
        <f t="shared" si="436"/>
        <v>30</v>
      </c>
      <c r="I13042" s="198">
        <f t="shared" si="437"/>
        <v>10</v>
      </c>
    </row>
    <row r="13043" spans="1:9" x14ac:dyDescent="0.3">
      <c r="A13043" s="10">
        <v>43748</v>
      </c>
      <c r="B13043" s="11" t="s">
        <v>1974</v>
      </c>
      <c r="C13043" s="11" t="s">
        <v>1975</v>
      </c>
      <c r="D13043" s="11" t="s">
        <v>662</v>
      </c>
      <c r="F13043" s="15">
        <f>IF(ISBLANK($D13043),"",IF(ISBLANK($E13043),VLOOKUP($D13043,$J:$K,2,FALSE),VLOOKUP($E13043,'Daycare Packages'!$A:$G,7,FALSE)))</f>
        <v>30</v>
      </c>
      <c r="G13043" s="15"/>
      <c r="H13043" s="15">
        <f t="shared" si="436"/>
        <v>30</v>
      </c>
      <c r="I13043" s="198">
        <f t="shared" si="437"/>
        <v>10</v>
      </c>
    </row>
    <row r="13044" spans="1:9" x14ac:dyDescent="0.3">
      <c r="A13044" s="10">
        <v>43748</v>
      </c>
      <c r="B13044" s="11" t="s">
        <v>163</v>
      </c>
      <c r="C13044" s="11" t="s">
        <v>805</v>
      </c>
      <c r="D13044" s="11" t="s">
        <v>662</v>
      </c>
      <c r="F13044" s="15">
        <f>IF(ISBLANK($D13044),"",IF(ISBLANK($E13044),VLOOKUP($D13044,$J:$K,2,FALSE),VLOOKUP($E13044,'Daycare Packages'!$A:$G,7,FALSE)))</f>
        <v>30</v>
      </c>
      <c r="G13044" s="15"/>
      <c r="H13044" s="15">
        <f t="shared" si="436"/>
        <v>30</v>
      </c>
      <c r="I13044" s="198">
        <f t="shared" si="437"/>
        <v>10</v>
      </c>
    </row>
    <row r="13045" spans="1:9" x14ac:dyDescent="0.3">
      <c r="A13045" s="10">
        <v>43748</v>
      </c>
      <c r="B13045" s="11" t="s">
        <v>340</v>
      </c>
      <c r="C13045" s="11" t="s">
        <v>745</v>
      </c>
      <c r="D13045" s="11" t="s">
        <v>662</v>
      </c>
      <c r="F13045" s="15">
        <f>IF(ISBLANK($D13045),"",IF(ISBLANK($E13045),VLOOKUP($D13045,$J:$K,2,FALSE),VLOOKUP($E13045,'Daycare Packages'!$A:$G,7,FALSE)))</f>
        <v>30</v>
      </c>
      <c r="G13045" s="15">
        <v>-3.6</v>
      </c>
      <c r="H13045" s="15">
        <f t="shared" si="436"/>
        <v>26.4</v>
      </c>
      <c r="I13045" s="198">
        <f t="shared" si="437"/>
        <v>10</v>
      </c>
    </row>
    <row r="13046" spans="1:9" x14ac:dyDescent="0.3">
      <c r="A13046" s="55">
        <v>43748</v>
      </c>
      <c r="B13046" s="56" t="s">
        <v>340</v>
      </c>
      <c r="C13046" s="56" t="s">
        <v>746</v>
      </c>
      <c r="D13046" s="56" t="s">
        <v>662</v>
      </c>
      <c r="E13046" s="56"/>
      <c r="F13046" s="59">
        <f>IF(ISBLANK($D13046),"",IF(ISBLANK($E13046),VLOOKUP($D13046,$J:$K,2,FALSE),VLOOKUP($E13046,'Daycare Packages'!$A:$G,7,FALSE)))</f>
        <v>30</v>
      </c>
      <c r="G13046" s="59">
        <v>-3.6</v>
      </c>
      <c r="H13046" s="59">
        <f t="shared" si="436"/>
        <v>26.4</v>
      </c>
      <c r="I13046" s="198">
        <f t="shared" si="437"/>
        <v>10</v>
      </c>
    </row>
    <row r="13047" spans="1:9" x14ac:dyDescent="0.3">
      <c r="A13047" s="10">
        <v>43749</v>
      </c>
      <c r="B13047" s="11" t="s">
        <v>1259</v>
      </c>
      <c r="C13047" s="11" t="s">
        <v>229</v>
      </c>
      <c r="D13047" s="11" t="s">
        <v>659</v>
      </c>
      <c r="F13047" s="15">
        <f>IF(ISBLANK($D13047),"",IF(ISBLANK($E13047),VLOOKUP($D13047,$J:$K,2,FALSE),VLOOKUP($E13047,'Daycare Packages'!$A:$G,7,FALSE)))</f>
        <v>20</v>
      </c>
      <c r="G13047" s="15"/>
      <c r="H13047" s="15">
        <f t="shared" ref="H13047:H13052" si="438">IF(ISBLANK(D13047),"",SUM(F13047:G13047))</f>
        <v>20</v>
      </c>
      <c r="I13047" s="198">
        <f t="shared" si="437"/>
        <v>10</v>
      </c>
    </row>
    <row r="13048" spans="1:9" x14ac:dyDescent="0.3">
      <c r="A13048" s="10">
        <v>43749</v>
      </c>
      <c r="B13048" s="11" t="s">
        <v>190</v>
      </c>
      <c r="C13048" s="11" t="s">
        <v>718</v>
      </c>
      <c r="D13048" s="11" t="s">
        <v>659</v>
      </c>
      <c r="E13048" s="11">
        <v>6977819</v>
      </c>
      <c r="F13048" s="15">
        <f>IF(ISBLANK($D13048),"",IF(ISBLANK($E13048),VLOOKUP($D13048,$J:$K,2,FALSE),VLOOKUP($E13048,'Daycare Packages'!$A:$G,7,FALSE)))</f>
        <v>19</v>
      </c>
      <c r="G13048" s="15"/>
      <c r="H13048" s="15">
        <f t="shared" si="438"/>
        <v>19</v>
      </c>
      <c r="I13048" s="198">
        <f t="shared" si="437"/>
        <v>10</v>
      </c>
    </row>
    <row r="13049" spans="1:9" x14ac:dyDescent="0.3">
      <c r="A13049" s="10">
        <v>43749</v>
      </c>
      <c r="B13049" s="11" t="s">
        <v>152</v>
      </c>
      <c r="C13049" s="11" t="s">
        <v>679</v>
      </c>
      <c r="D13049" s="11" t="s">
        <v>662</v>
      </c>
      <c r="E13049" s="11">
        <v>6942219</v>
      </c>
      <c r="F13049" s="15">
        <f>IF(ISBLANK($D13049),"",IF(ISBLANK($E13049),VLOOKUP($D13049,$J:$K,2,FALSE),VLOOKUP($E13049,'Daycare Packages'!$A:$G,7,FALSE)))</f>
        <v>23</v>
      </c>
      <c r="G13049" s="15"/>
      <c r="H13049" s="15">
        <f t="shared" si="438"/>
        <v>23</v>
      </c>
      <c r="I13049" s="198">
        <f t="shared" si="437"/>
        <v>10</v>
      </c>
    </row>
    <row r="13050" spans="1:9" x14ac:dyDescent="0.3">
      <c r="A13050" s="10">
        <v>43749</v>
      </c>
      <c r="B13050" s="11" t="s">
        <v>1987</v>
      </c>
      <c r="C13050" s="11" t="s">
        <v>1988</v>
      </c>
      <c r="D13050" s="11" t="s">
        <v>662</v>
      </c>
      <c r="F13050" s="15">
        <f>IF(ISBLANK($D13050),"",IF(ISBLANK($E13050),VLOOKUP($D13050,$J:$K,2,FALSE),VLOOKUP($E13050,'Daycare Packages'!$A:$G,7,FALSE)))</f>
        <v>30</v>
      </c>
      <c r="G13050" s="15"/>
      <c r="H13050" s="15">
        <f t="shared" si="438"/>
        <v>30</v>
      </c>
      <c r="I13050" s="198">
        <f t="shared" si="437"/>
        <v>10</v>
      </c>
    </row>
    <row r="13051" spans="1:9" x14ac:dyDescent="0.3">
      <c r="A13051" s="10">
        <v>43749</v>
      </c>
      <c r="B13051" s="11" t="s">
        <v>405</v>
      </c>
      <c r="C13051" s="11" t="s">
        <v>1060</v>
      </c>
      <c r="D13051" s="11" t="s">
        <v>662</v>
      </c>
      <c r="E13051" s="11">
        <v>6961528</v>
      </c>
      <c r="F13051" s="15">
        <f>IF(ISBLANK($D13051),"",IF(ISBLANK($E13051),VLOOKUP($D13051,$J:$K,2,FALSE),VLOOKUP($E13051,'Daycare Packages'!$A:$G,7,FALSE)))</f>
        <v>27</v>
      </c>
      <c r="G13051" s="15"/>
      <c r="H13051" s="15">
        <f t="shared" si="438"/>
        <v>27</v>
      </c>
      <c r="I13051" s="198">
        <f t="shared" si="437"/>
        <v>10</v>
      </c>
    </row>
    <row r="13052" spans="1:9" x14ac:dyDescent="0.3">
      <c r="A13052" s="10">
        <v>43749</v>
      </c>
      <c r="B13052" s="11" t="s">
        <v>2167</v>
      </c>
      <c r="C13052" s="11" t="s">
        <v>570</v>
      </c>
      <c r="D13052" s="11" t="s">
        <v>662</v>
      </c>
      <c r="E13052" s="11">
        <v>6986647</v>
      </c>
      <c r="F13052" s="15">
        <f>IF(ISBLANK($D13052),"",IF(ISBLANK($E13052),VLOOKUP($D13052,$J:$K,2,FALSE),VLOOKUP($E13052,'Daycare Packages'!$A:$G,7,FALSE)))</f>
        <v>27</v>
      </c>
      <c r="G13052" s="15"/>
      <c r="H13052" s="15">
        <f t="shared" si="438"/>
        <v>27</v>
      </c>
      <c r="I13052" s="198">
        <f t="shared" si="437"/>
        <v>10</v>
      </c>
    </row>
    <row r="13053" spans="1:9" x14ac:dyDescent="0.3">
      <c r="A13053" s="10">
        <v>43749</v>
      </c>
      <c r="B13053" s="11" t="s">
        <v>185</v>
      </c>
      <c r="C13053" s="11" t="s">
        <v>670</v>
      </c>
      <c r="D13053" s="11" t="s">
        <v>662</v>
      </c>
      <c r="E13053" s="11">
        <v>6958047</v>
      </c>
      <c r="F13053" s="15">
        <f>IF(ISBLANK($D13053),"",IF(ISBLANK($E13053),VLOOKUP($D13053,$J:$K,2,FALSE),VLOOKUP($E13053,'Daycare Packages'!$A:$G,7,FALSE)))</f>
        <v>26</v>
      </c>
      <c r="G13053" s="15"/>
      <c r="H13053" s="15">
        <f t="shared" ref="H13053:H13116" si="439">IF(ISBLANK(D13053),"",SUM(F13053:G13053))</f>
        <v>26</v>
      </c>
      <c r="I13053" s="198">
        <f t="shared" si="437"/>
        <v>10</v>
      </c>
    </row>
    <row r="13054" spans="1:9" x14ac:dyDescent="0.3">
      <c r="A13054" s="10">
        <v>43749</v>
      </c>
      <c r="B13054" s="11" t="s">
        <v>193</v>
      </c>
      <c r="C13054" s="11" t="s">
        <v>776</v>
      </c>
      <c r="D13054" s="11" t="s">
        <v>662</v>
      </c>
      <c r="E13054" s="11">
        <v>6959357</v>
      </c>
      <c r="F13054" s="15">
        <f>IF(ISBLANK($D13054),"",IF(ISBLANK($E13054),VLOOKUP($D13054,$J:$K,2,FALSE),VLOOKUP($E13054,'Daycare Packages'!$A:$G,7,FALSE)))</f>
        <v>27</v>
      </c>
      <c r="G13054" s="15"/>
      <c r="H13054" s="15">
        <f t="shared" si="439"/>
        <v>27</v>
      </c>
      <c r="I13054" s="198">
        <f t="shared" si="437"/>
        <v>10</v>
      </c>
    </row>
    <row r="13055" spans="1:9" x14ac:dyDescent="0.3">
      <c r="A13055" s="10">
        <v>43749</v>
      </c>
      <c r="B13055" s="11" t="s">
        <v>1298</v>
      </c>
      <c r="C13055" s="11" t="s">
        <v>764</v>
      </c>
      <c r="D13055" s="11" t="s">
        <v>662</v>
      </c>
      <c r="F13055" s="15">
        <f>IF(ISBLANK($D13055),"",IF(ISBLANK($E13055),VLOOKUP($D13055,$J:$K,2,FALSE),VLOOKUP($E13055,'Daycare Packages'!$A:$G,7,FALSE)))</f>
        <v>30</v>
      </c>
      <c r="G13055" s="15"/>
      <c r="H13055" s="15">
        <f t="shared" si="439"/>
        <v>30</v>
      </c>
      <c r="I13055" s="198">
        <f t="shared" si="437"/>
        <v>10</v>
      </c>
    </row>
    <row r="13056" spans="1:9" x14ac:dyDescent="0.3">
      <c r="A13056" s="10">
        <v>43749</v>
      </c>
      <c r="B13056" s="11" t="s">
        <v>1221</v>
      </c>
      <c r="C13056" s="11" t="s">
        <v>1222</v>
      </c>
      <c r="D13056" s="11" t="s">
        <v>662</v>
      </c>
      <c r="E13056" s="11">
        <v>6954886</v>
      </c>
      <c r="F13056" s="15">
        <f>IF(ISBLANK($D13056),"",IF(ISBLANK($E13056),VLOOKUP($D13056,$J:$K,2,FALSE),VLOOKUP($E13056,'Daycare Packages'!$A:$G,7,FALSE)))</f>
        <v>25</v>
      </c>
      <c r="G13056" s="15"/>
      <c r="H13056" s="15">
        <f t="shared" si="439"/>
        <v>25</v>
      </c>
      <c r="I13056" s="198">
        <f t="shared" si="437"/>
        <v>10</v>
      </c>
    </row>
    <row r="13057" spans="1:9" x14ac:dyDescent="0.3">
      <c r="A13057" s="10">
        <v>43749</v>
      </c>
      <c r="B13057" s="11" t="s">
        <v>770</v>
      </c>
      <c r="C13057" s="11" t="s">
        <v>771</v>
      </c>
      <c r="D13057" s="11" t="s">
        <v>662</v>
      </c>
      <c r="F13057" s="15">
        <f>IF(ISBLANK($D13057),"",IF(ISBLANK($E13057),VLOOKUP($D13057,$J:$K,2,FALSE),VLOOKUP($E13057,'Daycare Packages'!$A:$G,7,FALSE)))</f>
        <v>30</v>
      </c>
      <c r="G13057" s="15"/>
      <c r="H13057" s="15">
        <f t="shared" si="439"/>
        <v>30</v>
      </c>
      <c r="I13057" s="198">
        <f t="shared" si="437"/>
        <v>10</v>
      </c>
    </row>
    <row r="13058" spans="1:9" x14ac:dyDescent="0.3">
      <c r="A13058" s="10">
        <v>43749</v>
      </c>
      <c r="B13058" s="11" t="s">
        <v>212</v>
      </c>
      <c r="C13058" s="11" t="s">
        <v>707</v>
      </c>
      <c r="D13058" s="11" t="s">
        <v>662</v>
      </c>
      <c r="F13058" s="15">
        <f>IF(ISBLANK($D13058),"",IF(ISBLANK($E13058),VLOOKUP($D13058,$J:$K,2,FALSE),VLOOKUP($E13058,'Daycare Packages'!$A:$G,7,FALSE)))</f>
        <v>30</v>
      </c>
      <c r="G13058" s="15"/>
      <c r="H13058" s="15">
        <f t="shared" si="439"/>
        <v>30</v>
      </c>
      <c r="I13058" s="198">
        <f t="shared" si="437"/>
        <v>10</v>
      </c>
    </row>
    <row r="13059" spans="1:9" x14ac:dyDescent="0.3">
      <c r="A13059" s="10">
        <v>43749</v>
      </c>
      <c r="B13059" s="11" t="s">
        <v>174</v>
      </c>
      <c r="C13059" s="11" t="s">
        <v>432</v>
      </c>
      <c r="D13059" s="11" t="s">
        <v>662</v>
      </c>
      <c r="F13059" s="15">
        <f>IF(ISBLANK($D13059),"",IF(ISBLANK($E13059),VLOOKUP($D13059,$J:$K,2,FALSE),VLOOKUP($E13059,'Daycare Packages'!$A:$G,7,FALSE)))</f>
        <v>30</v>
      </c>
      <c r="G13059" s="15"/>
      <c r="H13059" s="15">
        <f t="shared" si="439"/>
        <v>30</v>
      </c>
      <c r="I13059" s="198">
        <f t="shared" ref="I13059:I13122" si="440">IF(A13059="",0,MONTH(A13059))</f>
        <v>10</v>
      </c>
    </row>
    <row r="13060" spans="1:9" x14ac:dyDescent="0.3">
      <c r="A13060" s="10">
        <v>43749</v>
      </c>
      <c r="B13060" s="11" t="s">
        <v>182</v>
      </c>
      <c r="C13060" s="11" t="s">
        <v>685</v>
      </c>
      <c r="D13060" s="11" t="s">
        <v>662</v>
      </c>
      <c r="E13060" s="11">
        <v>6973446</v>
      </c>
      <c r="F13060" s="15">
        <f>IF(ISBLANK($D13060),"",IF(ISBLANK($E13060),VLOOKUP($D13060,$J:$K,2,FALSE),VLOOKUP($E13060,'Daycare Packages'!$A:$G,7,FALSE)))</f>
        <v>23</v>
      </c>
      <c r="G13060" s="15"/>
      <c r="H13060" s="15">
        <f t="shared" si="439"/>
        <v>23</v>
      </c>
      <c r="I13060" s="198">
        <f t="shared" si="440"/>
        <v>10</v>
      </c>
    </row>
    <row r="13061" spans="1:9" x14ac:dyDescent="0.3">
      <c r="A13061" s="10">
        <v>43749</v>
      </c>
      <c r="B13061" s="11" t="s">
        <v>809</v>
      </c>
      <c r="C13061" s="11" t="s">
        <v>810</v>
      </c>
      <c r="D13061" s="11" t="s">
        <v>662</v>
      </c>
      <c r="F13061" s="15">
        <f>IF(ISBLANK($D13061),"",IF(ISBLANK($E13061),VLOOKUP($D13061,$J:$K,2,FALSE),VLOOKUP($E13061,'Daycare Packages'!$A:$G,7,FALSE)))</f>
        <v>30</v>
      </c>
      <c r="G13061" s="15"/>
      <c r="H13061" s="15">
        <f t="shared" si="439"/>
        <v>30</v>
      </c>
      <c r="I13061" s="198">
        <f t="shared" si="440"/>
        <v>10</v>
      </c>
    </row>
    <row r="13062" spans="1:9" x14ac:dyDescent="0.3">
      <c r="A13062" s="10">
        <v>43749</v>
      </c>
      <c r="B13062" s="11" t="s">
        <v>1465</v>
      </c>
      <c r="C13062" s="11" t="s">
        <v>910</v>
      </c>
      <c r="D13062" s="11" t="s">
        <v>662</v>
      </c>
      <c r="F13062" s="15">
        <f>IF(ISBLANK($D13062),"",IF(ISBLANK($E13062),VLOOKUP($D13062,$J:$K,2,FALSE),VLOOKUP($E13062,'Daycare Packages'!$A:$G,7,FALSE)))</f>
        <v>30</v>
      </c>
      <c r="G13062" s="15"/>
      <c r="H13062" s="15">
        <f t="shared" si="439"/>
        <v>30</v>
      </c>
      <c r="I13062" s="198">
        <f t="shared" si="440"/>
        <v>10</v>
      </c>
    </row>
    <row r="13063" spans="1:9" x14ac:dyDescent="0.3">
      <c r="A13063" s="10">
        <v>43749</v>
      </c>
      <c r="B13063" s="11" t="s">
        <v>2462</v>
      </c>
      <c r="C13063" s="11" t="s">
        <v>810</v>
      </c>
      <c r="D13063" s="11" t="s">
        <v>662</v>
      </c>
      <c r="E13063" s="11">
        <v>6952878</v>
      </c>
      <c r="F13063" s="15">
        <f>IF(ISBLANK($D13063),"",IF(ISBLANK($E13063),VLOOKUP($D13063,$J:$K,2,FALSE),VLOOKUP($E13063,'Daycare Packages'!$A:$G,7,FALSE)))</f>
        <v>23.4</v>
      </c>
      <c r="G13063" s="15"/>
      <c r="H13063" s="15">
        <f t="shared" si="439"/>
        <v>23.4</v>
      </c>
      <c r="I13063" s="198">
        <f t="shared" si="440"/>
        <v>10</v>
      </c>
    </row>
    <row r="13064" spans="1:9" x14ac:dyDescent="0.3">
      <c r="A13064" s="10">
        <v>43749</v>
      </c>
      <c r="B13064" s="11" t="s">
        <v>200</v>
      </c>
      <c r="C13064" s="11" t="s">
        <v>750</v>
      </c>
      <c r="D13064" s="11" t="s">
        <v>662</v>
      </c>
      <c r="E13064" s="11">
        <v>6822076</v>
      </c>
      <c r="F13064" s="15">
        <f>IF(ISBLANK($D13064),"",IF(ISBLANK($E13064),VLOOKUP($D13064,$J:$K,2,FALSE),VLOOKUP($E13064,'Daycare Packages'!$A:$G,7,FALSE)))</f>
        <v>27</v>
      </c>
      <c r="G13064" s="15"/>
      <c r="H13064" s="15">
        <f t="shared" si="439"/>
        <v>27</v>
      </c>
      <c r="I13064" s="198">
        <f t="shared" si="440"/>
        <v>10</v>
      </c>
    </row>
    <row r="13065" spans="1:9" x14ac:dyDescent="0.3">
      <c r="A13065" s="10">
        <v>43749</v>
      </c>
      <c r="B13065" s="11" t="s">
        <v>2293</v>
      </c>
      <c r="C13065" s="11" t="s">
        <v>1675</v>
      </c>
      <c r="D13065" s="11" t="s">
        <v>662</v>
      </c>
      <c r="F13065" s="15">
        <f>IF(ISBLANK($D13065),"",IF(ISBLANK($E13065),VLOOKUP($D13065,$J:$K,2,FALSE),VLOOKUP($E13065,'Daycare Packages'!$A:$G,7,FALSE)))</f>
        <v>30</v>
      </c>
      <c r="G13065" s="15"/>
      <c r="H13065" s="15">
        <f t="shared" si="439"/>
        <v>30</v>
      </c>
      <c r="I13065" s="198">
        <f t="shared" si="440"/>
        <v>10</v>
      </c>
    </row>
    <row r="13066" spans="1:9" x14ac:dyDescent="0.3">
      <c r="A13066" s="10">
        <v>43749</v>
      </c>
      <c r="B13066" s="11" t="s">
        <v>371</v>
      </c>
      <c r="C13066" s="11" t="s">
        <v>642</v>
      </c>
      <c r="D13066" s="11" t="s">
        <v>662</v>
      </c>
      <c r="E13066" s="11">
        <v>6974647</v>
      </c>
      <c r="F13066" s="15">
        <f>IF(ISBLANK($D13066),"",IF(ISBLANK($E13066),VLOOKUP($D13066,$J:$K,2,FALSE),VLOOKUP($E13066,'Daycare Packages'!$A:$G,7,FALSE)))</f>
        <v>27</v>
      </c>
      <c r="G13066" s="15"/>
      <c r="H13066" s="15">
        <f t="shared" si="439"/>
        <v>27</v>
      </c>
      <c r="I13066" s="198">
        <f t="shared" si="440"/>
        <v>10</v>
      </c>
    </row>
    <row r="13067" spans="1:9" x14ac:dyDescent="0.3">
      <c r="A13067" s="10">
        <v>43749</v>
      </c>
      <c r="B13067" s="11" t="s">
        <v>995</v>
      </c>
      <c r="C13067" s="11" t="s">
        <v>996</v>
      </c>
      <c r="D13067" s="11" t="s">
        <v>662</v>
      </c>
      <c r="F13067" s="15">
        <f>IF(ISBLANK($D13067),"",IF(ISBLANK($E13067),VLOOKUP($D13067,$J:$K,2,FALSE),VLOOKUP($E13067,'Daycare Packages'!$A:$G,7,FALSE)))</f>
        <v>30</v>
      </c>
      <c r="G13067" s="15"/>
      <c r="H13067" s="15">
        <f t="shared" si="439"/>
        <v>30</v>
      </c>
      <c r="I13067" s="198">
        <f t="shared" si="440"/>
        <v>10</v>
      </c>
    </row>
    <row r="13068" spans="1:9" x14ac:dyDescent="0.3">
      <c r="A13068" s="10">
        <v>43749</v>
      </c>
      <c r="B13068" s="11" t="s">
        <v>2006</v>
      </c>
      <c r="C13068" s="11" t="s">
        <v>2007</v>
      </c>
      <c r="D13068" s="11" t="s">
        <v>662</v>
      </c>
      <c r="E13068" s="11">
        <v>6985626</v>
      </c>
      <c r="F13068" s="15">
        <f>IF(ISBLANK($D13068),"",IF(ISBLANK($E13068),VLOOKUP($D13068,$J:$K,2,FALSE),VLOOKUP($E13068,'Daycare Packages'!$A:$G,7,FALSE)))</f>
        <v>23</v>
      </c>
      <c r="G13068" s="15"/>
      <c r="H13068" s="15">
        <f t="shared" si="439"/>
        <v>23</v>
      </c>
      <c r="I13068" s="198">
        <f t="shared" si="440"/>
        <v>10</v>
      </c>
    </row>
    <row r="13069" spans="1:9" x14ac:dyDescent="0.3">
      <c r="A13069" s="10">
        <v>43749</v>
      </c>
      <c r="B13069" s="11" t="s">
        <v>2006</v>
      </c>
      <c r="C13069" s="11" t="s">
        <v>1154</v>
      </c>
      <c r="D13069" s="11" t="s">
        <v>662</v>
      </c>
      <c r="E13069" s="11">
        <v>6985626</v>
      </c>
      <c r="F13069" s="15">
        <f>IF(ISBLANK($D13069),"",IF(ISBLANK($E13069),VLOOKUP($D13069,$J:$K,2,FALSE),VLOOKUP($E13069,'Daycare Packages'!$A:$G,7,FALSE)))</f>
        <v>23</v>
      </c>
      <c r="G13069" s="15"/>
      <c r="H13069" s="15">
        <f t="shared" si="439"/>
        <v>23</v>
      </c>
      <c r="I13069" s="198">
        <f t="shared" si="440"/>
        <v>10</v>
      </c>
    </row>
    <row r="13070" spans="1:9" x14ac:dyDescent="0.3">
      <c r="A13070" s="10">
        <v>43749</v>
      </c>
      <c r="B13070" s="11" t="s">
        <v>922</v>
      </c>
      <c r="C13070" s="11" t="s">
        <v>923</v>
      </c>
      <c r="D13070" s="11" t="s">
        <v>662</v>
      </c>
      <c r="E13070" s="11">
        <v>6978140</v>
      </c>
      <c r="F13070" s="15">
        <f>IF(ISBLANK($D13070),"",IF(ISBLANK($E13070),VLOOKUP($D13070,$J:$K,2,FALSE),VLOOKUP($E13070,'Daycare Packages'!$A:$G,7,FALSE)))</f>
        <v>25</v>
      </c>
      <c r="G13070" s="15"/>
      <c r="H13070" s="15">
        <f t="shared" si="439"/>
        <v>25</v>
      </c>
      <c r="I13070" s="198">
        <f t="shared" si="440"/>
        <v>10</v>
      </c>
    </row>
    <row r="13071" spans="1:9" x14ac:dyDescent="0.3">
      <c r="A13071" s="10">
        <v>43749</v>
      </c>
      <c r="B13071" s="11" t="s">
        <v>143</v>
      </c>
      <c r="C13071" s="11" t="s">
        <v>514</v>
      </c>
      <c r="D13071" s="11" t="s">
        <v>662</v>
      </c>
      <c r="E13071" s="11">
        <v>6898961</v>
      </c>
      <c r="F13071" s="15">
        <f>IF(ISBLANK($D13071),"",IF(ISBLANK($E13071),VLOOKUP($D13071,$J:$K,2,FALSE),VLOOKUP($E13071,'Daycare Packages'!$A:$G,7,FALSE)))</f>
        <v>27</v>
      </c>
      <c r="G13071" s="15"/>
      <c r="H13071" s="15">
        <f t="shared" si="439"/>
        <v>27</v>
      </c>
      <c r="I13071" s="198">
        <f t="shared" si="440"/>
        <v>10</v>
      </c>
    </row>
    <row r="13072" spans="1:9" x14ac:dyDescent="0.3">
      <c r="A13072" s="10">
        <v>43749</v>
      </c>
      <c r="B13072" s="11" t="s">
        <v>2367</v>
      </c>
      <c r="C13072" s="11" t="s">
        <v>631</v>
      </c>
      <c r="D13072" s="11" t="s">
        <v>662</v>
      </c>
      <c r="E13072" s="11">
        <v>6966486</v>
      </c>
      <c r="F13072" s="15">
        <f>IF(ISBLANK($D13072),"",IF(ISBLANK($E13072),VLOOKUP($D13072,$J:$K,2,FALSE),VLOOKUP($E13072,'Daycare Packages'!$A:$G,7,FALSE)))</f>
        <v>25</v>
      </c>
      <c r="G13072" s="15"/>
      <c r="H13072" s="15">
        <f t="shared" si="439"/>
        <v>25</v>
      </c>
      <c r="I13072" s="198">
        <f t="shared" si="440"/>
        <v>10</v>
      </c>
    </row>
    <row r="13073" spans="1:9" x14ac:dyDescent="0.3">
      <c r="A13073" s="10">
        <v>43749</v>
      </c>
      <c r="B13073" s="11" t="s">
        <v>1535</v>
      </c>
      <c r="C13073" s="11" t="s">
        <v>846</v>
      </c>
      <c r="D13073" s="11" t="s">
        <v>662</v>
      </c>
      <c r="E13073" s="11">
        <v>6955604</v>
      </c>
      <c r="F13073" s="15">
        <f>IF(ISBLANK($D13073),"",IF(ISBLANK($E13073),VLOOKUP($D13073,$J:$K,2,FALSE),VLOOKUP($E13073,'Daycare Packages'!$A:$G,7,FALSE)))</f>
        <v>26</v>
      </c>
      <c r="G13073" s="15"/>
      <c r="H13073" s="15">
        <f t="shared" si="439"/>
        <v>26</v>
      </c>
      <c r="I13073" s="198">
        <f t="shared" si="440"/>
        <v>10</v>
      </c>
    </row>
    <row r="13074" spans="1:9" x14ac:dyDescent="0.3">
      <c r="A13074" s="10">
        <v>43749</v>
      </c>
      <c r="B13074" s="11" t="s">
        <v>1947</v>
      </c>
      <c r="C13074" s="11" t="s">
        <v>1948</v>
      </c>
      <c r="D13074" s="11" t="s">
        <v>662</v>
      </c>
      <c r="F13074" s="15">
        <f>IF(ISBLANK($D13074),"",IF(ISBLANK($E13074),VLOOKUP($D13074,$J:$K,2,FALSE),VLOOKUP($E13074,'Daycare Packages'!$A:$G,7,FALSE)))</f>
        <v>30</v>
      </c>
      <c r="G13074" s="15"/>
      <c r="H13074" s="15">
        <f t="shared" si="439"/>
        <v>30</v>
      </c>
      <c r="I13074" s="198">
        <f t="shared" si="440"/>
        <v>10</v>
      </c>
    </row>
    <row r="13075" spans="1:9" x14ac:dyDescent="0.3">
      <c r="A13075" s="10">
        <v>43749</v>
      </c>
      <c r="B13075" s="11" t="s">
        <v>218</v>
      </c>
      <c r="C13075" s="11" t="s">
        <v>737</v>
      </c>
      <c r="D13075" s="11" t="s">
        <v>662</v>
      </c>
      <c r="E13075" s="11">
        <v>6911320</v>
      </c>
      <c r="F13075" s="15">
        <f>IF(ISBLANK($D13075),"",IF(ISBLANK($E13075),VLOOKUP($D13075,$J:$K,2,FALSE),VLOOKUP($E13075,'Daycare Packages'!$A:$G,7,FALSE)))</f>
        <v>20</v>
      </c>
      <c r="G13075" s="15"/>
      <c r="H13075" s="15">
        <f t="shared" si="439"/>
        <v>20</v>
      </c>
      <c r="I13075" s="198">
        <f t="shared" si="440"/>
        <v>10</v>
      </c>
    </row>
    <row r="13076" spans="1:9" x14ac:dyDescent="0.3">
      <c r="A13076" s="10">
        <v>43749</v>
      </c>
      <c r="B13076" s="11" t="s">
        <v>218</v>
      </c>
      <c r="C13076" s="11" t="s">
        <v>738</v>
      </c>
      <c r="D13076" s="11" t="s">
        <v>662</v>
      </c>
      <c r="E13076" s="11">
        <v>6911320</v>
      </c>
      <c r="F13076" s="15">
        <f>IF(ISBLANK($D13076),"",IF(ISBLANK($E13076),VLOOKUP($D13076,$J:$K,2,FALSE),VLOOKUP($E13076,'Daycare Packages'!$A:$G,7,FALSE)))</f>
        <v>20</v>
      </c>
      <c r="G13076" s="15"/>
      <c r="H13076" s="15">
        <f t="shared" si="439"/>
        <v>20</v>
      </c>
      <c r="I13076" s="198">
        <f t="shared" si="440"/>
        <v>10</v>
      </c>
    </row>
    <row r="13077" spans="1:9" x14ac:dyDescent="0.3">
      <c r="A13077" s="10">
        <v>43749</v>
      </c>
      <c r="B13077" s="11" t="s">
        <v>156</v>
      </c>
      <c r="C13077" s="11" t="s">
        <v>479</v>
      </c>
      <c r="D13077" s="11" t="s">
        <v>662</v>
      </c>
      <c r="E13077" s="11">
        <v>6912335</v>
      </c>
      <c r="F13077" s="15">
        <f>IF(ISBLANK($D13077),"",IF(ISBLANK($E13077),VLOOKUP($D13077,$J:$K,2,FALSE),VLOOKUP($E13077,'Daycare Packages'!$A:$G,7,FALSE)))</f>
        <v>23</v>
      </c>
      <c r="G13077" s="15"/>
      <c r="H13077" s="15">
        <f t="shared" si="439"/>
        <v>23</v>
      </c>
      <c r="I13077" s="198">
        <f t="shared" si="440"/>
        <v>10</v>
      </c>
    </row>
    <row r="13078" spans="1:9" x14ac:dyDescent="0.3">
      <c r="A13078" s="10">
        <v>43749</v>
      </c>
      <c r="B13078" s="11" t="s">
        <v>171</v>
      </c>
      <c r="C13078" s="11" t="s">
        <v>693</v>
      </c>
      <c r="D13078" s="11" t="s">
        <v>662</v>
      </c>
      <c r="E13078" s="11">
        <v>6951687</v>
      </c>
      <c r="F13078" s="15">
        <f>IF(ISBLANK($D13078),"",IF(ISBLANK($E13078),VLOOKUP($D13078,$J:$K,2,FALSE),VLOOKUP($E13078,'Daycare Packages'!$A:$G,7,FALSE)))</f>
        <v>26</v>
      </c>
      <c r="G13078" s="15"/>
      <c r="H13078" s="15">
        <f t="shared" si="439"/>
        <v>26</v>
      </c>
      <c r="I13078" s="198">
        <f t="shared" si="440"/>
        <v>10</v>
      </c>
    </row>
    <row r="13079" spans="1:9" x14ac:dyDescent="0.3">
      <c r="A13079" s="10">
        <v>43749</v>
      </c>
      <c r="B13079" s="11" t="s">
        <v>699</v>
      </c>
      <c r="C13079" s="11" t="s">
        <v>478</v>
      </c>
      <c r="D13079" s="11" t="s">
        <v>662</v>
      </c>
      <c r="F13079" s="15">
        <f>IF(ISBLANK($D13079),"",IF(ISBLANK($E13079),VLOOKUP($D13079,$J:$K,2,FALSE),VLOOKUP($E13079,'Daycare Packages'!$A:$G,7,FALSE)))</f>
        <v>30</v>
      </c>
      <c r="G13079" s="15">
        <v>-3</v>
      </c>
      <c r="H13079" s="15">
        <f t="shared" si="439"/>
        <v>27</v>
      </c>
      <c r="I13079" s="198">
        <f t="shared" si="440"/>
        <v>10</v>
      </c>
    </row>
    <row r="13080" spans="1:9" x14ac:dyDescent="0.3">
      <c r="A13080" s="10">
        <v>43749</v>
      </c>
      <c r="B13080" s="11" t="s">
        <v>340</v>
      </c>
      <c r="C13080" s="11" t="s">
        <v>745</v>
      </c>
      <c r="D13080" s="11" t="s">
        <v>662</v>
      </c>
      <c r="F13080" s="15">
        <f>IF(ISBLANK($D13080),"",IF(ISBLANK($E13080),VLOOKUP($D13080,$J:$K,2,FALSE),VLOOKUP($E13080,'Daycare Packages'!$A:$G,7,FALSE)))</f>
        <v>30</v>
      </c>
      <c r="G13080" s="15">
        <v>-3.6</v>
      </c>
      <c r="H13080" s="15">
        <f t="shared" si="439"/>
        <v>26.4</v>
      </c>
      <c r="I13080" s="198">
        <f t="shared" si="440"/>
        <v>10</v>
      </c>
    </row>
    <row r="13081" spans="1:9" x14ac:dyDescent="0.3">
      <c r="A13081" s="10">
        <v>43749</v>
      </c>
      <c r="B13081" s="11" t="s">
        <v>340</v>
      </c>
      <c r="C13081" s="11" t="s">
        <v>746</v>
      </c>
      <c r="D13081" s="11" t="s">
        <v>662</v>
      </c>
      <c r="F13081" s="15">
        <f>IF(ISBLANK($D13081),"",IF(ISBLANK($E13081),VLOOKUP($D13081,$J:$K,2,FALSE),VLOOKUP($E13081,'Daycare Packages'!$A:$G,7,FALSE)))</f>
        <v>30</v>
      </c>
      <c r="G13081" s="15">
        <v>-3.6</v>
      </c>
      <c r="H13081" s="15">
        <f t="shared" si="439"/>
        <v>26.4</v>
      </c>
      <c r="I13081" s="198">
        <f t="shared" si="440"/>
        <v>10</v>
      </c>
    </row>
    <row r="13082" spans="1:9" x14ac:dyDescent="0.3">
      <c r="A13082" s="10">
        <v>43749</v>
      </c>
      <c r="B13082" s="11" t="s">
        <v>1692</v>
      </c>
      <c r="C13082" s="11" t="s">
        <v>650</v>
      </c>
      <c r="D13082" s="11" t="s">
        <v>662</v>
      </c>
      <c r="F13082" s="15">
        <f>IF(ISBLANK($D13082),"",IF(ISBLANK($E13082),VLOOKUP($D13082,$J:$K,2,FALSE),VLOOKUP($E13082,'Daycare Packages'!$A:$G,7,FALSE)))</f>
        <v>30</v>
      </c>
      <c r="G13082" s="15"/>
      <c r="H13082" s="15">
        <f t="shared" si="439"/>
        <v>30</v>
      </c>
      <c r="I13082" s="198">
        <f t="shared" si="440"/>
        <v>10</v>
      </c>
    </row>
    <row r="13083" spans="1:9" x14ac:dyDescent="0.3">
      <c r="A13083" s="10">
        <v>43749</v>
      </c>
      <c r="B13083" s="11" t="s">
        <v>196</v>
      </c>
      <c r="C13083" s="11" t="s">
        <v>432</v>
      </c>
      <c r="D13083" s="11" t="s">
        <v>662</v>
      </c>
      <c r="E13083" s="11">
        <v>6971705</v>
      </c>
      <c r="F13083" s="15">
        <f>IF(ISBLANK($D13083),"",IF(ISBLANK($E13083),VLOOKUP($D13083,$J:$K,2,FALSE),VLOOKUP($E13083,'Daycare Packages'!$A:$G,7,FALSE)))</f>
        <v>25</v>
      </c>
      <c r="G13083" s="15"/>
      <c r="H13083" s="15">
        <f t="shared" si="439"/>
        <v>25</v>
      </c>
      <c r="I13083" s="198">
        <f t="shared" si="440"/>
        <v>10</v>
      </c>
    </row>
    <row r="13084" spans="1:9" x14ac:dyDescent="0.3">
      <c r="A13084" s="10">
        <v>43749</v>
      </c>
      <c r="B13084" s="11" t="s">
        <v>173</v>
      </c>
      <c r="C13084" s="11" t="s">
        <v>791</v>
      </c>
      <c r="D13084" s="11" t="s">
        <v>662</v>
      </c>
      <c r="E13084" s="11">
        <v>6957195</v>
      </c>
      <c r="F13084" s="15">
        <f>IF(ISBLANK($D13084),"",IF(ISBLANK($E13084),VLOOKUP($D13084,$J:$K,2,FALSE),VLOOKUP($E13084,'Daycare Packages'!$A:$G,7,FALSE)))</f>
        <v>25</v>
      </c>
      <c r="G13084" s="15"/>
      <c r="H13084" s="15">
        <f t="shared" si="439"/>
        <v>25</v>
      </c>
      <c r="I13084" s="198">
        <f t="shared" si="440"/>
        <v>10</v>
      </c>
    </row>
    <row r="13085" spans="1:9" x14ac:dyDescent="0.3">
      <c r="A13085" s="10">
        <v>43749</v>
      </c>
      <c r="B13085" s="11" t="s">
        <v>2461</v>
      </c>
      <c r="C13085" s="11" t="s">
        <v>710</v>
      </c>
      <c r="D13085" s="11" t="s">
        <v>662</v>
      </c>
      <c r="F13085" s="15">
        <f>IF(ISBLANK($D13085),"",IF(ISBLANK($E13085),VLOOKUP($D13085,$J:$K,2,FALSE),VLOOKUP($E13085,'Daycare Packages'!$A:$G,7,FALSE)))</f>
        <v>30</v>
      </c>
      <c r="G13085" s="15"/>
      <c r="H13085" s="15">
        <f t="shared" si="439"/>
        <v>30</v>
      </c>
      <c r="I13085" s="198">
        <f t="shared" si="440"/>
        <v>10</v>
      </c>
    </row>
    <row r="13086" spans="1:9" x14ac:dyDescent="0.3">
      <c r="A13086" s="10">
        <v>43749</v>
      </c>
      <c r="B13086" s="11" t="s">
        <v>826</v>
      </c>
      <c r="C13086" s="11" t="s">
        <v>553</v>
      </c>
      <c r="D13086" s="11" t="s">
        <v>662</v>
      </c>
      <c r="F13086" s="15">
        <f>IF(ISBLANK($D13086),"",IF(ISBLANK($E13086),VLOOKUP($D13086,$J:$K,2,FALSE),VLOOKUP($E13086,'Daycare Packages'!$A:$G,7,FALSE)))</f>
        <v>30</v>
      </c>
      <c r="G13086" s="15"/>
      <c r="H13086" s="15">
        <f t="shared" si="439"/>
        <v>30</v>
      </c>
      <c r="I13086" s="198">
        <f t="shared" si="440"/>
        <v>10</v>
      </c>
    </row>
    <row r="13087" spans="1:9" x14ac:dyDescent="0.3">
      <c r="A13087" s="10">
        <v>43749</v>
      </c>
      <c r="B13087" s="11" t="s">
        <v>826</v>
      </c>
      <c r="C13087" s="11" t="s">
        <v>827</v>
      </c>
      <c r="D13087" s="11" t="s">
        <v>662</v>
      </c>
      <c r="F13087" s="15">
        <f>IF(ISBLANK($D13087),"",IF(ISBLANK($E13087),VLOOKUP($D13087,$J:$K,2,FALSE),VLOOKUP($E13087,'Daycare Packages'!$A:$G,7,FALSE)))</f>
        <v>30</v>
      </c>
      <c r="G13087" s="15"/>
      <c r="H13087" s="15">
        <f t="shared" si="439"/>
        <v>30</v>
      </c>
      <c r="I13087" s="198">
        <f t="shared" si="440"/>
        <v>10</v>
      </c>
    </row>
    <row r="13088" spans="1:9" x14ac:dyDescent="0.3">
      <c r="A13088" s="10">
        <v>43749</v>
      </c>
      <c r="B13088" s="11" t="s">
        <v>1994</v>
      </c>
      <c r="C13088" s="11" t="s">
        <v>488</v>
      </c>
      <c r="D13088" s="11" t="s">
        <v>662</v>
      </c>
      <c r="F13088" s="15">
        <f>IF(ISBLANK($D13088),"",IF(ISBLANK($E13088),VLOOKUP($D13088,$J:$K,2,FALSE),VLOOKUP($E13088,'Daycare Packages'!$A:$G,7,FALSE)))</f>
        <v>30</v>
      </c>
      <c r="G13088" s="15"/>
      <c r="H13088" s="15">
        <f t="shared" si="439"/>
        <v>30</v>
      </c>
      <c r="I13088" s="198">
        <f t="shared" si="440"/>
        <v>10</v>
      </c>
    </row>
    <row r="13089" spans="1:9" x14ac:dyDescent="0.3">
      <c r="A13089" s="10">
        <v>43749</v>
      </c>
      <c r="B13089" s="11" t="s">
        <v>1994</v>
      </c>
      <c r="C13089" s="11" t="s">
        <v>1810</v>
      </c>
      <c r="D13089" s="11" t="s">
        <v>662</v>
      </c>
      <c r="F13089" s="15">
        <f>IF(ISBLANK($D13089),"",IF(ISBLANK($E13089),VLOOKUP($D13089,$J:$K,2,FALSE),VLOOKUP($E13089,'Daycare Packages'!$A:$G,7,FALSE)))</f>
        <v>30</v>
      </c>
      <c r="G13089" s="15"/>
      <c r="H13089" s="15">
        <f t="shared" si="439"/>
        <v>30</v>
      </c>
      <c r="I13089" s="198">
        <f t="shared" si="440"/>
        <v>10</v>
      </c>
    </row>
    <row r="13090" spans="1:9" x14ac:dyDescent="0.3">
      <c r="A13090" s="10">
        <v>43749</v>
      </c>
      <c r="B13090" s="11" t="s">
        <v>688</v>
      </c>
      <c r="C13090" s="11" t="s">
        <v>689</v>
      </c>
      <c r="D13090" s="11" t="s">
        <v>662</v>
      </c>
      <c r="F13090" s="15">
        <f>IF(ISBLANK($D13090),"",IF(ISBLANK($E13090),VLOOKUP($D13090,$J:$K,2,FALSE),VLOOKUP($E13090,'Daycare Packages'!$A:$G,7,FALSE)))</f>
        <v>30</v>
      </c>
      <c r="G13090" s="15"/>
      <c r="H13090" s="15">
        <f t="shared" si="439"/>
        <v>30</v>
      </c>
      <c r="I13090" s="198">
        <f t="shared" si="440"/>
        <v>10</v>
      </c>
    </row>
    <row r="13091" spans="1:9" x14ac:dyDescent="0.3">
      <c r="A13091" s="10">
        <v>43749</v>
      </c>
      <c r="B13091" s="11" t="s">
        <v>168</v>
      </c>
      <c r="C13091" s="11" t="s">
        <v>640</v>
      </c>
      <c r="D13091" s="11" t="s">
        <v>662</v>
      </c>
      <c r="F13091" s="15">
        <f>IF(ISBLANK($D13091),"",IF(ISBLANK($E13091),VLOOKUP($D13091,$J:$K,2,FALSE),VLOOKUP($E13091,'Daycare Packages'!$A:$G,7,FALSE)))</f>
        <v>30</v>
      </c>
      <c r="G13091" s="15"/>
      <c r="H13091" s="15">
        <f t="shared" si="439"/>
        <v>30</v>
      </c>
      <c r="I13091" s="198">
        <f t="shared" si="440"/>
        <v>10</v>
      </c>
    </row>
    <row r="13092" spans="1:9" x14ac:dyDescent="0.3">
      <c r="A13092" s="10">
        <v>43749</v>
      </c>
      <c r="B13092" s="11" t="s">
        <v>989</v>
      </c>
      <c r="C13092" s="11" t="s">
        <v>765</v>
      </c>
      <c r="D13092" s="11" t="s">
        <v>662</v>
      </c>
      <c r="F13092" s="15">
        <f>IF(ISBLANK($D13092),"",IF(ISBLANK($E13092),VLOOKUP($D13092,$J:$K,2,FALSE),VLOOKUP($E13092,'Daycare Packages'!$A:$G,7,FALSE)))</f>
        <v>30</v>
      </c>
      <c r="G13092" s="15"/>
      <c r="H13092" s="15">
        <f t="shared" si="439"/>
        <v>30</v>
      </c>
      <c r="I13092" s="198">
        <f t="shared" si="440"/>
        <v>10</v>
      </c>
    </row>
    <row r="13093" spans="1:9" x14ac:dyDescent="0.3">
      <c r="A13093" s="10">
        <v>43749</v>
      </c>
      <c r="B13093" s="11" t="s">
        <v>230</v>
      </c>
      <c r="C13093" s="11" t="s">
        <v>493</v>
      </c>
      <c r="D13093" s="11" t="s">
        <v>662</v>
      </c>
      <c r="E13093" s="11">
        <v>6990614</v>
      </c>
      <c r="F13093" s="15">
        <f>IF(ISBLANK($D13093),"",IF(ISBLANK($E13093),VLOOKUP($D13093,$J:$K,2,FALSE),VLOOKUP($E13093,'Daycare Packages'!$A:$G,7,FALSE)))</f>
        <v>27</v>
      </c>
      <c r="G13093" s="15"/>
      <c r="H13093" s="15">
        <f t="shared" si="439"/>
        <v>27</v>
      </c>
      <c r="I13093" s="198">
        <f t="shared" si="440"/>
        <v>10</v>
      </c>
    </row>
    <row r="13094" spans="1:9" x14ac:dyDescent="0.3">
      <c r="A13094" s="10">
        <v>43749</v>
      </c>
      <c r="B13094" s="11" t="s">
        <v>2031</v>
      </c>
      <c r="C13094" s="11" t="s">
        <v>2032</v>
      </c>
      <c r="D13094" s="11" t="s">
        <v>662</v>
      </c>
      <c r="F13094" s="15">
        <f>IF(ISBLANK($D13094),"",IF(ISBLANK($E13094),VLOOKUP($D13094,$J:$K,2,FALSE),VLOOKUP($E13094,'Daycare Packages'!$A:$G,7,FALSE)))</f>
        <v>30</v>
      </c>
      <c r="G13094" s="15"/>
      <c r="H13094" s="15">
        <f t="shared" si="439"/>
        <v>30</v>
      </c>
      <c r="I13094" s="198">
        <f t="shared" si="440"/>
        <v>10</v>
      </c>
    </row>
    <row r="13095" spans="1:9" x14ac:dyDescent="0.3">
      <c r="A13095" s="10">
        <v>43749</v>
      </c>
      <c r="B13095" s="11" t="s">
        <v>140</v>
      </c>
      <c r="C13095" s="11" t="s">
        <v>475</v>
      </c>
      <c r="D13095" s="11" t="s">
        <v>662</v>
      </c>
      <c r="E13095" s="11">
        <v>6964153</v>
      </c>
      <c r="F13095" s="15">
        <f>IF(ISBLANK($D13095),"",IF(ISBLANK($E13095),VLOOKUP($D13095,$J:$K,2,FALSE),VLOOKUP($E13095,'Daycare Packages'!$A:$G,7,FALSE)))</f>
        <v>26</v>
      </c>
      <c r="G13095" s="15"/>
      <c r="H13095" s="15">
        <f t="shared" si="439"/>
        <v>26</v>
      </c>
      <c r="I13095" s="198">
        <f t="shared" si="440"/>
        <v>10</v>
      </c>
    </row>
    <row r="13096" spans="1:9" x14ac:dyDescent="0.3">
      <c r="A13096" s="10">
        <v>43749</v>
      </c>
      <c r="B13096" s="11" t="s">
        <v>114</v>
      </c>
      <c r="C13096" s="11" t="s">
        <v>789</v>
      </c>
      <c r="D13096" s="11" t="s">
        <v>662</v>
      </c>
      <c r="E13096" s="11">
        <v>6939596</v>
      </c>
      <c r="F13096" s="15">
        <f>IF(ISBLANK($D13096),"",IF(ISBLANK($E13096),VLOOKUP($D13096,$J:$K,2,FALSE),VLOOKUP($E13096,'Daycare Packages'!$A:$G,7,FALSE)))</f>
        <v>23</v>
      </c>
      <c r="G13096" s="15"/>
      <c r="H13096" s="15">
        <f t="shared" si="439"/>
        <v>23</v>
      </c>
      <c r="I13096" s="198">
        <f t="shared" si="440"/>
        <v>10</v>
      </c>
    </row>
    <row r="13097" spans="1:9" x14ac:dyDescent="0.3">
      <c r="A13097" s="10">
        <v>43749</v>
      </c>
      <c r="B13097" s="11" t="s">
        <v>876</v>
      </c>
      <c r="C13097" s="11" t="s">
        <v>877</v>
      </c>
      <c r="D13097" s="11" t="s">
        <v>662</v>
      </c>
      <c r="F13097" s="15">
        <f>IF(ISBLANK($D13097),"",IF(ISBLANK($E13097),VLOOKUP($D13097,$J:$K,2,FALSE),VLOOKUP($E13097,'Daycare Packages'!$A:$G,7,FALSE)))</f>
        <v>30</v>
      </c>
      <c r="G13097" s="15"/>
      <c r="H13097" s="15">
        <f t="shared" si="439"/>
        <v>30</v>
      </c>
      <c r="I13097" s="198">
        <f t="shared" si="440"/>
        <v>10</v>
      </c>
    </row>
    <row r="13098" spans="1:9" x14ac:dyDescent="0.3">
      <c r="A13098" s="10">
        <v>43749</v>
      </c>
      <c r="B13098" s="11" t="s">
        <v>876</v>
      </c>
      <c r="C13098" s="11" t="s">
        <v>878</v>
      </c>
      <c r="D13098" s="11" t="s">
        <v>662</v>
      </c>
      <c r="F13098" s="15">
        <f>IF(ISBLANK($D13098),"",IF(ISBLANK($E13098),VLOOKUP($D13098,$J:$K,2,FALSE),VLOOKUP($E13098,'Daycare Packages'!$A:$G,7,FALSE)))</f>
        <v>30</v>
      </c>
      <c r="G13098" s="15"/>
      <c r="H13098" s="15">
        <f t="shared" si="439"/>
        <v>30</v>
      </c>
      <c r="I13098" s="198">
        <f t="shared" si="440"/>
        <v>10</v>
      </c>
    </row>
    <row r="13099" spans="1:9" x14ac:dyDescent="0.3">
      <c r="A13099" s="10">
        <v>43749</v>
      </c>
      <c r="B13099" s="11" t="s">
        <v>139</v>
      </c>
      <c r="C13099" s="11" t="s">
        <v>867</v>
      </c>
      <c r="D13099" s="11" t="s">
        <v>662</v>
      </c>
      <c r="E13099" s="11">
        <v>6933735</v>
      </c>
      <c r="F13099" s="15">
        <f>IF(ISBLANK($D13099),"",IF(ISBLANK($E13099),VLOOKUP($D13099,$J:$K,2,FALSE),VLOOKUP($E13099,'Daycare Packages'!$A:$G,7,FALSE)))</f>
        <v>27</v>
      </c>
      <c r="G13099" s="15"/>
      <c r="H13099" s="15">
        <f t="shared" si="439"/>
        <v>27</v>
      </c>
      <c r="I13099" s="198">
        <f t="shared" si="440"/>
        <v>10</v>
      </c>
    </row>
    <row r="13100" spans="1:9" x14ac:dyDescent="0.3">
      <c r="A13100" s="10">
        <v>43749</v>
      </c>
      <c r="B13100" s="11" t="s">
        <v>1321</v>
      </c>
      <c r="C13100" s="11" t="s">
        <v>664</v>
      </c>
      <c r="D13100" s="11" t="s">
        <v>662</v>
      </c>
      <c r="F13100" s="15">
        <f>IF(ISBLANK($D13100),"",IF(ISBLANK($E13100),VLOOKUP($D13100,$J:$K,2,FALSE),VLOOKUP($E13100,'Daycare Packages'!$A:$G,7,FALSE)))</f>
        <v>30</v>
      </c>
      <c r="G13100" s="15"/>
      <c r="H13100" s="15">
        <f t="shared" si="439"/>
        <v>30</v>
      </c>
      <c r="I13100" s="198">
        <f t="shared" si="440"/>
        <v>10</v>
      </c>
    </row>
    <row r="13101" spans="1:9" x14ac:dyDescent="0.3">
      <c r="A13101" s="10">
        <v>43749</v>
      </c>
      <c r="B13101" s="11" t="s">
        <v>1321</v>
      </c>
      <c r="C13101" s="11" t="s">
        <v>665</v>
      </c>
      <c r="D13101" s="11" t="s">
        <v>662</v>
      </c>
      <c r="F13101" s="15">
        <f>IF(ISBLANK($D13101),"",IF(ISBLANK($E13101),VLOOKUP($D13101,$J:$K,2,FALSE),VLOOKUP($E13101,'Daycare Packages'!$A:$G,7,FALSE)))</f>
        <v>30</v>
      </c>
      <c r="G13101" s="15"/>
      <c r="H13101" s="15">
        <f t="shared" si="439"/>
        <v>30</v>
      </c>
      <c r="I13101" s="198">
        <f t="shared" si="440"/>
        <v>10</v>
      </c>
    </row>
    <row r="13102" spans="1:9" x14ac:dyDescent="0.3">
      <c r="A13102" s="55">
        <v>43749</v>
      </c>
      <c r="B13102" s="56" t="s">
        <v>1961</v>
      </c>
      <c r="C13102" s="56" t="s">
        <v>1962</v>
      </c>
      <c r="D13102" s="56" t="s">
        <v>662</v>
      </c>
      <c r="E13102" s="56"/>
      <c r="F13102" s="59">
        <f>IF(ISBLANK($D13102),"",IF(ISBLANK($E13102),VLOOKUP($D13102,$J:$K,2,FALSE),VLOOKUP($E13102,'Daycare Packages'!$A:$G,7,FALSE)))</f>
        <v>30</v>
      </c>
      <c r="G13102" s="59"/>
      <c r="H13102" s="59">
        <f t="shared" si="439"/>
        <v>30</v>
      </c>
      <c r="I13102" s="198">
        <f t="shared" si="440"/>
        <v>10</v>
      </c>
    </row>
    <row r="13103" spans="1:9" x14ac:dyDescent="0.3">
      <c r="A13103" s="10">
        <v>43750</v>
      </c>
      <c r="B13103" s="11" t="s">
        <v>115</v>
      </c>
      <c r="C13103" s="11" t="s">
        <v>764</v>
      </c>
      <c r="D13103" s="11" t="s">
        <v>662</v>
      </c>
      <c r="E13103" s="11">
        <v>6736950</v>
      </c>
      <c r="F13103" s="15">
        <f>IF(ISBLANK($D13103),"",IF(ISBLANK($E13103),VLOOKUP($D13103,$J:$K,2,FALSE),VLOOKUP($E13103,'Daycare Packages'!$A:$G,7,FALSE)))</f>
        <v>22</v>
      </c>
      <c r="G13103" s="15"/>
      <c r="H13103" s="15">
        <f t="shared" si="439"/>
        <v>22</v>
      </c>
      <c r="I13103" s="198">
        <f t="shared" si="440"/>
        <v>10</v>
      </c>
    </row>
    <row r="13104" spans="1:9" x14ac:dyDescent="0.3">
      <c r="A13104" s="10">
        <v>43750</v>
      </c>
      <c r="B13104" s="11" t="s">
        <v>836</v>
      </c>
      <c r="C13104" s="11" t="s">
        <v>498</v>
      </c>
      <c r="D13104" s="11" t="s">
        <v>662</v>
      </c>
      <c r="F13104" s="15">
        <f>IF(ISBLANK($D13104),"",IF(ISBLANK($E13104),VLOOKUP($D13104,$J:$K,2,FALSE),VLOOKUP($E13104,'Daycare Packages'!$A:$G,7,FALSE)))</f>
        <v>30</v>
      </c>
      <c r="G13104" s="15"/>
      <c r="H13104" s="15">
        <f t="shared" si="439"/>
        <v>30</v>
      </c>
      <c r="I13104" s="198">
        <f t="shared" si="440"/>
        <v>10</v>
      </c>
    </row>
    <row r="13105" spans="1:9" x14ac:dyDescent="0.3">
      <c r="A13105" s="10">
        <v>43750</v>
      </c>
      <c r="B13105" s="11" t="s">
        <v>117</v>
      </c>
      <c r="C13105" s="11" t="s">
        <v>1069</v>
      </c>
      <c r="D13105" s="11" t="s">
        <v>662</v>
      </c>
      <c r="E13105" s="11">
        <v>6875240</v>
      </c>
      <c r="F13105" s="15">
        <f>IF(ISBLANK($D13105),"",IF(ISBLANK($E13105),VLOOKUP($D13105,$J:$K,2,FALSE),VLOOKUP($E13105,'Daycare Packages'!$A:$G,7,FALSE)))</f>
        <v>25</v>
      </c>
      <c r="G13105" s="15"/>
      <c r="H13105" s="15">
        <f t="shared" si="439"/>
        <v>25</v>
      </c>
      <c r="I13105" s="198">
        <f t="shared" si="440"/>
        <v>10</v>
      </c>
    </row>
    <row r="13106" spans="1:9" x14ac:dyDescent="0.3">
      <c r="A13106" s="10">
        <v>43750</v>
      </c>
      <c r="B13106" s="11" t="s">
        <v>989</v>
      </c>
      <c r="C13106" s="11" t="s">
        <v>765</v>
      </c>
      <c r="D13106" s="11" t="s">
        <v>662</v>
      </c>
      <c r="F13106" s="15">
        <f>IF(ISBLANK($D13106),"",IF(ISBLANK($E13106),VLOOKUP($D13106,$J:$K,2,FALSE),VLOOKUP($E13106,'Daycare Packages'!$A:$G,7,FALSE)))</f>
        <v>30</v>
      </c>
      <c r="G13106" s="15"/>
      <c r="H13106" s="15">
        <f t="shared" si="439"/>
        <v>30</v>
      </c>
      <c r="I13106" s="198">
        <f t="shared" si="440"/>
        <v>10</v>
      </c>
    </row>
    <row r="13107" spans="1:9" x14ac:dyDescent="0.3">
      <c r="A13107" s="10">
        <v>43750</v>
      </c>
      <c r="B13107" s="11" t="s">
        <v>751</v>
      </c>
      <c r="C13107" s="11" t="s">
        <v>752</v>
      </c>
      <c r="D13107" s="11" t="s">
        <v>662</v>
      </c>
      <c r="F13107" s="15">
        <f>IF(ISBLANK($D13107),"",IF(ISBLANK($E13107),VLOOKUP($D13107,$J:$K,2,FALSE),VLOOKUP($E13107,'Daycare Packages'!$A:$G,7,FALSE)))</f>
        <v>30</v>
      </c>
      <c r="G13107" s="15"/>
      <c r="H13107" s="15">
        <f t="shared" si="439"/>
        <v>30</v>
      </c>
      <c r="I13107" s="198">
        <f t="shared" si="440"/>
        <v>10</v>
      </c>
    </row>
    <row r="13108" spans="1:9" x14ac:dyDescent="0.3">
      <c r="A13108" s="10">
        <v>43750</v>
      </c>
      <c r="B13108" s="11" t="s">
        <v>182</v>
      </c>
      <c r="C13108" s="11" t="s">
        <v>685</v>
      </c>
      <c r="D13108" s="11" t="s">
        <v>662</v>
      </c>
      <c r="E13108" s="11">
        <v>6973446</v>
      </c>
      <c r="F13108" s="15">
        <f>IF(ISBLANK($D13108),"",IF(ISBLANK($E13108),VLOOKUP($D13108,$J:$K,2,FALSE),VLOOKUP($E13108,'Daycare Packages'!$A:$G,7,FALSE)))</f>
        <v>23</v>
      </c>
      <c r="G13108" s="15"/>
      <c r="H13108" s="15">
        <f t="shared" si="439"/>
        <v>23</v>
      </c>
      <c r="I13108" s="198">
        <f t="shared" si="440"/>
        <v>10</v>
      </c>
    </row>
    <row r="13109" spans="1:9" x14ac:dyDescent="0.3">
      <c r="A13109" s="10">
        <v>43750</v>
      </c>
      <c r="B13109" s="11" t="s">
        <v>783</v>
      </c>
      <c r="C13109" s="11" t="s">
        <v>514</v>
      </c>
      <c r="D13109" s="11" t="s">
        <v>662</v>
      </c>
      <c r="F13109" s="15">
        <f>IF(ISBLANK($D13109),"",IF(ISBLANK($E13109),VLOOKUP($D13109,$J:$K,2,FALSE),VLOOKUP($E13109,'Daycare Packages'!$A:$G,7,FALSE)))</f>
        <v>30</v>
      </c>
      <c r="G13109" s="15"/>
      <c r="H13109" s="15">
        <f t="shared" si="439"/>
        <v>30</v>
      </c>
      <c r="I13109" s="198">
        <f t="shared" si="440"/>
        <v>10</v>
      </c>
    </row>
    <row r="13110" spans="1:9" x14ac:dyDescent="0.3">
      <c r="A13110" s="10">
        <v>43750</v>
      </c>
      <c r="B13110" s="11" t="s">
        <v>124</v>
      </c>
      <c r="C13110" s="11" t="s">
        <v>402</v>
      </c>
      <c r="D13110" s="11" t="s">
        <v>662</v>
      </c>
      <c r="F13110" s="15">
        <f>IF(ISBLANK($D13110),"",IF(ISBLANK($E13110),VLOOKUP($D13110,$J:$K,2,FALSE),VLOOKUP($E13110,'Daycare Packages'!$A:$G,7,FALSE)))</f>
        <v>30</v>
      </c>
      <c r="G13110" s="15"/>
      <c r="H13110" s="15">
        <f t="shared" si="439"/>
        <v>30</v>
      </c>
      <c r="I13110" s="198">
        <f t="shared" si="440"/>
        <v>10</v>
      </c>
    </row>
    <row r="13111" spans="1:9" x14ac:dyDescent="0.3">
      <c r="A13111" s="55">
        <v>43750</v>
      </c>
      <c r="B13111" s="56" t="s">
        <v>174</v>
      </c>
      <c r="C13111" s="56" t="s">
        <v>432</v>
      </c>
      <c r="D13111" s="56" t="s">
        <v>662</v>
      </c>
      <c r="E13111" s="56"/>
      <c r="F13111" s="59">
        <f>IF(ISBLANK($D13111),"",IF(ISBLANK($E13111),VLOOKUP($D13111,$J:$K,2,FALSE),VLOOKUP($E13111,'Daycare Packages'!$A:$G,7,FALSE)))</f>
        <v>30</v>
      </c>
      <c r="G13111" s="59"/>
      <c r="H13111" s="59">
        <f t="shared" si="439"/>
        <v>30</v>
      </c>
      <c r="I13111" s="198">
        <f t="shared" si="440"/>
        <v>10</v>
      </c>
    </row>
    <row r="13112" spans="1:9" x14ac:dyDescent="0.3">
      <c r="A13112" s="10">
        <v>43751</v>
      </c>
      <c r="B13112" s="11" t="s">
        <v>1282</v>
      </c>
      <c r="C13112" s="11" t="s">
        <v>754</v>
      </c>
      <c r="D13112" s="11" t="s">
        <v>662</v>
      </c>
      <c r="E13112" s="11">
        <v>6953812</v>
      </c>
      <c r="F13112" s="15">
        <f>IF(ISBLANK($D13112),"",IF(ISBLANK($E13112),VLOOKUP($D13112,$J:$K,2,FALSE),VLOOKUP($E13112,'Daycare Packages'!$A:$G,7,FALSE)))</f>
        <v>27</v>
      </c>
      <c r="G13112" s="15"/>
      <c r="H13112" s="15">
        <f t="shared" si="439"/>
        <v>27</v>
      </c>
      <c r="I13112" s="198">
        <f t="shared" si="440"/>
        <v>10</v>
      </c>
    </row>
    <row r="13113" spans="1:9" x14ac:dyDescent="0.3">
      <c r="A13113" s="10">
        <v>43751</v>
      </c>
      <c r="B13113" s="11" t="s">
        <v>119</v>
      </c>
      <c r="C13113" s="11" t="s">
        <v>692</v>
      </c>
      <c r="D13113" s="11" t="s">
        <v>662</v>
      </c>
      <c r="E13113" s="11">
        <v>6908817</v>
      </c>
      <c r="F13113" s="15">
        <f>IF(ISBLANK($D13113),"",IF(ISBLANK($E13113),VLOOKUP($D13113,$J:$K,2,FALSE),VLOOKUP($E13113,'Daycare Packages'!$A:$G,7,FALSE)))</f>
        <v>26</v>
      </c>
      <c r="G13113" s="15"/>
      <c r="H13113" s="15">
        <f t="shared" si="439"/>
        <v>26</v>
      </c>
      <c r="I13113" s="198">
        <f t="shared" si="440"/>
        <v>10</v>
      </c>
    </row>
    <row r="13114" spans="1:9" x14ac:dyDescent="0.3">
      <c r="A13114" s="10">
        <v>43751</v>
      </c>
      <c r="B13114" s="11" t="s">
        <v>912</v>
      </c>
      <c r="C13114" s="11" t="s">
        <v>1420</v>
      </c>
      <c r="D13114" s="11" t="s">
        <v>662</v>
      </c>
      <c r="F13114" s="15">
        <f>IF(ISBLANK($D13114),"",IF(ISBLANK($E13114),VLOOKUP($D13114,$J:$K,2,FALSE),VLOOKUP($E13114,'Daycare Packages'!$A:$G,7,FALSE)))</f>
        <v>30</v>
      </c>
      <c r="G13114" s="15"/>
      <c r="H13114" s="15">
        <f t="shared" si="439"/>
        <v>30</v>
      </c>
      <c r="I13114" s="198">
        <f t="shared" si="440"/>
        <v>10</v>
      </c>
    </row>
    <row r="13115" spans="1:9" x14ac:dyDescent="0.3">
      <c r="A13115" s="10">
        <v>43751</v>
      </c>
      <c r="B13115" s="11" t="s">
        <v>182</v>
      </c>
      <c r="C13115" s="11" t="s">
        <v>685</v>
      </c>
      <c r="D13115" s="11" t="s">
        <v>662</v>
      </c>
      <c r="E13115" s="11">
        <v>6973446</v>
      </c>
      <c r="F13115" s="15">
        <f>IF(ISBLANK($D13115),"",IF(ISBLANK($E13115),VLOOKUP($D13115,$J:$K,2,FALSE),VLOOKUP($E13115,'Daycare Packages'!$A:$G,7,FALSE)))</f>
        <v>23</v>
      </c>
      <c r="G13115" s="15"/>
      <c r="H13115" s="15">
        <f t="shared" si="439"/>
        <v>23</v>
      </c>
      <c r="I13115" s="198">
        <f t="shared" si="440"/>
        <v>10</v>
      </c>
    </row>
    <row r="13116" spans="1:9" x14ac:dyDescent="0.3">
      <c r="A13116" s="10">
        <v>43751</v>
      </c>
      <c r="B13116" s="11" t="s">
        <v>783</v>
      </c>
      <c r="C13116" s="11" t="s">
        <v>514</v>
      </c>
      <c r="D13116" s="11" t="s">
        <v>662</v>
      </c>
      <c r="F13116" s="15">
        <f>IF(ISBLANK($D13116),"",IF(ISBLANK($E13116),VLOOKUP($D13116,$J:$K,2,FALSE),VLOOKUP($E13116,'Daycare Packages'!$A:$G,7,FALSE)))</f>
        <v>30</v>
      </c>
      <c r="G13116" s="15"/>
      <c r="H13116" s="15">
        <f t="shared" si="439"/>
        <v>30</v>
      </c>
      <c r="I13116" s="198">
        <f t="shared" si="440"/>
        <v>10</v>
      </c>
    </row>
    <row r="13117" spans="1:9" x14ac:dyDescent="0.3">
      <c r="A13117" s="10">
        <v>43751</v>
      </c>
      <c r="B13117" s="11" t="s">
        <v>2368</v>
      </c>
      <c r="C13117" s="11" t="s">
        <v>665</v>
      </c>
      <c r="D13117" s="11" t="s">
        <v>662</v>
      </c>
      <c r="F13117" s="15">
        <f>IF(ISBLANK($D13117),"",IF(ISBLANK($E13117),VLOOKUP($D13117,$J:$K,2,FALSE),VLOOKUP($E13117,'Daycare Packages'!$A:$G,7,FALSE)))</f>
        <v>30</v>
      </c>
      <c r="G13117" s="15"/>
      <c r="H13117" s="15">
        <f t="shared" ref="H13117:H13180" si="441">IF(ISBLANK(D13117),"",SUM(F13117:G13117))</f>
        <v>30</v>
      </c>
      <c r="I13117" s="198">
        <f t="shared" si="440"/>
        <v>10</v>
      </c>
    </row>
    <row r="13118" spans="1:9" x14ac:dyDescent="0.3">
      <c r="A13118" s="10">
        <v>43751</v>
      </c>
      <c r="B13118" s="11" t="s">
        <v>2368</v>
      </c>
      <c r="C13118" s="11" t="s">
        <v>450</v>
      </c>
      <c r="D13118" s="11" t="s">
        <v>662</v>
      </c>
      <c r="F13118" s="15">
        <f>IF(ISBLANK($D13118),"",IF(ISBLANK($E13118),VLOOKUP($D13118,$J:$K,2,FALSE),VLOOKUP($E13118,'Daycare Packages'!$A:$G,7,FALSE)))</f>
        <v>30</v>
      </c>
      <c r="G13118" s="15"/>
      <c r="H13118" s="15">
        <f t="shared" si="441"/>
        <v>30</v>
      </c>
      <c r="I13118" s="198">
        <f t="shared" si="440"/>
        <v>10</v>
      </c>
    </row>
    <row r="13119" spans="1:9" x14ac:dyDescent="0.3">
      <c r="A13119" s="55">
        <v>43751</v>
      </c>
      <c r="B13119" s="56" t="s">
        <v>354</v>
      </c>
      <c r="C13119" s="56" t="s">
        <v>474</v>
      </c>
      <c r="D13119" s="56" t="s">
        <v>662</v>
      </c>
      <c r="E13119" s="56">
        <v>6899918</v>
      </c>
      <c r="F13119" s="59">
        <f>IF(ISBLANK($D13119),"",IF(ISBLANK($E13119),VLOOKUP($D13119,$J:$K,2,FALSE),VLOOKUP($E13119,'Daycare Packages'!$A:$G,7,FALSE)))</f>
        <v>27</v>
      </c>
      <c r="G13119" s="59"/>
      <c r="H13119" s="59">
        <f t="shared" si="441"/>
        <v>27</v>
      </c>
      <c r="I13119" s="198">
        <f t="shared" si="440"/>
        <v>10</v>
      </c>
    </row>
    <row r="13120" spans="1:9" x14ac:dyDescent="0.3">
      <c r="A13120" s="10">
        <v>43752</v>
      </c>
      <c r="B13120" s="11" t="s">
        <v>287</v>
      </c>
      <c r="C13120" s="11" t="s">
        <v>2466</v>
      </c>
      <c r="D13120" s="11" t="s">
        <v>671</v>
      </c>
      <c r="F13120" s="15">
        <f>IF(ISBLANK($D13120),"",IF(ISBLANK($E13120),VLOOKUP($D13120,$J:$K,2,FALSE),VLOOKUP($E13120,'Daycare Packages'!$A:$G,7,FALSE)))</f>
        <v>0</v>
      </c>
      <c r="G13120" s="15"/>
      <c r="H13120" s="15">
        <f t="shared" si="441"/>
        <v>0</v>
      </c>
      <c r="I13120" s="198">
        <f t="shared" si="440"/>
        <v>10</v>
      </c>
    </row>
    <row r="13121" spans="1:9" x14ac:dyDescent="0.3">
      <c r="A13121" s="10">
        <v>43752</v>
      </c>
      <c r="B13121" s="11" t="s">
        <v>185</v>
      </c>
      <c r="C13121" s="11" t="s">
        <v>670</v>
      </c>
      <c r="D13121" s="11" t="s">
        <v>659</v>
      </c>
      <c r="E13121" s="11">
        <v>6883259</v>
      </c>
      <c r="F13121" s="15">
        <f>IF(ISBLANK($D13121),"",IF(ISBLANK($E13121),VLOOKUP($D13121,$J:$K,2,FALSE),VLOOKUP($E13121,'Daycare Packages'!$A:$G,7,FALSE)))</f>
        <v>18</v>
      </c>
      <c r="G13121" s="15"/>
      <c r="H13121" s="15">
        <f t="shared" si="441"/>
        <v>18</v>
      </c>
      <c r="I13121" s="198">
        <f t="shared" si="440"/>
        <v>10</v>
      </c>
    </row>
    <row r="13122" spans="1:9" x14ac:dyDescent="0.3">
      <c r="A13122" s="10">
        <v>43752</v>
      </c>
      <c r="B13122" s="11" t="s">
        <v>190</v>
      </c>
      <c r="C13122" s="11" t="s">
        <v>718</v>
      </c>
      <c r="D13122" s="11" t="s">
        <v>659</v>
      </c>
      <c r="E13122" s="11">
        <v>6977819</v>
      </c>
      <c r="F13122" s="15">
        <f>IF(ISBLANK($D13122),"",IF(ISBLANK($E13122),VLOOKUP($D13122,$J:$K,2,FALSE),VLOOKUP($E13122,'Daycare Packages'!$A:$G,7,FALSE)))</f>
        <v>19</v>
      </c>
      <c r="G13122" s="15"/>
      <c r="H13122" s="15">
        <f t="shared" si="441"/>
        <v>19</v>
      </c>
      <c r="I13122" s="198">
        <f t="shared" si="440"/>
        <v>10</v>
      </c>
    </row>
    <row r="13123" spans="1:9" x14ac:dyDescent="0.3">
      <c r="A13123" s="10">
        <v>43752</v>
      </c>
      <c r="B13123" s="11" t="s">
        <v>1964</v>
      </c>
      <c r="C13123" s="11" t="s">
        <v>604</v>
      </c>
      <c r="D13123" s="11" t="s">
        <v>662</v>
      </c>
      <c r="F13123" s="15">
        <f>IF(ISBLANK($D13123),"",IF(ISBLANK($E13123),VLOOKUP($D13123,$J:$K,2,FALSE),VLOOKUP($E13123,'Daycare Packages'!$A:$G,7,FALSE)))</f>
        <v>30</v>
      </c>
      <c r="G13123" s="15"/>
      <c r="H13123" s="15">
        <f t="shared" si="441"/>
        <v>30</v>
      </c>
      <c r="I13123" s="198">
        <f t="shared" ref="I13123:I13186" si="442">IF(A13123="",0,MONTH(A13123))</f>
        <v>10</v>
      </c>
    </row>
    <row r="13124" spans="1:9" x14ac:dyDescent="0.3">
      <c r="A13124" s="10">
        <v>43752</v>
      </c>
      <c r="B13124" s="11" t="s">
        <v>230</v>
      </c>
      <c r="C13124" s="11" t="s">
        <v>493</v>
      </c>
      <c r="D13124" s="11" t="s">
        <v>662</v>
      </c>
      <c r="E13124" s="11">
        <v>6990614</v>
      </c>
      <c r="F13124" s="15">
        <f>IF(ISBLANK($D13124),"",IF(ISBLANK($E13124),VLOOKUP($D13124,$J:$K,2,FALSE),VLOOKUP($E13124,'Daycare Packages'!$A:$G,7,FALSE)))</f>
        <v>27</v>
      </c>
      <c r="G13124" s="15"/>
      <c r="H13124" s="15">
        <f t="shared" si="441"/>
        <v>27</v>
      </c>
      <c r="I13124" s="198">
        <f t="shared" si="442"/>
        <v>10</v>
      </c>
    </row>
    <row r="13125" spans="1:9" x14ac:dyDescent="0.3">
      <c r="A13125" s="10">
        <v>43752</v>
      </c>
      <c r="B13125" s="11" t="s">
        <v>123</v>
      </c>
      <c r="C13125" s="11" t="s">
        <v>622</v>
      </c>
      <c r="D13125" s="11" t="s">
        <v>662</v>
      </c>
      <c r="E13125" s="11">
        <v>6892228</v>
      </c>
      <c r="F13125" s="15">
        <f>IF(ISBLANK($D13125),"",IF(ISBLANK($E13125),VLOOKUP($D13125,$J:$K,2,FALSE),VLOOKUP($E13125,'Daycare Packages'!$A:$G,7,FALSE)))</f>
        <v>23</v>
      </c>
      <c r="G13125" s="15"/>
      <c r="H13125" s="15">
        <f t="shared" si="441"/>
        <v>23</v>
      </c>
      <c r="I13125" s="198">
        <f t="shared" si="442"/>
        <v>10</v>
      </c>
    </row>
    <row r="13126" spans="1:9" x14ac:dyDescent="0.3">
      <c r="A13126" s="10">
        <v>43752</v>
      </c>
      <c r="B13126" s="11" t="s">
        <v>1987</v>
      </c>
      <c r="C13126" s="11" t="s">
        <v>1988</v>
      </c>
      <c r="D13126" s="11" t="s">
        <v>662</v>
      </c>
      <c r="F13126" s="15">
        <f>IF(ISBLANK($D13126),"",IF(ISBLANK($E13126),VLOOKUP($D13126,$J:$K,2,FALSE),VLOOKUP($E13126,'Daycare Packages'!$A:$G,7,FALSE)))</f>
        <v>30</v>
      </c>
      <c r="G13126" s="15"/>
      <c r="H13126" s="15">
        <f t="shared" si="441"/>
        <v>30</v>
      </c>
      <c r="I13126" s="198">
        <f t="shared" si="442"/>
        <v>10</v>
      </c>
    </row>
    <row r="13127" spans="1:9" x14ac:dyDescent="0.3">
      <c r="A13127" s="10">
        <v>43752</v>
      </c>
      <c r="B13127" s="11" t="s">
        <v>213</v>
      </c>
      <c r="C13127" s="11" t="s">
        <v>675</v>
      </c>
      <c r="D13127" s="11" t="s">
        <v>662</v>
      </c>
      <c r="E13127" s="11">
        <v>6958010</v>
      </c>
      <c r="F13127" s="15">
        <f>IF(ISBLANK($D13127),"",IF(ISBLANK($E13127),VLOOKUP($D13127,$J:$K,2,FALSE),VLOOKUP($E13127,'Daycare Packages'!$A:$G,7,FALSE)))</f>
        <v>27</v>
      </c>
      <c r="G13127" s="15"/>
      <c r="H13127" s="15">
        <f t="shared" si="441"/>
        <v>27</v>
      </c>
      <c r="I13127" s="198">
        <f t="shared" si="442"/>
        <v>10</v>
      </c>
    </row>
    <row r="13128" spans="1:9" x14ac:dyDescent="0.3">
      <c r="A13128" s="10">
        <v>43752</v>
      </c>
      <c r="B13128" s="11" t="s">
        <v>2340</v>
      </c>
      <c r="C13128" s="11" t="s">
        <v>2341</v>
      </c>
      <c r="D13128" s="11" t="s">
        <v>662</v>
      </c>
      <c r="E13128" s="11">
        <v>6958189</v>
      </c>
      <c r="F13128" s="15">
        <f>IF(ISBLANK($D13128),"",IF(ISBLANK($E13128),VLOOKUP($D13128,$J:$K,2,FALSE),VLOOKUP($E13128,'Daycare Packages'!$A:$G,7,FALSE)))</f>
        <v>27</v>
      </c>
      <c r="G13128" s="15"/>
      <c r="H13128" s="15">
        <f t="shared" si="441"/>
        <v>27</v>
      </c>
      <c r="I13128" s="198">
        <f t="shared" si="442"/>
        <v>10</v>
      </c>
    </row>
    <row r="13129" spans="1:9" x14ac:dyDescent="0.3">
      <c r="A13129" s="10">
        <v>43752</v>
      </c>
      <c r="B13129" s="11" t="s">
        <v>1435</v>
      </c>
      <c r="C13129" s="11" t="s">
        <v>448</v>
      </c>
      <c r="D13129" s="11" t="s">
        <v>662</v>
      </c>
      <c r="E13129" s="11">
        <v>6972428</v>
      </c>
      <c r="F13129" s="15">
        <f>IF(ISBLANK($D13129),"",IF(ISBLANK($E13129),VLOOKUP($D13129,$J:$K,2,FALSE),VLOOKUP($E13129,'Daycare Packages'!$A:$G,7,FALSE)))</f>
        <v>26</v>
      </c>
      <c r="G13129" s="15"/>
      <c r="H13129" s="15">
        <f t="shared" si="441"/>
        <v>26</v>
      </c>
      <c r="I13129" s="198">
        <f t="shared" si="442"/>
        <v>10</v>
      </c>
    </row>
    <row r="13130" spans="1:9" x14ac:dyDescent="0.3">
      <c r="A13130" s="10">
        <v>43752</v>
      </c>
      <c r="B13130" s="11" t="s">
        <v>115</v>
      </c>
      <c r="C13130" s="11" t="s">
        <v>764</v>
      </c>
      <c r="D13130" s="11" t="s">
        <v>662</v>
      </c>
      <c r="E13130" s="11">
        <v>6736950</v>
      </c>
      <c r="F13130" s="15">
        <f>IF(ISBLANK($D13130),"",IF(ISBLANK($E13130),VLOOKUP($D13130,$J:$K,2,FALSE),VLOOKUP($E13130,'Daycare Packages'!$A:$G,7,FALSE)))</f>
        <v>22</v>
      </c>
      <c r="G13130" s="15"/>
      <c r="H13130" s="15">
        <f t="shared" si="441"/>
        <v>22</v>
      </c>
      <c r="I13130" s="198">
        <f t="shared" si="442"/>
        <v>10</v>
      </c>
    </row>
    <row r="13131" spans="1:9" x14ac:dyDescent="0.3">
      <c r="A13131" s="10">
        <v>43752</v>
      </c>
      <c r="B13131" s="11" t="s">
        <v>170</v>
      </c>
      <c r="C13131" s="11" t="s">
        <v>710</v>
      </c>
      <c r="D13131" s="11" t="s">
        <v>662</v>
      </c>
      <c r="E13131" s="11">
        <v>6899079</v>
      </c>
      <c r="F13131" s="15">
        <f>IF(ISBLANK($D13131),"",IF(ISBLANK($E13131),VLOOKUP($D13131,$J:$K,2,FALSE),VLOOKUP($E13131,'Daycare Packages'!$A:$G,7,FALSE)))</f>
        <v>23</v>
      </c>
      <c r="G13131" s="15"/>
      <c r="H13131" s="15">
        <f t="shared" si="441"/>
        <v>23</v>
      </c>
      <c r="I13131" s="198">
        <f t="shared" si="442"/>
        <v>10</v>
      </c>
    </row>
    <row r="13132" spans="1:9" x14ac:dyDescent="0.3">
      <c r="A13132" s="10">
        <v>43752</v>
      </c>
      <c r="B13132" s="11" t="s">
        <v>995</v>
      </c>
      <c r="C13132" s="11" t="s">
        <v>996</v>
      </c>
      <c r="D13132" s="11" t="s">
        <v>662</v>
      </c>
      <c r="F13132" s="15">
        <f>IF(ISBLANK($D13132),"",IF(ISBLANK($E13132),VLOOKUP($D13132,$J:$K,2,FALSE),VLOOKUP($E13132,'Daycare Packages'!$A:$G,7,FALSE)))</f>
        <v>30</v>
      </c>
      <c r="G13132" s="15"/>
      <c r="H13132" s="15">
        <f t="shared" si="441"/>
        <v>30</v>
      </c>
      <c r="I13132" s="198">
        <f t="shared" si="442"/>
        <v>10</v>
      </c>
    </row>
    <row r="13133" spans="1:9" x14ac:dyDescent="0.3">
      <c r="A13133" s="10">
        <v>43752</v>
      </c>
      <c r="B13133" s="11" t="s">
        <v>2077</v>
      </c>
      <c r="C13133" s="11" t="s">
        <v>943</v>
      </c>
      <c r="D13133" s="11" t="s">
        <v>662</v>
      </c>
      <c r="E13133" s="11">
        <v>6937572</v>
      </c>
      <c r="F13133" s="15">
        <f>IF(ISBLANK($D13133),"",IF(ISBLANK($E13133),VLOOKUP($D13133,$J:$K,2,FALSE),VLOOKUP($E13133,'Daycare Packages'!$A:$G,7,FALSE)))</f>
        <v>23</v>
      </c>
      <c r="G13133" s="15"/>
      <c r="H13133" s="15">
        <f t="shared" si="441"/>
        <v>23</v>
      </c>
      <c r="I13133" s="198">
        <f t="shared" si="442"/>
        <v>10</v>
      </c>
    </row>
    <row r="13134" spans="1:9" x14ac:dyDescent="0.3">
      <c r="A13134" s="10">
        <v>43752</v>
      </c>
      <c r="B13134" s="11" t="s">
        <v>160</v>
      </c>
      <c r="C13134" s="11" t="s">
        <v>1761</v>
      </c>
      <c r="D13134" s="11" t="s">
        <v>662</v>
      </c>
      <c r="E13134" s="11">
        <v>6976592</v>
      </c>
      <c r="F13134" s="15">
        <f>IF(ISBLANK($D13134),"",IF(ISBLANK($E13134),VLOOKUP($D13134,$J:$K,2,FALSE),VLOOKUP($E13134,'Daycare Packages'!$A:$G,7,FALSE)))</f>
        <v>25</v>
      </c>
      <c r="G13134" s="15"/>
      <c r="H13134" s="15">
        <f t="shared" si="441"/>
        <v>25</v>
      </c>
      <c r="I13134" s="198">
        <f t="shared" si="442"/>
        <v>10</v>
      </c>
    </row>
    <row r="13135" spans="1:9" x14ac:dyDescent="0.3">
      <c r="A13135" s="10">
        <v>43752</v>
      </c>
      <c r="B13135" s="11" t="s">
        <v>160</v>
      </c>
      <c r="C13135" s="11" t="s">
        <v>794</v>
      </c>
      <c r="D13135" s="11" t="s">
        <v>662</v>
      </c>
      <c r="E13135" s="11">
        <v>6976592</v>
      </c>
      <c r="F13135" s="15">
        <f>IF(ISBLANK($D13135),"",IF(ISBLANK($E13135),VLOOKUP($D13135,$J:$K,2,FALSE),VLOOKUP($E13135,'Daycare Packages'!$A:$G,7,FALSE)))</f>
        <v>25</v>
      </c>
      <c r="G13135" s="15"/>
      <c r="H13135" s="15">
        <f t="shared" si="441"/>
        <v>25</v>
      </c>
      <c r="I13135" s="198">
        <f t="shared" si="442"/>
        <v>10</v>
      </c>
    </row>
    <row r="13136" spans="1:9" x14ac:dyDescent="0.3">
      <c r="A13136" s="10">
        <v>43752</v>
      </c>
      <c r="B13136" s="11" t="s">
        <v>1979</v>
      </c>
      <c r="C13136" s="11" t="s">
        <v>474</v>
      </c>
      <c r="D13136" s="11" t="s">
        <v>662</v>
      </c>
      <c r="E13136" s="11">
        <v>6921788</v>
      </c>
      <c r="F13136" s="15">
        <f>IF(ISBLANK($D13136),"",IF(ISBLANK($E13136),VLOOKUP($D13136,$J:$K,2,FALSE),VLOOKUP($E13136,'Daycare Packages'!$A:$G,7,FALSE)))</f>
        <v>23</v>
      </c>
      <c r="G13136" s="15"/>
      <c r="H13136" s="15">
        <f t="shared" si="441"/>
        <v>23</v>
      </c>
      <c r="I13136" s="198">
        <f t="shared" si="442"/>
        <v>10</v>
      </c>
    </row>
    <row r="13137" spans="1:9" x14ac:dyDescent="0.3">
      <c r="A13137" s="10">
        <v>43752</v>
      </c>
      <c r="B13137" s="11" t="s">
        <v>209</v>
      </c>
      <c r="C13137" s="11" t="s">
        <v>702</v>
      </c>
      <c r="D13137" s="11" t="s">
        <v>662</v>
      </c>
      <c r="E13137" s="11">
        <v>6992732</v>
      </c>
      <c r="F13137" s="15">
        <f>IF(ISBLANK($D13137),"",IF(ISBLANK($E13137),VLOOKUP($D13137,$J:$K,2,FALSE),VLOOKUP($E13137,'Daycare Packages'!$A:$G,7,FALSE)))</f>
        <v>27</v>
      </c>
      <c r="G13137" s="15"/>
      <c r="H13137" s="15">
        <f t="shared" si="441"/>
        <v>27</v>
      </c>
      <c r="I13137" s="198">
        <f t="shared" si="442"/>
        <v>10</v>
      </c>
    </row>
    <row r="13138" spans="1:9" x14ac:dyDescent="0.3">
      <c r="A13138" s="10">
        <v>43752</v>
      </c>
      <c r="B13138" s="11" t="s">
        <v>1317</v>
      </c>
      <c r="C13138" s="11" t="s">
        <v>633</v>
      </c>
      <c r="D13138" s="11" t="s">
        <v>662</v>
      </c>
      <c r="E13138" s="11">
        <v>6935593</v>
      </c>
      <c r="F13138" s="15">
        <f>IF(ISBLANK($D13138),"",IF(ISBLANK($E13138),VLOOKUP($D13138,$J:$K,2,FALSE),VLOOKUP($E13138,'Daycare Packages'!$A:$G,7,FALSE)))</f>
        <v>25</v>
      </c>
      <c r="G13138" s="15"/>
      <c r="H13138" s="15">
        <f t="shared" si="441"/>
        <v>25</v>
      </c>
      <c r="I13138" s="198">
        <f t="shared" si="442"/>
        <v>10</v>
      </c>
    </row>
    <row r="13139" spans="1:9" x14ac:dyDescent="0.3">
      <c r="A13139" s="10">
        <v>43752</v>
      </c>
      <c r="B13139" s="11" t="s">
        <v>218</v>
      </c>
      <c r="C13139" s="11" t="s">
        <v>737</v>
      </c>
      <c r="D13139" s="11" t="s">
        <v>662</v>
      </c>
      <c r="E13139" s="11">
        <v>6911320</v>
      </c>
      <c r="F13139" s="15">
        <f>IF(ISBLANK($D13139),"",IF(ISBLANK($E13139),VLOOKUP($D13139,$J:$K,2,FALSE),VLOOKUP($E13139,'Daycare Packages'!$A:$G,7,FALSE)))</f>
        <v>20</v>
      </c>
      <c r="G13139" s="15"/>
      <c r="H13139" s="15">
        <f t="shared" si="441"/>
        <v>20</v>
      </c>
      <c r="I13139" s="198">
        <f t="shared" si="442"/>
        <v>10</v>
      </c>
    </row>
    <row r="13140" spans="1:9" x14ac:dyDescent="0.3">
      <c r="A13140" s="10">
        <v>43752</v>
      </c>
      <c r="B13140" s="11" t="s">
        <v>218</v>
      </c>
      <c r="C13140" s="11" t="s">
        <v>738</v>
      </c>
      <c r="D13140" s="11" t="s">
        <v>662</v>
      </c>
      <c r="E13140" s="11">
        <v>6911320</v>
      </c>
      <c r="F13140" s="15">
        <f>IF(ISBLANK($D13140),"",IF(ISBLANK($E13140),VLOOKUP($D13140,$J:$K,2,FALSE),VLOOKUP($E13140,'Daycare Packages'!$A:$G,7,FALSE)))</f>
        <v>20</v>
      </c>
      <c r="G13140" s="15"/>
      <c r="H13140" s="15">
        <f t="shared" si="441"/>
        <v>20</v>
      </c>
      <c r="I13140" s="198">
        <f t="shared" si="442"/>
        <v>10</v>
      </c>
    </row>
    <row r="13141" spans="1:9" x14ac:dyDescent="0.3">
      <c r="A13141" s="10">
        <v>43752</v>
      </c>
      <c r="B13141" s="11" t="s">
        <v>222</v>
      </c>
      <c r="C13141" s="11" t="s">
        <v>229</v>
      </c>
      <c r="D13141" s="11" t="s">
        <v>662</v>
      </c>
      <c r="E13141" s="11">
        <v>6970707</v>
      </c>
      <c r="F13141" s="15">
        <f>IF(ISBLANK($D13141),"",IF(ISBLANK($E13141),VLOOKUP($D13141,$J:$K,2,FALSE),VLOOKUP($E13141,'Daycare Packages'!$A:$G,7,FALSE)))</f>
        <v>27</v>
      </c>
      <c r="G13141" s="15"/>
      <c r="H13141" s="15">
        <f t="shared" si="441"/>
        <v>27</v>
      </c>
      <c r="I13141" s="198">
        <f t="shared" si="442"/>
        <v>10</v>
      </c>
    </row>
    <row r="13142" spans="1:9" x14ac:dyDescent="0.3">
      <c r="A13142" s="10">
        <v>43752</v>
      </c>
      <c r="B13142" s="11" t="s">
        <v>2367</v>
      </c>
      <c r="C13142" s="11" t="s">
        <v>631</v>
      </c>
      <c r="D13142" s="11" t="s">
        <v>662</v>
      </c>
      <c r="E13142" s="11">
        <v>6966486</v>
      </c>
      <c r="F13142" s="15">
        <f>IF(ISBLANK($D13142),"",IF(ISBLANK($E13142),VLOOKUP($D13142,$J:$K,2,FALSE),VLOOKUP($E13142,'Daycare Packages'!$A:$G,7,FALSE)))</f>
        <v>25</v>
      </c>
      <c r="G13142" s="15"/>
      <c r="H13142" s="15">
        <f t="shared" si="441"/>
        <v>25</v>
      </c>
      <c r="I13142" s="198">
        <f t="shared" si="442"/>
        <v>10</v>
      </c>
    </row>
    <row r="13143" spans="1:9" x14ac:dyDescent="0.3">
      <c r="A13143" s="10">
        <v>43752</v>
      </c>
      <c r="B13143" s="11" t="s">
        <v>193</v>
      </c>
      <c r="C13143" s="11" t="s">
        <v>776</v>
      </c>
      <c r="D13143" s="11" t="s">
        <v>662</v>
      </c>
      <c r="E13143" s="11">
        <v>6988025</v>
      </c>
      <c r="F13143" s="15">
        <f>IF(ISBLANK($D13143),"",IF(ISBLANK($E13143),VLOOKUP($D13143,$J:$K,2,FALSE),VLOOKUP($E13143,'Daycare Packages'!$A:$G,7,FALSE)))</f>
        <v>27</v>
      </c>
      <c r="G13143" s="15"/>
      <c r="H13143" s="15">
        <f t="shared" si="441"/>
        <v>27</v>
      </c>
      <c r="I13143" s="198">
        <f t="shared" si="442"/>
        <v>10</v>
      </c>
    </row>
    <row r="13144" spans="1:9" x14ac:dyDescent="0.3">
      <c r="A13144" s="10">
        <v>43752</v>
      </c>
      <c r="B13144" s="11" t="s">
        <v>182</v>
      </c>
      <c r="C13144" s="11" t="s">
        <v>685</v>
      </c>
      <c r="D13144" s="11" t="s">
        <v>659</v>
      </c>
      <c r="F13144" s="15">
        <f>IF(ISBLANK($D13144),"",IF(ISBLANK($E13144),VLOOKUP($D13144,$J:$K,2,FALSE),VLOOKUP($E13144,'Daycare Packages'!$A:$G,7,FALSE)))</f>
        <v>20</v>
      </c>
      <c r="G13144" s="15">
        <v>-2</v>
      </c>
      <c r="H13144" s="15">
        <f t="shared" si="441"/>
        <v>18</v>
      </c>
      <c r="I13144" s="198">
        <f t="shared" si="442"/>
        <v>10</v>
      </c>
    </row>
    <row r="13145" spans="1:9" x14ac:dyDescent="0.3">
      <c r="A13145" s="10">
        <v>43752</v>
      </c>
      <c r="B13145" s="11" t="s">
        <v>1692</v>
      </c>
      <c r="C13145" s="11" t="s">
        <v>650</v>
      </c>
      <c r="D13145" s="11" t="s">
        <v>662</v>
      </c>
      <c r="F13145" s="15">
        <f>IF(ISBLANK($D13145),"",IF(ISBLANK($E13145),VLOOKUP($D13145,$J:$K,2,FALSE),VLOOKUP($E13145,'Daycare Packages'!$A:$G,7,FALSE)))</f>
        <v>30</v>
      </c>
      <c r="G13145" s="15"/>
      <c r="H13145" s="15">
        <f t="shared" si="441"/>
        <v>30</v>
      </c>
      <c r="I13145" s="198">
        <f t="shared" si="442"/>
        <v>10</v>
      </c>
    </row>
    <row r="13146" spans="1:9" x14ac:dyDescent="0.3">
      <c r="A13146" s="10">
        <v>43752</v>
      </c>
      <c r="B13146" s="11" t="s">
        <v>663</v>
      </c>
      <c r="C13146" s="11" t="s">
        <v>664</v>
      </c>
      <c r="D13146" s="11" t="s">
        <v>662</v>
      </c>
      <c r="F13146" s="15">
        <f>IF(ISBLANK($D13146),"",IF(ISBLANK($E13146),VLOOKUP($D13146,$J:$K,2,FALSE),VLOOKUP($E13146,'Daycare Packages'!$A:$G,7,FALSE)))</f>
        <v>30</v>
      </c>
      <c r="G13146" s="15"/>
      <c r="H13146" s="15">
        <f t="shared" si="441"/>
        <v>30</v>
      </c>
      <c r="I13146" s="198">
        <f t="shared" si="442"/>
        <v>10</v>
      </c>
    </row>
    <row r="13147" spans="1:9" x14ac:dyDescent="0.3">
      <c r="A13147" s="10">
        <v>43752</v>
      </c>
      <c r="B13147" s="11" t="s">
        <v>663</v>
      </c>
      <c r="C13147" s="11" t="s">
        <v>665</v>
      </c>
      <c r="D13147" s="11" t="s">
        <v>662</v>
      </c>
      <c r="F13147" s="15">
        <f>IF(ISBLANK($D13147),"",IF(ISBLANK($E13147),VLOOKUP($D13147,$J:$K,2,FALSE),VLOOKUP($E13147,'Daycare Packages'!$A:$G,7,FALSE)))</f>
        <v>30</v>
      </c>
      <c r="G13147" s="15"/>
      <c r="H13147" s="15">
        <f t="shared" si="441"/>
        <v>30</v>
      </c>
      <c r="I13147" s="198">
        <f t="shared" si="442"/>
        <v>10</v>
      </c>
    </row>
    <row r="13148" spans="1:9" x14ac:dyDescent="0.3">
      <c r="A13148" s="10">
        <v>43752</v>
      </c>
      <c r="B13148" s="11" t="s">
        <v>922</v>
      </c>
      <c r="C13148" s="11" t="s">
        <v>923</v>
      </c>
      <c r="D13148" s="11" t="s">
        <v>662</v>
      </c>
      <c r="E13148" s="11">
        <v>6978140</v>
      </c>
      <c r="F13148" s="15">
        <f>IF(ISBLANK($D13148),"",IF(ISBLANK($E13148),VLOOKUP($D13148,$J:$K,2,FALSE),VLOOKUP($E13148,'Daycare Packages'!$A:$G,7,FALSE)))</f>
        <v>25</v>
      </c>
      <c r="G13148" s="15"/>
      <c r="H13148" s="15">
        <f t="shared" si="441"/>
        <v>25</v>
      </c>
      <c r="I13148" s="198">
        <f t="shared" si="442"/>
        <v>10</v>
      </c>
    </row>
    <row r="13149" spans="1:9" x14ac:dyDescent="0.3">
      <c r="A13149" s="10">
        <v>43752</v>
      </c>
      <c r="B13149" s="11" t="s">
        <v>713</v>
      </c>
      <c r="C13149" s="11" t="s">
        <v>714</v>
      </c>
      <c r="D13149" s="11" t="s">
        <v>662</v>
      </c>
      <c r="F13149" s="15">
        <f>IF(ISBLANK($D13149),"",IF(ISBLANK($E13149),VLOOKUP($D13149,$J:$K,2,FALSE),VLOOKUP($E13149,'Daycare Packages'!$A:$G,7,FALSE)))</f>
        <v>30</v>
      </c>
      <c r="G13149" s="15"/>
      <c r="H13149" s="15">
        <f t="shared" si="441"/>
        <v>30</v>
      </c>
      <c r="I13149" s="198">
        <f t="shared" si="442"/>
        <v>10</v>
      </c>
    </row>
    <row r="13150" spans="1:9" x14ac:dyDescent="0.3">
      <c r="A13150" s="10">
        <v>43752</v>
      </c>
      <c r="B13150" s="11" t="s">
        <v>2031</v>
      </c>
      <c r="C13150" s="11" t="s">
        <v>2032</v>
      </c>
      <c r="D13150" s="11" t="s">
        <v>662</v>
      </c>
      <c r="F13150" s="15">
        <f>IF(ISBLANK($D13150),"",IF(ISBLANK($E13150),VLOOKUP($D13150,$J:$K,2,FALSE),VLOOKUP($E13150,'Daycare Packages'!$A:$G,7,FALSE)))</f>
        <v>30</v>
      </c>
      <c r="G13150" s="15"/>
      <c r="H13150" s="15">
        <f t="shared" si="441"/>
        <v>30</v>
      </c>
      <c r="I13150" s="198">
        <f t="shared" si="442"/>
        <v>10</v>
      </c>
    </row>
    <row r="13151" spans="1:9" x14ac:dyDescent="0.3">
      <c r="A13151" s="10">
        <v>43752</v>
      </c>
      <c r="B13151" s="11" t="s">
        <v>204</v>
      </c>
      <c r="C13151" s="11" t="s">
        <v>774</v>
      </c>
      <c r="D13151" s="11" t="s">
        <v>662</v>
      </c>
      <c r="E13151" s="11">
        <v>6895018</v>
      </c>
      <c r="F13151" s="15">
        <f>IF(ISBLANK($D13151),"",IF(ISBLANK($E13151),VLOOKUP($D13151,$J:$K,2,FALSE),VLOOKUP($E13151,'Daycare Packages'!$A:$G,7,FALSE)))</f>
        <v>25</v>
      </c>
      <c r="G13151" s="15"/>
      <c r="H13151" s="15">
        <f t="shared" si="441"/>
        <v>25</v>
      </c>
      <c r="I13151" s="198">
        <f t="shared" si="442"/>
        <v>10</v>
      </c>
    </row>
    <row r="13152" spans="1:9" x14ac:dyDescent="0.3">
      <c r="A13152" s="10">
        <v>43752</v>
      </c>
      <c r="B13152" s="11" t="s">
        <v>156</v>
      </c>
      <c r="C13152" s="11" t="s">
        <v>479</v>
      </c>
      <c r="D13152" s="11" t="s">
        <v>662</v>
      </c>
      <c r="E13152" s="11">
        <v>6912335</v>
      </c>
      <c r="F13152" s="15">
        <f>IF(ISBLANK($D13152),"",IF(ISBLANK($E13152),VLOOKUP($D13152,$J:$K,2,FALSE),VLOOKUP($E13152,'Daycare Packages'!$A:$G,7,FALSE)))</f>
        <v>23</v>
      </c>
      <c r="G13152" s="15"/>
      <c r="H13152" s="15">
        <f t="shared" si="441"/>
        <v>23</v>
      </c>
      <c r="I13152" s="198">
        <f t="shared" si="442"/>
        <v>10</v>
      </c>
    </row>
    <row r="13153" spans="1:9" x14ac:dyDescent="0.3">
      <c r="A13153" s="10">
        <v>43752</v>
      </c>
      <c r="B13153" s="11" t="s">
        <v>699</v>
      </c>
      <c r="C13153" s="11" t="s">
        <v>478</v>
      </c>
      <c r="D13153" s="11" t="s">
        <v>662</v>
      </c>
      <c r="F13153" s="15">
        <f>IF(ISBLANK($D13153),"",IF(ISBLANK($E13153),VLOOKUP($D13153,$J:$K,2,FALSE),VLOOKUP($E13153,'Daycare Packages'!$A:$G,7,FALSE)))</f>
        <v>30</v>
      </c>
      <c r="G13153" s="15">
        <v>-3</v>
      </c>
      <c r="H13153" s="15">
        <f t="shared" si="441"/>
        <v>27</v>
      </c>
      <c r="I13153" s="198">
        <f t="shared" si="442"/>
        <v>10</v>
      </c>
    </row>
    <row r="13154" spans="1:9" x14ac:dyDescent="0.3">
      <c r="A13154" s="55">
        <v>43752</v>
      </c>
      <c r="B13154" s="56" t="s">
        <v>166</v>
      </c>
      <c r="C13154" s="56" t="s">
        <v>744</v>
      </c>
      <c r="D13154" s="56" t="s">
        <v>662</v>
      </c>
      <c r="E13154" s="56">
        <v>6923853</v>
      </c>
      <c r="F13154" s="59">
        <f>IF(ISBLANK($D13154),"",IF(ISBLANK($E13154),VLOOKUP($D13154,$J:$K,2,FALSE),VLOOKUP($E13154,'Daycare Packages'!$A:$G,7,FALSE)))</f>
        <v>25</v>
      </c>
      <c r="G13154" s="59"/>
      <c r="H13154" s="59">
        <f t="shared" si="441"/>
        <v>25</v>
      </c>
      <c r="I13154" s="198">
        <f t="shared" si="442"/>
        <v>10</v>
      </c>
    </row>
    <row r="13155" spans="1:9" x14ac:dyDescent="0.3">
      <c r="A13155" s="10">
        <v>43753</v>
      </c>
      <c r="B13155" s="11" t="s">
        <v>154</v>
      </c>
      <c r="C13155" s="11" t="s">
        <v>729</v>
      </c>
      <c r="D13155" s="11" t="s">
        <v>662</v>
      </c>
      <c r="E13155" s="11">
        <v>6928866</v>
      </c>
      <c r="F13155" s="15">
        <f>IF(ISBLANK($D13155),"",IF(ISBLANK($E13155),VLOOKUP($D13155,$J:$K,2,FALSE),VLOOKUP($E13155,'Daycare Packages'!$A:$G,7,FALSE)))</f>
        <v>27</v>
      </c>
      <c r="G13155" s="15"/>
      <c r="H13155" s="15">
        <f t="shared" si="441"/>
        <v>27</v>
      </c>
      <c r="I13155" s="198">
        <f t="shared" si="442"/>
        <v>10</v>
      </c>
    </row>
    <row r="13156" spans="1:9" x14ac:dyDescent="0.3">
      <c r="A13156" s="10">
        <v>43753</v>
      </c>
      <c r="B13156" s="11" t="s">
        <v>1221</v>
      </c>
      <c r="C13156" s="11" t="s">
        <v>1222</v>
      </c>
      <c r="D13156" s="11" t="s">
        <v>662</v>
      </c>
      <c r="E13156" s="11">
        <v>6954886</v>
      </c>
      <c r="F13156" s="15">
        <f>IF(ISBLANK($D13156),"",IF(ISBLANK($E13156),VLOOKUP($D13156,$J:$K,2,FALSE),VLOOKUP($E13156,'Daycare Packages'!$A:$G,7,FALSE)))</f>
        <v>25</v>
      </c>
      <c r="G13156" s="15"/>
      <c r="H13156" s="15">
        <f t="shared" si="441"/>
        <v>25</v>
      </c>
      <c r="I13156" s="198">
        <f t="shared" si="442"/>
        <v>10</v>
      </c>
    </row>
    <row r="13157" spans="1:9" x14ac:dyDescent="0.3">
      <c r="A13157" s="10">
        <v>43753</v>
      </c>
      <c r="B13157" s="11" t="s">
        <v>56</v>
      </c>
      <c r="C13157" s="11" t="s">
        <v>2391</v>
      </c>
      <c r="D13157" s="11" t="s">
        <v>659</v>
      </c>
      <c r="E13157" s="11">
        <v>285804</v>
      </c>
      <c r="F13157" s="15">
        <f>IF(ISBLANK($D13157),"",IF(ISBLANK($E13157),VLOOKUP($D13157,$J:$K,2,FALSE),VLOOKUP($E13157,'Daycare Packages'!$A:$G,7,FALSE)))</f>
        <v>26</v>
      </c>
      <c r="G13157" s="15"/>
      <c r="H13157" s="15">
        <f t="shared" si="441"/>
        <v>26</v>
      </c>
      <c r="I13157" s="198">
        <f t="shared" si="442"/>
        <v>10</v>
      </c>
    </row>
    <row r="13158" spans="1:9" x14ac:dyDescent="0.3">
      <c r="A13158" s="10">
        <v>43753</v>
      </c>
      <c r="B13158" s="11" t="s">
        <v>2384</v>
      </c>
      <c r="C13158" s="11" t="s">
        <v>2385</v>
      </c>
      <c r="D13158" s="11" t="s">
        <v>659</v>
      </c>
      <c r="E13158" s="11">
        <v>6971537</v>
      </c>
      <c r="F13158" s="15">
        <f>IF(ISBLANK($D13158),"",IF(ISBLANK($E13158),VLOOKUP($D13158,$J:$K,2,FALSE),VLOOKUP($E13158,'Daycare Packages'!$A:$G,7,FALSE)))</f>
        <v>19</v>
      </c>
      <c r="G13158" s="15"/>
      <c r="H13158" s="15">
        <f t="shared" si="441"/>
        <v>19</v>
      </c>
      <c r="I13158" s="198">
        <f t="shared" si="442"/>
        <v>10</v>
      </c>
    </row>
    <row r="13159" spans="1:9" x14ac:dyDescent="0.3">
      <c r="A13159" s="10">
        <v>43753</v>
      </c>
      <c r="B13159" s="11" t="s">
        <v>190</v>
      </c>
      <c r="C13159" s="11" t="s">
        <v>718</v>
      </c>
      <c r="D13159" s="11" t="s">
        <v>659</v>
      </c>
      <c r="E13159" s="11">
        <v>6977819</v>
      </c>
      <c r="F13159" s="15">
        <f>IF(ISBLANK($D13159),"",IF(ISBLANK($E13159),VLOOKUP($D13159,$J:$K,2,FALSE),VLOOKUP($E13159,'Daycare Packages'!$A:$G,7,FALSE)))</f>
        <v>19</v>
      </c>
      <c r="G13159" s="15"/>
      <c r="H13159" s="15">
        <f t="shared" si="441"/>
        <v>19</v>
      </c>
      <c r="I13159" s="198">
        <f t="shared" si="442"/>
        <v>10</v>
      </c>
    </row>
    <row r="13160" spans="1:9" x14ac:dyDescent="0.3">
      <c r="A13160" s="10">
        <v>43753</v>
      </c>
      <c r="B13160" s="11" t="s">
        <v>1320</v>
      </c>
      <c r="C13160" s="11" t="s">
        <v>618</v>
      </c>
      <c r="D13160" s="11" t="s">
        <v>662</v>
      </c>
      <c r="E13160" s="11">
        <v>6834278</v>
      </c>
      <c r="F13160" s="15">
        <f>IF(ISBLANK($D13160),"",IF(ISBLANK($E13160),VLOOKUP($D13160,$J:$K,2,FALSE),VLOOKUP($E13160,'Daycare Packages'!$A:$G,7,FALSE)))</f>
        <v>26</v>
      </c>
      <c r="G13160" s="15"/>
      <c r="H13160" s="15">
        <f t="shared" si="441"/>
        <v>26</v>
      </c>
      <c r="I13160" s="198">
        <f t="shared" si="442"/>
        <v>10</v>
      </c>
    </row>
    <row r="13161" spans="1:9" x14ac:dyDescent="0.3">
      <c r="A13161" s="10">
        <v>43753</v>
      </c>
      <c r="B13161" s="11" t="s">
        <v>1544</v>
      </c>
      <c r="C13161" s="11" t="s">
        <v>1071</v>
      </c>
      <c r="D13161" s="11" t="s">
        <v>662</v>
      </c>
      <c r="E13161" s="11">
        <v>6972871</v>
      </c>
      <c r="F13161" s="15">
        <f>IF(ISBLANK($D13161),"",IF(ISBLANK($E13161),VLOOKUP($D13161,$J:$K,2,FALSE),VLOOKUP($E13161,'Daycare Packages'!$A:$G,7,FALSE)))</f>
        <v>27</v>
      </c>
      <c r="G13161" s="15"/>
      <c r="H13161" s="15">
        <f t="shared" si="441"/>
        <v>27</v>
      </c>
      <c r="I13161" s="198">
        <f t="shared" si="442"/>
        <v>10</v>
      </c>
    </row>
    <row r="13162" spans="1:9" x14ac:dyDescent="0.3">
      <c r="A13162" s="10">
        <v>43753</v>
      </c>
      <c r="B13162" s="11" t="s">
        <v>259</v>
      </c>
      <c r="C13162" s="11" t="s">
        <v>1250</v>
      </c>
      <c r="D13162" s="11" t="s">
        <v>659</v>
      </c>
      <c r="F13162" s="15">
        <f>IF(ISBLANK($D13162),"",IF(ISBLANK($E13162),VLOOKUP($D13162,$J:$K,2,FALSE),VLOOKUP($E13162,'Daycare Packages'!$A:$G,7,FALSE)))</f>
        <v>20</v>
      </c>
      <c r="G13162" s="15"/>
      <c r="H13162" s="15">
        <f t="shared" si="441"/>
        <v>20</v>
      </c>
      <c r="I13162" s="198">
        <f t="shared" si="442"/>
        <v>10</v>
      </c>
    </row>
    <row r="13163" spans="1:9" x14ac:dyDescent="0.3">
      <c r="A13163" s="10">
        <v>43753</v>
      </c>
      <c r="B13163" s="11" t="s">
        <v>1961</v>
      </c>
      <c r="C13163" s="11" t="s">
        <v>1962</v>
      </c>
      <c r="D13163" s="11" t="s">
        <v>662</v>
      </c>
      <c r="F13163" s="15">
        <f>IF(ISBLANK($D13163),"",IF(ISBLANK($E13163),VLOOKUP($D13163,$J:$K,2,FALSE),VLOOKUP($E13163,'Daycare Packages'!$A:$G,7,FALSE)))</f>
        <v>30</v>
      </c>
      <c r="G13163" s="15"/>
      <c r="H13163" s="15">
        <f t="shared" si="441"/>
        <v>30</v>
      </c>
      <c r="I13163" s="198">
        <f t="shared" si="442"/>
        <v>10</v>
      </c>
    </row>
    <row r="13164" spans="1:9" x14ac:dyDescent="0.3">
      <c r="A13164" s="10">
        <v>43753</v>
      </c>
      <c r="B13164" s="11" t="s">
        <v>427</v>
      </c>
      <c r="C13164" s="11" t="s">
        <v>1313</v>
      </c>
      <c r="D13164" s="11" t="s">
        <v>662</v>
      </c>
      <c r="E13164" s="11">
        <v>6968000</v>
      </c>
      <c r="F13164" s="15">
        <f>IF(ISBLANK($D13164),"",IF(ISBLANK($E13164),VLOOKUP($D13164,$J:$K,2,FALSE),VLOOKUP($E13164,'Daycare Packages'!$A:$G,7,FALSE)))</f>
        <v>19</v>
      </c>
      <c r="G13164" s="15"/>
      <c r="H13164" s="15">
        <f t="shared" si="441"/>
        <v>19</v>
      </c>
      <c r="I13164" s="198">
        <f t="shared" si="442"/>
        <v>10</v>
      </c>
    </row>
    <row r="13165" spans="1:9" x14ac:dyDescent="0.3">
      <c r="A13165" s="10">
        <v>43753</v>
      </c>
      <c r="B13165" s="11" t="s">
        <v>1863</v>
      </c>
      <c r="C13165" s="11" t="s">
        <v>1864</v>
      </c>
      <c r="D13165" s="11" t="s">
        <v>662</v>
      </c>
      <c r="E13165" s="11">
        <v>6927437</v>
      </c>
      <c r="F13165" s="15">
        <f>IF(ISBLANK($D13165),"",IF(ISBLANK($E13165),VLOOKUP($D13165,$J:$K,2,FALSE),VLOOKUP($E13165,'Daycare Packages'!$A:$G,7,FALSE)))</f>
        <v>27</v>
      </c>
      <c r="G13165" s="15"/>
      <c r="H13165" s="15">
        <f t="shared" si="441"/>
        <v>27</v>
      </c>
      <c r="I13165" s="198">
        <f t="shared" si="442"/>
        <v>10</v>
      </c>
    </row>
    <row r="13166" spans="1:9" x14ac:dyDescent="0.3">
      <c r="A13166" s="10">
        <v>43753</v>
      </c>
      <c r="B13166" s="11" t="s">
        <v>1890</v>
      </c>
      <c r="C13166" s="11" t="s">
        <v>1891</v>
      </c>
      <c r="D13166" s="11" t="s">
        <v>662</v>
      </c>
      <c r="F13166" s="15">
        <f>IF(ISBLANK($D13166),"",IF(ISBLANK($E13166),VLOOKUP($D13166,$J:$K,2,FALSE),VLOOKUP($E13166,'Daycare Packages'!$A:$G,7,FALSE)))</f>
        <v>30</v>
      </c>
      <c r="G13166" s="15"/>
      <c r="H13166" s="15">
        <f t="shared" si="441"/>
        <v>30</v>
      </c>
      <c r="I13166" s="198">
        <f t="shared" si="442"/>
        <v>10</v>
      </c>
    </row>
    <row r="13167" spans="1:9" x14ac:dyDescent="0.3">
      <c r="A13167" s="10">
        <v>43753</v>
      </c>
      <c r="B13167" s="11" t="s">
        <v>1317</v>
      </c>
      <c r="C13167" s="11" t="s">
        <v>633</v>
      </c>
      <c r="D13167" s="11" t="s">
        <v>662</v>
      </c>
      <c r="E13167" s="11">
        <v>6935593</v>
      </c>
      <c r="F13167" s="15">
        <f>IF(ISBLANK($D13167),"",IF(ISBLANK($E13167),VLOOKUP($D13167,$J:$K,2,FALSE),VLOOKUP($E13167,'Daycare Packages'!$A:$G,7,FALSE)))</f>
        <v>25</v>
      </c>
      <c r="G13167" s="15"/>
      <c r="H13167" s="15">
        <f t="shared" si="441"/>
        <v>25</v>
      </c>
      <c r="I13167" s="198">
        <f t="shared" si="442"/>
        <v>10</v>
      </c>
    </row>
    <row r="13168" spans="1:9" x14ac:dyDescent="0.3">
      <c r="A13168" s="10">
        <v>43753</v>
      </c>
      <c r="B13168" s="11" t="s">
        <v>2059</v>
      </c>
      <c r="C13168" s="11" t="s">
        <v>426</v>
      </c>
      <c r="D13168" s="11" t="s">
        <v>662</v>
      </c>
      <c r="F13168" s="15">
        <f>IF(ISBLANK($D13168),"",IF(ISBLANK($E13168),VLOOKUP($D13168,$J:$K,2,FALSE),VLOOKUP($E13168,'Daycare Packages'!$A:$G,7,FALSE)))</f>
        <v>30</v>
      </c>
      <c r="G13168" s="15"/>
      <c r="H13168" s="15">
        <f t="shared" si="441"/>
        <v>30</v>
      </c>
      <c r="I13168" s="198">
        <f t="shared" si="442"/>
        <v>10</v>
      </c>
    </row>
    <row r="13169" spans="1:9" x14ac:dyDescent="0.3">
      <c r="A13169" s="10">
        <v>43753</v>
      </c>
      <c r="B13169" s="11" t="s">
        <v>139</v>
      </c>
      <c r="C13169" s="11" t="s">
        <v>867</v>
      </c>
      <c r="D13169" s="11" t="s">
        <v>662</v>
      </c>
      <c r="E13169" s="11">
        <v>6995554</v>
      </c>
      <c r="F13169" s="15">
        <f>IF(ISBLANK($D13169),"",IF(ISBLANK($E13169),VLOOKUP($D13169,$J:$K,2,FALSE),VLOOKUP($E13169,'Daycare Packages'!$A:$G,7,FALSE)))</f>
        <v>27</v>
      </c>
      <c r="G13169" s="15"/>
      <c r="H13169" s="15">
        <f t="shared" si="441"/>
        <v>27</v>
      </c>
      <c r="I13169" s="198">
        <f t="shared" si="442"/>
        <v>10</v>
      </c>
    </row>
    <row r="13170" spans="1:9" x14ac:dyDescent="0.3">
      <c r="A13170" s="10">
        <v>43753</v>
      </c>
      <c r="B13170" s="11" t="s">
        <v>338</v>
      </c>
      <c r="C13170" s="11" t="s">
        <v>900</v>
      </c>
      <c r="D13170" s="11" t="s">
        <v>662</v>
      </c>
      <c r="F13170" s="15">
        <f>IF(ISBLANK($D13170),"",IF(ISBLANK($E13170),VLOOKUP($D13170,$J:$K,2,FALSE),VLOOKUP($E13170,'Daycare Packages'!$A:$G,7,FALSE)))</f>
        <v>30</v>
      </c>
      <c r="G13170" s="15"/>
      <c r="H13170" s="15">
        <f t="shared" si="441"/>
        <v>30</v>
      </c>
      <c r="I13170" s="198">
        <f t="shared" si="442"/>
        <v>10</v>
      </c>
    </row>
    <row r="13171" spans="1:9" x14ac:dyDescent="0.3">
      <c r="A13171" s="10">
        <v>43753</v>
      </c>
      <c r="B13171" s="11" t="s">
        <v>1298</v>
      </c>
      <c r="C13171" s="11" t="s">
        <v>764</v>
      </c>
      <c r="D13171" s="11" t="s">
        <v>662</v>
      </c>
      <c r="F13171" s="15">
        <f>IF(ISBLANK($D13171),"",IF(ISBLANK($E13171),VLOOKUP($D13171,$J:$K,2,FALSE),VLOOKUP($E13171,'Daycare Packages'!$A:$G,7,FALSE)))</f>
        <v>30</v>
      </c>
      <c r="G13171" s="15"/>
      <c r="H13171" s="15">
        <f t="shared" si="441"/>
        <v>30</v>
      </c>
      <c r="I13171" s="198">
        <f t="shared" si="442"/>
        <v>10</v>
      </c>
    </row>
    <row r="13172" spans="1:9" x14ac:dyDescent="0.3">
      <c r="A13172" s="10">
        <v>43753</v>
      </c>
      <c r="B13172" s="11" t="s">
        <v>1165</v>
      </c>
      <c r="C13172" s="11" t="s">
        <v>1166</v>
      </c>
      <c r="D13172" s="11" t="s">
        <v>662</v>
      </c>
      <c r="E13172" s="11">
        <v>6961856</v>
      </c>
      <c r="F13172" s="15">
        <f>IF(ISBLANK($D13172),"",IF(ISBLANK($E13172),VLOOKUP($D13172,$J:$K,2,FALSE),VLOOKUP($E13172,'Daycare Packages'!$A:$G,7,FALSE)))</f>
        <v>26</v>
      </c>
      <c r="G13172" s="15"/>
      <c r="H13172" s="15">
        <f t="shared" si="441"/>
        <v>26</v>
      </c>
      <c r="I13172" s="198">
        <f t="shared" si="442"/>
        <v>10</v>
      </c>
    </row>
    <row r="13173" spans="1:9" x14ac:dyDescent="0.3">
      <c r="A13173" s="10">
        <v>43753</v>
      </c>
      <c r="B13173" s="11" t="s">
        <v>690</v>
      </c>
      <c r="C13173" s="11" t="s">
        <v>691</v>
      </c>
      <c r="D13173" s="11" t="s">
        <v>662</v>
      </c>
      <c r="E13173" s="11">
        <v>6937080</v>
      </c>
      <c r="F13173" s="15">
        <f>IF(ISBLANK($D13173),"",IF(ISBLANK($E13173),VLOOKUP($D13173,$J:$K,2,FALSE),VLOOKUP($E13173,'Daycare Packages'!$A:$G,7,FALSE)))</f>
        <v>23</v>
      </c>
      <c r="G13173" s="15"/>
      <c r="H13173" s="15">
        <f t="shared" si="441"/>
        <v>23</v>
      </c>
      <c r="I13173" s="198">
        <f t="shared" si="442"/>
        <v>10</v>
      </c>
    </row>
    <row r="13174" spans="1:9" x14ac:dyDescent="0.3">
      <c r="A13174" s="10">
        <v>43753</v>
      </c>
      <c r="B13174" s="11" t="s">
        <v>172</v>
      </c>
      <c r="C13174" s="11" t="s">
        <v>773</v>
      </c>
      <c r="D13174" s="11" t="s">
        <v>662</v>
      </c>
      <c r="F13174" s="15">
        <f>IF(ISBLANK($D13174),"",IF(ISBLANK($E13174),VLOOKUP($D13174,$J:$K,2,FALSE),VLOOKUP($E13174,'Daycare Packages'!$A:$G,7,FALSE)))</f>
        <v>30</v>
      </c>
      <c r="G13174" s="15"/>
      <c r="H13174" s="15">
        <f t="shared" si="441"/>
        <v>30</v>
      </c>
      <c r="I13174" s="198">
        <f t="shared" si="442"/>
        <v>10</v>
      </c>
    </row>
    <row r="13175" spans="1:9" x14ac:dyDescent="0.3">
      <c r="A13175" s="10">
        <v>43753</v>
      </c>
      <c r="B13175" s="11" t="s">
        <v>1612</v>
      </c>
      <c r="C13175" s="11" t="s">
        <v>1613</v>
      </c>
      <c r="D13175" s="11" t="s">
        <v>662</v>
      </c>
      <c r="F13175" s="15">
        <f>IF(ISBLANK($D13175),"",IF(ISBLANK($E13175),VLOOKUP($D13175,$J:$K,2,FALSE),VLOOKUP($E13175,'Daycare Packages'!$A:$G,7,FALSE)))</f>
        <v>30</v>
      </c>
      <c r="G13175" s="15"/>
      <c r="H13175" s="15">
        <f t="shared" si="441"/>
        <v>30</v>
      </c>
      <c r="I13175" s="198">
        <f t="shared" si="442"/>
        <v>10</v>
      </c>
    </row>
    <row r="13176" spans="1:9" x14ac:dyDescent="0.3">
      <c r="A13176" s="10">
        <v>43753</v>
      </c>
      <c r="B13176" s="11" t="s">
        <v>677</v>
      </c>
      <c r="C13176" s="11" t="s">
        <v>678</v>
      </c>
      <c r="D13176" s="11" t="s">
        <v>662</v>
      </c>
      <c r="F13176" s="15">
        <f>IF(ISBLANK($D13176),"",IF(ISBLANK($E13176),VLOOKUP($D13176,$J:$K,2,FALSE),VLOOKUP($E13176,'Daycare Packages'!$A:$G,7,FALSE)))</f>
        <v>30</v>
      </c>
      <c r="G13176" s="15"/>
      <c r="H13176" s="15">
        <f t="shared" si="441"/>
        <v>30</v>
      </c>
      <c r="I13176" s="198">
        <f t="shared" si="442"/>
        <v>10</v>
      </c>
    </row>
    <row r="13177" spans="1:9" x14ac:dyDescent="0.3">
      <c r="A13177" s="10">
        <v>43753</v>
      </c>
      <c r="B13177" s="11" t="s">
        <v>128</v>
      </c>
      <c r="C13177" s="11" t="s">
        <v>893</v>
      </c>
      <c r="D13177" s="11" t="s">
        <v>662</v>
      </c>
      <c r="E13177" s="11">
        <v>6658555</v>
      </c>
      <c r="F13177" s="15">
        <f>IF(ISBLANK($D13177),"",IF(ISBLANK($E13177),VLOOKUP($D13177,$J:$K,2,FALSE),VLOOKUP($E13177,'Daycare Packages'!$A:$G,7,FALSE)))</f>
        <v>26</v>
      </c>
      <c r="G13177" s="15"/>
      <c r="H13177" s="15">
        <f t="shared" si="441"/>
        <v>26</v>
      </c>
      <c r="I13177" s="198">
        <f t="shared" si="442"/>
        <v>10</v>
      </c>
    </row>
    <row r="13178" spans="1:9" x14ac:dyDescent="0.3">
      <c r="A13178" s="10">
        <v>43753</v>
      </c>
      <c r="B13178" s="11" t="s">
        <v>137</v>
      </c>
      <c r="C13178" s="11" t="s">
        <v>678</v>
      </c>
      <c r="D13178" s="11" t="s">
        <v>662</v>
      </c>
      <c r="E13178" s="11">
        <v>6867321</v>
      </c>
      <c r="F13178" s="15">
        <f>IF(ISBLANK($D13178),"",IF(ISBLANK($E13178),VLOOKUP($D13178,$J:$K,2,FALSE),VLOOKUP($E13178,'Daycare Packages'!$A:$G,7,FALSE)))</f>
        <v>23</v>
      </c>
      <c r="G13178" s="15"/>
      <c r="H13178" s="15">
        <f t="shared" si="441"/>
        <v>23</v>
      </c>
      <c r="I13178" s="198">
        <f t="shared" si="442"/>
        <v>10</v>
      </c>
    </row>
    <row r="13179" spans="1:9" x14ac:dyDescent="0.3">
      <c r="A13179" s="10">
        <v>43753</v>
      </c>
      <c r="B13179" s="11" t="s">
        <v>137</v>
      </c>
      <c r="C13179" s="11" t="s">
        <v>693</v>
      </c>
      <c r="D13179" s="11" t="s">
        <v>662</v>
      </c>
      <c r="E13179" s="11">
        <v>6867321</v>
      </c>
      <c r="F13179" s="15">
        <f>IF(ISBLANK($D13179),"",IF(ISBLANK($E13179),VLOOKUP($D13179,$J:$K,2,FALSE),VLOOKUP($E13179,'Daycare Packages'!$A:$G,7,FALSE)))</f>
        <v>23</v>
      </c>
      <c r="G13179" s="15"/>
      <c r="H13179" s="15">
        <f t="shared" si="441"/>
        <v>23</v>
      </c>
      <c r="I13179" s="198">
        <f t="shared" si="442"/>
        <v>10</v>
      </c>
    </row>
    <row r="13180" spans="1:9" x14ac:dyDescent="0.3">
      <c r="A13180" s="10">
        <v>43753</v>
      </c>
      <c r="B13180" s="11" t="s">
        <v>530</v>
      </c>
      <c r="C13180" s="11" t="s">
        <v>531</v>
      </c>
      <c r="D13180" s="11" t="s">
        <v>662</v>
      </c>
      <c r="F13180" s="15">
        <f>IF(ISBLANK($D13180),"",IF(ISBLANK($E13180),VLOOKUP($D13180,$J:$K,2,FALSE),VLOOKUP($E13180,'Daycare Packages'!$A:$G,7,FALSE)))</f>
        <v>30</v>
      </c>
      <c r="G13180" s="15"/>
      <c r="H13180" s="15">
        <f t="shared" si="441"/>
        <v>30</v>
      </c>
      <c r="I13180" s="198">
        <f t="shared" si="442"/>
        <v>10</v>
      </c>
    </row>
    <row r="13181" spans="1:9" x14ac:dyDescent="0.3">
      <c r="A13181" s="10">
        <v>43753</v>
      </c>
      <c r="B13181" s="11" t="s">
        <v>182</v>
      </c>
      <c r="C13181" s="11" t="s">
        <v>685</v>
      </c>
      <c r="D13181" s="11" t="s">
        <v>662</v>
      </c>
      <c r="E13181" s="11">
        <v>6973446</v>
      </c>
      <c r="F13181" s="15">
        <f>IF(ISBLANK($D13181),"",IF(ISBLANK($E13181),VLOOKUP($D13181,$J:$K,2,FALSE),VLOOKUP($E13181,'Daycare Packages'!$A:$G,7,FALSE)))</f>
        <v>23</v>
      </c>
      <c r="G13181" s="15"/>
      <c r="H13181" s="15">
        <f t="shared" ref="H13181:H13244" si="443">IF(ISBLANK(D13181),"",SUM(F13181:G13181))</f>
        <v>23</v>
      </c>
      <c r="I13181" s="198">
        <f t="shared" si="442"/>
        <v>10</v>
      </c>
    </row>
    <row r="13182" spans="1:9" x14ac:dyDescent="0.3">
      <c r="A13182" s="10">
        <v>43753</v>
      </c>
      <c r="B13182" s="11" t="s">
        <v>2167</v>
      </c>
      <c r="C13182" s="11" t="s">
        <v>570</v>
      </c>
      <c r="D13182" s="11" t="s">
        <v>662</v>
      </c>
      <c r="E13182" s="11">
        <v>6986647</v>
      </c>
      <c r="F13182" s="15">
        <f>IF(ISBLANK($D13182),"",IF(ISBLANK($E13182),VLOOKUP($D13182,$J:$K,2,FALSE),VLOOKUP($E13182,'Daycare Packages'!$A:$G,7,FALSE)))</f>
        <v>27</v>
      </c>
      <c r="G13182" s="15"/>
      <c r="H13182" s="15">
        <f t="shared" si="443"/>
        <v>27</v>
      </c>
      <c r="I13182" s="198">
        <f t="shared" si="442"/>
        <v>10</v>
      </c>
    </row>
    <row r="13183" spans="1:9" x14ac:dyDescent="0.3">
      <c r="A13183" s="10">
        <v>43753</v>
      </c>
      <c r="B13183" s="11" t="s">
        <v>1303</v>
      </c>
      <c r="C13183" s="11" t="s">
        <v>744</v>
      </c>
      <c r="D13183" s="11" t="s">
        <v>662</v>
      </c>
      <c r="F13183" s="15">
        <f>IF(ISBLANK($D13183),"",IF(ISBLANK($E13183),VLOOKUP($D13183,$J:$K,2,FALSE),VLOOKUP($E13183,'Daycare Packages'!$A:$G,7,FALSE)))</f>
        <v>30</v>
      </c>
      <c r="G13183" s="15"/>
      <c r="H13183" s="15">
        <f t="shared" si="443"/>
        <v>30</v>
      </c>
      <c r="I13183" s="198">
        <f t="shared" si="442"/>
        <v>10</v>
      </c>
    </row>
    <row r="13184" spans="1:9" x14ac:dyDescent="0.3">
      <c r="A13184" s="10">
        <v>43753</v>
      </c>
      <c r="B13184" s="11" t="s">
        <v>184</v>
      </c>
      <c r="C13184" s="11" t="s">
        <v>679</v>
      </c>
      <c r="D13184" s="11" t="s">
        <v>662</v>
      </c>
      <c r="E13184" s="11">
        <v>6955702</v>
      </c>
      <c r="F13184" s="15">
        <f>IF(ISBLANK($D13184),"",IF(ISBLANK($E13184),VLOOKUP($D13184,$J:$K,2,FALSE),VLOOKUP($E13184,'Daycare Packages'!$A:$G,7,FALSE)))</f>
        <v>26</v>
      </c>
      <c r="G13184" s="15"/>
      <c r="H13184" s="15">
        <f t="shared" si="443"/>
        <v>26</v>
      </c>
      <c r="I13184" s="198">
        <f t="shared" si="442"/>
        <v>10</v>
      </c>
    </row>
    <row r="13185" spans="1:9" x14ac:dyDescent="0.3">
      <c r="A13185" s="10">
        <v>43753</v>
      </c>
      <c r="B13185" s="11" t="s">
        <v>184</v>
      </c>
      <c r="C13185" s="11" t="s">
        <v>396</v>
      </c>
      <c r="D13185" s="11" t="s">
        <v>662</v>
      </c>
      <c r="E13185" s="11">
        <v>6955702</v>
      </c>
      <c r="F13185" s="15">
        <f>IF(ISBLANK($D13185),"",IF(ISBLANK($E13185),VLOOKUP($D13185,$J:$K,2,FALSE),VLOOKUP($E13185,'Daycare Packages'!$A:$G,7,FALSE)))</f>
        <v>26</v>
      </c>
      <c r="G13185" s="15"/>
      <c r="H13185" s="15">
        <f t="shared" si="443"/>
        <v>26</v>
      </c>
      <c r="I13185" s="198">
        <f t="shared" si="442"/>
        <v>10</v>
      </c>
    </row>
    <row r="13186" spans="1:9" x14ac:dyDescent="0.3">
      <c r="A13186" s="10">
        <v>43753</v>
      </c>
      <c r="B13186" s="11" t="s">
        <v>1526</v>
      </c>
      <c r="C13186" s="11" t="s">
        <v>1527</v>
      </c>
      <c r="D13186" s="11" t="s">
        <v>662</v>
      </c>
      <c r="E13186" s="11">
        <v>6980720</v>
      </c>
      <c r="F13186" s="15">
        <f>IF(ISBLANK($D13186),"",IF(ISBLANK($E13186),VLOOKUP($D13186,$J:$K,2,FALSE),VLOOKUP($E13186,'Daycare Packages'!$A:$G,7,FALSE)))</f>
        <v>27</v>
      </c>
      <c r="G13186" s="15"/>
      <c r="H13186" s="15">
        <f t="shared" si="443"/>
        <v>27</v>
      </c>
      <c r="I13186" s="198">
        <f t="shared" si="442"/>
        <v>10</v>
      </c>
    </row>
    <row r="13187" spans="1:9" x14ac:dyDescent="0.3">
      <c r="A13187" s="10">
        <v>43753</v>
      </c>
      <c r="B13187" s="11" t="s">
        <v>147</v>
      </c>
      <c r="C13187" s="11" t="s">
        <v>796</v>
      </c>
      <c r="D13187" s="11" t="s">
        <v>662</v>
      </c>
      <c r="E13187" s="11">
        <v>6931199</v>
      </c>
      <c r="F13187" s="15">
        <f>IF(ISBLANK($D13187),"",IF(ISBLANK($E13187),VLOOKUP($D13187,$J:$K,2,FALSE),VLOOKUP($E13187,'Daycare Packages'!$A:$G,7,FALSE)))</f>
        <v>23</v>
      </c>
      <c r="G13187" s="15"/>
      <c r="H13187" s="15">
        <f t="shared" si="443"/>
        <v>23</v>
      </c>
      <c r="I13187" s="198">
        <f t="shared" ref="I13187:I13250" si="444">IF(A13187="",0,MONTH(A13187))</f>
        <v>10</v>
      </c>
    </row>
    <row r="13188" spans="1:9" x14ac:dyDescent="0.3">
      <c r="A13188" s="10">
        <v>43753</v>
      </c>
      <c r="B13188" s="11" t="s">
        <v>244</v>
      </c>
      <c r="C13188" s="11" t="s">
        <v>673</v>
      </c>
      <c r="D13188" s="11" t="s">
        <v>662</v>
      </c>
      <c r="E13188" s="11">
        <v>6995241</v>
      </c>
      <c r="F13188" s="15">
        <f>IF(ISBLANK($D13188),"",IF(ISBLANK($E13188),VLOOKUP($D13188,$J:$K,2,FALSE),VLOOKUP($E13188,'Daycare Packages'!$A:$G,7,FALSE)))</f>
        <v>25</v>
      </c>
      <c r="G13188" s="15"/>
      <c r="H13188" s="15">
        <f t="shared" si="443"/>
        <v>25</v>
      </c>
      <c r="I13188" s="198">
        <f t="shared" si="444"/>
        <v>10</v>
      </c>
    </row>
    <row r="13189" spans="1:9" x14ac:dyDescent="0.3">
      <c r="A13189" s="10">
        <v>43753</v>
      </c>
      <c r="B13189" s="11" t="s">
        <v>123</v>
      </c>
      <c r="C13189" s="11" t="s">
        <v>622</v>
      </c>
      <c r="D13189" s="11" t="s">
        <v>662</v>
      </c>
      <c r="E13189" s="11">
        <v>6892228</v>
      </c>
      <c r="F13189" s="15">
        <f>IF(ISBLANK($D13189),"",IF(ISBLANK($E13189),VLOOKUP($D13189,$J:$K,2,FALSE),VLOOKUP($E13189,'Daycare Packages'!$A:$G,7,FALSE)))</f>
        <v>23</v>
      </c>
      <c r="G13189" s="15"/>
      <c r="H13189" s="15">
        <f t="shared" si="443"/>
        <v>23</v>
      </c>
      <c r="I13189" s="198">
        <f t="shared" si="444"/>
        <v>10</v>
      </c>
    </row>
    <row r="13190" spans="1:9" x14ac:dyDescent="0.3">
      <c r="A13190" s="10">
        <v>43753</v>
      </c>
      <c r="B13190" s="11" t="s">
        <v>995</v>
      </c>
      <c r="C13190" s="11" t="s">
        <v>996</v>
      </c>
      <c r="D13190" s="11" t="s">
        <v>662</v>
      </c>
      <c r="F13190" s="15">
        <f>IF(ISBLANK($D13190),"",IF(ISBLANK($E13190),VLOOKUP($D13190,$J:$K,2,FALSE),VLOOKUP($E13190,'Daycare Packages'!$A:$G,7,FALSE)))</f>
        <v>30</v>
      </c>
      <c r="G13190" s="15"/>
      <c r="H13190" s="15">
        <f t="shared" si="443"/>
        <v>30</v>
      </c>
      <c r="I13190" s="198">
        <f t="shared" si="444"/>
        <v>10</v>
      </c>
    </row>
    <row r="13191" spans="1:9" x14ac:dyDescent="0.3">
      <c r="A13191" s="10">
        <v>43753</v>
      </c>
      <c r="B13191" s="11" t="s">
        <v>2357</v>
      </c>
      <c r="C13191" s="11" t="s">
        <v>2358</v>
      </c>
      <c r="D13191" s="11" t="s">
        <v>662</v>
      </c>
      <c r="F13191" s="15">
        <f>IF(ISBLANK($D13191),"",IF(ISBLANK($E13191),VLOOKUP($D13191,$J:$K,2,FALSE),VLOOKUP($E13191,'Daycare Packages'!$A:$G,7,FALSE)))</f>
        <v>30</v>
      </c>
      <c r="G13191" s="15"/>
      <c r="H13191" s="15">
        <f t="shared" si="443"/>
        <v>30</v>
      </c>
      <c r="I13191" s="198">
        <f t="shared" si="444"/>
        <v>10</v>
      </c>
    </row>
    <row r="13192" spans="1:9" x14ac:dyDescent="0.3">
      <c r="A13192" s="10">
        <v>43753</v>
      </c>
      <c r="B13192" s="11" t="s">
        <v>153</v>
      </c>
      <c r="C13192" s="11" t="s">
        <v>1315</v>
      </c>
      <c r="D13192" s="11" t="s">
        <v>662</v>
      </c>
      <c r="E13192" s="11">
        <v>6916175</v>
      </c>
      <c r="F13192" s="15">
        <f>IF(ISBLANK($D13192),"",IF(ISBLANK($E13192),VLOOKUP($D13192,$J:$K,2,FALSE),VLOOKUP($E13192,'Daycare Packages'!$A:$G,7,FALSE)))</f>
        <v>27</v>
      </c>
      <c r="G13192" s="15"/>
      <c r="H13192" s="15">
        <f t="shared" si="443"/>
        <v>27</v>
      </c>
      <c r="I13192" s="198">
        <f t="shared" si="444"/>
        <v>10</v>
      </c>
    </row>
    <row r="13193" spans="1:9" x14ac:dyDescent="0.3">
      <c r="A13193" s="10">
        <v>43753</v>
      </c>
      <c r="B13193" s="11" t="s">
        <v>2077</v>
      </c>
      <c r="C13193" s="11" t="s">
        <v>943</v>
      </c>
      <c r="D13193" s="11" t="s">
        <v>662</v>
      </c>
      <c r="E13193" s="11">
        <v>6937572</v>
      </c>
      <c r="F13193" s="15">
        <f>IF(ISBLANK($D13193),"",IF(ISBLANK($E13193),VLOOKUP($D13193,$J:$K,2,FALSE),VLOOKUP($E13193,'Daycare Packages'!$A:$G,7,FALSE)))</f>
        <v>23</v>
      </c>
      <c r="G13193" s="15"/>
      <c r="H13193" s="15">
        <f t="shared" si="443"/>
        <v>23</v>
      </c>
      <c r="I13193" s="198">
        <f t="shared" si="444"/>
        <v>10</v>
      </c>
    </row>
    <row r="13194" spans="1:9" x14ac:dyDescent="0.3">
      <c r="A13194" s="10">
        <v>43753</v>
      </c>
      <c r="B13194" s="11" t="s">
        <v>922</v>
      </c>
      <c r="C13194" s="11" t="s">
        <v>923</v>
      </c>
      <c r="D13194" s="11" t="s">
        <v>662</v>
      </c>
      <c r="E13194" s="11">
        <v>6978140</v>
      </c>
      <c r="F13194" s="15">
        <f>IF(ISBLANK($D13194),"",IF(ISBLANK($E13194),VLOOKUP($D13194,$J:$K,2,FALSE),VLOOKUP($E13194,'Daycare Packages'!$A:$G,7,FALSE)))</f>
        <v>25</v>
      </c>
      <c r="G13194" s="15"/>
      <c r="H13194" s="15">
        <f t="shared" si="443"/>
        <v>25</v>
      </c>
      <c r="I13194" s="198">
        <f t="shared" si="444"/>
        <v>10</v>
      </c>
    </row>
    <row r="13195" spans="1:9" x14ac:dyDescent="0.3">
      <c r="A13195" s="10">
        <v>43753</v>
      </c>
      <c r="B13195" s="11" t="s">
        <v>156</v>
      </c>
      <c r="C13195" s="11" t="s">
        <v>479</v>
      </c>
      <c r="D13195" s="11" t="s">
        <v>662</v>
      </c>
      <c r="E13195" s="11">
        <v>6912335</v>
      </c>
      <c r="F13195" s="15">
        <f>IF(ISBLANK($D13195),"",IF(ISBLANK($E13195),VLOOKUP($D13195,$J:$K,2,FALSE),VLOOKUP($E13195,'Daycare Packages'!$A:$G,7,FALSE)))</f>
        <v>23</v>
      </c>
      <c r="G13195" s="15"/>
      <c r="H13195" s="15">
        <f t="shared" si="443"/>
        <v>23</v>
      </c>
      <c r="I13195" s="198">
        <f t="shared" si="444"/>
        <v>10</v>
      </c>
    </row>
    <row r="13196" spans="1:9" x14ac:dyDescent="0.3">
      <c r="A13196" s="10">
        <v>43753</v>
      </c>
      <c r="B13196" s="11" t="s">
        <v>2006</v>
      </c>
      <c r="C13196" s="11" t="s">
        <v>2007</v>
      </c>
      <c r="D13196" s="11" t="s">
        <v>662</v>
      </c>
      <c r="E13196" s="11">
        <v>6985626</v>
      </c>
      <c r="F13196" s="15">
        <f>IF(ISBLANK($D13196),"",IF(ISBLANK($E13196),VLOOKUP($D13196,$J:$K,2,FALSE),VLOOKUP($E13196,'Daycare Packages'!$A:$G,7,FALSE)))</f>
        <v>23</v>
      </c>
      <c r="G13196" s="15"/>
      <c r="H13196" s="15">
        <f t="shared" si="443"/>
        <v>23</v>
      </c>
      <c r="I13196" s="198">
        <f t="shared" si="444"/>
        <v>10</v>
      </c>
    </row>
    <row r="13197" spans="1:9" x14ac:dyDescent="0.3">
      <c r="A13197" s="10">
        <v>43753</v>
      </c>
      <c r="B13197" s="11" t="s">
        <v>2006</v>
      </c>
      <c r="C13197" s="11" t="s">
        <v>1154</v>
      </c>
      <c r="D13197" s="11" t="s">
        <v>662</v>
      </c>
      <c r="E13197" s="11">
        <v>6985626</v>
      </c>
      <c r="F13197" s="15">
        <f>IF(ISBLANK($D13197),"",IF(ISBLANK($E13197),VLOOKUP($D13197,$J:$K,2,FALSE),VLOOKUP($E13197,'Daycare Packages'!$A:$G,7,FALSE)))</f>
        <v>23</v>
      </c>
      <c r="G13197" s="15"/>
      <c r="H13197" s="15">
        <f t="shared" si="443"/>
        <v>23</v>
      </c>
      <c r="I13197" s="198">
        <f t="shared" si="444"/>
        <v>10</v>
      </c>
    </row>
    <row r="13198" spans="1:9" x14ac:dyDescent="0.3">
      <c r="A13198" s="10">
        <v>43753</v>
      </c>
      <c r="B13198" s="11" t="s">
        <v>663</v>
      </c>
      <c r="C13198" s="11" t="s">
        <v>664</v>
      </c>
      <c r="D13198" s="11" t="s">
        <v>662</v>
      </c>
      <c r="F13198" s="15">
        <f>IF(ISBLANK($D13198),"",IF(ISBLANK($E13198),VLOOKUP($D13198,$J:$K,2,FALSE),VLOOKUP($E13198,'Daycare Packages'!$A:$G,7,FALSE)))</f>
        <v>30</v>
      </c>
      <c r="G13198" s="15"/>
      <c r="H13198" s="15">
        <f t="shared" si="443"/>
        <v>30</v>
      </c>
      <c r="I13198" s="198">
        <f t="shared" si="444"/>
        <v>10</v>
      </c>
    </row>
    <row r="13199" spans="1:9" x14ac:dyDescent="0.3">
      <c r="A13199" s="10">
        <v>43753</v>
      </c>
      <c r="B13199" s="11" t="s">
        <v>663</v>
      </c>
      <c r="C13199" s="11" t="s">
        <v>665</v>
      </c>
      <c r="D13199" s="11" t="s">
        <v>662</v>
      </c>
      <c r="F13199" s="15">
        <f>IF(ISBLANK($D13199),"",IF(ISBLANK($E13199),VLOOKUP($D13199,$J:$K,2,FALSE),VLOOKUP($E13199,'Daycare Packages'!$A:$G,7,FALSE)))</f>
        <v>30</v>
      </c>
      <c r="G13199" s="15"/>
      <c r="H13199" s="15">
        <f t="shared" si="443"/>
        <v>30</v>
      </c>
      <c r="I13199" s="198">
        <f t="shared" si="444"/>
        <v>10</v>
      </c>
    </row>
    <row r="13200" spans="1:9" x14ac:dyDescent="0.3">
      <c r="A13200" s="10">
        <v>43753</v>
      </c>
      <c r="B13200" s="11" t="s">
        <v>1661</v>
      </c>
      <c r="C13200" s="11" t="s">
        <v>1673</v>
      </c>
      <c r="D13200" s="11" t="s">
        <v>662</v>
      </c>
      <c r="E13200" s="11">
        <v>6945493</v>
      </c>
      <c r="F13200" s="15">
        <f>IF(ISBLANK($D13200),"",IF(ISBLANK($E13200),VLOOKUP($D13200,$J:$K,2,FALSE),VLOOKUP($E13200,'Daycare Packages'!$A:$G,7,FALSE)))</f>
        <v>26</v>
      </c>
      <c r="G13200" s="15"/>
      <c r="H13200" s="15">
        <f t="shared" si="443"/>
        <v>26</v>
      </c>
      <c r="I13200" s="198">
        <f t="shared" si="444"/>
        <v>10</v>
      </c>
    </row>
    <row r="13201" spans="1:9" x14ac:dyDescent="0.3">
      <c r="A13201" s="10">
        <v>43753</v>
      </c>
      <c r="B13201" s="11" t="s">
        <v>340</v>
      </c>
      <c r="C13201" s="11" t="s">
        <v>745</v>
      </c>
      <c r="D13201" s="11" t="s">
        <v>662</v>
      </c>
      <c r="F13201" s="15">
        <f>IF(ISBLANK($D13201),"",IF(ISBLANK($E13201),VLOOKUP($D13201,$J:$K,2,FALSE),VLOOKUP($E13201,'Daycare Packages'!$A:$G,7,FALSE)))</f>
        <v>30</v>
      </c>
      <c r="G13201" s="15">
        <v>-3.6</v>
      </c>
      <c r="H13201" s="15">
        <f t="shared" si="443"/>
        <v>26.4</v>
      </c>
      <c r="I13201" s="198">
        <f t="shared" si="444"/>
        <v>10</v>
      </c>
    </row>
    <row r="13202" spans="1:9" x14ac:dyDescent="0.3">
      <c r="A13202" s="10">
        <v>43753</v>
      </c>
      <c r="B13202" s="11" t="s">
        <v>340</v>
      </c>
      <c r="C13202" s="11" t="s">
        <v>746</v>
      </c>
      <c r="D13202" s="11" t="s">
        <v>662</v>
      </c>
      <c r="F13202" s="15">
        <f>IF(ISBLANK($D13202),"",IF(ISBLANK($E13202),VLOOKUP($D13202,$J:$K,2,FALSE),VLOOKUP($E13202,'Daycare Packages'!$A:$G,7,FALSE)))</f>
        <v>30</v>
      </c>
      <c r="G13202" s="15">
        <v>-3.6</v>
      </c>
      <c r="H13202" s="15">
        <f t="shared" si="443"/>
        <v>26.4</v>
      </c>
      <c r="I13202" s="198">
        <f t="shared" si="444"/>
        <v>10</v>
      </c>
    </row>
    <row r="13203" spans="1:9" x14ac:dyDescent="0.3">
      <c r="A13203" s="10">
        <v>43753</v>
      </c>
      <c r="B13203" s="11" t="s">
        <v>122</v>
      </c>
      <c r="C13203" s="11" t="s">
        <v>740</v>
      </c>
      <c r="D13203" s="11" t="s">
        <v>662</v>
      </c>
      <c r="E13203" s="11">
        <v>6969939</v>
      </c>
      <c r="F13203" s="15">
        <f>IF(ISBLANK($D13203),"",IF(ISBLANK($E13203),VLOOKUP($D13203,$J:$K,2,FALSE),VLOOKUP($E13203,'Daycare Packages'!$A:$G,7,FALSE)))</f>
        <v>23</v>
      </c>
      <c r="G13203" s="15"/>
      <c r="H13203" s="15">
        <f t="shared" si="443"/>
        <v>23</v>
      </c>
      <c r="I13203" s="198">
        <f t="shared" si="444"/>
        <v>10</v>
      </c>
    </row>
    <row r="13204" spans="1:9" x14ac:dyDescent="0.3">
      <c r="A13204" s="10">
        <v>43753</v>
      </c>
      <c r="B13204" s="11" t="s">
        <v>216</v>
      </c>
      <c r="C13204" s="11" t="s">
        <v>448</v>
      </c>
      <c r="D13204" s="11" t="s">
        <v>662</v>
      </c>
      <c r="E13204" s="11">
        <v>6966017</v>
      </c>
      <c r="F13204" s="15">
        <f>IF(ISBLANK($D13204),"",IF(ISBLANK($E13204),VLOOKUP($D13204,$J:$K,2,FALSE),VLOOKUP($E13204,'Daycare Packages'!$A:$G,7,FALSE)))</f>
        <v>27</v>
      </c>
      <c r="G13204" s="15"/>
      <c r="H13204" s="15">
        <f t="shared" si="443"/>
        <v>27</v>
      </c>
      <c r="I13204" s="198">
        <f t="shared" si="444"/>
        <v>10</v>
      </c>
    </row>
    <row r="13205" spans="1:9" x14ac:dyDescent="0.3">
      <c r="A13205" s="10">
        <v>43753</v>
      </c>
      <c r="B13205" s="11" t="s">
        <v>136</v>
      </c>
      <c r="C13205" s="11" t="s">
        <v>650</v>
      </c>
      <c r="D13205" s="11" t="s">
        <v>662</v>
      </c>
      <c r="E13205" s="11">
        <v>6936967</v>
      </c>
      <c r="F13205" s="15">
        <f>IF(ISBLANK($D13205),"",IF(ISBLANK($E13205),VLOOKUP($D13205,$J:$K,2,FALSE),VLOOKUP($E13205,'Daycare Packages'!$A:$G,7,FALSE)))</f>
        <v>26</v>
      </c>
      <c r="G13205" s="15"/>
      <c r="H13205" s="15">
        <f t="shared" si="443"/>
        <v>26</v>
      </c>
      <c r="I13205" s="198">
        <f t="shared" si="444"/>
        <v>10</v>
      </c>
    </row>
    <row r="13206" spans="1:9" x14ac:dyDescent="0.3">
      <c r="A13206" s="10">
        <v>43753</v>
      </c>
      <c r="B13206" s="11" t="s">
        <v>179</v>
      </c>
      <c r="C13206" s="11" t="s">
        <v>706</v>
      </c>
      <c r="D13206" s="11" t="s">
        <v>662</v>
      </c>
      <c r="F13206" s="15">
        <f>IF(ISBLANK($D13206),"",IF(ISBLANK($E13206),VLOOKUP($D13206,$J:$K,2,FALSE),VLOOKUP($E13206,'Daycare Packages'!$A:$G,7,FALSE)))</f>
        <v>30</v>
      </c>
      <c r="G13206" s="15"/>
      <c r="H13206" s="15">
        <f t="shared" si="443"/>
        <v>30</v>
      </c>
      <c r="I13206" s="198">
        <f t="shared" si="444"/>
        <v>10</v>
      </c>
    </row>
    <row r="13207" spans="1:9" x14ac:dyDescent="0.3">
      <c r="A13207" s="10">
        <v>43753</v>
      </c>
      <c r="B13207" s="11" t="s">
        <v>1121</v>
      </c>
      <c r="C13207" s="11" t="s">
        <v>878</v>
      </c>
      <c r="D13207" s="11" t="s">
        <v>662</v>
      </c>
      <c r="E13207" s="11">
        <v>6938597</v>
      </c>
      <c r="F13207" s="15">
        <f>IF(ISBLANK($D13207),"",IF(ISBLANK($E13207),VLOOKUP($D13207,$J:$K,2,FALSE),VLOOKUP($E13207,'Daycare Packages'!$A:$G,7,FALSE)))</f>
        <v>23</v>
      </c>
      <c r="G13207" s="15"/>
      <c r="H13207" s="15">
        <f t="shared" si="443"/>
        <v>23</v>
      </c>
      <c r="I13207" s="198">
        <f t="shared" si="444"/>
        <v>10</v>
      </c>
    </row>
    <row r="13208" spans="1:9" x14ac:dyDescent="0.3">
      <c r="A13208" s="10">
        <v>43753</v>
      </c>
      <c r="B13208" s="11" t="s">
        <v>212</v>
      </c>
      <c r="C13208" s="11" t="s">
        <v>707</v>
      </c>
      <c r="D13208" s="11" t="s">
        <v>662</v>
      </c>
      <c r="F13208" s="15">
        <f>IF(ISBLANK($D13208),"",IF(ISBLANK($E13208),VLOOKUP($D13208,$J:$K,2,FALSE),VLOOKUP($E13208,'Daycare Packages'!$A:$G,7,FALSE)))</f>
        <v>30</v>
      </c>
      <c r="G13208" s="15"/>
      <c r="H13208" s="15">
        <f t="shared" si="443"/>
        <v>30</v>
      </c>
      <c r="I13208" s="198">
        <f t="shared" si="444"/>
        <v>10</v>
      </c>
    </row>
    <row r="13209" spans="1:9" x14ac:dyDescent="0.3">
      <c r="A13209" s="10">
        <v>43753</v>
      </c>
      <c r="B13209" s="11" t="s">
        <v>2061</v>
      </c>
      <c r="C13209" s="11" t="s">
        <v>2062</v>
      </c>
      <c r="D13209" s="11" t="s">
        <v>662</v>
      </c>
      <c r="E13209" s="11">
        <v>6965145</v>
      </c>
      <c r="F13209" s="15">
        <f>IF(ISBLANK($D13209),"",IF(ISBLANK($E13209),VLOOKUP($D13209,$J:$K,2,FALSE),VLOOKUP($E13209,'Daycare Packages'!$A:$G,7,FALSE)))</f>
        <v>27</v>
      </c>
      <c r="G13209" s="15"/>
      <c r="H13209" s="15">
        <f t="shared" si="443"/>
        <v>27</v>
      </c>
      <c r="I13209" s="198">
        <f t="shared" si="444"/>
        <v>10</v>
      </c>
    </row>
    <row r="13210" spans="1:9" x14ac:dyDescent="0.3">
      <c r="A13210" s="10">
        <v>43753</v>
      </c>
      <c r="B13210" s="11" t="s">
        <v>843</v>
      </c>
      <c r="C13210" s="11" t="s">
        <v>844</v>
      </c>
      <c r="D13210" s="11" t="s">
        <v>662</v>
      </c>
      <c r="E13210" s="11">
        <v>6919580</v>
      </c>
      <c r="F13210" s="15">
        <f>IF(ISBLANK($D13210),"",IF(ISBLANK($E13210),VLOOKUP($D13210,$J:$K,2,FALSE),VLOOKUP($E13210,'Daycare Packages'!$A:$G,7,FALSE)))</f>
        <v>23</v>
      </c>
      <c r="G13210" s="15"/>
      <c r="H13210" s="15">
        <f t="shared" si="443"/>
        <v>23</v>
      </c>
      <c r="I13210" s="198">
        <f t="shared" si="444"/>
        <v>10</v>
      </c>
    </row>
    <row r="13211" spans="1:9" x14ac:dyDescent="0.3">
      <c r="A13211" s="10">
        <v>43753</v>
      </c>
      <c r="B13211" s="11" t="s">
        <v>173</v>
      </c>
      <c r="C13211" s="11" t="s">
        <v>791</v>
      </c>
      <c r="D13211" s="11" t="s">
        <v>662</v>
      </c>
      <c r="E13211" s="11">
        <v>6957195</v>
      </c>
      <c r="F13211" s="15">
        <f>IF(ISBLANK($D13211),"",IF(ISBLANK($E13211),VLOOKUP($D13211,$J:$K,2,FALSE),VLOOKUP($E13211,'Daycare Packages'!$A:$G,7,FALSE)))</f>
        <v>25</v>
      </c>
      <c r="G13211" s="15"/>
      <c r="H13211" s="15">
        <f t="shared" si="443"/>
        <v>25</v>
      </c>
      <c r="I13211" s="198">
        <f t="shared" si="444"/>
        <v>10</v>
      </c>
    </row>
    <row r="13212" spans="1:9" x14ac:dyDescent="0.3">
      <c r="A13212" s="10">
        <v>43753</v>
      </c>
      <c r="B13212" s="11" t="s">
        <v>246</v>
      </c>
      <c r="C13212" s="11" t="s">
        <v>814</v>
      </c>
      <c r="D13212" s="11" t="s">
        <v>662</v>
      </c>
      <c r="F13212" s="15">
        <f>IF(ISBLANK($D13212),"",IF(ISBLANK($E13212),VLOOKUP($D13212,$J:$K,2,FALSE),VLOOKUP($E13212,'Daycare Packages'!$A:$G,7,FALSE)))</f>
        <v>30</v>
      </c>
      <c r="G13212" s="15"/>
      <c r="H13212" s="15">
        <f t="shared" si="443"/>
        <v>30</v>
      </c>
      <c r="I13212" s="198">
        <f t="shared" si="444"/>
        <v>10</v>
      </c>
    </row>
    <row r="13213" spans="1:9" x14ac:dyDescent="0.3">
      <c r="A13213" s="10">
        <v>43753</v>
      </c>
      <c r="B13213" s="11" t="s">
        <v>246</v>
      </c>
      <c r="C13213" s="11" t="s">
        <v>815</v>
      </c>
      <c r="D13213" s="11" t="s">
        <v>662</v>
      </c>
      <c r="F13213" s="15">
        <f>IF(ISBLANK($D13213),"",IF(ISBLANK($E13213),VLOOKUP($D13213,$J:$K,2,FALSE),VLOOKUP($E13213,'Daycare Packages'!$A:$G,7,FALSE)))</f>
        <v>30</v>
      </c>
      <c r="G13213" s="15"/>
      <c r="H13213" s="15">
        <f t="shared" si="443"/>
        <v>30</v>
      </c>
      <c r="I13213" s="198">
        <f t="shared" si="444"/>
        <v>10</v>
      </c>
    </row>
    <row r="13214" spans="1:9" x14ac:dyDescent="0.3">
      <c r="A13214" s="10">
        <v>43753</v>
      </c>
      <c r="B13214" s="11" t="s">
        <v>222</v>
      </c>
      <c r="C13214" s="11" t="s">
        <v>229</v>
      </c>
      <c r="D13214" s="11" t="s">
        <v>662</v>
      </c>
      <c r="E13214" s="11">
        <v>6970707</v>
      </c>
      <c r="F13214" s="15">
        <f>IF(ISBLANK($D13214),"",IF(ISBLANK($E13214),VLOOKUP($D13214,$J:$K,2,FALSE),VLOOKUP($E13214,'Daycare Packages'!$A:$G,7,FALSE)))</f>
        <v>27</v>
      </c>
      <c r="G13214" s="15"/>
      <c r="H13214" s="15">
        <f t="shared" si="443"/>
        <v>27</v>
      </c>
      <c r="I13214" s="198">
        <f t="shared" si="444"/>
        <v>10</v>
      </c>
    </row>
    <row r="13215" spans="1:9" x14ac:dyDescent="0.3">
      <c r="A13215" s="10">
        <v>43753</v>
      </c>
      <c r="B13215" s="11" t="s">
        <v>2031</v>
      </c>
      <c r="C13215" s="11" t="s">
        <v>2032</v>
      </c>
      <c r="D13215" s="11" t="s">
        <v>662</v>
      </c>
      <c r="F13215" s="15">
        <f>IF(ISBLANK($D13215),"",IF(ISBLANK($E13215),VLOOKUP($D13215,$J:$K,2,FALSE),VLOOKUP($E13215,'Daycare Packages'!$A:$G,7,FALSE)))</f>
        <v>30</v>
      </c>
      <c r="G13215" s="15"/>
      <c r="H13215" s="15">
        <f t="shared" si="443"/>
        <v>30</v>
      </c>
      <c r="I13215" s="198">
        <f t="shared" si="444"/>
        <v>10</v>
      </c>
    </row>
    <row r="13216" spans="1:9" x14ac:dyDescent="0.3">
      <c r="A13216" s="10">
        <v>43753</v>
      </c>
      <c r="B13216" s="11" t="s">
        <v>228</v>
      </c>
      <c r="C13216" s="11" t="s">
        <v>554</v>
      </c>
      <c r="D13216" s="11" t="s">
        <v>662</v>
      </c>
      <c r="F13216" s="15">
        <f>IF(ISBLANK($D13216),"",IF(ISBLANK($E13216),VLOOKUP($D13216,$J:$K,2,FALSE),VLOOKUP($E13216,'Daycare Packages'!$A:$G,7,FALSE)))</f>
        <v>30</v>
      </c>
      <c r="G13216" s="15"/>
      <c r="H13216" s="15">
        <f t="shared" si="443"/>
        <v>30</v>
      </c>
      <c r="I13216" s="198">
        <f t="shared" si="444"/>
        <v>10</v>
      </c>
    </row>
    <row r="13217" spans="1:9" x14ac:dyDescent="0.3">
      <c r="A13217" s="10">
        <v>43753</v>
      </c>
      <c r="B13217" s="11" t="s">
        <v>217</v>
      </c>
      <c r="C13217" s="11" t="s">
        <v>402</v>
      </c>
      <c r="D13217" s="11" t="s">
        <v>662</v>
      </c>
      <c r="E13217" s="11">
        <v>6964829</v>
      </c>
      <c r="F13217" s="15">
        <f>IF(ISBLANK($D13217),"",IF(ISBLANK($E13217),VLOOKUP($D13217,$J:$K,2,FALSE),VLOOKUP($E13217,'Daycare Packages'!$A:$G,7,FALSE)))</f>
        <v>26</v>
      </c>
      <c r="G13217" s="15"/>
      <c r="H13217" s="15">
        <f t="shared" si="443"/>
        <v>26</v>
      </c>
      <c r="I13217" s="198">
        <f t="shared" si="444"/>
        <v>10</v>
      </c>
    </row>
    <row r="13218" spans="1:9" x14ac:dyDescent="0.3">
      <c r="A13218" s="10">
        <v>43753</v>
      </c>
      <c r="B13218" s="11" t="s">
        <v>166</v>
      </c>
      <c r="C13218" s="11" t="s">
        <v>744</v>
      </c>
      <c r="D13218" s="11" t="s">
        <v>662</v>
      </c>
      <c r="E13218" s="11">
        <v>6923853</v>
      </c>
      <c r="F13218" s="15">
        <f>IF(ISBLANK($D13218),"",IF(ISBLANK($E13218),VLOOKUP($D13218,$J:$K,2,FALSE),VLOOKUP($E13218,'Daycare Packages'!$A:$G,7,FALSE)))</f>
        <v>25</v>
      </c>
      <c r="G13218" s="15"/>
      <c r="H13218" s="15">
        <f t="shared" si="443"/>
        <v>25</v>
      </c>
      <c r="I13218" s="198">
        <f t="shared" si="444"/>
        <v>10</v>
      </c>
    </row>
    <row r="13219" spans="1:9" x14ac:dyDescent="0.3">
      <c r="A13219" s="10">
        <v>43753</v>
      </c>
      <c r="B13219" s="11" t="s">
        <v>133</v>
      </c>
      <c r="C13219" s="11" t="s">
        <v>712</v>
      </c>
      <c r="D13219" s="11" t="s">
        <v>662</v>
      </c>
      <c r="E13219" s="11">
        <v>6866409</v>
      </c>
      <c r="F13219" s="15">
        <f>IF(ISBLANK($D13219),"",IF(ISBLANK($E13219),VLOOKUP($D13219,$J:$K,2,FALSE),VLOOKUP($E13219,'Daycare Packages'!$A:$G,7,FALSE)))</f>
        <v>26</v>
      </c>
      <c r="G13219" s="15"/>
      <c r="H13219" s="15">
        <f t="shared" si="443"/>
        <v>26</v>
      </c>
      <c r="I13219" s="198">
        <f t="shared" si="444"/>
        <v>10</v>
      </c>
    </row>
    <row r="13220" spans="1:9" x14ac:dyDescent="0.3">
      <c r="A13220" s="10">
        <v>43753</v>
      </c>
      <c r="B13220" s="11" t="s">
        <v>140</v>
      </c>
      <c r="C13220" s="11" t="s">
        <v>475</v>
      </c>
      <c r="D13220" s="11" t="s">
        <v>662</v>
      </c>
      <c r="E13220" s="11">
        <v>6964153</v>
      </c>
      <c r="F13220" s="15">
        <f>IF(ISBLANK($D13220),"",IF(ISBLANK($E13220),VLOOKUP($D13220,$J:$K,2,FALSE),VLOOKUP($E13220,'Daycare Packages'!$A:$G,7,FALSE)))</f>
        <v>26</v>
      </c>
      <c r="G13220" s="15"/>
      <c r="H13220" s="15">
        <f t="shared" si="443"/>
        <v>26</v>
      </c>
      <c r="I13220" s="198">
        <f t="shared" si="444"/>
        <v>10</v>
      </c>
    </row>
    <row r="13221" spans="1:9" x14ac:dyDescent="0.3">
      <c r="A13221" s="10">
        <v>43753</v>
      </c>
      <c r="B13221" s="11" t="s">
        <v>127</v>
      </c>
      <c r="C13221" s="11" t="s">
        <v>715</v>
      </c>
      <c r="D13221" s="11" t="s">
        <v>662</v>
      </c>
      <c r="E13221" s="11">
        <v>6865974</v>
      </c>
      <c r="F13221" s="15">
        <f>IF(ISBLANK($D13221),"",IF(ISBLANK($E13221),VLOOKUP($D13221,$J:$K,2,FALSE),VLOOKUP($E13221,'Daycare Packages'!$A:$G,7,FALSE)))</f>
        <v>23</v>
      </c>
      <c r="G13221" s="15"/>
      <c r="H13221" s="15">
        <f t="shared" si="443"/>
        <v>23</v>
      </c>
      <c r="I13221" s="198">
        <f t="shared" si="444"/>
        <v>10</v>
      </c>
    </row>
    <row r="13222" spans="1:9" x14ac:dyDescent="0.3">
      <c r="A13222" s="10">
        <v>43753</v>
      </c>
      <c r="B13222" s="11" t="s">
        <v>1692</v>
      </c>
      <c r="C13222" s="11" t="s">
        <v>650</v>
      </c>
      <c r="D13222" s="11" t="s">
        <v>662</v>
      </c>
      <c r="F13222" s="15">
        <f>IF(ISBLANK($D13222),"",IF(ISBLANK($E13222),VLOOKUP($D13222,$J:$K,2,FALSE),VLOOKUP($E13222,'Daycare Packages'!$A:$G,7,FALSE)))</f>
        <v>30</v>
      </c>
      <c r="G13222" s="15"/>
      <c r="H13222" s="15">
        <f t="shared" si="443"/>
        <v>30</v>
      </c>
      <c r="I13222" s="198">
        <f t="shared" si="444"/>
        <v>10</v>
      </c>
    </row>
    <row r="13223" spans="1:9" x14ac:dyDescent="0.3">
      <c r="A13223" s="10">
        <v>43753</v>
      </c>
      <c r="B13223" s="11" t="s">
        <v>282</v>
      </c>
      <c r="C13223" s="11" t="s">
        <v>735</v>
      </c>
      <c r="D13223" s="11" t="s">
        <v>662</v>
      </c>
      <c r="F13223" s="15">
        <f>IF(ISBLANK($D13223),"",IF(ISBLANK($E13223),VLOOKUP($D13223,$J:$K,2,FALSE),VLOOKUP($E13223,'Daycare Packages'!$A:$G,7,FALSE)))</f>
        <v>30</v>
      </c>
      <c r="G13223" s="15"/>
      <c r="H13223" s="15">
        <f t="shared" si="443"/>
        <v>30</v>
      </c>
      <c r="I13223" s="198">
        <f t="shared" si="444"/>
        <v>10</v>
      </c>
    </row>
    <row r="13224" spans="1:9" x14ac:dyDescent="0.3">
      <c r="A13224" s="10">
        <v>43753</v>
      </c>
      <c r="B13224" s="11" t="s">
        <v>820</v>
      </c>
      <c r="C13224" s="11" t="s">
        <v>402</v>
      </c>
      <c r="D13224" s="11" t="s">
        <v>662</v>
      </c>
      <c r="F13224" s="15">
        <f>IF(ISBLANK($D13224),"",IF(ISBLANK($E13224),VLOOKUP($D13224,$J:$K,2,FALSE),VLOOKUP($E13224,'Daycare Packages'!$A:$G,7,FALSE)))</f>
        <v>30</v>
      </c>
      <c r="G13224" s="15"/>
      <c r="H13224" s="15">
        <f t="shared" si="443"/>
        <v>30</v>
      </c>
      <c r="I13224" s="198">
        <f t="shared" si="444"/>
        <v>10</v>
      </c>
    </row>
    <row r="13225" spans="1:9" x14ac:dyDescent="0.3">
      <c r="A13225" s="10">
        <v>43753</v>
      </c>
      <c r="B13225" s="11" t="s">
        <v>688</v>
      </c>
      <c r="C13225" s="11" t="s">
        <v>689</v>
      </c>
      <c r="D13225" s="11" t="s">
        <v>662</v>
      </c>
      <c r="F13225" s="15">
        <f>IF(ISBLANK($D13225),"",IF(ISBLANK($E13225),VLOOKUP($D13225,$J:$K,2,FALSE),VLOOKUP($E13225,'Daycare Packages'!$A:$G,7,FALSE)))</f>
        <v>30</v>
      </c>
      <c r="G13225" s="15"/>
      <c r="H13225" s="15">
        <f t="shared" si="443"/>
        <v>30</v>
      </c>
      <c r="I13225" s="198">
        <f t="shared" si="444"/>
        <v>10</v>
      </c>
    </row>
    <row r="13226" spans="1:9" x14ac:dyDescent="0.3">
      <c r="A13226" s="10">
        <v>43753</v>
      </c>
      <c r="B13226" s="11" t="s">
        <v>194</v>
      </c>
      <c r="C13226" s="11" t="s">
        <v>1047</v>
      </c>
      <c r="D13226" s="11" t="s">
        <v>662</v>
      </c>
      <c r="E13226" s="11">
        <v>6975718</v>
      </c>
      <c r="F13226" s="15">
        <f>IF(ISBLANK($D13226),"",IF(ISBLANK($E13226),VLOOKUP($D13226,$J:$K,2,FALSE),VLOOKUP($E13226,'Daycare Packages'!$A:$G,7,FALSE)))</f>
        <v>26</v>
      </c>
      <c r="G13226" s="15"/>
      <c r="H13226" s="15">
        <f t="shared" si="443"/>
        <v>26</v>
      </c>
      <c r="I13226" s="198">
        <f t="shared" si="444"/>
        <v>10</v>
      </c>
    </row>
    <row r="13227" spans="1:9" x14ac:dyDescent="0.3">
      <c r="A13227" s="10">
        <v>43753</v>
      </c>
      <c r="B13227" s="11" t="s">
        <v>194</v>
      </c>
      <c r="C13227" s="11" t="s">
        <v>792</v>
      </c>
      <c r="D13227" s="11" t="s">
        <v>662</v>
      </c>
      <c r="E13227" s="11">
        <v>6975718</v>
      </c>
      <c r="F13227" s="15">
        <f>IF(ISBLANK($D13227),"",IF(ISBLANK($E13227),VLOOKUP($D13227,$J:$K,2,FALSE),VLOOKUP($E13227,'Daycare Packages'!$A:$G,7,FALSE)))</f>
        <v>26</v>
      </c>
      <c r="G13227" s="15"/>
      <c r="H13227" s="15">
        <f t="shared" si="443"/>
        <v>26</v>
      </c>
      <c r="I13227" s="198">
        <f t="shared" si="444"/>
        <v>10</v>
      </c>
    </row>
    <row r="13228" spans="1:9" x14ac:dyDescent="0.3">
      <c r="A13228" s="10">
        <v>43753</v>
      </c>
      <c r="B13228" s="11" t="s">
        <v>803</v>
      </c>
      <c r="C13228" s="11" t="s">
        <v>693</v>
      </c>
      <c r="D13228" s="11" t="s">
        <v>662</v>
      </c>
      <c r="F13228" s="15">
        <f>IF(ISBLANK($D13228),"",IF(ISBLANK($E13228),VLOOKUP($D13228,$J:$K,2,FALSE),VLOOKUP($E13228,'Daycare Packages'!$A:$G,7,FALSE)))</f>
        <v>30</v>
      </c>
      <c r="G13228" s="15"/>
      <c r="H13228" s="15">
        <f>IF(ISBLANK(D13228),"",SUM(F13228:G13228))</f>
        <v>30</v>
      </c>
      <c r="I13228" s="198">
        <f t="shared" si="444"/>
        <v>10</v>
      </c>
    </row>
    <row r="13229" spans="1:9" x14ac:dyDescent="0.3">
      <c r="A13229" s="55">
        <v>43753</v>
      </c>
      <c r="B13229" s="56" t="s">
        <v>1957</v>
      </c>
      <c r="C13229" s="56" t="s">
        <v>419</v>
      </c>
      <c r="D13229" s="56" t="s">
        <v>662</v>
      </c>
      <c r="E13229" s="56">
        <v>6950873</v>
      </c>
      <c r="F13229" s="59">
        <f>IF(ISBLANK($D13229),"",IF(ISBLANK($E13229),VLOOKUP($D13229,$J:$K,2,FALSE),VLOOKUP($E13229,'Daycare Packages'!$A:$G,7,FALSE)))</f>
        <v>27</v>
      </c>
      <c r="G13229" s="59"/>
      <c r="H13229" s="59">
        <f t="shared" si="443"/>
        <v>27</v>
      </c>
      <c r="I13229" s="198">
        <f t="shared" si="444"/>
        <v>10</v>
      </c>
    </row>
    <row r="13230" spans="1:9" x14ac:dyDescent="0.3">
      <c r="A13230" s="10">
        <v>43754</v>
      </c>
      <c r="B13230" s="11" t="s">
        <v>205</v>
      </c>
      <c r="C13230" s="11" t="s">
        <v>863</v>
      </c>
      <c r="D13230" s="11" t="s">
        <v>659</v>
      </c>
      <c r="F13230" s="15">
        <f>IF(ISBLANK($D13230),"",IF(ISBLANK($E13230),VLOOKUP($D13230,$J:$K,2,FALSE),VLOOKUP($E13230,'Daycare Packages'!$A:$G,7,FALSE)))</f>
        <v>20</v>
      </c>
      <c r="G13230" s="15"/>
      <c r="H13230" s="15">
        <f t="shared" si="443"/>
        <v>20</v>
      </c>
      <c r="I13230" s="198">
        <f t="shared" si="444"/>
        <v>10</v>
      </c>
    </row>
    <row r="13231" spans="1:9" x14ac:dyDescent="0.3">
      <c r="A13231" s="10">
        <v>43754</v>
      </c>
      <c r="B13231" s="11" t="s">
        <v>667</v>
      </c>
      <c r="C13231" s="11" t="s">
        <v>2467</v>
      </c>
      <c r="D13231" s="11" t="s">
        <v>659</v>
      </c>
      <c r="F13231" s="15">
        <f>IF(ISBLANK($D13231),"",IF(ISBLANK($E13231),VLOOKUP($D13231,$J:$K,2,FALSE),VLOOKUP($E13231,'Daycare Packages'!$A:$G,7,FALSE)))</f>
        <v>20</v>
      </c>
      <c r="G13231" s="15"/>
      <c r="H13231" s="15">
        <f t="shared" si="443"/>
        <v>20</v>
      </c>
      <c r="I13231" s="198">
        <f t="shared" si="444"/>
        <v>10</v>
      </c>
    </row>
    <row r="13232" spans="1:9" x14ac:dyDescent="0.3">
      <c r="A13232" s="10">
        <v>43754</v>
      </c>
      <c r="B13232" s="11" t="s">
        <v>1000</v>
      </c>
      <c r="C13232" s="11" t="s">
        <v>1001</v>
      </c>
      <c r="D13232" s="11" t="s">
        <v>659</v>
      </c>
      <c r="F13232" s="15">
        <f>IF(ISBLANK($D13232),"",IF(ISBLANK($E13232),VLOOKUP($D13232,$J:$K,2,FALSE),VLOOKUP($E13232,'Daycare Packages'!$A:$G,7,FALSE)))</f>
        <v>20</v>
      </c>
      <c r="G13232" s="15"/>
      <c r="H13232" s="15">
        <f t="shared" si="443"/>
        <v>20</v>
      </c>
      <c r="I13232" s="198">
        <f t="shared" si="444"/>
        <v>10</v>
      </c>
    </row>
    <row r="13233" spans="1:9" x14ac:dyDescent="0.3">
      <c r="A13233" s="10">
        <v>43754</v>
      </c>
      <c r="B13233" s="11" t="s">
        <v>1600</v>
      </c>
      <c r="C13233" s="11" t="s">
        <v>1601</v>
      </c>
      <c r="D13233" s="11" t="s">
        <v>659</v>
      </c>
      <c r="F13233" s="15">
        <f>IF(ISBLANK($D13233),"",IF(ISBLANK($E13233),VLOOKUP($D13233,$J:$K,2,FALSE),VLOOKUP($E13233,'Daycare Packages'!$A:$G,7,FALSE)))</f>
        <v>20</v>
      </c>
      <c r="G13233" s="15"/>
      <c r="H13233" s="15">
        <f t="shared" si="443"/>
        <v>20</v>
      </c>
      <c r="I13233" s="198">
        <f t="shared" si="444"/>
        <v>10</v>
      </c>
    </row>
    <row r="13234" spans="1:9" x14ac:dyDescent="0.3">
      <c r="A13234" s="10">
        <v>43754</v>
      </c>
      <c r="B13234" s="11" t="s">
        <v>2077</v>
      </c>
      <c r="C13234" s="11" t="s">
        <v>943</v>
      </c>
      <c r="D13234" s="11" t="s">
        <v>659</v>
      </c>
      <c r="F13234" s="15">
        <f>IF(ISBLANK($D13234),"",IF(ISBLANK($E13234),VLOOKUP($D13234,$J:$K,2,FALSE),VLOOKUP($E13234,'Daycare Packages'!$A:$G,7,FALSE)))</f>
        <v>20</v>
      </c>
      <c r="G13234" s="15"/>
      <c r="H13234" s="15">
        <f t="shared" si="443"/>
        <v>20</v>
      </c>
      <c r="I13234" s="198">
        <f t="shared" si="444"/>
        <v>10</v>
      </c>
    </row>
    <row r="13235" spans="1:9" x14ac:dyDescent="0.3">
      <c r="A13235" s="10">
        <v>43754</v>
      </c>
      <c r="B13235" s="11" t="s">
        <v>1259</v>
      </c>
      <c r="C13235" s="11" t="s">
        <v>229</v>
      </c>
      <c r="D13235" s="11" t="s">
        <v>659</v>
      </c>
      <c r="F13235" s="15">
        <f>IF(ISBLANK($D13235),"",IF(ISBLANK($E13235),VLOOKUP($D13235,$J:$K,2,FALSE),VLOOKUP($E13235,'Daycare Packages'!$A:$G,7,FALSE)))</f>
        <v>20</v>
      </c>
      <c r="G13235" s="15"/>
      <c r="H13235" s="15">
        <f t="shared" si="443"/>
        <v>20</v>
      </c>
      <c r="I13235" s="198">
        <f t="shared" si="444"/>
        <v>10</v>
      </c>
    </row>
    <row r="13236" spans="1:9" x14ac:dyDescent="0.3">
      <c r="A13236" s="10">
        <v>43754</v>
      </c>
      <c r="B13236" s="11" t="s">
        <v>2384</v>
      </c>
      <c r="C13236" s="11" t="s">
        <v>2385</v>
      </c>
      <c r="D13236" s="11" t="s">
        <v>659</v>
      </c>
      <c r="E13236" s="11">
        <v>6971537</v>
      </c>
      <c r="F13236" s="15">
        <f>IF(ISBLANK($D13236),"",IF(ISBLANK($E13236),VLOOKUP($D13236,$J:$K,2,FALSE),VLOOKUP($E13236,'Daycare Packages'!$A:$G,7,FALSE)))</f>
        <v>19</v>
      </c>
      <c r="G13236" s="15"/>
      <c r="H13236" s="15">
        <f t="shared" si="443"/>
        <v>19</v>
      </c>
      <c r="I13236" s="198">
        <f t="shared" si="444"/>
        <v>10</v>
      </c>
    </row>
    <row r="13237" spans="1:9" x14ac:dyDescent="0.3">
      <c r="A13237" s="10">
        <v>43754</v>
      </c>
      <c r="B13237" s="11" t="s">
        <v>96</v>
      </c>
      <c r="C13237" s="11" t="s">
        <v>696</v>
      </c>
      <c r="D13237" s="11" t="s">
        <v>662</v>
      </c>
      <c r="E13237" s="11">
        <v>6829343</v>
      </c>
      <c r="F13237" s="15">
        <f>IF(ISBLANK($D13237),"",IF(ISBLANK($E13237),VLOOKUP($D13237,$J:$K,2,FALSE),VLOOKUP($E13237,'Daycare Packages'!$A:$G,7,FALSE)))</f>
        <v>23</v>
      </c>
      <c r="G13237" s="15"/>
      <c r="H13237" s="15">
        <f t="shared" si="443"/>
        <v>23</v>
      </c>
      <c r="I13237" s="198">
        <f t="shared" si="444"/>
        <v>10</v>
      </c>
    </row>
    <row r="13238" spans="1:9" x14ac:dyDescent="0.3">
      <c r="A13238" s="10">
        <v>43754</v>
      </c>
      <c r="B13238" s="11" t="s">
        <v>690</v>
      </c>
      <c r="C13238" s="11" t="s">
        <v>691</v>
      </c>
      <c r="D13238" s="11" t="s">
        <v>662</v>
      </c>
      <c r="E13238" s="11">
        <v>6937080</v>
      </c>
      <c r="F13238" s="15">
        <f>IF(ISBLANK($D13238),"",IF(ISBLANK($E13238),VLOOKUP($D13238,$J:$K,2,FALSE),VLOOKUP($E13238,'Daycare Packages'!$A:$G,7,FALSE)))</f>
        <v>23</v>
      </c>
      <c r="G13238" s="15"/>
      <c r="H13238" s="15">
        <f t="shared" si="443"/>
        <v>23</v>
      </c>
      <c r="I13238" s="198">
        <f t="shared" si="444"/>
        <v>10</v>
      </c>
    </row>
    <row r="13239" spans="1:9" x14ac:dyDescent="0.3">
      <c r="A13239" s="10">
        <v>43754</v>
      </c>
      <c r="B13239" s="11" t="s">
        <v>167</v>
      </c>
      <c r="C13239" s="11" t="s">
        <v>726</v>
      </c>
      <c r="D13239" s="11" t="s">
        <v>662</v>
      </c>
      <c r="E13239" s="11">
        <v>6971388</v>
      </c>
      <c r="F13239" s="15">
        <f>IF(ISBLANK($D13239),"",IF(ISBLANK($E13239),VLOOKUP($D13239,$J:$K,2,FALSE),VLOOKUP($E13239,'Daycare Packages'!$A:$G,7,FALSE)))</f>
        <v>27</v>
      </c>
      <c r="G13239" s="15"/>
      <c r="H13239" s="15">
        <f t="shared" si="443"/>
        <v>27</v>
      </c>
      <c r="I13239" s="198">
        <f t="shared" si="444"/>
        <v>10</v>
      </c>
    </row>
    <row r="13240" spans="1:9" x14ac:dyDescent="0.3">
      <c r="A13240" s="10">
        <v>43754</v>
      </c>
      <c r="B13240" s="11" t="s">
        <v>167</v>
      </c>
      <c r="C13240" s="11" t="s">
        <v>467</v>
      </c>
      <c r="D13240" s="11" t="s">
        <v>662</v>
      </c>
      <c r="E13240" s="11">
        <v>6971388</v>
      </c>
      <c r="F13240" s="15">
        <f>IF(ISBLANK($D13240),"",IF(ISBLANK($E13240),VLOOKUP($D13240,$J:$K,2,FALSE),VLOOKUP($E13240,'Daycare Packages'!$A:$G,7,FALSE)))</f>
        <v>27</v>
      </c>
      <c r="G13240" s="15"/>
      <c r="H13240" s="15">
        <f t="shared" si="443"/>
        <v>27</v>
      </c>
      <c r="I13240" s="198">
        <f t="shared" si="444"/>
        <v>10</v>
      </c>
    </row>
    <row r="13241" spans="1:9" x14ac:dyDescent="0.3">
      <c r="A13241" s="10">
        <v>43754</v>
      </c>
      <c r="B13241" s="11" t="s">
        <v>178</v>
      </c>
      <c r="C13241" s="11" t="s">
        <v>734</v>
      </c>
      <c r="D13241" s="11" t="s">
        <v>662</v>
      </c>
      <c r="E13241" s="11">
        <v>6932217</v>
      </c>
      <c r="F13241" s="15">
        <f>IF(ISBLANK($D13241),"",IF(ISBLANK($E13241),VLOOKUP($D13241,$J:$K,2,FALSE),VLOOKUP($E13241,'Daycare Packages'!$A:$G,7,FALSE)))</f>
        <v>27</v>
      </c>
      <c r="G13241" s="15"/>
      <c r="H13241" s="15">
        <f t="shared" si="443"/>
        <v>27</v>
      </c>
      <c r="I13241" s="198">
        <f t="shared" si="444"/>
        <v>10</v>
      </c>
    </row>
    <row r="13242" spans="1:9" x14ac:dyDescent="0.3">
      <c r="A13242" s="10">
        <v>43754</v>
      </c>
      <c r="B13242" s="11" t="s">
        <v>161</v>
      </c>
      <c r="C13242" s="11" t="s">
        <v>832</v>
      </c>
      <c r="D13242" s="11" t="s">
        <v>662</v>
      </c>
      <c r="E13242" s="11">
        <v>6825087</v>
      </c>
      <c r="F13242" s="15">
        <f>IF(ISBLANK($D13242),"",IF(ISBLANK($E13242),VLOOKUP($D13242,$J:$K,2,FALSE),VLOOKUP($E13242,'Daycare Packages'!$A:$G,7,FALSE)))</f>
        <v>27</v>
      </c>
      <c r="G13242" s="15"/>
      <c r="H13242" s="15">
        <f t="shared" si="443"/>
        <v>27</v>
      </c>
      <c r="I13242" s="198">
        <f t="shared" si="444"/>
        <v>10</v>
      </c>
    </row>
    <row r="13243" spans="1:9" x14ac:dyDescent="0.3">
      <c r="A13243" s="10">
        <v>43754</v>
      </c>
      <c r="B13243" s="11" t="s">
        <v>889</v>
      </c>
      <c r="C13243" s="11" t="s">
        <v>890</v>
      </c>
      <c r="D13243" s="11" t="s">
        <v>662</v>
      </c>
      <c r="F13243" s="15">
        <f>IF(ISBLANK($D13243),"",IF(ISBLANK($E13243),VLOOKUP($D13243,$J:$K,2,FALSE),VLOOKUP($E13243,'Daycare Packages'!$A:$G,7,FALSE)))</f>
        <v>30</v>
      </c>
      <c r="G13243" s="15"/>
      <c r="H13243" s="15">
        <f t="shared" si="443"/>
        <v>30</v>
      </c>
      <c r="I13243" s="198">
        <f t="shared" si="444"/>
        <v>10</v>
      </c>
    </row>
    <row r="13244" spans="1:9" x14ac:dyDescent="0.3">
      <c r="A13244" s="10">
        <v>43754</v>
      </c>
      <c r="B13244" s="11" t="s">
        <v>2167</v>
      </c>
      <c r="C13244" s="11" t="s">
        <v>570</v>
      </c>
      <c r="D13244" s="11" t="s">
        <v>662</v>
      </c>
      <c r="E13244" s="11">
        <v>6986647</v>
      </c>
      <c r="F13244" s="15">
        <f>IF(ISBLANK($D13244),"",IF(ISBLANK($E13244),VLOOKUP($D13244,$J:$K,2,FALSE),VLOOKUP($E13244,'Daycare Packages'!$A:$G,7,FALSE)))</f>
        <v>27</v>
      </c>
      <c r="G13244" s="15"/>
      <c r="H13244" s="15">
        <f t="shared" si="443"/>
        <v>27</v>
      </c>
      <c r="I13244" s="198">
        <f t="shared" si="444"/>
        <v>10</v>
      </c>
    </row>
    <row r="13245" spans="1:9" x14ac:dyDescent="0.3">
      <c r="A13245" s="10">
        <v>43754</v>
      </c>
      <c r="B13245" s="11" t="s">
        <v>816</v>
      </c>
      <c r="C13245" s="11" t="s">
        <v>817</v>
      </c>
      <c r="D13245" s="11" t="s">
        <v>662</v>
      </c>
      <c r="F13245" s="15">
        <f>IF(ISBLANK($D13245),"",IF(ISBLANK($E13245),VLOOKUP($D13245,$J:$K,2,FALSE),VLOOKUP($E13245,'Daycare Packages'!$A:$G,7,FALSE)))</f>
        <v>30</v>
      </c>
      <c r="G13245" s="15"/>
      <c r="H13245" s="15">
        <f t="shared" ref="H13245:H13308" si="445">IF(ISBLANK(D13245),"",SUM(F13245:G13245))</f>
        <v>30</v>
      </c>
      <c r="I13245" s="198">
        <f t="shared" si="444"/>
        <v>10</v>
      </c>
    </row>
    <row r="13246" spans="1:9" x14ac:dyDescent="0.3">
      <c r="A13246" s="10">
        <v>43754</v>
      </c>
      <c r="B13246" s="11" t="s">
        <v>2279</v>
      </c>
      <c r="C13246" s="11" t="s">
        <v>2283</v>
      </c>
      <c r="D13246" s="11" t="s">
        <v>662</v>
      </c>
      <c r="E13246" s="11">
        <v>6950486</v>
      </c>
      <c r="F13246" s="15">
        <f>IF(ISBLANK($D13246),"",IF(ISBLANK($E13246),VLOOKUP($D13246,$J:$K,2,FALSE),VLOOKUP($E13246,'Daycare Packages'!$A:$G,7,FALSE)))</f>
        <v>26</v>
      </c>
      <c r="G13246" s="15"/>
      <c r="H13246" s="15">
        <f t="shared" si="445"/>
        <v>26</v>
      </c>
      <c r="I13246" s="198">
        <f t="shared" si="444"/>
        <v>10</v>
      </c>
    </row>
    <row r="13247" spans="1:9" x14ac:dyDescent="0.3">
      <c r="A13247" s="10">
        <v>43754</v>
      </c>
      <c r="B13247" s="11" t="s">
        <v>1221</v>
      </c>
      <c r="C13247" s="11" t="s">
        <v>1222</v>
      </c>
      <c r="D13247" s="11" t="s">
        <v>662</v>
      </c>
      <c r="E13247" s="11">
        <v>6954886</v>
      </c>
      <c r="F13247" s="15">
        <f>IF(ISBLANK($D13247),"",IF(ISBLANK($E13247),VLOOKUP($D13247,$J:$K,2,FALSE),VLOOKUP($E13247,'Daycare Packages'!$A:$G,7,FALSE)))</f>
        <v>25</v>
      </c>
      <c r="G13247" s="15"/>
      <c r="H13247" s="15">
        <f t="shared" si="445"/>
        <v>25</v>
      </c>
      <c r="I13247" s="198">
        <f t="shared" si="444"/>
        <v>10</v>
      </c>
    </row>
    <row r="13248" spans="1:9" x14ac:dyDescent="0.3">
      <c r="A13248" s="10">
        <v>43754</v>
      </c>
      <c r="B13248" s="11" t="s">
        <v>196</v>
      </c>
      <c r="C13248" s="11" t="s">
        <v>432</v>
      </c>
      <c r="D13248" s="11" t="s">
        <v>662</v>
      </c>
      <c r="E13248" s="11">
        <v>6971705</v>
      </c>
      <c r="F13248" s="15">
        <f>IF(ISBLANK($D13248),"",IF(ISBLANK($E13248),VLOOKUP($D13248,$J:$K,2,FALSE),VLOOKUP($E13248,'Daycare Packages'!$A:$G,7,FALSE)))</f>
        <v>25</v>
      </c>
      <c r="G13248" s="15"/>
      <c r="H13248" s="15">
        <f t="shared" si="445"/>
        <v>25</v>
      </c>
      <c r="I13248" s="198">
        <f t="shared" si="444"/>
        <v>10</v>
      </c>
    </row>
    <row r="13249" spans="1:9" x14ac:dyDescent="0.3">
      <c r="A13249" s="10">
        <v>43754</v>
      </c>
      <c r="B13249" s="11" t="s">
        <v>2340</v>
      </c>
      <c r="C13249" s="11" t="s">
        <v>2341</v>
      </c>
      <c r="D13249" s="11" t="s">
        <v>662</v>
      </c>
      <c r="E13249" s="11">
        <v>6958189</v>
      </c>
      <c r="F13249" s="15">
        <f>IF(ISBLANK($D13249),"",IF(ISBLANK($E13249),VLOOKUP($D13249,$J:$K,2,FALSE),VLOOKUP($E13249,'Daycare Packages'!$A:$G,7,FALSE)))</f>
        <v>27</v>
      </c>
      <c r="G13249" s="15">
        <v>6</v>
      </c>
      <c r="H13249" s="15">
        <f t="shared" si="445"/>
        <v>33</v>
      </c>
      <c r="I13249" s="198">
        <f t="shared" si="444"/>
        <v>10</v>
      </c>
    </row>
    <row r="13250" spans="1:9" x14ac:dyDescent="0.3">
      <c r="A13250" s="10">
        <v>43754</v>
      </c>
      <c r="B13250" s="11" t="s">
        <v>2260</v>
      </c>
      <c r="C13250" s="11" t="s">
        <v>2174</v>
      </c>
      <c r="D13250" s="11" t="s">
        <v>662</v>
      </c>
      <c r="F13250" s="15">
        <f>IF(ISBLANK($D13250),"",IF(ISBLANK($E13250),VLOOKUP($D13250,$J:$K,2,FALSE),VLOOKUP($E13250,'Daycare Packages'!$A:$G,7,FALSE)))</f>
        <v>30</v>
      </c>
      <c r="G13250" s="15"/>
      <c r="H13250" s="15">
        <f t="shared" si="445"/>
        <v>30</v>
      </c>
      <c r="I13250" s="198">
        <f t="shared" si="444"/>
        <v>10</v>
      </c>
    </row>
    <row r="13251" spans="1:9" x14ac:dyDescent="0.3">
      <c r="A13251" s="10">
        <v>43754</v>
      </c>
      <c r="B13251" s="11" t="s">
        <v>2468</v>
      </c>
      <c r="C13251" s="11" t="s">
        <v>911</v>
      </c>
      <c r="D13251" s="11" t="s">
        <v>662</v>
      </c>
      <c r="F13251" s="15">
        <f>IF(ISBLANK($D13251),"",IF(ISBLANK($E13251),VLOOKUP($D13251,$J:$K,2,FALSE),VLOOKUP($E13251,'Daycare Packages'!$A:$G,7,FALSE)))</f>
        <v>30</v>
      </c>
      <c r="G13251" s="15"/>
      <c r="H13251" s="15">
        <f t="shared" si="445"/>
        <v>30</v>
      </c>
      <c r="I13251" s="198">
        <f t="shared" ref="I13251:I13314" si="446">IF(A13251="",0,MONTH(A13251))</f>
        <v>10</v>
      </c>
    </row>
    <row r="13252" spans="1:9" x14ac:dyDescent="0.3">
      <c r="A13252" s="10">
        <v>43754</v>
      </c>
      <c r="B13252" s="11" t="s">
        <v>2260</v>
      </c>
      <c r="C13252" s="11" t="s">
        <v>2175</v>
      </c>
      <c r="D13252" s="11" t="s">
        <v>662</v>
      </c>
      <c r="F13252" s="15">
        <f>IF(ISBLANK($D13252),"",IF(ISBLANK($E13252),VLOOKUP($D13252,$J:$K,2,FALSE),VLOOKUP($E13252,'Daycare Packages'!$A:$G,7,FALSE)))</f>
        <v>30</v>
      </c>
      <c r="G13252" s="15"/>
      <c r="H13252" s="15">
        <f t="shared" si="445"/>
        <v>30</v>
      </c>
      <c r="I13252" s="198">
        <f t="shared" si="446"/>
        <v>10</v>
      </c>
    </row>
    <row r="13253" spans="1:9" x14ac:dyDescent="0.3">
      <c r="A13253" s="10">
        <v>43754</v>
      </c>
      <c r="B13253" s="11" t="s">
        <v>211</v>
      </c>
      <c r="C13253" s="11" t="s">
        <v>507</v>
      </c>
      <c r="D13253" s="11" t="s">
        <v>662</v>
      </c>
      <c r="F13253" s="15">
        <f>IF(ISBLANK($D13253),"",IF(ISBLANK($E13253),VLOOKUP($D13253,$J:$K,2,FALSE),VLOOKUP($E13253,'Daycare Packages'!$A:$G,7,FALSE)))</f>
        <v>30</v>
      </c>
      <c r="G13253" s="15">
        <v>-3</v>
      </c>
      <c r="H13253" s="15">
        <f t="shared" si="445"/>
        <v>27</v>
      </c>
      <c r="I13253" s="198">
        <f t="shared" si="446"/>
        <v>10</v>
      </c>
    </row>
    <row r="13254" spans="1:9" x14ac:dyDescent="0.3">
      <c r="A13254" s="10">
        <v>43754</v>
      </c>
      <c r="B13254" s="11" t="s">
        <v>1291</v>
      </c>
      <c r="C13254" s="11" t="s">
        <v>937</v>
      </c>
      <c r="D13254" s="11" t="s">
        <v>662</v>
      </c>
      <c r="F13254" s="15">
        <f>IF(ISBLANK($D13254),"",IF(ISBLANK($E13254),VLOOKUP($D13254,$J:$K,2,FALSE),VLOOKUP($E13254,'Daycare Packages'!$A:$G,7,FALSE)))</f>
        <v>30</v>
      </c>
      <c r="G13254" s="15"/>
      <c r="H13254" s="15">
        <f t="shared" si="445"/>
        <v>30</v>
      </c>
      <c r="I13254" s="198">
        <f t="shared" si="446"/>
        <v>10</v>
      </c>
    </row>
    <row r="13255" spans="1:9" x14ac:dyDescent="0.3">
      <c r="A13255" s="10">
        <v>43754</v>
      </c>
      <c r="B13255" s="11" t="s">
        <v>2471</v>
      </c>
      <c r="C13255" s="11" t="s">
        <v>715</v>
      </c>
      <c r="D13255" s="11" t="s">
        <v>662</v>
      </c>
      <c r="E13255" s="11">
        <v>6906040</v>
      </c>
      <c r="F13255" s="15">
        <f>IF(ISBLANK($D13255),"",IF(ISBLANK($E13255),VLOOKUP($D13255,$J:$K,2,FALSE),VLOOKUP($E13255,'Daycare Packages'!$A:$G,7,FALSE)))</f>
        <v>23</v>
      </c>
      <c r="G13255" s="15"/>
      <c r="H13255" s="15">
        <f t="shared" si="445"/>
        <v>23</v>
      </c>
      <c r="I13255" s="198">
        <f t="shared" si="446"/>
        <v>10</v>
      </c>
    </row>
    <row r="13256" spans="1:9" x14ac:dyDescent="0.3">
      <c r="A13256" s="10">
        <v>43754</v>
      </c>
      <c r="B13256" s="11" t="s">
        <v>2471</v>
      </c>
      <c r="C13256" s="11" t="s">
        <v>1006</v>
      </c>
      <c r="D13256" s="11" t="s">
        <v>662</v>
      </c>
      <c r="E13256" s="11">
        <v>6906040</v>
      </c>
      <c r="F13256" s="15">
        <f>IF(ISBLANK($D13256),"",IF(ISBLANK($E13256),VLOOKUP($D13256,$J:$K,2,FALSE),VLOOKUP($E13256,'Daycare Packages'!$A:$G,7,FALSE)))</f>
        <v>23</v>
      </c>
      <c r="G13256" s="15"/>
      <c r="H13256" s="15">
        <f t="shared" si="445"/>
        <v>23</v>
      </c>
      <c r="I13256" s="198">
        <f t="shared" si="446"/>
        <v>10</v>
      </c>
    </row>
    <row r="13257" spans="1:9" x14ac:dyDescent="0.3">
      <c r="A13257" s="10">
        <v>43754</v>
      </c>
      <c r="B13257" s="11" t="s">
        <v>182</v>
      </c>
      <c r="C13257" s="11" t="s">
        <v>685</v>
      </c>
      <c r="D13257" s="11" t="s">
        <v>662</v>
      </c>
      <c r="E13257" s="11">
        <v>6973446</v>
      </c>
      <c r="F13257" s="15">
        <f>IF(ISBLANK($D13257),"",IF(ISBLANK($E13257),VLOOKUP($D13257,$J:$K,2,FALSE),VLOOKUP($E13257,'Daycare Packages'!$A:$G,7,FALSE)))</f>
        <v>23</v>
      </c>
      <c r="G13257" s="15"/>
      <c r="H13257" s="15">
        <f t="shared" si="445"/>
        <v>23</v>
      </c>
      <c r="I13257" s="198">
        <f t="shared" si="446"/>
        <v>10</v>
      </c>
    </row>
    <row r="13258" spans="1:9" x14ac:dyDescent="0.3">
      <c r="A13258" s="10">
        <v>43754</v>
      </c>
      <c r="B13258" s="11" t="s">
        <v>1661</v>
      </c>
      <c r="C13258" s="11" t="s">
        <v>1673</v>
      </c>
      <c r="D13258" s="11" t="s">
        <v>662</v>
      </c>
      <c r="E13258" s="11">
        <v>6945493</v>
      </c>
      <c r="F13258" s="15">
        <f>IF(ISBLANK($D13258),"",IF(ISBLANK($E13258),VLOOKUP($D13258,$J:$K,2,FALSE),VLOOKUP($E13258,'Daycare Packages'!$A:$G,7,FALSE)))</f>
        <v>26</v>
      </c>
      <c r="G13258" s="15"/>
      <c r="H13258" s="15">
        <f t="shared" si="445"/>
        <v>26</v>
      </c>
      <c r="I13258" s="198">
        <f t="shared" si="446"/>
        <v>10</v>
      </c>
    </row>
    <row r="13259" spans="1:9" x14ac:dyDescent="0.3">
      <c r="A13259" s="10">
        <v>43754</v>
      </c>
      <c r="B13259" s="11" t="s">
        <v>1317</v>
      </c>
      <c r="C13259" s="11" t="s">
        <v>633</v>
      </c>
      <c r="D13259" s="11" t="s">
        <v>662</v>
      </c>
      <c r="E13259" s="11">
        <v>6935593</v>
      </c>
      <c r="F13259" s="15">
        <f>IF(ISBLANK($D13259),"",IF(ISBLANK($E13259),VLOOKUP($D13259,$J:$K,2,FALSE),VLOOKUP($E13259,'Daycare Packages'!$A:$G,7,FALSE)))</f>
        <v>25</v>
      </c>
      <c r="G13259" s="15"/>
      <c r="H13259" s="15">
        <f t="shared" si="445"/>
        <v>25</v>
      </c>
      <c r="I13259" s="198">
        <f t="shared" si="446"/>
        <v>10</v>
      </c>
    </row>
    <row r="13260" spans="1:9" x14ac:dyDescent="0.3">
      <c r="A13260" s="10">
        <v>43754</v>
      </c>
      <c r="B13260" s="11" t="s">
        <v>2006</v>
      </c>
      <c r="C13260" s="11" t="s">
        <v>2007</v>
      </c>
      <c r="D13260" s="11" t="s">
        <v>662</v>
      </c>
      <c r="E13260" s="11">
        <v>6985626</v>
      </c>
      <c r="F13260" s="15">
        <f>IF(ISBLANK($D13260),"",IF(ISBLANK($E13260),VLOOKUP($D13260,$J:$K,2,FALSE),VLOOKUP($E13260,'Daycare Packages'!$A:$G,7,FALSE)))</f>
        <v>23</v>
      </c>
      <c r="G13260" s="15"/>
      <c r="H13260" s="15">
        <f t="shared" si="445"/>
        <v>23</v>
      </c>
      <c r="I13260" s="198">
        <f t="shared" si="446"/>
        <v>10</v>
      </c>
    </row>
    <row r="13261" spans="1:9" x14ac:dyDescent="0.3">
      <c r="A13261" s="10">
        <v>43754</v>
      </c>
      <c r="B13261" s="11" t="s">
        <v>2006</v>
      </c>
      <c r="C13261" s="11" t="s">
        <v>1154</v>
      </c>
      <c r="D13261" s="11" t="s">
        <v>662</v>
      </c>
      <c r="E13261" s="11">
        <v>6985626</v>
      </c>
      <c r="F13261" s="15">
        <f>IF(ISBLANK($D13261),"",IF(ISBLANK($E13261),VLOOKUP($D13261,$J:$K,2,FALSE),VLOOKUP($E13261,'Daycare Packages'!$A:$G,7,FALSE)))</f>
        <v>23</v>
      </c>
      <c r="G13261" s="15"/>
      <c r="H13261" s="15">
        <f t="shared" si="445"/>
        <v>23</v>
      </c>
      <c r="I13261" s="198">
        <f t="shared" si="446"/>
        <v>10</v>
      </c>
    </row>
    <row r="13262" spans="1:9" x14ac:dyDescent="0.3">
      <c r="A13262" s="10">
        <v>43754</v>
      </c>
      <c r="B13262" s="11" t="s">
        <v>922</v>
      </c>
      <c r="C13262" s="11" t="s">
        <v>923</v>
      </c>
      <c r="D13262" s="11" t="s">
        <v>662</v>
      </c>
      <c r="E13262" s="11">
        <v>6978140</v>
      </c>
      <c r="F13262" s="15">
        <f>IF(ISBLANK($D13262),"",IF(ISBLANK($E13262),VLOOKUP($D13262,$J:$K,2,FALSE),VLOOKUP($E13262,'Daycare Packages'!$A:$G,7,FALSE)))</f>
        <v>25</v>
      </c>
      <c r="G13262" s="15"/>
      <c r="H13262" s="15">
        <f t="shared" si="445"/>
        <v>25</v>
      </c>
      <c r="I13262" s="198">
        <f t="shared" si="446"/>
        <v>10</v>
      </c>
    </row>
    <row r="13263" spans="1:9" x14ac:dyDescent="0.3">
      <c r="A13263" s="10">
        <v>43754</v>
      </c>
      <c r="B13263" s="11" t="s">
        <v>1890</v>
      </c>
      <c r="C13263" s="11" t="s">
        <v>1891</v>
      </c>
      <c r="D13263" s="11" t="s">
        <v>662</v>
      </c>
      <c r="F13263" s="15">
        <f>IF(ISBLANK($D13263),"",IF(ISBLANK($E13263),VLOOKUP($D13263,$J:$K,2,FALSE),VLOOKUP($E13263,'Daycare Packages'!$A:$G,7,FALSE)))</f>
        <v>30</v>
      </c>
      <c r="G13263" s="15"/>
      <c r="H13263" s="15">
        <f t="shared" si="445"/>
        <v>30</v>
      </c>
      <c r="I13263" s="198">
        <f t="shared" si="446"/>
        <v>10</v>
      </c>
    </row>
    <row r="13264" spans="1:9" x14ac:dyDescent="0.3">
      <c r="A13264" s="10">
        <v>43754</v>
      </c>
      <c r="B13264" s="11" t="s">
        <v>147</v>
      </c>
      <c r="C13264" s="11" t="s">
        <v>796</v>
      </c>
      <c r="D13264" s="11" t="s">
        <v>662</v>
      </c>
      <c r="E13264" s="11">
        <v>6931199</v>
      </c>
      <c r="F13264" s="15">
        <f>IF(ISBLANK($D13264),"",IF(ISBLANK($E13264),VLOOKUP($D13264,$J:$K,2,FALSE),VLOOKUP($E13264,'Daycare Packages'!$A:$G,7,FALSE)))</f>
        <v>23</v>
      </c>
      <c r="G13264" s="15"/>
      <c r="H13264" s="15">
        <f t="shared" si="445"/>
        <v>23</v>
      </c>
      <c r="I13264" s="198">
        <f t="shared" si="446"/>
        <v>10</v>
      </c>
    </row>
    <row r="13265" spans="1:9" x14ac:dyDescent="0.3">
      <c r="A13265" s="10">
        <v>43754</v>
      </c>
      <c r="B13265" s="11" t="s">
        <v>713</v>
      </c>
      <c r="C13265" s="11" t="s">
        <v>714</v>
      </c>
      <c r="D13265" s="11" t="s">
        <v>659</v>
      </c>
      <c r="F13265" s="15">
        <f>IF(ISBLANK($D13265),"",IF(ISBLANK($E13265),VLOOKUP($D13265,$J:$K,2,FALSE),VLOOKUP($E13265,'Daycare Packages'!$A:$G,7,FALSE)))</f>
        <v>20</v>
      </c>
      <c r="G13265" s="15"/>
      <c r="H13265" s="15">
        <f t="shared" si="445"/>
        <v>20</v>
      </c>
      <c r="I13265" s="198">
        <f t="shared" si="446"/>
        <v>10</v>
      </c>
    </row>
    <row r="13266" spans="1:9" x14ac:dyDescent="0.3">
      <c r="A13266" s="10">
        <v>43754</v>
      </c>
      <c r="B13266" s="11" t="s">
        <v>146</v>
      </c>
      <c r="C13266" s="11" t="s">
        <v>705</v>
      </c>
      <c r="D13266" s="11" t="s">
        <v>662</v>
      </c>
      <c r="E13266" s="11">
        <v>6884628</v>
      </c>
      <c r="F13266" s="15">
        <f>IF(ISBLANK($D13266),"",IF(ISBLANK($E13266),VLOOKUP($D13266,$J:$K,2,FALSE),VLOOKUP($E13266,'Daycare Packages'!$A:$G,7,FALSE)))</f>
        <v>23</v>
      </c>
      <c r="G13266" s="15"/>
      <c r="H13266" s="15">
        <f t="shared" si="445"/>
        <v>23</v>
      </c>
      <c r="I13266" s="198">
        <f t="shared" si="446"/>
        <v>10</v>
      </c>
    </row>
    <row r="13267" spans="1:9" x14ac:dyDescent="0.3">
      <c r="A13267" s="10">
        <v>43754</v>
      </c>
      <c r="B13267" s="11" t="s">
        <v>917</v>
      </c>
      <c r="C13267" s="11" t="s">
        <v>702</v>
      </c>
      <c r="D13267" s="11" t="s">
        <v>662</v>
      </c>
      <c r="F13267" s="15">
        <f>IF(ISBLANK($D13267),"",IF(ISBLANK($E13267),VLOOKUP($D13267,$J:$K,2,FALSE),VLOOKUP($E13267,'Daycare Packages'!$A:$G,7,FALSE)))</f>
        <v>30</v>
      </c>
      <c r="G13267" s="15"/>
      <c r="H13267" s="15">
        <f t="shared" si="445"/>
        <v>30</v>
      </c>
      <c r="I13267" s="198">
        <f t="shared" si="446"/>
        <v>10</v>
      </c>
    </row>
    <row r="13268" spans="1:9" x14ac:dyDescent="0.3">
      <c r="A13268" s="10">
        <v>43754</v>
      </c>
      <c r="B13268" s="11" t="s">
        <v>244</v>
      </c>
      <c r="C13268" s="11" t="s">
        <v>673</v>
      </c>
      <c r="D13268" s="11" t="s">
        <v>662</v>
      </c>
      <c r="E13268" s="11">
        <v>6995241</v>
      </c>
      <c r="F13268" s="15">
        <f>IF(ISBLANK($D13268),"",IF(ISBLANK($E13268),VLOOKUP($D13268,$J:$K,2,FALSE),VLOOKUP($E13268,'Daycare Packages'!$A:$G,7,FALSE)))</f>
        <v>25</v>
      </c>
      <c r="G13268" s="15"/>
      <c r="H13268" s="15">
        <f t="shared" si="445"/>
        <v>25</v>
      </c>
      <c r="I13268" s="198">
        <f t="shared" si="446"/>
        <v>10</v>
      </c>
    </row>
    <row r="13269" spans="1:9" x14ac:dyDescent="0.3">
      <c r="A13269" s="10">
        <v>43754</v>
      </c>
      <c r="B13269" s="11" t="s">
        <v>214</v>
      </c>
      <c r="C13269" s="11" t="s">
        <v>686</v>
      </c>
      <c r="D13269" s="11" t="s">
        <v>662</v>
      </c>
      <c r="E13269" s="11">
        <v>6952878</v>
      </c>
      <c r="F13269" s="15">
        <f>IF(ISBLANK($D13269),"",IF(ISBLANK($E13269),VLOOKUP($D13269,$J:$K,2,FALSE),VLOOKUP($E13269,'Daycare Packages'!$A:$G,7,FALSE)))</f>
        <v>23.4</v>
      </c>
      <c r="G13269" s="15"/>
      <c r="H13269" s="15">
        <f t="shared" si="445"/>
        <v>23.4</v>
      </c>
      <c r="I13269" s="198">
        <f t="shared" si="446"/>
        <v>10</v>
      </c>
    </row>
    <row r="13270" spans="1:9" x14ac:dyDescent="0.3">
      <c r="A13270" s="10">
        <v>43754</v>
      </c>
      <c r="B13270" s="11" t="s">
        <v>1602</v>
      </c>
      <c r="C13270" s="11" t="s">
        <v>461</v>
      </c>
      <c r="D13270" s="11" t="s">
        <v>662</v>
      </c>
      <c r="F13270" s="15">
        <f>IF(ISBLANK($D13270),"",IF(ISBLANK($E13270),VLOOKUP($D13270,$J:$K,2,FALSE),VLOOKUP($E13270,'Daycare Packages'!$A:$G,7,FALSE)))</f>
        <v>30</v>
      </c>
      <c r="G13270" s="15"/>
      <c r="H13270" s="15">
        <f t="shared" si="445"/>
        <v>30</v>
      </c>
      <c r="I13270" s="198">
        <f t="shared" si="446"/>
        <v>10</v>
      </c>
    </row>
    <row r="13271" spans="1:9" x14ac:dyDescent="0.3">
      <c r="A13271" s="10">
        <v>43754</v>
      </c>
      <c r="B13271" s="11" t="s">
        <v>1602</v>
      </c>
      <c r="C13271" s="11" t="s">
        <v>1603</v>
      </c>
      <c r="D13271" s="11" t="s">
        <v>662</v>
      </c>
      <c r="F13271" s="15">
        <f>IF(ISBLANK($D13271),"",IF(ISBLANK($E13271),VLOOKUP($D13271,$J:$K,2,FALSE),VLOOKUP($E13271,'Daycare Packages'!$A:$G,7,FALSE)))</f>
        <v>30</v>
      </c>
      <c r="G13271" s="15"/>
      <c r="H13271" s="15">
        <f t="shared" si="445"/>
        <v>30</v>
      </c>
      <c r="I13271" s="198">
        <f t="shared" si="446"/>
        <v>10</v>
      </c>
    </row>
    <row r="13272" spans="1:9" x14ac:dyDescent="0.3">
      <c r="A13272" s="10">
        <v>43754</v>
      </c>
      <c r="B13272" s="11" t="s">
        <v>1280</v>
      </c>
      <c r="C13272" s="11" t="s">
        <v>860</v>
      </c>
      <c r="D13272" s="11" t="s">
        <v>662</v>
      </c>
      <c r="F13272" s="15">
        <f>IF(ISBLANK($D13272),"",IF(ISBLANK($E13272),VLOOKUP($D13272,$J:$K,2,FALSE),VLOOKUP($E13272,'Daycare Packages'!$A:$G,7,FALSE)))</f>
        <v>30</v>
      </c>
      <c r="G13272" s="15"/>
      <c r="H13272" s="15">
        <f t="shared" si="445"/>
        <v>30</v>
      </c>
      <c r="I13272" s="198">
        <f t="shared" si="446"/>
        <v>10</v>
      </c>
    </row>
    <row r="13273" spans="1:9" x14ac:dyDescent="0.3">
      <c r="A13273" s="10">
        <v>43754</v>
      </c>
      <c r="B13273" s="11" t="s">
        <v>762</v>
      </c>
      <c r="C13273" s="11" t="s">
        <v>763</v>
      </c>
      <c r="D13273" s="11" t="s">
        <v>662</v>
      </c>
      <c r="F13273" s="15">
        <f>IF(ISBLANK($D13273),"",IF(ISBLANK($E13273),VLOOKUP($D13273,$J:$K,2,FALSE),VLOOKUP($E13273,'Daycare Packages'!$A:$G,7,FALSE)))</f>
        <v>30</v>
      </c>
      <c r="G13273" s="15"/>
      <c r="H13273" s="15">
        <f t="shared" si="445"/>
        <v>30</v>
      </c>
      <c r="I13273" s="198">
        <f t="shared" si="446"/>
        <v>10</v>
      </c>
    </row>
    <row r="13274" spans="1:9" x14ac:dyDescent="0.3">
      <c r="A13274" s="10">
        <v>43754</v>
      </c>
      <c r="B13274" s="11" t="s">
        <v>222</v>
      </c>
      <c r="C13274" s="11" t="s">
        <v>229</v>
      </c>
      <c r="D13274" s="11" t="s">
        <v>662</v>
      </c>
      <c r="E13274" s="11">
        <v>6996968</v>
      </c>
      <c r="F13274" s="15">
        <f>IF(ISBLANK($D13274),"",IF(ISBLANK($E13274),VLOOKUP($D13274,$J:$K,2,FALSE),VLOOKUP($E13274,'Daycare Packages'!$A:$G,7,FALSE)))</f>
        <v>27</v>
      </c>
      <c r="G13274" s="15"/>
      <c r="H13274" s="15">
        <f t="shared" si="445"/>
        <v>27</v>
      </c>
      <c r="I13274" s="198">
        <f t="shared" si="446"/>
        <v>10</v>
      </c>
    </row>
    <row r="13275" spans="1:9" x14ac:dyDescent="0.3">
      <c r="A13275" s="10">
        <v>43754</v>
      </c>
      <c r="B13275" s="11" t="s">
        <v>677</v>
      </c>
      <c r="C13275" s="11" t="s">
        <v>678</v>
      </c>
      <c r="D13275" s="11" t="s">
        <v>662</v>
      </c>
      <c r="F13275" s="15">
        <f>IF(ISBLANK($D13275),"",IF(ISBLANK($E13275),VLOOKUP($D13275,$J:$K,2,FALSE),VLOOKUP($E13275,'Daycare Packages'!$A:$G,7,FALSE)))</f>
        <v>30</v>
      </c>
      <c r="G13275" s="15"/>
      <c r="H13275" s="15">
        <f t="shared" si="445"/>
        <v>30</v>
      </c>
      <c r="I13275" s="198">
        <f t="shared" si="446"/>
        <v>10</v>
      </c>
    </row>
    <row r="13276" spans="1:9" x14ac:dyDescent="0.3">
      <c r="A13276" s="10">
        <v>43754</v>
      </c>
      <c r="B13276" s="11" t="s">
        <v>1987</v>
      </c>
      <c r="C13276" s="11" t="s">
        <v>1988</v>
      </c>
      <c r="D13276" s="11" t="s">
        <v>662</v>
      </c>
      <c r="F13276" s="15">
        <f>IF(ISBLANK($D13276),"",IF(ISBLANK($E13276),VLOOKUP($D13276,$J:$K,2,FALSE),VLOOKUP($E13276,'Daycare Packages'!$A:$G,7,FALSE)))</f>
        <v>30</v>
      </c>
      <c r="G13276" s="15"/>
      <c r="H13276" s="15">
        <f t="shared" si="445"/>
        <v>30</v>
      </c>
      <c r="I13276" s="198">
        <f t="shared" si="446"/>
        <v>10</v>
      </c>
    </row>
    <row r="13277" spans="1:9" x14ac:dyDescent="0.3">
      <c r="A13277" s="10">
        <v>43754</v>
      </c>
      <c r="B13277" s="11" t="s">
        <v>140</v>
      </c>
      <c r="C13277" s="11" t="s">
        <v>475</v>
      </c>
      <c r="D13277" s="11" t="s">
        <v>662</v>
      </c>
      <c r="E13277" s="11">
        <v>6964153</v>
      </c>
      <c r="F13277" s="15">
        <f>IF(ISBLANK($D13277),"",IF(ISBLANK($E13277),VLOOKUP($D13277,$J:$K,2,FALSE),VLOOKUP($E13277,'Daycare Packages'!$A:$G,7,FALSE)))</f>
        <v>26</v>
      </c>
      <c r="G13277" s="15"/>
      <c r="H13277" s="15">
        <f t="shared" si="445"/>
        <v>26</v>
      </c>
      <c r="I13277" s="198">
        <f t="shared" si="446"/>
        <v>10</v>
      </c>
    </row>
    <row r="13278" spans="1:9" x14ac:dyDescent="0.3">
      <c r="A13278" s="10">
        <v>43754</v>
      </c>
      <c r="B13278" s="11" t="s">
        <v>1979</v>
      </c>
      <c r="C13278" s="11" t="s">
        <v>474</v>
      </c>
      <c r="D13278" s="11" t="s">
        <v>662</v>
      </c>
      <c r="E13278" s="11">
        <v>6921788</v>
      </c>
      <c r="F13278" s="15">
        <f>IF(ISBLANK($D13278),"",IF(ISBLANK($E13278),VLOOKUP($D13278,$J:$K,2,FALSE),VLOOKUP($E13278,'Daycare Packages'!$A:$G,7,FALSE)))</f>
        <v>23</v>
      </c>
      <c r="G13278" s="15"/>
      <c r="H13278" s="15">
        <f t="shared" si="445"/>
        <v>23</v>
      </c>
      <c r="I13278" s="198">
        <f t="shared" si="446"/>
        <v>10</v>
      </c>
    </row>
    <row r="13279" spans="1:9" x14ac:dyDescent="0.3">
      <c r="A13279" s="10">
        <v>43754</v>
      </c>
      <c r="B13279" s="11" t="s">
        <v>894</v>
      </c>
      <c r="C13279" s="11" t="s">
        <v>622</v>
      </c>
      <c r="D13279" s="11" t="s">
        <v>662</v>
      </c>
      <c r="E13279" s="11">
        <v>6961513</v>
      </c>
      <c r="F13279" s="15">
        <f>IF(ISBLANK($D13279),"",IF(ISBLANK($E13279),VLOOKUP($D13279,$J:$K,2,FALSE),VLOOKUP($E13279,'Daycare Packages'!$A:$G,7,FALSE)))</f>
        <v>26</v>
      </c>
      <c r="G13279" s="15"/>
      <c r="H13279" s="15">
        <f t="shared" si="445"/>
        <v>26</v>
      </c>
      <c r="I13279" s="198">
        <f t="shared" si="446"/>
        <v>10</v>
      </c>
    </row>
    <row r="13280" spans="1:9" x14ac:dyDescent="0.3">
      <c r="A13280" s="10">
        <v>43754</v>
      </c>
      <c r="B13280" s="11" t="s">
        <v>894</v>
      </c>
      <c r="C13280" s="11" t="s">
        <v>895</v>
      </c>
      <c r="D13280" s="11" t="s">
        <v>662</v>
      </c>
      <c r="E13280" s="11">
        <v>6961513</v>
      </c>
      <c r="F13280" s="15">
        <f>IF(ISBLANK($D13280),"",IF(ISBLANK($E13280),VLOOKUP($D13280,$J:$K,2,FALSE),VLOOKUP($E13280,'Daycare Packages'!$A:$G,7,FALSE)))</f>
        <v>26</v>
      </c>
      <c r="G13280" s="15"/>
      <c r="H13280" s="15">
        <f t="shared" si="445"/>
        <v>26</v>
      </c>
      <c r="I13280" s="198">
        <f t="shared" si="446"/>
        <v>10</v>
      </c>
    </row>
    <row r="13281" spans="1:9" x14ac:dyDescent="0.3">
      <c r="A13281" s="10">
        <v>43754</v>
      </c>
      <c r="B13281" s="11" t="s">
        <v>207</v>
      </c>
      <c r="C13281" s="11" t="s">
        <v>229</v>
      </c>
      <c r="D13281" s="11" t="s">
        <v>662</v>
      </c>
      <c r="E13281" s="11">
        <v>6974737</v>
      </c>
      <c r="F13281" s="15">
        <f>IF(ISBLANK($D13281),"",IF(ISBLANK($E13281),VLOOKUP($D13281,$J:$K,2,FALSE),VLOOKUP($E13281,'Daycare Packages'!$A:$G,7,FALSE)))</f>
        <v>25</v>
      </c>
      <c r="G13281" s="15"/>
      <c r="H13281" s="15">
        <f t="shared" si="445"/>
        <v>25</v>
      </c>
      <c r="I13281" s="198">
        <f t="shared" si="446"/>
        <v>10</v>
      </c>
    </row>
    <row r="13282" spans="1:9" x14ac:dyDescent="0.3">
      <c r="A13282" s="10">
        <v>43754</v>
      </c>
      <c r="B13282" s="11" t="s">
        <v>160</v>
      </c>
      <c r="C13282" s="11" t="s">
        <v>1761</v>
      </c>
      <c r="D13282" s="11" t="s">
        <v>662</v>
      </c>
      <c r="E13282" s="11">
        <v>6976592</v>
      </c>
      <c r="F13282" s="15">
        <f>IF(ISBLANK($D13282),"",IF(ISBLANK($E13282),VLOOKUP($D13282,$J:$K,2,FALSE),VLOOKUP($E13282,'Daycare Packages'!$A:$G,7,FALSE)))</f>
        <v>25</v>
      </c>
      <c r="G13282" s="15"/>
      <c r="H13282" s="15">
        <f t="shared" si="445"/>
        <v>25</v>
      </c>
      <c r="I13282" s="198">
        <f t="shared" si="446"/>
        <v>10</v>
      </c>
    </row>
    <row r="13283" spans="1:9" x14ac:dyDescent="0.3">
      <c r="A13283" s="10">
        <v>43754</v>
      </c>
      <c r="B13283" s="11" t="s">
        <v>160</v>
      </c>
      <c r="C13283" s="11" t="s">
        <v>794</v>
      </c>
      <c r="D13283" s="11" t="s">
        <v>662</v>
      </c>
      <c r="E13283" s="11">
        <v>6976592</v>
      </c>
      <c r="F13283" s="15">
        <f>IF(ISBLANK($D13283),"",IF(ISBLANK($E13283),VLOOKUP($D13283,$J:$K,2,FALSE),VLOOKUP($E13283,'Daycare Packages'!$A:$G,7,FALSE)))</f>
        <v>25</v>
      </c>
      <c r="G13283" s="15"/>
      <c r="H13283" s="15">
        <f t="shared" si="445"/>
        <v>25</v>
      </c>
      <c r="I13283" s="198">
        <f t="shared" si="446"/>
        <v>10</v>
      </c>
    </row>
    <row r="13284" spans="1:9" x14ac:dyDescent="0.3">
      <c r="A13284" s="10">
        <v>43754</v>
      </c>
      <c r="B13284" s="11" t="s">
        <v>132</v>
      </c>
      <c r="C13284" s="11" t="s">
        <v>818</v>
      </c>
      <c r="D13284" s="11" t="s">
        <v>662</v>
      </c>
      <c r="E13284" s="11">
        <v>6991250</v>
      </c>
      <c r="F13284" s="15">
        <f>IF(ISBLANK($D13284),"",IF(ISBLANK($E13284),VLOOKUP($D13284,$J:$K,2,FALSE),VLOOKUP($E13284,'Daycare Packages'!$A:$G,7,FALSE)))</f>
        <v>27</v>
      </c>
      <c r="G13284" s="15"/>
      <c r="H13284" s="15">
        <f t="shared" si="445"/>
        <v>27</v>
      </c>
      <c r="I13284" s="198">
        <f t="shared" si="446"/>
        <v>10</v>
      </c>
    </row>
    <row r="13285" spans="1:9" x14ac:dyDescent="0.3">
      <c r="A13285" s="10">
        <v>43754</v>
      </c>
      <c r="B13285" s="11" t="s">
        <v>995</v>
      </c>
      <c r="C13285" s="11" t="s">
        <v>996</v>
      </c>
      <c r="D13285" s="11" t="s">
        <v>662</v>
      </c>
      <c r="F13285" s="15">
        <f>IF(ISBLANK($D13285),"",IF(ISBLANK($E13285),VLOOKUP($D13285,$J:$K,2,FALSE),VLOOKUP($E13285,'Daycare Packages'!$A:$G,7,FALSE)))</f>
        <v>30</v>
      </c>
      <c r="G13285" s="15"/>
      <c r="H13285" s="15">
        <f t="shared" si="445"/>
        <v>30</v>
      </c>
      <c r="I13285" s="198">
        <f t="shared" si="446"/>
        <v>10</v>
      </c>
    </row>
    <row r="13286" spans="1:9" x14ac:dyDescent="0.3">
      <c r="A13286" s="10">
        <v>43754</v>
      </c>
      <c r="B13286" s="11" t="s">
        <v>751</v>
      </c>
      <c r="C13286" s="11" t="s">
        <v>752</v>
      </c>
      <c r="D13286" s="11" t="s">
        <v>662</v>
      </c>
      <c r="F13286" s="15">
        <f>IF(ISBLANK($D13286),"",IF(ISBLANK($E13286),VLOOKUP($D13286,$J:$K,2,FALSE),VLOOKUP($E13286,'Daycare Packages'!$A:$G,7,FALSE)))</f>
        <v>30</v>
      </c>
      <c r="G13286" s="15"/>
      <c r="H13286" s="15">
        <f t="shared" si="445"/>
        <v>30</v>
      </c>
      <c r="I13286" s="198">
        <f t="shared" si="446"/>
        <v>10</v>
      </c>
    </row>
    <row r="13287" spans="1:9" x14ac:dyDescent="0.3">
      <c r="A13287" s="10">
        <v>43754</v>
      </c>
      <c r="B13287" s="11" t="s">
        <v>2472</v>
      </c>
      <c r="C13287" s="11" t="s">
        <v>800</v>
      </c>
      <c r="D13287" s="11" t="s">
        <v>662</v>
      </c>
      <c r="F13287" s="15">
        <f>IF(ISBLANK($D13287),"",IF(ISBLANK($E13287),VLOOKUP($D13287,$J:$K,2,FALSE),VLOOKUP($E13287,'Daycare Packages'!$A:$G,7,FALSE)))</f>
        <v>30</v>
      </c>
      <c r="G13287" s="15"/>
      <c r="H13287" s="15">
        <f t="shared" si="445"/>
        <v>30</v>
      </c>
      <c r="I13287" s="198">
        <f t="shared" si="446"/>
        <v>10</v>
      </c>
    </row>
    <row r="13288" spans="1:9" x14ac:dyDescent="0.3">
      <c r="A13288" s="10">
        <v>43754</v>
      </c>
      <c r="B13288" s="11" t="s">
        <v>699</v>
      </c>
      <c r="C13288" s="11" t="s">
        <v>478</v>
      </c>
      <c r="D13288" s="11" t="s">
        <v>662</v>
      </c>
      <c r="F13288" s="15">
        <f>IF(ISBLANK($D13288),"",IF(ISBLANK($E13288),VLOOKUP($D13288,$J:$K,2,FALSE),VLOOKUP($E13288,'Daycare Packages'!$A:$G,7,FALSE)))</f>
        <v>30</v>
      </c>
      <c r="G13288" s="15">
        <v>-3</v>
      </c>
      <c r="H13288" s="15">
        <f t="shared" si="445"/>
        <v>27</v>
      </c>
      <c r="I13288" s="198">
        <f t="shared" si="446"/>
        <v>10</v>
      </c>
    </row>
    <row r="13289" spans="1:9" x14ac:dyDescent="0.3">
      <c r="A13289" s="10">
        <v>43754</v>
      </c>
      <c r="B13289" s="11" t="s">
        <v>1336</v>
      </c>
      <c r="C13289" s="11" t="s">
        <v>1337</v>
      </c>
      <c r="D13289" s="11" t="s">
        <v>662</v>
      </c>
      <c r="F13289" s="15">
        <f>IF(ISBLANK($D13289),"",IF(ISBLANK($E13289),VLOOKUP($D13289,$J:$K,2,FALSE),VLOOKUP($E13289,'Daycare Packages'!$A:$G,7,FALSE)))</f>
        <v>30</v>
      </c>
      <c r="G13289" s="15"/>
      <c r="H13289" s="15">
        <f t="shared" si="445"/>
        <v>30</v>
      </c>
      <c r="I13289" s="198">
        <f t="shared" si="446"/>
        <v>10</v>
      </c>
    </row>
    <row r="13290" spans="1:9" x14ac:dyDescent="0.3">
      <c r="A13290" s="10">
        <v>43754</v>
      </c>
      <c r="B13290" s="11" t="s">
        <v>162</v>
      </c>
      <c r="C13290" s="11" t="s">
        <v>676</v>
      </c>
      <c r="D13290" s="11" t="s">
        <v>662</v>
      </c>
      <c r="E13290" s="11">
        <v>6914935</v>
      </c>
      <c r="F13290" s="15">
        <f>IF(ISBLANK($D13290),"",IF(ISBLANK($E13290),VLOOKUP($D13290,$J:$K,2,FALSE),VLOOKUP($E13290,'Daycare Packages'!$A:$G,7,FALSE)))</f>
        <v>27</v>
      </c>
      <c r="G13290" s="15"/>
      <c r="H13290" s="15">
        <f t="shared" si="445"/>
        <v>27</v>
      </c>
      <c r="I13290" s="198">
        <f t="shared" si="446"/>
        <v>10</v>
      </c>
    </row>
    <row r="13291" spans="1:9" x14ac:dyDescent="0.3">
      <c r="A13291" s="10">
        <v>43754</v>
      </c>
      <c r="B13291" s="11" t="s">
        <v>843</v>
      </c>
      <c r="C13291" s="11" t="s">
        <v>844</v>
      </c>
      <c r="D13291" s="11" t="s">
        <v>662</v>
      </c>
      <c r="E13291" s="11">
        <v>6919580</v>
      </c>
      <c r="F13291" s="15">
        <f>IF(ISBLANK($D13291),"",IF(ISBLANK($E13291),VLOOKUP($D13291,$J:$K,2,FALSE),VLOOKUP($E13291,'Daycare Packages'!$A:$G,7,FALSE)))</f>
        <v>23</v>
      </c>
      <c r="G13291" s="15"/>
      <c r="H13291" s="15">
        <f t="shared" si="445"/>
        <v>23</v>
      </c>
      <c r="I13291" s="198">
        <f t="shared" si="446"/>
        <v>10</v>
      </c>
    </row>
    <row r="13292" spans="1:9" x14ac:dyDescent="0.3">
      <c r="A13292" s="10">
        <v>43754</v>
      </c>
      <c r="B13292" s="11" t="s">
        <v>127</v>
      </c>
      <c r="C13292" s="11" t="s">
        <v>715</v>
      </c>
      <c r="D13292" s="11" t="s">
        <v>662</v>
      </c>
      <c r="E13292" s="11">
        <v>6865974</v>
      </c>
      <c r="F13292" s="15">
        <f>IF(ISBLANK($D13292),"",IF(ISBLANK($E13292),VLOOKUP($D13292,$J:$K,2,FALSE),VLOOKUP($E13292,'Daycare Packages'!$A:$G,7,FALSE)))</f>
        <v>23</v>
      </c>
      <c r="G13292" s="15"/>
      <c r="H13292" s="15">
        <f t="shared" si="445"/>
        <v>23</v>
      </c>
      <c r="I13292" s="198">
        <f t="shared" si="446"/>
        <v>10</v>
      </c>
    </row>
    <row r="13293" spans="1:9" x14ac:dyDescent="0.3">
      <c r="A13293" s="10">
        <v>43754</v>
      </c>
      <c r="B13293" s="11" t="s">
        <v>809</v>
      </c>
      <c r="C13293" s="11" t="s">
        <v>810</v>
      </c>
      <c r="D13293" s="11" t="s">
        <v>662</v>
      </c>
      <c r="F13293" s="15">
        <f>IF(ISBLANK($D13293),"",IF(ISBLANK($E13293),VLOOKUP($D13293,$J:$K,2,FALSE),VLOOKUP($E13293,'Daycare Packages'!$A:$G,7,FALSE)))</f>
        <v>30</v>
      </c>
      <c r="G13293" s="15"/>
      <c r="H13293" s="15">
        <f t="shared" si="445"/>
        <v>30</v>
      </c>
      <c r="I13293" s="198">
        <f t="shared" si="446"/>
        <v>10</v>
      </c>
    </row>
    <row r="13294" spans="1:9" x14ac:dyDescent="0.3">
      <c r="A13294" s="10">
        <v>43754</v>
      </c>
      <c r="B13294" s="11" t="s">
        <v>2357</v>
      </c>
      <c r="C13294" s="11" t="s">
        <v>2358</v>
      </c>
      <c r="D13294" s="11" t="s">
        <v>662</v>
      </c>
      <c r="F13294" s="15">
        <f>IF(ISBLANK($D13294),"",IF(ISBLANK($E13294),VLOOKUP($D13294,$J:$K,2,FALSE),VLOOKUP($E13294,'Daycare Packages'!$A:$G,7,FALSE)))</f>
        <v>30</v>
      </c>
      <c r="G13294" s="15"/>
      <c r="H13294" s="15">
        <f t="shared" si="445"/>
        <v>30</v>
      </c>
      <c r="I13294" s="198">
        <f t="shared" si="446"/>
        <v>10</v>
      </c>
    </row>
    <row r="13295" spans="1:9" x14ac:dyDescent="0.3">
      <c r="A13295" s="10">
        <v>43754</v>
      </c>
      <c r="B13295" s="11" t="s">
        <v>716</v>
      </c>
      <c r="C13295" s="11" t="s">
        <v>717</v>
      </c>
      <c r="D13295" s="11" t="s">
        <v>662</v>
      </c>
      <c r="F13295" s="15">
        <f>IF(ISBLANK($D13295),"",IF(ISBLANK($E13295),VLOOKUP($D13295,$J:$K,2,FALSE),VLOOKUP($E13295,'Daycare Packages'!$A:$G,7,FALSE)))</f>
        <v>30</v>
      </c>
      <c r="G13295" s="15"/>
      <c r="H13295" s="15">
        <f t="shared" si="445"/>
        <v>30</v>
      </c>
      <c r="I13295" s="198">
        <f t="shared" si="446"/>
        <v>10</v>
      </c>
    </row>
    <row r="13296" spans="1:9" x14ac:dyDescent="0.3">
      <c r="A13296" s="10">
        <v>43754</v>
      </c>
      <c r="B13296" s="11" t="s">
        <v>115</v>
      </c>
      <c r="C13296" s="11" t="s">
        <v>764</v>
      </c>
      <c r="D13296" s="11" t="s">
        <v>662</v>
      </c>
      <c r="E13296" s="11">
        <v>6736950</v>
      </c>
      <c r="F13296" s="15">
        <f>IF(ISBLANK($D13296),"",IF(ISBLANK($E13296),VLOOKUP($D13296,$J:$K,2,FALSE),VLOOKUP($E13296,'Daycare Packages'!$A:$G,7,FALSE)))</f>
        <v>22</v>
      </c>
      <c r="G13296" s="15"/>
      <c r="H13296" s="15">
        <f t="shared" si="445"/>
        <v>22</v>
      </c>
      <c r="I13296" s="198">
        <f t="shared" si="446"/>
        <v>10</v>
      </c>
    </row>
    <row r="13297" spans="1:9" x14ac:dyDescent="0.3">
      <c r="A13297" s="10">
        <v>43754</v>
      </c>
      <c r="B13297" s="11" t="s">
        <v>2473</v>
      </c>
      <c r="C13297" s="11" t="s">
        <v>696</v>
      </c>
      <c r="D13297" s="11" t="s">
        <v>662</v>
      </c>
      <c r="E13297" s="11">
        <v>6984521</v>
      </c>
      <c r="F13297" s="15">
        <f>IF(ISBLANK($D13297),"",IF(ISBLANK($E13297),VLOOKUP($D13297,$J:$K,2,FALSE),VLOOKUP($E13297,'Daycare Packages'!$A:$G,7,FALSE)))</f>
        <v>23</v>
      </c>
      <c r="G13297" s="15"/>
      <c r="H13297" s="15">
        <f t="shared" si="445"/>
        <v>23</v>
      </c>
      <c r="I13297" s="198">
        <f t="shared" si="446"/>
        <v>10</v>
      </c>
    </row>
    <row r="13298" spans="1:9" x14ac:dyDescent="0.3">
      <c r="A13298" s="10">
        <v>43754</v>
      </c>
      <c r="B13298" s="11" t="s">
        <v>2473</v>
      </c>
      <c r="C13298" s="11" t="s">
        <v>695</v>
      </c>
      <c r="D13298" s="11" t="s">
        <v>662</v>
      </c>
      <c r="E13298" s="11">
        <v>6984521</v>
      </c>
      <c r="F13298" s="15">
        <f>IF(ISBLANK($D13298),"",IF(ISBLANK($E13298),VLOOKUP($D13298,$J:$K,2,FALSE),VLOOKUP($E13298,'Daycare Packages'!$A:$G,7,FALSE)))</f>
        <v>23</v>
      </c>
      <c r="G13298" s="15"/>
      <c r="H13298" s="15">
        <f t="shared" si="445"/>
        <v>23</v>
      </c>
      <c r="I13298" s="198">
        <f t="shared" si="446"/>
        <v>10</v>
      </c>
    </row>
    <row r="13299" spans="1:9" x14ac:dyDescent="0.3">
      <c r="A13299" s="10">
        <v>43754</v>
      </c>
      <c r="B13299" s="11" t="s">
        <v>1164</v>
      </c>
      <c r="C13299" s="11" t="s">
        <v>395</v>
      </c>
      <c r="D13299" s="11" t="s">
        <v>662</v>
      </c>
      <c r="E13299" s="11">
        <v>6950999</v>
      </c>
      <c r="F13299" s="15">
        <f>IF(ISBLANK($D13299),"",IF(ISBLANK($E13299),VLOOKUP($D13299,$J:$K,2,FALSE),VLOOKUP($E13299,'Daycare Packages'!$A:$G,7,FALSE)))</f>
        <v>27</v>
      </c>
      <c r="G13299" s="15"/>
      <c r="H13299" s="15">
        <f t="shared" si="445"/>
        <v>27</v>
      </c>
      <c r="I13299" s="198">
        <f t="shared" si="446"/>
        <v>10</v>
      </c>
    </row>
    <row r="13300" spans="1:9" x14ac:dyDescent="0.3">
      <c r="A13300" s="10">
        <v>43754</v>
      </c>
      <c r="B13300" s="11" t="s">
        <v>873</v>
      </c>
      <c r="C13300" s="11" t="s">
        <v>493</v>
      </c>
      <c r="D13300" s="11" t="s">
        <v>662</v>
      </c>
      <c r="E13300" s="11">
        <v>6971720</v>
      </c>
      <c r="F13300" s="15">
        <f>IF(ISBLANK($D13300),"",IF(ISBLANK($E13300),VLOOKUP($D13300,$J:$K,2,FALSE),VLOOKUP($E13300,'Daycare Packages'!$A:$G,7,FALSE)))</f>
        <v>27</v>
      </c>
      <c r="G13300" s="15"/>
      <c r="H13300" s="15">
        <f t="shared" si="445"/>
        <v>27</v>
      </c>
      <c r="I13300" s="198">
        <f t="shared" si="446"/>
        <v>10</v>
      </c>
    </row>
    <row r="13301" spans="1:9" x14ac:dyDescent="0.3">
      <c r="A13301" s="10">
        <v>43754</v>
      </c>
      <c r="B13301" s="11" t="s">
        <v>123</v>
      </c>
      <c r="C13301" s="11" t="s">
        <v>622</v>
      </c>
      <c r="D13301" s="11" t="s">
        <v>662</v>
      </c>
      <c r="E13301" s="11">
        <v>6892228</v>
      </c>
      <c r="F13301" s="15">
        <f>IF(ISBLANK($D13301),"",IF(ISBLANK($E13301),VLOOKUP($D13301,$J:$K,2,FALSE),VLOOKUP($E13301,'Daycare Packages'!$A:$G,7,FALSE)))</f>
        <v>23</v>
      </c>
      <c r="G13301" s="15"/>
      <c r="H13301" s="15">
        <f t="shared" si="445"/>
        <v>23</v>
      </c>
      <c r="I13301" s="198">
        <f t="shared" si="446"/>
        <v>10</v>
      </c>
    </row>
    <row r="13302" spans="1:9" x14ac:dyDescent="0.3">
      <c r="A13302" s="10">
        <v>43754</v>
      </c>
      <c r="B13302" s="11" t="s">
        <v>849</v>
      </c>
      <c r="C13302" s="11" t="s">
        <v>850</v>
      </c>
      <c r="D13302" s="11" t="s">
        <v>662</v>
      </c>
      <c r="F13302" s="15">
        <f>IF(ISBLANK($D13302),"",IF(ISBLANK($E13302),VLOOKUP($D13302,$J:$K,2,FALSE),VLOOKUP($E13302,'Daycare Packages'!$A:$G,7,FALSE)))</f>
        <v>30</v>
      </c>
      <c r="G13302" s="15"/>
      <c r="H13302" s="15">
        <f t="shared" si="445"/>
        <v>30</v>
      </c>
      <c r="I13302" s="198">
        <f t="shared" si="446"/>
        <v>10</v>
      </c>
    </row>
    <row r="13303" spans="1:9" x14ac:dyDescent="0.3">
      <c r="A13303" s="10">
        <v>43754</v>
      </c>
      <c r="B13303" s="11" t="s">
        <v>186</v>
      </c>
      <c r="C13303" s="11" t="s">
        <v>561</v>
      </c>
      <c r="D13303" s="11" t="s">
        <v>662</v>
      </c>
      <c r="E13303" s="11">
        <v>6937918</v>
      </c>
      <c r="F13303" s="15">
        <f>IF(ISBLANK($D13303),"",IF(ISBLANK($E13303),VLOOKUP($D13303,$J:$K,2,FALSE),VLOOKUP($E13303,'Daycare Packages'!$A:$G,7,FALSE)))</f>
        <v>23</v>
      </c>
      <c r="G13303" s="15"/>
      <c r="H13303" s="15">
        <f t="shared" si="445"/>
        <v>23</v>
      </c>
      <c r="I13303" s="198">
        <f t="shared" si="446"/>
        <v>10</v>
      </c>
    </row>
    <row r="13304" spans="1:9" x14ac:dyDescent="0.3">
      <c r="A13304" s="10">
        <v>43754</v>
      </c>
      <c r="B13304" s="11" t="s">
        <v>663</v>
      </c>
      <c r="C13304" s="11" t="s">
        <v>665</v>
      </c>
      <c r="D13304" s="11" t="s">
        <v>662</v>
      </c>
      <c r="F13304" s="15">
        <f>IF(ISBLANK($D13304),"",IF(ISBLANK($E13304),VLOOKUP($D13304,$J:$K,2,FALSE),VLOOKUP($E13304,'Daycare Packages'!$A:$G,7,FALSE)))</f>
        <v>30</v>
      </c>
      <c r="G13304" s="15"/>
      <c r="H13304" s="15">
        <f t="shared" si="445"/>
        <v>30</v>
      </c>
      <c r="I13304" s="198">
        <f t="shared" si="446"/>
        <v>10</v>
      </c>
    </row>
    <row r="13305" spans="1:9" x14ac:dyDescent="0.3">
      <c r="A13305" s="10">
        <v>43754</v>
      </c>
      <c r="B13305" s="11" t="s">
        <v>663</v>
      </c>
      <c r="C13305" s="11" t="s">
        <v>664</v>
      </c>
      <c r="D13305" s="11" t="s">
        <v>662</v>
      </c>
      <c r="F13305" s="15">
        <f>IF(ISBLANK($D13305),"",IF(ISBLANK($E13305),VLOOKUP($D13305,$J:$K,2,FALSE),VLOOKUP($E13305,'Daycare Packages'!$A:$G,7,FALSE)))</f>
        <v>30</v>
      </c>
      <c r="G13305" s="15"/>
      <c r="H13305" s="15">
        <f t="shared" si="445"/>
        <v>30</v>
      </c>
      <c r="I13305" s="198">
        <f t="shared" si="446"/>
        <v>10</v>
      </c>
    </row>
    <row r="13306" spans="1:9" x14ac:dyDescent="0.3">
      <c r="A13306" s="10">
        <v>43754</v>
      </c>
      <c r="B13306" s="11" t="s">
        <v>1974</v>
      </c>
      <c r="C13306" s="11" t="s">
        <v>1975</v>
      </c>
      <c r="D13306" s="11" t="s">
        <v>662</v>
      </c>
      <c r="F13306" s="15">
        <f>IF(ISBLANK($D13306),"",IF(ISBLANK($E13306),VLOOKUP($D13306,$J:$K,2,FALSE),VLOOKUP($E13306,'Daycare Packages'!$A:$G,7,FALSE)))</f>
        <v>30</v>
      </c>
      <c r="G13306" s="15"/>
      <c r="H13306" s="15">
        <f t="shared" si="445"/>
        <v>30</v>
      </c>
      <c r="I13306" s="198">
        <f t="shared" si="446"/>
        <v>10</v>
      </c>
    </row>
    <row r="13307" spans="1:9" x14ac:dyDescent="0.3">
      <c r="A13307" s="10">
        <v>43754</v>
      </c>
      <c r="B13307" s="11" t="s">
        <v>189</v>
      </c>
      <c r="C13307" s="11" t="s">
        <v>638</v>
      </c>
      <c r="D13307" s="11" t="s">
        <v>662</v>
      </c>
      <c r="E13307" s="11">
        <v>6895721</v>
      </c>
      <c r="F13307" s="15">
        <f>IF(ISBLANK($D13307),"",IF(ISBLANK($E13307),VLOOKUP($D13307,$J:$K,2,FALSE),VLOOKUP($E13307,'Daycare Packages'!$A:$G,7,FALSE)))</f>
        <v>25</v>
      </c>
      <c r="G13307" s="15"/>
      <c r="H13307" s="15">
        <f t="shared" si="445"/>
        <v>25</v>
      </c>
      <c r="I13307" s="198">
        <f t="shared" si="446"/>
        <v>10</v>
      </c>
    </row>
    <row r="13308" spans="1:9" x14ac:dyDescent="0.3">
      <c r="A13308" s="10">
        <v>43754</v>
      </c>
      <c r="B13308" s="11" t="s">
        <v>2031</v>
      </c>
      <c r="C13308" s="11" t="s">
        <v>2032</v>
      </c>
      <c r="D13308" s="11" t="s">
        <v>662</v>
      </c>
      <c r="F13308" s="15">
        <f>IF(ISBLANK($D13308),"",IF(ISBLANK($E13308),VLOOKUP($D13308,$J:$K,2,FALSE),VLOOKUP($E13308,'Daycare Packages'!$A:$G,7,FALSE)))</f>
        <v>30</v>
      </c>
      <c r="G13308" s="15"/>
      <c r="H13308" s="15">
        <f t="shared" si="445"/>
        <v>30</v>
      </c>
      <c r="I13308" s="198">
        <f t="shared" si="446"/>
        <v>10</v>
      </c>
    </row>
    <row r="13309" spans="1:9" x14ac:dyDescent="0.3">
      <c r="A13309" s="10">
        <v>43754</v>
      </c>
      <c r="B13309" s="11" t="s">
        <v>141</v>
      </c>
      <c r="C13309" s="11" t="s">
        <v>673</v>
      </c>
      <c r="D13309" s="11" t="s">
        <v>662</v>
      </c>
      <c r="F13309" s="15">
        <f>IF(ISBLANK($D13309),"",IF(ISBLANK($E13309),VLOOKUP($D13309,$J:$K,2,FALSE),VLOOKUP($E13309,'Daycare Packages'!$A:$G,7,FALSE)))</f>
        <v>30</v>
      </c>
      <c r="G13309" s="15"/>
      <c r="H13309" s="15">
        <f t="shared" ref="H13309:H13372" si="447">IF(ISBLANK(D13309),"",SUM(F13309:G13309))</f>
        <v>30</v>
      </c>
      <c r="I13309" s="198">
        <f t="shared" si="446"/>
        <v>10</v>
      </c>
    </row>
    <row r="13310" spans="1:9" x14ac:dyDescent="0.3">
      <c r="A13310" s="10">
        <v>43754</v>
      </c>
      <c r="B13310" s="11" t="s">
        <v>989</v>
      </c>
      <c r="C13310" s="11" t="s">
        <v>765</v>
      </c>
      <c r="D13310" s="11" t="s">
        <v>662</v>
      </c>
      <c r="F13310" s="15">
        <f>IF(ISBLANK($D13310),"",IF(ISBLANK($E13310),VLOOKUP($D13310,$J:$K,2,FALSE),VLOOKUP($E13310,'Daycare Packages'!$A:$G,7,FALSE)))</f>
        <v>30</v>
      </c>
      <c r="G13310" s="15"/>
      <c r="H13310" s="15">
        <f t="shared" si="447"/>
        <v>30</v>
      </c>
      <c r="I13310" s="198">
        <f t="shared" si="446"/>
        <v>10</v>
      </c>
    </row>
    <row r="13311" spans="1:9" x14ac:dyDescent="0.3">
      <c r="A13311" s="10">
        <v>43754</v>
      </c>
      <c r="B13311" s="11" t="s">
        <v>109</v>
      </c>
      <c r="C13311" s="11" t="s">
        <v>883</v>
      </c>
      <c r="D13311" s="11" t="s">
        <v>662</v>
      </c>
      <c r="E13311" s="11">
        <v>6957451</v>
      </c>
      <c r="F13311" s="15">
        <f>IF(ISBLANK($D13311),"",IF(ISBLANK($E13311),VLOOKUP($D13311,$J:$K,2,FALSE),VLOOKUP($E13311,'Daycare Packages'!$A:$G,7,FALSE)))</f>
        <v>23</v>
      </c>
      <c r="G13311" s="15"/>
      <c r="H13311" s="15">
        <f t="shared" si="447"/>
        <v>23</v>
      </c>
      <c r="I13311" s="198">
        <f t="shared" si="446"/>
        <v>10</v>
      </c>
    </row>
    <row r="13312" spans="1:9" x14ac:dyDescent="0.3">
      <c r="A13312" s="10">
        <v>43754</v>
      </c>
      <c r="B13312" s="11" t="s">
        <v>109</v>
      </c>
      <c r="C13312" s="11" t="s">
        <v>930</v>
      </c>
      <c r="D13312" s="11" t="s">
        <v>662</v>
      </c>
      <c r="E13312" s="11">
        <v>6957451</v>
      </c>
      <c r="F13312" s="15">
        <f>IF(ISBLANK($D13312),"",IF(ISBLANK($E13312),VLOOKUP($D13312,$J:$K,2,FALSE),VLOOKUP($E13312,'Daycare Packages'!$A:$G,7,FALSE)))</f>
        <v>23</v>
      </c>
      <c r="G13312" s="15"/>
      <c r="H13312" s="15">
        <f t="shared" si="447"/>
        <v>23</v>
      </c>
      <c r="I13312" s="198">
        <f t="shared" si="446"/>
        <v>10</v>
      </c>
    </row>
    <row r="13313" spans="1:9" x14ac:dyDescent="0.3">
      <c r="A13313" s="10">
        <v>43754</v>
      </c>
      <c r="B13313" s="11" t="s">
        <v>215</v>
      </c>
      <c r="C13313" s="11" t="s">
        <v>741</v>
      </c>
      <c r="D13313" s="11" t="s">
        <v>662</v>
      </c>
      <c r="E13313" s="11">
        <v>6972912</v>
      </c>
      <c r="F13313" s="15">
        <f>IF(ISBLANK($D13313),"",IF(ISBLANK($E13313),VLOOKUP($D13313,$J:$K,2,FALSE),VLOOKUP($E13313,'Daycare Packages'!$A:$G,7,FALSE)))</f>
        <v>27</v>
      </c>
      <c r="G13313" s="15"/>
      <c r="H13313" s="15">
        <f t="shared" si="447"/>
        <v>27</v>
      </c>
      <c r="I13313" s="198">
        <f t="shared" si="446"/>
        <v>10</v>
      </c>
    </row>
    <row r="13314" spans="1:9" x14ac:dyDescent="0.3">
      <c r="A13314" s="55">
        <v>43754</v>
      </c>
      <c r="B13314" s="56" t="s">
        <v>170</v>
      </c>
      <c r="C13314" s="56" t="s">
        <v>710</v>
      </c>
      <c r="D13314" s="56" t="s">
        <v>662</v>
      </c>
      <c r="E13314" s="56">
        <v>6899079</v>
      </c>
      <c r="F13314" s="59">
        <f>IF(ISBLANK($D13314),"",IF(ISBLANK($E13314),VLOOKUP($D13314,$J:$K,2,FALSE),VLOOKUP($E13314,'Daycare Packages'!$A:$G,7,FALSE)))</f>
        <v>23</v>
      </c>
      <c r="G13314" s="59"/>
      <c r="H13314" s="59">
        <f t="shared" si="447"/>
        <v>23</v>
      </c>
      <c r="I13314" s="198">
        <f t="shared" si="446"/>
        <v>10</v>
      </c>
    </row>
    <row r="13315" spans="1:9" x14ac:dyDescent="0.3">
      <c r="A13315" s="10">
        <v>43755</v>
      </c>
      <c r="B13315" s="11" t="s">
        <v>2398</v>
      </c>
      <c r="C13315" s="11" t="s">
        <v>2399</v>
      </c>
      <c r="D13315" s="11" t="s">
        <v>659</v>
      </c>
      <c r="F13315" s="15">
        <f>IF(ISBLANK($D13315),"",IF(ISBLANK($E13315),VLOOKUP($D13315,$J:$K,2,FALSE),VLOOKUP($E13315,'Daycare Packages'!$A:$G,7,FALSE)))</f>
        <v>20</v>
      </c>
      <c r="G13315" s="15"/>
      <c r="H13315" s="15">
        <f t="shared" si="447"/>
        <v>20</v>
      </c>
      <c r="I13315" s="198">
        <f t="shared" ref="I13315:I13378" si="448">IF(A13315="",0,MONTH(A13315))</f>
        <v>10</v>
      </c>
    </row>
    <row r="13316" spans="1:9" x14ac:dyDescent="0.3">
      <c r="A13316" s="10">
        <v>43755</v>
      </c>
      <c r="B13316" s="11" t="s">
        <v>2476</v>
      </c>
      <c r="C13316" s="11" t="s">
        <v>2477</v>
      </c>
      <c r="D13316" s="11" t="s">
        <v>671</v>
      </c>
      <c r="F13316" s="15">
        <f>IF(ISBLANK($D13316),"",IF(ISBLANK($E13316),VLOOKUP($D13316,$J:$K,2,FALSE),VLOOKUP($E13316,'Daycare Packages'!$A:$G,7,FALSE)))</f>
        <v>0</v>
      </c>
      <c r="G13316" s="15"/>
      <c r="H13316" s="15">
        <f t="shared" si="447"/>
        <v>0</v>
      </c>
      <c r="I13316" s="198">
        <f t="shared" si="448"/>
        <v>10</v>
      </c>
    </row>
    <row r="13317" spans="1:9" x14ac:dyDescent="0.3">
      <c r="A13317" s="10">
        <v>43755</v>
      </c>
      <c r="B13317" s="11" t="s">
        <v>190</v>
      </c>
      <c r="C13317" s="11" t="s">
        <v>718</v>
      </c>
      <c r="D13317" s="11" t="s">
        <v>659</v>
      </c>
      <c r="E13317" s="11">
        <v>6977819</v>
      </c>
      <c r="F13317" s="15">
        <f>IF(ISBLANK($D13317),"",IF(ISBLANK($E13317),VLOOKUP($D13317,$J:$K,2,FALSE),VLOOKUP($E13317,'Daycare Packages'!$A:$G,7,FALSE)))</f>
        <v>19</v>
      </c>
      <c r="G13317" s="15"/>
      <c r="H13317" s="15">
        <f t="shared" si="447"/>
        <v>19</v>
      </c>
      <c r="I13317" s="198">
        <f t="shared" si="448"/>
        <v>10</v>
      </c>
    </row>
    <row r="13318" spans="1:9" x14ac:dyDescent="0.3">
      <c r="A13318" s="10">
        <v>43755</v>
      </c>
      <c r="B13318" s="11" t="s">
        <v>2478</v>
      </c>
      <c r="C13318" s="11" t="s">
        <v>1359</v>
      </c>
      <c r="D13318" s="11" t="s">
        <v>659</v>
      </c>
      <c r="E13318" s="11">
        <v>6958204</v>
      </c>
      <c r="F13318" s="15">
        <f>IF(ISBLANK($D13318),"",IF(ISBLANK($E13318),VLOOKUP($D13318,$J:$K,2,FALSE),VLOOKUP($E13318,'Daycare Packages'!$A:$G,7,FALSE)))</f>
        <v>19</v>
      </c>
      <c r="G13318" s="15"/>
      <c r="H13318" s="15">
        <f t="shared" si="447"/>
        <v>19</v>
      </c>
      <c r="I13318" s="198">
        <f t="shared" si="448"/>
        <v>10</v>
      </c>
    </row>
    <row r="13319" spans="1:9" x14ac:dyDescent="0.3">
      <c r="A13319" s="10">
        <v>43755</v>
      </c>
      <c r="B13319" s="11" t="s">
        <v>2059</v>
      </c>
      <c r="C13319" s="11" t="s">
        <v>426</v>
      </c>
      <c r="D13319" s="11" t="s">
        <v>662</v>
      </c>
      <c r="F13319" s="15">
        <f>IF(ISBLANK($D13319),"",IF(ISBLANK($E13319),VLOOKUP($D13319,$J:$K,2,FALSE),VLOOKUP($E13319,'Daycare Packages'!$A:$G,7,FALSE)))</f>
        <v>30</v>
      </c>
      <c r="G13319" s="15"/>
      <c r="H13319" s="15">
        <f t="shared" si="447"/>
        <v>30</v>
      </c>
      <c r="I13319" s="198">
        <f t="shared" si="448"/>
        <v>10</v>
      </c>
    </row>
    <row r="13320" spans="1:9" x14ac:dyDescent="0.3">
      <c r="A13320" s="10">
        <v>43755</v>
      </c>
      <c r="B13320" s="11" t="s">
        <v>138</v>
      </c>
      <c r="C13320" s="11" t="s">
        <v>573</v>
      </c>
      <c r="D13320" s="11" t="s">
        <v>662</v>
      </c>
      <c r="E13320" s="11">
        <v>6803103</v>
      </c>
      <c r="F13320" s="15">
        <f>IF(ISBLANK($D13320),"",IF(ISBLANK($E13320),VLOOKUP($D13320,$J:$K,2,FALSE),VLOOKUP($E13320,'Daycare Packages'!$A:$G,7,FALSE)))</f>
        <v>23</v>
      </c>
      <c r="G13320" s="15"/>
      <c r="H13320" s="15">
        <f t="shared" si="447"/>
        <v>23</v>
      </c>
      <c r="I13320" s="198">
        <f t="shared" si="448"/>
        <v>10</v>
      </c>
    </row>
    <row r="13321" spans="1:9" x14ac:dyDescent="0.3">
      <c r="A13321" s="10">
        <v>43755</v>
      </c>
      <c r="B13321" s="11" t="s">
        <v>565</v>
      </c>
      <c r="C13321" s="11" t="s">
        <v>566</v>
      </c>
      <c r="D13321" s="11" t="s">
        <v>662</v>
      </c>
      <c r="F13321" s="15">
        <f>IF(ISBLANK($D13321),"",IF(ISBLANK($E13321),VLOOKUP($D13321,$J:$K,2,FALSE),VLOOKUP($E13321,'Daycare Packages'!$A:$G,7,FALSE)))</f>
        <v>30</v>
      </c>
      <c r="G13321" s="15"/>
      <c r="H13321" s="15">
        <f t="shared" si="447"/>
        <v>30</v>
      </c>
      <c r="I13321" s="198">
        <f t="shared" si="448"/>
        <v>10</v>
      </c>
    </row>
    <row r="13322" spans="1:9" x14ac:dyDescent="0.3">
      <c r="A13322" s="10">
        <v>43755</v>
      </c>
      <c r="B13322" s="11" t="s">
        <v>843</v>
      </c>
      <c r="C13322" s="11" t="s">
        <v>844</v>
      </c>
      <c r="D13322" s="11" t="s">
        <v>662</v>
      </c>
      <c r="E13322" s="11">
        <v>6919580</v>
      </c>
      <c r="F13322" s="15">
        <f>IF(ISBLANK($D13322),"",IF(ISBLANK($E13322),VLOOKUP($D13322,$J:$K,2,FALSE),VLOOKUP($E13322,'Daycare Packages'!$A:$G,7,FALSE)))</f>
        <v>23</v>
      </c>
      <c r="G13322" s="15"/>
      <c r="H13322" s="15">
        <f t="shared" si="447"/>
        <v>23</v>
      </c>
      <c r="I13322" s="198">
        <f t="shared" si="448"/>
        <v>10</v>
      </c>
    </row>
    <row r="13323" spans="1:9" x14ac:dyDescent="0.3">
      <c r="A13323" s="10">
        <v>43755</v>
      </c>
      <c r="B13323" s="11" t="s">
        <v>2461</v>
      </c>
      <c r="C13323" s="11" t="s">
        <v>710</v>
      </c>
      <c r="D13323" s="11" t="s">
        <v>662</v>
      </c>
      <c r="F13323" s="15">
        <f>IF(ISBLANK($D13323),"",IF(ISBLANK($E13323),VLOOKUP($D13323,$J:$K,2,FALSE),VLOOKUP($E13323,'Daycare Packages'!$A:$G,7,FALSE)))</f>
        <v>30</v>
      </c>
      <c r="G13323" s="15"/>
      <c r="H13323" s="15">
        <f t="shared" si="447"/>
        <v>30</v>
      </c>
      <c r="I13323" s="198">
        <f t="shared" si="448"/>
        <v>10</v>
      </c>
    </row>
    <row r="13324" spans="1:9" x14ac:dyDescent="0.3">
      <c r="A13324" s="10">
        <v>43755</v>
      </c>
      <c r="B13324" s="11" t="s">
        <v>621</v>
      </c>
      <c r="C13324" s="11" t="s">
        <v>622</v>
      </c>
      <c r="D13324" s="11" t="s">
        <v>662</v>
      </c>
      <c r="F13324" s="15">
        <f>IF(ISBLANK($D13324),"",IF(ISBLANK($E13324),VLOOKUP($D13324,$J:$K,2,FALSE),VLOOKUP($E13324,'Daycare Packages'!$A:$G,7,FALSE)))</f>
        <v>30</v>
      </c>
      <c r="G13324" s="15"/>
      <c r="H13324" s="15">
        <f t="shared" si="447"/>
        <v>30</v>
      </c>
      <c r="I13324" s="198">
        <f t="shared" si="448"/>
        <v>10</v>
      </c>
    </row>
    <row r="13325" spans="1:9" x14ac:dyDescent="0.3">
      <c r="A13325" s="10">
        <v>43755</v>
      </c>
      <c r="B13325" s="11" t="s">
        <v>1317</v>
      </c>
      <c r="C13325" s="11" t="s">
        <v>633</v>
      </c>
      <c r="D13325" s="11" t="s">
        <v>662</v>
      </c>
      <c r="E13325" s="11">
        <v>6935593</v>
      </c>
      <c r="F13325" s="15">
        <f>IF(ISBLANK($D13325),"",IF(ISBLANK($E13325),VLOOKUP($D13325,$J:$K,2,FALSE),VLOOKUP($E13325,'Daycare Packages'!$A:$G,7,FALSE)))</f>
        <v>25</v>
      </c>
      <c r="G13325" s="15"/>
      <c r="H13325" s="15">
        <f t="shared" si="447"/>
        <v>25</v>
      </c>
      <c r="I13325" s="198">
        <f t="shared" si="448"/>
        <v>10</v>
      </c>
    </row>
    <row r="13326" spans="1:9" x14ac:dyDescent="0.3">
      <c r="A13326" s="10">
        <v>43755</v>
      </c>
      <c r="B13326" s="11" t="s">
        <v>1612</v>
      </c>
      <c r="C13326" s="11" t="s">
        <v>1613</v>
      </c>
      <c r="D13326" s="11" t="s">
        <v>662</v>
      </c>
      <c r="F13326" s="15">
        <f>IF(ISBLANK($D13326),"",IF(ISBLANK($E13326),VLOOKUP($D13326,$J:$K,2,FALSE),VLOOKUP($E13326,'Daycare Packages'!$A:$G,7,FALSE)))</f>
        <v>30</v>
      </c>
      <c r="G13326" s="15"/>
      <c r="H13326" s="15">
        <f t="shared" si="447"/>
        <v>30</v>
      </c>
      <c r="I13326" s="198">
        <f t="shared" si="448"/>
        <v>10</v>
      </c>
    </row>
    <row r="13327" spans="1:9" x14ac:dyDescent="0.3">
      <c r="A13327" s="10">
        <v>43755</v>
      </c>
      <c r="B13327" s="11" t="s">
        <v>941</v>
      </c>
      <c r="C13327" s="11" t="s">
        <v>487</v>
      </c>
      <c r="D13327" s="11" t="s">
        <v>662</v>
      </c>
      <c r="F13327" s="15">
        <f>IF(ISBLANK($D13327),"",IF(ISBLANK($E13327),VLOOKUP($D13327,$J:$K,2,FALSE),VLOOKUP($E13327,'Daycare Packages'!$A:$G,7,FALSE)))</f>
        <v>30</v>
      </c>
      <c r="G13327" s="15"/>
      <c r="H13327" s="15">
        <f t="shared" si="447"/>
        <v>30</v>
      </c>
      <c r="I13327" s="198">
        <f t="shared" si="448"/>
        <v>10</v>
      </c>
    </row>
    <row r="13328" spans="1:9" x14ac:dyDescent="0.3">
      <c r="A13328" s="10">
        <v>43755</v>
      </c>
      <c r="B13328" s="11" t="s">
        <v>2167</v>
      </c>
      <c r="C13328" s="11" t="s">
        <v>570</v>
      </c>
      <c r="D13328" s="11" t="s">
        <v>662</v>
      </c>
      <c r="E13328" s="11">
        <v>6986647</v>
      </c>
      <c r="F13328" s="15">
        <f>IF(ISBLANK($D13328),"",IF(ISBLANK($E13328),VLOOKUP($D13328,$J:$K,2,FALSE),VLOOKUP($E13328,'Daycare Packages'!$A:$G,7,FALSE)))</f>
        <v>27</v>
      </c>
      <c r="G13328" s="15"/>
      <c r="H13328" s="15">
        <f t="shared" si="447"/>
        <v>27</v>
      </c>
      <c r="I13328" s="198">
        <f t="shared" si="448"/>
        <v>10</v>
      </c>
    </row>
    <row r="13329" spans="1:9" x14ac:dyDescent="0.3">
      <c r="A13329" s="10">
        <v>43755</v>
      </c>
      <c r="B13329" s="11" t="s">
        <v>690</v>
      </c>
      <c r="C13329" s="11" t="s">
        <v>691</v>
      </c>
      <c r="D13329" s="11" t="s">
        <v>662</v>
      </c>
      <c r="E13329" s="11">
        <v>6937080</v>
      </c>
      <c r="F13329" s="15">
        <f>IF(ISBLANK($D13329),"",IF(ISBLANK($E13329),VLOOKUP($D13329,$J:$K,2,FALSE),VLOOKUP($E13329,'Daycare Packages'!$A:$G,7,FALSE)))</f>
        <v>23</v>
      </c>
      <c r="G13329" s="15"/>
      <c r="H13329" s="15">
        <f t="shared" si="447"/>
        <v>23</v>
      </c>
      <c r="I13329" s="198">
        <f t="shared" si="448"/>
        <v>10</v>
      </c>
    </row>
    <row r="13330" spans="1:9" x14ac:dyDescent="0.3">
      <c r="A13330" s="10">
        <v>43755</v>
      </c>
      <c r="B13330" s="11" t="s">
        <v>722</v>
      </c>
      <c r="C13330" s="11" t="s">
        <v>548</v>
      </c>
      <c r="D13330" s="11" t="s">
        <v>662</v>
      </c>
      <c r="F13330" s="15">
        <f>IF(ISBLANK($D13330),"",IF(ISBLANK($E13330),VLOOKUP($D13330,$J:$K,2,FALSE),VLOOKUP($E13330,'Daycare Packages'!$A:$G,7,FALSE)))</f>
        <v>30</v>
      </c>
      <c r="G13330" s="15"/>
      <c r="H13330" s="15">
        <f t="shared" si="447"/>
        <v>30</v>
      </c>
      <c r="I13330" s="198">
        <f t="shared" si="448"/>
        <v>10</v>
      </c>
    </row>
    <row r="13331" spans="1:9" x14ac:dyDescent="0.3">
      <c r="A13331" s="10">
        <v>43755</v>
      </c>
      <c r="B13331" s="11" t="s">
        <v>218</v>
      </c>
      <c r="C13331" s="11" t="s">
        <v>738</v>
      </c>
      <c r="D13331" s="11" t="s">
        <v>662</v>
      </c>
      <c r="E13331" s="11">
        <v>6911320</v>
      </c>
      <c r="F13331" s="15">
        <f>IF(ISBLANK($D13331),"",IF(ISBLANK($E13331),VLOOKUP($D13331,$J:$K,2,FALSE),VLOOKUP($E13331,'Daycare Packages'!$A:$G,7,FALSE)))</f>
        <v>20</v>
      </c>
      <c r="G13331" s="15"/>
      <c r="H13331" s="15">
        <f t="shared" si="447"/>
        <v>20</v>
      </c>
      <c r="I13331" s="198">
        <f t="shared" si="448"/>
        <v>10</v>
      </c>
    </row>
    <row r="13332" spans="1:9" x14ac:dyDescent="0.3">
      <c r="A13332" s="10">
        <v>43755</v>
      </c>
      <c r="B13332" s="11" t="s">
        <v>218</v>
      </c>
      <c r="C13332" s="11" t="s">
        <v>737</v>
      </c>
      <c r="D13332" s="11" t="s">
        <v>662</v>
      </c>
      <c r="E13332" s="11">
        <v>6911320</v>
      </c>
      <c r="F13332" s="15">
        <f>IF(ISBLANK($D13332),"",IF(ISBLANK($E13332),VLOOKUP($D13332,$J:$K,2,FALSE),VLOOKUP($E13332,'Daycare Packages'!$A:$G,7,FALSE)))</f>
        <v>20</v>
      </c>
      <c r="G13332" s="15"/>
      <c r="H13332" s="15">
        <f t="shared" si="447"/>
        <v>20</v>
      </c>
      <c r="I13332" s="198">
        <f t="shared" si="448"/>
        <v>10</v>
      </c>
    </row>
    <row r="13333" spans="1:9" x14ac:dyDescent="0.3">
      <c r="A13333" s="10">
        <v>43755</v>
      </c>
      <c r="B13333" s="11" t="s">
        <v>851</v>
      </c>
      <c r="C13333" s="11" t="s">
        <v>852</v>
      </c>
      <c r="D13333" s="11" t="s">
        <v>662</v>
      </c>
      <c r="F13333" s="15">
        <f>IF(ISBLANK($D13333),"",IF(ISBLANK($E13333),VLOOKUP($D13333,$J:$K,2,FALSE),VLOOKUP($E13333,'Daycare Packages'!$A:$G,7,FALSE)))</f>
        <v>30</v>
      </c>
      <c r="G13333" s="15"/>
      <c r="H13333" s="15">
        <f t="shared" si="447"/>
        <v>30</v>
      </c>
      <c r="I13333" s="198">
        <f t="shared" si="448"/>
        <v>10</v>
      </c>
    </row>
    <row r="13334" spans="1:9" x14ac:dyDescent="0.3">
      <c r="A13334" s="10">
        <v>43755</v>
      </c>
      <c r="B13334" s="11" t="s">
        <v>1961</v>
      </c>
      <c r="C13334" s="11" t="s">
        <v>1962</v>
      </c>
      <c r="D13334" s="11" t="s">
        <v>662</v>
      </c>
      <c r="F13334" s="15">
        <f>IF(ISBLANK($D13334),"",IF(ISBLANK($E13334),VLOOKUP($D13334,$J:$K,2,FALSE),VLOOKUP($E13334,'Daycare Packages'!$A:$G,7,FALSE)))</f>
        <v>30</v>
      </c>
      <c r="G13334" s="15"/>
      <c r="H13334" s="15">
        <f t="shared" si="447"/>
        <v>30</v>
      </c>
      <c r="I13334" s="198">
        <f t="shared" si="448"/>
        <v>10</v>
      </c>
    </row>
    <row r="13335" spans="1:9" x14ac:dyDescent="0.3">
      <c r="A13335" s="10">
        <v>43755</v>
      </c>
      <c r="B13335" s="11" t="s">
        <v>833</v>
      </c>
      <c r="C13335" s="11" t="s">
        <v>618</v>
      </c>
      <c r="D13335" s="11" t="s">
        <v>662</v>
      </c>
      <c r="F13335" s="15">
        <f>IF(ISBLANK($D13335),"",IF(ISBLANK($E13335),VLOOKUP($D13335,$J:$K,2,FALSE),VLOOKUP($E13335,'Daycare Packages'!$A:$G,7,FALSE)))</f>
        <v>30</v>
      </c>
      <c r="G13335" s="15"/>
      <c r="H13335" s="15">
        <f t="shared" si="447"/>
        <v>30</v>
      </c>
      <c r="I13335" s="198">
        <f t="shared" si="448"/>
        <v>10</v>
      </c>
    </row>
    <row r="13336" spans="1:9" x14ac:dyDescent="0.3">
      <c r="A13336" s="10">
        <v>43755</v>
      </c>
      <c r="B13336" s="11" t="s">
        <v>2151</v>
      </c>
      <c r="C13336" s="11" t="s">
        <v>808</v>
      </c>
      <c r="D13336" s="11" t="s">
        <v>662</v>
      </c>
      <c r="F13336" s="15">
        <f>IF(ISBLANK($D13336),"",IF(ISBLANK($E13336),VLOOKUP($D13336,$J:$K,2,FALSE),VLOOKUP($E13336,'Daycare Packages'!$A:$G,7,FALSE)))</f>
        <v>30</v>
      </c>
      <c r="G13336" s="15"/>
      <c r="H13336" s="15">
        <f t="shared" si="447"/>
        <v>30</v>
      </c>
      <c r="I13336" s="198">
        <f t="shared" si="448"/>
        <v>10</v>
      </c>
    </row>
    <row r="13337" spans="1:9" x14ac:dyDescent="0.3">
      <c r="A13337" s="10">
        <v>43755</v>
      </c>
      <c r="B13337" s="11" t="s">
        <v>1863</v>
      </c>
      <c r="C13337" s="11" t="s">
        <v>1864</v>
      </c>
      <c r="D13337" s="11" t="s">
        <v>662</v>
      </c>
      <c r="E13337" s="11">
        <v>6927437</v>
      </c>
      <c r="F13337" s="15">
        <f>IF(ISBLANK($D13337),"",IF(ISBLANK($E13337),VLOOKUP($D13337,$J:$K,2,FALSE),VLOOKUP($E13337,'Daycare Packages'!$A:$G,7,FALSE)))</f>
        <v>27</v>
      </c>
      <c r="G13337" s="15">
        <v>6</v>
      </c>
      <c r="H13337" s="15">
        <f t="shared" si="447"/>
        <v>33</v>
      </c>
      <c r="I13337" s="198">
        <f t="shared" si="448"/>
        <v>10</v>
      </c>
    </row>
    <row r="13338" spans="1:9" x14ac:dyDescent="0.3">
      <c r="A13338" s="10">
        <v>43755</v>
      </c>
      <c r="B13338" s="11" t="s">
        <v>222</v>
      </c>
      <c r="C13338" s="11" t="s">
        <v>229</v>
      </c>
      <c r="D13338" s="11" t="s">
        <v>662</v>
      </c>
      <c r="E13338" s="11">
        <v>6996968</v>
      </c>
      <c r="F13338" s="15">
        <f>IF(ISBLANK($D13338),"",IF(ISBLANK($E13338),VLOOKUP($D13338,$J:$K,2,FALSE),VLOOKUP($E13338,'Daycare Packages'!$A:$G,7,FALSE)))</f>
        <v>27</v>
      </c>
      <c r="G13338" s="15"/>
      <c r="H13338" s="15">
        <f t="shared" si="447"/>
        <v>27</v>
      </c>
      <c r="I13338" s="198">
        <f t="shared" si="448"/>
        <v>10</v>
      </c>
    </row>
    <row r="13339" spans="1:9" x14ac:dyDescent="0.3">
      <c r="A13339" s="10">
        <v>43755</v>
      </c>
      <c r="B13339" s="11" t="s">
        <v>123</v>
      </c>
      <c r="C13339" s="11" t="s">
        <v>622</v>
      </c>
      <c r="D13339" s="11" t="s">
        <v>662</v>
      </c>
      <c r="E13339" s="11">
        <v>6892228</v>
      </c>
      <c r="F13339" s="15">
        <f>IF(ISBLANK($D13339),"",IF(ISBLANK($E13339),VLOOKUP($D13339,$J:$K,2,FALSE),VLOOKUP($E13339,'Daycare Packages'!$A:$G,7,FALSE)))</f>
        <v>23</v>
      </c>
      <c r="G13339" s="15"/>
      <c r="H13339" s="15">
        <f t="shared" si="447"/>
        <v>23</v>
      </c>
      <c r="I13339" s="198">
        <f t="shared" si="448"/>
        <v>10</v>
      </c>
    </row>
    <row r="13340" spans="1:9" x14ac:dyDescent="0.3">
      <c r="A13340" s="10">
        <v>43755</v>
      </c>
      <c r="B13340" s="11" t="s">
        <v>122</v>
      </c>
      <c r="C13340" s="11" t="s">
        <v>740</v>
      </c>
      <c r="D13340" s="11" t="s">
        <v>662</v>
      </c>
      <c r="E13340" s="11">
        <v>6969939</v>
      </c>
      <c r="F13340" s="15">
        <f>IF(ISBLANK($D13340),"",IF(ISBLANK($E13340),VLOOKUP($D13340,$J:$K,2,FALSE),VLOOKUP($E13340,'Daycare Packages'!$A:$G,7,FALSE)))</f>
        <v>23</v>
      </c>
      <c r="G13340" s="15"/>
      <c r="H13340" s="15">
        <f t="shared" si="447"/>
        <v>23</v>
      </c>
      <c r="I13340" s="198">
        <f t="shared" si="448"/>
        <v>10</v>
      </c>
    </row>
    <row r="13341" spans="1:9" x14ac:dyDescent="0.3">
      <c r="A13341" s="10">
        <v>43755</v>
      </c>
      <c r="B13341" s="11" t="s">
        <v>197</v>
      </c>
      <c r="C13341" s="11" t="s">
        <v>689</v>
      </c>
      <c r="D13341" s="11" t="s">
        <v>662</v>
      </c>
      <c r="E13341" s="11">
        <v>6877015</v>
      </c>
      <c r="F13341" s="15">
        <f>IF(ISBLANK($D13341),"",IF(ISBLANK($E13341),VLOOKUP($D13341,$J:$K,2,FALSE),VLOOKUP($E13341,'Daycare Packages'!$A:$G,7,FALSE)))</f>
        <v>27</v>
      </c>
      <c r="G13341" s="15"/>
      <c r="H13341" s="15">
        <f t="shared" si="447"/>
        <v>27</v>
      </c>
      <c r="I13341" s="198">
        <f t="shared" si="448"/>
        <v>10</v>
      </c>
    </row>
    <row r="13342" spans="1:9" x14ac:dyDescent="0.3">
      <c r="A13342" s="10">
        <v>43755</v>
      </c>
      <c r="B13342" s="11" t="s">
        <v>768</v>
      </c>
      <c r="C13342" s="11" t="s">
        <v>548</v>
      </c>
      <c r="D13342" s="11" t="s">
        <v>662</v>
      </c>
      <c r="F13342" s="15">
        <f>IF(ISBLANK($D13342),"",IF(ISBLANK($E13342),VLOOKUP($D13342,$J:$K,2,FALSE),VLOOKUP($E13342,'Daycare Packages'!$A:$G,7,FALSE)))</f>
        <v>30</v>
      </c>
      <c r="G13342" s="15"/>
      <c r="H13342" s="15">
        <f t="shared" si="447"/>
        <v>30</v>
      </c>
      <c r="I13342" s="198">
        <f t="shared" si="448"/>
        <v>10</v>
      </c>
    </row>
    <row r="13343" spans="1:9" x14ac:dyDescent="0.3">
      <c r="A13343" s="10">
        <v>43755</v>
      </c>
      <c r="B13343" s="11" t="s">
        <v>217</v>
      </c>
      <c r="C13343" s="11" t="s">
        <v>402</v>
      </c>
      <c r="D13343" s="11" t="s">
        <v>662</v>
      </c>
      <c r="E13343" s="11">
        <v>6964829</v>
      </c>
      <c r="F13343" s="15">
        <f>IF(ISBLANK($D13343),"",IF(ISBLANK($E13343),VLOOKUP($D13343,$J:$K,2,FALSE),VLOOKUP($E13343,'Daycare Packages'!$A:$G,7,FALSE)))</f>
        <v>26</v>
      </c>
      <c r="G13343" s="15"/>
      <c r="H13343" s="15">
        <f t="shared" si="447"/>
        <v>26</v>
      </c>
      <c r="I13343" s="198">
        <f t="shared" si="448"/>
        <v>10</v>
      </c>
    </row>
    <row r="13344" spans="1:9" x14ac:dyDescent="0.3">
      <c r="A13344" s="10">
        <v>43755</v>
      </c>
      <c r="B13344" s="11" t="s">
        <v>1987</v>
      </c>
      <c r="C13344" s="11" t="s">
        <v>1988</v>
      </c>
      <c r="D13344" s="11" t="s">
        <v>662</v>
      </c>
      <c r="F13344" s="15">
        <f>IF(ISBLANK($D13344),"",IF(ISBLANK($E13344),VLOOKUP($D13344,$J:$K,2,FALSE),VLOOKUP($E13344,'Daycare Packages'!$A:$G,7,FALSE)))</f>
        <v>30</v>
      </c>
      <c r="G13344" s="15"/>
      <c r="H13344" s="15">
        <f t="shared" si="447"/>
        <v>30</v>
      </c>
      <c r="I13344" s="198">
        <f t="shared" si="448"/>
        <v>10</v>
      </c>
    </row>
    <row r="13345" spans="1:9" x14ac:dyDescent="0.3">
      <c r="A13345" s="10">
        <v>43755</v>
      </c>
      <c r="B13345" s="11" t="s">
        <v>171</v>
      </c>
      <c r="C13345" s="11" t="s">
        <v>693</v>
      </c>
      <c r="D13345" s="11" t="s">
        <v>662</v>
      </c>
      <c r="E13345" s="11">
        <v>6951687</v>
      </c>
      <c r="F13345" s="15">
        <f>IF(ISBLANK($D13345),"",IF(ISBLANK($E13345),VLOOKUP($D13345,$J:$K,2,FALSE),VLOOKUP($E13345,'Daycare Packages'!$A:$G,7,FALSE)))</f>
        <v>26</v>
      </c>
      <c r="G13345" s="15"/>
      <c r="H13345" s="15">
        <f t="shared" si="447"/>
        <v>26</v>
      </c>
      <c r="I13345" s="198">
        <f t="shared" si="448"/>
        <v>10</v>
      </c>
    </row>
    <row r="13346" spans="1:9" x14ac:dyDescent="0.3">
      <c r="A13346" s="10">
        <v>43755</v>
      </c>
      <c r="B13346" s="11" t="s">
        <v>137</v>
      </c>
      <c r="C13346" s="11" t="s">
        <v>693</v>
      </c>
      <c r="D13346" s="11" t="s">
        <v>662</v>
      </c>
      <c r="E13346" s="11">
        <v>6867321</v>
      </c>
      <c r="F13346" s="15">
        <f>IF(ISBLANK($D13346),"",IF(ISBLANK($E13346),VLOOKUP($D13346,$J:$K,2,FALSE),VLOOKUP($E13346,'Daycare Packages'!$A:$G,7,FALSE)))</f>
        <v>23</v>
      </c>
      <c r="G13346" s="15"/>
      <c r="H13346" s="15">
        <f t="shared" si="447"/>
        <v>23</v>
      </c>
      <c r="I13346" s="198">
        <f t="shared" si="448"/>
        <v>10</v>
      </c>
    </row>
    <row r="13347" spans="1:9" x14ac:dyDescent="0.3">
      <c r="A13347" s="10">
        <v>43755</v>
      </c>
      <c r="B13347" s="11" t="s">
        <v>1947</v>
      </c>
      <c r="C13347" s="11" t="s">
        <v>1948</v>
      </c>
      <c r="D13347" s="11" t="s">
        <v>662</v>
      </c>
      <c r="F13347" s="15">
        <f>IF(ISBLANK($D13347),"",IF(ISBLANK($E13347),VLOOKUP($D13347,$J:$K,2,FALSE),VLOOKUP($E13347,'Daycare Packages'!$A:$G,7,FALSE)))</f>
        <v>30</v>
      </c>
      <c r="G13347" s="15"/>
      <c r="H13347" s="15">
        <f t="shared" si="447"/>
        <v>30</v>
      </c>
      <c r="I13347" s="198">
        <f t="shared" si="448"/>
        <v>10</v>
      </c>
    </row>
    <row r="13348" spans="1:9" x14ac:dyDescent="0.3">
      <c r="A13348" s="10">
        <v>43755</v>
      </c>
      <c r="B13348" s="11" t="s">
        <v>912</v>
      </c>
      <c r="C13348" s="11" t="s">
        <v>913</v>
      </c>
      <c r="D13348" s="11" t="s">
        <v>662</v>
      </c>
      <c r="F13348" s="15">
        <f>IF(ISBLANK($D13348),"",IF(ISBLANK($E13348),VLOOKUP($D13348,$J:$K,2,FALSE),VLOOKUP($E13348,'Daycare Packages'!$A:$G,7,FALSE)))</f>
        <v>30</v>
      </c>
      <c r="G13348" s="15"/>
      <c r="H13348" s="15">
        <f t="shared" si="447"/>
        <v>30</v>
      </c>
      <c r="I13348" s="198">
        <f t="shared" si="448"/>
        <v>10</v>
      </c>
    </row>
    <row r="13349" spans="1:9" x14ac:dyDescent="0.3">
      <c r="A13349" s="10">
        <v>43755</v>
      </c>
      <c r="B13349" s="11" t="s">
        <v>760</v>
      </c>
      <c r="C13349" s="11" t="s">
        <v>761</v>
      </c>
      <c r="D13349" s="11" t="s">
        <v>662</v>
      </c>
      <c r="F13349" s="15">
        <f>IF(ISBLANK($D13349),"",IF(ISBLANK($E13349),VLOOKUP($D13349,$J:$K,2,FALSE),VLOOKUP($E13349,'Daycare Packages'!$A:$G,7,FALSE)))</f>
        <v>30</v>
      </c>
      <c r="G13349" s="15"/>
      <c r="H13349" s="15">
        <f t="shared" si="447"/>
        <v>30</v>
      </c>
      <c r="I13349" s="198">
        <f t="shared" si="448"/>
        <v>10</v>
      </c>
    </row>
    <row r="13350" spans="1:9" x14ac:dyDescent="0.3">
      <c r="A13350" s="10">
        <v>43755</v>
      </c>
      <c r="B13350" s="11" t="s">
        <v>147</v>
      </c>
      <c r="C13350" s="11" t="s">
        <v>796</v>
      </c>
      <c r="D13350" s="11" t="s">
        <v>662</v>
      </c>
      <c r="E13350" s="11">
        <v>6931199</v>
      </c>
      <c r="F13350" s="15">
        <f>IF(ISBLANK($D13350),"",IF(ISBLANK($E13350),VLOOKUP($D13350,$J:$K,2,FALSE),VLOOKUP($E13350,'Daycare Packages'!$A:$G,7,FALSE)))</f>
        <v>23</v>
      </c>
      <c r="G13350" s="15"/>
      <c r="H13350" s="15">
        <f t="shared" si="447"/>
        <v>23</v>
      </c>
      <c r="I13350" s="198">
        <f t="shared" si="448"/>
        <v>10</v>
      </c>
    </row>
    <row r="13351" spans="1:9" x14ac:dyDescent="0.3">
      <c r="A13351" s="10">
        <v>43755</v>
      </c>
      <c r="B13351" s="11" t="s">
        <v>2473</v>
      </c>
      <c r="C13351" s="11" t="s">
        <v>696</v>
      </c>
      <c r="D13351" s="11" t="s">
        <v>662</v>
      </c>
      <c r="E13351" s="11">
        <v>6984521</v>
      </c>
      <c r="F13351" s="15">
        <f>IF(ISBLANK($D13351),"",IF(ISBLANK($E13351),VLOOKUP($D13351,$J:$K,2,FALSE),VLOOKUP($E13351,'Daycare Packages'!$A:$G,7,FALSE)))</f>
        <v>23</v>
      </c>
      <c r="G13351" s="15"/>
      <c r="H13351" s="15">
        <f t="shared" si="447"/>
        <v>23</v>
      </c>
      <c r="I13351" s="198">
        <f t="shared" si="448"/>
        <v>10</v>
      </c>
    </row>
    <row r="13352" spans="1:9" x14ac:dyDescent="0.3">
      <c r="A13352" s="10">
        <v>43755</v>
      </c>
      <c r="B13352" s="11" t="s">
        <v>2473</v>
      </c>
      <c r="C13352" s="11" t="s">
        <v>695</v>
      </c>
      <c r="D13352" s="11" t="s">
        <v>662</v>
      </c>
      <c r="E13352" s="11">
        <v>6984521</v>
      </c>
      <c r="F13352" s="15">
        <f>IF(ISBLANK($D13352),"",IF(ISBLANK($E13352),VLOOKUP($D13352,$J:$K,2,FALSE),VLOOKUP($E13352,'Daycare Packages'!$A:$G,7,FALSE)))</f>
        <v>23</v>
      </c>
      <c r="G13352" s="15"/>
      <c r="H13352" s="15">
        <f t="shared" si="447"/>
        <v>23</v>
      </c>
      <c r="I13352" s="198">
        <f t="shared" si="448"/>
        <v>10</v>
      </c>
    </row>
    <row r="13353" spans="1:9" x14ac:dyDescent="0.3">
      <c r="A13353" s="10">
        <v>43755</v>
      </c>
      <c r="B13353" s="11" t="s">
        <v>111</v>
      </c>
      <c r="C13353" s="11" t="s">
        <v>789</v>
      </c>
      <c r="D13353" s="11" t="s">
        <v>662</v>
      </c>
      <c r="E13353" s="11">
        <v>6908139</v>
      </c>
      <c r="F13353" s="15">
        <f>IF(ISBLANK($D13353),"",IF(ISBLANK($E13353),VLOOKUP($D13353,$J:$K,2,FALSE),VLOOKUP($E13353,'Daycare Packages'!$A:$G,7,FALSE)))</f>
        <v>27</v>
      </c>
      <c r="G13353" s="15"/>
      <c r="H13353" s="15">
        <f t="shared" si="447"/>
        <v>27</v>
      </c>
      <c r="I13353" s="198">
        <f t="shared" si="448"/>
        <v>10</v>
      </c>
    </row>
    <row r="13354" spans="1:9" x14ac:dyDescent="0.3">
      <c r="A13354" s="10">
        <v>43755</v>
      </c>
      <c r="B13354" s="11" t="s">
        <v>111</v>
      </c>
      <c r="C13354" s="11" t="s">
        <v>821</v>
      </c>
      <c r="D13354" s="11" t="s">
        <v>662</v>
      </c>
      <c r="F13354" s="15">
        <f>IF(ISBLANK($D13354),"",IF(ISBLANK($E13354),VLOOKUP($D13354,$J:$K,2,FALSE),VLOOKUP($E13354,'Daycare Packages'!$A:$G,7,FALSE)))</f>
        <v>30</v>
      </c>
      <c r="G13354" s="15"/>
      <c r="H13354" s="15">
        <f t="shared" si="447"/>
        <v>30</v>
      </c>
      <c r="I13354" s="198">
        <f t="shared" si="448"/>
        <v>10</v>
      </c>
    </row>
    <row r="13355" spans="1:9" x14ac:dyDescent="0.3">
      <c r="A13355" s="10">
        <v>43755</v>
      </c>
      <c r="B13355" s="11" t="s">
        <v>922</v>
      </c>
      <c r="C13355" s="11" t="s">
        <v>923</v>
      </c>
      <c r="D13355" s="11" t="s">
        <v>662</v>
      </c>
      <c r="E13355" s="11">
        <v>6978140</v>
      </c>
      <c r="F13355" s="15">
        <f>IF(ISBLANK($D13355),"",IF(ISBLANK($E13355),VLOOKUP($D13355,$J:$K,2,FALSE),VLOOKUP($E13355,'Daycare Packages'!$A:$G,7,FALSE)))</f>
        <v>25</v>
      </c>
      <c r="G13355" s="15"/>
      <c r="H13355" s="15">
        <f t="shared" si="447"/>
        <v>25</v>
      </c>
      <c r="I13355" s="198">
        <f t="shared" si="448"/>
        <v>10</v>
      </c>
    </row>
    <row r="13356" spans="1:9" x14ac:dyDescent="0.3">
      <c r="A13356" s="10">
        <v>43755</v>
      </c>
      <c r="B13356" s="11" t="s">
        <v>156</v>
      </c>
      <c r="C13356" s="11" t="s">
        <v>479</v>
      </c>
      <c r="D13356" s="11" t="s">
        <v>662</v>
      </c>
      <c r="E13356" s="11">
        <v>6912335</v>
      </c>
      <c r="F13356" s="15">
        <f>IF(ISBLANK($D13356),"",IF(ISBLANK($E13356),VLOOKUP($D13356,$J:$K,2,FALSE),VLOOKUP($E13356,'Daycare Packages'!$A:$G,7,FALSE)))</f>
        <v>23</v>
      </c>
      <c r="G13356" s="15"/>
      <c r="H13356" s="15">
        <f t="shared" si="447"/>
        <v>23</v>
      </c>
      <c r="I13356" s="198">
        <f t="shared" si="448"/>
        <v>10</v>
      </c>
    </row>
    <row r="13357" spans="1:9" x14ac:dyDescent="0.3">
      <c r="A13357" s="10">
        <v>43755</v>
      </c>
      <c r="B13357" s="11" t="s">
        <v>173</v>
      </c>
      <c r="C13357" s="11" t="s">
        <v>791</v>
      </c>
      <c r="D13357" s="11" t="s">
        <v>662</v>
      </c>
      <c r="E13357" s="11">
        <v>6957195</v>
      </c>
      <c r="F13357" s="15">
        <f>IF(ISBLANK($D13357),"",IF(ISBLANK($E13357),VLOOKUP($D13357,$J:$K,2,FALSE),VLOOKUP($E13357,'Daycare Packages'!$A:$G,7,FALSE)))</f>
        <v>25</v>
      </c>
      <c r="G13357" s="15"/>
      <c r="H13357" s="15">
        <f t="shared" si="447"/>
        <v>25</v>
      </c>
      <c r="I13357" s="198">
        <f t="shared" si="448"/>
        <v>10</v>
      </c>
    </row>
    <row r="13358" spans="1:9" x14ac:dyDescent="0.3">
      <c r="A13358" s="10">
        <v>43755</v>
      </c>
      <c r="B13358" s="11" t="s">
        <v>1311</v>
      </c>
      <c r="C13358" s="11" t="s">
        <v>1312</v>
      </c>
      <c r="D13358" s="11" t="s">
        <v>662</v>
      </c>
      <c r="E13358" s="11">
        <v>6961586</v>
      </c>
      <c r="F13358" s="15">
        <f>IF(ISBLANK($D13358),"",IF(ISBLANK($E13358),VLOOKUP($D13358,$J:$K,2,FALSE),VLOOKUP($E13358,'Daycare Packages'!$A:$G,7,FALSE)))</f>
        <v>23</v>
      </c>
      <c r="G13358" s="15"/>
      <c r="H13358" s="15">
        <f t="shared" si="447"/>
        <v>23</v>
      </c>
      <c r="I13358" s="198">
        <f t="shared" si="448"/>
        <v>10</v>
      </c>
    </row>
    <row r="13359" spans="1:9" x14ac:dyDescent="0.3">
      <c r="A13359" s="10">
        <v>43755</v>
      </c>
      <c r="B13359" s="11" t="s">
        <v>2061</v>
      </c>
      <c r="C13359" s="11" t="s">
        <v>2479</v>
      </c>
      <c r="D13359" s="11" t="s">
        <v>662</v>
      </c>
      <c r="E13359" s="11">
        <v>6965145</v>
      </c>
      <c r="F13359" s="15">
        <f>IF(ISBLANK($D13359),"",IF(ISBLANK($E13359),VLOOKUP($D13359,$J:$K,2,FALSE),VLOOKUP($E13359,'Daycare Packages'!$A:$G,7,FALSE)))</f>
        <v>27</v>
      </c>
      <c r="G13359" s="15"/>
      <c r="H13359" s="15">
        <f t="shared" si="447"/>
        <v>27</v>
      </c>
      <c r="I13359" s="198">
        <f t="shared" si="448"/>
        <v>10</v>
      </c>
    </row>
    <row r="13360" spans="1:9" x14ac:dyDescent="0.3">
      <c r="A13360" s="10">
        <v>43755</v>
      </c>
      <c r="B13360" s="11" t="s">
        <v>136</v>
      </c>
      <c r="C13360" s="11" t="s">
        <v>650</v>
      </c>
      <c r="D13360" s="11" t="s">
        <v>662</v>
      </c>
      <c r="E13360" s="11">
        <v>6936967</v>
      </c>
      <c r="F13360" s="15">
        <f>IF(ISBLANK($D13360),"",IF(ISBLANK($E13360),VLOOKUP($D13360,$J:$K,2,FALSE),VLOOKUP($E13360,'Daycare Packages'!$A:$G,7,FALSE)))</f>
        <v>26</v>
      </c>
      <c r="G13360" s="15"/>
      <c r="H13360" s="15">
        <f t="shared" si="447"/>
        <v>26</v>
      </c>
      <c r="I13360" s="198">
        <f t="shared" si="448"/>
        <v>10</v>
      </c>
    </row>
    <row r="13361" spans="1:9" x14ac:dyDescent="0.3">
      <c r="A13361" s="10">
        <v>43755</v>
      </c>
      <c r="B13361" s="11" t="s">
        <v>1974</v>
      </c>
      <c r="C13361" s="11" t="s">
        <v>2011</v>
      </c>
      <c r="D13361" s="11" t="s">
        <v>662</v>
      </c>
      <c r="F13361" s="15">
        <f>IF(ISBLANK($D13361),"",IF(ISBLANK($E13361),VLOOKUP($D13361,$J:$K,2,FALSE),VLOOKUP($E13361,'Daycare Packages'!$A:$G,7,FALSE)))</f>
        <v>30</v>
      </c>
      <c r="G13361" s="15"/>
      <c r="H13361" s="15">
        <f t="shared" si="447"/>
        <v>30</v>
      </c>
      <c r="I13361" s="198">
        <f t="shared" si="448"/>
        <v>10</v>
      </c>
    </row>
    <row r="13362" spans="1:9" x14ac:dyDescent="0.3">
      <c r="A13362" s="10">
        <v>43755</v>
      </c>
      <c r="B13362" s="11" t="s">
        <v>362</v>
      </c>
      <c r="C13362" s="11" t="s">
        <v>590</v>
      </c>
      <c r="D13362" s="11" t="s">
        <v>662</v>
      </c>
      <c r="E13362" s="11">
        <v>6965296</v>
      </c>
      <c r="F13362" s="15">
        <f>IF(ISBLANK($D13362),"",IF(ISBLANK($E13362),VLOOKUP($D13362,$J:$K,2,FALSE),VLOOKUP($E13362,'Daycare Packages'!$A:$G,7,FALSE)))</f>
        <v>27</v>
      </c>
      <c r="G13362" s="15"/>
      <c r="H13362" s="15">
        <f t="shared" si="447"/>
        <v>27</v>
      </c>
      <c r="I13362" s="198">
        <f t="shared" si="448"/>
        <v>10</v>
      </c>
    </row>
    <row r="13363" spans="1:9" x14ac:dyDescent="0.3">
      <c r="A13363" s="10">
        <v>43755</v>
      </c>
      <c r="B13363" s="11" t="s">
        <v>114</v>
      </c>
      <c r="C13363" s="11" t="s">
        <v>789</v>
      </c>
      <c r="D13363" s="11" t="s">
        <v>662</v>
      </c>
      <c r="E13363" s="11">
        <v>6939596</v>
      </c>
      <c r="F13363" s="15">
        <f>IF(ISBLANK($D13363),"",IF(ISBLANK($E13363),VLOOKUP($D13363,$J:$K,2,FALSE),VLOOKUP($E13363,'Daycare Packages'!$A:$G,7,FALSE)))</f>
        <v>23</v>
      </c>
      <c r="G13363" s="15"/>
      <c r="H13363" s="15">
        <f t="shared" si="447"/>
        <v>23</v>
      </c>
      <c r="I13363" s="198">
        <f t="shared" si="448"/>
        <v>10</v>
      </c>
    </row>
    <row r="13364" spans="1:9" x14ac:dyDescent="0.3">
      <c r="A13364" s="10">
        <v>43755</v>
      </c>
      <c r="B13364" s="11" t="s">
        <v>120</v>
      </c>
      <c r="C13364" s="11" t="s">
        <v>801</v>
      </c>
      <c r="D13364" s="11" t="s">
        <v>662</v>
      </c>
      <c r="E13364" s="11">
        <v>6735731</v>
      </c>
      <c r="F13364" s="15">
        <f>IF(ISBLANK($D13364),"",IF(ISBLANK($E13364),VLOOKUP($D13364,$J:$K,2,FALSE),VLOOKUP($E13364,'Daycare Packages'!$A:$G,7,FALSE)))</f>
        <v>25</v>
      </c>
      <c r="G13364" s="15"/>
      <c r="H13364" s="15">
        <f t="shared" si="447"/>
        <v>25</v>
      </c>
      <c r="I13364" s="198">
        <f t="shared" si="448"/>
        <v>10</v>
      </c>
    </row>
    <row r="13365" spans="1:9" x14ac:dyDescent="0.3">
      <c r="A13365" s="10">
        <v>43755</v>
      </c>
      <c r="B13365" s="11" t="s">
        <v>163</v>
      </c>
      <c r="C13365" s="11" t="s">
        <v>805</v>
      </c>
      <c r="D13365" s="11" t="s">
        <v>662</v>
      </c>
      <c r="F13365" s="15">
        <f>IF(ISBLANK($D13365),"",IF(ISBLANK($E13365),VLOOKUP($D13365,$J:$K,2,FALSE),VLOOKUP($E13365,'Daycare Packages'!$A:$G,7,FALSE)))</f>
        <v>30</v>
      </c>
      <c r="G13365" s="15"/>
      <c r="H13365" s="15">
        <f t="shared" si="447"/>
        <v>30</v>
      </c>
      <c r="I13365" s="198">
        <f t="shared" si="448"/>
        <v>10</v>
      </c>
    </row>
    <row r="13366" spans="1:9" x14ac:dyDescent="0.3">
      <c r="A13366" s="10">
        <v>43755</v>
      </c>
      <c r="B13366" s="11" t="s">
        <v>168</v>
      </c>
      <c r="C13366" s="11" t="s">
        <v>640</v>
      </c>
      <c r="D13366" s="11" t="s">
        <v>662</v>
      </c>
      <c r="F13366" s="15">
        <f>IF(ISBLANK($D13366),"",IF(ISBLANK($E13366),VLOOKUP($D13366,$J:$K,2,FALSE),VLOOKUP($E13366,'Daycare Packages'!$A:$G,7,FALSE)))</f>
        <v>30</v>
      </c>
      <c r="G13366" s="15"/>
      <c r="H13366" s="15">
        <f t="shared" si="447"/>
        <v>30</v>
      </c>
      <c r="I13366" s="198">
        <f t="shared" si="448"/>
        <v>10</v>
      </c>
    </row>
    <row r="13367" spans="1:9" x14ac:dyDescent="0.3">
      <c r="A13367" s="10">
        <v>43755</v>
      </c>
      <c r="B13367" s="11" t="s">
        <v>1661</v>
      </c>
      <c r="C13367" s="11" t="s">
        <v>1673</v>
      </c>
      <c r="D13367" s="11" t="s">
        <v>662</v>
      </c>
      <c r="E13367" s="11">
        <v>6945493</v>
      </c>
      <c r="F13367" s="15">
        <f>IF(ISBLANK($D13367),"",IF(ISBLANK($E13367),VLOOKUP($D13367,$J:$K,2,FALSE),VLOOKUP($E13367,'Daycare Packages'!$A:$G,7,FALSE)))</f>
        <v>26</v>
      </c>
      <c r="G13367" s="15"/>
      <c r="H13367" s="15">
        <f t="shared" si="447"/>
        <v>26</v>
      </c>
      <c r="I13367" s="198">
        <f t="shared" si="448"/>
        <v>10</v>
      </c>
    </row>
    <row r="13368" spans="1:9" x14ac:dyDescent="0.3">
      <c r="A13368" s="10">
        <v>43755</v>
      </c>
      <c r="B13368" s="11" t="s">
        <v>2031</v>
      </c>
      <c r="C13368" s="11" t="s">
        <v>2032</v>
      </c>
      <c r="D13368" s="11" t="s">
        <v>662</v>
      </c>
      <c r="F13368" s="15">
        <f>IF(ISBLANK($D13368),"",IF(ISBLANK($E13368),VLOOKUP($D13368,$J:$K,2,FALSE),VLOOKUP($E13368,'Daycare Packages'!$A:$G,7,FALSE)))</f>
        <v>30</v>
      </c>
      <c r="G13368" s="15">
        <v>6</v>
      </c>
      <c r="H13368" s="15">
        <f t="shared" si="447"/>
        <v>36</v>
      </c>
      <c r="I13368" s="198">
        <f t="shared" si="448"/>
        <v>10</v>
      </c>
    </row>
    <row r="13369" spans="1:9" x14ac:dyDescent="0.3">
      <c r="A13369" s="10">
        <v>43755</v>
      </c>
      <c r="B13369" s="11" t="s">
        <v>1508</v>
      </c>
      <c r="C13369" s="11" t="s">
        <v>450</v>
      </c>
      <c r="D13369" s="11" t="s">
        <v>662</v>
      </c>
      <c r="E13369" s="11">
        <v>6965396</v>
      </c>
      <c r="F13369" s="15">
        <f>IF(ISBLANK($D13369),"",IF(ISBLANK($E13369),VLOOKUP($D13369,$J:$K,2,FALSE),VLOOKUP($E13369,'Daycare Packages'!$A:$G,7,FALSE)))</f>
        <v>27</v>
      </c>
      <c r="G13369" s="15"/>
      <c r="H13369" s="15">
        <f t="shared" si="447"/>
        <v>27</v>
      </c>
      <c r="I13369" s="198">
        <f t="shared" si="448"/>
        <v>10</v>
      </c>
    </row>
    <row r="13370" spans="1:9" x14ac:dyDescent="0.3">
      <c r="A13370" s="10">
        <v>43755</v>
      </c>
      <c r="B13370" s="11" t="s">
        <v>663</v>
      </c>
      <c r="C13370" s="11" t="s">
        <v>665</v>
      </c>
      <c r="D13370" s="11" t="s">
        <v>662</v>
      </c>
      <c r="F13370" s="15">
        <f>IF(ISBLANK($D13370),"",IF(ISBLANK($E13370),VLOOKUP($D13370,$J:$K,2,FALSE),VLOOKUP($E13370,'Daycare Packages'!$A:$G,7,FALSE)))</f>
        <v>30</v>
      </c>
      <c r="G13370" s="15"/>
      <c r="H13370" s="15">
        <f t="shared" si="447"/>
        <v>30</v>
      </c>
      <c r="I13370" s="198">
        <f t="shared" si="448"/>
        <v>10</v>
      </c>
    </row>
    <row r="13371" spans="1:9" x14ac:dyDescent="0.3">
      <c r="A13371" s="10">
        <v>43755</v>
      </c>
      <c r="B13371" s="11" t="s">
        <v>663</v>
      </c>
      <c r="C13371" s="11" t="s">
        <v>664</v>
      </c>
      <c r="D13371" s="11" t="s">
        <v>662</v>
      </c>
      <c r="F13371" s="15">
        <f>IF(ISBLANK($D13371),"",IF(ISBLANK($E13371),VLOOKUP($D13371,$J:$K,2,FALSE),VLOOKUP($E13371,'Daycare Packages'!$A:$G,7,FALSE)))</f>
        <v>30</v>
      </c>
      <c r="G13371" s="15"/>
      <c r="H13371" s="15">
        <f t="shared" si="447"/>
        <v>30</v>
      </c>
      <c r="I13371" s="198">
        <f t="shared" si="448"/>
        <v>10</v>
      </c>
    </row>
    <row r="13372" spans="1:9" x14ac:dyDescent="0.3">
      <c r="A13372" s="10">
        <v>43755</v>
      </c>
      <c r="B13372" s="11" t="s">
        <v>186</v>
      </c>
      <c r="C13372" s="11" t="s">
        <v>561</v>
      </c>
      <c r="D13372" s="11" t="s">
        <v>662</v>
      </c>
      <c r="E13372" s="11">
        <v>6937918</v>
      </c>
      <c r="F13372" s="15">
        <f>IF(ISBLANK($D13372),"",IF(ISBLANK($E13372),VLOOKUP($D13372,$J:$K,2,FALSE),VLOOKUP($E13372,'Daycare Packages'!$A:$G,7,FALSE)))</f>
        <v>23</v>
      </c>
      <c r="G13372" s="15"/>
      <c r="H13372" s="15">
        <f t="shared" si="447"/>
        <v>23</v>
      </c>
      <c r="I13372" s="198">
        <f t="shared" si="448"/>
        <v>10</v>
      </c>
    </row>
    <row r="13373" spans="1:9" x14ac:dyDescent="0.3">
      <c r="A13373" s="55">
        <v>43755</v>
      </c>
      <c r="B13373" s="56" t="s">
        <v>140</v>
      </c>
      <c r="C13373" s="56" t="s">
        <v>475</v>
      </c>
      <c r="D13373" s="56" t="s">
        <v>662</v>
      </c>
      <c r="E13373" s="56">
        <v>6964153</v>
      </c>
      <c r="F13373" s="59">
        <f>IF(ISBLANK($D13373),"",IF(ISBLANK($E13373),VLOOKUP($D13373,$J:$K,2,FALSE),VLOOKUP($E13373,'Daycare Packages'!$A:$G,7,FALSE)))</f>
        <v>26</v>
      </c>
      <c r="G13373" s="59"/>
      <c r="H13373" s="59">
        <f t="shared" ref="H13373:H13436" si="449">IF(ISBLANK(D13373),"",SUM(F13373:G13373))</f>
        <v>26</v>
      </c>
      <c r="I13373" s="198">
        <f t="shared" si="448"/>
        <v>10</v>
      </c>
    </row>
    <row r="13374" spans="1:9" x14ac:dyDescent="0.3">
      <c r="A13374" s="10">
        <v>43756</v>
      </c>
      <c r="B13374" s="11" t="s">
        <v>2478</v>
      </c>
      <c r="C13374" s="11" t="s">
        <v>1359</v>
      </c>
      <c r="D13374" s="11" t="s">
        <v>659</v>
      </c>
      <c r="E13374" s="11">
        <v>6958204</v>
      </c>
      <c r="F13374" s="15">
        <f>IF(ISBLANK($D13374),"",IF(ISBLANK($E13374),VLOOKUP($D13374,$J:$K,2,FALSE),VLOOKUP($E13374,'Daycare Packages'!$A:$G,7,FALSE)))</f>
        <v>19</v>
      </c>
      <c r="G13374" s="15"/>
      <c r="H13374" s="15">
        <f t="shared" si="449"/>
        <v>19</v>
      </c>
      <c r="I13374" s="198">
        <f t="shared" si="448"/>
        <v>10</v>
      </c>
    </row>
    <row r="13375" spans="1:9" x14ac:dyDescent="0.3">
      <c r="A13375" s="10">
        <v>43756</v>
      </c>
      <c r="B13375" s="11" t="s">
        <v>2480</v>
      </c>
      <c r="C13375" s="11" t="s">
        <v>2481</v>
      </c>
      <c r="D13375" s="11" t="s">
        <v>671</v>
      </c>
      <c r="F13375" s="15">
        <f>IF(ISBLANK($D13375),"",IF(ISBLANK($E13375),VLOOKUP($D13375,$J:$K,2,FALSE),VLOOKUP($E13375,'Daycare Packages'!$A:$G,7,FALSE)))</f>
        <v>0</v>
      </c>
      <c r="G13375" s="15"/>
      <c r="H13375" s="15">
        <f t="shared" si="449"/>
        <v>0</v>
      </c>
      <c r="I13375" s="198">
        <f t="shared" si="448"/>
        <v>10</v>
      </c>
    </row>
    <row r="13376" spans="1:9" x14ac:dyDescent="0.3">
      <c r="A13376" s="10">
        <v>43756</v>
      </c>
      <c r="B13376" s="11" t="s">
        <v>190</v>
      </c>
      <c r="C13376" s="11" t="s">
        <v>718</v>
      </c>
      <c r="D13376" s="11" t="s">
        <v>659</v>
      </c>
      <c r="E13376" s="11">
        <v>6999044</v>
      </c>
      <c r="F13376" s="15">
        <f>IF(ISBLANK($D13376),"",IF(ISBLANK($E13376),VLOOKUP($D13376,$J:$K,2,FALSE),VLOOKUP($E13376,'Daycare Packages'!$A:$G,7,FALSE)))</f>
        <v>19</v>
      </c>
      <c r="G13376" s="15"/>
      <c r="H13376" s="15">
        <f t="shared" si="449"/>
        <v>19</v>
      </c>
      <c r="I13376" s="198">
        <f t="shared" si="448"/>
        <v>10</v>
      </c>
    </row>
    <row r="13377" spans="1:9" x14ac:dyDescent="0.3">
      <c r="A13377" s="10">
        <v>43756</v>
      </c>
      <c r="B13377" s="11" t="s">
        <v>1221</v>
      </c>
      <c r="C13377" s="11" t="s">
        <v>1222</v>
      </c>
      <c r="D13377" s="11" t="s">
        <v>659</v>
      </c>
      <c r="E13377" s="11">
        <v>6818139</v>
      </c>
      <c r="F13377" s="15">
        <f>IF(ISBLANK($D13377),"",IF(ISBLANK($E13377),VLOOKUP($D13377,$J:$K,2,FALSE),VLOOKUP($E13377,'Daycare Packages'!$A:$G,7,FALSE)))</f>
        <v>18</v>
      </c>
      <c r="G13377" s="15"/>
      <c r="H13377" s="15">
        <f t="shared" si="449"/>
        <v>18</v>
      </c>
      <c r="I13377" s="198">
        <f t="shared" si="448"/>
        <v>10</v>
      </c>
    </row>
    <row r="13378" spans="1:9" x14ac:dyDescent="0.3">
      <c r="A13378" s="10">
        <v>43756</v>
      </c>
      <c r="B13378" s="11" t="s">
        <v>2472</v>
      </c>
      <c r="C13378" s="11" t="s">
        <v>800</v>
      </c>
      <c r="D13378" s="11" t="s">
        <v>662</v>
      </c>
      <c r="F13378" s="15">
        <f>IF(ISBLANK($D13378),"",IF(ISBLANK($E13378),VLOOKUP($D13378,$J:$K,2,FALSE),VLOOKUP($E13378,'Daycare Packages'!$A:$G,7,FALSE)))</f>
        <v>30</v>
      </c>
      <c r="G13378" s="15"/>
      <c r="H13378" s="15">
        <f t="shared" si="449"/>
        <v>30</v>
      </c>
      <c r="I13378" s="198">
        <f t="shared" si="448"/>
        <v>10</v>
      </c>
    </row>
    <row r="13379" spans="1:9" x14ac:dyDescent="0.3">
      <c r="A13379" s="10">
        <v>43756</v>
      </c>
      <c r="B13379" s="11" t="s">
        <v>152</v>
      </c>
      <c r="C13379" s="11" t="s">
        <v>679</v>
      </c>
      <c r="D13379" s="11" t="s">
        <v>662</v>
      </c>
      <c r="E13379" s="11">
        <v>6942219</v>
      </c>
      <c r="F13379" s="15">
        <f>IF(ISBLANK($D13379),"",IF(ISBLANK($E13379),VLOOKUP($D13379,$J:$K,2,FALSE),VLOOKUP($E13379,'Daycare Packages'!$A:$G,7,FALSE)))</f>
        <v>23</v>
      </c>
      <c r="G13379" s="15"/>
      <c r="H13379" s="15">
        <f t="shared" si="449"/>
        <v>23</v>
      </c>
      <c r="I13379" s="198">
        <f t="shared" ref="I13379:I13442" si="450">IF(A13379="",0,MONTH(A13379))</f>
        <v>10</v>
      </c>
    </row>
    <row r="13380" spans="1:9" x14ac:dyDescent="0.3">
      <c r="A13380" s="10">
        <v>43756</v>
      </c>
      <c r="B13380" s="11" t="s">
        <v>643</v>
      </c>
      <c r="C13380" s="11" t="s">
        <v>415</v>
      </c>
      <c r="D13380" s="11" t="s">
        <v>662</v>
      </c>
      <c r="E13380" s="11">
        <v>6989617</v>
      </c>
      <c r="F13380" s="15">
        <f>IF(ISBLANK($D13380),"",IF(ISBLANK($E13380),VLOOKUP($D13380,$J:$K,2,FALSE),VLOOKUP($E13380,'Daycare Packages'!$A:$G,7,FALSE)))</f>
        <v>26</v>
      </c>
      <c r="G13380" s="15"/>
      <c r="H13380" s="15">
        <f t="shared" si="449"/>
        <v>26</v>
      </c>
      <c r="I13380" s="198">
        <f t="shared" si="450"/>
        <v>10</v>
      </c>
    </row>
    <row r="13381" spans="1:9" x14ac:dyDescent="0.3">
      <c r="A13381" s="10">
        <v>43756</v>
      </c>
      <c r="B13381" s="11" t="s">
        <v>688</v>
      </c>
      <c r="C13381" s="11" t="s">
        <v>689</v>
      </c>
      <c r="D13381" s="11" t="s">
        <v>662</v>
      </c>
      <c r="F13381" s="15">
        <f>IF(ISBLANK($D13381),"",IF(ISBLANK($E13381),VLOOKUP($D13381,$J:$K,2,FALSE),VLOOKUP($E13381,'Daycare Packages'!$A:$G,7,FALSE)))</f>
        <v>30</v>
      </c>
      <c r="G13381" s="15"/>
      <c r="H13381" s="15">
        <f t="shared" si="449"/>
        <v>30</v>
      </c>
      <c r="I13381" s="198">
        <f t="shared" si="450"/>
        <v>10</v>
      </c>
    </row>
    <row r="13382" spans="1:9" x14ac:dyDescent="0.3">
      <c r="A13382" s="10">
        <v>43756</v>
      </c>
      <c r="B13382" s="11" t="s">
        <v>244</v>
      </c>
      <c r="C13382" s="11" t="s">
        <v>673</v>
      </c>
      <c r="D13382" s="11" t="s">
        <v>662</v>
      </c>
      <c r="E13382" s="11">
        <v>6995241</v>
      </c>
      <c r="F13382" s="15">
        <f>IF(ISBLANK($D13382),"",IF(ISBLANK($E13382),VLOOKUP($D13382,$J:$K,2,FALSE),VLOOKUP($E13382,'Daycare Packages'!$A:$G,7,FALSE)))</f>
        <v>25</v>
      </c>
      <c r="G13382" s="15"/>
      <c r="H13382" s="15">
        <f t="shared" si="449"/>
        <v>25</v>
      </c>
      <c r="I13382" s="198">
        <f t="shared" si="450"/>
        <v>10</v>
      </c>
    </row>
    <row r="13383" spans="1:9" x14ac:dyDescent="0.3">
      <c r="A13383" s="10">
        <v>43756</v>
      </c>
      <c r="B13383" s="11" t="s">
        <v>197</v>
      </c>
      <c r="C13383" s="11" t="s">
        <v>689</v>
      </c>
      <c r="D13383" s="11" t="s">
        <v>662</v>
      </c>
      <c r="E13383" s="11">
        <v>6877015</v>
      </c>
      <c r="F13383" s="15">
        <f>IF(ISBLANK($D13383),"",IF(ISBLANK($E13383),VLOOKUP($D13383,$J:$K,2,FALSE),VLOOKUP($E13383,'Daycare Packages'!$A:$G,7,FALSE)))</f>
        <v>27</v>
      </c>
      <c r="G13383" s="15"/>
      <c r="H13383" s="15">
        <f t="shared" si="449"/>
        <v>27</v>
      </c>
      <c r="I13383" s="198">
        <f t="shared" si="450"/>
        <v>10</v>
      </c>
    </row>
    <row r="13384" spans="1:9" x14ac:dyDescent="0.3">
      <c r="A13384" s="10">
        <v>43756</v>
      </c>
      <c r="B13384" s="11" t="s">
        <v>989</v>
      </c>
      <c r="C13384" s="11" t="s">
        <v>765</v>
      </c>
      <c r="D13384" s="11" t="s">
        <v>662</v>
      </c>
      <c r="F13384" s="15">
        <f>IF(ISBLANK($D13384),"",IF(ISBLANK($E13384),VLOOKUP($D13384,$J:$K,2,FALSE),VLOOKUP($E13384,'Daycare Packages'!$A:$G,7,FALSE)))</f>
        <v>30</v>
      </c>
      <c r="G13384" s="15"/>
      <c r="H13384" s="15">
        <f t="shared" si="449"/>
        <v>30</v>
      </c>
      <c r="I13384" s="198">
        <f t="shared" si="450"/>
        <v>10</v>
      </c>
    </row>
    <row r="13385" spans="1:9" x14ac:dyDescent="0.3">
      <c r="A13385" s="10">
        <v>43756</v>
      </c>
      <c r="B13385" s="11" t="s">
        <v>170</v>
      </c>
      <c r="C13385" s="11" t="s">
        <v>710</v>
      </c>
      <c r="D13385" s="11" t="s">
        <v>662</v>
      </c>
      <c r="E13385" s="11">
        <v>6899079</v>
      </c>
      <c r="F13385" s="15">
        <f>IF(ISBLANK($D13385),"",IF(ISBLANK($E13385),VLOOKUP($D13385,$J:$K,2,FALSE),VLOOKUP($E13385,'Daycare Packages'!$A:$G,7,FALSE)))</f>
        <v>23</v>
      </c>
      <c r="G13385" s="15"/>
      <c r="H13385" s="15">
        <f t="shared" si="449"/>
        <v>23</v>
      </c>
      <c r="I13385" s="198">
        <f t="shared" si="450"/>
        <v>10</v>
      </c>
    </row>
    <row r="13386" spans="1:9" x14ac:dyDescent="0.3">
      <c r="A13386" s="10">
        <v>43756</v>
      </c>
      <c r="B13386" s="11" t="s">
        <v>427</v>
      </c>
      <c r="C13386" s="11" t="s">
        <v>1313</v>
      </c>
      <c r="D13386" s="11" t="s">
        <v>662</v>
      </c>
      <c r="E13386" s="11">
        <v>6968000</v>
      </c>
      <c r="F13386" s="15">
        <f>IF(ISBLANK($D13386),"",IF(ISBLANK($E13386),VLOOKUP($D13386,$J:$K,2,FALSE),VLOOKUP($E13386,'Daycare Packages'!$A:$G,7,FALSE)))</f>
        <v>19</v>
      </c>
      <c r="G13386" s="15"/>
      <c r="H13386" s="15">
        <f t="shared" si="449"/>
        <v>19</v>
      </c>
      <c r="I13386" s="198">
        <f t="shared" si="450"/>
        <v>10</v>
      </c>
    </row>
    <row r="13387" spans="1:9" x14ac:dyDescent="0.3">
      <c r="A13387" s="10">
        <v>43756</v>
      </c>
      <c r="B13387" s="11" t="s">
        <v>365</v>
      </c>
      <c r="C13387" s="11" t="s">
        <v>587</v>
      </c>
      <c r="D13387" s="11" t="s">
        <v>662</v>
      </c>
      <c r="F13387" s="15">
        <f>IF(ISBLANK($D13387),"",IF(ISBLANK($E13387),VLOOKUP($D13387,$J:$K,2,FALSE),VLOOKUP($E13387,'Daycare Packages'!$A:$G,7,FALSE)))</f>
        <v>30</v>
      </c>
      <c r="G13387" s="15"/>
      <c r="H13387" s="15">
        <f t="shared" si="449"/>
        <v>30</v>
      </c>
      <c r="I13387" s="198">
        <f t="shared" si="450"/>
        <v>10</v>
      </c>
    </row>
    <row r="13388" spans="1:9" x14ac:dyDescent="0.3">
      <c r="A13388" s="10">
        <v>43756</v>
      </c>
      <c r="B13388" s="11" t="s">
        <v>2482</v>
      </c>
      <c r="C13388" s="11" t="s">
        <v>229</v>
      </c>
      <c r="D13388" s="11" t="s">
        <v>662</v>
      </c>
      <c r="F13388" s="15">
        <f>IF(ISBLANK($D13388),"",IF(ISBLANK($E13388),VLOOKUP($D13388,$J:$K,2,FALSE),VLOOKUP($E13388,'Daycare Packages'!$A:$G,7,FALSE)))</f>
        <v>30</v>
      </c>
      <c r="G13388" s="15"/>
      <c r="H13388" s="15">
        <f t="shared" si="449"/>
        <v>30</v>
      </c>
      <c r="I13388" s="198">
        <f t="shared" si="450"/>
        <v>10</v>
      </c>
    </row>
    <row r="13389" spans="1:9" x14ac:dyDescent="0.3">
      <c r="A13389" s="10">
        <v>43756</v>
      </c>
      <c r="B13389" s="11" t="s">
        <v>2061</v>
      </c>
      <c r="C13389" s="11" t="s">
        <v>2062</v>
      </c>
      <c r="D13389" s="11" t="s">
        <v>662</v>
      </c>
      <c r="E13389" s="11">
        <v>7002230</v>
      </c>
      <c r="F13389" s="15">
        <f>IF(ISBLANK($D13389),"",IF(ISBLANK($E13389),VLOOKUP($D13389,$J:$K,2,FALSE),VLOOKUP($E13389,'Daycare Packages'!$A:$G,7,FALSE)))</f>
        <v>27</v>
      </c>
      <c r="G13389" s="15"/>
      <c r="H13389" s="15">
        <f t="shared" si="449"/>
        <v>27</v>
      </c>
      <c r="I13389" s="198">
        <f t="shared" si="450"/>
        <v>10</v>
      </c>
    </row>
    <row r="13390" spans="1:9" x14ac:dyDescent="0.3">
      <c r="A13390" s="10">
        <v>43756</v>
      </c>
      <c r="B13390" s="11" t="s">
        <v>184</v>
      </c>
      <c r="C13390" s="11" t="s">
        <v>396</v>
      </c>
      <c r="D13390" s="11" t="s">
        <v>662</v>
      </c>
      <c r="E13390" s="11">
        <v>6955702</v>
      </c>
      <c r="F13390" s="15">
        <f>IF(ISBLANK($D13390),"",IF(ISBLANK($E13390),VLOOKUP($D13390,$J:$K,2,FALSE),VLOOKUP($E13390,'Daycare Packages'!$A:$G,7,FALSE)))</f>
        <v>26</v>
      </c>
      <c r="G13390" s="15"/>
      <c r="H13390" s="15">
        <f t="shared" si="449"/>
        <v>26</v>
      </c>
      <c r="I13390" s="198">
        <f t="shared" si="450"/>
        <v>10</v>
      </c>
    </row>
    <row r="13391" spans="1:9" x14ac:dyDescent="0.3">
      <c r="A13391" s="10">
        <v>43756</v>
      </c>
      <c r="B13391" s="11" t="s">
        <v>184</v>
      </c>
      <c r="C13391" s="11" t="s">
        <v>679</v>
      </c>
      <c r="D13391" s="11" t="s">
        <v>662</v>
      </c>
      <c r="E13391" s="11">
        <v>6955702</v>
      </c>
      <c r="F13391" s="15">
        <f>IF(ISBLANK($D13391),"",IF(ISBLANK($E13391),VLOOKUP($D13391,$J:$K,2,FALSE),VLOOKUP($E13391,'Daycare Packages'!$A:$G,7,FALSE)))</f>
        <v>26</v>
      </c>
      <c r="G13391" s="15"/>
      <c r="H13391" s="15">
        <f t="shared" si="449"/>
        <v>26</v>
      </c>
      <c r="I13391" s="198">
        <f t="shared" si="450"/>
        <v>10</v>
      </c>
    </row>
    <row r="13392" spans="1:9" x14ac:dyDescent="0.3">
      <c r="A13392" s="10">
        <v>43756</v>
      </c>
      <c r="B13392" s="11" t="s">
        <v>182</v>
      </c>
      <c r="C13392" s="11" t="s">
        <v>685</v>
      </c>
      <c r="D13392" s="11" t="s">
        <v>662</v>
      </c>
      <c r="E13392" s="11">
        <v>6973446</v>
      </c>
      <c r="F13392" s="15">
        <f>IF(ISBLANK($D13392),"",IF(ISBLANK($E13392),VLOOKUP($D13392,$J:$K,2,FALSE),VLOOKUP($E13392,'Daycare Packages'!$A:$G,7,FALSE)))</f>
        <v>23</v>
      </c>
      <c r="G13392" s="15"/>
      <c r="H13392" s="15">
        <f t="shared" si="449"/>
        <v>23</v>
      </c>
      <c r="I13392" s="198">
        <f t="shared" si="450"/>
        <v>10</v>
      </c>
    </row>
    <row r="13393" spans="1:9" x14ac:dyDescent="0.3">
      <c r="A13393" s="10">
        <v>43756</v>
      </c>
      <c r="B13393" s="11" t="s">
        <v>2293</v>
      </c>
      <c r="C13393" s="11" t="s">
        <v>1675</v>
      </c>
      <c r="D13393" s="11" t="s">
        <v>662</v>
      </c>
      <c r="F13393" s="15">
        <f>IF(ISBLANK($D13393),"",IF(ISBLANK($E13393),VLOOKUP($D13393,$J:$K,2,FALSE),VLOOKUP($E13393,'Daycare Packages'!$A:$G,7,FALSE)))</f>
        <v>30</v>
      </c>
      <c r="G13393" s="15"/>
      <c r="H13393" s="15">
        <f t="shared" si="449"/>
        <v>30</v>
      </c>
      <c r="I13393" s="198">
        <f t="shared" si="450"/>
        <v>10</v>
      </c>
    </row>
    <row r="13394" spans="1:9" x14ac:dyDescent="0.3">
      <c r="A13394" s="10">
        <v>43756</v>
      </c>
      <c r="B13394" s="11" t="s">
        <v>2006</v>
      </c>
      <c r="C13394" s="11" t="s">
        <v>2007</v>
      </c>
      <c r="D13394" s="11" t="s">
        <v>662</v>
      </c>
      <c r="E13394" s="11">
        <v>6985626</v>
      </c>
      <c r="F13394" s="15">
        <f>IF(ISBLANK($D13394),"",IF(ISBLANK($E13394),VLOOKUP($D13394,$J:$K,2,FALSE),VLOOKUP($E13394,'Daycare Packages'!$A:$G,7,FALSE)))</f>
        <v>23</v>
      </c>
      <c r="G13394" s="15"/>
      <c r="H13394" s="15">
        <f t="shared" si="449"/>
        <v>23</v>
      </c>
      <c r="I13394" s="198">
        <f t="shared" si="450"/>
        <v>10</v>
      </c>
    </row>
    <row r="13395" spans="1:9" x14ac:dyDescent="0.3">
      <c r="A13395" s="10">
        <v>43756</v>
      </c>
      <c r="B13395" s="11" t="s">
        <v>2006</v>
      </c>
      <c r="C13395" s="11" t="s">
        <v>1154</v>
      </c>
      <c r="D13395" s="11" t="s">
        <v>662</v>
      </c>
      <c r="E13395" s="11">
        <v>6985626</v>
      </c>
      <c r="F13395" s="15">
        <f>IF(ISBLANK($D13395),"",IF(ISBLANK($E13395),VLOOKUP($D13395,$J:$K,2,FALSE),VLOOKUP($E13395,'Daycare Packages'!$A:$G,7,FALSE)))</f>
        <v>23</v>
      </c>
      <c r="G13395" s="15"/>
      <c r="H13395" s="15">
        <f t="shared" si="449"/>
        <v>23</v>
      </c>
      <c r="I13395" s="198">
        <f t="shared" si="450"/>
        <v>10</v>
      </c>
    </row>
    <row r="13396" spans="1:9" x14ac:dyDescent="0.3">
      <c r="A13396" s="10">
        <v>43756</v>
      </c>
      <c r="B13396" s="11" t="s">
        <v>137</v>
      </c>
      <c r="C13396" s="11" t="s">
        <v>693</v>
      </c>
      <c r="D13396" s="11" t="s">
        <v>662</v>
      </c>
      <c r="E13396" s="11">
        <v>6867321</v>
      </c>
      <c r="F13396" s="15">
        <f>IF(ISBLANK($D13396),"",IF(ISBLANK($E13396),VLOOKUP($D13396,$J:$K,2,FALSE),VLOOKUP($E13396,'Daycare Packages'!$A:$G,7,FALSE)))</f>
        <v>23</v>
      </c>
      <c r="G13396" s="15"/>
      <c r="H13396" s="15">
        <f t="shared" si="449"/>
        <v>23</v>
      </c>
      <c r="I13396" s="198">
        <f t="shared" si="450"/>
        <v>10</v>
      </c>
    </row>
    <row r="13397" spans="1:9" x14ac:dyDescent="0.3">
      <c r="A13397" s="10">
        <v>43756</v>
      </c>
      <c r="B13397" s="11" t="s">
        <v>1298</v>
      </c>
      <c r="C13397" s="11" t="s">
        <v>764</v>
      </c>
      <c r="D13397" s="11" t="s">
        <v>662</v>
      </c>
      <c r="F13397" s="15">
        <f>IF(ISBLANK($D13397),"",IF(ISBLANK($E13397),VLOOKUP($D13397,$J:$K,2,FALSE),VLOOKUP($E13397,'Daycare Packages'!$A:$G,7,FALSE)))</f>
        <v>30</v>
      </c>
      <c r="G13397" s="15"/>
      <c r="H13397" s="15">
        <f t="shared" si="449"/>
        <v>30</v>
      </c>
      <c r="I13397" s="198">
        <f t="shared" si="450"/>
        <v>10</v>
      </c>
    </row>
    <row r="13398" spans="1:9" x14ac:dyDescent="0.3">
      <c r="A13398" s="10">
        <v>43756</v>
      </c>
      <c r="B13398" s="11" t="s">
        <v>96</v>
      </c>
      <c r="C13398" s="11" t="s">
        <v>696</v>
      </c>
      <c r="D13398" s="11" t="s">
        <v>662</v>
      </c>
      <c r="E13398" s="11">
        <v>6829343</v>
      </c>
      <c r="F13398" s="15">
        <f>IF(ISBLANK($D13398),"",IF(ISBLANK($E13398),VLOOKUP($D13398,$J:$K,2,FALSE),VLOOKUP($E13398,'Daycare Packages'!$A:$G,7,FALSE)))</f>
        <v>23</v>
      </c>
      <c r="G13398" s="15"/>
      <c r="H13398" s="15">
        <f t="shared" si="449"/>
        <v>23</v>
      </c>
      <c r="I13398" s="198">
        <f t="shared" si="450"/>
        <v>10</v>
      </c>
    </row>
    <row r="13399" spans="1:9" x14ac:dyDescent="0.3">
      <c r="A13399" s="10">
        <v>43756</v>
      </c>
      <c r="B13399" s="11" t="s">
        <v>727</v>
      </c>
      <c r="C13399" s="11" t="s">
        <v>728</v>
      </c>
      <c r="D13399" s="11" t="s">
        <v>662</v>
      </c>
      <c r="F13399" s="15">
        <f>IF(ISBLANK($D13399),"",IF(ISBLANK($E13399),VLOOKUP($D13399,$J:$K,2,FALSE),VLOOKUP($E13399,'Daycare Packages'!$A:$G,7,FALSE)))</f>
        <v>30</v>
      </c>
      <c r="G13399" s="15"/>
      <c r="H13399" s="15">
        <f t="shared" si="449"/>
        <v>30</v>
      </c>
      <c r="I13399" s="198">
        <f t="shared" si="450"/>
        <v>10</v>
      </c>
    </row>
    <row r="13400" spans="1:9" x14ac:dyDescent="0.3">
      <c r="A13400" s="10">
        <v>43756</v>
      </c>
      <c r="B13400" s="11" t="s">
        <v>359</v>
      </c>
      <c r="C13400" s="11" t="s">
        <v>492</v>
      </c>
      <c r="D13400" s="11" t="s">
        <v>662</v>
      </c>
      <c r="F13400" s="15">
        <f>IF(ISBLANK($D13400),"",IF(ISBLANK($E13400),VLOOKUP($D13400,$J:$K,2,FALSE),VLOOKUP($E13400,'Daycare Packages'!$A:$G,7,FALSE)))</f>
        <v>30</v>
      </c>
      <c r="G13400" s="15"/>
      <c r="H13400" s="15">
        <f t="shared" si="449"/>
        <v>30</v>
      </c>
      <c r="I13400" s="198">
        <f t="shared" si="450"/>
        <v>10</v>
      </c>
    </row>
    <row r="13401" spans="1:9" x14ac:dyDescent="0.3">
      <c r="A13401" s="10">
        <v>43756</v>
      </c>
      <c r="B13401" s="11" t="s">
        <v>154</v>
      </c>
      <c r="C13401" s="11" t="s">
        <v>729</v>
      </c>
      <c r="D13401" s="11" t="s">
        <v>662</v>
      </c>
      <c r="E13401" s="11">
        <v>6928866</v>
      </c>
      <c r="F13401" s="15">
        <f>IF(ISBLANK($D13401),"",IF(ISBLANK($E13401),VLOOKUP($D13401,$J:$K,2,FALSE),VLOOKUP($E13401,'Daycare Packages'!$A:$G,7,FALSE)))</f>
        <v>27</v>
      </c>
      <c r="G13401" s="15"/>
      <c r="H13401" s="15">
        <f t="shared" si="449"/>
        <v>27</v>
      </c>
      <c r="I13401" s="198">
        <f t="shared" si="450"/>
        <v>10</v>
      </c>
    </row>
    <row r="13402" spans="1:9" x14ac:dyDescent="0.3">
      <c r="A13402" s="10">
        <v>43756</v>
      </c>
      <c r="B13402" s="11" t="s">
        <v>160</v>
      </c>
      <c r="C13402" s="11" t="s">
        <v>794</v>
      </c>
      <c r="D13402" s="11" t="s">
        <v>662</v>
      </c>
      <c r="E13402" s="11">
        <v>6976592</v>
      </c>
      <c r="F13402" s="15">
        <f>IF(ISBLANK($D13402),"",IF(ISBLANK($E13402),VLOOKUP($D13402,$J:$K,2,FALSE),VLOOKUP($E13402,'Daycare Packages'!$A:$G,7,FALSE)))</f>
        <v>25</v>
      </c>
      <c r="G13402" s="15"/>
      <c r="H13402" s="15">
        <f t="shared" si="449"/>
        <v>25</v>
      </c>
      <c r="I13402" s="198">
        <f t="shared" si="450"/>
        <v>10</v>
      </c>
    </row>
    <row r="13403" spans="1:9" x14ac:dyDescent="0.3">
      <c r="A13403" s="10">
        <v>43756</v>
      </c>
      <c r="B13403" s="11" t="s">
        <v>160</v>
      </c>
      <c r="C13403" s="11" t="s">
        <v>1761</v>
      </c>
      <c r="D13403" s="11" t="s">
        <v>662</v>
      </c>
      <c r="E13403" s="11">
        <v>6976592</v>
      </c>
      <c r="F13403" s="15">
        <f>IF(ISBLANK($D13403),"",IF(ISBLANK($E13403),VLOOKUP($D13403,$J:$K,2,FALSE),VLOOKUP($E13403,'Daycare Packages'!$A:$G,7,FALSE)))</f>
        <v>25</v>
      </c>
      <c r="G13403" s="15"/>
      <c r="H13403" s="15">
        <f t="shared" si="449"/>
        <v>25</v>
      </c>
      <c r="I13403" s="198">
        <f t="shared" si="450"/>
        <v>10</v>
      </c>
    </row>
    <row r="13404" spans="1:9" x14ac:dyDescent="0.3">
      <c r="A13404" s="10">
        <v>43756</v>
      </c>
      <c r="B13404" s="11" t="s">
        <v>218</v>
      </c>
      <c r="C13404" s="11" t="s">
        <v>2483</v>
      </c>
      <c r="D13404" s="11" t="s">
        <v>662</v>
      </c>
      <c r="E13404" s="11">
        <v>6911320</v>
      </c>
      <c r="F13404" s="15">
        <f>IF(ISBLANK($D13404),"",IF(ISBLANK($E13404),VLOOKUP($D13404,$J:$K,2,FALSE),VLOOKUP($E13404,'Daycare Packages'!$A:$G,7,FALSE)))</f>
        <v>20</v>
      </c>
      <c r="G13404" s="15"/>
      <c r="H13404" s="15">
        <f t="shared" si="449"/>
        <v>20</v>
      </c>
      <c r="I13404" s="198">
        <f t="shared" si="450"/>
        <v>10</v>
      </c>
    </row>
    <row r="13405" spans="1:9" x14ac:dyDescent="0.3">
      <c r="A13405" s="10">
        <v>43756</v>
      </c>
      <c r="B13405" s="11" t="s">
        <v>218</v>
      </c>
      <c r="C13405" s="11" t="s">
        <v>738</v>
      </c>
      <c r="D13405" s="11" t="s">
        <v>662</v>
      </c>
      <c r="E13405" s="11">
        <v>6911320</v>
      </c>
      <c r="F13405" s="15">
        <f>IF(ISBLANK($D13405),"",IF(ISBLANK($E13405),VLOOKUP($D13405,$J:$K,2,FALSE),VLOOKUP($E13405,'Daycare Packages'!$A:$G,7,FALSE)))</f>
        <v>20</v>
      </c>
      <c r="G13405" s="15"/>
      <c r="H13405" s="15">
        <f t="shared" si="449"/>
        <v>20</v>
      </c>
      <c r="I13405" s="198">
        <f t="shared" si="450"/>
        <v>10</v>
      </c>
    </row>
    <row r="13406" spans="1:9" x14ac:dyDescent="0.3">
      <c r="A13406" s="10">
        <v>43756</v>
      </c>
      <c r="B13406" s="11" t="s">
        <v>214</v>
      </c>
      <c r="C13406" s="11" t="s">
        <v>686</v>
      </c>
      <c r="D13406" s="11" t="s">
        <v>662</v>
      </c>
      <c r="E13406" s="11">
        <v>6952878</v>
      </c>
      <c r="F13406" s="15">
        <f>IF(ISBLANK($D13406),"",IF(ISBLANK($E13406),VLOOKUP($D13406,$J:$K,2,FALSE),VLOOKUP($E13406,'Daycare Packages'!$A:$G,7,FALSE)))</f>
        <v>23.4</v>
      </c>
      <c r="G13406" s="15"/>
      <c r="H13406" s="15">
        <f t="shared" si="449"/>
        <v>23.4</v>
      </c>
      <c r="I13406" s="198">
        <f t="shared" si="450"/>
        <v>10</v>
      </c>
    </row>
    <row r="13407" spans="1:9" x14ac:dyDescent="0.3">
      <c r="A13407" s="10">
        <v>43756</v>
      </c>
      <c r="B13407" s="11" t="s">
        <v>1317</v>
      </c>
      <c r="C13407" s="11" t="s">
        <v>633</v>
      </c>
      <c r="D13407" s="11" t="s">
        <v>662</v>
      </c>
      <c r="E13407" s="11">
        <v>6935593</v>
      </c>
      <c r="F13407" s="15">
        <f>IF(ISBLANK($D13407),"",IF(ISBLANK($E13407),VLOOKUP($D13407,$J:$K,2,FALSE),VLOOKUP($E13407,'Daycare Packages'!$A:$G,7,FALSE)))</f>
        <v>25</v>
      </c>
      <c r="G13407" s="15"/>
      <c r="H13407" s="15">
        <f t="shared" si="449"/>
        <v>25</v>
      </c>
      <c r="I13407" s="198">
        <f t="shared" si="450"/>
        <v>10</v>
      </c>
    </row>
    <row r="13408" spans="1:9" x14ac:dyDescent="0.3">
      <c r="A13408" s="10">
        <v>43756</v>
      </c>
      <c r="B13408" s="11" t="s">
        <v>724</v>
      </c>
      <c r="C13408" s="11" t="s">
        <v>725</v>
      </c>
      <c r="D13408" s="11" t="s">
        <v>662</v>
      </c>
      <c r="F13408" s="15">
        <f>IF(ISBLANK($D13408),"",IF(ISBLANK($E13408),VLOOKUP($D13408,$J:$K,2,FALSE),VLOOKUP($E13408,'Daycare Packages'!$A:$G,7,FALSE)))</f>
        <v>30</v>
      </c>
      <c r="G13408" s="15"/>
      <c r="H13408" s="15">
        <f t="shared" si="449"/>
        <v>30</v>
      </c>
      <c r="I13408" s="198">
        <f t="shared" si="450"/>
        <v>10</v>
      </c>
    </row>
    <row r="13409" spans="1:9" x14ac:dyDescent="0.3">
      <c r="A13409" s="10">
        <v>43756</v>
      </c>
      <c r="B13409" s="11" t="s">
        <v>770</v>
      </c>
      <c r="C13409" s="11" t="s">
        <v>2484</v>
      </c>
      <c r="D13409" s="11" t="s">
        <v>662</v>
      </c>
      <c r="F13409" s="15">
        <f>IF(ISBLANK($D13409),"",IF(ISBLANK($E13409),VLOOKUP($D13409,$J:$K,2,FALSE),VLOOKUP($E13409,'Daycare Packages'!$A:$G,7,FALSE)))</f>
        <v>30</v>
      </c>
      <c r="G13409" s="15"/>
      <c r="H13409" s="15">
        <f t="shared" si="449"/>
        <v>30</v>
      </c>
      <c r="I13409" s="198">
        <f t="shared" si="450"/>
        <v>10</v>
      </c>
    </row>
    <row r="13410" spans="1:9" x14ac:dyDescent="0.3">
      <c r="A13410" s="10">
        <v>43756</v>
      </c>
      <c r="B13410" s="11" t="s">
        <v>677</v>
      </c>
      <c r="C13410" s="11" t="s">
        <v>678</v>
      </c>
      <c r="D13410" s="11" t="s">
        <v>662</v>
      </c>
      <c r="F13410" s="15">
        <f>IF(ISBLANK($D13410),"",IF(ISBLANK($E13410),VLOOKUP($D13410,$J:$K,2,FALSE),VLOOKUP($E13410,'Daycare Packages'!$A:$G,7,FALSE)))</f>
        <v>30</v>
      </c>
      <c r="G13410" s="15"/>
      <c r="H13410" s="15">
        <f t="shared" si="449"/>
        <v>30</v>
      </c>
      <c r="I13410" s="198">
        <f t="shared" si="450"/>
        <v>10</v>
      </c>
    </row>
    <row r="13411" spans="1:9" x14ac:dyDescent="0.3">
      <c r="A13411" s="10">
        <v>43756</v>
      </c>
      <c r="B13411" s="11" t="s">
        <v>1435</v>
      </c>
      <c r="C13411" s="11" t="s">
        <v>448</v>
      </c>
      <c r="D13411" s="11" t="s">
        <v>662</v>
      </c>
      <c r="E13411" s="11">
        <v>6972428</v>
      </c>
      <c r="F13411" s="15">
        <f>IF(ISBLANK($D13411),"",IF(ISBLANK($E13411),VLOOKUP($D13411,$J:$K,2,FALSE),VLOOKUP($E13411,'Daycare Packages'!$A:$G,7,FALSE)))</f>
        <v>26</v>
      </c>
      <c r="G13411" s="15"/>
      <c r="H13411" s="15">
        <f t="shared" si="449"/>
        <v>26</v>
      </c>
      <c r="I13411" s="198">
        <f t="shared" si="450"/>
        <v>10</v>
      </c>
    </row>
    <row r="13412" spans="1:9" x14ac:dyDescent="0.3">
      <c r="A13412" s="10">
        <v>43756</v>
      </c>
      <c r="B13412" s="11" t="s">
        <v>1987</v>
      </c>
      <c r="C13412" s="11" t="s">
        <v>1988</v>
      </c>
      <c r="D13412" s="11" t="s">
        <v>662</v>
      </c>
      <c r="F13412" s="15">
        <f>IF(ISBLANK($D13412),"",IF(ISBLANK($E13412),VLOOKUP($D13412,$J:$K,2,FALSE),VLOOKUP($E13412,'Daycare Packages'!$A:$G,7,FALSE)))</f>
        <v>30</v>
      </c>
      <c r="G13412" s="15"/>
      <c r="H13412" s="15">
        <f t="shared" si="449"/>
        <v>30</v>
      </c>
      <c r="I13412" s="198">
        <f t="shared" si="450"/>
        <v>10</v>
      </c>
    </row>
    <row r="13413" spans="1:9" x14ac:dyDescent="0.3">
      <c r="A13413" s="10">
        <v>43756</v>
      </c>
      <c r="B13413" s="11" t="s">
        <v>995</v>
      </c>
      <c r="C13413" s="11" t="s">
        <v>996</v>
      </c>
      <c r="D13413" s="11" t="s">
        <v>662</v>
      </c>
      <c r="F13413" s="15">
        <f>IF(ISBLANK($D13413),"",IF(ISBLANK($E13413),VLOOKUP($D13413,$J:$K,2,FALSE),VLOOKUP($E13413,'Daycare Packages'!$A:$G,7,FALSE)))</f>
        <v>30</v>
      </c>
      <c r="G13413" s="15"/>
      <c r="H13413" s="15">
        <f t="shared" si="449"/>
        <v>30</v>
      </c>
      <c r="I13413" s="198">
        <f t="shared" si="450"/>
        <v>10</v>
      </c>
    </row>
    <row r="13414" spans="1:9" x14ac:dyDescent="0.3">
      <c r="A13414" s="10">
        <v>43756</v>
      </c>
      <c r="B13414" s="11" t="s">
        <v>230</v>
      </c>
      <c r="C13414" s="11" t="s">
        <v>493</v>
      </c>
      <c r="D13414" s="11" t="s">
        <v>662</v>
      </c>
      <c r="E13414" s="11">
        <v>6990614</v>
      </c>
      <c r="F13414" s="15">
        <f>IF(ISBLANK($D13414),"",IF(ISBLANK($E13414),VLOOKUP($D13414,$J:$K,2,FALSE),VLOOKUP($E13414,'Daycare Packages'!$A:$G,7,FALSE)))</f>
        <v>27</v>
      </c>
      <c r="G13414" s="15"/>
      <c r="H13414" s="15">
        <f t="shared" si="449"/>
        <v>27</v>
      </c>
      <c r="I13414" s="198">
        <f t="shared" si="450"/>
        <v>10</v>
      </c>
    </row>
    <row r="13415" spans="1:9" x14ac:dyDescent="0.3">
      <c r="A13415" s="10">
        <v>43756</v>
      </c>
      <c r="B13415" s="11" t="s">
        <v>193</v>
      </c>
      <c r="C13415" s="11" t="s">
        <v>776</v>
      </c>
      <c r="D13415" s="11" t="s">
        <v>662</v>
      </c>
      <c r="E13415" s="11">
        <v>6959357</v>
      </c>
      <c r="F13415" s="15">
        <f>IF(ISBLANK($D13415),"",IF(ISBLANK($E13415),VLOOKUP($D13415,$J:$K,2,FALSE),VLOOKUP($E13415,'Daycare Packages'!$A:$G,7,FALSE)))</f>
        <v>27</v>
      </c>
      <c r="G13415" s="15"/>
      <c r="H13415" s="15">
        <f t="shared" si="449"/>
        <v>27</v>
      </c>
      <c r="I13415" s="198">
        <f t="shared" si="450"/>
        <v>10</v>
      </c>
    </row>
    <row r="13416" spans="1:9" x14ac:dyDescent="0.3">
      <c r="A13416" s="10">
        <v>43756</v>
      </c>
      <c r="B13416" s="11" t="s">
        <v>146</v>
      </c>
      <c r="C13416" s="11" t="s">
        <v>705</v>
      </c>
      <c r="D13416" s="11" t="s">
        <v>662</v>
      </c>
      <c r="E13416" s="11">
        <v>6884628</v>
      </c>
      <c r="F13416" s="15">
        <f>IF(ISBLANK($D13416),"",IF(ISBLANK($E13416),VLOOKUP($D13416,$J:$K,2,FALSE),VLOOKUP($E13416,'Daycare Packages'!$A:$G,7,FALSE)))</f>
        <v>23</v>
      </c>
      <c r="G13416" s="15"/>
      <c r="H13416" s="15">
        <f t="shared" si="449"/>
        <v>23</v>
      </c>
      <c r="I13416" s="198">
        <f t="shared" si="450"/>
        <v>10</v>
      </c>
    </row>
    <row r="13417" spans="1:9" x14ac:dyDescent="0.3">
      <c r="A13417" s="10">
        <v>43756</v>
      </c>
      <c r="B13417" s="11" t="s">
        <v>216</v>
      </c>
      <c r="C13417" s="11" t="s">
        <v>448</v>
      </c>
      <c r="D13417" s="11" t="s">
        <v>662</v>
      </c>
      <c r="E13417" s="11">
        <v>6966017</v>
      </c>
      <c r="F13417" s="15">
        <f>IF(ISBLANK($D13417),"",IF(ISBLANK($E13417),VLOOKUP($D13417,$J:$K,2,FALSE),VLOOKUP($E13417,'Daycare Packages'!$A:$G,7,FALSE)))</f>
        <v>27</v>
      </c>
      <c r="G13417" s="15"/>
      <c r="H13417" s="15">
        <f t="shared" si="449"/>
        <v>27</v>
      </c>
      <c r="I13417" s="198">
        <f t="shared" si="450"/>
        <v>10</v>
      </c>
    </row>
    <row r="13418" spans="1:9" x14ac:dyDescent="0.3">
      <c r="A13418" s="10">
        <v>43756</v>
      </c>
      <c r="B13418" s="11" t="s">
        <v>1961</v>
      </c>
      <c r="C13418" s="11" t="s">
        <v>1962</v>
      </c>
      <c r="D13418" s="11" t="s">
        <v>662</v>
      </c>
      <c r="F13418" s="15">
        <f>IF(ISBLANK($D13418),"",IF(ISBLANK($E13418),VLOOKUP($D13418,$J:$K,2,FALSE),VLOOKUP($E13418,'Daycare Packages'!$A:$G,7,FALSE)))</f>
        <v>30</v>
      </c>
      <c r="G13418" s="15"/>
      <c r="H13418" s="15">
        <f t="shared" si="449"/>
        <v>30</v>
      </c>
      <c r="I13418" s="198">
        <f t="shared" si="450"/>
        <v>10</v>
      </c>
    </row>
    <row r="13419" spans="1:9" x14ac:dyDescent="0.3">
      <c r="A13419" s="10">
        <v>43756</v>
      </c>
      <c r="B13419" s="11" t="s">
        <v>933</v>
      </c>
      <c r="C13419" s="11" t="s">
        <v>618</v>
      </c>
      <c r="D13419" s="11" t="s">
        <v>662</v>
      </c>
      <c r="F13419" s="15">
        <f>IF(ISBLANK($D13419),"",IF(ISBLANK($E13419),VLOOKUP($D13419,$J:$K,2,FALSE),VLOOKUP($E13419,'Daycare Packages'!$A:$G,7,FALSE)))</f>
        <v>30</v>
      </c>
      <c r="G13419" s="15"/>
      <c r="H13419" s="15">
        <f t="shared" si="449"/>
        <v>30</v>
      </c>
      <c r="I13419" s="198">
        <f t="shared" si="450"/>
        <v>10</v>
      </c>
    </row>
    <row r="13420" spans="1:9" x14ac:dyDescent="0.3">
      <c r="A13420" s="10">
        <v>43756</v>
      </c>
      <c r="B13420" s="11" t="s">
        <v>1165</v>
      </c>
      <c r="C13420" s="11" t="s">
        <v>702</v>
      </c>
      <c r="D13420" s="11" t="s">
        <v>662</v>
      </c>
      <c r="E13420" s="11">
        <v>6992732</v>
      </c>
      <c r="F13420" s="15">
        <f>IF(ISBLANK($D13420),"",IF(ISBLANK($E13420),VLOOKUP($D13420,$J:$K,2,FALSE),VLOOKUP($E13420,'Daycare Packages'!$A:$G,7,FALSE)))</f>
        <v>27</v>
      </c>
      <c r="G13420" s="15"/>
      <c r="H13420" s="15">
        <f t="shared" si="449"/>
        <v>27</v>
      </c>
      <c r="I13420" s="198">
        <f t="shared" si="450"/>
        <v>10</v>
      </c>
    </row>
    <row r="13421" spans="1:9" x14ac:dyDescent="0.3">
      <c r="A13421" s="10">
        <v>43756</v>
      </c>
      <c r="B13421" s="11" t="s">
        <v>172</v>
      </c>
      <c r="C13421" s="11" t="s">
        <v>773</v>
      </c>
      <c r="D13421" s="11" t="s">
        <v>662</v>
      </c>
      <c r="F13421" s="15">
        <f>IF(ISBLANK($D13421),"",IF(ISBLANK($E13421),VLOOKUP($D13421,$J:$K,2,FALSE),VLOOKUP($E13421,'Daycare Packages'!$A:$G,7,FALSE)))</f>
        <v>30</v>
      </c>
      <c r="G13421" s="15"/>
      <c r="H13421" s="15">
        <f t="shared" si="449"/>
        <v>30</v>
      </c>
      <c r="I13421" s="198">
        <f t="shared" si="450"/>
        <v>10</v>
      </c>
    </row>
    <row r="13422" spans="1:9" x14ac:dyDescent="0.3">
      <c r="A13422" s="10">
        <v>43756</v>
      </c>
      <c r="B13422" s="11" t="s">
        <v>663</v>
      </c>
      <c r="C13422" s="11" t="s">
        <v>665</v>
      </c>
      <c r="D13422" s="11" t="s">
        <v>662</v>
      </c>
      <c r="F13422" s="15">
        <f>IF(ISBLANK($D13422),"",IF(ISBLANK($E13422),VLOOKUP($D13422,$J:$K,2,FALSE),VLOOKUP($E13422,'Daycare Packages'!$A:$G,7,FALSE)))</f>
        <v>30</v>
      </c>
      <c r="G13422" s="15"/>
      <c r="H13422" s="15">
        <f t="shared" si="449"/>
        <v>30</v>
      </c>
      <c r="I13422" s="198">
        <f t="shared" si="450"/>
        <v>10</v>
      </c>
    </row>
    <row r="13423" spans="1:9" x14ac:dyDescent="0.3">
      <c r="A13423" s="10">
        <v>43756</v>
      </c>
      <c r="B13423" s="11" t="s">
        <v>663</v>
      </c>
      <c r="C13423" s="11" t="s">
        <v>664</v>
      </c>
      <c r="D13423" s="11" t="s">
        <v>662</v>
      </c>
      <c r="F13423" s="15">
        <f>IF(ISBLANK($D13423),"",IF(ISBLANK($E13423),VLOOKUP($D13423,$J:$K,2,FALSE),VLOOKUP($E13423,'Daycare Packages'!$A:$G,7,FALSE)))</f>
        <v>30</v>
      </c>
      <c r="G13423" s="15"/>
      <c r="H13423" s="15">
        <f t="shared" si="449"/>
        <v>30</v>
      </c>
      <c r="I13423" s="198">
        <f t="shared" si="450"/>
        <v>10</v>
      </c>
    </row>
    <row r="13424" spans="1:9" x14ac:dyDescent="0.3">
      <c r="A13424" s="10">
        <v>43756</v>
      </c>
      <c r="B13424" s="11" t="s">
        <v>2167</v>
      </c>
      <c r="C13424" s="11" t="s">
        <v>570</v>
      </c>
      <c r="D13424" s="11" t="s">
        <v>662</v>
      </c>
      <c r="E13424" s="11">
        <v>6986647</v>
      </c>
      <c r="F13424" s="15">
        <f>IF(ISBLANK($D13424),"",IF(ISBLANK($E13424),VLOOKUP($D13424,$J:$K,2,FALSE),VLOOKUP($E13424,'Daycare Packages'!$A:$G,7,FALSE)))</f>
        <v>27</v>
      </c>
      <c r="G13424" s="15"/>
      <c r="H13424" s="15">
        <f t="shared" si="449"/>
        <v>27</v>
      </c>
      <c r="I13424" s="198">
        <f t="shared" si="450"/>
        <v>10</v>
      </c>
    </row>
    <row r="13425" spans="1:9" x14ac:dyDescent="0.3">
      <c r="A13425" s="10">
        <v>43756</v>
      </c>
      <c r="B13425" s="11" t="s">
        <v>174</v>
      </c>
      <c r="C13425" s="11" t="s">
        <v>432</v>
      </c>
      <c r="D13425" s="11" t="s">
        <v>662</v>
      </c>
      <c r="F13425" s="15">
        <f>IF(ISBLANK($D13425),"",IF(ISBLANK($E13425),VLOOKUP($D13425,$J:$K,2,FALSE),VLOOKUP($E13425,'Daycare Packages'!$A:$G,7,FALSE)))</f>
        <v>30</v>
      </c>
      <c r="G13425" s="15"/>
      <c r="H13425" s="15">
        <f t="shared" si="449"/>
        <v>30</v>
      </c>
      <c r="I13425" s="198">
        <f t="shared" si="450"/>
        <v>10</v>
      </c>
    </row>
    <row r="13426" spans="1:9" x14ac:dyDescent="0.3">
      <c r="A13426" s="10">
        <v>43756</v>
      </c>
      <c r="B13426" s="11" t="s">
        <v>742</v>
      </c>
      <c r="C13426" s="11" t="s">
        <v>743</v>
      </c>
      <c r="D13426" s="11" t="s">
        <v>662</v>
      </c>
      <c r="F13426" s="15">
        <f>IF(ISBLANK($D13426),"",IF(ISBLANK($E13426),VLOOKUP($D13426,$J:$K,2,FALSE),VLOOKUP($E13426,'Daycare Packages'!$A:$G,7,FALSE)))</f>
        <v>30</v>
      </c>
      <c r="G13426" s="15"/>
      <c r="H13426" s="15">
        <f t="shared" si="449"/>
        <v>30</v>
      </c>
      <c r="I13426" s="198">
        <f t="shared" si="450"/>
        <v>10</v>
      </c>
    </row>
    <row r="13427" spans="1:9" x14ac:dyDescent="0.3">
      <c r="A13427" s="10">
        <v>43756</v>
      </c>
      <c r="B13427" s="11" t="s">
        <v>1957</v>
      </c>
      <c r="C13427" s="11" t="s">
        <v>419</v>
      </c>
      <c r="D13427" s="11" t="s">
        <v>662</v>
      </c>
      <c r="E13427" s="11">
        <v>6950873</v>
      </c>
      <c r="F13427" s="15">
        <f>IF(ISBLANK($D13427),"",IF(ISBLANK($E13427),VLOOKUP($D13427,$J:$K,2,FALSE),VLOOKUP($E13427,'Daycare Packages'!$A:$G,7,FALSE)))</f>
        <v>27</v>
      </c>
      <c r="G13427" s="15"/>
      <c r="H13427" s="15">
        <f t="shared" si="449"/>
        <v>27</v>
      </c>
      <c r="I13427" s="198">
        <f t="shared" si="450"/>
        <v>10</v>
      </c>
    </row>
    <row r="13428" spans="1:9" x14ac:dyDescent="0.3">
      <c r="A13428" s="10">
        <v>43756</v>
      </c>
      <c r="B13428" s="11" t="s">
        <v>207</v>
      </c>
      <c r="C13428" s="11" t="s">
        <v>229</v>
      </c>
      <c r="D13428" s="11" t="s">
        <v>662</v>
      </c>
      <c r="E13428" s="11">
        <v>6974737</v>
      </c>
      <c r="F13428" s="15">
        <f>IF(ISBLANK($D13428),"",IF(ISBLANK($E13428),VLOOKUP($D13428,$J:$K,2,FALSE),VLOOKUP($E13428,'Daycare Packages'!$A:$G,7,FALSE)))</f>
        <v>25</v>
      </c>
      <c r="G13428" s="15"/>
      <c r="H13428" s="15">
        <f t="shared" si="449"/>
        <v>25</v>
      </c>
      <c r="I13428" s="198">
        <f t="shared" si="450"/>
        <v>10</v>
      </c>
    </row>
    <row r="13429" spans="1:9" x14ac:dyDescent="0.3">
      <c r="A13429" s="10">
        <v>43756</v>
      </c>
      <c r="B13429" s="11" t="s">
        <v>876</v>
      </c>
      <c r="C13429" s="11" t="s">
        <v>878</v>
      </c>
      <c r="D13429" s="11" t="s">
        <v>662</v>
      </c>
      <c r="F13429" s="15">
        <f>IF(ISBLANK($D13429),"",IF(ISBLANK($E13429),VLOOKUP($D13429,$J:$K,2,FALSE),VLOOKUP($E13429,'Daycare Packages'!$A:$G,7,FALSE)))</f>
        <v>30</v>
      </c>
      <c r="G13429" s="15"/>
      <c r="H13429" s="15">
        <f t="shared" si="449"/>
        <v>30</v>
      </c>
      <c r="I13429" s="198">
        <f t="shared" si="450"/>
        <v>10</v>
      </c>
    </row>
    <row r="13430" spans="1:9" x14ac:dyDescent="0.3">
      <c r="A13430" s="10">
        <v>43756</v>
      </c>
      <c r="B13430" s="11" t="s">
        <v>876</v>
      </c>
      <c r="C13430" s="11" t="s">
        <v>877</v>
      </c>
      <c r="D13430" s="11" t="s">
        <v>662</v>
      </c>
      <c r="F13430" s="15">
        <f>IF(ISBLANK($D13430),"",IF(ISBLANK($E13430),VLOOKUP($D13430,$J:$K,2,FALSE),VLOOKUP($E13430,'Daycare Packages'!$A:$G,7,FALSE)))</f>
        <v>30</v>
      </c>
      <c r="G13430" s="15"/>
      <c r="H13430" s="15">
        <f t="shared" si="449"/>
        <v>30</v>
      </c>
      <c r="I13430" s="198">
        <f t="shared" si="450"/>
        <v>10</v>
      </c>
    </row>
    <row r="13431" spans="1:9" x14ac:dyDescent="0.3">
      <c r="A13431" s="10">
        <v>43756</v>
      </c>
      <c r="B13431" s="11" t="s">
        <v>220</v>
      </c>
      <c r="C13431" s="11" t="s">
        <v>548</v>
      </c>
      <c r="D13431" s="11" t="s">
        <v>662</v>
      </c>
      <c r="F13431" s="15">
        <f>IF(ISBLANK($D13431),"",IF(ISBLANK($E13431),VLOOKUP($D13431,$J:$K,2,FALSE),VLOOKUP($E13431,'Daycare Packages'!$A:$G,7,FALSE)))</f>
        <v>30</v>
      </c>
      <c r="G13431" s="15"/>
      <c r="H13431" s="15">
        <f t="shared" si="449"/>
        <v>30</v>
      </c>
      <c r="I13431" s="198">
        <f t="shared" si="450"/>
        <v>10</v>
      </c>
    </row>
    <row r="13432" spans="1:9" x14ac:dyDescent="0.3">
      <c r="A13432" s="10">
        <v>43756</v>
      </c>
      <c r="B13432" s="11" t="s">
        <v>215</v>
      </c>
      <c r="C13432" s="11" t="s">
        <v>741</v>
      </c>
      <c r="D13432" s="11" t="s">
        <v>662</v>
      </c>
      <c r="E13432" s="11">
        <v>6972912</v>
      </c>
      <c r="F13432" s="15">
        <f>IF(ISBLANK($D13432),"",IF(ISBLANK($E13432),VLOOKUP($D13432,$J:$K,2,FALSE),VLOOKUP($E13432,'Daycare Packages'!$A:$G,7,FALSE)))</f>
        <v>27</v>
      </c>
      <c r="G13432" s="15"/>
      <c r="H13432" s="15">
        <f t="shared" si="449"/>
        <v>27</v>
      </c>
      <c r="I13432" s="198">
        <f t="shared" si="450"/>
        <v>10</v>
      </c>
    </row>
    <row r="13433" spans="1:9" x14ac:dyDescent="0.3">
      <c r="A13433" s="10">
        <v>43756</v>
      </c>
      <c r="B13433" s="11" t="s">
        <v>1979</v>
      </c>
      <c r="C13433" s="11" t="s">
        <v>474</v>
      </c>
      <c r="D13433" s="11" t="s">
        <v>662</v>
      </c>
      <c r="E13433" s="11">
        <v>6921788</v>
      </c>
      <c r="F13433" s="15">
        <f>IF(ISBLANK($D13433),"",IF(ISBLANK($E13433),VLOOKUP($D13433,$J:$K,2,FALSE),VLOOKUP($E13433,'Daycare Packages'!$A:$G,7,FALSE)))</f>
        <v>23</v>
      </c>
      <c r="G13433" s="15"/>
      <c r="H13433" s="15">
        <f t="shared" si="449"/>
        <v>23</v>
      </c>
      <c r="I13433" s="198">
        <f t="shared" si="450"/>
        <v>10</v>
      </c>
    </row>
    <row r="13434" spans="1:9" x14ac:dyDescent="0.3">
      <c r="A13434" s="10">
        <v>43756</v>
      </c>
      <c r="B13434" s="11" t="s">
        <v>699</v>
      </c>
      <c r="C13434" s="11" t="s">
        <v>478</v>
      </c>
      <c r="D13434" s="11" t="s">
        <v>662</v>
      </c>
      <c r="F13434" s="15">
        <f>IF(ISBLANK($D13434),"",IF(ISBLANK($E13434),VLOOKUP($D13434,$J:$K,2,FALSE),VLOOKUP($E13434,'Daycare Packages'!$A:$G,7,FALSE)))</f>
        <v>30</v>
      </c>
      <c r="G13434" s="15">
        <v>-3</v>
      </c>
      <c r="H13434" s="15">
        <f t="shared" si="449"/>
        <v>27</v>
      </c>
      <c r="I13434" s="198">
        <f t="shared" si="450"/>
        <v>10</v>
      </c>
    </row>
    <row r="13435" spans="1:9" x14ac:dyDescent="0.3">
      <c r="A13435" s="10">
        <v>43756</v>
      </c>
      <c r="B13435" s="11" t="s">
        <v>127</v>
      </c>
      <c r="C13435" s="11" t="s">
        <v>715</v>
      </c>
      <c r="D13435" s="11" t="s">
        <v>662</v>
      </c>
      <c r="E13435" s="11">
        <v>6865974</v>
      </c>
      <c r="F13435" s="15">
        <f>IF(ISBLANK($D13435),"",IF(ISBLANK($E13435),VLOOKUP($D13435,$J:$K,2,FALSE),VLOOKUP($E13435,'Daycare Packages'!$A:$G,7,FALSE)))</f>
        <v>23</v>
      </c>
      <c r="G13435" s="15"/>
      <c r="H13435" s="15">
        <f t="shared" si="449"/>
        <v>23</v>
      </c>
      <c r="I13435" s="198">
        <f t="shared" si="450"/>
        <v>10</v>
      </c>
    </row>
    <row r="13436" spans="1:9" x14ac:dyDescent="0.3">
      <c r="A13436" s="10">
        <v>43756</v>
      </c>
      <c r="B13436" s="11" t="s">
        <v>2031</v>
      </c>
      <c r="C13436" s="11" t="s">
        <v>2032</v>
      </c>
      <c r="D13436" s="11" t="s">
        <v>662</v>
      </c>
      <c r="F13436" s="15">
        <f>IF(ISBLANK($D13436),"",IF(ISBLANK($E13436),VLOOKUP($D13436,$J:$K,2,FALSE),VLOOKUP($E13436,'Daycare Packages'!$A:$G,7,FALSE)))</f>
        <v>30</v>
      </c>
      <c r="G13436" s="15">
        <v>6</v>
      </c>
      <c r="H13436" s="15">
        <f t="shared" si="449"/>
        <v>36</v>
      </c>
      <c r="I13436" s="198">
        <f t="shared" si="450"/>
        <v>10</v>
      </c>
    </row>
    <row r="13437" spans="1:9" x14ac:dyDescent="0.3">
      <c r="A13437" s="55">
        <v>43756</v>
      </c>
      <c r="B13437" s="56" t="s">
        <v>109</v>
      </c>
      <c r="C13437" s="56" t="s">
        <v>883</v>
      </c>
      <c r="D13437" s="56" t="s">
        <v>662</v>
      </c>
      <c r="E13437" s="56">
        <v>6957451</v>
      </c>
      <c r="F13437" s="59">
        <f>IF(ISBLANK($D13437),"",IF(ISBLANK($E13437),VLOOKUP($D13437,$J:$K,2,FALSE),VLOOKUP($E13437,'Daycare Packages'!$A:$G,7,FALSE)))</f>
        <v>23</v>
      </c>
      <c r="G13437" s="59"/>
      <c r="H13437" s="59">
        <f t="shared" ref="H13437:H13500" si="451">IF(ISBLANK(D13437),"",SUM(F13437:G13437))</f>
        <v>23</v>
      </c>
      <c r="I13437" s="198">
        <f t="shared" si="450"/>
        <v>10</v>
      </c>
    </row>
    <row r="13438" spans="1:9" x14ac:dyDescent="0.3">
      <c r="A13438" s="10">
        <v>43757</v>
      </c>
      <c r="B13438" s="11" t="s">
        <v>836</v>
      </c>
      <c r="C13438" s="11" t="s">
        <v>498</v>
      </c>
      <c r="D13438" s="11" t="s">
        <v>659</v>
      </c>
      <c r="F13438" s="15">
        <f>IF(ISBLANK($D13438),"",IF(ISBLANK($E13438),VLOOKUP($D13438,$J:$K,2,FALSE),VLOOKUP($E13438,'Daycare Packages'!$A:$G,7,FALSE)))</f>
        <v>20</v>
      </c>
      <c r="G13438" s="15"/>
      <c r="H13438" s="15">
        <f t="shared" si="451"/>
        <v>20</v>
      </c>
      <c r="I13438" s="198">
        <f t="shared" si="450"/>
        <v>10</v>
      </c>
    </row>
    <row r="13439" spans="1:9" x14ac:dyDescent="0.3">
      <c r="A13439" s="10">
        <v>43757</v>
      </c>
      <c r="B13439" s="11" t="s">
        <v>766</v>
      </c>
      <c r="C13439" s="11" t="s">
        <v>767</v>
      </c>
      <c r="D13439" s="11" t="s">
        <v>662</v>
      </c>
      <c r="F13439" s="15">
        <f>IF(ISBLANK($D13439),"",IF(ISBLANK($E13439),VLOOKUP($D13439,$J:$K,2,FALSE),VLOOKUP($E13439,'Daycare Packages'!$A:$G,7,FALSE)))</f>
        <v>30</v>
      </c>
      <c r="G13439" s="15"/>
      <c r="H13439" s="15">
        <f t="shared" si="451"/>
        <v>30</v>
      </c>
      <c r="I13439" s="198">
        <f t="shared" si="450"/>
        <v>10</v>
      </c>
    </row>
    <row r="13440" spans="1:9" x14ac:dyDescent="0.3">
      <c r="A13440" s="10">
        <v>43757</v>
      </c>
      <c r="B13440" s="11" t="s">
        <v>119</v>
      </c>
      <c r="C13440" s="11" t="s">
        <v>692</v>
      </c>
      <c r="D13440" s="11" t="s">
        <v>662</v>
      </c>
      <c r="E13440" s="11">
        <v>6908817</v>
      </c>
      <c r="F13440" s="15">
        <f>IF(ISBLANK($D13440),"",IF(ISBLANK($E13440),VLOOKUP($D13440,$J:$K,2,FALSE),VLOOKUP($E13440,'Daycare Packages'!$A:$G,7,FALSE)))</f>
        <v>26</v>
      </c>
      <c r="G13440" s="15"/>
      <c r="H13440" s="15">
        <f t="shared" si="451"/>
        <v>26</v>
      </c>
      <c r="I13440" s="198">
        <f t="shared" si="450"/>
        <v>10</v>
      </c>
    </row>
    <row r="13441" spans="1:9" x14ac:dyDescent="0.3">
      <c r="A13441" s="10">
        <v>43757</v>
      </c>
      <c r="B13441" s="11" t="s">
        <v>2487</v>
      </c>
      <c r="C13441" s="11" t="s">
        <v>1522</v>
      </c>
      <c r="D13441" s="11" t="s">
        <v>662</v>
      </c>
      <c r="F13441" s="15">
        <f>IF(ISBLANK($D13441),"",IF(ISBLANK($E13441),VLOOKUP($D13441,$J:$K,2,FALSE),VLOOKUP($E13441,'Daycare Packages'!$A:$G,7,FALSE)))</f>
        <v>30</v>
      </c>
      <c r="G13441" s="15"/>
      <c r="H13441" s="15">
        <f t="shared" si="451"/>
        <v>30</v>
      </c>
      <c r="I13441" s="198">
        <f t="shared" si="450"/>
        <v>10</v>
      </c>
    </row>
    <row r="13442" spans="1:9" x14ac:dyDescent="0.3">
      <c r="A13442" s="10">
        <v>43757</v>
      </c>
      <c r="B13442" s="11" t="s">
        <v>196</v>
      </c>
      <c r="C13442" s="11" t="s">
        <v>432</v>
      </c>
      <c r="D13442" s="11" t="s">
        <v>662</v>
      </c>
      <c r="E13442" s="11">
        <v>6971705</v>
      </c>
      <c r="F13442" s="15">
        <f>IF(ISBLANK($D13442),"",IF(ISBLANK($E13442),VLOOKUP($D13442,$J:$K,2,FALSE),VLOOKUP($E13442,'Daycare Packages'!$A:$G,7,FALSE)))</f>
        <v>25</v>
      </c>
      <c r="G13442" s="15"/>
      <c r="H13442" s="15">
        <f t="shared" si="451"/>
        <v>25</v>
      </c>
      <c r="I13442" s="198">
        <f t="shared" si="450"/>
        <v>10</v>
      </c>
    </row>
    <row r="13443" spans="1:9" x14ac:dyDescent="0.3">
      <c r="A13443" s="10">
        <v>43757</v>
      </c>
      <c r="B13443" s="11" t="s">
        <v>2340</v>
      </c>
      <c r="C13443" s="11" t="s">
        <v>2341</v>
      </c>
      <c r="D13443" s="11" t="s">
        <v>662</v>
      </c>
      <c r="E13443" s="11">
        <v>6958189</v>
      </c>
      <c r="F13443" s="15">
        <f>IF(ISBLANK($D13443),"",IF(ISBLANK($E13443),VLOOKUP($D13443,$J:$K,2,FALSE),VLOOKUP($E13443,'Daycare Packages'!$A:$G,7,FALSE)))</f>
        <v>27</v>
      </c>
      <c r="G13443" s="15"/>
      <c r="H13443" s="15">
        <f t="shared" si="451"/>
        <v>27</v>
      </c>
      <c r="I13443" s="198">
        <f t="shared" ref="I13443:I13506" si="452">IF(A13443="",0,MONTH(A13443))</f>
        <v>10</v>
      </c>
    </row>
    <row r="13444" spans="1:9" x14ac:dyDescent="0.3">
      <c r="A13444" s="10">
        <v>43757</v>
      </c>
      <c r="B13444" s="11" t="s">
        <v>230</v>
      </c>
      <c r="C13444" s="11" t="s">
        <v>493</v>
      </c>
      <c r="D13444" s="11" t="s">
        <v>662</v>
      </c>
      <c r="E13444" s="11">
        <v>6990614</v>
      </c>
      <c r="F13444" s="15">
        <f>IF(ISBLANK($D13444),"",IF(ISBLANK($E13444),VLOOKUP($D13444,$J:$K,2,FALSE),VLOOKUP($E13444,'Daycare Packages'!$A:$G,7,FALSE)))</f>
        <v>27</v>
      </c>
      <c r="G13444" s="15"/>
      <c r="H13444" s="15">
        <f t="shared" si="451"/>
        <v>27</v>
      </c>
      <c r="I13444" s="198">
        <f t="shared" si="452"/>
        <v>10</v>
      </c>
    </row>
    <row r="13445" spans="1:9" x14ac:dyDescent="0.3">
      <c r="A13445" s="10">
        <v>43757</v>
      </c>
      <c r="B13445" s="11" t="s">
        <v>511</v>
      </c>
      <c r="C13445" s="11" t="s">
        <v>512</v>
      </c>
      <c r="D13445" s="11" t="s">
        <v>662</v>
      </c>
      <c r="F13445" s="15">
        <f>IF(ISBLANK($D13445),"",IF(ISBLANK($E13445),VLOOKUP($D13445,$J:$K,2,FALSE),VLOOKUP($E13445,'Daycare Packages'!$A:$G,7,FALSE)))</f>
        <v>30</v>
      </c>
      <c r="G13445" s="15"/>
      <c r="H13445" s="15">
        <f t="shared" si="451"/>
        <v>30</v>
      </c>
      <c r="I13445" s="198">
        <f t="shared" si="452"/>
        <v>10</v>
      </c>
    </row>
    <row r="13446" spans="1:9" x14ac:dyDescent="0.3">
      <c r="A13446" s="10">
        <v>43757</v>
      </c>
      <c r="B13446" s="11" t="s">
        <v>783</v>
      </c>
      <c r="C13446" s="11" t="s">
        <v>514</v>
      </c>
      <c r="D13446" s="11" t="s">
        <v>662</v>
      </c>
      <c r="F13446" s="15">
        <f>IF(ISBLANK($D13446),"",IF(ISBLANK($E13446),VLOOKUP($D13446,$J:$K,2,FALSE),VLOOKUP($E13446,'Daycare Packages'!$A:$G,7,FALSE)))</f>
        <v>30</v>
      </c>
      <c r="G13446" s="15"/>
      <c r="H13446" s="15">
        <f t="shared" si="451"/>
        <v>30</v>
      </c>
      <c r="I13446" s="198">
        <f t="shared" si="452"/>
        <v>10</v>
      </c>
    </row>
    <row r="13447" spans="1:9" x14ac:dyDescent="0.3">
      <c r="A13447" s="10">
        <v>43757</v>
      </c>
      <c r="B13447" s="11" t="s">
        <v>139</v>
      </c>
      <c r="C13447" s="11" t="s">
        <v>867</v>
      </c>
      <c r="D13447" s="11" t="s">
        <v>662</v>
      </c>
      <c r="E13447" s="11">
        <v>6995554</v>
      </c>
      <c r="F13447" s="15">
        <f>IF(ISBLANK($D13447),"",IF(ISBLANK($E13447),VLOOKUP($D13447,$J:$K,2,FALSE),VLOOKUP($E13447,'Daycare Packages'!$A:$G,7,FALSE)))</f>
        <v>27</v>
      </c>
      <c r="G13447" s="15"/>
      <c r="H13447" s="15">
        <f t="shared" si="451"/>
        <v>27</v>
      </c>
      <c r="I13447" s="198">
        <f t="shared" si="452"/>
        <v>10</v>
      </c>
    </row>
    <row r="13448" spans="1:9" x14ac:dyDescent="0.3">
      <c r="A13448" s="10">
        <v>43757</v>
      </c>
      <c r="B13448" s="11" t="s">
        <v>182</v>
      </c>
      <c r="C13448" s="11" t="s">
        <v>685</v>
      </c>
      <c r="D13448" s="11" t="s">
        <v>662</v>
      </c>
      <c r="E13448" s="11">
        <v>6973446</v>
      </c>
      <c r="F13448" s="15">
        <f>IF(ISBLANK($D13448),"",IF(ISBLANK($E13448),VLOOKUP($D13448,$J:$K,2,FALSE),VLOOKUP($E13448,'Daycare Packages'!$A:$G,7,FALSE)))</f>
        <v>23</v>
      </c>
      <c r="G13448" s="15"/>
      <c r="H13448" s="15">
        <f t="shared" si="451"/>
        <v>23</v>
      </c>
      <c r="I13448" s="198">
        <f t="shared" si="452"/>
        <v>10</v>
      </c>
    </row>
    <row r="13449" spans="1:9" x14ac:dyDescent="0.3">
      <c r="A13449" s="10">
        <v>43757</v>
      </c>
      <c r="B13449" s="11" t="s">
        <v>185</v>
      </c>
      <c r="C13449" s="11" t="s">
        <v>670</v>
      </c>
      <c r="D13449" s="11" t="s">
        <v>662</v>
      </c>
      <c r="E13449" s="11">
        <v>6992618</v>
      </c>
      <c r="F13449" s="15">
        <f>IF(ISBLANK($D13449),"",IF(ISBLANK($E13449),VLOOKUP($D13449,$J:$K,2,FALSE),VLOOKUP($E13449,'Daycare Packages'!$A:$G,7,FALSE)))</f>
        <v>26</v>
      </c>
      <c r="G13449" s="15"/>
      <c r="H13449" s="15">
        <f t="shared" si="451"/>
        <v>26</v>
      </c>
      <c r="I13449" s="198">
        <f t="shared" si="452"/>
        <v>10</v>
      </c>
    </row>
    <row r="13450" spans="1:9" x14ac:dyDescent="0.3">
      <c r="A13450" s="10">
        <v>43757</v>
      </c>
      <c r="B13450" s="11" t="s">
        <v>2489</v>
      </c>
      <c r="C13450" s="11" t="s">
        <v>507</v>
      </c>
      <c r="D13450" s="11" t="s">
        <v>662</v>
      </c>
      <c r="F13450" s="15">
        <f>IF(ISBLANK($D13450),"",IF(ISBLANK($E13450),VLOOKUP($D13450,$J:$K,2,FALSE),VLOOKUP($E13450,'Daycare Packages'!$A:$G,7,FALSE)))</f>
        <v>30</v>
      </c>
      <c r="G13450" s="15"/>
      <c r="H13450" s="15">
        <f t="shared" si="451"/>
        <v>30</v>
      </c>
      <c r="I13450" s="198">
        <f t="shared" si="452"/>
        <v>10</v>
      </c>
    </row>
    <row r="13451" spans="1:9" x14ac:dyDescent="0.3">
      <c r="A13451" s="55">
        <v>43757</v>
      </c>
      <c r="B13451" s="56" t="s">
        <v>1987</v>
      </c>
      <c r="C13451" s="56" t="s">
        <v>1988</v>
      </c>
      <c r="D13451" s="56" t="s">
        <v>662</v>
      </c>
      <c r="E13451" s="56"/>
      <c r="F13451" s="59">
        <f>IF(ISBLANK($D13451),"",IF(ISBLANK($E13451),VLOOKUP($D13451,$J:$K,2,FALSE),VLOOKUP($E13451,'Daycare Packages'!$A:$G,7,FALSE)))</f>
        <v>30</v>
      </c>
      <c r="G13451" s="59"/>
      <c r="H13451" s="59">
        <f t="shared" si="451"/>
        <v>30</v>
      </c>
      <c r="I13451" s="198">
        <f t="shared" si="452"/>
        <v>10</v>
      </c>
    </row>
    <row r="13452" spans="1:9" x14ac:dyDescent="0.3">
      <c r="A13452" s="10">
        <v>43758</v>
      </c>
      <c r="B13452" s="11" t="s">
        <v>663</v>
      </c>
      <c r="C13452" s="11" t="s">
        <v>665</v>
      </c>
      <c r="D13452" s="11" t="s">
        <v>662</v>
      </c>
      <c r="F13452" s="15">
        <f>IF(ISBLANK($D13452),"",IF(ISBLANK($E13452),VLOOKUP($D13452,$J:$K,2,FALSE),VLOOKUP($E13452,'Daycare Packages'!$A:$G,7,FALSE)))</f>
        <v>30</v>
      </c>
      <c r="G13452" s="15"/>
      <c r="H13452" s="15">
        <f t="shared" si="451"/>
        <v>30</v>
      </c>
      <c r="I13452" s="198">
        <f t="shared" si="452"/>
        <v>10</v>
      </c>
    </row>
    <row r="13453" spans="1:9" x14ac:dyDescent="0.3">
      <c r="A13453" s="10">
        <v>43758</v>
      </c>
      <c r="B13453" s="11" t="s">
        <v>663</v>
      </c>
      <c r="C13453" s="11" t="s">
        <v>664</v>
      </c>
      <c r="D13453" s="11" t="s">
        <v>662</v>
      </c>
      <c r="F13453" s="15">
        <f>IF(ISBLANK($D13453),"",IF(ISBLANK($E13453),VLOOKUP($D13453,$J:$K,2,FALSE),VLOOKUP($E13453,'Daycare Packages'!$A:$G,7,FALSE)))</f>
        <v>30</v>
      </c>
      <c r="G13453" s="15"/>
      <c r="H13453" s="15">
        <f t="shared" si="451"/>
        <v>30</v>
      </c>
      <c r="I13453" s="198">
        <f t="shared" si="452"/>
        <v>10</v>
      </c>
    </row>
    <row r="13454" spans="1:9" x14ac:dyDescent="0.3">
      <c r="A13454" s="10">
        <v>43758</v>
      </c>
      <c r="B13454" s="11" t="s">
        <v>182</v>
      </c>
      <c r="C13454" s="11" t="s">
        <v>685</v>
      </c>
      <c r="D13454" s="11" t="s">
        <v>662</v>
      </c>
      <c r="E13454" s="11">
        <v>6973446</v>
      </c>
      <c r="F13454" s="15">
        <f>IF(ISBLANK($D13454),"",IF(ISBLANK($E13454),VLOOKUP($D13454,$J:$K,2,FALSE),VLOOKUP($E13454,'Daycare Packages'!$A:$G,7,FALSE)))</f>
        <v>23</v>
      </c>
      <c r="G13454" s="15"/>
      <c r="H13454" s="15">
        <f t="shared" si="451"/>
        <v>23</v>
      </c>
      <c r="I13454" s="198">
        <f t="shared" si="452"/>
        <v>10</v>
      </c>
    </row>
    <row r="13455" spans="1:9" x14ac:dyDescent="0.3">
      <c r="A13455" s="10">
        <v>43758</v>
      </c>
      <c r="B13455" s="11" t="s">
        <v>1487</v>
      </c>
      <c r="C13455" s="11" t="s">
        <v>1488</v>
      </c>
      <c r="D13455" s="11" t="s">
        <v>662</v>
      </c>
      <c r="F13455" s="15">
        <f>IF(ISBLANK($D13455),"",IF(ISBLANK($E13455),VLOOKUP($D13455,$J:$K,2,FALSE),VLOOKUP($E13455,'Daycare Packages'!$A:$G,7,FALSE)))</f>
        <v>30</v>
      </c>
      <c r="G13455" s="15"/>
      <c r="H13455" s="15">
        <f t="shared" si="451"/>
        <v>30</v>
      </c>
      <c r="I13455" s="198">
        <f t="shared" si="452"/>
        <v>10</v>
      </c>
    </row>
    <row r="13456" spans="1:9" x14ac:dyDescent="0.3">
      <c r="A13456" s="55">
        <v>43758</v>
      </c>
      <c r="B13456" s="56" t="s">
        <v>783</v>
      </c>
      <c r="C13456" s="56" t="s">
        <v>514</v>
      </c>
      <c r="D13456" s="56" t="s">
        <v>662</v>
      </c>
      <c r="E13456" s="56"/>
      <c r="F13456" s="59">
        <f>IF(ISBLANK($D13456),"",IF(ISBLANK($E13456),VLOOKUP($D13456,$J:$K,2,FALSE),VLOOKUP($E13456,'Daycare Packages'!$A:$G,7,FALSE)))</f>
        <v>30</v>
      </c>
      <c r="G13456" s="59"/>
      <c r="H13456" s="59">
        <f t="shared" si="451"/>
        <v>30</v>
      </c>
      <c r="I13456" s="198">
        <f t="shared" si="452"/>
        <v>10</v>
      </c>
    </row>
    <row r="13457" spans="1:9" x14ac:dyDescent="0.3">
      <c r="A13457" s="10">
        <v>43759</v>
      </c>
      <c r="B13457" s="11" t="s">
        <v>2384</v>
      </c>
      <c r="C13457" s="11" t="s">
        <v>2385</v>
      </c>
      <c r="D13457" s="11" t="s">
        <v>659</v>
      </c>
      <c r="E13457" s="11">
        <v>6971537</v>
      </c>
      <c r="F13457" s="15">
        <f>IF(ISBLANK($D13457),"",IF(ISBLANK($E13457),VLOOKUP($D13457,$J:$K,2,FALSE),VLOOKUP($E13457,'Daycare Packages'!$A:$G,7,FALSE)))</f>
        <v>19</v>
      </c>
      <c r="G13457" s="15"/>
      <c r="H13457" s="15">
        <f t="shared" si="451"/>
        <v>19</v>
      </c>
      <c r="I13457" s="198">
        <f t="shared" si="452"/>
        <v>10</v>
      </c>
    </row>
    <row r="13458" spans="1:9" x14ac:dyDescent="0.3">
      <c r="A13458" s="10">
        <v>43759</v>
      </c>
      <c r="B13458" s="11" t="s">
        <v>571</v>
      </c>
      <c r="C13458" s="11" t="s">
        <v>2492</v>
      </c>
      <c r="D13458" s="11" t="s">
        <v>659</v>
      </c>
      <c r="F13458" s="15">
        <f>IF(ISBLANK($D13458),"",IF(ISBLANK($E13458),VLOOKUP($D13458,$J:$K,2,FALSE),VLOOKUP($E13458,'Daycare Packages'!$A:$G,7,FALSE)))</f>
        <v>20</v>
      </c>
      <c r="G13458" s="15"/>
      <c r="H13458" s="15">
        <f t="shared" si="451"/>
        <v>20</v>
      </c>
      <c r="I13458" s="198">
        <f t="shared" si="452"/>
        <v>10</v>
      </c>
    </row>
    <row r="13459" spans="1:9" x14ac:dyDescent="0.3">
      <c r="A13459" s="10">
        <v>43759</v>
      </c>
      <c r="B13459" s="11" t="s">
        <v>2493</v>
      </c>
      <c r="C13459" s="11" t="s">
        <v>672</v>
      </c>
      <c r="D13459" s="11" t="s">
        <v>659</v>
      </c>
      <c r="F13459" s="15">
        <f>IF(ISBLANK($D13459),"",IF(ISBLANK($E13459),VLOOKUP($D13459,$J:$K,2,FALSE),VLOOKUP($E13459,'Daycare Packages'!$A:$G,7,FALSE)))</f>
        <v>20</v>
      </c>
      <c r="G13459" s="15"/>
      <c r="H13459" s="15">
        <f t="shared" si="451"/>
        <v>20</v>
      </c>
      <c r="I13459" s="198">
        <f t="shared" si="452"/>
        <v>10</v>
      </c>
    </row>
    <row r="13460" spans="1:9" x14ac:dyDescent="0.3">
      <c r="A13460" s="10">
        <v>43759</v>
      </c>
      <c r="B13460" s="11" t="s">
        <v>190</v>
      </c>
      <c r="C13460" s="11" t="s">
        <v>718</v>
      </c>
      <c r="D13460" s="11" t="s">
        <v>659</v>
      </c>
      <c r="E13460" s="11">
        <v>6999044</v>
      </c>
      <c r="F13460" s="15">
        <f>IF(ISBLANK($D13460),"",IF(ISBLANK($E13460),VLOOKUP($D13460,$J:$K,2,FALSE),VLOOKUP($E13460,'Daycare Packages'!$A:$G,7,FALSE)))</f>
        <v>19</v>
      </c>
      <c r="G13460" s="15"/>
      <c r="H13460" s="15">
        <f t="shared" si="451"/>
        <v>19</v>
      </c>
      <c r="I13460" s="198">
        <f t="shared" si="452"/>
        <v>10</v>
      </c>
    </row>
    <row r="13461" spans="1:9" x14ac:dyDescent="0.3">
      <c r="A13461" s="10">
        <v>43759</v>
      </c>
      <c r="B13461" s="11" t="s">
        <v>173</v>
      </c>
      <c r="C13461" s="11" t="s">
        <v>943</v>
      </c>
      <c r="D13461" s="11" t="s">
        <v>662</v>
      </c>
      <c r="E13461" s="11">
        <v>7000879</v>
      </c>
      <c r="F13461" s="15">
        <f>IF(ISBLANK($D13461),"",IF(ISBLANK($E13461),VLOOKUP($D13461,$J:$K,2,FALSE),VLOOKUP($E13461,'Daycare Packages'!$A:$G,7,FALSE)))</f>
        <v>27</v>
      </c>
      <c r="G13461" s="15"/>
      <c r="H13461" s="15">
        <f t="shared" si="451"/>
        <v>27</v>
      </c>
      <c r="I13461" s="198">
        <f t="shared" si="452"/>
        <v>10</v>
      </c>
    </row>
    <row r="13462" spans="1:9" x14ac:dyDescent="0.3">
      <c r="A13462" s="10">
        <v>43759</v>
      </c>
      <c r="B13462" s="11" t="s">
        <v>185</v>
      </c>
      <c r="C13462" s="11" t="s">
        <v>670</v>
      </c>
      <c r="D13462" s="11" t="s">
        <v>662</v>
      </c>
      <c r="E13462" s="11">
        <v>6992618</v>
      </c>
      <c r="F13462" s="15">
        <f>IF(ISBLANK($D13462),"",IF(ISBLANK($E13462),VLOOKUP($D13462,$J:$K,2,FALSE),VLOOKUP($E13462,'Daycare Packages'!$A:$G,7,FALSE)))</f>
        <v>26</v>
      </c>
      <c r="G13462" s="15"/>
      <c r="H13462" s="15">
        <f t="shared" si="451"/>
        <v>26</v>
      </c>
      <c r="I13462" s="198">
        <f t="shared" si="452"/>
        <v>10</v>
      </c>
    </row>
    <row r="13463" spans="1:9" x14ac:dyDescent="0.3">
      <c r="A13463" s="10">
        <v>43759</v>
      </c>
      <c r="B13463" s="11" t="s">
        <v>1612</v>
      </c>
      <c r="C13463" s="11" t="s">
        <v>1613</v>
      </c>
      <c r="D13463" s="11" t="s">
        <v>662</v>
      </c>
      <c r="F13463" s="15">
        <f>IF(ISBLANK($D13463),"",IF(ISBLANK($E13463),VLOOKUP($D13463,$J:$K,2,FALSE),VLOOKUP($E13463,'Daycare Packages'!$A:$G,7,FALSE)))</f>
        <v>30</v>
      </c>
      <c r="G13463" s="15"/>
      <c r="H13463" s="15">
        <f t="shared" si="451"/>
        <v>30</v>
      </c>
      <c r="I13463" s="198">
        <f t="shared" si="452"/>
        <v>10</v>
      </c>
    </row>
    <row r="13464" spans="1:9" x14ac:dyDescent="0.3">
      <c r="A13464" s="10">
        <v>43759</v>
      </c>
      <c r="B13464" s="11" t="s">
        <v>688</v>
      </c>
      <c r="C13464" s="11" t="s">
        <v>689</v>
      </c>
      <c r="D13464" s="11" t="s">
        <v>662</v>
      </c>
      <c r="F13464" s="15">
        <f>IF(ISBLANK($D13464),"",IF(ISBLANK($E13464),VLOOKUP($D13464,$J:$K,2,FALSE),VLOOKUP($E13464,'Daycare Packages'!$A:$G,7,FALSE)))</f>
        <v>30</v>
      </c>
      <c r="G13464" s="15"/>
      <c r="H13464" s="15">
        <f t="shared" si="451"/>
        <v>30</v>
      </c>
      <c r="I13464" s="198">
        <f t="shared" si="452"/>
        <v>10</v>
      </c>
    </row>
    <row r="13465" spans="1:9" x14ac:dyDescent="0.3">
      <c r="A13465" s="10">
        <v>43759</v>
      </c>
      <c r="B13465" s="11" t="s">
        <v>170</v>
      </c>
      <c r="C13465" s="11" t="s">
        <v>710</v>
      </c>
      <c r="D13465" s="11" t="s">
        <v>662</v>
      </c>
      <c r="E13465" s="11">
        <v>6899079</v>
      </c>
      <c r="F13465" s="15">
        <f>IF(ISBLANK($D13465),"",IF(ISBLANK($E13465),VLOOKUP($D13465,$J:$K,2,FALSE),VLOOKUP($E13465,'Daycare Packages'!$A:$G,7,FALSE)))</f>
        <v>23</v>
      </c>
      <c r="G13465" s="15"/>
      <c r="H13465" s="15">
        <f t="shared" si="451"/>
        <v>23</v>
      </c>
      <c r="I13465" s="198">
        <f t="shared" si="452"/>
        <v>10</v>
      </c>
    </row>
    <row r="13466" spans="1:9" x14ac:dyDescent="0.3">
      <c r="A13466" s="10">
        <v>43759</v>
      </c>
      <c r="B13466" s="11" t="s">
        <v>1221</v>
      </c>
      <c r="C13466" s="11" t="s">
        <v>1222</v>
      </c>
      <c r="D13466" s="11" t="s">
        <v>662</v>
      </c>
      <c r="E13466" s="11">
        <v>6954886</v>
      </c>
      <c r="F13466" s="15">
        <f>IF(ISBLANK($D13466),"",IF(ISBLANK($E13466),VLOOKUP($D13466,$J:$K,2,FALSE),VLOOKUP($E13466,'Daycare Packages'!$A:$G,7,FALSE)))</f>
        <v>25</v>
      </c>
      <c r="G13466" s="15"/>
      <c r="H13466" s="15">
        <f t="shared" si="451"/>
        <v>25</v>
      </c>
      <c r="I13466" s="198">
        <f t="shared" si="452"/>
        <v>10</v>
      </c>
    </row>
    <row r="13467" spans="1:9" x14ac:dyDescent="0.3">
      <c r="A13467" s="10">
        <v>43759</v>
      </c>
      <c r="B13467" s="11" t="s">
        <v>123</v>
      </c>
      <c r="C13467" s="11" t="s">
        <v>622</v>
      </c>
      <c r="D13467" s="11" t="s">
        <v>662</v>
      </c>
      <c r="E13467" s="11">
        <v>6960781</v>
      </c>
      <c r="F13467" s="15">
        <f>IF(ISBLANK($D13467),"",IF(ISBLANK($E13467),VLOOKUP($D13467,$J:$K,2,FALSE),VLOOKUP($E13467,'Daycare Packages'!$A:$G,7,FALSE)))</f>
        <v>23</v>
      </c>
      <c r="G13467" s="15"/>
      <c r="H13467" s="15">
        <f t="shared" si="451"/>
        <v>23</v>
      </c>
      <c r="I13467" s="198">
        <f t="shared" si="452"/>
        <v>10</v>
      </c>
    </row>
    <row r="13468" spans="1:9" x14ac:dyDescent="0.3">
      <c r="A13468" s="10">
        <v>43759</v>
      </c>
      <c r="B13468" s="11" t="s">
        <v>2340</v>
      </c>
      <c r="C13468" s="11" t="s">
        <v>2341</v>
      </c>
      <c r="D13468" s="11" t="s">
        <v>662</v>
      </c>
      <c r="E13468" s="11">
        <v>6958189</v>
      </c>
      <c r="F13468" s="15">
        <f>IF(ISBLANK($D13468),"",IF(ISBLANK($E13468),VLOOKUP($D13468,$J:$K,2,FALSE),VLOOKUP($E13468,'Daycare Packages'!$A:$G,7,FALSE)))</f>
        <v>27</v>
      </c>
      <c r="G13468" s="15"/>
      <c r="H13468" s="15">
        <f t="shared" si="451"/>
        <v>27</v>
      </c>
      <c r="I13468" s="198">
        <f t="shared" si="452"/>
        <v>10</v>
      </c>
    </row>
    <row r="13469" spans="1:9" x14ac:dyDescent="0.3">
      <c r="A13469" s="10">
        <v>43759</v>
      </c>
      <c r="B13469" s="11" t="s">
        <v>1979</v>
      </c>
      <c r="C13469" s="11" t="s">
        <v>474</v>
      </c>
      <c r="D13469" s="11" t="s">
        <v>662</v>
      </c>
      <c r="E13469" s="11">
        <v>6921788</v>
      </c>
      <c r="F13469" s="15">
        <f>IF(ISBLANK($D13469),"",IF(ISBLANK($E13469),VLOOKUP($D13469,$J:$K,2,FALSE),VLOOKUP($E13469,'Daycare Packages'!$A:$G,7,FALSE)))</f>
        <v>23</v>
      </c>
      <c r="G13469" s="15"/>
      <c r="H13469" s="15">
        <f t="shared" si="451"/>
        <v>23</v>
      </c>
      <c r="I13469" s="198">
        <f t="shared" si="452"/>
        <v>10</v>
      </c>
    </row>
    <row r="13470" spans="1:9" x14ac:dyDescent="0.3">
      <c r="A13470" s="10">
        <v>43759</v>
      </c>
      <c r="B13470" s="11" t="s">
        <v>2006</v>
      </c>
      <c r="C13470" s="11" t="s">
        <v>2007</v>
      </c>
      <c r="D13470" s="11" t="s">
        <v>662</v>
      </c>
      <c r="E13470" s="11">
        <v>6985626</v>
      </c>
      <c r="F13470" s="15">
        <f>IF(ISBLANK($D13470),"",IF(ISBLANK($E13470),VLOOKUP($D13470,$J:$K,2,FALSE),VLOOKUP($E13470,'Daycare Packages'!$A:$G,7,FALSE)))</f>
        <v>23</v>
      </c>
      <c r="G13470" s="15"/>
      <c r="H13470" s="15">
        <f t="shared" si="451"/>
        <v>23</v>
      </c>
      <c r="I13470" s="198">
        <f t="shared" si="452"/>
        <v>10</v>
      </c>
    </row>
    <row r="13471" spans="1:9" x14ac:dyDescent="0.3">
      <c r="A13471" s="10">
        <v>43759</v>
      </c>
      <c r="B13471" s="11" t="s">
        <v>2006</v>
      </c>
      <c r="C13471" s="11" t="s">
        <v>1154</v>
      </c>
      <c r="D13471" s="11" t="s">
        <v>662</v>
      </c>
      <c r="E13471" s="11">
        <v>6985626</v>
      </c>
      <c r="F13471" s="15">
        <f>IF(ISBLANK($D13471),"",IF(ISBLANK($E13471),VLOOKUP($D13471,$J:$K,2,FALSE),VLOOKUP($E13471,'Daycare Packages'!$A:$G,7,FALSE)))</f>
        <v>23</v>
      </c>
      <c r="G13471" s="15"/>
      <c r="H13471" s="15">
        <f t="shared" si="451"/>
        <v>23</v>
      </c>
      <c r="I13471" s="198">
        <f t="shared" si="452"/>
        <v>10</v>
      </c>
    </row>
    <row r="13472" spans="1:9" x14ac:dyDescent="0.3">
      <c r="A13472" s="10">
        <v>43759</v>
      </c>
      <c r="B13472" s="11" t="s">
        <v>78</v>
      </c>
      <c r="C13472" s="11" t="s">
        <v>1224</v>
      </c>
      <c r="D13472" s="11" t="s">
        <v>662</v>
      </c>
      <c r="E13472" s="11">
        <v>6917103</v>
      </c>
      <c r="F13472" s="15">
        <f>IF(ISBLANK($D13472),"",IF(ISBLANK($E13472),VLOOKUP($D13472,$J:$K,2,FALSE),VLOOKUP($E13472,'Daycare Packages'!$A:$G,7,FALSE)))</f>
        <v>27</v>
      </c>
      <c r="G13472" s="15"/>
      <c r="H13472" s="15">
        <f t="shared" si="451"/>
        <v>27</v>
      </c>
      <c r="I13472" s="198">
        <f t="shared" si="452"/>
        <v>10</v>
      </c>
    </row>
    <row r="13473" spans="1:9" x14ac:dyDescent="0.3">
      <c r="A13473" s="10">
        <v>43759</v>
      </c>
      <c r="B13473" s="11" t="s">
        <v>78</v>
      </c>
      <c r="C13473" s="11" t="s">
        <v>642</v>
      </c>
      <c r="D13473" s="11" t="s">
        <v>662</v>
      </c>
      <c r="E13473" s="11">
        <v>6917103</v>
      </c>
      <c r="F13473" s="15">
        <f>IF(ISBLANK($D13473),"",IF(ISBLANK($E13473),VLOOKUP($D13473,$J:$K,2,FALSE),VLOOKUP($E13473,'Daycare Packages'!$A:$G,7,FALSE)))</f>
        <v>27</v>
      </c>
      <c r="G13473" s="15"/>
      <c r="H13473" s="15">
        <f t="shared" si="451"/>
        <v>27</v>
      </c>
      <c r="I13473" s="198">
        <f t="shared" si="452"/>
        <v>10</v>
      </c>
    </row>
    <row r="13474" spans="1:9" x14ac:dyDescent="0.3">
      <c r="A13474" s="10">
        <v>43759</v>
      </c>
      <c r="B13474" s="11" t="s">
        <v>137</v>
      </c>
      <c r="C13474" s="11" t="s">
        <v>693</v>
      </c>
      <c r="D13474" s="11" t="s">
        <v>662</v>
      </c>
      <c r="E13474" s="11">
        <v>6867321</v>
      </c>
      <c r="F13474" s="15">
        <f>IF(ISBLANK($D13474),"",IF(ISBLANK($E13474),VLOOKUP($D13474,$J:$K,2,FALSE),VLOOKUP($E13474,'Daycare Packages'!$A:$G,7,FALSE)))</f>
        <v>23</v>
      </c>
      <c r="G13474" s="15"/>
      <c r="H13474" s="15">
        <f t="shared" si="451"/>
        <v>23</v>
      </c>
      <c r="I13474" s="198">
        <f t="shared" si="452"/>
        <v>10</v>
      </c>
    </row>
    <row r="13475" spans="1:9" x14ac:dyDescent="0.3">
      <c r="A13475" s="10">
        <v>43759</v>
      </c>
      <c r="B13475" s="11" t="s">
        <v>1366</v>
      </c>
      <c r="C13475" s="11" t="s">
        <v>587</v>
      </c>
      <c r="D13475" s="11" t="s">
        <v>662</v>
      </c>
      <c r="E13475" s="11">
        <v>6940430</v>
      </c>
      <c r="F13475" s="15">
        <f>IF(ISBLANK($D13475),"",IF(ISBLANK($E13475),VLOOKUP($D13475,$J:$K,2,FALSE),VLOOKUP($E13475,'Daycare Packages'!$A:$G,7,FALSE)))</f>
        <v>20.7</v>
      </c>
      <c r="G13475" s="15"/>
      <c r="H13475" s="15">
        <f t="shared" si="451"/>
        <v>20.7</v>
      </c>
      <c r="I13475" s="198">
        <f t="shared" si="452"/>
        <v>10</v>
      </c>
    </row>
    <row r="13476" spans="1:9" x14ac:dyDescent="0.3">
      <c r="A13476" s="10">
        <v>43759</v>
      </c>
      <c r="B13476" s="11" t="s">
        <v>1890</v>
      </c>
      <c r="C13476" s="11" t="s">
        <v>1891</v>
      </c>
      <c r="D13476" s="11" t="s">
        <v>662</v>
      </c>
      <c r="F13476" s="15">
        <f>IF(ISBLANK($D13476),"",IF(ISBLANK($E13476),VLOOKUP($D13476,$J:$K,2,FALSE),VLOOKUP($E13476,'Daycare Packages'!$A:$G,7,FALSE)))</f>
        <v>30</v>
      </c>
      <c r="G13476" s="15"/>
      <c r="H13476" s="15">
        <f t="shared" si="451"/>
        <v>30</v>
      </c>
      <c r="I13476" s="198">
        <f t="shared" si="452"/>
        <v>10</v>
      </c>
    </row>
    <row r="13477" spans="1:9" x14ac:dyDescent="0.3">
      <c r="A13477" s="10">
        <v>43759</v>
      </c>
      <c r="B13477" s="11" t="s">
        <v>1661</v>
      </c>
      <c r="C13477" s="11" t="s">
        <v>1673</v>
      </c>
      <c r="D13477" s="11" t="s">
        <v>662</v>
      </c>
      <c r="E13477" s="11">
        <v>6945493</v>
      </c>
      <c r="F13477" s="15">
        <f>IF(ISBLANK($D13477),"",IF(ISBLANK($E13477),VLOOKUP($D13477,$J:$K,2,FALSE),VLOOKUP($E13477,'Daycare Packages'!$A:$G,7,FALSE)))</f>
        <v>26</v>
      </c>
      <c r="G13477" s="15"/>
      <c r="H13477" s="15">
        <f t="shared" si="451"/>
        <v>26</v>
      </c>
      <c r="I13477" s="198">
        <f t="shared" si="452"/>
        <v>10</v>
      </c>
    </row>
    <row r="13478" spans="1:9" x14ac:dyDescent="0.3">
      <c r="A13478" s="10">
        <v>43759</v>
      </c>
      <c r="B13478" s="11" t="s">
        <v>182</v>
      </c>
      <c r="C13478" s="11" t="s">
        <v>685</v>
      </c>
      <c r="D13478" s="11" t="s">
        <v>662</v>
      </c>
      <c r="E13478" s="11">
        <v>6973446</v>
      </c>
      <c r="F13478" s="15">
        <f>IF(ISBLANK($D13478),"",IF(ISBLANK($E13478),VLOOKUP($D13478,$J:$K,2,FALSE),VLOOKUP($E13478,'Daycare Packages'!$A:$G,7,FALSE)))</f>
        <v>23</v>
      </c>
      <c r="G13478" s="15"/>
      <c r="H13478" s="15">
        <f t="shared" si="451"/>
        <v>23</v>
      </c>
      <c r="I13478" s="198">
        <f t="shared" si="452"/>
        <v>10</v>
      </c>
    </row>
    <row r="13479" spans="1:9" x14ac:dyDescent="0.3">
      <c r="A13479" s="10">
        <v>43759</v>
      </c>
      <c r="B13479" s="11" t="s">
        <v>216</v>
      </c>
      <c r="C13479" s="11" t="s">
        <v>448</v>
      </c>
      <c r="D13479" s="11" t="s">
        <v>662</v>
      </c>
      <c r="E13479" s="11">
        <v>7001007</v>
      </c>
      <c r="F13479" s="15">
        <f>IF(ISBLANK($D13479),"",IF(ISBLANK($E13479),VLOOKUP($D13479,$J:$K,2,FALSE),VLOOKUP($E13479,'Daycare Packages'!$A:$G,7,FALSE)))</f>
        <v>27</v>
      </c>
      <c r="G13479" s="15"/>
      <c r="H13479" s="15">
        <f t="shared" si="451"/>
        <v>27</v>
      </c>
      <c r="I13479" s="198">
        <f t="shared" si="452"/>
        <v>10</v>
      </c>
    </row>
    <row r="13480" spans="1:9" x14ac:dyDescent="0.3">
      <c r="A13480" s="10">
        <v>43759</v>
      </c>
      <c r="B13480" s="11" t="s">
        <v>197</v>
      </c>
      <c r="C13480" s="11" t="s">
        <v>689</v>
      </c>
      <c r="D13480" s="11" t="s">
        <v>662</v>
      </c>
      <c r="E13480" s="11">
        <v>6877015</v>
      </c>
      <c r="F13480" s="15">
        <f>IF(ISBLANK($D13480),"",IF(ISBLANK($E13480),VLOOKUP($D13480,$J:$K,2,FALSE),VLOOKUP($E13480,'Daycare Packages'!$A:$G,7,FALSE)))</f>
        <v>27</v>
      </c>
      <c r="G13480" s="15"/>
      <c r="H13480" s="15">
        <f t="shared" si="451"/>
        <v>27</v>
      </c>
      <c r="I13480" s="198">
        <f t="shared" si="452"/>
        <v>10</v>
      </c>
    </row>
    <row r="13481" spans="1:9" x14ac:dyDescent="0.3">
      <c r="A13481" s="10">
        <v>43759</v>
      </c>
      <c r="B13481" s="11" t="s">
        <v>1987</v>
      </c>
      <c r="C13481" s="11" t="s">
        <v>1988</v>
      </c>
      <c r="D13481" s="11" t="s">
        <v>662</v>
      </c>
      <c r="F13481" s="15">
        <f>IF(ISBLANK($D13481),"",IF(ISBLANK($E13481),VLOOKUP($D13481,$J:$K,2,FALSE),VLOOKUP($E13481,'Daycare Packages'!$A:$G,7,FALSE)))</f>
        <v>30</v>
      </c>
      <c r="G13481" s="15"/>
      <c r="H13481" s="15">
        <f t="shared" si="451"/>
        <v>30</v>
      </c>
      <c r="I13481" s="198">
        <f t="shared" si="452"/>
        <v>10</v>
      </c>
    </row>
    <row r="13482" spans="1:9" x14ac:dyDescent="0.3">
      <c r="A13482" s="10">
        <v>43759</v>
      </c>
      <c r="B13482" s="11" t="s">
        <v>2489</v>
      </c>
      <c r="C13482" s="11" t="s">
        <v>507</v>
      </c>
      <c r="D13482" s="11" t="s">
        <v>662</v>
      </c>
      <c r="F13482" s="15">
        <f>IF(ISBLANK($D13482),"",IF(ISBLANK($E13482),VLOOKUP($D13482,$J:$K,2,FALSE),VLOOKUP($E13482,'Daycare Packages'!$A:$G,7,FALSE)))</f>
        <v>30</v>
      </c>
      <c r="G13482" s="15">
        <v>6</v>
      </c>
      <c r="H13482" s="15">
        <f t="shared" si="451"/>
        <v>36</v>
      </c>
      <c r="I13482" s="198">
        <f t="shared" si="452"/>
        <v>10</v>
      </c>
    </row>
    <row r="13483" spans="1:9" x14ac:dyDescent="0.3">
      <c r="A13483" s="10">
        <v>43759</v>
      </c>
      <c r="B13483" s="11" t="s">
        <v>621</v>
      </c>
      <c r="C13483" s="11" t="s">
        <v>622</v>
      </c>
      <c r="D13483" s="11" t="s">
        <v>662</v>
      </c>
      <c r="F13483" s="15">
        <f>IF(ISBLANK($D13483),"",IF(ISBLANK($E13483),VLOOKUP($D13483,$J:$K,2,FALSE),VLOOKUP($E13483,'Daycare Packages'!$A:$G,7,FALSE)))</f>
        <v>30</v>
      </c>
      <c r="G13483" s="15"/>
      <c r="H13483" s="15">
        <f t="shared" si="451"/>
        <v>30</v>
      </c>
      <c r="I13483" s="198">
        <f t="shared" si="452"/>
        <v>10</v>
      </c>
    </row>
    <row r="13484" spans="1:9" x14ac:dyDescent="0.3">
      <c r="A13484" s="10">
        <v>43759</v>
      </c>
      <c r="B13484" s="11" t="s">
        <v>1435</v>
      </c>
      <c r="C13484" s="11" t="s">
        <v>448</v>
      </c>
      <c r="D13484" s="11" t="s">
        <v>662</v>
      </c>
      <c r="E13484" s="11">
        <v>6972428</v>
      </c>
      <c r="F13484" s="15">
        <f>IF(ISBLANK($D13484),"",IF(ISBLANK($E13484),VLOOKUP($D13484,$J:$K,2,FALSE),VLOOKUP($E13484,'Daycare Packages'!$A:$G,7,FALSE)))</f>
        <v>26</v>
      </c>
      <c r="G13484" s="15"/>
      <c r="H13484" s="15">
        <f t="shared" si="451"/>
        <v>26</v>
      </c>
      <c r="I13484" s="198">
        <f t="shared" si="452"/>
        <v>10</v>
      </c>
    </row>
    <row r="13485" spans="1:9" x14ac:dyDescent="0.3">
      <c r="A13485" s="10">
        <v>43759</v>
      </c>
      <c r="B13485" s="11" t="s">
        <v>894</v>
      </c>
      <c r="C13485" s="11" t="s">
        <v>895</v>
      </c>
      <c r="D13485" s="11" t="s">
        <v>662</v>
      </c>
      <c r="E13485" s="11">
        <v>6961513</v>
      </c>
      <c r="F13485" s="15">
        <f>IF(ISBLANK($D13485),"",IF(ISBLANK($E13485),VLOOKUP($D13485,$J:$K,2,FALSE),VLOOKUP($E13485,'Daycare Packages'!$A:$G,7,FALSE)))</f>
        <v>26</v>
      </c>
      <c r="G13485" s="15"/>
      <c r="H13485" s="15">
        <f t="shared" si="451"/>
        <v>26</v>
      </c>
      <c r="I13485" s="198">
        <f t="shared" si="452"/>
        <v>10</v>
      </c>
    </row>
    <row r="13486" spans="1:9" x14ac:dyDescent="0.3">
      <c r="A13486" s="10">
        <v>43759</v>
      </c>
      <c r="B13486" s="11" t="s">
        <v>894</v>
      </c>
      <c r="C13486" s="11" t="s">
        <v>622</v>
      </c>
      <c r="D13486" s="11" t="s">
        <v>662</v>
      </c>
      <c r="E13486" s="11">
        <v>6961513</v>
      </c>
      <c r="F13486" s="15">
        <f>IF(ISBLANK($D13486),"",IF(ISBLANK($E13486),VLOOKUP($D13486,$J:$K,2,FALSE),VLOOKUP($E13486,'Daycare Packages'!$A:$G,7,FALSE)))</f>
        <v>26</v>
      </c>
      <c r="G13486" s="15"/>
      <c r="H13486" s="15">
        <f t="shared" si="451"/>
        <v>26</v>
      </c>
      <c r="I13486" s="198">
        <f t="shared" si="452"/>
        <v>10</v>
      </c>
    </row>
    <row r="13487" spans="1:9" x14ac:dyDescent="0.3">
      <c r="A13487" s="10">
        <v>43759</v>
      </c>
      <c r="B13487" s="11" t="s">
        <v>222</v>
      </c>
      <c r="C13487" s="11" t="s">
        <v>229</v>
      </c>
      <c r="D13487" s="11" t="s">
        <v>662</v>
      </c>
      <c r="E13487" s="11">
        <v>6996968</v>
      </c>
      <c r="F13487" s="15">
        <f>IF(ISBLANK($D13487),"",IF(ISBLANK($E13487),VLOOKUP($D13487,$J:$K,2,FALSE),VLOOKUP($E13487,'Daycare Packages'!$A:$G,7,FALSE)))</f>
        <v>27</v>
      </c>
      <c r="G13487" s="15"/>
      <c r="H13487" s="15">
        <f t="shared" si="451"/>
        <v>27</v>
      </c>
      <c r="I13487" s="198">
        <f t="shared" si="452"/>
        <v>10</v>
      </c>
    </row>
    <row r="13488" spans="1:9" x14ac:dyDescent="0.3">
      <c r="A13488" s="10">
        <v>43759</v>
      </c>
      <c r="B13488" s="11" t="s">
        <v>677</v>
      </c>
      <c r="C13488" s="11" t="s">
        <v>678</v>
      </c>
      <c r="D13488" s="11" t="s">
        <v>662</v>
      </c>
      <c r="F13488" s="15">
        <f>IF(ISBLANK($D13488),"",IF(ISBLANK($E13488),VLOOKUP($D13488,$J:$K,2,FALSE),VLOOKUP($E13488,'Daycare Packages'!$A:$G,7,FALSE)))</f>
        <v>30</v>
      </c>
      <c r="G13488" s="15"/>
      <c r="H13488" s="15">
        <f t="shared" si="451"/>
        <v>30</v>
      </c>
      <c r="I13488" s="198">
        <f t="shared" si="452"/>
        <v>10</v>
      </c>
    </row>
    <row r="13489" spans="1:9" x14ac:dyDescent="0.3">
      <c r="A13489" s="10">
        <v>43759</v>
      </c>
      <c r="B13489" s="11" t="s">
        <v>217</v>
      </c>
      <c r="C13489" s="11" t="s">
        <v>402</v>
      </c>
      <c r="D13489" s="11" t="s">
        <v>662</v>
      </c>
      <c r="E13489" s="11">
        <v>6964829</v>
      </c>
      <c r="F13489" s="15">
        <f>IF(ISBLANK($D13489),"",IF(ISBLANK($E13489),VLOOKUP($D13489,$J:$K,2,FALSE),VLOOKUP($E13489,'Daycare Packages'!$A:$G,7,FALSE)))</f>
        <v>26</v>
      </c>
      <c r="G13489" s="15"/>
      <c r="H13489" s="15">
        <f t="shared" si="451"/>
        <v>26</v>
      </c>
      <c r="I13489" s="198">
        <f t="shared" si="452"/>
        <v>10</v>
      </c>
    </row>
    <row r="13490" spans="1:9" x14ac:dyDescent="0.3">
      <c r="A13490" s="10">
        <v>43759</v>
      </c>
      <c r="B13490" s="11" t="s">
        <v>160</v>
      </c>
      <c r="C13490" s="11" t="s">
        <v>794</v>
      </c>
      <c r="D13490" s="11" t="s">
        <v>662</v>
      </c>
      <c r="E13490" s="11">
        <v>6976592</v>
      </c>
      <c r="F13490" s="15">
        <f>IF(ISBLANK($D13490),"",IF(ISBLANK($E13490),VLOOKUP($D13490,$J:$K,2,FALSE),VLOOKUP($E13490,'Daycare Packages'!$A:$G,7,FALSE)))</f>
        <v>25</v>
      </c>
      <c r="G13490" s="15"/>
      <c r="H13490" s="15">
        <f t="shared" si="451"/>
        <v>25</v>
      </c>
      <c r="I13490" s="198">
        <f t="shared" si="452"/>
        <v>10</v>
      </c>
    </row>
    <row r="13491" spans="1:9" x14ac:dyDescent="0.3">
      <c r="A13491" s="10">
        <v>43759</v>
      </c>
      <c r="B13491" s="11" t="s">
        <v>160</v>
      </c>
      <c r="C13491" s="11" t="s">
        <v>1761</v>
      </c>
      <c r="D13491" s="11" t="s">
        <v>662</v>
      </c>
      <c r="E13491" s="11">
        <v>6976592</v>
      </c>
      <c r="F13491" s="15">
        <f>IF(ISBLANK($D13491),"",IF(ISBLANK($E13491),VLOOKUP($D13491,$J:$K,2,FALSE),VLOOKUP($E13491,'Daycare Packages'!$A:$G,7,FALSE)))</f>
        <v>25</v>
      </c>
      <c r="G13491" s="15"/>
      <c r="H13491" s="15">
        <f t="shared" si="451"/>
        <v>25</v>
      </c>
      <c r="I13491" s="198">
        <f t="shared" si="452"/>
        <v>10</v>
      </c>
    </row>
    <row r="13492" spans="1:9" x14ac:dyDescent="0.3">
      <c r="A13492" s="10">
        <v>43759</v>
      </c>
      <c r="B13492" s="11" t="s">
        <v>995</v>
      </c>
      <c r="C13492" s="11" t="s">
        <v>996</v>
      </c>
      <c r="D13492" s="11" t="s">
        <v>662</v>
      </c>
      <c r="F13492" s="15">
        <f>IF(ISBLANK($D13492),"",IF(ISBLANK($E13492),VLOOKUP($D13492,$J:$K,2,FALSE),VLOOKUP($E13492,'Daycare Packages'!$A:$G,7,FALSE)))</f>
        <v>30</v>
      </c>
      <c r="G13492" s="15"/>
      <c r="H13492" s="15">
        <f t="shared" si="451"/>
        <v>30</v>
      </c>
      <c r="I13492" s="198">
        <f t="shared" si="452"/>
        <v>10</v>
      </c>
    </row>
    <row r="13493" spans="1:9" x14ac:dyDescent="0.3">
      <c r="A13493" s="10">
        <v>43759</v>
      </c>
      <c r="B13493" s="11" t="s">
        <v>193</v>
      </c>
      <c r="C13493" s="11" t="s">
        <v>776</v>
      </c>
      <c r="D13493" s="11" t="s">
        <v>662</v>
      </c>
      <c r="E13493" s="11">
        <v>6988025</v>
      </c>
      <c r="F13493" s="15">
        <f>IF(ISBLANK($D13493),"",IF(ISBLANK($E13493),VLOOKUP($D13493,$J:$K,2,FALSE),VLOOKUP($E13493,'Daycare Packages'!$A:$G,7,FALSE)))</f>
        <v>27</v>
      </c>
      <c r="G13493" s="15"/>
      <c r="H13493" s="15">
        <f t="shared" si="451"/>
        <v>27</v>
      </c>
      <c r="I13493" s="198">
        <f t="shared" si="452"/>
        <v>10</v>
      </c>
    </row>
    <row r="13494" spans="1:9" x14ac:dyDescent="0.3">
      <c r="A13494" s="10">
        <v>43759</v>
      </c>
      <c r="B13494" s="11" t="s">
        <v>2357</v>
      </c>
      <c r="C13494" s="11" t="s">
        <v>2358</v>
      </c>
      <c r="D13494" s="11" t="s">
        <v>662</v>
      </c>
      <c r="F13494" s="15">
        <f>IF(ISBLANK($D13494),"",IF(ISBLANK($E13494),VLOOKUP($D13494,$J:$K,2,FALSE),VLOOKUP($E13494,'Daycare Packages'!$A:$G,7,FALSE)))</f>
        <v>30</v>
      </c>
      <c r="G13494" s="15"/>
      <c r="H13494" s="15">
        <f t="shared" si="451"/>
        <v>30</v>
      </c>
      <c r="I13494" s="198">
        <f t="shared" si="452"/>
        <v>10</v>
      </c>
    </row>
    <row r="13495" spans="1:9" x14ac:dyDescent="0.3">
      <c r="A13495" s="10">
        <v>43759</v>
      </c>
      <c r="B13495" s="11" t="s">
        <v>1336</v>
      </c>
      <c r="C13495" s="11" t="s">
        <v>1337</v>
      </c>
      <c r="D13495" s="11" t="s">
        <v>662</v>
      </c>
      <c r="F13495" s="15">
        <f>IF(ISBLANK($D13495),"",IF(ISBLANK($E13495),VLOOKUP($D13495,$J:$K,2,FALSE),VLOOKUP($E13495,'Daycare Packages'!$A:$G,7,FALSE)))</f>
        <v>30</v>
      </c>
      <c r="G13495" s="15"/>
      <c r="H13495" s="15">
        <f t="shared" si="451"/>
        <v>30</v>
      </c>
      <c r="I13495" s="198">
        <f t="shared" si="452"/>
        <v>10</v>
      </c>
    </row>
    <row r="13496" spans="1:9" x14ac:dyDescent="0.3">
      <c r="A13496" s="10">
        <v>43759</v>
      </c>
      <c r="B13496" s="11" t="s">
        <v>173</v>
      </c>
      <c r="C13496" s="11" t="s">
        <v>587</v>
      </c>
      <c r="D13496" s="11" t="s">
        <v>662</v>
      </c>
      <c r="E13496" s="11">
        <v>6957195</v>
      </c>
      <c r="F13496" s="15">
        <f>IF(ISBLANK($D13496),"",IF(ISBLANK($E13496),VLOOKUP($D13496,$J:$K,2,FALSE),VLOOKUP($E13496,'Daycare Packages'!$A:$G,7,FALSE)))</f>
        <v>25</v>
      </c>
      <c r="G13496" s="15"/>
      <c r="H13496" s="15">
        <f t="shared" si="451"/>
        <v>25</v>
      </c>
      <c r="I13496" s="198">
        <f t="shared" si="452"/>
        <v>10</v>
      </c>
    </row>
    <row r="13497" spans="1:9" x14ac:dyDescent="0.3">
      <c r="A13497" s="10">
        <v>43759</v>
      </c>
      <c r="B13497" s="11" t="s">
        <v>830</v>
      </c>
      <c r="C13497" s="11" t="s">
        <v>831</v>
      </c>
      <c r="D13497" s="11" t="s">
        <v>662</v>
      </c>
      <c r="F13497" s="15">
        <f>IF(ISBLANK($D13497),"",IF(ISBLANK($E13497),VLOOKUP($D13497,$J:$K,2,FALSE),VLOOKUP($E13497,'Daycare Packages'!$A:$G,7,FALSE)))</f>
        <v>30</v>
      </c>
      <c r="G13497" s="15"/>
      <c r="H13497" s="15">
        <f t="shared" si="451"/>
        <v>30</v>
      </c>
      <c r="I13497" s="198">
        <f t="shared" si="452"/>
        <v>10</v>
      </c>
    </row>
    <row r="13498" spans="1:9" x14ac:dyDescent="0.3">
      <c r="A13498" s="10">
        <v>43759</v>
      </c>
      <c r="B13498" s="11" t="s">
        <v>699</v>
      </c>
      <c r="C13498" s="11" t="s">
        <v>478</v>
      </c>
      <c r="D13498" s="11" t="s">
        <v>662</v>
      </c>
      <c r="F13498" s="15">
        <f>IF(ISBLANK($D13498),"",IF(ISBLANK($E13498),VLOOKUP($D13498,$J:$K,2,FALSE),VLOOKUP($E13498,'Daycare Packages'!$A:$G,7,FALSE)))</f>
        <v>30</v>
      </c>
      <c r="G13498" s="15">
        <v>-3</v>
      </c>
      <c r="H13498" s="15">
        <f t="shared" si="451"/>
        <v>27</v>
      </c>
      <c r="I13498" s="198">
        <f t="shared" si="452"/>
        <v>10</v>
      </c>
    </row>
    <row r="13499" spans="1:9" x14ac:dyDescent="0.3">
      <c r="A13499" s="10">
        <v>43759</v>
      </c>
      <c r="B13499" s="11" t="s">
        <v>218</v>
      </c>
      <c r="C13499" s="11" t="s">
        <v>738</v>
      </c>
      <c r="D13499" s="11" t="s">
        <v>662</v>
      </c>
      <c r="E13499" s="11">
        <v>6911320</v>
      </c>
      <c r="F13499" s="15">
        <f>IF(ISBLANK($D13499),"",IF(ISBLANK($E13499),VLOOKUP($D13499,$J:$K,2,FALSE),VLOOKUP($E13499,'Daycare Packages'!$A:$G,7,FALSE)))</f>
        <v>20</v>
      </c>
      <c r="G13499" s="15"/>
      <c r="H13499" s="15">
        <f t="shared" si="451"/>
        <v>20</v>
      </c>
      <c r="I13499" s="198">
        <f t="shared" si="452"/>
        <v>10</v>
      </c>
    </row>
    <row r="13500" spans="1:9" x14ac:dyDescent="0.3">
      <c r="A13500" s="10">
        <v>43759</v>
      </c>
      <c r="B13500" s="11" t="s">
        <v>218</v>
      </c>
      <c r="C13500" s="11" t="s">
        <v>737</v>
      </c>
      <c r="D13500" s="11" t="s">
        <v>662</v>
      </c>
      <c r="E13500" s="11">
        <v>6911320</v>
      </c>
      <c r="F13500" s="15">
        <f>IF(ISBLANK($D13500),"",IF(ISBLANK($E13500),VLOOKUP($D13500,$J:$K,2,FALSE),VLOOKUP($E13500,'Daycare Packages'!$A:$G,7,FALSE)))</f>
        <v>20</v>
      </c>
      <c r="G13500" s="15"/>
      <c r="H13500" s="15">
        <f t="shared" si="451"/>
        <v>20</v>
      </c>
      <c r="I13500" s="198">
        <f t="shared" si="452"/>
        <v>10</v>
      </c>
    </row>
    <row r="13501" spans="1:9" x14ac:dyDescent="0.3">
      <c r="A13501" s="10">
        <v>43759</v>
      </c>
      <c r="B13501" s="11" t="s">
        <v>209</v>
      </c>
      <c r="C13501" s="11" t="s">
        <v>702</v>
      </c>
      <c r="D13501" s="11" t="s">
        <v>662</v>
      </c>
      <c r="E13501" s="11">
        <v>6992732</v>
      </c>
      <c r="F13501" s="15">
        <f>IF(ISBLANK($D13501),"",IF(ISBLANK($E13501),VLOOKUP($D13501,$J:$K,2,FALSE),VLOOKUP($E13501,'Daycare Packages'!$A:$G,7,FALSE)))</f>
        <v>27</v>
      </c>
      <c r="G13501" s="15"/>
      <c r="H13501" s="15">
        <f t="shared" ref="H13501:H13564" si="453">IF(ISBLANK(D13501),"",SUM(F13501:G13501))</f>
        <v>27</v>
      </c>
      <c r="I13501" s="198">
        <f t="shared" si="452"/>
        <v>10</v>
      </c>
    </row>
    <row r="13502" spans="1:9" x14ac:dyDescent="0.3">
      <c r="A13502" s="10">
        <v>43759</v>
      </c>
      <c r="B13502" s="11" t="s">
        <v>147</v>
      </c>
      <c r="C13502" s="11" t="s">
        <v>796</v>
      </c>
      <c r="D13502" s="11" t="s">
        <v>662</v>
      </c>
      <c r="E13502" s="11">
        <v>6931199</v>
      </c>
      <c r="F13502" s="15">
        <f>IF(ISBLANK($D13502),"",IF(ISBLANK($E13502),VLOOKUP($D13502,$J:$K,2,FALSE),VLOOKUP($E13502,'Daycare Packages'!$A:$G,7,FALSE)))</f>
        <v>23</v>
      </c>
      <c r="G13502" s="15"/>
      <c r="H13502" s="15">
        <f t="shared" si="453"/>
        <v>23</v>
      </c>
      <c r="I13502" s="198">
        <f t="shared" si="452"/>
        <v>10</v>
      </c>
    </row>
    <row r="13503" spans="1:9" x14ac:dyDescent="0.3">
      <c r="A13503" s="10">
        <v>43759</v>
      </c>
      <c r="B13503" s="11" t="s">
        <v>1692</v>
      </c>
      <c r="C13503" s="11" t="s">
        <v>650</v>
      </c>
      <c r="D13503" s="11" t="s">
        <v>662</v>
      </c>
      <c r="F13503" s="15">
        <f>IF(ISBLANK($D13503),"",IF(ISBLANK($E13503),VLOOKUP($D13503,$J:$K,2,FALSE),VLOOKUP($E13503,'Daycare Packages'!$A:$G,7,FALSE)))</f>
        <v>30</v>
      </c>
      <c r="G13503" s="15"/>
      <c r="H13503" s="15">
        <f t="shared" si="453"/>
        <v>30</v>
      </c>
      <c r="I13503" s="198">
        <f t="shared" si="452"/>
        <v>10</v>
      </c>
    </row>
    <row r="13504" spans="1:9" x14ac:dyDescent="0.3">
      <c r="A13504" s="10">
        <v>43759</v>
      </c>
      <c r="B13504" s="11" t="s">
        <v>177</v>
      </c>
      <c r="C13504" s="11" t="s">
        <v>417</v>
      </c>
      <c r="D13504" s="11" t="s">
        <v>662</v>
      </c>
      <c r="E13504" s="11">
        <v>6967833</v>
      </c>
      <c r="F13504" s="15">
        <f>IF(ISBLANK($D13504),"",IF(ISBLANK($E13504),VLOOKUP($D13504,$J:$K,2,FALSE),VLOOKUP($E13504,'Daycare Packages'!$A:$G,7,FALSE)))</f>
        <v>25</v>
      </c>
      <c r="G13504" s="15"/>
      <c r="H13504" s="15">
        <f t="shared" si="453"/>
        <v>25</v>
      </c>
      <c r="I13504" s="198">
        <f t="shared" si="452"/>
        <v>10</v>
      </c>
    </row>
    <row r="13505" spans="1:9" x14ac:dyDescent="0.3">
      <c r="A13505" s="10">
        <v>43759</v>
      </c>
      <c r="B13505" s="11" t="s">
        <v>152</v>
      </c>
      <c r="C13505" s="11" t="s">
        <v>679</v>
      </c>
      <c r="D13505" s="11" t="s">
        <v>662</v>
      </c>
      <c r="E13505" s="11">
        <v>6942219</v>
      </c>
      <c r="F13505" s="15">
        <f>IF(ISBLANK($D13505),"",IF(ISBLANK($E13505),VLOOKUP($D13505,$J:$K,2,FALSE),VLOOKUP($E13505,'Daycare Packages'!$A:$G,7,FALSE)))</f>
        <v>23</v>
      </c>
      <c r="G13505" s="15"/>
      <c r="H13505" s="15">
        <f t="shared" si="453"/>
        <v>23</v>
      </c>
      <c r="I13505" s="198">
        <f t="shared" si="452"/>
        <v>10</v>
      </c>
    </row>
    <row r="13506" spans="1:9" x14ac:dyDescent="0.3">
      <c r="A13506" s="10">
        <v>43759</v>
      </c>
      <c r="B13506" s="11" t="s">
        <v>2457</v>
      </c>
      <c r="C13506" s="11" t="s">
        <v>2458</v>
      </c>
      <c r="D13506" s="11" t="s">
        <v>662</v>
      </c>
      <c r="E13506" s="11">
        <v>6999273</v>
      </c>
      <c r="F13506" s="15">
        <f>IF(ISBLANK($D13506),"",IF(ISBLANK($E13506),VLOOKUP($D13506,$J:$K,2,FALSE),VLOOKUP($E13506,'Daycare Packages'!$A:$G,7,FALSE)))</f>
        <v>27</v>
      </c>
      <c r="G13506" s="15"/>
      <c r="H13506" s="15">
        <f t="shared" si="453"/>
        <v>27</v>
      </c>
      <c r="I13506" s="198">
        <f t="shared" si="452"/>
        <v>10</v>
      </c>
    </row>
    <row r="13507" spans="1:9" x14ac:dyDescent="0.3">
      <c r="A13507" s="10">
        <v>43759</v>
      </c>
      <c r="B13507" s="11" t="s">
        <v>1317</v>
      </c>
      <c r="C13507" s="11" t="s">
        <v>1608</v>
      </c>
      <c r="D13507" s="11" t="s">
        <v>662</v>
      </c>
      <c r="E13507" s="11">
        <v>6935593</v>
      </c>
      <c r="F13507" s="15">
        <f>IF(ISBLANK($D13507),"",IF(ISBLANK($E13507),VLOOKUP($D13507,$J:$K,2,FALSE),VLOOKUP($E13507,'Daycare Packages'!$A:$G,7,FALSE)))</f>
        <v>25</v>
      </c>
      <c r="G13507" s="15"/>
      <c r="H13507" s="15">
        <f t="shared" si="453"/>
        <v>25</v>
      </c>
      <c r="I13507" s="198">
        <f t="shared" ref="I13507:I13570" si="454">IF(A13507="",0,MONTH(A13507))</f>
        <v>10</v>
      </c>
    </row>
    <row r="13508" spans="1:9" x14ac:dyDescent="0.3">
      <c r="A13508" s="10">
        <v>43759</v>
      </c>
      <c r="B13508" s="11" t="s">
        <v>230</v>
      </c>
      <c r="C13508" s="11" t="s">
        <v>493</v>
      </c>
      <c r="D13508" s="11" t="s">
        <v>662</v>
      </c>
      <c r="E13508" s="11">
        <v>6990614</v>
      </c>
      <c r="F13508" s="15">
        <f>IF(ISBLANK($D13508),"",IF(ISBLANK($E13508),VLOOKUP($D13508,$J:$K,2,FALSE),VLOOKUP($E13508,'Daycare Packages'!$A:$G,7,FALSE)))</f>
        <v>27</v>
      </c>
      <c r="G13508" s="15"/>
      <c r="H13508" s="15">
        <f t="shared" si="453"/>
        <v>27</v>
      </c>
      <c r="I13508" s="198">
        <f t="shared" si="454"/>
        <v>10</v>
      </c>
    </row>
    <row r="13509" spans="1:9" x14ac:dyDescent="0.3">
      <c r="A13509" s="10">
        <v>43759</v>
      </c>
      <c r="B13509" s="11" t="s">
        <v>873</v>
      </c>
      <c r="C13509" s="11" t="s">
        <v>493</v>
      </c>
      <c r="D13509" s="11" t="s">
        <v>662</v>
      </c>
      <c r="E13509" s="11">
        <v>6971720</v>
      </c>
      <c r="F13509" s="15">
        <f>IF(ISBLANK($D13509),"",IF(ISBLANK($E13509),VLOOKUP($D13509,$J:$K,2,FALSE),VLOOKUP($E13509,'Daycare Packages'!$A:$G,7,FALSE)))</f>
        <v>27</v>
      </c>
      <c r="G13509" s="15"/>
      <c r="H13509" s="15">
        <f t="shared" si="453"/>
        <v>27</v>
      </c>
      <c r="I13509" s="198">
        <f t="shared" si="454"/>
        <v>10</v>
      </c>
    </row>
    <row r="13510" spans="1:9" x14ac:dyDescent="0.3">
      <c r="A13510" s="10">
        <v>43759</v>
      </c>
      <c r="B13510" s="11" t="s">
        <v>207</v>
      </c>
      <c r="C13510" s="11" t="s">
        <v>229</v>
      </c>
      <c r="D13510" s="11" t="s">
        <v>662</v>
      </c>
      <c r="E13510" s="11">
        <v>6974737</v>
      </c>
      <c r="F13510" s="15">
        <f>IF(ISBLANK($D13510),"",IF(ISBLANK($E13510),VLOOKUP($D13510,$J:$K,2,FALSE),VLOOKUP($E13510,'Daycare Packages'!$A:$G,7,FALSE)))</f>
        <v>25</v>
      </c>
      <c r="G13510" s="15"/>
      <c r="H13510" s="15">
        <f t="shared" si="453"/>
        <v>25</v>
      </c>
      <c r="I13510" s="198">
        <f t="shared" si="454"/>
        <v>10</v>
      </c>
    </row>
    <row r="13511" spans="1:9" x14ac:dyDescent="0.3">
      <c r="A13511" s="10">
        <v>43759</v>
      </c>
      <c r="B13511" s="11" t="s">
        <v>663</v>
      </c>
      <c r="C13511" s="11" t="s">
        <v>665</v>
      </c>
      <c r="D13511" s="11" t="s">
        <v>662</v>
      </c>
      <c r="F13511" s="15">
        <f>IF(ISBLANK($D13511),"",IF(ISBLANK($E13511),VLOOKUP($D13511,$J:$K,2,FALSE),VLOOKUP($E13511,'Daycare Packages'!$A:$G,7,FALSE)))</f>
        <v>30</v>
      </c>
      <c r="G13511" s="15"/>
      <c r="H13511" s="15">
        <f t="shared" si="453"/>
        <v>30</v>
      </c>
      <c r="I13511" s="198">
        <f t="shared" si="454"/>
        <v>10</v>
      </c>
    </row>
    <row r="13512" spans="1:9" x14ac:dyDescent="0.3">
      <c r="A13512" s="10">
        <v>43759</v>
      </c>
      <c r="B13512" s="11" t="s">
        <v>663</v>
      </c>
      <c r="C13512" s="11" t="s">
        <v>664</v>
      </c>
      <c r="D13512" s="11" t="s">
        <v>662</v>
      </c>
      <c r="F13512" s="15">
        <f>IF(ISBLANK($D13512),"",IF(ISBLANK($E13512),VLOOKUP($D13512,$J:$K,2,FALSE),VLOOKUP($E13512,'Daycare Packages'!$A:$G,7,FALSE)))</f>
        <v>30</v>
      </c>
      <c r="G13512" s="15"/>
      <c r="H13512" s="15">
        <f t="shared" si="453"/>
        <v>30</v>
      </c>
      <c r="I13512" s="198">
        <f t="shared" si="454"/>
        <v>10</v>
      </c>
    </row>
    <row r="13513" spans="1:9" x14ac:dyDescent="0.3">
      <c r="A13513" s="10">
        <v>43759</v>
      </c>
      <c r="B13513" s="11" t="s">
        <v>1005</v>
      </c>
      <c r="C13513" s="11" t="s">
        <v>1006</v>
      </c>
      <c r="D13513" s="11" t="s">
        <v>662</v>
      </c>
      <c r="F13513" s="15">
        <f>IF(ISBLANK($D13513),"",IF(ISBLANK($E13513),VLOOKUP($D13513,$J:$K,2,FALSE),VLOOKUP($E13513,'Daycare Packages'!$A:$G,7,FALSE)))</f>
        <v>30</v>
      </c>
      <c r="G13513" s="15"/>
      <c r="H13513" s="15">
        <f t="shared" si="453"/>
        <v>30</v>
      </c>
      <c r="I13513" s="198">
        <f t="shared" si="454"/>
        <v>10</v>
      </c>
    </row>
    <row r="13514" spans="1:9" x14ac:dyDescent="0.3">
      <c r="A13514" s="10">
        <v>43759</v>
      </c>
      <c r="B13514" s="11" t="s">
        <v>115</v>
      </c>
      <c r="C13514" s="11" t="s">
        <v>764</v>
      </c>
      <c r="D13514" s="11" t="s">
        <v>662</v>
      </c>
      <c r="E13514" s="11">
        <v>6736950</v>
      </c>
      <c r="F13514" s="15">
        <f>IF(ISBLANK($D13514),"",IF(ISBLANK($E13514),VLOOKUP($D13514,$J:$K,2,FALSE),VLOOKUP($E13514,'Daycare Packages'!$A:$G,7,FALSE)))</f>
        <v>22</v>
      </c>
      <c r="G13514" s="15"/>
      <c r="H13514" s="15">
        <f t="shared" si="453"/>
        <v>22</v>
      </c>
      <c r="I13514" s="198">
        <f t="shared" si="454"/>
        <v>10</v>
      </c>
    </row>
    <row r="13515" spans="1:9" x14ac:dyDescent="0.3">
      <c r="A13515" s="10">
        <v>43759</v>
      </c>
      <c r="B13515" s="11" t="s">
        <v>2367</v>
      </c>
      <c r="C13515" s="11" t="s">
        <v>631</v>
      </c>
      <c r="D13515" s="11" t="s">
        <v>662</v>
      </c>
      <c r="E13515" s="11">
        <v>6966486</v>
      </c>
      <c r="F13515" s="15">
        <f>IF(ISBLANK($D13515),"",IF(ISBLANK($E13515),VLOOKUP($D13515,$J:$K,2,FALSE),VLOOKUP($E13515,'Daycare Packages'!$A:$G,7,FALSE)))</f>
        <v>25</v>
      </c>
      <c r="G13515" s="15"/>
      <c r="H13515" s="15">
        <f t="shared" si="453"/>
        <v>25</v>
      </c>
      <c r="I13515" s="198">
        <f t="shared" si="454"/>
        <v>10</v>
      </c>
    </row>
    <row r="13516" spans="1:9" x14ac:dyDescent="0.3">
      <c r="A13516" s="10">
        <v>43759</v>
      </c>
      <c r="B13516" s="11" t="s">
        <v>1974</v>
      </c>
      <c r="C13516" s="11" t="s">
        <v>1975</v>
      </c>
      <c r="D13516" s="11" t="s">
        <v>662</v>
      </c>
      <c r="F13516" s="15">
        <f>IF(ISBLANK($D13516),"",IF(ISBLANK($E13516),VLOOKUP($D13516,$J:$K,2,FALSE),VLOOKUP($E13516,'Daycare Packages'!$A:$G,7,FALSE)))</f>
        <v>30</v>
      </c>
      <c r="G13516" s="15"/>
      <c r="H13516" s="15">
        <f t="shared" si="453"/>
        <v>30</v>
      </c>
      <c r="I13516" s="198">
        <f t="shared" si="454"/>
        <v>10</v>
      </c>
    </row>
    <row r="13517" spans="1:9" x14ac:dyDescent="0.3">
      <c r="A13517" s="10">
        <v>43759</v>
      </c>
      <c r="B13517" s="11" t="s">
        <v>156</v>
      </c>
      <c r="C13517" s="11" t="s">
        <v>479</v>
      </c>
      <c r="D13517" s="11" t="s">
        <v>662</v>
      </c>
      <c r="E13517" s="11">
        <v>6912335</v>
      </c>
      <c r="F13517" s="15">
        <f>IF(ISBLANK($D13517),"",IF(ISBLANK($E13517),VLOOKUP($D13517,$J:$K,2,FALSE),VLOOKUP($E13517,'Daycare Packages'!$A:$G,7,FALSE)))</f>
        <v>23</v>
      </c>
      <c r="G13517" s="15"/>
      <c r="H13517" s="15">
        <f t="shared" si="453"/>
        <v>23</v>
      </c>
      <c r="I13517" s="198">
        <f t="shared" si="454"/>
        <v>10</v>
      </c>
    </row>
    <row r="13518" spans="1:9" x14ac:dyDescent="0.3">
      <c r="A13518" s="10">
        <v>43759</v>
      </c>
      <c r="B13518" s="11" t="s">
        <v>713</v>
      </c>
      <c r="C13518" s="11" t="s">
        <v>714</v>
      </c>
      <c r="D13518" s="11" t="s">
        <v>662</v>
      </c>
      <c r="F13518" s="15">
        <f>IF(ISBLANK($D13518),"",IF(ISBLANK($E13518),VLOOKUP($D13518,$J:$K,2,FALSE),VLOOKUP($E13518,'Daycare Packages'!$A:$G,7,FALSE)))</f>
        <v>30</v>
      </c>
      <c r="G13518" s="15"/>
      <c r="H13518" s="15">
        <f t="shared" si="453"/>
        <v>30</v>
      </c>
      <c r="I13518" s="198">
        <f t="shared" si="454"/>
        <v>10</v>
      </c>
    </row>
    <row r="13519" spans="1:9" x14ac:dyDescent="0.3">
      <c r="A13519" s="10">
        <v>43759</v>
      </c>
      <c r="B13519" s="11" t="s">
        <v>716</v>
      </c>
      <c r="C13519" s="11" t="s">
        <v>2492</v>
      </c>
      <c r="D13519" s="11" t="s">
        <v>662</v>
      </c>
      <c r="F13519" s="15">
        <f>IF(ISBLANK($D13519),"",IF(ISBLANK($E13519),VLOOKUP($D13519,$J:$K,2,FALSE),VLOOKUP($E13519,'Daycare Packages'!$A:$G,7,FALSE)))</f>
        <v>30</v>
      </c>
      <c r="G13519" s="15"/>
      <c r="H13519" s="15">
        <f t="shared" si="453"/>
        <v>30</v>
      </c>
      <c r="I13519" s="198">
        <f t="shared" si="454"/>
        <v>10</v>
      </c>
    </row>
    <row r="13520" spans="1:9" x14ac:dyDescent="0.3">
      <c r="A13520" s="55">
        <v>43759</v>
      </c>
      <c r="B13520" s="56" t="s">
        <v>114</v>
      </c>
      <c r="C13520" s="56" t="s">
        <v>789</v>
      </c>
      <c r="D13520" s="56" t="s">
        <v>662</v>
      </c>
      <c r="E13520" s="56">
        <v>6939596</v>
      </c>
      <c r="F13520" s="59">
        <f>IF(ISBLANK($D13520),"",IF(ISBLANK($E13520),VLOOKUP($D13520,$J:$K,2,FALSE),VLOOKUP($E13520,'Daycare Packages'!$A:$G,7,FALSE)))</f>
        <v>23</v>
      </c>
      <c r="G13520" s="59"/>
      <c r="H13520" s="59">
        <f t="shared" si="453"/>
        <v>23</v>
      </c>
      <c r="I13520" s="198">
        <f t="shared" si="454"/>
        <v>10</v>
      </c>
    </row>
    <row r="13521" spans="1:9" x14ac:dyDescent="0.3">
      <c r="A13521" s="10">
        <v>43760</v>
      </c>
      <c r="B13521" s="11" t="s">
        <v>2061</v>
      </c>
      <c r="C13521" s="11" t="s">
        <v>2062</v>
      </c>
      <c r="D13521" s="11" t="s">
        <v>662</v>
      </c>
      <c r="E13521" s="11">
        <v>7002230</v>
      </c>
      <c r="F13521" s="15">
        <f>IF(ISBLANK($D13521),"",IF(ISBLANK($E13521),VLOOKUP($D13521,$J:$K,2,FALSE),VLOOKUP($E13521,'Daycare Packages'!$A:$G,7,FALSE)))</f>
        <v>27</v>
      </c>
      <c r="G13521" s="15"/>
      <c r="H13521" s="15">
        <f t="shared" si="453"/>
        <v>27</v>
      </c>
      <c r="I13521" s="198">
        <f t="shared" si="454"/>
        <v>10</v>
      </c>
    </row>
    <row r="13522" spans="1:9" x14ac:dyDescent="0.3">
      <c r="A13522" s="10">
        <v>43760</v>
      </c>
      <c r="B13522" s="11" t="s">
        <v>667</v>
      </c>
      <c r="C13522" s="11" t="s">
        <v>668</v>
      </c>
      <c r="D13522" s="11" t="s">
        <v>659</v>
      </c>
      <c r="F13522" s="15">
        <f>IF(ISBLANK($D13522),"",IF(ISBLANK($E13522),VLOOKUP($D13522,$J:$K,2,FALSE),VLOOKUP($E13522,'Daycare Packages'!$A:$G,7,FALSE)))</f>
        <v>20</v>
      </c>
      <c r="G13522" s="15"/>
      <c r="H13522" s="15">
        <f t="shared" si="453"/>
        <v>20</v>
      </c>
      <c r="I13522" s="198">
        <f t="shared" si="454"/>
        <v>10</v>
      </c>
    </row>
    <row r="13523" spans="1:9" x14ac:dyDescent="0.3">
      <c r="A13523" s="10">
        <v>43760</v>
      </c>
      <c r="B13523" s="11" t="s">
        <v>2444</v>
      </c>
      <c r="C13523" s="11" t="s">
        <v>996</v>
      </c>
      <c r="D13523" s="11" t="s">
        <v>659</v>
      </c>
      <c r="E13523" s="11">
        <v>7001954</v>
      </c>
      <c r="F13523" s="15">
        <f>IF(ISBLANK($D13523),"",IF(ISBLANK($E13523),VLOOKUP($D13523,$J:$K,2,FALSE),VLOOKUP($E13523,'Daycare Packages'!$A:$G,7,FALSE)))</f>
        <v>19</v>
      </c>
      <c r="G13523" s="15"/>
      <c r="H13523" s="15">
        <f t="shared" si="453"/>
        <v>19</v>
      </c>
      <c r="I13523" s="198">
        <f t="shared" si="454"/>
        <v>10</v>
      </c>
    </row>
    <row r="13524" spans="1:9" x14ac:dyDescent="0.3">
      <c r="A13524" s="10">
        <v>43760</v>
      </c>
      <c r="B13524" s="11" t="s">
        <v>190</v>
      </c>
      <c r="C13524" s="11" t="s">
        <v>718</v>
      </c>
      <c r="D13524" s="11" t="s">
        <v>659</v>
      </c>
      <c r="E13524" s="11">
        <v>6999044</v>
      </c>
      <c r="F13524" s="15">
        <f>IF(ISBLANK($D13524),"",IF(ISBLANK($E13524),VLOOKUP($D13524,$J:$K,2,FALSE),VLOOKUP($E13524,'Daycare Packages'!$A:$G,7,FALSE)))</f>
        <v>19</v>
      </c>
      <c r="G13524" s="15"/>
      <c r="H13524" s="15">
        <f t="shared" si="453"/>
        <v>19</v>
      </c>
      <c r="I13524" s="198">
        <f t="shared" si="454"/>
        <v>10</v>
      </c>
    </row>
    <row r="13525" spans="1:9" x14ac:dyDescent="0.3">
      <c r="A13525" s="10">
        <v>43760</v>
      </c>
      <c r="B13525" s="11" t="s">
        <v>889</v>
      </c>
      <c r="C13525" s="11" t="s">
        <v>890</v>
      </c>
      <c r="D13525" s="11" t="s">
        <v>659</v>
      </c>
      <c r="F13525" s="15">
        <f>IF(ISBLANK($D13525),"",IF(ISBLANK($E13525),VLOOKUP($D13525,$J:$K,2,FALSE),VLOOKUP($E13525,'Daycare Packages'!$A:$G,7,FALSE)))</f>
        <v>20</v>
      </c>
      <c r="G13525" s="15"/>
      <c r="H13525" s="15">
        <f t="shared" si="453"/>
        <v>20</v>
      </c>
      <c r="I13525" s="198">
        <f t="shared" si="454"/>
        <v>10</v>
      </c>
    </row>
    <row r="13526" spans="1:9" x14ac:dyDescent="0.3">
      <c r="A13526" s="10">
        <v>43760</v>
      </c>
      <c r="B13526" s="11" t="s">
        <v>1221</v>
      </c>
      <c r="C13526" s="11" t="s">
        <v>1222</v>
      </c>
      <c r="D13526" s="11" t="s">
        <v>662</v>
      </c>
      <c r="E13526" s="11">
        <v>6954886</v>
      </c>
      <c r="F13526" s="15">
        <f>IF(ISBLANK($D13526),"",IF(ISBLANK($E13526),VLOOKUP($D13526,$J:$K,2,FALSE),VLOOKUP($E13526,'Daycare Packages'!$A:$G,7,FALSE)))</f>
        <v>25</v>
      </c>
      <c r="G13526" s="15"/>
      <c r="H13526" s="15">
        <f t="shared" si="453"/>
        <v>25</v>
      </c>
      <c r="I13526" s="198">
        <f t="shared" si="454"/>
        <v>10</v>
      </c>
    </row>
    <row r="13527" spans="1:9" x14ac:dyDescent="0.3">
      <c r="A13527" s="10">
        <v>43760</v>
      </c>
      <c r="B13527" s="11" t="s">
        <v>318</v>
      </c>
      <c r="C13527" s="11" t="s">
        <v>723</v>
      </c>
      <c r="D13527" s="11" t="s">
        <v>662</v>
      </c>
      <c r="F13527" s="15">
        <f>IF(ISBLANK($D13527),"",IF(ISBLANK($E13527),VLOOKUP($D13527,$J:$K,2,FALSE),VLOOKUP($E13527,'Daycare Packages'!$A:$G,7,FALSE)))</f>
        <v>30</v>
      </c>
      <c r="G13527" s="15"/>
      <c r="H13527" s="15">
        <f t="shared" si="453"/>
        <v>30</v>
      </c>
      <c r="I13527" s="198">
        <f t="shared" si="454"/>
        <v>10</v>
      </c>
    </row>
    <row r="13528" spans="1:9" x14ac:dyDescent="0.3">
      <c r="A13528" s="10">
        <v>43760</v>
      </c>
      <c r="B13528" s="11" t="s">
        <v>175</v>
      </c>
      <c r="C13528" s="11" t="s">
        <v>433</v>
      </c>
      <c r="D13528" s="11" t="s">
        <v>662</v>
      </c>
      <c r="E13528" s="11">
        <v>6966328</v>
      </c>
      <c r="F13528" s="15">
        <f>IF(ISBLANK($D13528),"",IF(ISBLANK($E13528),VLOOKUP($D13528,$J:$K,2,FALSE),VLOOKUP($E13528,'Daycare Packages'!$A:$G,7,FALSE)))</f>
        <v>23</v>
      </c>
      <c r="G13528" s="15"/>
      <c r="H13528" s="15">
        <f t="shared" si="453"/>
        <v>23</v>
      </c>
      <c r="I13528" s="198">
        <f t="shared" si="454"/>
        <v>10</v>
      </c>
    </row>
    <row r="13529" spans="1:9" x14ac:dyDescent="0.3">
      <c r="A13529" s="10">
        <v>43760</v>
      </c>
      <c r="B13529" s="11" t="s">
        <v>1259</v>
      </c>
      <c r="C13529" s="11" t="s">
        <v>229</v>
      </c>
      <c r="D13529" s="11" t="s">
        <v>659</v>
      </c>
      <c r="F13529" s="15">
        <f>IF(ISBLANK($D13529),"",IF(ISBLANK($E13529),VLOOKUP($D13529,$J:$K,2,FALSE),VLOOKUP($E13529,'Daycare Packages'!$A:$G,7,FALSE)))</f>
        <v>20</v>
      </c>
      <c r="G13529" s="15"/>
      <c r="H13529" s="15">
        <f t="shared" si="453"/>
        <v>20</v>
      </c>
      <c r="I13529" s="198">
        <f t="shared" si="454"/>
        <v>10</v>
      </c>
    </row>
    <row r="13530" spans="1:9" x14ac:dyDescent="0.3">
      <c r="A13530" s="10">
        <v>43760</v>
      </c>
      <c r="B13530" s="11" t="s">
        <v>185</v>
      </c>
      <c r="C13530" s="11" t="s">
        <v>670</v>
      </c>
      <c r="D13530" s="11" t="s">
        <v>662</v>
      </c>
      <c r="E13530" s="11">
        <v>6992618</v>
      </c>
      <c r="F13530" s="15">
        <f>IF(ISBLANK($D13530),"",IF(ISBLANK($E13530),VLOOKUP($D13530,$J:$K,2,FALSE),VLOOKUP($E13530,'Daycare Packages'!$A:$G,7,FALSE)))</f>
        <v>26</v>
      </c>
      <c r="G13530" s="15"/>
      <c r="H13530" s="15">
        <f t="shared" si="453"/>
        <v>26</v>
      </c>
      <c r="I13530" s="198">
        <f t="shared" si="454"/>
        <v>10</v>
      </c>
    </row>
    <row r="13531" spans="1:9" x14ac:dyDescent="0.3">
      <c r="A13531" s="10">
        <v>43760</v>
      </c>
      <c r="B13531" s="11" t="s">
        <v>197</v>
      </c>
      <c r="C13531" s="11" t="s">
        <v>689</v>
      </c>
      <c r="D13531" s="11" t="s">
        <v>662</v>
      </c>
      <c r="E13531" s="11">
        <v>7001011</v>
      </c>
      <c r="F13531" s="15">
        <f>IF(ISBLANK($D13531),"",IF(ISBLANK($E13531),VLOOKUP($D13531,$J:$K,2,FALSE),VLOOKUP($E13531,'Daycare Packages'!$A:$G,7,FALSE)))</f>
        <v>27</v>
      </c>
      <c r="G13531" s="15"/>
      <c r="H13531" s="15">
        <f t="shared" si="453"/>
        <v>27</v>
      </c>
      <c r="I13531" s="198">
        <f t="shared" si="454"/>
        <v>10</v>
      </c>
    </row>
    <row r="13532" spans="1:9" x14ac:dyDescent="0.3">
      <c r="A13532" s="10">
        <v>43760</v>
      </c>
      <c r="B13532" s="11" t="s">
        <v>279</v>
      </c>
      <c r="C13532" s="11" t="s">
        <v>661</v>
      </c>
      <c r="D13532" s="11" t="s">
        <v>662</v>
      </c>
      <c r="F13532" s="15">
        <f>IF(ISBLANK($D13532),"",IF(ISBLANK($E13532),VLOOKUP($D13532,$J:$K,2,FALSE),VLOOKUP($E13532,'Daycare Packages'!$A:$G,7,FALSE)))</f>
        <v>30</v>
      </c>
      <c r="G13532" s="15"/>
      <c r="H13532" s="15">
        <f t="shared" si="453"/>
        <v>30</v>
      </c>
      <c r="I13532" s="198">
        <f t="shared" si="454"/>
        <v>10</v>
      </c>
    </row>
    <row r="13533" spans="1:9" x14ac:dyDescent="0.3">
      <c r="A13533" s="10">
        <v>43760</v>
      </c>
      <c r="B13533" s="11" t="s">
        <v>279</v>
      </c>
      <c r="C13533" s="11" t="s">
        <v>2499</v>
      </c>
      <c r="D13533" s="11" t="s">
        <v>662</v>
      </c>
      <c r="F13533" s="15">
        <f>IF(ISBLANK($D13533),"",IF(ISBLANK($E13533),VLOOKUP($D13533,$J:$K,2,FALSE),VLOOKUP($E13533,'Daycare Packages'!$A:$G,7,FALSE)))</f>
        <v>30</v>
      </c>
      <c r="G13533" s="15"/>
      <c r="H13533" s="15">
        <f t="shared" si="453"/>
        <v>30</v>
      </c>
      <c r="I13533" s="198">
        <f t="shared" si="454"/>
        <v>10</v>
      </c>
    </row>
    <row r="13534" spans="1:9" x14ac:dyDescent="0.3">
      <c r="A13534" s="10">
        <v>43760</v>
      </c>
      <c r="B13534" s="11" t="s">
        <v>643</v>
      </c>
      <c r="C13534" s="11" t="s">
        <v>2500</v>
      </c>
      <c r="D13534" s="11" t="s">
        <v>662</v>
      </c>
      <c r="E13534" s="11">
        <v>6989617</v>
      </c>
      <c r="F13534" s="15">
        <f>IF(ISBLANK($D13534),"",IF(ISBLANK($E13534),VLOOKUP($D13534,$J:$K,2,FALSE),VLOOKUP($E13534,'Daycare Packages'!$A:$G,7,FALSE)))</f>
        <v>26</v>
      </c>
      <c r="G13534" s="15"/>
      <c r="H13534" s="15">
        <f t="shared" si="453"/>
        <v>26</v>
      </c>
      <c r="I13534" s="198">
        <f t="shared" si="454"/>
        <v>10</v>
      </c>
    </row>
    <row r="13535" spans="1:9" x14ac:dyDescent="0.3">
      <c r="A13535" s="10">
        <v>43760</v>
      </c>
      <c r="B13535" s="11" t="s">
        <v>152</v>
      </c>
      <c r="C13535" s="11" t="s">
        <v>679</v>
      </c>
      <c r="D13535" s="11" t="s">
        <v>662</v>
      </c>
      <c r="E13535" s="11">
        <v>6942219</v>
      </c>
      <c r="F13535" s="15">
        <f>IF(ISBLANK($D13535),"",IF(ISBLANK($E13535),VLOOKUP($D13535,$J:$K,2,FALSE),VLOOKUP($E13535,'Daycare Packages'!$A:$G,7,FALSE)))</f>
        <v>23</v>
      </c>
      <c r="G13535" s="15"/>
      <c r="H13535" s="15">
        <f t="shared" si="453"/>
        <v>23</v>
      </c>
      <c r="I13535" s="198">
        <f t="shared" si="454"/>
        <v>10</v>
      </c>
    </row>
    <row r="13536" spans="1:9" x14ac:dyDescent="0.3">
      <c r="A13536" s="10">
        <v>43760</v>
      </c>
      <c r="B13536" s="11" t="s">
        <v>690</v>
      </c>
      <c r="C13536" s="11" t="s">
        <v>691</v>
      </c>
      <c r="D13536" s="11" t="s">
        <v>662</v>
      </c>
      <c r="E13536" s="11">
        <v>6937080</v>
      </c>
      <c r="F13536" s="15">
        <f>IF(ISBLANK($D13536),"",IF(ISBLANK($E13536),VLOOKUP($D13536,$J:$K,2,FALSE),VLOOKUP($E13536,'Daycare Packages'!$A:$G,7,FALSE)))</f>
        <v>23</v>
      </c>
      <c r="G13536" s="15"/>
      <c r="H13536" s="15">
        <f t="shared" si="453"/>
        <v>23</v>
      </c>
      <c r="I13536" s="198">
        <f t="shared" si="454"/>
        <v>10</v>
      </c>
    </row>
    <row r="13537" spans="1:9" x14ac:dyDescent="0.3">
      <c r="A13537" s="10">
        <v>43760</v>
      </c>
      <c r="B13537" s="11" t="s">
        <v>1526</v>
      </c>
      <c r="C13537" s="11" t="s">
        <v>1527</v>
      </c>
      <c r="D13537" s="11" t="s">
        <v>662</v>
      </c>
      <c r="E13537" s="11">
        <v>6980720</v>
      </c>
      <c r="F13537" s="15">
        <f>IF(ISBLANK($D13537),"",IF(ISBLANK($E13537),VLOOKUP($D13537,$J:$K,2,FALSE),VLOOKUP($E13537,'Daycare Packages'!$A:$G,7,FALSE)))</f>
        <v>27</v>
      </c>
      <c r="G13537" s="15"/>
      <c r="H13537" s="15">
        <f t="shared" si="453"/>
        <v>27</v>
      </c>
      <c r="I13537" s="198">
        <f t="shared" si="454"/>
        <v>10</v>
      </c>
    </row>
    <row r="13538" spans="1:9" x14ac:dyDescent="0.3">
      <c r="A13538" s="10">
        <v>43760</v>
      </c>
      <c r="B13538" s="11" t="s">
        <v>196</v>
      </c>
      <c r="C13538" s="11" t="s">
        <v>432</v>
      </c>
      <c r="D13538" s="11" t="s">
        <v>662</v>
      </c>
      <c r="E13538" s="11">
        <v>6971705</v>
      </c>
      <c r="F13538" s="15">
        <f>IF(ISBLANK($D13538),"",IF(ISBLANK($E13538),VLOOKUP($D13538,$J:$K,2,FALSE),VLOOKUP($E13538,'Daycare Packages'!$A:$G,7,FALSE)))</f>
        <v>25</v>
      </c>
      <c r="G13538" s="15"/>
      <c r="H13538" s="15">
        <f t="shared" si="453"/>
        <v>25</v>
      </c>
      <c r="I13538" s="198">
        <f t="shared" si="454"/>
        <v>10</v>
      </c>
    </row>
    <row r="13539" spans="1:9" x14ac:dyDescent="0.3">
      <c r="A13539" s="10">
        <v>43760</v>
      </c>
      <c r="B13539" s="11" t="s">
        <v>427</v>
      </c>
      <c r="C13539" s="11" t="s">
        <v>1313</v>
      </c>
      <c r="D13539" s="11" t="s">
        <v>659</v>
      </c>
      <c r="E13539" s="11">
        <v>6968000</v>
      </c>
      <c r="F13539" s="15">
        <f>IF(ISBLANK($D13539),"",IF(ISBLANK($E13539),VLOOKUP($D13539,$J:$K,2,FALSE),VLOOKUP($E13539,'Daycare Packages'!$A:$G,7,FALSE)))</f>
        <v>19</v>
      </c>
      <c r="G13539" s="15"/>
      <c r="H13539" s="15">
        <f t="shared" si="453"/>
        <v>19</v>
      </c>
      <c r="I13539" s="198">
        <f t="shared" si="454"/>
        <v>10</v>
      </c>
    </row>
    <row r="13540" spans="1:9" x14ac:dyDescent="0.3">
      <c r="A13540" s="10">
        <v>43760</v>
      </c>
      <c r="B13540" s="11" t="s">
        <v>217</v>
      </c>
      <c r="C13540" s="11" t="s">
        <v>402</v>
      </c>
      <c r="D13540" s="11" t="s">
        <v>662</v>
      </c>
      <c r="E13540" s="11">
        <v>6964829</v>
      </c>
      <c r="F13540" s="15">
        <f>IF(ISBLANK($D13540),"",IF(ISBLANK($E13540),VLOOKUP($D13540,$J:$K,2,FALSE),VLOOKUP($E13540,'Daycare Packages'!$A:$G,7,FALSE)))</f>
        <v>26</v>
      </c>
      <c r="G13540" s="15"/>
      <c r="H13540" s="15">
        <f t="shared" si="453"/>
        <v>26</v>
      </c>
      <c r="I13540" s="198">
        <f t="shared" si="454"/>
        <v>10</v>
      </c>
    </row>
    <row r="13541" spans="1:9" x14ac:dyDescent="0.3">
      <c r="A13541" s="10">
        <v>43760</v>
      </c>
      <c r="B13541" s="11" t="s">
        <v>198</v>
      </c>
      <c r="C13541" s="11" t="s">
        <v>739</v>
      </c>
      <c r="D13541" s="11" t="s">
        <v>662</v>
      </c>
      <c r="E13541" s="11">
        <v>6807179</v>
      </c>
      <c r="F13541" s="15">
        <f>IF(ISBLANK($D13541),"",IF(ISBLANK($E13541),VLOOKUP($D13541,$J:$K,2,FALSE),VLOOKUP($E13541,'Daycare Packages'!$A:$G,7,FALSE)))</f>
        <v>27</v>
      </c>
      <c r="G13541" s="15"/>
      <c r="H13541" s="15">
        <f t="shared" si="453"/>
        <v>27</v>
      </c>
      <c r="I13541" s="198">
        <f t="shared" si="454"/>
        <v>10</v>
      </c>
    </row>
    <row r="13542" spans="1:9" x14ac:dyDescent="0.3">
      <c r="A13542" s="10">
        <v>43760</v>
      </c>
      <c r="B13542" s="11" t="s">
        <v>1890</v>
      </c>
      <c r="C13542" s="11" t="s">
        <v>1891</v>
      </c>
      <c r="D13542" s="11" t="s">
        <v>662</v>
      </c>
      <c r="F13542" s="15">
        <f>IF(ISBLANK($D13542),"",IF(ISBLANK($E13542),VLOOKUP($D13542,$J:$K,2,FALSE),VLOOKUP($E13542,'Daycare Packages'!$A:$G,7,FALSE)))</f>
        <v>30</v>
      </c>
      <c r="G13542" s="15"/>
      <c r="H13542" s="15">
        <f t="shared" si="453"/>
        <v>30</v>
      </c>
      <c r="I13542" s="198">
        <f t="shared" si="454"/>
        <v>10</v>
      </c>
    </row>
    <row r="13543" spans="1:9" x14ac:dyDescent="0.3">
      <c r="A13543" s="10">
        <v>43760</v>
      </c>
      <c r="B13543" s="11" t="s">
        <v>234</v>
      </c>
      <c r="C13543" s="11" t="s">
        <v>682</v>
      </c>
      <c r="D13543" s="11" t="s">
        <v>662</v>
      </c>
      <c r="F13543" s="15">
        <f>IF(ISBLANK($D13543),"",IF(ISBLANK($E13543),VLOOKUP($D13543,$J:$K,2,FALSE),VLOOKUP($E13543,'Daycare Packages'!$A:$G,7,FALSE)))</f>
        <v>30</v>
      </c>
      <c r="G13543" s="15"/>
      <c r="H13543" s="15">
        <f t="shared" si="453"/>
        <v>30</v>
      </c>
      <c r="I13543" s="198">
        <f t="shared" si="454"/>
        <v>10</v>
      </c>
    </row>
    <row r="13544" spans="1:9" x14ac:dyDescent="0.3">
      <c r="A13544" s="10">
        <v>43760</v>
      </c>
      <c r="B13544" s="11" t="s">
        <v>511</v>
      </c>
      <c r="C13544" s="11" t="s">
        <v>512</v>
      </c>
      <c r="D13544" s="11" t="s">
        <v>659</v>
      </c>
      <c r="F13544" s="15">
        <f>IF(ISBLANK($D13544),"",IF(ISBLANK($E13544),VLOOKUP($D13544,$J:$K,2,FALSE),VLOOKUP($E13544,'Daycare Packages'!$A:$G,7,FALSE)))</f>
        <v>20</v>
      </c>
      <c r="G13544" s="15"/>
      <c r="H13544" s="15">
        <f t="shared" si="453"/>
        <v>20</v>
      </c>
      <c r="I13544" s="198">
        <f t="shared" si="454"/>
        <v>10</v>
      </c>
    </row>
    <row r="13545" spans="1:9" x14ac:dyDescent="0.3">
      <c r="A13545" s="10">
        <v>43760</v>
      </c>
      <c r="B13545" s="11" t="s">
        <v>1338</v>
      </c>
      <c r="C13545" s="11" t="s">
        <v>467</v>
      </c>
      <c r="D13545" s="11" t="s">
        <v>659</v>
      </c>
      <c r="F13545" s="15">
        <f>IF(ISBLANK($D13545),"",IF(ISBLANK($E13545),VLOOKUP($D13545,$J:$K,2,FALSE),VLOOKUP($E13545,'Daycare Packages'!$A:$G,7,FALSE)))</f>
        <v>20</v>
      </c>
      <c r="G13545" s="15"/>
      <c r="H13545" s="15">
        <f t="shared" si="453"/>
        <v>20</v>
      </c>
      <c r="I13545" s="198">
        <f t="shared" si="454"/>
        <v>10</v>
      </c>
    </row>
    <row r="13546" spans="1:9" x14ac:dyDescent="0.3">
      <c r="A13546" s="10">
        <v>43760</v>
      </c>
      <c r="B13546" s="11" t="s">
        <v>2167</v>
      </c>
      <c r="C13546" s="11" t="s">
        <v>570</v>
      </c>
      <c r="D13546" s="11" t="s">
        <v>662</v>
      </c>
      <c r="E13546" s="11">
        <v>6986647</v>
      </c>
      <c r="F13546" s="15">
        <f>IF(ISBLANK($D13546),"",IF(ISBLANK($E13546),VLOOKUP($D13546,$J:$K,2,FALSE),VLOOKUP($E13546,'Daycare Packages'!$A:$G,7,FALSE)))</f>
        <v>27</v>
      </c>
      <c r="G13546" s="15"/>
      <c r="H13546" s="15">
        <f t="shared" si="453"/>
        <v>27</v>
      </c>
      <c r="I13546" s="198">
        <f t="shared" si="454"/>
        <v>10</v>
      </c>
    </row>
    <row r="13547" spans="1:9" x14ac:dyDescent="0.3">
      <c r="A13547" s="10">
        <v>43760</v>
      </c>
      <c r="B13547" s="11" t="s">
        <v>989</v>
      </c>
      <c r="C13547" s="11" t="s">
        <v>765</v>
      </c>
      <c r="D13547" s="11" t="s">
        <v>662</v>
      </c>
      <c r="F13547" s="15">
        <f>IF(ISBLANK($D13547),"",IF(ISBLANK($E13547),VLOOKUP($D13547,$J:$K,2,FALSE),VLOOKUP($E13547,'Daycare Packages'!$A:$G,7,FALSE)))</f>
        <v>30</v>
      </c>
      <c r="G13547" s="15"/>
      <c r="H13547" s="15">
        <f t="shared" si="453"/>
        <v>30</v>
      </c>
      <c r="I13547" s="198">
        <f t="shared" si="454"/>
        <v>10</v>
      </c>
    </row>
    <row r="13548" spans="1:9" x14ac:dyDescent="0.3">
      <c r="A13548" s="10">
        <v>43760</v>
      </c>
      <c r="B13548" s="11" t="s">
        <v>1661</v>
      </c>
      <c r="C13548" s="11" t="s">
        <v>1673</v>
      </c>
      <c r="D13548" s="11" t="s">
        <v>662</v>
      </c>
      <c r="E13548" s="11">
        <v>7000538</v>
      </c>
      <c r="F13548" s="15">
        <f>IF(ISBLANK($D13548),"",IF(ISBLANK($E13548),VLOOKUP($D13548,$J:$K,2,FALSE),VLOOKUP($E13548,'Daycare Packages'!$A:$G,7,FALSE)))</f>
        <v>27</v>
      </c>
      <c r="G13548" s="15"/>
      <c r="H13548" s="15">
        <f t="shared" si="453"/>
        <v>27</v>
      </c>
      <c r="I13548" s="198">
        <f t="shared" si="454"/>
        <v>10</v>
      </c>
    </row>
    <row r="13549" spans="1:9" x14ac:dyDescent="0.3">
      <c r="A13549" s="10">
        <v>43760</v>
      </c>
      <c r="B13549" s="11" t="s">
        <v>1298</v>
      </c>
      <c r="C13549" s="11" t="s">
        <v>764</v>
      </c>
      <c r="D13549" s="11" t="s">
        <v>662</v>
      </c>
      <c r="F13549" s="15">
        <f>IF(ISBLANK($D13549),"",IF(ISBLANK($E13549),VLOOKUP($D13549,$J:$K,2,FALSE),VLOOKUP($E13549,'Daycare Packages'!$A:$G,7,FALSE)))</f>
        <v>30</v>
      </c>
      <c r="G13549" s="15"/>
      <c r="H13549" s="15">
        <f t="shared" si="453"/>
        <v>30</v>
      </c>
      <c r="I13549" s="198">
        <f t="shared" si="454"/>
        <v>10</v>
      </c>
    </row>
    <row r="13550" spans="1:9" x14ac:dyDescent="0.3">
      <c r="A13550" s="10">
        <v>43760</v>
      </c>
      <c r="B13550" s="11" t="s">
        <v>809</v>
      </c>
      <c r="C13550" s="11" t="s">
        <v>810</v>
      </c>
      <c r="D13550" s="11" t="s">
        <v>662</v>
      </c>
      <c r="F13550" s="15">
        <f>IF(ISBLANK($D13550),"",IF(ISBLANK($E13550),VLOOKUP($D13550,$J:$K,2,FALSE),VLOOKUP($E13550,'Daycare Packages'!$A:$G,7,FALSE)))</f>
        <v>30</v>
      </c>
      <c r="G13550" s="15"/>
      <c r="H13550" s="15">
        <f t="shared" si="453"/>
        <v>30</v>
      </c>
      <c r="I13550" s="198">
        <f t="shared" si="454"/>
        <v>10</v>
      </c>
    </row>
    <row r="13551" spans="1:9" x14ac:dyDescent="0.3">
      <c r="A13551" s="10">
        <v>43760</v>
      </c>
      <c r="B13551" s="11" t="s">
        <v>2457</v>
      </c>
      <c r="C13551" s="11" t="s">
        <v>2458</v>
      </c>
      <c r="D13551" s="11" t="s">
        <v>662</v>
      </c>
      <c r="E13551" s="11">
        <v>6999273</v>
      </c>
      <c r="F13551" s="15">
        <f>IF(ISBLANK($D13551),"",IF(ISBLANK($E13551),VLOOKUP($D13551,$J:$K,2,FALSE),VLOOKUP($E13551,'Daycare Packages'!$A:$G,7,FALSE)))</f>
        <v>27</v>
      </c>
      <c r="G13551" s="15"/>
      <c r="H13551" s="15">
        <f t="shared" si="453"/>
        <v>27</v>
      </c>
      <c r="I13551" s="198">
        <f t="shared" si="454"/>
        <v>10</v>
      </c>
    </row>
    <row r="13552" spans="1:9" x14ac:dyDescent="0.3">
      <c r="A13552" s="10">
        <v>43760</v>
      </c>
      <c r="B13552" s="11" t="s">
        <v>768</v>
      </c>
      <c r="C13552" s="11" t="s">
        <v>548</v>
      </c>
      <c r="D13552" s="11" t="s">
        <v>662</v>
      </c>
      <c r="F13552" s="15">
        <f>IF(ISBLANK($D13552),"",IF(ISBLANK($E13552),VLOOKUP($D13552,$J:$K,2,FALSE),VLOOKUP($E13552,'Daycare Packages'!$A:$G,7,FALSE)))</f>
        <v>30</v>
      </c>
      <c r="G13552" s="15"/>
      <c r="H13552" s="15">
        <f t="shared" si="453"/>
        <v>30</v>
      </c>
      <c r="I13552" s="198">
        <f t="shared" si="454"/>
        <v>10</v>
      </c>
    </row>
    <row r="13553" spans="1:9" x14ac:dyDescent="0.3">
      <c r="A13553" s="10">
        <v>43760</v>
      </c>
      <c r="B13553" s="11" t="s">
        <v>995</v>
      </c>
      <c r="C13553" s="11" t="s">
        <v>996</v>
      </c>
      <c r="D13553" s="11" t="s">
        <v>662</v>
      </c>
      <c r="F13553" s="15">
        <f>IF(ISBLANK($D13553),"",IF(ISBLANK($E13553),VLOOKUP($D13553,$J:$K,2,FALSE),VLOOKUP($E13553,'Daycare Packages'!$A:$G,7,FALSE)))</f>
        <v>30</v>
      </c>
      <c r="G13553" s="15"/>
      <c r="H13553" s="15">
        <f t="shared" si="453"/>
        <v>30</v>
      </c>
      <c r="I13553" s="198">
        <f t="shared" si="454"/>
        <v>10</v>
      </c>
    </row>
    <row r="13554" spans="1:9" x14ac:dyDescent="0.3">
      <c r="A13554" s="10">
        <v>43760</v>
      </c>
      <c r="B13554" s="11" t="s">
        <v>186</v>
      </c>
      <c r="C13554" s="11" t="s">
        <v>561</v>
      </c>
      <c r="D13554" s="11" t="s">
        <v>662</v>
      </c>
      <c r="E13554" s="11">
        <v>6937918</v>
      </c>
      <c r="F13554" s="15">
        <f>IF(ISBLANK($D13554),"",IF(ISBLANK($E13554),VLOOKUP($D13554,$J:$K,2,FALSE),VLOOKUP($E13554,'Daycare Packages'!$A:$G,7,FALSE)))</f>
        <v>23</v>
      </c>
      <c r="G13554" s="15"/>
      <c r="H13554" s="15">
        <f t="shared" si="453"/>
        <v>23</v>
      </c>
      <c r="I13554" s="198">
        <f t="shared" si="454"/>
        <v>10</v>
      </c>
    </row>
    <row r="13555" spans="1:9" x14ac:dyDescent="0.3">
      <c r="A13555" s="10">
        <v>43760</v>
      </c>
      <c r="B13555" s="11" t="s">
        <v>1086</v>
      </c>
      <c r="C13555" s="11" t="s">
        <v>1087</v>
      </c>
      <c r="D13555" s="11" t="s">
        <v>662</v>
      </c>
      <c r="F13555" s="15">
        <f>IF(ISBLANK($D13555),"",IF(ISBLANK($E13555),VLOOKUP($D13555,$J:$K,2,FALSE),VLOOKUP($E13555,'Daycare Packages'!$A:$G,7,FALSE)))</f>
        <v>30</v>
      </c>
      <c r="G13555" s="15"/>
      <c r="H13555" s="15">
        <f t="shared" si="453"/>
        <v>30</v>
      </c>
      <c r="I13555" s="198">
        <f t="shared" si="454"/>
        <v>10</v>
      </c>
    </row>
    <row r="13556" spans="1:9" x14ac:dyDescent="0.3">
      <c r="A13556" s="10">
        <v>43760</v>
      </c>
      <c r="B13556" s="11" t="s">
        <v>340</v>
      </c>
      <c r="C13556" s="11" t="s">
        <v>746</v>
      </c>
      <c r="D13556" s="11" t="s">
        <v>662</v>
      </c>
      <c r="F13556" s="15">
        <f>IF(ISBLANK($D13556),"",IF(ISBLANK($E13556),VLOOKUP($D13556,$J:$K,2,FALSE),VLOOKUP($E13556,'Daycare Packages'!$A:$G,7,FALSE)))</f>
        <v>30</v>
      </c>
      <c r="G13556" s="15">
        <v>-3.4</v>
      </c>
      <c r="H13556" s="15">
        <f t="shared" si="453"/>
        <v>26.6</v>
      </c>
      <c r="I13556" s="198">
        <f t="shared" si="454"/>
        <v>10</v>
      </c>
    </row>
    <row r="13557" spans="1:9" x14ac:dyDescent="0.3">
      <c r="A13557" s="10">
        <v>43760</v>
      </c>
      <c r="B13557" s="11" t="s">
        <v>340</v>
      </c>
      <c r="C13557" s="11" t="s">
        <v>745</v>
      </c>
      <c r="D13557" s="11" t="s">
        <v>662</v>
      </c>
      <c r="F13557" s="15">
        <f>IF(ISBLANK($D13557),"",IF(ISBLANK($E13557),VLOOKUP($D13557,$J:$K,2,FALSE),VLOOKUP($E13557,'Daycare Packages'!$A:$G,7,FALSE)))</f>
        <v>30</v>
      </c>
      <c r="G13557" s="15">
        <v>-3.4</v>
      </c>
      <c r="H13557" s="15">
        <f t="shared" si="453"/>
        <v>26.6</v>
      </c>
      <c r="I13557" s="198">
        <f t="shared" si="454"/>
        <v>10</v>
      </c>
    </row>
    <row r="13558" spans="1:9" x14ac:dyDescent="0.3">
      <c r="A13558" s="10">
        <v>43760</v>
      </c>
      <c r="B13558" s="11" t="s">
        <v>1334</v>
      </c>
      <c r="C13558" s="11" t="s">
        <v>1335</v>
      </c>
      <c r="D13558" s="11" t="s">
        <v>662</v>
      </c>
      <c r="F13558" s="15">
        <f>IF(ISBLANK($D13558),"",IF(ISBLANK($E13558),VLOOKUP($D13558,$J:$K,2,FALSE),VLOOKUP($E13558,'Daycare Packages'!$A:$G,7,FALSE)))</f>
        <v>30</v>
      </c>
      <c r="G13558" s="15"/>
      <c r="H13558" s="15">
        <f t="shared" si="453"/>
        <v>30</v>
      </c>
      <c r="I13558" s="198">
        <f t="shared" si="454"/>
        <v>10</v>
      </c>
    </row>
    <row r="13559" spans="1:9" x14ac:dyDescent="0.3">
      <c r="A13559" s="10">
        <v>43760</v>
      </c>
      <c r="B13559" s="11" t="s">
        <v>182</v>
      </c>
      <c r="C13559" s="11" t="s">
        <v>685</v>
      </c>
      <c r="D13559" s="11" t="s">
        <v>662</v>
      </c>
      <c r="E13559" s="11">
        <v>6973446</v>
      </c>
      <c r="F13559" s="15">
        <f>IF(ISBLANK($D13559),"",IF(ISBLANK($E13559),VLOOKUP($D13559,$J:$K,2,FALSE),VLOOKUP($E13559,'Daycare Packages'!$A:$G,7,FALSE)))</f>
        <v>23</v>
      </c>
      <c r="G13559" s="15"/>
      <c r="H13559" s="15">
        <f t="shared" si="453"/>
        <v>23</v>
      </c>
      <c r="I13559" s="198">
        <f t="shared" si="454"/>
        <v>10</v>
      </c>
    </row>
    <row r="13560" spans="1:9" x14ac:dyDescent="0.3">
      <c r="A13560" s="10">
        <v>43760</v>
      </c>
      <c r="B13560" s="11" t="s">
        <v>2031</v>
      </c>
      <c r="C13560" s="11" t="s">
        <v>2032</v>
      </c>
      <c r="D13560" s="11" t="s">
        <v>662</v>
      </c>
      <c r="F13560" s="15">
        <f>IF(ISBLANK($D13560),"",IF(ISBLANK($E13560),VLOOKUP($D13560,$J:$K,2,FALSE),VLOOKUP($E13560,'Daycare Packages'!$A:$G,7,FALSE)))</f>
        <v>30</v>
      </c>
      <c r="G13560" s="15">
        <v>6</v>
      </c>
      <c r="H13560" s="15">
        <f t="shared" si="453"/>
        <v>36</v>
      </c>
      <c r="I13560" s="198">
        <f t="shared" si="454"/>
        <v>10</v>
      </c>
    </row>
    <row r="13561" spans="1:9" x14ac:dyDescent="0.3">
      <c r="A13561" s="10">
        <v>43760</v>
      </c>
      <c r="B13561" s="11" t="s">
        <v>1311</v>
      </c>
      <c r="C13561" s="11" t="s">
        <v>1312</v>
      </c>
      <c r="D13561" s="11" t="s">
        <v>662</v>
      </c>
      <c r="E13561" s="11">
        <v>6961586</v>
      </c>
      <c r="F13561" s="15">
        <f>IF(ISBLANK($D13561),"",IF(ISBLANK($E13561),VLOOKUP($D13561,$J:$K,2,FALSE),VLOOKUP($E13561,'Daycare Packages'!$A:$G,7,FALSE)))</f>
        <v>23</v>
      </c>
      <c r="G13561" s="15"/>
      <c r="H13561" s="15">
        <f t="shared" si="453"/>
        <v>23</v>
      </c>
      <c r="I13561" s="198">
        <f t="shared" si="454"/>
        <v>10</v>
      </c>
    </row>
    <row r="13562" spans="1:9" x14ac:dyDescent="0.3">
      <c r="A13562" s="10">
        <v>43760</v>
      </c>
      <c r="B13562" s="11" t="s">
        <v>136</v>
      </c>
      <c r="C13562" s="11" t="s">
        <v>650</v>
      </c>
      <c r="D13562" s="11" t="s">
        <v>662</v>
      </c>
      <c r="E13562" s="11">
        <v>6936967</v>
      </c>
      <c r="F13562" s="15">
        <f>IF(ISBLANK($D13562),"",IF(ISBLANK($E13562),VLOOKUP($D13562,$J:$K,2,FALSE),VLOOKUP($E13562,'Daycare Packages'!$A:$G,7,FALSE)))</f>
        <v>26</v>
      </c>
      <c r="G13562" s="15"/>
      <c r="H13562" s="15">
        <f t="shared" si="453"/>
        <v>26</v>
      </c>
      <c r="I13562" s="198">
        <f t="shared" si="454"/>
        <v>10</v>
      </c>
    </row>
    <row r="13563" spans="1:9" x14ac:dyDescent="0.3">
      <c r="A13563" s="10">
        <v>43760</v>
      </c>
      <c r="B13563" s="11" t="s">
        <v>2006</v>
      </c>
      <c r="C13563" s="11" t="s">
        <v>2007</v>
      </c>
      <c r="D13563" s="11" t="s">
        <v>662</v>
      </c>
      <c r="E13563" s="11">
        <v>6985626</v>
      </c>
      <c r="F13563" s="15">
        <f>IF(ISBLANK($D13563),"",IF(ISBLANK($E13563),VLOOKUP($D13563,$J:$K,2,FALSE),VLOOKUP($E13563,'Daycare Packages'!$A:$G,7,FALSE)))</f>
        <v>23</v>
      </c>
      <c r="G13563" s="15"/>
      <c r="H13563" s="15">
        <f t="shared" si="453"/>
        <v>23</v>
      </c>
      <c r="I13563" s="198">
        <f t="shared" si="454"/>
        <v>10</v>
      </c>
    </row>
    <row r="13564" spans="1:9" x14ac:dyDescent="0.3">
      <c r="A13564" s="10">
        <v>43760</v>
      </c>
      <c r="B13564" s="11" t="s">
        <v>2006</v>
      </c>
      <c r="C13564" s="11" t="s">
        <v>1154</v>
      </c>
      <c r="D13564" s="11" t="s">
        <v>662</v>
      </c>
      <c r="E13564" s="11">
        <v>6985626</v>
      </c>
      <c r="F13564" s="15">
        <f>IF(ISBLANK($D13564),"",IF(ISBLANK($E13564),VLOOKUP($D13564,$J:$K,2,FALSE),VLOOKUP($E13564,'Daycare Packages'!$A:$G,7,FALSE)))</f>
        <v>23</v>
      </c>
      <c r="G13564" s="15"/>
      <c r="H13564" s="15">
        <f t="shared" si="453"/>
        <v>23</v>
      </c>
      <c r="I13564" s="198">
        <f t="shared" si="454"/>
        <v>10</v>
      </c>
    </row>
    <row r="13565" spans="1:9" x14ac:dyDescent="0.3">
      <c r="A13565" s="10">
        <v>43760</v>
      </c>
      <c r="B13565" s="11" t="s">
        <v>170</v>
      </c>
      <c r="C13565" s="11" t="s">
        <v>710</v>
      </c>
      <c r="D13565" s="11" t="s">
        <v>662</v>
      </c>
      <c r="E13565" s="11">
        <v>6899079</v>
      </c>
      <c r="F13565" s="15">
        <f>IF(ISBLANK($D13565),"",IF(ISBLANK($E13565),VLOOKUP($D13565,$J:$K,2,FALSE),VLOOKUP($E13565,'Daycare Packages'!$A:$G,7,FALSE)))</f>
        <v>23</v>
      </c>
      <c r="G13565" s="15"/>
      <c r="H13565" s="15">
        <f t="shared" ref="H13565:H13628" si="455">IF(ISBLANK(D13565),"",SUM(F13565:G13565))</f>
        <v>23</v>
      </c>
      <c r="I13565" s="198">
        <f t="shared" si="454"/>
        <v>10</v>
      </c>
    </row>
    <row r="13566" spans="1:9" x14ac:dyDescent="0.3">
      <c r="A13566" s="10">
        <v>43760</v>
      </c>
      <c r="B13566" s="11" t="s">
        <v>123</v>
      </c>
      <c r="C13566" s="11" t="s">
        <v>622</v>
      </c>
      <c r="D13566" s="11" t="s">
        <v>662</v>
      </c>
      <c r="E13566" s="11">
        <v>6960781</v>
      </c>
      <c r="F13566" s="15">
        <f>IF(ISBLANK($D13566),"",IF(ISBLANK($E13566),VLOOKUP($D13566,$J:$K,2,FALSE),VLOOKUP($E13566,'Daycare Packages'!$A:$G,7,FALSE)))</f>
        <v>23</v>
      </c>
      <c r="G13566" s="15"/>
      <c r="H13566" s="15">
        <f t="shared" si="455"/>
        <v>23</v>
      </c>
      <c r="I13566" s="198">
        <f t="shared" si="454"/>
        <v>10</v>
      </c>
    </row>
    <row r="13567" spans="1:9" x14ac:dyDescent="0.3">
      <c r="A13567" s="10">
        <v>43760</v>
      </c>
      <c r="B13567" s="11" t="s">
        <v>2061</v>
      </c>
      <c r="C13567" s="11" t="s">
        <v>2062</v>
      </c>
      <c r="D13567" s="11" t="s">
        <v>662</v>
      </c>
      <c r="E13567" s="11">
        <v>7002230</v>
      </c>
      <c r="F13567" s="15">
        <f>IF(ISBLANK($D13567),"",IF(ISBLANK($E13567),VLOOKUP($D13567,$J:$K,2,FALSE),VLOOKUP($E13567,'Daycare Packages'!$A:$G,7,FALSE)))</f>
        <v>27</v>
      </c>
      <c r="G13567" s="15"/>
      <c r="H13567" s="15">
        <f t="shared" si="455"/>
        <v>27</v>
      </c>
      <c r="I13567" s="198">
        <f t="shared" si="454"/>
        <v>10</v>
      </c>
    </row>
    <row r="13568" spans="1:9" x14ac:dyDescent="0.3">
      <c r="A13568" s="10">
        <v>43760</v>
      </c>
      <c r="B13568" s="11" t="s">
        <v>195</v>
      </c>
      <c r="C13568" s="11" t="s">
        <v>735</v>
      </c>
      <c r="D13568" s="11" t="s">
        <v>662</v>
      </c>
      <c r="E13568" s="11">
        <v>6908535</v>
      </c>
      <c r="F13568" s="15">
        <f>IF(ISBLANK($D13568),"",IF(ISBLANK($E13568),VLOOKUP($D13568,$J:$K,2,FALSE),VLOOKUP($E13568,'Daycare Packages'!$A:$G,7,FALSE)))</f>
        <v>26</v>
      </c>
      <c r="G13568" s="15"/>
      <c r="H13568" s="15">
        <f t="shared" si="455"/>
        <v>26</v>
      </c>
      <c r="I13568" s="198">
        <f t="shared" si="454"/>
        <v>10</v>
      </c>
    </row>
    <row r="13569" spans="1:9" x14ac:dyDescent="0.3">
      <c r="A13569" s="10">
        <v>43760</v>
      </c>
      <c r="B13569" s="11" t="s">
        <v>195</v>
      </c>
      <c r="C13569" s="11" t="s">
        <v>474</v>
      </c>
      <c r="D13569" s="11" t="s">
        <v>662</v>
      </c>
      <c r="E13569" s="11">
        <v>6908535</v>
      </c>
      <c r="F13569" s="15">
        <f>IF(ISBLANK($D13569),"",IF(ISBLANK($E13569),VLOOKUP($D13569,$J:$K,2,FALSE),VLOOKUP($E13569,'Daycare Packages'!$A:$G,7,FALSE)))</f>
        <v>26</v>
      </c>
      <c r="G13569" s="15"/>
      <c r="H13569" s="15">
        <f t="shared" si="455"/>
        <v>26</v>
      </c>
      <c r="I13569" s="198">
        <f t="shared" si="454"/>
        <v>10</v>
      </c>
    </row>
    <row r="13570" spans="1:9" x14ac:dyDescent="0.3">
      <c r="A13570" s="10">
        <v>43760</v>
      </c>
      <c r="B13570" s="11" t="s">
        <v>173</v>
      </c>
      <c r="C13570" s="11" t="s">
        <v>587</v>
      </c>
      <c r="D13570" s="11" t="s">
        <v>662</v>
      </c>
      <c r="E13570" s="11">
        <v>6957195</v>
      </c>
      <c r="F13570" s="15">
        <f>IF(ISBLANK($D13570),"",IF(ISBLANK($E13570),VLOOKUP($D13570,$J:$K,2,FALSE),VLOOKUP($E13570,'Daycare Packages'!$A:$G,7,FALSE)))</f>
        <v>25</v>
      </c>
      <c r="G13570" s="15"/>
      <c r="H13570" s="15">
        <f t="shared" si="455"/>
        <v>25</v>
      </c>
      <c r="I13570" s="198">
        <f t="shared" si="454"/>
        <v>10</v>
      </c>
    </row>
    <row r="13571" spans="1:9" x14ac:dyDescent="0.3">
      <c r="A13571" s="10">
        <v>43760</v>
      </c>
      <c r="B13571" s="11" t="s">
        <v>663</v>
      </c>
      <c r="C13571" s="11" t="s">
        <v>665</v>
      </c>
      <c r="D13571" s="11" t="s">
        <v>662</v>
      </c>
      <c r="F13571" s="15">
        <f>IF(ISBLANK($D13571),"",IF(ISBLANK($E13571),VLOOKUP($D13571,$J:$K,2,FALSE),VLOOKUP($E13571,'Daycare Packages'!$A:$G,7,FALSE)))</f>
        <v>30</v>
      </c>
      <c r="G13571" s="15"/>
      <c r="H13571" s="15">
        <f t="shared" si="455"/>
        <v>30</v>
      </c>
      <c r="I13571" s="198">
        <f t="shared" ref="I13571:I13634" si="456">IF(A13571="",0,MONTH(A13571))</f>
        <v>10</v>
      </c>
    </row>
    <row r="13572" spans="1:9" x14ac:dyDescent="0.3">
      <c r="A13572" s="10">
        <v>43760</v>
      </c>
      <c r="B13572" s="11" t="s">
        <v>663</v>
      </c>
      <c r="C13572" s="11" t="s">
        <v>664</v>
      </c>
      <c r="D13572" s="11" t="s">
        <v>662</v>
      </c>
      <c r="F13572" s="15">
        <f>IF(ISBLANK($D13572),"",IF(ISBLANK($E13572),VLOOKUP($D13572,$J:$K,2,FALSE),VLOOKUP($E13572,'Daycare Packages'!$A:$G,7,FALSE)))</f>
        <v>30</v>
      </c>
      <c r="G13572" s="15"/>
      <c r="H13572" s="15">
        <f t="shared" si="455"/>
        <v>30</v>
      </c>
      <c r="I13572" s="198">
        <f t="shared" si="456"/>
        <v>10</v>
      </c>
    </row>
    <row r="13573" spans="1:9" x14ac:dyDescent="0.3">
      <c r="A13573" s="10">
        <v>43760</v>
      </c>
      <c r="B13573" s="11" t="s">
        <v>156</v>
      </c>
      <c r="C13573" s="11" t="s">
        <v>479</v>
      </c>
      <c r="D13573" s="11" t="s">
        <v>662</v>
      </c>
      <c r="E13573" s="11">
        <v>6912335</v>
      </c>
      <c r="F13573" s="15">
        <f>IF(ISBLANK($D13573),"",IF(ISBLANK($E13573),VLOOKUP($D13573,$J:$K,2,FALSE),VLOOKUP($E13573,'Daycare Packages'!$A:$G,7,FALSE)))</f>
        <v>23</v>
      </c>
      <c r="G13573" s="15"/>
      <c r="H13573" s="15">
        <f t="shared" si="455"/>
        <v>23</v>
      </c>
      <c r="I13573" s="198">
        <f t="shared" si="456"/>
        <v>10</v>
      </c>
    </row>
    <row r="13574" spans="1:9" x14ac:dyDescent="0.3">
      <c r="A13574" s="10">
        <v>43760</v>
      </c>
      <c r="B13574" s="11" t="s">
        <v>147</v>
      </c>
      <c r="C13574" s="11" t="s">
        <v>796</v>
      </c>
      <c r="D13574" s="11" t="s">
        <v>662</v>
      </c>
      <c r="E13574" s="11">
        <v>6931199</v>
      </c>
      <c r="F13574" s="15">
        <f>IF(ISBLANK($D13574),"",IF(ISBLANK($E13574),VLOOKUP($D13574,$J:$K,2,FALSE),VLOOKUP($E13574,'Daycare Packages'!$A:$G,7,FALSE)))</f>
        <v>23</v>
      </c>
      <c r="G13574" s="15"/>
      <c r="H13574" s="15">
        <f t="shared" si="455"/>
        <v>23</v>
      </c>
      <c r="I13574" s="198">
        <f t="shared" si="456"/>
        <v>10</v>
      </c>
    </row>
    <row r="13575" spans="1:9" x14ac:dyDescent="0.3">
      <c r="A13575" s="10">
        <v>43760</v>
      </c>
      <c r="B13575" s="11" t="s">
        <v>133</v>
      </c>
      <c r="C13575" s="11" t="s">
        <v>712</v>
      </c>
      <c r="D13575" s="11" t="s">
        <v>662</v>
      </c>
      <c r="E13575" s="11">
        <v>6866409</v>
      </c>
      <c r="F13575" s="15">
        <f>IF(ISBLANK($D13575),"",IF(ISBLANK($E13575),VLOOKUP($D13575,$J:$K,2,FALSE),VLOOKUP($E13575,'Daycare Packages'!$A:$G,7,FALSE)))</f>
        <v>26</v>
      </c>
      <c r="G13575" s="15"/>
      <c r="H13575" s="15">
        <f t="shared" si="455"/>
        <v>26</v>
      </c>
      <c r="I13575" s="198">
        <f t="shared" si="456"/>
        <v>10</v>
      </c>
    </row>
    <row r="13576" spans="1:9" x14ac:dyDescent="0.3">
      <c r="A13576" s="10">
        <v>43760</v>
      </c>
      <c r="B13576" s="11" t="s">
        <v>132</v>
      </c>
      <c r="C13576" s="11" t="s">
        <v>818</v>
      </c>
      <c r="D13576" s="11" t="s">
        <v>662</v>
      </c>
      <c r="E13576" s="11">
        <v>6991250</v>
      </c>
      <c r="F13576" s="15">
        <f>IF(ISBLANK($D13576),"",IF(ISBLANK($E13576),VLOOKUP($D13576,$J:$K,2,FALSE),VLOOKUP($E13576,'Daycare Packages'!$A:$G,7,FALSE)))</f>
        <v>27</v>
      </c>
      <c r="G13576" s="15"/>
      <c r="H13576" s="15">
        <f t="shared" si="455"/>
        <v>27</v>
      </c>
      <c r="I13576" s="198">
        <f t="shared" si="456"/>
        <v>10</v>
      </c>
    </row>
    <row r="13577" spans="1:9" x14ac:dyDescent="0.3">
      <c r="A13577" s="10">
        <v>43760</v>
      </c>
      <c r="B13577" s="11" t="s">
        <v>1366</v>
      </c>
      <c r="C13577" s="11" t="s">
        <v>587</v>
      </c>
      <c r="D13577" s="11" t="s">
        <v>662</v>
      </c>
      <c r="E13577" s="11">
        <v>6940430</v>
      </c>
      <c r="F13577" s="15">
        <f>IF(ISBLANK($D13577),"",IF(ISBLANK($E13577),VLOOKUP($D13577,$J:$K,2,FALSE),VLOOKUP($E13577,'Daycare Packages'!$A:$G,7,FALSE)))</f>
        <v>20.7</v>
      </c>
      <c r="G13577" s="15"/>
      <c r="H13577" s="15">
        <f t="shared" si="455"/>
        <v>20.7</v>
      </c>
      <c r="I13577" s="198">
        <f t="shared" si="456"/>
        <v>10</v>
      </c>
    </row>
    <row r="13578" spans="1:9" x14ac:dyDescent="0.3">
      <c r="A13578" s="10">
        <v>43760</v>
      </c>
      <c r="B13578" s="11" t="s">
        <v>2357</v>
      </c>
      <c r="C13578" s="11" t="s">
        <v>2358</v>
      </c>
      <c r="D13578" s="11" t="s">
        <v>662</v>
      </c>
      <c r="F13578" s="15">
        <f>IF(ISBLANK($D13578),"",IF(ISBLANK($E13578),VLOOKUP($D13578,$J:$K,2,FALSE),VLOOKUP($E13578,'Daycare Packages'!$A:$G,7,FALSE)))</f>
        <v>30</v>
      </c>
      <c r="G13578" s="15"/>
      <c r="H13578" s="15">
        <f t="shared" si="455"/>
        <v>30</v>
      </c>
      <c r="I13578" s="198">
        <f t="shared" si="456"/>
        <v>10</v>
      </c>
    </row>
    <row r="13579" spans="1:9" x14ac:dyDescent="0.3">
      <c r="A13579" s="10">
        <v>43760</v>
      </c>
      <c r="B13579" s="11" t="s">
        <v>189</v>
      </c>
      <c r="C13579" s="11" t="s">
        <v>638</v>
      </c>
      <c r="D13579" s="11" t="s">
        <v>662</v>
      </c>
      <c r="E13579" s="11">
        <v>6895721</v>
      </c>
      <c r="F13579" s="15">
        <f>IF(ISBLANK($D13579),"",IF(ISBLANK($E13579),VLOOKUP($D13579,$J:$K,2,FALSE),VLOOKUP($E13579,'Daycare Packages'!$A:$G,7,FALSE)))</f>
        <v>25</v>
      </c>
      <c r="G13579" s="15"/>
      <c r="H13579" s="15">
        <f t="shared" si="455"/>
        <v>25</v>
      </c>
      <c r="I13579" s="198">
        <f t="shared" si="456"/>
        <v>10</v>
      </c>
    </row>
    <row r="13580" spans="1:9" x14ac:dyDescent="0.3">
      <c r="A13580" s="10">
        <v>43760</v>
      </c>
      <c r="B13580" s="11" t="s">
        <v>168</v>
      </c>
      <c r="C13580" s="11" t="s">
        <v>640</v>
      </c>
      <c r="D13580" s="11" t="s">
        <v>662</v>
      </c>
      <c r="F13580" s="15">
        <f>IF(ISBLANK($D13580),"",IF(ISBLANK($E13580),VLOOKUP($D13580,$J:$K,2,FALSE),VLOOKUP($E13580,'Daycare Packages'!$A:$G,7,FALSE)))</f>
        <v>30</v>
      </c>
      <c r="G13580" s="15"/>
      <c r="H13580" s="15">
        <f t="shared" si="455"/>
        <v>30</v>
      </c>
      <c r="I13580" s="198">
        <f t="shared" si="456"/>
        <v>10</v>
      </c>
    </row>
    <row r="13581" spans="1:9" x14ac:dyDescent="0.3">
      <c r="A13581" s="10">
        <v>43760</v>
      </c>
      <c r="B13581" s="11" t="s">
        <v>1317</v>
      </c>
      <c r="C13581" s="11" t="s">
        <v>1608</v>
      </c>
      <c r="D13581" s="11" t="s">
        <v>662</v>
      </c>
      <c r="E13581" s="11">
        <v>6935593</v>
      </c>
      <c r="F13581" s="15">
        <f>IF(ISBLANK($D13581),"",IF(ISBLANK($E13581),VLOOKUP($D13581,$J:$K,2,FALSE),VLOOKUP($E13581,'Daycare Packages'!$A:$G,7,FALSE)))</f>
        <v>25</v>
      </c>
      <c r="G13581" s="15"/>
      <c r="H13581" s="15">
        <f t="shared" si="455"/>
        <v>25</v>
      </c>
      <c r="I13581" s="198">
        <f t="shared" si="456"/>
        <v>10</v>
      </c>
    </row>
    <row r="13582" spans="1:9" x14ac:dyDescent="0.3">
      <c r="A13582" s="10">
        <v>43760</v>
      </c>
      <c r="B13582" s="11" t="s">
        <v>140</v>
      </c>
      <c r="C13582" s="11" t="s">
        <v>475</v>
      </c>
      <c r="D13582" s="11" t="s">
        <v>662</v>
      </c>
      <c r="E13582" s="11">
        <v>6964153</v>
      </c>
      <c r="F13582" s="15">
        <f>IF(ISBLANK($D13582),"",IF(ISBLANK($E13582),VLOOKUP($D13582,$J:$K,2,FALSE),VLOOKUP($E13582,'Daycare Packages'!$A:$G,7,FALSE)))</f>
        <v>26</v>
      </c>
      <c r="G13582" s="15"/>
      <c r="H13582" s="15">
        <f t="shared" si="455"/>
        <v>26</v>
      </c>
      <c r="I13582" s="198">
        <f t="shared" si="456"/>
        <v>10</v>
      </c>
    </row>
    <row r="13583" spans="1:9" x14ac:dyDescent="0.3">
      <c r="A13583" s="10">
        <v>43760</v>
      </c>
      <c r="B13583" s="11" t="s">
        <v>177</v>
      </c>
      <c r="C13583" s="11" t="s">
        <v>417</v>
      </c>
      <c r="D13583" s="11" t="s">
        <v>662</v>
      </c>
      <c r="E13583" s="11">
        <v>6967833</v>
      </c>
      <c r="F13583" s="15">
        <f>IF(ISBLANK($D13583),"",IF(ISBLANK($E13583),VLOOKUP($D13583,$J:$K,2,FALSE),VLOOKUP($E13583,'Daycare Packages'!$A:$G,7,FALSE)))</f>
        <v>25</v>
      </c>
      <c r="G13583" s="15"/>
      <c r="H13583" s="15">
        <f t="shared" si="455"/>
        <v>25</v>
      </c>
      <c r="I13583" s="198">
        <f t="shared" si="456"/>
        <v>10</v>
      </c>
    </row>
    <row r="13584" spans="1:9" x14ac:dyDescent="0.3">
      <c r="A13584" s="10">
        <v>43760</v>
      </c>
      <c r="B13584" s="11" t="s">
        <v>194</v>
      </c>
      <c r="C13584" s="11" t="s">
        <v>792</v>
      </c>
      <c r="D13584" s="11" t="s">
        <v>662</v>
      </c>
      <c r="E13584" s="11">
        <v>6975718</v>
      </c>
      <c r="F13584" s="15">
        <f>IF(ISBLANK($D13584),"",IF(ISBLANK($E13584),VLOOKUP($D13584,$J:$K,2,FALSE),VLOOKUP($E13584,'Daycare Packages'!$A:$G,7,FALSE)))</f>
        <v>26</v>
      </c>
      <c r="G13584" s="15"/>
      <c r="H13584" s="15">
        <f t="shared" si="455"/>
        <v>26</v>
      </c>
      <c r="I13584" s="198">
        <f t="shared" si="456"/>
        <v>10</v>
      </c>
    </row>
    <row r="13585" spans="1:9" x14ac:dyDescent="0.3">
      <c r="A13585" s="55">
        <v>43760</v>
      </c>
      <c r="B13585" s="56" t="s">
        <v>138</v>
      </c>
      <c r="C13585" s="56" t="s">
        <v>573</v>
      </c>
      <c r="D13585" s="56" t="s">
        <v>662</v>
      </c>
      <c r="E13585" s="56">
        <v>6803103</v>
      </c>
      <c r="F13585" s="59">
        <f>IF(ISBLANK($D13585),"",IF(ISBLANK($E13585),VLOOKUP($D13585,$J:$K,2,FALSE),VLOOKUP($E13585,'Daycare Packages'!$A:$G,7,FALSE)))</f>
        <v>23</v>
      </c>
      <c r="G13585" s="59"/>
      <c r="H13585" s="59">
        <f t="shared" si="455"/>
        <v>23</v>
      </c>
      <c r="I13585" s="198">
        <f t="shared" si="456"/>
        <v>10</v>
      </c>
    </row>
    <row r="13586" spans="1:9" x14ac:dyDescent="0.3">
      <c r="A13586" s="10">
        <v>43761</v>
      </c>
      <c r="B13586" s="11" t="s">
        <v>2384</v>
      </c>
      <c r="C13586" s="11" t="s">
        <v>2385</v>
      </c>
      <c r="D13586" s="11" t="s">
        <v>662</v>
      </c>
      <c r="E13586" s="11">
        <v>6971537</v>
      </c>
      <c r="F13586" s="15">
        <f>IF(ISBLANK($D13586),"",IF(ISBLANK($E13586),VLOOKUP($D13586,$J:$K,2,FALSE),VLOOKUP($E13586,'Daycare Packages'!$A:$G,7,FALSE)))</f>
        <v>19</v>
      </c>
      <c r="G13586" s="15"/>
      <c r="H13586" s="15">
        <f t="shared" si="455"/>
        <v>19</v>
      </c>
      <c r="I13586" s="198">
        <f t="shared" si="456"/>
        <v>10</v>
      </c>
    </row>
    <row r="13587" spans="1:9" x14ac:dyDescent="0.3">
      <c r="A13587" s="10">
        <v>43761</v>
      </c>
      <c r="B13587" s="11" t="s">
        <v>2503</v>
      </c>
      <c r="C13587" s="11" t="s">
        <v>1635</v>
      </c>
      <c r="D13587" s="11" t="s">
        <v>659</v>
      </c>
      <c r="F13587" s="15">
        <f>IF(ISBLANK($D13587),"",IF(ISBLANK($E13587),VLOOKUP($D13587,$J:$K,2,FALSE),VLOOKUP($E13587,'Daycare Packages'!$A:$G,7,FALSE)))</f>
        <v>20</v>
      </c>
      <c r="G13587" s="15"/>
      <c r="H13587" s="15">
        <f t="shared" si="455"/>
        <v>20</v>
      </c>
      <c r="I13587" s="198">
        <f t="shared" si="456"/>
        <v>10</v>
      </c>
    </row>
    <row r="13588" spans="1:9" x14ac:dyDescent="0.3">
      <c r="A13588" s="10">
        <v>43761</v>
      </c>
      <c r="B13588" s="11" t="s">
        <v>2504</v>
      </c>
      <c r="C13588" s="11" t="s">
        <v>939</v>
      </c>
      <c r="D13588" s="11" t="s">
        <v>662</v>
      </c>
      <c r="F13588" s="15">
        <f>IF(ISBLANK($D13588),"",IF(ISBLANK($E13588),VLOOKUP($D13588,$J:$K,2,FALSE),VLOOKUP($E13588,'Daycare Packages'!$A:$G,7,FALSE)))</f>
        <v>30</v>
      </c>
      <c r="G13588" s="15"/>
      <c r="H13588" s="15">
        <f t="shared" si="455"/>
        <v>30</v>
      </c>
      <c r="I13588" s="198">
        <f t="shared" si="456"/>
        <v>10</v>
      </c>
    </row>
    <row r="13589" spans="1:9" x14ac:dyDescent="0.3">
      <c r="A13589" s="10">
        <v>43761</v>
      </c>
      <c r="B13589" s="11" t="s">
        <v>690</v>
      </c>
      <c r="C13589" s="11" t="s">
        <v>691</v>
      </c>
      <c r="D13589" s="11" t="s">
        <v>662</v>
      </c>
      <c r="E13589" s="11">
        <v>6937080</v>
      </c>
      <c r="F13589" s="15">
        <f>IF(ISBLANK($D13589),"",IF(ISBLANK($E13589),VLOOKUP($D13589,$J:$K,2,FALSE),VLOOKUP($E13589,'Daycare Packages'!$A:$G,7,FALSE)))</f>
        <v>23</v>
      </c>
      <c r="G13589" s="15"/>
      <c r="H13589" s="15">
        <f t="shared" si="455"/>
        <v>23</v>
      </c>
      <c r="I13589" s="198">
        <f t="shared" si="456"/>
        <v>10</v>
      </c>
    </row>
    <row r="13590" spans="1:9" x14ac:dyDescent="0.3">
      <c r="A13590" s="10">
        <v>43761</v>
      </c>
      <c r="B13590" s="11" t="s">
        <v>185</v>
      </c>
      <c r="C13590" s="11" t="s">
        <v>670</v>
      </c>
      <c r="D13590" s="11" t="s">
        <v>662</v>
      </c>
      <c r="E13590" s="11">
        <v>6992618</v>
      </c>
      <c r="F13590" s="15">
        <f>IF(ISBLANK($D13590),"",IF(ISBLANK($E13590),VLOOKUP($D13590,$J:$K,2,FALSE),VLOOKUP($E13590,'Daycare Packages'!$A:$G,7,FALSE)))</f>
        <v>26</v>
      </c>
      <c r="G13590" s="15"/>
      <c r="H13590" s="15">
        <f t="shared" si="455"/>
        <v>26</v>
      </c>
      <c r="I13590" s="198">
        <f t="shared" si="456"/>
        <v>10</v>
      </c>
    </row>
    <row r="13591" spans="1:9" x14ac:dyDescent="0.3">
      <c r="A13591" s="10">
        <v>43761</v>
      </c>
      <c r="B13591" s="11" t="s">
        <v>1303</v>
      </c>
      <c r="C13591" s="11" t="s">
        <v>1355</v>
      </c>
      <c r="D13591" s="11" t="s">
        <v>662</v>
      </c>
      <c r="F13591" s="15">
        <f>IF(ISBLANK($D13591),"",IF(ISBLANK($E13591),VLOOKUP($D13591,$J:$K,2,FALSE),VLOOKUP($E13591,'Daycare Packages'!$A:$G,7,FALSE)))</f>
        <v>30</v>
      </c>
      <c r="G13591" s="15"/>
      <c r="H13591" s="15">
        <f t="shared" si="455"/>
        <v>30</v>
      </c>
      <c r="I13591" s="198">
        <f t="shared" si="456"/>
        <v>10</v>
      </c>
    </row>
    <row r="13592" spans="1:9" x14ac:dyDescent="0.3">
      <c r="A13592" s="10">
        <v>43761</v>
      </c>
      <c r="B13592" s="11" t="s">
        <v>287</v>
      </c>
      <c r="C13592" s="11" t="s">
        <v>2466</v>
      </c>
      <c r="D13592" s="11" t="s">
        <v>662</v>
      </c>
      <c r="F13592" s="15">
        <f>IF(ISBLANK($D13592),"",IF(ISBLANK($E13592),VLOOKUP($D13592,$J:$K,2,FALSE),VLOOKUP($E13592,'Daycare Packages'!$A:$G,7,FALSE)))</f>
        <v>30</v>
      </c>
      <c r="G13592" s="15"/>
      <c r="H13592" s="15">
        <f t="shared" si="455"/>
        <v>30</v>
      </c>
      <c r="I13592" s="198">
        <f t="shared" si="456"/>
        <v>10</v>
      </c>
    </row>
    <row r="13593" spans="1:9" x14ac:dyDescent="0.3">
      <c r="A13593" s="10">
        <v>43761</v>
      </c>
      <c r="B13593" s="11" t="s">
        <v>2457</v>
      </c>
      <c r="C13593" s="11" t="s">
        <v>2458</v>
      </c>
      <c r="D13593" s="11" t="s">
        <v>662</v>
      </c>
      <c r="E13593" s="11">
        <v>6999273</v>
      </c>
      <c r="F13593" s="15">
        <f>IF(ISBLANK($D13593),"",IF(ISBLANK($E13593),VLOOKUP($D13593,$J:$K,2,FALSE),VLOOKUP($E13593,'Daycare Packages'!$A:$G,7,FALSE)))</f>
        <v>27</v>
      </c>
      <c r="G13593" s="15"/>
      <c r="H13593" s="15">
        <f t="shared" si="455"/>
        <v>27</v>
      </c>
      <c r="I13593" s="198">
        <f t="shared" si="456"/>
        <v>10</v>
      </c>
    </row>
    <row r="13594" spans="1:9" x14ac:dyDescent="0.3">
      <c r="A13594" s="10">
        <v>43761</v>
      </c>
      <c r="B13594" s="11" t="s">
        <v>184</v>
      </c>
      <c r="C13594" s="11" t="s">
        <v>396</v>
      </c>
      <c r="D13594" s="11" t="s">
        <v>662</v>
      </c>
      <c r="E13594" s="11">
        <v>6955702</v>
      </c>
      <c r="F13594" s="15">
        <f>IF(ISBLANK($D13594),"",IF(ISBLANK($E13594),VLOOKUP($D13594,$J:$K,2,FALSE),VLOOKUP($E13594,'Daycare Packages'!$A:$G,7,FALSE)))</f>
        <v>26</v>
      </c>
      <c r="G13594" s="15"/>
      <c r="H13594" s="15">
        <f t="shared" si="455"/>
        <v>26</v>
      </c>
      <c r="I13594" s="198">
        <f t="shared" si="456"/>
        <v>10</v>
      </c>
    </row>
    <row r="13595" spans="1:9" x14ac:dyDescent="0.3">
      <c r="A13595" s="10">
        <v>43761</v>
      </c>
      <c r="B13595" s="11" t="s">
        <v>184</v>
      </c>
      <c r="C13595" s="11" t="s">
        <v>679</v>
      </c>
      <c r="D13595" s="11" t="s">
        <v>662</v>
      </c>
      <c r="E13595" s="11">
        <v>6955702</v>
      </c>
      <c r="F13595" s="15">
        <f>IF(ISBLANK($D13595),"",IF(ISBLANK($E13595),VLOOKUP($D13595,$J:$K,2,FALSE),VLOOKUP($E13595,'Daycare Packages'!$A:$G,7,FALSE)))</f>
        <v>26</v>
      </c>
      <c r="G13595" s="15"/>
      <c r="H13595" s="15">
        <f t="shared" si="455"/>
        <v>26</v>
      </c>
      <c r="I13595" s="198">
        <f t="shared" si="456"/>
        <v>10</v>
      </c>
    </row>
    <row r="13596" spans="1:9" x14ac:dyDescent="0.3">
      <c r="A13596" s="10">
        <v>43761</v>
      </c>
      <c r="B13596" s="11" t="s">
        <v>1221</v>
      </c>
      <c r="C13596" s="11" t="s">
        <v>1222</v>
      </c>
      <c r="D13596" s="11" t="s">
        <v>662</v>
      </c>
      <c r="F13596" s="15">
        <f>IF(ISBLANK($D13596),"",IF(ISBLANK($E13596),VLOOKUP($D13596,$J:$K,2,FALSE),VLOOKUP($E13596,'Daycare Packages'!$A:$G,7,FALSE)))</f>
        <v>30</v>
      </c>
      <c r="G13596" s="15"/>
      <c r="H13596" s="15">
        <f t="shared" si="455"/>
        <v>30</v>
      </c>
      <c r="I13596" s="198">
        <f t="shared" si="456"/>
        <v>10</v>
      </c>
    </row>
    <row r="13597" spans="1:9" x14ac:dyDescent="0.3">
      <c r="A13597" s="10">
        <v>43761</v>
      </c>
      <c r="B13597" s="11" t="s">
        <v>1979</v>
      </c>
      <c r="C13597" s="11" t="s">
        <v>474</v>
      </c>
      <c r="D13597" s="11" t="s">
        <v>662</v>
      </c>
      <c r="E13597" s="11">
        <v>6921788</v>
      </c>
      <c r="F13597" s="15">
        <f>IF(ISBLANK($D13597),"",IF(ISBLANK($E13597),VLOOKUP($D13597,$J:$K,2,FALSE),VLOOKUP($E13597,'Daycare Packages'!$A:$G,7,FALSE)))</f>
        <v>23</v>
      </c>
      <c r="G13597" s="15"/>
      <c r="H13597" s="15">
        <f t="shared" si="455"/>
        <v>23</v>
      </c>
      <c r="I13597" s="198">
        <f t="shared" si="456"/>
        <v>10</v>
      </c>
    </row>
    <row r="13598" spans="1:9" x14ac:dyDescent="0.3">
      <c r="A13598" s="10">
        <v>43761</v>
      </c>
      <c r="B13598" s="11" t="s">
        <v>936</v>
      </c>
      <c r="C13598" s="11" t="s">
        <v>937</v>
      </c>
      <c r="D13598" s="11" t="s">
        <v>662</v>
      </c>
      <c r="F13598" s="15">
        <f>IF(ISBLANK($D13598),"",IF(ISBLANK($E13598),VLOOKUP($D13598,$J:$K,2,FALSE),VLOOKUP($E13598,'Daycare Packages'!$A:$G,7,FALSE)))</f>
        <v>30</v>
      </c>
      <c r="G13598" s="15"/>
      <c r="H13598" s="15">
        <f t="shared" si="455"/>
        <v>30</v>
      </c>
      <c r="I13598" s="198">
        <f t="shared" si="456"/>
        <v>10</v>
      </c>
    </row>
    <row r="13599" spans="1:9" x14ac:dyDescent="0.3">
      <c r="A13599" s="10">
        <v>43761</v>
      </c>
      <c r="B13599" s="11" t="s">
        <v>2471</v>
      </c>
      <c r="C13599" s="11" t="s">
        <v>1006</v>
      </c>
      <c r="D13599" s="11" t="s">
        <v>662</v>
      </c>
      <c r="E13599" s="11">
        <v>6906040</v>
      </c>
      <c r="F13599" s="15">
        <f>IF(ISBLANK($D13599),"",IF(ISBLANK($E13599),VLOOKUP($D13599,$J:$K,2,FALSE),VLOOKUP($E13599,'Daycare Packages'!$A:$G,7,FALSE)))</f>
        <v>23</v>
      </c>
      <c r="G13599" s="15"/>
      <c r="H13599" s="15">
        <f t="shared" si="455"/>
        <v>23</v>
      </c>
      <c r="I13599" s="198">
        <f t="shared" si="456"/>
        <v>10</v>
      </c>
    </row>
    <row r="13600" spans="1:9" x14ac:dyDescent="0.3">
      <c r="A13600" s="10">
        <v>43761</v>
      </c>
      <c r="B13600" s="11" t="s">
        <v>2471</v>
      </c>
      <c r="C13600" s="11" t="s">
        <v>715</v>
      </c>
      <c r="D13600" s="11" t="s">
        <v>662</v>
      </c>
      <c r="E13600" s="11">
        <v>6906040</v>
      </c>
      <c r="F13600" s="15">
        <f>IF(ISBLANK($D13600),"",IF(ISBLANK($E13600),VLOOKUP($D13600,$J:$K,2,FALSE),VLOOKUP($E13600,'Daycare Packages'!$A:$G,7,FALSE)))</f>
        <v>23</v>
      </c>
      <c r="G13600" s="15"/>
      <c r="H13600" s="15">
        <f t="shared" si="455"/>
        <v>23</v>
      </c>
      <c r="I13600" s="198">
        <f t="shared" si="456"/>
        <v>10</v>
      </c>
    </row>
    <row r="13601" spans="1:9" x14ac:dyDescent="0.3">
      <c r="A13601" s="10">
        <v>43761</v>
      </c>
      <c r="B13601" s="11" t="s">
        <v>123</v>
      </c>
      <c r="C13601" s="11" t="s">
        <v>622</v>
      </c>
      <c r="D13601" s="11" t="s">
        <v>662</v>
      </c>
      <c r="E13601" s="11">
        <v>6960781</v>
      </c>
      <c r="F13601" s="15">
        <f>IF(ISBLANK($D13601),"",IF(ISBLANK($E13601),VLOOKUP($D13601,$J:$K,2,FALSE),VLOOKUP($E13601,'Daycare Packages'!$A:$G,7,FALSE)))</f>
        <v>23</v>
      </c>
      <c r="G13601" s="15"/>
      <c r="H13601" s="15">
        <f t="shared" si="455"/>
        <v>23</v>
      </c>
      <c r="I13601" s="198">
        <f t="shared" si="456"/>
        <v>10</v>
      </c>
    </row>
    <row r="13602" spans="1:9" x14ac:dyDescent="0.3">
      <c r="A13602" s="10">
        <v>43761</v>
      </c>
      <c r="B13602" s="11" t="s">
        <v>127</v>
      </c>
      <c r="C13602" s="11" t="s">
        <v>715</v>
      </c>
      <c r="D13602" s="11" t="s">
        <v>662</v>
      </c>
      <c r="E13602" s="11">
        <v>7003404</v>
      </c>
      <c r="F13602" s="15">
        <f>IF(ISBLANK($D13602),"",IF(ISBLANK($E13602),VLOOKUP($D13602,$J:$K,2,FALSE),VLOOKUP($E13602,'Daycare Packages'!$A:$G,7,FALSE)))</f>
        <v>23</v>
      </c>
      <c r="G13602" s="15"/>
      <c r="H13602" s="15">
        <f t="shared" si="455"/>
        <v>23</v>
      </c>
      <c r="I13602" s="198">
        <f t="shared" si="456"/>
        <v>10</v>
      </c>
    </row>
    <row r="13603" spans="1:9" x14ac:dyDescent="0.3">
      <c r="A13603" s="10">
        <v>43761</v>
      </c>
      <c r="B13603" s="11" t="s">
        <v>722</v>
      </c>
      <c r="C13603" s="11" t="s">
        <v>548</v>
      </c>
      <c r="D13603" s="11" t="s">
        <v>662</v>
      </c>
      <c r="F13603" s="15">
        <f>IF(ISBLANK($D13603),"",IF(ISBLANK($E13603),VLOOKUP($D13603,$J:$K,2,FALSE),VLOOKUP($E13603,'Daycare Packages'!$A:$G,7,FALSE)))</f>
        <v>30</v>
      </c>
      <c r="G13603" s="15"/>
      <c r="H13603" s="15">
        <f t="shared" si="455"/>
        <v>30</v>
      </c>
      <c r="I13603" s="198">
        <f t="shared" si="456"/>
        <v>10</v>
      </c>
    </row>
    <row r="13604" spans="1:9" x14ac:dyDescent="0.3">
      <c r="A13604" s="10">
        <v>43761</v>
      </c>
      <c r="B13604" s="11" t="s">
        <v>530</v>
      </c>
      <c r="C13604" s="11" t="s">
        <v>531</v>
      </c>
      <c r="D13604" s="11" t="s">
        <v>662</v>
      </c>
      <c r="F13604" s="15">
        <f>IF(ISBLANK($D13604),"",IF(ISBLANK($E13604),VLOOKUP($D13604,$J:$K,2,FALSE),VLOOKUP($E13604,'Daycare Packages'!$A:$G,7,FALSE)))</f>
        <v>30</v>
      </c>
      <c r="G13604" s="15"/>
      <c r="H13604" s="15">
        <f t="shared" si="455"/>
        <v>30</v>
      </c>
      <c r="I13604" s="198">
        <f t="shared" si="456"/>
        <v>10</v>
      </c>
    </row>
    <row r="13605" spans="1:9" x14ac:dyDescent="0.3">
      <c r="A13605" s="10">
        <v>43761</v>
      </c>
      <c r="B13605" s="11" t="s">
        <v>2059</v>
      </c>
      <c r="C13605" s="11" t="s">
        <v>426</v>
      </c>
      <c r="D13605" s="11" t="s">
        <v>659</v>
      </c>
      <c r="F13605" s="15">
        <f>IF(ISBLANK($D13605),"",IF(ISBLANK($E13605),VLOOKUP($D13605,$J:$K,2,FALSE),VLOOKUP($E13605,'Daycare Packages'!$A:$G,7,FALSE)))</f>
        <v>20</v>
      </c>
      <c r="G13605" s="15"/>
      <c r="H13605" s="15">
        <f t="shared" si="455"/>
        <v>20</v>
      </c>
      <c r="I13605" s="198">
        <f t="shared" si="456"/>
        <v>10</v>
      </c>
    </row>
    <row r="13606" spans="1:9" x14ac:dyDescent="0.3">
      <c r="A13606" s="10">
        <v>43761</v>
      </c>
      <c r="B13606" s="11" t="s">
        <v>2167</v>
      </c>
      <c r="C13606" s="11" t="s">
        <v>570</v>
      </c>
      <c r="D13606" s="11" t="s">
        <v>662</v>
      </c>
      <c r="E13606" s="11">
        <v>6986647</v>
      </c>
      <c r="F13606" s="15">
        <f>IF(ISBLANK($D13606),"",IF(ISBLANK($E13606),VLOOKUP($D13606,$J:$K,2,FALSE),VLOOKUP($E13606,'Daycare Packages'!$A:$G,7,FALSE)))</f>
        <v>27</v>
      </c>
      <c r="G13606" s="15"/>
      <c r="H13606" s="15">
        <f t="shared" si="455"/>
        <v>27</v>
      </c>
      <c r="I13606" s="198">
        <f t="shared" si="456"/>
        <v>10</v>
      </c>
    </row>
    <row r="13607" spans="1:9" x14ac:dyDescent="0.3">
      <c r="A13607" s="10">
        <v>43761</v>
      </c>
      <c r="B13607" s="11" t="s">
        <v>244</v>
      </c>
      <c r="C13607" s="11" t="s">
        <v>673</v>
      </c>
      <c r="D13607" s="11" t="s">
        <v>662</v>
      </c>
      <c r="E13607" s="11">
        <v>6995241</v>
      </c>
      <c r="F13607" s="15">
        <f>IF(ISBLANK($D13607),"",IF(ISBLANK($E13607),VLOOKUP($D13607,$J:$K,2,FALSE),VLOOKUP($E13607,'Daycare Packages'!$A:$G,7,FALSE)))</f>
        <v>25</v>
      </c>
      <c r="G13607" s="15"/>
      <c r="H13607" s="15">
        <f t="shared" si="455"/>
        <v>25</v>
      </c>
      <c r="I13607" s="198">
        <f t="shared" si="456"/>
        <v>10</v>
      </c>
    </row>
    <row r="13608" spans="1:9" x14ac:dyDescent="0.3">
      <c r="A13608" s="10">
        <v>43761</v>
      </c>
      <c r="B13608" s="11" t="s">
        <v>842</v>
      </c>
      <c r="C13608" s="11" t="s">
        <v>642</v>
      </c>
      <c r="D13608" s="11" t="s">
        <v>662</v>
      </c>
      <c r="F13608" s="15">
        <f>IF(ISBLANK($D13608),"",IF(ISBLANK($E13608),VLOOKUP($D13608,$J:$K,2,FALSE),VLOOKUP($E13608,'Daycare Packages'!$A:$G,7,FALSE)))</f>
        <v>30</v>
      </c>
      <c r="G13608" s="15"/>
      <c r="H13608" s="15">
        <f t="shared" si="455"/>
        <v>30</v>
      </c>
      <c r="I13608" s="198">
        <f t="shared" si="456"/>
        <v>10</v>
      </c>
    </row>
    <row r="13609" spans="1:9" x14ac:dyDescent="0.3">
      <c r="A13609" s="10">
        <v>43761</v>
      </c>
      <c r="B13609" s="11" t="s">
        <v>626</v>
      </c>
      <c r="C13609" s="11" t="s">
        <v>627</v>
      </c>
      <c r="D13609" s="11" t="s">
        <v>662</v>
      </c>
      <c r="F13609" s="15">
        <f>IF(ISBLANK($D13609),"",IF(ISBLANK($E13609),VLOOKUP($D13609,$J:$K,2,FALSE),VLOOKUP($E13609,'Daycare Packages'!$A:$G,7,FALSE)))</f>
        <v>30</v>
      </c>
      <c r="G13609" s="15"/>
      <c r="H13609" s="15">
        <f t="shared" si="455"/>
        <v>30</v>
      </c>
      <c r="I13609" s="198">
        <f t="shared" si="456"/>
        <v>10</v>
      </c>
    </row>
    <row r="13610" spans="1:9" x14ac:dyDescent="0.3">
      <c r="A13610" s="10">
        <v>43761</v>
      </c>
      <c r="B13610" s="11" t="s">
        <v>727</v>
      </c>
      <c r="C13610" s="11" t="s">
        <v>728</v>
      </c>
      <c r="D13610" s="11" t="s">
        <v>662</v>
      </c>
      <c r="F13610" s="15">
        <f>IF(ISBLANK($D13610),"",IF(ISBLANK($E13610),VLOOKUP($D13610,$J:$K,2,FALSE),VLOOKUP($E13610,'Daycare Packages'!$A:$G,7,FALSE)))</f>
        <v>30</v>
      </c>
      <c r="G13610" s="15"/>
      <c r="H13610" s="15">
        <f t="shared" si="455"/>
        <v>30</v>
      </c>
      <c r="I13610" s="198">
        <f t="shared" si="456"/>
        <v>10</v>
      </c>
    </row>
    <row r="13611" spans="1:9" x14ac:dyDescent="0.3">
      <c r="A13611" s="10">
        <v>43761</v>
      </c>
      <c r="B13611" s="11" t="s">
        <v>1863</v>
      </c>
      <c r="C13611" s="11" t="s">
        <v>1906</v>
      </c>
      <c r="D13611" s="11" t="s">
        <v>662</v>
      </c>
      <c r="E13611" s="11">
        <v>6927437</v>
      </c>
      <c r="F13611" s="15">
        <f>IF(ISBLANK($D13611),"",IF(ISBLANK($E13611),VLOOKUP($D13611,$J:$K,2,FALSE),VLOOKUP($E13611,'Daycare Packages'!$A:$G,7,FALSE)))</f>
        <v>27</v>
      </c>
      <c r="G13611" s="15"/>
      <c r="H13611" s="15">
        <f t="shared" si="455"/>
        <v>27</v>
      </c>
      <c r="I13611" s="198">
        <f t="shared" si="456"/>
        <v>10</v>
      </c>
    </row>
    <row r="13612" spans="1:9" x14ac:dyDescent="0.3">
      <c r="A13612" s="10">
        <v>43761</v>
      </c>
      <c r="B13612" s="11" t="s">
        <v>156</v>
      </c>
      <c r="C13612" s="11" t="s">
        <v>479</v>
      </c>
      <c r="D13612" s="11" t="s">
        <v>662</v>
      </c>
      <c r="E13612" s="11">
        <v>6912335</v>
      </c>
      <c r="F13612" s="15">
        <f>IF(ISBLANK($D13612),"",IF(ISBLANK($E13612),VLOOKUP($D13612,$J:$K,2,FALSE),VLOOKUP($E13612,'Daycare Packages'!$A:$G,7,FALSE)))</f>
        <v>23</v>
      </c>
      <c r="G13612" s="15"/>
      <c r="H13612" s="15">
        <f t="shared" si="455"/>
        <v>23</v>
      </c>
      <c r="I13612" s="198">
        <f t="shared" si="456"/>
        <v>10</v>
      </c>
    </row>
    <row r="13613" spans="1:9" x14ac:dyDescent="0.3">
      <c r="A13613" s="10">
        <v>43761</v>
      </c>
      <c r="B13613" s="11" t="s">
        <v>768</v>
      </c>
      <c r="C13613" s="11" t="s">
        <v>548</v>
      </c>
      <c r="D13613" s="11" t="s">
        <v>662</v>
      </c>
      <c r="F13613" s="15">
        <f>IF(ISBLANK($D13613),"",IF(ISBLANK($E13613),VLOOKUP($D13613,$J:$K,2,FALSE),VLOOKUP($E13613,'Daycare Packages'!$A:$G,7,FALSE)))</f>
        <v>30</v>
      </c>
      <c r="G13613" s="15"/>
      <c r="H13613" s="15">
        <f t="shared" si="455"/>
        <v>30</v>
      </c>
      <c r="I13613" s="198">
        <f t="shared" si="456"/>
        <v>10</v>
      </c>
    </row>
    <row r="13614" spans="1:9" x14ac:dyDescent="0.3">
      <c r="A13614" s="10">
        <v>43761</v>
      </c>
      <c r="B13614" s="11" t="s">
        <v>1602</v>
      </c>
      <c r="C13614" s="11" t="s">
        <v>461</v>
      </c>
      <c r="D13614" s="11" t="s">
        <v>662</v>
      </c>
      <c r="F13614" s="15">
        <f>IF(ISBLANK($D13614),"",IF(ISBLANK($E13614),VLOOKUP($D13614,$J:$K,2,FALSE),VLOOKUP($E13614,'Daycare Packages'!$A:$G,7,FALSE)))</f>
        <v>30</v>
      </c>
      <c r="G13614" s="15"/>
      <c r="H13614" s="15">
        <f t="shared" si="455"/>
        <v>30</v>
      </c>
      <c r="I13614" s="198">
        <f t="shared" si="456"/>
        <v>10</v>
      </c>
    </row>
    <row r="13615" spans="1:9" x14ac:dyDescent="0.3">
      <c r="A13615" s="10">
        <v>43761</v>
      </c>
      <c r="B13615" s="11" t="s">
        <v>1602</v>
      </c>
      <c r="C13615" s="11" t="s">
        <v>1603</v>
      </c>
      <c r="D13615" s="11" t="s">
        <v>662</v>
      </c>
      <c r="F13615" s="15">
        <f>IF(ISBLANK($D13615),"",IF(ISBLANK($E13615),VLOOKUP($D13615,$J:$K,2,FALSE),VLOOKUP($E13615,'Daycare Packages'!$A:$G,7,FALSE)))</f>
        <v>30</v>
      </c>
      <c r="G13615" s="15"/>
      <c r="H13615" s="15">
        <f t="shared" si="455"/>
        <v>30</v>
      </c>
      <c r="I13615" s="198">
        <f t="shared" si="456"/>
        <v>10</v>
      </c>
    </row>
    <row r="13616" spans="1:9" x14ac:dyDescent="0.3">
      <c r="A13616" s="10">
        <v>43761</v>
      </c>
      <c r="B13616" s="11" t="s">
        <v>222</v>
      </c>
      <c r="C13616" s="11" t="s">
        <v>229</v>
      </c>
      <c r="D13616" s="11" t="s">
        <v>662</v>
      </c>
      <c r="E13616" s="11">
        <v>6996968</v>
      </c>
      <c r="F13616" s="15">
        <f>IF(ISBLANK($D13616),"",IF(ISBLANK($E13616),VLOOKUP($D13616,$J:$K,2,FALSE),VLOOKUP($E13616,'Daycare Packages'!$A:$G,7,FALSE)))</f>
        <v>27</v>
      </c>
      <c r="G13616" s="15"/>
      <c r="H13616" s="15">
        <f t="shared" si="455"/>
        <v>27</v>
      </c>
      <c r="I13616" s="198">
        <f t="shared" si="456"/>
        <v>10</v>
      </c>
    </row>
    <row r="13617" spans="1:9" x14ac:dyDescent="0.3">
      <c r="A13617" s="10">
        <v>43761</v>
      </c>
      <c r="B13617" s="11" t="s">
        <v>933</v>
      </c>
      <c r="C13617" s="11" t="s">
        <v>618</v>
      </c>
      <c r="D13617" s="11" t="s">
        <v>662</v>
      </c>
      <c r="F13617" s="15">
        <f>IF(ISBLANK($D13617),"",IF(ISBLANK($E13617),VLOOKUP($D13617,$J:$K,2,FALSE),VLOOKUP($E13617,'Daycare Packages'!$A:$G,7,FALSE)))</f>
        <v>30</v>
      </c>
      <c r="G13617" s="15"/>
      <c r="H13617" s="15">
        <f t="shared" si="455"/>
        <v>30</v>
      </c>
      <c r="I13617" s="198">
        <f t="shared" si="456"/>
        <v>10</v>
      </c>
    </row>
    <row r="13618" spans="1:9" x14ac:dyDescent="0.3">
      <c r="A13618" s="10">
        <v>43761</v>
      </c>
      <c r="B13618" s="11" t="s">
        <v>119</v>
      </c>
      <c r="C13618" s="11" t="s">
        <v>692</v>
      </c>
      <c r="D13618" s="11" t="s">
        <v>662</v>
      </c>
      <c r="E13618" s="11">
        <v>6908817</v>
      </c>
      <c r="F13618" s="15">
        <f>IF(ISBLANK($D13618),"",IF(ISBLANK($E13618),VLOOKUP($D13618,$J:$K,2,FALSE),VLOOKUP($E13618,'Daycare Packages'!$A:$G,7,FALSE)))</f>
        <v>26</v>
      </c>
      <c r="G13618" s="15"/>
      <c r="H13618" s="15">
        <f t="shared" si="455"/>
        <v>26</v>
      </c>
      <c r="I13618" s="198">
        <f t="shared" si="456"/>
        <v>10</v>
      </c>
    </row>
    <row r="13619" spans="1:9" x14ac:dyDescent="0.3">
      <c r="A13619" s="10">
        <v>43761</v>
      </c>
      <c r="B13619" s="11" t="s">
        <v>152</v>
      </c>
      <c r="C13619" s="11" t="s">
        <v>679</v>
      </c>
      <c r="D13619" s="11" t="s">
        <v>662</v>
      </c>
      <c r="E13619" s="11">
        <v>6942219</v>
      </c>
      <c r="F13619" s="15">
        <f>IF(ISBLANK($D13619),"",IF(ISBLANK($E13619),VLOOKUP($D13619,$J:$K,2,FALSE),VLOOKUP($E13619,'Daycare Packages'!$A:$G,7,FALSE)))</f>
        <v>23</v>
      </c>
      <c r="G13619" s="15"/>
      <c r="H13619" s="15">
        <f t="shared" si="455"/>
        <v>23</v>
      </c>
      <c r="I13619" s="198">
        <f t="shared" si="456"/>
        <v>10</v>
      </c>
    </row>
    <row r="13620" spans="1:9" x14ac:dyDescent="0.3">
      <c r="A13620" s="10">
        <v>43761</v>
      </c>
      <c r="B13620" s="11" t="s">
        <v>2061</v>
      </c>
      <c r="C13620" s="11" t="s">
        <v>2062</v>
      </c>
      <c r="D13620" s="11" t="s">
        <v>662</v>
      </c>
      <c r="E13620" s="11">
        <v>7002230</v>
      </c>
      <c r="F13620" s="15">
        <f>IF(ISBLANK($D13620),"",IF(ISBLANK($E13620),VLOOKUP($D13620,$J:$K,2,FALSE),VLOOKUP($E13620,'Daycare Packages'!$A:$G,7,FALSE)))</f>
        <v>27</v>
      </c>
      <c r="G13620" s="15"/>
      <c r="H13620" s="15">
        <f t="shared" si="455"/>
        <v>27</v>
      </c>
      <c r="I13620" s="198">
        <f t="shared" si="456"/>
        <v>10</v>
      </c>
    </row>
    <row r="13621" spans="1:9" x14ac:dyDescent="0.3">
      <c r="A13621" s="10">
        <v>43761</v>
      </c>
      <c r="B13621" s="11" t="s">
        <v>1334</v>
      </c>
      <c r="C13621" s="11" t="s">
        <v>1335</v>
      </c>
      <c r="D13621" s="11" t="s">
        <v>662</v>
      </c>
      <c r="F13621" s="15">
        <f>IF(ISBLANK($D13621),"",IF(ISBLANK($E13621),VLOOKUP($D13621,$J:$K,2,FALSE),VLOOKUP($E13621,'Daycare Packages'!$A:$G,7,FALSE)))</f>
        <v>30</v>
      </c>
      <c r="G13621" s="15"/>
      <c r="H13621" s="15">
        <f t="shared" si="455"/>
        <v>30</v>
      </c>
      <c r="I13621" s="198">
        <f t="shared" si="456"/>
        <v>10</v>
      </c>
    </row>
    <row r="13622" spans="1:9" x14ac:dyDescent="0.3">
      <c r="A13622" s="10">
        <v>43761</v>
      </c>
      <c r="B13622" s="11" t="s">
        <v>663</v>
      </c>
      <c r="C13622" s="11" t="s">
        <v>665</v>
      </c>
      <c r="D13622" s="11" t="s">
        <v>662</v>
      </c>
      <c r="F13622" s="15">
        <f>IF(ISBLANK($D13622),"",IF(ISBLANK($E13622),VLOOKUP($D13622,$J:$K,2,FALSE),VLOOKUP($E13622,'Daycare Packages'!$A:$G,7,FALSE)))</f>
        <v>30</v>
      </c>
      <c r="G13622" s="15"/>
      <c r="H13622" s="15">
        <f t="shared" si="455"/>
        <v>30</v>
      </c>
      <c r="I13622" s="198">
        <f t="shared" si="456"/>
        <v>10</v>
      </c>
    </row>
    <row r="13623" spans="1:9" x14ac:dyDescent="0.3">
      <c r="A13623" s="10">
        <v>43761</v>
      </c>
      <c r="B13623" s="11" t="s">
        <v>663</v>
      </c>
      <c r="C13623" s="11" t="s">
        <v>664</v>
      </c>
      <c r="D13623" s="11" t="s">
        <v>662</v>
      </c>
      <c r="F13623" s="15">
        <f>IF(ISBLANK($D13623),"",IF(ISBLANK($E13623),VLOOKUP($D13623,$J:$K,2,FALSE),VLOOKUP($E13623,'Daycare Packages'!$A:$G,7,FALSE)))</f>
        <v>30</v>
      </c>
      <c r="G13623" s="15"/>
      <c r="H13623" s="15">
        <f t="shared" si="455"/>
        <v>30</v>
      </c>
      <c r="I13623" s="198">
        <f t="shared" si="456"/>
        <v>10</v>
      </c>
    </row>
    <row r="13624" spans="1:9" x14ac:dyDescent="0.3">
      <c r="A13624" s="10">
        <v>43761</v>
      </c>
      <c r="B13624" s="11" t="s">
        <v>699</v>
      </c>
      <c r="C13624" s="11" t="s">
        <v>478</v>
      </c>
      <c r="D13624" s="11" t="s">
        <v>662</v>
      </c>
      <c r="F13624" s="15">
        <f>IF(ISBLANK($D13624),"",IF(ISBLANK($E13624),VLOOKUP($D13624,$J:$K,2,FALSE),VLOOKUP($E13624,'Daycare Packages'!$A:$G,7,FALSE)))</f>
        <v>30</v>
      </c>
      <c r="G13624" s="15">
        <v>-3</v>
      </c>
      <c r="H13624" s="15">
        <f t="shared" si="455"/>
        <v>27</v>
      </c>
      <c r="I13624" s="198">
        <f t="shared" si="456"/>
        <v>10</v>
      </c>
    </row>
    <row r="13625" spans="1:9" x14ac:dyDescent="0.3">
      <c r="A13625" s="10">
        <v>43761</v>
      </c>
      <c r="B13625" s="11" t="s">
        <v>1947</v>
      </c>
      <c r="C13625" s="11" t="s">
        <v>1948</v>
      </c>
      <c r="D13625" s="11" t="s">
        <v>662</v>
      </c>
      <c r="F13625" s="15">
        <f>IF(ISBLANK($D13625),"",IF(ISBLANK($E13625),VLOOKUP($D13625,$J:$K,2,FALSE),VLOOKUP($E13625,'Daycare Packages'!$A:$G,7,FALSE)))</f>
        <v>30</v>
      </c>
      <c r="G13625" s="15"/>
      <c r="H13625" s="15">
        <f t="shared" si="455"/>
        <v>30</v>
      </c>
      <c r="I13625" s="198">
        <f t="shared" si="456"/>
        <v>10</v>
      </c>
    </row>
    <row r="13626" spans="1:9" x14ac:dyDescent="0.3">
      <c r="A13626" s="10">
        <v>43761</v>
      </c>
      <c r="B13626" s="11" t="s">
        <v>230</v>
      </c>
      <c r="C13626" s="11" t="s">
        <v>493</v>
      </c>
      <c r="D13626" s="11" t="s">
        <v>662</v>
      </c>
      <c r="E13626" s="11">
        <v>6990614</v>
      </c>
      <c r="F13626" s="15">
        <f>IF(ISBLANK($D13626),"",IF(ISBLANK($E13626),VLOOKUP($D13626,$J:$K,2,FALSE),VLOOKUP($E13626,'Daycare Packages'!$A:$G,7,FALSE)))</f>
        <v>27</v>
      </c>
      <c r="G13626" s="15"/>
      <c r="H13626" s="15">
        <f t="shared" si="455"/>
        <v>27</v>
      </c>
      <c r="I13626" s="198">
        <f t="shared" si="456"/>
        <v>10</v>
      </c>
    </row>
    <row r="13627" spans="1:9" x14ac:dyDescent="0.3">
      <c r="A13627" s="10">
        <v>43761</v>
      </c>
      <c r="B13627" s="11" t="s">
        <v>214</v>
      </c>
      <c r="C13627" s="11" t="s">
        <v>686</v>
      </c>
      <c r="D13627" s="11" t="s">
        <v>662</v>
      </c>
      <c r="E13627" s="11">
        <v>6952878</v>
      </c>
      <c r="F13627" s="15">
        <f>IF(ISBLANK($D13627),"",IF(ISBLANK($E13627),VLOOKUP($D13627,$J:$K,2,FALSE),VLOOKUP($E13627,'Daycare Packages'!$A:$G,7,FALSE)))</f>
        <v>23.4</v>
      </c>
      <c r="G13627" s="15"/>
      <c r="H13627" s="15">
        <f t="shared" si="455"/>
        <v>23.4</v>
      </c>
      <c r="I13627" s="198">
        <f t="shared" si="456"/>
        <v>10</v>
      </c>
    </row>
    <row r="13628" spans="1:9" x14ac:dyDescent="0.3">
      <c r="A13628" s="10">
        <v>43761</v>
      </c>
      <c r="B13628" s="11" t="s">
        <v>207</v>
      </c>
      <c r="C13628" s="11" t="s">
        <v>229</v>
      </c>
      <c r="D13628" s="11" t="s">
        <v>662</v>
      </c>
      <c r="E13628" s="11">
        <v>6974737</v>
      </c>
      <c r="F13628" s="15">
        <f>IF(ISBLANK($D13628),"",IF(ISBLANK($E13628),VLOOKUP($D13628,$J:$K,2,FALSE),VLOOKUP($E13628,'Daycare Packages'!$A:$G,7,FALSE)))</f>
        <v>25</v>
      </c>
      <c r="G13628" s="15"/>
      <c r="H13628" s="15">
        <f t="shared" si="455"/>
        <v>25</v>
      </c>
      <c r="I13628" s="198">
        <f t="shared" si="456"/>
        <v>10</v>
      </c>
    </row>
    <row r="13629" spans="1:9" x14ac:dyDescent="0.3">
      <c r="A13629" s="10">
        <v>43761</v>
      </c>
      <c r="B13629" s="11" t="s">
        <v>1317</v>
      </c>
      <c r="C13629" s="11" t="s">
        <v>1608</v>
      </c>
      <c r="D13629" s="11" t="s">
        <v>662</v>
      </c>
      <c r="E13629" s="11">
        <v>6935593</v>
      </c>
      <c r="F13629" s="15">
        <f>IF(ISBLANK($D13629),"",IF(ISBLANK($E13629),VLOOKUP($D13629,$J:$K,2,FALSE),VLOOKUP($E13629,'Daycare Packages'!$A:$G,7,FALSE)))</f>
        <v>25</v>
      </c>
      <c r="G13629" s="15"/>
      <c r="H13629" s="15">
        <f t="shared" ref="H13629:H13692" si="457">IF(ISBLANK(D13629),"",SUM(F13629:G13629))</f>
        <v>25</v>
      </c>
      <c r="I13629" s="198">
        <f t="shared" si="456"/>
        <v>10</v>
      </c>
    </row>
    <row r="13630" spans="1:9" x14ac:dyDescent="0.3">
      <c r="A13630" s="10">
        <v>43761</v>
      </c>
      <c r="B13630" s="11" t="s">
        <v>147</v>
      </c>
      <c r="C13630" s="11" t="s">
        <v>796</v>
      </c>
      <c r="D13630" s="11" t="s">
        <v>662</v>
      </c>
      <c r="E13630" s="11">
        <v>6931199</v>
      </c>
      <c r="F13630" s="15">
        <f>IF(ISBLANK($D13630),"",IF(ISBLANK($E13630),VLOOKUP($D13630,$J:$K,2,FALSE),VLOOKUP($E13630,'Daycare Packages'!$A:$G,7,FALSE)))</f>
        <v>23</v>
      </c>
      <c r="G13630" s="15"/>
      <c r="H13630" s="15">
        <f t="shared" si="457"/>
        <v>23</v>
      </c>
      <c r="I13630" s="198">
        <f t="shared" si="456"/>
        <v>10</v>
      </c>
    </row>
    <row r="13631" spans="1:9" x14ac:dyDescent="0.3">
      <c r="A13631" s="10">
        <v>43761</v>
      </c>
      <c r="B13631" s="11" t="s">
        <v>989</v>
      </c>
      <c r="C13631" s="11" t="s">
        <v>765</v>
      </c>
      <c r="D13631" s="11" t="s">
        <v>662</v>
      </c>
      <c r="F13631" s="15">
        <f>IF(ISBLANK($D13631),"",IF(ISBLANK($E13631),VLOOKUP($D13631,$J:$K,2,FALSE),VLOOKUP($E13631,'Daycare Packages'!$A:$G,7,FALSE)))</f>
        <v>30</v>
      </c>
      <c r="G13631" s="15"/>
      <c r="H13631" s="15">
        <f t="shared" si="457"/>
        <v>30</v>
      </c>
      <c r="I13631" s="198">
        <f t="shared" si="456"/>
        <v>10</v>
      </c>
    </row>
    <row r="13632" spans="1:9" x14ac:dyDescent="0.3">
      <c r="A13632" s="10">
        <v>43761</v>
      </c>
      <c r="B13632" s="11" t="s">
        <v>2421</v>
      </c>
      <c r="C13632" s="11" t="s">
        <v>631</v>
      </c>
      <c r="D13632" s="11" t="s">
        <v>662</v>
      </c>
      <c r="F13632" s="15">
        <f>IF(ISBLANK($D13632),"",IF(ISBLANK($E13632),VLOOKUP($D13632,$J:$K,2,FALSE),VLOOKUP($E13632,'Daycare Packages'!$A:$G,7,FALSE)))</f>
        <v>30</v>
      </c>
      <c r="G13632" s="15"/>
      <c r="H13632" s="15">
        <f t="shared" si="457"/>
        <v>30</v>
      </c>
      <c r="I13632" s="198">
        <f t="shared" si="456"/>
        <v>10</v>
      </c>
    </row>
    <row r="13633" spans="1:9" x14ac:dyDescent="0.3">
      <c r="A13633" s="10">
        <v>43761</v>
      </c>
      <c r="B13633" s="11" t="s">
        <v>139</v>
      </c>
      <c r="C13633" s="11" t="s">
        <v>867</v>
      </c>
      <c r="D13633" s="11" t="s">
        <v>662</v>
      </c>
      <c r="E13633" s="11">
        <v>6995554</v>
      </c>
      <c r="F13633" s="15">
        <f>IF(ISBLANK($D13633),"",IF(ISBLANK($E13633),VLOOKUP($D13633,$J:$K,2,FALSE),VLOOKUP($E13633,'Daycare Packages'!$A:$G,7,FALSE)))</f>
        <v>27</v>
      </c>
      <c r="G13633" s="15"/>
      <c r="H13633" s="15">
        <f t="shared" si="457"/>
        <v>27</v>
      </c>
      <c r="I13633" s="198">
        <f t="shared" si="456"/>
        <v>10</v>
      </c>
    </row>
    <row r="13634" spans="1:9" x14ac:dyDescent="0.3">
      <c r="A13634" s="10">
        <v>43761</v>
      </c>
      <c r="B13634" s="11" t="s">
        <v>160</v>
      </c>
      <c r="C13634" s="11" t="s">
        <v>1761</v>
      </c>
      <c r="D13634" s="11" t="s">
        <v>662</v>
      </c>
      <c r="E13634" s="11">
        <v>6976592</v>
      </c>
      <c r="F13634" s="15">
        <f>IF(ISBLANK($D13634),"",IF(ISBLANK($E13634),VLOOKUP($D13634,$J:$K,2,FALSE),VLOOKUP($E13634,'Daycare Packages'!$A:$G,7,FALSE)))</f>
        <v>25</v>
      </c>
      <c r="G13634" s="15"/>
      <c r="H13634" s="15">
        <f t="shared" si="457"/>
        <v>25</v>
      </c>
      <c r="I13634" s="198">
        <f t="shared" si="456"/>
        <v>10</v>
      </c>
    </row>
    <row r="13635" spans="1:9" x14ac:dyDescent="0.3">
      <c r="A13635" s="10">
        <v>43761</v>
      </c>
      <c r="B13635" s="11" t="s">
        <v>2489</v>
      </c>
      <c r="C13635" s="11" t="s">
        <v>507</v>
      </c>
      <c r="D13635" s="11" t="s">
        <v>662</v>
      </c>
      <c r="F13635" s="15">
        <f>IF(ISBLANK($D13635),"",IF(ISBLANK($E13635),VLOOKUP($D13635,$J:$K,2,FALSE),VLOOKUP($E13635,'Daycare Packages'!$A:$G,7,FALSE)))</f>
        <v>30</v>
      </c>
      <c r="G13635" s="15">
        <v>6</v>
      </c>
      <c r="H13635" s="15">
        <f t="shared" si="457"/>
        <v>36</v>
      </c>
      <c r="I13635" s="198">
        <f t="shared" ref="I13635:I13698" si="458">IF(A13635="",0,MONTH(A13635))</f>
        <v>10</v>
      </c>
    </row>
    <row r="13636" spans="1:9" x14ac:dyDescent="0.3">
      <c r="A13636" s="10">
        <v>43761</v>
      </c>
      <c r="B13636" s="11" t="s">
        <v>178</v>
      </c>
      <c r="C13636" s="11" t="s">
        <v>734</v>
      </c>
      <c r="D13636" s="11" t="s">
        <v>662</v>
      </c>
      <c r="E13636" s="11">
        <v>6932217</v>
      </c>
      <c r="F13636" s="15">
        <f>IF(ISBLANK($D13636),"",IF(ISBLANK($E13636),VLOOKUP($D13636,$J:$K,2,FALSE),VLOOKUP($E13636,'Daycare Packages'!$A:$G,7,FALSE)))</f>
        <v>27</v>
      </c>
      <c r="G13636" s="15"/>
      <c r="H13636" s="15">
        <f t="shared" si="457"/>
        <v>27</v>
      </c>
      <c r="I13636" s="198">
        <f t="shared" si="458"/>
        <v>10</v>
      </c>
    </row>
    <row r="13637" spans="1:9" x14ac:dyDescent="0.3">
      <c r="A13637" s="10">
        <v>43761</v>
      </c>
      <c r="B13637" s="11" t="s">
        <v>820</v>
      </c>
      <c r="C13637" s="11" t="s">
        <v>402</v>
      </c>
      <c r="D13637" s="11" t="s">
        <v>662</v>
      </c>
      <c r="F13637" s="15">
        <f>IF(ISBLANK($D13637),"",IF(ISBLANK($E13637),VLOOKUP($D13637,$J:$K,2,FALSE),VLOOKUP($E13637,'Daycare Packages'!$A:$G,7,FALSE)))</f>
        <v>30</v>
      </c>
      <c r="G13637" s="15"/>
      <c r="H13637" s="15">
        <f t="shared" si="457"/>
        <v>30</v>
      </c>
      <c r="I13637" s="198">
        <f t="shared" si="458"/>
        <v>10</v>
      </c>
    </row>
    <row r="13638" spans="1:9" x14ac:dyDescent="0.3">
      <c r="A13638" s="10">
        <v>43761</v>
      </c>
      <c r="B13638" s="11" t="s">
        <v>2357</v>
      </c>
      <c r="C13638" s="11" t="s">
        <v>2358</v>
      </c>
      <c r="D13638" s="11" t="s">
        <v>662</v>
      </c>
      <c r="F13638" s="15">
        <f>IF(ISBLANK($D13638),"",IF(ISBLANK($E13638),VLOOKUP($D13638,$J:$K,2,FALSE),VLOOKUP($E13638,'Daycare Packages'!$A:$G,7,FALSE)))</f>
        <v>30</v>
      </c>
      <c r="G13638" s="15"/>
      <c r="H13638" s="15">
        <f t="shared" si="457"/>
        <v>30</v>
      </c>
      <c r="I13638" s="198">
        <f t="shared" si="458"/>
        <v>10</v>
      </c>
    </row>
    <row r="13639" spans="1:9" x14ac:dyDescent="0.3">
      <c r="A13639" s="10">
        <v>43761</v>
      </c>
      <c r="B13639" s="11" t="s">
        <v>217</v>
      </c>
      <c r="C13639" s="11" t="s">
        <v>1584</v>
      </c>
      <c r="D13639" s="11" t="s">
        <v>662</v>
      </c>
      <c r="E13639" s="11">
        <v>6964829</v>
      </c>
      <c r="F13639" s="15">
        <f>IF(ISBLANK($D13639),"",IF(ISBLANK($E13639),VLOOKUP($D13639,$J:$K,2,FALSE),VLOOKUP($E13639,'Daycare Packages'!$A:$G,7,FALSE)))</f>
        <v>26</v>
      </c>
      <c r="G13639" s="15"/>
      <c r="H13639" s="15">
        <f t="shared" si="457"/>
        <v>26</v>
      </c>
      <c r="I13639" s="198">
        <f t="shared" si="458"/>
        <v>10</v>
      </c>
    </row>
    <row r="13640" spans="1:9" x14ac:dyDescent="0.3">
      <c r="A13640" s="10">
        <v>43761</v>
      </c>
      <c r="B13640" s="11" t="s">
        <v>182</v>
      </c>
      <c r="C13640" s="11" t="s">
        <v>685</v>
      </c>
      <c r="D13640" s="11" t="s">
        <v>662</v>
      </c>
      <c r="E13640" s="11">
        <v>6973446</v>
      </c>
      <c r="F13640" s="15">
        <f>IF(ISBLANK($D13640),"",IF(ISBLANK($E13640),VLOOKUP($D13640,$J:$K,2,FALSE),VLOOKUP($E13640,'Daycare Packages'!$A:$G,7,FALSE)))</f>
        <v>23</v>
      </c>
      <c r="G13640" s="15"/>
      <c r="H13640" s="15">
        <f t="shared" si="457"/>
        <v>23</v>
      </c>
      <c r="I13640" s="198">
        <f t="shared" si="458"/>
        <v>10</v>
      </c>
    </row>
    <row r="13641" spans="1:9" x14ac:dyDescent="0.3">
      <c r="A13641" s="10">
        <v>43761</v>
      </c>
      <c r="B13641" s="11" t="s">
        <v>2077</v>
      </c>
      <c r="C13641" s="11" t="s">
        <v>943</v>
      </c>
      <c r="D13641" s="11" t="s">
        <v>662</v>
      </c>
      <c r="E13641" s="11">
        <v>6937572</v>
      </c>
      <c r="F13641" s="15">
        <f>IF(ISBLANK($D13641),"",IF(ISBLANK($E13641),VLOOKUP($D13641,$J:$K,2,FALSE),VLOOKUP($E13641,'Daycare Packages'!$A:$G,7,FALSE)))</f>
        <v>23</v>
      </c>
      <c r="G13641" s="15"/>
      <c r="H13641" s="15">
        <f t="shared" si="457"/>
        <v>23</v>
      </c>
      <c r="I13641" s="198">
        <f t="shared" si="458"/>
        <v>10</v>
      </c>
    </row>
    <row r="13642" spans="1:9" x14ac:dyDescent="0.3">
      <c r="A13642" s="10">
        <v>43761</v>
      </c>
      <c r="B13642" s="11" t="s">
        <v>216</v>
      </c>
      <c r="C13642" s="11" t="s">
        <v>448</v>
      </c>
      <c r="D13642" s="11" t="s">
        <v>662</v>
      </c>
      <c r="E13642" s="11">
        <v>7001007</v>
      </c>
      <c r="F13642" s="15">
        <f>IF(ISBLANK($D13642),"",IF(ISBLANK($E13642),VLOOKUP($D13642,$J:$K,2,FALSE),VLOOKUP($E13642,'Daycare Packages'!$A:$G,7,FALSE)))</f>
        <v>27</v>
      </c>
      <c r="G13642" s="15"/>
      <c r="H13642" s="15">
        <f t="shared" si="457"/>
        <v>27</v>
      </c>
      <c r="I13642" s="198">
        <f t="shared" si="458"/>
        <v>10</v>
      </c>
    </row>
    <row r="13643" spans="1:9" x14ac:dyDescent="0.3">
      <c r="A13643" s="10">
        <v>43761</v>
      </c>
      <c r="B13643" s="11" t="s">
        <v>1311</v>
      </c>
      <c r="C13643" s="11" t="s">
        <v>1312</v>
      </c>
      <c r="D13643" s="11" t="s">
        <v>662</v>
      </c>
      <c r="E13643" s="11">
        <v>6961586</v>
      </c>
      <c r="F13643" s="15">
        <f>IF(ISBLANK($D13643),"",IF(ISBLANK($E13643),VLOOKUP($D13643,$J:$K,2,FALSE),VLOOKUP($E13643,'Daycare Packages'!$A:$G,7,FALSE)))</f>
        <v>23</v>
      </c>
      <c r="G13643" s="15"/>
      <c r="H13643" s="15">
        <f t="shared" si="457"/>
        <v>23</v>
      </c>
      <c r="I13643" s="198">
        <f t="shared" si="458"/>
        <v>10</v>
      </c>
    </row>
    <row r="13644" spans="1:9" x14ac:dyDescent="0.3">
      <c r="A13644" s="10">
        <v>43761</v>
      </c>
      <c r="B13644" s="11" t="s">
        <v>2367</v>
      </c>
      <c r="C13644" s="11" t="s">
        <v>631</v>
      </c>
      <c r="D13644" s="11" t="s">
        <v>662</v>
      </c>
      <c r="E13644" s="11">
        <v>6966486</v>
      </c>
      <c r="F13644" s="15">
        <f>IF(ISBLANK($D13644),"",IF(ISBLANK($E13644),VLOOKUP($D13644,$J:$K,2,FALSE),VLOOKUP($E13644,'Daycare Packages'!$A:$G,7,FALSE)))</f>
        <v>25</v>
      </c>
      <c r="G13644" s="15"/>
      <c r="H13644" s="15">
        <f t="shared" si="457"/>
        <v>25</v>
      </c>
      <c r="I13644" s="198">
        <f t="shared" si="458"/>
        <v>10</v>
      </c>
    </row>
    <row r="13645" spans="1:9" x14ac:dyDescent="0.3">
      <c r="A13645" s="10">
        <v>43761</v>
      </c>
      <c r="B13645" s="11" t="s">
        <v>713</v>
      </c>
      <c r="C13645" s="11" t="s">
        <v>714</v>
      </c>
      <c r="D13645" s="11" t="s">
        <v>662</v>
      </c>
      <c r="F13645" s="15">
        <f>IF(ISBLANK($D13645),"",IF(ISBLANK($E13645),VLOOKUP($D13645,$J:$K,2,FALSE),VLOOKUP($E13645,'Daycare Packages'!$A:$G,7,FALSE)))</f>
        <v>30</v>
      </c>
      <c r="G13645" s="15"/>
      <c r="H13645" s="15">
        <f t="shared" si="457"/>
        <v>30</v>
      </c>
      <c r="I13645" s="198">
        <f t="shared" si="458"/>
        <v>10</v>
      </c>
    </row>
    <row r="13646" spans="1:9" x14ac:dyDescent="0.3">
      <c r="A13646" s="10">
        <v>43761</v>
      </c>
      <c r="B13646" s="11" t="s">
        <v>168</v>
      </c>
      <c r="C13646" s="11" t="s">
        <v>640</v>
      </c>
      <c r="D13646" s="11" t="s">
        <v>662</v>
      </c>
      <c r="F13646" s="15">
        <f>IF(ISBLANK($D13646),"",IF(ISBLANK($E13646),VLOOKUP($D13646,$J:$K,2,FALSE),VLOOKUP($E13646,'Daycare Packages'!$A:$G,7,FALSE)))</f>
        <v>30</v>
      </c>
      <c r="G13646" s="15"/>
      <c r="H13646" s="15">
        <f t="shared" si="457"/>
        <v>30</v>
      </c>
      <c r="I13646" s="198">
        <f t="shared" si="458"/>
        <v>10</v>
      </c>
    </row>
    <row r="13647" spans="1:9" x14ac:dyDescent="0.3">
      <c r="A13647" s="10">
        <v>43761</v>
      </c>
      <c r="B13647" s="11" t="s">
        <v>1661</v>
      </c>
      <c r="C13647" s="11" t="s">
        <v>1673</v>
      </c>
      <c r="D13647" s="11" t="s">
        <v>662</v>
      </c>
      <c r="E13647" s="11">
        <v>7000538</v>
      </c>
      <c r="F13647" s="15">
        <f>IF(ISBLANK($D13647),"",IF(ISBLANK($E13647),VLOOKUP($D13647,$J:$K,2,FALSE),VLOOKUP($E13647,'Daycare Packages'!$A:$G,7,FALSE)))</f>
        <v>27</v>
      </c>
      <c r="G13647" s="15"/>
      <c r="H13647" s="15">
        <f t="shared" si="457"/>
        <v>27</v>
      </c>
      <c r="I13647" s="198">
        <f t="shared" si="458"/>
        <v>10</v>
      </c>
    </row>
    <row r="13648" spans="1:9" x14ac:dyDescent="0.3">
      <c r="A13648" s="10">
        <v>43761</v>
      </c>
      <c r="B13648" s="11" t="s">
        <v>894</v>
      </c>
      <c r="C13648" s="11" t="s">
        <v>895</v>
      </c>
      <c r="D13648" s="11" t="s">
        <v>662</v>
      </c>
      <c r="E13648" s="11">
        <v>6961513</v>
      </c>
      <c r="F13648" s="15">
        <f>IF(ISBLANK($D13648),"",IF(ISBLANK($E13648),VLOOKUP($D13648,$J:$K,2,FALSE),VLOOKUP($E13648,'Daycare Packages'!$A:$G,7,FALSE)))</f>
        <v>26</v>
      </c>
      <c r="G13648" s="15"/>
      <c r="H13648" s="15">
        <f t="shared" si="457"/>
        <v>26</v>
      </c>
      <c r="I13648" s="198">
        <f t="shared" si="458"/>
        <v>10</v>
      </c>
    </row>
    <row r="13649" spans="1:9" x14ac:dyDescent="0.3">
      <c r="A13649" s="10">
        <v>43761</v>
      </c>
      <c r="B13649" s="11" t="s">
        <v>894</v>
      </c>
      <c r="C13649" s="11" t="s">
        <v>622</v>
      </c>
      <c r="D13649" s="11" t="s">
        <v>662</v>
      </c>
      <c r="E13649" s="11">
        <v>6961513</v>
      </c>
      <c r="F13649" s="15">
        <f>IF(ISBLANK($D13649),"",IF(ISBLANK($E13649),VLOOKUP($D13649,$J:$K,2,FALSE),VLOOKUP($E13649,'Daycare Packages'!$A:$G,7,FALSE)))</f>
        <v>26</v>
      </c>
      <c r="G13649" s="15"/>
      <c r="H13649" s="15">
        <f t="shared" si="457"/>
        <v>26</v>
      </c>
      <c r="I13649" s="198">
        <f t="shared" si="458"/>
        <v>10</v>
      </c>
    </row>
    <row r="13650" spans="1:9" x14ac:dyDescent="0.3">
      <c r="A13650" s="55">
        <v>43761</v>
      </c>
      <c r="B13650" s="56" t="s">
        <v>1366</v>
      </c>
      <c r="C13650" s="56" t="s">
        <v>587</v>
      </c>
      <c r="D13650" s="56" t="s">
        <v>662</v>
      </c>
      <c r="E13650" s="56">
        <v>7002966</v>
      </c>
      <c r="F13650" s="59">
        <f>IF(ISBLANK($D13650),"",IF(ISBLANK($E13650),VLOOKUP($D13650,$J:$K,2,FALSE),VLOOKUP($E13650,'Daycare Packages'!$A:$G,7,FALSE)))</f>
        <v>27</v>
      </c>
      <c r="G13650" s="59"/>
      <c r="H13650" s="59">
        <f t="shared" si="457"/>
        <v>27</v>
      </c>
      <c r="I13650" s="198">
        <f t="shared" si="458"/>
        <v>10</v>
      </c>
    </row>
    <row r="13651" spans="1:9" x14ac:dyDescent="0.3">
      <c r="A13651" s="10">
        <v>43762</v>
      </c>
      <c r="B13651" s="11" t="s">
        <v>2476</v>
      </c>
      <c r="C13651" s="11" t="s">
        <v>2477</v>
      </c>
      <c r="D13651" s="11" t="s">
        <v>659</v>
      </c>
      <c r="F13651" s="15">
        <f>IF(ISBLANK($D13651),"",IF(ISBLANK($E13651),VLOOKUP($D13651,$J:$K,2,FALSE),VLOOKUP($E13651,'Daycare Packages'!$A:$G,7,FALSE)))</f>
        <v>20</v>
      </c>
      <c r="G13651" s="15"/>
      <c r="H13651" s="15">
        <f t="shared" si="457"/>
        <v>20</v>
      </c>
      <c r="I13651" s="198">
        <f t="shared" si="458"/>
        <v>10</v>
      </c>
    </row>
    <row r="13652" spans="1:9" x14ac:dyDescent="0.3">
      <c r="A13652" s="10">
        <v>43762</v>
      </c>
      <c r="B13652" s="11" t="s">
        <v>2125</v>
      </c>
      <c r="C13652" s="11" t="s">
        <v>2126</v>
      </c>
      <c r="D13652" s="11" t="s">
        <v>662</v>
      </c>
      <c r="E13652" s="11">
        <v>6991542</v>
      </c>
      <c r="F13652" s="15">
        <f>IF(ISBLANK($D13652),"",IF(ISBLANK($E13652),VLOOKUP($D13652,$J:$K,2,FALSE),VLOOKUP($E13652,'Daycare Packages'!$A:$G,7,FALSE)))</f>
        <v>27</v>
      </c>
      <c r="G13652" s="15"/>
      <c r="H13652" s="15">
        <f t="shared" si="457"/>
        <v>27</v>
      </c>
      <c r="I13652" s="198">
        <f t="shared" si="458"/>
        <v>10</v>
      </c>
    </row>
    <row r="13653" spans="1:9" x14ac:dyDescent="0.3">
      <c r="A13653" s="10">
        <v>43762</v>
      </c>
      <c r="B13653" s="11" t="s">
        <v>1221</v>
      </c>
      <c r="C13653" s="11" t="s">
        <v>1222</v>
      </c>
      <c r="D13653" s="11" t="s">
        <v>659</v>
      </c>
      <c r="F13653" s="15">
        <f>IF(ISBLANK($D13653),"",IF(ISBLANK($E13653),VLOOKUP($D13653,$J:$K,2,FALSE),VLOOKUP($E13653,'Daycare Packages'!$A:$G,7,FALSE)))</f>
        <v>20</v>
      </c>
      <c r="G13653" s="15"/>
      <c r="H13653" s="15">
        <f t="shared" si="457"/>
        <v>20</v>
      </c>
      <c r="I13653" s="198">
        <f t="shared" si="458"/>
        <v>10</v>
      </c>
    </row>
    <row r="13654" spans="1:9" x14ac:dyDescent="0.3">
      <c r="A13654" s="10">
        <v>43762</v>
      </c>
      <c r="B13654" s="11" t="s">
        <v>2031</v>
      </c>
      <c r="C13654" s="11" t="s">
        <v>2032</v>
      </c>
      <c r="D13654" s="11" t="s">
        <v>659</v>
      </c>
      <c r="F13654" s="15">
        <f>IF(ISBLANK($D13654),"",IF(ISBLANK($E13654),VLOOKUP($D13654,$J:$K,2,FALSE),VLOOKUP($E13654,'Daycare Packages'!$A:$G,7,FALSE)))</f>
        <v>20</v>
      </c>
      <c r="G13654" s="15"/>
      <c r="H13654" s="15">
        <f t="shared" si="457"/>
        <v>20</v>
      </c>
      <c r="I13654" s="198">
        <f t="shared" si="458"/>
        <v>10</v>
      </c>
    </row>
    <row r="13655" spans="1:9" x14ac:dyDescent="0.3">
      <c r="A13655" s="10">
        <v>43762</v>
      </c>
      <c r="B13655" s="11" t="s">
        <v>190</v>
      </c>
      <c r="C13655" s="11" t="s">
        <v>718</v>
      </c>
      <c r="D13655" s="11" t="s">
        <v>659</v>
      </c>
      <c r="E13655" s="11">
        <v>6999044</v>
      </c>
      <c r="F13655" s="15">
        <f>IF(ISBLANK($D13655),"",IF(ISBLANK($E13655),VLOOKUP($D13655,$J:$K,2,FALSE),VLOOKUP($E13655,'Daycare Packages'!$A:$G,7,FALSE)))</f>
        <v>19</v>
      </c>
      <c r="G13655" s="15"/>
      <c r="H13655" s="15">
        <f t="shared" si="457"/>
        <v>19</v>
      </c>
      <c r="I13655" s="198">
        <f t="shared" si="458"/>
        <v>10</v>
      </c>
    </row>
    <row r="13656" spans="1:9" x14ac:dyDescent="0.3">
      <c r="A13656" s="10">
        <v>43762</v>
      </c>
      <c r="B13656" s="11" t="s">
        <v>2489</v>
      </c>
      <c r="C13656" s="11" t="s">
        <v>507</v>
      </c>
      <c r="D13656" s="11" t="s">
        <v>662</v>
      </c>
      <c r="F13656" s="15">
        <f>IF(ISBLANK($D13656),"",IF(ISBLANK($E13656),VLOOKUP($D13656,$J:$K,2,FALSE),VLOOKUP($E13656,'Daycare Packages'!$A:$G,7,FALSE)))</f>
        <v>30</v>
      </c>
      <c r="G13656" s="15">
        <v>12</v>
      </c>
      <c r="H13656" s="15">
        <f t="shared" si="457"/>
        <v>42</v>
      </c>
      <c r="I13656" s="198">
        <f t="shared" si="458"/>
        <v>10</v>
      </c>
    </row>
    <row r="13657" spans="1:9" x14ac:dyDescent="0.3">
      <c r="A13657" s="10">
        <v>43762</v>
      </c>
      <c r="B13657" s="11" t="s">
        <v>1320</v>
      </c>
      <c r="C13657" s="11" t="s">
        <v>618</v>
      </c>
      <c r="D13657" s="11" t="s">
        <v>662</v>
      </c>
      <c r="E13657" s="11">
        <v>6834278</v>
      </c>
      <c r="F13657" s="15">
        <f>IF(ISBLANK($D13657),"",IF(ISBLANK($E13657),VLOOKUP($D13657,$J:$K,2,FALSE),VLOOKUP($E13657,'Daycare Packages'!$A:$G,7,FALSE)))</f>
        <v>26</v>
      </c>
      <c r="G13657" s="15"/>
      <c r="H13657" s="15">
        <f t="shared" si="457"/>
        <v>26</v>
      </c>
      <c r="I13657" s="198">
        <f t="shared" si="458"/>
        <v>10</v>
      </c>
    </row>
    <row r="13658" spans="1:9" x14ac:dyDescent="0.3">
      <c r="A13658" s="10">
        <v>43762</v>
      </c>
      <c r="B13658" s="11" t="s">
        <v>175</v>
      </c>
      <c r="C13658" s="11" t="s">
        <v>433</v>
      </c>
      <c r="D13658" s="11" t="s">
        <v>662</v>
      </c>
      <c r="E13658" s="11">
        <v>6966328</v>
      </c>
      <c r="F13658" s="15">
        <f>IF(ISBLANK($D13658),"",IF(ISBLANK($E13658),VLOOKUP($D13658,$J:$K,2,FALSE),VLOOKUP($E13658,'Daycare Packages'!$A:$G,7,FALSE)))</f>
        <v>23</v>
      </c>
      <c r="G13658" s="15"/>
      <c r="H13658" s="15">
        <f t="shared" si="457"/>
        <v>23</v>
      </c>
      <c r="I13658" s="198">
        <f t="shared" si="458"/>
        <v>10</v>
      </c>
    </row>
    <row r="13659" spans="1:9" x14ac:dyDescent="0.3">
      <c r="A13659" s="10">
        <v>43762</v>
      </c>
      <c r="B13659" s="11" t="s">
        <v>211</v>
      </c>
      <c r="C13659" s="11" t="s">
        <v>507</v>
      </c>
      <c r="D13659" s="11" t="s">
        <v>662</v>
      </c>
      <c r="F13659" s="15">
        <f>IF(ISBLANK($D13659),"",IF(ISBLANK($E13659),VLOOKUP($D13659,$J:$K,2,FALSE),VLOOKUP($E13659,'Daycare Packages'!$A:$G,7,FALSE)))</f>
        <v>30</v>
      </c>
      <c r="G13659" s="15">
        <v>-3</v>
      </c>
      <c r="H13659" s="15">
        <f t="shared" si="457"/>
        <v>27</v>
      </c>
      <c r="I13659" s="198">
        <f t="shared" si="458"/>
        <v>10</v>
      </c>
    </row>
    <row r="13660" spans="1:9" x14ac:dyDescent="0.3">
      <c r="A13660" s="10">
        <v>43762</v>
      </c>
      <c r="B13660" s="11" t="s">
        <v>2059</v>
      </c>
      <c r="C13660" s="11" t="s">
        <v>426</v>
      </c>
      <c r="D13660" s="11" t="s">
        <v>662</v>
      </c>
      <c r="F13660" s="15">
        <f>IF(ISBLANK($D13660),"",IF(ISBLANK($E13660),VLOOKUP($D13660,$J:$K,2,FALSE),VLOOKUP($E13660,'Daycare Packages'!$A:$G,7,FALSE)))</f>
        <v>30</v>
      </c>
      <c r="G13660" s="15"/>
      <c r="H13660" s="15">
        <f t="shared" si="457"/>
        <v>30</v>
      </c>
      <c r="I13660" s="198">
        <f t="shared" si="458"/>
        <v>10</v>
      </c>
    </row>
    <row r="13661" spans="1:9" x14ac:dyDescent="0.3">
      <c r="A13661" s="10">
        <v>43762</v>
      </c>
      <c r="B13661" s="11" t="s">
        <v>873</v>
      </c>
      <c r="C13661" s="11" t="s">
        <v>493</v>
      </c>
      <c r="D13661" s="11" t="s">
        <v>662</v>
      </c>
      <c r="E13661" s="11">
        <v>7001233</v>
      </c>
      <c r="F13661" s="15">
        <f>IF(ISBLANK($D13661),"",IF(ISBLANK($E13661),VLOOKUP($D13661,$J:$K,2,FALSE),VLOOKUP($E13661,'Daycare Packages'!$A:$G,7,FALSE)))</f>
        <v>27</v>
      </c>
      <c r="G13661" s="15"/>
      <c r="H13661" s="15">
        <f t="shared" si="457"/>
        <v>27</v>
      </c>
      <c r="I13661" s="198">
        <f t="shared" si="458"/>
        <v>10</v>
      </c>
    </row>
    <row r="13662" spans="1:9" x14ac:dyDescent="0.3">
      <c r="A13662" s="10">
        <v>43762</v>
      </c>
      <c r="B13662" s="11" t="s">
        <v>2461</v>
      </c>
      <c r="C13662" s="11" t="s">
        <v>710</v>
      </c>
      <c r="D13662" s="11" t="s">
        <v>662</v>
      </c>
      <c r="F13662" s="15">
        <f>IF(ISBLANK($D13662),"",IF(ISBLANK($E13662),VLOOKUP($D13662,$J:$K,2,FALSE),VLOOKUP($E13662,'Daycare Packages'!$A:$G,7,FALSE)))</f>
        <v>30</v>
      </c>
      <c r="G13662" s="15"/>
      <c r="H13662" s="15">
        <f t="shared" si="457"/>
        <v>30</v>
      </c>
      <c r="I13662" s="198">
        <f t="shared" si="458"/>
        <v>10</v>
      </c>
    </row>
    <row r="13663" spans="1:9" x14ac:dyDescent="0.3">
      <c r="A13663" s="10">
        <v>43762</v>
      </c>
      <c r="B13663" s="11" t="s">
        <v>279</v>
      </c>
      <c r="C13663" s="11" t="s">
        <v>661</v>
      </c>
      <c r="D13663" s="11" t="s">
        <v>662</v>
      </c>
      <c r="F13663" s="15">
        <f>IF(ISBLANK($D13663),"",IF(ISBLANK($E13663),VLOOKUP($D13663,$J:$K,2,FALSE),VLOOKUP($E13663,'Daycare Packages'!$A:$G,7,FALSE)))</f>
        <v>30</v>
      </c>
      <c r="G13663" s="15"/>
      <c r="H13663" s="15">
        <f t="shared" si="457"/>
        <v>30</v>
      </c>
      <c r="I13663" s="198">
        <f t="shared" si="458"/>
        <v>10</v>
      </c>
    </row>
    <row r="13664" spans="1:9" x14ac:dyDescent="0.3">
      <c r="A13664" s="10">
        <v>43762</v>
      </c>
      <c r="B13664" s="11" t="s">
        <v>279</v>
      </c>
      <c r="C13664" s="11" t="s">
        <v>658</v>
      </c>
      <c r="D13664" s="11" t="s">
        <v>662</v>
      </c>
      <c r="F13664" s="15">
        <f>IF(ISBLANK($D13664),"",IF(ISBLANK($E13664),VLOOKUP($D13664,$J:$K,2,FALSE),VLOOKUP($E13664,'Daycare Packages'!$A:$G,7,FALSE)))</f>
        <v>30</v>
      </c>
      <c r="G13664" s="15"/>
      <c r="H13664" s="15">
        <f t="shared" si="457"/>
        <v>30</v>
      </c>
      <c r="I13664" s="198">
        <f t="shared" si="458"/>
        <v>10</v>
      </c>
    </row>
    <row r="13665" spans="1:9" x14ac:dyDescent="0.3">
      <c r="A13665" s="10">
        <v>43762</v>
      </c>
      <c r="B13665" s="11" t="s">
        <v>218</v>
      </c>
      <c r="C13665" s="11" t="s">
        <v>738</v>
      </c>
      <c r="D13665" s="11" t="s">
        <v>662</v>
      </c>
      <c r="E13665" s="11">
        <v>6911320</v>
      </c>
      <c r="F13665" s="15">
        <f>IF(ISBLANK($D13665),"",IF(ISBLANK($E13665),VLOOKUP($D13665,$J:$K,2,FALSE),VLOOKUP($E13665,'Daycare Packages'!$A:$G,7,FALSE)))</f>
        <v>20</v>
      </c>
      <c r="G13665" s="15"/>
      <c r="H13665" s="15">
        <f t="shared" si="457"/>
        <v>20</v>
      </c>
      <c r="I13665" s="198">
        <f t="shared" si="458"/>
        <v>10</v>
      </c>
    </row>
    <row r="13666" spans="1:9" x14ac:dyDescent="0.3">
      <c r="A13666" s="10">
        <v>43762</v>
      </c>
      <c r="B13666" s="11" t="s">
        <v>218</v>
      </c>
      <c r="C13666" s="11" t="s">
        <v>737</v>
      </c>
      <c r="D13666" s="11" t="s">
        <v>662</v>
      </c>
      <c r="E13666" s="11">
        <v>6911320</v>
      </c>
      <c r="F13666" s="15">
        <f>IF(ISBLANK($D13666),"",IF(ISBLANK($E13666),VLOOKUP($D13666,$J:$K,2,FALSE),VLOOKUP($E13666,'Daycare Packages'!$A:$G,7,FALSE)))</f>
        <v>20</v>
      </c>
      <c r="G13666" s="15"/>
      <c r="H13666" s="15">
        <f t="shared" si="457"/>
        <v>20</v>
      </c>
      <c r="I13666" s="198">
        <f t="shared" si="458"/>
        <v>10</v>
      </c>
    </row>
    <row r="13667" spans="1:9" x14ac:dyDescent="0.3">
      <c r="A13667" s="10">
        <v>43762</v>
      </c>
      <c r="B13667" s="11" t="s">
        <v>1961</v>
      </c>
      <c r="C13667" s="11" t="s">
        <v>2505</v>
      </c>
      <c r="D13667" s="11" t="s">
        <v>662</v>
      </c>
      <c r="F13667" s="15">
        <f>IF(ISBLANK($D13667),"",IF(ISBLANK($E13667),VLOOKUP($D13667,$J:$K,2,FALSE),VLOOKUP($E13667,'Daycare Packages'!$A:$G,7,FALSE)))</f>
        <v>30</v>
      </c>
      <c r="G13667" s="15"/>
      <c r="H13667" s="15">
        <f t="shared" si="457"/>
        <v>30</v>
      </c>
      <c r="I13667" s="198">
        <f t="shared" si="458"/>
        <v>10</v>
      </c>
    </row>
    <row r="13668" spans="1:9" x14ac:dyDescent="0.3">
      <c r="A13668" s="10">
        <v>43762</v>
      </c>
      <c r="B13668" s="11" t="s">
        <v>690</v>
      </c>
      <c r="C13668" s="11" t="s">
        <v>691</v>
      </c>
      <c r="D13668" s="11" t="s">
        <v>662</v>
      </c>
      <c r="E13668" s="11">
        <v>6937080</v>
      </c>
      <c r="F13668" s="15">
        <f>IF(ISBLANK($D13668),"",IF(ISBLANK($E13668),VLOOKUP($D13668,$J:$K,2,FALSE),VLOOKUP($E13668,'Daycare Packages'!$A:$G,7,FALSE)))</f>
        <v>23</v>
      </c>
      <c r="G13668" s="15"/>
      <c r="H13668" s="15">
        <f t="shared" si="457"/>
        <v>23</v>
      </c>
      <c r="I13668" s="198">
        <f t="shared" si="458"/>
        <v>10</v>
      </c>
    </row>
    <row r="13669" spans="1:9" x14ac:dyDescent="0.3">
      <c r="A13669" s="10">
        <v>43762</v>
      </c>
      <c r="B13669" s="11" t="s">
        <v>196</v>
      </c>
      <c r="C13669" s="11" t="s">
        <v>432</v>
      </c>
      <c r="D13669" s="11" t="s">
        <v>662</v>
      </c>
      <c r="E13669" s="11">
        <v>6971705</v>
      </c>
      <c r="F13669" s="15">
        <f>IF(ISBLANK($D13669),"",IF(ISBLANK($E13669),VLOOKUP($D13669,$J:$K,2,FALSE),VLOOKUP($E13669,'Daycare Packages'!$A:$G,7,FALSE)))</f>
        <v>25</v>
      </c>
      <c r="G13669" s="15"/>
      <c r="H13669" s="15">
        <f t="shared" si="457"/>
        <v>25</v>
      </c>
      <c r="I13669" s="198">
        <f t="shared" si="458"/>
        <v>10</v>
      </c>
    </row>
    <row r="13670" spans="1:9" x14ac:dyDescent="0.3">
      <c r="A13670" s="10">
        <v>43762</v>
      </c>
      <c r="B13670" s="11" t="s">
        <v>162</v>
      </c>
      <c r="C13670" s="11" t="s">
        <v>676</v>
      </c>
      <c r="D13670" s="11" t="s">
        <v>662</v>
      </c>
      <c r="E13670" s="11">
        <v>6914935</v>
      </c>
      <c r="F13670" s="15">
        <f>IF(ISBLANK($D13670),"",IF(ISBLANK($E13670),VLOOKUP($D13670,$J:$K,2,FALSE),VLOOKUP($E13670,'Daycare Packages'!$A:$G,7,FALSE)))</f>
        <v>27</v>
      </c>
      <c r="G13670" s="15"/>
      <c r="H13670" s="15">
        <f t="shared" si="457"/>
        <v>27</v>
      </c>
      <c r="I13670" s="198">
        <f t="shared" si="458"/>
        <v>10</v>
      </c>
    </row>
    <row r="13671" spans="1:9" x14ac:dyDescent="0.3">
      <c r="A13671" s="10">
        <v>43762</v>
      </c>
      <c r="B13671" s="11" t="s">
        <v>2340</v>
      </c>
      <c r="C13671" s="11" t="s">
        <v>2341</v>
      </c>
      <c r="D13671" s="11" t="s">
        <v>662</v>
      </c>
      <c r="E13671" s="11">
        <v>6958189</v>
      </c>
      <c r="F13671" s="15">
        <f>IF(ISBLANK($D13671),"",IF(ISBLANK($E13671),VLOOKUP($D13671,$J:$K,2,FALSE),VLOOKUP($E13671,'Daycare Packages'!$A:$G,7,FALSE)))</f>
        <v>27</v>
      </c>
      <c r="G13671" s="15"/>
      <c r="H13671" s="15">
        <f t="shared" si="457"/>
        <v>27</v>
      </c>
      <c r="I13671" s="198">
        <f t="shared" si="458"/>
        <v>10</v>
      </c>
    </row>
    <row r="13672" spans="1:9" x14ac:dyDescent="0.3">
      <c r="A13672" s="10">
        <v>43762</v>
      </c>
      <c r="B13672" s="11" t="s">
        <v>1435</v>
      </c>
      <c r="C13672" s="11" t="s">
        <v>448</v>
      </c>
      <c r="D13672" s="11" t="s">
        <v>662</v>
      </c>
      <c r="E13672" s="11">
        <v>6972428</v>
      </c>
      <c r="F13672" s="15">
        <f>IF(ISBLANK($D13672),"",IF(ISBLANK($E13672),VLOOKUP($D13672,$J:$K,2,FALSE),VLOOKUP($E13672,'Daycare Packages'!$A:$G,7,FALSE)))</f>
        <v>26</v>
      </c>
      <c r="G13672" s="15"/>
      <c r="H13672" s="15">
        <f t="shared" si="457"/>
        <v>26</v>
      </c>
      <c r="I13672" s="198">
        <f t="shared" si="458"/>
        <v>10</v>
      </c>
    </row>
    <row r="13673" spans="1:9" x14ac:dyDescent="0.3">
      <c r="A13673" s="10">
        <v>43762</v>
      </c>
      <c r="B13673" s="11" t="s">
        <v>931</v>
      </c>
      <c r="C13673" s="11" t="s">
        <v>932</v>
      </c>
      <c r="D13673" s="11" t="s">
        <v>662</v>
      </c>
      <c r="F13673" s="15">
        <f>IF(ISBLANK($D13673),"",IF(ISBLANK($E13673),VLOOKUP($D13673,$J:$K,2,FALSE),VLOOKUP($E13673,'Daycare Packages'!$A:$G,7,FALSE)))</f>
        <v>30</v>
      </c>
      <c r="G13673" s="15"/>
      <c r="H13673" s="15">
        <f t="shared" si="457"/>
        <v>30</v>
      </c>
      <c r="I13673" s="198">
        <f t="shared" si="458"/>
        <v>10</v>
      </c>
    </row>
    <row r="13674" spans="1:9" x14ac:dyDescent="0.3">
      <c r="A13674" s="10">
        <v>43762</v>
      </c>
      <c r="B13674" s="11" t="s">
        <v>127</v>
      </c>
      <c r="C13674" s="11" t="s">
        <v>715</v>
      </c>
      <c r="D13674" s="11" t="s">
        <v>662</v>
      </c>
      <c r="E13674" s="11">
        <v>7003404</v>
      </c>
      <c r="F13674" s="15">
        <f>IF(ISBLANK($D13674),"",IF(ISBLANK($E13674),VLOOKUP($D13674,$J:$K,2,FALSE),VLOOKUP($E13674,'Daycare Packages'!$A:$G,7,FALSE)))</f>
        <v>23</v>
      </c>
      <c r="G13674" s="15"/>
      <c r="H13674" s="15">
        <f t="shared" si="457"/>
        <v>23</v>
      </c>
      <c r="I13674" s="198">
        <f t="shared" si="458"/>
        <v>10</v>
      </c>
    </row>
    <row r="13675" spans="1:9" x14ac:dyDescent="0.3">
      <c r="A13675" s="10">
        <v>43762</v>
      </c>
      <c r="B13675" s="11" t="s">
        <v>244</v>
      </c>
      <c r="C13675" s="11" t="s">
        <v>673</v>
      </c>
      <c r="D13675" s="11" t="s">
        <v>662</v>
      </c>
      <c r="E13675" s="11">
        <v>6995241</v>
      </c>
      <c r="F13675" s="15">
        <f>IF(ISBLANK($D13675),"",IF(ISBLANK($E13675),VLOOKUP($D13675,$J:$K,2,FALSE),VLOOKUP($E13675,'Daycare Packages'!$A:$G,7,FALSE)))</f>
        <v>25</v>
      </c>
      <c r="G13675" s="15"/>
      <c r="H13675" s="15">
        <f t="shared" si="457"/>
        <v>25</v>
      </c>
      <c r="I13675" s="198">
        <f t="shared" si="458"/>
        <v>10</v>
      </c>
    </row>
    <row r="13676" spans="1:9" x14ac:dyDescent="0.3">
      <c r="A13676" s="10">
        <v>43762</v>
      </c>
      <c r="B13676" s="11" t="s">
        <v>2167</v>
      </c>
      <c r="C13676" s="11" t="s">
        <v>570</v>
      </c>
      <c r="D13676" s="11" t="s">
        <v>662</v>
      </c>
      <c r="E13676" s="11">
        <v>6986647</v>
      </c>
      <c r="F13676" s="15">
        <f>IF(ISBLANK($D13676),"",IF(ISBLANK($E13676),VLOOKUP($D13676,$J:$K,2,FALSE),VLOOKUP($E13676,'Daycare Packages'!$A:$G,7,FALSE)))</f>
        <v>27</v>
      </c>
      <c r="G13676" s="15"/>
      <c r="H13676" s="15">
        <f t="shared" si="457"/>
        <v>27</v>
      </c>
      <c r="I13676" s="198">
        <f t="shared" si="458"/>
        <v>10</v>
      </c>
    </row>
    <row r="13677" spans="1:9" x14ac:dyDescent="0.3">
      <c r="A13677" s="10">
        <v>43762</v>
      </c>
      <c r="B13677" s="11" t="s">
        <v>941</v>
      </c>
      <c r="C13677" s="11" t="s">
        <v>487</v>
      </c>
      <c r="D13677" s="11" t="s">
        <v>662</v>
      </c>
      <c r="F13677" s="15">
        <f>IF(ISBLANK($D13677),"",IF(ISBLANK($E13677),VLOOKUP($D13677,$J:$K,2,FALSE),VLOOKUP($E13677,'Daycare Packages'!$A:$G,7,FALSE)))</f>
        <v>30</v>
      </c>
      <c r="G13677" s="15"/>
      <c r="H13677" s="15">
        <f t="shared" si="457"/>
        <v>30</v>
      </c>
      <c r="I13677" s="198">
        <f t="shared" si="458"/>
        <v>10</v>
      </c>
    </row>
    <row r="13678" spans="1:9" x14ac:dyDescent="0.3">
      <c r="A13678" s="10">
        <v>43762</v>
      </c>
      <c r="B13678" s="11" t="s">
        <v>677</v>
      </c>
      <c r="C13678" s="11" t="s">
        <v>678</v>
      </c>
      <c r="D13678" s="11" t="s">
        <v>662</v>
      </c>
      <c r="F13678" s="15">
        <f>IF(ISBLANK($D13678),"",IF(ISBLANK($E13678),VLOOKUP($D13678,$J:$K,2,FALSE),VLOOKUP($E13678,'Daycare Packages'!$A:$G,7,FALSE)))</f>
        <v>30</v>
      </c>
      <c r="G13678" s="15"/>
      <c r="H13678" s="15">
        <f t="shared" si="457"/>
        <v>30</v>
      </c>
      <c r="I13678" s="198">
        <f t="shared" si="458"/>
        <v>10</v>
      </c>
    </row>
    <row r="13679" spans="1:9" x14ac:dyDescent="0.3">
      <c r="A13679" s="10">
        <v>43762</v>
      </c>
      <c r="B13679" s="11" t="s">
        <v>179</v>
      </c>
      <c r="C13679" s="11" t="s">
        <v>706</v>
      </c>
      <c r="D13679" s="11" t="s">
        <v>662</v>
      </c>
      <c r="E13679" s="11">
        <v>7004230</v>
      </c>
      <c r="F13679" s="15">
        <f>IF(ISBLANK($D13679),"",IF(ISBLANK($E13679),VLOOKUP($D13679,$J:$K,2,FALSE),VLOOKUP($E13679,'Daycare Packages'!$A:$G,7,FALSE)))</f>
        <v>27</v>
      </c>
      <c r="G13679" s="15"/>
      <c r="H13679" s="15">
        <f t="shared" si="457"/>
        <v>27</v>
      </c>
      <c r="I13679" s="198">
        <f t="shared" si="458"/>
        <v>10</v>
      </c>
    </row>
    <row r="13680" spans="1:9" x14ac:dyDescent="0.3">
      <c r="A13680" s="10">
        <v>43762</v>
      </c>
      <c r="B13680" s="11" t="s">
        <v>1890</v>
      </c>
      <c r="C13680" s="11" t="s">
        <v>1891</v>
      </c>
      <c r="D13680" s="11" t="s">
        <v>662</v>
      </c>
      <c r="F13680" s="15">
        <f>IF(ISBLANK($D13680),"",IF(ISBLANK($E13680),VLOOKUP($D13680,$J:$K,2,FALSE),VLOOKUP($E13680,'Daycare Packages'!$A:$G,7,FALSE)))</f>
        <v>30</v>
      </c>
      <c r="G13680" s="15"/>
      <c r="H13680" s="15">
        <f t="shared" si="457"/>
        <v>30</v>
      </c>
      <c r="I13680" s="198">
        <f t="shared" si="458"/>
        <v>10</v>
      </c>
    </row>
    <row r="13681" spans="1:9" x14ac:dyDescent="0.3">
      <c r="A13681" s="10">
        <v>43762</v>
      </c>
      <c r="B13681" s="11" t="s">
        <v>2498</v>
      </c>
      <c r="C13681" s="11" t="s">
        <v>880</v>
      </c>
      <c r="D13681" s="11" t="s">
        <v>662</v>
      </c>
      <c r="E13681" s="11">
        <v>7001938</v>
      </c>
      <c r="F13681" s="15">
        <f>IF(ISBLANK($D13681),"",IF(ISBLANK($E13681),VLOOKUP($D13681,$J:$K,2,FALSE),VLOOKUP($E13681,'Daycare Packages'!$A:$G,7,FALSE)))</f>
        <v>27</v>
      </c>
      <c r="G13681" s="15"/>
      <c r="H13681" s="15">
        <f t="shared" si="457"/>
        <v>27</v>
      </c>
      <c r="I13681" s="198">
        <f t="shared" si="458"/>
        <v>10</v>
      </c>
    </row>
    <row r="13682" spans="1:9" x14ac:dyDescent="0.3">
      <c r="A13682" s="10">
        <v>43762</v>
      </c>
      <c r="B13682" s="11" t="s">
        <v>2151</v>
      </c>
      <c r="C13682" s="11" t="s">
        <v>808</v>
      </c>
      <c r="D13682" s="11" t="s">
        <v>662</v>
      </c>
      <c r="F13682" s="15">
        <f>IF(ISBLANK($D13682),"",IF(ISBLANK($E13682),VLOOKUP($D13682,$J:$K,2,FALSE),VLOOKUP($E13682,'Daycare Packages'!$A:$G,7,FALSE)))</f>
        <v>30</v>
      </c>
      <c r="G13682" s="15"/>
      <c r="H13682" s="15">
        <f t="shared" si="457"/>
        <v>30</v>
      </c>
      <c r="I13682" s="198">
        <f t="shared" si="458"/>
        <v>10</v>
      </c>
    </row>
    <row r="13683" spans="1:9" x14ac:dyDescent="0.3">
      <c r="A13683" s="10">
        <v>43762</v>
      </c>
      <c r="B13683" s="11" t="s">
        <v>1947</v>
      </c>
      <c r="C13683" s="11" t="s">
        <v>1948</v>
      </c>
      <c r="D13683" s="11" t="s">
        <v>662</v>
      </c>
      <c r="F13683" s="15">
        <f>IF(ISBLANK($D13683),"",IF(ISBLANK($E13683),VLOOKUP($D13683,$J:$K,2,FALSE),VLOOKUP($E13683,'Daycare Packages'!$A:$G,7,FALSE)))</f>
        <v>30</v>
      </c>
      <c r="G13683" s="15"/>
      <c r="H13683" s="15">
        <f t="shared" si="457"/>
        <v>30</v>
      </c>
      <c r="I13683" s="198">
        <f t="shared" si="458"/>
        <v>10</v>
      </c>
    </row>
    <row r="13684" spans="1:9" x14ac:dyDescent="0.3">
      <c r="A13684" s="10">
        <v>43762</v>
      </c>
      <c r="B13684" s="11" t="s">
        <v>154</v>
      </c>
      <c r="C13684" s="11" t="s">
        <v>729</v>
      </c>
      <c r="D13684" s="11" t="s">
        <v>662</v>
      </c>
      <c r="E13684" s="11">
        <v>7000172</v>
      </c>
      <c r="F13684" s="15">
        <f>IF(ISBLANK($D13684),"",IF(ISBLANK($E13684),VLOOKUP($D13684,$J:$K,2,FALSE),VLOOKUP($E13684,'Daycare Packages'!$A:$G,7,FALSE)))</f>
        <v>27</v>
      </c>
      <c r="G13684" s="15"/>
      <c r="H13684" s="15">
        <f t="shared" si="457"/>
        <v>27</v>
      </c>
      <c r="I13684" s="198">
        <f t="shared" si="458"/>
        <v>10</v>
      </c>
    </row>
    <row r="13685" spans="1:9" x14ac:dyDescent="0.3">
      <c r="A13685" s="10">
        <v>43762</v>
      </c>
      <c r="B13685" s="11" t="s">
        <v>223</v>
      </c>
      <c r="C13685" s="11" t="s">
        <v>538</v>
      </c>
      <c r="D13685" s="11" t="s">
        <v>662</v>
      </c>
      <c r="F13685" s="15">
        <f>IF(ISBLANK($D13685),"",IF(ISBLANK($E13685),VLOOKUP($D13685,$J:$K,2,FALSE),VLOOKUP($E13685,'Daycare Packages'!$A:$G,7,FALSE)))</f>
        <v>30</v>
      </c>
      <c r="G13685" s="15"/>
      <c r="H13685" s="15">
        <f t="shared" si="457"/>
        <v>30</v>
      </c>
      <c r="I13685" s="198">
        <f t="shared" si="458"/>
        <v>10</v>
      </c>
    </row>
    <row r="13686" spans="1:9" x14ac:dyDescent="0.3">
      <c r="A13686" s="10">
        <v>43762</v>
      </c>
      <c r="B13686" s="11" t="s">
        <v>1317</v>
      </c>
      <c r="C13686" s="11" t="s">
        <v>1608</v>
      </c>
      <c r="D13686" s="11" t="s">
        <v>662</v>
      </c>
      <c r="E13686" s="11">
        <v>6935593</v>
      </c>
      <c r="F13686" s="15">
        <f>IF(ISBLANK($D13686),"",IF(ISBLANK($E13686),VLOOKUP($D13686,$J:$K,2,FALSE),VLOOKUP($E13686,'Daycare Packages'!$A:$G,7,FALSE)))</f>
        <v>25</v>
      </c>
      <c r="G13686" s="15"/>
      <c r="H13686" s="15">
        <f t="shared" si="457"/>
        <v>25</v>
      </c>
      <c r="I13686" s="198">
        <f t="shared" si="458"/>
        <v>10</v>
      </c>
    </row>
    <row r="13687" spans="1:9" x14ac:dyDescent="0.3">
      <c r="A13687" s="10">
        <v>43762</v>
      </c>
      <c r="B13687" s="11" t="s">
        <v>2457</v>
      </c>
      <c r="C13687" s="11" t="s">
        <v>2458</v>
      </c>
      <c r="D13687" s="11" t="s">
        <v>662</v>
      </c>
      <c r="E13687" s="11">
        <v>6999273</v>
      </c>
      <c r="F13687" s="15">
        <f>IF(ISBLANK($D13687),"",IF(ISBLANK($E13687),VLOOKUP($D13687,$J:$K,2,FALSE),VLOOKUP($E13687,'Daycare Packages'!$A:$G,7,FALSE)))</f>
        <v>27</v>
      </c>
      <c r="G13687" s="15"/>
      <c r="H13687" s="15">
        <f t="shared" si="457"/>
        <v>27</v>
      </c>
      <c r="I13687" s="198">
        <f t="shared" si="458"/>
        <v>10</v>
      </c>
    </row>
    <row r="13688" spans="1:9" x14ac:dyDescent="0.3">
      <c r="A13688" s="10">
        <v>43762</v>
      </c>
      <c r="B13688" s="11" t="s">
        <v>688</v>
      </c>
      <c r="C13688" s="11" t="s">
        <v>689</v>
      </c>
      <c r="D13688" s="11" t="s">
        <v>662</v>
      </c>
      <c r="F13688" s="15">
        <f>IF(ISBLANK($D13688),"",IF(ISBLANK($E13688),VLOOKUP($D13688,$J:$K,2,FALSE),VLOOKUP($E13688,'Daycare Packages'!$A:$G,7,FALSE)))</f>
        <v>30</v>
      </c>
      <c r="G13688" s="15"/>
      <c r="H13688" s="15">
        <f t="shared" si="457"/>
        <v>30</v>
      </c>
      <c r="I13688" s="198">
        <f t="shared" si="458"/>
        <v>10</v>
      </c>
    </row>
    <row r="13689" spans="1:9" x14ac:dyDescent="0.3">
      <c r="A13689" s="10">
        <v>43762</v>
      </c>
      <c r="B13689" s="11" t="s">
        <v>189</v>
      </c>
      <c r="C13689" s="11" t="s">
        <v>638</v>
      </c>
      <c r="D13689" s="11" t="s">
        <v>662</v>
      </c>
      <c r="E13689" s="11">
        <v>6895721</v>
      </c>
      <c r="F13689" s="15">
        <f>IF(ISBLANK($D13689),"",IF(ISBLANK($E13689),VLOOKUP($D13689,$J:$K,2,FALSE),VLOOKUP($E13689,'Daycare Packages'!$A:$G,7,FALSE)))</f>
        <v>25</v>
      </c>
      <c r="G13689" s="15"/>
      <c r="H13689" s="15">
        <f t="shared" si="457"/>
        <v>25</v>
      </c>
      <c r="I13689" s="198">
        <f t="shared" si="458"/>
        <v>10</v>
      </c>
    </row>
    <row r="13690" spans="1:9" x14ac:dyDescent="0.3">
      <c r="A13690" s="10">
        <v>43762</v>
      </c>
      <c r="B13690" s="11" t="s">
        <v>167</v>
      </c>
      <c r="C13690" s="11" t="s">
        <v>726</v>
      </c>
      <c r="D13690" s="11" t="s">
        <v>662</v>
      </c>
      <c r="E13690" s="11">
        <v>7004248</v>
      </c>
      <c r="F13690" s="15">
        <f>IF(ISBLANK($D13690),"",IF(ISBLANK($E13690),VLOOKUP($D13690,$J:$K,2,FALSE),VLOOKUP($E13690,'Daycare Packages'!$A:$G,7,FALSE)))</f>
        <v>27</v>
      </c>
      <c r="G13690" s="15"/>
      <c r="H13690" s="15">
        <f t="shared" si="457"/>
        <v>27</v>
      </c>
      <c r="I13690" s="198">
        <f t="shared" si="458"/>
        <v>10</v>
      </c>
    </row>
    <row r="13691" spans="1:9" x14ac:dyDescent="0.3">
      <c r="A13691" s="10">
        <v>43762</v>
      </c>
      <c r="B13691" s="11" t="s">
        <v>167</v>
      </c>
      <c r="C13691" s="11" t="s">
        <v>467</v>
      </c>
      <c r="D13691" s="11" t="s">
        <v>662</v>
      </c>
      <c r="E13691" s="11">
        <v>6971388</v>
      </c>
      <c r="F13691" s="15">
        <f>IF(ISBLANK($D13691),"",IF(ISBLANK($E13691),VLOOKUP($D13691,$J:$K,2,FALSE),VLOOKUP($E13691,'Daycare Packages'!$A:$G,7,FALSE)))</f>
        <v>27</v>
      </c>
      <c r="G13691" s="15"/>
      <c r="H13691" s="15">
        <f t="shared" si="457"/>
        <v>27</v>
      </c>
      <c r="I13691" s="198">
        <f t="shared" si="458"/>
        <v>10</v>
      </c>
    </row>
    <row r="13692" spans="1:9" x14ac:dyDescent="0.3">
      <c r="A13692" s="10">
        <v>43762</v>
      </c>
      <c r="B13692" s="11" t="s">
        <v>2006</v>
      </c>
      <c r="C13692" s="11" t="s">
        <v>2007</v>
      </c>
      <c r="D13692" s="11" t="s">
        <v>662</v>
      </c>
      <c r="E13692" s="11">
        <v>6985626</v>
      </c>
      <c r="F13692" s="15">
        <f>IF(ISBLANK($D13692),"",IF(ISBLANK($E13692),VLOOKUP($D13692,$J:$K,2,FALSE),VLOOKUP($E13692,'Daycare Packages'!$A:$G,7,FALSE)))</f>
        <v>23</v>
      </c>
      <c r="G13692" s="15"/>
      <c r="H13692" s="15">
        <f t="shared" si="457"/>
        <v>23</v>
      </c>
      <c r="I13692" s="198">
        <f t="shared" si="458"/>
        <v>10</v>
      </c>
    </row>
    <row r="13693" spans="1:9" x14ac:dyDescent="0.3">
      <c r="A13693" s="10">
        <v>43762</v>
      </c>
      <c r="B13693" s="11" t="s">
        <v>2006</v>
      </c>
      <c r="C13693" s="11" t="s">
        <v>1154</v>
      </c>
      <c r="D13693" s="11" t="s">
        <v>662</v>
      </c>
      <c r="E13693" s="11">
        <v>6985626</v>
      </c>
      <c r="F13693" s="15">
        <f>IF(ISBLANK($D13693),"",IF(ISBLANK($E13693),VLOOKUP($D13693,$J:$K,2,FALSE),VLOOKUP($E13693,'Daycare Packages'!$A:$G,7,FALSE)))</f>
        <v>23</v>
      </c>
      <c r="G13693" s="15"/>
      <c r="H13693" s="15">
        <f t="shared" ref="H13693:H13756" si="459">IF(ISBLANK(D13693),"",SUM(F13693:G13693))</f>
        <v>23</v>
      </c>
      <c r="I13693" s="198">
        <f t="shared" si="458"/>
        <v>10</v>
      </c>
    </row>
    <row r="13694" spans="1:9" x14ac:dyDescent="0.3">
      <c r="A13694" s="10">
        <v>43762</v>
      </c>
      <c r="B13694" s="11" t="s">
        <v>1164</v>
      </c>
      <c r="C13694" s="11" t="s">
        <v>395</v>
      </c>
      <c r="D13694" s="11" t="s">
        <v>662</v>
      </c>
      <c r="E13694" s="11">
        <v>7004749</v>
      </c>
      <c r="F13694" s="15">
        <f>IF(ISBLANK($D13694),"",IF(ISBLANK($E13694),VLOOKUP($D13694,$J:$K,2,FALSE),VLOOKUP($E13694,'Daycare Packages'!$A:$G,7,FALSE)))</f>
        <v>27</v>
      </c>
      <c r="G13694" s="15"/>
      <c r="H13694" s="15">
        <f t="shared" si="459"/>
        <v>27</v>
      </c>
      <c r="I13694" s="198">
        <f t="shared" si="458"/>
        <v>10</v>
      </c>
    </row>
    <row r="13695" spans="1:9" x14ac:dyDescent="0.3">
      <c r="A13695" s="10">
        <v>43762</v>
      </c>
      <c r="B13695" s="11" t="s">
        <v>209</v>
      </c>
      <c r="C13695" s="11" t="s">
        <v>702</v>
      </c>
      <c r="D13695" s="11" t="s">
        <v>662</v>
      </c>
      <c r="E13695" s="11">
        <v>6992732</v>
      </c>
      <c r="F13695" s="15">
        <f>IF(ISBLANK($D13695),"",IF(ISBLANK($E13695),VLOOKUP($D13695,$J:$K,2,FALSE),VLOOKUP($E13695,'Daycare Packages'!$A:$G,7,FALSE)))</f>
        <v>27</v>
      </c>
      <c r="G13695" s="15"/>
      <c r="H13695" s="15">
        <f t="shared" si="459"/>
        <v>27</v>
      </c>
      <c r="I13695" s="198">
        <f t="shared" si="458"/>
        <v>10</v>
      </c>
    </row>
    <row r="13696" spans="1:9" x14ac:dyDescent="0.3">
      <c r="A13696" s="10">
        <v>43762</v>
      </c>
      <c r="B13696" s="11" t="s">
        <v>912</v>
      </c>
      <c r="C13696" s="11" t="s">
        <v>913</v>
      </c>
      <c r="D13696" s="11" t="s">
        <v>662</v>
      </c>
      <c r="F13696" s="15">
        <f>IF(ISBLANK($D13696),"",IF(ISBLANK($E13696),VLOOKUP($D13696,$J:$K,2,FALSE),VLOOKUP($E13696,'Daycare Packages'!$A:$G,7,FALSE)))</f>
        <v>30</v>
      </c>
      <c r="G13696" s="15"/>
      <c r="H13696" s="15">
        <f t="shared" si="459"/>
        <v>30</v>
      </c>
      <c r="I13696" s="198">
        <f t="shared" si="458"/>
        <v>10</v>
      </c>
    </row>
    <row r="13697" spans="1:9" x14ac:dyDescent="0.3">
      <c r="A13697" s="10">
        <v>43762</v>
      </c>
      <c r="B13697" s="11" t="s">
        <v>1695</v>
      </c>
      <c r="C13697" s="11" t="s">
        <v>1420</v>
      </c>
      <c r="D13697" s="11" t="s">
        <v>662</v>
      </c>
      <c r="F13697" s="15">
        <f>IF(ISBLANK($D13697),"",IF(ISBLANK($E13697),VLOOKUP($D13697,$J:$K,2,FALSE),VLOOKUP($E13697,'Daycare Packages'!$A:$G,7,FALSE)))</f>
        <v>30</v>
      </c>
      <c r="G13697" s="15"/>
      <c r="H13697" s="15">
        <f t="shared" si="459"/>
        <v>30</v>
      </c>
      <c r="I13697" s="198">
        <f t="shared" si="458"/>
        <v>10</v>
      </c>
    </row>
    <row r="13698" spans="1:9" x14ac:dyDescent="0.3">
      <c r="A13698" s="10">
        <v>43762</v>
      </c>
      <c r="B13698" s="11" t="s">
        <v>140</v>
      </c>
      <c r="C13698" s="11" t="s">
        <v>475</v>
      </c>
      <c r="D13698" s="11" t="s">
        <v>662</v>
      </c>
      <c r="E13698" s="11">
        <v>6964153</v>
      </c>
      <c r="F13698" s="15">
        <f>IF(ISBLANK($D13698),"",IF(ISBLANK($E13698),VLOOKUP($D13698,$J:$K,2,FALSE),VLOOKUP($E13698,'Daycare Packages'!$A:$G,7,FALSE)))</f>
        <v>26</v>
      </c>
      <c r="G13698" s="15"/>
      <c r="H13698" s="15">
        <f t="shared" si="459"/>
        <v>26</v>
      </c>
      <c r="I13698" s="198">
        <f t="shared" si="458"/>
        <v>10</v>
      </c>
    </row>
    <row r="13699" spans="1:9" x14ac:dyDescent="0.3">
      <c r="A13699" s="10">
        <v>43762</v>
      </c>
      <c r="B13699" s="11" t="s">
        <v>1692</v>
      </c>
      <c r="C13699" s="11" t="s">
        <v>650</v>
      </c>
      <c r="D13699" s="11" t="s">
        <v>662</v>
      </c>
      <c r="F13699" s="15">
        <f>IF(ISBLANK($D13699),"",IF(ISBLANK($E13699),VLOOKUP($D13699,$J:$K,2,FALSE),VLOOKUP($E13699,'Daycare Packages'!$A:$G,7,FALSE)))</f>
        <v>30</v>
      </c>
      <c r="G13699" s="15"/>
      <c r="H13699" s="15">
        <f t="shared" si="459"/>
        <v>30</v>
      </c>
      <c r="I13699" s="198">
        <f t="shared" ref="I13699:I13762" si="460">IF(A13699="",0,MONTH(A13699))</f>
        <v>10</v>
      </c>
    </row>
    <row r="13700" spans="1:9" x14ac:dyDescent="0.3">
      <c r="A13700" s="10">
        <v>43762</v>
      </c>
      <c r="B13700" s="11" t="s">
        <v>2506</v>
      </c>
      <c r="C13700" s="11" t="s">
        <v>776</v>
      </c>
      <c r="D13700" s="11" t="s">
        <v>662</v>
      </c>
      <c r="E13700" s="11">
        <v>6902659</v>
      </c>
      <c r="F13700" s="15">
        <f>IF(ISBLANK($D13700),"",IF(ISBLANK($E13700),VLOOKUP($D13700,$J:$K,2,FALSE),VLOOKUP($E13700,'Daycare Packages'!$A:$G,7,FALSE)))</f>
        <v>27</v>
      </c>
      <c r="G13700" s="15"/>
      <c r="H13700" s="15">
        <f t="shared" si="459"/>
        <v>27</v>
      </c>
      <c r="I13700" s="198">
        <f t="shared" si="460"/>
        <v>10</v>
      </c>
    </row>
    <row r="13701" spans="1:9" x14ac:dyDescent="0.3">
      <c r="A13701" s="10">
        <v>43762</v>
      </c>
      <c r="B13701" s="11" t="s">
        <v>156</v>
      </c>
      <c r="C13701" s="11" t="s">
        <v>479</v>
      </c>
      <c r="D13701" s="11" t="s">
        <v>662</v>
      </c>
      <c r="E13701" s="11">
        <v>6912335</v>
      </c>
      <c r="F13701" s="15">
        <f>IF(ISBLANK($D13701),"",IF(ISBLANK($E13701),VLOOKUP($D13701,$J:$K,2,FALSE),VLOOKUP($E13701,'Daycare Packages'!$A:$G,7,FALSE)))</f>
        <v>23</v>
      </c>
      <c r="G13701" s="15"/>
      <c r="H13701" s="15">
        <f t="shared" si="459"/>
        <v>23</v>
      </c>
      <c r="I13701" s="198">
        <f t="shared" si="460"/>
        <v>10</v>
      </c>
    </row>
    <row r="13702" spans="1:9" x14ac:dyDescent="0.3">
      <c r="A13702" s="10">
        <v>43762</v>
      </c>
      <c r="B13702" s="11" t="s">
        <v>699</v>
      </c>
      <c r="C13702" s="11" t="s">
        <v>478</v>
      </c>
      <c r="D13702" s="11" t="s">
        <v>662</v>
      </c>
      <c r="F13702" s="15">
        <f>IF(ISBLANK($D13702),"",IF(ISBLANK($E13702),VLOOKUP($D13702,$J:$K,2,FALSE),VLOOKUP($E13702,'Daycare Packages'!$A:$G,7,FALSE)))</f>
        <v>30</v>
      </c>
      <c r="G13702" s="15">
        <v>-3</v>
      </c>
      <c r="H13702" s="15">
        <f t="shared" si="459"/>
        <v>27</v>
      </c>
      <c r="I13702" s="198">
        <f t="shared" si="460"/>
        <v>10</v>
      </c>
    </row>
    <row r="13703" spans="1:9" x14ac:dyDescent="0.3">
      <c r="A13703" s="10">
        <v>43762</v>
      </c>
      <c r="B13703" s="11" t="s">
        <v>2507</v>
      </c>
      <c r="C13703" s="11" t="s">
        <v>448</v>
      </c>
      <c r="D13703" s="11" t="s">
        <v>662</v>
      </c>
      <c r="E13703" s="11">
        <v>6927509</v>
      </c>
      <c r="F13703" s="15">
        <f>IF(ISBLANK($D13703),"",IF(ISBLANK($E13703),VLOOKUP($D13703,$J:$K,2,FALSE),VLOOKUP($E13703,'Daycare Packages'!$A:$G,7,FALSE)))</f>
        <v>27</v>
      </c>
      <c r="G13703" s="15"/>
      <c r="H13703" s="15">
        <f t="shared" si="459"/>
        <v>27</v>
      </c>
      <c r="I13703" s="198">
        <f t="shared" si="460"/>
        <v>10</v>
      </c>
    </row>
    <row r="13704" spans="1:9" x14ac:dyDescent="0.3">
      <c r="A13704" s="10">
        <v>43762</v>
      </c>
      <c r="B13704" s="11" t="s">
        <v>663</v>
      </c>
      <c r="C13704" s="11" t="s">
        <v>665</v>
      </c>
      <c r="D13704" s="11" t="s">
        <v>662</v>
      </c>
      <c r="F13704" s="15">
        <f>IF(ISBLANK($D13704),"",IF(ISBLANK($E13704),VLOOKUP($D13704,$J:$K,2,FALSE),VLOOKUP($E13704,'Daycare Packages'!$A:$G,7,FALSE)))</f>
        <v>30</v>
      </c>
      <c r="G13704" s="15"/>
      <c r="H13704" s="15">
        <f t="shared" si="459"/>
        <v>30</v>
      </c>
      <c r="I13704" s="198">
        <f t="shared" si="460"/>
        <v>10</v>
      </c>
    </row>
    <row r="13705" spans="1:9" x14ac:dyDescent="0.3">
      <c r="A13705" s="10">
        <v>43762</v>
      </c>
      <c r="B13705" s="11" t="s">
        <v>663</v>
      </c>
      <c r="C13705" s="11" t="s">
        <v>664</v>
      </c>
      <c r="D13705" s="11" t="s">
        <v>662</v>
      </c>
      <c r="F13705" s="15">
        <f>IF(ISBLANK($D13705),"",IF(ISBLANK($E13705),VLOOKUP($D13705,$J:$K,2,FALSE),VLOOKUP($E13705,'Daycare Packages'!$A:$G,7,FALSE)))</f>
        <v>30</v>
      </c>
      <c r="G13705" s="15"/>
      <c r="H13705" s="15">
        <f t="shared" si="459"/>
        <v>30</v>
      </c>
      <c r="I13705" s="198">
        <f t="shared" si="460"/>
        <v>10</v>
      </c>
    </row>
    <row r="13706" spans="1:9" x14ac:dyDescent="0.3">
      <c r="A13706" s="10">
        <v>43762</v>
      </c>
      <c r="B13706" s="11" t="s">
        <v>173</v>
      </c>
      <c r="C13706" s="11" t="s">
        <v>587</v>
      </c>
      <c r="D13706" s="11" t="s">
        <v>662</v>
      </c>
      <c r="E13706" s="11">
        <v>6957195</v>
      </c>
      <c r="F13706" s="15">
        <f>IF(ISBLANK($D13706),"",IF(ISBLANK($E13706),VLOOKUP($D13706,$J:$K,2,FALSE),VLOOKUP($E13706,'Daycare Packages'!$A:$G,7,FALSE)))</f>
        <v>25</v>
      </c>
      <c r="G13706" s="15"/>
      <c r="H13706" s="15">
        <f t="shared" si="459"/>
        <v>25</v>
      </c>
      <c r="I13706" s="198">
        <f t="shared" si="460"/>
        <v>10</v>
      </c>
    </row>
    <row r="13707" spans="1:9" x14ac:dyDescent="0.3">
      <c r="A13707" s="10">
        <v>43762</v>
      </c>
      <c r="B13707" s="11" t="s">
        <v>171</v>
      </c>
      <c r="C13707" s="11" t="s">
        <v>693</v>
      </c>
      <c r="D13707" s="11" t="s">
        <v>662</v>
      </c>
      <c r="E13707" s="11">
        <v>6951687</v>
      </c>
      <c r="F13707" s="15">
        <f>IF(ISBLANK($D13707),"",IF(ISBLANK($E13707),VLOOKUP($D13707,$J:$K,2,FALSE),VLOOKUP($E13707,'Daycare Packages'!$A:$G,7,FALSE)))</f>
        <v>26</v>
      </c>
      <c r="G13707" s="15"/>
      <c r="H13707" s="15">
        <f t="shared" si="459"/>
        <v>26</v>
      </c>
      <c r="I13707" s="198">
        <f t="shared" si="460"/>
        <v>10</v>
      </c>
    </row>
    <row r="13708" spans="1:9" x14ac:dyDescent="0.3">
      <c r="A13708" s="10">
        <v>43762</v>
      </c>
      <c r="B13708" s="11" t="s">
        <v>152</v>
      </c>
      <c r="C13708" s="11" t="s">
        <v>679</v>
      </c>
      <c r="D13708" s="11" t="s">
        <v>662</v>
      </c>
      <c r="E13708" s="11">
        <v>6942219</v>
      </c>
      <c r="F13708" s="15">
        <f>IF(ISBLANK($D13708),"",IF(ISBLANK($E13708),VLOOKUP($D13708,$J:$K,2,FALSE),VLOOKUP($E13708,'Daycare Packages'!$A:$G,7,FALSE)))</f>
        <v>23</v>
      </c>
      <c r="G13708" s="15"/>
      <c r="H13708" s="15">
        <f t="shared" si="459"/>
        <v>23</v>
      </c>
      <c r="I13708" s="198">
        <f t="shared" si="460"/>
        <v>10</v>
      </c>
    </row>
    <row r="13709" spans="1:9" x14ac:dyDescent="0.3">
      <c r="A13709" s="10">
        <v>43762</v>
      </c>
      <c r="B13709" s="11" t="s">
        <v>2367</v>
      </c>
      <c r="C13709" s="11" t="s">
        <v>631</v>
      </c>
      <c r="D13709" s="11" t="s">
        <v>662</v>
      </c>
      <c r="E13709" s="11">
        <v>6966486</v>
      </c>
      <c r="F13709" s="15">
        <f>IF(ISBLANK($D13709),"",IF(ISBLANK($E13709),VLOOKUP($D13709,$J:$K,2,FALSE),VLOOKUP($E13709,'Daycare Packages'!$A:$G,7,FALSE)))</f>
        <v>25</v>
      </c>
      <c r="G13709" s="15"/>
      <c r="H13709" s="15">
        <f t="shared" si="459"/>
        <v>25</v>
      </c>
      <c r="I13709" s="198">
        <f t="shared" si="460"/>
        <v>10</v>
      </c>
    </row>
    <row r="13710" spans="1:9" x14ac:dyDescent="0.3">
      <c r="A13710" s="10">
        <v>43762</v>
      </c>
      <c r="B13710" s="11" t="s">
        <v>2508</v>
      </c>
      <c r="C13710" s="11" t="s">
        <v>1975</v>
      </c>
      <c r="D13710" s="11" t="s">
        <v>662</v>
      </c>
      <c r="F13710" s="15">
        <f>IF(ISBLANK($D13710),"",IF(ISBLANK($E13710),VLOOKUP($D13710,$J:$K,2,FALSE),VLOOKUP($E13710,'Daycare Packages'!$A:$G,7,FALSE)))</f>
        <v>30</v>
      </c>
      <c r="G13710" s="15"/>
      <c r="H13710" s="15">
        <f t="shared" si="459"/>
        <v>30</v>
      </c>
      <c r="I13710" s="198">
        <f t="shared" si="460"/>
        <v>10</v>
      </c>
    </row>
    <row r="13711" spans="1:9" x14ac:dyDescent="0.3">
      <c r="A13711" s="10">
        <v>43762</v>
      </c>
      <c r="B13711" s="11" t="s">
        <v>123</v>
      </c>
      <c r="C13711" s="11" t="s">
        <v>622</v>
      </c>
      <c r="D13711" s="11" t="s">
        <v>662</v>
      </c>
      <c r="E13711" s="11">
        <v>6960781</v>
      </c>
      <c r="F13711" s="15">
        <f>IF(ISBLANK($D13711),"",IF(ISBLANK($E13711),VLOOKUP($D13711,$J:$K,2,FALSE),VLOOKUP($E13711,'Daycare Packages'!$A:$G,7,FALSE)))</f>
        <v>23</v>
      </c>
      <c r="G13711" s="15"/>
      <c r="H13711" s="15">
        <f t="shared" si="459"/>
        <v>23</v>
      </c>
      <c r="I13711" s="198">
        <f t="shared" si="460"/>
        <v>10</v>
      </c>
    </row>
    <row r="13712" spans="1:9" x14ac:dyDescent="0.3">
      <c r="A13712" s="10">
        <v>43762</v>
      </c>
      <c r="B13712" s="11" t="s">
        <v>340</v>
      </c>
      <c r="C13712" s="11" t="s">
        <v>746</v>
      </c>
      <c r="D13712" s="11" t="s">
        <v>662</v>
      </c>
      <c r="F13712" s="15">
        <f>IF(ISBLANK($D13712),"",IF(ISBLANK($E13712),VLOOKUP($D13712,$J:$K,2,FALSE),VLOOKUP($E13712,'Daycare Packages'!$A:$G,7,FALSE)))</f>
        <v>30</v>
      </c>
      <c r="G13712" s="15">
        <v>-3.6</v>
      </c>
      <c r="H13712" s="15">
        <f t="shared" si="459"/>
        <v>26.4</v>
      </c>
      <c r="I13712" s="198">
        <f t="shared" si="460"/>
        <v>10</v>
      </c>
    </row>
    <row r="13713" spans="1:9" x14ac:dyDescent="0.3">
      <c r="A13713" s="10">
        <v>43762</v>
      </c>
      <c r="B13713" s="11" t="s">
        <v>340</v>
      </c>
      <c r="C13713" s="11" t="s">
        <v>745</v>
      </c>
      <c r="D13713" s="11" t="s">
        <v>662</v>
      </c>
      <c r="F13713" s="15">
        <f>IF(ISBLANK($D13713),"",IF(ISBLANK($E13713),VLOOKUP($D13713,$J:$K,2,FALSE),VLOOKUP($E13713,'Daycare Packages'!$A:$G,7,FALSE)))</f>
        <v>30</v>
      </c>
      <c r="G13713" s="15">
        <v>-3.6</v>
      </c>
      <c r="H13713" s="15">
        <f t="shared" si="459"/>
        <v>26.4</v>
      </c>
      <c r="I13713" s="198">
        <f t="shared" si="460"/>
        <v>10</v>
      </c>
    </row>
    <row r="13714" spans="1:9" x14ac:dyDescent="0.3">
      <c r="A13714" s="10">
        <v>43762</v>
      </c>
      <c r="B13714" s="11" t="s">
        <v>1394</v>
      </c>
      <c r="C13714" s="11" t="s">
        <v>1395</v>
      </c>
      <c r="D13714" s="11" t="s">
        <v>662</v>
      </c>
      <c r="F13714" s="15">
        <f>IF(ISBLANK($D13714),"",IF(ISBLANK($E13714),VLOOKUP($D13714,$J:$K,2,FALSE),VLOOKUP($E13714,'Daycare Packages'!$A:$G,7,FALSE)))</f>
        <v>30</v>
      </c>
      <c r="G13714" s="15">
        <v>-3</v>
      </c>
      <c r="H13714" s="15">
        <f t="shared" si="459"/>
        <v>27</v>
      </c>
      <c r="I13714" s="198">
        <f t="shared" si="460"/>
        <v>10</v>
      </c>
    </row>
    <row r="13715" spans="1:9" x14ac:dyDescent="0.3">
      <c r="A13715" s="10">
        <v>43762</v>
      </c>
      <c r="B13715" s="11" t="s">
        <v>2509</v>
      </c>
      <c r="C13715" s="11" t="s">
        <v>715</v>
      </c>
      <c r="D13715" s="11" t="s">
        <v>659</v>
      </c>
      <c r="F13715" s="15">
        <f>IF(ISBLANK($D13715),"",IF(ISBLANK($E13715),VLOOKUP($D13715,$J:$K,2,FALSE),VLOOKUP($E13715,'Daycare Packages'!$A:$G,7,FALSE)))</f>
        <v>20</v>
      </c>
      <c r="G13715" s="15"/>
      <c r="H13715" s="15">
        <f t="shared" si="459"/>
        <v>20</v>
      </c>
      <c r="I13715" s="198">
        <f t="shared" si="460"/>
        <v>10</v>
      </c>
    </row>
    <row r="13716" spans="1:9" x14ac:dyDescent="0.3">
      <c r="A13716" s="10">
        <v>43762</v>
      </c>
      <c r="B13716" s="11" t="s">
        <v>212</v>
      </c>
      <c r="C13716" s="11" t="s">
        <v>707</v>
      </c>
      <c r="D13716" s="11" t="s">
        <v>662</v>
      </c>
      <c r="F13716" s="15">
        <f>IF(ISBLANK($D13716),"",IF(ISBLANK($E13716),VLOOKUP($D13716,$J:$K,2,FALSE),VLOOKUP($E13716,'Daycare Packages'!$A:$G,7,FALSE)))</f>
        <v>30</v>
      </c>
      <c r="G13716" s="15"/>
      <c r="H13716" s="15">
        <f t="shared" si="459"/>
        <v>30</v>
      </c>
      <c r="I13716" s="198">
        <f t="shared" si="460"/>
        <v>10</v>
      </c>
    </row>
    <row r="13717" spans="1:9" x14ac:dyDescent="0.3">
      <c r="A13717" s="10">
        <v>43762</v>
      </c>
      <c r="B13717" s="11" t="s">
        <v>230</v>
      </c>
      <c r="C13717" s="11" t="s">
        <v>493</v>
      </c>
      <c r="D13717" s="11" t="s">
        <v>659</v>
      </c>
      <c r="F13717" s="15">
        <f>IF(ISBLANK($D13717),"",IF(ISBLANK($E13717),VLOOKUP($D13717,$J:$K,2,FALSE),VLOOKUP($E13717,'Daycare Packages'!$A:$G,7,FALSE)))</f>
        <v>20</v>
      </c>
      <c r="G13717" s="15"/>
      <c r="H13717" s="15">
        <f t="shared" si="459"/>
        <v>20</v>
      </c>
      <c r="I13717" s="198">
        <f t="shared" si="460"/>
        <v>10</v>
      </c>
    </row>
    <row r="13718" spans="1:9" x14ac:dyDescent="0.3">
      <c r="A13718" s="10">
        <v>43762</v>
      </c>
      <c r="B13718" s="11" t="s">
        <v>170</v>
      </c>
      <c r="C13718" s="11" t="s">
        <v>710</v>
      </c>
      <c r="D13718" s="11" t="s">
        <v>662</v>
      </c>
      <c r="E13718" s="11">
        <v>6899079</v>
      </c>
      <c r="F13718" s="15">
        <f>IF(ISBLANK($D13718),"",IF(ISBLANK($E13718),VLOOKUP($D13718,$J:$K,2,FALSE),VLOOKUP($E13718,'Daycare Packages'!$A:$G,7,FALSE)))</f>
        <v>23</v>
      </c>
      <c r="G13718" s="15"/>
      <c r="H13718" s="15">
        <f t="shared" si="459"/>
        <v>23</v>
      </c>
      <c r="I13718" s="198">
        <f t="shared" si="460"/>
        <v>10</v>
      </c>
    </row>
    <row r="13719" spans="1:9" x14ac:dyDescent="0.3">
      <c r="A13719" s="10">
        <v>43762</v>
      </c>
      <c r="B13719" s="11" t="s">
        <v>1167</v>
      </c>
      <c r="C13719" s="11" t="s">
        <v>1006</v>
      </c>
      <c r="D13719" s="11" t="s">
        <v>662</v>
      </c>
      <c r="F13719" s="15">
        <f>IF(ISBLANK($D13719),"",IF(ISBLANK($E13719),VLOOKUP($D13719,$J:$K,2,FALSE),VLOOKUP($E13719,'Daycare Packages'!$A:$G,7,FALSE)))</f>
        <v>30</v>
      </c>
      <c r="G13719" s="15"/>
      <c r="H13719" s="15">
        <f t="shared" si="459"/>
        <v>30</v>
      </c>
      <c r="I13719" s="198">
        <f t="shared" si="460"/>
        <v>10</v>
      </c>
    </row>
    <row r="13720" spans="1:9" x14ac:dyDescent="0.3">
      <c r="A13720" s="10">
        <v>43762</v>
      </c>
      <c r="B13720" s="11" t="s">
        <v>182</v>
      </c>
      <c r="C13720" s="11" t="s">
        <v>685</v>
      </c>
      <c r="D13720" s="11" t="s">
        <v>662</v>
      </c>
      <c r="E13720" s="11">
        <v>6973446</v>
      </c>
      <c r="F13720" s="15">
        <f>IF(ISBLANK($D13720),"",IF(ISBLANK($E13720),VLOOKUP($D13720,$J:$K,2,FALSE),VLOOKUP($E13720,'Daycare Packages'!$A:$G,7,FALSE)))</f>
        <v>23</v>
      </c>
      <c r="G13720" s="15"/>
      <c r="H13720" s="15">
        <f t="shared" si="459"/>
        <v>23</v>
      </c>
      <c r="I13720" s="198">
        <f t="shared" si="460"/>
        <v>10</v>
      </c>
    </row>
    <row r="13721" spans="1:9" x14ac:dyDescent="0.3">
      <c r="A13721" s="10">
        <v>43762</v>
      </c>
      <c r="B13721" s="11" t="s">
        <v>1508</v>
      </c>
      <c r="C13721" s="11" t="s">
        <v>450</v>
      </c>
      <c r="D13721" s="11" t="s">
        <v>662</v>
      </c>
      <c r="E13721" s="11">
        <v>6965396</v>
      </c>
      <c r="F13721" s="15">
        <f>IF(ISBLANK($D13721),"",IF(ISBLANK($E13721),VLOOKUP($D13721,$J:$K,2,FALSE),VLOOKUP($E13721,'Daycare Packages'!$A:$G,7,FALSE)))</f>
        <v>27</v>
      </c>
      <c r="G13721" s="15"/>
      <c r="H13721" s="15">
        <f t="shared" si="459"/>
        <v>27</v>
      </c>
      <c r="I13721" s="198">
        <f t="shared" si="460"/>
        <v>10</v>
      </c>
    </row>
    <row r="13722" spans="1:9" x14ac:dyDescent="0.3">
      <c r="A13722" s="10">
        <v>43762</v>
      </c>
      <c r="B13722" s="11" t="s">
        <v>217</v>
      </c>
      <c r="C13722" s="11" t="s">
        <v>402</v>
      </c>
      <c r="D13722" s="11" t="s">
        <v>662</v>
      </c>
      <c r="E13722" s="11">
        <v>7001066</v>
      </c>
      <c r="F13722" s="15">
        <f>IF(ISBLANK($D13722),"",IF(ISBLANK($E13722),VLOOKUP($D13722,$J:$K,2,FALSE),VLOOKUP($E13722,'Daycare Packages'!$A:$G,7,FALSE)))</f>
        <v>26</v>
      </c>
      <c r="G13722" s="15"/>
      <c r="H13722" s="15">
        <f t="shared" si="459"/>
        <v>26</v>
      </c>
      <c r="I13722" s="198">
        <f t="shared" si="460"/>
        <v>10</v>
      </c>
    </row>
    <row r="13723" spans="1:9" x14ac:dyDescent="0.3">
      <c r="A13723" s="10">
        <v>43762</v>
      </c>
      <c r="B13723" s="11" t="s">
        <v>114</v>
      </c>
      <c r="C13723" s="11" t="s">
        <v>661</v>
      </c>
      <c r="D13723" s="11" t="s">
        <v>662</v>
      </c>
      <c r="E13723" s="11">
        <v>6939596</v>
      </c>
      <c r="F13723" s="15">
        <f>IF(ISBLANK($D13723),"",IF(ISBLANK($E13723),VLOOKUP($D13723,$J:$K,2,FALSE),VLOOKUP($E13723,'Daycare Packages'!$A:$G,7,FALSE)))</f>
        <v>23</v>
      </c>
      <c r="G13723" s="15"/>
      <c r="H13723" s="15">
        <f t="shared" si="459"/>
        <v>23</v>
      </c>
      <c r="I13723" s="198">
        <f t="shared" si="460"/>
        <v>10</v>
      </c>
    </row>
    <row r="13724" spans="1:9" x14ac:dyDescent="0.3">
      <c r="A13724" s="10">
        <v>43762</v>
      </c>
      <c r="B13724" s="11" t="s">
        <v>124</v>
      </c>
      <c r="C13724" s="11" t="s">
        <v>2510</v>
      </c>
      <c r="D13724" s="11" t="s">
        <v>662</v>
      </c>
      <c r="E13724" s="11">
        <v>6718562</v>
      </c>
      <c r="F13724" s="15">
        <f>IF(ISBLANK($D13724),"",IF(ISBLANK($E13724),VLOOKUP($D13724,$J:$K,2,FALSE),VLOOKUP($E13724,'Daycare Packages'!$A:$G,7,FALSE)))</f>
        <v>17</v>
      </c>
      <c r="G13724" s="15"/>
      <c r="H13724" s="15">
        <f t="shared" si="459"/>
        <v>17</v>
      </c>
      <c r="I13724" s="198">
        <f t="shared" si="460"/>
        <v>10</v>
      </c>
    </row>
    <row r="13725" spans="1:9" x14ac:dyDescent="0.3">
      <c r="A13725" s="10">
        <v>43762</v>
      </c>
      <c r="B13725" s="11" t="s">
        <v>1535</v>
      </c>
      <c r="C13725" s="11" t="s">
        <v>846</v>
      </c>
      <c r="D13725" s="11" t="s">
        <v>662</v>
      </c>
      <c r="E13725" s="11">
        <v>6955604</v>
      </c>
      <c r="F13725" s="15">
        <f>IF(ISBLANK($D13725),"",IF(ISBLANK($E13725),VLOOKUP($D13725,$J:$K,2,FALSE),VLOOKUP($E13725,'Daycare Packages'!$A:$G,7,FALSE)))</f>
        <v>26</v>
      </c>
      <c r="G13725" s="15"/>
      <c r="H13725" s="15">
        <f t="shared" si="459"/>
        <v>26</v>
      </c>
      <c r="I13725" s="198">
        <f t="shared" si="460"/>
        <v>10</v>
      </c>
    </row>
    <row r="13726" spans="1:9" x14ac:dyDescent="0.3">
      <c r="A13726" s="10">
        <v>43762</v>
      </c>
      <c r="B13726" s="11" t="s">
        <v>2061</v>
      </c>
      <c r="C13726" s="11" t="s">
        <v>2062</v>
      </c>
      <c r="D13726" s="11" t="s">
        <v>662</v>
      </c>
      <c r="E13726" s="11">
        <v>7002230</v>
      </c>
      <c r="F13726" s="15">
        <f>IF(ISBLANK($D13726),"",IF(ISBLANK($E13726),VLOOKUP($D13726,$J:$K,2,FALSE),VLOOKUP($E13726,'Daycare Packages'!$A:$G,7,FALSE)))</f>
        <v>27</v>
      </c>
      <c r="G13726" s="15"/>
      <c r="H13726" s="15">
        <f t="shared" si="459"/>
        <v>27</v>
      </c>
      <c r="I13726" s="198">
        <f t="shared" si="460"/>
        <v>10</v>
      </c>
    </row>
    <row r="13727" spans="1:9" x14ac:dyDescent="0.3">
      <c r="A13727" s="55">
        <v>43762</v>
      </c>
      <c r="B13727" s="56" t="s">
        <v>511</v>
      </c>
      <c r="C13727" s="56" t="s">
        <v>512</v>
      </c>
      <c r="D13727" s="56" t="s">
        <v>662</v>
      </c>
      <c r="E13727" s="56"/>
      <c r="F13727" s="59">
        <f>IF(ISBLANK($D13727),"",IF(ISBLANK($E13727),VLOOKUP($D13727,$J:$K,2,FALSE),VLOOKUP($E13727,'Daycare Packages'!$A:$G,7,FALSE)))</f>
        <v>30</v>
      </c>
      <c r="G13727" s="59"/>
      <c r="H13727" s="59">
        <f t="shared" si="459"/>
        <v>30</v>
      </c>
      <c r="I13727" s="198">
        <f t="shared" si="460"/>
        <v>10</v>
      </c>
    </row>
    <row r="13728" spans="1:9" x14ac:dyDescent="0.3">
      <c r="A13728" s="10">
        <v>43763</v>
      </c>
      <c r="B13728" s="11" t="s">
        <v>205</v>
      </c>
      <c r="C13728" s="11" t="s">
        <v>863</v>
      </c>
      <c r="D13728" s="11" t="s">
        <v>659</v>
      </c>
      <c r="F13728" s="15">
        <f>IF(ISBLANK($D13728),"",IF(ISBLANK($E13728),VLOOKUP($D13728,$J:$K,2,FALSE),VLOOKUP($E13728,'Daycare Packages'!$A:$G,7,FALSE)))</f>
        <v>20</v>
      </c>
      <c r="G13728" s="15"/>
      <c r="H13728" s="15">
        <f t="shared" si="459"/>
        <v>20</v>
      </c>
      <c r="I13728" s="198">
        <f t="shared" si="460"/>
        <v>10</v>
      </c>
    </row>
    <row r="13729" spans="1:9" x14ac:dyDescent="0.3">
      <c r="A13729" s="10">
        <v>43763</v>
      </c>
      <c r="B13729" s="11" t="s">
        <v>1065</v>
      </c>
      <c r="C13729" s="11" t="s">
        <v>996</v>
      </c>
      <c r="D13729" s="11" t="s">
        <v>671</v>
      </c>
      <c r="F13729" s="15">
        <f>IF(ISBLANK($D13729),"",IF(ISBLANK($E13729),VLOOKUP($D13729,$J:$K,2,FALSE),VLOOKUP($E13729,'Daycare Packages'!$A:$G,7,FALSE)))</f>
        <v>0</v>
      </c>
      <c r="G13729" s="15"/>
      <c r="H13729" s="15">
        <f t="shared" si="459"/>
        <v>0</v>
      </c>
      <c r="I13729" s="198">
        <f t="shared" si="460"/>
        <v>10</v>
      </c>
    </row>
    <row r="13730" spans="1:9" x14ac:dyDescent="0.3">
      <c r="A13730" s="10">
        <v>43763</v>
      </c>
      <c r="B13730" s="11" t="s">
        <v>1661</v>
      </c>
      <c r="C13730" s="11" t="s">
        <v>1673</v>
      </c>
      <c r="D13730" s="11" t="s">
        <v>662</v>
      </c>
      <c r="E13730" s="11">
        <v>7000538</v>
      </c>
      <c r="F13730" s="15">
        <f>IF(ISBLANK($D13730),"",IF(ISBLANK($E13730),VLOOKUP($D13730,$J:$K,2,FALSE),VLOOKUP($E13730,'Daycare Packages'!$A:$G,7,FALSE)))</f>
        <v>27</v>
      </c>
      <c r="G13730" s="15"/>
      <c r="H13730" s="15">
        <f t="shared" si="459"/>
        <v>27</v>
      </c>
      <c r="I13730" s="198">
        <f t="shared" si="460"/>
        <v>10</v>
      </c>
    </row>
    <row r="13731" spans="1:9" x14ac:dyDescent="0.3">
      <c r="A13731" s="10">
        <v>43763</v>
      </c>
      <c r="B13731" s="11" t="s">
        <v>152</v>
      </c>
      <c r="C13731" s="11" t="s">
        <v>679</v>
      </c>
      <c r="D13731" s="11" t="s">
        <v>662</v>
      </c>
      <c r="E13731" s="11">
        <v>6942219</v>
      </c>
      <c r="F13731" s="15">
        <f>IF(ISBLANK($D13731),"",IF(ISBLANK($E13731),VLOOKUP($D13731,$J:$K,2,FALSE),VLOOKUP($E13731,'Daycare Packages'!$A:$G,7,FALSE)))</f>
        <v>23</v>
      </c>
      <c r="G13731" s="15"/>
      <c r="H13731" s="15">
        <f t="shared" si="459"/>
        <v>23</v>
      </c>
      <c r="I13731" s="198">
        <f t="shared" si="460"/>
        <v>10</v>
      </c>
    </row>
    <row r="13732" spans="1:9" x14ac:dyDescent="0.3">
      <c r="A13732" s="10">
        <v>43763</v>
      </c>
      <c r="B13732" s="11" t="s">
        <v>2511</v>
      </c>
      <c r="C13732" s="11" t="s">
        <v>1359</v>
      </c>
      <c r="D13732" s="11" t="s">
        <v>659</v>
      </c>
      <c r="E13732" s="11">
        <v>6958204</v>
      </c>
      <c r="F13732" s="15">
        <f>IF(ISBLANK($D13732),"",IF(ISBLANK($E13732),VLOOKUP($D13732,$J:$K,2,FALSE),VLOOKUP($E13732,'Daycare Packages'!$A:$G,7,FALSE)))</f>
        <v>19</v>
      </c>
      <c r="G13732" s="15"/>
      <c r="H13732" s="15">
        <f t="shared" si="459"/>
        <v>19</v>
      </c>
      <c r="I13732" s="198">
        <f t="shared" si="460"/>
        <v>10</v>
      </c>
    </row>
    <row r="13733" spans="1:9" x14ac:dyDescent="0.3">
      <c r="A13733" s="10">
        <v>43763</v>
      </c>
      <c r="B13733" s="11" t="s">
        <v>2384</v>
      </c>
      <c r="C13733" s="11" t="s">
        <v>2385</v>
      </c>
      <c r="D13733" s="11" t="s">
        <v>659</v>
      </c>
      <c r="E13733" s="11">
        <v>7003016</v>
      </c>
      <c r="F13733" s="15">
        <f>IF(ISBLANK($D13733),"",IF(ISBLANK($E13733),VLOOKUP($D13733,$J:$K,2,FALSE),VLOOKUP($E13733,'Daycare Packages'!$A:$G,7,FALSE)))</f>
        <v>17</v>
      </c>
      <c r="G13733" s="15"/>
      <c r="H13733" s="15">
        <f t="shared" si="459"/>
        <v>17</v>
      </c>
      <c r="I13733" s="198">
        <f t="shared" si="460"/>
        <v>10</v>
      </c>
    </row>
    <row r="13734" spans="1:9" x14ac:dyDescent="0.3">
      <c r="A13734" s="10">
        <v>43763</v>
      </c>
      <c r="B13734" s="11" t="s">
        <v>1165</v>
      </c>
      <c r="C13734" s="11" t="s">
        <v>1166</v>
      </c>
      <c r="D13734" s="11" t="s">
        <v>659</v>
      </c>
      <c r="E13734" s="11">
        <v>6860818</v>
      </c>
      <c r="F13734" s="15">
        <f>IF(ISBLANK($D13734),"",IF(ISBLANK($E13734),VLOOKUP($D13734,$J:$K,2,FALSE),VLOOKUP($E13734,'Daycare Packages'!$A:$G,7,FALSE)))</f>
        <v>18</v>
      </c>
      <c r="G13734" s="15"/>
      <c r="H13734" s="15">
        <f t="shared" si="459"/>
        <v>18</v>
      </c>
      <c r="I13734" s="198">
        <f t="shared" si="460"/>
        <v>10</v>
      </c>
    </row>
    <row r="13735" spans="1:9" x14ac:dyDescent="0.3">
      <c r="A13735" s="10">
        <v>43763</v>
      </c>
      <c r="B13735" s="11" t="s">
        <v>190</v>
      </c>
      <c r="C13735" s="11" t="s">
        <v>718</v>
      </c>
      <c r="D13735" s="11" t="s">
        <v>659</v>
      </c>
      <c r="E13735" s="11">
        <v>6999044</v>
      </c>
      <c r="F13735" s="15">
        <f>IF(ISBLANK($D13735),"",IF(ISBLANK($E13735),VLOOKUP($D13735,$J:$K,2,FALSE),VLOOKUP($E13735,'Daycare Packages'!$A:$G,7,FALSE)))</f>
        <v>19</v>
      </c>
      <c r="G13735" s="15"/>
      <c r="H13735" s="15">
        <f t="shared" si="459"/>
        <v>19</v>
      </c>
      <c r="I13735" s="198">
        <f t="shared" si="460"/>
        <v>10</v>
      </c>
    </row>
    <row r="13736" spans="1:9" x14ac:dyDescent="0.3">
      <c r="A13736" s="10">
        <v>43763</v>
      </c>
      <c r="B13736" s="11" t="s">
        <v>244</v>
      </c>
      <c r="C13736" s="11" t="s">
        <v>673</v>
      </c>
      <c r="D13736" s="11" t="s">
        <v>662</v>
      </c>
      <c r="E13736" s="11">
        <v>6995241</v>
      </c>
      <c r="F13736" s="15">
        <f>IF(ISBLANK($D13736),"",IF(ISBLANK($E13736),VLOOKUP($D13736,$J:$K,2,FALSE),VLOOKUP($E13736,'Daycare Packages'!$A:$G,7,FALSE)))</f>
        <v>25</v>
      </c>
      <c r="G13736" s="15"/>
      <c r="H13736" s="15">
        <f t="shared" si="459"/>
        <v>25</v>
      </c>
      <c r="I13736" s="198">
        <f t="shared" si="460"/>
        <v>10</v>
      </c>
    </row>
    <row r="13737" spans="1:9" x14ac:dyDescent="0.3">
      <c r="A13737" s="10">
        <v>43763</v>
      </c>
      <c r="B13737" s="11" t="s">
        <v>211</v>
      </c>
      <c r="C13737" s="11" t="s">
        <v>507</v>
      </c>
      <c r="D13737" s="11" t="s">
        <v>662</v>
      </c>
      <c r="F13737" s="15">
        <f>IF(ISBLANK($D13737),"",IF(ISBLANK($E13737),VLOOKUP($D13737,$J:$K,2,FALSE),VLOOKUP($E13737,'Daycare Packages'!$A:$G,7,FALSE)))</f>
        <v>30</v>
      </c>
      <c r="G13737" s="15">
        <v>-3</v>
      </c>
      <c r="H13737" s="15">
        <f t="shared" si="459"/>
        <v>27</v>
      </c>
      <c r="I13737" s="198">
        <f t="shared" si="460"/>
        <v>10</v>
      </c>
    </row>
    <row r="13738" spans="1:9" x14ac:dyDescent="0.3">
      <c r="A13738" s="10">
        <v>43763</v>
      </c>
      <c r="B13738" s="11" t="s">
        <v>222</v>
      </c>
      <c r="C13738" s="11" t="s">
        <v>229</v>
      </c>
      <c r="D13738" s="11" t="s">
        <v>662</v>
      </c>
      <c r="E13738" s="11">
        <v>6996968</v>
      </c>
      <c r="F13738" s="15">
        <f>IF(ISBLANK($D13738),"",IF(ISBLANK($E13738),VLOOKUP($D13738,$J:$K,2,FALSE),VLOOKUP($E13738,'Daycare Packages'!$A:$G,7,FALSE)))</f>
        <v>27</v>
      </c>
      <c r="G13738" s="15"/>
      <c r="H13738" s="15">
        <f t="shared" si="459"/>
        <v>27</v>
      </c>
      <c r="I13738" s="198">
        <f t="shared" si="460"/>
        <v>10</v>
      </c>
    </row>
    <row r="13739" spans="1:9" x14ac:dyDescent="0.3">
      <c r="A13739" s="10">
        <v>43763</v>
      </c>
      <c r="B13739" s="11" t="s">
        <v>185</v>
      </c>
      <c r="C13739" s="11" t="s">
        <v>670</v>
      </c>
      <c r="D13739" s="11" t="s">
        <v>662</v>
      </c>
      <c r="E13739" s="11">
        <v>6992618</v>
      </c>
      <c r="F13739" s="15">
        <f>IF(ISBLANK($D13739),"",IF(ISBLANK($E13739),VLOOKUP($D13739,$J:$K,2,FALSE),VLOOKUP($E13739,'Daycare Packages'!$A:$G,7,FALSE)))</f>
        <v>26</v>
      </c>
      <c r="G13739" s="15"/>
      <c r="H13739" s="15">
        <f t="shared" si="459"/>
        <v>26</v>
      </c>
      <c r="I13739" s="198">
        <f t="shared" si="460"/>
        <v>10</v>
      </c>
    </row>
    <row r="13740" spans="1:9" x14ac:dyDescent="0.3">
      <c r="A13740" s="10">
        <v>43763</v>
      </c>
      <c r="B13740" s="11" t="s">
        <v>2357</v>
      </c>
      <c r="C13740" s="11" t="s">
        <v>2358</v>
      </c>
      <c r="D13740" s="11" t="s">
        <v>662</v>
      </c>
      <c r="F13740" s="15">
        <f>IF(ISBLANK($D13740),"",IF(ISBLANK($E13740),VLOOKUP($D13740,$J:$K,2,FALSE),VLOOKUP($E13740,'Daycare Packages'!$A:$G,7,FALSE)))</f>
        <v>30</v>
      </c>
      <c r="G13740" s="15"/>
      <c r="H13740" s="15">
        <f t="shared" si="459"/>
        <v>30</v>
      </c>
      <c r="I13740" s="198">
        <f t="shared" si="460"/>
        <v>10</v>
      </c>
    </row>
    <row r="13741" spans="1:9" x14ac:dyDescent="0.3">
      <c r="A13741" s="10">
        <v>43763</v>
      </c>
      <c r="B13741" s="11" t="s">
        <v>1303</v>
      </c>
      <c r="C13741" s="11" t="s">
        <v>1355</v>
      </c>
      <c r="D13741" s="11" t="s">
        <v>662</v>
      </c>
      <c r="F13741" s="15">
        <f>IF(ISBLANK($D13741),"",IF(ISBLANK($E13741),VLOOKUP($D13741,$J:$K,2,FALSE),VLOOKUP($E13741,'Daycare Packages'!$A:$G,7,FALSE)))</f>
        <v>30</v>
      </c>
      <c r="G13741" s="15"/>
      <c r="H13741" s="15">
        <f t="shared" si="459"/>
        <v>30</v>
      </c>
      <c r="I13741" s="198">
        <f t="shared" si="460"/>
        <v>10</v>
      </c>
    </row>
    <row r="13742" spans="1:9" x14ac:dyDescent="0.3">
      <c r="A13742" s="10">
        <v>43763</v>
      </c>
      <c r="B13742" s="11" t="s">
        <v>228</v>
      </c>
      <c r="C13742" s="11" t="s">
        <v>554</v>
      </c>
      <c r="D13742" s="11" t="s">
        <v>662</v>
      </c>
      <c r="F13742" s="15">
        <f>IF(ISBLANK($D13742),"",IF(ISBLANK($E13742),VLOOKUP($D13742,$J:$K,2,FALSE),VLOOKUP($E13742,'Daycare Packages'!$A:$G,7,FALSE)))</f>
        <v>30</v>
      </c>
      <c r="G13742" s="15"/>
      <c r="H13742" s="15">
        <f t="shared" si="459"/>
        <v>30</v>
      </c>
      <c r="I13742" s="198">
        <f t="shared" si="460"/>
        <v>10</v>
      </c>
    </row>
    <row r="13743" spans="1:9" x14ac:dyDescent="0.3">
      <c r="A13743" s="10">
        <v>43763</v>
      </c>
      <c r="B13743" s="11" t="s">
        <v>1961</v>
      </c>
      <c r="C13743" s="11" t="s">
        <v>1962</v>
      </c>
      <c r="D13743" s="11" t="s">
        <v>662</v>
      </c>
      <c r="F13743" s="15">
        <f>IF(ISBLANK($D13743),"",IF(ISBLANK($E13743),VLOOKUP($D13743,$J:$K,2,FALSE),VLOOKUP($E13743,'Daycare Packages'!$A:$G,7,FALSE)))</f>
        <v>30</v>
      </c>
      <c r="G13743" s="15"/>
      <c r="H13743" s="15">
        <f t="shared" si="459"/>
        <v>30</v>
      </c>
      <c r="I13743" s="198">
        <f t="shared" si="460"/>
        <v>10</v>
      </c>
    </row>
    <row r="13744" spans="1:9" x14ac:dyDescent="0.3">
      <c r="A13744" s="10">
        <v>43763</v>
      </c>
      <c r="B13744" s="11" t="s">
        <v>1612</v>
      </c>
      <c r="C13744" s="11" t="s">
        <v>1613</v>
      </c>
      <c r="D13744" s="11" t="s">
        <v>662</v>
      </c>
      <c r="F13744" s="15">
        <f>IF(ISBLANK($D13744),"",IF(ISBLANK($E13744),VLOOKUP($D13744,$J:$K,2,FALSE),VLOOKUP($E13744,'Daycare Packages'!$A:$G,7,FALSE)))</f>
        <v>30</v>
      </c>
      <c r="G13744" s="15"/>
      <c r="H13744" s="15">
        <f t="shared" si="459"/>
        <v>30</v>
      </c>
      <c r="I13744" s="198">
        <f t="shared" si="460"/>
        <v>10</v>
      </c>
    </row>
    <row r="13745" spans="1:9" x14ac:dyDescent="0.3">
      <c r="A13745" s="10">
        <v>43763</v>
      </c>
      <c r="B13745" s="11" t="s">
        <v>174</v>
      </c>
      <c r="C13745" s="11" t="s">
        <v>432</v>
      </c>
      <c r="D13745" s="11" t="s">
        <v>662</v>
      </c>
      <c r="F13745" s="15">
        <f>IF(ISBLANK($D13745),"",IF(ISBLANK($E13745),VLOOKUP($D13745,$J:$K,2,FALSE),VLOOKUP($E13745,'Daycare Packages'!$A:$G,7,FALSE)))</f>
        <v>30</v>
      </c>
      <c r="G13745" s="15"/>
      <c r="H13745" s="15">
        <f t="shared" si="459"/>
        <v>30</v>
      </c>
      <c r="I13745" s="198">
        <f t="shared" si="460"/>
        <v>10</v>
      </c>
    </row>
    <row r="13746" spans="1:9" x14ac:dyDescent="0.3">
      <c r="A13746" s="10">
        <v>43763</v>
      </c>
      <c r="B13746" s="11" t="s">
        <v>1317</v>
      </c>
      <c r="C13746" s="11" t="s">
        <v>1608</v>
      </c>
      <c r="D13746" s="11" t="s">
        <v>662</v>
      </c>
      <c r="E13746" s="11">
        <v>6935593</v>
      </c>
      <c r="F13746" s="15">
        <f>IF(ISBLANK($D13746),"",IF(ISBLANK($E13746),VLOOKUP($D13746,$J:$K,2,FALSE),VLOOKUP($E13746,'Daycare Packages'!$A:$G,7,FALSE)))</f>
        <v>25</v>
      </c>
      <c r="G13746" s="15"/>
      <c r="H13746" s="15">
        <f t="shared" si="459"/>
        <v>25</v>
      </c>
      <c r="I13746" s="198">
        <f t="shared" si="460"/>
        <v>10</v>
      </c>
    </row>
    <row r="13747" spans="1:9" x14ac:dyDescent="0.3">
      <c r="A13747" s="10">
        <v>43763</v>
      </c>
      <c r="B13747" s="11" t="s">
        <v>2006</v>
      </c>
      <c r="C13747" s="11" t="s">
        <v>2007</v>
      </c>
      <c r="D13747" s="11" t="s">
        <v>662</v>
      </c>
      <c r="E13747" s="11">
        <v>6985626</v>
      </c>
      <c r="F13747" s="15">
        <f>IF(ISBLANK($D13747),"",IF(ISBLANK($E13747),VLOOKUP($D13747,$J:$K,2,FALSE),VLOOKUP($E13747,'Daycare Packages'!$A:$G,7,FALSE)))</f>
        <v>23</v>
      </c>
      <c r="G13747" s="15"/>
      <c r="H13747" s="15">
        <f t="shared" si="459"/>
        <v>23</v>
      </c>
      <c r="I13747" s="198">
        <f t="shared" si="460"/>
        <v>10</v>
      </c>
    </row>
    <row r="13748" spans="1:9" x14ac:dyDescent="0.3">
      <c r="A13748" s="10">
        <v>43763</v>
      </c>
      <c r="B13748" s="11" t="s">
        <v>2006</v>
      </c>
      <c r="C13748" s="11" t="s">
        <v>1154</v>
      </c>
      <c r="D13748" s="11" t="s">
        <v>662</v>
      </c>
      <c r="E13748" s="11">
        <v>6985626</v>
      </c>
      <c r="F13748" s="15">
        <f>IF(ISBLANK($D13748),"",IF(ISBLANK($E13748),VLOOKUP($D13748,$J:$K,2,FALSE),VLOOKUP($E13748,'Daycare Packages'!$A:$G,7,FALSE)))</f>
        <v>23</v>
      </c>
      <c r="G13748" s="15"/>
      <c r="H13748" s="15">
        <f t="shared" si="459"/>
        <v>23</v>
      </c>
      <c r="I13748" s="198">
        <f t="shared" si="460"/>
        <v>10</v>
      </c>
    </row>
    <row r="13749" spans="1:9" x14ac:dyDescent="0.3">
      <c r="A13749" s="10">
        <v>43763</v>
      </c>
      <c r="B13749" s="11" t="s">
        <v>2167</v>
      </c>
      <c r="C13749" s="11" t="s">
        <v>570</v>
      </c>
      <c r="D13749" s="11" t="s">
        <v>662</v>
      </c>
      <c r="E13749" s="11">
        <v>6986647</v>
      </c>
      <c r="F13749" s="15">
        <f>IF(ISBLANK($D13749),"",IF(ISBLANK($E13749),VLOOKUP($D13749,$J:$K,2,FALSE),VLOOKUP($E13749,'Daycare Packages'!$A:$G,7,FALSE)))</f>
        <v>27</v>
      </c>
      <c r="G13749" s="15"/>
      <c r="H13749" s="15">
        <f t="shared" si="459"/>
        <v>27</v>
      </c>
      <c r="I13749" s="198">
        <f t="shared" si="460"/>
        <v>10</v>
      </c>
    </row>
    <row r="13750" spans="1:9" x14ac:dyDescent="0.3">
      <c r="A13750" s="10">
        <v>43763</v>
      </c>
      <c r="B13750" s="11" t="s">
        <v>123</v>
      </c>
      <c r="C13750" s="11" t="s">
        <v>622</v>
      </c>
      <c r="D13750" s="11" t="s">
        <v>662</v>
      </c>
      <c r="E13750" s="11">
        <v>6960781</v>
      </c>
      <c r="F13750" s="15">
        <f>IF(ISBLANK($D13750),"",IF(ISBLANK($E13750),VLOOKUP($D13750,$J:$K,2,FALSE),VLOOKUP($E13750,'Daycare Packages'!$A:$G,7,FALSE)))</f>
        <v>23</v>
      </c>
      <c r="G13750" s="15"/>
      <c r="H13750" s="15">
        <f t="shared" si="459"/>
        <v>23</v>
      </c>
      <c r="I13750" s="198">
        <f t="shared" si="460"/>
        <v>10</v>
      </c>
    </row>
    <row r="13751" spans="1:9" x14ac:dyDescent="0.3">
      <c r="A13751" s="10">
        <v>43763</v>
      </c>
      <c r="B13751" s="11" t="s">
        <v>1298</v>
      </c>
      <c r="C13751" s="11" t="s">
        <v>2513</v>
      </c>
      <c r="D13751" s="11" t="s">
        <v>662</v>
      </c>
      <c r="F13751" s="15">
        <f>IF(ISBLANK($D13751),"",IF(ISBLANK($E13751),VLOOKUP($D13751,$J:$K,2,FALSE),VLOOKUP($E13751,'Daycare Packages'!$A:$G,7,FALSE)))</f>
        <v>30</v>
      </c>
      <c r="G13751" s="15"/>
      <c r="H13751" s="15">
        <f t="shared" si="459"/>
        <v>30</v>
      </c>
      <c r="I13751" s="198">
        <f t="shared" si="460"/>
        <v>10</v>
      </c>
    </row>
    <row r="13752" spans="1:9" x14ac:dyDescent="0.3">
      <c r="A13752" s="10">
        <v>43763</v>
      </c>
      <c r="B13752" s="11" t="s">
        <v>182</v>
      </c>
      <c r="C13752" s="11" t="s">
        <v>685</v>
      </c>
      <c r="D13752" s="11" t="s">
        <v>662</v>
      </c>
      <c r="E13752" s="11">
        <v>6973446</v>
      </c>
      <c r="F13752" s="15">
        <f>IF(ISBLANK($D13752),"",IF(ISBLANK($E13752),VLOOKUP($D13752,$J:$K,2,FALSE),VLOOKUP($E13752,'Daycare Packages'!$A:$G,7,FALSE)))</f>
        <v>23</v>
      </c>
      <c r="G13752" s="15"/>
      <c r="H13752" s="15">
        <f t="shared" si="459"/>
        <v>23</v>
      </c>
      <c r="I13752" s="198">
        <f t="shared" si="460"/>
        <v>10</v>
      </c>
    </row>
    <row r="13753" spans="1:9" x14ac:dyDescent="0.3">
      <c r="A13753" s="10">
        <v>43763</v>
      </c>
      <c r="B13753" s="11" t="s">
        <v>2457</v>
      </c>
      <c r="C13753" s="11" t="s">
        <v>2458</v>
      </c>
      <c r="D13753" s="11" t="s">
        <v>662</v>
      </c>
      <c r="E13753" s="11">
        <v>6999273</v>
      </c>
      <c r="F13753" s="15">
        <f>IF(ISBLANK($D13753),"",IF(ISBLANK($E13753),VLOOKUP($D13753,$J:$K,2,FALSE),VLOOKUP($E13753,'Daycare Packages'!$A:$G,7,FALSE)))</f>
        <v>27</v>
      </c>
      <c r="G13753" s="15"/>
      <c r="H13753" s="15">
        <f t="shared" si="459"/>
        <v>27</v>
      </c>
      <c r="I13753" s="198">
        <f t="shared" si="460"/>
        <v>10</v>
      </c>
    </row>
    <row r="13754" spans="1:9" x14ac:dyDescent="0.3">
      <c r="A13754" s="10">
        <v>43763</v>
      </c>
      <c r="B13754" s="11" t="s">
        <v>677</v>
      </c>
      <c r="C13754" s="11" t="s">
        <v>678</v>
      </c>
      <c r="D13754" s="11" t="s">
        <v>662</v>
      </c>
      <c r="F13754" s="15">
        <f>IF(ISBLANK($D13754),"",IF(ISBLANK($E13754),VLOOKUP($D13754,$J:$K,2,FALSE),VLOOKUP($E13754,'Daycare Packages'!$A:$G,7,FALSE)))</f>
        <v>30</v>
      </c>
      <c r="G13754" s="15"/>
      <c r="H13754" s="15">
        <f t="shared" si="459"/>
        <v>30</v>
      </c>
      <c r="I13754" s="198">
        <f t="shared" si="460"/>
        <v>10</v>
      </c>
    </row>
    <row r="13755" spans="1:9" x14ac:dyDescent="0.3">
      <c r="A13755" s="10">
        <v>43763</v>
      </c>
      <c r="B13755" s="11" t="s">
        <v>2367</v>
      </c>
      <c r="C13755" s="11" t="s">
        <v>631</v>
      </c>
      <c r="D13755" s="11" t="s">
        <v>662</v>
      </c>
      <c r="E13755" s="11">
        <v>6966486</v>
      </c>
      <c r="F13755" s="15">
        <f>IF(ISBLANK($D13755),"",IF(ISBLANK($E13755),VLOOKUP($D13755,$J:$K,2,FALSE),VLOOKUP($E13755,'Daycare Packages'!$A:$G,7,FALSE)))</f>
        <v>25</v>
      </c>
      <c r="G13755" s="15"/>
      <c r="H13755" s="15">
        <f t="shared" si="459"/>
        <v>25</v>
      </c>
      <c r="I13755" s="198">
        <f t="shared" si="460"/>
        <v>10</v>
      </c>
    </row>
    <row r="13756" spans="1:9" x14ac:dyDescent="0.3">
      <c r="A13756" s="10">
        <v>43763</v>
      </c>
      <c r="B13756" s="11" t="s">
        <v>945</v>
      </c>
      <c r="C13756" s="11" t="s">
        <v>946</v>
      </c>
      <c r="D13756" s="11" t="s">
        <v>662</v>
      </c>
      <c r="F13756" s="15">
        <f>IF(ISBLANK($D13756),"",IF(ISBLANK($E13756),VLOOKUP($D13756,$J:$K,2,FALSE),VLOOKUP($E13756,'Daycare Packages'!$A:$G,7,FALSE)))</f>
        <v>30</v>
      </c>
      <c r="G13756" s="15"/>
      <c r="H13756" s="15">
        <f t="shared" si="459"/>
        <v>30</v>
      </c>
      <c r="I13756" s="198">
        <f t="shared" si="460"/>
        <v>10</v>
      </c>
    </row>
    <row r="13757" spans="1:9" x14ac:dyDescent="0.3">
      <c r="A13757" s="10">
        <v>43763</v>
      </c>
      <c r="B13757" s="11" t="s">
        <v>2293</v>
      </c>
      <c r="C13757" s="11" t="s">
        <v>1675</v>
      </c>
      <c r="D13757" s="11" t="s">
        <v>662</v>
      </c>
      <c r="F13757" s="15">
        <f>IF(ISBLANK($D13757),"",IF(ISBLANK($E13757),VLOOKUP($D13757,$J:$K,2,FALSE),VLOOKUP($E13757,'Daycare Packages'!$A:$G,7,FALSE)))</f>
        <v>30</v>
      </c>
      <c r="G13757" s="15"/>
      <c r="H13757" s="15">
        <f t="shared" ref="H13757:H13820" si="461">IF(ISBLANK(D13757),"",SUM(F13757:G13757))</f>
        <v>30</v>
      </c>
      <c r="I13757" s="198">
        <f t="shared" si="460"/>
        <v>10</v>
      </c>
    </row>
    <row r="13758" spans="1:9" x14ac:dyDescent="0.3">
      <c r="A13758" s="10">
        <v>43763</v>
      </c>
      <c r="B13758" s="11" t="s">
        <v>214</v>
      </c>
      <c r="C13758" s="11" t="s">
        <v>686</v>
      </c>
      <c r="D13758" s="11" t="s">
        <v>662</v>
      </c>
      <c r="E13758" s="11">
        <v>6952878</v>
      </c>
      <c r="F13758" s="15">
        <f>IF(ISBLANK($D13758),"",IF(ISBLANK($E13758),VLOOKUP($D13758,$J:$K,2,FALSE),VLOOKUP($E13758,'Daycare Packages'!$A:$G,7,FALSE)))</f>
        <v>23.4</v>
      </c>
      <c r="G13758" s="15"/>
      <c r="H13758" s="15">
        <f t="shared" si="461"/>
        <v>23.4</v>
      </c>
      <c r="I13758" s="198">
        <f t="shared" si="460"/>
        <v>10</v>
      </c>
    </row>
    <row r="13759" spans="1:9" x14ac:dyDescent="0.3">
      <c r="A13759" s="10">
        <v>43763</v>
      </c>
      <c r="B13759" s="11" t="s">
        <v>160</v>
      </c>
      <c r="C13759" s="11" t="s">
        <v>794</v>
      </c>
      <c r="D13759" s="11" t="s">
        <v>662</v>
      </c>
      <c r="E13759" s="11">
        <v>6976592</v>
      </c>
      <c r="F13759" s="15">
        <f>IF(ISBLANK($D13759),"",IF(ISBLANK($E13759),VLOOKUP($D13759,$J:$K,2,FALSE),VLOOKUP($E13759,'Daycare Packages'!$A:$G,7,FALSE)))</f>
        <v>25</v>
      </c>
      <c r="G13759" s="15"/>
      <c r="H13759" s="15">
        <f t="shared" si="461"/>
        <v>25</v>
      </c>
      <c r="I13759" s="198">
        <f t="shared" si="460"/>
        <v>10</v>
      </c>
    </row>
    <row r="13760" spans="1:9" x14ac:dyDescent="0.3">
      <c r="A13760" s="10">
        <v>43763</v>
      </c>
      <c r="B13760" s="11" t="s">
        <v>160</v>
      </c>
      <c r="C13760" s="11" t="s">
        <v>1761</v>
      </c>
      <c r="D13760" s="11" t="s">
        <v>662</v>
      </c>
      <c r="E13760" s="11">
        <v>6976592</v>
      </c>
      <c r="F13760" s="15">
        <f>IF(ISBLANK($D13760),"",IF(ISBLANK($E13760),VLOOKUP($D13760,$J:$K,2,FALSE),VLOOKUP($E13760,'Daycare Packages'!$A:$G,7,FALSE)))</f>
        <v>25</v>
      </c>
      <c r="G13760" s="15"/>
      <c r="H13760" s="15">
        <f t="shared" si="461"/>
        <v>25</v>
      </c>
      <c r="I13760" s="198">
        <f t="shared" si="460"/>
        <v>10</v>
      </c>
    </row>
    <row r="13761" spans="1:9" x14ac:dyDescent="0.3">
      <c r="A13761" s="10">
        <v>43763</v>
      </c>
      <c r="B13761" s="11" t="s">
        <v>2514</v>
      </c>
      <c r="C13761" s="11" t="s">
        <v>450</v>
      </c>
      <c r="D13761" s="11" t="s">
        <v>659</v>
      </c>
      <c r="F13761" s="15">
        <f>IF(ISBLANK($D13761),"",IF(ISBLANK($E13761),VLOOKUP($D13761,$J:$K,2,FALSE),VLOOKUP($E13761,'Daycare Packages'!$A:$G,7,FALSE)))</f>
        <v>20</v>
      </c>
      <c r="G13761" s="15"/>
      <c r="H13761" s="15">
        <f t="shared" si="461"/>
        <v>20</v>
      </c>
      <c r="I13761" s="198">
        <f t="shared" si="460"/>
        <v>10</v>
      </c>
    </row>
    <row r="13762" spans="1:9" x14ac:dyDescent="0.3">
      <c r="A13762" s="10">
        <v>43763</v>
      </c>
      <c r="B13762" s="11" t="s">
        <v>1048</v>
      </c>
      <c r="C13762" s="11" t="s">
        <v>622</v>
      </c>
      <c r="D13762" s="11" t="s">
        <v>662</v>
      </c>
      <c r="F13762" s="15">
        <f>IF(ISBLANK($D13762),"",IF(ISBLANK($E13762),VLOOKUP($D13762,$J:$K,2,FALSE),VLOOKUP($E13762,'Daycare Packages'!$A:$G,7,FALSE)))</f>
        <v>30</v>
      </c>
      <c r="G13762" s="15"/>
      <c r="H13762" s="15">
        <f t="shared" si="461"/>
        <v>30</v>
      </c>
      <c r="I13762" s="198">
        <f t="shared" si="460"/>
        <v>10</v>
      </c>
    </row>
    <row r="13763" spans="1:9" x14ac:dyDescent="0.3">
      <c r="A13763" s="10">
        <v>43763</v>
      </c>
      <c r="B13763" s="11" t="s">
        <v>1048</v>
      </c>
      <c r="C13763" s="11" t="s">
        <v>402</v>
      </c>
      <c r="D13763" s="11" t="s">
        <v>662</v>
      </c>
      <c r="F13763" s="15">
        <f>IF(ISBLANK($D13763),"",IF(ISBLANK($E13763),VLOOKUP($D13763,$J:$K,2,FALSE),VLOOKUP($E13763,'Daycare Packages'!$A:$G,7,FALSE)))</f>
        <v>30</v>
      </c>
      <c r="G13763" s="15"/>
      <c r="H13763" s="15">
        <f t="shared" si="461"/>
        <v>30</v>
      </c>
      <c r="I13763" s="198">
        <f t="shared" ref="I13763:I13826" si="462">IF(A13763="",0,MONTH(A13763))</f>
        <v>10</v>
      </c>
    </row>
    <row r="13764" spans="1:9" x14ac:dyDescent="0.3">
      <c r="A13764" s="10">
        <v>43763</v>
      </c>
      <c r="B13764" s="11" t="s">
        <v>193</v>
      </c>
      <c r="C13764" s="11" t="s">
        <v>2515</v>
      </c>
      <c r="D13764" s="11" t="s">
        <v>662</v>
      </c>
      <c r="E13764" s="11">
        <v>6988025</v>
      </c>
      <c r="F13764" s="15">
        <f>IF(ISBLANK($D13764),"",IF(ISBLANK($E13764),VLOOKUP($D13764,$J:$K,2,FALSE),VLOOKUP($E13764,'Daycare Packages'!$A:$G,7,FALSE)))</f>
        <v>27</v>
      </c>
      <c r="G13764" s="15"/>
      <c r="H13764" s="15">
        <f t="shared" si="461"/>
        <v>27</v>
      </c>
      <c r="I13764" s="198">
        <f t="shared" si="462"/>
        <v>10</v>
      </c>
    </row>
    <row r="13765" spans="1:9" x14ac:dyDescent="0.3">
      <c r="A13765" s="10">
        <v>43763</v>
      </c>
      <c r="B13765" s="11" t="s">
        <v>173</v>
      </c>
      <c r="C13765" s="11" t="s">
        <v>587</v>
      </c>
      <c r="D13765" s="11" t="s">
        <v>662</v>
      </c>
      <c r="E13765" s="11">
        <v>6957195</v>
      </c>
      <c r="F13765" s="15">
        <f>IF(ISBLANK($D13765),"",IF(ISBLANK($E13765),VLOOKUP($D13765,$J:$K,2,FALSE),VLOOKUP($E13765,'Daycare Packages'!$A:$G,7,FALSE)))</f>
        <v>25</v>
      </c>
      <c r="G13765" s="15"/>
      <c r="H13765" s="15">
        <f t="shared" si="461"/>
        <v>25</v>
      </c>
      <c r="I13765" s="198">
        <f t="shared" si="462"/>
        <v>10</v>
      </c>
    </row>
    <row r="13766" spans="1:9" x14ac:dyDescent="0.3">
      <c r="A13766" s="10">
        <v>43763</v>
      </c>
      <c r="B13766" s="11" t="s">
        <v>2061</v>
      </c>
      <c r="C13766" s="11" t="s">
        <v>2062</v>
      </c>
      <c r="D13766" s="11" t="s">
        <v>662</v>
      </c>
      <c r="E13766" s="11">
        <v>7002230</v>
      </c>
      <c r="F13766" s="15">
        <f>IF(ISBLANK($D13766),"",IF(ISBLANK($E13766),VLOOKUP($D13766,$J:$K,2,FALSE),VLOOKUP($E13766,'Daycare Packages'!$A:$G,7,FALSE)))</f>
        <v>27</v>
      </c>
      <c r="G13766" s="15"/>
      <c r="H13766" s="15">
        <f t="shared" si="461"/>
        <v>27</v>
      </c>
      <c r="I13766" s="198">
        <f t="shared" si="462"/>
        <v>10</v>
      </c>
    </row>
    <row r="13767" spans="1:9" x14ac:dyDescent="0.3">
      <c r="A13767" s="10">
        <v>43763</v>
      </c>
      <c r="B13767" s="11" t="s">
        <v>371</v>
      </c>
      <c r="C13767" s="11" t="s">
        <v>642</v>
      </c>
      <c r="D13767" s="11" t="s">
        <v>662</v>
      </c>
      <c r="E13767" s="11">
        <v>6974647</v>
      </c>
      <c r="F13767" s="15">
        <f>IF(ISBLANK($D13767),"",IF(ISBLANK($E13767),VLOOKUP($D13767,$J:$K,2,FALSE),VLOOKUP($E13767,'Daycare Packages'!$A:$G,7,FALSE)))</f>
        <v>27</v>
      </c>
      <c r="G13767" s="15"/>
      <c r="H13767" s="15">
        <f t="shared" si="461"/>
        <v>27</v>
      </c>
      <c r="I13767" s="198">
        <f t="shared" si="462"/>
        <v>10</v>
      </c>
    </row>
    <row r="13768" spans="1:9" x14ac:dyDescent="0.3">
      <c r="A13768" s="10">
        <v>43763</v>
      </c>
      <c r="B13768" s="11" t="s">
        <v>282</v>
      </c>
      <c r="C13768" s="11" t="s">
        <v>735</v>
      </c>
      <c r="D13768" s="11" t="s">
        <v>662</v>
      </c>
      <c r="F13768" s="15">
        <f>IF(ISBLANK($D13768),"",IF(ISBLANK($E13768),VLOOKUP($D13768,$J:$K,2,FALSE),VLOOKUP($E13768,'Daycare Packages'!$A:$G,7,FALSE)))</f>
        <v>30</v>
      </c>
      <c r="G13768" s="15"/>
      <c r="H13768" s="15">
        <f t="shared" si="461"/>
        <v>30</v>
      </c>
      <c r="I13768" s="198">
        <f t="shared" si="462"/>
        <v>10</v>
      </c>
    </row>
    <row r="13769" spans="1:9" x14ac:dyDescent="0.3">
      <c r="A13769" s="10">
        <v>43763</v>
      </c>
      <c r="B13769" s="11" t="s">
        <v>663</v>
      </c>
      <c r="C13769" s="11" t="s">
        <v>665</v>
      </c>
      <c r="D13769" s="11" t="s">
        <v>662</v>
      </c>
      <c r="F13769" s="15">
        <f>IF(ISBLANK($D13769),"",IF(ISBLANK($E13769),VLOOKUP($D13769,$J:$K,2,FALSE),VLOOKUP($E13769,'Daycare Packages'!$A:$G,7,FALSE)))</f>
        <v>30</v>
      </c>
      <c r="G13769" s="15"/>
      <c r="H13769" s="15">
        <f t="shared" si="461"/>
        <v>30</v>
      </c>
      <c r="I13769" s="198">
        <f t="shared" si="462"/>
        <v>10</v>
      </c>
    </row>
    <row r="13770" spans="1:9" x14ac:dyDescent="0.3">
      <c r="A13770" s="10">
        <v>43763</v>
      </c>
      <c r="B13770" s="11" t="s">
        <v>663</v>
      </c>
      <c r="C13770" s="11" t="s">
        <v>664</v>
      </c>
      <c r="D13770" s="11" t="s">
        <v>662</v>
      </c>
      <c r="F13770" s="15">
        <f>IF(ISBLANK($D13770),"",IF(ISBLANK($E13770),VLOOKUP($D13770,$J:$K,2,FALSE),VLOOKUP($E13770,'Daycare Packages'!$A:$G,7,FALSE)))</f>
        <v>30</v>
      </c>
      <c r="G13770" s="15"/>
      <c r="H13770" s="15">
        <f t="shared" si="461"/>
        <v>30</v>
      </c>
      <c r="I13770" s="198">
        <f t="shared" si="462"/>
        <v>10</v>
      </c>
    </row>
    <row r="13771" spans="1:9" x14ac:dyDescent="0.3">
      <c r="A13771" s="10">
        <v>43763</v>
      </c>
      <c r="B13771" s="11" t="s">
        <v>1979</v>
      </c>
      <c r="C13771" s="11" t="s">
        <v>474</v>
      </c>
      <c r="D13771" s="11" t="s">
        <v>662</v>
      </c>
      <c r="E13771" s="11">
        <v>6921788</v>
      </c>
      <c r="F13771" s="15">
        <f>IF(ISBLANK($D13771),"",IF(ISBLANK($E13771),VLOOKUP($D13771,$J:$K,2,FALSE),VLOOKUP($E13771,'Daycare Packages'!$A:$G,7,FALSE)))</f>
        <v>23</v>
      </c>
      <c r="G13771" s="15"/>
      <c r="H13771" s="15">
        <f t="shared" si="461"/>
        <v>23</v>
      </c>
      <c r="I13771" s="198">
        <f t="shared" si="462"/>
        <v>10</v>
      </c>
    </row>
    <row r="13772" spans="1:9" x14ac:dyDescent="0.3">
      <c r="A13772" s="10">
        <v>43763</v>
      </c>
      <c r="B13772" s="11" t="s">
        <v>699</v>
      </c>
      <c r="C13772" s="11" t="s">
        <v>478</v>
      </c>
      <c r="D13772" s="11" t="s">
        <v>662</v>
      </c>
      <c r="F13772" s="15">
        <f>IF(ISBLANK($D13772),"",IF(ISBLANK($E13772),VLOOKUP($D13772,$J:$K,2,FALSE),VLOOKUP($E13772,'Daycare Packages'!$A:$G,7,FALSE)))</f>
        <v>30</v>
      </c>
      <c r="G13772" s="15">
        <v>-3</v>
      </c>
      <c r="H13772" s="15">
        <f t="shared" si="461"/>
        <v>27</v>
      </c>
      <c r="I13772" s="198">
        <f t="shared" si="462"/>
        <v>10</v>
      </c>
    </row>
    <row r="13773" spans="1:9" x14ac:dyDescent="0.3">
      <c r="A13773" s="10">
        <v>43763</v>
      </c>
      <c r="B13773" s="11" t="s">
        <v>127</v>
      </c>
      <c r="C13773" s="11" t="s">
        <v>715</v>
      </c>
      <c r="D13773" s="11" t="s">
        <v>662</v>
      </c>
      <c r="E13773" s="11">
        <v>7003404</v>
      </c>
      <c r="F13773" s="15">
        <f>IF(ISBLANK($D13773),"",IF(ISBLANK($E13773),VLOOKUP($D13773,$J:$K,2,FALSE),VLOOKUP($E13773,'Daycare Packages'!$A:$G,7,FALSE)))</f>
        <v>23</v>
      </c>
      <c r="G13773" s="15"/>
      <c r="H13773" s="15">
        <f t="shared" si="461"/>
        <v>23</v>
      </c>
      <c r="I13773" s="198">
        <f t="shared" si="462"/>
        <v>10</v>
      </c>
    </row>
    <row r="13774" spans="1:9" x14ac:dyDescent="0.3">
      <c r="A13774" s="10">
        <v>43763</v>
      </c>
      <c r="B13774" s="11" t="s">
        <v>216</v>
      </c>
      <c r="C13774" s="11" t="s">
        <v>448</v>
      </c>
      <c r="D13774" s="11" t="s">
        <v>662</v>
      </c>
      <c r="E13774" s="11">
        <v>7001007</v>
      </c>
      <c r="F13774" s="15">
        <f>IF(ISBLANK($D13774),"",IF(ISBLANK($E13774),VLOOKUP($D13774,$J:$K,2,FALSE),VLOOKUP($E13774,'Daycare Packages'!$A:$G,7,FALSE)))</f>
        <v>27</v>
      </c>
      <c r="G13774" s="15"/>
      <c r="H13774" s="15">
        <f t="shared" si="461"/>
        <v>27</v>
      </c>
      <c r="I13774" s="198">
        <f t="shared" si="462"/>
        <v>10</v>
      </c>
    </row>
    <row r="13775" spans="1:9" x14ac:dyDescent="0.3">
      <c r="A13775" s="10">
        <v>43763</v>
      </c>
      <c r="B13775" s="11" t="s">
        <v>218</v>
      </c>
      <c r="C13775" s="11" t="s">
        <v>737</v>
      </c>
      <c r="D13775" s="11" t="s">
        <v>662</v>
      </c>
      <c r="E13775" s="11">
        <v>6911320</v>
      </c>
      <c r="F13775" s="15">
        <f>IF(ISBLANK($D13775),"",IF(ISBLANK($E13775),VLOOKUP($D13775,$J:$K,2,FALSE),VLOOKUP($E13775,'Daycare Packages'!$A:$G,7,FALSE)))</f>
        <v>20</v>
      </c>
      <c r="G13775" s="15"/>
      <c r="H13775" s="15">
        <f t="shared" si="461"/>
        <v>20</v>
      </c>
      <c r="I13775" s="198">
        <f t="shared" si="462"/>
        <v>10</v>
      </c>
    </row>
    <row r="13776" spans="1:9" x14ac:dyDescent="0.3">
      <c r="A13776" s="10">
        <v>43763</v>
      </c>
      <c r="B13776" s="11" t="s">
        <v>218</v>
      </c>
      <c r="C13776" s="11" t="s">
        <v>738</v>
      </c>
      <c r="D13776" s="11" t="s">
        <v>662</v>
      </c>
      <c r="E13776" s="11">
        <v>6911320</v>
      </c>
      <c r="F13776" s="15">
        <f>IF(ISBLANK($D13776),"",IF(ISBLANK($E13776),VLOOKUP($D13776,$J:$K,2,FALSE),VLOOKUP($E13776,'Daycare Packages'!$A:$G,7,FALSE)))</f>
        <v>20</v>
      </c>
      <c r="G13776" s="15"/>
      <c r="H13776" s="15">
        <f t="shared" si="461"/>
        <v>20</v>
      </c>
      <c r="I13776" s="198">
        <f t="shared" si="462"/>
        <v>10</v>
      </c>
    </row>
    <row r="13777" spans="1:9" x14ac:dyDescent="0.3">
      <c r="A13777" s="10">
        <v>43763</v>
      </c>
      <c r="B13777" s="11" t="s">
        <v>931</v>
      </c>
      <c r="C13777" s="11" t="s">
        <v>932</v>
      </c>
      <c r="D13777" s="11" t="s">
        <v>662</v>
      </c>
      <c r="F13777" s="15">
        <f>IF(ISBLANK($D13777),"",IF(ISBLANK($E13777),VLOOKUP($D13777,$J:$K,2,FALSE),VLOOKUP($E13777,'Daycare Packages'!$A:$G,7,FALSE)))</f>
        <v>30</v>
      </c>
      <c r="G13777" s="15"/>
      <c r="H13777" s="15">
        <f t="shared" si="461"/>
        <v>30</v>
      </c>
      <c r="I13777" s="198">
        <f t="shared" si="462"/>
        <v>10</v>
      </c>
    </row>
    <row r="13778" spans="1:9" x14ac:dyDescent="0.3">
      <c r="A13778" s="10">
        <v>43763</v>
      </c>
      <c r="B13778" s="11" t="s">
        <v>2031</v>
      </c>
      <c r="C13778" s="11" t="s">
        <v>2032</v>
      </c>
      <c r="D13778" s="11" t="s">
        <v>662</v>
      </c>
      <c r="F13778" s="15">
        <f>IF(ISBLANK($D13778),"",IF(ISBLANK($E13778),VLOOKUP($D13778,$J:$K,2,FALSE),VLOOKUP($E13778,'Daycare Packages'!$A:$G,7,FALSE)))</f>
        <v>30</v>
      </c>
      <c r="G13778" s="15"/>
      <c r="H13778" s="15">
        <f t="shared" si="461"/>
        <v>30</v>
      </c>
      <c r="I13778" s="198">
        <f t="shared" si="462"/>
        <v>10</v>
      </c>
    </row>
    <row r="13779" spans="1:9" x14ac:dyDescent="0.3">
      <c r="A13779" s="10">
        <v>43763</v>
      </c>
      <c r="B13779" s="11" t="s">
        <v>137</v>
      </c>
      <c r="C13779" s="11" t="s">
        <v>693</v>
      </c>
      <c r="D13779" s="11" t="s">
        <v>662</v>
      </c>
      <c r="E13779" s="11">
        <v>6867321</v>
      </c>
      <c r="F13779" s="15">
        <f>IF(ISBLANK($D13779),"",IF(ISBLANK($E13779),VLOOKUP($D13779,$J:$K,2,FALSE),VLOOKUP($E13779,'Daycare Packages'!$A:$G,7,FALSE)))</f>
        <v>23</v>
      </c>
      <c r="G13779" s="15"/>
      <c r="H13779" s="15">
        <f t="shared" si="461"/>
        <v>23</v>
      </c>
      <c r="I13779" s="198">
        <f t="shared" si="462"/>
        <v>10</v>
      </c>
    </row>
    <row r="13780" spans="1:9" x14ac:dyDescent="0.3">
      <c r="A13780" s="10">
        <v>43763</v>
      </c>
      <c r="B13780" s="11" t="s">
        <v>137</v>
      </c>
      <c r="C13780" s="11" t="s">
        <v>678</v>
      </c>
      <c r="D13780" s="11" t="s">
        <v>662</v>
      </c>
      <c r="E13780" s="11">
        <v>6867321</v>
      </c>
      <c r="F13780" s="15">
        <f>IF(ISBLANK($D13780),"",IF(ISBLANK($E13780),VLOOKUP($D13780,$J:$K,2,FALSE),VLOOKUP($E13780,'Daycare Packages'!$A:$G,7,FALSE)))</f>
        <v>23</v>
      </c>
      <c r="G13780" s="15"/>
      <c r="H13780" s="15">
        <f t="shared" si="461"/>
        <v>23</v>
      </c>
      <c r="I13780" s="198">
        <f t="shared" si="462"/>
        <v>10</v>
      </c>
    </row>
    <row r="13781" spans="1:9" x14ac:dyDescent="0.3">
      <c r="A13781" s="10">
        <v>43763</v>
      </c>
      <c r="B13781" s="11" t="s">
        <v>1974</v>
      </c>
      <c r="C13781" s="11" t="s">
        <v>1975</v>
      </c>
      <c r="D13781" s="11" t="s">
        <v>662</v>
      </c>
      <c r="F13781" s="15">
        <f>IF(ISBLANK($D13781),"",IF(ISBLANK($E13781),VLOOKUP($D13781,$J:$K,2,FALSE),VLOOKUP($E13781,'Daycare Packages'!$A:$G,7,FALSE)))</f>
        <v>30</v>
      </c>
      <c r="G13781" s="15"/>
      <c r="H13781" s="15">
        <f t="shared" si="461"/>
        <v>30</v>
      </c>
      <c r="I13781" s="198">
        <f t="shared" si="462"/>
        <v>10</v>
      </c>
    </row>
    <row r="13782" spans="1:9" x14ac:dyDescent="0.3">
      <c r="A13782" s="10">
        <v>43763</v>
      </c>
      <c r="B13782" s="11" t="s">
        <v>770</v>
      </c>
      <c r="C13782" s="11" t="s">
        <v>771</v>
      </c>
      <c r="D13782" s="11" t="s">
        <v>662</v>
      </c>
      <c r="F13782" s="15">
        <f>IF(ISBLANK($D13782),"",IF(ISBLANK($E13782),VLOOKUP($D13782,$J:$K,2,FALSE),VLOOKUP($E13782,'Daycare Packages'!$A:$G,7,FALSE)))</f>
        <v>30</v>
      </c>
      <c r="G13782" s="15"/>
      <c r="H13782" s="15">
        <f t="shared" si="461"/>
        <v>30</v>
      </c>
      <c r="I13782" s="198">
        <f t="shared" si="462"/>
        <v>10</v>
      </c>
    </row>
    <row r="13783" spans="1:9" x14ac:dyDescent="0.3">
      <c r="A13783" s="10">
        <v>43763</v>
      </c>
      <c r="B13783" s="11" t="s">
        <v>742</v>
      </c>
      <c r="C13783" s="11" t="s">
        <v>743</v>
      </c>
      <c r="D13783" s="11" t="s">
        <v>662</v>
      </c>
      <c r="F13783" s="15">
        <f>IF(ISBLANK($D13783),"",IF(ISBLANK($E13783),VLOOKUP($D13783,$J:$K,2,FALSE),VLOOKUP($E13783,'Daycare Packages'!$A:$G,7,FALSE)))</f>
        <v>30</v>
      </c>
      <c r="G13783" s="15"/>
      <c r="H13783" s="15">
        <f t="shared" si="461"/>
        <v>30</v>
      </c>
      <c r="I13783" s="198">
        <f t="shared" si="462"/>
        <v>10</v>
      </c>
    </row>
    <row r="13784" spans="1:9" x14ac:dyDescent="0.3">
      <c r="A13784" s="10">
        <v>43763</v>
      </c>
      <c r="B13784" s="11" t="s">
        <v>1540</v>
      </c>
      <c r="C13784" s="11" t="s">
        <v>1541</v>
      </c>
      <c r="D13784" s="11" t="s">
        <v>662</v>
      </c>
      <c r="F13784" s="15">
        <f>IF(ISBLANK($D13784),"",IF(ISBLANK($E13784),VLOOKUP($D13784,$J:$K,2,FALSE),VLOOKUP($E13784,'Daycare Packages'!$A:$G,7,FALSE)))</f>
        <v>30</v>
      </c>
      <c r="G13784" s="15"/>
      <c r="H13784" s="15">
        <f t="shared" si="461"/>
        <v>30</v>
      </c>
      <c r="I13784" s="198">
        <f t="shared" si="462"/>
        <v>10</v>
      </c>
    </row>
    <row r="13785" spans="1:9" x14ac:dyDescent="0.3">
      <c r="A13785" s="10">
        <v>43763</v>
      </c>
      <c r="B13785" s="11" t="s">
        <v>876</v>
      </c>
      <c r="C13785" s="11" t="s">
        <v>877</v>
      </c>
      <c r="D13785" s="11" t="s">
        <v>662</v>
      </c>
      <c r="F13785" s="15">
        <f>IF(ISBLANK($D13785),"",IF(ISBLANK($E13785),VLOOKUP($D13785,$J:$K,2,FALSE),VLOOKUP($E13785,'Daycare Packages'!$A:$G,7,FALSE)))</f>
        <v>30</v>
      </c>
      <c r="G13785" s="15"/>
      <c r="H13785" s="15">
        <f t="shared" si="461"/>
        <v>30</v>
      </c>
      <c r="I13785" s="198">
        <f t="shared" si="462"/>
        <v>10</v>
      </c>
    </row>
    <row r="13786" spans="1:9" x14ac:dyDescent="0.3">
      <c r="A13786" s="10">
        <v>43763</v>
      </c>
      <c r="B13786" s="11" t="s">
        <v>876</v>
      </c>
      <c r="C13786" s="11" t="s">
        <v>878</v>
      </c>
      <c r="D13786" s="11" t="s">
        <v>662</v>
      </c>
      <c r="F13786" s="15">
        <f>IF(ISBLANK($D13786),"",IF(ISBLANK($E13786),VLOOKUP($D13786,$J:$K,2,FALSE),VLOOKUP($E13786,'Daycare Packages'!$A:$G,7,FALSE)))</f>
        <v>30</v>
      </c>
      <c r="G13786" s="15"/>
      <c r="H13786" s="15">
        <f t="shared" si="461"/>
        <v>30</v>
      </c>
      <c r="I13786" s="198">
        <f t="shared" si="462"/>
        <v>10</v>
      </c>
    </row>
    <row r="13787" spans="1:9" x14ac:dyDescent="0.3">
      <c r="A13787" s="10">
        <v>43763</v>
      </c>
      <c r="B13787" s="11" t="s">
        <v>2516</v>
      </c>
      <c r="C13787" s="11" t="s">
        <v>1322</v>
      </c>
      <c r="D13787" s="11" t="s">
        <v>662</v>
      </c>
      <c r="E13787" s="11">
        <v>6979724</v>
      </c>
      <c r="F13787" s="15">
        <f>IF(ISBLANK($D13787),"",IF(ISBLANK($E13787),VLOOKUP($D13787,$J:$K,2,FALSE),VLOOKUP($E13787,'Daycare Packages'!$A:$G,7,FALSE)))</f>
        <v>26</v>
      </c>
      <c r="G13787" s="15"/>
      <c r="H13787" s="15">
        <f t="shared" si="461"/>
        <v>26</v>
      </c>
      <c r="I13787" s="198">
        <f t="shared" si="462"/>
        <v>10</v>
      </c>
    </row>
    <row r="13788" spans="1:9" x14ac:dyDescent="0.3">
      <c r="A13788" s="10">
        <v>43763</v>
      </c>
      <c r="B13788" s="11" t="s">
        <v>1321</v>
      </c>
      <c r="C13788" s="11" t="s">
        <v>1117</v>
      </c>
      <c r="D13788" s="11" t="s">
        <v>662</v>
      </c>
      <c r="E13788" s="11">
        <v>6979724</v>
      </c>
      <c r="F13788" s="15">
        <f>IF(ISBLANK($D13788),"",IF(ISBLANK($E13788),VLOOKUP($D13788,$J:$K,2,FALSE),VLOOKUP($E13788,'Daycare Packages'!$A:$G,7,FALSE)))</f>
        <v>26</v>
      </c>
      <c r="G13788" s="15"/>
      <c r="H13788" s="15">
        <f t="shared" si="461"/>
        <v>26</v>
      </c>
      <c r="I13788" s="198">
        <f t="shared" si="462"/>
        <v>10</v>
      </c>
    </row>
    <row r="13789" spans="1:9" x14ac:dyDescent="0.3">
      <c r="A13789" s="10">
        <v>43763</v>
      </c>
      <c r="B13789" s="11" t="s">
        <v>894</v>
      </c>
      <c r="C13789" s="11" t="s">
        <v>895</v>
      </c>
      <c r="D13789" s="11" t="s">
        <v>662</v>
      </c>
      <c r="E13789" s="11">
        <v>7001042</v>
      </c>
      <c r="F13789" s="15">
        <f>IF(ISBLANK($D13789),"",IF(ISBLANK($E13789),VLOOKUP($D13789,$J:$K,2,FALSE),VLOOKUP($E13789,'Daycare Packages'!$A:$G,7,FALSE)))</f>
        <v>26</v>
      </c>
      <c r="G13789" s="15"/>
      <c r="H13789" s="15">
        <f t="shared" si="461"/>
        <v>26</v>
      </c>
      <c r="I13789" s="198">
        <f t="shared" si="462"/>
        <v>10</v>
      </c>
    </row>
    <row r="13790" spans="1:9" x14ac:dyDescent="0.3">
      <c r="A13790" s="10">
        <v>43763</v>
      </c>
      <c r="B13790" s="11" t="s">
        <v>894</v>
      </c>
      <c r="C13790" s="11" t="s">
        <v>622</v>
      </c>
      <c r="D13790" s="11" t="s">
        <v>662</v>
      </c>
      <c r="E13790" s="11">
        <v>7001042</v>
      </c>
      <c r="F13790" s="15">
        <f>IF(ISBLANK($D13790),"",IF(ISBLANK($E13790),VLOOKUP($D13790,$J:$K,2,FALSE),VLOOKUP($E13790,'Daycare Packages'!$A:$G,7,FALSE)))</f>
        <v>26</v>
      </c>
      <c r="G13790" s="15"/>
      <c r="H13790" s="15">
        <f t="shared" si="461"/>
        <v>26</v>
      </c>
      <c r="I13790" s="198">
        <f t="shared" si="462"/>
        <v>10</v>
      </c>
    </row>
    <row r="13791" spans="1:9" x14ac:dyDescent="0.3">
      <c r="A13791" s="10">
        <v>43763</v>
      </c>
      <c r="B13791" s="11" t="s">
        <v>508</v>
      </c>
      <c r="C13791" s="11" t="s">
        <v>509</v>
      </c>
      <c r="D13791" s="11" t="s">
        <v>662</v>
      </c>
      <c r="F13791" s="15">
        <f>IF(ISBLANK($D13791),"",IF(ISBLANK($E13791),VLOOKUP($D13791,$J:$K,2,FALSE),VLOOKUP($E13791,'Daycare Packages'!$A:$G,7,FALSE)))</f>
        <v>30</v>
      </c>
      <c r="G13791" s="15"/>
      <c r="H13791" s="15">
        <f t="shared" si="461"/>
        <v>30</v>
      </c>
      <c r="I13791" s="198">
        <f t="shared" si="462"/>
        <v>10</v>
      </c>
    </row>
    <row r="13792" spans="1:9" x14ac:dyDescent="0.3">
      <c r="A13792" s="10">
        <v>43763</v>
      </c>
      <c r="B13792" s="11" t="s">
        <v>220</v>
      </c>
      <c r="C13792" s="11" t="s">
        <v>548</v>
      </c>
      <c r="D13792" s="11" t="s">
        <v>662</v>
      </c>
      <c r="F13792" s="15">
        <f>IF(ISBLANK($D13792),"",IF(ISBLANK($E13792),VLOOKUP($D13792,$J:$K,2,FALSE),VLOOKUP($E13792,'Daycare Packages'!$A:$G,7,FALSE)))</f>
        <v>30</v>
      </c>
      <c r="G13792" s="15"/>
      <c r="H13792" s="15">
        <f t="shared" si="461"/>
        <v>30</v>
      </c>
      <c r="I13792" s="198">
        <f t="shared" si="462"/>
        <v>10</v>
      </c>
    </row>
    <row r="13793" spans="1:9" x14ac:dyDescent="0.3">
      <c r="A13793" s="10">
        <v>43763</v>
      </c>
      <c r="B13793" s="11" t="s">
        <v>1892</v>
      </c>
      <c r="C13793" s="11" t="s">
        <v>1087</v>
      </c>
      <c r="D13793" s="11" t="s">
        <v>662</v>
      </c>
      <c r="F13793" s="15">
        <f>IF(ISBLANK($D13793),"",IF(ISBLANK($E13793),VLOOKUP($D13793,$J:$K,2,FALSE),VLOOKUP($E13793,'Daycare Packages'!$A:$G,7,FALSE)))</f>
        <v>30</v>
      </c>
      <c r="G13793" s="15"/>
      <c r="H13793" s="15">
        <f t="shared" si="461"/>
        <v>30</v>
      </c>
      <c r="I13793" s="198">
        <f t="shared" si="462"/>
        <v>10</v>
      </c>
    </row>
    <row r="13794" spans="1:9" x14ac:dyDescent="0.3">
      <c r="A13794" s="10">
        <v>43763</v>
      </c>
      <c r="B13794" s="11" t="s">
        <v>138</v>
      </c>
      <c r="C13794" s="11" t="s">
        <v>573</v>
      </c>
      <c r="D13794" s="11" t="s">
        <v>662</v>
      </c>
      <c r="E13794" s="11">
        <v>6803103</v>
      </c>
      <c r="F13794" s="15">
        <f>IF(ISBLANK($D13794),"",IF(ISBLANK($E13794),VLOOKUP($D13794,$J:$K,2,FALSE),VLOOKUP($E13794,'Daycare Packages'!$A:$G,7,FALSE)))</f>
        <v>23</v>
      </c>
      <c r="G13794" s="15"/>
      <c r="H13794" s="15">
        <f t="shared" si="461"/>
        <v>23</v>
      </c>
      <c r="I13794" s="198">
        <f t="shared" si="462"/>
        <v>10</v>
      </c>
    </row>
    <row r="13795" spans="1:9" x14ac:dyDescent="0.3">
      <c r="A13795" s="55">
        <v>43763</v>
      </c>
      <c r="B13795" s="56" t="s">
        <v>1366</v>
      </c>
      <c r="C13795" s="56" t="s">
        <v>587</v>
      </c>
      <c r="D13795" s="56" t="s">
        <v>662</v>
      </c>
      <c r="E13795" s="56">
        <v>7002966</v>
      </c>
      <c r="F13795" s="59">
        <f>IF(ISBLANK($D13795),"",IF(ISBLANK($E13795),VLOOKUP($D13795,$J:$K,2,FALSE),VLOOKUP($E13795,'Daycare Packages'!$A:$G,7,FALSE)))</f>
        <v>27</v>
      </c>
      <c r="G13795" s="59"/>
      <c r="H13795" s="59">
        <f t="shared" si="461"/>
        <v>27</v>
      </c>
      <c r="I13795" s="198">
        <f t="shared" si="462"/>
        <v>10</v>
      </c>
    </row>
    <row r="13796" spans="1:9" x14ac:dyDescent="0.3">
      <c r="A13796" s="10">
        <v>43764</v>
      </c>
      <c r="B13796" s="11" t="s">
        <v>1311</v>
      </c>
      <c r="C13796" s="11" t="s">
        <v>1312</v>
      </c>
      <c r="D13796" s="11" t="s">
        <v>662</v>
      </c>
      <c r="E13796" s="11">
        <v>6961586</v>
      </c>
      <c r="F13796" s="15">
        <f>IF(ISBLANK($D13796),"",IF(ISBLANK($E13796),VLOOKUP($D13796,$J:$K,2,FALSE),VLOOKUP($E13796,'Daycare Packages'!$A:$G,7,FALSE)))</f>
        <v>23</v>
      </c>
      <c r="G13796" s="15"/>
      <c r="H13796" s="15">
        <f t="shared" si="461"/>
        <v>23</v>
      </c>
      <c r="I13796" s="198">
        <f t="shared" si="462"/>
        <v>10</v>
      </c>
    </row>
    <row r="13797" spans="1:9" x14ac:dyDescent="0.3">
      <c r="A13797" s="10">
        <v>43764</v>
      </c>
      <c r="B13797" s="11" t="s">
        <v>751</v>
      </c>
      <c r="C13797" s="11" t="s">
        <v>752</v>
      </c>
      <c r="D13797" s="11" t="s">
        <v>662</v>
      </c>
      <c r="F13797" s="15">
        <f>IF(ISBLANK($D13797),"",IF(ISBLANK($E13797),VLOOKUP($D13797,$J:$K,2,FALSE),VLOOKUP($E13797,'Daycare Packages'!$A:$G,7,FALSE)))</f>
        <v>30</v>
      </c>
      <c r="G13797" s="15"/>
      <c r="H13797" s="15">
        <f t="shared" si="461"/>
        <v>30</v>
      </c>
      <c r="I13797" s="198">
        <f t="shared" si="462"/>
        <v>10</v>
      </c>
    </row>
    <row r="13798" spans="1:9" x14ac:dyDescent="0.3">
      <c r="A13798" s="10">
        <v>43764</v>
      </c>
      <c r="B13798" s="11" t="s">
        <v>2519</v>
      </c>
      <c r="C13798" s="11" t="s">
        <v>2520</v>
      </c>
      <c r="D13798" s="11" t="s">
        <v>662</v>
      </c>
      <c r="F13798" s="15">
        <f>IF(ISBLANK($D13798),"",IF(ISBLANK($E13798),VLOOKUP($D13798,$J:$K,2,FALSE),VLOOKUP($E13798,'Daycare Packages'!$A:$G,7,FALSE)))</f>
        <v>30</v>
      </c>
      <c r="G13798" s="15"/>
      <c r="H13798" s="15">
        <f t="shared" si="461"/>
        <v>30</v>
      </c>
      <c r="I13798" s="198">
        <f t="shared" si="462"/>
        <v>10</v>
      </c>
    </row>
    <row r="13799" spans="1:9" x14ac:dyDescent="0.3">
      <c r="A13799" s="10">
        <v>43764</v>
      </c>
      <c r="B13799" s="11" t="s">
        <v>820</v>
      </c>
      <c r="C13799" s="11" t="s">
        <v>402</v>
      </c>
      <c r="D13799" s="11" t="s">
        <v>662</v>
      </c>
      <c r="F13799" s="15">
        <f>IF(ISBLANK($D13799),"",IF(ISBLANK($E13799),VLOOKUP($D13799,$J:$K,2,FALSE),VLOOKUP($E13799,'Daycare Packages'!$A:$G,7,FALSE)))</f>
        <v>30</v>
      </c>
      <c r="G13799" s="15"/>
      <c r="H13799" s="15">
        <f t="shared" si="461"/>
        <v>30</v>
      </c>
      <c r="I13799" s="198">
        <f t="shared" si="462"/>
        <v>10</v>
      </c>
    </row>
    <row r="13800" spans="1:9" x14ac:dyDescent="0.3">
      <c r="A13800" s="10">
        <v>43764</v>
      </c>
      <c r="B13800" s="11" t="s">
        <v>2125</v>
      </c>
      <c r="C13800" s="11" t="s">
        <v>2126</v>
      </c>
      <c r="D13800" s="11" t="s">
        <v>662</v>
      </c>
      <c r="E13800" s="11">
        <v>6991542</v>
      </c>
      <c r="F13800" s="15">
        <f>IF(ISBLANK($D13800),"",IF(ISBLANK($E13800),VLOOKUP($D13800,$J:$K,2,FALSE),VLOOKUP($E13800,'Daycare Packages'!$A:$G,7,FALSE)))</f>
        <v>27</v>
      </c>
      <c r="G13800" s="15"/>
      <c r="H13800" s="15">
        <f t="shared" si="461"/>
        <v>27</v>
      </c>
      <c r="I13800" s="198">
        <f t="shared" si="462"/>
        <v>10</v>
      </c>
    </row>
    <row r="13801" spans="1:9" x14ac:dyDescent="0.3">
      <c r="A13801" s="10">
        <v>43764</v>
      </c>
      <c r="B13801" s="11" t="s">
        <v>163</v>
      </c>
      <c r="C13801" s="11" t="s">
        <v>805</v>
      </c>
      <c r="D13801" s="11" t="s">
        <v>662</v>
      </c>
      <c r="F13801" s="15">
        <f>IF(ISBLANK($D13801),"",IF(ISBLANK($E13801),VLOOKUP($D13801,$J:$K,2,FALSE),VLOOKUP($E13801,'Daycare Packages'!$A:$G,7,FALSE)))</f>
        <v>30</v>
      </c>
      <c r="G13801" s="15"/>
      <c r="H13801" s="15">
        <f t="shared" si="461"/>
        <v>30</v>
      </c>
      <c r="I13801" s="198">
        <f t="shared" si="462"/>
        <v>10</v>
      </c>
    </row>
    <row r="13802" spans="1:9" x14ac:dyDescent="0.3">
      <c r="A13802" s="10">
        <v>43764</v>
      </c>
      <c r="B13802" s="11" t="s">
        <v>1165</v>
      </c>
      <c r="C13802" s="11" t="s">
        <v>1166</v>
      </c>
      <c r="D13802" s="11" t="s">
        <v>662</v>
      </c>
      <c r="E13802" s="11">
        <v>6961856</v>
      </c>
      <c r="F13802" s="15">
        <f>IF(ISBLANK($D13802),"",IF(ISBLANK($E13802),VLOOKUP($D13802,$J:$K,2,FALSE),VLOOKUP($E13802,'Daycare Packages'!$A:$G,7,FALSE)))</f>
        <v>26</v>
      </c>
      <c r="G13802" s="15"/>
      <c r="H13802" s="15">
        <f t="shared" si="461"/>
        <v>26</v>
      </c>
      <c r="I13802" s="198">
        <f t="shared" si="462"/>
        <v>10</v>
      </c>
    </row>
    <row r="13803" spans="1:9" x14ac:dyDescent="0.3">
      <c r="A13803" s="10">
        <v>43764</v>
      </c>
      <c r="B13803" s="11" t="s">
        <v>2036</v>
      </c>
      <c r="C13803" s="11" t="s">
        <v>2037</v>
      </c>
      <c r="D13803" s="11" t="s">
        <v>662</v>
      </c>
      <c r="F13803" s="15">
        <f>IF(ISBLANK($D13803),"",IF(ISBLANK($E13803),VLOOKUP($D13803,$J:$K,2,FALSE),VLOOKUP($E13803,'Daycare Packages'!$A:$G,7,FALSE)))</f>
        <v>30</v>
      </c>
      <c r="G13803" s="15"/>
      <c r="H13803" s="15">
        <f t="shared" si="461"/>
        <v>30</v>
      </c>
      <c r="I13803" s="198">
        <f t="shared" si="462"/>
        <v>10</v>
      </c>
    </row>
    <row r="13804" spans="1:9" x14ac:dyDescent="0.3">
      <c r="A13804" s="10">
        <v>43764</v>
      </c>
      <c r="B13804" s="11" t="s">
        <v>1336</v>
      </c>
      <c r="C13804" s="11" t="s">
        <v>1337</v>
      </c>
      <c r="D13804" s="11" t="s">
        <v>662</v>
      </c>
      <c r="F13804" s="15">
        <f>IF(ISBLANK($D13804),"",IF(ISBLANK($E13804),VLOOKUP($D13804,$J:$K,2,FALSE),VLOOKUP($E13804,'Daycare Packages'!$A:$G,7,FALSE)))</f>
        <v>30</v>
      </c>
      <c r="G13804" s="15"/>
      <c r="H13804" s="15">
        <f t="shared" si="461"/>
        <v>30</v>
      </c>
      <c r="I13804" s="198">
        <f t="shared" si="462"/>
        <v>10</v>
      </c>
    </row>
    <row r="13805" spans="1:9" x14ac:dyDescent="0.3">
      <c r="A13805" s="10">
        <v>43764</v>
      </c>
      <c r="B13805" s="11" t="s">
        <v>836</v>
      </c>
      <c r="C13805" s="11" t="s">
        <v>498</v>
      </c>
      <c r="D13805" s="11" t="s">
        <v>662</v>
      </c>
      <c r="F13805" s="15">
        <f>IF(ISBLANK($D13805),"",IF(ISBLANK($E13805),VLOOKUP($D13805,$J:$K,2,FALSE),VLOOKUP($E13805,'Daycare Packages'!$A:$G,7,FALSE)))</f>
        <v>30</v>
      </c>
      <c r="G13805" s="15"/>
      <c r="H13805" s="15">
        <f t="shared" si="461"/>
        <v>30</v>
      </c>
      <c r="I13805" s="198">
        <f t="shared" si="462"/>
        <v>10</v>
      </c>
    </row>
    <row r="13806" spans="1:9" x14ac:dyDescent="0.3">
      <c r="A13806" s="10">
        <v>43764</v>
      </c>
      <c r="B13806" s="11" t="s">
        <v>511</v>
      </c>
      <c r="C13806" s="11" t="s">
        <v>2521</v>
      </c>
      <c r="D13806" s="11" t="s">
        <v>659</v>
      </c>
      <c r="F13806" s="15">
        <f>IF(ISBLANK($D13806),"",IF(ISBLANK($E13806),VLOOKUP($D13806,$J:$K,2,FALSE),VLOOKUP($E13806,'Daycare Packages'!$A:$G,7,FALSE)))</f>
        <v>20</v>
      </c>
      <c r="G13806" s="15"/>
      <c r="H13806" s="15">
        <f t="shared" si="461"/>
        <v>20</v>
      </c>
      <c r="I13806" s="198">
        <f t="shared" si="462"/>
        <v>10</v>
      </c>
    </row>
    <row r="13807" spans="1:9" x14ac:dyDescent="0.3">
      <c r="A13807" s="10">
        <v>43764</v>
      </c>
      <c r="B13807" s="11" t="s">
        <v>2489</v>
      </c>
      <c r="C13807" s="11" t="s">
        <v>507</v>
      </c>
      <c r="D13807" s="11" t="s">
        <v>662</v>
      </c>
      <c r="F13807" s="15">
        <f>IF(ISBLANK($D13807),"",IF(ISBLANK($E13807),VLOOKUP($D13807,$J:$K,2,FALSE),VLOOKUP($E13807,'Daycare Packages'!$A:$G,7,FALSE)))</f>
        <v>30</v>
      </c>
      <c r="G13807" s="15"/>
      <c r="H13807" s="15">
        <f t="shared" si="461"/>
        <v>30</v>
      </c>
      <c r="I13807" s="198">
        <f t="shared" si="462"/>
        <v>10</v>
      </c>
    </row>
    <row r="13808" spans="1:9" x14ac:dyDescent="0.3">
      <c r="A13808" s="10">
        <v>43764</v>
      </c>
      <c r="B13808" s="11" t="s">
        <v>783</v>
      </c>
      <c r="C13808" s="11" t="s">
        <v>514</v>
      </c>
      <c r="D13808" s="11" t="s">
        <v>662</v>
      </c>
      <c r="F13808" s="15">
        <f>IF(ISBLANK($D13808),"",IF(ISBLANK($E13808),VLOOKUP($D13808,$J:$K,2,FALSE),VLOOKUP($E13808,'Daycare Packages'!$A:$G,7,FALSE)))</f>
        <v>30</v>
      </c>
      <c r="G13808" s="15"/>
      <c r="H13808" s="15">
        <f t="shared" si="461"/>
        <v>30</v>
      </c>
      <c r="I13808" s="198">
        <f t="shared" si="462"/>
        <v>10</v>
      </c>
    </row>
    <row r="13809" spans="1:9" x14ac:dyDescent="0.3">
      <c r="A13809" s="55">
        <v>43764</v>
      </c>
      <c r="B13809" s="56" t="s">
        <v>182</v>
      </c>
      <c r="C13809" s="56" t="s">
        <v>685</v>
      </c>
      <c r="D13809" s="56" t="s">
        <v>662</v>
      </c>
      <c r="E13809" s="56">
        <v>6973446</v>
      </c>
      <c r="F13809" s="59">
        <f>IF(ISBLANK($D13809),"",IF(ISBLANK($E13809),VLOOKUP($D13809,$J:$K,2,FALSE),VLOOKUP($E13809,'Daycare Packages'!$A:$G,7,FALSE)))</f>
        <v>23</v>
      </c>
      <c r="G13809" s="59"/>
      <c r="H13809" s="59">
        <f t="shared" si="461"/>
        <v>23</v>
      </c>
      <c r="I13809" s="198">
        <f t="shared" si="462"/>
        <v>10</v>
      </c>
    </row>
    <row r="13810" spans="1:9" x14ac:dyDescent="0.3">
      <c r="A13810" s="10">
        <v>43765</v>
      </c>
      <c r="B13810" s="11" t="s">
        <v>2476</v>
      </c>
      <c r="C13810" s="11" t="s">
        <v>2525</v>
      </c>
      <c r="D13810" s="11" t="s">
        <v>662</v>
      </c>
      <c r="F13810" s="15">
        <f>IF(ISBLANK($D13810),"",IF(ISBLANK($E13810),VLOOKUP($D13810,$J:$K,2,FALSE),VLOOKUP($E13810,'Daycare Packages'!$A:$G,7,FALSE)))</f>
        <v>30</v>
      </c>
      <c r="G13810" s="15"/>
      <c r="H13810" s="15">
        <f t="shared" si="461"/>
        <v>30</v>
      </c>
      <c r="I13810" s="198">
        <f t="shared" si="462"/>
        <v>10</v>
      </c>
    </row>
    <row r="13811" spans="1:9" x14ac:dyDescent="0.3">
      <c r="A13811" s="10">
        <v>43765</v>
      </c>
      <c r="B13811" s="11" t="s">
        <v>688</v>
      </c>
      <c r="C13811" s="11" t="s">
        <v>689</v>
      </c>
      <c r="D13811" s="11" t="s">
        <v>662</v>
      </c>
      <c r="F13811" s="15">
        <f>IF(ISBLANK($D13811),"",IF(ISBLANK($E13811),VLOOKUP($D13811,$J:$K,2,FALSE),VLOOKUP($E13811,'Daycare Packages'!$A:$G,7,FALSE)))</f>
        <v>30</v>
      </c>
      <c r="G13811" s="15"/>
      <c r="H13811" s="15">
        <f t="shared" si="461"/>
        <v>30</v>
      </c>
      <c r="I13811" s="198">
        <f t="shared" si="462"/>
        <v>10</v>
      </c>
    </row>
    <row r="13812" spans="1:9" x14ac:dyDescent="0.3">
      <c r="A13812" s="10">
        <v>43765</v>
      </c>
      <c r="B13812" s="11" t="s">
        <v>2031</v>
      </c>
      <c r="C13812" s="11" t="s">
        <v>2032</v>
      </c>
      <c r="D13812" s="11" t="s">
        <v>662</v>
      </c>
      <c r="F13812" s="15">
        <f>IF(ISBLANK($D13812),"",IF(ISBLANK($E13812),VLOOKUP($D13812,$J:$K,2,FALSE),VLOOKUP($E13812,'Daycare Packages'!$A:$G,7,FALSE)))</f>
        <v>30</v>
      </c>
      <c r="G13812" s="15"/>
      <c r="H13812" s="15">
        <f t="shared" si="461"/>
        <v>30</v>
      </c>
      <c r="I13812" s="198">
        <f t="shared" si="462"/>
        <v>10</v>
      </c>
    </row>
    <row r="13813" spans="1:9" x14ac:dyDescent="0.3">
      <c r="A13813" s="10">
        <v>43765</v>
      </c>
      <c r="B13813" s="11" t="s">
        <v>760</v>
      </c>
      <c r="C13813" s="11" t="s">
        <v>761</v>
      </c>
      <c r="D13813" s="11" t="s">
        <v>662</v>
      </c>
      <c r="F13813" s="15">
        <f>IF(ISBLANK($D13813),"",IF(ISBLANK($E13813),VLOOKUP($D13813,$J:$K,2,FALSE),VLOOKUP($E13813,'Daycare Packages'!$A:$G,7,FALSE)))</f>
        <v>30</v>
      </c>
      <c r="G13813" s="15"/>
      <c r="H13813" s="15">
        <f t="shared" si="461"/>
        <v>30</v>
      </c>
      <c r="I13813" s="198">
        <f t="shared" si="462"/>
        <v>10</v>
      </c>
    </row>
    <row r="13814" spans="1:9" x14ac:dyDescent="0.3">
      <c r="A13814" s="55">
        <v>43765</v>
      </c>
      <c r="B13814" s="56" t="s">
        <v>783</v>
      </c>
      <c r="C13814" s="56" t="s">
        <v>514</v>
      </c>
      <c r="D13814" s="56" t="s">
        <v>662</v>
      </c>
      <c r="E13814" s="56"/>
      <c r="F13814" s="59">
        <f>IF(ISBLANK($D13814),"",IF(ISBLANK($E13814),VLOOKUP($D13814,$J:$K,2,FALSE),VLOOKUP($E13814,'Daycare Packages'!$A:$G,7,FALSE)))</f>
        <v>30</v>
      </c>
      <c r="G13814" s="59"/>
      <c r="H13814" s="59">
        <f t="shared" si="461"/>
        <v>30</v>
      </c>
      <c r="I13814" s="198">
        <f t="shared" si="462"/>
        <v>10</v>
      </c>
    </row>
    <row r="13815" spans="1:9" x14ac:dyDescent="0.3">
      <c r="A13815" s="10">
        <v>43766</v>
      </c>
      <c r="B13815" s="11" t="s">
        <v>1259</v>
      </c>
      <c r="C13815" s="11" t="s">
        <v>229</v>
      </c>
      <c r="D13815" s="11" t="s">
        <v>659</v>
      </c>
      <c r="F13815" s="15">
        <f>IF(ISBLANK($D13815),"",IF(ISBLANK($E13815),VLOOKUP($D13815,$J:$K,2,FALSE),VLOOKUP($E13815,'Daycare Packages'!$A:$G,7,FALSE)))</f>
        <v>20</v>
      </c>
      <c r="G13815" s="15"/>
      <c r="H13815" s="15">
        <f t="shared" si="461"/>
        <v>20</v>
      </c>
      <c r="I13815" s="198">
        <f t="shared" si="462"/>
        <v>10</v>
      </c>
    </row>
    <row r="13816" spans="1:9" x14ac:dyDescent="0.3">
      <c r="A13816" s="10">
        <v>43766</v>
      </c>
      <c r="B13816" s="11" t="s">
        <v>190</v>
      </c>
      <c r="C13816" s="11" t="s">
        <v>718</v>
      </c>
      <c r="D13816" s="11" t="s">
        <v>659</v>
      </c>
      <c r="E13816" s="11">
        <v>6999044</v>
      </c>
      <c r="F13816" s="15">
        <f>IF(ISBLANK($D13816),"",IF(ISBLANK($E13816),VLOOKUP($D13816,$J:$K,2,FALSE),VLOOKUP($E13816,'Daycare Packages'!$A:$G,7,FALSE)))</f>
        <v>19</v>
      </c>
      <c r="G13816" s="15"/>
      <c r="H13816" s="15">
        <f t="shared" si="461"/>
        <v>19</v>
      </c>
      <c r="I13816" s="198">
        <f t="shared" si="462"/>
        <v>10</v>
      </c>
    </row>
    <row r="13817" spans="1:9" x14ac:dyDescent="0.3">
      <c r="A13817" s="10">
        <v>43766</v>
      </c>
      <c r="B13817" s="11" t="s">
        <v>244</v>
      </c>
      <c r="C13817" s="11" t="s">
        <v>673</v>
      </c>
      <c r="D13817" s="11" t="s">
        <v>662</v>
      </c>
      <c r="E13817" s="11">
        <v>6995241</v>
      </c>
      <c r="F13817" s="15">
        <f>IF(ISBLANK($D13817),"",IF(ISBLANK($E13817),VLOOKUP($D13817,$J:$K,2,FALSE),VLOOKUP($E13817,'Daycare Packages'!$A:$G,7,FALSE)))</f>
        <v>25</v>
      </c>
      <c r="G13817" s="15"/>
      <c r="H13817" s="15">
        <f t="shared" si="461"/>
        <v>25</v>
      </c>
      <c r="I13817" s="198">
        <f t="shared" si="462"/>
        <v>10</v>
      </c>
    </row>
    <row r="13818" spans="1:9" x14ac:dyDescent="0.3">
      <c r="A13818" s="10">
        <v>43766</v>
      </c>
      <c r="B13818" s="11" t="s">
        <v>1338</v>
      </c>
      <c r="C13818" s="11" t="s">
        <v>467</v>
      </c>
      <c r="D13818" s="11" t="s">
        <v>662</v>
      </c>
      <c r="F13818" s="15">
        <f>IF(ISBLANK($D13818),"",IF(ISBLANK($E13818),VLOOKUP($D13818,$J:$K,2,FALSE),VLOOKUP($E13818,'Daycare Packages'!$A:$G,7,FALSE)))</f>
        <v>30</v>
      </c>
      <c r="G13818" s="15"/>
      <c r="H13818" s="15">
        <f t="shared" si="461"/>
        <v>30</v>
      </c>
      <c r="I13818" s="198">
        <f t="shared" si="462"/>
        <v>10</v>
      </c>
    </row>
    <row r="13819" spans="1:9" x14ac:dyDescent="0.3">
      <c r="A13819" s="10">
        <v>43766</v>
      </c>
      <c r="B13819" s="11" t="s">
        <v>2340</v>
      </c>
      <c r="C13819" s="11" t="s">
        <v>2341</v>
      </c>
      <c r="D13819" s="11" t="s">
        <v>662</v>
      </c>
      <c r="E13819" s="11">
        <v>6958189</v>
      </c>
      <c r="F13819" s="15">
        <f>IF(ISBLANK($D13819),"",IF(ISBLANK($E13819),VLOOKUP($D13819,$J:$K,2,FALSE),VLOOKUP($E13819,'Daycare Packages'!$A:$G,7,FALSE)))</f>
        <v>27</v>
      </c>
      <c r="G13819" s="15"/>
      <c r="H13819" s="15">
        <f t="shared" si="461"/>
        <v>27</v>
      </c>
      <c r="I13819" s="198">
        <f t="shared" si="462"/>
        <v>10</v>
      </c>
    </row>
    <row r="13820" spans="1:9" x14ac:dyDescent="0.3">
      <c r="A13820" s="10">
        <v>43766</v>
      </c>
      <c r="B13820" s="11" t="s">
        <v>2061</v>
      </c>
      <c r="C13820" s="11" t="s">
        <v>2062</v>
      </c>
      <c r="D13820" s="11" t="s">
        <v>662</v>
      </c>
      <c r="E13820" s="11">
        <v>7002230</v>
      </c>
      <c r="F13820" s="15">
        <f>IF(ISBLANK($D13820),"",IF(ISBLANK($E13820),VLOOKUP($D13820,$J:$K,2,FALSE),VLOOKUP($E13820,'Daycare Packages'!$A:$G,7,FALSE)))</f>
        <v>27</v>
      </c>
      <c r="G13820" s="15"/>
      <c r="H13820" s="15">
        <f t="shared" si="461"/>
        <v>27</v>
      </c>
      <c r="I13820" s="198">
        <f t="shared" si="462"/>
        <v>10</v>
      </c>
    </row>
    <row r="13821" spans="1:9" x14ac:dyDescent="0.3">
      <c r="A13821" s="10">
        <v>43766</v>
      </c>
      <c r="B13821" s="11" t="s">
        <v>677</v>
      </c>
      <c r="C13821" s="11" t="s">
        <v>678</v>
      </c>
      <c r="D13821" s="11" t="s">
        <v>662</v>
      </c>
      <c r="F13821" s="15">
        <f>IF(ISBLANK($D13821),"",IF(ISBLANK($E13821),VLOOKUP($D13821,$J:$K,2,FALSE),VLOOKUP($E13821,'Daycare Packages'!$A:$G,7,FALSE)))</f>
        <v>30</v>
      </c>
      <c r="G13821" s="15"/>
      <c r="H13821" s="15">
        <f t="shared" ref="H13821:H13884" si="463">IF(ISBLANK(D13821),"",SUM(F13821:G13821))</f>
        <v>30</v>
      </c>
      <c r="I13821" s="198">
        <f t="shared" si="462"/>
        <v>10</v>
      </c>
    </row>
    <row r="13822" spans="1:9" x14ac:dyDescent="0.3">
      <c r="A13822" s="10">
        <v>43766</v>
      </c>
      <c r="B13822" s="11" t="s">
        <v>2457</v>
      </c>
      <c r="C13822" s="11" t="s">
        <v>2458</v>
      </c>
      <c r="D13822" s="11" t="s">
        <v>662</v>
      </c>
      <c r="E13822" s="11">
        <v>6999273</v>
      </c>
      <c r="F13822" s="15">
        <f>IF(ISBLANK($D13822),"",IF(ISBLANK($E13822),VLOOKUP($D13822,$J:$K,2,FALSE),VLOOKUP($E13822,'Daycare Packages'!$A:$G,7,FALSE)))</f>
        <v>27</v>
      </c>
      <c r="G13822" s="15"/>
      <c r="H13822" s="15">
        <f t="shared" si="463"/>
        <v>27</v>
      </c>
      <c r="I13822" s="198">
        <f t="shared" si="462"/>
        <v>10</v>
      </c>
    </row>
    <row r="13823" spans="1:9" x14ac:dyDescent="0.3">
      <c r="A13823" s="10">
        <v>43766</v>
      </c>
      <c r="B13823" s="11" t="s">
        <v>123</v>
      </c>
      <c r="C13823" s="11" t="s">
        <v>622</v>
      </c>
      <c r="D13823" s="11" t="s">
        <v>662</v>
      </c>
      <c r="E13823" s="11">
        <v>6960781</v>
      </c>
      <c r="F13823" s="15">
        <f>IF(ISBLANK($D13823),"",IF(ISBLANK($E13823),VLOOKUP($D13823,$J:$K,2,FALSE),VLOOKUP($E13823,'Daycare Packages'!$A:$G,7,FALSE)))</f>
        <v>23</v>
      </c>
      <c r="G13823" s="15"/>
      <c r="H13823" s="15">
        <f t="shared" si="463"/>
        <v>23</v>
      </c>
      <c r="I13823" s="198">
        <f t="shared" si="462"/>
        <v>10</v>
      </c>
    </row>
    <row r="13824" spans="1:9" x14ac:dyDescent="0.3">
      <c r="A13824" s="10">
        <v>43766</v>
      </c>
      <c r="B13824" s="11" t="s">
        <v>213</v>
      </c>
      <c r="C13824" s="11" t="s">
        <v>675</v>
      </c>
      <c r="D13824" s="11" t="s">
        <v>662</v>
      </c>
      <c r="E13824" s="11">
        <v>6958010</v>
      </c>
      <c r="F13824" s="15">
        <f>IF(ISBLANK($D13824),"",IF(ISBLANK($E13824),VLOOKUP($D13824,$J:$K,2,FALSE),VLOOKUP($E13824,'Daycare Packages'!$A:$G,7,FALSE)))</f>
        <v>27</v>
      </c>
      <c r="G13824" s="15"/>
      <c r="H13824" s="15">
        <f t="shared" si="463"/>
        <v>27</v>
      </c>
      <c r="I13824" s="198">
        <f t="shared" si="462"/>
        <v>10</v>
      </c>
    </row>
    <row r="13825" spans="1:9" x14ac:dyDescent="0.3">
      <c r="A13825" s="10">
        <v>43766</v>
      </c>
      <c r="B13825" s="11" t="s">
        <v>784</v>
      </c>
      <c r="C13825" s="11" t="s">
        <v>785</v>
      </c>
      <c r="D13825" s="11" t="s">
        <v>662</v>
      </c>
      <c r="F13825" s="15">
        <f>IF(ISBLANK($D13825),"",IF(ISBLANK($E13825),VLOOKUP($D13825,$J:$K,2,FALSE),VLOOKUP($E13825,'Daycare Packages'!$A:$G,7,FALSE)))</f>
        <v>30</v>
      </c>
      <c r="G13825" s="15"/>
      <c r="H13825" s="15">
        <f t="shared" si="463"/>
        <v>30</v>
      </c>
      <c r="I13825" s="198">
        <f t="shared" si="462"/>
        <v>10</v>
      </c>
    </row>
    <row r="13826" spans="1:9" x14ac:dyDescent="0.3">
      <c r="A13826" s="10">
        <v>43766</v>
      </c>
      <c r="B13826" s="11" t="s">
        <v>2476</v>
      </c>
      <c r="C13826" s="11" t="s">
        <v>2477</v>
      </c>
      <c r="D13826" s="11" t="s">
        <v>662</v>
      </c>
      <c r="F13826" s="15">
        <f>IF(ISBLANK($D13826),"",IF(ISBLANK($E13826),VLOOKUP($D13826,$J:$K,2,FALSE),VLOOKUP($E13826,'Daycare Packages'!$A:$G,7,FALSE)))</f>
        <v>30</v>
      </c>
      <c r="G13826" s="15"/>
      <c r="H13826" s="15">
        <f t="shared" si="463"/>
        <v>30</v>
      </c>
      <c r="I13826" s="198">
        <f t="shared" si="462"/>
        <v>10</v>
      </c>
    </row>
    <row r="13827" spans="1:9" x14ac:dyDescent="0.3">
      <c r="A13827" s="10">
        <v>43766</v>
      </c>
      <c r="B13827" s="11" t="s">
        <v>680</v>
      </c>
      <c r="C13827" s="11" t="s">
        <v>681</v>
      </c>
      <c r="D13827" s="11" t="s">
        <v>662</v>
      </c>
      <c r="F13827" s="15">
        <f>IF(ISBLANK($D13827),"",IF(ISBLANK($E13827),VLOOKUP($D13827,$J:$K,2,FALSE),VLOOKUP($E13827,'Daycare Packages'!$A:$G,7,FALSE)))</f>
        <v>30</v>
      </c>
      <c r="G13827" s="15">
        <v>-4.5</v>
      </c>
      <c r="H13827" s="15">
        <f t="shared" si="463"/>
        <v>25.5</v>
      </c>
      <c r="I13827" s="198">
        <f t="shared" ref="I13827:I13890" si="464">IF(A13827="",0,MONTH(A13827))</f>
        <v>10</v>
      </c>
    </row>
    <row r="13828" spans="1:9" x14ac:dyDescent="0.3">
      <c r="A13828" s="10">
        <v>43766</v>
      </c>
      <c r="B13828" s="11" t="s">
        <v>680</v>
      </c>
      <c r="C13828" s="11" t="s">
        <v>592</v>
      </c>
      <c r="D13828" s="11" t="s">
        <v>662</v>
      </c>
      <c r="F13828" s="15">
        <f>IF(ISBLANK($D13828),"",IF(ISBLANK($E13828),VLOOKUP($D13828,$J:$K,2,FALSE),VLOOKUP($E13828,'Daycare Packages'!$A:$G,7,FALSE)))</f>
        <v>30</v>
      </c>
      <c r="G13828" s="15">
        <v>-4.5</v>
      </c>
      <c r="H13828" s="15">
        <f t="shared" si="463"/>
        <v>25.5</v>
      </c>
      <c r="I13828" s="198">
        <f t="shared" si="464"/>
        <v>10</v>
      </c>
    </row>
    <row r="13829" spans="1:9" x14ac:dyDescent="0.3">
      <c r="A13829" s="10">
        <v>43766</v>
      </c>
      <c r="B13829" s="11" t="s">
        <v>1435</v>
      </c>
      <c r="C13829" s="11" t="s">
        <v>448</v>
      </c>
      <c r="D13829" s="11" t="s">
        <v>662</v>
      </c>
      <c r="E13829" s="11">
        <v>6972428</v>
      </c>
      <c r="F13829" s="15">
        <f>IF(ISBLANK($D13829),"",IF(ISBLANK($E13829),VLOOKUP($D13829,$J:$K,2,FALSE),VLOOKUP($E13829,'Daycare Packages'!$A:$G,7,FALSE)))</f>
        <v>26</v>
      </c>
      <c r="G13829" s="15"/>
      <c r="H13829" s="15">
        <f t="shared" si="463"/>
        <v>26</v>
      </c>
      <c r="I13829" s="198">
        <f t="shared" si="464"/>
        <v>10</v>
      </c>
    </row>
    <row r="13830" spans="1:9" x14ac:dyDescent="0.3">
      <c r="A13830" s="10">
        <v>43766</v>
      </c>
      <c r="B13830" s="11" t="s">
        <v>2006</v>
      </c>
      <c r="C13830" s="11" t="s">
        <v>2007</v>
      </c>
      <c r="D13830" s="11" t="s">
        <v>662</v>
      </c>
      <c r="E13830" s="11">
        <v>6985626</v>
      </c>
      <c r="F13830" s="15">
        <f>IF(ISBLANK($D13830),"",IF(ISBLANK($E13830),VLOOKUP($D13830,$J:$K,2,FALSE),VLOOKUP($E13830,'Daycare Packages'!$A:$G,7,FALSE)))</f>
        <v>23</v>
      </c>
      <c r="G13830" s="15"/>
      <c r="H13830" s="15">
        <f t="shared" si="463"/>
        <v>23</v>
      </c>
      <c r="I13830" s="198">
        <f t="shared" si="464"/>
        <v>10</v>
      </c>
    </row>
    <row r="13831" spans="1:9" x14ac:dyDescent="0.3">
      <c r="A13831" s="10">
        <v>43766</v>
      </c>
      <c r="B13831" s="11" t="s">
        <v>2006</v>
      </c>
      <c r="C13831" s="11" t="s">
        <v>1154</v>
      </c>
      <c r="D13831" s="11" t="s">
        <v>662</v>
      </c>
      <c r="E13831" s="11">
        <v>6985626</v>
      </c>
      <c r="F13831" s="15">
        <f>IF(ISBLANK($D13831),"",IF(ISBLANK($E13831),VLOOKUP($D13831,$J:$K,2,FALSE),VLOOKUP($E13831,'Daycare Packages'!$A:$G,7,FALSE)))</f>
        <v>23</v>
      </c>
      <c r="G13831" s="15"/>
      <c r="H13831" s="15">
        <f t="shared" si="463"/>
        <v>23</v>
      </c>
      <c r="I13831" s="198">
        <f t="shared" si="464"/>
        <v>10</v>
      </c>
    </row>
    <row r="13832" spans="1:9" x14ac:dyDescent="0.3">
      <c r="A13832" s="10">
        <v>43766</v>
      </c>
      <c r="B13832" s="11" t="s">
        <v>1961</v>
      </c>
      <c r="C13832" s="11" t="s">
        <v>1962</v>
      </c>
      <c r="D13832" s="11" t="s">
        <v>662</v>
      </c>
      <c r="F13832" s="15">
        <f>IF(ISBLANK($D13832),"",IF(ISBLANK($E13832),VLOOKUP($D13832,$J:$K,2,FALSE),VLOOKUP($E13832,'Daycare Packages'!$A:$G,7,FALSE)))</f>
        <v>30</v>
      </c>
      <c r="G13832" s="15"/>
      <c r="H13832" s="15">
        <f t="shared" si="463"/>
        <v>30</v>
      </c>
      <c r="I13832" s="198">
        <f t="shared" si="464"/>
        <v>10</v>
      </c>
    </row>
    <row r="13833" spans="1:9" x14ac:dyDescent="0.3">
      <c r="A13833" s="10">
        <v>43766</v>
      </c>
      <c r="B13833" s="11" t="s">
        <v>196</v>
      </c>
      <c r="C13833" s="11" t="s">
        <v>432</v>
      </c>
      <c r="D13833" s="11" t="s">
        <v>662</v>
      </c>
      <c r="E13833" s="11">
        <v>6971705</v>
      </c>
      <c r="F13833" s="15">
        <f>IF(ISBLANK($D13833),"",IF(ISBLANK($E13833),VLOOKUP($D13833,$J:$K,2,FALSE),VLOOKUP($E13833,'Daycare Packages'!$A:$G,7,FALSE)))</f>
        <v>25</v>
      </c>
      <c r="G13833" s="15"/>
      <c r="H13833" s="15">
        <f t="shared" si="463"/>
        <v>25</v>
      </c>
      <c r="I13833" s="198">
        <f t="shared" si="464"/>
        <v>10</v>
      </c>
    </row>
    <row r="13834" spans="1:9" x14ac:dyDescent="0.3">
      <c r="A13834" s="10">
        <v>43766</v>
      </c>
      <c r="B13834" s="11" t="s">
        <v>1987</v>
      </c>
      <c r="C13834" s="11" t="s">
        <v>1988</v>
      </c>
      <c r="D13834" s="11" t="s">
        <v>662</v>
      </c>
      <c r="F13834" s="15">
        <f>IF(ISBLANK($D13834),"",IF(ISBLANK($E13834),VLOOKUP($D13834,$J:$K,2,FALSE),VLOOKUP($E13834,'Daycare Packages'!$A:$G,7,FALSE)))</f>
        <v>30</v>
      </c>
      <c r="G13834" s="15"/>
      <c r="H13834" s="15">
        <f t="shared" si="463"/>
        <v>30</v>
      </c>
      <c r="I13834" s="198">
        <f t="shared" si="464"/>
        <v>10</v>
      </c>
    </row>
    <row r="13835" spans="1:9" x14ac:dyDescent="0.3">
      <c r="A13835" s="10">
        <v>43766</v>
      </c>
      <c r="B13835" s="11" t="s">
        <v>2471</v>
      </c>
      <c r="C13835" s="11" t="s">
        <v>1006</v>
      </c>
      <c r="D13835" s="11" t="s">
        <v>662</v>
      </c>
      <c r="E13835" s="11">
        <v>6906040</v>
      </c>
      <c r="F13835" s="15">
        <f>IF(ISBLANK($D13835),"",IF(ISBLANK($E13835),VLOOKUP($D13835,$J:$K,2,FALSE),VLOOKUP($E13835,'Daycare Packages'!$A:$G,7,FALSE)))</f>
        <v>23</v>
      </c>
      <c r="G13835" s="15"/>
      <c r="H13835" s="15">
        <f t="shared" si="463"/>
        <v>23</v>
      </c>
      <c r="I13835" s="198">
        <f t="shared" si="464"/>
        <v>10</v>
      </c>
    </row>
    <row r="13836" spans="1:9" x14ac:dyDescent="0.3">
      <c r="A13836" s="10">
        <v>43766</v>
      </c>
      <c r="B13836" s="11" t="s">
        <v>2471</v>
      </c>
      <c r="C13836" s="11" t="s">
        <v>715</v>
      </c>
      <c r="D13836" s="11" t="s">
        <v>662</v>
      </c>
      <c r="E13836" s="11">
        <v>6906040</v>
      </c>
      <c r="F13836" s="15">
        <f>IF(ISBLANK($D13836),"",IF(ISBLANK($E13836),VLOOKUP($D13836,$J:$K,2,FALSE),VLOOKUP($E13836,'Daycare Packages'!$A:$G,7,FALSE)))</f>
        <v>23</v>
      </c>
      <c r="G13836" s="15"/>
      <c r="H13836" s="15">
        <f t="shared" si="463"/>
        <v>23</v>
      </c>
      <c r="I13836" s="198">
        <f t="shared" si="464"/>
        <v>10</v>
      </c>
    </row>
    <row r="13837" spans="1:9" x14ac:dyDescent="0.3">
      <c r="A13837" s="10">
        <v>43766</v>
      </c>
      <c r="B13837" s="11" t="s">
        <v>2119</v>
      </c>
      <c r="C13837" s="11" t="s">
        <v>2120</v>
      </c>
      <c r="D13837" s="11" t="s">
        <v>662</v>
      </c>
      <c r="E13837" s="11">
        <v>6974329</v>
      </c>
      <c r="F13837" s="15">
        <f>IF(ISBLANK($D13837),"",IF(ISBLANK($E13837),VLOOKUP($D13837,$J:$K,2,FALSE),VLOOKUP($E13837,'Daycare Packages'!$A:$G,7,FALSE)))</f>
        <v>27</v>
      </c>
      <c r="G13837" s="15"/>
      <c r="H13837" s="15">
        <f t="shared" si="463"/>
        <v>27</v>
      </c>
      <c r="I13837" s="198">
        <f t="shared" si="464"/>
        <v>10</v>
      </c>
    </row>
    <row r="13838" spans="1:9" x14ac:dyDescent="0.3">
      <c r="A13838" s="10">
        <v>43766</v>
      </c>
      <c r="B13838" s="11" t="s">
        <v>1890</v>
      </c>
      <c r="C13838" s="11" t="s">
        <v>1891</v>
      </c>
      <c r="D13838" s="11" t="s">
        <v>662</v>
      </c>
      <c r="F13838" s="15">
        <f>IF(ISBLANK($D13838),"",IF(ISBLANK($E13838),VLOOKUP($D13838,$J:$K,2,FALSE),VLOOKUP($E13838,'Daycare Packages'!$A:$G,7,FALSE)))</f>
        <v>30</v>
      </c>
      <c r="G13838" s="15"/>
      <c r="H13838" s="15">
        <f t="shared" si="463"/>
        <v>30</v>
      </c>
      <c r="I13838" s="198">
        <f t="shared" si="464"/>
        <v>10</v>
      </c>
    </row>
    <row r="13839" spans="1:9" x14ac:dyDescent="0.3">
      <c r="A13839" s="10">
        <v>43766</v>
      </c>
      <c r="B13839" s="11" t="s">
        <v>119</v>
      </c>
      <c r="C13839" s="11" t="s">
        <v>692</v>
      </c>
      <c r="D13839" s="11" t="s">
        <v>662</v>
      </c>
      <c r="E13839" s="11">
        <v>6908817</v>
      </c>
      <c r="F13839" s="15">
        <f>IF(ISBLANK($D13839),"",IF(ISBLANK($E13839),VLOOKUP($D13839,$J:$K,2,FALSE),VLOOKUP($E13839,'Daycare Packages'!$A:$G,7,FALSE)))</f>
        <v>26</v>
      </c>
      <c r="G13839" s="15"/>
      <c r="H13839" s="15">
        <f t="shared" si="463"/>
        <v>26</v>
      </c>
      <c r="I13839" s="198">
        <f t="shared" si="464"/>
        <v>10</v>
      </c>
    </row>
    <row r="13840" spans="1:9" x14ac:dyDescent="0.3">
      <c r="A13840" s="10">
        <v>43766</v>
      </c>
      <c r="B13840" s="11" t="s">
        <v>2498</v>
      </c>
      <c r="C13840" s="11" t="s">
        <v>880</v>
      </c>
      <c r="D13840" s="11" t="s">
        <v>662</v>
      </c>
      <c r="E13840" s="11">
        <v>7001938</v>
      </c>
      <c r="F13840" s="15">
        <f>IF(ISBLANK($D13840),"",IF(ISBLANK($E13840),VLOOKUP($D13840,$J:$K,2,FALSE),VLOOKUP($E13840,'Daycare Packages'!$A:$G,7,FALSE)))</f>
        <v>27</v>
      </c>
      <c r="G13840" s="15"/>
      <c r="H13840" s="15">
        <f t="shared" si="463"/>
        <v>27</v>
      </c>
      <c r="I13840" s="198">
        <f t="shared" si="464"/>
        <v>10</v>
      </c>
    </row>
    <row r="13841" spans="1:9" x14ac:dyDescent="0.3">
      <c r="A13841" s="10">
        <v>43766</v>
      </c>
      <c r="B13841" s="11" t="s">
        <v>2527</v>
      </c>
      <c r="C13841" s="11" t="s">
        <v>943</v>
      </c>
      <c r="D13841" s="11" t="s">
        <v>662</v>
      </c>
      <c r="E13841" s="11">
        <v>6937572</v>
      </c>
      <c r="F13841" s="15">
        <f>IF(ISBLANK($D13841),"",IF(ISBLANK($E13841),VLOOKUP($D13841,$J:$K,2,FALSE),VLOOKUP($E13841,'Daycare Packages'!$A:$G,7,FALSE)))</f>
        <v>23</v>
      </c>
      <c r="G13841" s="15"/>
      <c r="H13841" s="15">
        <f t="shared" si="463"/>
        <v>23</v>
      </c>
      <c r="I13841" s="198">
        <f t="shared" si="464"/>
        <v>10</v>
      </c>
    </row>
    <row r="13842" spans="1:9" x14ac:dyDescent="0.3">
      <c r="A13842" s="10">
        <v>43766</v>
      </c>
      <c r="B13842" s="11" t="s">
        <v>894</v>
      </c>
      <c r="C13842" s="11" t="s">
        <v>895</v>
      </c>
      <c r="D13842" s="11" t="s">
        <v>662</v>
      </c>
      <c r="E13842" s="11">
        <v>7001042</v>
      </c>
      <c r="F13842" s="15">
        <f>IF(ISBLANK($D13842),"",IF(ISBLANK($E13842),VLOOKUP($D13842,$J:$K,2,FALSE),VLOOKUP($E13842,'Daycare Packages'!$A:$G,7,FALSE)))</f>
        <v>26</v>
      </c>
      <c r="G13842" s="15"/>
      <c r="H13842" s="15">
        <f t="shared" si="463"/>
        <v>26</v>
      </c>
      <c r="I13842" s="198">
        <f t="shared" si="464"/>
        <v>10</v>
      </c>
    </row>
    <row r="13843" spans="1:9" x14ac:dyDescent="0.3">
      <c r="A13843" s="10">
        <v>43766</v>
      </c>
      <c r="B13843" s="11" t="s">
        <v>894</v>
      </c>
      <c r="C13843" s="11" t="s">
        <v>622</v>
      </c>
      <c r="D13843" s="11" t="s">
        <v>662</v>
      </c>
      <c r="E13843" s="11">
        <v>7001042</v>
      </c>
      <c r="F13843" s="15">
        <f>IF(ISBLANK($D13843),"",IF(ISBLANK($E13843),VLOOKUP($D13843,$J:$K,2,FALSE),VLOOKUP($E13843,'Daycare Packages'!$A:$G,7,FALSE)))</f>
        <v>26</v>
      </c>
      <c r="G13843" s="15"/>
      <c r="H13843" s="15">
        <f t="shared" si="463"/>
        <v>26</v>
      </c>
      <c r="I13843" s="198">
        <f t="shared" si="464"/>
        <v>10</v>
      </c>
    </row>
    <row r="13844" spans="1:9" x14ac:dyDescent="0.3">
      <c r="A13844" s="10">
        <v>43766</v>
      </c>
      <c r="B13844" s="11" t="s">
        <v>209</v>
      </c>
      <c r="C13844" s="11" t="s">
        <v>702</v>
      </c>
      <c r="D13844" s="11" t="s">
        <v>662</v>
      </c>
      <c r="E13844" s="11">
        <v>6992732</v>
      </c>
      <c r="F13844" s="15">
        <f>IF(ISBLANK($D13844),"",IF(ISBLANK($E13844),VLOOKUP($D13844,$J:$K,2,FALSE),VLOOKUP($E13844,'Daycare Packages'!$A:$G,7,FALSE)))</f>
        <v>27</v>
      </c>
      <c r="G13844" s="15"/>
      <c r="H13844" s="15">
        <f t="shared" si="463"/>
        <v>27</v>
      </c>
      <c r="I13844" s="198">
        <f t="shared" si="464"/>
        <v>10</v>
      </c>
    </row>
    <row r="13845" spans="1:9" x14ac:dyDescent="0.3">
      <c r="A13845" s="10">
        <v>43766</v>
      </c>
      <c r="B13845" s="11" t="s">
        <v>148</v>
      </c>
      <c r="C13845" s="11" t="s">
        <v>547</v>
      </c>
      <c r="D13845" s="11" t="s">
        <v>662</v>
      </c>
      <c r="E13845" s="11">
        <v>6762300</v>
      </c>
      <c r="F13845" s="15">
        <f>IF(ISBLANK($D13845),"",IF(ISBLANK($E13845),VLOOKUP($D13845,$J:$K,2,FALSE),VLOOKUP($E13845,'Daycare Packages'!$A:$G,7,FALSE)))</f>
        <v>23</v>
      </c>
      <c r="G13845" s="15"/>
      <c r="H13845" s="15">
        <f t="shared" si="463"/>
        <v>23</v>
      </c>
      <c r="I13845" s="198">
        <f t="shared" si="464"/>
        <v>10</v>
      </c>
    </row>
    <row r="13846" spans="1:9" x14ac:dyDescent="0.3">
      <c r="A13846" s="10">
        <v>43766</v>
      </c>
      <c r="B13846" s="11" t="s">
        <v>160</v>
      </c>
      <c r="C13846" s="11" t="s">
        <v>794</v>
      </c>
      <c r="D13846" s="11" t="s">
        <v>662</v>
      </c>
      <c r="E13846" s="11">
        <v>6976592</v>
      </c>
      <c r="F13846" s="15">
        <f>IF(ISBLANK($D13846),"",IF(ISBLANK($E13846),VLOOKUP($D13846,$J:$K,2,FALSE),VLOOKUP($E13846,'Daycare Packages'!$A:$G,7,FALSE)))</f>
        <v>25</v>
      </c>
      <c r="G13846" s="15"/>
      <c r="H13846" s="15">
        <f t="shared" si="463"/>
        <v>25</v>
      </c>
      <c r="I13846" s="198">
        <f t="shared" si="464"/>
        <v>10</v>
      </c>
    </row>
    <row r="13847" spans="1:9" x14ac:dyDescent="0.3">
      <c r="A13847" s="10">
        <v>43766</v>
      </c>
      <c r="B13847" s="11" t="s">
        <v>160</v>
      </c>
      <c r="C13847" s="11" t="s">
        <v>2528</v>
      </c>
      <c r="D13847" s="11" t="s">
        <v>662</v>
      </c>
      <c r="E13847" s="11">
        <v>6976592</v>
      </c>
      <c r="F13847" s="15">
        <f>IF(ISBLANK($D13847),"",IF(ISBLANK($E13847),VLOOKUP($D13847,$J:$K,2,FALSE),VLOOKUP($E13847,'Daycare Packages'!$A:$G,7,FALSE)))</f>
        <v>25</v>
      </c>
      <c r="G13847" s="15"/>
      <c r="H13847" s="15">
        <f t="shared" si="463"/>
        <v>25</v>
      </c>
      <c r="I13847" s="198">
        <f t="shared" si="464"/>
        <v>10</v>
      </c>
    </row>
    <row r="13848" spans="1:9" x14ac:dyDescent="0.3">
      <c r="A13848" s="10">
        <v>43766</v>
      </c>
      <c r="B13848" s="11" t="s">
        <v>141</v>
      </c>
      <c r="C13848" s="11" t="s">
        <v>673</v>
      </c>
      <c r="D13848" s="11" t="s">
        <v>662</v>
      </c>
      <c r="E13848" s="11">
        <v>7007542</v>
      </c>
      <c r="F13848" s="15">
        <f>IF(ISBLANK($D13848),"",IF(ISBLANK($E13848),VLOOKUP($D13848,$J:$K,2,FALSE),VLOOKUP($E13848,'Daycare Packages'!$A:$G,7,FALSE)))</f>
        <v>26</v>
      </c>
      <c r="G13848" s="15"/>
      <c r="H13848" s="15">
        <f t="shared" si="463"/>
        <v>26</v>
      </c>
      <c r="I13848" s="198">
        <f t="shared" si="464"/>
        <v>10</v>
      </c>
    </row>
    <row r="13849" spans="1:9" x14ac:dyDescent="0.3">
      <c r="A13849" s="10">
        <v>43766</v>
      </c>
      <c r="B13849" s="11" t="s">
        <v>2489</v>
      </c>
      <c r="C13849" s="11" t="s">
        <v>507</v>
      </c>
      <c r="D13849" s="11" t="s">
        <v>662</v>
      </c>
      <c r="F13849" s="15">
        <f>IF(ISBLANK($D13849),"",IF(ISBLANK($E13849),VLOOKUP($D13849,$J:$K,2,FALSE),VLOOKUP($E13849,'Daycare Packages'!$A:$G,7,FALSE)))</f>
        <v>30</v>
      </c>
      <c r="G13849" s="15">
        <v>6</v>
      </c>
      <c r="H13849" s="15">
        <f t="shared" si="463"/>
        <v>36</v>
      </c>
      <c r="I13849" s="198">
        <f t="shared" si="464"/>
        <v>10</v>
      </c>
    </row>
    <row r="13850" spans="1:9" x14ac:dyDescent="0.3">
      <c r="A13850" s="10">
        <v>43766</v>
      </c>
      <c r="B13850" s="11" t="s">
        <v>1692</v>
      </c>
      <c r="C13850" s="11" t="s">
        <v>650</v>
      </c>
      <c r="D13850" s="11" t="s">
        <v>662</v>
      </c>
      <c r="F13850" s="15">
        <f>IF(ISBLANK($D13850),"",IF(ISBLANK($E13850),VLOOKUP($D13850,$J:$K,2,FALSE),VLOOKUP($E13850,'Daycare Packages'!$A:$G,7,FALSE)))</f>
        <v>30</v>
      </c>
      <c r="G13850" s="15"/>
      <c r="H13850" s="15">
        <f t="shared" si="463"/>
        <v>30</v>
      </c>
      <c r="I13850" s="198">
        <f t="shared" si="464"/>
        <v>10</v>
      </c>
    </row>
    <row r="13851" spans="1:9" x14ac:dyDescent="0.3">
      <c r="A13851" s="10">
        <v>43766</v>
      </c>
      <c r="B13851" s="11" t="s">
        <v>1221</v>
      </c>
      <c r="C13851" s="11" t="s">
        <v>1222</v>
      </c>
      <c r="D13851" s="11" t="s">
        <v>662</v>
      </c>
      <c r="E13851" s="11">
        <v>7007444</v>
      </c>
      <c r="F13851" s="15">
        <f>IF(ISBLANK($D13851),"",IF(ISBLANK($E13851),VLOOKUP($D13851,$J:$K,2,FALSE),VLOOKUP($E13851,'Daycare Packages'!$A:$G,7,FALSE)))</f>
        <v>26</v>
      </c>
      <c r="G13851" s="15"/>
      <c r="H13851" s="15">
        <f t="shared" si="463"/>
        <v>26</v>
      </c>
      <c r="I13851" s="198">
        <f t="shared" si="464"/>
        <v>10</v>
      </c>
    </row>
    <row r="13852" spans="1:9" x14ac:dyDescent="0.3">
      <c r="A13852" s="10">
        <v>43766</v>
      </c>
      <c r="B13852" s="11" t="s">
        <v>2529</v>
      </c>
      <c r="C13852" s="11" t="s">
        <v>433</v>
      </c>
      <c r="D13852" s="11" t="s">
        <v>662</v>
      </c>
      <c r="E13852" s="11">
        <v>6966328</v>
      </c>
      <c r="F13852" s="15">
        <f>IF(ISBLANK($D13852),"",IF(ISBLANK($E13852),VLOOKUP($D13852,$J:$K,2,FALSE),VLOOKUP($E13852,'Daycare Packages'!$A:$G,7,FALSE)))</f>
        <v>23</v>
      </c>
      <c r="G13852" s="15"/>
      <c r="H13852" s="15">
        <f t="shared" si="463"/>
        <v>23</v>
      </c>
      <c r="I13852" s="198">
        <f t="shared" si="464"/>
        <v>10</v>
      </c>
    </row>
    <row r="13853" spans="1:9" x14ac:dyDescent="0.3">
      <c r="A13853" s="10">
        <v>43766</v>
      </c>
      <c r="B13853" s="11" t="s">
        <v>766</v>
      </c>
      <c r="C13853" s="11" t="s">
        <v>767</v>
      </c>
      <c r="D13853" s="11" t="s">
        <v>662</v>
      </c>
      <c r="F13853" s="15">
        <f>IF(ISBLANK($D13853),"",IF(ISBLANK($E13853),VLOOKUP($D13853,$J:$K,2,FALSE),VLOOKUP($E13853,'Daycare Packages'!$A:$G,7,FALSE)))</f>
        <v>30</v>
      </c>
      <c r="G13853" s="15"/>
      <c r="H13853" s="15">
        <f t="shared" si="463"/>
        <v>30</v>
      </c>
      <c r="I13853" s="198">
        <f t="shared" si="464"/>
        <v>10</v>
      </c>
    </row>
    <row r="13854" spans="1:9" x14ac:dyDescent="0.3">
      <c r="A13854" s="10">
        <v>43766</v>
      </c>
      <c r="B13854" s="11" t="s">
        <v>177</v>
      </c>
      <c r="C13854" s="11" t="s">
        <v>417</v>
      </c>
      <c r="D13854" s="11" t="s">
        <v>662</v>
      </c>
      <c r="E13854" s="11">
        <v>6967833</v>
      </c>
      <c r="F13854" s="15">
        <f>IF(ISBLANK($D13854),"",IF(ISBLANK($E13854),VLOOKUP($D13854,$J:$K,2,FALSE),VLOOKUP($E13854,'Daycare Packages'!$A:$G,7,FALSE)))</f>
        <v>25</v>
      </c>
      <c r="G13854" s="15"/>
      <c r="H13854" s="15">
        <f t="shared" si="463"/>
        <v>25</v>
      </c>
      <c r="I13854" s="198">
        <f t="shared" si="464"/>
        <v>10</v>
      </c>
    </row>
    <row r="13855" spans="1:9" x14ac:dyDescent="0.3">
      <c r="A13855" s="10">
        <v>43766</v>
      </c>
      <c r="B13855" s="11" t="s">
        <v>193</v>
      </c>
      <c r="C13855" s="11" t="s">
        <v>776</v>
      </c>
      <c r="D13855" s="11" t="s">
        <v>662</v>
      </c>
      <c r="E13855" s="11">
        <v>6988025</v>
      </c>
      <c r="F13855" s="15">
        <f>IF(ISBLANK($D13855),"",IF(ISBLANK($E13855),VLOOKUP($D13855,$J:$K,2,FALSE),VLOOKUP($E13855,'Daycare Packages'!$A:$G,7,FALSE)))</f>
        <v>27</v>
      </c>
      <c r="G13855" s="15"/>
      <c r="H13855" s="15">
        <f t="shared" si="463"/>
        <v>27</v>
      </c>
      <c r="I13855" s="198">
        <f t="shared" si="464"/>
        <v>10</v>
      </c>
    </row>
    <row r="13856" spans="1:9" x14ac:dyDescent="0.3">
      <c r="A13856" s="10">
        <v>43766</v>
      </c>
      <c r="B13856" s="11" t="s">
        <v>156</v>
      </c>
      <c r="C13856" s="11" t="s">
        <v>479</v>
      </c>
      <c r="D13856" s="11" t="s">
        <v>662</v>
      </c>
      <c r="E13856" s="11">
        <v>6912335</v>
      </c>
      <c r="F13856" s="15">
        <f>IF(ISBLANK($D13856),"",IF(ISBLANK($E13856),VLOOKUP($D13856,$J:$K,2,FALSE),VLOOKUP($E13856,'Daycare Packages'!$A:$G,7,FALSE)))</f>
        <v>23</v>
      </c>
      <c r="G13856" s="15"/>
      <c r="H13856" s="15">
        <f t="shared" si="463"/>
        <v>23</v>
      </c>
      <c r="I13856" s="198">
        <f t="shared" si="464"/>
        <v>10</v>
      </c>
    </row>
    <row r="13857" spans="1:9" x14ac:dyDescent="0.3">
      <c r="A13857" s="10">
        <v>43766</v>
      </c>
      <c r="B13857" s="11" t="s">
        <v>218</v>
      </c>
      <c r="C13857" s="11" t="s">
        <v>737</v>
      </c>
      <c r="D13857" s="11" t="s">
        <v>662</v>
      </c>
      <c r="E13857" s="11">
        <v>6911320</v>
      </c>
      <c r="F13857" s="15">
        <f>IF(ISBLANK($D13857),"",IF(ISBLANK($E13857),VLOOKUP($D13857,$J:$K,2,FALSE),VLOOKUP($E13857,'Daycare Packages'!$A:$G,7,FALSE)))</f>
        <v>20</v>
      </c>
      <c r="G13857" s="15"/>
      <c r="H13857" s="15">
        <f t="shared" si="463"/>
        <v>20</v>
      </c>
      <c r="I13857" s="198">
        <f t="shared" si="464"/>
        <v>10</v>
      </c>
    </row>
    <row r="13858" spans="1:9" x14ac:dyDescent="0.3">
      <c r="A13858" s="10">
        <v>43766</v>
      </c>
      <c r="B13858" s="11" t="s">
        <v>218</v>
      </c>
      <c r="C13858" s="11" t="s">
        <v>738</v>
      </c>
      <c r="D13858" s="11" t="s">
        <v>662</v>
      </c>
      <c r="E13858" s="11">
        <v>6911320</v>
      </c>
      <c r="F13858" s="15">
        <f>IF(ISBLANK($D13858),"",IF(ISBLANK($E13858),VLOOKUP($D13858,$J:$K,2,FALSE),VLOOKUP($E13858,'Daycare Packages'!$A:$G,7,FALSE)))</f>
        <v>20</v>
      </c>
      <c r="G13858" s="15"/>
      <c r="H13858" s="15">
        <f t="shared" si="463"/>
        <v>20</v>
      </c>
      <c r="I13858" s="198">
        <f t="shared" si="464"/>
        <v>10</v>
      </c>
    </row>
    <row r="13859" spans="1:9" x14ac:dyDescent="0.3">
      <c r="A13859" s="10">
        <v>43766</v>
      </c>
      <c r="B13859" s="11" t="s">
        <v>1483</v>
      </c>
      <c r="C13859" s="11" t="s">
        <v>1484</v>
      </c>
      <c r="D13859" s="11" t="s">
        <v>662</v>
      </c>
      <c r="E13859" s="11">
        <v>6954858</v>
      </c>
      <c r="F13859" s="15">
        <f>IF(ISBLANK($D13859),"",IF(ISBLANK($E13859),VLOOKUP($D13859,$J:$K,2,FALSE),VLOOKUP($E13859,'Daycare Packages'!$A:$G,7,FALSE)))</f>
        <v>27</v>
      </c>
      <c r="G13859" s="15"/>
      <c r="H13859" s="15">
        <f t="shared" si="463"/>
        <v>27</v>
      </c>
      <c r="I13859" s="198">
        <f t="shared" si="464"/>
        <v>10</v>
      </c>
    </row>
    <row r="13860" spans="1:9" x14ac:dyDescent="0.3">
      <c r="A13860" s="10">
        <v>43766</v>
      </c>
      <c r="B13860" s="11" t="s">
        <v>365</v>
      </c>
      <c r="C13860" s="11" t="s">
        <v>587</v>
      </c>
      <c r="D13860" s="11" t="s">
        <v>662</v>
      </c>
      <c r="F13860" s="15">
        <f>IF(ISBLANK($D13860),"",IF(ISBLANK($E13860),VLOOKUP($D13860,$J:$K,2,FALSE),VLOOKUP($E13860,'Daycare Packages'!$A:$G,7,FALSE)))</f>
        <v>30</v>
      </c>
      <c r="G13860" s="15"/>
      <c r="H13860" s="15">
        <f t="shared" si="463"/>
        <v>30</v>
      </c>
      <c r="I13860" s="198">
        <f t="shared" si="464"/>
        <v>10</v>
      </c>
    </row>
    <row r="13861" spans="1:9" x14ac:dyDescent="0.3">
      <c r="A13861" s="10">
        <v>43766</v>
      </c>
      <c r="B13861" s="11" t="s">
        <v>362</v>
      </c>
      <c r="C13861" s="11" t="s">
        <v>590</v>
      </c>
      <c r="D13861" s="11" t="s">
        <v>662</v>
      </c>
      <c r="E13861" s="11">
        <v>6965296</v>
      </c>
      <c r="F13861" s="15">
        <f>IF(ISBLANK($D13861),"",IF(ISBLANK($E13861),VLOOKUP($D13861,$J:$K,2,FALSE),VLOOKUP($E13861,'Daycare Packages'!$A:$G,7,FALSE)))</f>
        <v>27</v>
      </c>
      <c r="G13861" s="15"/>
      <c r="H13861" s="15">
        <f t="shared" si="463"/>
        <v>27</v>
      </c>
      <c r="I13861" s="198">
        <f t="shared" si="464"/>
        <v>10</v>
      </c>
    </row>
    <row r="13862" spans="1:9" x14ac:dyDescent="0.3">
      <c r="A13862" s="10">
        <v>43766</v>
      </c>
      <c r="B13862" s="11" t="s">
        <v>140</v>
      </c>
      <c r="C13862" s="11" t="s">
        <v>475</v>
      </c>
      <c r="D13862" s="11" t="s">
        <v>662</v>
      </c>
      <c r="E13862" s="11">
        <v>6964153</v>
      </c>
      <c r="F13862" s="15">
        <f>IF(ISBLANK($D13862),"",IF(ISBLANK($E13862),VLOOKUP($D13862,$J:$K,2,FALSE),VLOOKUP($E13862,'Daycare Packages'!$A:$G,7,FALSE)))</f>
        <v>26</v>
      </c>
      <c r="G13862" s="15"/>
      <c r="H13862" s="15">
        <f t="shared" si="463"/>
        <v>26</v>
      </c>
      <c r="I13862" s="198">
        <f t="shared" si="464"/>
        <v>10</v>
      </c>
    </row>
    <row r="13863" spans="1:9" x14ac:dyDescent="0.3">
      <c r="A13863" s="10">
        <v>43766</v>
      </c>
      <c r="B13863" s="11" t="s">
        <v>699</v>
      </c>
      <c r="C13863" s="11" t="s">
        <v>478</v>
      </c>
      <c r="D13863" s="11" t="s">
        <v>662</v>
      </c>
      <c r="F13863" s="15">
        <f>IF(ISBLANK($D13863),"",IF(ISBLANK($E13863),VLOOKUP($D13863,$J:$K,2,FALSE),VLOOKUP($E13863,'Daycare Packages'!$A:$G,7,FALSE)))</f>
        <v>30</v>
      </c>
      <c r="G13863" s="15">
        <v>-3</v>
      </c>
      <c r="H13863" s="15">
        <f t="shared" si="463"/>
        <v>27</v>
      </c>
      <c r="I13863" s="198">
        <f t="shared" si="464"/>
        <v>10</v>
      </c>
    </row>
    <row r="13864" spans="1:9" x14ac:dyDescent="0.3">
      <c r="A13864" s="10">
        <v>43766</v>
      </c>
      <c r="B13864" s="11" t="s">
        <v>230</v>
      </c>
      <c r="C13864" s="11" t="s">
        <v>2530</v>
      </c>
      <c r="D13864" s="11" t="s">
        <v>662</v>
      </c>
      <c r="E13864" s="11">
        <v>6990614</v>
      </c>
      <c r="F13864" s="15">
        <f>IF(ISBLANK($D13864),"",IF(ISBLANK($E13864),VLOOKUP($D13864,$J:$K,2,FALSE),VLOOKUP($E13864,'Daycare Packages'!$A:$G,7,FALSE)))</f>
        <v>27</v>
      </c>
      <c r="G13864" s="15"/>
      <c r="H13864" s="15">
        <f t="shared" si="463"/>
        <v>27</v>
      </c>
      <c r="I13864" s="198">
        <f t="shared" si="464"/>
        <v>10</v>
      </c>
    </row>
    <row r="13865" spans="1:9" x14ac:dyDescent="0.3">
      <c r="A13865" s="10">
        <v>43766</v>
      </c>
      <c r="B13865" s="11" t="s">
        <v>1317</v>
      </c>
      <c r="C13865" s="11" t="s">
        <v>1608</v>
      </c>
      <c r="D13865" s="11" t="s">
        <v>662</v>
      </c>
      <c r="E13865" s="11">
        <v>7004682</v>
      </c>
      <c r="F13865" s="15">
        <f>IF(ISBLANK($D13865),"",IF(ISBLANK($E13865),VLOOKUP($D13865,$J:$K,2,FALSE),VLOOKUP($E13865,'Daycare Packages'!$A:$G,7,FALSE)))</f>
        <v>26</v>
      </c>
      <c r="G13865" s="15"/>
      <c r="H13865" s="15">
        <f t="shared" si="463"/>
        <v>26</v>
      </c>
      <c r="I13865" s="198">
        <f t="shared" si="464"/>
        <v>10</v>
      </c>
    </row>
    <row r="13866" spans="1:9" x14ac:dyDescent="0.3">
      <c r="A13866" s="10">
        <v>43766</v>
      </c>
      <c r="B13866" s="11" t="s">
        <v>166</v>
      </c>
      <c r="C13866" s="11" t="s">
        <v>744</v>
      </c>
      <c r="D13866" s="11" t="s">
        <v>662</v>
      </c>
      <c r="E13866" s="11">
        <v>6923853</v>
      </c>
      <c r="F13866" s="15">
        <f>IF(ISBLANK($D13866),"",IF(ISBLANK($E13866),VLOOKUP($D13866,$J:$K,2,FALSE),VLOOKUP($E13866,'Daycare Packages'!$A:$G,7,FALSE)))</f>
        <v>25</v>
      </c>
      <c r="G13866" s="15"/>
      <c r="H13866" s="15">
        <f t="shared" si="463"/>
        <v>25</v>
      </c>
      <c r="I13866" s="198">
        <f t="shared" si="464"/>
        <v>10</v>
      </c>
    </row>
    <row r="13867" spans="1:9" x14ac:dyDescent="0.3">
      <c r="A13867" s="10">
        <v>43766</v>
      </c>
      <c r="B13867" s="11" t="s">
        <v>907</v>
      </c>
      <c r="C13867" s="11" t="s">
        <v>2531</v>
      </c>
      <c r="D13867" s="11" t="s">
        <v>659</v>
      </c>
      <c r="F13867" s="15">
        <f>IF(ISBLANK($D13867),"",IF(ISBLANK($E13867),VLOOKUP($D13867,$J:$K,2,FALSE),VLOOKUP($E13867,'Daycare Packages'!$A:$G,7,FALSE)))</f>
        <v>20</v>
      </c>
      <c r="G13867" s="15"/>
      <c r="H13867" s="15">
        <f t="shared" si="463"/>
        <v>20</v>
      </c>
      <c r="I13867" s="198">
        <f t="shared" si="464"/>
        <v>10</v>
      </c>
    </row>
    <row r="13868" spans="1:9" x14ac:dyDescent="0.3">
      <c r="A13868" s="10">
        <v>43766</v>
      </c>
      <c r="B13868" s="11" t="s">
        <v>222</v>
      </c>
      <c r="C13868" s="11" t="s">
        <v>229</v>
      </c>
      <c r="D13868" s="11" t="s">
        <v>662</v>
      </c>
      <c r="E13868" s="11">
        <v>6996968</v>
      </c>
      <c r="F13868" s="15">
        <f>IF(ISBLANK($D13868),"",IF(ISBLANK($E13868),VLOOKUP($D13868,$J:$K,2,FALSE),VLOOKUP($E13868,'Daycare Packages'!$A:$G,7,FALSE)))</f>
        <v>27</v>
      </c>
      <c r="G13868" s="15"/>
      <c r="H13868" s="15">
        <f t="shared" si="463"/>
        <v>27</v>
      </c>
      <c r="I13868" s="198">
        <f t="shared" si="464"/>
        <v>10</v>
      </c>
    </row>
    <row r="13869" spans="1:9" x14ac:dyDescent="0.3">
      <c r="A13869" s="10">
        <v>43766</v>
      </c>
      <c r="B13869" s="11" t="s">
        <v>1305</v>
      </c>
      <c r="C13869" s="11" t="s">
        <v>1306</v>
      </c>
      <c r="D13869" s="11" t="s">
        <v>662</v>
      </c>
      <c r="F13869" s="15">
        <f>IF(ISBLANK($D13869),"",IF(ISBLANK($E13869),VLOOKUP($D13869,$J:$K,2,FALSE),VLOOKUP($E13869,'Daycare Packages'!$A:$G,7,FALSE)))</f>
        <v>30</v>
      </c>
      <c r="G13869" s="15"/>
      <c r="H13869" s="15">
        <f t="shared" si="463"/>
        <v>30</v>
      </c>
      <c r="I13869" s="198">
        <f t="shared" si="464"/>
        <v>10</v>
      </c>
    </row>
    <row r="13870" spans="1:9" x14ac:dyDescent="0.3">
      <c r="A13870" s="10">
        <v>43766</v>
      </c>
      <c r="B13870" s="11" t="s">
        <v>114</v>
      </c>
      <c r="C13870" s="11" t="s">
        <v>661</v>
      </c>
      <c r="D13870" s="11" t="s">
        <v>662</v>
      </c>
      <c r="E13870" s="11">
        <v>6939596</v>
      </c>
      <c r="F13870" s="15">
        <f>IF(ISBLANK($D13870),"",IF(ISBLANK($E13870),VLOOKUP($D13870,$J:$K,2,FALSE),VLOOKUP($E13870,'Daycare Packages'!$A:$G,7,FALSE)))</f>
        <v>23</v>
      </c>
      <c r="G13870" s="15"/>
      <c r="H13870" s="15">
        <f t="shared" si="463"/>
        <v>23</v>
      </c>
      <c r="I13870" s="198">
        <f t="shared" si="464"/>
        <v>10</v>
      </c>
    </row>
    <row r="13871" spans="1:9" x14ac:dyDescent="0.3">
      <c r="A13871" s="10">
        <v>43766</v>
      </c>
      <c r="B13871" s="11" t="s">
        <v>217</v>
      </c>
      <c r="C13871" s="11" t="s">
        <v>402</v>
      </c>
      <c r="D13871" s="11" t="s">
        <v>662</v>
      </c>
      <c r="E13871" s="11">
        <v>7001066</v>
      </c>
      <c r="F13871" s="15">
        <f>IF(ISBLANK($D13871),"",IF(ISBLANK($E13871),VLOOKUP($D13871,$J:$K,2,FALSE),VLOOKUP($E13871,'Daycare Packages'!$A:$G,7,FALSE)))</f>
        <v>26</v>
      </c>
      <c r="G13871" s="15"/>
      <c r="H13871" s="15">
        <f t="shared" si="463"/>
        <v>26</v>
      </c>
      <c r="I13871" s="198">
        <f t="shared" si="464"/>
        <v>10</v>
      </c>
    </row>
    <row r="13872" spans="1:9" x14ac:dyDescent="0.3">
      <c r="A13872" s="10">
        <v>43766</v>
      </c>
      <c r="B13872" s="11" t="s">
        <v>139</v>
      </c>
      <c r="C13872" s="11" t="s">
        <v>867</v>
      </c>
      <c r="D13872" s="11" t="s">
        <v>662</v>
      </c>
      <c r="E13872" s="11">
        <v>6995554</v>
      </c>
      <c r="F13872" s="15">
        <f>IF(ISBLANK($D13872),"",IF(ISBLANK($E13872),VLOOKUP($D13872,$J:$K,2,FALSE),VLOOKUP($E13872,'Daycare Packages'!$A:$G,7,FALSE)))</f>
        <v>27</v>
      </c>
      <c r="G13872" s="15"/>
      <c r="H13872" s="15">
        <f t="shared" si="463"/>
        <v>27</v>
      </c>
      <c r="I13872" s="198">
        <f t="shared" si="464"/>
        <v>10</v>
      </c>
    </row>
    <row r="13873" spans="1:9" x14ac:dyDescent="0.3">
      <c r="A13873" s="10">
        <v>43766</v>
      </c>
      <c r="B13873" s="11" t="s">
        <v>1805</v>
      </c>
      <c r="C13873" s="11" t="s">
        <v>548</v>
      </c>
      <c r="D13873" s="11" t="s">
        <v>662</v>
      </c>
      <c r="F13873" s="15">
        <f>IF(ISBLANK($D13873),"",IF(ISBLANK($E13873),VLOOKUP($D13873,$J:$K,2,FALSE),VLOOKUP($E13873,'Daycare Packages'!$A:$G,7,FALSE)))</f>
        <v>30</v>
      </c>
      <c r="G13873" s="15"/>
      <c r="H13873" s="15">
        <f t="shared" si="463"/>
        <v>30</v>
      </c>
      <c r="I13873" s="198">
        <f t="shared" si="464"/>
        <v>10</v>
      </c>
    </row>
    <row r="13874" spans="1:9" x14ac:dyDescent="0.3">
      <c r="A13874" s="10">
        <v>43766</v>
      </c>
      <c r="B13874" s="11" t="s">
        <v>115</v>
      </c>
      <c r="C13874" s="11" t="s">
        <v>2513</v>
      </c>
      <c r="D13874" s="11" t="s">
        <v>662</v>
      </c>
      <c r="E13874" s="11">
        <v>6736950</v>
      </c>
      <c r="F13874" s="15">
        <f>IF(ISBLANK($D13874),"",IF(ISBLANK($E13874),VLOOKUP($D13874,$J:$K,2,FALSE),VLOOKUP($E13874,'Daycare Packages'!$A:$G,7,FALSE)))</f>
        <v>22</v>
      </c>
      <c r="G13874" s="15"/>
      <c r="H13874" s="15">
        <f t="shared" si="463"/>
        <v>22</v>
      </c>
      <c r="I13874" s="198">
        <f t="shared" si="464"/>
        <v>10</v>
      </c>
    </row>
    <row r="13875" spans="1:9" x14ac:dyDescent="0.3">
      <c r="A13875" s="10">
        <v>43766</v>
      </c>
      <c r="B13875" s="11" t="s">
        <v>2031</v>
      </c>
      <c r="C13875" s="11" t="s">
        <v>2032</v>
      </c>
      <c r="D13875" s="11" t="s">
        <v>662</v>
      </c>
      <c r="F13875" s="15">
        <f>IF(ISBLANK($D13875),"",IF(ISBLANK($E13875),VLOOKUP($D13875,$J:$K,2,FALSE),VLOOKUP($E13875,'Daycare Packages'!$A:$G,7,FALSE)))</f>
        <v>30</v>
      </c>
      <c r="G13875" s="15">
        <v>6</v>
      </c>
      <c r="H13875" s="15">
        <f t="shared" si="463"/>
        <v>36</v>
      </c>
      <c r="I13875" s="198">
        <f t="shared" si="464"/>
        <v>10</v>
      </c>
    </row>
    <row r="13876" spans="1:9" x14ac:dyDescent="0.3">
      <c r="A13876" s="10">
        <v>43766</v>
      </c>
      <c r="B13876" s="11" t="s">
        <v>127</v>
      </c>
      <c r="C13876" s="11" t="s">
        <v>715</v>
      </c>
      <c r="D13876" s="11" t="s">
        <v>662</v>
      </c>
      <c r="E13876" s="11">
        <v>7003404</v>
      </c>
      <c r="F13876" s="15">
        <f>IF(ISBLANK($D13876),"",IF(ISBLANK($E13876),VLOOKUP($D13876,$J:$K,2,FALSE),VLOOKUP($E13876,'Daycare Packages'!$A:$G,7,FALSE)))</f>
        <v>23</v>
      </c>
      <c r="G13876" s="15"/>
      <c r="H13876" s="15">
        <f t="shared" si="463"/>
        <v>23</v>
      </c>
      <c r="I13876" s="198">
        <f t="shared" si="464"/>
        <v>10</v>
      </c>
    </row>
    <row r="13877" spans="1:9" x14ac:dyDescent="0.3">
      <c r="A13877" s="10">
        <v>43766</v>
      </c>
      <c r="B13877" s="11" t="s">
        <v>889</v>
      </c>
      <c r="C13877" s="11" t="s">
        <v>890</v>
      </c>
      <c r="D13877" s="11" t="s">
        <v>662</v>
      </c>
      <c r="F13877" s="15">
        <f>IF(ISBLANK($D13877),"",IF(ISBLANK($E13877),VLOOKUP($D13877,$J:$K,2,FALSE),VLOOKUP($E13877,'Daycare Packages'!$A:$G,7,FALSE)))</f>
        <v>30</v>
      </c>
      <c r="G13877" s="15"/>
      <c r="H13877" s="15">
        <f t="shared" si="463"/>
        <v>30</v>
      </c>
      <c r="I13877" s="198">
        <f t="shared" si="464"/>
        <v>10</v>
      </c>
    </row>
    <row r="13878" spans="1:9" x14ac:dyDescent="0.3">
      <c r="A13878" s="10">
        <v>43766</v>
      </c>
      <c r="B13878" s="11" t="s">
        <v>1535</v>
      </c>
      <c r="C13878" s="11" t="s">
        <v>846</v>
      </c>
      <c r="D13878" s="11" t="s">
        <v>662</v>
      </c>
      <c r="E13878" s="11">
        <v>6955604</v>
      </c>
      <c r="F13878" s="15">
        <f>IF(ISBLANK($D13878),"",IF(ISBLANK($E13878),VLOOKUP($D13878,$J:$K,2,FALSE),VLOOKUP($E13878,'Daycare Packages'!$A:$G,7,FALSE)))</f>
        <v>26</v>
      </c>
      <c r="G13878" s="15"/>
      <c r="H13878" s="15">
        <f t="shared" si="463"/>
        <v>26</v>
      </c>
      <c r="I13878" s="198">
        <f t="shared" si="464"/>
        <v>10</v>
      </c>
    </row>
    <row r="13879" spans="1:9" x14ac:dyDescent="0.3">
      <c r="A13879" s="10">
        <v>43766</v>
      </c>
      <c r="B13879" s="11" t="s">
        <v>207</v>
      </c>
      <c r="C13879" s="11" t="s">
        <v>229</v>
      </c>
      <c r="D13879" s="11" t="s">
        <v>662</v>
      </c>
      <c r="E13879" s="11">
        <v>6974737</v>
      </c>
      <c r="F13879" s="15">
        <f>IF(ISBLANK($D13879),"",IF(ISBLANK($E13879),VLOOKUP($D13879,$J:$K,2,FALSE),VLOOKUP($E13879,'Daycare Packages'!$A:$G,7,FALSE)))</f>
        <v>25</v>
      </c>
      <c r="G13879" s="15"/>
      <c r="H13879" s="15">
        <f t="shared" si="463"/>
        <v>25</v>
      </c>
      <c r="I13879" s="198">
        <f t="shared" si="464"/>
        <v>10</v>
      </c>
    </row>
    <row r="13880" spans="1:9" x14ac:dyDescent="0.3">
      <c r="A13880" s="10">
        <v>43766</v>
      </c>
      <c r="B13880" s="11" t="s">
        <v>663</v>
      </c>
      <c r="C13880" s="11" t="s">
        <v>665</v>
      </c>
      <c r="D13880" s="11" t="s">
        <v>662</v>
      </c>
      <c r="F13880" s="15">
        <f>IF(ISBLANK($D13880),"",IF(ISBLANK($E13880),VLOOKUP($D13880,$J:$K,2,FALSE),VLOOKUP($E13880,'Daycare Packages'!$A:$G,7,FALSE)))</f>
        <v>30</v>
      </c>
      <c r="G13880" s="15"/>
      <c r="H13880" s="15">
        <f t="shared" si="463"/>
        <v>30</v>
      </c>
      <c r="I13880" s="198">
        <f t="shared" si="464"/>
        <v>10</v>
      </c>
    </row>
    <row r="13881" spans="1:9" x14ac:dyDescent="0.3">
      <c r="A13881" s="55">
        <v>43766</v>
      </c>
      <c r="B13881" s="56" t="s">
        <v>663</v>
      </c>
      <c r="C13881" s="56" t="s">
        <v>664</v>
      </c>
      <c r="D13881" s="56" t="s">
        <v>662</v>
      </c>
      <c r="E13881" s="56"/>
      <c r="F13881" s="59">
        <f>IF(ISBLANK($D13881),"",IF(ISBLANK($E13881),VLOOKUP($D13881,$J:$K,2,FALSE),VLOOKUP($E13881,'Daycare Packages'!$A:$G,7,FALSE)))</f>
        <v>30</v>
      </c>
      <c r="G13881" s="59"/>
      <c r="H13881" s="59">
        <f t="shared" si="463"/>
        <v>30</v>
      </c>
      <c r="I13881" s="198">
        <f t="shared" si="464"/>
        <v>10</v>
      </c>
    </row>
    <row r="13882" spans="1:9" x14ac:dyDescent="0.3">
      <c r="A13882" s="10">
        <v>43767</v>
      </c>
      <c r="B13882" s="11" t="s">
        <v>667</v>
      </c>
      <c r="C13882" s="11" t="s">
        <v>668</v>
      </c>
      <c r="D13882" s="11" t="s">
        <v>659</v>
      </c>
      <c r="F13882" s="15">
        <f>IF(ISBLANK($D13882),"",IF(ISBLANK($E13882),VLOOKUP($D13882,$J:$K,2,FALSE),VLOOKUP($E13882,'Daycare Packages'!$A:$G,7,FALSE)))</f>
        <v>20</v>
      </c>
      <c r="G13882" s="15"/>
      <c r="H13882" s="15">
        <f t="shared" si="463"/>
        <v>20</v>
      </c>
      <c r="I13882" s="198">
        <f t="shared" si="464"/>
        <v>10</v>
      </c>
    </row>
    <row r="13883" spans="1:9" x14ac:dyDescent="0.3">
      <c r="A13883" s="10">
        <v>43767</v>
      </c>
      <c r="B13883" s="11" t="s">
        <v>154</v>
      </c>
      <c r="C13883" s="11" t="s">
        <v>729</v>
      </c>
      <c r="D13883" s="11" t="s">
        <v>662</v>
      </c>
      <c r="E13883" s="11">
        <v>6928867</v>
      </c>
      <c r="F13883" s="15">
        <f>IF(ISBLANK($D13883),"",IF(ISBLANK($E13883),VLOOKUP($D13883,$J:$K,2,FALSE),VLOOKUP($E13883,'Daycare Packages'!$A:$G,7,FALSE)))</f>
        <v>19</v>
      </c>
      <c r="G13883" s="15"/>
      <c r="H13883" s="15">
        <f t="shared" si="463"/>
        <v>19</v>
      </c>
      <c r="I13883" s="198">
        <f t="shared" si="464"/>
        <v>10</v>
      </c>
    </row>
    <row r="13884" spans="1:9" x14ac:dyDescent="0.3">
      <c r="A13884" s="10">
        <v>43767</v>
      </c>
      <c r="B13884" s="11" t="s">
        <v>1221</v>
      </c>
      <c r="C13884" s="11" t="s">
        <v>1222</v>
      </c>
      <c r="D13884" s="11" t="s">
        <v>659</v>
      </c>
      <c r="E13884" s="11">
        <v>7008424</v>
      </c>
      <c r="F13884" s="15">
        <f>IF(ISBLANK($D13884),"",IF(ISBLANK($E13884),VLOOKUP($D13884,$J:$K,2,FALSE),VLOOKUP($E13884,'Daycare Packages'!$A:$G,7,FALSE)))</f>
        <v>18</v>
      </c>
      <c r="G13884" s="15"/>
      <c r="H13884" s="15">
        <f t="shared" si="463"/>
        <v>18</v>
      </c>
      <c r="I13884" s="198">
        <f t="shared" si="464"/>
        <v>10</v>
      </c>
    </row>
    <row r="13885" spans="1:9" x14ac:dyDescent="0.3">
      <c r="A13885" s="10">
        <v>43767</v>
      </c>
      <c r="B13885" s="11" t="s">
        <v>190</v>
      </c>
      <c r="C13885" s="11" t="s">
        <v>718</v>
      </c>
      <c r="D13885" s="11" t="s">
        <v>659</v>
      </c>
      <c r="E13885" s="11">
        <v>6999044</v>
      </c>
      <c r="F13885" s="15">
        <f>IF(ISBLANK($D13885),"",IF(ISBLANK($E13885),VLOOKUP($D13885,$J:$K,2,FALSE),VLOOKUP($E13885,'Daycare Packages'!$A:$G,7,FALSE)))</f>
        <v>19</v>
      </c>
      <c r="G13885" s="15"/>
      <c r="H13885" s="15">
        <f t="shared" ref="H13885:H13948" si="465">IF(ISBLANK(D13885),"",SUM(F13885:G13885))</f>
        <v>19</v>
      </c>
      <c r="I13885" s="198">
        <f t="shared" si="464"/>
        <v>10</v>
      </c>
    </row>
    <row r="13886" spans="1:9" x14ac:dyDescent="0.3">
      <c r="A13886" s="10">
        <v>43767</v>
      </c>
      <c r="B13886" s="11" t="s">
        <v>2384</v>
      </c>
      <c r="C13886" s="11" t="s">
        <v>2385</v>
      </c>
      <c r="D13886" s="11" t="s">
        <v>659</v>
      </c>
      <c r="E13886" s="11">
        <v>7003016</v>
      </c>
      <c r="F13886" s="15">
        <f>IF(ISBLANK($D13886),"",IF(ISBLANK($E13886),VLOOKUP($D13886,$J:$K,2,FALSE),VLOOKUP($E13886,'Daycare Packages'!$A:$G,7,FALSE)))</f>
        <v>17</v>
      </c>
      <c r="G13886" s="15"/>
      <c r="H13886" s="15">
        <f t="shared" si="465"/>
        <v>17</v>
      </c>
      <c r="I13886" s="198">
        <f t="shared" si="464"/>
        <v>10</v>
      </c>
    </row>
    <row r="13887" spans="1:9" x14ac:dyDescent="0.3">
      <c r="A13887" s="10">
        <v>43767</v>
      </c>
      <c r="B13887" s="11" t="s">
        <v>2357</v>
      </c>
      <c r="C13887" s="11" t="s">
        <v>2358</v>
      </c>
      <c r="D13887" s="11" t="s">
        <v>662</v>
      </c>
      <c r="F13887" s="15">
        <f>IF(ISBLANK($D13887),"",IF(ISBLANK($E13887),VLOOKUP($D13887,$J:$K,2,FALSE),VLOOKUP($E13887,'Daycare Packages'!$A:$G,7,FALSE)))</f>
        <v>30</v>
      </c>
      <c r="G13887" s="15"/>
      <c r="H13887" s="15">
        <f t="shared" si="465"/>
        <v>30</v>
      </c>
      <c r="I13887" s="198">
        <f t="shared" si="464"/>
        <v>10</v>
      </c>
    </row>
    <row r="13888" spans="1:9" x14ac:dyDescent="0.3">
      <c r="A13888" s="10">
        <v>43767</v>
      </c>
      <c r="B13888" s="11" t="s">
        <v>2031</v>
      </c>
      <c r="C13888" s="11" t="s">
        <v>2032</v>
      </c>
      <c r="D13888" s="11" t="s">
        <v>662</v>
      </c>
      <c r="F13888" s="15">
        <f>IF(ISBLANK($D13888),"",IF(ISBLANK($E13888),VLOOKUP($D13888,$J:$K,2,FALSE),VLOOKUP($E13888,'Daycare Packages'!$A:$G,7,FALSE)))</f>
        <v>30</v>
      </c>
      <c r="G13888" s="15">
        <v>6</v>
      </c>
      <c r="H13888" s="15">
        <f t="shared" si="465"/>
        <v>36</v>
      </c>
      <c r="I13888" s="198">
        <f t="shared" si="464"/>
        <v>10</v>
      </c>
    </row>
    <row r="13889" spans="1:9" x14ac:dyDescent="0.3">
      <c r="A13889" s="10">
        <v>43767</v>
      </c>
      <c r="B13889" s="11" t="s">
        <v>127</v>
      </c>
      <c r="C13889" s="11" t="s">
        <v>715</v>
      </c>
      <c r="D13889" s="11" t="s">
        <v>662</v>
      </c>
      <c r="E13889" s="11">
        <v>7003404</v>
      </c>
      <c r="F13889" s="15">
        <f>IF(ISBLANK($D13889),"",IF(ISBLANK($E13889),VLOOKUP($D13889,$J:$K,2,FALSE),VLOOKUP($E13889,'Daycare Packages'!$A:$G,7,FALSE)))</f>
        <v>23</v>
      </c>
      <c r="G13889" s="15"/>
      <c r="H13889" s="15">
        <f t="shared" si="465"/>
        <v>23</v>
      </c>
      <c r="I13889" s="198">
        <f t="shared" si="464"/>
        <v>10</v>
      </c>
    </row>
    <row r="13890" spans="1:9" x14ac:dyDescent="0.3">
      <c r="A13890" s="10">
        <v>43767</v>
      </c>
      <c r="B13890" s="11" t="s">
        <v>162</v>
      </c>
      <c r="C13890" s="11" t="s">
        <v>676</v>
      </c>
      <c r="D13890" s="11" t="s">
        <v>659</v>
      </c>
      <c r="F13890" s="15">
        <f>IF(ISBLANK($D13890),"",IF(ISBLANK($E13890),VLOOKUP($D13890,$J:$K,2,FALSE),VLOOKUP($E13890,'Daycare Packages'!$A:$G,7,FALSE)))</f>
        <v>20</v>
      </c>
      <c r="G13890" s="15"/>
      <c r="H13890" s="15">
        <f t="shared" si="465"/>
        <v>20</v>
      </c>
      <c r="I13890" s="198">
        <f t="shared" si="464"/>
        <v>10</v>
      </c>
    </row>
    <row r="13891" spans="1:9" x14ac:dyDescent="0.3">
      <c r="A13891" s="10">
        <v>43767</v>
      </c>
      <c r="B13891" s="11" t="s">
        <v>1961</v>
      </c>
      <c r="C13891" s="11" t="s">
        <v>1962</v>
      </c>
      <c r="D13891" s="11" t="s">
        <v>662</v>
      </c>
      <c r="F13891" s="15">
        <f>IF(ISBLANK($D13891),"",IF(ISBLANK($E13891),VLOOKUP($D13891,$J:$K,2,FALSE),VLOOKUP($E13891,'Daycare Packages'!$A:$G,7,FALSE)))</f>
        <v>30</v>
      </c>
      <c r="G13891" s="15"/>
      <c r="H13891" s="15">
        <f t="shared" si="465"/>
        <v>30</v>
      </c>
      <c r="I13891" s="198">
        <f t="shared" ref="I13891:I13954" si="466">IF(A13891="",0,MONTH(A13891))</f>
        <v>10</v>
      </c>
    </row>
    <row r="13892" spans="1:9" x14ac:dyDescent="0.3">
      <c r="A13892" s="10">
        <v>43767</v>
      </c>
      <c r="B13892" s="11" t="s">
        <v>2059</v>
      </c>
      <c r="C13892" s="11" t="s">
        <v>426</v>
      </c>
      <c r="D13892" s="11" t="s">
        <v>662</v>
      </c>
      <c r="F13892" s="15">
        <f>IF(ISBLANK($D13892),"",IF(ISBLANK($E13892),VLOOKUP($D13892,$J:$K,2,FALSE),VLOOKUP($E13892,'Daycare Packages'!$A:$G,7,FALSE)))</f>
        <v>30</v>
      </c>
      <c r="G13892" s="15"/>
      <c r="H13892" s="15">
        <f t="shared" si="465"/>
        <v>30</v>
      </c>
      <c r="I13892" s="198">
        <f t="shared" si="466"/>
        <v>10</v>
      </c>
    </row>
    <row r="13893" spans="1:9" x14ac:dyDescent="0.3">
      <c r="A13893" s="10">
        <v>43767</v>
      </c>
      <c r="B13893" s="11" t="s">
        <v>123</v>
      </c>
      <c r="C13893" s="11" t="s">
        <v>622</v>
      </c>
      <c r="D13893" s="11" t="s">
        <v>662</v>
      </c>
      <c r="F13893" s="15">
        <f>IF(ISBLANK($D13893),"",IF(ISBLANK($E13893),VLOOKUP($D13893,$J:$K,2,FALSE),VLOOKUP($E13893,'Daycare Packages'!$A:$G,7,FALSE)))</f>
        <v>30</v>
      </c>
      <c r="G13893" s="15"/>
      <c r="H13893" s="15">
        <f t="shared" si="465"/>
        <v>30</v>
      </c>
      <c r="I13893" s="198">
        <f t="shared" si="466"/>
        <v>10</v>
      </c>
    </row>
    <row r="13894" spans="1:9" x14ac:dyDescent="0.3">
      <c r="A13894" s="10">
        <v>43767</v>
      </c>
      <c r="B13894" s="11" t="s">
        <v>279</v>
      </c>
      <c r="C13894" s="11" t="s">
        <v>661</v>
      </c>
      <c r="D13894" s="11" t="s">
        <v>662</v>
      </c>
      <c r="F13894" s="15">
        <f>IF(ISBLANK($D13894),"",IF(ISBLANK($E13894),VLOOKUP($D13894,$J:$K,2,FALSE),VLOOKUP($E13894,'Daycare Packages'!$A:$G,7,FALSE)))</f>
        <v>30</v>
      </c>
      <c r="G13894" s="15"/>
      <c r="H13894" s="15">
        <f t="shared" si="465"/>
        <v>30</v>
      </c>
      <c r="I13894" s="198">
        <f t="shared" si="466"/>
        <v>10</v>
      </c>
    </row>
    <row r="13895" spans="1:9" x14ac:dyDescent="0.3">
      <c r="A13895" s="10">
        <v>43767</v>
      </c>
      <c r="B13895" s="11" t="s">
        <v>279</v>
      </c>
      <c r="C13895" s="11" t="s">
        <v>658</v>
      </c>
      <c r="D13895" s="11" t="s">
        <v>662</v>
      </c>
      <c r="F13895" s="15">
        <f>IF(ISBLANK($D13895),"",IF(ISBLANK($E13895),VLOOKUP($D13895,$J:$K,2,FALSE),VLOOKUP($E13895,'Daycare Packages'!$A:$G,7,FALSE)))</f>
        <v>30</v>
      </c>
      <c r="G13895" s="15"/>
      <c r="H13895" s="15">
        <f t="shared" si="465"/>
        <v>30</v>
      </c>
      <c r="I13895" s="198">
        <f t="shared" si="466"/>
        <v>10</v>
      </c>
    </row>
    <row r="13896" spans="1:9" x14ac:dyDescent="0.3">
      <c r="A13896" s="10">
        <v>43767</v>
      </c>
      <c r="B13896" s="11" t="s">
        <v>228</v>
      </c>
      <c r="C13896" s="11" t="s">
        <v>554</v>
      </c>
      <c r="D13896" s="11" t="s">
        <v>662</v>
      </c>
      <c r="F13896" s="15">
        <f>IF(ISBLANK($D13896),"",IF(ISBLANK($E13896),VLOOKUP($D13896,$J:$K,2,FALSE),VLOOKUP($E13896,'Daycare Packages'!$A:$G,7,FALSE)))</f>
        <v>30</v>
      </c>
      <c r="G13896" s="15"/>
      <c r="H13896" s="15">
        <f t="shared" si="465"/>
        <v>30</v>
      </c>
      <c r="I13896" s="198">
        <f t="shared" si="466"/>
        <v>10</v>
      </c>
    </row>
    <row r="13897" spans="1:9" x14ac:dyDescent="0.3">
      <c r="A13897" s="10">
        <v>43767</v>
      </c>
      <c r="B13897" s="11" t="s">
        <v>2293</v>
      </c>
      <c r="C13897" s="11" t="s">
        <v>1675</v>
      </c>
      <c r="D13897" s="11" t="s">
        <v>662</v>
      </c>
      <c r="F13897" s="15">
        <f>IF(ISBLANK($D13897),"",IF(ISBLANK($E13897),VLOOKUP($D13897,$J:$K,2,FALSE),VLOOKUP($E13897,'Daycare Packages'!$A:$G,7,FALSE)))</f>
        <v>30</v>
      </c>
      <c r="G13897" s="15"/>
      <c r="H13897" s="15">
        <f t="shared" si="465"/>
        <v>30</v>
      </c>
      <c r="I13897" s="198">
        <f t="shared" si="466"/>
        <v>10</v>
      </c>
    </row>
    <row r="13898" spans="1:9" x14ac:dyDescent="0.3">
      <c r="A13898" s="10">
        <v>43767</v>
      </c>
      <c r="B13898" s="11" t="s">
        <v>1259</v>
      </c>
      <c r="C13898" s="11" t="s">
        <v>229</v>
      </c>
      <c r="D13898" s="11" t="s">
        <v>659</v>
      </c>
      <c r="F13898" s="15">
        <f>IF(ISBLANK($D13898),"",IF(ISBLANK($E13898),VLOOKUP($D13898,$J:$K,2,FALSE),VLOOKUP($E13898,'Daycare Packages'!$A:$G,7,FALSE)))</f>
        <v>20</v>
      </c>
      <c r="G13898" s="15"/>
      <c r="H13898" s="15">
        <f t="shared" si="465"/>
        <v>20</v>
      </c>
      <c r="I13898" s="198">
        <f t="shared" si="466"/>
        <v>10</v>
      </c>
    </row>
    <row r="13899" spans="1:9" x14ac:dyDescent="0.3">
      <c r="A13899" s="10">
        <v>43767</v>
      </c>
      <c r="B13899" s="11" t="s">
        <v>2532</v>
      </c>
      <c r="C13899" s="11" t="s">
        <v>848</v>
      </c>
      <c r="D13899" s="11" t="s">
        <v>662</v>
      </c>
      <c r="F13899" s="15">
        <f>IF(ISBLANK($D13899),"",IF(ISBLANK($E13899),VLOOKUP($D13899,$J:$K,2,FALSE),VLOOKUP($E13899,'Daycare Packages'!$A:$G,7,FALSE)))</f>
        <v>30</v>
      </c>
      <c r="G13899" s="15"/>
      <c r="H13899" s="15">
        <f t="shared" si="465"/>
        <v>30</v>
      </c>
      <c r="I13899" s="198">
        <f t="shared" si="466"/>
        <v>10</v>
      </c>
    </row>
    <row r="13900" spans="1:9" x14ac:dyDescent="0.3">
      <c r="A13900" s="10">
        <v>43767</v>
      </c>
      <c r="B13900" s="11" t="s">
        <v>182</v>
      </c>
      <c r="C13900" s="11" t="s">
        <v>685</v>
      </c>
      <c r="D13900" s="11" t="s">
        <v>662</v>
      </c>
      <c r="E13900" s="11">
        <v>6973446</v>
      </c>
      <c r="F13900" s="15">
        <f>IF(ISBLANK($D13900),"",IF(ISBLANK($E13900),VLOOKUP($D13900,$J:$K,2,FALSE),VLOOKUP($E13900,'Daycare Packages'!$A:$G,7,FALSE)))</f>
        <v>23</v>
      </c>
      <c r="G13900" s="15"/>
      <c r="H13900" s="15">
        <f t="shared" si="465"/>
        <v>23</v>
      </c>
      <c r="I13900" s="198">
        <f t="shared" si="466"/>
        <v>10</v>
      </c>
    </row>
    <row r="13901" spans="1:9" x14ac:dyDescent="0.3">
      <c r="A13901" s="10">
        <v>43767</v>
      </c>
      <c r="B13901" s="11" t="s">
        <v>945</v>
      </c>
      <c r="C13901" s="11" t="s">
        <v>946</v>
      </c>
      <c r="D13901" s="11" t="s">
        <v>662</v>
      </c>
      <c r="F13901" s="15">
        <f>IF(ISBLANK($D13901),"",IF(ISBLANK($E13901),VLOOKUP($D13901,$J:$K,2,FALSE),VLOOKUP($E13901,'Daycare Packages'!$A:$G,7,FALSE)))</f>
        <v>30</v>
      </c>
      <c r="G13901" s="15"/>
      <c r="H13901" s="15">
        <f t="shared" si="465"/>
        <v>30</v>
      </c>
      <c r="I13901" s="198">
        <f t="shared" si="466"/>
        <v>10</v>
      </c>
    </row>
    <row r="13902" spans="1:9" x14ac:dyDescent="0.3">
      <c r="A13902" s="10">
        <v>43767</v>
      </c>
      <c r="B13902" s="11" t="s">
        <v>170</v>
      </c>
      <c r="C13902" s="11" t="s">
        <v>710</v>
      </c>
      <c r="D13902" s="11" t="s">
        <v>662</v>
      </c>
      <c r="E13902" s="11">
        <v>6899079</v>
      </c>
      <c r="F13902" s="15">
        <f>IF(ISBLANK($D13902),"",IF(ISBLANK($E13902),VLOOKUP($D13902,$J:$K,2,FALSE),VLOOKUP($E13902,'Daycare Packages'!$A:$G,7,FALSE)))</f>
        <v>23</v>
      </c>
      <c r="G13902" s="15"/>
      <c r="H13902" s="15">
        <f t="shared" si="465"/>
        <v>23</v>
      </c>
      <c r="I13902" s="198">
        <f t="shared" si="466"/>
        <v>10</v>
      </c>
    </row>
    <row r="13903" spans="1:9" x14ac:dyDescent="0.3">
      <c r="A13903" s="10">
        <v>43767</v>
      </c>
      <c r="B13903" s="11" t="s">
        <v>136</v>
      </c>
      <c r="C13903" s="11" t="s">
        <v>650</v>
      </c>
      <c r="D13903" s="11" t="s">
        <v>662</v>
      </c>
      <c r="E13903" s="11">
        <v>6936967</v>
      </c>
      <c r="F13903" s="15">
        <f>IF(ISBLANK($D13903),"",IF(ISBLANK($E13903),VLOOKUP($D13903,$J:$K,2,FALSE),VLOOKUP($E13903,'Daycare Packages'!$A:$G,7,FALSE)))</f>
        <v>26</v>
      </c>
      <c r="G13903" s="15"/>
      <c r="H13903" s="15">
        <f t="shared" si="465"/>
        <v>26</v>
      </c>
      <c r="I13903" s="198">
        <f t="shared" si="466"/>
        <v>10</v>
      </c>
    </row>
    <row r="13904" spans="1:9" x14ac:dyDescent="0.3">
      <c r="A13904" s="10">
        <v>43767</v>
      </c>
      <c r="B13904" s="11" t="s">
        <v>784</v>
      </c>
      <c r="C13904" s="11" t="s">
        <v>785</v>
      </c>
      <c r="D13904" s="11" t="s">
        <v>662</v>
      </c>
      <c r="F13904" s="15">
        <f>IF(ISBLANK($D13904),"",IF(ISBLANK($E13904),VLOOKUP($D13904,$J:$K,2,FALSE),VLOOKUP($E13904,'Daycare Packages'!$A:$G,7,FALSE)))</f>
        <v>30</v>
      </c>
      <c r="G13904" s="15"/>
      <c r="H13904" s="15">
        <f t="shared" si="465"/>
        <v>30</v>
      </c>
      <c r="I13904" s="198">
        <f t="shared" si="466"/>
        <v>10</v>
      </c>
    </row>
    <row r="13905" spans="1:9" x14ac:dyDescent="0.3">
      <c r="A13905" s="10">
        <v>43767</v>
      </c>
      <c r="B13905" s="11" t="s">
        <v>194</v>
      </c>
      <c r="C13905" s="11" t="s">
        <v>792</v>
      </c>
      <c r="D13905" s="11" t="s">
        <v>662</v>
      </c>
      <c r="E13905" s="11">
        <v>6975718</v>
      </c>
      <c r="F13905" s="15">
        <f>IF(ISBLANK($D13905),"",IF(ISBLANK($E13905),VLOOKUP($D13905,$J:$K,2,FALSE),VLOOKUP($E13905,'Daycare Packages'!$A:$G,7,FALSE)))</f>
        <v>26</v>
      </c>
      <c r="G13905" s="15"/>
      <c r="H13905" s="15">
        <f t="shared" si="465"/>
        <v>26</v>
      </c>
      <c r="I13905" s="198">
        <f t="shared" si="466"/>
        <v>10</v>
      </c>
    </row>
    <row r="13906" spans="1:9" x14ac:dyDescent="0.3">
      <c r="A13906" s="10">
        <v>43767</v>
      </c>
      <c r="B13906" s="11" t="s">
        <v>609</v>
      </c>
      <c r="C13906" s="11" t="s">
        <v>610</v>
      </c>
      <c r="D13906" s="11" t="s">
        <v>662</v>
      </c>
      <c r="E13906" s="11">
        <v>6373500</v>
      </c>
      <c r="F13906" s="15">
        <f>IF(ISBLANK($D13906),"",IF(ISBLANK($E13906),VLOOKUP($D13906,$J:$K,2,FALSE),VLOOKUP($E13906,'Daycare Packages'!$A:$G,7,FALSE)))</f>
        <v>22</v>
      </c>
      <c r="G13906" s="15"/>
      <c r="H13906" s="15">
        <f t="shared" si="465"/>
        <v>22</v>
      </c>
      <c r="I13906" s="198">
        <f t="shared" si="466"/>
        <v>10</v>
      </c>
    </row>
    <row r="13907" spans="1:9" x14ac:dyDescent="0.3">
      <c r="A13907" s="10">
        <v>43767</v>
      </c>
      <c r="B13907" s="11" t="s">
        <v>722</v>
      </c>
      <c r="C13907" s="11" t="s">
        <v>548</v>
      </c>
      <c r="D13907" s="11" t="s">
        <v>662</v>
      </c>
      <c r="F13907" s="15">
        <f>IF(ISBLANK($D13907),"",IF(ISBLANK($E13907),VLOOKUP($D13907,$J:$K,2,FALSE),VLOOKUP($E13907,'Daycare Packages'!$A:$G,7,FALSE)))</f>
        <v>30</v>
      </c>
      <c r="G13907" s="15"/>
      <c r="H13907" s="15">
        <f t="shared" si="465"/>
        <v>30</v>
      </c>
      <c r="I13907" s="198">
        <f t="shared" si="466"/>
        <v>10</v>
      </c>
    </row>
    <row r="13908" spans="1:9" x14ac:dyDescent="0.3">
      <c r="A13908" s="10">
        <v>43767</v>
      </c>
      <c r="B13908" s="11" t="s">
        <v>2533</v>
      </c>
      <c r="C13908" s="11" t="s">
        <v>2513</v>
      </c>
      <c r="D13908" s="11" t="s">
        <v>662</v>
      </c>
      <c r="F13908" s="15">
        <f>IF(ISBLANK($D13908),"",IF(ISBLANK($E13908),VLOOKUP($D13908,$J:$K,2,FALSE),VLOOKUP($E13908,'Daycare Packages'!$A:$G,7,FALSE)))</f>
        <v>30</v>
      </c>
      <c r="G13908" s="15"/>
      <c r="H13908" s="15">
        <f t="shared" si="465"/>
        <v>30</v>
      </c>
      <c r="I13908" s="198">
        <f t="shared" si="466"/>
        <v>10</v>
      </c>
    </row>
    <row r="13909" spans="1:9" x14ac:dyDescent="0.3">
      <c r="A13909" s="10">
        <v>43767</v>
      </c>
      <c r="B13909" s="11" t="s">
        <v>809</v>
      </c>
      <c r="C13909" s="11" t="s">
        <v>810</v>
      </c>
      <c r="D13909" s="11" t="s">
        <v>662</v>
      </c>
      <c r="F13909" s="15">
        <f>IF(ISBLANK($D13909),"",IF(ISBLANK($E13909),VLOOKUP($D13909,$J:$K,2,FALSE),VLOOKUP($E13909,'Daycare Packages'!$A:$G,7,FALSE)))</f>
        <v>30</v>
      </c>
      <c r="G13909" s="15"/>
      <c r="H13909" s="15">
        <f t="shared" si="465"/>
        <v>30</v>
      </c>
      <c r="I13909" s="198">
        <f t="shared" si="466"/>
        <v>10</v>
      </c>
    </row>
    <row r="13910" spans="1:9" x14ac:dyDescent="0.3">
      <c r="A13910" s="10">
        <v>43767</v>
      </c>
      <c r="B13910" s="11" t="s">
        <v>217</v>
      </c>
      <c r="C13910" s="11" t="s">
        <v>402</v>
      </c>
      <c r="D13910" s="11" t="s">
        <v>662</v>
      </c>
      <c r="E13910" s="11">
        <v>7001066</v>
      </c>
      <c r="F13910" s="15">
        <f>IF(ISBLANK($D13910),"",IF(ISBLANK($E13910),VLOOKUP($D13910,$J:$K,2,FALSE),VLOOKUP($E13910,'Daycare Packages'!$A:$G,7,FALSE)))</f>
        <v>26</v>
      </c>
      <c r="G13910" s="15"/>
      <c r="H13910" s="15">
        <f t="shared" si="465"/>
        <v>26</v>
      </c>
      <c r="I13910" s="198">
        <f t="shared" si="466"/>
        <v>10</v>
      </c>
    </row>
    <row r="13911" spans="1:9" x14ac:dyDescent="0.3">
      <c r="A13911" s="10">
        <v>43767</v>
      </c>
      <c r="B13911" s="11" t="s">
        <v>159</v>
      </c>
      <c r="C13911" s="11" t="s">
        <v>456</v>
      </c>
      <c r="D13911" s="11" t="s">
        <v>662</v>
      </c>
      <c r="E13911" s="11">
        <v>6886756</v>
      </c>
      <c r="F13911" s="15">
        <f>IF(ISBLANK($D13911),"",IF(ISBLANK($E13911),VLOOKUP($D13911,$J:$K,2,FALSE),VLOOKUP($E13911,'Daycare Packages'!$A:$G,7,FALSE)))</f>
        <v>27</v>
      </c>
      <c r="G13911" s="15"/>
      <c r="H13911" s="15">
        <f t="shared" si="465"/>
        <v>27</v>
      </c>
      <c r="I13911" s="198">
        <f t="shared" si="466"/>
        <v>10</v>
      </c>
    </row>
    <row r="13912" spans="1:9" x14ac:dyDescent="0.3">
      <c r="A13912" s="10">
        <v>43767</v>
      </c>
      <c r="B13912" s="11" t="s">
        <v>218</v>
      </c>
      <c r="C13912" s="11" t="s">
        <v>738</v>
      </c>
      <c r="D13912" s="11" t="s">
        <v>662</v>
      </c>
      <c r="E13912" s="11">
        <v>6911320</v>
      </c>
      <c r="F13912" s="15">
        <f>IF(ISBLANK($D13912),"",IF(ISBLANK($E13912),VLOOKUP($D13912,$J:$K,2,FALSE),VLOOKUP($E13912,'Daycare Packages'!$A:$G,7,FALSE)))</f>
        <v>20</v>
      </c>
      <c r="G13912" s="15"/>
      <c r="H13912" s="15">
        <f t="shared" si="465"/>
        <v>20</v>
      </c>
      <c r="I13912" s="198">
        <f t="shared" si="466"/>
        <v>10</v>
      </c>
    </row>
    <row r="13913" spans="1:9" x14ac:dyDescent="0.3">
      <c r="A13913" s="10">
        <v>43767</v>
      </c>
      <c r="B13913" s="11" t="s">
        <v>218</v>
      </c>
      <c r="C13913" s="11" t="s">
        <v>737</v>
      </c>
      <c r="D13913" s="11" t="s">
        <v>662</v>
      </c>
      <c r="E13913" s="11">
        <v>6911320</v>
      </c>
      <c r="F13913" s="15">
        <f>IF(ISBLANK($D13913),"",IF(ISBLANK($E13913),VLOOKUP($D13913,$J:$K,2,FALSE),VLOOKUP($E13913,'Daycare Packages'!$A:$G,7,FALSE)))</f>
        <v>20</v>
      </c>
      <c r="G13913" s="15"/>
      <c r="H13913" s="15">
        <f t="shared" si="465"/>
        <v>20</v>
      </c>
      <c r="I13913" s="198">
        <f t="shared" si="466"/>
        <v>10</v>
      </c>
    </row>
    <row r="13914" spans="1:9" x14ac:dyDescent="0.3">
      <c r="A13914" s="10">
        <v>43767</v>
      </c>
      <c r="B13914" s="11" t="s">
        <v>690</v>
      </c>
      <c r="C13914" s="11" t="s">
        <v>691</v>
      </c>
      <c r="D13914" s="11" t="s">
        <v>662</v>
      </c>
      <c r="E13914" s="11">
        <v>6937080</v>
      </c>
      <c r="F13914" s="15">
        <f>IF(ISBLANK($D13914),"",IF(ISBLANK($E13914),VLOOKUP($D13914,$J:$K,2,FALSE),VLOOKUP($E13914,'Daycare Packages'!$A:$G,7,FALSE)))</f>
        <v>23</v>
      </c>
      <c r="G13914" s="15"/>
      <c r="H13914" s="15">
        <f t="shared" si="465"/>
        <v>23</v>
      </c>
      <c r="I13914" s="198">
        <f t="shared" si="466"/>
        <v>10</v>
      </c>
    </row>
    <row r="13915" spans="1:9" x14ac:dyDescent="0.3">
      <c r="A13915" s="10">
        <v>43767</v>
      </c>
      <c r="B13915" s="11" t="s">
        <v>2006</v>
      </c>
      <c r="C13915" s="11" t="s">
        <v>2007</v>
      </c>
      <c r="D13915" s="11" t="s">
        <v>662</v>
      </c>
      <c r="E13915" s="11">
        <v>6985626</v>
      </c>
      <c r="F13915" s="15">
        <f>IF(ISBLANK($D13915),"",IF(ISBLANK($E13915),VLOOKUP($D13915,$J:$K,2,FALSE),VLOOKUP($E13915,'Daycare Packages'!$A:$G,7,FALSE)))</f>
        <v>23</v>
      </c>
      <c r="G13915" s="15"/>
      <c r="H13915" s="15">
        <f t="shared" si="465"/>
        <v>23</v>
      </c>
      <c r="I13915" s="198">
        <f t="shared" si="466"/>
        <v>10</v>
      </c>
    </row>
    <row r="13916" spans="1:9" x14ac:dyDescent="0.3">
      <c r="A13916" s="10">
        <v>43767</v>
      </c>
      <c r="B13916" s="11" t="s">
        <v>2006</v>
      </c>
      <c r="C13916" s="11" t="s">
        <v>1154</v>
      </c>
      <c r="D13916" s="11" t="s">
        <v>662</v>
      </c>
      <c r="E13916" s="11">
        <v>6985626</v>
      </c>
      <c r="F13916" s="15">
        <f>IF(ISBLANK($D13916),"",IF(ISBLANK($E13916),VLOOKUP($D13916,$J:$K,2,FALSE),VLOOKUP($E13916,'Daycare Packages'!$A:$G,7,FALSE)))</f>
        <v>23</v>
      </c>
      <c r="G13916" s="15"/>
      <c r="H13916" s="15">
        <f t="shared" si="465"/>
        <v>23</v>
      </c>
      <c r="I13916" s="198">
        <f t="shared" si="466"/>
        <v>10</v>
      </c>
    </row>
    <row r="13917" spans="1:9" x14ac:dyDescent="0.3">
      <c r="A13917" s="10">
        <v>43767</v>
      </c>
      <c r="B13917" s="11" t="s">
        <v>147</v>
      </c>
      <c r="C13917" s="11" t="s">
        <v>796</v>
      </c>
      <c r="D13917" s="11" t="s">
        <v>662</v>
      </c>
      <c r="E13917" s="11">
        <v>6931199</v>
      </c>
      <c r="F13917" s="15">
        <f>IF(ISBLANK($D13917),"",IF(ISBLANK($E13917),VLOOKUP($D13917,$J:$K,2,FALSE),VLOOKUP($E13917,'Daycare Packages'!$A:$G,7,FALSE)))</f>
        <v>23</v>
      </c>
      <c r="G13917" s="15"/>
      <c r="H13917" s="15">
        <f t="shared" si="465"/>
        <v>23</v>
      </c>
      <c r="I13917" s="198">
        <f t="shared" si="466"/>
        <v>10</v>
      </c>
    </row>
    <row r="13918" spans="1:9" x14ac:dyDescent="0.3">
      <c r="A13918" s="10">
        <v>43767</v>
      </c>
      <c r="B13918" s="11" t="s">
        <v>1863</v>
      </c>
      <c r="C13918" s="11" t="s">
        <v>1864</v>
      </c>
      <c r="D13918" s="11" t="s">
        <v>659</v>
      </c>
      <c r="F13918" s="15">
        <f>IF(ISBLANK($D13918),"",IF(ISBLANK($E13918),VLOOKUP($D13918,$J:$K,2,FALSE),VLOOKUP($E13918,'Daycare Packages'!$A:$G,7,FALSE)))</f>
        <v>20</v>
      </c>
      <c r="G13918" s="15"/>
      <c r="H13918" s="15">
        <f t="shared" si="465"/>
        <v>20</v>
      </c>
      <c r="I13918" s="198">
        <f t="shared" si="466"/>
        <v>10</v>
      </c>
    </row>
    <row r="13919" spans="1:9" x14ac:dyDescent="0.3">
      <c r="A13919" s="10">
        <v>43767</v>
      </c>
      <c r="B13919" s="11" t="s">
        <v>177</v>
      </c>
      <c r="C13919" s="11" t="s">
        <v>417</v>
      </c>
      <c r="D13919" s="11" t="s">
        <v>662</v>
      </c>
      <c r="E13919" s="11">
        <v>6967833</v>
      </c>
      <c r="F13919" s="15">
        <f>IF(ISBLANK($D13919),"",IF(ISBLANK($E13919),VLOOKUP($D13919,$J:$K,2,FALSE),VLOOKUP($E13919,'Daycare Packages'!$A:$G,7,FALSE)))</f>
        <v>25</v>
      </c>
      <c r="G13919" s="15"/>
      <c r="H13919" s="15">
        <f t="shared" si="465"/>
        <v>25</v>
      </c>
      <c r="I13919" s="198">
        <f t="shared" si="466"/>
        <v>10</v>
      </c>
    </row>
    <row r="13920" spans="1:9" x14ac:dyDescent="0.3">
      <c r="A13920" s="10">
        <v>43767</v>
      </c>
      <c r="B13920" s="11" t="s">
        <v>340</v>
      </c>
      <c r="C13920" s="11" t="s">
        <v>746</v>
      </c>
      <c r="D13920" s="11" t="s">
        <v>662</v>
      </c>
      <c r="F13920" s="15">
        <f>IF(ISBLANK($D13920),"",IF(ISBLANK($E13920),VLOOKUP($D13920,$J:$K,2,FALSE),VLOOKUP($E13920,'Daycare Packages'!$A:$G,7,FALSE)))</f>
        <v>30</v>
      </c>
      <c r="G13920" s="15">
        <v>-3.6</v>
      </c>
      <c r="H13920" s="15">
        <f t="shared" si="465"/>
        <v>26.4</v>
      </c>
      <c r="I13920" s="198">
        <f t="shared" si="466"/>
        <v>10</v>
      </c>
    </row>
    <row r="13921" spans="1:9" x14ac:dyDescent="0.3">
      <c r="A13921" s="10">
        <v>43767</v>
      </c>
      <c r="B13921" s="11" t="s">
        <v>340</v>
      </c>
      <c r="C13921" s="11" t="s">
        <v>745</v>
      </c>
      <c r="D13921" s="11" t="s">
        <v>662</v>
      </c>
      <c r="F13921" s="15">
        <f>IF(ISBLANK($D13921),"",IF(ISBLANK($E13921),VLOOKUP($D13921,$J:$K,2,FALSE),VLOOKUP($E13921,'Daycare Packages'!$A:$G,7,FALSE)))</f>
        <v>30</v>
      </c>
      <c r="G13921" s="15">
        <v>-3.6</v>
      </c>
      <c r="H13921" s="15">
        <f t="shared" si="465"/>
        <v>26.4</v>
      </c>
      <c r="I13921" s="198">
        <f t="shared" si="466"/>
        <v>10</v>
      </c>
    </row>
    <row r="13922" spans="1:9" x14ac:dyDescent="0.3">
      <c r="A13922" s="10">
        <v>43767</v>
      </c>
      <c r="B13922" s="11" t="s">
        <v>530</v>
      </c>
      <c r="C13922" s="11" t="s">
        <v>531</v>
      </c>
      <c r="D13922" s="11" t="s">
        <v>662</v>
      </c>
      <c r="F13922" s="15">
        <f>IF(ISBLANK($D13922),"",IF(ISBLANK($E13922),VLOOKUP($D13922,$J:$K,2,FALSE),VLOOKUP($E13922,'Daycare Packages'!$A:$G,7,FALSE)))</f>
        <v>30</v>
      </c>
      <c r="G13922" s="15"/>
      <c r="H13922" s="15">
        <f t="shared" si="465"/>
        <v>30</v>
      </c>
      <c r="I13922" s="198">
        <f t="shared" si="466"/>
        <v>10</v>
      </c>
    </row>
    <row r="13923" spans="1:9" x14ac:dyDescent="0.3">
      <c r="A13923" s="10">
        <v>43767</v>
      </c>
      <c r="B13923" s="11" t="s">
        <v>873</v>
      </c>
      <c r="C13923" s="11" t="s">
        <v>493</v>
      </c>
      <c r="D13923" s="11" t="s">
        <v>662</v>
      </c>
      <c r="E13923" s="11">
        <v>7001233</v>
      </c>
      <c r="F13923" s="15">
        <f>IF(ISBLANK($D13923),"",IF(ISBLANK($E13923),VLOOKUP($D13923,$J:$K,2,FALSE),VLOOKUP($E13923,'Daycare Packages'!$A:$G,7,FALSE)))</f>
        <v>27</v>
      </c>
      <c r="G13923" s="15"/>
      <c r="H13923" s="15">
        <f t="shared" si="465"/>
        <v>27</v>
      </c>
      <c r="I13923" s="198">
        <f t="shared" si="466"/>
        <v>10</v>
      </c>
    </row>
    <row r="13924" spans="1:9" x14ac:dyDescent="0.3">
      <c r="A13924" s="10">
        <v>43767</v>
      </c>
      <c r="B13924" s="11" t="s">
        <v>160</v>
      </c>
      <c r="C13924" s="11" t="s">
        <v>1761</v>
      </c>
      <c r="D13924" s="11" t="s">
        <v>662</v>
      </c>
      <c r="E13924" s="11">
        <v>6976592</v>
      </c>
      <c r="F13924" s="15">
        <f>IF(ISBLANK($D13924),"",IF(ISBLANK($E13924),VLOOKUP($D13924,$J:$K,2,FALSE),VLOOKUP($E13924,'Daycare Packages'!$A:$G,7,FALSE)))</f>
        <v>25</v>
      </c>
      <c r="G13924" s="15"/>
      <c r="H13924" s="15">
        <f t="shared" si="465"/>
        <v>25</v>
      </c>
      <c r="I13924" s="198">
        <f t="shared" si="466"/>
        <v>10</v>
      </c>
    </row>
    <row r="13925" spans="1:9" x14ac:dyDescent="0.3">
      <c r="A13925" s="10">
        <v>43767</v>
      </c>
      <c r="B13925" s="11" t="s">
        <v>160</v>
      </c>
      <c r="C13925" s="11" t="s">
        <v>794</v>
      </c>
      <c r="D13925" s="11" t="s">
        <v>662</v>
      </c>
      <c r="E13925" s="11">
        <v>6976592</v>
      </c>
      <c r="F13925" s="15">
        <f>IF(ISBLANK($D13925),"",IF(ISBLANK($E13925),VLOOKUP($D13925,$J:$K,2,FALSE),VLOOKUP($E13925,'Daycare Packages'!$A:$G,7,FALSE)))</f>
        <v>25</v>
      </c>
      <c r="G13925" s="15"/>
      <c r="H13925" s="15">
        <f t="shared" si="465"/>
        <v>25</v>
      </c>
      <c r="I13925" s="198">
        <f t="shared" si="466"/>
        <v>10</v>
      </c>
    </row>
    <row r="13926" spans="1:9" x14ac:dyDescent="0.3">
      <c r="A13926" s="10">
        <v>43767</v>
      </c>
      <c r="B13926" s="11" t="s">
        <v>1336</v>
      </c>
      <c r="C13926" s="11" t="s">
        <v>1337</v>
      </c>
      <c r="D13926" s="11" t="s">
        <v>662</v>
      </c>
      <c r="F13926" s="15">
        <f>IF(ISBLANK($D13926),"",IF(ISBLANK($E13926),VLOOKUP($D13926,$J:$K,2,FALSE),VLOOKUP($E13926,'Daycare Packages'!$A:$G,7,FALSE)))</f>
        <v>30</v>
      </c>
      <c r="G13926" s="15"/>
      <c r="H13926" s="15">
        <f t="shared" si="465"/>
        <v>30</v>
      </c>
      <c r="I13926" s="198">
        <f t="shared" si="466"/>
        <v>10</v>
      </c>
    </row>
    <row r="13927" spans="1:9" x14ac:dyDescent="0.3">
      <c r="A13927" s="10">
        <v>43767</v>
      </c>
      <c r="B13927" s="11" t="s">
        <v>140</v>
      </c>
      <c r="C13927" s="11" t="s">
        <v>475</v>
      </c>
      <c r="D13927" s="11" t="s">
        <v>662</v>
      </c>
      <c r="E13927" s="11">
        <v>6964153</v>
      </c>
      <c r="F13927" s="15">
        <f>IF(ISBLANK($D13927),"",IF(ISBLANK($E13927),VLOOKUP($D13927,$J:$K,2,FALSE),VLOOKUP($E13927,'Daycare Packages'!$A:$G,7,FALSE)))</f>
        <v>26</v>
      </c>
      <c r="G13927" s="15"/>
      <c r="H13927" s="15">
        <f t="shared" si="465"/>
        <v>26</v>
      </c>
      <c r="I13927" s="198">
        <f t="shared" si="466"/>
        <v>10</v>
      </c>
    </row>
    <row r="13928" spans="1:9" x14ac:dyDescent="0.3">
      <c r="A13928" s="10">
        <v>43767</v>
      </c>
      <c r="B13928" s="11" t="s">
        <v>173</v>
      </c>
      <c r="C13928" s="11" t="s">
        <v>587</v>
      </c>
      <c r="D13928" s="11" t="s">
        <v>662</v>
      </c>
      <c r="E13928" s="11">
        <v>6957195</v>
      </c>
      <c r="F13928" s="15">
        <f>IF(ISBLANK($D13928),"",IF(ISBLANK($E13928),VLOOKUP($D13928,$J:$K,2,FALSE),VLOOKUP($E13928,'Daycare Packages'!$A:$G,7,FALSE)))</f>
        <v>25</v>
      </c>
      <c r="G13928" s="15"/>
      <c r="H13928" s="15">
        <f t="shared" si="465"/>
        <v>25</v>
      </c>
      <c r="I13928" s="198">
        <f t="shared" si="466"/>
        <v>10</v>
      </c>
    </row>
    <row r="13929" spans="1:9" x14ac:dyDescent="0.3">
      <c r="A13929" s="10">
        <v>43767</v>
      </c>
      <c r="B13929" s="11" t="s">
        <v>216</v>
      </c>
      <c r="C13929" s="11" t="s">
        <v>448</v>
      </c>
      <c r="D13929" s="11" t="s">
        <v>662</v>
      </c>
      <c r="E13929" s="11">
        <v>7001007</v>
      </c>
      <c r="F13929" s="15">
        <f>IF(ISBLANK($D13929),"",IF(ISBLANK($E13929),VLOOKUP($D13929,$J:$K,2,FALSE),VLOOKUP($E13929,'Daycare Packages'!$A:$G,7,FALSE)))</f>
        <v>27</v>
      </c>
      <c r="G13929" s="15"/>
      <c r="H13929" s="15">
        <f t="shared" si="465"/>
        <v>27</v>
      </c>
      <c r="I13929" s="198">
        <f t="shared" si="466"/>
        <v>10</v>
      </c>
    </row>
    <row r="13930" spans="1:9" x14ac:dyDescent="0.3">
      <c r="A13930" s="10">
        <v>43767</v>
      </c>
      <c r="B13930" s="11" t="s">
        <v>766</v>
      </c>
      <c r="C13930" s="11" t="s">
        <v>767</v>
      </c>
      <c r="D13930" s="11" t="s">
        <v>662</v>
      </c>
      <c r="F13930" s="15">
        <f>IF(ISBLANK($D13930),"",IF(ISBLANK($E13930),VLOOKUP($D13930,$J:$K,2,FALSE),VLOOKUP($E13930,'Daycare Packages'!$A:$G,7,FALSE)))</f>
        <v>30</v>
      </c>
      <c r="G13930" s="15"/>
      <c r="H13930" s="15">
        <f t="shared" si="465"/>
        <v>30</v>
      </c>
      <c r="I13930" s="198">
        <f t="shared" si="466"/>
        <v>10</v>
      </c>
    </row>
    <row r="13931" spans="1:9" x14ac:dyDescent="0.3">
      <c r="A13931" s="10">
        <v>43767</v>
      </c>
      <c r="B13931" s="11" t="s">
        <v>2061</v>
      </c>
      <c r="C13931" s="11" t="s">
        <v>2062</v>
      </c>
      <c r="D13931" s="11" t="s">
        <v>662</v>
      </c>
      <c r="E13931" s="11">
        <v>7002230</v>
      </c>
      <c r="F13931" s="15">
        <f>IF(ISBLANK($D13931),"",IF(ISBLANK($E13931),VLOOKUP($D13931,$J:$K,2,FALSE),VLOOKUP($E13931,'Daycare Packages'!$A:$G,7,FALSE)))</f>
        <v>27</v>
      </c>
      <c r="G13931" s="15"/>
      <c r="H13931" s="15">
        <f t="shared" si="465"/>
        <v>27</v>
      </c>
      <c r="I13931" s="198">
        <f t="shared" si="466"/>
        <v>10</v>
      </c>
    </row>
    <row r="13932" spans="1:9" x14ac:dyDescent="0.3">
      <c r="A13932" s="10">
        <v>43767</v>
      </c>
      <c r="B13932" s="11" t="s">
        <v>195</v>
      </c>
      <c r="C13932" s="11" t="s">
        <v>735</v>
      </c>
      <c r="D13932" s="11" t="s">
        <v>662</v>
      </c>
      <c r="E13932" s="11">
        <v>6908535</v>
      </c>
      <c r="F13932" s="15">
        <f>IF(ISBLANK($D13932),"",IF(ISBLANK($E13932),VLOOKUP($D13932,$J:$K,2,FALSE),VLOOKUP($E13932,'Daycare Packages'!$A:$G,7,FALSE)))</f>
        <v>26</v>
      </c>
      <c r="G13932" s="15"/>
      <c r="H13932" s="15">
        <f t="shared" si="465"/>
        <v>26</v>
      </c>
      <c r="I13932" s="198">
        <f t="shared" si="466"/>
        <v>10</v>
      </c>
    </row>
    <row r="13933" spans="1:9" x14ac:dyDescent="0.3">
      <c r="A13933" s="10">
        <v>43767</v>
      </c>
      <c r="B13933" s="11" t="s">
        <v>195</v>
      </c>
      <c r="C13933" s="11" t="s">
        <v>474</v>
      </c>
      <c r="D13933" s="11" t="s">
        <v>662</v>
      </c>
      <c r="E13933" s="11">
        <v>6908535</v>
      </c>
      <c r="F13933" s="15">
        <f>IF(ISBLANK($D13933),"",IF(ISBLANK($E13933),VLOOKUP($D13933,$J:$K,2,FALSE),VLOOKUP($E13933,'Daycare Packages'!$A:$G,7,FALSE)))</f>
        <v>26</v>
      </c>
      <c r="G13933" s="15"/>
      <c r="H13933" s="15">
        <f t="shared" si="465"/>
        <v>26</v>
      </c>
      <c r="I13933" s="198">
        <f t="shared" si="466"/>
        <v>10</v>
      </c>
    </row>
    <row r="13934" spans="1:9" x14ac:dyDescent="0.3">
      <c r="A13934" s="10">
        <v>43767</v>
      </c>
      <c r="B13934" s="11" t="s">
        <v>362</v>
      </c>
      <c r="C13934" s="11" t="s">
        <v>590</v>
      </c>
      <c r="D13934" s="11" t="s">
        <v>662</v>
      </c>
      <c r="E13934" s="11">
        <v>6965296</v>
      </c>
      <c r="F13934" s="15">
        <f>IF(ISBLANK($D13934),"",IF(ISBLANK($E13934),VLOOKUP($D13934,$J:$K,2,FALSE),VLOOKUP($E13934,'Daycare Packages'!$A:$G,7,FALSE)))</f>
        <v>27</v>
      </c>
      <c r="G13934" s="15"/>
      <c r="H13934" s="15">
        <f t="shared" si="465"/>
        <v>27</v>
      </c>
      <c r="I13934" s="198">
        <f t="shared" si="466"/>
        <v>10</v>
      </c>
    </row>
    <row r="13935" spans="1:9" x14ac:dyDescent="0.3">
      <c r="A13935" s="10">
        <v>43767</v>
      </c>
      <c r="B13935" s="11" t="s">
        <v>186</v>
      </c>
      <c r="C13935" s="11" t="s">
        <v>561</v>
      </c>
      <c r="D13935" s="11" t="s">
        <v>662</v>
      </c>
      <c r="E13935" s="11">
        <v>6937918</v>
      </c>
      <c r="F13935" s="15">
        <f>IF(ISBLANK($D13935),"",IF(ISBLANK($E13935),VLOOKUP($D13935,$J:$K,2,FALSE),VLOOKUP($E13935,'Daycare Packages'!$A:$G,7,FALSE)))</f>
        <v>23</v>
      </c>
      <c r="G13935" s="15"/>
      <c r="H13935" s="15">
        <f t="shared" si="465"/>
        <v>23</v>
      </c>
      <c r="I13935" s="198">
        <f t="shared" si="466"/>
        <v>10</v>
      </c>
    </row>
    <row r="13936" spans="1:9" x14ac:dyDescent="0.3">
      <c r="A13936" s="10">
        <v>43767</v>
      </c>
      <c r="B13936" s="11" t="s">
        <v>2534</v>
      </c>
      <c r="C13936" s="11" t="s">
        <v>705</v>
      </c>
      <c r="D13936" s="11" t="s">
        <v>662</v>
      </c>
      <c r="E13936" s="11">
        <v>6884628</v>
      </c>
      <c r="F13936" s="15">
        <f>IF(ISBLANK($D13936),"",IF(ISBLANK($E13936),VLOOKUP($D13936,$J:$K,2,FALSE),VLOOKUP($E13936,'Daycare Packages'!$A:$G,7,FALSE)))</f>
        <v>23</v>
      </c>
      <c r="G13936" s="15"/>
      <c r="H13936" s="15">
        <f t="shared" si="465"/>
        <v>23</v>
      </c>
      <c r="I13936" s="198">
        <f t="shared" si="466"/>
        <v>10</v>
      </c>
    </row>
    <row r="13937" spans="1:9" x14ac:dyDescent="0.3">
      <c r="A13937" s="10">
        <v>43767</v>
      </c>
      <c r="B13937" s="11" t="s">
        <v>138</v>
      </c>
      <c r="C13937" s="11" t="s">
        <v>573</v>
      </c>
      <c r="D13937" s="11" t="s">
        <v>662</v>
      </c>
      <c r="E13937" s="11">
        <v>6803103</v>
      </c>
      <c r="F13937" s="15">
        <f>IF(ISBLANK($D13937),"",IF(ISBLANK($E13937),VLOOKUP($D13937,$J:$K,2,FALSE),VLOOKUP($E13937,'Daycare Packages'!$A:$G,7,FALSE)))</f>
        <v>23</v>
      </c>
      <c r="G13937" s="15"/>
      <c r="H13937" s="15">
        <f t="shared" si="465"/>
        <v>23</v>
      </c>
      <c r="I13937" s="198">
        <f t="shared" si="466"/>
        <v>10</v>
      </c>
    </row>
    <row r="13938" spans="1:9" x14ac:dyDescent="0.3">
      <c r="A13938" s="10">
        <v>43767</v>
      </c>
      <c r="B13938" s="11" t="s">
        <v>206</v>
      </c>
      <c r="C13938" s="11" t="s">
        <v>424</v>
      </c>
      <c r="D13938" s="11" t="s">
        <v>662</v>
      </c>
      <c r="E13938" s="11">
        <v>6955410</v>
      </c>
      <c r="F13938" s="15">
        <f>IF(ISBLANK($D13938),"",IF(ISBLANK($E13938),VLOOKUP($D13938,$J:$K,2,FALSE),VLOOKUP($E13938,'Daycare Packages'!$A:$G,7,FALSE)))</f>
        <v>27</v>
      </c>
      <c r="G13938" s="15"/>
      <c r="H13938" s="15">
        <f t="shared" si="465"/>
        <v>27</v>
      </c>
      <c r="I13938" s="198">
        <f t="shared" si="466"/>
        <v>10</v>
      </c>
    </row>
    <row r="13939" spans="1:9" x14ac:dyDescent="0.3">
      <c r="A13939" s="10">
        <v>43767</v>
      </c>
      <c r="B13939" s="11" t="s">
        <v>1692</v>
      </c>
      <c r="C13939" s="11" t="s">
        <v>650</v>
      </c>
      <c r="D13939" s="11" t="s">
        <v>662</v>
      </c>
      <c r="F13939" s="15">
        <f>IF(ISBLANK($D13939),"",IF(ISBLANK($E13939),VLOOKUP($D13939,$J:$K,2,FALSE),VLOOKUP($E13939,'Daycare Packages'!$A:$G,7,FALSE)))</f>
        <v>30</v>
      </c>
      <c r="G13939" s="15"/>
      <c r="H13939" s="15">
        <f t="shared" si="465"/>
        <v>30</v>
      </c>
      <c r="I13939" s="198">
        <f t="shared" si="466"/>
        <v>10</v>
      </c>
    </row>
    <row r="13940" spans="1:9" x14ac:dyDescent="0.3">
      <c r="A13940" s="10">
        <v>43767</v>
      </c>
      <c r="B13940" s="11" t="s">
        <v>803</v>
      </c>
      <c r="C13940" s="11" t="s">
        <v>693</v>
      </c>
      <c r="D13940" s="11" t="s">
        <v>662</v>
      </c>
      <c r="F13940" s="15">
        <f>IF(ISBLANK($D13940),"",IF(ISBLANK($E13940),VLOOKUP($D13940,$J:$K,2,FALSE),VLOOKUP($E13940,'Daycare Packages'!$A:$G,7,FALSE)))</f>
        <v>30</v>
      </c>
      <c r="G13940" s="15"/>
      <c r="H13940" s="15">
        <f t="shared" si="465"/>
        <v>30</v>
      </c>
      <c r="I13940" s="198">
        <f t="shared" si="466"/>
        <v>10</v>
      </c>
    </row>
    <row r="13941" spans="1:9" x14ac:dyDescent="0.3">
      <c r="A13941" s="10">
        <v>43767</v>
      </c>
      <c r="B13941" s="11" t="s">
        <v>2489</v>
      </c>
      <c r="C13941" s="11" t="s">
        <v>507</v>
      </c>
      <c r="D13941" s="11" t="s">
        <v>659</v>
      </c>
      <c r="F13941" s="15">
        <f>IF(ISBLANK($D13941),"",IF(ISBLANK($E13941),VLOOKUP($D13941,$J:$K,2,FALSE),VLOOKUP($E13941,'Daycare Packages'!$A:$G,7,FALSE)))</f>
        <v>20</v>
      </c>
      <c r="G13941" s="15">
        <v>12</v>
      </c>
      <c r="H13941" s="15">
        <f t="shared" si="465"/>
        <v>32</v>
      </c>
      <c r="I13941" s="198">
        <f t="shared" si="466"/>
        <v>10</v>
      </c>
    </row>
    <row r="13942" spans="1:9" x14ac:dyDescent="0.3">
      <c r="A13942" s="10">
        <v>43767</v>
      </c>
      <c r="B13942" s="11" t="s">
        <v>133</v>
      </c>
      <c r="C13942" s="11" t="s">
        <v>712</v>
      </c>
      <c r="D13942" s="11" t="s">
        <v>662</v>
      </c>
      <c r="E13942" s="11">
        <v>7008951</v>
      </c>
      <c r="F13942" s="15">
        <f>IF(ISBLANK($D13942),"",IF(ISBLANK($E13942),VLOOKUP($D13942,$J:$K,2,FALSE),VLOOKUP($E13942,'Daycare Packages'!$A:$G,7,FALSE)))</f>
        <v>26</v>
      </c>
      <c r="G13942" s="15"/>
      <c r="H13942" s="15">
        <f t="shared" si="465"/>
        <v>26</v>
      </c>
      <c r="I13942" s="198">
        <f t="shared" si="466"/>
        <v>10</v>
      </c>
    </row>
    <row r="13943" spans="1:9" x14ac:dyDescent="0.3">
      <c r="A13943" s="10">
        <v>43767</v>
      </c>
      <c r="B13943" s="11" t="s">
        <v>1317</v>
      </c>
      <c r="C13943" s="11" t="s">
        <v>1608</v>
      </c>
      <c r="D13943" s="11" t="s">
        <v>662</v>
      </c>
      <c r="E13943" s="11">
        <v>7004682</v>
      </c>
      <c r="F13943" s="15">
        <f>IF(ISBLANK($D13943),"",IF(ISBLANK($E13943),VLOOKUP($D13943,$J:$K,2,FALSE),VLOOKUP($E13943,'Daycare Packages'!$A:$G,7,FALSE)))</f>
        <v>26</v>
      </c>
      <c r="G13943" s="15"/>
      <c r="H13943" s="15">
        <f t="shared" si="465"/>
        <v>26</v>
      </c>
      <c r="I13943" s="198">
        <f t="shared" si="466"/>
        <v>10</v>
      </c>
    </row>
    <row r="13944" spans="1:9" x14ac:dyDescent="0.3">
      <c r="A13944" s="10">
        <v>43767</v>
      </c>
      <c r="B13944" s="11" t="s">
        <v>1165</v>
      </c>
      <c r="C13944" s="11" t="s">
        <v>1166</v>
      </c>
      <c r="D13944" s="11" t="s">
        <v>662</v>
      </c>
      <c r="E13944" s="11">
        <v>6961856</v>
      </c>
      <c r="F13944" s="15">
        <f>IF(ISBLANK($D13944),"",IF(ISBLANK($E13944),VLOOKUP($D13944,$J:$K,2,FALSE),VLOOKUP($E13944,'Daycare Packages'!$A:$G,7,FALSE)))</f>
        <v>26</v>
      </c>
      <c r="G13944" s="15"/>
      <c r="H13944" s="15">
        <f t="shared" si="465"/>
        <v>26</v>
      </c>
      <c r="I13944" s="198">
        <f t="shared" si="466"/>
        <v>10</v>
      </c>
    </row>
    <row r="13945" spans="1:9" x14ac:dyDescent="0.3">
      <c r="A13945" s="10">
        <v>43767</v>
      </c>
      <c r="B13945" s="11" t="s">
        <v>1979</v>
      </c>
      <c r="C13945" s="11" t="s">
        <v>474</v>
      </c>
      <c r="D13945" s="11" t="s">
        <v>662</v>
      </c>
      <c r="E13945" s="11">
        <v>6921788</v>
      </c>
      <c r="F13945" s="15">
        <f>IF(ISBLANK($D13945),"",IF(ISBLANK($E13945),VLOOKUP($D13945,$J:$K,2,FALSE),VLOOKUP($E13945,'Daycare Packages'!$A:$G,7,FALSE)))</f>
        <v>23</v>
      </c>
      <c r="G13945" s="15"/>
      <c r="H13945" s="15">
        <f t="shared" si="465"/>
        <v>23</v>
      </c>
      <c r="I13945" s="198">
        <f t="shared" si="466"/>
        <v>10</v>
      </c>
    </row>
    <row r="13946" spans="1:9" x14ac:dyDescent="0.3">
      <c r="A13946" s="10">
        <v>43767</v>
      </c>
      <c r="B13946" s="11" t="s">
        <v>189</v>
      </c>
      <c r="C13946" s="11" t="s">
        <v>638</v>
      </c>
      <c r="D13946" s="11" t="s">
        <v>662</v>
      </c>
      <c r="E13946" s="11">
        <v>6895721</v>
      </c>
      <c r="F13946" s="15">
        <f>IF(ISBLANK($D13946),"",IF(ISBLANK($E13946),VLOOKUP($D13946,$J:$K,2,FALSE),VLOOKUP($E13946,'Daycare Packages'!$A:$G,7,FALSE)))</f>
        <v>25</v>
      </c>
      <c r="G13946" s="15"/>
      <c r="H13946" s="15">
        <f t="shared" si="465"/>
        <v>25</v>
      </c>
      <c r="I13946" s="198">
        <f t="shared" si="466"/>
        <v>10</v>
      </c>
    </row>
    <row r="13947" spans="1:9" x14ac:dyDescent="0.3">
      <c r="A13947" s="10">
        <v>43767</v>
      </c>
      <c r="B13947" s="11" t="s">
        <v>820</v>
      </c>
      <c r="C13947" s="11" t="s">
        <v>402</v>
      </c>
      <c r="D13947" s="11" t="s">
        <v>662</v>
      </c>
      <c r="F13947" s="15">
        <f>IF(ISBLANK($D13947),"",IF(ISBLANK($E13947),VLOOKUP($D13947,$J:$K,2,FALSE),VLOOKUP($E13947,'Daycare Packages'!$A:$G,7,FALSE)))</f>
        <v>30</v>
      </c>
      <c r="G13947" s="15"/>
      <c r="H13947" s="15">
        <f t="shared" si="465"/>
        <v>30</v>
      </c>
      <c r="I13947" s="198">
        <f t="shared" si="466"/>
        <v>10</v>
      </c>
    </row>
    <row r="13948" spans="1:9" x14ac:dyDescent="0.3">
      <c r="A13948" s="10">
        <v>43767</v>
      </c>
      <c r="B13948" s="11" t="s">
        <v>109</v>
      </c>
      <c r="C13948" s="11" t="s">
        <v>883</v>
      </c>
      <c r="D13948" s="11" t="s">
        <v>662</v>
      </c>
      <c r="E13948" s="11">
        <v>6957451</v>
      </c>
      <c r="F13948" s="15">
        <f>IF(ISBLANK($D13948),"",IF(ISBLANK($E13948),VLOOKUP($D13948,$J:$K,2,FALSE),VLOOKUP($E13948,'Daycare Packages'!$A:$G,7,FALSE)))</f>
        <v>23</v>
      </c>
      <c r="G13948" s="15"/>
      <c r="H13948" s="15">
        <f t="shared" si="465"/>
        <v>23</v>
      </c>
      <c r="I13948" s="198">
        <f t="shared" si="466"/>
        <v>10</v>
      </c>
    </row>
    <row r="13949" spans="1:9" x14ac:dyDescent="0.3">
      <c r="A13949" s="10">
        <v>43767</v>
      </c>
      <c r="B13949" s="11" t="s">
        <v>109</v>
      </c>
      <c r="C13949" s="11" t="s">
        <v>930</v>
      </c>
      <c r="D13949" s="11" t="s">
        <v>662</v>
      </c>
      <c r="E13949" s="11">
        <v>6957451</v>
      </c>
      <c r="F13949" s="15">
        <f>IF(ISBLANK($D13949),"",IF(ISBLANK($E13949),VLOOKUP($D13949,$J:$K,2,FALSE),VLOOKUP($E13949,'Daycare Packages'!$A:$G,7,FALSE)))</f>
        <v>23</v>
      </c>
      <c r="G13949" s="15"/>
      <c r="H13949" s="15">
        <f t="shared" ref="H13949:H14012" si="467">IF(ISBLANK(D13949),"",SUM(F13949:G13949))</f>
        <v>23</v>
      </c>
      <c r="I13949" s="198">
        <f t="shared" si="466"/>
        <v>10</v>
      </c>
    </row>
    <row r="13950" spans="1:9" x14ac:dyDescent="0.3">
      <c r="A13950" s="55">
        <v>43767</v>
      </c>
      <c r="B13950" s="56" t="s">
        <v>1366</v>
      </c>
      <c r="C13950" s="56" t="s">
        <v>587</v>
      </c>
      <c r="D13950" s="56" t="s">
        <v>662</v>
      </c>
      <c r="E13950" s="56">
        <v>7002966</v>
      </c>
      <c r="F13950" s="59">
        <f>IF(ISBLANK($D13950),"",IF(ISBLANK($E13950),VLOOKUP($D13950,$J:$K,2,FALSE),VLOOKUP($E13950,'Daycare Packages'!$A:$G,7,FALSE)))</f>
        <v>27</v>
      </c>
      <c r="G13950" s="59"/>
      <c r="H13950" s="59">
        <f t="shared" si="467"/>
        <v>27</v>
      </c>
      <c r="I13950" s="198">
        <f t="shared" si="466"/>
        <v>10</v>
      </c>
    </row>
    <row r="13951" spans="1:9" x14ac:dyDescent="0.3">
      <c r="A13951" s="10">
        <v>43768</v>
      </c>
      <c r="B13951" s="11" t="s">
        <v>2535</v>
      </c>
      <c r="C13951" s="11" t="s">
        <v>2536</v>
      </c>
      <c r="D13951" s="11" t="s">
        <v>671</v>
      </c>
      <c r="F13951" s="15">
        <f>IF(ISBLANK($D13951),"",IF(ISBLANK($E13951),VLOOKUP($D13951,$J:$K,2,FALSE),VLOOKUP($E13951,'Daycare Packages'!$A:$G,7,FALSE)))</f>
        <v>0</v>
      </c>
      <c r="G13951" s="15"/>
      <c r="H13951" s="15">
        <f t="shared" si="467"/>
        <v>0</v>
      </c>
      <c r="I13951" s="198">
        <f t="shared" si="466"/>
        <v>10</v>
      </c>
    </row>
    <row r="13952" spans="1:9" x14ac:dyDescent="0.3">
      <c r="A13952" s="10">
        <v>43768</v>
      </c>
      <c r="B13952" s="11" t="s">
        <v>1221</v>
      </c>
      <c r="C13952" s="11" t="s">
        <v>1222</v>
      </c>
      <c r="D13952" s="11" t="s">
        <v>659</v>
      </c>
      <c r="E13952" s="11">
        <v>7008424</v>
      </c>
      <c r="F13952" s="15">
        <f>IF(ISBLANK($D13952),"",IF(ISBLANK($E13952),VLOOKUP($D13952,$J:$K,2,FALSE),VLOOKUP($E13952,'Daycare Packages'!$A:$G,7,FALSE)))</f>
        <v>18</v>
      </c>
      <c r="G13952" s="15"/>
      <c r="H13952" s="15">
        <f t="shared" si="467"/>
        <v>18</v>
      </c>
      <c r="I13952" s="198">
        <f t="shared" si="466"/>
        <v>10</v>
      </c>
    </row>
    <row r="13953" spans="1:9" x14ac:dyDescent="0.3">
      <c r="A13953" s="10">
        <v>43768</v>
      </c>
      <c r="B13953" s="11" t="s">
        <v>139</v>
      </c>
      <c r="C13953" s="11" t="s">
        <v>867</v>
      </c>
      <c r="D13953" s="11" t="s">
        <v>662</v>
      </c>
      <c r="E13953" s="11">
        <v>6995554</v>
      </c>
      <c r="F13953" s="15">
        <f>IF(ISBLANK($D13953),"",IF(ISBLANK($E13953),VLOOKUP($D13953,$J:$K,2,FALSE),VLOOKUP($E13953,'Daycare Packages'!$A:$G,7,FALSE)))</f>
        <v>27</v>
      </c>
      <c r="G13953" s="15"/>
      <c r="H13953" s="15">
        <f t="shared" si="467"/>
        <v>27</v>
      </c>
      <c r="I13953" s="198">
        <f t="shared" si="466"/>
        <v>10</v>
      </c>
    </row>
    <row r="13954" spans="1:9" x14ac:dyDescent="0.3">
      <c r="A13954" s="10">
        <v>43768</v>
      </c>
      <c r="B13954" s="11" t="s">
        <v>1961</v>
      </c>
      <c r="C13954" s="11" t="s">
        <v>1962</v>
      </c>
      <c r="D13954" s="11" t="s">
        <v>662</v>
      </c>
      <c r="F13954" s="15">
        <f>IF(ISBLANK($D13954),"",IF(ISBLANK($E13954),VLOOKUP($D13954,$J:$K,2,FALSE),VLOOKUP($E13954,'Daycare Packages'!$A:$G,7,FALSE)))</f>
        <v>30</v>
      </c>
      <c r="G13954" s="15"/>
      <c r="H13954" s="15">
        <f t="shared" si="467"/>
        <v>30</v>
      </c>
      <c r="I13954" s="198">
        <f t="shared" si="466"/>
        <v>10</v>
      </c>
    </row>
    <row r="13955" spans="1:9" x14ac:dyDescent="0.3">
      <c r="A13955" s="10">
        <v>43768</v>
      </c>
      <c r="B13955" s="11" t="s">
        <v>530</v>
      </c>
      <c r="C13955" s="11" t="s">
        <v>531</v>
      </c>
      <c r="D13955" s="11" t="s">
        <v>662</v>
      </c>
      <c r="F13955" s="15">
        <f>IF(ISBLANK($D13955),"",IF(ISBLANK($E13955),VLOOKUP($D13955,$J:$K,2,FALSE),VLOOKUP($E13955,'Daycare Packages'!$A:$G,7,FALSE)))</f>
        <v>30</v>
      </c>
      <c r="G13955" s="15"/>
      <c r="H13955" s="15">
        <f t="shared" si="467"/>
        <v>30</v>
      </c>
      <c r="I13955" s="198">
        <f t="shared" ref="I13955:I14018" si="468">IF(A13955="",0,MONTH(A13955))</f>
        <v>10</v>
      </c>
    </row>
    <row r="13956" spans="1:9" x14ac:dyDescent="0.3">
      <c r="A13956" s="10">
        <v>43768</v>
      </c>
      <c r="B13956" s="11" t="s">
        <v>688</v>
      </c>
      <c r="C13956" s="11" t="s">
        <v>1551</v>
      </c>
      <c r="D13956" s="11" t="s">
        <v>662</v>
      </c>
      <c r="F13956" s="15">
        <f>IF(ISBLANK($D13956),"",IF(ISBLANK($E13956),VLOOKUP($D13956,$J:$K,2,FALSE),VLOOKUP($E13956,'Daycare Packages'!$A:$G,7,FALSE)))</f>
        <v>30</v>
      </c>
      <c r="G13956" s="15"/>
      <c r="H13956" s="15">
        <f t="shared" si="467"/>
        <v>30</v>
      </c>
      <c r="I13956" s="198">
        <f t="shared" si="468"/>
        <v>10</v>
      </c>
    </row>
    <row r="13957" spans="1:9" x14ac:dyDescent="0.3">
      <c r="A13957" s="10">
        <v>43768</v>
      </c>
      <c r="B13957" s="11" t="s">
        <v>2357</v>
      </c>
      <c r="C13957" s="11" t="s">
        <v>2358</v>
      </c>
      <c r="D13957" s="11" t="s">
        <v>662</v>
      </c>
      <c r="F13957" s="15">
        <f>IF(ISBLANK($D13957),"",IF(ISBLANK($E13957),VLOOKUP($D13957,$J:$K,2,FALSE),VLOOKUP($E13957,'Daycare Packages'!$A:$G,7,FALSE)))</f>
        <v>30</v>
      </c>
      <c r="G13957" s="15"/>
      <c r="H13957" s="15">
        <f t="shared" si="467"/>
        <v>30</v>
      </c>
      <c r="I13957" s="198">
        <f t="shared" si="468"/>
        <v>10</v>
      </c>
    </row>
    <row r="13958" spans="1:9" x14ac:dyDescent="0.3">
      <c r="A13958" s="10">
        <v>43768</v>
      </c>
      <c r="B13958" s="11" t="s">
        <v>197</v>
      </c>
      <c r="C13958" s="11" t="s">
        <v>689</v>
      </c>
      <c r="D13958" s="11" t="s">
        <v>662</v>
      </c>
      <c r="E13958" s="11">
        <v>7001011</v>
      </c>
      <c r="F13958" s="15">
        <f>IF(ISBLANK($D13958),"",IF(ISBLANK($E13958),VLOOKUP($D13958,$J:$K,2,FALSE),VLOOKUP($E13958,'Daycare Packages'!$A:$G,7,FALSE)))</f>
        <v>27</v>
      </c>
      <c r="G13958" s="15"/>
      <c r="H13958" s="15">
        <f t="shared" si="467"/>
        <v>27</v>
      </c>
      <c r="I13958" s="198">
        <f t="shared" si="468"/>
        <v>10</v>
      </c>
    </row>
    <row r="13959" spans="1:9" x14ac:dyDescent="0.3">
      <c r="A13959" s="10">
        <v>43768</v>
      </c>
      <c r="B13959" s="11" t="s">
        <v>2061</v>
      </c>
      <c r="C13959" s="11" t="s">
        <v>2062</v>
      </c>
      <c r="D13959" s="11" t="s">
        <v>662</v>
      </c>
      <c r="E13959" s="11">
        <v>7002230</v>
      </c>
      <c r="F13959" s="15">
        <f>IF(ISBLANK($D13959),"",IF(ISBLANK($E13959),VLOOKUP($D13959,$J:$K,2,FALSE),VLOOKUP($E13959,'Daycare Packages'!$A:$G,7,FALSE)))</f>
        <v>27</v>
      </c>
      <c r="G13959" s="15"/>
      <c r="H13959" s="15">
        <f t="shared" si="467"/>
        <v>27</v>
      </c>
      <c r="I13959" s="198">
        <f t="shared" si="468"/>
        <v>10</v>
      </c>
    </row>
    <row r="13960" spans="1:9" x14ac:dyDescent="0.3">
      <c r="A13960" s="10">
        <v>43768</v>
      </c>
      <c r="B13960" s="11" t="s">
        <v>762</v>
      </c>
      <c r="C13960" s="11" t="s">
        <v>763</v>
      </c>
      <c r="D13960" s="11" t="s">
        <v>662</v>
      </c>
      <c r="F13960" s="15">
        <f>IF(ISBLANK($D13960),"",IF(ISBLANK($E13960),VLOOKUP($D13960,$J:$K,2,FALSE),VLOOKUP($E13960,'Daycare Packages'!$A:$G,7,FALSE)))</f>
        <v>30</v>
      </c>
      <c r="G13960" s="15"/>
      <c r="H13960" s="15">
        <f t="shared" si="467"/>
        <v>30</v>
      </c>
      <c r="I13960" s="198">
        <f t="shared" si="468"/>
        <v>10</v>
      </c>
    </row>
    <row r="13961" spans="1:9" x14ac:dyDescent="0.3">
      <c r="A13961" s="10">
        <v>43768</v>
      </c>
      <c r="B13961" s="11" t="s">
        <v>784</v>
      </c>
      <c r="C13961" s="11" t="s">
        <v>785</v>
      </c>
      <c r="D13961" s="11" t="s">
        <v>662</v>
      </c>
      <c r="F13961" s="15">
        <f>IF(ISBLANK($D13961),"",IF(ISBLANK($E13961),VLOOKUP($D13961,$J:$K,2,FALSE),VLOOKUP($E13961,'Daycare Packages'!$A:$G,7,FALSE)))</f>
        <v>30</v>
      </c>
      <c r="G13961" s="15"/>
      <c r="H13961" s="15">
        <f t="shared" si="467"/>
        <v>30</v>
      </c>
      <c r="I13961" s="198">
        <f t="shared" si="468"/>
        <v>10</v>
      </c>
    </row>
    <row r="13962" spans="1:9" x14ac:dyDescent="0.3">
      <c r="A13962" s="10">
        <v>43768</v>
      </c>
      <c r="B13962" s="11" t="s">
        <v>2519</v>
      </c>
      <c r="C13962" s="11" t="s">
        <v>1522</v>
      </c>
      <c r="D13962" s="11" t="s">
        <v>662</v>
      </c>
      <c r="F13962" s="15">
        <f>IF(ISBLANK($D13962),"",IF(ISBLANK($E13962),VLOOKUP($D13962,$J:$K,2,FALSE),VLOOKUP($E13962,'Daycare Packages'!$A:$G,7,FALSE)))</f>
        <v>30</v>
      </c>
      <c r="G13962" s="15"/>
      <c r="H13962" s="15">
        <f t="shared" si="467"/>
        <v>30</v>
      </c>
      <c r="I13962" s="198">
        <f t="shared" si="468"/>
        <v>10</v>
      </c>
    </row>
    <row r="13963" spans="1:9" x14ac:dyDescent="0.3">
      <c r="A13963" s="10">
        <v>43768</v>
      </c>
      <c r="B13963" s="11" t="s">
        <v>690</v>
      </c>
      <c r="C13963" s="11" t="s">
        <v>691</v>
      </c>
      <c r="D13963" s="11" t="s">
        <v>662</v>
      </c>
      <c r="E13963" s="11">
        <v>6937080</v>
      </c>
      <c r="F13963" s="15">
        <f>IF(ISBLANK($D13963),"",IF(ISBLANK($E13963),VLOOKUP($D13963,$J:$K,2,FALSE),VLOOKUP($E13963,'Daycare Packages'!$A:$G,7,FALSE)))</f>
        <v>23</v>
      </c>
      <c r="G13963" s="15"/>
      <c r="H13963" s="15">
        <f t="shared" si="467"/>
        <v>23</v>
      </c>
      <c r="I13963" s="198">
        <f t="shared" si="468"/>
        <v>10</v>
      </c>
    </row>
    <row r="13964" spans="1:9" x14ac:dyDescent="0.3">
      <c r="A13964" s="10">
        <v>43768</v>
      </c>
      <c r="B13964" s="11" t="s">
        <v>2537</v>
      </c>
      <c r="C13964" s="11" t="s">
        <v>2538</v>
      </c>
      <c r="D13964" s="11" t="s">
        <v>662</v>
      </c>
      <c r="F13964" s="15">
        <f>IF(ISBLANK($D13964),"",IF(ISBLANK($E13964),VLOOKUP($D13964,$J:$K,2,FALSE),VLOOKUP($E13964,'Daycare Packages'!$A:$G,7,FALSE)))</f>
        <v>30</v>
      </c>
      <c r="G13964" s="15"/>
      <c r="H13964" s="15">
        <f t="shared" si="467"/>
        <v>30</v>
      </c>
      <c r="I13964" s="198">
        <f t="shared" si="468"/>
        <v>10</v>
      </c>
    </row>
    <row r="13965" spans="1:9" x14ac:dyDescent="0.3">
      <c r="A13965" s="10">
        <v>43768</v>
      </c>
      <c r="B13965" s="11" t="s">
        <v>2476</v>
      </c>
      <c r="C13965" s="11" t="s">
        <v>2477</v>
      </c>
      <c r="D13965" s="11" t="s">
        <v>662</v>
      </c>
      <c r="F13965" s="15">
        <f>IF(ISBLANK($D13965),"",IF(ISBLANK($E13965),VLOOKUP($D13965,$J:$K,2,FALSE),VLOOKUP($E13965,'Daycare Packages'!$A:$G,7,FALSE)))</f>
        <v>30</v>
      </c>
      <c r="G13965" s="15"/>
      <c r="H13965" s="15">
        <f t="shared" si="467"/>
        <v>30</v>
      </c>
      <c r="I13965" s="198">
        <f t="shared" si="468"/>
        <v>10</v>
      </c>
    </row>
    <row r="13966" spans="1:9" x14ac:dyDescent="0.3">
      <c r="A13966" s="10">
        <v>43768</v>
      </c>
      <c r="B13966" s="11" t="s">
        <v>1602</v>
      </c>
      <c r="C13966" s="11" t="s">
        <v>461</v>
      </c>
      <c r="D13966" s="11" t="s">
        <v>662</v>
      </c>
      <c r="F13966" s="15">
        <f>IF(ISBLANK($D13966),"",IF(ISBLANK($E13966),VLOOKUP($D13966,$J:$K,2,FALSE),VLOOKUP($E13966,'Daycare Packages'!$A:$G,7,FALSE)))</f>
        <v>30</v>
      </c>
      <c r="G13966" s="15"/>
      <c r="H13966" s="15">
        <f t="shared" si="467"/>
        <v>30</v>
      </c>
      <c r="I13966" s="198">
        <f t="shared" si="468"/>
        <v>10</v>
      </c>
    </row>
    <row r="13967" spans="1:9" x14ac:dyDescent="0.3">
      <c r="A13967" s="10">
        <v>43768</v>
      </c>
      <c r="B13967" s="11" t="s">
        <v>1602</v>
      </c>
      <c r="C13967" s="11" t="s">
        <v>1603</v>
      </c>
      <c r="D13967" s="11" t="s">
        <v>662</v>
      </c>
      <c r="F13967" s="15">
        <f>IF(ISBLANK($D13967),"",IF(ISBLANK($E13967),VLOOKUP($D13967,$J:$K,2,FALSE),VLOOKUP($E13967,'Daycare Packages'!$A:$G,7,FALSE)))</f>
        <v>30</v>
      </c>
      <c r="G13967" s="15"/>
      <c r="H13967" s="15">
        <f t="shared" si="467"/>
        <v>30</v>
      </c>
      <c r="I13967" s="198">
        <f t="shared" si="468"/>
        <v>10</v>
      </c>
    </row>
    <row r="13968" spans="1:9" x14ac:dyDescent="0.3">
      <c r="A13968" s="10">
        <v>43768</v>
      </c>
      <c r="B13968" s="11" t="s">
        <v>184</v>
      </c>
      <c r="C13968" s="11" t="s">
        <v>396</v>
      </c>
      <c r="D13968" s="11" t="s">
        <v>662</v>
      </c>
      <c r="E13968" s="11">
        <v>6955702</v>
      </c>
      <c r="F13968" s="15">
        <f>IF(ISBLANK($D13968),"",IF(ISBLANK($E13968),VLOOKUP($D13968,$J:$K,2,FALSE),VLOOKUP($E13968,'Daycare Packages'!$A:$G,7,FALSE)))</f>
        <v>26</v>
      </c>
      <c r="G13968" s="15"/>
      <c r="H13968" s="15">
        <f t="shared" si="467"/>
        <v>26</v>
      </c>
      <c r="I13968" s="198">
        <f t="shared" si="468"/>
        <v>10</v>
      </c>
    </row>
    <row r="13969" spans="1:9" x14ac:dyDescent="0.3">
      <c r="A13969" s="10">
        <v>43768</v>
      </c>
      <c r="B13969" s="11" t="s">
        <v>184</v>
      </c>
      <c r="C13969" s="11" t="s">
        <v>679</v>
      </c>
      <c r="D13969" s="11" t="s">
        <v>662</v>
      </c>
      <c r="E13969" s="11">
        <v>6955702</v>
      </c>
      <c r="F13969" s="15">
        <f>IF(ISBLANK($D13969),"",IF(ISBLANK($E13969),VLOOKUP($D13969,$J:$K,2,FALSE),VLOOKUP($E13969,'Daycare Packages'!$A:$G,7,FALSE)))</f>
        <v>26</v>
      </c>
      <c r="G13969" s="15"/>
      <c r="H13969" s="15">
        <f t="shared" si="467"/>
        <v>26</v>
      </c>
      <c r="I13969" s="198">
        <f t="shared" si="468"/>
        <v>10</v>
      </c>
    </row>
    <row r="13970" spans="1:9" x14ac:dyDescent="0.3">
      <c r="A13970" s="10">
        <v>43768</v>
      </c>
      <c r="B13970" s="11" t="s">
        <v>816</v>
      </c>
      <c r="C13970" s="11" t="s">
        <v>817</v>
      </c>
      <c r="D13970" s="11" t="s">
        <v>662</v>
      </c>
      <c r="F13970" s="15">
        <f>IF(ISBLANK($D13970),"",IF(ISBLANK($E13970),VLOOKUP($D13970,$J:$K,2,FALSE),VLOOKUP($E13970,'Daycare Packages'!$A:$G,7,FALSE)))</f>
        <v>30</v>
      </c>
      <c r="G13970" s="15"/>
      <c r="H13970" s="15">
        <f t="shared" si="467"/>
        <v>30</v>
      </c>
      <c r="I13970" s="198">
        <f t="shared" si="468"/>
        <v>10</v>
      </c>
    </row>
    <row r="13971" spans="1:9" x14ac:dyDescent="0.3">
      <c r="A13971" s="10">
        <v>43768</v>
      </c>
      <c r="B13971" s="11" t="s">
        <v>182</v>
      </c>
      <c r="C13971" s="11" t="s">
        <v>685</v>
      </c>
      <c r="D13971" s="11" t="s">
        <v>662</v>
      </c>
      <c r="E13971" s="11">
        <v>6973446</v>
      </c>
      <c r="F13971" s="15">
        <f>IF(ISBLANK($D13971),"",IF(ISBLANK($E13971),VLOOKUP($D13971,$J:$K,2,FALSE),VLOOKUP($E13971,'Daycare Packages'!$A:$G,7,FALSE)))</f>
        <v>23</v>
      </c>
      <c r="G13971" s="15"/>
      <c r="H13971" s="15">
        <f t="shared" si="467"/>
        <v>23</v>
      </c>
      <c r="I13971" s="198">
        <f t="shared" si="468"/>
        <v>10</v>
      </c>
    </row>
    <row r="13972" spans="1:9" x14ac:dyDescent="0.3">
      <c r="A13972" s="10">
        <v>43768</v>
      </c>
      <c r="B13972" s="11" t="s">
        <v>2457</v>
      </c>
      <c r="C13972" s="11" t="s">
        <v>2458</v>
      </c>
      <c r="D13972" s="11" t="s">
        <v>662</v>
      </c>
      <c r="E13972" s="11">
        <v>6999273</v>
      </c>
      <c r="F13972" s="15">
        <f>IF(ISBLANK($D13972),"",IF(ISBLANK($E13972),VLOOKUP($D13972,$J:$K,2,FALSE),VLOOKUP($E13972,'Daycare Packages'!$A:$G,7,FALSE)))</f>
        <v>27</v>
      </c>
      <c r="G13972" s="15"/>
      <c r="H13972" s="15">
        <f t="shared" si="467"/>
        <v>27</v>
      </c>
      <c r="I13972" s="198">
        <f t="shared" si="468"/>
        <v>10</v>
      </c>
    </row>
    <row r="13973" spans="1:9" x14ac:dyDescent="0.3">
      <c r="A13973" s="10">
        <v>43768</v>
      </c>
      <c r="B13973" s="11" t="s">
        <v>427</v>
      </c>
      <c r="C13973" s="11" t="s">
        <v>1313</v>
      </c>
      <c r="D13973" s="11" t="s">
        <v>662</v>
      </c>
      <c r="E13973" s="11">
        <v>7002117</v>
      </c>
      <c r="F13973" s="15">
        <f>IF(ISBLANK($D13973),"",IF(ISBLANK($E13973),VLOOKUP($D13973,$J:$K,2,FALSE),VLOOKUP($E13973,'Daycare Packages'!$A:$G,7,FALSE)))</f>
        <v>19</v>
      </c>
      <c r="G13973" s="15"/>
      <c r="H13973" s="15">
        <f t="shared" si="467"/>
        <v>19</v>
      </c>
      <c r="I13973" s="198">
        <f t="shared" si="468"/>
        <v>10</v>
      </c>
    </row>
    <row r="13974" spans="1:9" x14ac:dyDescent="0.3">
      <c r="A13974" s="10">
        <v>43768</v>
      </c>
      <c r="B13974" s="11" t="s">
        <v>751</v>
      </c>
      <c r="C13974" s="11" t="s">
        <v>752</v>
      </c>
      <c r="D13974" s="11" t="s">
        <v>662</v>
      </c>
      <c r="F13974" s="15">
        <f>IF(ISBLANK($D13974),"",IF(ISBLANK($E13974),VLOOKUP($D13974,$J:$K,2,FALSE),VLOOKUP($E13974,'Daycare Packages'!$A:$G,7,FALSE)))</f>
        <v>30</v>
      </c>
      <c r="G13974" s="15"/>
      <c r="H13974" s="15">
        <f t="shared" si="467"/>
        <v>30</v>
      </c>
      <c r="I13974" s="198">
        <f t="shared" si="468"/>
        <v>10</v>
      </c>
    </row>
    <row r="13975" spans="1:9" x14ac:dyDescent="0.3">
      <c r="A13975" s="10">
        <v>43768</v>
      </c>
      <c r="B13975" s="11" t="s">
        <v>2529</v>
      </c>
      <c r="C13975" s="11" t="s">
        <v>433</v>
      </c>
      <c r="D13975" s="11" t="s">
        <v>662</v>
      </c>
      <c r="E13975" s="11">
        <v>6966328</v>
      </c>
      <c r="F13975" s="15">
        <f>IF(ISBLANK($D13975),"",IF(ISBLANK($E13975),VLOOKUP($D13975,$J:$K,2,FALSE),VLOOKUP($E13975,'Daycare Packages'!$A:$G,7,FALSE)))</f>
        <v>23</v>
      </c>
      <c r="G13975" s="15"/>
      <c r="H13975" s="15">
        <f t="shared" si="467"/>
        <v>23</v>
      </c>
      <c r="I13975" s="198">
        <f t="shared" si="468"/>
        <v>10</v>
      </c>
    </row>
    <row r="13976" spans="1:9" x14ac:dyDescent="0.3">
      <c r="A13976" s="10">
        <v>43768</v>
      </c>
      <c r="B13976" s="11" t="s">
        <v>643</v>
      </c>
      <c r="C13976" s="11" t="s">
        <v>415</v>
      </c>
      <c r="D13976" s="11" t="s">
        <v>662</v>
      </c>
      <c r="E13976" s="11">
        <v>6989617</v>
      </c>
      <c r="F13976" s="15">
        <f>IF(ISBLANK($D13976),"",IF(ISBLANK($E13976),VLOOKUP($D13976,$J:$K,2,FALSE),VLOOKUP($E13976,'Daycare Packages'!$A:$G,7,FALSE)))</f>
        <v>26</v>
      </c>
      <c r="G13976" s="15"/>
      <c r="H13976" s="15">
        <f t="shared" si="467"/>
        <v>26</v>
      </c>
      <c r="I13976" s="198">
        <f t="shared" si="468"/>
        <v>10</v>
      </c>
    </row>
    <row r="13977" spans="1:9" x14ac:dyDescent="0.3">
      <c r="A13977" s="10">
        <v>43768</v>
      </c>
      <c r="B13977" s="11" t="s">
        <v>168</v>
      </c>
      <c r="C13977" s="11" t="s">
        <v>640</v>
      </c>
      <c r="D13977" s="11" t="s">
        <v>662</v>
      </c>
      <c r="F13977" s="15">
        <f>IF(ISBLANK($D13977),"",IF(ISBLANK($E13977),VLOOKUP($D13977,$J:$K,2,FALSE),VLOOKUP($E13977,'Daycare Packages'!$A:$G,7,FALSE)))</f>
        <v>30</v>
      </c>
      <c r="G13977" s="15"/>
      <c r="H13977" s="15">
        <f t="shared" si="467"/>
        <v>30</v>
      </c>
      <c r="I13977" s="198">
        <f t="shared" si="468"/>
        <v>10</v>
      </c>
    </row>
    <row r="13978" spans="1:9" x14ac:dyDescent="0.3">
      <c r="A13978" s="10">
        <v>43768</v>
      </c>
      <c r="B13978" s="11" t="s">
        <v>1526</v>
      </c>
      <c r="C13978" s="11" t="s">
        <v>1527</v>
      </c>
      <c r="D13978" s="11" t="s">
        <v>662</v>
      </c>
      <c r="E13978" s="11">
        <v>6980720</v>
      </c>
      <c r="F13978" s="15">
        <f>IF(ISBLANK($D13978),"",IF(ISBLANK($E13978),VLOOKUP($D13978,$J:$K,2,FALSE),VLOOKUP($E13978,'Daycare Packages'!$A:$G,7,FALSE)))</f>
        <v>27</v>
      </c>
      <c r="G13978" s="15"/>
      <c r="H13978" s="15">
        <f t="shared" si="467"/>
        <v>27</v>
      </c>
      <c r="I13978" s="198">
        <f t="shared" si="468"/>
        <v>10</v>
      </c>
    </row>
    <row r="13979" spans="1:9" x14ac:dyDescent="0.3">
      <c r="A13979" s="10">
        <v>43768</v>
      </c>
      <c r="B13979" s="11" t="s">
        <v>936</v>
      </c>
      <c r="C13979" s="11" t="s">
        <v>937</v>
      </c>
      <c r="D13979" s="11" t="s">
        <v>662</v>
      </c>
      <c r="F13979" s="15">
        <f>IF(ISBLANK($D13979),"",IF(ISBLANK($E13979),VLOOKUP($D13979,$J:$K,2,FALSE),VLOOKUP($E13979,'Daycare Packages'!$A:$G,7,FALSE)))</f>
        <v>30</v>
      </c>
      <c r="G13979" s="15"/>
      <c r="H13979" s="15">
        <f t="shared" si="467"/>
        <v>30</v>
      </c>
      <c r="I13979" s="198">
        <f t="shared" si="468"/>
        <v>10</v>
      </c>
    </row>
    <row r="13980" spans="1:9" x14ac:dyDescent="0.3">
      <c r="A13980" s="10">
        <v>43768</v>
      </c>
      <c r="B13980" s="11" t="s">
        <v>170</v>
      </c>
      <c r="C13980" s="11" t="s">
        <v>710</v>
      </c>
      <c r="D13980" s="11" t="s">
        <v>662</v>
      </c>
      <c r="E13980" s="11">
        <v>7006584</v>
      </c>
      <c r="F13980" s="15">
        <f>IF(ISBLANK($D13980),"",IF(ISBLANK($E13980),VLOOKUP($D13980,$J:$K,2,FALSE),VLOOKUP($E13980,'Daycare Packages'!$A:$G,7,FALSE)))</f>
        <v>23</v>
      </c>
      <c r="G13980" s="15"/>
      <c r="H13980" s="15">
        <f t="shared" si="467"/>
        <v>23</v>
      </c>
      <c r="I13980" s="198">
        <f t="shared" si="468"/>
        <v>10</v>
      </c>
    </row>
    <row r="13981" spans="1:9" x14ac:dyDescent="0.3">
      <c r="A13981" s="10">
        <v>43768</v>
      </c>
      <c r="B13981" s="11" t="s">
        <v>626</v>
      </c>
      <c r="C13981" s="11" t="s">
        <v>627</v>
      </c>
      <c r="D13981" s="11" t="s">
        <v>662</v>
      </c>
      <c r="F13981" s="15">
        <f>IF(ISBLANK($D13981),"",IF(ISBLANK($E13981),VLOOKUP($D13981,$J:$K,2,FALSE),VLOOKUP($E13981,'Daycare Packages'!$A:$G,7,FALSE)))</f>
        <v>30</v>
      </c>
      <c r="G13981" s="15"/>
      <c r="H13981" s="15">
        <f t="shared" si="467"/>
        <v>30</v>
      </c>
      <c r="I13981" s="198">
        <f t="shared" si="468"/>
        <v>10</v>
      </c>
    </row>
    <row r="13982" spans="1:9" x14ac:dyDescent="0.3">
      <c r="A13982" s="10">
        <v>43768</v>
      </c>
      <c r="B13982" s="11" t="s">
        <v>177</v>
      </c>
      <c r="C13982" s="11" t="s">
        <v>2539</v>
      </c>
      <c r="D13982" s="11" t="s">
        <v>662</v>
      </c>
      <c r="E13982" s="11">
        <v>6967833</v>
      </c>
      <c r="F13982" s="15">
        <f>IF(ISBLANK($D13982),"",IF(ISBLANK($E13982),VLOOKUP($D13982,$J:$K,2,FALSE),VLOOKUP($E13982,'Daycare Packages'!$A:$G,7,FALSE)))</f>
        <v>25</v>
      </c>
      <c r="G13982" s="15"/>
      <c r="H13982" s="15">
        <f t="shared" si="467"/>
        <v>25</v>
      </c>
      <c r="I13982" s="198">
        <f t="shared" si="468"/>
        <v>10</v>
      </c>
    </row>
    <row r="13983" spans="1:9" x14ac:dyDescent="0.3">
      <c r="A13983" s="10">
        <v>43768</v>
      </c>
      <c r="B13983" s="11" t="s">
        <v>173</v>
      </c>
      <c r="C13983" s="11" t="s">
        <v>587</v>
      </c>
      <c r="D13983" s="11" t="s">
        <v>662</v>
      </c>
      <c r="E13983" s="11">
        <v>6957195</v>
      </c>
      <c r="F13983" s="15">
        <f>IF(ISBLANK($D13983),"",IF(ISBLANK($E13983),VLOOKUP($D13983,$J:$K,2,FALSE),VLOOKUP($E13983,'Daycare Packages'!$A:$G,7,FALSE)))</f>
        <v>25</v>
      </c>
      <c r="G13983" s="15"/>
      <c r="H13983" s="15">
        <f t="shared" si="467"/>
        <v>25</v>
      </c>
      <c r="I13983" s="198">
        <f t="shared" si="468"/>
        <v>10</v>
      </c>
    </row>
    <row r="13984" spans="1:9" x14ac:dyDescent="0.3">
      <c r="A13984" s="10">
        <v>43768</v>
      </c>
      <c r="B13984" s="11" t="s">
        <v>244</v>
      </c>
      <c r="C13984" s="11" t="s">
        <v>673</v>
      </c>
      <c r="D13984" s="11" t="s">
        <v>662</v>
      </c>
      <c r="E13984" s="11">
        <v>6995241</v>
      </c>
      <c r="F13984" s="15">
        <f>IF(ISBLANK($D13984),"",IF(ISBLANK($E13984),VLOOKUP($D13984,$J:$K,2,FALSE),VLOOKUP($E13984,'Daycare Packages'!$A:$G,7,FALSE)))</f>
        <v>25</v>
      </c>
      <c r="G13984" s="15"/>
      <c r="H13984" s="15">
        <f t="shared" si="467"/>
        <v>25</v>
      </c>
      <c r="I13984" s="198">
        <f t="shared" si="468"/>
        <v>10</v>
      </c>
    </row>
    <row r="13985" spans="1:9" x14ac:dyDescent="0.3">
      <c r="A13985" s="10">
        <v>43768</v>
      </c>
      <c r="B13985" s="11" t="s">
        <v>2438</v>
      </c>
      <c r="C13985" s="11" t="s">
        <v>461</v>
      </c>
      <c r="D13985" s="11" t="s">
        <v>659</v>
      </c>
      <c r="F13985" s="15">
        <f>IF(ISBLANK($D13985),"",IF(ISBLANK($E13985),VLOOKUP($D13985,$J:$K,2,FALSE),VLOOKUP($E13985,'Daycare Packages'!$A:$G,7,FALSE)))</f>
        <v>20</v>
      </c>
      <c r="G13985" s="15"/>
      <c r="H13985" s="15">
        <f t="shared" si="467"/>
        <v>20</v>
      </c>
      <c r="I13985" s="198">
        <f t="shared" si="468"/>
        <v>10</v>
      </c>
    </row>
    <row r="13986" spans="1:9" x14ac:dyDescent="0.3">
      <c r="A13986" s="10">
        <v>43768</v>
      </c>
      <c r="B13986" s="11" t="s">
        <v>2491</v>
      </c>
      <c r="C13986" s="11" t="s">
        <v>2540</v>
      </c>
      <c r="D13986" s="11" t="s">
        <v>659</v>
      </c>
      <c r="F13986" s="15">
        <f>IF(ISBLANK($D13986),"",IF(ISBLANK($E13986),VLOOKUP($D13986,$J:$K,2,FALSE),VLOOKUP($E13986,'Daycare Packages'!$A:$G,7,FALSE)))</f>
        <v>20</v>
      </c>
      <c r="G13986" s="15"/>
      <c r="H13986" s="15">
        <f t="shared" si="467"/>
        <v>20</v>
      </c>
      <c r="I13986" s="198">
        <f t="shared" si="468"/>
        <v>10</v>
      </c>
    </row>
    <row r="13987" spans="1:9" x14ac:dyDescent="0.3">
      <c r="A13987" s="10">
        <v>43768</v>
      </c>
      <c r="B13987" s="11" t="s">
        <v>2491</v>
      </c>
      <c r="C13987" s="11" t="s">
        <v>2541</v>
      </c>
      <c r="D13987" s="11" t="s">
        <v>659</v>
      </c>
      <c r="F13987" s="15">
        <f>IF(ISBLANK($D13987),"",IF(ISBLANK($E13987),VLOOKUP($D13987,$J:$K,2,FALSE),VLOOKUP($E13987,'Daycare Packages'!$A:$G,7,FALSE)))</f>
        <v>20</v>
      </c>
      <c r="G13987" s="15"/>
      <c r="H13987" s="15">
        <f t="shared" si="467"/>
        <v>20</v>
      </c>
      <c r="I13987" s="198">
        <f t="shared" si="468"/>
        <v>10</v>
      </c>
    </row>
    <row r="13988" spans="1:9" x14ac:dyDescent="0.3">
      <c r="A13988" s="10">
        <v>43768</v>
      </c>
      <c r="B13988" s="11" t="s">
        <v>212</v>
      </c>
      <c r="C13988" s="11" t="s">
        <v>707</v>
      </c>
      <c r="D13988" s="11" t="s">
        <v>662</v>
      </c>
      <c r="F13988" s="15">
        <f>IF(ISBLANK($D13988),"",IF(ISBLANK($E13988),VLOOKUP($D13988,$J:$K,2,FALSE),VLOOKUP($E13988,'Daycare Packages'!$A:$G,7,FALSE)))</f>
        <v>30</v>
      </c>
      <c r="G13988" s="15"/>
      <c r="H13988" s="15">
        <f t="shared" si="467"/>
        <v>30</v>
      </c>
      <c r="I13988" s="198">
        <f t="shared" si="468"/>
        <v>10</v>
      </c>
    </row>
    <row r="13989" spans="1:9" x14ac:dyDescent="0.3">
      <c r="A13989" s="10">
        <v>43768</v>
      </c>
      <c r="B13989" s="11" t="s">
        <v>167</v>
      </c>
      <c r="C13989" s="11" t="s">
        <v>726</v>
      </c>
      <c r="D13989" s="11" t="s">
        <v>662</v>
      </c>
      <c r="E13989" s="11">
        <v>7004248</v>
      </c>
      <c r="F13989" s="15">
        <f>IF(ISBLANK($D13989),"",IF(ISBLANK($E13989),VLOOKUP($D13989,$J:$K,2,FALSE),VLOOKUP($E13989,'Daycare Packages'!$A:$G,7,FALSE)))</f>
        <v>27</v>
      </c>
      <c r="G13989" s="15"/>
      <c r="H13989" s="15">
        <f t="shared" si="467"/>
        <v>27</v>
      </c>
      <c r="I13989" s="198">
        <f t="shared" si="468"/>
        <v>10</v>
      </c>
    </row>
    <row r="13990" spans="1:9" x14ac:dyDescent="0.3">
      <c r="A13990" s="10">
        <v>43768</v>
      </c>
      <c r="B13990" s="11" t="s">
        <v>167</v>
      </c>
      <c r="C13990" s="11" t="s">
        <v>467</v>
      </c>
      <c r="D13990" s="11" t="s">
        <v>662</v>
      </c>
      <c r="E13990" s="11">
        <v>7004248</v>
      </c>
      <c r="F13990" s="15">
        <f>IF(ISBLANK($D13990),"",IF(ISBLANK($E13990),VLOOKUP($D13990,$J:$K,2,FALSE),VLOOKUP($E13990,'Daycare Packages'!$A:$G,7,FALSE)))</f>
        <v>27</v>
      </c>
      <c r="G13990" s="15"/>
      <c r="H13990" s="15">
        <f t="shared" si="467"/>
        <v>27</v>
      </c>
      <c r="I13990" s="198">
        <f t="shared" si="468"/>
        <v>10</v>
      </c>
    </row>
    <row r="13991" spans="1:9" x14ac:dyDescent="0.3">
      <c r="A13991" s="10">
        <v>43768</v>
      </c>
      <c r="B13991" s="11" t="s">
        <v>160</v>
      </c>
      <c r="C13991" s="11" t="s">
        <v>794</v>
      </c>
      <c r="D13991" s="11" t="s">
        <v>662</v>
      </c>
      <c r="E13991" s="11">
        <v>6976592</v>
      </c>
      <c r="F13991" s="15">
        <f>IF(ISBLANK($D13991),"",IF(ISBLANK($E13991),VLOOKUP($D13991,$J:$K,2,FALSE),VLOOKUP($E13991,'Daycare Packages'!$A:$G,7,FALSE)))</f>
        <v>25</v>
      </c>
      <c r="G13991" s="15"/>
      <c r="H13991" s="15">
        <f t="shared" si="467"/>
        <v>25</v>
      </c>
      <c r="I13991" s="198">
        <f t="shared" si="468"/>
        <v>10</v>
      </c>
    </row>
    <row r="13992" spans="1:9" x14ac:dyDescent="0.3">
      <c r="A13992" s="10">
        <v>43768</v>
      </c>
      <c r="B13992" s="11" t="s">
        <v>160</v>
      </c>
      <c r="C13992" s="11" t="s">
        <v>1761</v>
      </c>
      <c r="D13992" s="11" t="s">
        <v>662</v>
      </c>
      <c r="E13992" s="11">
        <v>6976592</v>
      </c>
      <c r="F13992" s="15">
        <f>IF(ISBLANK($D13992),"",IF(ISBLANK($E13992),VLOOKUP($D13992,$J:$K,2,FALSE),VLOOKUP($E13992,'Daycare Packages'!$A:$G,7,FALSE)))</f>
        <v>25</v>
      </c>
      <c r="G13992" s="15"/>
      <c r="H13992" s="15">
        <f t="shared" si="467"/>
        <v>25</v>
      </c>
      <c r="I13992" s="198">
        <f t="shared" si="468"/>
        <v>10</v>
      </c>
    </row>
    <row r="13993" spans="1:9" x14ac:dyDescent="0.3">
      <c r="A13993" s="10">
        <v>43768</v>
      </c>
      <c r="B13993" s="11" t="s">
        <v>2340</v>
      </c>
      <c r="C13993" s="11" t="s">
        <v>2341</v>
      </c>
      <c r="D13993" s="11" t="s">
        <v>662</v>
      </c>
      <c r="E13993" s="11">
        <v>6999978</v>
      </c>
      <c r="F13993" s="15">
        <f>IF(ISBLANK($D13993),"",IF(ISBLANK($E13993),VLOOKUP($D13993,$J:$K,2,FALSE),VLOOKUP($E13993,'Daycare Packages'!$A:$G,7,FALSE)))</f>
        <v>26</v>
      </c>
      <c r="G13993" s="15"/>
      <c r="H13993" s="15">
        <f t="shared" si="467"/>
        <v>26</v>
      </c>
      <c r="I13993" s="198">
        <f t="shared" si="468"/>
        <v>10</v>
      </c>
    </row>
    <row r="13994" spans="1:9" x14ac:dyDescent="0.3">
      <c r="A13994" s="10">
        <v>43768</v>
      </c>
      <c r="B13994" s="11" t="s">
        <v>1987</v>
      </c>
      <c r="C13994" s="11" t="s">
        <v>1988</v>
      </c>
      <c r="D13994" s="11" t="s">
        <v>662</v>
      </c>
      <c r="F13994" s="15">
        <f>IF(ISBLANK($D13994),"",IF(ISBLANK($E13994),VLOOKUP($D13994,$J:$K,2,FALSE),VLOOKUP($E13994,'Daycare Packages'!$A:$G,7,FALSE)))</f>
        <v>30</v>
      </c>
      <c r="G13994" s="15"/>
      <c r="H13994" s="15">
        <f t="shared" si="467"/>
        <v>30</v>
      </c>
      <c r="I13994" s="198">
        <f t="shared" si="468"/>
        <v>10</v>
      </c>
    </row>
    <row r="13995" spans="1:9" x14ac:dyDescent="0.3">
      <c r="A13995" s="10">
        <v>43768</v>
      </c>
      <c r="B13995" s="11" t="s">
        <v>2542</v>
      </c>
      <c r="C13995" s="11" t="s">
        <v>229</v>
      </c>
      <c r="D13995" s="11" t="s">
        <v>662</v>
      </c>
      <c r="E13995" s="11">
        <v>6996968</v>
      </c>
      <c r="F13995" s="15">
        <f>IF(ISBLANK($D13995),"",IF(ISBLANK($E13995),VLOOKUP($D13995,$J:$K,2,FALSE),VLOOKUP($E13995,'Daycare Packages'!$A:$G,7,FALSE)))</f>
        <v>27</v>
      </c>
      <c r="G13995" s="15"/>
      <c r="H13995" s="15">
        <f t="shared" si="467"/>
        <v>27</v>
      </c>
      <c r="I13995" s="198">
        <f t="shared" si="468"/>
        <v>10</v>
      </c>
    </row>
    <row r="13996" spans="1:9" x14ac:dyDescent="0.3">
      <c r="A13996" s="10">
        <v>43768</v>
      </c>
      <c r="B13996" s="11" t="s">
        <v>766</v>
      </c>
      <c r="C13996" s="11" t="s">
        <v>767</v>
      </c>
      <c r="D13996" s="11" t="s">
        <v>662</v>
      </c>
      <c r="F13996" s="15">
        <f>IF(ISBLANK($D13996),"",IF(ISBLANK($E13996),VLOOKUP($D13996,$J:$K,2,FALSE),VLOOKUP($E13996,'Daycare Packages'!$A:$G,7,FALSE)))</f>
        <v>30</v>
      </c>
      <c r="G13996" s="15"/>
      <c r="H13996" s="15">
        <f t="shared" si="467"/>
        <v>30</v>
      </c>
      <c r="I13996" s="198">
        <f t="shared" si="468"/>
        <v>10</v>
      </c>
    </row>
    <row r="13997" spans="1:9" x14ac:dyDescent="0.3">
      <c r="A13997" s="10">
        <v>43768</v>
      </c>
      <c r="B13997" s="11" t="s">
        <v>2260</v>
      </c>
      <c r="C13997" s="11" t="s">
        <v>2174</v>
      </c>
      <c r="D13997" s="11" t="s">
        <v>662</v>
      </c>
      <c r="F13997" s="15">
        <f>IF(ISBLANK($D13997),"",IF(ISBLANK($E13997),VLOOKUP($D13997,$J:$K,2,FALSE),VLOOKUP($E13997,'Daycare Packages'!$A:$G,7,FALSE)))</f>
        <v>30</v>
      </c>
      <c r="G13997" s="15"/>
      <c r="H13997" s="15">
        <f t="shared" si="467"/>
        <v>30</v>
      </c>
      <c r="I13997" s="198">
        <f t="shared" si="468"/>
        <v>10</v>
      </c>
    </row>
    <row r="13998" spans="1:9" x14ac:dyDescent="0.3">
      <c r="A13998" s="10">
        <v>43768</v>
      </c>
      <c r="B13998" s="11" t="s">
        <v>2260</v>
      </c>
      <c r="C13998" s="11" t="s">
        <v>911</v>
      </c>
      <c r="D13998" s="11" t="s">
        <v>662</v>
      </c>
      <c r="F13998" s="15">
        <f>IF(ISBLANK($D13998),"",IF(ISBLANK($E13998),VLOOKUP($D13998,$J:$K,2,FALSE),VLOOKUP($E13998,'Daycare Packages'!$A:$G,7,FALSE)))</f>
        <v>30</v>
      </c>
      <c r="G13998" s="15"/>
      <c r="H13998" s="15">
        <f t="shared" si="467"/>
        <v>30</v>
      </c>
      <c r="I13998" s="198">
        <f t="shared" si="468"/>
        <v>10</v>
      </c>
    </row>
    <row r="13999" spans="1:9" x14ac:dyDescent="0.3">
      <c r="A13999" s="10">
        <v>43768</v>
      </c>
      <c r="B13999" s="11" t="s">
        <v>2260</v>
      </c>
      <c r="C13999" s="11" t="s">
        <v>2175</v>
      </c>
      <c r="D13999" s="11" t="s">
        <v>662</v>
      </c>
      <c r="F13999" s="15">
        <f>IF(ISBLANK($D13999),"",IF(ISBLANK($E13999),VLOOKUP($D13999,$J:$K,2,FALSE),VLOOKUP($E13999,'Daycare Packages'!$A:$G,7,FALSE)))</f>
        <v>30</v>
      </c>
      <c r="G13999" s="15"/>
      <c r="H13999" s="15">
        <f t="shared" si="467"/>
        <v>30</v>
      </c>
      <c r="I13999" s="198">
        <f t="shared" si="468"/>
        <v>10</v>
      </c>
    </row>
    <row r="14000" spans="1:9" x14ac:dyDescent="0.3">
      <c r="A14000" s="10">
        <v>43768</v>
      </c>
      <c r="B14000" s="11" t="s">
        <v>156</v>
      </c>
      <c r="C14000" s="11" t="s">
        <v>479</v>
      </c>
      <c r="D14000" s="11" t="s">
        <v>662</v>
      </c>
      <c r="E14000" s="11">
        <v>6912335</v>
      </c>
      <c r="F14000" s="15">
        <f>IF(ISBLANK($D14000),"",IF(ISBLANK($E14000),VLOOKUP($D14000,$J:$K,2,FALSE),VLOOKUP($E14000,'Daycare Packages'!$A:$G,7,FALSE)))</f>
        <v>23</v>
      </c>
      <c r="G14000" s="15"/>
      <c r="H14000" s="15">
        <f t="shared" si="467"/>
        <v>23</v>
      </c>
      <c r="I14000" s="198">
        <f t="shared" si="468"/>
        <v>10</v>
      </c>
    </row>
    <row r="14001" spans="1:9" x14ac:dyDescent="0.3">
      <c r="A14001" s="10">
        <v>43768</v>
      </c>
      <c r="B14001" s="11" t="s">
        <v>2543</v>
      </c>
      <c r="C14001" s="11" t="s">
        <v>740</v>
      </c>
      <c r="D14001" s="11" t="s">
        <v>662</v>
      </c>
      <c r="E14001" s="11">
        <v>6969939</v>
      </c>
      <c r="F14001" s="15">
        <f>IF(ISBLANK($D14001),"",IF(ISBLANK($E14001),VLOOKUP($D14001,$J:$K,2,FALSE),VLOOKUP($E14001,'Daycare Packages'!$A:$G,7,FALSE)))</f>
        <v>23</v>
      </c>
      <c r="G14001" s="15"/>
      <c r="H14001" s="15">
        <f t="shared" si="467"/>
        <v>23</v>
      </c>
      <c r="I14001" s="198">
        <f t="shared" si="468"/>
        <v>10</v>
      </c>
    </row>
    <row r="14002" spans="1:9" x14ac:dyDescent="0.3">
      <c r="A14002" s="10">
        <v>43768</v>
      </c>
      <c r="B14002" s="11" t="s">
        <v>214</v>
      </c>
      <c r="C14002" s="11" t="s">
        <v>686</v>
      </c>
      <c r="D14002" s="11" t="s">
        <v>662</v>
      </c>
      <c r="E14002" s="11">
        <v>6952878</v>
      </c>
      <c r="F14002" s="15">
        <f>IF(ISBLANK($D14002),"",IF(ISBLANK($E14002),VLOOKUP($D14002,$J:$K,2,FALSE),VLOOKUP($E14002,'Daycare Packages'!$A:$G,7,FALSE)))</f>
        <v>23.4</v>
      </c>
      <c r="G14002" s="15"/>
      <c r="H14002" s="15">
        <f t="shared" si="467"/>
        <v>23.4</v>
      </c>
      <c r="I14002" s="198">
        <f t="shared" si="468"/>
        <v>10</v>
      </c>
    </row>
    <row r="14003" spans="1:9" x14ac:dyDescent="0.3">
      <c r="A14003" s="10">
        <v>43768</v>
      </c>
      <c r="B14003" s="11" t="s">
        <v>1317</v>
      </c>
      <c r="C14003" s="11" t="s">
        <v>1608</v>
      </c>
      <c r="D14003" s="11" t="s">
        <v>662</v>
      </c>
      <c r="E14003" s="11">
        <v>7004682</v>
      </c>
      <c r="F14003" s="15">
        <f>IF(ISBLANK($D14003),"",IF(ISBLANK($E14003),VLOOKUP($D14003,$J:$K,2,FALSE),VLOOKUP($E14003,'Daycare Packages'!$A:$G,7,FALSE)))</f>
        <v>26</v>
      </c>
      <c r="G14003" s="15"/>
      <c r="H14003" s="15">
        <f t="shared" si="467"/>
        <v>26</v>
      </c>
      <c r="I14003" s="198">
        <f t="shared" si="468"/>
        <v>10</v>
      </c>
    </row>
    <row r="14004" spans="1:9" x14ac:dyDescent="0.3">
      <c r="A14004" s="10">
        <v>43768</v>
      </c>
      <c r="B14004" s="11" t="s">
        <v>2151</v>
      </c>
      <c r="C14004" s="11" t="s">
        <v>808</v>
      </c>
      <c r="D14004" s="11" t="s">
        <v>662</v>
      </c>
      <c r="F14004" s="15">
        <f>IF(ISBLANK($D14004),"",IF(ISBLANK($E14004),VLOOKUP($D14004,$J:$K,2,FALSE),VLOOKUP($E14004,'Daycare Packages'!$A:$G,7,FALSE)))</f>
        <v>30</v>
      </c>
      <c r="G14004" s="15"/>
      <c r="H14004" s="15">
        <f t="shared" si="467"/>
        <v>30</v>
      </c>
      <c r="I14004" s="198">
        <f t="shared" si="468"/>
        <v>10</v>
      </c>
    </row>
    <row r="14005" spans="1:9" x14ac:dyDescent="0.3">
      <c r="A14005" s="10">
        <v>43768</v>
      </c>
      <c r="B14005" s="11" t="s">
        <v>199</v>
      </c>
      <c r="C14005" s="11" t="s">
        <v>711</v>
      </c>
      <c r="D14005" s="11" t="s">
        <v>662</v>
      </c>
      <c r="E14005" s="11">
        <v>6975279</v>
      </c>
      <c r="F14005" s="15">
        <f>IF(ISBLANK($D14005),"",IF(ISBLANK($E14005),VLOOKUP($D14005,$J:$K,2,FALSE),VLOOKUP($E14005,'Daycare Packages'!$A:$G,7,FALSE)))</f>
        <v>26</v>
      </c>
      <c r="G14005" s="15"/>
      <c r="H14005" s="15">
        <f t="shared" si="467"/>
        <v>26</v>
      </c>
      <c r="I14005" s="198">
        <f t="shared" si="468"/>
        <v>10</v>
      </c>
    </row>
    <row r="14006" spans="1:9" x14ac:dyDescent="0.3">
      <c r="A14006" s="10">
        <v>43768</v>
      </c>
      <c r="B14006" s="11" t="s">
        <v>1164</v>
      </c>
      <c r="C14006" s="11" t="s">
        <v>395</v>
      </c>
      <c r="D14006" s="11" t="s">
        <v>662</v>
      </c>
      <c r="E14006" s="11">
        <v>7004749</v>
      </c>
      <c r="F14006" s="15">
        <f>IF(ISBLANK($D14006),"",IF(ISBLANK($E14006),VLOOKUP($D14006,$J:$K,2,FALSE),VLOOKUP($E14006,'Daycare Packages'!$A:$G,7,FALSE)))</f>
        <v>27</v>
      </c>
      <c r="G14006" s="15"/>
      <c r="H14006" s="15">
        <f t="shared" si="467"/>
        <v>27</v>
      </c>
      <c r="I14006" s="198">
        <f t="shared" si="468"/>
        <v>10</v>
      </c>
    </row>
    <row r="14007" spans="1:9" x14ac:dyDescent="0.3">
      <c r="A14007" s="10">
        <v>43768</v>
      </c>
      <c r="B14007" s="11" t="s">
        <v>1165</v>
      </c>
      <c r="C14007" s="11" t="s">
        <v>1166</v>
      </c>
      <c r="D14007" s="11" t="s">
        <v>662</v>
      </c>
      <c r="E14007" s="11">
        <v>7012565</v>
      </c>
      <c r="F14007" s="15">
        <f>IF(ISBLANK($D14007),"",IF(ISBLANK($E14007),VLOOKUP($D14007,$J:$K,2,FALSE),VLOOKUP($E14007,'Daycare Packages'!$A:$G,7,FALSE)))</f>
        <v>26</v>
      </c>
      <c r="G14007" s="15"/>
      <c r="H14007" s="15">
        <f t="shared" si="467"/>
        <v>26</v>
      </c>
      <c r="I14007" s="198">
        <f t="shared" si="468"/>
        <v>10</v>
      </c>
    </row>
    <row r="14008" spans="1:9" x14ac:dyDescent="0.3">
      <c r="A14008" s="10">
        <v>43768</v>
      </c>
      <c r="B14008" s="11" t="s">
        <v>621</v>
      </c>
      <c r="C14008" s="11" t="s">
        <v>622</v>
      </c>
      <c r="D14008" s="11" t="s">
        <v>662</v>
      </c>
      <c r="F14008" s="15">
        <f>IF(ISBLANK($D14008),"",IF(ISBLANK($E14008),VLOOKUP($D14008,$J:$K,2,FALSE),VLOOKUP($E14008,'Daycare Packages'!$A:$G,7,FALSE)))</f>
        <v>30</v>
      </c>
      <c r="G14008" s="15"/>
      <c r="H14008" s="15">
        <f t="shared" si="467"/>
        <v>30</v>
      </c>
      <c r="I14008" s="198">
        <f t="shared" si="468"/>
        <v>10</v>
      </c>
    </row>
    <row r="14009" spans="1:9" x14ac:dyDescent="0.3">
      <c r="A14009" s="10">
        <v>43768</v>
      </c>
      <c r="B14009" s="11" t="s">
        <v>931</v>
      </c>
      <c r="C14009" s="11" t="s">
        <v>932</v>
      </c>
      <c r="D14009" s="11" t="s">
        <v>662</v>
      </c>
      <c r="F14009" s="15">
        <f>IF(ISBLANK($D14009),"",IF(ISBLANK($E14009),VLOOKUP($D14009,$J:$K,2,FALSE),VLOOKUP($E14009,'Daycare Packages'!$A:$G,7,FALSE)))</f>
        <v>30</v>
      </c>
      <c r="G14009" s="15"/>
      <c r="H14009" s="15">
        <f t="shared" si="467"/>
        <v>30</v>
      </c>
      <c r="I14009" s="198">
        <f t="shared" si="468"/>
        <v>10</v>
      </c>
    </row>
    <row r="14010" spans="1:9" x14ac:dyDescent="0.3">
      <c r="A14010" s="10">
        <v>43768</v>
      </c>
      <c r="B14010" s="11" t="s">
        <v>123</v>
      </c>
      <c r="C14010" s="11" t="s">
        <v>622</v>
      </c>
      <c r="D14010" s="11" t="s">
        <v>662</v>
      </c>
      <c r="E14010" s="11">
        <v>6960781</v>
      </c>
      <c r="F14010" s="15">
        <f>IF(ISBLANK($D14010),"",IF(ISBLANK($E14010),VLOOKUP($D14010,$J:$K,2,FALSE),VLOOKUP($E14010,'Daycare Packages'!$A:$G,7,FALSE)))</f>
        <v>23</v>
      </c>
      <c r="G14010" s="15"/>
      <c r="H14010" s="15">
        <f t="shared" si="467"/>
        <v>23</v>
      </c>
      <c r="I14010" s="198">
        <f t="shared" si="468"/>
        <v>10</v>
      </c>
    </row>
    <row r="14011" spans="1:9" x14ac:dyDescent="0.3">
      <c r="A14011" s="10">
        <v>43768</v>
      </c>
      <c r="B14011" s="11" t="s">
        <v>147</v>
      </c>
      <c r="C14011" s="11" t="s">
        <v>796</v>
      </c>
      <c r="D14011" s="11" t="s">
        <v>662</v>
      </c>
      <c r="E14011" s="11">
        <v>6931199</v>
      </c>
      <c r="F14011" s="15">
        <f>IF(ISBLANK($D14011),"",IF(ISBLANK($E14011),VLOOKUP($D14011,$J:$K,2,FALSE),VLOOKUP($E14011,'Daycare Packages'!$A:$G,7,FALSE)))</f>
        <v>23</v>
      </c>
      <c r="G14011" s="15"/>
      <c r="H14011" s="15">
        <f t="shared" si="467"/>
        <v>23</v>
      </c>
      <c r="I14011" s="198">
        <f t="shared" si="468"/>
        <v>10</v>
      </c>
    </row>
    <row r="14012" spans="1:9" x14ac:dyDescent="0.3">
      <c r="A14012" s="10">
        <v>43768</v>
      </c>
      <c r="B14012" s="11" t="s">
        <v>246</v>
      </c>
      <c r="C14012" s="11" t="s">
        <v>815</v>
      </c>
      <c r="D14012" s="11" t="s">
        <v>662</v>
      </c>
      <c r="F14012" s="15">
        <f>IF(ISBLANK($D14012),"",IF(ISBLANK($E14012),VLOOKUP($D14012,$J:$K,2,FALSE),VLOOKUP($E14012,'Daycare Packages'!$A:$G,7,FALSE)))</f>
        <v>30</v>
      </c>
      <c r="G14012" s="15"/>
      <c r="H14012" s="15">
        <f t="shared" si="467"/>
        <v>30</v>
      </c>
      <c r="I14012" s="198">
        <f t="shared" si="468"/>
        <v>10</v>
      </c>
    </row>
    <row r="14013" spans="1:9" x14ac:dyDescent="0.3">
      <c r="A14013" s="10">
        <v>43768</v>
      </c>
      <c r="B14013" s="11" t="s">
        <v>246</v>
      </c>
      <c r="C14013" s="11" t="s">
        <v>814</v>
      </c>
      <c r="D14013" s="11" t="s">
        <v>662</v>
      </c>
      <c r="F14013" s="15">
        <f>IF(ISBLANK($D14013),"",IF(ISBLANK($E14013),VLOOKUP($D14013,$J:$K,2,FALSE),VLOOKUP($E14013,'Daycare Packages'!$A:$G,7,FALSE)))</f>
        <v>30</v>
      </c>
      <c r="G14013" s="15"/>
      <c r="H14013" s="15">
        <f t="shared" ref="H14013:H14076" si="469">IF(ISBLANK(D14013),"",SUM(F14013:G14013))</f>
        <v>30</v>
      </c>
      <c r="I14013" s="198">
        <f t="shared" si="468"/>
        <v>10</v>
      </c>
    </row>
    <row r="14014" spans="1:9" x14ac:dyDescent="0.3">
      <c r="A14014" s="10">
        <v>43768</v>
      </c>
      <c r="B14014" s="11" t="s">
        <v>207</v>
      </c>
      <c r="C14014" s="11" t="s">
        <v>229</v>
      </c>
      <c r="D14014" s="11" t="s">
        <v>662</v>
      </c>
      <c r="E14014" s="11">
        <v>6974737</v>
      </c>
      <c r="F14014" s="15">
        <f>IF(ISBLANK($D14014),"",IF(ISBLANK($E14014),VLOOKUP($D14014,$J:$K,2,FALSE),VLOOKUP($E14014,'Daycare Packages'!$A:$G,7,FALSE)))</f>
        <v>25</v>
      </c>
      <c r="G14014" s="15"/>
      <c r="H14014" s="15">
        <f t="shared" si="469"/>
        <v>25</v>
      </c>
      <c r="I14014" s="198">
        <f t="shared" si="468"/>
        <v>10</v>
      </c>
    </row>
    <row r="14015" spans="1:9" x14ac:dyDescent="0.3">
      <c r="A14015" s="10">
        <v>43768</v>
      </c>
      <c r="B14015" s="11" t="s">
        <v>699</v>
      </c>
      <c r="C14015" s="11" t="s">
        <v>590</v>
      </c>
      <c r="D14015" s="11" t="s">
        <v>662</v>
      </c>
      <c r="F14015" s="15">
        <f>IF(ISBLANK($D14015),"",IF(ISBLANK($E14015),VLOOKUP($D14015,$J:$K,2,FALSE),VLOOKUP($E14015,'Daycare Packages'!$A:$G,7,FALSE)))</f>
        <v>30</v>
      </c>
      <c r="G14015" s="15">
        <v>-3</v>
      </c>
      <c r="H14015" s="15">
        <f t="shared" si="469"/>
        <v>27</v>
      </c>
      <c r="I14015" s="198">
        <f t="shared" si="468"/>
        <v>10</v>
      </c>
    </row>
    <row r="14016" spans="1:9" x14ac:dyDescent="0.3">
      <c r="A14016" s="10">
        <v>43768</v>
      </c>
      <c r="B14016" s="11" t="s">
        <v>230</v>
      </c>
      <c r="C14016" s="11" t="s">
        <v>493</v>
      </c>
      <c r="D14016" s="11" t="s">
        <v>662</v>
      </c>
      <c r="F14016" s="15">
        <f>IF(ISBLANK($D14016),"",IF(ISBLANK($E14016),VLOOKUP($D14016,$J:$K,2,FALSE),VLOOKUP($E14016,'Daycare Packages'!$A:$G,7,FALSE)))</f>
        <v>30</v>
      </c>
      <c r="G14016" s="15"/>
      <c r="H14016" s="15">
        <f t="shared" si="469"/>
        <v>30</v>
      </c>
      <c r="I14016" s="198">
        <f t="shared" si="468"/>
        <v>10</v>
      </c>
    </row>
    <row r="14017" spans="1:9" x14ac:dyDescent="0.3">
      <c r="A14017" s="10">
        <v>43768</v>
      </c>
      <c r="B14017" s="11" t="s">
        <v>1311</v>
      </c>
      <c r="C14017" s="11" t="s">
        <v>1312</v>
      </c>
      <c r="D14017" s="11" t="s">
        <v>662</v>
      </c>
      <c r="E14017" s="11">
        <v>6961586</v>
      </c>
      <c r="F14017" s="15">
        <f>IF(ISBLANK($D14017),"",IF(ISBLANK($E14017),VLOOKUP($D14017,$J:$K,2,FALSE),VLOOKUP($E14017,'Daycare Packages'!$A:$G,7,FALSE)))</f>
        <v>23</v>
      </c>
      <c r="G14017" s="15"/>
      <c r="H14017" s="15">
        <f t="shared" si="469"/>
        <v>23</v>
      </c>
      <c r="I14017" s="198">
        <f t="shared" si="468"/>
        <v>10</v>
      </c>
    </row>
    <row r="14018" spans="1:9" x14ac:dyDescent="0.3">
      <c r="A14018" s="10">
        <v>43768</v>
      </c>
      <c r="B14018" s="11" t="s">
        <v>157</v>
      </c>
      <c r="C14018" s="11" t="s">
        <v>448</v>
      </c>
      <c r="D14018" s="11" t="s">
        <v>662</v>
      </c>
      <c r="E14018" s="11">
        <v>6927509</v>
      </c>
      <c r="F14018" s="15">
        <f>IF(ISBLANK($D14018),"",IF(ISBLANK($E14018),VLOOKUP($D14018,$J:$K,2,FALSE),VLOOKUP($E14018,'Daycare Packages'!$A:$G,7,FALSE)))</f>
        <v>27</v>
      </c>
      <c r="G14018" s="15"/>
      <c r="H14018" s="15">
        <f t="shared" si="469"/>
        <v>27</v>
      </c>
      <c r="I14018" s="198">
        <f t="shared" si="468"/>
        <v>10</v>
      </c>
    </row>
    <row r="14019" spans="1:9" x14ac:dyDescent="0.3">
      <c r="A14019" s="10">
        <v>43768</v>
      </c>
      <c r="B14019" s="11" t="s">
        <v>2031</v>
      </c>
      <c r="C14019" s="11" t="s">
        <v>2032</v>
      </c>
      <c r="D14019" s="11" t="s">
        <v>662</v>
      </c>
      <c r="F14019" s="15">
        <f>IF(ISBLANK($D14019),"",IF(ISBLANK($E14019),VLOOKUP($D14019,$J:$K,2,FALSE),VLOOKUP($E14019,'Daycare Packages'!$A:$G,7,FALSE)))</f>
        <v>30</v>
      </c>
      <c r="G14019" s="15">
        <v>6</v>
      </c>
      <c r="H14019" s="15">
        <f t="shared" si="469"/>
        <v>36</v>
      </c>
      <c r="I14019" s="198">
        <f t="shared" ref="I14019:I14082" si="470">IF(A14019="",0,MONTH(A14019))</f>
        <v>10</v>
      </c>
    </row>
    <row r="14020" spans="1:9" x14ac:dyDescent="0.3">
      <c r="A14020" s="10">
        <v>43768</v>
      </c>
      <c r="B14020" s="11" t="s">
        <v>989</v>
      </c>
      <c r="C14020" s="11" t="s">
        <v>765</v>
      </c>
      <c r="D14020" s="11" t="s">
        <v>662</v>
      </c>
      <c r="F14020" s="15">
        <f>IF(ISBLANK($D14020),"",IF(ISBLANK($E14020),VLOOKUP($D14020,$J:$K,2,FALSE),VLOOKUP($E14020,'Daycare Packages'!$A:$G,7,FALSE)))</f>
        <v>30</v>
      </c>
      <c r="G14020" s="15"/>
      <c r="H14020" s="15">
        <f t="shared" si="469"/>
        <v>30</v>
      </c>
      <c r="I14020" s="198">
        <f t="shared" si="470"/>
        <v>10</v>
      </c>
    </row>
    <row r="14021" spans="1:9" x14ac:dyDescent="0.3">
      <c r="A14021" s="10">
        <v>43768</v>
      </c>
      <c r="B14021" s="11" t="s">
        <v>904</v>
      </c>
      <c r="C14021" s="11" t="s">
        <v>638</v>
      </c>
      <c r="D14021" s="11" t="s">
        <v>662</v>
      </c>
      <c r="F14021" s="15">
        <f>IF(ISBLANK($D14021),"",IF(ISBLANK($E14021),VLOOKUP($D14021,$J:$K,2,FALSE),VLOOKUP($E14021,'Daycare Packages'!$A:$G,7,FALSE)))</f>
        <v>30</v>
      </c>
      <c r="G14021" s="15"/>
      <c r="H14021" s="15">
        <f t="shared" si="469"/>
        <v>30</v>
      </c>
      <c r="I14021" s="198">
        <f t="shared" si="470"/>
        <v>10</v>
      </c>
    </row>
    <row r="14022" spans="1:9" x14ac:dyDescent="0.3">
      <c r="A14022" s="10">
        <v>43768</v>
      </c>
      <c r="B14022" s="11" t="s">
        <v>109</v>
      </c>
      <c r="C14022" s="11" t="s">
        <v>883</v>
      </c>
      <c r="D14022" s="11" t="s">
        <v>662</v>
      </c>
      <c r="E14022" s="11">
        <v>6957451</v>
      </c>
      <c r="F14022" s="15">
        <f>IF(ISBLANK($D14022),"",IF(ISBLANK($E14022),VLOOKUP($D14022,$J:$K,2,FALSE),VLOOKUP($E14022,'Daycare Packages'!$A:$G,7,FALSE)))</f>
        <v>23</v>
      </c>
      <c r="G14022" s="15"/>
      <c r="H14022" s="15">
        <f t="shared" si="469"/>
        <v>23</v>
      </c>
      <c r="I14022" s="198">
        <f t="shared" si="470"/>
        <v>10</v>
      </c>
    </row>
    <row r="14023" spans="1:9" x14ac:dyDescent="0.3">
      <c r="A14023" s="10">
        <v>43768</v>
      </c>
      <c r="B14023" s="11" t="s">
        <v>109</v>
      </c>
      <c r="C14023" s="11" t="s">
        <v>930</v>
      </c>
      <c r="D14023" s="11" t="s">
        <v>662</v>
      </c>
      <c r="E14023" s="11">
        <v>6957451</v>
      </c>
      <c r="F14023" s="15">
        <f>IF(ISBLANK($D14023),"",IF(ISBLANK($E14023),VLOOKUP($D14023,$J:$K,2,FALSE),VLOOKUP($E14023,'Daycare Packages'!$A:$G,7,FALSE)))</f>
        <v>23</v>
      </c>
      <c r="G14023" s="15"/>
      <c r="H14023" s="15">
        <f t="shared" si="469"/>
        <v>23</v>
      </c>
      <c r="I14023" s="198">
        <f t="shared" si="470"/>
        <v>10</v>
      </c>
    </row>
    <row r="14024" spans="1:9" x14ac:dyDescent="0.3">
      <c r="A14024" s="10">
        <v>43768</v>
      </c>
      <c r="B14024" s="11" t="s">
        <v>663</v>
      </c>
      <c r="C14024" s="11" t="s">
        <v>665</v>
      </c>
      <c r="D14024" s="11" t="s">
        <v>662</v>
      </c>
      <c r="F14024" s="15">
        <f>IF(ISBLANK($D14024),"",IF(ISBLANK($E14024),VLOOKUP($D14024,$J:$K,2,FALSE),VLOOKUP($E14024,'Daycare Packages'!$A:$G,7,FALSE)))</f>
        <v>30</v>
      </c>
      <c r="G14024" s="15"/>
      <c r="H14024" s="15">
        <f t="shared" si="469"/>
        <v>30</v>
      </c>
      <c r="I14024" s="198">
        <f t="shared" si="470"/>
        <v>10</v>
      </c>
    </row>
    <row r="14025" spans="1:9" x14ac:dyDescent="0.3">
      <c r="A14025" s="10">
        <v>43768</v>
      </c>
      <c r="B14025" s="11" t="s">
        <v>663</v>
      </c>
      <c r="C14025" s="11" t="s">
        <v>664</v>
      </c>
      <c r="D14025" s="11" t="s">
        <v>662</v>
      </c>
      <c r="F14025" s="15">
        <f>IF(ISBLANK($D14025),"",IF(ISBLANK($E14025),VLOOKUP($D14025,$J:$K,2,FALSE),VLOOKUP($E14025,'Daycare Packages'!$A:$G,7,FALSE)))</f>
        <v>30</v>
      </c>
      <c r="G14025" s="15"/>
      <c r="H14025" s="15">
        <f t="shared" si="469"/>
        <v>30</v>
      </c>
      <c r="I14025" s="198">
        <f t="shared" si="470"/>
        <v>10</v>
      </c>
    </row>
    <row r="14026" spans="1:9" x14ac:dyDescent="0.3">
      <c r="A14026" s="55">
        <v>43768</v>
      </c>
      <c r="B14026" s="56" t="s">
        <v>760</v>
      </c>
      <c r="C14026" s="56" t="s">
        <v>761</v>
      </c>
      <c r="D14026" s="56" t="s">
        <v>662</v>
      </c>
      <c r="E14026" s="56"/>
      <c r="F14026" s="59">
        <f>IF(ISBLANK($D14026),"",IF(ISBLANK($E14026),VLOOKUP($D14026,$J:$K,2,FALSE),VLOOKUP($E14026,'Daycare Packages'!$A:$G,7,FALSE)))</f>
        <v>30</v>
      </c>
      <c r="G14026" s="59"/>
      <c r="H14026" s="59">
        <f t="shared" si="469"/>
        <v>30</v>
      </c>
      <c r="I14026" s="198">
        <f t="shared" si="470"/>
        <v>10</v>
      </c>
    </row>
    <row r="14027" spans="1:9" x14ac:dyDescent="0.3">
      <c r="A14027" s="10">
        <v>43769</v>
      </c>
      <c r="B14027" s="11" t="s">
        <v>2544</v>
      </c>
      <c r="C14027" s="11" t="s">
        <v>665</v>
      </c>
      <c r="D14027" s="11" t="s">
        <v>671</v>
      </c>
      <c r="F14027" s="15">
        <f>IF(ISBLANK($D14027),"",IF(ISBLANK($E14027),VLOOKUP($D14027,$J:$K,2,FALSE),VLOOKUP($E14027,'Daycare Packages'!$A:$G,7,FALSE)))</f>
        <v>0</v>
      </c>
      <c r="G14027" s="15"/>
      <c r="H14027" s="15">
        <f t="shared" si="469"/>
        <v>0</v>
      </c>
      <c r="I14027" s="198">
        <f t="shared" si="470"/>
        <v>10</v>
      </c>
    </row>
    <row r="14028" spans="1:9" x14ac:dyDescent="0.3">
      <c r="A14028" s="10">
        <v>43769</v>
      </c>
      <c r="B14028" s="11" t="s">
        <v>56</v>
      </c>
      <c r="C14028" s="11" t="s">
        <v>2391</v>
      </c>
      <c r="D14028" s="11" t="s">
        <v>659</v>
      </c>
      <c r="E14028" s="11">
        <v>6980411</v>
      </c>
      <c r="F14028" s="15">
        <f>IF(ISBLANK($D14028),"",IF(ISBLANK($E14028),VLOOKUP($D14028,$J:$K,2,FALSE),VLOOKUP($E14028,'Daycare Packages'!$A:$G,7,FALSE)))</f>
        <v>19</v>
      </c>
      <c r="G14028" s="15"/>
      <c r="H14028" s="15">
        <f t="shared" si="469"/>
        <v>19</v>
      </c>
      <c r="I14028" s="198">
        <f t="shared" si="470"/>
        <v>10</v>
      </c>
    </row>
    <row r="14029" spans="1:9" x14ac:dyDescent="0.3">
      <c r="A14029" s="10">
        <v>43769</v>
      </c>
      <c r="B14029" s="11" t="s">
        <v>2384</v>
      </c>
      <c r="C14029" s="11" t="s">
        <v>2385</v>
      </c>
      <c r="D14029" s="11" t="s">
        <v>659</v>
      </c>
      <c r="E14029" s="11">
        <v>7003016</v>
      </c>
      <c r="F14029" s="15">
        <f>IF(ISBLANK($D14029),"",IF(ISBLANK($E14029),VLOOKUP($D14029,$J:$K,2,FALSE),VLOOKUP($E14029,'Daycare Packages'!$A:$G,7,FALSE)))</f>
        <v>17</v>
      </c>
      <c r="G14029" s="15"/>
      <c r="H14029" s="15">
        <f t="shared" si="469"/>
        <v>17</v>
      </c>
      <c r="I14029" s="198">
        <f t="shared" si="470"/>
        <v>10</v>
      </c>
    </row>
    <row r="14030" spans="1:9" x14ac:dyDescent="0.3">
      <c r="A14030" s="10">
        <v>43769</v>
      </c>
      <c r="B14030" s="11" t="s">
        <v>1221</v>
      </c>
      <c r="C14030" s="11" t="s">
        <v>1222</v>
      </c>
      <c r="D14030" s="11" t="s">
        <v>659</v>
      </c>
      <c r="E14030" s="11">
        <v>7008424</v>
      </c>
      <c r="F14030" s="15">
        <f>IF(ISBLANK($D14030),"",IF(ISBLANK($E14030),VLOOKUP($D14030,$J:$K,2,FALSE),VLOOKUP($E14030,'Daycare Packages'!$A:$G,7,FALSE)))</f>
        <v>18</v>
      </c>
      <c r="G14030" s="15"/>
      <c r="H14030" s="15">
        <f t="shared" si="469"/>
        <v>18</v>
      </c>
      <c r="I14030" s="198">
        <f t="shared" si="470"/>
        <v>10</v>
      </c>
    </row>
    <row r="14031" spans="1:9" x14ac:dyDescent="0.3">
      <c r="A14031" s="10">
        <v>43769</v>
      </c>
      <c r="B14031" s="11" t="s">
        <v>1692</v>
      </c>
      <c r="C14031" s="11" t="s">
        <v>650</v>
      </c>
      <c r="D14031" s="11" t="s">
        <v>659</v>
      </c>
      <c r="F14031" s="15">
        <f>IF(ISBLANK($D14031),"",IF(ISBLANK($E14031),VLOOKUP($D14031,$J:$K,2,FALSE),VLOOKUP($E14031,'Daycare Packages'!$A:$G,7,FALSE)))</f>
        <v>20</v>
      </c>
      <c r="G14031" s="15"/>
      <c r="H14031" s="15">
        <f t="shared" si="469"/>
        <v>20</v>
      </c>
      <c r="I14031" s="198">
        <f t="shared" si="470"/>
        <v>10</v>
      </c>
    </row>
    <row r="14032" spans="1:9" x14ac:dyDescent="0.3">
      <c r="A14032" s="10">
        <v>43769</v>
      </c>
      <c r="B14032" s="11" t="s">
        <v>2537</v>
      </c>
      <c r="C14032" s="11" t="s">
        <v>2538</v>
      </c>
      <c r="D14032" s="11" t="s">
        <v>659</v>
      </c>
      <c r="F14032" s="15">
        <f>IF(ISBLANK($D14032),"",IF(ISBLANK($E14032),VLOOKUP($D14032,$J:$K,2,FALSE),VLOOKUP($E14032,'Daycare Packages'!$A:$G,7,FALSE)))</f>
        <v>20</v>
      </c>
      <c r="G14032" s="15"/>
      <c r="H14032" s="15">
        <f t="shared" si="469"/>
        <v>20</v>
      </c>
      <c r="I14032" s="198">
        <f t="shared" si="470"/>
        <v>10</v>
      </c>
    </row>
    <row r="14033" spans="1:9" x14ac:dyDescent="0.3">
      <c r="A14033" s="10">
        <v>43769</v>
      </c>
      <c r="B14033" s="11" t="s">
        <v>1916</v>
      </c>
      <c r="C14033" s="11" t="s">
        <v>1359</v>
      </c>
      <c r="D14033" s="11" t="s">
        <v>659</v>
      </c>
      <c r="E14033" s="11">
        <v>6958204</v>
      </c>
      <c r="F14033" s="15">
        <f>IF(ISBLANK($D14033),"",IF(ISBLANK($E14033),VLOOKUP($D14033,$J:$K,2,FALSE),VLOOKUP($E14033,'Daycare Packages'!$A:$G,7,FALSE)))</f>
        <v>19</v>
      </c>
      <c r="G14033" s="15"/>
      <c r="H14033" s="15">
        <f t="shared" si="469"/>
        <v>19</v>
      </c>
      <c r="I14033" s="198">
        <f t="shared" si="470"/>
        <v>10</v>
      </c>
    </row>
    <row r="14034" spans="1:9" x14ac:dyDescent="0.3">
      <c r="A14034" s="10">
        <v>43769</v>
      </c>
      <c r="B14034" s="11" t="s">
        <v>2529</v>
      </c>
      <c r="C14034" s="11" t="s">
        <v>433</v>
      </c>
      <c r="D14034" s="11" t="s">
        <v>662</v>
      </c>
      <c r="E14034" s="11">
        <v>6966328</v>
      </c>
      <c r="F14034" s="15">
        <f>IF(ISBLANK($D14034),"",IF(ISBLANK($E14034),VLOOKUP($D14034,$J:$K,2,FALSE),VLOOKUP($E14034,'Daycare Packages'!$A:$G,7,FALSE)))</f>
        <v>23</v>
      </c>
      <c r="G14034" s="15"/>
      <c r="H14034" s="15">
        <f t="shared" si="469"/>
        <v>23</v>
      </c>
      <c r="I14034" s="198">
        <f t="shared" si="470"/>
        <v>10</v>
      </c>
    </row>
    <row r="14035" spans="1:9" x14ac:dyDescent="0.3">
      <c r="A14035" s="10">
        <v>43769</v>
      </c>
      <c r="B14035" s="11" t="s">
        <v>279</v>
      </c>
      <c r="C14035" s="11" t="s">
        <v>661</v>
      </c>
      <c r="D14035" s="11" t="s">
        <v>662</v>
      </c>
      <c r="F14035" s="15">
        <f>IF(ISBLANK($D14035),"",IF(ISBLANK($E14035),VLOOKUP($D14035,$J:$K,2,FALSE),VLOOKUP($E14035,'Daycare Packages'!$A:$G,7,FALSE)))</f>
        <v>30</v>
      </c>
      <c r="G14035" s="15"/>
      <c r="H14035" s="15">
        <f t="shared" si="469"/>
        <v>30</v>
      </c>
      <c r="I14035" s="198">
        <f t="shared" si="470"/>
        <v>10</v>
      </c>
    </row>
    <row r="14036" spans="1:9" x14ac:dyDescent="0.3">
      <c r="A14036" s="10">
        <v>43769</v>
      </c>
      <c r="B14036" s="11" t="s">
        <v>279</v>
      </c>
      <c r="C14036" s="11" t="s">
        <v>658</v>
      </c>
      <c r="D14036" s="11" t="s">
        <v>662</v>
      </c>
      <c r="F14036" s="15">
        <f>IF(ISBLANK($D14036),"",IF(ISBLANK($E14036),VLOOKUP($D14036,$J:$K,2,FALSE),VLOOKUP($E14036,'Daycare Packages'!$A:$G,7,FALSE)))</f>
        <v>30</v>
      </c>
      <c r="G14036" s="15"/>
      <c r="H14036" s="15">
        <f t="shared" si="469"/>
        <v>30</v>
      </c>
      <c r="I14036" s="198">
        <f t="shared" si="470"/>
        <v>10</v>
      </c>
    </row>
    <row r="14037" spans="1:9" x14ac:dyDescent="0.3">
      <c r="A14037" s="10">
        <v>43769</v>
      </c>
      <c r="B14037" s="11" t="s">
        <v>484</v>
      </c>
      <c r="C14037" s="11" t="s">
        <v>485</v>
      </c>
      <c r="D14037" s="11" t="s">
        <v>659</v>
      </c>
      <c r="F14037" s="15">
        <f>IF(ISBLANK($D14037),"",IF(ISBLANK($E14037),VLOOKUP($D14037,$J:$K,2,FALSE),VLOOKUP($E14037,'Daycare Packages'!$A:$G,7,FALSE)))</f>
        <v>20</v>
      </c>
      <c r="G14037" s="15"/>
      <c r="H14037" s="15">
        <f t="shared" si="469"/>
        <v>20</v>
      </c>
      <c r="I14037" s="198">
        <f t="shared" si="470"/>
        <v>10</v>
      </c>
    </row>
    <row r="14038" spans="1:9" x14ac:dyDescent="0.3">
      <c r="A14038" s="10">
        <v>43769</v>
      </c>
      <c r="B14038" s="11" t="s">
        <v>2059</v>
      </c>
      <c r="C14038" s="11" t="s">
        <v>426</v>
      </c>
      <c r="D14038" s="11" t="s">
        <v>662</v>
      </c>
      <c r="F14038" s="15">
        <f>IF(ISBLANK($D14038),"",IF(ISBLANK($E14038),VLOOKUP($D14038,$J:$K,2,FALSE),VLOOKUP($E14038,'Daycare Packages'!$A:$G,7,FALSE)))</f>
        <v>30</v>
      </c>
      <c r="G14038" s="15"/>
      <c r="H14038" s="15">
        <f t="shared" si="469"/>
        <v>30</v>
      </c>
      <c r="I14038" s="198">
        <f t="shared" si="470"/>
        <v>10</v>
      </c>
    </row>
    <row r="14039" spans="1:9" x14ac:dyDescent="0.3">
      <c r="A14039" s="10">
        <v>43769</v>
      </c>
      <c r="B14039" s="11" t="s">
        <v>190</v>
      </c>
      <c r="C14039" s="11" t="s">
        <v>718</v>
      </c>
      <c r="D14039" s="11" t="s">
        <v>659</v>
      </c>
      <c r="E14039" s="11">
        <v>6999044</v>
      </c>
      <c r="F14039" s="15">
        <f>IF(ISBLANK($D14039),"",IF(ISBLANK($E14039),VLOOKUP($D14039,$J:$K,2,FALSE),VLOOKUP($E14039,'Daycare Packages'!$A:$G,7,FALSE)))</f>
        <v>19</v>
      </c>
      <c r="G14039" s="15"/>
      <c r="H14039" s="15">
        <f t="shared" si="469"/>
        <v>19</v>
      </c>
      <c r="I14039" s="198">
        <f t="shared" si="470"/>
        <v>10</v>
      </c>
    </row>
    <row r="14040" spans="1:9" x14ac:dyDescent="0.3">
      <c r="A14040" s="10">
        <v>43769</v>
      </c>
      <c r="B14040" s="11" t="s">
        <v>1311</v>
      </c>
      <c r="C14040" s="11" t="s">
        <v>1312</v>
      </c>
      <c r="D14040" s="11" t="s">
        <v>662</v>
      </c>
      <c r="E14040" s="11">
        <v>6961586</v>
      </c>
      <c r="F14040" s="15">
        <f>IF(ISBLANK($D14040),"",IF(ISBLANK($E14040),VLOOKUP($D14040,$J:$K,2,FALSE),VLOOKUP($E14040,'Daycare Packages'!$A:$G,7,FALSE)))</f>
        <v>23</v>
      </c>
      <c r="G14040" s="15"/>
      <c r="H14040" s="15">
        <f t="shared" si="469"/>
        <v>23</v>
      </c>
      <c r="I14040" s="198">
        <f t="shared" si="470"/>
        <v>10</v>
      </c>
    </row>
    <row r="14041" spans="1:9" x14ac:dyDescent="0.3">
      <c r="A14041" s="10">
        <v>43769</v>
      </c>
      <c r="B14041" s="11" t="s">
        <v>945</v>
      </c>
      <c r="C14041" s="11" t="s">
        <v>946</v>
      </c>
      <c r="D14041" s="11" t="s">
        <v>659</v>
      </c>
      <c r="F14041" s="15">
        <f>IF(ISBLANK($D14041),"",IF(ISBLANK($E14041),VLOOKUP($D14041,$J:$K,2,FALSE),VLOOKUP($E14041,'Daycare Packages'!$A:$G,7,FALSE)))</f>
        <v>20</v>
      </c>
      <c r="G14041" s="15"/>
      <c r="H14041" s="15">
        <f t="shared" si="469"/>
        <v>20</v>
      </c>
      <c r="I14041" s="198">
        <f t="shared" si="470"/>
        <v>10</v>
      </c>
    </row>
    <row r="14042" spans="1:9" x14ac:dyDescent="0.3">
      <c r="A14042" s="10">
        <v>43769</v>
      </c>
      <c r="B14042" s="11" t="s">
        <v>205</v>
      </c>
      <c r="C14042" s="11" t="s">
        <v>863</v>
      </c>
      <c r="D14042" s="11" t="s">
        <v>662</v>
      </c>
      <c r="F14042" s="15">
        <f>IF(ISBLANK($D14042),"",IF(ISBLANK($E14042),VLOOKUP($D14042,$J:$K,2,FALSE),VLOOKUP($E14042,'Daycare Packages'!$A:$G,7,FALSE)))</f>
        <v>30</v>
      </c>
      <c r="G14042" s="15"/>
      <c r="H14042" s="15">
        <f t="shared" si="469"/>
        <v>30</v>
      </c>
      <c r="I14042" s="198">
        <f t="shared" si="470"/>
        <v>10</v>
      </c>
    </row>
    <row r="14043" spans="1:9" x14ac:dyDescent="0.3">
      <c r="A14043" s="10">
        <v>43769</v>
      </c>
      <c r="B14043" s="11" t="s">
        <v>2461</v>
      </c>
      <c r="C14043" s="11" t="s">
        <v>710</v>
      </c>
      <c r="D14043" s="11" t="s">
        <v>662</v>
      </c>
      <c r="F14043" s="15">
        <f>IF(ISBLANK($D14043),"",IF(ISBLANK($E14043),VLOOKUP($D14043,$J:$K,2,FALSE),VLOOKUP($E14043,'Daycare Packages'!$A:$G,7,FALSE)))</f>
        <v>30</v>
      </c>
      <c r="G14043" s="15"/>
      <c r="H14043" s="15">
        <f t="shared" si="469"/>
        <v>30</v>
      </c>
      <c r="I14043" s="198">
        <f t="shared" si="470"/>
        <v>10</v>
      </c>
    </row>
    <row r="14044" spans="1:9" x14ac:dyDescent="0.3">
      <c r="A14044" s="10">
        <v>43769</v>
      </c>
      <c r="B14044" s="11" t="s">
        <v>1317</v>
      </c>
      <c r="C14044" s="11" t="s">
        <v>1608</v>
      </c>
      <c r="D14044" s="11" t="s">
        <v>662</v>
      </c>
      <c r="E14044" s="11">
        <v>7004682</v>
      </c>
      <c r="F14044" s="15">
        <f>IF(ISBLANK($D14044),"",IF(ISBLANK($E14044),VLOOKUP($D14044,$J:$K,2,FALSE),VLOOKUP($E14044,'Daycare Packages'!$A:$G,7,FALSE)))</f>
        <v>26</v>
      </c>
      <c r="G14044" s="15"/>
      <c r="H14044" s="15">
        <f t="shared" si="469"/>
        <v>26</v>
      </c>
      <c r="I14044" s="198">
        <f t="shared" si="470"/>
        <v>10</v>
      </c>
    </row>
    <row r="14045" spans="1:9" x14ac:dyDescent="0.3">
      <c r="A14045" s="10">
        <v>43769</v>
      </c>
      <c r="B14045" s="11" t="s">
        <v>2061</v>
      </c>
      <c r="C14045" s="11" t="s">
        <v>2062</v>
      </c>
      <c r="D14045" s="11" t="s">
        <v>662</v>
      </c>
      <c r="E14045" s="11">
        <v>7002230</v>
      </c>
      <c r="F14045" s="15">
        <f>IF(ISBLANK($D14045),"",IF(ISBLANK($E14045),VLOOKUP($D14045,$J:$K,2,FALSE),VLOOKUP($E14045,'Daycare Packages'!$A:$G,7,FALSE)))</f>
        <v>27</v>
      </c>
      <c r="G14045" s="15"/>
      <c r="H14045" s="15">
        <f t="shared" si="469"/>
        <v>27</v>
      </c>
      <c r="I14045" s="198">
        <f t="shared" si="470"/>
        <v>10</v>
      </c>
    </row>
    <row r="14046" spans="1:9" x14ac:dyDescent="0.3">
      <c r="A14046" s="10">
        <v>43769</v>
      </c>
      <c r="B14046" s="11" t="s">
        <v>1961</v>
      </c>
      <c r="C14046" s="11" t="s">
        <v>1962</v>
      </c>
      <c r="D14046" s="11" t="s">
        <v>662</v>
      </c>
      <c r="F14046" s="15">
        <f>IF(ISBLANK($D14046),"",IF(ISBLANK($E14046),VLOOKUP($D14046,$J:$K,2,FALSE),VLOOKUP($E14046,'Daycare Packages'!$A:$G,7,FALSE)))</f>
        <v>30</v>
      </c>
      <c r="G14046" s="15"/>
      <c r="H14046" s="15">
        <f t="shared" si="469"/>
        <v>30</v>
      </c>
      <c r="I14046" s="198">
        <f t="shared" si="470"/>
        <v>10</v>
      </c>
    </row>
    <row r="14047" spans="1:9" x14ac:dyDescent="0.3">
      <c r="A14047" s="10">
        <v>43769</v>
      </c>
      <c r="B14047" s="11" t="s">
        <v>123</v>
      </c>
      <c r="C14047" s="11" t="s">
        <v>622</v>
      </c>
      <c r="D14047" s="11" t="s">
        <v>662</v>
      </c>
      <c r="E14047" s="11">
        <v>6960781</v>
      </c>
      <c r="F14047" s="15">
        <f>IF(ISBLANK($D14047),"",IF(ISBLANK($E14047),VLOOKUP($D14047,$J:$K,2,FALSE),VLOOKUP($E14047,'Daycare Packages'!$A:$G,7,FALSE)))</f>
        <v>23</v>
      </c>
      <c r="G14047" s="15"/>
      <c r="H14047" s="15">
        <f t="shared" si="469"/>
        <v>23</v>
      </c>
      <c r="I14047" s="198">
        <f t="shared" si="470"/>
        <v>10</v>
      </c>
    </row>
    <row r="14048" spans="1:9" x14ac:dyDescent="0.3">
      <c r="A14048" s="10">
        <v>43769</v>
      </c>
      <c r="B14048" s="11" t="s">
        <v>2357</v>
      </c>
      <c r="C14048" s="11" t="s">
        <v>2358</v>
      </c>
      <c r="D14048" s="11" t="s">
        <v>662</v>
      </c>
      <c r="F14048" s="15">
        <f>IF(ISBLANK($D14048),"",IF(ISBLANK($E14048),VLOOKUP($D14048,$J:$K,2,FALSE),VLOOKUP($E14048,'Daycare Packages'!$A:$G,7,FALSE)))</f>
        <v>30</v>
      </c>
      <c r="G14048" s="15"/>
      <c r="H14048" s="15">
        <f t="shared" si="469"/>
        <v>30</v>
      </c>
      <c r="I14048" s="198">
        <f t="shared" si="470"/>
        <v>10</v>
      </c>
    </row>
    <row r="14049" spans="1:9" x14ac:dyDescent="0.3">
      <c r="A14049" s="10">
        <v>43769</v>
      </c>
      <c r="B14049" s="11" t="s">
        <v>833</v>
      </c>
      <c r="C14049" s="11" t="s">
        <v>618</v>
      </c>
      <c r="D14049" s="11" t="s">
        <v>662</v>
      </c>
      <c r="F14049" s="15">
        <f>IF(ISBLANK($D14049),"",IF(ISBLANK($E14049),VLOOKUP($D14049,$J:$K,2,FALSE),VLOOKUP($E14049,'Daycare Packages'!$A:$G,7,FALSE)))</f>
        <v>30</v>
      </c>
      <c r="G14049" s="15"/>
      <c r="H14049" s="15">
        <f t="shared" si="469"/>
        <v>30</v>
      </c>
      <c r="I14049" s="198">
        <f t="shared" si="470"/>
        <v>10</v>
      </c>
    </row>
    <row r="14050" spans="1:9" x14ac:dyDescent="0.3">
      <c r="A14050" s="10">
        <v>43769</v>
      </c>
      <c r="B14050" s="11" t="s">
        <v>136</v>
      </c>
      <c r="C14050" s="11" t="s">
        <v>650</v>
      </c>
      <c r="D14050" s="11" t="s">
        <v>662</v>
      </c>
      <c r="E14050" s="11">
        <v>6936967</v>
      </c>
      <c r="F14050" s="15">
        <f>IF(ISBLANK($D14050),"",IF(ISBLANK($E14050),VLOOKUP($D14050,$J:$K,2,FALSE),VLOOKUP($E14050,'Daycare Packages'!$A:$G,7,FALSE)))</f>
        <v>26</v>
      </c>
      <c r="G14050" s="15"/>
      <c r="H14050" s="15">
        <f t="shared" si="469"/>
        <v>26</v>
      </c>
      <c r="I14050" s="198">
        <f t="shared" si="470"/>
        <v>10</v>
      </c>
    </row>
    <row r="14051" spans="1:9" x14ac:dyDescent="0.3">
      <c r="A14051" s="10">
        <v>43769</v>
      </c>
      <c r="B14051" s="11" t="s">
        <v>1508</v>
      </c>
      <c r="C14051" s="11" t="s">
        <v>450</v>
      </c>
      <c r="D14051" s="11" t="s">
        <v>662</v>
      </c>
      <c r="E14051" s="11">
        <v>6965396</v>
      </c>
      <c r="F14051" s="15">
        <f>IF(ISBLANK($D14051),"",IF(ISBLANK($E14051),VLOOKUP($D14051,$J:$K,2,FALSE),VLOOKUP($E14051,'Daycare Packages'!$A:$G,7,FALSE)))</f>
        <v>27</v>
      </c>
      <c r="G14051" s="15"/>
      <c r="H14051" s="15">
        <f t="shared" si="469"/>
        <v>27</v>
      </c>
      <c r="I14051" s="198">
        <f t="shared" si="470"/>
        <v>10</v>
      </c>
    </row>
    <row r="14052" spans="1:9" x14ac:dyDescent="0.3">
      <c r="A14052" s="10">
        <v>43769</v>
      </c>
      <c r="B14052" s="11" t="s">
        <v>941</v>
      </c>
      <c r="C14052" s="11" t="s">
        <v>487</v>
      </c>
      <c r="D14052" s="11" t="s">
        <v>662</v>
      </c>
      <c r="F14052" s="15">
        <f>IF(ISBLANK($D14052),"",IF(ISBLANK($E14052),VLOOKUP($D14052,$J:$K,2,FALSE),VLOOKUP($E14052,'Daycare Packages'!$A:$G,7,FALSE)))</f>
        <v>30</v>
      </c>
      <c r="G14052" s="15"/>
      <c r="H14052" s="15">
        <f t="shared" si="469"/>
        <v>30</v>
      </c>
      <c r="I14052" s="198">
        <f t="shared" si="470"/>
        <v>10</v>
      </c>
    </row>
    <row r="14053" spans="1:9" x14ac:dyDescent="0.3">
      <c r="A14053" s="10">
        <v>43769</v>
      </c>
      <c r="B14053" s="11" t="s">
        <v>223</v>
      </c>
      <c r="C14053" s="11" t="s">
        <v>538</v>
      </c>
      <c r="D14053" s="11" t="s">
        <v>662</v>
      </c>
      <c r="F14053" s="15">
        <f>IF(ISBLANK($D14053),"",IF(ISBLANK($E14053),VLOOKUP($D14053,$J:$K,2,FALSE),VLOOKUP($E14053,'Daycare Packages'!$A:$G,7,FALSE)))</f>
        <v>30</v>
      </c>
      <c r="G14053" s="15"/>
      <c r="H14053" s="15">
        <f t="shared" si="469"/>
        <v>30</v>
      </c>
      <c r="I14053" s="198">
        <f t="shared" si="470"/>
        <v>10</v>
      </c>
    </row>
    <row r="14054" spans="1:9" x14ac:dyDescent="0.3">
      <c r="A14054" s="10">
        <v>43769</v>
      </c>
      <c r="B14054" s="11" t="s">
        <v>1612</v>
      </c>
      <c r="C14054" s="11" t="s">
        <v>1613</v>
      </c>
      <c r="D14054" s="11" t="s">
        <v>662</v>
      </c>
      <c r="F14054" s="15">
        <f>IF(ISBLANK($D14054),"",IF(ISBLANK($E14054),VLOOKUP($D14054,$J:$K,2,FALSE),VLOOKUP($E14054,'Daycare Packages'!$A:$G,7,FALSE)))</f>
        <v>30</v>
      </c>
      <c r="G14054" s="15"/>
      <c r="H14054" s="15">
        <f t="shared" si="469"/>
        <v>30</v>
      </c>
      <c r="I14054" s="198">
        <f t="shared" si="470"/>
        <v>10</v>
      </c>
    </row>
    <row r="14055" spans="1:9" x14ac:dyDescent="0.3">
      <c r="A14055" s="10">
        <v>43769</v>
      </c>
      <c r="B14055" s="11" t="s">
        <v>690</v>
      </c>
      <c r="C14055" s="11" t="s">
        <v>691</v>
      </c>
      <c r="D14055" s="11" t="s">
        <v>662</v>
      </c>
      <c r="E14055" s="11">
        <v>6937080</v>
      </c>
      <c r="F14055" s="15">
        <f>IF(ISBLANK($D14055),"",IF(ISBLANK($E14055),VLOOKUP($D14055,$J:$K,2,FALSE),VLOOKUP($E14055,'Daycare Packages'!$A:$G,7,FALSE)))</f>
        <v>23</v>
      </c>
      <c r="G14055" s="15"/>
      <c r="H14055" s="15">
        <f t="shared" si="469"/>
        <v>23</v>
      </c>
      <c r="I14055" s="198">
        <f t="shared" si="470"/>
        <v>10</v>
      </c>
    </row>
    <row r="14056" spans="1:9" x14ac:dyDescent="0.3">
      <c r="A14056" s="10">
        <v>43769</v>
      </c>
      <c r="B14056" s="11" t="s">
        <v>137</v>
      </c>
      <c r="C14056" s="11" t="s">
        <v>693</v>
      </c>
      <c r="D14056" s="11" t="s">
        <v>662</v>
      </c>
      <c r="E14056" s="11">
        <v>6867321</v>
      </c>
      <c r="F14056" s="15">
        <f>IF(ISBLANK($D14056),"",IF(ISBLANK($E14056),VLOOKUP($D14056,$J:$K,2,FALSE),VLOOKUP($E14056,'Daycare Packages'!$A:$G,7,FALSE)))</f>
        <v>23</v>
      </c>
      <c r="G14056" s="15"/>
      <c r="H14056" s="15">
        <f t="shared" si="469"/>
        <v>23</v>
      </c>
      <c r="I14056" s="198">
        <f t="shared" si="470"/>
        <v>10</v>
      </c>
    </row>
    <row r="14057" spans="1:9" x14ac:dyDescent="0.3">
      <c r="A14057" s="10">
        <v>43769</v>
      </c>
      <c r="B14057" s="11" t="s">
        <v>170</v>
      </c>
      <c r="C14057" s="11" t="s">
        <v>710</v>
      </c>
      <c r="D14057" s="11" t="s">
        <v>662</v>
      </c>
      <c r="E14057" s="11">
        <v>7006584</v>
      </c>
      <c r="F14057" s="15">
        <f>IF(ISBLANK($D14057),"",IF(ISBLANK($E14057),VLOOKUP($D14057,$J:$K,2,FALSE),VLOOKUP($E14057,'Daycare Packages'!$A:$G,7,FALSE)))</f>
        <v>23</v>
      </c>
      <c r="G14057" s="15"/>
      <c r="H14057" s="15">
        <f t="shared" si="469"/>
        <v>23</v>
      </c>
      <c r="I14057" s="198">
        <f t="shared" si="470"/>
        <v>10</v>
      </c>
    </row>
    <row r="14058" spans="1:9" x14ac:dyDescent="0.3">
      <c r="A14058" s="10">
        <v>43769</v>
      </c>
      <c r="B14058" s="11" t="s">
        <v>120</v>
      </c>
      <c r="C14058" s="11" t="s">
        <v>1826</v>
      </c>
      <c r="D14058" s="11" t="s">
        <v>662</v>
      </c>
      <c r="E14058" s="11">
        <v>6735731</v>
      </c>
      <c r="F14058" s="15">
        <f>IF(ISBLANK($D14058),"",IF(ISBLANK($E14058),VLOOKUP($D14058,$J:$K,2,FALSE),VLOOKUP($E14058,'Daycare Packages'!$A:$G,7,FALSE)))</f>
        <v>25</v>
      </c>
      <c r="G14058" s="15"/>
      <c r="H14058" s="15">
        <f t="shared" si="469"/>
        <v>25</v>
      </c>
      <c r="I14058" s="198">
        <f t="shared" si="470"/>
        <v>10</v>
      </c>
    </row>
    <row r="14059" spans="1:9" x14ac:dyDescent="0.3">
      <c r="A14059" s="10">
        <v>43769</v>
      </c>
      <c r="B14059" s="11" t="s">
        <v>160</v>
      </c>
      <c r="C14059" s="11" t="s">
        <v>1761</v>
      </c>
      <c r="D14059" s="11" t="s">
        <v>662</v>
      </c>
      <c r="E14059" s="11">
        <v>6976592</v>
      </c>
      <c r="F14059" s="15">
        <f>IF(ISBLANK($D14059),"",IF(ISBLANK($E14059),VLOOKUP($D14059,$J:$K,2,FALSE),VLOOKUP($E14059,'Daycare Packages'!$A:$G,7,FALSE)))</f>
        <v>25</v>
      </c>
      <c r="G14059" s="15"/>
      <c r="H14059" s="15">
        <f t="shared" si="469"/>
        <v>25</v>
      </c>
      <c r="I14059" s="198">
        <f t="shared" si="470"/>
        <v>10</v>
      </c>
    </row>
    <row r="14060" spans="1:9" x14ac:dyDescent="0.3">
      <c r="A14060" s="10">
        <v>43769</v>
      </c>
      <c r="B14060" s="11" t="s">
        <v>160</v>
      </c>
      <c r="C14060" s="11" t="s">
        <v>794</v>
      </c>
      <c r="D14060" s="11" t="s">
        <v>662</v>
      </c>
      <c r="E14060" s="11">
        <v>7007163</v>
      </c>
      <c r="F14060" s="15">
        <f>IF(ISBLANK($D14060),"",IF(ISBLANK($E14060),VLOOKUP($D14060,$J:$K,2,FALSE),VLOOKUP($E14060,'Daycare Packages'!$A:$G,7,FALSE)))</f>
        <v>25</v>
      </c>
      <c r="G14060" s="15"/>
      <c r="H14060" s="15">
        <f t="shared" si="469"/>
        <v>25</v>
      </c>
      <c r="I14060" s="198">
        <f t="shared" si="470"/>
        <v>10</v>
      </c>
    </row>
    <row r="14061" spans="1:9" x14ac:dyDescent="0.3">
      <c r="A14061" s="10">
        <v>43769</v>
      </c>
      <c r="B14061" s="11" t="s">
        <v>154</v>
      </c>
      <c r="C14061" s="11" t="s">
        <v>729</v>
      </c>
      <c r="D14061" s="11" t="s">
        <v>662</v>
      </c>
      <c r="E14061" s="11">
        <v>7000172</v>
      </c>
      <c r="F14061" s="15">
        <f>IF(ISBLANK($D14061),"",IF(ISBLANK($E14061),VLOOKUP($D14061,$J:$K,2,FALSE),VLOOKUP($E14061,'Daycare Packages'!$A:$G,7,FALSE)))</f>
        <v>27</v>
      </c>
      <c r="G14061" s="15"/>
      <c r="H14061" s="15">
        <f t="shared" si="469"/>
        <v>27</v>
      </c>
      <c r="I14061" s="198">
        <f t="shared" si="470"/>
        <v>10</v>
      </c>
    </row>
    <row r="14062" spans="1:9" x14ac:dyDescent="0.3">
      <c r="A14062" s="10">
        <v>43769</v>
      </c>
      <c r="B14062" s="11" t="s">
        <v>2457</v>
      </c>
      <c r="C14062" s="11" t="s">
        <v>2458</v>
      </c>
      <c r="D14062" s="11" t="s">
        <v>662</v>
      </c>
      <c r="E14062" s="11">
        <v>6999273</v>
      </c>
      <c r="F14062" s="15">
        <f>IF(ISBLANK($D14062),"",IF(ISBLANK($E14062),VLOOKUP($D14062,$J:$K,2,FALSE),VLOOKUP($E14062,'Daycare Packages'!$A:$G,7,FALSE)))</f>
        <v>27</v>
      </c>
      <c r="G14062" s="15"/>
      <c r="H14062" s="15">
        <f t="shared" si="469"/>
        <v>27</v>
      </c>
      <c r="I14062" s="198">
        <f t="shared" si="470"/>
        <v>10</v>
      </c>
    </row>
    <row r="14063" spans="1:9" x14ac:dyDescent="0.3">
      <c r="A14063" s="10">
        <v>43769</v>
      </c>
      <c r="B14063" s="11" t="s">
        <v>111</v>
      </c>
      <c r="C14063" s="11" t="s">
        <v>821</v>
      </c>
      <c r="D14063" s="11" t="s">
        <v>662</v>
      </c>
      <c r="E14063" s="11">
        <v>7007267</v>
      </c>
      <c r="F14063" s="15">
        <f>IF(ISBLANK($D14063),"",IF(ISBLANK($E14063),VLOOKUP($D14063,$J:$K,2,FALSE),VLOOKUP($E14063,'Daycare Packages'!$A:$G,7,FALSE)))</f>
        <v>26</v>
      </c>
      <c r="G14063" s="15"/>
      <c r="H14063" s="15">
        <f t="shared" si="469"/>
        <v>26</v>
      </c>
      <c r="I14063" s="198">
        <f t="shared" si="470"/>
        <v>10</v>
      </c>
    </row>
    <row r="14064" spans="1:9" x14ac:dyDescent="0.3">
      <c r="A14064" s="10">
        <v>43769</v>
      </c>
      <c r="B14064" s="11" t="s">
        <v>111</v>
      </c>
      <c r="C14064" s="11" t="s">
        <v>661</v>
      </c>
      <c r="D14064" s="11" t="s">
        <v>662</v>
      </c>
      <c r="E14064" s="11">
        <v>7007267</v>
      </c>
      <c r="F14064" s="15">
        <f>IF(ISBLANK($D14064),"",IF(ISBLANK($E14064),VLOOKUP($D14064,$J:$K,2,FALSE),VLOOKUP($E14064,'Daycare Packages'!$A:$G,7,FALSE)))</f>
        <v>26</v>
      </c>
      <c r="G14064" s="15"/>
      <c r="H14064" s="15">
        <f t="shared" si="469"/>
        <v>26</v>
      </c>
      <c r="I14064" s="198">
        <f t="shared" si="470"/>
        <v>10</v>
      </c>
    </row>
    <row r="14065" spans="1:9" x14ac:dyDescent="0.3">
      <c r="A14065" s="10">
        <v>43769</v>
      </c>
      <c r="B14065" s="11" t="s">
        <v>2279</v>
      </c>
      <c r="C14065" s="11" t="s">
        <v>2283</v>
      </c>
      <c r="D14065" s="11" t="s">
        <v>662</v>
      </c>
      <c r="E14065" s="11">
        <v>6950486</v>
      </c>
      <c r="F14065" s="15">
        <f>IF(ISBLANK($D14065),"",IF(ISBLANK($E14065),VLOOKUP($D14065,$J:$K,2,FALSE),VLOOKUP($E14065,'Daycare Packages'!$A:$G,7,FALSE)))</f>
        <v>26</v>
      </c>
      <c r="G14065" s="15"/>
      <c r="H14065" s="15">
        <f t="shared" si="469"/>
        <v>26</v>
      </c>
      <c r="I14065" s="198">
        <f t="shared" si="470"/>
        <v>10</v>
      </c>
    </row>
    <row r="14066" spans="1:9" x14ac:dyDescent="0.3">
      <c r="A14066" s="10">
        <v>43769</v>
      </c>
      <c r="B14066" s="11" t="s">
        <v>1979</v>
      </c>
      <c r="C14066" s="11" t="s">
        <v>474</v>
      </c>
      <c r="D14066" s="11" t="s">
        <v>662</v>
      </c>
      <c r="E14066" s="11">
        <v>6921788</v>
      </c>
      <c r="F14066" s="15">
        <f>IF(ISBLANK($D14066),"",IF(ISBLANK($E14066),VLOOKUP($D14066,$J:$K,2,FALSE),VLOOKUP($E14066,'Daycare Packages'!$A:$G,7,FALSE)))</f>
        <v>23</v>
      </c>
      <c r="G14066" s="15"/>
      <c r="H14066" s="15">
        <f t="shared" si="469"/>
        <v>23</v>
      </c>
      <c r="I14066" s="198">
        <f t="shared" si="470"/>
        <v>10</v>
      </c>
    </row>
    <row r="14067" spans="1:9" x14ac:dyDescent="0.3">
      <c r="A14067" s="10">
        <v>43769</v>
      </c>
      <c r="B14067" s="11" t="s">
        <v>912</v>
      </c>
      <c r="C14067" s="11" t="s">
        <v>913</v>
      </c>
      <c r="D14067" s="11" t="s">
        <v>662</v>
      </c>
      <c r="F14067" s="15">
        <f>IF(ISBLANK($D14067),"",IF(ISBLANK($E14067),VLOOKUP($D14067,$J:$K,2,FALSE),VLOOKUP($E14067,'Daycare Packages'!$A:$G,7,FALSE)))</f>
        <v>30</v>
      </c>
      <c r="G14067" s="15"/>
      <c r="H14067" s="15">
        <f t="shared" si="469"/>
        <v>30</v>
      </c>
      <c r="I14067" s="198">
        <f t="shared" si="470"/>
        <v>10</v>
      </c>
    </row>
    <row r="14068" spans="1:9" x14ac:dyDescent="0.3">
      <c r="A14068" s="10">
        <v>43769</v>
      </c>
      <c r="B14068" s="11" t="s">
        <v>197</v>
      </c>
      <c r="C14068" s="11" t="s">
        <v>689</v>
      </c>
      <c r="D14068" s="11" t="s">
        <v>662</v>
      </c>
      <c r="E14068" s="11">
        <v>7001011</v>
      </c>
      <c r="F14068" s="15">
        <f>IF(ISBLANK($D14068),"",IF(ISBLANK($E14068),VLOOKUP($D14068,$J:$K,2,FALSE),VLOOKUP($E14068,'Daycare Packages'!$A:$G,7,FALSE)))</f>
        <v>27</v>
      </c>
      <c r="G14068" s="15"/>
      <c r="H14068" s="15">
        <f t="shared" si="469"/>
        <v>27</v>
      </c>
      <c r="I14068" s="198">
        <f t="shared" si="470"/>
        <v>10</v>
      </c>
    </row>
    <row r="14069" spans="1:9" x14ac:dyDescent="0.3">
      <c r="A14069" s="10">
        <v>43769</v>
      </c>
      <c r="B14069" s="11" t="s">
        <v>1947</v>
      </c>
      <c r="C14069" s="11" t="s">
        <v>1948</v>
      </c>
      <c r="D14069" s="11" t="s">
        <v>662</v>
      </c>
      <c r="F14069" s="15">
        <f>IF(ISBLANK($D14069),"",IF(ISBLANK($E14069),VLOOKUP($D14069,$J:$K,2,FALSE),VLOOKUP($E14069,'Daycare Packages'!$A:$G,7,FALSE)))</f>
        <v>30</v>
      </c>
      <c r="G14069" s="15"/>
      <c r="H14069" s="15">
        <f t="shared" si="469"/>
        <v>30</v>
      </c>
      <c r="I14069" s="198">
        <f t="shared" si="470"/>
        <v>10</v>
      </c>
    </row>
    <row r="14070" spans="1:9" x14ac:dyDescent="0.3">
      <c r="A14070" s="10">
        <v>43769</v>
      </c>
      <c r="B14070" s="11" t="s">
        <v>2151</v>
      </c>
      <c r="C14070" s="11" t="s">
        <v>808</v>
      </c>
      <c r="D14070" s="11" t="s">
        <v>662</v>
      </c>
      <c r="F14070" s="15">
        <f>IF(ISBLANK($D14070),"",IF(ISBLANK($E14070),VLOOKUP($D14070,$J:$K,2,FALSE),VLOOKUP($E14070,'Daycare Packages'!$A:$G,7,FALSE)))</f>
        <v>30</v>
      </c>
      <c r="G14070" s="15"/>
      <c r="H14070" s="15">
        <f t="shared" si="469"/>
        <v>30</v>
      </c>
      <c r="I14070" s="198">
        <f t="shared" si="470"/>
        <v>10</v>
      </c>
    </row>
    <row r="14071" spans="1:9" x14ac:dyDescent="0.3">
      <c r="A14071" s="10">
        <v>43769</v>
      </c>
      <c r="B14071" s="11" t="s">
        <v>1863</v>
      </c>
      <c r="C14071" s="11" t="s">
        <v>1864</v>
      </c>
      <c r="D14071" s="11" t="s">
        <v>662</v>
      </c>
      <c r="E14071" s="11">
        <v>6927437</v>
      </c>
      <c r="F14071" s="15">
        <f>IF(ISBLANK($D14071),"",IF(ISBLANK($E14071),VLOOKUP($D14071,$J:$K,2,FALSE),VLOOKUP($E14071,'Daycare Packages'!$A:$G,7,FALSE)))</f>
        <v>27</v>
      </c>
      <c r="G14071" s="15"/>
      <c r="H14071" s="15">
        <f t="shared" si="469"/>
        <v>27</v>
      </c>
      <c r="I14071" s="198">
        <f t="shared" si="470"/>
        <v>10</v>
      </c>
    </row>
    <row r="14072" spans="1:9" x14ac:dyDescent="0.3">
      <c r="A14072" s="10">
        <v>43769</v>
      </c>
      <c r="B14072" s="11" t="s">
        <v>217</v>
      </c>
      <c r="C14072" s="11" t="s">
        <v>402</v>
      </c>
      <c r="D14072" s="11" t="s">
        <v>662</v>
      </c>
      <c r="E14072" s="11">
        <v>7001066</v>
      </c>
      <c r="F14072" s="15">
        <f>IF(ISBLANK($D14072),"",IF(ISBLANK($E14072),VLOOKUP($D14072,$J:$K,2,FALSE),VLOOKUP($E14072,'Daycare Packages'!$A:$G,7,FALSE)))</f>
        <v>26</v>
      </c>
      <c r="G14072" s="15"/>
      <c r="H14072" s="15">
        <f t="shared" si="469"/>
        <v>26</v>
      </c>
      <c r="I14072" s="198">
        <f t="shared" si="470"/>
        <v>10</v>
      </c>
    </row>
    <row r="14073" spans="1:9" x14ac:dyDescent="0.3">
      <c r="A14073" s="10">
        <v>43769</v>
      </c>
      <c r="B14073" s="11" t="s">
        <v>995</v>
      </c>
      <c r="C14073" s="11" t="s">
        <v>996</v>
      </c>
      <c r="D14073" s="11" t="s">
        <v>662</v>
      </c>
      <c r="F14073" s="15">
        <f>IF(ISBLANK($D14073),"",IF(ISBLANK($E14073),VLOOKUP($D14073,$J:$K,2,FALSE),VLOOKUP($E14073,'Daycare Packages'!$A:$G,7,FALSE)))</f>
        <v>30</v>
      </c>
      <c r="G14073" s="15"/>
      <c r="H14073" s="15">
        <f t="shared" si="469"/>
        <v>30</v>
      </c>
      <c r="I14073" s="198">
        <f t="shared" si="470"/>
        <v>10</v>
      </c>
    </row>
    <row r="14074" spans="1:9" x14ac:dyDescent="0.3">
      <c r="A14074" s="10">
        <v>43769</v>
      </c>
      <c r="B14074" s="11" t="s">
        <v>156</v>
      </c>
      <c r="C14074" s="11" t="s">
        <v>479</v>
      </c>
      <c r="D14074" s="11" t="s">
        <v>662</v>
      </c>
      <c r="E14074" s="11">
        <v>6912335</v>
      </c>
      <c r="F14074" s="15">
        <f>IF(ISBLANK($D14074),"",IF(ISBLANK($E14074),VLOOKUP($D14074,$J:$K,2,FALSE),VLOOKUP($E14074,'Daycare Packages'!$A:$G,7,FALSE)))</f>
        <v>23</v>
      </c>
      <c r="G14074" s="15"/>
      <c r="H14074" s="15">
        <f t="shared" si="469"/>
        <v>23</v>
      </c>
      <c r="I14074" s="198">
        <f t="shared" si="470"/>
        <v>10</v>
      </c>
    </row>
    <row r="14075" spans="1:9" x14ac:dyDescent="0.3">
      <c r="A14075" s="10">
        <v>43769</v>
      </c>
      <c r="B14075" s="11" t="s">
        <v>177</v>
      </c>
      <c r="C14075" s="11" t="s">
        <v>417</v>
      </c>
      <c r="D14075" s="11" t="s">
        <v>662</v>
      </c>
      <c r="E14075" s="11">
        <v>6967833</v>
      </c>
      <c r="F14075" s="15">
        <f>IF(ISBLANK($D14075),"",IF(ISBLANK($E14075),VLOOKUP($D14075,$J:$K,2,FALSE),VLOOKUP($E14075,'Daycare Packages'!$A:$G,7,FALSE)))</f>
        <v>25</v>
      </c>
      <c r="G14075" s="15"/>
      <c r="H14075" s="15">
        <f t="shared" si="469"/>
        <v>25</v>
      </c>
      <c r="I14075" s="198">
        <f t="shared" si="470"/>
        <v>10</v>
      </c>
    </row>
    <row r="14076" spans="1:9" x14ac:dyDescent="0.3">
      <c r="A14076" s="10">
        <v>43769</v>
      </c>
      <c r="B14076" s="11" t="s">
        <v>2401</v>
      </c>
      <c r="C14076" s="11" t="s">
        <v>498</v>
      </c>
      <c r="D14076" s="11" t="s">
        <v>662</v>
      </c>
      <c r="F14076" s="15">
        <f>IF(ISBLANK($D14076),"",IF(ISBLANK($E14076),VLOOKUP($D14076,$J:$K,2,FALSE),VLOOKUP($E14076,'Daycare Packages'!$A:$G,7,FALSE)))</f>
        <v>30</v>
      </c>
      <c r="G14076" s="15"/>
      <c r="H14076" s="15">
        <f t="shared" si="469"/>
        <v>30</v>
      </c>
      <c r="I14076" s="198">
        <f t="shared" si="470"/>
        <v>10</v>
      </c>
    </row>
    <row r="14077" spans="1:9" x14ac:dyDescent="0.3">
      <c r="A14077" s="10">
        <v>43769</v>
      </c>
      <c r="B14077" s="11" t="s">
        <v>127</v>
      </c>
      <c r="C14077" s="11" t="s">
        <v>715</v>
      </c>
      <c r="D14077" s="11" t="s">
        <v>662</v>
      </c>
      <c r="E14077" s="11">
        <v>7003404</v>
      </c>
      <c r="F14077" s="15">
        <f>IF(ISBLANK($D14077),"",IF(ISBLANK($E14077),VLOOKUP($D14077,$J:$K,2,FALSE),VLOOKUP($E14077,'Daycare Packages'!$A:$G,7,FALSE)))</f>
        <v>23</v>
      </c>
      <c r="G14077" s="15"/>
      <c r="H14077" s="15">
        <f t="shared" ref="H14077:H14140" si="471">IF(ISBLANK(D14077),"",SUM(F14077:G14077))</f>
        <v>23</v>
      </c>
      <c r="I14077" s="198">
        <f t="shared" si="470"/>
        <v>10</v>
      </c>
    </row>
    <row r="14078" spans="1:9" x14ac:dyDescent="0.3">
      <c r="A14078" s="10">
        <v>43769</v>
      </c>
      <c r="B14078" s="11" t="s">
        <v>1366</v>
      </c>
      <c r="C14078" s="11" t="s">
        <v>587</v>
      </c>
      <c r="D14078" s="11" t="s">
        <v>662</v>
      </c>
      <c r="E14078" s="11">
        <v>7002966</v>
      </c>
      <c r="F14078" s="15">
        <f>IF(ISBLANK($D14078),"",IF(ISBLANK($E14078),VLOOKUP($D14078,$J:$K,2,FALSE),VLOOKUP($E14078,'Daycare Packages'!$A:$G,7,FALSE)))</f>
        <v>27</v>
      </c>
      <c r="G14078" s="15"/>
      <c r="H14078" s="15">
        <f t="shared" si="471"/>
        <v>27</v>
      </c>
      <c r="I14078" s="198">
        <f t="shared" si="470"/>
        <v>10</v>
      </c>
    </row>
    <row r="14079" spans="1:9" x14ac:dyDescent="0.3">
      <c r="A14079" s="10">
        <v>43769</v>
      </c>
      <c r="B14079" s="11" t="s">
        <v>1535</v>
      </c>
      <c r="C14079" s="11" t="s">
        <v>846</v>
      </c>
      <c r="D14079" s="11" t="s">
        <v>662</v>
      </c>
      <c r="E14079" s="11">
        <v>6955604</v>
      </c>
      <c r="F14079" s="15">
        <f>IF(ISBLANK($D14079),"",IF(ISBLANK($E14079),VLOOKUP($D14079,$J:$K,2,FALSE),VLOOKUP($E14079,'Daycare Packages'!$A:$G,7,FALSE)))</f>
        <v>26</v>
      </c>
      <c r="G14079" s="15"/>
      <c r="H14079" s="15">
        <f t="shared" si="471"/>
        <v>26</v>
      </c>
      <c r="I14079" s="198">
        <f t="shared" si="470"/>
        <v>10</v>
      </c>
    </row>
    <row r="14080" spans="1:9" x14ac:dyDescent="0.3">
      <c r="A14080" s="10">
        <v>43769</v>
      </c>
      <c r="B14080" s="11" t="s">
        <v>1165</v>
      </c>
      <c r="C14080" s="11" t="s">
        <v>1166</v>
      </c>
      <c r="D14080" s="11" t="s">
        <v>662</v>
      </c>
      <c r="E14080" s="11">
        <v>7012565</v>
      </c>
      <c r="F14080" s="15">
        <f>IF(ISBLANK($D14080),"",IF(ISBLANK($E14080),VLOOKUP($D14080,$J:$K,2,FALSE),VLOOKUP($E14080,'Daycare Packages'!$A:$G,7,FALSE)))</f>
        <v>26</v>
      </c>
      <c r="G14080" s="15"/>
      <c r="H14080" s="15">
        <f t="shared" si="471"/>
        <v>26</v>
      </c>
      <c r="I14080" s="198">
        <f t="shared" si="470"/>
        <v>10</v>
      </c>
    </row>
    <row r="14081" spans="1:9" x14ac:dyDescent="0.3">
      <c r="A14081" s="10">
        <v>43769</v>
      </c>
      <c r="B14081" s="11" t="s">
        <v>218</v>
      </c>
      <c r="C14081" s="11" t="s">
        <v>738</v>
      </c>
      <c r="D14081" s="11" t="s">
        <v>662</v>
      </c>
      <c r="E14081" s="11">
        <v>6911320</v>
      </c>
      <c r="F14081" s="15">
        <f>IF(ISBLANK($D14081),"",IF(ISBLANK($E14081),VLOOKUP($D14081,$J:$K,2,FALSE),VLOOKUP($E14081,'Daycare Packages'!$A:$G,7,FALSE)))</f>
        <v>20</v>
      </c>
      <c r="G14081" s="15"/>
      <c r="H14081" s="15">
        <f t="shared" si="471"/>
        <v>20</v>
      </c>
      <c r="I14081" s="198">
        <f t="shared" si="470"/>
        <v>10</v>
      </c>
    </row>
    <row r="14082" spans="1:9" x14ac:dyDescent="0.3">
      <c r="A14082" s="10">
        <v>43769</v>
      </c>
      <c r="B14082" s="11" t="s">
        <v>218</v>
      </c>
      <c r="C14082" s="11" t="s">
        <v>737</v>
      </c>
      <c r="D14082" s="11" t="s">
        <v>662</v>
      </c>
      <c r="E14082" s="11">
        <v>6911320</v>
      </c>
      <c r="F14082" s="15">
        <f>IF(ISBLANK($D14082),"",IF(ISBLANK($E14082),VLOOKUP($D14082,$J:$K,2,FALSE),VLOOKUP($E14082,'Daycare Packages'!$A:$G,7,FALSE)))</f>
        <v>20</v>
      </c>
      <c r="G14082" s="15"/>
      <c r="H14082" s="15">
        <f t="shared" si="471"/>
        <v>20</v>
      </c>
      <c r="I14082" s="198">
        <f t="shared" si="470"/>
        <v>10</v>
      </c>
    </row>
    <row r="14083" spans="1:9" x14ac:dyDescent="0.3">
      <c r="A14083" s="10">
        <v>43769</v>
      </c>
      <c r="B14083" s="11" t="s">
        <v>340</v>
      </c>
      <c r="C14083" s="11" t="s">
        <v>746</v>
      </c>
      <c r="D14083" s="11" t="s">
        <v>662</v>
      </c>
      <c r="F14083" s="15">
        <f>IF(ISBLANK($D14083),"",IF(ISBLANK($E14083),VLOOKUP($D14083,$J:$K,2,FALSE),VLOOKUP($E14083,'Daycare Packages'!$A:$G,7,FALSE)))</f>
        <v>30</v>
      </c>
      <c r="G14083" s="15">
        <v>-3.6</v>
      </c>
      <c r="H14083" s="15">
        <f t="shared" si="471"/>
        <v>26.4</v>
      </c>
      <c r="I14083" s="198">
        <f t="shared" ref="I14083:I14146" si="472">IF(A14083="",0,MONTH(A14083))</f>
        <v>10</v>
      </c>
    </row>
    <row r="14084" spans="1:9" x14ac:dyDescent="0.3">
      <c r="A14084" s="10">
        <v>43769</v>
      </c>
      <c r="B14084" s="11" t="s">
        <v>340</v>
      </c>
      <c r="C14084" s="11" t="s">
        <v>745</v>
      </c>
      <c r="D14084" s="11" t="s">
        <v>662</v>
      </c>
      <c r="F14084" s="15">
        <f>IF(ISBLANK($D14084),"",IF(ISBLANK($E14084),VLOOKUP($D14084,$J:$K,2,FALSE),VLOOKUP($E14084,'Daycare Packages'!$A:$G,7,FALSE)))</f>
        <v>30</v>
      </c>
      <c r="G14084" s="15">
        <v>-3.6</v>
      </c>
      <c r="H14084" s="15">
        <f t="shared" si="471"/>
        <v>26.4</v>
      </c>
      <c r="I14084" s="198">
        <f t="shared" si="472"/>
        <v>10</v>
      </c>
    </row>
    <row r="14085" spans="1:9" x14ac:dyDescent="0.3">
      <c r="A14085" s="10">
        <v>43769</v>
      </c>
      <c r="B14085" s="11" t="s">
        <v>663</v>
      </c>
      <c r="C14085" s="11" t="s">
        <v>665</v>
      </c>
      <c r="D14085" s="11" t="s">
        <v>662</v>
      </c>
      <c r="F14085" s="15">
        <f>IF(ISBLANK($D14085),"",IF(ISBLANK($E14085),VLOOKUP($D14085,$J:$K,2,FALSE),VLOOKUP($E14085,'Daycare Packages'!$A:$G,7,FALSE)))</f>
        <v>30</v>
      </c>
      <c r="G14085" s="15"/>
      <c r="H14085" s="15">
        <f t="shared" si="471"/>
        <v>30</v>
      </c>
      <c r="I14085" s="198">
        <f t="shared" si="472"/>
        <v>10</v>
      </c>
    </row>
    <row r="14086" spans="1:9" x14ac:dyDescent="0.3">
      <c r="A14086" s="10">
        <v>43769</v>
      </c>
      <c r="B14086" s="11" t="s">
        <v>663</v>
      </c>
      <c r="C14086" s="11" t="s">
        <v>664</v>
      </c>
      <c r="D14086" s="11" t="s">
        <v>662</v>
      </c>
      <c r="F14086" s="15">
        <f>IF(ISBLANK($D14086),"",IF(ISBLANK($E14086),VLOOKUP($D14086,$J:$K,2,FALSE),VLOOKUP($E14086,'Daycare Packages'!$A:$G,7,FALSE)))</f>
        <v>30</v>
      </c>
      <c r="G14086" s="15"/>
      <c r="H14086" s="15">
        <f t="shared" si="471"/>
        <v>30</v>
      </c>
      <c r="I14086" s="198">
        <f t="shared" si="472"/>
        <v>10</v>
      </c>
    </row>
    <row r="14087" spans="1:9" x14ac:dyDescent="0.3">
      <c r="A14087" s="10">
        <v>43769</v>
      </c>
      <c r="B14087" s="11" t="s">
        <v>182</v>
      </c>
      <c r="C14087" s="11" t="s">
        <v>685</v>
      </c>
      <c r="D14087" s="11" t="s">
        <v>662</v>
      </c>
      <c r="E14087" s="11">
        <v>6973446</v>
      </c>
      <c r="F14087" s="15">
        <f>IF(ISBLANK($D14087),"",IF(ISBLANK($E14087),VLOOKUP($D14087,$J:$K,2,FALSE),VLOOKUP($E14087,'Daycare Packages'!$A:$G,7,FALSE)))</f>
        <v>23</v>
      </c>
      <c r="G14087" s="15"/>
      <c r="H14087" s="15">
        <f t="shared" si="471"/>
        <v>23</v>
      </c>
      <c r="I14087" s="198">
        <f t="shared" si="472"/>
        <v>10</v>
      </c>
    </row>
    <row r="14088" spans="1:9" x14ac:dyDescent="0.3">
      <c r="A14088" s="10">
        <v>43769</v>
      </c>
      <c r="B14088" s="11" t="s">
        <v>713</v>
      </c>
      <c r="C14088" s="11" t="s">
        <v>714</v>
      </c>
      <c r="D14088" s="11" t="s">
        <v>662</v>
      </c>
      <c r="F14088" s="15">
        <f>IF(ISBLANK($D14088),"",IF(ISBLANK($E14088),VLOOKUP($D14088,$J:$K,2,FALSE),VLOOKUP($E14088,'Daycare Packages'!$A:$G,7,FALSE)))</f>
        <v>30</v>
      </c>
      <c r="G14088" s="15"/>
      <c r="H14088" s="15">
        <f t="shared" si="471"/>
        <v>30</v>
      </c>
      <c r="I14088" s="198">
        <f t="shared" si="472"/>
        <v>10</v>
      </c>
    </row>
    <row r="14089" spans="1:9" x14ac:dyDescent="0.3">
      <c r="A14089" s="10">
        <v>43769</v>
      </c>
      <c r="B14089" s="11" t="s">
        <v>138</v>
      </c>
      <c r="C14089" s="11" t="s">
        <v>573</v>
      </c>
      <c r="D14089" s="11" t="s">
        <v>662</v>
      </c>
      <c r="F14089" s="15">
        <f>IF(ISBLANK($D14089),"",IF(ISBLANK($E14089),VLOOKUP($D14089,$J:$K,2,FALSE),VLOOKUP($E14089,'Daycare Packages'!$A:$G,7,FALSE)))</f>
        <v>30</v>
      </c>
      <c r="G14089" s="15"/>
      <c r="H14089" s="15">
        <f t="shared" si="471"/>
        <v>30</v>
      </c>
      <c r="I14089" s="198">
        <f t="shared" si="472"/>
        <v>10</v>
      </c>
    </row>
    <row r="14090" spans="1:9" x14ac:dyDescent="0.3">
      <c r="A14090" s="10">
        <v>43769</v>
      </c>
      <c r="B14090" s="11" t="s">
        <v>140</v>
      </c>
      <c r="C14090" s="11" t="s">
        <v>475</v>
      </c>
      <c r="D14090" s="11" t="s">
        <v>662</v>
      </c>
      <c r="E14090" s="11">
        <v>7008781</v>
      </c>
      <c r="F14090" s="15">
        <f>IF(ISBLANK($D14090),"",IF(ISBLANK($E14090),VLOOKUP($D14090,$J:$K,2,FALSE),VLOOKUP($E14090,'Daycare Packages'!$A:$G,7,FALSE)))</f>
        <v>26</v>
      </c>
      <c r="G14090" s="15"/>
      <c r="H14090" s="15">
        <f t="shared" si="471"/>
        <v>26</v>
      </c>
      <c r="I14090" s="198">
        <f t="shared" si="472"/>
        <v>10</v>
      </c>
    </row>
    <row r="14091" spans="1:9" x14ac:dyDescent="0.3">
      <c r="A14091" s="10">
        <v>43769</v>
      </c>
      <c r="B14091" s="11" t="s">
        <v>114</v>
      </c>
      <c r="C14091" s="11" t="s">
        <v>661</v>
      </c>
      <c r="D14091" s="11" t="s">
        <v>662</v>
      </c>
      <c r="E14091" s="11">
        <v>6939596</v>
      </c>
      <c r="F14091" s="15">
        <f>IF(ISBLANK($D14091),"",IF(ISBLANK($E14091),VLOOKUP($D14091,$J:$K,2,FALSE),VLOOKUP($E14091,'Daycare Packages'!$A:$G,7,FALSE)))</f>
        <v>23</v>
      </c>
      <c r="G14091" s="15"/>
      <c r="H14091" s="15">
        <f t="shared" si="471"/>
        <v>23</v>
      </c>
      <c r="I14091" s="198">
        <f t="shared" si="472"/>
        <v>10</v>
      </c>
    </row>
    <row r="14092" spans="1:9" x14ac:dyDescent="0.3">
      <c r="A14092" s="10">
        <v>43769</v>
      </c>
      <c r="B14092" s="11" t="s">
        <v>2031</v>
      </c>
      <c r="C14092" s="11" t="s">
        <v>2032</v>
      </c>
      <c r="D14092" s="11" t="s">
        <v>662</v>
      </c>
      <c r="F14092" s="15">
        <f>IF(ISBLANK($D14092),"",IF(ISBLANK($E14092),VLOOKUP($D14092,$J:$K,2,FALSE),VLOOKUP($E14092,'Daycare Packages'!$A:$G,7,FALSE)))</f>
        <v>30</v>
      </c>
      <c r="G14092" s="15">
        <v>6</v>
      </c>
      <c r="H14092" s="15">
        <f t="shared" si="471"/>
        <v>36</v>
      </c>
      <c r="I14092" s="198">
        <f t="shared" si="472"/>
        <v>10</v>
      </c>
    </row>
    <row r="14093" spans="1:9" x14ac:dyDescent="0.3">
      <c r="A14093" s="55">
        <v>43769</v>
      </c>
      <c r="B14093" s="56" t="s">
        <v>174</v>
      </c>
      <c r="C14093" s="56" t="s">
        <v>432</v>
      </c>
      <c r="D14093" s="56" t="s">
        <v>662</v>
      </c>
      <c r="E14093" s="56"/>
      <c r="F14093" s="59">
        <f>IF(ISBLANK($D14093),"",IF(ISBLANK($E14093),VLOOKUP($D14093,$J:$K,2,FALSE),VLOOKUP($E14093,'Daycare Packages'!$A:$G,7,FALSE)))</f>
        <v>30</v>
      </c>
      <c r="G14093" s="59"/>
      <c r="H14093" s="59">
        <f t="shared" si="471"/>
        <v>30</v>
      </c>
      <c r="I14093" s="198">
        <f t="shared" si="472"/>
        <v>10</v>
      </c>
    </row>
    <row r="14094" spans="1:9" x14ac:dyDescent="0.3">
      <c r="A14094" s="10">
        <v>43770</v>
      </c>
      <c r="B14094" s="11" t="s">
        <v>760</v>
      </c>
      <c r="C14094" s="11" t="s">
        <v>761</v>
      </c>
      <c r="D14094" s="11" t="s">
        <v>659</v>
      </c>
      <c r="F14094" s="15">
        <f>IF(ISBLANK($D14094),"",IF(ISBLANK($E14094),VLOOKUP($D14094,$J:$K,2,FALSE),VLOOKUP($E14094,'Daycare Packages'!$A:$G,7,FALSE)))</f>
        <v>20</v>
      </c>
      <c r="G14094" s="15"/>
      <c r="H14094" s="15">
        <f t="shared" si="471"/>
        <v>20</v>
      </c>
      <c r="I14094" s="198">
        <f t="shared" si="472"/>
        <v>11</v>
      </c>
    </row>
    <row r="14095" spans="1:9" x14ac:dyDescent="0.3">
      <c r="A14095" s="10">
        <v>43770</v>
      </c>
      <c r="B14095" s="11" t="s">
        <v>190</v>
      </c>
      <c r="C14095" s="11" t="s">
        <v>718</v>
      </c>
      <c r="D14095" s="11" t="s">
        <v>659</v>
      </c>
      <c r="E14095" s="11">
        <v>6999044</v>
      </c>
      <c r="F14095" s="15">
        <f>IF(ISBLANK($D14095),"",IF(ISBLANK($E14095),VLOOKUP($D14095,$J:$K,2,FALSE),VLOOKUP($E14095,'Daycare Packages'!$A:$G,7,FALSE)))</f>
        <v>19</v>
      </c>
      <c r="G14095" s="15"/>
      <c r="H14095" s="15">
        <f t="shared" si="471"/>
        <v>19</v>
      </c>
      <c r="I14095" s="198">
        <f t="shared" si="472"/>
        <v>11</v>
      </c>
    </row>
    <row r="14096" spans="1:9" x14ac:dyDescent="0.3">
      <c r="A14096" s="10">
        <v>43770</v>
      </c>
      <c r="B14096" s="11" t="s">
        <v>2537</v>
      </c>
      <c r="C14096" s="11" t="s">
        <v>2538</v>
      </c>
      <c r="D14096" s="11" t="s">
        <v>659</v>
      </c>
      <c r="F14096" s="15">
        <f>IF(ISBLANK($D14096),"",IF(ISBLANK($E14096),VLOOKUP($D14096,$J:$K,2,FALSE),VLOOKUP($E14096,'Daycare Packages'!$A:$G,7,FALSE)))</f>
        <v>20</v>
      </c>
      <c r="G14096" s="15"/>
      <c r="H14096" s="15">
        <f t="shared" si="471"/>
        <v>20</v>
      </c>
      <c r="I14096" s="198">
        <f t="shared" si="472"/>
        <v>11</v>
      </c>
    </row>
    <row r="14097" spans="1:9" x14ac:dyDescent="0.3">
      <c r="A14097" s="10">
        <v>43770</v>
      </c>
      <c r="B14097" s="11" t="s">
        <v>1987</v>
      </c>
      <c r="C14097" s="11" t="s">
        <v>1988</v>
      </c>
      <c r="D14097" s="11" t="s">
        <v>662</v>
      </c>
      <c r="F14097" s="15">
        <f>IF(ISBLANK($D14097),"",IF(ISBLANK($E14097),VLOOKUP($D14097,$J:$K,2,FALSE),VLOOKUP($E14097,'Daycare Packages'!$A:$G,7,FALSE)))</f>
        <v>30</v>
      </c>
      <c r="G14097" s="15"/>
      <c r="H14097" s="15">
        <f t="shared" si="471"/>
        <v>30</v>
      </c>
      <c r="I14097" s="198">
        <f t="shared" si="472"/>
        <v>11</v>
      </c>
    </row>
    <row r="14098" spans="1:9" x14ac:dyDescent="0.3">
      <c r="A14098" s="10">
        <v>43770</v>
      </c>
      <c r="B14098" s="11" t="s">
        <v>171</v>
      </c>
      <c r="C14098" s="11" t="s">
        <v>693</v>
      </c>
      <c r="D14098" s="11" t="s">
        <v>662</v>
      </c>
      <c r="E14098" s="11">
        <v>6951687</v>
      </c>
      <c r="F14098" s="15">
        <f>IF(ISBLANK($D14098),"",IF(ISBLANK($E14098),VLOOKUP($D14098,$J:$K,2,FALSE),VLOOKUP($E14098,'Daycare Packages'!$A:$G,7,FALSE)))</f>
        <v>26</v>
      </c>
      <c r="G14098" s="15"/>
      <c r="H14098" s="15">
        <f t="shared" si="471"/>
        <v>26</v>
      </c>
      <c r="I14098" s="198">
        <f t="shared" si="472"/>
        <v>11</v>
      </c>
    </row>
    <row r="14099" spans="1:9" x14ac:dyDescent="0.3">
      <c r="A14099" s="10">
        <v>43770</v>
      </c>
      <c r="B14099" s="11" t="s">
        <v>244</v>
      </c>
      <c r="C14099" s="11" t="s">
        <v>673</v>
      </c>
      <c r="D14099" s="11" t="s">
        <v>662</v>
      </c>
      <c r="E14099" s="11">
        <v>6995241</v>
      </c>
      <c r="F14099" s="15">
        <f>IF(ISBLANK($D14099),"",IF(ISBLANK($E14099),VLOOKUP($D14099,$J:$K,2,FALSE),VLOOKUP($E14099,'Daycare Packages'!$A:$G,7,FALSE)))</f>
        <v>25</v>
      </c>
      <c r="G14099" s="15"/>
      <c r="H14099" s="15">
        <f t="shared" si="471"/>
        <v>25</v>
      </c>
      <c r="I14099" s="198">
        <f t="shared" si="472"/>
        <v>11</v>
      </c>
    </row>
    <row r="14100" spans="1:9" x14ac:dyDescent="0.3">
      <c r="A14100" s="10">
        <v>43770</v>
      </c>
      <c r="B14100" s="11" t="s">
        <v>174</v>
      </c>
      <c r="C14100" s="11" t="s">
        <v>432</v>
      </c>
      <c r="D14100" s="11" t="s">
        <v>662</v>
      </c>
      <c r="F14100" s="15">
        <f>IF(ISBLANK($D14100),"",IF(ISBLANK($E14100),VLOOKUP($D14100,$J:$K,2,FALSE),VLOOKUP($E14100,'Daycare Packages'!$A:$G,7,FALSE)))</f>
        <v>30</v>
      </c>
      <c r="G14100" s="15"/>
      <c r="H14100" s="15">
        <f t="shared" si="471"/>
        <v>30</v>
      </c>
      <c r="I14100" s="198">
        <f t="shared" si="472"/>
        <v>11</v>
      </c>
    </row>
    <row r="14101" spans="1:9" x14ac:dyDescent="0.3">
      <c r="A14101" s="10">
        <v>43770</v>
      </c>
      <c r="B14101" s="11" t="s">
        <v>196</v>
      </c>
      <c r="C14101" s="11" t="s">
        <v>432</v>
      </c>
      <c r="D14101" s="11" t="s">
        <v>662</v>
      </c>
      <c r="E14101" s="11">
        <v>6971705</v>
      </c>
      <c r="F14101" s="15">
        <f>IF(ISBLANK($D14101),"",IF(ISBLANK($E14101),VLOOKUP($D14101,$J:$K,2,FALSE),VLOOKUP($E14101,'Daycare Packages'!$A:$G,7,FALSE)))</f>
        <v>25</v>
      </c>
      <c r="G14101" s="15"/>
      <c r="H14101" s="15">
        <f t="shared" si="471"/>
        <v>25</v>
      </c>
      <c r="I14101" s="198">
        <f t="shared" si="472"/>
        <v>11</v>
      </c>
    </row>
    <row r="14102" spans="1:9" x14ac:dyDescent="0.3">
      <c r="A14102" s="10">
        <v>43770</v>
      </c>
      <c r="B14102" s="11" t="s">
        <v>621</v>
      </c>
      <c r="C14102" s="11" t="s">
        <v>622</v>
      </c>
      <c r="D14102" s="11" t="s">
        <v>662</v>
      </c>
      <c r="F14102" s="15">
        <f>IF(ISBLANK($D14102),"",IF(ISBLANK($E14102),VLOOKUP($D14102,$J:$K,2,FALSE),VLOOKUP($E14102,'Daycare Packages'!$A:$G,7,FALSE)))</f>
        <v>30</v>
      </c>
      <c r="G14102" s="15"/>
      <c r="H14102" s="15">
        <f t="shared" si="471"/>
        <v>30</v>
      </c>
      <c r="I14102" s="198">
        <f t="shared" si="472"/>
        <v>11</v>
      </c>
    </row>
    <row r="14103" spans="1:9" x14ac:dyDescent="0.3">
      <c r="A14103" s="10">
        <v>43770</v>
      </c>
      <c r="B14103" s="11" t="s">
        <v>150</v>
      </c>
      <c r="C14103" s="11" t="s">
        <v>461</v>
      </c>
      <c r="D14103" s="11" t="s">
        <v>662</v>
      </c>
      <c r="E14103" s="11">
        <v>6902654</v>
      </c>
      <c r="F14103" s="15">
        <f>IF(ISBLANK($D14103),"",IF(ISBLANK($E14103),VLOOKUP($D14103,$J:$K,2,FALSE),VLOOKUP($E14103,'Daycare Packages'!$A:$G,7,FALSE)))</f>
        <v>27</v>
      </c>
      <c r="G14103" s="15"/>
      <c r="H14103" s="15">
        <f t="shared" si="471"/>
        <v>27</v>
      </c>
      <c r="I14103" s="198">
        <f t="shared" si="472"/>
        <v>11</v>
      </c>
    </row>
    <row r="14104" spans="1:9" x14ac:dyDescent="0.3">
      <c r="A14104" s="10">
        <v>43770</v>
      </c>
      <c r="B14104" s="11" t="s">
        <v>427</v>
      </c>
      <c r="C14104" s="11" t="s">
        <v>1313</v>
      </c>
      <c r="D14104" s="11" t="s">
        <v>662</v>
      </c>
      <c r="E14104" s="11">
        <v>7002117</v>
      </c>
      <c r="F14104" s="15">
        <f>IF(ISBLANK($D14104),"",IF(ISBLANK($E14104),VLOOKUP($D14104,$J:$K,2,FALSE),VLOOKUP($E14104,'Daycare Packages'!$A:$G,7,FALSE)))</f>
        <v>19</v>
      </c>
      <c r="G14104" s="15"/>
      <c r="H14104" s="15">
        <f t="shared" si="471"/>
        <v>19</v>
      </c>
      <c r="I14104" s="198">
        <f t="shared" si="472"/>
        <v>11</v>
      </c>
    </row>
    <row r="14105" spans="1:9" x14ac:dyDescent="0.3">
      <c r="A14105" s="10">
        <v>43770</v>
      </c>
      <c r="B14105" s="11" t="s">
        <v>108</v>
      </c>
      <c r="C14105" s="11" t="s">
        <v>583</v>
      </c>
      <c r="D14105" s="11" t="s">
        <v>662</v>
      </c>
      <c r="E14105" s="11">
        <v>6936279</v>
      </c>
      <c r="F14105" s="15">
        <f>IF(ISBLANK($D14105),"",IF(ISBLANK($E14105),VLOOKUP($D14105,$J:$K,2,FALSE),VLOOKUP($E14105,'Daycare Packages'!$A:$G,7,FALSE)))</f>
        <v>27</v>
      </c>
      <c r="G14105" s="15"/>
      <c r="H14105" s="15">
        <f t="shared" si="471"/>
        <v>27</v>
      </c>
      <c r="I14105" s="198">
        <f t="shared" si="472"/>
        <v>11</v>
      </c>
    </row>
    <row r="14106" spans="1:9" x14ac:dyDescent="0.3">
      <c r="A14106" s="10">
        <v>43770</v>
      </c>
      <c r="B14106" s="11" t="s">
        <v>123</v>
      </c>
      <c r="C14106" s="11" t="s">
        <v>622</v>
      </c>
      <c r="D14106" s="11" t="s">
        <v>662</v>
      </c>
      <c r="E14106" s="11">
        <v>6960781</v>
      </c>
      <c r="F14106" s="15">
        <f>IF(ISBLANK($D14106),"",IF(ISBLANK($E14106),VLOOKUP($D14106,$J:$K,2,FALSE),VLOOKUP($E14106,'Daycare Packages'!$A:$G,7,FALSE)))</f>
        <v>23</v>
      </c>
      <c r="G14106" s="15"/>
      <c r="H14106" s="15">
        <f t="shared" si="471"/>
        <v>23</v>
      </c>
      <c r="I14106" s="198">
        <f t="shared" si="472"/>
        <v>11</v>
      </c>
    </row>
    <row r="14107" spans="1:9" x14ac:dyDescent="0.3">
      <c r="A14107" s="10">
        <v>43770</v>
      </c>
      <c r="B14107" s="11" t="s">
        <v>2472</v>
      </c>
      <c r="C14107" s="11" t="s">
        <v>800</v>
      </c>
      <c r="D14107" s="11" t="s">
        <v>662</v>
      </c>
      <c r="F14107" s="15">
        <f>IF(ISBLANK($D14107),"",IF(ISBLANK($E14107),VLOOKUP($D14107,$J:$K,2,FALSE),VLOOKUP($E14107,'Daycare Packages'!$A:$G,7,FALSE)))</f>
        <v>30</v>
      </c>
      <c r="G14107" s="15"/>
      <c r="H14107" s="15">
        <f t="shared" si="471"/>
        <v>30</v>
      </c>
      <c r="I14107" s="198">
        <f t="shared" si="472"/>
        <v>11</v>
      </c>
    </row>
    <row r="14108" spans="1:9" x14ac:dyDescent="0.3">
      <c r="A14108" s="10">
        <v>43770</v>
      </c>
      <c r="B14108" s="11" t="s">
        <v>873</v>
      </c>
      <c r="C14108" s="11" t="s">
        <v>493</v>
      </c>
      <c r="D14108" s="11" t="s">
        <v>662</v>
      </c>
      <c r="E14108" s="11">
        <v>7001233</v>
      </c>
      <c r="F14108" s="15">
        <f>IF(ISBLANK($D14108),"",IF(ISBLANK($E14108),VLOOKUP($D14108,$J:$K,2,FALSE),VLOOKUP($E14108,'Daycare Packages'!$A:$G,7,FALSE)))</f>
        <v>27</v>
      </c>
      <c r="G14108" s="15"/>
      <c r="H14108" s="15">
        <f t="shared" si="471"/>
        <v>27</v>
      </c>
      <c r="I14108" s="198">
        <f t="shared" si="472"/>
        <v>11</v>
      </c>
    </row>
    <row r="14109" spans="1:9" x14ac:dyDescent="0.3">
      <c r="A14109" s="10">
        <v>43770</v>
      </c>
      <c r="B14109" s="11" t="s">
        <v>989</v>
      </c>
      <c r="C14109" s="11" t="s">
        <v>765</v>
      </c>
      <c r="D14109" s="11" t="s">
        <v>662</v>
      </c>
      <c r="F14109" s="15">
        <f>IF(ISBLANK($D14109),"",IF(ISBLANK($E14109),VLOOKUP($D14109,$J:$K,2,FALSE),VLOOKUP($E14109,'Daycare Packages'!$A:$G,7,FALSE)))</f>
        <v>30</v>
      </c>
      <c r="G14109" s="15"/>
      <c r="H14109" s="15">
        <f t="shared" si="471"/>
        <v>30</v>
      </c>
      <c r="I14109" s="198">
        <f t="shared" si="472"/>
        <v>11</v>
      </c>
    </row>
    <row r="14110" spans="1:9" x14ac:dyDescent="0.3">
      <c r="A14110" s="10">
        <v>43770</v>
      </c>
      <c r="B14110" s="11" t="s">
        <v>1957</v>
      </c>
      <c r="C14110" s="11" t="s">
        <v>419</v>
      </c>
      <c r="D14110" s="11" t="s">
        <v>662</v>
      </c>
      <c r="E14110" s="11">
        <v>6999452</v>
      </c>
      <c r="F14110" s="15">
        <f>IF(ISBLANK($D14110),"",IF(ISBLANK($E14110),VLOOKUP($D14110,$J:$K,2,FALSE),VLOOKUP($E14110,'Daycare Packages'!$A:$G,7,FALSE)))</f>
        <v>27</v>
      </c>
      <c r="G14110" s="15"/>
      <c r="H14110" s="15">
        <f t="shared" si="471"/>
        <v>27</v>
      </c>
      <c r="I14110" s="198">
        <f t="shared" si="472"/>
        <v>11</v>
      </c>
    </row>
    <row r="14111" spans="1:9" x14ac:dyDescent="0.3">
      <c r="A14111" s="10">
        <v>43770</v>
      </c>
      <c r="B14111" s="11" t="s">
        <v>2293</v>
      </c>
      <c r="C14111" s="11" t="s">
        <v>1675</v>
      </c>
      <c r="D14111" s="11" t="s">
        <v>662</v>
      </c>
      <c r="F14111" s="15">
        <f>IF(ISBLANK($D14111),"",IF(ISBLANK($E14111),VLOOKUP($D14111,$J:$K,2,FALSE),VLOOKUP($E14111,'Daycare Packages'!$A:$G,7,FALSE)))</f>
        <v>30</v>
      </c>
      <c r="G14111" s="15"/>
      <c r="H14111" s="15">
        <f t="shared" si="471"/>
        <v>30</v>
      </c>
      <c r="I14111" s="198">
        <f t="shared" si="472"/>
        <v>11</v>
      </c>
    </row>
    <row r="14112" spans="1:9" x14ac:dyDescent="0.3">
      <c r="A14112" s="10">
        <v>43770</v>
      </c>
      <c r="B14112" s="11" t="s">
        <v>197</v>
      </c>
      <c r="C14112" s="11" t="s">
        <v>689</v>
      </c>
      <c r="D14112" s="11" t="s">
        <v>662</v>
      </c>
      <c r="E14112" s="11">
        <v>7001011</v>
      </c>
      <c r="F14112" s="15">
        <f>IF(ISBLANK($D14112),"",IF(ISBLANK($E14112),VLOOKUP($D14112,$J:$K,2,FALSE),VLOOKUP($E14112,'Daycare Packages'!$A:$G,7,FALSE)))</f>
        <v>27</v>
      </c>
      <c r="G14112" s="15"/>
      <c r="H14112" s="15">
        <f t="shared" si="471"/>
        <v>27</v>
      </c>
      <c r="I14112" s="198">
        <f t="shared" si="472"/>
        <v>11</v>
      </c>
    </row>
    <row r="14113" spans="1:9" x14ac:dyDescent="0.3">
      <c r="A14113" s="10">
        <v>43770</v>
      </c>
      <c r="B14113" s="11" t="s">
        <v>163</v>
      </c>
      <c r="C14113" s="11" t="s">
        <v>805</v>
      </c>
      <c r="D14113" s="11" t="s">
        <v>662</v>
      </c>
      <c r="F14113" s="15">
        <f>IF(ISBLANK($D14113),"",IF(ISBLANK($E14113),VLOOKUP($D14113,$J:$K,2,FALSE),VLOOKUP($E14113,'Daycare Packages'!$A:$G,7,FALSE)))</f>
        <v>30</v>
      </c>
      <c r="G14113" s="15"/>
      <c r="H14113" s="15">
        <f t="shared" si="471"/>
        <v>30</v>
      </c>
      <c r="I14113" s="198">
        <f t="shared" si="472"/>
        <v>11</v>
      </c>
    </row>
    <row r="14114" spans="1:9" x14ac:dyDescent="0.3">
      <c r="A14114" s="10">
        <v>43770</v>
      </c>
      <c r="B14114" s="11" t="s">
        <v>1298</v>
      </c>
      <c r="C14114" s="11" t="s">
        <v>764</v>
      </c>
      <c r="D14114" s="11" t="s">
        <v>662</v>
      </c>
      <c r="F14114" s="15">
        <f>IF(ISBLANK($D14114),"",IF(ISBLANK($E14114),VLOOKUP($D14114,$J:$K,2,FALSE),VLOOKUP($E14114,'Daycare Packages'!$A:$G,7,FALSE)))</f>
        <v>30</v>
      </c>
      <c r="G14114" s="15"/>
      <c r="H14114" s="15">
        <f t="shared" si="471"/>
        <v>30</v>
      </c>
      <c r="I14114" s="198">
        <f t="shared" si="472"/>
        <v>11</v>
      </c>
    </row>
    <row r="14115" spans="1:9" x14ac:dyDescent="0.3">
      <c r="A14115" s="10">
        <v>43770</v>
      </c>
      <c r="B14115" s="11" t="s">
        <v>211</v>
      </c>
      <c r="C14115" s="11" t="s">
        <v>507</v>
      </c>
      <c r="D14115" s="11" t="s">
        <v>662</v>
      </c>
      <c r="F14115" s="15">
        <f>IF(ISBLANK($D14115),"",IF(ISBLANK($E14115),VLOOKUP($D14115,$J:$K,2,FALSE),VLOOKUP($E14115,'Daycare Packages'!$A:$G,7,FALSE)))</f>
        <v>30</v>
      </c>
      <c r="G14115" s="15">
        <v>-3</v>
      </c>
      <c r="H14115" s="15">
        <f t="shared" si="471"/>
        <v>27</v>
      </c>
      <c r="I14115" s="198">
        <f t="shared" si="472"/>
        <v>11</v>
      </c>
    </row>
    <row r="14116" spans="1:9" x14ac:dyDescent="0.3">
      <c r="A14116" s="10">
        <v>43770</v>
      </c>
      <c r="B14116" s="11" t="s">
        <v>182</v>
      </c>
      <c r="C14116" s="11" t="s">
        <v>685</v>
      </c>
      <c r="D14116" s="11" t="s">
        <v>662</v>
      </c>
      <c r="E14116" s="11">
        <v>6973446</v>
      </c>
      <c r="F14116" s="15">
        <f>IF(ISBLANK($D14116),"",IF(ISBLANK($E14116),VLOOKUP($D14116,$J:$K,2,FALSE),VLOOKUP($E14116,'Daycare Packages'!$A:$G,7,FALSE)))</f>
        <v>23</v>
      </c>
      <c r="G14116" s="15"/>
      <c r="H14116" s="15">
        <f t="shared" si="471"/>
        <v>23</v>
      </c>
      <c r="I14116" s="198">
        <f t="shared" si="472"/>
        <v>11</v>
      </c>
    </row>
    <row r="14117" spans="1:9" x14ac:dyDescent="0.3">
      <c r="A14117" s="10">
        <v>43770</v>
      </c>
      <c r="B14117" s="11" t="s">
        <v>177</v>
      </c>
      <c r="C14117" s="11" t="s">
        <v>2549</v>
      </c>
      <c r="D14117" s="11" t="s">
        <v>662</v>
      </c>
      <c r="E14117" s="11">
        <v>6967833</v>
      </c>
      <c r="F14117" s="15">
        <f>IF(ISBLANK($D14117),"",IF(ISBLANK($E14117),VLOOKUP($D14117,$J:$K,2,FALSE),VLOOKUP($E14117,'Daycare Packages'!$A:$G,7,FALSE)))</f>
        <v>25</v>
      </c>
      <c r="G14117" s="15"/>
      <c r="H14117" s="15">
        <f t="shared" si="471"/>
        <v>25</v>
      </c>
      <c r="I14117" s="198">
        <f t="shared" si="472"/>
        <v>11</v>
      </c>
    </row>
    <row r="14118" spans="1:9" x14ac:dyDescent="0.3">
      <c r="A14118" s="10">
        <v>43770</v>
      </c>
      <c r="B14118" s="11" t="s">
        <v>167</v>
      </c>
      <c r="C14118" s="11" t="s">
        <v>467</v>
      </c>
      <c r="D14118" s="11" t="s">
        <v>662</v>
      </c>
      <c r="E14118" s="11">
        <v>7004248</v>
      </c>
      <c r="F14118" s="15">
        <f>IF(ISBLANK($D14118),"",IF(ISBLANK($E14118),VLOOKUP($D14118,$J:$K,2,FALSE),VLOOKUP($E14118,'Daycare Packages'!$A:$G,7,FALSE)))</f>
        <v>27</v>
      </c>
      <c r="G14118" s="15"/>
      <c r="H14118" s="15">
        <f t="shared" si="471"/>
        <v>27</v>
      </c>
      <c r="I14118" s="198">
        <f t="shared" si="472"/>
        <v>11</v>
      </c>
    </row>
    <row r="14119" spans="1:9" x14ac:dyDescent="0.3">
      <c r="A14119" s="10">
        <v>43770</v>
      </c>
      <c r="B14119" s="11" t="s">
        <v>167</v>
      </c>
      <c r="C14119" s="11" t="s">
        <v>726</v>
      </c>
      <c r="D14119" s="11" t="s">
        <v>662</v>
      </c>
      <c r="E14119" s="11">
        <v>7004248</v>
      </c>
      <c r="F14119" s="15">
        <f>IF(ISBLANK($D14119),"",IF(ISBLANK($E14119),VLOOKUP($D14119,$J:$K,2,FALSE),VLOOKUP($E14119,'Daycare Packages'!$A:$G,7,FALSE)))</f>
        <v>27</v>
      </c>
      <c r="G14119" s="15"/>
      <c r="H14119" s="15">
        <f t="shared" si="471"/>
        <v>27</v>
      </c>
      <c r="I14119" s="198">
        <f t="shared" si="472"/>
        <v>11</v>
      </c>
    </row>
    <row r="14120" spans="1:9" x14ac:dyDescent="0.3">
      <c r="A14120" s="10">
        <v>43770</v>
      </c>
      <c r="B14120" s="11" t="s">
        <v>809</v>
      </c>
      <c r="C14120" s="11" t="s">
        <v>810</v>
      </c>
      <c r="D14120" s="11" t="s">
        <v>659</v>
      </c>
      <c r="F14120" s="15">
        <f>IF(ISBLANK($D14120),"",IF(ISBLANK($E14120),VLOOKUP($D14120,$J:$K,2,FALSE),VLOOKUP($E14120,'Daycare Packages'!$A:$G,7,FALSE)))</f>
        <v>20</v>
      </c>
      <c r="G14120" s="15"/>
      <c r="H14120" s="15">
        <f t="shared" si="471"/>
        <v>20</v>
      </c>
      <c r="I14120" s="198">
        <f t="shared" si="472"/>
        <v>11</v>
      </c>
    </row>
    <row r="14121" spans="1:9" x14ac:dyDescent="0.3">
      <c r="A14121" s="10">
        <v>43770</v>
      </c>
      <c r="B14121" s="11" t="s">
        <v>2340</v>
      </c>
      <c r="C14121" s="11" t="s">
        <v>2341</v>
      </c>
      <c r="D14121" s="11" t="s">
        <v>662</v>
      </c>
      <c r="E14121" s="11">
        <v>6999978</v>
      </c>
      <c r="F14121" s="15">
        <f>IF(ISBLANK($D14121),"",IF(ISBLANK($E14121),VLOOKUP($D14121,$J:$K,2,FALSE),VLOOKUP($E14121,'Daycare Packages'!$A:$G,7,FALSE)))</f>
        <v>26</v>
      </c>
      <c r="G14121" s="15"/>
      <c r="H14121" s="15">
        <f t="shared" si="471"/>
        <v>26</v>
      </c>
      <c r="I14121" s="198">
        <f t="shared" si="472"/>
        <v>11</v>
      </c>
    </row>
    <row r="14122" spans="1:9" x14ac:dyDescent="0.3">
      <c r="A14122" s="10">
        <v>43770</v>
      </c>
      <c r="B14122" s="11" t="s">
        <v>127</v>
      </c>
      <c r="C14122" s="11" t="s">
        <v>715</v>
      </c>
      <c r="D14122" s="11" t="s">
        <v>662</v>
      </c>
      <c r="E14122" s="11">
        <v>7003404</v>
      </c>
      <c r="F14122" s="15">
        <f>IF(ISBLANK($D14122),"",IF(ISBLANK($E14122),VLOOKUP($D14122,$J:$K,2,FALSE),VLOOKUP($E14122,'Daycare Packages'!$A:$G,7,FALSE)))</f>
        <v>23</v>
      </c>
      <c r="G14122" s="15"/>
      <c r="H14122" s="15">
        <f t="shared" si="471"/>
        <v>23</v>
      </c>
      <c r="I14122" s="198">
        <f t="shared" si="472"/>
        <v>11</v>
      </c>
    </row>
    <row r="14123" spans="1:9" x14ac:dyDescent="0.3">
      <c r="A14123" s="10">
        <v>43770</v>
      </c>
      <c r="B14123" s="11" t="s">
        <v>770</v>
      </c>
      <c r="C14123" s="11" t="s">
        <v>771</v>
      </c>
      <c r="D14123" s="11" t="s">
        <v>662</v>
      </c>
      <c r="F14123" s="15">
        <f>IF(ISBLANK($D14123),"",IF(ISBLANK($E14123),VLOOKUP($D14123,$J:$K,2,FALSE),VLOOKUP($E14123,'Daycare Packages'!$A:$G,7,FALSE)))</f>
        <v>30</v>
      </c>
      <c r="G14123" s="15"/>
      <c r="H14123" s="15">
        <f t="shared" si="471"/>
        <v>30</v>
      </c>
      <c r="I14123" s="198">
        <f t="shared" si="472"/>
        <v>11</v>
      </c>
    </row>
    <row r="14124" spans="1:9" x14ac:dyDescent="0.3">
      <c r="A14124" s="10">
        <v>43770</v>
      </c>
      <c r="B14124" s="11" t="s">
        <v>214</v>
      </c>
      <c r="C14124" s="11" t="s">
        <v>686</v>
      </c>
      <c r="D14124" s="11" t="s">
        <v>662</v>
      </c>
      <c r="E14124" s="11">
        <v>6952878</v>
      </c>
      <c r="F14124" s="15">
        <f>IF(ISBLANK($D14124),"",IF(ISBLANK($E14124),VLOOKUP($D14124,$J:$K,2,FALSE),VLOOKUP($E14124,'Daycare Packages'!$A:$G,7,FALSE)))</f>
        <v>23.4</v>
      </c>
      <c r="G14124" s="15"/>
      <c r="H14124" s="15">
        <f t="shared" si="471"/>
        <v>23.4</v>
      </c>
      <c r="I14124" s="198">
        <f t="shared" si="472"/>
        <v>11</v>
      </c>
    </row>
    <row r="14125" spans="1:9" x14ac:dyDescent="0.3">
      <c r="A14125" s="10">
        <v>43770</v>
      </c>
      <c r="B14125" s="11" t="s">
        <v>186</v>
      </c>
      <c r="C14125" s="11" t="s">
        <v>561</v>
      </c>
      <c r="D14125" s="11" t="s">
        <v>662</v>
      </c>
      <c r="E14125" s="11">
        <v>6937918</v>
      </c>
      <c r="F14125" s="15">
        <f>IF(ISBLANK($D14125),"",IF(ISBLANK($E14125),VLOOKUP($D14125,$J:$K,2,FALSE),VLOOKUP($E14125,'Daycare Packages'!$A:$G,7,FALSE)))</f>
        <v>23</v>
      </c>
      <c r="G14125" s="15"/>
      <c r="H14125" s="15">
        <f t="shared" si="471"/>
        <v>23</v>
      </c>
      <c r="I14125" s="198">
        <f t="shared" si="472"/>
        <v>11</v>
      </c>
    </row>
    <row r="14126" spans="1:9" x14ac:dyDescent="0.3">
      <c r="A14126" s="10">
        <v>43770</v>
      </c>
      <c r="B14126" s="11" t="s">
        <v>159</v>
      </c>
      <c r="C14126" s="11" t="s">
        <v>456</v>
      </c>
      <c r="D14126" s="11" t="s">
        <v>662</v>
      </c>
      <c r="E14126" s="11">
        <v>6886756</v>
      </c>
      <c r="F14126" s="15">
        <f>IF(ISBLANK($D14126),"",IF(ISBLANK($E14126),VLOOKUP($D14126,$J:$K,2,FALSE),VLOOKUP($E14126,'Daycare Packages'!$A:$G,7,FALSE)))</f>
        <v>27</v>
      </c>
      <c r="G14126" s="15"/>
      <c r="H14126" s="15">
        <f t="shared" si="471"/>
        <v>27</v>
      </c>
      <c r="I14126" s="198">
        <f t="shared" si="472"/>
        <v>11</v>
      </c>
    </row>
    <row r="14127" spans="1:9" x14ac:dyDescent="0.3">
      <c r="A14127" s="10">
        <v>43770</v>
      </c>
      <c r="B14127" s="11" t="s">
        <v>768</v>
      </c>
      <c r="C14127" s="11" t="s">
        <v>548</v>
      </c>
      <c r="D14127" s="11" t="s">
        <v>662</v>
      </c>
      <c r="F14127" s="15">
        <f>IF(ISBLANK($D14127),"",IF(ISBLANK($E14127),VLOOKUP($D14127,$J:$K,2,FALSE),VLOOKUP($E14127,'Daycare Packages'!$A:$G,7,FALSE)))</f>
        <v>30</v>
      </c>
      <c r="G14127" s="15"/>
      <c r="H14127" s="15">
        <f t="shared" si="471"/>
        <v>30</v>
      </c>
      <c r="I14127" s="198">
        <f t="shared" si="472"/>
        <v>11</v>
      </c>
    </row>
    <row r="14128" spans="1:9" x14ac:dyDescent="0.3">
      <c r="A14128" s="10">
        <v>43770</v>
      </c>
      <c r="B14128" s="11" t="s">
        <v>209</v>
      </c>
      <c r="C14128" s="11" t="s">
        <v>702</v>
      </c>
      <c r="D14128" s="11" t="s">
        <v>662</v>
      </c>
      <c r="E14128" s="11">
        <v>6992732</v>
      </c>
      <c r="F14128" s="15">
        <f>IF(ISBLANK($D14128),"",IF(ISBLANK($E14128),VLOOKUP($D14128,$J:$K,2,FALSE),VLOOKUP($E14128,'Daycare Packages'!$A:$G,7,FALSE)))</f>
        <v>27</v>
      </c>
      <c r="G14128" s="15"/>
      <c r="H14128" s="15">
        <f t="shared" si="471"/>
        <v>27</v>
      </c>
      <c r="I14128" s="198">
        <f t="shared" si="472"/>
        <v>11</v>
      </c>
    </row>
    <row r="14129" spans="1:9" x14ac:dyDescent="0.3">
      <c r="A14129" s="10">
        <v>43770</v>
      </c>
      <c r="B14129" s="11" t="s">
        <v>122</v>
      </c>
      <c r="C14129" s="11" t="s">
        <v>740</v>
      </c>
      <c r="D14129" s="11" t="s">
        <v>662</v>
      </c>
      <c r="E14129" s="11">
        <v>6969939</v>
      </c>
      <c r="F14129" s="15">
        <f>IF(ISBLANK($D14129),"",IF(ISBLANK($E14129),VLOOKUP($D14129,$J:$K,2,FALSE),VLOOKUP($E14129,'Daycare Packages'!$A:$G,7,FALSE)))</f>
        <v>23</v>
      </c>
      <c r="G14129" s="15"/>
      <c r="H14129" s="15">
        <f t="shared" si="471"/>
        <v>23</v>
      </c>
      <c r="I14129" s="198">
        <f t="shared" si="472"/>
        <v>11</v>
      </c>
    </row>
    <row r="14130" spans="1:9" x14ac:dyDescent="0.3">
      <c r="A14130" s="10">
        <v>43770</v>
      </c>
      <c r="B14130" s="11" t="s">
        <v>677</v>
      </c>
      <c r="C14130" s="11" t="s">
        <v>678</v>
      </c>
      <c r="D14130" s="11" t="s">
        <v>662</v>
      </c>
      <c r="F14130" s="15">
        <f>IF(ISBLANK($D14130),"",IF(ISBLANK($E14130),VLOOKUP($D14130,$J:$K,2,FALSE),VLOOKUP($E14130,'Daycare Packages'!$A:$G,7,FALSE)))</f>
        <v>30</v>
      </c>
      <c r="G14130" s="15"/>
      <c r="H14130" s="15">
        <f t="shared" si="471"/>
        <v>30</v>
      </c>
      <c r="I14130" s="198">
        <f t="shared" si="472"/>
        <v>11</v>
      </c>
    </row>
    <row r="14131" spans="1:9" x14ac:dyDescent="0.3">
      <c r="A14131" s="10">
        <v>43770</v>
      </c>
      <c r="B14131" s="11" t="s">
        <v>216</v>
      </c>
      <c r="C14131" s="11" t="s">
        <v>448</v>
      </c>
      <c r="D14131" s="11" t="s">
        <v>662</v>
      </c>
      <c r="E14131" s="11">
        <v>7001007</v>
      </c>
      <c r="F14131" s="15">
        <f>IF(ISBLANK($D14131),"",IF(ISBLANK($E14131),VLOOKUP($D14131,$J:$K,2,FALSE),VLOOKUP($E14131,'Daycare Packages'!$A:$G,7,FALSE)))</f>
        <v>27</v>
      </c>
      <c r="G14131" s="15"/>
      <c r="H14131" s="15">
        <f t="shared" si="471"/>
        <v>27</v>
      </c>
      <c r="I14131" s="198">
        <f t="shared" si="472"/>
        <v>11</v>
      </c>
    </row>
    <row r="14132" spans="1:9" x14ac:dyDescent="0.3">
      <c r="A14132" s="10">
        <v>43770</v>
      </c>
      <c r="B14132" s="11" t="s">
        <v>230</v>
      </c>
      <c r="C14132" s="11" t="s">
        <v>493</v>
      </c>
      <c r="D14132" s="11" t="s">
        <v>662</v>
      </c>
      <c r="F14132" s="15">
        <f>IF(ISBLANK($D14132),"",IF(ISBLANK($E14132),VLOOKUP($D14132,$J:$K,2,FALSE),VLOOKUP($E14132,'Daycare Packages'!$A:$G,7,FALSE)))</f>
        <v>30</v>
      </c>
      <c r="G14132" s="15"/>
      <c r="H14132" s="15">
        <f t="shared" si="471"/>
        <v>30</v>
      </c>
      <c r="I14132" s="198">
        <f t="shared" si="472"/>
        <v>11</v>
      </c>
    </row>
    <row r="14133" spans="1:9" x14ac:dyDescent="0.3">
      <c r="A14133" s="10">
        <v>43770</v>
      </c>
      <c r="B14133" s="11" t="s">
        <v>699</v>
      </c>
      <c r="C14133" s="11" t="s">
        <v>590</v>
      </c>
      <c r="D14133" s="11" t="s">
        <v>662</v>
      </c>
      <c r="F14133" s="15">
        <f>IF(ISBLANK($D14133),"",IF(ISBLANK($E14133),VLOOKUP($D14133,$J:$K,2,FALSE),VLOOKUP($E14133,'Daycare Packages'!$A:$G,7,FALSE)))</f>
        <v>30</v>
      </c>
      <c r="G14133" s="15">
        <v>-3</v>
      </c>
      <c r="H14133" s="15">
        <f t="shared" si="471"/>
        <v>27</v>
      </c>
      <c r="I14133" s="198">
        <f t="shared" si="472"/>
        <v>11</v>
      </c>
    </row>
    <row r="14134" spans="1:9" x14ac:dyDescent="0.3">
      <c r="A14134" s="10">
        <v>43770</v>
      </c>
      <c r="B14134" s="11" t="s">
        <v>511</v>
      </c>
      <c r="C14134" s="11" t="s">
        <v>512</v>
      </c>
      <c r="D14134" s="11" t="s">
        <v>662</v>
      </c>
      <c r="F14134" s="15">
        <f>IF(ISBLANK($D14134),"",IF(ISBLANK($E14134),VLOOKUP($D14134,$J:$K,2,FALSE),VLOOKUP($E14134,'Daycare Packages'!$A:$G,7,FALSE)))</f>
        <v>30</v>
      </c>
      <c r="G14134" s="15"/>
      <c r="H14134" s="15">
        <f t="shared" si="471"/>
        <v>30</v>
      </c>
      <c r="I14134" s="198">
        <f t="shared" si="472"/>
        <v>11</v>
      </c>
    </row>
    <row r="14135" spans="1:9" x14ac:dyDescent="0.3">
      <c r="A14135" s="10">
        <v>43770</v>
      </c>
      <c r="B14135" s="11" t="s">
        <v>2031</v>
      </c>
      <c r="C14135" s="11" t="s">
        <v>2032</v>
      </c>
      <c r="D14135" s="11" t="s">
        <v>662</v>
      </c>
      <c r="F14135" s="15">
        <f>IF(ISBLANK($D14135),"",IF(ISBLANK($E14135),VLOOKUP($D14135,$J:$K,2,FALSE),VLOOKUP($E14135,'Daycare Packages'!$A:$G,7,FALSE)))</f>
        <v>30</v>
      </c>
      <c r="G14135" s="15">
        <v>6</v>
      </c>
      <c r="H14135" s="15">
        <f t="shared" si="471"/>
        <v>36</v>
      </c>
      <c r="I14135" s="198">
        <f t="shared" si="472"/>
        <v>11</v>
      </c>
    </row>
    <row r="14136" spans="1:9" x14ac:dyDescent="0.3">
      <c r="A14136" s="10">
        <v>43770</v>
      </c>
      <c r="B14136" s="11" t="s">
        <v>1979</v>
      </c>
      <c r="C14136" s="11" t="s">
        <v>474</v>
      </c>
      <c r="D14136" s="11" t="s">
        <v>662</v>
      </c>
      <c r="E14136" s="11">
        <v>6921788</v>
      </c>
      <c r="F14136" s="15">
        <f>IF(ISBLANK($D14136),"",IF(ISBLANK($E14136),VLOOKUP($D14136,$J:$K,2,FALSE),VLOOKUP($E14136,'Daycare Packages'!$A:$G,7,FALSE)))</f>
        <v>23</v>
      </c>
      <c r="G14136" s="15"/>
      <c r="H14136" s="15">
        <f t="shared" si="471"/>
        <v>23</v>
      </c>
      <c r="I14136" s="198">
        <f t="shared" si="472"/>
        <v>11</v>
      </c>
    </row>
    <row r="14137" spans="1:9" x14ac:dyDescent="0.3">
      <c r="A14137" s="10">
        <v>43770</v>
      </c>
      <c r="B14137" s="11" t="s">
        <v>172</v>
      </c>
      <c r="C14137" s="11" t="s">
        <v>773</v>
      </c>
      <c r="D14137" s="11" t="s">
        <v>662</v>
      </c>
      <c r="F14137" s="15">
        <f>IF(ISBLANK($D14137),"",IF(ISBLANK($E14137),VLOOKUP($D14137,$J:$K,2,FALSE),VLOOKUP($E14137,'Daycare Packages'!$A:$G,7,FALSE)))</f>
        <v>30</v>
      </c>
      <c r="G14137" s="15"/>
      <c r="H14137" s="15">
        <f t="shared" si="471"/>
        <v>30</v>
      </c>
      <c r="I14137" s="198">
        <f t="shared" si="472"/>
        <v>11</v>
      </c>
    </row>
    <row r="14138" spans="1:9" x14ac:dyDescent="0.3">
      <c r="A14138" s="10">
        <v>43770</v>
      </c>
      <c r="B14138" s="11" t="s">
        <v>193</v>
      </c>
      <c r="C14138" s="11" t="s">
        <v>776</v>
      </c>
      <c r="D14138" s="11" t="s">
        <v>662</v>
      </c>
      <c r="E14138" s="11">
        <v>6988025</v>
      </c>
      <c r="F14138" s="15">
        <f>IF(ISBLANK($D14138),"",IF(ISBLANK($E14138),VLOOKUP($D14138,$J:$K,2,FALSE),VLOOKUP($E14138,'Daycare Packages'!$A:$G,7,FALSE)))</f>
        <v>27</v>
      </c>
      <c r="G14138" s="15"/>
      <c r="H14138" s="15">
        <f t="shared" si="471"/>
        <v>27</v>
      </c>
      <c r="I14138" s="198">
        <f t="shared" si="472"/>
        <v>11</v>
      </c>
    </row>
    <row r="14139" spans="1:9" x14ac:dyDescent="0.3">
      <c r="A14139" s="10">
        <v>43770</v>
      </c>
      <c r="B14139" s="11" t="s">
        <v>212</v>
      </c>
      <c r="C14139" s="11" t="s">
        <v>707</v>
      </c>
      <c r="D14139" s="11" t="s">
        <v>662</v>
      </c>
      <c r="E14139" s="11">
        <v>7012941</v>
      </c>
      <c r="F14139" s="15">
        <f>IF(ISBLANK($D14139),"",IF(ISBLANK($E14139),VLOOKUP($D14139,$J:$K,2,FALSE),VLOOKUP($E14139,'Daycare Packages'!$A:$G,7,FALSE)))</f>
        <v>27</v>
      </c>
      <c r="G14139" s="15"/>
      <c r="H14139" s="15">
        <f t="shared" si="471"/>
        <v>27</v>
      </c>
      <c r="I14139" s="198">
        <f t="shared" si="472"/>
        <v>11</v>
      </c>
    </row>
    <row r="14140" spans="1:9" x14ac:dyDescent="0.3">
      <c r="A14140" s="10">
        <v>43770</v>
      </c>
      <c r="B14140" s="11" t="s">
        <v>1692</v>
      </c>
      <c r="C14140" s="11" t="s">
        <v>650</v>
      </c>
      <c r="D14140" s="11" t="s">
        <v>662</v>
      </c>
      <c r="F14140" s="15">
        <f>IF(ISBLANK($D14140),"",IF(ISBLANK($E14140),VLOOKUP($D14140,$J:$K,2,FALSE),VLOOKUP($E14140,'Daycare Packages'!$A:$G,7,FALSE)))</f>
        <v>30</v>
      </c>
      <c r="G14140" s="15"/>
      <c r="H14140" s="15">
        <f t="shared" si="471"/>
        <v>30</v>
      </c>
      <c r="I14140" s="198">
        <f t="shared" si="472"/>
        <v>11</v>
      </c>
    </row>
    <row r="14141" spans="1:9" x14ac:dyDescent="0.3">
      <c r="A14141" s="10">
        <v>43770</v>
      </c>
      <c r="B14141" s="11" t="s">
        <v>144</v>
      </c>
      <c r="C14141" s="11" t="s">
        <v>795</v>
      </c>
      <c r="D14141" s="11" t="s">
        <v>662</v>
      </c>
      <c r="E14141" s="11">
        <v>6899660</v>
      </c>
      <c r="F14141" s="15">
        <f>IF(ISBLANK($D14141),"",IF(ISBLANK($E14141),VLOOKUP($D14141,$J:$K,2,FALSE),VLOOKUP($E14141,'Daycare Packages'!$A:$G,7,FALSE)))</f>
        <v>26</v>
      </c>
      <c r="G14141" s="15"/>
      <c r="H14141" s="15">
        <f t="shared" ref="H14141:H14204" si="473">IF(ISBLANK(D14141),"",SUM(F14141:G14141))</f>
        <v>26</v>
      </c>
      <c r="I14141" s="198">
        <f t="shared" si="472"/>
        <v>11</v>
      </c>
    </row>
    <row r="14142" spans="1:9" x14ac:dyDescent="0.3">
      <c r="A14142" s="10">
        <v>43770</v>
      </c>
      <c r="B14142" s="11" t="s">
        <v>663</v>
      </c>
      <c r="C14142" s="11" t="s">
        <v>665</v>
      </c>
      <c r="D14142" s="11" t="s">
        <v>662</v>
      </c>
      <c r="F14142" s="15">
        <f>IF(ISBLANK($D14142),"",IF(ISBLANK($E14142),VLOOKUP($D14142,$J:$K,2,FALSE),VLOOKUP($E14142,'Daycare Packages'!$A:$G,7,FALSE)))</f>
        <v>30</v>
      </c>
      <c r="G14142" s="15"/>
      <c r="H14142" s="15">
        <f t="shared" si="473"/>
        <v>30</v>
      </c>
      <c r="I14142" s="198">
        <f t="shared" si="472"/>
        <v>11</v>
      </c>
    </row>
    <row r="14143" spans="1:9" x14ac:dyDescent="0.3">
      <c r="A14143" s="10">
        <v>43770</v>
      </c>
      <c r="B14143" s="11" t="s">
        <v>663</v>
      </c>
      <c r="C14143" s="11" t="s">
        <v>664</v>
      </c>
      <c r="D14143" s="11" t="s">
        <v>662</v>
      </c>
      <c r="F14143" s="15">
        <f>IF(ISBLANK($D14143),"",IF(ISBLANK($E14143),VLOOKUP($D14143,$J:$K,2,FALSE),VLOOKUP($E14143,'Daycare Packages'!$A:$G,7,FALSE)))</f>
        <v>30</v>
      </c>
      <c r="G14143" s="15"/>
      <c r="H14143" s="15">
        <f t="shared" si="473"/>
        <v>30</v>
      </c>
      <c r="I14143" s="198">
        <f t="shared" si="472"/>
        <v>11</v>
      </c>
    </row>
    <row r="14144" spans="1:9" x14ac:dyDescent="0.3">
      <c r="A14144" s="10">
        <v>43770</v>
      </c>
      <c r="B14144" s="11" t="s">
        <v>173</v>
      </c>
      <c r="C14144" s="11" t="s">
        <v>587</v>
      </c>
      <c r="D14144" s="11" t="s">
        <v>662</v>
      </c>
      <c r="E14144" s="11">
        <v>6957195</v>
      </c>
      <c r="F14144" s="15">
        <f>IF(ISBLANK($D14144),"",IF(ISBLANK($E14144),VLOOKUP($D14144,$J:$K,2,FALSE),VLOOKUP($E14144,'Daycare Packages'!$A:$G,7,FALSE)))</f>
        <v>25</v>
      </c>
      <c r="G14144" s="15"/>
      <c r="H14144" s="15">
        <f t="shared" si="473"/>
        <v>25</v>
      </c>
      <c r="I14144" s="198">
        <f t="shared" si="472"/>
        <v>11</v>
      </c>
    </row>
    <row r="14145" spans="1:9" x14ac:dyDescent="0.3">
      <c r="A14145" s="10">
        <v>43770</v>
      </c>
      <c r="B14145" s="11" t="s">
        <v>169</v>
      </c>
      <c r="C14145" s="11" t="s">
        <v>533</v>
      </c>
      <c r="D14145" s="11" t="s">
        <v>662</v>
      </c>
      <c r="E14145" s="11">
        <v>6775254</v>
      </c>
      <c r="F14145" s="15">
        <f>IF(ISBLANK($D14145),"",IF(ISBLANK($E14145),VLOOKUP($D14145,$J:$K,2,FALSE),VLOOKUP($E14145,'Daycare Packages'!$A:$G,7,FALSE)))</f>
        <v>26</v>
      </c>
      <c r="G14145" s="15"/>
      <c r="H14145" s="15">
        <f t="shared" si="473"/>
        <v>26</v>
      </c>
      <c r="I14145" s="198">
        <f t="shared" si="472"/>
        <v>11</v>
      </c>
    </row>
    <row r="14146" spans="1:9" x14ac:dyDescent="0.3">
      <c r="A14146" s="10">
        <v>43770</v>
      </c>
      <c r="B14146" s="11" t="s">
        <v>189</v>
      </c>
      <c r="C14146" s="11" t="s">
        <v>638</v>
      </c>
      <c r="D14146" s="11" t="s">
        <v>662</v>
      </c>
      <c r="E14146" s="11">
        <v>6895721</v>
      </c>
      <c r="F14146" s="15">
        <f>IF(ISBLANK($D14146),"",IF(ISBLANK($E14146),VLOOKUP($D14146,$J:$K,2,FALSE),VLOOKUP($E14146,'Daycare Packages'!$A:$G,7,FALSE)))</f>
        <v>25</v>
      </c>
      <c r="G14146" s="15"/>
      <c r="H14146" s="15">
        <f t="shared" si="473"/>
        <v>25</v>
      </c>
      <c r="I14146" s="198">
        <f t="shared" si="472"/>
        <v>11</v>
      </c>
    </row>
    <row r="14147" spans="1:9" x14ac:dyDescent="0.3">
      <c r="A14147" s="10">
        <v>43770</v>
      </c>
      <c r="B14147" s="11" t="s">
        <v>220</v>
      </c>
      <c r="C14147" s="11" t="s">
        <v>548</v>
      </c>
      <c r="D14147" s="11" t="s">
        <v>662</v>
      </c>
      <c r="F14147" s="15">
        <f>IF(ISBLANK($D14147),"",IF(ISBLANK($E14147),VLOOKUP($D14147,$J:$K,2,FALSE),VLOOKUP($E14147,'Daycare Packages'!$A:$G,7,FALSE)))</f>
        <v>30</v>
      </c>
      <c r="G14147" s="15"/>
      <c r="H14147" s="15">
        <f t="shared" si="473"/>
        <v>30</v>
      </c>
      <c r="I14147" s="198">
        <f t="shared" ref="I14147:I14210" si="474">IF(A14147="",0,MONTH(A14147))</f>
        <v>11</v>
      </c>
    </row>
    <row r="14148" spans="1:9" x14ac:dyDescent="0.3">
      <c r="A14148" s="10">
        <v>43770</v>
      </c>
      <c r="B14148" s="11" t="s">
        <v>1366</v>
      </c>
      <c r="C14148" s="11" t="s">
        <v>587</v>
      </c>
      <c r="D14148" s="11" t="s">
        <v>662</v>
      </c>
      <c r="E14148" s="11">
        <v>7002966</v>
      </c>
      <c r="F14148" s="15">
        <f>IF(ISBLANK($D14148),"",IF(ISBLANK($E14148),VLOOKUP($D14148,$J:$K,2,FALSE),VLOOKUP($E14148,'Daycare Packages'!$A:$G,7,FALSE)))</f>
        <v>27</v>
      </c>
      <c r="G14148" s="15"/>
      <c r="H14148" s="15">
        <f t="shared" si="473"/>
        <v>27</v>
      </c>
      <c r="I14148" s="198">
        <f t="shared" si="474"/>
        <v>11</v>
      </c>
    </row>
    <row r="14149" spans="1:9" x14ac:dyDescent="0.3">
      <c r="A14149" s="55">
        <v>43770</v>
      </c>
      <c r="B14149" s="56" t="s">
        <v>2061</v>
      </c>
      <c r="C14149" s="56" t="s">
        <v>2062</v>
      </c>
      <c r="D14149" s="56" t="s">
        <v>662</v>
      </c>
      <c r="E14149" s="56">
        <v>7002230</v>
      </c>
      <c r="F14149" s="59">
        <f>IF(ISBLANK($D14149),"",IF(ISBLANK($E14149),VLOOKUP($D14149,$J:$K,2,FALSE),VLOOKUP($E14149,'Daycare Packages'!$A:$G,7,FALSE)))</f>
        <v>27</v>
      </c>
      <c r="G14149" s="59"/>
      <c r="H14149" s="59">
        <f t="shared" si="473"/>
        <v>27</v>
      </c>
      <c r="I14149" s="198">
        <f t="shared" si="474"/>
        <v>11</v>
      </c>
    </row>
    <row r="14150" spans="1:9" x14ac:dyDescent="0.3">
      <c r="A14150" s="10">
        <v>43771</v>
      </c>
      <c r="B14150" s="11" t="s">
        <v>311</v>
      </c>
      <c r="C14150" s="11" t="s">
        <v>553</v>
      </c>
      <c r="D14150" s="11" t="s">
        <v>659</v>
      </c>
      <c r="F14150" s="15">
        <f>IF(ISBLANK($D14150),"",IF(ISBLANK($E14150),VLOOKUP($D14150,$J:$K,2,FALSE),VLOOKUP($E14150,'Daycare Packages'!$A:$G,7,FALSE)))</f>
        <v>20</v>
      </c>
      <c r="G14150" s="15"/>
      <c r="H14150" s="15">
        <f t="shared" si="473"/>
        <v>20</v>
      </c>
      <c r="I14150" s="198">
        <f t="shared" si="474"/>
        <v>11</v>
      </c>
    </row>
    <row r="14151" spans="1:9" x14ac:dyDescent="0.3">
      <c r="A14151" s="10">
        <v>43771</v>
      </c>
      <c r="B14151" s="11" t="s">
        <v>311</v>
      </c>
      <c r="C14151" s="11" t="s">
        <v>898</v>
      </c>
      <c r="D14151" s="11" t="s">
        <v>659</v>
      </c>
      <c r="F14151" s="15">
        <f>IF(ISBLANK($D14151),"",IF(ISBLANK($E14151),VLOOKUP($D14151,$J:$K,2,FALSE),VLOOKUP($E14151,'Daycare Packages'!$A:$G,7,FALSE)))</f>
        <v>20</v>
      </c>
      <c r="G14151" s="15"/>
      <c r="H14151" s="15">
        <f t="shared" si="473"/>
        <v>20</v>
      </c>
      <c r="I14151" s="198">
        <f t="shared" si="474"/>
        <v>11</v>
      </c>
    </row>
    <row r="14152" spans="1:9" x14ac:dyDescent="0.3">
      <c r="A14152" s="10">
        <v>43771</v>
      </c>
      <c r="B14152" s="11" t="s">
        <v>230</v>
      </c>
      <c r="C14152" s="11" t="s">
        <v>493</v>
      </c>
      <c r="D14152" s="11" t="s">
        <v>662</v>
      </c>
      <c r="F14152" s="15">
        <f>IF(ISBLANK($D14152),"",IF(ISBLANK($E14152),VLOOKUP($D14152,$J:$K,2,FALSE),VLOOKUP($E14152,'Daycare Packages'!$A:$G,7,FALSE)))</f>
        <v>30</v>
      </c>
      <c r="G14152" s="15"/>
      <c r="H14152" s="15">
        <f t="shared" si="473"/>
        <v>30</v>
      </c>
      <c r="I14152" s="198">
        <f t="shared" si="474"/>
        <v>11</v>
      </c>
    </row>
    <row r="14153" spans="1:9" x14ac:dyDescent="0.3">
      <c r="A14153" s="10">
        <v>43771</v>
      </c>
      <c r="B14153" s="11" t="s">
        <v>836</v>
      </c>
      <c r="C14153" s="11" t="s">
        <v>498</v>
      </c>
      <c r="D14153" s="11" t="s">
        <v>662</v>
      </c>
      <c r="F14153" s="15">
        <f>IF(ISBLANK($D14153),"",IF(ISBLANK($E14153),VLOOKUP($D14153,$J:$K,2,FALSE),VLOOKUP($E14153,'Daycare Packages'!$A:$G,7,FALSE)))</f>
        <v>30</v>
      </c>
      <c r="G14153" s="15"/>
      <c r="H14153" s="15">
        <f t="shared" si="473"/>
        <v>30</v>
      </c>
      <c r="I14153" s="198">
        <f t="shared" si="474"/>
        <v>11</v>
      </c>
    </row>
    <row r="14154" spans="1:9" x14ac:dyDescent="0.3">
      <c r="A14154" s="10">
        <v>43771</v>
      </c>
      <c r="B14154" s="11" t="s">
        <v>2476</v>
      </c>
      <c r="C14154" s="11" t="s">
        <v>2477</v>
      </c>
      <c r="D14154" s="11" t="s">
        <v>662</v>
      </c>
      <c r="F14154" s="15">
        <f>IF(ISBLANK($D14154),"",IF(ISBLANK($E14154),VLOOKUP($D14154,$J:$K,2,FALSE),VLOOKUP($E14154,'Daycare Packages'!$A:$G,7,FALSE)))</f>
        <v>30</v>
      </c>
      <c r="G14154" s="15"/>
      <c r="H14154" s="15">
        <f t="shared" si="473"/>
        <v>30</v>
      </c>
      <c r="I14154" s="198">
        <f t="shared" si="474"/>
        <v>11</v>
      </c>
    </row>
    <row r="14155" spans="1:9" x14ac:dyDescent="0.3">
      <c r="A14155" s="10">
        <v>43771</v>
      </c>
      <c r="B14155" s="11" t="s">
        <v>1311</v>
      </c>
      <c r="C14155" s="11" t="s">
        <v>1312</v>
      </c>
      <c r="D14155" s="11" t="s">
        <v>662</v>
      </c>
      <c r="E14155" s="11">
        <v>6961586</v>
      </c>
      <c r="F14155" s="15">
        <f>IF(ISBLANK($D14155),"",IF(ISBLANK($E14155),VLOOKUP($D14155,$J:$K,2,FALSE),VLOOKUP($E14155,'Daycare Packages'!$A:$G,7,FALSE)))</f>
        <v>23</v>
      </c>
      <c r="G14155" s="15"/>
      <c r="H14155" s="15">
        <f t="shared" si="473"/>
        <v>23</v>
      </c>
      <c r="I14155" s="198">
        <f t="shared" si="474"/>
        <v>11</v>
      </c>
    </row>
    <row r="14156" spans="1:9" x14ac:dyDescent="0.3">
      <c r="A14156" s="10">
        <v>43771</v>
      </c>
      <c r="B14156" s="11" t="s">
        <v>318</v>
      </c>
      <c r="C14156" s="11" t="s">
        <v>723</v>
      </c>
      <c r="D14156" s="11" t="s">
        <v>662</v>
      </c>
      <c r="F14156" s="15">
        <f>IF(ISBLANK($D14156),"",IF(ISBLANK($E14156),VLOOKUP($D14156,$J:$K,2,FALSE),VLOOKUP($E14156,'Daycare Packages'!$A:$G,7,FALSE)))</f>
        <v>30</v>
      </c>
      <c r="G14156" s="15"/>
      <c r="H14156" s="15">
        <f t="shared" si="473"/>
        <v>30</v>
      </c>
      <c r="I14156" s="198">
        <f t="shared" si="474"/>
        <v>11</v>
      </c>
    </row>
    <row r="14157" spans="1:9" x14ac:dyDescent="0.3">
      <c r="A14157" s="10">
        <v>43771</v>
      </c>
      <c r="B14157" s="11" t="s">
        <v>2031</v>
      </c>
      <c r="C14157" s="11" t="s">
        <v>2032</v>
      </c>
      <c r="D14157" s="11" t="s">
        <v>662</v>
      </c>
      <c r="F14157" s="15">
        <f>IF(ISBLANK($D14157),"",IF(ISBLANK($E14157),VLOOKUP($D14157,$J:$K,2,FALSE),VLOOKUP($E14157,'Daycare Packages'!$A:$G,7,FALSE)))</f>
        <v>30</v>
      </c>
      <c r="G14157" s="15">
        <v>6</v>
      </c>
      <c r="H14157" s="15">
        <f t="shared" si="473"/>
        <v>36</v>
      </c>
      <c r="I14157" s="198">
        <f t="shared" si="474"/>
        <v>11</v>
      </c>
    </row>
    <row r="14158" spans="1:9" x14ac:dyDescent="0.3">
      <c r="A14158" s="10">
        <v>43771</v>
      </c>
      <c r="B14158" s="11" t="s">
        <v>115</v>
      </c>
      <c r="C14158" s="11" t="s">
        <v>764</v>
      </c>
      <c r="D14158" s="11" t="s">
        <v>662</v>
      </c>
      <c r="E14158" s="11">
        <v>6736950</v>
      </c>
      <c r="F14158" s="15">
        <f>IF(ISBLANK($D14158),"",IF(ISBLANK($E14158),VLOOKUP($D14158,$J:$K,2,FALSE),VLOOKUP($E14158,'Daycare Packages'!$A:$G,7,FALSE)))</f>
        <v>22</v>
      </c>
      <c r="G14158" s="15"/>
      <c r="H14158" s="15">
        <f t="shared" si="473"/>
        <v>22</v>
      </c>
      <c r="I14158" s="198">
        <f t="shared" si="474"/>
        <v>11</v>
      </c>
    </row>
    <row r="14159" spans="1:9" x14ac:dyDescent="0.3">
      <c r="A14159" s="10">
        <v>43771</v>
      </c>
      <c r="B14159" s="11" t="s">
        <v>2550</v>
      </c>
      <c r="C14159" s="11" t="s">
        <v>735</v>
      </c>
      <c r="D14159" s="11" t="s">
        <v>662</v>
      </c>
      <c r="F14159" s="15">
        <f>IF(ISBLANK($D14159),"",IF(ISBLANK($E14159),VLOOKUP($D14159,$J:$K,2,FALSE),VLOOKUP($E14159,'Daycare Packages'!$A:$G,7,FALSE)))</f>
        <v>30</v>
      </c>
      <c r="G14159" s="15"/>
      <c r="H14159" s="15">
        <f t="shared" si="473"/>
        <v>30</v>
      </c>
      <c r="I14159" s="198">
        <f t="shared" si="474"/>
        <v>11</v>
      </c>
    </row>
    <row r="14160" spans="1:9" x14ac:dyDescent="0.3">
      <c r="A14160" s="10">
        <v>43771</v>
      </c>
      <c r="B14160" s="11" t="s">
        <v>688</v>
      </c>
      <c r="C14160" s="11" t="s">
        <v>1551</v>
      </c>
      <c r="D14160" s="11" t="s">
        <v>662</v>
      </c>
      <c r="F14160" s="15">
        <f>IF(ISBLANK($D14160),"",IF(ISBLANK($E14160),VLOOKUP($D14160,$J:$K,2,FALSE),VLOOKUP($E14160,'Daycare Packages'!$A:$G,7,FALSE)))</f>
        <v>30</v>
      </c>
      <c r="G14160" s="15"/>
      <c r="H14160" s="15">
        <f t="shared" si="473"/>
        <v>30</v>
      </c>
      <c r="I14160" s="198">
        <f t="shared" si="474"/>
        <v>11</v>
      </c>
    </row>
    <row r="14161" spans="1:9" x14ac:dyDescent="0.3">
      <c r="A14161" s="10">
        <v>43771</v>
      </c>
      <c r="B14161" s="11" t="s">
        <v>320</v>
      </c>
      <c r="C14161" s="11" t="s">
        <v>777</v>
      </c>
      <c r="D14161" s="11" t="s">
        <v>662</v>
      </c>
      <c r="F14161" s="15">
        <f>IF(ISBLANK($D14161),"",IF(ISBLANK($E14161),VLOOKUP($D14161,$J:$K,2,FALSE),VLOOKUP($E14161,'Daycare Packages'!$A:$G,7,FALSE)))</f>
        <v>30</v>
      </c>
      <c r="G14161" s="15"/>
      <c r="H14161" s="15">
        <f t="shared" si="473"/>
        <v>30</v>
      </c>
      <c r="I14161" s="198">
        <f t="shared" si="474"/>
        <v>11</v>
      </c>
    </row>
    <row r="14162" spans="1:9" x14ac:dyDescent="0.3">
      <c r="A14162" s="10">
        <v>43771</v>
      </c>
      <c r="B14162" s="11" t="s">
        <v>1947</v>
      </c>
      <c r="C14162" s="11" t="s">
        <v>1948</v>
      </c>
      <c r="D14162" s="11" t="s">
        <v>662</v>
      </c>
      <c r="F14162" s="15">
        <f>IF(ISBLANK($D14162),"",IF(ISBLANK($E14162),VLOOKUP($D14162,$J:$K,2,FALSE),VLOOKUP($E14162,'Daycare Packages'!$A:$G,7,FALSE)))</f>
        <v>30</v>
      </c>
      <c r="G14162" s="15"/>
      <c r="H14162" s="15">
        <f t="shared" si="473"/>
        <v>30</v>
      </c>
      <c r="I14162" s="198">
        <f t="shared" si="474"/>
        <v>11</v>
      </c>
    </row>
    <row r="14163" spans="1:9" x14ac:dyDescent="0.3">
      <c r="A14163" s="10">
        <v>43771</v>
      </c>
      <c r="B14163" s="11" t="s">
        <v>2551</v>
      </c>
      <c r="C14163" s="11" t="s">
        <v>665</v>
      </c>
      <c r="D14163" s="11" t="s">
        <v>662</v>
      </c>
      <c r="F14163" s="15">
        <f>IF(ISBLANK($D14163),"",IF(ISBLANK($E14163),VLOOKUP($D14163,$J:$K,2,FALSE),VLOOKUP($E14163,'Daycare Packages'!$A:$G,7,FALSE)))</f>
        <v>30</v>
      </c>
      <c r="G14163" s="15"/>
      <c r="H14163" s="15">
        <f t="shared" si="473"/>
        <v>30</v>
      </c>
      <c r="I14163" s="198">
        <f t="shared" si="474"/>
        <v>11</v>
      </c>
    </row>
    <row r="14164" spans="1:9" x14ac:dyDescent="0.3">
      <c r="A14164" s="10">
        <v>43771</v>
      </c>
      <c r="B14164" s="11" t="s">
        <v>2551</v>
      </c>
      <c r="C14164" s="11" t="s">
        <v>450</v>
      </c>
      <c r="D14164" s="11" t="s">
        <v>662</v>
      </c>
      <c r="F14164" s="15">
        <f>IF(ISBLANK($D14164),"",IF(ISBLANK($E14164),VLOOKUP($D14164,$J:$K,2,FALSE),VLOOKUP($E14164,'Daycare Packages'!$A:$G,7,FALSE)))</f>
        <v>30</v>
      </c>
      <c r="G14164" s="15"/>
      <c r="H14164" s="15">
        <f t="shared" si="473"/>
        <v>30</v>
      </c>
      <c r="I14164" s="198">
        <f t="shared" si="474"/>
        <v>11</v>
      </c>
    </row>
    <row r="14165" spans="1:9" x14ac:dyDescent="0.3">
      <c r="A14165" s="10">
        <v>43771</v>
      </c>
      <c r="B14165" s="11" t="s">
        <v>783</v>
      </c>
      <c r="C14165" s="11" t="s">
        <v>514</v>
      </c>
      <c r="D14165" s="11" t="s">
        <v>662</v>
      </c>
      <c r="F14165" s="15">
        <f>IF(ISBLANK($D14165),"",IF(ISBLANK($E14165),VLOOKUP($D14165,$J:$K,2,FALSE),VLOOKUP($E14165,'Daycare Packages'!$A:$G,7,FALSE)))</f>
        <v>30</v>
      </c>
      <c r="G14165" s="15"/>
      <c r="H14165" s="15">
        <f t="shared" si="473"/>
        <v>30</v>
      </c>
      <c r="I14165" s="198">
        <f t="shared" si="474"/>
        <v>11</v>
      </c>
    </row>
    <row r="14166" spans="1:9" x14ac:dyDescent="0.3">
      <c r="A14166" s="10">
        <v>43771</v>
      </c>
      <c r="B14166" s="11" t="s">
        <v>196</v>
      </c>
      <c r="C14166" s="11" t="s">
        <v>432</v>
      </c>
      <c r="D14166" s="11" t="s">
        <v>662</v>
      </c>
      <c r="E14166" s="11">
        <v>6971705</v>
      </c>
      <c r="F14166" s="15">
        <f>IF(ISBLANK($D14166),"",IF(ISBLANK($E14166),VLOOKUP($D14166,$J:$K,2,FALSE),VLOOKUP($E14166,'Daycare Packages'!$A:$G,7,FALSE)))</f>
        <v>25</v>
      </c>
      <c r="G14166" s="15"/>
      <c r="H14166" s="15">
        <f t="shared" si="473"/>
        <v>25</v>
      </c>
      <c r="I14166" s="198">
        <f t="shared" si="474"/>
        <v>11</v>
      </c>
    </row>
    <row r="14167" spans="1:9" x14ac:dyDescent="0.3">
      <c r="A14167" s="10">
        <v>43771</v>
      </c>
      <c r="B14167" s="11" t="s">
        <v>182</v>
      </c>
      <c r="C14167" s="11" t="s">
        <v>685</v>
      </c>
      <c r="D14167" s="11" t="s">
        <v>662</v>
      </c>
      <c r="E14167" s="11">
        <v>6973446</v>
      </c>
      <c r="F14167" s="15">
        <f>IF(ISBLANK($D14167),"",IF(ISBLANK($E14167),VLOOKUP($D14167,$J:$K,2,FALSE),VLOOKUP($E14167,'Daycare Packages'!$A:$G,7,FALSE)))</f>
        <v>23</v>
      </c>
      <c r="G14167" s="15"/>
      <c r="H14167" s="15">
        <f t="shared" si="473"/>
        <v>23</v>
      </c>
      <c r="I14167" s="198">
        <f t="shared" si="474"/>
        <v>11</v>
      </c>
    </row>
    <row r="14168" spans="1:9" x14ac:dyDescent="0.3">
      <c r="A14168" s="10">
        <v>43771</v>
      </c>
      <c r="B14168" s="11" t="s">
        <v>663</v>
      </c>
      <c r="C14168" s="11" t="s">
        <v>665</v>
      </c>
      <c r="D14168" s="11" t="s">
        <v>662</v>
      </c>
      <c r="F14168" s="15">
        <f>IF(ISBLANK($D14168),"",IF(ISBLANK($E14168),VLOOKUP($D14168,$J:$K,2,FALSE),VLOOKUP($E14168,'Daycare Packages'!$A:$G,7,FALSE)))</f>
        <v>30</v>
      </c>
      <c r="G14168" s="15"/>
      <c r="H14168" s="15">
        <f t="shared" si="473"/>
        <v>30</v>
      </c>
      <c r="I14168" s="198">
        <f t="shared" si="474"/>
        <v>11</v>
      </c>
    </row>
    <row r="14169" spans="1:9" x14ac:dyDescent="0.3">
      <c r="A14169" s="10">
        <v>43771</v>
      </c>
      <c r="B14169" s="11" t="s">
        <v>663</v>
      </c>
      <c r="C14169" s="11" t="s">
        <v>664</v>
      </c>
      <c r="D14169" s="11" t="s">
        <v>662</v>
      </c>
      <c r="F14169" s="15">
        <f>IF(ISBLANK($D14169),"",IF(ISBLANK($E14169),VLOOKUP($D14169,$J:$K,2,FALSE),VLOOKUP($E14169,'Daycare Packages'!$A:$G,7,FALSE)))</f>
        <v>30</v>
      </c>
      <c r="G14169" s="15"/>
      <c r="H14169" s="15">
        <f t="shared" si="473"/>
        <v>30</v>
      </c>
      <c r="I14169" s="198">
        <f t="shared" si="474"/>
        <v>11</v>
      </c>
    </row>
    <row r="14170" spans="1:9" x14ac:dyDescent="0.3">
      <c r="A14170" s="10">
        <v>43771</v>
      </c>
      <c r="B14170" s="11" t="s">
        <v>2410</v>
      </c>
      <c r="C14170" s="11" t="s">
        <v>461</v>
      </c>
      <c r="D14170" s="11" t="s">
        <v>662</v>
      </c>
      <c r="F14170" s="15">
        <f>IF(ISBLANK($D14170),"",IF(ISBLANK($E14170),VLOOKUP($D14170,$J:$K,2,FALSE),VLOOKUP($E14170,'Daycare Packages'!$A:$G,7,FALSE)))</f>
        <v>30</v>
      </c>
      <c r="G14170" s="15"/>
      <c r="H14170" s="15">
        <f t="shared" si="473"/>
        <v>30</v>
      </c>
      <c r="I14170" s="198">
        <f t="shared" si="474"/>
        <v>11</v>
      </c>
    </row>
    <row r="14171" spans="1:9" x14ac:dyDescent="0.3">
      <c r="A14171" s="55">
        <v>43771</v>
      </c>
      <c r="B14171" s="56" t="s">
        <v>2410</v>
      </c>
      <c r="C14171" s="56" t="s">
        <v>2552</v>
      </c>
      <c r="D14171" s="56" t="s">
        <v>662</v>
      </c>
      <c r="E14171" s="56"/>
      <c r="F14171" s="59">
        <f>IF(ISBLANK($D14171),"",IF(ISBLANK($E14171),VLOOKUP($D14171,$J:$K,2,FALSE),VLOOKUP($E14171,'Daycare Packages'!$A:$G,7,FALSE)))</f>
        <v>30</v>
      </c>
      <c r="G14171" s="59"/>
      <c r="H14171" s="59">
        <f t="shared" si="473"/>
        <v>30</v>
      </c>
      <c r="I14171" s="198">
        <f t="shared" si="474"/>
        <v>11</v>
      </c>
    </row>
    <row r="14172" spans="1:9" x14ac:dyDescent="0.3">
      <c r="A14172" s="10">
        <v>43772</v>
      </c>
      <c r="B14172" s="11" t="s">
        <v>688</v>
      </c>
      <c r="C14172" s="11" t="s">
        <v>689</v>
      </c>
      <c r="D14172" s="11" t="s">
        <v>662</v>
      </c>
      <c r="F14172" s="15">
        <f>IF(ISBLANK($D14172),"",IF(ISBLANK($E14172),VLOOKUP($D14172,$J:$K,2,FALSE),VLOOKUP($E14172,'Daycare Packages'!$A:$G,7,FALSE)))</f>
        <v>30</v>
      </c>
      <c r="G14172" s="15"/>
      <c r="H14172" s="15">
        <f t="shared" si="473"/>
        <v>30</v>
      </c>
      <c r="I14172" s="198">
        <f t="shared" si="474"/>
        <v>11</v>
      </c>
    </row>
    <row r="14173" spans="1:9" x14ac:dyDescent="0.3">
      <c r="A14173" s="10">
        <v>43772</v>
      </c>
      <c r="B14173" s="11" t="s">
        <v>751</v>
      </c>
      <c r="C14173" s="11" t="s">
        <v>752</v>
      </c>
      <c r="D14173" s="11" t="s">
        <v>662</v>
      </c>
      <c r="F14173" s="15">
        <f>IF(ISBLANK($D14173),"",IF(ISBLANK($E14173),VLOOKUP($D14173,$J:$K,2,FALSE),VLOOKUP($E14173,'Daycare Packages'!$A:$G,7,FALSE)))</f>
        <v>30</v>
      </c>
      <c r="G14173" s="15"/>
      <c r="H14173" s="15">
        <f t="shared" si="473"/>
        <v>30</v>
      </c>
      <c r="I14173" s="198">
        <f t="shared" si="474"/>
        <v>11</v>
      </c>
    </row>
    <row r="14174" spans="1:9" x14ac:dyDescent="0.3">
      <c r="A14174" s="10">
        <v>43772</v>
      </c>
      <c r="B14174" s="11" t="s">
        <v>1321</v>
      </c>
      <c r="C14174" s="11" t="s">
        <v>1322</v>
      </c>
      <c r="D14174" s="11" t="s">
        <v>662</v>
      </c>
      <c r="E14174" s="11">
        <v>6979724</v>
      </c>
      <c r="F14174" s="15">
        <f>IF(ISBLANK($D14174),"",IF(ISBLANK($E14174),VLOOKUP($D14174,$J:$K,2,FALSE),VLOOKUP($E14174,'Daycare Packages'!$A:$G,7,FALSE)))</f>
        <v>26</v>
      </c>
      <c r="G14174" s="15"/>
      <c r="H14174" s="15">
        <f t="shared" si="473"/>
        <v>26</v>
      </c>
      <c r="I14174" s="198">
        <f t="shared" si="474"/>
        <v>11</v>
      </c>
    </row>
    <row r="14175" spans="1:9" x14ac:dyDescent="0.3">
      <c r="A14175" s="10">
        <v>43772</v>
      </c>
      <c r="B14175" s="11" t="s">
        <v>1321</v>
      </c>
      <c r="C14175" s="11" t="s">
        <v>1117</v>
      </c>
      <c r="D14175" s="11" t="s">
        <v>662</v>
      </c>
      <c r="E14175" s="11">
        <v>6979724</v>
      </c>
      <c r="F14175" s="15">
        <f>IF(ISBLANK($D14175),"",IF(ISBLANK($E14175),VLOOKUP($D14175,$J:$K,2,FALSE),VLOOKUP($E14175,'Daycare Packages'!$A:$G,7,FALSE)))</f>
        <v>26</v>
      </c>
      <c r="G14175" s="15"/>
      <c r="H14175" s="15">
        <f t="shared" si="473"/>
        <v>26</v>
      </c>
      <c r="I14175" s="198">
        <f t="shared" si="474"/>
        <v>11</v>
      </c>
    </row>
    <row r="14176" spans="1:9" x14ac:dyDescent="0.3">
      <c r="A14176" s="10">
        <v>43772</v>
      </c>
      <c r="B14176" s="11" t="s">
        <v>2031</v>
      </c>
      <c r="C14176" s="11" t="s">
        <v>2032</v>
      </c>
      <c r="D14176" s="11" t="s">
        <v>662</v>
      </c>
      <c r="F14176" s="15">
        <f>IF(ISBLANK($D14176),"",IF(ISBLANK($E14176),VLOOKUP($D14176,$J:$K,2,FALSE),VLOOKUP($E14176,'Daycare Packages'!$A:$G,7,FALSE)))</f>
        <v>30</v>
      </c>
      <c r="G14176" s="15"/>
      <c r="H14176" s="15">
        <f t="shared" si="473"/>
        <v>30</v>
      </c>
      <c r="I14176" s="198">
        <f t="shared" si="474"/>
        <v>11</v>
      </c>
    </row>
    <row r="14177" spans="1:9" x14ac:dyDescent="0.3">
      <c r="A14177" s="10">
        <v>43772</v>
      </c>
      <c r="B14177" s="11" t="s">
        <v>182</v>
      </c>
      <c r="C14177" s="11" t="s">
        <v>685</v>
      </c>
      <c r="D14177" s="11" t="s">
        <v>662</v>
      </c>
      <c r="E14177" s="11">
        <v>6973446</v>
      </c>
      <c r="F14177" s="15">
        <f>IF(ISBLANK($D14177),"",IF(ISBLANK($E14177),VLOOKUP($D14177,$J:$K,2,FALSE),VLOOKUP($E14177,'Daycare Packages'!$A:$G,7,FALSE)))</f>
        <v>23</v>
      </c>
      <c r="G14177" s="15"/>
      <c r="H14177" s="15">
        <f t="shared" si="473"/>
        <v>23</v>
      </c>
      <c r="I14177" s="198">
        <f t="shared" si="474"/>
        <v>11</v>
      </c>
    </row>
    <row r="14178" spans="1:9" x14ac:dyDescent="0.3">
      <c r="A14178" s="10">
        <v>43772</v>
      </c>
      <c r="B14178" s="11" t="s">
        <v>783</v>
      </c>
      <c r="C14178" s="11" t="s">
        <v>514</v>
      </c>
      <c r="D14178" s="11" t="s">
        <v>662</v>
      </c>
      <c r="F14178" s="15">
        <f>IF(ISBLANK($D14178),"",IF(ISBLANK($E14178),VLOOKUP($D14178,$J:$K,2,FALSE),VLOOKUP($E14178,'Daycare Packages'!$A:$G,7,FALSE)))</f>
        <v>30</v>
      </c>
      <c r="G14178" s="15"/>
      <c r="H14178" s="15">
        <f t="shared" si="473"/>
        <v>30</v>
      </c>
      <c r="I14178" s="198">
        <f t="shared" si="474"/>
        <v>11</v>
      </c>
    </row>
    <row r="14179" spans="1:9" x14ac:dyDescent="0.3">
      <c r="A14179" s="55">
        <v>43772</v>
      </c>
      <c r="B14179" s="56" t="s">
        <v>1487</v>
      </c>
      <c r="C14179" s="56" t="s">
        <v>1488</v>
      </c>
      <c r="D14179" s="56" t="s">
        <v>662</v>
      </c>
      <c r="E14179" s="56"/>
      <c r="F14179" s="59">
        <f>IF(ISBLANK($D14179),"",IF(ISBLANK($E14179),VLOOKUP($D14179,$J:$K,2,FALSE),VLOOKUP($E14179,'Daycare Packages'!$A:$G,7,FALSE)))</f>
        <v>30</v>
      </c>
      <c r="G14179" s="59"/>
      <c r="H14179" s="59">
        <f t="shared" si="473"/>
        <v>30</v>
      </c>
      <c r="I14179" s="198">
        <f t="shared" si="474"/>
        <v>11</v>
      </c>
    </row>
    <row r="14180" spans="1:9" x14ac:dyDescent="0.3">
      <c r="A14180" s="10">
        <v>43773</v>
      </c>
      <c r="B14180" s="11" t="s">
        <v>190</v>
      </c>
      <c r="C14180" s="11" t="s">
        <v>718</v>
      </c>
      <c r="D14180" s="11" t="s">
        <v>659</v>
      </c>
      <c r="E14180" s="11">
        <v>6999044</v>
      </c>
      <c r="F14180" s="15">
        <f>IF(ISBLANK($D14180),"",IF(ISBLANK($E14180),VLOOKUP($D14180,$J:$K,2,FALSE),VLOOKUP($E14180,'Daycare Packages'!$A:$G,7,FALSE)))</f>
        <v>19</v>
      </c>
      <c r="G14180" s="15"/>
      <c r="H14180" s="15">
        <f t="shared" si="473"/>
        <v>19</v>
      </c>
      <c r="I14180" s="198">
        <f t="shared" si="474"/>
        <v>11</v>
      </c>
    </row>
    <row r="14181" spans="1:9" x14ac:dyDescent="0.3">
      <c r="A14181" s="10">
        <v>43773</v>
      </c>
      <c r="B14181" s="11" t="s">
        <v>1890</v>
      </c>
      <c r="C14181" s="11" t="s">
        <v>1891</v>
      </c>
      <c r="D14181" s="11" t="s">
        <v>662</v>
      </c>
      <c r="F14181" s="15">
        <f>IF(ISBLANK($D14181),"",IF(ISBLANK($E14181),VLOOKUP($D14181,$J:$K,2,FALSE),VLOOKUP($E14181,'Daycare Packages'!$A:$G,7,FALSE)))</f>
        <v>30</v>
      </c>
      <c r="G14181" s="15"/>
      <c r="H14181" s="15">
        <f t="shared" si="473"/>
        <v>30</v>
      </c>
      <c r="I14181" s="198">
        <f t="shared" si="474"/>
        <v>11</v>
      </c>
    </row>
    <row r="14182" spans="1:9" x14ac:dyDescent="0.3">
      <c r="A14182" s="10">
        <v>43773</v>
      </c>
      <c r="B14182" s="11" t="s">
        <v>357</v>
      </c>
      <c r="C14182" s="11" t="s">
        <v>439</v>
      </c>
      <c r="D14182" s="11" t="s">
        <v>662</v>
      </c>
      <c r="F14182" s="15">
        <f>IF(ISBLANK($D14182),"",IF(ISBLANK($E14182),VLOOKUP($D14182,$J:$K,2,FALSE),VLOOKUP($E14182,'Daycare Packages'!$A:$G,7,FALSE)))</f>
        <v>30</v>
      </c>
      <c r="G14182" s="15"/>
      <c r="H14182" s="15">
        <f t="shared" si="473"/>
        <v>30</v>
      </c>
      <c r="I14182" s="198">
        <f t="shared" si="474"/>
        <v>11</v>
      </c>
    </row>
    <row r="14183" spans="1:9" x14ac:dyDescent="0.3">
      <c r="A14183" s="10">
        <v>43773</v>
      </c>
      <c r="B14183" s="11" t="s">
        <v>2480</v>
      </c>
      <c r="C14183" s="11" t="s">
        <v>2481</v>
      </c>
      <c r="D14183" s="11" t="s">
        <v>662</v>
      </c>
      <c r="F14183" s="15">
        <f>IF(ISBLANK($D14183),"",IF(ISBLANK($E14183),VLOOKUP($D14183,$J:$K,2,FALSE),VLOOKUP($E14183,'Daycare Packages'!$A:$G,7,FALSE)))</f>
        <v>30</v>
      </c>
      <c r="G14183" s="15"/>
      <c r="H14183" s="15">
        <f t="shared" si="473"/>
        <v>30</v>
      </c>
      <c r="I14183" s="198">
        <f t="shared" si="474"/>
        <v>11</v>
      </c>
    </row>
    <row r="14184" spans="1:9" x14ac:dyDescent="0.3">
      <c r="A14184" s="10">
        <v>43773</v>
      </c>
      <c r="B14184" s="11" t="s">
        <v>2059</v>
      </c>
      <c r="C14184" s="11" t="s">
        <v>426</v>
      </c>
      <c r="D14184" s="11" t="s">
        <v>662</v>
      </c>
      <c r="F14184" s="15">
        <f>IF(ISBLANK($D14184),"",IF(ISBLANK($E14184),VLOOKUP($D14184,$J:$K,2,FALSE),VLOOKUP($E14184,'Daycare Packages'!$A:$G,7,FALSE)))</f>
        <v>30</v>
      </c>
      <c r="G14184" s="15"/>
      <c r="H14184" s="15">
        <f t="shared" si="473"/>
        <v>30</v>
      </c>
      <c r="I14184" s="198">
        <f t="shared" si="474"/>
        <v>11</v>
      </c>
    </row>
    <row r="14185" spans="1:9" x14ac:dyDescent="0.3">
      <c r="A14185" s="10">
        <v>43773</v>
      </c>
      <c r="B14185" s="11" t="s">
        <v>851</v>
      </c>
      <c r="C14185" s="11" t="s">
        <v>852</v>
      </c>
      <c r="D14185" s="11" t="s">
        <v>662</v>
      </c>
      <c r="F14185" s="15">
        <f>IF(ISBLANK($D14185),"",IF(ISBLANK($E14185),VLOOKUP($D14185,$J:$K,2,FALSE),VLOOKUP($E14185,'Daycare Packages'!$A:$G,7,FALSE)))</f>
        <v>30</v>
      </c>
      <c r="G14185" s="15"/>
      <c r="H14185" s="15">
        <f t="shared" si="473"/>
        <v>30</v>
      </c>
      <c r="I14185" s="198">
        <f t="shared" si="474"/>
        <v>11</v>
      </c>
    </row>
    <row r="14186" spans="1:9" x14ac:dyDescent="0.3">
      <c r="A14186" s="10">
        <v>43773</v>
      </c>
      <c r="B14186" s="11" t="s">
        <v>127</v>
      </c>
      <c r="C14186" s="11" t="s">
        <v>715</v>
      </c>
      <c r="D14186" s="11" t="s">
        <v>662</v>
      </c>
      <c r="E14186" s="11">
        <v>7003404</v>
      </c>
      <c r="F14186" s="15">
        <f>IF(ISBLANK($D14186),"",IF(ISBLANK($E14186),VLOOKUP($D14186,$J:$K,2,FALSE),VLOOKUP($E14186,'Daycare Packages'!$A:$G,7,FALSE)))</f>
        <v>23</v>
      </c>
      <c r="G14186" s="15"/>
      <c r="H14186" s="15">
        <f t="shared" si="473"/>
        <v>23</v>
      </c>
      <c r="I14186" s="198">
        <f t="shared" si="474"/>
        <v>11</v>
      </c>
    </row>
    <row r="14187" spans="1:9" x14ac:dyDescent="0.3">
      <c r="A14187" s="10">
        <v>43773</v>
      </c>
      <c r="B14187" s="11" t="s">
        <v>2570</v>
      </c>
      <c r="C14187" s="11" t="s">
        <v>1864</v>
      </c>
      <c r="D14187" s="11" t="s">
        <v>662</v>
      </c>
      <c r="E14187" s="11">
        <v>6927437</v>
      </c>
      <c r="F14187" s="15">
        <f>IF(ISBLANK($D14187),"",IF(ISBLANK($E14187),VLOOKUP($D14187,$J:$K,2,FALSE),VLOOKUP($E14187,'Daycare Packages'!$A:$G,7,FALSE)))</f>
        <v>27</v>
      </c>
      <c r="G14187" s="15"/>
      <c r="H14187" s="15">
        <f t="shared" si="473"/>
        <v>27</v>
      </c>
      <c r="I14187" s="198">
        <f t="shared" si="474"/>
        <v>11</v>
      </c>
    </row>
    <row r="14188" spans="1:9" x14ac:dyDescent="0.3">
      <c r="A14188" s="10">
        <v>43773</v>
      </c>
      <c r="B14188" s="11" t="s">
        <v>768</v>
      </c>
      <c r="C14188" s="11" t="s">
        <v>548</v>
      </c>
      <c r="D14188" s="11" t="s">
        <v>662</v>
      </c>
      <c r="F14188" s="15">
        <f>IF(ISBLANK($D14188),"",IF(ISBLANK($E14188),VLOOKUP($D14188,$J:$K,2,FALSE),VLOOKUP($E14188,'Daycare Packages'!$A:$G,7,FALSE)))</f>
        <v>30</v>
      </c>
      <c r="G14188" s="15"/>
      <c r="H14188" s="15">
        <f t="shared" si="473"/>
        <v>30</v>
      </c>
      <c r="I14188" s="198">
        <f t="shared" si="474"/>
        <v>11</v>
      </c>
    </row>
    <row r="14189" spans="1:9" x14ac:dyDescent="0.3">
      <c r="A14189" s="10">
        <v>43773</v>
      </c>
      <c r="B14189" s="11" t="s">
        <v>1961</v>
      </c>
      <c r="C14189" s="11" t="s">
        <v>1962</v>
      </c>
      <c r="D14189" s="11" t="s">
        <v>662</v>
      </c>
      <c r="F14189" s="15">
        <f>IF(ISBLANK($D14189),"",IF(ISBLANK($E14189),VLOOKUP($D14189,$J:$K,2,FALSE),VLOOKUP($E14189,'Daycare Packages'!$A:$G,7,FALSE)))</f>
        <v>30</v>
      </c>
      <c r="G14189" s="15"/>
      <c r="H14189" s="15">
        <f t="shared" si="473"/>
        <v>30</v>
      </c>
      <c r="I14189" s="198">
        <f t="shared" si="474"/>
        <v>11</v>
      </c>
    </row>
    <row r="14190" spans="1:9" x14ac:dyDescent="0.3">
      <c r="A14190" s="10">
        <v>43773</v>
      </c>
      <c r="B14190" s="11" t="s">
        <v>1221</v>
      </c>
      <c r="C14190" s="11" t="s">
        <v>1222</v>
      </c>
      <c r="D14190" s="11" t="s">
        <v>662</v>
      </c>
      <c r="E14190" s="11">
        <v>7007444</v>
      </c>
      <c r="F14190" s="15">
        <f>IF(ISBLANK($D14190),"",IF(ISBLANK($E14190),VLOOKUP($D14190,$J:$K,2,FALSE),VLOOKUP($E14190,'Daycare Packages'!$A:$G,7,FALSE)))</f>
        <v>26</v>
      </c>
      <c r="G14190" s="15"/>
      <c r="H14190" s="15">
        <f t="shared" si="473"/>
        <v>26</v>
      </c>
      <c r="I14190" s="198">
        <f t="shared" si="474"/>
        <v>11</v>
      </c>
    </row>
    <row r="14191" spans="1:9" x14ac:dyDescent="0.3">
      <c r="A14191" s="10">
        <v>43773</v>
      </c>
      <c r="B14191" s="11" t="s">
        <v>2340</v>
      </c>
      <c r="C14191" s="11" t="s">
        <v>2341</v>
      </c>
      <c r="D14191" s="11" t="s">
        <v>662</v>
      </c>
      <c r="E14191" s="11">
        <v>6999978</v>
      </c>
      <c r="F14191" s="15">
        <f>IF(ISBLANK($D14191),"",IF(ISBLANK($E14191),VLOOKUP($D14191,$J:$K,2,FALSE),VLOOKUP($E14191,'Daycare Packages'!$A:$G,7,FALSE)))</f>
        <v>26</v>
      </c>
      <c r="G14191" s="15"/>
      <c r="H14191" s="15">
        <f t="shared" si="473"/>
        <v>26</v>
      </c>
      <c r="I14191" s="198">
        <f t="shared" si="474"/>
        <v>11</v>
      </c>
    </row>
    <row r="14192" spans="1:9" x14ac:dyDescent="0.3">
      <c r="A14192" s="10">
        <v>43773</v>
      </c>
      <c r="B14192" s="11" t="s">
        <v>244</v>
      </c>
      <c r="C14192" s="11" t="s">
        <v>673</v>
      </c>
      <c r="D14192" s="11" t="s">
        <v>662</v>
      </c>
      <c r="E14192" s="11">
        <v>6995241</v>
      </c>
      <c r="F14192" s="15">
        <f>IF(ISBLANK($D14192),"",IF(ISBLANK($E14192),VLOOKUP($D14192,$J:$K,2,FALSE),VLOOKUP($E14192,'Daycare Packages'!$A:$G,7,FALSE)))</f>
        <v>25</v>
      </c>
      <c r="G14192" s="15"/>
      <c r="H14192" s="15">
        <f t="shared" si="473"/>
        <v>25</v>
      </c>
      <c r="I14192" s="198">
        <f t="shared" si="474"/>
        <v>11</v>
      </c>
    </row>
    <row r="14193" spans="1:9" x14ac:dyDescent="0.3">
      <c r="A14193" s="10">
        <v>43773</v>
      </c>
      <c r="B14193" s="11" t="s">
        <v>244</v>
      </c>
      <c r="C14193" s="11" t="s">
        <v>673</v>
      </c>
      <c r="D14193" s="11" t="s">
        <v>662</v>
      </c>
      <c r="E14193" s="11">
        <v>6995241</v>
      </c>
      <c r="F14193" s="15">
        <f>IF(ISBLANK($D14193),"",IF(ISBLANK($E14193),VLOOKUP($D14193,$J:$K,2,FALSE),VLOOKUP($E14193,'Daycare Packages'!$A:$G,7,FALSE)))</f>
        <v>25</v>
      </c>
      <c r="G14193" s="15"/>
      <c r="H14193" s="15">
        <f t="shared" si="473"/>
        <v>25</v>
      </c>
      <c r="I14193" s="198">
        <f t="shared" si="474"/>
        <v>11</v>
      </c>
    </row>
    <row r="14194" spans="1:9" x14ac:dyDescent="0.3">
      <c r="A14194" s="10">
        <v>43773</v>
      </c>
      <c r="B14194" s="11" t="s">
        <v>123</v>
      </c>
      <c r="C14194" s="11" t="s">
        <v>622</v>
      </c>
      <c r="D14194" s="11" t="s">
        <v>662</v>
      </c>
      <c r="E14194" s="11">
        <v>6960781</v>
      </c>
      <c r="F14194" s="15">
        <f>IF(ISBLANK($D14194),"",IF(ISBLANK($E14194),VLOOKUP($D14194,$J:$K,2,FALSE),VLOOKUP($E14194,'Daycare Packages'!$A:$G,7,FALSE)))</f>
        <v>23</v>
      </c>
      <c r="G14194" s="15"/>
      <c r="H14194" s="15">
        <f t="shared" si="473"/>
        <v>23</v>
      </c>
      <c r="I14194" s="198">
        <f t="shared" si="474"/>
        <v>11</v>
      </c>
    </row>
    <row r="14195" spans="1:9" x14ac:dyDescent="0.3">
      <c r="A14195" s="10">
        <v>43773</v>
      </c>
      <c r="B14195" s="11" t="s">
        <v>137</v>
      </c>
      <c r="C14195" s="11" t="s">
        <v>693</v>
      </c>
      <c r="D14195" s="11" t="s">
        <v>662</v>
      </c>
      <c r="E14195" s="11">
        <v>6867321</v>
      </c>
      <c r="F14195" s="15">
        <f>IF(ISBLANK($D14195),"",IF(ISBLANK($E14195),VLOOKUP($D14195,$J:$K,2,FALSE),VLOOKUP($E14195,'Daycare Packages'!$A:$G,7,FALSE)))</f>
        <v>23</v>
      </c>
      <c r="G14195" s="15"/>
      <c r="H14195" s="15">
        <f t="shared" si="473"/>
        <v>23</v>
      </c>
      <c r="I14195" s="198">
        <f t="shared" si="474"/>
        <v>11</v>
      </c>
    </row>
    <row r="14196" spans="1:9" x14ac:dyDescent="0.3">
      <c r="A14196" s="10">
        <v>43773</v>
      </c>
      <c r="B14196" s="11" t="s">
        <v>2471</v>
      </c>
      <c r="C14196" s="11" t="s">
        <v>715</v>
      </c>
      <c r="D14196" s="11" t="s">
        <v>662</v>
      </c>
      <c r="E14196" s="11">
        <v>6906040</v>
      </c>
      <c r="F14196" s="15">
        <f>IF(ISBLANK($D14196),"",IF(ISBLANK($E14196),VLOOKUP($D14196,$J:$K,2,FALSE),VLOOKUP($E14196,'Daycare Packages'!$A:$G,7,FALSE)))</f>
        <v>23</v>
      </c>
      <c r="G14196" s="15"/>
      <c r="H14196" s="15">
        <f t="shared" si="473"/>
        <v>23</v>
      </c>
      <c r="I14196" s="198">
        <f t="shared" si="474"/>
        <v>11</v>
      </c>
    </row>
    <row r="14197" spans="1:9" x14ac:dyDescent="0.3">
      <c r="A14197" s="10">
        <v>43773</v>
      </c>
      <c r="B14197" s="11" t="s">
        <v>2471</v>
      </c>
      <c r="C14197" s="11" t="s">
        <v>1006</v>
      </c>
      <c r="D14197" s="11" t="s">
        <v>662</v>
      </c>
      <c r="E14197" s="11">
        <v>6906040</v>
      </c>
      <c r="F14197" s="15">
        <f>IF(ISBLANK($D14197),"",IF(ISBLANK($E14197),VLOOKUP($D14197,$J:$K,2,FALSE),VLOOKUP($E14197,'Daycare Packages'!$A:$G,7,FALSE)))</f>
        <v>23</v>
      </c>
      <c r="G14197" s="15"/>
      <c r="H14197" s="15">
        <f t="shared" si="473"/>
        <v>23</v>
      </c>
      <c r="I14197" s="198">
        <f t="shared" si="474"/>
        <v>11</v>
      </c>
    </row>
    <row r="14198" spans="1:9" x14ac:dyDescent="0.3">
      <c r="A14198" s="10">
        <v>43773</v>
      </c>
      <c r="B14198" s="11" t="s">
        <v>184</v>
      </c>
      <c r="C14198" s="11" t="s">
        <v>396</v>
      </c>
      <c r="D14198" s="11" t="s">
        <v>662</v>
      </c>
      <c r="E14198" s="11">
        <v>6955702</v>
      </c>
      <c r="F14198" s="15">
        <f>IF(ISBLANK($D14198),"",IF(ISBLANK($E14198),VLOOKUP($D14198,$J:$K,2,FALSE),VLOOKUP($E14198,'Daycare Packages'!$A:$G,7,FALSE)))</f>
        <v>26</v>
      </c>
      <c r="G14198" s="15"/>
      <c r="H14198" s="15">
        <f t="shared" si="473"/>
        <v>26</v>
      </c>
      <c r="I14198" s="198">
        <f t="shared" si="474"/>
        <v>11</v>
      </c>
    </row>
    <row r="14199" spans="1:9" x14ac:dyDescent="0.3">
      <c r="A14199" s="10">
        <v>43773</v>
      </c>
      <c r="B14199" s="11" t="s">
        <v>184</v>
      </c>
      <c r="C14199" s="11" t="s">
        <v>679</v>
      </c>
      <c r="D14199" s="11" t="s">
        <v>662</v>
      </c>
      <c r="E14199" s="11">
        <v>6955702</v>
      </c>
      <c r="F14199" s="15">
        <f>IF(ISBLANK($D14199),"",IF(ISBLANK($E14199),VLOOKUP($D14199,$J:$K,2,FALSE),VLOOKUP($E14199,'Daycare Packages'!$A:$G,7,FALSE)))</f>
        <v>26</v>
      </c>
      <c r="G14199" s="15"/>
      <c r="H14199" s="15">
        <f t="shared" si="473"/>
        <v>26</v>
      </c>
      <c r="I14199" s="198">
        <f t="shared" si="474"/>
        <v>11</v>
      </c>
    </row>
    <row r="14200" spans="1:9" x14ac:dyDescent="0.3">
      <c r="A14200" s="10">
        <v>43773</v>
      </c>
      <c r="B14200" s="11" t="s">
        <v>2167</v>
      </c>
      <c r="C14200" s="11" t="s">
        <v>570</v>
      </c>
      <c r="D14200" s="11" t="s">
        <v>662</v>
      </c>
      <c r="E14200" s="11">
        <v>6999419</v>
      </c>
      <c r="F14200" s="15">
        <f>IF(ISBLANK($D14200),"",IF(ISBLANK($E14200),VLOOKUP($D14200,$J:$K,2,FALSE),VLOOKUP($E14200,'Daycare Packages'!$A:$G,7,FALSE)))</f>
        <v>27</v>
      </c>
      <c r="G14200" s="15"/>
      <c r="H14200" s="15">
        <f t="shared" si="473"/>
        <v>27</v>
      </c>
      <c r="I14200" s="198">
        <f t="shared" si="474"/>
        <v>11</v>
      </c>
    </row>
    <row r="14201" spans="1:9" x14ac:dyDescent="0.3">
      <c r="A14201" s="10">
        <v>43773</v>
      </c>
      <c r="B14201" s="11" t="s">
        <v>1987</v>
      </c>
      <c r="C14201" s="11" t="s">
        <v>1988</v>
      </c>
      <c r="D14201" s="11" t="s">
        <v>662</v>
      </c>
      <c r="F14201" s="15">
        <f>IF(ISBLANK($D14201),"",IF(ISBLANK($E14201),VLOOKUP($D14201,$J:$K,2,FALSE),VLOOKUP($E14201,'Daycare Packages'!$A:$G,7,FALSE)))</f>
        <v>30</v>
      </c>
      <c r="G14201" s="15"/>
      <c r="H14201" s="15">
        <f t="shared" si="473"/>
        <v>30</v>
      </c>
      <c r="I14201" s="198">
        <f t="shared" si="474"/>
        <v>11</v>
      </c>
    </row>
    <row r="14202" spans="1:9" x14ac:dyDescent="0.3">
      <c r="A14202" s="10">
        <v>43773</v>
      </c>
      <c r="B14202" s="11" t="s">
        <v>941</v>
      </c>
      <c r="C14202" s="11" t="s">
        <v>487</v>
      </c>
      <c r="D14202" s="11" t="s">
        <v>662</v>
      </c>
      <c r="F14202" s="15">
        <f>IF(ISBLANK($D14202),"",IF(ISBLANK($E14202),VLOOKUP($D14202,$J:$K,2,FALSE),VLOOKUP($E14202,'Daycare Packages'!$A:$G,7,FALSE)))</f>
        <v>30</v>
      </c>
      <c r="G14202" s="15"/>
      <c r="H14202" s="15">
        <f t="shared" si="473"/>
        <v>30</v>
      </c>
      <c r="I14202" s="198">
        <f t="shared" si="474"/>
        <v>11</v>
      </c>
    </row>
    <row r="14203" spans="1:9" x14ac:dyDescent="0.3">
      <c r="A14203" s="10">
        <v>43773</v>
      </c>
      <c r="B14203" s="11" t="s">
        <v>2138</v>
      </c>
      <c r="C14203" s="11" t="s">
        <v>2139</v>
      </c>
      <c r="D14203" s="11" t="s">
        <v>659</v>
      </c>
      <c r="F14203" s="15">
        <f>IF(ISBLANK($D14203),"",IF(ISBLANK($E14203),VLOOKUP($D14203,$J:$K,2,FALSE),VLOOKUP($E14203,'Daycare Packages'!$A:$G,7,FALSE)))</f>
        <v>20</v>
      </c>
      <c r="G14203" s="15"/>
      <c r="H14203" s="15">
        <f t="shared" si="473"/>
        <v>20</v>
      </c>
      <c r="I14203" s="198">
        <f t="shared" si="474"/>
        <v>11</v>
      </c>
    </row>
    <row r="14204" spans="1:9" x14ac:dyDescent="0.3">
      <c r="A14204" s="10">
        <v>43773</v>
      </c>
      <c r="B14204" s="11" t="s">
        <v>365</v>
      </c>
      <c r="C14204" s="11" t="s">
        <v>587</v>
      </c>
      <c r="D14204" s="11" t="s">
        <v>662</v>
      </c>
      <c r="F14204" s="15">
        <f>IF(ISBLANK($D14204),"",IF(ISBLANK($E14204),VLOOKUP($D14204,$J:$K,2,FALSE),VLOOKUP($E14204,'Daycare Packages'!$A:$G,7,FALSE)))</f>
        <v>30</v>
      </c>
      <c r="G14204" s="15"/>
      <c r="H14204" s="15">
        <f t="shared" si="473"/>
        <v>30</v>
      </c>
      <c r="I14204" s="198">
        <f t="shared" si="474"/>
        <v>11</v>
      </c>
    </row>
    <row r="14205" spans="1:9" x14ac:dyDescent="0.3">
      <c r="A14205" s="10">
        <v>43773</v>
      </c>
      <c r="B14205" s="11" t="s">
        <v>2031</v>
      </c>
      <c r="C14205" s="11" t="s">
        <v>2032</v>
      </c>
      <c r="D14205" s="11" t="s">
        <v>662</v>
      </c>
      <c r="F14205" s="15">
        <f>IF(ISBLANK($D14205),"",IF(ISBLANK($E14205),VLOOKUP($D14205,$J:$K,2,FALSE),VLOOKUP($E14205,'Daycare Packages'!$A:$G,7,FALSE)))</f>
        <v>30</v>
      </c>
      <c r="G14205" s="15">
        <v>6</v>
      </c>
      <c r="H14205" s="15">
        <f t="shared" ref="H14205:H14268" si="475">IF(ISBLANK(D14205),"",SUM(F14205:G14205))</f>
        <v>36</v>
      </c>
      <c r="I14205" s="198">
        <f t="shared" si="474"/>
        <v>11</v>
      </c>
    </row>
    <row r="14206" spans="1:9" x14ac:dyDescent="0.3">
      <c r="A14206" s="10">
        <v>43773</v>
      </c>
      <c r="B14206" s="11" t="s">
        <v>2006</v>
      </c>
      <c r="C14206" s="11" t="s">
        <v>2007</v>
      </c>
      <c r="D14206" s="11" t="s">
        <v>662</v>
      </c>
      <c r="E14206" s="11">
        <v>6985626</v>
      </c>
      <c r="F14206" s="15">
        <f>IF(ISBLANK($D14206),"",IF(ISBLANK($E14206),VLOOKUP($D14206,$J:$K,2,FALSE),VLOOKUP($E14206,'Daycare Packages'!$A:$G,7,FALSE)))</f>
        <v>23</v>
      </c>
      <c r="G14206" s="15"/>
      <c r="H14206" s="15">
        <f t="shared" si="475"/>
        <v>23</v>
      </c>
      <c r="I14206" s="198">
        <f t="shared" si="474"/>
        <v>11</v>
      </c>
    </row>
    <row r="14207" spans="1:9" x14ac:dyDescent="0.3">
      <c r="A14207" s="10">
        <v>43773</v>
      </c>
      <c r="B14207" s="11" t="s">
        <v>2006</v>
      </c>
      <c r="C14207" s="11" t="s">
        <v>1154</v>
      </c>
      <c r="D14207" s="11" t="s">
        <v>662</v>
      </c>
      <c r="E14207" s="11">
        <v>6985626</v>
      </c>
      <c r="F14207" s="15">
        <f>IF(ISBLANK($D14207),"",IF(ISBLANK($E14207),VLOOKUP($D14207,$J:$K,2,FALSE),VLOOKUP($E14207,'Daycare Packages'!$A:$G,7,FALSE)))</f>
        <v>23</v>
      </c>
      <c r="G14207" s="15"/>
      <c r="H14207" s="15">
        <f t="shared" si="475"/>
        <v>23</v>
      </c>
      <c r="I14207" s="198">
        <f t="shared" si="474"/>
        <v>11</v>
      </c>
    </row>
    <row r="14208" spans="1:9" x14ac:dyDescent="0.3">
      <c r="A14208" s="10">
        <v>43773</v>
      </c>
      <c r="B14208" s="11" t="s">
        <v>134</v>
      </c>
      <c r="C14208" s="11" t="s">
        <v>883</v>
      </c>
      <c r="D14208" s="11" t="s">
        <v>662</v>
      </c>
      <c r="F14208" s="15">
        <f>IF(ISBLANK($D14208),"",IF(ISBLANK($E14208),VLOOKUP($D14208,$J:$K,2,FALSE),VLOOKUP($E14208,'Daycare Packages'!$A:$G,7,FALSE)))</f>
        <v>30</v>
      </c>
      <c r="G14208" s="15"/>
      <c r="H14208" s="15">
        <f t="shared" si="475"/>
        <v>30</v>
      </c>
      <c r="I14208" s="198">
        <f t="shared" si="474"/>
        <v>11</v>
      </c>
    </row>
    <row r="14209" spans="1:9" x14ac:dyDescent="0.3">
      <c r="A14209" s="10">
        <v>43773</v>
      </c>
      <c r="B14209" s="11" t="s">
        <v>209</v>
      </c>
      <c r="C14209" s="11" t="s">
        <v>702</v>
      </c>
      <c r="D14209" s="11" t="s">
        <v>662</v>
      </c>
      <c r="E14209" s="11">
        <v>6992732</v>
      </c>
      <c r="F14209" s="15">
        <f>IF(ISBLANK($D14209),"",IF(ISBLANK($E14209),VLOOKUP($D14209,$J:$K,2,FALSE),VLOOKUP($E14209,'Daycare Packages'!$A:$G,7,FALSE)))</f>
        <v>27</v>
      </c>
      <c r="G14209" s="15"/>
      <c r="H14209" s="15">
        <f t="shared" si="475"/>
        <v>27</v>
      </c>
      <c r="I14209" s="198">
        <f t="shared" si="474"/>
        <v>11</v>
      </c>
    </row>
    <row r="14210" spans="1:9" x14ac:dyDescent="0.3">
      <c r="A14210" s="10">
        <v>43773</v>
      </c>
      <c r="B14210" s="11" t="s">
        <v>2529</v>
      </c>
      <c r="C14210" s="11" t="s">
        <v>433</v>
      </c>
      <c r="D14210" s="11" t="s">
        <v>662</v>
      </c>
      <c r="E14210" s="11">
        <v>6966328</v>
      </c>
      <c r="F14210" s="15">
        <f>IF(ISBLANK($D14210),"",IF(ISBLANK($E14210),VLOOKUP($D14210,$J:$K,2,FALSE),VLOOKUP($E14210,'Daycare Packages'!$A:$G,7,FALSE)))</f>
        <v>23</v>
      </c>
      <c r="G14210" s="15"/>
      <c r="H14210" s="15">
        <f t="shared" si="475"/>
        <v>23</v>
      </c>
      <c r="I14210" s="198">
        <f t="shared" si="474"/>
        <v>11</v>
      </c>
    </row>
    <row r="14211" spans="1:9" x14ac:dyDescent="0.3">
      <c r="A14211" s="10">
        <v>43773</v>
      </c>
      <c r="B14211" s="11" t="s">
        <v>2457</v>
      </c>
      <c r="C14211" s="11" t="s">
        <v>2458</v>
      </c>
      <c r="D14211" s="11" t="s">
        <v>662</v>
      </c>
      <c r="E14211" s="11">
        <v>6999273</v>
      </c>
      <c r="F14211" s="15">
        <f>IF(ISBLANK($D14211),"",IF(ISBLANK($E14211),VLOOKUP($D14211,$J:$K,2,FALSE),VLOOKUP($E14211,'Daycare Packages'!$A:$G,7,FALSE)))</f>
        <v>27</v>
      </c>
      <c r="G14211" s="15"/>
      <c r="H14211" s="15">
        <f t="shared" si="475"/>
        <v>27</v>
      </c>
      <c r="I14211" s="198">
        <f t="shared" ref="I14211:I14274" si="476">IF(A14211="",0,MONTH(A14211))</f>
        <v>11</v>
      </c>
    </row>
    <row r="14212" spans="1:9" x14ac:dyDescent="0.3">
      <c r="A14212" s="10">
        <v>43773</v>
      </c>
      <c r="B14212" s="11" t="s">
        <v>173</v>
      </c>
      <c r="C14212" s="11" t="s">
        <v>587</v>
      </c>
      <c r="D14212" s="11" t="s">
        <v>662</v>
      </c>
      <c r="E14212" s="11">
        <v>6957195</v>
      </c>
      <c r="F14212" s="15">
        <f>IF(ISBLANK($D14212),"",IF(ISBLANK($E14212),VLOOKUP($D14212,$J:$K,2,FALSE),VLOOKUP($E14212,'Daycare Packages'!$A:$G,7,FALSE)))</f>
        <v>25</v>
      </c>
      <c r="G14212" s="15"/>
      <c r="H14212" s="15">
        <f t="shared" si="475"/>
        <v>25</v>
      </c>
      <c r="I14212" s="198">
        <f t="shared" si="476"/>
        <v>11</v>
      </c>
    </row>
    <row r="14213" spans="1:9" x14ac:dyDescent="0.3">
      <c r="A14213" s="10">
        <v>43773</v>
      </c>
      <c r="B14213" s="11" t="s">
        <v>1692</v>
      </c>
      <c r="C14213" s="11" t="s">
        <v>650</v>
      </c>
      <c r="D14213" s="11" t="s">
        <v>662</v>
      </c>
      <c r="F14213" s="15">
        <f>IF(ISBLANK($D14213),"",IF(ISBLANK($E14213),VLOOKUP($D14213,$J:$K,2,FALSE),VLOOKUP($E14213,'Daycare Packages'!$A:$G,7,FALSE)))</f>
        <v>30</v>
      </c>
      <c r="G14213" s="15"/>
      <c r="H14213" s="15">
        <f t="shared" si="475"/>
        <v>30</v>
      </c>
      <c r="I14213" s="198">
        <f t="shared" si="476"/>
        <v>11</v>
      </c>
    </row>
    <row r="14214" spans="1:9" x14ac:dyDescent="0.3">
      <c r="A14214" s="10">
        <v>43773</v>
      </c>
      <c r="B14214" s="11" t="s">
        <v>1317</v>
      </c>
      <c r="C14214" s="11" t="s">
        <v>633</v>
      </c>
      <c r="D14214" s="11" t="s">
        <v>662</v>
      </c>
      <c r="E14214" s="11">
        <v>7004682</v>
      </c>
      <c r="F14214" s="15">
        <f>IF(ISBLANK($D14214),"",IF(ISBLANK($E14214),VLOOKUP($D14214,$J:$K,2,FALSE),VLOOKUP($E14214,'Daycare Packages'!$A:$G,7,FALSE)))</f>
        <v>26</v>
      </c>
      <c r="G14214" s="15"/>
      <c r="H14214" s="15">
        <f t="shared" si="475"/>
        <v>26</v>
      </c>
      <c r="I14214" s="198">
        <f t="shared" si="476"/>
        <v>11</v>
      </c>
    </row>
    <row r="14215" spans="1:9" x14ac:dyDescent="0.3">
      <c r="A14215" s="10">
        <v>43773</v>
      </c>
      <c r="B14215" s="11" t="s">
        <v>109</v>
      </c>
      <c r="C14215" s="11" t="s">
        <v>930</v>
      </c>
      <c r="D14215" s="11" t="s">
        <v>662</v>
      </c>
      <c r="E14215" s="11">
        <v>6957451</v>
      </c>
      <c r="F14215" s="15">
        <f>IF(ISBLANK($D14215),"",IF(ISBLANK($E14215),VLOOKUP($D14215,$J:$K,2,FALSE),VLOOKUP($E14215,'Daycare Packages'!$A:$G,7,FALSE)))</f>
        <v>23</v>
      </c>
      <c r="G14215" s="15"/>
      <c r="H14215" s="15">
        <f t="shared" si="475"/>
        <v>23</v>
      </c>
      <c r="I14215" s="198">
        <f t="shared" si="476"/>
        <v>11</v>
      </c>
    </row>
    <row r="14216" spans="1:9" x14ac:dyDescent="0.3">
      <c r="A14216" s="10">
        <v>43773</v>
      </c>
      <c r="B14216" s="11" t="s">
        <v>109</v>
      </c>
      <c r="C14216" s="11" t="s">
        <v>883</v>
      </c>
      <c r="D14216" s="11" t="s">
        <v>662</v>
      </c>
      <c r="E14216" s="11">
        <v>6957451</v>
      </c>
      <c r="F14216" s="15">
        <f>IF(ISBLANK($D14216),"",IF(ISBLANK($E14216),VLOOKUP($D14216,$J:$K,2,FALSE),VLOOKUP($E14216,'Daycare Packages'!$A:$G,7,FALSE)))</f>
        <v>23</v>
      </c>
      <c r="G14216" s="15"/>
      <c r="H14216" s="15">
        <f t="shared" si="475"/>
        <v>23</v>
      </c>
      <c r="I14216" s="198">
        <f t="shared" si="476"/>
        <v>11</v>
      </c>
    </row>
    <row r="14217" spans="1:9" x14ac:dyDescent="0.3">
      <c r="A14217" s="10">
        <v>43773</v>
      </c>
      <c r="B14217" s="11" t="s">
        <v>141</v>
      </c>
      <c r="C14217" s="11" t="s">
        <v>673</v>
      </c>
      <c r="D14217" s="11" t="s">
        <v>662</v>
      </c>
      <c r="E14217" s="11">
        <v>7007542</v>
      </c>
      <c r="F14217" s="15">
        <f>IF(ISBLANK($D14217),"",IF(ISBLANK($E14217),VLOOKUP($D14217,$J:$K,2,FALSE),VLOOKUP($E14217,'Daycare Packages'!$A:$G,7,FALSE)))</f>
        <v>26</v>
      </c>
      <c r="G14217" s="15"/>
      <c r="H14217" s="15">
        <f t="shared" si="475"/>
        <v>26</v>
      </c>
      <c r="I14217" s="198">
        <f t="shared" si="476"/>
        <v>11</v>
      </c>
    </row>
    <row r="14218" spans="1:9" x14ac:dyDescent="0.3">
      <c r="A14218" s="10">
        <v>43773</v>
      </c>
      <c r="B14218" s="11" t="s">
        <v>894</v>
      </c>
      <c r="C14218" s="11" t="s">
        <v>895</v>
      </c>
      <c r="D14218" s="11" t="s">
        <v>662</v>
      </c>
      <c r="E14218" s="11">
        <v>7001042</v>
      </c>
      <c r="F14218" s="15">
        <f>IF(ISBLANK($D14218),"",IF(ISBLANK($E14218),VLOOKUP($D14218,$J:$K,2,FALSE),VLOOKUP($E14218,'Daycare Packages'!$A:$G,7,FALSE)))</f>
        <v>26</v>
      </c>
      <c r="G14218" s="15"/>
      <c r="H14218" s="15">
        <f t="shared" si="475"/>
        <v>26</v>
      </c>
      <c r="I14218" s="198">
        <f t="shared" si="476"/>
        <v>11</v>
      </c>
    </row>
    <row r="14219" spans="1:9" x14ac:dyDescent="0.3">
      <c r="A14219" s="10">
        <v>43773</v>
      </c>
      <c r="B14219" s="11" t="s">
        <v>894</v>
      </c>
      <c r="C14219" s="11" t="s">
        <v>622</v>
      </c>
      <c r="D14219" s="11" t="s">
        <v>662</v>
      </c>
      <c r="E14219" s="11">
        <v>7001042</v>
      </c>
      <c r="F14219" s="15">
        <f>IF(ISBLANK($D14219),"",IF(ISBLANK($E14219),VLOOKUP($D14219,$J:$K,2,FALSE),VLOOKUP($E14219,'Daycare Packages'!$A:$G,7,FALSE)))</f>
        <v>26</v>
      </c>
      <c r="G14219" s="15"/>
      <c r="H14219" s="15">
        <f t="shared" si="475"/>
        <v>26</v>
      </c>
      <c r="I14219" s="198">
        <f t="shared" si="476"/>
        <v>11</v>
      </c>
    </row>
    <row r="14220" spans="1:9" x14ac:dyDescent="0.3">
      <c r="A14220" s="10">
        <v>43773</v>
      </c>
      <c r="B14220" s="11" t="s">
        <v>193</v>
      </c>
      <c r="C14220" s="11" t="s">
        <v>776</v>
      </c>
      <c r="D14220" s="11" t="s">
        <v>662</v>
      </c>
      <c r="E14220" s="11">
        <v>6988025</v>
      </c>
      <c r="F14220" s="15">
        <f>IF(ISBLANK($D14220),"",IF(ISBLANK($E14220),VLOOKUP($D14220,$J:$K,2,FALSE),VLOOKUP($E14220,'Daycare Packages'!$A:$G,7,FALSE)))</f>
        <v>27</v>
      </c>
      <c r="G14220" s="15"/>
      <c r="H14220" s="15">
        <f t="shared" si="475"/>
        <v>27</v>
      </c>
      <c r="I14220" s="198">
        <f t="shared" si="476"/>
        <v>11</v>
      </c>
    </row>
    <row r="14221" spans="1:9" x14ac:dyDescent="0.3">
      <c r="A14221" s="10">
        <v>43773</v>
      </c>
      <c r="B14221" s="11" t="s">
        <v>2571</v>
      </c>
      <c r="C14221" s="11" t="s">
        <v>424</v>
      </c>
      <c r="D14221" s="11" t="s">
        <v>662</v>
      </c>
      <c r="E14221" s="11">
        <v>6955410</v>
      </c>
      <c r="F14221" s="15">
        <f>IF(ISBLANK($D14221),"",IF(ISBLANK($E14221),VLOOKUP($D14221,$J:$K,2,FALSE),VLOOKUP($E14221,'Daycare Packages'!$A:$G,7,FALSE)))</f>
        <v>27</v>
      </c>
      <c r="G14221" s="15"/>
      <c r="H14221" s="15">
        <f t="shared" si="475"/>
        <v>27</v>
      </c>
      <c r="I14221" s="198">
        <f t="shared" si="476"/>
        <v>11</v>
      </c>
    </row>
    <row r="14222" spans="1:9" x14ac:dyDescent="0.3">
      <c r="A14222" s="10">
        <v>43773</v>
      </c>
      <c r="B14222" s="11" t="s">
        <v>1979</v>
      </c>
      <c r="C14222" s="11" t="s">
        <v>474</v>
      </c>
      <c r="D14222" s="11" t="s">
        <v>662</v>
      </c>
      <c r="E14222" s="11">
        <v>6921788</v>
      </c>
      <c r="F14222" s="15">
        <f>IF(ISBLANK($D14222),"",IF(ISBLANK($E14222),VLOOKUP($D14222,$J:$K,2,FALSE),VLOOKUP($E14222,'Daycare Packages'!$A:$G,7,FALSE)))</f>
        <v>23</v>
      </c>
      <c r="G14222" s="15"/>
      <c r="H14222" s="15">
        <f t="shared" si="475"/>
        <v>23</v>
      </c>
      <c r="I14222" s="198">
        <f t="shared" si="476"/>
        <v>11</v>
      </c>
    </row>
    <row r="14223" spans="1:9" x14ac:dyDescent="0.3">
      <c r="A14223" s="10">
        <v>43773</v>
      </c>
      <c r="B14223" s="11" t="s">
        <v>222</v>
      </c>
      <c r="C14223" s="11" t="s">
        <v>229</v>
      </c>
      <c r="D14223" s="11" t="s">
        <v>662</v>
      </c>
      <c r="E14223" s="11">
        <v>6996968</v>
      </c>
      <c r="F14223" s="15">
        <f>IF(ISBLANK($D14223),"",IF(ISBLANK($E14223),VLOOKUP($D14223,$J:$K,2,FALSE),VLOOKUP($E14223,'Daycare Packages'!$A:$G,7,FALSE)))</f>
        <v>27</v>
      </c>
      <c r="G14223" s="15"/>
      <c r="H14223" s="15">
        <f t="shared" si="475"/>
        <v>27</v>
      </c>
      <c r="I14223" s="198">
        <f t="shared" si="476"/>
        <v>11</v>
      </c>
    </row>
    <row r="14224" spans="1:9" x14ac:dyDescent="0.3">
      <c r="A14224" s="10">
        <v>43773</v>
      </c>
      <c r="B14224" s="11" t="s">
        <v>1957</v>
      </c>
      <c r="C14224" s="11" t="s">
        <v>419</v>
      </c>
      <c r="D14224" s="11" t="s">
        <v>662</v>
      </c>
      <c r="E14224" s="11">
        <v>6999452</v>
      </c>
      <c r="F14224" s="15">
        <f>IF(ISBLANK($D14224),"",IF(ISBLANK($E14224),VLOOKUP($D14224,$J:$K,2,FALSE),VLOOKUP($E14224,'Daycare Packages'!$A:$G,7,FALSE)))</f>
        <v>27</v>
      </c>
      <c r="G14224" s="15"/>
      <c r="H14224" s="15">
        <f t="shared" si="475"/>
        <v>27</v>
      </c>
      <c r="I14224" s="198">
        <f t="shared" si="476"/>
        <v>11</v>
      </c>
    </row>
    <row r="14225" spans="1:9" x14ac:dyDescent="0.3">
      <c r="A14225" s="10">
        <v>43773</v>
      </c>
      <c r="B14225" s="11" t="s">
        <v>170</v>
      </c>
      <c r="C14225" s="11" t="s">
        <v>710</v>
      </c>
      <c r="D14225" s="11" t="s">
        <v>662</v>
      </c>
      <c r="E14225" s="11">
        <v>7006584</v>
      </c>
      <c r="F14225" s="15">
        <f>IF(ISBLANK($D14225),"",IF(ISBLANK($E14225),VLOOKUP($D14225,$J:$K,2,FALSE),VLOOKUP($E14225,'Daycare Packages'!$A:$G,7,FALSE)))</f>
        <v>23</v>
      </c>
      <c r="G14225" s="15"/>
      <c r="H14225" s="15">
        <f t="shared" si="475"/>
        <v>23</v>
      </c>
      <c r="I14225" s="198">
        <f t="shared" si="476"/>
        <v>11</v>
      </c>
    </row>
    <row r="14226" spans="1:9" x14ac:dyDescent="0.3">
      <c r="A14226" s="10">
        <v>43773</v>
      </c>
      <c r="B14226" s="11" t="s">
        <v>663</v>
      </c>
      <c r="C14226" s="11" t="s">
        <v>665</v>
      </c>
      <c r="D14226" s="11" t="s">
        <v>662</v>
      </c>
      <c r="F14226" s="15">
        <f>IF(ISBLANK($D14226),"",IF(ISBLANK($E14226),VLOOKUP($D14226,$J:$K,2,FALSE),VLOOKUP($E14226,'Daycare Packages'!$A:$G,7,FALSE)))</f>
        <v>30</v>
      </c>
      <c r="G14226" s="15"/>
      <c r="H14226" s="15">
        <f t="shared" si="475"/>
        <v>30</v>
      </c>
      <c r="I14226" s="198">
        <f t="shared" si="476"/>
        <v>11</v>
      </c>
    </row>
    <row r="14227" spans="1:9" x14ac:dyDescent="0.3">
      <c r="A14227" s="10">
        <v>43773</v>
      </c>
      <c r="B14227" s="11" t="s">
        <v>663</v>
      </c>
      <c r="C14227" s="11" t="s">
        <v>664</v>
      </c>
      <c r="D14227" s="11" t="s">
        <v>662</v>
      </c>
      <c r="F14227" s="15">
        <f>IF(ISBLANK($D14227),"",IF(ISBLANK($E14227),VLOOKUP($D14227,$J:$K,2,FALSE),VLOOKUP($E14227,'Daycare Packages'!$A:$G,7,FALSE)))</f>
        <v>30</v>
      </c>
      <c r="G14227" s="15"/>
      <c r="H14227" s="15">
        <f t="shared" si="475"/>
        <v>30</v>
      </c>
      <c r="I14227" s="198">
        <f t="shared" si="476"/>
        <v>11</v>
      </c>
    </row>
    <row r="14228" spans="1:9" x14ac:dyDescent="0.3">
      <c r="A14228" s="10">
        <v>43773</v>
      </c>
      <c r="B14228" s="11" t="s">
        <v>699</v>
      </c>
      <c r="C14228" s="11" t="s">
        <v>2572</v>
      </c>
      <c r="D14228" s="11" t="s">
        <v>662</v>
      </c>
      <c r="F14228" s="15">
        <f>IF(ISBLANK($D14228),"",IF(ISBLANK($E14228),VLOOKUP($D14228,$J:$K,2,FALSE),VLOOKUP($E14228,'Daycare Packages'!$A:$G,7,FALSE)))</f>
        <v>30</v>
      </c>
      <c r="G14228" s="15">
        <v>-3</v>
      </c>
      <c r="H14228" s="15">
        <f t="shared" si="475"/>
        <v>27</v>
      </c>
      <c r="I14228" s="198">
        <f t="shared" si="476"/>
        <v>11</v>
      </c>
    </row>
    <row r="14229" spans="1:9" x14ac:dyDescent="0.3">
      <c r="A14229" s="10">
        <v>43773</v>
      </c>
      <c r="B14229" s="11" t="s">
        <v>1483</v>
      </c>
      <c r="C14229" s="11" t="s">
        <v>1484</v>
      </c>
      <c r="D14229" s="11" t="s">
        <v>662</v>
      </c>
      <c r="E14229" s="11">
        <v>6954858</v>
      </c>
      <c r="F14229" s="15">
        <f>IF(ISBLANK($D14229),"",IF(ISBLANK($E14229),VLOOKUP($D14229,$J:$K,2,FALSE),VLOOKUP($E14229,'Daycare Packages'!$A:$G,7,FALSE)))</f>
        <v>27</v>
      </c>
      <c r="G14229" s="15"/>
      <c r="H14229" s="15">
        <f t="shared" si="475"/>
        <v>27</v>
      </c>
      <c r="I14229" s="198">
        <f t="shared" si="476"/>
        <v>11</v>
      </c>
    </row>
    <row r="14230" spans="1:9" x14ac:dyDescent="0.3">
      <c r="A14230" s="10">
        <v>43773</v>
      </c>
      <c r="B14230" s="11" t="s">
        <v>1334</v>
      </c>
      <c r="C14230" s="11" t="s">
        <v>1335</v>
      </c>
      <c r="D14230" s="11" t="s">
        <v>662</v>
      </c>
      <c r="F14230" s="15">
        <f>IF(ISBLANK($D14230),"",IF(ISBLANK($E14230),VLOOKUP($D14230,$J:$K,2,FALSE),VLOOKUP($E14230,'Daycare Packages'!$A:$G,7,FALSE)))</f>
        <v>30</v>
      </c>
      <c r="G14230" s="15"/>
      <c r="H14230" s="15">
        <f t="shared" si="475"/>
        <v>30</v>
      </c>
      <c r="I14230" s="198">
        <f t="shared" si="476"/>
        <v>11</v>
      </c>
    </row>
    <row r="14231" spans="1:9" x14ac:dyDescent="0.3">
      <c r="A14231" s="10">
        <v>43773</v>
      </c>
      <c r="B14231" s="11" t="s">
        <v>218</v>
      </c>
      <c r="C14231" s="11" t="s">
        <v>738</v>
      </c>
      <c r="D14231" s="11" t="s">
        <v>662</v>
      </c>
      <c r="E14231" s="11">
        <v>6911320</v>
      </c>
      <c r="F14231" s="15">
        <f>IF(ISBLANK($D14231),"",IF(ISBLANK($E14231),VLOOKUP($D14231,$J:$K,2,FALSE),VLOOKUP($E14231,'Daycare Packages'!$A:$G,7,FALSE)))</f>
        <v>20</v>
      </c>
      <c r="G14231" s="15"/>
      <c r="H14231" s="15">
        <f t="shared" si="475"/>
        <v>20</v>
      </c>
      <c r="I14231" s="198">
        <f t="shared" si="476"/>
        <v>11</v>
      </c>
    </row>
    <row r="14232" spans="1:9" x14ac:dyDescent="0.3">
      <c r="A14232" s="10">
        <v>43773</v>
      </c>
      <c r="B14232" s="11" t="s">
        <v>218</v>
      </c>
      <c r="C14232" s="11" t="s">
        <v>737</v>
      </c>
      <c r="D14232" s="11" t="s">
        <v>662</v>
      </c>
      <c r="E14232" s="11">
        <v>6911320</v>
      </c>
      <c r="F14232" s="15">
        <f>IF(ISBLANK($D14232),"",IF(ISBLANK($E14232),VLOOKUP($D14232,$J:$K,2,FALSE),VLOOKUP($E14232,'Daycare Packages'!$A:$G,7,FALSE)))</f>
        <v>20</v>
      </c>
      <c r="G14232" s="15"/>
      <c r="H14232" s="15">
        <f t="shared" si="475"/>
        <v>20</v>
      </c>
      <c r="I14232" s="198">
        <f t="shared" si="476"/>
        <v>11</v>
      </c>
    </row>
    <row r="14233" spans="1:9" x14ac:dyDescent="0.3">
      <c r="A14233" s="10">
        <v>43773</v>
      </c>
      <c r="B14233" s="11" t="s">
        <v>1974</v>
      </c>
      <c r="C14233" s="11" t="s">
        <v>1975</v>
      </c>
      <c r="D14233" s="11" t="s">
        <v>662</v>
      </c>
      <c r="F14233" s="15">
        <f>IF(ISBLANK($D14233),"",IF(ISBLANK($E14233),VLOOKUP($D14233,$J:$K,2,FALSE),VLOOKUP($E14233,'Daycare Packages'!$A:$G,7,FALSE)))</f>
        <v>30</v>
      </c>
      <c r="G14233" s="15"/>
      <c r="H14233" s="15">
        <f t="shared" si="475"/>
        <v>30</v>
      </c>
      <c r="I14233" s="198">
        <f t="shared" si="476"/>
        <v>11</v>
      </c>
    </row>
    <row r="14234" spans="1:9" x14ac:dyDescent="0.3">
      <c r="A14234" s="10">
        <v>43773</v>
      </c>
      <c r="B14234" s="11" t="s">
        <v>1479</v>
      </c>
      <c r="C14234" s="11" t="s">
        <v>642</v>
      </c>
      <c r="D14234" s="11" t="s">
        <v>662</v>
      </c>
      <c r="E14234" s="11">
        <v>6974647</v>
      </c>
      <c r="F14234" s="15">
        <f>IF(ISBLANK($D14234),"",IF(ISBLANK($E14234),VLOOKUP($D14234,$J:$K,2,FALSE),VLOOKUP($E14234,'Daycare Packages'!$A:$G,7,FALSE)))</f>
        <v>27</v>
      </c>
      <c r="G14234" s="15"/>
      <c r="H14234" s="15">
        <f t="shared" si="475"/>
        <v>27</v>
      </c>
      <c r="I14234" s="198">
        <f t="shared" si="476"/>
        <v>11</v>
      </c>
    </row>
    <row r="14235" spans="1:9" x14ac:dyDescent="0.3">
      <c r="A14235" s="10">
        <v>43773</v>
      </c>
      <c r="B14235" s="11" t="s">
        <v>216</v>
      </c>
      <c r="C14235" s="11" t="s">
        <v>448</v>
      </c>
      <c r="D14235" s="11" t="s">
        <v>662</v>
      </c>
      <c r="E14235" s="11">
        <v>7001007</v>
      </c>
      <c r="F14235" s="15">
        <f>IF(ISBLANK($D14235),"",IF(ISBLANK($E14235),VLOOKUP($D14235,$J:$K,2,FALSE),VLOOKUP($E14235,'Daycare Packages'!$A:$G,7,FALSE)))</f>
        <v>27</v>
      </c>
      <c r="G14235" s="15"/>
      <c r="H14235" s="15">
        <f t="shared" si="475"/>
        <v>27</v>
      </c>
      <c r="I14235" s="198">
        <f t="shared" si="476"/>
        <v>11</v>
      </c>
    </row>
    <row r="14236" spans="1:9" x14ac:dyDescent="0.3">
      <c r="A14236" s="10">
        <v>43773</v>
      </c>
      <c r="B14236" s="11" t="s">
        <v>2368</v>
      </c>
      <c r="C14236" s="11" t="s">
        <v>665</v>
      </c>
      <c r="D14236" s="11" t="s">
        <v>662</v>
      </c>
      <c r="F14236" s="15">
        <f>IF(ISBLANK($D14236),"",IF(ISBLANK($E14236),VLOOKUP($D14236,$J:$K,2,FALSE),VLOOKUP($E14236,'Daycare Packages'!$A:$G,7,FALSE)))</f>
        <v>30</v>
      </c>
      <c r="G14236" s="15"/>
      <c r="H14236" s="15">
        <f t="shared" si="475"/>
        <v>30</v>
      </c>
      <c r="I14236" s="198">
        <f t="shared" si="476"/>
        <v>11</v>
      </c>
    </row>
    <row r="14237" spans="1:9" x14ac:dyDescent="0.3">
      <c r="A14237" s="10">
        <v>43773</v>
      </c>
      <c r="B14237" s="11" t="s">
        <v>2368</v>
      </c>
      <c r="C14237" s="11" t="s">
        <v>450</v>
      </c>
      <c r="D14237" s="11" t="s">
        <v>662</v>
      </c>
      <c r="F14237" s="15">
        <f>IF(ISBLANK($D14237),"",IF(ISBLANK($E14237),VLOOKUP($D14237,$J:$K,2,FALSE),VLOOKUP($E14237,'Daycare Packages'!$A:$G,7,FALSE)))</f>
        <v>30</v>
      </c>
      <c r="G14237" s="15"/>
      <c r="H14237" s="15">
        <f t="shared" si="475"/>
        <v>30</v>
      </c>
      <c r="I14237" s="198">
        <f t="shared" si="476"/>
        <v>11</v>
      </c>
    </row>
    <row r="14238" spans="1:9" x14ac:dyDescent="0.3">
      <c r="A14238" s="10">
        <v>43773</v>
      </c>
      <c r="B14238" s="11" t="s">
        <v>156</v>
      </c>
      <c r="C14238" s="11" t="s">
        <v>479</v>
      </c>
      <c r="D14238" s="11" t="s">
        <v>662</v>
      </c>
      <c r="E14238" s="11">
        <v>6912335</v>
      </c>
      <c r="F14238" s="15">
        <f>IF(ISBLANK($D14238),"",IF(ISBLANK($E14238),VLOOKUP($D14238,$J:$K,2,FALSE),VLOOKUP($E14238,'Daycare Packages'!$A:$G,7,FALSE)))</f>
        <v>23</v>
      </c>
      <c r="G14238" s="15"/>
      <c r="H14238" s="15">
        <f t="shared" si="475"/>
        <v>23</v>
      </c>
      <c r="I14238" s="198">
        <f t="shared" si="476"/>
        <v>11</v>
      </c>
    </row>
    <row r="14239" spans="1:9" x14ac:dyDescent="0.3">
      <c r="A14239" s="10">
        <v>43773</v>
      </c>
      <c r="B14239" s="11" t="s">
        <v>1005</v>
      </c>
      <c r="C14239" s="11" t="s">
        <v>1006</v>
      </c>
      <c r="D14239" s="11" t="s">
        <v>662</v>
      </c>
      <c r="F14239" s="15">
        <f>IF(ISBLANK($D14239),"",IF(ISBLANK($E14239),VLOOKUP($D14239,$J:$K,2,FALSE),VLOOKUP($E14239,'Daycare Packages'!$A:$G,7,FALSE)))</f>
        <v>30</v>
      </c>
      <c r="G14239" s="15"/>
      <c r="H14239" s="15">
        <f t="shared" si="475"/>
        <v>30</v>
      </c>
      <c r="I14239" s="198">
        <f t="shared" si="476"/>
        <v>11</v>
      </c>
    </row>
    <row r="14240" spans="1:9" x14ac:dyDescent="0.3">
      <c r="A14240" s="10">
        <v>43773</v>
      </c>
      <c r="B14240" s="11" t="s">
        <v>207</v>
      </c>
      <c r="C14240" s="11" t="s">
        <v>229</v>
      </c>
      <c r="D14240" s="11" t="s">
        <v>662</v>
      </c>
      <c r="E14240" s="11">
        <v>6974737</v>
      </c>
      <c r="F14240" s="15">
        <f>IF(ISBLANK($D14240),"",IF(ISBLANK($E14240),VLOOKUP($D14240,$J:$K,2,FALSE),VLOOKUP($E14240,'Daycare Packages'!$A:$G,7,FALSE)))</f>
        <v>25</v>
      </c>
      <c r="G14240" s="15"/>
      <c r="H14240" s="15">
        <f t="shared" si="475"/>
        <v>25</v>
      </c>
      <c r="I14240" s="198">
        <f t="shared" si="476"/>
        <v>11</v>
      </c>
    </row>
    <row r="14241" spans="1:9" x14ac:dyDescent="0.3">
      <c r="A14241" s="10">
        <v>43773</v>
      </c>
      <c r="B14241" s="11" t="s">
        <v>230</v>
      </c>
      <c r="C14241" s="11" t="s">
        <v>493</v>
      </c>
      <c r="D14241" s="11" t="s">
        <v>662</v>
      </c>
      <c r="F14241" s="15">
        <f>IF(ISBLANK($D14241),"",IF(ISBLANK($E14241),VLOOKUP($D14241,$J:$K,2,FALSE),VLOOKUP($E14241,'Daycare Packages'!$A:$G,7,FALSE)))</f>
        <v>30</v>
      </c>
      <c r="G14241" s="15"/>
      <c r="H14241" s="15">
        <f t="shared" si="475"/>
        <v>30</v>
      </c>
      <c r="I14241" s="198">
        <f t="shared" si="476"/>
        <v>11</v>
      </c>
    </row>
    <row r="14242" spans="1:9" x14ac:dyDescent="0.3">
      <c r="A14242" s="10">
        <v>43773</v>
      </c>
      <c r="B14242" s="11" t="s">
        <v>140</v>
      </c>
      <c r="C14242" s="11" t="s">
        <v>475</v>
      </c>
      <c r="D14242" s="11" t="s">
        <v>662</v>
      </c>
      <c r="E14242" s="11">
        <v>6964153</v>
      </c>
      <c r="F14242" s="15">
        <f>IF(ISBLANK($D14242),"",IF(ISBLANK($E14242),VLOOKUP($D14242,$J:$K,2,FALSE),VLOOKUP($E14242,'Daycare Packages'!$A:$G,7,FALSE)))</f>
        <v>26</v>
      </c>
      <c r="G14242" s="15"/>
      <c r="H14242" s="15">
        <f t="shared" si="475"/>
        <v>26</v>
      </c>
      <c r="I14242" s="198">
        <f t="shared" si="476"/>
        <v>11</v>
      </c>
    </row>
    <row r="14243" spans="1:9" x14ac:dyDescent="0.3">
      <c r="A14243" s="10">
        <v>43773</v>
      </c>
      <c r="B14243" s="11" t="s">
        <v>2573</v>
      </c>
      <c r="C14243" s="11" t="s">
        <v>573</v>
      </c>
      <c r="D14243" s="11" t="s">
        <v>662</v>
      </c>
      <c r="E14243" s="11">
        <v>7015428</v>
      </c>
      <c r="F14243" s="15">
        <f>IF(ISBLANK($D14243),"",IF(ISBLANK($E14243),VLOOKUP($D14243,$J:$K,2,FALSE),VLOOKUP($E14243,'Daycare Packages'!$A:$G,7,FALSE)))</f>
        <v>23</v>
      </c>
      <c r="G14243" s="15"/>
      <c r="H14243" s="15">
        <f t="shared" si="475"/>
        <v>23</v>
      </c>
      <c r="I14243" s="198">
        <f t="shared" si="476"/>
        <v>11</v>
      </c>
    </row>
    <row r="14244" spans="1:9" x14ac:dyDescent="0.3">
      <c r="A14244" s="10">
        <v>43773</v>
      </c>
      <c r="B14244" s="11" t="s">
        <v>217</v>
      </c>
      <c r="C14244" s="11" t="s">
        <v>1584</v>
      </c>
      <c r="D14244" s="11" t="s">
        <v>662</v>
      </c>
      <c r="E14244" s="11">
        <v>7001066</v>
      </c>
      <c r="F14244" s="15">
        <f>IF(ISBLANK($D14244),"",IF(ISBLANK($E14244),VLOOKUP($D14244,$J:$K,2,FALSE),VLOOKUP($E14244,'Daycare Packages'!$A:$G,7,FALSE)))</f>
        <v>26</v>
      </c>
      <c r="G14244" s="15"/>
      <c r="H14244" s="15">
        <f t="shared" si="475"/>
        <v>26</v>
      </c>
      <c r="I14244" s="198">
        <f t="shared" si="476"/>
        <v>11</v>
      </c>
    </row>
    <row r="14245" spans="1:9" x14ac:dyDescent="0.3">
      <c r="A14245" s="10">
        <v>43773</v>
      </c>
      <c r="B14245" s="11" t="s">
        <v>139</v>
      </c>
      <c r="C14245" s="11" t="s">
        <v>867</v>
      </c>
      <c r="D14245" s="11" t="s">
        <v>662</v>
      </c>
      <c r="E14245" s="11">
        <v>6995554</v>
      </c>
      <c r="F14245" s="15">
        <f>IF(ISBLANK($D14245),"",IF(ISBLANK($E14245),VLOOKUP($D14245,$J:$K,2,FALSE),VLOOKUP($E14245,'Daycare Packages'!$A:$G,7,FALSE)))</f>
        <v>27</v>
      </c>
      <c r="G14245" s="15"/>
      <c r="H14245" s="15">
        <f t="shared" si="475"/>
        <v>27</v>
      </c>
      <c r="I14245" s="198">
        <f t="shared" si="476"/>
        <v>11</v>
      </c>
    </row>
    <row r="14246" spans="1:9" x14ac:dyDescent="0.3">
      <c r="A14246" s="10">
        <v>43773</v>
      </c>
      <c r="B14246" s="11" t="s">
        <v>114</v>
      </c>
      <c r="C14246" s="11" t="s">
        <v>661</v>
      </c>
      <c r="D14246" s="11" t="s">
        <v>662</v>
      </c>
      <c r="E14246" s="11">
        <v>6939596</v>
      </c>
      <c r="F14246" s="15">
        <f>IF(ISBLANK($D14246),"",IF(ISBLANK($E14246),VLOOKUP($D14246,$J:$K,2,FALSE),VLOOKUP($E14246,'Daycare Packages'!$A:$G,7,FALSE)))</f>
        <v>23</v>
      </c>
      <c r="G14246" s="15"/>
      <c r="H14246" s="15">
        <f t="shared" si="475"/>
        <v>23</v>
      </c>
      <c r="I14246" s="198">
        <f t="shared" si="476"/>
        <v>11</v>
      </c>
    </row>
    <row r="14247" spans="1:9" x14ac:dyDescent="0.3">
      <c r="A14247" s="10">
        <v>43773</v>
      </c>
      <c r="B14247" s="11" t="s">
        <v>166</v>
      </c>
      <c r="C14247" s="11" t="s">
        <v>744</v>
      </c>
      <c r="D14247" s="11" t="s">
        <v>662</v>
      </c>
      <c r="E14247" s="11">
        <v>6923853</v>
      </c>
      <c r="F14247" s="15">
        <f>IF(ISBLANK($D14247),"",IF(ISBLANK($E14247),VLOOKUP($D14247,$J:$K,2,FALSE),VLOOKUP($E14247,'Daycare Packages'!$A:$G,7,FALSE)))</f>
        <v>25</v>
      </c>
      <c r="G14247" s="15"/>
      <c r="H14247" s="15">
        <f t="shared" si="475"/>
        <v>25</v>
      </c>
      <c r="I14247" s="198">
        <f t="shared" si="476"/>
        <v>11</v>
      </c>
    </row>
    <row r="14248" spans="1:9" x14ac:dyDescent="0.3">
      <c r="A14248" s="10">
        <v>43773</v>
      </c>
      <c r="B14248" s="11" t="s">
        <v>2574</v>
      </c>
      <c r="C14248" s="11" t="s">
        <v>717</v>
      </c>
      <c r="D14248" s="11" t="s">
        <v>662</v>
      </c>
      <c r="F14248" s="15">
        <f>IF(ISBLANK($D14248),"",IF(ISBLANK($E14248),VLOOKUP($D14248,$J:$K,2,FALSE),VLOOKUP($E14248,'Daycare Packages'!$A:$G,7,FALSE)))</f>
        <v>30</v>
      </c>
      <c r="G14248" s="15"/>
      <c r="H14248" s="15">
        <f t="shared" si="475"/>
        <v>30</v>
      </c>
      <c r="I14248" s="198">
        <f t="shared" si="476"/>
        <v>11</v>
      </c>
    </row>
    <row r="14249" spans="1:9" x14ac:dyDescent="0.3">
      <c r="A14249" s="10">
        <v>43773</v>
      </c>
      <c r="B14249" s="11" t="s">
        <v>182</v>
      </c>
      <c r="C14249" s="11" t="s">
        <v>685</v>
      </c>
      <c r="D14249" s="11" t="s">
        <v>662</v>
      </c>
      <c r="E14249" s="11">
        <v>6973446</v>
      </c>
      <c r="F14249" s="15">
        <f>IF(ISBLANK($D14249),"",IF(ISBLANK($E14249),VLOOKUP($D14249,$J:$K,2,FALSE),VLOOKUP($E14249,'Daycare Packages'!$A:$G,7,FALSE)))</f>
        <v>23</v>
      </c>
      <c r="G14249" s="15"/>
      <c r="H14249" s="15">
        <f t="shared" si="475"/>
        <v>23</v>
      </c>
      <c r="I14249" s="198">
        <f t="shared" si="476"/>
        <v>11</v>
      </c>
    </row>
    <row r="14250" spans="1:9" x14ac:dyDescent="0.3">
      <c r="A14250" s="10">
        <v>43773</v>
      </c>
      <c r="B14250" s="11" t="s">
        <v>1535</v>
      </c>
      <c r="C14250" s="11" t="s">
        <v>846</v>
      </c>
      <c r="D14250" s="11" t="s">
        <v>662</v>
      </c>
      <c r="E14250" s="11">
        <v>6955604</v>
      </c>
      <c r="F14250" s="15">
        <f>IF(ISBLANK($D14250),"",IF(ISBLANK($E14250),VLOOKUP($D14250,$J:$K,2,FALSE),VLOOKUP($E14250,'Daycare Packages'!$A:$G,7,FALSE)))</f>
        <v>26</v>
      </c>
      <c r="G14250" s="15"/>
      <c r="H14250" s="15">
        <f t="shared" si="475"/>
        <v>26</v>
      </c>
      <c r="I14250" s="198">
        <f t="shared" si="476"/>
        <v>11</v>
      </c>
    </row>
    <row r="14251" spans="1:9" x14ac:dyDescent="0.3">
      <c r="A14251" s="10">
        <v>43773</v>
      </c>
      <c r="B14251" s="11" t="s">
        <v>177</v>
      </c>
      <c r="C14251" s="11" t="s">
        <v>417</v>
      </c>
      <c r="D14251" s="11" t="s">
        <v>662</v>
      </c>
      <c r="E14251" s="11">
        <v>6967833</v>
      </c>
      <c r="F14251" s="15">
        <f>IF(ISBLANK($D14251),"",IF(ISBLANK($E14251),VLOOKUP($D14251,$J:$K,2,FALSE),VLOOKUP($E14251,'Daycare Packages'!$A:$G,7,FALSE)))</f>
        <v>25</v>
      </c>
      <c r="G14251" s="15"/>
      <c r="H14251" s="15">
        <f t="shared" si="475"/>
        <v>25</v>
      </c>
      <c r="I14251" s="198">
        <f t="shared" si="476"/>
        <v>11</v>
      </c>
    </row>
    <row r="14252" spans="1:9" x14ac:dyDescent="0.3">
      <c r="A14252" s="55">
        <v>43773</v>
      </c>
      <c r="B14252" s="56" t="s">
        <v>511</v>
      </c>
      <c r="C14252" s="56" t="s">
        <v>512</v>
      </c>
      <c r="D14252" s="56" t="s">
        <v>662</v>
      </c>
      <c r="E14252" s="56"/>
      <c r="F14252" s="59">
        <f>IF(ISBLANK($D14252),"",IF(ISBLANK($E14252),VLOOKUP($D14252,$J:$K,2,FALSE),VLOOKUP($E14252,'Daycare Packages'!$A:$G,7,FALSE)))</f>
        <v>30</v>
      </c>
      <c r="G14252" s="59"/>
      <c r="H14252" s="59">
        <f t="shared" si="475"/>
        <v>30</v>
      </c>
      <c r="I14252" s="198">
        <f t="shared" si="476"/>
        <v>11</v>
      </c>
    </row>
    <row r="14253" spans="1:9" x14ac:dyDescent="0.3">
      <c r="A14253" s="10">
        <v>43774</v>
      </c>
      <c r="B14253" s="11" t="s">
        <v>2444</v>
      </c>
      <c r="C14253" s="11" t="s">
        <v>996</v>
      </c>
      <c r="D14253" s="11" t="s">
        <v>659</v>
      </c>
      <c r="E14253" s="11">
        <v>7001954</v>
      </c>
      <c r="F14253" s="15">
        <f>IF(ISBLANK($D14253),"",IF(ISBLANK($E14253),VLOOKUP($D14253,$J:$K,2,FALSE),VLOOKUP($E14253,'Daycare Packages'!$A:$G,7,FALSE)))</f>
        <v>19</v>
      </c>
      <c r="G14253" s="15"/>
      <c r="H14253" s="15">
        <f t="shared" si="475"/>
        <v>19</v>
      </c>
      <c r="I14253" s="198">
        <f t="shared" si="476"/>
        <v>11</v>
      </c>
    </row>
    <row r="14254" spans="1:9" x14ac:dyDescent="0.3">
      <c r="A14254" s="10">
        <v>43774</v>
      </c>
      <c r="B14254" s="11" t="s">
        <v>2575</v>
      </c>
      <c r="C14254" s="11" t="s">
        <v>1898</v>
      </c>
      <c r="D14254" s="11" t="s">
        <v>671</v>
      </c>
      <c r="F14254" s="15">
        <f>IF(ISBLANK($D14254),"",IF(ISBLANK($E14254),VLOOKUP($D14254,$J:$K,2,FALSE),VLOOKUP($E14254,'Daycare Packages'!$A:$G,7,FALSE)))</f>
        <v>0</v>
      </c>
      <c r="G14254" s="15"/>
      <c r="H14254" s="15">
        <f t="shared" si="475"/>
        <v>0</v>
      </c>
      <c r="I14254" s="198">
        <f t="shared" si="476"/>
        <v>11</v>
      </c>
    </row>
    <row r="14255" spans="1:9" x14ac:dyDescent="0.3">
      <c r="A14255" s="10">
        <v>43774</v>
      </c>
      <c r="B14255" s="11" t="s">
        <v>2384</v>
      </c>
      <c r="C14255" s="11" t="s">
        <v>2385</v>
      </c>
      <c r="D14255" s="11" t="s">
        <v>662</v>
      </c>
      <c r="E14255" s="11">
        <v>7003016</v>
      </c>
      <c r="F14255" s="15">
        <f>IF(ISBLANK($D14255),"",IF(ISBLANK($E14255),VLOOKUP($D14255,$J:$K,2,FALSE),VLOOKUP($E14255,'Daycare Packages'!$A:$G,7,FALSE)))</f>
        <v>17</v>
      </c>
      <c r="G14255" s="15"/>
      <c r="H14255" s="15">
        <f t="shared" si="475"/>
        <v>17</v>
      </c>
      <c r="I14255" s="198">
        <f t="shared" si="476"/>
        <v>11</v>
      </c>
    </row>
    <row r="14256" spans="1:9" x14ac:dyDescent="0.3">
      <c r="A14256" s="10">
        <v>43774</v>
      </c>
      <c r="B14256" s="11" t="s">
        <v>205</v>
      </c>
      <c r="C14256" s="11" t="s">
        <v>863</v>
      </c>
      <c r="D14256" s="11" t="s">
        <v>659</v>
      </c>
      <c r="F14256" s="15">
        <f>IF(ISBLANK($D14256),"",IF(ISBLANK($E14256),VLOOKUP($D14256,$J:$K,2,FALSE),VLOOKUP($E14256,'Daycare Packages'!$A:$G,7,FALSE)))</f>
        <v>20</v>
      </c>
      <c r="G14256" s="15"/>
      <c r="H14256" s="15">
        <f t="shared" si="475"/>
        <v>20</v>
      </c>
      <c r="I14256" s="198">
        <f t="shared" si="476"/>
        <v>11</v>
      </c>
    </row>
    <row r="14257" spans="1:9" x14ac:dyDescent="0.3">
      <c r="A14257" s="10">
        <v>43774</v>
      </c>
      <c r="B14257" s="11" t="s">
        <v>1259</v>
      </c>
      <c r="C14257" s="11" t="s">
        <v>229</v>
      </c>
      <c r="D14257" s="11" t="s">
        <v>659</v>
      </c>
      <c r="F14257" s="15">
        <f>IF(ISBLANK($D14257),"",IF(ISBLANK($E14257),VLOOKUP($D14257,$J:$K,2,FALSE),VLOOKUP($E14257,'Daycare Packages'!$A:$G,7,FALSE)))</f>
        <v>20</v>
      </c>
      <c r="G14257" s="15"/>
      <c r="H14257" s="15">
        <f t="shared" si="475"/>
        <v>20</v>
      </c>
      <c r="I14257" s="198">
        <f t="shared" si="476"/>
        <v>11</v>
      </c>
    </row>
    <row r="14258" spans="1:9" x14ac:dyDescent="0.3">
      <c r="A14258" s="10">
        <v>43774</v>
      </c>
      <c r="B14258" s="11" t="s">
        <v>1221</v>
      </c>
      <c r="C14258" s="11" t="s">
        <v>1222</v>
      </c>
      <c r="D14258" s="11" t="s">
        <v>662</v>
      </c>
      <c r="E14258" s="11">
        <v>7008424</v>
      </c>
      <c r="F14258" s="15">
        <f>IF(ISBLANK($D14258),"",IF(ISBLANK($E14258),VLOOKUP($D14258,$J:$K,2,FALSE),VLOOKUP($E14258,'Daycare Packages'!$A:$G,7,FALSE)))</f>
        <v>18</v>
      </c>
      <c r="G14258" s="15"/>
      <c r="H14258" s="15">
        <f t="shared" si="475"/>
        <v>18</v>
      </c>
      <c r="I14258" s="198">
        <f t="shared" si="476"/>
        <v>11</v>
      </c>
    </row>
    <row r="14259" spans="1:9" x14ac:dyDescent="0.3">
      <c r="A14259" s="10">
        <v>43774</v>
      </c>
      <c r="B14259" s="11" t="s">
        <v>201</v>
      </c>
      <c r="C14259" s="11" t="s">
        <v>672</v>
      </c>
      <c r="D14259" s="11" t="s">
        <v>659</v>
      </c>
      <c r="F14259" s="15">
        <f>IF(ISBLANK($D14259),"",IF(ISBLANK($E14259),VLOOKUP($D14259,$J:$K,2,FALSE),VLOOKUP($E14259,'Daycare Packages'!$A:$G,7,FALSE)))</f>
        <v>20</v>
      </c>
      <c r="G14259" s="15"/>
      <c r="H14259" s="15">
        <f t="shared" si="475"/>
        <v>20</v>
      </c>
      <c r="I14259" s="198">
        <f t="shared" si="476"/>
        <v>11</v>
      </c>
    </row>
    <row r="14260" spans="1:9" x14ac:dyDescent="0.3">
      <c r="A14260" s="10">
        <v>43774</v>
      </c>
      <c r="B14260" s="11" t="s">
        <v>190</v>
      </c>
      <c r="C14260" s="11" t="s">
        <v>718</v>
      </c>
      <c r="D14260" s="11" t="s">
        <v>659</v>
      </c>
      <c r="F14260" s="15">
        <f>IF(ISBLANK($D14260),"",IF(ISBLANK($E14260),VLOOKUP($D14260,$J:$K,2,FALSE),VLOOKUP($E14260,'Daycare Packages'!$A:$G,7,FALSE)))</f>
        <v>20</v>
      </c>
      <c r="G14260" s="15"/>
      <c r="H14260" s="15">
        <f t="shared" si="475"/>
        <v>20</v>
      </c>
      <c r="I14260" s="198">
        <f t="shared" si="476"/>
        <v>11</v>
      </c>
    </row>
    <row r="14261" spans="1:9" x14ac:dyDescent="0.3">
      <c r="A14261" s="10">
        <v>43774</v>
      </c>
      <c r="B14261" s="11" t="s">
        <v>244</v>
      </c>
      <c r="C14261" s="11" t="s">
        <v>673</v>
      </c>
      <c r="D14261" s="11" t="s">
        <v>662</v>
      </c>
      <c r="E14261" s="11">
        <v>6995241</v>
      </c>
      <c r="F14261" s="15">
        <f>IF(ISBLANK($D14261),"",IF(ISBLANK($E14261),VLOOKUP($D14261,$J:$K,2,FALSE),VLOOKUP($E14261,'Daycare Packages'!$A:$G,7,FALSE)))</f>
        <v>25</v>
      </c>
      <c r="G14261" s="15"/>
      <c r="H14261" s="15">
        <f t="shared" si="475"/>
        <v>25</v>
      </c>
      <c r="I14261" s="198">
        <f t="shared" si="476"/>
        <v>11</v>
      </c>
    </row>
    <row r="14262" spans="1:9" x14ac:dyDescent="0.3">
      <c r="A14262" s="10">
        <v>43774</v>
      </c>
      <c r="B14262" s="11" t="s">
        <v>849</v>
      </c>
      <c r="C14262" s="11" t="s">
        <v>850</v>
      </c>
      <c r="D14262" s="11" t="s">
        <v>662</v>
      </c>
      <c r="F14262" s="15">
        <f>IF(ISBLANK($D14262),"",IF(ISBLANK($E14262),VLOOKUP($D14262,$J:$K,2,FALSE),VLOOKUP($E14262,'Daycare Packages'!$A:$G,7,FALSE)))</f>
        <v>30</v>
      </c>
      <c r="G14262" s="15"/>
      <c r="H14262" s="15">
        <f t="shared" si="475"/>
        <v>30</v>
      </c>
      <c r="I14262" s="198">
        <f t="shared" si="476"/>
        <v>11</v>
      </c>
    </row>
    <row r="14263" spans="1:9" x14ac:dyDescent="0.3">
      <c r="A14263" s="10">
        <v>43774</v>
      </c>
      <c r="B14263" s="11" t="s">
        <v>530</v>
      </c>
      <c r="C14263" s="11" t="s">
        <v>531</v>
      </c>
      <c r="D14263" s="11" t="s">
        <v>662</v>
      </c>
      <c r="F14263" s="15">
        <f>IF(ISBLANK($D14263),"",IF(ISBLANK($E14263),VLOOKUP($D14263,$J:$K,2,FALSE),VLOOKUP($E14263,'Daycare Packages'!$A:$G,7,FALSE)))</f>
        <v>30</v>
      </c>
      <c r="G14263" s="15"/>
      <c r="H14263" s="15">
        <f t="shared" si="475"/>
        <v>30</v>
      </c>
      <c r="I14263" s="198">
        <f t="shared" si="476"/>
        <v>11</v>
      </c>
    </row>
    <row r="14264" spans="1:9" x14ac:dyDescent="0.3">
      <c r="A14264" s="10">
        <v>43774</v>
      </c>
      <c r="B14264" s="11" t="s">
        <v>197</v>
      </c>
      <c r="C14264" s="11" t="s">
        <v>689</v>
      </c>
      <c r="D14264" s="11" t="s">
        <v>662</v>
      </c>
      <c r="E14264" s="11">
        <v>7001011</v>
      </c>
      <c r="F14264" s="15">
        <f>IF(ISBLANK($D14264),"",IF(ISBLANK($E14264),VLOOKUP($D14264,$J:$K,2,FALSE),VLOOKUP($E14264,'Daycare Packages'!$A:$G,7,FALSE)))</f>
        <v>27</v>
      </c>
      <c r="G14264" s="15"/>
      <c r="H14264" s="15">
        <f t="shared" si="475"/>
        <v>27</v>
      </c>
      <c r="I14264" s="198">
        <f t="shared" si="476"/>
        <v>11</v>
      </c>
    </row>
    <row r="14265" spans="1:9" x14ac:dyDescent="0.3">
      <c r="A14265" s="10">
        <v>43774</v>
      </c>
      <c r="B14265" s="11" t="s">
        <v>427</v>
      </c>
      <c r="C14265" s="11" t="s">
        <v>1313</v>
      </c>
      <c r="D14265" s="11" t="s">
        <v>662</v>
      </c>
      <c r="E14265" s="11">
        <v>7002117</v>
      </c>
      <c r="F14265" s="15">
        <f>IF(ISBLANK($D14265),"",IF(ISBLANK($E14265),VLOOKUP($D14265,$J:$K,2,FALSE),VLOOKUP($E14265,'Daycare Packages'!$A:$G,7,FALSE)))</f>
        <v>19</v>
      </c>
      <c r="G14265" s="15"/>
      <c r="H14265" s="15">
        <f t="shared" si="475"/>
        <v>19</v>
      </c>
      <c r="I14265" s="198">
        <f t="shared" si="476"/>
        <v>11</v>
      </c>
    </row>
    <row r="14266" spans="1:9" x14ac:dyDescent="0.3">
      <c r="A14266" s="10">
        <v>43774</v>
      </c>
      <c r="B14266" s="11" t="s">
        <v>1317</v>
      </c>
      <c r="C14266" s="11" t="s">
        <v>633</v>
      </c>
      <c r="D14266" s="11" t="s">
        <v>662</v>
      </c>
      <c r="E14266" s="11">
        <v>7004682</v>
      </c>
      <c r="F14266" s="15">
        <f>IF(ISBLANK($D14266),"",IF(ISBLANK($E14266),VLOOKUP($D14266,$J:$K,2,FALSE),VLOOKUP($E14266,'Daycare Packages'!$A:$G,7,FALSE)))</f>
        <v>26</v>
      </c>
      <c r="G14266" s="15"/>
      <c r="H14266" s="15">
        <f t="shared" si="475"/>
        <v>26</v>
      </c>
      <c r="I14266" s="198">
        <f t="shared" si="476"/>
        <v>11</v>
      </c>
    </row>
    <row r="14267" spans="1:9" x14ac:dyDescent="0.3">
      <c r="A14267" s="10">
        <v>43774</v>
      </c>
      <c r="B14267" s="11" t="s">
        <v>2059</v>
      </c>
      <c r="C14267" s="11" t="s">
        <v>426</v>
      </c>
      <c r="D14267" s="11" t="s">
        <v>662</v>
      </c>
      <c r="F14267" s="15">
        <f>IF(ISBLANK($D14267),"",IF(ISBLANK($E14267),VLOOKUP($D14267,$J:$K,2,FALSE),VLOOKUP($E14267,'Daycare Packages'!$A:$G,7,FALSE)))</f>
        <v>30</v>
      </c>
      <c r="G14267" s="15"/>
      <c r="H14267" s="15">
        <f t="shared" si="475"/>
        <v>30</v>
      </c>
      <c r="I14267" s="198">
        <f t="shared" si="476"/>
        <v>11</v>
      </c>
    </row>
    <row r="14268" spans="1:9" x14ac:dyDescent="0.3">
      <c r="A14268" s="10">
        <v>43774</v>
      </c>
      <c r="B14268" s="11" t="s">
        <v>168</v>
      </c>
      <c r="C14268" s="11" t="s">
        <v>640</v>
      </c>
      <c r="D14268" s="11" t="s">
        <v>662</v>
      </c>
      <c r="F14268" s="15">
        <f>IF(ISBLANK($D14268),"",IF(ISBLANK($E14268),VLOOKUP($D14268,$J:$K,2,FALSE),VLOOKUP($E14268,'Daycare Packages'!$A:$G,7,FALSE)))</f>
        <v>30</v>
      </c>
      <c r="G14268" s="15"/>
      <c r="H14268" s="15">
        <f t="shared" si="475"/>
        <v>30</v>
      </c>
      <c r="I14268" s="198">
        <f t="shared" si="476"/>
        <v>11</v>
      </c>
    </row>
    <row r="14269" spans="1:9" x14ac:dyDescent="0.3">
      <c r="A14269" s="10">
        <v>43774</v>
      </c>
      <c r="B14269" s="11" t="s">
        <v>212</v>
      </c>
      <c r="C14269" s="11" t="s">
        <v>707</v>
      </c>
      <c r="D14269" s="11" t="s">
        <v>662</v>
      </c>
      <c r="E14269" s="11">
        <v>7012941</v>
      </c>
      <c r="F14269" s="15">
        <f>IF(ISBLANK($D14269),"",IF(ISBLANK($E14269),VLOOKUP($D14269,$J:$K,2,FALSE),VLOOKUP($E14269,'Daycare Packages'!$A:$G,7,FALSE)))</f>
        <v>27</v>
      </c>
      <c r="G14269" s="15"/>
      <c r="H14269" s="15">
        <f t="shared" ref="H14269:H14332" si="477">IF(ISBLANK(D14269),"",SUM(F14269:G14269))</f>
        <v>27</v>
      </c>
      <c r="I14269" s="198">
        <f t="shared" si="476"/>
        <v>11</v>
      </c>
    </row>
    <row r="14270" spans="1:9" x14ac:dyDescent="0.3">
      <c r="A14270" s="10">
        <v>43774</v>
      </c>
      <c r="B14270" s="11" t="s">
        <v>690</v>
      </c>
      <c r="C14270" s="11" t="s">
        <v>691</v>
      </c>
      <c r="D14270" s="11" t="s">
        <v>662</v>
      </c>
      <c r="E14270" s="11">
        <v>6937080</v>
      </c>
      <c r="F14270" s="15">
        <f>IF(ISBLANK($D14270),"",IF(ISBLANK($E14270),VLOOKUP($D14270,$J:$K,2,FALSE),VLOOKUP($E14270,'Daycare Packages'!$A:$G,7,FALSE)))</f>
        <v>23</v>
      </c>
      <c r="G14270" s="15"/>
      <c r="H14270" s="15">
        <f t="shared" si="477"/>
        <v>23</v>
      </c>
      <c r="I14270" s="198">
        <f t="shared" si="476"/>
        <v>11</v>
      </c>
    </row>
    <row r="14271" spans="1:9" x14ac:dyDescent="0.3">
      <c r="A14271" s="10">
        <v>43774</v>
      </c>
      <c r="B14271" s="11" t="s">
        <v>2167</v>
      </c>
      <c r="C14271" s="11" t="s">
        <v>570</v>
      </c>
      <c r="D14271" s="11" t="s">
        <v>662</v>
      </c>
      <c r="E14271" s="11">
        <v>6999419</v>
      </c>
      <c r="F14271" s="15">
        <f>IF(ISBLANK($D14271),"",IF(ISBLANK($E14271),VLOOKUP($D14271,$J:$K,2,FALSE),VLOOKUP($E14271,'Daycare Packages'!$A:$G,7,FALSE)))</f>
        <v>27</v>
      </c>
      <c r="G14271" s="15"/>
      <c r="H14271" s="15">
        <f t="shared" si="477"/>
        <v>27</v>
      </c>
      <c r="I14271" s="198">
        <f t="shared" si="476"/>
        <v>11</v>
      </c>
    </row>
    <row r="14272" spans="1:9" x14ac:dyDescent="0.3">
      <c r="A14272" s="10">
        <v>43774</v>
      </c>
      <c r="B14272" s="11" t="s">
        <v>120</v>
      </c>
      <c r="C14272" s="11" t="s">
        <v>801</v>
      </c>
      <c r="D14272" s="11" t="s">
        <v>662</v>
      </c>
      <c r="E14272" s="11">
        <v>6735731</v>
      </c>
      <c r="F14272" s="15">
        <f>IF(ISBLANK($D14272),"",IF(ISBLANK($E14272),VLOOKUP($D14272,$J:$K,2,FALSE),VLOOKUP($E14272,'Daycare Packages'!$A:$G,7,FALSE)))</f>
        <v>25</v>
      </c>
      <c r="G14272" s="15"/>
      <c r="H14272" s="15">
        <f t="shared" si="477"/>
        <v>25</v>
      </c>
      <c r="I14272" s="198">
        <f t="shared" si="476"/>
        <v>11</v>
      </c>
    </row>
    <row r="14273" spans="1:9" x14ac:dyDescent="0.3">
      <c r="A14273" s="10">
        <v>43774</v>
      </c>
      <c r="B14273" s="11" t="s">
        <v>182</v>
      </c>
      <c r="C14273" s="11" t="s">
        <v>685</v>
      </c>
      <c r="D14273" s="11" t="s">
        <v>662</v>
      </c>
      <c r="E14273" s="11">
        <v>6973446</v>
      </c>
      <c r="F14273" s="15">
        <f>IF(ISBLANK($D14273),"",IF(ISBLANK($E14273),VLOOKUP($D14273,$J:$K,2,FALSE),VLOOKUP($E14273,'Daycare Packages'!$A:$G,7,FALSE)))</f>
        <v>23</v>
      </c>
      <c r="G14273" s="15"/>
      <c r="H14273" s="15">
        <f t="shared" si="477"/>
        <v>23</v>
      </c>
      <c r="I14273" s="198">
        <f t="shared" si="476"/>
        <v>11</v>
      </c>
    </row>
    <row r="14274" spans="1:9" x14ac:dyDescent="0.3">
      <c r="A14274" s="10">
        <v>43774</v>
      </c>
      <c r="B14274" s="11" t="s">
        <v>1692</v>
      </c>
      <c r="C14274" s="11" t="s">
        <v>650</v>
      </c>
      <c r="D14274" s="11" t="s">
        <v>662</v>
      </c>
      <c r="F14274" s="15">
        <f>IF(ISBLANK($D14274),"",IF(ISBLANK($E14274),VLOOKUP($D14274,$J:$K,2,FALSE),VLOOKUP($E14274,'Daycare Packages'!$A:$G,7,FALSE)))</f>
        <v>30</v>
      </c>
      <c r="G14274" s="15"/>
      <c r="H14274" s="15">
        <f t="shared" si="477"/>
        <v>30</v>
      </c>
      <c r="I14274" s="198">
        <f t="shared" si="476"/>
        <v>11</v>
      </c>
    </row>
    <row r="14275" spans="1:9" x14ac:dyDescent="0.3">
      <c r="A14275" s="10">
        <v>43774</v>
      </c>
      <c r="B14275" s="11" t="s">
        <v>853</v>
      </c>
      <c r="C14275" s="11" t="s">
        <v>854</v>
      </c>
      <c r="D14275" s="11" t="s">
        <v>662</v>
      </c>
      <c r="F14275" s="15">
        <f>IF(ISBLANK($D14275),"",IF(ISBLANK($E14275),VLOOKUP($D14275,$J:$K,2,FALSE),VLOOKUP($E14275,'Daycare Packages'!$A:$G,7,FALSE)))</f>
        <v>30</v>
      </c>
      <c r="G14275" s="15"/>
      <c r="H14275" s="15">
        <f t="shared" si="477"/>
        <v>30</v>
      </c>
      <c r="I14275" s="198">
        <f t="shared" ref="I14275:I14338" si="478">IF(A14275="",0,MONTH(A14275))</f>
        <v>11</v>
      </c>
    </row>
    <row r="14276" spans="1:9" x14ac:dyDescent="0.3">
      <c r="A14276" s="10">
        <v>43774</v>
      </c>
      <c r="B14276" s="11" t="s">
        <v>809</v>
      </c>
      <c r="C14276" s="11" t="s">
        <v>810</v>
      </c>
      <c r="D14276" s="11" t="s">
        <v>662</v>
      </c>
      <c r="F14276" s="15">
        <f>IF(ISBLANK($D14276),"",IF(ISBLANK($E14276),VLOOKUP($D14276,$J:$K,2,FALSE),VLOOKUP($E14276,'Daycare Packages'!$A:$G,7,FALSE)))</f>
        <v>30</v>
      </c>
      <c r="G14276" s="15"/>
      <c r="H14276" s="15">
        <f t="shared" si="477"/>
        <v>30</v>
      </c>
      <c r="I14276" s="198">
        <f t="shared" si="478"/>
        <v>11</v>
      </c>
    </row>
    <row r="14277" spans="1:9" x14ac:dyDescent="0.3">
      <c r="A14277" s="10">
        <v>43774</v>
      </c>
      <c r="B14277" s="11" t="s">
        <v>200</v>
      </c>
      <c r="C14277" s="11" t="s">
        <v>750</v>
      </c>
      <c r="D14277" s="11" t="s">
        <v>659</v>
      </c>
      <c r="F14277" s="15">
        <f>IF(ISBLANK($D14277),"",IF(ISBLANK($E14277),VLOOKUP($D14277,$J:$K,2,FALSE),VLOOKUP($E14277,'Daycare Packages'!$A:$G,7,FALSE)))</f>
        <v>20</v>
      </c>
      <c r="G14277" s="15"/>
      <c r="H14277" s="15">
        <f t="shared" si="477"/>
        <v>20</v>
      </c>
      <c r="I14277" s="198">
        <f t="shared" si="478"/>
        <v>11</v>
      </c>
    </row>
    <row r="14278" spans="1:9" x14ac:dyDescent="0.3">
      <c r="A14278" s="10">
        <v>43774</v>
      </c>
      <c r="B14278" s="11" t="s">
        <v>677</v>
      </c>
      <c r="C14278" s="11" t="s">
        <v>678</v>
      </c>
      <c r="D14278" s="11" t="s">
        <v>662</v>
      </c>
      <c r="F14278" s="15">
        <f>IF(ISBLANK($D14278),"",IF(ISBLANK($E14278),VLOOKUP($D14278,$J:$K,2,FALSE),VLOOKUP($E14278,'Daycare Packages'!$A:$G,7,FALSE)))</f>
        <v>30</v>
      </c>
      <c r="G14278" s="15"/>
      <c r="H14278" s="15">
        <f t="shared" si="477"/>
        <v>30</v>
      </c>
      <c r="I14278" s="198">
        <f t="shared" si="478"/>
        <v>11</v>
      </c>
    </row>
    <row r="14279" spans="1:9" x14ac:dyDescent="0.3">
      <c r="A14279" s="10">
        <v>43774</v>
      </c>
      <c r="B14279" s="11" t="s">
        <v>1002</v>
      </c>
      <c r="C14279" s="11" t="s">
        <v>1003</v>
      </c>
      <c r="D14279" s="11" t="s">
        <v>662</v>
      </c>
      <c r="F14279" s="15">
        <f>IF(ISBLANK($D14279),"",IF(ISBLANK($E14279),VLOOKUP($D14279,$J:$K,2,FALSE),VLOOKUP($E14279,'Daycare Packages'!$A:$G,7,FALSE)))</f>
        <v>30</v>
      </c>
      <c r="G14279" s="15"/>
      <c r="H14279" s="15">
        <f t="shared" si="477"/>
        <v>30</v>
      </c>
      <c r="I14279" s="198">
        <f t="shared" si="478"/>
        <v>11</v>
      </c>
    </row>
    <row r="14280" spans="1:9" x14ac:dyDescent="0.3">
      <c r="A14280" s="10">
        <v>43774</v>
      </c>
      <c r="B14280" s="11" t="s">
        <v>1002</v>
      </c>
      <c r="C14280" s="11" t="s">
        <v>1004</v>
      </c>
      <c r="D14280" s="11" t="s">
        <v>662</v>
      </c>
      <c r="F14280" s="15">
        <f>IF(ISBLANK($D14280),"",IF(ISBLANK($E14280),VLOOKUP($D14280,$J:$K,2,FALSE),VLOOKUP($E14280,'Daycare Packages'!$A:$G,7,FALSE)))</f>
        <v>30</v>
      </c>
      <c r="G14280" s="15"/>
      <c r="H14280" s="15">
        <f t="shared" si="477"/>
        <v>30</v>
      </c>
      <c r="I14280" s="198">
        <f t="shared" si="478"/>
        <v>11</v>
      </c>
    </row>
    <row r="14281" spans="1:9" x14ac:dyDescent="0.3">
      <c r="A14281" s="10">
        <v>43774</v>
      </c>
      <c r="B14281" s="11" t="s">
        <v>82</v>
      </c>
      <c r="C14281" s="11" t="s">
        <v>694</v>
      </c>
      <c r="D14281" s="11" t="s">
        <v>662</v>
      </c>
      <c r="E14281" s="11">
        <v>6984521</v>
      </c>
      <c r="F14281" s="15">
        <f>IF(ISBLANK($D14281),"",IF(ISBLANK($E14281),VLOOKUP($D14281,$J:$K,2,FALSE),VLOOKUP($E14281,'Daycare Packages'!$A:$G,7,FALSE)))</f>
        <v>23</v>
      </c>
      <c r="G14281" s="15"/>
      <c r="H14281" s="15">
        <f t="shared" si="477"/>
        <v>23</v>
      </c>
      <c r="I14281" s="198">
        <f t="shared" si="478"/>
        <v>11</v>
      </c>
    </row>
    <row r="14282" spans="1:9" x14ac:dyDescent="0.3">
      <c r="A14282" s="10">
        <v>43774</v>
      </c>
      <c r="B14282" s="11" t="s">
        <v>82</v>
      </c>
      <c r="C14282" s="11" t="s">
        <v>695</v>
      </c>
      <c r="D14282" s="11" t="s">
        <v>662</v>
      </c>
      <c r="E14282" s="11">
        <v>6984521</v>
      </c>
      <c r="F14282" s="15">
        <f>IF(ISBLANK($D14282),"",IF(ISBLANK($E14282),VLOOKUP($D14282,$J:$K,2,FALSE),VLOOKUP($E14282,'Daycare Packages'!$A:$G,7,FALSE)))</f>
        <v>23</v>
      </c>
      <c r="G14282" s="15"/>
      <c r="H14282" s="15">
        <f t="shared" si="477"/>
        <v>23</v>
      </c>
      <c r="I14282" s="198">
        <f t="shared" si="478"/>
        <v>11</v>
      </c>
    </row>
    <row r="14283" spans="1:9" x14ac:dyDescent="0.3">
      <c r="A14283" s="10">
        <v>43774</v>
      </c>
      <c r="B14283" s="11" t="s">
        <v>2119</v>
      </c>
      <c r="C14283" s="11" t="s">
        <v>2120</v>
      </c>
      <c r="D14283" s="11" t="s">
        <v>662</v>
      </c>
      <c r="E14283" s="11">
        <v>6974329</v>
      </c>
      <c r="F14283" s="15">
        <f>IF(ISBLANK($D14283),"",IF(ISBLANK($E14283),VLOOKUP($D14283,$J:$K,2,FALSE),VLOOKUP($E14283,'Daycare Packages'!$A:$G,7,FALSE)))</f>
        <v>27</v>
      </c>
      <c r="G14283" s="15"/>
      <c r="H14283" s="15">
        <f t="shared" si="477"/>
        <v>27</v>
      </c>
      <c r="I14283" s="198">
        <f t="shared" si="478"/>
        <v>11</v>
      </c>
    </row>
    <row r="14284" spans="1:9" x14ac:dyDescent="0.3">
      <c r="A14284" s="10">
        <v>43774</v>
      </c>
      <c r="B14284" s="11" t="s">
        <v>933</v>
      </c>
      <c r="C14284" s="11" t="s">
        <v>618</v>
      </c>
      <c r="D14284" s="11" t="s">
        <v>662</v>
      </c>
      <c r="F14284" s="15">
        <f>IF(ISBLANK($D14284),"",IF(ISBLANK($E14284),VLOOKUP($D14284,$J:$K,2,FALSE),VLOOKUP($E14284,'Daycare Packages'!$A:$G,7,FALSE)))</f>
        <v>30</v>
      </c>
      <c r="G14284" s="15">
        <v>6</v>
      </c>
      <c r="H14284" s="15">
        <f t="shared" si="477"/>
        <v>36</v>
      </c>
      <c r="I14284" s="198">
        <f t="shared" si="478"/>
        <v>11</v>
      </c>
    </row>
    <row r="14285" spans="1:9" x14ac:dyDescent="0.3">
      <c r="A14285" s="10">
        <v>43774</v>
      </c>
      <c r="B14285" s="11" t="s">
        <v>924</v>
      </c>
      <c r="C14285" s="11" t="s">
        <v>925</v>
      </c>
      <c r="D14285" s="11" t="s">
        <v>662</v>
      </c>
      <c r="F14285" s="15">
        <f>IF(ISBLANK($D14285),"",IF(ISBLANK($E14285),VLOOKUP($D14285,$J:$K,2,FALSE),VLOOKUP($E14285,'Daycare Packages'!$A:$G,7,FALSE)))</f>
        <v>30</v>
      </c>
      <c r="G14285" s="15"/>
      <c r="H14285" s="15">
        <f t="shared" si="477"/>
        <v>30</v>
      </c>
      <c r="I14285" s="198">
        <f t="shared" si="478"/>
        <v>11</v>
      </c>
    </row>
    <row r="14286" spans="1:9" x14ac:dyDescent="0.3">
      <c r="A14286" s="10">
        <v>43774</v>
      </c>
      <c r="B14286" s="11" t="s">
        <v>146</v>
      </c>
      <c r="C14286" s="11" t="s">
        <v>705</v>
      </c>
      <c r="D14286" s="11" t="s">
        <v>662</v>
      </c>
      <c r="E14286" s="11">
        <v>6884628</v>
      </c>
      <c r="F14286" s="15">
        <f>IF(ISBLANK($D14286),"",IF(ISBLANK($E14286),VLOOKUP($D14286,$J:$K,2,FALSE),VLOOKUP($E14286,'Daycare Packages'!$A:$G,7,FALSE)))</f>
        <v>23</v>
      </c>
      <c r="G14286" s="15"/>
      <c r="H14286" s="15">
        <f t="shared" si="477"/>
        <v>23</v>
      </c>
      <c r="I14286" s="198">
        <f t="shared" si="478"/>
        <v>11</v>
      </c>
    </row>
    <row r="14287" spans="1:9" x14ac:dyDescent="0.3">
      <c r="A14287" s="10">
        <v>43774</v>
      </c>
      <c r="B14287" s="11" t="s">
        <v>1979</v>
      </c>
      <c r="C14287" s="11" t="s">
        <v>474</v>
      </c>
      <c r="D14287" s="11" t="s">
        <v>662</v>
      </c>
      <c r="E14287" s="11">
        <v>6921788</v>
      </c>
      <c r="F14287" s="15">
        <f>IF(ISBLANK($D14287),"",IF(ISBLANK($E14287),VLOOKUP($D14287,$J:$K,2,FALSE),VLOOKUP($E14287,'Daycare Packages'!$A:$G,7,FALSE)))</f>
        <v>23</v>
      </c>
      <c r="G14287" s="15"/>
      <c r="H14287" s="15">
        <f t="shared" si="477"/>
        <v>23</v>
      </c>
      <c r="I14287" s="198">
        <f t="shared" si="478"/>
        <v>11</v>
      </c>
    </row>
    <row r="14288" spans="1:9" x14ac:dyDescent="0.3">
      <c r="A14288" s="10">
        <v>43774</v>
      </c>
      <c r="B14288" s="11" t="s">
        <v>136</v>
      </c>
      <c r="C14288" s="11" t="s">
        <v>650</v>
      </c>
      <c r="D14288" s="11" t="s">
        <v>662</v>
      </c>
      <c r="E14288" s="11">
        <v>7008308</v>
      </c>
      <c r="F14288" s="15">
        <f>IF(ISBLANK($D14288),"",IF(ISBLANK($E14288),VLOOKUP($D14288,$J:$K,2,FALSE),VLOOKUP($E14288,'Daycare Packages'!$A:$G,7,FALSE)))</f>
        <v>26</v>
      </c>
      <c r="G14288" s="15"/>
      <c r="H14288" s="15">
        <f t="shared" si="477"/>
        <v>26</v>
      </c>
      <c r="I14288" s="198">
        <f t="shared" si="478"/>
        <v>11</v>
      </c>
    </row>
    <row r="14289" spans="1:9" x14ac:dyDescent="0.3">
      <c r="A14289" s="10">
        <v>43774</v>
      </c>
      <c r="B14289" s="11" t="s">
        <v>160</v>
      </c>
      <c r="C14289" s="11" t="s">
        <v>1761</v>
      </c>
      <c r="D14289" s="11" t="s">
        <v>662</v>
      </c>
      <c r="E14289" s="11">
        <v>7007163</v>
      </c>
      <c r="F14289" s="15">
        <f>IF(ISBLANK($D14289),"",IF(ISBLANK($E14289),VLOOKUP($D14289,$J:$K,2,FALSE),VLOOKUP($E14289,'Daycare Packages'!$A:$G,7,FALSE)))</f>
        <v>25</v>
      </c>
      <c r="G14289" s="15"/>
      <c r="H14289" s="15">
        <f t="shared" si="477"/>
        <v>25</v>
      </c>
      <c r="I14289" s="198">
        <f t="shared" si="478"/>
        <v>11</v>
      </c>
    </row>
    <row r="14290" spans="1:9" x14ac:dyDescent="0.3">
      <c r="A14290" s="10">
        <v>43774</v>
      </c>
      <c r="B14290" s="11" t="s">
        <v>160</v>
      </c>
      <c r="C14290" s="11" t="s">
        <v>794</v>
      </c>
      <c r="D14290" s="11" t="s">
        <v>662</v>
      </c>
      <c r="E14290" s="11">
        <v>7007163</v>
      </c>
      <c r="F14290" s="15">
        <f>IF(ISBLANK($D14290),"",IF(ISBLANK($E14290),VLOOKUP($D14290,$J:$K,2,FALSE),VLOOKUP($E14290,'Daycare Packages'!$A:$G,7,FALSE)))</f>
        <v>25</v>
      </c>
      <c r="G14290" s="15"/>
      <c r="H14290" s="15">
        <f t="shared" si="477"/>
        <v>25</v>
      </c>
      <c r="I14290" s="198">
        <f t="shared" si="478"/>
        <v>11</v>
      </c>
    </row>
    <row r="14291" spans="1:9" x14ac:dyDescent="0.3">
      <c r="A14291" s="10">
        <v>43774</v>
      </c>
      <c r="B14291" s="11" t="s">
        <v>162</v>
      </c>
      <c r="C14291" s="11" t="s">
        <v>676</v>
      </c>
      <c r="D14291" s="11" t="s">
        <v>662</v>
      </c>
      <c r="E14291" s="11">
        <v>6914935</v>
      </c>
      <c r="F14291" s="15">
        <f>IF(ISBLANK($D14291),"",IF(ISBLANK($E14291),VLOOKUP($D14291,$J:$K,2,FALSE),VLOOKUP($E14291,'Daycare Packages'!$A:$G,7,FALSE)))</f>
        <v>27</v>
      </c>
      <c r="G14291" s="15"/>
      <c r="H14291" s="15">
        <f t="shared" si="477"/>
        <v>27</v>
      </c>
      <c r="I14291" s="198">
        <f t="shared" si="478"/>
        <v>11</v>
      </c>
    </row>
    <row r="14292" spans="1:9" x14ac:dyDescent="0.3">
      <c r="A14292" s="10">
        <v>43774</v>
      </c>
      <c r="B14292" s="11" t="s">
        <v>217</v>
      </c>
      <c r="C14292" s="11" t="s">
        <v>402</v>
      </c>
      <c r="D14292" s="11" t="s">
        <v>662</v>
      </c>
      <c r="E14292" s="11">
        <v>7001066</v>
      </c>
      <c r="F14292" s="15">
        <f>IF(ISBLANK($D14292),"",IF(ISBLANK($E14292),VLOOKUP($D14292,$J:$K,2,FALSE),VLOOKUP($E14292,'Daycare Packages'!$A:$G,7,FALSE)))</f>
        <v>26</v>
      </c>
      <c r="G14292" s="15"/>
      <c r="H14292" s="15">
        <f t="shared" si="477"/>
        <v>26</v>
      </c>
      <c r="I14292" s="198">
        <f t="shared" si="478"/>
        <v>11</v>
      </c>
    </row>
    <row r="14293" spans="1:9" x14ac:dyDescent="0.3">
      <c r="A14293" s="10">
        <v>43774</v>
      </c>
      <c r="B14293" s="11" t="s">
        <v>173</v>
      </c>
      <c r="C14293" s="11" t="s">
        <v>587</v>
      </c>
      <c r="D14293" s="11" t="s">
        <v>662</v>
      </c>
      <c r="E14293" s="11">
        <v>6957195</v>
      </c>
      <c r="F14293" s="15">
        <f>IF(ISBLANK($D14293),"",IF(ISBLANK($E14293),VLOOKUP($D14293,$J:$K,2,FALSE),VLOOKUP($E14293,'Daycare Packages'!$A:$G,7,FALSE)))</f>
        <v>25</v>
      </c>
      <c r="G14293" s="15"/>
      <c r="H14293" s="15">
        <f t="shared" si="477"/>
        <v>25</v>
      </c>
      <c r="I14293" s="198">
        <f t="shared" si="478"/>
        <v>11</v>
      </c>
    </row>
    <row r="14294" spans="1:9" x14ac:dyDescent="0.3">
      <c r="A14294" s="10">
        <v>43774</v>
      </c>
      <c r="B14294" s="11" t="s">
        <v>340</v>
      </c>
      <c r="C14294" s="11" t="s">
        <v>745</v>
      </c>
      <c r="D14294" s="11" t="s">
        <v>662</v>
      </c>
      <c r="F14294" s="15">
        <f>IF(ISBLANK($D14294),"",IF(ISBLANK($E14294),VLOOKUP($D14294,$J:$K,2,FALSE),VLOOKUP($E14294,'Daycare Packages'!$A:$G,7,FALSE)))</f>
        <v>30</v>
      </c>
      <c r="G14294" s="15">
        <v>-3.6</v>
      </c>
      <c r="H14294" s="15">
        <f t="shared" si="477"/>
        <v>26.4</v>
      </c>
      <c r="I14294" s="198">
        <f t="shared" si="478"/>
        <v>11</v>
      </c>
    </row>
    <row r="14295" spans="1:9" x14ac:dyDescent="0.3">
      <c r="A14295" s="10">
        <v>43774</v>
      </c>
      <c r="B14295" s="11" t="s">
        <v>340</v>
      </c>
      <c r="C14295" s="11" t="s">
        <v>746</v>
      </c>
      <c r="D14295" s="11" t="s">
        <v>662</v>
      </c>
      <c r="F14295" s="15">
        <f>IF(ISBLANK($D14295),"",IF(ISBLANK($E14295),VLOOKUP($D14295,$J:$K,2,FALSE),VLOOKUP($E14295,'Daycare Packages'!$A:$G,7,FALSE)))</f>
        <v>30</v>
      </c>
      <c r="G14295" s="15">
        <v>-3.6</v>
      </c>
      <c r="H14295" s="15">
        <f t="shared" si="477"/>
        <v>26.4</v>
      </c>
      <c r="I14295" s="198">
        <f t="shared" si="478"/>
        <v>11</v>
      </c>
    </row>
    <row r="14296" spans="1:9" x14ac:dyDescent="0.3">
      <c r="A14296" s="10">
        <v>43774</v>
      </c>
      <c r="B14296" s="11" t="s">
        <v>1695</v>
      </c>
      <c r="C14296" s="11" t="s">
        <v>1420</v>
      </c>
      <c r="D14296" s="11" t="s">
        <v>662</v>
      </c>
      <c r="F14296" s="15">
        <f>IF(ISBLANK($D14296),"",IF(ISBLANK($E14296),VLOOKUP($D14296,$J:$K,2,FALSE),VLOOKUP($E14296,'Daycare Packages'!$A:$G,7,FALSE)))</f>
        <v>30</v>
      </c>
      <c r="G14296" s="15"/>
      <c r="H14296" s="15">
        <f t="shared" si="477"/>
        <v>30</v>
      </c>
      <c r="I14296" s="198">
        <f t="shared" si="478"/>
        <v>11</v>
      </c>
    </row>
    <row r="14297" spans="1:9" x14ac:dyDescent="0.3">
      <c r="A14297" s="10">
        <v>43774</v>
      </c>
      <c r="B14297" s="11" t="s">
        <v>222</v>
      </c>
      <c r="C14297" s="11" t="s">
        <v>229</v>
      </c>
      <c r="D14297" s="11" t="s">
        <v>662</v>
      </c>
      <c r="E14297" s="11">
        <v>6996968</v>
      </c>
      <c r="F14297" s="15">
        <f>IF(ISBLANK($D14297),"",IF(ISBLANK($E14297),VLOOKUP($D14297,$J:$K,2,FALSE),VLOOKUP($E14297,'Daycare Packages'!$A:$G,7,FALSE)))</f>
        <v>27</v>
      </c>
      <c r="G14297" s="15"/>
      <c r="H14297" s="15">
        <f t="shared" si="477"/>
        <v>27</v>
      </c>
      <c r="I14297" s="198">
        <f t="shared" si="478"/>
        <v>11</v>
      </c>
    </row>
    <row r="14298" spans="1:9" x14ac:dyDescent="0.3">
      <c r="A14298" s="10">
        <v>43774</v>
      </c>
      <c r="B14298" s="11" t="s">
        <v>134</v>
      </c>
      <c r="C14298" s="11" t="s">
        <v>883</v>
      </c>
      <c r="D14298" s="11" t="s">
        <v>662</v>
      </c>
      <c r="F14298" s="15">
        <f>IF(ISBLANK($D14298),"",IF(ISBLANK($E14298),VLOOKUP($D14298,$J:$K,2,FALSE),VLOOKUP($E14298,'Daycare Packages'!$A:$G,7,FALSE)))</f>
        <v>30</v>
      </c>
      <c r="G14298" s="15"/>
      <c r="H14298" s="15">
        <f t="shared" si="477"/>
        <v>30</v>
      </c>
      <c r="I14298" s="198">
        <f t="shared" si="478"/>
        <v>11</v>
      </c>
    </row>
    <row r="14299" spans="1:9" x14ac:dyDescent="0.3">
      <c r="A14299" s="10">
        <v>43774</v>
      </c>
      <c r="B14299" s="11" t="s">
        <v>2006</v>
      </c>
      <c r="C14299" s="11" t="s">
        <v>2007</v>
      </c>
      <c r="D14299" s="11" t="s">
        <v>662</v>
      </c>
      <c r="E14299" s="11">
        <v>6985626</v>
      </c>
      <c r="F14299" s="15">
        <f>IF(ISBLANK($D14299),"",IF(ISBLANK($E14299),VLOOKUP($D14299,$J:$K,2,FALSE),VLOOKUP($E14299,'Daycare Packages'!$A:$G,7,FALSE)))</f>
        <v>23</v>
      </c>
      <c r="G14299" s="15"/>
      <c r="H14299" s="15">
        <f t="shared" si="477"/>
        <v>23</v>
      </c>
      <c r="I14299" s="198">
        <f t="shared" si="478"/>
        <v>11</v>
      </c>
    </row>
    <row r="14300" spans="1:9" x14ac:dyDescent="0.3">
      <c r="A14300" s="10">
        <v>43774</v>
      </c>
      <c r="B14300" s="11" t="s">
        <v>2006</v>
      </c>
      <c r="C14300" s="11" t="s">
        <v>1154</v>
      </c>
      <c r="D14300" s="11" t="s">
        <v>662</v>
      </c>
      <c r="E14300" s="11">
        <v>6985626</v>
      </c>
      <c r="F14300" s="15">
        <f>IF(ISBLANK($D14300),"",IF(ISBLANK($E14300),VLOOKUP($D14300,$J:$K,2,FALSE),VLOOKUP($E14300,'Daycare Packages'!$A:$G,7,FALSE)))</f>
        <v>23</v>
      </c>
      <c r="G14300" s="15"/>
      <c r="H14300" s="15">
        <f t="shared" si="477"/>
        <v>23</v>
      </c>
      <c r="I14300" s="198">
        <f t="shared" si="478"/>
        <v>11</v>
      </c>
    </row>
    <row r="14301" spans="1:9" x14ac:dyDescent="0.3">
      <c r="A14301" s="10">
        <v>43774</v>
      </c>
      <c r="B14301" s="11" t="s">
        <v>2498</v>
      </c>
      <c r="C14301" s="11" t="s">
        <v>880</v>
      </c>
      <c r="D14301" s="11" t="s">
        <v>662</v>
      </c>
      <c r="E14301" s="11">
        <v>7001938</v>
      </c>
      <c r="F14301" s="15">
        <f>IF(ISBLANK($D14301),"",IF(ISBLANK($E14301),VLOOKUP($D14301,$J:$K,2,FALSE),VLOOKUP($E14301,'Daycare Packages'!$A:$G,7,FALSE)))</f>
        <v>27</v>
      </c>
      <c r="G14301" s="15"/>
      <c r="H14301" s="15">
        <f t="shared" si="477"/>
        <v>27</v>
      </c>
      <c r="I14301" s="198">
        <f t="shared" si="478"/>
        <v>11</v>
      </c>
    </row>
    <row r="14302" spans="1:9" x14ac:dyDescent="0.3">
      <c r="A14302" s="10">
        <v>43774</v>
      </c>
      <c r="B14302" s="11" t="s">
        <v>122</v>
      </c>
      <c r="C14302" s="11" t="s">
        <v>740</v>
      </c>
      <c r="D14302" s="11" t="s">
        <v>662</v>
      </c>
      <c r="E14302" s="11">
        <v>6969939</v>
      </c>
      <c r="F14302" s="15">
        <f>IF(ISBLANK($D14302),"",IF(ISBLANK($E14302),VLOOKUP($D14302,$J:$K,2,FALSE),VLOOKUP($E14302,'Daycare Packages'!$A:$G,7,FALSE)))</f>
        <v>23</v>
      </c>
      <c r="G14302" s="15"/>
      <c r="H14302" s="15">
        <f t="shared" si="477"/>
        <v>23</v>
      </c>
      <c r="I14302" s="198">
        <f t="shared" si="478"/>
        <v>11</v>
      </c>
    </row>
    <row r="14303" spans="1:9" x14ac:dyDescent="0.3">
      <c r="A14303" s="10">
        <v>43774</v>
      </c>
      <c r="B14303" s="11" t="s">
        <v>140</v>
      </c>
      <c r="C14303" s="11" t="s">
        <v>475</v>
      </c>
      <c r="D14303" s="11" t="s">
        <v>662</v>
      </c>
      <c r="E14303" s="11">
        <v>7008781</v>
      </c>
      <c r="F14303" s="15">
        <f>IF(ISBLANK($D14303),"",IF(ISBLANK($E14303),VLOOKUP($D14303,$J:$K,2,FALSE),VLOOKUP($E14303,'Daycare Packages'!$A:$G,7,FALSE)))</f>
        <v>26</v>
      </c>
      <c r="G14303" s="15"/>
      <c r="H14303" s="15">
        <f t="shared" si="477"/>
        <v>26</v>
      </c>
      <c r="I14303" s="198">
        <f t="shared" si="478"/>
        <v>11</v>
      </c>
    </row>
    <row r="14304" spans="1:9" x14ac:dyDescent="0.3">
      <c r="A14304" s="10">
        <v>43774</v>
      </c>
      <c r="B14304" s="11" t="s">
        <v>699</v>
      </c>
      <c r="C14304" s="11" t="s">
        <v>590</v>
      </c>
      <c r="D14304" s="11" t="s">
        <v>662</v>
      </c>
      <c r="F14304" s="15">
        <f>IF(ISBLANK($D14304),"",IF(ISBLANK($E14304),VLOOKUP($D14304,$J:$K,2,FALSE),VLOOKUP($E14304,'Daycare Packages'!$A:$G,7,FALSE)))</f>
        <v>30</v>
      </c>
      <c r="G14304" s="15">
        <v>-3</v>
      </c>
      <c r="H14304" s="15">
        <f t="shared" si="477"/>
        <v>27</v>
      </c>
      <c r="I14304" s="198">
        <f t="shared" si="478"/>
        <v>11</v>
      </c>
    </row>
    <row r="14305" spans="1:9" x14ac:dyDescent="0.3">
      <c r="A14305" s="10">
        <v>43774</v>
      </c>
      <c r="B14305" s="11" t="s">
        <v>194</v>
      </c>
      <c r="C14305" s="11" t="s">
        <v>792</v>
      </c>
      <c r="D14305" s="11" t="s">
        <v>662</v>
      </c>
      <c r="E14305" s="11">
        <v>6975718</v>
      </c>
      <c r="F14305" s="15">
        <f>IF(ISBLANK($D14305),"",IF(ISBLANK($E14305),VLOOKUP($D14305,$J:$K,2,FALSE),VLOOKUP($E14305,'Daycare Packages'!$A:$G,7,FALSE)))</f>
        <v>26</v>
      </c>
      <c r="G14305" s="15"/>
      <c r="H14305" s="15">
        <f t="shared" si="477"/>
        <v>26</v>
      </c>
      <c r="I14305" s="198">
        <f t="shared" si="478"/>
        <v>11</v>
      </c>
    </row>
    <row r="14306" spans="1:9" x14ac:dyDescent="0.3">
      <c r="A14306" s="10">
        <v>43774</v>
      </c>
      <c r="B14306" s="11" t="s">
        <v>186</v>
      </c>
      <c r="C14306" s="11" t="s">
        <v>561</v>
      </c>
      <c r="D14306" s="11" t="s">
        <v>662</v>
      </c>
      <c r="E14306" s="11">
        <v>6937918</v>
      </c>
      <c r="F14306" s="15">
        <f>IF(ISBLANK($D14306),"",IF(ISBLANK($E14306),VLOOKUP($D14306,$J:$K,2,FALSE),VLOOKUP($E14306,'Daycare Packages'!$A:$G,7,FALSE)))</f>
        <v>23</v>
      </c>
      <c r="G14306" s="15"/>
      <c r="H14306" s="15">
        <f t="shared" si="477"/>
        <v>23</v>
      </c>
      <c r="I14306" s="198">
        <f t="shared" si="478"/>
        <v>11</v>
      </c>
    </row>
    <row r="14307" spans="1:9" x14ac:dyDescent="0.3">
      <c r="A14307" s="10">
        <v>43774</v>
      </c>
      <c r="B14307" s="11" t="s">
        <v>206</v>
      </c>
      <c r="C14307" s="11" t="s">
        <v>2576</v>
      </c>
      <c r="D14307" s="11" t="s">
        <v>662</v>
      </c>
      <c r="E14307" s="11">
        <v>6955410</v>
      </c>
      <c r="F14307" s="15">
        <f>IF(ISBLANK($D14307),"",IF(ISBLANK($E14307),VLOOKUP($D14307,$J:$K,2,FALSE),VLOOKUP($E14307,'Daycare Packages'!$A:$G,7,FALSE)))</f>
        <v>27</v>
      </c>
      <c r="G14307" s="15"/>
      <c r="H14307" s="15">
        <f t="shared" si="477"/>
        <v>27</v>
      </c>
      <c r="I14307" s="198">
        <f t="shared" si="478"/>
        <v>11</v>
      </c>
    </row>
    <row r="14308" spans="1:9" x14ac:dyDescent="0.3">
      <c r="A14308" s="10">
        <v>43774</v>
      </c>
      <c r="B14308" s="11" t="s">
        <v>1147</v>
      </c>
      <c r="C14308" s="11" t="s">
        <v>507</v>
      </c>
      <c r="D14308" s="11" t="s">
        <v>659</v>
      </c>
      <c r="F14308" s="15">
        <f>IF(ISBLANK($D14308),"",IF(ISBLANK($E14308),VLOOKUP($D14308,$J:$K,2,FALSE),VLOOKUP($E14308,'Daycare Packages'!$A:$G,7,FALSE)))</f>
        <v>20</v>
      </c>
      <c r="G14308" s="15"/>
      <c r="H14308" s="15">
        <f t="shared" si="477"/>
        <v>20</v>
      </c>
      <c r="I14308" s="198">
        <f t="shared" si="478"/>
        <v>11</v>
      </c>
    </row>
    <row r="14309" spans="1:9" x14ac:dyDescent="0.3">
      <c r="A14309" s="10">
        <v>43774</v>
      </c>
      <c r="B14309" s="11" t="s">
        <v>282</v>
      </c>
      <c r="C14309" s="11" t="s">
        <v>735</v>
      </c>
      <c r="D14309" s="11" t="s">
        <v>662</v>
      </c>
      <c r="F14309" s="15">
        <f>IF(ISBLANK($D14309),"",IF(ISBLANK($E14309),VLOOKUP($D14309,$J:$K,2,FALSE),VLOOKUP($E14309,'Daycare Packages'!$A:$G,7,FALSE)))</f>
        <v>30</v>
      </c>
      <c r="G14309" s="15"/>
      <c r="H14309" s="15">
        <f t="shared" si="477"/>
        <v>30</v>
      </c>
      <c r="I14309" s="198">
        <f t="shared" si="478"/>
        <v>11</v>
      </c>
    </row>
    <row r="14310" spans="1:9" x14ac:dyDescent="0.3">
      <c r="A14310" s="10">
        <v>43774</v>
      </c>
      <c r="B14310" s="11" t="s">
        <v>713</v>
      </c>
      <c r="C14310" s="11" t="s">
        <v>714</v>
      </c>
      <c r="D14310" s="11" t="s">
        <v>662</v>
      </c>
      <c r="F14310" s="15">
        <f>IF(ISBLANK($D14310),"",IF(ISBLANK($E14310),VLOOKUP($D14310,$J:$K,2,FALSE),VLOOKUP($E14310,'Daycare Packages'!$A:$G,7,FALSE)))</f>
        <v>30</v>
      </c>
      <c r="G14310" s="15"/>
      <c r="H14310" s="15">
        <f t="shared" si="477"/>
        <v>30</v>
      </c>
      <c r="I14310" s="198">
        <f t="shared" si="478"/>
        <v>11</v>
      </c>
    </row>
    <row r="14311" spans="1:9" x14ac:dyDescent="0.3">
      <c r="A14311" s="10">
        <v>43774</v>
      </c>
      <c r="B14311" s="11" t="s">
        <v>643</v>
      </c>
      <c r="C14311" s="11" t="s">
        <v>415</v>
      </c>
      <c r="D14311" s="11" t="s">
        <v>662</v>
      </c>
      <c r="E14311" s="11">
        <v>6989617</v>
      </c>
      <c r="F14311" s="15">
        <f>IF(ISBLANK($D14311),"",IF(ISBLANK($E14311),VLOOKUP($D14311,$J:$K,2,FALSE),VLOOKUP($E14311,'Daycare Packages'!$A:$G,7,FALSE)))</f>
        <v>26</v>
      </c>
      <c r="G14311" s="15"/>
      <c r="H14311" s="15">
        <f t="shared" si="477"/>
        <v>26</v>
      </c>
      <c r="I14311" s="198">
        <f t="shared" si="478"/>
        <v>11</v>
      </c>
    </row>
    <row r="14312" spans="1:9" x14ac:dyDescent="0.3">
      <c r="A14312" s="10">
        <v>43774</v>
      </c>
      <c r="B14312" s="11" t="s">
        <v>157</v>
      </c>
      <c r="C14312" s="11" t="s">
        <v>448</v>
      </c>
      <c r="D14312" s="11" t="s">
        <v>662</v>
      </c>
      <c r="E14312" s="11">
        <v>6927509</v>
      </c>
      <c r="F14312" s="15">
        <f>IF(ISBLANK($D14312),"",IF(ISBLANK($E14312),VLOOKUP($D14312,$J:$K,2,FALSE),VLOOKUP($E14312,'Daycare Packages'!$A:$G,7,FALSE)))</f>
        <v>27</v>
      </c>
      <c r="G14312" s="15"/>
      <c r="H14312" s="15">
        <f t="shared" si="477"/>
        <v>27</v>
      </c>
      <c r="I14312" s="198">
        <f t="shared" si="478"/>
        <v>11</v>
      </c>
    </row>
    <row r="14313" spans="1:9" x14ac:dyDescent="0.3">
      <c r="A14313" s="10">
        <v>43774</v>
      </c>
      <c r="B14313" s="11" t="s">
        <v>123</v>
      </c>
      <c r="C14313" s="11" t="s">
        <v>622</v>
      </c>
      <c r="D14313" s="11" t="s">
        <v>662</v>
      </c>
      <c r="E14313" s="11">
        <v>6960781</v>
      </c>
      <c r="F14313" s="15">
        <f>IF(ISBLANK($D14313),"",IF(ISBLANK($E14313),VLOOKUP($D14313,$J:$K,2,FALSE),VLOOKUP($E14313,'Daycare Packages'!$A:$G,7,FALSE)))</f>
        <v>23</v>
      </c>
      <c r="G14313" s="15"/>
      <c r="H14313" s="15">
        <f t="shared" si="477"/>
        <v>23</v>
      </c>
      <c r="I14313" s="198">
        <f t="shared" si="478"/>
        <v>11</v>
      </c>
    </row>
    <row r="14314" spans="1:9" x14ac:dyDescent="0.3">
      <c r="A14314" s="10">
        <v>43774</v>
      </c>
      <c r="B14314" s="11" t="s">
        <v>1165</v>
      </c>
      <c r="C14314" s="11" t="s">
        <v>1166</v>
      </c>
      <c r="D14314" s="11" t="s">
        <v>662</v>
      </c>
      <c r="E14314" s="11">
        <v>7012565</v>
      </c>
      <c r="F14314" s="15">
        <f>IF(ISBLANK($D14314),"",IF(ISBLANK($E14314),VLOOKUP($D14314,$J:$K,2,FALSE),VLOOKUP($E14314,'Daycare Packages'!$A:$G,7,FALSE)))</f>
        <v>26</v>
      </c>
      <c r="G14314" s="15"/>
      <c r="H14314" s="15">
        <f t="shared" si="477"/>
        <v>26</v>
      </c>
      <c r="I14314" s="198">
        <f t="shared" si="478"/>
        <v>11</v>
      </c>
    </row>
    <row r="14315" spans="1:9" x14ac:dyDescent="0.3">
      <c r="A14315" s="10">
        <v>43774</v>
      </c>
      <c r="B14315" s="11" t="s">
        <v>2340</v>
      </c>
      <c r="C14315" s="11" t="s">
        <v>2341</v>
      </c>
      <c r="D14315" s="11" t="s">
        <v>662</v>
      </c>
      <c r="E14315" s="11">
        <v>6999978</v>
      </c>
      <c r="F14315" s="15">
        <f>IF(ISBLANK($D14315),"",IF(ISBLANK($E14315),VLOOKUP($D14315,$J:$K,2,FALSE),VLOOKUP($E14315,'Daycare Packages'!$A:$G,7,FALSE)))</f>
        <v>26</v>
      </c>
      <c r="G14315" s="15"/>
      <c r="H14315" s="15">
        <f t="shared" si="477"/>
        <v>26</v>
      </c>
      <c r="I14315" s="198">
        <f t="shared" si="478"/>
        <v>11</v>
      </c>
    </row>
    <row r="14316" spans="1:9" x14ac:dyDescent="0.3">
      <c r="A14316" s="10">
        <v>43774</v>
      </c>
      <c r="B14316" s="11" t="s">
        <v>760</v>
      </c>
      <c r="C14316" s="11" t="s">
        <v>761</v>
      </c>
      <c r="D14316" s="11" t="s">
        <v>662</v>
      </c>
      <c r="F14316" s="15">
        <f>IF(ISBLANK($D14316),"",IF(ISBLANK($E14316),VLOOKUP($D14316,$J:$K,2,FALSE),VLOOKUP($E14316,'Daycare Packages'!$A:$G,7,FALSE)))</f>
        <v>30</v>
      </c>
      <c r="G14316" s="15"/>
      <c r="H14316" s="15">
        <f t="shared" si="477"/>
        <v>30</v>
      </c>
      <c r="I14316" s="198">
        <f t="shared" si="478"/>
        <v>11</v>
      </c>
    </row>
    <row r="14317" spans="1:9" x14ac:dyDescent="0.3">
      <c r="A14317" s="10">
        <v>43774</v>
      </c>
      <c r="B14317" s="11" t="s">
        <v>272</v>
      </c>
      <c r="C14317" s="11" t="s">
        <v>438</v>
      </c>
      <c r="D14317" s="11" t="s">
        <v>662</v>
      </c>
      <c r="F14317" s="15">
        <f>IF(ISBLANK($D14317),"",IF(ISBLANK($E14317),VLOOKUP($D14317,$J:$K,2,FALSE),VLOOKUP($E14317,'Daycare Packages'!$A:$G,7,FALSE)))</f>
        <v>30</v>
      </c>
      <c r="G14317" s="15"/>
      <c r="H14317" s="15">
        <f t="shared" si="477"/>
        <v>30</v>
      </c>
      <c r="I14317" s="198">
        <f t="shared" si="478"/>
        <v>11</v>
      </c>
    </row>
    <row r="14318" spans="1:9" x14ac:dyDescent="0.3">
      <c r="A14318" s="10">
        <v>43774</v>
      </c>
      <c r="B14318" s="11" t="s">
        <v>133</v>
      </c>
      <c r="C14318" s="11" t="s">
        <v>712</v>
      </c>
      <c r="D14318" s="11" t="s">
        <v>662</v>
      </c>
      <c r="E14318" s="11">
        <v>7008951</v>
      </c>
      <c r="F14318" s="15">
        <f>IF(ISBLANK($D14318),"",IF(ISBLANK($E14318),VLOOKUP($D14318,$J:$K,2,FALSE),VLOOKUP($E14318,'Daycare Packages'!$A:$G,7,FALSE)))</f>
        <v>26</v>
      </c>
      <c r="G14318" s="15"/>
      <c r="H14318" s="15">
        <f t="shared" si="477"/>
        <v>26</v>
      </c>
      <c r="I14318" s="198">
        <f t="shared" si="478"/>
        <v>11</v>
      </c>
    </row>
    <row r="14319" spans="1:9" x14ac:dyDescent="0.3">
      <c r="A14319" s="10">
        <v>43774</v>
      </c>
      <c r="B14319" s="11" t="s">
        <v>820</v>
      </c>
      <c r="C14319" s="11" t="s">
        <v>402</v>
      </c>
      <c r="D14319" s="11" t="s">
        <v>662</v>
      </c>
      <c r="F14319" s="15">
        <f>IF(ISBLANK($D14319),"",IF(ISBLANK($E14319),VLOOKUP($D14319,$J:$K,2,FALSE),VLOOKUP($E14319,'Daycare Packages'!$A:$G,7,FALSE)))</f>
        <v>30</v>
      </c>
      <c r="G14319" s="15"/>
      <c r="H14319" s="15">
        <f t="shared" si="477"/>
        <v>30</v>
      </c>
      <c r="I14319" s="198">
        <f t="shared" si="478"/>
        <v>11</v>
      </c>
    </row>
    <row r="14320" spans="1:9" x14ac:dyDescent="0.3">
      <c r="A14320" s="10">
        <v>43774</v>
      </c>
      <c r="B14320" s="11" t="s">
        <v>156</v>
      </c>
      <c r="C14320" s="11" t="s">
        <v>479</v>
      </c>
      <c r="D14320" s="11" t="s">
        <v>662</v>
      </c>
      <c r="E14320" s="11">
        <v>6912335</v>
      </c>
      <c r="F14320" s="15">
        <f>IF(ISBLANK($D14320),"",IF(ISBLANK($E14320),VLOOKUP($D14320,$J:$K,2,FALSE),VLOOKUP($E14320,'Daycare Packages'!$A:$G,7,FALSE)))</f>
        <v>23</v>
      </c>
      <c r="G14320" s="15"/>
      <c r="H14320" s="15">
        <f t="shared" si="477"/>
        <v>23</v>
      </c>
      <c r="I14320" s="198">
        <f t="shared" si="478"/>
        <v>11</v>
      </c>
    </row>
    <row r="14321" spans="1:9" x14ac:dyDescent="0.3">
      <c r="A14321" s="10">
        <v>43774</v>
      </c>
      <c r="B14321" s="11" t="s">
        <v>147</v>
      </c>
      <c r="C14321" s="11" t="s">
        <v>796</v>
      </c>
      <c r="D14321" s="11" t="s">
        <v>662</v>
      </c>
      <c r="E14321" s="11">
        <v>6931199</v>
      </c>
      <c r="F14321" s="15">
        <f>IF(ISBLANK($D14321),"",IF(ISBLANK($E14321),VLOOKUP($D14321,$J:$K,2,FALSE),VLOOKUP($E14321,'Daycare Packages'!$A:$G,7,FALSE)))</f>
        <v>23</v>
      </c>
      <c r="G14321" s="15"/>
      <c r="H14321" s="15">
        <f t="shared" si="477"/>
        <v>23</v>
      </c>
      <c r="I14321" s="198">
        <f t="shared" si="478"/>
        <v>11</v>
      </c>
    </row>
    <row r="14322" spans="1:9" x14ac:dyDescent="0.3">
      <c r="A14322" s="10">
        <v>43774</v>
      </c>
      <c r="B14322" s="11" t="s">
        <v>114</v>
      </c>
      <c r="C14322" s="11" t="s">
        <v>661</v>
      </c>
      <c r="D14322" s="11" t="s">
        <v>662</v>
      </c>
      <c r="E14322" s="11">
        <v>6931199</v>
      </c>
      <c r="F14322" s="15">
        <f>IF(ISBLANK($D14322),"",IF(ISBLANK($E14322),VLOOKUP($D14322,$J:$K,2,FALSE),VLOOKUP($E14322,'Daycare Packages'!$A:$G,7,FALSE)))</f>
        <v>23</v>
      </c>
      <c r="G14322" s="15"/>
      <c r="H14322" s="15">
        <f t="shared" si="477"/>
        <v>23</v>
      </c>
      <c r="I14322" s="198">
        <f t="shared" si="478"/>
        <v>11</v>
      </c>
    </row>
    <row r="14323" spans="1:9" x14ac:dyDescent="0.3">
      <c r="A14323" s="10">
        <v>43774</v>
      </c>
      <c r="B14323" s="11" t="s">
        <v>2031</v>
      </c>
      <c r="C14323" s="11" t="s">
        <v>2032</v>
      </c>
      <c r="D14323" s="11" t="s">
        <v>662</v>
      </c>
      <c r="F14323" s="15">
        <f>IF(ISBLANK($D14323),"",IF(ISBLANK($E14323),VLOOKUP($D14323,$J:$K,2,FALSE),VLOOKUP($E14323,'Daycare Packages'!$A:$G,7,FALSE)))</f>
        <v>30</v>
      </c>
      <c r="G14323" s="15"/>
      <c r="H14323" s="15">
        <f t="shared" si="477"/>
        <v>30</v>
      </c>
      <c r="I14323" s="198">
        <f t="shared" si="478"/>
        <v>11</v>
      </c>
    </row>
    <row r="14324" spans="1:9" x14ac:dyDescent="0.3">
      <c r="A14324" s="10">
        <v>43774</v>
      </c>
      <c r="B14324" s="11" t="s">
        <v>204</v>
      </c>
      <c r="C14324" s="11" t="s">
        <v>774</v>
      </c>
      <c r="D14324" s="11" t="s">
        <v>662</v>
      </c>
      <c r="E14324" s="11">
        <v>6895018</v>
      </c>
      <c r="F14324" s="15">
        <f>IF(ISBLANK($D14324),"",IF(ISBLANK($E14324),VLOOKUP($D14324,$J:$K,2,FALSE),VLOOKUP($E14324,'Daycare Packages'!$A:$G,7,FALSE)))</f>
        <v>25</v>
      </c>
      <c r="G14324" s="15"/>
      <c r="H14324" s="15">
        <f t="shared" si="477"/>
        <v>25</v>
      </c>
      <c r="I14324" s="198">
        <f t="shared" si="478"/>
        <v>11</v>
      </c>
    </row>
    <row r="14325" spans="1:9" x14ac:dyDescent="0.3">
      <c r="A14325" s="10">
        <v>43774</v>
      </c>
      <c r="B14325" s="11" t="s">
        <v>109</v>
      </c>
      <c r="C14325" s="11" t="s">
        <v>930</v>
      </c>
      <c r="D14325" s="11" t="s">
        <v>662</v>
      </c>
      <c r="E14325" s="11">
        <v>6957451</v>
      </c>
      <c r="F14325" s="15">
        <f>IF(ISBLANK($D14325),"",IF(ISBLANK($E14325),VLOOKUP($D14325,$J:$K,2,FALSE),VLOOKUP($E14325,'Daycare Packages'!$A:$G,7,FALSE)))</f>
        <v>23</v>
      </c>
      <c r="G14325" s="15"/>
      <c r="H14325" s="15">
        <f t="shared" si="477"/>
        <v>23</v>
      </c>
      <c r="I14325" s="198">
        <f t="shared" si="478"/>
        <v>11</v>
      </c>
    </row>
    <row r="14326" spans="1:9" x14ac:dyDescent="0.3">
      <c r="A14326" s="10">
        <v>43774</v>
      </c>
      <c r="B14326" s="11" t="s">
        <v>109</v>
      </c>
      <c r="C14326" s="11" t="s">
        <v>883</v>
      </c>
      <c r="D14326" s="11" t="s">
        <v>662</v>
      </c>
      <c r="E14326" s="11">
        <v>6957451</v>
      </c>
      <c r="F14326" s="15">
        <f>IF(ISBLANK($D14326),"",IF(ISBLANK($E14326),VLOOKUP($D14326,$J:$K,2,FALSE),VLOOKUP($E14326,'Daycare Packages'!$A:$G,7,FALSE)))</f>
        <v>23</v>
      </c>
      <c r="G14326" s="15"/>
      <c r="H14326" s="15">
        <f t="shared" si="477"/>
        <v>23</v>
      </c>
      <c r="I14326" s="198">
        <f t="shared" si="478"/>
        <v>11</v>
      </c>
    </row>
    <row r="14327" spans="1:9" x14ac:dyDescent="0.3">
      <c r="A14327" s="10">
        <v>43774</v>
      </c>
      <c r="B14327" s="11" t="s">
        <v>228</v>
      </c>
      <c r="C14327" s="11" t="s">
        <v>554</v>
      </c>
      <c r="D14327" s="11" t="s">
        <v>662</v>
      </c>
      <c r="F14327" s="15">
        <f>IF(ISBLANK($D14327),"",IF(ISBLANK($E14327),VLOOKUP($D14327,$J:$K,2,FALSE),VLOOKUP($E14327,'Daycare Packages'!$A:$G,7,FALSE)))</f>
        <v>30</v>
      </c>
      <c r="G14327" s="15"/>
      <c r="H14327" s="15">
        <f t="shared" si="477"/>
        <v>30</v>
      </c>
      <c r="I14327" s="198">
        <f t="shared" si="478"/>
        <v>11</v>
      </c>
    </row>
    <row r="14328" spans="1:9" x14ac:dyDescent="0.3">
      <c r="A14328" s="10">
        <v>43774</v>
      </c>
      <c r="B14328" s="11" t="s">
        <v>663</v>
      </c>
      <c r="C14328" s="11" t="s">
        <v>665</v>
      </c>
      <c r="D14328" s="11" t="s">
        <v>662</v>
      </c>
      <c r="F14328" s="15">
        <f>IF(ISBLANK($D14328),"",IF(ISBLANK($E14328),VLOOKUP($D14328,$J:$K,2,FALSE),VLOOKUP($E14328,'Daycare Packages'!$A:$G,7,FALSE)))</f>
        <v>30</v>
      </c>
      <c r="G14328" s="15"/>
      <c r="H14328" s="15">
        <f t="shared" si="477"/>
        <v>30</v>
      </c>
      <c r="I14328" s="198">
        <f t="shared" si="478"/>
        <v>11</v>
      </c>
    </row>
    <row r="14329" spans="1:9" x14ac:dyDescent="0.3">
      <c r="A14329" s="55">
        <v>43774</v>
      </c>
      <c r="B14329" s="56" t="s">
        <v>663</v>
      </c>
      <c r="C14329" s="56" t="s">
        <v>664</v>
      </c>
      <c r="D14329" s="56" t="s">
        <v>662</v>
      </c>
      <c r="E14329" s="56"/>
      <c r="F14329" s="59">
        <f>IF(ISBLANK($D14329),"",IF(ISBLANK($E14329),VLOOKUP($D14329,$J:$K,2,FALSE),VLOOKUP($E14329,'Daycare Packages'!$A:$G,7,FALSE)))</f>
        <v>30</v>
      </c>
      <c r="G14329" s="59"/>
      <c r="H14329" s="59">
        <f t="shared" si="477"/>
        <v>30</v>
      </c>
      <c r="I14329" s="198">
        <f t="shared" si="478"/>
        <v>11</v>
      </c>
    </row>
    <row r="14330" spans="1:9" x14ac:dyDescent="0.3">
      <c r="A14330" s="10">
        <v>43775</v>
      </c>
      <c r="B14330" s="11" t="s">
        <v>2577</v>
      </c>
      <c r="C14330" s="11" t="s">
        <v>2578</v>
      </c>
      <c r="D14330" s="11" t="s">
        <v>671</v>
      </c>
      <c r="F14330" s="15">
        <f>IF(ISBLANK($D14330),"",IF(ISBLANK($E14330),VLOOKUP($D14330,$J:$K,2,FALSE),VLOOKUP($E14330,'Daycare Packages'!$A:$G,7,FALSE)))</f>
        <v>0</v>
      </c>
      <c r="G14330" s="15"/>
      <c r="H14330" s="15">
        <f t="shared" si="477"/>
        <v>0</v>
      </c>
      <c r="I14330" s="198">
        <f t="shared" si="478"/>
        <v>11</v>
      </c>
    </row>
    <row r="14331" spans="1:9" x14ac:dyDescent="0.3">
      <c r="A14331" s="10">
        <v>43775</v>
      </c>
      <c r="B14331" s="11" t="s">
        <v>667</v>
      </c>
      <c r="C14331" s="11" t="s">
        <v>668</v>
      </c>
      <c r="D14331" s="11" t="s">
        <v>659</v>
      </c>
      <c r="F14331" s="15">
        <f>IF(ISBLANK($D14331),"",IF(ISBLANK($E14331),VLOOKUP($D14331,$J:$K,2,FALSE),VLOOKUP($E14331,'Daycare Packages'!$A:$G,7,FALSE)))</f>
        <v>20</v>
      </c>
      <c r="G14331" s="15"/>
      <c r="H14331" s="15">
        <f t="shared" si="477"/>
        <v>20</v>
      </c>
      <c r="I14331" s="198">
        <f t="shared" si="478"/>
        <v>11</v>
      </c>
    </row>
    <row r="14332" spans="1:9" x14ac:dyDescent="0.3">
      <c r="A14332" s="10">
        <v>43775</v>
      </c>
      <c r="B14332" s="11" t="s">
        <v>1221</v>
      </c>
      <c r="C14332" s="11" t="s">
        <v>1222</v>
      </c>
      <c r="D14332" s="11" t="s">
        <v>662</v>
      </c>
      <c r="E14332" s="11">
        <v>7008424</v>
      </c>
      <c r="F14332" s="15">
        <f>IF(ISBLANK($D14332),"",IF(ISBLANK($E14332),VLOOKUP($D14332,$J:$K,2,FALSE),VLOOKUP($E14332,'Daycare Packages'!$A:$G,7,FALSE)))</f>
        <v>18</v>
      </c>
      <c r="G14332" s="15"/>
      <c r="H14332" s="15">
        <f t="shared" si="477"/>
        <v>18</v>
      </c>
      <c r="I14332" s="198">
        <f t="shared" si="478"/>
        <v>11</v>
      </c>
    </row>
    <row r="14333" spans="1:9" x14ac:dyDescent="0.3">
      <c r="A14333" s="10">
        <v>43775</v>
      </c>
      <c r="B14333" s="11" t="s">
        <v>1535</v>
      </c>
      <c r="C14333" s="11" t="s">
        <v>846</v>
      </c>
      <c r="D14333" s="11" t="s">
        <v>659</v>
      </c>
      <c r="F14333" s="15">
        <f>IF(ISBLANK($D14333),"",IF(ISBLANK($E14333),VLOOKUP($D14333,$J:$K,2,FALSE),VLOOKUP($E14333,'Daycare Packages'!$A:$G,7,FALSE)))</f>
        <v>20</v>
      </c>
      <c r="G14333" s="15"/>
      <c r="H14333" s="15">
        <f t="shared" ref="H14333:H14396" si="479">IF(ISBLANK(D14333),"",SUM(F14333:G14333))</f>
        <v>20</v>
      </c>
      <c r="I14333" s="198">
        <f t="shared" si="478"/>
        <v>11</v>
      </c>
    </row>
    <row r="14334" spans="1:9" x14ac:dyDescent="0.3">
      <c r="A14334" s="10">
        <v>43775</v>
      </c>
      <c r="B14334" s="11" t="s">
        <v>889</v>
      </c>
      <c r="C14334" s="11" t="s">
        <v>890</v>
      </c>
      <c r="D14334" s="11" t="s">
        <v>659</v>
      </c>
      <c r="F14334" s="15">
        <f>IF(ISBLANK($D14334),"",IF(ISBLANK($E14334),VLOOKUP($D14334,$J:$K,2,FALSE),VLOOKUP($E14334,'Daycare Packages'!$A:$G,7,FALSE)))</f>
        <v>20</v>
      </c>
      <c r="G14334" s="15"/>
      <c r="H14334" s="15">
        <f t="shared" si="479"/>
        <v>20</v>
      </c>
      <c r="I14334" s="198">
        <f t="shared" si="478"/>
        <v>11</v>
      </c>
    </row>
    <row r="14335" spans="1:9" x14ac:dyDescent="0.3">
      <c r="A14335" s="10">
        <v>43775</v>
      </c>
      <c r="B14335" s="11" t="s">
        <v>360</v>
      </c>
      <c r="C14335" s="11" t="s">
        <v>474</v>
      </c>
      <c r="D14335" s="11" t="s">
        <v>659</v>
      </c>
      <c r="F14335" s="15">
        <f>IF(ISBLANK($D14335),"",IF(ISBLANK($E14335),VLOOKUP($D14335,$J:$K,2,FALSE),VLOOKUP($E14335,'Daycare Packages'!$A:$G,7,FALSE)))</f>
        <v>20</v>
      </c>
      <c r="G14335" s="15"/>
      <c r="H14335" s="15">
        <f t="shared" si="479"/>
        <v>20</v>
      </c>
      <c r="I14335" s="198">
        <f t="shared" si="478"/>
        <v>11</v>
      </c>
    </row>
    <row r="14336" spans="1:9" x14ac:dyDescent="0.3">
      <c r="A14336" s="10">
        <v>43775</v>
      </c>
      <c r="B14336" s="11" t="s">
        <v>1987</v>
      </c>
      <c r="C14336" s="11" t="s">
        <v>1988</v>
      </c>
      <c r="D14336" s="11" t="s">
        <v>662</v>
      </c>
      <c r="F14336" s="15">
        <f>IF(ISBLANK($D14336),"",IF(ISBLANK($E14336),VLOOKUP($D14336,$J:$K,2,FALSE),VLOOKUP($E14336,'Daycare Packages'!$A:$G,7,FALSE)))</f>
        <v>30</v>
      </c>
      <c r="G14336" s="15"/>
      <c r="H14336" s="15">
        <f t="shared" si="479"/>
        <v>30</v>
      </c>
      <c r="I14336" s="198">
        <f t="shared" si="478"/>
        <v>11</v>
      </c>
    </row>
    <row r="14337" spans="1:9" x14ac:dyDescent="0.3">
      <c r="A14337" s="10">
        <v>43775</v>
      </c>
      <c r="B14337" s="11" t="s">
        <v>2357</v>
      </c>
      <c r="C14337" s="11" t="s">
        <v>2358</v>
      </c>
      <c r="D14337" s="11" t="s">
        <v>662</v>
      </c>
      <c r="F14337" s="15">
        <f>IF(ISBLANK($D14337),"",IF(ISBLANK($E14337),VLOOKUP($D14337,$J:$K,2,FALSE),VLOOKUP($E14337,'Daycare Packages'!$A:$G,7,FALSE)))</f>
        <v>30</v>
      </c>
      <c r="G14337" s="15"/>
      <c r="H14337" s="15">
        <f t="shared" si="479"/>
        <v>30</v>
      </c>
      <c r="I14337" s="198">
        <f t="shared" si="478"/>
        <v>11</v>
      </c>
    </row>
    <row r="14338" spans="1:9" x14ac:dyDescent="0.3">
      <c r="A14338" s="10">
        <v>43775</v>
      </c>
      <c r="B14338" s="11" t="s">
        <v>180</v>
      </c>
      <c r="C14338" s="11" t="s">
        <v>2579</v>
      </c>
      <c r="D14338" s="11" t="s">
        <v>662</v>
      </c>
      <c r="E14338" s="11">
        <v>6720702</v>
      </c>
      <c r="F14338" s="15">
        <f>IF(ISBLANK($D14338),"",IF(ISBLANK($E14338),VLOOKUP($D14338,$J:$K,2,FALSE),VLOOKUP($E14338,'Daycare Packages'!$A:$G,7,FALSE)))</f>
        <v>26</v>
      </c>
      <c r="G14338" s="15"/>
      <c r="H14338" s="15">
        <f t="shared" si="479"/>
        <v>26</v>
      </c>
      <c r="I14338" s="198">
        <f t="shared" si="478"/>
        <v>11</v>
      </c>
    </row>
    <row r="14339" spans="1:9" x14ac:dyDescent="0.3">
      <c r="A14339" s="10">
        <v>43775</v>
      </c>
      <c r="B14339" s="11" t="s">
        <v>2529</v>
      </c>
      <c r="C14339" s="11" t="s">
        <v>433</v>
      </c>
      <c r="D14339" s="11" t="s">
        <v>662</v>
      </c>
      <c r="E14339" s="11">
        <v>6966328</v>
      </c>
      <c r="F14339" s="15">
        <f>IF(ISBLANK($D14339),"",IF(ISBLANK($E14339),VLOOKUP($D14339,$J:$K,2,FALSE),VLOOKUP($E14339,'Daycare Packages'!$A:$G,7,FALSE)))</f>
        <v>23</v>
      </c>
      <c r="G14339" s="15"/>
      <c r="H14339" s="15">
        <f t="shared" si="479"/>
        <v>23</v>
      </c>
      <c r="I14339" s="198">
        <f t="shared" ref="I14339:I14402" si="480">IF(A14339="",0,MONTH(A14339))</f>
        <v>11</v>
      </c>
    </row>
    <row r="14340" spans="1:9" x14ac:dyDescent="0.3">
      <c r="A14340" s="10">
        <v>43775</v>
      </c>
      <c r="B14340" s="11" t="s">
        <v>56</v>
      </c>
      <c r="C14340" s="11" t="s">
        <v>2391</v>
      </c>
      <c r="D14340" s="11" t="s">
        <v>662</v>
      </c>
      <c r="F14340" s="15">
        <f>IF(ISBLANK($D14340),"",IF(ISBLANK($E14340),VLOOKUP($D14340,$J:$K,2,FALSE),VLOOKUP($E14340,'Daycare Packages'!$A:$G,7,FALSE)))</f>
        <v>30</v>
      </c>
      <c r="G14340" s="15"/>
      <c r="H14340" s="15">
        <f t="shared" si="479"/>
        <v>30</v>
      </c>
      <c r="I14340" s="198">
        <f t="shared" si="480"/>
        <v>11</v>
      </c>
    </row>
    <row r="14341" spans="1:9" x14ac:dyDescent="0.3">
      <c r="A14341" s="10">
        <v>43775</v>
      </c>
      <c r="B14341" s="11" t="s">
        <v>1887</v>
      </c>
      <c r="C14341" s="11" t="s">
        <v>507</v>
      </c>
      <c r="D14341" s="11" t="s">
        <v>662</v>
      </c>
      <c r="F14341" s="15">
        <f>IF(ISBLANK($D14341),"",IF(ISBLANK($E14341),VLOOKUP($D14341,$J:$K,2,FALSE),VLOOKUP($E14341,'Daycare Packages'!$A:$G,7,FALSE)))</f>
        <v>30</v>
      </c>
      <c r="G14341" s="15">
        <v>6</v>
      </c>
      <c r="H14341" s="15">
        <f t="shared" si="479"/>
        <v>36</v>
      </c>
      <c r="I14341" s="198">
        <f t="shared" si="480"/>
        <v>11</v>
      </c>
    </row>
    <row r="14342" spans="1:9" x14ac:dyDescent="0.3">
      <c r="A14342" s="10">
        <v>43775</v>
      </c>
      <c r="B14342" s="11" t="s">
        <v>172</v>
      </c>
      <c r="C14342" s="11" t="s">
        <v>773</v>
      </c>
      <c r="D14342" s="11" t="s">
        <v>662</v>
      </c>
      <c r="F14342" s="15">
        <f>IF(ISBLANK($D14342),"",IF(ISBLANK($E14342),VLOOKUP($D14342,$J:$K,2,FALSE),VLOOKUP($E14342,'Daycare Packages'!$A:$G,7,FALSE)))</f>
        <v>30</v>
      </c>
      <c r="G14342" s="15"/>
      <c r="H14342" s="15">
        <f t="shared" si="479"/>
        <v>30</v>
      </c>
      <c r="I14342" s="198">
        <f t="shared" si="480"/>
        <v>11</v>
      </c>
    </row>
    <row r="14343" spans="1:9" x14ac:dyDescent="0.3">
      <c r="A14343" s="10">
        <v>43775</v>
      </c>
      <c r="B14343" s="11" t="s">
        <v>621</v>
      </c>
      <c r="C14343" s="11" t="s">
        <v>622</v>
      </c>
      <c r="D14343" s="11" t="s">
        <v>662</v>
      </c>
      <c r="F14343" s="15">
        <f>IF(ISBLANK($D14343),"",IF(ISBLANK($E14343),VLOOKUP($D14343,$J:$K,2,FALSE),VLOOKUP($E14343,'Daycare Packages'!$A:$G,7,FALSE)))</f>
        <v>30</v>
      </c>
      <c r="G14343" s="15"/>
      <c r="H14343" s="15">
        <f t="shared" si="479"/>
        <v>30</v>
      </c>
      <c r="I14343" s="198">
        <f t="shared" si="480"/>
        <v>11</v>
      </c>
    </row>
    <row r="14344" spans="1:9" x14ac:dyDescent="0.3">
      <c r="A14344" s="10">
        <v>43775</v>
      </c>
      <c r="B14344" s="11" t="s">
        <v>2059</v>
      </c>
      <c r="C14344" s="11" t="s">
        <v>426</v>
      </c>
      <c r="D14344" s="11" t="s">
        <v>662</v>
      </c>
      <c r="F14344" s="15">
        <f>IF(ISBLANK($D14344),"",IF(ISBLANK($E14344),VLOOKUP($D14344,$J:$K,2,FALSE),VLOOKUP($E14344,'Daycare Packages'!$A:$G,7,FALSE)))</f>
        <v>30</v>
      </c>
      <c r="G14344" s="15"/>
      <c r="H14344" s="15">
        <f t="shared" si="479"/>
        <v>30</v>
      </c>
      <c r="I14344" s="198">
        <f t="shared" si="480"/>
        <v>11</v>
      </c>
    </row>
    <row r="14345" spans="1:9" x14ac:dyDescent="0.3">
      <c r="A14345" s="10">
        <v>43775</v>
      </c>
      <c r="B14345" s="11" t="s">
        <v>234</v>
      </c>
      <c r="C14345" s="11" t="s">
        <v>2386</v>
      </c>
      <c r="D14345" s="11" t="s">
        <v>662</v>
      </c>
      <c r="F14345" s="15">
        <f>IF(ISBLANK($D14345),"",IF(ISBLANK($E14345),VLOOKUP($D14345,$J:$K,2,FALSE),VLOOKUP($E14345,'Daycare Packages'!$A:$G,7,FALSE)))</f>
        <v>30</v>
      </c>
      <c r="G14345" s="15"/>
      <c r="H14345" s="15">
        <f t="shared" si="479"/>
        <v>30</v>
      </c>
      <c r="I14345" s="198">
        <f t="shared" si="480"/>
        <v>11</v>
      </c>
    </row>
    <row r="14346" spans="1:9" x14ac:dyDescent="0.3">
      <c r="A14346" s="10">
        <v>43775</v>
      </c>
      <c r="B14346" s="11" t="s">
        <v>178</v>
      </c>
      <c r="C14346" s="11" t="s">
        <v>734</v>
      </c>
      <c r="D14346" s="11" t="s">
        <v>662</v>
      </c>
      <c r="E14346" s="11">
        <v>6932217</v>
      </c>
      <c r="F14346" s="15">
        <f>IF(ISBLANK($D14346),"",IF(ISBLANK($E14346),VLOOKUP($D14346,$J:$K,2,FALSE),VLOOKUP($E14346,'Daycare Packages'!$A:$G,7,FALSE)))</f>
        <v>27</v>
      </c>
      <c r="G14346" s="15"/>
      <c r="H14346" s="15">
        <f t="shared" si="479"/>
        <v>27</v>
      </c>
      <c r="I14346" s="198">
        <f t="shared" si="480"/>
        <v>11</v>
      </c>
    </row>
    <row r="14347" spans="1:9" x14ac:dyDescent="0.3">
      <c r="A14347" s="10">
        <v>43775</v>
      </c>
      <c r="B14347" s="11" t="s">
        <v>690</v>
      </c>
      <c r="C14347" s="11" t="s">
        <v>691</v>
      </c>
      <c r="D14347" s="11" t="s">
        <v>662</v>
      </c>
      <c r="E14347" s="11">
        <v>6937080</v>
      </c>
      <c r="F14347" s="15">
        <f>IF(ISBLANK($D14347),"",IF(ISBLANK($E14347),VLOOKUP($D14347,$J:$K,2,FALSE),VLOOKUP($E14347,'Daycare Packages'!$A:$G,7,FALSE)))</f>
        <v>23</v>
      </c>
      <c r="G14347" s="15"/>
      <c r="H14347" s="15">
        <f t="shared" si="479"/>
        <v>23</v>
      </c>
      <c r="I14347" s="198">
        <f t="shared" si="480"/>
        <v>11</v>
      </c>
    </row>
    <row r="14348" spans="1:9" x14ac:dyDescent="0.3">
      <c r="A14348" s="10">
        <v>43775</v>
      </c>
      <c r="B14348" s="11" t="s">
        <v>2167</v>
      </c>
      <c r="C14348" s="11" t="s">
        <v>570</v>
      </c>
      <c r="D14348" s="11" t="s">
        <v>662</v>
      </c>
      <c r="E14348" s="11">
        <v>6999419</v>
      </c>
      <c r="F14348" s="15">
        <f>IF(ISBLANK($D14348),"",IF(ISBLANK($E14348),VLOOKUP($D14348,$J:$K,2,FALSE),VLOOKUP($E14348,'Daycare Packages'!$A:$G,7,FALSE)))</f>
        <v>27</v>
      </c>
      <c r="G14348" s="15"/>
      <c r="H14348" s="15">
        <f t="shared" si="479"/>
        <v>27</v>
      </c>
      <c r="I14348" s="198">
        <f t="shared" si="480"/>
        <v>11</v>
      </c>
    </row>
    <row r="14349" spans="1:9" x14ac:dyDescent="0.3">
      <c r="A14349" s="10">
        <v>43775</v>
      </c>
      <c r="B14349" s="11" t="s">
        <v>123</v>
      </c>
      <c r="C14349" s="11" t="s">
        <v>622</v>
      </c>
      <c r="D14349" s="11" t="s">
        <v>662</v>
      </c>
      <c r="E14349" s="11">
        <v>6960781</v>
      </c>
      <c r="F14349" s="15">
        <f>IF(ISBLANK($D14349),"",IF(ISBLANK($E14349),VLOOKUP($D14349,$J:$K,2,FALSE),VLOOKUP($E14349,'Daycare Packages'!$A:$G,7,FALSE)))</f>
        <v>23</v>
      </c>
      <c r="G14349" s="15"/>
      <c r="H14349" s="15">
        <f t="shared" si="479"/>
        <v>23</v>
      </c>
      <c r="I14349" s="198">
        <f t="shared" si="480"/>
        <v>11</v>
      </c>
    </row>
    <row r="14350" spans="1:9" x14ac:dyDescent="0.3">
      <c r="A14350" s="10">
        <v>43775</v>
      </c>
      <c r="B14350" s="11" t="s">
        <v>1280</v>
      </c>
      <c r="C14350" s="11" t="s">
        <v>860</v>
      </c>
      <c r="D14350" s="11" t="s">
        <v>662</v>
      </c>
      <c r="F14350" s="15">
        <f>IF(ISBLANK($D14350),"",IF(ISBLANK($E14350),VLOOKUP($D14350,$J:$K,2,FALSE),VLOOKUP($E14350,'Daycare Packages'!$A:$G,7,FALSE)))</f>
        <v>30</v>
      </c>
      <c r="G14350" s="15"/>
      <c r="H14350" s="15">
        <f t="shared" si="479"/>
        <v>30</v>
      </c>
      <c r="I14350" s="198">
        <f t="shared" si="480"/>
        <v>11</v>
      </c>
    </row>
    <row r="14351" spans="1:9" x14ac:dyDescent="0.3">
      <c r="A14351" s="10">
        <v>43775</v>
      </c>
      <c r="B14351" s="11" t="s">
        <v>366</v>
      </c>
      <c r="C14351" s="11" t="s">
        <v>439</v>
      </c>
      <c r="D14351" s="11" t="s">
        <v>662</v>
      </c>
      <c r="E14351" s="11">
        <v>7017784</v>
      </c>
      <c r="F14351" s="15">
        <f>IF(ISBLANK($D14351),"",IF(ISBLANK($E14351),VLOOKUP($D14351,$J:$K,2,FALSE),VLOOKUP($E14351,'Daycare Packages'!$A:$G,7,FALSE)))</f>
        <v>27</v>
      </c>
      <c r="G14351" s="15"/>
      <c r="H14351" s="15">
        <f t="shared" si="479"/>
        <v>27</v>
      </c>
      <c r="I14351" s="198">
        <f t="shared" si="480"/>
        <v>11</v>
      </c>
    </row>
    <row r="14352" spans="1:9" x14ac:dyDescent="0.3">
      <c r="A14352" s="10">
        <v>43775</v>
      </c>
      <c r="B14352" s="11" t="s">
        <v>182</v>
      </c>
      <c r="C14352" s="11" t="s">
        <v>685</v>
      </c>
      <c r="D14352" s="11" t="s">
        <v>662</v>
      </c>
      <c r="E14352" s="11">
        <v>6973446</v>
      </c>
      <c r="F14352" s="15">
        <f>IF(ISBLANK($D14352),"",IF(ISBLANK($E14352),VLOOKUP($D14352,$J:$K,2,FALSE),VLOOKUP($E14352,'Daycare Packages'!$A:$G,7,FALSE)))</f>
        <v>23</v>
      </c>
      <c r="G14352" s="15"/>
      <c r="H14352" s="15">
        <f t="shared" si="479"/>
        <v>23</v>
      </c>
      <c r="I14352" s="198">
        <f t="shared" si="480"/>
        <v>11</v>
      </c>
    </row>
    <row r="14353" spans="1:9" x14ac:dyDescent="0.3">
      <c r="A14353" s="10">
        <v>43775</v>
      </c>
      <c r="B14353" s="11" t="s">
        <v>213</v>
      </c>
      <c r="C14353" s="11" t="s">
        <v>675</v>
      </c>
      <c r="D14353" s="11" t="s">
        <v>662</v>
      </c>
      <c r="E14353" s="11">
        <v>6958010</v>
      </c>
      <c r="F14353" s="15">
        <f>IF(ISBLANK($D14353),"",IF(ISBLANK($E14353),VLOOKUP($D14353,$J:$K,2,FALSE),VLOOKUP($E14353,'Daycare Packages'!$A:$G,7,FALSE)))</f>
        <v>27</v>
      </c>
      <c r="G14353" s="15"/>
      <c r="H14353" s="15">
        <f t="shared" si="479"/>
        <v>27</v>
      </c>
      <c r="I14353" s="198">
        <f t="shared" si="480"/>
        <v>11</v>
      </c>
    </row>
    <row r="14354" spans="1:9" x14ac:dyDescent="0.3">
      <c r="A14354" s="10">
        <v>43775</v>
      </c>
      <c r="B14354" s="11" t="s">
        <v>1890</v>
      </c>
      <c r="C14354" s="11" t="s">
        <v>1891</v>
      </c>
      <c r="D14354" s="11" t="s">
        <v>662</v>
      </c>
      <c r="F14354" s="15">
        <f>IF(ISBLANK($D14354),"",IF(ISBLANK($E14354),VLOOKUP($D14354,$J:$K,2,FALSE),VLOOKUP($E14354,'Daycare Packages'!$A:$G,7,FALSE)))</f>
        <v>30</v>
      </c>
      <c r="G14354" s="15"/>
      <c r="H14354" s="15">
        <f t="shared" si="479"/>
        <v>30</v>
      </c>
      <c r="I14354" s="198">
        <f t="shared" si="480"/>
        <v>11</v>
      </c>
    </row>
    <row r="14355" spans="1:9" x14ac:dyDescent="0.3">
      <c r="A14355" s="10">
        <v>43775</v>
      </c>
      <c r="B14355" s="11" t="s">
        <v>936</v>
      </c>
      <c r="C14355" s="11" t="s">
        <v>937</v>
      </c>
      <c r="D14355" s="11" t="s">
        <v>662</v>
      </c>
      <c r="F14355" s="15">
        <f>IF(ISBLANK($D14355),"",IF(ISBLANK($E14355),VLOOKUP($D14355,$J:$K,2,FALSE),VLOOKUP($E14355,'Daycare Packages'!$A:$G,7,FALSE)))</f>
        <v>30</v>
      </c>
      <c r="G14355" s="15"/>
      <c r="H14355" s="15">
        <f t="shared" si="479"/>
        <v>30</v>
      </c>
      <c r="I14355" s="198">
        <f t="shared" si="480"/>
        <v>11</v>
      </c>
    </row>
    <row r="14356" spans="1:9" x14ac:dyDescent="0.3">
      <c r="A14356" s="10">
        <v>43775</v>
      </c>
      <c r="B14356" s="11" t="s">
        <v>244</v>
      </c>
      <c r="C14356" s="11" t="s">
        <v>673</v>
      </c>
      <c r="D14356" s="11" t="s">
        <v>662</v>
      </c>
      <c r="E14356" s="11">
        <v>6995241</v>
      </c>
      <c r="F14356" s="15">
        <f>IF(ISBLANK($D14356),"",IF(ISBLANK($E14356),VLOOKUP($D14356,$J:$K,2,FALSE),VLOOKUP($E14356,'Daycare Packages'!$A:$G,7,FALSE)))</f>
        <v>25</v>
      </c>
      <c r="G14356" s="15"/>
      <c r="H14356" s="15">
        <f t="shared" si="479"/>
        <v>25</v>
      </c>
      <c r="I14356" s="198">
        <f t="shared" si="480"/>
        <v>11</v>
      </c>
    </row>
    <row r="14357" spans="1:9" x14ac:dyDescent="0.3">
      <c r="A14357" s="10">
        <v>43775</v>
      </c>
      <c r="B14357" s="11" t="s">
        <v>1961</v>
      </c>
      <c r="C14357" s="11" t="s">
        <v>1962</v>
      </c>
      <c r="D14357" s="11" t="s">
        <v>662</v>
      </c>
      <c r="F14357" s="15">
        <f>IF(ISBLANK($D14357),"",IF(ISBLANK($E14357),VLOOKUP($D14357,$J:$K,2,FALSE),VLOOKUP($E14357,'Daycare Packages'!$A:$G,7,FALSE)))</f>
        <v>30</v>
      </c>
      <c r="G14357" s="15"/>
      <c r="H14357" s="15">
        <f t="shared" si="479"/>
        <v>30</v>
      </c>
      <c r="I14357" s="198">
        <f t="shared" si="480"/>
        <v>11</v>
      </c>
    </row>
    <row r="14358" spans="1:9" x14ac:dyDescent="0.3">
      <c r="A14358" s="10">
        <v>43775</v>
      </c>
      <c r="B14358" s="11" t="s">
        <v>1602</v>
      </c>
      <c r="C14358" s="11" t="s">
        <v>461</v>
      </c>
      <c r="D14358" s="11" t="s">
        <v>662</v>
      </c>
      <c r="F14358" s="15">
        <f>IF(ISBLANK($D14358),"",IF(ISBLANK($E14358),VLOOKUP($D14358,$J:$K,2,FALSE),VLOOKUP($E14358,'Daycare Packages'!$A:$G,7,FALSE)))</f>
        <v>30</v>
      </c>
      <c r="G14358" s="15"/>
      <c r="H14358" s="15">
        <f t="shared" si="479"/>
        <v>30</v>
      </c>
      <c r="I14358" s="198">
        <f t="shared" si="480"/>
        <v>11</v>
      </c>
    </row>
    <row r="14359" spans="1:9" x14ac:dyDescent="0.3">
      <c r="A14359" s="10">
        <v>43775</v>
      </c>
      <c r="B14359" s="11" t="s">
        <v>1602</v>
      </c>
      <c r="C14359" s="11" t="s">
        <v>1603</v>
      </c>
      <c r="D14359" s="11" t="s">
        <v>662</v>
      </c>
      <c r="F14359" s="15">
        <f>IF(ISBLANK($D14359),"",IF(ISBLANK($E14359),VLOOKUP($D14359,$J:$K,2,FALSE),VLOOKUP($E14359,'Daycare Packages'!$A:$G,7,FALSE)))</f>
        <v>30</v>
      </c>
      <c r="G14359" s="15"/>
      <c r="H14359" s="15">
        <f t="shared" si="479"/>
        <v>30</v>
      </c>
      <c r="I14359" s="198">
        <f t="shared" si="480"/>
        <v>11</v>
      </c>
    </row>
    <row r="14360" spans="1:9" x14ac:dyDescent="0.3">
      <c r="A14360" s="10">
        <v>43775</v>
      </c>
      <c r="B14360" s="11" t="s">
        <v>211</v>
      </c>
      <c r="C14360" s="11" t="s">
        <v>507</v>
      </c>
      <c r="D14360" s="11" t="s">
        <v>662</v>
      </c>
      <c r="F14360" s="15">
        <f>IF(ISBLANK($D14360),"",IF(ISBLANK($E14360),VLOOKUP($D14360,$J:$K,2,FALSE),VLOOKUP($E14360,'Daycare Packages'!$A:$G,7,FALSE)))</f>
        <v>30</v>
      </c>
      <c r="G14360" s="15">
        <v>-3</v>
      </c>
      <c r="H14360" s="15">
        <f t="shared" si="479"/>
        <v>27</v>
      </c>
      <c r="I14360" s="198">
        <f t="shared" si="480"/>
        <v>11</v>
      </c>
    </row>
    <row r="14361" spans="1:9" x14ac:dyDescent="0.3">
      <c r="A14361" s="10">
        <v>43775</v>
      </c>
      <c r="B14361" s="11" t="s">
        <v>208</v>
      </c>
      <c r="C14361" s="11" t="s">
        <v>507</v>
      </c>
      <c r="D14361" s="11" t="s">
        <v>662</v>
      </c>
      <c r="E14361" s="11">
        <v>6733427</v>
      </c>
      <c r="F14361" s="15">
        <f>IF(ISBLANK($D14361),"",IF(ISBLANK($E14361),VLOOKUP($D14361,$J:$K,2,FALSE),VLOOKUP($E14361,'Daycare Packages'!$A:$G,7,FALSE)))</f>
        <v>22</v>
      </c>
      <c r="G14361" s="15"/>
      <c r="H14361" s="15">
        <f t="shared" si="479"/>
        <v>22</v>
      </c>
      <c r="I14361" s="198">
        <f t="shared" si="480"/>
        <v>11</v>
      </c>
    </row>
    <row r="14362" spans="1:9" x14ac:dyDescent="0.3">
      <c r="A14362" s="10">
        <v>43775</v>
      </c>
      <c r="B14362" s="11" t="s">
        <v>132</v>
      </c>
      <c r="C14362" s="11" t="s">
        <v>818</v>
      </c>
      <c r="D14362" s="11" t="s">
        <v>662</v>
      </c>
      <c r="E14362" s="11">
        <v>6991250</v>
      </c>
      <c r="F14362" s="15">
        <f>IF(ISBLANK($D14362),"",IF(ISBLANK($E14362),VLOOKUP($D14362,$J:$K,2,FALSE),VLOOKUP($E14362,'Daycare Packages'!$A:$G,7,FALSE)))</f>
        <v>27</v>
      </c>
      <c r="G14362" s="15"/>
      <c r="H14362" s="15">
        <f t="shared" si="479"/>
        <v>27</v>
      </c>
      <c r="I14362" s="198">
        <f t="shared" si="480"/>
        <v>11</v>
      </c>
    </row>
    <row r="14363" spans="1:9" x14ac:dyDescent="0.3">
      <c r="A14363" s="10">
        <v>43775</v>
      </c>
      <c r="B14363" s="11" t="s">
        <v>66</v>
      </c>
      <c r="C14363" s="11" t="s">
        <v>866</v>
      </c>
      <c r="D14363" s="11" t="s">
        <v>662</v>
      </c>
      <c r="E14363" s="11">
        <v>540558</v>
      </c>
      <c r="F14363" s="15">
        <f>IF(ISBLANK($D14363),"",IF(ISBLANK($E14363),VLOOKUP($D14363,$J:$K,2,FALSE),VLOOKUP($E14363,'Daycare Packages'!$A:$G,7,FALSE)))</f>
        <v>20</v>
      </c>
      <c r="G14363" s="15"/>
      <c r="H14363" s="15">
        <f t="shared" si="479"/>
        <v>20</v>
      </c>
      <c r="I14363" s="198">
        <f t="shared" si="480"/>
        <v>11</v>
      </c>
    </row>
    <row r="14364" spans="1:9" x14ac:dyDescent="0.3">
      <c r="A14364" s="10">
        <v>43775</v>
      </c>
      <c r="B14364" s="11" t="s">
        <v>873</v>
      </c>
      <c r="C14364" s="11" t="s">
        <v>493</v>
      </c>
      <c r="D14364" s="11" t="s">
        <v>662</v>
      </c>
      <c r="E14364" s="11">
        <v>7001233</v>
      </c>
      <c r="F14364" s="15">
        <f>IF(ISBLANK($D14364),"",IF(ISBLANK($E14364),VLOOKUP($D14364,$J:$K,2,FALSE),VLOOKUP($E14364,'Daycare Packages'!$A:$G,7,FALSE)))</f>
        <v>27</v>
      </c>
      <c r="G14364" s="15"/>
      <c r="H14364" s="15">
        <f t="shared" si="479"/>
        <v>27</v>
      </c>
      <c r="I14364" s="198">
        <f t="shared" si="480"/>
        <v>11</v>
      </c>
    </row>
    <row r="14365" spans="1:9" x14ac:dyDescent="0.3">
      <c r="A14365" s="10">
        <v>43775</v>
      </c>
      <c r="B14365" s="11" t="s">
        <v>197</v>
      </c>
      <c r="C14365" s="11" t="s">
        <v>689</v>
      </c>
      <c r="D14365" s="11" t="s">
        <v>662</v>
      </c>
      <c r="E14365" s="11">
        <v>7001011</v>
      </c>
      <c r="F14365" s="15">
        <f>IF(ISBLANK($D14365),"",IF(ISBLANK($E14365),VLOOKUP($D14365,$J:$K,2,FALSE),VLOOKUP($E14365,'Daycare Packages'!$A:$G,7,FALSE)))</f>
        <v>27</v>
      </c>
      <c r="G14365" s="15"/>
      <c r="H14365" s="15">
        <f t="shared" si="479"/>
        <v>27</v>
      </c>
      <c r="I14365" s="198">
        <f t="shared" si="480"/>
        <v>11</v>
      </c>
    </row>
    <row r="14366" spans="1:9" x14ac:dyDescent="0.3">
      <c r="A14366" s="10">
        <v>43775</v>
      </c>
      <c r="B14366" s="11" t="s">
        <v>156</v>
      </c>
      <c r="C14366" s="11" t="s">
        <v>479</v>
      </c>
      <c r="D14366" s="11" t="s">
        <v>662</v>
      </c>
      <c r="E14366" s="11">
        <v>6912335</v>
      </c>
      <c r="F14366" s="15">
        <f>IF(ISBLANK($D14366),"",IF(ISBLANK($E14366),VLOOKUP($D14366,$J:$K,2,FALSE),VLOOKUP($E14366,'Daycare Packages'!$A:$G,7,FALSE)))</f>
        <v>23</v>
      </c>
      <c r="G14366" s="15"/>
      <c r="H14366" s="15">
        <f t="shared" si="479"/>
        <v>23</v>
      </c>
      <c r="I14366" s="198">
        <f t="shared" si="480"/>
        <v>11</v>
      </c>
    </row>
    <row r="14367" spans="1:9" x14ac:dyDescent="0.3">
      <c r="A14367" s="10">
        <v>43775</v>
      </c>
      <c r="B14367" s="11" t="s">
        <v>1805</v>
      </c>
      <c r="C14367" s="11" t="s">
        <v>548</v>
      </c>
      <c r="D14367" s="11" t="s">
        <v>662</v>
      </c>
      <c r="F14367" s="15">
        <f>IF(ISBLANK($D14367),"",IF(ISBLANK($E14367),VLOOKUP($D14367,$J:$K,2,FALSE),VLOOKUP($E14367,'Daycare Packages'!$A:$G,7,FALSE)))</f>
        <v>30</v>
      </c>
      <c r="G14367" s="15"/>
      <c r="H14367" s="15">
        <f t="shared" si="479"/>
        <v>30</v>
      </c>
      <c r="I14367" s="198">
        <f t="shared" si="480"/>
        <v>11</v>
      </c>
    </row>
    <row r="14368" spans="1:9" x14ac:dyDescent="0.3">
      <c r="A14368" s="10">
        <v>43775</v>
      </c>
      <c r="B14368" s="11" t="s">
        <v>1303</v>
      </c>
      <c r="C14368" s="11" t="s">
        <v>1355</v>
      </c>
      <c r="D14368" s="11" t="s">
        <v>662</v>
      </c>
      <c r="F14368" s="15">
        <f>IF(ISBLANK($D14368),"",IF(ISBLANK($E14368),VLOOKUP($D14368,$J:$K,2,FALSE),VLOOKUP($E14368,'Daycare Packages'!$A:$G,7,FALSE)))</f>
        <v>30</v>
      </c>
      <c r="G14368" s="15"/>
      <c r="H14368" s="15">
        <f t="shared" si="479"/>
        <v>30</v>
      </c>
      <c r="I14368" s="198">
        <f t="shared" si="480"/>
        <v>11</v>
      </c>
    </row>
    <row r="14369" spans="1:9" x14ac:dyDescent="0.3">
      <c r="A14369" s="10">
        <v>43775</v>
      </c>
      <c r="B14369" s="11" t="s">
        <v>2293</v>
      </c>
      <c r="C14369" s="11" t="s">
        <v>1675</v>
      </c>
      <c r="D14369" s="11" t="s">
        <v>662</v>
      </c>
      <c r="F14369" s="15">
        <f>IF(ISBLANK($D14369),"",IF(ISBLANK($E14369),VLOOKUP($D14369,$J:$K,2,FALSE),VLOOKUP($E14369,'Daycare Packages'!$A:$G,7,FALSE)))</f>
        <v>30</v>
      </c>
      <c r="G14369" s="15"/>
      <c r="H14369" s="15">
        <f t="shared" si="479"/>
        <v>30</v>
      </c>
      <c r="I14369" s="198">
        <f t="shared" si="480"/>
        <v>11</v>
      </c>
    </row>
    <row r="14370" spans="1:9" x14ac:dyDescent="0.3">
      <c r="A14370" s="10">
        <v>43775</v>
      </c>
      <c r="B14370" s="11" t="s">
        <v>150</v>
      </c>
      <c r="C14370" s="11" t="s">
        <v>461</v>
      </c>
      <c r="D14370" s="11" t="s">
        <v>662</v>
      </c>
      <c r="E14370" s="11">
        <v>6902654</v>
      </c>
      <c r="F14370" s="15">
        <f>IF(ISBLANK($D14370),"",IF(ISBLANK($E14370),VLOOKUP($D14370,$J:$K,2,FALSE),VLOOKUP($E14370,'Daycare Packages'!$A:$G,7,FALSE)))</f>
        <v>27</v>
      </c>
      <c r="G14370" s="15"/>
      <c r="H14370" s="15">
        <f t="shared" si="479"/>
        <v>27</v>
      </c>
      <c r="I14370" s="198">
        <f t="shared" si="480"/>
        <v>11</v>
      </c>
    </row>
    <row r="14371" spans="1:9" x14ac:dyDescent="0.3">
      <c r="A14371" s="10">
        <v>43775</v>
      </c>
      <c r="B14371" s="11" t="s">
        <v>170</v>
      </c>
      <c r="C14371" s="11" t="s">
        <v>710</v>
      </c>
      <c r="D14371" s="11" t="s">
        <v>662</v>
      </c>
      <c r="E14371" s="11">
        <v>7006584</v>
      </c>
      <c r="F14371" s="15">
        <f>IF(ISBLANK($D14371),"",IF(ISBLANK($E14371),VLOOKUP($D14371,$J:$K,2,FALSE),VLOOKUP($E14371,'Daycare Packages'!$A:$G,7,FALSE)))</f>
        <v>23</v>
      </c>
      <c r="G14371" s="15"/>
      <c r="H14371" s="15">
        <f t="shared" si="479"/>
        <v>23</v>
      </c>
      <c r="I14371" s="198">
        <f t="shared" si="480"/>
        <v>11</v>
      </c>
    </row>
    <row r="14372" spans="1:9" x14ac:dyDescent="0.3">
      <c r="A14372" s="10">
        <v>43775</v>
      </c>
      <c r="B14372" s="11" t="s">
        <v>214</v>
      </c>
      <c r="C14372" s="11" t="s">
        <v>686</v>
      </c>
      <c r="D14372" s="11" t="s">
        <v>662</v>
      </c>
      <c r="E14372" s="11">
        <v>6952878</v>
      </c>
      <c r="F14372" s="15">
        <f>IF(ISBLANK($D14372),"",IF(ISBLANK($E14372),VLOOKUP($D14372,$J:$K,2,FALSE),VLOOKUP($E14372,'Daycare Packages'!$A:$G,7,FALSE)))</f>
        <v>23.4</v>
      </c>
      <c r="G14372" s="15"/>
      <c r="H14372" s="15">
        <f t="shared" si="479"/>
        <v>23.4</v>
      </c>
      <c r="I14372" s="198">
        <f t="shared" si="480"/>
        <v>11</v>
      </c>
    </row>
    <row r="14373" spans="1:9" x14ac:dyDescent="0.3">
      <c r="A14373" s="10">
        <v>43775</v>
      </c>
      <c r="B14373" s="11" t="s">
        <v>1508</v>
      </c>
      <c r="C14373" s="11" t="s">
        <v>450</v>
      </c>
      <c r="D14373" s="11" t="s">
        <v>662</v>
      </c>
      <c r="E14373" s="11">
        <v>6965396</v>
      </c>
      <c r="F14373" s="15">
        <f>IF(ISBLANK($D14373),"",IF(ISBLANK($E14373),VLOOKUP($D14373,$J:$K,2,FALSE),VLOOKUP($E14373,'Daycare Packages'!$A:$G,7,FALSE)))</f>
        <v>27</v>
      </c>
      <c r="G14373" s="15"/>
      <c r="H14373" s="15">
        <f t="shared" si="479"/>
        <v>27</v>
      </c>
      <c r="I14373" s="198">
        <f t="shared" si="480"/>
        <v>11</v>
      </c>
    </row>
    <row r="14374" spans="1:9" x14ac:dyDescent="0.3">
      <c r="A14374" s="10">
        <v>43775</v>
      </c>
      <c r="B14374" s="11" t="s">
        <v>809</v>
      </c>
      <c r="C14374" s="11" t="s">
        <v>810</v>
      </c>
      <c r="D14374" s="11" t="s">
        <v>662</v>
      </c>
      <c r="F14374" s="15">
        <f>IF(ISBLANK($D14374),"",IF(ISBLANK($E14374),VLOOKUP($D14374,$J:$K,2,FALSE),VLOOKUP($E14374,'Daycare Packages'!$A:$G,7,FALSE)))</f>
        <v>30</v>
      </c>
      <c r="G14374" s="15"/>
      <c r="H14374" s="15">
        <f t="shared" si="479"/>
        <v>30</v>
      </c>
      <c r="I14374" s="198">
        <f t="shared" si="480"/>
        <v>11</v>
      </c>
    </row>
    <row r="14375" spans="1:9" x14ac:dyDescent="0.3">
      <c r="A14375" s="10">
        <v>43775</v>
      </c>
      <c r="B14375" s="11" t="s">
        <v>2457</v>
      </c>
      <c r="C14375" s="11" t="s">
        <v>2458</v>
      </c>
      <c r="D14375" s="11" t="s">
        <v>662</v>
      </c>
      <c r="E14375" s="11">
        <v>6999273</v>
      </c>
      <c r="F14375" s="15">
        <f>IF(ISBLANK($D14375),"",IF(ISBLANK($E14375),VLOOKUP($D14375,$J:$K,2,FALSE),VLOOKUP($E14375,'Daycare Packages'!$A:$G,7,FALSE)))</f>
        <v>27</v>
      </c>
      <c r="G14375" s="15"/>
      <c r="H14375" s="15">
        <f t="shared" si="479"/>
        <v>27</v>
      </c>
      <c r="I14375" s="198">
        <f t="shared" si="480"/>
        <v>11</v>
      </c>
    </row>
    <row r="14376" spans="1:9" x14ac:dyDescent="0.3">
      <c r="A14376" s="10">
        <v>43775</v>
      </c>
      <c r="B14376" s="11" t="s">
        <v>148</v>
      </c>
      <c r="C14376" s="11" t="s">
        <v>547</v>
      </c>
      <c r="D14376" s="11" t="s">
        <v>662</v>
      </c>
      <c r="E14376" s="11">
        <v>6762300</v>
      </c>
      <c r="F14376" s="15">
        <f>IF(ISBLANK($D14376),"",IF(ISBLANK($E14376),VLOOKUP($D14376,$J:$K,2,FALSE),VLOOKUP($E14376,'Daycare Packages'!$A:$G,7,FALSE)))</f>
        <v>23</v>
      </c>
      <c r="G14376" s="15"/>
      <c r="H14376" s="15">
        <f t="shared" si="479"/>
        <v>23</v>
      </c>
      <c r="I14376" s="198">
        <f t="shared" si="480"/>
        <v>11</v>
      </c>
    </row>
    <row r="14377" spans="1:9" x14ac:dyDescent="0.3">
      <c r="A14377" s="10">
        <v>43775</v>
      </c>
      <c r="B14377" s="11" t="s">
        <v>1164</v>
      </c>
      <c r="C14377" s="11" t="s">
        <v>395</v>
      </c>
      <c r="D14377" s="11" t="s">
        <v>662</v>
      </c>
      <c r="E14377" s="11">
        <v>7004749</v>
      </c>
      <c r="F14377" s="15">
        <f>IF(ISBLANK($D14377),"",IF(ISBLANK($E14377),VLOOKUP($D14377,$J:$K,2,FALSE),VLOOKUP($E14377,'Daycare Packages'!$A:$G,7,FALSE)))</f>
        <v>27</v>
      </c>
      <c r="G14377" s="15"/>
      <c r="H14377" s="15">
        <f t="shared" si="479"/>
        <v>27</v>
      </c>
      <c r="I14377" s="198">
        <f t="shared" si="480"/>
        <v>11</v>
      </c>
    </row>
    <row r="14378" spans="1:9" x14ac:dyDescent="0.3">
      <c r="A14378" s="10">
        <v>43775</v>
      </c>
      <c r="B14378" s="11" t="s">
        <v>663</v>
      </c>
      <c r="C14378" s="11" t="s">
        <v>665</v>
      </c>
      <c r="D14378" s="11" t="s">
        <v>662</v>
      </c>
      <c r="F14378" s="15">
        <f>IF(ISBLANK($D14378),"",IF(ISBLANK($E14378),VLOOKUP($D14378,$J:$K,2,FALSE),VLOOKUP($E14378,'Daycare Packages'!$A:$G,7,FALSE)))</f>
        <v>30</v>
      </c>
      <c r="G14378" s="15"/>
      <c r="H14378" s="15">
        <f t="shared" si="479"/>
        <v>30</v>
      </c>
      <c r="I14378" s="198">
        <f t="shared" si="480"/>
        <v>11</v>
      </c>
    </row>
    <row r="14379" spans="1:9" x14ac:dyDescent="0.3">
      <c r="A14379" s="10">
        <v>43775</v>
      </c>
      <c r="B14379" s="11" t="s">
        <v>663</v>
      </c>
      <c r="C14379" s="11" t="s">
        <v>664</v>
      </c>
      <c r="D14379" s="11" t="s">
        <v>662</v>
      </c>
      <c r="F14379" s="15">
        <f>IF(ISBLANK($D14379),"",IF(ISBLANK($E14379),VLOOKUP($D14379,$J:$K,2,FALSE),VLOOKUP($E14379,'Daycare Packages'!$A:$G,7,FALSE)))</f>
        <v>30</v>
      </c>
      <c r="G14379" s="15"/>
      <c r="H14379" s="15">
        <f t="shared" si="479"/>
        <v>30</v>
      </c>
      <c r="I14379" s="198">
        <f t="shared" si="480"/>
        <v>11</v>
      </c>
    </row>
    <row r="14380" spans="1:9" x14ac:dyDescent="0.3">
      <c r="A14380" s="10">
        <v>43775</v>
      </c>
      <c r="B14380" s="11" t="s">
        <v>1336</v>
      </c>
      <c r="C14380" s="11" t="s">
        <v>1337</v>
      </c>
      <c r="D14380" s="11" t="s">
        <v>662</v>
      </c>
      <c r="F14380" s="15">
        <f>IF(ISBLANK($D14380),"",IF(ISBLANK($E14380),VLOOKUP($D14380,$J:$K,2,FALSE),VLOOKUP($E14380,'Daycare Packages'!$A:$G,7,FALSE)))</f>
        <v>30</v>
      </c>
      <c r="G14380" s="15"/>
      <c r="H14380" s="15">
        <f t="shared" si="479"/>
        <v>30</v>
      </c>
      <c r="I14380" s="198">
        <f t="shared" si="480"/>
        <v>11</v>
      </c>
    </row>
    <row r="14381" spans="1:9" x14ac:dyDescent="0.3">
      <c r="A14381" s="10">
        <v>43775</v>
      </c>
      <c r="B14381" s="11" t="s">
        <v>931</v>
      </c>
      <c r="C14381" s="11" t="s">
        <v>932</v>
      </c>
      <c r="D14381" s="11" t="s">
        <v>662</v>
      </c>
      <c r="F14381" s="15">
        <f>IF(ISBLANK($D14381),"",IF(ISBLANK($E14381),VLOOKUP($D14381,$J:$K,2,FALSE),VLOOKUP($E14381,'Daycare Packages'!$A:$G,7,FALSE)))</f>
        <v>30</v>
      </c>
      <c r="G14381" s="15"/>
      <c r="H14381" s="15">
        <f t="shared" si="479"/>
        <v>30</v>
      </c>
      <c r="I14381" s="198">
        <f t="shared" si="480"/>
        <v>11</v>
      </c>
    </row>
    <row r="14382" spans="1:9" x14ac:dyDescent="0.3">
      <c r="A14382" s="10">
        <v>43775</v>
      </c>
      <c r="B14382" s="11" t="s">
        <v>212</v>
      </c>
      <c r="C14382" s="11" t="s">
        <v>707</v>
      </c>
      <c r="D14382" s="11" t="s">
        <v>662</v>
      </c>
      <c r="E14382" s="11">
        <v>7012941</v>
      </c>
      <c r="F14382" s="15">
        <f>IF(ISBLANK($D14382),"",IF(ISBLANK($E14382),VLOOKUP($D14382,$J:$K,2,FALSE),VLOOKUP($E14382,'Daycare Packages'!$A:$G,7,FALSE)))</f>
        <v>27</v>
      </c>
      <c r="G14382" s="15"/>
      <c r="H14382" s="15">
        <f t="shared" si="479"/>
        <v>27</v>
      </c>
      <c r="I14382" s="198">
        <f t="shared" si="480"/>
        <v>11</v>
      </c>
    </row>
    <row r="14383" spans="1:9" x14ac:dyDescent="0.3">
      <c r="A14383" s="10">
        <v>43775</v>
      </c>
      <c r="B14383" s="11" t="s">
        <v>849</v>
      </c>
      <c r="C14383" s="11" t="s">
        <v>850</v>
      </c>
      <c r="D14383" s="11" t="s">
        <v>662</v>
      </c>
      <c r="F14383" s="15">
        <f>IF(ISBLANK($D14383),"",IF(ISBLANK($E14383),VLOOKUP($D14383,$J:$K,2,FALSE),VLOOKUP($E14383,'Daycare Packages'!$A:$G,7,FALSE)))</f>
        <v>30</v>
      </c>
      <c r="G14383" s="15"/>
      <c r="H14383" s="15">
        <f t="shared" si="479"/>
        <v>30</v>
      </c>
      <c r="I14383" s="198">
        <f t="shared" si="480"/>
        <v>11</v>
      </c>
    </row>
    <row r="14384" spans="1:9" x14ac:dyDescent="0.3">
      <c r="A14384" s="10">
        <v>43775</v>
      </c>
      <c r="B14384" s="11" t="s">
        <v>184</v>
      </c>
      <c r="C14384" s="11" t="s">
        <v>396</v>
      </c>
      <c r="D14384" s="11" t="s">
        <v>662</v>
      </c>
      <c r="F14384" s="15">
        <f>IF(ISBLANK($D14384),"",IF(ISBLANK($E14384),VLOOKUP($D14384,$J:$K,2,FALSE),VLOOKUP($E14384,'Daycare Packages'!$A:$G,7,FALSE)))</f>
        <v>30</v>
      </c>
      <c r="G14384" s="15"/>
      <c r="H14384" s="15">
        <f t="shared" si="479"/>
        <v>30</v>
      </c>
      <c r="I14384" s="198">
        <f t="shared" si="480"/>
        <v>11</v>
      </c>
    </row>
    <row r="14385" spans="1:9" x14ac:dyDescent="0.3">
      <c r="A14385" s="10">
        <v>43775</v>
      </c>
      <c r="B14385" s="11" t="s">
        <v>184</v>
      </c>
      <c r="C14385" s="11" t="s">
        <v>679</v>
      </c>
      <c r="D14385" s="11" t="s">
        <v>662</v>
      </c>
      <c r="F14385" s="15">
        <f>IF(ISBLANK($D14385),"",IF(ISBLANK($E14385),VLOOKUP($D14385,$J:$K,2,FALSE),VLOOKUP($E14385,'Daycare Packages'!$A:$G,7,FALSE)))</f>
        <v>30</v>
      </c>
      <c r="G14385" s="15"/>
      <c r="H14385" s="15">
        <f t="shared" si="479"/>
        <v>30</v>
      </c>
      <c r="I14385" s="198">
        <f t="shared" si="480"/>
        <v>11</v>
      </c>
    </row>
    <row r="14386" spans="1:9" x14ac:dyDescent="0.3">
      <c r="A14386" s="10">
        <v>43775</v>
      </c>
      <c r="B14386" s="11" t="s">
        <v>181</v>
      </c>
      <c r="C14386" s="11" t="s">
        <v>868</v>
      </c>
      <c r="D14386" s="11" t="s">
        <v>662</v>
      </c>
      <c r="E14386" s="11">
        <v>6721260</v>
      </c>
      <c r="F14386" s="15">
        <f>IF(ISBLANK($D14386),"",IF(ISBLANK($E14386),VLOOKUP($D14386,$J:$K,2,FALSE),VLOOKUP($E14386,'Daycare Packages'!$A:$G,7,FALSE)))</f>
        <v>26</v>
      </c>
      <c r="G14386" s="15"/>
      <c r="H14386" s="15">
        <f t="shared" si="479"/>
        <v>26</v>
      </c>
      <c r="I14386" s="198">
        <f t="shared" si="480"/>
        <v>11</v>
      </c>
    </row>
    <row r="14387" spans="1:9" x14ac:dyDescent="0.3">
      <c r="A14387" s="10">
        <v>43775</v>
      </c>
      <c r="B14387" s="11" t="s">
        <v>216</v>
      </c>
      <c r="C14387" s="11" t="s">
        <v>448</v>
      </c>
      <c r="D14387" s="11" t="s">
        <v>662</v>
      </c>
      <c r="E14387" s="11">
        <v>7001007</v>
      </c>
      <c r="F14387" s="15">
        <f>IF(ISBLANK($D14387),"",IF(ISBLANK($E14387),VLOOKUP($D14387,$J:$K,2,FALSE),VLOOKUP($E14387,'Daycare Packages'!$A:$G,7,FALSE)))</f>
        <v>27</v>
      </c>
      <c r="G14387" s="15"/>
      <c r="H14387" s="15">
        <f t="shared" si="479"/>
        <v>27</v>
      </c>
      <c r="I14387" s="198">
        <f t="shared" si="480"/>
        <v>11</v>
      </c>
    </row>
    <row r="14388" spans="1:9" x14ac:dyDescent="0.3">
      <c r="A14388" s="10">
        <v>43775</v>
      </c>
      <c r="B14388" s="11" t="s">
        <v>160</v>
      </c>
      <c r="C14388" s="11" t="s">
        <v>1761</v>
      </c>
      <c r="D14388" s="11" t="s">
        <v>662</v>
      </c>
      <c r="E14388" s="11">
        <v>7007163</v>
      </c>
      <c r="F14388" s="15">
        <f>IF(ISBLANK($D14388),"",IF(ISBLANK($E14388),VLOOKUP($D14388,$J:$K,2,FALSE),VLOOKUP($E14388,'Daycare Packages'!$A:$G,7,FALSE)))</f>
        <v>25</v>
      </c>
      <c r="G14388" s="15"/>
      <c r="H14388" s="15">
        <f t="shared" si="479"/>
        <v>25</v>
      </c>
      <c r="I14388" s="198">
        <f t="shared" si="480"/>
        <v>11</v>
      </c>
    </row>
    <row r="14389" spans="1:9" x14ac:dyDescent="0.3">
      <c r="A14389" s="10">
        <v>43775</v>
      </c>
      <c r="B14389" s="11" t="s">
        <v>160</v>
      </c>
      <c r="C14389" s="11" t="s">
        <v>794</v>
      </c>
      <c r="D14389" s="11" t="s">
        <v>662</v>
      </c>
      <c r="E14389" s="11">
        <v>7007163</v>
      </c>
      <c r="F14389" s="15">
        <f>IF(ISBLANK($D14389),"",IF(ISBLANK($E14389),VLOOKUP($D14389,$J:$K,2,FALSE),VLOOKUP($E14389,'Daycare Packages'!$A:$G,7,FALSE)))</f>
        <v>25</v>
      </c>
      <c r="G14389" s="15"/>
      <c r="H14389" s="15">
        <f t="shared" si="479"/>
        <v>25</v>
      </c>
      <c r="I14389" s="198">
        <f t="shared" si="480"/>
        <v>11</v>
      </c>
    </row>
    <row r="14390" spans="1:9" x14ac:dyDescent="0.3">
      <c r="A14390" s="10">
        <v>43775</v>
      </c>
      <c r="B14390" s="11" t="s">
        <v>109</v>
      </c>
      <c r="C14390" s="11" t="s">
        <v>930</v>
      </c>
      <c r="D14390" s="11" t="s">
        <v>662</v>
      </c>
      <c r="E14390" s="11">
        <v>6957451</v>
      </c>
      <c r="F14390" s="15">
        <f>IF(ISBLANK($D14390),"",IF(ISBLANK($E14390),VLOOKUP($D14390,$J:$K,2,FALSE),VLOOKUP($E14390,'Daycare Packages'!$A:$G,7,FALSE)))</f>
        <v>23</v>
      </c>
      <c r="G14390" s="15"/>
      <c r="H14390" s="15">
        <f t="shared" si="479"/>
        <v>23</v>
      </c>
      <c r="I14390" s="198">
        <f t="shared" si="480"/>
        <v>11</v>
      </c>
    </row>
    <row r="14391" spans="1:9" x14ac:dyDescent="0.3">
      <c r="A14391" s="10">
        <v>43775</v>
      </c>
      <c r="B14391" s="11" t="s">
        <v>109</v>
      </c>
      <c r="C14391" s="11" t="s">
        <v>883</v>
      </c>
      <c r="D14391" s="11" t="s">
        <v>662</v>
      </c>
      <c r="E14391" s="11">
        <v>6957451</v>
      </c>
      <c r="F14391" s="15">
        <f>IF(ISBLANK($D14391),"",IF(ISBLANK($E14391),VLOOKUP($D14391,$J:$K,2,FALSE),VLOOKUP($E14391,'Daycare Packages'!$A:$G,7,FALSE)))</f>
        <v>23</v>
      </c>
      <c r="G14391" s="15"/>
      <c r="H14391" s="15">
        <f t="shared" si="479"/>
        <v>23</v>
      </c>
      <c r="I14391" s="198">
        <f t="shared" si="480"/>
        <v>11</v>
      </c>
    </row>
    <row r="14392" spans="1:9" x14ac:dyDescent="0.3">
      <c r="A14392" s="10">
        <v>43775</v>
      </c>
      <c r="B14392" s="11" t="s">
        <v>139</v>
      </c>
      <c r="C14392" s="11" t="s">
        <v>867</v>
      </c>
      <c r="D14392" s="11" t="s">
        <v>662</v>
      </c>
      <c r="E14392" s="11">
        <v>6995554</v>
      </c>
      <c r="F14392" s="15">
        <f>IF(ISBLANK($D14392),"",IF(ISBLANK($E14392),VLOOKUP($D14392,$J:$K,2,FALSE),VLOOKUP($E14392,'Daycare Packages'!$A:$G,7,FALSE)))</f>
        <v>27</v>
      </c>
      <c r="G14392" s="15"/>
      <c r="H14392" s="15">
        <f t="shared" si="479"/>
        <v>27</v>
      </c>
      <c r="I14392" s="198">
        <f t="shared" si="480"/>
        <v>11</v>
      </c>
    </row>
    <row r="14393" spans="1:9" x14ac:dyDescent="0.3">
      <c r="A14393" s="10">
        <v>43775</v>
      </c>
      <c r="B14393" s="11" t="s">
        <v>1974</v>
      </c>
      <c r="C14393" s="11" t="s">
        <v>1975</v>
      </c>
      <c r="D14393" s="11" t="s">
        <v>662</v>
      </c>
      <c r="F14393" s="15">
        <f>IF(ISBLANK($D14393),"",IF(ISBLANK($E14393),VLOOKUP($D14393,$J:$K,2,FALSE),VLOOKUP($E14393,'Daycare Packages'!$A:$G,7,FALSE)))</f>
        <v>30</v>
      </c>
      <c r="G14393" s="15"/>
      <c r="H14393" s="15">
        <f t="shared" si="479"/>
        <v>30</v>
      </c>
      <c r="I14393" s="198">
        <f t="shared" si="480"/>
        <v>11</v>
      </c>
    </row>
    <row r="14394" spans="1:9" x14ac:dyDescent="0.3">
      <c r="A14394" s="10">
        <v>43775</v>
      </c>
      <c r="B14394" s="11" t="s">
        <v>127</v>
      </c>
      <c r="C14394" s="11" t="s">
        <v>715</v>
      </c>
      <c r="D14394" s="11" t="s">
        <v>662</v>
      </c>
      <c r="E14394" s="11">
        <v>7003404</v>
      </c>
      <c r="F14394" s="15">
        <f>IF(ISBLANK($D14394),"",IF(ISBLANK($E14394),VLOOKUP($D14394,$J:$K,2,FALSE),VLOOKUP($E14394,'Daycare Packages'!$A:$G,7,FALSE)))</f>
        <v>23</v>
      </c>
      <c r="G14394" s="15"/>
      <c r="H14394" s="15">
        <f t="shared" si="479"/>
        <v>23</v>
      </c>
      <c r="I14394" s="198">
        <f t="shared" si="480"/>
        <v>11</v>
      </c>
    </row>
    <row r="14395" spans="1:9" x14ac:dyDescent="0.3">
      <c r="A14395" s="10">
        <v>43775</v>
      </c>
      <c r="B14395" s="11" t="s">
        <v>147</v>
      </c>
      <c r="C14395" s="11" t="s">
        <v>796</v>
      </c>
      <c r="D14395" s="11" t="s">
        <v>662</v>
      </c>
      <c r="E14395" s="11">
        <v>6931199</v>
      </c>
      <c r="F14395" s="15">
        <f>IF(ISBLANK($D14395),"",IF(ISBLANK($E14395),VLOOKUP($D14395,$J:$K,2,FALSE),VLOOKUP($E14395,'Daycare Packages'!$A:$G,7,FALSE)))</f>
        <v>23</v>
      </c>
      <c r="G14395" s="15"/>
      <c r="H14395" s="15">
        <f t="shared" si="479"/>
        <v>23</v>
      </c>
      <c r="I14395" s="198">
        <f t="shared" si="480"/>
        <v>11</v>
      </c>
    </row>
    <row r="14396" spans="1:9" x14ac:dyDescent="0.3">
      <c r="A14396" s="10">
        <v>43775</v>
      </c>
      <c r="B14396" s="11" t="s">
        <v>320</v>
      </c>
      <c r="C14396" s="11" t="s">
        <v>777</v>
      </c>
      <c r="D14396" s="11" t="s">
        <v>662</v>
      </c>
      <c r="F14396" s="15">
        <f>IF(ISBLANK($D14396),"",IF(ISBLANK($E14396),VLOOKUP($D14396,$J:$K,2,FALSE),VLOOKUP($E14396,'Daycare Packages'!$A:$G,7,FALSE)))</f>
        <v>30</v>
      </c>
      <c r="G14396" s="15"/>
      <c r="H14396" s="15">
        <f t="shared" si="479"/>
        <v>30</v>
      </c>
      <c r="I14396" s="198">
        <f t="shared" si="480"/>
        <v>11</v>
      </c>
    </row>
    <row r="14397" spans="1:9" x14ac:dyDescent="0.3">
      <c r="A14397" s="10">
        <v>43775</v>
      </c>
      <c r="B14397" s="11" t="s">
        <v>2367</v>
      </c>
      <c r="C14397" s="11" t="s">
        <v>631</v>
      </c>
      <c r="D14397" s="11" t="s">
        <v>662</v>
      </c>
      <c r="E14397" s="11">
        <v>6966486</v>
      </c>
      <c r="F14397" s="15">
        <f>IF(ISBLANK($D14397),"",IF(ISBLANK($E14397),VLOOKUP($D14397,$J:$K,2,FALSE),VLOOKUP($E14397,'Daycare Packages'!$A:$G,7,FALSE)))</f>
        <v>25</v>
      </c>
      <c r="G14397" s="15"/>
      <c r="H14397" s="15">
        <f t="shared" ref="H14397:H14460" si="481">IF(ISBLANK(D14397),"",SUM(F14397:G14397))</f>
        <v>25</v>
      </c>
      <c r="I14397" s="198">
        <f t="shared" si="480"/>
        <v>11</v>
      </c>
    </row>
    <row r="14398" spans="1:9" x14ac:dyDescent="0.3">
      <c r="A14398" s="10">
        <v>43775</v>
      </c>
      <c r="B14398" s="11" t="s">
        <v>1317</v>
      </c>
      <c r="C14398" s="11" t="s">
        <v>633</v>
      </c>
      <c r="D14398" s="11" t="s">
        <v>662</v>
      </c>
      <c r="E14398" s="11">
        <v>7004682</v>
      </c>
      <c r="F14398" s="15">
        <f>IF(ISBLANK($D14398),"",IF(ISBLANK($E14398),VLOOKUP($D14398,$J:$K,2,FALSE),VLOOKUP($E14398,'Daycare Packages'!$A:$G,7,FALSE)))</f>
        <v>26</v>
      </c>
      <c r="G14398" s="15"/>
      <c r="H14398" s="15">
        <f t="shared" si="481"/>
        <v>26</v>
      </c>
      <c r="I14398" s="198">
        <f t="shared" si="480"/>
        <v>11</v>
      </c>
    </row>
    <row r="14399" spans="1:9" x14ac:dyDescent="0.3">
      <c r="A14399" s="10">
        <v>43775</v>
      </c>
      <c r="B14399" s="11" t="s">
        <v>2031</v>
      </c>
      <c r="C14399" s="11" t="s">
        <v>2032</v>
      </c>
      <c r="D14399" s="11" t="s">
        <v>662</v>
      </c>
      <c r="F14399" s="15">
        <f>IF(ISBLANK($D14399),"",IF(ISBLANK($E14399),VLOOKUP($D14399,$J:$K,2,FALSE),VLOOKUP($E14399,'Daycare Packages'!$A:$G,7,FALSE)))</f>
        <v>30</v>
      </c>
      <c r="G14399" s="15">
        <v>6</v>
      </c>
      <c r="H14399" s="15">
        <f t="shared" si="481"/>
        <v>36</v>
      </c>
      <c r="I14399" s="198">
        <f t="shared" si="480"/>
        <v>11</v>
      </c>
    </row>
    <row r="14400" spans="1:9" x14ac:dyDescent="0.3">
      <c r="A14400" s="10">
        <v>43775</v>
      </c>
      <c r="B14400" s="11" t="s">
        <v>163</v>
      </c>
      <c r="C14400" s="11" t="s">
        <v>593</v>
      </c>
      <c r="D14400" s="11" t="s">
        <v>662</v>
      </c>
      <c r="E14400" s="11">
        <v>6913996</v>
      </c>
      <c r="F14400" s="15">
        <f>IF(ISBLANK($D14400),"",IF(ISBLANK($E14400),VLOOKUP($D14400,$J:$K,2,FALSE),VLOOKUP($E14400,'Daycare Packages'!$A:$G,7,FALSE)))</f>
        <v>27</v>
      </c>
      <c r="G14400" s="15"/>
      <c r="H14400" s="15">
        <f t="shared" si="481"/>
        <v>27</v>
      </c>
      <c r="I14400" s="198">
        <f t="shared" si="480"/>
        <v>11</v>
      </c>
    </row>
    <row r="14401" spans="1:9" x14ac:dyDescent="0.3">
      <c r="A14401" s="10">
        <v>43775</v>
      </c>
      <c r="B14401" s="11" t="s">
        <v>783</v>
      </c>
      <c r="C14401" s="11" t="s">
        <v>514</v>
      </c>
      <c r="D14401" s="11" t="s">
        <v>662</v>
      </c>
      <c r="F14401" s="15">
        <f>IF(ISBLANK($D14401),"",IF(ISBLANK($E14401),VLOOKUP($D14401,$J:$K,2,FALSE),VLOOKUP($E14401,'Daycare Packages'!$A:$G,7,FALSE)))</f>
        <v>30</v>
      </c>
      <c r="G14401" s="15"/>
      <c r="H14401" s="15">
        <f t="shared" si="481"/>
        <v>30</v>
      </c>
      <c r="I14401" s="198">
        <f t="shared" si="480"/>
        <v>11</v>
      </c>
    </row>
    <row r="14402" spans="1:9" x14ac:dyDescent="0.3">
      <c r="A14402" s="10">
        <v>43775</v>
      </c>
      <c r="B14402" s="11" t="s">
        <v>207</v>
      </c>
      <c r="C14402" s="11" t="s">
        <v>229</v>
      </c>
      <c r="D14402" s="11" t="s">
        <v>662</v>
      </c>
      <c r="E14402" s="11">
        <v>6974737</v>
      </c>
      <c r="F14402" s="15">
        <f>IF(ISBLANK($D14402),"",IF(ISBLANK($E14402),VLOOKUP($D14402,$J:$K,2,FALSE),VLOOKUP($E14402,'Daycare Packages'!$A:$G,7,FALSE)))</f>
        <v>25</v>
      </c>
      <c r="G14402" s="15"/>
      <c r="H14402" s="15">
        <f t="shared" si="481"/>
        <v>25</v>
      </c>
      <c r="I14402" s="198">
        <f t="shared" si="480"/>
        <v>11</v>
      </c>
    </row>
    <row r="14403" spans="1:9" x14ac:dyDescent="0.3">
      <c r="A14403" s="10">
        <v>43775</v>
      </c>
      <c r="B14403" s="11" t="s">
        <v>894</v>
      </c>
      <c r="C14403" s="11" t="s">
        <v>895</v>
      </c>
      <c r="D14403" s="11" t="s">
        <v>662</v>
      </c>
      <c r="E14403" s="11">
        <v>7001042</v>
      </c>
      <c r="F14403" s="15">
        <f>IF(ISBLANK($D14403),"",IF(ISBLANK($E14403),VLOOKUP($D14403,$J:$K,2,FALSE),VLOOKUP($E14403,'Daycare Packages'!$A:$G,7,FALSE)))</f>
        <v>26</v>
      </c>
      <c r="G14403" s="15"/>
      <c r="H14403" s="15">
        <f t="shared" si="481"/>
        <v>26</v>
      </c>
      <c r="I14403" s="198">
        <f t="shared" ref="I14403:I14466" si="482">IF(A14403="",0,MONTH(A14403))</f>
        <v>11</v>
      </c>
    </row>
    <row r="14404" spans="1:9" x14ac:dyDescent="0.3">
      <c r="A14404" s="10">
        <v>43775</v>
      </c>
      <c r="B14404" s="11" t="s">
        <v>894</v>
      </c>
      <c r="C14404" s="11" t="s">
        <v>622</v>
      </c>
      <c r="D14404" s="11" t="s">
        <v>662</v>
      </c>
      <c r="E14404" s="11">
        <v>7001042</v>
      </c>
      <c r="F14404" s="15">
        <f>IF(ISBLANK($D14404),"",IF(ISBLANK($E14404),VLOOKUP($D14404,$J:$K,2,FALSE),VLOOKUP($E14404,'Daycare Packages'!$A:$G,7,FALSE)))</f>
        <v>26</v>
      </c>
      <c r="G14404" s="15"/>
      <c r="H14404" s="15">
        <f t="shared" si="481"/>
        <v>26</v>
      </c>
      <c r="I14404" s="198">
        <f t="shared" si="482"/>
        <v>11</v>
      </c>
    </row>
    <row r="14405" spans="1:9" x14ac:dyDescent="0.3">
      <c r="A14405" s="55">
        <v>43775</v>
      </c>
      <c r="B14405" s="56" t="s">
        <v>1165</v>
      </c>
      <c r="C14405" s="56" t="s">
        <v>1166</v>
      </c>
      <c r="D14405" s="56" t="s">
        <v>662</v>
      </c>
      <c r="E14405" s="56">
        <v>7012565</v>
      </c>
      <c r="F14405" s="59">
        <f>IF(ISBLANK($D14405),"",IF(ISBLANK($E14405),VLOOKUP($D14405,$J:$K,2,FALSE),VLOOKUP($E14405,'Daycare Packages'!$A:$G,7,FALSE)))</f>
        <v>26</v>
      </c>
      <c r="G14405" s="59"/>
      <c r="H14405" s="59">
        <f t="shared" si="481"/>
        <v>26</v>
      </c>
      <c r="I14405" s="198">
        <f t="shared" si="482"/>
        <v>11</v>
      </c>
    </row>
    <row r="14406" spans="1:9" x14ac:dyDescent="0.3">
      <c r="A14406" s="10">
        <v>43776</v>
      </c>
      <c r="B14406" s="11" t="s">
        <v>2581</v>
      </c>
      <c r="C14406" s="11" t="s">
        <v>2582</v>
      </c>
      <c r="D14406" s="11" t="s">
        <v>671</v>
      </c>
      <c r="F14406" s="15">
        <f>IF(ISBLANK($D14406),"",IF(ISBLANK($E14406),VLOOKUP($D14406,$J:$K,2,FALSE),VLOOKUP($E14406,'Daycare Packages'!$A:$G,7,FALSE)))</f>
        <v>0</v>
      </c>
      <c r="G14406" s="15"/>
      <c r="H14406" s="15">
        <f t="shared" si="481"/>
        <v>0</v>
      </c>
      <c r="I14406" s="198">
        <f t="shared" si="482"/>
        <v>11</v>
      </c>
    </row>
    <row r="14407" spans="1:9" x14ac:dyDescent="0.3">
      <c r="A14407" s="10">
        <v>43776</v>
      </c>
      <c r="B14407" s="11" t="s">
        <v>2583</v>
      </c>
      <c r="C14407" s="11" t="s">
        <v>2434</v>
      </c>
      <c r="D14407" s="11" t="s">
        <v>671</v>
      </c>
      <c r="F14407" s="15">
        <f>IF(ISBLANK($D14407),"",IF(ISBLANK($E14407),VLOOKUP($D14407,$J:$K,2,FALSE),VLOOKUP($E14407,'Daycare Packages'!$A:$G,7,FALSE)))</f>
        <v>0</v>
      </c>
      <c r="G14407" s="15"/>
      <c r="H14407" s="15">
        <f t="shared" si="481"/>
        <v>0</v>
      </c>
      <c r="I14407" s="198">
        <f t="shared" si="482"/>
        <v>11</v>
      </c>
    </row>
    <row r="14408" spans="1:9" x14ac:dyDescent="0.3">
      <c r="A14408" s="10">
        <v>43776</v>
      </c>
      <c r="B14408" s="11" t="s">
        <v>1221</v>
      </c>
      <c r="C14408" s="11" t="s">
        <v>1242</v>
      </c>
      <c r="D14408" s="11" t="s">
        <v>662</v>
      </c>
      <c r="E14408" s="11">
        <v>7008424</v>
      </c>
      <c r="F14408" s="15">
        <f>IF(ISBLANK($D14408),"",IF(ISBLANK($E14408),VLOOKUP($D14408,$J:$K,2,FALSE),VLOOKUP($E14408,'Daycare Packages'!$A:$G,7,FALSE)))</f>
        <v>18</v>
      </c>
      <c r="G14408" s="15"/>
      <c r="H14408" s="15">
        <f t="shared" si="481"/>
        <v>18</v>
      </c>
      <c r="I14408" s="198">
        <f t="shared" si="482"/>
        <v>11</v>
      </c>
    </row>
    <row r="14409" spans="1:9" x14ac:dyDescent="0.3">
      <c r="A14409" s="10">
        <v>43776</v>
      </c>
      <c r="B14409" s="11" t="s">
        <v>190</v>
      </c>
      <c r="C14409" s="11" t="s">
        <v>718</v>
      </c>
      <c r="D14409" s="11" t="s">
        <v>659</v>
      </c>
      <c r="E14409" s="11">
        <v>7018928</v>
      </c>
      <c r="F14409" s="15">
        <f>IF(ISBLANK($D14409),"",IF(ISBLANK($E14409),VLOOKUP($D14409,$J:$K,2,FALSE),VLOOKUP($E14409,'Daycare Packages'!$A:$G,7,FALSE)))</f>
        <v>18</v>
      </c>
      <c r="G14409" s="15"/>
      <c r="H14409" s="15">
        <f t="shared" si="481"/>
        <v>18</v>
      </c>
      <c r="I14409" s="198">
        <f t="shared" si="482"/>
        <v>11</v>
      </c>
    </row>
    <row r="14410" spans="1:9" x14ac:dyDescent="0.3">
      <c r="A14410" s="10">
        <v>43776</v>
      </c>
      <c r="B14410" s="11" t="s">
        <v>218</v>
      </c>
      <c r="C14410" s="11" t="s">
        <v>738</v>
      </c>
      <c r="D14410" s="11" t="s">
        <v>662</v>
      </c>
      <c r="E14410" s="11">
        <v>6911320</v>
      </c>
      <c r="F14410" s="15">
        <f>IF(ISBLANK($D14410),"",IF(ISBLANK($E14410),VLOOKUP($D14410,$J:$K,2,FALSE),VLOOKUP($E14410,'Daycare Packages'!$A:$G,7,FALSE)))</f>
        <v>20</v>
      </c>
      <c r="G14410" s="15"/>
      <c r="H14410" s="15">
        <f t="shared" si="481"/>
        <v>20</v>
      </c>
      <c r="I14410" s="198">
        <f t="shared" si="482"/>
        <v>11</v>
      </c>
    </row>
    <row r="14411" spans="1:9" x14ac:dyDescent="0.3">
      <c r="A14411" s="10">
        <v>43776</v>
      </c>
      <c r="B14411" s="11" t="s">
        <v>218</v>
      </c>
      <c r="C14411" s="11" t="s">
        <v>737</v>
      </c>
      <c r="D14411" s="11" t="s">
        <v>662</v>
      </c>
      <c r="E14411" s="11">
        <v>6911320</v>
      </c>
      <c r="F14411" s="15">
        <f>IF(ISBLANK($D14411),"",IF(ISBLANK($E14411),VLOOKUP($D14411,$J:$K,2,FALSE),VLOOKUP($E14411,'Daycare Packages'!$A:$G,7,FALSE)))</f>
        <v>20</v>
      </c>
      <c r="G14411" s="15"/>
      <c r="H14411" s="15">
        <f t="shared" si="481"/>
        <v>20</v>
      </c>
      <c r="I14411" s="198">
        <f t="shared" si="482"/>
        <v>11</v>
      </c>
    </row>
    <row r="14412" spans="1:9" x14ac:dyDescent="0.3">
      <c r="A14412" s="10">
        <v>43776</v>
      </c>
      <c r="B14412" s="11" t="s">
        <v>2125</v>
      </c>
      <c r="C14412" s="11" t="s">
        <v>2126</v>
      </c>
      <c r="D14412" s="11" t="s">
        <v>662</v>
      </c>
      <c r="E14412" s="11">
        <v>6991542</v>
      </c>
      <c r="F14412" s="15">
        <f>IF(ISBLANK($D14412),"",IF(ISBLANK($E14412),VLOOKUP($D14412,$J:$K,2,FALSE),VLOOKUP($E14412,'Daycare Packages'!$A:$G,7,FALSE)))</f>
        <v>27</v>
      </c>
      <c r="G14412" s="15"/>
      <c r="H14412" s="15">
        <f t="shared" si="481"/>
        <v>27</v>
      </c>
      <c r="I14412" s="198">
        <f t="shared" si="482"/>
        <v>11</v>
      </c>
    </row>
    <row r="14413" spans="1:9" x14ac:dyDescent="0.3">
      <c r="A14413" s="10">
        <v>43776</v>
      </c>
      <c r="B14413" s="11" t="s">
        <v>211</v>
      </c>
      <c r="C14413" s="11" t="s">
        <v>507</v>
      </c>
      <c r="D14413" s="11" t="s">
        <v>662</v>
      </c>
      <c r="F14413" s="15">
        <f>IF(ISBLANK($D14413),"",IF(ISBLANK($E14413),VLOOKUP($D14413,$J:$K,2,FALSE),VLOOKUP($E14413,'Daycare Packages'!$A:$G,7,FALSE)))</f>
        <v>30</v>
      </c>
      <c r="G14413" s="15">
        <v>-3</v>
      </c>
      <c r="H14413" s="15">
        <f t="shared" si="481"/>
        <v>27</v>
      </c>
      <c r="I14413" s="198">
        <f t="shared" si="482"/>
        <v>11</v>
      </c>
    </row>
    <row r="14414" spans="1:9" x14ac:dyDescent="0.3">
      <c r="A14414" s="10">
        <v>43776</v>
      </c>
      <c r="B14414" s="11" t="s">
        <v>2059</v>
      </c>
      <c r="C14414" s="11" t="s">
        <v>426</v>
      </c>
      <c r="D14414" s="11" t="s">
        <v>662</v>
      </c>
      <c r="F14414" s="15">
        <f>IF(ISBLANK($D14414),"",IF(ISBLANK($E14414),VLOOKUP($D14414,$J:$K,2,FALSE),VLOOKUP($E14414,'Daycare Packages'!$A:$G,7,FALSE)))</f>
        <v>30</v>
      </c>
      <c r="G14414" s="15"/>
      <c r="H14414" s="15">
        <f t="shared" si="481"/>
        <v>30</v>
      </c>
      <c r="I14414" s="198">
        <f t="shared" si="482"/>
        <v>11</v>
      </c>
    </row>
    <row r="14415" spans="1:9" x14ac:dyDescent="0.3">
      <c r="A14415" s="10">
        <v>43776</v>
      </c>
      <c r="B14415" s="11" t="s">
        <v>1065</v>
      </c>
      <c r="C14415" s="11" t="s">
        <v>996</v>
      </c>
      <c r="D14415" s="11" t="s">
        <v>662</v>
      </c>
      <c r="F14415" s="15">
        <f>IF(ISBLANK($D14415),"",IF(ISBLANK($E14415),VLOOKUP($D14415,$J:$K,2,FALSE),VLOOKUP($E14415,'Daycare Packages'!$A:$G,7,FALSE)))</f>
        <v>30</v>
      </c>
      <c r="G14415" s="15"/>
      <c r="H14415" s="15">
        <f t="shared" si="481"/>
        <v>30</v>
      </c>
      <c r="I14415" s="198">
        <f t="shared" si="482"/>
        <v>11</v>
      </c>
    </row>
    <row r="14416" spans="1:9" x14ac:dyDescent="0.3">
      <c r="A14416" s="10">
        <v>43776</v>
      </c>
      <c r="B14416" s="11" t="s">
        <v>2384</v>
      </c>
      <c r="C14416" s="11" t="s">
        <v>2385</v>
      </c>
      <c r="D14416" s="11" t="s">
        <v>659</v>
      </c>
      <c r="E14416" s="11">
        <v>7003016</v>
      </c>
      <c r="F14416" s="15">
        <f>IF(ISBLANK($D14416),"",IF(ISBLANK($E14416),VLOOKUP($D14416,$J:$K,2,FALSE),VLOOKUP($E14416,'Daycare Packages'!$A:$G,7,FALSE)))</f>
        <v>17</v>
      </c>
      <c r="G14416" s="15"/>
      <c r="H14416" s="15">
        <f t="shared" si="481"/>
        <v>17</v>
      </c>
      <c r="I14416" s="198">
        <f t="shared" si="482"/>
        <v>11</v>
      </c>
    </row>
    <row r="14417" spans="1:9" x14ac:dyDescent="0.3">
      <c r="A14417" s="10">
        <v>43776</v>
      </c>
      <c r="B14417" s="11" t="s">
        <v>217</v>
      </c>
      <c r="C14417" s="11" t="s">
        <v>402</v>
      </c>
      <c r="D14417" s="11" t="s">
        <v>662</v>
      </c>
      <c r="E14417" s="11">
        <v>7001066</v>
      </c>
      <c r="F14417" s="15">
        <f>IF(ISBLANK($D14417),"",IF(ISBLANK($E14417),VLOOKUP($D14417,$J:$K,2,FALSE),VLOOKUP($E14417,'Daycare Packages'!$A:$G,7,FALSE)))</f>
        <v>26</v>
      </c>
      <c r="G14417" s="15"/>
      <c r="H14417" s="15">
        <f t="shared" si="481"/>
        <v>26</v>
      </c>
      <c r="I14417" s="198">
        <f t="shared" si="482"/>
        <v>11</v>
      </c>
    </row>
    <row r="14418" spans="1:9" x14ac:dyDescent="0.3">
      <c r="A14418" s="10">
        <v>43776</v>
      </c>
      <c r="B14418" s="11" t="s">
        <v>134</v>
      </c>
      <c r="C14418" s="11" t="s">
        <v>883</v>
      </c>
      <c r="D14418" s="11" t="s">
        <v>662</v>
      </c>
      <c r="F14418" s="15">
        <f>IF(ISBLANK($D14418),"",IF(ISBLANK($E14418),VLOOKUP($D14418,$J:$K,2,FALSE),VLOOKUP($E14418,'Daycare Packages'!$A:$G,7,FALSE)))</f>
        <v>30</v>
      </c>
      <c r="G14418" s="15"/>
      <c r="H14418" s="15">
        <f t="shared" si="481"/>
        <v>30</v>
      </c>
      <c r="I14418" s="198">
        <f t="shared" si="482"/>
        <v>11</v>
      </c>
    </row>
    <row r="14419" spans="1:9" x14ac:dyDescent="0.3">
      <c r="A14419" s="10">
        <v>43776</v>
      </c>
      <c r="B14419" s="11" t="s">
        <v>279</v>
      </c>
      <c r="C14419" s="11" t="s">
        <v>658</v>
      </c>
      <c r="D14419" s="11" t="s">
        <v>662</v>
      </c>
      <c r="F14419" s="15">
        <f>IF(ISBLANK($D14419),"",IF(ISBLANK($E14419),VLOOKUP($D14419,$J:$K,2,FALSE),VLOOKUP($E14419,'Daycare Packages'!$A:$G,7,FALSE)))</f>
        <v>30</v>
      </c>
      <c r="G14419" s="15"/>
      <c r="H14419" s="15">
        <f t="shared" si="481"/>
        <v>30</v>
      </c>
      <c r="I14419" s="198">
        <f t="shared" si="482"/>
        <v>11</v>
      </c>
    </row>
    <row r="14420" spans="1:9" x14ac:dyDescent="0.3">
      <c r="A14420" s="10">
        <v>43776</v>
      </c>
      <c r="B14420" s="11" t="s">
        <v>279</v>
      </c>
      <c r="C14420" s="11" t="s">
        <v>661</v>
      </c>
      <c r="D14420" s="11" t="s">
        <v>662</v>
      </c>
      <c r="F14420" s="15">
        <f>IF(ISBLANK($D14420),"",IF(ISBLANK($E14420),VLOOKUP($D14420,$J:$K,2,FALSE),VLOOKUP($E14420,'Daycare Packages'!$A:$G,7,FALSE)))</f>
        <v>30</v>
      </c>
      <c r="G14420" s="15"/>
      <c r="H14420" s="15">
        <f t="shared" si="481"/>
        <v>30</v>
      </c>
      <c r="I14420" s="198">
        <f t="shared" si="482"/>
        <v>11</v>
      </c>
    </row>
    <row r="14421" spans="1:9" x14ac:dyDescent="0.3">
      <c r="A14421" s="10">
        <v>43776</v>
      </c>
      <c r="B14421" s="11" t="s">
        <v>1317</v>
      </c>
      <c r="C14421" s="11" t="s">
        <v>633</v>
      </c>
      <c r="D14421" s="11" t="s">
        <v>662</v>
      </c>
      <c r="E14421" s="11">
        <v>7004682</v>
      </c>
      <c r="F14421" s="15">
        <f>IF(ISBLANK($D14421),"",IF(ISBLANK($E14421),VLOOKUP($D14421,$J:$K,2,FALSE),VLOOKUP($E14421,'Daycare Packages'!$A:$G,7,FALSE)))</f>
        <v>26</v>
      </c>
      <c r="G14421" s="15"/>
      <c r="H14421" s="15">
        <f t="shared" si="481"/>
        <v>26</v>
      </c>
      <c r="I14421" s="198">
        <f t="shared" si="482"/>
        <v>11</v>
      </c>
    </row>
    <row r="14422" spans="1:9" x14ac:dyDescent="0.3">
      <c r="A14422" s="10">
        <v>43776</v>
      </c>
      <c r="B14422" s="11" t="s">
        <v>123</v>
      </c>
      <c r="C14422" s="11" t="s">
        <v>622</v>
      </c>
      <c r="D14422" s="11" t="s">
        <v>662</v>
      </c>
      <c r="E14422" s="11">
        <v>6960781</v>
      </c>
      <c r="F14422" s="15">
        <f>IF(ISBLANK($D14422),"",IF(ISBLANK($E14422),VLOOKUP($D14422,$J:$K,2,FALSE),VLOOKUP($E14422,'Daycare Packages'!$A:$G,7,FALSE)))</f>
        <v>23</v>
      </c>
      <c r="G14422" s="15"/>
      <c r="H14422" s="15">
        <f t="shared" si="481"/>
        <v>23</v>
      </c>
      <c r="I14422" s="198">
        <f t="shared" si="482"/>
        <v>11</v>
      </c>
    </row>
    <row r="14423" spans="1:9" x14ac:dyDescent="0.3">
      <c r="A14423" s="10">
        <v>43776</v>
      </c>
      <c r="B14423" s="11" t="s">
        <v>2367</v>
      </c>
      <c r="C14423" s="11" t="s">
        <v>631</v>
      </c>
      <c r="D14423" s="11" t="s">
        <v>662</v>
      </c>
      <c r="E14423" s="11">
        <v>6966486</v>
      </c>
      <c r="F14423" s="15">
        <f>IF(ISBLANK($D14423),"",IF(ISBLANK($E14423),VLOOKUP($D14423,$J:$K,2,FALSE),VLOOKUP($E14423,'Daycare Packages'!$A:$G,7,FALSE)))</f>
        <v>25</v>
      </c>
      <c r="G14423" s="15"/>
      <c r="H14423" s="15">
        <f t="shared" si="481"/>
        <v>25</v>
      </c>
      <c r="I14423" s="198">
        <f t="shared" si="482"/>
        <v>11</v>
      </c>
    </row>
    <row r="14424" spans="1:9" x14ac:dyDescent="0.3">
      <c r="A14424" s="10">
        <v>43776</v>
      </c>
      <c r="B14424" s="11" t="s">
        <v>2167</v>
      </c>
      <c r="C14424" s="11" t="s">
        <v>570</v>
      </c>
      <c r="D14424" s="11" t="s">
        <v>662</v>
      </c>
      <c r="E14424" s="11">
        <v>6999419</v>
      </c>
      <c r="F14424" s="15">
        <f>IF(ISBLANK($D14424),"",IF(ISBLANK($E14424),VLOOKUP($D14424,$J:$K,2,FALSE),VLOOKUP($E14424,'Daycare Packages'!$A:$G,7,FALSE)))</f>
        <v>27</v>
      </c>
      <c r="G14424" s="15"/>
      <c r="H14424" s="15">
        <f t="shared" si="481"/>
        <v>27</v>
      </c>
      <c r="I14424" s="198">
        <f t="shared" si="482"/>
        <v>11</v>
      </c>
    </row>
    <row r="14425" spans="1:9" x14ac:dyDescent="0.3">
      <c r="A14425" s="10">
        <v>43776</v>
      </c>
      <c r="B14425" s="11" t="s">
        <v>175</v>
      </c>
      <c r="C14425" s="11" t="s">
        <v>433</v>
      </c>
      <c r="D14425" s="11" t="s">
        <v>662</v>
      </c>
      <c r="E14425" s="11">
        <v>6966328</v>
      </c>
      <c r="F14425" s="15">
        <f>IF(ISBLANK($D14425),"",IF(ISBLANK($E14425),VLOOKUP($D14425,$J:$K,2,FALSE),VLOOKUP($E14425,'Daycare Packages'!$A:$G,7,FALSE)))</f>
        <v>23</v>
      </c>
      <c r="G14425" s="15"/>
      <c r="H14425" s="15">
        <f t="shared" si="481"/>
        <v>23</v>
      </c>
      <c r="I14425" s="198">
        <f t="shared" si="482"/>
        <v>11</v>
      </c>
    </row>
    <row r="14426" spans="1:9" x14ac:dyDescent="0.3">
      <c r="A14426" s="10">
        <v>43776</v>
      </c>
      <c r="B14426" s="11" t="s">
        <v>766</v>
      </c>
      <c r="C14426" s="11" t="s">
        <v>767</v>
      </c>
      <c r="D14426" s="11" t="s">
        <v>662</v>
      </c>
      <c r="F14426" s="15">
        <f>IF(ISBLANK($D14426),"",IF(ISBLANK($E14426),VLOOKUP($D14426,$J:$K,2,FALSE),VLOOKUP($E14426,'Daycare Packages'!$A:$G,7,FALSE)))</f>
        <v>30</v>
      </c>
      <c r="G14426" s="15"/>
      <c r="H14426" s="15">
        <f t="shared" si="481"/>
        <v>30</v>
      </c>
      <c r="I14426" s="198">
        <f t="shared" si="482"/>
        <v>11</v>
      </c>
    </row>
    <row r="14427" spans="1:9" x14ac:dyDescent="0.3">
      <c r="A14427" s="10">
        <v>43776</v>
      </c>
      <c r="B14427" s="11" t="s">
        <v>690</v>
      </c>
      <c r="C14427" s="11" t="s">
        <v>691</v>
      </c>
      <c r="D14427" s="11" t="s">
        <v>662</v>
      </c>
      <c r="E14427" s="11">
        <v>6937080</v>
      </c>
      <c r="F14427" s="15">
        <f>IF(ISBLANK($D14427),"",IF(ISBLANK($E14427),VLOOKUP($D14427,$J:$K,2,FALSE),VLOOKUP($E14427,'Daycare Packages'!$A:$G,7,FALSE)))</f>
        <v>23</v>
      </c>
      <c r="G14427" s="15"/>
      <c r="H14427" s="15">
        <f t="shared" si="481"/>
        <v>23</v>
      </c>
      <c r="I14427" s="198">
        <f t="shared" si="482"/>
        <v>11</v>
      </c>
    </row>
    <row r="14428" spans="1:9" x14ac:dyDescent="0.3">
      <c r="A14428" s="10">
        <v>43776</v>
      </c>
      <c r="B14428" s="11" t="s">
        <v>1961</v>
      </c>
      <c r="C14428" s="11" t="s">
        <v>1962</v>
      </c>
      <c r="D14428" s="11" t="s">
        <v>662</v>
      </c>
      <c r="F14428" s="15">
        <f>IF(ISBLANK($D14428),"",IF(ISBLANK($E14428),VLOOKUP($D14428,$J:$K,2,FALSE),VLOOKUP($E14428,'Daycare Packages'!$A:$G,7,FALSE)))</f>
        <v>30</v>
      </c>
      <c r="G14428" s="15"/>
      <c r="H14428" s="15">
        <f t="shared" si="481"/>
        <v>30</v>
      </c>
      <c r="I14428" s="198">
        <f t="shared" si="482"/>
        <v>11</v>
      </c>
    </row>
    <row r="14429" spans="1:9" x14ac:dyDescent="0.3">
      <c r="A14429" s="10">
        <v>43776</v>
      </c>
      <c r="B14429" s="11" t="s">
        <v>2498</v>
      </c>
      <c r="C14429" s="11" t="s">
        <v>880</v>
      </c>
      <c r="D14429" s="11" t="s">
        <v>662</v>
      </c>
      <c r="E14429" s="11">
        <v>7001938</v>
      </c>
      <c r="F14429" s="15">
        <f>IF(ISBLANK($D14429),"",IF(ISBLANK($E14429),VLOOKUP($D14429,$J:$K,2,FALSE),VLOOKUP($E14429,'Daycare Packages'!$A:$G,7,FALSE)))</f>
        <v>27</v>
      </c>
      <c r="G14429" s="15"/>
      <c r="H14429" s="15">
        <f t="shared" si="481"/>
        <v>27</v>
      </c>
      <c r="I14429" s="198">
        <f t="shared" si="482"/>
        <v>11</v>
      </c>
    </row>
    <row r="14430" spans="1:9" x14ac:dyDescent="0.3">
      <c r="A14430" s="10">
        <v>43776</v>
      </c>
      <c r="B14430" s="11" t="s">
        <v>677</v>
      </c>
      <c r="C14430" s="11" t="s">
        <v>678</v>
      </c>
      <c r="D14430" s="11" t="s">
        <v>662</v>
      </c>
      <c r="F14430" s="15">
        <f>IF(ISBLANK($D14430),"",IF(ISBLANK($E14430),VLOOKUP($D14430,$J:$K,2,FALSE),VLOOKUP($E14430,'Daycare Packages'!$A:$G,7,FALSE)))</f>
        <v>30</v>
      </c>
      <c r="G14430" s="15"/>
      <c r="H14430" s="15">
        <f t="shared" si="481"/>
        <v>30</v>
      </c>
      <c r="I14430" s="198">
        <f t="shared" si="482"/>
        <v>11</v>
      </c>
    </row>
    <row r="14431" spans="1:9" x14ac:dyDescent="0.3">
      <c r="A14431" s="10">
        <v>43776</v>
      </c>
      <c r="B14431" s="11" t="s">
        <v>941</v>
      </c>
      <c r="C14431" s="11" t="s">
        <v>487</v>
      </c>
      <c r="D14431" s="11" t="s">
        <v>662</v>
      </c>
      <c r="F14431" s="15">
        <f>IF(ISBLANK($D14431),"",IF(ISBLANK($E14431),VLOOKUP($D14431,$J:$K,2,FALSE),VLOOKUP($E14431,'Daycare Packages'!$A:$G,7,FALSE)))</f>
        <v>30</v>
      </c>
      <c r="G14431" s="15"/>
      <c r="H14431" s="15">
        <f t="shared" si="481"/>
        <v>30</v>
      </c>
      <c r="I14431" s="198">
        <f t="shared" si="482"/>
        <v>11</v>
      </c>
    </row>
    <row r="14432" spans="1:9" x14ac:dyDescent="0.3">
      <c r="A14432" s="10">
        <v>43776</v>
      </c>
      <c r="B14432" s="11" t="s">
        <v>2577</v>
      </c>
      <c r="C14432" s="11" t="s">
        <v>2578</v>
      </c>
      <c r="D14432" s="11" t="s">
        <v>662</v>
      </c>
      <c r="E14432" s="11">
        <v>7017690</v>
      </c>
      <c r="F14432" s="15">
        <f>IF(ISBLANK($D14432),"",IF(ISBLANK($E14432),VLOOKUP($D14432,$J:$K,2,FALSE),VLOOKUP($E14432,'Daycare Packages'!$A:$G,7,FALSE)))</f>
        <v>27</v>
      </c>
      <c r="G14432" s="15"/>
      <c r="H14432" s="15">
        <f t="shared" si="481"/>
        <v>27</v>
      </c>
      <c r="I14432" s="198">
        <f t="shared" si="482"/>
        <v>11</v>
      </c>
    </row>
    <row r="14433" spans="1:9" x14ac:dyDescent="0.3">
      <c r="A14433" s="10">
        <v>43776</v>
      </c>
      <c r="B14433" s="11" t="s">
        <v>209</v>
      </c>
      <c r="C14433" s="11" t="s">
        <v>702</v>
      </c>
      <c r="D14433" s="11" t="s">
        <v>662</v>
      </c>
      <c r="E14433" s="11">
        <v>6992732</v>
      </c>
      <c r="F14433" s="15">
        <f>IF(ISBLANK($D14433),"",IF(ISBLANK($E14433),VLOOKUP($D14433,$J:$K,2,FALSE),VLOOKUP($E14433,'Daycare Packages'!$A:$G,7,FALSE)))</f>
        <v>27</v>
      </c>
      <c r="G14433" s="15"/>
      <c r="H14433" s="15">
        <f t="shared" si="481"/>
        <v>27</v>
      </c>
      <c r="I14433" s="198">
        <f t="shared" si="482"/>
        <v>11</v>
      </c>
    </row>
    <row r="14434" spans="1:9" x14ac:dyDescent="0.3">
      <c r="A14434" s="10">
        <v>43776</v>
      </c>
      <c r="B14434" s="11" t="s">
        <v>170</v>
      </c>
      <c r="C14434" s="11" t="s">
        <v>710</v>
      </c>
      <c r="D14434" s="11" t="s">
        <v>662</v>
      </c>
      <c r="E14434" s="11">
        <v>7006584</v>
      </c>
      <c r="F14434" s="15">
        <f>IF(ISBLANK($D14434),"",IF(ISBLANK($E14434),VLOOKUP($D14434,$J:$K,2,FALSE),VLOOKUP($E14434,'Daycare Packages'!$A:$G,7,FALSE)))</f>
        <v>23</v>
      </c>
      <c r="G14434" s="15"/>
      <c r="H14434" s="15">
        <f t="shared" si="481"/>
        <v>23</v>
      </c>
      <c r="I14434" s="198">
        <f t="shared" si="482"/>
        <v>11</v>
      </c>
    </row>
    <row r="14435" spans="1:9" x14ac:dyDescent="0.3">
      <c r="A14435" s="10">
        <v>43776</v>
      </c>
      <c r="B14435" s="11" t="s">
        <v>204</v>
      </c>
      <c r="C14435" s="11" t="s">
        <v>774</v>
      </c>
      <c r="D14435" s="11" t="s">
        <v>662</v>
      </c>
      <c r="E14435" s="11">
        <v>6895018</v>
      </c>
      <c r="F14435" s="15">
        <f>IF(ISBLANK($D14435),"",IF(ISBLANK($E14435),VLOOKUP($D14435,$J:$K,2,FALSE),VLOOKUP($E14435,'Daycare Packages'!$A:$G,7,FALSE)))</f>
        <v>25</v>
      </c>
      <c r="G14435" s="15"/>
      <c r="H14435" s="15">
        <f t="shared" si="481"/>
        <v>25</v>
      </c>
      <c r="I14435" s="198">
        <f t="shared" si="482"/>
        <v>11</v>
      </c>
    </row>
    <row r="14436" spans="1:9" x14ac:dyDescent="0.3">
      <c r="A14436" s="10">
        <v>43776</v>
      </c>
      <c r="B14436" s="11" t="s">
        <v>204</v>
      </c>
      <c r="C14436" s="11" t="s">
        <v>949</v>
      </c>
      <c r="D14436" s="11" t="s">
        <v>662</v>
      </c>
      <c r="E14436" s="11">
        <v>6895018</v>
      </c>
      <c r="F14436" s="15">
        <f>IF(ISBLANK($D14436),"",IF(ISBLANK($E14436),VLOOKUP($D14436,$J:$K,2,FALSE),VLOOKUP($E14436,'Daycare Packages'!$A:$G,7,FALSE)))</f>
        <v>25</v>
      </c>
      <c r="G14436" s="15"/>
      <c r="H14436" s="15">
        <f t="shared" si="481"/>
        <v>25</v>
      </c>
      <c r="I14436" s="198">
        <f t="shared" si="482"/>
        <v>11</v>
      </c>
    </row>
    <row r="14437" spans="1:9" x14ac:dyDescent="0.3">
      <c r="A14437" s="10">
        <v>43776</v>
      </c>
      <c r="B14437" s="11" t="s">
        <v>177</v>
      </c>
      <c r="C14437" s="11" t="s">
        <v>417</v>
      </c>
      <c r="D14437" s="11" t="s">
        <v>662</v>
      </c>
      <c r="E14437" s="11">
        <v>6967833</v>
      </c>
      <c r="F14437" s="15">
        <f>IF(ISBLANK($D14437),"",IF(ISBLANK($E14437),VLOOKUP($D14437,$J:$K,2,FALSE),VLOOKUP($E14437,'Daycare Packages'!$A:$G,7,FALSE)))</f>
        <v>25</v>
      </c>
      <c r="G14437" s="15"/>
      <c r="H14437" s="15">
        <f t="shared" si="481"/>
        <v>25</v>
      </c>
      <c r="I14437" s="198">
        <f t="shared" si="482"/>
        <v>11</v>
      </c>
    </row>
    <row r="14438" spans="1:9" x14ac:dyDescent="0.3">
      <c r="A14438" s="10">
        <v>43776</v>
      </c>
      <c r="B14438" s="11" t="s">
        <v>154</v>
      </c>
      <c r="C14438" s="11" t="s">
        <v>729</v>
      </c>
      <c r="D14438" s="11" t="s">
        <v>662</v>
      </c>
      <c r="F14438" s="15">
        <f>IF(ISBLANK($D14438),"",IF(ISBLANK($E14438),VLOOKUP($D14438,$J:$K,2,FALSE),VLOOKUP($E14438,'Daycare Packages'!$A:$G,7,FALSE)))</f>
        <v>30</v>
      </c>
      <c r="G14438" s="15"/>
      <c r="H14438" s="15">
        <f t="shared" si="481"/>
        <v>30</v>
      </c>
      <c r="I14438" s="198">
        <f t="shared" si="482"/>
        <v>11</v>
      </c>
    </row>
    <row r="14439" spans="1:9" x14ac:dyDescent="0.3">
      <c r="A14439" s="10">
        <v>43776</v>
      </c>
      <c r="B14439" s="11" t="s">
        <v>2151</v>
      </c>
      <c r="C14439" s="11" t="s">
        <v>808</v>
      </c>
      <c r="D14439" s="11" t="s">
        <v>662</v>
      </c>
      <c r="F14439" s="15">
        <f>IF(ISBLANK($D14439),"",IF(ISBLANK($E14439),VLOOKUP($D14439,$J:$K,2,FALSE),VLOOKUP($E14439,'Daycare Packages'!$A:$G,7,FALSE)))</f>
        <v>30</v>
      </c>
      <c r="G14439" s="15"/>
      <c r="H14439" s="15">
        <f t="shared" si="481"/>
        <v>30</v>
      </c>
      <c r="I14439" s="198">
        <f t="shared" si="482"/>
        <v>11</v>
      </c>
    </row>
    <row r="14440" spans="1:9" x14ac:dyDescent="0.3">
      <c r="A14440" s="10">
        <v>43776</v>
      </c>
      <c r="B14440" s="11" t="s">
        <v>2357</v>
      </c>
      <c r="C14440" s="11" t="s">
        <v>2358</v>
      </c>
      <c r="D14440" s="11" t="s">
        <v>662</v>
      </c>
      <c r="F14440" s="15">
        <f>IF(ISBLANK($D14440),"",IF(ISBLANK($E14440),VLOOKUP($D14440,$J:$K,2,FALSE),VLOOKUP($E14440,'Daycare Packages'!$A:$G,7,FALSE)))</f>
        <v>30</v>
      </c>
      <c r="G14440" s="15"/>
      <c r="H14440" s="15">
        <f t="shared" si="481"/>
        <v>30</v>
      </c>
      <c r="I14440" s="198">
        <f t="shared" si="482"/>
        <v>11</v>
      </c>
    </row>
    <row r="14441" spans="1:9" x14ac:dyDescent="0.3">
      <c r="A14441" s="10">
        <v>43776</v>
      </c>
      <c r="B14441" s="11" t="s">
        <v>1435</v>
      </c>
      <c r="C14441" s="11" t="s">
        <v>448</v>
      </c>
      <c r="D14441" s="11" t="s">
        <v>662</v>
      </c>
      <c r="E14441" s="11">
        <v>6972428</v>
      </c>
      <c r="F14441" s="15">
        <f>IF(ISBLANK($D14441),"",IF(ISBLANK($E14441),VLOOKUP($D14441,$J:$K,2,FALSE),VLOOKUP($E14441,'Daycare Packages'!$A:$G,7,FALSE)))</f>
        <v>26</v>
      </c>
      <c r="G14441" s="15"/>
      <c r="H14441" s="15">
        <f t="shared" si="481"/>
        <v>26</v>
      </c>
      <c r="I14441" s="198">
        <f t="shared" si="482"/>
        <v>11</v>
      </c>
    </row>
    <row r="14442" spans="1:9" x14ac:dyDescent="0.3">
      <c r="A14442" s="10">
        <v>43776</v>
      </c>
      <c r="B14442" s="11" t="s">
        <v>912</v>
      </c>
      <c r="C14442" s="11" t="s">
        <v>913</v>
      </c>
      <c r="D14442" s="11" t="s">
        <v>662</v>
      </c>
      <c r="F14442" s="15">
        <f>IF(ISBLANK($D14442),"",IF(ISBLANK($E14442),VLOOKUP($D14442,$J:$K,2,FALSE),VLOOKUP($E14442,'Daycare Packages'!$A:$G,7,FALSE)))</f>
        <v>30</v>
      </c>
      <c r="G14442" s="15"/>
      <c r="H14442" s="15">
        <f t="shared" si="481"/>
        <v>30</v>
      </c>
      <c r="I14442" s="198">
        <f t="shared" si="482"/>
        <v>11</v>
      </c>
    </row>
    <row r="14443" spans="1:9" x14ac:dyDescent="0.3">
      <c r="A14443" s="10">
        <v>43776</v>
      </c>
      <c r="B14443" s="11" t="s">
        <v>1863</v>
      </c>
      <c r="C14443" s="11" t="s">
        <v>1864</v>
      </c>
      <c r="D14443" s="11" t="s">
        <v>662</v>
      </c>
      <c r="E14443" s="11">
        <v>6927437</v>
      </c>
      <c r="F14443" s="15">
        <f>IF(ISBLANK($D14443),"",IF(ISBLANK($E14443),VLOOKUP($D14443,$J:$K,2,FALSE),VLOOKUP($E14443,'Daycare Packages'!$A:$G,7,FALSE)))</f>
        <v>27</v>
      </c>
      <c r="G14443" s="15"/>
      <c r="H14443" s="15">
        <f t="shared" si="481"/>
        <v>27</v>
      </c>
      <c r="I14443" s="198">
        <f t="shared" si="482"/>
        <v>11</v>
      </c>
    </row>
    <row r="14444" spans="1:9" x14ac:dyDescent="0.3">
      <c r="A14444" s="10">
        <v>43776</v>
      </c>
      <c r="B14444" s="11" t="s">
        <v>144</v>
      </c>
      <c r="C14444" s="11" t="s">
        <v>795</v>
      </c>
      <c r="D14444" s="11" t="s">
        <v>662</v>
      </c>
      <c r="E14444" s="11">
        <v>6899660</v>
      </c>
      <c r="F14444" s="15">
        <f>IF(ISBLANK($D14444),"",IF(ISBLANK($E14444),VLOOKUP($D14444,$J:$K,2,FALSE),VLOOKUP($E14444,'Daycare Packages'!$A:$G,7,FALSE)))</f>
        <v>26</v>
      </c>
      <c r="G14444" s="15"/>
      <c r="H14444" s="15">
        <f t="shared" si="481"/>
        <v>26</v>
      </c>
      <c r="I14444" s="198">
        <f t="shared" si="482"/>
        <v>11</v>
      </c>
    </row>
    <row r="14445" spans="1:9" x14ac:dyDescent="0.3">
      <c r="A14445" s="10">
        <v>43776</v>
      </c>
      <c r="B14445" s="11" t="s">
        <v>222</v>
      </c>
      <c r="C14445" s="11" t="s">
        <v>229</v>
      </c>
      <c r="D14445" s="11" t="s">
        <v>662</v>
      </c>
      <c r="E14445" s="11">
        <v>6996968</v>
      </c>
      <c r="F14445" s="15">
        <f>IF(ISBLANK($D14445),"",IF(ISBLANK($E14445),VLOOKUP($D14445,$J:$K,2,FALSE),VLOOKUP($E14445,'Daycare Packages'!$A:$G,7,FALSE)))</f>
        <v>27</v>
      </c>
      <c r="G14445" s="15"/>
      <c r="H14445" s="15">
        <f t="shared" si="481"/>
        <v>27</v>
      </c>
      <c r="I14445" s="198">
        <f t="shared" si="482"/>
        <v>11</v>
      </c>
    </row>
    <row r="14446" spans="1:9" x14ac:dyDescent="0.3">
      <c r="A14446" s="10">
        <v>43776</v>
      </c>
      <c r="B14446" s="11" t="s">
        <v>136</v>
      </c>
      <c r="C14446" s="11" t="s">
        <v>650</v>
      </c>
      <c r="D14446" s="11" t="s">
        <v>662</v>
      </c>
      <c r="E14446" s="11">
        <v>7008308</v>
      </c>
      <c r="F14446" s="15">
        <f>IF(ISBLANK($D14446),"",IF(ISBLANK($E14446),VLOOKUP($D14446,$J:$K,2,FALSE),VLOOKUP($E14446,'Daycare Packages'!$A:$G,7,FALSE)))</f>
        <v>26</v>
      </c>
      <c r="G14446" s="15"/>
      <c r="H14446" s="15">
        <f t="shared" si="481"/>
        <v>26</v>
      </c>
      <c r="I14446" s="198">
        <f t="shared" si="482"/>
        <v>11</v>
      </c>
    </row>
    <row r="14447" spans="1:9" x14ac:dyDescent="0.3">
      <c r="A14447" s="10">
        <v>43776</v>
      </c>
      <c r="B14447" s="11" t="s">
        <v>160</v>
      </c>
      <c r="C14447" s="11" t="s">
        <v>1761</v>
      </c>
      <c r="D14447" s="11" t="s">
        <v>662</v>
      </c>
      <c r="E14447" s="11">
        <v>7007163</v>
      </c>
      <c r="F14447" s="15">
        <f>IF(ISBLANK($D14447),"",IF(ISBLANK($E14447),VLOOKUP($D14447,$J:$K,2,FALSE),VLOOKUP($E14447,'Daycare Packages'!$A:$G,7,FALSE)))</f>
        <v>25</v>
      </c>
      <c r="G14447" s="15"/>
      <c r="H14447" s="15">
        <f t="shared" si="481"/>
        <v>25</v>
      </c>
      <c r="I14447" s="198">
        <f t="shared" si="482"/>
        <v>11</v>
      </c>
    </row>
    <row r="14448" spans="1:9" x14ac:dyDescent="0.3">
      <c r="A14448" s="10">
        <v>43776</v>
      </c>
      <c r="B14448" s="11" t="s">
        <v>160</v>
      </c>
      <c r="C14448" s="11" t="s">
        <v>794</v>
      </c>
      <c r="D14448" s="11" t="s">
        <v>662</v>
      </c>
      <c r="E14448" s="11">
        <v>7007163</v>
      </c>
      <c r="F14448" s="15">
        <f>IF(ISBLANK($D14448),"",IF(ISBLANK($E14448),VLOOKUP($D14448,$J:$K,2,FALSE),VLOOKUP($E14448,'Daycare Packages'!$A:$G,7,FALSE)))</f>
        <v>25</v>
      </c>
      <c r="G14448" s="15"/>
      <c r="H14448" s="15">
        <f t="shared" si="481"/>
        <v>25</v>
      </c>
      <c r="I14448" s="198">
        <f t="shared" si="482"/>
        <v>11</v>
      </c>
    </row>
    <row r="14449" spans="1:9" x14ac:dyDescent="0.3">
      <c r="A14449" s="10">
        <v>43776</v>
      </c>
      <c r="B14449" s="11" t="s">
        <v>137</v>
      </c>
      <c r="C14449" s="11" t="s">
        <v>678</v>
      </c>
      <c r="D14449" s="11" t="s">
        <v>662</v>
      </c>
      <c r="E14449" s="11">
        <v>6867321</v>
      </c>
      <c r="F14449" s="15">
        <f>IF(ISBLANK($D14449),"",IF(ISBLANK($E14449),VLOOKUP($D14449,$J:$K,2,FALSE),VLOOKUP($E14449,'Daycare Packages'!$A:$G,7,FALSE)))</f>
        <v>23</v>
      </c>
      <c r="G14449" s="15"/>
      <c r="H14449" s="15">
        <f t="shared" si="481"/>
        <v>23</v>
      </c>
      <c r="I14449" s="198">
        <f t="shared" si="482"/>
        <v>11</v>
      </c>
    </row>
    <row r="14450" spans="1:9" x14ac:dyDescent="0.3">
      <c r="A14450" s="10">
        <v>43776</v>
      </c>
      <c r="B14450" s="11" t="s">
        <v>137</v>
      </c>
      <c r="C14450" s="11" t="s">
        <v>693</v>
      </c>
      <c r="D14450" s="11" t="s">
        <v>662</v>
      </c>
      <c r="E14450" s="11">
        <v>6867321</v>
      </c>
      <c r="F14450" s="15">
        <f>IF(ISBLANK($D14450),"",IF(ISBLANK($E14450),VLOOKUP($D14450,$J:$K,2,FALSE),VLOOKUP($E14450,'Daycare Packages'!$A:$G,7,FALSE)))</f>
        <v>23</v>
      </c>
      <c r="G14450" s="15"/>
      <c r="H14450" s="15">
        <f t="shared" si="481"/>
        <v>23</v>
      </c>
      <c r="I14450" s="198">
        <f t="shared" si="482"/>
        <v>11</v>
      </c>
    </row>
    <row r="14451" spans="1:9" x14ac:dyDescent="0.3">
      <c r="A14451" s="10">
        <v>43776</v>
      </c>
      <c r="B14451" s="11" t="s">
        <v>167</v>
      </c>
      <c r="C14451" s="11" t="s">
        <v>726</v>
      </c>
      <c r="D14451" s="11" t="s">
        <v>662</v>
      </c>
      <c r="E14451" s="11">
        <v>7004248</v>
      </c>
      <c r="F14451" s="15">
        <f>IF(ISBLANK($D14451),"",IF(ISBLANK($E14451),VLOOKUP($D14451,$J:$K,2,FALSE),VLOOKUP($E14451,'Daycare Packages'!$A:$G,7,FALSE)))</f>
        <v>27</v>
      </c>
      <c r="G14451" s="15"/>
      <c r="H14451" s="15">
        <f t="shared" si="481"/>
        <v>27</v>
      </c>
      <c r="I14451" s="198">
        <f t="shared" si="482"/>
        <v>11</v>
      </c>
    </row>
    <row r="14452" spans="1:9" x14ac:dyDescent="0.3">
      <c r="A14452" s="10">
        <v>43776</v>
      </c>
      <c r="B14452" s="11" t="s">
        <v>167</v>
      </c>
      <c r="C14452" s="11" t="s">
        <v>467</v>
      </c>
      <c r="D14452" s="11" t="s">
        <v>662</v>
      </c>
      <c r="E14452" s="11">
        <v>7004248</v>
      </c>
      <c r="F14452" s="15">
        <f>IF(ISBLANK($D14452),"",IF(ISBLANK($E14452),VLOOKUP($D14452,$J:$K,2,FALSE),VLOOKUP($E14452,'Daycare Packages'!$A:$G,7,FALSE)))</f>
        <v>27</v>
      </c>
      <c r="G14452" s="15"/>
      <c r="H14452" s="15">
        <f t="shared" si="481"/>
        <v>27</v>
      </c>
      <c r="I14452" s="198">
        <f t="shared" si="482"/>
        <v>11</v>
      </c>
    </row>
    <row r="14453" spans="1:9" x14ac:dyDescent="0.3">
      <c r="A14453" s="10">
        <v>43776</v>
      </c>
      <c r="B14453" s="11" t="s">
        <v>1957</v>
      </c>
      <c r="C14453" s="11" t="s">
        <v>419</v>
      </c>
      <c r="D14453" s="11" t="s">
        <v>662</v>
      </c>
      <c r="E14453" s="11">
        <v>6999452</v>
      </c>
      <c r="F14453" s="15">
        <f>IF(ISBLANK($D14453),"",IF(ISBLANK($E14453),VLOOKUP($D14453,$J:$K,2,FALSE),VLOOKUP($E14453,'Daycare Packages'!$A:$G,7,FALSE)))</f>
        <v>27</v>
      </c>
      <c r="G14453" s="15"/>
      <c r="H14453" s="15">
        <f t="shared" si="481"/>
        <v>27</v>
      </c>
      <c r="I14453" s="198">
        <f t="shared" si="482"/>
        <v>11</v>
      </c>
    </row>
    <row r="14454" spans="1:9" x14ac:dyDescent="0.3">
      <c r="A14454" s="10">
        <v>43776</v>
      </c>
      <c r="B14454" s="11" t="s">
        <v>699</v>
      </c>
      <c r="C14454" s="11" t="s">
        <v>590</v>
      </c>
      <c r="D14454" s="11" t="s">
        <v>662</v>
      </c>
      <c r="F14454" s="15">
        <f>IF(ISBLANK($D14454),"",IF(ISBLANK($E14454),VLOOKUP($D14454,$J:$K,2,FALSE),VLOOKUP($E14454,'Daycare Packages'!$A:$G,7,FALSE)))</f>
        <v>30</v>
      </c>
      <c r="G14454" s="15">
        <v>-3</v>
      </c>
      <c r="H14454" s="15">
        <f t="shared" si="481"/>
        <v>27</v>
      </c>
      <c r="I14454" s="198">
        <f t="shared" si="482"/>
        <v>11</v>
      </c>
    </row>
    <row r="14455" spans="1:9" x14ac:dyDescent="0.3">
      <c r="A14455" s="10">
        <v>43776</v>
      </c>
      <c r="B14455" s="11" t="s">
        <v>122</v>
      </c>
      <c r="C14455" s="11" t="s">
        <v>740</v>
      </c>
      <c r="D14455" s="11" t="s">
        <v>662</v>
      </c>
      <c r="E14455" s="11">
        <v>6969939</v>
      </c>
      <c r="F14455" s="15">
        <f>IF(ISBLANK($D14455),"",IF(ISBLANK($E14455),VLOOKUP($D14455,$J:$K,2,FALSE),VLOOKUP($E14455,'Daycare Packages'!$A:$G,7,FALSE)))</f>
        <v>23</v>
      </c>
      <c r="G14455" s="15"/>
      <c r="H14455" s="15">
        <f t="shared" si="481"/>
        <v>23</v>
      </c>
      <c r="I14455" s="198">
        <f t="shared" si="482"/>
        <v>11</v>
      </c>
    </row>
    <row r="14456" spans="1:9" x14ac:dyDescent="0.3">
      <c r="A14456" s="10">
        <v>43776</v>
      </c>
      <c r="B14456" s="11" t="s">
        <v>109</v>
      </c>
      <c r="C14456" s="11" t="s">
        <v>930</v>
      </c>
      <c r="D14456" s="11" t="s">
        <v>662</v>
      </c>
      <c r="E14456" s="11">
        <v>6957451</v>
      </c>
      <c r="F14456" s="15">
        <f>IF(ISBLANK($D14456),"",IF(ISBLANK($E14456),VLOOKUP($D14456,$J:$K,2,FALSE),VLOOKUP($E14456,'Daycare Packages'!$A:$G,7,FALSE)))</f>
        <v>23</v>
      </c>
      <c r="G14456" s="15"/>
      <c r="H14456" s="15">
        <f t="shared" si="481"/>
        <v>23</v>
      </c>
      <c r="I14456" s="198">
        <f t="shared" si="482"/>
        <v>11</v>
      </c>
    </row>
    <row r="14457" spans="1:9" x14ac:dyDescent="0.3">
      <c r="A14457" s="10">
        <v>43776</v>
      </c>
      <c r="B14457" s="11" t="s">
        <v>362</v>
      </c>
      <c r="C14457" s="11" t="s">
        <v>590</v>
      </c>
      <c r="D14457" s="11" t="s">
        <v>662</v>
      </c>
      <c r="E14457" s="11">
        <v>6965296</v>
      </c>
      <c r="F14457" s="15">
        <f>IF(ISBLANK($D14457),"",IF(ISBLANK($E14457),VLOOKUP($D14457,$J:$K,2,FALSE),VLOOKUP($E14457,'Daycare Packages'!$A:$G,7,FALSE)))</f>
        <v>27</v>
      </c>
      <c r="G14457" s="15"/>
      <c r="H14457" s="15">
        <f t="shared" si="481"/>
        <v>27</v>
      </c>
      <c r="I14457" s="198">
        <f t="shared" si="482"/>
        <v>11</v>
      </c>
    </row>
    <row r="14458" spans="1:9" x14ac:dyDescent="0.3">
      <c r="A14458" s="10">
        <v>43776</v>
      </c>
      <c r="B14458" s="11" t="s">
        <v>127</v>
      </c>
      <c r="C14458" s="11" t="s">
        <v>715</v>
      </c>
      <c r="D14458" s="11" t="s">
        <v>662</v>
      </c>
      <c r="E14458" s="11">
        <v>7003404</v>
      </c>
      <c r="F14458" s="15">
        <f>IF(ISBLANK($D14458),"",IF(ISBLANK($E14458),VLOOKUP($D14458,$J:$K,2,FALSE),VLOOKUP($E14458,'Daycare Packages'!$A:$G,7,FALSE)))</f>
        <v>23</v>
      </c>
      <c r="G14458" s="15"/>
      <c r="H14458" s="15">
        <f t="shared" si="481"/>
        <v>23</v>
      </c>
      <c r="I14458" s="198">
        <f t="shared" si="482"/>
        <v>11</v>
      </c>
    </row>
    <row r="14459" spans="1:9" x14ac:dyDescent="0.3">
      <c r="A14459" s="10">
        <v>43776</v>
      </c>
      <c r="B14459" s="11" t="s">
        <v>1121</v>
      </c>
      <c r="C14459" s="11" t="s">
        <v>878</v>
      </c>
      <c r="D14459" s="11" t="s">
        <v>662</v>
      </c>
      <c r="E14459" s="11">
        <v>6938597</v>
      </c>
      <c r="F14459" s="15">
        <f>IF(ISBLANK($D14459),"",IF(ISBLANK($E14459),VLOOKUP($D14459,$J:$K,2,FALSE),VLOOKUP($E14459,'Daycare Packages'!$A:$G,7,FALSE)))</f>
        <v>23</v>
      </c>
      <c r="G14459" s="15"/>
      <c r="H14459" s="15">
        <f t="shared" si="481"/>
        <v>23</v>
      </c>
      <c r="I14459" s="198">
        <f t="shared" si="482"/>
        <v>11</v>
      </c>
    </row>
    <row r="14460" spans="1:9" x14ac:dyDescent="0.3">
      <c r="A14460" s="10">
        <v>43776</v>
      </c>
      <c r="B14460" s="11" t="s">
        <v>161</v>
      </c>
      <c r="C14460" s="11" t="s">
        <v>832</v>
      </c>
      <c r="D14460" s="11" t="s">
        <v>662</v>
      </c>
      <c r="E14460" s="11">
        <v>6825087</v>
      </c>
      <c r="F14460" s="15">
        <f>IF(ISBLANK($D14460),"",IF(ISBLANK($E14460),VLOOKUP($D14460,$J:$K,2,FALSE),VLOOKUP($E14460,'Daycare Packages'!$A:$G,7,FALSE)))</f>
        <v>27</v>
      </c>
      <c r="G14460" s="15"/>
      <c r="H14460" s="15">
        <f t="shared" si="481"/>
        <v>27</v>
      </c>
      <c r="I14460" s="198">
        <f t="shared" si="482"/>
        <v>11</v>
      </c>
    </row>
    <row r="14461" spans="1:9" x14ac:dyDescent="0.3">
      <c r="A14461" s="10">
        <v>43776</v>
      </c>
      <c r="B14461" s="11" t="s">
        <v>82</v>
      </c>
      <c r="C14461" s="11" t="s">
        <v>695</v>
      </c>
      <c r="D14461" s="11" t="s">
        <v>662</v>
      </c>
      <c r="E14461" s="11">
        <v>6984521</v>
      </c>
      <c r="F14461" s="15">
        <f>IF(ISBLANK($D14461),"",IF(ISBLANK($E14461),VLOOKUP($D14461,$J:$K,2,FALSE),VLOOKUP($E14461,'Daycare Packages'!$A:$G,7,FALSE)))</f>
        <v>23</v>
      </c>
      <c r="G14461" s="15"/>
      <c r="H14461" s="15">
        <f t="shared" ref="H14461:H14524" si="483">IF(ISBLANK(D14461),"",SUM(F14461:G14461))</f>
        <v>23</v>
      </c>
      <c r="I14461" s="198">
        <f t="shared" si="482"/>
        <v>11</v>
      </c>
    </row>
    <row r="14462" spans="1:9" x14ac:dyDescent="0.3">
      <c r="A14462" s="10">
        <v>43776</v>
      </c>
      <c r="B14462" s="11" t="s">
        <v>82</v>
      </c>
      <c r="C14462" s="11" t="s">
        <v>694</v>
      </c>
      <c r="D14462" s="11" t="s">
        <v>662</v>
      </c>
      <c r="E14462" s="11">
        <v>6984521</v>
      </c>
      <c r="F14462" s="15">
        <f>IF(ISBLANK($D14462),"",IF(ISBLANK($E14462),VLOOKUP($D14462,$J:$K,2,FALSE),VLOOKUP($E14462,'Daycare Packages'!$A:$G,7,FALSE)))</f>
        <v>23</v>
      </c>
      <c r="G14462" s="15"/>
      <c r="H14462" s="15">
        <f t="shared" si="483"/>
        <v>23</v>
      </c>
      <c r="I14462" s="198">
        <f t="shared" si="482"/>
        <v>11</v>
      </c>
    </row>
    <row r="14463" spans="1:9" x14ac:dyDescent="0.3">
      <c r="A14463" s="10">
        <v>43776</v>
      </c>
      <c r="B14463" s="11" t="s">
        <v>140</v>
      </c>
      <c r="C14463" s="11" t="s">
        <v>475</v>
      </c>
      <c r="D14463" s="11" t="s">
        <v>662</v>
      </c>
      <c r="E14463" s="11">
        <v>7008781</v>
      </c>
      <c r="F14463" s="15">
        <f>IF(ISBLANK($D14463),"",IF(ISBLANK($E14463),VLOOKUP($D14463,$J:$K,2,FALSE),VLOOKUP($E14463,'Daycare Packages'!$A:$G,7,FALSE)))</f>
        <v>26</v>
      </c>
      <c r="G14463" s="15"/>
      <c r="H14463" s="15">
        <f t="shared" si="483"/>
        <v>26</v>
      </c>
      <c r="I14463" s="198">
        <f t="shared" si="482"/>
        <v>11</v>
      </c>
    </row>
    <row r="14464" spans="1:9" x14ac:dyDescent="0.3">
      <c r="A14464" s="10">
        <v>43776</v>
      </c>
      <c r="B14464" s="11" t="s">
        <v>173</v>
      </c>
      <c r="C14464" s="11" t="s">
        <v>791</v>
      </c>
      <c r="D14464" s="11" t="s">
        <v>662</v>
      </c>
      <c r="E14464" s="11">
        <v>6957195</v>
      </c>
      <c r="F14464" s="15">
        <f>IF(ISBLANK($D14464),"",IF(ISBLANK($E14464),VLOOKUP($D14464,$J:$K,2,FALSE),VLOOKUP($E14464,'Daycare Packages'!$A:$G,7,FALSE)))</f>
        <v>25</v>
      </c>
      <c r="G14464" s="15"/>
      <c r="H14464" s="15">
        <f t="shared" si="483"/>
        <v>25</v>
      </c>
      <c r="I14464" s="198">
        <f t="shared" si="482"/>
        <v>11</v>
      </c>
    </row>
    <row r="14465" spans="1:9" x14ac:dyDescent="0.3">
      <c r="A14465" s="10">
        <v>43776</v>
      </c>
      <c r="B14465" s="11" t="s">
        <v>171</v>
      </c>
      <c r="C14465" s="11" t="s">
        <v>693</v>
      </c>
      <c r="D14465" s="11" t="s">
        <v>662</v>
      </c>
      <c r="E14465" s="11">
        <v>6951687</v>
      </c>
      <c r="F14465" s="15">
        <f>IF(ISBLANK($D14465),"",IF(ISBLANK($E14465),VLOOKUP($D14465,$J:$K,2,FALSE),VLOOKUP($E14465,'Daycare Packages'!$A:$G,7,FALSE)))</f>
        <v>26</v>
      </c>
      <c r="G14465" s="15"/>
      <c r="H14465" s="15">
        <f t="shared" si="483"/>
        <v>26</v>
      </c>
      <c r="I14465" s="198">
        <f t="shared" si="482"/>
        <v>11</v>
      </c>
    </row>
    <row r="14466" spans="1:9" x14ac:dyDescent="0.3">
      <c r="A14466" s="10">
        <v>43776</v>
      </c>
      <c r="B14466" s="11" t="s">
        <v>1979</v>
      </c>
      <c r="C14466" s="11" t="s">
        <v>474</v>
      </c>
      <c r="D14466" s="11" t="s">
        <v>662</v>
      </c>
      <c r="E14466" s="11">
        <v>6921788</v>
      </c>
      <c r="F14466" s="15">
        <f>IF(ISBLANK($D14466),"",IF(ISBLANK($E14466),VLOOKUP($D14466,$J:$K,2,FALSE),VLOOKUP($E14466,'Daycare Packages'!$A:$G,7,FALSE)))</f>
        <v>23</v>
      </c>
      <c r="G14466" s="15"/>
      <c r="H14466" s="15">
        <f t="shared" si="483"/>
        <v>23</v>
      </c>
      <c r="I14466" s="198">
        <f t="shared" si="482"/>
        <v>11</v>
      </c>
    </row>
    <row r="14467" spans="1:9" x14ac:dyDescent="0.3">
      <c r="A14467" s="10">
        <v>43776</v>
      </c>
      <c r="B14467" s="11" t="s">
        <v>163</v>
      </c>
      <c r="C14467" s="11" t="s">
        <v>805</v>
      </c>
      <c r="D14467" s="11" t="s">
        <v>662</v>
      </c>
      <c r="F14467" s="15">
        <f>IF(ISBLANK($D14467),"",IF(ISBLANK($E14467),VLOOKUP($D14467,$J:$K,2,FALSE),VLOOKUP($E14467,'Daycare Packages'!$A:$G,7,FALSE)))</f>
        <v>30</v>
      </c>
      <c r="G14467" s="15"/>
      <c r="H14467" s="15">
        <f t="shared" si="483"/>
        <v>30</v>
      </c>
      <c r="I14467" s="198">
        <f t="shared" ref="I14467:I14530" si="484">IF(A14467="",0,MONTH(A14467))</f>
        <v>11</v>
      </c>
    </row>
    <row r="14468" spans="1:9" x14ac:dyDescent="0.3">
      <c r="A14468" s="10">
        <v>43776</v>
      </c>
      <c r="B14468" s="11" t="s">
        <v>1165</v>
      </c>
      <c r="C14468" s="11" t="s">
        <v>1166</v>
      </c>
      <c r="D14468" s="11" t="s">
        <v>662</v>
      </c>
      <c r="E14468" s="11">
        <v>7012565</v>
      </c>
      <c r="F14468" s="15">
        <f>IF(ISBLANK($D14468),"",IF(ISBLANK($E14468),VLOOKUP($D14468,$J:$K,2,FALSE),VLOOKUP($E14468,'Daycare Packages'!$A:$G,7,FALSE)))</f>
        <v>26</v>
      </c>
      <c r="G14468" s="15"/>
      <c r="H14468" s="15">
        <f t="shared" si="483"/>
        <v>26</v>
      </c>
      <c r="I14468" s="198">
        <f t="shared" si="484"/>
        <v>11</v>
      </c>
    </row>
    <row r="14469" spans="1:9" x14ac:dyDescent="0.3">
      <c r="A14469" s="10">
        <v>43776</v>
      </c>
      <c r="B14469" s="11" t="s">
        <v>2061</v>
      </c>
      <c r="C14469" s="11" t="s">
        <v>2062</v>
      </c>
      <c r="D14469" s="11" t="s">
        <v>662</v>
      </c>
      <c r="E14469" s="11">
        <v>7017965</v>
      </c>
      <c r="F14469" s="15">
        <f>IF(ISBLANK($D14469),"",IF(ISBLANK($E14469),VLOOKUP($D14469,$J:$K,2,FALSE),VLOOKUP($E14469,'Daycare Packages'!$A:$G,7,FALSE)))</f>
        <v>27</v>
      </c>
      <c r="G14469" s="15"/>
      <c r="H14469" s="15">
        <f t="shared" si="483"/>
        <v>27</v>
      </c>
      <c r="I14469" s="198">
        <f t="shared" si="484"/>
        <v>11</v>
      </c>
    </row>
    <row r="14470" spans="1:9" x14ac:dyDescent="0.3">
      <c r="A14470" s="10">
        <v>43776</v>
      </c>
      <c r="B14470" s="11" t="s">
        <v>168</v>
      </c>
      <c r="C14470" s="11" t="s">
        <v>640</v>
      </c>
      <c r="D14470" s="11" t="s">
        <v>662</v>
      </c>
      <c r="F14470" s="15">
        <f>IF(ISBLANK($D14470),"",IF(ISBLANK($E14470),VLOOKUP($D14470,$J:$K,2,FALSE),VLOOKUP($E14470,'Daycare Packages'!$A:$G,7,FALSE)))</f>
        <v>30</v>
      </c>
      <c r="G14470" s="15"/>
      <c r="H14470" s="15">
        <f t="shared" si="483"/>
        <v>30</v>
      </c>
      <c r="I14470" s="198">
        <f t="shared" si="484"/>
        <v>11</v>
      </c>
    </row>
    <row r="14471" spans="1:9" x14ac:dyDescent="0.3">
      <c r="A14471" s="10">
        <v>43776</v>
      </c>
      <c r="B14471" s="11" t="s">
        <v>849</v>
      </c>
      <c r="C14471" s="11" t="s">
        <v>1919</v>
      </c>
      <c r="D14471" s="11" t="s">
        <v>662</v>
      </c>
      <c r="F14471" s="15">
        <f>IF(ISBLANK($D14471),"",IF(ISBLANK($E14471),VLOOKUP($D14471,$J:$K,2,FALSE),VLOOKUP($E14471,'Daycare Packages'!$A:$G,7,FALSE)))</f>
        <v>30</v>
      </c>
      <c r="G14471" s="15"/>
      <c r="H14471" s="15">
        <f t="shared" si="483"/>
        <v>30</v>
      </c>
      <c r="I14471" s="198">
        <f t="shared" si="484"/>
        <v>11</v>
      </c>
    </row>
    <row r="14472" spans="1:9" x14ac:dyDescent="0.3">
      <c r="A14472" s="10">
        <v>43776</v>
      </c>
      <c r="B14472" s="11" t="s">
        <v>2575</v>
      </c>
      <c r="C14472" s="11" t="s">
        <v>1898</v>
      </c>
      <c r="D14472" s="11" t="s">
        <v>662</v>
      </c>
      <c r="F14472" s="15">
        <f>IF(ISBLANK($D14472),"",IF(ISBLANK($E14472),VLOOKUP($D14472,$J:$K,2,FALSE),VLOOKUP($E14472,'Daycare Packages'!$A:$G,7,FALSE)))</f>
        <v>30</v>
      </c>
      <c r="G14472" s="15"/>
      <c r="H14472" s="15">
        <f t="shared" si="483"/>
        <v>30</v>
      </c>
      <c r="I14472" s="198">
        <f t="shared" si="484"/>
        <v>11</v>
      </c>
    </row>
    <row r="14473" spans="1:9" x14ac:dyDescent="0.3">
      <c r="A14473" s="10">
        <v>43776</v>
      </c>
      <c r="B14473" s="11" t="s">
        <v>989</v>
      </c>
      <c r="C14473" s="11" t="s">
        <v>765</v>
      </c>
      <c r="D14473" s="11" t="s">
        <v>662</v>
      </c>
      <c r="F14473" s="15">
        <f>IF(ISBLANK($D14473),"",IF(ISBLANK($E14473),VLOOKUP($D14473,$J:$K,2,FALSE),VLOOKUP($E14473,'Daycare Packages'!$A:$G,7,FALSE)))</f>
        <v>30</v>
      </c>
      <c r="G14473" s="15"/>
      <c r="H14473" s="15">
        <f t="shared" si="483"/>
        <v>30</v>
      </c>
      <c r="I14473" s="198">
        <f t="shared" si="484"/>
        <v>11</v>
      </c>
    </row>
    <row r="14474" spans="1:9" x14ac:dyDescent="0.3">
      <c r="A14474" s="10">
        <v>43776</v>
      </c>
      <c r="B14474" s="11" t="s">
        <v>182</v>
      </c>
      <c r="C14474" s="11" t="s">
        <v>685</v>
      </c>
      <c r="D14474" s="11" t="s">
        <v>662</v>
      </c>
      <c r="E14474" s="11">
        <v>6973446</v>
      </c>
      <c r="F14474" s="15">
        <f>IF(ISBLANK($D14474),"",IF(ISBLANK($E14474),VLOOKUP($D14474,$J:$K,2,FALSE),VLOOKUP($E14474,'Daycare Packages'!$A:$G,7,FALSE)))</f>
        <v>23</v>
      </c>
      <c r="G14474" s="15"/>
      <c r="H14474" s="15">
        <f t="shared" si="483"/>
        <v>23</v>
      </c>
      <c r="I14474" s="198">
        <f t="shared" si="484"/>
        <v>11</v>
      </c>
    </row>
    <row r="14475" spans="1:9" x14ac:dyDescent="0.3">
      <c r="A14475" s="10">
        <v>43776</v>
      </c>
      <c r="B14475" s="11" t="s">
        <v>230</v>
      </c>
      <c r="C14475" s="11" t="s">
        <v>493</v>
      </c>
      <c r="D14475" s="11" t="s">
        <v>662</v>
      </c>
      <c r="F14475" s="15">
        <f>IF(ISBLANK($D14475),"",IF(ISBLANK($E14475),VLOOKUP($D14475,$J:$K,2,FALSE),VLOOKUP($E14475,'Daycare Packages'!$A:$G,7,FALSE)))</f>
        <v>30</v>
      </c>
      <c r="G14475" s="15"/>
      <c r="H14475" s="15">
        <f t="shared" si="483"/>
        <v>30</v>
      </c>
      <c r="I14475" s="198">
        <f t="shared" si="484"/>
        <v>11</v>
      </c>
    </row>
    <row r="14476" spans="1:9" x14ac:dyDescent="0.3">
      <c r="A14476" s="10">
        <v>43776</v>
      </c>
      <c r="B14476" s="11" t="s">
        <v>2031</v>
      </c>
      <c r="C14476" s="11" t="s">
        <v>2032</v>
      </c>
      <c r="D14476" s="11" t="s">
        <v>662</v>
      </c>
      <c r="F14476" s="15">
        <f>IF(ISBLANK($D14476),"",IF(ISBLANK($E14476),VLOOKUP($D14476,$J:$K,2,FALSE),VLOOKUP($E14476,'Daycare Packages'!$A:$G,7,FALSE)))</f>
        <v>30</v>
      </c>
      <c r="G14476" s="15">
        <v>6</v>
      </c>
      <c r="H14476" s="15">
        <f t="shared" si="483"/>
        <v>36</v>
      </c>
      <c r="I14476" s="198">
        <f t="shared" si="484"/>
        <v>11</v>
      </c>
    </row>
    <row r="14477" spans="1:9" x14ac:dyDescent="0.3">
      <c r="A14477" s="10">
        <v>43776</v>
      </c>
      <c r="B14477" s="11" t="s">
        <v>1366</v>
      </c>
      <c r="C14477" s="11" t="s">
        <v>587</v>
      </c>
      <c r="D14477" s="11" t="s">
        <v>662</v>
      </c>
      <c r="E14477" s="11">
        <v>7002966</v>
      </c>
      <c r="F14477" s="15">
        <f>IF(ISBLANK($D14477),"",IF(ISBLANK($E14477),VLOOKUP($D14477,$J:$K,2,FALSE),VLOOKUP($E14477,'Daycare Packages'!$A:$G,7,FALSE)))</f>
        <v>27</v>
      </c>
      <c r="G14477" s="15"/>
      <c r="H14477" s="15">
        <f t="shared" si="483"/>
        <v>27</v>
      </c>
      <c r="I14477" s="198">
        <f t="shared" si="484"/>
        <v>11</v>
      </c>
    </row>
    <row r="14478" spans="1:9" x14ac:dyDescent="0.3">
      <c r="A14478" s="10">
        <v>43776</v>
      </c>
      <c r="B14478" s="11" t="s">
        <v>663</v>
      </c>
      <c r="C14478" s="11" t="s">
        <v>665</v>
      </c>
      <c r="D14478" s="11" t="s">
        <v>662</v>
      </c>
      <c r="F14478" s="15">
        <f>IF(ISBLANK($D14478),"",IF(ISBLANK($E14478),VLOOKUP($D14478,$J:$K,2,FALSE),VLOOKUP($E14478,'Daycare Packages'!$A:$G,7,FALSE)))</f>
        <v>30</v>
      </c>
      <c r="G14478" s="15"/>
      <c r="H14478" s="15">
        <f t="shared" si="483"/>
        <v>30</v>
      </c>
      <c r="I14478" s="198">
        <f t="shared" si="484"/>
        <v>11</v>
      </c>
    </row>
    <row r="14479" spans="1:9" x14ac:dyDescent="0.3">
      <c r="A14479" s="10">
        <v>43776</v>
      </c>
      <c r="B14479" s="11" t="s">
        <v>663</v>
      </c>
      <c r="C14479" s="11" t="s">
        <v>664</v>
      </c>
      <c r="D14479" s="11" t="s">
        <v>662</v>
      </c>
      <c r="F14479" s="15">
        <f>IF(ISBLANK($D14479),"",IF(ISBLANK($E14479),VLOOKUP($D14479,$J:$K,2,FALSE),VLOOKUP($E14479,'Daycare Packages'!$A:$G,7,FALSE)))</f>
        <v>30</v>
      </c>
      <c r="G14479" s="15"/>
      <c r="H14479" s="15">
        <f t="shared" si="483"/>
        <v>30</v>
      </c>
      <c r="I14479" s="198">
        <f t="shared" si="484"/>
        <v>11</v>
      </c>
    </row>
    <row r="14480" spans="1:9" x14ac:dyDescent="0.3">
      <c r="A14480" s="10">
        <v>43776</v>
      </c>
      <c r="B14480" s="11" t="s">
        <v>186</v>
      </c>
      <c r="C14480" s="11" t="s">
        <v>561</v>
      </c>
      <c r="D14480" s="11" t="s">
        <v>662</v>
      </c>
      <c r="E14480" s="11">
        <v>6937918</v>
      </c>
      <c r="F14480" s="15">
        <f>IF(ISBLANK($D14480),"",IF(ISBLANK($E14480),VLOOKUP($D14480,$J:$K,2,FALSE),VLOOKUP($E14480,'Daycare Packages'!$A:$G,7,FALSE)))</f>
        <v>23</v>
      </c>
      <c r="G14480" s="15"/>
      <c r="H14480" s="15">
        <f t="shared" si="483"/>
        <v>23</v>
      </c>
      <c r="I14480" s="198">
        <f t="shared" si="484"/>
        <v>11</v>
      </c>
    </row>
    <row r="14481" spans="1:9" x14ac:dyDescent="0.3">
      <c r="A14481" s="10">
        <v>43776</v>
      </c>
      <c r="B14481" s="11" t="s">
        <v>1974</v>
      </c>
      <c r="C14481" s="11" t="s">
        <v>1975</v>
      </c>
      <c r="D14481" s="11" t="s">
        <v>662</v>
      </c>
      <c r="F14481" s="15">
        <f>IF(ISBLANK($D14481),"",IF(ISBLANK($E14481),VLOOKUP($D14481,$J:$K,2,FALSE),VLOOKUP($E14481,'Daycare Packages'!$A:$G,7,FALSE)))</f>
        <v>30</v>
      </c>
      <c r="G14481" s="15"/>
      <c r="H14481" s="15">
        <f t="shared" si="483"/>
        <v>30</v>
      </c>
      <c r="I14481" s="198">
        <f t="shared" si="484"/>
        <v>11</v>
      </c>
    </row>
    <row r="14482" spans="1:9" x14ac:dyDescent="0.3">
      <c r="A14482" s="10">
        <v>43776</v>
      </c>
      <c r="B14482" s="11" t="s">
        <v>340</v>
      </c>
      <c r="C14482" s="11" t="s">
        <v>745</v>
      </c>
      <c r="D14482" s="11" t="s">
        <v>662</v>
      </c>
      <c r="F14482" s="15">
        <f>IF(ISBLANK($D14482),"",IF(ISBLANK($E14482),VLOOKUP($D14482,$J:$K,2,FALSE),VLOOKUP($E14482,'Daycare Packages'!$A:$G,7,FALSE)))</f>
        <v>30</v>
      </c>
      <c r="G14482" s="15">
        <v>-3.6</v>
      </c>
      <c r="H14482" s="15">
        <f t="shared" si="483"/>
        <v>26.4</v>
      </c>
      <c r="I14482" s="198">
        <f t="shared" si="484"/>
        <v>11</v>
      </c>
    </row>
    <row r="14483" spans="1:9" x14ac:dyDescent="0.3">
      <c r="A14483" s="55">
        <v>43776</v>
      </c>
      <c r="B14483" s="56" t="s">
        <v>340</v>
      </c>
      <c r="C14483" s="56" t="s">
        <v>746</v>
      </c>
      <c r="D14483" s="56" t="s">
        <v>662</v>
      </c>
      <c r="E14483" s="56"/>
      <c r="F14483" s="59">
        <f>IF(ISBLANK($D14483),"",IF(ISBLANK($E14483),VLOOKUP($D14483,$J:$K,2,FALSE),VLOOKUP($E14483,'Daycare Packages'!$A:$G,7,FALSE)))</f>
        <v>30</v>
      </c>
      <c r="G14483" s="59">
        <v>-3.6</v>
      </c>
      <c r="H14483" s="59">
        <f t="shared" si="483"/>
        <v>26.4</v>
      </c>
      <c r="I14483" s="198">
        <f t="shared" si="484"/>
        <v>11</v>
      </c>
    </row>
    <row r="14484" spans="1:9" x14ac:dyDescent="0.3">
      <c r="A14484" s="10">
        <v>43777</v>
      </c>
      <c r="B14484" s="11" t="s">
        <v>1259</v>
      </c>
      <c r="C14484" s="11" t="s">
        <v>229</v>
      </c>
      <c r="D14484" s="11" t="s">
        <v>659</v>
      </c>
      <c r="F14484" s="15">
        <f>IF(ISBLANK($D14484),"",IF(ISBLANK($E14484),VLOOKUP($D14484,$J:$K,2,FALSE),VLOOKUP($E14484,'Daycare Packages'!$A:$G,7,FALSE)))</f>
        <v>20</v>
      </c>
      <c r="G14484" s="15"/>
      <c r="H14484" s="15">
        <f t="shared" si="483"/>
        <v>20</v>
      </c>
      <c r="I14484" s="198">
        <f t="shared" si="484"/>
        <v>11</v>
      </c>
    </row>
    <row r="14485" spans="1:9" x14ac:dyDescent="0.3">
      <c r="A14485" s="10">
        <v>43777</v>
      </c>
      <c r="B14485" s="11" t="s">
        <v>190</v>
      </c>
      <c r="C14485" s="11" t="s">
        <v>718</v>
      </c>
      <c r="D14485" s="11" t="s">
        <v>659</v>
      </c>
      <c r="E14485" s="11">
        <v>7018928</v>
      </c>
      <c r="F14485" s="15">
        <f>IF(ISBLANK($D14485),"",IF(ISBLANK($E14485),VLOOKUP($D14485,$J:$K,2,FALSE),VLOOKUP($E14485,'Daycare Packages'!$A:$G,7,FALSE)))</f>
        <v>18</v>
      </c>
      <c r="G14485" s="15"/>
      <c r="H14485" s="15">
        <f t="shared" si="483"/>
        <v>18</v>
      </c>
      <c r="I14485" s="198">
        <f t="shared" si="484"/>
        <v>11</v>
      </c>
    </row>
    <row r="14486" spans="1:9" x14ac:dyDescent="0.3">
      <c r="A14486" s="10">
        <v>43777</v>
      </c>
      <c r="B14486" s="11" t="s">
        <v>1961</v>
      </c>
      <c r="C14486" s="11" t="s">
        <v>1962</v>
      </c>
      <c r="D14486" s="11" t="s">
        <v>662</v>
      </c>
      <c r="F14486" s="15">
        <f>IF(ISBLANK($D14486),"",IF(ISBLANK($E14486),VLOOKUP($D14486,$J:$K,2,FALSE),VLOOKUP($E14486,'Daycare Packages'!$A:$G,7,FALSE)))</f>
        <v>30</v>
      </c>
      <c r="G14486" s="15"/>
      <c r="H14486" s="15">
        <f t="shared" si="483"/>
        <v>30</v>
      </c>
      <c r="I14486" s="198">
        <f t="shared" si="484"/>
        <v>11</v>
      </c>
    </row>
    <row r="14487" spans="1:9" x14ac:dyDescent="0.3">
      <c r="A14487" s="10">
        <v>43777</v>
      </c>
      <c r="B14487" s="11" t="s">
        <v>1797</v>
      </c>
      <c r="C14487" s="11" t="s">
        <v>1105</v>
      </c>
      <c r="D14487" s="11" t="s">
        <v>662</v>
      </c>
      <c r="F14487" s="15">
        <f>IF(ISBLANK($D14487),"",IF(ISBLANK($E14487),VLOOKUP($D14487,$J:$K,2,FALSE),VLOOKUP($E14487,'Daycare Packages'!$A:$G,7,FALSE)))</f>
        <v>30</v>
      </c>
      <c r="G14487" s="15"/>
      <c r="H14487" s="15">
        <f t="shared" si="483"/>
        <v>30</v>
      </c>
      <c r="I14487" s="198">
        <f t="shared" si="484"/>
        <v>11</v>
      </c>
    </row>
    <row r="14488" spans="1:9" x14ac:dyDescent="0.3">
      <c r="A14488" s="10">
        <v>43777</v>
      </c>
      <c r="B14488" s="11" t="s">
        <v>1987</v>
      </c>
      <c r="C14488" s="11" t="s">
        <v>1988</v>
      </c>
      <c r="D14488" s="11" t="s">
        <v>662</v>
      </c>
      <c r="F14488" s="15">
        <f>IF(ISBLANK($D14488),"",IF(ISBLANK($E14488),VLOOKUP($D14488,$J:$K,2,FALSE),VLOOKUP($E14488,'Daycare Packages'!$A:$G,7,FALSE)))</f>
        <v>30</v>
      </c>
      <c r="G14488" s="15"/>
      <c r="H14488" s="15">
        <f t="shared" si="483"/>
        <v>30</v>
      </c>
      <c r="I14488" s="198">
        <f t="shared" si="484"/>
        <v>11</v>
      </c>
    </row>
    <row r="14489" spans="1:9" x14ac:dyDescent="0.3">
      <c r="A14489" s="10">
        <v>43777</v>
      </c>
      <c r="B14489" s="11" t="s">
        <v>197</v>
      </c>
      <c r="C14489" s="11" t="s">
        <v>689</v>
      </c>
      <c r="D14489" s="11" t="s">
        <v>662</v>
      </c>
      <c r="E14489" s="11">
        <v>7001011</v>
      </c>
      <c r="F14489" s="15">
        <f>IF(ISBLANK($D14489),"",IF(ISBLANK($E14489),VLOOKUP($D14489,$J:$K,2,FALSE),VLOOKUP($E14489,'Daycare Packages'!$A:$G,7,FALSE)))</f>
        <v>27</v>
      </c>
      <c r="G14489" s="15"/>
      <c r="H14489" s="15">
        <f t="shared" si="483"/>
        <v>27</v>
      </c>
      <c r="I14489" s="198">
        <f t="shared" si="484"/>
        <v>11</v>
      </c>
    </row>
    <row r="14490" spans="1:9" x14ac:dyDescent="0.3">
      <c r="A14490" s="10">
        <v>43777</v>
      </c>
      <c r="B14490" s="11" t="s">
        <v>2125</v>
      </c>
      <c r="C14490" s="11" t="s">
        <v>2126</v>
      </c>
      <c r="D14490" s="11" t="s">
        <v>662</v>
      </c>
      <c r="E14490" s="11">
        <v>6991542</v>
      </c>
      <c r="F14490" s="15">
        <f>IF(ISBLANK($D14490),"",IF(ISBLANK($E14490),VLOOKUP($D14490,$J:$K,2,FALSE),VLOOKUP($E14490,'Daycare Packages'!$A:$G,7,FALSE)))</f>
        <v>27</v>
      </c>
      <c r="G14490" s="15"/>
      <c r="H14490" s="15">
        <f t="shared" si="483"/>
        <v>27</v>
      </c>
      <c r="I14490" s="198">
        <f t="shared" si="484"/>
        <v>11</v>
      </c>
    </row>
    <row r="14491" spans="1:9" x14ac:dyDescent="0.3">
      <c r="A14491" s="10">
        <v>43777</v>
      </c>
      <c r="B14491" s="11" t="s">
        <v>2167</v>
      </c>
      <c r="C14491" s="11" t="s">
        <v>570</v>
      </c>
      <c r="D14491" s="11" t="s">
        <v>662</v>
      </c>
      <c r="E14491" s="11">
        <v>6999419</v>
      </c>
      <c r="F14491" s="15">
        <f>IF(ISBLANK($D14491),"",IF(ISBLANK($E14491),VLOOKUP($D14491,$J:$K,2,FALSE),VLOOKUP($E14491,'Daycare Packages'!$A:$G,7,FALSE)))</f>
        <v>27</v>
      </c>
      <c r="G14491" s="15"/>
      <c r="H14491" s="15">
        <f t="shared" si="483"/>
        <v>27</v>
      </c>
      <c r="I14491" s="198">
        <f t="shared" si="484"/>
        <v>11</v>
      </c>
    </row>
    <row r="14492" spans="1:9" x14ac:dyDescent="0.3">
      <c r="A14492" s="10">
        <v>43777</v>
      </c>
      <c r="B14492" s="11" t="s">
        <v>427</v>
      </c>
      <c r="C14492" s="11" t="s">
        <v>1313</v>
      </c>
      <c r="D14492" s="11" t="s">
        <v>659</v>
      </c>
      <c r="E14492" s="11">
        <v>7002117</v>
      </c>
      <c r="F14492" s="15">
        <f>IF(ISBLANK($D14492),"",IF(ISBLANK($E14492),VLOOKUP($D14492,$J:$K,2,FALSE),VLOOKUP($E14492,'Daycare Packages'!$A:$G,7,FALSE)))</f>
        <v>19</v>
      </c>
      <c r="G14492" s="15"/>
      <c r="H14492" s="15">
        <f t="shared" si="483"/>
        <v>19</v>
      </c>
      <c r="I14492" s="198">
        <f t="shared" si="484"/>
        <v>11</v>
      </c>
    </row>
    <row r="14493" spans="1:9" x14ac:dyDescent="0.3">
      <c r="A14493" s="10">
        <v>43777</v>
      </c>
      <c r="B14493" s="11" t="s">
        <v>162</v>
      </c>
      <c r="C14493" s="11" t="s">
        <v>676</v>
      </c>
      <c r="D14493" s="11" t="s">
        <v>662</v>
      </c>
      <c r="E14493" s="11">
        <v>6914935</v>
      </c>
      <c r="F14493" s="15">
        <f>IF(ISBLANK($D14493),"",IF(ISBLANK($E14493),VLOOKUP($D14493,$J:$K,2,FALSE),VLOOKUP($E14493,'Daycare Packages'!$A:$G,7,FALSE)))</f>
        <v>27</v>
      </c>
      <c r="G14493" s="15"/>
      <c r="H14493" s="15">
        <f t="shared" si="483"/>
        <v>27</v>
      </c>
      <c r="I14493" s="198">
        <f t="shared" si="484"/>
        <v>11</v>
      </c>
    </row>
    <row r="14494" spans="1:9" x14ac:dyDescent="0.3">
      <c r="A14494" s="10">
        <v>43777</v>
      </c>
      <c r="B14494" s="11" t="s">
        <v>1221</v>
      </c>
      <c r="C14494" s="11" t="s">
        <v>1246</v>
      </c>
      <c r="D14494" s="11" t="s">
        <v>662</v>
      </c>
      <c r="E14494" s="11">
        <v>7007444</v>
      </c>
      <c r="F14494" s="15">
        <f>IF(ISBLANK($D14494),"",IF(ISBLANK($E14494),VLOOKUP($D14494,$J:$K,2,FALSE),VLOOKUP($E14494,'Daycare Packages'!$A:$G,7,FALSE)))</f>
        <v>26</v>
      </c>
      <c r="G14494" s="15"/>
      <c r="H14494" s="15">
        <f t="shared" si="483"/>
        <v>26</v>
      </c>
      <c r="I14494" s="198">
        <f t="shared" si="484"/>
        <v>11</v>
      </c>
    </row>
    <row r="14495" spans="1:9" x14ac:dyDescent="0.3">
      <c r="A14495" s="10">
        <v>43777</v>
      </c>
      <c r="B14495" s="11" t="s">
        <v>626</v>
      </c>
      <c r="C14495" s="11" t="s">
        <v>832</v>
      </c>
      <c r="D14495" s="11" t="s">
        <v>659</v>
      </c>
      <c r="F14495" s="15">
        <f>IF(ISBLANK($D14495),"",IF(ISBLANK($E14495),VLOOKUP($D14495,$J:$K,2,FALSE),VLOOKUP($E14495,'Daycare Packages'!$A:$G,7,FALSE)))</f>
        <v>20</v>
      </c>
      <c r="G14495" s="15"/>
      <c r="H14495" s="15">
        <f t="shared" si="483"/>
        <v>20</v>
      </c>
      <c r="I14495" s="198">
        <f t="shared" si="484"/>
        <v>11</v>
      </c>
    </row>
    <row r="14496" spans="1:9" x14ac:dyDescent="0.3">
      <c r="A14496" s="10">
        <v>43777</v>
      </c>
      <c r="B14496" s="11" t="s">
        <v>123</v>
      </c>
      <c r="C14496" s="11" t="s">
        <v>622</v>
      </c>
      <c r="D14496" s="11" t="s">
        <v>662</v>
      </c>
      <c r="E14496" s="11">
        <v>6960781</v>
      </c>
      <c r="F14496" s="15">
        <f>IF(ISBLANK($D14496),"",IF(ISBLANK($E14496),VLOOKUP($D14496,$J:$K,2,FALSE),VLOOKUP($E14496,'Daycare Packages'!$A:$G,7,FALSE)))</f>
        <v>23</v>
      </c>
      <c r="G14496" s="15"/>
      <c r="H14496" s="15">
        <f t="shared" si="483"/>
        <v>23</v>
      </c>
      <c r="I14496" s="198">
        <f t="shared" si="484"/>
        <v>11</v>
      </c>
    </row>
    <row r="14497" spans="1:9" x14ac:dyDescent="0.3">
      <c r="A14497" s="10">
        <v>43777</v>
      </c>
      <c r="B14497" s="11" t="s">
        <v>72</v>
      </c>
      <c r="C14497" s="11" t="s">
        <v>498</v>
      </c>
      <c r="D14497" s="11" t="s">
        <v>662</v>
      </c>
      <c r="E14497" s="11">
        <v>3952473</v>
      </c>
      <c r="F14497" s="15">
        <f>IF(ISBLANK($D14497),"",IF(ISBLANK($E14497),VLOOKUP($D14497,$J:$K,2,FALSE),VLOOKUP($E14497,'Daycare Packages'!$A:$G,7,FALSE)))</f>
        <v>22</v>
      </c>
      <c r="G14497" s="15"/>
      <c r="H14497" s="15">
        <f t="shared" si="483"/>
        <v>22</v>
      </c>
      <c r="I14497" s="198">
        <f t="shared" si="484"/>
        <v>11</v>
      </c>
    </row>
    <row r="14498" spans="1:9" x14ac:dyDescent="0.3">
      <c r="A14498" s="10">
        <v>43777</v>
      </c>
      <c r="B14498" s="11" t="s">
        <v>2293</v>
      </c>
      <c r="C14498" s="11" t="s">
        <v>1675</v>
      </c>
      <c r="D14498" s="11" t="s">
        <v>662</v>
      </c>
      <c r="F14498" s="15">
        <f>IF(ISBLANK($D14498),"",IF(ISBLANK($E14498),VLOOKUP($D14498,$J:$K,2,FALSE),VLOOKUP($E14498,'Daycare Packages'!$A:$G,7,FALSE)))</f>
        <v>30</v>
      </c>
      <c r="G14498" s="15"/>
      <c r="H14498" s="15">
        <f t="shared" si="483"/>
        <v>30</v>
      </c>
      <c r="I14498" s="198">
        <f t="shared" si="484"/>
        <v>11</v>
      </c>
    </row>
    <row r="14499" spans="1:9" x14ac:dyDescent="0.3">
      <c r="A14499" s="10">
        <v>43777</v>
      </c>
      <c r="B14499" s="11" t="s">
        <v>2357</v>
      </c>
      <c r="C14499" s="11" t="s">
        <v>2358</v>
      </c>
      <c r="D14499" s="11" t="s">
        <v>662</v>
      </c>
      <c r="F14499" s="15">
        <f>IF(ISBLANK($D14499),"",IF(ISBLANK($E14499),VLOOKUP($D14499,$J:$K,2,FALSE),VLOOKUP($E14499,'Daycare Packages'!$A:$G,7,FALSE)))</f>
        <v>30</v>
      </c>
      <c r="G14499" s="15"/>
      <c r="H14499" s="15">
        <f t="shared" si="483"/>
        <v>30</v>
      </c>
      <c r="I14499" s="198">
        <f t="shared" si="484"/>
        <v>11</v>
      </c>
    </row>
    <row r="14500" spans="1:9" x14ac:dyDescent="0.3">
      <c r="A14500" s="10">
        <v>43777</v>
      </c>
      <c r="B14500" s="11" t="s">
        <v>1612</v>
      </c>
      <c r="C14500" s="11" t="s">
        <v>1613</v>
      </c>
      <c r="D14500" s="11" t="s">
        <v>662</v>
      </c>
      <c r="F14500" s="15">
        <f>IF(ISBLANK($D14500),"",IF(ISBLANK($E14500),VLOOKUP($D14500,$J:$K,2,FALSE),VLOOKUP($E14500,'Daycare Packages'!$A:$G,7,FALSE)))</f>
        <v>30</v>
      </c>
      <c r="G14500" s="15"/>
      <c r="H14500" s="15">
        <f t="shared" si="483"/>
        <v>30</v>
      </c>
      <c r="I14500" s="198">
        <f t="shared" si="484"/>
        <v>11</v>
      </c>
    </row>
    <row r="14501" spans="1:9" x14ac:dyDescent="0.3">
      <c r="A14501" s="10">
        <v>43777</v>
      </c>
      <c r="B14501" s="11" t="s">
        <v>1947</v>
      </c>
      <c r="C14501" s="11" t="s">
        <v>1948</v>
      </c>
      <c r="D14501" s="11" t="s">
        <v>662</v>
      </c>
      <c r="F14501" s="15">
        <f>IF(ISBLANK($D14501),"",IF(ISBLANK($E14501),VLOOKUP($D14501,$J:$K,2,FALSE),VLOOKUP($E14501,'Daycare Packages'!$A:$G,7,FALSE)))</f>
        <v>30</v>
      </c>
      <c r="G14501" s="15"/>
      <c r="H14501" s="15">
        <f t="shared" si="483"/>
        <v>30</v>
      </c>
      <c r="I14501" s="198">
        <f t="shared" si="484"/>
        <v>11</v>
      </c>
    </row>
    <row r="14502" spans="1:9" x14ac:dyDescent="0.3">
      <c r="A14502" s="10">
        <v>43777</v>
      </c>
      <c r="B14502" s="11" t="s">
        <v>244</v>
      </c>
      <c r="C14502" s="11" t="s">
        <v>673</v>
      </c>
      <c r="D14502" s="11" t="s">
        <v>662</v>
      </c>
      <c r="E14502" s="11">
        <v>6995241</v>
      </c>
      <c r="F14502" s="15">
        <f>IF(ISBLANK($D14502),"",IF(ISBLANK($E14502),VLOOKUP($D14502,$J:$K,2,FALSE),VLOOKUP($E14502,'Daycare Packages'!$A:$G,7,FALSE)))</f>
        <v>25</v>
      </c>
      <c r="G14502" s="15"/>
      <c r="H14502" s="15">
        <f t="shared" si="483"/>
        <v>25</v>
      </c>
      <c r="I14502" s="198">
        <f t="shared" si="484"/>
        <v>11</v>
      </c>
    </row>
    <row r="14503" spans="1:9" x14ac:dyDescent="0.3">
      <c r="A14503" s="10">
        <v>43777</v>
      </c>
      <c r="B14503" s="11" t="s">
        <v>175</v>
      </c>
      <c r="C14503" s="11" t="s">
        <v>433</v>
      </c>
      <c r="D14503" s="11" t="s">
        <v>662</v>
      </c>
      <c r="E14503" s="11">
        <v>6966328</v>
      </c>
      <c r="F14503" s="15">
        <f>IF(ISBLANK($D14503),"",IF(ISBLANK($E14503),VLOOKUP($D14503,$J:$K,2,FALSE),VLOOKUP($E14503,'Daycare Packages'!$A:$G,7,FALSE)))</f>
        <v>23</v>
      </c>
      <c r="G14503" s="15"/>
      <c r="H14503" s="15">
        <f t="shared" si="483"/>
        <v>23</v>
      </c>
      <c r="I14503" s="198">
        <f t="shared" si="484"/>
        <v>11</v>
      </c>
    </row>
    <row r="14504" spans="1:9" x14ac:dyDescent="0.3">
      <c r="A14504" s="10">
        <v>43777</v>
      </c>
      <c r="B14504" s="11" t="s">
        <v>742</v>
      </c>
      <c r="C14504" s="11" t="s">
        <v>743</v>
      </c>
      <c r="D14504" s="11" t="s">
        <v>662</v>
      </c>
      <c r="F14504" s="15">
        <f>IF(ISBLANK($D14504),"",IF(ISBLANK($E14504),VLOOKUP($D14504,$J:$K,2,FALSE),VLOOKUP($E14504,'Daycare Packages'!$A:$G,7,FALSE)))</f>
        <v>30</v>
      </c>
      <c r="G14504" s="15"/>
      <c r="H14504" s="15">
        <f t="shared" si="483"/>
        <v>30</v>
      </c>
      <c r="I14504" s="198">
        <f t="shared" si="484"/>
        <v>11</v>
      </c>
    </row>
    <row r="14505" spans="1:9" x14ac:dyDescent="0.3">
      <c r="A14505" s="10">
        <v>43777</v>
      </c>
      <c r="B14505" s="11" t="s">
        <v>214</v>
      </c>
      <c r="C14505" s="11" t="s">
        <v>686</v>
      </c>
      <c r="D14505" s="11" t="s">
        <v>662</v>
      </c>
      <c r="E14505" s="11">
        <v>6952878</v>
      </c>
      <c r="F14505" s="15">
        <f>IF(ISBLANK($D14505),"",IF(ISBLANK($E14505),VLOOKUP($D14505,$J:$K,2,FALSE),VLOOKUP($E14505,'Daycare Packages'!$A:$G,7,FALSE)))</f>
        <v>23.4</v>
      </c>
      <c r="G14505" s="15"/>
      <c r="H14505" s="15">
        <f t="shared" si="483"/>
        <v>23.4</v>
      </c>
      <c r="I14505" s="198">
        <f t="shared" si="484"/>
        <v>11</v>
      </c>
    </row>
    <row r="14506" spans="1:9" x14ac:dyDescent="0.3">
      <c r="A14506" s="10">
        <v>43777</v>
      </c>
      <c r="B14506" s="11" t="s">
        <v>199</v>
      </c>
      <c r="C14506" s="11" t="s">
        <v>711</v>
      </c>
      <c r="D14506" s="11" t="s">
        <v>662</v>
      </c>
      <c r="E14506" s="11">
        <v>6975279</v>
      </c>
      <c r="F14506" s="15">
        <f>IF(ISBLANK($D14506),"",IF(ISBLANK($E14506),VLOOKUP($D14506,$J:$K,2,FALSE),VLOOKUP($E14506,'Daycare Packages'!$A:$G,7,FALSE)))</f>
        <v>26</v>
      </c>
      <c r="G14506" s="15"/>
      <c r="H14506" s="15">
        <f t="shared" si="483"/>
        <v>26</v>
      </c>
      <c r="I14506" s="198">
        <f t="shared" si="484"/>
        <v>11</v>
      </c>
    </row>
    <row r="14507" spans="1:9" x14ac:dyDescent="0.3">
      <c r="A14507" s="10">
        <v>43777</v>
      </c>
      <c r="B14507" s="11" t="s">
        <v>182</v>
      </c>
      <c r="C14507" s="11" t="s">
        <v>685</v>
      </c>
      <c r="D14507" s="11" t="s">
        <v>662</v>
      </c>
      <c r="E14507" s="11">
        <v>6973446</v>
      </c>
      <c r="F14507" s="15">
        <f>IF(ISBLANK($D14507),"",IF(ISBLANK($E14507),VLOOKUP($D14507,$J:$K,2,FALSE),VLOOKUP($E14507,'Daycare Packages'!$A:$G,7,FALSE)))</f>
        <v>23</v>
      </c>
      <c r="G14507" s="15"/>
      <c r="H14507" s="15">
        <f t="shared" si="483"/>
        <v>23</v>
      </c>
      <c r="I14507" s="198">
        <f t="shared" si="484"/>
        <v>11</v>
      </c>
    </row>
    <row r="14508" spans="1:9" x14ac:dyDescent="0.3">
      <c r="A14508" s="10">
        <v>43777</v>
      </c>
      <c r="B14508" s="11" t="s">
        <v>2577</v>
      </c>
      <c r="C14508" s="11" t="s">
        <v>2578</v>
      </c>
      <c r="D14508" s="11" t="s">
        <v>662</v>
      </c>
      <c r="E14508" s="11">
        <v>7017690</v>
      </c>
      <c r="F14508" s="15">
        <f>IF(ISBLANK($D14508),"",IF(ISBLANK($E14508),VLOOKUP($D14508,$J:$K,2,FALSE),VLOOKUP($E14508,'Daycare Packages'!$A:$G,7,FALSE)))</f>
        <v>27</v>
      </c>
      <c r="G14508" s="15"/>
      <c r="H14508" s="15">
        <f t="shared" si="483"/>
        <v>27</v>
      </c>
      <c r="I14508" s="198">
        <f t="shared" si="484"/>
        <v>11</v>
      </c>
    </row>
    <row r="14509" spans="1:9" x14ac:dyDescent="0.3">
      <c r="A14509" s="10">
        <v>43777</v>
      </c>
      <c r="B14509" s="11" t="s">
        <v>216</v>
      </c>
      <c r="C14509" s="11" t="s">
        <v>448</v>
      </c>
      <c r="D14509" s="11" t="s">
        <v>662</v>
      </c>
      <c r="E14509" s="11">
        <v>7001007</v>
      </c>
      <c r="F14509" s="15">
        <f>IF(ISBLANK($D14509),"",IF(ISBLANK($E14509),VLOOKUP($D14509,$J:$K,2,FALSE),VLOOKUP($E14509,'Daycare Packages'!$A:$G,7,FALSE)))</f>
        <v>27</v>
      </c>
      <c r="G14509" s="15"/>
      <c r="H14509" s="15">
        <f t="shared" si="483"/>
        <v>27</v>
      </c>
      <c r="I14509" s="198">
        <f t="shared" si="484"/>
        <v>11</v>
      </c>
    </row>
    <row r="14510" spans="1:9" x14ac:dyDescent="0.3">
      <c r="A14510" s="10">
        <v>43777</v>
      </c>
      <c r="B14510" s="11" t="s">
        <v>212</v>
      </c>
      <c r="C14510" s="11" t="s">
        <v>707</v>
      </c>
      <c r="D14510" s="11" t="s">
        <v>662</v>
      </c>
      <c r="E14510" s="11">
        <v>7012941</v>
      </c>
      <c r="F14510" s="15">
        <f>IF(ISBLANK($D14510),"",IF(ISBLANK($E14510),VLOOKUP($D14510,$J:$K,2,FALSE),VLOOKUP($E14510,'Daycare Packages'!$A:$G,7,FALSE)))</f>
        <v>27</v>
      </c>
      <c r="G14510" s="15"/>
      <c r="H14510" s="15">
        <f t="shared" si="483"/>
        <v>27</v>
      </c>
      <c r="I14510" s="198">
        <f t="shared" si="484"/>
        <v>11</v>
      </c>
    </row>
    <row r="14511" spans="1:9" x14ac:dyDescent="0.3">
      <c r="A14511" s="10">
        <v>43777</v>
      </c>
      <c r="B14511" s="11" t="s">
        <v>371</v>
      </c>
      <c r="C14511" s="11" t="s">
        <v>642</v>
      </c>
      <c r="D14511" s="11" t="s">
        <v>662</v>
      </c>
      <c r="E14511" s="11">
        <v>6974647</v>
      </c>
      <c r="F14511" s="15">
        <f>IF(ISBLANK($D14511),"",IF(ISBLANK($E14511),VLOOKUP($D14511,$J:$K,2,FALSE),VLOOKUP($E14511,'Daycare Packages'!$A:$G,7,FALSE)))</f>
        <v>27</v>
      </c>
      <c r="G14511" s="15"/>
      <c r="H14511" s="15">
        <f t="shared" si="483"/>
        <v>27</v>
      </c>
      <c r="I14511" s="198">
        <f t="shared" si="484"/>
        <v>11</v>
      </c>
    </row>
    <row r="14512" spans="1:9" x14ac:dyDescent="0.3">
      <c r="A14512" s="10">
        <v>43777</v>
      </c>
      <c r="B14512" s="11" t="s">
        <v>147</v>
      </c>
      <c r="C14512" s="11" t="s">
        <v>796</v>
      </c>
      <c r="D14512" s="11" t="s">
        <v>662</v>
      </c>
      <c r="E14512" s="11">
        <v>6931199</v>
      </c>
      <c r="F14512" s="15">
        <f>IF(ISBLANK($D14512),"",IF(ISBLANK($E14512),VLOOKUP($D14512,$J:$K,2,FALSE),VLOOKUP($E14512,'Daycare Packages'!$A:$G,7,FALSE)))</f>
        <v>23</v>
      </c>
      <c r="G14512" s="15"/>
      <c r="H14512" s="15">
        <f t="shared" si="483"/>
        <v>23</v>
      </c>
      <c r="I14512" s="198">
        <f t="shared" si="484"/>
        <v>11</v>
      </c>
    </row>
    <row r="14513" spans="1:9" x14ac:dyDescent="0.3">
      <c r="A14513" s="10">
        <v>43777</v>
      </c>
      <c r="B14513" s="11" t="s">
        <v>163</v>
      </c>
      <c r="C14513" s="11" t="s">
        <v>593</v>
      </c>
      <c r="D14513" s="11" t="s">
        <v>659</v>
      </c>
      <c r="F14513" s="15">
        <f>IF(ISBLANK($D14513),"",IF(ISBLANK($E14513),VLOOKUP($D14513,$J:$K,2,FALSE),VLOOKUP($E14513,'Daycare Packages'!$A:$G,7,FALSE)))</f>
        <v>20</v>
      </c>
      <c r="G14513" s="15"/>
      <c r="H14513" s="15">
        <f t="shared" si="483"/>
        <v>20</v>
      </c>
      <c r="I14513" s="198">
        <f t="shared" si="484"/>
        <v>11</v>
      </c>
    </row>
    <row r="14514" spans="1:9" x14ac:dyDescent="0.3">
      <c r="A14514" s="10">
        <v>43777</v>
      </c>
      <c r="B14514" s="11" t="s">
        <v>2457</v>
      </c>
      <c r="C14514" s="11" t="s">
        <v>2458</v>
      </c>
      <c r="D14514" s="11" t="s">
        <v>662</v>
      </c>
      <c r="E14514" s="11">
        <v>7020147</v>
      </c>
      <c r="F14514" s="15">
        <f>IF(ISBLANK($D14514),"",IF(ISBLANK($E14514),VLOOKUP($D14514,$J:$K,2,FALSE),VLOOKUP($E14514,'Daycare Packages'!$A:$G,7,FALSE)))</f>
        <v>27</v>
      </c>
      <c r="G14514" s="15"/>
      <c r="H14514" s="15">
        <f t="shared" si="483"/>
        <v>27</v>
      </c>
      <c r="I14514" s="198">
        <f t="shared" si="484"/>
        <v>11</v>
      </c>
    </row>
    <row r="14515" spans="1:9" x14ac:dyDescent="0.3">
      <c r="A14515" s="10">
        <v>43777</v>
      </c>
      <c r="B14515" s="11" t="s">
        <v>768</v>
      </c>
      <c r="C14515" s="11" t="s">
        <v>2585</v>
      </c>
      <c r="D14515" s="11" t="s">
        <v>662</v>
      </c>
      <c r="F14515" s="15">
        <f>IF(ISBLANK($D14515),"",IF(ISBLANK($E14515),VLOOKUP($D14515,$J:$K,2,FALSE),VLOOKUP($E14515,'Daycare Packages'!$A:$G,7,FALSE)))</f>
        <v>30</v>
      </c>
      <c r="G14515" s="15"/>
      <c r="H14515" s="15">
        <f t="shared" si="483"/>
        <v>30</v>
      </c>
      <c r="I14515" s="198">
        <f t="shared" si="484"/>
        <v>11</v>
      </c>
    </row>
    <row r="14516" spans="1:9" x14ac:dyDescent="0.3">
      <c r="A14516" s="10">
        <v>43777</v>
      </c>
      <c r="B14516" s="11" t="s">
        <v>2077</v>
      </c>
      <c r="C14516" s="11" t="s">
        <v>943</v>
      </c>
      <c r="D14516" s="11" t="s">
        <v>662</v>
      </c>
      <c r="E14516" s="11">
        <v>6937572</v>
      </c>
      <c r="F14516" s="15">
        <f>IF(ISBLANK($D14516),"",IF(ISBLANK($E14516),VLOOKUP($D14516,$J:$K,2,FALSE),VLOOKUP($E14516,'Daycare Packages'!$A:$G,7,FALSE)))</f>
        <v>23</v>
      </c>
      <c r="G14516" s="15"/>
      <c r="H14516" s="15">
        <f t="shared" si="483"/>
        <v>23</v>
      </c>
      <c r="I14516" s="198">
        <f t="shared" si="484"/>
        <v>11</v>
      </c>
    </row>
    <row r="14517" spans="1:9" x14ac:dyDescent="0.3">
      <c r="A14517" s="10">
        <v>43777</v>
      </c>
      <c r="B14517" s="11" t="s">
        <v>141</v>
      </c>
      <c r="C14517" s="11" t="s">
        <v>673</v>
      </c>
      <c r="D14517" s="11" t="s">
        <v>662</v>
      </c>
      <c r="E14517" s="11">
        <v>7007542</v>
      </c>
      <c r="F14517" s="15">
        <f>IF(ISBLANK($D14517),"",IF(ISBLANK($E14517),VLOOKUP($D14517,$J:$K,2,FALSE),VLOOKUP($E14517,'Daycare Packages'!$A:$G,7,FALSE)))</f>
        <v>26</v>
      </c>
      <c r="G14517" s="15"/>
      <c r="H14517" s="15">
        <f t="shared" si="483"/>
        <v>26</v>
      </c>
      <c r="I14517" s="198">
        <f t="shared" si="484"/>
        <v>11</v>
      </c>
    </row>
    <row r="14518" spans="1:9" x14ac:dyDescent="0.3">
      <c r="A14518" s="10">
        <v>43777</v>
      </c>
      <c r="B14518" s="11" t="s">
        <v>663</v>
      </c>
      <c r="C14518" s="11" t="s">
        <v>665</v>
      </c>
      <c r="D14518" s="11" t="s">
        <v>662</v>
      </c>
      <c r="F14518" s="15">
        <f>IF(ISBLANK($D14518),"",IF(ISBLANK($E14518),VLOOKUP($D14518,$J:$K,2,FALSE),VLOOKUP($E14518,'Daycare Packages'!$A:$G,7,FALSE)))</f>
        <v>30</v>
      </c>
      <c r="G14518" s="15"/>
      <c r="H14518" s="15">
        <f t="shared" si="483"/>
        <v>30</v>
      </c>
      <c r="I14518" s="198">
        <f t="shared" si="484"/>
        <v>11</v>
      </c>
    </row>
    <row r="14519" spans="1:9" x14ac:dyDescent="0.3">
      <c r="A14519" s="10">
        <v>43777</v>
      </c>
      <c r="B14519" s="11" t="s">
        <v>663</v>
      </c>
      <c r="C14519" s="11" t="s">
        <v>664</v>
      </c>
      <c r="D14519" s="11" t="s">
        <v>662</v>
      </c>
      <c r="F14519" s="15">
        <f>IF(ISBLANK($D14519),"",IF(ISBLANK($E14519),VLOOKUP($D14519,$J:$K,2,FALSE),VLOOKUP($E14519,'Daycare Packages'!$A:$G,7,FALSE)))</f>
        <v>30</v>
      </c>
      <c r="G14519" s="15"/>
      <c r="H14519" s="15">
        <f t="shared" si="483"/>
        <v>30</v>
      </c>
      <c r="I14519" s="198">
        <f t="shared" si="484"/>
        <v>11</v>
      </c>
    </row>
    <row r="14520" spans="1:9" x14ac:dyDescent="0.3">
      <c r="A14520" s="10">
        <v>43777</v>
      </c>
      <c r="B14520" s="11" t="s">
        <v>1317</v>
      </c>
      <c r="C14520" s="11" t="s">
        <v>633</v>
      </c>
      <c r="D14520" s="11" t="s">
        <v>662</v>
      </c>
      <c r="E14520" s="11">
        <v>7004682</v>
      </c>
      <c r="F14520" s="15">
        <f>IF(ISBLANK($D14520),"",IF(ISBLANK($E14520),VLOOKUP($D14520,$J:$K,2,FALSE),VLOOKUP($E14520,'Daycare Packages'!$A:$G,7,FALSE)))</f>
        <v>26</v>
      </c>
      <c r="G14520" s="15"/>
      <c r="H14520" s="15">
        <f t="shared" si="483"/>
        <v>26</v>
      </c>
      <c r="I14520" s="198">
        <f t="shared" si="484"/>
        <v>11</v>
      </c>
    </row>
    <row r="14521" spans="1:9" x14ac:dyDescent="0.3">
      <c r="A14521" s="10">
        <v>43777</v>
      </c>
      <c r="B14521" s="11" t="s">
        <v>140</v>
      </c>
      <c r="C14521" s="11" t="s">
        <v>475</v>
      </c>
      <c r="D14521" s="11" t="s">
        <v>662</v>
      </c>
      <c r="E14521" s="11">
        <v>7008781</v>
      </c>
      <c r="F14521" s="15">
        <f>IF(ISBLANK($D14521),"",IF(ISBLANK($E14521),VLOOKUP($D14521,$J:$K,2,FALSE),VLOOKUP($E14521,'Daycare Packages'!$A:$G,7,FALSE)))</f>
        <v>26</v>
      </c>
      <c r="G14521" s="15"/>
      <c r="H14521" s="15">
        <f t="shared" si="483"/>
        <v>26</v>
      </c>
      <c r="I14521" s="198">
        <f t="shared" si="484"/>
        <v>11</v>
      </c>
    </row>
    <row r="14522" spans="1:9" x14ac:dyDescent="0.3">
      <c r="A14522" s="10">
        <v>43777</v>
      </c>
      <c r="B14522" s="11" t="s">
        <v>688</v>
      </c>
      <c r="C14522" s="11" t="s">
        <v>689</v>
      </c>
      <c r="D14522" s="11" t="s">
        <v>662</v>
      </c>
      <c r="F14522" s="15">
        <f>IF(ISBLANK($D14522),"",IF(ISBLANK($E14522),VLOOKUP($D14522,$J:$K,2,FALSE),VLOOKUP($E14522,'Daycare Packages'!$A:$G,7,FALSE)))</f>
        <v>30</v>
      </c>
      <c r="G14522" s="15"/>
      <c r="H14522" s="15">
        <f t="shared" si="483"/>
        <v>30</v>
      </c>
      <c r="I14522" s="198">
        <f t="shared" si="484"/>
        <v>11</v>
      </c>
    </row>
    <row r="14523" spans="1:9" x14ac:dyDescent="0.3">
      <c r="A14523" s="10">
        <v>43777</v>
      </c>
      <c r="B14523" s="11" t="s">
        <v>1692</v>
      </c>
      <c r="C14523" s="11" t="s">
        <v>2586</v>
      </c>
      <c r="D14523" s="11" t="s">
        <v>662</v>
      </c>
      <c r="F14523" s="15">
        <f>IF(ISBLANK($D14523),"",IF(ISBLANK($E14523),VLOOKUP($D14523,$J:$K,2,FALSE),VLOOKUP($E14523,'Daycare Packages'!$A:$G,7,FALSE)))</f>
        <v>30</v>
      </c>
      <c r="G14523" s="15"/>
      <c r="H14523" s="15">
        <f t="shared" si="483"/>
        <v>30</v>
      </c>
      <c r="I14523" s="198">
        <f t="shared" si="484"/>
        <v>11</v>
      </c>
    </row>
    <row r="14524" spans="1:9" x14ac:dyDescent="0.3">
      <c r="A14524" s="10">
        <v>43777</v>
      </c>
      <c r="B14524" s="11" t="s">
        <v>1964</v>
      </c>
      <c r="C14524" s="11" t="s">
        <v>604</v>
      </c>
      <c r="D14524" s="11" t="s">
        <v>662</v>
      </c>
      <c r="F14524" s="15">
        <f>IF(ISBLANK($D14524),"",IF(ISBLANK($E14524),VLOOKUP($D14524,$J:$K,2,FALSE),VLOOKUP($E14524,'Daycare Packages'!$A:$G,7,FALSE)))</f>
        <v>30</v>
      </c>
      <c r="G14524" s="15"/>
      <c r="H14524" s="15">
        <f t="shared" si="483"/>
        <v>30</v>
      </c>
      <c r="I14524" s="198">
        <f t="shared" si="484"/>
        <v>11</v>
      </c>
    </row>
    <row r="14525" spans="1:9" x14ac:dyDescent="0.3">
      <c r="A14525" s="10">
        <v>43777</v>
      </c>
      <c r="B14525" s="11" t="s">
        <v>770</v>
      </c>
      <c r="C14525" s="11" t="s">
        <v>771</v>
      </c>
      <c r="D14525" s="11" t="s">
        <v>662</v>
      </c>
      <c r="F14525" s="15">
        <f>IF(ISBLANK($D14525),"",IF(ISBLANK($E14525),VLOOKUP($D14525,$J:$K,2,FALSE),VLOOKUP($E14525,'Daycare Packages'!$A:$G,7,FALSE)))</f>
        <v>30</v>
      </c>
      <c r="G14525" s="15"/>
      <c r="H14525" s="15">
        <f t="shared" ref="H14525:H14588" si="485">IF(ISBLANK(D14525),"",SUM(F14525:G14525))</f>
        <v>30</v>
      </c>
      <c r="I14525" s="198">
        <f t="shared" si="484"/>
        <v>11</v>
      </c>
    </row>
    <row r="14526" spans="1:9" x14ac:dyDescent="0.3">
      <c r="A14526" s="10">
        <v>43777</v>
      </c>
      <c r="B14526" s="11" t="s">
        <v>1628</v>
      </c>
      <c r="C14526" s="11" t="s">
        <v>1629</v>
      </c>
      <c r="D14526" s="11" t="s">
        <v>662</v>
      </c>
      <c r="E14526" s="11">
        <v>6888898</v>
      </c>
      <c r="F14526" s="15">
        <f>IF(ISBLANK($D14526),"",IF(ISBLANK($E14526),VLOOKUP($D14526,$J:$K,2,FALSE),VLOOKUP($E14526,'Daycare Packages'!$A:$G,7,FALSE)))</f>
        <v>27</v>
      </c>
      <c r="G14526" s="15"/>
      <c r="H14526" s="15">
        <f t="shared" si="485"/>
        <v>27</v>
      </c>
      <c r="I14526" s="198">
        <f t="shared" si="484"/>
        <v>11</v>
      </c>
    </row>
    <row r="14527" spans="1:9" x14ac:dyDescent="0.3">
      <c r="A14527" s="10">
        <v>43777</v>
      </c>
      <c r="B14527" s="11" t="s">
        <v>2061</v>
      </c>
      <c r="C14527" s="11" t="s">
        <v>2062</v>
      </c>
      <c r="D14527" s="11" t="s">
        <v>662</v>
      </c>
      <c r="E14527" s="11">
        <v>7017965</v>
      </c>
      <c r="F14527" s="15">
        <f>IF(ISBLANK($D14527),"",IF(ISBLANK($E14527),VLOOKUP($D14527,$J:$K,2,FALSE),VLOOKUP($E14527,'Daycare Packages'!$A:$G,7,FALSE)))</f>
        <v>27</v>
      </c>
      <c r="G14527" s="15"/>
      <c r="H14527" s="15">
        <f t="shared" si="485"/>
        <v>27</v>
      </c>
      <c r="I14527" s="198">
        <f t="shared" si="484"/>
        <v>11</v>
      </c>
    </row>
    <row r="14528" spans="1:9" x14ac:dyDescent="0.3">
      <c r="A14528" s="10">
        <v>43777</v>
      </c>
      <c r="B14528" s="11" t="s">
        <v>184</v>
      </c>
      <c r="C14528" s="11" t="s">
        <v>396</v>
      </c>
      <c r="D14528" s="11" t="s">
        <v>662</v>
      </c>
      <c r="F14528" s="15">
        <f>IF(ISBLANK($D14528),"",IF(ISBLANK($E14528),VLOOKUP($D14528,$J:$K,2,FALSE),VLOOKUP($E14528,'Daycare Packages'!$A:$G,7,FALSE)))</f>
        <v>30</v>
      </c>
      <c r="G14528" s="15"/>
      <c r="H14528" s="15">
        <f t="shared" si="485"/>
        <v>30</v>
      </c>
      <c r="I14528" s="198">
        <f t="shared" si="484"/>
        <v>11</v>
      </c>
    </row>
    <row r="14529" spans="1:9" x14ac:dyDescent="0.3">
      <c r="A14529" s="10">
        <v>43777</v>
      </c>
      <c r="B14529" s="11" t="s">
        <v>184</v>
      </c>
      <c r="C14529" s="11" t="s">
        <v>679</v>
      </c>
      <c r="D14529" s="11" t="s">
        <v>662</v>
      </c>
      <c r="F14529" s="15">
        <f>IF(ISBLANK($D14529),"",IF(ISBLANK($E14529),VLOOKUP($D14529,$J:$K,2,FALSE),VLOOKUP($E14529,'Daycare Packages'!$A:$G,7,FALSE)))</f>
        <v>30</v>
      </c>
      <c r="G14529" s="15"/>
      <c r="H14529" s="15">
        <f t="shared" si="485"/>
        <v>30</v>
      </c>
      <c r="I14529" s="198">
        <f t="shared" si="484"/>
        <v>11</v>
      </c>
    </row>
    <row r="14530" spans="1:9" x14ac:dyDescent="0.3">
      <c r="A14530" s="10">
        <v>43777</v>
      </c>
      <c r="B14530" s="11" t="s">
        <v>1165</v>
      </c>
      <c r="C14530" s="11" t="s">
        <v>1166</v>
      </c>
      <c r="D14530" s="11" t="s">
        <v>662</v>
      </c>
      <c r="E14530" s="11">
        <v>7012565</v>
      </c>
      <c r="F14530" s="15">
        <f>IF(ISBLANK($D14530),"",IF(ISBLANK($E14530),VLOOKUP($D14530,$J:$K,2,FALSE),VLOOKUP($E14530,'Daycare Packages'!$A:$G,7,FALSE)))</f>
        <v>26</v>
      </c>
      <c r="G14530" s="15"/>
      <c r="H14530" s="15">
        <f t="shared" si="485"/>
        <v>26</v>
      </c>
      <c r="I14530" s="198">
        <f t="shared" si="484"/>
        <v>11</v>
      </c>
    </row>
    <row r="14531" spans="1:9" x14ac:dyDescent="0.3">
      <c r="A14531" s="10">
        <v>43777</v>
      </c>
      <c r="B14531" s="11" t="s">
        <v>218</v>
      </c>
      <c r="C14531" s="11" t="s">
        <v>738</v>
      </c>
      <c r="D14531" s="11" t="s">
        <v>662</v>
      </c>
      <c r="E14531" s="11">
        <v>6911320</v>
      </c>
      <c r="F14531" s="15">
        <f>IF(ISBLANK($D14531),"",IF(ISBLANK($E14531),VLOOKUP($D14531,$J:$K,2,FALSE),VLOOKUP($E14531,'Daycare Packages'!$A:$G,7,FALSE)))</f>
        <v>20</v>
      </c>
      <c r="G14531" s="15"/>
      <c r="H14531" s="15">
        <f t="shared" si="485"/>
        <v>20</v>
      </c>
      <c r="I14531" s="198">
        <f t="shared" ref="I14531:I14594" si="486">IF(A14531="",0,MONTH(A14531))</f>
        <v>11</v>
      </c>
    </row>
    <row r="14532" spans="1:9" x14ac:dyDescent="0.3">
      <c r="A14532" s="10">
        <v>43777</v>
      </c>
      <c r="B14532" s="11" t="s">
        <v>218</v>
      </c>
      <c r="C14532" s="11" t="s">
        <v>737</v>
      </c>
      <c r="D14532" s="11" t="s">
        <v>662</v>
      </c>
      <c r="E14532" s="11">
        <v>6911320</v>
      </c>
      <c r="F14532" s="15">
        <f>IF(ISBLANK($D14532),"",IF(ISBLANK($E14532),VLOOKUP($D14532,$J:$K,2,FALSE),VLOOKUP($E14532,'Daycare Packages'!$A:$G,7,FALSE)))</f>
        <v>20</v>
      </c>
      <c r="G14532" s="15"/>
      <c r="H14532" s="15">
        <f t="shared" si="485"/>
        <v>20</v>
      </c>
      <c r="I14532" s="198">
        <f t="shared" si="486"/>
        <v>11</v>
      </c>
    </row>
    <row r="14533" spans="1:9" x14ac:dyDescent="0.3">
      <c r="A14533" s="10">
        <v>43777</v>
      </c>
      <c r="B14533" s="11" t="s">
        <v>751</v>
      </c>
      <c r="C14533" s="11" t="s">
        <v>752</v>
      </c>
      <c r="D14533" s="11" t="s">
        <v>662</v>
      </c>
      <c r="F14533" s="15">
        <f>IF(ISBLANK($D14533),"",IF(ISBLANK($E14533),VLOOKUP($D14533,$J:$K,2,FALSE),VLOOKUP($E14533,'Daycare Packages'!$A:$G,7,FALSE)))</f>
        <v>30</v>
      </c>
      <c r="G14533" s="15"/>
      <c r="H14533" s="15">
        <f t="shared" si="485"/>
        <v>30</v>
      </c>
      <c r="I14533" s="198">
        <f t="shared" si="486"/>
        <v>11</v>
      </c>
    </row>
    <row r="14534" spans="1:9" x14ac:dyDescent="0.3">
      <c r="A14534" s="10">
        <v>43777</v>
      </c>
      <c r="B14534" s="11" t="s">
        <v>230</v>
      </c>
      <c r="C14534" s="11" t="s">
        <v>493</v>
      </c>
      <c r="D14534" s="11" t="s">
        <v>662</v>
      </c>
      <c r="E14534" s="11">
        <v>7020404</v>
      </c>
      <c r="F14534" s="15">
        <f>IF(ISBLANK($D14534),"",IF(ISBLANK($E14534),VLOOKUP($D14534,$J:$K,2,FALSE),VLOOKUP($E14534,'Daycare Packages'!$A:$G,7,FALSE)))</f>
        <v>27</v>
      </c>
      <c r="G14534" s="15"/>
      <c r="H14534" s="15">
        <f t="shared" si="485"/>
        <v>27</v>
      </c>
      <c r="I14534" s="198">
        <f t="shared" si="486"/>
        <v>11</v>
      </c>
    </row>
    <row r="14535" spans="1:9" x14ac:dyDescent="0.3">
      <c r="A14535" s="10">
        <v>43777</v>
      </c>
      <c r="B14535" s="11" t="s">
        <v>173</v>
      </c>
      <c r="C14535" s="11" t="s">
        <v>791</v>
      </c>
      <c r="D14535" s="11" t="s">
        <v>662</v>
      </c>
      <c r="E14535" s="11">
        <v>6957195</v>
      </c>
      <c r="F14535" s="15">
        <f>IF(ISBLANK($D14535),"",IF(ISBLANK($E14535),VLOOKUP($D14535,$J:$K,2,FALSE),VLOOKUP($E14535,'Daycare Packages'!$A:$G,7,FALSE)))</f>
        <v>25</v>
      </c>
      <c r="G14535" s="15"/>
      <c r="H14535" s="15">
        <f t="shared" si="485"/>
        <v>25</v>
      </c>
      <c r="I14535" s="198">
        <f t="shared" si="486"/>
        <v>11</v>
      </c>
    </row>
    <row r="14536" spans="1:9" x14ac:dyDescent="0.3">
      <c r="A14536" s="10">
        <v>43777</v>
      </c>
      <c r="B14536" s="11" t="s">
        <v>2340</v>
      </c>
      <c r="C14536" s="11" t="s">
        <v>2587</v>
      </c>
      <c r="D14536" s="11" t="s">
        <v>662</v>
      </c>
      <c r="E14536" s="11">
        <v>6999978</v>
      </c>
      <c r="F14536" s="15">
        <f>IF(ISBLANK($D14536),"",IF(ISBLANK($E14536),VLOOKUP($D14536,$J:$K,2,FALSE),VLOOKUP($E14536,'Daycare Packages'!$A:$G,7,FALSE)))</f>
        <v>26</v>
      </c>
      <c r="G14536" s="15"/>
      <c r="H14536" s="15">
        <f t="shared" si="485"/>
        <v>26</v>
      </c>
      <c r="I14536" s="198">
        <f t="shared" si="486"/>
        <v>11</v>
      </c>
    </row>
    <row r="14537" spans="1:9" x14ac:dyDescent="0.3">
      <c r="A14537" s="10">
        <v>43777</v>
      </c>
      <c r="B14537" s="11" t="s">
        <v>2573</v>
      </c>
      <c r="C14537" s="11" t="s">
        <v>573</v>
      </c>
      <c r="D14537" s="11" t="s">
        <v>659</v>
      </c>
      <c r="F14537" s="15">
        <f>IF(ISBLANK($D14537),"",IF(ISBLANK($E14537),VLOOKUP($D14537,$J:$K,2,FALSE),VLOOKUP($E14537,'Daycare Packages'!$A:$G,7,FALSE)))</f>
        <v>20</v>
      </c>
      <c r="G14537" s="15"/>
      <c r="H14537" s="15">
        <f t="shared" si="485"/>
        <v>20</v>
      </c>
      <c r="I14537" s="198">
        <f t="shared" si="486"/>
        <v>11</v>
      </c>
    </row>
    <row r="14538" spans="1:9" x14ac:dyDescent="0.3">
      <c r="A14538" s="10">
        <v>43777</v>
      </c>
      <c r="B14538" s="11" t="s">
        <v>220</v>
      </c>
      <c r="C14538" s="11" t="s">
        <v>548</v>
      </c>
      <c r="D14538" s="11" t="s">
        <v>662</v>
      </c>
      <c r="F14538" s="15">
        <f>IF(ISBLANK($D14538),"",IF(ISBLANK($E14538),VLOOKUP($D14538,$J:$K,2,FALSE),VLOOKUP($E14538,'Daycare Packages'!$A:$G,7,FALSE)))</f>
        <v>30</v>
      </c>
      <c r="G14538" s="15"/>
      <c r="H14538" s="15">
        <f t="shared" si="485"/>
        <v>30</v>
      </c>
      <c r="I14538" s="198">
        <f t="shared" si="486"/>
        <v>11</v>
      </c>
    </row>
    <row r="14539" spans="1:9" x14ac:dyDescent="0.3">
      <c r="A14539" s="10">
        <v>43777</v>
      </c>
      <c r="B14539" s="11" t="s">
        <v>820</v>
      </c>
      <c r="C14539" s="11" t="s">
        <v>402</v>
      </c>
      <c r="D14539" s="11" t="s">
        <v>662</v>
      </c>
      <c r="F14539" s="15">
        <f>IF(ISBLANK($D14539),"",IF(ISBLANK($E14539),VLOOKUP($D14539,$J:$K,2,FALSE),VLOOKUP($E14539,'Daycare Packages'!$A:$G,7,FALSE)))</f>
        <v>30</v>
      </c>
      <c r="G14539" s="15"/>
      <c r="H14539" s="15">
        <f t="shared" si="485"/>
        <v>30</v>
      </c>
      <c r="I14539" s="198">
        <f t="shared" si="486"/>
        <v>11</v>
      </c>
    </row>
    <row r="14540" spans="1:9" x14ac:dyDescent="0.3">
      <c r="A14540" s="10">
        <v>43777</v>
      </c>
      <c r="B14540" s="11" t="s">
        <v>876</v>
      </c>
      <c r="C14540" s="11" t="s">
        <v>877</v>
      </c>
      <c r="D14540" s="11" t="s">
        <v>662</v>
      </c>
      <c r="F14540" s="15">
        <f>IF(ISBLANK($D14540),"",IF(ISBLANK($E14540),VLOOKUP($D14540,$J:$K,2,FALSE),VLOOKUP($E14540,'Daycare Packages'!$A:$G,7,FALSE)))</f>
        <v>30</v>
      </c>
      <c r="G14540" s="15"/>
      <c r="H14540" s="15">
        <f t="shared" si="485"/>
        <v>30</v>
      </c>
      <c r="I14540" s="198">
        <f t="shared" si="486"/>
        <v>11</v>
      </c>
    </row>
    <row r="14541" spans="1:9" x14ac:dyDescent="0.3">
      <c r="A14541" s="10">
        <v>43777</v>
      </c>
      <c r="B14541" s="11" t="s">
        <v>876</v>
      </c>
      <c r="C14541" s="11" t="s">
        <v>878</v>
      </c>
      <c r="D14541" s="11" t="s">
        <v>662</v>
      </c>
      <c r="F14541" s="15">
        <f>IF(ISBLANK($D14541),"",IF(ISBLANK($E14541),VLOOKUP($D14541,$J:$K,2,FALSE),VLOOKUP($E14541,'Daycare Packages'!$A:$G,7,FALSE)))</f>
        <v>30</v>
      </c>
      <c r="G14541" s="15"/>
      <c r="H14541" s="15">
        <f t="shared" si="485"/>
        <v>30</v>
      </c>
      <c r="I14541" s="198">
        <f t="shared" si="486"/>
        <v>11</v>
      </c>
    </row>
    <row r="14542" spans="1:9" x14ac:dyDescent="0.3">
      <c r="A14542" s="10">
        <v>43777</v>
      </c>
      <c r="B14542" s="11" t="s">
        <v>109</v>
      </c>
      <c r="C14542" s="11" t="s">
        <v>930</v>
      </c>
      <c r="D14542" s="11" t="s">
        <v>662</v>
      </c>
      <c r="E14542" s="11">
        <v>6957451</v>
      </c>
      <c r="F14542" s="15">
        <f>IF(ISBLANK($D14542),"",IF(ISBLANK($E14542),VLOOKUP($D14542,$J:$K,2,FALSE),VLOOKUP($E14542,'Daycare Packages'!$A:$G,7,FALSE)))</f>
        <v>23</v>
      </c>
      <c r="G14542" s="15"/>
      <c r="H14542" s="15">
        <f t="shared" si="485"/>
        <v>23</v>
      </c>
      <c r="I14542" s="198">
        <f t="shared" si="486"/>
        <v>11</v>
      </c>
    </row>
    <row r="14543" spans="1:9" x14ac:dyDescent="0.3">
      <c r="A14543" s="10">
        <v>43777</v>
      </c>
      <c r="B14543" s="11" t="s">
        <v>109</v>
      </c>
      <c r="C14543" s="11" t="s">
        <v>883</v>
      </c>
      <c r="D14543" s="11" t="s">
        <v>662</v>
      </c>
      <c r="E14543" s="11">
        <v>6957451</v>
      </c>
      <c r="F14543" s="15">
        <f>IF(ISBLANK($D14543),"",IF(ISBLANK($E14543),VLOOKUP($D14543,$J:$K,2,FALSE),VLOOKUP($E14543,'Daycare Packages'!$A:$G,7,FALSE)))</f>
        <v>23</v>
      </c>
      <c r="G14543" s="15"/>
      <c r="H14543" s="15">
        <f t="shared" si="485"/>
        <v>23</v>
      </c>
      <c r="I14543" s="198">
        <f t="shared" si="486"/>
        <v>11</v>
      </c>
    </row>
    <row r="14544" spans="1:9" x14ac:dyDescent="0.3">
      <c r="A14544" s="10">
        <v>43777</v>
      </c>
      <c r="B14544" s="11" t="s">
        <v>1366</v>
      </c>
      <c r="C14544" s="11" t="s">
        <v>587</v>
      </c>
      <c r="D14544" s="11" t="s">
        <v>662</v>
      </c>
      <c r="E14544" s="11">
        <v>7002966</v>
      </c>
      <c r="F14544" s="15">
        <f>IF(ISBLANK($D14544),"",IF(ISBLANK($E14544),VLOOKUP($D14544,$J:$K,2,FALSE),VLOOKUP($E14544,'Daycare Packages'!$A:$G,7,FALSE)))</f>
        <v>27</v>
      </c>
      <c r="G14544" s="15"/>
      <c r="H14544" s="15">
        <f t="shared" si="485"/>
        <v>27</v>
      </c>
      <c r="I14544" s="198">
        <f t="shared" si="486"/>
        <v>11</v>
      </c>
    </row>
    <row r="14545" spans="1:9" x14ac:dyDescent="0.3">
      <c r="A14545" s="10">
        <v>43777</v>
      </c>
      <c r="B14545" s="11" t="s">
        <v>2367</v>
      </c>
      <c r="C14545" s="11" t="s">
        <v>631</v>
      </c>
      <c r="D14545" s="11" t="s">
        <v>662</v>
      </c>
      <c r="E14545" s="11">
        <v>6966486</v>
      </c>
      <c r="F14545" s="15">
        <f>IF(ISBLANK($D14545),"",IF(ISBLANK($E14545),VLOOKUP($D14545,$J:$K,2,FALSE),VLOOKUP($E14545,'Daycare Packages'!$A:$G,7,FALSE)))</f>
        <v>25</v>
      </c>
      <c r="G14545" s="15"/>
      <c r="H14545" s="15">
        <f t="shared" si="485"/>
        <v>25</v>
      </c>
      <c r="I14545" s="198">
        <f t="shared" si="486"/>
        <v>11</v>
      </c>
    </row>
    <row r="14546" spans="1:9" x14ac:dyDescent="0.3">
      <c r="A14546" s="10">
        <v>43777</v>
      </c>
      <c r="B14546" s="11" t="s">
        <v>2031</v>
      </c>
      <c r="C14546" s="11" t="s">
        <v>2032</v>
      </c>
      <c r="D14546" s="11" t="s">
        <v>662</v>
      </c>
      <c r="F14546" s="15">
        <f>IF(ISBLANK($D14546),"",IF(ISBLANK($E14546),VLOOKUP($D14546,$J:$K,2,FALSE),VLOOKUP($E14546,'Daycare Packages'!$A:$G,7,FALSE)))</f>
        <v>30</v>
      </c>
      <c r="G14546" s="15">
        <v>6</v>
      </c>
      <c r="H14546" s="15">
        <f t="shared" si="485"/>
        <v>36</v>
      </c>
      <c r="I14546" s="198">
        <f t="shared" si="486"/>
        <v>11</v>
      </c>
    </row>
    <row r="14547" spans="1:9" x14ac:dyDescent="0.3">
      <c r="A14547" s="10">
        <v>43777</v>
      </c>
      <c r="B14547" s="11" t="s">
        <v>193</v>
      </c>
      <c r="C14547" s="11" t="s">
        <v>776</v>
      </c>
      <c r="D14547" s="11" t="s">
        <v>662</v>
      </c>
      <c r="E14547" s="11">
        <v>6988025</v>
      </c>
      <c r="F14547" s="15">
        <f>IF(ISBLANK($D14547),"",IF(ISBLANK($E14547),VLOOKUP($D14547,$J:$K,2,FALSE),VLOOKUP($E14547,'Daycare Packages'!$A:$G,7,FALSE)))</f>
        <v>27</v>
      </c>
      <c r="G14547" s="15"/>
      <c r="H14547" s="15">
        <f t="shared" si="485"/>
        <v>27</v>
      </c>
      <c r="I14547" s="198">
        <f t="shared" si="486"/>
        <v>11</v>
      </c>
    </row>
    <row r="14548" spans="1:9" x14ac:dyDescent="0.3">
      <c r="A14548" s="55">
        <v>43777</v>
      </c>
      <c r="B14548" s="56" t="s">
        <v>124</v>
      </c>
      <c r="C14548" s="56" t="s">
        <v>402</v>
      </c>
      <c r="D14548" s="56" t="s">
        <v>662</v>
      </c>
      <c r="E14548" s="56"/>
      <c r="F14548" s="59">
        <f>IF(ISBLANK($D14548),"",IF(ISBLANK($E14548),VLOOKUP($D14548,$J:$K,2,FALSE),VLOOKUP($E14548,'Daycare Packages'!$A:$G,7,FALSE)))</f>
        <v>30</v>
      </c>
      <c r="G14548" s="59"/>
      <c r="H14548" s="59">
        <f t="shared" si="485"/>
        <v>30</v>
      </c>
      <c r="I14548" s="198">
        <f t="shared" si="486"/>
        <v>11</v>
      </c>
    </row>
    <row r="14549" spans="1:9" x14ac:dyDescent="0.3">
      <c r="A14549" s="10">
        <v>43778</v>
      </c>
      <c r="B14549" s="11" t="s">
        <v>365</v>
      </c>
      <c r="C14549" s="11" t="s">
        <v>587</v>
      </c>
      <c r="D14549" s="11" t="s">
        <v>659</v>
      </c>
      <c r="F14549" s="15">
        <f>IF(ISBLANK($D14549),"",IF(ISBLANK($E14549),VLOOKUP($D14549,$J:$K,2,FALSE),VLOOKUP($E14549,'Daycare Packages'!$A:$G,7,FALSE)))</f>
        <v>20</v>
      </c>
      <c r="G14549" s="15"/>
      <c r="H14549" s="15">
        <f t="shared" si="485"/>
        <v>20</v>
      </c>
      <c r="I14549" s="198">
        <f t="shared" si="486"/>
        <v>11</v>
      </c>
    </row>
    <row r="14550" spans="1:9" x14ac:dyDescent="0.3">
      <c r="A14550" s="10">
        <v>43778</v>
      </c>
      <c r="B14550" s="11" t="s">
        <v>836</v>
      </c>
      <c r="C14550" s="11" t="s">
        <v>498</v>
      </c>
      <c r="D14550" s="11" t="s">
        <v>662</v>
      </c>
      <c r="F14550" s="15">
        <f>IF(ISBLANK($D14550),"",IF(ISBLANK($E14550),VLOOKUP($D14550,$J:$K,2,FALSE),VLOOKUP($E14550,'Daycare Packages'!$A:$G,7,FALSE)))</f>
        <v>30</v>
      </c>
      <c r="G14550" s="15"/>
      <c r="H14550" s="15">
        <f t="shared" si="485"/>
        <v>30</v>
      </c>
      <c r="I14550" s="198">
        <f t="shared" si="486"/>
        <v>11</v>
      </c>
    </row>
    <row r="14551" spans="1:9" x14ac:dyDescent="0.3">
      <c r="A14551" s="10">
        <v>43778</v>
      </c>
      <c r="B14551" s="11" t="s">
        <v>2004</v>
      </c>
      <c r="C14551" s="11" t="s">
        <v>2005</v>
      </c>
      <c r="D14551" s="11" t="s">
        <v>662</v>
      </c>
      <c r="F14551" s="15">
        <f>IF(ISBLANK($D14551),"",IF(ISBLANK($E14551),VLOOKUP($D14551,$J:$K,2,FALSE),VLOOKUP($E14551,'Daycare Packages'!$A:$G,7,FALSE)))</f>
        <v>30</v>
      </c>
      <c r="G14551" s="15"/>
      <c r="H14551" s="15">
        <f t="shared" si="485"/>
        <v>30</v>
      </c>
      <c r="I14551" s="198">
        <f t="shared" si="486"/>
        <v>11</v>
      </c>
    </row>
    <row r="14552" spans="1:9" x14ac:dyDescent="0.3">
      <c r="A14552" s="10">
        <v>43778</v>
      </c>
      <c r="B14552" s="11" t="s">
        <v>989</v>
      </c>
      <c r="C14552" s="11" t="s">
        <v>765</v>
      </c>
      <c r="D14552" s="11" t="s">
        <v>659</v>
      </c>
      <c r="F14552" s="15">
        <f>IF(ISBLANK($D14552),"",IF(ISBLANK($E14552),VLOOKUP($D14552,$J:$K,2,FALSE),VLOOKUP($E14552,'Daycare Packages'!$A:$G,7,FALSE)))</f>
        <v>20</v>
      </c>
      <c r="G14552" s="15"/>
      <c r="H14552" s="15">
        <f t="shared" si="485"/>
        <v>20</v>
      </c>
      <c r="I14552" s="198">
        <f t="shared" si="486"/>
        <v>11</v>
      </c>
    </row>
    <row r="14553" spans="1:9" x14ac:dyDescent="0.3">
      <c r="A14553" s="10">
        <v>43778</v>
      </c>
      <c r="B14553" s="11" t="s">
        <v>362</v>
      </c>
      <c r="C14553" s="11" t="s">
        <v>590</v>
      </c>
      <c r="D14553" s="11" t="s">
        <v>662</v>
      </c>
      <c r="E14553" s="11">
        <v>6965296</v>
      </c>
      <c r="F14553" s="15">
        <f>IF(ISBLANK($D14553),"",IF(ISBLANK($E14553),VLOOKUP($D14553,$J:$K,2,FALSE),VLOOKUP($E14553,'Daycare Packages'!$A:$G,7,FALSE)))</f>
        <v>27</v>
      </c>
      <c r="G14553" s="15"/>
      <c r="H14553" s="15">
        <f t="shared" si="485"/>
        <v>27</v>
      </c>
      <c r="I14553" s="198">
        <f t="shared" si="486"/>
        <v>11</v>
      </c>
    </row>
    <row r="14554" spans="1:9" x14ac:dyDescent="0.3">
      <c r="A14554" s="10">
        <v>43778</v>
      </c>
      <c r="B14554" s="11" t="s">
        <v>1328</v>
      </c>
      <c r="C14554" s="11" t="s">
        <v>1329</v>
      </c>
      <c r="D14554" s="11" t="s">
        <v>662</v>
      </c>
      <c r="F14554" s="15">
        <f>IF(ISBLANK($D14554),"",IF(ISBLANK($E14554),VLOOKUP($D14554,$J:$K,2,FALSE),VLOOKUP($E14554,'Daycare Packages'!$A:$G,7,FALSE)))</f>
        <v>30</v>
      </c>
      <c r="G14554" s="15"/>
      <c r="H14554" s="15">
        <f t="shared" si="485"/>
        <v>30</v>
      </c>
      <c r="I14554" s="198">
        <f t="shared" si="486"/>
        <v>11</v>
      </c>
    </row>
    <row r="14555" spans="1:9" x14ac:dyDescent="0.3">
      <c r="A14555" s="10">
        <v>43778</v>
      </c>
      <c r="B14555" s="11" t="s">
        <v>2031</v>
      </c>
      <c r="C14555" s="11" t="s">
        <v>2032</v>
      </c>
      <c r="D14555" s="11" t="s">
        <v>662</v>
      </c>
      <c r="F14555" s="15">
        <f>IF(ISBLANK($D14555),"",IF(ISBLANK($E14555),VLOOKUP($D14555,$J:$K,2,FALSE),VLOOKUP($E14555,'Daycare Packages'!$A:$G,7,FALSE)))</f>
        <v>30</v>
      </c>
      <c r="G14555" s="15"/>
      <c r="H14555" s="15">
        <f t="shared" si="485"/>
        <v>30</v>
      </c>
      <c r="I14555" s="198">
        <f t="shared" si="486"/>
        <v>11</v>
      </c>
    </row>
    <row r="14556" spans="1:9" x14ac:dyDescent="0.3">
      <c r="A14556" s="10">
        <v>43778</v>
      </c>
      <c r="B14556" s="11" t="s">
        <v>172</v>
      </c>
      <c r="C14556" s="11" t="s">
        <v>773</v>
      </c>
      <c r="D14556" s="11" t="s">
        <v>662</v>
      </c>
      <c r="F14556" s="15">
        <f>IF(ISBLANK($D14556),"",IF(ISBLANK($E14556),VLOOKUP($D14556,$J:$K,2,FALSE),VLOOKUP($E14556,'Daycare Packages'!$A:$G,7,FALSE)))</f>
        <v>30</v>
      </c>
      <c r="G14556" s="15"/>
      <c r="H14556" s="15">
        <f t="shared" si="485"/>
        <v>30</v>
      </c>
      <c r="I14556" s="198">
        <f t="shared" si="486"/>
        <v>11</v>
      </c>
    </row>
    <row r="14557" spans="1:9" x14ac:dyDescent="0.3">
      <c r="A14557" s="10">
        <v>43778</v>
      </c>
      <c r="B14557" s="11" t="s">
        <v>663</v>
      </c>
      <c r="C14557" s="11" t="s">
        <v>665</v>
      </c>
      <c r="D14557" s="11" t="s">
        <v>662</v>
      </c>
      <c r="F14557" s="15">
        <f>IF(ISBLANK($D14557),"",IF(ISBLANK($E14557),VLOOKUP($D14557,$J:$K,2,FALSE),VLOOKUP($E14557,'Daycare Packages'!$A:$G,7,FALSE)))</f>
        <v>30</v>
      </c>
      <c r="G14557" s="15"/>
      <c r="H14557" s="15">
        <f t="shared" si="485"/>
        <v>30</v>
      </c>
      <c r="I14557" s="198">
        <f t="shared" si="486"/>
        <v>11</v>
      </c>
    </row>
    <row r="14558" spans="1:9" x14ac:dyDescent="0.3">
      <c r="A14558" s="10">
        <v>43778</v>
      </c>
      <c r="B14558" s="11" t="s">
        <v>663</v>
      </c>
      <c r="C14558" s="11" t="s">
        <v>664</v>
      </c>
      <c r="D14558" s="11" t="s">
        <v>662</v>
      </c>
      <c r="F14558" s="15">
        <f>IF(ISBLANK($D14558),"",IF(ISBLANK($E14558),VLOOKUP($D14558,$J:$K,2,FALSE),VLOOKUP($E14558,'Daycare Packages'!$A:$G,7,FALSE)))</f>
        <v>30</v>
      </c>
      <c r="G14558" s="15"/>
      <c r="H14558" s="15">
        <f t="shared" si="485"/>
        <v>30</v>
      </c>
      <c r="I14558" s="198">
        <f t="shared" si="486"/>
        <v>11</v>
      </c>
    </row>
    <row r="14559" spans="1:9" x14ac:dyDescent="0.3">
      <c r="A14559" s="10">
        <v>43778</v>
      </c>
      <c r="B14559" s="11" t="s">
        <v>783</v>
      </c>
      <c r="C14559" s="11" t="s">
        <v>514</v>
      </c>
      <c r="D14559" s="11" t="s">
        <v>662</v>
      </c>
      <c r="F14559" s="15">
        <f>IF(ISBLANK($D14559),"",IF(ISBLANK($E14559),VLOOKUP($D14559,$J:$K,2,FALSE),VLOOKUP($E14559,'Daycare Packages'!$A:$G,7,FALSE)))</f>
        <v>30</v>
      </c>
      <c r="G14559" s="15"/>
      <c r="H14559" s="15">
        <f t="shared" si="485"/>
        <v>30</v>
      </c>
      <c r="I14559" s="198">
        <f t="shared" si="486"/>
        <v>11</v>
      </c>
    </row>
    <row r="14560" spans="1:9" x14ac:dyDescent="0.3">
      <c r="A14560" s="55">
        <v>43778</v>
      </c>
      <c r="B14560" s="56" t="s">
        <v>182</v>
      </c>
      <c r="C14560" s="56" t="s">
        <v>685</v>
      </c>
      <c r="D14560" s="56" t="s">
        <v>662</v>
      </c>
      <c r="E14560" s="56">
        <v>6973446</v>
      </c>
      <c r="F14560" s="59">
        <f>IF(ISBLANK($D14560),"",IF(ISBLANK($E14560),VLOOKUP($D14560,$J:$K,2,FALSE),VLOOKUP($E14560,'Daycare Packages'!$A:$G,7,FALSE)))</f>
        <v>23</v>
      </c>
      <c r="G14560" s="59"/>
      <c r="H14560" s="59">
        <f t="shared" si="485"/>
        <v>23</v>
      </c>
      <c r="I14560" s="198">
        <f t="shared" si="486"/>
        <v>11</v>
      </c>
    </row>
    <row r="14561" spans="1:9" x14ac:dyDescent="0.3">
      <c r="A14561" s="10">
        <v>43779</v>
      </c>
      <c r="B14561" s="11" t="s">
        <v>2519</v>
      </c>
      <c r="C14561" s="11" t="s">
        <v>1522</v>
      </c>
      <c r="D14561" s="11" t="s">
        <v>662</v>
      </c>
      <c r="F14561" s="15">
        <f>IF(ISBLANK($D14561),"",IF(ISBLANK($E14561),VLOOKUP($D14561,$J:$K,2,FALSE),VLOOKUP($E14561,'Daycare Packages'!$A:$G,7,FALSE)))</f>
        <v>30</v>
      </c>
      <c r="G14561" s="15"/>
      <c r="H14561" s="15">
        <f t="shared" si="485"/>
        <v>30</v>
      </c>
      <c r="I14561" s="198">
        <f t="shared" si="486"/>
        <v>11</v>
      </c>
    </row>
    <row r="14562" spans="1:9" x14ac:dyDescent="0.3">
      <c r="A14562" s="10">
        <v>43779</v>
      </c>
      <c r="B14562" s="11" t="s">
        <v>942</v>
      </c>
      <c r="C14562" s="11" t="s">
        <v>943</v>
      </c>
      <c r="D14562" s="11" t="s">
        <v>662</v>
      </c>
      <c r="E14562" s="11">
        <v>7000879</v>
      </c>
      <c r="F14562" s="15">
        <f>IF(ISBLANK($D14562),"",IF(ISBLANK($E14562),VLOOKUP($D14562,$J:$K,2,FALSE),VLOOKUP($E14562,'Daycare Packages'!$A:$G,7,FALSE)))</f>
        <v>27</v>
      </c>
      <c r="G14562" s="15"/>
      <c r="H14562" s="15">
        <f t="shared" si="485"/>
        <v>27</v>
      </c>
      <c r="I14562" s="198">
        <f t="shared" si="486"/>
        <v>11</v>
      </c>
    </row>
    <row r="14563" spans="1:9" x14ac:dyDescent="0.3">
      <c r="A14563" s="10">
        <v>43779</v>
      </c>
      <c r="B14563" s="11" t="s">
        <v>196</v>
      </c>
      <c r="C14563" s="11" t="s">
        <v>432</v>
      </c>
      <c r="D14563" s="11" t="s">
        <v>662</v>
      </c>
      <c r="E14563" s="11">
        <v>6971705</v>
      </c>
      <c r="F14563" s="15">
        <f>IF(ISBLANK($D14563),"",IF(ISBLANK($E14563),VLOOKUP($D14563,$J:$K,2,FALSE),VLOOKUP($E14563,'Daycare Packages'!$A:$G,7,FALSE)))</f>
        <v>25</v>
      </c>
      <c r="G14563" s="15"/>
      <c r="H14563" s="15">
        <f t="shared" si="485"/>
        <v>25</v>
      </c>
      <c r="I14563" s="198">
        <f t="shared" si="486"/>
        <v>11</v>
      </c>
    </row>
    <row r="14564" spans="1:9" x14ac:dyDescent="0.3">
      <c r="A14564" s="10">
        <v>43779</v>
      </c>
      <c r="B14564" s="11" t="s">
        <v>783</v>
      </c>
      <c r="C14564" s="11" t="s">
        <v>514</v>
      </c>
      <c r="D14564" s="11" t="s">
        <v>662</v>
      </c>
      <c r="F14564" s="15">
        <f>IF(ISBLANK($D14564),"",IF(ISBLANK($E14564),VLOOKUP($D14564,$J:$K,2,FALSE),VLOOKUP($E14564,'Daycare Packages'!$A:$G,7,FALSE)))</f>
        <v>30</v>
      </c>
      <c r="G14564" s="15"/>
      <c r="H14564" s="15">
        <f t="shared" si="485"/>
        <v>30</v>
      </c>
      <c r="I14564" s="198">
        <f t="shared" si="486"/>
        <v>11</v>
      </c>
    </row>
    <row r="14565" spans="1:9" x14ac:dyDescent="0.3">
      <c r="A14565" s="55">
        <v>43779</v>
      </c>
      <c r="B14565" s="56" t="s">
        <v>182</v>
      </c>
      <c r="C14565" s="56" t="s">
        <v>685</v>
      </c>
      <c r="D14565" s="56" t="s">
        <v>662</v>
      </c>
      <c r="E14565" s="56">
        <v>6973446</v>
      </c>
      <c r="F14565" s="59">
        <f>IF(ISBLANK($D14565),"",IF(ISBLANK($E14565),VLOOKUP($D14565,$J:$K,2,FALSE),VLOOKUP($E14565,'Daycare Packages'!$A:$G,7,FALSE)))</f>
        <v>23</v>
      </c>
      <c r="G14565" s="59"/>
      <c r="H14565" s="59">
        <f t="shared" si="485"/>
        <v>23</v>
      </c>
      <c r="I14565" s="198">
        <f t="shared" si="486"/>
        <v>11</v>
      </c>
    </row>
    <row r="14566" spans="1:9" x14ac:dyDescent="0.3">
      <c r="A14566" s="10">
        <v>43780</v>
      </c>
      <c r="B14566" s="11" t="s">
        <v>190</v>
      </c>
      <c r="C14566" s="11" t="s">
        <v>2595</v>
      </c>
      <c r="D14566" s="11" t="s">
        <v>659</v>
      </c>
      <c r="E14566" s="11">
        <v>7018928</v>
      </c>
      <c r="F14566" s="15">
        <f>IF(ISBLANK($D14566),"",IF(ISBLANK($E14566),VLOOKUP($D14566,$J:$K,2,FALSE),VLOOKUP($E14566,'Daycare Packages'!$A:$G,7,FALSE)))</f>
        <v>18</v>
      </c>
      <c r="G14566" s="15"/>
      <c r="H14566" s="15">
        <f t="shared" si="485"/>
        <v>18</v>
      </c>
      <c r="I14566" s="198">
        <f t="shared" si="486"/>
        <v>11</v>
      </c>
    </row>
    <row r="14567" spans="1:9" x14ac:dyDescent="0.3">
      <c r="A14567" s="10">
        <v>43780</v>
      </c>
      <c r="B14567" s="11" t="s">
        <v>2061</v>
      </c>
      <c r="C14567" s="11" t="s">
        <v>2062</v>
      </c>
      <c r="D14567" s="11" t="s">
        <v>662</v>
      </c>
      <c r="E14567" s="11">
        <v>7017965</v>
      </c>
      <c r="F14567" s="15">
        <f>IF(ISBLANK($D14567),"",IF(ISBLANK($E14567),VLOOKUP($D14567,$J:$K,2,FALSE),VLOOKUP($E14567,'Daycare Packages'!$A:$G,7,FALSE)))</f>
        <v>27</v>
      </c>
      <c r="G14567" s="15"/>
      <c r="H14567" s="15">
        <f t="shared" si="485"/>
        <v>27</v>
      </c>
      <c r="I14567" s="198">
        <f t="shared" si="486"/>
        <v>11</v>
      </c>
    </row>
    <row r="14568" spans="1:9" x14ac:dyDescent="0.3">
      <c r="A14568" s="10">
        <v>43780</v>
      </c>
      <c r="B14568" s="11" t="s">
        <v>1987</v>
      </c>
      <c r="C14568" s="11" t="s">
        <v>1988</v>
      </c>
      <c r="D14568" s="11" t="s">
        <v>662</v>
      </c>
      <c r="F14568" s="15">
        <f>IF(ISBLANK($D14568),"",IF(ISBLANK($E14568),VLOOKUP($D14568,$J:$K,2,FALSE),VLOOKUP($E14568,'Daycare Packages'!$A:$G,7,FALSE)))</f>
        <v>30</v>
      </c>
      <c r="G14568" s="15"/>
      <c r="H14568" s="15">
        <f t="shared" si="485"/>
        <v>30</v>
      </c>
      <c r="I14568" s="198">
        <f t="shared" si="486"/>
        <v>11</v>
      </c>
    </row>
    <row r="14569" spans="1:9" x14ac:dyDescent="0.3">
      <c r="A14569" s="10">
        <v>43780</v>
      </c>
      <c r="B14569" s="11" t="s">
        <v>873</v>
      </c>
      <c r="C14569" s="11" t="s">
        <v>493</v>
      </c>
      <c r="D14569" s="11" t="s">
        <v>493</v>
      </c>
      <c r="E14569" s="11">
        <v>7001233</v>
      </c>
      <c r="F14569" s="15">
        <f>IF(ISBLANK($D14569),"",IF(ISBLANK($E14569),VLOOKUP($D14569,$J:$K,2,FALSE),VLOOKUP($E14569,'Daycare Packages'!$A:$G,7,FALSE)))</f>
        <v>27</v>
      </c>
      <c r="G14569" s="15"/>
      <c r="H14569" s="15">
        <f t="shared" si="485"/>
        <v>27</v>
      </c>
      <c r="I14569" s="198">
        <f t="shared" si="486"/>
        <v>11</v>
      </c>
    </row>
    <row r="14570" spans="1:9" x14ac:dyDescent="0.3">
      <c r="A14570" s="10">
        <v>43780</v>
      </c>
      <c r="B14570" s="11" t="s">
        <v>688</v>
      </c>
      <c r="C14570" s="11" t="s">
        <v>689</v>
      </c>
      <c r="D14570" s="11" t="s">
        <v>662</v>
      </c>
      <c r="F14570" s="15">
        <f>IF(ISBLANK($D14570),"",IF(ISBLANK($E14570),VLOOKUP($D14570,$J:$K,2,FALSE),VLOOKUP($E14570,'Daycare Packages'!$A:$G,7,FALSE)))</f>
        <v>30</v>
      </c>
      <c r="G14570" s="15"/>
      <c r="H14570" s="15">
        <f t="shared" si="485"/>
        <v>30</v>
      </c>
      <c r="I14570" s="198">
        <f t="shared" si="486"/>
        <v>11</v>
      </c>
    </row>
    <row r="14571" spans="1:9" x14ac:dyDescent="0.3">
      <c r="A14571" s="10">
        <v>43780</v>
      </c>
      <c r="B14571" s="11" t="s">
        <v>2059</v>
      </c>
      <c r="C14571" s="11" t="s">
        <v>426</v>
      </c>
      <c r="D14571" s="11" t="s">
        <v>662</v>
      </c>
      <c r="F14571" s="15">
        <f>IF(ISBLANK($D14571),"",IF(ISBLANK($E14571),VLOOKUP($D14571,$J:$K,2,FALSE),VLOOKUP($E14571,'Daycare Packages'!$A:$G,7,FALSE)))</f>
        <v>30</v>
      </c>
      <c r="G14571" s="15"/>
      <c r="H14571" s="15">
        <f t="shared" si="485"/>
        <v>30</v>
      </c>
      <c r="I14571" s="198">
        <f t="shared" si="486"/>
        <v>11</v>
      </c>
    </row>
    <row r="14572" spans="1:9" x14ac:dyDescent="0.3">
      <c r="A14572" s="10">
        <v>43780</v>
      </c>
      <c r="B14572" s="11" t="s">
        <v>213</v>
      </c>
      <c r="C14572" s="11" t="s">
        <v>675</v>
      </c>
      <c r="D14572" s="11" t="s">
        <v>662</v>
      </c>
      <c r="E14572" s="11">
        <v>6958010</v>
      </c>
      <c r="F14572" s="15">
        <f>IF(ISBLANK($D14572),"",IF(ISBLANK($E14572),VLOOKUP($D14572,$J:$K,2,FALSE),VLOOKUP($E14572,'Daycare Packages'!$A:$G,7,FALSE)))</f>
        <v>27</v>
      </c>
      <c r="G14572" s="15"/>
      <c r="H14572" s="15">
        <f t="shared" si="485"/>
        <v>27</v>
      </c>
      <c r="I14572" s="198">
        <f t="shared" si="486"/>
        <v>11</v>
      </c>
    </row>
    <row r="14573" spans="1:9" x14ac:dyDescent="0.3">
      <c r="A14573" s="10">
        <v>43780</v>
      </c>
      <c r="B14573" s="11" t="s">
        <v>2367</v>
      </c>
      <c r="C14573" s="11" t="s">
        <v>631</v>
      </c>
      <c r="D14573" s="11" t="s">
        <v>662</v>
      </c>
      <c r="E14573" s="11">
        <v>6966486</v>
      </c>
      <c r="F14573" s="15">
        <f>IF(ISBLANK($D14573),"",IF(ISBLANK($E14573),VLOOKUP($D14573,$J:$K,2,FALSE),VLOOKUP($E14573,'Daycare Packages'!$A:$G,7,FALSE)))</f>
        <v>25</v>
      </c>
      <c r="G14573" s="15"/>
      <c r="H14573" s="15">
        <f t="shared" si="485"/>
        <v>25</v>
      </c>
      <c r="I14573" s="198">
        <f t="shared" si="486"/>
        <v>11</v>
      </c>
    </row>
    <row r="14574" spans="1:9" x14ac:dyDescent="0.3">
      <c r="A14574" s="10">
        <v>43780</v>
      </c>
      <c r="B14574" s="11" t="s">
        <v>894</v>
      </c>
      <c r="C14574" s="11" t="s">
        <v>622</v>
      </c>
      <c r="D14574" s="11" t="s">
        <v>662</v>
      </c>
      <c r="E14574" s="11">
        <v>7001042</v>
      </c>
      <c r="F14574" s="15">
        <f>IF(ISBLANK($D14574),"",IF(ISBLANK($E14574),VLOOKUP($D14574,$J:$K,2,FALSE),VLOOKUP($E14574,'Daycare Packages'!$A:$G,7,FALSE)))</f>
        <v>26</v>
      </c>
      <c r="G14574" s="15"/>
      <c r="H14574" s="15">
        <f t="shared" si="485"/>
        <v>26</v>
      </c>
      <c r="I14574" s="198">
        <f t="shared" si="486"/>
        <v>11</v>
      </c>
    </row>
    <row r="14575" spans="1:9" x14ac:dyDescent="0.3">
      <c r="A14575" s="10">
        <v>43780</v>
      </c>
      <c r="B14575" s="11" t="s">
        <v>894</v>
      </c>
      <c r="C14575" s="11" t="s">
        <v>895</v>
      </c>
      <c r="D14575" s="11" t="s">
        <v>662</v>
      </c>
      <c r="E14575" s="11">
        <v>7001042</v>
      </c>
      <c r="F14575" s="15">
        <f>IF(ISBLANK($D14575),"",IF(ISBLANK($E14575),VLOOKUP($D14575,$J:$K,2,FALSE),VLOOKUP($E14575,'Daycare Packages'!$A:$G,7,FALSE)))</f>
        <v>26</v>
      </c>
      <c r="G14575" s="15"/>
      <c r="H14575" s="15">
        <f t="shared" si="485"/>
        <v>26</v>
      </c>
      <c r="I14575" s="198">
        <f t="shared" si="486"/>
        <v>11</v>
      </c>
    </row>
    <row r="14576" spans="1:9" x14ac:dyDescent="0.3">
      <c r="A14576" s="10">
        <v>43780</v>
      </c>
      <c r="B14576" s="11" t="s">
        <v>123</v>
      </c>
      <c r="C14576" s="11" t="s">
        <v>622</v>
      </c>
      <c r="D14576" s="11" t="s">
        <v>662</v>
      </c>
      <c r="E14576" s="11">
        <v>6960781</v>
      </c>
      <c r="F14576" s="15">
        <f>IF(ISBLANK($D14576),"",IF(ISBLANK($E14576),VLOOKUP($D14576,$J:$K,2,FALSE),VLOOKUP($E14576,'Daycare Packages'!$A:$G,7,FALSE)))</f>
        <v>23</v>
      </c>
      <c r="G14576" s="15"/>
      <c r="H14576" s="15">
        <f t="shared" si="485"/>
        <v>23</v>
      </c>
      <c r="I14576" s="198">
        <f t="shared" si="486"/>
        <v>11</v>
      </c>
    </row>
    <row r="14577" spans="1:9" x14ac:dyDescent="0.3">
      <c r="A14577" s="10">
        <v>43780</v>
      </c>
      <c r="B14577" s="11" t="s">
        <v>244</v>
      </c>
      <c r="C14577" s="11" t="s">
        <v>673</v>
      </c>
      <c r="D14577" s="11" t="s">
        <v>662</v>
      </c>
      <c r="E14577" s="11">
        <v>6995241</v>
      </c>
      <c r="F14577" s="15">
        <f>IF(ISBLANK($D14577),"",IF(ISBLANK($E14577),VLOOKUP($D14577,$J:$K,2,FALSE),VLOOKUP($E14577,'Daycare Packages'!$A:$G,7,FALSE)))</f>
        <v>25</v>
      </c>
      <c r="G14577" s="15"/>
      <c r="H14577" s="15">
        <f t="shared" si="485"/>
        <v>25</v>
      </c>
      <c r="I14577" s="198">
        <f t="shared" si="486"/>
        <v>11</v>
      </c>
    </row>
    <row r="14578" spans="1:9" x14ac:dyDescent="0.3">
      <c r="A14578" s="10">
        <v>43780</v>
      </c>
      <c r="B14578" s="11" t="s">
        <v>217</v>
      </c>
      <c r="C14578" s="11" t="s">
        <v>402</v>
      </c>
      <c r="D14578" s="11" t="s">
        <v>662</v>
      </c>
      <c r="E14578" s="11">
        <v>7001066</v>
      </c>
      <c r="F14578" s="15">
        <f>IF(ISBLANK($D14578),"",IF(ISBLANK($E14578),VLOOKUP($D14578,$J:$K,2,FALSE),VLOOKUP($E14578,'Daycare Packages'!$A:$G,7,FALSE)))</f>
        <v>26</v>
      </c>
      <c r="G14578" s="15"/>
      <c r="H14578" s="15">
        <f t="shared" si="485"/>
        <v>26</v>
      </c>
      <c r="I14578" s="198">
        <f t="shared" si="486"/>
        <v>11</v>
      </c>
    </row>
    <row r="14579" spans="1:9" x14ac:dyDescent="0.3">
      <c r="A14579" s="10">
        <v>43780</v>
      </c>
      <c r="B14579" s="11" t="s">
        <v>1435</v>
      </c>
      <c r="C14579" s="11" t="s">
        <v>448</v>
      </c>
      <c r="D14579" s="11" t="s">
        <v>662</v>
      </c>
      <c r="E14579" s="11">
        <v>6972428</v>
      </c>
      <c r="F14579" s="15">
        <f>IF(ISBLANK($D14579),"",IF(ISBLANK($E14579),VLOOKUP($D14579,$J:$K,2,FALSE),VLOOKUP($E14579,'Daycare Packages'!$A:$G,7,FALSE)))</f>
        <v>26</v>
      </c>
      <c r="G14579" s="15"/>
      <c r="H14579" s="15">
        <f t="shared" si="485"/>
        <v>26</v>
      </c>
      <c r="I14579" s="198">
        <f t="shared" si="486"/>
        <v>11</v>
      </c>
    </row>
    <row r="14580" spans="1:9" x14ac:dyDescent="0.3">
      <c r="A14580" s="10">
        <v>43780</v>
      </c>
      <c r="B14580" s="11" t="s">
        <v>209</v>
      </c>
      <c r="C14580" s="11" t="s">
        <v>702</v>
      </c>
      <c r="D14580" s="11" t="s">
        <v>662</v>
      </c>
      <c r="E14580" s="11">
        <v>6992732</v>
      </c>
      <c r="F14580" s="15">
        <f>IF(ISBLANK($D14580),"",IF(ISBLANK($E14580),VLOOKUP($D14580,$J:$K,2,FALSE),VLOOKUP($E14580,'Daycare Packages'!$A:$G,7,FALSE)))</f>
        <v>27</v>
      </c>
      <c r="G14580" s="15"/>
      <c r="H14580" s="15">
        <f t="shared" si="485"/>
        <v>27</v>
      </c>
      <c r="I14580" s="198">
        <f t="shared" si="486"/>
        <v>11</v>
      </c>
    </row>
    <row r="14581" spans="1:9" x14ac:dyDescent="0.3">
      <c r="A14581" s="10">
        <v>43780</v>
      </c>
      <c r="B14581" s="11" t="s">
        <v>1692</v>
      </c>
      <c r="C14581" s="11" t="s">
        <v>650</v>
      </c>
      <c r="D14581" s="11" t="s">
        <v>662</v>
      </c>
      <c r="F14581" s="15">
        <f>IF(ISBLANK($D14581),"",IF(ISBLANK($E14581),VLOOKUP($D14581,$J:$K,2,FALSE),VLOOKUP($E14581,'Daycare Packages'!$A:$G,7,FALSE)))</f>
        <v>30</v>
      </c>
      <c r="G14581" s="15"/>
      <c r="H14581" s="15">
        <f t="shared" si="485"/>
        <v>30</v>
      </c>
      <c r="I14581" s="198">
        <f t="shared" si="486"/>
        <v>11</v>
      </c>
    </row>
    <row r="14582" spans="1:9" x14ac:dyDescent="0.3">
      <c r="A14582" s="10">
        <v>43780</v>
      </c>
      <c r="B14582" s="11" t="s">
        <v>833</v>
      </c>
      <c r="C14582" s="11" t="s">
        <v>618</v>
      </c>
      <c r="D14582" s="11" t="s">
        <v>662</v>
      </c>
      <c r="F14582" s="15">
        <f>IF(ISBLANK($D14582),"",IF(ISBLANK($E14582),VLOOKUP($D14582,$J:$K,2,FALSE),VLOOKUP($E14582,'Daycare Packages'!$A:$G,7,FALSE)))</f>
        <v>30</v>
      </c>
      <c r="G14582" s="15"/>
      <c r="H14582" s="15">
        <f t="shared" si="485"/>
        <v>30</v>
      </c>
      <c r="I14582" s="198">
        <f t="shared" si="486"/>
        <v>11</v>
      </c>
    </row>
    <row r="14583" spans="1:9" x14ac:dyDescent="0.3">
      <c r="A14583" s="10">
        <v>43780</v>
      </c>
      <c r="B14583" s="11" t="s">
        <v>170</v>
      </c>
      <c r="C14583" s="11" t="s">
        <v>710</v>
      </c>
      <c r="D14583" s="11" t="s">
        <v>662</v>
      </c>
      <c r="E14583" s="11">
        <v>7006584</v>
      </c>
      <c r="F14583" s="15">
        <f>IF(ISBLANK($D14583),"",IF(ISBLANK($E14583),VLOOKUP($D14583,$J:$K,2,FALSE),VLOOKUP($E14583,'Daycare Packages'!$A:$G,7,FALSE)))</f>
        <v>23</v>
      </c>
      <c r="G14583" s="15"/>
      <c r="H14583" s="15">
        <f t="shared" si="485"/>
        <v>23</v>
      </c>
      <c r="I14583" s="198">
        <f t="shared" si="486"/>
        <v>11</v>
      </c>
    </row>
    <row r="14584" spans="1:9" x14ac:dyDescent="0.3">
      <c r="A14584" s="10">
        <v>43780</v>
      </c>
      <c r="B14584" s="11" t="s">
        <v>1974</v>
      </c>
      <c r="C14584" s="11" t="s">
        <v>1975</v>
      </c>
      <c r="D14584" s="11" t="s">
        <v>662</v>
      </c>
      <c r="F14584" s="15">
        <f>IF(ISBLANK($D14584),"",IF(ISBLANK($E14584),VLOOKUP($D14584,$J:$K,2,FALSE),VLOOKUP($E14584,'Daycare Packages'!$A:$G,7,FALSE)))</f>
        <v>30</v>
      </c>
      <c r="G14584" s="15"/>
      <c r="H14584" s="15">
        <f t="shared" si="485"/>
        <v>30</v>
      </c>
      <c r="I14584" s="198">
        <f t="shared" si="486"/>
        <v>11</v>
      </c>
    </row>
    <row r="14585" spans="1:9" x14ac:dyDescent="0.3">
      <c r="A14585" s="10">
        <v>43780</v>
      </c>
      <c r="B14585" s="11" t="s">
        <v>109</v>
      </c>
      <c r="C14585" s="11" t="s">
        <v>930</v>
      </c>
      <c r="D14585" s="11" t="s">
        <v>662</v>
      </c>
      <c r="E14585" s="11">
        <v>6957451</v>
      </c>
      <c r="F14585" s="15">
        <f>IF(ISBLANK($D14585),"",IF(ISBLANK($E14585),VLOOKUP($D14585,$J:$K,2,FALSE),VLOOKUP($E14585,'Daycare Packages'!$A:$G,7,FALSE)))</f>
        <v>23</v>
      </c>
      <c r="G14585" s="15"/>
      <c r="H14585" s="15">
        <f t="shared" si="485"/>
        <v>23</v>
      </c>
      <c r="I14585" s="198">
        <f t="shared" si="486"/>
        <v>11</v>
      </c>
    </row>
    <row r="14586" spans="1:9" x14ac:dyDescent="0.3">
      <c r="A14586" s="10">
        <v>43780</v>
      </c>
      <c r="B14586" s="11" t="s">
        <v>109</v>
      </c>
      <c r="C14586" s="11" t="s">
        <v>883</v>
      </c>
      <c r="D14586" s="11" t="s">
        <v>662</v>
      </c>
      <c r="E14586" s="11">
        <v>6957451</v>
      </c>
      <c r="F14586" s="15">
        <f>IF(ISBLANK($D14586),"",IF(ISBLANK($E14586),VLOOKUP($D14586,$J:$K,2,FALSE),VLOOKUP($E14586,'Daycare Packages'!$A:$G,7,FALSE)))</f>
        <v>23</v>
      </c>
      <c r="G14586" s="15"/>
      <c r="H14586" s="15">
        <f t="shared" si="485"/>
        <v>23</v>
      </c>
      <c r="I14586" s="198">
        <f t="shared" si="486"/>
        <v>11</v>
      </c>
    </row>
    <row r="14587" spans="1:9" x14ac:dyDescent="0.3">
      <c r="A14587" s="10">
        <v>43780</v>
      </c>
      <c r="B14587" s="11" t="s">
        <v>2036</v>
      </c>
      <c r="C14587" s="11" t="s">
        <v>2037</v>
      </c>
      <c r="D14587" s="11" t="s">
        <v>662</v>
      </c>
      <c r="F14587" s="15">
        <f>IF(ISBLANK($D14587),"",IF(ISBLANK($E14587),VLOOKUP($D14587,$J:$K,2,FALSE),VLOOKUP($E14587,'Daycare Packages'!$A:$G,7,FALSE)))</f>
        <v>30</v>
      </c>
      <c r="G14587" s="15"/>
      <c r="H14587" s="15">
        <f t="shared" si="485"/>
        <v>30</v>
      </c>
      <c r="I14587" s="198">
        <f t="shared" si="486"/>
        <v>11</v>
      </c>
    </row>
    <row r="14588" spans="1:9" x14ac:dyDescent="0.3">
      <c r="A14588" s="10">
        <v>43780</v>
      </c>
      <c r="B14588" s="11" t="s">
        <v>156</v>
      </c>
      <c r="C14588" s="11" t="s">
        <v>479</v>
      </c>
      <c r="D14588" s="11" t="s">
        <v>662</v>
      </c>
      <c r="E14588" s="11">
        <v>6912335</v>
      </c>
      <c r="F14588" s="15">
        <f>IF(ISBLANK($D14588),"",IF(ISBLANK($E14588),VLOOKUP($D14588,$J:$K,2,FALSE),VLOOKUP($E14588,'Daycare Packages'!$A:$G,7,FALSE)))</f>
        <v>23</v>
      </c>
      <c r="G14588" s="15"/>
      <c r="H14588" s="15">
        <f t="shared" si="485"/>
        <v>23</v>
      </c>
      <c r="I14588" s="198">
        <f t="shared" si="486"/>
        <v>11</v>
      </c>
    </row>
    <row r="14589" spans="1:9" x14ac:dyDescent="0.3">
      <c r="A14589" s="10">
        <v>43780</v>
      </c>
      <c r="B14589" s="11" t="s">
        <v>193</v>
      </c>
      <c r="C14589" s="11" t="s">
        <v>776</v>
      </c>
      <c r="D14589" s="11" t="s">
        <v>662</v>
      </c>
      <c r="E14589" s="11">
        <v>6988025</v>
      </c>
      <c r="F14589" s="15">
        <f>IF(ISBLANK($D14589),"",IF(ISBLANK($E14589),VLOOKUP($D14589,$J:$K,2,FALSE),VLOOKUP($E14589,'Daycare Packages'!$A:$G,7,FALSE)))</f>
        <v>27</v>
      </c>
      <c r="G14589" s="15"/>
      <c r="H14589" s="15">
        <f t="shared" ref="H14589:H14652" si="487">IF(ISBLANK(D14589),"",SUM(F14589:G14589))</f>
        <v>27</v>
      </c>
      <c r="I14589" s="198">
        <f t="shared" si="486"/>
        <v>11</v>
      </c>
    </row>
    <row r="14590" spans="1:9" x14ac:dyDescent="0.3">
      <c r="A14590" s="10">
        <v>43780</v>
      </c>
      <c r="B14590" s="11" t="s">
        <v>222</v>
      </c>
      <c r="C14590" s="11" t="s">
        <v>229</v>
      </c>
      <c r="D14590" s="11" t="s">
        <v>662</v>
      </c>
      <c r="E14590" s="11">
        <v>7022228</v>
      </c>
      <c r="F14590" s="15">
        <f>IF(ISBLANK($D14590),"",IF(ISBLANK($E14590),VLOOKUP($D14590,$J:$K,2,FALSE),VLOOKUP($E14590,'Daycare Packages'!$A:$G,7,FALSE)))</f>
        <v>27</v>
      </c>
      <c r="G14590" s="15"/>
      <c r="H14590" s="15">
        <f t="shared" si="487"/>
        <v>27</v>
      </c>
      <c r="I14590" s="198">
        <f t="shared" si="486"/>
        <v>11</v>
      </c>
    </row>
    <row r="14591" spans="1:9" x14ac:dyDescent="0.3">
      <c r="A14591" s="10">
        <v>43780</v>
      </c>
      <c r="B14591" s="11" t="s">
        <v>141</v>
      </c>
      <c r="C14591" s="11" t="s">
        <v>673</v>
      </c>
      <c r="D14591" s="11" t="s">
        <v>662</v>
      </c>
      <c r="E14591" s="11">
        <v>7007542</v>
      </c>
      <c r="F14591" s="15">
        <f>IF(ISBLANK($D14591),"",IF(ISBLANK($E14591),VLOOKUP($D14591,$J:$K,2,FALSE),VLOOKUP($E14591,'Daycare Packages'!$A:$G,7,FALSE)))</f>
        <v>26</v>
      </c>
      <c r="G14591" s="15"/>
      <c r="H14591" s="15">
        <f t="shared" si="487"/>
        <v>26</v>
      </c>
      <c r="I14591" s="198">
        <f t="shared" si="486"/>
        <v>11</v>
      </c>
    </row>
    <row r="14592" spans="1:9" x14ac:dyDescent="0.3">
      <c r="A14592" s="10">
        <v>43780</v>
      </c>
      <c r="B14592" s="11" t="s">
        <v>699</v>
      </c>
      <c r="C14592" s="11" t="s">
        <v>590</v>
      </c>
      <c r="D14592" s="11" t="s">
        <v>662</v>
      </c>
      <c r="F14592" s="15">
        <f>IF(ISBLANK($D14592),"",IF(ISBLANK($E14592),VLOOKUP($D14592,$J:$K,2,FALSE),VLOOKUP($E14592,'Daycare Packages'!$A:$G,7,FALSE)))</f>
        <v>30</v>
      </c>
      <c r="G14592" s="15">
        <v>-3</v>
      </c>
      <c r="H14592" s="15">
        <f t="shared" si="487"/>
        <v>27</v>
      </c>
      <c r="I14592" s="198">
        <f t="shared" si="486"/>
        <v>11</v>
      </c>
    </row>
    <row r="14593" spans="1:9" x14ac:dyDescent="0.3">
      <c r="A14593" s="10">
        <v>43780</v>
      </c>
      <c r="B14593" s="11" t="s">
        <v>207</v>
      </c>
      <c r="C14593" s="11" t="s">
        <v>229</v>
      </c>
      <c r="D14593" s="11" t="s">
        <v>662</v>
      </c>
      <c r="E14593" s="11">
        <v>6974737</v>
      </c>
      <c r="F14593" s="15">
        <f>IF(ISBLANK($D14593),"",IF(ISBLANK($E14593),VLOOKUP($D14593,$J:$K,2,FALSE),VLOOKUP($E14593,'Daycare Packages'!$A:$G,7,FALSE)))</f>
        <v>25</v>
      </c>
      <c r="G14593" s="15"/>
      <c r="H14593" s="15">
        <f t="shared" si="487"/>
        <v>25</v>
      </c>
      <c r="I14593" s="198">
        <f t="shared" si="486"/>
        <v>11</v>
      </c>
    </row>
    <row r="14594" spans="1:9" x14ac:dyDescent="0.3">
      <c r="A14594" s="10">
        <v>43780</v>
      </c>
      <c r="B14594" s="11" t="s">
        <v>663</v>
      </c>
      <c r="C14594" s="11" t="s">
        <v>665</v>
      </c>
      <c r="D14594" s="11" t="s">
        <v>662</v>
      </c>
      <c r="F14594" s="15">
        <f>IF(ISBLANK($D14594),"",IF(ISBLANK($E14594),VLOOKUP($D14594,$J:$K,2,FALSE),VLOOKUP($E14594,'Daycare Packages'!$A:$G,7,FALSE)))</f>
        <v>30</v>
      </c>
      <c r="G14594" s="15"/>
      <c r="H14594" s="15">
        <f t="shared" si="487"/>
        <v>30</v>
      </c>
      <c r="I14594" s="198">
        <f t="shared" si="486"/>
        <v>11</v>
      </c>
    </row>
    <row r="14595" spans="1:9" x14ac:dyDescent="0.3">
      <c r="A14595" s="10">
        <v>43780</v>
      </c>
      <c r="B14595" s="11" t="s">
        <v>663</v>
      </c>
      <c r="C14595" s="11" t="s">
        <v>664</v>
      </c>
      <c r="D14595" s="11" t="s">
        <v>662</v>
      </c>
      <c r="F14595" s="15">
        <f>IF(ISBLANK($D14595),"",IF(ISBLANK($E14595),VLOOKUP($D14595,$J:$K,2,FALSE),VLOOKUP($E14595,'Daycare Packages'!$A:$G,7,FALSE)))</f>
        <v>30</v>
      </c>
      <c r="G14595" s="15"/>
      <c r="H14595" s="15">
        <f t="shared" si="487"/>
        <v>30</v>
      </c>
      <c r="I14595" s="198">
        <f t="shared" ref="I14595:I14658" si="488">IF(A14595="",0,MONTH(A14595))</f>
        <v>11</v>
      </c>
    </row>
    <row r="14596" spans="1:9" x14ac:dyDescent="0.3">
      <c r="A14596" s="10">
        <v>43780</v>
      </c>
      <c r="B14596" s="11" t="s">
        <v>216</v>
      </c>
      <c r="C14596" s="11" t="s">
        <v>448</v>
      </c>
      <c r="D14596" s="11" t="s">
        <v>662</v>
      </c>
      <c r="E14596" s="11">
        <v>7001007</v>
      </c>
      <c r="F14596" s="15">
        <f>IF(ISBLANK($D14596),"",IF(ISBLANK($E14596),VLOOKUP($D14596,$J:$K,2,FALSE),VLOOKUP($E14596,'Daycare Packages'!$A:$G,7,FALSE)))</f>
        <v>27</v>
      </c>
      <c r="G14596" s="15"/>
      <c r="H14596" s="15">
        <f t="shared" si="487"/>
        <v>27</v>
      </c>
      <c r="I14596" s="198">
        <f t="shared" si="488"/>
        <v>11</v>
      </c>
    </row>
    <row r="14597" spans="1:9" x14ac:dyDescent="0.3">
      <c r="A14597" s="10">
        <v>43780</v>
      </c>
      <c r="B14597" s="11" t="s">
        <v>218</v>
      </c>
      <c r="C14597" s="11" t="s">
        <v>738</v>
      </c>
      <c r="D14597" s="11" t="s">
        <v>662</v>
      </c>
      <c r="E14597" s="11">
        <v>6911321</v>
      </c>
      <c r="F14597" s="15">
        <f>IF(ISBLANK($D14597),"",IF(ISBLANK($E14597),VLOOKUP($D14597,$J:$K,2,FALSE),VLOOKUP($E14597,'Daycare Packages'!$A:$G,7,FALSE)))</f>
        <v>20</v>
      </c>
      <c r="G14597" s="15"/>
      <c r="H14597" s="15">
        <f t="shared" si="487"/>
        <v>20</v>
      </c>
      <c r="I14597" s="198">
        <f t="shared" si="488"/>
        <v>11</v>
      </c>
    </row>
    <row r="14598" spans="1:9" x14ac:dyDescent="0.3">
      <c r="A14598" s="10">
        <v>43780</v>
      </c>
      <c r="B14598" s="11" t="s">
        <v>218</v>
      </c>
      <c r="C14598" s="11" t="s">
        <v>737</v>
      </c>
      <c r="D14598" s="11" t="s">
        <v>662</v>
      </c>
      <c r="E14598" s="11">
        <v>6911321</v>
      </c>
      <c r="F14598" s="15">
        <f>IF(ISBLANK($D14598),"",IF(ISBLANK($E14598),VLOOKUP($D14598,$J:$K,2,FALSE),VLOOKUP($E14598,'Daycare Packages'!$A:$G,7,FALSE)))</f>
        <v>20</v>
      </c>
      <c r="G14598" s="15"/>
      <c r="H14598" s="15">
        <f t="shared" si="487"/>
        <v>20</v>
      </c>
      <c r="I14598" s="198">
        <f t="shared" si="488"/>
        <v>11</v>
      </c>
    </row>
    <row r="14599" spans="1:9" x14ac:dyDescent="0.3">
      <c r="A14599" s="10">
        <v>43780</v>
      </c>
      <c r="B14599" s="11" t="s">
        <v>2031</v>
      </c>
      <c r="C14599" s="11" t="s">
        <v>2032</v>
      </c>
      <c r="D14599" s="11" t="s">
        <v>662</v>
      </c>
      <c r="F14599" s="15">
        <f>IF(ISBLANK($D14599),"",IF(ISBLANK($E14599),VLOOKUP($D14599,$J:$K,2,FALSE),VLOOKUP($E14599,'Daycare Packages'!$A:$G,7,FALSE)))</f>
        <v>30</v>
      </c>
      <c r="G14599" s="15">
        <v>6</v>
      </c>
      <c r="H14599" s="15">
        <f t="shared" si="487"/>
        <v>36</v>
      </c>
      <c r="I14599" s="198">
        <f t="shared" si="488"/>
        <v>11</v>
      </c>
    </row>
    <row r="14600" spans="1:9" x14ac:dyDescent="0.3">
      <c r="A14600" s="10">
        <v>43780</v>
      </c>
      <c r="B14600" s="11" t="s">
        <v>2340</v>
      </c>
      <c r="C14600" s="11" t="s">
        <v>2341</v>
      </c>
      <c r="D14600" s="11" t="s">
        <v>662</v>
      </c>
      <c r="E14600" s="11">
        <v>6999978</v>
      </c>
      <c r="F14600" s="15">
        <f>IF(ISBLANK($D14600),"",IF(ISBLANK($E14600),VLOOKUP($D14600,$J:$K,2,FALSE),VLOOKUP($E14600,'Daycare Packages'!$A:$G,7,FALSE)))</f>
        <v>26</v>
      </c>
      <c r="G14600" s="15"/>
      <c r="H14600" s="15">
        <f t="shared" si="487"/>
        <v>26</v>
      </c>
      <c r="I14600" s="198">
        <f t="shared" si="488"/>
        <v>11</v>
      </c>
    </row>
    <row r="14601" spans="1:9" x14ac:dyDescent="0.3">
      <c r="A14601" s="10">
        <v>43780</v>
      </c>
      <c r="B14601" s="11" t="s">
        <v>2077</v>
      </c>
      <c r="C14601" s="11" t="s">
        <v>943</v>
      </c>
      <c r="D14601" s="11" t="s">
        <v>662</v>
      </c>
      <c r="E14601" s="11">
        <v>6937572</v>
      </c>
      <c r="F14601" s="15">
        <f>IF(ISBLANK($D14601),"",IF(ISBLANK($E14601),VLOOKUP($D14601,$J:$K,2,FALSE),VLOOKUP($E14601,'Daycare Packages'!$A:$G,7,FALSE)))</f>
        <v>23</v>
      </c>
      <c r="G14601" s="15"/>
      <c r="H14601" s="15">
        <f t="shared" si="487"/>
        <v>23</v>
      </c>
      <c r="I14601" s="198">
        <f t="shared" si="488"/>
        <v>11</v>
      </c>
    </row>
    <row r="14602" spans="1:9" x14ac:dyDescent="0.3">
      <c r="A14602" s="10">
        <v>43780</v>
      </c>
      <c r="B14602" s="11" t="s">
        <v>182</v>
      </c>
      <c r="C14602" s="11" t="s">
        <v>685</v>
      </c>
      <c r="D14602" s="11" t="s">
        <v>662</v>
      </c>
      <c r="E14602" s="11">
        <v>6973446</v>
      </c>
      <c r="F14602" s="15">
        <f>IF(ISBLANK($D14602),"",IF(ISBLANK($E14602),VLOOKUP($D14602,$J:$K,2,FALSE),VLOOKUP($E14602,'Daycare Packages'!$A:$G,7,FALSE)))</f>
        <v>23</v>
      </c>
      <c r="G14602" s="15"/>
      <c r="H14602" s="15">
        <f t="shared" si="487"/>
        <v>23</v>
      </c>
      <c r="I14602" s="198">
        <f t="shared" si="488"/>
        <v>11</v>
      </c>
    </row>
    <row r="14603" spans="1:9" x14ac:dyDescent="0.3">
      <c r="A14603" s="10">
        <v>43780</v>
      </c>
      <c r="B14603" s="11" t="s">
        <v>1317</v>
      </c>
      <c r="C14603" s="11" t="s">
        <v>633</v>
      </c>
      <c r="D14603" s="11" t="s">
        <v>662</v>
      </c>
      <c r="E14603" s="11">
        <v>7004682</v>
      </c>
      <c r="F14603" s="15">
        <f>IF(ISBLANK($D14603),"",IF(ISBLANK($E14603),VLOOKUP($D14603,$J:$K,2,FALSE),VLOOKUP($E14603,'Daycare Packages'!$A:$G,7,FALSE)))</f>
        <v>26</v>
      </c>
      <c r="G14603" s="15"/>
      <c r="H14603" s="15">
        <f t="shared" si="487"/>
        <v>26</v>
      </c>
      <c r="I14603" s="198">
        <f t="shared" si="488"/>
        <v>11</v>
      </c>
    </row>
    <row r="14604" spans="1:9" x14ac:dyDescent="0.3">
      <c r="A14604" s="10">
        <v>43780</v>
      </c>
      <c r="B14604" s="11" t="s">
        <v>617</v>
      </c>
      <c r="C14604" s="11" t="s">
        <v>618</v>
      </c>
      <c r="D14604" s="11" t="s">
        <v>662</v>
      </c>
      <c r="F14604" s="15">
        <f>IF(ISBLANK($D14604),"",IF(ISBLANK($E14604),VLOOKUP($D14604,$J:$K,2,FALSE),VLOOKUP($E14604,'Daycare Packages'!$A:$G,7,FALSE)))</f>
        <v>30</v>
      </c>
      <c r="G14604" s="15"/>
      <c r="H14604" s="15">
        <f t="shared" si="487"/>
        <v>30</v>
      </c>
      <c r="I14604" s="198">
        <f t="shared" si="488"/>
        <v>11</v>
      </c>
    </row>
    <row r="14605" spans="1:9" x14ac:dyDescent="0.3">
      <c r="A14605" s="55">
        <v>43780</v>
      </c>
      <c r="B14605" s="56" t="s">
        <v>114</v>
      </c>
      <c r="C14605" s="56" t="s">
        <v>661</v>
      </c>
      <c r="D14605" s="56" t="s">
        <v>662</v>
      </c>
      <c r="E14605" s="56">
        <v>6939596</v>
      </c>
      <c r="F14605" s="59">
        <f>IF(ISBLANK($D14605),"",IF(ISBLANK($E14605),VLOOKUP($D14605,$J:$K,2,FALSE),VLOOKUP($E14605,'Daycare Packages'!$A:$G,7,FALSE)))</f>
        <v>23</v>
      </c>
      <c r="G14605" s="59"/>
      <c r="H14605" s="59">
        <f t="shared" si="487"/>
        <v>23</v>
      </c>
      <c r="I14605" s="198">
        <f t="shared" si="488"/>
        <v>11</v>
      </c>
    </row>
    <row r="14606" spans="1:9" x14ac:dyDescent="0.3">
      <c r="A14606" s="10">
        <v>43781</v>
      </c>
      <c r="B14606" s="11" t="s">
        <v>2598</v>
      </c>
      <c r="C14606" s="11" t="s">
        <v>2599</v>
      </c>
      <c r="D14606" s="11" t="s">
        <v>671</v>
      </c>
      <c r="F14606" s="15">
        <f>IF(ISBLANK($D14606),"",IF(ISBLANK($E14606),VLOOKUP($D14606,$J:$K,2,FALSE),VLOOKUP($E14606,'Daycare Packages'!$A:$G,7,FALSE)))</f>
        <v>0</v>
      </c>
      <c r="G14606" s="15"/>
      <c r="H14606" s="15">
        <f t="shared" si="487"/>
        <v>0</v>
      </c>
      <c r="I14606" s="198">
        <f t="shared" si="488"/>
        <v>11</v>
      </c>
    </row>
    <row r="14607" spans="1:9" x14ac:dyDescent="0.3">
      <c r="A14607" s="10">
        <v>43781</v>
      </c>
      <c r="B14607" s="11" t="s">
        <v>2384</v>
      </c>
      <c r="C14607" s="11" t="s">
        <v>2385</v>
      </c>
      <c r="D14607" s="11" t="s">
        <v>659</v>
      </c>
      <c r="E14607" s="11">
        <v>7003016</v>
      </c>
      <c r="F14607" s="15">
        <f>IF(ISBLANK($D14607),"",IF(ISBLANK($E14607),VLOOKUP($D14607,$J:$K,2,FALSE),VLOOKUP($E14607,'Daycare Packages'!$A:$G,7,FALSE)))</f>
        <v>17</v>
      </c>
      <c r="G14607" s="15"/>
      <c r="H14607" s="15">
        <f t="shared" si="487"/>
        <v>17</v>
      </c>
      <c r="I14607" s="198">
        <f t="shared" si="488"/>
        <v>11</v>
      </c>
    </row>
    <row r="14608" spans="1:9" x14ac:dyDescent="0.3">
      <c r="A14608" s="10">
        <v>43781</v>
      </c>
      <c r="B14608" s="11" t="s">
        <v>190</v>
      </c>
      <c r="C14608" s="11" t="s">
        <v>718</v>
      </c>
      <c r="D14608" s="11" t="s">
        <v>659</v>
      </c>
      <c r="E14608" s="11">
        <v>7018928</v>
      </c>
      <c r="F14608" s="15">
        <f>IF(ISBLANK($D14608),"",IF(ISBLANK($E14608),VLOOKUP($D14608,$J:$K,2,FALSE),VLOOKUP($E14608,'Daycare Packages'!$A:$G,7,FALSE)))</f>
        <v>18</v>
      </c>
      <c r="G14608" s="15"/>
      <c r="H14608" s="15">
        <f t="shared" si="487"/>
        <v>18</v>
      </c>
      <c r="I14608" s="198">
        <f t="shared" si="488"/>
        <v>11</v>
      </c>
    </row>
    <row r="14609" spans="1:9" x14ac:dyDescent="0.3">
      <c r="A14609" s="10">
        <v>43781</v>
      </c>
      <c r="B14609" s="11" t="s">
        <v>1221</v>
      </c>
      <c r="C14609" s="11" t="s">
        <v>2600</v>
      </c>
      <c r="D14609" s="11" t="s">
        <v>659</v>
      </c>
      <c r="E14609" s="11">
        <v>7008424</v>
      </c>
      <c r="F14609" s="15">
        <f>IF(ISBLANK($D14609),"",IF(ISBLANK($E14609),VLOOKUP($D14609,$J:$K,2,FALSE),VLOOKUP($E14609,'Daycare Packages'!$A:$G,7,FALSE)))</f>
        <v>18</v>
      </c>
      <c r="G14609" s="15"/>
      <c r="H14609" s="15">
        <f t="shared" si="487"/>
        <v>18</v>
      </c>
      <c r="I14609" s="198">
        <f t="shared" si="488"/>
        <v>11</v>
      </c>
    </row>
    <row r="14610" spans="1:9" x14ac:dyDescent="0.3">
      <c r="A14610" s="10">
        <v>43781</v>
      </c>
      <c r="B14610" s="11" t="s">
        <v>146</v>
      </c>
      <c r="C14610" s="11" t="s">
        <v>705</v>
      </c>
      <c r="D14610" s="11" t="s">
        <v>662</v>
      </c>
      <c r="E14610" s="11">
        <v>6884628</v>
      </c>
      <c r="F14610" s="15">
        <f>IF(ISBLANK($D14610),"",IF(ISBLANK($E14610),VLOOKUP($D14610,$J:$K,2,FALSE),VLOOKUP($E14610,'Daycare Packages'!$A:$G,7,FALSE)))</f>
        <v>23</v>
      </c>
      <c r="G14610" s="15"/>
      <c r="H14610" s="15">
        <f t="shared" si="487"/>
        <v>23</v>
      </c>
      <c r="I14610" s="198">
        <f t="shared" si="488"/>
        <v>11</v>
      </c>
    </row>
    <row r="14611" spans="1:9" x14ac:dyDescent="0.3">
      <c r="A14611" s="10">
        <v>43781</v>
      </c>
      <c r="B14611" s="11" t="s">
        <v>530</v>
      </c>
      <c r="C14611" s="11" t="s">
        <v>531</v>
      </c>
      <c r="D14611" s="11" t="s">
        <v>662</v>
      </c>
      <c r="F14611" s="15">
        <f>IF(ISBLANK($D14611),"",IF(ISBLANK($E14611),VLOOKUP($D14611,$J:$K,2,FALSE),VLOOKUP($E14611,'Daycare Packages'!$A:$G,7,FALSE)))</f>
        <v>30</v>
      </c>
      <c r="G14611" s="15"/>
      <c r="H14611" s="15">
        <f t="shared" si="487"/>
        <v>30</v>
      </c>
      <c r="I14611" s="198">
        <f t="shared" si="488"/>
        <v>11</v>
      </c>
    </row>
    <row r="14612" spans="1:9" x14ac:dyDescent="0.3">
      <c r="A14612" s="10">
        <v>43781</v>
      </c>
      <c r="B14612" s="11" t="s">
        <v>2602</v>
      </c>
      <c r="C14612" s="11" t="s">
        <v>520</v>
      </c>
      <c r="D14612" s="11" t="s">
        <v>662</v>
      </c>
      <c r="E14612" s="11">
        <v>6947781</v>
      </c>
      <c r="F14612" s="15">
        <f>IF(ISBLANK($D14612),"",IF(ISBLANK($E14612),VLOOKUP($D14612,$J:$K,2,FALSE),VLOOKUP($E14612,'Daycare Packages'!$A:$G,7,FALSE)))</f>
        <v>26</v>
      </c>
      <c r="G14612" s="15"/>
      <c r="H14612" s="15">
        <f t="shared" si="487"/>
        <v>26</v>
      </c>
      <c r="I14612" s="198">
        <f t="shared" si="488"/>
        <v>11</v>
      </c>
    </row>
    <row r="14613" spans="1:9" x14ac:dyDescent="0.3">
      <c r="A14613" s="10">
        <v>43781</v>
      </c>
      <c r="B14613" s="11" t="s">
        <v>1259</v>
      </c>
      <c r="C14613" s="11" t="s">
        <v>229</v>
      </c>
      <c r="D14613" s="11" t="s">
        <v>662</v>
      </c>
      <c r="F14613" s="15">
        <f>IF(ISBLANK($D14613),"",IF(ISBLANK($E14613),VLOOKUP($D14613,$J:$K,2,FALSE),VLOOKUP($E14613,'Daycare Packages'!$A:$G,7,FALSE)))</f>
        <v>30</v>
      </c>
      <c r="G14613" s="15"/>
      <c r="H14613" s="15">
        <f t="shared" si="487"/>
        <v>30</v>
      </c>
      <c r="I14613" s="198">
        <f t="shared" si="488"/>
        <v>11</v>
      </c>
    </row>
    <row r="14614" spans="1:9" x14ac:dyDescent="0.3">
      <c r="A14614" s="10">
        <v>43781</v>
      </c>
      <c r="B14614" s="11" t="s">
        <v>244</v>
      </c>
      <c r="C14614" s="11" t="s">
        <v>673</v>
      </c>
      <c r="D14614" s="11" t="s">
        <v>662</v>
      </c>
      <c r="E14614" s="11">
        <v>6995241</v>
      </c>
      <c r="F14614" s="15">
        <f>IF(ISBLANK($D14614),"",IF(ISBLANK($E14614),VLOOKUP($D14614,$J:$K,2,FALSE),VLOOKUP($E14614,'Daycare Packages'!$A:$G,7,FALSE)))</f>
        <v>25</v>
      </c>
      <c r="G14614" s="15"/>
      <c r="H14614" s="15">
        <f t="shared" si="487"/>
        <v>25</v>
      </c>
      <c r="I14614" s="198">
        <f t="shared" si="488"/>
        <v>11</v>
      </c>
    </row>
    <row r="14615" spans="1:9" x14ac:dyDescent="0.3">
      <c r="A14615" s="10">
        <v>43781</v>
      </c>
      <c r="B14615" s="11" t="s">
        <v>197</v>
      </c>
      <c r="C14615" s="11" t="s">
        <v>689</v>
      </c>
      <c r="D14615" s="11" t="s">
        <v>662</v>
      </c>
      <c r="E14615" s="11">
        <v>7001011</v>
      </c>
      <c r="F14615" s="15">
        <f>IF(ISBLANK($D14615),"",IF(ISBLANK($E14615),VLOOKUP($D14615,$J:$K,2,FALSE),VLOOKUP($E14615,'Daycare Packages'!$A:$G,7,FALSE)))</f>
        <v>27</v>
      </c>
      <c r="G14615" s="15"/>
      <c r="H14615" s="15">
        <f t="shared" si="487"/>
        <v>27</v>
      </c>
      <c r="I14615" s="198">
        <f t="shared" si="488"/>
        <v>11</v>
      </c>
    </row>
    <row r="14616" spans="1:9" x14ac:dyDescent="0.3">
      <c r="A14616" s="10">
        <v>43781</v>
      </c>
      <c r="B14616" s="11" t="s">
        <v>139</v>
      </c>
      <c r="C14616" s="11" t="s">
        <v>867</v>
      </c>
      <c r="D14616" s="11" t="s">
        <v>662</v>
      </c>
      <c r="E14616" s="11">
        <v>6995554</v>
      </c>
      <c r="F14616" s="15">
        <f>IF(ISBLANK($D14616),"",IF(ISBLANK($E14616),VLOOKUP($D14616,$J:$K,2,FALSE),VLOOKUP($E14616,'Daycare Packages'!$A:$G,7,FALSE)))</f>
        <v>27</v>
      </c>
      <c r="G14616" s="15"/>
      <c r="H14616" s="15">
        <f t="shared" si="487"/>
        <v>27</v>
      </c>
      <c r="I14616" s="198">
        <f t="shared" si="488"/>
        <v>11</v>
      </c>
    </row>
    <row r="14617" spans="1:9" x14ac:dyDescent="0.3">
      <c r="A14617" s="10">
        <v>43781</v>
      </c>
      <c r="B14617" s="11" t="s">
        <v>2603</v>
      </c>
      <c r="C14617" s="11" t="s">
        <v>2604</v>
      </c>
      <c r="D14617" s="11" t="s">
        <v>662</v>
      </c>
      <c r="F14617" s="15">
        <f>IF(ISBLANK($D14617),"",IF(ISBLANK($E14617),VLOOKUP($D14617,$J:$K,2,FALSE),VLOOKUP($E14617,'Daycare Packages'!$A:$G,7,FALSE)))</f>
        <v>30</v>
      </c>
      <c r="G14617" s="15"/>
      <c r="H14617" s="15">
        <f t="shared" si="487"/>
        <v>30</v>
      </c>
      <c r="I14617" s="198">
        <f t="shared" si="488"/>
        <v>11</v>
      </c>
    </row>
    <row r="14618" spans="1:9" x14ac:dyDescent="0.3">
      <c r="A14618" s="10">
        <v>43781</v>
      </c>
      <c r="B14618" s="11" t="s">
        <v>279</v>
      </c>
      <c r="C14618" s="11" t="s">
        <v>658</v>
      </c>
      <c r="D14618" s="11" t="s">
        <v>662</v>
      </c>
      <c r="F14618" s="15">
        <f>IF(ISBLANK($D14618),"",IF(ISBLANK($E14618),VLOOKUP($D14618,$J:$K,2,FALSE),VLOOKUP($E14618,'Daycare Packages'!$A:$G,7,FALSE)))</f>
        <v>30</v>
      </c>
      <c r="G14618" s="15"/>
      <c r="H14618" s="15">
        <f t="shared" si="487"/>
        <v>30</v>
      </c>
      <c r="I14618" s="198">
        <f t="shared" si="488"/>
        <v>11</v>
      </c>
    </row>
    <row r="14619" spans="1:9" x14ac:dyDescent="0.3">
      <c r="A14619" s="10">
        <v>43781</v>
      </c>
      <c r="B14619" s="11" t="s">
        <v>1320</v>
      </c>
      <c r="C14619" s="11" t="s">
        <v>618</v>
      </c>
      <c r="D14619" s="11" t="s">
        <v>662</v>
      </c>
      <c r="E14619" s="11">
        <v>6834278</v>
      </c>
      <c r="F14619" s="15">
        <f>IF(ISBLANK($D14619),"",IF(ISBLANK($E14619),VLOOKUP($D14619,$J:$K,2,FALSE),VLOOKUP($E14619,'Daycare Packages'!$A:$G,7,FALSE)))</f>
        <v>26</v>
      </c>
      <c r="G14619" s="15"/>
      <c r="H14619" s="15">
        <f t="shared" si="487"/>
        <v>26</v>
      </c>
      <c r="I14619" s="198">
        <f t="shared" si="488"/>
        <v>11</v>
      </c>
    </row>
    <row r="14620" spans="1:9" x14ac:dyDescent="0.3">
      <c r="A14620" s="10">
        <v>43781</v>
      </c>
      <c r="B14620" s="11" t="s">
        <v>204</v>
      </c>
      <c r="C14620" s="11" t="s">
        <v>949</v>
      </c>
      <c r="D14620" s="11" t="s">
        <v>662</v>
      </c>
      <c r="F14620" s="15">
        <f>IF(ISBLANK($D14620),"",IF(ISBLANK($E14620),VLOOKUP($D14620,$J:$K,2,FALSE),VLOOKUP($E14620,'Daycare Packages'!$A:$G,7,FALSE)))</f>
        <v>30</v>
      </c>
      <c r="G14620" s="15"/>
      <c r="H14620" s="15">
        <f t="shared" si="487"/>
        <v>30</v>
      </c>
      <c r="I14620" s="198">
        <f t="shared" si="488"/>
        <v>11</v>
      </c>
    </row>
    <row r="14621" spans="1:9" x14ac:dyDescent="0.3">
      <c r="A14621" s="10">
        <v>43781</v>
      </c>
      <c r="B14621" s="11" t="s">
        <v>204</v>
      </c>
      <c r="C14621" s="11" t="s">
        <v>774</v>
      </c>
      <c r="D14621" s="11" t="s">
        <v>662</v>
      </c>
      <c r="E14621" s="11">
        <v>6895018</v>
      </c>
      <c r="F14621" s="15">
        <f>IF(ISBLANK($D14621),"",IF(ISBLANK($E14621),VLOOKUP($D14621,$J:$K,2,FALSE),VLOOKUP($E14621,'Daycare Packages'!$A:$G,7,FALSE)))</f>
        <v>25</v>
      </c>
      <c r="G14621" s="15"/>
      <c r="H14621" s="15">
        <f t="shared" si="487"/>
        <v>25</v>
      </c>
      <c r="I14621" s="198">
        <f t="shared" si="488"/>
        <v>11</v>
      </c>
    </row>
    <row r="14622" spans="1:9" x14ac:dyDescent="0.3">
      <c r="A14622" s="10">
        <v>43781</v>
      </c>
      <c r="B14622" s="11" t="s">
        <v>318</v>
      </c>
      <c r="C14622" s="11" t="s">
        <v>723</v>
      </c>
      <c r="D14622" s="11" t="s">
        <v>662</v>
      </c>
      <c r="F14622" s="15">
        <f>IF(ISBLANK($D14622),"",IF(ISBLANK($E14622),VLOOKUP($D14622,$J:$K,2,FALSE),VLOOKUP($E14622,'Daycare Packages'!$A:$G,7,FALSE)))</f>
        <v>30</v>
      </c>
      <c r="G14622" s="15"/>
      <c r="H14622" s="15">
        <f t="shared" si="487"/>
        <v>30</v>
      </c>
      <c r="I14622" s="198">
        <f t="shared" si="488"/>
        <v>11</v>
      </c>
    </row>
    <row r="14623" spans="1:9" x14ac:dyDescent="0.3">
      <c r="A14623" s="10">
        <v>43781</v>
      </c>
      <c r="B14623" s="11" t="s">
        <v>2167</v>
      </c>
      <c r="C14623" s="11" t="s">
        <v>570</v>
      </c>
      <c r="D14623" s="11" t="s">
        <v>662</v>
      </c>
      <c r="E14623" s="11">
        <v>6999419</v>
      </c>
      <c r="F14623" s="15">
        <f>IF(ISBLANK($D14623),"",IF(ISBLANK($E14623),VLOOKUP($D14623,$J:$K,2,FALSE),VLOOKUP($E14623,'Daycare Packages'!$A:$G,7,FALSE)))</f>
        <v>27</v>
      </c>
      <c r="G14623" s="15"/>
      <c r="H14623" s="15">
        <f t="shared" si="487"/>
        <v>27</v>
      </c>
      <c r="I14623" s="198">
        <f t="shared" si="488"/>
        <v>11</v>
      </c>
    </row>
    <row r="14624" spans="1:9" x14ac:dyDescent="0.3">
      <c r="A14624" s="10">
        <v>43781</v>
      </c>
      <c r="B14624" s="11" t="s">
        <v>803</v>
      </c>
      <c r="C14624" s="11" t="s">
        <v>693</v>
      </c>
      <c r="D14624" s="11" t="s">
        <v>662</v>
      </c>
      <c r="F14624" s="15">
        <f>IF(ISBLANK($D14624),"",IF(ISBLANK($E14624),VLOOKUP($D14624,$J:$K,2,FALSE),VLOOKUP($E14624,'Daycare Packages'!$A:$G,7,FALSE)))</f>
        <v>30</v>
      </c>
      <c r="G14624" s="15"/>
      <c r="H14624" s="15">
        <f t="shared" si="487"/>
        <v>30</v>
      </c>
      <c r="I14624" s="198">
        <f t="shared" si="488"/>
        <v>11</v>
      </c>
    </row>
    <row r="14625" spans="1:9" x14ac:dyDescent="0.3">
      <c r="A14625" s="10">
        <v>43781</v>
      </c>
      <c r="B14625" s="11" t="s">
        <v>1311</v>
      </c>
      <c r="C14625" s="11" t="s">
        <v>1312</v>
      </c>
      <c r="D14625" s="11" t="s">
        <v>662</v>
      </c>
      <c r="E14625" s="11">
        <v>6961586</v>
      </c>
      <c r="F14625" s="15">
        <f>IF(ISBLANK($D14625),"",IF(ISBLANK($E14625),VLOOKUP($D14625,$J:$K,2,FALSE),VLOOKUP($E14625,'Daycare Packages'!$A:$G,7,FALSE)))</f>
        <v>23</v>
      </c>
      <c r="G14625" s="15"/>
      <c r="H14625" s="15">
        <f t="shared" si="487"/>
        <v>23</v>
      </c>
      <c r="I14625" s="198">
        <f t="shared" si="488"/>
        <v>11</v>
      </c>
    </row>
    <row r="14626" spans="1:9" x14ac:dyDescent="0.3">
      <c r="A14626" s="10">
        <v>43781</v>
      </c>
      <c r="B14626" s="11" t="s">
        <v>2059</v>
      </c>
      <c r="C14626" s="11" t="s">
        <v>426</v>
      </c>
      <c r="D14626" s="11" t="s">
        <v>662</v>
      </c>
      <c r="F14626" s="15">
        <f>IF(ISBLANK($D14626),"",IF(ISBLANK($E14626),VLOOKUP($D14626,$J:$K,2,FALSE),VLOOKUP($E14626,'Daycare Packages'!$A:$G,7,FALSE)))</f>
        <v>30</v>
      </c>
      <c r="G14626" s="15"/>
      <c r="H14626" s="15">
        <f t="shared" si="487"/>
        <v>30</v>
      </c>
      <c r="I14626" s="198">
        <f t="shared" si="488"/>
        <v>11</v>
      </c>
    </row>
    <row r="14627" spans="1:9" x14ac:dyDescent="0.3">
      <c r="A14627" s="10">
        <v>43781</v>
      </c>
      <c r="B14627" s="11" t="s">
        <v>123</v>
      </c>
      <c r="C14627" s="11" t="s">
        <v>622</v>
      </c>
      <c r="D14627" s="11" t="s">
        <v>662</v>
      </c>
      <c r="E14627" s="11">
        <v>6960781</v>
      </c>
      <c r="F14627" s="15">
        <f>IF(ISBLANK($D14627),"",IF(ISBLANK($E14627),VLOOKUP($D14627,$J:$K,2,FALSE),VLOOKUP($E14627,'Daycare Packages'!$A:$G,7,FALSE)))</f>
        <v>23</v>
      </c>
      <c r="G14627" s="15"/>
      <c r="H14627" s="15">
        <f t="shared" si="487"/>
        <v>23</v>
      </c>
      <c r="I14627" s="198">
        <f t="shared" si="488"/>
        <v>11</v>
      </c>
    </row>
    <row r="14628" spans="1:9" x14ac:dyDescent="0.3">
      <c r="A14628" s="10">
        <v>43781</v>
      </c>
      <c r="B14628" s="11" t="s">
        <v>1612</v>
      </c>
      <c r="C14628" s="11" t="s">
        <v>1613</v>
      </c>
      <c r="D14628" s="11" t="s">
        <v>662</v>
      </c>
      <c r="F14628" s="15">
        <f>IF(ISBLANK($D14628),"",IF(ISBLANK($E14628),VLOOKUP($D14628,$J:$K,2,FALSE),VLOOKUP($E14628,'Daycare Packages'!$A:$G,7,FALSE)))</f>
        <v>30</v>
      </c>
      <c r="G14628" s="15"/>
      <c r="H14628" s="15">
        <f t="shared" si="487"/>
        <v>30</v>
      </c>
      <c r="I14628" s="198">
        <f t="shared" si="488"/>
        <v>11</v>
      </c>
    </row>
    <row r="14629" spans="1:9" x14ac:dyDescent="0.3">
      <c r="A14629" s="10">
        <v>43781</v>
      </c>
      <c r="B14629" s="11" t="s">
        <v>147</v>
      </c>
      <c r="C14629" s="11" t="s">
        <v>796</v>
      </c>
      <c r="D14629" s="11" t="s">
        <v>662</v>
      </c>
      <c r="E14629" s="11">
        <v>6931199</v>
      </c>
      <c r="F14629" s="15">
        <f>IF(ISBLANK($D14629),"",IF(ISBLANK($E14629),VLOOKUP($D14629,$J:$K,2,FALSE),VLOOKUP($E14629,'Daycare Packages'!$A:$G,7,FALSE)))</f>
        <v>23</v>
      </c>
      <c r="G14629" s="15"/>
      <c r="H14629" s="15">
        <f t="shared" si="487"/>
        <v>23</v>
      </c>
      <c r="I14629" s="198">
        <f t="shared" si="488"/>
        <v>11</v>
      </c>
    </row>
    <row r="14630" spans="1:9" x14ac:dyDescent="0.3">
      <c r="A14630" s="10">
        <v>43781</v>
      </c>
      <c r="B14630" s="11" t="s">
        <v>182</v>
      </c>
      <c r="C14630" s="11" t="s">
        <v>685</v>
      </c>
      <c r="D14630" s="11" t="s">
        <v>662</v>
      </c>
      <c r="E14630" s="11">
        <v>6973446</v>
      </c>
      <c r="F14630" s="15">
        <f>IF(ISBLANK($D14630),"",IF(ISBLANK($E14630),VLOOKUP($D14630,$J:$K,2,FALSE),VLOOKUP($E14630,'Daycare Packages'!$A:$G,7,FALSE)))</f>
        <v>23</v>
      </c>
      <c r="G14630" s="15"/>
      <c r="H14630" s="15">
        <f t="shared" si="487"/>
        <v>23</v>
      </c>
      <c r="I14630" s="198">
        <f t="shared" si="488"/>
        <v>11</v>
      </c>
    </row>
    <row r="14631" spans="1:9" x14ac:dyDescent="0.3">
      <c r="A14631" s="10">
        <v>43781</v>
      </c>
      <c r="B14631" s="11" t="s">
        <v>941</v>
      </c>
      <c r="C14631" s="11" t="s">
        <v>487</v>
      </c>
      <c r="D14631" s="11" t="s">
        <v>662</v>
      </c>
      <c r="F14631" s="15">
        <f>IF(ISBLANK($D14631),"",IF(ISBLANK($E14631),VLOOKUP($D14631,$J:$K,2,FALSE),VLOOKUP($E14631,'Daycare Packages'!$A:$G,7,FALSE)))</f>
        <v>30</v>
      </c>
      <c r="G14631" s="15"/>
      <c r="H14631" s="15">
        <f t="shared" si="487"/>
        <v>30</v>
      </c>
      <c r="I14631" s="198">
        <f t="shared" si="488"/>
        <v>11</v>
      </c>
    </row>
    <row r="14632" spans="1:9" x14ac:dyDescent="0.3">
      <c r="A14632" s="10">
        <v>43781</v>
      </c>
      <c r="B14632" s="11" t="s">
        <v>1317</v>
      </c>
      <c r="C14632" s="11" t="s">
        <v>633</v>
      </c>
      <c r="D14632" s="11" t="s">
        <v>662</v>
      </c>
      <c r="E14632" s="11">
        <v>7004682</v>
      </c>
      <c r="F14632" s="15">
        <f>IF(ISBLANK($D14632),"",IF(ISBLANK($E14632),VLOOKUP($D14632,$J:$K,2,FALSE),VLOOKUP($E14632,'Daycare Packages'!$A:$G,7,FALSE)))</f>
        <v>26</v>
      </c>
      <c r="G14632" s="15"/>
      <c r="H14632" s="15">
        <f t="shared" si="487"/>
        <v>26</v>
      </c>
      <c r="I14632" s="198">
        <f t="shared" si="488"/>
        <v>11</v>
      </c>
    </row>
    <row r="14633" spans="1:9" x14ac:dyDescent="0.3">
      <c r="A14633" s="10">
        <v>43781</v>
      </c>
      <c r="B14633" s="11" t="s">
        <v>137</v>
      </c>
      <c r="C14633" s="11" t="s">
        <v>1380</v>
      </c>
      <c r="D14633" s="11" t="s">
        <v>662</v>
      </c>
      <c r="E14633" s="11">
        <v>6867321</v>
      </c>
      <c r="F14633" s="15">
        <f>IF(ISBLANK($D14633),"",IF(ISBLANK($E14633),VLOOKUP($D14633,$J:$K,2,FALSE),VLOOKUP($E14633,'Daycare Packages'!$A:$G,7,FALSE)))</f>
        <v>23</v>
      </c>
      <c r="G14633" s="15"/>
      <c r="H14633" s="15">
        <f t="shared" si="487"/>
        <v>23</v>
      </c>
      <c r="I14633" s="198">
        <f t="shared" si="488"/>
        <v>11</v>
      </c>
    </row>
    <row r="14634" spans="1:9" x14ac:dyDescent="0.3">
      <c r="A14634" s="10">
        <v>43781</v>
      </c>
      <c r="B14634" s="11" t="s">
        <v>137</v>
      </c>
      <c r="C14634" s="11" t="s">
        <v>678</v>
      </c>
      <c r="D14634" s="11" t="s">
        <v>662</v>
      </c>
      <c r="E14634" s="11">
        <v>6867321</v>
      </c>
      <c r="F14634" s="15">
        <f>IF(ISBLANK($D14634),"",IF(ISBLANK($E14634),VLOOKUP($D14634,$J:$K,2,FALSE),VLOOKUP($E14634,'Daycare Packages'!$A:$G,7,FALSE)))</f>
        <v>23</v>
      </c>
      <c r="G14634" s="15"/>
      <c r="H14634" s="15">
        <f t="shared" si="487"/>
        <v>23</v>
      </c>
      <c r="I14634" s="198">
        <f t="shared" si="488"/>
        <v>11</v>
      </c>
    </row>
    <row r="14635" spans="1:9" x14ac:dyDescent="0.3">
      <c r="A14635" s="10">
        <v>43781</v>
      </c>
      <c r="B14635" s="11" t="s">
        <v>933</v>
      </c>
      <c r="C14635" s="11" t="s">
        <v>618</v>
      </c>
      <c r="D14635" s="11" t="s">
        <v>662</v>
      </c>
      <c r="F14635" s="15">
        <f>IF(ISBLANK($D14635),"",IF(ISBLANK($E14635),VLOOKUP($D14635,$J:$K,2,FALSE),VLOOKUP($E14635,'Daycare Packages'!$A:$G,7,FALSE)))</f>
        <v>30</v>
      </c>
      <c r="G14635" s="15"/>
      <c r="H14635" s="15">
        <f t="shared" si="487"/>
        <v>30</v>
      </c>
      <c r="I14635" s="198">
        <f t="shared" si="488"/>
        <v>11</v>
      </c>
    </row>
    <row r="14636" spans="1:9" x14ac:dyDescent="0.3">
      <c r="A14636" s="10">
        <v>43781</v>
      </c>
      <c r="B14636" s="11" t="s">
        <v>722</v>
      </c>
      <c r="C14636" s="11" t="s">
        <v>548</v>
      </c>
      <c r="D14636" s="11" t="s">
        <v>662</v>
      </c>
      <c r="F14636" s="15">
        <f>IF(ISBLANK($D14636),"",IF(ISBLANK($E14636),VLOOKUP($D14636,$J:$K,2,FALSE),VLOOKUP($E14636,'Daycare Packages'!$A:$G,7,FALSE)))</f>
        <v>30</v>
      </c>
      <c r="G14636" s="15"/>
      <c r="H14636" s="15">
        <f t="shared" si="487"/>
        <v>30</v>
      </c>
      <c r="I14636" s="198">
        <f t="shared" si="488"/>
        <v>11</v>
      </c>
    </row>
    <row r="14637" spans="1:9" x14ac:dyDescent="0.3">
      <c r="A14637" s="10">
        <v>43781</v>
      </c>
      <c r="B14637" s="11" t="s">
        <v>1165</v>
      </c>
      <c r="C14637" s="11" t="s">
        <v>1166</v>
      </c>
      <c r="D14637" s="11" t="s">
        <v>662</v>
      </c>
      <c r="E14637" s="11">
        <v>7012565</v>
      </c>
      <c r="F14637" s="15">
        <f>IF(ISBLANK($D14637),"",IF(ISBLANK($E14637),VLOOKUP($D14637,$J:$K,2,FALSE),VLOOKUP($E14637,'Daycare Packages'!$A:$G,7,FALSE)))</f>
        <v>26</v>
      </c>
      <c r="G14637" s="15"/>
      <c r="H14637" s="15">
        <f t="shared" si="487"/>
        <v>26</v>
      </c>
      <c r="I14637" s="198">
        <f t="shared" si="488"/>
        <v>11</v>
      </c>
    </row>
    <row r="14638" spans="1:9" x14ac:dyDescent="0.3">
      <c r="A14638" s="10">
        <v>43781</v>
      </c>
      <c r="B14638" s="11" t="s">
        <v>2577</v>
      </c>
      <c r="C14638" s="11" t="s">
        <v>2578</v>
      </c>
      <c r="D14638" s="11" t="s">
        <v>662</v>
      </c>
      <c r="E14638" s="11">
        <v>7017690</v>
      </c>
      <c r="F14638" s="15">
        <f>IF(ISBLANK($D14638),"",IF(ISBLANK($E14638),VLOOKUP($D14638,$J:$K,2,FALSE),VLOOKUP($E14638,'Daycare Packages'!$A:$G,7,FALSE)))</f>
        <v>27</v>
      </c>
      <c r="G14638" s="15"/>
      <c r="H14638" s="15">
        <f t="shared" si="487"/>
        <v>27</v>
      </c>
      <c r="I14638" s="198">
        <f t="shared" si="488"/>
        <v>11</v>
      </c>
    </row>
    <row r="14639" spans="1:9" x14ac:dyDescent="0.3">
      <c r="A14639" s="10">
        <v>43781</v>
      </c>
      <c r="B14639" s="11" t="s">
        <v>2279</v>
      </c>
      <c r="C14639" s="11" t="s">
        <v>2280</v>
      </c>
      <c r="D14639" s="11" t="s">
        <v>662</v>
      </c>
      <c r="E14639" s="11">
        <v>6950486</v>
      </c>
      <c r="F14639" s="15">
        <f>IF(ISBLANK($D14639),"",IF(ISBLANK($E14639),VLOOKUP($D14639,$J:$K,2,FALSE),VLOOKUP($E14639,'Daycare Packages'!$A:$G,7,FALSE)))</f>
        <v>26</v>
      </c>
      <c r="G14639" s="15"/>
      <c r="H14639" s="15">
        <f t="shared" si="487"/>
        <v>26</v>
      </c>
      <c r="I14639" s="198">
        <f t="shared" si="488"/>
        <v>11</v>
      </c>
    </row>
    <row r="14640" spans="1:9" x14ac:dyDescent="0.3">
      <c r="A14640" s="10">
        <v>43781</v>
      </c>
      <c r="B14640" s="11" t="s">
        <v>2006</v>
      </c>
      <c r="C14640" s="11" t="s">
        <v>2007</v>
      </c>
      <c r="D14640" s="11" t="s">
        <v>662</v>
      </c>
      <c r="E14640" s="11">
        <v>6985626</v>
      </c>
      <c r="F14640" s="15">
        <f>IF(ISBLANK($D14640),"",IF(ISBLANK($E14640),VLOOKUP($D14640,$J:$K,2,FALSE),VLOOKUP($E14640,'Daycare Packages'!$A:$G,7,FALSE)))</f>
        <v>23</v>
      </c>
      <c r="G14640" s="15"/>
      <c r="H14640" s="15">
        <f t="shared" si="487"/>
        <v>23</v>
      </c>
      <c r="I14640" s="198">
        <f t="shared" si="488"/>
        <v>11</v>
      </c>
    </row>
    <row r="14641" spans="1:9" x14ac:dyDescent="0.3">
      <c r="A14641" s="10">
        <v>43781</v>
      </c>
      <c r="B14641" s="11" t="s">
        <v>2006</v>
      </c>
      <c r="C14641" s="11" t="s">
        <v>1154</v>
      </c>
      <c r="D14641" s="11" t="s">
        <v>662</v>
      </c>
      <c r="E14641" s="11">
        <v>6985626</v>
      </c>
      <c r="F14641" s="15">
        <f>IF(ISBLANK($D14641),"",IF(ISBLANK($E14641),VLOOKUP($D14641,$J:$K,2,FALSE),VLOOKUP($E14641,'Daycare Packages'!$A:$G,7,FALSE)))</f>
        <v>23</v>
      </c>
      <c r="G14641" s="15"/>
      <c r="H14641" s="15">
        <f t="shared" si="487"/>
        <v>23</v>
      </c>
      <c r="I14641" s="198">
        <f t="shared" si="488"/>
        <v>11</v>
      </c>
    </row>
    <row r="14642" spans="1:9" x14ac:dyDescent="0.3">
      <c r="A14642" s="10">
        <v>43781</v>
      </c>
      <c r="B14642" s="11" t="s">
        <v>120</v>
      </c>
      <c r="C14642" s="11" t="s">
        <v>801</v>
      </c>
      <c r="D14642" s="11" t="s">
        <v>662</v>
      </c>
      <c r="F14642" s="15">
        <f>IF(ISBLANK($D14642),"",IF(ISBLANK($E14642),VLOOKUP($D14642,$J:$K,2,FALSE),VLOOKUP($E14642,'Daycare Packages'!$A:$G,7,FALSE)))</f>
        <v>30</v>
      </c>
      <c r="G14642" s="15"/>
      <c r="H14642" s="15">
        <f t="shared" si="487"/>
        <v>30</v>
      </c>
      <c r="I14642" s="198">
        <f t="shared" si="488"/>
        <v>11</v>
      </c>
    </row>
    <row r="14643" spans="1:9" x14ac:dyDescent="0.3">
      <c r="A14643" s="10">
        <v>43781</v>
      </c>
      <c r="B14643" s="11" t="s">
        <v>173</v>
      </c>
      <c r="C14643" s="11" t="s">
        <v>791</v>
      </c>
      <c r="D14643" s="11" t="s">
        <v>662</v>
      </c>
      <c r="E14643" s="11">
        <v>6957195</v>
      </c>
      <c r="F14643" s="15">
        <f>IF(ISBLANK($D14643),"",IF(ISBLANK($E14643),VLOOKUP($D14643,$J:$K,2,FALSE),VLOOKUP($E14643,'Daycare Packages'!$A:$G,7,FALSE)))</f>
        <v>25</v>
      </c>
      <c r="G14643" s="15"/>
      <c r="H14643" s="15">
        <f t="shared" si="487"/>
        <v>25</v>
      </c>
      <c r="I14643" s="198">
        <f t="shared" si="488"/>
        <v>11</v>
      </c>
    </row>
    <row r="14644" spans="1:9" x14ac:dyDescent="0.3">
      <c r="A14644" s="10">
        <v>43781</v>
      </c>
      <c r="B14644" s="11" t="s">
        <v>194</v>
      </c>
      <c r="C14644" s="11" t="s">
        <v>792</v>
      </c>
      <c r="D14644" s="11" t="s">
        <v>662</v>
      </c>
      <c r="E14644" s="11">
        <v>6975718</v>
      </c>
      <c r="F14644" s="15">
        <f>IF(ISBLANK($D14644),"",IF(ISBLANK($E14644),VLOOKUP($D14644,$J:$K,2,FALSE),VLOOKUP($E14644,'Daycare Packages'!$A:$G,7,FALSE)))</f>
        <v>26</v>
      </c>
      <c r="G14644" s="15"/>
      <c r="H14644" s="15">
        <f t="shared" si="487"/>
        <v>26</v>
      </c>
      <c r="I14644" s="198">
        <f t="shared" si="488"/>
        <v>11</v>
      </c>
    </row>
    <row r="14645" spans="1:9" x14ac:dyDescent="0.3">
      <c r="A14645" s="10">
        <v>43781</v>
      </c>
      <c r="B14645" s="11" t="s">
        <v>172</v>
      </c>
      <c r="C14645" s="11" t="s">
        <v>773</v>
      </c>
      <c r="D14645" s="11" t="s">
        <v>662</v>
      </c>
      <c r="F14645" s="15">
        <f>IF(ISBLANK($D14645),"",IF(ISBLANK($E14645),VLOOKUP($D14645,$J:$K,2,FALSE),VLOOKUP($E14645,'Daycare Packages'!$A:$G,7,FALSE)))</f>
        <v>30</v>
      </c>
      <c r="G14645" s="15"/>
      <c r="H14645" s="15">
        <f t="shared" si="487"/>
        <v>30</v>
      </c>
      <c r="I14645" s="198">
        <f t="shared" si="488"/>
        <v>11</v>
      </c>
    </row>
    <row r="14646" spans="1:9" x14ac:dyDescent="0.3">
      <c r="A14646" s="10">
        <v>43781</v>
      </c>
      <c r="B14646" s="11" t="s">
        <v>643</v>
      </c>
      <c r="C14646" s="11" t="s">
        <v>415</v>
      </c>
      <c r="D14646" s="11" t="s">
        <v>662</v>
      </c>
      <c r="E14646" s="11">
        <v>6989617</v>
      </c>
      <c r="F14646" s="15">
        <f>IF(ISBLANK($D14646),"",IF(ISBLANK($E14646),VLOOKUP($D14646,$J:$K,2,FALSE),VLOOKUP($E14646,'Daycare Packages'!$A:$G,7,FALSE)))</f>
        <v>26</v>
      </c>
      <c r="G14646" s="15"/>
      <c r="H14646" s="15">
        <f t="shared" si="487"/>
        <v>26</v>
      </c>
      <c r="I14646" s="198">
        <f t="shared" si="488"/>
        <v>11</v>
      </c>
    </row>
    <row r="14647" spans="1:9" x14ac:dyDescent="0.3">
      <c r="A14647" s="10">
        <v>43781</v>
      </c>
      <c r="B14647" s="11" t="s">
        <v>2457</v>
      </c>
      <c r="C14647" s="11" t="s">
        <v>2458</v>
      </c>
      <c r="D14647" s="11" t="s">
        <v>662</v>
      </c>
      <c r="E14647" s="11">
        <v>7020147</v>
      </c>
      <c r="F14647" s="15">
        <f>IF(ISBLANK($D14647),"",IF(ISBLANK($E14647),VLOOKUP($D14647,$J:$K,2,FALSE),VLOOKUP($E14647,'Daycare Packages'!$A:$G,7,FALSE)))</f>
        <v>27</v>
      </c>
      <c r="G14647" s="15"/>
      <c r="H14647" s="15">
        <f t="shared" si="487"/>
        <v>27</v>
      </c>
      <c r="I14647" s="198">
        <f t="shared" si="488"/>
        <v>11</v>
      </c>
    </row>
    <row r="14648" spans="1:9" x14ac:dyDescent="0.3">
      <c r="A14648" s="10">
        <v>43781</v>
      </c>
      <c r="B14648" s="11" t="s">
        <v>136</v>
      </c>
      <c r="C14648" s="11" t="s">
        <v>650</v>
      </c>
      <c r="D14648" s="11" t="s">
        <v>662</v>
      </c>
      <c r="E14648" s="11">
        <v>7008308</v>
      </c>
      <c r="F14648" s="15">
        <f>IF(ISBLANK($D14648),"",IF(ISBLANK($E14648),VLOOKUP($D14648,$J:$K,2,FALSE),VLOOKUP($E14648,'Daycare Packages'!$A:$G,7,FALSE)))</f>
        <v>26</v>
      </c>
      <c r="G14648" s="15"/>
      <c r="H14648" s="15">
        <f t="shared" si="487"/>
        <v>26</v>
      </c>
      <c r="I14648" s="198">
        <f t="shared" si="488"/>
        <v>11</v>
      </c>
    </row>
    <row r="14649" spans="1:9" x14ac:dyDescent="0.3">
      <c r="A14649" s="10">
        <v>43781</v>
      </c>
      <c r="B14649" s="11" t="s">
        <v>311</v>
      </c>
      <c r="C14649" s="11" t="s">
        <v>553</v>
      </c>
      <c r="D14649" s="11" t="s">
        <v>662</v>
      </c>
      <c r="F14649" s="15">
        <f>IF(ISBLANK($D14649),"",IF(ISBLANK($E14649),VLOOKUP($D14649,$J:$K,2,FALSE),VLOOKUP($E14649,'Daycare Packages'!$A:$G,7,FALSE)))</f>
        <v>30</v>
      </c>
      <c r="G14649" s="15">
        <v>-1.5</v>
      </c>
      <c r="H14649" s="15">
        <f t="shared" si="487"/>
        <v>28.5</v>
      </c>
      <c r="I14649" s="198">
        <f t="shared" si="488"/>
        <v>11</v>
      </c>
    </row>
    <row r="14650" spans="1:9" x14ac:dyDescent="0.3">
      <c r="A14650" s="10">
        <v>43781</v>
      </c>
      <c r="B14650" s="11" t="s">
        <v>311</v>
      </c>
      <c r="C14650" s="11" t="s">
        <v>898</v>
      </c>
      <c r="D14650" s="11" t="s">
        <v>662</v>
      </c>
      <c r="F14650" s="15">
        <f>IF(ISBLANK($D14650),"",IF(ISBLANK($E14650),VLOOKUP($D14650,$J:$K,2,FALSE),VLOOKUP($E14650,'Daycare Packages'!$A:$G,7,FALSE)))</f>
        <v>30</v>
      </c>
      <c r="G14650" s="15">
        <v>-1.5</v>
      </c>
      <c r="H14650" s="15">
        <f t="shared" si="487"/>
        <v>28.5</v>
      </c>
      <c r="I14650" s="198">
        <f t="shared" si="488"/>
        <v>11</v>
      </c>
    </row>
    <row r="14651" spans="1:9" x14ac:dyDescent="0.3">
      <c r="A14651" s="10">
        <v>43781</v>
      </c>
      <c r="B14651" s="11" t="s">
        <v>1979</v>
      </c>
      <c r="C14651" s="11" t="s">
        <v>2605</v>
      </c>
      <c r="D14651" s="11" t="s">
        <v>662</v>
      </c>
      <c r="E14651" s="11">
        <v>6921788</v>
      </c>
      <c r="F14651" s="15">
        <f>IF(ISBLANK($D14651),"",IF(ISBLANK($E14651),VLOOKUP($D14651,$J:$K,2,FALSE),VLOOKUP($E14651,'Daycare Packages'!$A:$G,7,FALSE)))</f>
        <v>23</v>
      </c>
      <c r="G14651" s="15"/>
      <c r="H14651" s="15">
        <f t="shared" si="487"/>
        <v>23</v>
      </c>
      <c r="I14651" s="198">
        <f t="shared" si="488"/>
        <v>11</v>
      </c>
    </row>
    <row r="14652" spans="1:9" x14ac:dyDescent="0.3">
      <c r="A14652" s="10">
        <v>43781</v>
      </c>
      <c r="B14652" s="11" t="s">
        <v>621</v>
      </c>
      <c r="C14652" s="11" t="s">
        <v>622</v>
      </c>
      <c r="D14652" s="11" t="s">
        <v>662</v>
      </c>
      <c r="F14652" s="15">
        <f>IF(ISBLANK($D14652),"",IF(ISBLANK($E14652),VLOOKUP($D14652,$J:$K,2,FALSE),VLOOKUP($E14652,'Daycare Packages'!$A:$G,7,FALSE)))</f>
        <v>30</v>
      </c>
      <c r="G14652" s="15"/>
      <c r="H14652" s="15">
        <f t="shared" si="487"/>
        <v>30</v>
      </c>
      <c r="I14652" s="198">
        <f t="shared" si="488"/>
        <v>11</v>
      </c>
    </row>
    <row r="14653" spans="1:9" x14ac:dyDescent="0.3">
      <c r="A14653" s="10">
        <v>43781</v>
      </c>
      <c r="B14653" s="11" t="s">
        <v>1961</v>
      </c>
      <c r="C14653" s="11" t="s">
        <v>1962</v>
      </c>
      <c r="D14653" s="11" t="s">
        <v>662</v>
      </c>
      <c r="F14653" s="15">
        <f>IF(ISBLANK($D14653),"",IF(ISBLANK($E14653),VLOOKUP($D14653,$J:$K,2,FALSE),VLOOKUP($E14653,'Daycare Packages'!$A:$G,7,FALSE)))</f>
        <v>30</v>
      </c>
      <c r="G14653" s="15"/>
      <c r="H14653" s="15">
        <f t="shared" ref="H14653:H14688" si="489">IF(ISBLANK(D14653),"",SUM(F14653:G14653))</f>
        <v>30</v>
      </c>
      <c r="I14653" s="198">
        <f t="shared" si="488"/>
        <v>11</v>
      </c>
    </row>
    <row r="14654" spans="1:9" x14ac:dyDescent="0.3">
      <c r="A14654" s="10">
        <v>43781</v>
      </c>
      <c r="B14654" s="11" t="s">
        <v>2606</v>
      </c>
      <c r="C14654" s="11" t="s">
        <v>475</v>
      </c>
      <c r="D14654" s="11" t="s">
        <v>662</v>
      </c>
      <c r="E14654" s="11">
        <v>7008781</v>
      </c>
      <c r="F14654" s="15">
        <f>IF(ISBLANK($D14654),"",IF(ISBLANK($E14654),VLOOKUP($D14654,$J:$K,2,FALSE),VLOOKUP($E14654,'Daycare Packages'!$A:$G,7,FALSE)))</f>
        <v>26</v>
      </c>
      <c r="G14654" s="15"/>
      <c r="H14654" s="15">
        <f t="shared" si="489"/>
        <v>26</v>
      </c>
      <c r="I14654" s="198">
        <f t="shared" si="488"/>
        <v>11</v>
      </c>
    </row>
    <row r="14655" spans="1:9" x14ac:dyDescent="0.3">
      <c r="A14655" s="10">
        <v>43781</v>
      </c>
      <c r="B14655" s="11" t="s">
        <v>177</v>
      </c>
      <c r="C14655" s="11" t="s">
        <v>417</v>
      </c>
      <c r="D14655" s="11" t="s">
        <v>662</v>
      </c>
      <c r="E14655" s="11">
        <v>6967833</v>
      </c>
      <c r="F14655" s="15">
        <f>IF(ISBLANK($D14655),"",IF(ISBLANK($E14655),VLOOKUP($D14655,$J:$K,2,FALSE),VLOOKUP($E14655,'Daycare Packages'!$A:$G,7,FALSE)))</f>
        <v>25</v>
      </c>
      <c r="G14655" s="15"/>
      <c r="H14655" s="15">
        <f t="shared" si="489"/>
        <v>25</v>
      </c>
      <c r="I14655" s="198">
        <f t="shared" si="488"/>
        <v>11</v>
      </c>
    </row>
    <row r="14656" spans="1:9" x14ac:dyDescent="0.3">
      <c r="A14656" s="10">
        <v>43781</v>
      </c>
      <c r="B14656" s="11" t="s">
        <v>2061</v>
      </c>
      <c r="C14656" s="11" t="s">
        <v>2062</v>
      </c>
      <c r="D14656" s="11" t="s">
        <v>662</v>
      </c>
      <c r="E14656" s="11">
        <v>7017965</v>
      </c>
      <c r="F14656" s="15">
        <f>IF(ISBLANK($D14656),"",IF(ISBLANK($E14656),VLOOKUP($D14656,$J:$K,2,FALSE),VLOOKUP($E14656,'Daycare Packages'!$A:$G,7,FALSE)))</f>
        <v>27</v>
      </c>
      <c r="G14656" s="15"/>
      <c r="H14656" s="15">
        <f t="shared" si="489"/>
        <v>27</v>
      </c>
      <c r="I14656" s="198">
        <f t="shared" si="488"/>
        <v>11</v>
      </c>
    </row>
    <row r="14657" spans="1:9" x14ac:dyDescent="0.3">
      <c r="A14657" s="10">
        <v>43781</v>
      </c>
      <c r="B14657" s="11" t="s">
        <v>218</v>
      </c>
      <c r="C14657" s="11" t="s">
        <v>738</v>
      </c>
      <c r="D14657" s="11" t="s">
        <v>662</v>
      </c>
      <c r="E14657" s="11">
        <v>6911321</v>
      </c>
      <c r="F14657" s="15">
        <f>IF(ISBLANK($D14657),"",IF(ISBLANK($E14657),VLOOKUP($D14657,$J:$K,2,FALSE),VLOOKUP($E14657,'Daycare Packages'!$A:$G,7,FALSE)))</f>
        <v>20</v>
      </c>
      <c r="G14657" s="15"/>
      <c r="H14657" s="15">
        <f t="shared" si="489"/>
        <v>20</v>
      </c>
      <c r="I14657" s="198">
        <f t="shared" si="488"/>
        <v>11</v>
      </c>
    </row>
    <row r="14658" spans="1:9" x14ac:dyDescent="0.3">
      <c r="A14658" s="10">
        <v>43781</v>
      </c>
      <c r="B14658" s="11" t="s">
        <v>218</v>
      </c>
      <c r="C14658" s="11" t="s">
        <v>737</v>
      </c>
      <c r="D14658" s="11" t="s">
        <v>662</v>
      </c>
      <c r="E14658" s="11">
        <v>6911321</v>
      </c>
      <c r="F14658" s="15">
        <f>IF(ISBLANK($D14658),"",IF(ISBLANK($E14658),VLOOKUP($D14658,$J:$K,2,FALSE),VLOOKUP($E14658,'Daycare Packages'!$A:$G,7,FALSE)))</f>
        <v>20</v>
      </c>
      <c r="G14658" s="15"/>
      <c r="H14658" s="15">
        <f t="shared" si="489"/>
        <v>20</v>
      </c>
      <c r="I14658" s="198">
        <f t="shared" si="488"/>
        <v>11</v>
      </c>
    </row>
    <row r="14659" spans="1:9" x14ac:dyDescent="0.3">
      <c r="A14659" s="10">
        <v>43781</v>
      </c>
      <c r="B14659" s="11" t="s">
        <v>849</v>
      </c>
      <c r="C14659" s="11" t="s">
        <v>850</v>
      </c>
      <c r="D14659" s="11" t="s">
        <v>662</v>
      </c>
      <c r="F14659" s="15">
        <f>IF(ISBLANK($D14659),"",IF(ISBLANK($E14659),VLOOKUP($D14659,$J:$K,2,FALSE),VLOOKUP($E14659,'Daycare Packages'!$A:$G,7,FALSE)))</f>
        <v>30</v>
      </c>
      <c r="G14659" s="15"/>
      <c r="H14659" s="15">
        <f t="shared" si="489"/>
        <v>30</v>
      </c>
      <c r="I14659" s="198">
        <f t="shared" ref="I14659:I14722" si="490">IF(A14659="",0,MONTH(A14659))</f>
        <v>11</v>
      </c>
    </row>
    <row r="14660" spans="1:9" x14ac:dyDescent="0.3">
      <c r="A14660" s="10">
        <v>43781</v>
      </c>
      <c r="B14660" s="11" t="s">
        <v>663</v>
      </c>
      <c r="C14660" s="11" t="s">
        <v>664</v>
      </c>
      <c r="D14660" s="11" t="s">
        <v>662</v>
      </c>
      <c r="F14660" s="15">
        <f>IF(ISBLANK($D14660),"",IF(ISBLANK($E14660),VLOOKUP($D14660,$J:$K,2,FALSE),VLOOKUP($E14660,'Daycare Packages'!$A:$G,7,FALSE)))</f>
        <v>30</v>
      </c>
      <c r="G14660" s="15"/>
      <c r="H14660" s="15">
        <f t="shared" si="489"/>
        <v>30</v>
      </c>
      <c r="I14660" s="198">
        <f t="shared" si="490"/>
        <v>11</v>
      </c>
    </row>
    <row r="14661" spans="1:9" x14ac:dyDescent="0.3">
      <c r="A14661" s="10">
        <v>43781</v>
      </c>
      <c r="B14661" s="11" t="s">
        <v>663</v>
      </c>
      <c r="C14661" s="11" t="s">
        <v>665</v>
      </c>
      <c r="D14661" s="11" t="s">
        <v>662</v>
      </c>
      <c r="F14661" s="15">
        <f>IF(ISBLANK($D14661),"",IF(ISBLANK($E14661),VLOOKUP($D14661,$J:$K,2,FALSE),VLOOKUP($E14661,'Daycare Packages'!$A:$G,7,FALSE)))</f>
        <v>30</v>
      </c>
      <c r="G14661" s="15"/>
      <c r="H14661" s="15">
        <f t="shared" si="489"/>
        <v>30</v>
      </c>
      <c r="I14661" s="198">
        <f t="shared" si="490"/>
        <v>11</v>
      </c>
    </row>
    <row r="14662" spans="1:9" x14ac:dyDescent="0.3">
      <c r="A14662" s="10">
        <v>43781</v>
      </c>
      <c r="B14662" s="11" t="s">
        <v>1334</v>
      </c>
      <c r="C14662" s="11" t="s">
        <v>1335</v>
      </c>
      <c r="D14662" s="11" t="s">
        <v>662</v>
      </c>
      <c r="F14662" s="15">
        <f>IF(ISBLANK($D14662),"",IF(ISBLANK($E14662),VLOOKUP($D14662,$J:$K,2,FALSE),VLOOKUP($E14662,'Daycare Packages'!$A:$G,7,FALSE)))</f>
        <v>30</v>
      </c>
      <c r="G14662" s="15"/>
      <c r="H14662" s="15">
        <f t="shared" si="489"/>
        <v>30</v>
      </c>
      <c r="I14662" s="198">
        <f t="shared" si="490"/>
        <v>11</v>
      </c>
    </row>
    <row r="14663" spans="1:9" x14ac:dyDescent="0.3">
      <c r="A14663" s="10">
        <v>43781</v>
      </c>
      <c r="B14663" s="11" t="s">
        <v>132</v>
      </c>
      <c r="C14663" s="11" t="s">
        <v>818</v>
      </c>
      <c r="D14663" s="11" t="s">
        <v>662</v>
      </c>
      <c r="E14663" s="11">
        <v>6991250</v>
      </c>
      <c r="F14663" s="15">
        <f>IF(ISBLANK($D14663),"",IF(ISBLANK($E14663),VLOOKUP($D14663,$J:$K,2,FALSE),VLOOKUP($E14663,'Daycare Packages'!$A:$G,7,FALSE)))</f>
        <v>27</v>
      </c>
      <c r="G14663" s="15"/>
      <c r="H14663" s="15">
        <f t="shared" si="489"/>
        <v>27</v>
      </c>
      <c r="I14663" s="198">
        <f t="shared" si="490"/>
        <v>11</v>
      </c>
    </row>
    <row r="14664" spans="1:9" x14ac:dyDescent="0.3">
      <c r="A14664" s="10">
        <v>43781</v>
      </c>
      <c r="B14664" s="11" t="s">
        <v>168</v>
      </c>
      <c r="C14664" s="11" t="s">
        <v>2607</v>
      </c>
      <c r="D14664" s="11" t="s">
        <v>662</v>
      </c>
      <c r="F14664" s="15">
        <f>IF(ISBLANK($D14664),"",IF(ISBLANK($E14664),VLOOKUP($D14664,$J:$K,2,FALSE),VLOOKUP($E14664,'Daycare Packages'!$A:$G,7,FALSE)))</f>
        <v>30</v>
      </c>
      <c r="G14664" s="15"/>
      <c r="H14664" s="15">
        <f t="shared" si="489"/>
        <v>30</v>
      </c>
      <c r="I14664" s="198">
        <f t="shared" si="490"/>
        <v>11</v>
      </c>
    </row>
    <row r="14665" spans="1:9" x14ac:dyDescent="0.3">
      <c r="A14665" s="10">
        <v>43781</v>
      </c>
      <c r="B14665" s="11" t="s">
        <v>2608</v>
      </c>
      <c r="C14665" s="11" t="s">
        <v>650</v>
      </c>
      <c r="D14665" s="11" t="s">
        <v>662</v>
      </c>
      <c r="F14665" s="15">
        <f>IF(ISBLANK($D14665),"",IF(ISBLANK($E14665),VLOOKUP($D14665,$J:$K,2,FALSE),VLOOKUP($E14665,'Daycare Packages'!$A:$G,7,FALSE)))</f>
        <v>30</v>
      </c>
      <c r="G14665" s="15"/>
      <c r="H14665" s="15">
        <f t="shared" si="489"/>
        <v>30</v>
      </c>
      <c r="I14665" s="198">
        <f t="shared" si="490"/>
        <v>11</v>
      </c>
    </row>
    <row r="14666" spans="1:9" x14ac:dyDescent="0.3">
      <c r="A14666" s="10">
        <v>43781</v>
      </c>
      <c r="B14666" s="11" t="s">
        <v>1974</v>
      </c>
      <c r="C14666" s="11" t="s">
        <v>1975</v>
      </c>
      <c r="D14666" s="11" t="s">
        <v>662</v>
      </c>
      <c r="F14666" s="15">
        <f>IF(ISBLANK($D14666),"",IF(ISBLANK($E14666),VLOOKUP($D14666,$J:$K,2,FALSE),VLOOKUP($E14666,'Daycare Packages'!$A:$G,7,FALSE)))</f>
        <v>30</v>
      </c>
      <c r="G14666" s="15"/>
      <c r="H14666" s="15">
        <f t="shared" si="489"/>
        <v>30</v>
      </c>
      <c r="I14666" s="198">
        <f t="shared" si="490"/>
        <v>11</v>
      </c>
    </row>
    <row r="14667" spans="1:9" x14ac:dyDescent="0.3">
      <c r="A14667" s="10">
        <v>43781</v>
      </c>
      <c r="B14667" s="11" t="s">
        <v>133</v>
      </c>
      <c r="C14667" s="11" t="s">
        <v>712</v>
      </c>
      <c r="D14667" s="11" t="s">
        <v>662</v>
      </c>
      <c r="E14667" s="11">
        <v>7008951</v>
      </c>
      <c r="F14667" s="15">
        <f>IF(ISBLANK($D14667),"",IF(ISBLANK($E14667),VLOOKUP($D14667,$J:$K,2,FALSE),VLOOKUP($E14667,'Daycare Packages'!$A:$G,7,FALSE)))</f>
        <v>26</v>
      </c>
      <c r="G14667" s="15"/>
      <c r="H14667" s="15">
        <f t="shared" si="489"/>
        <v>26</v>
      </c>
      <c r="I14667" s="198">
        <f t="shared" si="490"/>
        <v>11</v>
      </c>
    </row>
    <row r="14668" spans="1:9" x14ac:dyDescent="0.3">
      <c r="A14668" s="10">
        <v>43781</v>
      </c>
      <c r="B14668" s="11" t="s">
        <v>2573</v>
      </c>
      <c r="C14668" s="11" t="s">
        <v>573</v>
      </c>
      <c r="D14668" s="11" t="s">
        <v>662</v>
      </c>
      <c r="E14668" s="11">
        <v>7015428</v>
      </c>
      <c r="F14668" s="15">
        <f>IF(ISBLANK($D14668),"",IF(ISBLANK($E14668),VLOOKUP($D14668,$J:$K,2,FALSE),VLOOKUP($E14668,'Daycare Packages'!$A:$G,7,FALSE)))</f>
        <v>23</v>
      </c>
      <c r="G14668" s="15"/>
      <c r="H14668" s="15">
        <f t="shared" si="489"/>
        <v>23</v>
      </c>
      <c r="I14668" s="198">
        <f t="shared" si="490"/>
        <v>11</v>
      </c>
    </row>
    <row r="14669" spans="1:9" x14ac:dyDescent="0.3">
      <c r="A14669" s="10">
        <v>43781</v>
      </c>
      <c r="B14669" s="11" t="s">
        <v>2031</v>
      </c>
      <c r="C14669" s="11" t="s">
        <v>2032</v>
      </c>
      <c r="D14669" s="11" t="s">
        <v>662</v>
      </c>
      <c r="F14669" s="15">
        <f>IF(ISBLANK($D14669),"",IF(ISBLANK($E14669),VLOOKUP($D14669,$J:$K,2,FALSE),VLOOKUP($E14669,'Daycare Packages'!$A:$G,7,FALSE)))</f>
        <v>30</v>
      </c>
      <c r="G14669" s="15"/>
      <c r="H14669" s="15">
        <f t="shared" si="489"/>
        <v>30</v>
      </c>
      <c r="I14669" s="198">
        <f t="shared" si="490"/>
        <v>11</v>
      </c>
    </row>
    <row r="14670" spans="1:9" x14ac:dyDescent="0.3">
      <c r="A14670" s="10">
        <v>43781</v>
      </c>
      <c r="B14670" s="11" t="s">
        <v>156</v>
      </c>
      <c r="C14670" s="11" t="s">
        <v>479</v>
      </c>
      <c r="D14670" s="11" t="s">
        <v>662</v>
      </c>
      <c r="E14670" s="11">
        <v>6912335</v>
      </c>
      <c r="F14670" s="15">
        <f>IF(ISBLANK($D14670),"",IF(ISBLANK($E14670),VLOOKUP($D14670,$J:$K,2,FALSE),VLOOKUP($E14670,'Daycare Packages'!$A:$G,7,FALSE)))</f>
        <v>23</v>
      </c>
      <c r="G14670" s="15"/>
      <c r="H14670" s="15">
        <f t="shared" si="489"/>
        <v>23</v>
      </c>
      <c r="I14670" s="198">
        <f t="shared" si="490"/>
        <v>11</v>
      </c>
    </row>
    <row r="14671" spans="1:9" x14ac:dyDescent="0.3">
      <c r="A14671" s="10">
        <v>43781</v>
      </c>
      <c r="B14671" s="11" t="s">
        <v>2367</v>
      </c>
      <c r="C14671" s="11" t="s">
        <v>631</v>
      </c>
      <c r="D14671" s="11" t="s">
        <v>662</v>
      </c>
      <c r="E14671" s="11">
        <v>6966486</v>
      </c>
      <c r="F14671" s="15">
        <f>IF(ISBLANK($D14671),"",IF(ISBLANK($E14671),VLOOKUP($D14671,$J:$K,2,FALSE),VLOOKUP($E14671,'Daycare Packages'!$A:$G,7,FALSE)))</f>
        <v>25</v>
      </c>
      <c r="G14671" s="15"/>
      <c r="H14671" s="15">
        <f t="shared" si="489"/>
        <v>25</v>
      </c>
      <c r="I14671" s="198">
        <f t="shared" si="490"/>
        <v>11</v>
      </c>
    </row>
    <row r="14672" spans="1:9" x14ac:dyDescent="0.3">
      <c r="A14672" s="10">
        <v>43781</v>
      </c>
      <c r="B14672" s="11" t="s">
        <v>2397</v>
      </c>
      <c r="C14672" s="11" t="s">
        <v>395</v>
      </c>
      <c r="D14672" s="11" t="s">
        <v>662</v>
      </c>
      <c r="E14672" s="11">
        <v>7023600</v>
      </c>
      <c r="F14672" s="15">
        <f>IF(ISBLANK($D14672),"",IF(ISBLANK($E14672),VLOOKUP($D14672,$J:$K,2,FALSE),VLOOKUP($E14672,'Daycare Packages'!$A:$G,7,FALSE)))</f>
        <v>27</v>
      </c>
      <c r="G14672" s="15"/>
      <c r="H14672" s="15">
        <f t="shared" si="489"/>
        <v>27</v>
      </c>
      <c r="I14672" s="198">
        <f t="shared" si="490"/>
        <v>11</v>
      </c>
    </row>
    <row r="14673" spans="1:9" x14ac:dyDescent="0.3">
      <c r="A14673" s="55">
        <v>43781</v>
      </c>
      <c r="B14673" s="56" t="s">
        <v>1366</v>
      </c>
      <c r="C14673" s="56" t="s">
        <v>587</v>
      </c>
      <c r="D14673" s="56" t="s">
        <v>662</v>
      </c>
      <c r="E14673" s="56">
        <v>7002966</v>
      </c>
      <c r="F14673" s="59">
        <f>IF(ISBLANK($D14673),"",IF(ISBLANK($E14673),VLOOKUP($D14673,$J:$K,2,FALSE),VLOOKUP($E14673,'Daycare Packages'!$A:$G,7,FALSE)))</f>
        <v>27</v>
      </c>
      <c r="G14673" s="59"/>
      <c r="H14673" s="59">
        <f t="shared" si="489"/>
        <v>27</v>
      </c>
      <c r="I14673" s="198">
        <f t="shared" si="490"/>
        <v>11</v>
      </c>
    </row>
    <row r="14674" spans="1:9" x14ac:dyDescent="0.3">
      <c r="A14674" s="10">
        <v>43782</v>
      </c>
      <c r="B14674" s="11" t="s">
        <v>2609</v>
      </c>
      <c r="C14674" s="11" t="s">
        <v>448</v>
      </c>
      <c r="D14674" s="11" t="s">
        <v>671</v>
      </c>
      <c r="F14674" s="15">
        <f>IF(ISBLANK($D14674),"",IF(ISBLANK($E14674),VLOOKUP($D14674,$J:$K,2,FALSE),VLOOKUP($E14674,'Daycare Packages'!$A:$G,7,FALSE)))</f>
        <v>0</v>
      </c>
      <c r="G14674" s="15"/>
      <c r="H14674" s="15">
        <f t="shared" si="489"/>
        <v>0</v>
      </c>
      <c r="I14674" s="198">
        <f t="shared" si="490"/>
        <v>11</v>
      </c>
    </row>
    <row r="14675" spans="1:9" x14ac:dyDescent="0.3">
      <c r="A14675" s="10">
        <v>43782</v>
      </c>
      <c r="B14675" s="11" t="s">
        <v>889</v>
      </c>
      <c r="C14675" s="11" t="s">
        <v>890</v>
      </c>
      <c r="D14675" s="11" t="s">
        <v>659</v>
      </c>
      <c r="F14675" s="15">
        <f>IF(ISBLANK($D14675),"",IF(ISBLANK($E14675),VLOOKUP($D14675,$J:$K,2,FALSE),VLOOKUP($E14675,'Daycare Packages'!$A:$G,7,FALSE)))</f>
        <v>20</v>
      </c>
      <c r="G14675" s="15"/>
      <c r="H14675" s="15">
        <f t="shared" si="489"/>
        <v>20</v>
      </c>
      <c r="I14675" s="198">
        <f t="shared" si="490"/>
        <v>11</v>
      </c>
    </row>
    <row r="14676" spans="1:9" x14ac:dyDescent="0.3">
      <c r="A14676" s="10">
        <v>43782</v>
      </c>
      <c r="B14676" s="11" t="s">
        <v>185</v>
      </c>
      <c r="C14676" s="11" t="s">
        <v>670</v>
      </c>
      <c r="D14676" s="11" t="s">
        <v>662</v>
      </c>
      <c r="E14676" s="11">
        <v>6992618</v>
      </c>
      <c r="F14676" s="15">
        <f>IF(ISBLANK($D14676),"",IF(ISBLANK($E14676),VLOOKUP($D14676,$J:$K,2,FALSE),VLOOKUP($E14676,'Daycare Packages'!$A:$G,7,FALSE)))</f>
        <v>26</v>
      </c>
      <c r="G14676" s="15"/>
      <c r="H14676" s="15">
        <f t="shared" si="489"/>
        <v>26</v>
      </c>
      <c r="I14676" s="198">
        <f t="shared" si="490"/>
        <v>11</v>
      </c>
    </row>
    <row r="14677" spans="1:9" x14ac:dyDescent="0.3">
      <c r="A14677" s="10">
        <v>43782</v>
      </c>
      <c r="B14677" s="11" t="s">
        <v>530</v>
      </c>
      <c r="C14677" s="11" t="s">
        <v>531</v>
      </c>
      <c r="D14677" s="11" t="s">
        <v>662</v>
      </c>
      <c r="F14677" s="15">
        <f>IF(ISBLANK($D14677),"",IF(ISBLANK($E14677),VLOOKUP($D14677,$J:$K,2,FALSE),VLOOKUP($E14677,'Daycare Packages'!$A:$G,7,FALSE)))</f>
        <v>30</v>
      </c>
      <c r="G14677" s="15"/>
      <c r="H14677" s="15">
        <f t="shared" si="489"/>
        <v>30</v>
      </c>
      <c r="I14677" s="198">
        <f t="shared" si="490"/>
        <v>11</v>
      </c>
    </row>
    <row r="14678" spans="1:9" x14ac:dyDescent="0.3">
      <c r="A14678" s="10">
        <v>43782</v>
      </c>
      <c r="B14678" s="11" t="s">
        <v>1336</v>
      </c>
      <c r="C14678" s="11" t="s">
        <v>1337</v>
      </c>
      <c r="D14678" s="11" t="s">
        <v>662</v>
      </c>
      <c r="F14678" s="15">
        <f>IF(ISBLANK($D14678),"",IF(ISBLANK($E14678),VLOOKUP($D14678,$J:$K,2,FALSE),VLOOKUP($E14678,'Daycare Packages'!$A:$G,7,FALSE)))</f>
        <v>30</v>
      </c>
      <c r="G14678" s="15"/>
      <c r="H14678" s="15">
        <f t="shared" si="489"/>
        <v>30</v>
      </c>
      <c r="I14678" s="198">
        <f t="shared" si="490"/>
        <v>11</v>
      </c>
    </row>
    <row r="14679" spans="1:9" x14ac:dyDescent="0.3">
      <c r="A14679" s="10">
        <v>43782</v>
      </c>
      <c r="B14679" s="11" t="s">
        <v>205</v>
      </c>
      <c r="C14679" s="11" t="s">
        <v>863</v>
      </c>
      <c r="D14679" s="11" t="s">
        <v>662</v>
      </c>
      <c r="F14679" s="15">
        <f>IF(ISBLANK($D14679),"",IF(ISBLANK($E14679),VLOOKUP($D14679,$J:$K,2,FALSE),VLOOKUP($E14679,'Daycare Packages'!$A:$G,7,FALSE)))</f>
        <v>30</v>
      </c>
      <c r="G14679" s="15"/>
      <c r="H14679" s="15">
        <f t="shared" si="489"/>
        <v>30</v>
      </c>
      <c r="I14679" s="198">
        <f t="shared" si="490"/>
        <v>11</v>
      </c>
    </row>
    <row r="14680" spans="1:9" x14ac:dyDescent="0.3">
      <c r="A14680" s="10">
        <v>43782</v>
      </c>
      <c r="B14680" s="11" t="s">
        <v>123</v>
      </c>
      <c r="C14680" s="11" t="s">
        <v>622</v>
      </c>
      <c r="D14680" s="11" t="s">
        <v>662</v>
      </c>
      <c r="E14680" s="11">
        <v>6960781</v>
      </c>
      <c r="F14680" s="15">
        <f>IF(ISBLANK($D14680),"",IF(ISBLANK($E14680),VLOOKUP($D14680,$J:$K,2,FALSE),VLOOKUP($E14680,'Daycare Packages'!$A:$G,7,FALSE)))</f>
        <v>23</v>
      </c>
      <c r="G14680" s="15"/>
      <c r="H14680" s="15">
        <f t="shared" si="489"/>
        <v>23</v>
      </c>
      <c r="I14680" s="198">
        <f t="shared" si="490"/>
        <v>11</v>
      </c>
    </row>
    <row r="14681" spans="1:9" x14ac:dyDescent="0.3">
      <c r="A14681" s="10">
        <v>43782</v>
      </c>
      <c r="B14681" s="11" t="s">
        <v>1961</v>
      </c>
      <c r="C14681" s="11" t="s">
        <v>1962</v>
      </c>
      <c r="D14681" s="11" t="s">
        <v>662</v>
      </c>
      <c r="F14681" s="15">
        <f>IF(ISBLANK($D14681),"",IF(ISBLANK($E14681),VLOOKUP($D14681,$J:$K,2,FALSE),VLOOKUP($E14681,'Daycare Packages'!$A:$G,7,FALSE)))</f>
        <v>30</v>
      </c>
      <c r="G14681" s="15"/>
      <c r="H14681" s="15">
        <f t="shared" si="489"/>
        <v>30</v>
      </c>
      <c r="I14681" s="198">
        <f t="shared" si="490"/>
        <v>11</v>
      </c>
    </row>
    <row r="14682" spans="1:9" x14ac:dyDescent="0.3">
      <c r="A14682" s="10">
        <v>43782</v>
      </c>
      <c r="B14682" s="11" t="s">
        <v>2167</v>
      </c>
      <c r="C14682" s="11" t="s">
        <v>570</v>
      </c>
      <c r="D14682" s="11" t="s">
        <v>662</v>
      </c>
      <c r="E14682" s="11">
        <v>6999419</v>
      </c>
      <c r="F14682" s="15">
        <f>IF(ISBLANK($D14682),"",IF(ISBLANK($E14682),VLOOKUP($D14682,$J:$K,2,FALSE),VLOOKUP($E14682,'Daycare Packages'!$A:$G,7,FALSE)))</f>
        <v>27</v>
      </c>
      <c r="G14682" s="15"/>
      <c r="H14682" s="15">
        <f t="shared" si="489"/>
        <v>27</v>
      </c>
      <c r="I14682" s="198">
        <f t="shared" si="490"/>
        <v>11</v>
      </c>
    </row>
    <row r="14683" spans="1:9" x14ac:dyDescent="0.3">
      <c r="A14683" s="10">
        <v>43782</v>
      </c>
      <c r="B14683" s="11" t="s">
        <v>643</v>
      </c>
      <c r="C14683" s="11" t="s">
        <v>415</v>
      </c>
      <c r="D14683" s="11" t="s">
        <v>662</v>
      </c>
      <c r="E14683" s="11">
        <v>6989617</v>
      </c>
      <c r="F14683" s="15">
        <f>IF(ISBLANK($D14683),"",IF(ISBLANK($E14683),VLOOKUP($D14683,$J:$K,2,FALSE),VLOOKUP($E14683,'Daycare Packages'!$A:$G,7,FALSE)))</f>
        <v>26</v>
      </c>
      <c r="G14683" s="15"/>
      <c r="H14683" s="15">
        <f t="shared" si="489"/>
        <v>26</v>
      </c>
      <c r="I14683" s="198">
        <f t="shared" si="490"/>
        <v>11</v>
      </c>
    </row>
    <row r="14684" spans="1:9" x14ac:dyDescent="0.3">
      <c r="A14684" s="10">
        <v>43782</v>
      </c>
      <c r="B14684" s="11" t="s">
        <v>762</v>
      </c>
      <c r="C14684" s="11" t="s">
        <v>763</v>
      </c>
      <c r="D14684" s="11" t="s">
        <v>659</v>
      </c>
      <c r="F14684" s="15">
        <f>IF(ISBLANK($D14684),"",IF(ISBLANK($E14684),VLOOKUP($D14684,$J:$K,2,FALSE),VLOOKUP($E14684,'Daycare Packages'!$A:$G,7,FALSE)))</f>
        <v>20</v>
      </c>
      <c r="G14684" s="15"/>
      <c r="H14684" s="15">
        <f t="shared" si="489"/>
        <v>20</v>
      </c>
      <c r="I14684" s="198">
        <f t="shared" si="490"/>
        <v>11</v>
      </c>
    </row>
    <row r="14685" spans="1:9" x14ac:dyDescent="0.3">
      <c r="A14685" s="10">
        <v>43782</v>
      </c>
      <c r="B14685" s="11" t="s">
        <v>2498</v>
      </c>
      <c r="C14685" s="11" t="s">
        <v>880</v>
      </c>
      <c r="D14685" s="11" t="s">
        <v>662</v>
      </c>
      <c r="E14685" s="11">
        <v>7001938</v>
      </c>
      <c r="F14685" s="15">
        <f>IF(ISBLANK($D14685),"",IF(ISBLANK($E14685),VLOOKUP($D14685,$J:$K,2,FALSE),VLOOKUP($E14685,'Daycare Packages'!$A:$G,7,FALSE)))</f>
        <v>27</v>
      </c>
      <c r="G14685" s="15"/>
      <c r="H14685" s="15">
        <f t="shared" si="489"/>
        <v>27</v>
      </c>
      <c r="I14685" s="198">
        <f t="shared" si="490"/>
        <v>11</v>
      </c>
    </row>
    <row r="14686" spans="1:9" x14ac:dyDescent="0.3">
      <c r="A14686" s="10">
        <v>43782</v>
      </c>
      <c r="B14686" s="11" t="s">
        <v>816</v>
      </c>
      <c r="C14686" s="11" t="s">
        <v>817</v>
      </c>
      <c r="D14686" s="11" t="s">
        <v>659</v>
      </c>
      <c r="F14686" s="15">
        <f>IF(ISBLANK($D14686),"",IF(ISBLANK($E14686),VLOOKUP($D14686,$J:$K,2,FALSE),VLOOKUP($E14686,'Daycare Packages'!$A:$G,7,FALSE)))</f>
        <v>20</v>
      </c>
      <c r="G14686" s="15"/>
      <c r="H14686" s="15">
        <f t="shared" si="489"/>
        <v>20</v>
      </c>
      <c r="I14686" s="198">
        <f t="shared" si="490"/>
        <v>11</v>
      </c>
    </row>
    <row r="14687" spans="1:9" x14ac:dyDescent="0.3">
      <c r="A14687" s="10">
        <v>43782</v>
      </c>
      <c r="B14687" s="11" t="s">
        <v>722</v>
      </c>
      <c r="C14687" s="11" t="s">
        <v>548</v>
      </c>
      <c r="D14687" s="11" t="s">
        <v>662</v>
      </c>
      <c r="F14687" s="15">
        <f>IF(ISBLANK($D14687),"",IF(ISBLANK($E14687),VLOOKUP($D14687,$J:$K,2,FALSE),VLOOKUP($E14687,'Daycare Packages'!$A:$G,7,FALSE)))</f>
        <v>30</v>
      </c>
      <c r="G14687" s="15"/>
      <c r="H14687" s="15">
        <f t="shared" si="489"/>
        <v>30</v>
      </c>
      <c r="I14687" s="198">
        <f t="shared" si="490"/>
        <v>11</v>
      </c>
    </row>
    <row r="14688" spans="1:9" x14ac:dyDescent="0.3">
      <c r="A14688" s="10">
        <v>43782</v>
      </c>
      <c r="B14688" s="11" t="s">
        <v>1987</v>
      </c>
      <c r="C14688" s="11" t="s">
        <v>1988</v>
      </c>
      <c r="D14688" s="11" t="s">
        <v>662</v>
      </c>
      <c r="F14688" s="15">
        <f>IF(ISBLANK($D14688),"",IF(ISBLANK($E14688),VLOOKUP($D14688,$J:$K,2,FALSE),VLOOKUP($E14688,'Daycare Packages'!$A:$G,7,FALSE)))</f>
        <v>30</v>
      </c>
      <c r="G14688" s="15"/>
      <c r="H14688" s="15">
        <f t="shared" si="489"/>
        <v>30</v>
      </c>
      <c r="I14688" s="198">
        <f t="shared" si="490"/>
        <v>11</v>
      </c>
    </row>
    <row r="14689" spans="1:9" x14ac:dyDescent="0.3">
      <c r="A14689" s="10">
        <v>43782</v>
      </c>
      <c r="B14689" s="11" t="s">
        <v>196</v>
      </c>
      <c r="C14689" s="11" t="s">
        <v>432</v>
      </c>
      <c r="D14689" s="11" t="s">
        <v>662</v>
      </c>
      <c r="E14689" s="11">
        <v>6971705</v>
      </c>
      <c r="F14689" s="15">
        <f>IF(ISBLANK($D14689),"",IF(ISBLANK($E14689),VLOOKUP($D14689,$J:$K,2,FALSE),VLOOKUP($E14689,'Daycare Packages'!$A:$G,7,FALSE)))</f>
        <v>25</v>
      </c>
      <c r="G14689" s="15"/>
      <c r="H14689" s="15">
        <f t="shared" ref="H14689:H14752" si="491">IF(ISBLANK(D14689),"",SUM(F14689:G14689))</f>
        <v>25</v>
      </c>
      <c r="I14689" s="198">
        <f t="shared" si="490"/>
        <v>11</v>
      </c>
    </row>
    <row r="14690" spans="1:9" x14ac:dyDescent="0.3">
      <c r="A14690" s="10">
        <v>43782</v>
      </c>
      <c r="B14690" s="11" t="s">
        <v>2006</v>
      </c>
      <c r="C14690" s="11" t="s">
        <v>2007</v>
      </c>
      <c r="D14690" s="11" t="s">
        <v>662</v>
      </c>
      <c r="E14690" s="11">
        <v>6985626</v>
      </c>
      <c r="F14690" s="15">
        <f>IF(ISBLANK($D14690),"",IF(ISBLANK($E14690),VLOOKUP($D14690,$J:$K,2,FALSE),VLOOKUP($E14690,'Daycare Packages'!$A:$G,7,FALSE)))</f>
        <v>23</v>
      </c>
      <c r="G14690" s="15"/>
      <c r="H14690" s="15">
        <f t="shared" si="491"/>
        <v>23</v>
      </c>
      <c r="I14690" s="198">
        <f t="shared" si="490"/>
        <v>11</v>
      </c>
    </row>
    <row r="14691" spans="1:9" x14ac:dyDescent="0.3">
      <c r="A14691" s="10">
        <v>43782</v>
      </c>
      <c r="B14691" s="11" t="s">
        <v>2006</v>
      </c>
      <c r="C14691" s="11" t="s">
        <v>1154</v>
      </c>
      <c r="D14691" s="11" t="s">
        <v>662</v>
      </c>
      <c r="E14691" s="11">
        <v>6985626</v>
      </c>
      <c r="F14691" s="15">
        <f>IF(ISBLANK($D14691),"",IF(ISBLANK($E14691),VLOOKUP($D14691,$J:$K,2,FALSE),VLOOKUP($E14691,'Daycare Packages'!$A:$G,7,FALSE)))</f>
        <v>23</v>
      </c>
      <c r="G14691" s="15"/>
      <c r="H14691" s="15">
        <f t="shared" si="491"/>
        <v>23</v>
      </c>
      <c r="I14691" s="198">
        <f t="shared" si="490"/>
        <v>11</v>
      </c>
    </row>
    <row r="14692" spans="1:9" x14ac:dyDescent="0.3">
      <c r="A14692" s="10">
        <v>43782</v>
      </c>
      <c r="B14692" s="11" t="s">
        <v>1221</v>
      </c>
      <c r="C14692" s="11" t="s">
        <v>1242</v>
      </c>
      <c r="D14692" s="11" t="s">
        <v>662</v>
      </c>
      <c r="E14692" s="11">
        <v>7007444</v>
      </c>
      <c r="F14692" s="15">
        <f>IF(ISBLANK($D14692),"",IF(ISBLANK($E14692),VLOOKUP($D14692,$J:$K,2,FALSE),VLOOKUP($E14692,'Daycare Packages'!$A:$G,7,FALSE)))</f>
        <v>26</v>
      </c>
      <c r="G14692" s="15"/>
      <c r="H14692" s="15">
        <f t="shared" si="491"/>
        <v>26</v>
      </c>
      <c r="I14692" s="198">
        <f t="shared" si="490"/>
        <v>11</v>
      </c>
    </row>
    <row r="14693" spans="1:9" x14ac:dyDescent="0.3">
      <c r="A14693" s="10">
        <v>43782</v>
      </c>
      <c r="B14693" s="11" t="s">
        <v>1887</v>
      </c>
      <c r="C14693" s="11" t="s">
        <v>507</v>
      </c>
      <c r="D14693" s="11" t="s">
        <v>662</v>
      </c>
      <c r="F14693" s="15">
        <f>IF(ISBLANK($D14693),"",IF(ISBLANK($E14693),VLOOKUP($D14693,$J:$K,2,FALSE),VLOOKUP($E14693,'Daycare Packages'!$A:$G,7,FALSE)))</f>
        <v>30</v>
      </c>
      <c r="G14693" s="15">
        <v>6</v>
      </c>
      <c r="H14693" s="15">
        <f t="shared" si="491"/>
        <v>36</v>
      </c>
      <c r="I14693" s="198">
        <f t="shared" si="490"/>
        <v>11</v>
      </c>
    </row>
    <row r="14694" spans="1:9" x14ac:dyDescent="0.3">
      <c r="A14694" s="10">
        <v>43782</v>
      </c>
      <c r="B14694" s="11" t="s">
        <v>2577</v>
      </c>
      <c r="C14694" s="11" t="s">
        <v>2578</v>
      </c>
      <c r="D14694" s="11" t="s">
        <v>662</v>
      </c>
      <c r="E14694" s="11">
        <v>7017690</v>
      </c>
      <c r="F14694" s="15">
        <f>IF(ISBLANK($D14694),"",IF(ISBLANK($E14694),VLOOKUP($D14694,$J:$K,2,FALSE),VLOOKUP($E14694,'Daycare Packages'!$A:$G,7,FALSE)))</f>
        <v>27</v>
      </c>
      <c r="G14694" s="15"/>
      <c r="H14694" s="15">
        <f t="shared" si="491"/>
        <v>27</v>
      </c>
      <c r="I14694" s="198">
        <f t="shared" si="490"/>
        <v>11</v>
      </c>
    </row>
    <row r="14695" spans="1:9" x14ac:dyDescent="0.3">
      <c r="A14695" s="10">
        <v>43782</v>
      </c>
      <c r="B14695" s="11" t="s">
        <v>936</v>
      </c>
      <c r="C14695" s="11" t="s">
        <v>937</v>
      </c>
      <c r="D14695" s="11" t="s">
        <v>662</v>
      </c>
      <c r="F14695" s="15">
        <f>IF(ISBLANK($D14695),"",IF(ISBLANK($E14695),VLOOKUP($D14695,$J:$K,2,FALSE),VLOOKUP($E14695,'Daycare Packages'!$A:$G,7,FALSE)))</f>
        <v>30</v>
      </c>
      <c r="G14695" s="15"/>
      <c r="H14695" s="15">
        <f t="shared" si="491"/>
        <v>30</v>
      </c>
      <c r="I14695" s="198">
        <f t="shared" si="490"/>
        <v>11</v>
      </c>
    </row>
    <row r="14696" spans="1:9" x14ac:dyDescent="0.3">
      <c r="A14696" s="10">
        <v>43782</v>
      </c>
      <c r="B14696" s="11" t="s">
        <v>212</v>
      </c>
      <c r="C14696" s="11" t="s">
        <v>707</v>
      </c>
      <c r="D14696" s="11" t="s">
        <v>662</v>
      </c>
      <c r="E14696" s="11">
        <v>7012941</v>
      </c>
      <c r="F14696" s="15">
        <f>IF(ISBLANK($D14696),"",IF(ISBLANK($E14696),VLOOKUP($D14696,$J:$K,2,FALSE),VLOOKUP($E14696,'Daycare Packages'!$A:$G,7,FALSE)))</f>
        <v>27</v>
      </c>
      <c r="G14696" s="15"/>
      <c r="H14696" s="15">
        <f t="shared" si="491"/>
        <v>27</v>
      </c>
      <c r="I14696" s="198">
        <f t="shared" si="490"/>
        <v>11</v>
      </c>
    </row>
    <row r="14697" spans="1:9" x14ac:dyDescent="0.3">
      <c r="A14697" s="10">
        <v>43782</v>
      </c>
      <c r="B14697" s="11" t="s">
        <v>1602</v>
      </c>
      <c r="C14697" s="11" t="s">
        <v>461</v>
      </c>
      <c r="D14697" s="11" t="s">
        <v>662</v>
      </c>
      <c r="F14697" s="15">
        <f>IF(ISBLANK($D14697),"",IF(ISBLANK($E14697),VLOOKUP($D14697,$J:$K,2,FALSE),VLOOKUP($E14697,'Daycare Packages'!$A:$G,7,FALSE)))</f>
        <v>30</v>
      </c>
      <c r="G14697" s="15"/>
      <c r="H14697" s="15">
        <f t="shared" si="491"/>
        <v>30</v>
      </c>
      <c r="I14697" s="198">
        <f t="shared" si="490"/>
        <v>11</v>
      </c>
    </row>
    <row r="14698" spans="1:9" x14ac:dyDescent="0.3">
      <c r="A14698" s="10">
        <v>43782</v>
      </c>
      <c r="B14698" s="11" t="s">
        <v>186</v>
      </c>
      <c r="C14698" s="11" t="s">
        <v>561</v>
      </c>
      <c r="D14698" s="11" t="s">
        <v>662</v>
      </c>
      <c r="E14698" s="11">
        <v>6937918</v>
      </c>
      <c r="F14698" s="15">
        <f>IF(ISBLANK($D14698),"",IF(ISBLANK($E14698),VLOOKUP($D14698,$J:$K,2,FALSE),VLOOKUP($E14698,'Daycare Packages'!$A:$G,7,FALSE)))</f>
        <v>23</v>
      </c>
      <c r="G14698" s="15"/>
      <c r="H14698" s="15">
        <f t="shared" si="491"/>
        <v>23</v>
      </c>
      <c r="I14698" s="198">
        <f t="shared" si="490"/>
        <v>11</v>
      </c>
    </row>
    <row r="14699" spans="1:9" x14ac:dyDescent="0.3">
      <c r="A14699" s="10">
        <v>43782</v>
      </c>
      <c r="B14699" s="11" t="s">
        <v>177</v>
      </c>
      <c r="C14699" s="11" t="s">
        <v>417</v>
      </c>
      <c r="D14699" s="11" t="s">
        <v>662</v>
      </c>
      <c r="E14699" s="11">
        <v>6967833</v>
      </c>
      <c r="F14699" s="15">
        <f>IF(ISBLANK($D14699),"",IF(ISBLANK($E14699),VLOOKUP($D14699,$J:$K,2,FALSE),VLOOKUP($E14699,'Daycare Packages'!$A:$G,7,FALSE)))</f>
        <v>25</v>
      </c>
      <c r="G14699" s="15"/>
      <c r="H14699" s="15">
        <f t="shared" si="491"/>
        <v>25</v>
      </c>
      <c r="I14699" s="198">
        <f t="shared" si="490"/>
        <v>11</v>
      </c>
    </row>
    <row r="14700" spans="1:9" x14ac:dyDescent="0.3">
      <c r="A14700" s="10">
        <v>43782</v>
      </c>
      <c r="B14700" s="11" t="s">
        <v>2340</v>
      </c>
      <c r="C14700" s="11" t="s">
        <v>2341</v>
      </c>
      <c r="D14700" s="11" t="s">
        <v>662</v>
      </c>
      <c r="E14700" s="11">
        <v>6999978</v>
      </c>
      <c r="F14700" s="15">
        <f>IF(ISBLANK($D14700),"",IF(ISBLANK($E14700),VLOOKUP($D14700,$J:$K,2,FALSE),VLOOKUP($E14700,'Daycare Packages'!$A:$G,7,FALSE)))</f>
        <v>26</v>
      </c>
      <c r="G14700" s="15"/>
      <c r="H14700" s="15">
        <f t="shared" si="491"/>
        <v>26</v>
      </c>
      <c r="I14700" s="198">
        <f t="shared" si="490"/>
        <v>11</v>
      </c>
    </row>
    <row r="14701" spans="1:9" x14ac:dyDescent="0.3">
      <c r="A14701" s="10">
        <v>43782</v>
      </c>
      <c r="B14701" s="11" t="s">
        <v>127</v>
      </c>
      <c r="C14701" s="11" t="s">
        <v>715</v>
      </c>
      <c r="D14701" s="11" t="s">
        <v>662</v>
      </c>
      <c r="E14701" s="11">
        <v>7003404</v>
      </c>
      <c r="F14701" s="15">
        <f>IF(ISBLANK($D14701),"",IF(ISBLANK($E14701),VLOOKUP($D14701,$J:$K,2,FALSE),VLOOKUP($E14701,'Daycare Packages'!$A:$G,7,FALSE)))</f>
        <v>23</v>
      </c>
      <c r="G14701" s="15"/>
      <c r="H14701" s="15">
        <f t="shared" si="491"/>
        <v>23</v>
      </c>
      <c r="I14701" s="198">
        <f t="shared" si="490"/>
        <v>11</v>
      </c>
    </row>
    <row r="14702" spans="1:9" x14ac:dyDescent="0.3">
      <c r="A14702" s="10">
        <v>43782</v>
      </c>
      <c r="B14702" s="11" t="s">
        <v>2293</v>
      </c>
      <c r="C14702" s="11" t="s">
        <v>1675</v>
      </c>
      <c r="D14702" s="11" t="s">
        <v>662</v>
      </c>
      <c r="F14702" s="15">
        <f>IF(ISBLANK($D14702),"",IF(ISBLANK($E14702),VLOOKUP($D14702,$J:$K,2,FALSE),VLOOKUP($E14702,'Daycare Packages'!$A:$G,7,FALSE)))</f>
        <v>30</v>
      </c>
      <c r="G14702" s="15"/>
      <c r="H14702" s="15">
        <f t="shared" si="491"/>
        <v>30</v>
      </c>
      <c r="I14702" s="198">
        <f t="shared" si="490"/>
        <v>11</v>
      </c>
    </row>
    <row r="14703" spans="1:9" x14ac:dyDescent="0.3">
      <c r="A14703" s="10">
        <v>43782</v>
      </c>
      <c r="B14703" s="11" t="s">
        <v>690</v>
      </c>
      <c r="C14703" s="11" t="s">
        <v>691</v>
      </c>
      <c r="D14703" s="11" t="s">
        <v>662</v>
      </c>
      <c r="E14703" s="11">
        <v>6937080</v>
      </c>
      <c r="F14703" s="15">
        <f>IF(ISBLANK($D14703),"",IF(ISBLANK($E14703),VLOOKUP($D14703,$J:$K,2,FALSE),VLOOKUP($E14703,'Daycare Packages'!$A:$G,7,FALSE)))</f>
        <v>23</v>
      </c>
      <c r="G14703" s="15"/>
      <c r="H14703" s="15">
        <f t="shared" si="491"/>
        <v>23</v>
      </c>
      <c r="I14703" s="198">
        <f t="shared" si="490"/>
        <v>11</v>
      </c>
    </row>
    <row r="14704" spans="1:9" x14ac:dyDescent="0.3">
      <c r="A14704" s="10">
        <v>43782</v>
      </c>
      <c r="B14704" s="11" t="s">
        <v>122</v>
      </c>
      <c r="C14704" s="11" t="s">
        <v>740</v>
      </c>
      <c r="D14704" s="11" t="s">
        <v>662</v>
      </c>
      <c r="E14704" s="11">
        <v>6969939</v>
      </c>
      <c r="F14704" s="15">
        <f>IF(ISBLANK($D14704),"",IF(ISBLANK($E14704),VLOOKUP($D14704,$J:$K,2,FALSE),VLOOKUP($E14704,'Daycare Packages'!$A:$G,7,FALSE)))</f>
        <v>23</v>
      </c>
      <c r="G14704" s="15"/>
      <c r="H14704" s="15">
        <f t="shared" si="491"/>
        <v>23</v>
      </c>
      <c r="I14704" s="198">
        <f t="shared" si="490"/>
        <v>11</v>
      </c>
    </row>
    <row r="14705" spans="1:9" x14ac:dyDescent="0.3">
      <c r="A14705" s="10">
        <v>43782</v>
      </c>
      <c r="B14705" s="11" t="s">
        <v>244</v>
      </c>
      <c r="C14705" s="11" t="s">
        <v>673</v>
      </c>
      <c r="D14705" s="11" t="s">
        <v>662</v>
      </c>
      <c r="E14705" s="11">
        <v>6995241</v>
      </c>
      <c r="F14705" s="15">
        <f>IF(ISBLANK($D14705),"",IF(ISBLANK($E14705),VLOOKUP($D14705,$J:$K,2,FALSE),VLOOKUP($E14705,'Daycare Packages'!$A:$G,7,FALSE)))</f>
        <v>25</v>
      </c>
      <c r="G14705" s="15"/>
      <c r="H14705" s="15">
        <f t="shared" si="491"/>
        <v>25</v>
      </c>
      <c r="I14705" s="198">
        <f t="shared" si="490"/>
        <v>11</v>
      </c>
    </row>
    <row r="14706" spans="1:9" x14ac:dyDescent="0.3">
      <c r="A14706" s="10">
        <v>43782</v>
      </c>
      <c r="B14706" s="11" t="s">
        <v>2612</v>
      </c>
      <c r="C14706" s="11" t="s">
        <v>439</v>
      </c>
      <c r="D14706" s="11" t="s">
        <v>662</v>
      </c>
      <c r="E14706" s="11">
        <v>7017784</v>
      </c>
      <c r="F14706" s="15">
        <f>IF(ISBLANK($D14706),"",IF(ISBLANK($E14706),VLOOKUP($D14706,$J:$K,2,FALSE),VLOOKUP($E14706,'Daycare Packages'!$A:$G,7,FALSE)))</f>
        <v>27</v>
      </c>
      <c r="G14706" s="15"/>
      <c r="H14706" s="15">
        <f t="shared" si="491"/>
        <v>27</v>
      </c>
      <c r="I14706" s="198">
        <f t="shared" si="490"/>
        <v>11</v>
      </c>
    </row>
    <row r="14707" spans="1:9" x14ac:dyDescent="0.3">
      <c r="A14707" s="10">
        <v>43782</v>
      </c>
      <c r="B14707" s="11" t="s">
        <v>2457</v>
      </c>
      <c r="C14707" s="11" t="s">
        <v>2458</v>
      </c>
      <c r="D14707" s="11" t="s">
        <v>662</v>
      </c>
      <c r="E14707" s="11">
        <v>7020147</v>
      </c>
      <c r="F14707" s="15">
        <f>IF(ISBLANK($D14707),"",IF(ISBLANK($E14707),VLOOKUP($D14707,$J:$K,2,FALSE),VLOOKUP($E14707,'Daycare Packages'!$A:$G,7,FALSE)))</f>
        <v>27</v>
      </c>
      <c r="G14707" s="15"/>
      <c r="H14707" s="15">
        <f t="shared" si="491"/>
        <v>27</v>
      </c>
      <c r="I14707" s="198">
        <f t="shared" si="490"/>
        <v>11</v>
      </c>
    </row>
    <row r="14708" spans="1:9" x14ac:dyDescent="0.3">
      <c r="A14708" s="10">
        <v>43782</v>
      </c>
      <c r="B14708" s="11" t="s">
        <v>760</v>
      </c>
      <c r="C14708" s="11" t="s">
        <v>761</v>
      </c>
      <c r="D14708" s="11" t="s">
        <v>662</v>
      </c>
      <c r="F14708" s="15">
        <f>IF(ISBLANK($D14708),"",IF(ISBLANK($E14708),VLOOKUP($D14708,$J:$K,2,FALSE),VLOOKUP($E14708,'Daycare Packages'!$A:$G,7,FALSE)))</f>
        <v>30</v>
      </c>
      <c r="G14708" s="15"/>
      <c r="H14708" s="15">
        <f t="shared" si="491"/>
        <v>30</v>
      </c>
      <c r="I14708" s="198">
        <f t="shared" si="490"/>
        <v>11</v>
      </c>
    </row>
    <row r="14709" spans="1:9" x14ac:dyDescent="0.3">
      <c r="A14709" s="10">
        <v>43782</v>
      </c>
      <c r="B14709" s="11" t="s">
        <v>214</v>
      </c>
      <c r="C14709" s="11" t="s">
        <v>686</v>
      </c>
      <c r="D14709" s="11" t="s">
        <v>662</v>
      </c>
      <c r="E14709" s="11">
        <v>6952878</v>
      </c>
      <c r="F14709" s="15">
        <f>IF(ISBLANK($D14709),"",IF(ISBLANK($E14709),VLOOKUP($D14709,$J:$K,2,FALSE),VLOOKUP($E14709,'Daycare Packages'!$A:$G,7,FALSE)))</f>
        <v>23.4</v>
      </c>
      <c r="G14709" s="15"/>
      <c r="H14709" s="15">
        <f t="shared" si="491"/>
        <v>23.4</v>
      </c>
      <c r="I14709" s="198">
        <f t="shared" si="490"/>
        <v>11</v>
      </c>
    </row>
    <row r="14710" spans="1:9" x14ac:dyDescent="0.3">
      <c r="A14710" s="10">
        <v>43782</v>
      </c>
      <c r="B14710" s="11" t="s">
        <v>222</v>
      </c>
      <c r="C14710" s="11" t="s">
        <v>229</v>
      </c>
      <c r="D14710" s="11" t="s">
        <v>662</v>
      </c>
      <c r="E14710" s="11">
        <v>7022228</v>
      </c>
      <c r="F14710" s="15">
        <f>IF(ISBLANK($D14710),"",IF(ISBLANK($E14710),VLOOKUP($D14710,$J:$K,2,FALSE),VLOOKUP($E14710,'Daycare Packages'!$A:$G,7,FALSE)))</f>
        <v>27</v>
      </c>
      <c r="G14710" s="15"/>
      <c r="H14710" s="15">
        <f t="shared" si="491"/>
        <v>27</v>
      </c>
      <c r="I14710" s="198">
        <f t="shared" si="490"/>
        <v>11</v>
      </c>
    </row>
    <row r="14711" spans="1:9" x14ac:dyDescent="0.3">
      <c r="A14711" s="10">
        <v>43782</v>
      </c>
      <c r="B14711" s="11" t="s">
        <v>663</v>
      </c>
      <c r="C14711" s="11" t="s">
        <v>665</v>
      </c>
      <c r="D14711" s="11" t="s">
        <v>662</v>
      </c>
      <c r="F14711" s="15">
        <f>IF(ISBLANK($D14711),"",IF(ISBLANK($E14711),VLOOKUP($D14711,$J:$K,2,FALSE),VLOOKUP($E14711,'Daycare Packages'!$A:$G,7,FALSE)))</f>
        <v>30</v>
      </c>
      <c r="G14711" s="15"/>
      <c r="H14711" s="15">
        <f t="shared" si="491"/>
        <v>30</v>
      </c>
      <c r="I14711" s="198">
        <f t="shared" si="490"/>
        <v>11</v>
      </c>
    </row>
    <row r="14712" spans="1:9" x14ac:dyDescent="0.3">
      <c r="A14712" s="10">
        <v>43782</v>
      </c>
      <c r="B14712" s="11" t="s">
        <v>663</v>
      </c>
      <c r="C14712" s="11" t="s">
        <v>664</v>
      </c>
      <c r="D14712" s="11" t="s">
        <v>662</v>
      </c>
      <c r="F14712" s="15">
        <f>IF(ISBLANK($D14712),"",IF(ISBLANK($E14712),VLOOKUP($D14712,$J:$K,2,FALSE),VLOOKUP($E14712,'Daycare Packages'!$A:$G,7,FALSE)))</f>
        <v>30</v>
      </c>
      <c r="G14712" s="15"/>
      <c r="H14712" s="15">
        <f t="shared" si="491"/>
        <v>30</v>
      </c>
      <c r="I14712" s="198">
        <f t="shared" si="490"/>
        <v>11</v>
      </c>
    </row>
    <row r="14713" spans="1:9" x14ac:dyDescent="0.3">
      <c r="A14713" s="10">
        <v>43782</v>
      </c>
      <c r="B14713" s="11" t="s">
        <v>175</v>
      </c>
      <c r="C14713" s="11" t="s">
        <v>433</v>
      </c>
      <c r="D14713" s="11" t="s">
        <v>662</v>
      </c>
      <c r="E14713" s="11">
        <v>6966328</v>
      </c>
      <c r="F14713" s="15">
        <f>IF(ISBLANK($D14713),"",IF(ISBLANK($E14713),VLOOKUP($D14713,$J:$K,2,FALSE),VLOOKUP($E14713,'Daycare Packages'!$A:$G,7,FALSE)))</f>
        <v>23</v>
      </c>
      <c r="G14713" s="15"/>
      <c r="H14713" s="15">
        <f t="shared" si="491"/>
        <v>23</v>
      </c>
      <c r="I14713" s="198">
        <f t="shared" si="490"/>
        <v>11</v>
      </c>
    </row>
    <row r="14714" spans="1:9" x14ac:dyDescent="0.3">
      <c r="A14714" s="10">
        <v>43782</v>
      </c>
      <c r="B14714" s="11" t="s">
        <v>677</v>
      </c>
      <c r="C14714" s="11" t="s">
        <v>678</v>
      </c>
      <c r="D14714" s="11" t="s">
        <v>662</v>
      </c>
      <c r="F14714" s="15">
        <f>IF(ISBLANK($D14714),"",IF(ISBLANK($E14714),VLOOKUP($D14714,$J:$K,2,FALSE),VLOOKUP($E14714,'Daycare Packages'!$A:$G,7,FALSE)))</f>
        <v>30</v>
      </c>
      <c r="G14714" s="15"/>
      <c r="H14714" s="15">
        <f t="shared" si="491"/>
        <v>30</v>
      </c>
      <c r="I14714" s="198">
        <f t="shared" si="490"/>
        <v>11</v>
      </c>
    </row>
    <row r="14715" spans="1:9" x14ac:dyDescent="0.3">
      <c r="A14715" s="10">
        <v>43782</v>
      </c>
      <c r="B14715" s="11" t="s">
        <v>699</v>
      </c>
      <c r="C14715" s="11" t="s">
        <v>2613</v>
      </c>
      <c r="D14715" s="11" t="s">
        <v>662</v>
      </c>
      <c r="F14715" s="15">
        <f>IF(ISBLANK($D14715),"",IF(ISBLANK($E14715),VLOOKUP($D14715,$J:$K,2,FALSE),VLOOKUP($E14715,'Daycare Packages'!$A:$G,7,FALSE)))</f>
        <v>30</v>
      </c>
      <c r="G14715" s="15">
        <v>-3</v>
      </c>
      <c r="H14715" s="15">
        <f t="shared" si="491"/>
        <v>27</v>
      </c>
      <c r="I14715" s="198">
        <f t="shared" si="490"/>
        <v>11</v>
      </c>
    </row>
    <row r="14716" spans="1:9" x14ac:dyDescent="0.3">
      <c r="A14716" s="10">
        <v>43782</v>
      </c>
      <c r="B14716" s="11" t="s">
        <v>216</v>
      </c>
      <c r="C14716" s="11" t="s">
        <v>448</v>
      </c>
      <c r="D14716" s="11" t="s">
        <v>662</v>
      </c>
      <c r="E14716" s="11">
        <v>7001007</v>
      </c>
      <c r="F14716" s="15">
        <f>IF(ISBLANK($D14716),"",IF(ISBLANK($E14716),VLOOKUP($D14716,$J:$K,2,FALSE),VLOOKUP($E14716,'Daycare Packages'!$A:$G,7,FALSE)))</f>
        <v>27</v>
      </c>
      <c r="G14716" s="15"/>
      <c r="H14716" s="15">
        <f t="shared" si="491"/>
        <v>27</v>
      </c>
      <c r="I14716" s="198">
        <f t="shared" si="490"/>
        <v>11</v>
      </c>
    </row>
    <row r="14717" spans="1:9" x14ac:dyDescent="0.3">
      <c r="A14717" s="10">
        <v>43782</v>
      </c>
      <c r="B14717" s="11" t="s">
        <v>1164</v>
      </c>
      <c r="C14717" s="11" t="s">
        <v>395</v>
      </c>
      <c r="D14717" s="11" t="s">
        <v>662</v>
      </c>
      <c r="E14717" s="11">
        <v>7004749</v>
      </c>
      <c r="F14717" s="15">
        <f>IF(ISBLANK($D14717),"",IF(ISBLANK($E14717),VLOOKUP($D14717,$J:$K,2,FALSE),VLOOKUP($E14717,'Daycare Packages'!$A:$G,7,FALSE)))</f>
        <v>27</v>
      </c>
      <c r="G14717" s="15"/>
      <c r="H14717" s="15">
        <f t="shared" ref="H14717" si="492">IF(ISBLANK(D14717),"",SUM(F14717:G14717))</f>
        <v>27</v>
      </c>
      <c r="I14717" s="198">
        <f t="shared" si="490"/>
        <v>11</v>
      </c>
    </row>
    <row r="14718" spans="1:9" x14ac:dyDescent="0.3">
      <c r="A14718" s="10">
        <v>43782</v>
      </c>
      <c r="B14718" s="11" t="s">
        <v>2279</v>
      </c>
      <c r="C14718" s="11" t="s">
        <v>2283</v>
      </c>
      <c r="D14718" s="11" t="s">
        <v>662</v>
      </c>
      <c r="E14718" s="11">
        <v>6950486</v>
      </c>
      <c r="F14718" s="15">
        <f>IF(ISBLANK($D14718),"",IF(ISBLANK($E14718),VLOOKUP($D14718,$J:$K,2,FALSE),VLOOKUP($E14718,'Daycare Packages'!$A:$G,7,FALSE)))</f>
        <v>26</v>
      </c>
      <c r="G14718" s="15"/>
      <c r="H14718" s="15">
        <f t="shared" si="491"/>
        <v>26</v>
      </c>
      <c r="I14718" s="198">
        <f t="shared" si="490"/>
        <v>11</v>
      </c>
    </row>
    <row r="14719" spans="1:9" x14ac:dyDescent="0.3">
      <c r="A14719" s="10">
        <v>43782</v>
      </c>
      <c r="B14719" s="11" t="s">
        <v>145</v>
      </c>
      <c r="C14719" s="11" t="s">
        <v>811</v>
      </c>
      <c r="D14719" s="11" t="s">
        <v>662</v>
      </c>
      <c r="E14719" s="11">
        <v>6928372</v>
      </c>
      <c r="F14719" s="15">
        <f>IF(ISBLANK($D14719),"",IF(ISBLANK($E14719),VLOOKUP($D14719,$J:$K,2,FALSE),VLOOKUP($E14719,'Daycare Packages'!$A:$G,7,FALSE)))</f>
        <v>27</v>
      </c>
      <c r="G14719" s="15"/>
      <c r="H14719" s="15">
        <f t="shared" si="491"/>
        <v>27</v>
      </c>
      <c r="I14719" s="198">
        <f t="shared" si="490"/>
        <v>11</v>
      </c>
    </row>
    <row r="14720" spans="1:9" x14ac:dyDescent="0.3">
      <c r="A14720" s="10">
        <v>43782</v>
      </c>
      <c r="B14720" s="11" t="s">
        <v>207</v>
      </c>
      <c r="C14720" s="11" t="s">
        <v>229</v>
      </c>
      <c r="D14720" s="11" t="s">
        <v>662</v>
      </c>
      <c r="E14720" s="11">
        <v>6974737</v>
      </c>
      <c r="F14720" s="15">
        <f>IF(ISBLANK($D14720),"",IF(ISBLANK($E14720),VLOOKUP($D14720,$J:$K,2,FALSE),VLOOKUP($E14720,'Daycare Packages'!$A:$G,7,FALSE)))</f>
        <v>25</v>
      </c>
      <c r="G14720" s="15"/>
      <c r="H14720" s="15">
        <f t="shared" si="491"/>
        <v>25</v>
      </c>
      <c r="I14720" s="198">
        <f t="shared" si="490"/>
        <v>11</v>
      </c>
    </row>
    <row r="14721" spans="1:9" x14ac:dyDescent="0.3">
      <c r="A14721" s="10">
        <v>43782</v>
      </c>
      <c r="B14721" s="11" t="s">
        <v>1974</v>
      </c>
      <c r="C14721" s="11" t="s">
        <v>1975</v>
      </c>
      <c r="D14721" s="11" t="s">
        <v>662</v>
      </c>
      <c r="F14721" s="15">
        <f>IF(ISBLANK($D14721),"",IF(ISBLANK($E14721),VLOOKUP($D14721,$J:$K,2,FALSE),VLOOKUP($E14721,'Daycare Packages'!$A:$G,7,FALSE)))</f>
        <v>30</v>
      </c>
      <c r="G14721" s="15"/>
      <c r="H14721" s="15">
        <f t="shared" si="491"/>
        <v>30</v>
      </c>
      <c r="I14721" s="198">
        <f t="shared" si="490"/>
        <v>11</v>
      </c>
    </row>
    <row r="14722" spans="1:9" x14ac:dyDescent="0.3">
      <c r="A14722" s="10">
        <v>43782</v>
      </c>
      <c r="B14722" s="11" t="s">
        <v>2061</v>
      </c>
      <c r="C14722" s="11" t="s">
        <v>2062</v>
      </c>
      <c r="D14722" s="11" t="s">
        <v>662</v>
      </c>
      <c r="E14722" s="11">
        <v>7017965</v>
      </c>
      <c r="F14722" s="15">
        <f>IF(ISBLANK($D14722),"",IF(ISBLANK($E14722),VLOOKUP($D14722,$J:$K,2,FALSE),VLOOKUP($E14722,'Daycare Packages'!$A:$G,7,FALSE)))</f>
        <v>27</v>
      </c>
      <c r="G14722" s="15"/>
      <c r="H14722" s="15">
        <f t="shared" si="491"/>
        <v>27</v>
      </c>
      <c r="I14722" s="198">
        <f t="shared" si="490"/>
        <v>11</v>
      </c>
    </row>
    <row r="14723" spans="1:9" x14ac:dyDescent="0.3">
      <c r="A14723" s="10">
        <v>43782</v>
      </c>
      <c r="B14723" s="11" t="s">
        <v>2357</v>
      </c>
      <c r="C14723" s="11" t="s">
        <v>2358</v>
      </c>
      <c r="D14723" s="11" t="s">
        <v>662</v>
      </c>
      <c r="F14723" s="15">
        <f>IF(ISBLANK($D14723),"",IF(ISBLANK($E14723),VLOOKUP($D14723,$J:$K,2,FALSE),VLOOKUP($E14723,'Daycare Packages'!$A:$G,7,FALSE)))</f>
        <v>30</v>
      </c>
      <c r="G14723" s="15"/>
      <c r="H14723" s="15">
        <f t="shared" si="491"/>
        <v>30</v>
      </c>
      <c r="I14723" s="198">
        <f t="shared" ref="I14723:I14786" si="493">IF(A14723="",0,MONTH(A14723))</f>
        <v>11</v>
      </c>
    </row>
    <row r="14724" spans="1:9" x14ac:dyDescent="0.3">
      <c r="A14724" s="10">
        <v>43782</v>
      </c>
      <c r="B14724" s="11" t="s">
        <v>171</v>
      </c>
      <c r="C14724" s="11" t="s">
        <v>693</v>
      </c>
      <c r="D14724" s="11" t="s">
        <v>662</v>
      </c>
      <c r="E14724" s="11">
        <v>6951687</v>
      </c>
      <c r="F14724" s="15">
        <f>IF(ISBLANK($D14724),"",IF(ISBLANK($E14724),VLOOKUP($D14724,$J:$K,2,FALSE),VLOOKUP($E14724,'Daycare Packages'!$A:$G,7,FALSE)))</f>
        <v>26</v>
      </c>
      <c r="G14724" s="15"/>
      <c r="H14724" s="15">
        <f t="shared" si="491"/>
        <v>26</v>
      </c>
      <c r="I14724" s="198">
        <f t="shared" si="493"/>
        <v>11</v>
      </c>
    </row>
    <row r="14725" spans="1:9" x14ac:dyDescent="0.3">
      <c r="A14725" s="10">
        <v>43782</v>
      </c>
      <c r="B14725" s="11" t="s">
        <v>1165</v>
      </c>
      <c r="C14725" s="11" t="s">
        <v>1166</v>
      </c>
      <c r="D14725" s="11" t="s">
        <v>662</v>
      </c>
      <c r="E14725" s="11">
        <v>7012565</v>
      </c>
      <c r="F14725" s="15">
        <f>IF(ISBLANK($D14725),"",IF(ISBLANK($E14725),VLOOKUP($D14725,$J:$K,2,FALSE),VLOOKUP($E14725,'Daycare Packages'!$A:$G,7,FALSE)))</f>
        <v>26</v>
      </c>
      <c r="G14725" s="15"/>
      <c r="H14725" s="15">
        <f t="shared" si="491"/>
        <v>26</v>
      </c>
      <c r="I14725" s="198">
        <f t="shared" si="493"/>
        <v>11</v>
      </c>
    </row>
    <row r="14726" spans="1:9" x14ac:dyDescent="0.3">
      <c r="A14726" s="10">
        <v>43782</v>
      </c>
      <c r="B14726" s="11" t="s">
        <v>849</v>
      </c>
      <c r="C14726" s="11" t="s">
        <v>850</v>
      </c>
      <c r="D14726" s="11" t="s">
        <v>662</v>
      </c>
      <c r="F14726" s="15">
        <f>IF(ISBLANK($D14726),"",IF(ISBLANK($E14726),VLOOKUP($D14726,$J:$K,2,FALSE),VLOOKUP($E14726,'Daycare Packages'!$A:$G,7,FALSE)))</f>
        <v>30</v>
      </c>
      <c r="G14726" s="15"/>
      <c r="H14726" s="15">
        <f t="shared" si="491"/>
        <v>30</v>
      </c>
      <c r="I14726" s="198">
        <f t="shared" si="493"/>
        <v>11</v>
      </c>
    </row>
    <row r="14727" spans="1:9" x14ac:dyDescent="0.3">
      <c r="A14727" s="10">
        <v>43782</v>
      </c>
      <c r="B14727" s="11" t="s">
        <v>184</v>
      </c>
      <c r="C14727" s="11" t="s">
        <v>396</v>
      </c>
      <c r="D14727" s="11" t="s">
        <v>662</v>
      </c>
      <c r="E14727" s="11">
        <v>7024644</v>
      </c>
      <c r="F14727" s="15">
        <f>IF(ISBLANK($D14727),"",IF(ISBLANK($E14727),VLOOKUP($D14727,$J:$K,2,FALSE),VLOOKUP($E14727,'Daycare Packages'!$A:$G,7,FALSE)))</f>
        <v>26</v>
      </c>
      <c r="G14727" s="15"/>
      <c r="H14727" s="15">
        <f t="shared" si="491"/>
        <v>26</v>
      </c>
      <c r="I14727" s="198">
        <f t="shared" si="493"/>
        <v>11</v>
      </c>
    </row>
    <row r="14728" spans="1:9" x14ac:dyDescent="0.3">
      <c r="A14728" s="10">
        <v>43782</v>
      </c>
      <c r="B14728" s="11" t="s">
        <v>184</v>
      </c>
      <c r="C14728" s="11" t="s">
        <v>679</v>
      </c>
      <c r="D14728" s="11" t="s">
        <v>662</v>
      </c>
      <c r="E14728" s="11">
        <v>7024644</v>
      </c>
      <c r="F14728" s="15">
        <f>IF(ISBLANK($D14728),"",IF(ISBLANK($E14728),VLOOKUP($D14728,$J:$K,2,FALSE),VLOOKUP($E14728,'Daycare Packages'!$A:$G,7,FALSE)))</f>
        <v>26</v>
      </c>
      <c r="G14728" s="15"/>
      <c r="H14728" s="15">
        <f t="shared" si="491"/>
        <v>26</v>
      </c>
      <c r="I14728" s="198">
        <f t="shared" si="493"/>
        <v>11</v>
      </c>
    </row>
    <row r="14729" spans="1:9" x14ac:dyDescent="0.3">
      <c r="A14729" s="10">
        <v>43782</v>
      </c>
      <c r="B14729" s="11" t="s">
        <v>2452</v>
      </c>
      <c r="C14729" s="11" t="s">
        <v>483</v>
      </c>
      <c r="D14729" s="11" t="s">
        <v>659</v>
      </c>
      <c r="F14729" s="15">
        <f>IF(ISBLANK($D14729),"",IF(ISBLANK($E14729),VLOOKUP($D14729,$J:$K,2,FALSE),VLOOKUP($E14729,'Daycare Packages'!$A:$G,7,FALSE)))</f>
        <v>20</v>
      </c>
      <c r="G14729" s="15"/>
      <c r="H14729" s="15">
        <f t="shared" si="491"/>
        <v>20</v>
      </c>
      <c r="I14729" s="198">
        <f t="shared" si="493"/>
        <v>11</v>
      </c>
    </row>
    <row r="14730" spans="1:9" x14ac:dyDescent="0.3">
      <c r="A14730" s="10">
        <v>43782</v>
      </c>
      <c r="B14730" s="11" t="s">
        <v>160</v>
      </c>
      <c r="C14730" s="11" t="s">
        <v>794</v>
      </c>
      <c r="D14730" s="11" t="s">
        <v>662</v>
      </c>
      <c r="E14730" s="11">
        <v>7007163</v>
      </c>
      <c r="F14730" s="15">
        <f>IF(ISBLANK($D14730),"",IF(ISBLANK($E14730),VLOOKUP($D14730,$J:$K,2,FALSE),VLOOKUP($E14730,'Daycare Packages'!$A:$G,7,FALSE)))</f>
        <v>25</v>
      </c>
      <c r="G14730" s="15"/>
      <c r="H14730" s="15">
        <f t="shared" si="491"/>
        <v>25</v>
      </c>
      <c r="I14730" s="198">
        <f t="shared" si="493"/>
        <v>11</v>
      </c>
    </row>
    <row r="14731" spans="1:9" x14ac:dyDescent="0.3">
      <c r="A14731" s="10">
        <v>43782</v>
      </c>
      <c r="B14731" s="11" t="s">
        <v>160</v>
      </c>
      <c r="C14731" s="11" t="s">
        <v>1761</v>
      </c>
      <c r="D14731" s="11" t="s">
        <v>662</v>
      </c>
      <c r="E14731" s="11">
        <v>7007163</v>
      </c>
      <c r="F14731" s="15">
        <f>IF(ISBLANK($D14731),"",IF(ISBLANK($E14731),VLOOKUP($D14731,$J:$K,2,FALSE),VLOOKUP($E14731,'Daycare Packages'!$A:$G,7,FALSE)))</f>
        <v>25</v>
      </c>
      <c r="G14731" s="15"/>
      <c r="H14731" s="15">
        <f t="shared" si="491"/>
        <v>25</v>
      </c>
      <c r="I14731" s="198">
        <f t="shared" si="493"/>
        <v>11</v>
      </c>
    </row>
    <row r="14732" spans="1:9" x14ac:dyDescent="0.3">
      <c r="A14732" s="10">
        <v>43782</v>
      </c>
      <c r="B14732" s="11" t="s">
        <v>820</v>
      </c>
      <c r="C14732" s="11" t="s">
        <v>402</v>
      </c>
      <c r="D14732" s="11" t="s">
        <v>662</v>
      </c>
      <c r="F14732" s="15">
        <f>IF(ISBLANK($D14732),"",IF(ISBLANK($E14732),VLOOKUP($D14732,$J:$K,2,FALSE),VLOOKUP($E14732,'Daycare Packages'!$A:$G,7,FALSE)))</f>
        <v>30</v>
      </c>
      <c r="G14732" s="15"/>
      <c r="H14732" s="15">
        <f t="shared" si="491"/>
        <v>30</v>
      </c>
      <c r="I14732" s="198">
        <f t="shared" si="493"/>
        <v>11</v>
      </c>
    </row>
    <row r="14733" spans="1:9" x14ac:dyDescent="0.3">
      <c r="A14733" s="10">
        <v>43782</v>
      </c>
      <c r="B14733" s="11" t="s">
        <v>2583</v>
      </c>
      <c r="C14733" s="11" t="s">
        <v>2434</v>
      </c>
      <c r="D14733" s="11" t="s">
        <v>662</v>
      </c>
      <c r="F14733" s="15">
        <f>IF(ISBLANK($D14733),"",IF(ISBLANK($E14733),VLOOKUP($D14733,$J:$K,2,FALSE),VLOOKUP($E14733,'Daycare Packages'!$A:$G,7,FALSE)))</f>
        <v>30</v>
      </c>
      <c r="G14733" s="15"/>
      <c r="H14733" s="15">
        <f t="shared" si="491"/>
        <v>30</v>
      </c>
      <c r="I14733" s="198">
        <f t="shared" si="493"/>
        <v>11</v>
      </c>
    </row>
    <row r="14734" spans="1:9" x14ac:dyDescent="0.3">
      <c r="A14734" s="10">
        <v>43782</v>
      </c>
      <c r="B14734" s="11" t="s">
        <v>626</v>
      </c>
      <c r="C14734" s="11" t="s">
        <v>627</v>
      </c>
      <c r="D14734" s="11" t="s">
        <v>662</v>
      </c>
      <c r="F14734" s="15">
        <f>IF(ISBLANK($D14734),"",IF(ISBLANK($E14734),VLOOKUP($D14734,$J:$K,2,FALSE),VLOOKUP($E14734,'Daycare Packages'!$A:$G,7,FALSE)))</f>
        <v>30</v>
      </c>
      <c r="G14734" s="15"/>
      <c r="H14734" s="15">
        <f t="shared" si="491"/>
        <v>30</v>
      </c>
      <c r="I14734" s="198">
        <f t="shared" si="493"/>
        <v>11</v>
      </c>
    </row>
    <row r="14735" spans="1:9" x14ac:dyDescent="0.3">
      <c r="A14735" s="10">
        <v>43782</v>
      </c>
      <c r="B14735" s="11" t="s">
        <v>147</v>
      </c>
      <c r="C14735" s="11" t="s">
        <v>796</v>
      </c>
      <c r="D14735" s="11" t="s">
        <v>662</v>
      </c>
      <c r="E14735" s="11">
        <v>6931199</v>
      </c>
      <c r="F14735" s="15">
        <f>IF(ISBLANK($D14735),"",IF(ISBLANK($E14735),VLOOKUP($D14735,$J:$K,2,FALSE),VLOOKUP($E14735,'Daycare Packages'!$A:$G,7,FALSE)))</f>
        <v>23</v>
      </c>
      <c r="G14735" s="15"/>
      <c r="H14735" s="15">
        <f t="shared" si="491"/>
        <v>23</v>
      </c>
      <c r="I14735" s="198">
        <f t="shared" si="493"/>
        <v>11</v>
      </c>
    </row>
    <row r="14736" spans="1:9" x14ac:dyDescent="0.3">
      <c r="A14736" s="10">
        <v>43782</v>
      </c>
      <c r="B14736" s="11" t="s">
        <v>173</v>
      </c>
      <c r="C14736" s="11" t="s">
        <v>2614</v>
      </c>
      <c r="D14736" s="11" t="s">
        <v>662</v>
      </c>
      <c r="E14736" s="11">
        <v>6957195</v>
      </c>
      <c r="F14736" s="15">
        <f>IF(ISBLANK($D14736),"",IF(ISBLANK($E14736),VLOOKUP($D14736,$J:$K,2,FALSE),VLOOKUP($E14736,'Daycare Packages'!$A:$G,7,FALSE)))</f>
        <v>25</v>
      </c>
      <c r="G14736" s="15"/>
      <c r="H14736" s="15">
        <f t="shared" si="491"/>
        <v>25</v>
      </c>
      <c r="I14736" s="198">
        <f t="shared" si="493"/>
        <v>11</v>
      </c>
    </row>
    <row r="14737" spans="1:9" x14ac:dyDescent="0.3">
      <c r="A14737" s="10">
        <v>43782</v>
      </c>
      <c r="B14737" s="11" t="s">
        <v>2615</v>
      </c>
      <c r="C14737" s="11" t="s">
        <v>765</v>
      </c>
      <c r="D14737" s="11" t="s">
        <v>662</v>
      </c>
      <c r="F14737" s="15">
        <f>IF(ISBLANK($D14737),"",IF(ISBLANK($E14737),VLOOKUP($D14737,$J:$K,2,FALSE),VLOOKUP($E14737,'Daycare Packages'!$A:$G,7,FALSE)))</f>
        <v>30</v>
      </c>
      <c r="G14737" s="15"/>
      <c r="H14737" s="15">
        <f t="shared" si="491"/>
        <v>30</v>
      </c>
      <c r="I14737" s="198">
        <f t="shared" si="493"/>
        <v>11</v>
      </c>
    </row>
    <row r="14738" spans="1:9" x14ac:dyDescent="0.3">
      <c r="A14738" s="10">
        <v>43782</v>
      </c>
      <c r="B14738" s="11" t="s">
        <v>182</v>
      </c>
      <c r="C14738" s="11" t="s">
        <v>685</v>
      </c>
      <c r="D14738" s="11" t="s">
        <v>662</v>
      </c>
      <c r="E14738" s="11">
        <v>6973446</v>
      </c>
      <c r="F14738" s="15">
        <f>IF(ISBLANK($D14738),"",IF(ISBLANK($E14738),VLOOKUP($D14738,$J:$K,2,FALSE),VLOOKUP($E14738,'Daycare Packages'!$A:$G,7,FALSE)))</f>
        <v>23</v>
      </c>
      <c r="G14738" s="15"/>
      <c r="H14738" s="15">
        <f t="shared" si="491"/>
        <v>23</v>
      </c>
      <c r="I14738" s="198">
        <f t="shared" si="493"/>
        <v>11</v>
      </c>
    </row>
    <row r="14739" spans="1:9" x14ac:dyDescent="0.3">
      <c r="A14739" s="10">
        <v>43782</v>
      </c>
      <c r="B14739" s="11" t="s">
        <v>230</v>
      </c>
      <c r="C14739" s="11" t="s">
        <v>493</v>
      </c>
      <c r="D14739" s="11" t="s">
        <v>662</v>
      </c>
      <c r="E14739" s="11">
        <v>7020404</v>
      </c>
      <c r="F14739" s="15">
        <f>IF(ISBLANK($D14739),"",IF(ISBLANK($E14739),VLOOKUP($D14739,$J:$K,2,FALSE),VLOOKUP($E14739,'Daycare Packages'!$A:$G,7,FALSE)))</f>
        <v>27</v>
      </c>
      <c r="G14739" s="15"/>
      <c r="H14739" s="15">
        <f t="shared" si="491"/>
        <v>27</v>
      </c>
      <c r="I14739" s="198">
        <f t="shared" si="493"/>
        <v>11</v>
      </c>
    </row>
    <row r="14740" spans="1:9" x14ac:dyDescent="0.3">
      <c r="A14740" s="10">
        <v>43782</v>
      </c>
      <c r="B14740" s="11" t="s">
        <v>2367</v>
      </c>
      <c r="C14740" s="11" t="s">
        <v>631</v>
      </c>
      <c r="D14740" s="11" t="s">
        <v>662</v>
      </c>
      <c r="E14740" s="11">
        <v>6966486</v>
      </c>
      <c r="F14740" s="15">
        <f>IF(ISBLANK($D14740),"",IF(ISBLANK($E14740),VLOOKUP($D14740,$J:$K,2,FALSE),VLOOKUP($E14740,'Daycare Packages'!$A:$G,7,FALSE)))</f>
        <v>25</v>
      </c>
      <c r="G14740" s="15"/>
      <c r="H14740" s="15">
        <f t="shared" si="491"/>
        <v>25</v>
      </c>
      <c r="I14740" s="198">
        <f t="shared" si="493"/>
        <v>11</v>
      </c>
    </row>
    <row r="14741" spans="1:9" x14ac:dyDescent="0.3">
      <c r="A14741" s="10">
        <v>43782</v>
      </c>
      <c r="B14741" s="11" t="s">
        <v>170</v>
      </c>
      <c r="C14741" s="11" t="s">
        <v>2616</v>
      </c>
      <c r="D14741" s="11" t="s">
        <v>662</v>
      </c>
      <c r="E14741" s="11">
        <v>7006584</v>
      </c>
      <c r="F14741" s="15">
        <f>IF(ISBLANK($D14741),"",IF(ISBLANK($E14741),VLOOKUP($D14741,$J:$K,2,FALSE),VLOOKUP($E14741,'Daycare Packages'!$A:$G,7,FALSE)))</f>
        <v>23</v>
      </c>
      <c r="G14741" s="15"/>
      <c r="H14741" s="15">
        <f t="shared" si="491"/>
        <v>23</v>
      </c>
      <c r="I14741" s="198">
        <f t="shared" si="493"/>
        <v>11</v>
      </c>
    </row>
    <row r="14742" spans="1:9" x14ac:dyDescent="0.3">
      <c r="A14742" s="10">
        <v>43782</v>
      </c>
      <c r="B14742" s="11" t="s">
        <v>2617</v>
      </c>
      <c r="C14742" s="11" t="s">
        <v>714</v>
      </c>
      <c r="D14742" s="11" t="s">
        <v>662</v>
      </c>
      <c r="F14742" s="15">
        <f>IF(ISBLANK($D14742),"",IF(ISBLANK($E14742),VLOOKUP($D14742,$J:$K,2,FALSE),VLOOKUP($E14742,'Daycare Packages'!$A:$G,7,FALSE)))</f>
        <v>30</v>
      </c>
      <c r="G14742" s="15"/>
      <c r="H14742" s="15">
        <f t="shared" si="491"/>
        <v>30</v>
      </c>
      <c r="I14742" s="198">
        <f t="shared" si="493"/>
        <v>11</v>
      </c>
    </row>
    <row r="14743" spans="1:9" x14ac:dyDescent="0.3">
      <c r="A14743" s="10">
        <v>43782</v>
      </c>
      <c r="B14743" s="11" t="s">
        <v>109</v>
      </c>
      <c r="C14743" s="11" t="s">
        <v>883</v>
      </c>
      <c r="D14743" s="11" t="s">
        <v>662</v>
      </c>
      <c r="E14743" s="11">
        <v>6957451</v>
      </c>
      <c r="F14743" s="15">
        <f>IF(ISBLANK($D14743),"",IF(ISBLANK($E14743),VLOOKUP($D14743,$J:$K,2,FALSE),VLOOKUP($E14743,'Daycare Packages'!$A:$G,7,FALSE)))</f>
        <v>23</v>
      </c>
      <c r="G14743" s="15"/>
      <c r="H14743" s="15">
        <f t="shared" si="491"/>
        <v>23</v>
      </c>
      <c r="I14743" s="198">
        <f t="shared" si="493"/>
        <v>11</v>
      </c>
    </row>
    <row r="14744" spans="1:9" x14ac:dyDescent="0.3">
      <c r="A14744" s="10">
        <v>43782</v>
      </c>
      <c r="B14744" s="11" t="s">
        <v>109</v>
      </c>
      <c r="C14744" s="11" t="s">
        <v>930</v>
      </c>
      <c r="D14744" s="11" t="s">
        <v>662</v>
      </c>
      <c r="E14744" s="11">
        <v>6957451</v>
      </c>
      <c r="F14744" s="15">
        <f>IF(ISBLANK($D14744),"",IF(ISBLANK($E14744),VLOOKUP($D14744,$J:$K,2,FALSE),VLOOKUP($E14744,'Daycare Packages'!$A:$G,7,FALSE)))</f>
        <v>23</v>
      </c>
      <c r="G14744" s="15"/>
      <c r="H14744" s="15">
        <f t="shared" si="491"/>
        <v>23</v>
      </c>
      <c r="I14744" s="198">
        <f t="shared" si="493"/>
        <v>11</v>
      </c>
    </row>
    <row r="14745" spans="1:9" x14ac:dyDescent="0.3">
      <c r="A14745" s="10">
        <v>43782</v>
      </c>
      <c r="B14745" s="11" t="s">
        <v>2031</v>
      </c>
      <c r="C14745" s="11" t="s">
        <v>2032</v>
      </c>
      <c r="D14745" s="11" t="s">
        <v>662</v>
      </c>
      <c r="F14745" s="15">
        <f>IF(ISBLANK($D14745),"",IF(ISBLANK($E14745),VLOOKUP($D14745,$J:$K,2,FALSE),VLOOKUP($E14745,'Daycare Packages'!$A:$G,7,FALSE)))</f>
        <v>30</v>
      </c>
      <c r="G14745" s="15">
        <v>6</v>
      </c>
      <c r="H14745" s="15">
        <f t="shared" si="491"/>
        <v>36</v>
      </c>
      <c r="I14745" s="198">
        <f t="shared" si="493"/>
        <v>11</v>
      </c>
    </row>
    <row r="14746" spans="1:9" x14ac:dyDescent="0.3">
      <c r="A14746" s="10">
        <v>43782</v>
      </c>
      <c r="B14746" s="11" t="s">
        <v>156</v>
      </c>
      <c r="C14746" s="11" t="s">
        <v>479</v>
      </c>
      <c r="D14746" s="11" t="s">
        <v>662</v>
      </c>
      <c r="E14746" s="11">
        <v>6912335</v>
      </c>
      <c r="F14746" s="15">
        <f>IF(ISBLANK($D14746),"",IF(ISBLANK($E14746),VLOOKUP($D14746,$J:$K,2,FALSE),VLOOKUP($E14746,'Daycare Packages'!$A:$G,7,FALSE)))</f>
        <v>23</v>
      </c>
      <c r="G14746" s="15"/>
      <c r="H14746" s="15">
        <f t="shared" si="491"/>
        <v>23</v>
      </c>
      <c r="I14746" s="198">
        <f t="shared" si="493"/>
        <v>11</v>
      </c>
    </row>
    <row r="14747" spans="1:9" x14ac:dyDescent="0.3">
      <c r="A14747" s="10">
        <v>43782</v>
      </c>
      <c r="B14747" s="11" t="s">
        <v>894</v>
      </c>
      <c r="C14747" s="11" t="s">
        <v>895</v>
      </c>
      <c r="D14747" s="11" t="s">
        <v>662</v>
      </c>
      <c r="E14747" s="11">
        <v>7001042</v>
      </c>
      <c r="F14747" s="15">
        <f>IF(ISBLANK($D14747),"",IF(ISBLANK($E14747),VLOOKUP($D14747,$J:$K,2,FALSE),VLOOKUP($E14747,'Daycare Packages'!$A:$G,7,FALSE)))</f>
        <v>26</v>
      </c>
      <c r="G14747" s="15"/>
      <c r="H14747" s="15">
        <f t="shared" si="491"/>
        <v>26</v>
      </c>
      <c r="I14747" s="198">
        <f t="shared" si="493"/>
        <v>11</v>
      </c>
    </row>
    <row r="14748" spans="1:9" x14ac:dyDescent="0.3">
      <c r="A14748" s="10">
        <v>43782</v>
      </c>
      <c r="B14748" s="11" t="s">
        <v>894</v>
      </c>
      <c r="C14748" s="11" t="s">
        <v>622</v>
      </c>
      <c r="D14748" s="11" t="s">
        <v>662</v>
      </c>
      <c r="E14748" s="11">
        <v>7001042</v>
      </c>
      <c r="F14748" s="15">
        <f>IF(ISBLANK($D14748),"",IF(ISBLANK($E14748),VLOOKUP($D14748,$J:$K,2,FALSE),VLOOKUP($E14748,'Daycare Packages'!$A:$G,7,FALSE)))</f>
        <v>26</v>
      </c>
      <c r="G14748" s="15"/>
      <c r="H14748" s="15">
        <f t="shared" si="491"/>
        <v>26</v>
      </c>
      <c r="I14748" s="198">
        <f t="shared" si="493"/>
        <v>11</v>
      </c>
    </row>
    <row r="14749" spans="1:9" x14ac:dyDescent="0.3">
      <c r="A14749" s="10">
        <v>43782</v>
      </c>
      <c r="B14749" s="11" t="s">
        <v>218</v>
      </c>
      <c r="C14749" s="11" t="s">
        <v>738</v>
      </c>
      <c r="D14749" s="11" t="s">
        <v>662</v>
      </c>
      <c r="E14749" s="11">
        <v>6911321</v>
      </c>
      <c r="F14749" s="15">
        <f>IF(ISBLANK($D14749),"",IF(ISBLANK($E14749),VLOOKUP($D14749,$J:$K,2,FALSE),VLOOKUP($E14749,'Daycare Packages'!$A:$G,7,FALSE)))</f>
        <v>20</v>
      </c>
      <c r="G14749" s="15"/>
      <c r="H14749" s="15">
        <f t="shared" si="491"/>
        <v>20</v>
      </c>
      <c r="I14749" s="198">
        <f t="shared" si="493"/>
        <v>11</v>
      </c>
    </row>
    <row r="14750" spans="1:9" x14ac:dyDescent="0.3">
      <c r="A14750" s="10">
        <v>43782</v>
      </c>
      <c r="B14750" s="11" t="s">
        <v>218</v>
      </c>
      <c r="C14750" s="11" t="s">
        <v>737</v>
      </c>
      <c r="D14750" s="11" t="s">
        <v>662</v>
      </c>
      <c r="E14750" s="11">
        <v>6911321</v>
      </c>
      <c r="F14750" s="15">
        <f>IF(ISBLANK($D14750),"",IF(ISBLANK($E14750),VLOOKUP($D14750,$J:$K,2,FALSE),VLOOKUP($E14750,'Daycare Packages'!$A:$G,7,FALSE)))</f>
        <v>20</v>
      </c>
      <c r="G14750" s="15"/>
      <c r="H14750" s="15">
        <f t="shared" si="491"/>
        <v>20</v>
      </c>
      <c r="I14750" s="198">
        <f t="shared" si="493"/>
        <v>11</v>
      </c>
    </row>
    <row r="14751" spans="1:9" x14ac:dyDescent="0.3">
      <c r="A14751" s="55">
        <v>43782</v>
      </c>
      <c r="B14751" s="56" t="s">
        <v>163</v>
      </c>
      <c r="C14751" s="56" t="s">
        <v>593</v>
      </c>
      <c r="D14751" s="56" t="s">
        <v>662</v>
      </c>
      <c r="E14751" s="56"/>
      <c r="F14751" s="59">
        <f>IF(ISBLANK($D14751),"",IF(ISBLANK($E14751),VLOOKUP($D14751,$J:$K,2,FALSE),VLOOKUP($E14751,'Daycare Packages'!$A:$G,7,FALSE)))</f>
        <v>30</v>
      </c>
      <c r="G14751" s="59"/>
      <c r="H14751" s="59">
        <f t="shared" si="491"/>
        <v>30</v>
      </c>
      <c r="I14751" s="198">
        <f t="shared" si="493"/>
        <v>11</v>
      </c>
    </row>
    <row r="14752" spans="1:9" x14ac:dyDescent="0.3">
      <c r="A14752" s="10">
        <v>43783</v>
      </c>
      <c r="B14752" s="11" t="s">
        <v>2618</v>
      </c>
      <c r="C14752" s="11" t="s">
        <v>2619</v>
      </c>
      <c r="D14752" s="11" t="s">
        <v>671</v>
      </c>
      <c r="F14752" s="15">
        <f>IF(ISBLANK($D14752),"",IF(ISBLANK($E14752),VLOOKUP($D14752,$J:$K,2,FALSE),VLOOKUP($E14752,'Daycare Packages'!$A:$G,7,FALSE)))</f>
        <v>0</v>
      </c>
      <c r="G14752" s="15"/>
      <c r="H14752" s="15">
        <f t="shared" si="491"/>
        <v>0</v>
      </c>
      <c r="I14752" s="198">
        <f t="shared" si="493"/>
        <v>11</v>
      </c>
    </row>
    <row r="14753" spans="1:9" x14ac:dyDescent="0.3">
      <c r="A14753" s="10">
        <v>43783</v>
      </c>
      <c r="B14753" s="11" t="s">
        <v>190</v>
      </c>
      <c r="C14753" s="11" t="s">
        <v>718</v>
      </c>
      <c r="D14753" s="11" t="s">
        <v>659</v>
      </c>
      <c r="E14753" s="11">
        <v>7018928</v>
      </c>
      <c r="F14753" s="15">
        <f>IF(ISBLANK($D14753),"",IF(ISBLANK($E14753),VLOOKUP($D14753,$J:$K,2,FALSE),VLOOKUP($E14753,'Daycare Packages'!$A:$G,7,FALSE)))</f>
        <v>18</v>
      </c>
      <c r="G14753" s="15"/>
      <c r="H14753" s="15">
        <f t="shared" ref="H14753:H14816" si="494">IF(ISBLANK(D14753),"",SUM(F14753:G14753))</f>
        <v>18</v>
      </c>
      <c r="I14753" s="198">
        <f t="shared" si="493"/>
        <v>11</v>
      </c>
    </row>
    <row r="14754" spans="1:9" x14ac:dyDescent="0.3">
      <c r="A14754" s="10">
        <v>43783</v>
      </c>
      <c r="B14754" s="11" t="s">
        <v>1259</v>
      </c>
      <c r="C14754" s="11" t="s">
        <v>229</v>
      </c>
      <c r="D14754" s="11" t="s">
        <v>659</v>
      </c>
      <c r="F14754" s="15">
        <f>IF(ISBLANK($D14754),"",IF(ISBLANK($E14754),VLOOKUP($D14754,$J:$K,2,FALSE),VLOOKUP($E14754,'Daycare Packages'!$A:$G,7,FALSE)))</f>
        <v>20</v>
      </c>
      <c r="G14754" s="15"/>
      <c r="H14754" s="15">
        <f t="shared" si="494"/>
        <v>20</v>
      </c>
      <c r="I14754" s="198">
        <f t="shared" si="493"/>
        <v>11</v>
      </c>
    </row>
    <row r="14755" spans="1:9" x14ac:dyDescent="0.3">
      <c r="A14755" s="10">
        <v>43783</v>
      </c>
      <c r="B14755" s="11" t="s">
        <v>1221</v>
      </c>
      <c r="C14755" s="11" t="s">
        <v>1222</v>
      </c>
      <c r="D14755" s="11" t="s">
        <v>659</v>
      </c>
      <c r="E14755" s="11">
        <v>7008424</v>
      </c>
      <c r="F14755" s="15">
        <f>IF(ISBLANK($D14755),"",IF(ISBLANK($E14755),VLOOKUP($D14755,$J:$K,2,FALSE),VLOOKUP($E14755,'Daycare Packages'!$A:$G,7,FALSE)))</f>
        <v>18</v>
      </c>
      <c r="G14755" s="15"/>
      <c r="H14755" s="15">
        <f t="shared" si="494"/>
        <v>18</v>
      </c>
      <c r="I14755" s="198">
        <f t="shared" si="493"/>
        <v>11</v>
      </c>
    </row>
    <row r="14756" spans="1:9" x14ac:dyDescent="0.3">
      <c r="A14756" s="10">
        <v>43783</v>
      </c>
      <c r="B14756" s="11" t="s">
        <v>1890</v>
      </c>
      <c r="C14756" s="11" t="s">
        <v>1891</v>
      </c>
      <c r="D14756" s="11" t="s">
        <v>662</v>
      </c>
      <c r="F14756" s="15">
        <f>IF(ISBLANK($D14756),"",IF(ISBLANK($E14756),VLOOKUP($D14756,$J:$K,2,FALSE),VLOOKUP($E14756,'Daycare Packages'!$A:$G,7,FALSE)))</f>
        <v>30</v>
      </c>
      <c r="G14756" s="15"/>
      <c r="H14756" s="15">
        <f t="shared" si="494"/>
        <v>30</v>
      </c>
      <c r="I14756" s="198">
        <f t="shared" si="493"/>
        <v>11</v>
      </c>
    </row>
    <row r="14757" spans="1:9" x14ac:dyDescent="0.3">
      <c r="A14757" s="10">
        <v>43783</v>
      </c>
      <c r="B14757" s="11" t="s">
        <v>175</v>
      </c>
      <c r="C14757" s="11" t="s">
        <v>433</v>
      </c>
      <c r="D14757" s="11" t="s">
        <v>662</v>
      </c>
      <c r="E14757" s="11">
        <v>6966328</v>
      </c>
      <c r="F14757" s="15">
        <f>IF(ISBLANK($D14757),"",IF(ISBLANK($E14757),VLOOKUP($D14757,$J:$K,2,FALSE),VLOOKUP($E14757,'Daycare Packages'!$A:$G,7,FALSE)))</f>
        <v>23</v>
      </c>
      <c r="G14757" s="15"/>
      <c r="H14757" s="15">
        <f t="shared" si="494"/>
        <v>23</v>
      </c>
      <c r="I14757" s="198">
        <f t="shared" si="493"/>
        <v>11</v>
      </c>
    </row>
    <row r="14758" spans="1:9" x14ac:dyDescent="0.3">
      <c r="A14758" s="10">
        <v>43783</v>
      </c>
      <c r="B14758" s="11" t="s">
        <v>2603</v>
      </c>
      <c r="C14758" s="11" t="s">
        <v>658</v>
      </c>
      <c r="D14758" s="11" t="s">
        <v>662</v>
      </c>
      <c r="F14758" s="15">
        <f>IF(ISBLANK($D14758),"",IF(ISBLANK($E14758),VLOOKUP($D14758,$J:$K,2,FALSE),VLOOKUP($E14758,'Daycare Packages'!$A:$G,7,FALSE)))</f>
        <v>30</v>
      </c>
      <c r="G14758" s="15"/>
      <c r="H14758" s="15">
        <f t="shared" si="494"/>
        <v>30</v>
      </c>
      <c r="I14758" s="198">
        <f t="shared" si="493"/>
        <v>11</v>
      </c>
    </row>
    <row r="14759" spans="1:9" x14ac:dyDescent="0.3">
      <c r="A14759" s="10">
        <v>43783</v>
      </c>
      <c r="B14759" s="11" t="s">
        <v>2603</v>
      </c>
      <c r="C14759" s="11" t="s">
        <v>661</v>
      </c>
      <c r="D14759" s="11" t="s">
        <v>662</v>
      </c>
      <c r="F14759" s="15">
        <f>IF(ISBLANK($D14759),"",IF(ISBLANK($E14759),VLOOKUP($D14759,$J:$K,2,FALSE),VLOOKUP($E14759,'Daycare Packages'!$A:$G,7,FALSE)))</f>
        <v>30</v>
      </c>
      <c r="G14759" s="15"/>
      <c r="H14759" s="15">
        <f t="shared" si="494"/>
        <v>30</v>
      </c>
      <c r="I14759" s="198">
        <f t="shared" si="493"/>
        <v>11</v>
      </c>
    </row>
    <row r="14760" spans="1:9" x14ac:dyDescent="0.3">
      <c r="A14760" s="10">
        <v>43783</v>
      </c>
      <c r="B14760" s="11" t="s">
        <v>2167</v>
      </c>
      <c r="C14760" s="11" t="s">
        <v>570</v>
      </c>
      <c r="D14760" s="11" t="s">
        <v>662</v>
      </c>
      <c r="E14760" s="11">
        <v>6999419</v>
      </c>
      <c r="F14760" s="15">
        <f>IF(ISBLANK($D14760),"",IF(ISBLANK($E14760),VLOOKUP($D14760,$J:$K,2,FALSE),VLOOKUP($E14760,'Daycare Packages'!$A:$G,7,FALSE)))</f>
        <v>27</v>
      </c>
      <c r="G14760" s="15"/>
      <c r="H14760" s="15">
        <f t="shared" si="494"/>
        <v>27</v>
      </c>
      <c r="I14760" s="198">
        <f t="shared" si="493"/>
        <v>11</v>
      </c>
    </row>
    <row r="14761" spans="1:9" x14ac:dyDescent="0.3">
      <c r="A14761" s="10">
        <v>43783</v>
      </c>
      <c r="B14761" s="11" t="s">
        <v>427</v>
      </c>
      <c r="C14761" s="11" t="s">
        <v>1313</v>
      </c>
      <c r="D14761" s="11" t="s">
        <v>662</v>
      </c>
      <c r="E14761" s="11">
        <v>7002117</v>
      </c>
      <c r="F14761" s="15">
        <f>IF(ISBLANK($D14761),"",IF(ISBLANK($E14761),VLOOKUP($D14761,$J:$K,2,FALSE),VLOOKUP($E14761,'Daycare Packages'!$A:$G,7,FALSE)))</f>
        <v>19</v>
      </c>
      <c r="G14761" s="15"/>
      <c r="H14761" s="15">
        <f t="shared" si="494"/>
        <v>19</v>
      </c>
      <c r="I14761" s="198">
        <f t="shared" si="493"/>
        <v>11</v>
      </c>
    </row>
    <row r="14762" spans="1:9" x14ac:dyDescent="0.3">
      <c r="A14762" s="10">
        <v>43783</v>
      </c>
      <c r="B14762" s="11" t="s">
        <v>690</v>
      </c>
      <c r="C14762" s="11" t="s">
        <v>691</v>
      </c>
      <c r="D14762" s="11" t="s">
        <v>662</v>
      </c>
      <c r="E14762" s="11">
        <v>6937080</v>
      </c>
      <c r="F14762" s="15">
        <f>IF(ISBLANK($D14762),"",IF(ISBLANK($E14762),VLOOKUP($D14762,$J:$K,2,FALSE),VLOOKUP($E14762,'Daycare Packages'!$A:$G,7,FALSE)))</f>
        <v>23</v>
      </c>
      <c r="G14762" s="15"/>
      <c r="H14762" s="15">
        <f t="shared" si="494"/>
        <v>23</v>
      </c>
      <c r="I14762" s="198">
        <f t="shared" si="493"/>
        <v>11</v>
      </c>
    </row>
    <row r="14763" spans="1:9" x14ac:dyDescent="0.3">
      <c r="A14763" s="10">
        <v>43783</v>
      </c>
      <c r="B14763" s="11" t="s">
        <v>1867</v>
      </c>
      <c r="C14763" s="11" t="s">
        <v>557</v>
      </c>
      <c r="D14763" s="11" t="s">
        <v>659</v>
      </c>
      <c r="F14763" s="15">
        <f>IF(ISBLANK($D14763),"",IF(ISBLANK($E14763),VLOOKUP($D14763,$J:$K,2,FALSE),VLOOKUP($E14763,'Daycare Packages'!$A:$G,7,FALSE)))</f>
        <v>20</v>
      </c>
      <c r="G14763" s="15"/>
      <c r="H14763" s="15">
        <f t="shared" si="494"/>
        <v>20</v>
      </c>
      <c r="I14763" s="198">
        <f t="shared" si="493"/>
        <v>11</v>
      </c>
    </row>
    <row r="14764" spans="1:9" x14ac:dyDescent="0.3">
      <c r="A14764" s="10">
        <v>43783</v>
      </c>
      <c r="B14764" s="11" t="s">
        <v>565</v>
      </c>
      <c r="C14764" s="11" t="s">
        <v>566</v>
      </c>
      <c r="D14764" s="11" t="s">
        <v>659</v>
      </c>
      <c r="F14764" s="15">
        <f>IF(ISBLANK($D14764),"",IF(ISBLANK($E14764),VLOOKUP($D14764,$J:$K,2,FALSE),VLOOKUP($E14764,'Daycare Packages'!$A:$G,7,FALSE)))</f>
        <v>20</v>
      </c>
      <c r="G14764" s="15"/>
      <c r="H14764" s="15">
        <f t="shared" si="494"/>
        <v>20</v>
      </c>
      <c r="I14764" s="198">
        <f t="shared" si="493"/>
        <v>11</v>
      </c>
    </row>
    <row r="14765" spans="1:9" x14ac:dyDescent="0.3">
      <c r="A14765" s="10">
        <v>43783</v>
      </c>
      <c r="B14765" s="11" t="s">
        <v>2609</v>
      </c>
      <c r="C14765" s="11" t="s">
        <v>448</v>
      </c>
      <c r="D14765" s="11" t="s">
        <v>662</v>
      </c>
      <c r="F14765" s="15">
        <f>IF(ISBLANK($D14765),"",IF(ISBLANK($E14765),VLOOKUP($D14765,$J:$K,2,FALSE),VLOOKUP($E14765,'Daycare Packages'!$A:$G,7,FALSE)))</f>
        <v>30</v>
      </c>
      <c r="G14765" s="15"/>
      <c r="H14765" s="15">
        <f t="shared" si="494"/>
        <v>30</v>
      </c>
      <c r="I14765" s="198">
        <f t="shared" si="493"/>
        <v>11</v>
      </c>
    </row>
    <row r="14766" spans="1:9" x14ac:dyDescent="0.3">
      <c r="A14766" s="10">
        <v>43783</v>
      </c>
      <c r="B14766" s="11" t="s">
        <v>833</v>
      </c>
      <c r="C14766" s="11" t="s">
        <v>618</v>
      </c>
      <c r="D14766" s="11" t="s">
        <v>662</v>
      </c>
      <c r="F14766" s="15">
        <f>IF(ISBLANK($D14766),"",IF(ISBLANK($E14766),VLOOKUP($D14766,$J:$K,2,FALSE),VLOOKUP($E14766,'Daycare Packages'!$A:$G,7,FALSE)))</f>
        <v>30</v>
      </c>
      <c r="G14766" s="15"/>
      <c r="H14766" s="15">
        <f t="shared" si="494"/>
        <v>30</v>
      </c>
      <c r="I14766" s="198">
        <f t="shared" si="493"/>
        <v>11</v>
      </c>
    </row>
    <row r="14767" spans="1:9" x14ac:dyDescent="0.3">
      <c r="A14767" s="10">
        <v>43783</v>
      </c>
      <c r="B14767" s="11" t="s">
        <v>2059</v>
      </c>
      <c r="C14767" s="11" t="s">
        <v>426</v>
      </c>
      <c r="D14767" s="11" t="s">
        <v>662</v>
      </c>
      <c r="F14767" s="15">
        <f>IF(ISBLANK($D14767),"",IF(ISBLANK($E14767),VLOOKUP($D14767,$J:$K,2,FALSE),VLOOKUP($E14767,'Daycare Packages'!$A:$G,7,FALSE)))</f>
        <v>30</v>
      </c>
      <c r="G14767" s="15"/>
      <c r="H14767" s="15">
        <f t="shared" si="494"/>
        <v>30</v>
      </c>
      <c r="I14767" s="198">
        <f t="shared" si="493"/>
        <v>11</v>
      </c>
    </row>
    <row r="14768" spans="1:9" x14ac:dyDescent="0.3">
      <c r="A14768" s="10">
        <v>43783</v>
      </c>
      <c r="B14768" s="11" t="s">
        <v>197</v>
      </c>
      <c r="C14768" s="11" t="s">
        <v>689</v>
      </c>
      <c r="D14768" s="11" t="s">
        <v>662</v>
      </c>
      <c r="E14768" s="11">
        <v>7001011</v>
      </c>
      <c r="F14768" s="15">
        <f>IF(ISBLANK($D14768),"",IF(ISBLANK($E14768),VLOOKUP($D14768,$J:$K,2,FALSE),VLOOKUP($E14768,'Daycare Packages'!$A:$G,7,FALSE)))</f>
        <v>27</v>
      </c>
      <c r="G14768" s="15"/>
      <c r="H14768" s="15">
        <f t="shared" si="494"/>
        <v>27</v>
      </c>
      <c r="I14768" s="198">
        <f t="shared" si="493"/>
        <v>11</v>
      </c>
    </row>
    <row r="14769" spans="1:9" x14ac:dyDescent="0.3">
      <c r="A14769" s="10">
        <v>43783</v>
      </c>
      <c r="B14769" s="11" t="s">
        <v>1987</v>
      </c>
      <c r="C14769" s="11" t="s">
        <v>1988</v>
      </c>
      <c r="D14769" s="11" t="s">
        <v>662</v>
      </c>
      <c r="F14769" s="15">
        <f>IF(ISBLANK($D14769),"",IF(ISBLANK($E14769),VLOOKUP($D14769,$J:$K,2,FALSE),VLOOKUP($E14769,'Daycare Packages'!$A:$G,7,FALSE)))</f>
        <v>30</v>
      </c>
      <c r="G14769" s="15"/>
      <c r="H14769" s="15">
        <f t="shared" si="494"/>
        <v>30</v>
      </c>
      <c r="I14769" s="198">
        <f t="shared" si="493"/>
        <v>11</v>
      </c>
    </row>
    <row r="14770" spans="1:9" x14ac:dyDescent="0.3">
      <c r="A14770" s="10">
        <v>43783</v>
      </c>
      <c r="B14770" s="11" t="s">
        <v>173</v>
      </c>
      <c r="C14770" s="11" t="s">
        <v>791</v>
      </c>
      <c r="D14770" s="11" t="s">
        <v>662</v>
      </c>
      <c r="E14770" s="11">
        <v>6957195</v>
      </c>
      <c r="F14770" s="15">
        <f>IF(ISBLANK($D14770),"",IF(ISBLANK($E14770),VLOOKUP($D14770,$J:$K,2,FALSE),VLOOKUP($E14770,'Daycare Packages'!$A:$G,7,FALSE)))</f>
        <v>25</v>
      </c>
      <c r="G14770" s="15"/>
      <c r="H14770" s="15">
        <f t="shared" si="494"/>
        <v>25</v>
      </c>
      <c r="I14770" s="198">
        <f t="shared" si="493"/>
        <v>11</v>
      </c>
    </row>
    <row r="14771" spans="1:9" x14ac:dyDescent="0.3">
      <c r="A14771" s="10">
        <v>43783</v>
      </c>
      <c r="B14771" s="11" t="s">
        <v>111</v>
      </c>
      <c r="C14771" s="11" t="s">
        <v>821</v>
      </c>
      <c r="D14771" s="11" t="s">
        <v>662</v>
      </c>
      <c r="E14771" s="11">
        <v>7007267</v>
      </c>
      <c r="F14771" s="15">
        <f>IF(ISBLANK($D14771),"",IF(ISBLANK($E14771),VLOOKUP($D14771,$J:$K,2,FALSE),VLOOKUP($E14771,'Daycare Packages'!$A:$G,7,FALSE)))</f>
        <v>26</v>
      </c>
      <c r="G14771" s="15"/>
      <c r="H14771" s="15">
        <f t="shared" si="494"/>
        <v>26</v>
      </c>
      <c r="I14771" s="198">
        <f t="shared" si="493"/>
        <v>11</v>
      </c>
    </row>
    <row r="14772" spans="1:9" x14ac:dyDescent="0.3">
      <c r="A14772" s="10">
        <v>43783</v>
      </c>
      <c r="B14772" s="11" t="s">
        <v>111</v>
      </c>
      <c r="C14772" s="11" t="s">
        <v>661</v>
      </c>
      <c r="D14772" s="11" t="s">
        <v>662</v>
      </c>
      <c r="E14772" s="11">
        <v>7007267</v>
      </c>
      <c r="F14772" s="15">
        <f>IF(ISBLANK($D14772),"",IF(ISBLANK($E14772),VLOOKUP($D14772,$J:$K,2,FALSE),VLOOKUP($E14772,'Daycare Packages'!$A:$G,7,FALSE)))</f>
        <v>26</v>
      </c>
      <c r="G14772" s="15"/>
      <c r="H14772" s="15">
        <f t="shared" si="494"/>
        <v>26</v>
      </c>
      <c r="I14772" s="198">
        <f t="shared" si="493"/>
        <v>11</v>
      </c>
    </row>
    <row r="14773" spans="1:9" x14ac:dyDescent="0.3">
      <c r="A14773" s="10">
        <v>43783</v>
      </c>
      <c r="B14773" s="11" t="s">
        <v>358</v>
      </c>
      <c r="C14773" s="11" t="s">
        <v>491</v>
      </c>
      <c r="D14773" s="11" t="s">
        <v>659</v>
      </c>
      <c r="F14773" s="15">
        <f>IF(ISBLANK($D14773),"",IF(ISBLANK($E14773),VLOOKUP($D14773,$J:$K,2,FALSE),VLOOKUP($E14773,'Daycare Packages'!$A:$G,7,FALSE)))</f>
        <v>20</v>
      </c>
      <c r="G14773" s="15"/>
      <c r="H14773" s="15">
        <f t="shared" si="494"/>
        <v>20</v>
      </c>
      <c r="I14773" s="198">
        <f t="shared" si="493"/>
        <v>11</v>
      </c>
    </row>
    <row r="14774" spans="1:9" x14ac:dyDescent="0.3">
      <c r="A14774" s="10">
        <v>43783</v>
      </c>
      <c r="B14774" s="11" t="s">
        <v>362</v>
      </c>
      <c r="C14774" s="11" t="s">
        <v>590</v>
      </c>
      <c r="D14774" s="11" t="s">
        <v>662</v>
      </c>
      <c r="E14774" s="11">
        <v>6992186</v>
      </c>
      <c r="F14774" s="15">
        <f>IF(ISBLANK($D14774),"",IF(ISBLANK($E14774),VLOOKUP($D14774,$J:$K,2,FALSE),VLOOKUP($E14774,'Daycare Packages'!$A:$G,7,FALSE)))</f>
        <v>27</v>
      </c>
      <c r="G14774" s="15"/>
      <c r="H14774" s="15">
        <f t="shared" si="494"/>
        <v>27</v>
      </c>
      <c r="I14774" s="198">
        <f t="shared" si="493"/>
        <v>11</v>
      </c>
    </row>
    <row r="14775" spans="1:9" x14ac:dyDescent="0.3">
      <c r="A14775" s="10">
        <v>43783</v>
      </c>
      <c r="B14775" s="11" t="s">
        <v>1947</v>
      </c>
      <c r="C14775" s="11" t="s">
        <v>1948</v>
      </c>
      <c r="D14775" s="11" t="s">
        <v>662</v>
      </c>
      <c r="F14775" s="15">
        <f>IF(ISBLANK($D14775),"",IF(ISBLANK($E14775),VLOOKUP($D14775,$J:$K,2,FALSE),VLOOKUP($E14775,'Daycare Packages'!$A:$G,7,FALSE)))</f>
        <v>30</v>
      </c>
      <c r="G14775" s="15"/>
      <c r="H14775" s="15">
        <f t="shared" si="494"/>
        <v>30</v>
      </c>
      <c r="I14775" s="198">
        <f t="shared" si="493"/>
        <v>11</v>
      </c>
    </row>
    <row r="14776" spans="1:9" x14ac:dyDescent="0.3">
      <c r="A14776" s="10">
        <v>43783</v>
      </c>
      <c r="B14776" s="11" t="s">
        <v>2621</v>
      </c>
      <c r="C14776" s="11" t="s">
        <v>750</v>
      </c>
      <c r="D14776" s="11" t="s">
        <v>662</v>
      </c>
      <c r="E14776" s="11">
        <v>6903883</v>
      </c>
      <c r="F14776" s="15">
        <f>IF(ISBLANK($D14776),"",IF(ISBLANK($E14776),VLOOKUP($D14776,$J:$K,2,FALSE),VLOOKUP($E14776,'Daycare Packages'!$A:$G,7,FALSE)))</f>
        <v>0</v>
      </c>
      <c r="G14776" s="15"/>
      <c r="H14776" s="15">
        <f t="shared" si="494"/>
        <v>0</v>
      </c>
      <c r="I14776" s="198">
        <f t="shared" si="493"/>
        <v>11</v>
      </c>
    </row>
    <row r="14777" spans="1:9" x14ac:dyDescent="0.3">
      <c r="A14777" s="10">
        <v>43783</v>
      </c>
      <c r="B14777" s="11" t="s">
        <v>688</v>
      </c>
      <c r="C14777" s="11" t="s">
        <v>689</v>
      </c>
      <c r="D14777" s="11" t="s">
        <v>662</v>
      </c>
      <c r="F14777" s="15">
        <f>IF(ISBLANK($D14777),"",IF(ISBLANK($E14777),VLOOKUP($D14777,$J:$K,2,FALSE),VLOOKUP($E14777,'Daycare Packages'!$A:$G,7,FALSE)))</f>
        <v>30</v>
      </c>
      <c r="G14777" s="15"/>
      <c r="H14777" s="15">
        <f t="shared" si="494"/>
        <v>30</v>
      </c>
      <c r="I14777" s="198">
        <f t="shared" si="493"/>
        <v>11</v>
      </c>
    </row>
    <row r="14778" spans="1:9" x14ac:dyDescent="0.3">
      <c r="A14778" s="10">
        <v>43783</v>
      </c>
      <c r="B14778" s="11" t="s">
        <v>1961</v>
      </c>
      <c r="C14778" s="11" t="s">
        <v>2622</v>
      </c>
      <c r="D14778" s="11" t="s">
        <v>662</v>
      </c>
      <c r="F14778" s="15">
        <f>IF(ISBLANK($D14778),"",IF(ISBLANK($E14778),VLOOKUP($D14778,$J:$K,2,FALSE),VLOOKUP($E14778,'Daycare Packages'!$A:$G,7,FALSE)))</f>
        <v>30</v>
      </c>
      <c r="G14778" s="15"/>
      <c r="H14778" s="15">
        <f t="shared" si="494"/>
        <v>30</v>
      </c>
      <c r="I14778" s="198">
        <f t="shared" si="493"/>
        <v>11</v>
      </c>
    </row>
    <row r="14779" spans="1:9" x14ac:dyDescent="0.3">
      <c r="A14779" s="10">
        <v>43783</v>
      </c>
      <c r="B14779" s="11" t="s">
        <v>209</v>
      </c>
      <c r="C14779" s="11" t="s">
        <v>702</v>
      </c>
      <c r="D14779" s="11" t="s">
        <v>662</v>
      </c>
      <c r="E14779" s="11">
        <v>6992732</v>
      </c>
      <c r="F14779" s="15">
        <f>IF(ISBLANK($D14779),"",IF(ISBLANK($E14779),VLOOKUP($D14779,$J:$K,2,FALSE),VLOOKUP($E14779,'Daycare Packages'!$A:$G,7,FALSE)))</f>
        <v>27</v>
      </c>
      <c r="G14779" s="15"/>
      <c r="H14779" s="15">
        <f t="shared" si="494"/>
        <v>27</v>
      </c>
      <c r="I14779" s="198">
        <f t="shared" si="493"/>
        <v>11</v>
      </c>
    </row>
    <row r="14780" spans="1:9" x14ac:dyDescent="0.3">
      <c r="A14780" s="10">
        <v>43783</v>
      </c>
      <c r="B14780" s="11" t="s">
        <v>2623</v>
      </c>
      <c r="C14780" s="11" t="s">
        <v>1660</v>
      </c>
      <c r="D14780" s="11" t="s">
        <v>662</v>
      </c>
      <c r="E14780" s="11">
        <v>6972428</v>
      </c>
      <c r="F14780" s="15">
        <f>IF(ISBLANK($D14780),"",IF(ISBLANK($E14780),VLOOKUP($D14780,$J:$K,2,FALSE),VLOOKUP($E14780,'Daycare Packages'!$A:$G,7,FALSE)))</f>
        <v>26</v>
      </c>
      <c r="G14780" s="15"/>
      <c r="H14780" s="15">
        <f t="shared" si="494"/>
        <v>26</v>
      </c>
      <c r="I14780" s="198">
        <f t="shared" si="493"/>
        <v>11</v>
      </c>
    </row>
    <row r="14781" spans="1:9" x14ac:dyDescent="0.3">
      <c r="A14781" s="10">
        <v>43783</v>
      </c>
      <c r="B14781" s="11" t="s">
        <v>167</v>
      </c>
      <c r="C14781" s="11" t="s">
        <v>726</v>
      </c>
      <c r="D14781" s="11" t="s">
        <v>662</v>
      </c>
      <c r="E14781" s="11">
        <v>7004248</v>
      </c>
      <c r="F14781" s="15">
        <f>IF(ISBLANK($D14781),"",IF(ISBLANK($E14781),VLOOKUP($D14781,$J:$K,2,FALSE),VLOOKUP($E14781,'Daycare Packages'!$A:$G,7,FALSE)))</f>
        <v>27</v>
      </c>
      <c r="G14781" s="15"/>
      <c r="H14781" s="15">
        <f t="shared" si="494"/>
        <v>27</v>
      </c>
      <c r="I14781" s="198">
        <f t="shared" si="493"/>
        <v>11</v>
      </c>
    </row>
    <row r="14782" spans="1:9" x14ac:dyDescent="0.3">
      <c r="A14782" s="10">
        <v>43783</v>
      </c>
      <c r="B14782" s="11" t="s">
        <v>167</v>
      </c>
      <c r="C14782" s="11" t="s">
        <v>467</v>
      </c>
      <c r="D14782" s="11" t="s">
        <v>662</v>
      </c>
      <c r="E14782" s="11">
        <v>7004248</v>
      </c>
      <c r="F14782" s="15">
        <f>IF(ISBLANK($D14782),"",IF(ISBLANK($E14782),VLOOKUP($D14782,$J:$K,2,FALSE),VLOOKUP($E14782,'Daycare Packages'!$A:$G,7,FALSE)))</f>
        <v>27</v>
      </c>
      <c r="G14782" s="15"/>
      <c r="H14782" s="15">
        <f t="shared" si="494"/>
        <v>27</v>
      </c>
      <c r="I14782" s="198">
        <f t="shared" si="493"/>
        <v>11</v>
      </c>
    </row>
    <row r="14783" spans="1:9" x14ac:dyDescent="0.3">
      <c r="A14783" s="10">
        <v>43783</v>
      </c>
      <c r="B14783" s="11" t="s">
        <v>1699</v>
      </c>
      <c r="C14783" s="11" t="s">
        <v>1700</v>
      </c>
      <c r="D14783" s="11" t="s">
        <v>662</v>
      </c>
      <c r="F14783" s="15">
        <f>IF(ISBLANK($D14783),"",IF(ISBLANK($E14783),VLOOKUP($D14783,$J:$K,2,FALSE),VLOOKUP($E14783,'Daycare Packages'!$A:$G,7,FALSE)))</f>
        <v>30</v>
      </c>
      <c r="G14783" s="15"/>
      <c r="H14783" s="15">
        <f t="shared" si="494"/>
        <v>30</v>
      </c>
      <c r="I14783" s="198">
        <f t="shared" si="493"/>
        <v>11</v>
      </c>
    </row>
    <row r="14784" spans="1:9" x14ac:dyDescent="0.3">
      <c r="A14784" s="10">
        <v>43783</v>
      </c>
      <c r="B14784" s="11" t="s">
        <v>154</v>
      </c>
      <c r="C14784" s="11" t="s">
        <v>729</v>
      </c>
      <c r="D14784" s="11" t="s">
        <v>662</v>
      </c>
      <c r="E14784" s="11">
        <v>7000172</v>
      </c>
      <c r="F14784" s="15">
        <f>IF(ISBLANK($D14784),"",IF(ISBLANK($E14784),VLOOKUP($D14784,$J:$K,2,FALSE),VLOOKUP($E14784,'Daycare Packages'!$A:$G,7,FALSE)))</f>
        <v>27</v>
      </c>
      <c r="G14784" s="15"/>
      <c r="H14784" s="15">
        <f t="shared" si="494"/>
        <v>27</v>
      </c>
      <c r="I14784" s="198">
        <f t="shared" si="493"/>
        <v>11</v>
      </c>
    </row>
    <row r="14785" spans="1:9" x14ac:dyDescent="0.3">
      <c r="A14785" s="10">
        <v>43783</v>
      </c>
      <c r="B14785" s="11" t="s">
        <v>2624</v>
      </c>
      <c r="C14785" s="11" t="s">
        <v>2578</v>
      </c>
      <c r="D14785" s="11" t="s">
        <v>662</v>
      </c>
      <c r="E14785" s="11">
        <v>7017690</v>
      </c>
      <c r="F14785" s="15">
        <f>IF(ISBLANK($D14785),"",IF(ISBLANK($E14785),VLOOKUP($D14785,$J:$K,2,FALSE),VLOOKUP($E14785,'Daycare Packages'!$A:$G,7,FALSE)))</f>
        <v>27</v>
      </c>
      <c r="G14785" s="15"/>
      <c r="H14785" s="15">
        <f t="shared" si="494"/>
        <v>27</v>
      </c>
      <c r="I14785" s="198">
        <f t="shared" si="493"/>
        <v>11</v>
      </c>
    </row>
    <row r="14786" spans="1:9" x14ac:dyDescent="0.3">
      <c r="A14786" s="10">
        <v>43783</v>
      </c>
      <c r="B14786" s="11" t="s">
        <v>2457</v>
      </c>
      <c r="C14786" s="11" t="s">
        <v>2458</v>
      </c>
      <c r="D14786" s="11" t="s">
        <v>662</v>
      </c>
      <c r="E14786" s="11">
        <v>7020147</v>
      </c>
      <c r="F14786" s="15">
        <f>IF(ISBLANK($D14786),"",IF(ISBLANK($E14786),VLOOKUP($D14786,$J:$K,2,FALSE),VLOOKUP($E14786,'Daycare Packages'!$A:$G,7,FALSE)))</f>
        <v>27</v>
      </c>
      <c r="G14786" s="15"/>
      <c r="H14786" s="15">
        <f t="shared" si="494"/>
        <v>27</v>
      </c>
      <c r="I14786" s="198">
        <f t="shared" si="493"/>
        <v>11</v>
      </c>
    </row>
    <row r="14787" spans="1:9" x14ac:dyDescent="0.3">
      <c r="A14787" s="10">
        <v>43783</v>
      </c>
      <c r="B14787" s="11" t="s">
        <v>2151</v>
      </c>
      <c r="C14787" s="11" t="s">
        <v>808</v>
      </c>
      <c r="D14787" s="11" t="s">
        <v>662</v>
      </c>
      <c r="F14787" s="15">
        <f>IF(ISBLANK($D14787),"",IF(ISBLANK($E14787),VLOOKUP($D14787,$J:$K,2,FALSE),VLOOKUP($E14787,'Daycare Packages'!$A:$G,7,FALSE)))</f>
        <v>30</v>
      </c>
      <c r="G14787" s="15"/>
      <c r="H14787" s="15">
        <f t="shared" si="494"/>
        <v>30</v>
      </c>
      <c r="I14787" s="198">
        <f t="shared" ref="I14787:I14850" si="495">IF(A14787="",0,MONTH(A14787))</f>
        <v>11</v>
      </c>
    </row>
    <row r="14788" spans="1:9" x14ac:dyDescent="0.3">
      <c r="A14788" s="10">
        <v>43783</v>
      </c>
      <c r="B14788" s="11" t="s">
        <v>1863</v>
      </c>
      <c r="C14788" s="11" t="s">
        <v>1864</v>
      </c>
      <c r="D14788" s="11" t="s">
        <v>662</v>
      </c>
      <c r="E14788" s="11">
        <v>6927437</v>
      </c>
      <c r="F14788" s="15">
        <f>IF(ISBLANK($D14788),"",IF(ISBLANK($E14788),VLOOKUP($D14788,$J:$K,2,FALSE),VLOOKUP($E14788,'Daycare Packages'!$A:$G,7,FALSE)))</f>
        <v>27</v>
      </c>
      <c r="G14788" s="15"/>
      <c r="H14788" s="15">
        <f t="shared" si="494"/>
        <v>27</v>
      </c>
      <c r="I14788" s="198">
        <f t="shared" si="495"/>
        <v>11</v>
      </c>
    </row>
    <row r="14789" spans="1:9" x14ac:dyDescent="0.3">
      <c r="A14789" s="10">
        <v>43783</v>
      </c>
      <c r="B14789" s="11" t="s">
        <v>182</v>
      </c>
      <c r="C14789" s="11" t="s">
        <v>685</v>
      </c>
      <c r="D14789" s="11" t="s">
        <v>662</v>
      </c>
      <c r="E14789" s="11">
        <v>6973446</v>
      </c>
      <c r="F14789" s="15">
        <f>IF(ISBLANK($D14789),"",IF(ISBLANK($E14789),VLOOKUP($D14789,$J:$K,2,FALSE),VLOOKUP($E14789,'Daycare Packages'!$A:$G,7,FALSE)))</f>
        <v>23</v>
      </c>
      <c r="G14789" s="15"/>
      <c r="H14789" s="15">
        <f t="shared" si="494"/>
        <v>23</v>
      </c>
      <c r="I14789" s="198">
        <f t="shared" si="495"/>
        <v>11</v>
      </c>
    </row>
    <row r="14790" spans="1:9" x14ac:dyDescent="0.3">
      <c r="A14790" s="10">
        <v>43783</v>
      </c>
      <c r="B14790" s="11" t="s">
        <v>2471</v>
      </c>
      <c r="C14790" s="11" t="s">
        <v>1006</v>
      </c>
      <c r="D14790" s="11" t="s">
        <v>662</v>
      </c>
      <c r="E14790" s="11">
        <v>6906040</v>
      </c>
      <c r="F14790" s="15">
        <f>IF(ISBLANK($D14790),"",IF(ISBLANK($E14790),VLOOKUP($D14790,$J:$K,2,FALSE),VLOOKUP($E14790,'Daycare Packages'!$A:$G,7,FALSE)))</f>
        <v>23</v>
      </c>
      <c r="G14790" s="15"/>
      <c r="H14790" s="15">
        <f t="shared" si="494"/>
        <v>23</v>
      </c>
      <c r="I14790" s="198">
        <f t="shared" si="495"/>
        <v>11</v>
      </c>
    </row>
    <row r="14791" spans="1:9" x14ac:dyDescent="0.3">
      <c r="A14791" s="10">
        <v>43783</v>
      </c>
      <c r="B14791" s="11" t="s">
        <v>2471</v>
      </c>
      <c r="C14791" s="11" t="s">
        <v>715</v>
      </c>
      <c r="D14791" s="11" t="s">
        <v>662</v>
      </c>
      <c r="E14791" s="11">
        <v>6906040</v>
      </c>
      <c r="F14791" s="15">
        <f>IF(ISBLANK($D14791),"",IF(ISBLANK($E14791),VLOOKUP($D14791,$J:$K,2,FALSE),VLOOKUP($E14791,'Daycare Packages'!$A:$G,7,FALSE)))</f>
        <v>23</v>
      </c>
      <c r="G14791" s="15"/>
      <c r="H14791" s="15">
        <f t="shared" si="494"/>
        <v>23</v>
      </c>
      <c r="I14791" s="198">
        <f t="shared" si="495"/>
        <v>11</v>
      </c>
    </row>
    <row r="14792" spans="1:9" x14ac:dyDescent="0.3">
      <c r="A14792" s="10">
        <v>43783</v>
      </c>
      <c r="B14792" s="11" t="s">
        <v>2573</v>
      </c>
      <c r="C14792" s="11" t="s">
        <v>573</v>
      </c>
      <c r="D14792" s="11" t="s">
        <v>662</v>
      </c>
      <c r="E14792" s="11">
        <v>7015428</v>
      </c>
      <c r="F14792" s="15">
        <f>IF(ISBLANK($D14792),"",IF(ISBLANK($E14792),VLOOKUP($D14792,$J:$K,2,FALSE),VLOOKUP($E14792,'Daycare Packages'!$A:$G,7,FALSE)))</f>
        <v>23</v>
      </c>
      <c r="G14792" s="15"/>
      <c r="H14792" s="15">
        <f t="shared" si="494"/>
        <v>23</v>
      </c>
      <c r="I14792" s="198">
        <f t="shared" si="495"/>
        <v>11</v>
      </c>
    </row>
    <row r="14793" spans="1:9" x14ac:dyDescent="0.3">
      <c r="A14793" s="10">
        <v>43783</v>
      </c>
      <c r="B14793" s="11" t="s">
        <v>160</v>
      </c>
      <c r="C14793" s="11" t="s">
        <v>794</v>
      </c>
      <c r="D14793" s="11" t="s">
        <v>662</v>
      </c>
      <c r="E14793" s="11">
        <v>7007163</v>
      </c>
      <c r="F14793" s="15">
        <f>IF(ISBLANK($D14793),"",IF(ISBLANK($E14793),VLOOKUP($D14793,$J:$K,2,FALSE),VLOOKUP($E14793,'Daycare Packages'!$A:$G,7,FALSE)))</f>
        <v>25</v>
      </c>
      <c r="G14793" s="15"/>
      <c r="H14793" s="15">
        <f t="shared" si="494"/>
        <v>25</v>
      </c>
      <c r="I14793" s="198">
        <f t="shared" si="495"/>
        <v>11</v>
      </c>
    </row>
    <row r="14794" spans="1:9" x14ac:dyDescent="0.3">
      <c r="A14794" s="10">
        <v>43783</v>
      </c>
      <c r="B14794" s="11" t="s">
        <v>160</v>
      </c>
      <c r="C14794" s="11" t="s">
        <v>1761</v>
      </c>
      <c r="D14794" s="11" t="s">
        <v>662</v>
      </c>
      <c r="E14794" s="11">
        <v>7007163</v>
      </c>
      <c r="F14794" s="15">
        <f>IF(ISBLANK($D14794),"",IF(ISBLANK($E14794),VLOOKUP($D14794,$J:$K,2,FALSE),VLOOKUP($E14794,'Daycare Packages'!$A:$G,7,FALSE)))</f>
        <v>25</v>
      </c>
      <c r="G14794" s="15"/>
      <c r="H14794" s="15">
        <f t="shared" si="494"/>
        <v>25</v>
      </c>
      <c r="I14794" s="198">
        <f t="shared" si="495"/>
        <v>11</v>
      </c>
    </row>
    <row r="14795" spans="1:9" x14ac:dyDescent="0.3">
      <c r="A14795" s="10">
        <v>43783</v>
      </c>
      <c r="B14795" s="11" t="s">
        <v>873</v>
      </c>
      <c r="C14795" s="11" t="s">
        <v>493</v>
      </c>
      <c r="D14795" s="11" t="s">
        <v>662</v>
      </c>
      <c r="E14795" s="11">
        <v>7001233</v>
      </c>
      <c r="F14795" s="15">
        <f>IF(ISBLANK($D14795),"",IF(ISBLANK($E14795),VLOOKUP($D14795,$J:$K,2,FALSE),VLOOKUP($E14795,'Daycare Packages'!$A:$G,7,FALSE)))</f>
        <v>27</v>
      </c>
      <c r="G14795" s="15"/>
      <c r="H14795" s="15">
        <f t="shared" si="494"/>
        <v>27</v>
      </c>
      <c r="I14795" s="198">
        <f t="shared" si="495"/>
        <v>11</v>
      </c>
    </row>
    <row r="14796" spans="1:9" x14ac:dyDescent="0.3">
      <c r="A14796" s="10">
        <v>43783</v>
      </c>
      <c r="B14796" s="11" t="s">
        <v>751</v>
      </c>
      <c r="C14796" s="11" t="s">
        <v>2625</v>
      </c>
      <c r="D14796" s="11" t="s">
        <v>662</v>
      </c>
      <c r="F14796" s="15">
        <f>IF(ISBLANK($D14796),"",IF(ISBLANK($E14796),VLOOKUP($D14796,$J:$K,2,FALSE),VLOOKUP($E14796,'Daycare Packages'!$A:$G,7,FALSE)))</f>
        <v>30</v>
      </c>
      <c r="G14796" s="15"/>
      <c r="H14796" s="15">
        <f t="shared" si="494"/>
        <v>30</v>
      </c>
      <c r="I14796" s="198">
        <f t="shared" si="495"/>
        <v>11</v>
      </c>
    </row>
    <row r="14797" spans="1:9" x14ac:dyDescent="0.3">
      <c r="A14797" s="10">
        <v>43783</v>
      </c>
      <c r="B14797" s="11" t="s">
        <v>1628</v>
      </c>
      <c r="C14797" s="11" t="s">
        <v>1629</v>
      </c>
      <c r="D14797" s="11" t="s">
        <v>662</v>
      </c>
      <c r="E14797" s="11">
        <v>7006584</v>
      </c>
      <c r="F14797" s="15">
        <f>IF(ISBLANK($D14797),"",IF(ISBLANK($E14797),VLOOKUP($D14797,$J:$K,2,FALSE),VLOOKUP($E14797,'Daycare Packages'!$A:$G,7,FALSE)))</f>
        <v>23</v>
      </c>
      <c r="G14797" s="15"/>
      <c r="H14797" s="15">
        <f t="shared" si="494"/>
        <v>23</v>
      </c>
      <c r="I14797" s="198">
        <f t="shared" si="495"/>
        <v>11</v>
      </c>
    </row>
    <row r="14798" spans="1:9" x14ac:dyDescent="0.3">
      <c r="A14798" s="10">
        <v>43783</v>
      </c>
      <c r="B14798" s="11" t="s">
        <v>170</v>
      </c>
      <c r="C14798" s="11" t="s">
        <v>710</v>
      </c>
      <c r="D14798" s="11" t="s">
        <v>662</v>
      </c>
      <c r="E14798" s="11">
        <v>7006584</v>
      </c>
      <c r="F14798" s="15">
        <f>IF(ISBLANK($D14798),"",IF(ISBLANK($E14798),VLOOKUP($D14798,$J:$K,2,FALSE),VLOOKUP($E14798,'Daycare Packages'!$A:$G,7,FALSE)))</f>
        <v>23</v>
      </c>
      <c r="G14798" s="15"/>
      <c r="H14798" s="15">
        <f t="shared" si="494"/>
        <v>23</v>
      </c>
      <c r="I14798" s="198">
        <f t="shared" si="495"/>
        <v>11</v>
      </c>
    </row>
    <row r="14799" spans="1:9" x14ac:dyDescent="0.3">
      <c r="A14799" s="10">
        <v>43783</v>
      </c>
      <c r="B14799" s="11" t="s">
        <v>223</v>
      </c>
      <c r="C14799" s="11" t="s">
        <v>538</v>
      </c>
      <c r="D14799" s="11" t="s">
        <v>662</v>
      </c>
      <c r="F14799" s="15">
        <f>IF(ISBLANK($D14799),"",IF(ISBLANK($E14799),VLOOKUP($D14799,$J:$K,2,FALSE),VLOOKUP($E14799,'Daycare Packages'!$A:$G,7,FALSE)))</f>
        <v>30</v>
      </c>
      <c r="G14799" s="15"/>
      <c r="H14799" s="15">
        <f t="shared" si="494"/>
        <v>30</v>
      </c>
      <c r="I14799" s="198">
        <f t="shared" si="495"/>
        <v>11</v>
      </c>
    </row>
    <row r="14800" spans="1:9" x14ac:dyDescent="0.3">
      <c r="A14800" s="10">
        <v>43783</v>
      </c>
      <c r="B14800" s="11" t="s">
        <v>123</v>
      </c>
      <c r="C14800" s="11" t="s">
        <v>622</v>
      </c>
      <c r="D14800" s="11" t="s">
        <v>662</v>
      </c>
      <c r="E14800" s="11">
        <v>6960781</v>
      </c>
      <c r="F14800" s="15">
        <f>IF(ISBLANK($D14800),"",IF(ISBLANK($E14800),VLOOKUP($D14800,$J:$K,2,FALSE),VLOOKUP($E14800,'Daycare Packages'!$A:$G,7,FALSE)))</f>
        <v>23</v>
      </c>
      <c r="G14800" s="15"/>
      <c r="H14800" s="15">
        <f t="shared" si="494"/>
        <v>23</v>
      </c>
      <c r="I14800" s="198">
        <f t="shared" si="495"/>
        <v>11</v>
      </c>
    </row>
    <row r="14801" spans="1:9" x14ac:dyDescent="0.3">
      <c r="A14801" s="10">
        <v>43783</v>
      </c>
      <c r="B14801" s="11" t="s">
        <v>1979</v>
      </c>
      <c r="C14801" s="11" t="s">
        <v>474</v>
      </c>
      <c r="D14801" s="11" t="s">
        <v>662</v>
      </c>
      <c r="E14801" s="11">
        <v>6921788</v>
      </c>
      <c r="F14801" s="15">
        <f>IF(ISBLANK($D14801),"",IF(ISBLANK($E14801),VLOOKUP($D14801,$J:$K,2,FALSE),VLOOKUP($E14801,'Daycare Packages'!$A:$G,7,FALSE)))</f>
        <v>23</v>
      </c>
      <c r="G14801" s="15"/>
      <c r="H14801" s="15">
        <f t="shared" si="494"/>
        <v>23</v>
      </c>
      <c r="I14801" s="198">
        <f t="shared" si="495"/>
        <v>11</v>
      </c>
    </row>
    <row r="14802" spans="1:9" x14ac:dyDescent="0.3">
      <c r="A14802" s="10">
        <v>43783</v>
      </c>
      <c r="B14802" s="11" t="s">
        <v>217</v>
      </c>
      <c r="C14802" s="11" t="s">
        <v>402</v>
      </c>
      <c r="D14802" s="11" t="s">
        <v>662</v>
      </c>
      <c r="E14802" s="11">
        <v>7001066</v>
      </c>
      <c r="F14802" s="15">
        <f>IF(ISBLANK($D14802),"",IF(ISBLANK($E14802),VLOOKUP($D14802,$J:$K,2,FALSE),VLOOKUP($E14802,'Daycare Packages'!$A:$G,7,FALSE)))</f>
        <v>26</v>
      </c>
      <c r="G14802" s="15"/>
      <c r="H14802" s="15">
        <f t="shared" si="494"/>
        <v>26</v>
      </c>
      <c r="I14802" s="198">
        <f t="shared" si="495"/>
        <v>11</v>
      </c>
    </row>
    <row r="14803" spans="1:9" x14ac:dyDescent="0.3">
      <c r="A14803" s="10">
        <v>43783</v>
      </c>
      <c r="B14803" s="11" t="s">
        <v>849</v>
      </c>
      <c r="C14803" s="11" t="s">
        <v>850</v>
      </c>
      <c r="D14803" s="11" t="s">
        <v>662</v>
      </c>
      <c r="F14803" s="15">
        <f>IF(ISBLANK($D14803),"",IF(ISBLANK($E14803),VLOOKUP($D14803,$J:$K,2,FALSE),VLOOKUP($E14803,'Daycare Packages'!$A:$G,7,FALSE)))</f>
        <v>30</v>
      </c>
      <c r="G14803" s="15"/>
      <c r="H14803" s="15">
        <f t="shared" si="494"/>
        <v>30</v>
      </c>
      <c r="I14803" s="198">
        <f t="shared" si="495"/>
        <v>11</v>
      </c>
    </row>
    <row r="14804" spans="1:9" x14ac:dyDescent="0.3">
      <c r="A14804" s="10">
        <v>43783</v>
      </c>
      <c r="B14804" s="11" t="s">
        <v>677</v>
      </c>
      <c r="C14804" s="11" t="s">
        <v>1295</v>
      </c>
      <c r="D14804" s="11" t="s">
        <v>662</v>
      </c>
      <c r="F14804" s="15">
        <f>IF(ISBLANK($D14804),"",IF(ISBLANK($E14804),VLOOKUP($D14804,$J:$K,2,FALSE),VLOOKUP($E14804,'Daycare Packages'!$A:$G,7,FALSE)))</f>
        <v>30</v>
      </c>
      <c r="G14804" s="15"/>
      <c r="H14804" s="15">
        <f t="shared" si="494"/>
        <v>30</v>
      </c>
      <c r="I14804" s="198">
        <f t="shared" si="495"/>
        <v>11</v>
      </c>
    </row>
    <row r="14805" spans="1:9" x14ac:dyDescent="0.3">
      <c r="A14805" s="10">
        <v>43783</v>
      </c>
      <c r="B14805" s="11" t="s">
        <v>287</v>
      </c>
      <c r="C14805" s="11" t="s">
        <v>2466</v>
      </c>
      <c r="D14805" s="11" t="s">
        <v>662</v>
      </c>
      <c r="F14805" s="15">
        <f>IF(ISBLANK($D14805),"",IF(ISBLANK($E14805),VLOOKUP($D14805,$J:$K,2,FALSE),VLOOKUP($E14805,'Daycare Packages'!$A:$G,7,FALSE)))</f>
        <v>30</v>
      </c>
      <c r="G14805" s="15"/>
      <c r="H14805" s="15">
        <f t="shared" si="494"/>
        <v>30</v>
      </c>
      <c r="I14805" s="198">
        <f t="shared" si="495"/>
        <v>11</v>
      </c>
    </row>
    <row r="14806" spans="1:9" x14ac:dyDescent="0.3">
      <c r="A14806" s="10">
        <v>43783</v>
      </c>
      <c r="B14806" s="11" t="s">
        <v>180</v>
      </c>
      <c r="C14806" s="11" t="s">
        <v>483</v>
      </c>
      <c r="D14806" s="11" t="s">
        <v>662</v>
      </c>
      <c r="E14806" s="11">
        <v>6720702</v>
      </c>
      <c r="F14806" s="15">
        <f>IF(ISBLANK($D14806),"",IF(ISBLANK($E14806),VLOOKUP($D14806,$J:$K,2,FALSE),VLOOKUP($E14806,'Daycare Packages'!$A:$G,7,FALSE)))</f>
        <v>26</v>
      </c>
      <c r="G14806" s="15"/>
      <c r="H14806" s="15">
        <f t="shared" si="494"/>
        <v>26</v>
      </c>
      <c r="I14806" s="198">
        <f t="shared" si="495"/>
        <v>11</v>
      </c>
    </row>
    <row r="14807" spans="1:9" x14ac:dyDescent="0.3">
      <c r="A14807" s="10">
        <v>43783</v>
      </c>
      <c r="B14807" s="11" t="s">
        <v>127</v>
      </c>
      <c r="C14807" s="11" t="s">
        <v>715</v>
      </c>
      <c r="D14807" s="11" t="s">
        <v>662</v>
      </c>
      <c r="E14807" s="11">
        <v>7003404</v>
      </c>
      <c r="F14807" s="15">
        <f>IF(ISBLANK($D14807),"",IF(ISBLANK($E14807),VLOOKUP($D14807,$J:$K,2,FALSE),VLOOKUP($E14807,'Daycare Packages'!$A:$G,7,FALSE)))</f>
        <v>23</v>
      </c>
      <c r="G14807" s="15"/>
      <c r="H14807" s="15">
        <f t="shared" si="494"/>
        <v>23</v>
      </c>
      <c r="I14807" s="198">
        <f t="shared" si="495"/>
        <v>11</v>
      </c>
    </row>
    <row r="14808" spans="1:9" x14ac:dyDescent="0.3">
      <c r="A14808" s="10">
        <v>43783</v>
      </c>
      <c r="B14808" s="11" t="s">
        <v>1165</v>
      </c>
      <c r="C14808" s="11" t="s">
        <v>1166</v>
      </c>
      <c r="D14808" s="11" t="s">
        <v>662</v>
      </c>
      <c r="E14808" s="11">
        <v>7012565</v>
      </c>
      <c r="F14808" s="15">
        <f>IF(ISBLANK($D14808),"",IF(ISBLANK($E14808),VLOOKUP($D14808,$J:$K,2,FALSE),VLOOKUP($E14808,'Daycare Packages'!$A:$G,7,FALSE)))</f>
        <v>26</v>
      </c>
      <c r="G14808" s="15"/>
      <c r="H14808" s="15">
        <f t="shared" si="494"/>
        <v>26</v>
      </c>
      <c r="I14808" s="198">
        <f t="shared" si="495"/>
        <v>11</v>
      </c>
    </row>
    <row r="14809" spans="1:9" x14ac:dyDescent="0.3">
      <c r="A14809" s="10">
        <v>43783</v>
      </c>
      <c r="B14809" s="11" t="s">
        <v>371</v>
      </c>
      <c r="C14809" s="11" t="s">
        <v>642</v>
      </c>
      <c r="D14809" s="11" t="s">
        <v>662</v>
      </c>
      <c r="E14809" s="11">
        <v>6974647</v>
      </c>
      <c r="F14809" s="15">
        <f>IF(ISBLANK($D14809),"",IF(ISBLANK($E14809),VLOOKUP($D14809,$J:$K,2,FALSE),VLOOKUP($E14809,'Daycare Packages'!$A:$G,7,FALSE)))</f>
        <v>27</v>
      </c>
      <c r="G14809" s="15"/>
      <c r="H14809" s="15">
        <f t="shared" si="494"/>
        <v>27</v>
      </c>
      <c r="I14809" s="198">
        <f t="shared" si="495"/>
        <v>11</v>
      </c>
    </row>
    <row r="14810" spans="1:9" x14ac:dyDescent="0.3">
      <c r="A14810" s="10">
        <v>43783</v>
      </c>
      <c r="B14810" s="11" t="s">
        <v>311</v>
      </c>
      <c r="C14810" s="11" t="s">
        <v>898</v>
      </c>
      <c r="D14810" s="11" t="s">
        <v>659</v>
      </c>
      <c r="F14810" s="15">
        <f>IF(ISBLANK($D14810),"",IF(ISBLANK($E14810),VLOOKUP($D14810,$J:$K,2,FALSE),VLOOKUP($E14810,'Daycare Packages'!$A:$G,7,FALSE)))</f>
        <v>20</v>
      </c>
      <c r="G14810" s="15">
        <v>-1</v>
      </c>
      <c r="H14810" s="15">
        <f t="shared" si="494"/>
        <v>19</v>
      </c>
      <c r="I14810" s="198">
        <f t="shared" si="495"/>
        <v>11</v>
      </c>
    </row>
    <row r="14811" spans="1:9" x14ac:dyDescent="0.3">
      <c r="A14811" s="10">
        <v>43783</v>
      </c>
      <c r="B14811" s="11" t="s">
        <v>311</v>
      </c>
      <c r="C14811" s="11" t="s">
        <v>553</v>
      </c>
      <c r="D14811" s="11" t="s">
        <v>659</v>
      </c>
      <c r="F14811" s="15">
        <f>IF(ISBLANK($D14811),"",IF(ISBLANK($E14811),VLOOKUP($D14811,$J:$K,2,FALSE),VLOOKUP($E14811,'Daycare Packages'!$A:$G,7,FALSE)))</f>
        <v>20</v>
      </c>
      <c r="G14811" s="15">
        <v>-1</v>
      </c>
      <c r="H14811" s="15">
        <f t="shared" si="494"/>
        <v>19</v>
      </c>
      <c r="I14811" s="198">
        <f t="shared" si="495"/>
        <v>11</v>
      </c>
    </row>
    <row r="14812" spans="1:9" x14ac:dyDescent="0.3">
      <c r="A14812" s="10">
        <v>43783</v>
      </c>
      <c r="B14812" s="11" t="s">
        <v>1957</v>
      </c>
      <c r="C14812" s="11" t="s">
        <v>419</v>
      </c>
      <c r="D14812" s="11" t="s">
        <v>662</v>
      </c>
      <c r="E14812" s="11">
        <v>6999452</v>
      </c>
      <c r="F14812" s="15">
        <f>IF(ISBLANK($D14812),"",IF(ISBLANK($E14812),VLOOKUP($D14812,$J:$K,2,FALSE),VLOOKUP($E14812,'Daycare Packages'!$A:$G,7,FALSE)))</f>
        <v>27</v>
      </c>
      <c r="G14812" s="15"/>
      <c r="H14812" s="15">
        <f t="shared" si="494"/>
        <v>27</v>
      </c>
      <c r="I14812" s="198">
        <f t="shared" si="495"/>
        <v>11</v>
      </c>
    </row>
    <row r="14813" spans="1:9" x14ac:dyDescent="0.3">
      <c r="A14813" s="10">
        <v>43783</v>
      </c>
      <c r="B14813" s="11" t="s">
        <v>2583</v>
      </c>
      <c r="C14813" s="11" t="s">
        <v>2434</v>
      </c>
      <c r="D14813" s="11" t="s">
        <v>662</v>
      </c>
      <c r="E14813" s="11">
        <v>7025847</v>
      </c>
      <c r="F14813" s="15">
        <f>IF(ISBLANK($D14813),"",IF(ISBLANK($E14813),VLOOKUP($D14813,$J:$K,2,FALSE),VLOOKUP($E14813,'Daycare Packages'!$A:$G,7,FALSE)))</f>
        <v>27</v>
      </c>
      <c r="G14813" s="15"/>
      <c r="H14813" s="15">
        <f t="shared" si="494"/>
        <v>27</v>
      </c>
      <c r="I14813" s="198">
        <f t="shared" si="495"/>
        <v>11</v>
      </c>
    </row>
    <row r="14814" spans="1:9" x14ac:dyDescent="0.3">
      <c r="A14814" s="10">
        <v>43783</v>
      </c>
      <c r="B14814" s="11" t="s">
        <v>222</v>
      </c>
      <c r="C14814" s="11" t="s">
        <v>229</v>
      </c>
      <c r="D14814" s="11" t="s">
        <v>662</v>
      </c>
      <c r="E14814" s="11">
        <v>7022228</v>
      </c>
      <c r="F14814" s="15">
        <f>IF(ISBLANK($D14814),"",IF(ISBLANK($E14814),VLOOKUP($D14814,$J:$K,2,FALSE),VLOOKUP($E14814,'Daycare Packages'!$A:$G,7,FALSE)))</f>
        <v>27</v>
      </c>
      <c r="G14814" s="15"/>
      <c r="H14814" s="15">
        <f t="shared" si="494"/>
        <v>27</v>
      </c>
      <c r="I14814" s="198">
        <f t="shared" si="495"/>
        <v>11</v>
      </c>
    </row>
    <row r="14815" spans="1:9" x14ac:dyDescent="0.3">
      <c r="A14815" s="10">
        <v>43783</v>
      </c>
      <c r="B14815" s="11" t="s">
        <v>912</v>
      </c>
      <c r="C14815" s="11" t="s">
        <v>913</v>
      </c>
      <c r="D14815" s="11" t="s">
        <v>662</v>
      </c>
      <c r="F14815" s="15">
        <f>IF(ISBLANK($D14815),"",IF(ISBLANK($E14815),VLOOKUP($D14815,$J:$K,2,FALSE),VLOOKUP($E14815,'Daycare Packages'!$A:$G,7,FALSE)))</f>
        <v>30</v>
      </c>
      <c r="G14815" s="15"/>
      <c r="H14815" s="15">
        <f t="shared" si="494"/>
        <v>30</v>
      </c>
      <c r="I14815" s="198">
        <f t="shared" si="495"/>
        <v>11</v>
      </c>
    </row>
    <row r="14816" spans="1:9" x14ac:dyDescent="0.3">
      <c r="A14816" s="10">
        <v>43783</v>
      </c>
      <c r="B14816" s="11" t="s">
        <v>1692</v>
      </c>
      <c r="C14816" s="11" t="s">
        <v>650</v>
      </c>
      <c r="D14816" s="11" t="s">
        <v>662</v>
      </c>
      <c r="F14816" s="15">
        <f>IF(ISBLANK($D14816),"",IF(ISBLANK($E14816),VLOOKUP($D14816,$J:$K,2,FALSE),VLOOKUP($E14816,'Daycare Packages'!$A:$G,7,FALSE)))</f>
        <v>30</v>
      </c>
      <c r="G14816" s="15"/>
      <c r="H14816" s="15">
        <f t="shared" si="494"/>
        <v>30</v>
      </c>
      <c r="I14816" s="198">
        <f t="shared" si="495"/>
        <v>11</v>
      </c>
    </row>
    <row r="14817" spans="1:9" x14ac:dyDescent="0.3">
      <c r="A14817" s="10">
        <v>43783</v>
      </c>
      <c r="B14817" s="11" t="s">
        <v>136</v>
      </c>
      <c r="C14817" s="11" t="s">
        <v>650</v>
      </c>
      <c r="D14817" s="11" t="s">
        <v>662</v>
      </c>
      <c r="E14817" s="11">
        <v>7008308</v>
      </c>
      <c r="F14817" s="15">
        <f>IF(ISBLANK($D14817),"",IF(ISBLANK($E14817),VLOOKUP($D14817,$J:$K,2,FALSE),VLOOKUP($E14817,'Daycare Packages'!$A:$G,7,FALSE)))</f>
        <v>26</v>
      </c>
      <c r="G14817" s="15"/>
      <c r="H14817" s="15">
        <f t="shared" ref="H14817:H14880" si="496">IF(ISBLANK(D14817),"",SUM(F14817:G14817))</f>
        <v>26</v>
      </c>
      <c r="I14817" s="198">
        <f t="shared" si="495"/>
        <v>11</v>
      </c>
    </row>
    <row r="14818" spans="1:9" x14ac:dyDescent="0.3">
      <c r="A14818" s="10">
        <v>43783</v>
      </c>
      <c r="B14818" s="11" t="s">
        <v>191</v>
      </c>
      <c r="C14818" s="11" t="s">
        <v>776</v>
      </c>
      <c r="D14818" s="11" t="s">
        <v>662</v>
      </c>
      <c r="E14818" s="11">
        <v>6902659</v>
      </c>
      <c r="F14818" s="15">
        <f>IF(ISBLANK($D14818),"",IF(ISBLANK($E14818),VLOOKUP($D14818,$J:$K,2,FALSE),VLOOKUP($E14818,'Daycare Packages'!$A:$G,7,FALSE)))</f>
        <v>27</v>
      </c>
      <c r="G14818" s="15"/>
      <c r="H14818" s="15">
        <f t="shared" si="496"/>
        <v>27</v>
      </c>
      <c r="I14818" s="198">
        <f t="shared" si="495"/>
        <v>11</v>
      </c>
    </row>
    <row r="14819" spans="1:9" x14ac:dyDescent="0.3">
      <c r="A14819" s="10">
        <v>43783</v>
      </c>
      <c r="B14819" s="11" t="s">
        <v>907</v>
      </c>
      <c r="C14819" s="11" t="s">
        <v>908</v>
      </c>
      <c r="D14819" s="11" t="s">
        <v>662</v>
      </c>
      <c r="F14819" s="15">
        <f>IF(ISBLANK($D14819),"",IF(ISBLANK($E14819),VLOOKUP($D14819,$J:$K,2,FALSE),VLOOKUP($E14819,'Daycare Packages'!$A:$G,7,FALSE)))</f>
        <v>30</v>
      </c>
      <c r="G14819" s="15"/>
      <c r="H14819" s="15">
        <f t="shared" si="496"/>
        <v>30</v>
      </c>
      <c r="I14819" s="198">
        <f t="shared" si="495"/>
        <v>11</v>
      </c>
    </row>
    <row r="14820" spans="1:9" x14ac:dyDescent="0.3">
      <c r="A14820" s="10">
        <v>43783</v>
      </c>
      <c r="B14820" s="11" t="s">
        <v>2061</v>
      </c>
      <c r="C14820" s="11" t="s">
        <v>2062</v>
      </c>
      <c r="D14820" s="11" t="s">
        <v>662</v>
      </c>
      <c r="E14820" s="11">
        <v>7017965</v>
      </c>
      <c r="F14820" s="15">
        <f>IF(ISBLANK($D14820),"",IF(ISBLANK($E14820),VLOOKUP($D14820,$J:$K,2,FALSE),VLOOKUP($E14820,'Daycare Packages'!$A:$G,7,FALSE)))</f>
        <v>27</v>
      </c>
      <c r="G14820" s="15"/>
      <c r="H14820" s="15">
        <f t="shared" si="496"/>
        <v>27</v>
      </c>
      <c r="I14820" s="198">
        <f t="shared" si="495"/>
        <v>11</v>
      </c>
    </row>
    <row r="14821" spans="1:9" x14ac:dyDescent="0.3">
      <c r="A14821" s="10">
        <v>43783</v>
      </c>
      <c r="B14821" s="11" t="s">
        <v>663</v>
      </c>
      <c r="C14821" s="11" t="s">
        <v>665</v>
      </c>
      <c r="D14821" s="11" t="s">
        <v>662</v>
      </c>
      <c r="F14821" s="15">
        <f>IF(ISBLANK($D14821),"",IF(ISBLANK($E14821),VLOOKUP($D14821,$J:$K,2,FALSE),VLOOKUP($E14821,'Daycare Packages'!$A:$G,7,FALSE)))</f>
        <v>30</v>
      </c>
      <c r="G14821" s="15"/>
      <c r="H14821" s="15">
        <f t="shared" si="496"/>
        <v>30</v>
      </c>
      <c r="I14821" s="198">
        <f t="shared" si="495"/>
        <v>11</v>
      </c>
    </row>
    <row r="14822" spans="1:9" x14ac:dyDescent="0.3">
      <c r="A14822" s="10">
        <v>43783</v>
      </c>
      <c r="B14822" s="11" t="s">
        <v>663</v>
      </c>
      <c r="C14822" s="11" t="s">
        <v>664</v>
      </c>
      <c r="D14822" s="11" t="s">
        <v>662</v>
      </c>
      <c r="F14822" s="15">
        <f>IF(ISBLANK($D14822),"",IF(ISBLANK($E14822),VLOOKUP($D14822,$J:$K,2,FALSE),VLOOKUP($E14822,'Daycare Packages'!$A:$G,7,FALSE)))</f>
        <v>30</v>
      </c>
      <c r="G14822" s="15"/>
      <c r="H14822" s="15">
        <f t="shared" si="496"/>
        <v>30</v>
      </c>
      <c r="I14822" s="198">
        <f t="shared" si="495"/>
        <v>11</v>
      </c>
    </row>
    <row r="14823" spans="1:9" x14ac:dyDescent="0.3">
      <c r="A14823" s="10">
        <v>43783</v>
      </c>
      <c r="B14823" s="11" t="s">
        <v>924</v>
      </c>
      <c r="C14823" s="11" t="s">
        <v>925</v>
      </c>
      <c r="D14823" s="11" t="s">
        <v>662</v>
      </c>
      <c r="F14823" s="15">
        <f>IF(ISBLANK($D14823),"",IF(ISBLANK($E14823),VLOOKUP($D14823,$J:$K,2,FALSE),VLOOKUP($E14823,'Daycare Packages'!$A:$G,7,FALSE)))</f>
        <v>30</v>
      </c>
      <c r="G14823" s="15"/>
      <c r="H14823" s="15">
        <f t="shared" si="496"/>
        <v>30</v>
      </c>
      <c r="I14823" s="198">
        <f t="shared" si="495"/>
        <v>11</v>
      </c>
    </row>
    <row r="14824" spans="1:9" x14ac:dyDescent="0.3">
      <c r="A14824" s="10">
        <v>43783</v>
      </c>
      <c r="B14824" s="11" t="s">
        <v>1508</v>
      </c>
      <c r="C14824" s="11" t="s">
        <v>450</v>
      </c>
      <c r="D14824" s="11" t="s">
        <v>662</v>
      </c>
      <c r="E14824" s="11">
        <v>6965396</v>
      </c>
      <c r="F14824" s="15">
        <f>IF(ISBLANK($D14824),"",IF(ISBLANK($E14824),VLOOKUP($D14824,$J:$K,2,FALSE),VLOOKUP($E14824,'Daycare Packages'!$A:$G,7,FALSE)))</f>
        <v>27</v>
      </c>
      <c r="G14824" s="15"/>
      <c r="H14824" s="15">
        <f t="shared" si="496"/>
        <v>27</v>
      </c>
      <c r="I14824" s="198">
        <f t="shared" si="495"/>
        <v>11</v>
      </c>
    </row>
    <row r="14825" spans="1:9" x14ac:dyDescent="0.3">
      <c r="A14825" s="10">
        <v>43783</v>
      </c>
      <c r="B14825" s="11" t="s">
        <v>1974</v>
      </c>
      <c r="C14825" s="11" t="s">
        <v>1975</v>
      </c>
      <c r="D14825" s="11" t="s">
        <v>662</v>
      </c>
      <c r="F14825" s="15">
        <f>IF(ISBLANK($D14825),"",IF(ISBLANK($E14825),VLOOKUP($D14825,$J:$K,2,FALSE),VLOOKUP($E14825,'Daycare Packages'!$A:$G,7,FALSE)))</f>
        <v>30</v>
      </c>
      <c r="G14825" s="15"/>
      <c r="H14825" s="15">
        <f t="shared" si="496"/>
        <v>30</v>
      </c>
      <c r="I14825" s="198">
        <f t="shared" si="495"/>
        <v>11</v>
      </c>
    </row>
    <row r="14826" spans="1:9" x14ac:dyDescent="0.3">
      <c r="A14826" s="10">
        <v>43783</v>
      </c>
      <c r="B14826" s="11" t="s">
        <v>340</v>
      </c>
      <c r="C14826" s="11" t="s">
        <v>746</v>
      </c>
      <c r="D14826" s="11" t="s">
        <v>662</v>
      </c>
      <c r="F14826" s="15">
        <f>IF(ISBLANK($D14826),"",IF(ISBLANK($E14826),VLOOKUP($D14826,$J:$K,2,FALSE),VLOOKUP($E14826,'Daycare Packages'!$A:$G,7,FALSE)))</f>
        <v>30</v>
      </c>
      <c r="G14826" s="15">
        <v>-3.6</v>
      </c>
      <c r="H14826" s="15">
        <f t="shared" si="496"/>
        <v>26.4</v>
      </c>
      <c r="I14826" s="198">
        <f t="shared" si="495"/>
        <v>11</v>
      </c>
    </row>
    <row r="14827" spans="1:9" x14ac:dyDescent="0.3">
      <c r="A14827" s="10">
        <v>43783</v>
      </c>
      <c r="B14827" s="11" t="s">
        <v>340</v>
      </c>
      <c r="C14827" s="11" t="s">
        <v>745</v>
      </c>
      <c r="D14827" s="11" t="s">
        <v>662</v>
      </c>
      <c r="F14827" s="15">
        <f>IF(ISBLANK($D14827),"",IF(ISBLANK($E14827),VLOOKUP($D14827,$J:$K,2,FALSE),VLOOKUP($E14827,'Daycare Packages'!$A:$G,7,FALSE)))</f>
        <v>30</v>
      </c>
      <c r="G14827" s="15">
        <v>-3.6</v>
      </c>
      <c r="H14827" s="15">
        <f t="shared" si="496"/>
        <v>26.4</v>
      </c>
      <c r="I14827" s="198">
        <f t="shared" si="495"/>
        <v>11</v>
      </c>
    </row>
    <row r="14828" spans="1:9" x14ac:dyDescent="0.3">
      <c r="A14828" s="55">
        <v>43783</v>
      </c>
      <c r="B14828" s="56" t="s">
        <v>1366</v>
      </c>
      <c r="C14828" s="56" t="s">
        <v>587</v>
      </c>
      <c r="D14828" s="56" t="s">
        <v>662</v>
      </c>
      <c r="E14828" s="56">
        <v>7002966</v>
      </c>
      <c r="F14828" s="59">
        <f>IF(ISBLANK($D14828),"",IF(ISBLANK($E14828),VLOOKUP($D14828,$J:$K,2,FALSE),VLOOKUP($E14828,'Daycare Packages'!$A:$G,7,FALSE)))</f>
        <v>27</v>
      </c>
      <c r="G14828" s="59"/>
      <c r="H14828" s="59">
        <f t="shared" si="496"/>
        <v>27</v>
      </c>
      <c r="I14828" s="198">
        <f t="shared" si="495"/>
        <v>11</v>
      </c>
    </row>
    <row r="14829" spans="1:9" x14ac:dyDescent="0.3">
      <c r="A14829" s="10">
        <v>43784</v>
      </c>
      <c r="B14829" s="11" t="s">
        <v>2626</v>
      </c>
      <c r="C14829" s="11" t="s">
        <v>2627</v>
      </c>
      <c r="D14829" s="11" t="s">
        <v>671</v>
      </c>
      <c r="F14829" s="15">
        <f>IF(ISBLANK($D14829),"",IF(ISBLANK($E14829),VLOOKUP($D14829,$J:$K,2,FALSE),VLOOKUP($E14829,'Daycare Packages'!$A:$G,7,FALSE)))</f>
        <v>0</v>
      </c>
      <c r="G14829" s="15"/>
      <c r="H14829" s="15">
        <f t="shared" si="496"/>
        <v>0</v>
      </c>
      <c r="I14829" s="198">
        <f t="shared" si="495"/>
        <v>11</v>
      </c>
    </row>
    <row r="14830" spans="1:9" x14ac:dyDescent="0.3">
      <c r="A14830" s="10">
        <v>43784</v>
      </c>
      <c r="B14830" s="11" t="s">
        <v>760</v>
      </c>
      <c r="C14830" s="11" t="s">
        <v>761</v>
      </c>
      <c r="D14830" s="11" t="s">
        <v>659</v>
      </c>
      <c r="F14830" s="15">
        <f>IF(ISBLANK($D14830),"",IF(ISBLANK($E14830),VLOOKUP($D14830,$J:$K,2,FALSE),VLOOKUP($E14830,'Daycare Packages'!$A:$G,7,FALSE)))</f>
        <v>20</v>
      </c>
      <c r="G14830" s="15"/>
      <c r="H14830" s="15">
        <f t="shared" si="496"/>
        <v>20</v>
      </c>
      <c r="I14830" s="198">
        <f t="shared" si="495"/>
        <v>11</v>
      </c>
    </row>
    <row r="14831" spans="1:9" x14ac:dyDescent="0.3">
      <c r="A14831" s="10">
        <v>43784</v>
      </c>
      <c r="B14831" s="11" t="s">
        <v>1000</v>
      </c>
      <c r="C14831" s="11" t="s">
        <v>1001</v>
      </c>
      <c r="D14831" s="11" t="s">
        <v>659</v>
      </c>
      <c r="F14831" s="15">
        <f>IF(ISBLANK($D14831),"",IF(ISBLANK($E14831),VLOOKUP($D14831,$J:$K,2,FALSE),VLOOKUP($E14831,'Daycare Packages'!$A:$G,7,FALSE)))</f>
        <v>20</v>
      </c>
      <c r="G14831" s="15"/>
      <c r="H14831" s="15">
        <f t="shared" si="496"/>
        <v>20</v>
      </c>
      <c r="I14831" s="198">
        <f t="shared" si="495"/>
        <v>11</v>
      </c>
    </row>
    <row r="14832" spans="1:9" x14ac:dyDescent="0.3">
      <c r="A14832" s="10">
        <v>43784</v>
      </c>
      <c r="B14832" s="11" t="s">
        <v>190</v>
      </c>
      <c r="C14832" s="11" t="s">
        <v>718</v>
      </c>
      <c r="D14832" s="11" t="s">
        <v>659</v>
      </c>
      <c r="E14832" s="11">
        <v>7018928</v>
      </c>
      <c r="F14832" s="15">
        <f>IF(ISBLANK($D14832),"",IF(ISBLANK($E14832),VLOOKUP($D14832,$J:$K,2,FALSE),VLOOKUP($E14832,'Daycare Packages'!$A:$G,7,FALSE)))</f>
        <v>18</v>
      </c>
      <c r="G14832" s="15"/>
      <c r="H14832" s="15">
        <f t="shared" si="496"/>
        <v>18</v>
      </c>
      <c r="I14832" s="198">
        <f t="shared" si="495"/>
        <v>11</v>
      </c>
    </row>
    <row r="14833" spans="1:9" x14ac:dyDescent="0.3">
      <c r="A14833" s="10">
        <v>43784</v>
      </c>
      <c r="B14833" s="11" t="s">
        <v>873</v>
      </c>
      <c r="C14833" s="11" t="s">
        <v>493</v>
      </c>
      <c r="D14833" s="11" t="s">
        <v>662</v>
      </c>
      <c r="E14833" s="11">
        <v>7001233</v>
      </c>
      <c r="F14833" s="15">
        <f>IF(ISBLANK($D14833),"",IF(ISBLANK($E14833),VLOOKUP($D14833,$J:$K,2,FALSE),VLOOKUP($E14833,'Daycare Packages'!$A:$G,7,FALSE)))</f>
        <v>27</v>
      </c>
      <c r="G14833" s="15"/>
      <c r="H14833" s="15">
        <f t="shared" si="496"/>
        <v>27</v>
      </c>
      <c r="I14833" s="198">
        <f t="shared" si="495"/>
        <v>11</v>
      </c>
    </row>
    <row r="14834" spans="1:9" x14ac:dyDescent="0.3">
      <c r="A14834" s="10">
        <v>43784</v>
      </c>
      <c r="B14834" s="11" t="s">
        <v>1221</v>
      </c>
      <c r="C14834" s="11" t="s">
        <v>1242</v>
      </c>
      <c r="D14834" s="11" t="s">
        <v>662</v>
      </c>
      <c r="E14834" s="11">
        <v>7007444</v>
      </c>
      <c r="F14834" s="15">
        <f>IF(ISBLANK($D14834),"",IF(ISBLANK($E14834),VLOOKUP($D14834,$J:$K,2,FALSE),VLOOKUP($E14834,'Daycare Packages'!$A:$G,7,FALSE)))</f>
        <v>26</v>
      </c>
      <c r="G14834" s="15"/>
      <c r="H14834" s="15">
        <f t="shared" si="496"/>
        <v>26</v>
      </c>
      <c r="I14834" s="198">
        <f t="shared" si="495"/>
        <v>11</v>
      </c>
    </row>
    <row r="14835" spans="1:9" x14ac:dyDescent="0.3">
      <c r="A14835" s="10">
        <v>43784</v>
      </c>
      <c r="B14835" s="11" t="s">
        <v>211</v>
      </c>
      <c r="C14835" s="11" t="s">
        <v>507</v>
      </c>
      <c r="D14835" s="11" t="s">
        <v>662</v>
      </c>
      <c r="F14835" s="15">
        <f>IF(ISBLANK($D14835),"",IF(ISBLANK($E14835),VLOOKUP($D14835,$J:$K,2,FALSE),VLOOKUP($E14835,'Daycare Packages'!$A:$G,7,FALSE)))</f>
        <v>30</v>
      </c>
      <c r="G14835" s="15">
        <v>-3</v>
      </c>
      <c r="H14835" s="15">
        <f t="shared" si="496"/>
        <v>27</v>
      </c>
      <c r="I14835" s="198">
        <f t="shared" si="495"/>
        <v>11</v>
      </c>
    </row>
    <row r="14836" spans="1:9" x14ac:dyDescent="0.3">
      <c r="A14836" s="10">
        <v>43784</v>
      </c>
      <c r="B14836" s="11" t="s">
        <v>2628</v>
      </c>
      <c r="C14836" s="11" t="s">
        <v>2005</v>
      </c>
      <c r="D14836" s="11" t="s">
        <v>662</v>
      </c>
      <c r="F14836" s="15">
        <f>IF(ISBLANK($D14836),"",IF(ISBLANK($E14836),VLOOKUP($D14836,$J:$K,2,FALSE),VLOOKUP($E14836,'Daycare Packages'!$A:$G,7,FALSE)))</f>
        <v>30</v>
      </c>
      <c r="G14836" s="15"/>
      <c r="H14836" s="15">
        <f t="shared" si="496"/>
        <v>30</v>
      </c>
      <c r="I14836" s="198">
        <f t="shared" si="495"/>
        <v>11</v>
      </c>
    </row>
    <row r="14837" spans="1:9" x14ac:dyDescent="0.3">
      <c r="A14837" s="10">
        <v>43784</v>
      </c>
      <c r="B14837" s="11" t="s">
        <v>180</v>
      </c>
      <c r="C14837" s="11" t="s">
        <v>483</v>
      </c>
      <c r="D14837" s="11" t="s">
        <v>662</v>
      </c>
      <c r="E14837" s="11">
        <v>6720702</v>
      </c>
      <c r="F14837" s="15">
        <f>IF(ISBLANK($D14837),"",IF(ISBLANK($E14837),VLOOKUP($D14837,$J:$K,2,FALSE),VLOOKUP($E14837,'Daycare Packages'!$A:$G,7,FALSE)))</f>
        <v>26</v>
      </c>
      <c r="G14837" s="15"/>
      <c r="H14837" s="15">
        <f t="shared" si="496"/>
        <v>26</v>
      </c>
      <c r="I14837" s="198">
        <f t="shared" si="495"/>
        <v>11</v>
      </c>
    </row>
    <row r="14838" spans="1:9" x14ac:dyDescent="0.3">
      <c r="A14838" s="10">
        <v>43784</v>
      </c>
      <c r="B14838" s="11" t="s">
        <v>197</v>
      </c>
      <c r="C14838" s="11" t="s">
        <v>689</v>
      </c>
      <c r="D14838" s="11" t="s">
        <v>662</v>
      </c>
      <c r="E14838" s="11">
        <v>7001011</v>
      </c>
      <c r="F14838" s="15">
        <f>IF(ISBLANK($D14838),"",IF(ISBLANK($E14838),VLOOKUP($D14838,$J:$K,2,FALSE),VLOOKUP($E14838,'Daycare Packages'!$A:$G,7,FALSE)))</f>
        <v>27</v>
      </c>
      <c r="G14838" s="15"/>
      <c r="H14838" s="15">
        <f t="shared" si="496"/>
        <v>27</v>
      </c>
      <c r="I14838" s="198">
        <f t="shared" si="495"/>
        <v>11</v>
      </c>
    </row>
    <row r="14839" spans="1:9" x14ac:dyDescent="0.3">
      <c r="A14839" s="10">
        <v>43784</v>
      </c>
      <c r="B14839" s="11" t="s">
        <v>2472</v>
      </c>
      <c r="C14839" s="11" t="s">
        <v>800</v>
      </c>
      <c r="D14839" s="11" t="s">
        <v>662</v>
      </c>
      <c r="F14839" s="15">
        <f>IF(ISBLANK($D14839),"",IF(ISBLANK($E14839),VLOOKUP($D14839,$J:$K,2,FALSE),VLOOKUP($E14839,'Daycare Packages'!$A:$G,7,FALSE)))</f>
        <v>30</v>
      </c>
      <c r="G14839" s="15"/>
      <c r="H14839" s="15">
        <f t="shared" si="496"/>
        <v>30</v>
      </c>
      <c r="I14839" s="198">
        <f t="shared" si="495"/>
        <v>11</v>
      </c>
    </row>
    <row r="14840" spans="1:9" x14ac:dyDescent="0.3">
      <c r="A14840" s="10">
        <v>43784</v>
      </c>
      <c r="B14840" s="11" t="s">
        <v>1014</v>
      </c>
      <c r="C14840" s="11" t="s">
        <v>2629</v>
      </c>
      <c r="D14840" s="11" t="s">
        <v>659</v>
      </c>
      <c r="F14840" s="15">
        <f>IF(ISBLANK($D14840),"",IF(ISBLANK($E14840),VLOOKUP($D14840,$J:$K,2,FALSE),VLOOKUP($E14840,'Daycare Packages'!$A:$G,7,FALSE)))</f>
        <v>20</v>
      </c>
      <c r="G14840" s="15"/>
      <c r="H14840" s="15">
        <f t="shared" si="496"/>
        <v>20</v>
      </c>
      <c r="I14840" s="198">
        <f t="shared" si="495"/>
        <v>11</v>
      </c>
    </row>
    <row r="14841" spans="1:9" x14ac:dyDescent="0.3">
      <c r="A14841" s="10">
        <v>43784</v>
      </c>
      <c r="B14841" s="11" t="s">
        <v>1890</v>
      </c>
      <c r="C14841" s="11" t="s">
        <v>1891</v>
      </c>
      <c r="D14841" s="11" t="s">
        <v>662</v>
      </c>
      <c r="F14841" s="15">
        <f>IF(ISBLANK($D14841),"",IF(ISBLANK($E14841),VLOOKUP($D14841,$J:$K,2,FALSE),VLOOKUP($E14841,'Daycare Packages'!$A:$G,7,FALSE)))</f>
        <v>30</v>
      </c>
      <c r="G14841" s="15"/>
      <c r="H14841" s="15">
        <f t="shared" si="496"/>
        <v>30</v>
      </c>
      <c r="I14841" s="198">
        <f t="shared" si="495"/>
        <v>11</v>
      </c>
    </row>
    <row r="14842" spans="1:9" x14ac:dyDescent="0.3">
      <c r="A14842" s="10">
        <v>43784</v>
      </c>
      <c r="B14842" s="11" t="s">
        <v>809</v>
      </c>
      <c r="C14842" s="11" t="s">
        <v>810</v>
      </c>
      <c r="D14842" s="11" t="s">
        <v>662</v>
      </c>
      <c r="F14842" s="15">
        <f>IF(ISBLANK($D14842),"",IF(ISBLANK($E14842),VLOOKUP($D14842,$J:$K,2,FALSE),VLOOKUP($E14842,'Daycare Packages'!$A:$G,7,FALSE)))</f>
        <v>30</v>
      </c>
      <c r="G14842" s="15"/>
      <c r="H14842" s="15">
        <f t="shared" si="496"/>
        <v>30</v>
      </c>
      <c r="I14842" s="198">
        <f t="shared" si="495"/>
        <v>11</v>
      </c>
    </row>
    <row r="14843" spans="1:9" x14ac:dyDescent="0.3">
      <c r="A14843" s="10">
        <v>43784</v>
      </c>
      <c r="B14843" s="11" t="s">
        <v>237</v>
      </c>
      <c r="C14843" s="11" t="s">
        <v>1549</v>
      </c>
      <c r="D14843" s="11" t="s">
        <v>662</v>
      </c>
      <c r="F14843" s="15">
        <f>IF(ISBLANK($D14843),"",IF(ISBLANK($E14843),VLOOKUP($D14843,$J:$K,2,FALSE),VLOOKUP($E14843,'Daycare Packages'!$A:$G,7,FALSE)))</f>
        <v>30</v>
      </c>
      <c r="G14843" s="15"/>
      <c r="H14843" s="15">
        <f t="shared" si="496"/>
        <v>30</v>
      </c>
      <c r="I14843" s="198">
        <f t="shared" si="495"/>
        <v>11</v>
      </c>
    </row>
    <row r="14844" spans="1:9" x14ac:dyDescent="0.3">
      <c r="A14844" s="10">
        <v>43784</v>
      </c>
      <c r="B14844" s="11" t="s">
        <v>320</v>
      </c>
      <c r="C14844" s="11" t="s">
        <v>777</v>
      </c>
      <c r="D14844" s="11" t="s">
        <v>662</v>
      </c>
      <c r="F14844" s="15">
        <f>IF(ISBLANK($D14844),"",IF(ISBLANK($E14844),VLOOKUP($D14844,$J:$K,2,FALSE),VLOOKUP($E14844,'Daycare Packages'!$A:$G,7,FALSE)))</f>
        <v>30</v>
      </c>
      <c r="G14844" s="15"/>
      <c r="H14844" s="15">
        <f t="shared" si="496"/>
        <v>30</v>
      </c>
      <c r="I14844" s="198">
        <f t="shared" si="495"/>
        <v>11</v>
      </c>
    </row>
    <row r="14845" spans="1:9" x14ac:dyDescent="0.3">
      <c r="A14845" s="10">
        <v>43784</v>
      </c>
      <c r="B14845" s="11" t="s">
        <v>2006</v>
      </c>
      <c r="C14845" s="11" t="s">
        <v>2007</v>
      </c>
      <c r="D14845" s="11" t="s">
        <v>662</v>
      </c>
      <c r="E14845" s="11">
        <v>6985626</v>
      </c>
      <c r="F14845" s="15">
        <f>IF(ISBLANK($D14845),"",IF(ISBLANK($E14845),VLOOKUP($D14845,$J:$K,2,FALSE),VLOOKUP($E14845,'Daycare Packages'!$A:$G,7,FALSE)))</f>
        <v>23</v>
      </c>
      <c r="G14845" s="15"/>
      <c r="H14845" s="15">
        <f t="shared" si="496"/>
        <v>23</v>
      </c>
      <c r="I14845" s="198">
        <f t="shared" si="495"/>
        <v>11</v>
      </c>
    </row>
    <row r="14846" spans="1:9" x14ac:dyDescent="0.3">
      <c r="A14846" s="10">
        <v>43784</v>
      </c>
      <c r="B14846" s="11" t="s">
        <v>2006</v>
      </c>
      <c r="C14846" s="11" t="s">
        <v>1154</v>
      </c>
      <c r="D14846" s="11" t="s">
        <v>662</v>
      </c>
      <c r="E14846" s="11">
        <v>6985626</v>
      </c>
      <c r="F14846" s="15">
        <f>IF(ISBLANK($D14846),"",IF(ISBLANK($E14846),VLOOKUP($D14846,$J:$K,2,FALSE),VLOOKUP($E14846,'Daycare Packages'!$A:$G,7,FALSE)))</f>
        <v>23</v>
      </c>
      <c r="G14846" s="15"/>
      <c r="H14846" s="15">
        <f t="shared" si="496"/>
        <v>23</v>
      </c>
      <c r="I14846" s="198">
        <f t="shared" si="495"/>
        <v>11</v>
      </c>
    </row>
    <row r="14847" spans="1:9" x14ac:dyDescent="0.3">
      <c r="A14847" s="10">
        <v>43784</v>
      </c>
      <c r="B14847" s="11" t="s">
        <v>109</v>
      </c>
      <c r="C14847" s="11" t="s">
        <v>930</v>
      </c>
      <c r="D14847" s="11" t="s">
        <v>662</v>
      </c>
      <c r="E14847" s="11">
        <v>6957451</v>
      </c>
      <c r="F14847" s="15">
        <f>IF(ISBLANK($D14847),"",IF(ISBLANK($E14847),VLOOKUP($D14847,$J:$K,2,FALSE),VLOOKUP($E14847,'Daycare Packages'!$A:$G,7,FALSE)))</f>
        <v>23</v>
      </c>
      <c r="G14847" s="15"/>
      <c r="H14847" s="15">
        <f t="shared" si="496"/>
        <v>23</v>
      </c>
      <c r="I14847" s="198">
        <f t="shared" si="495"/>
        <v>11</v>
      </c>
    </row>
    <row r="14848" spans="1:9" x14ac:dyDescent="0.3">
      <c r="A14848" s="10">
        <v>43784</v>
      </c>
      <c r="B14848" s="11" t="s">
        <v>109</v>
      </c>
      <c r="C14848" s="11" t="s">
        <v>2630</v>
      </c>
      <c r="D14848" s="11" t="s">
        <v>662</v>
      </c>
      <c r="E14848" s="11">
        <v>6957451</v>
      </c>
      <c r="F14848" s="15">
        <f>IF(ISBLANK($D14848),"",IF(ISBLANK($E14848),VLOOKUP($D14848,$J:$K,2,FALSE),VLOOKUP($E14848,'Daycare Packages'!$A:$G,7,FALSE)))</f>
        <v>23</v>
      </c>
      <c r="G14848" s="15"/>
      <c r="H14848" s="15">
        <f t="shared" si="496"/>
        <v>23</v>
      </c>
      <c r="I14848" s="198">
        <f t="shared" si="495"/>
        <v>11</v>
      </c>
    </row>
    <row r="14849" spans="1:9" x14ac:dyDescent="0.3">
      <c r="A14849" s="10">
        <v>43784</v>
      </c>
      <c r="B14849" s="11" t="s">
        <v>2293</v>
      </c>
      <c r="C14849" s="11" t="s">
        <v>1203</v>
      </c>
      <c r="D14849" s="11" t="s">
        <v>662</v>
      </c>
      <c r="F14849" s="15">
        <f>IF(ISBLANK($D14849),"",IF(ISBLANK($E14849),VLOOKUP($D14849,$J:$K,2,FALSE),VLOOKUP($E14849,'Daycare Packages'!$A:$G,7,FALSE)))</f>
        <v>30</v>
      </c>
      <c r="G14849" s="15"/>
      <c r="H14849" s="15">
        <f t="shared" si="496"/>
        <v>30</v>
      </c>
      <c r="I14849" s="198">
        <f t="shared" si="495"/>
        <v>11</v>
      </c>
    </row>
    <row r="14850" spans="1:9" x14ac:dyDescent="0.3">
      <c r="A14850" s="10">
        <v>43784</v>
      </c>
      <c r="B14850" s="11" t="s">
        <v>205</v>
      </c>
      <c r="C14850" s="11" t="s">
        <v>863</v>
      </c>
      <c r="D14850" s="11" t="s">
        <v>662</v>
      </c>
      <c r="F14850" s="15">
        <f>IF(ISBLANK($D14850),"",IF(ISBLANK($E14850),VLOOKUP($D14850,$J:$K,2,FALSE),VLOOKUP($E14850,'Daycare Packages'!$A:$G,7,FALSE)))</f>
        <v>30</v>
      </c>
      <c r="G14850" s="15"/>
      <c r="H14850" s="15">
        <f t="shared" si="496"/>
        <v>30</v>
      </c>
      <c r="I14850" s="198">
        <f t="shared" si="495"/>
        <v>11</v>
      </c>
    </row>
    <row r="14851" spans="1:9" x14ac:dyDescent="0.3">
      <c r="A14851" s="10">
        <v>43784</v>
      </c>
      <c r="B14851" s="11" t="s">
        <v>1311</v>
      </c>
      <c r="C14851" s="11" t="s">
        <v>1312</v>
      </c>
      <c r="D14851" s="11" t="s">
        <v>662</v>
      </c>
      <c r="E14851" s="11">
        <v>6961586</v>
      </c>
      <c r="F14851" s="15">
        <f>IF(ISBLANK($D14851),"",IF(ISBLANK($E14851),VLOOKUP($D14851,$J:$K,2,FALSE),VLOOKUP($E14851,'Daycare Packages'!$A:$G,7,FALSE)))</f>
        <v>23</v>
      </c>
      <c r="G14851" s="15"/>
      <c r="H14851" s="15">
        <f t="shared" si="496"/>
        <v>23</v>
      </c>
      <c r="I14851" s="198">
        <f t="shared" ref="I14851:I14914" si="497">IF(A14851="",0,MONTH(A14851))</f>
        <v>11</v>
      </c>
    </row>
    <row r="14852" spans="1:9" x14ac:dyDescent="0.3">
      <c r="A14852" s="10">
        <v>43784</v>
      </c>
      <c r="B14852" s="11" t="s">
        <v>185</v>
      </c>
      <c r="C14852" s="11" t="s">
        <v>670</v>
      </c>
      <c r="D14852" s="11" t="s">
        <v>662</v>
      </c>
      <c r="E14852" s="11">
        <v>6992618</v>
      </c>
      <c r="F14852" s="15">
        <f>IF(ISBLANK($D14852),"",IF(ISBLANK($E14852),VLOOKUP($D14852,$J:$K,2,FALSE),VLOOKUP($E14852,'Daycare Packages'!$A:$G,7,FALSE)))</f>
        <v>26</v>
      </c>
      <c r="G14852" s="15"/>
      <c r="H14852" s="15">
        <f t="shared" si="496"/>
        <v>26</v>
      </c>
      <c r="I14852" s="198">
        <f t="shared" si="497"/>
        <v>11</v>
      </c>
    </row>
    <row r="14853" spans="1:9" x14ac:dyDescent="0.3">
      <c r="A14853" s="10">
        <v>43784</v>
      </c>
      <c r="B14853" s="11" t="s">
        <v>1805</v>
      </c>
      <c r="C14853" s="11" t="s">
        <v>2631</v>
      </c>
      <c r="D14853" s="11" t="s">
        <v>662</v>
      </c>
      <c r="F14853" s="15">
        <f>IF(ISBLANK($D14853),"",IF(ISBLANK($E14853),VLOOKUP($D14853,$J:$K,2,FALSE),VLOOKUP($E14853,'Daycare Packages'!$A:$G,7,FALSE)))</f>
        <v>30</v>
      </c>
      <c r="G14853" s="15"/>
      <c r="H14853" s="15">
        <f t="shared" si="496"/>
        <v>30</v>
      </c>
      <c r="I14853" s="198">
        <f t="shared" si="497"/>
        <v>11</v>
      </c>
    </row>
    <row r="14854" spans="1:9" x14ac:dyDescent="0.3">
      <c r="A14854" s="10">
        <v>43784</v>
      </c>
      <c r="B14854" s="11" t="s">
        <v>139</v>
      </c>
      <c r="C14854" s="11" t="s">
        <v>867</v>
      </c>
      <c r="D14854" s="11" t="s">
        <v>662</v>
      </c>
      <c r="E14854" s="11">
        <v>6995554</v>
      </c>
      <c r="F14854" s="15">
        <f>IF(ISBLANK($D14854),"",IF(ISBLANK($E14854),VLOOKUP($D14854,$J:$K,2,FALSE),VLOOKUP($E14854,'Daycare Packages'!$A:$G,7,FALSE)))</f>
        <v>27</v>
      </c>
      <c r="G14854" s="15"/>
      <c r="H14854" s="15">
        <f t="shared" si="496"/>
        <v>27</v>
      </c>
      <c r="I14854" s="198">
        <f t="shared" si="497"/>
        <v>11</v>
      </c>
    </row>
    <row r="14855" spans="1:9" x14ac:dyDescent="0.3">
      <c r="A14855" s="10">
        <v>43784</v>
      </c>
      <c r="B14855" s="11" t="s">
        <v>182</v>
      </c>
      <c r="C14855" s="11" t="s">
        <v>685</v>
      </c>
      <c r="D14855" s="11" t="s">
        <v>662</v>
      </c>
      <c r="E14855" s="11">
        <v>6973446</v>
      </c>
      <c r="F14855" s="15">
        <f>IF(ISBLANK($D14855),"",IF(ISBLANK($E14855),VLOOKUP($D14855,$J:$K,2,FALSE),VLOOKUP($E14855,'Daycare Packages'!$A:$G,7,FALSE)))</f>
        <v>23</v>
      </c>
      <c r="G14855" s="15"/>
      <c r="H14855" s="15">
        <f t="shared" si="496"/>
        <v>23</v>
      </c>
      <c r="I14855" s="198">
        <f t="shared" si="497"/>
        <v>11</v>
      </c>
    </row>
    <row r="14856" spans="1:9" x14ac:dyDescent="0.3">
      <c r="A14856" s="10">
        <v>43784</v>
      </c>
      <c r="B14856" s="11" t="s">
        <v>1961</v>
      </c>
      <c r="C14856" s="11" t="s">
        <v>1962</v>
      </c>
      <c r="D14856" s="11" t="s">
        <v>662</v>
      </c>
      <c r="F14856" s="15">
        <f>IF(ISBLANK($D14856),"",IF(ISBLANK($E14856),VLOOKUP($D14856,$J:$K,2,FALSE),VLOOKUP($E14856,'Daycare Packages'!$A:$G,7,FALSE)))</f>
        <v>30</v>
      </c>
      <c r="G14856" s="15"/>
      <c r="H14856" s="15">
        <f t="shared" si="496"/>
        <v>30</v>
      </c>
      <c r="I14856" s="198">
        <f t="shared" si="497"/>
        <v>11</v>
      </c>
    </row>
    <row r="14857" spans="1:9" x14ac:dyDescent="0.3">
      <c r="A14857" s="10">
        <v>43784</v>
      </c>
      <c r="B14857" s="11" t="s">
        <v>2061</v>
      </c>
      <c r="C14857" s="11" t="s">
        <v>2062</v>
      </c>
      <c r="D14857" s="11" t="s">
        <v>662</v>
      </c>
      <c r="E14857" s="11">
        <v>7017965</v>
      </c>
      <c r="F14857" s="15">
        <f>IF(ISBLANK($D14857),"",IF(ISBLANK($E14857),VLOOKUP($D14857,$J:$K,2,FALSE),VLOOKUP($E14857,'Daycare Packages'!$A:$G,7,FALSE)))</f>
        <v>27</v>
      </c>
      <c r="G14857" s="15"/>
      <c r="H14857" s="15">
        <f t="shared" si="496"/>
        <v>27</v>
      </c>
      <c r="I14857" s="198">
        <f t="shared" si="497"/>
        <v>11</v>
      </c>
    </row>
    <row r="14858" spans="1:9" x14ac:dyDescent="0.3">
      <c r="A14858" s="10">
        <v>43784</v>
      </c>
      <c r="B14858" s="11" t="s">
        <v>199</v>
      </c>
      <c r="C14858" s="11" t="s">
        <v>711</v>
      </c>
      <c r="D14858" s="11" t="s">
        <v>662</v>
      </c>
      <c r="E14858" s="11">
        <v>6975279</v>
      </c>
      <c r="F14858" s="15">
        <f>IF(ISBLANK($D14858),"",IF(ISBLANK($E14858),VLOOKUP($D14858,$J:$K,2,FALSE),VLOOKUP($E14858,'Daycare Packages'!$A:$G,7,FALSE)))</f>
        <v>26</v>
      </c>
      <c r="G14858" s="15"/>
      <c r="H14858" s="15">
        <f t="shared" si="496"/>
        <v>26</v>
      </c>
      <c r="I14858" s="198">
        <f t="shared" si="497"/>
        <v>11</v>
      </c>
    </row>
    <row r="14859" spans="1:9" x14ac:dyDescent="0.3">
      <c r="A14859" s="10">
        <v>43784</v>
      </c>
      <c r="B14859" s="11" t="s">
        <v>82</v>
      </c>
      <c r="C14859" s="11" t="s">
        <v>694</v>
      </c>
      <c r="D14859" s="11" t="s">
        <v>662</v>
      </c>
      <c r="E14859" s="11">
        <v>6984521</v>
      </c>
      <c r="F14859" s="15">
        <f>IF(ISBLANK($D14859),"",IF(ISBLANK($E14859),VLOOKUP($D14859,$J:$K,2,FALSE),VLOOKUP($E14859,'Daycare Packages'!$A:$G,7,FALSE)))</f>
        <v>23</v>
      </c>
      <c r="G14859" s="15"/>
      <c r="H14859" s="15">
        <f t="shared" si="496"/>
        <v>23</v>
      </c>
      <c r="I14859" s="198">
        <f t="shared" si="497"/>
        <v>11</v>
      </c>
    </row>
    <row r="14860" spans="1:9" x14ac:dyDescent="0.3">
      <c r="A14860" s="10">
        <v>43784</v>
      </c>
      <c r="B14860" s="11" t="s">
        <v>82</v>
      </c>
      <c r="C14860" s="11" t="s">
        <v>695</v>
      </c>
      <c r="D14860" s="11" t="s">
        <v>662</v>
      </c>
      <c r="E14860" s="11">
        <v>6984521</v>
      </c>
      <c r="F14860" s="15">
        <f>IF(ISBLANK($D14860),"",IF(ISBLANK($E14860),VLOOKUP($D14860,$J:$K,2,FALSE),VLOOKUP($E14860,'Daycare Packages'!$A:$G,7,FALSE)))</f>
        <v>23</v>
      </c>
      <c r="G14860" s="15"/>
      <c r="H14860" s="15">
        <f t="shared" si="496"/>
        <v>23</v>
      </c>
      <c r="I14860" s="198">
        <f t="shared" si="497"/>
        <v>11</v>
      </c>
    </row>
    <row r="14861" spans="1:9" x14ac:dyDescent="0.3">
      <c r="A14861" s="10">
        <v>43784</v>
      </c>
      <c r="B14861" s="11" t="s">
        <v>1165</v>
      </c>
      <c r="C14861" s="11" t="s">
        <v>1166</v>
      </c>
      <c r="D14861" s="11" t="s">
        <v>662</v>
      </c>
      <c r="E14861" s="11">
        <v>7012565</v>
      </c>
      <c r="F14861" s="15">
        <f>IF(ISBLANK($D14861),"",IF(ISBLANK($E14861),VLOOKUP($D14861,$J:$K,2,FALSE),VLOOKUP($E14861,'Daycare Packages'!$A:$G,7,FALSE)))</f>
        <v>26</v>
      </c>
      <c r="G14861" s="15"/>
      <c r="H14861" s="15">
        <f t="shared" si="496"/>
        <v>26</v>
      </c>
      <c r="I14861" s="198">
        <f t="shared" si="497"/>
        <v>11</v>
      </c>
    </row>
    <row r="14862" spans="1:9" x14ac:dyDescent="0.3">
      <c r="A14862" s="10">
        <v>43784</v>
      </c>
      <c r="B14862" s="11" t="s">
        <v>2457</v>
      </c>
      <c r="C14862" s="11" t="s">
        <v>2458</v>
      </c>
      <c r="D14862" s="11" t="s">
        <v>662</v>
      </c>
      <c r="E14862" s="11">
        <v>7020147</v>
      </c>
      <c r="F14862" s="15">
        <f>IF(ISBLANK($D14862),"",IF(ISBLANK($E14862),VLOOKUP($D14862,$J:$K,2,FALSE),VLOOKUP($E14862,'Daycare Packages'!$A:$G,7,FALSE)))</f>
        <v>27</v>
      </c>
      <c r="G14862" s="15"/>
      <c r="H14862" s="15">
        <f t="shared" si="496"/>
        <v>27</v>
      </c>
      <c r="I14862" s="198">
        <f t="shared" si="497"/>
        <v>11</v>
      </c>
    </row>
    <row r="14863" spans="1:9" x14ac:dyDescent="0.3">
      <c r="A14863" s="10">
        <v>43784</v>
      </c>
      <c r="B14863" s="11" t="s">
        <v>947</v>
      </c>
      <c r="C14863" s="11" t="s">
        <v>948</v>
      </c>
      <c r="D14863" s="11" t="s">
        <v>662</v>
      </c>
      <c r="F14863" s="15">
        <f>IF(ISBLANK($D14863),"",IF(ISBLANK($E14863),VLOOKUP($D14863,$J:$K,2,FALSE),VLOOKUP($E14863,'Daycare Packages'!$A:$G,7,FALSE)))</f>
        <v>30</v>
      </c>
      <c r="G14863" s="15"/>
      <c r="H14863" s="15">
        <f t="shared" si="496"/>
        <v>30</v>
      </c>
      <c r="I14863" s="198">
        <f t="shared" si="497"/>
        <v>11</v>
      </c>
    </row>
    <row r="14864" spans="1:9" x14ac:dyDescent="0.3">
      <c r="A14864" s="10">
        <v>43784</v>
      </c>
      <c r="B14864" s="11" t="s">
        <v>989</v>
      </c>
      <c r="C14864" s="11" t="s">
        <v>765</v>
      </c>
      <c r="D14864" s="11" t="s">
        <v>662</v>
      </c>
      <c r="F14864" s="15">
        <f>IF(ISBLANK($D14864),"",IF(ISBLANK($E14864),VLOOKUP($D14864,$J:$K,2,FALSE),VLOOKUP($E14864,'Daycare Packages'!$A:$G,7,FALSE)))</f>
        <v>30</v>
      </c>
      <c r="G14864" s="15"/>
      <c r="H14864" s="15">
        <f t="shared" si="496"/>
        <v>30</v>
      </c>
      <c r="I14864" s="198">
        <f t="shared" si="497"/>
        <v>11</v>
      </c>
    </row>
    <row r="14865" spans="1:9" x14ac:dyDescent="0.3">
      <c r="A14865" s="10">
        <v>43784</v>
      </c>
      <c r="B14865" s="11" t="s">
        <v>122</v>
      </c>
      <c r="C14865" s="11" t="s">
        <v>2632</v>
      </c>
      <c r="D14865" s="11" t="s">
        <v>662</v>
      </c>
      <c r="E14865" s="11">
        <v>6969939</v>
      </c>
      <c r="F14865" s="15">
        <f>IF(ISBLANK($D14865),"",IF(ISBLANK($E14865),VLOOKUP($D14865,$J:$K,2,FALSE),VLOOKUP($E14865,'Daycare Packages'!$A:$G,7,FALSE)))</f>
        <v>23</v>
      </c>
      <c r="G14865" s="15"/>
      <c r="H14865" s="15">
        <f t="shared" si="496"/>
        <v>23</v>
      </c>
      <c r="I14865" s="198">
        <f t="shared" si="497"/>
        <v>11</v>
      </c>
    </row>
    <row r="14866" spans="1:9" x14ac:dyDescent="0.3">
      <c r="A14866" s="10">
        <v>43784</v>
      </c>
      <c r="B14866" s="11" t="s">
        <v>699</v>
      </c>
      <c r="C14866" s="11" t="s">
        <v>478</v>
      </c>
      <c r="D14866" s="11" t="s">
        <v>662</v>
      </c>
      <c r="F14866" s="15">
        <f>IF(ISBLANK($D14866),"",IF(ISBLANK($E14866),VLOOKUP($D14866,$J:$K,2,FALSE),VLOOKUP($E14866,'Daycare Packages'!$A:$G,7,FALSE)))</f>
        <v>30</v>
      </c>
      <c r="G14866" s="15">
        <v>-3</v>
      </c>
      <c r="H14866" s="15">
        <f t="shared" si="496"/>
        <v>27</v>
      </c>
      <c r="I14866" s="198">
        <f t="shared" si="497"/>
        <v>11</v>
      </c>
    </row>
    <row r="14867" spans="1:9" x14ac:dyDescent="0.3">
      <c r="A14867" s="10">
        <v>43784</v>
      </c>
      <c r="B14867" s="11" t="s">
        <v>218</v>
      </c>
      <c r="C14867" s="11" t="s">
        <v>738</v>
      </c>
      <c r="D14867" s="11" t="s">
        <v>662</v>
      </c>
      <c r="E14867" s="11">
        <v>6911321</v>
      </c>
      <c r="F14867" s="15">
        <f>IF(ISBLANK($D14867),"",IF(ISBLANK($E14867),VLOOKUP($D14867,$J:$K,2,FALSE),VLOOKUP($E14867,'Daycare Packages'!$A:$G,7,FALSE)))</f>
        <v>20</v>
      </c>
      <c r="G14867" s="15"/>
      <c r="H14867" s="15">
        <f t="shared" si="496"/>
        <v>20</v>
      </c>
      <c r="I14867" s="198">
        <f t="shared" si="497"/>
        <v>11</v>
      </c>
    </row>
    <row r="14868" spans="1:9" x14ac:dyDescent="0.3">
      <c r="A14868" s="10">
        <v>43784</v>
      </c>
      <c r="B14868" s="11" t="s">
        <v>218</v>
      </c>
      <c r="C14868" s="11" t="s">
        <v>737</v>
      </c>
      <c r="D14868" s="11" t="s">
        <v>662</v>
      </c>
      <c r="E14868" s="11">
        <v>6911321</v>
      </c>
      <c r="F14868" s="15">
        <f>IF(ISBLANK($D14868),"",IF(ISBLANK($E14868),VLOOKUP($D14868,$J:$K,2,FALSE),VLOOKUP($E14868,'Daycare Packages'!$A:$G,7,FALSE)))</f>
        <v>20</v>
      </c>
      <c r="G14868" s="15"/>
      <c r="H14868" s="15">
        <f t="shared" si="496"/>
        <v>20</v>
      </c>
      <c r="I14868" s="198">
        <f t="shared" si="497"/>
        <v>11</v>
      </c>
    </row>
    <row r="14869" spans="1:9" x14ac:dyDescent="0.3">
      <c r="A14869" s="10">
        <v>43784</v>
      </c>
      <c r="B14869" s="11" t="s">
        <v>663</v>
      </c>
      <c r="C14869" s="11" t="s">
        <v>664</v>
      </c>
      <c r="D14869" s="11" t="s">
        <v>662</v>
      </c>
      <c r="F14869" s="15">
        <f>IF(ISBLANK($D14869),"",IF(ISBLANK($E14869),VLOOKUP($D14869,$J:$K,2,FALSE),VLOOKUP($E14869,'Daycare Packages'!$A:$G,7,FALSE)))</f>
        <v>30</v>
      </c>
      <c r="G14869" s="15"/>
      <c r="H14869" s="15">
        <f t="shared" si="496"/>
        <v>30</v>
      </c>
      <c r="I14869" s="198">
        <f t="shared" si="497"/>
        <v>11</v>
      </c>
    </row>
    <row r="14870" spans="1:9" x14ac:dyDescent="0.3">
      <c r="A14870" s="10">
        <v>43784</v>
      </c>
      <c r="B14870" s="11" t="s">
        <v>663</v>
      </c>
      <c r="C14870" s="11" t="s">
        <v>665</v>
      </c>
      <c r="D14870" s="11" t="s">
        <v>662</v>
      </c>
      <c r="F14870" s="15">
        <f>IF(ISBLANK($D14870),"",IF(ISBLANK($E14870),VLOOKUP($D14870,$J:$K,2,FALSE),VLOOKUP($E14870,'Daycare Packages'!$A:$G,7,FALSE)))</f>
        <v>30</v>
      </c>
      <c r="G14870" s="15"/>
      <c r="H14870" s="15">
        <f t="shared" si="496"/>
        <v>30</v>
      </c>
      <c r="I14870" s="198">
        <f t="shared" si="497"/>
        <v>11</v>
      </c>
    </row>
    <row r="14871" spans="1:9" x14ac:dyDescent="0.3">
      <c r="A14871" s="10">
        <v>43784</v>
      </c>
      <c r="B14871" s="11" t="s">
        <v>2357</v>
      </c>
      <c r="C14871" s="11" t="s">
        <v>2358</v>
      </c>
      <c r="D14871" s="11" t="s">
        <v>662</v>
      </c>
      <c r="F14871" s="15">
        <f>IF(ISBLANK($D14871),"",IF(ISBLANK($E14871),VLOOKUP($D14871,$J:$K,2,FALSE),VLOOKUP($E14871,'Daycare Packages'!$A:$G,7,FALSE)))</f>
        <v>30</v>
      </c>
      <c r="G14871" s="15"/>
      <c r="H14871" s="15">
        <f t="shared" si="496"/>
        <v>30</v>
      </c>
      <c r="I14871" s="198">
        <f t="shared" si="497"/>
        <v>11</v>
      </c>
    </row>
    <row r="14872" spans="1:9" x14ac:dyDescent="0.3">
      <c r="A14872" s="10">
        <v>43784</v>
      </c>
      <c r="B14872" s="11" t="s">
        <v>2031</v>
      </c>
      <c r="C14872" s="11" t="s">
        <v>2032</v>
      </c>
      <c r="D14872" s="11" t="s">
        <v>662</v>
      </c>
      <c r="F14872" s="15">
        <f>IF(ISBLANK($D14872),"",IF(ISBLANK($E14872),VLOOKUP($D14872,$J:$K,2,FALSE),VLOOKUP($E14872,'Daycare Packages'!$A:$G,7,FALSE)))</f>
        <v>30</v>
      </c>
      <c r="G14872" s="15">
        <v>6</v>
      </c>
      <c r="H14872" s="15">
        <f t="shared" si="496"/>
        <v>36</v>
      </c>
      <c r="I14872" s="198">
        <f t="shared" si="497"/>
        <v>11</v>
      </c>
    </row>
    <row r="14873" spans="1:9" x14ac:dyDescent="0.3">
      <c r="A14873" s="10">
        <v>43784</v>
      </c>
      <c r="B14873" s="11" t="s">
        <v>140</v>
      </c>
      <c r="C14873" s="11" t="s">
        <v>475</v>
      </c>
      <c r="D14873" s="11" t="s">
        <v>662</v>
      </c>
      <c r="E14873" s="11">
        <v>7008781</v>
      </c>
      <c r="F14873" s="15">
        <f>IF(ISBLANK($D14873),"",IF(ISBLANK($E14873),VLOOKUP($D14873,$J:$K,2,FALSE),VLOOKUP($E14873,'Daycare Packages'!$A:$G,7,FALSE)))</f>
        <v>26</v>
      </c>
      <c r="G14873" s="15"/>
      <c r="H14873" s="15">
        <f t="shared" si="496"/>
        <v>26</v>
      </c>
      <c r="I14873" s="198">
        <f t="shared" si="497"/>
        <v>11</v>
      </c>
    </row>
    <row r="14874" spans="1:9" x14ac:dyDescent="0.3">
      <c r="A14874" s="10">
        <v>43784</v>
      </c>
      <c r="B14874" s="11" t="s">
        <v>751</v>
      </c>
      <c r="C14874" s="11" t="s">
        <v>752</v>
      </c>
      <c r="D14874" s="11" t="s">
        <v>662</v>
      </c>
      <c r="F14874" s="15">
        <f>IF(ISBLANK($D14874),"",IF(ISBLANK($E14874),VLOOKUP($D14874,$J:$K,2,FALSE),VLOOKUP($E14874,'Daycare Packages'!$A:$G,7,FALSE)))</f>
        <v>30</v>
      </c>
      <c r="G14874" s="15"/>
      <c r="H14874" s="15">
        <f t="shared" si="496"/>
        <v>30</v>
      </c>
      <c r="I14874" s="198">
        <f t="shared" si="497"/>
        <v>11</v>
      </c>
    </row>
    <row r="14875" spans="1:9" x14ac:dyDescent="0.3">
      <c r="A14875" s="10">
        <v>43784</v>
      </c>
      <c r="B14875" s="11" t="s">
        <v>157</v>
      </c>
      <c r="C14875" s="11" t="s">
        <v>448</v>
      </c>
      <c r="D14875" s="11" t="s">
        <v>662</v>
      </c>
      <c r="E14875" s="11">
        <v>7027036</v>
      </c>
      <c r="F14875" s="15">
        <f>IF(ISBLANK($D14875),"",IF(ISBLANK($E14875),VLOOKUP($D14875,$J:$K,2,FALSE),VLOOKUP($E14875,'Daycare Packages'!$A:$G,7,FALSE)))</f>
        <v>27</v>
      </c>
      <c r="G14875" s="15"/>
      <c r="H14875" s="15">
        <f t="shared" si="496"/>
        <v>27</v>
      </c>
      <c r="I14875" s="198">
        <f t="shared" si="497"/>
        <v>11</v>
      </c>
    </row>
    <row r="14876" spans="1:9" x14ac:dyDescent="0.3">
      <c r="A14876" s="10">
        <v>43784</v>
      </c>
      <c r="B14876" s="11" t="s">
        <v>2633</v>
      </c>
      <c r="C14876" s="11" t="s">
        <v>2634</v>
      </c>
      <c r="D14876" s="11" t="s">
        <v>662</v>
      </c>
      <c r="F14876" s="15">
        <f>IF(ISBLANK($D14876),"",IF(ISBLANK($E14876),VLOOKUP($D14876,$J:$K,2,FALSE),VLOOKUP($E14876,'Daycare Packages'!$A:$G,7,FALSE)))</f>
        <v>30</v>
      </c>
      <c r="G14876" s="15"/>
      <c r="H14876" s="15">
        <f t="shared" si="496"/>
        <v>30</v>
      </c>
      <c r="I14876" s="198">
        <f t="shared" si="497"/>
        <v>11</v>
      </c>
    </row>
    <row r="14877" spans="1:9" x14ac:dyDescent="0.3">
      <c r="A14877" s="10">
        <v>43784</v>
      </c>
      <c r="B14877" s="11" t="s">
        <v>2633</v>
      </c>
      <c r="C14877" s="11" t="s">
        <v>1420</v>
      </c>
      <c r="D14877" s="11" t="s">
        <v>662</v>
      </c>
      <c r="F14877" s="15">
        <f>IF(ISBLANK($D14877),"",IF(ISBLANK($E14877),VLOOKUP($D14877,$J:$K,2,FALSE),VLOOKUP($E14877,'Daycare Packages'!$A:$G,7,FALSE)))</f>
        <v>30</v>
      </c>
      <c r="G14877" s="15"/>
      <c r="H14877" s="15">
        <f t="shared" si="496"/>
        <v>30</v>
      </c>
      <c r="I14877" s="198">
        <f t="shared" si="497"/>
        <v>11</v>
      </c>
    </row>
    <row r="14878" spans="1:9" x14ac:dyDescent="0.3">
      <c r="A14878" s="10">
        <v>43784</v>
      </c>
      <c r="B14878" s="11" t="s">
        <v>216</v>
      </c>
      <c r="C14878" s="11" t="s">
        <v>448</v>
      </c>
      <c r="D14878" s="11" t="s">
        <v>662</v>
      </c>
      <c r="F14878" s="15">
        <f>IF(ISBLANK($D14878),"",IF(ISBLANK($E14878),VLOOKUP($D14878,$J:$K,2,FALSE),VLOOKUP($E14878,'Daycare Packages'!$A:$G,7,FALSE)))</f>
        <v>30</v>
      </c>
      <c r="G14878" s="15"/>
      <c r="H14878" s="15">
        <f t="shared" si="496"/>
        <v>30</v>
      </c>
      <c r="I14878" s="198">
        <f t="shared" si="497"/>
        <v>11</v>
      </c>
    </row>
    <row r="14879" spans="1:9" x14ac:dyDescent="0.3">
      <c r="A14879" s="10">
        <v>43784</v>
      </c>
      <c r="B14879" s="11" t="s">
        <v>160</v>
      </c>
      <c r="C14879" s="11" t="s">
        <v>794</v>
      </c>
      <c r="D14879" s="11" t="s">
        <v>662</v>
      </c>
      <c r="E14879" s="11">
        <v>7007163</v>
      </c>
      <c r="F14879" s="15">
        <f>IF(ISBLANK($D14879),"",IF(ISBLANK($E14879),VLOOKUP($D14879,$J:$K,2,FALSE),VLOOKUP($E14879,'Daycare Packages'!$A:$G,7,FALSE)))</f>
        <v>25</v>
      </c>
      <c r="G14879" s="15"/>
      <c r="H14879" s="15">
        <f t="shared" si="496"/>
        <v>25</v>
      </c>
      <c r="I14879" s="198">
        <f t="shared" si="497"/>
        <v>11</v>
      </c>
    </row>
    <row r="14880" spans="1:9" x14ac:dyDescent="0.3">
      <c r="A14880" s="10">
        <v>43784</v>
      </c>
      <c r="B14880" s="11" t="s">
        <v>160</v>
      </c>
      <c r="C14880" s="11" t="s">
        <v>1761</v>
      </c>
      <c r="D14880" s="11" t="s">
        <v>662</v>
      </c>
      <c r="E14880" s="11">
        <v>7007163</v>
      </c>
      <c r="F14880" s="15">
        <f>IF(ISBLANK($D14880),"",IF(ISBLANK($E14880),VLOOKUP($D14880,$J:$K,2,FALSE),VLOOKUP($E14880,'Daycare Packages'!$A:$G,7,FALSE)))</f>
        <v>25</v>
      </c>
      <c r="G14880" s="15"/>
      <c r="H14880" s="15">
        <f t="shared" si="496"/>
        <v>25</v>
      </c>
      <c r="I14880" s="198">
        <f t="shared" si="497"/>
        <v>11</v>
      </c>
    </row>
    <row r="14881" spans="1:9" x14ac:dyDescent="0.3">
      <c r="A14881" s="10">
        <v>43784</v>
      </c>
      <c r="B14881" s="11" t="s">
        <v>127</v>
      </c>
      <c r="C14881" s="11" t="s">
        <v>715</v>
      </c>
      <c r="D14881" s="11" t="s">
        <v>662</v>
      </c>
      <c r="E14881" s="11">
        <v>7003404</v>
      </c>
      <c r="F14881" s="15">
        <f>IF(ISBLANK($D14881),"",IF(ISBLANK($E14881),VLOOKUP($D14881,$J:$K,2,FALSE),VLOOKUP($E14881,'Daycare Packages'!$A:$G,7,FALSE)))</f>
        <v>23</v>
      </c>
      <c r="G14881" s="15"/>
      <c r="H14881" s="15">
        <f t="shared" ref="H14881:H14944" si="498">IF(ISBLANK(D14881),"",SUM(F14881:G14881))</f>
        <v>23</v>
      </c>
      <c r="I14881" s="198">
        <f t="shared" si="497"/>
        <v>11</v>
      </c>
    </row>
    <row r="14882" spans="1:9" x14ac:dyDescent="0.3">
      <c r="A14882" s="10">
        <v>43784</v>
      </c>
      <c r="B14882" s="11" t="s">
        <v>1987</v>
      </c>
      <c r="C14882" s="11" t="s">
        <v>1988</v>
      </c>
      <c r="D14882" s="11" t="s">
        <v>662</v>
      </c>
      <c r="F14882" s="15">
        <f>IF(ISBLANK($D14882),"",IF(ISBLANK($E14882),VLOOKUP($D14882,$J:$K,2,FALSE),VLOOKUP($E14882,'Daycare Packages'!$A:$G,7,FALSE)))</f>
        <v>30</v>
      </c>
      <c r="G14882" s="15"/>
      <c r="H14882" s="15">
        <f t="shared" si="498"/>
        <v>30</v>
      </c>
      <c r="I14882" s="198">
        <f t="shared" si="497"/>
        <v>11</v>
      </c>
    </row>
    <row r="14883" spans="1:9" x14ac:dyDescent="0.3">
      <c r="A14883" s="10">
        <v>43784</v>
      </c>
      <c r="B14883" s="11" t="s">
        <v>186</v>
      </c>
      <c r="C14883" s="11" t="s">
        <v>561</v>
      </c>
      <c r="D14883" s="11" t="s">
        <v>662</v>
      </c>
      <c r="E14883" s="11">
        <v>6937918</v>
      </c>
      <c r="F14883" s="15">
        <f>IF(ISBLANK($D14883),"",IF(ISBLANK($E14883),VLOOKUP($D14883,$J:$K,2,FALSE),VLOOKUP($E14883,'Daycare Packages'!$A:$G,7,FALSE)))</f>
        <v>23</v>
      </c>
      <c r="G14883" s="15"/>
      <c r="H14883" s="15">
        <f t="shared" si="498"/>
        <v>23</v>
      </c>
      <c r="I14883" s="198">
        <f t="shared" si="497"/>
        <v>11</v>
      </c>
    </row>
    <row r="14884" spans="1:9" x14ac:dyDescent="0.3">
      <c r="A14884" s="10">
        <v>43784</v>
      </c>
      <c r="B14884" s="11" t="s">
        <v>156</v>
      </c>
      <c r="C14884" s="11" t="s">
        <v>479</v>
      </c>
      <c r="D14884" s="11" t="s">
        <v>662</v>
      </c>
      <c r="E14884" s="11">
        <v>7017699</v>
      </c>
      <c r="F14884" s="15">
        <f>IF(ISBLANK($D14884),"",IF(ISBLANK($E14884),VLOOKUP($D14884,$J:$K,2,FALSE),VLOOKUP($E14884,'Daycare Packages'!$A:$G,7,FALSE)))</f>
        <v>23</v>
      </c>
      <c r="G14884" s="15"/>
      <c r="H14884" s="15">
        <f t="shared" si="498"/>
        <v>23</v>
      </c>
      <c r="I14884" s="198">
        <f t="shared" si="497"/>
        <v>11</v>
      </c>
    </row>
    <row r="14885" spans="1:9" x14ac:dyDescent="0.3">
      <c r="A14885" s="10">
        <v>43784</v>
      </c>
      <c r="B14885" s="11" t="s">
        <v>2167</v>
      </c>
      <c r="C14885" s="11" t="s">
        <v>570</v>
      </c>
      <c r="D14885" s="11" t="s">
        <v>662</v>
      </c>
      <c r="E14885" s="11">
        <v>6999419</v>
      </c>
      <c r="F14885" s="15">
        <f>IF(ISBLANK($D14885),"",IF(ISBLANK($E14885),VLOOKUP($D14885,$J:$K,2,FALSE),VLOOKUP($E14885,'Daycare Packages'!$A:$G,7,FALSE)))</f>
        <v>27</v>
      </c>
      <c r="G14885" s="15"/>
      <c r="H14885" s="15">
        <f t="shared" si="498"/>
        <v>27</v>
      </c>
      <c r="I14885" s="198">
        <f t="shared" si="497"/>
        <v>11</v>
      </c>
    </row>
    <row r="14886" spans="1:9" x14ac:dyDescent="0.3">
      <c r="A14886" s="10">
        <v>43784</v>
      </c>
      <c r="B14886" s="11" t="s">
        <v>1334</v>
      </c>
      <c r="C14886" s="11" t="s">
        <v>1335</v>
      </c>
      <c r="D14886" s="11" t="s">
        <v>662</v>
      </c>
      <c r="F14886" s="15">
        <f>IF(ISBLANK($D14886),"",IF(ISBLANK($E14886),VLOOKUP($D14886,$J:$K,2,FALSE),VLOOKUP($E14886,'Daycare Packages'!$A:$G,7,FALSE)))</f>
        <v>30</v>
      </c>
      <c r="G14886" s="15"/>
      <c r="H14886" s="15">
        <f t="shared" si="498"/>
        <v>30</v>
      </c>
      <c r="I14886" s="198">
        <f t="shared" si="497"/>
        <v>11</v>
      </c>
    </row>
    <row r="14887" spans="1:9" x14ac:dyDescent="0.3">
      <c r="A14887" s="10">
        <v>43784</v>
      </c>
      <c r="B14887" s="11" t="s">
        <v>2367</v>
      </c>
      <c r="C14887" s="11" t="s">
        <v>631</v>
      </c>
      <c r="D14887" s="11" t="s">
        <v>662</v>
      </c>
      <c r="E14887" s="11">
        <v>6966486</v>
      </c>
      <c r="F14887" s="15">
        <f>IF(ISBLANK($D14887),"",IF(ISBLANK($E14887),VLOOKUP($D14887,$J:$K,2,FALSE),VLOOKUP($E14887,'Daycare Packages'!$A:$G,7,FALSE)))</f>
        <v>25</v>
      </c>
      <c r="G14887" s="15"/>
      <c r="H14887" s="15">
        <f t="shared" si="498"/>
        <v>25</v>
      </c>
      <c r="I14887" s="198">
        <f t="shared" si="497"/>
        <v>11</v>
      </c>
    </row>
    <row r="14888" spans="1:9" x14ac:dyDescent="0.3">
      <c r="A14888" s="10">
        <v>43784</v>
      </c>
      <c r="B14888" s="11" t="s">
        <v>843</v>
      </c>
      <c r="C14888" s="11" t="s">
        <v>844</v>
      </c>
      <c r="D14888" s="11" t="s">
        <v>662</v>
      </c>
      <c r="E14888" s="11">
        <v>6919580</v>
      </c>
      <c r="F14888" s="15">
        <f>IF(ISBLANK($D14888),"",IF(ISBLANK($E14888),VLOOKUP($D14888,$J:$K,2,FALSE),VLOOKUP($E14888,'Daycare Packages'!$A:$G,7,FALSE)))</f>
        <v>23</v>
      </c>
      <c r="G14888" s="15"/>
      <c r="H14888" s="15">
        <f t="shared" si="498"/>
        <v>23</v>
      </c>
      <c r="I14888" s="198">
        <f t="shared" si="497"/>
        <v>11</v>
      </c>
    </row>
    <row r="14889" spans="1:9" x14ac:dyDescent="0.3">
      <c r="A14889" s="10">
        <v>43784</v>
      </c>
      <c r="B14889" s="11" t="s">
        <v>196</v>
      </c>
      <c r="C14889" s="11" t="s">
        <v>432</v>
      </c>
      <c r="D14889" s="11" t="s">
        <v>662</v>
      </c>
      <c r="E14889" s="11">
        <v>6971705</v>
      </c>
      <c r="F14889" s="15">
        <f>IF(ISBLANK($D14889),"",IF(ISBLANK($E14889),VLOOKUP($D14889,$J:$K,2,FALSE),VLOOKUP($E14889,'Daycare Packages'!$A:$G,7,FALSE)))</f>
        <v>25</v>
      </c>
      <c r="G14889" s="15"/>
      <c r="H14889" s="15">
        <f t="shared" si="498"/>
        <v>25</v>
      </c>
      <c r="I14889" s="198">
        <f t="shared" si="497"/>
        <v>11</v>
      </c>
    </row>
    <row r="14890" spans="1:9" x14ac:dyDescent="0.3">
      <c r="A14890" s="10">
        <v>43784</v>
      </c>
      <c r="B14890" s="11" t="s">
        <v>214</v>
      </c>
      <c r="C14890" s="11" t="s">
        <v>686</v>
      </c>
      <c r="D14890" s="11" t="s">
        <v>662</v>
      </c>
      <c r="E14890" s="11">
        <v>6952878</v>
      </c>
      <c r="F14890" s="15">
        <f>IF(ISBLANK($D14890),"",IF(ISBLANK($E14890),VLOOKUP($D14890,$J:$K,2,FALSE),VLOOKUP($E14890,'Daycare Packages'!$A:$G,7,FALSE)))</f>
        <v>23.4</v>
      </c>
      <c r="G14890" s="15"/>
      <c r="H14890" s="15">
        <f t="shared" si="498"/>
        <v>23.4</v>
      </c>
      <c r="I14890" s="198">
        <f t="shared" si="497"/>
        <v>11</v>
      </c>
    </row>
    <row r="14891" spans="1:9" x14ac:dyDescent="0.3">
      <c r="A14891" s="10">
        <v>43784</v>
      </c>
      <c r="B14891" s="11" t="s">
        <v>144</v>
      </c>
      <c r="C14891" s="11" t="s">
        <v>795</v>
      </c>
      <c r="D14891" s="11" t="s">
        <v>662</v>
      </c>
      <c r="E14891" s="11">
        <v>6899660</v>
      </c>
      <c r="F14891" s="15">
        <f>IF(ISBLANK($D14891),"",IF(ISBLANK($E14891),VLOOKUP($D14891,$J:$K,2,FALSE),VLOOKUP($E14891,'Daycare Packages'!$A:$G,7,FALSE)))</f>
        <v>26</v>
      </c>
      <c r="G14891" s="15"/>
      <c r="H14891" s="15">
        <f t="shared" si="498"/>
        <v>26</v>
      </c>
      <c r="I14891" s="198">
        <f t="shared" si="497"/>
        <v>11</v>
      </c>
    </row>
    <row r="14892" spans="1:9" x14ac:dyDescent="0.3">
      <c r="A14892" s="10">
        <v>43784</v>
      </c>
      <c r="B14892" s="11" t="s">
        <v>123</v>
      </c>
      <c r="C14892" s="11" t="s">
        <v>622</v>
      </c>
      <c r="D14892" s="11" t="s">
        <v>662</v>
      </c>
      <c r="E14892" s="11">
        <v>6960781</v>
      </c>
      <c r="F14892" s="15">
        <f>IF(ISBLANK($D14892),"",IF(ISBLANK($E14892),VLOOKUP($D14892,$J:$K,2,FALSE),VLOOKUP($E14892,'Daycare Packages'!$A:$G,7,FALSE)))</f>
        <v>23</v>
      </c>
      <c r="G14892" s="15"/>
      <c r="H14892" s="15">
        <f t="shared" si="498"/>
        <v>23</v>
      </c>
      <c r="I14892" s="198">
        <f t="shared" si="497"/>
        <v>11</v>
      </c>
    </row>
    <row r="14893" spans="1:9" x14ac:dyDescent="0.3">
      <c r="A14893" s="10">
        <v>43784</v>
      </c>
      <c r="B14893" s="11" t="s">
        <v>193</v>
      </c>
      <c r="C14893" s="11" t="s">
        <v>776</v>
      </c>
      <c r="D14893" s="11" t="s">
        <v>662</v>
      </c>
      <c r="E14893" s="11">
        <v>6988025</v>
      </c>
      <c r="F14893" s="15">
        <f>IF(ISBLANK($D14893),"",IF(ISBLANK($E14893),VLOOKUP($D14893,$J:$K,2,FALSE),VLOOKUP($E14893,'Daycare Packages'!$A:$G,7,FALSE)))</f>
        <v>27</v>
      </c>
      <c r="G14893" s="15"/>
      <c r="H14893" s="15">
        <f t="shared" si="498"/>
        <v>27</v>
      </c>
      <c r="I14893" s="198">
        <f t="shared" si="497"/>
        <v>11</v>
      </c>
    </row>
    <row r="14894" spans="1:9" x14ac:dyDescent="0.3">
      <c r="A14894" s="10">
        <v>43784</v>
      </c>
      <c r="B14894" s="11" t="s">
        <v>158</v>
      </c>
      <c r="C14894" s="11" t="s">
        <v>527</v>
      </c>
      <c r="D14894" s="11" t="s">
        <v>662</v>
      </c>
      <c r="E14894" s="11">
        <v>6706817</v>
      </c>
      <c r="F14894" s="15">
        <f>IF(ISBLANK($D14894),"",IF(ISBLANK($E14894),VLOOKUP($D14894,$J:$K,2,FALSE),VLOOKUP($E14894,'Daycare Packages'!$A:$G,7,FALSE)))</f>
        <v>22</v>
      </c>
      <c r="G14894" s="15"/>
      <c r="H14894" s="15">
        <f t="shared" si="498"/>
        <v>22</v>
      </c>
      <c r="I14894" s="198">
        <f t="shared" si="497"/>
        <v>11</v>
      </c>
    </row>
    <row r="14895" spans="1:9" x14ac:dyDescent="0.3">
      <c r="A14895" s="10">
        <v>43784</v>
      </c>
      <c r="B14895" s="11" t="s">
        <v>290</v>
      </c>
      <c r="C14895" s="11" t="s">
        <v>533</v>
      </c>
      <c r="D14895" s="11" t="s">
        <v>662</v>
      </c>
      <c r="F14895" s="15">
        <f>IF(ISBLANK($D14895),"",IF(ISBLANK($E14895),VLOOKUP($D14895,$J:$K,2,FALSE),VLOOKUP($E14895,'Daycare Packages'!$A:$G,7,FALSE)))</f>
        <v>30</v>
      </c>
      <c r="G14895" s="15">
        <v>6</v>
      </c>
      <c r="H14895" s="15">
        <f t="shared" si="498"/>
        <v>36</v>
      </c>
      <c r="I14895" s="198">
        <f t="shared" si="497"/>
        <v>11</v>
      </c>
    </row>
    <row r="14896" spans="1:9" x14ac:dyDescent="0.3">
      <c r="A14896" s="10">
        <v>43784</v>
      </c>
      <c r="B14896" s="11" t="s">
        <v>1164</v>
      </c>
      <c r="C14896" s="11" t="s">
        <v>395</v>
      </c>
      <c r="D14896" s="11" t="s">
        <v>662</v>
      </c>
      <c r="E14896" s="11">
        <v>7004749</v>
      </c>
      <c r="F14896" s="15">
        <f>IF(ISBLANK($D14896),"",IF(ISBLANK($E14896),VLOOKUP($D14896,$J:$K,2,FALSE),VLOOKUP($E14896,'Daycare Packages'!$A:$G,7,FALSE)))</f>
        <v>27</v>
      </c>
      <c r="G14896" s="15"/>
      <c r="H14896" s="15">
        <f t="shared" si="498"/>
        <v>27</v>
      </c>
      <c r="I14896" s="198">
        <f t="shared" si="497"/>
        <v>11</v>
      </c>
    </row>
    <row r="14897" spans="1:9" x14ac:dyDescent="0.3">
      <c r="A14897" s="10">
        <v>43784</v>
      </c>
      <c r="B14897" s="11" t="s">
        <v>220</v>
      </c>
      <c r="C14897" s="11" t="s">
        <v>548</v>
      </c>
      <c r="D14897" s="11" t="s">
        <v>662</v>
      </c>
      <c r="F14897" s="15">
        <f>IF(ISBLANK($D14897),"",IF(ISBLANK($E14897),VLOOKUP($D14897,$J:$K,2,FALSE),VLOOKUP($E14897,'Daycare Packages'!$A:$G,7,FALSE)))</f>
        <v>30</v>
      </c>
      <c r="G14897" s="15"/>
      <c r="H14897" s="15">
        <f t="shared" si="498"/>
        <v>30</v>
      </c>
      <c r="I14897" s="198">
        <f t="shared" si="497"/>
        <v>11</v>
      </c>
    </row>
    <row r="14898" spans="1:9" x14ac:dyDescent="0.3">
      <c r="A14898" s="10">
        <v>43784</v>
      </c>
      <c r="B14898" s="11" t="s">
        <v>2575</v>
      </c>
      <c r="C14898" s="11" t="s">
        <v>1898</v>
      </c>
      <c r="D14898" s="11" t="s">
        <v>662</v>
      </c>
      <c r="F14898" s="15">
        <f>IF(ISBLANK($D14898),"",IF(ISBLANK($E14898),VLOOKUP($D14898,$J:$K,2,FALSE),VLOOKUP($E14898,'Daycare Packages'!$A:$G,7,FALSE)))</f>
        <v>30</v>
      </c>
      <c r="G14898" s="15"/>
      <c r="H14898" s="15">
        <f t="shared" si="498"/>
        <v>30</v>
      </c>
      <c r="I14898" s="198">
        <f t="shared" si="497"/>
        <v>11</v>
      </c>
    </row>
    <row r="14899" spans="1:9" x14ac:dyDescent="0.3">
      <c r="A14899" s="10">
        <v>43784</v>
      </c>
      <c r="B14899" s="11" t="s">
        <v>171</v>
      </c>
      <c r="C14899" s="11" t="s">
        <v>693</v>
      </c>
      <c r="D14899" s="11" t="s">
        <v>662</v>
      </c>
      <c r="E14899" s="11">
        <v>6951687</v>
      </c>
      <c r="F14899" s="15">
        <f>IF(ISBLANK($D14899),"",IF(ISBLANK($E14899),VLOOKUP($D14899,$J:$K,2,FALSE),VLOOKUP($E14899,'Daycare Packages'!$A:$G,7,FALSE)))</f>
        <v>26</v>
      </c>
      <c r="G14899" s="15"/>
      <c r="H14899" s="15">
        <f t="shared" si="498"/>
        <v>26</v>
      </c>
      <c r="I14899" s="198">
        <f t="shared" si="497"/>
        <v>11</v>
      </c>
    </row>
    <row r="14900" spans="1:9" x14ac:dyDescent="0.3">
      <c r="A14900" s="55">
        <v>43784</v>
      </c>
      <c r="B14900" s="56" t="s">
        <v>1366</v>
      </c>
      <c r="C14900" s="56" t="s">
        <v>587</v>
      </c>
      <c r="D14900" s="56" t="s">
        <v>662</v>
      </c>
      <c r="E14900" s="56">
        <v>7002966</v>
      </c>
      <c r="F14900" s="59">
        <f>IF(ISBLANK($D14900),"",IF(ISBLANK($E14900),VLOOKUP($D14900,$J:$K,2,FALSE),VLOOKUP($E14900,'Daycare Packages'!$A:$G,7,FALSE)))</f>
        <v>27</v>
      </c>
      <c r="G14900" s="59"/>
      <c r="H14900" s="59">
        <f t="shared" si="498"/>
        <v>27</v>
      </c>
      <c r="I14900" s="198">
        <f t="shared" si="497"/>
        <v>11</v>
      </c>
    </row>
    <row r="14901" spans="1:9" x14ac:dyDescent="0.3">
      <c r="A14901" s="10">
        <v>43785</v>
      </c>
      <c r="B14901" s="11" t="s">
        <v>230</v>
      </c>
      <c r="C14901" s="11" t="s">
        <v>493</v>
      </c>
      <c r="D14901" s="11" t="s">
        <v>662</v>
      </c>
      <c r="E14901" s="11">
        <v>7020404</v>
      </c>
      <c r="F14901" s="15">
        <f>IF(ISBLANK($D14901),"",IF(ISBLANK($E14901),VLOOKUP($D14901,$J:$K,2,FALSE),VLOOKUP($E14901,'Daycare Packages'!$A:$G,7,FALSE)))</f>
        <v>27</v>
      </c>
      <c r="G14901" s="15"/>
      <c r="H14901" s="15">
        <f t="shared" si="498"/>
        <v>27</v>
      </c>
      <c r="I14901" s="198">
        <f t="shared" si="497"/>
        <v>11</v>
      </c>
    </row>
    <row r="14902" spans="1:9" x14ac:dyDescent="0.3">
      <c r="A14902" s="10">
        <v>43785</v>
      </c>
      <c r="B14902" s="11" t="s">
        <v>1336</v>
      </c>
      <c r="C14902" s="11" t="s">
        <v>1337</v>
      </c>
      <c r="D14902" s="11" t="s">
        <v>659</v>
      </c>
      <c r="F14902" s="15">
        <f>IF(ISBLANK($D14902),"",IF(ISBLANK($E14902),VLOOKUP($D14902,$J:$K,2,FALSE),VLOOKUP($E14902,'Daycare Packages'!$A:$G,7,FALSE)))</f>
        <v>20</v>
      </c>
      <c r="G14902" s="15"/>
      <c r="H14902" s="15">
        <f t="shared" si="498"/>
        <v>20</v>
      </c>
      <c r="I14902" s="198">
        <f t="shared" si="497"/>
        <v>11</v>
      </c>
    </row>
    <row r="14903" spans="1:9" x14ac:dyDescent="0.3">
      <c r="A14903" s="10">
        <v>43785</v>
      </c>
      <c r="B14903" s="11" t="s">
        <v>318</v>
      </c>
      <c r="C14903" s="11" t="s">
        <v>723</v>
      </c>
      <c r="D14903" s="11" t="s">
        <v>662</v>
      </c>
      <c r="F14903" s="15">
        <f>IF(ISBLANK($D14903),"",IF(ISBLANK($E14903),VLOOKUP($D14903,$J:$K,2,FALSE),VLOOKUP($E14903,'Daycare Packages'!$A:$G,7,FALSE)))</f>
        <v>30</v>
      </c>
      <c r="G14903" s="15"/>
      <c r="H14903" s="15">
        <f t="shared" si="498"/>
        <v>30</v>
      </c>
      <c r="I14903" s="198">
        <f t="shared" si="497"/>
        <v>11</v>
      </c>
    </row>
    <row r="14904" spans="1:9" x14ac:dyDescent="0.3">
      <c r="A14904" s="10">
        <v>43785</v>
      </c>
      <c r="B14904" s="11" t="s">
        <v>140</v>
      </c>
      <c r="C14904" s="11" t="s">
        <v>475</v>
      </c>
      <c r="D14904" s="11" t="s">
        <v>662</v>
      </c>
      <c r="E14904" s="11">
        <v>7008781</v>
      </c>
      <c r="F14904" s="15">
        <f>IF(ISBLANK($D14904),"",IF(ISBLANK($E14904),VLOOKUP($D14904,$J:$K,2,FALSE),VLOOKUP($E14904,'Daycare Packages'!$A:$G,7,FALSE)))</f>
        <v>26</v>
      </c>
      <c r="G14904" s="15"/>
      <c r="H14904" s="15">
        <f t="shared" si="498"/>
        <v>26</v>
      </c>
      <c r="I14904" s="198">
        <f t="shared" si="497"/>
        <v>11</v>
      </c>
    </row>
    <row r="14905" spans="1:9" x14ac:dyDescent="0.3">
      <c r="A14905" s="10">
        <v>43785</v>
      </c>
      <c r="B14905" s="11" t="s">
        <v>2125</v>
      </c>
      <c r="C14905" s="11" t="s">
        <v>2126</v>
      </c>
      <c r="D14905" s="11" t="s">
        <v>662</v>
      </c>
      <c r="E14905" s="11">
        <v>6991542</v>
      </c>
      <c r="F14905" s="15">
        <f>IF(ISBLANK($D14905),"",IF(ISBLANK($E14905),VLOOKUP($D14905,$J:$K,2,FALSE),VLOOKUP($E14905,'Daycare Packages'!$A:$G,7,FALSE)))</f>
        <v>27</v>
      </c>
      <c r="G14905" s="15"/>
      <c r="H14905" s="15">
        <f t="shared" si="498"/>
        <v>27</v>
      </c>
      <c r="I14905" s="198">
        <f t="shared" si="497"/>
        <v>11</v>
      </c>
    </row>
    <row r="14906" spans="1:9" x14ac:dyDescent="0.3">
      <c r="A14906" s="10">
        <v>43785</v>
      </c>
      <c r="B14906" s="11" t="s">
        <v>1722</v>
      </c>
      <c r="C14906" s="11" t="s">
        <v>872</v>
      </c>
      <c r="D14906" s="11" t="s">
        <v>662</v>
      </c>
      <c r="F14906" s="15">
        <f>IF(ISBLANK($D14906),"",IF(ISBLANK($E14906),VLOOKUP($D14906,$J:$K,2,FALSE),VLOOKUP($E14906,'Daycare Packages'!$A:$G,7,FALSE)))</f>
        <v>30</v>
      </c>
      <c r="G14906" s="15"/>
      <c r="H14906" s="15">
        <f t="shared" si="498"/>
        <v>30</v>
      </c>
      <c r="I14906" s="198">
        <f t="shared" si="497"/>
        <v>11</v>
      </c>
    </row>
    <row r="14907" spans="1:9" x14ac:dyDescent="0.3">
      <c r="A14907" s="10">
        <v>43785</v>
      </c>
      <c r="B14907" s="11" t="s">
        <v>1722</v>
      </c>
      <c r="C14907" s="11" t="s">
        <v>461</v>
      </c>
      <c r="D14907" s="11" t="s">
        <v>662</v>
      </c>
      <c r="F14907" s="15">
        <f>IF(ISBLANK($D14907),"",IF(ISBLANK($E14907),VLOOKUP($D14907,$J:$K,2,FALSE),VLOOKUP($E14907,'Daycare Packages'!$A:$G,7,FALSE)))</f>
        <v>30</v>
      </c>
      <c r="G14907" s="15"/>
      <c r="H14907" s="15">
        <f t="shared" si="498"/>
        <v>30</v>
      </c>
      <c r="I14907" s="198">
        <f t="shared" si="497"/>
        <v>11</v>
      </c>
    </row>
    <row r="14908" spans="1:9" x14ac:dyDescent="0.3">
      <c r="A14908" s="10">
        <v>43785</v>
      </c>
      <c r="B14908" s="11" t="s">
        <v>1002</v>
      </c>
      <c r="C14908" s="11" t="s">
        <v>1003</v>
      </c>
      <c r="D14908" s="11" t="s">
        <v>659</v>
      </c>
      <c r="F14908" s="15">
        <f>IF(ISBLANK($D14908),"",IF(ISBLANK($E14908),VLOOKUP($D14908,$J:$K,2,FALSE),VLOOKUP($E14908,'Daycare Packages'!$A:$G,7,FALSE)))</f>
        <v>20</v>
      </c>
      <c r="G14908" s="15"/>
      <c r="H14908" s="15">
        <f t="shared" si="498"/>
        <v>20</v>
      </c>
      <c r="I14908" s="198">
        <f t="shared" si="497"/>
        <v>11</v>
      </c>
    </row>
    <row r="14909" spans="1:9" x14ac:dyDescent="0.3">
      <c r="A14909" s="10">
        <v>43785</v>
      </c>
      <c r="B14909" s="11" t="s">
        <v>1002</v>
      </c>
      <c r="C14909" s="11" t="s">
        <v>1004</v>
      </c>
      <c r="D14909" s="11" t="s">
        <v>659</v>
      </c>
      <c r="F14909" s="15">
        <f>IF(ISBLANK($D14909),"",IF(ISBLANK($E14909),VLOOKUP($D14909,$J:$K,2,FALSE),VLOOKUP($E14909,'Daycare Packages'!$A:$G,7,FALSE)))</f>
        <v>20</v>
      </c>
      <c r="G14909" s="15"/>
      <c r="H14909" s="15">
        <f t="shared" si="498"/>
        <v>20</v>
      </c>
      <c r="I14909" s="198">
        <f t="shared" si="497"/>
        <v>11</v>
      </c>
    </row>
    <row r="14910" spans="1:9" x14ac:dyDescent="0.3">
      <c r="A14910" s="10">
        <v>43785</v>
      </c>
      <c r="B14910" s="11" t="s">
        <v>1065</v>
      </c>
      <c r="C14910" s="11" t="s">
        <v>996</v>
      </c>
      <c r="D14910" s="11" t="s">
        <v>662</v>
      </c>
      <c r="F14910" s="15">
        <f>IF(ISBLANK($D14910),"",IF(ISBLANK($E14910),VLOOKUP($D14910,$J:$K,2,FALSE),VLOOKUP($E14910,'Daycare Packages'!$A:$G,7,FALSE)))</f>
        <v>30</v>
      </c>
      <c r="G14910" s="15"/>
      <c r="H14910" s="15">
        <f t="shared" si="498"/>
        <v>30</v>
      </c>
      <c r="I14910" s="198">
        <f t="shared" si="497"/>
        <v>11</v>
      </c>
    </row>
    <row r="14911" spans="1:9" x14ac:dyDescent="0.3">
      <c r="A14911" s="10">
        <v>43785</v>
      </c>
      <c r="B14911" s="11" t="s">
        <v>1311</v>
      </c>
      <c r="C14911" s="11" t="s">
        <v>1312</v>
      </c>
      <c r="D14911" s="11" t="s">
        <v>662</v>
      </c>
      <c r="E14911" s="11">
        <v>6961586</v>
      </c>
      <c r="F14911" s="15">
        <f>IF(ISBLANK($D14911),"",IF(ISBLANK($E14911),VLOOKUP($D14911,$J:$K,2,FALSE),VLOOKUP($E14911,'Daycare Packages'!$A:$G,7,FALSE)))</f>
        <v>23</v>
      </c>
      <c r="G14911" s="15"/>
      <c r="H14911" s="15">
        <f t="shared" si="498"/>
        <v>23</v>
      </c>
      <c r="I14911" s="198">
        <f t="shared" si="497"/>
        <v>11</v>
      </c>
    </row>
    <row r="14912" spans="1:9" x14ac:dyDescent="0.3">
      <c r="A14912" s="10">
        <v>43785</v>
      </c>
      <c r="B14912" s="11" t="s">
        <v>688</v>
      </c>
      <c r="C14912" s="11" t="s">
        <v>1551</v>
      </c>
      <c r="D14912" s="11" t="s">
        <v>662</v>
      </c>
      <c r="F14912" s="15">
        <f>IF(ISBLANK($D14912),"",IF(ISBLANK($E14912),VLOOKUP($D14912,$J:$K,2,FALSE),VLOOKUP($E14912,'Daycare Packages'!$A:$G,7,FALSE)))</f>
        <v>30</v>
      </c>
      <c r="G14912" s="15"/>
      <c r="H14912" s="15">
        <f t="shared" si="498"/>
        <v>30</v>
      </c>
      <c r="I14912" s="198">
        <f t="shared" si="497"/>
        <v>11</v>
      </c>
    </row>
    <row r="14913" spans="1:9" x14ac:dyDescent="0.3">
      <c r="A14913" s="10">
        <v>43785</v>
      </c>
      <c r="B14913" s="11" t="s">
        <v>1508</v>
      </c>
      <c r="C14913" s="11" t="s">
        <v>450</v>
      </c>
      <c r="D14913" s="11" t="s">
        <v>662</v>
      </c>
      <c r="E14913" s="11">
        <v>7027499</v>
      </c>
      <c r="F14913" s="15">
        <f>IF(ISBLANK($D14913),"",IF(ISBLANK($E14913),VLOOKUP($D14913,$J:$K,2,FALSE),VLOOKUP($E14913,'Daycare Packages'!$A:$G,7,FALSE)))</f>
        <v>27</v>
      </c>
      <c r="G14913" s="15"/>
      <c r="H14913" s="15">
        <f t="shared" si="498"/>
        <v>27</v>
      </c>
      <c r="I14913" s="198">
        <f t="shared" si="497"/>
        <v>11</v>
      </c>
    </row>
    <row r="14914" spans="1:9" x14ac:dyDescent="0.3">
      <c r="A14914" s="10">
        <v>43785</v>
      </c>
      <c r="B14914" s="11" t="s">
        <v>617</v>
      </c>
      <c r="C14914" s="11" t="s">
        <v>2636</v>
      </c>
      <c r="D14914" s="11" t="s">
        <v>662</v>
      </c>
      <c r="F14914" s="15">
        <f>IF(ISBLANK($D14914),"",IF(ISBLANK($E14914),VLOOKUP($D14914,$J:$K,2,FALSE),VLOOKUP($E14914,'Daycare Packages'!$A:$G,7,FALSE)))</f>
        <v>30</v>
      </c>
      <c r="G14914" s="15"/>
      <c r="H14914" s="15">
        <f t="shared" si="498"/>
        <v>30</v>
      </c>
      <c r="I14914" s="198">
        <f t="shared" si="497"/>
        <v>11</v>
      </c>
    </row>
    <row r="14915" spans="1:9" x14ac:dyDescent="0.3">
      <c r="A14915" s="10">
        <v>43785</v>
      </c>
      <c r="B14915" s="11" t="s">
        <v>134</v>
      </c>
      <c r="C14915" s="11" t="s">
        <v>883</v>
      </c>
      <c r="D14915" s="11" t="s">
        <v>662</v>
      </c>
      <c r="E14915" s="11">
        <v>6948743</v>
      </c>
      <c r="F14915" s="15">
        <f>IF(ISBLANK($D14915),"",IF(ISBLANK($E14915),VLOOKUP($D14915,$J:$K,2,FALSE),VLOOKUP($E14915,'Daycare Packages'!$A:$G,7,FALSE)))</f>
        <v>27</v>
      </c>
      <c r="G14915" s="15"/>
      <c r="H14915" s="15">
        <f t="shared" si="498"/>
        <v>27</v>
      </c>
      <c r="I14915" s="198">
        <f t="shared" ref="I14915:I14978" si="499">IF(A14915="",0,MONTH(A14915))</f>
        <v>11</v>
      </c>
    </row>
    <row r="14916" spans="1:9" x14ac:dyDescent="0.3">
      <c r="A14916" s="10">
        <v>43785</v>
      </c>
      <c r="B14916" s="11" t="s">
        <v>1321</v>
      </c>
      <c r="C14916" s="11" t="s">
        <v>1117</v>
      </c>
      <c r="D14916" s="11" t="s">
        <v>662</v>
      </c>
      <c r="E14916" s="11">
        <v>6979724</v>
      </c>
      <c r="F14916" s="15">
        <f>IF(ISBLANK($D14916),"",IF(ISBLANK($E14916),VLOOKUP($D14916,$J:$K,2,FALSE),VLOOKUP($E14916,'Daycare Packages'!$A:$G,7,FALSE)))</f>
        <v>26</v>
      </c>
      <c r="G14916" s="15"/>
      <c r="H14916" s="15">
        <f t="shared" si="498"/>
        <v>26</v>
      </c>
      <c r="I14916" s="198">
        <f t="shared" si="499"/>
        <v>11</v>
      </c>
    </row>
    <row r="14917" spans="1:9" x14ac:dyDescent="0.3">
      <c r="A14917" s="10">
        <v>43785</v>
      </c>
      <c r="B14917" s="11" t="s">
        <v>1321</v>
      </c>
      <c r="C14917" s="11" t="s">
        <v>1322</v>
      </c>
      <c r="D14917" s="11" t="s">
        <v>662</v>
      </c>
      <c r="E14917" s="11">
        <v>6979724</v>
      </c>
      <c r="F14917" s="15">
        <f>IF(ISBLANK($D14917),"",IF(ISBLANK($E14917),VLOOKUP($D14917,$J:$K,2,FALSE),VLOOKUP($E14917,'Daycare Packages'!$A:$G,7,FALSE)))</f>
        <v>26</v>
      </c>
      <c r="G14917" s="15"/>
      <c r="H14917" s="15">
        <f t="shared" si="498"/>
        <v>26</v>
      </c>
      <c r="I14917" s="198">
        <f t="shared" si="499"/>
        <v>11</v>
      </c>
    </row>
    <row r="14918" spans="1:9" x14ac:dyDescent="0.3">
      <c r="A14918" s="10">
        <v>43785</v>
      </c>
      <c r="B14918" s="11" t="s">
        <v>2637</v>
      </c>
      <c r="C14918" s="11" t="s">
        <v>2638</v>
      </c>
      <c r="D14918" s="11" t="s">
        <v>659</v>
      </c>
      <c r="F14918" s="15">
        <f>IF(ISBLANK($D14918),"",IF(ISBLANK($E14918),VLOOKUP($D14918,$J:$K,2,FALSE),VLOOKUP($E14918,'Daycare Packages'!$A:$G,7,FALSE)))</f>
        <v>20</v>
      </c>
      <c r="G14918" s="15"/>
      <c r="H14918" s="15">
        <f t="shared" si="498"/>
        <v>20</v>
      </c>
      <c r="I14918" s="198">
        <f t="shared" si="499"/>
        <v>11</v>
      </c>
    </row>
    <row r="14919" spans="1:9" x14ac:dyDescent="0.3">
      <c r="A14919" s="10">
        <v>43785</v>
      </c>
      <c r="B14919" s="11" t="s">
        <v>1863</v>
      </c>
      <c r="C14919" s="11" t="s">
        <v>1906</v>
      </c>
      <c r="D14919" s="11" t="s">
        <v>662</v>
      </c>
      <c r="E14919" s="11">
        <v>6927437</v>
      </c>
      <c r="F14919" s="15">
        <f>IF(ISBLANK($D14919),"",IF(ISBLANK($E14919),VLOOKUP($D14919,$J:$K,2,FALSE),VLOOKUP($E14919,'Daycare Packages'!$A:$G,7,FALSE)))</f>
        <v>27</v>
      </c>
      <c r="G14919" s="15"/>
      <c r="H14919" s="15">
        <f t="shared" si="498"/>
        <v>27</v>
      </c>
      <c r="I14919" s="198">
        <f t="shared" si="499"/>
        <v>11</v>
      </c>
    </row>
    <row r="14920" spans="1:9" x14ac:dyDescent="0.3">
      <c r="A14920" s="10">
        <v>43785</v>
      </c>
      <c r="B14920" s="11" t="s">
        <v>2340</v>
      </c>
      <c r="C14920" s="11" t="s">
        <v>2341</v>
      </c>
      <c r="D14920" s="11" t="s">
        <v>662</v>
      </c>
      <c r="E14920" s="11">
        <v>6999978</v>
      </c>
      <c r="F14920" s="15">
        <f>IF(ISBLANK($D14920),"",IF(ISBLANK($E14920),VLOOKUP($D14920,$J:$K,2,FALSE),VLOOKUP($E14920,'Daycare Packages'!$A:$G,7,FALSE)))</f>
        <v>26</v>
      </c>
      <c r="G14920" s="15"/>
      <c r="H14920" s="15">
        <f t="shared" si="498"/>
        <v>26</v>
      </c>
      <c r="I14920" s="198">
        <f t="shared" si="499"/>
        <v>11</v>
      </c>
    </row>
    <row r="14921" spans="1:9" x14ac:dyDescent="0.3">
      <c r="A14921" s="10">
        <v>43785</v>
      </c>
      <c r="B14921" s="11" t="s">
        <v>182</v>
      </c>
      <c r="C14921" s="11" t="s">
        <v>1486</v>
      </c>
      <c r="D14921" s="11" t="s">
        <v>662</v>
      </c>
      <c r="E14921" s="11">
        <v>6973446</v>
      </c>
      <c r="F14921" s="15">
        <f>IF(ISBLANK($D14921),"",IF(ISBLANK($E14921),VLOOKUP($D14921,$J:$K,2,FALSE),VLOOKUP($E14921,'Daycare Packages'!$A:$G,7,FALSE)))</f>
        <v>23</v>
      </c>
      <c r="G14921" s="15"/>
      <c r="H14921" s="15">
        <f t="shared" si="498"/>
        <v>23</v>
      </c>
      <c r="I14921" s="198">
        <f t="shared" si="499"/>
        <v>11</v>
      </c>
    </row>
    <row r="14922" spans="1:9" x14ac:dyDescent="0.3">
      <c r="A14922" s="10">
        <v>43785</v>
      </c>
      <c r="B14922" s="11" t="s">
        <v>663</v>
      </c>
      <c r="C14922" s="11" t="s">
        <v>665</v>
      </c>
      <c r="D14922" s="11" t="s">
        <v>662</v>
      </c>
      <c r="F14922" s="15">
        <f>IF(ISBLANK($D14922),"",IF(ISBLANK($E14922),VLOOKUP($D14922,$J:$K,2,FALSE),VLOOKUP($E14922,'Daycare Packages'!$A:$G,7,FALSE)))</f>
        <v>30</v>
      </c>
      <c r="G14922" s="15"/>
      <c r="H14922" s="15">
        <f t="shared" si="498"/>
        <v>30</v>
      </c>
      <c r="I14922" s="198">
        <f t="shared" si="499"/>
        <v>11</v>
      </c>
    </row>
    <row r="14923" spans="1:9" x14ac:dyDescent="0.3">
      <c r="A14923" s="110">
        <v>43785</v>
      </c>
      <c r="B14923" s="111" t="s">
        <v>663</v>
      </c>
      <c r="C14923" s="111" t="s">
        <v>664</v>
      </c>
      <c r="D14923" s="111" t="s">
        <v>662</v>
      </c>
      <c r="E14923" s="111"/>
      <c r="F14923" s="112">
        <f>IF(ISBLANK($D14923),"",IF(ISBLANK($E14923),VLOOKUP($D14923,$J:$K,2,FALSE),VLOOKUP($E14923,'Daycare Packages'!$A:$G,7,FALSE)))</f>
        <v>30</v>
      </c>
      <c r="G14923" s="112"/>
      <c r="H14923" s="112">
        <f t="shared" si="498"/>
        <v>30</v>
      </c>
      <c r="I14923" s="198">
        <f t="shared" si="499"/>
        <v>11</v>
      </c>
    </row>
    <row r="14924" spans="1:9" x14ac:dyDescent="0.3">
      <c r="A14924" s="55">
        <v>43785</v>
      </c>
      <c r="B14924" s="56" t="s">
        <v>508</v>
      </c>
      <c r="C14924" s="56" t="s">
        <v>509</v>
      </c>
      <c r="D14924" s="56" t="s">
        <v>662</v>
      </c>
      <c r="E14924" s="56"/>
      <c r="F14924" s="59">
        <f>IF(ISBLANK($D14924),"",IF(ISBLANK($E14924),VLOOKUP($D14924,$J:$K,2,FALSE),VLOOKUP($E14924,'Daycare Packages'!$A:$G,7,FALSE)))</f>
        <v>30</v>
      </c>
      <c r="G14924" s="59"/>
      <c r="H14924" s="59">
        <f t="shared" si="498"/>
        <v>30</v>
      </c>
      <c r="I14924" s="198">
        <f t="shared" si="499"/>
        <v>11</v>
      </c>
    </row>
    <row r="14925" spans="1:9" x14ac:dyDescent="0.3">
      <c r="A14925" s="10">
        <v>43786</v>
      </c>
      <c r="B14925" s="11" t="s">
        <v>1535</v>
      </c>
      <c r="C14925" s="11" t="s">
        <v>846</v>
      </c>
      <c r="D14925" s="11" t="s">
        <v>659</v>
      </c>
      <c r="F14925" s="15">
        <f>IF(ISBLANK($D14925),"",IF(ISBLANK($E14925),VLOOKUP($D14925,$J:$K,2,FALSE),VLOOKUP($E14925,'Daycare Packages'!$A:$G,7,FALSE)))</f>
        <v>20</v>
      </c>
      <c r="G14925" s="15"/>
      <c r="H14925" s="15">
        <f t="shared" si="498"/>
        <v>20</v>
      </c>
      <c r="I14925" s="198">
        <f t="shared" si="499"/>
        <v>11</v>
      </c>
    </row>
    <row r="14926" spans="1:9" x14ac:dyDescent="0.3">
      <c r="A14926" s="10">
        <v>43786</v>
      </c>
      <c r="B14926" s="11" t="s">
        <v>2036</v>
      </c>
      <c r="C14926" s="11" t="s">
        <v>2037</v>
      </c>
      <c r="D14926" s="11" t="s">
        <v>662</v>
      </c>
      <c r="F14926" s="15">
        <f>IF(ISBLANK($D14926),"",IF(ISBLANK($E14926),VLOOKUP($D14926,$J:$K,2,FALSE),VLOOKUP($E14926,'Daycare Packages'!$A:$G,7,FALSE)))</f>
        <v>30</v>
      </c>
      <c r="G14926" s="15"/>
      <c r="H14926" s="15">
        <f t="shared" si="498"/>
        <v>30</v>
      </c>
      <c r="I14926" s="198">
        <f t="shared" si="499"/>
        <v>11</v>
      </c>
    </row>
    <row r="14927" spans="1:9" x14ac:dyDescent="0.3">
      <c r="A14927" s="10">
        <v>43786</v>
      </c>
      <c r="B14927" s="11" t="s">
        <v>663</v>
      </c>
      <c r="C14927" s="11" t="s">
        <v>665</v>
      </c>
      <c r="D14927" s="11" t="s">
        <v>662</v>
      </c>
      <c r="F14927" s="15">
        <f>IF(ISBLANK($D14927),"",IF(ISBLANK($E14927),VLOOKUP($D14927,$J:$K,2,FALSE),VLOOKUP($E14927,'Daycare Packages'!$A:$G,7,FALSE)))</f>
        <v>30</v>
      </c>
      <c r="G14927" s="15"/>
      <c r="H14927" s="15">
        <f t="shared" si="498"/>
        <v>30</v>
      </c>
      <c r="I14927" s="198">
        <f t="shared" si="499"/>
        <v>11</v>
      </c>
    </row>
    <row r="14928" spans="1:9" x14ac:dyDescent="0.3">
      <c r="A14928" s="10">
        <v>43786</v>
      </c>
      <c r="B14928" s="11" t="s">
        <v>663</v>
      </c>
      <c r="C14928" s="11" t="s">
        <v>664</v>
      </c>
      <c r="D14928" s="11" t="s">
        <v>662</v>
      </c>
      <c r="F14928" s="15">
        <f>IF(ISBLANK($D14928),"",IF(ISBLANK($E14928),VLOOKUP($D14928,$J:$K,2,FALSE),VLOOKUP($E14928,'Daycare Packages'!$A:$G,7,FALSE)))</f>
        <v>30</v>
      </c>
      <c r="G14928" s="15"/>
      <c r="H14928" s="15">
        <f t="shared" si="498"/>
        <v>30</v>
      </c>
      <c r="I14928" s="198">
        <f t="shared" si="499"/>
        <v>11</v>
      </c>
    </row>
    <row r="14929" spans="1:9" x14ac:dyDescent="0.3">
      <c r="A14929" s="10">
        <v>43786</v>
      </c>
      <c r="B14929" s="11" t="s">
        <v>182</v>
      </c>
      <c r="C14929" s="11" t="s">
        <v>685</v>
      </c>
      <c r="D14929" s="11" t="s">
        <v>662</v>
      </c>
      <c r="E14929" s="11">
        <v>6973446</v>
      </c>
      <c r="F14929" s="15">
        <f>IF(ISBLANK($D14929),"",IF(ISBLANK($E14929),VLOOKUP($D14929,$J:$K,2,FALSE),VLOOKUP($E14929,'Daycare Packages'!$A:$G,7,FALSE)))</f>
        <v>23</v>
      </c>
      <c r="G14929" s="15"/>
      <c r="H14929" s="15">
        <f t="shared" si="498"/>
        <v>23</v>
      </c>
      <c r="I14929" s="198">
        <f t="shared" si="499"/>
        <v>11</v>
      </c>
    </row>
    <row r="14930" spans="1:9" x14ac:dyDescent="0.3">
      <c r="A14930" s="10">
        <v>43786</v>
      </c>
      <c r="B14930" s="11" t="s">
        <v>2440</v>
      </c>
      <c r="C14930" s="11" t="s">
        <v>1590</v>
      </c>
      <c r="D14930" s="11" t="s">
        <v>662</v>
      </c>
      <c r="F14930" s="15">
        <f>IF(ISBLANK($D14930),"",IF(ISBLANK($E14930),VLOOKUP($D14930,$J:$K,2,FALSE),VLOOKUP($E14930,'Daycare Packages'!$A:$G,7,FALSE)))</f>
        <v>30</v>
      </c>
      <c r="G14930" s="15"/>
      <c r="H14930" s="15">
        <f t="shared" si="498"/>
        <v>30</v>
      </c>
      <c r="I14930" s="198">
        <f t="shared" si="499"/>
        <v>11</v>
      </c>
    </row>
    <row r="14931" spans="1:9" x14ac:dyDescent="0.3">
      <c r="A14931" s="55">
        <v>43786</v>
      </c>
      <c r="B14931" s="56" t="s">
        <v>783</v>
      </c>
      <c r="C14931" s="56" t="s">
        <v>514</v>
      </c>
      <c r="D14931" s="56" t="s">
        <v>662</v>
      </c>
      <c r="E14931" s="56"/>
      <c r="F14931" s="59">
        <f>IF(ISBLANK($D14931),"",IF(ISBLANK($E14931),VLOOKUP($D14931,$J:$K,2,FALSE),VLOOKUP($E14931,'Daycare Packages'!$A:$G,7,FALSE)))</f>
        <v>30</v>
      </c>
      <c r="G14931" s="59"/>
      <c r="H14931" s="59">
        <f t="shared" si="498"/>
        <v>30</v>
      </c>
      <c r="I14931" s="198">
        <f t="shared" si="499"/>
        <v>11</v>
      </c>
    </row>
    <row r="14932" spans="1:9" x14ac:dyDescent="0.3">
      <c r="A14932" s="10">
        <v>43787</v>
      </c>
      <c r="B14932" s="11" t="s">
        <v>2642</v>
      </c>
      <c r="C14932" s="11" t="s">
        <v>1099</v>
      </c>
      <c r="D14932" s="11" t="s">
        <v>671</v>
      </c>
      <c r="F14932" s="15">
        <f>IF(ISBLANK($D14932),"",IF(ISBLANK($E14932),VLOOKUP($D14932,$J:$K,2,FALSE),VLOOKUP($E14932,'Daycare Packages'!$A:$G,7,FALSE)))</f>
        <v>0</v>
      </c>
      <c r="G14932" s="15"/>
      <c r="H14932" s="15">
        <f t="shared" si="498"/>
        <v>0</v>
      </c>
      <c r="I14932" s="198">
        <f t="shared" si="499"/>
        <v>11</v>
      </c>
    </row>
    <row r="14933" spans="1:9" x14ac:dyDescent="0.3">
      <c r="A14933" s="10">
        <v>43787</v>
      </c>
      <c r="B14933" s="11" t="s">
        <v>1916</v>
      </c>
      <c r="C14933" s="11" t="s">
        <v>1359</v>
      </c>
      <c r="D14933" s="11" t="s">
        <v>659</v>
      </c>
      <c r="E14933" s="11">
        <v>6958204</v>
      </c>
      <c r="F14933" s="15">
        <f>IF(ISBLANK($D14933),"",IF(ISBLANK($E14933),VLOOKUP($D14933,$J:$K,2,FALSE),VLOOKUP($E14933,'Daycare Packages'!$A:$G,7,FALSE)))</f>
        <v>19</v>
      </c>
      <c r="G14933" s="15"/>
      <c r="H14933" s="15">
        <f t="shared" si="498"/>
        <v>19</v>
      </c>
      <c r="I14933" s="198">
        <f t="shared" si="499"/>
        <v>11</v>
      </c>
    </row>
    <row r="14934" spans="1:9" x14ac:dyDescent="0.3">
      <c r="A14934" s="10">
        <v>43787</v>
      </c>
      <c r="B14934" s="11" t="s">
        <v>190</v>
      </c>
      <c r="C14934" s="11" t="s">
        <v>718</v>
      </c>
      <c r="D14934" s="11" t="s">
        <v>659</v>
      </c>
      <c r="E14934" s="11">
        <v>7018928</v>
      </c>
      <c r="F14934" s="15">
        <f>IF(ISBLANK($D14934),"",IF(ISBLANK($E14934),VLOOKUP($D14934,$J:$K,2,FALSE),VLOOKUP($E14934,'Daycare Packages'!$A:$G,7,FALSE)))</f>
        <v>18</v>
      </c>
      <c r="G14934" s="15"/>
      <c r="H14934" s="15">
        <f t="shared" si="498"/>
        <v>18</v>
      </c>
      <c r="I14934" s="198">
        <f t="shared" si="499"/>
        <v>11</v>
      </c>
    </row>
    <row r="14935" spans="1:9" x14ac:dyDescent="0.3">
      <c r="A14935" s="10">
        <v>43787</v>
      </c>
      <c r="B14935" s="11" t="s">
        <v>123</v>
      </c>
      <c r="C14935" s="11" t="s">
        <v>622</v>
      </c>
      <c r="D14935" s="11" t="s">
        <v>662</v>
      </c>
      <c r="E14935" s="11">
        <v>6960781</v>
      </c>
      <c r="F14935" s="15">
        <f>IF(ISBLANK($D14935),"",IF(ISBLANK($E14935),VLOOKUP($D14935,$J:$K,2,FALSE),VLOOKUP($E14935,'Daycare Packages'!$A:$G,7,FALSE)))</f>
        <v>23</v>
      </c>
      <c r="G14935" s="15"/>
      <c r="H14935" s="15">
        <f t="shared" si="498"/>
        <v>23</v>
      </c>
      <c r="I14935" s="198">
        <f t="shared" si="499"/>
        <v>11</v>
      </c>
    </row>
    <row r="14936" spans="1:9" x14ac:dyDescent="0.3">
      <c r="A14936" s="10">
        <v>43787</v>
      </c>
      <c r="B14936" s="11" t="s">
        <v>2471</v>
      </c>
      <c r="C14936" s="11" t="s">
        <v>1006</v>
      </c>
      <c r="D14936" s="11" t="s">
        <v>662</v>
      </c>
      <c r="E14936" s="11">
        <v>6906040</v>
      </c>
      <c r="F14936" s="15">
        <f>IF(ISBLANK($D14936),"",IF(ISBLANK($E14936),VLOOKUP($D14936,$J:$K,2,FALSE),VLOOKUP($E14936,'Daycare Packages'!$A:$G,7,FALSE)))</f>
        <v>23</v>
      </c>
      <c r="G14936" s="15"/>
      <c r="H14936" s="15">
        <f t="shared" si="498"/>
        <v>23</v>
      </c>
      <c r="I14936" s="198">
        <f t="shared" si="499"/>
        <v>11</v>
      </c>
    </row>
    <row r="14937" spans="1:9" x14ac:dyDescent="0.3">
      <c r="A14937" s="10">
        <v>43787</v>
      </c>
      <c r="B14937" s="11" t="s">
        <v>2471</v>
      </c>
      <c r="C14937" s="11" t="s">
        <v>715</v>
      </c>
      <c r="D14937" s="11" t="s">
        <v>662</v>
      </c>
      <c r="E14937" s="11">
        <v>6906040</v>
      </c>
      <c r="F14937" s="15">
        <f>IF(ISBLANK($D14937),"",IF(ISBLANK($E14937),VLOOKUP($D14937,$J:$K,2,FALSE),VLOOKUP($E14937,'Daycare Packages'!$A:$G,7,FALSE)))</f>
        <v>23</v>
      </c>
      <c r="G14937" s="15"/>
      <c r="H14937" s="15">
        <f t="shared" si="498"/>
        <v>23</v>
      </c>
      <c r="I14937" s="198">
        <f t="shared" si="499"/>
        <v>11</v>
      </c>
    </row>
    <row r="14938" spans="1:9" x14ac:dyDescent="0.3">
      <c r="A14938" s="10">
        <v>43787</v>
      </c>
      <c r="B14938" s="11" t="s">
        <v>1338</v>
      </c>
      <c r="C14938" s="11" t="s">
        <v>467</v>
      </c>
      <c r="D14938" s="11" t="s">
        <v>662</v>
      </c>
      <c r="F14938" s="15">
        <f>IF(ISBLANK($D14938),"",IF(ISBLANK($E14938),VLOOKUP($D14938,$J:$K,2,FALSE),VLOOKUP($E14938,'Daycare Packages'!$A:$G,7,FALSE)))</f>
        <v>30</v>
      </c>
      <c r="G14938" s="15"/>
      <c r="H14938" s="15">
        <f t="shared" si="498"/>
        <v>30</v>
      </c>
      <c r="I14938" s="198">
        <f t="shared" si="499"/>
        <v>11</v>
      </c>
    </row>
    <row r="14939" spans="1:9" x14ac:dyDescent="0.3">
      <c r="A14939" s="10">
        <v>43787</v>
      </c>
      <c r="B14939" s="11" t="s">
        <v>279</v>
      </c>
      <c r="C14939" s="11" t="s">
        <v>661</v>
      </c>
      <c r="D14939" s="11" t="s">
        <v>662</v>
      </c>
      <c r="F14939" s="15">
        <f>IF(ISBLANK($D14939),"",IF(ISBLANK($E14939),VLOOKUP($D14939,$J:$K,2,FALSE),VLOOKUP($E14939,'Daycare Packages'!$A:$G,7,FALSE)))</f>
        <v>30</v>
      </c>
      <c r="G14939" s="15"/>
      <c r="H14939" s="15">
        <f t="shared" si="498"/>
        <v>30</v>
      </c>
      <c r="I14939" s="198">
        <f t="shared" si="499"/>
        <v>11</v>
      </c>
    </row>
    <row r="14940" spans="1:9" x14ac:dyDescent="0.3">
      <c r="A14940" s="10">
        <v>43787</v>
      </c>
      <c r="B14940" s="11" t="s">
        <v>279</v>
      </c>
      <c r="C14940" s="11" t="s">
        <v>658</v>
      </c>
      <c r="D14940" s="11" t="s">
        <v>662</v>
      </c>
      <c r="F14940" s="15">
        <f>IF(ISBLANK($D14940),"",IF(ISBLANK($E14940),VLOOKUP($D14940,$J:$K,2,FALSE),VLOOKUP($E14940,'Daycare Packages'!$A:$G,7,FALSE)))</f>
        <v>30</v>
      </c>
      <c r="G14940" s="15"/>
      <c r="H14940" s="15">
        <f t="shared" si="498"/>
        <v>30</v>
      </c>
      <c r="I14940" s="198">
        <f t="shared" si="499"/>
        <v>11</v>
      </c>
    </row>
    <row r="14941" spans="1:9" x14ac:dyDescent="0.3">
      <c r="A14941" s="10">
        <v>43787</v>
      </c>
      <c r="B14941" s="11" t="s">
        <v>1987</v>
      </c>
      <c r="C14941" s="11" t="s">
        <v>1988</v>
      </c>
      <c r="D14941" s="11" t="s">
        <v>662</v>
      </c>
      <c r="F14941" s="15">
        <f>IF(ISBLANK($D14941),"",IF(ISBLANK($E14941),VLOOKUP($D14941,$J:$K,2,FALSE),VLOOKUP($E14941,'Daycare Packages'!$A:$G,7,FALSE)))</f>
        <v>30</v>
      </c>
      <c r="G14941" s="15"/>
      <c r="H14941" s="15">
        <f t="shared" si="498"/>
        <v>30</v>
      </c>
      <c r="I14941" s="198">
        <f t="shared" si="499"/>
        <v>11</v>
      </c>
    </row>
    <row r="14942" spans="1:9" x14ac:dyDescent="0.3">
      <c r="A14942" s="10">
        <v>43787</v>
      </c>
      <c r="B14942" s="11" t="s">
        <v>2059</v>
      </c>
      <c r="C14942" s="11" t="s">
        <v>2643</v>
      </c>
      <c r="D14942" s="11" t="s">
        <v>662</v>
      </c>
      <c r="F14942" s="15">
        <f>IF(ISBLANK($D14942),"",IF(ISBLANK($E14942),VLOOKUP($D14942,$J:$K,2,FALSE),VLOOKUP($E14942,'Daycare Packages'!$A:$G,7,FALSE)))</f>
        <v>30</v>
      </c>
      <c r="G14942" s="15"/>
      <c r="H14942" s="15">
        <f t="shared" si="498"/>
        <v>30</v>
      </c>
      <c r="I14942" s="198">
        <f t="shared" si="499"/>
        <v>11</v>
      </c>
    </row>
    <row r="14943" spans="1:9" x14ac:dyDescent="0.3">
      <c r="A14943" s="10">
        <v>43787</v>
      </c>
      <c r="B14943" s="11" t="s">
        <v>203</v>
      </c>
      <c r="C14943" s="11" t="s">
        <v>2644</v>
      </c>
      <c r="D14943" s="11" t="s">
        <v>662</v>
      </c>
      <c r="E14943" s="11">
        <v>6960570</v>
      </c>
      <c r="F14943" s="15">
        <f>IF(ISBLANK($D14943),"",IF(ISBLANK($E14943),VLOOKUP($D14943,$J:$K,2,FALSE),VLOOKUP($E14943,'Daycare Packages'!$A:$G,7,FALSE)))</f>
        <v>27</v>
      </c>
      <c r="G14943" s="15"/>
      <c r="H14943" s="15">
        <f t="shared" si="498"/>
        <v>27</v>
      </c>
      <c r="I14943" s="198">
        <f t="shared" si="499"/>
        <v>11</v>
      </c>
    </row>
    <row r="14944" spans="1:9" x14ac:dyDescent="0.3">
      <c r="A14944" s="10">
        <v>43787</v>
      </c>
      <c r="B14944" s="11" t="s">
        <v>1065</v>
      </c>
      <c r="C14944" s="11" t="s">
        <v>996</v>
      </c>
      <c r="D14944" s="11" t="s">
        <v>662</v>
      </c>
      <c r="F14944" s="15">
        <f>IF(ISBLANK($D14944),"",IF(ISBLANK($E14944),VLOOKUP($D14944,$J:$K,2,FALSE),VLOOKUP($E14944,'Daycare Packages'!$A:$G,7,FALSE)))</f>
        <v>30</v>
      </c>
      <c r="G14944" s="15"/>
      <c r="H14944" s="15">
        <f t="shared" si="498"/>
        <v>30</v>
      </c>
      <c r="I14944" s="198">
        <f t="shared" si="499"/>
        <v>11</v>
      </c>
    </row>
    <row r="14945" spans="1:9" x14ac:dyDescent="0.3">
      <c r="A14945" s="10">
        <v>43787</v>
      </c>
      <c r="B14945" s="11" t="s">
        <v>2167</v>
      </c>
      <c r="C14945" s="11" t="s">
        <v>570</v>
      </c>
      <c r="D14945" s="11" t="s">
        <v>662</v>
      </c>
      <c r="E14945" s="11">
        <v>6999419</v>
      </c>
      <c r="F14945" s="15">
        <f>IF(ISBLANK($D14945),"",IF(ISBLANK($E14945),VLOOKUP($D14945,$J:$K,2,FALSE),VLOOKUP($E14945,'Daycare Packages'!$A:$G,7,FALSE)))</f>
        <v>27</v>
      </c>
      <c r="G14945" s="15"/>
      <c r="H14945" s="15">
        <f t="shared" ref="H14945:H15008" si="500">IF(ISBLANK(D14945),"",SUM(F14945:G14945))</f>
        <v>27</v>
      </c>
      <c r="I14945" s="198">
        <f t="shared" si="499"/>
        <v>11</v>
      </c>
    </row>
    <row r="14946" spans="1:9" x14ac:dyDescent="0.3">
      <c r="A14946" s="10">
        <v>43787</v>
      </c>
      <c r="B14946" s="11" t="s">
        <v>1890</v>
      </c>
      <c r="C14946" s="11" t="s">
        <v>1891</v>
      </c>
      <c r="D14946" s="11" t="s">
        <v>662</v>
      </c>
      <c r="F14946" s="15">
        <f>IF(ISBLANK($D14946),"",IF(ISBLANK($E14946),VLOOKUP($D14946,$J:$K,2,FALSE),VLOOKUP($E14946,'Daycare Packages'!$A:$G,7,FALSE)))</f>
        <v>30</v>
      </c>
      <c r="G14946" s="15"/>
      <c r="H14946" s="15">
        <f t="shared" si="500"/>
        <v>30</v>
      </c>
      <c r="I14946" s="198">
        <f t="shared" si="499"/>
        <v>11</v>
      </c>
    </row>
    <row r="14947" spans="1:9" x14ac:dyDescent="0.3">
      <c r="A14947" s="10">
        <v>43787</v>
      </c>
      <c r="B14947" s="11" t="s">
        <v>1961</v>
      </c>
      <c r="C14947" s="11" t="s">
        <v>1962</v>
      </c>
      <c r="D14947" s="11" t="s">
        <v>662</v>
      </c>
      <c r="F14947" s="15">
        <f>IF(ISBLANK($D14947),"",IF(ISBLANK($E14947),VLOOKUP($D14947,$J:$K,2,FALSE),VLOOKUP($E14947,'Daycare Packages'!$A:$G,7,FALSE)))</f>
        <v>30</v>
      </c>
      <c r="G14947" s="15"/>
      <c r="H14947" s="15">
        <f t="shared" si="500"/>
        <v>30</v>
      </c>
      <c r="I14947" s="198">
        <f t="shared" si="499"/>
        <v>11</v>
      </c>
    </row>
    <row r="14948" spans="1:9" x14ac:dyDescent="0.3">
      <c r="A14948" s="10">
        <v>43787</v>
      </c>
      <c r="B14948" s="11" t="s">
        <v>213</v>
      </c>
      <c r="C14948" s="11" t="s">
        <v>675</v>
      </c>
      <c r="D14948" s="11" t="s">
        <v>662</v>
      </c>
      <c r="E14948" s="11">
        <v>6958010</v>
      </c>
      <c r="F14948" s="15">
        <f>IF(ISBLANK($D14948),"",IF(ISBLANK($E14948),VLOOKUP($D14948,$J:$K,2,FALSE),VLOOKUP($E14948,'Daycare Packages'!$A:$G,7,FALSE)))</f>
        <v>27</v>
      </c>
      <c r="G14948" s="15"/>
      <c r="H14948" s="15">
        <f t="shared" si="500"/>
        <v>27</v>
      </c>
      <c r="I14948" s="198">
        <f t="shared" si="499"/>
        <v>11</v>
      </c>
    </row>
    <row r="14949" spans="1:9" x14ac:dyDescent="0.3">
      <c r="A14949" s="10">
        <v>43787</v>
      </c>
      <c r="B14949" s="11" t="s">
        <v>163</v>
      </c>
      <c r="C14949" s="11" t="s">
        <v>805</v>
      </c>
      <c r="D14949" s="11" t="s">
        <v>662</v>
      </c>
      <c r="F14949" s="15">
        <f>IF(ISBLANK($D14949),"",IF(ISBLANK($E14949),VLOOKUP($D14949,$J:$K,2,FALSE),VLOOKUP($E14949,'Daycare Packages'!$A:$G,7,FALSE)))</f>
        <v>30</v>
      </c>
      <c r="G14949" s="15"/>
      <c r="H14949" s="15">
        <f t="shared" si="500"/>
        <v>30</v>
      </c>
      <c r="I14949" s="198">
        <f t="shared" si="499"/>
        <v>11</v>
      </c>
    </row>
    <row r="14950" spans="1:9" x14ac:dyDescent="0.3">
      <c r="A14950" s="10">
        <v>43787</v>
      </c>
      <c r="B14950" s="11" t="s">
        <v>137</v>
      </c>
      <c r="C14950" s="11" t="s">
        <v>693</v>
      </c>
      <c r="D14950" s="11" t="s">
        <v>662</v>
      </c>
      <c r="E14950" s="11">
        <v>6867321</v>
      </c>
      <c r="F14950" s="15">
        <f>IF(ISBLANK($D14950),"",IF(ISBLANK($E14950),VLOOKUP($D14950,$J:$K,2,FALSE),VLOOKUP($E14950,'Daycare Packages'!$A:$G,7,FALSE)))</f>
        <v>23</v>
      </c>
      <c r="G14950" s="15"/>
      <c r="H14950" s="15">
        <f t="shared" si="500"/>
        <v>23</v>
      </c>
      <c r="I14950" s="198">
        <f t="shared" si="499"/>
        <v>11</v>
      </c>
    </row>
    <row r="14951" spans="1:9" x14ac:dyDescent="0.3">
      <c r="A14951" s="10">
        <v>43787</v>
      </c>
      <c r="B14951" s="11" t="s">
        <v>147</v>
      </c>
      <c r="C14951" s="11" t="s">
        <v>796</v>
      </c>
      <c r="D14951" s="11" t="s">
        <v>662</v>
      </c>
      <c r="E14951" s="11">
        <v>6931199</v>
      </c>
      <c r="F14951" s="15">
        <f>IF(ISBLANK($D14951),"",IF(ISBLANK($E14951),VLOOKUP($D14951,$J:$K,2,FALSE),VLOOKUP($E14951,'Daycare Packages'!$A:$G,7,FALSE)))</f>
        <v>23</v>
      </c>
      <c r="G14951" s="15"/>
      <c r="H14951" s="15">
        <f t="shared" si="500"/>
        <v>23</v>
      </c>
      <c r="I14951" s="198">
        <f t="shared" si="499"/>
        <v>11</v>
      </c>
    </row>
    <row r="14952" spans="1:9" x14ac:dyDescent="0.3">
      <c r="A14952" s="10">
        <v>43787</v>
      </c>
      <c r="B14952" s="11" t="s">
        <v>1221</v>
      </c>
      <c r="C14952" s="11" t="s">
        <v>1242</v>
      </c>
      <c r="D14952" s="11" t="s">
        <v>662</v>
      </c>
      <c r="E14952" s="11">
        <v>7007444</v>
      </c>
      <c r="F14952" s="15">
        <f>IF(ISBLANK($D14952),"",IF(ISBLANK($E14952),VLOOKUP($D14952,$J:$K,2,FALSE),VLOOKUP($E14952,'Daycare Packages'!$A:$G,7,FALSE)))</f>
        <v>26</v>
      </c>
      <c r="G14952" s="15"/>
      <c r="H14952" s="15">
        <f t="shared" si="500"/>
        <v>26</v>
      </c>
      <c r="I14952" s="198">
        <f t="shared" si="499"/>
        <v>11</v>
      </c>
    </row>
    <row r="14953" spans="1:9" x14ac:dyDescent="0.3">
      <c r="A14953" s="10">
        <v>43787</v>
      </c>
      <c r="B14953" s="11" t="s">
        <v>244</v>
      </c>
      <c r="C14953" s="11" t="s">
        <v>673</v>
      </c>
      <c r="D14953" s="11" t="s">
        <v>662</v>
      </c>
      <c r="E14953" s="11">
        <v>6995241</v>
      </c>
      <c r="F14953" s="15">
        <f>IF(ISBLANK($D14953),"",IF(ISBLANK($E14953),VLOOKUP($D14953,$J:$K,2,FALSE),VLOOKUP($E14953,'Daycare Packages'!$A:$G,7,FALSE)))</f>
        <v>25</v>
      </c>
      <c r="G14953" s="15"/>
      <c r="H14953" s="15">
        <f t="shared" si="500"/>
        <v>25</v>
      </c>
      <c r="I14953" s="198">
        <f t="shared" si="499"/>
        <v>11</v>
      </c>
    </row>
    <row r="14954" spans="1:9" x14ac:dyDescent="0.3">
      <c r="A14954" s="10">
        <v>43787</v>
      </c>
      <c r="B14954" s="11" t="s">
        <v>2577</v>
      </c>
      <c r="C14954" s="11" t="s">
        <v>2578</v>
      </c>
      <c r="D14954" s="11" t="s">
        <v>662</v>
      </c>
      <c r="E14954" s="11">
        <v>7017690</v>
      </c>
      <c r="F14954" s="15">
        <f>IF(ISBLANK($D14954),"",IF(ISBLANK($E14954),VLOOKUP($D14954,$J:$K,2,FALSE),VLOOKUP($E14954,'Daycare Packages'!$A:$G,7,FALSE)))</f>
        <v>27</v>
      </c>
      <c r="G14954" s="15"/>
      <c r="H14954" s="15">
        <f t="shared" si="500"/>
        <v>27</v>
      </c>
      <c r="I14954" s="198">
        <f t="shared" si="499"/>
        <v>11</v>
      </c>
    </row>
    <row r="14955" spans="1:9" x14ac:dyDescent="0.3">
      <c r="A14955" s="10">
        <v>43787</v>
      </c>
      <c r="B14955" s="11" t="s">
        <v>760</v>
      </c>
      <c r="C14955" s="11" t="s">
        <v>1003</v>
      </c>
      <c r="D14955" s="11" t="s">
        <v>662</v>
      </c>
      <c r="F14955" s="15">
        <f>IF(ISBLANK($D14955),"",IF(ISBLANK($E14955),VLOOKUP($D14955,$J:$K,2,FALSE),VLOOKUP($E14955,'Daycare Packages'!$A:$G,7,FALSE)))</f>
        <v>30</v>
      </c>
      <c r="G14955" s="15"/>
      <c r="H14955" s="15">
        <f t="shared" si="500"/>
        <v>30</v>
      </c>
      <c r="I14955" s="198">
        <f t="shared" si="499"/>
        <v>11</v>
      </c>
    </row>
    <row r="14956" spans="1:9" x14ac:dyDescent="0.3">
      <c r="A14956" s="10">
        <v>43787</v>
      </c>
      <c r="B14956" s="11" t="s">
        <v>160</v>
      </c>
      <c r="C14956" s="11" t="s">
        <v>794</v>
      </c>
      <c r="D14956" s="11" t="s">
        <v>662</v>
      </c>
      <c r="E14956" s="11">
        <v>7007163</v>
      </c>
      <c r="F14956" s="15">
        <f>IF(ISBLANK($D14956),"",IF(ISBLANK($E14956),VLOOKUP($D14956,$J:$K,2,FALSE),VLOOKUP($E14956,'Daycare Packages'!$A:$G,7,FALSE)))</f>
        <v>25</v>
      </c>
      <c r="G14956" s="15"/>
      <c r="H14956" s="15">
        <f t="shared" si="500"/>
        <v>25</v>
      </c>
      <c r="I14956" s="198">
        <f t="shared" si="499"/>
        <v>11</v>
      </c>
    </row>
    <row r="14957" spans="1:9" x14ac:dyDescent="0.3">
      <c r="A14957" s="10">
        <v>43787</v>
      </c>
      <c r="B14957" s="11" t="s">
        <v>160</v>
      </c>
      <c r="C14957" s="11" t="s">
        <v>1761</v>
      </c>
      <c r="D14957" s="11" t="s">
        <v>662</v>
      </c>
      <c r="E14957" s="11">
        <v>7007163</v>
      </c>
      <c r="F14957" s="15">
        <f>IF(ISBLANK($D14957),"",IF(ISBLANK($E14957),VLOOKUP($D14957,$J:$K,2,FALSE),VLOOKUP($E14957,'Daycare Packages'!$A:$G,7,FALSE)))</f>
        <v>25</v>
      </c>
      <c r="G14957" s="15"/>
      <c r="H14957" s="15">
        <f t="shared" si="500"/>
        <v>25</v>
      </c>
      <c r="I14957" s="198">
        <f t="shared" si="499"/>
        <v>11</v>
      </c>
    </row>
    <row r="14958" spans="1:9" x14ac:dyDescent="0.3">
      <c r="A14958" s="10">
        <v>43787</v>
      </c>
      <c r="B14958" s="11" t="s">
        <v>216</v>
      </c>
      <c r="C14958" s="11" t="s">
        <v>448</v>
      </c>
      <c r="D14958" s="11" t="s">
        <v>662</v>
      </c>
      <c r="E14958" s="11">
        <v>7027074</v>
      </c>
      <c r="F14958" s="15">
        <f>IF(ISBLANK($D14958),"",IF(ISBLANK($E14958),VLOOKUP($D14958,$J:$K,2,FALSE),VLOOKUP($E14958,'Daycare Packages'!$A:$G,7,FALSE)))</f>
        <v>27</v>
      </c>
      <c r="G14958" s="15"/>
      <c r="H14958" s="15">
        <f t="shared" si="500"/>
        <v>27</v>
      </c>
      <c r="I14958" s="198">
        <f t="shared" si="499"/>
        <v>11</v>
      </c>
    </row>
    <row r="14959" spans="1:9" x14ac:dyDescent="0.3">
      <c r="A14959" s="10">
        <v>43787</v>
      </c>
      <c r="B14959" s="11" t="s">
        <v>2151</v>
      </c>
      <c r="C14959" s="11" t="s">
        <v>808</v>
      </c>
      <c r="D14959" s="11" t="s">
        <v>662</v>
      </c>
      <c r="F14959" s="15">
        <f>IF(ISBLANK($D14959),"",IF(ISBLANK($E14959),VLOOKUP($D14959,$J:$K,2,FALSE),VLOOKUP($E14959,'Daycare Packages'!$A:$G,7,FALSE)))</f>
        <v>30</v>
      </c>
      <c r="G14959" s="15"/>
      <c r="H14959" s="15">
        <f t="shared" si="500"/>
        <v>30</v>
      </c>
      <c r="I14959" s="198">
        <f t="shared" si="499"/>
        <v>11</v>
      </c>
    </row>
    <row r="14960" spans="1:9" x14ac:dyDescent="0.3">
      <c r="A14960" s="10">
        <v>43787</v>
      </c>
      <c r="B14960" s="11" t="s">
        <v>690</v>
      </c>
      <c r="C14960" s="11" t="s">
        <v>691</v>
      </c>
      <c r="D14960" s="11" t="s">
        <v>662</v>
      </c>
      <c r="E14960" s="11">
        <v>6937080</v>
      </c>
      <c r="F14960" s="15">
        <f>IF(ISBLANK($D14960),"",IF(ISBLANK($E14960),VLOOKUP($D14960,$J:$K,2,FALSE),VLOOKUP($E14960,'Daycare Packages'!$A:$G,7,FALSE)))</f>
        <v>23</v>
      </c>
      <c r="G14960" s="15"/>
      <c r="H14960" s="15">
        <f t="shared" si="500"/>
        <v>23</v>
      </c>
      <c r="I14960" s="198">
        <f t="shared" si="499"/>
        <v>11</v>
      </c>
    </row>
    <row r="14961" spans="1:9" x14ac:dyDescent="0.3">
      <c r="A14961" s="10">
        <v>43787</v>
      </c>
      <c r="B14961" s="11" t="s">
        <v>2457</v>
      </c>
      <c r="C14961" s="11" t="s">
        <v>2458</v>
      </c>
      <c r="D14961" s="11" t="s">
        <v>662</v>
      </c>
      <c r="E14961" s="11">
        <v>7020147</v>
      </c>
      <c r="F14961" s="15">
        <f>IF(ISBLANK($D14961),"",IF(ISBLANK($E14961),VLOOKUP($D14961,$J:$K,2,FALSE),VLOOKUP($E14961,'Daycare Packages'!$A:$G,7,FALSE)))</f>
        <v>27</v>
      </c>
      <c r="G14961" s="15"/>
      <c r="H14961" s="15">
        <f t="shared" si="500"/>
        <v>27</v>
      </c>
      <c r="I14961" s="198">
        <f t="shared" si="499"/>
        <v>11</v>
      </c>
    </row>
    <row r="14962" spans="1:9" x14ac:dyDescent="0.3">
      <c r="A14962" s="10">
        <v>43787</v>
      </c>
      <c r="B14962" s="11" t="s">
        <v>136</v>
      </c>
      <c r="C14962" s="11" t="s">
        <v>650</v>
      </c>
      <c r="D14962" s="11" t="s">
        <v>662</v>
      </c>
      <c r="E14962" s="11">
        <v>7008308</v>
      </c>
      <c r="F14962" s="15">
        <f>IF(ISBLANK($D14962),"",IF(ISBLANK($E14962),VLOOKUP($D14962,$J:$K,2,FALSE),VLOOKUP($E14962,'Daycare Packages'!$A:$G,7,FALSE)))</f>
        <v>26</v>
      </c>
      <c r="G14962" s="15"/>
      <c r="H14962" s="15">
        <f t="shared" si="500"/>
        <v>26</v>
      </c>
      <c r="I14962" s="198">
        <f t="shared" si="499"/>
        <v>11</v>
      </c>
    </row>
    <row r="14963" spans="1:9" x14ac:dyDescent="0.3">
      <c r="A14963" s="10">
        <v>43787</v>
      </c>
      <c r="B14963" s="11" t="s">
        <v>193</v>
      </c>
      <c r="C14963" s="11" t="s">
        <v>776</v>
      </c>
      <c r="D14963" s="11" t="s">
        <v>662</v>
      </c>
      <c r="E14963" s="11">
        <v>6988025</v>
      </c>
      <c r="F14963" s="15">
        <f>IF(ISBLANK($D14963),"",IF(ISBLANK($E14963),VLOOKUP($D14963,$J:$K,2,FALSE),VLOOKUP($E14963,'Daycare Packages'!$A:$G,7,FALSE)))</f>
        <v>27</v>
      </c>
      <c r="G14963" s="15"/>
      <c r="H14963" s="15">
        <f t="shared" si="500"/>
        <v>27</v>
      </c>
      <c r="I14963" s="198">
        <f t="shared" si="499"/>
        <v>11</v>
      </c>
    </row>
    <row r="14964" spans="1:9" x14ac:dyDescent="0.3">
      <c r="A14964" s="10">
        <v>43787</v>
      </c>
      <c r="B14964" s="11" t="s">
        <v>894</v>
      </c>
      <c r="C14964" s="11" t="s">
        <v>622</v>
      </c>
      <c r="D14964" s="11" t="s">
        <v>662</v>
      </c>
      <c r="E14964" s="11">
        <v>7001042</v>
      </c>
      <c r="F14964" s="15">
        <f>IF(ISBLANK($D14964),"",IF(ISBLANK($E14964),VLOOKUP($D14964,$J:$K,2,FALSE),VLOOKUP($E14964,'Daycare Packages'!$A:$G,7,FALSE)))</f>
        <v>26</v>
      </c>
      <c r="G14964" s="15"/>
      <c r="H14964" s="15">
        <f t="shared" si="500"/>
        <v>26</v>
      </c>
      <c r="I14964" s="198">
        <f t="shared" si="499"/>
        <v>11</v>
      </c>
    </row>
    <row r="14965" spans="1:9" x14ac:dyDescent="0.3">
      <c r="A14965" s="10">
        <v>43787</v>
      </c>
      <c r="B14965" s="11" t="s">
        <v>894</v>
      </c>
      <c r="C14965" s="11" t="s">
        <v>895</v>
      </c>
      <c r="D14965" s="11" t="s">
        <v>662</v>
      </c>
      <c r="E14965" s="11">
        <v>7001042</v>
      </c>
      <c r="F14965" s="15">
        <f>IF(ISBLANK($D14965),"",IF(ISBLANK($E14965),VLOOKUP($D14965,$J:$K,2,FALSE),VLOOKUP($E14965,'Daycare Packages'!$A:$G,7,FALSE)))</f>
        <v>26</v>
      </c>
      <c r="G14965" s="15"/>
      <c r="H14965" s="15">
        <f t="shared" si="500"/>
        <v>26</v>
      </c>
      <c r="I14965" s="198">
        <f t="shared" si="499"/>
        <v>11</v>
      </c>
    </row>
    <row r="14966" spans="1:9" x14ac:dyDescent="0.3">
      <c r="A14966" s="10">
        <v>43787</v>
      </c>
      <c r="B14966" s="11" t="s">
        <v>217</v>
      </c>
      <c r="C14966" s="11" t="s">
        <v>402</v>
      </c>
      <c r="D14966" s="11" t="s">
        <v>662</v>
      </c>
      <c r="E14966" s="11">
        <v>7001066</v>
      </c>
      <c r="F14966" s="15">
        <f>IF(ISBLANK($D14966),"",IF(ISBLANK($E14966),VLOOKUP($D14966,$J:$K,2,FALSE),VLOOKUP($E14966,'Daycare Packages'!$A:$G,7,FALSE)))</f>
        <v>26</v>
      </c>
      <c r="G14966" s="15"/>
      <c r="H14966" s="15">
        <f t="shared" si="500"/>
        <v>26</v>
      </c>
      <c r="I14966" s="198">
        <f t="shared" si="499"/>
        <v>11</v>
      </c>
    </row>
    <row r="14967" spans="1:9" x14ac:dyDescent="0.3">
      <c r="A14967" s="10">
        <v>43787</v>
      </c>
      <c r="B14967" s="11" t="s">
        <v>139</v>
      </c>
      <c r="C14967" s="11" t="s">
        <v>867</v>
      </c>
      <c r="D14967" s="11" t="s">
        <v>662</v>
      </c>
      <c r="E14967" s="11">
        <v>6995554</v>
      </c>
      <c r="F14967" s="15">
        <f>IF(ISBLANK($D14967),"",IF(ISBLANK($E14967),VLOOKUP($D14967,$J:$K,2,FALSE),VLOOKUP($E14967,'Daycare Packages'!$A:$G,7,FALSE)))</f>
        <v>27</v>
      </c>
      <c r="G14967" s="15"/>
      <c r="H14967" s="15">
        <f t="shared" si="500"/>
        <v>27</v>
      </c>
      <c r="I14967" s="198">
        <f t="shared" si="499"/>
        <v>11</v>
      </c>
    </row>
    <row r="14968" spans="1:9" x14ac:dyDescent="0.3">
      <c r="A14968" s="10">
        <v>43787</v>
      </c>
      <c r="B14968" s="11" t="s">
        <v>222</v>
      </c>
      <c r="C14968" s="11" t="s">
        <v>229</v>
      </c>
      <c r="D14968" s="11" t="s">
        <v>662</v>
      </c>
      <c r="E14968" s="11">
        <v>7022228</v>
      </c>
      <c r="F14968" s="15">
        <f>IF(ISBLANK($D14968),"",IF(ISBLANK($E14968),VLOOKUP($D14968,$J:$K,2,FALSE),VLOOKUP($E14968,'Daycare Packages'!$A:$G,7,FALSE)))</f>
        <v>27</v>
      </c>
      <c r="G14968" s="15"/>
      <c r="H14968" s="15">
        <f t="shared" si="500"/>
        <v>27</v>
      </c>
      <c r="I14968" s="198">
        <f t="shared" si="499"/>
        <v>11</v>
      </c>
    </row>
    <row r="14969" spans="1:9" x14ac:dyDescent="0.3">
      <c r="A14969" s="10">
        <v>43787</v>
      </c>
      <c r="B14969" s="11" t="s">
        <v>1303</v>
      </c>
      <c r="C14969" s="11" t="s">
        <v>1355</v>
      </c>
      <c r="D14969" s="11" t="s">
        <v>662</v>
      </c>
      <c r="F14969" s="15">
        <f>IF(ISBLANK($D14969),"",IF(ISBLANK($E14969),VLOOKUP($D14969,$J:$K,2,FALSE),VLOOKUP($E14969,'Daycare Packages'!$A:$G,7,FALSE)))</f>
        <v>30</v>
      </c>
      <c r="G14969" s="15"/>
      <c r="H14969" s="15">
        <f t="shared" si="500"/>
        <v>30</v>
      </c>
      <c r="I14969" s="198">
        <f t="shared" si="499"/>
        <v>11</v>
      </c>
    </row>
    <row r="14970" spans="1:9" x14ac:dyDescent="0.3">
      <c r="A14970" s="10">
        <v>43787</v>
      </c>
      <c r="B14970" s="11" t="s">
        <v>699</v>
      </c>
      <c r="C14970" s="11" t="s">
        <v>2572</v>
      </c>
      <c r="D14970" s="11" t="s">
        <v>662</v>
      </c>
      <c r="F14970" s="15">
        <f>IF(ISBLANK($D14970),"",IF(ISBLANK($E14970),VLOOKUP($D14970,$J:$K,2,FALSE),VLOOKUP($E14970,'Daycare Packages'!$A:$G,7,FALSE)))</f>
        <v>30</v>
      </c>
      <c r="G14970" s="15">
        <v>-3</v>
      </c>
      <c r="H14970" s="15">
        <f t="shared" si="500"/>
        <v>27</v>
      </c>
      <c r="I14970" s="198">
        <f t="shared" si="499"/>
        <v>11</v>
      </c>
    </row>
    <row r="14971" spans="1:9" x14ac:dyDescent="0.3">
      <c r="A14971" s="10">
        <v>43787</v>
      </c>
      <c r="B14971" s="11" t="s">
        <v>784</v>
      </c>
      <c r="C14971" s="11" t="s">
        <v>785</v>
      </c>
      <c r="D14971" s="11" t="s">
        <v>662</v>
      </c>
      <c r="F14971" s="15">
        <f>IF(ISBLANK($D14971),"",IF(ISBLANK($E14971),VLOOKUP($D14971,$J:$K,2,FALSE),VLOOKUP($E14971,'Daycare Packages'!$A:$G,7,FALSE)))</f>
        <v>30</v>
      </c>
      <c r="G14971" s="15"/>
      <c r="H14971" s="15">
        <f t="shared" si="500"/>
        <v>30</v>
      </c>
      <c r="I14971" s="198">
        <f t="shared" si="499"/>
        <v>11</v>
      </c>
    </row>
    <row r="14972" spans="1:9" x14ac:dyDescent="0.3">
      <c r="A14972" s="10">
        <v>43787</v>
      </c>
      <c r="B14972" s="11" t="s">
        <v>849</v>
      </c>
      <c r="C14972" s="11" t="s">
        <v>850</v>
      </c>
      <c r="D14972" s="11" t="s">
        <v>662</v>
      </c>
      <c r="F14972" s="15">
        <f>IF(ISBLANK($D14972),"",IF(ISBLANK($E14972),VLOOKUP($D14972,$J:$K,2,FALSE),VLOOKUP($E14972,'Daycare Packages'!$A:$G,7,FALSE)))</f>
        <v>30</v>
      </c>
      <c r="G14972" s="15"/>
      <c r="H14972" s="15">
        <f t="shared" si="500"/>
        <v>30</v>
      </c>
      <c r="I14972" s="198">
        <f t="shared" si="499"/>
        <v>11</v>
      </c>
    </row>
    <row r="14973" spans="1:9" x14ac:dyDescent="0.3">
      <c r="A14973" s="10">
        <v>43787</v>
      </c>
      <c r="B14973" s="11" t="s">
        <v>207</v>
      </c>
      <c r="C14973" s="11" t="s">
        <v>229</v>
      </c>
      <c r="D14973" s="11" t="s">
        <v>662</v>
      </c>
      <c r="E14973" s="11">
        <v>6974737</v>
      </c>
      <c r="F14973" s="15">
        <f>IF(ISBLANK($D14973),"",IF(ISBLANK($E14973),VLOOKUP($D14973,$J:$K,2,FALSE),VLOOKUP($E14973,'Daycare Packages'!$A:$G,7,FALSE)))</f>
        <v>25</v>
      </c>
      <c r="G14973" s="15"/>
      <c r="H14973" s="15">
        <f t="shared" si="500"/>
        <v>25</v>
      </c>
      <c r="I14973" s="198">
        <f t="shared" si="499"/>
        <v>11</v>
      </c>
    </row>
    <row r="14974" spans="1:9" x14ac:dyDescent="0.3">
      <c r="A14974" s="10">
        <v>43787</v>
      </c>
      <c r="B14974" s="11" t="s">
        <v>156</v>
      </c>
      <c r="C14974" s="11" t="s">
        <v>479</v>
      </c>
      <c r="D14974" s="11" t="s">
        <v>662</v>
      </c>
      <c r="E14974" s="11">
        <v>7017699</v>
      </c>
      <c r="F14974" s="15">
        <f>IF(ISBLANK($D14974),"",IF(ISBLANK($E14974),VLOOKUP($D14974,$J:$K,2,FALSE),VLOOKUP($E14974,'Daycare Packages'!$A:$G,7,FALSE)))</f>
        <v>23</v>
      </c>
      <c r="G14974" s="15"/>
      <c r="H14974" s="15">
        <f t="shared" si="500"/>
        <v>23</v>
      </c>
      <c r="I14974" s="198">
        <f t="shared" si="499"/>
        <v>11</v>
      </c>
    </row>
    <row r="14975" spans="1:9" x14ac:dyDescent="0.3">
      <c r="A14975" s="10">
        <v>43787</v>
      </c>
      <c r="B14975" s="11" t="s">
        <v>1366</v>
      </c>
      <c r="C14975" s="11" t="s">
        <v>587</v>
      </c>
      <c r="D14975" s="11" t="s">
        <v>662</v>
      </c>
      <c r="F14975" s="15">
        <f>IF(ISBLANK($D14975),"",IF(ISBLANK($E14975),VLOOKUP($D14975,$J:$K,2,FALSE),VLOOKUP($E14975,'Daycare Packages'!$A:$G,7,FALSE)))</f>
        <v>30</v>
      </c>
      <c r="G14975" s="15">
        <v>-3</v>
      </c>
      <c r="H14975" s="15">
        <f t="shared" si="500"/>
        <v>27</v>
      </c>
      <c r="I14975" s="198">
        <f t="shared" si="499"/>
        <v>11</v>
      </c>
    </row>
    <row r="14976" spans="1:9" x14ac:dyDescent="0.3">
      <c r="A14976" s="10">
        <v>43787</v>
      </c>
      <c r="B14976" s="11" t="s">
        <v>114</v>
      </c>
      <c r="C14976" s="11" t="s">
        <v>1597</v>
      </c>
      <c r="D14976" s="11" t="s">
        <v>662</v>
      </c>
      <c r="E14976" s="11">
        <v>6939596</v>
      </c>
      <c r="F14976" s="15">
        <f>IF(ISBLANK($D14976),"",IF(ISBLANK($E14976),VLOOKUP($D14976,$J:$K,2,FALSE),VLOOKUP($E14976,'Daycare Packages'!$A:$G,7,FALSE)))</f>
        <v>23</v>
      </c>
      <c r="G14976" s="15"/>
      <c r="H14976" s="15">
        <f t="shared" si="500"/>
        <v>23</v>
      </c>
      <c r="I14976" s="198">
        <f t="shared" si="499"/>
        <v>11</v>
      </c>
    </row>
    <row r="14977" spans="1:9" x14ac:dyDescent="0.3">
      <c r="A14977" s="10">
        <v>43787</v>
      </c>
      <c r="B14977" s="11" t="s">
        <v>2367</v>
      </c>
      <c r="C14977" s="11" t="s">
        <v>631</v>
      </c>
      <c r="D14977" s="11" t="s">
        <v>662</v>
      </c>
      <c r="E14977" s="11">
        <v>6966486</v>
      </c>
      <c r="F14977" s="15">
        <f>IF(ISBLANK($D14977),"",IF(ISBLANK($E14977),VLOOKUP($D14977,$J:$K,2,FALSE),VLOOKUP($E14977,'Daycare Packages'!$A:$G,7,FALSE)))</f>
        <v>25</v>
      </c>
      <c r="G14977" s="15"/>
      <c r="H14977" s="15">
        <f t="shared" si="500"/>
        <v>25</v>
      </c>
      <c r="I14977" s="198">
        <f t="shared" si="499"/>
        <v>11</v>
      </c>
    </row>
    <row r="14978" spans="1:9" x14ac:dyDescent="0.3">
      <c r="A14978" s="10">
        <v>43787</v>
      </c>
      <c r="B14978" s="11" t="s">
        <v>2340</v>
      </c>
      <c r="C14978" s="11" t="s">
        <v>2341</v>
      </c>
      <c r="D14978" s="11" t="s">
        <v>662</v>
      </c>
      <c r="E14978" s="11">
        <v>6999978</v>
      </c>
      <c r="F14978" s="15">
        <f>IF(ISBLANK($D14978),"",IF(ISBLANK($E14978),VLOOKUP($D14978,$J:$K,2,FALSE),VLOOKUP($E14978,'Daycare Packages'!$A:$G,7,FALSE)))</f>
        <v>26</v>
      </c>
      <c r="G14978" s="15"/>
      <c r="H14978" s="15">
        <f t="shared" si="500"/>
        <v>26</v>
      </c>
      <c r="I14978" s="198">
        <f t="shared" si="499"/>
        <v>11</v>
      </c>
    </row>
    <row r="14979" spans="1:9" x14ac:dyDescent="0.3">
      <c r="A14979" s="10">
        <v>43787</v>
      </c>
      <c r="B14979" s="11" t="s">
        <v>138</v>
      </c>
      <c r="C14979" s="11" t="s">
        <v>573</v>
      </c>
      <c r="D14979" s="11" t="s">
        <v>662</v>
      </c>
      <c r="E14979" s="11">
        <v>7015428</v>
      </c>
      <c r="F14979" s="15">
        <f>IF(ISBLANK($D14979),"",IF(ISBLANK($E14979),VLOOKUP($D14979,$J:$K,2,FALSE),VLOOKUP($E14979,'Daycare Packages'!$A:$G,7,FALSE)))</f>
        <v>23</v>
      </c>
      <c r="G14979" s="15"/>
      <c r="H14979" s="15">
        <f t="shared" si="500"/>
        <v>23</v>
      </c>
      <c r="I14979" s="198">
        <f t="shared" ref="I14979:I15042" si="501">IF(A14979="",0,MONTH(A14979))</f>
        <v>11</v>
      </c>
    </row>
    <row r="14980" spans="1:9" x14ac:dyDescent="0.3">
      <c r="A14980" s="10">
        <v>43787</v>
      </c>
      <c r="B14980" s="11" t="s">
        <v>230</v>
      </c>
      <c r="C14980" s="11" t="s">
        <v>493</v>
      </c>
      <c r="D14980" s="11" t="s">
        <v>662</v>
      </c>
      <c r="E14980" s="11">
        <v>7020404</v>
      </c>
      <c r="F14980" s="15">
        <f>IF(ISBLANK($D14980),"",IF(ISBLANK($E14980),VLOOKUP($D14980,$J:$K,2,FALSE),VLOOKUP($E14980,'Daycare Packages'!$A:$G,7,FALSE)))</f>
        <v>27</v>
      </c>
      <c r="G14980" s="15"/>
      <c r="H14980" s="15">
        <f t="shared" si="500"/>
        <v>27</v>
      </c>
      <c r="I14980" s="198">
        <f t="shared" si="501"/>
        <v>11</v>
      </c>
    </row>
    <row r="14981" spans="1:9" x14ac:dyDescent="0.3">
      <c r="A14981" s="10">
        <v>43787</v>
      </c>
      <c r="B14981" s="11" t="s">
        <v>663</v>
      </c>
      <c r="C14981" s="11" t="s">
        <v>665</v>
      </c>
      <c r="D14981" s="11" t="s">
        <v>662</v>
      </c>
      <c r="F14981" s="15">
        <f>IF(ISBLANK($D14981),"",IF(ISBLANK($E14981),VLOOKUP($D14981,$J:$K,2,FALSE),VLOOKUP($E14981,'Daycare Packages'!$A:$G,7,FALSE)))</f>
        <v>30</v>
      </c>
      <c r="G14981" s="15"/>
      <c r="H14981" s="15">
        <f t="shared" si="500"/>
        <v>30</v>
      </c>
      <c r="I14981" s="198">
        <f t="shared" si="501"/>
        <v>11</v>
      </c>
    </row>
    <row r="14982" spans="1:9" x14ac:dyDescent="0.3">
      <c r="A14982" s="10">
        <v>43787</v>
      </c>
      <c r="B14982" s="11" t="s">
        <v>663</v>
      </c>
      <c r="C14982" s="11" t="s">
        <v>664</v>
      </c>
      <c r="D14982" s="11" t="s">
        <v>662</v>
      </c>
      <c r="F14982" s="15">
        <f>IF(ISBLANK($D14982),"",IF(ISBLANK($E14982),VLOOKUP($D14982,$J:$K,2,FALSE),VLOOKUP($E14982,'Daycare Packages'!$A:$G,7,FALSE)))</f>
        <v>30</v>
      </c>
      <c r="G14982" s="15"/>
      <c r="H14982" s="15">
        <f t="shared" si="500"/>
        <v>30</v>
      </c>
      <c r="I14982" s="198">
        <f t="shared" si="501"/>
        <v>11</v>
      </c>
    </row>
    <row r="14983" spans="1:9" x14ac:dyDescent="0.3">
      <c r="A14983" s="10">
        <v>43787</v>
      </c>
      <c r="B14983" s="11" t="s">
        <v>2574</v>
      </c>
      <c r="C14983" s="11" t="s">
        <v>717</v>
      </c>
      <c r="D14983" s="11" t="s">
        <v>662</v>
      </c>
      <c r="F14983" s="15">
        <f>IF(ISBLANK($D14983),"",IF(ISBLANK($E14983),VLOOKUP($D14983,$J:$K,2,FALSE),VLOOKUP($E14983,'Daycare Packages'!$A:$G,7,FALSE)))</f>
        <v>30</v>
      </c>
      <c r="G14983" s="15"/>
      <c r="H14983" s="15">
        <f t="shared" si="500"/>
        <v>30</v>
      </c>
      <c r="I14983" s="198">
        <f t="shared" si="501"/>
        <v>11</v>
      </c>
    </row>
    <row r="14984" spans="1:9" x14ac:dyDescent="0.3">
      <c r="A14984" s="10">
        <v>43787</v>
      </c>
      <c r="B14984" s="11" t="s">
        <v>511</v>
      </c>
      <c r="C14984" s="11" t="s">
        <v>512</v>
      </c>
      <c r="D14984" s="11" t="s">
        <v>662</v>
      </c>
      <c r="F14984" s="15">
        <f>IF(ISBLANK($D14984),"",IF(ISBLANK($E14984),VLOOKUP($D14984,$J:$K,2,FALSE),VLOOKUP($E14984,'Daycare Packages'!$A:$G,7,FALSE)))</f>
        <v>30</v>
      </c>
      <c r="G14984" s="15"/>
      <c r="H14984" s="15">
        <f t="shared" si="500"/>
        <v>30</v>
      </c>
      <c r="I14984" s="198">
        <f t="shared" si="501"/>
        <v>11</v>
      </c>
    </row>
    <row r="14985" spans="1:9" x14ac:dyDescent="0.3">
      <c r="A14985" s="10">
        <v>43787</v>
      </c>
      <c r="B14985" s="11" t="s">
        <v>2031</v>
      </c>
      <c r="C14985" s="11" t="s">
        <v>2032</v>
      </c>
      <c r="D14985" s="11" t="s">
        <v>662</v>
      </c>
      <c r="F14985" s="15">
        <f>IF(ISBLANK($D14985),"",IF(ISBLANK($E14985),VLOOKUP($D14985,$J:$K,2,FALSE),VLOOKUP($E14985,'Daycare Packages'!$A:$G,7,FALSE)))</f>
        <v>30</v>
      </c>
      <c r="G14985" s="15">
        <v>6</v>
      </c>
      <c r="H14985" s="15">
        <f t="shared" si="500"/>
        <v>36</v>
      </c>
      <c r="I14985" s="198">
        <f t="shared" si="501"/>
        <v>11</v>
      </c>
    </row>
    <row r="14986" spans="1:9" x14ac:dyDescent="0.3">
      <c r="A14986" s="10">
        <v>43787</v>
      </c>
      <c r="B14986" s="11" t="s">
        <v>1979</v>
      </c>
      <c r="C14986" s="11" t="s">
        <v>474</v>
      </c>
      <c r="D14986" s="11" t="s">
        <v>662</v>
      </c>
      <c r="E14986" s="11">
        <v>6921788</v>
      </c>
      <c r="F14986" s="15">
        <f>IF(ISBLANK($D14986),"",IF(ISBLANK($E14986),VLOOKUP($D14986,$J:$K,2,FALSE),VLOOKUP($E14986,'Daycare Packages'!$A:$G,7,FALSE)))</f>
        <v>23</v>
      </c>
      <c r="G14986" s="15"/>
      <c r="H14986" s="15">
        <f t="shared" si="500"/>
        <v>23</v>
      </c>
      <c r="I14986" s="198">
        <f t="shared" si="501"/>
        <v>11</v>
      </c>
    </row>
    <row r="14987" spans="1:9" x14ac:dyDescent="0.3">
      <c r="A14987" s="10">
        <v>43787</v>
      </c>
      <c r="B14987" s="11" t="s">
        <v>177</v>
      </c>
      <c r="C14987" s="11" t="s">
        <v>417</v>
      </c>
      <c r="D14987" s="11" t="s">
        <v>662</v>
      </c>
      <c r="E14987" s="11">
        <v>6967833</v>
      </c>
      <c r="F14987" s="15">
        <f>IF(ISBLANK($D14987),"",IF(ISBLANK($E14987),VLOOKUP($D14987,$J:$K,2,FALSE),VLOOKUP($E14987,'Daycare Packages'!$A:$G,7,FALSE)))</f>
        <v>25</v>
      </c>
      <c r="G14987" s="15"/>
      <c r="H14987" s="15">
        <f t="shared" si="500"/>
        <v>25</v>
      </c>
      <c r="I14987" s="198">
        <f t="shared" si="501"/>
        <v>11</v>
      </c>
    </row>
    <row r="14988" spans="1:9" x14ac:dyDescent="0.3">
      <c r="A14988" s="10">
        <v>43787</v>
      </c>
      <c r="B14988" s="11" t="s">
        <v>127</v>
      </c>
      <c r="C14988" s="11" t="s">
        <v>715</v>
      </c>
      <c r="D14988" s="11" t="s">
        <v>662</v>
      </c>
      <c r="E14988" s="11">
        <v>7003404</v>
      </c>
      <c r="F14988" s="15">
        <f>IF(ISBLANK($D14988),"",IF(ISBLANK($E14988),VLOOKUP($D14988,$J:$K,2,FALSE),VLOOKUP($E14988,'Daycare Packages'!$A:$G,7,FALSE)))</f>
        <v>23</v>
      </c>
      <c r="G14988" s="15"/>
      <c r="H14988" s="15">
        <f t="shared" si="500"/>
        <v>23</v>
      </c>
      <c r="I14988" s="198">
        <f t="shared" si="501"/>
        <v>11</v>
      </c>
    </row>
    <row r="14989" spans="1:9" x14ac:dyDescent="0.3">
      <c r="A14989" s="10">
        <v>43787</v>
      </c>
      <c r="B14989" s="11" t="s">
        <v>713</v>
      </c>
      <c r="C14989" s="11" t="s">
        <v>714</v>
      </c>
      <c r="D14989" s="11" t="s">
        <v>662</v>
      </c>
      <c r="F14989" s="15">
        <f>IF(ISBLANK($D14989),"",IF(ISBLANK($E14989),VLOOKUP($D14989,$J:$K,2,FALSE),VLOOKUP($E14989,'Daycare Packages'!$A:$G,7,FALSE)))</f>
        <v>30</v>
      </c>
      <c r="G14989" s="15"/>
      <c r="H14989" s="15">
        <f t="shared" si="500"/>
        <v>30</v>
      </c>
      <c r="I14989" s="198">
        <f t="shared" si="501"/>
        <v>11</v>
      </c>
    </row>
    <row r="14990" spans="1:9" x14ac:dyDescent="0.3">
      <c r="A14990" s="10">
        <v>43787</v>
      </c>
      <c r="B14990" s="11" t="s">
        <v>1974</v>
      </c>
      <c r="C14990" s="11" t="s">
        <v>1975</v>
      </c>
      <c r="D14990" s="11" t="s">
        <v>662</v>
      </c>
      <c r="F14990" s="15">
        <f>IF(ISBLANK($D14990),"",IF(ISBLANK($E14990),VLOOKUP($D14990,$J:$K,2,FALSE),VLOOKUP($E14990,'Daycare Packages'!$A:$G,7,FALSE)))</f>
        <v>30</v>
      </c>
      <c r="G14990" s="15"/>
      <c r="H14990" s="15">
        <f t="shared" si="500"/>
        <v>30</v>
      </c>
      <c r="I14990" s="198">
        <f t="shared" si="501"/>
        <v>11</v>
      </c>
    </row>
    <row r="14991" spans="1:9" x14ac:dyDescent="0.3">
      <c r="A14991" s="55">
        <v>43787</v>
      </c>
      <c r="B14991" s="56" t="s">
        <v>170</v>
      </c>
      <c r="C14991" s="56" t="s">
        <v>710</v>
      </c>
      <c r="D14991" s="56" t="s">
        <v>662</v>
      </c>
      <c r="E14991" s="56">
        <v>7006584</v>
      </c>
      <c r="F14991" s="59">
        <f>IF(ISBLANK($D14991),"",IF(ISBLANK($E14991),VLOOKUP($D14991,$J:$K,2,FALSE),VLOOKUP($E14991,'Daycare Packages'!$A:$G,7,FALSE)))</f>
        <v>23</v>
      </c>
      <c r="G14991" s="59"/>
      <c r="H14991" s="59">
        <f t="shared" si="500"/>
        <v>23</v>
      </c>
      <c r="I14991" s="198">
        <f t="shared" si="501"/>
        <v>11</v>
      </c>
    </row>
    <row r="14992" spans="1:9" x14ac:dyDescent="0.3">
      <c r="A14992" s="10">
        <v>43788</v>
      </c>
      <c r="B14992" s="11" t="s">
        <v>2167</v>
      </c>
      <c r="C14992" s="11" t="s">
        <v>1090</v>
      </c>
      <c r="D14992" s="11" t="s">
        <v>671</v>
      </c>
      <c r="F14992" s="15">
        <f>IF(ISBLANK($D14992),"",IF(ISBLANK($E14992),VLOOKUP($D14992,$J:$K,2,FALSE),VLOOKUP($E14992,'Daycare Packages'!$A:$G,7,FALSE)))</f>
        <v>0</v>
      </c>
      <c r="G14992" s="15"/>
      <c r="H14992" s="15">
        <f t="shared" si="500"/>
        <v>0</v>
      </c>
      <c r="I14992" s="198">
        <f t="shared" si="501"/>
        <v>11</v>
      </c>
    </row>
    <row r="14993" spans="1:9" x14ac:dyDescent="0.3">
      <c r="A14993" s="10">
        <v>43788</v>
      </c>
      <c r="B14993" s="11" t="s">
        <v>2384</v>
      </c>
      <c r="C14993" s="11" t="s">
        <v>2385</v>
      </c>
      <c r="D14993" s="11" t="s">
        <v>659</v>
      </c>
      <c r="E14993" s="11">
        <v>7003016</v>
      </c>
      <c r="F14993" s="15">
        <f>IF(ISBLANK($D14993),"",IF(ISBLANK($E14993),VLOOKUP($D14993,$J:$K,2,FALSE),VLOOKUP($E14993,'Daycare Packages'!$A:$G,7,FALSE)))</f>
        <v>17</v>
      </c>
      <c r="G14993" s="15"/>
      <c r="H14993" s="15">
        <f t="shared" si="500"/>
        <v>17</v>
      </c>
      <c r="I14993" s="198">
        <f t="shared" si="501"/>
        <v>11</v>
      </c>
    </row>
    <row r="14994" spans="1:9" x14ac:dyDescent="0.3">
      <c r="A14994" s="10">
        <v>43788</v>
      </c>
      <c r="B14994" s="11" t="s">
        <v>806</v>
      </c>
      <c r="C14994" s="11" t="s">
        <v>627</v>
      </c>
      <c r="D14994" s="11" t="s">
        <v>659</v>
      </c>
      <c r="F14994" s="15">
        <f>IF(ISBLANK($D14994),"",IF(ISBLANK($E14994),VLOOKUP($D14994,$J:$K,2,FALSE),VLOOKUP($E14994,'Daycare Packages'!$A:$G,7,FALSE)))</f>
        <v>20</v>
      </c>
      <c r="G14994" s="15"/>
      <c r="H14994" s="15">
        <f t="shared" si="500"/>
        <v>20</v>
      </c>
      <c r="I14994" s="198">
        <f t="shared" si="501"/>
        <v>11</v>
      </c>
    </row>
    <row r="14995" spans="1:9" x14ac:dyDescent="0.3">
      <c r="A14995" s="10">
        <v>43788</v>
      </c>
      <c r="B14995" s="11" t="s">
        <v>154</v>
      </c>
      <c r="C14995" s="11" t="s">
        <v>729</v>
      </c>
      <c r="D14995" s="11" t="s">
        <v>662</v>
      </c>
      <c r="E14995" s="11">
        <v>7000172</v>
      </c>
      <c r="F14995" s="15">
        <f>IF(ISBLANK($D14995),"",IF(ISBLANK($E14995),VLOOKUP($D14995,$J:$K,2,FALSE),VLOOKUP($E14995,'Daycare Packages'!$A:$G,7,FALSE)))</f>
        <v>27</v>
      </c>
      <c r="G14995" s="15"/>
      <c r="H14995" s="15">
        <f t="shared" si="500"/>
        <v>27</v>
      </c>
      <c r="I14995" s="198">
        <f t="shared" si="501"/>
        <v>11</v>
      </c>
    </row>
    <row r="14996" spans="1:9" x14ac:dyDescent="0.3">
      <c r="A14996" s="10">
        <v>43788</v>
      </c>
      <c r="B14996" s="11" t="s">
        <v>190</v>
      </c>
      <c r="C14996" s="11" t="s">
        <v>718</v>
      </c>
      <c r="D14996" s="11" t="s">
        <v>659</v>
      </c>
      <c r="E14996" s="11">
        <v>7018928</v>
      </c>
      <c r="F14996" s="15">
        <f>IF(ISBLANK($D14996),"",IF(ISBLANK($E14996),VLOOKUP($D14996,$J:$K,2,FALSE),VLOOKUP($E14996,'Daycare Packages'!$A:$G,7,FALSE)))</f>
        <v>18</v>
      </c>
      <c r="G14996" s="15"/>
      <c r="H14996" s="15">
        <f t="shared" si="500"/>
        <v>18</v>
      </c>
      <c r="I14996" s="198">
        <f t="shared" si="501"/>
        <v>11</v>
      </c>
    </row>
    <row r="14997" spans="1:9" x14ac:dyDescent="0.3">
      <c r="A14997" s="10">
        <v>43788</v>
      </c>
      <c r="B14997" s="11" t="s">
        <v>1320</v>
      </c>
      <c r="C14997" s="11" t="s">
        <v>618</v>
      </c>
      <c r="D14997" s="11" t="s">
        <v>659</v>
      </c>
      <c r="F14997" s="15">
        <f>IF(ISBLANK($D14997),"",IF(ISBLANK($E14997),VLOOKUP($D14997,$J:$K,2,FALSE),VLOOKUP($E14997,'Daycare Packages'!$A:$G,7,FALSE)))</f>
        <v>20</v>
      </c>
      <c r="G14997" s="15"/>
      <c r="H14997" s="15">
        <f t="shared" si="500"/>
        <v>20</v>
      </c>
      <c r="I14997" s="198">
        <f t="shared" si="501"/>
        <v>11</v>
      </c>
    </row>
    <row r="14998" spans="1:9" x14ac:dyDescent="0.3">
      <c r="A14998" s="10">
        <v>43788</v>
      </c>
      <c r="B14998" s="11" t="s">
        <v>244</v>
      </c>
      <c r="C14998" s="11" t="s">
        <v>673</v>
      </c>
      <c r="D14998" s="11" t="s">
        <v>662</v>
      </c>
      <c r="E14998" s="11">
        <v>6995241</v>
      </c>
      <c r="F14998" s="15">
        <f>IF(ISBLANK($D14998),"",IF(ISBLANK($E14998),VLOOKUP($D14998,$J:$K,2,FALSE),VLOOKUP($E14998,'Daycare Packages'!$A:$G,7,FALSE)))</f>
        <v>25</v>
      </c>
      <c r="G14998" s="15"/>
      <c r="H14998" s="15">
        <f t="shared" si="500"/>
        <v>25</v>
      </c>
      <c r="I14998" s="198">
        <f t="shared" si="501"/>
        <v>11</v>
      </c>
    </row>
    <row r="14999" spans="1:9" x14ac:dyDescent="0.3">
      <c r="A14999" s="10">
        <v>43788</v>
      </c>
      <c r="B14999" s="11" t="s">
        <v>175</v>
      </c>
      <c r="C14999" s="11" t="s">
        <v>433</v>
      </c>
      <c r="D14999" s="11" t="s">
        <v>662</v>
      </c>
      <c r="E14999" s="11">
        <v>6966328</v>
      </c>
      <c r="F14999" s="15">
        <f>IF(ISBLANK($D14999),"",IF(ISBLANK($E14999),VLOOKUP($D14999,$J:$K,2,FALSE),VLOOKUP($E14999,'Daycare Packages'!$A:$G,7,FALSE)))</f>
        <v>23</v>
      </c>
      <c r="G14999" s="15"/>
      <c r="H14999" s="15">
        <f t="shared" si="500"/>
        <v>23</v>
      </c>
      <c r="I14999" s="198">
        <f t="shared" si="501"/>
        <v>11</v>
      </c>
    </row>
    <row r="15000" spans="1:9" x14ac:dyDescent="0.3">
      <c r="A15000" s="10">
        <v>43788</v>
      </c>
      <c r="B15000" s="11" t="s">
        <v>202</v>
      </c>
      <c r="C15000" s="11" t="s">
        <v>520</v>
      </c>
      <c r="D15000" s="11" t="s">
        <v>662</v>
      </c>
      <c r="E15000" s="11">
        <v>6947781</v>
      </c>
      <c r="F15000" s="15">
        <f>IF(ISBLANK($D15000),"",IF(ISBLANK($E15000),VLOOKUP($D15000,$J:$K,2,FALSE),VLOOKUP($E15000,'Daycare Packages'!$A:$G,7,FALSE)))</f>
        <v>26</v>
      </c>
      <c r="G15000" s="15"/>
      <c r="H15000" s="15">
        <f t="shared" si="500"/>
        <v>26</v>
      </c>
      <c r="I15000" s="198">
        <f t="shared" si="501"/>
        <v>11</v>
      </c>
    </row>
    <row r="15001" spans="1:9" x14ac:dyDescent="0.3">
      <c r="A15001" s="10">
        <v>43788</v>
      </c>
      <c r="B15001" s="11" t="s">
        <v>1259</v>
      </c>
      <c r="C15001" s="11" t="s">
        <v>229</v>
      </c>
      <c r="D15001" s="11" t="s">
        <v>662</v>
      </c>
      <c r="F15001" s="15">
        <f>IF(ISBLANK($D15001),"",IF(ISBLANK($E15001),VLOOKUP($D15001,$J:$K,2,FALSE),VLOOKUP($E15001,'Daycare Packages'!$A:$G,7,FALSE)))</f>
        <v>30</v>
      </c>
      <c r="G15001" s="15"/>
      <c r="H15001" s="15">
        <f t="shared" si="500"/>
        <v>30</v>
      </c>
      <c r="I15001" s="198">
        <f t="shared" si="501"/>
        <v>11</v>
      </c>
    </row>
    <row r="15002" spans="1:9" x14ac:dyDescent="0.3">
      <c r="A15002" s="10">
        <v>43788</v>
      </c>
      <c r="B15002" s="11" t="s">
        <v>197</v>
      </c>
      <c r="C15002" s="11" t="s">
        <v>754</v>
      </c>
      <c r="D15002" s="11" t="s">
        <v>662</v>
      </c>
      <c r="E15002" s="11">
        <v>7026844</v>
      </c>
      <c r="F15002" s="15">
        <f>IF(ISBLANK($D15002),"",IF(ISBLANK($E15002),VLOOKUP($D15002,$J:$K,2,FALSE),VLOOKUP($E15002,'Daycare Packages'!$A:$G,7,FALSE)))</f>
        <v>27</v>
      </c>
      <c r="G15002" s="15"/>
      <c r="H15002" s="15">
        <f t="shared" si="500"/>
        <v>27</v>
      </c>
      <c r="I15002" s="198">
        <f t="shared" si="501"/>
        <v>11</v>
      </c>
    </row>
    <row r="15003" spans="1:9" x14ac:dyDescent="0.3">
      <c r="A15003" s="10">
        <v>43788</v>
      </c>
      <c r="B15003" s="11" t="s">
        <v>185</v>
      </c>
      <c r="C15003" s="11" t="s">
        <v>670</v>
      </c>
      <c r="D15003" s="11" t="s">
        <v>662</v>
      </c>
      <c r="E15003" s="11">
        <v>6992618</v>
      </c>
      <c r="F15003" s="15">
        <f>IF(ISBLANK($D15003),"",IF(ISBLANK($E15003),VLOOKUP($D15003,$J:$K,2,FALSE),VLOOKUP($E15003,'Daycare Packages'!$A:$G,7,FALSE)))</f>
        <v>26</v>
      </c>
      <c r="G15003" s="15"/>
      <c r="H15003" s="15">
        <f t="shared" si="500"/>
        <v>26</v>
      </c>
      <c r="I15003" s="198">
        <f t="shared" si="501"/>
        <v>11</v>
      </c>
    </row>
    <row r="15004" spans="1:9" x14ac:dyDescent="0.3">
      <c r="A15004" s="10">
        <v>43788</v>
      </c>
      <c r="B15004" s="11" t="s">
        <v>160</v>
      </c>
      <c r="C15004" s="11" t="s">
        <v>1761</v>
      </c>
      <c r="D15004" s="11" t="s">
        <v>662</v>
      </c>
      <c r="E15004" s="11">
        <v>7007163</v>
      </c>
      <c r="F15004" s="15">
        <f>IF(ISBLANK($D15004),"",IF(ISBLANK($E15004),VLOOKUP($D15004,$J:$K,2,FALSE),VLOOKUP($E15004,'Daycare Packages'!$A:$G,7,FALSE)))</f>
        <v>25</v>
      </c>
      <c r="G15004" s="15"/>
      <c r="H15004" s="15">
        <f t="shared" si="500"/>
        <v>25</v>
      </c>
      <c r="I15004" s="198">
        <f t="shared" si="501"/>
        <v>11</v>
      </c>
    </row>
    <row r="15005" spans="1:9" x14ac:dyDescent="0.3">
      <c r="A15005" s="10">
        <v>43788</v>
      </c>
      <c r="B15005" s="11" t="s">
        <v>160</v>
      </c>
      <c r="C15005" s="11" t="s">
        <v>794</v>
      </c>
      <c r="D15005" s="11" t="s">
        <v>662</v>
      </c>
      <c r="E15005" s="11">
        <v>7007163</v>
      </c>
      <c r="F15005" s="15">
        <f>IF(ISBLANK($D15005),"",IF(ISBLANK($E15005),VLOOKUP($D15005,$J:$K,2,FALSE),VLOOKUP($E15005,'Daycare Packages'!$A:$G,7,FALSE)))</f>
        <v>25</v>
      </c>
      <c r="G15005" s="15"/>
      <c r="H15005" s="15">
        <f t="shared" si="500"/>
        <v>25</v>
      </c>
      <c r="I15005" s="198">
        <f t="shared" si="501"/>
        <v>11</v>
      </c>
    </row>
    <row r="15006" spans="1:9" x14ac:dyDescent="0.3">
      <c r="A15006" s="10">
        <v>43788</v>
      </c>
      <c r="B15006" s="11" t="s">
        <v>2059</v>
      </c>
      <c r="C15006" s="11" t="s">
        <v>426</v>
      </c>
      <c r="D15006" s="11" t="s">
        <v>662</v>
      </c>
      <c r="F15006" s="15">
        <f>IF(ISBLANK($D15006),"",IF(ISBLANK($E15006),VLOOKUP($D15006,$J:$K,2,FALSE),VLOOKUP($E15006,'Daycare Packages'!$A:$G,7,FALSE)))</f>
        <v>30</v>
      </c>
      <c r="G15006" s="15"/>
      <c r="H15006" s="15">
        <f t="shared" si="500"/>
        <v>30</v>
      </c>
      <c r="I15006" s="198">
        <f t="shared" si="501"/>
        <v>11</v>
      </c>
    </row>
    <row r="15007" spans="1:9" x14ac:dyDescent="0.3">
      <c r="A15007" s="10">
        <v>43788</v>
      </c>
      <c r="B15007" s="11" t="s">
        <v>427</v>
      </c>
      <c r="C15007" s="11" t="s">
        <v>1313</v>
      </c>
      <c r="D15007" s="11" t="s">
        <v>659</v>
      </c>
      <c r="E15007" s="11">
        <v>7002117</v>
      </c>
      <c r="F15007" s="15">
        <f>IF(ISBLANK($D15007),"",IF(ISBLANK($E15007),VLOOKUP($D15007,$J:$K,2,FALSE),VLOOKUP($E15007,'Daycare Packages'!$A:$G,7,FALSE)))</f>
        <v>19</v>
      </c>
      <c r="G15007" s="15"/>
      <c r="H15007" s="15">
        <f t="shared" si="500"/>
        <v>19</v>
      </c>
      <c r="I15007" s="198">
        <f t="shared" si="501"/>
        <v>11</v>
      </c>
    </row>
    <row r="15008" spans="1:9" x14ac:dyDescent="0.3">
      <c r="A15008" s="10">
        <v>43788</v>
      </c>
      <c r="B15008" s="11" t="s">
        <v>643</v>
      </c>
      <c r="C15008" s="11" t="s">
        <v>415</v>
      </c>
      <c r="D15008" s="11" t="s">
        <v>662</v>
      </c>
      <c r="E15008" s="11">
        <v>6989617</v>
      </c>
      <c r="F15008" s="15">
        <f>IF(ISBLANK($D15008),"",IF(ISBLANK($E15008),VLOOKUP($D15008,$J:$K,2,FALSE),VLOOKUP($E15008,'Daycare Packages'!$A:$G,7,FALSE)))</f>
        <v>26</v>
      </c>
      <c r="G15008" s="15"/>
      <c r="H15008" s="15">
        <f t="shared" si="500"/>
        <v>26</v>
      </c>
      <c r="I15008" s="198">
        <f t="shared" si="501"/>
        <v>11</v>
      </c>
    </row>
    <row r="15009" spans="1:9" x14ac:dyDescent="0.3">
      <c r="A15009" s="10">
        <v>43788</v>
      </c>
      <c r="B15009" s="11" t="s">
        <v>2125</v>
      </c>
      <c r="C15009" s="11" t="s">
        <v>2126</v>
      </c>
      <c r="D15009" s="11" t="s">
        <v>662</v>
      </c>
      <c r="E15009" s="11">
        <v>6991542</v>
      </c>
      <c r="F15009" s="15">
        <f>IF(ISBLANK($D15009),"",IF(ISBLANK($E15009),VLOOKUP($D15009,$J:$K,2,FALSE),VLOOKUP($E15009,'Daycare Packages'!$A:$G,7,FALSE)))</f>
        <v>27</v>
      </c>
      <c r="G15009" s="15"/>
      <c r="H15009" s="15">
        <f t="shared" ref="H15009:H15072" si="502">IF(ISBLANK(D15009),"",SUM(F15009:G15009))</f>
        <v>27</v>
      </c>
      <c r="I15009" s="198">
        <f t="shared" si="501"/>
        <v>11</v>
      </c>
    </row>
    <row r="15010" spans="1:9" x14ac:dyDescent="0.3">
      <c r="A15010" s="10">
        <v>43788</v>
      </c>
      <c r="B15010" s="11" t="s">
        <v>688</v>
      </c>
      <c r="C15010" s="11" t="s">
        <v>689</v>
      </c>
      <c r="D15010" s="11" t="s">
        <v>662</v>
      </c>
      <c r="F15010" s="15">
        <f>IF(ISBLANK($D15010),"",IF(ISBLANK($E15010),VLOOKUP($D15010,$J:$K,2,FALSE),VLOOKUP($E15010,'Daycare Packages'!$A:$G,7,FALSE)))</f>
        <v>30</v>
      </c>
      <c r="G15010" s="15"/>
      <c r="H15010" s="15">
        <f t="shared" si="502"/>
        <v>30</v>
      </c>
      <c r="I15010" s="198">
        <f t="shared" si="501"/>
        <v>11</v>
      </c>
    </row>
    <row r="15011" spans="1:9" x14ac:dyDescent="0.3">
      <c r="A15011" s="10">
        <v>43788</v>
      </c>
      <c r="B15011" s="11" t="s">
        <v>196</v>
      </c>
      <c r="C15011" s="11" t="s">
        <v>432</v>
      </c>
      <c r="D15011" s="11" t="s">
        <v>662</v>
      </c>
      <c r="E15011" s="11">
        <v>6971705</v>
      </c>
      <c r="F15011" s="15">
        <f>IF(ISBLANK($D15011),"",IF(ISBLANK($E15011),VLOOKUP($D15011,$J:$K,2,FALSE),VLOOKUP($E15011,'Daycare Packages'!$A:$G,7,FALSE)))</f>
        <v>25</v>
      </c>
      <c r="G15011" s="15"/>
      <c r="H15011" s="15">
        <f t="shared" si="502"/>
        <v>25</v>
      </c>
      <c r="I15011" s="198">
        <f t="shared" si="501"/>
        <v>11</v>
      </c>
    </row>
    <row r="15012" spans="1:9" x14ac:dyDescent="0.3">
      <c r="A15012" s="10">
        <v>43788</v>
      </c>
      <c r="B15012" s="11" t="s">
        <v>1669</v>
      </c>
      <c r="C15012" s="11" t="s">
        <v>432</v>
      </c>
      <c r="D15012" s="11" t="s">
        <v>659</v>
      </c>
      <c r="F15012" s="15">
        <f>IF(ISBLANK($D15012),"",IF(ISBLANK($E15012),VLOOKUP($D15012,$J:$K,2,FALSE),VLOOKUP($E15012,'Daycare Packages'!$A:$G,7,FALSE)))</f>
        <v>20</v>
      </c>
      <c r="G15012" s="15"/>
      <c r="H15012" s="15">
        <f t="shared" si="502"/>
        <v>20</v>
      </c>
      <c r="I15012" s="198">
        <f t="shared" si="501"/>
        <v>11</v>
      </c>
    </row>
    <row r="15013" spans="1:9" x14ac:dyDescent="0.3">
      <c r="A15013" s="10">
        <v>43788</v>
      </c>
      <c r="B15013" s="11" t="s">
        <v>784</v>
      </c>
      <c r="C15013" s="11" t="s">
        <v>785</v>
      </c>
      <c r="D15013" s="11" t="s">
        <v>662</v>
      </c>
      <c r="F15013" s="15">
        <f>IF(ISBLANK($D15013),"",IF(ISBLANK($E15013),VLOOKUP($D15013,$J:$K,2,FALSE),VLOOKUP($E15013,'Daycare Packages'!$A:$G,7,FALSE)))</f>
        <v>30</v>
      </c>
      <c r="G15013" s="15"/>
      <c r="H15013" s="15">
        <f t="shared" si="502"/>
        <v>30</v>
      </c>
      <c r="I15013" s="198">
        <f t="shared" si="501"/>
        <v>11</v>
      </c>
    </row>
    <row r="15014" spans="1:9" x14ac:dyDescent="0.3">
      <c r="A15014" s="10">
        <v>43788</v>
      </c>
      <c r="B15014" s="11" t="s">
        <v>182</v>
      </c>
      <c r="C15014" s="11" t="s">
        <v>1586</v>
      </c>
      <c r="D15014" s="11" t="s">
        <v>662</v>
      </c>
      <c r="E15014" s="11">
        <v>6973446</v>
      </c>
      <c r="F15014" s="15">
        <f>IF(ISBLANK($D15014),"",IF(ISBLANK($E15014),VLOOKUP($D15014,$J:$K,2,FALSE),VLOOKUP($E15014,'Daycare Packages'!$A:$G,7,FALSE)))</f>
        <v>23</v>
      </c>
      <c r="G15014" s="15"/>
      <c r="H15014" s="15">
        <f t="shared" si="502"/>
        <v>23</v>
      </c>
      <c r="I15014" s="198">
        <f t="shared" si="501"/>
        <v>11</v>
      </c>
    </row>
    <row r="15015" spans="1:9" x14ac:dyDescent="0.3">
      <c r="A15015" s="10">
        <v>43788</v>
      </c>
      <c r="B15015" s="11" t="s">
        <v>2457</v>
      </c>
      <c r="C15015" s="11" t="s">
        <v>2458</v>
      </c>
      <c r="D15015" s="11" t="s">
        <v>662</v>
      </c>
      <c r="E15015" s="11">
        <v>7020147</v>
      </c>
      <c r="F15015" s="15">
        <f>IF(ISBLANK($D15015),"",IF(ISBLANK($E15015),VLOOKUP($D15015,$J:$K,2,FALSE),VLOOKUP($E15015,'Daycare Packages'!$A:$G,7,FALSE)))</f>
        <v>27</v>
      </c>
      <c r="G15015" s="15"/>
      <c r="H15015" s="15">
        <f t="shared" si="502"/>
        <v>27</v>
      </c>
      <c r="I15015" s="198">
        <f t="shared" si="501"/>
        <v>11</v>
      </c>
    </row>
    <row r="15016" spans="1:9" x14ac:dyDescent="0.3">
      <c r="A15016" s="10">
        <v>43788</v>
      </c>
      <c r="B15016" s="11" t="s">
        <v>722</v>
      </c>
      <c r="C15016" s="11" t="s">
        <v>548</v>
      </c>
      <c r="D15016" s="11" t="s">
        <v>662</v>
      </c>
      <c r="F15016" s="15">
        <f>IF(ISBLANK($D15016),"",IF(ISBLANK($E15016),VLOOKUP($D15016,$J:$K,2,FALSE),VLOOKUP($E15016,'Daycare Packages'!$A:$G,7,FALSE)))</f>
        <v>30</v>
      </c>
      <c r="G15016" s="15"/>
      <c r="H15016" s="15">
        <f t="shared" si="502"/>
        <v>30</v>
      </c>
      <c r="I15016" s="198">
        <f t="shared" si="501"/>
        <v>11</v>
      </c>
    </row>
    <row r="15017" spans="1:9" x14ac:dyDescent="0.3">
      <c r="A15017" s="10">
        <v>43788</v>
      </c>
      <c r="B15017" s="11" t="s">
        <v>122</v>
      </c>
      <c r="C15017" s="11" t="s">
        <v>740</v>
      </c>
      <c r="D15017" s="11" t="s">
        <v>662</v>
      </c>
      <c r="E15017" s="11">
        <v>6969939</v>
      </c>
      <c r="F15017" s="15">
        <f>IF(ISBLANK($D15017),"",IF(ISBLANK($E15017),VLOOKUP($D15017,$J:$K,2,FALSE),VLOOKUP($E15017,'Daycare Packages'!$A:$G,7,FALSE)))</f>
        <v>23</v>
      </c>
      <c r="G15017" s="15"/>
      <c r="H15017" s="15">
        <f t="shared" si="502"/>
        <v>23</v>
      </c>
      <c r="I15017" s="198">
        <f t="shared" si="501"/>
        <v>11</v>
      </c>
    </row>
    <row r="15018" spans="1:9" x14ac:dyDescent="0.3">
      <c r="A15018" s="10">
        <v>43788</v>
      </c>
      <c r="B15018" s="11" t="s">
        <v>2577</v>
      </c>
      <c r="C15018" s="11" t="s">
        <v>2578</v>
      </c>
      <c r="D15018" s="11" t="s">
        <v>662</v>
      </c>
      <c r="E15018" s="11">
        <v>7017690</v>
      </c>
      <c r="F15018" s="15">
        <f>IF(ISBLANK($D15018),"",IF(ISBLANK($E15018),VLOOKUP($D15018,$J:$K,2,FALSE),VLOOKUP($E15018,'Daycare Packages'!$A:$G,7,FALSE)))</f>
        <v>27</v>
      </c>
      <c r="G15018" s="15"/>
      <c r="H15018" s="15">
        <f t="shared" si="502"/>
        <v>27</v>
      </c>
      <c r="I15018" s="198">
        <f t="shared" si="501"/>
        <v>11</v>
      </c>
    </row>
    <row r="15019" spans="1:9" x14ac:dyDescent="0.3">
      <c r="A15019" s="10">
        <v>43788</v>
      </c>
      <c r="B15019" s="11" t="s">
        <v>941</v>
      </c>
      <c r="C15019" s="11" t="s">
        <v>487</v>
      </c>
      <c r="D15019" s="11" t="s">
        <v>662</v>
      </c>
      <c r="F15019" s="15">
        <f>IF(ISBLANK($D15019),"",IF(ISBLANK($E15019),VLOOKUP($D15019,$J:$K,2,FALSE),VLOOKUP($E15019,'Daycare Packages'!$A:$G,7,FALSE)))</f>
        <v>30</v>
      </c>
      <c r="G15019" s="15"/>
      <c r="H15019" s="15">
        <f t="shared" si="502"/>
        <v>30</v>
      </c>
      <c r="I15019" s="198">
        <f t="shared" si="501"/>
        <v>11</v>
      </c>
    </row>
    <row r="15020" spans="1:9" x14ac:dyDescent="0.3">
      <c r="A15020" s="10">
        <v>43788</v>
      </c>
      <c r="B15020" s="11" t="s">
        <v>530</v>
      </c>
      <c r="C15020" s="11" t="s">
        <v>2645</v>
      </c>
      <c r="D15020" s="11" t="s">
        <v>662</v>
      </c>
      <c r="F15020" s="15">
        <f>IF(ISBLANK($D15020),"",IF(ISBLANK($E15020),VLOOKUP($D15020,$J:$K,2,FALSE),VLOOKUP($E15020,'Daycare Packages'!$A:$G,7,FALSE)))</f>
        <v>30</v>
      </c>
      <c r="G15020" s="15"/>
      <c r="H15020" s="15">
        <f t="shared" si="502"/>
        <v>30</v>
      </c>
      <c r="I15020" s="198">
        <f t="shared" si="501"/>
        <v>11</v>
      </c>
    </row>
    <row r="15021" spans="1:9" x14ac:dyDescent="0.3">
      <c r="A15021" s="10">
        <v>43788</v>
      </c>
      <c r="B15021" s="11" t="s">
        <v>127</v>
      </c>
      <c r="C15021" s="11" t="s">
        <v>715</v>
      </c>
      <c r="D15021" s="11" t="s">
        <v>662</v>
      </c>
      <c r="E15021" s="11">
        <v>7003404</v>
      </c>
      <c r="F15021" s="15">
        <f>IF(ISBLANK($D15021),"",IF(ISBLANK($E15021),VLOOKUP($D15021,$J:$K,2,FALSE),VLOOKUP($E15021,'Daycare Packages'!$A:$G,7,FALSE)))</f>
        <v>23</v>
      </c>
      <c r="G15021" s="15"/>
      <c r="H15021" s="15">
        <f t="shared" si="502"/>
        <v>23</v>
      </c>
      <c r="I15021" s="198">
        <f t="shared" si="501"/>
        <v>11</v>
      </c>
    </row>
    <row r="15022" spans="1:9" x14ac:dyDescent="0.3">
      <c r="A15022" s="10">
        <v>43788</v>
      </c>
      <c r="B15022" s="11" t="s">
        <v>2498</v>
      </c>
      <c r="C15022" s="11" t="s">
        <v>880</v>
      </c>
      <c r="D15022" s="11" t="s">
        <v>662</v>
      </c>
      <c r="E15022" s="11">
        <v>7001938</v>
      </c>
      <c r="F15022" s="15">
        <f>IF(ISBLANK($D15022),"",IF(ISBLANK($E15022),VLOOKUP($D15022,$J:$K,2,FALSE),VLOOKUP($E15022,'Daycare Packages'!$A:$G,7,FALSE)))</f>
        <v>27</v>
      </c>
      <c r="G15022" s="15"/>
      <c r="H15022" s="15">
        <f t="shared" si="502"/>
        <v>27</v>
      </c>
      <c r="I15022" s="198">
        <f t="shared" si="501"/>
        <v>11</v>
      </c>
    </row>
    <row r="15023" spans="1:9" x14ac:dyDescent="0.3">
      <c r="A15023" s="10">
        <v>43788</v>
      </c>
      <c r="B15023" s="11" t="s">
        <v>677</v>
      </c>
      <c r="C15023" s="11" t="s">
        <v>678</v>
      </c>
      <c r="D15023" s="11" t="s">
        <v>662</v>
      </c>
      <c r="F15023" s="15">
        <f>IF(ISBLANK($D15023),"",IF(ISBLANK($E15023),VLOOKUP($D15023,$J:$K,2,FALSE),VLOOKUP($E15023,'Daycare Packages'!$A:$G,7,FALSE)))</f>
        <v>30</v>
      </c>
      <c r="G15023" s="15"/>
      <c r="H15023" s="15">
        <f t="shared" si="502"/>
        <v>30</v>
      </c>
      <c r="I15023" s="198">
        <f t="shared" si="501"/>
        <v>11</v>
      </c>
    </row>
    <row r="15024" spans="1:9" x14ac:dyDescent="0.3">
      <c r="A15024" s="10">
        <v>43788</v>
      </c>
      <c r="B15024" s="11" t="s">
        <v>1863</v>
      </c>
      <c r="C15024" s="11" t="s">
        <v>1864</v>
      </c>
      <c r="D15024" s="11" t="s">
        <v>662</v>
      </c>
      <c r="E15024" s="11">
        <v>6927437</v>
      </c>
      <c r="F15024" s="15">
        <f>IF(ISBLANK($D15024),"",IF(ISBLANK($E15024),VLOOKUP($D15024,$J:$K,2,FALSE),VLOOKUP($E15024,'Daycare Packages'!$A:$G,7,FALSE)))</f>
        <v>27</v>
      </c>
      <c r="G15024" s="15"/>
      <c r="H15024" s="15">
        <f t="shared" si="502"/>
        <v>27</v>
      </c>
      <c r="I15024" s="198">
        <f t="shared" si="501"/>
        <v>11</v>
      </c>
    </row>
    <row r="15025" spans="1:9" x14ac:dyDescent="0.3">
      <c r="A15025" s="10">
        <v>43788</v>
      </c>
      <c r="B15025" s="11" t="s">
        <v>809</v>
      </c>
      <c r="C15025" s="11" t="s">
        <v>810</v>
      </c>
      <c r="D15025" s="11" t="s">
        <v>662</v>
      </c>
      <c r="F15025" s="15">
        <f>IF(ISBLANK($D15025),"",IF(ISBLANK($E15025),VLOOKUP($D15025,$J:$K,2,FALSE),VLOOKUP($E15025,'Daycare Packages'!$A:$G,7,FALSE)))</f>
        <v>30</v>
      </c>
      <c r="G15025" s="15"/>
      <c r="H15025" s="15">
        <f t="shared" si="502"/>
        <v>30</v>
      </c>
      <c r="I15025" s="198">
        <f t="shared" si="501"/>
        <v>11</v>
      </c>
    </row>
    <row r="15026" spans="1:9" x14ac:dyDescent="0.3">
      <c r="A15026" s="10">
        <v>43788</v>
      </c>
      <c r="B15026" s="11" t="s">
        <v>621</v>
      </c>
      <c r="C15026" s="11" t="s">
        <v>622</v>
      </c>
      <c r="D15026" s="11" t="s">
        <v>662</v>
      </c>
      <c r="F15026" s="15">
        <f>IF(ISBLANK($D15026),"",IF(ISBLANK($E15026),VLOOKUP($D15026,$J:$K,2,FALSE),VLOOKUP($E15026,'Daycare Packages'!$A:$G,7,FALSE)))</f>
        <v>30</v>
      </c>
      <c r="G15026" s="15"/>
      <c r="H15026" s="15">
        <f t="shared" si="502"/>
        <v>30</v>
      </c>
      <c r="I15026" s="198">
        <f t="shared" si="501"/>
        <v>11</v>
      </c>
    </row>
    <row r="15027" spans="1:9" x14ac:dyDescent="0.3">
      <c r="A15027" s="10">
        <v>43788</v>
      </c>
      <c r="B15027" s="11" t="s">
        <v>2167</v>
      </c>
      <c r="C15027" s="11" t="s">
        <v>570</v>
      </c>
      <c r="D15027" s="11" t="s">
        <v>662</v>
      </c>
      <c r="E15027" s="11">
        <v>7028302</v>
      </c>
      <c r="F15027" s="15">
        <f>IF(ISBLANK($D15027),"",IF(ISBLANK($E15027),VLOOKUP($D15027,$J:$K,2,FALSE),VLOOKUP($E15027,'Daycare Packages'!$A:$G,7,FALSE)))</f>
        <v>27</v>
      </c>
      <c r="G15027" s="15"/>
      <c r="H15027" s="15">
        <f t="shared" si="502"/>
        <v>27</v>
      </c>
      <c r="I15027" s="198">
        <f t="shared" si="501"/>
        <v>11</v>
      </c>
    </row>
    <row r="15028" spans="1:9" x14ac:dyDescent="0.3">
      <c r="A15028" s="10">
        <v>43788</v>
      </c>
      <c r="B15028" s="11" t="s">
        <v>166</v>
      </c>
      <c r="C15028" s="11" t="s">
        <v>744</v>
      </c>
      <c r="D15028" s="11" t="s">
        <v>662</v>
      </c>
      <c r="E15028" s="11">
        <v>6923853</v>
      </c>
      <c r="F15028" s="15">
        <f>IF(ISBLANK($D15028),"",IF(ISBLANK($E15028),VLOOKUP($D15028,$J:$K,2,FALSE),VLOOKUP($E15028,'Daycare Packages'!$A:$G,7,FALSE)))</f>
        <v>25</v>
      </c>
      <c r="G15028" s="15"/>
      <c r="H15028" s="15">
        <f t="shared" si="502"/>
        <v>25</v>
      </c>
      <c r="I15028" s="198">
        <f t="shared" si="501"/>
        <v>11</v>
      </c>
    </row>
    <row r="15029" spans="1:9" x14ac:dyDescent="0.3">
      <c r="A15029" s="10">
        <v>43788</v>
      </c>
      <c r="B15029" s="11" t="s">
        <v>843</v>
      </c>
      <c r="C15029" s="11" t="s">
        <v>844</v>
      </c>
      <c r="D15029" s="11" t="s">
        <v>659</v>
      </c>
      <c r="F15029" s="15">
        <f>IF(ISBLANK($D15029),"",IF(ISBLANK($E15029),VLOOKUP($D15029,$J:$K,2,FALSE),VLOOKUP($E15029,'Daycare Packages'!$A:$G,7,FALSE)))</f>
        <v>20</v>
      </c>
      <c r="G15029" s="15"/>
      <c r="H15029" s="15">
        <f t="shared" si="502"/>
        <v>20</v>
      </c>
      <c r="I15029" s="198">
        <f t="shared" si="501"/>
        <v>11</v>
      </c>
    </row>
    <row r="15030" spans="1:9" x14ac:dyDescent="0.3">
      <c r="A15030" s="10">
        <v>43788</v>
      </c>
      <c r="B15030" s="11" t="s">
        <v>905</v>
      </c>
      <c r="C15030" s="11" t="s">
        <v>906</v>
      </c>
      <c r="D15030" s="11" t="s">
        <v>659</v>
      </c>
      <c r="F15030" s="15">
        <f>IF(ISBLANK($D15030),"",IF(ISBLANK($E15030),VLOOKUP($D15030,$J:$K,2,FALSE),VLOOKUP($E15030,'Daycare Packages'!$A:$G,7,FALSE)))</f>
        <v>20</v>
      </c>
      <c r="G15030" s="15"/>
      <c r="H15030" s="15">
        <f t="shared" si="502"/>
        <v>20</v>
      </c>
      <c r="I15030" s="198">
        <f t="shared" si="501"/>
        <v>11</v>
      </c>
    </row>
    <row r="15031" spans="1:9" x14ac:dyDescent="0.3">
      <c r="A15031" s="10">
        <v>43788</v>
      </c>
      <c r="B15031" s="11" t="s">
        <v>366</v>
      </c>
      <c r="C15031" s="11" t="s">
        <v>439</v>
      </c>
      <c r="D15031" s="11" t="s">
        <v>662</v>
      </c>
      <c r="E15031" s="11">
        <v>7017784</v>
      </c>
      <c r="F15031" s="15">
        <f>IF(ISBLANK($D15031),"",IF(ISBLANK($E15031),VLOOKUP($D15031,$J:$K,2,FALSE),VLOOKUP($E15031,'Daycare Packages'!$A:$G,7,FALSE)))</f>
        <v>27</v>
      </c>
      <c r="G15031" s="15"/>
      <c r="H15031" s="15">
        <f t="shared" si="502"/>
        <v>27</v>
      </c>
      <c r="I15031" s="198">
        <f t="shared" si="501"/>
        <v>11</v>
      </c>
    </row>
    <row r="15032" spans="1:9" x14ac:dyDescent="0.3">
      <c r="A15032" s="10">
        <v>43788</v>
      </c>
      <c r="B15032" s="11" t="s">
        <v>1947</v>
      </c>
      <c r="C15032" s="11" t="s">
        <v>1948</v>
      </c>
      <c r="D15032" s="11" t="s">
        <v>662</v>
      </c>
      <c r="F15032" s="15">
        <f>IF(ISBLANK($D15032),"",IF(ISBLANK($E15032),VLOOKUP($D15032,$J:$K,2,FALSE),VLOOKUP($E15032,'Daycare Packages'!$A:$G,7,FALSE)))</f>
        <v>30</v>
      </c>
      <c r="G15032" s="15"/>
      <c r="H15032" s="15">
        <f t="shared" si="502"/>
        <v>30</v>
      </c>
      <c r="I15032" s="198">
        <f t="shared" si="501"/>
        <v>11</v>
      </c>
    </row>
    <row r="15033" spans="1:9" x14ac:dyDescent="0.3">
      <c r="A15033" s="10">
        <v>43788</v>
      </c>
      <c r="B15033" s="11" t="s">
        <v>217</v>
      </c>
      <c r="C15033" s="11" t="s">
        <v>402</v>
      </c>
      <c r="D15033" s="11" t="s">
        <v>662</v>
      </c>
      <c r="E15033" s="11">
        <v>7001066</v>
      </c>
      <c r="F15033" s="15">
        <f>IF(ISBLANK($D15033),"",IF(ISBLANK($E15033),VLOOKUP($D15033,$J:$K,2,FALSE),VLOOKUP($E15033,'Daycare Packages'!$A:$G,7,FALSE)))</f>
        <v>26</v>
      </c>
      <c r="G15033" s="15"/>
      <c r="H15033" s="15">
        <f t="shared" si="502"/>
        <v>26</v>
      </c>
      <c r="I15033" s="198">
        <f t="shared" si="501"/>
        <v>11</v>
      </c>
    </row>
    <row r="15034" spans="1:9" x14ac:dyDescent="0.3">
      <c r="A15034" s="10">
        <v>43788</v>
      </c>
      <c r="B15034" s="11" t="s">
        <v>766</v>
      </c>
      <c r="C15034" s="11" t="s">
        <v>767</v>
      </c>
      <c r="D15034" s="11" t="s">
        <v>662</v>
      </c>
      <c r="F15034" s="15">
        <f>IF(ISBLANK($D15034),"",IF(ISBLANK($E15034),VLOOKUP($D15034,$J:$K,2,FALSE),VLOOKUP($E15034,'Daycare Packages'!$A:$G,7,FALSE)))</f>
        <v>30</v>
      </c>
      <c r="G15034" s="15"/>
      <c r="H15034" s="15">
        <f t="shared" si="502"/>
        <v>30</v>
      </c>
      <c r="I15034" s="198">
        <f t="shared" si="501"/>
        <v>11</v>
      </c>
    </row>
    <row r="15035" spans="1:9" x14ac:dyDescent="0.3">
      <c r="A15035" s="10">
        <v>43788</v>
      </c>
      <c r="B15035" s="11" t="s">
        <v>209</v>
      </c>
      <c r="C15035" s="11" t="s">
        <v>702</v>
      </c>
      <c r="D15035" s="11" t="s">
        <v>662</v>
      </c>
      <c r="E15035" s="11">
        <v>7029989</v>
      </c>
      <c r="F15035" s="15">
        <f>IF(ISBLANK($D15035),"",IF(ISBLANK($E15035),VLOOKUP($D15035,$J:$K,2,FALSE),VLOOKUP($E15035,'Daycare Packages'!$A:$G,7,FALSE)))</f>
        <v>27</v>
      </c>
      <c r="G15035" s="15"/>
      <c r="H15035" s="15">
        <f t="shared" si="502"/>
        <v>27</v>
      </c>
      <c r="I15035" s="198">
        <f t="shared" si="501"/>
        <v>11</v>
      </c>
    </row>
    <row r="15036" spans="1:9" x14ac:dyDescent="0.3">
      <c r="A15036" s="10">
        <v>43788</v>
      </c>
      <c r="B15036" s="11" t="s">
        <v>1303</v>
      </c>
      <c r="C15036" s="11" t="s">
        <v>1355</v>
      </c>
      <c r="D15036" s="11" t="s">
        <v>662</v>
      </c>
      <c r="F15036" s="15">
        <f>IF(ISBLANK($D15036),"",IF(ISBLANK($E15036),VLOOKUP($D15036,$J:$K,2,FALSE),VLOOKUP($E15036,'Daycare Packages'!$A:$G,7,FALSE)))</f>
        <v>30</v>
      </c>
      <c r="G15036" s="15"/>
      <c r="H15036" s="15">
        <f t="shared" si="502"/>
        <v>30</v>
      </c>
      <c r="I15036" s="198">
        <f t="shared" si="501"/>
        <v>11</v>
      </c>
    </row>
    <row r="15037" spans="1:9" x14ac:dyDescent="0.3">
      <c r="A15037" s="10">
        <v>43788</v>
      </c>
      <c r="B15037" s="11" t="s">
        <v>191</v>
      </c>
      <c r="C15037" s="11" t="s">
        <v>776</v>
      </c>
      <c r="D15037" s="11" t="s">
        <v>662</v>
      </c>
      <c r="E15037" s="11">
        <v>6902659</v>
      </c>
      <c r="F15037" s="15">
        <f>IF(ISBLANK($D15037),"",IF(ISBLANK($E15037),VLOOKUP($D15037,$J:$K,2,FALSE),VLOOKUP($E15037,'Daycare Packages'!$A:$G,7,FALSE)))</f>
        <v>27</v>
      </c>
      <c r="G15037" s="15"/>
      <c r="H15037" s="15">
        <f t="shared" si="502"/>
        <v>27</v>
      </c>
      <c r="I15037" s="198">
        <f t="shared" si="501"/>
        <v>11</v>
      </c>
    </row>
    <row r="15038" spans="1:9" x14ac:dyDescent="0.3">
      <c r="A15038" s="10">
        <v>43788</v>
      </c>
      <c r="B15038" s="11" t="s">
        <v>195</v>
      </c>
      <c r="C15038" s="11" t="s">
        <v>474</v>
      </c>
      <c r="D15038" s="11" t="s">
        <v>662</v>
      </c>
      <c r="E15038" s="11">
        <v>6908535</v>
      </c>
      <c r="F15038" s="15">
        <f>IF(ISBLANK($D15038),"",IF(ISBLANK($E15038),VLOOKUP($D15038,$J:$K,2,FALSE),VLOOKUP($E15038,'Daycare Packages'!$A:$G,7,FALSE)))</f>
        <v>26</v>
      </c>
      <c r="G15038" s="15"/>
      <c r="H15038" s="15">
        <f t="shared" si="502"/>
        <v>26</v>
      </c>
      <c r="I15038" s="198">
        <f t="shared" si="501"/>
        <v>11</v>
      </c>
    </row>
    <row r="15039" spans="1:9" x14ac:dyDescent="0.3">
      <c r="A15039" s="10">
        <v>43788</v>
      </c>
      <c r="B15039" s="11" t="s">
        <v>195</v>
      </c>
      <c r="C15039" s="11" t="s">
        <v>735</v>
      </c>
      <c r="D15039" s="11" t="s">
        <v>662</v>
      </c>
      <c r="E15039" s="11">
        <v>6908535</v>
      </c>
      <c r="F15039" s="15">
        <f>IF(ISBLANK($D15039),"",IF(ISBLANK($E15039),VLOOKUP($D15039,$J:$K,2,FALSE),VLOOKUP($E15039,'Daycare Packages'!$A:$G,7,FALSE)))</f>
        <v>26</v>
      </c>
      <c r="G15039" s="15"/>
      <c r="H15039" s="15">
        <f t="shared" si="502"/>
        <v>26</v>
      </c>
      <c r="I15039" s="198">
        <f t="shared" si="501"/>
        <v>11</v>
      </c>
    </row>
    <row r="15040" spans="1:9" x14ac:dyDescent="0.3">
      <c r="A15040" s="10">
        <v>43788</v>
      </c>
      <c r="B15040" s="11" t="s">
        <v>140</v>
      </c>
      <c r="C15040" s="11" t="s">
        <v>475</v>
      </c>
      <c r="D15040" s="11" t="s">
        <v>662</v>
      </c>
      <c r="E15040" s="11">
        <v>7008781</v>
      </c>
      <c r="F15040" s="15">
        <f>IF(ISBLANK($D15040),"",IF(ISBLANK($E15040),VLOOKUP($D15040,$J:$K,2,FALSE),VLOOKUP($E15040,'Daycare Packages'!$A:$G,7,FALSE)))</f>
        <v>26</v>
      </c>
      <c r="G15040" s="15"/>
      <c r="H15040" s="15">
        <f t="shared" si="502"/>
        <v>26</v>
      </c>
      <c r="I15040" s="198">
        <f t="shared" si="501"/>
        <v>11</v>
      </c>
    </row>
    <row r="15041" spans="1:9" x14ac:dyDescent="0.3">
      <c r="A15041" s="10">
        <v>43788</v>
      </c>
      <c r="B15041" s="11" t="s">
        <v>179</v>
      </c>
      <c r="C15041" s="11" t="s">
        <v>706</v>
      </c>
      <c r="D15041" s="11" t="s">
        <v>662</v>
      </c>
      <c r="E15041" s="11">
        <v>7004230</v>
      </c>
      <c r="F15041" s="15">
        <f>IF(ISBLANK($D15041),"",IF(ISBLANK($E15041),VLOOKUP($D15041,$J:$K,2,FALSE),VLOOKUP($E15041,'Daycare Packages'!$A:$G,7,FALSE)))</f>
        <v>27</v>
      </c>
      <c r="G15041" s="15"/>
      <c r="H15041" s="15">
        <f t="shared" si="502"/>
        <v>27</v>
      </c>
      <c r="I15041" s="198">
        <f t="shared" si="501"/>
        <v>11</v>
      </c>
    </row>
    <row r="15042" spans="1:9" x14ac:dyDescent="0.3">
      <c r="A15042" s="10">
        <v>43788</v>
      </c>
      <c r="B15042" s="11" t="s">
        <v>194</v>
      </c>
      <c r="C15042" s="11" t="s">
        <v>792</v>
      </c>
      <c r="D15042" s="11" t="s">
        <v>662</v>
      </c>
      <c r="E15042" s="11">
        <v>6975718</v>
      </c>
      <c r="F15042" s="15">
        <f>IF(ISBLANK($D15042),"",IF(ISBLANK($E15042),VLOOKUP($D15042,$J:$K,2,FALSE),VLOOKUP($E15042,'Daycare Packages'!$A:$G,7,FALSE)))</f>
        <v>26</v>
      </c>
      <c r="G15042" s="15"/>
      <c r="H15042" s="15">
        <f t="shared" si="502"/>
        <v>26</v>
      </c>
      <c r="I15042" s="198">
        <f t="shared" si="501"/>
        <v>11</v>
      </c>
    </row>
    <row r="15043" spans="1:9" x14ac:dyDescent="0.3">
      <c r="A15043" s="10">
        <v>43788</v>
      </c>
      <c r="B15043" s="11" t="s">
        <v>287</v>
      </c>
      <c r="C15043" s="11" t="s">
        <v>2466</v>
      </c>
      <c r="D15043" s="11" t="s">
        <v>662</v>
      </c>
      <c r="F15043" s="15">
        <f>IF(ISBLANK($D15043),"",IF(ISBLANK($E15043),VLOOKUP($D15043,$J:$K,2,FALSE),VLOOKUP($E15043,'Daycare Packages'!$A:$G,7,FALSE)))</f>
        <v>30</v>
      </c>
      <c r="G15043" s="15"/>
      <c r="H15043" s="15">
        <f t="shared" si="502"/>
        <v>30</v>
      </c>
      <c r="I15043" s="198">
        <f t="shared" ref="I15043:I15106" si="503">IF(A15043="",0,MONTH(A15043))</f>
        <v>11</v>
      </c>
    </row>
    <row r="15044" spans="1:9" x14ac:dyDescent="0.3">
      <c r="A15044" s="10">
        <v>43788</v>
      </c>
      <c r="B15044" s="11" t="s">
        <v>123</v>
      </c>
      <c r="C15044" s="11" t="s">
        <v>622</v>
      </c>
      <c r="D15044" s="11" t="s">
        <v>662</v>
      </c>
      <c r="E15044" s="11">
        <v>6960781</v>
      </c>
      <c r="F15044" s="15">
        <f>IF(ISBLANK($D15044),"",IF(ISBLANK($E15044),VLOOKUP($D15044,$J:$K,2,FALSE),VLOOKUP($E15044,'Daycare Packages'!$A:$G,7,FALSE)))</f>
        <v>23</v>
      </c>
      <c r="G15044" s="15"/>
      <c r="H15044" s="15">
        <f t="shared" si="502"/>
        <v>23</v>
      </c>
      <c r="I15044" s="198">
        <f t="shared" si="503"/>
        <v>11</v>
      </c>
    </row>
    <row r="15045" spans="1:9" x14ac:dyDescent="0.3">
      <c r="A15045" s="10">
        <v>43788</v>
      </c>
      <c r="B15045" s="11" t="s">
        <v>186</v>
      </c>
      <c r="C15045" s="11" t="s">
        <v>561</v>
      </c>
      <c r="D15045" s="11" t="s">
        <v>659</v>
      </c>
      <c r="F15045" s="15">
        <f>IF(ISBLANK($D15045),"",IF(ISBLANK($E15045),VLOOKUP($D15045,$J:$K,2,FALSE),VLOOKUP($E15045,'Daycare Packages'!$A:$G,7,FALSE)))</f>
        <v>20</v>
      </c>
      <c r="G15045" s="15"/>
      <c r="H15045" s="15">
        <f t="shared" si="502"/>
        <v>20</v>
      </c>
      <c r="I15045" s="198">
        <f t="shared" si="503"/>
        <v>11</v>
      </c>
    </row>
    <row r="15046" spans="1:9" x14ac:dyDescent="0.3">
      <c r="A15046" s="10">
        <v>43788</v>
      </c>
      <c r="B15046" s="11" t="s">
        <v>147</v>
      </c>
      <c r="C15046" s="11" t="s">
        <v>796</v>
      </c>
      <c r="D15046" s="11" t="s">
        <v>662</v>
      </c>
      <c r="E15046" s="11">
        <v>6931199</v>
      </c>
      <c r="F15046" s="15">
        <f>IF(ISBLANK($D15046),"",IF(ISBLANK($E15046),VLOOKUP($D15046,$J:$K,2,FALSE),VLOOKUP($E15046,'Daycare Packages'!$A:$G,7,FALSE)))</f>
        <v>23</v>
      </c>
      <c r="G15046" s="15"/>
      <c r="H15046" s="15">
        <f t="shared" si="502"/>
        <v>23</v>
      </c>
      <c r="I15046" s="198">
        <f t="shared" si="503"/>
        <v>11</v>
      </c>
    </row>
    <row r="15047" spans="1:9" x14ac:dyDescent="0.3">
      <c r="A15047" s="10">
        <v>43788</v>
      </c>
      <c r="B15047" s="11" t="s">
        <v>169</v>
      </c>
      <c r="C15047" s="11" t="s">
        <v>533</v>
      </c>
      <c r="D15047" s="11" t="s">
        <v>662</v>
      </c>
      <c r="E15047" s="11">
        <v>6775254</v>
      </c>
      <c r="F15047" s="15">
        <f>IF(ISBLANK($D15047),"",IF(ISBLANK($E15047),VLOOKUP($D15047,$J:$K,2,FALSE),VLOOKUP($E15047,'Daycare Packages'!$A:$G,7,FALSE)))</f>
        <v>26</v>
      </c>
      <c r="G15047" s="15"/>
      <c r="H15047" s="15">
        <f t="shared" si="502"/>
        <v>26</v>
      </c>
      <c r="I15047" s="198">
        <f t="shared" si="503"/>
        <v>11</v>
      </c>
    </row>
    <row r="15048" spans="1:9" x14ac:dyDescent="0.3">
      <c r="A15048" s="10">
        <v>43788</v>
      </c>
      <c r="B15048" s="11" t="s">
        <v>1336</v>
      </c>
      <c r="C15048" s="11" t="s">
        <v>1337</v>
      </c>
      <c r="D15048" s="11" t="s">
        <v>662</v>
      </c>
      <c r="F15048" s="15">
        <f>IF(ISBLANK($D15048),"",IF(ISBLANK($E15048),VLOOKUP($D15048,$J:$K,2,FALSE),VLOOKUP($E15048,'Daycare Packages'!$A:$G,7,FALSE)))</f>
        <v>30</v>
      </c>
      <c r="G15048" s="15"/>
      <c r="H15048" s="15">
        <f t="shared" si="502"/>
        <v>30</v>
      </c>
      <c r="I15048" s="198">
        <f t="shared" si="503"/>
        <v>11</v>
      </c>
    </row>
    <row r="15049" spans="1:9" x14ac:dyDescent="0.3">
      <c r="A15049" s="10">
        <v>43788</v>
      </c>
      <c r="B15049" s="11" t="s">
        <v>1782</v>
      </c>
      <c r="C15049" s="11" t="s">
        <v>679</v>
      </c>
      <c r="D15049" s="11" t="s">
        <v>662</v>
      </c>
      <c r="F15049" s="15">
        <f>IF(ISBLANK($D15049),"",IF(ISBLANK($E15049),VLOOKUP($D15049,$J:$K,2,FALSE),VLOOKUP($E15049,'Daycare Packages'!$A:$G,7,FALSE)))</f>
        <v>30</v>
      </c>
      <c r="G15049" s="15"/>
      <c r="H15049" s="15">
        <f t="shared" si="502"/>
        <v>30</v>
      </c>
      <c r="I15049" s="198">
        <f t="shared" si="503"/>
        <v>11</v>
      </c>
    </row>
    <row r="15050" spans="1:9" x14ac:dyDescent="0.3">
      <c r="A15050" s="10">
        <v>43788</v>
      </c>
      <c r="B15050" s="11" t="s">
        <v>138</v>
      </c>
      <c r="C15050" s="11" t="s">
        <v>573</v>
      </c>
      <c r="D15050" s="11" t="s">
        <v>662</v>
      </c>
      <c r="E15050" s="11">
        <v>7015428</v>
      </c>
      <c r="F15050" s="15">
        <f>IF(ISBLANK($D15050),"",IF(ISBLANK($E15050),VLOOKUP($D15050,$J:$K,2,FALSE),VLOOKUP($E15050,'Daycare Packages'!$A:$G,7,FALSE)))</f>
        <v>23</v>
      </c>
      <c r="G15050" s="15"/>
      <c r="H15050" s="15">
        <f t="shared" si="502"/>
        <v>23</v>
      </c>
      <c r="I15050" s="198">
        <f t="shared" si="503"/>
        <v>11</v>
      </c>
    </row>
    <row r="15051" spans="1:9" x14ac:dyDescent="0.3">
      <c r="A15051" s="10">
        <v>43788</v>
      </c>
      <c r="B15051" s="11" t="s">
        <v>222</v>
      </c>
      <c r="C15051" s="11" t="s">
        <v>229</v>
      </c>
      <c r="D15051" s="11" t="s">
        <v>662</v>
      </c>
      <c r="E15051" s="11">
        <v>7022228</v>
      </c>
      <c r="F15051" s="15">
        <f>IF(ISBLANK($D15051),"",IF(ISBLANK($E15051),VLOOKUP($D15051,$J:$K,2,FALSE),VLOOKUP($E15051,'Daycare Packages'!$A:$G,7,FALSE)))</f>
        <v>27</v>
      </c>
      <c r="G15051" s="15"/>
      <c r="H15051" s="15">
        <f t="shared" si="502"/>
        <v>27</v>
      </c>
      <c r="I15051" s="198">
        <f t="shared" si="503"/>
        <v>11</v>
      </c>
    </row>
    <row r="15052" spans="1:9" x14ac:dyDescent="0.3">
      <c r="A15052" s="10">
        <v>43788</v>
      </c>
      <c r="B15052" s="11" t="s">
        <v>156</v>
      </c>
      <c r="C15052" s="11" t="s">
        <v>479</v>
      </c>
      <c r="D15052" s="11" t="s">
        <v>662</v>
      </c>
      <c r="E15052" s="11">
        <v>7017699</v>
      </c>
      <c r="F15052" s="15">
        <f>IF(ISBLANK($D15052),"",IF(ISBLANK($E15052),VLOOKUP($D15052,$J:$K,2,FALSE),VLOOKUP($E15052,'Daycare Packages'!$A:$G,7,FALSE)))</f>
        <v>23</v>
      </c>
      <c r="G15052" s="15"/>
      <c r="H15052" s="15">
        <f t="shared" si="502"/>
        <v>23</v>
      </c>
      <c r="I15052" s="198">
        <f t="shared" si="503"/>
        <v>11</v>
      </c>
    </row>
    <row r="15053" spans="1:9" x14ac:dyDescent="0.3">
      <c r="A15053" s="10">
        <v>43788</v>
      </c>
      <c r="B15053" s="11" t="s">
        <v>1334</v>
      </c>
      <c r="C15053" s="11" t="s">
        <v>1335</v>
      </c>
      <c r="D15053" s="11" t="s">
        <v>662</v>
      </c>
      <c r="F15053" s="15">
        <f>IF(ISBLANK($D15053),"",IF(ISBLANK($E15053),VLOOKUP($D15053,$J:$K,2,FALSE),VLOOKUP($E15053,'Daycare Packages'!$A:$G,7,FALSE)))</f>
        <v>30</v>
      </c>
      <c r="G15053" s="15"/>
      <c r="H15053" s="15">
        <f t="shared" si="502"/>
        <v>30</v>
      </c>
      <c r="I15053" s="198">
        <f t="shared" si="503"/>
        <v>11</v>
      </c>
    </row>
    <row r="15054" spans="1:9" x14ac:dyDescent="0.3">
      <c r="A15054" s="10">
        <v>43788</v>
      </c>
      <c r="B15054" s="11" t="s">
        <v>2061</v>
      </c>
      <c r="C15054" s="11" t="s">
        <v>2337</v>
      </c>
      <c r="D15054" s="11" t="s">
        <v>662</v>
      </c>
      <c r="E15054" s="11">
        <v>7017965</v>
      </c>
      <c r="F15054" s="15">
        <f>IF(ISBLANK($D15054),"",IF(ISBLANK($E15054),VLOOKUP($D15054,$J:$K,2,FALSE),VLOOKUP($E15054,'Daycare Packages'!$A:$G,7,FALSE)))</f>
        <v>27</v>
      </c>
      <c r="G15054" s="15"/>
      <c r="H15054" s="15">
        <f t="shared" si="502"/>
        <v>27</v>
      </c>
      <c r="I15054" s="198">
        <f t="shared" si="503"/>
        <v>11</v>
      </c>
    </row>
    <row r="15055" spans="1:9" x14ac:dyDescent="0.3">
      <c r="A15055" s="10">
        <v>43788</v>
      </c>
      <c r="B15055" s="11" t="s">
        <v>2367</v>
      </c>
      <c r="C15055" s="11" t="s">
        <v>631</v>
      </c>
      <c r="D15055" s="11" t="s">
        <v>662</v>
      </c>
      <c r="E15055" s="11">
        <v>6966486</v>
      </c>
      <c r="F15055" s="15">
        <f>IF(ISBLANK($D15055),"",IF(ISBLANK($E15055),VLOOKUP($D15055,$J:$K,2,FALSE),VLOOKUP($E15055,'Daycare Packages'!$A:$G,7,FALSE)))</f>
        <v>25</v>
      </c>
      <c r="G15055" s="15"/>
      <c r="H15055" s="15">
        <f t="shared" si="502"/>
        <v>25</v>
      </c>
      <c r="I15055" s="198">
        <f t="shared" si="503"/>
        <v>11</v>
      </c>
    </row>
    <row r="15056" spans="1:9" x14ac:dyDescent="0.3">
      <c r="A15056" s="10">
        <v>43788</v>
      </c>
      <c r="B15056" s="11" t="s">
        <v>157</v>
      </c>
      <c r="C15056" s="11" t="s">
        <v>448</v>
      </c>
      <c r="D15056" s="11" t="s">
        <v>662</v>
      </c>
      <c r="E15056" s="11">
        <v>7027036</v>
      </c>
      <c r="F15056" s="15">
        <f>IF(ISBLANK($D15056),"",IF(ISBLANK($E15056),VLOOKUP($D15056,$J:$K,2,FALSE),VLOOKUP($E15056,'Daycare Packages'!$A:$G,7,FALSE)))</f>
        <v>27</v>
      </c>
      <c r="G15056" s="15"/>
      <c r="H15056" s="15">
        <f t="shared" si="502"/>
        <v>27</v>
      </c>
      <c r="I15056" s="198">
        <f t="shared" si="503"/>
        <v>11</v>
      </c>
    </row>
    <row r="15057" spans="1:9" x14ac:dyDescent="0.3">
      <c r="A15057" s="10">
        <v>43788</v>
      </c>
      <c r="B15057" s="11" t="s">
        <v>173</v>
      </c>
      <c r="C15057" s="11" t="s">
        <v>587</v>
      </c>
      <c r="D15057" s="11" t="s">
        <v>662</v>
      </c>
      <c r="E15057" s="11">
        <v>6957195</v>
      </c>
      <c r="F15057" s="15">
        <f>IF(ISBLANK($D15057),"",IF(ISBLANK($E15057),VLOOKUP($D15057,$J:$K,2,FALSE),VLOOKUP($E15057,'Daycare Packages'!$A:$G,7,FALSE)))</f>
        <v>25</v>
      </c>
      <c r="G15057" s="15"/>
      <c r="H15057" s="15">
        <f t="shared" si="502"/>
        <v>25</v>
      </c>
      <c r="I15057" s="198">
        <f t="shared" si="503"/>
        <v>11</v>
      </c>
    </row>
    <row r="15058" spans="1:9" x14ac:dyDescent="0.3">
      <c r="A15058" s="10">
        <v>43788</v>
      </c>
      <c r="B15058" s="11" t="s">
        <v>742</v>
      </c>
      <c r="C15058" s="11" t="s">
        <v>743</v>
      </c>
      <c r="D15058" s="11" t="s">
        <v>662</v>
      </c>
      <c r="F15058" s="15">
        <f>IF(ISBLANK($D15058),"",IF(ISBLANK($E15058),VLOOKUP($D15058,$J:$K,2,FALSE),VLOOKUP($E15058,'Daycare Packages'!$A:$G,7,FALSE)))</f>
        <v>30</v>
      </c>
      <c r="G15058" s="15"/>
      <c r="H15058" s="15">
        <f t="shared" si="502"/>
        <v>30</v>
      </c>
      <c r="I15058" s="198">
        <f t="shared" si="503"/>
        <v>11</v>
      </c>
    </row>
    <row r="15059" spans="1:9" x14ac:dyDescent="0.3">
      <c r="A15059" s="10">
        <v>43788</v>
      </c>
      <c r="B15059" s="11" t="s">
        <v>133</v>
      </c>
      <c r="C15059" s="11" t="s">
        <v>712</v>
      </c>
      <c r="D15059" s="11" t="s">
        <v>662</v>
      </c>
      <c r="E15059" s="11">
        <v>7008951</v>
      </c>
      <c r="F15059" s="15">
        <f>IF(ISBLANK($D15059),"",IF(ISBLANK($E15059),VLOOKUP($D15059,$J:$K,2,FALSE),VLOOKUP($E15059,'Daycare Packages'!$A:$G,7,FALSE)))</f>
        <v>26</v>
      </c>
      <c r="G15059" s="15"/>
      <c r="H15059" s="15">
        <f t="shared" si="502"/>
        <v>26</v>
      </c>
      <c r="I15059" s="198">
        <f t="shared" si="503"/>
        <v>11</v>
      </c>
    </row>
    <row r="15060" spans="1:9" x14ac:dyDescent="0.3">
      <c r="A15060" s="10">
        <v>43788</v>
      </c>
      <c r="B15060" s="11" t="s">
        <v>873</v>
      </c>
      <c r="C15060" s="11" t="s">
        <v>493</v>
      </c>
      <c r="D15060" s="11" t="s">
        <v>662</v>
      </c>
      <c r="E15060" s="11">
        <v>7001233</v>
      </c>
      <c r="F15060" s="15">
        <f>IF(ISBLANK($D15060),"",IF(ISBLANK($E15060),VLOOKUP($D15060,$J:$K,2,FALSE),VLOOKUP($E15060,'Daycare Packages'!$A:$G,7,FALSE)))</f>
        <v>27</v>
      </c>
      <c r="G15060" s="15"/>
      <c r="H15060" s="15">
        <f t="shared" si="502"/>
        <v>27</v>
      </c>
      <c r="I15060" s="198">
        <f t="shared" si="503"/>
        <v>11</v>
      </c>
    </row>
    <row r="15061" spans="1:9" x14ac:dyDescent="0.3">
      <c r="A15061" s="10">
        <v>43788</v>
      </c>
      <c r="B15061" s="11" t="s">
        <v>1165</v>
      </c>
      <c r="C15061" s="11" t="s">
        <v>1166</v>
      </c>
      <c r="D15061" s="11" t="s">
        <v>662</v>
      </c>
      <c r="E15061" s="11">
        <v>7012565</v>
      </c>
      <c r="F15061" s="15">
        <f>IF(ISBLANK($D15061),"",IF(ISBLANK($E15061),VLOOKUP($D15061,$J:$K,2,FALSE),VLOOKUP($E15061,'Daycare Packages'!$A:$G,7,FALSE)))</f>
        <v>26</v>
      </c>
      <c r="G15061" s="15"/>
      <c r="H15061" s="15">
        <f t="shared" si="502"/>
        <v>26</v>
      </c>
      <c r="I15061" s="198">
        <f t="shared" si="503"/>
        <v>11</v>
      </c>
    </row>
    <row r="15062" spans="1:9" x14ac:dyDescent="0.3">
      <c r="A15062" s="10">
        <v>43788</v>
      </c>
      <c r="B15062" s="11" t="s">
        <v>163</v>
      </c>
      <c r="C15062" s="11" t="s">
        <v>593</v>
      </c>
      <c r="D15062" s="11" t="s">
        <v>662</v>
      </c>
      <c r="F15062" s="15">
        <f>IF(ISBLANK($D15062),"",IF(ISBLANK($E15062),VLOOKUP($D15062,$J:$K,2,FALSE),VLOOKUP($E15062,'Daycare Packages'!$A:$G,7,FALSE)))</f>
        <v>30</v>
      </c>
      <c r="G15062" s="15"/>
      <c r="H15062" s="15">
        <f t="shared" si="502"/>
        <v>30</v>
      </c>
      <c r="I15062" s="198">
        <f t="shared" si="503"/>
        <v>11</v>
      </c>
    </row>
    <row r="15063" spans="1:9" x14ac:dyDescent="0.3">
      <c r="A15063" s="10">
        <v>43788</v>
      </c>
      <c r="B15063" s="11" t="s">
        <v>1961</v>
      </c>
      <c r="C15063" s="11" t="s">
        <v>1962</v>
      </c>
      <c r="D15063" s="11" t="s">
        <v>662</v>
      </c>
      <c r="F15063" s="15">
        <f>IF(ISBLANK($D15063),"",IF(ISBLANK($E15063),VLOOKUP($D15063,$J:$K,2,FALSE),VLOOKUP($E15063,'Daycare Packages'!$A:$G,7,FALSE)))</f>
        <v>30</v>
      </c>
      <c r="G15063" s="15"/>
      <c r="H15063" s="15">
        <f t="shared" si="502"/>
        <v>30</v>
      </c>
      <c r="I15063" s="198">
        <f t="shared" si="503"/>
        <v>11</v>
      </c>
    </row>
    <row r="15064" spans="1:9" x14ac:dyDescent="0.3">
      <c r="A15064" s="10">
        <v>43788</v>
      </c>
      <c r="B15064" s="11" t="s">
        <v>174</v>
      </c>
      <c r="C15064" s="11" t="s">
        <v>432</v>
      </c>
      <c r="D15064" s="11" t="s">
        <v>662</v>
      </c>
      <c r="F15064" s="15">
        <f>IF(ISBLANK($D15064),"",IF(ISBLANK($E15064),VLOOKUP($D15064,$J:$K,2,FALSE),VLOOKUP($E15064,'Daycare Packages'!$A:$G,7,FALSE)))</f>
        <v>30</v>
      </c>
      <c r="G15064" s="15"/>
      <c r="H15064" s="15">
        <f t="shared" si="502"/>
        <v>30</v>
      </c>
      <c r="I15064" s="198">
        <f t="shared" si="503"/>
        <v>11</v>
      </c>
    </row>
    <row r="15065" spans="1:9" x14ac:dyDescent="0.3">
      <c r="A15065" s="10">
        <v>43788</v>
      </c>
      <c r="B15065" s="11" t="s">
        <v>989</v>
      </c>
      <c r="C15065" s="11" t="s">
        <v>765</v>
      </c>
      <c r="D15065" s="11" t="s">
        <v>662</v>
      </c>
      <c r="F15065" s="15">
        <f>IF(ISBLANK($D15065),"",IF(ISBLANK($E15065),VLOOKUP($D15065,$J:$K,2,FALSE),VLOOKUP($E15065,'Daycare Packages'!$A:$G,7,FALSE)))</f>
        <v>30</v>
      </c>
      <c r="G15065" s="15"/>
      <c r="H15065" s="15">
        <f t="shared" si="502"/>
        <v>30</v>
      </c>
      <c r="I15065" s="198">
        <f t="shared" si="503"/>
        <v>11</v>
      </c>
    </row>
    <row r="15066" spans="1:9" x14ac:dyDescent="0.3">
      <c r="A15066" s="10">
        <v>43788</v>
      </c>
      <c r="B15066" s="11" t="s">
        <v>820</v>
      </c>
      <c r="C15066" s="11" t="s">
        <v>402</v>
      </c>
      <c r="D15066" s="11" t="s">
        <v>662</v>
      </c>
      <c r="F15066" s="15">
        <f>IF(ISBLANK($D15066),"",IF(ISBLANK($E15066),VLOOKUP($D15066,$J:$K,2,FALSE),VLOOKUP($E15066,'Daycare Packages'!$A:$G,7,FALSE)))</f>
        <v>30</v>
      </c>
      <c r="G15066" s="15"/>
      <c r="H15066" s="15">
        <f t="shared" si="502"/>
        <v>30</v>
      </c>
      <c r="I15066" s="198">
        <f t="shared" si="503"/>
        <v>11</v>
      </c>
    </row>
    <row r="15067" spans="1:9" x14ac:dyDescent="0.3">
      <c r="A15067" s="10">
        <v>43788</v>
      </c>
      <c r="B15067" s="11" t="s">
        <v>189</v>
      </c>
      <c r="C15067" s="11" t="s">
        <v>638</v>
      </c>
      <c r="D15067" s="11" t="s">
        <v>662</v>
      </c>
      <c r="E15067" s="11">
        <v>6895721</v>
      </c>
      <c r="F15067" s="15">
        <f>IF(ISBLANK($D15067),"",IF(ISBLANK($E15067),VLOOKUP($D15067,$J:$K,2,FALSE),VLOOKUP($E15067,'Daycare Packages'!$A:$G,7,FALSE)))</f>
        <v>25</v>
      </c>
      <c r="G15067" s="15"/>
      <c r="H15067" s="15">
        <f t="shared" si="502"/>
        <v>25</v>
      </c>
      <c r="I15067" s="198">
        <f t="shared" si="503"/>
        <v>11</v>
      </c>
    </row>
    <row r="15068" spans="1:9" x14ac:dyDescent="0.3">
      <c r="A15068" s="10">
        <v>43788</v>
      </c>
      <c r="B15068" s="11" t="s">
        <v>228</v>
      </c>
      <c r="C15068" s="11" t="s">
        <v>554</v>
      </c>
      <c r="D15068" s="11" t="s">
        <v>662</v>
      </c>
      <c r="F15068" s="15">
        <f>IF(ISBLANK($D15068),"",IF(ISBLANK($E15068),VLOOKUP($D15068,$J:$K,2,FALSE),VLOOKUP($E15068,'Daycare Packages'!$A:$G,7,FALSE)))</f>
        <v>30</v>
      </c>
      <c r="G15068" s="15"/>
      <c r="H15068" s="15">
        <f t="shared" si="502"/>
        <v>30</v>
      </c>
      <c r="I15068" s="198">
        <f t="shared" si="503"/>
        <v>11</v>
      </c>
    </row>
    <row r="15069" spans="1:9" x14ac:dyDescent="0.3">
      <c r="A15069" s="10">
        <v>43788</v>
      </c>
      <c r="B15069" s="11" t="s">
        <v>1221</v>
      </c>
      <c r="C15069" s="11" t="s">
        <v>1222</v>
      </c>
      <c r="D15069" s="11" t="s">
        <v>662</v>
      </c>
      <c r="E15069" s="11">
        <v>7007444</v>
      </c>
      <c r="F15069" s="15">
        <f>IF(ISBLANK($D15069),"",IF(ISBLANK($E15069),VLOOKUP($D15069,$J:$K,2,FALSE),VLOOKUP($E15069,'Daycare Packages'!$A:$G,7,FALSE)))</f>
        <v>26</v>
      </c>
      <c r="G15069" s="15"/>
      <c r="H15069" s="15">
        <f t="shared" si="502"/>
        <v>26</v>
      </c>
      <c r="I15069" s="198">
        <f t="shared" si="503"/>
        <v>11</v>
      </c>
    </row>
    <row r="15070" spans="1:9" x14ac:dyDescent="0.3">
      <c r="A15070" s="10">
        <v>43788</v>
      </c>
      <c r="B15070" s="11" t="s">
        <v>663</v>
      </c>
      <c r="C15070" s="11" t="s">
        <v>665</v>
      </c>
      <c r="D15070" s="11" t="s">
        <v>662</v>
      </c>
      <c r="F15070" s="15">
        <f>IF(ISBLANK($D15070),"",IF(ISBLANK($E15070),VLOOKUP($D15070,$J:$K,2,FALSE),VLOOKUP($E15070,'Daycare Packages'!$A:$G,7,FALSE)))</f>
        <v>30</v>
      </c>
      <c r="G15070" s="15"/>
      <c r="H15070" s="15">
        <f t="shared" si="502"/>
        <v>30</v>
      </c>
      <c r="I15070" s="198">
        <f t="shared" si="503"/>
        <v>11</v>
      </c>
    </row>
    <row r="15071" spans="1:9" x14ac:dyDescent="0.3">
      <c r="A15071" s="55">
        <v>43788</v>
      </c>
      <c r="B15071" s="56" t="s">
        <v>663</v>
      </c>
      <c r="C15071" s="56" t="s">
        <v>664</v>
      </c>
      <c r="D15071" s="56" t="s">
        <v>662</v>
      </c>
      <c r="E15071" s="56"/>
      <c r="F15071" s="59">
        <f>IF(ISBLANK($D15071),"",IF(ISBLANK($E15071),VLOOKUP($D15071,$J:$K,2,FALSE),VLOOKUP($E15071,'Daycare Packages'!$A:$G,7,FALSE)))</f>
        <v>30</v>
      </c>
      <c r="G15071" s="59"/>
      <c r="H15071" s="59">
        <f t="shared" si="502"/>
        <v>30</v>
      </c>
      <c r="I15071" s="198">
        <f t="shared" si="503"/>
        <v>11</v>
      </c>
    </row>
    <row r="15072" spans="1:9" x14ac:dyDescent="0.3">
      <c r="A15072" s="10">
        <v>43789</v>
      </c>
      <c r="B15072" s="11" t="s">
        <v>205</v>
      </c>
      <c r="C15072" s="11" t="s">
        <v>863</v>
      </c>
      <c r="D15072" s="11" t="s">
        <v>659</v>
      </c>
      <c r="F15072" s="15">
        <f>IF(ISBLANK($D15072),"",IF(ISBLANK($E15072),VLOOKUP($D15072,$J:$K,2,FALSE),VLOOKUP($E15072,'Daycare Packages'!$A:$G,7,FALSE)))</f>
        <v>20</v>
      </c>
      <c r="G15072" s="15"/>
      <c r="H15072" s="15">
        <f t="shared" si="502"/>
        <v>20</v>
      </c>
      <c r="I15072" s="198">
        <f t="shared" si="503"/>
        <v>11</v>
      </c>
    </row>
    <row r="15073" spans="1:9" x14ac:dyDescent="0.3">
      <c r="A15073" s="10">
        <v>43789</v>
      </c>
      <c r="B15073" s="11" t="s">
        <v>2440</v>
      </c>
      <c r="C15073" s="11" t="s">
        <v>1590</v>
      </c>
      <c r="D15073" s="11" t="s">
        <v>662</v>
      </c>
      <c r="F15073" s="15">
        <f>IF(ISBLANK($D15073),"",IF(ISBLANK($E15073),VLOOKUP($D15073,$J:$K,2,FALSE),VLOOKUP($E15073,'Daycare Packages'!$A:$G,7,FALSE)))</f>
        <v>30</v>
      </c>
      <c r="G15073" s="15"/>
      <c r="H15073" s="15">
        <f t="shared" ref="H15073:H15136" si="504">IF(ISBLANK(D15073),"",SUM(F15073:G15073))</f>
        <v>30</v>
      </c>
      <c r="I15073" s="198">
        <f t="shared" si="503"/>
        <v>11</v>
      </c>
    </row>
    <row r="15074" spans="1:9" x14ac:dyDescent="0.3">
      <c r="A15074" s="10">
        <v>43789</v>
      </c>
      <c r="B15074" s="11" t="s">
        <v>942</v>
      </c>
      <c r="C15074" s="11" t="s">
        <v>943</v>
      </c>
      <c r="D15074" s="11" t="s">
        <v>662</v>
      </c>
      <c r="E15074" s="11">
        <v>7000879</v>
      </c>
      <c r="F15074" s="15">
        <f>IF(ISBLANK($D15074),"",IF(ISBLANK($E15074),VLOOKUP($D15074,$J:$K,2,FALSE),VLOOKUP($E15074,'Daycare Packages'!$A:$G,7,FALSE)))</f>
        <v>27</v>
      </c>
      <c r="G15074" s="15"/>
      <c r="H15074" s="15">
        <f t="shared" si="504"/>
        <v>27</v>
      </c>
      <c r="I15074" s="198">
        <f t="shared" si="503"/>
        <v>11</v>
      </c>
    </row>
    <row r="15075" spans="1:9" x14ac:dyDescent="0.3">
      <c r="A15075" s="10">
        <v>43789</v>
      </c>
      <c r="B15075" s="11" t="s">
        <v>175</v>
      </c>
      <c r="C15075" s="11" t="s">
        <v>433</v>
      </c>
      <c r="D15075" s="11" t="s">
        <v>662</v>
      </c>
      <c r="E15075" s="11">
        <v>6966328</v>
      </c>
      <c r="F15075" s="15">
        <f>IF(ISBLANK($D15075),"",IF(ISBLANK($E15075),VLOOKUP($D15075,$J:$K,2,FALSE),VLOOKUP($E15075,'Daycare Packages'!$A:$G,7,FALSE)))</f>
        <v>23</v>
      </c>
      <c r="G15075" s="15"/>
      <c r="H15075" s="15">
        <f t="shared" si="504"/>
        <v>23</v>
      </c>
      <c r="I15075" s="198">
        <f t="shared" si="503"/>
        <v>11</v>
      </c>
    </row>
    <row r="15076" spans="1:9" x14ac:dyDescent="0.3">
      <c r="A15076" s="10">
        <v>43789</v>
      </c>
      <c r="B15076" s="11" t="s">
        <v>1987</v>
      </c>
      <c r="C15076" s="11" t="s">
        <v>1988</v>
      </c>
      <c r="D15076" s="11" t="s">
        <v>662</v>
      </c>
      <c r="F15076" s="15">
        <f>IF(ISBLANK($D15076),"",IF(ISBLANK($E15076),VLOOKUP($D15076,$J:$K,2,FALSE),VLOOKUP($E15076,'Daycare Packages'!$A:$G,7,FALSE)))</f>
        <v>30</v>
      </c>
      <c r="G15076" s="15"/>
      <c r="H15076" s="15">
        <f t="shared" si="504"/>
        <v>30</v>
      </c>
      <c r="I15076" s="198">
        <f t="shared" si="503"/>
        <v>11</v>
      </c>
    </row>
    <row r="15077" spans="1:9" x14ac:dyDescent="0.3">
      <c r="A15077" s="10">
        <v>43789</v>
      </c>
      <c r="B15077" s="11" t="s">
        <v>1890</v>
      </c>
      <c r="C15077" s="11" t="s">
        <v>1891</v>
      </c>
      <c r="D15077" s="11" t="s">
        <v>662</v>
      </c>
      <c r="F15077" s="15">
        <f>IF(ISBLANK($D15077),"",IF(ISBLANK($E15077),VLOOKUP($D15077,$J:$K,2,FALSE),VLOOKUP($E15077,'Daycare Packages'!$A:$G,7,FALSE)))</f>
        <v>30</v>
      </c>
      <c r="G15077" s="15"/>
      <c r="H15077" s="15">
        <f t="shared" si="504"/>
        <v>30</v>
      </c>
      <c r="I15077" s="198">
        <f t="shared" si="503"/>
        <v>11</v>
      </c>
    </row>
    <row r="15078" spans="1:9" x14ac:dyDescent="0.3">
      <c r="A15078" s="10">
        <v>43789</v>
      </c>
      <c r="B15078" s="11" t="s">
        <v>643</v>
      </c>
      <c r="C15078" s="11" t="s">
        <v>2647</v>
      </c>
      <c r="D15078" s="11" t="s">
        <v>662</v>
      </c>
      <c r="E15078" s="11">
        <v>6989617</v>
      </c>
      <c r="F15078" s="15">
        <f>IF(ISBLANK($D15078),"",IF(ISBLANK($E15078),VLOOKUP($D15078,$J:$K,2,FALSE),VLOOKUP($E15078,'Daycare Packages'!$A:$G,7,FALSE)))</f>
        <v>26</v>
      </c>
      <c r="G15078" s="15"/>
      <c r="H15078" s="15">
        <f t="shared" si="504"/>
        <v>26</v>
      </c>
      <c r="I15078" s="198">
        <f t="shared" si="503"/>
        <v>11</v>
      </c>
    </row>
    <row r="15079" spans="1:9" x14ac:dyDescent="0.3">
      <c r="A15079" s="10">
        <v>43789</v>
      </c>
      <c r="B15079" s="11" t="s">
        <v>123</v>
      </c>
      <c r="C15079" s="11" t="s">
        <v>622</v>
      </c>
      <c r="D15079" s="11" t="s">
        <v>662</v>
      </c>
      <c r="E15079" s="11">
        <v>6960781</v>
      </c>
      <c r="F15079" s="15">
        <f>IF(ISBLANK($D15079),"",IF(ISBLANK($E15079),VLOOKUP($D15079,$J:$K,2,FALSE),VLOOKUP($E15079,'Daycare Packages'!$A:$G,7,FALSE)))</f>
        <v>23</v>
      </c>
      <c r="G15079" s="15"/>
      <c r="H15079" s="15">
        <f t="shared" si="504"/>
        <v>23</v>
      </c>
      <c r="I15079" s="198">
        <f t="shared" si="503"/>
        <v>11</v>
      </c>
    </row>
    <row r="15080" spans="1:9" x14ac:dyDescent="0.3">
      <c r="A15080" s="10">
        <v>43789</v>
      </c>
      <c r="B15080" s="11" t="s">
        <v>2167</v>
      </c>
      <c r="C15080" s="11" t="s">
        <v>570</v>
      </c>
      <c r="D15080" s="11" t="s">
        <v>662</v>
      </c>
      <c r="E15080" s="11">
        <v>7028302</v>
      </c>
      <c r="F15080" s="15">
        <f>IF(ISBLANK($D15080),"",IF(ISBLANK($E15080),VLOOKUP($D15080,$J:$K,2,FALSE),VLOOKUP($E15080,'Daycare Packages'!$A:$G,7,FALSE)))</f>
        <v>27</v>
      </c>
      <c r="G15080" s="15"/>
      <c r="H15080" s="15">
        <f t="shared" si="504"/>
        <v>27</v>
      </c>
      <c r="I15080" s="198">
        <f t="shared" si="503"/>
        <v>11</v>
      </c>
    </row>
    <row r="15081" spans="1:9" x14ac:dyDescent="0.3">
      <c r="A15081" s="10">
        <v>43789</v>
      </c>
      <c r="B15081" s="11" t="s">
        <v>2461</v>
      </c>
      <c r="C15081" s="11" t="s">
        <v>710</v>
      </c>
      <c r="D15081" s="11" t="s">
        <v>662</v>
      </c>
      <c r="F15081" s="15">
        <f>IF(ISBLANK($D15081),"",IF(ISBLANK($E15081),VLOOKUP($D15081,$J:$K,2,FALSE),VLOOKUP($E15081,'Daycare Packages'!$A:$G,7,FALSE)))</f>
        <v>30</v>
      </c>
      <c r="G15081" s="15"/>
      <c r="H15081" s="15">
        <f t="shared" si="504"/>
        <v>30</v>
      </c>
      <c r="I15081" s="198">
        <f t="shared" si="503"/>
        <v>11</v>
      </c>
    </row>
    <row r="15082" spans="1:9" x14ac:dyDescent="0.3">
      <c r="A15082" s="10">
        <v>43789</v>
      </c>
      <c r="B15082" s="11" t="s">
        <v>722</v>
      </c>
      <c r="C15082" s="11" t="s">
        <v>548</v>
      </c>
      <c r="D15082" s="11" t="s">
        <v>662</v>
      </c>
      <c r="F15082" s="15">
        <f>IF(ISBLANK($D15082),"",IF(ISBLANK($E15082),VLOOKUP($D15082,$J:$K,2,FALSE),VLOOKUP($E15082,'Daycare Packages'!$A:$G,7,FALSE)))</f>
        <v>30</v>
      </c>
      <c r="G15082" s="15"/>
      <c r="H15082" s="15">
        <f t="shared" si="504"/>
        <v>30</v>
      </c>
      <c r="I15082" s="198">
        <f t="shared" si="503"/>
        <v>11</v>
      </c>
    </row>
    <row r="15083" spans="1:9" x14ac:dyDescent="0.3">
      <c r="A15083" s="10">
        <v>43789</v>
      </c>
      <c r="B15083" s="11" t="s">
        <v>609</v>
      </c>
      <c r="C15083" s="11" t="s">
        <v>610</v>
      </c>
      <c r="D15083" s="11" t="s">
        <v>662</v>
      </c>
      <c r="E15083" s="11">
        <v>6373500</v>
      </c>
      <c r="F15083" s="15">
        <f>IF(ISBLANK($D15083),"",IF(ISBLANK($E15083),VLOOKUP($D15083,$J:$K,2,FALSE),VLOOKUP($E15083,'Daycare Packages'!$A:$G,7,FALSE)))</f>
        <v>22</v>
      </c>
      <c r="G15083" s="15"/>
      <c r="H15083" s="15">
        <f t="shared" si="504"/>
        <v>22</v>
      </c>
      <c r="I15083" s="198">
        <f t="shared" si="503"/>
        <v>11</v>
      </c>
    </row>
    <row r="15084" spans="1:9" x14ac:dyDescent="0.3">
      <c r="A15084" s="10">
        <v>43789</v>
      </c>
      <c r="B15084" s="11" t="s">
        <v>148</v>
      </c>
      <c r="C15084" s="11" t="s">
        <v>547</v>
      </c>
      <c r="D15084" s="11" t="s">
        <v>662</v>
      </c>
      <c r="E15084" s="11">
        <v>6762300</v>
      </c>
      <c r="F15084" s="15">
        <f>IF(ISBLANK($D15084),"",IF(ISBLANK($E15084),VLOOKUP($D15084,$J:$K,2,FALSE),VLOOKUP($E15084,'Daycare Packages'!$A:$G,7,FALSE)))</f>
        <v>23</v>
      </c>
      <c r="G15084" s="15"/>
      <c r="H15084" s="15">
        <f t="shared" si="504"/>
        <v>23</v>
      </c>
      <c r="I15084" s="198">
        <f t="shared" si="503"/>
        <v>11</v>
      </c>
    </row>
    <row r="15085" spans="1:9" x14ac:dyDescent="0.3">
      <c r="A15085" s="10">
        <v>43789</v>
      </c>
      <c r="B15085" s="11" t="s">
        <v>936</v>
      </c>
      <c r="C15085" s="11" t="s">
        <v>937</v>
      </c>
      <c r="D15085" s="11" t="s">
        <v>662</v>
      </c>
      <c r="F15085" s="15">
        <f>IF(ISBLANK($D15085),"",IF(ISBLANK($E15085),VLOOKUP($D15085,$J:$K,2,FALSE),VLOOKUP($E15085,'Daycare Packages'!$A:$G,7,FALSE)))</f>
        <v>30</v>
      </c>
      <c r="G15085" s="15"/>
      <c r="H15085" s="15">
        <f t="shared" si="504"/>
        <v>30</v>
      </c>
      <c r="I15085" s="198">
        <f t="shared" si="503"/>
        <v>11</v>
      </c>
    </row>
    <row r="15086" spans="1:9" x14ac:dyDescent="0.3">
      <c r="A15086" s="10">
        <v>43789</v>
      </c>
      <c r="B15086" s="11" t="s">
        <v>826</v>
      </c>
      <c r="C15086" s="11" t="s">
        <v>827</v>
      </c>
      <c r="D15086" s="11" t="s">
        <v>662</v>
      </c>
      <c r="F15086" s="15">
        <f>IF(ISBLANK($D15086),"",IF(ISBLANK($E15086),VLOOKUP($D15086,$J:$K,2,FALSE),VLOOKUP($E15086,'Daycare Packages'!$A:$G,7,FALSE)))</f>
        <v>30</v>
      </c>
      <c r="G15086" s="15"/>
      <c r="H15086" s="15">
        <f t="shared" si="504"/>
        <v>30</v>
      </c>
      <c r="I15086" s="198">
        <f t="shared" si="503"/>
        <v>11</v>
      </c>
    </row>
    <row r="15087" spans="1:9" x14ac:dyDescent="0.3">
      <c r="A15087" s="10">
        <v>43789</v>
      </c>
      <c r="B15087" s="11" t="s">
        <v>826</v>
      </c>
      <c r="C15087" s="11" t="s">
        <v>553</v>
      </c>
      <c r="D15087" s="11" t="s">
        <v>662</v>
      </c>
      <c r="F15087" s="15">
        <f>IF(ISBLANK($D15087),"",IF(ISBLANK($E15087),VLOOKUP($D15087,$J:$K,2,FALSE),VLOOKUP($E15087,'Daycare Packages'!$A:$G,7,FALSE)))</f>
        <v>30</v>
      </c>
      <c r="G15087" s="15"/>
      <c r="H15087" s="15">
        <f t="shared" si="504"/>
        <v>30</v>
      </c>
      <c r="I15087" s="198">
        <f t="shared" si="503"/>
        <v>11</v>
      </c>
    </row>
    <row r="15088" spans="1:9" x14ac:dyDescent="0.3">
      <c r="A15088" s="10">
        <v>43789</v>
      </c>
      <c r="B15088" s="11" t="s">
        <v>851</v>
      </c>
      <c r="C15088" s="11" t="s">
        <v>852</v>
      </c>
      <c r="D15088" s="11" t="s">
        <v>662</v>
      </c>
      <c r="F15088" s="15">
        <f>IF(ISBLANK($D15088),"",IF(ISBLANK($E15088),VLOOKUP($D15088,$J:$K,2,FALSE),VLOOKUP($E15088,'Daycare Packages'!$A:$G,7,FALSE)))</f>
        <v>30</v>
      </c>
      <c r="G15088" s="15"/>
      <c r="H15088" s="15">
        <f t="shared" si="504"/>
        <v>30</v>
      </c>
      <c r="I15088" s="198">
        <f t="shared" si="503"/>
        <v>11</v>
      </c>
    </row>
    <row r="15089" spans="1:9" x14ac:dyDescent="0.3">
      <c r="A15089" s="10">
        <v>43789</v>
      </c>
      <c r="B15089" s="11" t="s">
        <v>182</v>
      </c>
      <c r="C15089" s="11" t="s">
        <v>685</v>
      </c>
      <c r="D15089" s="11" t="s">
        <v>662</v>
      </c>
      <c r="E15089" s="11">
        <v>7031166</v>
      </c>
      <c r="F15089" s="15">
        <f>IF(ISBLANK($D15089),"",IF(ISBLANK($E15089),VLOOKUP($D15089,$J:$K,2,FALSE),VLOOKUP($E15089,'Daycare Packages'!$A:$G,7,FALSE)))</f>
        <v>20.7</v>
      </c>
      <c r="G15089" s="15"/>
      <c r="H15089" s="15">
        <f t="shared" si="504"/>
        <v>20.7</v>
      </c>
      <c r="I15089" s="198">
        <f t="shared" si="503"/>
        <v>11</v>
      </c>
    </row>
    <row r="15090" spans="1:9" x14ac:dyDescent="0.3">
      <c r="A15090" s="10">
        <v>43789</v>
      </c>
      <c r="B15090" s="11" t="s">
        <v>216</v>
      </c>
      <c r="C15090" s="11" t="s">
        <v>448</v>
      </c>
      <c r="D15090" s="11" t="s">
        <v>662</v>
      </c>
      <c r="E15090" s="11">
        <v>7027074</v>
      </c>
      <c r="F15090" s="15">
        <f>IF(ISBLANK($D15090),"",IF(ISBLANK($E15090),VLOOKUP($D15090,$J:$K,2,FALSE),VLOOKUP($E15090,'Daycare Packages'!$A:$G,7,FALSE)))</f>
        <v>27</v>
      </c>
      <c r="G15090" s="15"/>
      <c r="H15090" s="15">
        <f t="shared" si="504"/>
        <v>27</v>
      </c>
      <c r="I15090" s="198">
        <f t="shared" si="503"/>
        <v>11</v>
      </c>
    </row>
    <row r="15091" spans="1:9" x14ac:dyDescent="0.3">
      <c r="A15091" s="10">
        <v>43789</v>
      </c>
      <c r="B15091" s="11" t="s">
        <v>2457</v>
      </c>
      <c r="C15091" s="11" t="s">
        <v>2458</v>
      </c>
      <c r="D15091" s="11" t="s">
        <v>662</v>
      </c>
      <c r="E15091" s="11">
        <v>7020147</v>
      </c>
      <c r="F15091" s="15">
        <f>IF(ISBLANK($D15091),"",IF(ISBLANK($E15091),VLOOKUP($D15091,$J:$K,2,FALSE),VLOOKUP($E15091,'Daycare Packages'!$A:$G,7,FALSE)))</f>
        <v>27</v>
      </c>
      <c r="G15091" s="15"/>
      <c r="H15091" s="15">
        <f t="shared" si="504"/>
        <v>27</v>
      </c>
      <c r="I15091" s="198">
        <f t="shared" si="503"/>
        <v>11</v>
      </c>
    </row>
    <row r="15092" spans="1:9" x14ac:dyDescent="0.3">
      <c r="A15092" s="10">
        <v>43789</v>
      </c>
      <c r="B15092" s="11" t="s">
        <v>1221</v>
      </c>
      <c r="C15092" s="11" t="s">
        <v>1222</v>
      </c>
      <c r="D15092" s="11" t="s">
        <v>662</v>
      </c>
      <c r="E15092" s="11">
        <v>7007444</v>
      </c>
      <c r="F15092" s="15">
        <f>IF(ISBLANK($D15092),"",IF(ISBLANK($E15092),VLOOKUP($D15092,$J:$K,2,FALSE),VLOOKUP($E15092,'Daycare Packages'!$A:$G,7,FALSE)))</f>
        <v>26</v>
      </c>
      <c r="G15092" s="15"/>
      <c r="H15092" s="15">
        <f t="shared" si="504"/>
        <v>26</v>
      </c>
      <c r="I15092" s="198">
        <f t="shared" si="503"/>
        <v>11</v>
      </c>
    </row>
    <row r="15093" spans="1:9" x14ac:dyDescent="0.3">
      <c r="A15093" s="10">
        <v>43789</v>
      </c>
      <c r="B15093" s="11" t="s">
        <v>2577</v>
      </c>
      <c r="C15093" s="11" t="s">
        <v>2578</v>
      </c>
      <c r="D15093" s="11" t="s">
        <v>662</v>
      </c>
      <c r="E15093" s="11">
        <v>7017690</v>
      </c>
      <c r="F15093" s="15">
        <f>IF(ISBLANK($D15093),"",IF(ISBLANK($E15093),VLOOKUP($D15093,$J:$K,2,FALSE),VLOOKUP($E15093,'Daycare Packages'!$A:$G,7,FALSE)))</f>
        <v>27</v>
      </c>
      <c r="G15093" s="15"/>
      <c r="H15093" s="15">
        <f t="shared" si="504"/>
        <v>27</v>
      </c>
      <c r="I15093" s="198">
        <f t="shared" si="503"/>
        <v>11</v>
      </c>
    </row>
    <row r="15094" spans="1:9" x14ac:dyDescent="0.3">
      <c r="A15094" s="10">
        <v>43789</v>
      </c>
      <c r="B15094" s="11" t="s">
        <v>2006</v>
      </c>
      <c r="C15094" s="11" t="s">
        <v>2007</v>
      </c>
      <c r="D15094" s="11" t="s">
        <v>662</v>
      </c>
      <c r="E15094" s="11">
        <v>6985626</v>
      </c>
      <c r="F15094" s="15">
        <f>IF(ISBLANK($D15094),"",IF(ISBLANK($E15094),VLOOKUP($D15094,$J:$K,2,FALSE),VLOOKUP($E15094,'Daycare Packages'!$A:$G,7,FALSE)))</f>
        <v>23</v>
      </c>
      <c r="G15094" s="15"/>
      <c r="H15094" s="15">
        <f t="shared" si="504"/>
        <v>23</v>
      </c>
      <c r="I15094" s="198">
        <f t="shared" si="503"/>
        <v>11</v>
      </c>
    </row>
    <row r="15095" spans="1:9" x14ac:dyDescent="0.3">
      <c r="A15095" s="10">
        <v>43789</v>
      </c>
      <c r="B15095" s="11" t="s">
        <v>2006</v>
      </c>
      <c r="C15095" s="11" t="s">
        <v>1154</v>
      </c>
      <c r="D15095" s="11" t="s">
        <v>662</v>
      </c>
      <c r="E15095" s="11">
        <v>6985626</v>
      </c>
      <c r="F15095" s="15">
        <f>IF(ISBLANK($D15095),"",IF(ISBLANK($E15095),VLOOKUP($D15095,$J:$K,2,FALSE),VLOOKUP($E15095,'Daycare Packages'!$A:$G,7,FALSE)))</f>
        <v>23</v>
      </c>
      <c r="G15095" s="15"/>
      <c r="H15095" s="15">
        <f t="shared" si="504"/>
        <v>23</v>
      </c>
      <c r="I15095" s="198">
        <f t="shared" si="503"/>
        <v>11</v>
      </c>
    </row>
    <row r="15096" spans="1:9" x14ac:dyDescent="0.3">
      <c r="A15096" s="10">
        <v>43789</v>
      </c>
      <c r="B15096" s="11" t="s">
        <v>1334</v>
      </c>
      <c r="C15096" s="11" t="s">
        <v>1335</v>
      </c>
      <c r="D15096" s="11" t="s">
        <v>662</v>
      </c>
      <c r="F15096" s="15">
        <f>IF(ISBLANK($D15096),"",IF(ISBLANK($E15096),VLOOKUP($D15096,$J:$K,2,FALSE),VLOOKUP($E15096,'Daycare Packages'!$A:$G,7,FALSE)))</f>
        <v>30</v>
      </c>
      <c r="G15096" s="15"/>
      <c r="H15096" s="15">
        <f t="shared" si="504"/>
        <v>30</v>
      </c>
      <c r="I15096" s="198">
        <f t="shared" si="503"/>
        <v>11</v>
      </c>
    </row>
    <row r="15097" spans="1:9" x14ac:dyDescent="0.3">
      <c r="A15097" s="10">
        <v>43789</v>
      </c>
      <c r="B15097" s="11" t="s">
        <v>2648</v>
      </c>
      <c r="C15097" s="11" t="s">
        <v>1066</v>
      </c>
      <c r="D15097" s="11" t="s">
        <v>662</v>
      </c>
      <c r="F15097" s="15">
        <f>IF(ISBLANK($D15097),"",IF(ISBLANK($E15097),VLOOKUP($D15097,$J:$K,2,FALSE),VLOOKUP($E15097,'Daycare Packages'!$A:$G,7,FALSE)))</f>
        <v>30</v>
      </c>
      <c r="G15097" s="15"/>
      <c r="H15097" s="15">
        <f t="shared" si="504"/>
        <v>30</v>
      </c>
      <c r="I15097" s="198">
        <f t="shared" si="503"/>
        <v>11</v>
      </c>
    </row>
    <row r="15098" spans="1:9" x14ac:dyDescent="0.3">
      <c r="A15098" s="10">
        <v>43789</v>
      </c>
      <c r="B15098" s="11" t="s">
        <v>843</v>
      </c>
      <c r="C15098" s="11" t="s">
        <v>844</v>
      </c>
      <c r="D15098" s="11" t="s">
        <v>662</v>
      </c>
      <c r="E15098" s="11">
        <v>6919580</v>
      </c>
      <c r="F15098" s="15">
        <f>IF(ISBLANK($D15098),"",IF(ISBLANK($E15098),VLOOKUP($D15098,$J:$K,2,FALSE),VLOOKUP($E15098,'Daycare Packages'!$A:$G,7,FALSE)))</f>
        <v>23</v>
      </c>
      <c r="G15098" s="15"/>
      <c r="H15098" s="15">
        <f t="shared" si="504"/>
        <v>23</v>
      </c>
      <c r="I15098" s="198">
        <f t="shared" si="503"/>
        <v>11</v>
      </c>
    </row>
    <row r="15099" spans="1:9" x14ac:dyDescent="0.3">
      <c r="A15099" s="10">
        <v>43789</v>
      </c>
      <c r="B15099" s="11" t="s">
        <v>677</v>
      </c>
      <c r="C15099" s="11" t="s">
        <v>678</v>
      </c>
      <c r="D15099" s="11" t="s">
        <v>662</v>
      </c>
      <c r="F15099" s="15">
        <f>IF(ISBLANK($D15099),"",IF(ISBLANK($E15099),VLOOKUP($D15099,$J:$K,2,FALSE),VLOOKUP($E15099,'Daycare Packages'!$A:$G,7,FALSE)))</f>
        <v>30</v>
      </c>
      <c r="G15099" s="15"/>
      <c r="H15099" s="15">
        <f t="shared" si="504"/>
        <v>30</v>
      </c>
      <c r="I15099" s="198">
        <f t="shared" si="503"/>
        <v>11</v>
      </c>
    </row>
    <row r="15100" spans="1:9" x14ac:dyDescent="0.3">
      <c r="A15100" s="10">
        <v>43789</v>
      </c>
      <c r="B15100" s="11" t="s">
        <v>230</v>
      </c>
      <c r="C15100" s="11" t="s">
        <v>493</v>
      </c>
      <c r="D15100" s="11" t="s">
        <v>662</v>
      </c>
      <c r="E15100" s="11">
        <v>7020404</v>
      </c>
      <c r="F15100" s="15">
        <f>IF(ISBLANK($D15100),"",IF(ISBLANK($E15100),VLOOKUP($D15100,$J:$K,2,FALSE),VLOOKUP($E15100,'Daycare Packages'!$A:$G,7,FALSE)))</f>
        <v>27</v>
      </c>
      <c r="G15100" s="15"/>
      <c r="H15100" s="15">
        <f t="shared" si="504"/>
        <v>27</v>
      </c>
      <c r="I15100" s="198">
        <f t="shared" si="503"/>
        <v>11</v>
      </c>
    </row>
    <row r="15101" spans="1:9" x14ac:dyDescent="0.3">
      <c r="A15101" s="10">
        <v>43789</v>
      </c>
      <c r="B15101" s="11" t="s">
        <v>799</v>
      </c>
      <c r="C15101" s="11" t="s">
        <v>800</v>
      </c>
      <c r="D15101" s="11" t="s">
        <v>662</v>
      </c>
      <c r="F15101" s="15">
        <f>IF(ISBLANK($D15101),"",IF(ISBLANK($E15101),VLOOKUP($D15101,$J:$K,2,FALSE),VLOOKUP($E15101,'Daycare Packages'!$A:$G,7,FALSE)))</f>
        <v>30</v>
      </c>
      <c r="G15101" s="15"/>
      <c r="H15101" s="15">
        <f t="shared" si="504"/>
        <v>30</v>
      </c>
      <c r="I15101" s="198">
        <f t="shared" si="503"/>
        <v>11</v>
      </c>
    </row>
    <row r="15102" spans="1:9" x14ac:dyDescent="0.3">
      <c r="A15102" s="10">
        <v>43789</v>
      </c>
      <c r="B15102" s="11" t="s">
        <v>214</v>
      </c>
      <c r="C15102" s="11" t="s">
        <v>686</v>
      </c>
      <c r="D15102" s="11" t="s">
        <v>662</v>
      </c>
      <c r="E15102" s="11">
        <v>6952878</v>
      </c>
      <c r="F15102" s="15">
        <f>IF(ISBLANK($D15102),"",IF(ISBLANK($E15102),VLOOKUP($D15102,$J:$K,2,FALSE),VLOOKUP($E15102,'Daycare Packages'!$A:$G,7,FALSE)))</f>
        <v>23.4</v>
      </c>
      <c r="G15102" s="15"/>
      <c r="H15102" s="15">
        <f t="shared" si="504"/>
        <v>23.4</v>
      </c>
      <c r="I15102" s="198">
        <f t="shared" si="503"/>
        <v>11</v>
      </c>
    </row>
    <row r="15103" spans="1:9" x14ac:dyDescent="0.3">
      <c r="A15103" s="10">
        <v>43789</v>
      </c>
      <c r="B15103" s="11" t="s">
        <v>212</v>
      </c>
      <c r="C15103" s="11" t="s">
        <v>707</v>
      </c>
      <c r="D15103" s="11" t="s">
        <v>662</v>
      </c>
      <c r="E15103" s="11">
        <v>7012941</v>
      </c>
      <c r="F15103" s="15">
        <f>IF(ISBLANK($D15103),"",IF(ISBLANK($E15103),VLOOKUP($D15103,$J:$K,2,FALSE),VLOOKUP($E15103,'Daycare Packages'!$A:$G,7,FALSE)))</f>
        <v>27</v>
      </c>
      <c r="G15103" s="15"/>
      <c r="H15103" s="15">
        <f t="shared" si="504"/>
        <v>27</v>
      </c>
      <c r="I15103" s="198">
        <f t="shared" si="503"/>
        <v>11</v>
      </c>
    </row>
    <row r="15104" spans="1:9" x14ac:dyDescent="0.3">
      <c r="A15104" s="10">
        <v>43789</v>
      </c>
      <c r="B15104" s="11" t="s">
        <v>160</v>
      </c>
      <c r="C15104" s="11" t="s">
        <v>794</v>
      </c>
      <c r="D15104" s="11" t="s">
        <v>662</v>
      </c>
      <c r="E15104" s="11">
        <v>7007163</v>
      </c>
      <c r="F15104" s="15">
        <f>IF(ISBLANK($D15104),"",IF(ISBLANK($E15104),VLOOKUP($D15104,$J:$K,2,FALSE),VLOOKUP($E15104,'Daycare Packages'!$A:$G,7,FALSE)))</f>
        <v>25</v>
      </c>
      <c r="G15104" s="15"/>
      <c r="H15104" s="15">
        <f t="shared" si="504"/>
        <v>25</v>
      </c>
      <c r="I15104" s="198">
        <f t="shared" si="503"/>
        <v>11</v>
      </c>
    </row>
    <row r="15105" spans="1:9" x14ac:dyDescent="0.3">
      <c r="A15105" s="10">
        <v>43789</v>
      </c>
      <c r="B15105" s="11" t="s">
        <v>160</v>
      </c>
      <c r="C15105" s="11" t="s">
        <v>1761</v>
      </c>
      <c r="D15105" s="11" t="s">
        <v>662</v>
      </c>
      <c r="E15105" s="11">
        <v>7007163</v>
      </c>
      <c r="F15105" s="15">
        <f>IF(ISBLANK($D15105),"",IF(ISBLANK($E15105),VLOOKUP($D15105,$J:$K,2,FALSE),VLOOKUP($E15105,'Daycare Packages'!$A:$G,7,FALSE)))</f>
        <v>25</v>
      </c>
      <c r="G15105" s="15"/>
      <c r="H15105" s="15">
        <f t="shared" si="504"/>
        <v>25</v>
      </c>
      <c r="I15105" s="198">
        <f t="shared" si="503"/>
        <v>11</v>
      </c>
    </row>
    <row r="15106" spans="1:9" x14ac:dyDescent="0.3">
      <c r="A15106" s="10">
        <v>43789</v>
      </c>
      <c r="B15106" s="11" t="s">
        <v>136</v>
      </c>
      <c r="C15106" s="11" t="s">
        <v>650</v>
      </c>
      <c r="D15106" s="11" t="s">
        <v>662</v>
      </c>
      <c r="E15106" s="11">
        <v>7008308</v>
      </c>
      <c r="F15106" s="15">
        <f>IF(ISBLANK($D15106),"",IF(ISBLANK($E15106),VLOOKUP($D15106,$J:$K,2,FALSE),VLOOKUP($E15106,'Daycare Packages'!$A:$G,7,FALSE)))</f>
        <v>26</v>
      </c>
      <c r="G15106" s="15"/>
      <c r="H15106" s="15">
        <f t="shared" si="504"/>
        <v>26</v>
      </c>
      <c r="I15106" s="198">
        <f t="shared" si="503"/>
        <v>11</v>
      </c>
    </row>
    <row r="15107" spans="1:9" x14ac:dyDescent="0.3">
      <c r="A15107" s="10">
        <v>43789</v>
      </c>
      <c r="B15107" s="11" t="s">
        <v>1328</v>
      </c>
      <c r="C15107" s="11" t="s">
        <v>1329</v>
      </c>
      <c r="D15107" s="11" t="s">
        <v>662</v>
      </c>
      <c r="F15107" s="15">
        <f>IF(ISBLANK($D15107),"",IF(ISBLANK($E15107),VLOOKUP($D15107,$J:$K,2,FALSE),VLOOKUP($E15107,'Daycare Packages'!$A:$G,7,FALSE)))</f>
        <v>30</v>
      </c>
      <c r="G15107" s="15"/>
      <c r="H15107" s="15">
        <f t="shared" si="504"/>
        <v>30</v>
      </c>
      <c r="I15107" s="198">
        <f t="shared" ref="I15107:I15170" si="505">IF(A15107="",0,MONTH(A15107))</f>
        <v>11</v>
      </c>
    </row>
    <row r="15108" spans="1:9" x14ac:dyDescent="0.3">
      <c r="A15108" s="10">
        <v>43789</v>
      </c>
      <c r="B15108" s="11" t="s">
        <v>699</v>
      </c>
      <c r="C15108" s="11" t="s">
        <v>478</v>
      </c>
      <c r="D15108" s="11" t="s">
        <v>662</v>
      </c>
      <c r="F15108" s="15">
        <f>IF(ISBLANK($D15108),"",IF(ISBLANK($E15108),VLOOKUP($D15108,$J:$K,2,FALSE),VLOOKUP($E15108,'Daycare Packages'!$A:$G,7,FALSE)))</f>
        <v>30</v>
      </c>
      <c r="G15108" s="15">
        <v>-3</v>
      </c>
      <c r="H15108" s="15">
        <f t="shared" si="504"/>
        <v>27</v>
      </c>
      <c r="I15108" s="198">
        <f t="shared" si="505"/>
        <v>11</v>
      </c>
    </row>
    <row r="15109" spans="1:9" x14ac:dyDescent="0.3">
      <c r="A15109" s="10">
        <v>43789</v>
      </c>
      <c r="B15109" s="11" t="s">
        <v>894</v>
      </c>
      <c r="C15109" s="11" t="s">
        <v>622</v>
      </c>
      <c r="D15109" s="11" t="s">
        <v>662</v>
      </c>
      <c r="E15109" s="11">
        <v>7001042</v>
      </c>
      <c r="F15109" s="15">
        <f>IF(ISBLANK($D15109),"",IF(ISBLANK($E15109),VLOOKUP($D15109,$J:$K,2,FALSE),VLOOKUP($E15109,'Daycare Packages'!$A:$G,7,FALSE)))</f>
        <v>26</v>
      </c>
      <c r="G15109" s="15"/>
      <c r="H15109" s="15">
        <f t="shared" si="504"/>
        <v>26</v>
      </c>
      <c r="I15109" s="198">
        <f t="shared" si="505"/>
        <v>11</v>
      </c>
    </row>
    <row r="15110" spans="1:9" x14ac:dyDescent="0.3">
      <c r="A15110" s="10">
        <v>43789</v>
      </c>
      <c r="B15110" s="11" t="s">
        <v>894</v>
      </c>
      <c r="C15110" s="11" t="s">
        <v>895</v>
      </c>
      <c r="D15110" s="11" t="s">
        <v>662</v>
      </c>
      <c r="F15110" s="15">
        <f>IF(ISBLANK($D15110),"",IF(ISBLANK($E15110),VLOOKUP($D15110,$J:$K,2,FALSE),VLOOKUP($E15110,'Daycare Packages'!$A:$G,7,FALSE)))</f>
        <v>30</v>
      </c>
      <c r="G15110" s="15"/>
      <c r="H15110" s="15">
        <f t="shared" si="504"/>
        <v>30</v>
      </c>
      <c r="I15110" s="198">
        <f t="shared" si="505"/>
        <v>11</v>
      </c>
    </row>
    <row r="15111" spans="1:9" x14ac:dyDescent="0.3">
      <c r="A15111" s="10">
        <v>43789</v>
      </c>
      <c r="B15111" s="11" t="s">
        <v>362</v>
      </c>
      <c r="C15111" s="11" t="s">
        <v>590</v>
      </c>
      <c r="D15111" s="11" t="s">
        <v>662</v>
      </c>
      <c r="E15111" s="11">
        <v>6992186</v>
      </c>
      <c r="F15111" s="15">
        <f>IF(ISBLANK($D15111),"",IF(ISBLANK($E15111),VLOOKUP($D15111,$J:$K,2,FALSE),VLOOKUP($E15111,'Daycare Packages'!$A:$G,7,FALSE)))</f>
        <v>27</v>
      </c>
      <c r="G15111" s="15"/>
      <c r="H15111" s="15">
        <f t="shared" si="504"/>
        <v>27</v>
      </c>
      <c r="I15111" s="198">
        <f t="shared" si="505"/>
        <v>11</v>
      </c>
    </row>
    <row r="15112" spans="1:9" x14ac:dyDescent="0.3">
      <c r="A15112" s="10">
        <v>43789</v>
      </c>
      <c r="B15112" s="11" t="s">
        <v>2357</v>
      </c>
      <c r="C15112" s="11" t="s">
        <v>2358</v>
      </c>
      <c r="D15112" s="11" t="s">
        <v>662</v>
      </c>
      <c r="F15112" s="15">
        <f>IF(ISBLANK($D15112),"",IF(ISBLANK($E15112),VLOOKUP($D15112,$J:$K,2,FALSE),VLOOKUP($E15112,'Daycare Packages'!$A:$G,7,FALSE)))</f>
        <v>30</v>
      </c>
      <c r="G15112" s="15"/>
      <c r="H15112" s="15">
        <f t="shared" si="504"/>
        <v>30</v>
      </c>
      <c r="I15112" s="198">
        <f t="shared" si="505"/>
        <v>11</v>
      </c>
    </row>
    <row r="15113" spans="1:9" x14ac:dyDescent="0.3">
      <c r="A15113" s="10">
        <v>43789</v>
      </c>
      <c r="B15113" s="11" t="s">
        <v>156</v>
      </c>
      <c r="C15113" s="11" t="s">
        <v>479</v>
      </c>
      <c r="D15113" s="11" t="s">
        <v>662</v>
      </c>
      <c r="E15113" s="11">
        <v>7017699</v>
      </c>
      <c r="F15113" s="15">
        <f>IF(ISBLANK($D15113),"",IF(ISBLANK($E15113),VLOOKUP($D15113,$J:$K,2,FALSE),VLOOKUP($E15113,'Daycare Packages'!$A:$G,7,FALSE)))</f>
        <v>23</v>
      </c>
      <c r="G15113" s="15"/>
      <c r="H15113" s="15">
        <f t="shared" si="504"/>
        <v>23</v>
      </c>
      <c r="I15113" s="198">
        <f t="shared" si="505"/>
        <v>11</v>
      </c>
    </row>
    <row r="15114" spans="1:9" x14ac:dyDescent="0.3">
      <c r="A15114" s="10">
        <v>43789</v>
      </c>
      <c r="B15114" s="11" t="s">
        <v>820</v>
      </c>
      <c r="C15114" s="11" t="s">
        <v>402</v>
      </c>
      <c r="D15114" s="11" t="s">
        <v>662</v>
      </c>
      <c r="F15114" s="15">
        <f>IF(ISBLANK($D15114),"",IF(ISBLANK($E15114),VLOOKUP($D15114,$J:$K,2,FALSE),VLOOKUP($E15114,'Daycare Packages'!$A:$G,7,FALSE)))</f>
        <v>30</v>
      </c>
      <c r="G15114" s="15"/>
      <c r="H15114" s="15">
        <f t="shared" si="504"/>
        <v>30</v>
      </c>
      <c r="I15114" s="198">
        <f t="shared" si="505"/>
        <v>11</v>
      </c>
    </row>
    <row r="15115" spans="1:9" x14ac:dyDescent="0.3">
      <c r="A15115" s="10">
        <v>43789</v>
      </c>
      <c r="B15115" s="11" t="s">
        <v>2061</v>
      </c>
      <c r="C15115" s="11" t="s">
        <v>2062</v>
      </c>
      <c r="D15115" s="11" t="s">
        <v>662</v>
      </c>
      <c r="E15115" s="11">
        <v>7017965</v>
      </c>
      <c r="F15115" s="15">
        <f>IF(ISBLANK($D15115),"",IF(ISBLANK($E15115),VLOOKUP($D15115,$J:$K,2,FALSE),VLOOKUP($E15115,'Daycare Packages'!$A:$G,7,FALSE)))</f>
        <v>27</v>
      </c>
      <c r="G15115" s="15"/>
      <c r="H15115" s="15">
        <f t="shared" si="504"/>
        <v>27</v>
      </c>
      <c r="I15115" s="198">
        <f t="shared" si="505"/>
        <v>11</v>
      </c>
    </row>
    <row r="15116" spans="1:9" x14ac:dyDescent="0.3">
      <c r="A15116" s="10">
        <v>43789</v>
      </c>
      <c r="B15116" s="11" t="s">
        <v>849</v>
      </c>
      <c r="C15116" s="11" t="s">
        <v>850</v>
      </c>
      <c r="D15116" s="11" t="s">
        <v>662</v>
      </c>
      <c r="F15116" s="15">
        <f>IF(ISBLANK($D15116),"",IF(ISBLANK($E15116),VLOOKUP($D15116,$J:$K,2,FALSE),VLOOKUP($E15116,'Daycare Packages'!$A:$G,7,FALSE)))</f>
        <v>30</v>
      </c>
      <c r="G15116" s="15"/>
      <c r="H15116" s="15">
        <f t="shared" si="504"/>
        <v>30</v>
      </c>
      <c r="I15116" s="198">
        <f t="shared" si="505"/>
        <v>11</v>
      </c>
    </row>
    <row r="15117" spans="1:9" x14ac:dyDescent="0.3">
      <c r="A15117" s="10">
        <v>43789</v>
      </c>
      <c r="B15117" s="11" t="s">
        <v>1979</v>
      </c>
      <c r="C15117" s="11" t="s">
        <v>474</v>
      </c>
      <c r="D15117" s="11" t="s">
        <v>662</v>
      </c>
      <c r="E15117" s="11">
        <v>6921788</v>
      </c>
      <c r="F15117" s="15">
        <f>IF(ISBLANK($D15117),"",IF(ISBLANK($E15117),VLOOKUP($D15117,$J:$K,2,FALSE),VLOOKUP($E15117,'Daycare Packages'!$A:$G,7,FALSE)))</f>
        <v>23</v>
      </c>
      <c r="G15117" s="15"/>
      <c r="H15117" s="15">
        <f t="shared" si="504"/>
        <v>23</v>
      </c>
      <c r="I15117" s="198">
        <f t="shared" si="505"/>
        <v>11</v>
      </c>
    </row>
    <row r="15118" spans="1:9" x14ac:dyDescent="0.3">
      <c r="A15118" s="10">
        <v>43789</v>
      </c>
      <c r="B15118" s="11" t="s">
        <v>530</v>
      </c>
      <c r="C15118" s="11" t="s">
        <v>531</v>
      </c>
      <c r="D15118" s="11" t="s">
        <v>662</v>
      </c>
      <c r="F15118" s="15">
        <f>IF(ISBLANK($D15118),"",IF(ISBLANK($E15118),VLOOKUP($D15118,$J:$K,2,FALSE),VLOOKUP($E15118,'Daycare Packages'!$A:$G,7,FALSE)))</f>
        <v>30</v>
      </c>
      <c r="G15118" s="15"/>
      <c r="H15118" s="15">
        <f t="shared" si="504"/>
        <v>30</v>
      </c>
      <c r="I15118" s="198">
        <f t="shared" si="505"/>
        <v>11</v>
      </c>
    </row>
    <row r="15119" spans="1:9" x14ac:dyDescent="0.3">
      <c r="A15119" s="10">
        <v>43789</v>
      </c>
      <c r="B15119" s="11" t="s">
        <v>626</v>
      </c>
      <c r="C15119" s="11" t="s">
        <v>627</v>
      </c>
      <c r="D15119" s="11" t="s">
        <v>662</v>
      </c>
      <c r="F15119" s="15">
        <f>IF(ISBLANK($D15119),"",IF(ISBLANK($E15119),VLOOKUP($D15119,$J:$K,2,FALSE),VLOOKUP($E15119,'Daycare Packages'!$A:$G,7,FALSE)))</f>
        <v>30</v>
      </c>
      <c r="G15119" s="15"/>
      <c r="H15119" s="15">
        <f t="shared" si="504"/>
        <v>30</v>
      </c>
      <c r="I15119" s="198">
        <f t="shared" si="505"/>
        <v>11</v>
      </c>
    </row>
    <row r="15120" spans="1:9" x14ac:dyDescent="0.3">
      <c r="A15120" s="10">
        <v>43789</v>
      </c>
      <c r="B15120" s="11" t="s">
        <v>170</v>
      </c>
      <c r="C15120" s="11" t="s">
        <v>710</v>
      </c>
      <c r="D15120" s="11" t="s">
        <v>662</v>
      </c>
      <c r="E15120" s="11">
        <v>7006584</v>
      </c>
      <c r="F15120" s="15">
        <f>IF(ISBLANK($D15120),"",IF(ISBLANK($E15120),VLOOKUP($D15120,$J:$K,2,FALSE),VLOOKUP($E15120,'Daycare Packages'!$A:$G,7,FALSE)))</f>
        <v>23</v>
      </c>
      <c r="G15120" s="15"/>
      <c r="H15120" s="15">
        <f t="shared" si="504"/>
        <v>23</v>
      </c>
      <c r="I15120" s="198">
        <f t="shared" si="505"/>
        <v>11</v>
      </c>
    </row>
    <row r="15121" spans="1:9" x14ac:dyDescent="0.3">
      <c r="A15121" s="10">
        <v>43789</v>
      </c>
      <c r="B15121" s="11" t="s">
        <v>173</v>
      </c>
      <c r="C15121" s="11" t="s">
        <v>587</v>
      </c>
      <c r="D15121" s="11" t="s">
        <v>662</v>
      </c>
      <c r="E15121" s="11">
        <v>6957195</v>
      </c>
      <c r="F15121" s="15">
        <f>IF(ISBLANK($D15121),"",IF(ISBLANK($E15121),VLOOKUP($D15121,$J:$K,2,FALSE),VLOOKUP($E15121,'Daycare Packages'!$A:$G,7,FALSE)))</f>
        <v>25</v>
      </c>
      <c r="G15121" s="15"/>
      <c r="H15121" s="15">
        <f t="shared" si="504"/>
        <v>25</v>
      </c>
      <c r="I15121" s="198">
        <f t="shared" si="505"/>
        <v>11</v>
      </c>
    </row>
    <row r="15122" spans="1:9" x14ac:dyDescent="0.3">
      <c r="A15122" s="10">
        <v>43789</v>
      </c>
      <c r="B15122" s="11" t="s">
        <v>207</v>
      </c>
      <c r="C15122" s="11" t="s">
        <v>229</v>
      </c>
      <c r="D15122" s="11" t="s">
        <v>662</v>
      </c>
      <c r="E15122" s="11">
        <v>6974737</v>
      </c>
      <c r="F15122" s="15">
        <f>IF(ISBLANK($D15122),"",IF(ISBLANK($E15122),VLOOKUP($D15122,$J:$K,2,FALSE),VLOOKUP($E15122,'Daycare Packages'!$A:$G,7,FALSE)))</f>
        <v>25</v>
      </c>
      <c r="G15122" s="15"/>
      <c r="H15122" s="15">
        <f t="shared" si="504"/>
        <v>25</v>
      </c>
      <c r="I15122" s="198">
        <f t="shared" si="505"/>
        <v>11</v>
      </c>
    </row>
    <row r="15123" spans="1:9" x14ac:dyDescent="0.3">
      <c r="A15123" s="10">
        <v>43789</v>
      </c>
      <c r="B15123" s="11" t="s">
        <v>127</v>
      </c>
      <c r="C15123" s="11" t="s">
        <v>2395</v>
      </c>
      <c r="D15123" s="11" t="s">
        <v>662</v>
      </c>
      <c r="E15123" s="11">
        <v>7003404</v>
      </c>
      <c r="F15123" s="15">
        <f>IF(ISBLANK($D15123),"",IF(ISBLANK($E15123),VLOOKUP($D15123,$J:$K,2,FALSE),VLOOKUP($E15123,'Daycare Packages'!$A:$G,7,FALSE)))</f>
        <v>23</v>
      </c>
      <c r="G15123" s="15"/>
      <c r="H15123" s="15">
        <f t="shared" si="504"/>
        <v>23</v>
      </c>
      <c r="I15123" s="198">
        <f t="shared" si="505"/>
        <v>11</v>
      </c>
    </row>
    <row r="15124" spans="1:9" x14ac:dyDescent="0.3">
      <c r="A15124" s="10">
        <v>43789</v>
      </c>
      <c r="B15124" s="11" t="s">
        <v>989</v>
      </c>
      <c r="C15124" s="11" t="s">
        <v>765</v>
      </c>
      <c r="D15124" s="11" t="s">
        <v>662</v>
      </c>
      <c r="F15124" s="15">
        <f>IF(ISBLANK($D15124),"",IF(ISBLANK($E15124),VLOOKUP($D15124,$J:$K,2,FALSE),VLOOKUP($E15124,'Daycare Packages'!$A:$G,7,FALSE)))</f>
        <v>30</v>
      </c>
      <c r="G15124" s="15"/>
      <c r="H15124" s="15">
        <f t="shared" si="504"/>
        <v>30</v>
      </c>
      <c r="I15124" s="198">
        <f t="shared" si="505"/>
        <v>11</v>
      </c>
    </row>
    <row r="15125" spans="1:9" x14ac:dyDescent="0.3">
      <c r="A15125" s="10">
        <v>43789</v>
      </c>
      <c r="B15125" s="11" t="s">
        <v>244</v>
      </c>
      <c r="C15125" s="11" t="s">
        <v>673</v>
      </c>
      <c r="D15125" s="11" t="s">
        <v>662</v>
      </c>
      <c r="E15125" s="11">
        <v>6995241</v>
      </c>
      <c r="F15125" s="15">
        <f>IF(ISBLANK($D15125),"",IF(ISBLANK($E15125),VLOOKUP($D15125,$J:$K,2,FALSE),VLOOKUP($E15125,'Daycare Packages'!$A:$G,7,FALSE)))</f>
        <v>25</v>
      </c>
      <c r="G15125" s="15"/>
      <c r="H15125" s="15">
        <f t="shared" si="504"/>
        <v>25</v>
      </c>
      <c r="I15125" s="198">
        <f t="shared" si="505"/>
        <v>11</v>
      </c>
    </row>
    <row r="15126" spans="1:9" x14ac:dyDescent="0.3">
      <c r="A15126" s="10">
        <v>43789</v>
      </c>
      <c r="B15126" s="11" t="s">
        <v>716</v>
      </c>
      <c r="C15126" s="11" t="s">
        <v>717</v>
      </c>
      <c r="D15126" s="11" t="s">
        <v>662</v>
      </c>
      <c r="F15126" s="15">
        <f>IF(ISBLANK($D15126),"",IF(ISBLANK($E15126),VLOOKUP($D15126,$J:$K,2,FALSE),VLOOKUP($E15126,'Daycare Packages'!$A:$G,7,FALSE)))</f>
        <v>30</v>
      </c>
      <c r="G15126" s="15"/>
      <c r="H15126" s="15">
        <f t="shared" si="504"/>
        <v>30</v>
      </c>
      <c r="I15126" s="198">
        <f t="shared" si="505"/>
        <v>11</v>
      </c>
    </row>
    <row r="15127" spans="1:9" x14ac:dyDescent="0.3">
      <c r="A15127" s="10">
        <v>43789</v>
      </c>
      <c r="B15127" s="11" t="s">
        <v>713</v>
      </c>
      <c r="C15127" s="11" t="s">
        <v>714</v>
      </c>
      <c r="D15127" s="11" t="s">
        <v>662</v>
      </c>
      <c r="F15127" s="15">
        <f>IF(ISBLANK($D15127),"",IF(ISBLANK($E15127),VLOOKUP($D15127,$J:$K,2,FALSE),VLOOKUP($E15127,'Daycare Packages'!$A:$G,7,FALSE)))</f>
        <v>30</v>
      </c>
      <c r="G15127" s="15"/>
      <c r="H15127" s="15">
        <f t="shared" si="504"/>
        <v>30</v>
      </c>
      <c r="I15127" s="198">
        <f t="shared" si="505"/>
        <v>11</v>
      </c>
    </row>
    <row r="15128" spans="1:9" x14ac:dyDescent="0.3">
      <c r="A15128" s="10">
        <v>43789</v>
      </c>
      <c r="B15128" s="11" t="s">
        <v>889</v>
      </c>
      <c r="C15128" s="11" t="s">
        <v>890</v>
      </c>
      <c r="D15128" s="11" t="s">
        <v>662</v>
      </c>
      <c r="F15128" s="15">
        <f>IF(ISBLANK($D15128),"",IF(ISBLANK($E15128),VLOOKUP($D15128,$J:$K,2,FALSE),VLOOKUP($E15128,'Daycare Packages'!$A:$G,7,FALSE)))</f>
        <v>30</v>
      </c>
      <c r="G15128" s="15"/>
      <c r="H15128" s="15">
        <f t="shared" si="504"/>
        <v>30</v>
      </c>
      <c r="I15128" s="198">
        <f t="shared" si="505"/>
        <v>11</v>
      </c>
    </row>
    <row r="15129" spans="1:9" x14ac:dyDescent="0.3">
      <c r="A15129" s="10">
        <v>43789</v>
      </c>
      <c r="B15129" s="11" t="s">
        <v>2421</v>
      </c>
      <c r="C15129" s="11" t="s">
        <v>631</v>
      </c>
      <c r="D15129" s="11" t="s">
        <v>662</v>
      </c>
      <c r="F15129" s="15">
        <f>IF(ISBLANK($D15129),"",IF(ISBLANK($E15129),VLOOKUP($D15129,$J:$K,2,FALSE),VLOOKUP($E15129,'Daycare Packages'!$A:$G,7,FALSE)))</f>
        <v>30</v>
      </c>
      <c r="G15129" s="15"/>
      <c r="H15129" s="15">
        <f t="shared" si="504"/>
        <v>30</v>
      </c>
      <c r="I15129" s="198">
        <f t="shared" si="505"/>
        <v>11</v>
      </c>
    </row>
    <row r="15130" spans="1:9" x14ac:dyDescent="0.3">
      <c r="A15130" s="55">
        <v>43789</v>
      </c>
      <c r="B15130" s="56" t="s">
        <v>177</v>
      </c>
      <c r="C15130" s="56" t="s">
        <v>417</v>
      </c>
      <c r="D15130" s="56" t="s">
        <v>662</v>
      </c>
      <c r="E15130" s="56">
        <v>6967833</v>
      </c>
      <c r="F15130" s="59">
        <f>IF(ISBLANK($D15130),"",IF(ISBLANK($E15130),VLOOKUP($D15130,$J:$K,2,FALSE),VLOOKUP($E15130,'Daycare Packages'!$A:$G,7,FALSE)))</f>
        <v>25</v>
      </c>
      <c r="G15130" s="59"/>
      <c r="H15130" s="59">
        <f t="shared" si="504"/>
        <v>25</v>
      </c>
      <c r="I15130" s="198">
        <f t="shared" si="505"/>
        <v>11</v>
      </c>
    </row>
    <row r="15131" spans="1:9" x14ac:dyDescent="0.3">
      <c r="A15131" s="10">
        <v>43790</v>
      </c>
      <c r="B15131" s="11" t="s">
        <v>1221</v>
      </c>
      <c r="C15131" s="11" t="s">
        <v>1222</v>
      </c>
      <c r="D15131" s="11" t="s">
        <v>659</v>
      </c>
      <c r="E15131" s="11">
        <v>7008424</v>
      </c>
      <c r="F15131" s="15">
        <f>IF(ISBLANK($D15131),"",IF(ISBLANK($E15131),VLOOKUP($D15131,$J:$K,2,FALSE),VLOOKUP($E15131,'Daycare Packages'!$A:$G,7,FALSE)))</f>
        <v>18</v>
      </c>
      <c r="G15131" s="15"/>
      <c r="H15131" s="15">
        <f t="shared" si="504"/>
        <v>18</v>
      </c>
      <c r="I15131" s="198">
        <f t="shared" si="505"/>
        <v>11</v>
      </c>
    </row>
    <row r="15132" spans="1:9" x14ac:dyDescent="0.3">
      <c r="A15132" s="10">
        <v>43790</v>
      </c>
      <c r="B15132" s="11" t="s">
        <v>190</v>
      </c>
      <c r="C15132" s="11" t="s">
        <v>718</v>
      </c>
      <c r="D15132" s="11" t="s">
        <v>659</v>
      </c>
      <c r="E15132" s="11">
        <v>7018928</v>
      </c>
      <c r="F15132" s="15">
        <f>IF(ISBLANK($D15132),"",IF(ISBLANK($E15132),VLOOKUP($D15132,$J:$K,2,FALSE),VLOOKUP($E15132,'Daycare Packages'!$A:$G,7,FALSE)))</f>
        <v>18</v>
      </c>
      <c r="G15132" s="15"/>
      <c r="H15132" s="15">
        <f t="shared" si="504"/>
        <v>18</v>
      </c>
      <c r="I15132" s="198">
        <f t="shared" si="505"/>
        <v>11</v>
      </c>
    </row>
    <row r="15133" spans="1:9" x14ac:dyDescent="0.3">
      <c r="A15133" s="10">
        <v>43790</v>
      </c>
      <c r="B15133" s="11" t="s">
        <v>2471</v>
      </c>
      <c r="C15133" s="11" t="s">
        <v>1006</v>
      </c>
      <c r="D15133" s="11" t="s">
        <v>662</v>
      </c>
      <c r="E15133" s="11">
        <v>6906040</v>
      </c>
      <c r="F15133" s="15">
        <f>IF(ISBLANK($D15133),"",IF(ISBLANK($E15133),VLOOKUP($D15133,$J:$K,2,FALSE),VLOOKUP($E15133,'Daycare Packages'!$A:$G,7,FALSE)))</f>
        <v>23</v>
      </c>
      <c r="G15133" s="15"/>
      <c r="H15133" s="15">
        <f t="shared" si="504"/>
        <v>23</v>
      </c>
      <c r="I15133" s="198">
        <f t="shared" si="505"/>
        <v>11</v>
      </c>
    </row>
    <row r="15134" spans="1:9" x14ac:dyDescent="0.3">
      <c r="A15134" s="10">
        <v>43790</v>
      </c>
      <c r="B15134" s="11" t="s">
        <v>2471</v>
      </c>
      <c r="C15134" s="11" t="s">
        <v>715</v>
      </c>
      <c r="D15134" s="11" t="s">
        <v>662</v>
      </c>
      <c r="E15134" s="11">
        <v>6906040</v>
      </c>
      <c r="F15134" s="15">
        <f>IF(ISBLANK($D15134),"",IF(ISBLANK($E15134),VLOOKUP($D15134,$J:$K,2,FALSE),VLOOKUP($E15134,'Daycare Packages'!$A:$G,7,FALSE)))</f>
        <v>23</v>
      </c>
      <c r="G15134" s="15"/>
      <c r="H15134" s="15">
        <f t="shared" si="504"/>
        <v>23</v>
      </c>
      <c r="I15134" s="198">
        <f t="shared" si="505"/>
        <v>11</v>
      </c>
    </row>
    <row r="15135" spans="1:9" x14ac:dyDescent="0.3">
      <c r="A15135" s="10">
        <v>43790</v>
      </c>
      <c r="B15135" s="11" t="s">
        <v>873</v>
      </c>
      <c r="C15135" s="11" t="s">
        <v>493</v>
      </c>
      <c r="D15135" s="11" t="s">
        <v>662</v>
      </c>
      <c r="E15135" s="11">
        <v>7001233</v>
      </c>
      <c r="F15135" s="15">
        <f>IF(ISBLANK($D15135),"",IF(ISBLANK($E15135),VLOOKUP($D15135,$J:$K,2,FALSE),VLOOKUP($E15135,'Daycare Packages'!$A:$G,7,FALSE)))</f>
        <v>27</v>
      </c>
      <c r="G15135" s="15"/>
      <c r="H15135" s="15">
        <f t="shared" si="504"/>
        <v>27</v>
      </c>
      <c r="I15135" s="198">
        <f t="shared" si="505"/>
        <v>11</v>
      </c>
    </row>
    <row r="15136" spans="1:9" x14ac:dyDescent="0.3">
      <c r="A15136" s="10">
        <v>43790</v>
      </c>
      <c r="B15136" s="11" t="s">
        <v>803</v>
      </c>
      <c r="C15136" s="11" t="s">
        <v>693</v>
      </c>
      <c r="D15136" s="11" t="s">
        <v>662</v>
      </c>
      <c r="F15136" s="15">
        <f>IF(ISBLANK($D15136),"",IF(ISBLANK($E15136),VLOOKUP($D15136,$J:$K,2,FALSE),VLOOKUP($E15136,'Daycare Packages'!$A:$G,7,FALSE)))</f>
        <v>30</v>
      </c>
      <c r="G15136" s="15"/>
      <c r="H15136" s="15">
        <f t="shared" si="504"/>
        <v>30</v>
      </c>
      <c r="I15136" s="198">
        <f t="shared" si="505"/>
        <v>11</v>
      </c>
    </row>
    <row r="15137" spans="1:9" x14ac:dyDescent="0.3">
      <c r="A15137" s="10">
        <v>43790</v>
      </c>
      <c r="B15137" s="11" t="s">
        <v>2059</v>
      </c>
      <c r="C15137" s="11" t="s">
        <v>426</v>
      </c>
      <c r="D15137" s="11" t="s">
        <v>662</v>
      </c>
      <c r="F15137" s="15">
        <f>IF(ISBLANK($D15137),"",IF(ISBLANK($E15137),VLOOKUP($D15137,$J:$K,2,FALSE),VLOOKUP($E15137,'Daycare Packages'!$A:$G,7,FALSE)))</f>
        <v>30</v>
      </c>
      <c r="G15137" s="15"/>
      <c r="H15137" s="15">
        <f t="shared" ref="H15137:H15200" si="506">IF(ISBLANK(D15137),"",SUM(F15137:G15137))</f>
        <v>30</v>
      </c>
      <c r="I15137" s="198">
        <f t="shared" si="505"/>
        <v>11</v>
      </c>
    </row>
    <row r="15138" spans="1:9" x14ac:dyDescent="0.3">
      <c r="A15138" s="10">
        <v>43790</v>
      </c>
      <c r="B15138" s="11" t="s">
        <v>427</v>
      </c>
      <c r="C15138" s="11" t="s">
        <v>1313</v>
      </c>
      <c r="D15138" s="11" t="s">
        <v>662</v>
      </c>
      <c r="E15138" s="11">
        <v>7002117</v>
      </c>
      <c r="F15138" s="15">
        <f>IF(ISBLANK($D15138),"",IF(ISBLANK($E15138),VLOOKUP($D15138,$J:$K,2,FALSE),VLOOKUP($E15138,'Daycare Packages'!$A:$G,7,FALSE)))</f>
        <v>19</v>
      </c>
      <c r="G15138" s="15"/>
      <c r="H15138" s="15">
        <f t="shared" si="506"/>
        <v>19</v>
      </c>
      <c r="I15138" s="198">
        <f t="shared" si="505"/>
        <v>11</v>
      </c>
    </row>
    <row r="15139" spans="1:9" x14ac:dyDescent="0.3">
      <c r="A15139" s="10">
        <v>43790</v>
      </c>
      <c r="B15139" s="11" t="s">
        <v>178</v>
      </c>
      <c r="C15139" s="11" t="s">
        <v>734</v>
      </c>
      <c r="D15139" s="11" t="s">
        <v>662</v>
      </c>
      <c r="F15139" s="15">
        <f>IF(ISBLANK($D15139),"",IF(ISBLANK($E15139),VLOOKUP($D15139,$J:$K,2,FALSE),VLOOKUP($E15139,'Daycare Packages'!$A:$G,7,FALSE)))</f>
        <v>30</v>
      </c>
      <c r="G15139" s="15"/>
      <c r="H15139" s="15">
        <f t="shared" si="506"/>
        <v>30</v>
      </c>
      <c r="I15139" s="198">
        <f t="shared" si="505"/>
        <v>11</v>
      </c>
    </row>
    <row r="15140" spans="1:9" x14ac:dyDescent="0.3">
      <c r="A15140" s="10">
        <v>43790</v>
      </c>
      <c r="B15140" s="11" t="s">
        <v>211</v>
      </c>
      <c r="C15140" s="11" t="s">
        <v>507</v>
      </c>
      <c r="D15140" s="11" t="s">
        <v>662</v>
      </c>
      <c r="F15140" s="15">
        <f>IF(ISBLANK($D15140),"",IF(ISBLANK($E15140),VLOOKUP($D15140,$J:$K,2,FALSE),VLOOKUP($E15140,'Daycare Packages'!$A:$G,7,FALSE)))</f>
        <v>30</v>
      </c>
      <c r="G15140" s="15">
        <v>-3</v>
      </c>
      <c r="H15140" s="15">
        <f t="shared" si="506"/>
        <v>27</v>
      </c>
      <c r="I15140" s="198">
        <f t="shared" si="505"/>
        <v>11</v>
      </c>
    </row>
    <row r="15141" spans="1:9" x14ac:dyDescent="0.3">
      <c r="A15141" s="10">
        <v>43790</v>
      </c>
      <c r="B15141" s="11" t="s">
        <v>234</v>
      </c>
      <c r="C15141" s="11" t="s">
        <v>682</v>
      </c>
      <c r="D15141" s="11" t="s">
        <v>662</v>
      </c>
      <c r="F15141" s="15">
        <f>IF(ISBLANK($D15141),"",IF(ISBLANK($E15141),VLOOKUP($D15141,$J:$K,2,FALSE),VLOOKUP($E15141,'Daycare Packages'!$A:$G,7,FALSE)))</f>
        <v>30</v>
      </c>
      <c r="G15141" s="15"/>
      <c r="H15141" s="15">
        <f t="shared" si="506"/>
        <v>30</v>
      </c>
      <c r="I15141" s="198">
        <f t="shared" si="505"/>
        <v>11</v>
      </c>
    </row>
    <row r="15142" spans="1:9" x14ac:dyDescent="0.3">
      <c r="A15142" s="10">
        <v>43790</v>
      </c>
      <c r="B15142" s="11" t="s">
        <v>2167</v>
      </c>
      <c r="C15142" s="11" t="s">
        <v>570</v>
      </c>
      <c r="D15142" s="11" t="s">
        <v>662</v>
      </c>
      <c r="E15142" s="11">
        <v>7028302</v>
      </c>
      <c r="F15142" s="15">
        <f>IF(ISBLANK($D15142),"",IF(ISBLANK($E15142),VLOOKUP($D15142,$J:$K,2,FALSE),VLOOKUP($E15142,'Daycare Packages'!$A:$G,7,FALSE)))</f>
        <v>27</v>
      </c>
      <c r="G15142" s="15"/>
      <c r="H15142" s="15">
        <f t="shared" si="506"/>
        <v>27</v>
      </c>
      <c r="I15142" s="198">
        <f t="shared" si="505"/>
        <v>11</v>
      </c>
    </row>
    <row r="15143" spans="1:9" x14ac:dyDescent="0.3">
      <c r="A15143" s="10">
        <v>43790</v>
      </c>
      <c r="B15143" s="11" t="s">
        <v>2444</v>
      </c>
      <c r="C15143" s="11" t="s">
        <v>996</v>
      </c>
      <c r="D15143" s="11" t="s">
        <v>659</v>
      </c>
      <c r="F15143" s="15">
        <f>IF(ISBLANK($D15143),"",IF(ISBLANK($E15143),VLOOKUP($D15143,$J:$K,2,FALSE),VLOOKUP($E15143,'Daycare Packages'!$A:$G,7,FALSE)))</f>
        <v>20</v>
      </c>
      <c r="G15143" s="15"/>
      <c r="H15143" s="15">
        <f t="shared" si="506"/>
        <v>20</v>
      </c>
      <c r="I15143" s="198">
        <f t="shared" si="505"/>
        <v>11</v>
      </c>
    </row>
    <row r="15144" spans="1:9" x14ac:dyDescent="0.3">
      <c r="A15144" s="10">
        <v>43790</v>
      </c>
      <c r="B15144" s="11" t="s">
        <v>784</v>
      </c>
      <c r="C15144" s="11" t="s">
        <v>785</v>
      </c>
      <c r="D15144" s="11" t="s">
        <v>662</v>
      </c>
      <c r="F15144" s="15">
        <f>IF(ISBLANK($D15144),"",IF(ISBLANK($E15144),VLOOKUP($D15144,$J:$K,2,FALSE),VLOOKUP($E15144,'Daycare Packages'!$A:$G,7,FALSE)))</f>
        <v>30</v>
      </c>
      <c r="G15144" s="15"/>
      <c r="H15144" s="15">
        <f t="shared" si="506"/>
        <v>30</v>
      </c>
      <c r="I15144" s="198">
        <f t="shared" si="505"/>
        <v>11</v>
      </c>
    </row>
    <row r="15145" spans="1:9" x14ac:dyDescent="0.3">
      <c r="A15145" s="10">
        <v>43790</v>
      </c>
      <c r="B15145" s="11" t="s">
        <v>123</v>
      </c>
      <c r="C15145" s="11" t="s">
        <v>622</v>
      </c>
      <c r="D15145" s="11" t="s">
        <v>662</v>
      </c>
      <c r="E15145" s="11">
        <v>6960781</v>
      </c>
      <c r="F15145" s="15">
        <f>IF(ISBLANK($D15145),"",IF(ISBLANK($E15145),VLOOKUP($D15145,$J:$K,2,FALSE),VLOOKUP($E15145,'Daycare Packages'!$A:$G,7,FALSE)))</f>
        <v>23</v>
      </c>
      <c r="G15145" s="15"/>
      <c r="H15145" s="15">
        <f t="shared" si="506"/>
        <v>23</v>
      </c>
      <c r="I15145" s="198">
        <f t="shared" si="505"/>
        <v>11</v>
      </c>
    </row>
    <row r="15146" spans="1:9" x14ac:dyDescent="0.3">
      <c r="A15146" s="10">
        <v>43790</v>
      </c>
      <c r="B15146" s="11" t="s">
        <v>1612</v>
      </c>
      <c r="C15146" s="11" t="s">
        <v>1613</v>
      </c>
      <c r="D15146" s="11" t="s">
        <v>662</v>
      </c>
      <c r="F15146" s="15">
        <f>IF(ISBLANK($D15146),"",IF(ISBLANK($E15146),VLOOKUP($D15146,$J:$K,2,FALSE),VLOOKUP($E15146,'Daycare Packages'!$A:$G,7,FALSE)))</f>
        <v>30</v>
      </c>
      <c r="G15146" s="15"/>
      <c r="H15146" s="15">
        <f t="shared" si="506"/>
        <v>30</v>
      </c>
      <c r="I15146" s="198">
        <f t="shared" si="505"/>
        <v>11</v>
      </c>
    </row>
    <row r="15147" spans="1:9" x14ac:dyDescent="0.3">
      <c r="A15147" s="10">
        <v>43790</v>
      </c>
      <c r="B15147" s="11" t="s">
        <v>362</v>
      </c>
      <c r="C15147" s="11" t="s">
        <v>590</v>
      </c>
      <c r="D15147" s="11" t="s">
        <v>662</v>
      </c>
      <c r="E15147" s="11">
        <v>6992186</v>
      </c>
      <c r="F15147" s="15">
        <f>IF(ISBLANK($D15147),"",IF(ISBLANK($E15147),VLOOKUP($D15147,$J:$K,2,FALSE),VLOOKUP($E15147,'Daycare Packages'!$A:$G,7,FALSE)))</f>
        <v>27</v>
      </c>
      <c r="G15147" s="15"/>
      <c r="H15147" s="15">
        <f t="shared" si="506"/>
        <v>27</v>
      </c>
      <c r="I15147" s="198">
        <f t="shared" si="505"/>
        <v>11</v>
      </c>
    </row>
    <row r="15148" spans="1:9" x14ac:dyDescent="0.3">
      <c r="A15148" s="10">
        <v>43790</v>
      </c>
      <c r="B15148" s="11" t="s">
        <v>933</v>
      </c>
      <c r="C15148" s="11" t="s">
        <v>618</v>
      </c>
      <c r="D15148" s="11" t="s">
        <v>662</v>
      </c>
      <c r="F15148" s="15">
        <f>IF(ISBLANK($D15148),"",IF(ISBLANK($E15148),VLOOKUP($D15148,$J:$K,2,FALSE),VLOOKUP($E15148,'Daycare Packages'!$A:$G,7,FALSE)))</f>
        <v>30</v>
      </c>
      <c r="G15148" s="15">
        <v>6</v>
      </c>
      <c r="H15148" s="15">
        <f t="shared" si="506"/>
        <v>36</v>
      </c>
      <c r="I15148" s="198">
        <f t="shared" si="505"/>
        <v>11</v>
      </c>
    </row>
    <row r="15149" spans="1:9" x14ac:dyDescent="0.3">
      <c r="A15149" s="10">
        <v>43790</v>
      </c>
      <c r="B15149" s="11" t="s">
        <v>139</v>
      </c>
      <c r="C15149" s="11" t="s">
        <v>867</v>
      </c>
      <c r="D15149" s="11" t="s">
        <v>662</v>
      </c>
      <c r="F15149" s="15">
        <f>IF(ISBLANK($D15149),"",IF(ISBLANK($E15149),VLOOKUP($D15149,$J:$K,2,FALSE),VLOOKUP($E15149,'Daycare Packages'!$A:$G,7,FALSE)))</f>
        <v>30</v>
      </c>
      <c r="G15149" s="15"/>
      <c r="H15149" s="15">
        <f t="shared" si="506"/>
        <v>30</v>
      </c>
      <c r="I15149" s="198">
        <f t="shared" si="505"/>
        <v>11</v>
      </c>
    </row>
    <row r="15150" spans="1:9" x14ac:dyDescent="0.3">
      <c r="A15150" s="10">
        <v>43790</v>
      </c>
      <c r="B15150" s="11" t="s">
        <v>199</v>
      </c>
      <c r="C15150" s="11" t="s">
        <v>711</v>
      </c>
      <c r="D15150" s="11" t="s">
        <v>662</v>
      </c>
      <c r="E15150" s="11">
        <v>6975279</v>
      </c>
      <c r="F15150" s="15">
        <f>IF(ISBLANK($D15150),"",IF(ISBLANK($E15150),VLOOKUP($D15150,$J:$K,2,FALSE),VLOOKUP($E15150,'Daycare Packages'!$A:$G,7,FALSE)))</f>
        <v>26</v>
      </c>
      <c r="G15150" s="15"/>
      <c r="H15150" s="15">
        <f t="shared" si="506"/>
        <v>26</v>
      </c>
      <c r="I15150" s="198">
        <f t="shared" si="505"/>
        <v>11</v>
      </c>
    </row>
    <row r="15151" spans="1:9" x14ac:dyDescent="0.3">
      <c r="A15151" s="10">
        <v>43790</v>
      </c>
      <c r="B15151" s="11" t="s">
        <v>203</v>
      </c>
      <c r="C15151" s="11" t="s">
        <v>840</v>
      </c>
      <c r="D15151" s="11" t="s">
        <v>662</v>
      </c>
      <c r="E15151" s="11">
        <v>6960570</v>
      </c>
      <c r="F15151" s="15">
        <f>IF(ISBLANK($D15151),"",IF(ISBLANK($E15151),VLOOKUP($D15151,$J:$K,2,FALSE),VLOOKUP($E15151,'Daycare Packages'!$A:$G,7,FALSE)))</f>
        <v>27</v>
      </c>
      <c r="G15151" s="15"/>
      <c r="H15151" s="15">
        <f t="shared" si="506"/>
        <v>27</v>
      </c>
      <c r="I15151" s="198">
        <f t="shared" si="505"/>
        <v>11</v>
      </c>
    </row>
    <row r="15152" spans="1:9" x14ac:dyDescent="0.3">
      <c r="A15152" s="10">
        <v>43790</v>
      </c>
      <c r="B15152" s="11" t="s">
        <v>2649</v>
      </c>
      <c r="C15152" s="11" t="s">
        <v>808</v>
      </c>
      <c r="D15152" s="11" t="s">
        <v>662</v>
      </c>
      <c r="F15152" s="15">
        <f>IF(ISBLANK($D15152),"",IF(ISBLANK($E15152),VLOOKUP($D15152,$J:$K,2,FALSE),VLOOKUP($E15152,'Daycare Packages'!$A:$G,7,FALSE)))</f>
        <v>30</v>
      </c>
      <c r="G15152" s="15"/>
      <c r="H15152" s="15">
        <f t="shared" si="506"/>
        <v>30</v>
      </c>
      <c r="I15152" s="198">
        <f t="shared" si="505"/>
        <v>11</v>
      </c>
    </row>
    <row r="15153" spans="1:9" x14ac:dyDescent="0.3">
      <c r="A15153" s="10">
        <v>43790</v>
      </c>
      <c r="B15153" s="11" t="s">
        <v>145</v>
      </c>
      <c r="C15153" s="11" t="s">
        <v>811</v>
      </c>
      <c r="D15153" s="11" t="s">
        <v>662</v>
      </c>
      <c r="E15153" s="11">
        <v>6928372</v>
      </c>
      <c r="F15153" s="15">
        <f>IF(ISBLANK($D15153),"",IF(ISBLANK($E15153),VLOOKUP($D15153,$J:$K,2,FALSE),VLOOKUP($E15153,'Daycare Packages'!$A:$G,7,FALSE)))</f>
        <v>27</v>
      </c>
      <c r="G15153" s="15"/>
      <c r="H15153" s="15">
        <f t="shared" si="506"/>
        <v>27</v>
      </c>
      <c r="I15153" s="198">
        <f t="shared" si="505"/>
        <v>11</v>
      </c>
    </row>
    <row r="15154" spans="1:9" x14ac:dyDescent="0.3">
      <c r="A15154" s="10">
        <v>43790</v>
      </c>
      <c r="B15154" s="11" t="s">
        <v>137</v>
      </c>
      <c r="C15154" s="11" t="s">
        <v>693</v>
      </c>
      <c r="D15154" s="11" t="s">
        <v>662</v>
      </c>
      <c r="E15154" s="11">
        <v>7027833</v>
      </c>
      <c r="F15154" s="15">
        <f>IF(ISBLANK($D15154),"",IF(ISBLANK($E15154),VLOOKUP($D15154,$J:$K,2,FALSE),VLOOKUP($E15154,'Daycare Packages'!$A:$G,7,FALSE)))</f>
        <v>23</v>
      </c>
      <c r="G15154" s="15"/>
      <c r="H15154" s="15">
        <f t="shared" si="506"/>
        <v>23</v>
      </c>
      <c r="I15154" s="198">
        <f t="shared" si="505"/>
        <v>11</v>
      </c>
    </row>
    <row r="15155" spans="1:9" x14ac:dyDescent="0.3">
      <c r="A15155" s="10">
        <v>43790</v>
      </c>
      <c r="B15155" s="11" t="s">
        <v>137</v>
      </c>
      <c r="C15155" s="11" t="s">
        <v>678</v>
      </c>
      <c r="D15155" s="11" t="s">
        <v>662</v>
      </c>
      <c r="E15155" s="11">
        <v>7027833</v>
      </c>
      <c r="F15155" s="15">
        <f>IF(ISBLANK($D15155),"",IF(ISBLANK($E15155),VLOOKUP($D15155,$J:$K,2,FALSE),VLOOKUP($E15155,'Daycare Packages'!$A:$G,7,FALSE)))</f>
        <v>23</v>
      </c>
      <c r="G15155" s="15"/>
      <c r="H15155" s="15">
        <f t="shared" si="506"/>
        <v>23</v>
      </c>
      <c r="I15155" s="198">
        <f t="shared" si="505"/>
        <v>11</v>
      </c>
    </row>
    <row r="15156" spans="1:9" x14ac:dyDescent="0.3">
      <c r="A15156" s="10">
        <v>43790</v>
      </c>
      <c r="B15156" s="11" t="s">
        <v>2650</v>
      </c>
      <c r="C15156" s="11" t="s">
        <v>548</v>
      </c>
      <c r="D15156" s="11" t="s">
        <v>662</v>
      </c>
      <c r="F15156" s="15">
        <f>IF(ISBLANK($D15156),"",IF(ISBLANK($E15156),VLOOKUP($D15156,$J:$K,2,FALSE),VLOOKUP($E15156,'Daycare Packages'!$A:$G,7,FALSE)))</f>
        <v>30</v>
      </c>
      <c r="G15156" s="15"/>
      <c r="H15156" s="15">
        <f t="shared" si="506"/>
        <v>30</v>
      </c>
      <c r="I15156" s="198">
        <f t="shared" si="505"/>
        <v>11</v>
      </c>
    </row>
    <row r="15157" spans="1:9" x14ac:dyDescent="0.3">
      <c r="A15157" s="10">
        <v>43790</v>
      </c>
      <c r="B15157" s="11" t="s">
        <v>1298</v>
      </c>
      <c r="C15157" s="11" t="s">
        <v>764</v>
      </c>
      <c r="D15157" s="11" t="s">
        <v>662</v>
      </c>
      <c r="F15157" s="15">
        <f>IF(ISBLANK($D15157),"",IF(ISBLANK($E15157),VLOOKUP($D15157,$J:$K,2,FALSE),VLOOKUP($E15157,'Daycare Packages'!$A:$G,7,FALSE)))</f>
        <v>30</v>
      </c>
      <c r="G15157" s="15"/>
      <c r="H15157" s="15">
        <f t="shared" si="506"/>
        <v>30</v>
      </c>
      <c r="I15157" s="198">
        <f t="shared" si="505"/>
        <v>11</v>
      </c>
    </row>
    <row r="15158" spans="1:9" x14ac:dyDescent="0.3">
      <c r="A15158" s="10">
        <v>43790</v>
      </c>
      <c r="B15158" s="11" t="s">
        <v>196</v>
      </c>
      <c r="C15158" s="11" t="s">
        <v>432</v>
      </c>
      <c r="D15158" s="11" t="s">
        <v>662</v>
      </c>
      <c r="E15158" s="11">
        <v>6971705</v>
      </c>
      <c r="F15158" s="15">
        <f>IF(ISBLANK($D15158),"",IF(ISBLANK($E15158),VLOOKUP($D15158,$J:$K,2,FALSE),VLOOKUP($E15158,'Daycare Packages'!$A:$G,7,FALSE)))</f>
        <v>25</v>
      </c>
      <c r="G15158" s="15"/>
      <c r="H15158" s="15">
        <f t="shared" si="506"/>
        <v>25</v>
      </c>
      <c r="I15158" s="198">
        <f t="shared" si="505"/>
        <v>11</v>
      </c>
    </row>
    <row r="15159" spans="1:9" x14ac:dyDescent="0.3">
      <c r="A15159" s="10">
        <v>43790</v>
      </c>
      <c r="B15159" s="11" t="s">
        <v>173</v>
      </c>
      <c r="C15159" s="11" t="s">
        <v>587</v>
      </c>
      <c r="D15159" s="11" t="s">
        <v>662</v>
      </c>
      <c r="E15159" s="11">
        <v>6957195</v>
      </c>
      <c r="F15159" s="15">
        <f>IF(ISBLANK($D15159),"",IF(ISBLANK($E15159),VLOOKUP($D15159,$J:$K,2,FALSE),VLOOKUP($E15159,'Daycare Packages'!$A:$G,7,FALSE)))</f>
        <v>25</v>
      </c>
      <c r="G15159" s="15"/>
      <c r="H15159" s="15">
        <f t="shared" si="506"/>
        <v>25</v>
      </c>
      <c r="I15159" s="198">
        <f t="shared" si="505"/>
        <v>11</v>
      </c>
    </row>
    <row r="15160" spans="1:9" x14ac:dyDescent="0.3">
      <c r="A15160" s="10">
        <v>43790</v>
      </c>
      <c r="B15160" s="11" t="s">
        <v>185</v>
      </c>
      <c r="C15160" s="11" t="s">
        <v>670</v>
      </c>
      <c r="D15160" s="11" t="s">
        <v>662</v>
      </c>
      <c r="E15160" s="11">
        <v>6992618</v>
      </c>
      <c r="F15160" s="15">
        <f>IF(ISBLANK($D15160),"",IF(ISBLANK($E15160),VLOOKUP($D15160,$J:$K,2,FALSE),VLOOKUP($E15160,'Daycare Packages'!$A:$G,7,FALSE)))</f>
        <v>26</v>
      </c>
      <c r="G15160" s="15"/>
      <c r="H15160" s="15">
        <f t="shared" si="506"/>
        <v>26</v>
      </c>
      <c r="I15160" s="198">
        <f t="shared" si="505"/>
        <v>11</v>
      </c>
    </row>
    <row r="15161" spans="1:9" x14ac:dyDescent="0.3">
      <c r="A15161" s="10">
        <v>43790</v>
      </c>
      <c r="B15161" s="11" t="s">
        <v>2577</v>
      </c>
      <c r="C15161" s="11" t="s">
        <v>2578</v>
      </c>
      <c r="D15161" s="11" t="s">
        <v>662</v>
      </c>
      <c r="E15161" s="11">
        <v>7017690</v>
      </c>
      <c r="F15161" s="15">
        <f>IF(ISBLANK($D15161),"",IF(ISBLANK($E15161),VLOOKUP($D15161,$J:$K,2,FALSE),VLOOKUP($E15161,'Daycare Packages'!$A:$G,7,FALSE)))</f>
        <v>27</v>
      </c>
      <c r="G15161" s="15"/>
      <c r="H15161" s="15">
        <f t="shared" si="506"/>
        <v>27</v>
      </c>
      <c r="I15161" s="198">
        <f t="shared" si="505"/>
        <v>11</v>
      </c>
    </row>
    <row r="15162" spans="1:9" x14ac:dyDescent="0.3">
      <c r="A15162" s="10">
        <v>43790</v>
      </c>
      <c r="B15162" s="11" t="s">
        <v>1435</v>
      </c>
      <c r="C15162" s="11" t="s">
        <v>448</v>
      </c>
      <c r="D15162" s="11" t="s">
        <v>662</v>
      </c>
      <c r="E15162" s="11">
        <v>6972428</v>
      </c>
      <c r="F15162" s="15">
        <f>IF(ISBLANK($D15162),"",IF(ISBLANK($E15162),VLOOKUP($D15162,$J:$K,2,FALSE),VLOOKUP($E15162,'Daycare Packages'!$A:$G,7,FALSE)))</f>
        <v>26</v>
      </c>
      <c r="G15162" s="15"/>
      <c r="H15162" s="15">
        <f t="shared" si="506"/>
        <v>26</v>
      </c>
      <c r="I15162" s="198">
        <f t="shared" si="505"/>
        <v>11</v>
      </c>
    </row>
    <row r="15163" spans="1:9" x14ac:dyDescent="0.3">
      <c r="A15163" s="10">
        <v>43790</v>
      </c>
      <c r="B15163" s="11" t="s">
        <v>2006</v>
      </c>
      <c r="C15163" s="11" t="s">
        <v>2007</v>
      </c>
      <c r="D15163" s="11" t="s">
        <v>662</v>
      </c>
      <c r="E15163" s="11">
        <v>6985626</v>
      </c>
      <c r="F15163" s="15">
        <f>IF(ISBLANK($D15163),"",IF(ISBLANK($E15163),VLOOKUP($D15163,$J:$K,2,FALSE),VLOOKUP($E15163,'Daycare Packages'!$A:$G,7,FALSE)))</f>
        <v>23</v>
      </c>
      <c r="G15163" s="15"/>
      <c r="H15163" s="15">
        <f t="shared" si="506"/>
        <v>23</v>
      </c>
      <c r="I15163" s="198">
        <f t="shared" si="505"/>
        <v>11</v>
      </c>
    </row>
    <row r="15164" spans="1:9" x14ac:dyDescent="0.3">
      <c r="A15164" s="10">
        <v>43790</v>
      </c>
      <c r="B15164" s="11" t="s">
        <v>2006</v>
      </c>
      <c r="C15164" s="11" t="s">
        <v>1154</v>
      </c>
      <c r="D15164" s="11" t="s">
        <v>662</v>
      </c>
      <c r="E15164" s="11">
        <v>6985626</v>
      </c>
      <c r="F15164" s="15">
        <f>IF(ISBLANK($D15164),"",IF(ISBLANK($E15164),VLOOKUP($D15164,$J:$K,2,FALSE),VLOOKUP($E15164,'Daycare Packages'!$A:$G,7,FALSE)))</f>
        <v>23</v>
      </c>
      <c r="G15164" s="15"/>
      <c r="H15164" s="15">
        <f t="shared" si="506"/>
        <v>23</v>
      </c>
      <c r="I15164" s="198">
        <f t="shared" si="505"/>
        <v>11</v>
      </c>
    </row>
    <row r="15165" spans="1:9" x14ac:dyDescent="0.3">
      <c r="A15165" s="10">
        <v>43790</v>
      </c>
      <c r="B15165" s="11" t="s">
        <v>1863</v>
      </c>
      <c r="C15165" s="11" t="s">
        <v>1864</v>
      </c>
      <c r="D15165" s="11" t="s">
        <v>662</v>
      </c>
      <c r="E15165" s="11">
        <v>6927437</v>
      </c>
      <c r="F15165" s="15">
        <f>IF(ISBLANK($D15165),"",IF(ISBLANK($E15165),VLOOKUP($D15165,$J:$K,2,FALSE),VLOOKUP($E15165,'Daycare Packages'!$A:$G,7,FALSE)))</f>
        <v>27</v>
      </c>
      <c r="G15165" s="15"/>
      <c r="H15165" s="15">
        <f t="shared" si="506"/>
        <v>27</v>
      </c>
      <c r="I15165" s="198">
        <f t="shared" si="505"/>
        <v>11</v>
      </c>
    </row>
    <row r="15166" spans="1:9" x14ac:dyDescent="0.3">
      <c r="A15166" s="10">
        <v>43790</v>
      </c>
      <c r="B15166" s="11" t="s">
        <v>2498</v>
      </c>
      <c r="C15166" s="11" t="s">
        <v>880</v>
      </c>
      <c r="D15166" s="11" t="s">
        <v>662</v>
      </c>
      <c r="E15166" s="11">
        <v>7001938</v>
      </c>
      <c r="F15166" s="15">
        <f>IF(ISBLANK($D15166),"",IF(ISBLANK($E15166),VLOOKUP($D15166,$J:$K,2,FALSE),VLOOKUP($E15166,'Daycare Packages'!$A:$G,7,FALSE)))</f>
        <v>27</v>
      </c>
      <c r="G15166" s="15"/>
      <c r="H15166" s="15">
        <f t="shared" si="506"/>
        <v>27</v>
      </c>
      <c r="I15166" s="198">
        <f t="shared" si="505"/>
        <v>11</v>
      </c>
    </row>
    <row r="15167" spans="1:9" x14ac:dyDescent="0.3">
      <c r="A15167" s="10">
        <v>43790</v>
      </c>
      <c r="B15167" s="11" t="s">
        <v>768</v>
      </c>
      <c r="C15167" s="11" t="s">
        <v>548</v>
      </c>
      <c r="D15167" s="11" t="s">
        <v>662</v>
      </c>
      <c r="F15167" s="15">
        <f>IF(ISBLANK($D15167),"",IF(ISBLANK($E15167),VLOOKUP($D15167,$J:$K,2,FALSE),VLOOKUP($E15167,'Daycare Packages'!$A:$G,7,FALSE)))</f>
        <v>30</v>
      </c>
      <c r="G15167" s="15"/>
      <c r="H15167" s="15">
        <f t="shared" si="506"/>
        <v>30</v>
      </c>
      <c r="I15167" s="198">
        <f t="shared" si="505"/>
        <v>11</v>
      </c>
    </row>
    <row r="15168" spans="1:9" x14ac:dyDescent="0.3">
      <c r="A15168" s="10">
        <v>43790</v>
      </c>
      <c r="B15168" s="11" t="s">
        <v>144</v>
      </c>
      <c r="C15168" s="11" t="s">
        <v>795</v>
      </c>
      <c r="D15168" s="11" t="s">
        <v>662</v>
      </c>
      <c r="E15168" s="11">
        <v>6899660</v>
      </c>
      <c r="F15168" s="15">
        <f>IF(ISBLANK($D15168),"",IF(ISBLANK($E15168),VLOOKUP($D15168,$J:$K,2,FALSE),VLOOKUP($E15168,'Daycare Packages'!$A:$G,7,FALSE)))</f>
        <v>26</v>
      </c>
      <c r="G15168" s="15"/>
      <c r="H15168" s="15">
        <f t="shared" si="506"/>
        <v>26</v>
      </c>
      <c r="I15168" s="198">
        <f t="shared" si="505"/>
        <v>11</v>
      </c>
    </row>
    <row r="15169" spans="1:9" x14ac:dyDescent="0.3">
      <c r="A15169" s="10">
        <v>43790</v>
      </c>
      <c r="B15169" s="11" t="s">
        <v>212</v>
      </c>
      <c r="C15169" s="11" t="s">
        <v>707</v>
      </c>
      <c r="D15169" s="11" t="s">
        <v>662</v>
      </c>
      <c r="E15169" s="11">
        <v>7012941</v>
      </c>
      <c r="F15169" s="15">
        <f>IF(ISBLANK($D15169),"",IF(ISBLANK($E15169),VLOOKUP($D15169,$J:$K,2,FALSE),VLOOKUP($E15169,'Daycare Packages'!$A:$G,7,FALSE)))</f>
        <v>27</v>
      </c>
      <c r="G15169" s="15"/>
      <c r="H15169" s="15">
        <f t="shared" si="506"/>
        <v>27</v>
      </c>
      <c r="I15169" s="198">
        <f t="shared" si="505"/>
        <v>11</v>
      </c>
    </row>
    <row r="15170" spans="1:9" x14ac:dyDescent="0.3">
      <c r="A15170" s="10">
        <v>43790</v>
      </c>
      <c r="B15170" s="11" t="s">
        <v>244</v>
      </c>
      <c r="C15170" s="11" t="s">
        <v>673</v>
      </c>
      <c r="D15170" s="11" t="s">
        <v>662</v>
      </c>
      <c r="E15170" s="11">
        <v>6995241</v>
      </c>
      <c r="F15170" s="15">
        <f>IF(ISBLANK($D15170),"",IF(ISBLANK($E15170),VLOOKUP($D15170,$J:$K,2,FALSE),VLOOKUP($E15170,'Daycare Packages'!$A:$G,7,FALSE)))</f>
        <v>25</v>
      </c>
      <c r="G15170" s="15"/>
      <c r="H15170" s="15">
        <f t="shared" si="506"/>
        <v>25</v>
      </c>
      <c r="I15170" s="198">
        <f t="shared" si="505"/>
        <v>11</v>
      </c>
    </row>
    <row r="15171" spans="1:9" x14ac:dyDescent="0.3">
      <c r="A15171" s="10">
        <v>43790</v>
      </c>
      <c r="B15171" s="11" t="s">
        <v>167</v>
      </c>
      <c r="C15171" s="11" t="s">
        <v>467</v>
      </c>
      <c r="D15171" s="11" t="s">
        <v>662</v>
      </c>
      <c r="E15171" s="11">
        <v>7025257</v>
      </c>
      <c r="F15171" s="15">
        <f>IF(ISBLANK($D15171),"",IF(ISBLANK($E15171),VLOOKUP($D15171,$J:$K,2,FALSE),VLOOKUP($E15171,'Daycare Packages'!$A:$G,7,FALSE)))</f>
        <v>27</v>
      </c>
      <c r="G15171" s="15"/>
      <c r="H15171" s="15">
        <f t="shared" si="506"/>
        <v>27</v>
      </c>
      <c r="I15171" s="198">
        <f t="shared" ref="I15171:I15234" si="507">IF(A15171="",0,MONTH(A15171))</f>
        <v>11</v>
      </c>
    </row>
    <row r="15172" spans="1:9" x14ac:dyDescent="0.3">
      <c r="A15172" s="10">
        <v>43790</v>
      </c>
      <c r="B15172" s="11" t="s">
        <v>167</v>
      </c>
      <c r="C15172" s="11" t="s">
        <v>726</v>
      </c>
      <c r="D15172" s="11" t="s">
        <v>662</v>
      </c>
      <c r="E15172" s="11">
        <v>7004248</v>
      </c>
      <c r="F15172" s="15">
        <f>IF(ISBLANK($D15172),"",IF(ISBLANK($E15172),VLOOKUP($D15172,$J:$K,2,FALSE),VLOOKUP($E15172,'Daycare Packages'!$A:$G,7,FALSE)))</f>
        <v>27</v>
      </c>
      <c r="G15172" s="15"/>
      <c r="H15172" s="15">
        <f t="shared" si="506"/>
        <v>27</v>
      </c>
      <c r="I15172" s="198">
        <f t="shared" si="507"/>
        <v>11</v>
      </c>
    </row>
    <row r="15173" spans="1:9" x14ac:dyDescent="0.3">
      <c r="A15173" s="10">
        <v>43790</v>
      </c>
      <c r="B15173" s="11" t="s">
        <v>122</v>
      </c>
      <c r="C15173" s="11" t="s">
        <v>705</v>
      </c>
      <c r="D15173" s="11" t="s">
        <v>662</v>
      </c>
      <c r="E15173" s="11">
        <v>6884628</v>
      </c>
      <c r="F15173" s="15">
        <f>IF(ISBLANK($D15173),"",IF(ISBLANK($E15173),VLOOKUP($D15173,$J:$K,2,FALSE),VLOOKUP($E15173,'Daycare Packages'!$A:$G,7,FALSE)))</f>
        <v>23</v>
      </c>
      <c r="G15173" s="15"/>
      <c r="H15173" s="15">
        <f t="shared" si="506"/>
        <v>23</v>
      </c>
      <c r="I15173" s="198">
        <f t="shared" si="507"/>
        <v>11</v>
      </c>
    </row>
    <row r="15174" spans="1:9" x14ac:dyDescent="0.3">
      <c r="A15174" s="10">
        <v>43790</v>
      </c>
      <c r="B15174" s="11" t="s">
        <v>2077</v>
      </c>
      <c r="C15174" s="11" t="s">
        <v>943</v>
      </c>
      <c r="D15174" s="11" t="s">
        <v>662</v>
      </c>
      <c r="E15174" s="11">
        <v>6937572</v>
      </c>
      <c r="F15174" s="15">
        <f>IF(ISBLANK($D15174),"",IF(ISBLANK($E15174),VLOOKUP($D15174,$J:$K,2,FALSE),VLOOKUP($E15174,'Daycare Packages'!$A:$G,7,FALSE)))</f>
        <v>23</v>
      </c>
      <c r="G15174" s="15"/>
      <c r="H15174" s="15">
        <f t="shared" si="506"/>
        <v>23</v>
      </c>
      <c r="I15174" s="198">
        <f t="shared" si="507"/>
        <v>11</v>
      </c>
    </row>
    <row r="15175" spans="1:9" x14ac:dyDescent="0.3">
      <c r="A15175" s="10">
        <v>43790</v>
      </c>
      <c r="B15175" s="11" t="s">
        <v>146</v>
      </c>
      <c r="C15175" s="11" t="s">
        <v>705</v>
      </c>
      <c r="D15175" s="11" t="s">
        <v>662</v>
      </c>
      <c r="E15175" s="11">
        <v>6884628</v>
      </c>
      <c r="F15175" s="15">
        <f>IF(ISBLANK($D15175),"",IF(ISBLANK($E15175),VLOOKUP($D15175,$J:$K,2,FALSE),VLOOKUP($E15175,'Daycare Packages'!$A:$G,7,FALSE)))</f>
        <v>23</v>
      </c>
      <c r="G15175" s="15"/>
      <c r="H15175" s="15">
        <f t="shared" si="506"/>
        <v>23</v>
      </c>
      <c r="I15175" s="198">
        <f t="shared" si="507"/>
        <v>11</v>
      </c>
    </row>
    <row r="15176" spans="1:9" x14ac:dyDescent="0.3">
      <c r="A15176" s="10">
        <v>43790</v>
      </c>
      <c r="B15176" s="11" t="s">
        <v>160</v>
      </c>
      <c r="C15176" s="11" t="s">
        <v>794</v>
      </c>
      <c r="D15176" s="11" t="s">
        <v>662</v>
      </c>
      <c r="E15176" s="11">
        <v>7007163</v>
      </c>
      <c r="F15176" s="15">
        <f>IF(ISBLANK($D15176),"",IF(ISBLANK($E15176),VLOOKUP($D15176,$J:$K,2,FALSE),VLOOKUP($E15176,'Daycare Packages'!$A:$G,7,FALSE)))</f>
        <v>25</v>
      </c>
      <c r="G15176" s="15"/>
      <c r="H15176" s="15">
        <f t="shared" si="506"/>
        <v>25</v>
      </c>
      <c r="I15176" s="198">
        <f t="shared" si="507"/>
        <v>11</v>
      </c>
    </row>
    <row r="15177" spans="1:9" x14ac:dyDescent="0.3">
      <c r="A15177" s="10">
        <v>43790</v>
      </c>
      <c r="B15177" s="11" t="s">
        <v>160</v>
      </c>
      <c r="C15177" s="11" t="s">
        <v>2651</v>
      </c>
      <c r="D15177" s="11" t="s">
        <v>662</v>
      </c>
      <c r="E15177" s="11">
        <v>7007163</v>
      </c>
      <c r="F15177" s="15">
        <f>IF(ISBLANK($D15177),"",IF(ISBLANK($E15177),VLOOKUP($D15177,$J:$K,2,FALSE),VLOOKUP($E15177,'Daycare Packages'!$A:$G,7,FALSE)))</f>
        <v>25</v>
      </c>
      <c r="G15177" s="15"/>
      <c r="H15177" s="15">
        <f t="shared" si="506"/>
        <v>25</v>
      </c>
      <c r="I15177" s="198">
        <f t="shared" si="507"/>
        <v>11</v>
      </c>
    </row>
    <row r="15178" spans="1:9" x14ac:dyDescent="0.3">
      <c r="A15178" s="10">
        <v>43790</v>
      </c>
      <c r="B15178" s="11" t="s">
        <v>1974</v>
      </c>
      <c r="C15178" s="11" t="s">
        <v>1975</v>
      </c>
      <c r="D15178" s="11" t="s">
        <v>662</v>
      </c>
      <c r="F15178" s="15">
        <f>IF(ISBLANK($D15178),"",IF(ISBLANK($E15178),VLOOKUP($D15178,$J:$K,2,FALSE),VLOOKUP($E15178,'Daycare Packages'!$A:$G,7,FALSE)))</f>
        <v>30</v>
      </c>
      <c r="G15178" s="15"/>
      <c r="H15178" s="15">
        <f t="shared" si="506"/>
        <v>30</v>
      </c>
      <c r="I15178" s="198">
        <f t="shared" si="507"/>
        <v>11</v>
      </c>
    </row>
    <row r="15179" spans="1:9" x14ac:dyDescent="0.3">
      <c r="A15179" s="10">
        <v>43790</v>
      </c>
      <c r="B15179" s="11" t="s">
        <v>2367</v>
      </c>
      <c r="C15179" s="11" t="s">
        <v>631</v>
      </c>
      <c r="D15179" s="11" t="s">
        <v>662</v>
      </c>
      <c r="E15179" s="11">
        <v>6966486</v>
      </c>
      <c r="F15179" s="15">
        <f>IF(ISBLANK($D15179),"",IF(ISBLANK($E15179),VLOOKUP($D15179,$J:$K,2,FALSE),VLOOKUP($E15179,'Daycare Packages'!$A:$G,7,FALSE)))</f>
        <v>25</v>
      </c>
      <c r="G15179" s="15"/>
      <c r="H15179" s="15">
        <f t="shared" si="506"/>
        <v>25</v>
      </c>
      <c r="I15179" s="198">
        <f t="shared" si="507"/>
        <v>11</v>
      </c>
    </row>
    <row r="15180" spans="1:9" x14ac:dyDescent="0.3">
      <c r="A15180" s="10">
        <v>43790</v>
      </c>
      <c r="B15180" s="11" t="s">
        <v>140</v>
      </c>
      <c r="C15180" s="11" t="s">
        <v>475</v>
      </c>
      <c r="D15180" s="11" t="s">
        <v>662</v>
      </c>
      <c r="E15180" s="11">
        <v>7008781</v>
      </c>
      <c r="F15180" s="15">
        <f>IF(ISBLANK($D15180),"",IF(ISBLANK($E15180),VLOOKUP($D15180,$J:$K,2,FALSE),VLOOKUP($E15180,'Daycare Packages'!$A:$G,7,FALSE)))</f>
        <v>26</v>
      </c>
      <c r="G15180" s="15"/>
      <c r="H15180" s="15">
        <f t="shared" si="506"/>
        <v>26</v>
      </c>
      <c r="I15180" s="198">
        <f t="shared" si="507"/>
        <v>11</v>
      </c>
    </row>
    <row r="15181" spans="1:9" x14ac:dyDescent="0.3">
      <c r="A15181" s="10">
        <v>43790</v>
      </c>
      <c r="B15181" s="11" t="s">
        <v>849</v>
      </c>
      <c r="C15181" s="11" t="s">
        <v>850</v>
      </c>
      <c r="D15181" s="11" t="s">
        <v>662</v>
      </c>
      <c r="F15181" s="15">
        <f>IF(ISBLANK($D15181),"",IF(ISBLANK($E15181),VLOOKUP($D15181,$J:$K,2,FALSE),VLOOKUP($E15181,'Daycare Packages'!$A:$G,7,FALSE)))</f>
        <v>30</v>
      </c>
      <c r="G15181" s="15"/>
      <c r="H15181" s="15">
        <f t="shared" si="506"/>
        <v>30</v>
      </c>
      <c r="I15181" s="198">
        <f t="shared" si="507"/>
        <v>11</v>
      </c>
    </row>
    <row r="15182" spans="1:9" x14ac:dyDescent="0.3">
      <c r="A15182" s="10">
        <v>43790</v>
      </c>
      <c r="B15182" s="11" t="s">
        <v>127</v>
      </c>
      <c r="C15182" s="11" t="s">
        <v>715</v>
      </c>
      <c r="D15182" s="11" t="s">
        <v>662</v>
      </c>
      <c r="E15182" s="11">
        <v>7003404</v>
      </c>
      <c r="F15182" s="15">
        <f>IF(ISBLANK($D15182),"",IF(ISBLANK($E15182),VLOOKUP($D15182,$J:$K,2,FALSE),VLOOKUP($E15182,'Daycare Packages'!$A:$G,7,FALSE)))</f>
        <v>23</v>
      </c>
      <c r="G15182" s="15"/>
      <c r="H15182" s="15">
        <f t="shared" si="506"/>
        <v>23</v>
      </c>
      <c r="I15182" s="198">
        <f t="shared" si="507"/>
        <v>11</v>
      </c>
    </row>
    <row r="15183" spans="1:9" x14ac:dyDescent="0.3">
      <c r="A15183" s="10">
        <v>43790</v>
      </c>
      <c r="B15183" s="11" t="s">
        <v>168</v>
      </c>
      <c r="C15183" s="11" t="s">
        <v>640</v>
      </c>
      <c r="D15183" s="11" t="s">
        <v>662</v>
      </c>
      <c r="F15183" s="15">
        <f>IF(ISBLANK($D15183),"",IF(ISBLANK($E15183),VLOOKUP($D15183,$J:$K,2,FALSE),VLOOKUP($E15183,'Daycare Packages'!$A:$G,7,FALSE)))</f>
        <v>30</v>
      </c>
      <c r="G15183" s="15"/>
      <c r="H15183" s="15">
        <f t="shared" si="506"/>
        <v>30</v>
      </c>
      <c r="I15183" s="198">
        <f t="shared" si="507"/>
        <v>11</v>
      </c>
    </row>
    <row r="15184" spans="1:9" x14ac:dyDescent="0.3">
      <c r="A15184" s="10">
        <v>43790</v>
      </c>
      <c r="B15184" s="11" t="s">
        <v>287</v>
      </c>
      <c r="C15184" s="11" t="s">
        <v>2466</v>
      </c>
      <c r="D15184" s="11" t="s">
        <v>662</v>
      </c>
      <c r="F15184" s="15">
        <f>IF(ISBLANK($D15184),"",IF(ISBLANK($E15184),VLOOKUP($D15184,$J:$K,2,FALSE),VLOOKUP($E15184,'Daycare Packages'!$A:$G,7,FALSE)))</f>
        <v>30</v>
      </c>
      <c r="G15184" s="15"/>
      <c r="H15184" s="15">
        <f t="shared" si="506"/>
        <v>30</v>
      </c>
      <c r="I15184" s="198">
        <f t="shared" si="507"/>
        <v>11</v>
      </c>
    </row>
    <row r="15185" spans="1:9" x14ac:dyDescent="0.3">
      <c r="A15185" s="10">
        <v>43790</v>
      </c>
      <c r="B15185" s="11" t="s">
        <v>1005</v>
      </c>
      <c r="C15185" s="11" t="s">
        <v>1006</v>
      </c>
      <c r="D15185" s="11" t="s">
        <v>662</v>
      </c>
      <c r="F15185" s="15">
        <f>IF(ISBLANK($D15185),"",IF(ISBLANK($E15185),VLOOKUP($D15185,$J:$K,2,FALSE),VLOOKUP($E15185,'Daycare Packages'!$A:$G,7,FALSE)))</f>
        <v>30</v>
      </c>
      <c r="G15185" s="15"/>
      <c r="H15185" s="15">
        <f t="shared" si="506"/>
        <v>30</v>
      </c>
      <c r="I15185" s="198">
        <f t="shared" si="507"/>
        <v>11</v>
      </c>
    </row>
    <row r="15186" spans="1:9" x14ac:dyDescent="0.3">
      <c r="A15186" s="10">
        <v>43790</v>
      </c>
      <c r="B15186" s="11" t="s">
        <v>1692</v>
      </c>
      <c r="C15186" s="11" t="s">
        <v>650</v>
      </c>
      <c r="D15186" s="11" t="s">
        <v>662</v>
      </c>
      <c r="F15186" s="15">
        <f>IF(ISBLANK($D15186),"",IF(ISBLANK($E15186),VLOOKUP($D15186,$J:$K,2,FALSE),VLOOKUP($E15186,'Daycare Packages'!$A:$G,7,FALSE)))</f>
        <v>30</v>
      </c>
      <c r="G15186" s="15"/>
      <c r="H15186" s="15">
        <f t="shared" si="506"/>
        <v>30</v>
      </c>
      <c r="I15186" s="198">
        <f t="shared" si="507"/>
        <v>11</v>
      </c>
    </row>
    <row r="15187" spans="1:9" x14ac:dyDescent="0.3">
      <c r="A15187" s="10">
        <v>43790</v>
      </c>
      <c r="B15187" s="11" t="s">
        <v>2461</v>
      </c>
      <c r="C15187" s="11" t="s">
        <v>710</v>
      </c>
      <c r="D15187" s="11" t="s">
        <v>662</v>
      </c>
      <c r="F15187" s="15">
        <f>IF(ISBLANK($D15187),"",IF(ISBLANK($E15187),VLOOKUP($D15187,$J:$K,2,FALSE),VLOOKUP($E15187,'Daycare Packages'!$A:$G,7,FALSE)))</f>
        <v>30</v>
      </c>
      <c r="G15187" s="15"/>
      <c r="H15187" s="15">
        <f t="shared" si="506"/>
        <v>30</v>
      </c>
      <c r="I15187" s="198">
        <f t="shared" si="507"/>
        <v>11</v>
      </c>
    </row>
    <row r="15188" spans="1:9" x14ac:dyDescent="0.3">
      <c r="A15188" s="10">
        <v>43790</v>
      </c>
      <c r="B15188" s="11" t="s">
        <v>1165</v>
      </c>
      <c r="C15188" s="11" t="s">
        <v>1166</v>
      </c>
      <c r="D15188" s="11" t="s">
        <v>662</v>
      </c>
      <c r="E15188" s="11">
        <v>7012565</v>
      </c>
      <c r="F15188" s="15">
        <f>IF(ISBLANK($D15188),"",IF(ISBLANK($E15188),VLOOKUP($D15188,$J:$K,2,FALSE),VLOOKUP($E15188,'Daycare Packages'!$A:$G,7,FALSE)))</f>
        <v>26</v>
      </c>
      <c r="G15188" s="15"/>
      <c r="H15188" s="15">
        <f t="shared" si="506"/>
        <v>26</v>
      </c>
      <c r="I15188" s="198">
        <f t="shared" si="507"/>
        <v>11</v>
      </c>
    </row>
    <row r="15189" spans="1:9" x14ac:dyDescent="0.3">
      <c r="A15189" s="10">
        <v>43790</v>
      </c>
      <c r="B15189" s="11" t="s">
        <v>690</v>
      </c>
      <c r="C15189" s="11" t="s">
        <v>691</v>
      </c>
      <c r="D15189" s="11" t="s">
        <v>662</v>
      </c>
      <c r="E15189" s="11">
        <v>6937080</v>
      </c>
      <c r="F15189" s="15">
        <f>IF(ISBLANK($D15189),"",IF(ISBLANK($E15189),VLOOKUP($D15189,$J:$K,2,FALSE),VLOOKUP($E15189,'Daycare Packages'!$A:$G,7,FALSE)))</f>
        <v>23</v>
      </c>
      <c r="G15189" s="15"/>
      <c r="H15189" s="15">
        <f t="shared" si="506"/>
        <v>23</v>
      </c>
      <c r="I15189" s="198">
        <f t="shared" si="507"/>
        <v>11</v>
      </c>
    </row>
    <row r="15190" spans="1:9" x14ac:dyDescent="0.3">
      <c r="A15190" s="10">
        <v>43790</v>
      </c>
      <c r="B15190" s="11" t="s">
        <v>1164</v>
      </c>
      <c r="C15190" s="11" t="s">
        <v>395</v>
      </c>
      <c r="D15190" s="11" t="s">
        <v>662</v>
      </c>
      <c r="E15190" s="11">
        <v>7004749</v>
      </c>
      <c r="F15190" s="15">
        <f>IF(ISBLANK($D15190),"",IF(ISBLANK($E15190),VLOOKUP($D15190,$J:$K,2,FALSE),VLOOKUP($E15190,'Daycare Packages'!$A:$G,7,FALSE)))</f>
        <v>27</v>
      </c>
      <c r="G15190" s="15"/>
      <c r="H15190" s="15">
        <f t="shared" si="506"/>
        <v>27</v>
      </c>
      <c r="I15190" s="198">
        <f t="shared" si="507"/>
        <v>11</v>
      </c>
    </row>
    <row r="15191" spans="1:9" x14ac:dyDescent="0.3">
      <c r="A15191" s="10">
        <v>43790</v>
      </c>
      <c r="B15191" s="11" t="s">
        <v>223</v>
      </c>
      <c r="C15191" s="11" t="s">
        <v>538</v>
      </c>
      <c r="D15191" s="11" t="s">
        <v>662</v>
      </c>
      <c r="F15191" s="15">
        <f>IF(ISBLANK($D15191),"",IF(ISBLANK($E15191),VLOOKUP($D15191,$J:$K,2,FALSE),VLOOKUP($E15191,'Daycare Packages'!$A:$G,7,FALSE)))</f>
        <v>30</v>
      </c>
      <c r="G15191" s="15"/>
      <c r="H15191" s="15">
        <f t="shared" si="506"/>
        <v>30</v>
      </c>
      <c r="I15191" s="198">
        <f t="shared" si="507"/>
        <v>11</v>
      </c>
    </row>
    <row r="15192" spans="1:9" x14ac:dyDescent="0.3">
      <c r="A15192" s="10">
        <v>43790</v>
      </c>
      <c r="B15192" s="11" t="s">
        <v>182</v>
      </c>
      <c r="C15192" s="11" t="s">
        <v>685</v>
      </c>
      <c r="D15192" s="11" t="s">
        <v>662</v>
      </c>
      <c r="E15192" s="11">
        <v>7031166</v>
      </c>
      <c r="F15192" s="15">
        <f>IF(ISBLANK($D15192),"",IF(ISBLANK($E15192),VLOOKUP($D15192,$J:$K,2,FALSE),VLOOKUP($E15192,'Daycare Packages'!$A:$G,7,FALSE)))</f>
        <v>20.7</v>
      </c>
      <c r="G15192" s="15"/>
      <c r="H15192" s="15">
        <f t="shared" si="506"/>
        <v>20.7</v>
      </c>
      <c r="I15192" s="198">
        <f t="shared" si="507"/>
        <v>11</v>
      </c>
    </row>
    <row r="15193" spans="1:9" x14ac:dyDescent="0.3">
      <c r="A15193" s="10">
        <v>43790</v>
      </c>
      <c r="B15193" s="11" t="s">
        <v>663</v>
      </c>
      <c r="C15193" s="11" t="s">
        <v>665</v>
      </c>
      <c r="D15193" s="11" t="s">
        <v>662</v>
      </c>
      <c r="F15193" s="15">
        <f>IF(ISBLANK($D15193),"",IF(ISBLANK($E15193),VLOOKUP($D15193,$J:$K,2,FALSE),VLOOKUP($E15193,'Daycare Packages'!$A:$G,7,FALSE)))</f>
        <v>30</v>
      </c>
      <c r="G15193" s="15"/>
      <c r="H15193" s="15">
        <f t="shared" si="506"/>
        <v>30</v>
      </c>
      <c r="I15193" s="198">
        <f t="shared" si="507"/>
        <v>11</v>
      </c>
    </row>
    <row r="15194" spans="1:9" x14ac:dyDescent="0.3">
      <c r="A15194" s="10">
        <v>43790</v>
      </c>
      <c r="B15194" s="11" t="s">
        <v>663</v>
      </c>
      <c r="C15194" s="11" t="s">
        <v>664</v>
      </c>
      <c r="D15194" s="11" t="s">
        <v>662</v>
      </c>
      <c r="F15194" s="15">
        <f>IF(ISBLANK($D15194),"",IF(ISBLANK($E15194),VLOOKUP($D15194,$J:$K,2,FALSE),VLOOKUP($E15194,'Daycare Packages'!$A:$G,7,FALSE)))</f>
        <v>30</v>
      </c>
      <c r="G15194" s="15"/>
      <c r="H15194" s="15">
        <f t="shared" si="506"/>
        <v>30</v>
      </c>
      <c r="I15194" s="198">
        <f t="shared" si="507"/>
        <v>11</v>
      </c>
    </row>
    <row r="15195" spans="1:9" x14ac:dyDescent="0.3">
      <c r="A15195" s="10">
        <v>43790</v>
      </c>
      <c r="B15195" s="11" t="s">
        <v>170</v>
      </c>
      <c r="C15195" s="11" t="s">
        <v>710</v>
      </c>
      <c r="D15195" s="11" t="s">
        <v>662</v>
      </c>
      <c r="E15195" s="11">
        <v>7006584</v>
      </c>
      <c r="F15195" s="15">
        <f>IF(ISBLANK($D15195),"",IF(ISBLANK($E15195),VLOOKUP($D15195,$J:$K,2,FALSE),VLOOKUP($E15195,'Daycare Packages'!$A:$G,7,FALSE)))</f>
        <v>23</v>
      </c>
      <c r="G15195" s="15"/>
      <c r="H15195" s="15">
        <f t="shared" si="506"/>
        <v>23</v>
      </c>
      <c r="I15195" s="198">
        <f t="shared" si="507"/>
        <v>11</v>
      </c>
    </row>
    <row r="15196" spans="1:9" x14ac:dyDescent="0.3">
      <c r="A15196" s="10">
        <v>43790</v>
      </c>
      <c r="B15196" s="11" t="s">
        <v>320</v>
      </c>
      <c r="C15196" s="11" t="s">
        <v>777</v>
      </c>
      <c r="D15196" s="11" t="s">
        <v>662</v>
      </c>
      <c r="F15196" s="15">
        <f>IF(ISBLANK($D15196),"",IF(ISBLANK($E15196),VLOOKUP($D15196,$J:$K,2,FALSE),VLOOKUP($E15196,'Daycare Packages'!$A:$G,7,FALSE)))</f>
        <v>30</v>
      </c>
      <c r="G15196" s="15"/>
      <c r="H15196" s="15">
        <f t="shared" si="506"/>
        <v>30</v>
      </c>
      <c r="I15196" s="198">
        <f t="shared" si="507"/>
        <v>11</v>
      </c>
    </row>
    <row r="15197" spans="1:9" x14ac:dyDescent="0.3">
      <c r="A15197" s="10">
        <v>43790</v>
      </c>
      <c r="B15197" s="11" t="s">
        <v>2292</v>
      </c>
      <c r="C15197" s="11" t="s">
        <v>850</v>
      </c>
      <c r="D15197" s="11" t="s">
        <v>662</v>
      </c>
      <c r="E15197" s="11">
        <v>7031877</v>
      </c>
      <c r="F15197" s="15">
        <f>IF(ISBLANK($D15197),"",IF(ISBLANK($E15197),VLOOKUP($D15197,$J:$K,2,FALSE),VLOOKUP($E15197,'Daycare Packages'!$A:$G,7,FALSE)))</f>
        <v>27</v>
      </c>
      <c r="G15197" s="15"/>
      <c r="H15197" s="15">
        <f t="shared" si="506"/>
        <v>27</v>
      </c>
      <c r="I15197" s="198">
        <f t="shared" si="507"/>
        <v>11</v>
      </c>
    </row>
    <row r="15198" spans="1:9" x14ac:dyDescent="0.3">
      <c r="A15198" s="10">
        <v>43790</v>
      </c>
      <c r="B15198" s="11" t="s">
        <v>1321</v>
      </c>
      <c r="C15198" s="11" t="s">
        <v>1322</v>
      </c>
      <c r="D15198" s="11" t="s">
        <v>662</v>
      </c>
      <c r="E15198" s="11">
        <v>6979724</v>
      </c>
      <c r="F15198" s="15">
        <f>IF(ISBLANK($D15198),"",IF(ISBLANK($E15198),VLOOKUP($D15198,$J:$K,2,FALSE),VLOOKUP($E15198,'Daycare Packages'!$A:$G,7,FALSE)))</f>
        <v>26</v>
      </c>
      <c r="G15198" s="15"/>
      <c r="H15198" s="15">
        <f t="shared" si="506"/>
        <v>26</v>
      </c>
      <c r="I15198" s="198">
        <f t="shared" si="507"/>
        <v>11</v>
      </c>
    </row>
    <row r="15199" spans="1:9" x14ac:dyDescent="0.3">
      <c r="A15199" s="10">
        <v>43790</v>
      </c>
      <c r="B15199" s="11" t="s">
        <v>1321</v>
      </c>
      <c r="C15199" s="11" t="s">
        <v>1117</v>
      </c>
      <c r="D15199" s="11" t="s">
        <v>662</v>
      </c>
      <c r="E15199" s="11">
        <v>6979724</v>
      </c>
      <c r="F15199" s="15">
        <f>IF(ISBLANK($D15199),"",IF(ISBLANK($E15199),VLOOKUP($D15199,$J:$K,2,FALSE),VLOOKUP($E15199,'Daycare Packages'!$A:$G,7,FALSE)))</f>
        <v>26</v>
      </c>
      <c r="G15199" s="15"/>
      <c r="H15199" s="15">
        <f t="shared" si="506"/>
        <v>26</v>
      </c>
      <c r="I15199" s="198">
        <f t="shared" si="507"/>
        <v>11</v>
      </c>
    </row>
    <row r="15200" spans="1:9" x14ac:dyDescent="0.3">
      <c r="A15200" s="10">
        <v>43790</v>
      </c>
      <c r="B15200" s="11" t="s">
        <v>1957</v>
      </c>
      <c r="C15200" s="11" t="s">
        <v>419</v>
      </c>
      <c r="D15200" s="11" t="s">
        <v>662</v>
      </c>
      <c r="E15200" s="11">
        <v>6999452</v>
      </c>
      <c r="F15200" s="15">
        <f>IF(ISBLANK($D15200),"",IF(ISBLANK($E15200),VLOOKUP($D15200,$J:$K,2,FALSE),VLOOKUP($E15200,'Daycare Packages'!$A:$G,7,FALSE)))</f>
        <v>27</v>
      </c>
      <c r="G15200" s="15"/>
      <c r="H15200" s="15">
        <f t="shared" si="506"/>
        <v>27</v>
      </c>
      <c r="I15200" s="198">
        <f t="shared" si="507"/>
        <v>11</v>
      </c>
    </row>
    <row r="15201" spans="1:9" x14ac:dyDescent="0.3">
      <c r="A15201" s="10">
        <v>43790</v>
      </c>
      <c r="B15201" s="11" t="s">
        <v>340</v>
      </c>
      <c r="C15201" s="11" t="s">
        <v>746</v>
      </c>
      <c r="D15201" s="11" t="s">
        <v>662</v>
      </c>
      <c r="F15201" s="15">
        <f>IF(ISBLANK($D15201),"",IF(ISBLANK($E15201),VLOOKUP($D15201,$J:$K,2,FALSE),VLOOKUP($E15201,'Daycare Packages'!$A:$G,7,FALSE)))</f>
        <v>30</v>
      </c>
      <c r="G15201" s="15">
        <v>-3.6</v>
      </c>
      <c r="H15201" s="15">
        <f t="shared" ref="H15201:H15264" si="508">IF(ISBLANK(D15201),"",SUM(F15201:G15201))</f>
        <v>26.4</v>
      </c>
      <c r="I15201" s="198">
        <f t="shared" si="507"/>
        <v>11</v>
      </c>
    </row>
    <row r="15202" spans="1:9" x14ac:dyDescent="0.3">
      <c r="A15202" s="55">
        <v>43790</v>
      </c>
      <c r="B15202" s="56" t="s">
        <v>340</v>
      </c>
      <c r="C15202" s="56" t="s">
        <v>745</v>
      </c>
      <c r="D15202" s="56" t="s">
        <v>662</v>
      </c>
      <c r="E15202" s="56"/>
      <c r="F15202" s="59">
        <f>IF(ISBLANK($D15202),"",IF(ISBLANK($E15202),VLOOKUP($D15202,$J:$K,2,FALSE),VLOOKUP($E15202,'Daycare Packages'!$A:$G,7,FALSE)))</f>
        <v>30</v>
      </c>
      <c r="G15202" s="59">
        <v>-3.6</v>
      </c>
      <c r="H15202" s="59">
        <f t="shared" si="508"/>
        <v>26.4</v>
      </c>
      <c r="I15202" s="198">
        <f t="shared" si="507"/>
        <v>11</v>
      </c>
    </row>
    <row r="15203" spans="1:9" x14ac:dyDescent="0.3">
      <c r="A15203" s="10">
        <v>43791</v>
      </c>
      <c r="B15203" s="11" t="s">
        <v>205</v>
      </c>
      <c r="C15203" s="11" t="s">
        <v>2652</v>
      </c>
      <c r="D15203" s="11" t="s">
        <v>659</v>
      </c>
      <c r="F15203" s="15">
        <f>IF(ISBLANK($D15203),"",IF(ISBLANK($E15203),VLOOKUP($D15203,$J:$K,2,FALSE),VLOOKUP($E15203,'Daycare Packages'!$A:$G,7,FALSE)))</f>
        <v>20</v>
      </c>
      <c r="G15203" s="15"/>
      <c r="H15203" s="15">
        <f t="shared" si="508"/>
        <v>20</v>
      </c>
      <c r="I15203" s="198">
        <f t="shared" si="507"/>
        <v>11</v>
      </c>
    </row>
    <row r="15204" spans="1:9" x14ac:dyDescent="0.3">
      <c r="A15204" s="10">
        <v>43791</v>
      </c>
      <c r="B15204" s="11" t="s">
        <v>2653</v>
      </c>
      <c r="C15204" s="11" t="s">
        <v>2654</v>
      </c>
      <c r="D15204" s="11" t="s">
        <v>671</v>
      </c>
      <c r="F15204" s="15">
        <f>IF(ISBLANK($D15204),"",IF(ISBLANK($E15204),VLOOKUP($D15204,$J:$K,2,FALSE),VLOOKUP($E15204,'Daycare Packages'!$A:$G,7,FALSE)))</f>
        <v>0</v>
      </c>
      <c r="G15204" s="15"/>
      <c r="H15204" s="15">
        <f t="shared" si="508"/>
        <v>0</v>
      </c>
      <c r="I15204" s="198">
        <f t="shared" si="507"/>
        <v>11</v>
      </c>
    </row>
    <row r="15205" spans="1:9" x14ac:dyDescent="0.3">
      <c r="A15205" s="10">
        <v>43791</v>
      </c>
      <c r="B15205" s="11" t="s">
        <v>2609</v>
      </c>
      <c r="C15205" s="11" t="s">
        <v>448</v>
      </c>
      <c r="D15205" s="11" t="s">
        <v>659</v>
      </c>
      <c r="F15205" s="15">
        <f>IF(ISBLANK($D15205),"",IF(ISBLANK($E15205),VLOOKUP($D15205,$J:$K,2,FALSE),VLOOKUP($E15205,'Daycare Packages'!$A:$G,7,FALSE)))</f>
        <v>20</v>
      </c>
      <c r="G15205" s="15"/>
      <c r="H15205" s="15">
        <f t="shared" si="508"/>
        <v>20</v>
      </c>
      <c r="I15205" s="198">
        <f t="shared" si="507"/>
        <v>11</v>
      </c>
    </row>
    <row r="15206" spans="1:9" x14ac:dyDescent="0.3">
      <c r="A15206" s="10">
        <v>43791</v>
      </c>
      <c r="B15206" s="11" t="s">
        <v>190</v>
      </c>
      <c r="C15206" s="11" t="s">
        <v>718</v>
      </c>
      <c r="D15206" s="11" t="s">
        <v>659</v>
      </c>
      <c r="E15206" s="11">
        <v>7018928</v>
      </c>
      <c r="F15206" s="15">
        <f>IF(ISBLANK($D15206),"",IF(ISBLANK($E15206),VLOOKUP($D15206,$J:$K,2,FALSE),VLOOKUP($E15206,'Daycare Packages'!$A:$G,7,FALSE)))</f>
        <v>18</v>
      </c>
      <c r="G15206" s="15"/>
      <c r="H15206" s="15">
        <f t="shared" si="508"/>
        <v>18</v>
      </c>
      <c r="I15206" s="198">
        <f t="shared" si="507"/>
        <v>11</v>
      </c>
    </row>
    <row r="15207" spans="1:9" x14ac:dyDescent="0.3">
      <c r="A15207" s="10">
        <v>43791</v>
      </c>
      <c r="B15207" s="11" t="s">
        <v>1692</v>
      </c>
      <c r="C15207" s="11" t="s">
        <v>650</v>
      </c>
      <c r="D15207" s="11" t="s">
        <v>662</v>
      </c>
      <c r="F15207" s="15">
        <f>IF(ISBLANK($D15207),"",IF(ISBLANK($E15207),VLOOKUP($D15207,$J:$K,2,FALSE),VLOOKUP($E15207,'Daycare Packages'!$A:$G,7,FALSE)))</f>
        <v>30</v>
      </c>
      <c r="G15207" s="15"/>
      <c r="H15207" s="15">
        <f t="shared" si="508"/>
        <v>30</v>
      </c>
      <c r="I15207" s="198">
        <f t="shared" si="507"/>
        <v>11</v>
      </c>
    </row>
    <row r="15208" spans="1:9" x14ac:dyDescent="0.3">
      <c r="A15208" s="10">
        <v>43791</v>
      </c>
      <c r="B15208" s="11" t="s">
        <v>1521</v>
      </c>
      <c r="C15208" s="11" t="s">
        <v>1522</v>
      </c>
      <c r="D15208" s="11" t="s">
        <v>662</v>
      </c>
      <c r="F15208" s="15">
        <f>IF(ISBLANK($D15208),"",IF(ISBLANK($E15208),VLOOKUP($D15208,$J:$K,2,FALSE),VLOOKUP($E15208,'Daycare Packages'!$A:$G,7,FALSE)))</f>
        <v>30</v>
      </c>
      <c r="G15208" s="15"/>
      <c r="H15208" s="15">
        <f t="shared" si="508"/>
        <v>30</v>
      </c>
      <c r="I15208" s="198">
        <f t="shared" si="507"/>
        <v>11</v>
      </c>
    </row>
    <row r="15209" spans="1:9" x14ac:dyDescent="0.3">
      <c r="A15209" s="10">
        <v>43791</v>
      </c>
      <c r="B15209" s="11" t="s">
        <v>1961</v>
      </c>
      <c r="C15209" s="11" t="s">
        <v>1962</v>
      </c>
      <c r="D15209" s="11" t="s">
        <v>662</v>
      </c>
      <c r="F15209" s="15">
        <f>IF(ISBLANK($D15209),"",IF(ISBLANK($E15209),VLOOKUP($D15209,$J:$K,2,FALSE),VLOOKUP($E15209,'Daycare Packages'!$A:$G,7,FALSE)))</f>
        <v>30</v>
      </c>
      <c r="G15209" s="15"/>
      <c r="H15209" s="15">
        <f t="shared" si="508"/>
        <v>30</v>
      </c>
      <c r="I15209" s="198">
        <f t="shared" si="507"/>
        <v>11</v>
      </c>
    </row>
    <row r="15210" spans="1:9" x14ac:dyDescent="0.3">
      <c r="A15210" s="10">
        <v>43791</v>
      </c>
      <c r="B15210" s="11" t="s">
        <v>727</v>
      </c>
      <c r="C15210" s="11" t="s">
        <v>728</v>
      </c>
      <c r="D15210" s="11" t="s">
        <v>662</v>
      </c>
      <c r="F15210" s="15">
        <f>IF(ISBLANK($D15210),"",IF(ISBLANK($E15210),VLOOKUP($D15210,$J:$K,2,FALSE),VLOOKUP($E15210,'Daycare Packages'!$A:$G,7,FALSE)))</f>
        <v>30</v>
      </c>
      <c r="G15210" s="15"/>
      <c r="H15210" s="15">
        <f t="shared" si="508"/>
        <v>30</v>
      </c>
      <c r="I15210" s="198">
        <f t="shared" si="507"/>
        <v>11</v>
      </c>
    </row>
    <row r="15211" spans="1:9" x14ac:dyDescent="0.3">
      <c r="A15211" s="10">
        <v>43791</v>
      </c>
      <c r="B15211" s="11" t="s">
        <v>2061</v>
      </c>
      <c r="C15211" s="11" t="s">
        <v>2062</v>
      </c>
      <c r="D15211" s="11" t="s">
        <v>662</v>
      </c>
      <c r="E15211" s="11">
        <v>7017965</v>
      </c>
      <c r="F15211" s="15">
        <f>IF(ISBLANK($D15211),"",IF(ISBLANK($E15211),VLOOKUP($D15211,$J:$K,2,FALSE),VLOOKUP($E15211,'Daycare Packages'!$A:$G,7,FALSE)))</f>
        <v>27</v>
      </c>
      <c r="G15211" s="15"/>
      <c r="H15211" s="15">
        <f t="shared" si="508"/>
        <v>27</v>
      </c>
      <c r="I15211" s="198">
        <f t="shared" si="507"/>
        <v>11</v>
      </c>
    </row>
    <row r="15212" spans="1:9" x14ac:dyDescent="0.3">
      <c r="A15212" s="10">
        <v>43791</v>
      </c>
      <c r="B15212" s="11" t="s">
        <v>699</v>
      </c>
      <c r="C15212" s="11" t="s">
        <v>478</v>
      </c>
      <c r="D15212" s="11" t="s">
        <v>662</v>
      </c>
      <c r="F15212" s="15">
        <f>IF(ISBLANK($D15212),"",IF(ISBLANK($E15212),VLOOKUP($D15212,$J:$K,2,FALSE),VLOOKUP($E15212,'Daycare Packages'!$A:$G,7,FALSE)))</f>
        <v>30</v>
      </c>
      <c r="G15212" s="15">
        <v>-3</v>
      </c>
      <c r="H15212" s="15">
        <f t="shared" si="508"/>
        <v>27</v>
      </c>
      <c r="I15212" s="198">
        <f t="shared" si="507"/>
        <v>11</v>
      </c>
    </row>
    <row r="15213" spans="1:9" x14ac:dyDescent="0.3">
      <c r="A15213" s="10">
        <v>43791</v>
      </c>
      <c r="B15213" s="11" t="s">
        <v>123</v>
      </c>
      <c r="C15213" s="11" t="s">
        <v>622</v>
      </c>
      <c r="D15213" s="11" t="s">
        <v>662</v>
      </c>
      <c r="E15213" s="11">
        <v>6960781</v>
      </c>
      <c r="F15213" s="15">
        <f>IF(ISBLANK($D15213),"",IF(ISBLANK($E15213),VLOOKUP($D15213,$J:$K,2,FALSE),VLOOKUP($E15213,'Daycare Packages'!$A:$G,7,FALSE)))</f>
        <v>23</v>
      </c>
      <c r="G15213" s="15"/>
      <c r="H15213" s="15">
        <f t="shared" si="508"/>
        <v>23</v>
      </c>
      <c r="I15213" s="198">
        <f t="shared" si="507"/>
        <v>11</v>
      </c>
    </row>
    <row r="15214" spans="1:9" x14ac:dyDescent="0.3">
      <c r="A15214" s="10">
        <v>43791</v>
      </c>
      <c r="B15214" s="11" t="s">
        <v>179</v>
      </c>
      <c r="C15214" s="11" t="s">
        <v>706</v>
      </c>
      <c r="D15214" s="11" t="s">
        <v>662</v>
      </c>
      <c r="E15214" s="11">
        <v>7004230</v>
      </c>
      <c r="F15214" s="15">
        <f>IF(ISBLANK($D15214),"",IF(ISBLANK($E15214),VLOOKUP($D15214,$J:$K,2,FALSE),VLOOKUP($E15214,'Daycare Packages'!$A:$G,7,FALSE)))</f>
        <v>27</v>
      </c>
      <c r="G15214" s="15"/>
      <c r="H15214" s="15">
        <f t="shared" si="508"/>
        <v>27</v>
      </c>
      <c r="I15214" s="198">
        <f t="shared" si="507"/>
        <v>11</v>
      </c>
    </row>
    <row r="15215" spans="1:9" x14ac:dyDescent="0.3">
      <c r="A15215" s="10">
        <v>43791</v>
      </c>
      <c r="B15215" s="11" t="s">
        <v>1070</v>
      </c>
      <c r="C15215" s="11" t="s">
        <v>1071</v>
      </c>
      <c r="D15215" s="11" t="s">
        <v>662</v>
      </c>
      <c r="E15215" s="11">
        <v>6972871</v>
      </c>
      <c r="F15215" s="15">
        <f>IF(ISBLANK($D15215),"",IF(ISBLANK($E15215),VLOOKUP($D15215,$J:$K,2,FALSE),VLOOKUP($E15215,'Daycare Packages'!$A:$G,7,FALSE)))</f>
        <v>27</v>
      </c>
      <c r="G15215" s="15"/>
      <c r="H15215" s="15">
        <f t="shared" si="508"/>
        <v>27</v>
      </c>
      <c r="I15215" s="198">
        <f t="shared" si="507"/>
        <v>11</v>
      </c>
    </row>
    <row r="15216" spans="1:9" x14ac:dyDescent="0.3">
      <c r="A15216" s="10">
        <v>43791</v>
      </c>
      <c r="B15216" s="11" t="s">
        <v>760</v>
      </c>
      <c r="C15216" s="11" t="s">
        <v>761</v>
      </c>
      <c r="D15216" s="11" t="s">
        <v>659</v>
      </c>
      <c r="F15216" s="15">
        <f>IF(ISBLANK($D15216),"",IF(ISBLANK($E15216),VLOOKUP($D15216,$J:$K,2,FALSE),VLOOKUP($E15216,'Daycare Packages'!$A:$G,7,FALSE)))</f>
        <v>20</v>
      </c>
      <c r="G15216" s="15"/>
      <c r="H15216" s="15">
        <f t="shared" si="508"/>
        <v>20</v>
      </c>
      <c r="I15216" s="198">
        <f t="shared" si="507"/>
        <v>11</v>
      </c>
    </row>
    <row r="15217" spans="1:9" x14ac:dyDescent="0.3">
      <c r="A15217" s="10">
        <v>43791</v>
      </c>
      <c r="B15217" s="11" t="s">
        <v>688</v>
      </c>
      <c r="C15217" s="11" t="s">
        <v>689</v>
      </c>
      <c r="D15217" s="11" t="s">
        <v>662</v>
      </c>
      <c r="F15217" s="15">
        <f>IF(ISBLANK($D15217),"",IF(ISBLANK($E15217),VLOOKUP($D15217,$J:$K,2,FALSE),VLOOKUP($E15217,'Daycare Packages'!$A:$G,7,FALSE)))</f>
        <v>30</v>
      </c>
      <c r="G15217" s="15"/>
      <c r="H15217" s="15">
        <f t="shared" si="508"/>
        <v>30</v>
      </c>
      <c r="I15217" s="198">
        <f t="shared" si="507"/>
        <v>11</v>
      </c>
    </row>
    <row r="15218" spans="1:9" x14ac:dyDescent="0.3">
      <c r="A15218" s="10">
        <v>43791</v>
      </c>
      <c r="B15218" s="11" t="s">
        <v>365</v>
      </c>
      <c r="C15218" s="11" t="s">
        <v>587</v>
      </c>
      <c r="D15218" s="11" t="s">
        <v>662</v>
      </c>
      <c r="F15218" s="15">
        <f>IF(ISBLANK($D15218),"",IF(ISBLANK($E15218),VLOOKUP($D15218,$J:$K,2,FALSE),VLOOKUP($E15218,'Daycare Packages'!$A:$G,7,FALSE)))</f>
        <v>30</v>
      </c>
      <c r="G15218" s="15"/>
      <c r="H15218" s="15">
        <f t="shared" si="508"/>
        <v>30</v>
      </c>
      <c r="I15218" s="198">
        <f t="shared" si="507"/>
        <v>11</v>
      </c>
    </row>
    <row r="15219" spans="1:9" x14ac:dyDescent="0.3">
      <c r="A15219" s="10">
        <v>43791</v>
      </c>
      <c r="B15219" s="11" t="s">
        <v>947</v>
      </c>
      <c r="C15219" s="11" t="s">
        <v>948</v>
      </c>
      <c r="D15219" s="11" t="s">
        <v>662</v>
      </c>
      <c r="F15219" s="15">
        <f>IF(ISBLANK($D15219),"",IF(ISBLANK($E15219),VLOOKUP($D15219,$J:$K,2,FALSE),VLOOKUP($E15219,'Daycare Packages'!$A:$G,7,FALSE)))</f>
        <v>30</v>
      </c>
      <c r="G15219" s="15"/>
      <c r="H15219" s="15">
        <f t="shared" si="508"/>
        <v>30</v>
      </c>
      <c r="I15219" s="198">
        <f t="shared" si="507"/>
        <v>11</v>
      </c>
    </row>
    <row r="15220" spans="1:9" x14ac:dyDescent="0.3">
      <c r="A15220" s="10">
        <v>43791</v>
      </c>
      <c r="B15220" s="11" t="s">
        <v>2461</v>
      </c>
      <c r="C15220" s="11" t="s">
        <v>710</v>
      </c>
      <c r="D15220" s="11" t="s">
        <v>662</v>
      </c>
      <c r="F15220" s="15">
        <f>IF(ISBLANK($D15220),"",IF(ISBLANK($E15220),VLOOKUP($D15220,$J:$K,2,FALSE),VLOOKUP($E15220,'Daycare Packages'!$A:$G,7,FALSE)))</f>
        <v>30</v>
      </c>
      <c r="G15220" s="15"/>
      <c r="H15220" s="15">
        <f t="shared" si="508"/>
        <v>30</v>
      </c>
      <c r="I15220" s="198">
        <f t="shared" si="507"/>
        <v>11</v>
      </c>
    </row>
    <row r="15221" spans="1:9" x14ac:dyDescent="0.3">
      <c r="A15221" s="10">
        <v>43791</v>
      </c>
      <c r="B15221" s="11" t="s">
        <v>172</v>
      </c>
      <c r="C15221" s="11" t="s">
        <v>773</v>
      </c>
      <c r="D15221" s="11" t="s">
        <v>662</v>
      </c>
      <c r="F15221" s="15">
        <f>IF(ISBLANK($D15221),"",IF(ISBLANK($E15221),VLOOKUP($D15221,$J:$K,2,FALSE),VLOOKUP($E15221,'Daycare Packages'!$A:$G,7,FALSE)))</f>
        <v>30</v>
      </c>
      <c r="G15221" s="15"/>
      <c r="H15221" s="15">
        <f t="shared" si="508"/>
        <v>30</v>
      </c>
      <c r="I15221" s="198">
        <f t="shared" si="507"/>
        <v>11</v>
      </c>
    </row>
    <row r="15222" spans="1:9" x14ac:dyDescent="0.3">
      <c r="A15222" s="10">
        <v>43791</v>
      </c>
      <c r="B15222" s="11" t="s">
        <v>924</v>
      </c>
      <c r="C15222" s="11" t="s">
        <v>925</v>
      </c>
      <c r="D15222" s="11" t="s">
        <v>662</v>
      </c>
      <c r="F15222" s="15">
        <f>IF(ISBLANK($D15222),"",IF(ISBLANK($E15222),VLOOKUP($D15222,$J:$K,2,FALSE),VLOOKUP($E15222,'Daycare Packages'!$A:$G,7,FALSE)))</f>
        <v>30</v>
      </c>
      <c r="G15222" s="15">
        <v>6</v>
      </c>
      <c r="H15222" s="15">
        <f t="shared" si="508"/>
        <v>36</v>
      </c>
      <c r="I15222" s="198">
        <f t="shared" si="507"/>
        <v>11</v>
      </c>
    </row>
    <row r="15223" spans="1:9" x14ac:dyDescent="0.3">
      <c r="A15223" s="10">
        <v>43791</v>
      </c>
      <c r="B15223" s="11" t="s">
        <v>2357</v>
      </c>
      <c r="C15223" s="11" t="s">
        <v>2358</v>
      </c>
      <c r="D15223" s="11" t="s">
        <v>662</v>
      </c>
      <c r="F15223" s="15">
        <f>IF(ISBLANK($D15223),"",IF(ISBLANK($E15223),VLOOKUP($D15223,$J:$K,2,FALSE),VLOOKUP($E15223,'Daycare Packages'!$A:$G,7,FALSE)))</f>
        <v>30</v>
      </c>
      <c r="G15223" s="15"/>
      <c r="H15223" s="15">
        <f t="shared" si="508"/>
        <v>30</v>
      </c>
      <c r="I15223" s="198">
        <f t="shared" si="507"/>
        <v>11</v>
      </c>
    </row>
    <row r="15224" spans="1:9" x14ac:dyDescent="0.3">
      <c r="A15224" s="10">
        <v>43791</v>
      </c>
      <c r="B15224" s="11" t="s">
        <v>1298</v>
      </c>
      <c r="C15224" s="11" t="s">
        <v>764</v>
      </c>
      <c r="D15224" s="11" t="s">
        <v>662</v>
      </c>
      <c r="F15224" s="15">
        <f>IF(ISBLANK($D15224),"",IF(ISBLANK($E15224),VLOOKUP($D15224,$J:$K,2,FALSE),VLOOKUP($E15224,'Daycare Packages'!$A:$G,7,FALSE)))</f>
        <v>30</v>
      </c>
      <c r="G15224" s="15"/>
      <c r="H15224" s="15">
        <f t="shared" si="508"/>
        <v>30</v>
      </c>
      <c r="I15224" s="198">
        <f t="shared" si="507"/>
        <v>11</v>
      </c>
    </row>
    <row r="15225" spans="1:9" x14ac:dyDescent="0.3">
      <c r="A15225" s="10">
        <v>43791</v>
      </c>
      <c r="B15225" s="11" t="s">
        <v>2125</v>
      </c>
      <c r="C15225" s="11" t="s">
        <v>2126</v>
      </c>
      <c r="D15225" s="11" t="s">
        <v>662</v>
      </c>
      <c r="E15225" s="11">
        <v>6991542</v>
      </c>
      <c r="F15225" s="15">
        <f>IF(ISBLANK($D15225),"",IF(ISBLANK($E15225),VLOOKUP($D15225,$J:$K,2,FALSE),VLOOKUP($E15225,'Daycare Packages'!$A:$G,7,FALSE)))</f>
        <v>27</v>
      </c>
      <c r="G15225" s="15"/>
      <c r="H15225" s="15">
        <f t="shared" si="508"/>
        <v>27</v>
      </c>
      <c r="I15225" s="198">
        <f t="shared" si="507"/>
        <v>11</v>
      </c>
    </row>
    <row r="15226" spans="1:9" x14ac:dyDescent="0.3">
      <c r="A15226" s="10">
        <v>43791</v>
      </c>
      <c r="B15226" s="11" t="s">
        <v>2655</v>
      </c>
      <c r="C15226" s="11" t="s">
        <v>402</v>
      </c>
      <c r="D15226" s="11" t="s">
        <v>659</v>
      </c>
      <c r="F15226" s="15">
        <f>IF(ISBLANK($D15226),"",IF(ISBLANK($E15226),VLOOKUP($D15226,$J:$K,2,FALSE),VLOOKUP($E15226,'Daycare Packages'!$A:$G,7,FALSE)))</f>
        <v>20</v>
      </c>
      <c r="G15226" s="15"/>
      <c r="H15226" s="15">
        <f t="shared" si="508"/>
        <v>20</v>
      </c>
      <c r="I15226" s="198">
        <f t="shared" si="507"/>
        <v>11</v>
      </c>
    </row>
    <row r="15227" spans="1:9" x14ac:dyDescent="0.3">
      <c r="A15227" s="10">
        <v>43791</v>
      </c>
      <c r="B15227" s="11" t="s">
        <v>182</v>
      </c>
      <c r="C15227" s="11" t="s">
        <v>685</v>
      </c>
      <c r="D15227" s="11" t="s">
        <v>662</v>
      </c>
      <c r="E15227" s="11">
        <v>7031166</v>
      </c>
      <c r="F15227" s="15">
        <f>IF(ISBLANK($D15227),"",IF(ISBLANK($E15227),VLOOKUP($D15227,$J:$K,2,FALSE),VLOOKUP($E15227,'Daycare Packages'!$A:$G,7,FALSE)))</f>
        <v>20.7</v>
      </c>
      <c r="G15227" s="15"/>
      <c r="H15227" s="15">
        <f t="shared" si="508"/>
        <v>20.7</v>
      </c>
      <c r="I15227" s="198">
        <f t="shared" si="507"/>
        <v>11</v>
      </c>
    </row>
    <row r="15228" spans="1:9" x14ac:dyDescent="0.3">
      <c r="A15228" s="10">
        <v>43791</v>
      </c>
      <c r="B15228" s="11" t="s">
        <v>2293</v>
      </c>
      <c r="C15228" s="11" t="s">
        <v>1675</v>
      </c>
      <c r="D15228" s="11" t="s">
        <v>662</v>
      </c>
      <c r="F15228" s="15">
        <f>IF(ISBLANK($D15228),"",IF(ISBLANK($E15228),VLOOKUP($D15228,$J:$K,2,FALSE),VLOOKUP($E15228,'Daycare Packages'!$A:$G,7,FALSE)))</f>
        <v>30</v>
      </c>
      <c r="G15228" s="15"/>
      <c r="H15228" s="15">
        <f t="shared" si="508"/>
        <v>30</v>
      </c>
      <c r="I15228" s="198">
        <f t="shared" si="507"/>
        <v>11</v>
      </c>
    </row>
    <row r="15229" spans="1:9" x14ac:dyDescent="0.3">
      <c r="A15229" s="10">
        <v>43791</v>
      </c>
      <c r="B15229" s="11" t="s">
        <v>2656</v>
      </c>
      <c r="C15229" s="11" t="s">
        <v>1322</v>
      </c>
      <c r="D15229" s="11" t="s">
        <v>662</v>
      </c>
      <c r="E15229" s="11">
        <v>6979724</v>
      </c>
      <c r="F15229" s="15">
        <f>IF(ISBLANK($D15229),"",IF(ISBLANK($E15229),VLOOKUP($D15229,$J:$K,2,FALSE),VLOOKUP($E15229,'Daycare Packages'!$A:$G,7,FALSE)))</f>
        <v>26</v>
      </c>
      <c r="G15229" s="15"/>
      <c r="H15229" s="15">
        <f t="shared" si="508"/>
        <v>26</v>
      </c>
      <c r="I15229" s="198">
        <f t="shared" si="507"/>
        <v>11</v>
      </c>
    </row>
    <row r="15230" spans="1:9" x14ac:dyDescent="0.3">
      <c r="A15230" s="10">
        <v>43791</v>
      </c>
      <c r="B15230" s="11" t="s">
        <v>1321</v>
      </c>
      <c r="C15230" s="11" t="s">
        <v>1117</v>
      </c>
      <c r="D15230" s="11" t="s">
        <v>662</v>
      </c>
      <c r="E15230" s="11">
        <v>6979724</v>
      </c>
      <c r="F15230" s="15">
        <f>IF(ISBLANK($D15230),"",IF(ISBLANK($E15230),VLOOKUP($D15230,$J:$K,2,FALSE),VLOOKUP($E15230,'Daycare Packages'!$A:$G,7,FALSE)))</f>
        <v>26</v>
      </c>
      <c r="G15230" s="15"/>
      <c r="H15230" s="15">
        <f t="shared" si="508"/>
        <v>26</v>
      </c>
      <c r="I15230" s="198">
        <f t="shared" si="507"/>
        <v>11</v>
      </c>
    </row>
    <row r="15231" spans="1:9" x14ac:dyDescent="0.3">
      <c r="A15231" s="10">
        <v>43791</v>
      </c>
      <c r="B15231" s="11" t="s">
        <v>2340</v>
      </c>
      <c r="C15231" s="11" t="s">
        <v>2341</v>
      </c>
      <c r="D15231" s="11" t="s">
        <v>662</v>
      </c>
      <c r="E15231" s="11">
        <v>6999978</v>
      </c>
      <c r="F15231" s="15">
        <f>IF(ISBLANK($D15231),"",IF(ISBLANK($E15231),VLOOKUP($D15231,$J:$K,2,FALSE),VLOOKUP($E15231,'Daycare Packages'!$A:$G,7,FALSE)))</f>
        <v>26</v>
      </c>
      <c r="G15231" s="15"/>
      <c r="H15231" s="15">
        <f t="shared" si="508"/>
        <v>26</v>
      </c>
      <c r="I15231" s="198">
        <f t="shared" si="507"/>
        <v>11</v>
      </c>
    </row>
    <row r="15232" spans="1:9" x14ac:dyDescent="0.3">
      <c r="A15232" s="10">
        <v>43791</v>
      </c>
      <c r="B15232" s="11" t="s">
        <v>809</v>
      </c>
      <c r="C15232" s="11" t="s">
        <v>810</v>
      </c>
      <c r="D15232" s="11" t="s">
        <v>662</v>
      </c>
      <c r="F15232" s="15">
        <f>IF(ISBLANK($D15232),"",IF(ISBLANK($E15232),VLOOKUP($D15232,$J:$K,2,FALSE),VLOOKUP($E15232,'Daycare Packages'!$A:$G,7,FALSE)))</f>
        <v>30</v>
      </c>
      <c r="G15232" s="15"/>
      <c r="H15232" s="15">
        <f t="shared" si="508"/>
        <v>30</v>
      </c>
      <c r="I15232" s="198">
        <f t="shared" si="507"/>
        <v>11</v>
      </c>
    </row>
    <row r="15233" spans="1:9" x14ac:dyDescent="0.3">
      <c r="A15233" s="10">
        <v>43791</v>
      </c>
      <c r="B15233" s="11" t="s">
        <v>160</v>
      </c>
      <c r="C15233" s="11" t="s">
        <v>1761</v>
      </c>
      <c r="D15233" s="11" t="s">
        <v>662</v>
      </c>
      <c r="E15233" s="11">
        <v>7007163</v>
      </c>
      <c r="F15233" s="15">
        <f>IF(ISBLANK($D15233),"",IF(ISBLANK($E15233),VLOOKUP($D15233,$J:$K,2,FALSE),VLOOKUP($E15233,'Daycare Packages'!$A:$G,7,FALSE)))</f>
        <v>25</v>
      </c>
      <c r="G15233" s="15"/>
      <c r="H15233" s="15">
        <f t="shared" si="508"/>
        <v>25</v>
      </c>
      <c r="I15233" s="198">
        <f t="shared" si="507"/>
        <v>11</v>
      </c>
    </row>
    <row r="15234" spans="1:9" x14ac:dyDescent="0.3">
      <c r="A15234" s="10">
        <v>43791</v>
      </c>
      <c r="B15234" s="11" t="s">
        <v>185</v>
      </c>
      <c r="C15234" s="11" t="s">
        <v>670</v>
      </c>
      <c r="D15234" s="11" t="s">
        <v>662</v>
      </c>
      <c r="E15234" s="11">
        <v>6992618</v>
      </c>
      <c r="F15234" s="15">
        <f>IF(ISBLANK($D15234),"",IF(ISBLANK($E15234),VLOOKUP($D15234,$J:$K,2,FALSE),VLOOKUP($E15234,'Daycare Packages'!$A:$G,7,FALSE)))</f>
        <v>26</v>
      </c>
      <c r="G15234" s="15"/>
      <c r="H15234" s="15">
        <f t="shared" si="508"/>
        <v>26</v>
      </c>
      <c r="I15234" s="198">
        <f t="shared" si="507"/>
        <v>11</v>
      </c>
    </row>
    <row r="15235" spans="1:9" x14ac:dyDescent="0.3">
      <c r="A15235" s="10">
        <v>43791</v>
      </c>
      <c r="B15235" s="11" t="s">
        <v>2657</v>
      </c>
      <c r="C15235" s="11" t="s">
        <v>949</v>
      </c>
      <c r="D15235" s="11" t="s">
        <v>662</v>
      </c>
      <c r="F15235" s="15">
        <f>IF(ISBLANK($D15235),"",IF(ISBLANK($E15235),VLOOKUP($D15235,$J:$K,2,FALSE),VLOOKUP($E15235,'Daycare Packages'!$A:$G,7,FALSE)))</f>
        <v>30</v>
      </c>
      <c r="G15235" s="15"/>
      <c r="H15235" s="15">
        <f t="shared" si="508"/>
        <v>30</v>
      </c>
      <c r="I15235" s="198">
        <f t="shared" ref="I15235:I15298" si="509">IF(A15235="",0,MONTH(A15235))</f>
        <v>11</v>
      </c>
    </row>
    <row r="15236" spans="1:9" x14ac:dyDescent="0.3">
      <c r="A15236" s="10">
        <v>43791</v>
      </c>
      <c r="B15236" s="11" t="s">
        <v>2657</v>
      </c>
      <c r="C15236" s="11" t="s">
        <v>774</v>
      </c>
      <c r="D15236" s="11" t="s">
        <v>662</v>
      </c>
      <c r="F15236" s="15">
        <f>IF(ISBLANK($D15236),"",IF(ISBLANK($E15236),VLOOKUP($D15236,$J:$K,2,FALSE),VLOOKUP($E15236,'Daycare Packages'!$A:$G,7,FALSE)))</f>
        <v>30</v>
      </c>
      <c r="G15236" s="15"/>
      <c r="H15236" s="15">
        <f t="shared" si="508"/>
        <v>30</v>
      </c>
      <c r="I15236" s="198">
        <f t="shared" si="509"/>
        <v>11</v>
      </c>
    </row>
    <row r="15237" spans="1:9" x14ac:dyDescent="0.3">
      <c r="A15237" s="10">
        <v>43791</v>
      </c>
      <c r="B15237" s="11" t="s">
        <v>186</v>
      </c>
      <c r="C15237" s="11" t="s">
        <v>561</v>
      </c>
      <c r="D15237" s="11" t="s">
        <v>662</v>
      </c>
      <c r="E15237" s="11">
        <v>6937918</v>
      </c>
      <c r="F15237" s="15">
        <f>IF(ISBLANK($D15237),"",IF(ISBLANK($E15237),VLOOKUP($D15237,$J:$K,2,FALSE),VLOOKUP($E15237,'Daycare Packages'!$A:$G,7,FALSE)))</f>
        <v>23</v>
      </c>
      <c r="G15237" s="15"/>
      <c r="H15237" s="15">
        <f t="shared" si="508"/>
        <v>23</v>
      </c>
      <c r="I15237" s="198">
        <f t="shared" si="509"/>
        <v>11</v>
      </c>
    </row>
    <row r="15238" spans="1:9" x14ac:dyDescent="0.3">
      <c r="A15238" s="10">
        <v>43791</v>
      </c>
      <c r="B15238" s="11" t="s">
        <v>209</v>
      </c>
      <c r="C15238" s="11" t="s">
        <v>702</v>
      </c>
      <c r="D15238" s="11" t="s">
        <v>662</v>
      </c>
      <c r="E15238" s="11">
        <v>7029989</v>
      </c>
      <c r="F15238" s="15">
        <f>IF(ISBLANK($D15238),"",IF(ISBLANK($E15238),VLOOKUP($D15238,$J:$K,2,FALSE),VLOOKUP($E15238,'Daycare Packages'!$A:$G,7,FALSE)))</f>
        <v>27</v>
      </c>
      <c r="G15238" s="15"/>
      <c r="H15238" s="15">
        <f t="shared" si="508"/>
        <v>27</v>
      </c>
      <c r="I15238" s="198">
        <f t="shared" si="509"/>
        <v>11</v>
      </c>
    </row>
    <row r="15239" spans="1:9" x14ac:dyDescent="0.3">
      <c r="A15239" s="10">
        <v>43791</v>
      </c>
      <c r="B15239" s="11" t="s">
        <v>115</v>
      </c>
      <c r="C15239" s="11" t="s">
        <v>764</v>
      </c>
      <c r="D15239" s="11" t="s">
        <v>662</v>
      </c>
      <c r="E15239" s="11">
        <v>6736950</v>
      </c>
      <c r="F15239" s="15">
        <f>IF(ISBLANK($D15239),"",IF(ISBLANK($E15239),VLOOKUP($D15239,$J:$K,2,FALSE),VLOOKUP($E15239,'Daycare Packages'!$A:$G,7,FALSE)))</f>
        <v>22</v>
      </c>
      <c r="G15239" s="15"/>
      <c r="H15239" s="15">
        <f t="shared" si="508"/>
        <v>22</v>
      </c>
      <c r="I15239" s="198">
        <f t="shared" si="509"/>
        <v>11</v>
      </c>
    </row>
    <row r="15240" spans="1:9" x14ac:dyDescent="0.3">
      <c r="A15240" s="10">
        <v>43791</v>
      </c>
      <c r="B15240" s="11" t="s">
        <v>876</v>
      </c>
      <c r="C15240" s="11" t="s">
        <v>877</v>
      </c>
      <c r="D15240" s="11" t="s">
        <v>662</v>
      </c>
      <c r="F15240" s="15">
        <f>IF(ISBLANK($D15240),"",IF(ISBLANK($E15240),VLOOKUP($D15240,$J:$K,2,FALSE),VLOOKUP($E15240,'Daycare Packages'!$A:$G,7,FALSE)))</f>
        <v>30</v>
      </c>
      <c r="G15240" s="15"/>
      <c r="H15240" s="15">
        <f t="shared" si="508"/>
        <v>30</v>
      </c>
      <c r="I15240" s="198">
        <f t="shared" si="509"/>
        <v>11</v>
      </c>
    </row>
    <row r="15241" spans="1:9" x14ac:dyDescent="0.3">
      <c r="A15241" s="10">
        <v>43791</v>
      </c>
      <c r="B15241" s="11" t="s">
        <v>876</v>
      </c>
      <c r="C15241" s="11" t="s">
        <v>878</v>
      </c>
      <c r="D15241" s="11" t="s">
        <v>662</v>
      </c>
      <c r="F15241" s="15">
        <f>IF(ISBLANK($D15241),"",IF(ISBLANK($E15241),VLOOKUP($D15241,$J:$K,2,FALSE),VLOOKUP($E15241,'Daycare Packages'!$A:$G,7,FALSE)))</f>
        <v>30</v>
      </c>
      <c r="G15241" s="15"/>
      <c r="H15241" s="15">
        <f t="shared" si="508"/>
        <v>30</v>
      </c>
      <c r="I15241" s="198">
        <f t="shared" si="509"/>
        <v>11</v>
      </c>
    </row>
    <row r="15242" spans="1:9" x14ac:dyDescent="0.3">
      <c r="A15242" s="10">
        <v>43791</v>
      </c>
      <c r="B15242" s="11" t="s">
        <v>158</v>
      </c>
      <c r="C15242" s="11" t="s">
        <v>527</v>
      </c>
      <c r="D15242" s="11" t="s">
        <v>662</v>
      </c>
      <c r="E15242" s="11">
        <v>6706817</v>
      </c>
      <c r="F15242" s="15">
        <f>IF(ISBLANK($D15242),"",IF(ISBLANK($E15242),VLOOKUP($D15242,$J:$K,2,FALSE),VLOOKUP($E15242,'Daycare Packages'!$A:$G,7,FALSE)))</f>
        <v>22</v>
      </c>
      <c r="G15242" s="15"/>
      <c r="H15242" s="15">
        <f t="shared" si="508"/>
        <v>22</v>
      </c>
      <c r="I15242" s="198">
        <f t="shared" si="509"/>
        <v>11</v>
      </c>
    </row>
    <row r="15243" spans="1:9" x14ac:dyDescent="0.3">
      <c r="A15243" s="10">
        <v>43791</v>
      </c>
      <c r="B15243" s="11" t="s">
        <v>218</v>
      </c>
      <c r="C15243" s="11" t="s">
        <v>737</v>
      </c>
      <c r="D15243" s="11" t="s">
        <v>662</v>
      </c>
      <c r="E15243" s="11">
        <v>6911321</v>
      </c>
      <c r="F15243" s="15">
        <f>IF(ISBLANK($D15243),"",IF(ISBLANK($E15243),VLOOKUP($D15243,$J:$K,2,FALSE),VLOOKUP($E15243,'Daycare Packages'!$A:$G,7,FALSE)))</f>
        <v>20</v>
      </c>
      <c r="G15243" s="15"/>
      <c r="H15243" s="15">
        <f t="shared" si="508"/>
        <v>20</v>
      </c>
      <c r="I15243" s="198">
        <f t="shared" si="509"/>
        <v>11</v>
      </c>
    </row>
    <row r="15244" spans="1:9" x14ac:dyDescent="0.3">
      <c r="A15244" s="10">
        <v>43791</v>
      </c>
      <c r="B15244" s="11" t="s">
        <v>218</v>
      </c>
      <c r="C15244" s="11" t="s">
        <v>738</v>
      </c>
      <c r="D15244" s="11" t="s">
        <v>662</v>
      </c>
      <c r="E15244" s="11">
        <v>6911321</v>
      </c>
      <c r="F15244" s="15">
        <f>IF(ISBLANK($D15244),"",IF(ISBLANK($E15244),VLOOKUP($D15244,$J:$K,2,FALSE),VLOOKUP($E15244,'Daycare Packages'!$A:$G,7,FALSE)))</f>
        <v>20</v>
      </c>
      <c r="G15244" s="15"/>
      <c r="H15244" s="15">
        <f t="shared" si="508"/>
        <v>20</v>
      </c>
      <c r="I15244" s="198">
        <f t="shared" si="509"/>
        <v>11</v>
      </c>
    </row>
    <row r="15245" spans="1:9" x14ac:dyDescent="0.3">
      <c r="A15245" s="10">
        <v>43791</v>
      </c>
      <c r="B15245" s="11" t="s">
        <v>214</v>
      </c>
      <c r="C15245" s="11" t="s">
        <v>686</v>
      </c>
      <c r="D15245" s="11" t="s">
        <v>662</v>
      </c>
      <c r="E15245" s="11">
        <v>6952878</v>
      </c>
      <c r="F15245" s="15">
        <f>IF(ISBLANK($D15245),"",IF(ISBLANK($E15245),VLOOKUP($D15245,$J:$K,2,FALSE),VLOOKUP($E15245,'Daycare Packages'!$A:$G,7,FALSE)))</f>
        <v>23.4</v>
      </c>
      <c r="G15245" s="15"/>
      <c r="H15245" s="15">
        <f t="shared" si="508"/>
        <v>23.4</v>
      </c>
      <c r="I15245" s="198">
        <f t="shared" si="509"/>
        <v>11</v>
      </c>
    </row>
    <row r="15246" spans="1:9" x14ac:dyDescent="0.3">
      <c r="A15246" s="10">
        <v>43791</v>
      </c>
      <c r="B15246" s="11" t="s">
        <v>2577</v>
      </c>
      <c r="C15246" s="11" t="s">
        <v>2578</v>
      </c>
      <c r="D15246" s="11" t="s">
        <v>662</v>
      </c>
      <c r="E15246" s="11">
        <v>7017690</v>
      </c>
      <c r="F15246" s="15">
        <f>IF(ISBLANK($D15246),"",IF(ISBLANK($E15246),VLOOKUP($D15246,$J:$K,2,FALSE),VLOOKUP($E15246,'Daycare Packages'!$A:$G,7,FALSE)))</f>
        <v>27</v>
      </c>
      <c r="G15246" s="15"/>
      <c r="H15246" s="15">
        <f t="shared" si="508"/>
        <v>27</v>
      </c>
      <c r="I15246" s="198">
        <f t="shared" si="509"/>
        <v>11</v>
      </c>
    </row>
    <row r="15247" spans="1:9" x14ac:dyDescent="0.3">
      <c r="A15247" s="10">
        <v>43791</v>
      </c>
      <c r="B15247" s="11" t="s">
        <v>171</v>
      </c>
      <c r="C15247" s="11" t="s">
        <v>693</v>
      </c>
      <c r="D15247" s="11" t="s">
        <v>662</v>
      </c>
      <c r="E15247" s="11">
        <v>6951687</v>
      </c>
      <c r="F15247" s="15">
        <f>IF(ISBLANK($D15247),"",IF(ISBLANK($E15247),VLOOKUP($D15247,$J:$K,2,FALSE),VLOOKUP($E15247,'Daycare Packages'!$A:$G,7,FALSE)))</f>
        <v>26</v>
      </c>
      <c r="G15247" s="15"/>
      <c r="H15247" s="15">
        <f t="shared" si="508"/>
        <v>26</v>
      </c>
      <c r="I15247" s="198">
        <f t="shared" si="509"/>
        <v>11</v>
      </c>
    </row>
    <row r="15248" spans="1:9" x14ac:dyDescent="0.3">
      <c r="A15248" s="10">
        <v>43791</v>
      </c>
      <c r="B15248" s="11" t="s">
        <v>371</v>
      </c>
      <c r="C15248" s="11" t="s">
        <v>642</v>
      </c>
      <c r="D15248" s="11" t="s">
        <v>659</v>
      </c>
      <c r="F15248" s="15">
        <f>IF(ISBLANK($D15248),"",IF(ISBLANK($E15248),VLOOKUP($D15248,$J:$K,2,FALSE),VLOOKUP($E15248,'Daycare Packages'!$A:$G,7,FALSE)))</f>
        <v>20</v>
      </c>
      <c r="G15248" s="15"/>
      <c r="H15248" s="15">
        <f t="shared" si="508"/>
        <v>20</v>
      </c>
      <c r="I15248" s="198">
        <f t="shared" si="509"/>
        <v>11</v>
      </c>
    </row>
    <row r="15249" spans="1:9" x14ac:dyDescent="0.3">
      <c r="A15249" s="10">
        <v>43791</v>
      </c>
      <c r="B15249" s="11" t="s">
        <v>1987</v>
      </c>
      <c r="C15249" s="11" t="s">
        <v>1988</v>
      </c>
      <c r="D15249" s="11" t="s">
        <v>662</v>
      </c>
      <c r="F15249" s="15">
        <f>IF(ISBLANK($D15249),"",IF(ISBLANK($E15249),VLOOKUP($D15249,$J:$K,2,FALSE),VLOOKUP($E15249,'Daycare Packages'!$A:$G,7,FALSE)))</f>
        <v>30</v>
      </c>
      <c r="G15249" s="15"/>
      <c r="H15249" s="15">
        <f t="shared" si="508"/>
        <v>30</v>
      </c>
      <c r="I15249" s="198">
        <f t="shared" si="509"/>
        <v>11</v>
      </c>
    </row>
    <row r="15250" spans="1:9" x14ac:dyDescent="0.3">
      <c r="A15250" s="10">
        <v>43791</v>
      </c>
      <c r="B15250" s="11" t="s">
        <v>1508</v>
      </c>
      <c r="C15250" s="11" t="s">
        <v>450</v>
      </c>
      <c r="D15250" s="11" t="s">
        <v>662</v>
      </c>
      <c r="E15250" s="11">
        <v>7027499</v>
      </c>
      <c r="F15250" s="15">
        <f>IF(ISBLANK($D15250),"",IF(ISBLANK($E15250),VLOOKUP($D15250,$J:$K,2,FALSE),VLOOKUP($E15250,'Daycare Packages'!$A:$G,7,FALSE)))</f>
        <v>27</v>
      </c>
      <c r="G15250" s="15"/>
      <c r="H15250" s="15">
        <f t="shared" si="508"/>
        <v>27</v>
      </c>
      <c r="I15250" s="198">
        <f t="shared" si="509"/>
        <v>11</v>
      </c>
    </row>
    <row r="15251" spans="1:9" x14ac:dyDescent="0.3">
      <c r="A15251" s="10">
        <v>43791</v>
      </c>
      <c r="B15251" s="11" t="s">
        <v>1979</v>
      </c>
      <c r="C15251" s="11" t="s">
        <v>474</v>
      </c>
      <c r="D15251" s="11" t="s">
        <v>662</v>
      </c>
      <c r="E15251" s="11">
        <v>6921788</v>
      </c>
      <c r="F15251" s="15">
        <f>IF(ISBLANK($D15251),"",IF(ISBLANK($E15251),VLOOKUP($D15251,$J:$K,2,FALSE),VLOOKUP($E15251,'Daycare Packages'!$A:$G,7,FALSE)))</f>
        <v>23</v>
      </c>
      <c r="G15251" s="15"/>
      <c r="H15251" s="15">
        <f t="shared" si="508"/>
        <v>23</v>
      </c>
      <c r="I15251" s="198">
        <f t="shared" si="509"/>
        <v>11</v>
      </c>
    </row>
    <row r="15252" spans="1:9" x14ac:dyDescent="0.3">
      <c r="A15252" s="10">
        <v>43791</v>
      </c>
      <c r="B15252" s="11" t="s">
        <v>1628</v>
      </c>
      <c r="C15252" s="11" t="s">
        <v>1629</v>
      </c>
      <c r="D15252" s="11" t="s">
        <v>662</v>
      </c>
      <c r="E15252" s="11">
        <v>6989097</v>
      </c>
      <c r="F15252" s="15">
        <f>IF(ISBLANK($D15252),"",IF(ISBLANK($E15252),VLOOKUP($D15252,$J:$K,2,FALSE),VLOOKUP($E15252,'Daycare Packages'!$A:$G,7,FALSE)))</f>
        <v>27</v>
      </c>
      <c r="G15252" s="15"/>
      <c r="H15252" s="15">
        <f t="shared" si="508"/>
        <v>27</v>
      </c>
      <c r="I15252" s="198">
        <f t="shared" si="509"/>
        <v>11</v>
      </c>
    </row>
    <row r="15253" spans="1:9" x14ac:dyDescent="0.3">
      <c r="A15253" s="10">
        <v>43791</v>
      </c>
      <c r="B15253" s="11" t="s">
        <v>1199</v>
      </c>
      <c r="C15253" s="11" t="s">
        <v>507</v>
      </c>
      <c r="D15253" s="11" t="s">
        <v>662</v>
      </c>
      <c r="F15253" s="15">
        <f>IF(ISBLANK($D15253),"",IF(ISBLANK($E15253),VLOOKUP($D15253,$J:$K,2,FALSE),VLOOKUP($E15253,'Daycare Packages'!$A:$G,7,FALSE)))</f>
        <v>30</v>
      </c>
      <c r="G15253" s="15"/>
      <c r="H15253" s="15">
        <f t="shared" si="508"/>
        <v>30</v>
      </c>
      <c r="I15253" s="198">
        <f t="shared" si="509"/>
        <v>11</v>
      </c>
    </row>
    <row r="15254" spans="1:9" x14ac:dyDescent="0.3">
      <c r="A15254" s="10">
        <v>43791</v>
      </c>
      <c r="B15254" s="11" t="s">
        <v>1164</v>
      </c>
      <c r="C15254" s="11" t="s">
        <v>395</v>
      </c>
      <c r="D15254" s="11" t="s">
        <v>662</v>
      </c>
      <c r="E15254" s="11">
        <v>7004749</v>
      </c>
      <c r="F15254" s="15">
        <f>IF(ISBLANK($D15254),"",IF(ISBLANK($E15254),VLOOKUP($D15254,$J:$K,2,FALSE),VLOOKUP($E15254,'Daycare Packages'!$A:$G,7,FALSE)))</f>
        <v>27</v>
      </c>
      <c r="G15254" s="15"/>
      <c r="H15254" s="15">
        <f t="shared" si="508"/>
        <v>27</v>
      </c>
      <c r="I15254" s="198">
        <f t="shared" si="509"/>
        <v>11</v>
      </c>
    </row>
    <row r="15255" spans="1:9" x14ac:dyDescent="0.3">
      <c r="A15255" s="10">
        <v>43791</v>
      </c>
      <c r="B15255" s="11" t="s">
        <v>2658</v>
      </c>
      <c r="C15255" s="11" t="s">
        <v>860</v>
      </c>
      <c r="D15255" s="11" t="s">
        <v>662</v>
      </c>
      <c r="F15255" s="15">
        <f>IF(ISBLANK($D15255),"",IF(ISBLANK($E15255),VLOOKUP($D15255,$J:$K,2,FALSE),VLOOKUP($E15255,'Daycare Packages'!$A:$G,7,FALSE)))</f>
        <v>30</v>
      </c>
      <c r="G15255" s="15"/>
      <c r="H15255" s="15">
        <f t="shared" si="508"/>
        <v>30</v>
      </c>
      <c r="I15255" s="198">
        <f t="shared" si="509"/>
        <v>11</v>
      </c>
    </row>
    <row r="15256" spans="1:9" x14ac:dyDescent="0.3">
      <c r="A15256" s="10">
        <v>43791</v>
      </c>
      <c r="B15256" s="11" t="s">
        <v>147</v>
      </c>
      <c r="C15256" s="11" t="s">
        <v>796</v>
      </c>
      <c r="D15256" s="11" t="s">
        <v>662</v>
      </c>
      <c r="E15256" s="11">
        <v>6931199</v>
      </c>
      <c r="F15256" s="15">
        <f>IF(ISBLANK($D15256),"",IF(ISBLANK($E15256),VLOOKUP($D15256,$J:$K,2,FALSE),VLOOKUP($E15256,'Daycare Packages'!$A:$G,7,FALSE)))</f>
        <v>23</v>
      </c>
      <c r="G15256" s="15"/>
      <c r="H15256" s="15">
        <f t="shared" si="508"/>
        <v>23</v>
      </c>
      <c r="I15256" s="198">
        <f t="shared" si="509"/>
        <v>11</v>
      </c>
    </row>
    <row r="15257" spans="1:9" x14ac:dyDescent="0.3">
      <c r="A15257" s="10">
        <v>43791</v>
      </c>
      <c r="B15257" s="11" t="s">
        <v>2367</v>
      </c>
      <c r="C15257" s="11" t="s">
        <v>631</v>
      </c>
      <c r="D15257" s="11" t="s">
        <v>662</v>
      </c>
      <c r="E15257" s="11">
        <v>6966486</v>
      </c>
      <c r="F15257" s="15">
        <f>IF(ISBLANK($D15257),"",IF(ISBLANK($E15257),VLOOKUP($D15257,$J:$K,2,FALSE),VLOOKUP($E15257,'Daycare Packages'!$A:$G,7,FALSE)))</f>
        <v>25</v>
      </c>
      <c r="G15257" s="15"/>
      <c r="H15257" s="15">
        <f t="shared" si="508"/>
        <v>25</v>
      </c>
      <c r="I15257" s="198">
        <f t="shared" si="509"/>
        <v>11</v>
      </c>
    </row>
    <row r="15258" spans="1:9" x14ac:dyDescent="0.3">
      <c r="A15258" s="10">
        <v>43791</v>
      </c>
      <c r="B15258" s="11" t="s">
        <v>173</v>
      </c>
      <c r="C15258" s="11" t="s">
        <v>587</v>
      </c>
      <c r="D15258" s="11" t="s">
        <v>662</v>
      </c>
      <c r="E15258" s="11">
        <v>6957195</v>
      </c>
      <c r="F15258" s="15">
        <f>IF(ISBLANK($D15258),"",IF(ISBLANK($E15258),VLOOKUP($D15258,$J:$K,2,FALSE),VLOOKUP($E15258,'Daycare Packages'!$A:$G,7,FALSE)))</f>
        <v>25</v>
      </c>
      <c r="G15258" s="15"/>
      <c r="H15258" s="15">
        <f t="shared" si="508"/>
        <v>25</v>
      </c>
      <c r="I15258" s="198">
        <f t="shared" si="509"/>
        <v>11</v>
      </c>
    </row>
    <row r="15259" spans="1:9" x14ac:dyDescent="0.3">
      <c r="A15259" s="10">
        <v>43791</v>
      </c>
      <c r="B15259" s="11" t="s">
        <v>1805</v>
      </c>
      <c r="C15259" s="11" t="s">
        <v>548</v>
      </c>
      <c r="D15259" s="11" t="s">
        <v>662</v>
      </c>
      <c r="F15259" s="15">
        <f>IF(ISBLANK($D15259),"",IF(ISBLANK($E15259),VLOOKUP($D15259,$J:$K,2,FALSE),VLOOKUP($E15259,'Daycare Packages'!$A:$G,7,FALSE)))</f>
        <v>30</v>
      </c>
      <c r="G15259" s="15"/>
      <c r="H15259" s="15">
        <f t="shared" si="508"/>
        <v>30</v>
      </c>
      <c r="I15259" s="198">
        <f t="shared" si="509"/>
        <v>11</v>
      </c>
    </row>
    <row r="15260" spans="1:9" x14ac:dyDescent="0.3">
      <c r="A15260" s="10">
        <v>43791</v>
      </c>
      <c r="B15260" s="11" t="s">
        <v>157</v>
      </c>
      <c r="C15260" s="11" t="s">
        <v>448</v>
      </c>
      <c r="D15260" s="11" t="s">
        <v>662</v>
      </c>
      <c r="E15260" s="11">
        <v>7027036</v>
      </c>
      <c r="F15260" s="15">
        <f>IF(ISBLANK($D15260),"",IF(ISBLANK($E15260),VLOOKUP($D15260,$J:$K,2,FALSE),VLOOKUP($E15260,'Daycare Packages'!$A:$G,7,FALSE)))</f>
        <v>27</v>
      </c>
      <c r="G15260" s="15"/>
      <c r="H15260" s="15">
        <f t="shared" si="508"/>
        <v>27</v>
      </c>
      <c r="I15260" s="198">
        <f t="shared" si="509"/>
        <v>11</v>
      </c>
    </row>
    <row r="15261" spans="1:9" x14ac:dyDescent="0.3">
      <c r="A15261" s="10">
        <v>43791</v>
      </c>
      <c r="B15261" s="11" t="s">
        <v>230</v>
      </c>
      <c r="C15261" s="11" t="s">
        <v>493</v>
      </c>
      <c r="D15261" s="11" t="s">
        <v>662</v>
      </c>
      <c r="E15261" s="11">
        <v>7020404</v>
      </c>
      <c r="F15261" s="15">
        <f>IF(ISBLANK($D15261),"",IF(ISBLANK($E15261),VLOOKUP($D15261,$J:$K,2,FALSE),VLOOKUP($E15261,'Daycare Packages'!$A:$G,7,FALSE)))</f>
        <v>27</v>
      </c>
      <c r="G15261" s="15"/>
      <c r="H15261" s="15">
        <f t="shared" si="508"/>
        <v>27</v>
      </c>
      <c r="I15261" s="198">
        <f t="shared" si="509"/>
        <v>11</v>
      </c>
    </row>
    <row r="15262" spans="1:9" x14ac:dyDescent="0.3">
      <c r="A15262" s="10">
        <v>43791</v>
      </c>
      <c r="B15262" s="11" t="s">
        <v>127</v>
      </c>
      <c r="C15262" s="11" t="s">
        <v>715</v>
      </c>
      <c r="D15262" s="11" t="s">
        <v>662</v>
      </c>
      <c r="E15262" s="11">
        <v>7003404</v>
      </c>
      <c r="F15262" s="15">
        <f>IF(ISBLANK($D15262),"",IF(ISBLANK($E15262),VLOOKUP($D15262,$J:$K,2,FALSE),VLOOKUP($E15262,'Daycare Packages'!$A:$G,7,FALSE)))</f>
        <v>23</v>
      </c>
      <c r="G15262" s="15"/>
      <c r="H15262" s="15">
        <f t="shared" si="508"/>
        <v>23</v>
      </c>
      <c r="I15262" s="198">
        <f t="shared" si="509"/>
        <v>11</v>
      </c>
    </row>
    <row r="15263" spans="1:9" x14ac:dyDescent="0.3">
      <c r="A15263" s="10">
        <v>43791</v>
      </c>
      <c r="B15263" s="11" t="s">
        <v>511</v>
      </c>
      <c r="C15263" s="11" t="s">
        <v>512</v>
      </c>
      <c r="D15263" s="11" t="s">
        <v>662</v>
      </c>
      <c r="F15263" s="15">
        <f>IF(ISBLANK($D15263),"",IF(ISBLANK($E15263),VLOOKUP($D15263,$J:$K,2,FALSE),VLOOKUP($E15263,'Daycare Packages'!$A:$G,7,FALSE)))</f>
        <v>30</v>
      </c>
      <c r="G15263" s="15"/>
      <c r="H15263" s="15">
        <f t="shared" si="508"/>
        <v>30</v>
      </c>
      <c r="I15263" s="198">
        <f t="shared" si="509"/>
        <v>11</v>
      </c>
    </row>
    <row r="15264" spans="1:9" x14ac:dyDescent="0.3">
      <c r="A15264" s="10">
        <v>43791</v>
      </c>
      <c r="B15264" s="11" t="s">
        <v>189</v>
      </c>
      <c r="C15264" s="11" t="s">
        <v>638</v>
      </c>
      <c r="D15264" s="11" t="s">
        <v>662</v>
      </c>
      <c r="E15264" s="11">
        <v>6895721</v>
      </c>
      <c r="F15264" s="15">
        <f>IF(ISBLANK($D15264),"",IF(ISBLANK($E15264),VLOOKUP($D15264,$J:$K,2,FALSE),VLOOKUP($E15264,'Daycare Packages'!$A:$G,7,FALSE)))</f>
        <v>25</v>
      </c>
      <c r="G15264" s="15"/>
      <c r="H15264" s="15">
        <f t="shared" si="508"/>
        <v>25</v>
      </c>
      <c r="I15264" s="198">
        <f t="shared" si="509"/>
        <v>11</v>
      </c>
    </row>
    <row r="15265" spans="1:9" x14ac:dyDescent="0.3">
      <c r="A15265" s="10">
        <v>43791</v>
      </c>
      <c r="B15265" s="11" t="s">
        <v>1465</v>
      </c>
      <c r="C15265" s="11" t="s">
        <v>910</v>
      </c>
      <c r="D15265" s="11" t="s">
        <v>662</v>
      </c>
      <c r="F15265" s="15">
        <f>IF(ISBLANK($D15265),"",IF(ISBLANK($E15265),VLOOKUP($D15265,$J:$K,2,FALSE),VLOOKUP($E15265,'Daycare Packages'!$A:$G,7,FALSE)))</f>
        <v>30</v>
      </c>
      <c r="G15265" s="15"/>
      <c r="H15265" s="15">
        <f t="shared" ref="H15265:H15328" si="510">IF(ISBLANK(D15265),"",SUM(F15265:G15265))</f>
        <v>30</v>
      </c>
      <c r="I15265" s="198">
        <f t="shared" si="509"/>
        <v>11</v>
      </c>
    </row>
    <row r="15266" spans="1:9" x14ac:dyDescent="0.3">
      <c r="A15266" s="10">
        <v>43791</v>
      </c>
      <c r="B15266" s="11" t="s">
        <v>1165</v>
      </c>
      <c r="C15266" s="11" t="s">
        <v>1166</v>
      </c>
      <c r="D15266" s="11" t="s">
        <v>662</v>
      </c>
      <c r="E15266" s="11">
        <v>7012565</v>
      </c>
      <c r="F15266" s="15">
        <f>IF(ISBLANK($D15266),"",IF(ISBLANK($E15266),VLOOKUP($D15266,$J:$K,2,FALSE),VLOOKUP($E15266,'Daycare Packages'!$A:$G,7,FALSE)))</f>
        <v>26</v>
      </c>
      <c r="G15266" s="15"/>
      <c r="H15266" s="15">
        <f t="shared" si="510"/>
        <v>26</v>
      </c>
      <c r="I15266" s="198">
        <f t="shared" si="509"/>
        <v>11</v>
      </c>
    </row>
    <row r="15267" spans="1:9" x14ac:dyDescent="0.3">
      <c r="A15267" s="10">
        <v>43791</v>
      </c>
      <c r="B15267" s="11" t="s">
        <v>193</v>
      </c>
      <c r="C15267" s="11" t="s">
        <v>776</v>
      </c>
      <c r="D15267" s="11" t="s">
        <v>662</v>
      </c>
      <c r="E15267" s="11">
        <v>7026464</v>
      </c>
      <c r="F15267" s="15">
        <f>IF(ISBLANK($D15267),"",IF(ISBLANK($E15267),VLOOKUP($D15267,$J:$K,2,FALSE),VLOOKUP($E15267,'Daycare Packages'!$A:$G,7,FALSE)))</f>
        <v>27</v>
      </c>
      <c r="G15267" s="15"/>
      <c r="H15267" s="15">
        <f t="shared" si="510"/>
        <v>27</v>
      </c>
      <c r="I15267" s="198">
        <f t="shared" si="509"/>
        <v>11</v>
      </c>
    </row>
    <row r="15268" spans="1:9" x14ac:dyDescent="0.3">
      <c r="A15268" s="10">
        <v>43791</v>
      </c>
      <c r="B15268" s="11" t="s">
        <v>989</v>
      </c>
      <c r="C15268" s="11" t="s">
        <v>765</v>
      </c>
      <c r="D15268" s="11" t="s">
        <v>662</v>
      </c>
      <c r="F15268" s="15">
        <f>IF(ISBLANK($D15268),"",IF(ISBLANK($E15268),VLOOKUP($D15268,$J:$K,2,FALSE),VLOOKUP($E15268,'Daycare Packages'!$A:$G,7,FALSE)))</f>
        <v>30</v>
      </c>
      <c r="G15268" s="15"/>
      <c r="H15268" s="15">
        <f t="shared" si="510"/>
        <v>30</v>
      </c>
      <c r="I15268" s="198">
        <f t="shared" si="509"/>
        <v>11</v>
      </c>
    </row>
    <row r="15269" spans="1:9" x14ac:dyDescent="0.3">
      <c r="A15269" s="10">
        <v>43791</v>
      </c>
      <c r="B15269" s="11" t="s">
        <v>2397</v>
      </c>
      <c r="C15269" s="11" t="s">
        <v>395</v>
      </c>
      <c r="D15269" s="11" t="s">
        <v>662</v>
      </c>
      <c r="E15269" s="11">
        <v>7023600</v>
      </c>
      <c r="F15269" s="15">
        <f>IF(ISBLANK($D15269),"",IF(ISBLANK($E15269),VLOOKUP($D15269,$J:$K,2,FALSE),VLOOKUP($E15269,'Daycare Packages'!$A:$G,7,FALSE)))</f>
        <v>27</v>
      </c>
      <c r="G15269" s="15"/>
      <c r="H15269" s="15">
        <f t="shared" si="510"/>
        <v>27</v>
      </c>
      <c r="I15269" s="198">
        <f t="shared" si="509"/>
        <v>11</v>
      </c>
    </row>
    <row r="15270" spans="1:9" x14ac:dyDescent="0.3">
      <c r="A15270" s="10">
        <v>43791</v>
      </c>
      <c r="B15270" s="11" t="s">
        <v>626</v>
      </c>
      <c r="C15270" s="11" t="s">
        <v>627</v>
      </c>
      <c r="D15270" s="11" t="s">
        <v>662</v>
      </c>
      <c r="F15270" s="15">
        <f>IF(ISBLANK($D15270),"",IF(ISBLANK($E15270),VLOOKUP($D15270,$J:$K,2,FALSE),VLOOKUP($E15270,'Daycare Packages'!$A:$G,7,FALSE)))</f>
        <v>30</v>
      </c>
      <c r="G15270" s="15"/>
      <c r="H15270" s="15">
        <f t="shared" si="510"/>
        <v>30</v>
      </c>
      <c r="I15270" s="198">
        <f t="shared" si="509"/>
        <v>11</v>
      </c>
    </row>
    <row r="15271" spans="1:9" x14ac:dyDescent="0.3">
      <c r="A15271" s="10">
        <v>43791</v>
      </c>
      <c r="B15271" s="11" t="s">
        <v>663</v>
      </c>
      <c r="C15271" s="11" t="s">
        <v>2659</v>
      </c>
      <c r="D15271" s="11" t="s">
        <v>662</v>
      </c>
      <c r="F15271" s="15">
        <f>IF(ISBLANK($D15271),"",IF(ISBLANK($E15271),VLOOKUP($D15271,$J:$K,2,FALSE),VLOOKUP($E15271,'Daycare Packages'!$A:$G,7,FALSE)))</f>
        <v>30</v>
      </c>
      <c r="G15271" s="15"/>
      <c r="H15271" s="15">
        <f t="shared" si="510"/>
        <v>30</v>
      </c>
      <c r="I15271" s="198">
        <f t="shared" si="509"/>
        <v>11</v>
      </c>
    </row>
    <row r="15272" spans="1:9" x14ac:dyDescent="0.3">
      <c r="A15272" s="10">
        <v>43791</v>
      </c>
      <c r="B15272" s="11" t="s">
        <v>663</v>
      </c>
      <c r="C15272" s="11" t="s">
        <v>664</v>
      </c>
      <c r="D15272" s="11" t="s">
        <v>662</v>
      </c>
      <c r="F15272" s="15">
        <f>IF(ISBLANK($D15272),"",IF(ISBLANK($E15272),VLOOKUP($D15272,$J:$K,2,FALSE),VLOOKUP($E15272,'Daycare Packages'!$A:$G,7,FALSE)))</f>
        <v>30</v>
      </c>
      <c r="G15272" s="15"/>
      <c r="H15272" s="15">
        <f t="shared" si="510"/>
        <v>30</v>
      </c>
      <c r="I15272" s="198">
        <f t="shared" si="509"/>
        <v>11</v>
      </c>
    </row>
    <row r="15273" spans="1:9" x14ac:dyDescent="0.3">
      <c r="A15273" s="10">
        <v>43791</v>
      </c>
      <c r="B15273" s="11" t="s">
        <v>1974</v>
      </c>
      <c r="C15273" s="11" t="s">
        <v>1975</v>
      </c>
      <c r="D15273" s="11" t="s">
        <v>662</v>
      </c>
      <c r="F15273" s="15">
        <f>IF(ISBLANK($D15273),"",IF(ISBLANK($E15273),VLOOKUP($D15273,$J:$K,2,FALSE),VLOOKUP($E15273,'Daycare Packages'!$A:$G,7,FALSE)))</f>
        <v>30</v>
      </c>
      <c r="G15273" s="15"/>
      <c r="H15273" s="15">
        <f t="shared" si="510"/>
        <v>30</v>
      </c>
      <c r="I15273" s="198">
        <f t="shared" si="509"/>
        <v>11</v>
      </c>
    </row>
    <row r="15274" spans="1:9" x14ac:dyDescent="0.3">
      <c r="A15274" s="10">
        <v>43791</v>
      </c>
      <c r="B15274" s="11" t="s">
        <v>2401</v>
      </c>
      <c r="C15274" s="11" t="s">
        <v>498</v>
      </c>
      <c r="D15274" s="11" t="s">
        <v>662</v>
      </c>
      <c r="F15274" s="15">
        <f>IF(ISBLANK($D15274),"",IF(ISBLANK($E15274),VLOOKUP($D15274,$J:$K,2,FALSE),VLOOKUP($E15274,'Daycare Packages'!$A:$G,7,FALSE)))</f>
        <v>30</v>
      </c>
      <c r="G15274" s="15"/>
      <c r="H15274" s="15">
        <f t="shared" si="510"/>
        <v>30</v>
      </c>
      <c r="I15274" s="198">
        <f t="shared" si="509"/>
        <v>11</v>
      </c>
    </row>
    <row r="15275" spans="1:9" x14ac:dyDescent="0.3">
      <c r="A15275" s="10">
        <v>43791</v>
      </c>
      <c r="B15275" s="11" t="s">
        <v>220</v>
      </c>
      <c r="C15275" s="11" t="s">
        <v>548</v>
      </c>
      <c r="D15275" s="11" t="s">
        <v>662</v>
      </c>
      <c r="F15275" s="15">
        <f>IF(ISBLANK($D15275),"",IF(ISBLANK($E15275),VLOOKUP($D15275,$J:$K,2,FALSE),VLOOKUP($E15275,'Daycare Packages'!$A:$G,7,FALSE)))</f>
        <v>30</v>
      </c>
      <c r="G15275" s="15"/>
      <c r="H15275" s="15">
        <f t="shared" si="510"/>
        <v>30</v>
      </c>
      <c r="I15275" s="198">
        <f t="shared" si="509"/>
        <v>11</v>
      </c>
    </row>
    <row r="15276" spans="1:9" x14ac:dyDescent="0.3">
      <c r="A15276" s="10">
        <v>43791</v>
      </c>
      <c r="B15276" s="11" t="s">
        <v>155</v>
      </c>
      <c r="C15276" s="11" t="s">
        <v>875</v>
      </c>
      <c r="D15276" s="11" t="s">
        <v>662</v>
      </c>
      <c r="E15276" s="11">
        <v>6699533</v>
      </c>
      <c r="F15276" s="15">
        <f>IF(ISBLANK($D15276),"",IF(ISBLANK($E15276),VLOOKUP($D15276,$J:$K,2,FALSE),VLOOKUP($E15276,'Daycare Packages'!$A:$G,7,FALSE)))</f>
        <v>26</v>
      </c>
      <c r="G15276" s="15"/>
      <c r="H15276" s="15">
        <f t="shared" si="510"/>
        <v>26</v>
      </c>
      <c r="I15276" s="198">
        <f t="shared" si="509"/>
        <v>11</v>
      </c>
    </row>
    <row r="15277" spans="1:9" x14ac:dyDescent="0.3">
      <c r="A15277" s="10">
        <v>43791</v>
      </c>
      <c r="B15277" s="11" t="s">
        <v>155</v>
      </c>
      <c r="C15277" s="11" t="s">
        <v>715</v>
      </c>
      <c r="D15277" s="11" t="s">
        <v>662</v>
      </c>
      <c r="E15277" s="11">
        <v>6699533</v>
      </c>
      <c r="F15277" s="15">
        <f>IF(ISBLANK($D15277),"",IF(ISBLANK($E15277),VLOOKUP($D15277,$J:$K,2,FALSE),VLOOKUP($E15277,'Daycare Packages'!$A:$G,7,FALSE)))</f>
        <v>26</v>
      </c>
      <c r="G15277" s="15"/>
      <c r="H15277" s="15">
        <f t="shared" si="510"/>
        <v>26</v>
      </c>
      <c r="I15277" s="198">
        <f t="shared" si="509"/>
        <v>11</v>
      </c>
    </row>
    <row r="15278" spans="1:9" x14ac:dyDescent="0.3">
      <c r="A15278" s="55">
        <v>43791</v>
      </c>
      <c r="B15278" s="56" t="s">
        <v>155</v>
      </c>
      <c r="C15278" s="56" t="s">
        <v>2660</v>
      </c>
      <c r="D15278" s="56" t="s">
        <v>662</v>
      </c>
      <c r="E15278" s="56">
        <v>6699533</v>
      </c>
      <c r="F15278" s="59">
        <f>IF(ISBLANK($D15278),"",IF(ISBLANK($E15278),VLOOKUP($D15278,$J:$K,2,FALSE),VLOOKUP($E15278,'Daycare Packages'!$A:$G,7,FALSE)))</f>
        <v>26</v>
      </c>
      <c r="G15278" s="59"/>
      <c r="H15278" s="59">
        <f t="shared" si="510"/>
        <v>26</v>
      </c>
      <c r="I15278" s="198">
        <f t="shared" si="509"/>
        <v>11</v>
      </c>
    </row>
    <row r="15279" spans="1:9" x14ac:dyDescent="0.3">
      <c r="A15279" s="10">
        <v>43792</v>
      </c>
      <c r="B15279" s="11" t="s">
        <v>216</v>
      </c>
      <c r="C15279" s="11" t="s">
        <v>448</v>
      </c>
      <c r="D15279" s="11" t="s">
        <v>662</v>
      </c>
      <c r="E15279" s="11">
        <v>7027074</v>
      </c>
      <c r="F15279" s="15">
        <f>IF(ISBLANK($D15279),"",IF(ISBLANK($E15279),VLOOKUP($D15279,$J:$K,2,FALSE),VLOOKUP($E15279,'Daycare Packages'!$A:$G,7,FALSE)))</f>
        <v>27</v>
      </c>
      <c r="G15279" s="15"/>
      <c r="H15279" s="15">
        <f t="shared" si="510"/>
        <v>27</v>
      </c>
      <c r="I15279" s="198">
        <f t="shared" si="509"/>
        <v>11</v>
      </c>
    </row>
    <row r="15280" spans="1:9" x14ac:dyDescent="0.3">
      <c r="A15280" s="10">
        <v>43792</v>
      </c>
      <c r="B15280" s="11" t="s">
        <v>1890</v>
      </c>
      <c r="C15280" s="11" t="s">
        <v>1891</v>
      </c>
      <c r="D15280" s="11" t="s">
        <v>662</v>
      </c>
      <c r="F15280" s="15">
        <f>IF(ISBLANK($D15280),"",IF(ISBLANK($E15280),VLOOKUP($D15280,$J:$K,2,FALSE),VLOOKUP($E15280,'Daycare Packages'!$A:$G,7,FALSE)))</f>
        <v>30</v>
      </c>
      <c r="G15280" s="15"/>
      <c r="H15280" s="15">
        <f t="shared" si="510"/>
        <v>30</v>
      </c>
      <c r="I15280" s="198">
        <f t="shared" si="509"/>
        <v>11</v>
      </c>
    </row>
    <row r="15281" spans="1:9" x14ac:dyDescent="0.3">
      <c r="A15281" s="10">
        <v>43792</v>
      </c>
      <c r="B15281" s="11" t="s">
        <v>836</v>
      </c>
      <c r="C15281" s="11" t="s">
        <v>498</v>
      </c>
      <c r="D15281" s="11" t="s">
        <v>662</v>
      </c>
      <c r="F15281" s="15">
        <f>IF(ISBLANK($D15281),"",IF(ISBLANK($E15281),VLOOKUP($D15281,$J:$K,2,FALSE),VLOOKUP($E15281,'Daycare Packages'!$A:$G,7,FALSE)))</f>
        <v>30</v>
      </c>
      <c r="G15281" s="15"/>
      <c r="H15281" s="15">
        <f t="shared" si="510"/>
        <v>30</v>
      </c>
      <c r="I15281" s="198">
        <f t="shared" si="509"/>
        <v>11</v>
      </c>
    </row>
    <row r="15282" spans="1:9" x14ac:dyDescent="0.3">
      <c r="A15282" s="10">
        <v>43792</v>
      </c>
      <c r="B15282" s="11" t="s">
        <v>751</v>
      </c>
      <c r="C15282" s="11" t="s">
        <v>752</v>
      </c>
      <c r="D15282" s="11" t="s">
        <v>662</v>
      </c>
      <c r="F15282" s="15">
        <f>IF(ISBLANK($D15282),"",IF(ISBLANK($E15282),VLOOKUP($D15282,$J:$K,2,FALSE),VLOOKUP($E15282,'Daycare Packages'!$A:$G,7,FALSE)))</f>
        <v>30</v>
      </c>
      <c r="G15282" s="15"/>
      <c r="H15282" s="15">
        <f t="shared" si="510"/>
        <v>30</v>
      </c>
      <c r="I15282" s="198">
        <f t="shared" si="509"/>
        <v>11</v>
      </c>
    </row>
    <row r="15283" spans="1:9" x14ac:dyDescent="0.3">
      <c r="A15283" s="10">
        <v>43792</v>
      </c>
      <c r="B15283" s="11" t="s">
        <v>2440</v>
      </c>
      <c r="C15283" s="11" t="s">
        <v>1590</v>
      </c>
      <c r="D15283" s="11" t="s">
        <v>662</v>
      </c>
      <c r="F15283" s="15">
        <f>IF(ISBLANK($D15283),"",IF(ISBLANK($E15283),VLOOKUP($D15283,$J:$K,2,FALSE),VLOOKUP($E15283,'Daycare Packages'!$A:$G,7,FALSE)))</f>
        <v>30</v>
      </c>
      <c r="G15283" s="15"/>
      <c r="H15283" s="15">
        <f t="shared" si="510"/>
        <v>30</v>
      </c>
      <c r="I15283" s="198">
        <f t="shared" si="509"/>
        <v>11</v>
      </c>
    </row>
    <row r="15284" spans="1:9" x14ac:dyDescent="0.3">
      <c r="A15284" s="10">
        <v>43792</v>
      </c>
      <c r="B15284" s="11" t="s">
        <v>136</v>
      </c>
      <c r="C15284" s="11" t="s">
        <v>650</v>
      </c>
      <c r="D15284" s="11" t="s">
        <v>662</v>
      </c>
      <c r="E15284" s="11">
        <v>7008308</v>
      </c>
      <c r="F15284" s="15">
        <f>IF(ISBLANK($D15284),"",IF(ISBLANK($E15284),VLOOKUP($D15284,$J:$K,2,FALSE),VLOOKUP($E15284,'Daycare Packages'!$A:$G,7,FALSE)))</f>
        <v>26</v>
      </c>
      <c r="G15284" s="15"/>
      <c r="H15284" s="15">
        <f t="shared" si="510"/>
        <v>26</v>
      </c>
      <c r="I15284" s="198">
        <f t="shared" si="509"/>
        <v>11</v>
      </c>
    </row>
    <row r="15285" spans="1:9" x14ac:dyDescent="0.3">
      <c r="A15285" s="10">
        <v>43792</v>
      </c>
      <c r="B15285" s="11" t="s">
        <v>1221</v>
      </c>
      <c r="C15285" s="11" t="s">
        <v>1222</v>
      </c>
      <c r="D15285" s="11" t="s">
        <v>662</v>
      </c>
      <c r="E15285" s="11">
        <v>7007444</v>
      </c>
      <c r="F15285" s="15">
        <f>IF(ISBLANK($D15285),"",IF(ISBLANK($E15285),VLOOKUP($D15285,$J:$K,2,FALSE),VLOOKUP($E15285,'Daycare Packages'!$A:$G,7,FALSE)))</f>
        <v>26</v>
      </c>
      <c r="G15285" s="15"/>
      <c r="H15285" s="15">
        <f t="shared" si="510"/>
        <v>26</v>
      </c>
      <c r="I15285" s="198">
        <f t="shared" si="509"/>
        <v>11</v>
      </c>
    </row>
    <row r="15286" spans="1:9" x14ac:dyDescent="0.3">
      <c r="A15286" s="10">
        <v>43792</v>
      </c>
      <c r="B15286" s="11" t="s">
        <v>134</v>
      </c>
      <c r="C15286" s="11" t="s">
        <v>883</v>
      </c>
      <c r="D15286" s="11" t="s">
        <v>662</v>
      </c>
      <c r="E15286" s="11">
        <v>6948743</v>
      </c>
      <c r="F15286" s="15">
        <f>IF(ISBLANK($D15286),"",IF(ISBLANK($E15286),VLOOKUP($D15286,$J:$K,2,FALSE),VLOOKUP($E15286,'Daycare Packages'!$A:$G,7,FALSE)))</f>
        <v>27</v>
      </c>
      <c r="G15286" s="15"/>
      <c r="H15286" s="15">
        <f t="shared" si="510"/>
        <v>27</v>
      </c>
      <c r="I15286" s="198">
        <f t="shared" si="509"/>
        <v>11</v>
      </c>
    </row>
    <row r="15287" spans="1:9" x14ac:dyDescent="0.3">
      <c r="A15287" s="10">
        <v>43792</v>
      </c>
      <c r="B15287" s="11" t="s">
        <v>873</v>
      </c>
      <c r="C15287" s="11" t="s">
        <v>493</v>
      </c>
      <c r="D15287" s="11" t="s">
        <v>662</v>
      </c>
      <c r="E15287" s="11">
        <v>7001233</v>
      </c>
      <c r="F15287" s="15">
        <f>IF(ISBLANK($D15287),"",IF(ISBLANK($E15287),VLOOKUP($D15287,$J:$K,2,FALSE),VLOOKUP($E15287,'Daycare Packages'!$A:$G,7,FALSE)))</f>
        <v>27</v>
      </c>
      <c r="G15287" s="15"/>
      <c r="H15287" s="15">
        <f t="shared" si="510"/>
        <v>27</v>
      </c>
      <c r="I15287" s="198">
        <f t="shared" si="509"/>
        <v>11</v>
      </c>
    </row>
    <row r="15288" spans="1:9" x14ac:dyDescent="0.3">
      <c r="A15288" s="10">
        <v>43792</v>
      </c>
      <c r="B15288" s="11" t="s">
        <v>182</v>
      </c>
      <c r="C15288" s="11" t="s">
        <v>685</v>
      </c>
      <c r="D15288" s="11" t="s">
        <v>662</v>
      </c>
      <c r="E15288" s="11">
        <v>7031166</v>
      </c>
      <c r="F15288" s="15">
        <f>IF(ISBLANK($D15288),"",IF(ISBLANK($E15288),VLOOKUP($D15288,$J:$K,2,FALSE),VLOOKUP($E15288,'Daycare Packages'!$A:$G,7,FALSE)))</f>
        <v>20.7</v>
      </c>
      <c r="G15288" s="15"/>
      <c r="H15288" s="15">
        <f t="shared" si="510"/>
        <v>20.7</v>
      </c>
      <c r="I15288" s="198">
        <f t="shared" si="509"/>
        <v>11</v>
      </c>
    </row>
    <row r="15289" spans="1:9" x14ac:dyDescent="0.3">
      <c r="A15289" s="10">
        <v>43792</v>
      </c>
      <c r="B15289" s="11" t="s">
        <v>677</v>
      </c>
      <c r="C15289" s="11" t="s">
        <v>678</v>
      </c>
      <c r="D15289" s="11" t="s">
        <v>662</v>
      </c>
      <c r="F15289" s="15">
        <f>IF(ISBLANK($D15289),"",IF(ISBLANK($E15289),VLOOKUP($D15289,$J:$K,2,FALSE),VLOOKUP($E15289,'Daycare Packages'!$A:$G,7,FALSE)))</f>
        <v>30</v>
      </c>
      <c r="G15289" s="15"/>
      <c r="H15289" s="15">
        <f t="shared" si="510"/>
        <v>30</v>
      </c>
      <c r="I15289" s="198">
        <f t="shared" si="509"/>
        <v>11</v>
      </c>
    </row>
    <row r="15290" spans="1:9" x14ac:dyDescent="0.3">
      <c r="A15290" s="10">
        <v>43792</v>
      </c>
      <c r="B15290" s="11" t="s">
        <v>2662</v>
      </c>
      <c r="C15290" s="11" t="s">
        <v>829</v>
      </c>
      <c r="D15290" s="11" t="s">
        <v>662</v>
      </c>
      <c r="F15290" s="15">
        <f>IF(ISBLANK($D15290),"",IF(ISBLANK($E15290),VLOOKUP($D15290,$J:$K,2,FALSE),VLOOKUP($E15290,'Daycare Packages'!$A:$G,7,FALSE)))</f>
        <v>30</v>
      </c>
      <c r="G15290" s="15"/>
      <c r="H15290" s="15">
        <f t="shared" si="510"/>
        <v>30</v>
      </c>
      <c r="I15290" s="198">
        <f t="shared" si="509"/>
        <v>11</v>
      </c>
    </row>
    <row r="15291" spans="1:9" x14ac:dyDescent="0.3">
      <c r="A15291" s="10">
        <v>43792</v>
      </c>
      <c r="B15291" s="11" t="s">
        <v>783</v>
      </c>
      <c r="C15291" s="11" t="s">
        <v>514</v>
      </c>
      <c r="D15291" s="11" t="s">
        <v>662</v>
      </c>
      <c r="F15291" s="15">
        <f>IF(ISBLANK($D15291),"",IF(ISBLANK($E15291),VLOOKUP($D15291,$J:$K,2,FALSE),VLOOKUP($E15291,'Daycare Packages'!$A:$G,7,FALSE)))</f>
        <v>30</v>
      </c>
      <c r="G15291" s="15"/>
      <c r="H15291" s="15">
        <f t="shared" si="510"/>
        <v>30</v>
      </c>
      <c r="I15291" s="198">
        <f t="shared" si="509"/>
        <v>11</v>
      </c>
    </row>
    <row r="15292" spans="1:9" x14ac:dyDescent="0.3">
      <c r="A15292" s="10">
        <v>43792</v>
      </c>
      <c r="B15292" s="11" t="s">
        <v>663</v>
      </c>
      <c r="C15292" s="11" t="s">
        <v>665</v>
      </c>
      <c r="D15292" s="11" t="s">
        <v>662</v>
      </c>
      <c r="F15292" s="15">
        <f>IF(ISBLANK($D15292),"",IF(ISBLANK($E15292),VLOOKUP($D15292,$J:$K,2,FALSE),VLOOKUP($E15292,'Daycare Packages'!$A:$G,7,FALSE)))</f>
        <v>30</v>
      </c>
      <c r="G15292" s="15"/>
      <c r="H15292" s="15">
        <f t="shared" si="510"/>
        <v>30</v>
      </c>
      <c r="I15292" s="198">
        <f t="shared" si="509"/>
        <v>11</v>
      </c>
    </row>
    <row r="15293" spans="1:9" x14ac:dyDescent="0.3">
      <c r="A15293" s="55">
        <v>43792</v>
      </c>
      <c r="B15293" s="56" t="s">
        <v>663</v>
      </c>
      <c r="C15293" s="56" t="s">
        <v>664</v>
      </c>
      <c r="D15293" s="56" t="s">
        <v>662</v>
      </c>
      <c r="E15293" s="56"/>
      <c r="F15293" s="59">
        <f>IF(ISBLANK($D15293),"",IF(ISBLANK($E15293),VLOOKUP($D15293,$J:$K,2,FALSE),VLOOKUP($E15293,'Daycare Packages'!$A:$G,7,FALSE)))</f>
        <v>30</v>
      </c>
      <c r="G15293" s="59"/>
      <c r="H15293" s="59">
        <f t="shared" si="510"/>
        <v>30</v>
      </c>
      <c r="I15293" s="198">
        <f t="shared" si="509"/>
        <v>11</v>
      </c>
    </row>
    <row r="15294" spans="1:9" x14ac:dyDescent="0.3">
      <c r="A15294" s="10">
        <v>43793</v>
      </c>
      <c r="B15294" s="11" t="s">
        <v>2669</v>
      </c>
      <c r="C15294" s="11" t="s">
        <v>871</v>
      </c>
      <c r="D15294" s="11" t="s">
        <v>662</v>
      </c>
      <c r="E15294" s="11">
        <v>6727428</v>
      </c>
      <c r="F15294" s="15">
        <f>IF(ISBLANK($D15294),"",IF(ISBLANK($E15294),VLOOKUP($D15294,$J:$K,2,FALSE),VLOOKUP($E15294,'Daycare Packages'!$A:$G,7,FALSE)))</f>
        <v>25</v>
      </c>
      <c r="G15294" s="15"/>
      <c r="H15294" s="15">
        <f t="shared" si="510"/>
        <v>25</v>
      </c>
      <c r="I15294" s="198">
        <f t="shared" si="509"/>
        <v>11</v>
      </c>
    </row>
    <row r="15295" spans="1:9" x14ac:dyDescent="0.3">
      <c r="A15295" s="10">
        <v>43793</v>
      </c>
      <c r="B15295" s="11" t="s">
        <v>688</v>
      </c>
      <c r="C15295" s="11" t="s">
        <v>689</v>
      </c>
      <c r="D15295" s="11" t="s">
        <v>662</v>
      </c>
      <c r="F15295" s="15">
        <f>IF(ISBLANK($D15295),"",IF(ISBLANK($E15295),VLOOKUP($D15295,$J:$K,2,FALSE),VLOOKUP($E15295,'Daycare Packages'!$A:$G,7,FALSE)))</f>
        <v>30</v>
      </c>
      <c r="G15295" s="15"/>
      <c r="H15295" s="15">
        <f t="shared" si="510"/>
        <v>30</v>
      </c>
      <c r="I15295" s="198">
        <f t="shared" si="509"/>
        <v>11</v>
      </c>
    </row>
    <row r="15296" spans="1:9" x14ac:dyDescent="0.3">
      <c r="A15296" s="10">
        <v>43793</v>
      </c>
      <c r="B15296" s="11" t="s">
        <v>989</v>
      </c>
      <c r="C15296" s="11" t="s">
        <v>765</v>
      </c>
      <c r="D15296" s="11" t="s">
        <v>662</v>
      </c>
      <c r="F15296" s="15">
        <f>IF(ISBLANK($D15296),"",IF(ISBLANK($E15296),VLOOKUP($D15296,$J:$K,2,FALSE),VLOOKUP($E15296,'Daycare Packages'!$A:$G,7,FALSE)))</f>
        <v>30</v>
      </c>
      <c r="G15296" s="15"/>
      <c r="H15296" s="15">
        <f t="shared" si="510"/>
        <v>30</v>
      </c>
      <c r="I15296" s="198">
        <f t="shared" si="509"/>
        <v>11</v>
      </c>
    </row>
    <row r="15297" spans="1:9" x14ac:dyDescent="0.3">
      <c r="A15297" s="10">
        <v>43793</v>
      </c>
      <c r="B15297" s="11" t="s">
        <v>182</v>
      </c>
      <c r="C15297" s="11" t="s">
        <v>685</v>
      </c>
      <c r="D15297" s="11" t="s">
        <v>662</v>
      </c>
      <c r="E15297" s="11">
        <v>7031166</v>
      </c>
      <c r="F15297" s="15">
        <f>IF(ISBLANK($D15297),"",IF(ISBLANK($E15297),VLOOKUP($D15297,$J:$K,2,FALSE),VLOOKUP($E15297,'Daycare Packages'!$A:$G,7,FALSE)))</f>
        <v>20.7</v>
      </c>
      <c r="G15297" s="15"/>
      <c r="H15297" s="15">
        <f t="shared" si="510"/>
        <v>20.7</v>
      </c>
      <c r="I15297" s="198">
        <f t="shared" si="509"/>
        <v>11</v>
      </c>
    </row>
    <row r="15298" spans="1:9" x14ac:dyDescent="0.3">
      <c r="A15298" s="10">
        <v>43793</v>
      </c>
      <c r="B15298" s="11" t="s">
        <v>783</v>
      </c>
      <c r="C15298" s="11" t="s">
        <v>514</v>
      </c>
      <c r="D15298" s="11" t="s">
        <v>662</v>
      </c>
      <c r="F15298" s="15">
        <f>IF(ISBLANK($D15298),"",IF(ISBLANK($E15298),VLOOKUP($D15298,$J:$K,2,FALSE),VLOOKUP($E15298,'Daycare Packages'!$A:$G,7,FALSE)))</f>
        <v>30</v>
      </c>
      <c r="G15298" s="15"/>
      <c r="H15298" s="15">
        <f t="shared" si="510"/>
        <v>30</v>
      </c>
      <c r="I15298" s="198">
        <f t="shared" si="509"/>
        <v>11</v>
      </c>
    </row>
    <row r="15299" spans="1:9" x14ac:dyDescent="0.3">
      <c r="A15299" s="55">
        <v>43793</v>
      </c>
      <c r="B15299" s="56" t="s">
        <v>677</v>
      </c>
      <c r="C15299" s="56" t="s">
        <v>678</v>
      </c>
      <c r="D15299" s="56" t="s">
        <v>662</v>
      </c>
      <c r="E15299" s="56"/>
      <c r="F15299" s="59">
        <f>IF(ISBLANK($D15299),"",IF(ISBLANK($E15299),VLOOKUP($D15299,$J:$K,2,FALSE),VLOOKUP($E15299,'Daycare Packages'!$A:$G,7,FALSE)))</f>
        <v>30</v>
      </c>
      <c r="G15299" s="59"/>
      <c r="H15299" s="59">
        <f t="shared" si="510"/>
        <v>30</v>
      </c>
      <c r="I15299" s="198">
        <f t="shared" ref="I15299:I15362" si="511">IF(A15299="",0,MONTH(A15299))</f>
        <v>11</v>
      </c>
    </row>
    <row r="15300" spans="1:9" x14ac:dyDescent="0.3">
      <c r="A15300" s="10">
        <v>43794</v>
      </c>
      <c r="B15300" s="11" t="s">
        <v>2672</v>
      </c>
      <c r="C15300" s="11" t="s">
        <v>2673</v>
      </c>
      <c r="D15300" s="11" t="s">
        <v>671</v>
      </c>
      <c r="F15300" s="15">
        <f>IF(ISBLANK($D15300),"",IF(ISBLANK($E15300),VLOOKUP($D15300,$J:$K,2,FALSE),VLOOKUP($E15300,'Daycare Packages'!$A:$G,7,FALSE)))</f>
        <v>0</v>
      </c>
      <c r="G15300" s="15"/>
      <c r="H15300" s="15">
        <f t="shared" si="510"/>
        <v>0</v>
      </c>
      <c r="I15300" s="198">
        <f t="shared" si="511"/>
        <v>11</v>
      </c>
    </row>
    <row r="15301" spans="1:9" x14ac:dyDescent="0.3">
      <c r="A15301" s="10">
        <v>43794</v>
      </c>
      <c r="B15301" s="11" t="s">
        <v>190</v>
      </c>
      <c r="C15301" s="11" t="s">
        <v>718</v>
      </c>
      <c r="D15301" s="11" t="s">
        <v>659</v>
      </c>
      <c r="E15301" s="11">
        <v>7018928</v>
      </c>
      <c r="F15301" s="15">
        <f>IF(ISBLANK($D15301),"",IF(ISBLANK($E15301),VLOOKUP($D15301,$J:$K,2,FALSE),VLOOKUP($E15301,'Daycare Packages'!$A:$G,7,FALSE)))</f>
        <v>18</v>
      </c>
      <c r="G15301" s="15"/>
      <c r="H15301" s="15">
        <f t="shared" si="510"/>
        <v>18</v>
      </c>
      <c r="I15301" s="198">
        <f t="shared" si="511"/>
        <v>11</v>
      </c>
    </row>
    <row r="15302" spans="1:9" x14ac:dyDescent="0.3">
      <c r="A15302" s="10">
        <v>43794</v>
      </c>
      <c r="B15302" s="11" t="s">
        <v>1987</v>
      </c>
      <c r="C15302" s="11" t="s">
        <v>1988</v>
      </c>
      <c r="D15302" s="11" t="s">
        <v>662</v>
      </c>
      <c r="F15302" s="15">
        <f>IF(ISBLANK($D15302),"",IF(ISBLANK($E15302),VLOOKUP($D15302,$J:$K,2,FALSE),VLOOKUP($E15302,'Daycare Packages'!$A:$G,7,FALSE)))</f>
        <v>30</v>
      </c>
      <c r="G15302" s="15"/>
      <c r="H15302" s="15">
        <f t="shared" si="510"/>
        <v>30</v>
      </c>
      <c r="I15302" s="198">
        <f t="shared" si="511"/>
        <v>11</v>
      </c>
    </row>
    <row r="15303" spans="1:9" x14ac:dyDescent="0.3">
      <c r="A15303" s="10">
        <v>43794</v>
      </c>
      <c r="B15303" s="11" t="s">
        <v>663</v>
      </c>
      <c r="C15303" s="11" t="s">
        <v>665</v>
      </c>
      <c r="D15303" s="11" t="s">
        <v>662</v>
      </c>
      <c r="F15303" s="15">
        <f>IF(ISBLANK($D15303),"",IF(ISBLANK($E15303),VLOOKUP($D15303,$J:$K,2,FALSE),VLOOKUP($E15303,'Daycare Packages'!$A:$G,7,FALSE)))</f>
        <v>30</v>
      </c>
      <c r="G15303" s="15"/>
      <c r="H15303" s="15">
        <f t="shared" si="510"/>
        <v>30</v>
      </c>
      <c r="I15303" s="198">
        <f t="shared" si="511"/>
        <v>11</v>
      </c>
    </row>
    <row r="15304" spans="1:9" x14ac:dyDescent="0.3">
      <c r="A15304" s="10">
        <v>43794</v>
      </c>
      <c r="B15304" s="11" t="s">
        <v>663</v>
      </c>
      <c r="C15304" s="11" t="s">
        <v>664</v>
      </c>
      <c r="D15304" s="11" t="s">
        <v>662</v>
      </c>
      <c r="F15304" s="15">
        <f>IF(ISBLANK($D15304),"",IF(ISBLANK($E15304),VLOOKUP($D15304,$J:$K,2,FALSE),VLOOKUP($E15304,'Daycare Packages'!$A:$G,7,FALSE)))</f>
        <v>30</v>
      </c>
      <c r="G15304" s="15"/>
      <c r="H15304" s="15">
        <f t="shared" si="510"/>
        <v>30</v>
      </c>
      <c r="I15304" s="198">
        <f t="shared" si="511"/>
        <v>11</v>
      </c>
    </row>
    <row r="15305" spans="1:9" x14ac:dyDescent="0.3">
      <c r="A15305" s="10">
        <v>43794</v>
      </c>
      <c r="B15305" s="11" t="s">
        <v>185</v>
      </c>
      <c r="C15305" s="11" t="s">
        <v>670</v>
      </c>
      <c r="D15305" s="11" t="s">
        <v>662</v>
      </c>
      <c r="E15305" s="11">
        <v>6992618</v>
      </c>
      <c r="F15305" s="15">
        <f>IF(ISBLANK($D15305),"",IF(ISBLANK($E15305),VLOOKUP($D15305,$J:$K,2,FALSE),VLOOKUP($E15305,'Daycare Packages'!$A:$G,7,FALSE)))</f>
        <v>26</v>
      </c>
      <c r="G15305" s="15"/>
      <c r="H15305" s="15">
        <f t="shared" si="510"/>
        <v>26</v>
      </c>
      <c r="I15305" s="198">
        <f t="shared" si="511"/>
        <v>11</v>
      </c>
    </row>
    <row r="15306" spans="1:9" x14ac:dyDescent="0.3">
      <c r="A15306" s="10">
        <v>43794</v>
      </c>
      <c r="B15306" s="11" t="s">
        <v>160</v>
      </c>
      <c r="C15306" s="11" t="s">
        <v>1761</v>
      </c>
      <c r="D15306" s="11" t="s">
        <v>659</v>
      </c>
      <c r="F15306" s="15">
        <f>IF(ISBLANK($D15306),"",IF(ISBLANK($E15306),VLOOKUP($D15306,$J:$K,2,FALSE),VLOOKUP($E15306,'Daycare Packages'!$A:$G,7,FALSE)))</f>
        <v>20</v>
      </c>
      <c r="G15306" s="15"/>
      <c r="H15306" s="15">
        <f t="shared" si="510"/>
        <v>20</v>
      </c>
      <c r="I15306" s="198">
        <f t="shared" si="511"/>
        <v>11</v>
      </c>
    </row>
    <row r="15307" spans="1:9" x14ac:dyDescent="0.3">
      <c r="A15307" s="10">
        <v>43794</v>
      </c>
      <c r="B15307" s="11" t="s">
        <v>160</v>
      </c>
      <c r="C15307" s="11" t="s">
        <v>794</v>
      </c>
      <c r="D15307" s="11" t="s">
        <v>659</v>
      </c>
      <c r="F15307" s="15">
        <f>IF(ISBLANK($D15307),"",IF(ISBLANK($E15307),VLOOKUP($D15307,$J:$K,2,FALSE),VLOOKUP($E15307,'Daycare Packages'!$A:$G,7,FALSE)))</f>
        <v>20</v>
      </c>
      <c r="G15307" s="15"/>
      <c r="H15307" s="15">
        <f t="shared" si="510"/>
        <v>20</v>
      </c>
      <c r="I15307" s="198">
        <f t="shared" si="511"/>
        <v>11</v>
      </c>
    </row>
    <row r="15308" spans="1:9" x14ac:dyDescent="0.3">
      <c r="A15308" s="10">
        <v>43794</v>
      </c>
      <c r="B15308" s="11" t="s">
        <v>2167</v>
      </c>
      <c r="C15308" s="11" t="s">
        <v>570</v>
      </c>
      <c r="D15308" s="11" t="s">
        <v>662</v>
      </c>
      <c r="E15308" s="11">
        <v>7028302</v>
      </c>
      <c r="F15308" s="15">
        <f>IF(ISBLANK($D15308),"",IF(ISBLANK($E15308),VLOOKUP($D15308,$J:$K,2,FALSE),VLOOKUP($E15308,'Daycare Packages'!$A:$G,7,FALSE)))</f>
        <v>27</v>
      </c>
      <c r="G15308" s="15"/>
      <c r="H15308" s="15">
        <f t="shared" si="510"/>
        <v>27</v>
      </c>
      <c r="I15308" s="198">
        <f t="shared" si="511"/>
        <v>11</v>
      </c>
    </row>
    <row r="15309" spans="1:9" x14ac:dyDescent="0.3">
      <c r="A15309" s="10">
        <v>43794</v>
      </c>
      <c r="B15309" s="11" t="s">
        <v>2421</v>
      </c>
      <c r="C15309" s="11" t="s">
        <v>631</v>
      </c>
      <c r="D15309" s="11" t="s">
        <v>662</v>
      </c>
      <c r="F15309" s="15">
        <f>IF(ISBLANK($D15309),"",IF(ISBLANK($E15309),VLOOKUP($D15309,$J:$K,2,FALSE),VLOOKUP($E15309,'Daycare Packages'!$A:$G,7,FALSE)))</f>
        <v>30</v>
      </c>
      <c r="G15309" s="15"/>
      <c r="H15309" s="15">
        <f t="shared" si="510"/>
        <v>30</v>
      </c>
      <c r="I15309" s="198">
        <f t="shared" si="511"/>
        <v>11</v>
      </c>
    </row>
    <row r="15310" spans="1:9" x14ac:dyDescent="0.3">
      <c r="A15310" s="10">
        <v>43794</v>
      </c>
      <c r="B15310" s="11" t="s">
        <v>123</v>
      </c>
      <c r="C15310" s="11" t="s">
        <v>622</v>
      </c>
      <c r="D15310" s="11" t="s">
        <v>662</v>
      </c>
      <c r="E15310" s="11">
        <v>6960781</v>
      </c>
      <c r="F15310" s="15">
        <f>IF(ISBLANK($D15310),"",IF(ISBLANK($E15310),VLOOKUP($D15310,$J:$K,2,FALSE),VLOOKUP($E15310,'Daycare Packages'!$A:$G,7,FALSE)))</f>
        <v>23</v>
      </c>
      <c r="G15310" s="15"/>
      <c r="H15310" s="15">
        <f t="shared" si="510"/>
        <v>23</v>
      </c>
      <c r="I15310" s="198">
        <f t="shared" si="511"/>
        <v>11</v>
      </c>
    </row>
    <row r="15311" spans="1:9" x14ac:dyDescent="0.3">
      <c r="A15311" s="10">
        <v>43794</v>
      </c>
      <c r="B15311" s="11" t="s">
        <v>91</v>
      </c>
      <c r="C15311" s="11" t="s">
        <v>689</v>
      </c>
      <c r="D15311" s="11" t="s">
        <v>659</v>
      </c>
      <c r="F15311" s="15">
        <f>IF(ISBLANK($D15311),"",IF(ISBLANK($E15311),VLOOKUP($D15311,$J:$K,2,FALSE),VLOOKUP($E15311,'Daycare Packages'!$A:$G,7,FALSE)))</f>
        <v>20</v>
      </c>
      <c r="G15311" s="15"/>
      <c r="H15311" s="15">
        <f t="shared" si="510"/>
        <v>20</v>
      </c>
      <c r="I15311" s="198">
        <f t="shared" si="511"/>
        <v>11</v>
      </c>
    </row>
    <row r="15312" spans="1:9" x14ac:dyDescent="0.3">
      <c r="A15312" s="10">
        <v>43794</v>
      </c>
      <c r="B15312" s="11" t="s">
        <v>196</v>
      </c>
      <c r="C15312" s="11" t="s">
        <v>432</v>
      </c>
      <c r="D15312" s="11" t="s">
        <v>662</v>
      </c>
      <c r="E15312" s="11">
        <v>6971705</v>
      </c>
      <c r="F15312" s="15">
        <f>IF(ISBLANK($D15312),"",IF(ISBLANK($E15312),VLOOKUP($D15312,$J:$K,2,FALSE),VLOOKUP($E15312,'Daycare Packages'!$A:$G,7,FALSE)))</f>
        <v>25</v>
      </c>
      <c r="G15312" s="15"/>
      <c r="H15312" s="15">
        <f t="shared" si="510"/>
        <v>25</v>
      </c>
      <c r="I15312" s="198">
        <f t="shared" si="511"/>
        <v>11</v>
      </c>
    </row>
    <row r="15313" spans="1:9" x14ac:dyDescent="0.3">
      <c r="A15313" s="10">
        <v>43794</v>
      </c>
      <c r="B15313" s="11" t="s">
        <v>1221</v>
      </c>
      <c r="C15313" s="11" t="s">
        <v>1222</v>
      </c>
      <c r="D15313" s="11" t="s">
        <v>662</v>
      </c>
      <c r="E15313" s="11">
        <v>7007444</v>
      </c>
      <c r="F15313" s="15">
        <f>IF(ISBLANK($D15313),"",IF(ISBLANK($E15313),VLOOKUP($D15313,$J:$K,2,FALSE),VLOOKUP($E15313,'Daycare Packages'!$A:$G,7,FALSE)))</f>
        <v>26</v>
      </c>
      <c r="G15313" s="15"/>
      <c r="H15313" s="15">
        <f t="shared" si="510"/>
        <v>26</v>
      </c>
      <c r="I15313" s="198">
        <f t="shared" si="511"/>
        <v>11</v>
      </c>
    </row>
    <row r="15314" spans="1:9" x14ac:dyDescent="0.3">
      <c r="A15314" s="10">
        <v>43794</v>
      </c>
      <c r="B15314" s="11" t="s">
        <v>1961</v>
      </c>
      <c r="C15314" s="11" t="s">
        <v>1962</v>
      </c>
      <c r="D15314" s="11" t="s">
        <v>662</v>
      </c>
      <c r="F15314" s="15">
        <f>IF(ISBLANK($D15314),"",IF(ISBLANK($E15314),VLOOKUP($D15314,$J:$K,2,FALSE),VLOOKUP($E15314,'Daycare Packages'!$A:$G,7,FALSE)))</f>
        <v>30</v>
      </c>
      <c r="G15314" s="15"/>
      <c r="H15314" s="15">
        <f t="shared" si="510"/>
        <v>30</v>
      </c>
      <c r="I15314" s="198">
        <f t="shared" si="511"/>
        <v>11</v>
      </c>
    </row>
    <row r="15315" spans="1:9" x14ac:dyDescent="0.3">
      <c r="A15315" s="10">
        <v>43794</v>
      </c>
      <c r="B15315" s="11" t="s">
        <v>2059</v>
      </c>
      <c r="C15315" s="11" t="s">
        <v>426</v>
      </c>
      <c r="D15315" s="11" t="s">
        <v>662</v>
      </c>
      <c r="F15315" s="15">
        <f>IF(ISBLANK($D15315),"",IF(ISBLANK($E15315),VLOOKUP($D15315,$J:$K,2,FALSE),VLOOKUP($E15315,'Daycare Packages'!$A:$G,7,FALSE)))</f>
        <v>30</v>
      </c>
      <c r="G15315" s="15"/>
      <c r="H15315" s="15">
        <f t="shared" si="510"/>
        <v>30</v>
      </c>
      <c r="I15315" s="198">
        <f t="shared" si="511"/>
        <v>11</v>
      </c>
    </row>
    <row r="15316" spans="1:9" x14ac:dyDescent="0.3">
      <c r="A15316" s="10">
        <v>43794</v>
      </c>
      <c r="B15316" s="11" t="s">
        <v>2006</v>
      </c>
      <c r="C15316" s="11" t="s">
        <v>2007</v>
      </c>
      <c r="D15316" s="11" t="s">
        <v>662</v>
      </c>
      <c r="E15316" s="11">
        <v>6985626</v>
      </c>
      <c r="F15316" s="15">
        <f>IF(ISBLANK($D15316),"",IF(ISBLANK($E15316),VLOOKUP($D15316,$J:$K,2,FALSE),VLOOKUP($E15316,'Daycare Packages'!$A:$G,7,FALSE)))</f>
        <v>23</v>
      </c>
      <c r="G15316" s="15"/>
      <c r="H15316" s="15">
        <f t="shared" si="510"/>
        <v>23</v>
      </c>
      <c r="I15316" s="198">
        <f t="shared" si="511"/>
        <v>11</v>
      </c>
    </row>
    <row r="15317" spans="1:9" x14ac:dyDescent="0.3">
      <c r="A15317" s="10">
        <v>43794</v>
      </c>
      <c r="B15317" s="11" t="s">
        <v>2006</v>
      </c>
      <c r="C15317" s="11" t="s">
        <v>1154</v>
      </c>
      <c r="D15317" s="11" t="s">
        <v>662</v>
      </c>
      <c r="E15317" s="11">
        <v>6985626</v>
      </c>
      <c r="F15317" s="15">
        <f>IF(ISBLANK($D15317),"",IF(ISBLANK($E15317),VLOOKUP($D15317,$J:$K,2,FALSE),VLOOKUP($E15317,'Daycare Packages'!$A:$G,7,FALSE)))</f>
        <v>23</v>
      </c>
      <c r="G15317" s="15"/>
      <c r="H15317" s="15">
        <f t="shared" si="510"/>
        <v>23</v>
      </c>
      <c r="I15317" s="198">
        <f t="shared" si="511"/>
        <v>11</v>
      </c>
    </row>
    <row r="15318" spans="1:9" x14ac:dyDescent="0.3">
      <c r="A15318" s="10">
        <v>43794</v>
      </c>
      <c r="B15318" s="11" t="s">
        <v>362</v>
      </c>
      <c r="C15318" s="11" t="s">
        <v>590</v>
      </c>
      <c r="D15318" s="11" t="s">
        <v>662</v>
      </c>
      <c r="E15318" s="11">
        <v>6992186</v>
      </c>
      <c r="F15318" s="15">
        <f>IF(ISBLANK($D15318),"",IF(ISBLANK($E15318),VLOOKUP($D15318,$J:$K,2,FALSE),VLOOKUP($E15318,'Daycare Packages'!$A:$G,7,FALSE)))</f>
        <v>27</v>
      </c>
      <c r="G15318" s="15"/>
      <c r="H15318" s="15">
        <f t="shared" si="510"/>
        <v>27</v>
      </c>
      <c r="I15318" s="198">
        <f t="shared" si="511"/>
        <v>11</v>
      </c>
    </row>
    <row r="15319" spans="1:9" x14ac:dyDescent="0.3">
      <c r="A15319" s="10">
        <v>43794</v>
      </c>
      <c r="B15319" s="11" t="s">
        <v>1298</v>
      </c>
      <c r="C15319" s="11" t="s">
        <v>764</v>
      </c>
      <c r="D15319" s="11" t="s">
        <v>662</v>
      </c>
      <c r="F15319" s="15">
        <f>IF(ISBLANK($D15319),"",IF(ISBLANK($E15319),VLOOKUP($D15319,$J:$K,2,FALSE),VLOOKUP($E15319,'Daycare Packages'!$A:$G,7,FALSE)))</f>
        <v>30</v>
      </c>
      <c r="G15319" s="15"/>
      <c r="H15319" s="15">
        <f t="shared" si="510"/>
        <v>30</v>
      </c>
      <c r="I15319" s="198">
        <f t="shared" si="511"/>
        <v>11</v>
      </c>
    </row>
    <row r="15320" spans="1:9" x14ac:dyDescent="0.3">
      <c r="A15320" s="10">
        <v>43794</v>
      </c>
      <c r="B15320" s="11" t="s">
        <v>2577</v>
      </c>
      <c r="C15320" s="11" t="s">
        <v>2578</v>
      </c>
      <c r="D15320" s="11" t="s">
        <v>662</v>
      </c>
      <c r="E15320" s="11">
        <v>7033947</v>
      </c>
      <c r="F15320" s="15">
        <f>IF(ISBLANK($D15320),"",IF(ISBLANK($E15320),VLOOKUP($D15320,$J:$K,2,FALSE),VLOOKUP($E15320,'Daycare Packages'!$A:$G,7,FALSE)))</f>
        <v>27</v>
      </c>
      <c r="G15320" s="15"/>
      <c r="H15320" s="15">
        <f t="shared" si="510"/>
        <v>27</v>
      </c>
      <c r="I15320" s="198">
        <f t="shared" si="511"/>
        <v>11</v>
      </c>
    </row>
    <row r="15321" spans="1:9" x14ac:dyDescent="0.3">
      <c r="A15321" s="10">
        <v>43794</v>
      </c>
      <c r="B15321" s="11" t="s">
        <v>167</v>
      </c>
      <c r="C15321" s="11" t="s">
        <v>726</v>
      </c>
      <c r="D15321" s="11" t="s">
        <v>662</v>
      </c>
      <c r="E15321" s="11">
        <v>7025257</v>
      </c>
      <c r="F15321" s="15">
        <f>IF(ISBLANK($D15321),"",IF(ISBLANK($E15321),VLOOKUP($D15321,$J:$K,2,FALSE),VLOOKUP($E15321,'Daycare Packages'!$A:$G,7,FALSE)))</f>
        <v>27</v>
      </c>
      <c r="G15321" s="15"/>
      <c r="H15321" s="15">
        <f t="shared" si="510"/>
        <v>27</v>
      </c>
      <c r="I15321" s="198">
        <f t="shared" si="511"/>
        <v>11</v>
      </c>
    </row>
    <row r="15322" spans="1:9" x14ac:dyDescent="0.3">
      <c r="A15322" s="10">
        <v>43794</v>
      </c>
      <c r="B15322" s="11" t="s">
        <v>167</v>
      </c>
      <c r="C15322" s="11" t="s">
        <v>467</v>
      </c>
      <c r="D15322" s="11" t="s">
        <v>662</v>
      </c>
      <c r="E15322" s="11">
        <v>7025257</v>
      </c>
      <c r="F15322" s="15">
        <f>IF(ISBLANK($D15322),"",IF(ISBLANK($E15322),VLOOKUP($D15322,$J:$K,2,FALSE),VLOOKUP($E15322,'Daycare Packages'!$A:$G,7,FALSE)))</f>
        <v>27</v>
      </c>
      <c r="G15322" s="15"/>
      <c r="H15322" s="15">
        <f t="shared" si="510"/>
        <v>27</v>
      </c>
      <c r="I15322" s="198">
        <f t="shared" si="511"/>
        <v>11</v>
      </c>
    </row>
    <row r="15323" spans="1:9" x14ac:dyDescent="0.3">
      <c r="A15323" s="10">
        <v>43794</v>
      </c>
      <c r="B15323" s="11" t="s">
        <v>2340</v>
      </c>
      <c r="C15323" s="11" t="s">
        <v>2341</v>
      </c>
      <c r="D15323" s="11" t="s">
        <v>662</v>
      </c>
      <c r="E15323" s="11">
        <v>6999978</v>
      </c>
      <c r="F15323" s="15">
        <f>IF(ISBLANK($D15323),"",IF(ISBLANK($E15323),VLOOKUP($D15323,$J:$K,2,FALSE),VLOOKUP($E15323,'Daycare Packages'!$A:$G,7,FALSE)))</f>
        <v>26</v>
      </c>
      <c r="G15323" s="15"/>
      <c r="H15323" s="15">
        <f t="shared" si="510"/>
        <v>26</v>
      </c>
      <c r="I15323" s="198">
        <f t="shared" si="511"/>
        <v>11</v>
      </c>
    </row>
    <row r="15324" spans="1:9" x14ac:dyDescent="0.3">
      <c r="A15324" s="10">
        <v>43794</v>
      </c>
      <c r="B15324" s="11" t="s">
        <v>690</v>
      </c>
      <c r="C15324" s="11" t="s">
        <v>691</v>
      </c>
      <c r="D15324" s="11" t="s">
        <v>662</v>
      </c>
      <c r="E15324" s="11">
        <v>6937080</v>
      </c>
      <c r="F15324" s="15">
        <f>IF(ISBLANK($D15324),"",IF(ISBLANK($E15324),VLOOKUP($D15324,$J:$K,2,FALSE),VLOOKUP($E15324,'Daycare Packages'!$A:$G,7,FALSE)))</f>
        <v>23</v>
      </c>
      <c r="G15324" s="15"/>
      <c r="H15324" s="15">
        <f t="shared" si="510"/>
        <v>23</v>
      </c>
      <c r="I15324" s="198">
        <f t="shared" si="511"/>
        <v>11</v>
      </c>
    </row>
    <row r="15325" spans="1:9" x14ac:dyDescent="0.3">
      <c r="A15325" s="10">
        <v>43794</v>
      </c>
      <c r="B15325" s="11" t="s">
        <v>1435</v>
      </c>
      <c r="C15325" s="11" t="s">
        <v>448</v>
      </c>
      <c r="D15325" s="11" t="s">
        <v>662</v>
      </c>
      <c r="E15325" s="11">
        <v>6972428</v>
      </c>
      <c r="F15325" s="15">
        <f>IF(ISBLANK($D15325),"",IF(ISBLANK($E15325),VLOOKUP($D15325,$J:$K,2,FALSE),VLOOKUP($E15325,'Daycare Packages'!$A:$G,7,FALSE)))</f>
        <v>26</v>
      </c>
      <c r="G15325" s="15"/>
      <c r="H15325" s="15">
        <f t="shared" si="510"/>
        <v>26</v>
      </c>
      <c r="I15325" s="198">
        <f t="shared" si="511"/>
        <v>11</v>
      </c>
    </row>
    <row r="15326" spans="1:9" x14ac:dyDescent="0.3">
      <c r="A15326" s="10">
        <v>43794</v>
      </c>
      <c r="B15326" s="11" t="s">
        <v>171</v>
      </c>
      <c r="C15326" s="11" t="s">
        <v>693</v>
      </c>
      <c r="D15326" s="11" t="s">
        <v>662</v>
      </c>
      <c r="E15326" s="11">
        <v>6951687</v>
      </c>
      <c r="F15326" s="15">
        <f>IF(ISBLANK($D15326),"",IF(ISBLANK($E15326),VLOOKUP($D15326,$J:$K,2,FALSE),VLOOKUP($E15326,'Daycare Packages'!$A:$G,7,FALSE)))</f>
        <v>26</v>
      </c>
      <c r="G15326" s="15"/>
      <c r="H15326" s="15">
        <f t="shared" si="510"/>
        <v>26</v>
      </c>
      <c r="I15326" s="198">
        <f t="shared" si="511"/>
        <v>11</v>
      </c>
    </row>
    <row r="15327" spans="1:9" x14ac:dyDescent="0.3">
      <c r="A15327" s="10">
        <v>43794</v>
      </c>
      <c r="B15327" s="11" t="s">
        <v>833</v>
      </c>
      <c r="C15327" s="11" t="s">
        <v>618</v>
      </c>
      <c r="D15327" s="11" t="s">
        <v>662</v>
      </c>
      <c r="F15327" s="15">
        <f>IF(ISBLANK($D15327),"",IF(ISBLANK($E15327),VLOOKUP($D15327,$J:$K,2,FALSE),VLOOKUP($E15327,'Daycare Packages'!$A:$G,7,FALSE)))</f>
        <v>30</v>
      </c>
      <c r="G15327" s="15"/>
      <c r="H15327" s="15">
        <f t="shared" si="510"/>
        <v>30</v>
      </c>
      <c r="I15327" s="198">
        <f t="shared" si="511"/>
        <v>11</v>
      </c>
    </row>
    <row r="15328" spans="1:9" x14ac:dyDescent="0.3">
      <c r="A15328" s="10">
        <v>43794</v>
      </c>
      <c r="B15328" s="11" t="s">
        <v>244</v>
      </c>
      <c r="C15328" s="11" t="s">
        <v>673</v>
      </c>
      <c r="D15328" s="11" t="s">
        <v>662</v>
      </c>
      <c r="E15328" s="11">
        <v>6995241</v>
      </c>
      <c r="F15328" s="15">
        <f>IF(ISBLANK($D15328),"",IF(ISBLANK($E15328),VLOOKUP($D15328,$J:$K,2,FALSE),VLOOKUP($E15328,'Daycare Packages'!$A:$G,7,FALSE)))</f>
        <v>25</v>
      </c>
      <c r="G15328" s="15"/>
      <c r="H15328" s="15">
        <f t="shared" si="510"/>
        <v>25</v>
      </c>
      <c r="I15328" s="198">
        <f t="shared" si="511"/>
        <v>11</v>
      </c>
    </row>
    <row r="15329" spans="1:9" x14ac:dyDescent="0.3">
      <c r="A15329" s="10">
        <v>43794</v>
      </c>
      <c r="B15329" s="11" t="s">
        <v>216</v>
      </c>
      <c r="C15329" s="11" t="s">
        <v>1660</v>
      </c>
      <c r="D15329" s="11" t="s">
        <v>662</v>
      </c>
      <c r="E15329" s="11">
        <v>7027074</v>
      </c>
      <c r="F15329" s="15">
        <f>IF(ISBLANK($D15329),"",IF(ISBLANK($E15329),VLOOKUP($D15329,$J:$K,2,FALSE),VLOOKUP($E15329,'Daycare Packages'!$A:$G,7,FALSE)))</f>
        <v>27</v>
      </c>
      <c r="G15329" s="15"/>
      <c r="H15329" s="15">
        <f t="shared" ref="H15329:H15392" si="512">IF(ISBLANK(D15329),"",SUM(F15329:G15329))</f>
        <v>27</v>
      </c>
      <c r="I15329" s="198">
        <f t="shared" si="511"/>
        <v>11</v>
      </c>
    </row>
    <row r="15330" spans="1:9" x14ac:dyDescent="0.3">
      <c r="A15330" s="10">
        <v>43794</v>
      </c>
      <c r="B15330" s="11" t="s">
        <v>677</v>
      </c>
      <c r="C15330" s="11" t="s">
        <v>678</v>
      </c>
      <c r="D15330" s="11" t="s">
        <v>662</v>
      </c>
      <c r="F15330" s="15">
        <f>IF(ISBLANK($D15330),"",IF(ISBLANK($E15330),VLOOKUP($D15330,$J:$K,2,FALSE),VLOOKUP($E15330,'Daycare Packages'!$A:$G,7,FALSE)))</f>
        <v>30</v>
      </c>
      <c r="G15330" s="15"/>
      <c r="H15330" s="15">
        <f t="shared" si="512"/>
        <v>30</v>
      </c>
      <c r="I15330" s="198">
        <f t="shared" si="511"/>
        <v>11</v>
      </c>
    </row>
    <row r="15331" spans="1:9" x14ac:dyDescent="0.3">
      <c r="A15331" s="10">
        <v>43794</v>
      </c>
      <c r="B15331" s="11" t="s">
        <v>193</v>
      </c>
      <c r="C15331" s="11" t="s">
        <v>776</v>
      </c>
      <c r="D15331" s="11" t="s">
        <v>662</v>
      </c>
      <c r="E15331" s="11">
        <v>7026464</v>
      </c>
      <c r="F15331" s="15">
        <f>IF(ISBLANK($D15331),"",IF(ISBLANK($E15331),VLOOKUP($D15331,$J:$K,2,FALSE),VLOOKUP($E15331,'Daycare Packages'!$A:$G,7,FALSE)))</f>
        <v>27</v>
      </c>
      <c r="G15331" s="15"/>
      <c r="H15331" s="15">
        <f t="shared" si="512"/>
        <v>27</v>
      </c>
      <c r="I15331" s="198">
        <f t="shared" si="511"/>
        <v>11</v>
      </c>
    </row>
    <row r="15332" spans="1:9" x14ac:dyDescent="0.3">
      <c r="A15332" s="10">
        <v>43794</v>
      </c>
      <c r="B15332" s="11" t="s">
        <v>1070</v>
      </c>
      <c r="C15332" s="11" t="s">
        <v>1071</v>
      </c>
      <c r="D15332" s="11" t="s">
        <v>662</v>
      </c>
      <c r="E15332" s="11">
        <v>6972871</v>
      </c>
      <c r="F15332" s="15">
        <f>IF(ISBLANK($D15332),"",IF(ISBLANK($E15332),VLOOKUP($D15332,$J:$K,2,FALSE),VLOOKUP($E15332,'Daycare Packages'!$A:$G,7,FALSE)))</f>
        <v>27</v>
      </c>
      <c r="G15332" s="15"/>
      <c r="H15332" s="15">
        <f t="shared" si="512"/>
        <v>27</v>
      </c>
      <c r="I15332" s="198">
        <f t="shared" si="511"/>
        <v>11</v>
      </c>
    </row>
    <row r="15333" spans="1:9" x14ac:dyDescent="0.3">
      <c r="A15333" s="10">
        <v>43794</v>
      </c>
      <c r="B15333" s="11" t="s">
        <v>2151</v>
      </c>
      <c r="C15333" s="11" t="s">
        <v>808</v>
      </c>
      <c r="D15333" s="11" t="s">
        <v>662</v>
      </c>
      <c r="F15333" s="15">
        <f>IF(ISBLANK($D15333),"",IF(ISBLANK($E15333),VLOOKUP($D15333,$J:$K,2,FALSE),VLOOKUP($E15333,'Daycare Packages'!$A:$G,7,FALSE)))</f>
        <v>30</v>
      </c>
      <c r="G15333" s="15"/>
      <c r="H15333" s="15">
        <f t="shared" si="512"/>
        <v>30</v>
      </c>
      <c r="I15333" s="198">
        <f t="shared" si="511"/>
        <v>11</v>
      </c>
    </row>
    <row r="15334" spans="1:9" x14ac:dyDescent="0.3">
      <c r="A15334" s="10">
        <v>43794</v>
      </c>
      <c r="B15334" s="11" t="s">
        <v>177</v>
      </c>
      <c r="C15334" s="11" t="s">
        <v>417</v>
      </c>
      <c r="D15334" s="11" t="s">
        <v>662</v>
      </c>
      <c r="E15334" s="11">
        <v>6967833</v>
      </c>
      <c r="F15334" s="15">
        <f>IF(ISBLANK($D15334),"",IF(ISBLANK($E15334),VLOOKUP($D15334,$J:$K,2,FALSE),VLOOKUP($E15334,'Daycare Packages'!$A:$G,7,FALSE)))</f>
        <v>25</v>
      </c>
      <c r="G15334" s="15"/>
      <c r="H15334" s="15">
        <f t="shared" si="512"/>
        <v>25</v>
      </c>
      <c r="I15334" s="198">
        <f t="shared" si="511"/>
        <v>11</v>
      </c>
    </row>
    <row r="15335" spans="1:9" x14ac:dyDescent="0.3">
      <c r="A15335" s="10">
        <v>43794</v>
      </c>
      <c r="B15335" s="11" t="s">
        <v>170</v>
      </c>
      <c r="C15335" s="11" t="s">
        <v>710</v>
      </c>
      <c r="D15335" s="11" t="s">
        <v>662</v>
      </c>
      <c r="E15335" s="11">
        <v>7006584</v>
      </c>
      <c r="F15335" s="15">
        <f>IF(ISBLANK($D15335),"",IF(ISBLANK($E15335),VLOOKUP($D15335,$J:$K,2,FALSE),VLOOKUP($E15335,'Daycare Packages'!$A:$G,7,FALSE)))</f>
        <v>23</v>
      </c>
      <c r="G15335" s="15"/>
      <c r="H15335" s="15">
        <f t="shared" si="512"/>
        <v>23</v>
      </c>
      <c r="I15335" s="198">
        <f t="shared" si="511"/>
        <v>11</v>
      </c>
    </row>
    <row r="15336" spans="1:9" x14ac:dyDescent="0.3">
      <c r="A15336" s="10">
        <v>43794</v>
      </c>
      <c r="B15336" s="11" t="s">
        <v>222</v>
      </c>
      <c r="C15336" s="11" t="s">
        <v>229</v>
      </c>
      <c r="D15336" s="11" t="s">
        <v>662</v>
      </c>
      <c r="E15336" s="11">
        <v>7022228</v>
      </c>
      <c r="F15336" s="15">
        <f>IF(ISBLANK($D15336),"",IF(ISBLANK($E15336),VLOOKUP($D15336,$J:$K,2,FALSE),VLOOKUP($E15336,'Daycare Packages'!$A:$G,7,FALSE)))</f>
        <v>27</v>
      </c>
      <c r="G15336" s="15"/>
      <c r="H15336" s="15">
        <f t="shared" si="512"/>
        <v>27</v>
      </c>
      <c r="I15336" s="198">
        <f t="shared" si="511"/>
        <v>11</v>
      </c>
    </row>
    <row r="15337" spans="1:9" x14ac:dyDescent="0.3">
      <c r="A15337" s="10">
        <v>43794</v>
      </c>
      <c r="B15337" s="11" t="s">
        <v>197</v>
      </c>
      <c r="C15337" s="11" t="s">
        <v>689</v>
      </c>
      <c r="D15337" s="11" t="s">
        <v>662</v>
      </c>
      <c r="E15337" s="11">
        <v>7026844</v>
      </c>
      <c r="F15337" s="15">
        <f>IF(ISBLANK($D15337),"",IF(ISBLANK($E15337),VLOOKUP($D15337,$J:$K,2,FALSE),VLOOKUP($E15337,'Daycare Packages'!$A:$G,7,FALSE)))</f>
        <v>27</v>
      </c>
      <c r="G15337" s="15"/>
      <c r="H15337" s="15">
        <f t="shared" si="512"/>
        <v>27</v>
      </c>
      <c r="I15337" s="198">
        <f t="shared" si="511"/>
        <v>11</v>
      </c>
    </row>
    <row r="15338" spans="1:9" x14ac:dyDescent="0.3">
      <c r="A15338" s="10">
        <v>43794</v>
      </c>
      <c r="B15338" s="11" t="s">
        <v>111</v>
      </c>
      <c r="C15338" s="11" t="s">
        <v>821</v>
      </c>
      <c r="D15338" s="11" t="s">
        <v>662</v>
      </c>
      <c r="E15338" s="11">
        <v>7007267</v>
      </c>
      <c r="F15338" s="15">
        <f>IF(ISBLANK($D15338),"",IF(ISBLANK($E15338),VLOOKUP($D15338,$J:$K,2,FALSE),VLOOKUP($E15338,'Daycare Packages'!$A:$G,7,FALSE)))</f>
        <v>26</v>
      </c>
      <c r="G15338" s="15"/>
      <c r="H15338" s="15">
        <f t="shared" si="512"/>
        <v>26</v>
      </c>
      <c r="I15338" s="198">
        <f t="shared" si="511"/>
        <v>11</v>
      </c>
    </row>
    <row r="15339" spans="1:9" x14ac:dyDescent="0.3">
      <c r="A15339" s="10">
        <v>43794</v>
      </c>
      <c r="B15339" s="11" t="s">
        <v>111</v>
      </c>
      <c r="C15339" s="11" t="s">
        <v>789</v>
      </c>
      <c r="D15339" s="11" t="s">
        <v>662</v>
      </c>
      <c r="E15339" s="11">
        <v>7007267</v>
      </c>
      <c r="F15339" s="15">
        <f>IF(ISBLANK($D15339),"",IF(ISBLANK($E15339),VLOOKUP($D15339,$J:$K,2,FALSE),VLOOKUP($E15339,'Daycare Packages'!$A:$G,7,FALSE)))</f>
        <v>26</v>
      </c>
      <c r="G15339" s="15"/>
      <c r="H15339" s="15">
        <f t="shared" si="512"/>
        <v>26</v>
      </c>
      <c r="I15339" s="198">
        <f t="shared" si="511"/>
        <v>11</v>
      </c>
    </row>
    <row r="15340" spans="1:9" x14ac:dyDescent="0.3">
      <c r="A15340" s="10">
        <v>43794</v>
      </c>
      <c r="B15340" s="11" t="s">
        <v>699</v>
      </c>
      <c r="C15340" s="11" t="s">
        <v>478</v>
      </c>
      <c r="D15340" s="11" t="s">
        <v>662</v>
      </c>
      <c r="F15340" s="15">
        <f>IF(ISBLANK($D15340),"",IF(ISBLANK($E15340),VLOOKUP($D15340,$J:$K,2,FALSE),VLOOKUP($E15340,'Daycare Packages'!$A:$G,7,FALSE)))</f>
        <v>30</v>
      </c>
      <c r="G15340" s="15">
        <v>-3</v>
      </c>
      <c r="H15340" s="15">
        <f t="shared" si="512"/>
        <v>27</v>
      </c>
      <c r="I15340" s="198">
        <f t="shared" si="511"/>
        <v>11</v>
      </c>
    </row>
    <row r="15341" spans="1:9" x14ac:dyDescent="0.3">
      <c r="A15341" s="10">
        <v>43794</v>
      </c>
      <c r="B15341" s="11" t="s">
        <v>931</v>
      </c>
      <c r="C15341" s="11" t="s">
        <v>932</v>
      </c>
      <c r="D15341" s="11" t="s">
        <v>662</v>
      </c>
      <c r="F15341" s="15">
        <f>IF(ISBLANK($D15341),"",IF(ISBLANK($E15341),VLOOKUP($D15341,$J:$K,2,FALSE),VLOOKUP($E15341,'Daycare Packages'!$A:$G,7,FALSE)))</f>
        <v>30</v>
      </c>
      <c r="G15341" s="15"/>
      <c r="H15341" s="15">
        <f t="shared" si="512"/>
        <v>30</v>
      </c>
      <c r="I15341" s="198">
        <f t="shared" si="511"/>
        <v>11</v>
      </c>
    </row>
    <row r="15342" spans="1:9" x14ac:dyDescent="0.3">
      <c r="A15342" s="10">
        <v>43794</v>
      </c>
      <c r="B15342" s="11" t="s">
        <v>173</v>
      </c>
      <c r="C15342" s="11" t="s">
        <v>587</v>
      </c>
      <c r="D15342" s="11" t="s">
        <v>662</v>
      </c>
      <c r="E15342" s="11">
        <v>7032304</v>
      </c>
      <c r="F15342" s="15">
        <f>IF(ISBLANK($D15342),"",IF(ISBLANK($E15342),VLOOKUP($D15342,$J:$K,2,FALSE),VLOOKUP($E15342,'Daycare Packages'!$A:$G,7,FALSE)))</f>
        <v>26</v>
      </c>
      <c r="G15342" s="15"/>
      <c r="H15342" s="15">
        <f t="shared" si="512"/>
        <v>26</v>
      </c>
      <c r="I15342" s="198">
        <f t="shared" si="511"/>
        <v>11</v>
      </c>
    </row>
    <row r="15343" spans="1:9" x14ac:dyDescent="0.3">
      <c r="A15343" s="10">
        <v>43794</v>
      </c>
      <c r="B15343" s="11" t="s">
        <v>2367</v>
      </c>
      <c r="C15343" s="11" t="s">
        <v>631</v>
      </c>
      <c r="D15343" s="11" t="s">
        <v>662</v>
      </c>
      <c r="E15343" s="11">
        <v>6966486</v>
      </c>
      <c r="F15343" s="15">
        <f>IF(ISBLANK($D15343),"",IF(ISBLANK($E15343),VLOOKUP($D15343,$J:$K,2,FALSE),VLOOKUP($E15343,'Daycare Packages'!$A:$G,7,FALSE)))</f>
        <v>25</v>
      </c>
      <c r="G15343" s="15"/>
      <c r="H15343" s="15">
        <f t="shared" si="512"/>
        <v>25</v>
      </c>
      <c r="I15343" s="198">
        <f t="shared" si="511"/>
        <v>11</v>
      </c>
    </row>
    <row r="15344" spans="1:9" x14ac:dyDescent="0.3">
      <c r="A15344" s="10">
        <v>43794</v>
      </c>
      <c r="B15344" s="11" t="s">
        <v>230</v>
      </c>
      <c r="C15344" s="11" t="s">
        <v>493</v>
      </c>
      <c r="D15344" s="11" t="s">
        <v>662</v>
      </c>
      <c r="E15344" s="11">
        <v>7020404</v>
      </c>
      <c r="F15344" s="15">
        <f>IF(ISBLANK($D15344),"",IF(ISBLANK($E15344),VLOOKUP($D15344,$J:$K,2,FALSE),VLOOKUP($E15344,'Daycare Packages'!$A:$G,7,FALSE)))</f>
        <v>27</v>
      </c>
      <c r="G15344" s="15"/>
      <c r="H15344" s="15">
        <f t="shared" si="512"/>
        <v>27</v>
      </c>
      <c r="I15344" s="198">
        <f t="shared" si="511"/>
        <v>11</v>
      </c>
    </row>
    <row r="15345" spans="1:9" x14ac:dyDescent="0.3">
      <c r="A15345" s="10">
        <v>43794</v>
      </c>
      <c r="B15345" s="11" t="s">
        <v>713</v>
      </c>
      <c r="C15345" s="11" t="s">
        <v>714</v>
      </c>
      <c r="D15345" s="11" t="s">
        <v>662</v>
      </c>
      <c r="F15345" s="15">
        <f>IF(ISBLANK($D15345),"",IF(ISBLANK($E15345),VLOOKUP($D15345,$J:$K,2,FALSE),VLOOKUP($E15345,'Daycare Packages'!$A:$G,7,FALSE)))</f>
        <v>30</v>
      </c>
      <c r="G15345" s="15"/>
      <c r="H15345" s="15">
        <f t="shared" si="512"/>
        <v>30</v>
      </c>
      <c r="I15345" s="198">
        <f t="shared" si="511"/>
        <v>11</v>
      </c>
    </row>
    <row r="15346" spans="1:9" x14ac:dyDescent="0.3">
      <c r="A15346" s="10">
        <v>43794</v>
      </c>
      <c r="B15346" s="11" t="s">
        <v>114</v>
      </c>
      <c r="C15346" s="11" t="s">
        <v>789</v>
      </c>
      <c r="D15346" s="11" t="s">
        <v>662</v>
      </c>
      <c r="E15346" s="11">
        <v>6939596</v>
      </c>
      <c r="F15346" s="15">
        <f>IF(ISBLANK($D15346),"",IF(ISBLANK($E15346),VLOOKUP($D15346,$J:$K,2,FALSE),VLOOKUP($E15346,'Daycare Packages'!$A:$G,7,FALSE)))</f>
        <v>23</v>
      </c>
      <c r="G15346" s="15"/>
      <c r="H15346" s="15">
        <f t="shared" si="512"/>
        <v>23</v>
      </c>
      <c r="I15346" s="198">
        <f t="shared" si="511"/>
        <v>11</v>
      </c>
    </row>
    <row r="15347" spans="1:9" x14ac:dyDescent="0.3">
      <c r="A15347" s="10">
        <v>43794</v>
      </c>
      <c r="B15347" s="11" t="s">
        <v>147</v>
      </c>
      <c r="C15347" s="11" t="s">
        <v>796</v>
      </c>
      <c r="D15347" s="11" t="s">
        <v>662</v>
      </c>
      <c r="E15347" s="11">
        <v>6931199</v>
      </c>
      <c r="F15347" s="15">
        <f>IF(ISBLANK($D15347),"",IF(ISBLANK($E15347),VLOOKUP($D15347,$J:$K,2,FALSE),VLOOKUP($E15347,'Daycare Packages'!$A:$G,7,FALSE)))</f>
        <v>23</v>
      </c>
      <c r="G15347" s="15"/>
      <c r="H15347" s="15">
        <f t="shared" si="512"/>
        <v>23</v>
      </c>
      <c r="I15347" s="198">
        <f t="shared" si="511"/>
        <v>11</v>
      </c>
    </row>
    <row r="15348" spans="1:9" x14ac:dyDescent="0.3">
      <c r="A15348" s="10">
        <v>43794</v>
      </c>
      <c r="B15348" s="11" t="s">
        <v>115</v>
      </c>
      <c r="C15348" s="11" t="s">
        <v>764</v>
      </c>
      <c r="D15348" s="11" t="s">
        <v>662</v>
      </c>
      <c r="E15348" s="11">
        <v>6998367</v>
      </c>
      <c r="F15348" s="15">
        <f>IF(ISBLANK($D15348),"",IF(ISBLANK($E15348),VLOOKUP($D15348,$J:$K,2,FALSE),VLOOKUP($E15348,'Daycare Packages'!$A:$G,7,FALSE)))</f>
        <v>23</v>
      </c>
      <c r="G15348" s="15"/>
      <c r="H15348" s="15">
        <f t="shared" si="512"/>
        <v>23</v>
      </c>
      <c r="I15348" s="198">
        <f t="shared" si="511"/>
        <v>11</v>
      </c>
    </row>
    <row r="15349" spans="1:9" x14ac:dyDescent="0.3">
      <c r="A15349" s="10">
        <v>43794</v>
      </c>
      <c r="B15349" s="11" t="s">
        <v>1317</v>
      </c>
      <c r="C15349" s="11" t="s">
        <v>633</v>
      </c>
      <c r="D15349" s="11" t="s">
        <v>662</v>
      </c>
      <c r="E15349" s="11">
        <v>7004682</v>
      </c>
      <c r="F15349" s="15">
        <f>IF(ISBLANK($D15349),"",IF(ISBLANK($E15349),VLOOKUP($D15349,$J:$K,2,FALSE),VLOOKUP($E15349,'Daycare Packages'!$A:$G,7,FALSE)))</f>
        <v>26</v>
      </c>
      <c r="G15349" s="15"/>
      <c r="H15349" s="15">
        <f t="shared" si="512"/>
        <v>26</v>
      </c>
      <c r="I15349" s="198">
        <f t="shared" si="511"/>
        <v>11</v>
      </c>
    </row>
    <row r="15350" spans="1:9" x14ac:dyDescent="0.3">
      <c r="A15350" s="10">
        <v>43794</v>
      </c>
      <c r="B15350" s="11" t="s">
        <v>182</v>
      </c>
      <c r="C15350" s="11" t="s">
        <v>685</v>
      </c>
      <c r="D15350" s="11" t="s">
        <v>662</v>
      </c>
      <c r="E15350" s="11">
        <v>7031166</v>
      </c>
      <c r="F15350" s="15">
        <f>IF(ISBLANK($D15350),"",IF(ISBLANK($E15350),VLOOKUP($D15350,$J:$K,2,FALSE),VLOOKUP($E15350,'Daycare Packages'!$A:$G,7,FALSE)))</f>
        <v>20.7</v>
      </c>
      <c r="G15350" s="15"/>
      <c r="H15350" s="15">
        <f t="shared" si="512"/>
        <v>20.7</v>
      </c>
      <c r="I15350" s="198">
        <f t="shared" si="511"/>
        <v>11</v>
      </c>
    </row>
    <row r="15351" spans="1:9" x14ac:dyDescent="0.3">
      <c r="A15351" s="10">
        <v>43794</v>
      </c>
      <c r="B15351" s="11" t="s">
        <v>138</v>
      </c>
      <c r="C15351" s="11" t="s">
        <v>573</v>
      </c>
      <c r="D15351" s="11" t="s">
        <v>662</v>
      </c>
      <c r="E15351" s="11">
        <v>7015428</v>
      </c>
      <c r="F15351" s="15">
        <f>IF(ISBLANK($D15351),"",IF(ISBLANK($E15351),VLOOKUP($D15351,$J:$K,2,FALSE),VLOOKUP($E15351,'Daycare Packages'!$A:$G,7,FALSE)))</f>
        <v>23</v>
      </c>
      <c r="G15351" s="15"/>
      <c r="H15351" s="15">
        <f t="shared" si="512"/>
        <v>23</v>
      </c>
      <c r="I15351" s="198">
        <f t="shared" si="511"/>
        <v>11</v>
      </c>
    </row>
    <row r="15352" spans="1:9" x14ac:dyDescent="0.3">
      <c r="A15352" s="10">
        <v>43794</v>
      </c>
      <c r="B15352" s="11" t="s">
        <v>140</v>
      </c>
      <c r="C15352" s="11" t="s">
        <v>475</v>
      </c>
      <c r="D15352" s="11" t="s">
        <v>662</v>
      </c>
      <c r="E15352" s="11">
        <v>7008781</v>
      </c>
      <c r="F15352" s="15">
        <f>IF(ISBLANK($D15352),"",IF(ISBLANK($E15352),VLOOKUP($D15352,$J:$K,2,FALSE),VLOOKUP($E15352,'Daycare Packages'!$A:$G,7,FALSE)))</f>
        <v>26</v>
      </c>
      <c r="G15352" s="15"/>
      <c r="H15352" s="15">
        <f t="shared" si="512"/>
        <v>26</v>
      </c>
      <c r="I15352" s="198">
        <f t="shared" si="511"/>
        <v>11</v>
      </c>
    </row>
    <row r="15353" spans="1:9" x14ac:dyDescent="0.3">
      <c r="A15353" s="10">
        <v>43794</v>
      </c>
      <c r="B15353" s="11" t="s">
        <v>1979</v>
      </c>
      <c r="C15353" s="11" t="s">
        <v>474</v>
      </c>
      <c r="D15353" s="11" t="s">
        <v>662</v>
      </c>
      <c r="E15353" s="11">
        <v>6921788</v>
      </c>
      <c r="F15353" s="15">
        <f>IF(ISBLANK($D15353),"",IF(ISBLANK($E15353),VLOOKUP($D15353,$J:$K,2,FALSE),VLOOKUP($E15353,'Daycare Packages'!$A:$G,7,FALSE)))</f>
        <v>23</v>
      </c>
      <c r="G15353" s="15"/>
      <c r="H15353" s="15">
        <f t="shared" si="512"/>
        <v>23</v>
      </c>
      <c r="I15353" s="198">
        <f t="shared" si="511"/>
        <v>11</v>
      </c>
    </row>
    <row r="15354" spans="1:9" x14ac:dyDescent="0.3">
      <c r="A15354" s="10">
        <v>43794</v>
      </c>
      <c r="B15354" s="11" t="s">
        <v>156</v>
      </c>
      <c r="C15354" s="11" t="s">
        <v>479</v>
      </c>
      <c r="D15354" s="11" t="s">
        <v>662</v>
      </c>
      <c r="E15354" s="11">
        <v>7017699</v>
      </c>
      <c r="F15354" s="15">
        <f>IF(ISBLANK($D15354),"",IF(ISBLANK($E15354),VLOOKUP($D15354,$J:$K,2,FALSE),VLOOKUP($E15354,'Daycare Packages'!$A:$G,7,FALSE)))</f>
        <v>23</v>
      </c>
      <c r="G15354" s="15"/>
      <c r="H15354" s="15">
        <f t="shared" si="512"/>
        <v>23</v>
      </c>
      <c r="I15354" s="198">
        <f t="shared" si="511"/>
        <v>11</v>
      </c>
    </row>
    <row r="15355" spans="1:9" x14ac:dyDescent="0.3">
      <c r="A15355" s="55">
        <v>43794</v>
      </c>
      <c r="B15355" s="56" t="s">
        <v>1957</v>
      </c>
      <c r="C15355" s="56" t="s">
        <v>419</v>
      </c>
      <c r="D15355" s="56" t="s">
        <v>662</v>
      </c>
      <c r="E15355" s="56">
        <v>6999452</v>
      </c>
      <c r="F15355" s="59">
        <f>IF(ISBLANK($D15355),"",IF(ISBLANK($E15355),VLOOKUP($D15355,$J:$K,2,FALSE),VLOOKUP($E15355,'Daycare Packages'!$A:$G,7,FALSE)))</f>
        <v>27</v>
      </c>
      <c r="G15355" s="59"/>
      <c r="H15355" s="59">
        <f t="shared" si="512"/>
        <v>27</v>
      </c>
      <c r="I15355" s="198">
        <f t="shared" si="511"/>
        <v>11</v>
      </c>
    </row>
    <row r="15356" spans="1:9" x14ac:dyDescent="0.3">
      <c r="A15356" s="10">
        <v>43795</v>
      </c>
      <c r="B15356" s="11" t="s">
        <v>889</v>
      </c>
      <c r="C15356" s="11" t="s">
        <v>890</v>
      </c>
      <c r="D15356" s="11" t="s">
        <v>659</v>
      </c>
      <c r="F15356" s="15">
        <f>IF(ISBLANK($D15356),"",IF(ISBLANK($E15356),VLOOKUP($D15356,$J:$K,2,FALSE),VLOOKUP($E15356,'Daycare Packages'!$A:$G,7,FALSE)))</f>
        <v>20</v>
      </c>
      <c r="G15356" s="15"/>
      <c r="H15356" s="15">
        <f t="shared" si="512"/>
        <v>20</v>
      </c>
      <c r="I15356" s="198">
        <f t="shared" si="511"/>
        <v>11</v>
      </c>
    </row>
    <row r="15357" spans="1:9" x14ac:dyDescent="0.3">
      <c r="A15357" s="10">
        <v>43795</v>
      </c>
      <c r="B15357" s="11" t="s">
        <v>2384</v>
      </c>
      <c r="C15357" s="11" t="s">
        <v>2385</v>
      </c>
      <c r="D15357" s="11" t="s">
        <v>659</v>
      </c>
      <c r="E15357" s="11">
        <v>7003016</v>
      </c>
      <c r="F15357" s="15">
        <f>IF(ISBLANK($D15357),"",IF(ISBLANK($E15357),VLOOKUP($D15357,$J:$K,2,FALSE),VLOOKUP($E15357,'Daycare Packages'!$A:$G,7,FALSE)))</f>
        <v>17</v>
      </c>
      <c r="G15357" s="15"/>
      <c r="H15357" s="15">
        <f t="shared" si="512"/>
        <v>17</v>
      </c>
      <c r="I15357" s="198">
        <f t="shared" si="511"/>
        <v>11</v>
      </c>
    </row>
    <row r="15358" spans="1:9" x14ac:dyDescent="0.3">
      <c r="A15358" s="10">
        <v>43795</v>
      </c>
      <c r="B15358" s="11" t="s">
        <v>190</v>
      </c>
      <c r="C15358" s="11" t="s">
        <v>718</v>
      </c>
      <c r="D15358" s="11" t="s">
        <v>659</v>
      </c>
      <c r="E15358" s="11">
        <v>7018928</v>
      </c>
      <c r="F15358" s="15">
        <f>IF(ISBLANK($D15358),"",IF(ISBLANK($E15358),VLOOKUP($D15358,$J:$K,2,FALSE),VLOOKUP($E15358,'Daycare Packages'!$A:$G,7,FALSE)))</f>
        <v>18</v>
      </c>
      <c r="G15358" s="15"/>
      <c r="H15358" s="15">
        <f t="shared" si="512"/>
        <v>18</v>
      </c>
      <c r="I15358" s="198">
        <f t="shared" si="511"/>
        <v>11</v>
      </c>
    </row>
    <row r="15359" spans="1:9" x14ac:dyDescent="0.3">
      <c r="A15359" s="10">
        <v>43795</v>
      </c>
      <c r="B15359" s="11" t="s">
        <v>201</v>
      </c>
      <c r="C15359" s="11" t="s">
        <v>672</v>
      </c>
      <c r="D15359" s="11" t="s">
        <v>659</v>
      </c>
      <c r="F15359" s="15">
        <f>IF(ISBLANK($D15359),"",IF(ISBLANK($E15359),VLOOKUP($D15359,$J:$K,2,FALSE),VLOOKUP($E15359,'Daycare Packages'!$A:$G,7,FALSE)))</f>
        <v>20</v>
      </c>
      <c r="G15359" s="15"/>
      <c r="H15359" s="15">
        <f t="shared" si="512"/>
        <v>20</v>
      </c>
      <c r="I15359" s="198">
        <f t="shared" si="511"/>
        <v>11</v>
      </c>
    </row>
    <row r="15360" spans="1:9" x14ac:dyDescent="0.3">
      <c r="A15360" s="10">
        <v>43795</v>
      </c>
      <c r="B15360" s="11" t="s">
        <v>1221</v>
      </c>
      <c r="C15360" s="11" t="s">
        <v>1222</v>
      </c>
      <c r="D15360" s="11" t="s">
        <v>662</v>
      </c>
      <c r="E15360" s="11">
        <v>7007444</v>
      </c>
      <c r="F15360" s="15">
        <f>IF(ISBLANK($D15360),"",IF(ISBLANK($E15360),VLOOKUP($D15360,$J:$K,2,FALSE),VLOOKUP($E15360,'Daycare Packages'!$A:$G,7,FALSE)))</f>
        <v>26</v>
      </c>
      <c r="G15360" s="15"/>
      <c r="H15360" s="15">
        <f t="shared" si="512"/>
        <v>26</v>
      </c>
      <c r="I15360" s="198">
        <f t="shared" si="511"/>
        <v>11</v>
      </c>
    </row>
    <row r="15361" spans="1:9" x14ac:dyDescent="0.3">
      <c r="A15361" s="10">
        <v>43795</v>
      </c>
      <c r="B15361" s="11" t="s">
        <v>1890</v>
      </c>
      <c r="C15361" s="11" t="s">
        <v>1891</v>
      </c>
      <c r="D15361" s="11" t="s">
        <v>662</v>
      </c>
      <c r="F15361" s="15">
        <f>IF(ISBLANK($D15361),"",IF(ISBLANK($E15361),VLOOKUP($D15361,$J:$K,2,FALSE),VLOOKUP($E15361,'Daycare Packages'!$A:$G,7,FALSE)))</f>
        <v>30</v>
      </c>
      <c r="G15361" s="15"/>
      <c r="H15361" s="15">
        <f t="shared" si="512"/>
        <v>30</v>
      </c>
      <c r="I15361" s="198">
        <f t="shared" si="511"/>
        <v>11</v>
      </c>
    </row>
    <row r="15362" spans="1:9" x14ac:dyDescent="0.3">
      <c r="A15362" s="10">
        <v>43795</v>
      </c>
      <c r="B15362" s="11" t="s">
        <v>941</v>
      </c>
      <c r="C15362" s="11" t="s">
        <v>487</v>
      </c>
      <c r="D15362" s="11" t="s">
        <v>662</v>
      </c>
      <c r="F15362" s="15">
        <f>IF(ISBLANK($D15362),"",IF(ISBLANK($E15362),VLOOKUP($D15362,$J:$K,2,FALSE),VLOOKUP($E15362,'Daycare Packages'!$A:$G,7,FALSE)))</f>
        <v>30</v>
      </c>
      <c r="G15362" s="15"/>
      <c r="H15362" s="15">
        <f t="shared" si="512"/>
        <v>30</v>
      </c>
      <c r="I15362" s="198">
        <f t="shared" si="511"/>
        <v>11</v>
      </c>
    </row>
    <row r="15363" spans="1:9" x14ac:dyDescent="0.3">
      <c r="A15363" s="10">
        <v>43795</v>
      </c>
      <c r="B15363" s="11" t="s">
        <v>1320</v>
      </c>
      <c r="C15363" s="11" t="s">
        <v>1378</v>
      </c>
      <c r="D15363" s="11" t="s">
        <v>662</v>
      </c>
      <c r="E15363" s="11">
        <v>6834278</v>
      </c>
      <c r="F15363" s="15">
        <f>IF(ISBLANK($D15363),"",IF(ISBLANK($E15363),VLOOKUP($D15363,$J:$K,2,FALSE),VLOOKUP($E15363,'Daycare Packages'!$A:$G,7,FALSE)))</f>
        <v>26</v>
      </c>
      <c r="G15363" s="15"/>
      <c r="H15363" s="15">
        <f t="shared" si="512"/>
        <v>26</v>
      </c>
      <c r="I15363" s="198">
        <f t="shared" ref="I15363:I15426" si="513">IF(A15363="",0,MONTH(A15363))</f>
        <v>11</v>
      </c>
    </row>
    <row r="15364" spans="1:9" x14ac:dyDescent="0.3">
      <c r="A15364" s="10">
        <v>43795</v>
      </c>
      <c r="B15364" s="11" t="s">
        <v>211</v>
      </c>
      <c r="C15364" s="11" t="s">
        <v>507</v>
      </c>
      <c r="D15364" s="11" t="s">
        <v>662</v>
      </c>
      <c r="F15364" s="15">
        <f>IF(ISBLANK($D15364),"",IF(ISBLANK($E15364),VLOOKUP($D15364,$J:$K,2,FALSE),VLOOKUP($E15364,'Daycare Packages'!$A:$G,7,FALSE)))</f>
        <v>30</v>
      </c>
      <c r="G15364" s="15">
        <v>-3</v>
      </c>
      <c r="H15364" s="15">
        <f t="shared" si="512"/>
        <v>27</v>
      </c>
      <c r="I15364" s="198">
        <f t="shared" si="513"/>
        <v>11</v>
      </c>
    </row>
    <row r="15365" spans="1:9" x14ac:dyDescent="0.3">
      <c r="A15365" s="10">
        <v>43795</v>
      </c>
      <c r="B15365" s="11" t="s">
        <v>202</v>
      </c>
      <c r="C15365" s="11" t="s">
        <v>520</v>
      </c>
      <c r="D15365" s="11" t="s">
        <v>662</v>
      </c>
      <c r="E15365" s="11">
        <v>6947781</v>
      </c>
      <c r="F15365" s="15">
        <f>IF(ISBLANK($D15365),"",IF(ISBLANK($E15365),VLOOKUP($D15365,$J:$K,2,FALSE),VLOOKUP($E15365,'Daycare Packages'!$A:$G,7,FALSE)))</f>
        <v>26</v>
      </c>
      <c r="G15365" s="15"/>
      <c r="H15365" s="15">
        <f t="shared" si="512"/>
        <v>26</v>
      </c>
      <c r="I15365" s="198">
        <f t="shared" si="513"/>
        <v>11</v>
      </c>
    </row>
    <row r="15366" spans="1:9" x14ac:dyDescent="0.3">
      <c r="A15366" s="10">
        <v>43795</v>
      </c>
      <c r="B15366" s="11" t="s">
        <v>1887</v>
      </c>
      <c r="C15366" s="11" t="s">
        <v>507</v>
      </c>
      <c r="D15366" s="11" t="s">
        <v>662</v>
      </c>
      <c r="F15366" s="15">
        <f>IF(ISBLANK($D15366),"",IF(ISBLANK($E15366),VLOOKUP($D15366,$J:$K,2,FALSE),VLOOKUP($E15366,'Daycare Packages'!$A:$G,7,FALSE)))</f>
        <v>30</v>
      </c>
      <c r="G15366" s="15">
        <v>12</v>
      </c>
      <c r="H15366" s="15">
        <f t="shared" si="512"/>
        <v>42</v>
      </c>
      <c r="I15366" s="198">
        <f t="shared" si="513"/>
        <v>11</v>
      </c>
    </row>
    <row r="15367" spans="1:9" x14ac:dyDescent="0.3">
      <c r="A15367" s="10">
        <v>43795</v>
      </c>
      <c r="B15367" s="11" t="s">
        <v>123</v>
      </c>
      <c r="C15367" s="11" t="s">
        <v>622</v>
      </c>
      <c r="D15367" s="11" t="s">
        <v>662</v>
      </c>
      <c r="E15367" s="11">
        <v>6960781</v>
      </c>
      <c r="F15367" s="15">
        <f>IF(ISBLANK($D15367),"",IF(ISBLANK($E15367),VLOOKUP($D15367,$J:$K,2,FALSE),VLOOKUP($E15367,'Daycare Packages'!$A:$G,7,FALSE)))</f>
        <v>23</v>
      </c>
      <c r="G15367" s="15"/>
      <c r="H15367" s="15">
        <f t="shared" si="512"/>
        <v>23</v>
      </c>
      <c r="I15367" s="198">
        <f t="shared" si="513"/>
        <v>11</v>
      </c>
    </row>
    <row r="15368" spans="1:9" x14ac:dyDescent="0.3">
      <c r="A15368" s="10">
        <v>43795</v>
      </c>
      <c r="B15368" s="11" t="s">
        <v>2059</v>
      </c>
      <c r="C15368" s="11" t="s">
        <v>426</v>
      </c>
      <c r="D15368" s="11" t="s">
        <v>662</v>
      </c>
      <c r="F15368" s="15">
        <f>IF(ISBLANK($D15368),"",IF(ISBLANK($E15368),VLOOKUP($D15368,$J:$K,2,FALSE),VLOOKUP($E15368,'Daycare Packages'!$A:$G,7,FALSE)))</f>
        <v>30</v>
      </c>
      <c r="G15368" s="15"/>
      <c r="H15368" s="15">
        <f t="shared" si="512"/>
        <v>30</v>
      </c>
      <c r="I15368" s="198">
        <f t="shared" si="513"/>
        <v>11</v>
      </c>
    </row>
    <row r="15369" spans="1:9" x14ac:dyDescent="0.3">
      <c r="A15369" s="10">
        <v>43795</v>
      </c>
      <c r="B15369" s="11" t="s">
        <v>1961</v>
      </c>
      <c r="C15369" s="11" t="s">
        <v>1962</v>
      </c>
      <c r="D15369" s="11" t="s">
        <v>662</v>
      </c>
      <c r="F15369" s="15">
        <f>IF(ISBLANK($D15369),"",IF(ISBLANK($E15369),VLOOKUP($D15369,$J:$K,2,FALSE),VLOOKUP($E15369,'Daycare Packages'!$A:$G,7,FALSE)))</f>
        <v>30</v>
      </c>
      <c r="G15369" s="15"/>
      <c r="H15369" s="15">
        <f t="shared" si="512"/>
        <v>30</v>
      </c>
      <c r="I15369" s="198">
        <f t="shared" si="513"/>
        <v>11</v>
      </c>
    </row>
    <row r="15370" spans="1:9" x14ac:dyDescent="0.3">
      <c r="A15370" s="10">
        <v>43795</v>
      </c>
      <c r="B15370" s="11" t="s">
        <v>690</v>
      </c>
      <c r="C15370" s="11" t="s">
        <v>691</v>
      </c>
      <c r="D15370" s="11" t="s">
        <v>662</v>
      </c>
      <c r="E15370" s="11">
        <v>6937080</v>
      </c>
      <c r="F15370" s="15">
        <f>IF(ISBLANK($D15370),"",IF(ISBLANK($E15370),VLOOKUP($D15370,$J:$K,2,FALSE),VLOOKUP($E15370,'Daycare Packages'!$A:$G,7,FALSE)))</f>
        <v>23</v>
      </c>
      <c r="G15370" s="15"/>
      <c r="H15370" s="15">
        <f t="shared" si="512"/>
        <v>23</v>
      </c>
      <c r="I15370" s="198">
        <f t="shared" si="513"/>
        <v>11</v>
      </c>
    </row>
    <row r="15371" spans="1:9" x14ac:dyDescent="0.3">
      <c r="A15371" s="10">
        <v>43795</v>
      </c>
      <c r="B15371" s="11" t="s">
        <v>234</v>
      </c>
      <c r="C15371" s="11" t="s">
        <v>682</v>
      </c>
      <c r="D15371" s="11" t="s">
        <v>662</v>
      </c>
      <c r="F15371" s="15">
        <f>IF(ISBLANK($D15371),"",IF(ISBLANK($E15371),VLOOKUP($D15371,$J:$K,2,FALSE),VLOOKUP($E15371,'Daycare Packages'!$A:$G,7,FALSE)))</f>
        <v>30</v>
      </c>
      <c r="G15371" s="15"/>
      <c r="H15371" s="15">
        <f t="shared" si="512"/>
        <v>30</v>
      </c>
      <c r="I15371" s="198">
        <f t="shared" si="513"/>
        <v>11</v>
      </c>
    </row>
    <row r="15372" spans="1:9" x14ac:dyDescent="0.3">
      <c r="A15372" s="10">
        <v>43795</v>
      </c>
      <c r="B15372" s="11" t="s">
        <v>1317</v>
      </c>
      <c r="C15372" s="11" t="s">
        <v>633</v>
      </c>
      <c r="D15372" s="11" t="s">
        <v>662</v>
      </c>
      <c r="E15372" s="11">
        <v>7004682</v>
      </c>
      <c r="F15372" s="15">
        <f>IF(ISBLANK($D15372),"",IF(ISBLANK($E15372),VLOOKUP($D15372,$J:$K,2,FALSE),VLOOKUP($E15372,'Daycare Packages'!$A:$G,7,FALSE)))</f>
        <v>26</v>
      </c>
      <c r="G15372" s="15"/>
      <c r="H15372" s="15">
        <f t="shared" si="512"/>
        <v>26</v>
      </c>
      <c r="I15372" s="198">
        <f t="shared" si="513"/>
        <v>11</v>
      </c>
    </row>
    <row r="15373" spans="1:9" x14ac:dyDescent="0.3">
      <c r="A15373" s="10">
        <v>43795</v>
      </c>
      <c r="B15373" s="11" t="s">
        <v>2498</v>
      </c>
      <c r="C15373" s="11" t="s">
        <v>880</v>
      </c>
      <c r="D15373" s="11" t="s">
        <v>662</v>
      </c>
      <c r="E15373" s="11">
        <v>7004682</v>
      </c>
      <c r="F15373" s="15">
        <f>IF(ISBLANK($D15373),"",IF(ISBLANK($E15373),VLOOKUP($D15373,$J:$K,2,FALSE),VLOOKUP($E15373,'Daycare Packages'!$A:$G,7,FALSE)))</f>
        <v>26</v>
      </c>
      <c r="G15373" s="15"/>
      <c r="H15373" s="15">
        <f t="shared" si="512"/>
        <v>26</v>
      </c>
      <c r="I15373" s="198">
        <f t="shared" si="513"/>
        <v>11</v>
      </c>
    </row>
    <row r="15374" spans="1:9" x14ac:dyDescent="0.3">
      <c r="A15374" s="10">
        <v>43795</v>
      </c>
      <c r="B15374" s="11" t="s">
        <v>217</v>
      </c>
      <c r="C15374" s="11" t="s">
        <v>402</v>
      </c>
      <c r="D15374" s="11" t="s">
        <v>662</v>
      </c>
      <c r="E15374" s="11">
        <v>7001066</v>
      </c>
      <c r="F15374" s="15">
        <f>IF(ISBLANK($D15374),"",IF(ISBLANK($E15374),VLOOKUP($D15374,$J:$K,2,FALSE),VLOOKUP($E15374,'Daycare Packages'!$A:$G,7,FALSE)))</f>
        <v>26</v>
      </c>
      <c r="G15374" s="15"/>
      <c r="H15374" s="15">
        <f t="shared" si="512"/>
        <v>26</v>
      </c>
      <c r="I15374" s="198">
        <f t="shared" si="513"/>
        <v>11</v>
      </c>
    </row>
    <row r="15375" spans="1:9" x14ac:dyDescent="0.3">
      <c r="A15375" s="10">
        <v>43795</v>
      </c>
      <c r="B15375" s="11" t="s">
        <v>873</v>
      </c>
      <c r="C15375" s="11" t="s">
        <v>493</v>
      </c>
      <c r="D15375" s="11" t="s">
        <v>662</v>
      </c>
      <c r="F15375" s="15">
        <f>IF(ISBLANK($D15375),"",IF(ISBLANK($E15375),VLOOKUP($D15375,$J:$K,2,FALSE),VLOOKUP($E15375,'Daycare Packages'!$A:$G,7,FALSE)))</f>
        <v>30</v>
      </c>
      <c r="G15375" s="15"/>
      <c r="H15375" s="15">
        <f t="shared" si="512"/>
        <v>30</v>
      </c>
      <c r="I15375" s="198">
        <f t="shared" si="513"/>
        <v>11</v>
      </c>
    </row>
    <row r="15376" spans="1:9" x14ac:dyDescent="0.3">
      <c r="A15376" s="10">
        <v>43795</v>
      </c>
      <c r="B15376" s="11" t="s">
        <v>318</v>
      </c>
      <c r="C15376" s="11" t="s">
        <v>723</v>
      </c>
      <c r="D15376" s="11" t="s">
        <v>662</v>
      </c>
      <c r="F15376" s="15">
        <f>IF(ISBLANK($D15376),"",IF(ISBLANK($E15376),VLOOKUP($D15376,$J:$K,2,FALSE),VLOOKUP($E15376,'Daycare Packages'!$A:$G,7,FALSE)))</f>
        <v>30</v>
      </c>
      <c r="G15376" s="15"/>
      <c r="H15376" s="15">
        <f t="shared" si="512"/>
        <v>30</v>
      </c>
      <c r="I15376" s="198">
        <f t="shared" si="513"/>
        <v>11</v>
      </c>
    </row>
    <row r="15377" spans="1:9" x14ac:dyDescent="0.3">
      <c r="A15377" s="10">
        <v>43795</v>
      </c>
      <c r="B15377" s="11" t="s">
        <v>146</v>
      </c>
      <c r="C15377" s="11" t="s">
        <v>705</v>
      </c>
      <c r="D15377" s="11" t="s">
        <v>662</v>
      </c>
      <c r="E15377" s="11">
        <v>6884628</v>
      </c>
      <c r="F15377" s="15">
        <f>IF(ISBLANK($D15377),"",IF(ISBLANK($E15377),VLOOKUP($D15377,$J:$K,2,FALSE),VLOOKUP($E15377,'Daycare Packages'!$A:$G,7,FALSE)))</f>
        <v>23</v>
      </c>
      <c r="G15377" s="15"/>
      <c r="H15377" s="15">
        <f t="shared" si="512"/>
        <v>23</v>
      </c>
      <c r="I15377" s="198">
        <f t="shared" si="513"/>
        <v>11</v>
      </c>
    </row>
    <row r="15378" spans="1:9" x14ac:dyDescent="0.3">
      <c r="A15378" s="10">
        <v>43795</v>
      </c>
      <c r="B15378" s="11" t="s">
        <v>2293</v>
      </c>
      <c r="C15378" s="11" t="s">
        <v>1675</v>
      </c>
      <c r="D15378" s="11" t="s">
        <v>662</v>
      </c>
      <c r="F15378" s="15">
        <f>IF(ISBLANK($D15378),"",IF(ISBLANK($E15378),VLOOKUP($D15378,$J:$K,2,FALSE),VLOOKUP($E15378,'Daycare Packages'!$A:$G,7,FALSE)))</f>
        <v>30</v>
      </c>
      <c r="G15378" s="15"/>
      <c r="H15378" s="15">
        <f t="shared" si="512"/>
        <v>30</v>
      </c>
      <c r="I15378" s="198">
        <f t="shared" si="513"/>
        <v>11</v>
      </c>
    </row>
    <row r="15379" spans="1:9" x14ac:dyDescent="0.3">
      <c r="A15379" s="10">
        <v>43795</v>
      </c>
      <c r="B15379" s="11" t="s">
        <v>722</v>
      </c>
      <c r="C15379" s="11" t="s">
        <v>548</v>
      </c>
      <c r="D15379" s="11" t="s">
        <v>659</v>
      </c>
      <c r="F15379" s="15">
        <f>IF(ISBLANK($D15379),"",IF(ISBLANK($E15379),VLOOKUP($D15379,$J:$K,2,FALSE),VLOOKUP($E15379,'Daycare Packages'!$A:$G,7,FALSE)))</f>
        <v>20</v>
      </c>
      <c r="G15379" s="15"/>
      <c r="H15379" s="15">
        <f t="shared" si="512"/>
        <v>20</v>
      </c>
      <c r="I15379" s="198">
        <f t="shared" si="513"/>
        <v>11</v>
      </c>
    </row>
    <row r="15380" spans="1:9" x14ac:dyDescent="0.3">
      <c r="A15380" s="10">
        <v>43795</v>
      </c>
      <c r="B15380" s="11" t="s">
        <v>2675</v>
      </c>
      <c r="C15380" s="11" t="s">
        <v>685</v>
      </c>
      <c r="D15380" s="11" t="s">
        <v>662</v>
      </c>
      <c r="E15380" s="11">
        <v>7031166</v>
      </c>
      <c r="F15380" s="15">
        <f>IF(ISBLANK($D15380),"",IF(ISBLANK($E15380),VLOOKUP($D15380,$J:$K,2,FALSE),VLOOKUP($E15380,'Daycare Packages'!$A:$G,7,FALSE)))</f>
        <v>20.7</v>
      </c>
      <c r="G15380" s="15"/>
      <c r="H15380" s="15">
        <f t="shared" si="512"/>
        <v>20.7</v>
      </c>
      <c r="I15380" s="198">
        <f t="shared" si="513"/>
        <v>11</v>
      </c>
    </row>
    <row r="15381" spans="1:9" x14ac:dyDescent="0.3">
      <c r="A15381" s="10">
        <v>43795</v>
      </c>
      <c r="B15381" s="11" t="s">
        <v>2577</v>
      </c>
      <c r="C15381" s="11" t="s">
        <v>2578</v>
      </c>
      <c r="D15381" s="11" t="s">
        <v>662</v>
      </c>
      <c r="E15381" s="11">
        <v>7033947</v>
      </c>
      <c r="F15381" s="15">
        <f>IF(ISBLANK($D15381),"",IF(ISBLANK($E15381),VLOOKUP($D15381,$J:$K,2,FALSE),VLOOKUP($E15381,'Daycare Packages'!$A:$G,7,FALSE)))</f>
        <v>27</v>
      </c>
      <c r="G15381" s="15"/>
      <c r="H15381" s="15">
        <f t="shared" si="512"/>
        <v>27</v>
      </c>
      <c r="I15381" s="198">
        <f t="shared" si="513"/>
        <v>11</v>
      </c>
    </row>
    <row r="15382" spans="1:9" x14ac:dyDescent="0.3">
      <c r="A15382" s="10">
        <v>43795</v>
      </c>
      <c r="B15382" s="11" t="s">
        <v>172</v>
      </c>
      <c r="C15382" s="11" t="s">
        <v>773</v>
      </c>
      <c r="D15382" s="11" t="s">
        <v>662</v>
      </c>
      <c r="F15382" s="15">
        <f>IF(ISBLANK($D15382),"",IF(ISBLANK($E15382),VLOOKUP($D15382,$J:$K,2,FALSE),VLOOKUP($E15382,'Daycare Packages'!$A:$G,7,FALSE)))</f>
        <v>30</v>
      </c>
      <c r="G15382" s="15"/>
      <c r="H15382" s="15">
        <f t="shared" si="512"/>
        <v>30</v>
      </c>
      <c r="I15382" s="198">
        <f t="shared" si="513"/>
        <v>11</v>
      </c>
    </row>
    <row r="15383" spans="1:9" x14ac:dyDescent="0.3">
      <c r="A15383" s="10">
        <v>43795</v>
      </c>
      <c r="B15383" s="11" t="s">
        <v>2457</v>
      </c>
      <c r="C15383" s="11" t="s">
        <v>2458</v>
      </c>
      <c r="D15383" s="11" t="s">
        <v>662</v>
      </c>
      <c r="E15383" s="11">
        <v>7020147</v>
      </c>
      <c r="F15383" s="15">
        <f>IF(ISBLANK($D15383),"",IF(ISBLANK($E15383),VLOOKUP($D15383,$J:$K,2,FALSE),VLOOKUP($E15383,'Daycare Packages'!$A:$G,7,FALSE)))</f>
        <v>27</v>
      </c>
      <c r="G15383" s="15"/>
      <c r="H15383" s="15">
        <f t="shared" si="512"/>
        <v>27</v>
      </c>
      <c r="I15383" s="198">
        <f t="shared" si="513"/>
        <v>11</v>
      </c>
    </row>
    <row r="15384" spans="1:9" x14ac:dyDescent="0.3">
      <c r="A15384" s="10">
        <v>43795</v>
      </c>
      <c r="B15384" s="11" t="s">
        <v>1987</v>
      </c>
      <c r="C15384" s="11" t="s">
        <v>1988</v>
      </c>
      <c r="D15384" s="11" t="s">
        <v>662</v>
      </c>
      <c r="F15384" s="15">
        <f>IF(ISBLANK($D15384),"",IF(ISBLANK($E15384),VLOOKUP($D15384,$J:$K,2,FALSE),VLOOKUP($E15384,'Daycare Packages'!$A:$G,7,FALSE)))</f>
        <v>30</v>
      </c>
      <c r="G15384" s="15"/>
      <c r="H15384" s="15">
        <f t="shared" si="512"/>
        <v>30</v>
      </c>
      <c r="I15384" s="198">
        <f t="shared" si="513"/>
        <v>11</v>
      </c>
    </row>
    <row r="15385" spans="1:9" x14ac:dyDescent="0.3">
      <c r="A15385" s="10">
        <v>43795</v>
      </c>
      <c r="B15385" s="11" t="s">
        <v>137</v>
      </c>
      <c r="C15385" s="11" t="s">
        <v>693</v>
      </c>
      <c r="D15385" s="11" t="s">
        <v>662</v>
      </c>
      <c r="E15385" s="11">
        <v>7027833</v>
      </c>
      <c r="F15385" s="15">
        <f>IF(ISBLANK($D15385),"",IF(ISBLANK($E15385),VLOOKUP($D15385,$J:$K,2,FALSE),VLOOKUP($E15385,'Daycare Packages'!$A:$G,7,FALSE)))</f>
        <v>23</v>
      </c>
      <c r="G15385" s="15"/>
      <c r="H15385" s="15">
        <f t="shared" si="512"/>
        <v>23</v>
      </c>
      <c r="I15385" s="198">
        <f t="shared" si="513"/>
        <v>11</v>
      </c>
    </row>
    <row r="15386" spans="1:9" x14ac:dyDescent="0.3">
      <c r="A15386" s="10">
        <v>43795</v>
      </c>
      <c r="B15386" s="11" t="s">
        <v>137</v>
      </c>
      <c r="C15386" s="11" t="s">
        <v>678</v>
      </c>
      <c r="D15386" s="11" t="s">
        <v>662</v>
      </c>
      <c r="E15386" s="11">
        <v>7027833</v>
      </c>
      <c r="F15386" s="15">
        <f>IF(ISBLANK($D15386),"",IF(ISBLANK($E15386),VLOOKUP($D15386,$J:$K,2,FALSE),VLOOKUP($E15386,'Daycare Packages'!$A:$G,7,FALSE)))</f>
        <v>23</v>
      </c>
      <c r="G15386" s="15"/>
      <c r="H15386" s="15">
        <f t="shared" si="512"/>
        <v>23</v>
      </c>
      <c r="I15386" s="198">
        <f t="shared" si="513"/>
        <v>11</v>
      </c>
    </row>
    <row r="15387" spans="1:9" x14ac:dyDescent="0.3">
      <c r="A15387" s="10">
        <v>43795</v>
      </c>
      <c r="B15387" s="11" t="s">
        <v>154</v>
      </c>
      <c r="C15387" s="11" t="s">
        <v>729</v>
      </c>
      <c r="D15387" s="11" t="s">
        <v>662</v>
      </c>
      <c r="E15387" s="11">
        <v>7000172</v>
      </c>
      <c r="F15387" s="15">
        <f>IF(ISBLANK($D15387),"",IF(ISBLANK($E15387),VLOOKUP($D15387,$J:$K,2,FALSE),VLOOKUP($E15387,'Daycare Packages'!$A:$G,7,FALSE)))</f>
        <v>27</v>
      </c>
      <c r="G15387" s="15"/>
      <c r="H15387" s="15">
        <f t="shared" si="512"/>
        <v>27</v>
      </c>
      <c r="I15387" s="198">
        <f t="shared" si="513"/>
        <v>11</v>
      </c>
    </row>
    <row r="15388" spans="1:9" x14ac:dyDescent="0.3">
      <c r="A15388" s="10">
        <v>43795</v>
      </c>
      <c r="B15388" s="11" t="s">
        <v>209</v>
      </c>
      <c r="C15388" s="11" t="s">
        <v>702</v>
      </c>
      <c r="D15388" s="11" t="s">
        <v>662</v>
      </c>
      <c r="E15388" s="11">
        <v>7029989</v>
      </c>
      <c r="F15388" s="15">
        <f>IF(ISBLANK($D15388),"",IF(ISBLANK($E15388),VLOOKUP($D15388,$J:$K,2,FALSE),VLOOKUP($E15388,'Daycare Packages'!$A:$G,7,FALSE)))</f>
        <v>27</v>
      </c>
      <c r="G15388" s="15"/>
      <c r="H15388" s="15">
        <f t="shared" si="512"/>
        <v>27</v>
      </c>
      <c r="I15388" s="198">
        <f t="shared" si="513"/>
        <v>11</v>
      </c>
    </row>
    <row r="15389" spans="1:9" x14ac:dyDescent="0.3">
      <c r="A15389" s="10">
        <v>43795</v>
      </c>
      <c r="B15389" s="11" t="s">
        <v>366</v>
      </c>
      <c r="C15389" s="11" t="s">
        <v>439</v>
      </c>
      <c r="D15389" s="11" t="s">
        <v>662</v>
      </c>
      <c r="E15389" s="11">
        <v>7017784</v>
      </c>
      <c r="F15389" s="15">
        <f>IF(ISBLANK($D15389),"",IF(ISBLANK($E15389),VLOOKUP($D15389,$J:$K,2,FALSE),VLOOKUP($E15389,'Daycare Packages'!$A:$G,7,FALSE)))</f>
        <v>27</v>
      </c>
      <c r="G15389" s="15"/>
      <c r="H15389" s="15">
        <f t="shared" si="512"/>
        <v>27</v>
      </c>
      <c r="I15389" s="198">
        <f t="shared" si="513"/>
        <v>11</v>
      </c>
    </row>
    <row r="15390" spans="1:9" x14ac:dyDescent="0.3">
      <c r="A15390" s="10">
        <v>43795</v>
      </c>
      <c r="B15390" s="11" t="s">
        <v>147</v>
      </c>
      <c r="C15390" s="11" t="s">
        <v>796</v>
      </c>
      <c r="D15390" s="11" t="s">
        <v>662</v>
      </c>
      <c r="E15390" s="11">
        <v>6931199</v>
      </c>
      <c r="F15390" s="15">
        <f>IF(ISBLANK($D15390),"",IF(ISBLANK($E15390),VLOOKUP($D15390,$J:$K,2,FALSE),VLOOKUP($E15390,'Daycare Packages'!$A:$G,7,FALSE)))</f>
        <v>23</v>
      </c>
      <c r="G15390" s="15"/>
      <c r="H15390" s="15">
        <f t="shared" si="512"/>
        <v>23</v>
      </c>
      <c r="I15390" s="198">
        <f t="shared" si="513"/>
        <v>11</v>
      </c>
    </row>
    <row r="15391" spans="1:9" x14ac:dyDescent="0.3">
      <c r="A15391" s="10">
        <v>43795</v>
      </c>
      <c r="B15391" s="11" t="s">
        <v>2249</v>
      </c>
      <c r="C15391" s="11" t="s">
        <v>2250</v>
      </c>
      <c r="D15391" s="11" t="s">
        <v>662</v>
      </c>
      <c r="E15391" s="11">
        <v>6981470</v>
      </c>
      <c r="F15391" s="15">
        <f>IF(ISBLANK($D15391),"",IF(ISBLANK($E15391),VLOOKUP($D15391,$J:$K,2,FALSE),VLOOKUP($E15391,'Daycare Packages'!$A:$G,7,FALSE)))</f>
        <v>27</v>
      </c>
      <c r="G15391" s="15"/>
      <c r="H15391" s="15">
        <f t="shared" si="512"/>
        <v>27</v>
      </c>
      <c r="I15391" s="198">
        <f t="shared" si="513"/>
        <v>11</v>
      </c>
    </row>
    <row r="15392" spans="1:9" x14ac:dyDescent="0.3">
      <c r="A15392" s="10">
        <v>43795</v>
      </c>
      <c r="B15392" s="11" t="s">
        <v>621</v>
      </c>
      <c r="C15392" s="11" t="s">
        <v>622</v>
      </c>
      <c r="D15392" s="11" t="s">
        <v>662</v>
      </c>
      <c r="F15392" s="15">
        <f>IF(ISBLANK($D15392),"",IF(ISBLANK($E15392),VLOOKUP($D15392,$J:$K,2,FALSE),VLOOKUP($E15392,'Daycare Packages'!$A:$G,7,FALSE)))</f>
        <v>30</v>
      </c>
      <c r="G15392" s="15"/>
      <c r="H15392" s="15">
        <f t="shared" si="512"/>
        <v>30</v>
      </c>
      <c r="I15392" s="198">
        <f t="shared" si="513"/>
        <v>11</v>
      </c>
    </row>
    <row r="15393" spans="1:9" x14ac:dyDescent="0.3">
      <c r="A15393" s="10">
        <v>43795</v>
      </c>
      <c r="B15393" s="11" t="s">
        <v>1994</v>
      </c>
      <c r="C15393" s="11" t="s">
        <v>2676</v>
      </c>
      <c r="D15393" s="11" t="s">
        <v>662</v>
      </c>
      <c r="F15393" s="15">
        <f>IF(ISBLANK($D15393),"",IF(ISBLANK($E15393),VLOOKUP($D15393,$J:$K,2,FALSE),VLOOKUP($E15393,'Daycare Packages'!$A:$G,7,FALSE)))</f>
        <v>30</v>
      </c>
      <c r="G15393" s="15"/>
      <c r="H15393" s="15">
        <f t="shared" ref="H15393:H15456" si="514">IF(ISBLANK(D15393),"",SUM(F15393:G15393))</f>
        <v>30</v>
      </c>
      <c r="I15393" s="198">
        <f t="shared" si="513"/>
        <v>11</v>
      </c>
    </row>
    <row r="15394" spans="1:9" x14ac:dyDescent="0.3">
      <c r="A15394" s="10">
        <v>43795</v>
      </c>
      <c r="B15394" s="11" t="s">
        <v>1994</v>
      </c>
      <c r="C15394" s="11" t="s">
        <v>488</v>
      </c>
      <c r="D15394" s="11" t="s">
        <v>662</v>
      </c>
      <c r="F15394" s="15">
        <f>IF(ISBLANK($D15394),"",IF(ISBLANK($E15394),VLOOKUP($D15394,$J:$K,2,FALSE),VLOOKUP($E15394,'Daycare Packages'!$A:$G,7,FALSE)))</f>
        <v>30</v>
      </c>
      <c r="G15394" s="15"/>
      <c r="H15394" s="15">
        <f t="shared" si="514"/>
        <v>30</v>
      </c>
      <c r="I15394" s="198">
        <f t="shared" si="513"/>
        <v>11</v>
      </c>
    </row>
    <row r="15395" spans="1:9" x14ac:dyDescent="0.3">
      <c r="A15395" s="10">
        <v>43795</v>
      </c>
      <c r="B15395" s="11" t="s">
        <v>222</v>
      </c>
      <c r="C15395" s="11" t="s">
        <v>2298</v>
      </c>
      <c r="D15395" s="11" t="s">
        <v>662</v>
      </c>
      <c r="E15395" s="11">
        <v>7022228</v>
      </c>
      <c r="F15395" s="15">
        <f>IF(ISBLANK($D15395),"",IF(ISBLANK($E15395),VLOOKUP($D15395,$J:$K,2,FALSE),VLOOKUP($E15395,'Daycare Packages'!$A:$G,7,FALSE)))</f>
        <v>27</v>
      </c>
      <c r="G15395" s="15"/>
      <c r="H15395" s="15">
        <f t="shared" si="514"/>
        <v>27</v>
      </c>
      <c r="I15395" s="198">
        <f t="shared" si="513"/>
        <v>11</v>
      </c>
    </row>
    <row r="15396" spans="1:9" x14ac:dyDescent="0.3">
      <c r="A15396" s="10">
        <v>43795</v>
      </c>
      <c r="B15396" s="11" t="s">
        <v>2006</v>
      </c>
      <c r="C15396" s="11" t="s">
        <v>2007</v>
      </c>
      <c r="D15396" s="11" t="s">
        <v>662</v>
      </c>
      <c r="E15396" s="11">
        <v>6985626</v>
      </c>
      <c r="F15396" s="15">
        <f>IF(ISBLANK($D15396),"",IF(ISBLANK($E15396),VLOOKUP($D15396,$J:$K,2,FALSE),VLOOKUP($E15396,'Daycare Packages'!$A:$G,7,FALSE)))</f>
        <v>23</v>
      </c>
      <c r="G15396" s="15"/>
      <c r="H15396" s="15">
        <f t="shared" si="514"/>
        <v>23</v>
      </c>
      <c r="I15396" s="198">
        <f t="shared" si="513"/>
        <v>11</v>
      </c>
    </row>
    <row r="15397" spans="1:9" x14ac:dyDescent="0.3">
      <c r="A15397" s="10">
        <v>43795</v>
      </c>
      <c r="B15397" s="11" t="s">
        <v>2006</v>
      </c>
      <c r="C15397" s="11" t="s">
        <v>1154</v>
      </c>
      <c r="D15397" s="11" t="s">
        <v>662</v>
      </c>
      <c r="E15397" s="11">
        <v>6985626</v>
      </c>
      <c r="F15397" s="15">
        <f>IF(ISBLANK($D15397),"",IF(ISBLANK($E15397),VLOOKUP($D15397,$J:$K,2,FALSE),VLOOKUP($E15397,'Daycare Packages'!$A:$G,7,FALSE)))</f>
        <v>23</v>
      </c>
      <c r="G15397" s="15"/>
      <c r="H15397" s="15">
        <f t="shared" si="514"/>
        <v>23</v>
      </c>
      <c r="I15397" s="198">
        <f t="shared" si="513"/>
        <v>11</v>
      </c>
    </row>
    <row r="15398" spans="1:9" x14ac:dyDescent="0.3">
      <c r="A15398" s="10">
        <v>43795</v>
      </c>
      <c r="B15398" s="11" t="s">
        <v>2677</v>
      </c>
      <c r="C15398" s="11" t="s">
        <v>2678</v>
      </c>
      <c r="D15398" s="11" t="s">
        <v>662</v>
      </c>
      <c r="F15398" s="15">
        <f>IF(ISBLANK($D15398),"",IF(ISBLANK($E15398),VLOOKUP($D15398,$J:$K,2,FALSE),VLOOKUP($E15398,'Daycare Packages'!$A:$G,7,FALSE)))</f>
        <v>30</v>
      </c>
      <c r="G15398" s="15"/>
      <c r="H15398" s="15">
        <f t="shared" si="514"/>
        <v>30</v>
      </c>
      <c r="I15398" s="198">
        <f t="shared" si="513"/>
        <v>11</v>
      </c>
    </row>
    <row r="15399" spans="1:9" x14ac:dyDescent="0.3">
      <c r="A15399" s="10">
        <v>43795</v>
      </c>
      <c r="B15399" s="11" t="s">
        <v>2031</v>
      </c>
      <c r="C15399" s="11" t="s">
        <v>2032</v>
      </c>
      <c r="D15399" s="11" t="s">
        <v>662</v>
      </c>
      <c r="F15399" s="15">
        <f>IF(ISBLANK($D15399),"",IF(ISBLANK($E15399),VLOOKUP($D15399,$J:$K,2,FALSE),VLOOKUP($E15399,'Daycare Packages'!$A:$G,7,FALSE)))</f>
        <v>30</v>
      </c>
      <c r="G15399" s="15">
        <v>6</v>
      </c>
      <c r="H15399" s="15">
        <f t="shared" si="514"/>
        <v>36</v>
      </c>
      <c r="I15399" s="198">
        <f t="shared" si="513"/>
        <v>11</v>
      </c>
    </row>
    <row r="15400" spans="1:9" x14ac:dyDescent="0.3">
      <c r="A15400" s="10">
        <v>43795</v>
      </c>
      <c r="B15400" s="11" t="s">
        <v>768</v>
      </c>
      <c r="C15400" s="11" t="s">
        <v>548</v>
      </c>
      <c r="D15400" s="11" t="s">
        <v>662</v>
      </c>
      <c r="F15400" s="15">
        <f>IF(ISBLANK($D15400),"",IF(ISBLANK($E15400),VLOOKUP($D15400,$J:$K,2,FALSE),VLOOKUP($E15400,'Daycare Packages'!$A:$G,7,FALSE)))</f>
        <v>30</v>
      </c>
      <c r="G15400" s="15"/>
      <c r="H15400" s="15">
        <f t="shared" si="514"/>
        <v>30</v>
      </c>
      <c r="I15400" s="198">
        <f t="shared" si="513"/>
        <v>11</v>
      </c>
    </row>
    <row r="15401" spans="1:9" x14ac:dyDescent="0.3">
      <c r="A15401" s="10">
        <v>43795</v>
      </c>
      <c r="B15401" s="11" t="s">
        <v>122</v>
      </c>
      <c r="C15401" s="11" t="s">
        <v>740</v>
      </c>
      <c r="D15401" s="11" t="s">
        <v>662</v>
      </c>
      <c r="E15401" s="11">
        <v>6969939</v>
      </c>
      <c r="F15401" s="15">
        <f>IF(ISBLANK($D15401),"",IF(ISBLANK($E15401),VLOOKUP($D15401,$J:$K,2,FALSE),VLOOKUP($E15401,'Daycare Packages'!$A:$G,7,FALSE)))</f>
        <v>23</v>
      </c>
      <c r="G15401" s="15"/>
      <c r="H15401" s="15">
        <f t="shared" si="514"/>
        <v>23</v>
      </c>
      <c r="I15401" s="198">
        <f t="shared" si="513"/>
        <v>11</v>
      </c>
    </row>
    <row r="15402" spans="1:9" x14ac:dyDescent="0.3">
      <c r="A15402" s="10">
        <v>43795</v>
      </c>
      <c r="B15402" s="11" t="s">
        <v>207</v>
      </c>
      <c r="C15402" s="11" t="s">
        <v>229</v>
      </c>
      <c r="D15402" s="11" t="s">
        <v>662</v>
      </c>
      <c r="E15402" s="11">
        <v>6974737</v>
      </c>
      <c r="F15402" s="15">
        <f>IF(ISBLANK($D15402),"",IF(ISBLANK($E15402),VLOOKUP($D15402,$J:$K,2,FALSE),VLOOKUP($E15402,'Daycare Packages'!$A:$G,7,FALSE)))</f>
        <v>25</v>
      </c>
      <c r="G15402" s="15"/>
      <c r="H15402" s="15">
        <f t="shared" si="514"/>
        <v>25</v>
      </c>
      <c r="I15402" s="198">
        <f t="shared" si="513"/>
        <v>11</v>
      </c>
    </row>
    <row r="15403" spans="1:9" x14ac:dyDescent="0.3">
      <c r="A15403" s="10">
        <v>43795</v>
      </c>
      <c r="B15403" s="11" t="s">
        <v>195</v>
      </c>
      <c r="C15403" s="11" t="s">
        <v>474</v>
      </c>
      <c r="D15403" s="11" t="s">
        <v>662</v>
      </c>
      <c r="E15403" s="11">
        <v>6908535</v>
      </c>
      <c r="F15403" s="15">
        <f>IF(ISBLANK($D15403),"",IF(ISBLANK($E15403),VLOOKUP($D15403,$J:$K,2,FALSE),VLOOKUP($E15403,'Daycare Packages'!$A:$G,7,FALSE)))</f>
        <v>26</v>
      </c>
      <c r="G15403" s="15"/>
      <c r="H15403" s="15">
        <f t="shared" si="514"/>
        <v>26</v>
      </c>
      <c r="I15403" s="198">
        <f t="shared" si="513"/>
        <v>11</v>
      </c>
    </row>
    <row r="15404" spans="1:9" x14ac:dyDescent="0.3">
      <c r="A15404" s="10">
        <v>43795</v>
      </c>
      <c r="B15404" s="11" t="s">
        <v>195</v>
      </c>
      <c r="C15404" s="11" t="s">
        <v>735</v>
      </c>
      <c r="D15404" s="11" t="s">
        <v>662</v>
      </c>
      <c r="E15404" s="11">
        <v>6908535</v>
      </c>
      <c r="F15404" s="15">
        <f>IF(ISBLANK($D15404),"",IF(ISBLANK($E15404),VLOOKUP($D15404,$J:$K,2,FALSE),VLOOKUP($E15404,'Daycare Packages'!$A:$G,7,FALSE)))</f>
        <v>26</v>
      </c>
      <c r="G15404" s="15"/>
      <c r="H15404" s="15">
        <f t="shared" si="514"/>
        <v>26</v>
      </c>
      <c r="I15404" s="198">
        <f t="shared" si="513"/>
        <v>11</v>
      </c>
    </row>
    <row r="15405" spans="1:9" x14ac:dyDescent="0.3">
      <c r="A15405" s="10">
        <v>43795</v>
      </c>
      <c r="B15405" s="11" t="s">
        <v>699</v>
      </c>
      <c r="C15405" s="11" t="s">
        <v>478</v>
      </c>
      <c r="D15405" s="11" t="s">
        <v>662</v>
      </c>
      <c r="F15405" s="15">
        <f>IF(ISBLANK($D15405),"",IF(ISBLANK($E15405),VLOOKUP($D15405,$J:$K,2,FALSE),VLOOKUP($E15405,'Daycare Packages'!$A:$G,7,FALSE)))</f>
        <v>30</v>
      </c>
      <c r="G15405" s="15">
        <v>-3</v>
      </c>
      <c r="H15405" s="15">
        <f t="shared" si="514"/>
        <v>27</v>
      </c>
      <c r="I15405" s="198">
        <f t="shared" si="513"/>
        <v>11</v>
      </c>
    </row>
    <row r="15406" spans="1:9" x14ac:dyDescent="0.3">
      <c r="A15406" s="10">
        <v>43795</v>
      </c>
      <c r="B15406" s="11" t="s">
        <v>1165</v>
      </c>
      <c r="C15406" s="11" t="s">
        <v>1166</v>
      </c>
      <c r="D15406" s="11" t="s">
        <v>662</v>
      </c>
      <c r="E15406" s="11">
        <v>7012565</v>
      </c>
      <c r="F15406" s="15">
        <f>IF(ISBLANK($D15406),"",IF(ISBLANK($E15406),VLOOKUP($D15406,$J:$K,2,FALSE),VLOOKUP($E15406,'Daycare Packages'!$A:$G,7,FALSE)))</f>
        <v>26</v>
      </c>
      <c r="G15406" s="15"/>
      <c r="H15406" s="15">
        <f t="shared" si="514"/>
        <v>26</v>
      </c>
      <c r="I15406" s="198">
        <f t="shared" si="513"/>
        <v>11</v>
      </c>
    </row>
    <row r="15407" spans="1:9" x14ac:dyDescent="0.3">
      <c r="A15407" s="10">
        <v>43795</v>
      </c>
      <c r="B15407" s="11" t="s">
        <v>230</v>
      </c>
      <c r="C15407" s="11" t="s">
        <v>493</v>
      </c>
      <c r="D15407" s="11" t="s">
        <v>662</v>
      </c>
      <c r="E15407" s="11">
        <v>7020404</v>
      </c>
      <c r="F15407" s="15">
        <f>IF(ISBLANK($D15407),"",IF(ISBLANK($E15407),VLOOKUP($D15407,$J:$K,2,FALSE),VLOOKUP($E15407,'Daycare Packages'!$A:$G,7,FALSE)))</f>
        <v>27</v>
      </c>
      <c r="G15407" s="15"/>
      <c r="H15407" s="15">
        <f t="shared" si="514"/>
        <v>27</v>
      </c>
      <c r="I15407" s="198">
        <f t="shared" si="513"/>
        <v>11</v>
      </c>
    </row>
    <row r="15408" spans="1:9" x14ac:dyDescent="0.3">
      <c r="A15408" s="10">
        <v>43795</v>
      </c>
      <c r="B15408" s="11" t="s">
        <v>186</v>
      </c>
      <c r="C15408" s="11" t="s">
        <v>561</v>
      </c>
      <c r="D15408" s="11" t="s">
        <v>662</v>
      </c>
      <c r="E15408" s="11">
        <v>6937918</v>
      </c>
      <c r="F15408" s="15">
        <f>IF(ISBLANK($D15408),"",IF(ISBLANK($E15408),VLOOKUP($D15408,$J:$K,2,FALSE),VLOOKUP($E15408,'Daycare Packages'!$A:$G,7,FALSE)))</f>
        <v>23</v>
      </c>
      <c r="G15408" s="15"/>
      <c r="H15408" s="15">
        <f t="shared" si="514"/>
        <v>23</v>
      </c>
      <c r="I15408" s="198">
        <f t="shared" si="513"/>
        <v>11</v>
      </c>
    </row>
    <row r="15409" spans="1:9" x14ac:dyDescent="0.3">
      <c r="A15409" s="10">
        <v>43795</v>
      </c>
      <c r="B15409" s="11" t="s">
        <v>134</v>
      </c>
      <c r="C15409" s="11" t="s">
        <v>883</v>
      </c>
      <c r="D15409" s="11" t="s">
        <v>659</v>
      </c>
      <c r="F15409" s="15">
        <f>IF(ISBLANK($D15409),"",IF(ISBLANK($E15409),VLOOKUP($D15409,$J:$K,2,FALSE),VLOOKUP($E15409,'Daycare Packages'!$A:$G,7,FALSE)))</f>
        <v>20</v>
      </c>
      <c r="G15409" s="15"/>
      <c r="H15409" s="15">
        <f t="shared" si="514"/>
        <v>20</v>
      </c>
      <c r="I15409" s="198">
        <f t="shared" si="513"/>
        <v>11</v>
      </c>
    </row>
    <row r="15410" spans="1:9" x14ac:dyDescent="0.3">
      <c r="A15410" s="10">
        <v>43795</v>
      </c>
      <c r="B15410" s="11" t="s">
        <v>2461</v>
      </c>
      <c r="C15410" s="11" t="s">
        <v>710</v>
      </c>
      <c r="D15410" s="11" t="s">
        <v>662</v>
      </c>
      <c r="F15410" s="15">
        <f>IF(ISBLANK($D15410),"",IF(ISBLANK($E15410),VLOOKUP($D15410,$J:$K,2,FALSE),VLOOKUP($E15410,'Daycare Packages'!$A:$G,7,FALSE)))</f>
        <v>30</v>
      </c>
      <c r="G15410" s="15"/>
      <c r="H15410" s="15">
        <f t="shared" si="514"/>
        <v>30</v>
      </c>
      <c r="I15410" s="198">
        <f t="shared" si="513"/>
        <v>11</v>
      </c>
    </row>
    <row r="15411" spans="1:9" x14ac:dyDescent="0.3">
      <c r="A15411" s="10">
        <v>43795</v>
      </c>
      <c r="B15411" s="11" t="s">
        <v>148</v>
      </c>
      <c r="C15411" s="11" t="s">
        <v>547</v>
      </c>
      <c r="D15411" s="11" t="s">
        <v>662</v>
      </c>
      <c r="E15411" s="11">
        <v>6762300</v>
      </c>
      <c r="F15411" s="15">
        <f>IF(ISBLANK($D15411),"",IF(ISBLANK($E15411),VLOOKUP($D15411,$J:$K,2,FALSE),VLOOKUP($E15411,'Daycare Packages'!$A:$G,7,FALSE)))</f>
        <v>23</v>
      </c>
      <c r="G15411" s="15"/>
      <c r="H15411" s="15">
        <f t="shared" si="514"/>
        <v>23</v>
      </c>
      <c r="I15411" s="198">
        <f t="shared" si="513"/>
        <v>11</v>
      </c>
    </row>
    <row r="15412" spans="1:9" x14ac:dyDescent="0.3">
      <c r="A15412" s="10">
        <v>43795</v>
      </c>
      <c r="B15412" s="11" t="s">
        <v>849</v>
      </c>
      <c r="C15412" s="11" t="s">
        <v>1919</v>
      </c>
      <c r="D15412" s="11" t="s">
        <v>662</v>
      </c>
      <c r="F15412" s="15">
        <f>IF(ISBLANK($D15412),"",IF(ISBLANK($E15412),VLOOKUP($D15412,$J:$K,2,FALSE),VLOOKUP($E15412,'Daycare Packages'!$A:$G,7,FALSE)))</f>
        <v>30</v>
      </c>
      <c r="G15412" s="15"/>
      <c r="H15412" s="15">
        <f t="shared" si="514"/>
        <v>30</v>
      </c>
      <c r="I15412" s="198">
        <f t="shared" si="513"/>
        <v>11</v>
      </c>
    </row>
    <row r="15413" spans="1:9" x14ac:dyDescent="0.3">
      <c r="A15413" s="10">
        <v>43795</v>
      </c>
      <c r="B15413" s="11" t="s">
        <v>732</v>
      </c>
      <c r="C15413" s="11" t="s">
        <v>733</v>
      </c>
      <c r="D15413" s="11" t="s">
        <v>662</v>
      </c>
      <c r="F15413" s="15">
        <f>IF(ISBLANK($D15413),"",IF(ISBLANK($E15413),VLOOKUP($D15413,$J:$K,2,FALSE),VLOOKUP($E15413,'Daycare Packages'!$A:$G,7,FALSE)))</f>
        <v>30</v>
      </c>
      <c r="G15413" s="15"/>
      <c r="H15413" s="15">
        <f t="shared" si="514"/>
        <v>30</v>
      </c>
      <c r="I15413" s="198">
        <f t="shared" si="513"/>
        <v>11</v>
      </c>
    </row>
    <row r="15414" spans="1:9" x14ac:dyDescent="0.3">
      <c r="A15414" s="10">
        <v>43795</v>
      </c>
      <c r="B15414" s="11" t="s">
        <v>204</v>
      </c>
      <c r="C15414" s="11" t="s">
        <v>949</v>
      </c>
      <c r="D15414" s="11" t="s">
        <v>662</v>
      </c>
      <c r="F15414" s="15">
        <f>IF(ISBLANK($D15414),"",IF(ISBLANK($E15414),VLOOKUP($D15414,$J:$K,2,FALSE),VLOOKUP($E15414,'Daycare Packages'!$A:$G,7,FALSE)))</f>
        <v>30</v>
      </c>
      <c r="G15414" s="15"/>
      <c r="H15414" s="15">
        <f t="shared" si="514"/>
        <v>30</v>
      </c>
      <c r="I15414" s="198">
        <f t="shared" si="513"/>
        <v>11</v>
      </c>
    </row>
    <row r="15415" spans="1:9" x14ac:dyDescent="0.3">
      <c r="A15415" s="10">
        <v>43795</v>
      </c>
      <c r="B15415" s="11" t="s">
        <v>204</v>
      </c>
      <c r="C15415" s="11" t="s">
        <v>774</v>
      </c>
      <c r="D15415" s="11" t="s">
        <v>662</v>
      </c>
      <c r="F15415" s="15">
        <f>IF(ISBLANK($D15415),"",IF(ISBLANK($E15415),VLOOKUP($D15415,$J:$K,2,FALSE),VLOOKUP($E15415,'Daycare Packages'!$A:$G,7,FALSE)))</f>
        <v>30</v>
      </c>
      <c r="G15415" s="15"/>
      <c r="H15415" s="15">
        <f t="shared" si="514"/>
        <v>30</v>
      </c>
      <c r="I15415" s="198">
        <f t="shared" si="513"/>
        <v>11</v>
      </c>
    </row>
    <row r="15416" spans="1:9" x14ac:dyDescent="0.3">
      <c r="A15416" s="10">
        <v>43795</v>
      </c>
      <c r="B15416" s="11" t="s">
        <v>2648</v>
      </c>
      <c r="C15416" s="11" t="s">
        <v>2679</v>
      </c>
      <c r="D15416" s="11" t="s">
        <v>662</v>
      </c>
      <c r="F15416" s="15">
        <f>IF(ISBLANK($D15416),"",IF(ISBLANK($E15416),VLOOKUP($D15416,$J:$K,2,FALSE),VLOOKUP($E15416,'Daycare Packages'!$A:$G,7,FALSE)))</f>
        <v>30</v>
      </c>
      <c r="G15416" s="15"/>
      <c r="H15416" s="15">
        <f t="shared" si="514"/>
        <v>30</v>
      </c>
      <c r="I15416" s="198">
        <f t="shared" si="513"/>
        <v>11</v>
      </c>
    </row>
    <row r="15417" spans="1:9" x14ac:dyDescent="0.3">
      <c r="A15417" s="10">
        <v>43795</v>
      </c>
      <c r="B15417" s="11" t="s">
        <v>924</v>
      </c>
      <c r="C15417" s="11" t="s">
        <v>925</v>
      </c>
      <c r="D15417" s="11" t="s">
        <v>662</v>
      </c>
      <c r="F15417" s="15">
        <f>IF(ISBLANK($D15417),"",IF(ISBLANK($E15417),VLOOKUP($D15417,$J:$K,2,FALSE),VLOOKUP($E15417,'Daycare Packages'!$A:$G,7,FALSE)))</f>
        <v>30</v>
      </c>
      <c r="G15417" s="15"/>
      <c r="H15417" s="15">
        <f t="shared" si="514"/>
        <v>30</v>
      </c>
      <c r="I15417" s="198">
        <f t="shared" si="513"/>
        <v>11</v>
      </c>
    </row>
    <row r="15418" spans="1:9" x14ac:dyDescent="0.3">
      <c r="A15418" s="10">
        <v>43795</v>
      </c>
      <c r="B15418" s="11" t="s">
        <v>287</v>
      </c>
      <c r="C15418" s="11" t="s">
        <v>2466</v>
      </c>
      <c r="D15418" s="11" t="s">
        <v>662</v>
      </c>
      <c r="F15418" s="15">
        <f>IF(ISBLANK($D15418),"",IF(ISBLANK($E15418),VLOOKUP($D15418,$J:$K,2,FALSE),VLOOKUP($E15418,'Daycare Packages'!$A:$G,7,FALSE)))</f>
        <v>30</v>
      </c>
      <c r="G15418" s="15"/>
      <c r="H15418" s="15">
        <f t="shared" si="514"/>
        <v>30</v>
      </c>
      <c r="I15418" s="198">
        <f t="shared" si="513"/>
        <v>11</v>
      </c>
    </row>
    <row r="15419" spans="1:9" x14ac:dyDescent="0.3">
      <c r="A15419" s="10">
        <v>43795</v>
      </c>
      <c r="B15419" s="11" t="s">
        <v>663</v>
      </c>
      <c r="C15419" s="11" t="s">
        <v>665</v>
      </c>
      <c r="D15419" s="11" t="s">
        <v>662</v>
      </c>
      <c r="F15419" s="15">
        <f>IF(ISBLANK($D15419),"",IF(ISBLANK($E15419),VLOOKUP($D15419,$J:$K,2,FALSE),VLOOKUP($E15419,'Daycare Packages'!$A:$G,7,FALSE)))</f>
        <v>30</v>
      </c>
      <c r="G15419" s="15"/>
      <c r="H15419" s="15">
        <f t="shared" si="514"/>
        <v>30</v>
      </c>
      <c r="I15419" s="198">
        <f t="shared" si="513"/>
        <v>11</v>
      </c>
    </row>
    <row r="15420" spans="1:9" x14ac:dyDescent="0.3">
      <c r="A15420" s="10">
        <v>43795</v>
      </c>
      <c r="B15420" s="11" t="s">
        <v>663</v>
      </c>
      <c r="C15420" s="11" t="s">
        <v>664</v>
      </c>
      <c r="D15420" s="11" t="s">
        <v>662</v>
      </c>
      <c r="F15420" s="15">
        <f>IF(ISBLANK($D15420),"",IF(ISBLANK($E15420),VLOOKUP($D15420,$J:$K,2,FALSE),VLOOKUP($E15420,'Daycare Packages'!$A:$G,7,FALSE)))</f>
        <v>30</v>
      </c>
      <c r="G15420" s="15"/>
      <c r="H15420" s="15">
        <f t="shared" si="514"/>
        <v>30</v>
      </c>
      <c r="I15420" s="198">
        <f t="shared" si="513"/>
        <v>11</v>
      </c>
    </row>
    <row r="15421" spans="1:9" x14ac:dyDescent="0.3">
      <c r="A15421" s="10">
        <v>43795</v>
      </c>
      <c r="B15421" s="11" t="s">
        <v>114</v>
      </c>
      <c r="C15421" s="11" t="s">
        <v>789</v>
      </c>
      <c r="D15421" s="11" t="s">
        <v>662</v>
      </c>
      <c r="E15421" s="11">
        <v>6939596</v>
      </c>
      <c r="F15421" s="15">
        <f>IF(ISBLANK($D15421),"",IF(ISBLANK($E15421),VLOOKUP($D15421,$J:$K,2,FALSE),VLOOKUP($E15421,'Daycare Packages'!$A:$G,7,FALSE)))</f>
        <v>23</v>
      </c>
      <c r="G15421" s="15"/>
      <c r="H15421" s="15">
        <f t="shared" si="514"/>
        <v>23</v>
      </c>
      <c r="I15421" s="198">
        <f t="shared" si="513"/>
        <v>11</v>
      </c>
    </row>
    <row r="15422" spans="1:9" x14ac:dyDescent="0.3">
      <c r="A15422" s="10">
        <v>43795</v>
      </c>
      <c r="B15422" s="11" t="s">
        <v>820</v>
      </c>
      <c r="C15422" s="11" t="s">
        <v>402</v>
      </c>
      <c r="D15422" s="11" t="s">
        <v>662</v>
      </c>
      <c r="F15422" s="15">
        <f>IF(ISBLANK($D15422),"",IF(ISBLANK($E15422),VLOOKUP($D15422,$J:$K,2,FALSE),VLOOKUP($E15422,'Daycare Packages'!$A:$G,7,FALSE)))</f>
        <v>30</v>
      </c>
      <c r="G15422" s="15"/>
      <c r="H15422" s="15">
        <f t="shared" si="514"/>
        <v>30</v>
      </c>
      <c r="I15422" s="198">
        <f t="shared" si="513"/>
        <v>11</v>
      </c>
    </row>
    <row r="15423" spans="1:9" x14ac:dyDescent="0.3">
      <c r="A15423" s="10">
        <v>43795</v>
      </c>
      <c r="B15423" s="11" t="s">
        <v>1805</v>
      </c>
      <c r="C15423" s="11" t="s">
        <v>548</v>
      </c>
      <c r="D15423" s="11" t="s">
        <v>662</v>
      </c>
      <c r="F15423" s="15">
        <f>IF(ISBLANK($D15423),"",IF(ISBLANK($E15423),VLOOKUP($D15423,$J:$K,2,FALSE),VLOOKUP($E15423,'Daycare Packages'!$A:$G,7,FALSE)))</f>
        <v>30</v>
      </c>
      <c r="G15423" s="15"/>
      <c r="H15423" s="15">
        <f t="shared" si="514"/>
        <v>30</v>
      </c>
      <c r="I15423" s="198">
        <f t="shared" si="513"/>
        <v>11</v>
      </c>
    </row>
    <row r="15424" spans="1:9" x14ac:dyDescent="0.3">
      <c r="A15424" s="10">
        <v>43795</v>
      </c>
      <c r="B15424" s="11" t="s">
        <v>272</v>
      </c>
      <c r="C15424" s="11" t="s">
        <v>438</v>
      </c>
      <c r="D15424" s="11" t="s">
        <v>662</v>
      </c>
      <c r="F15424" s="15">
        <f>IF(ISBLANK($D15424),"",IF(ISBLANK($E15424),VLOOKUP($D15424,$J:$K,2,FALSE),VLOOKUP($E15424,'Daycare Packages'!$A:$G,7,FALSE)))</f>
        <v>30</v>
      </c>
      <c r="G15424" s="15"/>
      <c r="H15424" s="15">
        <f t="shared" si="514"/>
        <v>30</v>
      </c>
      <c r="I15424" s="198">
        <f t="shared" si="513"/>
        <v>11</v>
      </c>
    </row>
    <row r="15425" spans="1:9" x14ac:dyDescent="0.3">
      <c r="A15425" s="10">
        <v>43795</v>
      </c>
      <c r="B15425" s="11" t="s">
        <v>320</v>
      </c>
      <c r="C15425" s="11" t="s">
        <v>777</v>
      </c>
      <c r="D15425" s="11" t="s">
        <v>662</v>
      </c>
      <c r="F15425" s="15">
        <f>IF(ISBLANK($D15425),"",IF(ISBLANK($E15425),VLOOKUP($D15425,$J:$K,2,FALSE),VLOOKUP($E15425,'Daycare Packages'!$A:$G,7,FALSE)))</f>
        <v>30</v>
      </c>
      <c r="G15425" s="15"/>
      <c r="H15425" s="15">
        <f t="shared" si="514"/>
        <v>30</v>
      </c>
      <c r="I15425" s="198">
        <f t="shared" si="513"/>
        <v>11</v>
      </c>
    </row>
    <row r="15426" spans="1:9" x14ac:dyDescent="0.3">
      <c r="A15426" s="10">
        <v>43795</v>
      </c>
      <c r="B15426" s="11" t="s">
        <v>1692</v>
      </c>
      <c r="C15426" s="11" t="s">
        <v>650</v>
      </c>
      <c r="D15426" s="11" t="s">
        <v>662</v>
      </c>
      <c r="F15426" s="15">
        <f>IF(ISBLANK($D15426),"",IF(ISBLANK($E15426),VLOOKUP($D15426,$J:$K,2,FALSE),VLOOKUP($E15426,'Daycare Packages'!$A:$G,7,FALSE)))</f>
        <v>30</v>
      </c>
      <c r="G15426" s="15"/>
      <c r="H15426" s="15">
        <f t="shared" si="514"/>
        <v>30</v>
      </c>
      <c r="I15426" s="198">
        <f t="shared" si="513"/>
        <v>11</v>
      </c>
    </row>
    <row r="15427" spans="1:9" x14ac:dyDescent="0.3">
      <c r="A15427" s="10">
        <v>43795</v>
      </c>
      <c r="B15427" s="11" t="s">
        <v>138</v>
      </c>
      <c r="C15427" s="11" t="s">
        <v>573</v>
      </c>
      <c r="D15427" s="11" t="s">
        <v>662</v>
      </c>
      <c r="E15427" s="11">
        <v>7015428</v>
      </c>
      <c r="F15427" s="15">
        <f>IF(ISBLANK($D15427),"",IF(ISBLANK($E15427),VLOOKUP($D15427,$J:$K,2,FALSE),VLOOKUP($E15427,'Daycare Packages'!$A:$G,7,FALSE)))</f>
        <v>23</v>
      </c>
      <c r="G15427" s="15"/>
      <c r="H15427" s="15">
        <f t="shared" si="514"/>
        <v>23</v>
      </c>
      <c r="I15427" s="198">
        <f t="shared" ref="I15427:I15490" si="515">IF(A15427="",0,MONTH(A15427))</f>
        <v>11</v>
      </c>
    </row>
    <row r="15428" spans="1:9" x14ac:dyDescent="0.3">
      <c r="A15428" s="10">
        <v>43795</v>
      </c>
      <c r="B15428" s="11" t="s">
        <v>133</v>
      </c>
      <c r="C15428" s="11" t="s">
        <v>712</v>
      </c>
      <c r="D15428" s="11" t="s">
        <v>662</v>
      </c>
      <c r="E15428" s="11">
        <v>7008951</v>
      </c>
      <c r="F15428" s="15">
        <f>IF(ISBLANK($D15428),"",IF(ISBLANK($E15428),VLOOKUP($D15428,$J:$K,2,FALSE),VLOOKUP($E15428,'Daycare Packages'!$A:$G,7,FALSE)))</f>
        <v>26</v>
      </c>
      <c r="G15428" s="15"/>
      <c r="H15428" s="15">
        <f t="shared" si="514"/>
        <v>26</v>
      </c>
      <c r="I15428" s="198">
        <f t="shared" si="515"/>
        <v>11</v>
      </c>
    </row>
    <row r="15429" spans="1:9" x14ac:dyDescent="0.3">
      <c r="A15429" s="10">
        <v>43795</v>
      </c>
      <c r="B15429" s="11" t="s">
        <v>168</v>
      </c>
      <c r="C15429" s="11" t="s">
        <v>640</v>
      </c>
      <c r="D15429" s="11" t="s">
        <v>662</v>
      </c>
      <c r="F15429" s="15">
        <f>IF(ISBLANK($D15429),"",IF(ISBLANK($E15429),VLOOKUP($D15429,$J:$K,2,FALSE),VLOOKUP($E15429,'Daycare Packages'!$A:$G,7,FALSE)))</f>
        <v>30</v>
      </c>
      <c r="G15429" s="15"/>
      <c r="H15429" s="15">
        <f t="shared" si="514"/>
        <v>30</v>
      </c>
      <c r="I15429" s="198">
        <f t="shared" si="515"/>
        <v>11</v>
      </c>
    </row>
    <row r="15430" spans="1:9" x14ac:dyDescent="0.3">
      <c r="A15430" s="10">
        <v>43795</v>
      </c>
      <c r="B15430" s="11" t="s">
        <v>340</v>
      </c>
      <c r="C15430" s="11" t="s">
        <v>746</v>
      </c>
      <c r="D15430" s="11" t="s">
        <v>662</v>
      </c>
      <c r="F15430" s="15">
        <f>IF(ISBLANK($D15430),"",IF(ISBLANK($E15430),VLOOKUP($D15430,$J:$K,2,FALSE),VLOOKUP($E15430,'Daycare Packages'!$A:$G,7,FALSE)))</f>
        <v>30</v>
      </c>
      <c r="G15430" s="15">
        <v>-3.6</v>
      </c>
      <c r="H15430" s="15">
        <f t="shared" si="514"/>
        <v>26.4</v>
      </c>
      <c r="I15430" s="198">
        <f t="shared" si="515"/>
        <v>11</v>
      </c>
    </row>
    <row r="15431" spans="1:9" x14ac:dyDescent="0.3">
      <c r="A15431" s="10">
        <v>43795</v>
      </c>
      <c r="B15431" s="11" t="s">
        <v>340</v>
      </c>
      <c r="C15431" s="11" t="s">
        <v>745</v>
      </c>
      <c r="D15431" s="11" t="s">
        <v>662</v>
      </c>
      <c r="F15431" s="15">
        <f>IF(ISBLANK($D15431),"",IF(ISBLANK($E15431),VLOOKUP($D15431,$J:$K,2,FALSE),VLOOKUP($E15431,'Daycare Packages'!$A:$G,7,FALSE)))</f>
        <v>30</v>
      </c>
      <c r="G15431" s="15">
        <v>-3.6</v>
      </c>
      <c r="H15431" s="15">
        <f t="shared" si="514"/>
        <v>26.4</v>
      </c>
      <c r="I15431" s="198">
        <f t="shared" si="515"/>
        <v>11</v>
      </c>
    </row>
    <row r="15432" spans="1:9" x14ac:dyDescent="0.3">
      <c r="A15432" s="55">
        <v>43795</v>
      </c>
      <c r="B15432" s="56" t="s">
        <v>156</v>
      </c>
      <c r="C15432" s="56" t="s">
        <v>479</v>
      </c>
      <c r="D15432" s="56" t="s">
        <v>662</v>
      </c>
      <c r="E15432" s="56">
        <v>7017699</v>
      </c>
      <c r="F15432" s="59">
        <f>IF(ISBLANK($D15432),"",IF(ISBLANK($E15432),VLOOKUP($D15432,$J:$K,2,FALSE),VLOOKUP($E15432,'Daycare Packages'!$A:$G,7,FALSE)))</f>
        <v>23</v>
      </c>
      <c r="G15432" s="59"/>
      <c r="H15432" s="59">
        <f t="shared" si="514"/>
        <v>23</v>
      </c>
      <c r="I15432" s="198">
        <f t="shared" si="515"/>
        <v>11</v>
      </c>
    </row>
    <row r="15433" spans="1:9" x14ac:dyDescent="0.3">
      <c r="A15433" s="10">
        <v>43796</v>
      </c>
      <c r="B15433" s="11" t="s">
        <v>902</v>
      </c>
      <c r="C15433" s="11" t="s">
        <v>731</v>
      </c>
      <c r="D15433" s="11" t="s">
        <v>659</v>
      </c>
      <c r="F15433" s="15">
        <f>IF(ISBLANK($D15433),"",IF(ISBLANK($E15433),VLOOKUP($D15433,$J:$K,2,FALSE),VLOOKUP($E15433,'Daycare Packages'!$A:$G,7,FALSE)))</f>
        <v>20</v>
      </c>
      <c r="G15433" s="15"/>
      <c r="H15433" s="15">
        <f t="shared" si="514"/>
        <v>20</v>
      </c>
      <c r="I15433" s="198">
        <f t="shared" si="515"/>
        <v>11</v>
      </c>
    </row>
    <row r="15434" spans="1:9" x14ac:dyDescent="0.3">
      <c r="A15434" s="10">
        <v>43796</v>
      </c>
      <c r="B15434" s="11" t="s">
        <v>902</v>
      </c>
      <c r="C15434" s="11" t="s">
        <v>744</v>
      </c>
      <c r="D15434" s="11" t="s">
        <v>671</v>
      </c>
      <c r="F15434" s="15">
        <f>IF(ISBLANK($D15434),"",IF(ISBLANK($E15434),VLOOKUP($D15434,$J:$K,2,FALSE),VLOOKUP($E15434,'Daycare Packages'!$A:$G,7,FALSE)))</f>
        <v>0</v>
      </c>
      <c r="G15434" s="15"/>
      <c r="H15434" s="15">
        <f t="shared" si="514"/>
        <v>0</v>
      </c>
      <c r="I15434" s="198">
        <f t="shared" si="515"/>
        <v>11</v>
      </c>
    </row>
    <row r="15435" spans="1:9" x14ac:dyDescent="0.3">
      <c r="A15435" s="10">
        <v>43796</v>
      </c>
      <c r="B15435" s="11" t="s">
        <v>1916</v>
      </c>
      <c r="C15435" s="11" t="s">
        <v>1359</v>
      </c>
      <c r="D15435" s="11" t="s">
        <v>659</v>
      </c>
      <c r="E15435" s="11">
        <v>6958204</v>
      </c>
      <c r="F15435" s="15">
        <f>IF(ISBLANK($D15435),"",IF(ISBLANK($E15435),VLOOKUP($D15435,$J:$K,2,FALSE),VLOOKUP($E15435,'Daycare Packages'!$A:$G,7,FALSE)))</f>
        <v>19</v>
      </c>
      <c r="G15435" s="15"/>
      <c r="H15435" s="15">
        <f t="shared" si="514"/>
        <v>19</v>
      </c>
      <c r="I15435" s="198">
        <f t="shared" si="515"/>
        <v>11</v>
      </c>
    </row>
    <row r="15436" spans="1:9" x14ac:dyDescent="0.3">
      <c r="A15436" s="10">
        <v>43796</v>
      </c>
      <c r="B15436" s="11" t="s">
        <v>1259</v>
      </c>
      <c r="C15436" s="11" t="s">
        <v>229</v>
      </c>
      <c r="D15436" s="11" t="s">
        <v>659</v>
      </c>
      <c r="F15436" s="15">
        <f>IF(ISBLANK($D15436),"",IF(ISBLANK($E15436),VLOOKUP($D15436,$J:$K,2,FALSE),VLOOKUP($E15436,'Daycare Packages'!$A:$G,7,FALSE)))</f>
        <v>20</v>
      </c>
      <c r="G15436" s="15"/>
      <c r="H15436" s="15">
        <f t="shared" si="514"/>
        <v>20</v>
      </c>
      <c r="I15436" s="198">
        <f t="shared" si="515"/>
        <v>11</v>
      </c>
    </row>
    <row r="15437" spans="1:9" x14ac:dyDescent="0.3">
      <c r="A15437" s="10">
        <v>43796</v>
      </c>
      <c r="B15437" s="11" t="s">
        <v>2421</v>
      </c>
      <c r="C15437" s="11" t="s">
        <v>631</v>
      </c>
      <c r="D15437" s="11" t="s">
        <v>659</v>
      </c>
      <c r="F15437" s="15">
        <f>IF(ISBLANK($D15437),"",IF(ISBLANK($E15437),VLOOKUP($D15437,$J:$K,2,FALSE),VLOOKUP($E15437,'Daycare Packages'!$A:$G,7,FALSE)))</f>
        <v>20</v>
      </c>
      <c r="G15437" s="15"/>
      <c r="H15437" s="15">
        <f t="shared" si="514"/>
        <v>20</v>
      </c>
      <c r="I15437" s="198">
        <f t="shared" si="515"/>
        <v>11</v>
      </c>
    </row>
    <row r="15438" spans="1:9" x14ac:dyDescent="0.3">
      <c r="A15438" s="10">
        <v>43796</v>
      </c>
      <c r="B15438" s="11" t="s">
        <v>244</v>
      </c>
      <c r="C15438" s="11" t="s">
        <v>673</v>
      </c>
      <c r="D15438" s="11" t="s">
        <v>662</v>
      </c>
      <c r="E15438" s="11">
        <v>6995241</v>
      </c>
      <c r="F15438" s="15">
        <f>IF(ISBLANK($D15438),"",IF(ISBLANK($E15438),VLOOKUP($D15438,$J:$K,2,FALSE),VLOOKUP($E15438,'Daycare Packages'!$A:$G,7,FALSE)))</f>
        <v>25</v>
      </c>
      <c r="G15438" s="15"/>
      <c r="H15438" s="15">
        <f t="shared" si="514"/>
        <v>25</v>
      </c>
      <c r="I15438" s="198">
        <f t="shared" si="515"/>
        <v>11</v>
      </c>
    </row>
    <row r="15439" spans="1:9" x14ac:dyDescent="0.3">
      <c r="A15439" s="10">
        <v>43796</v>
      </c>
      <c r="B15439" s="11" t="s">
        <v>816</v>
      </c>
      <c r="C15439" s="11" t="s">
        <v>817</v>
      </c>
      <c r="D15439" s="11" t="s">
        <v>662</v>
      </c>
      <c r="F15439" s="15">
        <f>IF(ISBLANK($D15439),"",IF(ISBLANK($E15439),VLOOKUP($D15439,$J:$K,2,FALSE),VLOOKUP($E15439,'Daycare Packages'!$A:$G,7,FALSE)))</f>
        <v>30</v>
      </c>
      <c r="G15439" s="15"/>
      <c r="H15439" s="15">
        <f t="shared" si="514"/>
        <v>30</v>
      </c>
      <c r="I15439" s="198">
        <f t="shared" si="515"/>
        <v>11</v>
      </c>
    </row>
    <row r="15440" spans="1:9" x14ac:dyDescent="0.3">
      <c r="A15440" s="10">
        <v>43796</v>
      </c>
      <c r="B15440" s="11" t="s">
        <v>2006</v>
      </c>
      <c r="C15440" s="11" t="s">
        <v>2007</v>
      </c>
      <c r="D15440" s="11" t="s">
        <v>662</v>
      </c>
      <c r="E15440" s="11">
        <v>6985626</v>
      </c>
      <c r="F15440" s="15">
        <f>IF(ISBLANK($D15440),"",IF(ISBLANK($E15440),VLOOKUP($D15440,$J:$K,2,FALSE),VLOOKUP($E15440,'Daycare Packages'!$A:$G,7,FALSE)))</f>
        <v>23</v>
      </c>
      <c r="G15440" s="15"/>
      <c r="H15440" s="15">
        <f t="shared" si="514"/>
        <v>23</v>
      </c>
      <c r="I15440" s="198">
        <f t="shared" si="515"/>
        <v>11</v>
      </c>
    </row>
    <row r="15441" spans="1:9" x14ac:dyDescent="0.3">
      <c r="A15441" s="10">
        <v>43796</v>
      </c>
      <c r="B15441" s="11" t="s">
        <v>2006</v>
      </c>
      <c r="C15441" s="11" t="s">
        <v>1154</v>
      </c>
      <c r="D15441" s="11" t="s">
        <v>662</v>
      </c>
      <c r="E15441" s="11">
        <v>6985626</v>
      </c>
      <c r="F15441" s="15">
        <f>IF(ISBLANK($D15441),"",IF(ISBLANK($E15441),VLOOKUP($D15441,$J:$K,2,FALSE),VLOOKUP($E15441,'Daycare Packages'!$A:$G,7,FALSE)))</f>
        <v>23</v>
      </c>
      <c r="G15441" s="15"/>
      <c r="H15441" s="15">
        <f t="shared" si="514"/>
        <v>23</v>
      </c>
      <c r="I15441" s="198">
        <f t="shared" si="515"/>
        <v>11</v>
      </c>
    </row>
    <row r="15442" spans="1:9" x14ac:dyDescent="0.3">
      <c r="A15442" s="10">
        <v>43796</v>
      </c>
      <c r="B15442" s="11" t="s">
        <v>833</v>
      </c>
      <c r="C15442" s="11" t="s">
        <v>618</v>
      </c>
      <c r="D15442" s="11" t="s">
        <v>662</v>
      </c>
      <c r="F15442" s="15">
        <f>IF(ISBLANK($D15442),"",IF(ISBLANK($E15442),VLOOKUP($D15442,$J:$K,2,FALSE),VLOOKUP($E15442,'Daycare Packages'!$A:$G,7,FALSE)))</f>
        <v>30</v>
      </c>
      <c r="G15442" s="15"/>
      <c r="H15442" s="15">
        <f t="shared" si="514"/>
        <v>30</v>
      </c>
      <c r="I15442" s="198">
        <f t="shared" si="515"/>
        <v>11</v>
      </c>
    </row>
    <row r="15443" spans="1:9" x14ac:dyDescent="0.3">
      <c r="A15443" s="10">
        <v>43796</v>
      </c>
      <c r="B15443" s="11" t="s">
        <v>2680</v>
      </c>
      <c r="C15443" s="11" t="s">
        <v>852</v>
      </c>
      <c r="D15443" s="11" t="s">
        <v>662</v>
      </c>
      <c r="F15443" s="15">
        <f>IF(ISBLANK($D15443),"",IF(ISBLANK($E15443),VLOOKUP($D15443,$J:$K,2,FALSE),VLOOKUP($E15443,'Daycare Packages'!$A:$G,7,FALSE)))</f>
        <v>30</v>
      </c>
      <c r="G15443" s="15"/>
      <c r="H15443" s="15">
        <f t="shared" si="514"/>
        <v>30</v>
      </c>
      <c r="I15443" s="198">
        <f t="shared" si="515"/>
        <v>11</v>
      </c>
    </row>
    <row r="15444" spans="1:9" x14ac:dyDescent="0.3">
      <c r="A15444" s="10">
        <v>43796</v>
      </c>
      <c r="B15444" s="11" t="s">
        <v>1221</v>
      </c>
      <c r="C15444" s="11" t="s">
        <v>1242</v>
      </c>
      <c r="D15444" s="11" t="s">
        <v>662</v>
      </c>
      <c r="E15444" s="11">
        <v>7007444</v>
      </c>
      <c r="F15444" s="15">
        <f>IF(ISBLANK($D15444),"",IF(ISBLANK($E15444),VLOOKUP($D15444,$J:$K,2,FALSE),VLOOKUP($E15444,'Daycare Packages'!$A:$G,7,FALSE)))</f>
        <v>26</v>
      </c>
      <c r="G15444" s="15"/>
      <c r="H15444" s="15">
        <f t="shared" si="514"/>
        <v>26</v>
      </c>
      <c r="I15444" s="198">
        <f t="shared" si="515"/>
        <v>11</v>
      </c>
    </row>
    <row r="15445" spans="1:9" x14ac:dyDescent="0.3">
      <c r="A15445" s="10">
        <v>43796</v>
      </c>
      <c r="B15445" s="11" t="s">
        <v>762</v>
      </c>
      <c r="C15445" s="11" t="s">
        <v>763</v>
      </c>
      <c r="D15445" s="11" t="s">
        <v>662</v>
      </c>
      <c r="F15445" s="15">
        <f>IF(ISBLANK($D15445),"",IF(ISBLANK($E15445),VLOOKUP($D15445,$J:$K,2,FALSE),VLOOKUP($E15445,'Daycare Packages'!$A:$G,7,FALSE)))</f>
        <v>30</v>
      </c>
      <c r="G15445" s="15"/>
      <c r="H15445" s="15">
        <f t="shared" si="514"/>
        <v>30</v>
      </c>
      <c r="I15445" s="198">
        <f t="shared" si="515"/>
        <v>11</v>
      </c>
    </row>
    <row r="15446" spans="1:9" x14ac:dyDescent="0.3">
      <c r="A15446" s="10">
        <v>43796</v>
      </c>
      <c r="B15446" s="11" t="s">
        <v>626</v>
      </c>
      <c r="C15446" s="11" t="s">
        <v>627</v>
      </c>
      <c r="D15446" s="11" t="s">
        <v>662</v>
      </c>
      <c r="F15446" s="15">
        <f>IF(ISBLANK($D15446),"",IF(ISBLANK($E15446),VLOOKUP($D15446,$J:$K,2,FALSE),VLOOKUP($E15446,'Daycare Packages'!$A:$G,7,FALSE)))</f>
        <v>30</v>
      </c>
      <c r="G15446" s="15"/>
      <c r="H15446" s="15">
        <f t="shared" si="514"/>
        <v>30</v>
      </c>
      <c r="I15446" s="198">
        <f t="shared" si="515"/>
        <v>11</v>
      </c>
    </row>
    <row r="15447" spans="1:9" x14ac:dyDescent="0.3">
      <c r="A15447" s="10">
        <v>43796</v>
      </c>
      <c r="B15447" s="11" t="s">
        <v>123</v>
      </c>
      <c r="C15447" s="11" t="s">
        <v>622</v>
      </c>
      <c r="D15447" s="11" t="s">
        <v>662</v>
      </c>
      <c r="E15447" s="11">
        <v>6960781</v>
      </c>
      <c r="F15447" s="15">
        <f>IF(ISBLANK($D15447),"",IF(ISBLANK($E15447),VLOOKUP($D15447,$J:$K,2,FALSE),VLOOKUP($E15447,'Daycare Packages'!$A:$G,7,FALSE)))</f>
        <v>23</v>
      </c>
      <c r="G15447" s="15"/>
      <c r="H15447" s="15">
        <f t="shared" si="514"/>
        <v>23</v>
      </c>
      <c r="I15447" s="198">
        <f t="shared" si="515"/>
        <v>11</v>
      </c>
    </row>
    <row r="15448" spans="1:9" x14ac:dyDescent="0.3">
      <c r="A15448" s="10">
        <v>43796</v>
      </c>
      <c r="B15448" s="11" t="s">
        <v>217</v>
      </c>
      <c r="C15448" s="11" t="s">
        <v>402</v>
      </c>
      <c r="D15448" s="11" t="s">
        <v>662</v>
      </c>
      <c r="E15448" s="11">
        <v>7001066</v>
      </c>
      <c r="F15448" s="15">
        <f>IF(ISBLANK($D15448),"",IF(ISBLANK($E15448),VLOOKUP($D15448,$J:$K,2,FALSE),VLOOKUP($E15448,'Daycare Packages'!$A:$G,7,FALSE)))</f>
        <v>26</v>
      </c>
      <c r="G15448" s="15"/>
      <c r="H15448" s="15">
        <f t="shared" si="514"/>
        <v>26</v>
      </c>
      <c r="I15448" s="198">
        <f t="shared" si="515"/>
        <v>11</v>
      </c>
    </row>
    <row r="15449" spans="1:9" x14ac:dyDescent="0.3">
      <c r="A15449" s="10">
        <v>43796</v>
      </c>
      <c r="B15449" s="11" t="s">
        <v>212</v>
      </c>
      <c r="C15449" s="11" t="s">
        <v>2681</v>
      </c>
      <c r="D15449" s="11" t="s">
        <v>662</v>
      </c>
      <c r="E15449" s="11">
        <v>7012941</v>
      </c>
      <c r="F15449" s="15">
        <f>IF(ISBLANK($D15449),"",IF(ISBLANK($E15449),VLOOKUP($D15449,$J:$K,2,FALSE),VLOOKUP($E15449,'Daycare Packages'!$A:$G,7,FALSE)))</f>
        <v>27</v>
      </c>
      <c r="G15449" s="15"/>
      <c r="H15449" s="15">
        <f t="shared" si="514"/>
        <v>27</v>
      </c>
      <c r="I15449" s="198">
        <f t="shared" si="515"/>
        <v>11</v>
      </c>
    </row>
    <row r="15450" spans="1:9" x14ac:dyDescent="0.3">
      <c r="A15450" s="10">
        <v>43796</v>
      </c>
      <c r="B15450" s="11" t="s">
        <v>847</v>
      </c>
      <c r="C15450" s="11" t="s">
        <v>848</v>
      </c>
      <c r="D15450" s="11" t="s">
        <v>659</v>
      </c>
      <c r="F15450" s="15">
        <f>IF(ISBLANK($D15450),"",IF(ISBLANK($E15450),VLOOKUP($D15450,$J:$K,2,FALSE),VLOOKUP($E15450,'Daycare Packages'!$A:$G,7,FALSE)))</f>
        <v>20</v>
      </c>
      <c r="G15450" s="15"/>
      <c r="H15450" s="15">
        <f t="shared" si="514"/>
        <v>20</v>
      </c>
      <c r="I15450" s="198">
        <f t="shared" si="515"/>
        <v>11</v>
      </c>
    </row>
    <row r="15451" spans="1:9" x14ac:dyDescent="0.3">
      <c r="A15451" s="10">
        <v>43796</v>
      </c>
      <c r="B15451" s="11" t="s">
        <v>1435</v>
      </c>
      <c r="C15451" s="11" t="s">
        <v>448</v>
      </c>
      <c r="D15451" s="11" t="s">
        <v>662</v>
      </c>
      <c r="E15451" s="11">
        <v>6972428</v>
      </c>
      <c r="F15451" s="15">
        <f>IF(ISBLANK($D15451),"",IF(ISBLANK($E15451),VLOOKUP($D15451,$J:$K,2,FALSE),VLOOKUP($E15451,'Daycare Packages'!$A:$G,7,FALSE)))</f>
        <v>26</v>
      </c>
      <c r="G15451" s="15"/>
      <c r="H15451" s="15">
        <f t="shared" si="514"/>
        <v>26</v>
      </c>
      <c r="I15451" s="198">
        <f t="shared" si="515"/>
        <v>11</v>
      </c>
    </row>
    <row r="15452" spans="1:9" x14ac:dyDescent="0.3">
      <c r="A15452" s="10">
        <v>43796</v>
      </c>
      <c r="B15452" s="11" t="s">
        <v>2340</v>
      </c>
      <c r="C15452" s="11" t="s">
        <v>2341</v>
      </c>
      <c r="D15452" s="11" t="s">
        <v>662</v>
      </c>
      <c r="E15452" s="11">
        <v>6999978</v>
      </c>
      <c r="F15452" s="15">
        <f>IF(ISBLANK($D15452),"",IF(ISBLANK($E15452),VLOOKUP($D15452,$J:$K,2,FALSE),VLOOKUP($E15452,'Daycare Packages'!$A:$G,7,FALSE)))</f>
        <v>26</v>
      </c>
      <c r="G15452" s="15"/>
      <c r="H15452" s="15">
        <f t="shared" si="514"/>
        <v>26</v>
      </c>
      <c r="I15452" s="198">
        <f t="shared" si="515"/>
        <v>11</v>
      </c>
    </row>
    <row r="15453" spans="1:9" x14ac:dyDescent="0.3">
      <c r="A15453" s="10">
        <v>43796</v>
      </c>
      <c r="B15453" s="11" t="s">
        <v>2077</v>
      </c>
      <c r="C15453" s="11" t="s">
        <v>943</v>
      </c>
      <c r="D15453" s="11" t="s">
        <v>662</v>
      </c>
      <c r="E15453" s="11">
        <v>6937572</v>
      </c>
      <c r="F15453" s="15">
        <f>IF(ISBLANK($D15453),"",IF(ISBLANK($E15453),VLOOKUP($D15453,$J:$K,2,FALSE),VLOOKUP($E15453,'Daycare Packages'!$A:$G,7,FALSE)))</f>
        <v>23</v>
      </c>
      <c r="G15453" s="15"/>
      <c r="H15453" s="15">
        <f t="shared" si="514"/>
        <v>23</v>
      </c>
      <c r="I15453" s="198">
        <f t="shared" si="515"/>
        <v>11</v>
      </c>
    </row>
    <row r="15454" spans="1:9" x14ac:dyDescent="0.3">
      <c r="A15454" s="10">
        <v>43796</v>
      </c>
      <c r="B15454" s="11" t="s">
        <v>182</v>
      </c>
      <c r="C15454" s="11" t="s">
        <v>685</v>
      </c>
      <c r="D15454" s="11" t="s">
        <v>662</v>
      </c>
      <c r="E15454" s="11">
        <v>7031166</v>
      </c>
      <c r="F15454" s="15">
        <f>IF(ISBLANK($D15454),"",IF(ISBLANK($E15454),VLOOKUP($D15454,$J:$K,2,FALSE),VLOOKUP($E15454,'Daycare Packages'!$A:$G,7,FALSE)))</f>
        <v>20.7</v>
      </c>
      <c r="G15454" s="15"/>
      <c r="H15454" s="15">
        <f t="shared" si="514"/>
        <v>20.7</v>
      </c>
      <c r="I15454" s="198">
        <f t="shared" si="515"/>
        <v>11</v>
      </c>
    </row>
    <row r="15455" spans="1:9" x14ac:dyDescent="0.3">
      <c r="A15455" s="10">
        <v>43796</v>
      </c>
      <c r="B15455" s="11" t="s">
        <v>185</v>
      </c>
      <c r="C15455" s="11" t="s">
        <v>670</v>
      </c>
      <c r="D15455" s="11" t="s">
        <v>662</v>
      </c>
      <c r="E15455" s="11">
        <v>6992618</v>
      </c>
      <c r="F15455" s="15">
        <f>IF(ISBLANK($D15455),"",IF(ISBLANK($E15455),VLOOKUP($D15455,$J:$K,2,FALSE),VLOOKUP($E15455,'Daycare Packages'!$A:$G,7,FALSE)))</f>
        <v>26</v>
      </c>
      <c r="G15455" s="15"/>
      <c r="H15455" s="15">
        <f t="shared" si="514"/>
        <v>26</v>
      </c>
      <c r="I15455" s="198">
        <f t="shared" si="515"/>
        <v>11</v>
      </c>
    </row>
    <row r="15456" spans="1:9" x14ac:dyDescent="0.3">
      <c r="A15456" s="10">
        <v>43796</v>
      </c>
      <c r="B15456" s="11" t="s">
        <v>873</v>
      </c>
      <c r="C15456" s="11" t="s">
        <v>493</v>
      </c>
      <c r="D15456" s="11" t="s">
        <v>662</v>
      </c>
      <c r="F15456" s="15">
        <f>IF(ISBLANK($D15456),"",IF(ISBLANK($E15456),VLOOKUP($D15456,$J:$K,2,FALSE),VLOOKUP($E15456,'Daycare Packages'!$A:$G,7,FALSE)))</f>
        <v>30</v>
      </c>
      <c r="G15456" s="15"/>
      <c r="H15456" s="15">
        <f t="shared" si="514"/>
        <v>30</v>
      </c>
      <c r="I15456" s="198">
        <f t="shared" si="515"/>
        <v>11</v>
      </c>
    </row>
    <row r="15457" spans="1:9" x14ac:dyDescent="0.3">
      <c r="A15457" s="10">
        <v>43796</v>
      </c>
      <c r="B15457" s="11" t="s">
        <v>843</v>
      </c>
      <c r="C15457" s="11" t="s">
        <v>844</v>
      </c>
      <c r="D15457" s="11" t="s">
        <v>662</v>
      </c>
      <c r="E15457" s="11">
        <v>6919580</v>
      </c>
      <c r="F15457" s="15">
        <f>IF(ISBLANK($D15457),"",IF(ISBLANK($E15457),VLOOKUP($D15457,$J:$K,2,FALSE),VLOOKUP($E15457,'Daycare Packages'!$A:$G,7,FALSE)))</f>
        <v>23</v>
      </c>
      <c r="G15457" s="15"/>
      <c r="H15457" s="15">
        <f t="shared" ref="H15457:H15520" si="516">IF(ISBLANK(D15457),"",SUM(F15457:G15457))</f>
        <v>23</v>
      </c>
      <c r="I15457" s="198">
        <f t="shared" si="515"/>
        <v>11</v>
      </c>
    </row>
    <row r="15458" spans="1:9" x14ac:dyDescent="0.3">
      <c r="A15458" s="10">
        <v>43796</v>
      </c>
      <c r="B15458" s="11" t="s">
        <v>2260</v>
      </c>
      <c r="C15458" s="11" t="s">
        <v>2682</v>
      </c>
      <c r="D15458" s="11" t="s">
        <v>662</v>
      </c>
      <c r="F15458" s="15">
        <f>IF(ISBLANK($D15458),"",IF(ISBLANK($E15458),VLOOKUP($D15458,$J:$K,2,FALSE),VLOOKUP($E15458,'Daycare Packages'!$A:$G,7,FALSE)))</f>
        <v>30</v>
      </c>
      <c r="G15458" s="15"/>
      <c r="H15458" s="15">
        <f t="shared" si="516"/>
        <v>30</v>
      </c>
      <c r="I15458" s="198">
        <f t="shared" si="515"/>
        <v>11</v>
      </c>
    </row>
    <row r="15459" spans="1:9" x14ac:dyDescent="0.3">
      <c r="A15459" s="10">
        <v>43796</v>
      </c>
      <c r="B15459" s="11" t="s">
        <v>2260</v>
      </c>
      <c r="C15459" s="11" t="s">
        <v>2174</v>
      </c>
      <c r="D15459" s="11" t="s">
        <v>662</v>
      </c>
      <c r="F15459" s="15">
        <f>IF(ISBLANK($D15459),"",IF(ISBLANK($E15459),VLOOKUP($D15459,$J:$K,2,FALSE),VLOOKUP($E15459,'Daycare Packages'!$A:$G,7,FALSE)))</f>
        <v>30</v>
      </c>
      <c r="G15459" s="15"/>
      <c r="H15459" s="15">
        <f t="shared" si="516"/>
        <v>30</v>
      </c>
      <c r="I15459" s="198">
        <f t="shared" si="515"/>
        <v>11</v>
      </c>
    </row>
    <row r="15460" spans="1:9" x14ac:dyDescent="0.3">
      <c r="A15460" s="10">
        <v>43796</v>
      </c>
      <c r="B15460" s="11" t="s">
        <v>2260</v>
      </c>
      <c r="C15460" s="11" t="s">
        <v>2175</v>
      </c>
      <c r="D15460" s="11" t="s">
        <v>662</v>
      </c>
      <c r="F15460" s="15">
        <f>IF(ISBLANK($D15460),"",IF(ISBLANK($E15460),VLOOKUP($D15460,$J:$K,2,FALSE),VLOOKUP($E15460,'Daycare Packages'!$A:$G,7,FALSE)))</f>
        <v>30</v>
      </c>
      <c r="G15460" s="15"/>
      <c r="H15460" s="15">
        <f t="shared" si="516"/>
        <v>30</v>
      </c>
      <c r="I15460" s="198">
        <f t="shared" si="515"/>
        <v>11</v>
      </c>
    </row>
    <row r="15461" spans="1:9" x14ac:dyDescent="0.3">
      <c r="A15461" s="10">
        <v>43796</v>
      </c>
      <c r="B15461" s="11" t="s">
        <v>1987</v>
      </c>
      <c r="C15461" s="11" t="s">
        <v>1988</v>
      </c>
      <c r="D15461" s="11" t="s">
        <v>662</v>
      </c>
      <c r="F15461" s="15">
        <f>IF(ISBLANK($D15461),"",IF(ISBLANK($E15461),VLOOKUP($D15461,$J:$K,2,FALSE),VLOOKUP($E15461,'Daycare Packages'!$A:$G,7,FALSE)))</f>
        <v>30</v>
      </c>
      <c r="G15461" s="15"/>
      <c r="H15461" s="15">
        <f t="shared" si="516"/>
        <v>30</v>
      </c>
      <c r="I15461" s="198">
        <f t="shared" si="515"/>
        <v>11</v>
      </c>
    </row>
    <row r="15462" spans="1:9" x14ac:dyDescent="0.3">
      <c r="A15462" s="10">
        <v>43796</v>
      </c>
      <c r="B15462" s="11" t="s">
        <v>768</v>
      </c>
      <c r="C15462" s="11" t="s">
        <v>548</v>
      </c>
      <c r="D15462" s="11" t="s">
        <v>662</v>
      </c>
      <c r="F15462" s="15">
        <f>IF(ISBLANK($D15462),"",IF(ISBLANK($E15462),VLOOKUP($D15462,$J:$K,2,FALSE),VLOOKUP($E15462,'Daycare Packages'!$A:$G,7,FALSE)))</f>
        <v>30</v>
      </c>
      <c r="G15462" s="15"/>
      <c r="H15462" s="15">
        <f t="shared" si="516"/>
        <v>30</v>
      </c>
      <c r="I15462" s="198">
        <f t="shared" si="515"/>
        <v>11</v>
      </c>
    </row>
    <row r="15463" spans="1:9" x14ac:dyDescent="0.3">
      <c r="A15463" s="10">
        <v>43796</v>
      </c>
      <c r="B15463" s="11" t="s">
        <v>2577</v>
      </c>
      <c r="C15463" s="11" t="s">
        <v>2578</v>
      </c>
      <c r="D15463" s="11" t="s">
        <v>662</v>
      </c>
      <c r="E15463" s="11">
        <v>7033947</v>
      </c>
      <c r="F15463" s="15">
        <f>IF(ISBLANK($D15463),"",IF(ISBLANK($E15463),VLOOKUP($D15463,$J:$K,2,FALSE),VLOOKUP($E15463,'Daycare Packages'!$A:$G,7,FALSE)))</f>
        <v>27</v>
      </c>
      <c r="G15463" s="15"/>
      <c r="H15463" s="15">
        <f t="shared" si="516"/>
        <v>27</v>
      </c>
      <c r="I15463" s="198">
        <f t="shared" si="515"/>
        <v>11</v>
      </c>
    </row>
    <row r="15464" spans="1:9" x14ac:dyDescent="0.3">
      <c r="A15464" s="10">
        <v>43796</v>
      </c>
      <c r="B15464" s="11" t="s">
        <v>228</v>
      </c>
      <c r="C15464" s="11" t="s">
        <v>554</v>
      </c>
      <c r="D15464" s="11" t="s">
        <v>662</v>
      </c>
      <c r="F15464" s="15">
        <f>IF(ISBLANK($D15464),"",IF(ISBLANK($E15464),VLOOKUP($D15464,$J:$K,2,FALSE),VLOOKUP($E15464,'Daycare Packages'!$A:$G,7,FALSE)))</f>
        <v>30</v>
      </c>
      <c r="G15464" s="15"/>
      <c r="H15464" s="15">
        <f t="shared" si="516"/>
        <v>30</v>
      </c>
      <c r="I15464" s="198">
        <f t="shared" si="515"/>
        <v>11</v>
      </c>
    </row>
    <row r="15465" spans="1:9" x14ac:dyDescent="0.3">
      <c r="A15465" s="10">
        <v>43796</v>
      </c>
      <c r="B15465" s="11" t="s">
        <v>849</v>
      </c>
      <c r="C15465" s="11" t="s">
        <v>850</v>
      </c>
      <c r="D15465" s="11" t="s">
        <v>662</v>
      </c>
      <c r="F15465" s="15">
        <f>IF(ISBLANK($D15465),"",IF(ISBLANK($E15465),VLOOKUP($D15465,$J:$K,2,FALSE),VLOOKUP($E15465,'Daycare Packages'!$A:$G,7,FALSE)))</f>
        <v>30</v>
      </c>
      <c r="G15465" s="15"/>
      <c r="H15465" s="15">
        <f t="shared" si="516"/>
        <v>30</v>
      </c>
      <c r="I15465" s="198">
        <f t="shared" si="515"/>
        <v>11</v>
      </c>
    </row>
    <row r="15466" spans="1:9" x14ac:dyDescent="0.3">
      <c r="A15466" s="10">
        <v>43796</v>
      </c>
      <c r="B15466" s="11" t="s">
        <v>688</v>
      </c>
      <c r="C15466" s="11" t="s">
        <v>1551</v>
      </c>
      <c r="D15466" s="11" t="s">
        <v>662</v>
      </c>
      <c r="F15466" s="15">
        <f>IF(ISBLANK($D15466),"",IF(ISBLANK($E15466),VLOOKUP($D15466,$J:$K,2,FALSE),VLOOKUP($E15466,'Daycare Packages'!$A:$G,7,FALSE)))</f>
        <v>30</v>
      </c>
      <c r="G15466" s="15"/>
      <c r="H15466" s="15">
        <f t="shared" si="516"/>
        <v>30</v>
      </c>
      <c r="I15466" s="198">
        <f t="shared" si="515"/>
        <v>11</v>
      </c>
    </row>
    <row r="15467" spans="1:9" x14ac:dyDescent="0.3">
      <c r="A15467" s="10">
        <v>43796</v>
      </c>
      <c r="B15467" s="11" t="s">
        <v>156</v>
      </c>
      <c r="C15467" s="11" t="s">
        <v>479</v>
      </c>
      <c r="D15467" s="11" t="s">
        <v>662</v>
      </c>
      <c r="E15467" s="11">
        <v>7017699</v>
      </c>
      <c r="F15467" s="15">
        <f>IF(ISBLANK($D15467),"",IF(ISBLANK($E15467),VLOOKUP($D15467,$J:$K,2,FALSE),VLOOKUP($E15467,'Daycare Packages'!$A:$G,7,FALSE)))</f>
        <v>23</v>
      </c>
      <c r="G15467" s="15"/>
      <c r="H15467" s="15">
        <f t="shared" si="516"/>
        <v>23</v>
      </c>
      <c r="I15467" s="198">
        <f t="shared" si="515"/>
        <v>11</v>
      </c>
    </row>
    <row r="15468" spans="1:9" x14ac:dyDescent="0.3">
      <c r="A15468" s="10">
        <v>43796</v>
      </c>
      <c r="B15468" s="11" t="s">
        <v>214</v>
      </c>
      <c r="C15468" s="11" t="s">
        <v>686</v>
      </c>
      <c r="D15468" s="11" t="s">
        <v>662</v>
      </c>
      <c r="E15468" s="11">
        <v>7045587</v>
      </c>
      <c r="F15468" s="15">
        <f>IF(ISBLANK($D15468),"",IF(ISBLANK($E15468),VLOOKUP($D15468,$J:$K,2,FALSE),VLOOKUP($E15468,'Daycare Packages'!$A:$G,7,FALSE)))</f>
        <v>23.4</v>
      </c>
      <c r="G15468" s="15"/>
      <c r="H15468" s="15">
        <f t="shared" si="516"/>
        <v>23.4</v>
      </c>
      <c r="I15468" s="198">
        <f t="shared" si="515"/>
        <v>11</v>
      </c>
    </row>
    <row r="15469" spans="1:9" x14ac:dyDescent="0.3">
      <c r="A15469" s="10">
        <v>43796</v>
      </c>
      <c r="B15469" s="11" t="s">
        <v>2498</v>
      </c>
      <c r="C15469" s="11" t="s">
        <v>880</v>
      </c>
      <c r="D15469" s="11" t="s">
        <v>662</v>
      </c>
      <c r="E15469" s="11">
        <v>7001938</v>
      </c>
      <c r="F15469" s="15">
        <f>IF(ISBLANK($D15469),"",IF(ISBLANK($E15469),VLOOKUP($D15469,$J:$K,2,FALSE),VLOOKUP($E15469,'Daycare Packages'!$A:$G,7,FALSE)))</f>
        <v>27</v>
      </c>
      <c r="G15469" s="15"/>
      <c r="H15469" s="15">
        <f t="shared" si="516"/>
        <v>27</v>
      </c>
      <c r="I15469" s="198">
        <f t="shared" si="515"/>
        <v>11</v>
      </c>
    </row>
    <row r="15470" spans="1:9" x14ac:dyDescent="0.3">
      <c r="A15470" s="10">
        <v>43796</v>
      </c>
      <c r="B15470" s="11" t="s">
        <v>1164</v>
      </c>
      <c r="C15470" s="11" t="s">
        <v>395</v>
      </c>
      <c r="D15470" s="11" t="s">
        <v>662</v>
      </c>
      <c r="E15470" s="11">
        <v>7004749</v>
      </c>
      <c r="F15470" s="15">
        <f>IF(ISBLANK($D15470),"",IF(ISBLANK($E15470),VLOOKUP($D15470,$J:$K,2,FALSE),VLOOKUP($E15470,'Daycare Packages'!$A:$G,7,FALSE)))</f>
        <v>27</v>
      </c>
      <c r="G15470" s="15"/>
      <c r="H15470" s="15">
        <f t="shared" si="516"/>
        <v>27</v>
      </c>
      <c r="I15470" s="198">
        <f t="shared" si="515"/>
        <v>11</v>
      </c>
    </row>
    <row r="15471" spans="1:9" x14ac:dyDescent="0.3">
      <c r="A15471" s="10">
        <v>43796</v>
      </c>
      <c r="B15471" s="11" t="s">
        <v>1508</v>
      </c>
      <c r="C15471" s="11" t="s">
        <v>450</v>
      </c>
      <c r="D15471" s="11" t="s">
        <v>662</v>
      </c>
      <c r="E15471" s="11">
        <v>7027499</v>
      </c>
      <c r="F15471" s="15">
        <f>IF(ISBLANK($D15471),"",IF(ISBLANK($E15471),VLOOKUP($D15471,$J:$K,2,FALSE),VLOOKUP($E15471,'Daycare Packages'!$A:$G,7,FALSE)))</f>
        <v>27</v>
      </c>
      <c r="G15471" s="15"/>
      <c r="H15471" s="15">
        <f t="shared" si="516"/>
        <v>27</v>
      </c>
      <c r="I15471" s="198">
        <f t="shared" si="515"/>
        <v>11</v>
      </c>
    </row>
    <row r="15472" spans="1:9" x14ac:dyDescent="0.3">
      <c r="A15472" s="10">
        <v>43796</v>
      </c>
      <c r="B15472" s="11" t="s">
        <v>876</v>
      </c>
      <c r="C15472" s="11" t="s">
        <v>877</v>
      </c>
      <c r="D15472" s="11" t="s">
        <v>662</v>
      </c>
      <c r="F15472" s="15">
        <f>IF(ISBLANK($D15472),"",IF(ISBLANK($E15472),VLOOKUP($D15472,$J:$K,2,FALSE),VLOOKUP($E15472,'Daycare Packages'!$A:$G,7,FALSE)))</f>
        <v>30</v>
      </c>
      <c r="G15472" s="15"/>
      <c r="H15472" s="15">
        <f t="shared" si="516"/>
        <v>30</v>
      </c>
      <c r="I15472" s="198">
        <f t="shared" si="515"/>
        <v>11</v>
      </c>
    </row>
    <row r="15473" spans="1:9" x14ac:dyDescent="0.3">
      <c r="A15473" s="10">
        <v>43796</v>
      </c>
      <c r="B15473" s="11" t="s">
        <v>876</v>
      </c>
      <c r="C15473" s="11" t="s">
        <v>878</v>
      </c>
      <c r="D15473" s="11" t="s">
        <v>662</v>
      </c>
      <c r="F15473" s="15">
        <f>IF(ISBLANK($D15473),"",IF(ISBLANK($E15473),VLOOKUP($D15473,$J:$K,2,FALSE),VLOOKUP($E15473,'Daycare Packages'!$A:$G,7,FALSE)))</f>
        <v>30</v>
      </c>
      <c r="G15473" s="15"/>
      <c r="H15473" s="15">
        <f t="shared" si="516"/>
        <v>30</v>
      </c>
      <c r="I15473" s="198">
        <f t="shared" si="515"/>
        <v>11</v>
      </c>
    </row>
    <row r="15474" spans="1:9" x14ac:dyDescent="0.3">
      <c r="A15474" s="10">
        <v>43796</v>
      </c>
      <c r="B15474" s="11" t="s">
        <v>1321</v>
      </c>
      <c r="C15474" s="11" t="s">
        <v>1322</v>
      </c>
      <c r="D15474" s="11" t="s">
        <v>662</v>
      </c>
      <c r="E15474" s="11">
        <v>6979724</v>
      </c>
      <c r="F15474" s="15">
        <f>IF(ISBLANK($D15474),"",IF(ISBLANK($E15474),VLOOKUP($D15474,$J:$K,2,FALSE),VLOOKUP($E15474,'Daycare Packages'!$A:$G,7,FALSE)))</f>
        <v>26</v>
      </c>
      <c r="G15474" s="15"/>
      <c r="H15474" s="15">
        <f t="shared" si="516"/>
        <v>26</v>
      </c>
      <c r="I15474" s="198">
        <f t="shared" si="515"/>
        <v>11</v>
      </c>
    </row>
    <row r="15475" spans="1:9" x14ac:dyDescent="0.3">
      <c r="A15475" s="10">
        <v>43796</v>
      </c>
      <c r="B15475" s="11" t="s">
        <v>1321</v>
      </c>
      <c r="C15475" s="11" t="s">
        <v>1117</v>
      </c>
      <c r="D15475" s="11" t="s">
        <v>662</v>
      </c>
      <c r="E15475" s="11">
        <v>6979724</v>
      </c>
      <c r="F15475" s="15">
        <f>IF(ISBLANK($D15475),"",IF(ISBLANK($E15475),VLOOKUP($D15475,$J:$K,2,FALSE),VLOOKUP($E15475,'Daycare Packages'!$A:$G,7,FALSE)))</f>
        <v>26</v>
      </c>
      <c r="G15475" s="15"/>
      <c r="H15475" s="15">
        <f t="shared" si="516"/>
        <v>26</v>
      </c>
      <c r="I15475" s="198">
        <f t="shared" si="515"/>
        <v>11</v>
      </c>
    </row>
    <row r="15476" spans="1:9" x14ac:dyDescent="0.3">
      <c r="A15476" s="10">
        <v>43796</v>
      </c>
      <c r="B15476" s="11" t="s">
        <v>147</v>
      </c>
      <c r="C15476" s="11" t="s">
        <v>796</v>
      </c>
      <c r="D15476" s="11" t="s">
        <v>662</v>
      </c>
      <c r="E15476" s="11">
        <v>6931199</v>
      </c>
      <c r="F15476" s="15">
        <f>IF(ISBLANK($D15476),"",IF(ISBLANK($E15476),VLOOKUP($D15476,$J:$K,2,FALSE),VLOOKUP($E15476,'Daycare Packages'!$A:$G,7,FALSE)))</f>
        <v>23</v>
      </c>
      <c r="G15476" s="15"/>
      <c r="H15476" s="15">
        <f t="shared" si="516"/>
        <v>23</v>
      </c>
      <c r="I15476" s="198">
        <f t="shared" si="515"/>
        <v>11</v>
      </c>
    </row>
    <row r="15477" spans="1:9" x14ac:dyDescent="0.3">
      <c r="A15477" s="10">
        <v>43796</v>
      </c>
      <c r="B15477" s="11" t="s">
        <v>216</v>
      </c>
      <c r="C15477" s="11" t="s">
        <v>448</v>
      </c>
      <c r="D15477" s="11" t="s">
        <v>662</v>
      </c>
      <c r="E15477" s="11">
        <v>7027074</v>
      </c>
      <c r="F15477" s="15">
        <f>IF(ISBLANK($D15477),"",IF(ISBLANK($E15477),VLOOKUP($D15477,$J:$K,2,FALSE),VLOOKUP($E15477,'Daycare Packages'!$A:$G,7,FALSE)))</f>
        <v>27</v>
      </c>
      <c r="G15477" s="15"/>
      <c r="H15477" s="15">
        <f t="shared" si="516"/>
        <v>27</v>
      </c>
      <c r="I15477" s="198">
        <f t="shared" si="515"/>
        <v>11</v>
      </c>
    </row>
    <row r="15478" spans="1:9" x14ac:dyDescent="0.3">
      <c r="A15478" s="10">
        <v>43796</v>
      </c>
      <c r="B15478" s="11" t="s">
        <v>163</v>
      </c>
      <c r="C15478" s="11" t="s">
        <v>805</v>
      </c>
      <c r="D15478" s="11" t="s">
        <v>662</v>
      </c>
      <c r="F15478" s="15">
        <f>IF(ISBLANK($D15478),"",IF(ISBLANK($E15478),VLOOKUP($D15478,$J:$K,2,FALSE),VLOOKUP($E15478,'Daycare Packages'!$A:$G,7,FALSE)))</f>
        <v>30</v>
      </c>
      <c r="G15478" s="15"/>
      <c r="H15478" s="15">
        <f t="shared" si="516"/>
        <v>30</v>
      </c>
      <c r="I15478" s="198">
        <f t="shared" si="515"/>
        <v>11</v>
      </c>
    </row>
    <row r="15479" spans="1:9" x14ac:dyDescent="0.3">
      <c r="A15479" s="10">
        <v>43796</v>
      </c>
      <c r="B15479" s="11" t="s">
        <v>989</v>
      </c>
      <c r="C15479" s="11" t="s">
        <v>765</v>
      </c>
      <c r="D15479" s="11" t="s">
        <v>662</v>
      </c>
      <c r="F15479" s="15">
        <f>IF(ISBLANK($D15479),"",IF(ISBLANK($E15479),VLOOKUP($D15479,$J:$K,2,FALSE),VLOOKUP($E15479,'Daycare Packages'!$A:$G,7,FALSE)))</f>
        <v>30</v>
      </c>
      <c r="G15479" s="15"/>
      <c r="H15479" s="15">
        <f t="shared" si="516"/>
        <v>30</v>
      </c>
      <c r="I15479" s="198">
        <f t="shared" si="515"/>
        <v>11</v>
      </c>
    </row>
    <row r="15480" spans="1:9" x14ac:dyDescent="0.3">
      <c r="A15480" s="10">
        <v>43796</v>
      </c>
      <c r="B15480" s="11" t="s">
        <v>663</v>
      </c>
      <c r="C15480" s="11" t="s">
        <v>665</v>
      </c>
      <c r="D15480" s="11" t="s">
        <v>662</v>
      </c>
      <c r="F15480" s="15">
        <f>IF(ISBLANK($D15480),"",IF(ISBLANK($E15480),VLOOKUP($D15480,$J:$K,2,FALSE),VLOOKUP($E15480,'Daycare Packages'!$A:$G,7,FALSE)))</f>
        <v>30</v>
      </c>
      <c r="G15480" s="15"/>
      <c r="H15480" s="15">
        <f t="shared" si="516"/>
        <v>30</v>
      </c>
      <c r="I15480" s="198">
        <f t="shared" si="515"/>
        <v>11</v>
      </c>
    </row>
    <row r="15481" spans="1:9" x14ac:dyDescent="0.3">
      <c r="A15481" s="10">
        <v>43796</v>
      </c>
      <c r="B15481" s="11" t="s">
        <v>663</v>
      </c>
      <c r="C15481" s="11" t="s">
        <v>664</v>
      </c>
      <c r="D15481" s="11" t="s">
        <v>662</v>
      </c>
      <c r="F15481" s="15">
        <f>IF(ISBLANK($D15481),"",IF(ISBLANK($E15481),VLOOKUP($D15481,$J:$K,2,FALSE),VLOOKUP($E15481,'Daycare Packages'!$A:$G,7,FALSE)))</f>
        <v>30</v>
      </c>
      <c r="G15481" s="15"/>
      <c r="H15481" s="15">
        <f t="shared" si="516"/>
        <v>30</v>
      </c>
      <c r="I15481" s="198">
        <f t="shared" si="515"/>
        <v>11</v>
      </c>
    </row>
    <row r="15482" spans="1:9" x14ac:dyDescent="0.3">
      <c r="A15482" s="55">
        <v>43796</v>
      </c>
      <c r="B15482" s="56" t="s">
        <v>320</v>
      </c>
      <c r="C15482" s="56" t="s">
        <v>777</v>
      </c>
      <c r="D15482" s="56" t="s">
        <v>662</v>
      </c>
      <c r="E15482" s="56"/>
      <c r="F15482" s="59">
        <f>IF(ISBLANK($D15482),"",IF(ISBLANK($E15482),VLOOKUP($D15482,$J:$K,2,FALSE),VLOOKUP($E15482,'Daycare Packages'!$A:$G,7,FALSE)))</f>
        <v>30</v>
      </c>
      <c r="G15482" s="59"/>
      <c r="H15482" s="59">
        <f t="shared" si="516"/>
        <v>30</v>
      </c>
      <c r="I15482" s="198">
        <f t="shared" si="515"/>
        <v>11</v>
      </c>
    </row>
    <row r="15483" spans="1:9" x14ac:dyDescent="0.3">
      <c r="A15483" s="63">
        <v>43797</v>
      </c>
      <c r="B15483" s="64" t="s">
        <v>2683</v>
      </c>
      <c r="C15483" s="64"/>
      <c r="D15483" s="64"/>
      <c r="E15483" s="64"/>
      <c r="F15483" s="67" t="str">
        <f>IF(ISBLANK($D15483),"",IF(ISBLANK($E15483),VLOOKUP($D15483,$J:$K,2,FALSE),VLOOKUP($E15483,'Daycare Packages'!$A:$G,7,FALSE)))</f>
        <v/>
      </c>
      <c r="G15483" s="67"/>
      <c r="H15483" s="67" t="str">
        <f t="shared" si="516"/>
        <v/>
      </c>
      <c r="I15483" s="198">
        <f t="shared" si="515"/>
        <v>11</v>
      </c>
    </row>
    <row r="15484" spans="1:9" x14ac:dyDescent="0.3">
      <c r="A15484" s="10">
        <v>43798</v>
      </c>
      <c r="B15484" s="11" t="s">
        <v>806</v>
      </c>
      <c r="C15484" s="11" t="s">
        <v>627</v>
      </c>
      <c r="D15484" s="11" t="s">
        <v>659</v>
      </c>
      <c r="F15484" s="15">
        <f>IF(ISBLANK($D15484),"",IF(ISBLANK($E15484),VLOOKUP($D15484,$J:$K,2,FALSE),VLOOKUP($E15484,'Daycare Packages'!$A:$G,7,FALSE)))</f>
        <v>20</v>
      </c>
      <c r="G15484" s="15"/>
      <c r="H15484" s="15">
        <f t="shared" si="516"/>
        <v>20</v>
      </c>
      <c r="I15484" s="198">
        <f t="shared" si="515"/>
        <v>11</v>
      </c>
    </row>
    <row r="15485" spans="1:9" x14ac:dyDescent="0.3">
      <c r="A15485" s="10">
        <v>43798</v>
      </c>
      <c r="B15485" s="11" t="s">
        <v>190</v>
      </c>
      <c r="C15485" s="11" t="s">
        <v>718</v>
      </c>
      <c r="D15485" s="11" t="s">
        <v>659</v>
      </c>
      <c r="E15485" s="11">
        <v>7018928</v>
      </c>
      <c r="F15485" s="15">
        <f>IF(ISBLANK($D15485),"",IF(ISBLANK($E15485),VLOOKUP($D15485,$J:$K,2,FALSE),VLOOKUP($E15485,'Daycare Packages'!$A:$G,7,FALSE)))</f>
        <v>18</v>
      </c>
      <c r="G15485" s="15"/>
      <c r="H15485" s="15">
        <f t="shared" si="516"/>
        <v>18</v>
      </c>
      <c r="I15485" s="198">
        <f t="shared" si="515"/>
        <v>11</v>
      </c>
    </row>
    <row r="15486" spans="1:9" x14ac:dyDescent="0.3">
      <c r="A15486" s="10">
        <v>43798</v>
      </c>
      <c r="B15486" s="11" t="s">
        <v>1987</v>
      </c>
      <c r="C15486" s="11" t="s">
        <v>1988</v>
      </c>
      <c r="D15486" s="11" t="s">
        <v>662</v>
      </c>
      <c r="F15486" s="15">
        <f>IF(ISBLANK($D15486),"",IF(ISBLANK($E15486),VLOOKUP($D15486,$J:$K,2,FALSE),VLOOKUP($E15486,'Daycare Packages'!$A:$G,7,FALSE)))</f>
        <v>30</v>
      </c>
      <c r="G15486" s="15"/>
      <c r="H15486" s="15">
        <f t="shared" si="516"/>
        <v>30</v>
      </c>
      <c r="I15486" s="198">
        <f t="shared" si="515"/>
        <v>11</v>
      </c>
    </row>
    <row r="15487" spans="1:9" x14ac:dyDescent="0.3">
      <c r="A15487" s="10">
        <v>43798</v>
      </c>
      <c r="B15487" s="11" t="s">
        <v>1435</v>
      </c>
      <c r="C15487" s="11" t="s">
        <v>448</v>
      </c>
      <c r="D15487" s="11" t="s">
        <v>662</v>
      </c>
      <c r="E15487" s="11">
        <v>6972428</v>
      </c>
      <c r="F15487" s="15">
        <f>IF(ISBLANK($D15487),"",IF(ISBLANK($E15487),VLOOKUP($D15487,$J:$K,2,FALSE),VLOOKUP($E15487,'Daycare Packages'!$A:$G,7,FALSE)))</f>
        <v>26</v>
      </c>
      <c r="G15487" s="15"/>
      <c r="H15487" s="15">
        <f t="shared" si="516"/>
        <v>26</v>
      </c>
      <c r="I15487" s="198">
        <f t="shared" si="515"/>
        <v>11</v>
      </c>
    </row>
    <row r="15488" spans="1:9" x14ac:dyDescent="0.3">
      <c r="A15488" s="10">
        <v>43798</v>
      </c>
      <c r="B15488" s="11" t="s">
        <v>185</v>
      </c>
      <c r="C15488" s="11" t="s">
        <v>670</v>
      </c>
      <c r="D15488" s="11" t="s">
        <v>662</v>
      </c>
      <c r="E15488" s="11">
        <v>6992618</v>
      </c>
      <c r="F15488" s="15">
        <f>IF(ISBLANK($D15488),"",IF(ISBLANK($E15488),VLOOKUP($D15488,$J:$K,2,FALSE),VLOOKUP($E15488,'Daycare Packages'!$A:$G,7,FALSE)))</f>
        <v>26</v>
      </c>
      <c r="G15488" s="15"/>
      <c r="H15488" s="15">
        <f t="shared" si="516"/>
        <v>26</v>
      </c>
      <c r="I15488" s="198">
        <f t="shared" si="515"/>
        <v>11</v>
      </c>
    </row>
    <row r="15489" spans="1:9" x14ac:dyDescent="0.3">
      <c r="A15489" s="10">
        <v>43798</v>
      </c>
      <c r="B15489" s="11" t="s">
        <v>942</v>
      </c>
      <c r="C15489" s="11" t="s">
        <v>943</v>
      </c>
      <c r="D15489" s="11" t="s">
        <v>662</v>
      </c>
      <c r="E15489" s="11">
        <v>7000879</v>
      </c>
      <c r="F15489" s="15">
        <f>IF(ISBLANK($D15489),"",IF(ISBLANK($E15489),VLOOKUP($D15489,$J:$K,2,FALSE),VLOOKUP($E15489,'Daycare Packages'!$A:$G,7,FALSE)))</f>
        <v>27</v>
      </c>
      <c r="G15489" s="15"/>
      <c r="H15489" s="15">
        <f t="shared" si="516"/>
        <v>27</v>
      </c>
      <c r="I15489" s="198">
        <f t="shared" si="515"/>
        <v>11</v>
      </c>
    </row>
    <row r="15490" spans="1:9" x14ac:dyDescent="0.3">
      <c r="A15490" s="10">
        <v>43798</v>
      </c>
      <c r="B15490" s="11" t="s">
        <v>182</v>
      </c>
      <c r="C15490" s="11" t="s">
        <v>685</v>
      </c>
      <c r="D15490" s="11" t="s">
        <v>662</v>
      </c>
      <c r="E15490" s="11">
        <v>7031166</v>
      </c>
      <c r="F15490" s="15">
        <f>IF(ISBLANK($D15490),"",IF(ISBLANK($E15490),VLOOKUP($D15490,$J:$K,2,FALSE),VLOOKUP($E15490,'Daycare Packages'!$A:$G,7,FALSE)))</f>
        <v>20.7</v>
      </c>
      <c r="G15490" s="15"/>
      <c r="H15490" s="15">
        <f t="shared" si="516"/>
        <v>20.7</v>
      </c>
      <c r="I15490" s="198">
        <f t="shared" si="515"/>
        <v>11</v>
      </c>
    </row>
    <row r="15491" spans="1:9" x14ac:dyDescent="0.3">
      <c r="A15491" s="10">
        <v>43798</v>
      </c>
      <c r="B15491" s="11" t="s">
        <v>144</v>
      </c>
      <c r="C15491" s="11" t="s">
        <v>795</v>
      </c>
      <c r="D15491" s="11" t="s">
        <v>662</v>
      </c>
      <c r="E15491" s="11">
        <v>6899660</v>
      </c>
      <c r="F15491" s="15">
        <f>IF(ISBLANK($D15491),"",IF(ISBLANK($E15491),VLOOKUP($D15491,$J:$K,2,FALSE),VLOOKUP($E15491,'Daycare Packages'!$A:$G,7,FALSE)))</f>
        <v>26</v>
      </c>
      <c r="G15491" s="15"/>
      <c r="H15491" s="15">
        <f t="shared" si="516"/>
        <v>26</v>
      </c>
      <c r="I15491" s="198">
        <f t="shared" ref="I15491:I15554" si="517">IF(A15491="",0,MONTH(A15491))</f>
        <v>11</v>
      </c>
    </row>
    <row r="15492" spans="1:9" x14ac:dyDescent="0.3">
      <c r="A15492" s="10">
        <v>43798</v>
      </c>
      <c r="B15492" s="11" t="s">
        <v>134</v>
      </c>
      <c r="C15492" s="11" t="s">
        <v>883</v>
      </c>
      <c r="D15492" s="11" t="s">
        <v>662</v>
      </c>
      <c r="E15492" s="11">
        <v>6948743</v>
      </c>
      <c r="F15492" s="15">
        <f>IF(ISBLANK($D15492),"",IF(ISBLANK($E15492),VLOOKUP($D15492,$J:$K,2,FALSE),VLOOKUP($E15492,'Daycare Packages'!$A:$G,7,FALSE)))</f>
        <v>27</v>
      </c>
      <c r="G15492" s="15"/>
      <c r="H15492" s="15">
        <f t="shared" si="516"/>
        <v>27</v>
      </c>
      <c r="I15492" s="198">
        <f t="shared" si="517"/>
        <v>11</v>
      </c>
    </row>
    <row r="15493" spans="1:9" x14ac:dyDescent="0.3">
      <c r="A15493" s="10">
        <v>43798</v>
      </c>
      <c r="B15493" s="11" t="s">
        <v>699</v>
      </c>
      <c r="C15493" s="11" t="s">
        <v>478</v>
      </c>
      <c r="D15493" s="11" t="s">
        <v>662</v>
      </c>
      <c r="F15493" s="15">
        <f>IF(ISBLANK($D15493),"",IF(ISBLANK($E15493),VLOOKUP($D15493,$J:$K,2,FALSE),VLOOKUP($E15493,'Daycare Packages'!$A:$G,7,FALSE)))</f>
        <v>30</v>
      </c>
      <c r="G15493" s="15">
        <v>-3</v>
      </c>
      <c r="H15493" s="15">
        <f t="shared" si="516"/>
        <v>27</v>
      </c>
      <c r="I15493" s="198">
        <f t="shared" si="517"/>
        <v>11</v>
      </c>
    </row>
    <row r="15494" spans="1:9" x14ac:dyDescent="0.3">
      <c r="A15494" s="10">
        <v>43798</v>
      </c>
      <c r="B15494" s="11" t="s">
        <v>2340</v>
      </c>
      <c r="C15494" s="11" t="s">
        <v>2341</v>
      </c>
      <c r="D15494" s="11" t="s">
        <v>662</v>
      </c>
      <c r="E15494" s="11">
        <v>6999978</v>
      </c>
      <c r="F15494" s="15">
        <f>IF(ISBLANK($D15494),"",IF(ISBLANK($E15494),VLOOKUP($D15494,$J:$K,2,FALSE),VLOOKUP($E15494,'Daycare Packages'!$A:$G,7,FALSE)))</f>
        <v>26</v>
      </c>
      <c r="G15494" s="15"/>
      <c r="H15494" s="15">
        <f t="shared" si="516"/>
        <v>26</v>
      </c>
      <c r="I15494" s="198">
        <f t="shared" si="517"/>
        <v>11</v>
      </c>
    </row>
    <row r="15495" spans="1:9" x14ac:dyDescent="0.3">
      <c r="A15495" s="10">
        <v>43798</v>
      </c>
      <c r="B15495" s="11" t="s">
        <v>117</v>
      </c>
      <c r="C15495" s="11" t="s">
        <v>1069</v>
      </c>
      <c r="D15495" s="11" t="s">
        <v>662</v>
      </c>
      <c r="E15495" s="11">
        <v>6875240</v>
      </c>
      <c r="F15495" s="15">
        <f>IF(ISBLANK($D15495),"",IF(ISBLANK($E15495),VLOOKUP($D15495,$J:$K,2,FALSE),VLOOKUP($E15495,'Daycare Packages'!$A:$G,7,FALSE)))</f>
        <v>25</v>
      </c>
      <c r="G15495" s="15"/>
      <c r="H15495" s="15">
        <f t="shared" si="516"/>
        <v>25</v>
      </c>
      <c r="I15495" s="198">
        <f t="shared" si="517"/>
        <v>11</v>
      </c>
    </row>
    <row r="15496" spans="1:9" x14ac:dyDescent="0.3">
      <c r="A15496" s="10">
        <v>43798</v>
      </c>
      <c r="B15496" s="11" t="s">
        <v>663</v>
      </c>
      <c r="C15496" s="11" t="s">
        <v>665</v>
      </c>
      <c r="D15496" s="11" t="s">
        <v>662</v>
      </c>
      <c r="F15496" s="15">
        <f>IF(ISBLANK($D15496),"",IF(ISBLANK($E15496),VLOOKUP($D15496,$J:$K,2,FALSE),VLOOKUP($E15496,'Daycare Packages'!$A:$G,7,FALSE)))</f>
        <v>30</v>
      </c>
      <c r="G15496" s="15"/>
      <c r="H15496" s="15">
        <f t="shared" si="516"/>
        <v>30</v>
      </c>
      <c r="I15496" s="198">
        <f t="shared" si="517"/>
        <v>11</v>
      </c>
    </row>
    <row r="15497" spans="1:9" x14ac:dyDescent="0.3">
      <c r="A15497" s="55">
        <v>43798</v>
      </c>
      <c r="B15497" s="56" t="s">
        <v>663</v>
      </c>
      <c r="C15497" s="56" t="s">
        <v>664</v>
      </c>
      <c r="D15497" s="56" t="s">
        <v>662</v>
      </c>
      <c r="E15497" s="56"/>
      <c r="F15497" s="59">
        <f>IF(ISBLANK($D15497),"",IF(ISBLANK($E15497),VLOOKUP($D15497,$J:$K,2,FALSE),VLOOKUP($E15497,'Daycare Packages'!$A:$G,7,FALSE)))</f>
        <v>30</v>
      </c>
      <c r="G15497" s="59"/>
      <c r="H15497" s="59">
        <f t="shared" si="516"/>
        <v>30</v>
      </c>
      <c r="I15497" s="198">
        <f t="shared" si="517"/>
        <v>11</v>
      </c>
    </row>
    <row r="15498" spans="1:9" x14ac:dyDescent="0.3">
      <c r="A15498" s="10">
        <v>43799</v>
      </c>
      <c r="B15498" s="11" t="s">
        <v>806</v>
      </c>
      <c r="C15498" s="11" t="s">
        <v>627</v>
      </c>
      <c r="D15498" s="11" t="s">
        <v>659</v>
      </c>
      <c r="F15498" s="15">
        <f>IF(ISBLANK($D15498),"",IF(ISBLANK($E15498),VLOOKUP($D15498,$J:$K,2,FALSE),VLOOKUP($E15498,'Daycare Packages'!$A:$G,7,FALSE)))</f>
        <v>20</v>
      </c>
      <c r="G15498" s="15"/>
      <c r="H15498" s="15">
        <f t="shared" si="516"/>
        <v>20</v>
      </c>
      <c r="I15498" s="198">
        <f t="shared" si="517"/>
        <v>11</v>
      </c>
    </row>
    <row r="15499" spans="1:9" x14ac:dyDescent="0.3">
      <c r="A15499" s="10">
        <v>43799</v>
      </c>
      <c r="B15499" s="11" t="s">
        <v>989</v>
      </c>
      <c r="C15499" s="11" t="s">
        <v>765</v>
      </c>
      <c r="D15499" s="11" t="s">
        <v>662</v>
      </c>
      <c r="F15499" s="15">
        <f>IF(ISBLANK($D15499),"",IF(ISBLANK($E15499),VLOOKUP($D15499,$J:$K,2,FALSE),VLOOKUP($E15499,'Daycare Packages'!$A:$G,7,FALSE)))</f>
        <v>30</v>
      </c>
      <c r="G15499" s="15"/>
      <c r="H15499" s="15">
        <f t="shared" si="516"/>
        <v>30</v>
      </c>
      <c r="I15499" s="198">
        <f t="shared" si="517"/>
        <v>11</v>
      </c>
    </row>
    <row r="15500" spans="1:9" x14ac:dyDescent="0.3">
      <c r="A15500" s="10">
        <v>43799</v>
      </c>
      <c r="B15500" s="11" t="s">
        <v>2699</v>
      </c>
      <c r="C15500" s="11" t="s">
        <v>467</v>
      </c>
      <c r="D15500" s="11" t="s">
        <v>662</v>
      </c>
      <c r="F15500" s="15">
        <f>IF(ISBLANK($D15500),"",IF(ISBLANK($E15500),VLOOKUP($D15500,$J:$K,2,FALSE),VLOOKUP($E15500,'Daycare Packages'!$A:$G,7,FALSE)))</f>
        <v>30</v>
      </c>
      <c r="G15500" s="15"/>
      <c r="H15500" s="15">
        <f t="shared" si="516"/>
        <v>30</v>
      </c>
      <c r="I15500" s="198">
        <f t="shared" si="517"/>
        <v>11</v>
      </c>
    </row>
    <row r="15501" spans="1:9" x14ac:dyDescent="0.3">
      <c r="A15501" s="10">
        <v>43799</v>
      </c>
      <c r="B15501" s="11" t="s">
        <v>836</v>
      </c>
      <c r="C15501" s="11" t="s">
        <v>498</v>
      </c>
      <c r="D15501" s="11" t="s">
        <v>662</v>
      </c>
      <c r="F15501" s="15">
        <f>IF(ISBLANK($D15501),"",IF(ISBLANK($E15501),VLOOKUP($D15501,$J:$K,2,FALSE),VLOOKUP($E15501,'Daycare Packages'!$A:$G,7,FALSE)))</f>
        <v>30</v>
      </c>
      <c r="G15501" s="15"/>
      <c r="H15501" s="15">
        <f t="shared" si="516"/>
        <v>30</v>
      </c>
      <c r="I15501" s="198">
        <f t="shared" si="517"/>
        <v>11</v>
      </c>
    </row>
    <row r="15502" spans="1:9" x14ac:dyDescent="0.3">
      <c r="A15502" s="10">
        <v>43799</v>
      </c>
      <c r="B15502" s="11" t="s">
        <v>2421</v>
      </c>
      <c r="C15502" s="11" t="s">
        <v>631</v>
      </c>
      <c r="D15502" s="11" t="s">
        <v>662</v>
      </c>
      <c r="F15502" s="15">
        <f>IF(ISBLANK($D15502),"",IF(ISBLANK($E15502),VLOOKUP($D15502,$J:$K,2,FALSE),VLOOKUP($E15502,'Daycare Packages'!$A:$G,7,FALSE)))</f>
        <v>30</v>
      </c>
      <c r="G15502" s="15"/>
      <c r="H15502" s="15">
        <f t="shared" si="516"/>
        <v>30</v>
      </c>
      <c r="I15502" s="198">
        <f t="shared" si="517"/>
        <v>11</v>
      </c>
    </row>
    <row r="15503" spans="1:9" x14ac:dyDescent="0.3">
      <c r="A15503" s="10">
        <v>43799</v>
      </c>
      <c r="B15503" s="11" t="s">
        <v>688</v>
      </c>
      <c r="C15503" s="11" t="s">
        <v>689</v>
      </c>
      <c r="D15503" s="11" t="s">
        <v>662</v>
      </c>
      <c r="F15503" s="15">
        <f>IF(ISBLANK($D15503),"",IF(ISBLANK($E15503),VLOOKUP($D15503,$J:$K,2,FALSE),VLOOKUP($E15503,'Daycare Packages'!$A:$G,7,FALSE)))</f>
        <v>30</v>
      </c>
      <c r="G15503" s="15"/>
      <c r="H15503" s="15">
        <f t="shared" si="516"/>
        <v>30</v>
      </c>
      <c r="I15503" s="198">
        <f t="shared" si="517"/>
        <v>11</v>
      </c>
    </row>
    <row r="15504" spans="1:9" x14ac:dyDescent="0.3">
      <c r="A15504" s="10">
        <v>43799</v>
      </c>
      <c r="B15504" s="11" t="s">
        <v>783</v>
      </c>
      <c r="C15504" s="11" t="s">
        <v>514</v>
      </c>
      <c r="D15504" s="11" t="s">
        <v>662</v>
      </c>
      <c r="F15504" s="15">
        <f>IF(ISBLANK($D15504),"",IF(ISBLANK($E15504),VLOOKUP($D15504,$J:$K,2,FALSE),VLOOKUP($E15504,'Daycare Packages'!$A:$G,7,FALSE)))</f>
        <v>30</v>
      </c>
      <c r="G15504" s="15"/>
      <c r="H15504" s="15">
        <f t="shared" si="516"/>
        <v>30</v>
      </c>
      <c r="I15504" s="198">
        <f t="shared" si="517"/>
        <v>11</v>
      </c>
    </row>
    <row r="15505" spans="1:9" x14ac:dyDescent="0.3">
      <c r="A15505" s="10">
        <v>43799</v>
      </c>
      <c r="B15505" s="11" t="s">
        <v>182</v>
      </c>
      <c r="C15505" s="11" t="s">
        <v>685</v>
      </c>
      <c r="D15505" s="11" t="s">
        <v>662</v>
      </c>
      <c r="E15505" s="11">
        <v>7031166</v>
      </c>
      <c r="F15505" s="15">
        <f>IF(ISBLANK($D15505),"",IF(ISBLANK($E15505),VLOOKUP($D15505,$J:$K,2,FALSE),VLOOKUP($E15505,'Daycare Packages'!$A:$G,7,FALSE)))</f>
        <v>20.7</v>
      </c>
      <c r="G15505" s="15"/>
      <c r="H15505" s="15">
        <f t="shared" si="516"/>
        <v>20.7</v>
      </c>
      <c r="I15505" s="198">
        <f t="shared" si="517"/>
        <v>11</v>
      </c>
    </row>
    <row r="15506" spans="1:9" x14ac:dyDescent="0.3">
      <c r="A15506" s="55">
        <v>43799</v>
      </c>
      <c r="B15506" s="56" t="s">
        <v>134</v>
      </c>
      <c r="C15506" s="56" t="s">
        <v>883</v>
      </c>
      <c r="D15506" s="56" t="s">
        <v>662</v>
      </c>
      <c r="E15506" s="56">
        <v>7035703</v>
      </c>
      <c r="F15506" s="59">
        <f>IF(ISBLANK($D15506),"",IF(ISBLANK($E15506),VLOOKUP($D15506,$J:$K,2,FALSE),VLOOKUP($E15506,'Daycare Packages'!$A:$G,7,FALSE)))</f>
        <v>27</v>
      </c>
      <c r="G15506" s="59"/>
      <c r="H15506" s="59">
        <f t="shared" si="516"/>
        <v>27</v>
      </c>
      <c r="I15506" s="198">
        <f t="shared" si="517"/>
        <v>11</v>
      </c>
    </row>
    <row r="15507" spans="1:9" x14ac:dyDescent="0.3">
      <c r="A15507" s="10">
        <v>43800</v>
      </c>
      <c r="B15507" s="11" t="s">
        <v>2036</v>
      </c>
      <c r="C15507" s="11" t="s">
        <v>2037</v>
      </c>
      <c r="D15507" s="11" t="s">
        <v>662</v>
      </c>
      <c r="F15507" s="15">
        <f>IF(ISBLANK($D15507),"",IF(ISBLANK($E15507),VLOOKUP($D15507,$J:$K,2,FALSE),VLOOKUP($E15507,'Daycare Packages'!$A:$G,7,FALSE)))</f>
        <v>30</v>
      </c>
      <c r="G15507" s="15"/>
      <c r="H15507" s="15">
        <f t="shared" si="516"/>
        <v>30</v>
      </c>
      <c r="I15507" s="198">
        <f t="shared" si="517"/>
        <v>12</v>
      </c>
    </row>
    <row r="15508" spans="1:9" x14ac:dyDescent="0.3">
      <c r="A15508" s="10">
        <v>43800</v>
      </c>
      <c r="B15508" s="11" t="s">
        <v>216</v>
      </c>
      <c r="C15508" s="11" t="s">
        <v>448</v>
      </c>
      <c r="D15508" s="11" t="s">
        <v>662</v>
      </c>
      <c r="E15508" s="11">
        <v>7027074</v>
      </c>
      <c r="F15508" s="15">
        <f>IF(ISBLANK($D15508),"",IF(ISBLANK($E15508),VLOOKUP($D15508,$J:$K,2,FALSE),VLOOKUP($E15508,'Daycare Packages'!$A:$G,7,FALSE)))</f>
        <v>27</v>
      </c>
      <c r="G15508" s="15"/>
      <c r="H15508" s="15">
        <f t="shared" si="516"/>
        <v>27</v>
      </c>
      <c r="I15508" s="198">
        <f t="shared" si="517"/>
        <v>12</v>
      </c>
    </row>
    <row r="15509" spans="1:9" x14ac:dyDescent="0.3">
      <c r="A15509" s="10">
        <v>43800</v>
      </c>
      <c r="B15509" s="11" t="s">
        <v>182</v>
      </c>
      <c r="C15509" s="11" t="s">
        <v>685</v>
      </c>
      <c r="D15509" s="11" t="s">
        <v>662</v>
      </c>
      <c r="E15509" s="11">
        <v>7031166</v>
      </c>
      <c r="F15509" s="15">
        <f>IF(ISBLANK($D15509),"",IF(ISBLANK($E15509),VLOOKUP($D15509,$J:$K,2,FALSE),VLOOKUP($E15509,'Daycare Packages'!$A:$G,7,FALSE)))</f>
        <v>20.7</v>
      </c>
      <c r="G15509" s="15"/>
      <c r="H15509" s="15">
        <f t="shared" si="516"/>
        <v>20.7</v>
      </c>
      <c r="I15509" s="198">
        <f t="shared" si="517"/>
        <v>12</v>
      </c>
    </row>
    <row r="15510" spans="1:9" x14ac:dyDescent="0.3">
      <c r="A15510" s="55">
        <v>43800</v>
      </c>
      <c r="B15510" s="56" t="s">
        <v>783</v>
      </c>
      <c r="C15510" s="56" t="s">
        <v>514</v>
      </c>
      <c r="D15510" s="56" t="s">
        <v>662</v>
      </c>
      <c r="E15510" s="56"/>
      <c r="F15510" s="59">
        <f>IF(ISBLANK($D15510),"",IF(ISBLANK($E15510),VLOOKUP($D15510,$J:$K,2,FALSE),VLOOKUP($E15510,'Daycare Packages'!$A:$G,7,FALSE)))</f>
        <v>30</v>
      </c>
      <c r="G15510" s="59"/>
      <c r="H15510" s="59">
        <f t="shared" si="516"/>
        <v>30</v>
      </c>
      <c r="I15510" s="198">
        <f t="shared" si="517"/>
        <v>12</v>
      </c>
    </row>
    <row r="15511" spans="1:9" x14ac:dyDescent="0.3">
      <c r="A15511" s="63">
        <v>43801</v>
      </c>
      <c r="B15511" s="64" t="s">
        <v>138</v>
      </c>
      <c r="C15511" s="64" t="s">
        <v>573</v>
      </c>
      <c r="D15511" s="64" t="s">
        <v>662</v>
      </c>
      <c r="E15511" s="64">
        <v>7015428</v>
      </c>
      <c r="F15511" s="67">
        <f>IF(ISBLANK($D15511),"",IF(ISBLANK($E15511),VLOOKUP($D15511,$J:$K,2,FALSE),VLOOKUP($E15511,'Daycare Packages'!$A:$G,7,FALSE)))</f>
        <v>23</v>
      </c>
      <c r="G15511" s="67"/>
      <c r="H15511" s="67">
        <f t="shared" si="516"/>
        <v>23</v>
      </c>
      <c r="I15511" s="198">
        <f t="shared" si="517"/>
        <v>12</v>
      </c>
    </row>
    <row r="15512" spans="1:9" x14ac:dyDescent="0.3">
      <c r="A15512" s="63">
        <v>43802</v>
      </c>
      <c r="B15512" s="64" t="s">
        <v>138</v>
      </c>
      <c r="C15512" s="64" t="s">
        <v>573</v>
      </c>
      <c r="D15512" s="64" t="s">
        <v>662</v>
      </c>
      <c r="E15512" s="64">
        <v>7015428</v>
      </c>
      <c r="F15512" s="67">
        <f>IF(ISBLANK($D15512),"",IF(ISBLANK($E15512),VLOOKUP($D15512,$J:$K,2,FALSE),VLOOKUP($E15512,'Daycare Packages'!$A:$G,7,FALSE)))</f>
        <v>23</v>
      </c>
      <c r="G15512" s="67"/>
      <c r="H15512" s="67">
        <f t="shared" si="516"/>
        <v>23</v>
      </c>
      <c r="I15512" s="198">
        <f t="shared" si="517"/>
        <v>12</v>
      </c>
    </row>
    <row r="15513" spans="1:9" x14ac:dyDescent="0.3">
      <c r="A15513" s="10">
        <v>43803</v>
      </c>
      <c r="B15513" s="11" t="s">
        <v>190</v>
      </c>
      <c r="C15513" s="11" t="s">
        <v>718</v>
      </c>
      <c r="D15513" s="11" t="s">
        <v>659</v>
      </c>
      <c r="E15513" s="11">
        <v>7018928</v>
      </c>
      <c r="F15513" s="15">
        <f>IF(ISBLANK($D15513),"",IF(ISBLANK($E15513),VLOOKUP($D15513,$J:$K,2,FALSE),VLOOKUP($E15513,'Daycare Packages'!$A:$G,7,FALSE)))</f>
        <v>18</v>
      </c>
      <c r="G15513" s="15"/>
      <c r="H15513" s="15">
        <f t="shared" si="516"/>
        <v>18</v>
      </c>
      <c r="I15513" s="198">
        <f t="shared" si="517"/>
        <v>12</v>
      </c>
    </row>
    <row r="15514" spans="1:9" x14ac:dyDescent="0.3">
      <c r="A15514" s="10">
        <v>43803</v>
      </c>
      <c r="B15514" s="11" t="s">
        <v>2706</v>
      </c>
      <c r="C15514" s="11" t="s">
        <v>844</v>
      </c>
      <c r="D15514" s="11" t="s">
        <v>662</v>
      </c>
      <c r="E15514" s="11">
        <v>6936279</v>
      </c>
      <c r="F15514" s="15">
        <f>IF(ISBLANK($D15514),"",IF(ISBLANK($E15514),VLOOKUP($D15514,$J:$K,2,FALSE),VLOOKUP($E15514,'Daycare Packages'!$A:$G,7,FALSE)))</f>
        <v>27</v>
      </c>
      <c r="G15514" s="15"/>
      <c r="H15514" s="15">
        <f t="shared" si="516"/>
        <v>27</v>
      </c>
      <c r="I15514" s="198">
        <f t="shared" si="517"/>
        <v>12</v>
      </c>
    </row>
    <row r="15515" spans="1:9" x14ac:dyDescent="0.3">
      <c r="A15515" s="10">
        <v>43803</v>
      </c>
      <c r="B15515" s="11" t="s">
        <v>751</v>
      </c>
      <c r="C15515" s="11" t="s">
        <v>752</v>
      </c>
      <c r="D15515" s="11" t="s">
        <v>662</v>
      </c>
      <c r="F15515" s="15">
        <f>IF(ISBLANK($D15515),"",IF(ISBLANK($E15515),VLOOKUP($D15515,$J:$K,2,FALSE),VLOOKUP($E15515,'Daycare Packages'!$A:$G,7,FALSE)))</f>
        <v>30</v>
      </c>
      <c r="G15515" s="15"/>
      <c r="H15515" s="15">
        <f t="shared" si="516"/>
        <v>30</v>
      </c>
      <c r="I15515" s="198">
        <f t="shared" si="517"/>
        <v>12</v>
      </c>
    </row>
    <row r="15516" spans="1:9" x14ac:dyDescent="0.3">
      <c r="A15516" s="10">
        <v>43803</v>
      </c>
      <c r="B15516" s="11" t="s">
        <v>2031</v>
      </c>
      <c r="C15516" s="11" t="s">
        <v>2032</v>
      </c>
      <c r="D15516" s="11" t="s">
        <v>662</v>
      </c>
      <c r="F15516" s="15">
        <f>IF(ISBLANK($D15516),"",IF(ISBLANK($E15516),VLOOKUP($D15516,$J:$K,2,FALSE),VLOOKUP($E15516,'Daycare Packages'!$A:$G,7,FALSE)))</f>
        <v>30</v>
      </c>
      <c r="G15516" s="15">
        <v>6</v>
      </c>
      <c r="H15516" s="15">
        <f t="shared" si="516"/>
        <v>36</v>
      </c>
      <c r="I15516" s="198">
        <f t="shared" si="517"/>
        <v>12</v>
      </c>
    </row>
    <row r="15517" spans="1:9" x14ac:dyDescent="0.3">
      <c r="A15517" s="10">
        <v>43803</v>
      </c>
      <c r="B15517" s="11" t="s">
        <v>2125</v>
      </c>
      <c r="C15517" s="11" t="s">
        <v>2126</v>
      </c>
      <c r="D15517" s="11" t="s">
        <v>662</v>
      </c>
      <c r="E15517" s="11">
        <v>6991542</v>
      </c>
      <c r="F15517" s="15">
        <f>IF(ISBLANK($D15517),"",IF(ISBLANK($E15517),VLOOKUP($D15517,$J:$K,2,FALSE),VLOOKUP($E15517,'Daycare Packages'!$A:$G,7,FALSE)))</f>
        <v>27</v>
      </c>
      <c r="G15517" s="15"/>
      <c r="H15517" s="15">
        <f t="shared" si="516"/>
        <v>27</v>
      </c>
      <c r="I15517" s="198">
        <f t="shared" si="517"/>
        <v>12</v>
      </c>
    </row>
    <row r="15518" spans="1:9" x14ac:dyDescent="0.3">
      <c r="A15518" s="10">
        <v>43803</v>
      </c>
      <c r="B15518" s="11" t="s">
        <v>621</v>
      </c>
      <c r="C15518" s="11" t="s">
        <v>622</v>
      </c>
      <c r="D15518" s="11" t="s">
        <v>662</v>
      </c>
      <c r="F15518" s="15">
        <f>IF(ISBLANK($D15518),"",IF(ISBLANK($E15518),VLOOKUP($D15518,$J:$K,2,FALSE),VLOOKUP($E15518,'Daycare Packages'!$A:$G,7,FALSE)))</f>
        <v>30</v>
      </c>
      <c r="G15518" s="15"/>
      <c r="H15518" s="15">
        <f t="shared" si="516"/>
        <v>30</v>
      </c>
      <c r="I15518" s="198">
        <f t="shared" si="517"/>
        <v>12</v>
      </c>
    </row>
    <row r="15519" spans="1:9" x14ac:dyDescent="0.3">
      <c r="A15519" s="10">
        <v>43803</v>
      </c>
      <c r="B15519" s="11" t="s">
        <v>690</v>
      </c>
      <c r="C15519" s="11" t="s">
        <v>691</v>
      </c>
      <c r="D15519" s="11" t="s">
        <v>662</v>
      </c>
      <c r="E15519" s="11">
        <v>6937080</v>
      </c>
      <c r="F15519" s="15">
        <f>IF(ISBLANK($D15519),"",IF(ISBLANK($E15519),VLOOKUP($D15519,$J:$K,2,FALSE),VLOOKUP($E15519,'Daycare Packages'!$A:$G,7,FALSE)))</f>
        <v>23</v>
      </c>
      <c r="G15519" s="15"/>
      <c r="H15519" s="15">
        <f t="shared" si="516"/>
        <v>23</v>
      </c>
      <c r="I15519" s="198">
        <f t="shared" si="517"/>
        <v>12</v>
      </c>
    </row>
    <row r="15520" spans="1:9" x14ac:dyDescent="0.3">
      <c r="A15520" s="10">
        <v>43803</v>
      </c>
      <c r="B15520" s="11" t="s">
        <v>2167</v>
      </c>
      <c r="C15520" s="11" t="s">
        <v>570</v>
      </c>
      <c r="D15520" s="11" t="s">
        <v>662</v>
      </c>
      <c r="E15520" s="11">
        <v>7028302</v>
      </c>
      <c r="F15520" s="15">
        <f>IF(ISBLANK($D15520),"",IF(ISBLANK($E15520),VLOOKUP($D15520,$J:$K,2,FALSE),VLOOKUP($E15520,'Daycare Packages'!$A:$G,7,FALSE)))</f>
        <v>27</v>
      </c>
      <c r="G15520" s="15"/>
      <c r="H15520" s="15">
        <f t="shared" si="516"/>
        <v>27</v>
      </c>
      <c r="I15520" s="198">
        <f t="shared" si="517"/>
        <v>12</v>
      </c>
    </row>
    <row r="15521" spans="1:9" x14ac:dyDescent="0.3">
      <c r="A15521" s="10">
        <v>43803</v>
      </c>
      <c r="B15521" s="11" t="s">
        <v>1890</v>
      </c>
      <c r="C15521" s="11" t="s">
        <v>1891</v>
      </c>
      <c r="D15521" s="11" t="s">
        <v>662</v>
      </c>
      <c r="F15521" s="15">
        <f>IF(ISBLANK($D15521),"",IF(ISBLANK($E15521),VLOOKUP($D15521,$J:$K,2,FALSE),VLOOKUP($E15521,'Daycare Packages'!$A:$G,7,FALSE)))</f>
        <v>30</v>
      </c>
      <c r="G15521" s="15"/>
      <c r="H15521" s="15">
        <f t="shared" ref="H15521:H15584" si="518">IF(ISBLANK(D15521),"",SUM(F15521:G15521))</f>
        <v>30</v>
      </c>
      <c r="I15521" s="198">
        <f t="shared" si="517"/>
        <v>12</v>
      </c>
    </row>
    <row r="15522" spans="1:9" x14ac:dyDescent="0.3">
      <c r="A15522" s="10">
        <v>43803</v>
      </c>
      <c r="B15522" s="11" t="s">
        <v>1961</v>
      </c>
      <c r="C15522" s="11" t="s">
        <v>1962</v>
      </c>
      <c r="D15522" s="11" t="s">
        <v>662</v>
      </c>
      <c r="F15522" s="15">
        <f>IF(ISBLANK($D15522),"",IF(ISBLANK($E15522),VLOOKUP($D15522,$J:$K,2,FALSE),VLOOKUP($E15522,'Daycare Packages'!$A:$G,7,FALSE)))</f>
        <v>30</v>
      </c>
      <c r="G15522" s="15"/>
      <c r="H15522" s="15">
        <f t="shared" si="518"/>
        <v>30</v>
      </c>
      <c r="I15522" s="198">
        <f t="shared" si="517"/>
        <v>12</v>
      </c>
    </row>
    <row r="15523" spans="1:9" x14ac:dyDescent="0.3">
      <c r="A15523" s="10">
        <v>43803</v>
      </c>
      <c r="B15523" s="11" t="s">
        <v>180</v>
      </c>
      <c r="C15523" s="11" t="s">
        <v>483</v>
      </c>
      <c r="D15523" s="11" t="s">
        <v>662</v>
      </c>
      <c r="F15523" s="15">
        <f>IF(ISBLANK($D15523),"",IF(ISBLANK($E15523),VLOOKUP($D15523,$J:$K,2,FALSE),VLOOKUP($E15523,'Daycare Packages'!$A:$G,7,FALSE)))</f>
        <v>30</v>
      </c>
      <c r="G15523" s="15"/>
      <c r="H15523" s="15">
        <f t="shared" si="518"/>
        <v>30</v>
      </c>
      <c r="I15523" s="198">
        <f t="shared" si="517"/>
        <v>12</v>
      </c>
    </row>
    <row r="15524" spans="1:9" x14ac:dyDescent="0.3">
      <c r="A15524" s="10">
        <v>43803</v>
      </c>
      <c r="B15524" s="11" t="s">
        <v>626</v>
      </c>
      <c r="C15524" s="11" t="s">
        <v>627</v>
      </c>
      <c r="D15524" s="11" t="s">
        <v>662</v>
      </c>
      <c r="F15524" s="15">
        <f>IF(ISBLANK($D15524),"",IF(ISBLANK($E15524),VLOOKUP($D15524,$J:$K,2,FALSE),VLOOKUP($E15524,'Daycare Packages'!$A:$G,7,FALSE)))</f>
        <v>30</v>
      </c>
      <c r="G15524" s="15"/>
      <c r="H15524" s="15">
        <f t="shared" si="518"/>
        <v>30</v>
      </c>
      <c r="I15524" s="198">
        <f t="shared" si="517"/>
        <v>12</v>
      </c>
    </row>
    <row r="15525" spans="1:9" x14ac:dyDescent="0.3">
      <c r="A15525" s="10">
        <v>43803</v>
      </c>
      <c r="B15525" s="11" t="s">
        <v>688</v>
      </c>
      <c r="C15525" s="11" t="s">
        <v>689</v>
      </c>
      <c r="D15525" s="11" t="s">
        <v>662</v>
      </c>
      <c r="F15525" s="15">
        <f>IF(ISBLANK($D15525),"",IF(ISBLANK($E15525),VLOOKUP($D15525,$J:$K,2,FALSE),VLOOKUP($E15525,'Daycare Packages'!$A:$G,7,FALSE)))</f>
        <v>30</v>
      </c>
      <c r="G15525" s="15"/>
      <c r="H15525" s="15">
        <f t="shared" si="518"/>
        <v>30</v>
      </c>
      <c r="I15525" s="198">
        <f t="shared" si="517"/>
        <v>12</v>
      </c>
    </row>
    <row r="15526" spans="1:9" x14ac:dyDescent="0.3">
      <c r="A15526" s="10">
        <v>43803</v>
      </c>
      <c r="B15526" s="11" t="s">
        <v>175</v>
      </c>
      <c r="C15526" s="11" t="s">
        <v>433</v>
      </c>
      <c r="D15526" s="11" t="s">
        <v>662</v>
      </c>
      <c r="E15526" s="11">
        <v>6966328</v>
      </c>
      <c r="F15526" s="15">
        <f>IF(ISBLANK($D15526),"",IF(ISBLANK($E15526),VLOOKUP($D15526,$J:$K,2,FALSE),VLOOKUP($E15526,'Daycare Packages'!$A:$G,7,FALSE)))</f>
        <v>23</v>
      </c>
      <c r="G15526" s="15"/>
      <c r="H15526" s="15">
        <f t="shared" si="518"/>
        <v>23</v>
      </c>
      <c r="I15526" s="198">
        <f t="shared" si="517"/>
        <v>12</v>
      </c>
    </row>
    <row r="15527" spans="1:9" x14ac:dyDescent="0.3">
      <c r="A15527" s="10">
        <v>43803</v>
      </c>
      <c r="B15527" s="11" t="s">
        <v>182</v>
      </c>
      <c r="C15527" s="11" t="s">
        <v>685</v>
      </c>
      <c r="D15527" s="11" t="s">
        <v>662</v>
      </c>
      <c r="E15527" s="11">
        <v>7031166</v>
      </c>
      <c r="F15527" s="15">
        <f>IF(ISBLANK($D15527),"",IF(ISBLANK($E15527),VLOOKUP($D15527,$J:$K,2,FALSE),VLOOKUP($E15527,'Daycare Packages'!$A:$G,7,FALSE)))</f>
        <v>20.7</v>
      </c>
      <c r="G15527" s="15"/>
      <c r="H15527" s="15">
        <f t="shared" si="518"/>
        <v>20.7</v>
      </c>
      <c r="I15527" s="198">
        <f t="shared" si="517"/>
        <v>12</v>
      </c>
    </row>
    <row r="15528" spans="1:9" x14ac:dyDescent="0.3">
      <c r="A15528" s="10">
        <v>43803</v>
      </c>
      <c r="B15528" s="11" t="s">
        <v>809</v>
      </c>
      <c r="C15528" s="11" t="s">
        <v>810</v>
      </c>
      <c r="D15528" s="11" t="s">
        <v>662</v>
      </c>
      <c r="F15528" s="15">
        <f>IF(ISBLANK($D15528),"",IF(ISBLANK($E15528),VLOOKUP($D15528,$J:$K,2,FALSE),VLOOKUP($E15528,'Daycare Packages'!$A:$G,7,FALSE)))</f>
        <v>30</v>
      </c>
      <c r="G15528" s="15"/>
      <c r="H15528" s="15">
        <f t="shared" si="518"/>
        <v>30</v>
      </c>
      <c r="I15528" s="198">
        <f t="shared" si="517"/>
        <v>12</v>
      </c>
    </row>
    <row r="15529" spans="1:9" x14ac:dyDescent="0.3">
      <c r="A15529" s="10">
        <v>43803</v>
      </c>
      <c r="B15529" s="11" t="s">
        <v>179</v>
      </c>
      <c r="C15529" s="11" t="s">
        <v>706</v>
      </c>
      <c r="D15529" s="11" t="s">
        <v>662</v>
      </c>
      <c r="E15529" s="11">
        <v>7004230</v>
      </c>
      <c r="F15529" s="15">
        <f>IF(ISBLANK($D15529),"",IF(ISBLANK($E15529),VLOOKUP($D15529,$J:$K,2,FALSE),VLOOKUP($E15529,'Daycare Packages'!$A:$G,7,FALSE)))</f>
        <v>27</v>
      </c>
      <c r="G15529" s="15"/>
      <c r="H15529" s="15">
        <f t="shared" si="518"/>
        <v>27</v>
      </c>
      <c r="I15529" s="198">
        <f t="shared" si="517"/>
        <v>12</v>
      </c>
    </row>
    <row r="15530" spans="1:9" x14ac:dyDescent="0.3">
      <c r="A15530" s="10">
        <v>43803</v>
      </c>
      <c r="B15530" s="11" t="s">
        <v>2384</v>
      </c>
      <c r="C15530" s="11" t="s">
        <v>2385</v>
      </c>
      <c r="D15530" s="11" t="s">
        <v>662</v>
      </c>
      <c r="F15530" s="15">
        <f>IF(ISBLANK($D15530),"",IF(ISBLANK($E15530),VLOOKUP($D15530,$J:$K,2,FALSE),VLOOKUP($E15530,'Daycare Packages'!$A:$G,7,FALSE)))</f>
        <v>30</v>
      </c>
      <c r="G15530" s="15"/>
      <c r="H15530" s="15">
        <f t="shared" si="518"/>
        <v>30</v>
      </c>
      <c r="I15530" s="198">
        <f t="shared" si="517"/>
        <v>12</v>
      </c>
    </row>
    <row r="15531" spans="1:9" x14ac:dyDescent="0.3">
      <c r="A15531" s="10">
        <v>43803</v>
      </c>
      <c r="B15531" s="11" t="s">
        <v>196</v>
      </c>
      <c r="C15531" s="11" t="s">
        <v>432</v>
      </c>
      <c r="D15531" s="11" t="s">
        <v>662</v>
      </c>
      <c r="E15531" s="11">
        <v>6971705</v>
      </c>
      <c r="F15531" s="15">
        <f>IF(ISBLANK($D15531),"",IF(ISBLANK($E15531),VLOOKUP($D15531,$J:$K,2,FALSE),VLOOKUP($E15531,'Daycare Packages'!$A:$G,7,FALSE)))</f>
        <v>25</v>
      </c>
      <c r="G15531" s="15"/>
      <c r="H15531" s="15">
        <f t="shared" si="518"/>
        <v>25</v>
      </c>
      <c r="I15531" s="198">
        <f t="shared" si="517"/>
        <v>12</v>
      </c>
    </row>
    <row r="15532" spans="1:9" x14ac:dyDescent="0.3">
      <c r="A15532" s="10">
        <v>43803</v>
      </c>
      <c r="B15532" s="11" t="s">
        <v>2577</v>
      </c>
      <c r="C15532" s="11" t="s">
        <v>2578</v>
      </c>
      <c r="D15532" s="11" t="s">
        <v>662</v>
      </c>
      <c r="E15532" s="11">
        <v>7033947</v>
      </c>
      <c r="F15532" s="15">
        <f>IF(ISBLANK($D15532),"",IF(ISBLANK($E15532),VLOOKUP($D15532,$J:$K,2,FALSE),VLOOKUP($E15532,'Daycare Packages'!$A:$G,7,FALSE)))</f>
        <v>27</v>
      </c>
      <c r="G15532" s="15"/>
      <c r="H15532" s="15">
        <f t="shared" si="518"/>
        <v>27</v>
      </c>
      <c r="I15532" s="198">
        <f t="shared" si="517"/>
        <v>12</v>
      </c>
    </row>
    <row r="15533" spans="1:9" x14ac:dyDescent="0.3">
      <c r="A15533" s="10">
        <v>43803</v>
      </c>
      <c r="B15533" s="11" t="s">
        <v>214</v>
      </c>
      <c r="C15533" s="11" t="s">
        <v>686</v>
      </c>
      <c r="D15533" s="11" t="s">
        <v>662</v>
      </c>
      <c r="E15533" s="11">
        <v>7045587</v>
      </c>
      <c r="F15533" s="15">
        <f>IF(ISBLANK($D15533),"",IF(ISBLANK($E15533),VLOOKUP($D15533,$J:$K,2,FALSE),VLOOKUP($E15533,'Daycare Packages'!$A:$G,7,FALSE)))</f>
        <v>23.4</v>
      </c>
      <c r="G15533" s="15"/>
      <c r="H15533" s="15">
        <f t="shared" si="518"/>
        <v>23.4</v>
      </c>
      <c r="I15533" s="198">
        <f t="shared" si="517"/>
        <v>12</v>
      </c>
    </row>
    <row r="15534" spans="1:9" x14ac:dyDescent="0.3">
      <c r="A15534" s="10">
        <v>43803</v>
      </c>
      <c r="B15534" s="11" t="s">
        <v>214</v>
      </c>
      <c r="C15534" s="11" t="s">
        <v>878</v>
      </c>
      <c r="D15534" s="11" t="s">
        <v>671</v>
      </c>
      <c r="F15534" s="15">
        <f>IF(ISBLANK($D15534),"",IF(ISBLANK($E15534),VLOOKUP($D15534,$J:$K,2,FALSE),VLOOKUP($E15534,'Daycare Packages'!$A:$G,7,FALSE)))</f>
        <v>0</v>
      </c>
      <c r="G15534" s="15"/>
      <c r="H15534" s="15">
        <f t="shared" si="518"/>
        <v>0</v>
      </c>
      <c r="I15534" s="198">
        <f t="shared" si="517"/>
        <v>12</v>
      </c>
    </row>
    <row r="15535" spans="1:9" x14ac:dyDescent="0.3">
      <c r="A15535" s="10">
        <v>43803</v>
      </c>
      <c r="B15535" s="11" t="s">
        <v>137</v>
      </c>
      <c r="C15535" s="11" t="s">
        <v>678</v>
      </c>
      <c r="D15535" s="11" t="s">
        <v>662</v>
      </c>
      <c r="E15535" s="11">
        <v>7027833</v>
      </c>
      <c r="F15535" s="15">
        <f>IF(ISBLANK($D15535),"",IF(ISBLANK($E15535),VLOOKUP($D15535,$J:$K,2,FALSE),VLOOKUP($E15535,'Daycare Packages'!$A:$G,7,FALSE)))</f>
        <v>23</v>
      </c>
      <c r="G15535" s="15"/>
      <c r="H15535" s="15">
        <f t="shared" si="518"/>
        <v>23</v>
      </c>
      <c r="I15535" s="198">
        <f t="shared" si="517"/>
        <v>12</v>
      </c>
    </row>
    <row r="15536" spans="1:9" x14ac:dyDescent="0.3">
      <c r="A15536" s="10">
        <v>43803</v>
      </c>
      <c r="B15536" s="11" t="s">
        <v>137</v>
      </c>
      <c r="C15536" s="11" t="s">
        <v>693</v>
      </c>
      <c r="D15536" s="11" t="s">
        <v>662</v>
      </c>
      <c r="E15536" s="11">
        <v>7027833</v>
      </c>
      <c r="F15536" s="15">
        <f>IF(ISBLANK($D15536),"",IF(ISBLANK($E15536),VLOOKUP($D15536,$J:$K,2,FALSE),VLOOKUP($E15536,'Daycare Packages'!$A:$G,7,FALSE)))</f>
        <v>23</v>
      </c>
      <c r="G15536" s="15"/>
      <c r="H15536" s="15">
        <f t="shared" si="518"/>
        <v>23</v>
      </c>
      <c r="I15536" s="198">
        <f t="shared" si="517"/>
        <v>12</v>
      </c>
    </row>
    <row r="15537" spans="1:9" x14ac:dyDescent="0.3">
      <c r="A15537" s="10">
        <v>43803</v>
      </c>
      <c r="B15537" s="11" t="s">
        <v>2498</v>
      </c>
      <c r="C15537" s="11" t="s">
        <v>880</v>
      </c>
      <c r="D15537" s="11" t="s">
        <v>662</v>
      </c>
      <c r="E15537" s="11">
        <v>7001938</v>
      </c>
      <c r="F15537" s="15">
        <f>IF(ISBLANK($D15537),"",IF(ISBLANK($E15537),VLOOKUP($D15537,$J:$K,2,FALSE),VLOOKUP($E15537,'Daycare Packages'!$A:$G,7,FALSE)))</f>
        <v>27</v>
      </c>
      <c r="G15537" s="15"/>
      <c r="H15537" s="15">
        <f t="shared" si="518"/>
        <v>27</v>
      </c>
      <c r="I15537" s="198">
        <f t="shared" si="517"/>
        <v>12</v>
      </c>
    </row>
    <row r="15538" spans="1:9" x14ac:dyDescent="0.3">
      <c r="A15538" s="10">
        <v>43803</v>
      </c>
      <c r="B15538" s="11" t="s">
        <v>2293</v>
      </c>
      <c r="C15538" s="11" t="s">
        <v>1675</v>
      </c>
      <c r="D15538" s="11" t="s">
        <v>662</v>
      </c>
      <c r="F15538" s="15">
        <f>IF(ISBLANK($D15538),"",IF(ISBLANK($E15538),VLOOKUP($D15538,$J:$K,2,FALSE),VLOOKUP($E15538,'Daycare Packages'!$A:$G,7,FALSE)))</f>
        <v>30</v>
      </c>
      <c r="G15538" s="15"/>
      <c r="H15538" s="15">
        <f t="shared" si="518"/>
        <v>30</v>
      </c>
      <c r="I15538" s="198">
        <f t="shared" si="517"/>
        <v>12</v>
      </c>
    </row>
    <row r="15539" spans="1:9" x14ac:dyDescent="0.3">
      <c r="A15539" s="10">
        <v>43803</v>
      </c>
      <c r="B15539" s="11" t="s">
        <v>173</v>
      </c>
      <c r="C15539" s="11" t="s">
        <v>791</v>
      </c>
      <c r="D15539" s="11" t="s">
        <v>662</v>
      </c>
      <c r="E15539" s="11">
        <v>7032304</v>
      </c>
      <c r="F15539" s="15">
        <f>IF(ISBLANK($D15539),"",IF(ISBLANK($E15539),VLOOKUP($D15539,$J:$K,2,FALSE),VLOOKUP($E15539,'Daycare Packages'!$A:$G,7,FALSE)))</f>
        <v>26</v>
      </c>
      <c r="G15539" s="15"/>
      <c r="H15539" s="15">
        <f t="shared" si="518"/>
        <v>26</v>
      </c>
      <c r="I15539" s="198">
        <f t="shared" si="517"/>
        <v>12</v>
      </c>
    </row>
    <row r="15540" spans="1:9" x14ac:dyDescent="0.3">
      <c r="A15540" s="10">
        <v>43803</v>
      </c>
      <c r="B15540" s="11" t="s">
        <v>1221</v>
      </c>
      <c r="C15540" s="11" t="s">
        <v>1242</v>
      </c>
      <c r="D15540" s="11" t="s">
        <v>662</v>
      </c>
      <c r="E15540" s="11">
        <v>7007444</v>
      </c>
      <c r="F15540" s="15">
        <f>IF(ISBLANK($D15540),"",IF(ISBLANK($E15540),VLOOKUP($D15540,$J:$K,2,FALSE),VLOOKUP($E15540,'Daycare Packages'!$A:$G,7,FALSE)))</f>
        <v>26</v>
      </c>
      <c r="G15540" s="15"/>
      <c r="H15540" s="15">
        <f t="shared" si="518"/>
        <v>26</v>
      </c>
      <c r="I15540" s="198">
        <f t="shared" si="517"/>
        <v>12</v>
      </c>
    </row>
    <row r="15541" spans="1:9" x14ac:dyDescent="0.3">
      <c r="A15541" s="10">
        <v>43803</v>
      </c>
      <c r="B15541" s="11" t="s">
        <v>199</v>
      </c>
      <c r="C15541" s="11" t="s">
        <v>711</v>
      </c>
      <c r="D15541" s="11" t="s">
        <v>662</v>
      </c>
      <c r="E15541" s="11">
        <v>6975279</v>
      </c>
      <c r="F15541" s="15">
        <f>IF(ISBLANK($D15541),"",IF(ISBLANK($E15541),VLOOKUP($D15541,$J:$K,2,FALSE),VLOOKUP($E15541,'Daycare Packages'!$A:$G,7,FALSE)))</f>
        <v>26</v>
      </c>
      <c r="G15541" s="15"/>
      <c r="H15541" s="15">
        <f t="shared" si="518"/>
        <v>26</v>
      </c>
      <c r="I15541" s="198">
        <f t="shared" si="517"/>
        <v>12</v>
      </c>
    </row>
    <row r="15542" spans="1:9" x14ac:dyDescent="0.3">
      <c r="A15542" s="10">
        <v>43803</v>
      </c>
      <c r="B15542" s="11" t="s">
        <v>722</v>
      </c>
      <c r="C15542" s="11" t="s">
        <v>548</v>
      </c>
      <c r="D15542" s="11" t="s">
        <v>662</v>
      </c>
      <c r="F15542" s="15">
        <f>IF(ISBLANK($D15542),"",IF(ISBLANK($E15542),VLOOKUP($D15542,$J:$K,2,FALSE),VLOOKUP($E15542,'Daycare Packages'!$A:$G,7,FALSE)))</f>
        <v>30</v>
      </c>
      <c r="G15542" s="15"/>
      <c r="H15542" s="15">
        <f t="shared" si="518"/>
        <v>30</v>
      </c>
      <c r="I15542" s="198">
        <f t="shared" si="517"/>
        <v>12</v>
      </c>
    </row>
    <row r="15543" spans="1:9" x14ac:dyDescent="0.3">
      <c r="A15543" s="10">
        <v>43803</v>
      </c>
      <c r="B15543" s="11" t="s">
        <v>365</v>
      </c>
      <c r="C15543" s="11" t="s">
        <v>587</v>
      </c>
      <c r="D15543" s="11" t="s">
        <v>662</v>
      </c>
      <c r="F15543" s="15">
        <f>IF(ISBLANK($D15543),"",IF(ISBLANK($E15543),VLOOKUP($D15543,$J:$K,2,FALSE),VLOOKUP($E15543,'Daycare Packages'!$A:$G,7,FALSE)))</f>
        <v>30</v>
      </c>
      <c r="G15543" s="15"/>
      <c r="H15543" s="15">
        <f t="shared" si="518"/>
        <v>30</v>
      </c>
      <c r="I15543" s="198">
        <f t="shared" si="517"/>
        <v>12</v>
      </c>
    </row>
    <row r="15544" spans="1:9" x14ac:dyDescent="0.3">
      <c r="A15544" s="10">
        <v>43803</v>
      </c>
      <c r="B15544" s="11" t="s">
        <v>820</v>
      </c>
      <c r="C15544" s="11" t="s">
        <v>402</v>
      </c>
      <c r="D15544" s="11" t="s">
        <v>662</v>
      </c>
      <c r="F15544" s="15">
        <f>IF(ISBLANK($D15544),"",IF(ISBLANK($E15544),VLOOKUP($D15544,$J:$K,2,FALSE),VLOOKUP($E15544,'Daycare Packages'!$A:$G,7,FALSE)))</f>
        <v>30</v>
      </c>
      <c r="G15544" s="15"/>
      <c r="H15544" s="15">
        <f t="shared" si="518"/>
        <v>30</v>
      </c>
      <c r="I15544" s="198">
        <f t="shared" si="517"/>
        <v>12</v>
      </c>
    </row>
    <row r="15545" spans="1:9" x14ac:dyDescent="0.3">
      <c r="A15545" s="10">
        <v>43803</v>
      </c>
      <c r="B15545" s="11" t="s">
        <v>1602</v>
      </c>
      <c r="C15545" s="11" t="s">
        <v>461</v>
      </c>
      <c r="D15545" s="11" t="s">
        <v>662</v>
      </c>
      <c r="F15545" s="15">
        <f>IF(ISBLANK($D15545),"",IF(ISBLANK($E15545),VLOOKUP($D15545,$J:$K,2,FALSE),VLOOKUP($E15545,'Daycare Packages'!$A:$G,7,FALSE)))</f>
        <v>30</v>
      </c>
      <c r="G15545" s="15"/>
      <c r="H15545" s="15">
        <f t="shared" si="518"/>
        <v>30</v>
      </c>
      <c r="I15545" s="198">
        <f t="shared" si="517"/>
        <v>12</v>
      </c>
    </row>
    <row r="15546" spans="1:9" x14ac:dyDescent="0.3">
      <c r="A15546" s="10">
        <v>43803</v>
      </c>
      <c r="B15546" s="11" t="s">
        <v>1602</v>
      </c>
      <c r="C15546" s="11" t="s">
        <v>1603</v>
      </c>
      <c r="D15546" s="11" t="s">
        <v>662</v>
      </c>
      <c r="F15546" s="15">
        <f>IF(ISBLANK($D15546),"",IF(ISBLANK($E15546),VLOOKUP($D15546,$J:$K,2,FALSE),VLOOKUP($E15546,'Daycare Packages'!$A:$G,7,FALSE)))</f>
        <v>30</v>
      </c>
      <c r="G15546" s="15"/>
      <c r="H15546" s="15">
        <f t="shared" si="518"/>
        <v>30</v>
      </c>
      <c r="I15546" s="198">
        <f t="shared" si="517"/>
        <v>12</v>
      </c>
    </row>
    <row r="15547" spans="1:9" x14ac:dyDescent="0.3">
      <c r="A15547" s="10">
        <v>43803</v>
      </c>
      <c r="B15547" s="11" t="s">
        <v>2457</v>
      </c>
      <c r="C15547" s="11" t="s">
        <v>2458</v>
      </c>
      <c r="D15547" s="11" t="s">
        <v>662</v>
      </c>
      <c r="E15547" s="11">
        <v>7020147</v>
      </c>
      <c r="F15547" s="15">
        <f>IF(ISBLANK($D15547),"",IF(ISBLANK($E15547),VLOOKUP($D15547,$J:$K,2,FALSE),VLOOKUP($E15547,'Daycare Packages'!$A:$G,7,FALSE)))</f>
        <v>27</v>
      </c>
      <c r="G15547" s="15"/>
      <c r="H15547" s="15">
        <f t="shared" si="518"/>
        <v>27</v>
      </c>
      <c r="I15547" s="198">
        <f t="shared" si="517"/>
        <v>12</v>
      </c>
    </row>
    <row r="15548" spans="1:9" x14ac:dyDescent="0.3">
      <c r="A15548" s="10">
        <v>43803</v>
      </c>
      <c r="B15548" s="11" t="s">
        <v>366</v>
      </c>
      <c r="C15548" s="11" t="s">
        <v>439</v>
      </c>
      <c r="D15548" s="11" t="s">
        <v>662</v>
      </c>
      <c r="E15548" s="11">
        <v>7017784</v>
      </c>
      <c r="F15548" s="15">
        <f>IF(ISBLANK($D15548),"",IF(ISBLANK($E15548),VLOOKUP($D15548,$J:$K,2,FALSE),VLOOKUP($E15548,'Daycare Packages'!$A:$G,7,FALSE)))</f>
        <v>27</v>
      </c>
      <c r="G15548" s="15"/>
      <c r="H15548" s="15">
        <f t="shared" si="518"/>
        <v>27</v>
      </c>
      <c r="I15548" s="198">
        <f t="shared" si="517"/>
        <v>12</v>
      </c>
    </row>
    <row r="15549" spans="1:9" x14ac:dyDescent="0.3">
      <c r="A15549" s="10">
        <v>43803</v>
      </c>
      <c r="B15549" s="11" t="s">
        <v>212</v>
      </c>
      <c r="C15549" s="11" t="s">
        <v>707</v>
      </c>
      <c r="D15549" s="11" t="s">
        <v>662</v>
      </c>
      <c r="E15549" s="11">
        <v>7012941</v>
      </c>
      <c r="F15549" s="15">
        <f>IF(ISBLANK($D15549),"",IF(ISBLANK($E15549),VLOOKUP($D15549,$J:$K,2,FALSE),VLOOKUP($E15549,'Daycare Packages'!$A:$G,7,FALSE)))</f>
        <v>27</v>
      </c>
      <c r="G15549" s="15"/>
      <c r="H15549" s="15">
        <f t="shared" si="518"/>
        <v>27</v>
      </c>
      <c r="I15549" s="198">
        <f t="shared" si="517"/>
        <v>12</v>
      </c>
    </row>
    <row r="15550" spans="1:9" x14ac:dyDescent="0.3">
      <c r="A15550" s="10">
        <v>43803</v>
      </c>
      <c r="B15550" s="11" t="s">
        <v>699</v>
      </c>
      <c r="C15550" s="11" t="s">
        <v>478</v>
      </c>
      <c r="D15550" s="11" t="s">
        <v>662</v>
      </c>
      <c r="F15550" s="15">
        <f>IF(ISBLANK($D15550),"",IF(ISBLANK($E15550),VLOOKUP($D15550,$J:$K,2,FALSE),VLOOKUP($E15550,'Daycare Packages'!$A:$G,7,FALSE)))</f>
        <v>30</v>
      </c>
      <c r="G15550" s="15">
        <v>-3</v>
      </c>
      <c r="H15550" s="15">
        <f t="shared" si="518"/>
        <v>27</v>
      </c>
      <c r="I15550" s="198">
        <f t="shared" si="517"/>
        <v>12</v>
      </c>
    </row>
    <row r="15551" spans="1:9" x14ac:dyDescent="0.3">
      <c r="A15551" s="10">
        <v>43803</v>
      </c>
      <c r="B15551" s="11" t="s">
        <v>1957</v>
      </c>
      <c r="C15551" s="11" t="s">
        <v>419</v>
      </c>
      <c r="D15551" s="11" t="s">
        <v>662</v>
      </c>
      <c r="E15551" s="11">
        <v>6999452</v>
      </c>
      <c r="F15551" s="15">
        <f>IF(ISBLANK($D15551),"",IF(ISBLANK($E15551),VLOOKUP($D15551,$J:$K,2,FALSE),VLOOKUP($E15551,'Daycare Packages'!$A:$G,7,FALSE)))</f>
        <v>27</v>
      </c>
      <c r="G15551" s="15"/>
      <c r="H15551" s="15">
        <f t="shared" si="518"/>
        <v>27</v>
      </c>
      <c r="I15551" s="198">
        <f t="shared" si="517"/>
        <v>12</v>
      </c>
    </row>
    <row r="15552" spans="1:9" x14ac:dyDescent="0.3">
      <c r="A15552" s="10">
        <v>43803</v>
      </c>
      <c r="B15552" s="11" t="s">
        <v>127</v>
      </c>
      <c r="C15552" s="11" t="s">
        <v>715</v>
      </c>
      <c r="D15552" s="11" t="s">
        <v>662</v>
      </c>
      <c r="E15552" s="11">
        <v>7003404</v>
      </c>
      <c r="F15552" s="15">
        <f>IF(ISBLANK($D15552),"",IF(ISBLANK($E15552),VLOOKUP($D15552,$J:$K,2,FALSE),VLOOKUP($E15552,'Daycare Packages'!$A:$G,7,FALSE)))</f>
        <v>23</v>
      </c>
      <c r="G15552" s="15"/>
      <c r="H15552" s="15">
        <f t="shared" si="518"/>
        <v>23</v>
      </c>
      <c r="I15552" s="198">
        <f t="shared" si="517"/>
        <v>12</v>
      </c>
    </row>
    <row r="15553" spans="1:9" x14ac:dyDescent="0.3">
      <c r="A15553" s="10">
        <v>43803</v>
      </c>
      <c r="B15553" s="11" t="s">
        <v>209</v>
      </c>
      <c r="C15553" s="11" t="s">
        <v>702</v>
      </c>
      <c r="D15553" s="11" t="s">
        <v>662</v>
      </c>
      <c r="E15553" s="11">
        <v>7029989</v>
      </c>
      <c r="F15553" s="15">
        <f>IF(ISBLANK($D15553),"",IF(ISBLANK($E15553),VLOOKUP($D15553,$J:$K,2,FALSE),VLOOKUP($E15553,'Daycare Packages'!$A:$G,7,FALSE)))</f>
        <v>27</v>
      </c>
      <c r="G15553" s="15"/>
      <c r="H15553" s="15">
        <f t="shared" si="518"/>
        <v>27</v>
      </c>
      <c r="I15553" s="198">
        <f t="shared" si="517"/>
        <v>12</v>
      </c>
    </row>
    <row r="15554" spans="1:9" x14ac:dyDescent="0.3">
      <c r="A15554" s="10">
        <v>43803</v>
      </c>
      <c r="B15554" s="11" t="s">
        <v>2340</v>
      </c>
      <c r="C15554" s="11" t="s">
        <v>2341</v>
      </c>
      <c r="D15554" s="11" t="s">
        <v>662</v>
      </c>
      <c r="E15554" s="11">
        <v>6999978</v>
      </c>
      <c r="F15554" s="15">
        <f>IF(ISBLANK($D15554),"",IF(ISBLANK($E15554),VLOOKUP($D15554,$J:$K,2,FALSE),VLOOKUP($E15554,'Daycare Packages'!$A:$G,7,FALSE)))</f>
        <v>26</v>
      </c>
      <c r="G15554" s="15"/>
      <c r="H15554" s="15">
        <f t="shared" si="518"/>
        <v>26</v>
      </c>
      <c r="I15554" s="198">
        <f t="shared" si="517"/>
        <v>12</v>
      </c>
    </row>
    <row r="15555" spans="1:9" x14ac:dyDescent="0.3">
      <c r="A15555" s="10">
        <v>43803</v>
      </c>
      <c r="B15555" s="11" t="s">
        <v>1692</v>
      </c>
      <c r="C15555" s="11" t="s">
        <v>650</v>
      </c>
      <c r="D15555" s="11" t="s">
        <v>662</v>
      </c>
      <c r="F15555" s="15">
        <f>IF(ISBLANK($D15555),"",IF(ISBLANK($E15555),VLOOKUP($D15555,$J:$K,2,FALSE),VLOOKUP($E15555,'Daycare Packages'!$A:$G,7,FALSE)))</f>
        <v>30</v>
      </c>
      <c r="G15555" s="15"/>
      <c r="H15555" s="15">
        <f t="shared" si="518"/>
        <v>30</v>
      </c>
      <c r="I15555" s="198">
        <f t="shared" ref="I15555:I15618" si="519">IF(A15555="",0,MONTH(A15555))</f>
        <v>12</v>
      </c>
    </row>
    <row r="15556" spans="1:9" x14ac:dyDescent="0.3">
      <c r="A15556" s="10">
        <v>43803</v>
      </c>
      <c r="B15556" s="11" t="s">
        <v>849</v>
      </c>
      <c r="C15556" s="11" t="s">
        <v>850</v>
      </c>
      <c r="D15556" s="11" t="s">
        <v>662</v>
      </c>
      <c r="F15556" s="15">
        <f>IF(ISBLANK($D15556),"",IF(ISBLANK($E15556),VLOOKUP($D15556,$J:$K,2,FALSE),VLOOKUP($E15556,'Daycare Packages'!$A:$G,7,FALSE)))</f>
        <v>30</v>
      </c>
      <c r="G15556" s="15"/>
      <c r="H15556" s="15">
        <f t="shared" si="518"/>
        <v>30</v>
      </c>
      <c r="I15556" s="198">
        <f t="shared" si="519"/>
        <v>12</v>
      </c>
    </row>
    <row r="15557" spans="1:9" x14ac:dyDescent="0.3">
      <c r="A15557" s="10">
        <v>43803</v>
      </c>
      <c r="B15557" s="11" t="s">
        <v>216</v>
      </c>
      <c r="C15557" s="11" t="s">
        <v>448</v>
      </c>
      <c r="D15557" s="11" t="s">
        <v>662</v>
      </c>
      <c r="E15557" s="11">
        <v>7027074</v>
      </c>
      <c r="F15557" s="15">
        <f>IF(ISBLANK($D15557),"",IF(ISBLANK($E15557),VLOOKUP($D15557,$J:$K,2,FALSE),VLOOKUP($E15557,'Daycare Packages'!$A:$G,7,FALSE)))</f>
        <v>27</v>
      </c>
      <c r="G15557" s="15"/>
      <c r="H15557" s="15">
        <f t="shared" si="518"/>
        <v>27</v>
      </c>
      <c r="I15557" s="198">
        <f t="shared" si="519"/>
        <v>12</v>
      </c>
    </row>
    <row r="15558" spans="1:9" x14ac:dyDescent="0.3">
      <c r="A15558" s="10">
        <v>43803</v>
      </c>
      <c r="B15558" s="11" t="s">
        <v>1308</v>
      </c>
      <c r="C15558" s="11" t="s">
        <v>748</v>
      </c>
      <c r="D15558" s="11" t="s">
        <v>662</v>
      </c>
      <c r="E15558" s="11">
        <v>6958888</v>
      </c>
      <c r="F15558" s="15">
        <f>IF(ISBLANK($D15558),"",IF(ISBLANK($E15558),VLOOKUP($D15558,$J:$K,2,FALSE),VLOOKUP($E15558,'Daycare Packages'!$A:$G,7,FALSE)))</f>
        <v>27</v>
      </c>
      <c r="G15558" s="15"/>
      <c r="H15558" s="15">
        <f t="shared" si="518"/>
        <v>27</v>
      </c>
      <c r="I15558" s="198">
        <f t="shared" si="519"/>
        <v>12</v>
      </c>
    </row>
    <row r="15559" spans="1:9" x14ac:dyDescent="0.3">
      <c r="A15559" s="10">
        <v>43803</v>
      </c>
      <c r="B15559" s="11" t="s">
        <v>160</v>
      </c>
      <c r="C15559" s="11" t="s">
        <v>1761</v>
      </c>
      <c r="D15559" s="11" t="s">
        <v>662</v>
      </c>
      <c r="E15559" s="11">
        <v>7007163</v>
      </c>
      <c r="F15559" s="15">
        <f>IF(ISBLANK($D15559),"",IF(ISBLANK($E15559),VLOOKUP($D15559,$J:$K,2,FALSE),VLOOKUP($E15559,'Daycare Packages'!$A:$G,7,FALSE)))</f>
        <v>25</v>
      </c>
      <c r="G15559" s="15"/>
      <c r="H15559" s="15">
        <f t="shared" si="518"/>
        <v>25</v>
      </c>
      <c r="I15559" s="198">
        <f t="shared" si="519"/>
        <v>12</v>
      </c>
    </row>
    <row r="15560" spans="1:9" x14ac:dyDescent="0.3">
      <c r="A15560" s="10">
        <v>43803</v>
      </c>
      <c r="B15560" s="11" t="s">
        <v>160</v>
      </c>
      <c r="C15560" s="11" t="s">
        <v>794</v>
      </c>
      <c r="D15560" s="11" t="s">
        <v>662</v>
      </c>
      <c r="E15560" s="11">
        <v>7007163</v>
      </c>
      <c r="F15560" s="15">
        <f>IF(ISBLANK($D15560),"",IF(ISBLANK($E15560),VLOOKUP($D15560,$J:$K,2,FALSE),VLOOKUP($E15560,'Daycare Packages'!$A:$G,7,FALSE)))</f>
        <v>25</v>
      </c>
      <c r="G15560" s="15"/>
      <c r="H15560" s="15">
        <f t="shared" si="518"/>
        <v>25</v>
      </c>
      <c r="I15560" s="198">
        <f t="shared" si="519"/>
        <v>12</v>
      </c>
    </row>
    <row r="15561" spans="1:9" x14ac:dyDescent="0.3">
      <c r="A15561" s="10">
        <v>43803</v>
      </c>
      <c r="B15561" s="11" t="s">
        <v>157</v>
      </c>
      <c r="C15561" s="11" t="s">
        <v>448</v>
      </c>
      <c r="D15561" s="11" t="s">
        <v>662</v>
      </c>
      <c r="E15561" s="11">
        <v>7027036</v>
      </c>
      <c r="F15561" s="15">
        <f>IF(ISBLANK($D15561),"",IF(ISBLANK($E15561),VLOOKUP($D15561,$J:$K,2,FALSE),VLOOKUP($E15561,'Daycare Packages'!$A:$G,7,FALSE)))</f>
        <v>27</v>
      </c>
      <c r="G15561" s="15"/>
      <c r="H15561" s="15">
        <f t="shared" si="518"/>
        <v>27</v>
      </c>
      <c r="I15561" s="198">
        <f t="shared" si="519"/>
        <v>12</v>
      </c>
    </row>
    <row r="15562" spans="1:9" x14ac:dyDescent="0.3">
      <c r="A15562" s="10">
        <v>43803</v>
      </c>
      <c r="B15562" s="11" t="s">
        <v>1887</v>
      </c>
      <c r="C15562" s="11" t="s">
        <v>507</v>
      </c>
      <c r="D15562" s="11" t="s">
        <v>662</v>
      </c>
      <c r="F15562" s="15">
        <f>IF(ISBLANK($D15562),"",IF(ISBLANK($E15562),VLOOKUP($D15562,$J:$K,2,FALSE),VLOOKUP($E15562,'Daycare Packages'!$A:$G,7,FALSE)))</f>
        <v>30</v>
      </c>
      <c r="G15562" s="15">
        <v>6</v>
      </c>
      <c r="H15562" s="15">
        <f t="shared" si="518"/>
        <v>36</v>
      </c>
      <c r="I15562" s="198">
        <f t="shared" si="519"/>
        <v>12</v>
      </c>
    </row>
    <row r="15563" spans="1:9" x14ac:dyDescent="0.3">
      <c r="A15563" s="10">
        <v>43803</v>
      </c>
      <c r="B15563" s="11" t="s">
        <v>1164</v>
      </c>
      <c r="C15563" s="11" t="s">
        <v>395</v>
      </c>
      <c r="D15563" s="11" t="s">
        <v>662</v>
      </c>
      <c r="E15563" s="11">
        <v>7004749</v>
      </c>
      <c r="F15563" s="15">
        <f>IF(ISBLANK($D15563),"",IF(ISBLANK($E15563),VLOOKUP($D15563,$J:$K,2,FALSE),VLOOKUP($E15563,'Daycare Packages'!$A:$G,7,FALSE)))</f>
        <v>27</v>
      </c>
      <c r="G15563" s="15"/>
      <c r="H15563" s="15">
        <f t="shared" si="518"/>
        <v>27</v>
      </c>
      <c r="I15563" s="198">
        <f t="shared" si="519"/>
        <v>12</v>
      </c>
    </row>
    <row r="15564" spans="1:9" x14ac:dyDescent="0.3">
      <c r="A15564" s="10">
        <v>43803</v>
      </c>
      <c r="B15564" s="11" t="s">
        <v>230</v>
      </c>
      <c r="C15564" s="11" t="s">
        <v>493</v>
      </c>
      <c r="D15564" s="11" t="s">
        <v>662</v>
      </c>
      <c r="E15564" s="11">
        <v>7020404</v>
      </c>
      <c r="F15564" s="15">
        <f>IF(ISBLANK($D15564),"",IF(ISBLANK($E15564),VLOOKUP($D15564,$J:$K,2,FALSE),VLOOKUP($E15564,'Daycare Packages'!$A:$G,7,FALSE)))</f>
        <v>27</v>
      </c>
      <c r="G15564" s="15"/>
      <c r="H15564" s="15">
        <f t="shared" si="518"/>
        <v>27</v>
      </c>
      <c r="I15564" s="198">
        <f t="shared" si="519"/>
        <v>12</v>
      </c>
    </row>
    <row r="15565" spans="1:9" x14ac:dyDescent="0.3">
      <c r="A15565" s="10">
        <v>43803</v>
      </c>
      <c r="B15565" s="11" t="s">
        <v>222</v>
      </c>
      <c r="C15565" s="11" t="s">
        <v>229</v>
      </c>
      <c r="D15565" s="11" t="s">
        <v>662</v>
      </c>
      <c r="E15565" s="11">
        <v>7022228</v>
      </c>
      <c r="F15565" s="15">
        <f>IF(ISBLANK($D15565),"",IF(ISBLANK($E15565),VLOOKUP($D15565,$J:$K,2,FALSE),VLOOKUP($E15565,'Daycare Packages'!$A:$G,7,FALSE)))</f>
        <v>27</v>
      </c>
      <c r="G15565" s="15"/>
      <c r="H15565" s="15">
        <f t="shared" si="518"/>
        <v>27</v>
      </c>
      <c r="I15565" s="198">
        <f t="shared" si="519"/>
        <v>12</v>
      </c>
    </row>
    <row r="15566" spans="1:9" x14ac:dyDescent="0.3">
      <c r="A15566" s="10">
        <v>43803</v>
      </c>
      <c r="B15566" s="11" t="s">
        <v>147</v>
      </c>
      <c r="C15566" s="11" t="s">
        <v>796</v>
      </c>
      <c r="D15566" s="11" t="s">
        <v>662</v>
      </c>
      <c r="E15566" s="11">
        <v>6931199</v>
      </c>
      <c r="F15566" s="15">
        <f>IF(ISBLANK($D15566),"",IF(ISBLANK($E15566),VLOOKUP($D15566,$J:$K,2,FALSE),VLOOKUP($E15566,'Daycare Packages'!$A:$G,7,FALSE)))</f>
        <v>23</v>
      </c>
      <c r="G15566" s="15"/>
      <c r="H15566" s="15">
        <f t="shared" si="518"/>
        <v>23</v>
      </c>
      <c r="I15566" s="198">
        <f t="shared" si="519"/>
        <v>12</v>
      </c>
    </row>
    <row r="15567" spans="1:9" x14ac:dyDescent="0.3">
      <c r="A15567" s="10">
        <v>43803</v>
      </c>
      <c r="B15567" s="11" t="s">
        <v>1165</v>
      </c>
      <c r="C15567" s="11" t="s">
        <v>1166</v>
      </c>
      <c r="D15567" s="11" t="s">
        <v>662</v>
      </c>
      <c r="E15567" s="11">
        <v>7012565</v>
      </c>
      <c r="F15567" s="15">
        <f>IF(ISBLANK($D15567),"",IF(ISBLANK($E15567),VLOOKUP($D15567,$J:$K,2,FALSE),VLOOKUP($E15567,'Daycare Packages'!$A:$G,7,FALSE)))</f>
        <v>26</v>
      </c>
      <c r="G15567" s="15"/>
      <c r="H15567" s="15">
        <f t="shared" si="518"/>
        <v>26</v>
      </c>
      <c r="I15567" s="198">
        <f t="shared" si="519"/>
        <v>12</v>
      </c>
    </row>
    <row r="15568" spans="1:9" x14ac:dyDescent="0.3">
      <c r="A15568" s="10">
        <v>43803</v>
      </c>
      <c r="B15568" s="11" t="s">
        <v>1140</v>
      </c>
      <c r="C15568" s="11" t="s">
        <v>488</v>
      </c>
      <c r="D15568" s="11" t="s">
        <v>659</v>
      </c>
      <c r="F15568" s="15">
        <f>IF(ISBLANK($D15568),"",IF(ISBLANK($E15568),VLOOKUP($D15568,$J:$K,2,FALSE),VLOOKUP($E15568,'Daycare Packages'!$A:$G,7,FALSE)))</f>
        <v>20</v>
      </c>
      <c r="G15568" s="15"/>
      <c r="H15568" s="15">
        <f t="shared" si="518"/>
        <v>20</v>
      </c>
      <c r="I15568" s="198">
        <f t="shared" si="519"/>
        <v>12</v>
      </c>
    </row>
    <row r="15569" spans="1:9" x14ac:dyDescent="0.3">
      <c r="A15569" s="10">
        <v>43803</v>
      </c>
      <c r="B15569" s="11" t="s">
        <v>170</v>
      </c>
      <c r="C15569" s="11" t="s">
        <v>710</v>
      </c>
      <c r="D15569" s="11" t="s">
        <v>662</v>
      </c>
      <c r="E15569" s="11">
        <v>7006584</v>
      </c>
      <c r="F15569" s="15">
        <f>IF(ISBLANK($D15569),"",IF(ISBLANK($E15569),VLOOKUP($D15569,$J:$K,2,FALSE),VLOOKUP($E15569,'Daycare Packages'!$A:$G,7,FALSE)))</f>
        <v>23</v>
      </c>
      <c r="G15569" s="15"/>
      <c r="H15569" s="15">
        <f t="shared" si="518"/>
        <v>23</v>
      </c>
      <c r="I15569" s="198">
        <f t="shared" si="519"/>
        <v>12</v>
      </c>
    </row>
    <row r="15570" spans="1:9" x14ac:dyDescent="0.3">
      <c r="A15570" s="10">
        <v>43803</v>
      </c>
      <c r="B15570" s="11" t="s">
        <v>207</v>
      </c>
      <c r="C15570" s="11" t="s">
        <v>229</v>
      </c>
      <c r="D15570" s="11" t="s">
        <v>662</v>
      </c>
      <c r="E15570" s="11">
        <v>6974737</v>
      </c>
      <c r="F15570" s="15">
        <f>IF(ISBLANK($D15570),"",IF(ISBLANK($E15570),VLOOKUP($D15570,$J:$K,2,FALSE),VLOOKUP($E15570,'Daycare Packages'!$A:$G,7,FALSE)))</f>
        <v>25</v>
      </c>
      <c r="G15570" s="15"/>
      <c r="H15570" s="15">
        <f t="shared" si="518"/>
        <v>25</v>
      </c>
      <c r="I15570" s="198">
        <f t="shared" si="519"/>
        <v>12</v>
      </c>
    </row>
    <row r="15571" spans="1:9" x14ac:dyDescent="0.3">
      <c r="A15571" s="10">
        <v>43803</v>
      </c>
      <c r="B15571" s="11" t="s">
        <v>1336</v>
      </c>
      <c r="C15571" s="11" t="s">
        <v>1337</v>
      </c>
      <c r="D15571" s="11" t="s">
        <v>662</v>
      </c>
      <c r="F15571" s="15">
        <f>IF(ISBLANK($D15571),"",IF(ISBLANK($E15571),VLOOKUP($D15571,$J:$K,2,FALSE),VLOOKUP($E15571,'Daycare Packages'!$A:$G,7,FALSE)))</f>
        <v>30</v>
      </c>
      <c r="G15571" s="15"/>
      <c r="H15571" s="15">
        <f t="shared" si="518"/>
        <v>30</v>
      </c>
      <c r="I15571" s="198">
        <f t="shared" si="519"/>
        <v>12</v>
      </c>
    </row>
    <row r="15572" spans="1:9" x14ac:dyDescent="0.3">
      <c r="A15572" s="10">
        <v>43803</v>
      </c>
      <c r="B15572" s="11" t="s">
        <v>136</v>
      </c>
      <c r="C15572" s="11" t="s">
        <v>650</v>
      </c>
      <c r="D15572" s="11" t="s">
        <v>662</v>
      </c>
      <c r="E15572" s="11">
        <v>7008308</v>
      </c>
      <c r="F15572" s="15">
        <f>IF(ISBLANK($D15572),"",IF(ISBLANK($E15572),VLOOKUP($D15572,$J:$K,2,FALSE),VLOOKUP($E15572,'Daycare Packages'!$A:$G,7,FALSE)))</f>
        <v>26</v>
      </c>
      <c r="G15572" s="15"/>
      <c r="H15572" s="15">
        <f t="shared" si="518"/>
        <v>26</v>
      </c>
      <c r="I15572" s="198">
        <f t="shared" si="519"/>
        <v>12</v>
      </c>
    </row>
    <row r="15573" spans="1:9" x14ac:dyDescent="0.3">
      <c r="A15573" s="10">
        <v>43803</v>
      </c>
      <c r="B15573" s="11" t="s">
        <v>2367</v>
      </c>
      <c r="C15573" s="11" t="s">
        <v>631</v>
      </c>
      <c r="D15573" s="11" t="s">
        <v>662</v>
      </c>
      <c r="E15573" s="11">
        <v>6966486</v>
      </c>
      <c r="F15573" s="15">
        <f>IF(ISBLANK($D15573),"",IF(ISBLANK($E15573),VLOOKUP($D15573,$J:$K,2,FALSE),VLOOKUP($E15573,'Daycare Packages'!$A:$G,7,FALSE)))</f>
        <v>25</v>
      </c>
      <c r="G15573" s="15"/>
      <c r="H15573" s="15">
        <f t="shared" si="518"/>
        <v>25</v>
      </c>
      <c r="I15573" s="198">
        <f t="shared" si="519"/>
        <v>12</v>
      </c>
    </row>
    <row r="15574" spans="1:9" x14ac:dyDescent="0.3">
      <c r="A15574" s="10">
        <v>43803</v>
      </c>
      <c r="B15574" s="11" t="s">
        <v>760</v>
      </c>
      <c r="C15574" s="11" t="s">
        <v>631</v>
      </c>
      <c r="D15574" s="11" t="s">
        <v>662</v>
      </c>
      <c r="F15574" s="15">
        <f>IF(ISBLANK($D15574),"",IF(ISBLANK($E15574),VLOOKUP($D15574,$J:$K,2,FALSE),VLOOKUP($E15574,'Daycare Packages'!$A:$G,7,FALSE)))</f>
        <v>30</v>
      </c>
      <c r="G15574" s="15"/>
      <c r="H15574" s="15">
        <f t="shared" si="518"/>
        <v>30</v>
      </c>
      <c r="I15574" s="198">
        <f t="shared" si="519"/>
        <v>12</v>
      </c>
    </row>
    <row r="15575" spans="1:9" x14ac:dyDescent="0.3">
      <c r="A15575" s="10">
        <v>43803</v>
      </c>
      <c r="B15575" s="11" t="s">
        <v>140</v>
      </c>
      <c r="C15575" s="11" t="s">
        <v>475</v>
      </c>
      <c r="D15575" s="11" t="s">
        <v>662</v>
      </c>
      <c r="E15575" s="11">
        <v>7008781</v>
      </c>
      <c r="F15575" s="15">
        <f>IF(ISBLANK($D15575),"",IF(ISBLANK($E15575),VLOOKUP($D15575,$J:$K,2,FALSE),VLOOKUP($E15575,'Daycare Packages'!$A:$G,7,FALSE)))</f>
        <v>26</v>
      </c>
      <c r="G15575" s="15"/>
      <c r="H15575" s="15">
        <f t="shared" si="518"/>
        <v>26</v>
      </c>
      <c r="I15575" s="198">
        <f t="shared" si="519"/>
        <v>12</v>
      </c>
    </row>
    <row r="15576" spans="1:9" x14ac:dyDescent="0.3">
      <c r="A15576" s="10">
        <v>43803</v>
      </c>
      <c r="B15576" s="11" t="s">
        <v>1979</v>
      </c>
      <c r="C15576" s="11" t="s">
        <v>474</v>
      </c>
      <c r="D15576" s="11" t="s">
        <v>662</v>
      </c>
      <c r="E15576" s="11">
        <v>6921788</v>
      </c>
      <c r="F15576" s="15">
        <f>IF(ISBLANK($D15576),"",IF(ISBLANK($E15576),VLOOKUP($D15576,$J:$K,2,FALSE),VLOOKUP($E15576,'Daycare Packages'!$A:$G,7,FALSE)))</f>
        <v>23</v>
      </c>
      <c r="G15576" s="15"/>
      <c r="H15576" s="15">
        <f t="shared" si="518"/>
        <v>23</v>
      </c>
      <c r="I15576" s="198">
        <f t="shared" si="519"/>
        <v>12</v>
      </c>
    </row>
    <row r="15577" spans="1:9" x14ac:dyDescent="0.3">
      <c r="A15577" s="10">
        <v>43803</v>
      </c>
      <c r="B15577" s="11" t="s">
        <v>204</v>
      </c>
      <c r="C15577" s="11" t="s">
        <v>949</v>
      </c>
      <c r="D15577" s="11" t="s">
        <v>662</v>
      </c>
      <c r="F15577" s="15">
        <f>IF(ISBLANK($D15577),"",IF(ISBLANK($E15577),VLOOKUP($D15577,$J:$K,2,FALSE),VLOOKUP($E15577,'Daycare Packages'!$A:$G,7,FALSE)))</f>
        <v>30</v>
      </c>
      <c r="G15577" s="15"/>
      <c r="H15577" s="15">
        <f t="shared" si="518"/>
        <v>30</v>
      </c>
      <c r="I15577" s="198">
        <f t="shared" si="519"/>
        <v>12</v>
      </c>
    </row>
    <row r="15578" spans="1:9" x14ac:dyDescent="0.3">
      <c r="A15578" s="10">
        <v>43803</v>
      </c>
      <c r="B15578" s="11" t="s">
        <v>204</v>
      </c>
      <c r="C15578" s="11" t="s">
        <v>774</v>
      </c>
      <c r="D15578" s="11" t="s">
        <v>662</v>
      </c>
      <c r="F15578" s="15">
        <f>IF(ISBLANK($D15578),"",IF(ISBLANK($E15578),VLOOKUP($D15578,$J:$K,2,FALSE),VLOOKUP($E15578,'Daycare Packages'!$A:$G,7,FALSE)))</f>
        <v>30</v>
      </c>
      <c r="G15578" s="15"/>
      <c r="H15578" s="15">
        <f t="shared" si="518"/>
        <v>30</v>
      </c>
      <c r="I15578" s="198">
        <f t="shared" si="519"/>
        <v>12</v>
      </c>
    </row>
    <row r="15579" spans="1:9" x14ac:dyDescent="0.3">
      <c r="A15579" s="10">
        <v>43803</v>
      </c>
      <c r="B15579" s="11" t="s">
        <v>713</v>
      </c>
      <c r="C15579" s="11" t="s">
        <v>714</v>
      </c>
      <c r="D15579" s="11" t="s">
        <v>662</v>
      </c>
      <c r="F15579" s="15">
        <f>IF(ISBLANK($D15579),"",IF(ISBLANK($E15579),VLOOKUP($D15579,$J:$K,2,FALSE),VLOOKUP($E15579,'Daycare Packages'!$A:$G,7,FALSE)))</f>
        <v>30</v>
      </c>
      <c r="G15579" s="15"/>
      <c r="H15579" s="15">
        <f t="shared" si="518"/>
        <v>30</v>
      </c>
      <c r="I15579" s="198">
        <f t="shared" si="519"/>
        <v>12</v>
      </c>
    </row>
    <row r="15580" spans="1:9" x14ac:dyDescent="0.3">
      <c r="A15580" s="10">
        <v>43803</v>
      </c>
      <c r="B15580" s="11" t="s">
        <v>156</v>
      </c>
      <c r="C15580" s="11" t="s">
        <v>479</v>
      </c>
      <c r="D15580" s="11" t="s">
        <v>662</v>
      </c>
      <c r="E15580" s="11">
        <v>7017699</v>
      </c>
      <c r="F15580" s="15">
        <f>IF(ISBLANK($D15580),"",IF(ISBLANK($E15580),VLOOKUP($D15580,$J:$K,2,FALSE),VLOOKUP($E15580,'Daycare Packages'!$A:$G,7,FALSE)))</f>
        <v>23</v>
      </c>
      <c r="G15580" s="15"/>
      <c r="H15580" s="15">
        <f t="shared" si="518"/>
        <v>23</v>
      </c>
      <c r="I15580" s="198">
        <f t="shared" si="519"/>
        <v>12</v>
      </c>
    </row>
    <row r="15581" spans="1:9" x14ac:dyDescent="0.3">
      <c r="A15581" s="10">
        <v>43803</v>
      </c>
      <c r="B15581" s="11" t="s">
        <v>663</v>
      </c>
      <c r="C15581" s="11" t="s">
        <v>665</v>
      </c>
      <c r="D15581" s="11" t="s">
        <v>662</v>
      </c>
      <c r="F15581" s="15">
        <f>IF(ISBLANK($D15581),"",IF(ISBLANK($E15581),VLOOKUP($D15581,$J:$K,2,FALSE),VLOOKUP($E15581,'Daycare Packages'!$A:$G,7,FALSE)))</f>
        <v>30</v>
      </c>
      <c r="G15581" s="15"/>
      <c r="H15581" s="15">
        <f t="shared" si="518"/>
        <v>30</v>
      </c>
      <c r="I15581" s="198">
        <f t="shared" si="519"/>
        <v>12</v>
      </c>
    </row>
    <row r="15582" spans="1:9" x14ac:dyDescent="0.3">
      <c r="A15582" s="10">
        <v>43803</v>
      </c>
      <c r="B15582" s="11" t="s">
        <v>663</v>
      </c>
      <c r="C15582" s="11" t="s">
        <v>664</v>
      </c>
      <c r="D15582" s="11" t="s">
        <v>662</v>
      </c>
      <c r="F15582" s="15">
        <f>IF(ISBLANK($D15582),"",IF(ISBLANK($E15582),VLOOKUP($D15582,$J:$K,2,FALSE),VLOOKUP($E15582,'Daycare Packages'!$A:$G,7,FALSE)))</f>
        <v>30</v>
      </c>
      <c r="G15582" s="15"/>
      <c r="H15582" s="15">
        <f t="shared" si="518"/>
        <v>30</v>
      </c>
      <c r="I15582" s="198">
        <f t="shared" si="519"/>
        <v>12</v>
      </c>
    </row>
    <row r="15583" spans="1:9" x14ac:dyDescent="0.3">
      <c r="A15583" s="10">
        <v>43803</v>
      </c>
      <c r="B15583" s="11" t="s">
        <v>1974</v>
      </c>
      <c r="C15583" s="11" t="s">
        <v>1975</v>
      </c>
      <c r="D15583" s="11" t="s">
        <v>662</v>
      </c>
      <c r="F15583" s="15">
        <f>IF(ISBLANK($D15583),"",IF(ISBLANK($E15583),VLOOKUP($D15583,$J:$K,2,FALSE),VLOOKUP($E15583,'Daycare Packages'!$A:$G,7,FALSE)))</f>
        <v>30</v>
      </c>
      <c r="G15583" s="15"/>
      <c r="H15583" s="15">
        <f t="shared" si="518"/>
        <v>30</v>
      </c>
      <c r="I15583" s="198">
        <f t="shared" si="519"/>
        <v>12</v>
      </c>
    </row>
    <row r="15584" spans="1:9" x14ac:dyDescent="0.3">
      <c r="A15584" s="55">
        <v>43803</v>
      </c>
      <c r="B15584" s="56" t="s">
        <v>989</v>
      </c>
      <c r="C15584" s="56" t="s">
        <v>765</v>
      </c>
      <c r="D15584" s="56" t="s">
        <v>662</v>
      </c>
      <c r="E15584" s="56"/>
      <c r="F15584" s="59">
        <f>IF(ISBLANK($D15584),"",IF(ISBLANK($E15584),VLOOKUP($D15584,$J:$K,2,FALSE),VLOOKUP($E15584,'Daycare Packages'!$A:$G,7,FALSE)))</f>
        <v>30</v>
      </c>
      <c r="G15584" s="59"/>
      <c r="H15584" s="59">
        <f t="shared" si="518"/>
        <v>30</v>
      </c>
      <c r="I15584" s="198">
        <f t="shared" si="519"/>
        <v>12</v>
      </c>
    </row>
    <row r="15585" spans="1:9" x14ac:dyDescent="0.3">
      <c r="A15585" s="10">
        <v>43804</v>
      </c>
      <c r="B15585" s="11" t="s">
        <v>190</v>
      </c>
      <c r="C15585" s="11" t="s">
        <v>718</v>
      </c>
      <c r="D15585" s="11" t="s">
        <v>659</v>
      </c>
      <c r="E15585" s="11">
        <v>7018928</v>
      </c>
      <c r="F15585" s="15">
        <f>IF(ISBLANK($D15585),"",IF(ISBLANK($E15585),VLOOKUP($D15585,$J:$K,2,FALSE),VLOOKUP($E15585,'Daycare Packages'!$A:$G,7,FALSE)))</f>
        <v>18</v>
      </c>
      <c r="G15585" s="15"/>
      <c r="H15585" s="15">
        <f t="shared" ref="H15585:H15648" si="520">IF(ISBLANK(D15585),"",SUM(F15585:G15585))</f>
        <v>18</v>
      </c>
      <c r="I15585" s="198">
        <f t="shared" si="519"/>
        <v>12</v>
      </c>
    </row>
    <row r="15586" spans="1:9" x14ac:dyDescent="0.3">
      <c r="A15586" s="10">
        <v>43804</v>
      </c>
      <c r="B15586" s="11" t="s">
        <v>1221</v>
      </c>
      <c r="C15586" s="11" t="s">
        <v>1222</v>
      </c>
      <c r="D15586" s="11" t="s">
        <v>659</v>
      </c>
      <c r="E15586" s="11">
        <v>7008424</v>
      </c>
      <c r="F15586" s="15">
        <f>IF(ISBLANK($D15586),"",IF(ISBLANK($E15586),VLOOKUP($D15586,$J:$K,2,FALSE),VLOOKUP($E15586,'Daycare Packages'!$A:$G,7,FALSE)))</f>
        <v>18</v>
      </c>
      <c r="G15586" s="15"/>
      <c r="H15586" s="15">
        <f t="shared" si="520"/>
        <v>18</v>
      </c>
      <c r="I15586" s="198">
        <f t="shared" si="519"/>
        <v>12</v>
      </c>
    </row>
    <row r="15587" spans="1:9" x14ac:dyDescent="0.3">
      <c r="A15587" s="10">
        <v>43804</v>
      </c>
      <c r="B15587" s="11" t="s">
        <v>1259</v>
      </c>
      <c r="C15587" s="11" t="s">
        <v>229</v>
      </c>
      <c r="D15587" s="11" t="s">
        <v>659</v>
      </c>
      <c r="F15587" s="15">
        <f>IF(ISBLANK($D15587),"",IF(ISBLANK($E15587),VLOOKUP($D15587,$J:$K,2,FALSE),VLOOKUP($E15587,'Daycare Packages'!$A:$G,7,FALSE)))</f>
        <v>20</v>
      </c>
      <c r="G15587" s="15"/>
      <c r="H15587" s="15">
        <f t="shared" si="520"/>
        <v>20</v>
      </c>
      <c r="I15587" s="198">
        <f t="shared" si="519"/>
        <v>12</v>
      </c>
    </row>
    <row r="15588" spans="1:9" x14ac:dyDescent="0.3">
      <c r="A15588" s="10">
        <v>43804</v>
      </c>
      <c r="B15588" s="11" t="s">
        <v>889</v>
      </c>
      <c r="C15588" s="11" t="s">
        <v>890</v>
      </c>
      <c r="D15588" s="11" t="s">
        <v>659</v>
      </c>
      <c r="F15588" s="15">
        <f>IF(ISBLANK($D15588),"",IF(ISBLANK($E15588),VLOOKUP($D15588,$J:$K,2,FALSE),VLOOKUP($E15588,'Daycare Packages'!$A:$G,7,FALSE)))</f>
        <v>20</v>
      </c>
      <c r="G15588" s="15"/>
      <c r="H15588" s="15">
        <f t="shared" si="520"/>
        <v>20</v>
      </c>
      <c r="I15588" s="198">
        <f t="shared" si="519"/>
        <v>12</v>
      </c>
    </row>
    <row r="15589" spans="1:9" x14ac:dyDescent="0.3">
      <c r="A15589" s="10">
        <v>43804</v>
      </c>
      <c r="B15589" s="11" t="s">
        <v>667</v>
      </c>
      <c r="C15589" s="11" t="s">
        <v>886</v>
      </c>
      <c r="D15589" s="11" t="s">
        <v>659</v>
      </c>
      <c r="F15589" s="15">
        <f>IF(ISBLANK($D15589),"",IF(ISBLANK($E15589),VLOOKUP($D15589,$J:$K,2,FALSE),VLOOKUP($E15589,'Daycare Packages'!$A:$G,7,FALSE)))</f>
        <v>20</v>
      </c>
      <c r="G15589" s="15"/>
      <c r="H15589" s="15">
        <f t="shared" si="520"/>
        <v>20</v>
      </c>
      <c r="I15589" s="198">
        <f t="shared" si="519"/>
        <v>12</v>
      </c>
    </row>
    <row r="15590" spans="1:9" x14ac:dyDescent="0.3">
      <c r="A15590" s="10">
        <v>43804</v>
      </c>
      <c r="B15590" s="11" t="s">
        <v>115</v>
      </c>
      <c r="C15590" s="11" t="s">
        <v>764</v>
      </c>
      <c r="D15590" s="11" t="s">
        <v>662</v>
      </c>
      <c r="E15590" s="11">
        <v>6998367</v>
      </c>
      <c r="F15590" s="15">
        <f>IF(ISBLANK($D15590),"",IF(ISBLANK($E15590),VLOOKUP($D15590,$J:$K,2,FALSE),VLOOKUP($E15590,'Daycare Packages'!$A:$G,7,FALSE)))</f>
        <v>23</v>
      </c>
      <c r="G15590" s="15"/>
      <c r="H15590" s="15">
        <f t="shared" si="520"/>
        <v>23</v>
      </c>
      <c r="I15590" s="198">
        <f t="shared" si="519"/>
        <v>12</v>
      </c>
    </row>
    <row r="15591" spans="1:9" x14ac:dyDescent="0.3">
      <c r="A15591" s="10">
        <v>43804</v>
      </c>
      <c r="B15591" s="11" t="s">
        <v>1465</v>
      </c>
      <c r="C15591" s="11" t="s">
        <v>910</v>
      </c>
      <c r="D15591" s="11" t="s">
        <v>662</v>
      </c>
      <c r="F15591" s="15">
        <f>IF(ISBLANK($D15591),"",IF(ISBLANK($E15591),VLOOKUP($D15591,$J:$K,2,FALSE),VLOOKUP($E15591,'Daycare Packages'!$A:$G,7,FALSE)))</f>
        <v>30</v>
      </c>
      <c r="G15591" s="15"/>
      <c r="H15591" s="15">
        <f t="shared" si="520"/>
        <v>30</v>
      </c>
      <c r="I15591" s="198">
        <f t="shared" si="519"/>
        <v>12</v>
      </c>
    </row>
    <row r="15592" spans="1:9" x14ac:dyDescent="0.3">
      <c r="A15592" s="10">
        <v>43804</v>
      </c>
      <c r="B15592" s="11" t="s">
        <v>873</v>
      </c>
      <c r="C15592" s="11" t="s">
        <v>493</v>
      </c>
      <c r="D15592" s="11" t="s">
        <v>662</v>
      </c>
      <c r="E15592" s="11">
        <v>7044461</v>
      </c>
      <c r="F15592" s="15">
        <f>IF(ISBLANK($D15592),"",IF(ISBLANK($E15592),VLOOKUP($D15592,$J:$K,2,FALSE),VLOOKUP($E15592,'Daycare Packages'!$A:$G,7,FALSE)))</f>
        <v>27</v>
      </c>
      <c r="G15592" s="15"/>
      <c r="H15592" s="15">
        <f t="shared" si="520"/>
        <v>27</v>
      </c>
      <c r="I15592" s="198">
        <f t="shared" si="519"/>
        <v>12</v>
      </c>
    </row>
    <row r="15593" spans="1:9" x14ac:dyDescent="0.3">
      <c r="A15593" s="10">
        <v>43804</v>
      </c>
      <c r="B15593" s="11" t="s">
        <v>161</v>
      </c>
      <c r="C15593" s="11" t="s">
        <v>832</v>
      </c>
      <c r="D15593" s="11" t="s">
        <v>662</v>
      </c>
      <c r="E15593" s="11">
        <v>7038929</v>
      </c>
      <c r="F15593" s="15">
        <f>IF(ISBLANK($D15593),"",IF(ISBLANK($E15593),VLOOKUP($D15593,$J:$K,2,FALSE),VLOOKUP($E15593,'Daycare Packages'!$A:$G,7,FALSE)))</f>
        <v>27</v>
      </c>
      <c r="G15593" s="15"/>
      <c r="H15593" s="15">
        <f t="shared" si="520"/>
        <v>27</v>
      </c>
      <c r="I15593" s="198">
        <f t="shared" si="519"/>
        <v>12</v>
      </c>
    </row>
    <row r="15594" spans="1:9" x14ac:dyDescent="0.3">
      <c r="A15594" s="10">
        <v>43804</v>
      </c>
      <c r="B15594" s="11" t="s">
        <v>565</v>
      </c>
      <c r="C15594" s="11" t="s">
        <v>566</v>
      </c>
      <c r="D15594" s="11" t="s">
        <v>662</v>
      </c>
      <c r="F15594" s="15">
        <f>IF(ISBLANK($D15594),"",IF(ISBLANK($E15594),VLOOKUP($D15594,$J:$K,2,FALSE),VLOOKUP($E15594,'Daycare Packages'!$A:$G,7,FALSE)))</f>
        <v>30</v>
      </c>
      <c r="G15594" s="15"/>
      <c r="H15594" s="15">
        <f t="shared" si="520"/>
        <v>30</v>
      </c>
      <c r="I15594" s="198">
        <f t="shared" si="519"/>
        <v>12</v>
      </c>
    </row>
    <row r="15595" spans="1:9" x14ac:dyDescent="0.3">
      <c r="A15595" s="10">
        <v>43804</v>
      </c>
      <c r="B15595" s="11" t="s">
        <v>2167</v>
      </c>
      <c r="C15595" s="11" t="s">
        <v>570</v>
      </c>
      <c r="D15595" s="11" t="s">
        <v>662</v>
      </c>
      <c r="E15595" s="11">
        <v>7028302</v>
      </c>
      <c r="F15595" s="15">
        <f>IF(ISBLANK($D15595),"",IF(ISBLANK($E15595),VLOOKUP($D15595,$J:$K,2,FALSE),VLOOKUP($E15595,'Daycare Packages'!$A:$G,7,FALSE)))</f>
        <v>27</v>
      </c>
      <c r="G15595" s="15"/>
      <c r="H15595" s="15">
        <f t="shared" si="520"/>
        <v>27</v>
      </c>
      <c r="I15595" s="198">
        <f t="shared" si="519"/>
        <v>12</v>
      </c>
    </row>
    <row r="15596" spans="1:9" x14ac:dyDescent="0.3">
      <c r="A15596" s="10">
        <v>43804</v>
      </c>
      <c r="B15596" s="11" t="s">
        <v>427</v>
      </c>
      <c r="C15596" s="11" t="s">
        <v>1313</v>
      </c>
      <c r="D15596" s="11" t="s">
        <v>659</v>
      </c>
      <c r="E15596" s="11">
        <v>7002117</v>
      </c>
      <c r="F15596" s="15">
        <f>IF(ISBLANK($D15596),"",IF(ISBLANK($E15596),VLOOKUP($D15596,$J:$K,2,FALSE),VLOOKUP($E15596,'Daycare Packages'!$A:$G,7,FALSE)))</f>
        <v>19</v>
      </c>
      <c r="G15596" s="15"/>
      <c r="H15596" s="15">
        <f t="shared" si="520"/>
        <v>19</v>
      </c>
      <c r="I15596" s="198">
        <f t="shared" si="519"/>
        <v>12</v>
      </c>
    </row>
    <row r="15597" spans="1:9" x14ac:dyDescent="0.3">
      <c r="A15597" s="10">
        <v>43804</v>
      </c>
      <c r="B15597" s="11" t="s">
        <v>1311</v>
      </c>
      <c r="C15597" s="11" t="s">
        <v>1312</v>
      </c>
      <c r="D15597" s="11" t="s">
        <v>662</v>
      </c>
      <c r="E15597" s="11">
        <v>6961586</v>
      </c>
      <c r="F15597" s="15">
        <f>IF(ISBLANK($D15597),"",IF(ISBLANK($E15597),VLOOKUP($D15597,$J:$K,2,FALSE),VLOOKUP($E15597,'Daycare Packages'!$A:$G,7,FALSE)))</f>
        <v>23</v>
      </c>
      <c r="G15597" s="15"/>
      <c r="H15597" s="15">
        <f t="shared" si="520"/>
        <v>23</v>
      </c>
      <c r="I15597" s="198">
        <f t="shared" si="519"/>
        <v>12</v>
      </c>
    </row>
    <row r="15598" spans="1:9" x14ac:dyDescent="0.3">
      <c r="A15598" s="10">
        <v>43804</v>
      </c>
      <c r="B15598" s="11" t="s">
        <v>244</v>
      </c>
      <c r="C15598" s="11" t="s">
        <v>673</v>
      </c>
      <c r="D15598" s="11" t="s">
        <v>662</v>
      </c>
      <c r="E15598" s="11">
        <v>6995241</v>
      </c>
      <c r="F15598" s="15">
        <f>IF(ISBLANK($D15598),"",IF(ISBLANK($E15598),VLOOKUP($D15598,$J:$K,2,FALSE),VLOOKUP($E15598,'Daycare Packages'!$A:$G,7,FALSE)))</f>
        <v>25</v>
      </c>
      <c r="G15598" s="15"/>
      <c r="H15598" s="15">
        <f t="shared" si="520"/>
        <v>25</v>
      </c>
      <c r="I15598" s="198">
        <f t="shared" si="519"/>
        <v>12</v>
      </c>
    </row>
    <row r="15599" spans="1:9" x14ac:dyDescent="0.3">
      <c r="A15599" s="10">
        <v>43804</v>
      </c>
      <c r="B15599" s="11" t="s">
        <v>279</v>
      </c>
      <c r="C15599" s="11" t="s">
        <v>658</v>
      </c>
      <c r="D15599" s="11" t="s">
        <v>662</v>
      </c>
      <c r="F15599" s="15">
        <f>IF(ISBLANK($D15599),"",IF(ISBLANK($E15599),VLOOKUP($D15599,$J:$K,2,FALSE),VLOOKUP($E15599,'Daycare Packages'!$A:$G,7,FALSE)))</f>
        <v>30</v>
      </c>
      <c r="G15599" s="15"/>
      <c r="H15599" s="15">
        <f t="shared" si="520"/>
        <v>30</v>
      </c>
      <c r="I15599" s="198">
        <f t="shared" si="519"/>
        <v>12</v>
      </c>
    </row>
    <row r="15600" spans="1:9" x14ac:dyDescent="0.3">
      <c r="A15600" s="10">
        <v>43804</v>
      </c>
      <c r="B15600" s="11" t="s">
        <v>279</v>
      </c>
      <c r="C15600" s="11" t="s">
        <v>661</v>
      </c>
      <c r="D15600" s="11" t="s">
        <v>662</v>
      </c>
      <c r="F15600" s="15">
        <f>IF(ISBLANK($D15600),"",IF(ISBLANK($E15600),VLOOKUP($D15600,$J:$K,2,FALSE),VLOOKUP($E15600,'Daycare Packages'!$A:$G,7,FALSE)))</f>
        <v>30</v>
      </c>
      <c r="G15600" s="15"/>
      <c r="H15600" s="15">
        <f t="shared" si="520"/>
        <v>30</v>
      </c>
      <c r="I15600" s="198">
        <f t="shared" si="519"/>
        <v>12</v>
      </c>
    </row>
    <row r="15601" spans="1:9" x14ac:dyDescent="0.3">
      <c r="A15601" s="10">
        <v>43804</v>
      </c>
      <c r="B15601" s="11" t="s">
        <v>1513</v>
      </c>
      <c r="C15601" s="11" t="s">
        <v>715</v>
      </c>
      <c r="D15601" s="11" t="s">
        <v>662</v>
      </c>
      <c r="E15601" s="11">
        <v>6906040</v>
      </c>
      <c r="F15601" s="15">
        <f>IF(ISBLANK($D15601),"",IF(ISBLANK($E15601),VLOOKUP($D15601,$J:$K,2,FALSE),VLOOKUP($E15601,'Daycare Packages'!$A:$G,7,FALSE)))</f>
        <v>23</v>
      </c>
      <c r="G15601" s="15"/>
      <c r="H15601" s="15">
        <f t="shared" si="520"/>
        <v>23</v>
      </c>
      <c r="I15601" s="198">
        <f t="shared" si="519"/>
        <v>12</v>
      </c>
    </row>
    <row r="15602" spans="1:9" x14ac:dyDescent="0.3">
      <c r="A15602" s="10">
        <v>43804</v>
      </c>
      <c r="B15602" s="11" t="s">
        <v>1513</v>
      </c>
      <c r="C15602" s="11" t="s">
        <v>1006</v>
      </c>
      <c r="D15602" s="11" t="s">
        <v>662</v>
      </c>
      <c r="E15602" s="11">
        <v>6906040</v>
      </c>
      <c r="F15602" s="15">
        <f>IF(ISBLANK($D15602),"",IF(ISBLANK($E15602),VLOOKUP($D15602,$J:$K,2,FALSE),VLOOKUP($E15602,'Daycare Packages'!$A:$G,7,FALSE)))</f>
        <v>23</v>
      </c>
      <c r="G15602" s="15"/>
      <c r="H15602" s="15">
        <f t="shared" si="520"/>
        <v>23</v>
      </c>
      <c r="I15602" s="198">
        <f t="shared" si="519"/>
        <v>12</v>
      </c>
    </row>
    <row r="15603" spans="1:9" x14ac:dyDescent="0.3">
      <c r="A15603" s="10">
        <v>43804</v>
      </c>
      <c r="B15603" s="11" t="s">
        <v>2708</v>
      </c>
      <c r="C15603" s="11" t="s">
        <v>728</v>
      </c>
      <c r="F15603" s="15" t="str">
        <f>IF(ISBLANK($D15603),"",IF(ISBLANK($E15603),VLOOKUP($D15603,$J:$K,2,FALSE),VLOOKUP($E15603,'Daycare Packages'!$A:$G,7,FALSE)))</f>
        <v/>
      </c>
      <c r="G15603" s="15"/>
      <c r="H15603" s="15" t="str">
        <f t="shared" si="520"/>
        <v/>
      </c>
      <c r="I15603" s="198">
        <f t="shared" si="519"/>
        <v>12</v>
      </c>
    </row>
    <row r="15604" spans="1:9" x14ac:dyDescent="0.3">
      <c r="A15604" s="10">
        <v>43804</v>
      </c>
      <c r="B15604" s="11" t="s">
        <v>1303</v>
      </c>
      <c r="C15604" s="11" t="s">
        <v>1355</v>
      </c>
      <c r="D15604" s="11" t="s">
        <v>662</v>
      </c>
      <c r="F15604" s="15">
        <f>IF(ISBLANK($D15604),"",IF(ISBLANK($E15604),VLOOKUP($D15604,$J:$K,2,FALSE),VLOOKUP($E15604,'Daycare Packages'!$A:$G,7,FALSE)))</f>
        <v>30</v>
      </c>
      <c r="G15604" s="15"/>
      <c r="H15604" s="15">
        <f t="shared" si="520"/>
        <v>30</v>
      </c>
      <c r="I15604" s="198">
        <f t="shared" si="519"/>
        <v>12</v>
      </c>
    </row>
    <row r="15605" spans="1:9" x14ac:dyDescent="0.3">
      <c r="A15605" s="10">
        <v>43804</v>
      </c>
      <c r="B15605" s="11" t="s">
        <v>2709</v>
      </c>
      <c r="C15605" s="11" t="s">
        <v>744</v>
      </c>
      <c r="D15605" s="11" t="s">
        <v>662</v>
      </c>
      <c r="E15605" s="11">
        <v>6923853</v>
      </c>
      <c r="F15605" s="15">
        <f>IF(ISBLANK($D15605),"",IF(ISBLANK($E15605),VLOOKUP($D15605,$J:$K,2,FALSE),VLOOKUP($E15605,'Daycare Packages'!$A:$G,7,FALSE)))</f>
        <v>25</v>
      </c>
      <c r="G15605" s="15"/>
      <c r="H15605" s="15">
        <f t="shared" si="520"/>
        <v>25</v>
      </c>
      <c r="I15605" s="198">
        <f t="shared" si="519"/>
        <v>12</v>
      </c>
    </row>
    <row r="15606" spans="1:9" x14ac:dyDescent="0.3">
      <c r="A15606" s="10">
        <v>43804</v>
      </c>
      <c r="B15606" s="11" t="s">
        <v>722</v>
      </c>
      <c r="C15606" s="11" t="s">
        <v>548</v>
      </c>
      <c r="D15606" s="11" t="s">
        <v>662</v>
      </c>
      <c r="F15606" s="15">
        <f>IF(ISBLANK($D15606),"",IF(ISBLANK($E15606),VLOOKUP($D15606,$J:$K,2,FALSE),VLOOKUP($E15606,'Daycare Packages'!$A:$G,7,FALSE)))</f>
        <v>30</v>
      </c>
      <c r="G15606" s="15"/>
      <c r="H15606" s="15">
        <f t="shared" si="520"/>
        <v>30</v>
      </c>
      <c r="I15606" s="198">
        <f t="shared" si="519"/>
        <v>12</v>
      </c>
    </row>
    <row r="15607" spans="1:9" x14ac:dyDescent="0.3">
      <c r="A15607" s="10">
        <v>43804</v>
      </c>
      <c r="B15607" s="11" t="s">
        <v>167</v>
      </c>
      <c r="C15607" s="11" t="s">
        <v>467</v>
      </c>
      <c r="D15607" s="11" t="s">
        <v>662</v>
      </c>
      <c r="E15607" s="11">
        <v>7025257</v>
      </c>
      <c r="F15607" s="15">
        <f>IF(ISBLANK($D15607),"",IF(ISBLANK($E15607),VLOOKUP($D15607,$J:$K,2,FALSE),VLOOKUP($E15607,'Daycare Packages'!$A:$G,7,FALSE)))</f>
        <v>27</v>
      </c>
      <c r="G15607" s="15"/>
      <c r="H15607" s="15">
        <f t="shared" si="520"/>
        <v>27</v>
      </c>
      <c r="I15607" s="198">
        <f t="shared" si="519"/>
        <v>12</v>
      </c>
    </row>
    <row r="15608" spans="1:9" x14ac:dyDescent="0.3">
      <c r="A15608" s="10">
        <v>43804</v>
      </c>
      <c r="B15608" s="11" t="s">
        <v>167</v>
      </c>
      <c r="C15608" s="11" t="s">
        <v>726</v>
      </c>
      <c r="D15608" s="11" t="s">
        <v>662</v>
      </c>
      <c r="E15608" s="11">
        <v>7025257</v>
      </c>
      <c r="F15608" s="15">
        <f>IF(ISBLANK($D15608),"",IF(ISBLANK($E15608),VLOOKUP($D15608,$J:$K,2,FALSE),VLOOKUP($E15608,'Daycare Packages'!$A:$G,7,FALSE)))</f>
        <v>27</v>
      </c>
      <c r="G15608" s="15"/>
      <c r="H15608" s="15">
        <f t="shared" si="520"/>
        <v>27</v>
      </c>
      <c r="I15608" s="198">
        <f t="shared" si="519"/>
        <v>12</v>
      </c>
    </row>
    <row r="15609" spans="1:9" x14ac:dyDescent="0.3">
      <c r="A15609" s="10">
        <v>43804</v>
      </c>
      <c r="B15609" s="11" t="s">
        <v>690</v>
      </c>
      <c r="C15609" s="11" t="s">
        <v>691</v>
      </c>
      <c r="D15609" s="11" t="s">
        <v>662</v>
      </c>
      <c r="E15609" s="11">
        <v>6937080</v>
      </c>
      <c r="F15609" s="15">
        <f>IF(ISBLANK($D15609),"",IF(ISBLANK($E15609),VLOOKUP($D15609,$J:$K,2,FALSE),VLOOKUP($E15609,'Daycare Packages'!$A:$G,7,FALSE)))</f>
        <v>23</v>
      </c>
      <c r="G15609" s="15"/>
      <c r="H15609" s="15">
        <f t="shared" si="520"/>
        <v>23</v>
      </c>
      <c r="I15609" s="198">
        <f t="shared" si="519"/>
        <v>12</v>
      </c>
    </row>
    <row r="15610" spans="1:9" x14ac:dyDescent="0.3">
      <c r="A15610" s="10">
        <v>43804</v>
      </c>
      <c r="B15610" s="11" t="s">
        <v>145</v>
      </c>
      <c r="C15610" s="11" t="s">
        <v>811</v>
      </c>
      <c r="D15610" s="11" t="s">
        <v>662</v>
      </c>
      <c r="E15610" s="11">
        <v>6928372</v>
      </c>
      <c r="F15610" s="15">
        <f>IF(ISBLANK($D15610),"",IF(ISBLANK($E15610),VLOOKUP($D15610,$J:$K,2,FALSE),VLOOKUP($E15610,'Daycare Packages'!$A:$G,7,FALSE)))</f>
        <v>27</v>
      </c>
      <c r="G15610" s="15"/>
      <c r="H15610" s="15">
        <f t="shared" si="520"/>
        <v>27</v>
      </c>
      <c r="I15610" s="198">
        <f t="shared" si="519"/>
        <v>12</v>
      </c>
    </row>
    <row r="15611" spans="1:9" x14ac:dyDescent="0.3">
      <c r="A15611" s="10">
        <v>43804</v>
      </c>
      <c r="B15611" s="11" t="s">
        <v>677</v>
      </c>
      <c r="C15611" s="11" t="s">
        <v>1295</v>
      </c>
      <c r="D15611" s="11" t="s">
        <v>662</v>
      </c>
      <c r="F15611" s="15">
        <f>IF(ISBLANK($D15611),"",IF(ISBLANK($E15611),VLOOKUP($D15611,$J:$K,2,FALSE),VLOOKUP($E15611,'Daycare Packages'!$A:$G,7,FALSE)))</f>
        <v>30</v>
      </c>
      <c r="G15611" s="15"/>
      <c r="H15611" s="15">
        <f t="shared" si="520"/>
        <v>30</v>
      </c>
      <c r="I15611" s="198">
        <f t="shared" si="519"/>
        <v>12</v>
      </c>
    </row>
    <row r="15612" spans="1:9" x14ac:dyDescent="0.3">
      <c r="A15612" s="10">
        <v>43804</v>
      </c>
      <c r="B15612" s="11" t="s">
        <v>211</v>
      </c>
      <c r="C15612" s="11" t="s">
        <v>507</v>
      </c>
      <c r="D15612" s="11" t="s">
        <v>662</v>
      </c>
      <c r="F15612" s="15">
        <f>IF(ISBLANK($D15612),"",IF(ISBLANK($E15612),VLOOKUP($D15612,$J:$K,2,FALSE),VLOOKUP($E15612,'Daycare Packages'!$A:$G,7,FALSE)))</f>
        <v>30</v>
      </c>
      <c r="G15612" s="15">
        <f>(-3+5.4)</f>
        <v>2.4000000000000004</v>
      </c>
      <c r="H15612" s="15">
        <f t="shared" si="520"/>
        <v>32.4</v>
      </c>
      <c r="I15612" s="198">
        <f t="shared" si="519"/>
        <v>12</v>
      </c>
    </row>
    <row r="15613" spans="1:9" x14ac:dyDescent="0.3">
      <c r="A15613" s="10">
        <v>43804</v>
      </c>
      <c r="B15613" s="11" t="s">
        <v>936</v>
      </c>
      <c r="C15613" s="11" t="s">
        <v>937</v>
      </c>
      <c r="D15613" s="11" t="s">
        <v>662</v>
      </c>
      <c r="F15613" s="15">
        <f>IF(ISBLANK($D15613),"",IF(ISBLANK($E15613),VLOOKUP($D15613,$J:$K,2,FALSE),VLOOKUP($E15613,'Daycare Packages'!$A:$G,7,FALSE)))</f>
        <v>30</v>
      </c>
      <c r="G15613" s="15"/>
      <c r="H15613" s="15">
        <f t="shared" si="520"/>
        <v>30</v>
      </c>
      <c r="I15613" s="198">
        <f t="shared" si="519"/>
        <v>12</v>
      </c>
    </row>
    <row r="15614" spans="1:9" x14ac:dyDescent="0.3">
      <c r="A15614" s="10">
        <v>43804</v>
      </c>
      <c r="B15614" s="11" t="s">
        <v>924</v>
      </c>
      <c r="C15614" s="11" t="s">
        <v>925</v>
      </c>
      <c r="D15614" s="11" t="s">
        <v>662</v>
      </c>
      <c r="F15614" s="15">
        <f>IF(ISBLANK($D15614),"",IF(ISBLANK($E15614),VLOOKUP($D15614,$J:$K,2,FALSE),VLOOKUP($E15614,'Daycare Packages'!$A:$G,7,FALSE)))</f>
        <v>30</v>
      </c>
      <c r="G15614" s="15"/>
      <c r="H15614" s="15">
        <f t="shared" si="520"/>
        <v>30</v>
      </c>
      <c r="I15614" s="198">
        <f t="shared" si="519"/>
        <v>12</v>
      </c>
    </row>
    <row r="15615" spans="1:9" x14ac:dyDescent="0.3">
      <c r="A15615" s="10">
        <v>43804</v>
      </c>
      <c r="B15615" s="11" t="s">
        <v>127</v>
      </c>
      <c r="C15615" s="11" t="s">
        <v>715</v>
      </c>
      <c r="D15615" s="11" t="s">
        <v>662</v>
      </c>
      <c r="E15615" s="11">
        <v>7003404</v>
      </c>
      <c r="F15615" s="15">
        <f>IF(ISBLANK($D15615),"",IF(ISBLANK($E15615),VLOOKUP($D15615,$J:$K,2,FALSE),VLOOKUP($E15615,'Daycare Packages'!$A:$G,7,FALSE)))</f>
        <v>23</v>
      </c>
      <c r="G15615" s="15"/>
      <c r="H15615" s="15">
        <f t="shared" si="520"/>
        <v>23</v>
      </c>
      <c r="I15615" s="198">
        <f t="shared" si="519"/>
        <v>12</v>
      </c>
    </row>
    <row r="15616" spans="1:9" x14ac:dyDescent="0.3">
      <c r="A15616" s="10">
        <v>43804</v>
      </c>
      <c r="B15616" s="11" t="s">
        <v>2577</v>
      </c>
      <c r="C15616" s="11" t="s">
        <v>2710</v>
      </c>
      <c r="D15616" s="11" t="s">
        <v>662</v>
      </c>
      <c r="E15616" s="11">
        <v>7033947</v>
      </c>
      <c r="F15616" s="15">
        <f>IF(ISBLANK($D15616),"",IF(ISBLANK($E15616),VLOOKUP($D15616,$J:$K,2,FALSE),VLOOKUP($E15616,'Daycare Packages'!$A:$G,7,FALSE)))</f>
        <v>27</v>
      </c>
      <c r="G15616" s="15"/>
      <c r="H15616" s="15">
        <f t="shared" si="520"/>
        <v>27</v>
      </c>
      <c r="I15616" s="198">
        <f t="shared" si="519"/>
        <v>12</v>
      </c>
    </row>
    <row r="15617" spans="1:9" x14ac:dyDescent="0.3">
      <c r="A15617" s="10">
        <v>43804</v>
      </c>
      <c r="B15617" s="11" t="s">
        <v>2006</v>
      </c>
      <c r="C15617" s="11" t="s">
        <v>1154</v>
      </c>
      <c r="D15617" s="11" t="s">
        <v>662</v>
      </c>
      <c r="E15617" s="11">
        <v>6985626</v>
      </c>
      <c r="F15617" s="15">
        <f>IF(ISBLANK($D15617),"",IF(ISBLANK($E15617),VLOOKUP($D15617,$J:$K,2,FALSE),VLOOKUP($E15617,'Daycare Packages'!$A:$G,7,FALSE)))</f>
        <v>23</v>
      </c>
      <c r="G15617" s="15"/>
      <c r="H15617" s="15">
        <f t="shared" si="520"/>
        <v>23</v>
      </c>
      <c r="I15617" s="198">
        <f t="shared" si="519"/>
        <v>12</v>
      </c>
    </row>
    <row r="15618" spans="1:9" x14ac:dyDescent="0.3">
      <c r="A15618" s="10">
        <v>43804</v>
      </c>
      <c r="B15618" s="11" t="s">
        <v>2006</v>
      </c>
      <c r="C15618" s="11" t="s">
        <v>2007</v>
      </c>
      <c r="D15618" s="11" t="s">
        <v>662</v>
      </c>
      <c r="E15618" s="11">
        <v>6985626</v>
      </c>
      <c r="F15618" s="15">
        <f>IF(ISBLANK($D15618),"",IF(ISBLANK($E15618),VLOOKUP($D15618,$J:$K,2,FALSE),VLOOKUP($E15618,'Daycare Packages'!$A:$G,7,FALSE)))</f>
        <v>23</v>
      </c>
      <c r="G15618" s="15"/>
      <c r="H15618" s="15">
        <f t="shared" si="520"/>
        <v>23</v>
      </c>
      <c r="I15618" s="198">
        <f t="shared" si="519"/>
        <v>12</v>
      </c>
    </row>
    <row r="15619" spans="1:9" x14ac:dyDescent="0.3">
      <c r="A15619" s="10">
        <v>43804</v>
      </c>
      <c r="B15619" s="11" t="s">
        <v>123</v>
      </c>
      <c r="C15619" s="11" t="s">
        <v>622</v>
      </c>
      <c r="D15619" s="11" t="s">
        <v>662</v>
      </c>
      <c r="E15619" s="11">
        <v>6960781</v>
      </c>
      <c r="F15619" s="15">
        <f>IF(ISBLANK($D15619),"",IF(ISBLANK($E15619),VLOOKUP($D15619,$J:$K,2,FALSE),VLOOKUP($E15619,'Daycare Packages'!$A:$G,7,FALSE)))</f>
        <v>23</v>
      </c>
      <c r="G15619" s="15"/>
      <c r="H15619" s="15">
        <f t="shared" si="520"/>
        <v>23</v>
      </c>
      <c r="I15619" s="198">
        <f t="shared" ref="I15619:I15682" si="521">IF(A15619="",0,MONTH(A15619))</f>
        <v>12</v>
      </c>
    </row>
    <row r="15620" spans="1:9" x14ac:dyDescent="0.3">
      <c r="A15620" s="10">
        <v>43804</v>
      </c>
      <c r="B15620" s="11" t="s">
        <v>171</v>
      </c>
      <c r="C15620" s="11" t="s">
        <v>693</v>
      </c>
      <c r="D15620" s="11" t="s">
        <v>662</v>
      </c>
      <c r="E15620" s="11">
        <v>6951687</v>
      </c>
      <c r="F15620" s="15">
        <f>IF(ISBLANK($D15620),"",IF(ISBLANK($E15620),VLOOKUP($D15620,$J:$K,2,FALSE),VLOOKUP($E15620,'Daycare Packages'!$A:$G,7,FALSE)))</f>
        <v>26</v>
      </c>
      <c r="G15620" s="15"/>
      <c r="H15620" s="15">
        <f t="shared" si="520"/>
        <v>26</v>
      </c>
      <c r="I15620" s="198">
        <f t="shared" si="521"/>
        <v>12</v>
      </c>
    </row>
    <row r="15621" spans="1:9" x14ac:dyDescent="0.3">
      <c r="A15621" s="10">
        <v>43804</v>
      </c>
      <c r="B15621" s="11" t="s">
        <v>2367</v>
      </c>
      <c r="C15621" s="11" t="s">
        <v>631</v>
      </c>
      <c r="D15621" s="11" t="s">
        <v>662</v>
      </c>
      <c r="E15621" s="11">
        <v>6966486</v>
      </c>
      <c r="F15621" s="15">
        <f>IF(ISBLANK($D15621),"",IF(ISBLANK($E15621),VLOOKUP($D15621,$J:$K,2,FALSE),VLOOKUP($E15621,'Daycare Packages'!$A:$G,7,FALSE)))</f>
        <v>25</v>
      </c>
      <c r="G15621" s="15"/>
      <c r="H15621" s="15">
        <f t="shared" si="520"/>
        <v>25</v>
      </c>
      <c r="I15621" s="198">
        <f t="shared" si="521"/>
        <v>12</v>
      </c>
    </row>
    <row r="15622" spans="1:9" x14ac:dyDescent="0.3">
      <c r="A15622" s="10">
        <v>43804</v>
      </c>
      <c r="B15622" s="11" t="s">
        <v>163</v>
      </c>
      <c r="C15622" s="11" t="s">
        <v>593</v>
      </c>
      <c r="D15622" s="11" t="s">
        <v>662</v>
      </c>
      <c r="F15622" s="15">
        <f>IF(ISBLANK($D15622),"",IF(ISBLANK($E15622),VLOOKUP($D15622,$J:$K,2,FALSE),VLOOKUP($E15622,'Daycare Packages'!$A:$G,7,FALSE)))</f>
        <v>30</v>
      </c>
      <c r="G15622" s="15"/>
      <c r="H15622" s="15">
        <f t="shared" si="520"/>
        <v>30</v>
      </c>
      <c r="I15622" s="198">
        <f t="shared" si="521"/>
        <v>12</v>
      </c>
    </row>
    <row r="15623" spans="1:9" x14ac:dyDescent="0.3">
      <c r="A15623" s="10">
        <v>43804</v>
      </c>
      <c r="B15623" s="11" t="s">
        <v>140</v>
      </c>
      <c r="C15623" s="11" t="s">
        <v>475</v>
      </c>
      <c r="D15623" s="11" t="s">
        <v>662</v>
      </c>
      <c r="E15623" s="11">
        <v>7008781</v>
      </c>
      <c r="F15623" s="15">
        <f>IF(ISBLANK($D15623),"",IF(ISBLANK($E15623),VLOOKUP($D15623,$J:$K,2,FALSE),VLOOKUP($E15623,'Daycare Packages'!$A:$G,7,FALSE)))</f>
        <v>26</v>
      </c>
      <c r="G15623" s="15"/>
      <c r="H15623" s="15">
        <f t="shared" si="520"/>
        <v>26</v>
      </c>
      <c r="I15623" s="198">
        <f t="shared" si="521"/>
        <v>12</v>
      </c>
    </row>
    <row r="15624" spans="1:9" x14ac:dyDescent="0.3">
      <c r="A15624" s="10">
        <v>43804</v>
      </c>
      <c r="B15624" s="11" t="s">
        <v>222</v>
      </c>
      <c r="C15624" s="11" t="s">
        <v>229</v>
      </c>
      <c r="D15624" s="11" t="s">
        <v>662</v>
      </c>
      <c r="E15624" s="11">
        <v>7022228</v>
      </c>
      <c r="F15624" s="15">
        <f>IF(ISBLANK($D15624),"",IF(ISBLANK($E15624),VLOOKUP($D15624,$J:$K,2,FALSE),VLOOKUP($E15624,'Daycare Packages'!$A:$G,7,FALSE)))</f>
        <v>27</v>
      </c>
      <c r="G15624" s="15"/>
      <c r="H15624" s="15">
        <f t="shared" si="520"/>
        <v>27</v>
      </c>
      <c r="I15624" s="198">
        <f t="shared" si="521"/>
        <v>12</v>
      </c>
    </row>
    <row r="15625" spans="1:9" x14ac:dyDescent="0.3">
      <c r="A15625" s="10">
        <v>43804</v>
      </c>
      <c r="B15625" s="11" t="s">
        <v>185</v>
      </c>
      <c r="C15625" s="11" t="s">
        <v>670</v>
      </c>
      <c r="D15625" s="11" t="s">
        <v>662</v>
      </c>
      <c r="E15625" s="11">
        <v>6992618</v>
      </c>
      <c r="F15625" s="15">
        <f>IF(ISBLANK($D15625),"",IF(ISBLANK($E15625),VLOOKUP($D15625,$J:$K,2,FALSE),VLOOKUP($E15625,'Daycare Packages'!$A:$G,7,FALSE)))</f>
        <v>26</v>
      </c>
      <c r="G15625" s="15"/>
      <c r="H15625" s="15">
        <f t="shared" si="520"/>
        <v>26</v>
      </c>
      <c r="I15625" s="198">
        <f t="shared" si="521"/>
        <v>12</v>
      </c>
    </row>
    <row r="15626" spans="1:9" x14ac:dyDescent="0.3">
      <c r="A15626" s="10">
        <v>43804</v>
      </c>
      <c r="B15626" s="11" t="s">
        <v>122</v>
      </c>
      <c r="C15626" s="11" t="s">
        <v>740</v>
      </c>
      <c r="D15626" s="11" t="s">
        <v>662</v>
      </c>
      <c r="E15626" s="11">
        <v>6969939</v>
      </c>
      <c r="F15626" s="15">
        <f>IF(ISBLANK($D15626),"",IF(ISBLANK($E15626),VLOOKUP($D15626,$J:$K,2,FALSE),VLOOKUP($E15626,'Daycare Packages'!$A:$G,7,FALSE)))</f>
        <v>23</v>
      </c>
      <c r="G15626" s="15"/>
      <c r="H15626" s="15">
        <f t="shared" si="520"/>
        <v>23</v>
      </c>
      <c r="I15626" s="198">
        <f t="shared" si="521"/>
        <v>12</v>
      </c>
    </row>
    <row r="15627" spans="1:9" x14ac:dyDescent="0.3">
      <c r="A15627" s="10">
        <v>43804</v>
      </c>
      <c r="B15627" s="11" t="s">
        <v>154</v>
      </c>
      <c r="C15627" s="11" t="s">
        <v>729</v>
      </c>
      <c r="D15627" s="11" t="s">
        <v>662</v>
      </c>
      <c r="E15627" s="11">
        <v>7000172</v>
      </c>
      <c r="F15627" s="15">
        <f>IF(ISBLANK($D15627),"",IF(ISBLANK($E15627),VLOOKUP($D15627,$J:$K,2,FALSE),VLOOKUP($E15627,'Daycare Packages'!$A:$G,7,FALSE)))</f>
        <v>27</v>
      </c>
      <c r="G15627" s="15"/>
      <c r="H15627" s="15">
        <f t="shared" si="520"/>
        <v>27</v>
      </c>
      <c r="I15627" s="198">
        <f t="shared" si="521"/>
        <v>12</v>
      </c>
    </row>
    <row r="15628" spans="1:9" x14ac:dyDescent="0.3">
      <c r="A15628" s="10">
        <v>43804</v>
      </c>
      <c r="B15628" s="11" t="s">
        <v>826</v>
      </c>
      <c r="C15628" s="11" t="s">
        <v>553</v>
      </c>
      <c r="D15628" s="11" t="s">
        <v>662</v>
      </c>
      <c r="F15628" s="15">
        <f>IF(ISBLANK($D15628),"",IF(ISBLANK($E15628),VLOOKUP($D15628,$J:$K,2,FALSE),VLOOKUP($E15628,'Daycare Packages'!$A:$G,7,FALSE)))</f>
        <v>30</v>
      </c>
      <c r="G15628" s="15"/>
      <c r="H15628" s="15">
        <f t="shared" si="520"/>
        <v>30</v>
      </c>
      <c r="I15628" s="198">
        <f t="shared" si="521"/>
        <v>12</v>
      </c>
    </row>
    <row r="15629" spans="1:9" x14ac:dyDescent="0.3">
      <c r="A15629" s="10">
        <v>43804</v>
      </c>
      <c r="B15629" s="11" t="s">
        <v>826</v>
      </c>
      <c r="C15629" s="11" t="s">
        <v>827</v>
      </c>
      <c r="D15629" s="11" t="s">
        <v>662</v>
      </c>
      <c r="F15629" s="15">
        <f>IF(ISBLANK($D15629),"",IF(ISBLANK($E15629),VLOOKUP($D15629,$J:$K,2,FALSE),VLOOKUP($E15629,'Daycare Packages'!$A:$G,7,FALSE)))</f>
        <v>30</v>
      </c>
      <c r="G15629" s="15"/>
      <c r="H15629" s="15">
        <f t="shared" si="520"/>
        <v>30</v>
      </c>
      <c r="I15629" s="198">
        <f t="shared" si="521"/>
        <v>12</v>
      </c>
    </row>
    <row r="15630" spans="1:9" x14ac:dyDescent="0.3">
      <c r="A15630" s="10">
        <v>43804</v>
      </c>
      <c r="B15630" s="11" t="s">
        <v>1508</v>
      </c>
      <c r="C15630" s="11" t="s">
        <v>450</v>
      </c>
      <c r="D15630" s="11" t="s">
        <v>662</v>
      </c>
      <c r="E15630" s="11">
        <v>7027499</v>
      </c>
      <c r="F15630" s="15">
        <f>IF(ISBLANK($D15630),"",IF(ISBLANK($E15630),VLOOKUP($D15630,$J:$K,2,FALSE),VLOOKUP($E15630,'Daycare Packages'!$A:$G,7,FALSE)))</f>
        <v>27</v>
      </c>
      <c r="G15630" s="15"/>
      <c r="H15630" s="15">
        <f t="shared" si="520"/>
        <v>27</v>
      </c>
      <c r="I15630" s="198">
        <f t="shared" si="521"/>
        <v>12</v>
      </c>
    </row>
    <row r="15631" spans="1:9" x14ac:dyDescent="0.3">
      <c r="A15631" s="10">
        <v>43804</v>
      </c>
      <c r="B15631" s="11" t="s">
        <v>156</v>
      </c>
      <c r="C15631" s="11" t="s">
        <v>479</v>
      </c>
      <c r="D15631" s="11" t="s">
        <v>662</v>
      </c>
      <c r="E15631" s="11">
        <v>7017699</v>
      </c>
      <c r="F15631" s="15">
        <f>IF(ISBLANK($D15631),"",IF(ISBLANK($E15631),VLOOKUP($D15631,$J:$K,2,FALSE),VLOOKUP($E15631,'Daycare Packages'!$A:$G,7,FALSE)))</f>
        <v>23</v>
      </c>
      <c r="G15631" s="15"/>
      <c r="H15631" s="15">
        <f t="shared" si="520"/>
        <v>23</v>
      </c>
      <c r="I15631" s="198">
        <f t="shared" si="521"/>
        <v>12</v>
      </c>
    </row>
    <row r="15632" spans="1:9" x14ac:dyDescent="0.3">
      <c r="A15632" s="10">
        <v>43804</v>
      </c>
      <c r="B15632" s="11" t="s">
        <v>287</v>
      </c>
      <c r="C15632" s="11" t="s">
        <v>2466</v>
      </c>
      <c r="D15632" s="11" t="s">
        <v>662</v>
      </c>
      <c r="F15632" s="15">
        <f>IF(ISBLANK($D15632),"",IF(ISBLANK($E15632),VLOOKUP($D15632,$J:$K,2,FALSE),VLOOKUP($E15632,'Daycare Packages'!$A:$G,7,FALSE)))</f>
        <v>30</v>
      </c>
      <c r="G15632" s="15"/>
      <c r="H15632" s="15">
        <f t="shared" si="520"/>
        <v>30</v>
      </c>
      <c r="I15632" s="198">
        <f t="shared" si="521"/>
        <v>12</v>
      </c>
    </row>
    <row r="15633" spans="1:9" x14ac:dyDescent="0.3">
      <c r="A15633" s="10">
        <v>43804</v>
      </c>
      <c r="B15633" s="11" t="s">
        <v>1862</v>
      </c>
      <c r="C15633" s="11" t="s">
        <v>633</v>
      </c>
      <c r="D15633" s="11" t="s">
        <v>662</v>
      </c>
      <c r="E15633" s="11">
        <v>7004682</v>
      </c>
      <c r="F15633" s="15">
        <f>IF(ISBLANK($D15633),"",IF(ISBLANK($E15633),VLOOKUP($D15633,$J:$K,2,FALSE),VLOOKUP($E15633,'Daycare Packages'!$A:$G,7,FALSE)))</f>
        <v>26</v>
      </c>
      <c r="G15633" s="15"/>
      <c r="H15633" s="15">
        <f t="shared" si="520"/>
        <v>26</v>
      </c>
      <c r="I15633" s="198">
        <f t="shared" si="521"/>
        <v>12</v>
      </c>
    </row>
    <row r="15634" spans="1:9" x14ac:dyDescent="0.3">
      <c r="A15634" s="10">
        <v>43804</v>
      </c>
      <c r="B15634" s="11" t="s">
        <v>2077</v>
      </c>
      <c r="C15634" s="11" t="s">
        <v>943</v>
      </c>
      <c r="D15634" s="11" t="s">
        <v>662</v>
      </c>
      <c r="E15634" s="11">
        <v>6937572</v>
      </c>
      <c r="F15634" s="15">
        <f>IF(ISBLANK($D15634),"",IF(ISBLANK($E15634),VLOOKUP($D15634,$J:$K,2,FALSE),VLOOKUP($E15634,'Daycare Packages'!$A:$G,7,FALSE)))</f>
        <v>23</v>
      </c>
      <c r="G15634" s="15"/>
      <c r="H15634" s="15">
        <f t="shared" si="520"/>
        <v>23</v>
      </c>
      <c r="I15634" s="198">
        <f t="shared" si="521"/>
        <v>12</v>
      </c>
    </row>
    <row r="15635" spans="1:9" x14ac:dyDescent="0.3">
      <c r="A15635" s="10">
        <v>43804</v>
      </c>
      <c r="B15635" s="11" t="s">
        <v>1121</v>
      </c>
      <c r="C15635" s="11" t="s">
        <v>878</v>
      </c>
      <c r="D15635" s="11" t="s">
        <v>662</v>
      </c>
      <c r="E15635" s="11">
        <v>6938597</v>
      </c>
      <c r="F15635" s="15">
        <f>IF(ISBLANK($D15635),"",IF(ISBLANK($E15635),VLOOKUP($D15635,$J:$K,2,FALSE),VLOOKUP($E15635,'Daycare Packages'!$A:$G,7,FALSE)))</f>
        <v>23</v>
      </c>
      <c r="G15635" s="15"/>
      <c r="H15635" s="15">
        <f t="shared" si="520"/>
        <v>23</v>
      </c>
      <c r="I15635" s="198">
        <f t="shared" si="521"/>
        <v>12</v>
      </c>
    </row>
    <row r="15636" spans="1:9" x14ac:dyDescent="0.3">
      <c r="A15636" s="10">
        <v>43804</v>
      </c>
      <c r="B15636" s="11" t="s">
        <v>2711</v>
      </c>
      <c r="C15636" s="11" t="s">
        <v>497</v>
      </c>
      <c r="D15636" s="11" t="s">
        <v>662</v>
      </c>
      <c r="F15636" s="15">
        <f>IF(ISBLANK($D15636),"",IF(ISBLANK($E15636),VLOOKUP($D15636,$J:$K,2,FALSE),VLOOKUP($E15636,'Daycare Packages'!$A:$G,7,FALSE)))</f>
        <v>30</v>
      </c>
      <c r="G15636" s="15"/>
      <c r="H15636" s="15">
        <f t="shared" si="520"/>
        <v>30</v>
      </c>
      <c r="I15636" s="198">
        <f t="shared" si="521"/>
        <v>12</v>
      </c>
    </row>
    <row r="15637" spans="1:9" x14ac:dyDescent="0.3">
      <c r="A15637" s="10">
        <v>43804</v>
      </c>
      <c r="B15637" s="11" t="s">
        <v>1328</v>
      </c>
      <c r="C15637" s="11" t="s">
        <v>1329</v>
      </c>
      <c r="D15637" s="11" t="s">
        <v>662</v>
      </c>
      <c r="F15637" s="15">
        <f>IF(ISBLANK($D15637),"",IF(ISBLANK($E15637),VLOOKUP($D15637,$J:$K,2,FALSE),VLOOKUP($E15637,'Daycare Packages'!$A:$G,7,FALSE)))</f>
        <v>30</v>
      </c>
      <c r="G15637" s="15"/>
      <c r="H15637" s="15">
        <f t="shared" si="520"/>
        <v>30</v>
      </c>
      <c r="I15637" s="198">
        <f t="shared" si="521"/>
        <v>12</v>
      </c>
    </row>
    <row r="15638" spans="1:9" x14ac:dyDescent="0.3">
      <c r="A15638" s="10">
        <v>43804</v>
      </c>
      <c r="B15638" s="11" t="s">
        <v>941</v>
      </c>
      <c r="C15638" s="11" t="s">
        <v>487</v>
      </c>
      <c r="D15638" s="11" t="s">
        <v>659</v>
      </c>
      <c r="F15638" s="15">
        <f>IF(ISBLANK($D15638),"",IF(ISBLANK($E15638),VLOOKUP($D15638,$J:$K,2,FALSE),VLOOKUP($E15638,'Daycare Packages'!$A:$G,7,FALSE)))</f>
        <v>20</v>
      </c>
      <c r="G15638" s="15"/>
      <c r="H15638" s="15">
        <f t="shared" si="520"/>
        <v>20</v>
      </c>
      <c r="I15638" s="198">
        <f t="shared" si="521"/>
        <v>12</v>
      </c>
    </row>
    <row r="15639" spans="1:9" x14ac:dyDescent="0.3">
      <c r="A15639" s="10">
        <v>43804</v>
      </c>
      <c r="B15639" s="11" t="s">
        <v>2677</v>
      </c>
      <c r="C15639" s="11" t="s">
        <v>913</v>
      </c>
      <c r="D15639" s="11" t="s">
        <v>662</v>
      </c>
      <c r="F15639" s="15">
        <f>IF(ISBLANK($D15639),"",IF(ISBLANK($E15639),VLOOKUP($D15639,$J:$K,2,FALSE),VLOOKUP($E15639,'Daycare Packages'!$A:$G,7,FALSE)))</f>
        <v>30</v>
      </c>
      <c r="G15639" s="15"/>
      <c r="H15639" s="15">
        <f t="shared" si="520"/>
        <v>30</v>
      </c>
      <c r="I15639" s="198">
        <f t="shared" si="521"/>
        <v>12</v>
      </c>
    </row>
    <row r="15640" spans="1:9" x14ac:dyDescent="0.3">
      <c r="A15640" s="10">
        <v>43804</v>
      </c>
      <c r="B15640" s="11" t="s">
        <v>849</v>
      </c>
      <c r="C15640" s="11" t="s">
        <v>850</v>
      </c>
      <c r="D15640" s="11" t="s">
        <v>662</v>
      </c>
      <c r="F15640" s="15">
        <f>IF(ISBLANK($D15640),"",IF(ISBLANK($E15640),VLOOKUP($D15640,$J:$K,2,FALSE),VLOOKUP($E15640,'Daycare Packages'!$A:$G,7,FALSE)))</f>
        <v>30</v>
      </c>
      <c r="G15640" s="15"/>
      <c r="H15640" s="15">
        <f t="shared" si="520"/>
        <v>30</v>
      </c>
      <c r="I15640" s="198">
        <f t="shared" si="521"/>
        <v>12</v>
      </c>
    </row>
    <row r="15641" spans="1:9" x14ac:dyDescent="0.3">
      <c r="A15641" s="10">
        <v>43804</v>
      </c>
      <c r="B15641" s="11" t="s">
        <v>1979</v>
      </c>
      <c r="C15641" s="11" t="s">
        <v>474</v>
      </c>
      <c r="D15641" s="11" t="s">
        <v>662</v>
      </c>
      <c r="E15641" s="11">
        <v>6921788</v>
      </c>
      <c r="F15641" s="15">
        <f>IF(ISBLANK($D15641),"",IF(ISBLANK($E15641),VLOOKUP($D15641,$J:$K,2,FALSE),VLOOKUP($E15641,'Daycare Packages'!$A:$G,7,FALSE)))</f>
        <v>23</v>
      </c>
      <c r="G15641" s="15"/>
      <c r="H15641" s="15">
        <f t="shared" si="520"/>
        <v>23</v>
      </c>
      <c r="I15641" s="198">
        <f t="shared" si="521"/>
        <v>12</v>
      </c>
    </row>
    <row r="15642" spans="1:9" x14ac:dyDescent="0.3">
      <c r="A15642" s="10">
        <v>43804</v>
      </c>
      <c r="B15642" s="11" t="s">
        <v>114</v>
      </c>
      <c r="C15642" s="11" t="s">
        <v>661</v>
      </c>
      <c r="D15642" s="11" t="s">
        <v>662</v>
      </c>
      <c r="E15642" s="11">
        <v>6939596</v>
      </c>
      <c r="F15642" s="15">
        <f>IF(ISBLANK($D15642),"",IF(ISBLANK($E15642),VLOOKUP($D15642,$J:$K,2,FALSE),VLOOKUP($E15642,'Daycare Packages'!$A:$G,7,FALSE)))</f>
        <v>23</v>
      </c>
      <c r="G15642" s="15"/>
      <c r="H15642" s="15">
        <f t="shared" si="520"/>
        <v>23</v>
      </c>
      <c r="I15642" s="198">
        <f t="shared" si="521"/>
        <v>12</v>
      </c>
    </row>
    <row r="15643" spans="1:9" x14ac:dyDescent="0.3">
      <c r="A15643" s="10">
        <v>43804</v>
      </c>
      <c r="B15643" s="11" t="s">
        <v>160</v>
      </c>
      <c r="C15643" s="11" t="s">
        <v>1761</v>
      </c>
      <c r="D15643" s="11" t="s">
        <v>662</v>
      </c>
      <c r="E15643" s="11">
        <v>7007163</v>
      </c>
      <c r="F15643" s="15">
        <f>IF(ISBLANK($D15643),"",IF(ISBLANK($E15643),VLOOKUP($D15643,$J:$K,2,FALSE),VLOOKUP($E15643,'Daycare Packages'!$A:$G,7,FALSE)))</f>
        <v>25</v>
      </c>
      <c r="G15643" s="15"/>
      <c r="H15643" s="15">
        <f t="shared" si="520"/>
        <v>25</v>
      </c>
      <c r="I15643" s="198">
        <f t="shared" si="521"/>
        <v>12</v>
      </c>
    </row>
    <row r="15644" spans="1:9" x14ac:dyDescent="0.3">
      <c r="A15644" s="10">
        <v>43804</v>
      </c>
      <c r="B15644" s="11" t="s">
        <v>160</v>
      </c>
      <c r="C15644" s="11" t="s">
        <v>794</v>
      </c>
      <c r="D15644" s="11" t="s">
        <v>662</v>
      </c>
      <c r="E15644" s="11">
        <v>7007163</v>
      </c>
      <c r="F15644" s="15">
        <f>IF(ISBLANK($D15644),"",IF(ISBLANK($E15644),VLOOKUP($D15644,$J:$K,2,FALSE),VLOOKUP($E15644,'Daycare Packages'!$A:$G,7,FALSE)))</f>
        <v>25</v>
      </c>
      <c r="G15644" s="15"/>
      <c r="H15644" s="15">
        <f t="shared" si="520"/>
        <v>25</v>
      </c>
      <c r="I15644" s="198">
        <f t="shared" si="521"/>
        <v>12</v>
      </c>
    </row>
    <row r="15645" spans="1:9" x14ac:dyDescent="0.3">
      <c r="A15645" s="10">
        <v>43804</v>
      </c>
      <c r="B15645" s="11" t="s">
        <v>2151</v>
      </c>
      <c r="C15645" s="11" t="s">
        <v>808</v>
      </c>
      <c r="D15645" s="11" t="s">
        <v>662</v>
      </c>
      <c r="F15645" s="15">
        <f>IF(ISBLANK($D15645),"",IF(ISBLANK($E15645),VLOOKUP($D15645,$J:$K,2,FALSE),VLOOKUP($E15645,'Daycare Packages'!$A:$G,7,FALSE)))</f>
        <v>30</v>
      </c>
      <c r="G15645" s="15"/>
      <c r="H15645" s="15">
        <f t="shared" si="520"/>
        <v>30</v>
      </c>
      <c r="I15645" s="198">
        <f t="shared" si="521"/>
        <v>12</v>
      </c>
    </row>
    <row r="15646" spans="1:9" x14ac:dyDescent="0.3">
      <c r="A15646" s="10">
        <v>43804</v>
      </c>
      <c r="B15646" s="11" t="s">
        <v>933</v>
      </c>
      <c r="C15646" s="11" t="s">
        <v>618</v>
      </c>
      <c r="D15646" s="11" t="s">
        <v>662</v>
      </c>
      <c r="F15646" s="15">
        <f>IF(ISBLANK($D15646),"",IF(ISBLANK($E15646),VLOOKUP($D15646,$J:$K,2,FALSE),VLOOKUP($E15646,'Daycare Packages'!$A:$G,7,FALSE)))</f>
        <v>30</v>
      </c>
      <c r="G15646" s="15"/>
      <c r="H15646" s="15">
        <f t="shared" si="520"/>
        <v>30</v>
      </c>
      <c r="I15646" s="198">
        <f t="shared" si="521"/>
        <v>12</v>
      </c>
    </row>
    <row r="15647" spans="1:9" x14ac:dyDescent="0.3">
      <c r="A15647" s="10">
        <v>43804</v>
      </c>
      <c r="B15647" s="11" t="s">
        <v>217</v>
      </c>
      <c r="C15647" s="11" t="s">
        <v>402</v>
      </c>
      <c r="D15647" s="11" t="s">
        <v>659</v>
      </c>
      <c r="F15647" s="15">
        <f>IF(ISBLANK($D15647),"",IF(ISBLANK($E15647),VLOOKUP($D15647,$J:$K,2,FALSE),VLOOKUP($E15647,'Daycare Packages'!$A:$G,7,FALSE)))</f>
        <v>20</v>
      </c>
      <c r="G15647" s="15"/>
      <c r="H15647" s="15">
        <f t="shared" si="520"/>
        <v>20</v>
      </c>
      <c r="I15647" s="198">
        <f t="shared" si="521"/>
        <v>12</v>
      </c>
    </row>
    <row r="15648" spans="1:9" x14ac:dyDescent="0.3">
      <c r="A15648" s="10">
        <v>43804</v>
      </c>
      <c r="B15648" s="11" t="s">
        <v>1961</v>
      </c>
      <c r="C15648" s="11" t="s">
        <v>1962</v>
      </c>
      <c r="D15648" s="11" t="s">
        <v>662</v>
      </c>
      <c r="F15648" s="15">
        <f>IF(ISBLANK($D15648),"",IF(ISBLANK($E15648),VLOOKUP($D15648,$J:$K,2,FALSE),VLOOKUP($E15648,'Daycare Packages'!$A:$G,7,FALSE)))</f>
        <v>30</v>
      </c>
      <c r="G15648" s="15"/>
      <c r="H15648" s="15">
        <f t="shared" si="520"/>
        <v>30</v>
      </c>
      <c r="I15648" s="198">
        <f t="shared" si="521"/>
        <v>12</v>
      </c>
    </row>
    <row r="15649" spans="1:9" x14ac:dyDescent="0.3">
      <c r="A15649" s="10">
        <v>43804</v>
      </c>
      <c r="B15649" s="11" t="s">
        <v>136</v>
      </c>
      <c r="C15649" s="11" t="s">
        <v>650</v>
      </c>
      <c r="D15649" s="11" t="s">
        <v>662</v>
      </c>
      <c r="E15649" s="11">
        <v>7008308</v>
      </c>
      <c r="F15649" s="15">
        <f>IF(ISBLANK($D15649),"",IF(ISBLANK($E15649),VLOOKUP($D15649,$J:$K,2,FALSE),VLOOKUP($E15649,'Daycare Packages'!$A:$G,7,FALSE)))</f>
        <v>26</v>
      </c>
      <c r="G15649" s="15"/>
      <c r="H15649" s="15">
        <f t="shared" ref="H15649:H15712" si="522">IF(ISBLANK(D15649),"",SUM(F15649:G15649))</f>
        <v>26</v>
      </c>
      <c r="I15649" s="198">
        <f t="shared" si="521"/>
        <v>12</v>
      </c>
    </row>
    <row r="15650" spans="1:9" x14ac:dyDescent="0.3">
      <c r="A15650" s="10">
        <v>43804</v>
      </c>
      <c r="B15650" s="11" t="s">
        <v>1974</v>
      </c>
      <c r="C15650" s="11" t="s">
        <v>1975</v>
      </c>
      <c r="D15650" s="11" t="s">
        <v>662</v>
      </c>
      <c r="F15650" s="15">
        <f>IF(ISBLANK($D15650),"",IF(ISBLANK($E15650),VLOOKUP($D15650,$J:$K,2,FALSE),VLOOKUP($E15650,'Daycare Packages'!$A:$G,7,FALSE)))</f>
        <v>30</v>
      </c>
      <c r="G15650" s="15"/>
      <c r="H15650" s="15">
        <f t="shared" si="522"/>
        <v>30</v>
      </c>
      <c r="I15650" s="198">
        <f t="shared" si="521"/>
        <v>12</v>
      </c>
    </row>
    <row r="15651" spans="1:9" x14ac:dyDescent="0.3">
      <c r="A15651" s="10">
        <v>43804</v>
      </c>
      <c r="B15651" s="11" t="s">
        <v>168</v>
      </c>
      <c r="C15651" s="11" t="s">
        <v>640</v>
      </c>
      <c r="D15651" s="11" t="s">
        <v>662</v>
      </c>
      <c r="F15651" s="15">
        <f>IF(ISBLANK($D15651),"",IF(ISBLANK($E15651),VLOOKUP($D15651,$J:$K,2,FALSE),VLOOKUP($E15651,'Daycare Packages'!$A:$G,7,FALSE)))</f>
        <v>30</v>
      </c>
      <c r="G15651" s="15"/>
      <c r="H15651" s="15">
        <f t="shared" si="522"/>
        <v>30</v>
      </c>
      <c r="I15651" s="198">
        <f t="shared" si="521"/>
        <v>12</v>
      </c>
    </row>
    <row r="15652" spans="1:9" x14ac:dyDescent="0.3">
      <c r="A15652" s="10">
        <v>43804</v>
      </c>
      <c r="B15652" s="11" t="s">
        <v>170</v>
      </c>
      <c r="C15652" s="11" t="s">
        <v>710</v>
      </c>
      <c r="D15652" s="11" t="s">
        <v>662</v>
      </c>
      <c r="E15652" s="11">
        <v>7006584</v>
      </c>
      <c r="F15652" s="15">
        <f>IF(ISBLANK($D15652),"",IF(ISBLANK($E15652),VLOOKUP($D15652,$J:$K,2,FALSE),VLOOKUP($E15652,'Daycare Packages'!$A:$G,7,FALSE)))</f>
        <v>23</v>
      </c>
      <c r="G15652" s="15"/>
      <c r="H15652" s="15">
        <f t="shared" si="522"/>
        <v>23</v>
      </c>
      <c r="I15652" s="198">
        <f t="shared" si="521"/>
        <v>12</v>
      </c>
    </row>
    <row r="15653" spans="1:9" x14ac:dyDescent="0.3">
      <c r="A15653" s="10">
        <v>43804</v>
      </c>
      <c r="B15653" s="11" t="s">
        <v>340</v>
      </c>
      <c r="C15653" s="11" t="s">
        <v>746</v>
      </c>
      <c r="D15653" s="11" t="s">
        <v>662</v>
      </c>
      <c r="F15653" s="15">
        <f>IF(ISBLANK($D15653),"",IF(ISBLANK($E15653),VLOOKUP($D15653,$J:$K,2,FALSE),VLOOKUP($E15653,'Daycare Packages'!$A:$G,7,FALSE)))</f>
        <v>30</v>
      </c>
      <c r="G15653" s="15">
        <v>-3.6</v>
      </c>
      <c r="H15653" s="15">
        <f t="shared" si="522"/>
        <v>26.4</v>
      </c>
      <c r="I15653" s="198">
        <f t="shared" si="521"/>
        <v>12</v>
      </c>
    </row>
    <row r="15654" spans="1:9" x14ac:dyDescent="0.3">
      <c r="A15654" s="10">
        <v>43804</v>
      </c>
      <c r="B15654" s="11" t="s">
        <v>340</v>
      </c>
      <c r="C15654" s="11" t="s">
        <v>745</v>
      </c>
      <c r="D15654" s="11" t="s">
        <v>662</v>
      </c>
      <c r="F15654" s="15">
        <f>IF(ISBLANK($D15654),"",IF(ISBLANK($E15654),VLOOKUP($D15654,$J:$K,2,FALSE),VLOOKUP($E15654,'Daycare Packages'!$A:$G,7,FALSE)))</f>
        <v>30</v>
      </c>
      <c r="G15654" s="15">
        <v>-3.6</v>
      </c>
      <c r="H15654" s="15">
        <f t="shared" si="522"/>
        <v>26.4</v>
      </c>
      <c r="I15654" s="198">
        <f t="shared" si="521"/>
        <v>12</v>
      </c>
    </row>
    <row r="15655" spans="1:9" x14ac:dyDescent="0.3">
      <c r="A15655" s="10">
        <v>43804</v>
      </c>
      <c r="B15655" s="11" t="s">
        <v>223</v>
      </c>
      <c r="C15655" s="11" t="s">
        <v>538</v>
      </c>
      <c r="D15655" s="11" t="s">
        <v>662</v>
      </c>
      <c r="F15655" s="15">
        <f>IF(ISBLANK($D15655),"",IF(ISBLANK($E15655),VLOOKUP($D15655,$J:$K,2,FALSE),VLOOKUP($E15655,'Daycare Packages'!$A:$G,7,FALSE)))</f>
        <v>30</v>
      </c>
      <c r="G15655" s="15"/>
      <c r="H15655" s="15">
        <f t="shared" si="522"/>
        <v>30</v>
      </c>
      <c r="I15655" s="198">
        <f t="shared" si="521"/>
        <v>12</v>
      </c>
    </row>
    <row r="15656" spans="1:9" x14ac:dyDescent="0.3">
      <c r="A15656" s="10">
        <v>43804</v>
      </c>
      <c r="B15656" s="11" t="s">
        <v>2575</v>
      </c>
      <c r="C15656" s="11" t="s">
        <v>1898</v>
      </c>
      <c r="D15656" s="11" t="s">
        <v>662</v>
      </c>
      <c r="F15656" s="15">
        <f>IF(ISBLANK($D15656),"",IF(ISBLANK($E15656),VLOOKUP($D15656,$J:$K,2,FALSE),VLOOKUP($E15656,'Daycare Packages'!$A:$G,7,FALSE)))</f>
        <v>30</v>
      </c>
      <c r="G15656" s="15"/>
      <c r="H15656" s="15">
        <f t="shared" si="522"/>
        <v>30</v>
      </c>
      <c r="I15656" s="198">
        <f t="shared" si="521"/>
        <v>12</v>
      </c>
    </row>
    <row r="15657" spans="1:9" x14ac:dyDescent="0.3">
      <c r="A15657" s="10">
        <v>43804</v>
      </c>
      <c r="B15657" s="11" t="s">
        <v>663</v>
      </c>
      <c r="C15657" s="11" t="s">
        <v>665</v>
      </c>
      <c r="D15657" s="11" t="s">
        <v>662</v>
      </c>
      <c r="F15657" s="15">
        <f>IF(ISBLANK($D15657),"",IF(ISBLANK($E15657),VLOOKUP($D15657,$J:$K,2,FALSE),VLOOKUP($E15657,'Daycare Packages'!$A:$G,7,FALSE)))</f>
        <v>30</v>
      </c>
      <c r="G15657" s="15"/>
      <c r="H15657" s="15">
        <f t="shared" si="522"/>
        <v>30</v>
      </c>
      <c r="I15657" s="198">
        <f t="shared" si="521"/>
        <v>12</v>
      </c>
    </row>
    <row r="15658" spans="1:9" x14ac:dyDescent="0.3">
      <c r="A15658" s="55">
        <v>43804</v>
      </c>
      <c r="B15658" s="56" t="s">
        <v>663</v>
      </c>
      <c r="C15658" s="56" t="s">
        <v>664</v>
      </c>
      <c r="D15658" s="56" t="s">
        <v>662</v>
      </c>
      <c r="E15658" s="56"/>
      <c r="F15658" s="59">
        <f>IF(ISBLANK($D15658),"",IF(ISBLANK($E15658),VLOOKUP($D15658,$J:$K,2,FALSE),VLOOKUP($E15658,'Daycare Packages'!$A:$G,7,FALSE)))</f>
        <v>30</v>
      </c>
      <c r="G15658" s="59"/>
      <c r="H15658" s="59">
        <f t="shared" si="522"/>
        <v>30</v>
      </c>
      <c r="I15658" s="198">
        <f t="shared" si="521"/>
        <v>12</v>
      </c>
    </row>
    <row r="15659" spans="1:9" x14ac:dyDescent="0.3">
      <c r="A15659" s="10">
        <v>43805</v>
      </c>
      <c r="B15659" s="11" t="s">
        <v>933</v>
      </c>
      <c r="C15659" s="11" t="s">
        <v>618</v>
      </c>
      <c r="D15659" s="11" t="s">
        <v>659</v>
      </c>
      <c r="F15659" s="15">
        <f>IF(ISBLANK($D15659),"",IF(ISBLANK($E15659),VLOOKUP($D15659,$J:$K,2,FALSE),VLOOKUP($E15659,'Daycare Packages'!$A:$G,7,FALSE)))</f>
        <v>20</v>
      </c>
      <c r="G15659" s="15"/>
      <c r="H15659" s="15">
        <f t="shared" si="522"/>
        <v>20</v>
      </c>
      <c r="I15659" s="198">
        <f t="shared" si="521"/>
        <v>12</v>
      </c>
    </row>
    <row r="15660" spans="1:9" x14ac:dyDescent="0.3">
      <c r="A15660" s="10">
        <v>43805</v>
      </c>
      <c r="B15660" s="11" t="s">
        <v>806</v>
      </c>
      <c r="C15660" s="11" t="s">
        <v>627</v>
      </c>
      <c r="D15660" s="11" t="s">
        <v>659</v>
      </c>
      <c r="F15660" s="15">
        <f>IF(ISBLANK($D15660),"",IF(ISBLANK($E15660),VLOOKUP($D15660,$J:$K,2,FALSE),VLOOKUP($E15660,'Daycare Packages'!$A:$G,7,FALSE)))</f>
        <v>20</v>
      </c>
      <c r="G15660" s="15"/>
      <c r="H15660" s="15">
        <f t="shared" si="522"/>
        <v>20</v>
      </c>
      <c r="I15660" s="198">
        <f t="shared" si="521"/>
        <v>12</v>
      </c>
    </row>
    <row r="15661" spans="1:9" x14ac:dyDescent="0.3">
      <c r="A15661" s="10">
        <v>43805</v>
      </c>
      <c r="B15661" s="11" t="s">
        <v>1221</v>
      </c>
      <c r="C15661" s="11" t="s">
        <v>1222</v>
      </c>
      <c r="D15661" s="11" t="s">
        <v>659</v>
      </c>
      <c r="E15661" s="11">
        <v>7008424</v>
      </c>
      <c r="F15661" s="15">
        <f>IF(ISBLANK($D15661),"",IF(ISBLANK($E15661),VLOOKUP($D15661,$J:$K,2,FALSE),VLOOKUP($E15661,'Daycare Packages'!$A:$G,7,FALSE)))</f>
        <v>18</v>
      </c>
      <c r="G15661" s="15"/>
      <c r="H15661" s="15">
        <f t="shared" si="522"/>
        <v>18</v>
      </c>
      <c r="I15661" s="198">
        <f t="shared" si="521"/>
        <v>12</v>
      </c>
    </row>
    <row r="15662" spans="1:9" x14ac:dyDescent="0.3">
      <c r="A15662" s="10">
        <v>43805</v>
      </c>
      <c r="B15662" s="11" t="s">
        <v>2384</v>
      </c>
      <c r="C15662" s="11" t="s">
        <v>2385</v>
      </c>
      <c r="D15662" s="11" t="s">
        <v>659</v>
      </c>
      <c r="E15662" s="11">
        <v>7003016</v>
      </c>
      <c r="F15662" s="15">
        <f>IF(ISBLANK($D15662),"",IF(ISBLANK($E15662),VLOOKUP($D15662,$J:$K,2,FALSE),VLOOKUP($E15662,'Daycare Packages'!$A:$G,7,FALSE)))</f>
        <v>17</v>
      </c>
      <c r="G15662" s="15"/>
      <c r="H15662" s="15">
        <f t="shared" si="522"/>
        <v>17</v>
      </c>
      <c r="I15662" s="198">
        <f t="shared" si="521"/>
        <v>12</v>
      </c>
    </row>
    <row r="15663" spans="1:9" x14ac:dyDescent="0.3">
      <c r="A15663" s="10">
        <v>43805</v>
      </c>
      <c r="B15663" s="11" t="s">
        <v>190</v>
      </c>
      <c r="C15663" s="11" t="s">
        <v>718</v>
      </c>
      <c r="D15663" s="11" t="s">
        <v>659</v>
      </c>
      <c r="E15663" s="11">
        <v>7018928</v>
      </c>
      <c r="F15663" s="15">
        <f>IF(ISBLANK($D15663),"",IF(ISBLANK($E15663),VLOOKUP($D15663,$J:$K,2,FALSE),VLOOKUP($E15663,'Daycare Packages'!$A:$G,7,FALSE)))</f>
        <v>18</v>
      </c>
      <c r="G15663" s="15"/>
      <c r="H15663" s="15">
        <f t="shared" si="522"/>
        <v>18</v>
      </c>
      <c r="I15663" s="198">
        <f t="shared" si="521"/>
        <v>12</v>
      </c>
    </row>
    <row r="15664" spans="1:9" x14ac:dyDescent="0.3">
      <c r="A15664" s="10">
        <v>43805</v>
      </c>
      <c r="B15664" s="11" t="s">
        <v>213</v>
      </c>
      <c r="C15664" s="11" t="s">
        <v>675</v>
      </c>
      <c r="D15664" s="11" t="s">
        <v>662</v>
      </c>
      <c r="E15664" s="11">
        <v>7028298</v>
      </c>
      <c r="F15664" s="15">
        <f>IF(ISBLANK($D15664),"",IF(ISBLANK($E15664),VLOOKUP($D15664,$J:$K,2,FALSE),VLOOKUP($E15664,'Daycare Packages'!$A:$G,7,FALSE)))</f>
        <v>27</v>
      </c>
      <c r="G15664" s="15"/>
      <c r="H15664" s="15">
        <f t="shared" si="522"/>
        <v>27</v>
      </c>
      <c r="I15664" s="198">
        <f t="shared" si="521"/>
        <v>12</v>
      </c>
    </row>
    <row r="15665" spans="1:9" x14ac:dyDescent="0.3">
      <c r="A15665" s="10">
        <v>43805</v>
      </c>
      <c r="B15665" s="11" t="s">
        <v>123</v>
      </c>
      <c r="C15665" s="11" t="s">
        <v>622</v>
      </c>
      <c r="D15665" s="11" t="s">
        <v>662</v>
      </c>
      <c r="E15665" s="11">
        <v>6960781</v>
      </c>
      <c r="F15665" s="15">
        <f>IF(ISBLANK($D15665),"",IF(ISBLANK($E15665),VLOOKUP($D15665,$J:$K,2,FALSE),VLOOKUP($E15665,'Daycare Packages'!$A:$G,7,FALSE)))</f>
        <v>23</v>
      </c>
      <c r="G15665" s="15"/>
      <c r="H15665" s="15">
        <f t="shared" si="522"/>
        <v>23</v>
      </c>
      <c r="I15665" s="198">
        <f t="shared" si="521"/>
        <v>12</v>
      </c>
    </row>
    <row r="15666" spans="1:9" x14ac:dyDescent="0.3">
      <c r="A15666" s="10">
        <v>43805</v>
      </c>
      <c r="B15666" s="11" t="s">
        <v>1692</v>
      </c>
      <c r="C15666" s="11" t="s">
        <v>650</v>
      </c>
      <c r="D15666" s="11" t="s">
        <v>662</v>
      </c>
      <c r="F15666" s="15">
        <f>IF(ISBLANK($D15666),"",IF(ISBLANK($E15666),VLOOKUP($D15666,$J:$K,2,FALSE),VLOOKUP($E15666,'Daycare Packages'!$A:$G,7,FALSE)))</f>
        <v>30</v>
      </c>
      <c r="G15666" s="15"/>
      <c r="H15666" s="15">
        <f t="shared" si="522"/>
        <v>30</v>
      </c>
      <c r="I15666" s="198">
        <f t="shared" si="521"/>
        <v>12</v>
      </c>
    </row>
    <row r="15667" spans="1:9" x14ac:dyDescent="0.3">
      <c r="A15667" s="10">
        <v>43805</v>
      </c>
      <c r="B15667" s="11" t="s">
        <v>212</v>
      </c>
      <c r="C15667" s="11" t="s">
        <v>707</v>
      </c>
      <c r="D15667" s="11" t="s">
        <v>662</v>
      </c>
      <c r="E15667" s="11">
        <v>7012941</v>
      </c>
      <c r="F15667" s="15">
        <f>IF(ISBLANK($D15667),"",IF(ISBLANK($E15667),VLOOKUP($D15667,$J:$K,2,FALSE),VLOOKUP($E15667,'Daycare Packages'!$A:$G,7,FALSE)))</f>
        <v>27</v>
      </c>
      <c r="G15667" s="15"/>
      <c r="H15667" s="15">
        <f t="shared" si="522"/>
        <v>27</v>
      </c>
      <c r="I15667" s="198">
        <f t="shared" si="521"/>
        <v>12</v>
      </c>
    </row>
    <row r="15668" spans="1:9" x14ac:dyDescent="0.3">
      <c r="A15668" s="10">
        <v>43805</v>
      </c>
      <c r="B15668" s="11" t="s">
        <v>209</v>
      </c>
      <c r="C15668" s="11" t="s">
        <v>702</v>
      </c>
      <c r="D15668" s="11" t="s">
        <v>662</v>
      </c>
      <c r="E15668" s="11">
        <v>7029989</v>
      </c>
      <c r="F15668" s="15">
        <f>IF(ISBLANK($D15668),"",IF(ISBLANK($E15668),VLOOKUP($D15668,$J:$K,2,FALSE),VLOOKUP($E15668,'Daycare Packages'!$A:$G,7,FALSE)))</f>
        <v>27</v>
      </c>
      <c r="G15668" s="15"/>
      <c r="H15668" s="15">
        <f t="shared" si="522"/>
        <v>27</v>
      </c>
      <c r="I15668" s="198">
        <f t="shared" si="521"/>
        <v>12</v>
      </c>
    </row>
    <row r="15669" spans="1:9" x14ac:dyDescent="0.3">
      <c r="A15669" s="10">
        <v>43805</v>
      </c>
      <c r="B15669" s="11" t="s">
        <v>115</v>
      </c>
      <c r="C15669" s="11" t="s">
        <v>764</v>
      </c>
      <c r="D15669" s="11" t="s">
        <v>662</v>
      </c>
      <c r="E15669" s="11">
        <v>6998367</v>
      </c>
      <c r="F15669" s="15">
        <f>IF(ISBLANK($D15669),"",IF(ISBLANK($E15669),VLOOKUP($D15669,$J:$K,2,FALSE),VLOOKUP($E15669,'Daycare Packages'!$A:$G,7,FALSE)))</f>
        <v>23</v>
      </c>
      <c r="G15669" s="15"/>
      <c r="H15669" s="15">
        <f t="shared" si="522"/>
        <v>23</v>
      </c>
      <c r="I15669" s="198">
        <f t="shared" si="521"/>
        <v>12</v>
      </c>
    </row>
    <row r="15670" spans="1:9" x14ac:dyDescent="0.3">
      <c r="A15670" s="10">
        <v>43805</v>
      </c>
      <c r="B15670" s="11" t="s">
        <v>511</v>
      </c>
      <c r="C15670" s="11" t="s">
        <v>512</v>
      </c>
      <c r="D15670" s="11" t="s">
        <v>662</v>
      </c>
      <c r="F15670" s="15">
        <f>IF(ISBLANK($D15670),"",IF(ISBLANK($E15670),VLOOKUP($D15670,$J:$K,2,FALSE),VLOOKUP($E15670,'Daycare Packages'!$A:$G,7,FALSE)))</f>
        <v>30</v>
      </c>
      <c r="G15670" s="15"/>
      <c r="H15670" s="15">
        <f t="shared" si="522"/>
        <v>30</v>
      </c>
      <c r="I15670" s="198">
        <f t="shared" si="521"/>
        <v>12</v>
      </c>
    </row>
    <row r="15671" spans="1:9" x14ac:dyDescent="0.3">
      <c r="A15671" s="10">
        <v>43805</v>
      </c>
      <c r="B15671" s="11" t="s">
        <v>1435</v>
      </c>
      <c r="C15671" s="11" t="s">
        <v>448</v>
      </c>
      <c r="D15671" s="11" t="s">
        <v>662</v>
      </c>
      <c r="E15671" s="11">
        <v>6972428</v>
      </c>
      <c r="F15671" s="15">
        <f>IF(ISBLANK($D15671),"",IF(ISBLANK($E15671),VLOOKUP($D15671,$J:$K,2,FALSE),VLOOKUP($E15671,'Daycare Packages'!$A:$G,7,FALSE)))</f>
        <v>26</v>
      </c>
      <c r="G15671" s="15"/>
      <c r="H15671" s="15">
        <f t="shared" si="522"/>
        <v>26</v>
      </c>
      <c r="I15671" s="198">
        <f t="shared" si="521"/>
        <v>12</v>
      </c>
    </row>
    <row r="15672" spans="1:9" x14ac:dyDescent="0.3">
      <c r="A15672" s="10">
        <v>43805</v>
      </c>
      <c r="B15672" s="11" t="s">
        <v>159</v>
      </c>
      <c r="C15672" s="11" t="s">
        <v>456</v>
      </c>
      <c r="D15672" s="11" t="s">
        <v>662</v>
      </c>
      <c r="E15672" s="11">
        <v>6886756</v>
      </c>
      <c r="F15672" s="15">
        <f>IF(ISBLANK($D15672),"",IF(ISBLANK($E15672),VLOOKUP($D15672,$J:$K,2,FALSE),VLOOKUP($E15672,'Daycare Packages'!$A:$G,7,FALSE)))</f>
        <v>27</v>
      </c>
      <c r="G15672" s="15"/>
      <c r="H15672" s="15">
        <f t="shared" si="522"/>
        <v>27</v>
      </c>
      <c r="I15672" s="198">
        <f t="shared" si="521"/>
        <v>12</v>
      </c>
    </row>
    <row r="15673" spans="1:9" x14ac:dyDescent="0.3">
      <c r="A15673" s="10">
        <v>43805</v>
      </c>
      <c r="B15673" s="11" t="s">
        <v>230</v>
      </c>
      <c r="C15673" s="11" t="s">
        <v>493</v>
      </c>
      <c r="D15673" s="11" t="s">
        <v>662</v>
      </c>
      <c r="E15673" s="11">
        <v>7020404</v>
      </c>
      <c r="F15673" s="15">
        <f>IF(ISBLANK($D15673),"",IF(ISBLANK($E15673),VLOOKUP($D15673,$J:$K,2,FALSE),VLOOKUP($E15673,'Daycare Packages'!$A:$G,7,FALSE)))</f>
        <v>27</v>
      </c>
      <c r="G15673" s="15"/>
      <c r="H15673" s="15">
        <f t="shared" si="522"/>
        <v>27</v>
      </c>
      <c r="I15673" s="198">
        <f t="shared" si="521"/>
        <v>12</v>
      </c>
    </row>
    <row r="15674" spans="1:9" x14ac:dyDescent="0.3">
      <c r="A15674" s="10">
        <v>43805</v>
      </c>
      <c r="B15674" s="11" t="s">
        <v>127</v>
      </c>
      <c r="C15674" s="11" t="s">
        <v>715</v>
      </c>
      <c r="D15674" s="11" t="s">
        <v>662</v>
      </c>
      <c r="E15674" s="11">
        <v>7003404</v>
      </c>
      <c r="F15674" s="15">
        <f>IF(ISBLANK($D15674),"",IF(ISBLANK($E15674),VLOOKUP($D15674,$J:$K,2,FALSE),VLOOKUP($E15674,'Daycare Packages'!$A:$G,7,FALSE)))</f>
        <v>23</v>
      </c>
      <c r="G15674" s="15"/>
      <c r="H15674" s="15">
        <f t="shared" si="522"/>
        <v>23</v>
      </c>
      <c r="I15674" s="198">
        <f t="shared" si="521"/>
        <v>12</v>
      </c>
    </row>
    <row r="15675" spans="1:9" x14ac:dyDescent="0.3">
      <c r="A15675" s="10">
        <v>43805</v>
      </c>
      <c r="B15675" s="11" t="s">
        <v>1628</v>
      </c>
      <c r="C15675" s="11" t="s">
        <v>1629</v>
      </c>
      <c r="D15675" s="11" t="s">
        <v>662</v>
      </c>
      <c r="E15675" s="11">
        <v>6989097</v>
      </c>
      <c r="F15675" s="15">
        <f>IF(ISBLANK($D15675),"",IF(ISBLANK($E15675),VLOOKUP($D15675,$J:$K,2,FALSE),VLOOKUP($E15675,'Daycare Packages'!$A:$G,7,FALSE)))</f>
        <v>27</v>
      </c>
      <c r="G15675" s="15"/>
      <c r="H15675" s="15">
        <f t="shared" si="522"/>
        <v>27</v>
      </c>
      <c r="I15675" s="198">
        <f t="shared" si="521"/>
        <v>12</v>
      </c>
    </row>
    <row r="15676" spans="1:9" x14ac:dyDescent="0.3">
      <c r="A15676" s="10">
        <v>43805</v>
      </c>
      <c r="B15676" s="11" t="s">
        <v>186</v>
      </c>
      <c r="C15676" s="11" t="s">
        <v>561</v>
      </c>
      <c r="D15676" s="11" t="s">
        <v>662</v>
      </c>
      <c r="E15676" s="11">
        <v>6937918</v>
      </c>
      <c r="F15676" s="15">
        <f>IF(ISBLANK($D15676),"",IF(ISBLANK($E15676),VLOOKUP($D15676,$J:$K,2,FALSE),VLOOKUP($E15676,'Daycare Packages'!$A:$G,7,FALSE)))</f>
        <v>23</v>
      </c>
      <c r="G15676" s="15"/>
      <c r="H15676" s="15">
        <f t="shared" si="522"/>
        <v>23</v>
      </c>
      <c r="I15676" s="198">
        <f t="shared" si="521"/>
        <v>12</v>
      </c>
    </row>
    <row r="15677" spans="1:9" x14ac:dyDescent="0.3">
      <c r="A15677" s="10">
        <v>43805</v>
      </c>
      <c r="B15677" s="11" t="s">
        <v>371</v>
      </c>
      <c r="C15677" s="11" t="s">
        <v>642</v>
      </c>
      <c r="D15677" s="11" t="s">
        <v>662</v>
      </c>
      <c r="E15677" s="11">
        <v>6974647</v>
      </c>
      <c r="F15677" s="15">
        <f>IF(ISBLANK($D15677),"",IF(ISBLANK($E15677),VLOOKUP($D15677,$J:$K,2,FALSE),VLOOKUP($E15677,'Daycare Packages'!$A:$G,7,FALSE)))</f>
        <v>27</v>
      </c>
      <c r="G15677" s="15"/>
      <c r="H15677" s="15">
        <f t="shared" si="522"/>
        <v>27</v>
      </c>
      <c r="I15677" s="198">
        <f t="shared" si="521"/>
        <v>12</v>
      </c>
    </row>
    <row r="15678" spans="1:9" x14ac:dyDescent="0.3">
      <c r="A15678" s="10">
        <v>43805</v>
      </c>
      <c r="B15678" s="11" t="s">
        <v>1890</v>
      </c>
      <c r="C15678" s="11" t="s">
        <v>1891</v>
      </c>
      <c r="D15678" s="11" t="s">
        <v>662</v>
      </c>
      <c r="E15678" s="11">
        <v>7045790</v>
      </c>
      <c r="F15678" s="15">
        <f>IF(ISBLANK($D15678),"",IF(ISBLANK($E15678),VLOOKUP($D15678,$J:$K,2,FALSE),VLOOKUP($E15678,'Daycare Packages'!$A:$G,7,FALSE)))</f>
        <v>26</v>
      </c>
      <c r="G15678" s="15"/>
      <c r="H15678" s="15">
        <f t="shared" si="522"/>
        <v>26</v>
      </c>
      <c r="I15678" s="198">
        <f t="shared" si="521"/>
        <v>12</v>
      </c>
    </row>
    <row r="15679" spans="1:9" x14ac:dyDescent="0.3">
      <c r="A15679" s="10">
        <v>43805</v>
      </c>
      <c r="B15679" s="11" t="s">
        <v>2293</v>
      </c>
      <c r="C15679" s="11" t="s">
        <v>1203</v>
      </c>
      <c r="D15679" s="11" t="s">
        <v>662</v>
      </c>
      <c r="F15679" s="15">
        <f>IF(ISBLANK($D15679),"",IF(ISBLANK($E15679),VLOOKUP($D15679,$J:$K,2,FALSE),VLOOKUP($E15679,'Daycare Packages'!$A:$G,7,FALSE)))</f>
        <v>30</v>
      </c>
      <c r="G15679" s="15"/>
      <c r="H15679" s="15">
        <f t="shared" si="522"/>
        <v>30</v>
      </c>
      <c r="I15679" s="198">
        <f t="shared" si="521"/>
        <v>12</v>
      </c>
    </row>
    <row r="15680" spans="1:9" x14ac:dyDescent="0.3">
      <c r="A15680" s="10">
        <v>43805</v>
      </c>
      <c r="B15680" s="11" t="s">
        <v>228</v>
      </c>
      <c r="C15680" s="11" t="s">
        <v>554</v>
      </c>
      <c r="D15680" s="11" t="s">
        <v>662</v>
      </c>
      <c r="F15680" s="15">
        <f>IF(ISBLANK($D15680),"",IF(ISBLANK($E15680),VLOOKUP($D15680,$J:$K,2,FALSE),VLOOKUP($E15680,'Daycare Packages'!$A:$G,7,FALSE)))</f>
        <v>30</v>
      </c>
      <c r="G15680" s="15"/>
      <c r="H15680" s="15">
        <f t="shared" si="522"/>
        <v>30</v>
      </c>
      <c r="I15680" s="198">
        <f t="shared" si="521"/>
        <v>12</v>
      </c>
    </row>
    <row r="15681" spans="1:9" x14ac:dyDescent="0.3">
      <c r="A15681" s="10">
        <v>43805</v>
      </c>
      <c r="B15681" s="11" t="s">
        <v>182</v>
      </c>
      <c r="C15681" s="11" t="s">
        <v>685</v>
      </c>
      <c r="D15681" s="11" t="s">
        <v>662</v>
      </c>
      <c r="E15681" s="11">
        <v>7031166</v>
      </c>
      <c r="F15681" s="15">
        <f>IF(ISBLANK($D15681),"",IF(ISBLANK($E15681),VLOOKUP($D15681,$J:$K,2,FALSE),VLOOKUP($E15681,'Daycare Packages'!$A:$G,7,FALSE)))</f>
        <v>20.7</v>
      </c>
      <c r="G15681" s="15"/>
      <c r="H15681" s="15">
        <f t="shared" si="522"/>
        <v>20.7</v>
      </c>
      <c r="I15681" s="198">
        <f t="shared" si="521"/>
        <v>12</v>
      </c>
    </row>
    <row r="15682" spans="1:9" x14ac:dyDescent="0.3">
      <c r="A15682" s="10">
        <v>43805</v>
      </c>
      <c r="B15682" s="11" t="s">
        <v>216</v>
      </c>
      <c r="C15682" s="11" t="s">
        <v>448</v>
      </c>
      <c r="D15682" s="11" t="s">
        <v>662</v>
      </c>
      <c r="E15682" s="11">
        <v>7027074</v>
      </c>
      <c r="F15682" s="15">
        <f>IF(ISBLANK($D15682),"",IF(ISBLANK($E15682),VLOOKUP($D15682,$J:$K,2,FALSE),VLOOKUP($E15682,'Daycare Packages'!$A:$G,7,FALSE)))</f>
        <v>27</v>
      </c>
      <c r="G15682" s="15"/>
      <c r="H15682" s="15">
        <f t="shared" si="522"/>
        <v>27</v>
      </c>
      <c r="I15682" s="198">
        <f t="shared" si="521"/>
        <v>12</v>
      </c>
    </row>
    <row r="15683" spans="1:9" x14ac:dyDescent="0.3">
      <c r="A15683" s="10">
        <v>43805</v>
      </c>
      <c r="B15683" s="11" t="s">
        <v>318</v>
      </c>
      <c r="C15683" s="11" t="s">
        <v>723</v>
      </c>
      <c r="D15683" s="11" t="s">
        <v>662</v>
      </c>
      <c r="F15683" s="15">
        <f>IF(ISBLANK($D15683),"",IF(ISBLANK($E15683),VLOOKUP($D15683,$J:$K,2,FALSE),VLOOKUP($E15683,'Daycare Packages'!$A:$G,7,FALSE)))</f>
        <v>30</v>
      </c>
      <c r="G15683" s="15"/>
      <c r="H15683" s="15">
        <f t="shared" si="522"/>
        <v>30</v>
      </c>
      <c r="I15683" s="198">
        <f t="shared" ref="I15683:I15746" si="523">IF(A15683="",0,MONTH(A15683))</f>
        <v>12</v>
      </c>
    </row>
    <row r="15684" spans="1:9" x14ac:dyDescent="0.3">
      <c r="A15684" s="10">
        <v>43805</v>
      </c>
      <c r="B15684" s="11" t="s">
        <v>2167</v>
      </c>
      <c r="C15684" s="11" t="s">
        <v>570</v>
      </c>
      <c r="D15684" s="11" t="s">
        <v>662</v>
      </c>
      <c r="E15684" s="11">
        <v>7028302</v>
      </c>
      <c r="F15684" s="15">
        <f>IF(ISBLANK($D15684),"",IF(ISBLANK($E15684),VLOOKUP($D15684,$J:$K,2,FALSE),VLOOKUP($E15684,'Daycare Packages'!$A:$G,7,FALSE)))</f>
        <v>27</v>
      </c>
      <c r="G15684" s="15"/>
      <c r="H15684" s="15">
        <f t="shared" si="522"/>
        <v>27</v>
      </c>
      <c r="I15684" s="198">
        <f t="shared" si="523"/>
        <v>12</v>
      </c>
    </row>
    <row r="15685" spans="1:9" x14ac:dyDescent="0.3">
      <c r="A15685" s="10">
        <v>43805</v>
      </c>
      <c r="B15685" s="11" t="s">
        <v>82</v>
      </c>
      <c r="C15685" s="11" t="s">
        <v>695</v>
      </c>
      <c r="D15685" s="11" t="s">
        <v>662</v>
      </c>
      <c r="E15685" s="11">
        <v>6984521</v>
      </c>
      <c r="F15685" s="15">
        <f>IF(ISBLANK($D15685),"",IF(ISBLANK($E15685),VLOOKUP($D15685,$J:$K,2,FALSE),VLOOKUP($E15685,'Daycare Packages'!$A:$G,7,FALSE)))</f>
        <v>23</v>
      </c>
      <c r="G15685" s="15"/>
      <c r="H15685" s="15">
        <f t="shared" si="522"/>
        <v>23</v>
      </c>
      <c r="I15685" s="198">
        <f t="shared" si="523"/>
        <v>12</v>
      </c>
    </row>
    <row r="15686" spans="1:9" x14ac:dyDescent="0.3">
      <c r="A15686" s="10">
        <v>43805</v>
      </c>
      <c r="B15686" s="11" t="s">
        <v>82</v>
      </c>
      <c r="C15686" s="11" t="s">
        <v>694</v>
      </c>
      <c r="D15686" s="11" t="s">
        <v>662</v>
      </c>
      <c r="E15686" s="11">
        <v>6984521</v>
      </c>
      <c r="F15686" s="15">
        <f>IF(ISBLANK($D15686),"",IF(ISBLANK($E15686),VLOOKUP($D15686,$J:$K,2,FALSE),VLOOKUP($E15686,'Daycare Packages'!$A:$G,7,FALSE)))</f>
        <v>23</v>
      </c>
      <c r="G15686" s="15"/>
      <c r="H15686" s="15">
        <f t="shared" si="522"/>
        <v>23</v>
      </c>
      <c r="I15686" s="198">
        <f t="shared" si="523"/>
        <v>12</v>
      </c>
    </row>
    <row r="15687" spans="1:9" x14ac:dyDescent="0.3">
      <c r="A15687" s="10">
        <v>43805</v>
      </c>
      <c r="B15687" s="11" t="s">
        <v>1961</v>
      </c>
      <c r="C15687" s="11" t="s">
        <v>1962</v>
      </c>
      <c r="D15687" s="11" t="s">
        <v>662</v>
      </c>
      <c r="F15687" s="15">
        <f>IF(ISBLANK($D15687),"",IF(ISBLANK($E15687),VLOOKUP($D15687,$J:$K,2,FALSE),VLOOKUP($E15687,'Daycare Packages'!$A:$G,7,FALSE)))</f>
        <v>30</v>
      </c>
      <c r="G15687" s="15"/>
      <c r="H15687" s="15">
        <f t="shared" si="522"/>
        <v>30</v>
      </c>
      <c r="I15687" s="198">
        <f t="shared" si="523"/>
        <v>12</v>
      </c>
    </row>
    <row r="15688" spans="1:9" x14ac:dyDescent="0.3">
      <c r="A15688" s="10">
        <v>43805</v>
      </c>
      <c r="B15688" s="11" t="s">
        <v>816</v>
      </c>
      <c r="C15688" s="11" t="s">
        <v>817</v>
      </c>
      <c r="D15688" s="11" t="s">
        <v>662</v>
      </c>
      <c r="F15688" s="15">
        <f>IF(ISBLANK($D15688),"",IF(ISBLANK($E15688),VLOOKUP($D15688,$J:$K,2,FALSE),VLOOKUP($E15688,'Daycare Packages'!$A:$G,7,FALSE)))</f>
        <v>30</v>
      </c>
      <c r="G15688" s="15"/>
      <c r="H15688" s="15">
        <f t="shared" si="522"/>
        <v>30</v>
      </c>
      <c r="I15688" s="198">
        <f t="shared" si="523"/>
        <v>12</v>
      </c>
    </row>
    <row r="15689" spans="1:9" x14ac:dyDescent="0.3">
      <c r="A15689" s="10">
        <v>43805</v>
      </c>
      <c r="B15689" s="11" t="s">
        <v>751</v>
      </c>
      <c r="C15689" s="11" t="s">
        <v>752</v>
      </c>
      <c r="D15689" s="11" t="s">
        <v>662</v>
      </c>
      <c r="F15689" s="15">
        <f>IF(ISBLANK($D15689),"",IF(ISBLANK($E15689),VLOOKUP($D15689,$J:$K,2,FALSE),VLOOKUP($E15689,'Daycare Packages'!$A:$G,7,FALSE)))</f>
        <v>30</v>
      </c>
      <c r="G15689" s="15"/>
      <c r="H15689" s="15">
        <f t="shared" si="522"/>
        <v>30</v>
      </c>
      <c r="I15689" s="198">
        <f t="shared" si="523"/>
        <v>12</v>
      </c>
    </row>
    <row r="15690" spans="1:9" x14ac:dyDescent="0.3">
      <c r="A15690" s="10">
        <v>43805</v>
      </c>
      <c r="B15690" s="11" t="s">
        <v>139</v>
      </c>
      <c r="C15690" s="11" t="s">
        <v>867</v>
      </c>
      <c r="D15690" s="11" t="s">
        <v>662</v>
      </c>
      <c r="E15690" s="11">
        <v>7032410</v>
      </c>
      <c r="F15690" s="15">
        <f>IF(ISBLANK($D15690),"",IF(ISBLANK($E15690),VLOOKUP($D15690,$J:$K,2,FALSE),VLOOKUP($E15690,'Daycare Packages'!$A:$G,7,FALSE)))</f>
        <v>27</v>
      </c>
      <c r="G15690" s="15"/>
      <c r="H15690" s="15">
        <f t="shared" si="522"/>
        <v>27</v>
      </c>
      <c r="I15690" s="198">
        <f t="shared" si="523"/>
        <v>12</v>
      </c>
    </row>
    <row r="15691" spans="1:9" x14ac:dyDescent="0.3">
      <c r="A15691" s="10">
        <v>43805</v>
      </c>
      <c r="B15691" s="11" t="s">
        <v>214</v>
      </c>
      <c r="C15691" s="11" t="s">
        <v>686</v>
      </c>
      <c r="D15691" s="11" t="s">
        <v>662</v>
      </c>
      <c r="E15691" s="11">
        <v>7045587</v>
      </c>
      <c r="F15691" s="15">
        <f>IF(ISBLANK($D15691),"",IF(ISBLANK($E15691),VLOOKUP($D15691,$J:$K,2,FALSE),VLOOKUP($E15691,'Daycare Packages'!$A:$G,7,FALSE)))</f>
        <v>23.4</v>
      </c>
      <c r="G15691" s="15"/>
      <c r="H15691" s="15">
        <f t="shared" si="522"/>
        <v>23.4</v>
      </c>
      <c r="I15691" s="198">
        <f t="shared" si="523"/>
        <v>12</v>
      </c>
    </row>
    <row r="15692" spans="1:9" x14ac:dyDescent="0.3">
      <c r="A15692" s="10">
        <v>43805</v>
      </c>
      <c r="B15692" s="11" t="s">
        <v>214</v>
      </c>
      <c r="C15692" s="11" t="s">
        <v>878</v>
      </c>
      <c r="D15692" s="11" t="s">
        <v>662</v>
      </c>
      <c r="E15692" s="11">
        <v>7045587</v>
      </c>
      <c r="F15692" s="15">
        <f>IF(ISBLANK($D15692),"",IF(ISBLANK($E15692),VLOOKUP($D15692,$J:$K,2,FALSE),VLOOKUP($E15692,'Daycare Packages'!$A:$G,7,FALSE)))</f>
        <v>23.4</v>
      </c>
      <c r="G15692" s="15"/>
      <c r="H15692" s="15">
        <f t="shared" si="522"/>
        <v>23.4</v>
      </c>
      <c r="I15692" s="198">
        <f t="shared" si="523"/>
        <v>12</v>
      </c>
    </row>
    <row r="15693" spans="1:9" x14ac:dyDescent="0.3">
      <c r="A15693" s="10">
        <v>43805</v>
      </c>
      <c r="B15693" s="11" t="s">
        <v>405</v>
      </c>
      <c r="C15693" s="11" t="s">
        <v>1060</v>
      </c>
      <c r="D15693" s="11" t="s">
        <v>662</v>
      </c>
      <c r="E15693" s="11">
        <v>6961528</v>
      </c>
      <c r="F15693" s="15">
        <f>IF(ISBLANK($D15693),"",IF(ISBLANK($E15693),VLOOKUP($D15693,$J:$K,2,FALSE),VLOOKUP($E15693,'Daycare Packages'!$A:$G,7,FALSE)))</f>
        <v>27</v>
      </c>
      <c r="G15693" s="15"/>
      <c r="H15693" s="15">
        <f t="shared" si="522"/>
        <v>27</v>
      </c>
      <c r="I15693" s="198">
        <f t="shared" si="523"/>
        <v>12</v>
      </c>
    </row>
    <row r="15694" spans="1:9" x14ac:dyDescent="0.3">
      <c r="A15694" s="10">
        <v>43805</v>
      </c>
      <c r="B15694" s="11" t="s">
        <v>185</v>
      </c>
      <c r="C15694" s="11" t="s">
        <v>670</v>
      </c>
      <c r="D15694" s="11" t="s">
        <v>662</v>
      </c>
      <c r="E15694" s="11">
        <v>6992618</v>
      </c>
      <c r="F15694" s="15">
        <f>IF(ISBLANK($D15694),"",IF(ISBLANK($E15694),VLOOKUP($D15694,$J:$K,2,FALSE),VLOOKUP($E15694,'Daycare Packages'!$A:$G,7,FALSE)))</f>
        <v>26</v>
      </c>
      <c r="G15694" s="15"/>
      <c r="H15694" s="15">
        <f t="shared" si="522"/>
        <v>26</v>
      </c>
      <c r="I15694" s="198">
        <f t="shared" si="523"/>
        <v>12</v>
      </c>
    </row>
    <row r="15695" spans="1:9" x14ac:dyDescent="0.3">
      <c r="A15695" s="10">
        <v>43805</v>
      </c>
      <c r="B15695" s="11" t="s">
        <v>1974</v>
      </c>
      <c r="C15695" s="11" t="s">
        <v>2011</v>
      </c>
      <c r="D15695" s="11" t="s">
        <v>662</v>
      </c>
      <c r="F15695" s="15">
        <f>IF(ISBLANK($D15695),"",IF(ISBLANK($E15695),VLOOKUP($D15695,$J:$K,2,FALSE),VLOOKUP($E15695,'Daycare Packages'!$A:$G,7,FALSE)))</f>
        <v>30</v>
      </c>
      <c r="G15695" s="15"/>
      <c r="H15695" s="15">
        <f t="shared" si="522"/>
        <v>30</v>
      </c>
      <c r="I15695" s="198">
        <f t="shared" si="523"/>
        <v>12</v>
      </c>
    </row>
    <row r="15696" spans="1:9" x14ac:dyDescent="0.3">
      <c r="A15696" s="10">
        <v>43805</v>
      </c>
      <c r="B15696" s="11" t="s">
        <v>1311</v>
      </c>
      <c r="C15696" s="11" t="s">
        <v>1312</v>
      </c>
      <c r="D15696" s="11" t="s">
        <v>662</v>
      </c>
      <c r="E15696" s="11">
        <v>6961586</v>
      </c>
      <c r="F15696" s="15">
        <f>IF(ISBLANK($D15696),"",IF(ISBLANK($E15696),VLOOKUP($D15696,$J:$K,2,FALSE),VLOOKUP($E15696,'Daycare Packages'!$A:$G,7,FALSE)))</f>
        <v>23</v>
      </c>
      <c r="G15696" s="15"/>
      <c r="H15696" s="15">
        <f t="shared" si="522"/>
        <v>23</v>
      </c>
      <c r="I15696" s="198">
        <f t="shared" si="523"/>
        <v>12</v>
      </c>
    </row>
    <row r="15697" spans="1:9" x14ac:dyDescent="0.3">
      <c r="A15697" s="10">
        <v>43805</v>
      </c>
      <c r="B15697" s="11" t="s">
        <v>172</v>
      </c>
      <c r="C15697" s="11" t="s">
        <v>773</v>
      </c>
      <c r="D15697" s="11" t="s">
        <v>662</v>
      </c>
      <c r="F15697" s="15">
        <f>IF(ISBLANK($D15697),"",IF(ISBLANK($E15697),VLOOKUP($D15697,$J:$K,2,FALSE),VLOOKUP($E15697,'Daycare Packages'!$A:$G,7,FALSE)))</f>
        <v>30</v>
      </c>
      <c r="G15697" s="15"/>
      <c r="H15697" s="15">
        <f t="shared" si="522"/>
        <v>30</v>
      </c>
      <c r="I15697" s="198">
        <f t="shared" si="523"/>
        <v>12</v>
      </c>
    </row>
    <row r="15698" spans="1:9" x14ac:dyDescent="0.3">
      <c r="A15698" s="10">
        <v>43805</v>
      </c>
      <c r="B15698" s="11" t="s">
        <v>2577</v>
      </c>
      <c r="C15698" s="11" t="s">
        <v>2578</v>
      </c>
      <c r="D15698" s="11" t="s">
        <v>662</v>
      </c>
      <c r="E15698" s="11">
        <v>7033947</v>
      </c>
      <c r="F15698" s="15">
        <f>IF(ISBLANK($D15698),"",IF(ISBLANK($E15698),VLOOKUP($D15698,$J:$K,2,FALSE),VLOOKUP($E15698,'Daycare Packages'!$A:$G,7,FALSE)))</f>
        <v>27</v>
      </c>
      <c r="G15698" s="15"/>
      <c r="H15698" s="15">
        <f t="shared" si="522"/>
        <v>27</v>
      </c>
      <c r="I15698" s="198">
        <f t="shared" si="523"/>
        <v>12</v>
      </c>
    </row>
    <row r="15699" spans="1:9" x14ac:dyDescent="0.3">
      <c r="A15699" s="10">
        <v>43805</v>
      </c>
      <c r="B15699" s="11" t="s">
        <v>160</v>
      </c>
      <c r="C15699" s="11" t="s">
        <v>1761</v>
      </c>
      <c r="D15699" s="11" t="s">
        <v>662</v>
      </c>
      <c r="E15699" s="11">
        <v>7007163</v>
      </c>
      <c r="F15699" s="15">
        <f>IF(ISBLANK($D15699),"",IF(ISBLANK($E15699),VLOOKUP($D15699,$J:$K,2,FALSE),VLOOKUP($E15699,'Daycare Packages'!$A:$G,7,FALSE)))</f>
        <v>25</v>
      </c>
      <c r="G15699" s="15"/>
      <c r="H15699" s="15">
        <f t="shared" si="522"/>
        <v>25</v>
      </c>
      <c r="I15699" s="198">
        <f t="shared" si="523"/>
        <v>12</v>
      </c>
    </row>
    <row r="15700" spans="1:9" x14ac:dyDescent="0.3">
      <c r="A15700" s="10">
        <v>43805</v>
      </c>
      <c r="B15700" s="11" t="s">
        <v>193</v>
      </c>
      <c r="C15700" s="11" t="s">
        <v>776</v>
      </c>
      <c r="D15700" s="11" t="s">
        <v>662</v>
      </c>
      <c r="E15700" s="11">
        <v>7026464</v>
      </c>
      <c r="F15700" s="15">
        <f>IF(ISBLANK($D15700),"",IF(ISBLANK($E15700),VLOOKUP($D15700,$J:$K,2,FALSE),VLOOKUP($E15700,'Daycare Packages'!$A:$G,7,FALSE)))</f>
        <v>27</v>
      </c>
      <c r="G15700" s="15"/>
      <c r="H15700" s="15">
        <f t="shared" si="522"/>
        <v>27</v>
      </c>
      <c r="I15700" s="198">
        <f t="shared" si="523"/>
        <v>12</v>
      </c>
    </row>
    <row r="15701" spans="1:9" x14ac:dyDescent="0.3">
      <c r="A15701" s="10">
        <v>43805</v>
      </c>
      <c r="B15701" s="11" t="s">
        <v>2340</v>
      </c>
      <c r="C15701" s="11" t="s">
        <v>2341</v>
      </c>
      <c r="D15701" s="11" t="s">
        <v>662</v>
      </c>
      <c r="E15701" s="11">
        <v>6999978</v>
      </c>
      <c r="F15701" s="15">
        <f>IF(ISBLANK($D15701),"",IF(ISBLANK($E15701),VLOOKUP($D15701,$J:$K,2,FALSE),VLOOKUP($E15701,'Daycare Packages'!$A:$G,7,FALSE)))</f>
        <v>26</v>
      </c>
      <c r="G15701" s="15"/>
      <c r="H15701" s="15">
        <f t="shared" si="522"/>
        <v>26</v>
      </c>
      <c r="I15701" s="198">
        <f t="shared" si="523"/>
        <v>12</v>
      </c>
    </row>
    <row r="15702" spans="1:9" x14ac:dyDescent="0.3">
      <c r="A15702" s="10">
        <v>43805</v>
      </c>
      <c r="B15702" s="11" t="s">
        <v>1317</v>
      </c>
      <c r="C15702" s="11" t="s">
        <v>633</v>
      </c>
      <c r="D15702" s="11" t="s">
        <v>662</v>
      </c>
      <c r="E15702" s="11">
        <v>7004682</v>
      </c>
      <c r="F15702" s="15">
        <f>IF(ISBLANK($D15702),"",IF(ISBLANK($E15702),VLOOKUP($D15702,$J:$K,2,FALSE),VLOOKUP($E15702,'Daycare Packages'!$A:$G,7,FALSE)))</f>
        <v>26</v>
      </c>
      <c r="G15702" s="15"/>
      <c r="H15702" s="15">
        <f t="shared" si="522"/>
        <v>26</v>
      </c>
      <c r="I15702" s="198">
        <f t="shared" si="523"/>
        <v>12</v>
      </c>
    </row>
    <row r="15703" spans="1:9" x14ac:dyDescent="0.3">
      <c r="A15703" s="10">
        <v>43805</v>
      </c>
      <c r="B15703" s="11" t="s">
        <v>677</v>
      </c>
      <c r="C15703" s="11" t="s">
        <v>678</v>
      </c>
      <c r="D15703" s="11" t="s">
        <v>662</v>
      </c>
      <c r="F15703" s="15">
        <f>IF(ISBLANK($D15703),"",IF(ISBLANK($E15703),VLOOKUP($D15703,$J:$K,2,FALSE),VLOOKUP($E15703,'Daycare Packages'!$A:$G,7,FALSE)))</f>
        <v>30</v>
      </c>
      <c r="G15703" s="15"/>
      <c r="H15703" s="15">
        <f t="shared" si="522"/>
        <v>30</v>
      </c>
      <c r="I15703" s="198">
        <f t="shared" si="523"/>
        <v>12</v>
      </c>
    </row>
    <row r="15704" spans="1:9" x14ac:dyDescent="0.3">
      <c r="A15704" s="10">
        <v>43805</v>
      </c>
      <c r="B15704" s="11" t="s">
        <v>770</v>
      </c>
      <c r="C15704" s="11" t="s">
        <v>771</v>
      </c>
      <c r="D15704" s="11" t="s">
        <v>662</v>
      </c>
      <c r="F15704" s="15">
        <f>IF(ISBLANK($D15704),"",IF(ISBLANK($E15704),VLOOKUP($D15704,$J:$K,2,FALSE),VLOOKUP($E15704,'Daycare Packages'!$A:$G,7,FALSE)))</f>
        <v>30</v>
      </c>
      <c r="G15704" s="15"/>
      <c r="H15704" s="15">
        <f t="shared" si="522"/>
        <v>30</v>
      </c>
      <c r="I15704" s="198">
        <f t="shared" si="523"/>
        <v>12</v>
      </c>
    </row>
    <row r="15705" spans="1:9" x14ac:dyDescent="0.3">
      <c r="A15705" s="10">
        <v>43805</v>
      </c>
      <c r="B15705" s="11" t="s">
        <v>1947</v>
      </c>
      <c r="C15705" s="11" t="s">
        <v>1948</v>
      </c>
      <c r="D15705" s="11" t="s">
        <v>662</v>
      </c>
      <c r="F15705" s="15">
        <f>IF(ISBLANK($D15705),"",IF(ISBLANK($E15705),VLOOKUP($D15705,$J:$K,2,FALSE),VLOOKUP($E15705,'Daycare Packages'!$A:$G,7,FALSE)))</f>
        <v>30</v>
      </c>
      <c r="G15705" s="15"/>
      <c r="H15705" s="15">
        <f t="shared" si="522"/>
        <v>30</v>
      </c>
      <c r="I15705" s="198">
        <f t="shared" si="523"/>
        <v>12</v>
      </c>
    </row>
    <row r="15706" spans="1:9" x14ac:dyDescent="0.3">
      <c r="A15706" s="10">
        <v>43805</v>
      </c>
      <c r="B15706" s="11" t="s">
        <v>699</v>
      </c>
      <c r="C15706" s="11" t="s">
        <v>478</v>
      </c>
      <c r="D15706" s="11" t="s">
        <v>662</v>
      </c>
      <c r="F15706" s="15">
        <f>IF(ISBLANK($D15706),"",IF(ISBLANK($E15706),VLOOKUP($D15706,$J:$K,2,FALSE),VLOOKUP($E15706,'Daycare Packages'!$A:$G,7,FALSE)))</f>
        <v>30</v>
      </c>
      <c r="G15706" s="15">
        <v>-3</v>
      </c>
      <c r="H15706" s="15">
        <f t="shared" si="522"/>
        <v>27</v>
      </c>
      <c r="I15706" s="198">
        <f t="shared" si="523"/>
        <v>12</v>
      </c>
    </row>
    <row r="15707" spans="1:9" x14ac:dyDescent="0.3">
      <c r="A15707" s="10">
        <v>43805</v>
      </c>
      <c r="B15707" s="11" t="s">
        <v>1805</v>
      </c>
      <c r="C15707" s="11" t="s">
        <v>548</v>
      </c>
      <c r="D15707" s="11" t="s">
        <v>662</v>
      </c>
      <c r="F15707" s="15">
        <f>IF(ISBLANK($D15707),"",IF(ISBLANK($E15707),VLOOKUP($D15707,$J:$K,2,FALSE),VLOOKUP($E15707,'Daycare Packages'!$A:$G,7,FALSE)))</f>
        <v>30</v>
      </c>
      <c r="G15707" s="15"/>
      <c r="H15707" s="15">
        <f t="shared" si="522"/>
        <v>30</v>
      </c>
      <c r="I15707" s="198">
        <f t="shared" si="523"/>
        <v>12</v>
      </c>
    </row>
    <row r="15708" spans="1:9" x14ac:dyDescent="0.3">
      <c r="A15708" s="10">
        <v>43805</v>
      </c>
      <c r="B15708" s="11" t="s">
        <v>989</v>
      </c>
      <c r="C15708" s="11" t="s">
        <v>765</v>
      </c>
      <c r="D15708" s="11" t="s">
        <v>662</v>
      </c>
      <c r="F15708" s="15">
        <f>IF(ISBLANK($D15708),"",IF(ISBLANK($E15708),VLOOKUP($D15708,$J:$K,2,FALSE),VLOOKUP($E15708,'Daycare Packages'!$A:$G,7,FALSE)))</f>
        <v>30</v>
      </c>
      <c r="G15708" s="15"/>
      <c r="H15708" s="15">
        <f t="shared" si="522"/>
        <v>30</v>
      </c>
      <c r="I15708" s="198">
        <f t="shared" si="523"/>
        <v>12</v>
      </c>
    </row>
    <row r="15709" spans="1:9" x14ac:dyDescent="0.3">
      <c r="A15709" s="10">
        <v>43805</v>
      </c>
      <c r="B15709" s="11" t="s">
        <v>206</v>
      </c>
      <c r="C15709" s="11" t="s">
        <v>424</v>
      </c>
      <c r="D15709" s="11" t="s">
        <v>662</v>
      </c>
      <c r="E15709" s="11">
        <v>6955410</v>
      </c>
      <c r="F15709" s="15">
        <f>IF(ISBLANK($D15709),"",IF(ISBLANK($E15709),VLOOKUP($D15709,$J:$K,2,FALSE),VLOOKUP($E15709,'Daycare Packages'!$A:$G,7,FALSE)))</f>
        <v>27</v>
      </c>
      <c r="G15709" s="15"/>
      <c r="H15709" s="15">
        <f t="shared" si="522"/>
        <v>27</v>
      </c>
      <c r="I15709" s="198">
        <f t="shared" si="523"/>
        <v>12</v>
      </c>
    </row>
    <row r="15710" spans="1:9" x14ac:dyDescent="0.3">
      <c r="A15710" s="10">
        <v>43805</v>
      </c>
      <c r="B15710" s="11" t="s">
        <v>876</v>
      </c>
      <c r="C15710" s="11" t="s">
        <v>877</v>
      </c>
      <c r="D15710" s="11" t="s">
        <v>662</v>
      </c>
      <c r="F15710" s="15">
        <f>IF(ISBLANK($D15710),"",IF(ISBLANK($E15710),VLOOKUP($D15710,$J:$K,2,FALSE),VLOOKUP($E15710,'Daycare Packages'!$A:$G,7,FALSE)))</f>
        <v>30</v>
      </c>
      <c r="G15710" s="15"/>
      <c r="H15710" s="15">
        <f t="shared" si="522"/>
        <v>30</v>
      </c>
      <c r="I15710" s="198">
        <f t="shared" si="523"/>
        <v>12</v>
      </c>
    </row>
    <row r="15711" spans="1:9" x14ac:dyDescent="0.3">
      <c r="A15711" s="10">
        <v>43805</v>
      </c>
      <c r="B15711" s="11" t="s">
        <v>663</v>
      </c>
      <c r="C15711" s="11" t="s">
        <v>665</v>
      </c>
      <c r="D15711" s="11" t="s">
        <v>662</v>
      </c>
      <c r="F15711" s="15">
        <f>IF(ISBLANK($D15711),"",IF(ISBLANK($E15711),VLOOKUP($D15711,$J:$K,2,FALSE),VLOOKUP($E15711,'Daycare Packages'!$A:$G,7,FALSE)))</f>
        <v>30</v>
      </c>
      <c r="G15711" s="15"/>
      <c r="H15711" s="15">
        <f t="shared" si="522"/>
        <v>30</v>
      </c>
      <c r="I15711" s="198">
        <f t="shared" si="523"/>
        <v>12</v>
      </c>
    </row>
    <row r="15712" spans="1:9" x14ac:dyDescent="0.3">
      <c r="A15712" s="10">
        <v>43805</v>
      </c>
      <c r="B15712" s="11" t="s">
        <v>663</v>
      </c>
      <c r="C15712" s="11" t="s">
        <v>664</v>
      </c>
      <c r="D15712" s="11" t="s">
        <v>662</v>
      </c>
      <c r="F15712" s="15">
        <f>IF(ISBLANK($D15712),"",IF(ISBLANK($E15712),VLOOKUP($D15712,$J:$K,2,FALSE),VLOOKUP($E15712,'Daycare Packages'!$A:$G,7,FALSE)))</f>
        <v>30</v>
      </c>
      <c r="G15712" s="15"/>
      <c r="H15712" s="15">
        <f t="shared" si="522"/>
        <v>30</v>
      </c>
      <c r="I15712" s="198">
        <f t="shared" si="523"/>
        <v>12</v>
      </c>
    </row>
    <row r="15713" spans="1:9" x14ac:dyDescent="0.3">
      <c r="A15713" s="10">
        <v>43805</v>
      </c>
      <c r="B15713" s="11" t="s">
        <v>140</v>
      </c>
      <c r="C15713" s="11" t="s">
        <v>475</v>
      </c>
      <c r="D15713" s="11" t="s">
        <v>662</v>
      </c>
      <c r="E15713" s="11">
        <v>7008781</v>
      </c>
      <c r="F15713" s="15">
        <f>IF(ISBLANK($D15713),"",IF(ISBLANK($E15713),VLOOKUP($D15713,$J:$K,2,FALSE),VLOOKUP($E15713,'Daycare Packages'!$A:$G,7,FALSE)))</f>
        <v>26</v>
      </c>
      <c r="G15713" s="15"/>
      <c r="H15713" s="15">
        <f t="shared" ref="H15713:H15776" si="524">IF(ISBLANK(D15713),"",SUM(F15713:G15713))</f>
        <v>26</v>
      </c>
      <c r="I15713" s="198">
        <f t="shared" si="523"/>
        <v>12</v>
      </c>
    </row>
    <row r="15714" spans="1:9" x14ac:dyDescent="0.3">
      <c r="A15714" s="10">
        <v>43805</v>
      </c>
      <c r="B15714" s="11" t="s">
        <v>163</v>
      </c>
      <c r="C15714" s="11" t="s">
        <v>805</v>
      </c>
      <c r="D15714" s="11" t="s">
        <v>662</v>
      </c>
      <c r="F15714" s="15">
        <f>IF(ISBLANK($D15714),"",IF(ISBLANK($E15714),VLOOKUP($D15714,$J:$K,2,FALSE),VLOOKUP($E15714,'Daycare Packages'!$A:$G,7,FALSE)))</f>
        <v>30</v>
      </c>
      <c r="G15714" s="15"/>
      <c r="H15714" s="15">
        <f t="shared" si="524"/>
        <v>30</v>
      </c>
      <c r="I15714" s="198">
        <f t="shared" si="523"/>
        <v>12</v>
      </c>
    </row>
    <row r="15715" spans="1:9" x14ac:dyDescent="0.3">
      <c r="A15715" s="55">
        <v>43805</v>
      </c>
      <c r="B15715" s="56" t="s">
        <v>147</v>
      </c>
      <c r="C15715" s="56" t="s">
        <v>796</v>
      </c>
      <c r="D15715" s="56" t="s">
        <v>662</v>
      </c>
      <c r="E15715" s="56">
        <v>6931199</v>
      </c>
      <c r="F15715" s="59">
        <f>IF(ISBLANK($D15715),"",IF(ISBLANK($E15715),VLOOKUP($D15715,$J:$K,2,FALSE),VLOOKUP($E15715,'Daycare Packages'!$A:$G,7,FALSE)))</f>
        <v>23</v>
      </c>
      <c r="G15715" s="59"/>
      <c r="H15715" s="59">
        <f t="shared" si="524"/>
        <v>23</v>
      </c>
      <c r="I15715" s="198">
        <f t="shared" si="523"/>
        <v>12</v>
      </c>
    </row>
    <row r="15716" spans="1:9" x14ac:dyDescent="0.3">
      <c r="A15716" s="10">
        <v>43806</v>
      </c>
      <c r="B15716" s="11" t="s">
        <v>941</v>
      </c>
      <c r="C15716" s="11" t="s">
        <v>487</v>
      </c>
      <c r="D15716" s="11" t="s">
        <v>662</v>
      </c>
      <c r="F15716" s="15">
        <f>IF(ISBLANK($D15716),"",IF(ISBLANK($E15716),VLOOKUP($D15716,$J:$K,2,FALSE),VLOOKUP($E15716,'Daycare Packages'!$A:$G,7,FALSE)))</f>
        <v>30</v>
      </c>
      <c r="G15716" s="15"/>
      <c r="H15716" s="15">
        <f t="shared" si="524"/>
        <v>30</v>
      </c>
      <c r="I15716" s="198">
        <f t="shared" si="523"/>
        <v>12</v>
      </c>
    </row>
    <row r="15717" spans="1:9" x14ac:dyDescent="0.3">
      <c r="A15717" s="10">
        <v>43806</v>
      </c>
      <c r="B15717" s="11" t="s">
        <v>1065</v>
      </c>
      <c r="C15717" s="11" t="s">
        <v>996</v>
      </c>
      <c r="D15717" s="11" t="s">
        <v>662</v>
      </c>
      <c r="F15717" s="15">
        <f>IF(ISBLANK($D15717),"",IF(ISBLANK($E15717),VLOOKUP($D15717,$J:$K,2,FALSE),VLOOKUP($E15717,'Daycare Packages'!$A:$G,7,FALSE)))</f>
        <v>30</v>
      </c>
      <c r="G15717" s="15"/>
      <c r="H15717" s="15">
        <f t="shared" si="524"/>
        <v>30</v>
      </c>
      <c r="I15717" s="198">
        <f t="shared" si="523"/>
        <v>12</v>
      </c>
    </row>
    <row r="15718" spans="1:9" x14ac:dyDescent="0.3">
      <c r="A15718" s="10">
        <v>43806</v>
      </c>
      <c r="B15718" s="11" t="s">
        <v>760</v>
      </c>
      <c r="C15718" s="11" t="s">
        <v>761</v>
      </c>
      <c r="D15718" s="11" t="s">
        <v>662</v>
      </c>
      <c r="F15718" s="15">
        <f>IF(ISBLANK($D15718),"",IF(ISBLANK($E15718),VLOOKUP($D15718,$J:$K,2,FALSE),VLOOKUP($E15718,'Daycare Packages'!$A:$G,7,FALSE)))</f>
        <v>30</v>
      </c>
      <c r="G15718" s="15"/>
      <c r="H15718" s="15">
        <f t="shared" si="524"/>
        <v>30</v>
      </c>
      <c r="I15718" s="198">
        <f t="shared" si="523"/>
        <v>12</v>
      </c>
    </row>
    <row r="15719" spans="1:9" x14ac:dyDescent="0.3">
      <c r="A15719" s="10">
        <v>43806</v>
      </c>
      <c r="B15719" s="11" t="s">
        <v>1521</v>
      </c>
      <c r="C15719" s="11" t="s">
        <v>1522</v>
      </c>
      <c r="D15719" s="11" t="s">
        <v>662</v>
      </c>
      <c r="F15719" s="15">
        <f>IF(ISBLANK($D15719),"",IF(ISBLANK($E15719),VLOOKUP($D15719,$J:$K,2,FALSE),VLOOKUP($E15719,'Daycare Packages'!$A:$G,7,FALSE)))</f>
        <v>30</v>
      </c>
      <c r="G15719" s="15"/>
      <c r="H15719" s="15">
        <f t="shared" si="524"/>
        <v>30</v>
      </c>
      <c r="I15719" s="198">
        <f t="shared" si="523"/>
        <v>12</v>
      </c>
    </row>
    <row r="15720" spans="1:9" x14ac:dyDescent="0.3">
      <c r="A15720" s="10">
        <v>43806</v>
      </c>
      <c r="B15720" s="11" t="s">
        <v>186</v>
      </c>
      <c r="C15720" s="11" t="s">
        <v>561</v>
      </c>
      <c r="D15720" s="11" t="s">
        <v>662</v>
      </c>
      <c r="E15720" s="11">
        <v>6937918</v>
      </c>
      <c r="F15720" s="15">
        <f>IF(ISBLANK($D15720),"",IF(ISBLANK($E15720),VLOOKUP($D15720,$J:$K,2,FALSE),VLOOKUP($E15720,'Daycare Packages'!$A:$G,7,FALSE)))</f>
        <v>23</v>
      </c>
      <c r="G15720" s="15"/>
      <c r="H15720" s="15">
        <f t="shared" si="524"/>
        <v>23</v>
      </c>
      <c r="I15720" s="198">
        <f t="shared" si="523"/>
        <v>12</v>
      </c>
    </row>
    <row r="15721" spans="1:9" x14ac:dyDescent="0.3">
      <c r="A15721" s="10">
        <v>43806</v>
      </c>
      <c r="B15721" s="11" t="s">
        <v>2713</v>
      </c>
      <c r="C15721" s="11" t="s">
        <v>415</v>
      </c>
      <c r="D15721" s="11" t="s">
        <v>662</v>
      </c>
      <c r="E15721" s="11">
        <v>6989617</v>
      </c>
      <c r="F15721" s="15">
        <f>IF(ISBLANK($D15721),"",IF(ISBLANK($E15721),VLOOKUP($D15721,$J:$K,2,FALSE),VLOOKUP($E15721,'Daycare Packages'!$A:$G,7,FALSE)))</f>
        <v>26</v>
      </c>
      <c r="G15721" s="15"/>
      <c r="H15721" s="15">
        <f t="shared" si="524"/>
        <v>26</v>
      </c>
      <c r="I15721" s="198">
        <f t="shared" si="523"/>
        <v>12</v>
      </c>
    </row>
    <row r="15722" spans="1:9" x14ac:dyDescent="0.3">
      <c r="A15722" s="10">
        <v>43806</v>
      </c>
      <c r="B15722" s="11" t="s">
        <v>114</v>
      </c>
      <c r="C15722" s="11" t="s">
        <v>661</v>
      </c>
      <c r="D15722" s="11" t="s">
        <v>662</v>
      </c>
      <c r="E15722" s="11">
        <v>6939596</v>
      </c>
      <c r="F15722" s="15">
        <f>IF(ISBLANK($D15722),"",IF(ISBLANK($E15722),VLOOKUP($D15722,$J:$K,2,FALSE),VLOOKUP($E15722,'Daycare Packages'!$A:$G,7,FALSE)))</f>
        <v>23</v>
      </c>
      <c r="G15722" s="15"/>
      <c r="H15722" s="15">
        <f t="shared" si="524"/>
        <v>23</v>
      </c>
      <c r="I15722" s="198">
        <f t="shared" si="523"/>
        <v>12</v>
      </c>
    </row>
    <row r="15723" spans="1:9" x14ac:dyDescent="0.3">
      <c r="A15723" s="10">
        <v>43806</v>
      </c>
      <c r="B15723" s="11" t="s">
        <v>836</v>
      </c>
      <c r="C15723" s="11" t="s">
        <v>498</v>
      </c>
      <c r="D15723" s="11" t="s">
        <v>662</v>
      </c>
      <c r="F15723" s="15">
        <f>IF(ISBLANK($D15723),"",IF(ISBLANK($E15723),VLOOKUP($D15723,$J:$K,2,FALSE),VLOOKUP($E15723,'Daycare Packages'!$A:$G,7,FALSE)))</f>
        <v>30</v>
      </c>
      <c r="G15723" s="15"/>
      <c r="H15723" s="15">
        <f t="shared" si="524"/>
        <v>30</v>
      </c>
      <c r="I15723" s="198">
        <f t="shared" si="523"/>
        <v>12</v>
      </c>
    </row>
    <row r="15724" spans="1:9" x14ac:dyDescent="0.3">
      <c r="A15724" s="10">
        <v>43806</v>
      </c>
      <c r="B15724" s="11" t="s">
        <v>449</v>
      </c>
      <c r="C15724" s="11" t="s">
        <v>450</v>
      </c>
      <c r="D15724" s="11" t="s">
        <v>659</v>
      </c>
      <c r="F15724" s="15">
        <f>IF(ISBLANK($D15724),"",IF(ISBLANK($E15724),VLOOKUP($D15724,$J:$K,2,FALSE),VLOOKUP($E15724,'Daycare Packages'!$A:$G,7,FALSE)))</f>
        <v>20</v>
      </c>
      <c r="G15724" s="15"/>
      <c r="H15724" s="15">
        <f t="shared" si="524"/>
        <v>20</v>
      </c>
      <c r="I15724" s="198">
        <f t="shared" si="523"/>
        <v>12</v>
      </c>
    </row>
    <row r="15725" spans="1:9" x14ac:dyDescent="0.3">
      <c r="A15725" s="10">
        <v>43806</v>
      </c>
      <c r="B15725" s="11" t="s">
        <v>1321</v>
      </c>
      <c r="C15725" s="11" t="s">
        <v>1117</v>
      </c>
      <c r="D15725" s="11" t="s">
        <v>662</v>
      </c>
      <c r="E15725" s="11">
        <v>6979724</v>
      </c>
      <c r="F15725" s="15">
        <f>IF(ISBLANK($D15725),"",IF(ISBLANK($E15725),VLOOKUP($D15725,$J:$K,2,FALSE),VLOOKUP($E15725,'Daycare Packages'!$A:$G,7,FALSE)))</f>
        <v>26</v>
      </c>
      <c r="G15725" s="15"/>
      <c r="H15725" s="15">
        <f t="shared" si="524"/>
        <v>26</v>
      </c>
      <c r="I15725" s="198">
        <f t="shared" si="523"/>
        <v>12</v>
      </c>
    </row>
    <row r="15726" spans="1:9" x14ac:dyDescent="0.3">
      <c r="A15726" s="10">
        <v>43806</v>
      </c>
      <c r="B15726" s="11" t="s">
        <v>1321</v>
      </c>
      <c r="C15726" s="11" t="s">
        <v>1322</v>
      </c>
      <c r="D15726" s="11" t="s">
        <v>662</v>
      </c>
      <c r="E15726" s="11">
        <v>6979724</v>
      </c>
      <c r="F15726" s="15">
        <f>IF(ISBLANK($D15726),"",IF(ISBLANK($E15726),VLOOKUP($D15726,$J:$K,2,FALSE),VLOOKUP($E15726,'Daycare Packages'!$A:$G,7,FALSE)))</f>
        <v>26</v>
      </c>
      <c r="G15726" s="15"/>
      <c r="H15726" s="15">
        <f t="shared" si="524"/>
        <v>26</v>
      </c>
      <c r="I15726" s="198">
        <f t="shared" si="523"/>
        <v>12</v>
      </c>
    </row>
    <row r="15727" spans="1:9" x14ac:dyDescent="0.3">
      <c r="A15727" s="10">
        <v>43806</v>
      </c>
      <c r="B15727" s="11" t="s">
        <v>115</v>
      </c>
      <c r="C15727" s="11" t="s">
        <v>764</v>
      </c>
      <c r="D15727" s="11" t="s">
        <v>662</v>
      </c>
      <c r="E15727" s="11">
        <v>6998367</v>
      </c>
      <c r="F15727" s="15">
        <f>IF(ISBLANK($D15727),"",IF(ISBLANK($E15727),VLOOKUP($D15727,$J:$K,2,FALSE),VLOOKUP($E15727,'Daycare Packages'!$A:$G,7,FALSE)))</f>
        <v>23</v>
      </c>
      <c r="G15727" s="15"/>
      <c r="H15727" s="15">
        <f t="shared" si="524"/>
        <v>23</v>
      </c>
      <c r="I15727" s="198">
        <f t="shared" si="523"/>
        <v>12</v>
      </c>
    </row>
    <row r="15728" spans="1:9" x14ac:dyDescent="0.3">
      <c r="A15728" s="10">
        <v>43806</v>
      </c>
      <c r="B15728" s="11" t="s">
        <v>688</v>
      </c>
      <c r="C15728" s="11" t="s">
        <v>689</v>
      </c>
      <c r="D15728" s="11" t="s">
        <v>662</v>
      </c>
      <c r="F15728" s="15">
        <f>IF(ISBLANK($D15728),"",IF(ISBLANK($E15728),VLOOKUP($D15728,$J:$K,2,FALSE),VLOOKUP($E15728,'Daycare Packages'!$A:$G,7,FALSE)))</f>
        <v>30</v>
      </c>
      <c r="G15728" s="15"/>
      <c r="H15728" s="15">
        <f t="shared" si="524"/>
        <v>30</v>
      </c>
      <c r="I15728" s="198">
        <f t="shared" si="523"/>
        <v>12</v>
      </c>
    </row>
    <row r="15729" spans="1:9" x14ac:dyDescent="0.3">
      <c r="A15729" s="10">
        <v>43806</v>
      </c>
      <c r="B15729" s="11" t="s">
        <v>902</v>
      </c>
      <c r="C15729" s="11" t="s">
        <v>731</v>
      </c>
      <c r="D15729" s="11" t="s">
        <v>662</v>
      </c>
      <c r="F15729" s="15">
        <f>IF(ISBLANK($D15729),"",IF(ISBLANK($E15729),VLOOKUP($D15729,$J:$K,2,FALSE),VLOOKUP($E15729,'Daycare Packages'!$A:$G,7,FALSE)))</f>
        <v>30</v>
      </c>
      <c r="G15729" s="15"/>
      <c r="H15729" s="15">
        <f t="shared" si="524"/>
        <v>30</v>
      </c>
      <c r="I15729" s="198">
        <f t="shared" si="523"/>
        <v>12</v>
      </c>
    </row>
    <row r="15730" spans="1:9" x14ac:dyDescent="0.3">
      <c r="A15730" s="10">
        <v>43806</v>
      </c>
      <c r="B15730" s="11" t="s">
        <v>2421</v>
      </c>
      <c r="C15730" s="11" t="s">
        <v>631</v>
      </c>
      <c r="D15730" s="11" t="s">
        <v>662</v>
      </c>
      <c r="F15730" s="15">
        <f>IF(ISBLANK($D15730),"",IF(ISBLANK($E15730),VLOOKUP($D15730,$J:$K,2,FALSE),VLOOKUP($E15730,'Daycare Packages'!$A:$G,7,FALSE)))</f>
        <v>30</v>
      </c>
      <c r="G15730" s="15"/>
      <c r="H15730" s="15">
        <f t="shared" si="524"/>
        <v>30</v>
      </c>
      <c r="I15730" s="198">
        <f t="shared" si="523"/>
        <v>12</v>
      </c>
    </row>
    <row r="15731" spans="1:9" x14ac:dyDescent="0.3">
      <c r="A15731" s="10">
        <v>43806</v>
      </c>
      <c r="B15731" s="11" t="s">
        <v>783</v>
      </c>
      <c r="C15731" s="11" t="s">
        <v>514</v>
      </c>
      <c r="D15731" s="11" t="s">
        <v>662</v>
      </c>
      <c r="F15731" s="15">
        <f>IF(ISBLANK($D15731),"",IF(ISBLANK($E15731),VLOOKUP($D15731,$J:$K,2,FALSE),VLOOKUP($E15731,'Daycare Packages'!$A:$G,7,FALSE)))</f>
        <v>30</v>
      </c>
      <c r="G15731" s="15"/>
      <c r="H15731" s="15">
        <f t="shared" si="524"/>
        <v>30</v>
      </c>
      <c r="I15731" s="198">
        <f t="shared" si="523"/>
        <v>12</v>
      </c>
    </row>
    <row r="15732" spans="1:9" x14ac:dyDescent="0.3">
      <c r="A15732" s="55">
        <v>43806</v>
      </c>
      <c r="B15732" s="56" t="s">
        <v>182</v>
      </c>
      <c r="C15732" s="56" t="s">
        <v>685</v>
      </c>
      <c r="D15732" s="56" t="s">
        <v>662</v>
      </c>
      <c r="E15732" s="56">
        <v>7031166</v>
      </c>
      <c r="F15732" s="59">
        <f>IF(ISBLANK($D15732),"",IF(ISBLANK($E15732),VLOOKUP($D15732,$J:$K,2,FALSE),VLOOKUP($E15732,'Daycare Packages'!$A:$G,7,FALSE)))</f>
        <v>20.7</v>
      </c>
      <c r="G15732" s="59"/>
      <c r="H15732" s="59">
        <f t="shared" si="524"/>
        <v>20.7</v>
      </c>
      <c r="I15732" s="198">
        <f t="shared" si="523"/>
        <v>12</v>
      </c>
    </row>
    <row r="15733" spans="1:9" x14ac:dyDescent="0.3">
      <c r="A15733" s="10">
        <v>43807</v>
      </c>
      <c r="B15733" s="11" t="s">
        <v>134</v>
      </c>
      <c r="C15733" s="11" t="s">
        <v>883</v>
      </c>
      <c r="D15733" s="11" t="s">
        <v>662</v>
      </c>
      <c r="E15733" s="11">
        <v>7035703</v>
      </c>
      <c r="F15733" s="15">
        <f>IF(ISBLANK($D15733),"",IF(ISBLANK($E15733),VLOOKUP($D15733,$J:$K,2,FALSE),VLOOKUP($E15733,'Daycare Packages'!$A:$G,7,FALSE)))</f>
        <v>27</v>
      </c>
      <c r="G15733" s="15"/>
      <c r="H15733" s="15">
        <f t="shared" si="524"/>
        <v>27</v>
      </c>
      <c r="I15733" s="198">
        <f t="shared" si="523"/>
        <v>12</v>
      </c>
    </row>
    <row r="15734" spans="1:9" x14ac:dyDescent="0.3">
      <c r="A15734" s="10">
        <v>43807</v>
      </c>
      <c r="B15734" s="11" t="s">
        <v>2125</v>
      </c>
      <c r="C15734" s="11" t="s">
        <v>2126</v>
      </c>
      <c r="D15734" s="11" t="s">
        <v>662</v>
      </c>
      <c r="E15734" s="11">
        <v>6991542</v>
      </c>
      <c r="F15734" s="15">
        <f>IF(ISBLANK($D15734),"",IF(ISBLANK($E15734),VLOOKUP($D15734,$J:$K,2,FALSE),VLOOKUP($E15734,'Daycare Packages'!$A:$G,7,FALSE)))</f>
        <v>27</v>
      </c>
      <c r="G15734" s="15"/>
      <c r="H15734" s="15">
        <f t="shared" si="524"/>
        <v>27</v>
      </c>
      <c r="I15734" s="198">
        <f t="shared" si="523"/>
        <v>12</v>
      </c>
    </row>
    <row r="15735" spans="1:9" x14ac:dyDescent="0.3">
      <c r="A15735" s="10">
        <v>43807</v>
      </c>
      <c r="B15735" s="11" t="s">
        <v>783</v>
      </c>
      <c r="C15735" s="11" t="s">
        <v>514</v>
      </c>
      <c r="D15735" s="11" t="s">
        <v>662</v>
      </c>
      <c r="F15735" s="15">
        <f>IF(ISBLANK($D15735),"",IF(ISBLANK($E15735),VLOOKUP($D15735,$J:$K,2,FALSE),VLOOKUP($E15735,'Daycare Packages'!$A:$G,7,FALSE)))</f>
        <v>30</v>
      </c>
      <c r="G15735" s="15"/>
      <c r="H15735" s="15">
        <f t="shared" si="524"/>
        <v>30</v>
      </c>
      <c r="I15735" s="198">
        <f t="shared" si="523"/>
        <v>12</v>
      </c>
    </row>
    <row r="15736" spans="1:9" x14ac:dyDescent="0.3">
      <c r="A15736" s="55">
        <v>43807</v>
      </c>
      <c r="B15736" s="56" t="s">
        <v>182</v>
      </c>
      <c r="C15736" s="56" t="s">
        <v>685</v>
      </c>
      <c r="D15736" s="56" t="s">
        <v>662</v>
      </c>
      <c r="E15736" s="56">
        <v>7031166</v>
      </c>
      <c r="F15736" s="59">
        <f>IF(ISBLANK($D15736),"",IF(ISBLANK($E15736),VLOOKUP($D15736,$J:$K,2,FALSE),VLOOKUP($E15736,'Daycare Packages'!$A:$G,7,FALSE)))</f>
        <v>20.7</v>
      </c>
      <c r="G15736" s="59"/>
      <c r="H15736" s="59">
        <f t="shared" si="524"/>
        <v>20.7</v>
      </c>
      <c r="I15736" s="198">
        <f t="shared" si="523"/>
        <v>12</v>
      </c>
    </row>
    <row r="15737" spans="1:9" x14ac:dyDescent="0.3">
      <c r="A15737" s="10">
        <v>43808</v>
      </c>
      <c r="B15737" s="11" t="s">
        <v>2716</v>
      </c>
      <c r="C15737" s="11" t="s">
        <v>939</v>
      </c>
      <c r="D15737" s="11" t="s">
        <v>671</v>
      </c>
      <c r="F15737" s="15">
        <f>IF(ISBLANK($D15737),"",IF(ISBLANK($E15737),VLOOKUP($D15737,$J:$K,2,FALSE),VLOOKUP($E15737,'Daycare Packages'!$A:$G,7,FALSE)))</f>
        <v>0</v>
      </c>
      <c r="G15737" s="15"/>
      <c r="H15737" s="15">
        <f t="shared" si="524"/>
        <v>0</v>
      </c>
      <c r="I15737" s="198">
        <f t="shared" si="523"/>
        <v>12</v>
      </c>
    </row>
    <row r="15738" spans="1:9" x14ac:dyDescent="0.3">
      <c r="A15738" s="10">
        <v>43808</v>
      </c>
      <c r="B15738" s="11" t="s">
        <v>190</v>
      </c>
      <c r="C15738" s="11" t="s">
        <v>718</v>
      </c>
      <c r="D15738" s="11" t="s">
        <v>659</v>
      </c>
      <c r="E15738" s="11">
        <v>7018928</v>
      </c>
      <c r="F15738" s="15">
        <f>IF(ISBLANK($D15738),"",IF(ISBLANK($E15738),VLOOKUP($D15738,$J:$K,2,FALSE),VLOOKUP($E15738,'Daycare Packages'!$A:$G,7,FALSE)))</f>
        <v>18</v>
      </c>
      <c r="G15738" s="15"/>
      <c r="H15738" s="15">
        <f t="shared" si="524"/>
        <v>18</v>
      </c>
      <c r="I15738" s="198">
        <f t="shared" si="523"/>
        <v>12</v>
      </c>
    </row>
    <row r="15739" spans="1:9" x14ac:dyDescent="0.3">
      <c r="A15739" s="10">
        <v>43808</v>
      </c>
      <c r="B15739" s="11" t="s">
        <v>279</v>
      </c>
      <c r="C15739" s="11" t="s">
        <v>661</v>
      </c>
      <c r="D15739" s="11" t="s">
        <v>662</v>
      </c>
      <c r="F15739" s="15">
        <f>IF(ISBLANK($D15739),"",IF(ISBLANK($E15739),VLOOKUP($D15739,$J:$K,2,FALSE),VLOOKUP($E15739,'Daycare Packages'!$A:$G,7,FALSE)))</f>
        <v>30</v>
      </c>
      <c r="G15739" s="15"/>
      <c r="H15739" s="15">
        <f t="shared" si="524"/>
        <v>30</v>
      </c>
      <c r="I15739" s="198">
        <f t="shared" si="523"/>
        <v>12</v>
      </c>
    </row>
    <row r="15740" spans="1:9" x14ac:dyDescent="0.3">
      <c r="A15740" s="10">
        <v>43808</v>
      </c>
      <c r="B15740" s="11" t="s">
        <v>279</v>
      </c>
      <c r="C15740" s="11" t="s">
        <v>658</v>
      </c>
      <c r="D15740" s="11" t="s">
        <v>662</v>
      </c>
      <c r="F15740" s="15">
        <f>IF(ISBLANK($D15740),"",IF(ISBLANK($E15740),VLOOKUP($D15740,$J:$K,2,FALSE),VLOOKUP($E15740,'Daycare Packages'!$A:$G,7,FALSE)))</f>
        <v>30</v>
      </c>
      <c r="G15740" s="15"/>
      <c r="H15740" s="15">
        <f t="shared" si="524"/>
        <v>30</v>
      </c>
      <c r="I15740" s="198">
        <f t="shared" si="523"/>
        <v>12</v>
      </c>
    </row>
    <row r="15741" spans="1:9" x14ac:dyDescent="0.3">
      <c r="A15741" s="10">
        <v>43808</v>
      </c>
      <c r="B15741" s="11" t="s">
        <v>530</v>
      </c>
      <c r="C15741" s="11" t="s">
        <v>531</v>
      </c>
      <c r="D15741" s="11" t="s">
        <v>662</v>
      </c>
      <c r="F15741" s="15">
        <f>IF(ISBLANK($D15741),"",IF(ISBLANK($E15741),VLOOKUP($D15741,$J:$K,2,FALSE),VLOOKUP($E15741,'Daycare Packages'!$A:$G,7,FALSE)))</f>
        <v>30</v>
      </c>
      <c r="G15741" s="15"/>
      <c r="H15741" s="15">
        <f t="shared" si="524"/>
        <v>30</v>
      </c>
      <c r="I15741" s="198">
        <f t="shared" si="523"/>
        <v>12</v>
      </c>
    </row>
    <row r="15742" spans="1:9" x14ac:dyDescent="0.3">
      <c r="A15742" s="10">
        <v>43808</v>
      </c>
      <c r="B15742" s="11" t="s">
        <v>1890</v>
      </c>
      <c r="C15742" s="11" t="s">
        <v>1891</v>
      </c>
      <c r="D15742" s="11" t="s">
        <v>662</v>
      </c>
      <c r="E15742" s="11">
        <v>7045790</v>
      </c>
      <c r="F15742" s="15">
        <f>IF(ISBLANK($D15742),"",IF(ISBLANK($E15742),VLOOKUP($D15742,$J:$K,2,FALSE),VLOOKUP($E15742,'Daycare Packages'!$A:$G,7,FALSE)))</f>
        <v>26</v>
      </c>
      <c r="G15742" s="15"/>
      <c r="H15742" s="15">
        <f t="shared" si="524"/>
        <v>26</v>
      </c>
      <c r="I15742" s="198">
        <f t="shared" si="523"/>
        <v>12</v>
      </c>
    </row>
    <row r="15743" spans="1:9" x14ac:dyDescent="0.3">
      <c r="A15743" s="10">
        <v>43808</v>
      </c>
      <c r="B15743" s="11" t="s">
        <v>1070</v>
      </c>
      <c r="C15743" s="11" t="s">
        <v>1071</v>
      </c>
      <c r="D15743" s="11" t="s">
        <v>662</v>
      </c>
      <c r="E15743" s="11">
        <v>6972871</v>
      </c>
      <c r="F15743" s="15">
        <f>IF(ISBLANK($D15743),"",IF(ISBLANK($E15743),VLOOKUP($D15743,$J:$K,2,FALSE),VLOOKUP($E15743,'Daycare Packages'!$A:$G,7,FALSE)))</f>
        <v>27</v>
      </c>
      <c r="G15743" s="15"/>
      <c r="H15743" s="15">
        <f t="shared" si="524"/>
        <v>27</v>
      </c>
      <c r="I15743" s="198">
        <f t="shared" si="523"/>
        <v>12</v>
      </c>
    </row>
    <row r="15744" spans="1:9" x14ac:dyDescent="0.3">
      <c r="A15744" s="10">
        <v>43808</v>
      </c>
      <c r="B15744" s="11" t="s">
        <v>2384</v>
      </c>
      <c r="C15744" s="11" t="s">
        <v>2385</v>
      </c>
      <c r="D15744" s="11" t="s">
        <v>659</v>
      </c>
      <c r="E15744" s="11">
        <v>7003016</v>
      </c>
      <c r="F15744" s="15">
        <f>IF(ISBLANK($D15744),"",IF(ISBLANK($E15744),VLOOKUP($D15744,$J:$K,2,FALSE),VLOOKUP($E15744,'Daycare Packages'!$A:$G,7,FALSE)))</f>
        <v>17</v>
      </c>
      <c r="G15744" s="15"/>
      <c r="H15744" s="15">
        <f t="shared" si="524"/>
        <v>17</v>
      </c>
      <c r="I15744" s="198">
        <f t="shared" si="523"/>
        <v>12</v>
      </c>
    </row>
    <row r="15745" spans="1:9" x14ac:dyDescent="0.3">
      <c r="A15745" s="10">
        <v>43808</v>
      </c>
      <c r="B15745" s="11" t="s">
        <v>427</v>
      </c>
      <c r="C15745" s="11" t="s">
        <v>1313</v>
      </c>
      <c r="D15745" s="11" t="s">
        <v>659</v>
      </c>
      <c r="E15745" s="11">
        <v>7002117</v>
      </c>
      <c r="F15745" s="15">
        <f>IF(ISBLANK($D15745),"",IF(ISBLANK($E15745),VLOOKUP($D15745,$J:$K,2,FALSE),VLOOKUP($E15745,'Daycare Packages'!$A:$G,7,FALSE)))</f>
        <v>19</v>
      </c>
      <c r="G15745" s="15"/>
      <c r="H15745" s="15">
        <f t="shared" si="524"/>
        <v>19</v>
      </c>
      <c r="I15745" s="198">
        <f t="shared" si="523"/>
        <v>12</v>
      </c>
    </row>
    <row r="15746" spans="1:9" x14ac:dyDescent="0.3">
      <c r="A15746" s="10">
        <v>43808</v>
      </c>
      <c r="B15746" s="11" t="s">
        <v>162</v>
      </c>
      <c r="C15746" s="11" t="s">
        <v>676</v>
      </c>
      <c r="D15746" s="11" t="s">
        <v>662</v>
      </c>
      <c r="E15746" s="11">
        <v>7004423</v>
      </c>
      <c r="F15746" s="15">
        <f>IF(ISBLANK($D15746),"",IF(ISBLANK($E15746),VLOOKUP($D15746,$J:$K,2,FALSE),VLOOKUP($E15746,'Daycare Packages'!$A:$G,7,FALSE)))</f>
        <v>27</v>
      </c>
      <c r="G15746" s="15"/>
      <c r="H15746" s="15">
        <f t="shared" si="524"/>
        <v>27</v>
      </c>
      <c r="I15746" s="198">
        <f t="shared" si="523"/>
        <v>12</v>
      </c>
    </row>
    <row r="15747" spans="1:9" x14ac:dyDescent="0.3">
      <c r="A15747" s="10">
        <v>43808</v>
      </c>
      <c r="B15747" s="11" t="s">
        <v>2457</v>
      </c>
      <c r="C15747" s="11" t="s">
        <v>2458</v>
      </c>
      <c r="D15747" s="11" t="s">
        <v>662</v>
      </c>
      <c r="E15747" s="11">
        <v>7043359</v>
      </c>
      <c r="F15747" s="15">
        <f>IF(ISBLANK($D15747),"",IF(ISBLANK($E15747),VLOOKUP($D15747,$J:$K,2,FALSE),VLOOKUP($E15747,'Daycare Packages'!$A:$G,7,FALSE)))</f>
        <v>27</v>
      </c>
      <c r="G15747" s="15"/>
      <c r="H15747" s="15">
        <f t="shared" si="524"/>
        <v>27</v>
      </c>
      <c r="I15747" s="198">
        <f t="shared" ref="I15747:I15810" si="525">IF(A15747="",0,MONTH(A15747))</f>
        <v>12</v>
      </c>
    </row>
    <row r="15748" spans="1:9" x14ac:dyDescent="0.3">
      <c r="A15748" s="10">
        <v>43808</v>
      </c>
      <c r="B15748" s="11" t="s">
        <v>1987</v>
      </c>
      <c r="C15748" s="11" t="s">
        <v>1988</v>
      </c>
      <c r="D15748" s="11" t="s">
        <v>662</v>
      </c>
      <c r="F15748" s="15">
        <f>IF(ISBLANK($D15748),"",IF(ISBLANK($E15748),VLOOKUP($D15748,$J:$K,2,FALSE),VLOOKUP($E15748,'Daycare Packages'!$A:$G,7,FALSE)))</f>
        <v>30</v>
      </c>
      <c r="G15748" s="15"/>
      <c r="H15748" s="15">
        <f t="shared" si="524"/>
        <v>30</v>
      </c>
      <c r="I15748" s="198">
        <f t="shared" si="525"/>
        <v>12</v>
      </c>
    </row>
    <row r="15749" spans="1:9" x14ac:dyDescent="0.3">
      <c r="A15749" s="10">
        <v>43808</v>
      </c>
      <c r="B15749" s="11" t="s">
        <v>137</v>
      </c>
      <c r="C15749" s="11" t="s">
        <v>678</v>
      </c>
      <c r="D15749" s="11" t="s">
        <v>662</v>
      </c>
      <c r="E15749" s="11">
        <v>7027833</v>
      </c>
      <c r="F15749" s="15">
        <f>IF(ISBLANK($D15749),"",IF(ISBLANK($E15749),VLOOKUP($D15749,$J:$K,2,FALSE),VLOOKUP($E15749,'Daycare Packages'!$A:$G,7,FALSE)))</f>
        <v>23</v>
      </c>
      <c r="G15749" s="15"/>
      <c r="H15749" s="15">
        <f t="shared" si="524"/>
        <v>23</v>
      </c>
      <c r="I15749" s="198">
        <f t="shared" si="525"/>
        <v>12</v>
      </c>
    </row>
    <row r="15750" spans="1:9" x14ac:dyDescent="0.3">
      <c r="A15750" s="10">
        <v>43808</v>
      </c>
      <c r="B15750" s="11" t="s">
        <v>137</v>
      </c>
      <c r="C15750" s="11" t="s">
        <v>693</v>
      </c>
      <c r="D15750" s="11" t="s">
        <v>662</v>
      </c>
      <c r="E15750" s="11">
        <v>7027833</v>
      </c>
      <c r="F15750" s="15">
        <f>IF(ISBLANK($D15750),"",IF(ISBLANK($E15750),VLOOKUP($D15750,$J:$K,2,FALSE),VLOOKUP($E15750,'Daycare Packages'!$A:$G,7,FALSE)))</f>
        <v>23</v>
      </c>
      <c r="G15750" s="15"/>
      <c r="H15750" s="15">
        <f t="shared" si="524"/>
        <v>23</v>
      </c>
      <c r="I15750" s="198">
        <f t="shared" si="525"/>
        <v>12</v>
      </c>
    </row>
    <row r="15751" spans="1:9" x14ac:dyDescent="0.3">
      <c r="A15751" s="10">
        <v>43808</v>
      </c>
      <c r="B15751" s="11" t="s">
        <v>2719</v>
      </c>
      <c r="C15751" s="11" t="s">
        <v>1700</v>
      </c>
      <c r="D15751" s="11" t="s">
        <v>662</v>
      </c>
      <c r="F15751" s="15">
        <f>IF(ISBLANK($D15751),"",IF(ISBLANK($E15751),VLOOKUP($D15751,$J:$K,2,FALSE),VLOOKUP($E15751,'Daycare Packages'!$A:$G,7,FALSE)))</f>
        <v>30</v>
      </c>
      <c r="G15751" s="15"/>
      <c r="H15751" s="15">
        <f t="shared" si="524"/>
        <v>30</v>
      </c>
      <c r="I15751" s="198">
        <f t="shared" si="525"/>
        <v>12</v>
      </c>
    </row>
    <row r="15752" spans="1:9" x14ac:dyDescent="0.3">
      <c r="A15752" s="10">
        <v>43808</v>
      </c>
      <c r="B15752" s="11" t="s">
        <v>2699</v>
      </c>
      <c r="C15752" s="11" t="s">
        <v>467</v>
      </c>
      <c r="D15752" s="11" t="s">
        <v>662</v>
      </c>
      <c r="F15752" s="15">
        <f>IF(ISBLANK($D15752),"",IF(ISBLANK($E15752),VLOOKUP($D15752,$J:$K,2,FALSE),VLOOKUP($E15752,'Daycare Packages'!$A:$G,7,FALSE)))</f>
        <v>30</v>
      </c>
      <c r="G15752" s="15"/>
      <c r="H15752" s="15">
        <f t="shared" si="524"/>
        <v>30</v>
      </c>
      <c r="I15752" s="198">
        <f t="shared" si="525"/>
        <v>12</v>
      </c>
    </row>
    <row r="15753" spans="1:9" x14ac:dyDescent="0.3">
      <c r="A15753" s="10">
        <v>43808</v>
      </c>
      <c r="B15753" s="11" t="s">
        <v>2059</v>
      </c>
      <c r="C15753" s="11" t="s">
        <v>426</v>
      </c>
      <c r="D15753" s="11" t="s">
        <v>662</v>
      </c>
      <c r="F15753" s="15">
        <f>IF(ISBLANK($D15753),"",IF(ISBLANK($E15753),VLOOKUP($D15753,$J:$K,2,FALSE),VLOOKUP($E15753,'Daycare Packages'!$A:$G,7,FALSE)))</f>
        <v>30</v>
      </c>
      <c r="G15753" s="15"/>
      <c r="H15753" s="15">
        <f t="shared" si="524"/>
        <v>30</v>
      </c>
      <c r="I15753" s="198">
        <f t="shared" si="525"/>
        <v>12</v>
      </c>
    </row>
    <row r="15754" spans="1:9" x14ac:dyDescent="0.3">
      <c r="A15754" s="10">
        <v>43808</v>
      </c>
      <c r="B15754" s="11" t="s">
        <v>1961</v>
      </c>
      <c r="C15754" s="11" t="s">
        <v>2720</v>
      </c>
      <c r="D15754" s="11" t="s">
        <v>662</v>
      </c>
      <c r="F15754" s="15">
        <f>IF(ISBLANK($D15754),"",IF(ISBLANK($E15754),VLOOKUP($D15754,$J:$K,2,FALSE),VLOOKUP($E15754,'Daycare Packages'!$A:$G,7,FALSE)))</f>
        <v>30</v>
      </c>
      <c r="G15754" s="15"/>
      <c r="H15754" s="15">
        <f t="shared" si="524"/>
        <v>30</v>
      </c>
      <c r="I15754" s="198">
        <f t="shared" si="525"/>
        <v>12</v>
      </c>
    </row>
    <row r="15755" spans="1:9" x14ac:dyDescent="0.3">
      <c r="A15755" s="10">
        <v>43808</v>
      </c>
      <c r="B15755" s="11" t="s">
        <v>2031</v>
      </c>
      <c r="C15755" s="11" t="s">
        <v>2032</v>
      </c>
      <c r="D15755" s="11" t="s">
        <v>662</v>
      </c>
      <c r="F15755" s="15">
        <f>IF(ISBLANK($D15755),"",IF(ISBLANK($E15755),VLOOKUP($D15755,$J:$K,2,FALSE),VLOOKUP($E15755,'Daycare Packages'!$A:$G,7,FALSE)))</f>
        <v>30</v>
      </c>
      <c r="G15755" s="15"/>
      <c r="H15755" s="15">
        <f t="shared" si="524"/>
        <v>30</v>
      </c>
      <c r="I15755" s="198">
        <f t="shared" si="525"/>
        <v>12</v>
      </c>
    </row>
    <row r="15756" spans="1:9" x14ac:dyDescent="0.3">
      <c r="A15756" s="10">
        <v>43808</v>
      </c>
      <c r="B15756" s="11" t="s">
        <v>2167</v>
      </c>
      <c r="C15756" s="11" t="s">
        <v>570</v>
      </c>
      <c r="D15756" s="11" t="s">
        <v>662</v>
      </c>
      <c r="E15756" s="11">
        <v>7028302</v>
      </c>
      <c r="F15756" s="15">
        <f>IF(ISBLANK($D15756),"",IF(ISBLANK($E15756),VLOOKUP($D15756,$J:$K,2,FALSE),VLOOKUP($E15756,'Daycare Packages'!$A:$G,7,FALSE)))</f>
        <v>27</v>
      </c>
      <c r="G15756" s="15"/>
      <c r="H15756" s="15">
        <f t="shared" si="524"/>
        <v>27</v>
      </c>
      <c r="I15756" s="198">
        <f t="shared" si="525"/>
        <v>12</v>
      </c>
    </row>
    <row r="15757" spans="1:9" x14ac:dyDescent="0.3">
      <c r="A15757" s="10">
        <v>43808</v>
      </c>
      <c r="B15757" s="11" t="s">
        <v>184</v>
      </c>
      <c r="C15757" s="11" t="s">
        <v>679</v>
      </c>
      <c r="D15757" s="11" t="s">
        <v>662</v>
      </c>
      <c r="E15757" s="11">
        <v>7024644</v>
      </c>
      <c r="F15757" s="15">
        <f>IF(ISBLANK($D15757),"",IF(ISBLANK($E15757),VLOOKUP($D15757,$J:$K,2,FALSE),VLOOKUP($E15757,'Daycare Packages'!$A:$G,7,FALSE)))</f>
        <v>26</v>
      </c>
      <c r="G15757" s="15"/>
      <c r="H15757" s="15">
        <f t="shared" si="524"/>
        <v>26</v>
      </c>
      <c r="I15757" s="198">
        <f t="shared" si="525"/>
        <v>12</v>
      </c>
    </row>
    <row r="15758" spans="1:9" x14ac:dyDescent="0.3">
      <c r="A15758" s="10">
        <v>43808</v>
      </c>
      <c r="B15758" s="11" t="s">
        <v>184</v>
      </c>
      <c r="C15758" s="11" t="s">
        <v>1270</v>
      </c>
      <c r="D15758" s="11" t="s">
        <v>662</v>
      </c>
      <c r="E15758" s="11">
        <v>7024644</v>
      </c>
      <c r="F15758" s="15">
        <f>IF(ISBLANK($D15758),"",IF(ISBLANK($E15758),VLOOKUP($D15758,$J:$K,2,FALSE),VLOOKUP($E15758,'Daycare Packages'!$A:$G,7,FALSE)))</f>
        <v>26</v>
      </c>
      <c r="G15758" s="15"/>
      <c r="H15758" s="15">
        <f t="shared" si="524"/>
        <v>26</v>
      </c>
      <c r="I15758" s="198">
        <f t="shared" si="525"/>
        <v>12</v>
      </c>
    </row>
    <row r="15759" spans="1:9" x14ac:dyDescent="0.3">
      <c r="A15759" s="10">
        <v>43808</v>
      </c>
      <c r="B15759" s="11" t="s">
        <v>1221</v>
      </c>
      <c r="C15759" s="11" t="s">
        <v>1242</v>
      </c>
      <c r="D15759" s="11" t="s">
        <v>662</v>
      </c>
      <c r="E15759" s="11">
        <v>7007444</v>
      </c>
      <c r="F15759" s="15">
        <f>IF(ISBLANK($D15759),"",IF(ISBLANK($E15759),VLOOKUP($D15759,$J:$K,2,FALSE),VLOOKUP($E15759,'Daycare Packages'!$A:$G,7,FALSE)))</f>
        <v>26</v>
      </c>
      <c r="G15759" s="15"/>
      <c r="H15759" s="15">
        <f t="shared" si="524"/>
        <v>26</v>
      </c>
      <c r="I15759" s="198">
        <f t="shared" si="525"/>
        <v>12</v>
      </c>
    </row>
    <row r="15760" spans="1:9" x14ac:dyDescent="0.3">
      <c r="A15760" s="10">
        <v>43808</v>
      </c>
      <c r="B15760" s="11" t="s">
        <v>1513</v>
      </c>
      <c r="C15760" s="11" t="s">
        <v>1006</v>
      </c>
      <c r="D15760" s="11" t="s">
        <v>662</v>
      </c>
      <c r="E15760" s="11">
        <v>6906040</v>
      </c>
      <c r="F15760" s="15">
        <f>IF(ISBLANK($D15760),"",IF(ISBLANK($E15760),VLOOKUP($D15760,$J:$K,2,FALSE),VLOOKUP($E15760,'Daycare Packages'!$A:$G,7,FALSE)))</f>
        <v>23</v>
      </c>
      <c r="G15760" s="15"/>
      <c r="H15760" s="15">
        <f t="shared" si="524"/>
        <v>23</v>
      </c>
      <c r="I15760" s="198">
        <f t="shared" si="525"/>
        <v>12</v>
      </c>
    </row>
    <row r="15761" spans="1:9" x14ac:dyDescent="0.3">
      <c r="A15761" s="10">
        <v>43808</v>
      </c>
      <c r="B15761" s="11" t="s">
        <v>1513</v>
      </c>
      <c r="C15761" s="11" t="s">
        <v>715</v>
      </c>
      <c r="D15761" s="11" t="s">
        <v>662</v>
      </c>
      <c r="E15761" s="11">
        <v>6906040</v>
      </c>
      <c r="F15761" s="15">
        <f>IF(ISBLANK($D15761),"",IF(ISBLANK($E15761),VLOOKUP($D15761,$J:$K,2,FALSE),VLOOKUP($E15761,'Daycare Packages'!$A:$G,7,FALSE)))</f>
        <v>23</v>
      </c>
      <c r="G15761" s="15"/>
      <c r="H15761" s="15">
        <f t="shared" si="524"/>
        <v>23</v>
      </c>
      <c r="I15761" s="198">
        <f t="shared" si="525"/>
        <v>12</v>
      </c>
    </row>
    <row r="15762" spans="1:9" x14ac:dyDescent="0.3">
      <c r="A15762" s="10">
        <v>43808</v>
      </c>
      <c r="B15762" s="11" t="s">
        <v>609</v>
      </c>
      <c r="C15762" s="11" t="s">
        <v>610</v>
      </c>
      <c r="D15762" s="11" t="s">
        <v>662</v>
      </c>
      <c r="E15762" s="11">
        <v>6373500</v>
      </c>
      <c r="F15762" s="15">
        <f>IF(ISBLANK($D15762),"",IF(ISBLANK($E15762),VLOOKUP($D15762,$J:$K,2,FALSE),VLOOKUP($E15762,'Daycare Packages'!$A:$G,7,FALSE)))</f>
        <v>22</v>
      </c>
      <c r="G15762" s="15"/>
      <c r="H15762" s="15">
        <f t="shared" si="524"/>
        <v>22</v>
      </c>
      <c r="I15762" s="198">
        <f t="shared" si="525"/>
        <v>12</v>
      </c>
    </row>
    <row r="15763" spans="1:9" x14ac:dyDescent="0.3">
      <c r="A15763" s="10">
        <v>43808</v>
      </c>
      <c r="B15763" s="11" t="s">
        <v>196</v>
      </c>
      <c r="C15763" s="11" t="s">
        <v>432</v>
      </c>
      <c r="D15763" s="11" t="s">
        <v>662</v>
      </c>
      <c r="E15763" s="11">
        <v>6971705</v>
      </c>
      <c r="F15763" s="15">
        <f>IF(ISBLANK($D15763),"",IF(ISBLANK($E15763),VLOOKUP($D15763,$J:$K,2,FALSE),VLOOKUP($E15763,'Daycare Packages'!$A:$G,7,FALSE)))</f>
        <v>25</v>
      </c>
      <c r="G15763" s="15"/>
      <c r="H15763" s="15">
        <f t="shared" si="524"/>
        <v>25</v>
      </c>
      <c r="I15763" s="198">
        <f t="shared" si="525"/>
        <v>12</v>
      </c>
    </row>
    <row r="15764" spans="1:9" x14ac:dyDescent="0.3">
      <c r="A15764" s="10">
        <v>43808</v>
      </c>
      <c r="B15764" s="11" t="s">
        <v>1435</v>
      </c>
      <c r="C15764" s="11" t="s">
        <v>448</v>
      </c>
      <c r="D15764" s="11" t="s">
        <v>662</v>
      </c>
      <c r="E15764" s="11">
        <v>6972428</v>
      </c>
      <c r="F15764" s="15">
        <f>IF(ISBLANK($D15764),"",IF(ISBLANK($E15764),VLOOKUP($D15764,$J:$K,2,FALSE),VLOOKUP($E15764,'Daycare Packages'!$A:$G,7,FALSE)))</f>
        <v>26</v>
      </c>
      <c r="G15764" s="15"/>
      <c r="H15764" s="15">
        <f t="shared" si="524"/>
        <v>26</v>
      </c>
      <c r="I15764" s="198">
        <f t="shared" si="525"/>
        <v>12</v>
      </c>
    </row>
    <row r="15765" spans="1:9" x14ac:dyDescent="0.3">
      <c r="A15765" s="10">
        <v>43808</v>
      </c>
      <c r="B15765" s="11" t="s">
        <v>160</v>
      </c>
      <c r="C15765" s="11" t="s">
        <v>1761</v>
      </c>
      <c r="D15765" s="11" t="s">
        <v>662</v>
      </c>
      <c r="E15765" s="11">
        <v>7007163</v>
      </c>
      <c r="F15765" s="15">
        <f>IF(ISBLANK($D15765),"",IF(ISBLANK($E15765),VLOOKUP($D15765,$J:$K,2,FALSE),VLOOKUP($E15765,'Daycare Packages'!$A:$G,7,FALSE)))</f>
        <v>25</v>
      </c>
      <c r="G15765" s="15"/>
      <c r="H15765" s="15">
        <f t="shared" si="524"/>
        <v>25</v>
      </c>
      <c r="I15765" s="198">
        <f t="shared" si="525"/>
        <v>12</v>
      </c>
    </row>
    <row r="15766" spans="1:9" x14ac:dyDescent="0.3">
      <c r="A15766" s="10">
        <v>43808</v>
      </c>
      <c r="B15766" s="11" t="s">
        <v>160</v>
      </c>
      <c r="C15766" s="11" t="s">
        <v>794</v>
      </c>
      <c r="D15766" s="11" t="s">
        <v>662</v>
      </c>
      <c r="E15766" s="11">
        <v>7007163</v>
      </c>
      <c r="F15766" s="15">
        <f>IF(ISBLANK($D15766),"",IF(ISBLANK($E15766),VLOOKUP($D15766,$J:$K,2,FALSE),VLOOKUP($E15766,'Daycare Packages'!$A:$G,7,FALSE)))</f>
        <v>25</v>
      </c>
      <c r="G15766" s="15"/>
      <c r="H15766" s="15">
        <f t="shared" si="524"/>
        <v>25</v>
      </c>
      <c r="I15766" s="198">
        <f t="shared" si="525"/>
        <v>12</v>
      </c>
    </row>
    <row r="15767" spans="1:9" x14ac:dyDescent="0.3">
      <c r="A15767" s="10">
        <v>43808</v>
      </c>
      <c r="B15767" s="11" t="s">
        <v>287</v>
      </c>
      <c r="C15767" s="11" t="s">
        <v>2466</v>
      </c>
      <c r="D15767" s="11" t="s">
        <v>662</v>
      </c>
      <c r="F15767" s="15">
        <f>IF(ISBLANK($D15767),"",IF(ISBLANK($E15767),VLOOKUP($D15767,$J:$K,2,FALSE),VLOOKUP($E15767,'Daycare Packages'!$A:$G,7,FALSE)))</f>
        <v>30</v>
      </c>
      <c r="G15767" s="15"/>
      <c r="H15767" s="15">
        <f t="shared" si="524"/>
        <v>30</v>
      </c>
      <c r="I15767" s="198">
        <f t="shared" si="525"/>
        <v>12</v>
      </c>
    </row>
    <row r="15768" spans="1:9" x14ac:dyDescent="0.3">
      <c r="A15768" s="10">
        <v>43808</v>
      </c>
      <c r="B15768" s="11" t="s">
        <v>784</v>
      </c>
      <c r="C15768" s="11" t="s">
        <v>785</v>
      </c>
      <c r="D15768" s="11" t="s">
        <v>662</v>
      </c>
      <c r="F15768" s="15">
        <f>IF(ISBLANK($D15768),"",IF(ISBLANK($E15768),VLOOKUP($D15768,$J:$K,2,FALSE),VLOOKUP($E15768,'Daycare Packages'!$A:$G,7,FALSE)))</f>
        <v>30</v>
      </c>
      <c r="G15768" s="15"/>
      <c r="H15768" s="15">
        <f t="shared" si="524"/>
        <v>30</v>
      </c>
      <c r="I15768" s="198">
        <f t="shared" si="525"/>
        <v>12</v>
      </c>
    </row>
    <row r="15769" spans="1:9" x14ac:dyDescent="0.3">
      <c r="A15769" s="10">
        <v>43808</v>
      </c>
      <c r="B15769" s="11" t="s">
        <v>185</v>
      </c>
      <c r="C15769" s="11" t="s">
        <v>670</v>
      </c>
      <c r="D15769" s="11" t="s">
        <v>662</v>
      </c>
      <c r="E15769" s="11">
        <v>6992618</v>
      </c>
      <c r="F15769" s="15">
        <f>IF(ISBLANK($D15769),"",IF(ISBLANK($E15769),VLOOKUP($D15769,$J:$K,2,FALSE),VLOOKUP($E15769,'Daycare Packages'!$A:$G,7,FALSE)))</f>
        <v>26</v>
      </c>
      <c r="G15769" s="15"/>
      <c r="H15769" s="15">
        <f t="shared" si="524"/>
        <v>26</v>
      </c>
      <c r="I15769" s="198">
        <f t="shared" si="525"/>
        <v>12</v>
      </c>
    </row>
    <row r="15770" spans="1:9" x14ac:dyDescent="0.3">
      <c r="A15770" s="10">
        <v>43808</v>
      </c>
      <c r="B15770" s="11" t="s">
        <v>2577</v>
      </c>
      <c r="C15770" s="11" t="s">
        <v>2578</v>
      </c>
      <c r="D15770" s="11" t="s">
        <v>662</v>
      </c>
      <c r="E15770" s="11">
        <v>7033947</v>
      </c>
      <c r="F15770" s="15">
        <f>IF(ISBLANK($D15770),"",IF(ISBLANK($E15770),VLOOKUP($D15770,$J:$K,2,FALSE),VLOOKUP($E15770,'Daycare Packages'!$A:$G,7,FALSE)))</f>
        <v>27</v>
      </c>
      <c r="G15770" s="15"/>
      <c r="H15770" s="15">
        <f t="shared" si="524"/>
        <v>27</v>
      </c>
      <c r="I15770" s="198">
        <f t="shared" si="525"/>
        <v>12</v>
      </c>
    </row>
    <row r="15771" spans="1:9" x14ac:dyDescent="0.3">
      <c r="A15771" s="10">
        <v>43808</v>
      </c>
      <c r="B15771" s="11" t="s">
        <v>170</v>
      </c>
      <c r="C15771" s="11" t="s">
        <v>710</v>
      </c>
      <c r="D15771" s="11" t="s">
        <v>662</v>
      </c>
      <c r="E15771" s="11">
        <v>7006584</v>
      </c>
      <c r="F15771" s="15">
        <f>IF(ISBLANK($D15771),"",IF(ISBLANK($E15771),VLOOKUP($D15771,$J:$K,2,FALSE),VLOOKUP($E15771,'Daycare Packages'!$A:$G,7,FALSE)))</f>
        <v>23</v>
      </c>
      <c r="G15771" s="15"/>
      <c r="H15771" s="15">
        <f t="shared" si="524"/>
        <v>23</v>
      </c>
      <c r="I15771" s="198">
        <f t="shared" si="525"/>
        <v>12</v>
      </c>
    </row>
    <row r="15772" spans="1:9" x14ac:dyDescent="0.3">
      <c r="A15772" s="10">
        <v>43808</v>
      </c>
      <c r="B15772" s="11" t="s">
        <v>123</v>
      </c>
      <c r="C15772" s="11" t="s">
        <v>622</v>
      </c>
      <c r="D15772" s="11" t="s">
        <v>662</v>
      </c>
      <c r="E15772" s="11">
        <v>6960781</v>
      </c>
      <c r="F15772" s="15">
        <f>IF(ISBLANK($D15772),"",IF(ISBLANK($E15772),VLOOKUP($D15772,$J:$K,2,FALSE),VLOOKUP($E15772,'Daycare Packages'!$A:$G,7,FALSE)))</f>
        <v>23</v>
      </c>
      <c r="G15772" s="15"/>
      <c r="H15772" s="15">
        <f t="shared" si="524"/>
        <v>23</v>
      </c>
      <c r="I15772" s="198">
        <f t="shared" si="525"/>
        <v>12</v>
      </c>
    </row>
    <row r="15773" spans="1:9" x14ac:dyDescent="0.3">
      <c r="A15773" s="10">
        <v>43808</v>
      </c>
      <c r="B15773" s="11" t="s">
        <v>677</v>
      </c>
      <c r="C15773" s="11" t="s">
        <v>1295</v>
      </c>
      <c r="D15773" s="11" t="s">
        <v>662</v>
      </c>
      <c r="F15773" s="15">
        <f>IF(ISBLANK($D15773),"",IF(ISBLANK($E15773),VLOOKUP($D15773,$J:$K,2,FALSE),VLOOKUP($E15773,'Daycare Packages'!$A:$G,7,FALSE)))</f>
        <v>30</v>
      </c>
      <c r="G15773" s="15"/>
      <c r="H15773" s="15">
        <f t="shared" si="524"/>
        <v>30</v>
      </c>
      <c r="I15773" s="198">
        <f t="shared" si="525"/>
        <v>12</v>
      </c>
    </row>
    <row r="15774" spans="1:9" x14ac:dyDescent="0.3">
      <c r="A15774" s="10">
        <v>43808</v>
      </c>
      <c r="B15774" s="11" t="s">
        <v>941</v>
      </c>
      <c r="C15774" s="11" t="s">
        <v>487</v>
      </c>
      <c r="D15774" s="11" t="s">
        <v>662</v>
      </c>
      <c r="F15774" s="15">
        <f>IF(ISBLANK($D15774),"",IF(ISBLANK($E15774),VLOOKUP($D15774,$J:$K,2,FALSE),VLOOKUP($E15774,'Daycare Packages'!$A:$G,7,FALSE)))</f>
        <v>30</v>
      </c>
      <c r="G15774" s="15"/>
      <c r="H15774" s="15">
        <f t="shared" si="524"/>
        <v>30</v>
      </c>
      <c r="I15774" s="198">
        <f t="shared" si="525"/>
        <v>12</v>
      </c>
    </row>
    <row r="15775" spans="1:9" x14ac:dyDescent="0.3">
      <c r="A15775" s="10">
        <v>43808</v>
      </c>
      <c r="B15775" s="11" t="s">
        <v>141</v>
      </c>
      <c r="C15775" s="11" t="s">
        <v>564</v>
      </c>
      <c r="D15775" s="11" t="s">
        <v>662</v>
      </c>
      <c r="E15775" s="11">
        <v>7007542</v>
      </c>
      <c r="F15775" s="15">
        <f>IF(ISBLANK($D15775),"",IF(ISBLANK($E15775),VLOOKUP($D15775,$J:$K,2,FALSE),VLOOKUP($E15775,'Daycare Packages'!$A:$G,7,FALSE)))</f>
        <v>26</v>
      </c>
      <c r="G15775" s="15"/>
      <c r="H15775" s="15">
        <f t="shared" si="524"/>
        <v>26</v>
      </c>
      <c r="I15775" s="198">
        <f t="shared" si="525"/>
        <v>12</v>
      </c>
    </row>
    <row r="15776" spans="1:9" x14ac:dyDescent="0.3">
      <c r="A15776" s="10">
        <v>43808</v>
      </c>
      <c r="B15776" s="11" t="s">
        <v>751</v>
      </c>
      <c r="C15776" s="11" t="s">
        <v>2625</v>
      </c>
      <c r="D15776" s="11" t="s">
        <v>662</v>
      </c>
      <c r="E15776" s="11">
        <v>7046524</v>
      </c>
      <c r="F15776" s="15">
        <f>IF(ISBLANK($D15776),"",IF(ISBLANK($E15776),VLOOKUP($D15776,$J:$K,2,FALSE),VLOOKUP($E15776,'Daycare Packages'!$A:$G,7,FALSE)))</f>
        <v>26</v>
      </c>
      <c r="G15776" s="15"/>
      <c r="H15776" s="15">
        <f t="shared" si="524"/>
        <v>26</v>
      </c>
      <c r="I15776" s="198">
        <f t="shared" si="525"/>
        <v>12</v>
      </c>
    </row>
    <row r="15777" spans="1:9" x14ac:dyDescent="0.3">
      <c r="A15777" s="10">
        <v>43808</v>
      </c>
      <c r="B15777" s="11" t="s">
        <v>2119</v>
      </c>
      <c r="C15777" s="11" t="s">
        <v>2120</v>
      </c>
      <c r="D15777" s="11" t="s">
        <v>662</v>
      </c>
      <c r="E15777" s="11">
        <v>6974329</v>
      </c>
      <c r="F15777" s="15">
        <f>IF(ISBLANK($D15777),"",IF(ISBLANK($E15777),VLOOKUP($D15777,$J:$K,2,FALSE),VLOOKUP($E15777,'Daycare Packages'!$A:$G,7,FALSE)))</f>
        <v>27</v>
      </c>
      <c r="G15777" s="15"/>
      <c r="H15777" s="15">
        <f t="shared" ref="H15777:H15840" si="526">IF(ISBLANK(D15777),"",SUM(F15777:G15777))</f>
        <v>27</v>
      </c>
      <c r="I15777" s="198">
        <f t="shared" si="525"/>
        <v>12</v>
      </c>
    </row>
    <row r="15778" spans="1:9" x14ac:dyDescent="0.3">
      <c r="A15778" s="10">
        <v>43808</v>
      </c>
      <c r="B15778" s="11" t="s">
        <v>205</v>
      </c>
      <c r="C15778" s="11" t="s">
        <v>863</v>
      </c>
      <c r="D15778" s="11" t="s">
        <v>662</v>
      </c>
      <c r="F15778" s="15">
        <f>IF(ISBLANK($D15778),"",IF(ISBLANK($E15778),VLOOKUP($D15778,$J:$K,2,FALSE),VLOOKUP($E15778,'Daycare Packages'!$A:$G,7,FALSE)))</f>
        <v>30</v>
      </c>
      <c r="G15778" s="15"/>
      <c r="H15778" s="15">
        <f t="shared" si="526"/>
        <v>30</v>
      </c>
      <c r="I15778" s="198">
        <f t="shared" si="525"/>
        <v>12</v>
      </c>
    </row>
    <row r="15779" spans="1:9" x14ac:dyDescent="0.3">
      <c r="A15779" s="10">
        <v>43808</v>
      </c>
      <c r="B15779" s="11" t="s">
        <v>1384</v>
      </c>
      <c r="C15779" s="11" t="s">
        <v>1385</v>
      </c>
      <c r="D15779" s="11" t="s">
        <v>662</v>
      </c>
      <c r="F15779" s="15">
        <f>IF(ISBLANK($D15779),"",IF(ISBLANK($E15779),VLOOKUP($D15779,$J:$K,2,FALSE),VLOOKUP($E15779,'Daycare Packages'!$A:$G,7,FALSE)))</f>
        <v>30</v>
      </c>
      <c r="G15779" s="15"/>
      <c r="H15779" s="15">
        <f t="shared" si="526"/>
        <v>30</v>
      </c>
      <c r="I15779" s="198">
        <f t="shared" si="525"/>
        <v>12</v>
      </c>
    </row>
    <row r="15780" spans="1:9" x14ac:dyDescent="0.3">
      <c r="A15780" s="10">
        <v>43808</v>
      </c>
      <c r="B15780" s="11" t="s">
        <v>1947</v>
      </c>
      <c r="C15780" s="11" t="s">
        <v>1948</v>
      </c>
      <c r="D15780" s="11" t="s">
        <v>662</v>
      </c>
      <c r="F15780" s="15">
        <f>IF(ISBLANK($D15780),"",IF(ISBLANK($E15780),VLOOKUP($D15780,$J:$K,2,FALSE),VLOOKUP($E15780,'Daycare Packages'!$A:$G,7,FALSE)))</f>
        <v>30</v>
      </c>
      <c r="G15780" s="15"/>
      <c r="H15780" s="15">
        <f t="shared" si="526"/>
        <v>30</v>
      </c>
      <c r="I15780" s="198">
        <f t="shared" si="525"/>
        <v>12</v>
      </c>
    </row>
    <row r="15781" spans="1:9" x14ac:dyDescent="0.3">
      <c r="A15781" s="10">
        <v>43808</v>
      </c>
      <c r="B15781" s="11" t="s">
        <v>127</v>
      </c>
      <c r="C15781" s="11" t="s">
        <v>715</v>
      </c>
      <c r="D15781" s="11" t="s">
        <v>662</v>
      </c>
      <c r="E15781" s="11">
        <v>7003404</v>
      </c>
      <c r="F15781" s="15">
        <f>IF(ISBLANK($D15781),"",IF(ISBLANK($E15781),VLOOKUP($D15781,$J:$K,2,FALSE),VLOOKUP($E15781,'Daycare Packages'!$A:$G,7,FALSE)))</f>
        <v>23</v>
      </c>
      <c r="G15781" s="15"/>
      <c r="H15781" s="15">
        <f t="shared" si="526"/>
        <v>23</v>
      </c>
      <c r="I15781" s="198">
        <f t="shared" si="525"/>
        <v>12</v>
      </c>
    </row>
    <row r="15782" spans="1:9" x14ac:dyDescent="0.3">
      <c r="A15782" s="10">
        <v>43808</v>
      </c>
      <c r="B15782" s="11" t="s">
        <v>699</v>
      </c>
      <c r="C15782" s="11" t="s">
        <v>478</v>
      </c>
      <c r="D15782" s="11" t="s">
        <v>662</v>
      </c>
      <c r="F15782" s="15">
        <f>IF(ISBLANK($D15782),"",IF(ISBLANK($E15782),VLOOKUP($D15782,$J:$K,2,FALSE),VLOOKUP($E15782,'Daycare Packages'!$A:$G,7,FALSE)))</f>
        <v>30</v>
      </c>
      <c r="G15782" s="15">
        <v>-3</v>
      </c>
      <c r="H15782" s="15">
        <f t="shared" si="526"/>
        <v>27</v>
      </c>
      <c r="I15782" s="198">
        <f t="shared" si="525"/>
        <v>12</v>
      </c>
    </row>
    <row r="15783" spans="1:9" x14ac:dyDescent="0.3">
      <c r="A15783" s="10">
        <v>43808</v>
      </c>
      <c r="B15783" s="11" t="s">
        <v>2279</v>
      </c>
      <c r="C15783" s="11" t="s">
        <v>2283</v>
      </c>
      <c r="D15783" s="11" t="s">
        <v>662</v>
      </c>
      <c r="E15783" s="11">
        <v>6950486</v>
      </c>
      <c r="F15783" s="15">
        <f>IF(ISBLANK($D15783),"",IF(ISBLANK($E15783),VLOOKUP($D15783,$J:$K,2,FALSE),VLOOKUP($E15783,'Daycare Packages'!$A:$G,7,FALSE)))</f>
        <v>26</v>
      </c>
      <c r="G15783" s="15"/>
      <c r="H15783" s="15">
        <f t="shared" si="526"/>
        <v>26</v>
      </c>
      <c r="I15783" s="198">
        <f t="shared" si="525"/>
        <v>12</v>
      </c>
    </row>
    <row r="15784" spans="1:9" x14ac:dyDescent="0.3">
      <c r="A15784" s="10">
        <v>43808</v>
      </c>
      <c r="B15784" s="11" t="s">
        <v>713</v>
      </c>
      <c r="C15784" s="11" t="s">
        <v>714</v>
      </c>
      <c r="D15784" s="11" t="s">
        <v>662</v>
      </c>
      <c r="F15784" s="15">
        <f>IF(ISBLANK($D15784),"",IF(ISBLANK($E15784),VLOOKUP($D15784,$J:$K,2,FALSE),VLOOKUP($E15784,'Daycare Packages'!$A:$G,7,FALSE)))</f>
        <v>30</v>
      </c>
      <c r="G15784" s="15"/>
      <c r="H15784" s="15">
        <f t="shared" si="526"/>
        <v>30</v>
      </c>
      <c r="I15784" s="198">
        <f t="shared" si="525"/>
        <v>12</v>
      </c>
    </row>
    <row r="15785" spans="1:9" x14ac:dyDescent="0.3">
      <c r="A15785" s="10">
        <v>43808</v>
      </c>
      <c r="B15785" s="11" t="s">
        <v>2721</v>
      </c>
      <c r="C15785" s="11" t="s">
        <v>1166</v>
      </c>
      <c r="D15785" s="11" t="s">
        <v>662</v>
      </c>
      <c r="E15785" s="11">
        <v>7012565</v>
      </c>
      <c r="F15785" s="15">
        <f>IF(ISBLANK($D15785),"",IF(ISBLANK($E15785),VLOOKUP($D15785,$J:$K,2,FALSE),VLOOKUP($E15785,'Daycare Packages'!$A:$G,7,FALSE)))</f>
        <v>26</v>
      </c>
      <c r="G15785" s="15"/>
      <c r="H15785" s="15">
        <f t="shared" si="526"/>
        <v>26</v>
      </c>
      <c r="I15785" s="198">
        <f t="shared" si="525"/>
        <v>12</v>
      </c>
    </row>
    <row r="15786" spans="1:9" x14ac:dyDescent="0.3">
      <c r="A15786" s="10">
        <v>43808</v>
      </c>
      <c r="B15786" s="11" t="s">
        <v>222</v>
      </c>
      <c r="C15786" s="11" t="s">
        <v>229</v>
      </c>
      <c r="D15786" s="11" t="s">
        <v>662</v>
      </c>
      <c r="E15786" s="11">
        <v>6974737</v>
      </c>
      <c r="F15786" s="15">
        <f>IF(ISBLANK($D15786),"",IF(ISBLANK($E15786),VLOOKUP($D15786,$J:$K,2,FALSE),VLOOKUP($E15786,'Daycare Packages'!$A:$G,7,FALSE)))</f>
        <v>25</v>
      </c>
      <c r="G15786" s="15"/>
      <c r="H15786" s="15">
        <f t="shared" si="526"/>
        <v>25</v>
      </c>
      <c r="I15786" s="198">
        <f t="shared" si="525"/>
        <v>12</v>
      </c>
    </row>
    <row r="15787" spans="1:9" x14ac:dyDescent="0.3">
      <c r="A15787" s="10">
        <v>43808</v>
      </c>
      <c r="B15787" s="11" t="s">
        <v>2498</v>
      </c>
      <c r="C15787" s="11" t="s">
        <v>880</v>
      </c>
      <c r="D15787" s="11" t="s">
        <v>662</v>
      </c>
      <c r="E15787" s="11">
        <v>7042843</v>
      </c>
      <c r="F15787" s="15">
        <f>IF(ISBLANK($D15787),"",IF(ISBLANK($E15787),VLOOKUP($D15787,$J:$K,2,FALSE),VLOOKUP($E15787,'Daycare Packages'!$A:$G,7,FALSE)))</f>
        <v>27</v>
      </c>
      <c r="G15787" s="15"/>
      <c r="H15787" s="15">
        <f t="shared" si="526"/>
        <v>27</v>
      </c>
      <c r="I15787" s="198">
        <f t="shared" si="525"/>
        <v>12</v>
      </c>
    </row>
    <row r="15788" spans="1:9" x14ac:dyDescent="0.3">
      <c r="A15788" s="10">
        <v>43808</v>
      </c>
      <c r="B15788" s="11" t="s">
        <v>148</v>
      </c>
      <c r="C15788" s="11" t="s">
        <v>547</v>
      </c>
      <c r="D15788" s="11" t="s">
        <v>662</v>
      </c>
      <c r="E15788" s="11">
        <v>6762300</v>
      </c>
      <c r="F15788" s="15">
        <f>IF(ISBLANK($D15788),"",IF(ISBLANK($E15788),VLOOKUP($D15788,$J:$K,2,FALSE),VLOOKUP($E15788,'Daycare Packages'!$A:$G,7,FALSE)))</f>
        <v>23</v>
      </c>
      <c r="G15788" s="15"/>
      <c r="H15788" s="15">
        <f t="shared" si="526"/>
        <v>23</v>
      </c>
      <c r="I15788" s="198">
        <f t="shared" si="525"/>
        <v>12</v>
      </c>
    </row>
    <row r="15789" spans="1:9" x14ac:dyDescent="0.3">
      <c r="A15789" s="10">
        <v>43808</v>
      </c>
      <c r="B15789" s="11" t="s">
        <v>115</v>
      </c>
      <c r="C15789" s="11" t="s">
        <v>764</v>
      </c>
      <c r="D15789" s="11" t="s">
        <v>662</v>
      </c>
      <c r="E15789" s="11">
        <v>6998367</v>
      </c>
      <c r="F15789" s="15">
        <f>IF(ISBLANK($D15789),"",IF(ISBLANK($E15789),VLOOKUP($D15789,$J:$K,2,FALSE),VLOOKUP($E15789,'Daycare Packages'!$A:$G,7,FALSE)))</f>
        <v>23</v>
      </c>
      <c r="G15789" s="15"/>
      <c r="H15789" s="15">
        <f t="shared" si="526"/>
        <v>23</v>
      </c>
      <c r="I15789" s="198">
        <f t="shared" si="525"/>
        <v>12</v>
      </c>
    </row>
    <row r="15790" spans="1:9" x14ac:dyDescent="0.3">
      <c r="A15790" s="10">
        <v>43808</v>
      </c>
      <c r="B15790" s="11" t="s">
        <v>2367</v>
      </c>
      <c r="C15790" s="11" t="s">
        <v>631</v>
      </c>
      <c r="D15790" s="11" t="s">
        <v>662</v>
      </c>
      <c r="E15790" s="11">
        <v>7029339</v>
      </c>
      <c r="F15790" s="15">
        <f>IF(ISBLANK($D15790),"",IF(ISBLANK($E15790),VLOOKUP($D15790,$J:$K,2,FALSE),VLOOKUP($E15790,'Daycare Packages'!$A:$G,7,FALSE)))</f>
        <v>23</v>
      </c>
      <c r="G15790" s="15"/>
      <c r="H15790" s="15">
        <f t="shared" si="526"/>
        <v>23</v>
      </c>
      <c r="I15790" s="198">
        <f t="shared" si="525"/>
        <v>12</v>
      </c>
    </row>
    <row r="15791" spans="1:9" x14ac:dyDescent="0.3">
      <c r="A15791" s="10">
        <v>43808</v>
      </c>
      <c r="B15791" s="11" t="s">
        <v>114</v>
      </c>
      <c r="C15791" s="11" t="s">
        <v>661</v>
      </c>
      <c r="D15791" s="11" t="s">
        <v>662</v>
      </c>
      <c r="E15791" s="11">
        <v>6939596</v>
      </c>
      <c r="F15791" s="15">
        <f>IF(ISBLANK($D15791),"",IF(ISBLANK($E15791),VLOOKUP($D15791,$J:$K,2,FALSE),VLOOKUP($E15791,'Daycare Packages'!$A:$G,7,FALSE)))</f>
        <v>23</v>
      </c>
      <c r="G15791" s="15"/>
      <c r="H15791" s="15">
        <f t="shared" si="526"/>
        <v>23</v>
      </c>
      <c r="I15791" s="198">
        <f t="shared" si="525"/>
        <v>12</v>
      </c>
    </row>
    <row r="15792" spans="1:9" x14ac:dyDescent="0.3">
      <c r="A15792" s="10">
        <v>43808</v>
      </c>
      <c r="B15792" s="11" t="s">
        <v>2340</v>
      </c>
      <c r="C15792" s="11" t="s">
        <v>2341</v>
      </c>
      <c r="D15792" s="11" t="s">
        <v>662</v>
      </c>
      <c r="E15792" s="11">
        <v>6999978</v>
      </c>
      <c r="F15792" s="15">
        <f>IF(ISBLANK($D15792),"",IF(ISBLANK($E15792),VLOOKUP($D15792,$J:$K,2,FALSE),VLOOKUP($E15792,'Daycare Packages'!$A:$G,7,FALSE)))</f>
        <v>26</v>
      </c>
      <c r="G15792" s="15"/>
      <c r="H15792" s="15">
        <f t="shared" si="526"/>
        <v>26</v>
      </c>
      <c r="I15792" s="198">
        <f t="shared" si="525"/>
        <v>12</v>
      </c>
    </row>
    <row r="15793" spans="1:9" x14ac:dyDescent="0.3">
      <c r="A15793" s="10">
        <v>43808</v>
      </c>
      <c r="B15793" s="11" t="s">
        <v>230</v>
      </c>
      <c r="C15793" s="11" t="s">
        <v>493</v>
      </c>
      <c r="D15793" s="11" t="s">
        <v>662</v>
      </c>
      <c r="F15793" s="15">
        <f>IF(ISBLANK($D15793),"",IF(ISBLANK($E15793),VLOOKUP($D15793,$J:$K,2,FALSE),VLOOKUP($E15793,'Daycare Packages'!$A:$G,7,FALSE)))</f>
        <v>30</v>
      </c>
      <c r="G15793" s="15"/>
      <c r="H15793" s="15">
        <f t="shared" si="526"/>
        <v>30</v>
      </c>
      <c r="I15793" s="198">
        <f t="shared" si="525"/>
        <v>12</v>
      </c>
    </row>
    <row r="15794" spans="1:9" x14ac:dyDescent="0.3">
      <c r="A15794" s="10">
        <v>43808</v>
      </c>
      <c r="B15794" s="11" t="s">
        <v>849</v>
      </c>
      <c r="C15794" s="11" t="s">
        <v>1919</v>
      </c>
      <c r="D15794" s="11" t="s">
        <v>662</v>
      </c>
      <c r="F15794" s="15">
        <f>IF(ISBLANK($D15794),"",IF(ISBLANK($E15794),VLOOKUP($D15794,$J:$K,2,FALSE),VLOOKUP($E15794,'Daycare Packages'!$A:$G,7,FALSE)))</f>
        <v>30</v>
      </c>
      <c r="G15794" s="15"/>
      <c r="H15794" s="15">
        <f t="shared" si="526"/>
        <v>30</v>
      </c>
      <c r="I15794" s="198">
        <f t="shared" si="525"/>
        <v>12</v>
      </c>
    </row>
    <row r="15795" spans="1:9" x14ac:dyDescent="0.3">
      <c r="A15795" s="10">
        <v>43808</v>
      </c>
      <c r="B15795" s="11" t="s">
        <v>1957</v>
      </c>
      <c r="C15795" s="11" t="s">
        <v>419</v>
      </c>
      <c r="D15795" s="11" t="s">
        <v>662</v>
      </c>
      <c r="E15795" s="11">
        <v>6999452</v>
      </c>
      <c r="F15795" s="15">
        <f>IF(ISBLANK($D15795),"",IF(ISBLANK($E15795),VLOOKUP($D15795,$J:$K,2,FALSE),VLOOKUP($E15795,'Daycare Packages'!$A:$G,7,FALSE)))</f>
        <v>27</v>
      </c>
      <c r="G15795" s="15"/>
      <c r="H15795" s="15">
        <f t="shared" si="526"/>
        <v>27</v>
      </c>
      <c r="I15795" s="198">
        <f t="shared" si="525"/>
        <v>12</v>
      </c>
    </row>
    <row r="15796" spans="1:9" x14ac:dyDescent="0.3">
      <c r="A15796" s="10">
        <v>43808</v>
      </c>
      <c r="B15796" s="11" t="s">
        <v>182</v>
      </c>
      <c r="C15796" s="11" t="s">
        <v>685</v>
      </c>
      <c r="D15796" s="11" t="s">
        <v>662</v>
      </c>
      <c r="E15796" s="11">
        <v>7031166</v>
      </c>
      <c r="F15796" s="15">
        <f>IF(ISBLANK($D15796),"",IF(ISBLANK($E15796),VLOOKUP($D15796,$J:$K,2,FALSE),VLOOKUP($E15796,'Daycare Packages'!$A:$G,7,FALSE)))</f>
        <v>20.7</v>
      </c>
      <c r="G15796" s="15"/>
      <c r="H15796" s="15">
        <f t="shared" si="526"/>
        <v>20.7</v>
      </c>
      <c r="I15796" s="198">
        <f t="shared" si="525"/>
        <v>12</v>
      </c>
    </row>
    <row r="15797" spans="1:9" x14ac:dyDescent="0.3">
      <c r="A15797" s="10">
        <v>43808</v>
      </c>
      <c r="B15797" s="11" t="s">
        <v>2134</v>
      </c>
      <c r="C15797" s="11" t="s">
        <v>2164</v>
      </c>
      <c r="D15797" s="11" t="s">
        <v>662</v>
      </c>
      <c r="F15797" s="15">
        <f>IF(ISBLANK($D15797),"",IF(ISBLANK($E15797),VLOOKUP($D15797,$J:$K,2,FALSE),VLOOKUP($E15797,'Daycare Packages'!$A:$G,7,FALSE)))</f>
        <v>30</v>
      </c>
      <c r="G15797" s="15"/>
      <c r="H15797" s="15">
        <f t="shared" si="526"/>
        <v>30</v>
      </c>
      <c r="I15797" s="198">
        <f t="shared" si="525"/>
        <v>12</v>
      </c>
    </row>
    <row r="15798" spans="1:9" x14ac:dyDescent="0.3">
      <c r="A15798" s="10">
        <v>43808</v>
      </c>
      <c r="B15798" s="11" t="s">
        <v>894</v>
      </c>
      <c r="C15798" s="11" t="s">
        <v>622</v>
      </c>
      <c r="D15798" s="11" t="s">
        <v>662</v>
      </c>
      <c r="E15798" s="11">
        <v>7001042</v>
      </c>
      <c r="F15798" s="15">
        <f>IF(ISBLANK($D15798),"",IF(ISBLANK($E15798),VLOOKUP($D15798,$J:$K,2,FALSE),VLOOKUP($E15798,'Daycare Packages'!$A:$G,7,FALSE)))</f>
        <v>26</v>
      </c>
      <c r="G15798" s="15"/>
      <c r="H15798" s="15">
        <f t="shared" si="526"/>
        <v>26</v>
      </c>
      <c r="I15798" s="198">
        <f t="shared" si="525"/>
        <v>12</v>
      </c>
    </row>
    <row r="15799" spans="1:9" x14ac:dyDescent="0.3">
      <c r="A15799" s="10">
        <v>43808</v>
      </c>
      <c r="B15799" s="11" t="s">
        <v>894</v>
      </c>
      <c r="C15799" s="11" t="s">
        <v>895</v>
      </c>
      <c r="D15799" s="11" t="s">
        <v>662</v>
      </c>
      <c r="E15799" s="11">
        <v>7001042</v>
      </c>
      <c r="F15799" s="15">
        <f>IF(ISBLANK($D15799),"",IF(ISBLANK($E15799),VLOOKUP($D15799,$J:$K,2,FALSE),VLOOKUP($E15799,'Daycare Packages'!$A:$G,7,FALSE)))</f>
        <v>26</v>
      </c>
      <c r="G15799" s="15"/>
      <c r="H15799" s="15">
        <f t="shared" si="526"/>
        <v>26</v>
      </c>
      <c r="I15799" s="198">
        <f t="shared" si="525"/>
        <v>12</v>
      </c>
    </row>
    <row r="15800" spans="1:9" x14ac:dyDescent="0.3">
      <c r="A15800" s="10">
        <v>43808</v>
      </c>
      <c r="B15800" s="11" t="s">
        <v>193</v>
      </c>
      <c r="C15800" s="11" t="s">
        <v>776</v>
      </c>
      <c r="D15800" s="11" t="s">
        <v>662</v>
      </c>
      <c r="E15800" s="11">
        <v>7026464</v>
      </c>
      <c r="F15800" s="15">
        <f>IF(ISBLANK($D15800),"",IF(ISBLANK($E15800),VLOOKUP($D15800,$J:$K,2,FALSE),VLOOKUP($E15800,'Daycare Packages'!$A:$G,7,FALSE)))</f>
        <v>27</v>
      </c>
      <c r="G15800" s="15"/>
      <c r="H15800" s="15">
        <f t="shared" si="526"/>
        <v>27</v>
      </c>
      <c r="I15800" s="198">
        <f t="shared" si="525"/>
        <v>12</v>
      </c>
    </row>
    <row r="15801" spans="1:9" x14ac:dyDescent="0.3">
      <c r="A15801" s="10">
        <v>43808</v>
      </c>
      <c r="B15801" s="11" t="s">
        <v>1317</v>
      </c>
      <c r="C15801" s="11" t="s">
        <v>633</v>
      </c>
      <c r="D15801" s="11" t="s">
        <v>662</v>
      </c>
      <c r="E15801" s="11">
        <v>7004682</v>
      </c>
      <c r="F15801" s="15">
        <f>IF(ISBLANK($D15801),"",IF(ISBLANK($E15801),VLOOKUP($D15801,$J:$K,2,FALSE),VLOOKUP($E15801,'Daycare Packages'!$A:$G,7,FALSE)))</f>
        <v>26</v>
      </c>
      <c r="G15801" s="15"/>
      <c r="H15801" s="15">
        <f t="shared" si="526"/>
        <v>26</v>
      </c>
      <c r="I15801" s="198">
        <f t="shared" si="525"/>
        <v>12</v>
      </c>
    </row>
    <row r="15802" spans="1:9" x14ac:dyDescent="0.3">
      <c r="A15802" s="10">
        <v>43808</v>
      </c>
      <c r="B15802" s="11" t="s">
        <v>177</v>
      </c>
      <c r="C15802" s="11" t="s">
        <v>417</v>
      </c>
      <c r="D15802" s="11" t="s">
        <v>662</v>
      </c>
      <c r="E15802" s="11">
        <v>6967833</v>
      </c>
      <c r="F15802" s="15">
        <f>IF(ISBLANK($D15802),"",IF(ISBLANK($E15802),VLOOKUP($D15802,$J:$K,2,FALSE),VLOOKUP($E15802,'Daycare Packages'!$A:$G,7,FALSE)))</f>
        <v>25</v>
      </c>
      <c r="G15802" s="15"/>
      <c r="H15802" s="15">
        <f t="shared" si="526"/>
        <v>25</v>
      </c>
      <c r="I15802" s="198">
        <f t="shared" si="525"/>
        <v>12</v>
      </c>
    </row>
    <row r="15803" spans="1:9" x14ac:dyDescent="0.3">
      <c r="A15803" s="10">
        <v>43808</v>
      </c>
      <c r="B15803" s="11" t="s">
        <v>136</v>
      </c>
      <c r="C15803" s="11" t="s">
        <v>650</v>
      </c>
      <c r="D15803" s="11" t="s">
        <v>662</v>
      </c>
      <c r="E15803" s="11">
        <v>7008308</v>
      </c>
      <c r="F15803" s="15">
        <f>IF(ISBLANK($D15803),"",IF(ISBLANK($E15803),VLOOKUP($D15803,$J:$K,2,FALSE),VLOOKUP($E15803,'Daycare Packages'!$A:$G,7,FALSE)))</f>
        <v>26</v>
      </c>
      <c r="G15803" s="15"/>
      <c r="H15803" s="15">
        <f t="shared" si="526"/>
        <v>26</v>
      </c>
      <c r="I15803" s="198">
        <f t="shared" si="525"/>
        <v>12</v>
      </c>
    </row>
    <row r="15804" spans="1:9" x14ac:dyDescent="0.3">
      <c r="A15804" s="55">
        <v>43808</v>
      </c>
      <c r="B15804" s="56" t="s">
        <v>1979</v>
      </c>
      <c r="C15804" s="56" t="s">
        <v>474</v>
      </c>
      <c r="D15804" s="56" t="s">
        <v>662</v>
      </c>
      <c r="E15804" s="56">
        <v>6921788</v>
      </c>
      <c r="F15804" s="59">
        <f>IF(ISBLANK($D15804),"",IF(ISBLANK($E15804),VLOOKUP($D15804,$J:$K,2,FALSE),VLOOKUP($E15804,'Daycare Packages'!$A:$G,7,FALSE)))</f>
        <v>23</v>
      </c>
      <c r="G15804" s="59"/>
      <c r="H15804" s="59">
        <f t="shared" si="526"/>
        <v>23</v>
      </c>
      <c r="I15804" s="198">
        <f t="shared" si="525"/>
        <v>12</v>
      </c>
    </row>
    <row r="15805" spans="1:9" x14ac:dyDescent="0.3">
      <c r="A15805" s="10">
        <v>43809</v>
      </c>
      <c r="B15805" s="11" t="s">
        <v>1221</v>
      </c>
      <c r="C15805" s="11" t="s">
        <v>1242</v>
      </c>
      <c r="D15805" s="11" t="s">
        <v>659</v>
      </c>
      <c r="E15805" s="11">
        <v>7008424</v>
      </c>
      <c r="F15805" s="15">
        <f>IF(ISBLANK($D15805),"",IF(ISBLANK($E15805),VLOOKUP($D15805,$J:$K,2,FALSE),VLOOKUP($E15805,'Daycare Packages'!$A:$G,7,FALSE)))</f>
        <v>18</v>
      </c>
      <c r="G15805" s="15"/>
      <c r="H15805" s="15">
        <f t="shared" si="526"/>
        <v>18</v>
      </c>
      <c r="I15805" s="198">
        <f t="shared" si="525"/>
        <v>12</v>
      </c>
    </row>
    <row r="15806" spans="1:9" x14ac:dyDescent="0.3">
      <c r="A15806" s="10">
        <v>43809</v>
      </c>
      <c r="B15806" s="11" t="s">
        <v>2722</v>
      </c>
      <c r="C15806" s="11" t="s">
        <v>679</v>
      </c>
      <c r="D15806" s="11" t="s">
        <v>671</v>
      </c>
      <c r="F15806" s="15">
        <f>IF(ISBLANK($D15806),"",IF(ISBLANK($E15806),VLOOKUP($D15806,$J:$K,2,FALSE),VLOOKUP($E15806,'Daycare Packages'!$A:$G,7,FALSE)))</f>
        <v>0</v>
      </c>
      <c r="G15806" s="15"/>
      <c r="H15806" s="15">
        <f t="shared" si="526"/>
        <v>0</v>
      </c>
      <c r="I15806" s="198">
        <f t="shared" si="525"/>
        <v>12</v>
      </c>
    </row>
    <row r="15807" spans="1:9" x14ac:dyDescent="0.3">
      <c r="A15807" s="10">
        <v>43809</v>
      </c>
      <c r="B15807" s="11" t="s">
        <v>190</v>
      </c>
      <c r="C15807" s="11" t="s">
        <v>718</v>
      </c>
      <c r="D15807" s="11" t="s">
        <v>659</v>
      </c>
      <c r="E15807" s="11">
        <v>7018928</v>
      </c>
      <c r="F15807" s="15">
        <f>IF(ISBLANK($D15807),"",IF(ISBLANK($E15807),VLOOKUP($D15807,$J:$K,2,FALSE),VLOOKUP($E15807,'Daycare Packages'!$A:$G,7,FALSE)))</f>
        <v>18</v>
      </c>
      <c r="G15807" s="15"/>
      <c r="H15807" s="15">
        <f t="shared" si="526"/>
        <v>18</v>
      </c>
      <c r="I15807" s="198">
        <f t="shared" si="525"/>
        <v>12</v>
      </c>
    </row>
    <row r="15808" spans="1:9" x14ac:dyDescent="0.3">
      <c r="A15808" s="10">
        <v>43809</v>
      </c>
      <c r="B15808" s="11" t="s">
        <v>318</v>
      </c>
      <c r="C15808" s="11" t="s">
        <v>723</v>
      </c>
      <c r="D15808" s="11" t="s">
        <v>662</v>
      </c>
      <c r="F15808" s="15">
        <f>IF(ISBLANK($D15808),"",IF(ISBLANK($E15808),VLOOKUP($D15808,$J:$K,2,FALSE),VLOOKUP($E15808,'Daycare Packages'!$A:$G,7,FALSE)))</f>
        <v>30</v>
      </c>
      <c r="G15808" s="15"/>
      <c r="H15808" s="15">
        <f t="shared" si="526"/>
        <v>30</v>
      </c>
      <c r="I15808" s="198">
        <f t="shared" si="525"/>
        <v>12</v>
      </c>
    </row>
    <row r="15809" spans="1:9" x14ac:dyDescent="0.3">
      <c r="A15809" s="10">
        <v>43809</v>
      </c>
      <c r="B15809" s="11" t="s">
        <v>175</v>
      </c>
      <c r="C15809" s="11" t="s">
        <v>2723</v>
      </c>
      <c r="D15809" s="11" t="s">
        <v>662</v>
      </c>
      <c r="E15809" s="11">
        <v>6966328</v>
      </c>
      <c r="F15809" s="15">
        <f>IF(ISBLANK($D15809),"",IF(ISBLANK($E15809),VLOOKUP($D15809,$J:$K,2,FALSE),VLOOKUP($E15809,'Daycare Packages'!$A:$G,7,FALSE)))</f>
        <v>23</v>
      </c>
      <c r="G15809" s="15"/>
      <c r="H15809" s="15">
        <f t="shared" si="526"/>
        <v>23</v>
      </c>
      <c r="I15809" s="198">
        <f t="shared" si="525"/>
        <v>12</v>
      </c>
    </row>
    <row r="15810" spans="1:9" x14ac:dyDescent="0.3">
      <c r="A15810" s="10">
        <v>43809</v>
      </c>
      <c r="B15810" s="11" t="s">
        <v>279</v>
      </c>
      <c r="C15810" s="11" t="s">
        <v>661</v>
      </c>
      <c r="D15810" s="11" t="s">
        <v>662</v>
      </c>
      <c r="F15810" s="15">
        <f>IF(ISBLANK($D15810),"",IF(ISBLANK($E15810),VLOOKUP($D15810,$J:$K,2,FALSE),VLOOKUP($E15810,'Daycare Packages'!$A:$G,7,FALSE)))</f>
        <v>30</v>
      </c>
      <c r="G15810" s="15"/>
      <c r="H15810" s="15">
        <f t="shared" si="526"/>
        <v>30</v>
      </c>
      <c r="I15810" s="198">
        <f t="shared" si="525"/>
        <v>12</v>
      </c>
    </row>
    <row r="15811" spans="1:9" x14ac:dyDescent="0.3">
      <c r="A15811" s="10">
        <v>43809</v>
      </c>
      <c r="B15811" s="11" t="s">
        <v>279</v>
      </c>
      <c r="C15811" s="11" t="s">
        <v>658</v>
      </c>
      <c r="D15811" s="11" t="s">
        <v>662</v>
      </c>
      <c r="F15811" s="15">
        <f>IF(ISBLANK($D15811),"",IF(ISBLANK($E15811),VLOOKUP($D15811,$J:$K,2,FALSE),VLOOKUP($E15811,'Daycare Packages'!$A:$G,7,FALSE)))</f>
        <v>30</v>
      </c>
      <c r="G15811" s="15"/>
      <c r="H15811" s="15">
        <f t="shared" si="526"/>
        <v>30</v>
      </c>
      <c r="I15811" s="198">
        <f t="shared" ref="I15811:I15874" si="527">IF(A15811="",0,MONTH(A15811))</f>
        <v>12</v>
      </c>
    </row>
    <row r="15812" spans="1:9" x14ac:dyDescent="0.3">
      <c r="A15812" s="10">
        <v>43809</v>
      </c>
      <c r="B15812" s="11" t="s">
        <v>889</v>
      </c>
      <c r="C15812" s="11" t="s">
        <v>890</v>
      </c>
      <c r="D15812" s="11" t="s">
        <v>662</v>
      </c>
      <c r="F15812" s="15">
        <f>IF(ISBLANK($D15812),"",IF(ISBLANK($E15812),VLOOKUP($D15812,$J:$K,2,FALSE),VLOOKUP($E15812,'Daycare Packages'!$A:$G,7,FALSE)))</f>
        <v>30</v>
      </c>
      <c r="G15812" s="15"/>
      <c r="H15812" s="15">
        <f t="shared" si="526"/>
        <v>30</v>
      </c>
      <c r="I15812" s="198">
        <f t="shared" si="527"/>
        <v>12</v>
      </c>
    </row>
    <row r="15813" spans="1:9" x14ac:dyDescent="0.3">
      <c r="A15813" s="10">
        <v>43809</v>
      </c>
      <c r="B15813" s="11" t="s">
        <v>168</v>
      </c>
      <c r="C15813" s="11" t="s">
        <v>640</v>
      </c>
      <c r="D15813" s="11" t="s">
        <v>662</v>
      </c>
      <c r="F15813" s="15">
        <f>IF(ISBLANK($D15813),"",IF(ISBLANK($E15813),VLOOKUP($D15813,$J:$K,2,FALSE),VLOOKUP($E15813,'Daycare Packages'!$A:$G,7,FALSE)))</f>
        <v>30</v>
      </c>
      <c r="G15813" s="15"/>
      <c r="H15813" s="15">
        <f t="shared" si="526"/>
        <v>30</v>
      </c>
      <c r="I15813" s="198">
        <f t="shared" si="527"/>
        <v>12</v>
      </c>
    </row>
    <row r="15814" spans="1:9" x14ac:dyDescent="0.3">
      <c r="A15814" s="10">
        <v>43809</v>
      </c>
      <c r="B15814" s="11" t="s">
        <v>1320</v>
      </c>
      <c r="C15814" s="11" t="s">
        <v>618</v>
      </c>
      <c r="D15814" s="11" t="s">
        <v>662</v>
      </c>
      <c r="E15814" s="11">
        <v>6834278</v>
      </c>
      <c r="F15814" s="15">
        <f>IF(ISBLANK($D15814),"",IF(ISBLANK($E15814),VLOOKUP($D15814,$J:$K,2,FALSE),VLOOKUP($E15814,'Daycare Packages'!$A:$G,7,FALSE)))</f>
        <v>26</v>
      </c>
      <c r="G15814" s="15"/>
      <c r="H15814" s="15">
        <f t="shared" si="526"/>
        <v>26</v>
      </c>
      <c r="I15814" s="198">
        <f t="shared" si="527"/>
        <v>12</v>
      </c>
    </row>
    <row r="15815" spans="1:9" x14ac:dyDescent="0.3">
      <c r="A15815" s="10">
        <v>43809</v>
      </c>
      <c r="B15815" s="11" t="s">
        <v>202</v>
      </c>
      <c r="C15815" s="11" t="s">
        <v>520</v>
      </c>
      <c r="D15815" s="11" t="s">
        <v>662</v>
      </c>
      <c r="E15815" s="11">
        <v>6947781</v>
      </c>
      <c r="F15815" s="15">
        <f>IF(ISBLANK($D15815),"",IF(ISBLANK($E15815),VLOOKUP($D15815,$J:$K,2,FALSE),VLOOKUP($E15815,'Daycare Packages'!$A:$G,7,FALSE)))</f>
        <v>26</v>
      </c>
      <c r="G15815" s="15"/>
      <c r="H15815" s="15">
        <f t="shared" si="526"/>
        <v>26</v>
      </c>
      <c r="I15815" s="198">
        <f t="shared" si="527"/>
        <v>12</v>
      </c>
    </row>
    <row r="15816" spans="1:9" x14ac:dyDescent="0.3">
      <c r="A15816" s="10">
        <v>43809</v>
      </c>
      <c r="B15816" s="11" t="s">
        <v>137</v>
      </c>
      <c r="C15816" s="11" t="s">
        <v>678</v>
      </c>
      <c r="D15816" s="11" t="s">
        <v>662</v>
      </c>
      <c r="E15816" s="11">
        <v>7027833</v>
      </c>
      <c r="F15816" s="15">
        <f>IF(ISBLANK($D15816),"",IF(ISBLANK($E15816),VLOOKUP($D15816,$J:$K,2,FALSE),VLOOKUP($E15816,'Daycare Packages'!$A:$G,7,FALSE)))</f>
        <v>23</v>
      </c>
      <c r="G15816" s="15"/>
      <c r="H15816" s="15">
        <f t="shared" si="526"/>
        <v>23</v>
      </c>
      <c r="I15816" s="198">
        <f t="shared" si="527"/>
        <v>12</v>
      </c>
    </row>
    <row r="15817" spans="1:9" x14ac:dyDescent="0.3">
      <c r="A15817" s="10">
        <v>43809</v>
      </c>
      <c r="B15817" s="11" t="s">
        <v>137</v>
      </c>
      <c r="C15817" s="11" t="s">
        <v>693</v>
      </c>
      <c r="D15817" s="11" t="s">
        <v>662</v>
      </c>
      <c r="E15817" s="11">
        <v>7027833</v>
      </c>
      <c r="F15817" s="15">
        <f>IF(ISBLANK($D15817),"",IF(ISBLANK($E15817),VLOOKUP($D15817,$J:$K,2,FALSE),VLOOKUP($E15817,'Daycare Packages'!$A:$G,7,FALSE)))</f>
        <v>23</v>
      </c>
      <c r="G15817" s="15"/>
      <c r="H15817" s="15">
        <f t="shared" si="526"/>
        <v>23</v>
      </c>
      <c r="I15817" s="198">
        <f t="shared" si="527"/>
        <v>12</v>
      </c>
    </row>
    <row r="15818" spans="1:9" x14ac:dyDescent="0.3">
      <c r="A15818" s="10">
        <v>43809</v>
      </c>
      <c r="B15818" s="11" t="s">
        <v>234</v>
      </c>
      <c r="C15818" s="11" t="s">
        <v>682</v>
      </c>
      <c r="D15818" s="11" t="s">
        <v>662</v>
      </c>
      <c r="F15818" s="15">
        <f>IF(ISBLANK($D15818),"",IF(ISBLANK($E15818),VLOOKUP($D15818,$J:$K,2,FALSE),VLOOKUP($E15818,'Daycare Packages'!$A:$G,7,FALSE)))</f>
        <v>30</v>
      </c>
      <c r="G15818" s="15"/>
      <c r="H15818" s="15">
        <f t="shared" si="526"/>
        <v>30</v>
      </c>
      <c r="I15818" s="198">
        <f t="shared" si="527"/>
        <v>12</v>
      </c>
    </row>
    <row r="15819" spans="1:9" x14ac:dyDescent="0.3">
      <c r="A15819" s="10">
        <v>43809</v>
      </c>
      <c r="B15819" s="11" t="s">
        <v>224</v>
      </c>
      <c r="C15819" s="11" t="s">
        <v>740</v>
      </c>
      <c r="D15819" s="11" t="s">
        <v>662</v>
      </c>
      <c r="F15819" s="15">
        <f>IF(ISBLANK($D15819),"",IF(ISBLANK($E15819),VLOOKUP($D15819,$J:$K,2,FALSE),VLOOKUP($E15819,'Daycare Packages'!$A:$G,7,FALSE)))</f>
        <v>30</v>
      </c>
      <c r="G15819" s="15"/>
      <c r="H15819" s="15">
        <f t="shared" si="526"/>
        <v>30</v>
      </c>
      <c r="I15819" s="198">
        <f t="shared" si="527"/>
        <v>12</v>
      </c>
    </row>
    <row r="15820" spans="1:9" x14ac:dyDescent="0.3">
      <c r="A15820" s="10">
        <v>43809</v>
      </c>
      <c r="B15820" s="11" t="s">
        <v>784</v>
      </c>
      <c r="C15820" s="11" t="s">
        <v>785</v>
      </c>
      <c r="D15820" s="11" t="s">
        <v>662</v>
      </c>
      <c r="F15820" s="15">
        <f>IF(ISBLANK($D15820),"",IF(ISBLANK($E15820),VLOOKUP($D15820,$J:$K,2,FALSE),VLOOKUP($E15820,'Daycare Packages'!$A:$G,7,FALSE)))</f>
        <v>30</v>
      </c>
      <c r="G15820" s="15"/>
      <c r="H15820" s="15">
        <f t="shared" si="526"/>
        <v>30</v>
      </c>
      <c r="I15820" s="198">
        <f t="shared" si="527"/>
        <v>12</v>
      </c>
    </row>
    <row r="15821" spans="1:9" x14ac:dyDescent="0.3">
      <c r="A15821" s="10">
        <v>43809</v>
      </c>
      <c r="B15821" s="11" t="s">
        <v>690</v>
      </c>
      <c r="C15821" s="11" t="s">
        <v>691</v>
      </c>
      <c r="D15821" s="11" t="s">
        <v>662</v>
      </c>
      <c r="E15821" s="11">
        <v>6937080</v>
      </c>
      <c r="F15821" s="15">
        <f>IF(ISBLANK($D15821),"",IF(ISBLANK($E15821),VLOOKUP($D15821,$J:$K,2,FALSE),VLOOKUP($E15821,'Daycare Packages'!$A:$G,7,FALSE)))</f>
        <v>23</v>
      </c>
      <c r="G15821" s="15"/>
      <c r="H15821" s="15">
        <f t="shared" si="526"/>
        <v>23</v>
      </c>
      <c r="I15821" s="198">
        <f t="shared" si="527"/>
        <v>12</v>
      </c>
    </row>
    <row r="15822" spans="1:9" x14ac:dyDescent="0.3">
      <c r="A15822" s="10">
        <v>43809</v>
      </c>
      <c r="B15822" s="11" t="s">
        <v>940</v>
      </c>
      <c r="C15822" s="11" t="s">
        <v>395</v>
      </c>
      <c r="D15822" s="11" t="s">
        <v>659</v>
      </c>
      <c r="F15822" s="15">
        <f>IF(ISBLANK($D15822),"",IF(ISBLANK($E15822),VLOOKUP($D15822,$J:$K,2,FALSE),VLOOKUP($E15822,'Daycare Packages'!$A:$G,7,FALSE)))</f>
        <v>20</v>
      </c>
      <c r="G15822" s="15"/>
      <c r="H15822" s="15">
        <f t="shared" si="526"/>
        <v>20</v>
      </c>
      <c r="I15822" s="198">
        <f t="shared" si="527"/>
        <v>12</v>
      </c>
    </row>
    <row r="15823" spans="1:9" x14ac:dyDescent="0.3">
      <c r="A15823" s="10">
        <v>43809</v>
      </c>
      <c r="B15823" s="11" t="s">
        <v>940</v>
      </c>
      <c r="C15823" s="11" t="s">
        <v>520</v>
      </c>
      <c r="D15823" s="11" t="s">
        <v>659</v>
      </c>
      <c r="F15823" s="15">
        <f>IF(ISBLANK($D15823),"",IF(ISBLANK($E15823),VLOOKUP($D15823,$J:$K,2,FALSE),VLOOKUP($E15823,'Daycare Packages'!$A:$G,7,FALSE)))</f>
        <v>20</v>
      </c>
      <c r="G15823" s="15"/>
      <c r="H15823" s="15">
        <f t="shared" si="526"/>
        <v>20</v>
      </c>
      <c r="I15823" s="198">
        <f t="shared" si="527"/>
        <v>12</v>
      </c>
    </row>
    <row r="15824" spans="1:9" x14ac:dyDescent="0.3">
      <c r="A15824" s="10">
        <v>43809</v>
      </c>
      <c r="B15824" s="11" t="s">
        <v>244</v>
      </c>
      <c r="C15824" s="11" t="s">
        <v>673</v>
      </c>
      <c r="D15824" s="11" t="s">
        <v>662</v>
      </c>
      <c r="E15824" s="11">
        <v>6995241</v>
      </c>
      <c r="F15824" s="15">
        <f>IF(ISBLANK($D15824),"",IF(ISBLANK($E15824),VLOOKUP($D15824,$J:$K,2,FALSE),VLOOKUP($E15824,'Daycare Packages'!$A:$G,7,FALSE)))</f>
        <v>25</v>
      </c>
      <c r="G15824" s="15"/>
      <c r="H15824" s="15">
        <f t="shared" si="526"/>
        <v>25</v>
      </c>
      <c r="I15824" s="198">
        <f t="shared" si="527"/>
        <v>12</v>
      </c>
    </row>
    <row r="15825" spans="1:9" x14ac:dyDescent="0.3">
      <c r="A15825" s="10">
        <v>43809</v>
      </c>
      <c r="B15825" s="11" t="s">
        <v>237</v>
      </c>
      <c r="C15825" s="11" t="s">
        <v>1549</v>
      </c>
      <c r="D15825" s="11" t="s">
        <v>662</v>
      </c>
      <c r="F15825" s="15">
        <f>IF(ISBLANK($D15825),"",IF(ISBLANK($E15825),VLOOKUP($D15825,$J:$K,2,FALSE),VLOOKUP($E15825,'Daycare Packages'!$A:$G,7,FALSE)))</f>
        <v>30</v>
      </c>
      <c r="G15825" s="15"/>
      <c r="H15825" s="15">
        <f t="shared" si="526"/>
        <v>30</v>
      </c>
      <c r="I15825" s="198">
        <f t="shared" si="527"/>
        <v>12</v>
      </c>
    </row>
    <row r="15826" spans="1:9" x14ac:dyDescent="0.3">
      <c r="A15826" s="10">
        <v>43809</v>
      </c>
      <c r="B15826" s="11" t="s">
        <v>688</v>
      </c>
      <c r="C15826" s="11" t="s">
        <v>689</v>
      </c>
      <c r="D15826" s="11" t="s">
        <v>662</v>
      </c>
      <c r="F15826" s="15">
        <f>IF(ISBLANK($D15826),"",IF(ISBLANK($E15826),VLOOKUP($D15826,$J:$K,2,FALSE),VLOOKUP($E15826,'Daycare Packages'!$A:$G,7,FALSE)))</f>
        <v>30</v>
      </c>
      <c r="G15826" s="15"/>
      <c r="H15826" s="15">
        <f t="shared" si="526"/>
        <v>30</v>
      </c>
      <c r="I15826" s="198">
        <f t="shared" si="527"/>
        <v>12</v>
      </c>
    </row>
    <row r="15827" spans="1:9" x14ac:dyDescent="0.3">
      <c r="A15827" s="10">
        <v>43809</v>
      </c>
      <c r="B15827" s="11" t="s">
        <v>2031</v>
      </c>
      <c r="C15827" s="11" t="s">
        <v>2032</v>
      </c>
      <c r="D15827" s="11" t="s">
        <v>662</v>
      </c>
      <c r="F15827" s="15">
        <f>IF(ISBLANK($D15827),"",IF(ISBLANK($E15827),VLOOKUP($D15827,$J:$K,2,FALSE),VLOOKUP($E15827,'Daycare Packages'!$A:$G,7,FALSE)))</f>
        <v>30</v>
      </c>
      <c r="G15827" s="15"/>
      <c r="H15827" s="15">
        <f t="shared" si="526"/>
        <v>30</v>
      </c>
      <c r="I15827" s="198">
        <f t="shared" si="527"/>
        <v>12</v>
      </c>
    </row>
    <row r="15828" spans="1:9" x14ac:dyDescent="0.3">
      <c r="A15828" s="10">
        <v>43809</v>
      </c>
      <c r="B15828" s="11" t="s">
        <v>2401</v>
      </c>
      <c r="C15828" s="11" t="s">
        <v>498</v>
      </c>
      <c r="D15828" s="11" t="s">
        <v>662</v>
      </c>
      <c r="F15828" s="15">
        <f>IF(ISBLANK($D15828),"",IF(ISBLANK($E15828),VLOOKUP($D15828,$J:$K,2,FALSE),VLOOKUP($E15828,'Daycare Packages'!$A:$G,7,FALSE)))</f>
        <v>30</v>
      </c>
      <c r="G15828" s="15"/>
      <c r="H15828" s="15">
        <f t="shared" si="526"/>
        <v>30</v>
      </c>
      <c r="I15828" s="198">
        <f t="shared" si="527"/>
        <v>12</v>
      </c>
    </row>
    <row r="15829" spans="1:9" x14ac:dyDescent="0.3">
      <c r="A15829" s="10">
        <v>43809</v>
      </c>
      <c r="B15829" s="11" t="s">
        <v>2725</v>
      </c>
      <c r="C15829" s="11" t="s">
        <v>629</v>
      </c>
      <c r="D15829" s="11" t="s">
        <v>662</v>
      </c>
      <c r="F15829" s="15">
        <f>IF(ISBLANK($D15829),"",IF(ISBLANK($E15829),VLOOKUP($D15829,$J:$K,2,FALSE),VLOOKUP($E15829,'Daycare Packages'!$A:$G,7,FALSE)))</f>
        <v>30</v>
      </c>
      <c r="G15829" s="15"/>
      <c r="H15829" s="15">
        <f t="shared" si="526"/>
        <v>30</v>
      </c>
      <c r="I15829" s="198">
        <f t="shared" si="527"/>
        <v>12</v>
      </c>
    </row>
    <row r="15830" spans="1:9" x14ac:dyDescent="0.3">
      <c r="A15830" s="10">
        <v>43809</v>
      </c>
      <c r="B15830" s="11" t="s">
        <v>809</v>
      </c>
      <c r="C15830" s="11" t="s">
        <v>810</v>
      </c>
      <c r="D15830" s="11" t="s">
        <v>662</v>
      </c>
      <c r="F15830" s="15">
        <f>IF(ISBLANK($D15830),"",IF(ISBLANK($E15830),VLOOKUP($D15830,$J:$K,2,FALSE),VLOOKUP($E15830,'Daycare Packages'!$A:$G,7,FALSE)))</f>
        <v>30</v>
      </c>
      <c r="G15830" s="15"/>
      <c r="H15830" s="15">
        <f t="shared" si="526"/>
        <v>30</v>
      </c>
      <c r="I15830" s="198">
        <f t="shared" si="527"/>
        <v>12</v>
      </c>
    </row>
    <row r="15831" spans="1:9" x14ac:dyDescent="0.3">
      <c r="A15831" s="10">
        <v>43809</v>
      </c>
      <c r="B15831" s="11" t="s">
        <v>123</v>
      </c>
      <c r="C15831" s="11" t="s">
        <v>622</v>
      </c>
      <c r="D15831" s="11" t="s">
        <v>662</v>
      </c>
      <c r="E15831" s="11">
        <v>6960781</v>
      </c>
      <c r="F15831" s="15">
        <f>IF(ISBLANK($D15831),"",IF(ISBLANK($E15831),VLOOKUP($D15831,$J:$K,2,FALSE),VLOOKUP($E15831,'Daycare Packages'!$A:$G,7,FALSE)))</f>
        <v>23</v>
      </c>
      <c r="G15831" s="15"/>
      <c r="H15831" s="15">
        <f t="shared" si="526"/>
        <v>23</v>
      </c>
      <c r="I15831" s="198">
        <f t="shared" si="527"/>
        <v>12</v>
      </c>
    </row>
    <row r="15832" spans="1:9" x14ac:dyDescent="0.3">
      <c r="A15832" s="10">
        <v>43809</v>
      </c>
      <c r="B15832" s="11" t="s">
        <v>1961</v>
      </c>
      <c r="C15832" s="11" t="s">
        <v>1962</v>
      </c>
      <c r="D15832" s="11" t="s">
        <v>662</v>
      </c>
      <c r="F15832" s="15">
        <f>IF(ISBLANK($D15832),"",IF(ISBLANK($E15832),VLOOKUP($D15832,$J:$K,2,FALSE),VLOOKUP($E15832,'Daycare Packages'!$A:$G,7,FALSE)))</f>
        <v>30</v>
      </c>
      <c r="G15832" s="15"/>
      <c r="H15832" s="15">
        <f t="shared" si="526"/>
        <v>30</v>
      </c>
      <c r="I15832" s="198">
        <f t="shared" si="527"/>
        <v>12</v>
      </c>
    </row>
    <row r="15833" spans="1:9" x14ac:dyDescent="0.3">
      <c r="A15833" s="10">
        <v>43809</v>
      </c>
      <c r="B15833" s="11" t="s">
        <v>2726</v>
      </c>
      <c r="C15833" s="11" t="s">
        <v>844</v>
      </c>
      <c r="D15833" s="11" t="s">
        <v>662</v>
      </c>
      <c r="E15833" s="11">
        <v>6919580</v>
      </c>
      <c r="F15833" s="15">
        <f>IF(ISBLANK($D15833),"",IF(ISBLANK($E15833),VLOOKUP($D15833,$J:$K,2,FALSE),VLOOKUP($E15833,'Daycare Packages'!$A:$G,7,FALSE)))</f>
        <v>23</v>
      </c>
      <c r="G15833" s="15"/>
      <c r="H15833" s="15">
        <f t="shared" si="526"/>
        <v>23</v>
      </c>
      <c r="I15833" s="198">
        <f t="shared" si="527"/>
        <v>12</v>
      </c>
    </row>
    <row r="15834" spans="1:9" x14ac:dyDescent="0.3">
      <c r="A15834" s="10">
        <v>43809</v>
      </c>
      <c r="B15834" s="11" t="s">
        <v>2650</v>
      </c>
      <c r="C15834" s="11" t="s">
        <v>548</v>
      </c>
      <c r="D15834" s="11" t="s">
        <v>662</v>
      </c>
      <c r="F15834" s="15">
        <f>IF(ISBLANK($D15834),"",IF(ISBLANK($E15834),VLOOKUP($D15834,$J:$K,2,FALSE),VLOOKUP($E15834,'Daycare Packages'!$A:$G,7,FALSE)))</f>
        <v>30</v>
      </c>
      <c r="G15834" s="15"/>
      <c r="H15834" s="15">
        <f t="shared" si="526"/>
        <v>30</v>
      </c>
      <c r="I15834" s="198">
        <f t="shared" si="527"/>
        <v>12</v>
      </c>
    </row>
    <row r="15835" spans="1:9" x14ac:dyDescent="0.3">
      <c r="A15835" s="10">
        <v>43809</v>
      </c>
      <c r="B15835" s="11" t="s">
        <v>1065</v>
      </c>
      <c r="C15835" s="11" t="s">
        <v>996</v>
      </c>
      <c r="D15835" s="11" t="s">
        <v>662</v>
      </c>
      <c r="F15835" s="15">
        <f>IF(ISBLANK($D15835),"",IF(ISBLANK($E15835),VLOOKUP($D15835,$J:$K,2,FALSE),VLOOKUP($E15835,'Daycare Packages'!$A:$G,7,FALSE)))</f>
        <v>30</v>
      </c>
      <c r="G15835" s="15"/>
      <c r="H15835" s="15">
        <f t="shared" si="526"/>
        <v>30</v>
      </c>
      <c r="I15835" s="198">
        <f t="shared" si="527"/>
        <v>12</v>
      </c>
    </row>
    <row r="15836" spans="1:9" x14ac:dyDescent="0.3">
      <c r="A15836" s="10">
        <v>43809</v>
      </c>
      <c r="B15836" s="11" t="s">
        <v>2727</v>
      </c>
      <c r="C15836" s="11" t="s">
        <v>728</v>
      </c>
      <c r="D15836" s="11" t="s">
        <v>662</v>
      </c>
      <c r="F15836" s="15">
        <f>IF(ISBLANK($D15836),"",IF(ISBLANK($E15836),VLOOKUP($D15836,$J:$K,2,FALSE),VLOOKUP($E15836,'Daycare Packages'!$A:$G,7,FALSE)))</f>
        <v>30</v>
      </c>
      <c r="G15836" s="15"/>
      <c r="H15836" s="15">
        <f t="shared" si="526"/>
        <v>30</v>
      </c>
      <c r="I15836" s="198">
        <f t="shared" si="527"/>
        <v>12</v>
      </c>
    </row>
    <row r="15837" spans="1:9" x14ac:dyDescent="0.3">
      <c r="A15837" s="10">
        <v>43809</v>
      </c>
      <c r="B15837" s="11" t="s">
        <v>2151</v>
      </c>
      <c r="C15837" s="11" t="s">
        <v>2728</v>
      </c>
      <c r="D15837" s="11" t="s">
        <v>662</v>
      </c>
      <c r="F15837" s="15">
        <f>IF(ISBLANK($D15837),"",IF(ISBLANK($E15837),VLOOKUP($D15837,$J:$K,2,FALSE),VLOOKUP($E15837,'Daycare Packages'!$A:$G,7,FALSE)))</f>
        <v>30</v>
      </c>
      <c r="G15837" s="15"/>
      <c r="H15837" s="15">
        <f t="shared" si="526"/>
        <v>30</v>
      </c>
      <c r="I15837" s="198">
        <f t="shared" si="527"/>
        <v>12</v>
      </c>
    </row>
    <row r="15838" spans="1:9" x14ac:dyDescent="0.3">
      <c r="A15838" s="10">
        <v>43809</v>
      </c>
      <c r="B15838" s="11" t="s">
        <v>147</v>
      </c>
      <c r="C15838" s="11" t="s">
        <v>796</v>
      </c>
      <c r="D15838" s="11" t="s">
        <v>662</v>
      </c>
      <c r="E15838" s="11">
        <v>6931199</v>
      </c>
      <c r="F15838" s="15">
        <f>IF(ISBLANK($D15838),"",IF(ISBLANK($E15838),VLOOKUP($D15838,$J:$K,2,FALSE),VLOOKUP($E15838,'Daycare Packages'!$A:$G,7,FALSE)))</f>
        <v>23</v>
      </c>
      <c r="G15838" s="15"/>
      <c r="H15838" s="15">
        <f t="shared" si="526"/>
        <v>23</v>
      </c>
      <c r="I15838" s="198">
        <f t="shared" si="527"/>
        <v>12</v>
      </c>
    </row>
    <row r="15839" spans="1:9" x14ac:dyDescent="0.3">
      <c r="A15839" s="10">
        <v>43809</v>
      </c>
      <c r="B15839" s="11" t="s">
        <v>826</v>
      </c>
      <c r="C15839" s="11" t="s">
        <v>553</v>
      </c>
      <c r="D15839" s="11" t="s">
        <v>662</v>
      </c>
      <c r="F15839" s="15">
        <f>IF(ISBLANK($D15839),"",IF(ISBLANK($E15839),VLOOKUP($D15839,$J:$K,2,FALSE),VLOOKUP($E15839,'Daycare Packages'!$A:$G,7,FALSE)))</f>
        <v>30</v>
      </c>
      <c r="G15839" s="15"/>
      <c r="H15839" s="15">
        <f t="shared" si="526"/>
        <v>30</v>
      </c>
      <c r="I15839" s="198">
        <f t="shared" si="527"/>
        <v>12</v>
      </c>
    </row>
    <row r="15840" spans="1:9" x14ac:dyDescent="0.3">
      <c r="A15840" s="10">
        <v>43809</v>
      </c>
      <c r="B15840" s="11" t="s">
        <v>826</v>
      </c>
      <c r="C15840" s="11" t="s">
        <v>827</v>
      </c>
      <c r="F15840" s="15" t="str">
        <f>IF(ISBLANK($D15840),"",IF(ISBLANK($E15840),VLOOKUP($D15840,$J:$K,2,FALSE),VLOOKUP($E15840,'Daycare Packages'!$A:$G,7,FALSE)))</f>
        <v/>
      </c>
      <c r="G15840" s="15"/>
      <c r="H15840" s="15" t="str">
        <f t="shared" si="526"/>
        <v/>
      </c>
      <c r="I15840" s="198">
        <f t="shared" si="527"/>
        <v>12</v>
      </c>
    </row>
    <row r="15841" spans="1:9" x14ac:dyDescent="0.3">
      <c r="A15841" s="10">
        <v>43809</v>
      </c>
      <c r="B15841" s="11" t="s">
        <v>209</v>
      </c>
      <c r="C15841" s="11" t="s">
        <v>702</v>
      </c>
      <c r="D15841" s="11" t="s">
        <v>662</v>
      </c>
      <c r="E15841" s="11">
        <v>7029989</v>
      </c>
      <c r="F15841" s="15">
        <f>IF(ISBLANK($D15841),"",IF(ISBLANK($E15841),VLOOKUP($D15841,$J:$K,2,FALSE),VLOOKUP($E15841,'Daycare Packages'!$A:$G,7,FALSE)))</f>
        <v>27</v>
      </c>
      <c r="G15841" s="15"/>
      <c r="H15841" s="15">
        <f t="shared" ref="H15841:H15904" si="528">IF(ISBLANK(D15841),"",SUM(F15841:G15841))</f>
        <v>27</v>
      </c>
      <c r="I15841" s="198">
        <f t="shared" si="527"/>
        <v>12</v>
      </c>
    </row>
    <row r="15842" spans="1:9" x14ac:dyDescent="0.3">
      <c r="A15842" s="10">
        <v>43809</v>
      </c>
      <c r="B15842" s="11" t="s">
        <v>2577</v>
      </c>
      <c r="C15842" s="11" t="s">
        <v>2578</v>
      </c>
      <c r="D15842" s="11" t="s">
        <v>662</v>
      </c>
      <c r="E15842" s="11">
        <v>7033947</v>
      </c>
      <c r="F15842" s="15">
        <f>IF(ISBLANK($D15842),"",IF(ISBLANK($E15842),VLOOKUP($D15842,$J:$K,2,FALSE),VLOOKUP($E15842,'Daycare Packages'!$A:$G,7,FALSE)))</f>
        <v>27</v>
      </c>
      <c r="G15842" s="15"/>
      <c r="H15842" s="15">
        <f t="shared" si="528"/>
        <v>27</v>
      </c>
      <c r="I15842" s="198">
        <f t="shared" si="527"/>
        <v>12</v>
      </c>
    </row>
    <row r="15843" spans="1:9" x14ac:dyDescent="0.3">
      <c r="A15843" s="10">
        <v>43809</v>
      </c>
      <c r="B15843" s="11" t="s">
        <v>366</v>
      </c>
      <c r="C15843" s="11" t="s">
        <v>439</v>
      </c>
      <c r="D15843" s="11" t="s">
        <v>662</v>
      </c>
      <c r="E15843" s="11">
        <v>7017784</v>
      </c>
      <c r="F15843" s="15">
        <f>IF(ISBLANK($D15843),"",IF(ISBLANK($E15843),VLOOKUP($D15843,$J:$K,2,FALSE),VLOOKUP($E15843,'Daycare Packages'!$A:$G,7,FALSE)))</f>
        <v>27</v>
      </c>
      <c r="G15843" s="15"/>
      <c r="H15843" s="15">
        <f t="shared" si="528"/>
        <v>27</v>
      </c>
      <c r="I15843" s="198">
        <f t="shared" si="527"/>
        <v>12</v>
      </c>
    </row>
    <row r="15844" spans="1:9" x14ac:dyDescent="0.3">
      <c r="A15844" s="10">
        <v>43809</v>
      </c>
      <c r="B15844" s="11" t="s">
        <v>941</v>
      </c>
      <c r="C15844" s="11" t="s">
        <v>487</v>
      </c>
      <c r="D15844" s="11" t="s">
        <v>662</v>
      </c>
      <c r="F15844" s="15">
        <f>IF(ISBLANK($D15844),"",IF(ISBLANK($E15844),VLOOKUP($D15844,$J:$K,2,FALSE),VLOOKUP($E15844,'Daycare Packages'!$A:$G,7,FALSE)))</f>
        <v>30</v>
      </c>
      <c r="G15844" s="15"/>
      <c r="H15844" s="15">
        <f t="shared" si="528"/>
        <v>30</v>
      </c>
      <c r="I15844" s="198">
        <f t="shared" si="527"/>
        <v>12</v>
      </c>
    </row>
    <row r="15845" spans="1:9" x14ac:dyDescent="0.3">
      <c r="A15845" s="10">
        <v>43809</v>
      </c>
      <c r="B15845" s="11" t="s">
        <v>2457</v>
      </c>
      <c r="C15845" s="11" t="s">
        <v>2458</v>
      </c>
      <c r="D15845" s="11" t="s">
        <v>662</v>
      </c>
      <c r="E15845" s="11">
        <v>7043359</v>
      </c>
      <c r="F15845" s="15">
        <f>IF(ISBLANK($D15845),"",IF(ISBLANK($E15845),VLOOKUP($D15845,$J:$K,2,FALSE),VLOOKUP($E15845,'Daycare Packages'!$A:$G,7,FALSE)))</f>
        <v>27</v>
      </c>
      <c r="G15845" s="15"/>
      <c r="H15845" s="15">
        <f t="shared" si="528"/>
        <v>27</v>
      </c>
      <c r="I15845" s="198">
        <f t="shared" si="527"/>
        <v>12</v>
      </c>
    </row>
    <row r="15846" spans="1:9" x14ac:dyDescent="0.3">
      <c r="A15846" s="10">
        <v>43809</v>
      </c>
      <c r="B15846" s="11" t="s">
        <v>182</v>
      </c>
      <c r="C15846" s="11" t="s">
        <v>1486</v>
      </c>
      <c r="D15846" s="11" t="s">
        <v>662</v>
      </c>
      <c r="E15846" s="11">
        <v>7031166</v>
      </c>
      <c r="F15846" s="15">
        <f>IF(ISBLANK($D15846),"",IF(ISBLANK($E15846),VLOOKUP($D15846,$J:$K,2,FALSE),VLOOKUP($E15846,'Daycare Packages'!$A:$G,7,FALSE)))</f>
        <v>20.7</v>
      </c>
      <c r="G15846" s="15"/>
      <c r="H15846" s="15">
        <f t="shared" si="528"/>
        <v>20.7</v>
      </c>
      <c r="I15846" s="198">
        <f t="shared" si="527"/>
        <v>12</v>
      </c>
    </row>
    <row r="15847" spans="1:9" x14ac:dyDescent="0.3">
      <c r="A15847" s="10">
        <v>43809</v>
      </c>
      <c r="B15847" s="11" t="s">
        <v>1964</v>
      </c>
      <c r="C15847" s="11" t="s">
        <v>604</v>
      </c>
      <c r="D15847" s="11" t="s">
        <v>662</v>
      </c>
      <c r="F15847" s="15">
        <f>IF(ISBLANK($D15847),"",IF(ISBLANK($E15847),VLOOKUP($D15847,$J:$K,2,FALSE),VLOOKUP($E15847,'Daycare Packages'!$A:$G,7,FALSE)))</f>
        <v>30</v>
      </c>
      <c r="G15847" s="15"/>
      <c r="H15847" s="15">
        <f t="shared" si="528"/>
        <v>30</v>
      </c>
      <c r="I15847" s="198">
        <f t="shared" si="527"/>
        <v>12</v>
      </c>
    </row>
    <row r="15848" spans="1:9" x14ac:dyDescent="0.3">
      <c r="A15848" s="10">
        <v>43809</v>
      </c>
      <c r="B15848" s="11" t="s">
        <v>156</v>
      </c>
      <c r="C15848" s="11" t="s">
        <v>479</v>
      </c>
      <c r="D15848" s="11" t="s">
        <v>662</v>
      </c>
      <c r="E15848" s="11">
        <v>7017699</v>
      </c>
      <c r="F15848" s="15">
        <f>IF(ISBLANK($D15848),"",IF(ISBLANK($E15848),VLOOKUP($D15848,$J:$K,2,FALSE),VLOOKUP($E15848,'Daycare Packages'!$A:$G,7,FALSE)))</f>
        <v>23</v>
      </c>
      <c r="G15848" s="15"/>
      <c r="H15848" s="15">
        <f t="shared" si="528"/>
        <v>23</v>
      </c>
      <c r="I15848" s="198">
        <f t="shared" si="527"/>
        <v>12</v>
      </c>
    </row>
    <row r="15849" spans="1:9" x14ac:dyDescent="0.3">
      <c r="A15849" s="10">
        <v>43809</v>
      </c>
      <c r="B15849" s="11" t="s">
        <v>677</v>
      </c>
      <c r="C15849" s="11" t="s">
        <v>1295</v>
      </c>
      <c r="D15849" s="11" t="s">
        <v>662</v>
      </c>
      <c r="F15849" s="15">
        <f>IF(ISBLANK($D15849),"",IF(ISBLANK($E15849),VLOOKUP($D15849,$J:$K,2,FALSE),VLOOKUP($E15849,'Daycare Packages'!$A:$G,7,FALSE)))</f>
        <v>30</v>
      </c>
      <c r="G15849" s="15"/>
      <c r="H15849" s="15">
        <f t="shared" si="528"/>
        <v>30</v>
      </c>
      <c r="I15849" s="198">
        <f t="shared" si="527"/>
        <v>12</v>
      </c>
    </row>
    <row r="15850" spans="1:9" x14ac:dyDescent="0.3">
      <c r="A15850" s="10">
        <v>43809</v>
      </c>
      <c r="B15850" s="11" t="s">
        <v>212</v>
      </c>
      <c r="C15850" s="11" t="s">
        <v>707</v>
      </c>
      <c r="D15850" s="11" t="s">
        <v>662</v>
      </c>
      <c r="F15850" s="15">
        <f>IF(ISBLANK($D15850),"",IF(ISBLANK($E15850),VLOOKUP($D15850,$J:$K,2,FALSE),VLOOKUP($E15850,'Daycare Packages'!$A:$G,7,FALSE)))</f>
        <v>30</v>
      </c>
      <c r="G15850" s="15"/>
      <c r="H15850" s="15">
        <f t="shared" si="528"/>
        <v>30</v>
      </c>
      <c r="I15850" s="198">
        <f t="shared" si="527"/>
        <v>12</v>
      </c>
    </row>
    <row r="15851" spans="1:9" x14ac:dyDescent="0.3">
      <c r="A15851" s="10">
        <v>43809</v>
      </c>
      <c r="B15851" s="11" t="s">
        <v>1165</v>
      </c>
      <c r="C15851" s="11" t="s">
        <v>1166</v>
      </c>
      <c r="D15851" s="11" t="s">
        <v>662</v>
      </c>
      <c r="E15851" s="11">
        <v>7012565</v>
      </c>
      <c r="F15851" s="15">
        <f>IF(ISBLANK($D15851),"",IF(ISBLANK($E15851),VLOOKUP($D15851,$J:$K,2,FALSE),VLOOKUP($E15851,'Daycare Packages'!$A:$G,7,FALSE)))</f>
        <v>26</v>
      </c>
      <c r="G15851" s="15"/>
      <c r="H15851" s="15">
        <f t="shared" si="528"/>
        <v>26</v>
      </c>
      <c r="I15851" s="198">
        <f t="shared" si="527"/>
        <v>12</v>
      </c>
    </row>
    <row r="15852" spans="1:9" x14ac:dyDescent="0.3">
      <c r="A15852" s="10">
        <v>43809</v>
      </c>
      <c r="B15852" s="11" t="s">
        <v>222</v>
      </c>
      <c r="C15852" s="11" t="s">
        <v>229</v>
      </c>
      <c r="D15852" s="11" t="s">
        <v>662</v>
      </c>
      <c r="F15852" s="15">
        <f>IF(ISBLANK($D15852),"",IF(ISBLANK($E15852),VLOOKUP($D15852,$J:$K,2,FALSE),VLOOKUP($E15852,'Daycare Packages'!$A:$G,7,FALSE)))</f>
        <v>30</v>
      </c>
      <c r="G15852" s="15"/>
      <c r="H15852" s="15">
        <f t="shared" si="528"/>
        <v>30</v>
      </c>
      <c r="I15852" s="198">
        <f t="shared" si="527"/>
        <v>12</v>
      </c>
    </row>
    <row r="15853" spans="1:9" x14ac:dyDescent="0.3">
      <c r="A15853" s="10">
        <v>43809</v>
      </c>
      <c r="B15853" s="11" t="s">
        <v>122</v>
      </c>
      <c r="C15853" s="11" t="s">
        <v>740</v>
      </c>
      <c r="D15853" s="11" t="s">
        <v>662</v>
      </c>
      <c r="E15853" s="11">
        <v>6969939</v>
      </c>
      <c r="F15853" s="15">
        <f>IF(ISBLANK($D15853),"",IF(ISBLANK($E15853),VLOOKUP($D15853,$J:$K,2,FALSE),VLOOKUP($E15853,'Daycare Packages'!$A:$G,7,FALSE)))</f>
        <v>23</v>
      </c>
      <c r="G15853" s="15"/>
      <c r="H15853" s="15">
        <f t="shared" si="528"/>
        <v>23</v>
      </c>
      <c r="I15853" s="198">
        <f t="shared" si="527"/>
        <v>12</v>
      </c>
    </row>
    <row r="15854" spans="1:9" x14ac:dyDescent="0.3">
      <c r="A15854" s="10">
        <v>43809</v>
      </c>
      <c r="B15854" s="11" t="s">
        <v>216</v>
      </c>
      <c r="C15854" s="11" t="s">
        <v>448</v>
      </c>
      <c r="D15854" s="11" t="s">
        <v>662</v>
      </c>
      <c r="E15854" s="11">
        <v>7027074</v>
      </c>
      <c r="F15854" s="15">
        <f>IF(ISBLANK($D15854),"",IF(ISBLANK($E15854),VLOOKUP($D15854,$J:$K,2,FALSE),VLOOKUP($E15854,'Daycare Packages'!$A:$G,7,FALSE)))</f>
        <v>27</v>
      </c>
      <c r="G15854" s="15"/>
      <c r="H15854" s="15">
        <f t="shared" si="528"/>
        <v>27</v>
      </c>
      <c r="I15854" s="198">
        <f t="shared" si="527"/>
        <v>12</v>
      </c>
    </row>
    <row r="15855" spans="1:9" x14ac:dyDescent="0.3">
      <c r="A15855" s="10">
        <v>43809</v>
      </c>
      <c r="B15855" s="11" t="s">
        <v>371</v>
      </c>
      <c r="C15855" s="11" t="s">
        <v>642</v>
      </c>
      <c r="D15855" s="11" t="s">
        <v>662</v>
      </c>
      <c r="E15855" s="11">
        <v>6974647</v>
      </c>
      <c r="F15855" s="15">
        <f>IF(ISBLANK($D15855),"",IF(ISBLANK($E15855),VLOOKUP($D15855,$J:$K,2,FALSE),VLOOKUP($E15855,'Daycare Packages'!$A:$G,7,FALSE)))</f>
        <v>27</v>
      </c>
      <c r="G15855" s="15"/>
      <c r="H15855" s="15">
        <f t="shared" si="528"/>
        <v>27</v>
      </c>
      <c r="I15855" s="198">
        <f t="shared" si="527"/>
        <v>12</v>
      </c>
    </row>
    <row r="15856" spans="1:9" x14ac:dyDescent="0.3">
      <c r="A15856" s="10">
        <v>43809</v>
      </c>
      <c r="B15856" s="11" t="s">
        <v>464</v>
      </c>
      <c r="C15856" s="11" t="s">
        <v>514</v>
      </c>
      <c r="D15856" s="11" t="s">
        <v>662</v>
      </c>
      <c r="F15856" s="15">
        <f>IF(ISBLANK($D15856),"",IF(ISBLANK($E15856),VLOOKUP($D15856,$J:$K,2,FALSE),VLOOKUP($E15856,'Daycare Packages'!$A:$G,7,FALSE)))</f>
        <v>30</v>
      </c>
      <c r="G15856" s="15"/>
      <c r="H15856" s="15">
        <f t="shared" si="528"/>
        <v>30</v>
      </c>
      <c r="I15856" s="198">
        <f t="shared" si="527"/>
        <v>12</v>
      </c>
    </row>
    <row r="15857" spans="1:9" x14ac:dyDescent="0.3">
      <c r="A15857" s="10">
        <v>43809</v>
      </c>
      <c r="B15857" s="11" t="s">
        <v>157</v>
      </c>
      <c r="C15857" s="11" t="s">
        <v>448</v>
      </c>
      <c r="D15857" s="11" t="s">
        <v>662</v>
      </c>
      <c r="E15857" s="11">
        <v>7027036</v>
      </c>
      <c r="F15857" s="15">
        <f>IF(ISBLANK($D15857),"",IF(ISBLANK($E15857),VLOOKUP($D15857,$J:$K,2,FALSE),VLOOKUP($E15857,'Daycare Packages'!$A:$G,7,FALSE)))</f>
        <v>27</v>
      </c>
      <c r="G15857" s="15"/>
      <c r="H15857" s="15">
        <f t="shared" si="528"/>
        <v>27</v>
      </c>
      <c r="I15857" s="198">
        <f t="shared" si="527"/>
        <v>12</v>
      </c>
    </row>
    <row r="15858" spans="1:9" x14ac:dyDescent="0.3">
      <c r="A15858" s="10">
        <v>43809</v>
      </c>
      <c r="B15858" s="11" t="s">
        <v>140</v>
      </c>
      <c r="C15858" s="11" t="s">
        <v>475</v>
      </c>
      <c r="D15858" s="11" t="s">
        <v>659</v>
      </c>
      <c r="F15858" s="15">
        <f>IF(ISBLANK($D15858),"",IF(ISBLANK($E15858),VLOOKUP($D15858,$J:$K,2,FALSE),VLOOKUP($E15858,'Daycare Packages'!$A:$G,7,FALSE)))</f>
        <v>20</v>
      </c>
      <c r="G15858" s="15"/>
      <c r="H15858" s="15">
        <f t="shared" si="528"/>
        <v>20</v>
      </c>
      <c r="I15858" s="198">
        <f t="shared" si="527"/>
        <v>12</v>
      </c>
    </row>
    <row r="15859" spans="1:9" x14ac:dyDescent="0.3">
      <c r="A15859" s="10">
        <v>43809</v>
      </c>
      <c r="B15859" s="11" t="s">
        <v>146</v>
      </c>
      <c r="C15859" s="11" t="s">
        <v>705</v>
      </c>
      <c r="D15859" s="11" t="s">
        <v>662</v>
      </c>
      <c r="E15859" s="11">
        <v>6884628</v>
      </c>
      <c r="F15859" s="15">
        <f>IF(ISBLANK($D15859),"",IF(ISBLANK($E15859),VLOOKUP($D15859,$J:$K,2,FALSE),VLOOKUP($E15859,'Daycare Packages'!$A:$G,7,FALSE)))</f>
        <v>23</v>
      </c>
      <c r="G15859" s="15"/>
      <c r="H15859" s="15">
        <f t="shared" si="528"/>
        <v>23</v>
      </c>
      <c r="I15859" s="198">
        <f t="shared" si="527"/>
        <v>12</v>
      </c>
    </row>
    <row r="15860" spans="1:9" x14ac:dyDescent="0.3">
      <c r="A15860" s="10">
        <v>43809</v>
      </c>
      <c r="B15860" s="11" t="s">
        <v>2729</v>
      </c>
      <c r="C15860" s="11" t="s">
        <v>1006</v>
      </c>
      <c r="D15860" s="11" t="s">
        <v>662</v>
      </c>
      <c r="F15860" s="15">
        <f>IF(ISBLANK($D15860),"",IF(ISBLANK($E15860),VLOOKUP($D15860,$J:$K,2,FALSE),VLOOKUP($E15860,'Daycare Packages'!$A:$G,7,FALSE)))</f>
        <v>30</v>
      </c>
      <c r="G15860" s="15"/>
      <c r="H15860" s="15">
        <f t="shared" si="528"/>
        <v>30</v>
      </c>
      <c r="I15860" s="198">
        <f t="shared" si="527"/>
        <v>12</v>
      </c>
    </row>
    <row r="15861" spans="1:9" x14ac:dyDescent="0.3">
      <c r="A15861" s="10">
        <v>43809</v>
      </c>
      <c r="B15861" s="11" t="s">
        <v>139</v>
      </c>
      <c r="C15861" s="11" t="s">
        <v>867</v>
      </c>
      <c r="D15861" s="11" t="s">
        <v>662</v>
      </c>
      <c r="E15861" s="11">
        <v>7032410</v>
      </c>
      <c r="F15861" s="15">
        <f>IF(ISBLANK($D15861),"",IF(ISBLANK($E15861),VLOOKUP($D15861,$J:$K,2,FALSE),VLOOKUP($E15861,'Daycare Packages'!$A:$G,7,FALSE)))</f>
        <v>27</v>
      </c>
      <c r="G15861" s="15"/>
      <c r="H15861" s="15">
        <f t="shared" si="528"/>
        <v>27</v>
      </c>
      <c r="I15861" s="198">
        <f t="shared" si="527"/>
        <v>12</v>
      </c>
    </row>
    <row r="15862" spans="1:9" x14ac:dyDescent="0.3">
      <c r="A15862" s="10">
        <v>43809</v>
      </c>
      <c r="B15862" s="11" t="s">
        <v>1317</v>
      </c>
      <c r="C15862" s="11" t="s">
        <v>633</v>
      </c>
      <c r="D15862" s="11" t="s">
        <v>662</v>
      </c>
      <c r="E15862" s="11">
        <v>7004682</v>
      </c>
      <c r="F15862" s="15">
        <f>IF(ISBLANK($D15862),"",IF(ISBLANK($E15862),VLOOKUP($D15862,$J:$K,2,FALSE),VLOOKUP($E15862,'Daycare Packages'!$A:$G,7,FALSE)))</f>
        <v>26</v>
      </c>
      <c r="G15862" s="15"/>
      <c r="H15862" s="15">
        <f t="shared" si="528"/>
        <v>26</v>
      </c>
      <c r="I15862" s="198">
        <f t="shared" si="527"/>
        <v>12</v>
      </c>
    </row>
    <row r="15863" spans="1:9" x14ac:dyDescent="0.3">
      <c r="A15863" s="10">
        <v>43809</v>
      </c>
      <c r="B15863" s="11" t="s">
        <v>160</v>
      </c>
      <c r="C15863" s="11" t="s">
        <v>1761</v>
      </c>
      <c r="D15863" s="11" t="s">
        <v>662</v>
      </c>
      <c r="E15863" s="11">
        <v>7007163</v>
      </c>
      <c r="F15863" s="15">
        <f>IF(ISBLANK($D15863),"",IF(ISBLANK($E15863),VLOOKUP($D15863,$J:$K,2,FALSE),VLOOKUP($E15863,'Daycare Packages'!$A:$G,7,FALSE)))</f>
        <v>25</v>
      </c>
      <c r="G15863" s="15"/>
      <c r="H15863" s="15">
        <f t="shared" si="528"/>
        <v>25</v>
      </c>
      <c r="I15863" s="198">
        <f t="shared" si="527"/>
        <v>12</v>
      </c>
    </row>
    <row r="15864" spans="1:9" x14ac:dyDescent="0.3">
      <c r="A15864" s="10">
        <v>43809</v>
      </c>
      <c r="B15864" s="11" t="s">
        <v>160</v>
      </c>
      <c r="C15864" s="11" t="s">
        <v>794</v>
      </c>
      <c r="D15864" s="11" t="s">
        <v>662</v>
      </c>
      <c r="E15864" s="11">
        <v>7007163</v>
      </c>
      <c r="F15864" s="15">
        <f>IF(ISBLANK($D15864),"",IF(ISBLANK($E15864),VLOOKUP($D15864,$J:$K,2,FALSE),VLOOKUP($E15864,'Daycare Packages'!$A:$G,7,FALSE)))</f>
        <v>25</v>
      </c>
      <c r="G15864" s="15"/>
      <c r="H15864" s="15">
        <f t="shared" si="528"/>
        <v>25</v>
      </c>
      <c r="I15864" s="198">
        <f t="shared" si="527"/>
        <v>12</v>
      </c>
    </row>
    <row r="15865" spans="1:9" x14ac:dyDescent="0.3">
      <c r="A15865" s="10">
        <v>43809</v>
      </c>
      <c r="B15865" s="11" t="s">
        <v>185</v>
      </c>
      <c r="C15865" s="11" t="s">
        <v>670</v>
      </c>
      <c r="D15865" s="11" t="s">
        <v>662</v>
      </c>
      <c r="E15865" s="11">
        <v>6992618</v>
      </c>
      <c r="F15865" s="15">
        <f>IF(ISBLANK($D15865),"",IF(ISBLANK($E15865),VLOOKUP($D15865,$J:$K,2,FALSE),VLOOKUP($E15865,'Daycare Packages'!$A:$G,7,FALSE)))</f>
        <v>26</v>
      </c>
      <c r="G15865" s="15"/>
      <c r="H15865" s="15">
        <f t="shared" si="528"/>
        <v>26</v>
      </c>
      <c r="I15865" s="198">
        <f t="shared" si="527"/>
        <v>12</v>
      </c>
    </row>
    <row r="15866" spans="1:9" x14ac:dyDescent="0.3">
      <c r="A15866" s="10">
        <v>43809</v>
      </c>
      <c r="B15866" s="11" t="s">
        <v>186</v>
      </c>
      <c r="C15866" s="11" t="s">
        <v>561</v>
      </c>
      <c r="D15866" s="11" t="s">
        <v>662</v>
      </c>
      <c r="E15866" s="11">
        <v>6937918</v>
      </c>
      <c r="F15866" s="15">
        <f>IF(ISBLANK($D15866),"",IF(ISBLANK($E15866),VLOOKUP($D15866,$J:$K,2,FALSE),VLOOKUP($E15866,'Daycare Packages'!$A:$G,7,FALSE)))</f>
        <v>23</v>
      </c>
      <c r="G15866" s="15"/>
      <c r="H15866" s="15">
        <f t="shared" si="528"/>
        <v>23</v>
      </c>
      <c r="I15866" s="198">
        <f t="shared" si="527"/>
        <v>12</v>
      </c>
    </row>
    <row r="15867" spans="1:9" x14ac:dyDescent="0.3">
      <c r="A15867" s="10">
        <v>43809</v>
      </c>
      <c r="B15867" s="11" t="s">
        <v>320</v>
      </c>
      <c r="C15867" s="11" t="s">
        <v>777</v>
      </c>
      <c r="D15867" s="11" t="s">
        <v>662</v>
      </c>
      <c r="F15867" s="15">
        <f>IF(ISBLANK($D15867),"",IF(ISBLANK($E15867),VLOOKUP($D15867,$J:$K,2,FALSE),VLOOKUP($E15867,'Daycare Packages'!$A:$G,7,FALSE)))</f>
        <v>30</v>
      </c>
      <c r="G15867" s="15"/>
      <c r="H15867" s="15">
        <f t="shared" si="528"/>
        <v>30</v>
      </c>
      <c r="I15867" s="198">
        <f t="shared" si="527"/>
        <v>12</v>
      </c>
    </row>
    <row r="15868" spans="1:9" x14ac:dyDescent="0.3">
      <c r="A15868" s="10">
        <v>43809</v>
      </c>
      <c r="B15868" s="11" t="s">
        <v>138</v>
      </c>
      <c r="C15868" s="11" t="s">
        <v>573</v>
      </c>
      <c r="D15868" s="11" t="s">
        <v>662</v>
      </c>
      <c r="E15868" s="11">
        <v>7015428</v>
      </c>
      <c r="F15868" s="15">
        <f>IF(ISBLANK($D15868),"",IF(ISBLANK($E15868),VLOOKUP($D15868,$J:$K,2,FALSE),VLOOKUP($E15868,'Daycare Packages'!$A:$G,7,FALSE)))</f>
        <v>23</v>
      </c>
      <c r="G15868" s="15"/>
      <c r="H15868" s="15">
        <f t="shared" si="528"/>
        <v>23</v>
      </c>
      <c r="I15868" s="198">
        <f t="shared" si="527"/>
        <v>12</v>
      </c>
    </row>
    <row r="15869" spans="1:9" x14ac:dyDescent="0.3">
      <c r="A15869" s="10">
        <v>43809</v>
      </c>
      <c r="B15869" s="11" t="s">
        <v>2367</v>
      </c>
      <c r="C15869" s="11" t="s">
        <v>631</v>
      </c>
      <c r="D15869" s="11" t="s">
        <v>662</v>
      </c>
      <c r="E15869" s="11">
        <v>7029339</v>
      </c>
      <c r="F15869" s="15">
        <f>IF(ISBLANK($D15869),"",IF(ISBLANK($E15869),VLOOKUP($D15869,$J:$K,2,FALSE),VLOOKUP($E15869,'Daycare Packages'!$A:$G,7,FALSE)))</f>
        <v>23</v>
      </c>
      <c r="G15869" s="15"/>
      <c r="H15869" s="15">
        <f t="shared" si="528"/>
        <v>23</v>
      </c>
      <c r="I15869" s="198">
        <f t="shared" si="527"/>
        <v>12</v>
      </c>
    </row>
    <row r="15870" spans="1:9" x14ac:dyDescent="0.3">
      <c r="A15870" s="10">
        <v>43809</v>
      </c>
      <c r="B15870" s="11" t="s">
        <v>760</v>
      </c>
      <c r="C15870" s="11" t="s">
        <v>761</v>
      </c>
      <c r="D15870" s="11" t="s">
        <v>662</v>
      </c>
      <c r="F15870" s="15">
        <f>IF(ISBLANK($D15870),"",IF(ISBLANK($E15870),VLOOKUP($D15870,$J:$K,2,FALSE),VLOOKUP($E15870,'Daycare Packages'!$A:$G,7,FALSE)))</f>
        <v>30</v>
      </c>
      <c r="G15870" s="15"/>
      <c r="H15870" s="15">
        <f t="shared" si="528"/>
        <v>30</v>
      </c>
      <c r="I15870" s="198">
        <f t="shared" si="527"/>
        <v>12</v>
      </c>
    </row>
    <row r="15871" spans="1:9" x14ac:dyDescent="0.3">
      <c r="A15871" s="10">
        <v>43809</v>
      </c>
      <c r="B15871" s="11" t="s">
        <v>508</v>
      </c>
      <c r="C15871" s="11" t="s">
        <v>509</v>
      </c>
      <c r="D15871" s="11" t="s">
        <v>662</v>
      </c>
      <c r="F15871" s="15">
        <f>IF(ISBLANK($D15871),"",IF(ISBLANK($E15871),VLOOKUP($D15871,$J:$K,2,FALSE),VLOOKUP($E15871,'Daycare Packages'!$A:$G,7,FALSE)))</f>
        <v>30</v>
      </c>
      <c r="G15871" s="15"/>
      <c r="H15871" s="15">
        <f t="shared" si="528"/>
        <v>30</v>
      </c>
      <c r="I15871" s="198">
        <f t="shared" si="527"/>
        <v>12</v>
      </c>
    </row>
    <row r="15872" spans="1:9" x14ac:dyDescent="0.3">
      <c r="A15872" s="10">
        <v>43809</v>
      </c>
      <c r="B15872" s="11" t="s">
        <v>849</v>
      </c>
      <c r="C15872" s="11" t="s">
        <v>850</v>
      </c>
      <c r="D15872" s="11" t="s">
        <v>662</v>
      </c>
      <c r="F15872" s="15">
        <f>IF(ISBLANK($D15872),"",IF(ISBLANK($E15872),VLOOKUP($D15872,$J:$K,2,FALSE),VLOOKUP($E15872,'Daycare Packages'!$A:$G,7,FALSE)))</f>
        <v>30</v>
      </c>
      <c r="G15872" s="15"/>
      <c r="H15872" s="15">
        <f t="shared" si="528"/>
        <v>30</v>
      </c>
      <c r="I15872" s="198">
        <f t="shared" si="527"/>
        <v>12</v>
      </c>
    </row>
    <row r="15873" spans="1:9" x14ac:dyDescent="0.3">
      <c r="A15873" s="10">
        <v>43809</v>
      </c>
      <c r="B15873" s="11" t="s">
        <v>194</v>
      </c>
      <c r="C15873" s="11" t="s">
        <v>792</v>
      </c>
      <c r="D15873" s="11" t="s">
        <v>662</v>
      </c>
      <c r="E15873" s="11">
        <v>6975718</v>
      </c>
      <c r="F15873" s="15">
        <f>IF(ISBLANK($D15873),"",IF(ISBLANK($E15873),VLOOKUP($D15873,$J:$K,2,FALSE),VLOOKUP($E15873,'Daycare Packages'!$A:$G,7,FALSE)))</f>
        <v>26</v>
      </c>
      <c r="G15873" s="15"/>
      <c r="H15873" s="15">
        <f t="shared" si="528"/>
        <v>26</v>
      </c>
      <c r="I15873" s="198">
        <f t="shared" si="527"/>
        <v>12</v>
      </c>
    </row>
    <row r="15874" spans="1:9" x14ac:dyDescent="0.3">
      <c r="A15874" s="10">
        <v>43809</v>
      </c>
      <c r="B15874" s="11" t="s">
        <v>2061</v>
      </c>
      <c r="C15874" s="11" t="s">
        <v>2062</v>
      </c>
      <c r="D15874" s="11" t="s">
        <v>662</v>
      </c>
      <c r="E15874" s="11">
        <v>7033348</v>
      </c>
      <c r="F15874" s="15">
        <f>IF(ISBLANK($D15874),"",IF(ISBLANK($E15874),VLOOKUP($D15874,$J:$K,2,FALSE),VLOOKUP($E15874,'Daycare Packages'!$A:$G,7,FALSE)))</f>
        <v>26</v>
      </c>
      <c r="G15874" s="15"/>
      <c r="H15874" s="15">
        <f t="shared" si="528"/>
        <v>26</v>
      </c>
      <c r="I15874" s="198">
        <f t="shared" si="527"/>
        <v>12</v>
      </c>
    </row>
    <row r="15875" spans="1:9" x14ac:dyDescent="0.3">
      <c r="A15875" s="10">
        <v>43809</v>
      </c>
      <c r="B15875" s="11" t="s">
        <v>133</v>
      </c>
      <c r="C15875" s="11" t="s">
        <v>712</v>
      </c>
      <c r="D15875" s="11" t="s">
        <v>662</v>
      </c>
      <c r="E15875" s="11">
        <v>7008951</v>
      </c>
      <c r="F15875" s="15">
        <f>IF(ISBLANK($D15875),"",IF(ISBLANK($E15875),VLOOKUP($D15875,$J:$K,2,FALSE),VLOOKUP($E15875,'Daycare Packages'!$A:$G,7,FALSE)))</f>
        <v>26</v>
      </c>
      <c r="G15875" s="15"/>
      <c r="H15875" s="15">
        <f t="shared" si="528"/>
        <v>26</v>
      </c>
      <c r="I15875" s="198">
        <f t="shared" ref="I15875:I15938" si="529">IF(A15875="",0,MONTH(A15875))</f>
        <v>12</v>
      </c>
    </row>
    <row r="15876" spans="1:9" x14ac:dyDescent="0.3">
      <c r="A15876" s="10">
        <v>43809</v>
      </c>
      <c r="B15876" s="11" t="s">
        <v>820</v>
      </c>
      <c r="C15876" s="11" t="s">
        <v>402</v>
      </c>
      <c r="D15876" s="11" t="s">
        <v>662</v>
      </c>
      <c r="F15876" s="15">
        <f>IF(ISBLANK($D15876),"",IF(ISBLANK($E15876),VLOOKUP($D15876,$J:$K,2,FALSE),VLOOKUP($E15876,'Daycare Packages'!$A:$G,7,FALSE)))</f>
        <v>30</v>
      </c>
      <c r="G15876" s="15"/>
      <c r="H15876" s="15">
        <f t="shared" si="528"/>
        <v>30</v>
      </c>
      <c r="I15876" s="198">
        <f t="shared" si="529"/>
        <v>12</v>
      </c>
    </row>
    <row r="15877" spans="1:9" x14ac:dyDescent="0.3">
      <c r="A15877" s="10">
        <v>43809</v>
      </c>
      <c r="B15877" s="11" t="s">
        <v>148</v>
      </c>
      <c r="C15877" s="11" t="s">
        <v>547</v>
      </c>
      <c r="D15877" s="11" t="s">
        <v>662</v>
      </c>
      <c r="E15877" s="11">
        <v>6762300</v>
      </c>
      <c r="F15877" s="15">
        <f>IF(ISBLANK($D15877),"",IF(ISBLANK($E15877),VLOOKUP($D15877,$J:$K,2,FALSE),VLOOKUP($E15877,'Daycare Packages'!$A:$G,7,FALSE)))</f>
        <v>23</v>
      </c>
      <c r="G15877" s="15"/>
      <c r="H15877" s="15">
        <f t="shared" si="528"/>
        <v>23</v>
      </c>
      <c r="I15877" s="198">
        <f t="shared" si="529"/>
        <v>12</v>
      </c>
    </row>
    <row r="15878" spans="1:9" x14ac:dyDescent="0.3">
      <c r="A15878" s="10">
        <v>43809</v>
      </c>
      <c r="B15878" s="11" t="s">
        <v>873</v>
      </c>
      <c r="C15878" s="11" t="s">
        <v>493</v>
      </c>
      <c r="D15878" s="11" t="s">
        <v>662</v>
      </c>
      <c r="E15878" s="11">
        <v>7044461</v>
      </c>
      <c r="F15878" s="15">
        <f>IF(ISBLANK($D15878),"",IF(ISBLANK($E15878),VLOOKUP($D15878,$J:$K,2,FALSE),VLOOKUP($E15878,'Daycare Packages'!$A:$G,7,FALSE)))</f>
        <v>27</v>
      </c>
      <c r="G15878" s="15"/>
      <c r="H15878" s="15">
        <f t="shared" si="528"/>
        <v>27</v>
      </c>
      <c r="I15878" s="198">
        <f t="shared" si="529"/>
        <v>12</v>
      </c>
    </row>
    <row r="15879" spans="1:9" x14ac:dyDescent="0.3">
      <c r="A15879" s="10">
        <v>43809</v>
      </c>
      <c r="B15879" s="11" t="s">
        <v>1336</v>
      </c>
      <c r="C15879" s="11" t="s">
        <v>1337</v>
      </c>
      <c r="D15879" s="11" t="s">
        <v>662</v>
      </c>
      <c r="F15879" s="15">
        <f>IF(ISBLANK($D15879),"",IF(ISBLANK($E15879),VLOOKUP($D15879,$J:$K,2,FALSE),VLOOKUP($E15879,'Daycare Packages'!$A:$G,7,FALSE)))</f>
        <v>30</v>
      </c>
      <c r="G15879" s="15"/>
      <c r="H15879" s="15">
        <f t="shared" si="528"/>
        <v>30</v>
      </c>
      <c r="I15879" s="198">
        <f t="shared" si="529"/>
        <v>12</v>
      </c>
    </row>
    <row r="15880" spans="1:9" x14ac:dyDescent="0.3">
      <c r="A15880" s="10">
        <v>43809</v>
      </c>
      <c r="B15880" s="11" t="s">
        <v>170</v>
      </c>
      <c r="C15880" s="11" t="s">
        <v>2297</v>
      </c>
      <c r="D15880" s="11" t="s">
        <v>662</v>
      </c>
      <c r="E15880" s="11">
        <v>7006584</v>
      </c>
      <c r="F15880" s="15">
        <f>IF(ISBLANK($D15880),"",IF(ISBLANK($E15880),VLOOKUP($D15880,$J:$K,2,FALSE),VLOOKUP($E15880,'Daycare Packages'!$A:$G,7,FALSE)))</f>
        <v>23</v>
      </c>
      <c r="G15880" s="15"/>
      <c r="H15880" s="15">
        <f t="shared" si="528"/>
        <v>23</v>
      </c>
      <c r="I15880" s="198">
        <f t="shared" si="529"/>
        <v>12</v>
      </c>
    </row>
    <row r="15881" spans="1:9" x14ac:dyDescent="0.3">
      <c r="A15881" s="10">
        <v>43809</v>
      </c>
      <c r="B15881" s="11" t="s">
        <v>177</v>
      </c>
      <c r="C15881" s="11" t="s">
        <v>417</v>
      </c>
      <c r="D15881" s="11" t="s">
        <v>662</v>
      </c>
      <c r="E15881" s="11">
        <v>6967833</v>
      </c>
      <c r="F15881" s="15">
        <f>IF(ISBLANK($D15881),"",IF(ISBLANK($E15881),VLOOKUP($D15881,$J:$K,2,FALSE),VLOOKUP($E15881,'Daycare Packages'!$A:$G,7,FALSE)))</f>
        <v>25</v>
      </c>
      <c r="G15881" s="15"/>
      <c r="H15881" s="15">
        <f t="shared" si="528"/>
        <v>25</v>
      </c>
      <c r="I15881" s="198">
        <f t="shared" si="529"/>
        <v>12</v>
      </c>
    </row>
    <row r="15882" spans="1:9" x14ac:dyDescent="0.3">
      <c r="A15882" s="10">
        <v>43809</v>
      </c>
      <c r="B15882" s="11" t="s">
        <v>2730</v>
      </c>
      <c r="C15882" s="11" t="s">
        <v>640</v>
      </c>
      <c r="D15882" s="11" t="s">
        <v>662</v>
      </c>
      <c r="F15882" s="15">
        <f>IF(ISBLANK($D15882),"",IF(ISBLANK($E15882),VLOOKUP($D15882,$J:$K,2,FALSE),VLOOKUP($E15882,'Daycare Packages'!$A:$G,7,FALSE)))</f>
        <v>30</v>
      </c>
      <c r="G15882" s="15"/>
      <c r="H15882" s="15">
        <f t="shared" si="528"/>
        <v>30</v>
      </c>
      <c r="I15882" s="198">
        <f t="shared" si="529"/>
        <v>12</v>
      </c>
    </row>
    <row r="15883" spans="1:9" x14ac:dyDescent="0.3">
      <c r="A15883" s="10">
        <v>43809</v>
      </c>
      <c r="B15883" s="11" t="s">
        <v>155</v>
      </c>
      <c r="C15883" s="11" t="s">
        <v>2731</v>
      </c>
      <c r="D15883" s="11" t="s">
        <v>662</v>
      </c>
      <c r="E15883" s="11">
        <v>7048529</v>
      </c>
      <c r="F15883" s="15">
        <f>IF(ISBLANK($D15883),"",IF(ISBLANK($E15883),VLOOKUP($D15883,$J:$K,2,FALSE),VLOOKUP($E15883,'Daycare Packages'!$A:$G,7,FALSE)))</f>
        <v>27</v>
      </c>
      <c r="G15883" s="15"/>
      <c r="H15883" s="15">
        <f t="shared" si="528"/>
        <v>27</v>
      </c>
      <c r="I15883" s="198">
        <f t="shared" si="529"/>
        <v>12</v>
      </c>
    </row>
    <row r="15884" spans="1:9" x14ac:dyDescent="0.3">
      <c r="A15884" s="10">
        <v>43809</v>
      </c>
      <c r="B15884" s="11" t="s">
        <v>155</v>
      </c>
      <c r="C15884" s="11" t="s">
        <v>715</v>
      </c>
      <c r="D15884" s="11" t="s">
        <v>662</v>
      </c>
      <c r="E15884" s="11">
        <v>7048529</v>
      </c>
      <c r="F15884" s="15">
        <f>IF(ISBLANK($D15884),"",IF(ISBLANK($E15884),VLOOKUP($D15884,$J:$K,2,FALSE),VLOOKUP($E15884,'Daycare Packages'!$A:$G,7,FALSE)))</f>
        <v>27</v>
      </c>
      <c r="G15884" s="15"/>
      <c r="H15884" s="15">
        <f t="shared" si="528"/>
        <v>27</v>
      </c>
      <c r="I15884" s="198">
        <f t="shared" si="529"/>
        <v>12</v>
      </c>
    </row>
    <row r="15885" spans="1:9" x14ac:dyDescent="0.3">
      <c r="A15885" s="55">
        <v>43809</v>
      </c>
      <c r="B15885" s="56" t="s">
        <v>155</v>
      </c>
      <c r="C15885" s="56" t="s">
        <v>2732</v>
      </c>
      <c r="D15885" s="56" t="s">
        <v>662</v>
      </c>
      <c r="E15885" s="56">
        <v>7048529</v>
      </c>
      <c r="F15885" s="59">
        <f>IF(ISBLANK($D15885),"",IF(ISBLANK($E15885),VLOOKUP($D15885,$J:$K,2,FALSE),VLOOKUP($E15885,'Daycare Packages'!$A:$G,7,FALSE)))</f>
        <v>27</v>
      </c>
      <c r="G15885" s="59"/>
      <c r="H15885" s="59">
        <f t="shared" si="528"/>
        <v>27</v>
      </c>
      <c r="I15885" s="198">
        <f t="shared" si="529"/>
        <v>12</v>
      </c>
    </row>
    <row r="15886" spans="1:9" x14ac:dyDescent="0.3">
      <c r="A15886" s="10">
        <v>43810</v>
      </c>
      <c r="B15886" s="11" t="s">
        <v>2734</v>
      </c>
      <c r="C15886" s="11" t="s">
        <v>2735</v>
      </c>
      <c r="D15886" s="11" t="s">
        <v>671</v>
      </c>
      <c r="F15886" s="15">
        <f>IF(ISBLANK($D15886),"",IF(ISBLANK($E15886),VLOOKUP($D15886,$J:$K,2,FALSE),VLOOKUP($E15886,'Daycare Packages'!$A:$G,7,FALSE)))</f>
        <v>0</v>
      </c>
      <c r="G15886" s="15"/>
      <c r="H15886" s="15">
        <f t="shared" si="528"/>
        <v>0</v>
      </c>
      <c r="I15886" s="198">
        <f t="shared" si="529"/>
        <v>12</v>
      </c>
    </row>
    <row r="15887" spans="1:9" x14ac:dyDescent="0.3">
      <c r="A15887" s="10">
        <v>43810</v>
      </c>
      <c r="B15887" s="11" t="s">
        <v>2384</v>
      </c>
      <c r="C15887" s="11" t="s">
        <v>2385</v>
      </c>
      <c r="D15887" s="11" t="s">
        <v>659</v>
      </c>
      <c r="E15887" s="11">
        <v>7003016</v>
      </c>
      <c r="F15887" s="15">
        <f>IF(ISBLANK($D15887),"",IF(ISBLANK($E15887),VLOOKUP($D15887,$J:$K,2,FALSE),VLOOKUP($E15887,'Daycare Packages'!$A:$G,7,FALSE)))</f>
        <v>17</v>
      </c>
      <c r="G15887" s="15"/>
      <c r="H15887" s="15">
        <f t="shared" si="528"/>
        <v>17</v>
      </c>
      <c r="I15887" s="198">
        <f t="shared" si="529"/>
        <v>12</v>
      </c>
    </row>
    <row r="15888" spans="1:9" x14ac:dyDescent="0.3">
      <c r="A15888" s="10">
        <v>43810</v>
      </c>
      <c r="B15888" s="11" t="s">
        <v>1221</v>
      </c>
      <c r="C15888" s="11" t="s">
        <v>1242</v>
      </c>
      <c r="D15888" s="11" t="s">
        <v>659</v>
      </c>
      <c r="E15888" s="11">
        <v>7008424</v>
      </c>
      <c r="F15888" s="15">
        <f>IF(ISBLANK($D15888),"",IF(ISBLANK($E15888),VLOOKUP($D15888,$J:$K,2,FALSE),VLOOKUP($E15888,'Daycare Packages'!$A:$G,7,FALSE)))</f>
        <v>18</v>
      </c>
      <c r="G15888" s="15"/>
      <c r="H15888" s="15">
        <f t="shared" si="528"/>
        <v>18</v>
      </c>
      <c r="I15888" s="198">
        <f t="shared" si="529"/>
        <v>12</v>
      </c>
    </row>
    <row r="15889" spans="1:9" x14ac:dyDescent="0.3">
      <c r="A15889" s="10">
        <v>43810</v>
      </c>
      <c r="B15889" s="11" t="s">
        <v>2725</v>
      </c>
      <c r="C15889" s="11" t="s">
        <v>2736</v>
      </c>
      <c r="D15889" s="11" t="s">
        <v>659</v>
      </c>
      <c r="F15889" s="15">
        <f>IF(ISBLANK($D15889),"",IF(ISBLANK($E15889),VLOOKUP($D15889,$J:$K,2,FALSE),VLOOKUP($E15889,'Daycare Packages'!$A:$G,7,FALSE)))</f>
        <v>20</v>
      </c>
      <c r="G15889" s="15"/>
      <c r="H15889" s="15">
        <f t="shared" si="528"/>
        <v>20</v>
      </c>
      <c r="I15889" s="198">
        <f t="shared" si="529"/>
        <v>12</v>
      </c>
    </row>
    <row r="15890" spans="1:9" x14ac:dyDescent="0.3">
      <c r="A15890" s="10">
        <v>43810</v>
      </c>
      <c r="B15890" s="11" t="s">
        <v>185</v>
      </c>
      <c r="C15890" s="11" t="s">
        <v>670</v>
      </c>
      <c r="D15890" s="11" t="s">
        <v>662</v>
      </c>
      <c r="E15890" s="11">
        <v>6992618</v>
      </c>
      <c r="F15890" s="15">
        <f>IF(ISBLANK($D15890),"",IF(ISBLANK($E15890),VLOOKUP($D15890,$J:$K,2,FALSE),VLOOKUP($E15890,'Daycare Packages'!$A:$G,7,FALSE)))</f>
        <v>26</v>
      </c>
      <c r="G15890" s="15"/>
      <c r="H15890" s="15">
        <f t="shared" si="528"/>
        <v>26</v>
      </c>
      <c r="I15890" s="198">
        <f t="shared" si="529"/>
        <v>12</v>
      </c>
    </row>
    <row r="15891" spans="1:9" x14ac:dyDescent="0.3">
      <c r="A15891" s="10">
        <v>43810</v>
      </c>
      <c r="B15891" s="11" t="s">
        <v>751</v>
      </c>
      <c r="C15891" s="11" t="s">
        <v>752</v>
      </c>
      <c r="D15891" s="11" t="s">
        <v>662</v>
      </c>
      <c r="E15891" s="11">
        <v>7046524</v>
      </c>
      <c r="F15891" s="15">
        <f>IF(ISBLANK($D15891),"",IF(ISBLANK($E15891),VLOOKUP($D15891,$J:$K,2,FALSE),VLOOKUP($E15891,'Daycare Packages'!$A:$G,7,FALSE)))</f>
        <v>26</v>
      </c>
      <c r="G15891" s="15"/>
      <c r="H15891" s="15">
        <f t="shared" si="528"/>
        <v>26</v>
      </c>
      <c r="I15891" s="198">
        <f t="shared" si="529"/>
        <v>12</v>
      </c>
    </row>
    <row r="15892" spans="1:9" x14ac:dyDescent="0.3">
      <c r="A15892" s="10">
        <v>43810</v>
      </c>
      <c r="B15892" s="11" t="s">
        <v>175</v>
      </c>
      <c r="C15892" s="11" t="s">
        <v>433</v>
      </c>
      <c r="D15892" s="11" t="s">
        <v>662</v>
      </c>
      <c r="E15892" s="11">
        <v>6966328</v>
      </c>
      <c r="F15892" s="15">
        <f>IF(ISBLANK($D15892),"",IF(ISBLANK($E15892),VLOOKUP($D15892,$J:$K,2,FALSE),VLOOKUP($E15892,'Daycare Packages'!$A:$G,7,FALSE)))</f>
        <v>23</v>
      </c>
      <c r="G15892" s="15"/>
      <c r="H15892" s="15">
        <f t="shared" si="528"/>
        <v>23</v>
      </c>
      <c r="I15892" s="198">
        <f t="shared" si="529"/>
        <v>12</v>
      </c>
    </row>
    <row r="15893" spans="1:9" x14ac:dyDescent="0.3">
      <c r="A15893" s="10">
        <v>43810</v>
      </c>
      <c r="B15893" s="11" t="s">
        <v>2421</v>
      </c>
      <c r="C15893" s="11" t="s">
        <v>631</v>
      </c>
      <c r="D15893" s="11" t="s">
        <v>662</v>
      </c>
      <c r="F15893" s="15">
        <f>IF(ISBLANK($D15893),"",IF(ISBLANK($E15893),VLOOKUP($D15893,$J:$K,2,FALSE),VLOOKUP($E15893,'Daycare Packages'!$A:$G,7,FALSE)))</f>
        <v>30</v>
      </c>
      <c r="G15893" s="15"/>
      <c r="H15893" s="15">
        <f t="shared" si="528"/>
        <v>30</v>
      </c>
      <c r="I15893" s="198">
        <f t="shared" si="529"/>
        <v>12</v>
      </c>
    </row>
    <row r="15894" spans="1:9" x14ac:dyDescent="0.3">
      <c r="A15894" s="10">
        <v>43810</v>
      </c>
      <c r="B15894" s="11" t="s">
        <v>690</v>
      </c>
      <c r="C15894" s="11" t="s">
        <v>736</v>
      </c>
      <c r="D15894" s="11" t="s">
        <v>662</v>
      </c>
      <c r="E15894" s="11">
        <v>6937080</v>
      </c>
      <c r="F15894" s="15">
        <f>IF(ISBLANK($D15894),"",IF(ISBLANK($E15894),VLOOKUP($D15894,$J:$K,2,FALSE),VLOOKUP($E15894,'Daycare Packages'!$A:$G,7,FALSE)))</f>
        <v>23</v>
      </c>
      <c r="G15894" s="15"/>
      <c r="H15894" s="15">
        <f t="shared" si="528"/>
        <v>23</v>
      </c>
      <c r="I15894" s="198">
        <f t="shared" si="529"/>
        <v>12</v>
      </c>
    </row>
    <row r="15895" spans="1:9" x14ac:dyDescent="0.3">
      <c r="A15895" s="10">
        <v>43810</v>
      </c>
      <c r="B15895" s="11" t="s">
        <v>2125</v>
      </c>
      <c r="C15895" s="11" t="s">
        <v>2126</v>
      </c>
      <c r="D15895" s="11" t="s">
        <v>662</v>
      </c>
      <c r="E15895" s="11">
        <v>7050062</v>
      </c>
      <c r="F15895" s="15">
        <f>IF(ISBLANK($D15895),"",IF(ISBLANK($E15895),VLOOKUP($D15895,$J:$K,2,FALSE),VLOOKUP($E15895,'Daycare Packages'!$A:$G,7,FALSE)))</f>
        <v>27</v>
      </c>
      <c r="G15895" s="15"/>
      <c r="H15895" s="15">
        <f t="shared" si="528"/>
        <v>27</v>
      </c>
      <c r="I15895" s="198">
        <f t="shared" si="529"/>
        <v>12</v>
      </c>
    </row>
    <row r="15896" spans="1:9" x14ac:dyDescent="0.3">
      <c r="A15896" s="10">
        <v>43810</v>
      </c>
      <c r="B15896" s="11" t="s">
        <v>843</v>
      </c>
      <c r="C15896" s="11" t="s">
        <v>844</v>
      </c>
      <c r="D15896" s="11" t="s">
        <v>662</v>
      </c>
      <c r="E15896" s="11">
        <v>6919580</v>
      </c>
      <c r="F15896" s="15">
        <f>IF(ISBLANK($D15896),"",IF(ISBLANK($E15896),VLOOKUP($D15896,$J:$K,2,FALSE),VLOOKUP($E15896,'Daycare Packages'!$A:$G,7,FALSE)))</f>
        <v>23</v>
      </c>
      <c r="G15896" s="15"/>
      <c r="H15896" s="15">
        <f t="shared" si="528"/>
        <v>23</v>
      </c>
      <c r="I15896" s="198">
        <f t="shared" si="529"/>
        <v>12</v>
      </c>
    </row>
    <row r="15897" spans="1:9" x14ac:dyDescent="0.3">
      <c r="A15897" s="10">
        <v>43810</v>
      </c>
      <c r="B15897" s="11" t="s">
        <v>451</v>
      </c>
      <c r="C15897" s="11" t="s">
        <v>689</v>
      </c>
      <c r="D15897" s="11" t="s">
        <v>659</v>
      </c>
      <c r="F15897" s="15">
        <f>IF(ISBLANK($D15897),"",IF(ISBLANK($E15897),VLOOKUP($D15897,$J:$K,2,FALSE),VLOOKUP($E15897,'Daycare Packages'!$A:$G,7,FALSE)))</f>
        <v>20</v>
      </c>
      <c r="G15897" s="15"/>
      <c r="H15897" s="15">
        <f t="shared" si="528"/>
        <v>20</v>
      </c>
      <c r="I15897" s="198">
        <f t="shared" si="529"/>
        <v>12</v>
      </c>
    </row>
    <row r="15898" spans="1:9" x14ac:dyDescent="0.3">
      <c r="A15898" s="10">
        <v>43810</v>
      </c>
      <c r="B15898" s="11" t="s">
        <v>451</v>
      </c>
      <c r="C15898" s="11" t="s">
        <v>1398</v>
      </c>
      <c r="D15898" s="11" t="s">
        <v>659</v>
      </c>
      <c r="F15898" s="15">
        <f>IF(ISBLANK($D15898),"",IF(ISBLANK($E15898),VLOOKUP($D15898,$J:$K,2,FALSE),VLOOKUP($E15898,'Daycare Packages'!$A:$G,7,FALSE)))</f>
        <v>20</v>
      </c>
      <c r="G15898" s="15"/>
      <c r="H15898" s="15">
        <f t="shared" si="528"/>
        <v>20</v>
      </c>
      <c r="I15898" s="198">
        <f t="shared" si="529"/>
        <v>12</v>
      </c>
    </row>
    <row r="15899" spans="1:9" x14ac:dyDescent="0.3">
      <c r="A15899" s="10">
        <v>43810</v>
      </c>
      <c r="B15899" s="11" t="s">
        <v>1078</v>
      </c>
      <c r="C15899" s="11" t="s">
        <v>1141</v>
      </c>
      <c r="D15899" s="11" t="s">
        <v>659</v>
      </c>
      <c r="F15899" s="15">
        <f>IF(ISBLANK($D15899),"",IF(ISBLANK($E15899),VLOOKUP($D15899,$J:$K,2,FALSE),VLOOKUP($E15899,'Daycare Packages'!$A:$G,7,FALSE)))</f>
        <v>20</v>
      </c>
      <c r="G15899" s="15"/>
      <c r="H15899" s="15">
        <f t="shared" si="528"/>
        <v>20</v>
      </c>
      <c r="I15899" s="198">
        <f t="shared" si="529"/>
        <v>12</v>
      </c>
    </row>
    <row r="15900" spans="1:9" x14ac:dyDescent="0.3">
      <c r="A15900" s="10">
        <v>43810</v>
      </c>
      <c r="B15900" s="11" t="s">
        <v>1352</v>
      </c>
      <c r="C15900" s="11" t="s">
        <v>1353</v>
      </c>
      <c r="D15900" s="11" t="s">
        <v>662</v>
      </c>
      <c r="E15900" s="11">
        <v>6938396</v>
      </c>
      <c r="F15900" s="15">
        <f>IF(ISBLANK($D15900),"",IF(ISBLANK($E15900),VLOOKUP($D15900,$J:$K,2,FALSE),VLOOKUP($E15900,'Daycare Packages'!$A:$G,7,FALSE)))</f>
        <v>27</v>
      </c>
      <c r="G15900" s="15"/>
      <c r="H15900" s="15">
        <f t="shared" si="528"/>
        <v>27</v>
      </c>
      <c r="I15900" s="198">
        <f t="shared" si="529"/>
        <v>12</v>
      </c>
    </row>
    <row r="15901" spans="1:9" x14ac:dyDescent="0.3">
      <c r="A15901" s="10">
        <v>43810</v>
      </c>
      <c r="B15901" s="11" t="s">
        <v>1317</v>
      </c>
      <c r="C15901" s="11" t="s">
        <v>633</v>
      </c>
      <c r="D15901" s="11" t="s">
        <v>662</v>
      </c>
      <c r="E15901" s="11">
        <v>7004682</v>
      </c>
      <c r="F15901" s="15">
        <f>IF(ISBLANK($D15901),"",IF(ISBLANK($E15901),VLOOKUP($D15901,$J:$K,2,FALSE),VLOOKUP($E15901,'Daycare Packages'!$A:$G,7,FALSE)))</f>
        <v>26</v>
      </c>
      <c r="G15901" s="15"/>
      <c r="H15901" s="15">
        <f t="shared" si="528"/>
        <v>26</v>
      </c>
      <c r="I15901" s="198">
        <f t="shared" si="529"/>
        <v>12</v>
      </c>
    </row>
    <row r="15902" spans="1:9" x14ac:dyDescent="0.3">
      <c r="A15902" s="10">
        <v>43810</v>
      </c>
      <c r="B15902" s="11" t="s">
        <v>123</v>
      </c>
      <c r="C15902" s="11" t="s">
        <v>622</v>
      </c>
      <c r="D15902" s="11" t="s">
        <v>662</v>
      </c>
      <c r="E15902" s="11">
        <v>6960781</v>
      </c>
      <c r="F15902" s="15">
        <f>IF(ISBLANK($D15902),"",IF(ISBLANK($E15902),VLOOKUP($D15902,$J:$K,2,FALSE),VLOOKUP($E15902,'Daycare Packages'!$A:$G,7,FALSE)))</f>
        <v>23</v>
      </c>
      <c r="G15902" s="15"/>
      <c r="H15902" s="15">
        <f t="shared" si="528"/>
        <v>23</v>
      </c>
      <c r="I15902" s="198">
        <f t="shared" si="529"/>
        <v>12</v>
      </c>
    </row>
    <row r="15903" spans="1:9" x14ac:dyDescent="0.3">
      <c r="A15903" s="10">
        <v>43810</v>
      </c>
      <c r="B15903" s="11" t="s">
        <v>136</v>
      </c>
      <c r="C15903" s="11" t="s">
        <v>650</v>
      </c>
      <c r="D15903" s="11" t="s">
        <v>662</v>
      </c>
      <c r="E15903" s="11">
        <v>7008308</v>
      </c>
      <c r="F15903" s="15">
        <f>IF(ISBLANK($D15903),"",IF(ISBLANK($E15903),VLOOKUP($D15903,$J:$K,2,FALSE),VLOOKUP($E15903,'Daycare Packages'!$A:$G,7,FALSE)))</f>
        <v>26</v>
      </c>
      <c r="G15903" s="15"/>
      <c r="H15903" s="15">
        <f t="shared" si="528"/>
        <v>26</v>
      </c>
      <c r="I15903" s="198">
        <f t="shared" si="529"/>
        <v>12</v>
      </c>
    </row>
    <row r="15904" spans="1:9" x14ac:dyDescent="0.3">
      <c r="A15904" s="10">
        <v>43810</v>
      </c>
      <c r="B15904" s="11" t="s">
        <v>2293</v>
      </c>
      <c r="C15904" s="11" t="s">
        <v>1675</v>
      </c>
      <c r="D15904" s="11" t="s">
        <v>662</v>
      </c>
      <c r="F15904" s="15">
        <f>IF(ISBLANK($D15904),"",IF(ISBLANK($E15904),VLOOKUP($D15904,$J:$K,2,FALSE),VLOOKUP($E15904,'Daycare Packages'!$A:$G,7,FALSE)))</f>
        <v>30</v>
      </c>
      <c r="G15904" s="15"/>
      <c r="H15904" s="15">
        <f t="shared" si="528"/>
        <v>30</v>
      </c>
      <c r="I15904" s="198">
        <f t="shared" si="529"/>
        <v>12</v>
      </c>
    </row>
    <row r="15905" spans="1:9" x14ac:dyDescent="0.3">
      <c r="A15905" s="10">
        <v>43810</v>
      </c>
      <c r="B15905" s="11" t="s">
        <v>784</v>
      </c>
      <c r="C15905" s="11" t="s">
        <v>785</v>
      </c>
      <c r="D15905" s="11" t="s">
        <v>662</v>
      </c>
      <c r="F15905" s="15">
        <f>IF(ISBLANK($D15905),"",IF(ISBLANK($E15905),VLOOKUP($D15905,$J:$K,2,FALSE),VLOOKUP($E15905,'Daycare Packages'!$A:$G,7,FALSE)))</f>
        <v>30</v>
      </c>
      <c r="G15905" s="15"/>
      <c r="H15905" s="15">
        <f t="shared" ref="H15905:H15968" si="530">IF(ISBLANK(D15905),"",SUM(F15905:G15905))</f>
        <v>30</v>
      </c>
      <c r="I15905" s="198">
        <f t="shared" si="529"/>
        <v>12</v>
      </c>
    </row>
    <row r="15906" spans="1:9" x14ac:dyDescent="0.3">
      <c r="A15906" s="10">
        <v>43810</v>
      </c>
      <c r="B15906" s="11" t="s">
        <v>196</v>
      </c>
      <c r="C15906" s="11" t="s">
        <v>432</v>
      </c>
      <c r="D15906" s="11" t="s">
        <v>662</v>
      </c>
      <c r="E15906" s="11">
        <v>6971705</v>
      </c>
      <c r="F15906" s="15">
        <f>IF(ISBLANK($D15906),"",IF(ISBLANK($E15906),VLOOKUP($D15906,$J:$K,2,FALSE),VLOOKUP($E15906,'Daycare Packages'!$A:$G,7,FALSE)))</f>
        <v>25</v>
      </c>
      <c r="G15906" s="15"/>
      <c r="H15906" s="15">
        <f t="shared" si="530"/>
        <v>25</v>
      </c>
      <c r="I15906" s="198">
        <f t="shared" si="529"/>
        <v>12</v>
      </c>
    </row>
    <row r="15907" spans="1:9" x14ac:dyDescent="0.3">
      <c r="A15907" s="10">
        <v>43810</v>
      </c>
      <c r="B15907" s="11" t="s">
        <v>132</v>
      </c>
      <c r="C15907" s="11" t="s">
        <v>818</v>
      </c>
      <c r="D15907" s="11" t="s">
        <v>662</v>
      </c>
      <c r="E15907" s="11">
        <v>6991250</v>
      </c>
      <c r="F15907" s="15">
        <f>IF(ISBLANK($D15907),"",IF(ISBLANK($E15907),VLOOKUP($D15907,$J:$K,2,FALSE),VLOOKUP($E15907,'Daycare Packages'!$A:$G,7,FALSE)))</f>
        <v>27</v>
      </c>
      <c r="G15907" s="15"/>
      <c r="H15907" s="15">
        <f t="shared" si="530"/>
        <v>27</v>
      </c>
      <c r="I15907" s="198">
        <f t="shared" si="529"/>
        <v>12</v>
      </c>
    </row>
    <row r="15908" spans="1:9" x14ac:dyDescent="0.3">
      <c r="A15908" s="10">
        <v>43810</v>
      </c>
      <c r="B15908" s="11" t="s">
        <v>816</v>
      </c>
      <c r="C15908" s="11" t="s">
        <v>817</v>
      </c>
      <c r="D15908" s="11" t="s">
        <v>662</v>
      </c>
      <c r="F15908" s="15">
        <f>IF(ISBLANK($D15908),"",IF(ISBLANK($E15908),VLOOKUP($D15908,$J:$K,2,FALSE),VLOOKUP($E15908,'Daycare Packages'!$A:$G,7,FALSE)))</f>
        <v>30</v>
      </c>
      <c r="G15908" s="15"/>
      <c r="H15908" s="15">
        <f t="shared" si="530"/>
        <v>30</v>
      </c>
      <c r="I15908" s="198">
        <f t="shared" si="529"/>
        <v>12</v>
      </c>
    </row>
    <row r="15909" spans="1:9" x14ac:dyDescent="0.3">
      <c r="A15909" s="10">
        <v>43810</v>
      </c>
      <c r="B15909" s="11" t="s">
        <v>1435</v>
      </c>
      <c r="C15909" s="11" t="s">
        <v>448</v>
      </c>
      <c r="D15909" s="11" t="s">
        <v>662</v>
      </c>
      <c r="E15909" s="11">
        <v>6972428</v>
      </c>
      <c r="F15909" s="15">
        <f>IF(ISBLANK($D15909),"",IF(ISBLANK($E15909),VLOOKUP($D15909,$J:$K,2,FALSE),VLOOKUP($E15909,'Daycare Packages'!$A:$G,7,FALSE)))</f>
        <v>26</v>
      </c>
      <c r="G15909" s="15"/>
      <c r="H15909" s="15">
        <f t="shared" si="530"/>
        <v>26</v>
      </c>
      <c r="I15909" s="198">
        <f t="shared" si="529"/>
        <v>12</v>
      </c>
    </row>
    <row r="15910" spans="1:9" x14ac:dyDescent="0.3">
      <c r="A15910" s="10">
        <v>43810</v>
      </c>
      <c r="B15910" s="11" t="s">
        <v>2577</v>
      </c>
      <c r="C15910" s="11" t="s">
        <v>2578</v>
      </c>
      <c r="D15910" s="11" t="s">
        <v>662</v>
      </c>
      <c r="E15910" s="11">
        <v>7033947</v>
      </c>
      <c r="F15910" s="15">
        <f>IF(ISBLANK($D15910),"",IF(ISBLANK($E15910),VLOOKUP($D15910,$J:$K,2,FALSE),VLOOKUP($E15910,'Daycare Packages'!$A:$G,7,FALSE)))</f>
        <v>27</v>
      </c>
      <c r="G15910" s="15"/>
      <c r="H15910" s="15">
        <f t="shared" si="530"/>
        <v>27</v>
      </c>
      <c r="I15910" s="198">
        <f t="shared" si="529"/>
        <v>12</v>
      </c>
    </row>
    <row r="15911" spans="1:9" x14ac:dyDescent="0.3">
      <c r="A15911" s="10">
        <v>43810</v>
      </c>
      <c r="B15911" s="11" t="s">
        <v>936</v>
      </c>
      <c r="C15911" s="11" t="s">
        <v>937</v>
      </c>
      <c r="D15911" s="11" t="s">
        <v>662</v>
      </c>
      <c r="F15911" s="15">
        <f>IF(ISBLANK($D15911),"",IF(ISBLANK($E15911),VLOOKUP($D15911,$J:$K,2,FALSE),VLOOKUP($E15911,'Daycare Packages'!$A:$G,7,FALSE)))</f>
        <v>30</v>
      </c>
      <c r="G15911" s="15"/>
      <c r="H15911" s="15">
        <f t="shared" si="530"/>
        <v>30</v>
      </c>
      <c r="I15911" s="198">
        <f t="shared" si="529"/>
        <v>12</v>
      </c>
    </row>
    <row r="15912" spans="1:9" x14ac:dyDescent="0.3">
      <c r="A15912" s="10">
        <v>43810</v>
      </c>
      <c r="B15912" s="11" t="s">
        <v>147</v>
      </c>
      <c r="C15912" s="11" t="s">
        <v>796</v>
      </c>
      <c r="D15912" s="11" t="s">
        <v>662</v>
      </c>
      <c r="E15912" s="11">
        <v>6931199</v>
      </c>
      <c r="F15912" s="15">
        <f>IF(ISBLANK($D15912),"",IF(ISBLANK($E15912),VLOOKUP($D15912,$J:$K,2,FALSE),VLOOKUP($E15912,'Daycare Packages'!$A:$G,7,FALSE)))</f>
        <v>23</v>
      </c>
      <c r="G15912" s="15"/>
      <c r="H15912" s="15">
        <f t="shared" si="530"/>
        <v>23</v>
      </c>
      <c r="I15912" s="198">
        <f t="shared" si="529"/>
        <v>12</v>
      </c>
    </row>
    <row r="15913" spans="1:9" x14ac:dyDescent="0.3">
      <c r="A15913" s="10">
        <v>43810</v>
      </c>
      <c r="B15913" s="11" t="s">
        <v>2737</v>
      </c>
      <c r="C15913" s="11" t="s">
        <v>2738</v>
      </c>
      <c r="D15913" s="11" t="s">
        <v>659</v>
      </c>
      <c r="F15913" s="15">
        <f>IF(ISBLANK($D15913),"",IF(ISBLANK($E15913),VLOOKUP($D15913,$J:$K,2,FALSE),VLOOKUP($E15913,'Daycare Packages'!$A:$G,7,FALSE)))</f>
        <v>20</v>
      </c>
      <c r="G15913" s="15"/>
      <c r="H15913" s="15">
        <f t="shared" si="530"/>
        <v>20</v>
      </c>
      <c r="I15913" s="198">
        <f t="shared" si="529"/>
        <v>12</v>
      </c>
    </row>
    <row r="15914" spans="1:9" x14ac:dyDescent="0.3">
      <c r="A15914" s="10">
        <v>43810</v>
      </c>
      <c r="B15914" s="11" t="s">
        <v>2167</v>
      </c>
      <c r="C15914" s="11" t="s">
        <v>570</v>
      </c>
      <c r="D15914" s="11" t="s">
        <v>662</v>
      </c>
      <c r="E15914" s="11">
        <v>7028302</v>
      </c>
      <c r="F15914" s="15">
        <f>IF(ISBLANK($D15914),"",IF(ISBLANK($E15914),VLOOKUP($D15914,$J:$K,2,FALSE),VLOOKUP($E15914,'Daycare Packages'!$A:$G,7,FALSE)))</f>
        <v>27</v>
      </c>
      <c r="G15914" s="15"/>
      <c r="H15914" s="15">
        <f t="shared" si="530"/>
        <v>27</v>
      </c>
      <c r="I15914" s="198">
        <f t="shared" si="529"/>
        <v>12</v>
      </c>
    </row>
    <row r="15915" spans="1:9" x14ac:dyDescent="0.3">
      <c r="A15915" s="10">
        <v>43810</v>
      </c>
      <c r="B15915" s="11" t="s">
        <v>156</v>
      </c>
      <c r="C15915" s="11" t="s">
        <v>479</v>
      </c>
      <c r="D15915" s="11" t="s">
        <v>662</v>
      </c>
      <c r="E15915" s="11">
        <v>7017699</v>
      </c>
      <c r="F15915" s="15">
        <f>IF(ISBLANK($D15915),"",IF(ISBLANK($E15915),VLOOKUP($D15915,$J:$K,2,FALSE),VLOOKUP($E15915,'Daycare Packages'!$A:$G,7,FALSE)))</f>
        <v>23</v>
      </c>
      <c r="G15915" s="15"/>
      <c r="H15915" s="15">
        <f t="shared" si="530"/>
        <v>23</v>
      </c>
      <c r="I15915" s="198">
        <f t="shared" si="529"/>
        <v>12</v>
      </c>
    </row>
    <row r="15916" spans="1:9" x14ac:dyDescent="0.3">
      <c r="A15916" s="10">
        <v>43810</v>
      </c>
      <c r="B15916" s="11" t="s">
        <v>195</v>
      </c>
      <c r="C15916" s="11" t="s">
        <v>735</v>
      </c>
      <c r="D15916" s="11" t="s">
        <v>662</v>
      </c>
      <c r="E15916" s="11">
        <v>7047394</v>
      </c>
      <c r="F15916" s="15">
        <f>IF(ISBLANK($D15916),"",IF(ISBLANK($E15916),VLOOKUP($D15916,$J:$K,2,FALSE),VLOOKUP($E15916,'Daycare Packages'!$A:$G,7,FALSE)))</f>
        <v>26</v>
      </c>
      <c r="G15916" s="15"/>
      <c r="H15916" s="15">
        <f t="shared" si="530"/>
        <v>26</v>
      </c>
      <c r="I15916" s="198">
        <f t="shared" si="529"/>
        <v>12</v>
      </c>
    </row>
    <row r="15917" spans="1:9" x14ac:dyDescent="0.3">
      <c r="A15917" s="10">
        <v>43810</v>
      </c>
      <c r="B15917" s="11" t="s">
        <v>195</v>
      </c>
      <c r="C15917" s="11" t="s">
        <v>474</v>
      </c>
      <c r="D15917" s="11" t="s">
        <v>662</v>
      </c>
      <c r="E15917" s="11">
        <v>6908535</v>
      </c>
      <c r="F15917" s="15">
        <f>IF(ISBLANK($D15917),"",IF(ISBLANK($E15917),VLOOKUP($D15917,$J:$K,2,FALSE),VLOOKUP($E15917,'Daycare Packages'!$A:$G,7,FALSE)))</f>
        <v>26</v>
      </c>
      <c r="G15917" s="15"/>
      <c r="H15917" s="15">
        <f t="shared" si="530"/>
        <v>26</v>
      </c>
      <c r="I15917" s="198">
        <f t="shared" si="529"/>
        <v>12</v>
      </c>
    </row>
    <row r="15918" spans="1:9" x14ac:dyDescent="0.3">
      <c r="A15918" s="10">
        <v>43810</v>
      </c>
      <c r="B15918" s="11" t="s">
        <v>2260</v>
      </c>
      <c r="C15918" s="11" t="s">
        <v>2295</v>
      </c>
      <c r="D15918" s="11" t="s">
        <v>662</v>
      </c>
      <c r="F15918" s="15">
        <f>IF(ISBLANK($D15918),"",IF(ISBLANK($E15918),VLOOKUP($D15918,$J:$K,2,FALSE),VLOOKUP($E15918,'Daycare Packages'!$A:$G,7,FALSE)))</f>
        <v>30</v>
      </c>
      <c r="G15918" s="15"/>
      <c r="H15918" s="15">
        <f t="shared" si="530"/>
        <v>30</v>
      </c>
      <c r="I15918" s="198">
        <f t="shared" si="529"/>
        <v>12</v>
      </c>
    </row>
    <row r="15919" spans="1:9" x14ac:dyDescent="0.3">
      <c r="A15919" s="10">
        <v>43810</v>
      </c>
      <c r="B15919" s="11" t="s">
        <v>2279</v>
      </c>
      <c r="C15919" s="11" t="s">
        <v>2739</v>
      </c>
      <c r="D15919" s="11" t="s">
        <v>662</v>
      </c>
      <c r="E15919" s="11">
        <v>6950486</v>
      </c>
      <c r="F15919" s="15">
        <f>IF(ISBLANK($D15919),"",IF(ISBLANK($E15919),VLOOKUP($D15919,$J:$K,2,FALSE),VLOOKUP($E15919,'Daycare Packages'!$A:$G,7,FALSE)))</f>
        <v>26</v>
      </c>
      <c r="G15919" s="15"/>
      <c r="H15919" s="15">
        <f t="shared" si="530"/>
        <v>26</v>
      </c>
      <c r="I15919" s="198">
        <f t="shared" si="529"/>
        <v>12</v>
      </c>
    </row>
    <row r="15920" spans="1:9" x14ac:dyDescent="0.3">
      <c r="A15920" s="10">
        <v>43810</v>
      </c>
      <c r="B15920" s="11" t="s">
        <v>609</v>
      </c>
      <c r="C15920" s="11" t="s">
        <v>610</v>
      </c>
      <c r="D15920" s="11" t="s">
        <v>662</v>
      </c>
      <c r="E15920" s="11">
        <v>6373500</v>
      </c>
      <c r="F15920" s="15">
        <f>IF(ISBLANK($D15920),"",IF(ISBLANK($E15920),VLOOKUP($D15920,$J:$K,2,FALSE),VLOOKUP($E15920,'Daycare Packages'!$A:$G,7,FALSE)))</f>
        <v>22</v>
      </c>
      <c r="G15920" s="15"/>
      <c r="H15920" s="15">
        <f t="shared" si="530"/>
        <v>22</v>
      </c>
      <c r="I15920" s="198">
        <f t="shared" si="529"/>
        <v>12</v>
      </c>
    </row>
    <row r="15921" spans="1:9" x14ac:dyDescent="0.3">
      <c r="A15921" s="10">
        <v>43810</v>
      </c>
      <c r="B15921" s="11" t="s">
        <v>214</v>
      </c>
      <c r="C15921" s="11" t="s">
        <v>686</v>
      </c>
      <c r="D15921" s="11" t="s">
        <v>662</v>
      </c>
      <c r="E15921" s="11">
        <v>7045587</v>
      </c>
      <c r="F15921" s="15">
        <f>IF(ISBLANK($D15921),"",IF(ISBLANK($E15921),VLOOKUP($D15921,$J:$K,2,FALSE),VLOOKUP($E15921,'Daycare Packages'!$A:$G,7,FALSE)))</f>
        <v>23.4</v>
      </c>
      <c r="G15921" s="15"/>
      <c r="H15921" s="15">
        <f t="shared" si="530"/>
        <v>23.4</v>
      </c>
      <c r="I15921" s="198">
        <f t="shared" si="529"/>
        <v>12</v>
      </c>
    </row>
    <row r="15922" spans="1:9" x14ac:dyDescent="0.3">
      <c r="A15922" s="10">
        <v>43810</v>
      </c>
      <c r="B15922" s="11" t="s">
        <v>214</v>
      </c>
      <c r="C15922" s="11" t="s">
        <v>878</v>
      </c>
      <c r="D15922" s="11" t="s">
        <v>662</v>
      </c>
      <c r="E15922" s="11">
        <v>7045587</v>
      </c>
      <c r="F15922" s="15">
        <f>IF(ISBLANK($D15922),"",IF(ISBLANK($E15922),VLOOKUP($D15922,$J:$K,2,FALSE),VLOOKUP($E15922,'Daycare Packages'!$A:$G,7,FALSE)))</f>
        <v>23.4</v>
      </c>
      <c r="G15922" s="15"/>
      <c r="H15922" s="15">
        <f t="shared" si="530"/>
        <v>23.4</v>
      </c>
      <c r="I15922" s="198">
        <f t="shared" si="529"/>
        <v>12</v>
      </c>
    </row>
    <row r="15923" spans="1:9" x14ac:dyDescent="0.3">
      <c r="A15923" s="10">
        <v>43810</v>
      </c>
      <c r="B15923" s="11" t="s">
        <v>799</v>
      </c>
      <c r="C15923" s="11" t="s">
        <v>2740</v>
      </c>
      <c r="D15923" s="11" t="s">
        <v>662</v>
      </c>
      <c r="F15923" s="15">
        <f>IF(ISBLANK($D15923),"",IF(ISBLANK($E15923),VLOOKUP($D15923,$J:$K,2,FALSE),VLOOKUP($E15923,'Daycare Packages'!$A:$G,7,FALSE)))</f>
        <v>30</v>
      </c>
      <c r="G15923" s="15"/>
      <c r="H15923" s="15">
        <f t="shared" si="530"/>
        <v>30</v>
      </c>
      <c r="I15923" s="198">
        <f t="shared" si="529"/>
        <v>12</v>
      </c>
    </row>
    <row r="15924" spans="1:9" x14ac:dyDescent="0.3">
      <c r="A15924" s="10">
        <v>43810</v>
      </c>
      <c r="B15924" s="11" t="s">
        <v>894</v>
      </c>
      <c r="C15924" s="11" t="s">
        <v>2158</v>
      </c>
      <c r="D15924" s="11" t="s">
        <v>662</v>
      </c>
      <c r="E15924" s="11">
        <v>7047778</v>
      </c>
      <c r="F15924" s="15">
        <f>IF(ISBLANK($D15924),"",IF(ISBLANK($E15924),VLOOKUP($D15924,$J:$K,2,FALSE),VLOOKUP($E15924,'Daycare Packages'!$A:$G,7,FALSE)))</f>
        <v>26</v>
      </c>
      <c r="G15924" s="15"/>
      <c r="H15924" s="15">
        <f t="shared" si="530"/>
        <v>26</v>
      </c>
      <c r="I15924" s="198">
        <f t="shared" si="529"/>
        <v>12</v>
      </c>
    </row>
    <row r="15925" spans="1:9" x14ac:dyDescent="0.3">
      <c r="A15925" s="10">
        <v>43810</v>
      </c>
      <c r="B15925" s="11" t="s">
        <v>894</v>
      </c>
      <c r="C15925" s="11" t="s">
        <v>622</v>
      </c>
      <c r="D15925" s="11" t="s">
        <v>662</v>
      </c>
      <c r="E15925" s="11">
        <v>7001042</v>
      </c>
      <c r="F15925" s="15">
        <f>IF(ISBLANK($D15925),"",IF(ISBLANK($E15925),VLOOKUP($D15925,$J:$K,2,FALSE),VLOOKUP($E15925,'Daycare Packages'!$A:$G,7,FALSE)))</f>
        <v>26</v>
      </c>
      <c r="G15925" s="15"/>
      <c r="H15925" s="15">
        <f t="shared" si="530"/>
        <v>26</v>
      </c>
      <c r="I15925" s="198">
        <f t="shared" si="529"/>
        <v>12</v>
      </c>
    </row>
    <row r="15926" spans="1:9" x14ac:dyDescent="0.3">
      <c r="A15926" s="10">
        <v>43810</v>
      </c>
      <c r="B15926" s="11" t="s">
        <v>2716</v>
      </c>
      <c r="C15926" s="11" t="s">
        <v>939</v>
      </c>
      <c r="D15926" s="11" t="s">
        <v>662</v>
      </c>
      <c r="E15926" s="11">
        <v>7049661</v>
      </c>
      <c r="F15926" s="15">
        <f>IF(ISBLANK($D15926),"",IF(ISBLANK($E15926),VLOOKUP($D15926,$J:$K,2,FALSE),VLOOKUP($E15926,'Daycare Packages'!$A:$G,7,FALSE)))</f>
        <v>27</v>
      </c>
      <c r="G15926" s="15"/>
      <c r="H15926" s="15">
        <f t="shared" si="530"/>
        <v>27</v>
      </c>
      <c r="I15926" s="198">
        <f t="shared" si="529"/>
        <v>12</v>
      </c>
    </row>
    <row r="15927" spans="1:9" x14ac:dyDescent="0.3">
      <c r="A15927" s="10">
        <v>43810</v>
      </c>
      <c r="B15927" s="11" t="s">
        <v>873</v>
      </c>
      <c r="C15927" s="11" t="s">
        <v>493</v>
      </c>
      <c r="D15927" s="11" t="s">
        <v>662</v>
      </c>
      <c r="E15927" s="11">
        <v>7044461</v>
      </c>
      <c r="F15927" s="15">
        <f>IF(ISBLANK($D15927),"",IF(ISBLANK($E15927),VLOOKUP($D15927,$J:$K,2,FALSE),VLOOKUP($E15927,'Daycare Packages'!$A:$G,7,FALSE)))</f>
        <v>27</v>
      </c>
      <c r="G15927" s="15"/>
      <c r="H15927" s="15">
        <f t="shared" si="530"/>
        <v>27</v>
      </c>
      <c r="I15927" s="198">
        <f t="shared" si="529"/>
        <v>12</v>
      </c>
    </row>
    <row r="15928" spans="1:9" x14ac:dyDescent="0.3">
      <c r="A15928" s="10">
        <v>43810</v>
      </c>
      <c r="B15928" s="11" t="s">
        <v>160</v>
      </c>
      <c r="C15928" s="11" t="s">
        <v>1761</v>
      </c>
      <c r="D15928" s="11" t="s">
        <v>662</v>
      </c>
      <c r="E15928" s="11">
        <v>7047663</v>
      </c>
      <c r="F15928" s="15">
        <f>IF(ISBLANK($D15928),"",IF(ISBLANK($E15928),VLOOKUP($D15928,$J:$K,2,FALSE),VLOOKUP($E15928,'Daycare Packages'!$A:$G,7,FALSE)))</f>
        <v>25</v>
      </c>
      <c r="G15928" s="15"/>
      <c r="H15928" s="15">
        <f t="shared" si="530"/>
        <v>25</v>
      </c>
      <c r="I15928" s="198">
        <f t="shared" si="529"/>
        <v>12</v>
      </c>
    </row>
    <row r="15929" spans="1:9" x14ac:dyDescent="0.3">
      <c r="A15929" s="10">
        <v>43810</v>
      </c>
      <c r="B15929" s="11" t="s">
        <v>2357</v>
      </c>
      <c r="C15929" s="11" t="s">
        <v>2358</v>
      </c>
      <c r="D15929" s="11" t="s">
        <v>662</v>
      </c>
      <c r="F15929" s="15">
        <f>IF(ISBLANK($D15929),"",IF(ISBLANK($E15929),VLOOKUP($D15929,$J:$K,2,FALSE),VLOOKUP($E15929,'Daycare Packages'!$A:$G,7,FALSE)))</f>
        <v>30</v>
      </c>
      <c r="G15929" s="15"/>
      <c r="H15929" s="15">
        <f t="shared" si="530"/>
        <v>30</v>
      </c>
      <c r="I15929" s="198">
        <f t="shared" si="529"/>
        <v>12</v>
      </c>
    </row>
    <row r="15930" spans="1:9" x14ac:dyDescent="0.3">
      <c r="A15930" s="10">
        <v>43810</v>
      </c>
      <c r="B15930" s="11" t="s">
        <v>1508</v>
      </c>
      <c r="C15930" s="11" t="s">
        <v>450</v>
      </c>
      <c r="D15930" s="11" t="s">
        <v>662</v>
      </c>
      <c r="E15930" s="11">
        <v>7027499</v>
      </c>
      <c r="F15930" s="15">
        <f>IF(ISBLANK($D15930),"",IF(ISBLANK($E15930),VLOOKUP($D15930,$J:$K,2,FALSE),VLOOKUP($E15930,'Daycare Packages'!$A:$G,7,FALSE)))</f>
        <v>27</v>
      </c>
      <c r="G15930" s="15"/>
      <c r="H15930" s="15">
        <f t="shared" si="530"/>
        <v>27</v>
      </c>
      <c r="I15930" s="198">
        <f t="shared" si="529"/>
        <v>12</v>
      </c>
    </row>
    <row r="15931" spans="1:9" x14ac:dyDescent="0.3">
      <c r="A15931" s="10">
        <v>43810</v>
      </c>
      <c r="B15931" s="11" t="s">
        <v>230</v>
      </c>
      <c r="C15931" s="11" t="s">
        <v>493</v>
      </c>
      <c r="D15931" s="11" t="s">
        <v>662</v>
      </c>
      <c r="F15931" s="15">
        <f>IF(ISBLANK($D15931),"",IF(ISBLANK($E15931),VLOOKUP($D15931,$J:$K,2,FALSE),VLOOKUP($E15931,'Daycare Packages'!$A:$G,7,FALSE)))</f>
        <v>30</v>
      </c>
      <c r="G15931" s="15"/>
      <c r="H15931" s="15">
        <f t="shared" si="530"/>
        <v>30</v>
      </c>
      <c r="I15931" s="198">
        <f t="shared" si="529"/>
        <v>12</v>
      </c>
    </row>
    <row r="15932" spans="1:9" x14ac:dyDescent="0.3">
      <c r="A15932" s="10">
        <v>43810</v>
      </c>
      <c r="B15932" s="11" t="s">
        <v>182</v>
      </c>
      <c r="C15932" s="11" t="s">
        <v>685</v>
      </c>
      <c r="D15932" s="11" t="s">
        <v>662</v>
      </c>
      <c r="E15932" s="11">
        <v>7031166</v>
      </c>
      <c r="F15932" s="15">
        <f>IF(ISBLANK($D15932),"",IF(ISBLANK($E15932),VLOOKUP($D15932,$J:$K,2,FALSE),VLOOKUP($E15932,'Daycare Packages'!$A:$G,7,FALSE)))</f>
        <v>20.7</v>
      </c>
      <c r="G15932" s="15"/>
      <c r="H15932" s="15">
        <f t="shared" si="530"/>
        <v>20.7</v>
      </c>
      <c r="I15932" s="198">
        <f t="shared" si="529"/>
        <v>12</v>
      </c>
    </row>
    <row r="15933" spans="1:9" x14ac:dyDescent="0.3">
      <c r="A15933" s="10">
        <v>43810</v>
      </c>
      <c r="B15933" s="11" t="s">
        <v>1987</v>
      </c>
      <c r="C15933" s="11" t="s">
        <v>1988</v>
      </c>
      <c r="D15933" s="11" t="s">
        <v>662</v>
      </c>
      <c r="F15933" s="15">
        <f>IF(ISBLANK($D15933),"",IF(ISBLANK($E15933),VLOOKUP($D15933,$J:$K,2,FALSE),VLOOKUP($E15933,'Daycare Packages'!$A:$G,7,FALSE)))</f>
        <v>30</v>
      </c>
      <c r="G15933" s="15"/>
      <c r="H15933" s="15">
        <f t="shared" si="530"/>
        <v>30</v>
      </c>
      <c r="I15933" s="198">
        <f t="shared" si="529"/>
        <v>12</v>
      </c>
    </row>
    <row r="15934" spans="1:9" x14ac:dyDescent="0.3">
      <c r="A15934" s="10">
        <v>43810</v>
      </c>
      <c r="B15934" s="11" t="s">
        <v>2031</v>
      </c>
      <c r="C15934" s="11" t="s">
        <v>2032</v>
      </c>
      <c r="D15934" s="11" t="s">
        <v>662</v>
      </c>
      <c r="F15934" s="15">
        <f>IF(ISBLANK($D15934),"",IF(ISBLANK($E15934),VLOOKUP($D15934,$J:$K,2,FALSE),VLOOKUP($E15934,'Daycare Packages'!$A:$G,7,FALSE)))</f>
        <v>30</v>
      </c>
      <c r="G15934" s="15">
        <v>6</v>
      </c>
      <c r="H15934" s="15">
        <f t="shared" si="530"/>
        <v>36</v>
      </c>
      <c r="I15934" s="198">
        <f t="shared" si="529"/>
        <v>12</v>
      </c>
    </row>
    <row r="15935" spans="1:9" x14ac:dyDescent="0.3">
      <c r="A15935" s="10">
        <v>43810</v>
      </c>
      <c r="B15935" s="11" t="s">
        <v>210</v>
      </c>
      <c r="C15935" s="11" t="s">
        <v>460</v>
      </c>
      <c r="D15935" s="11" t="s">
        <v>662</v>
      </c>
      <c r="F15935" s="15">
        <f>IF(ISBLANK($D15935),"",IF(ISBLANK($E15935),VLOOKUP($D15935,$J:$K,2,FALSE),VLOOKUP($E15935,'Daycare Packages'!$A:$G,7,FALSE)))</f>
        <v>30</v>
      </c>
      <c r="G15935" s="15"/>
      <c r="H15935" s="15">
        <f t="shared" si="530"/>
        <v>30</v>
      </c>
      <c r="I15935" s="198">
        <f t="shared" si="529"/>
        <v>12</v>
      </c>
    </row>
    <row r="15936" spans="1:9" x14ac:dyDescent="0.3">
      <c r="A15936" s="10">
        <v>43810</v>
      </c>
      <c r="B15936" s="11" t="s">
        <v>1540</v>
      </c>
      <c r="C15936" s="11" t="s">
        <v>1541</v>
      </c>
      <c r="D15936" s="11" t="s">
        <v>662</v>
      </c>
      <c r="F15936" s="15">
        <f>IF(ISBLANK($D15936),"",IF(ISBLANK($E15936),VLOOKUP($D15936,$J:$K,2,FALSE),VLOOKUP($E15936,'Daycare Packages'!$A:$G,7,FALSE)))</f>
        <v>30</v>
      </c>
      <c r="G15936" s="15"/>
      <c r="H15936" s="15">
        <f t="shared" si="530"/>
        <v>30</v>
      </c>
      <c r="I15936" s="198">
        <f t="shared" si="529"/>
        <v>12</v>
      </c>
    </row>
    <row r="15937" spans="1:9" x14ac:dyDescent="0.3">
      <c r="A15937" s="10">
        <v>43810</v>
      </c>
      <c r="B15937" s="11" t="s">
        <v>1164</v>
      </c>
      <c r="C15937" s="11" t="s">
        <v>395</v>
      </c>
      <c r="D15937" s="11" t="s">
        <v>662</v>
      </c>
      <c r="E15937" s="11">
        <v>7004749</v>
      </c>
      <c r="F15937" s="15">
        <f>IF(ISBLANK($D15937),"",IF(ISBLANK($E15937),VLOOKUP($D15937,$J:$K,2,FALSE),VLOOKUP($E15937,'Daycare Packages'!$A:$G,7,FALSE)))</f>
        <v>27</v>
      </c>
      <c r="G15937" s="15"/>
      <c r="H15937" s="15">
        <f t="shared" si="530"/>
        <v>27</v>
      </c>
      <c r="I15937" s="198">
        <f t="shared" si="529"/>
        <v>12</v>
      </c>
    </row>
    <row r="15938" spans="1:9" x14ac:dyDescent="0.3">
      <c r="A15938" s="10">
        <v>43810</v>
      </c>
      <c r="B15938" s="11" t="s">
        <v>171</v>
      </c>
      <c r="C15938" s="11" t="s">
        <v>693</v>
      </c>
      <c r="D15938" s="11" t="s">
        <v>662</v>
      </c>
      <c r="E15938" s="11">
        <v>6951687</v>
      </c>
      <c r="F15938" s="15">
        <f>IF(ISBLANK($D15938),"",IF(ISBLANK($E15938),VLOOKUP($D15938,$J:$K,2,FALSE),VLOOKUP($E15938,'Daycare Packages'!$A:$G,7,FALSE)))</f>
        <v>26</v>
      </c>
      <c r="G15938" s="15"/>
      <c r="H15938" s="15">
        <f t="shared" si="530"/>
        <v>26</v>
      </c>
      <c r="I15938" s="198">
        <f t="shared" si="529"/>
        <v>12</v>
      </c>
    </row>
    <row r="15939" spans="1:9" x14ac:dyDescent="0.3">
      <c r="A15939" s="10">
        <v>43810</v>
      </c>
      <c r="B15939" s="11" t="s">
        <v>2061</v>
      </c>
      <c r="C15939" s="11" t="s">
        <v>2337</v>
      </c>
      <c r="D15939" s="11" t="s">
        <v>662</v>
      </c>
      <c r="E15939" s="11">
        <v>7033348</v>
      </c>
      <c r="F15939" s="15">
        <f>IF(ISBLANK($D15939),"",IF(ISBLANK($E15939),VLOOKUP($D15939,$J:$K,2,FALSE),VLOOKUP($E15939,'Daycare Packages'!$A:$G,7,FALSE)))</f>
        <v>26</v>
      </c>
      <c r="G15939" s="15"/>
      <c r="H15939" s="15">
        <f t="shared" si="530"/>
        <v>26</v>
      </c>
      <c r="I15939" s="198">
        <f t="shared" ref="I15939:I16002" si="531">IF(A15939="",0,MONTH(A15939))</f>
        <v>12</v>
      </c>
    </row>
    <row r="15940" spans="1:9" x14ac:dyDescent="0.3">
      <c r="A15940" s="10">
        <v>43810</v>
      </c>
      <c r="B15940" s="11" t="s">
        <v>109</v>
      </c>
      <c r="C15940" s="11" t="s">
        <v>883</v>
      </c>
      <c r="D15940" s="11" t="s">
        <v>662</v>
      </c>
      <c r="E15940" s="11">
        <v>6957451</v>
      </c>
      <c r="F15940" s="15">
        <f>IF(ISBLANK($D15940),"",IF(ISBLANK($E15940),VLOOKUP($D15940,$J:$K,2,FALSE),VLOOKUP($E15940,'Daycare Packages'!$A:$G,7,FALSE)))</f>
        <v>23</v>
      </c>
      <c r="G15940" s="15"/>
      <c r="H15940" s="15">
        <f t="shared" si="530"/>
        <v>23</v>
      </c>
      <c r="I15940" s="198">
        <f t="shared" si="531"/>
        <v>12</v>
      </c>
    </row>
    <row r="15941" spans="1:9" x14ac:dyDescent="0.3">
      <c r="A15941" s="10">
        <v>43810</v>
      </c>
      <c r="B15941" s="11" t="s">
        <v>109</v>
      </c>
      <c r="C15941" s="11" t="s">
        <v>930</v>
      </c>
      <c r="D15941" s="11" t="s">
        <v>662</v>
      </c>
      <c r="E15941" s="11">
        <v>6957451</v>
      </c>
      <c r="F15941" s="15">
        <f>IF(ISBLANK($D15941),"",IF(ISBLANK($E15941),VLOOKUP($D15941,$J:$K,2,FALSE),VLOOKUP($E15941,'Daycare Packages'!$A:$G,7,FALSE)))</f>
        <v>23</v>
      </c>
      <c r="G15941" s="15"/>
      <c r="H15941" s="15">
        <f t="shared" si="530"/>
        <v>23</v>
      </c>
      <c r="I15941" s="198">
        <f t="shared" si="531"/>
        <v>12</v>
      </c>
    </row>
    <row r="15942" spans="1:9" x14ac:dyDescent="0.3">
      <c r="A15942" s="10">
        <v>43810</v>
      </c>
      <c r="B15942" s="11" t="s">
        <v>530</v>
      </c>
      <c r="C15942" s="11" t="s">
        <v>531</v>
      </c>
      <c r="D15942" s="11" t="s">
        <v>662</v>
      </c>
      <c r="F15942" s="15">
        <f>IF(ISBLANK($D15942),"",IF(ISBLANK($E15942),VLOOKUP($D15942,$J:$K,2,FALSE),VLOOKUP($E15942,'Daycare Packages'!$A:$G,7,FALSE)))</f>
        <v>30</v>
      </c>
      <c r="G15942" s="15"/>
      <c r="H15942" s="15">
        <f t="shared" si="530"/>
        <v>30</v>
      </c>
      <c r="I15942" s="198">
        <f t="shared" si="531"/>
        <v>12</v>
      </c>
    </row>
    <row r="15943" spans="1:9" x14ac:dyDescent="0.3">
      <c r="A15943" s="10">
        <v>43810</v>
      </c>
      <c r="B15943" s="11" t="s">
        <v>169</v>
      </c>
      <c r="C15943" s="11" t="s">
        <v>533</v>
      </c>
      <c r="D15943" s="11" t="s">
        <v>662</v>
      </c>
      <c r="E15943" s="11">
        <v>6775254</v>
      </c>
      <c r="F15943" s="15">
        <f>IF(ISBLANK($D15943),"",IF(ISBLANK($E15943),VLOOKUP($D15943,$J:$K,2,FALSE),VLOOKUP($E15943,'Daycare Packages'!$A:$G,7,FALSE)))</f>
        <v>26</v>
      </c>
      <c r="G15943" s="15"/>
      <c r="H15943" s="15">
        <f t="shared" si="530"/>
        <v>26</v>
      </c>
      <c r="I15943" s="198">
        <f t="shared" si="531"/>
        <v>12</v>
      </c>
    </row>
    <row r="15944" spans="1:9" x14ac:dyDescent="0.3">
      <c r="A15944" s="10">
        <v>43810</v>
      </c>
      <c r="B15944" s="11" t="s">
        <v>204</v>
      </c>
      <c r="C15944" s="11" t="s">
        <v>949</v>
      </c>
      <c r="D15944" s="11" t="s">
        <v>662</v>
      </c>
      <c r="F15944" s="15">
        <f>IF(ISBLANK($D15944),"",IF(ISBLANK($E15944),VLOOKUP($D15944,$J:$K,2,FALSE),VLOOKUP($E15944,'Daycare Packages'!$A:$G,7,FALSE)))</f>
        <v>30</v>
      </c>
      <c r="G15944" s="15"/>
      <c r="H15944" s="15">
        <f t="shared" si="530"/>
        <v>30</v>
      </c>
      <c r="I15944" s="198">
        <f t="shared" si="531"/>
        <v>12</v>
      </c>
    </row>
    <row r="15945" spans="1:9" x14ac:dyDescent="0.3">
      <c r="A15945" s="10">
        <v>43810</v>
      </c>
      <c r="B15945" s="11" t="s">
        <v>204</v>
      </c>
      <c r="C15945" s="11" t="s">
        <v>774</v>
      </c>
      <c r="D15945" s="11" t="s">
        <v>662</v>
      </c>
      <c r="F15945" s="15">
        <f>IF(ISBLANK($D15945),"",IF(ISBLANK($E15945),VLOOKUP($D15945,$J:$K,2,FALSE),VLOOKUP($E15945,'Daycare Packages'!$A:$G,7,FALSE)))</f>
        <v>30</v>
      </c>
      <c r="G15945" s="15"/>
      <c r="H15945" s="15">
        <f t="shared" si="530"/>
        <v>30</v>
      </c>
      <c r="I15945" s="198">
        <f t="shared" si="531"/>
        <v>12</v>
      </c>
    </row>
    <row r="15946" spans="1:9" x14ac:dyDescent="0.3">
      <c r="A15946" s="10">
        <v>43810</v>
      </c>
      <c r="B15946" s="11" t="s">
        <v>217</v>
      </c>
      <c r="C15946" s="11" t="s">
        <v>402</v>
      </c>
      <c r="D15946" s="11" t="s">
        <v>662</v>
      </c>
      <c r="E15946" s="11">
        <v>7001066</v>
      </c>
      <c r="F15946" s="15">
        <f>IF(ISBLANK($D15946),"",IF(ISBLANK($E15946),VLOOKUP($D15946,$J:$K,2,FALSE),VLOOKUP($E15946,'Daycare Packages'!$A:$G,7,FALSE)))</f>
        <v>26</v>
      </c>
      <c r="G15946" s="15"/>
      <c r="H15946" s="15">
        <f t="shared" si="530"/>
        <v>26</v>
      </c>
      <c r="I15946" s="198">
        <f t="shared" si="531"/>
        <v>12</v>
      </c>
    </row>
    <row r="15947" spans="1:9" x14ac:dyDescent="0.3">
      <c r="A15947" s="10">
        <v>43810</v>
      </c>
      <c r="B15947" s="11" t="s">
        <v>2367</v>
      </c>
      <c r="C15947" s="11" t="s">
        <v>402</v>
      </c>
      <c r="D15947" s="11" t="s">
        <v>662</v>
      </c>
      <c r="E15947" s="11">
        <v>7029339</v>
      </c>
      <c r="F15947" s="15">
        <f>IF(ISBLANK($D15947),"",IF(ISBLANK($E15947),VLOOKUP($D15947,$J:$K,2,FALSE),VLOOKUP($E15947,'Daycare Packages'!$A:$G,7,FALSE)))</f>
        <v>23</v>
      </c>
      <c r="G15947" s="15"/>
      <c r="H15947" s="15">
        <f t="shared" si="530"/>
        <v>23</v>
      </c>
      <c r="I15947" s="198">
        <f t="shared" si="531"/>
        <v>12</v>
      </c>
    </row>
    <row r="15948" spans="1:9" x14ac:dyDescent="0.3">
      <c r="A15948" s="10">
        <v>43810</v>
      </c>
      <c r="B15948" s="11" t="s">
        <v>127</v>
      </c>
      <c r="C15948" s="11" t="s">
        <v>715</v>
      </c>
      <c r="D15948" s="11" t="s">
        <v>662</v>
      </c>
      <c r="E15948" s="11">
        <v>7003404</v>
      </c>
      <c r="F15948" s="15">
        <f>IF(ISBLANK($D15948),"",IF(ISBLANK($E15948),VLOOKUP($D15948,$J:$K,2,FALSE),VLOOKUP($E15948,'Daycare Packages'!$A:$G,7,FALSE)))</f>
        <v>23</v>
      </c>
      <c r="G15948" s="15"/>
      <c r="H15948" s="15">
        <f t="shared" si="530"/>
        <v>23</v>
      </c>
      <c r="I15948" s="198">
        <f t="shared" si="531"/>
        <v>12</v>
      </c>
    </row>
    <row r="15949" spans="1:9" x14ac:dyDescent="0.3">
      <c r="A15949" s="10">
        <v>43810</v>
      </c>
      <c r="B15949" s="11" t="s">
        <v>989</v>
      </c>
      <c r="C15949" s="11" t="s">
        <v>765</v>
      </c>
      <c r="D15949" s="11" t="s">
        <v>662</v>
      </c>
      <c r="F15949" s="15">
        <f>IF(ISBLANK($D15949),"",IF(ISBLANK($E15949),VLOOKUP($D15949,$J:$K,2,FALSE),VLOOKUP($E15949,'Daycare Packages'!$A:$G,7,FALSE)))</f>
        <v>30</v>
      </c>
      <c r="G15949" s="15"/>
      <c r="H15949" s="15">
        <f t="shared" si="530"/>
        <v>30</v>
      </c>
      <c r="I15949" s="198">
        <f t="shared" si="531"/>
        <v>12</v>
      </c>
    </row>
    <row r="15950" spans="1:9" x14ac:dyDescent="0.3">
      <c r="A15950" s="10">
        <v>43810</v>
      </c>
      <c r="B15950" s="11" t="s">
        <v>340</v>
      </c>
      <c r="C15950" s="11" t="s">
        <v>745</v>
      </c>
      <c r="D15950" s="11" t="s">
        <v>662</v>
      </c>
      <c r="F15950" s="15">
        <f>IF(ISBLANK($D15950),"",IF(ISBLANK($E15950),VLOOKUP($D15950,$J:$K,2,FALSE),VLOOKUP($E15950,'Daycare Packages'!$A:$G,7,FALSE)))</f>
        <v>30</v>
      </c>
      <c r="G15950" s="15">
        <v>-3.6</v>
      </c>
      <c r="H15950" s="15">
        <f t="shared" si="530"/>
        <v>26.4</v>
      </c>
      <c r="I15950" s="198">
        <f t="shared" si="531"/>
        <v>12</v>
      </c>
    </row>
    <row r="15951" spans="1:9" x14ac:dyDescent="0.3">
      <c r="A15951" s="10">
        <v>43810</v>
      </c>
      <c r="B15951" s="11" t="s">
        <v>340</v>
      </c>
      <c r="C15951" s="11" t="s">
        <v>746</v>
      </c>
      <c r="D15951" s="11" t="s">
        <v>662</v>
      </c>
      <c r="F15951" s="15">
        <f>IF(ISBLANK($D15951),"",IF(ISBLANK($E15951),VLOOKUP($D15951,$J:$K,2,FALSE),VLOOKUP($E15951,'Daycare Packages'!$A:$G,7,FALSE)))</f>
        <v>30</v>
      </c>
      <c r="G15951" s="15">
        <v>-3.6</v>
      </c>
      <c r="H15951" s="15">
        <f t="shared" si="530"/>
        <v>26.4</v>
      </c>
      <c r="I15951" s="198">
        <f t="shared" si="531"/>
        <v>12</v>
      </c>
    </row>
    <row r="15952" spans="1:9" x14ac:dyDescent="0.3">
      <c r="A15952" s="55">
        <v>43810</v>
      </c>
      <c r="B15952" s="56" t="s">
        <v>148</v>
      </c>
      <c r="C15952" s="56" t="s">
        <v>547</v>
      </c>
      <c r="D15952" s="56" t="s">
        <v>662</v>
      </c>
      <c r="E15952" s="56">
        <v>6762300</v>
      </c>
      <c r="F15952" s="59">
        <f>IF(ISBLANK($D15952),"",IF(ISBLANK($E15952),VLOOKUP($D15952,$J:$K,2,FALSE),VLOOKUP($E15952,'Daycare Packages'!$A:$G,7,FALSE)))</f>
        <v>23</v>
      </c>
      <c r="G15952" s="59"/>
      <c r="H15952" s="59">
        <f t="shared" si="530"/>
        <v>23</v>
      </c>
      <c r="I15952" s="198">
        <f t="shared" si="531"/>
        <v>12</v>
      </c>
    </row>
    <row r="15953" spans="1:9" x14ac:dyDescent="0.3">
      <c r="A15953" s="10">
        <v>43811</v>
      </c>
      <c r="B15953" s="11" t="s">
        <v>1221</v>
      </c>
      <c r="C15953" s="11" t="s">
        <v>1242</v>
      </c>
      <c r="D15953" s="11" t="s">
        <v>659</v>
      </c>
      <c r="E15953" s="11">
        <v>7008424</v>
      </c>
      <c r="F15953" s="15">
        <f>IF(ISBLANK($D15953),"",IF(ISBLANK($E15953),VLOOKUP($D15953,$J:$K,2,FALSE),VLOOKUP($E15953,'Daycare Packages'!$A:$G,7,FALSE)))</f>
        <v>18</v>
      </c>
      <c r="G15953" s="15"/>
      <c r="H15953" s="15">
        <f t="shared" si="530"/>
        <v>18</v>
      </c>
      <c r="I15953" s="198">
        <f t="shared" si="531"/>
        <v>12</v>
      </c>
    </row>
    <row r="15954" spans="1:9" x14ac:dyDescent="0.3">
      <c r="A15954" s="10">
        <v>43811</v>
      </c>
      <c r="B15954" s="11" t="s">
        <v>190</v>
      </c>
      <c r="C15954" s="11" t="s">
        <v>718</v>
      </c>
      <c r="D15954" s="11" t="s">
        <v>659</v>
      </c>
      <c r="E15954" s="11">
        <v>7018928</v>
      </c>
      <c r="F15954" s="15">
        <f>IF(ISBLANK($D15954),"",IF(ISBLANK($E15954),VLOOKUP($D15954,$J:$K,2,FALSE),VLOOKUP($E15954,'Daycare Packages'!$A:$G,7,FALSE)))</f>
        <v>18</v>
      </c>
      <c r="G15954" s="15"/>
      <c r="H15954" s="15">
        <f t="shared" si="530"/>
        <v>18</v>
      </c>
      <c r="I15954" s="198">
        <f t="shared" si="531"/>
        <v>12</v>
      </c>
    </row>
    <row r="15955" spans="1:9" x14ac:dyDescent="0.3">
      <c r="A15955" s="10">
        <v>43811</v>
      </c>
      <c r="B15955" s="11" t="s">
        <v>2741</v>
      </c>
      <c r="C15955" s="11" t="s">
        <v>668</v>
      </c>
      <c r="D15955" s="11" t="s">
        <v>659</v>
      </c>
      <c r="F15955" s="15">
        <f>IF(ISBLANK($D15955),"",IF(ISBLANK($E15955),VLOOKUP($D15955,$J:$K,2,FALSE),VLOOKUP($E15955,'Daycare Packages'!$A:$G,7,FALSE)))</f>
        <v>20</v>
      </c>
      <c r="G15955" s="15"/>
      <c r="H15955" s="15">
        <f t="shared" si="530"/>
        <v>20</v>
      </c>
      <c r="I15955" s="198">
        <f t="shared" si="531"/>
        <v>12</v>
      </c>
    </row>
    <row r="15956" spans="1:9" x14ac:dyDescent="0.3">
      <c r="A15956" s="10">
        <v>43811</v>
      </c>
      <c r="B15956" s="11" t="s">
        <v>186</v>
      </c>
      <c r="C15956" s="11" t="s">
        <v>561</v>
      </c>
      <c r="D15956" s="11" t="s">
        <v>662</v>
      </c>
      <c r="E15956" s="11">
        <v>6937918</v>
      </c>
      <c r="F15956" s="15">
        <f>IF(ISBLANK($D15956),"",IF(ISBLANK($E15956),VLOOKUP($D15956,$J:$K,2,FALSE),VLOOKUP($E15956,'Daycare Packages'!$A:$G,7,FALSE)))</f>
        <v>23</v>
      </c>
      <c r="G15956" s="15"/>
      <c r="H15956" s="15">
        <f t="shared" si="530"/>
        <v>23</v>
      </c>
      <c r="I15956" s="198">
        <f t="shared" si="531"/>
        <v>12</v>
      </c>
    </row>
    <row r="15957" spans="1:9" x14ac:dyDescent="0.3">
      <c r="A15957" s="10">
        <v>43811</v>
      </c>
      <c r="B15957" s="11" t="s">
        <v>123</v>
      </c>
      <c r="C15957" s="11" t="s">
        <v>622</v>
      </c>
      <c r="D15957" s="11" t="s">
        <v>662</v>
      </c>
      <c r="E15957" s="11">
        <v>6960781</v>
      </c>
      <c r="F15957" s="15">
        <f>IF(ISBLANK($D15957),"",IF(ISBLANK($E15957),VLOOKUP($D15957,$J:$K,2,FALSE),VLOOKUP($E15957,'Daycare Packages'!$A:$G,7,FALSE)))</f>
        <v>23</v>
      </c>
      <c r="G15957" s="15"/>
      <c r="H15957" s="15">
        <f t="shared" si="530"/>
        <v>23</v>
      </c>
      <c r="I15957" s="198">
        <f t="shared" si="531"/>
        <v>12</v>
      </c>
    </row>
    <row r="15958" spans="1:9" x14ac:dyDescent="0.3">
      <c r="A15958" s="10">
        <v>43811</v>
      </c>
      <c r="B15958" s="11" t="s">
        <v>2031</v>
      </c>
      <c r="C15958" s="11" t="s">
        <v>2032</v>
      </c>
      <c r="D15958" s="11" t="s">
        <v>662</v>
      </c>
      <c r="F15958" s="15">
        <f>IF(ISBLANK($D15958),"",IF(ISBLANK($E15958),VLOOKUP($D15958,$J:$K,2,FALSE),VLOOKUP($E15958,'Daycare Packages'!$A:$G,7,FALSE)))</f>
        <v>30</v>
      </c>
      <c r="G15958" s="15"/>
      <c r="H15958" s="15">
        <f t="shared" si="530"/>
        <v>30</v>
      </c>
      <c r="I15958" s="198">
        <f t="shared" si="531"/>
        <v>12</v>
      </c>
    </row>
    <row r="15959" spans="1:9" x14ac:dyDescent="0.3">
      <c r="A15959" s="10">
        <v>43811</v>
      </c>
      <c r="B15959" s="11" t="s">
        <v>2167</v>
      </c>
      <c r="C15959" s="11" t="s">
        <v>570</v>
      </c>
      <c r="D15959" s="11" t="s">
        <v>662</v>
      </c>
      <c r="E15959" s="11">
        <v>7028302</v>
      </c>
      <c r="F15959" s="15">
        <f>IF(ISBLANK($D15959),"",IF(ISBLANK($E15959),VLOOKUP($D15959,$J:$K,2,FALSE),VLOOKUP($E15959,'Daycare Packages'!$A:$G,7,FALSE)))</f>
        <v>27</v>
      </c>
      <c r="G15959" s="15"/>
      <c r="H15959" s="15">
        <f t="shared" si="530"/>
        <v>27</v>
      </c>
      <c r="I15959" s="198">
        <f t="shared" si="531"/>
        <v>12</v>
      </c>
    </row>
    <row r="15960" spans="1:9" x14ac:dyDescent="0.3">
      <c r="A15960" s="10">
        <v>43811</v>
      </c>
      <c r="B15960" s="11" t="s">
        <v>427</v>
      </c>
      <c r="C15960" s="11" t="s">
        <v>1313</v>
      </c>
      <c r="D15960" s="11" t="s">
        <v>659</v>
      </c>
      <c r="E15960" s="11">
        <v>7002117</v>
      </c>
      <c r="F15960" s="15">
        <f>IF(ISBLANK($D15960),"",IF(ISBLANK($E15960),VLOOKUP($D15960,$J:$K,2,FALSE),VLOOKUP($E15960,'Daycare Packages'!$A:$G,7,FALSE)))</f>
        <v>19</v>
      </c>
      <c r="G15960" s="15"/>
      <c r="H15960" s="15">
        <f t="shared" si="530"/>
        <v>19</v>
      </c>
      <c r="I15960" s="198">
        <f t="shared" si="531"/>
        <v>12</v>
      </c>
    </row>
    <row r="15961" spans="1:9" x14ac:dyDescent="0.3">
      <c r="A15961" s="10">
        <v>43811</v>
      </c>
      <c r="B15961" s="11" t="s">
        <v>833</v>
      </c>
      <c r="C15961" s="11" t="s">
        <v>1378</v>
      </c>
      <c r="D15961" s="11" t="s">
        <v>662</v>
      </c>
      <c r="F15961" s="15">
        <f>IF(ISBLANK($D15961),"",IF(ISBLANK($E15961),VLOOKUP($D15961,$J:$K,2,FALSE),VLOOKUP($E15961,'Daycare Packages'!$A:$G,7,FALSE)))</f>
        <v>30</v>
      </c>
      <c r="G15961" s="15"/>
      <c r="H15961" s="15">
        <f t="shared" si="530"/>
        <v>30</v>
      </c>
      <c r="I15961" s="198">
        <f t="shared" si="531"/>
        <v>12</v>
      </c>
    </row>
    <row r="15962" spans="1:9" x14ac:dyDescent="0.3">
      <c r="A15962" s="10">
        <v>43811</v>
      </c>
      <c r="B15962" s="11" t="s">
        <v>167</v>
      </c>
      <c r="C15962" s="11" t="s">
        <v>467</v>
      </c>
      <c r="D15962" s="11" t="s">
        <v>662</v>
      </c>
      <c r="E15962" s="11">
        <v>7025257</v>
      </c>
      <c r="F15962" s="15">
        <f>IF(ISBLANK($D15962),"",IF(ISBLANK($E15962),VLOOKUP($D15962,$J:$K,2,FALSE),VLOOKUP($E15962,'Daycare Packages'!$A:$G,7,FALSE)))</f>
        <v>27</v>
      </c>
      <c r="G15962" s="15"/>
      <c r="H15962" s="15">
        <f t="shared" si="530"/>
        <v>27</v>
      </c>
      <c r="I15962" s="198">
        <f t="shared" si="531"/>
        <v>12</v>
      </c>
    </row>
    <row r="15963" spans="1:9" x14ac:dyDescent="0.3">
      <c r="A15963" s="10">
        <v>43811</v>
      </c>
      <c r="B15963" s="11" t="s">
        <v>167</v>
      </c>
      <c r="C15963" s="11" t="s">
        <v>726</v>
      </c>
      <c r="D15963" s="11" t="s">
        <v>662</v>
      </c>
      <c r="E15963" s="11">
        <v>7025257</v>
      </c>
      <c r="F15963" s="15">
        <f>IF(ISBLANK($D15963),"",IF(ISBLANK($E15963),VLOOKUP($D15963,$J:$K,2,FALSE),VLOOKUP($E15963,'Daycare Packages'!$A:$G,7,FALSE)))</f>
        <v>27</v>
      </c>
      <c r="G15963" s="15"/>
      <c r="H15963" s="15">
        <f t="shared" si="530"/>
        <v>27</v>
      </c>
      <c r="I15963" s="198">
        <f t="shared" si="531"/>
        <v>12</v>
      </c>
    </row>
    <row r="15964" spans="1:9" x14ac:dyDescent="0.3">
      <c r="A15964" s="10">
        <v>43811</v>
      </c>
      <c r="B15964" s="11" t="s">
        <v>279</v>
      </c>
      <c r="C15964" s="11" t="s">
        <v>658</v>
      </c>
      <c r="D15964" s="11" t="s">
        <v>662</v>
      </c>
      <c r="F15964" s="15">
        <f>IF(ISBLANK($D15964),"",IF(ISBLANK($E15964),VLOOKUP($D15964,$J:$K,2,FALSE),VLOOKUP($E15964,'Daycare Packages'!$A:$G,7,FALSE)))</f>
        <v>30</v>
      </c>
      <c r="G15964" s="15"/>
      <c r="H15964" s="15">
        <f t="shared" si="530"/>
        <v>30</v>
      </c>
      <c r="I15964" s="198">
        <f t="shared" si="531"/>
        <v>12</v>
      </c>
    </row>
    <row r="15965" spans="1:9" x14ac:dyDescent="0.3">
      <c r="A15965" s="10">
        <v>43811</v>
      </c>
      <c r="B15965" s="11" t="s">
        <v>2603</v>
      </c>
      <c r="C15965" s="11" t="s">
        <v>661</v>
      </c>
      <c r="D15965" s="11" t="s">
        <v>662</v>
      </c>
      <c r="F15965" s="15">
        <f>IF(ISBLANK($D15965),"",IF(ISBLANK($E15965),VLOOKUP($D15965,$J:$K,2,FALSE),VLOOKUP($E15965,'Daycare Packages'!$A:$G,7,FALSE)))</f>
        <v>30</v>
      </c>
      <c r="G15965" s="15"/>
      <c r="H15965" s="15">
        <f t="shared" si="530"/>
        <v>30</v>
      </c>
      <c r="I15965" s="198">
        <f t="shared" si="531"/>
        <v>12</v>
      </c>
    </row>
    <row r="15966" spans="1:9" x14ac:dyDescent="0.3">
      <c r="A15966" s="10">
        <v>43811</v>
      </c>
      <c r="B15966" s="11" t="s">
        <v>2457</v>
      </c>
      <c r="C15966" s="11" t="s">
        <v>2458</v>
      </c>
      <c r="D15966" s="11" t="s">
        <v>662</v>
      </c>
      <c r="E15966" s="11">
        <v>7043359</v>
      </c>
      <c r="F15966" s="15">
        <f>IF(ISBLANK($D15966),"",IF(ISBLANK($E15966),VLOOKUP($D15966,$J:$K,2,FALSE),VLOOKUP($E15966,'Daycare Packages'!$A:$G,7,FALSE)))</f>
        <v>27</v>
      </c>
      <c r="G15966" s="15"/>
      <c r="H15966" s="15">
        <f t="shared" si="530"/>
        <v>27</v>
      </c>
      <c r="I15966" s="198">
        <f t="shared" si="531"/>
        <v>12</v>
      </c>
    </row>
    <row r="15967" spans="1:9" x14ac:dyDescent="0.3">
      <c r="A15967" s="10">
        <v>43811</v>
      </c>
      <c r="B15967" s="11" t="s">
        <v>252</v>
      </c>
      <c r="C15967" s="11" t="s">
        <v>396</v>
      </c>
      <c r="D15967" s="11" t="s">
        <v>662</v>
      </c>
      <c r="F15967" s="15">
        <f>IF(ISBLANK($D15967),"",IF(ISBLANK($E15967),VLOOKUP($D15967,$J:$K,2,FALSE),VLOOKUP($E15967,'Daycare Packages'!$A:$G,7,FALSE)))</f>
        <v>30</v>
      </c>
      <c r="G15967" s="15"/>
      <c r="H15967" s="15">
        <f t="shared" si="530"/>
        <v>30</v>
      </c>
      <c r="I15967" s="198">
        <f t="shared" si="531"/>
        <v>12</v>
      </c>
    </row>
    <row r="15968" spans="1:9" x14ac:dyDescent="0.3">
      <c r="A15968" s="10">
        <v>43811</v>
      </c>
      <c r="B15968" s="11" t="s">
        <v>224</v>
      </c>
      <c r="C15968" s="11" t="s">
        <v>740</v>
      </c>
      <c r="D15968" s="11" t="s">
        <v>662</v>
      </c>
      <c r="F15968" s="15">
        <f>IF(ISBLANK($D15968),"",IF(ISBLANK($E15968),VLOOKUP($D15968,$J:$K,2,FALSE),VLOOKUP($E15968,'Daycare Packages'!$A:$G,7,FALSE)))</f>
        <v>30</v>
      </c>
      <c r="G15968" s="15"/>
      <c r="H15968" s="15">
        <f t="shared" si="530"/>
        <v>30</v>
      </c>
      <c r="I15968" s="198">
        <f t="shared" si="531"/>
        <v>12</v>
      </c>
    </row>
    <row r="15969" spans="1:9" x14ac:dyDescent="0.3">
      <c r="A15969" s="10">
        <v>43811</v>
      </c>
      <c r="B15969" s="11" t="s">
        <v>621</v>
      </c>
      <c r="C15969" s="11" t="s">
        <v>622</v>
      </c>
      <c r="D15969" s="11" t="s">
        <v>662</v>
      </c>
      <c r="F15969" s="15">
        <f>IF(ISBLANK($D15969),"",IF(ISBLANK($E15969),VLOOKUP($D15969,$J:$K,2,FALSE),VLOOKUP($E15969,'Daycare Packages'!$A:$G,7,FALSE)))</f>
        <v>30</v>
      </c>
      <c r="G15969" s="15"/>
      <c r="H15969" s="15">
        <f t="shared" ref="H15969:H16032" si="532">IF(ISBLANK(D15969),"",SUM(F15969:G15969))</f>
        <v>30</v>
      </c>
      <c r="I15969" s="198">
        <f t="shared" si="531"/>
        <v>12</v>
      </c>
    </row>
    <row r="15970" spans="1:9" x14ac:dyDescent="0.3">
      <c r="A15970" s="10">
        <v>43811</v>
      </c>
      <c r="B15970" s="11" t="s">
        <v>2125</v>
      </c>
      <c r="C15970" s="11" t="s">
        <v>2126</v>
      </c>
      <c r="D15970" s="11" t="s">
        <v>662</v>
      </c>
      <c r="E15970" s="11">
        <v>7050062</v>
      </c>
      <c r="F15970" s="15">
        <f>IF(ISBLANK($D15970),"",IF(ISBLANK($E15970),VLOOKUP($D15970,$J:$K,2,FALSE),VLOOKUP($E15970,'Daycare Packages'!$A:$G,7,FALSE)))</f>
        <v>27</v>
      </c>
      <c r="G15970" s="15"/>
      <c r="H15970" s="15">
        <f t="shared" si="532"/>
        <v>27</v>
      </c>
      <c r="I15970" s="198">
        <f t="shared" si="531"/>
        <v>12</v>
      </c>
    </row>
    <row r="15971" spans="1:9" x14ac:dyDescent="0.3">
      <c r="A15971" s="10">
        <v>43811</v>
      </c>
      <c r="B15971" s="11" t="s">
        <v>677</v>
      </c>
      <c r="C15971" s="11" t="s">
        <v>678</v>
      </c>
      <c r="D15971" s="11" t="s">
        <v>662</v>
      </c>
      <c r="F15971" s="15">
        <f>IF(ISBLANK($D15971),"",IF(ISBLANK($E15971),VLOOKUP($D15971,$J:$K,2,FALSE),VLOOKUP($E15971,'Daycare Packages'!$A:$G,7,FALSE)))</f>
        <v>30</v>
      </c>
      <c r="G15971" s="15"/>
      <c r="H15971" s="15">
        <f t="shared" si="532"/>
        <v>30</v>
      </c>
      <c r="I15971" s="198">
        <f t="shared" si="531"/>
        <v>12</v>
      </c>
    </row>
    <row r="15972" spans="1:9" x14ac:dyDescent="0.3">
      <c r="A15972" s="10">
        <v>43811</v>
      </c>
      <c r="B15972" s="11" t="s">
        <v>626</v>
      </c>
      <c r="C15972" s="11" t="s">
        <v>627</v>
      </c>
      <c r="D15972" s="11" t="s">
        <v>662</v>
      </c>
      <c r="F15972" s="15">
        <f>IF(ISBLANK($D15972),"",IF(ISBLANK($E15972),VLOOKUP($D15972,$J:$K,2,FALSE),VLOOKUP($E15972,'Daycare Packages'!$A:$G,7,FALSE)))</f>
        <v>30</v>
      </c>
      <c r="G15972" s="15"/>
      <c r="H15972" s="15">
        <f t="shared" si="532"/>
        <v>30</v>
      </c>
      <c r="I15972" s="198">
        <f t="shared" si="531"/>
        <v>12</v>
      </c>
    </row>
    <row r="15973" spans="1:9" x14ac:dyDescent="0.3">
      <c r="A15973" s="10">
        <v>43811</v>
      </c>
      <c r="B15973" s="11" t="s">
        <v>1961</v>
      </c>
      <c r="C15973" s="11" t="s">
        <v>1962</v>
      </c>
      <c r="D15973" s="11" t="s">
        <v>662</v>
      </c>
      <c r="F15973" s="15">
        <f>IF(ISBLANK($D15973),"",IF(ISBLANK($E15973),VLOOKUP($D15973,$J:$K,2,FALSE),VLOOKUP($E15973,'Daycare Packages'!$A:$G,7,FALSE)))</f>
        <v>30</v>
      </c>
      <c r="G15973" s="15"/>
      <c r="H15973" s="15">
        <f t="shared" si="532"/>
        <v>30</v>
      </c>
      <c r="I15973" s="198">
        <f t="shared" si="531"/>
        <v>12</v>
      </c>
    </row>
    <row r="15974" spans="1:9" x14ac:dyDescent="0.3">
      <c r="A15974" s="10">
        <v>43811</v>
      </c>
      <c r="B15974" s="11" t="s">
        <v>161</v>
      </c>
      <c r="C15974" s="11" t="s">
        <v>832</v>
      </c>
      <c r="D15974" s="11" t="s">
        <v>662</v>
      </c>
      <c r="E15974" s="11">
        <v>7038929</v>
      </c>
      <c r="F15974" s="15">
        <f>IF(ISBLANK($D15974),"",IF(ISBLANK($E15974),VLOOKUP($D15974,$J:$K,2,FALSE),VLOOKUP($E15974,'Daycare Packages'!$A:$G,7,FALSE)))</f>
        <v>27</v>
      </c>
      <c r="G15974" s="15"/>
      <c r="H15974" s="15">
        <f t="shared" si="532"/>
        <v>27</v>
      </c>
      <c r="I15974" s="198">
        <f t="shared" si="531"/>
        <v>12</v>
      </c>
    </row>
    <row r="15975" spans="1:9" x14ac:dyDescent="0.3">
      <c r="A15975" s="10">
        <v>43811</v>
      </c>
      <c r="B15975" s="11" t="s">
        <v>137</v>
      </c>
      <c r="C15975" s="11" t="s">
        <v>678</v>
      </c>
      <c r="D15975" s="11" t="s">
        <v>662</v>
      </c>
      <c r="E15975" s="11">
        <v>7027833</v>
      </c>
      <c r="F15975" s="15">
        <f>IF(ISBLANK($D15975),"",IF(ISBLANK($E15975),VLOOKUP($D15975,$J:$K,2,FALSE),VLOOKUP($E15975,'Daycare Packages'!$A:$G,7,FALSE)))</f>
        <v>23</v>
      </c>
      <c r="G15975" s="15"/>
      <c r="H15975" s="15">
        <f t="shared" si="532"/>
        <v>23</v>
      </c>
      <c r="I15975" s="198">
        <f t="shared" si="531"/>
        <v>12</v>
      </c>
    </row>
    <row r="15976" spans="1:9" x14ac:dyDescent="0.3">
      <c r="A15976" s="10">
        <v>43811</v>
      </c>
      <c r="B15976" s="11" t="s">
        <v>137</v>
      </c>
      <c r="C15976" s="11" t="s">
        <v>693</v>
      </c>
      <c r="D15976" s="11" t="s">
        <v>662</v>
      </c>
      <c r="E15976" s="11">
        <v>7027833</v>
      </c>
      <c r="F15976" s="15">
        <f>IF(ISBLANK($D15976),"",IF(ISBLANK($E15976),VLOOKUP($D15976,$J:$K,2,FALSE),VLOOKUP($E15976,'Daycare Packages'!$A:$G,7,FALSE)))</f>
        <v>23</v>
      </c>
      <c r="G15976" s="15"/>
      <c r="H15976" s="15">
        <f t="shared" si="532"/>
        <v>23</v>
      </c>
      <c r="I15976" s="198">
        <f t="shared" si="531"/>
        <v>12</v>
      </c>
    </row>
    <row r="15977" spans="1:9" x14ac:dyDescent="0.3">
      <c r="A15977" s="10">
        <v>43811</v>
      </c>
      <c r="B15977" s="11" t="s">
        <v>2744</v>
      </c>
      <c r="C15977" s="11" t="s">
        <v>913</v>
      </c>
      <c r="D15977" s="11" t="s">
        <v>662</v>
      </c>
      <c r="F15977" s="15">
        <f>IF(ISBLANK($D15977),"",IF(ISBLANK($E15977),VLOOKUP($D15977,$J:$K,2,FALSE),VLOOKUP($E15977,'Daycare Packages'!$A:$G,7,FALSE)))</f>
        <v>30</v>
      </c>
      <c r="G15977" s="15"/>
      <c r="H15977" s="15">
        <f t="shared" si="532"/>
        <v>30</v>
      </c>
      <c r="I15977" s="198">
        <f t="shared" si="531"/>
        <v>12</v>
      </c>
    </row>
    <row r="15978" spans="1:9" x14ac:dyDescent="0.3">
      <c r="A15978" s="10">
        <v>43811</v>
      </c>
      <c r="B15978" s="11" t="s">
        <v>154</v>
      </c>
      <c r="C15978" s="11" t="s">
        <v>729</v>
      </c>
      <c r="D15978" s="11" t="s">
        <v>662</v>
      </c>
      <c r="E15978" s="11">
        <v>7000172</v>
      </c>
      <c r="F15978" s="15">
        <f>IF(ISBLANK($D15978),"",IF(ISBLANK($E15978),VLOOKUP($D15978,$J:$K,2,FALSE),VLOOKUP($E15978,'Daycare Packages'!$A:$G,7,FALSE)))</f>
        <v>27</v>
      </c>
      <c r="G15978" s="15"/>
      <c r="H15978" s="15">
        <f t="shared" si="532"/>
        <v>27</v>
      </c>
      <c r="I15978" s="198">
        <f t="shared" si="531"/>
        <v>12</v>
      </c>
    </row>
    <row r="15979" spans="1:9" x14ac:dyDescent="0.3">
      <c r="A15979" s="10">
        <v>43811</v>
      </c>
      <c r="B15979" s="11" t="s">
        <v>2357</v>
      </c>
      <c r="C15979" s="11" t="s">
        <v>2358</v>
      </c>
      <c r="D15979" s="11" t="s">
        <v>662</v>
      </c>
      <c r="F15979" s="15">
        <f>IF(ISBLANK($D15979),"",IF(ISBLANK($E15979),VLOOKUP($D15979,$J:$K,2,FALSE),VLOOKUP($E15979,'Daycare Packages'!$A:$G,7,FALSE)))</f>
        <v>30</v>
      </c>
      <c r="G15979" s="15"/>
      <c r="H15979" s="15">
        <f t="shared" si="532"/>
        <v>30</v>
      </c>
      <c r="I15979" s="198">
        <f t="shared" si="531"/>
        <v>12</v>
      </c>
    </row>
    <row r="15980" spans="1:9" x14ac:dyDescent="0.3">
      <c r="A15980" s="10">
        <v>43811</v>
      </c>
      <c r="B15980" s="11" t="s">
        <v>924</v>
      </c>
      <c r="C15980" s="11" t="s">
        <v>925</v>
      </c>
      <c r="D15980" s="11" t="s">
        <v>662</v>
      </c>
      <c r="F15980" s="15">
        <f>IF(ISBLANK($D15980),"",IF(ISBLANK($E15980),VLOOKUP($D15980,$J:$K,2,FALSE),VLOOKUP($E15980,'Daycare Packages'!$A:$G,7,FALSE)))</f>
        <v>30</v>
      </c>
      <c r="G15980" s="15"/>
      <c r="H15980" s="15">
        <f t="shared" si="532"/>
        <v>30</v>
      </c>
      <c r="I15980" s="198">
        <f t="shared" si="531"/>
        <v>12</v>
      </c>
    </row>
    <row r="15981" spans="1:9" x14ac:dyDescent="0.3">
      <c r="A15981" s="10">
        <v>43811</v>
      </c>
      <c r="B15981" s="11" t="s">
        <v>751</v>
      </c>
      <c r="C15981" s="11" t="s">
        <v>752</v>
      </c>
      <c r="D15981" s="11" t="s">
        <v>662</v>
      </c>
      <c r="E15981" s="11">
        <v>7046524</v>
      </c>
      <c r="F15981" s="15">
        <f>IF(ISBLANK($D15981),"",IF(ISBLANK($E15981),VLOOKUP($D15981,$J:$K,2,FALSE),VLOOKUP($E15981,'Daycare Packages'!$A:$G,7,FALSE)))</f>
        <v>26</v>
      </c>
      <c r="G15981" s="15"/>
      <c r="H15981" s="15">
        <f t="shared" si="532"/>
        <v>26</v>
      </c>
      <c r="I15981" s="198">
        <f t="shared" si="531"/>
        <v>12</v>
      </c>
    </row>
    <row r="15982" spans="1:9" x14ac:dyDescent="0.3">
      <c r="A15982" s="10">
        <v>43811</v>
      </c>
      <c r="B15982" s="11" t="s">
        <v>216</v>
      </c>
      <c r="C15982" s="11" t="s">
        <v>448</v>
      </c>
      <c r="D15982" s="11" t="s">
        <v>662</v>
      </c>
      <c r="E15982" s="11">
        <v>7027074</v>
      </c>
      <c r="F15982" s="15">
        <f>IF(ISBLANK($D15982),"",IF(ISBLANK($E15982),VLOOKUP($D15982,$J:$K,2,FALSE),VLOOKUP($E15982,'Daycare Packages'!$A:$G,7,FALSE)))</f>
        <v>27</v>
      </c>
      <c r="G15982" s="15"/>
      <c r="H15982" s="15">
        <f t="shared" si="532"/>
        <v>27</v>
      </c>
      <c r="I15982" s="198">
        <f t="shared" si="531"/>
        <v>12</v>
      </c>
    </row>
    <row r="15983" spans="1:9" x14ac:dyDescent="0.3">
      <c r="A15983" s="10">
        <v>43811</v>
      </c>
      <c r="B15983" s="11" t="s">
        <v>144</v>
      </c>
      <c r="C15983" s="11" t="s">
        <v>795</v>
      </c>
      <c r="D15983" s="11" t="s">
        <v>662</v>
      </c>
      <c r="E15983" s="11">
        <v>6899660</v>
      </c>
      <c r="F15983" s="15">
        <f>IF(ISBLANK($D15983),"",IF(ISBLANK($E15983),VLOOKUP($D15983,$J:$K,2,FALSE),VLOOKUP($E15983,'Daycare Packages'!$A:$G,7,FALSE)))</f>
        <v>26</v>
      </c>
      <c r="G15983" s="15"/>
      <c r="H15983" s="15">
        <f t="shared" si="532"/>
        <v>26</v>
      </c>
      <c r="I15983" s="198">
        <f t="shared" si="531"/>
        <v>12</v>
      </c>
    </row>
    <row r="15984" spans="1:9" x14ac:dyDescent="0.3">
      <c r="A15984" s="10">
        <v>43811</v>
      </c>
      <c r="B15984" s="11" t="s">
        <v>111</v>
      </c>
      <c r="C15984" s="11" t="s">
        <v>1597</v>
      </c>
      <c r="D15984" s="11" t="s">
        <v>662</v>
      </c>
      <c r="E15984" s="11">
        <v>7007267</v>
      </c>
      <c r="F15984" s="15">
        <f>IF(ISBLANK($D15984),"",IF(ISBLANK($E15984),VLOOKUP($D15984,$J:$K,2,FALSE),VLOOKUP($E15984,'Daycare Packages'!$A:$G,7,FALSE)))</f>
        <v>26</v>
      </c>
      <c r="G15984" s="15"/>
      <c r="H15984" s="15">
        <f t="shared" si="532"/>
        <v>26</v>
      </c>
      <c r="I15984" s="198">
        <f t="shared" si="531"/>
        <v>12</v>
      </c>
    </row>
    <row r="15985" spans="1:9" x14ac:dyDescent="0.3">
      <c r="A15985" s="10">
        <v>43811</v>
      </c>
      <c r="B15985" s="11" t="s">
        <v>111</v>
      </c>
      <c r="C15985" s="11" t="s">
        <v>821</v>
      </c>
      <c r="D15985" s="11" t="s">
        <v>662</v>
      </c>
      <c r="E15985" s="11">
        <v>7007267</v>
      </c>
      <c r="F15985" s="15">
        <f>IF(ISBLANK($D15985),"",IF(ISBLANK($E15985),VLOOKUP($D15985,$J:$K,2,FALSE),VLOOKUP($E15985,'Daycare Packages'!$A:$G,7,FALSE)))</f>
        <v>26</v>
      </c>
      <c r="G15985" s="15"/>
      <c r="H15985" s="15">
        <f t="shared" si="532"/>
        <v>26</v>
      </c>
      <c r="I15985" s="198">
        <f t="shared" si="531"/>
        <v>12</v>
      </c>
    </row>
    <row r="15986" spans="1:9" x14ac:dyDescent="0.3">
      <c r="A15986" s="10">
        <v>43811</v>
      </c>
      <c r="B15986" s="11" t="s">
        <v>217</v>
      </c>
      <c r="C15986" s="11" t="s">
        <v>402</v>
      </c>
      <c r="D15986" s="11" t="s">
        <v>662</v>
      </c>
      <c r="E15986" s="11">
        <v>7001066</v>
      </c>
      <c r="F15986" s="15">
        <f>IF(ISBLANK($D15986),"",IF(ISBLANK($E15986),VLOOKUP($D15986,$J:$K,2,FALSE),VLOOKUP($E15986,'Daycare Packages'!$A:$G,7,FALSE)))</f>
        <v>26</v>
      </c>
      <c r="G15986" s="15"/>
      <c r="H15986" s="15">
        <f t="shared" si="532"/>
        <v>26</v>
      </c>
      <c r="I15986" s="198">
        <f t="shared" si="531"/>
        <v>12</v>
      </c>
    </row>
    <row r="15987" spans="1:9" x14ac:dyDescent="0.3">
      <c r="A15987" s="10">
        <v>43811</v>
      </c>
      <c r="B15987" s="11" t="s">
        <v>222</v>
      </c>
      <c r="C15987" s="11" t="s">
        <v>229</v>
      </c>
      <c r="D15987" s="11" t="s">
        <v>662</v>
      </c>
      <c r="F15987" s="15">
        <f>IF(ISBLANK($D15987),"",IF(ISBLANK($E15987),VLOOKUP($D15987,$J:$K,2,FALSE),VLOOKUP($E15987,'Daycare Packages'!$A:$G,7,FALSE)))</f>
        <v>30</v>
      </c>
      <c r="G15987" s="15"/>
      <c r="H15987" s="15">
        <f t="shared" si="532"/>
        <v>30</v>
      </c>
      <c r="I15987" s="198">
        <f t="shared" si="531"/>
        <v>12</v>
      </c>
    </row>
    <row r="15988" spans="1:9" x14ac:dyDescent="0.3">
      <c r="A15988" s="10">
        <v>43811</v>
      </c>
      <c r="B15988" s="11" t="s">
        <v>1165</v>
      </c>
      <c r="C15988" s="11" t="s">
        <v>1166</v>
      </c>
      <c r="D15988" s="11" t="s">
        <v>662</v>
      </c>
      <c r="E15988" s="11">
        <v>7012565</v>
      </c>
      <c r="F15988" s="15">
        <f>IF(ISBLANK($D15988),"",IF(ISBLANK($E15988),VLOOKUP($D15988,$J:$K,2,FALSE),VLOOKUP($E15988,'Daycare Packages'!$A:$G,7,FALSE)))</f>
        <v>26</v>
      </c>
      <c r="G15988" s="15"/>
      <c r="H15988" s="15">
        <f t="shared" si="532"/>
        <v>26</v>
      </c>
      <c r="I15988" s="198">
        <f t="shared" si="531"/>
        <v>12</v>
      </c>
    </row>
    <row r="15989" spans="1:9" x14ac:dyDescent="0.3">
      <c r="A15989" s="10">
        <v>43811</v>
      </c>
      <c r="B15989" s="11" t="s">
        <v>2006</v>
      </c>
      <c r="C15989" s="11" t="s">
        <v>1154</v>
      </c>
      <c r="D15989" s="11" t="s">
        <v>662</v>
      </c>
      <c r="E15989" s="11">
        <v>7035518</v>
      </c>
      <c r="F15989" s="15">
        <f>IF(ISBLANK($D15989),"",IF(ISBLANK($E15989),VLOOKUP($D15989,$J:$K,2,FALSE),VLOOKUP($E15989,'Daycare Packages'!$A:$G,7,FALSE)))</f>
        <v>23</v>
      </c>
      <c r="G15989" s="15"/>
      <c r="H15989" s="15">
        <f t="shared" si="532"/>
        <v>23</v>
      </c>
      <c r="I15989" s="198">
        <f t="shared" si="531"/>
        <v>12</v>
      </c>
    </row>
    <row r="15990" spans="1:9" x14ac:dyDescent="0.3">
      <c r="A15990" s="10">
        <v>43811</v>
      </c>
      <c r="B15990" s="11" t="s">
        <v>2006</v>
      </c>
      <c r="C15990" s="11" t="s">
        <v>2007</v>
      </c>
      <c r="D15990" s="11" t="s">
        <v>662</v>
      </c>
      <c r="E15990" s="11">
        <v>7035518</v>
      </c>
      <c r="F15990" s="15">
        <f>IF(ISBLANK($D15990),"",IF(ISBLANK($E15990),VLOOKUP($D15990,$J:$K,2,FALSE),VLOOKUP($E15990,'Daycare Packages'!$A:$G,7,FALSE)))</f>
        <v>23</v>
      </c>
      <c r="G15990" s="15"/>
      <c r="H15990" s="15">
        <f t="shared" si="532"/>
        <v>23</v>
      </c>
      <c r="I15990" s="198">
        <f t="shared" si="531"/>
        <v>12</v>
      </c>
    </row>
    <row r="15991" spans="1:9" x14ac:dyDescent="0.3">
      <c r="A15991" s="10">
        <v>43811</v>
      </c>
      <c r="B15991" s="11" t="s">
        <v>122</v>
      </c>
      <c r="C15991" s="11" t="s">
        <v>740</v>
      </c>
      <c r="D15991" s="11" t="s">
        <v>662</v>
      </c>
      <c r="E15991" s="11">
        <v>6969939</v>
      </c>
      <c r="F15991" s="15">
        <f>IF(ISBLANK($D15991),"",IF(ISBLANK($E15991),VLOOKUP($D15991,$J:$K,2,FALSE),VLOOKUP($E15991,'Daycare Packages'!$A:$G,7,FALSE)))</f>
        <v>23</v>
      </c>
      <c r="G15991" s="15"/>
      <c r="H15991" s="15">
        <f t="shared" si="532"/>
        <v>23</v>
      </c>
      <c r="I15991" s="198">
        <f t="shared" si="531"/>
        <v>12</v>
      </c>
    </row>
    <row r="15992" spans="1:9" x14ac:dyDescent="0.3">
      <c r="A15992" s="10">
        <v>43811</v>
      </c>
      <c r="B15992" s="11" t="s">
        <v>140</v>
      </c>
      <c r="C15992" s="11" t="s">
        <v>475</v>
      </c>
      <c r="D15992" s="11" t="s">
        <v>662</v>
      </c>
      <c r="E15992" s="11">
        <v>7008781</v>
      </c>
      <c r="F15992" s="15">
        <f>IF(ISBLANK($D15992),"",IF(ISBLANK($E15992),VLOOKUP($D15992,$J:$K,2,FALSE),VLOOKUP($E15992,'Daycare Packages'!$A:$G,7,FALSE)))</f>
        <v>26</v>
      </c>
      <c r="G15992" s="15"/>
      <c r="H15992" s="15">
        <f t="shared" si="532"/>
        <v>26</v>
      </c>
      <c r="I15992" s="198">
        <f t="shared" si="531"/>
        <v>12</v>
      </c>
    </row>
    <row r="15993" spans="1:9" x14ac:dyDescent="0.3">
      <c r="A15993" s="10">
        <v>43811</v>
      </c>
      <c r="B15993" s="11" t="s">
        <v>1692</v>
      </c>
      <c r="C15993" s="11" t="s">
        <v>650</v>
      </c>
      <c r="D15993" s="11" t="s">
        <v>662</v>
      </c>
      <c r="F15993" s="15">
        <f>IF(ISBLANK($D15993),"",IF(ISBLANK($E15993),VLOOKUP($D15993,$J:$K,2,FALSE),VLOOKUP($E15993,'Daycare Packages'!$A:$G,7,FALSE)))</f>
        <v>30</v>
      </c>
      <c r="G15993" s="15"/>
      <c r="H15993" s="15">
        <f t="shared" si="532"/>
        <v>30</v>
      </c>
      <c r="I15993" s="198">
        <f t="shared" si="531"/>
        <v>12</v>
      </c>
    </row>
    <row r="15994" spans="1:9" x14ac:dyDescent="0.3">
      <c r="A15994" s="10">
        <v>43811</v>
      </c>
      <c r="B15994" s="11" t="s">
        <v>699</v>
      </c>
      <c r="C15994" s="11" t="s">
        <v>478</v>
      </c>
      <c r="D15994" s="11" t="s">
        <v>662</v>
      </c>
      <c r="F15994" s="15">
        <f>IF(ISBLANK($D15994),"",IF(ISBLANK($E15994),VLOOKUP($D15994,$J:$K,2,FALSE),VLOOKUP($E15994,'Daycare Packages'!$A:$G,7,FALSE)))</f>
        <v>30</v>
      </c>
      <c r="G15994" s="15">
        <v>-3</v>
      </c>
      <c r="H15994" s="15">
        <f t="shared" si="532"/>
        <v>27</v>
      </c>
      <c r="I15994" s="198">
        <f t="shared" si="531"/>
        <v>12</v>
      </c>
    </row>
    <row r="15995" spans="1:9" x14ac:dyDescent="0.3">
      <c r="A15995" s="10">
        <v>43811</v>
      </c>
      <c r="B15995" s="11" t="s">
        <v>127</v>
      </c>
      <c r="C15995" s="11" t="s">
        <v>715</v>
      </c>
      <c r="D15995" s="11" t="s">
        <v>662</v>
      </c>
      <c r="E15995" s="11">
        <v>7003404</v>
      </c>
      <c r="F15995" s="15">
        <f>IF(ISBLANK($D15995),"",IF(ISBLANK($E15995),VLOOKUP($D15995,$J:$K,2,FALSE),VLOOKUP($E15995,'Daycare Packages'!$A:$G,7,FALSE)))</f>
        <v>23</v>
      </c>
      <c r="G15995" s="15"/>
      <c r="H15995" s="15">
        <f t="shared" si="532"/>
        <v>23</v>
      </c>
      <c r="I15995" s="198">
        <f t="shared" si="531"/>
        <v>12</v>
      </c>
    </row>
    <row r="15996" spans="1:9" x14ac:dyDescent="0.3">
      <c r="A15996" s="10">
        <v>43811</v>
      </c>
      <c r="B15996" s="11" t="s">
        <v>1695</v>
      </c>
      <c r="C15996" s="11" t="s">
        <v>1420</v>
      </c>
      <c r="D15996" s="11" t="s">
        <v>662</v>
      </c>
      <c r="F15996" s="15">
        <f>IF(ISBLANK($D15996),"",IF(ISBLANK($E15996),VLOOKUP($D15996,$J:$K,2,FALSE),VLOOKUP($E15996,'Daycare Packages'!$A:$G,7,FALSE)))</f>
        <v>30</v>
      </c>
      <c r="G15996" s="15"/>
      <c r="H15996" s="15">
        <f t="shared" si="532"/>
        <v>30</v>
      </c>
      <c r="I15996" s="198">
        <f t="shared" si="531"/>
        <v>12</v>
      </c>
    </row>
    <row r="15997" spans="1:9" x14ac:dyDescent="0.3">
      <c r="A15997" s="10">
        <v>43811</v>
      </c>
      <c r="B15997" s="11" t="s">
        <v>145</v>
      </c>
      <c r="C15997" s="11" t="s">
        <v>811</v>
      </c>
      <c r="D15997" s="11" t="s">
        <v>662</v>
      </c>
      <c r="E15997" s="11">
        <v>6928372</v>
      </c>
      <c r="F15997" s="15">
        <f>IF(ISBLANK($D15997),"",IF(ISBLANK($E15997),VLOOKUP($D15997,$J:$K,2,FALSE),VLOOKUP($E15997,'Daycare Packages'!$A:$G,7,FALSE)))</f>
        <v>27</v>
      </c>
      <c r="G15997" s="15"/>
      <c r="H15997" s="15">
        <f t="shared" si="532"/>
        <v>27</v>
      </c>
      <c r="I15997" s="198">
        <f t="shared" si="531"/>
        <v>12</v>
      </c>
    </row>
    <row r="15998" spans="1:9" x14ac:dyDescent="0.3">
      <c r="A15998" s="10">
        <v>43811</v>
      </c>
      <c r="B15998" s="11" t="s">
        <v>371</v>
      </c>
      <c r="C15998" s="11" t="s">
        <v>642</v>
      </c>
      <c r="D15998" s="11" t="s">
        <v>662</v>
      </c>
      <c r="E15998" s="11">
        <v>6974647</v>
      </c>
      <c r="F15998" s="15">
        <f>IF(ISBLANK($D15998),"",IF(ISBLANK($E15998),VLOOKUP($D15998,$J:$K,2,FALSE),VLOOKUP($E15998,'Daycare Packages'!$A:$G,7,FALSE)))</f>
        <v>27</v>
      </c>
      <c r="G15998" s="15"/>
      <c r="H15998" s="15">
        <f t="shared" si="532"/>
        <v>27</v>
      </c>
      <c r="I15998" s="198">
        <f t="shared" si="531"/>
        <v>12</v>
      </c>
    </row>
    <row r="15999" spans="1:9" x14ac:dyDescent="0.3">
      <c r="A15999" s="10">
        <v>43811</v>
      </c>
      <c r="B15999" s="11" t="s">
        <v>1628</v>
      </c>
      <c r="C15999" s="11" t="s">
        <v>1629</v>
      </c>
      <c r="D15999" s="11" t="s">
        <v>662</v>
      </c>
      <c r="E15999" s="11">
        <v>6989097</v>
      </c>
      <c r="F15999" s="15">
        <f>IF(ISBLANK($D15999),"",IF(ISBLANK($E15999),VLOOKUP($D15999,$J:$K,2,FALSE),VLOOKUP($E15999,'Daycare Packages'!$A:$G,7,FALSE)))</f>
        <v>27</v>
      </c>
      <c r="G15999" s="15"/>
      <c r="H15999" s="15">
        <f t="shared" si="532"/>
        <v>27</v>
      </c>
      <c r="I15999" s="198">
        <f t="shared" si="531"/>
        <v>12</v>
      </c>
    </row>
    <row r="16000" spans="1:9" x14ac:dyDescent="0.3">
      <c r="A16000" s="10">
        <v>43811</v>
      </c>
      <c r="B16000" s="11" t="s">
        <v>2498</v>
      </c>
      <c r="C16000" s="11" t="s">
        <v>880</v>
      </c>
      <c r="D16000" s="11" t="s">
        <v>662</v>
      </c>
      <c r="E16000" s="11">
        <v>7042843</v>
      </c>
      <c r="F16000" s="15">
        <f>IF(ISBLANK($D16000),"",IF(ISBLANK($E16000),VLOOKUP($D16000,$J:$K,2,FALSE),VLOOKUP($E16000,'Daycare Packages'!$A:$G,7,FALSE)))</f>
        <v>27</v>
      </c>
      <c r="G16000" s="15"/>
      <c r="H16000" s="15">
        <f t="shared" si="532"/>
        <v>27</v>
      </c>
      <c r="I16000" s="198">
        <f t="shared" si="531"/>
        <v>12</v>
      </c>
    </row>
    <row r="16001" spans="1:9" x14ac:dyDescent="0.3">
      <c r="A16001" s="10">
        <v>43811</v>
      </c>
      <c r="B16001" s="11" t="s">
        <v>2745</v>
      </c>
      <c r="C16001" s="11" t="s">
        <v>2341</v>
      </c>
      <c r="D16001" s="11" t="s">
        <v>662</v>
      </c>
      <c r="E16001" s="11">
        <v>6999978</v>
      </c>
      <c r="F16001" s="15">
        <f>IF(ISBLANK($D16001),"",IF(ISBLANK($E16001),VLOOKUP($D16001,$J:$K,2,FALSE),VLOOKUP($E16001,'Daycare Packages'!$A:$G,7,FALSE)))</f>
        <v>26</v>
      </c>
      <c r="G16001" s="15"/>
      <c r="H16001" s="15">
        <f t="shared" si="532"/>
        <v>26</v>
      </c>
      <c r="I16001" s="198">
        <f t="shared" si="531"/>
        <v>12</v>
      </c>
    </row>
    <row r="16002" spans="1:9" x14ac:dyDescent="0.3">
      <c r="A16002" s="10">
        <v>43811</v>
      </c>
      <c r="B16002" s="11" t="s">
        <v>287</v>
      </c>
      <c r="C16002" s="11" t="s">
        <v>2466</v>
      </c>
      <c r="D16002" s="11" t="s">
        <v>662</v>
      </c>
      <c r="F16002" s="15">
        <f>IF(ISBLANK($D16002),"",IF(ISBLANK($E16002),VLOOKUP($D16002,$J:$K,2,FALSE),VLOOKUP($E16002,'Daycare Packages'!$A:$G,7,FALSE)))</f>
        <v>30</v>
      </c>
      <c r="G16002" s="15"/>
      <c r="H16002" s="15">
        <f t="shared" si="532"/>
        <v>30</v>
      </c>
      <c r="I16002" s="198">
        <f t="shared" si="531"/>
        <v>12</v>
      </c>
    </row>
    <row r="16003" spans="1:9" x14ac:dyDescent="0.3">
      <c r="A16003" s="10">
        <v>43811</v>
      </c>
      <c r="B16003" s="11" t="s">
        <v>189</v>
      </c>
      <c r="C16003" s="11" t="s">
        <v>638</v>
      </c>
      <c r="D16003" s="11" t="s">
        <v>662</v>
      </c>
      <c r="E16003" s="11">
        <v>6895721</v>
      </c>
      <c r="F16003" s="15">
        <f>IF(ISBLANK($D16003),"",IF(ISBLANK($E16003),VLOOKUP($D16003,$J:$K,2,FALSE),VLOOKUP($E16003,'Daycare Packages'!$A:$G,7,FALSE)))</f>
        <v>25</v>
      </c>
      <c r="G16003" s="15"/>
      <c r="H16003" s="15">
        <f t="shared" si="532"/>
        <v>25</v>
      </c>
      <c r="I16003" s="198">
        <f t="shared" ref="I16003:I16066" si="533">IF(A16003="",0,MONTH(A16003))</f>
        <v>12</v>
      </c>
    </row>
    <row r="16004" spans="1:9" x14ac:dyDescent="0.3">
      <c r="A16004" s="10">
        <v>43811</v>
      </c>
      <c r="B16004" s="11" t="s">
        <v>170</v>
      </c>
      <c r="C16004" s="11" t="s">
        <v>2297</v>
      </c>
      <c r="D16004" s="11" t="s">
        <v>662</v>
      </c>
      <c r="E16004" s="11">
        <v>7006584</v>
      </c>
      <c r="F16004" s="15">
        <f>IF(ISBLANK($D16004),"",IF(ISBLANK($E16004),VLOOKUP($D16004,$J:$K,2,FALSE),VLOOKUP($E16004,'Daycare Packages'!$A:$G,7,FALSE)))</f>
        <v>23</v>
      </c>
      <c r="G16004" s="15"/>
      <c r="H16004" s="15">
        <f t="shared" si="532"/>
        <v>23</v>
      </c>
      <c r="I16004" s="198">
        <f t="shared" si="533"/>
        <v>12</v>
      </c>
    </row>
    <row r="16005" spans="1:9" x14ac:dyDescent="0.3">
      <c r="A16005" s="10">
        <v>43811</v>
      </c>
      <c r="B16005" s="11" t="s">
        <v>1957</v>
      </c>
      <c r="C16005" s="11" t="s">
        <v>419</v>
      </c>
      <c r="D16005" s="11" t="s">
        <v>662</v>
      </c>
      <c r="E16005" s="11">
        <v>6999452</v>
      </c>
      <c r="F16005" s="15">
        <f>IF(ISBLANK($D16005),"",IF(ISBLANK($E16005),VLOOKUP($D16005,$J:$K,2,FALSE),VLOOKUP($E16005,'Daycare Packages'!$A:$G,7,FALSE)))</f>
        <v>27</v>
      </c>
      <c r="G16005" s="15"/>
      <c r="H16005" s="15">
        <f t="shared" si="532"/>
        <v>27</v>
      </c>
      <c r="I16005" s="198">
        <f t="shared" si="533"/>
        <v>12</v>
      </c>
    </row>
    <row r="16006" spans="1:9" x14ac:dyDescent="0.3">
      <c r="A16006" s="10">
        <v>43811</v>
      </c>
      <c r="B16006" s="11" t="s">
        <v>1334</v>
      </c>
      <c r="C16006" s="11" t="s">
        <v>1335</v>
      </c>
      <c r="D16006" s="11" t="s">
        <v>662</v>
      </c>
      <c r="F16006" s="15">
        <f>IF(ISBLANK($D16006),"",IF(ISBLANK($E16006),VLOOKUP($D16006,$J:$K,2,FALSE),VLOOKUP($E16006,'Daycare Packages'!$A:$G,7,FALSE)))</f>
        <v>30</v>
      </c>
      <c r="G16006" s="15"/>
      <c r="H16006" s="15">
        <f t="shared" si="532"/>
        <v>30</v>
      </c>
      <c r="I16006" s="198">
        <f t="shared" si="533"/>
        <v>12</v>
      </c>
    </row>
    <row r="16007" spans="1:9" x14ac:dyDescent="0.3">
      <c r="A16007" s="10">
        <v>43811</v>
      </c>
      <c r="B16007" s="11" t="s">
        <v>2711</v>
      </c>
      <c r="C16007" s="11" t="s">
        <v>497</v>
      </c>
      <c r="D16007" s="11" t="s">
        <v>662</v>
      </c>
      <c r="F16007" s="15">
        <f>IF(ISBLANK($D16007),"",IF(ISBLANK($E16007),VLOOKUP($D16007,$J:$K,2,FALSE),VLOOKUP($E16007,'Daycare Packages'!$A:$G,7,FALSE)))</f>
        <v>30</v>
      </c>
      <c r="G16007" s="15"/>
      <c r="H16007" s="15">
        <f t="shared" si="532"/>
        <v>30</v>
      </c>
      <c r="I16007" s="198">
        <f t="shared" si="533"/>
        <v>12</v>
      </c>
    </row>
    <row r="16008" spans="1:9" x14ac:dyDescent="0.3">
      <c r="A16008" s="10">
        <v>43811</v>
      </c>
      <c r="B16008" s="11" t="s">
        <v>468</v>
      </c>
      <c r="C16008" s="11" t="s">
        <v>469</v>
      </c>
      <c r="D16008" s="11" t="s">
        <v>662</v>
      </c>
      <c r="F16008" s="15">
        <f>IF(ISBLANK($D16008),"",IF(ISBLANK($E16008),VLOOKUP($D16008,$J:$K,2,FALSE),VLOOKUP($E16008,'Daycare Packages'!$A:$G,7,FALSE)))</f>
        <v>30</v>
      </c>
      <c r="G16008" s="15"/>
      <c r="H16008" s="15">
        <f t="shared" si="532"/>
        <v>30</v>
      </c>
      <c r="I16008" s="198">
        <f t="shared" si="533"/>
        <v>12</v>
      </c>
    </row>
    <row r="16009" spans="1:9" x14ac:dyDescent="0.3">
      <c r="A16009" s="10">
        <v>43811</v>
      </c>
      <c r="B16009" s="11" t="s">
        <v>1974</v>
      </c>
      <c r="C16009" s="11" t="s">
        <v>1975</v>
      </c>
      <c r="D16009" s="11" t="s">
        <v>662</v>
      </c>
      <c r="F16009" s="15">
        <f>IF(ISBLANK($D16009),"",IF(ISBLANK($E16009),VLOOKUP($D16009,$J:$K,2,FALSE),VLOOKUP($E16009,'Daycare Packages'!$A:$G,7,FALSE)))</f>
        <v>30</v>
      </c>
      <c r="G16009" s="15"/>
      <c r="H16009" s="15">
        <f t="shared" si="532"/>
        <v>30</v>
      </c>
      <c r="I16009" s="198">
        <f t="shared" si="533"/>
        <v>12</v>
      </c>
    </row>
    <row r="16010" spans="1:9" x14ac:dyDescent="0.3">
      <c r="A16010" s="10">
        <v>43811</v>
      </c>
      <c r="B16010" s="11" t="s">
        <v>849</v>
      </c>
      <c r="C16010" s="11" t="s">
        <v>850</v>
      </c>
      <c r="D16010" s="11" t="s">
        <v>662</v>
      </c>
      <c r="F16010" s="15">
        <f>IF(ISBLANK($D16010),"",IF(ISBLANK($E16010),VLOOKUP($D16010,$J:$K,2,FALSE),VLOOKUP($E16010,'Daycare Packages'!$A:$G,7,FALSE)))</f>
        <v>30</v>
      </c>
      <c r="G16010" s="15"/>
      <c r="H16010" s="15">
        <f t="shared" si="532"/>
        <v>30</v>
      </c>
      <c r="I16010" s="198">
        <f t="shared" si="533"/>
        <v>12</v>
      </c>
    </row>
    <row r="16011" spans="1:9" x14ac:dyDescent="0.3">
      <c r="A16011" s="10">
        <v>43811</v>
      </c>
      <c r="B16011" s="11" t="s">
        <v>1979</v>
      </c>
      <c r="C16011" s="11" t="s">
        <v>474</v>
      </c>
      <c r="D16011" s="11" t="s">
        <v>662</v>
      </c>
      <c r="E16011" s="11">
        <v>6921788</v>
      </c>
      <c r="F16011" s="15">
        <f>IF(ISBLANK($D16011),"",IF(ISBLANK($E16011),VLOOKUP($D16011,$J:$K,2,FALSE),VLOOKUP($E16011,'Daycare Packages'!$A:$G,7,FALSE)))</f>
        <v>23</v>
      </c>
      <c r="G16011" s="15"/>
      <c r="H16011" s="15">
        <f t="shared" si="532"/>
        <v>23</v>
      </c>
      <c r="I16011" s="198">
        <f t="shared" si="533"/>
        <v>12</v>
      </c>
    </row>
    <row r="16012" spans="1:9" x14ac:dyDescent="0.3">
      <c r="A16012" s="10">
        <v>43811</v>
      </c>
      <c r="B16012" s="11" t="s">
        <v>182</v>
      </c>
      <c r="C16012" s="11" t="s">
        <v>685</v>
      </c>
      <c r="D16012" s="11" t="s">
        <v>662</v>
      </c>
      <c r="E16012" s="11">
        <v>7031166</v>
      </c>
      <c r="F16012" s="15">
        <f>IF(ISBLANK($D16012),"",IF(ISBLANK($E16012),VLOOKUP($D16012,$J:$K,2,FALSE),VLOOKUP($E16012,'Daycare Packages'!$A:$G,7,FALSE)))</f>
        <v>20.7</v>
      </c>
      <c r="G16012" s="15"/>
      <c r="H16012" s="15">
        <f t="shared" si="532"/>
        <v>20.7</v>
      </c>
      <c r="I16012" s="198">
        <f t="shared" si="533"/>
        <v>12</v>
      </c>
    </row>
    <row r="16013" spans="1:9" x14ac:dyDescent="0.3">
      <c r="A16013" s="10">
        <v>43811</v>
      </c>
      <c r="B16013" s="11" t="s">
        <v>2061</v>
      </c>
      <c r="C16013" s="11" t="s">
        <v>2062</v>
      </c>
      <c r="D16013" s="11" t="s">
        <v>662</v>
      </c>
      <c r="E16013" s="11">
        <v>7033348</v>
      </c>
      <c r="F16013" s="15">
        <f>IF(ISBLANK($D16013),"",IF(ISBLANK($E16013),VLOOKUP($D16013,$J:$K,2,FALSE),VLOOKUP($E16013,'Daycare Packages'!$A:$G,7,FALSE)))</f>
        <v>26</v>
      </c>
      <c r="G16013" s="15"/>
      <c r="H16013" s="15">
        <f t="shared" si="532"/>
        <v>26</v>
      </c>
      <c r="I16013" s="198">
        <f t="shared" si="533"/>
        <v>12</v>
      </c>
    </row>
    <row r="16014" spans="1:9" x14ac:dyDescent="0.3">
      <c r="A16014" s="10">
        <v>43811</v>
      </c>
      <c r="B16014" s="11" t="s">
        <v>160</v>
      </c>
      <c r="C16014" s="11" t="s">
        <v>794</v>
      </c>
      <c r="D16014" s="11" t="s">
        <v>662</v>
      </c>
      <c r="E16014" s="11">
        <v>7047663</v>
      </c>
      <c r="F16014" s="15">
        <f>IF(ISBLANK($D16014),"",IF(ISBLANK($E16014),VLOOKUP($D16014,$J:$K,2,FALSE),VLOOKUP($E16014,'Daycare Packages'!$A:$G,7,FALSE)))</f>
        <v>25</v>
      </c>
      <c r="G16014" s="15"/>
      <c r="H16014" s="15">
        <f t="shared" si="532"/>
        <v>25</v>
      </c>
      <c r="I16014" s="198">
        <f t="shared" si="533"/>
        <v>12</v>
      </c>
    </row>
    <row r="16015" spans="1:9" x14ac:dyDescent="0.3">
      <c r="A16015" s="10">
        <v>43811</v>
      </c>
      <c r="B16015" s="11" t="s">
        <v>160</v>
      </c>
      <c r="C16015" s="11" t="s">
        <v>1761</v>
      </c>
      <c r="D16015" s="11" t="s">
        <v>662</v>
      </c>
      <c r="E16015" s="11">
        <v>7047663</v>
      </c>
      <c r="F16015" s="15">
        <f>IF(ISBLANK($D16015),"",IF(ISBLANK($E16015),VLOOKUP($D16015,$J:$K,2,FALSE),VLOOKUP($E16015,'Daycare Packages'!$A:$G,7,FALSE)))</f>
        <v>25</v>
      </c>
      <c r="G16015" s="15"/>
      <c r="H16015" s="15">
        <f t="shared" si="532"/>
        <v>25</v>
      </c>
      <c r="I16015" s="198">
        <f t="shared" si="533"/>
        <v>12</v>
      </c>
    </row>
    <row r="16016" spans="1:9" x14ac:dyDescent="0.3">
      <c r="A16016" s="10">
        <v>43811</v>
      </c>
      <c r="B16016" s="11" t="s">
        <v>826</v>
      </c>
      <c r="C16016" s="11" t="s">
        <v>827</v>
      </c>
      <c r="D16016" s="11" t="s">
        <v>662</v>
      </c>
      <c r="F16016" s="15">
        <f>IF(ISBLANK($D16016),"",IF(ISBLANK($E16016),VLOOKUP($D16016,$J:$K,2,FALSE),VLOOKUP($E16016,'Daycare Packages'!$A:$G,7,FALSE)))</f>
        <v>30</v>
      </c>
      <c r="G16016" s="15"/>
      <c r="H16016" s="15">
        <f t="shared" si="532"/>
        <v>30</v>
      </c>
      <c r="I16016" s="198">
        <f t="shared" si="533"/>
        <v>12</v>
      </c>
    </row>
    <row r="16017" spans="1:9" x14ac:dyDescent="0.3">
      <c r="A16017" s="10">
        <v>43811</v>
      </c>
      <c r="B16017" s="11" t="s">
        <v>826</v>
      </c>
      <c r="C16017" s="11" t="s">
        <v>553</v>
      </c>
      <c r="D16017" s="11" t="s">
        <v>662</v>
      </c>
      <c r="F16017" s="15">
        <f>IF(ISBLANK($D16017),"",IF(ISBLANK($E16017),VLOOKUP($D16017,$J:$K,2,FALSE),VLOOKUP($E16017,'Daycare Packages'!$A:$G,7,FALSE)))</f>
        <v>30</v>
      </c>
      <c r="G16017" s="15"/>
      <c r="H16017" s="15">
        <f t="shared" si="532"/>
        <v>30</v>
      </c>
      <c r="I16017" s="198">
        <f t="shared" si="533"/>
        <v>12</v>
      </c>
    </row>
    <row r="16018" spans="1:9" x14ac:dyDescent="0.3">
      <c r="A16018" s="10">
        <v>43811</v>
      </c>
      <c r="B16018" s="11" t="s">
        <v>212</v>
      </c>
      <c r="C16018" s="11" t="s">
        <v>2746</v>
      </c>
      <c r="D16018" s="11" t="s">
        <v>662</v>
      </c>
      <c r="F16018" s="15">
        <f>IF(ISBLANK($D16018),"",IF(ISBLANK($E16018),VLOOKUP($D16018,$J:$K,2,FALSE),VLOOKUP($E16018,'Daycare Packages'!$A:$G,7,FALSE)))</f>
        <v>30</v>
      </c>
      <c r="G16018" s="15"/>
      <c r="H16018" s="15">
        <f t="shared" si="532"/>
        <v>30</v>
      </c>
      <c r="I16018" s="198">
        <f t="shared" si="533"/>
        <v>12</v>
      </c>
    </row>
    <row r="16019" spans="1:9" x14ac:dyDescent="0.3">
      <c r="A16019" s="10">
        <v>43811</v>
      </c>
      <c r="B16019" s="11" t="s">
        <v>163</v>
      </c>
      <c r="C16019" s="11" t="s">
        <v>805</v>
      </c>
      <c r="D16019" s="11" t="s">
        <v>662</v>
      </c>
      <c r="F16019" s="15">
        <f>IF(ISBLANK($D16019),"",IF(ISBLANK($E16019),VLOOKUP($D16019,$J:$K,2,FALSE),VLOOKUP($E16019,'Daycare Packages'!$A:$G,7,FALSE)))</f>
        <v>30</v>
      </c>
      <c r="G16019" s="15"/>
      <c r="H16019" s="15">
        <f t="shared" si="532"/>
        <v>30</v>
      </c>
      <c r="I16019" s="198">
        <f t="shared" si="533"/>
        <v>12</v>
      </c>
    </row>
    <row r="16020" spans="1:9" x14ac:dyDescent="0.3">
      <c r="A16020" s="10">
        <v>43811</v>
      </c>
      <c r="B16020" s="11" t="s">
        <v>168</v>
      </c>
      <c r="C16020" s="11" t="s">
        <v>640</v>
      </c>
      <c r="D16020" s="11" t="s">
        <v>662</v>
      </c>
      <c r="F16020" s="15">
        <f>IF(ISBLANK($D16020),"",IF(ISBLANK($E16020),VLOOKUP($D16020,$J:$K,2,FALSE),VLOOKUP($E16020,'Daycare Packages'!$A:$G,7,FALSE)))</f>
        <v>30</v>
      </c>
      <c r="G16020" s="15"/>
      <c r="H16020" s="15">
        <f t="shared" si="532"/>
        <v>30</v>
      </c>
      <c r="I16020" s="198">
        <f t="shared" si="533"/>
        <v>12</v>
      </c>
    </row>
    <row r="16021" spans="1:9" x14ac:dyDescent="0.3">
      <c r="A16021" s="10">
        <v>43811</v>
      </c>
      <c r="B16021" s="11" t="s">
        <v>2059</v>
      </c>
      <c r="C16021" s="11" t="s">
        <v>426</v>
      </c>
      <c r="D16021" s="11" t="s">
        <v>662</v>
      </c>
      <c r="F16021" s="15">
        <f>IF(ISBLANK($D16021),"",IF(ISBLANK($E16021),VLOOKUP($D16021,$J:$K,2,FALSE),VLOOKUP($E16021,'Daycare Packages'!$A:$G,7,FALSE)))</f>
        <v>30</v>
      </c>
      <c r="G16021" s="15"/>
      <c r="H16021" s="15">
        <f t="shared" si="532"/>
        <v>30</v>
      </c>
      <c r="I16021" s="198">
        <f t="shared" si="533"/>
        <v>12</v>
      </c>
    </row>
    <row r="16022" spans="1:9" x14ac:dyDescent="0.3">
      <c r="A16022" s="55">
        <v>43811</v>
      </c>
      <c r="B16022" s="56" t="s">
        <v>156</v>
      </c>
      <c r="C16022" s="56" t="s">
        <v>479</v>
      </c>
      <c r="D16022" s="56" t="s">
        <v>662</v>
      </c>
      <c r="E16022" s="56">
        <v>7017699</v>
      </c>
      <c r="F16022" s="59">
        <f>IF(ISBLANK($D16022),"",IF(ISBLANK($E16022),VLOOKUP($D16022,$J:$K,2,FALSE),VLOOKUP($E16022,'Daycare Packages'!$A:$G,7,FALSE)))</f>
        <v>23</v>
      </c>
      <c r="G16022" s="59"/>
      <c r="H16022" s="59">
        <f t="shared" si="532"/>
        <v>23</v>
      </c>
      <c r="I16022" s="198">
        <f t="shared" si="533"/>
        <v>12</v>
      </c>
    </row>
    <row r="16023" spans="1:9" x14ac:dyDescent="0.3">
      <c r="A16023" s="10">
        <v>43812</v>
      </c>
      <c r="B16023" s="11" t="s">
        <v>806</v>
      </c>
      <c r="C16023" s="11" t="s">
        <v>627</v>
      </c>
      <c r="D16023" s="11" t="s">
        <v>659</v>
      </c>
      <c r="F16023" s="15">
        <f>IF(ISBLANK($D16023),"",IF(ISBLANK($E16023),VLOOKUP($D16023,$J:$K,2,FALSE),VLOOKUP($E16023,'Daycare Packages'!$A:$G,7,FALSE)))</f>
        <v>20</v>
      </c>
      <c r="G16023" s="15"/>
      <c r="H16023" s="15">
        <f t="shared" si="532"/>
        <v>20</v>
      </c>
      <c r="I16023" s="198">
        <f t="shared" si="533"/>
        <v>12</v>
      </c>
    </row>
    <row r="16024" spans="1:9" x14ac:dyDescent="0.3">
      <c r="A16024" s="10">
        <v>43812</v>
      </c>
      <c r="B16024" s="11" t="s">
        <v>190</v>
      </c>
      <c r="C16024" s="11" t="s">
        <v>718</v>
      </c>
      <c r="D16024" s="11" t="s">
        <v>659</v>
      </c>
      <c r="E16024" s="11">
        <v>7018928</v>
      </c>
      <c r="F16024" s="15">
        <f>IF(ISBLANK($D16024),"",IF(ISBLANK($E16024),VLOOKUP($D16024,$J:$K,2,FALSE),VLOOKUP($E16024,'Daycare Packages'!$A:$G,7,FALSE)))</f>
        <v>18</v>
      </c>
      <c r="G16024" s="15"/>
      <c r="H16024" s="15">
        <f t="shared" si="532"/>
        <v>18</v>
      </c>
      <c r="I16024" s="198">
        <f t="shared" si="533"/>
        <v>12</v>
      </c>
    </row>
    <row r="16025" spans="1:9" x14ac:dyDescent="0.3">
      <c r="A16025" s="10">
        <v>43812</v>
      </c>
      <c r="B16025" s="11" t="s">
        <v>2747</v>
      </c>
      <c r="C16025" s="11" t="s">
        <v>2748</v>
      </c>
      <c r="D16025" s="11" t="s">
        <v>671</v>
      </c>
      <c r="F16025" s="15">
        <f>IF(ISBLANK($D16025),"",IF(ISBLANK($E16025),VLOOKUP($D16025,$J:$K,2,FALSE),VLOOKUP($E16025,'Daycare Packages'!$A:$G,7,FALSE)))</f>
        <v>0</v>
      </c>
      <c r="G16025" s="15"/>
      <c r="H16025" s="15">
        <f t="shared" si="532"/>
        <v>0</v>
      </c>
      <c r="I16025" s="198">
        <f t="shared" si="533"/>
        <v>12</v>
      </c>
    </row>
    <row r="16026" spans="1:9" x14ac:dyDescent="0.3">
      <c r="A16026" s="10">
        <v>43812</v>
      </c>
      <c r="B16026" s="11" t="s">
        <v>1221</v>
      </c>
      <c r="C16026" s="11" t="s">
        <v>1242</v>
      </c>
      <c r="D16026" s="11" t="s">
        <v>662</v>
      </c>
      <c r="E16026" s="11">
        <v>7007444</v>
      </c>
      <c r="F16026" s="15">
        <f>IF(ISBLANK($D16026),"",IF(ISBLANK($E16026),VLOOKUP($D16026,$J:$K,2,FALSE),VLOOKUP($E16026,'Daycare Packages'!$A:$G,7,FALSE)))</f>
        <v>26</v>
      </c>
      <c r="G16026" s="15"/>
      <c r="H16026" s="15">
        <f t="shared" si="532"/>
        <v>26</v>
      </c>
      <c r="I16026" s="198">
        <f t="shared" si="533"/>
        <v>12</v>
      </c>
    </row>
    <row r="16027" spans="1:9" x14ac:dyDescent="0.3">
      <c r="A16027" s="10">
        <v>43812</v>
      </c>
      <c r="B16027" s="11" t="s">
        <v>1987</v>
      </c>
      <c r="C16027" s="11" t="s">
        <v>1988</v>
      </c>
      <c r="D16027" s="11" t="s">
        <v>662</v>
      </c>
      <c r="F16027" s="15">
        <f>IF(ISBLANK($D16027),"",IF(ISBLANK($E16027),VLOOKUP($D16027,$J:$K,2,FALSE),VLOOKUP($E16027,'Daycare Packages'!$A:$G,7,FALSE)))</f>
        <v>30</v>
      </c>
      <c r="G16027" s="15"/>
      <c r="H16027" s="15">
        <f t="shared" si="532"/>
        <v>30</v>
      </c>
      <c r="I16027" s="198">
        <f t="shared" si="533"/>
        <v>12</v>
      </c>
    </row>
    <row r="16028" spans="1:9" x14ac:dyDescent="0.3">
      <c r="A16028" s="10">
        <v>43812</v>
      </c>
      <c r="B16028" s="11" t="s">
        <v>144</v>
      </c>
      <c r="C16028" s="11" t="s">
        <v>795</v>
      </c>
      <c r="D16028" s="11" t="s">
        <v>662</v>
      </c>
      <c r="E16028" s="11">
        <v>6899660</v>
      </c>
      <c r="F16028" s="15">
        <f>IF(ISBLANK($D16028),"",IF(ISBLANK($E16028),VLOOKUP($D16028,$J:$K,2,FALSE),VLOOKUP($E16028,'Daycare Packages'!$A:$G,7,FALSE)))</f>
        <v>26</v>
      </c>
      <c r="G16028" s="15"/>
      <c r="H16028" s="15">
        <f t="shared" si="532"/>
        <v>26</v>
      </c>
      <c r="I16028" s="198">
        <f t="shared" si="533"/>
        <v>12</v>
      </c>
    </row>
    <row r="16029" spans="1:9" x14ac:dyDescent="0.3">
      <c r="A16029" s="10">
        <v>43812</v>
      </c>
      <c r="B16029" s="11" t="s">
        <v>2461</v>
      </c>
      <c r="C16029" s="11" t="s">
        <v>710</v>
      </c>
      <c r="D16029" s="11" t="s">
        <v>662</v>
      </c>
      <c r="F16029" s="15">
        <f>IF(ISBLANK($D16029),"",IF(ISBLANK($E16029),VLOOKUP($D16029,$J:$K,2,FALSE),VLOOKUP($E16029,'Daycare Packages'!$A:$G,7,FALSE)))</f>
        <v>30</v>
      </c>
      <c r="G16029" s="15"/>
      <c r="H16029" s="15">
        <f t="shared" si="532"/>
        <v>30</v>
      </c>
      <c r="I16029" s="198">
        <f t="shared" si="533"/>
        <v>12</v>
      </c>
    </row>
    <row r="16030" spans="1:9" x14ac:dyDescent="0.3">
      <c r="A16030" s="10">
        <v>43812</v>
      </c>
      <c r="B16030" s="11" t="s">
        <v>2061</v>
      </c>
      <c r="C16030" s="11" t="s">
        <v>2062</v>
      </c>
      <c r="D16030" s="11" t="s">
        <v>662</v>
      </c>
      <c r="E16030" s="11">
        <v>7033348</v>
      </c>
      <c r="F16030" s="15">
        <f>IF(ISBLANK($D16030),"",IF(ISBLANK($E16030),VLOOKUP($D16030,$J:$K,2,FALSE),VLOOKUP($E16030,'Daycare Packages'!$A:$G,7,FALSE)))</f>
        <v>26</v>
      </c>
      <c r="G16030" s="15"/>
      <c r="H16030" s="15">
        <f t="shared" si="532"/>
        <v>26</v>
      </c>
      <c r="I16030" s="198">
        <f t="shared" si="533"/>
        <v>12</v>
      </c>
    </row>
    <row r="16031" spans="1:9" x14ac:dyDescent="0.3">
      <c r="A16031" s="10">
        <v>43812</v>
      </c>
      <c r="B16031" s="11" t="s">
        <v>246</v>
      </c>
      <c r="C16031" s="11" t="s">
        <v>815</v>
      </c>
      <c r="D16031" s="11" t="s">
        <v>662</v>
      </c>
      <c r="F16031" s="15">
        <f>IF(ISBLANK($D16031),"",IF(ISBLANK($E16031),VLOOKUP($D16031,$J:$K,2,FALSE),VLOOKUP($E16031,'Daycare Packages'!$A:$G,7,FALSE)))</f>
        <v>30</v>
      </c>
      <c r="G16031" s="15"/>
      <c r="H16031" s="15">
        <f t="shared" si="532"/>
        <v>30</v>
      </c>
      <c r="I16031" s="198">
        <f t="shared" si="533"/>
        <v>12</v>
      </c>
    </row>
    <row r="16032" spans="1:9" x14ac:dyDescent="0.3">
      <c r="A16032" s="10">
        <v>43812</v>
      </c>
      <c r="B16032" s="11" t="s">
        <v>246</v>
      </c>
      <c r="C16032" s="11" t="s">
        <v>814</v>
      </c>
      <c r="D16032" s="11" t="s">
        <v>662</v>
      </c>
      <c r="F16032" s="15">
        <f>IF(ISBLANK($D16032),"",IF(ISBLANK($E16032),VLOOKUP($D16032,$J:$K,2,FALSE),VLOOKUP($E16032,'Daycare Packages'!$A:$G,7,FALSE)))</f>
        <v>30</v>
      </c>
      <c r="G16032" s="15"/>
      <c r="H16032" s="15">
        <f t="shared" si="532"/>
        <v>30</v>
      </c>
      <c r="I16032" s="198">
        <f t="shared" si="533"/>
        <v>12</v>
      </c>
    </row>
    <row r="16033" spans="1:9" x14ac:dyDescent="0.3">
      <c r="A16033" s="10">
        <v>43812</v>
      </c>
      <c r="B16033" s="11" t="s">
        <v>244</v>
      </c>
      <c r="C16033" s="11" t="s">
        <v>673</v>
      </c>
      <c r="D16033" s="11" t="s">
        <v>662</v>
      </c>
      <c r="E16033" s="11">
        <v>6995241</v>
      </c>
      <c r="F16033" s="15">
        <f>IF(ISBLANK($D16033),"",IF(ISBLANK($E16033),VLOOKUP($D16033,$J:$K,2,FALSE),VLOOKUP($E16033,'Daycare Packages'!$A:$G,7,FALSE)))</f>
        <v>25</v>
      </c>
      <c r="G16033" s="15"/>
      <c r="H16033" s="15">
        <f t="shared" ref="H16033:H16096" si="534">IF(ISBLANK(D16033),"",SUM(F16033:G16033))</f>
        <v>25</v>
      </c>
      <c r="I16033" s="198">
        <f t="shared" si="533"/>
        <v>12</v>
      </c>
    </row>
    <row r="16034" spans="1:9" x14ac:dyDescent="0.3">
      <c r="A16034" s="10">
        <v>43812</v>
      </c>
      <c r="B16034" s="11" t="s">
        <v>160</v>
      </c>
      <c r="C16034" s="11" t="s">
        <v>794</v>
      </c>
      <c r="D16034" s="11" t="s">
        <v>662</v>
      </c>
      <c r="E16034" s="11">
        <v>7047663</v>
      </c>
      <c r="F16034" s="15">
        <f>IF(ISBLANK($D16034),"",IF(ISBLANK($E16034),VLOOKUP($D16034,$J:$K,2,FALSE),VLOOKUP($E16034,'Daycare Packages'!$A:$G,7,FALSE)))</f>
        <v>25</v>
      </c>
      <c r="G16034" s="15"/>
      <c r="H16034" s="15">
        <f t="shared" si="534"/>
        <v>25</v>
      </c>
      <c r="I16034" s="198">
        <f t="shared" si="533"/>
        <v>12</v>
      </c>
    </row>
    <row r="16035" spans="1:9" x14ac:dyDescent="0.3">
      <c r="A16035" s="10">
        <v>43812</v>
      </c>
      <c r="B16035" s="11" t="s">
        <v>160</v>
      </c>
      <c r="C16035" s="11" t="s">
        <v>2749</v>
      </c>
      <c r="D16035" s="11" t="s">
        <v>662</v>
      </c>
      <c r="E16035" s="11">
        <v>7047663</v>
      </c>
      <c r="F16035" s="15">
        <f>IF(ISBLANK($D16035),"",IF(ISBLANK($E16035),VLOOKUP($D16035,$J:$K,2,FALSE),VLOOKUP($E16035,'Daycare Packages'!$A:$G,7,FALSE)))</f>
        <v>25</v>
      </c>
      <c r="G16035" s="15"/>
      <c r="H16035" s="15">
        <f t="shared" si="534"/>
        <v>25</v>
      </c>
      <c r="I16035" s="198">
        <f t="shared" si="533"/>
        <v>12</v>
      </c>
    </row>
    <row r="16036" spans="1:9" x14ac:dyDescent="0.3">
      <c r="A16036" s="10">
        <v>43812</v>
      </c>
      <c r="B16036" s="11" t="s">
        <v>209</v>
      </c>
      <c r="C16036" s="11" t="s">
        <v>702</v>
      </c>
      <c r="D16036" s="11" t="s">
        <v>662</v>
      </c>
      <c r="E16036" s="11">
        <v>7029989</v>
      </c>
      <c r="F16036" s="15">
        <f>IF(ISBLANK($D16036),"",IF(ISBLANK($E16036),VLOOKUP($D16036,$J:$K,2,FALSE),VLOOKUP($E16036,'Daycare Packages'!$A:$G,7,FALSE)))</f>
        <v>27</v>
      </c>
      <c r="G16036" s="15"/>
      <c r="H16036" s="15">
        <f t="shared" si="534"/>
        <v>27</v>
      </c>
      <c r="I16036" s="198">
        <f t="shared" si="533"/>
        <v>12</v>
      </c>
    </row>
    <row r="16037" spans="1:9" x14ac:dyDescent="0.3">
      <c r="A16037" s="10">
        <v>43812</v>
      </c>
      <c r="B16037" s="11" t="s">
        <v>1805</v>
      </c>
      <c r="C16037" s="11" t="s">
        <v>548</v>
      </c>
      <c r="D16037" s="11" t="s">
        <v>662</v>
      </c>
      <c r="F16037" s="15">
        <f>IF(ISBLANK($D16037),"",IF(ISBLANK($E16037),VLOOKUP($D16037,$J:$K,2,FALSE),VLOOKUP($E16037,'Daycare Packages'!$A:$G,7,FALSE)))</f>
        <v>30</v>
      </c>
      <c r="G16037" s="15"/>
      <c r="H16037" s="15">
        <f t="shared" si="534"/>
        <v>30</v>
      </c>
      <c r="I16037" s="198">
        <f t="shared" si="533"/>
        <v>12</v>
      </c>
    </row>
    <row r="16038" spans="1:9" x14ac:dyDescent="0.3">
      <c r="A16038" s="10">
        <v>43812</v>
      </c>
      <c r="B16038" s="11" t="s">
        <v>688</v>
      </c>
      <c r="C16038" s="11" t="s">
        <v>689</v>
      </c>
      <c r="D16038" s="11" t="s">
        <v>659</v>
      </c>
      <c r="F16038" s="15">
        <f>IF(ISBLANK($D16038),"",IF(ISBLANK($E16038),VLOOKUP($D16038,$J:$K,2,FALSE),VLOOKUP($E16038,'Daycare Packages'!$A:$G,7,FALSE)))</f>
        <v>20</v>
      </c>
      <c r="G16038" s="15"/>
      <c r="H16038" s="15">
        <f t="shared" si="534"/>
        <v>20</v>
      </c>
      <c r="I16038" s="198">
        <f t="shared" si="533"/>
        <v>12</v>
      </c>
    </row>
    <row r="16039" spans="1:9" x14ac:dyDescent="0.3">
      <c r="A16039" s="10">
        <v>43812</v>
      </c>
      <c r="B16039" s="11" t="s">
        <v>2750</v>
      </c>
      <c r="C16039" s="11" t="s">
        <v>844</v>
      </c>
      <c r="D16039" s="11" t="s">
        <v>662</v>
      </c>
      <c r="E16039" s="11">
        <v>6919580</v>
      </c>
      <c r="F16039" s="15">
        <f>IF(ISBLANK($D16039),"",IF(ISBLANK($E16039),VLOOKUP($D16039,$J:$K,2,FALSE),VLOOKUP($E16039,'Daycare Packages'!$A:$G,7,FALSE)))</f>
        <v>23</v>
      </c>
      <c r="G16039" s="15"/>
      <c r="H16039" s="15">
        <f t="shared" si="534"/>
        <v>23</v>
      </c>
      <c r="I16039" s="198">
        <f t="shared" si="533"/>
        <v>12</v>
      </c>
    </row>
    <row r="16040" spans="1:9" x14ac:dyDescent="0.3">
      <c r="A16040" s="10">
        <v>43812</v>
      </c>
      <c r="B16040" s="11" t="s">
        <v>2125</v>
      </c>
      <c r="C16040" s="11" t="s">
        <v>2126</v>
      </c>
      <c r="D16040" s="11" t="s">
        <v>662</v>
      </c>
      <c r="E16040" s="11">
        <v>7050062</v>
      </c>
      <c r="F16040" s="15">
        <f>IF(ISBLANK($D16040),"",IF(ISBLANK($E16040),VLOOKUP($D16040,$J:$K,2,FALSE),VLOOKUP($E16040,'Daycare Packages'!$A:$G,7,FALSE)))</f>
        <v>27</v>
      </c>
      <c r="G16040" s="15"/>
      <c r="H16040" s="15">
        <f t="shared" si="534"/>
        <v>27</v>
      </c>
      <c r="I16040" s="198">
        <f t="shared" si="533"/>
        <v>12</v>
      </c>
    </row>
    <row r="16041" spans="1:9" x14ac:dyDescent="0.3">
      <c r="A16041" s="10">
        <v>43812</v>
      </c>
      <c r="B16041" s="11" t="s">
        <v>1961</v>
      </c>
      <c r="C16041" s="11" t="s">
        <v>1962</v>
      </c>
      <c r="D16041" s="11" t="s">
        <v>662</v>
      </c>
      <c r="F16041" s="15">
        <f>IF(ISBLANK($D16041),"",IF(ISBLANK($E16041),VLOOKUP($D16041,$J:$K,2,FALSE),VLOOKUP($E16041,'Daycare Packages'!$A:$G,7,FALSE)))</f>
        <v>30</v>
      </c>
      <c r="G16041" s="15"/>
      <c r="H16041" s="15">
        <f t="shared" si="534"/>
        <v>30</v>
      </c>
      <c r="I16041" s="198">
        <f t="shared" si="533"/>
        <v>12</v>
      </c>
    </row>
    <row r="16042" spans="1:9" x14ac:dyDescent="0.3">
      <c r="A16042" s="10">
        <v>43812</v>
      </c>
      <c r="B16042" s="11" t="s">
        <v>365</v>
      </c>
      <c r="C16042" s="11" t="s">
        <v>587</v>
      </c>
      <c r="D16042" s="11" t="s">
        <v>662</v>
      </c>
      <c r="F16042" s="15">
        <f>IF(ISBLANK($D16042),"",IF(ISBLANK($E16042),VLOOKUP($D16042,$J:$K,2,FALSE),VLOOKUP($E16042,'Daycare Packages'!$A:$G,7,FALSE)))</f>
        <v>30</v>
      </c>
      <c r="G16042" s="15"/>
      <c r="H16042" s="15">
        <f t="shared" si="534"/>
        <v>30</v>
      </c>
      <c r="I16042" s="198">
        <f t="shared" si="533"/>
        <v>12</v>
      </c>
    </row>
    <row r="16043" spans="1:9" x14ac:dyDescent="0.3">
      <c r="A16043" s="10">
        <v>43812</v>
      </c>
      <c r="B16043" s="11" t="s">
        <v>203</v>
      </c>
      <c r="C16043" s="11" t="s">
        <v>840</v>
      </c>
      <c r="D16043" s="11" t="s">
        <v>662</v>
      </c>
      <c r="E16043" s="11">
        <v>6960570</v>
      </c>
      <c r="F16043" s="15">
        <f>IF(ISBLANK($D16043),"",IF(ISBLANK($E16043),VLOOKUP($D16043,$J:$K,2,FALSE),VLOOKUP($E16043,'Daycare Packages'!$A:$G,7,FALSE)))</f>
        <v>27</v>
      </c>
      <c r="G16043" s="15"/>
      <c r="H16043" s="15">
        <f t="shared" si="534"/>
        <v>27</v>
      </c>
      <c r="I16043" s="198">
        <f t="shared" si="533"/>
        <v>12</v>
      </c>
    </row>
    <row r="16044" spans="1:9" x14ac:dyDescent="0.3">
      <c r="A16044" s="10">
        <v>43812</v>
      </c>
      <c r="B16044" s="11" t="s">
        <v>123</v>
      </c>
      <c r="C16044" s="11">
        <v>6960781</v>
      </c>
      <c r="D16044" s="11" t="s">
        <v>662</v>
      </c>
      <c r="F16044" s="15">
        <f>IF(ISBLANK($D16044),"",IF(ISBLANK($E16044),VLOOKUP($D16044,$J:$K,2,FALSE),VLOOKUP($E16044,'Daycare Packages'!$A:$G,7,FALSE)))</f>
        <v>30</v>
      </c>
      <c r="G16044" s="15"/>
      <c r="H16044" s="15">
        <f t="shared" si="534"/>
        <v>30</v>
      </c>
      <c r="I16044" s="198">
        <f t="shared" si="533"/>
        <v>12</v>
      </c>
    </row>
    <row r="16045" spans="1:9" x14ac:dyDescent="0.3">
      <c r="A16045" s="10">
        <v>43812</v>
      </c>
      <c r="B16045" s="11" t="s">
        <v>2006</v>
      </c>
      <c r="C16045" s="11" t="s">
        <v>2751</v>
      </c>
      <c r="D16045" s="11" t="s">
        <v>662</v>
      </c>
      <c r="E16045" s="11">
        <v>7035518</v>
      </c>
      <c r="F16045" s="15">
        <f>IF(ISBLANK($D16045),"",IF(ISBLANK($E16045),VLOOKUP($D16045,$J:$K,2,FALSE),VLOOKUP($E16045,'Daycare Packages'!$A:$G,7,FALSE)))</f>
        <v>23</v>
      </c>
      <c r="G16045" s="15"/>
      <c r="H16045" s="15">
        <f t="shared" si="534"/>
        <v>23</v>
      </c>
      <c r="I16045" s="198">
        <f t="shared" si="533"/>
        <v>12</v>
      </c>
    </row>
    <row r="16046" spans="1:9" x14ac:dyDescent="0.3">
      <c r="A16046" s="10">
        <v>43812</v>
      </c>
      <c r="B16046" s="11" t="s">
        <v>2006</v>
      </c>
      <c r="C16046" s="11" t="s">
        <v>1154</v>
      </c>
      <c r="D16046" s="11" t="s">
        <v>662</v>
      </c>
      <c r="E16046" s="11">
        <v>7035518</v>
      </c>
      <c r="F16046" s="15">
        <f>IF(ISBLANK($D16046),"",IF(ISBLANK($E16046),VLOOKUP($D16046,$J:$K,2,FALSE),VLOOKUP($E16046,'Daycare Packages'!$A:$G,7,FALSE)))</f>
        <v>23</v>
      </c>
      <c r="G16046" s="15"/>
      <c r="H16046" s="15">
        <f t="shared" si="534"/>
        <v>23</v>
      </c>
      <c r="I16046" s="198">
        <f t="shared" si="533"/>
        <v>12</v>
      </c>
    </row>
    <row r="16047" spans="1:9" x14ac:dyDescent="0.3">
      <c r="A16047" s="10">
        <v>43812</v>
      </c>
      <c r="B16047" s="11" t="s">
        <v>762</v>
      </c>
      <c r="C16047" s="11" t="s">
        <v>763</v>
      </c>
      <c r="D16047" s="11" t="s">
        <v>662</v>
      </c>
      <c r="F16047" s="15">
        <f>IF(ISBLANK($D16047),"",IF(ISBLANK($E16047),VLOOKUP($D16047,$J:$K,2,FALSE),VLOOKUP($E16047,'Daycare Packages'!$A:$G,7,FALSE)))</f>
        <v>30</v>
      </c>
      <c r="G16047" s="15"/>
      <c r="H16047" s="15">
        <f t="shared" si="534"/>
        <v>30</v>
      </c>
      <c r="I16047" s="198">
        <f t="shared" si="533"/>
        <v>12</v>
      </c>
    </row>
    <row r="16048" spans="1:9" x14ac:dyDescent="0.3">
      <c r="A16048" s="10">
        <v>43812</v>
      </c>
      <c r="B16048" s="11" t="s">
        <v>205</v>
      </c>
      <c r="C16048" s="11" t="s">
        <v>863</v>
      </c>
      <c r="D16048" s="11" t="s">
        <v>662</v>
      </c>
      <c r="F16048" s="15">
        <f>IF(ISBLANK($D16048),"",IF(ISBLANK($E16048),VLOOKUP($D16048,$J:$K,2,FALSE),VLOOKUP($E16048,'Daycare Packages'!$A:$G,7,FALSE)))</f>
        <v>30</v>
      </c>
      <c r="G16048" s="15"/>
      <c r="H16048" s="15">
        <f t="shared" si="534"/>
        <v>30</v>
      </c>
      <c r="I16048" s="198">
        <f t="shared" si="533"/>
        <v>12</v>
      </c>
    </row>
    <row r="16049" spans="1:9" x14ac:dyDescent="0.3">
      <c r="A16049" s="10">
        <v>43812</v>
      </c>
      <c r="B16049" s="11" t="s">
        <v>677</v>
      </c>
      <c r="C16049" s="11" t="s">
        <v>678</v>
      </c>
      <c r="D16049" s="11" t="s">
        <v>662</v>
      </c>
      <c r="F16049" s="15">
        <f>IF(ISBLANK($D16049),"",IF(ISBLANK($E16049),VLOOKUP($D16049,$J:$K,2,FALSE),VLOOKUP($E16049,'Daycare Packages'!$A:$G,7,FALSE)))</f>
        <v>30</v>
      </c>
      <c r="G16049" s="15"/>
      <c r="H16049" s="15">
        <f t="shared" si="534"/>
        <v>30</v>
      </c>
      <c r="I16049" s="198">
        <f t="shared" si="533"/>
        <v>12</v>
      </c>
    </row>
    <row r="16050" spans="1:9" x14ac:dyDescent="0.3">
      <c r="A16050" s="10">
        <v>43812</v>
      </c>
      <c r="B16050" s="11" t="s">
        <v>2077</v>
      </c>
      <c r="C16050" s="11" t="s">
        <v>943</v>
      </c>
      <c r="D16050" s="11" t="s">
        <v>662</v>
      </c>
      <c r="E16050" s="11">
        <v>6937572</v>
      </c>
      <c r="F16050" s="15">
        <f>IF(ISBLANK($D16050),"",IF(ISBLANK($E16050),VLOOKUP($D16050,$J:$K,2,FALSE),VLOOKUP($E16050,'Daycare Packages'!$A:$G,7,FALSE)))</f>
        <v>23</v>
      </c>
      <c r="G16050" s="15"/>
      <c r="H16050" s="15">
        <f t="shared" si="534"/>
        <v>23</v>
      </c>
      <c r="I16050" s="198">
        <f t="shared" si="533"/>
        <v>12</v>
      </c>
    </row>
    <row r="16051" spans="1:9" x14ac:dyDescent="0.3">
      <c r="A16051" s="10">
        <v>43812</v>
      </c>
      <c r="B16051" s="11" t="s">
        <v>182</v>
      </c>
      <c r="C16051" s="11" t="s">
        <v>685</v>
      </c>
      <c r="D16051" s="11" t="s">
        <v>662</v>
      </c>
      <c r="E16051" s="11">
        <v>7031166</v>
      </c>
      <c r="F16051" s="15">
        <f>IF(ISBLANK($D16051),"",IF(ISBLANK($E16051),VLOOKUP($D16051,$J:$K,2,FALSE),VLOOKUP($E16051,'Daycare Packages'!$A:$G,7,FALSE)))</f>
        <v>20.7</v>
      </c>
      <c r="G16051" s="15"/>
      <c r="H16051" s="15">
        <f t="shared" si="534"/>
        <v>20.7</v>
      </c>
      <c r="I16051" s="198">
        <f t="shared" si="533"/>
        <v>12</v>
      </c>
    </row>
    <row r="16052" spans="1:9" x14ac:dyDescent="0.3">
      <c r="A16052" s="10">
        <v>43812</v>
      </c>
      <c r="B16052" s="11" t="s">
        <v>2537</v>
      </c>
      <c r="C16052" s="11" t="s">
        <v>2538</v>
      </c>
      <c r="D16052" s="11" t="s">
        <v>662</v>
      </c>
      <c r="F16052" s="15">
        <f>IF(ISBLANK($D16052),"",IF(ISBLANK($E16052),VLOOKUP($D16052,$J:$K,2,FALSE),VLOOKUP($E16052,'Daycare Packages'!$A:$G,7,FALSE)))</f>
        <v>30</v>
      </c>
      <c r="G16052" s="15"/>
      <c r="H16052" s="15">
        <f t="shared" si="534"/>
        <v>30</v>
      </c>
      <c r="I16052" s="198">
        <f t="shared" si="533"/>
        <v>12</v>
      </c>
    </row>
    <row r="16053" spans="1:9" x14ac:dyDescent="0.3">
      <c r="A16053" s="10">
        <v>43812</v>
      </c>
      <c r="B16053" s="11" t="s">
        <v>1890</v>
      </c>
      <c r="C16053" s="11" t="s">
        <v>1891</v>
      </c>
      <c r="D16053" s="11" t="s">
        <v>662</v>
      </c>
      <c r="E16053" s="11">
        <v>7045790</v>
      </c>
      <c r="F16053" s="15">
        <f>IF(ISBLANK($D16053),"",IF(ISBLANK($E16053),VLOOKUP($D16053,$J:$K,2,FALSE),VLOOKUP($E16053,'Daycare Packages'!$A:$G,7,FALSE)))</f>
        <v>26</v>
      </c>
      <c r="G16053" s="15"/>
      <c r="H16053" s="15">
        <f t="shared" si="534"/>
        <v>26</v>
      </c>
      <c r="I16053" s="198">
        <f t="shared" si="533"/>
        <v>12</v>
      </c>
    </row>
    <row r="16054" spans="1:9" x14ac:dyDescent="0.3">
      <c r="A16054" s="10">
        <v>43812</v>
      </c>
      <c r="B16054" s="11" t="s">
        <v>174</v>
      </c>
      <c r="C16054" s="11" t="s">
        <v>432</v>
      </c>
      <c r="D16054" s="11" t="s">
        <v>662</v>
      </c>
      <c r="F16054" s="15">
        <f>IF(ISBLANK($D16054),"",IF(ISBLANK($E16054),VLOOKUP($D16054,$J:$K,2,FALSE),VLOOKUP($E16054,'Daycare Packages'!$A:$G,7,FALSE)))</f>
        <v>30</v>
      </c>
      <c r="G16054" s="15"/>
      <c r="H16054" s="15">
        <f t="shared" si="534"/>
        <v>30</v>
      </c>
      <c r="I16054" s="198">
        <f t="shared" si="533"/>
        <v>12</v>
      </c>
    </row>
    <row r="16055" spans="1:9" x14ac:dyDescent="0.3">
      <c r="A16055" s="10">
        <v>43812</v>
      </c>
      <c r="B16055" s="11" t="s">
        <v>185</v>
      </c>
      <c r="C16055" s="11" t="s">
        <v>670</v>
      </c>
      <c r="D16055" s="11" t="s">
        <v>662</v>
      </c>
      <c r="E16055" s="11">
        <v>6992618</v>
      </c>
      <c r="F16055" s="15">
        <f>IF(ISBLANK($D16055),"",IF(ISBLANK($E16055),VLOOKUP($D16055,$J:$K,2,FALSE),VLOOKUP($E16055,'Daycare Packages'!$A:$G,7,FALSE)))</f>
        <v>26</v>
      </c>
      <c r="G16055" s="15"/>
      <c r="H16055" s="15">
        <f t="shared" si="534"/>
        <v>26</v>
      </c>
      <c r="I16055" s="198">
        <f t="shared" si="533"/>
        <v>12</v>
      </c>
    </row>
    <row r="16056" spans="1:9" x14ac:dyDescent="0.3">
      <c r="A16056" s="10">
        <v>43812</v>
      </c>
      <c r="B16056" s="11" t="s">
        <v>770</v>
      </c>
      <c r="C16056" s="11" t="s">
        <v>771</v>
      </c>
      <c r="D16056" s="11" t="s">
        <v>662</v>
      </c>
      <c r="F16056" s="15">
        <f>IF(ISBLANK($D16056),"",IF(ISBLANK($E16056),VLOOKUP($D16056,$J:$K,2,FALSE),VLOOKUP($E16056,'Daycare Packages'!$A:$G,7,FALSE)))</f>
        <v>30</v>
      </c>
      <c r="G16056" s="15"/>
      <c r="H16056" s="15">
        <f t="shared" si="534"/>
        <v>30</v>
      </c>
      <c r="I16056" s="198">
        <f t="shared" si="533"/>
        <v>12</v>
      </c>
    </row>
    <row r="16057" spans="1:9" x14ac:dyDescent="0.3">
      <c r="A16057" s="10">
        <v>43812</v>
      </c>
      <c r="B16057" s="11" t="s">
        <v>197</v>
      </c>
      <c r="C16057" s="11" t="s">
        <v>689</v>
      </c>
      <c r="D16057" s="11" t="s">
        <v>662</v>
      </c>
      <c r="E16057" s="11">
        <v>7026844</v>
      </c>
      <c r="F16057" s="15">
        <f>IF(ISBLANK($D16057),"",IF(ISBLANK($E16057),VLOOKUP($D16057,$J:$K,2,FALSE),VLOOKUP($E16057,'Daycare Packages'!$A:$G,7,FALSE)))</f>
        <v>27</v>
      </c>
      <c r="G16057" s="15"/>
      <c r="H16057" s="15">
        <f t="shared" si="534"/>
        <v>27</v>
      </c>
      <c r="I16057" s="198">
        <f t="shared" si="533"/>
        <v>12</v>
      </c>
    </row>
    <row r="16058" spans="1:9" x14ac:dyDescent="0.3">
      <c r="A16058" s="10">
        <v>43812</v>
      </c>
      <c r="B16058" s="11" t="s">
        <v>206</v>
      </c>
      <c r="C16058" s="11" t="s">
        <v>424</v>
      </c>
      <c r="D16058" s="11" t="s">
        <v>662</v>
      </c>
      <c r="E16058" s="11">
        <v>6955410</v>
      </c>
      <c r="F16058" s="15">
        <f>IF(ISBLANK($D16058),"",IF(ISBLANK($E16058),VLOOKUP($D16058,$J:$K,2,FALSE),VLOOKUP($E16058,'Daycare Packages'!$A:$G,7,FALSE)))</f>
        <v>27</v>
      </c>
      <c r="G16058" s="15"/>
      <c r="H16058" s="15">
        <f t="shared" si="534"/>
        <v>27</v>
      </c>
      <c r="I16058" s="198">
        <f t="shared" si="533"/>
        <v>12</v>
      </c>
    </row>
    <row r="16059" spans="1:9" x14ac:dyDescent="0.3">
      <c r="A16059" s="10">
        <v>43812</v>
      </c>
      <c r="B16059" s="11" t="s">
        <v>1692</v>
      </c>
      <c r="C16059" s="11" t="s">
        <v>650</v>
      </c>
      <c r="D16059" s="11" t="s">
        <v>662</v>
      </c>
      <c r="F16059" s="15">
        <f>IF(ISBLANK($D16059),"",IF(ISBLANK($E16059),VLOOKUP($D16059,$J:$K,2,FALSE),VLOOKUP($E16059,'Daycare Packages'!$A:$G,7,FALSE)))</f>
        <v>30</v>
      </c>
      <c r="G16059" s="15"/>
      <c r="H16059" s="15">
        <f t="shared" si="534"/>
        <v>30</v>
      </c>
      <c r="I16059" s="198">
        <f t="shared" si="533"/>
        <v>12</v>
      </c>
    </row>
    <row r="16060" spans="1:9" x14ac:dyDescent="0.3">
      <c r="A16060" s="10">
        <v>43812</v>
      </c>
      <c r="B16060" s="11" t="s">
        <v>699</v>
      </c>
      <c r="C16060" s="11" t="s">
        <v>478</v>
      </c>
      <c r="D16060" s="11" t="s">
        <v>659</v>
      </c>
      <c r="F16060" s="15">
        <f>IF(ISBLANK($D16060),"",IF(ISBLANK($E16060),VLOOKUP($D16060,$J:$K,2,FALSE),VLOOKUP($E16060,'Daycare Packages'!$A:$G,7,FALSE)))</f>
        <v>20</v>
      </c>
      <c r="G16060" s="15">
        <v>-2</v>
      </c>
      <c r="H16060" s="15">
        <f t="shared" si="534"/>
        <v>18</v>
      </c>
      <c r="I16060" s="198">
        <f t="shared" si="533"/>
        <v>12</v>
      </c>
    </row>
    <row r="16061" spans="1:9" x14ac:dyDescent="0.3">
      <c r="A16061" s="10">
        <v>43812</v>
      </c>
      <c r="B16061" s="11" t="s">
        <v>184</v>
      </c>
      <c r="C16061" s="11" t="s">
        <v>396</v>
      </c>
      <c r="D16061" s="11" t="s">
        <v>662</v>
      </c>
      <c r="E16061" s="11">
        <v>7024644</v>
      </c>
      <c r="F16061" s="15">
        <f>IF(ISBLANK($D16061),"",IF(ISBLANK($E16061),VLOOKUP($D16061,$J:$K,2,FALSE),VLOOKUP($E16061,'Daycare Packages'!$A:$G,7,FALSE)))</f>
        <v>26</v>
      </c>
      <c r="G16061" s="15"/>
      <c r="H16061" s="15">
        <f t="shared" si="534"/>
        <v>26</v>
      </c>
      <c r="I16061" s="198">
        <f t="shared" si="533"/>
        <v>12</v>
      </c>
    </row>
    <row r="16062" spans="1:9" x14ac:dyDescent="0.3">
      <c r="A16062" s="10">
        <v>43812</v>
      </c>
      <c r="B16062" s="11" t="s">
        <v>184</v>
      </c>
      <c r="C16062" s="11" t="s">
        <v>679</v>
      </c>
      <c r="D16062" s="11" t="s">
        <v>662</v>
      </c>
      <c r="E16062" s="11">
        <v>7024644</v>
      </c>
      <c r="F16062" s="15">
        <f>IF(ISBLANK($D16062),"",IF(ISBLANK($E16062),VLOOKUP($D16062,$J:$K,2,FALSE),VLOOKUP($E16062,'Daycare Packages'!$A:$G,7,FALSE)))</f>
        <v>26</v>
      </c>
      <c r="G16062" s="15"/>
      <c r="H16062" s="15">
        <f t="shared" si="534"/>
        <v>26</v>
      </c>
      <c r="I16062" s="198">
        <f t="shared" si="533"/>
        <v>12</v>
      </c>
    </row>
    <row r="16063" spans="1:9" x14ac:dyDescent="0.3">
      <c r="A16063" s="10">
        <v>43812</v>
      </c>
      <c r="B16063" s="11" t="s">
        <v>799</v>
      </c>
      <c r="C16063" s="11" t="s">
        <v>800</v>
      </c>
      <c r="D16063" s="11" t="s">
        <v>662</v>
      </c>
      <c r="F16063" s="15">
        <f>IF(ISBLANK($D16063),"",IF(ISBLANK($E16063),VLOOKUP($D16063,$J:$K,2,FALSE),VLOOKUP($E16063,'Daycare Packages'!$A:$G,7,FALSE)))</f>
        <v>30</v>
      </c>
      <c r="G16063" s="15"/>
      <c r="H16063" s="15">
        <f t="shared" si="534"/>
        <v>30</v>
      </c>
      <c r="I16063" s="198">
        <f t="shared" si="533"/>
        <v>12</v>
      </c>
    </row>
    <row r="16064" spans="1:9" x14ac:dyDescent="0.3">
      <c r="A16064" s="10">
        <v>43812</v>
      </c>
      <c r="B16064" s="11" t="s">
        <v>1465</v>
      </c>
      <c r="C16064" s="11" t="s">
        <v>910</v>
      </c>
      <c r="D16064" s="11" t="s">
        <v>662</v>
      </c>
      <c r="F16064" s="15">
        <f>IF(ISBLANK($D16064),"",IF(ISBLANK($E16064),VLOOKUP($D16064,$J:$K,2,FALSE),VLOOKUP($E16064,'Daycare Packages'!$A:$G,7,FALSE)))</f>
        <v>30</v>
      </c>
      <c r="G16064" s="15"/>
      <c r="H16064" s="15">
        <f t="shared" si="534"/>
        <v>30</v>
      </c>
      <c r="I16064" s="198">
        <f t="shared" si="533"/>
        <v>12</v>
      </c>
    </row>
    <row r="16065" spans="1:9" x14ac:dyDescent="0.3">
      <c r="A16065" s="10">
        <v>43812</v>
      </c>
      <c r="B16065" s="11" t="s">
        <v>114</v>
      </c>
      <c r="C16065" s="11" t="s">
        <v>789</v>
      </c>
      <c r="D16065" s="11" t="s">
        <v>662</v>
      </c>
      <c r="E16065" s="11">
        <v>6939596</v>
      </c>
      <c r="F16065" s="15">
        <f>IF(ISBLANK($D16065),"",IF(ISBLANK($E16065),VLOOKUP($D16065,$J:$K,2,FALSE),VLOOKUP($E16065,'Daycare Packages'!$A:$G,7,FALSE)))</f>
        <v>23</v>
      </c>
      <c r="G16065" s="15"/>
      <c r="H16065" s="15">
        <f t="shared" si="534"/>
        <v>23</v>
      </c>
      <c r="I16065" s="198">
        <f t="shared" si="533"/>
        <v>12</v>
      </c>
    </row>
    <row r="16066" spans="1:9" x14ac:dyDescent="0.3">
      <c r="A16066" s="10">
        <v>43812</v>
      </c>
      <c r="B16066" s="11" t="s">
        <v>760</v>
      </c>
      <c r="C16066" s="11" t="s">
        <v>761</v>
      </c>
      <c r="D16066" s="11" t="s">
        <v>662</v>
      </c>
      <c r="F16066" s="15">
        <f>IF(ISBLANK($D16066),"",IF(ISBLANK($E16066),VLOOKUP($D16066,$J:$K,2,FALSE),VLOOKUP($E16066,'Daycare Packages'!$A:$G,7,FALSE)))</f>
        <v>30</v>
      </c>
      <c r="G16066" s="15"/>
      <c r="H16066" s="15">
        <f t="shared" si="534"/>
        <v>30</v>
      </c>
      <c r="I16066" s="198">
        <f t="shared" si="533"/>
        <v>12</v>
      </c>
    </row>
    <row r="16067" spans="1:9" x14ac:dyDescent="0.3">
      <c r="A16067" s="10">
        <v>43812</v>
      </c>
      <c r="B16067" s="11" t="s">
        <v>1528</v>
      </c>
      <c r="C16067" s="11" t="s">
        <v>229</v>
      </c>
      <c r="D16067" s="11" t="s">
        <v>662</v>
      </c>
      <c r="F16067" s="15">
        <f>IF(ISBLANK($D16067),"",IF(ISBLANK($E16067),VLOOKUP($D16067,$J:$K,2,FALSE),VLOOKUP($E16067,'Daycare Packages'!$A:$G,7,FALSE)))</f>
        <v>30</v>
      </c>
      <c r="G16067" s="15"/>
      <c r="H16067" s="15">
        <f t="shared" si="534"/>
        <v>30</v>
      </c>
      <c r="I16067" s="198">
        <f t="shared" ref="I16067:I16130" si="535">IF(A16067="",0,MONTH(A16067))</f>
        <v>12</v>
      </c>
    </row>
    <row r="16068" spans="1:9" x14ac:dyDescent="0.3">
      <c r="A16068" s="10">
        <v>43812</v>
      </c>
      <c r="B16068" s="11" t="s">
        <v>156</v>
      </c>
      <c r="C16068" s="11" t="s">
        <v>479</v>
      </c>
      <c r="D16068" s="11" t="s">
        <v>662</v>
      </c>
      <c r="E16068" s="11">
        <v>7017699</v>
      </c>
      <c r="F16068" s="15">
        <f>IF(ISBLANK($D16068),"",IF(ISBLANK($E16068),VLOOKUP($D16068,$J:$K,2,FALSE),VLOOKUP($E16068,'Daycare Packages'!$A:$G,7,FALSE)))</f>
        <v>23</v>
      </c>
      <c r="G16068" s="15"/>
      <c r="H16068" s="15">
        <f t="shared" si="534"/>
        <v>23</v>
      </c>
      <c r="I16068" s="198">
        <f t="shared" si="535"/>
        <v>12</v>
      </c>
    </row>
    <row r="16069" spans="1:9" x14ac:dyDescent="0.3">
      <c r="A16069" s="10">
        <v>43812</v>
      </c>
      <c r="B16069" s="11" t="s">
        <v>989</v>
      </c>
      <c r="C16069" s="11" t="s">
        <v>765</v>
      </c>
      <c r="D16069" s="11" t="s">
        <v>662</v>
      </c>
      <c r="F16069" s="15">
        <f>IF(ISBLANK($D16069),"",IF(ISBLANK($E16069),VLOOKUP($D16069,$J:$K,2,FALSE),VLOOKUP($E16069,'Daycare Packages'!$A:$G,7,FALSE)))</f>
        <v>30</v>
      </c>
      <c r="G16069" s="15"/>
      <c r="H16069" s="15">
        <f t="shared" si="534"/>
        <v>30</v>
      </c>
      <c r="I16069" s="198">
        <f t="shared" si="535"/>
        <v>12</v>
      </c>
    </row>
    <row r="16070" spans="1:9" x14ac:dyDescent="0.3">
      <c r="A16070" s="10">
        <v>43812</v>
      </c>
      <c r="B16070" s="11" t="s">
        <v>127</v>
      </c>
      <c r="C16070" s="11" t="s">
        <v>715</v>
      </c>
      <c r="D16070" s="11" t="s">
        <v>662</v>
      </c>
      <c r="E16070" s="11">
        <v>7003404</v>
      </c>
      <c r="F16070" s="15">
        <f>IF(ISBLANK($D16070),"",IF(ISBLANK($E16070),VLOOKUP($D16070,$J:$K,2,FALSE),VLOOKUP($E16070,'Daycare Packages'!$A:$G,7,FALSE)))</f>
        <v>23</v>
      </c>
      <c r="G16070" s="15"/>
      <c r="H16070" s="15">
        <f t="shared" si="534"/>
        <v>23</v>
      </c>
      <c r="I16070" s="198">
        <f t="shared" si="535"/>
        <v>12</v>
      </c>
    </row>
    <row r="16071" spans="1:9" x14ac:dyDescent="0.3">
      <c r="A16071" s="10">
        <v>43812</v>
      </c>
      <c r="B16071" s="11" t="s">
        <v>214</v>
      </c>
      <c r="C16071" s="11" t="s">
        <v>686</v>
      </c>
      <c r="D16071" s="11" t="s">
        <v>662</v>
      </c>
      <c r="E16071" s="11">
        <v>7045587</v>
      </c>
      <c r="F16071" s="15">
        <f>IF(ISBLANK($D16071),"",IF(ISBLANK($E16071),VLOOKUP($D16071,$J:$K,2,FALSE),VLOOKUP($E16071,'Daycare Packages'!$A:$G,7,FALSE)))</f>
        <v>23.4</v>
      </c>
      <c r="G16071" s="15"/>
      <c r="H16071" s="15">
        <f t="shared" si="534"/>
        <v>23.4</v>
      </c>
      <c r="I16071" s="198">
        <f t="shared" si="535"/>
        <v>12</v>
      </c>
    </row>
    <row r="16072" spans="1:9" x14ac:dyDescent="0.3">
      <c r="A16072" s="10">
        <v>43812</v>
      </c>
      <c r="B16072" s="11" t="s">
        <v>214</v>
      </c>
      <c r="C16072" s="11" t="s">
        <v>878</v>
      </c>
      <c r="D16072" s="11" t="s">
        <v>662</v>
      </c>
      <c r="E16072" s="11">
        <v>7045587</v>
      </c>
      <c r="F16072" s="15">
        <f>IF(ISBLANK($D16072),"",IF(ISBLANK($E16072),VLOOKUP($D16072,$J:$K,2,FALSE),VLOOKUP($E16072,'Daycare Packages'!$A:$G,7,FALSE)))</f>
        <v>23.4</v>
      </c>
      <c r="G16072" s="15"/>
      <c r="H16072" s="15">
        <f t="shared" si="534"/>
        <v>23.4</v>
      </c>
      <c r="I16072" s="198">
        <f t="shared" si="535"/>
        <v>12</v>
      </c>
    </row>
    <row r="16073" spans="1:9" x14ac:dyDescent="0.3">
      <c r="A16073" s="10">
        <v>43812</v>
      </c>
      <c r="B16073" s="11" t="s">
        <v>876</v>
      </c>
      <c r="C16073" s="11" t="s">
        <v>878</v>
      </c>
      <c r="D16073" s="11" t="s">
        <v>662</v>
      </c>
      <c r="F16073" s="15">
        <f>IF(ISBLANK($D16073),"",IF(ISBLANK($E16073),VLOOKUP($D16073,$J:$K,2,FALSE),VLOOKUP($E16073,'Daycare Packages'!$A:$G,7,FALSE)))</f>
        <v>30</v>
      </c>
      <c r="G16073" s="15"/>
      <c r="H16073" s="15">
        <f t="shared" si="534"/>
        <v>30</v>
      </c>
      <c r="I16073" s="198">
        <f t="shared" si="535"/>
        <v>12</v>
      </c>
    </row>
    <row r="16074" spans="1:9" x14ac:dyDescent="0.3">
      <c r="A16074" s="10">
        <v>43812</v>
      </c>
      <c r="B16074" s="11" t="s">
        <v>876</v>
      </c>
      <c r="C16074" s="11" t="s">
        <v>877</v>
      </c>
      <c r="D16074" s="11" t="s">
        <v>662</v>
      </c>
      <c r="F16074" s="15">
        <f>IF(ISBLANK($D16074),"",IF(ISBLANK($E16074),VLOOKUP($D16074,$J:$K,2,FALSE),VLOOKUP($E16074,'Daycare Packages'!$A:$G,7,FALSE)))</f>
        <v>30</v>
      </c>
      <c r="G16074" s="15"/>
      <c r="H16074" s="15">
        <f t="shared" si="534"/>
        <v>30</v>
      </c>
      <c r="I16074" s="198">
        <f t="shared" si="535"/>
        <v>12</v>
      </c>
    </row>
    <row r="16075" spans="1:9" x14ac:dyDescent="0.3">
      <c r="A16075" s="10">
        <v>43812</v>
      </c>
      <c r="B16075" s="11" t="s">
        <v>1979</v>
      </c>
      <c r="C16075" s="11" t="s">
        <v>474</v>
      </c>
      <c r="D16075" s="11" t="s">
        <v>662</v>
      </c>
      <c r="E16075" s="11">
        <v>6921788</v>
      </c>
      <c r="F16075" s="15">
        <f>IF(ISBLANK($D16075),"",IF(ISBLANK($E16075),VLOOKUP($D16075,$J:$K,2,FALSE),VLOOKUP($E16075,'Daycare Packages'!$A:$G,7,FALSE)))</f>
        <v>23</v>
      </c>
      <c r="G16075" s="15"/>
      <c r="H16075" s="15">
        <f t="shared" si="534"/>
        <v>23</v>
      </c>
      <c r="I16075" s="198">
        <f t="shared" si="535"/>
        <v>12</v>
      </c>
    </row>
    <row r="16076" spans="1:9" x14ac:dyDescent="0.3">
      <c r="A16076" s="10">
        <v>43812</v>
      </c>
      <c r="B16076" s="11" t="s">
        <v>1165</v>
      </c>
      <c r="C16076" s="11" t="s">
        <v>1166</v>
      </c>
      <c r="D16076" s="11" t="s">
        <v>662</v>
      </c>
      <c r="E16076" s="11">
        <v>7052631</v>
      </c>
      <c r="F16076" s="15">
        <f>IF(ISBLANK($D16076),"",IF(ISBLANK($E16076),VLOOKUP($D16076,$J:$K,2,FALSE),VLOOKUP($E16076,'Daycare Packages'!$A:$G,7,FALSE)))</f>
        <v>27</v>
      </c>
      <c r="G16076" s="15"/>
      <c r="H16076" s="15">
        <f t="shared" si="534"/>
        <v>27</v>
      </c>
      <c r="I16076" s="198">
        <f t="shared" si="535"/>
        <v>12</v>
      </c>
    </row>
    <row r="16077" spans="1:9" x14ac:dyDescent="0.3">
      <c r="A16077" s="10">
        <v>43812</v>
      </c>
      <c r="B16077" s="11" t="s">
        <v>282</v>
      </c>
      <c r="C16077" s="11" t="s">
        <v>735</v>
      </c>
      <c r="D16077" s="11" t="s">
        <v>662</v>
      </c>
      <c r="F16077" s="15">
        <f>IF(ISBLANK($D16077),"",IF(ISBLANK($E16077),VLOOKUP($D16077,$J:$K,2,FALSE),VLOOKUP($E16077,'Daycare Packages'!$A:$G,7,FALSE)))</f>
        <v>30</v>
      </c>
      <c r="G16077" s="15"/>
      <c r="H16077" s="15">
        <f t="shared" si="534"/>
        <v>30</v>
      </c>
      <c r="I16077" s="198">
        <f t="shared" si="535"/>
        <v>12</v>
      </c>
    </row>
    <row r="16078" spans="1:9" x14ac:dyDescent="0.3">
      <c r="A16078" s="10">
        <v>43812</v>
      </c>
      <c r="B16078" s="11" t="s">
        <v>941</v>
      </c>
      <c r="C16078" s="11" t="s">
        <v>487</v>
      </c>
      <c r="D16078" s="11" t="s">
        <v>662</v>
      </c>
      <c r="F16078" s="15">
        <f>IF(ISBLANK($D16078),"",IF(ISBLANK($E16078),VLOOKUP($D16078,$J:$K,2,FALSE),VLOOKUP($E16078,'Daycare Packages'!$A:$G,7,FALSE)))</f>
        <v>30</v>
      </c>
      <c r="G16078" s="15"/>
      <c r="H16078" s="15">
        <f t="shared" si="534"/>
        <v>30</v>
      </c>
      <c r="I16078" s="198">
        <f t="shared" si="535"/>
        <v>12</v>
      </c>
    </row>
    <row r="16079" spans="1:9" x14ac:dyDescent="0.3">
      <c r="A16079" s="10">
        <v>43812</v>
      </c>
      <c r="B16079" s="11" t="s">
        <v>204</v>
      </c>
      <c r="C16079" s="11" t="s">
        <v>774</v>
      </c>
      <c r="D16079" s="11" t="s">
        <v>662</v>
      </c>
      <c r="F16079" s="15">
        <f>IF(ISBLANK($D16079),"",IF(ISBLANK($E16079),VLOOKUP($D16079,$J:$K,2,FALSE),VLOOKUP($E16079,'Daycare Packages'!$A:$G,7,FALSE)))</f>
        <v>30</v>
      </c>
      <c r="G16079" s="15"/>
      <c r="H16079" s="15">
        <f t="shared" si="534"/>
        <v>30</v>
      </c>
      <c r="I16079" s="198">
        <f t="shared" si="535"/>
        <v>12</v>
      </c>
    </row>
    <row r="16080" spans="1:9" x14ac:dyDescent="0.3">
      <c r="A16080" s="10">
        <v>43812</v>
      </c>
      <c r="B16080" s="11" t="s">
        <v>204</v>
      </c>
      <c r="C16080" s="11" t="s">
        <v>949</v>
      </c>
      <c r="D16080" s="11" t="s">
        <v>662</v>
      </c>
      <c r="F16080" s="15">
        <f>IF(ISBLANK($D16080),"",IF(ISBLANK($E16080),VLOOKUP($D16080,$J:$K,2,FALSE),VLOOKUP($E16080,'Daycare Packages'!$A:$G,7,FALSE)))</f>
        <v>30</v>
      </c>
      <c r="G16080" s="15"/>
      <c r="H16080" s="15">
        <f t="shared" si="534"/>
        <v>30</v>
      </c>
      <c r="I16080" s="198">
        <f t="shared" si="535"/>
        <v>12</v>
      </c>
    </row>
    <row r="16081" spans="1:9" x14ac:dyDescent="0.3">
      <c r="A16081" s="10">
        <v>43812</v>
      </c>
      <c r="B16081" s="11" t="s">
        <v>2367</v>
      </c>
      <c r="C16081" s="11" t="s">
        <v>631</v>
      </c>
      <c r="D16081" s="11" t="s">
        <v>662</v>
      </c>
      <c r="E16081" s="11">
        <v>7029339</v>
      </c>
      <c r="F16081" s="15">
        <f>IF(ISBLANK($D16081),"",IF(ISBLANK($E16081),VLOOKUP($D16081,$J:$K,2,FALSE),VLOOKUP($E16081,'Daycare Packages'!$A:$G,7,FALSE)))</f>
        <v>23</v>
      </c>
      <c r="G16081" s="15"/>
      <c r="H16081" s="15">
        <f t="shared" si="534"/>
        <v>23</v>
      </c>
      <c r="I16081" s="198">
        <f t="shared" si="535"/>
        <v>12</v>
      </c>
    </row>
    <row r="16082" spans="1:9" x14ac:dyDescent="0.3">
      <c r="A16082" s="10">
        <v>43812</v>
      </c>
      <c r="B16082" s="11" t="s">
        <v>172</v>
      </c>
      <c r="C16082" s="11" t="s">
        <v>773</v>
      </c>
      <c r="D16082" s="11" t="s">
        <v>662</v>
      </c>
      <c r="F16082" s="15">
        <f>IF(ISBLANK($D16082),"",IF(ISBLANK($E16082),VLOOKUP($D16082,$J:$K,2,FALSE),VLOOKUP($E16082,'Daycare Packages'!$A:$G,7,FALSE)))</f>
        <v>30</v>
      </c>
      <c r="G16082" s="15"/>
      <c r="H16082" s="15">
        <f t="shared" si="534"/>
        <v>30</v>
      </c>
      <c r="I16082" s="198">
        <f t="shared" si="535"/>
        <v>12</v>
      </c>
    </row>
    <row r="16083" spans="1:9" x14ac:dyDescent="0.3">
      <c r="A16083" s="10">
        <v>43812</v>
      </c>
      <c r="B16083" s="11" t="s">
        <v>153</v>
      </c>
      <c r="C16083" s="11" t="s">
        <v>1315</v>
      </c>
      <c r="D16083" s="11" t="s">
        <v>662</v>
      </c>
      <c r="E16083" s="11">
        <v>6916175</v>
      </c>
      <c r="F16083" s="15">
        <f>IF(ISBLANK($D16083),"",IF(ISBLANK($E16083),VLOOKUP($D16083,$J:$K,2,FALSE),VLOOKUP($E16083,'Daycare Packages'!$A:$G,7,FALSE)))</f>
        <v>27</v>
      </c>
      <c r="G16083" s="15"/>
      <c r="H16083" s="15">
        <f t="shared" si="534"/>
        <v>27</v>
      </c>
      <c r="I16083" s="198">
        <f t="shared" si="535"/>
        <v>12</v>
      </c>
    </row>
    <row r="16084" spans="1:9" x14ac:dyDescent="0.3">
      <c r="A16084" s="10">
        <v>43812</v>
      </c>
      <c r="B16084" s="11" t="s">
        <v>230</v>
      </c>
      <c r="C16084" s="11" t="s">
        <v>493</v>
      </c>
      <c r="D16084" s="11" t="s">
        <v>662</v>
      </c>
      <c r="F16084" s="15">
        <f>IF(ISBLANK($D16084),"",IF(ISBLANK($E16084),VLOOKUP($D16084,$J:$K,2,FALSE),VLOOKUP($E16084,'Daycare Packages'!$A:$G,7,FALSE)))</f>
        <v>30</v>
      </c>
      <c r="G16084" s="15"/>
      <c r="H16084" s="15">
        <f t="shared" si="534"/>
        <v>30</v>
      </c>
      <c r="I16084" s="198">
        <f t="shared" si="535"/>
        <v>12</v>
      </c>
    </row>
    <row r="16085" spans="1:9" x14ac:dyDescent="0.3">
      <c r="A16085" s="10">
        <v>43812</v>
      </c>
      <c r="B16085" s="11" t="s">
        <v>157</v>
      </c>
      <c r="C16085" s="11" t="s">
        <v>448</v>
      </c>
      <c r="D16085" s="11" t="s">
        <v>662</v>
      </c>
      <c r="E16085" s="11">
        <v>7027036</v>
      </c>
      <c r="F16085" s="15">
        <f>IF(ISBLANK($D16085),"",IF(ISBLANK($E16085),VLOOKUP($D16085,$J:$K,2,FALSE),VLOOKUP($E16085,'Daycare Packages'!$A:$G,7,FALSE)))</f>
        <v>27</v>
      </c>
      <c r="G16085" s="15"/>
      <c r="H16085" s="15">
        <f t="shared" si="534"/>
        <v>27</v>
      </c>
      <c r="I16085" s="198">
        <f t="shared" si="535"/>
        <v>12</v>
      </c>
    </row>
    <row r="16086" spans="1:9" x14ac:dyDescent="0.3">
      <c r="A16086" s="10">
        <v>43812</v>
      </c>
      <c r="B16086" s="11" t="s">
        <v>2583</v>
      </c>
      <c r="C16086" s="11" t="s">
        <v>2434</v>
      </c>
      <c r="D16086" s="11" t="s">
        <v>662</v>
      </c>
      <c r="E16086" s="11">
        <v>7025847</v>
      </c>
      <c r="F16086" s="15">
        <f>IF(ISBLANK($D16086),"",IF(ISBLANK($E16086),VLOOKUP($D16086,$J:$K,2,FALSE),VLOOKUP($E16086,'Daycare Packages'!$A:$G,7,FALSE)))</f>
        <v>27</v>
      </c>
      <c r="G16086" s="15"/>
      <c r="H16086" s="15">
        <f t="shared" si="534"/>
        <v>27</v>
      </c>
      <c r="I16086" s="198">
        <f t="shared" si="535"/>
        <v>12</v>
      </c>
    </row>
    <row r="16087" spans="1:9" x14ac:dyDescent="0.3">
      <c r="A16087" s="10">
        <v>43812</v>
      </c>
      <c r="B16087" s="11" t="s">
        <v>147</v>
      </c>
      <c r="C16087" s="11" t="s">
        <v>796</v>
      </c>
      <c r="D16087" s="11" t="s">
        <v>662</v>
      </c>
      <c r="E16087" s="11">
        <v>6931199</v>
      </c>
      <c r="F16087" s="15">
        <f>IF(ISBLANK($D16087),"",IF(ISBLANK($E16087),VLOOKUP($D16087,$J:$K,2,FALSE),VLOOKUP($E16087,'Daycare Packages'!$A:$G,7,FALSE)))</f>
        <v>23</v>
      </c>
      <c r="G16087" s="15"/>
      <c r="H16087" s="15">
        <f t="shared" si="534"/>
        <v>23</v>
      </c>
      <c r="I16087" s="198">
        <f t="shared" si="535"/>
        <v>12</v>
      </c>
    </row>
    <row r="16088" spans="1:9" x14ac:dyDescent="0.3">
      <c r="A16088" s="10">
        <v>43812</v>
      </c>
      <c r="B16088" s="11" t="s">
        <v>140</v>
      </c>
      <c r="C16088" s="11" t="s">
        <v>475</v>
      </c>
      <c r="D16088" s="11" t="s">
        <v>662</v>
      </c>
      <c r="E16088" s="11">
        <v>7008781</v>
      </c>
      <c r="F16088" s="15">
        <f>IF(ISBLANK($D16088),"",IF(ISBLANK($E16088),VLOOKUP($D16088,$J:$K,2,FALSE),VLOOKUP($E16088,'Daycare Packages'!$A:$G,7,FALSE)))</f>
        <v>26</v>
      </c>
      <c r="G16088" s="15"/>
      <c r="H16088" s="15">
        <f t="shared" si="534"/>
        <v>26</v>
      </c>
      <c r="I16088" s="198">
        <f t="shared" si="535"/>
        <v>12</v>
      </c>
    </row>
    <row r="16089" spans="1:9" x14ac:dyDescent="0.3">
      <c r="A16089" s="10">
        <v>43812</v>
      </c>
      <c r="B16089" s="11" t="s">
        <v>894</v>
      </c>
      <c r="C16089" s="11" t="s">
        <v>622</v>
      </c>
      <c r="D16089" s="11" t="s">
        <v>662</v>
      </c>
      <c r="E16089" s="11">
        <v>7001042</v>
      </c>
      <c r="F16089" s="15">
        <f>IF(ISBLANK($D16089),"",IF(ISBLANK($E16089),VLOOKUP($D16089,$J:$K,2,FALSE),VLOOKUP($E16089,'Daycare Packages'!$A:$G,7,FALSE)))</f>
        <v>26</v>
      </c>
      <c r="G16089" s="15"/>
      <c r="H16089" s="15">
        <f t="shared" si="534"/>
        <v>26</v>
      </c>
      <c r="I16089" s="198">
        <f t="shared" si="535"/>
        <v>12</v>
      </c>
    </row>
    <row r="16090" spans="1:9" x14ac:dyDescent="0.3">
      <c r="A16090" s="10">
        <v>43812</v>
      </c>
      <c r="B16090" s="11" t="s">
        <v>894</v>
      </c>
      <c r="C16090" s="11" t="s">
        <v>895</v>
      </c>
      <c r="D16090" s="11" t="s">
        <v>662</v>
      </c>
      <c r="E16090" s="11">
        <v>7047778</v>
      </c>
      <c r="F16090" s="15">
        <f>IF(ISBLANK($D16090),"",IF(ISBLANK($E16090),VLOOKUP($D16090,$J:$K,2,FALSE),VLOOKUP($E16090,'Daycare Packages'!$A:$G,7,FALSE)))</f>
        <v>26</v>
      </c>
      <c r="G16090" s="15"/>
      <c r="H16090" s="15">
        <f t="shared" si="534"/>
        <v>26</v>
      </c>
      <c r="I16090" s="198">
        <f t="shared" si="535"/>
        <v>12</v>
      </c>
    </row>
    <row r="16091" spans="1:9" x14ac:dyDescent="0.3">
      <c r="A16091" s="10">
        <v>43812</v>
      </c>
      <c r="B16091" s="11" t="s">
        <v>138</v>
      </c>
      <c r="C16091" s="11" t="s">
        <v>573</v>
      </c>
      <c r="D16091" s="11" t="s">
        <v>662</v>
      </c>
      <c r="E16091" s="11">
        <v>7015428</v>
      </c>
      <c r="F16091" s="15">
        <f>IF(ISBLANK($D16091),"",IF(ISBLANK($E16091),VLOOKUP($D16091,$J:$K,2,FALSE),VLOOKUP($E16091,'Daycare Packages'!$A:$G,7,FALSE)))</f>
        <v>23</v>
      </c>
      <c r="G16091" s="15"/>
      <c r="H16091" s="15">
        <f t="shared" si="534"/>
        <v>23</v>
      </c>
      <c r="I16091" s="198">
        <f t="shared" si="535"/>
        <v>12</v>
      </c>
    </row>
    <row r="16092" spans="1:9" x14ac:dyDescent="0.3">
      <c r="A16092" s="10">
        <v>43812</v>
      </c>
      <c r="B16092" s="11" t="s">
        <v>2031</v>
      </c>
      <c r="C16092" s="11" t="s">
        <v>2032</v>
      </c>
      <c r="D16092" s="11" t="s">
        <v>662</v>
      </c>
      <c r="F16092" s="15">
        <f>IF(ISBLANK($D16092),"",IF(ISBLANK($E16092),VLOOKUP($D16092,$J:$K,2,FALSE),VLOOKUP($E16092,'Daycare Packages'!$A:$G,7,FALSE)))</f>
        <v>30</v>
      </c>
      <c r="G16092" s="15">
        <v>6</v>
      </c>
      <c r="H16092" s="15">
        <f t="shared" si="534"/>
        <v>36</v>
      </c>
      <c r="I16092" s="198">
        <f t="shared" si="535"/>
        <v>12</v>
      </c>
    </row>
    <row r="16093" spans="1:9" x14ac:dyDescent="0.3">
      <c r="A16093" s="55">
        <v>43812</v>
      </c>
      <c r="B16093" s="56" t="s">
        <v>193</v>
      </c>
      <c r="C16093" s="56" t="s">
        <v>776</v>
      </c>
      <c r="D16093" s="56" t="s">
        <v>659</v>
      </c>
      <c r="E16093" s="56"/>
      <c r="F16093" s="59">
        <f>IF(ISBLANK($D16093),"",IF(ISBLANK($E16093),VLOOKUP($D16093,$J:$K,2,FALSE),VLOOKUP($E16093,'Daycare Packages'!$A:$G,7,FALSE)))</f>
        <v>20</v>
      </c>
      <c r="G16093" s="59"/>
      <c r="H16093" s="59">
        <f t="shared" si="534"/>
        <v>20</v>
      </c>
      <c r="I16093" s="198">
        <f t="shared" si="535"/>
        <v>12</v>
      </c>
    </row>
    <row r="16094" spans="1:9" x14ac:dyDescent="0.3">
      <c r="A16094" s="10">
        <v>43813</v>
      </c>
      <c r="B16094" s="11" t="s">
        <v>1540</v>
      </c>
      <c r="C16094" s="11" t="s">
        <v>1541</v>
      </c>
      <c r="D16094" s="11" t="s">
        <v>659</v>
      </c>
      <c r="F16094" s="15">
        <f>IF(ISBLANK($D16094),"",IF(ISBLANK($E16094),VLOOKUP($D16094,$J:$K,2,FALSE),VLOOKUP($E16094,'Daycare Packages'!$A:$G,7,FALSE)))</f>
        <v>20</v>
      </c>
      <c r="G16094" s="15"/>
      <c r="H16094" s="15">
        <f t="shared" si="534"/>
        <v>20</v>
      </c>
      <c r="I16094" s="198">
        <f t="shared" si="535"/>
        <v>12</v>
      </c>
    </row>
    <row r="16095" spans="1:9" x14ac:dyDescent="0.3">
      <c r="A16095" s="10">
        <v>43813</v>
      </c>
      <c r="B16095" s="11" t="s">
        <v>836</v>
      </c>
      <c r="C16095" s="11" t="s">
        <v>498</v>
      </c>
      <c r="D16095" s="11" t="s">
        <v>662</v>
      </c>
      <c r="F16095" s="15">
        <f>IF(ISBLANK($D16095),"",IF(ISBLANK($E16095),VLOOKUP($D16095,$J:$K,2,FALSE),VLOOKUP($E16095,'Daycare Packages'!$A:$G,7,FALSE)))</f>
        <v>30</v>
      </c>
      <c r="G16095" s="15"/>
      <c r="H16095" s="15">
        <f t="shared" si="534"/>
        <v>30</v>
      </c>
      <c r="I16095" s="198">
        <f t="shared" si="535"/>
        <v>12</v>
      </c>
    </row>
    <row r="16096" spans="1:9" x14ac:dyDescent="0.3">
      <c r="A16096" s="10">
        <v>43813</v>
      </c>
      <c r="B16096" s="11" t="s">
        <v>196</v>
      </c>
      <c r="C16096" s="11" t="s">
        <v>432</v>
      </c>
      <c r="D16096" s="11" t="s">
        <v>662</v>
      </c>
      <c r="E16096" s="11">
        <v>6971705</v>
      </c>
      <c r="F16096" s="15">
        <f>IF(ISBLANK($D16096),"",IF(ISBLANK($E16096),VLOOKUP($D16096,$J:$K,2,FALSE),VLOOKUP($E16096,'Daycare Packages'!$A:$G,7,FALSE)))</f>
        <v>25</v>
      </c>
      <c r="G16096" s="15"/>
      <c r="H16096" s="15">
        <f t="shared" si="534"/>
        <v>25</v>
      </c>
      <c r="I16096" s="198">
        <f t="shared" si="535"/>
        <v>12</v>
      </c>
    </row>
    <row r="16097" spans="1:9" x14ac:dyDescent="0.3">
      <c r="A16097" s="10">
        <v>43813</v>
      </c>
      <c r="B16097" s="11" t="s">
        <v>1979</v>
      </c>
      <c r="C16097" s="11" t="s">
        <v>474</v>
      </c>
      <c r="D16097" s="11" t="s">
        <v>662</v>
      </c>
      <c r="E16097" s="11">
        <v>6921788</v>
      </c>
      <c r="F16097" s="15">
        <f>IF(ISBLANK($D16097),"",IF(ISBLANK($E16097),VLOOKUP($D16097,$J:$K,2,FALSE),VLOOKUP($E16097,'Daycare Packages'!$A:$G,7,FALSE)))</f>
        <v>23</v>
      </c>
      <c r="G16097" s="15"/>
      <c r="H16097" s="15">
        <f t="shared" ref="H16097:H16160" si="536">IF(ISBLANK(D16097),"",SUM(F16097:G16097))</f>
        <v>23</v>
      </c>
      <c r="I16097" s="198">
        <f t="shared" si="535"/>
        <v>12</v>
      </c>
    </row>
    <row r="16098" spans="1:9" x14ac:dyDescent="0.3">
      <c r="A16098" s="10">
        <v>43813</v>
      </c>
      <c r="B16098" s="11" t="s">
        <v>1352</v>
      </c>
      <c r="C16098" s="11" t="s">
        <v>1353</v>
      </c>
      <c r="D16098" s="11" t="s">
        <v>662</v>
      </c>
      <c r="E16098" s="11">
        <v>6938396</v>
      </c>
      <c r="F16098" s="15">
        <f>IF(ISBLANK($D16098),"",IF(ISBLANK($E16098),VLOOKUP($D16098,$J:$K,2,FALSE),VLOOKUP($E16098,'Daycare Packages'!$A:$G,7,FALSE)))</f>
        <v>27</v>
      </c>
      <c r="G16098" s="15"/>
      <c r="H16098" s="15">
        <f t="shared" si="536"/>
        <v>27</v>
      </c>
      <c r="I16098" s="198">
        <f t="shared" si="535"/>
        <v>12</v>
      </c>
    </row>
    <row r="16099" spans="1:9" x14ac:dyDescent="0.3">
      <c r="A16099" s="10">
        <v>43813</v>
      </c>
      <c r="B16099" s="11" t="s">
        <v>318</v>
      </c>
      <c r="C16099" s="11" t="s">
        <v>723</v>
      </c>
      <c r="D16099" s="11" t="s">
        <v>662</v>
      </c>
      <c r="F16099" s="15">
        <f>IF(ISBLANK($D16099),"",IF(ISBLANK($E16099),VLOOKUP($D16099,$J:$K,2,FALSE),VLOOKUP($E16099,'Daycare Packages'!$A:$G,7,FALSE)))</f>
        <v>30</v>
      </c>
      <c r="G16099" s="15"/>
      <c r="H16099" s="15">
        <f t="shared" si="536"/>
        <v>30</v>
      </c>
      <c r="I16099" s="198">
        <f t="shared" si="535"/>
        <v>12</v>
      </c>
    </row>
    <row r="16100" spans="1:9" x14ac:dyDescent="0.3">
      <c r="A16100" s="10">
        <v>43813</v>
      </c>
      <c r="B16100" s="11" t="s">
        <v>783</v>
      </c>
      <c r="C16100" s="11" t="s">
        <v>514</v>
      </c>
      <c r="D16100" s="11" t="s">
        <v>662</v>
      </c>
      <c r="F16100" s="15">
        <f>IF(ISBLANK($D16100),"",IF(ISBLANK($E16100),VLOOKUP($D16100,$J:$K,2,FALSE),VLOOKUP($E16100,'Daycare Packages'!$A:$G,7,FALSE)))</f>
        <v>30</v>
      </c>
      <c r="G16100" s="15"/>
      <c r="H16100" s="15">
        <f t="shared" si="536"/>
        <v>30</v>
      </c>
      <c r="I16100" s="198">
        <f t="shared" si="535"/>
        <v>12</v>
      </c>
    </row>
    <row r="16101" spans="1:9" x14ac:dyDescent="0.3">
      <c r="A16101" s="10">
        <v>43813</v>
      </c>
      <c r="B16101" s="11" t="s">
        <v>894</v>
      </c>
      <c r="C16101" s="11" t="s">
        <v>895</v>
      </c>
      <c r="D16101" s="11" t="s">
        <v>662</v>
      </c>
      <c r="E16101" s="11">
        <v>7047778</v>
      </c>
      <c r="F16101" s="15">
        <f>IF(ISBLANK($D16101),"",IF(ISBLANK($E16101),VLOOKUP($D16101,$J:$K,2,FALSE),VLOOKUP($E16101,'Daycare Packages'!$A:$G,7,FALSE)))</f>
        <v>26</v>
      </c>
      <c r="G16101" s="15"/>
      <c r="H16101" s="15">
        <f t="shared" si="536"/>
        <v>26</v>
      </c>
      <c r="I16101" s="198">
        <f t="shared" si="535"/>
        <v>12</v>
      </c>
    </row>
    <row r="16102" spans="1:9" x14ac:dyDescent="0.3">
      <c r="A16102" s="10">
        <v>43813</v>
      </c>
      <c r="B16102" s="11" t="s">
        <v>894</v>
      </c>
      <c r="C16102" s="11" t="s">
        <v>622</v>
      </c>
      <c r="D16102" s="11" t="s">
        <v>662</v>
      </c>
      <c r="E16102" s="11">
        <v>7047778</v>
      </c>
      <c r="F16102" s="15">
        <f>IF(ISBLANK($D16102),"",IF(ISBLANK($E16102),VLOOKUP($D16102,$J:$K,2,FALSE),VLOOKUP($E16102,'Daycare Packages'!$A:$G,7,FALSE)))</f>
        <v>26</v>
      </c>
      <c r="G16102" s="15"/>
      <c r="H16102" s="15">
        <f t="shared" si="536"/>
        <v>26</v>
      </c>
      <c r="I16102" s="198">
        <f t="shared" si="535"/>
        <v>12</v>
      </c>
    </row>
    <row r="16103" spans="1:9" x14ac:dyDescent="0.3">
      <c r="A16103" s="10">
        <v>43813</v>
      </c>
      <c r="B16103" s="11" t="s">
        <v>2752</v>
      </c>
      <c r="C16103" s="11" t="s">
        <v>714</v>
      </c>
      <c r="D16103" s="11" t="s">
        <v>662</v>
      </c>
      <c r="F16103" s="15">
        <f>IF(ISBLANK($D16103),"",IF(ISBLANK($E16103),VLOOKUP($D16103,$J:$K,2,FALSE),VLOOKUP($E16103,'Daycare Packages'!$A:$G,7,FALSE)))</f>
        <v>30</v>
      </c>
      <c r="G16103" s="15"/>
      <c r="H16103" s="15">
        <f t="shared" si="536"/>
        <v>30</v>
      </c>
      <c r="I16103" s="198">
        <f t="shared" si="535"/>
        <v>12</v>
      </c>
    </row>
    <row r="16104" spans="1:9" x14ac:dyDescent="0.3">
      <c r="A16104" s="10">
        <v>43813</v>
      </c>
      <c r="B16104" s="11" t="s">
        <v>1947</v>
      </c>
      <c r="C16104" s="11" t="s">
        <v>1948</v>
      </c>
      <c r="D16104" s="11" t="s">
        <v>662</v>
      </c>
      <c r="F16104" s="15">
        <f>IF(ISBLANK($D16104),"",IF(ISBLANK($E16104),VLOOKUP($D16104,$J:$K,2,FALSE),VLOOKUP($E16104,'Daycare Packages'!$A:$G,7,FALSE)))</f>
        <v>30</v>
      </c>
      <c r="G16104" s="15"/>
      <c r="H16104" s="15">
        <f t="shared" si="536"/>
        <v>30</v>
      </c>
      <c r="I16104" s="198">
        <f t="shared" si="535"/>
        <v>12</v>
      </c>
    </row>
    <row r="16105" spans="1:9" x14ac:dyDescent="0.3">
      <c r="A16105" s="10">
        <v>43813</v>
      </c>
      <c r="B16105" s="11" t="s">
        <v>1165</v>
      </c>
      <c r="C16105" s="11" t="s">
        <v>1166</v>
      </c>
      <c r="D16105" s="11" t="s">
        <v>662</v>
      </c>
      <c r="E16105" s="11">
        <v>7052631</v>
      </c>
      <c r="F16105" s="15">
        <f>IF(ISBLANK($D16105),"",IF(ISBLANK($E16105),VLOOKUP($D16105,$J:$K,2,FALSE),VLOOKUP($E16105,'Daycare Packages'!$A:$G,7,FALSE)))</f>
        <v>27</v>
      </c>
      <c r="G16105" s="15"/>
      <c r="H16105" s="15">
        <f t="shared" si="536"/>
        <v>27</v>
      </c>
      <c r="I16105" s="198">
        <f t="shared" si="535"/>
        <v>12</v>
      </c>
    </row>
    <row r="16106" spans="1:9" x14ac:dyDescent="0.3">
      <c r="A16106" s="10">
        <v>43813</v>
      </c>
      <c r="B16106" s="11" t="s">
        <v>217</v>
      </c>
      <c r="C16106" s="11" t="s">
        <v>402</v>
      </c>
      <c r="D16106" s="11" t="s">
        <v>662</v>
      </c>
      <c r="E16106" s="11">
        <v>7001066</v>
      </c>
      <c r="F16106" s="15">
        <f>IF(ISBLANK($D16106),"",IF(ISBLANK($E16106),VLOOKUP($D16106,$J:$K,2,FALSE),VLOOKUP($E16106,'Daycare Packages'!$A:$G,7,FALSE)))</f>
        <v>26</v>
      </c>
      <c r="G16106" s="15"/>
      <c r="H16106" s="15">
        <f t="shared" si="536"/>
        <v>26</v>
      </c>
      <c r="I16106" s="198">
        <f t="shared" si="535"/>
        <v>12</v>
      </c>
    </row>
    <row r="16107" spans="1:9" x14ac:dyDescent="0.3">
      <c r="A16107" s="55">
        <v>43813</v>
      </c>
      <c r="B16107" s="56" t="s">
        <v>2745</v>
      </c>
      <c r="C16107" s="56" t="s">
        <v>2341</v>
      </c>
      <c r="D16107" s="56" t="s">
        <v>662</v>
      </c>
      <c r="E16107" s="56">
        <v>6999978</v>
      </c>
      <c r="F16107" s="59">
        <f>IF(ISBLANK($D16107),"",IF(ISBLANK($E16107),VLOOKUP($D16107,$J:$K,2,FALSE),VLOOKUP($E16107,'Daycare Packages'!$A:$G,7,FALSE)))</f>
        <v>26</v>
      </c>
      <c r="G16107" s="59"/>
      <c r="H16107" s="59">
        <f t="shared" si="536"/>
        <v>26</v>
      </c>
      <c r="I16107" s="198">
        <f t="shared" si="535"/>
        <v>12</v>
      </c>
    </row>
    <row r="16108" spans="1:9" x14ac:dyDescent="0.3">
      <c r="A16108" s="10">
        <v>43814</v>
      </c>
      <c r="B16108" s="11" t="s">
        <v>806</v>
      </c>
      <c r="C16108" s="11" t="s">
        <v>627</v>
      </c>
      <c r="D16108" s="11" t="s">
        <v>659</v>
      </c>
      <c r="F16108" s="15">
        <f>IF(ISBLANK($D16108),"",IF(ISBLANK($E16108),VLOOKUP($D16108,$J:$K,2,FALSE),VLOOKUP($E16108,'Daycare Packages'!$A:$G,7,FALSE)))</f>
        <v>20</v>
      </c>
      <c r="G16108" s="15"/>
      <c r="H16108" s="15">
        <f t="shared" si="536"/>
        <v>20</v>
      </c>
      <c r="I16108" s="198">
        <f t="shared" si="535"/>
        <v>12</v>
      </c>
    </row>
    <row r="16109" spans="1:9" x14ac:dyDescent="0.3">
      <c r="A16109" s="10">
        <v>43814</v>
      </c>
      <c r="B16109" s="11" t="s">
        <v>1535</v>
      </c>
      <c r="C16109" s="11" t="s">
        <v>846</v>
      </c>
      <c r="D16109" s="11" t="s">
        <v>659</v>
      </c>
      <c r="F16109" s="15">
        <f>IF(ISBLANK($D16109),"",IF(ISBLANK($E16109),VLOOKUP($D16109,$J:$K,2,FALSE),VLOOKUP($E16109,'Daycare Packages'!$A:$G,7,FALSE)))</f>
        <v>20</v>
      </c>
      <c r="G16109" s="15"/>
      <c r="H16109" s="15">
        <f t="shared" si="536"/>
        <v>20</v>
      </c>
      <c r="I16109" s="198">
        <f t="shared" si="535"/>
        <v>12</v>
      </c>
    </row>
    <row r="16110" spans="1:9" x14ac:dyDescent="0.3">
      <c r="A16110" s="10">
        <v>43814</v>
      </c>
      <c r="B16110" s="11" t="s">
        <v>2753</v>
      </c>
      <c r="C16110" s="11" t="s">
        <v>578</v>
      </c>
      <c r="D16110" s="11" t="s">
        <v>662</v>
      </c>
      <c r="E16110" s="11">
        <v>6695845</v>
      </c>
      <c r="F16110" s="15">
        <f>IF(ISBLANK($D16110),"",IF(ISBLANK($E16110),VLOOKUP($D16110,$J:$K,2,FALSE),VLOOKUP($E16110,'Daycare Packages'!$A:$G,7,FALSE)))</f>
        <v>22</v>
      </c>
      <c r="G16110" s="15"/>
      <c r="H16110" s="15">
        <f t="shared" si="536"/>
        <v>22</v>
      </c>
      <c r="I16110" s="198">
        <f t="shared" si="535"/>
        <v>12</v>
      </c>
    </row>
    <row r="16111" spans="1:9" x14ac:dyDescent="0.3">
      <c r="A16111" s="10">
        <v>43814</v>
      </c>
      <c r="B16111" s="11" t="s">
        <v>175</v>
      </c>
      <c r="C16111" s="11" t="s">
        <v>433</v>
      </c>
      <c r="D16111" s="11" t="s">
        <v>662</v>
      </c>
      <c r="E16111" s="11">
        <v>6966328</v>
      </c>
      <c r="F16111" s="15">
        <f>IF(ISBLANK($D16111),"",IF(ISBLANK($E16111),VLOOKUP($D16111,$J:$K,2,FALSE),VLOOKUP($E16111,'Daycare Packages'!$A:$G,7,FALSE)))</f>
        <v>23</v>
      </c>
      <c r="G16111" s="15"/>
      <c r="H16111" s="15">
        <f t="shared" si="536"/>
        <v>23</v>
      </c>
      <c r="I16111" s="198">
        <f t="shared" si="535"/>
        <v>12</v>
      </c>
    </row>
    <row r="16112" spans="1:9" x14ac:dyDescent="0.3">
      <c r="A16112" s="10">
        <v>43814</v>
      </c>
      <c r="B16112" s="11" t="s">
        <v>1321</v>
      </c>
      <c r="C16112" s="11" t="s">
        <v>1117</v>
      </c>
      <c r="D16112" s="11" t="s">
        <v>662</v>
      </c>
      <c r="E16112" s="11">
        <v>6979724</v>
      </c>
      <c r="F16112" s="15">
        <f>IF(ISBLANK($D16112),"",IF(ISBLANK($E16112),VLOOKUP($D16112,$J:$K,2,FALSE),VLOOKUP($E16112,'Daycare Packages'!$A:$G,7,FALSE)))</f>
        <v>26</v>
      </c>
      <c r="G16112" s="15"/>
      <c r="H16112" s="15">
        <f t="shared" si="536"/>
        <v>26</v>
      </c>
      <c r="I16112" s="198">
        <f t="shared" si="535"/>
        <v>12</v>
      </c>
    </row>
    <row r="16113" spans="1:9" x14ac:dyDescent="0.3">
      <c r="A16113" s="10">
        <v>43814</v>
      </c>
      <c r="B16113" s="11" t="s">
        <v>1321</v>
      </c>
      <c r="C16113" s="11" t="s">
        <v>1322</v>
      </c>
      <c r="D16113" s="11" t="s">
        <v>662</v>
      </c>
      <c r="E16113" s="11">
        <v>6979724</v>
      </c>
      <c r="F16113" s="15">
        <f>IF(ISBLANK($D16113),"",IF(ISBLANK($E16113),VLOOKUP($D16113,$J:$K,2,FALSE),VLOOKUP($E16113,'Daycare Packages'!$A:$G,7,FALSE)))</f>
        <v>26</v>
      </c>
      <c r="G16113" s="15"/>
      <c r="H16113" s="15">
        <f t="shared" si="536"/>
        <v>26</v>
      </c>
      <c r="I16113" s="198">
        <f t="shared" si="535"/>
        <v>12</v>
      </c>
    </row>
    <row r="16114" spans="1:9" x14ac:dyDescent="0.3">
      <c r="A16114" s="10">
        <v>43814</v>
      </c>
      <c r="B16114" s="11" t="s">
        <v>2421</v>
      </c>
      <c r="C16114" s="11" t="s">
        <v>631</v>
      </c>
      <c r="D16114" s="11" t="s">
        <v>662</v>
      </c>
      <c r="F16114" s="15">
        <f>IF(ISBLANK($D16114),"",IF(ISBLANK($E16114),VLOOKUP($D16114,$J:$K,2,FALSE),VLOOKUP($E16114,'Daycare Packages'!$A:$G,7,FALSE)))</f>
        <v>30</v>
      </c>
      <c r="G16114" s="15"/>
      <c r="H16114" s="15">
        <f t="shared" si="536"/>
        <v>30</v>
      </c>
      <c r="I16114" s="198">
        <f t="shared" si="535"/>
        <v>12</v>
      </c>
    </row>
    <row r="16115" spans="1:9" x14ac:dyDescent="0.3">
      <c r="A16115" s="10">
        <v>43814</v>
      </c>
      <c r="B16115" s="11" t="s">
        <v>783</v>
      </c>
      <c r="C16115" s="11" t="s">
        <v>514</v>
      </c>
      <c r="D16115" s="11" t="s">
        <v>662</v>
      </c>
      <c r="F16115" s="15">
        <f>IF(ISBLANK($D16115),"",IF(ISBLANK($E16115),VLOOKUP($D16115,$J:$K,2,FALSE),VLOOKUP($E16115,'Daycare Packages'!$A:$G,7,FALSE)))</f>
        <v>30</v>
      </c>
      <c r="G16115" s="15"/>
      <c r="H16115" s="15">
        <f t="shared" si="536"/>
        <v>30</v>
      </c>
      <c r="I16115" s="198">
        <f t="shared" si="535"/>
        <v>12</v>
      </c>
    </row>
    <row r="16116" spans="1:9" x14ac:dyDescent="0.3">
      <c r="A16116" s="10">
        <v>43814</v>
      </c>
      <c r="B16116" s="11" t="s">
        <v>182</v>
      </c>
      <c r="C16116" s="11" t="s">
        <v>685</v>
      </c>
      <c r="D16116" s="11" t="s">
        <v>662</v>
      </c>
      <c r="E16116" s="11">
        <v>7031166</v>
      </c>
      <c r="F16116" s="15">
        <f>IF(ISBLANK($D16116),"",IF(ISBLANK($E16116),VLOOKUP($D16116,$J:$K,2,FALSE),VLOOKUP($E16116,'Daycare Packages'!$A:$G,7,FALSE)))</f>
        <v>20.7</v>
      </c>
      <c r="G16116" s="15"/>
      <c r="H16116" s="15">
        <f t="shared" si="536"/>
        <v>20.7</v>
      </c>
      <c r="I16116" s="198">
        <f t="shared" si="535"/>
        <v>12</v>
      </c>
    </row>
    <row r="16117" spans="1:9" x14ac:dyDescent="0.3">
      <c r="A16117" s="10">
        <v>43814</v>
      </c>
      <c r="B16117" s="11" t="s">
        <v>1968</v>
      </c>
      <c r="C16117" s="11" t="s">
        <v>1969</v>
      </c>
      <c r="D16117" s="11" t="s">
        <v>662</v>
      </c>
      <c r="F16117" s="15">
        <f>IF(ISBLANK($D16117),"",IF(ISBLANK($E16117),VLOOKUP($D16117,$J:$K,2,FALSE),VLOOKUP($E16117,'Daycare Packages'!$A:$G,7,FALSE)))</f>
        <v>30</v>
      </c>
      <c r="G16117" s="15"/>
      <c r="H16117" s="15">
        <f t="shared" si="536"/>
        <v>30</v>
      </c>
      <c r="I16117" s="198">
        <f t="shared" si="535"/>
        <v>12</v>
      </c>
    </row>
    <row r="16118" spans="1:9" x14ac:dyDescent="0.3">
      <c r="A16118" s="55">
        <v>43814</v>
      </c>
      <c r="B16118" s="56" t="s">
        <v>1968</v>
      </c>
      <c r="C16118" s="56" t="s">
        <v>923</v>
      </c>
      <c r="D16118" s="56" t="s">
        <v>662</v>
      </c>
      <c r="E16118" s="56"/>
      <c r="F16118" s="59">
        <f>IF(ISBLANK($D16118),"",IF(ISBLANK($E16118),VLOOKUP($D16118,$J:$K,2,FALSE),VLOOKUP($E16118,'Daycare Packages'!$A:$G,7,FALSE)))</f>
        <v>30</v>
      </c>
      <c r="G16118" s="59"/>
      <c r="H16118" s="59">
        <f t="shared" si="536"/>
        <v>30</v>
      </c>
      <c r="I16118" s="198">
        <f t="shared" si="535"/>
        <v>12</v>
      </c>
    </row>
    <row r="16119" spans="1:9" x14ac:dyDescent="0.3">
      <c r="F16119" s="15" t="str">
        <f>IF(ISBLANK($D16119),"",IF(ISBLANK($E16119),VLOOKUP($D16119,$J:$K,2,FALSE),VLOOKUP($E16119,'Daycare Packages'!$A:$G,7,FALSE)))</f>
        <v/>
      </c>
      <c r="G16119" s="15"/>
      <c r="H16119" s="15" t="str">
        <f t="shared" si="536"/>
        <v/>
      </c>
      <c r="I16119" s="198"/>
    </row>
    <row r="16120" spans="1:9" x14ac:dyDescent="0.3">
      <c r="F16120" s="15" t="str">
        <f>IF(ISBLANK($D16120),"",IF(ISBLANK($E16120),VLOOKUP($D16120,$J:$K,2,FALSE),VLOOKUP($E16120,'Daycare Packages'!$A:$G,7,FALSE)))</f>
        <v/>
      </c>
      <c r="G16120" s="15"/>
      <c r="H16120" s="15" t="str">
        <f t="shared" si="536"/>
        <v/>
      </c>
      <c r="I16120" s="198">
        <f t="shared" si="535"/>
        <v>0</v>
      </c>
    </row>
    <row r="16121" spans="1:9" x14ac:dyDescent="0.3">
      <c r="F16121" s="15" t="str">
        <f>IF(ISBLANK($D16121),"",IF(ISBLANK($E16121),VLOOKUP($D16121,$J:$K,2,FALSE),VLOOKUP($E16121,'Daycare Packages'!$A:$G,7,FALSE)))</f>
        <v/>
      </c>
      <c r="G16121" s="15"/>
      <c r="H16121" s="15" t="str">
        <f t="shared" si="536"/>
        <v/>
      </c>
      <c r="I16121" s="198"/>
    </row>
    <row r="16122" spans="1:9" x14ac:dyDescent="0.3">
      <c r="F16122" s="15" t="str">
        <f>IF(ISBLANK($D16122),"",IF(ISBLANK($E16122),VLOOKUP($D16122,$J:$K,2,FALSE),VLOOKUP($E16122,'Daycare Packages'!$A:$G,7,FALSE)))</f>
        <v/>
      </c>
      <c r="G16122" s="15"/>
      <c r="H16122" s="15" t="str">
        <f t="shared" si="536"/>
        <v/>
      </c>
      <c r="I16122" s="198"/>
    </row>
    <row r="16123" spans="1:9" x14ac:dyDescent="0.3">
      <c r="F16123" s="15" t="str">
        <f>IF(ISBLANK($D16123),"",IF(ISBLANK($E16123),VLOOKUP($D16123,$J:$K,2,FALSE),VLOOKUP($E16123,'Daycare Packages'!$A:$G,7,FALSE)))</f>
        <v/>
      </c>
      <c r="G16123" s="15"/>
      <c r="H16123" s="15" t="str">
        <f t="shared" si="536"/>
        <v/>
      </c>
      <c r="I16123" s="198"/>
    </row>
    <row r="16124" spans="1:9" x14ac:dyDescent="0.3">
      <c r="F16124" s="15" t="str">
        <f>IF(ISBLANK($D16124),"",IF(ISBLANK($E16124),VLOOKUP($D16124,$J:$K,2,FALSE),VLOOKUP($E16124,'Daycare Packages'!$A:$G,7,FALSE)))</f>
        <v/>
      </c>
      <c r="G16124" s="15"/>
      <c r="H16124" s="15" t="str">
        <f t="shared" si="536"/>
        <v/>
      </c>
      <c r="I16124" s="198"/>
    </row>
    <row r="16125" spans="1:9" x14ac:dyDescent="0.3">
      <c r="F16125" s="15" t="str">
        <f>IF(ISBLANK($D16125),"",IF(ISBLANK($E16125),VLOOKUP($D16125,$J:$K,2,FALSE),VLOOKUP($E16125,'Daycare Packages'!$A:$G,7,FALSE)))</f>
        <v/>
      </c>
      <c r="G16125" s="15"/>
      <c r="H16125" s="15" t="str">
        <f t="shared" si="536"/>
        <v/>
      </c>
      <c r="I16125" s="198"/>
    </row>
    <row r="16126" spans="1:9" x14ac:dyDescent="0.3">
      <c r="F16126" s="15" t="str">
        <f>IF(ISBLANK($D16126),"",IF(ISBLANK($E16126),VLOOKUP($D16126,$J:$K,2,FALSE),VLOOKUP($E16126,'Daycare Packages'!$A:$G,7,FALSE)))</f>
        <v/>
      </c>
      <c r="G16126" s="15"/>
      <c r="H16126" s="15" t="str">
        <f t="shared" si="536"/>
        <v/>
      </c>
      <c r="I16126" s="198"/>
    </row>
    <row r="16127" spans="1:9" x14ac:dyDescent="0.3">
      <c r="F16127" s="15" t="str">
        <f>IF(ISBLANK($D16127),"",IF(ISBLANK($E16127),VLOOKUP($D16127,$J:$K,2,FALSE),VLOOKUP($E16127,'Daycare Packages'!$A:$G,7,FALSE)))</f>
        <v/>
      </c>
      <c r="G16127" s="15"/>
      <c r="H16127" s="15" t="str">
        <f t="shared" si="536"/>
        <v/>
      </c>
      <c r="I16127" s="198"/>
    </row>
    <row r="16128" spans="1:9" x14ac:dyDescent="0.3">
      <c r="F16128" s="15" t="str">
        <f>IF(ISBLANK($D16128),"",IF(ISBLANK($E16128),VLOOKUP($D16128,$J:$K,2,FALSE),VLOOKUP($E16128,'Daycare Packages'!$A:$G,7,FALSE)))</f>
        <v/>
      </c>
      <c r="G16128" s="15"/>
      <c r="H16128" s="15" t="str">
        <f t="shared" si="536"/>
        <v/>
      </c>
      <c r="I16128" s="198"/>
    </row>
    <row r="16129" spans="6:9" x14ac:dyDescent="0.3">
      <c r="F16129" s="15" t="str">
        <f>IF(ISBLANK($D16129),"",IF(ISBLANK($E16129),VLOOKUP($D16129,$J:$K,2,FALSE),VLOOKUP($E16129,'Daycare Packages'!$A:$G,7,FALSE)))</f>
        <v/>
      </c>
      <c r="G16129" s="15"/>
      <c r="H16129" s="15" t="str">
        <f t="shared" si="536"/>
        <v/>
      </c>
      <c r="I16129" s="198"/>
    </row>
    <row r="16130" spans="6:9" x14ac:dyDescent="0.3">
      <c r="F16130" s="15" t="str">
        <f>IF(ISBLANK($D16130),"",IF(ISBLANK($E16130),VLOOKUP($D16130,$J:$K,2,FALSE),VLOOKUP($E16130,'Daycare Packages'!$A:$G,7,FALSE)))</f>
        <v/>
      </c>
      <c r="G16130" s="15"/>
      <c r="H16130" s="15" t="str">
        <f t="shared" si="536"/>
        <v/>
      </c>
      <c r="I16130" s="198"/>
    </row>
    <row r="16131" spans="6:9" x14ac:dyDescent="0.3">
      <c r="F16131" s="15" t="str">
        <f>IF(ISBLANK($D16131),"",IF(ISBLANK($E16131),VLOOKUP($D16131,$J:$K,2,FALSE),VLOOKUP($E16131,'Daycare Packages'!$A:$G,7,FALSE)))</f>
        <v/>
      </c>
      <c r="G16131" s="15"/>
      <c r="H16131" s="15" t="str">
        <f t="shared" si="536"/>
        <v/>
      </c>
      <c r="I16131" s="198"/>
    </row>
    <row r="16132" spans="6:9" x14ac:dyDescent="0.3">
      <c r="F16132" s="15" t="str">
        <f>IF(ISBLANK($D16132),"",IF(ISBLANK($E16132),VLOOKUP($D16132,$J:$K,2,FALSE),VLOOKUP($E16132,'Daycare Packages'!$A:$G,7,FALSE)))</f>
        <v/>
      </c>
      <c r="G16132" s="15"/>
      <c r="H16132" s="15" t="str">
        <f t="shared" si="536"/>
        <v/>
      </c>
      <c r="I16132" s="198"/>
    </row>
    <row r="16133" spans="6:9" x14ac:dyDescent="0.3">
      <c r="F16133" s="15" t="str">
        <f>IF(ISBLANK($D16133),"",IF(ISBLANK($E16133),VLOOKUP($D16133,$J:$K,2,FALSE),VLOOKUP($E16133,'Daycare Packages'!$A:$G,7,FALSE)))</f>
        <v/>
      </c>
      <c r="G16133" s="15"/>
      <c r="H16133" s="15" t="str">
        <f t="shared" si="536"/>
        <v/>
      </c>
      <c r="I16133" s="198"/>
    </row>
    <row r="16134" spans="6:9" x14ac:dyDescent="0.3">
      <c r="F16134" s="15" t="str">
        <f>IF(ISBLANK($D16134),"",IF(ISBLANK($E16134),VLOOKUP($D16134,$J:$K,2,FALSE),VLOOKUP($E16134,'Daycare Packages'!$A:$G,7,FALSE)))</f>
        <v/>
      </c>
      <c r="G16134" s="15"/>
      <c r="H16134" s="15" t="str">
        <f t="shared" si="536"/>
        <v/>
      </c>
      <c r="I16134" s="198"/>
    </row>
    <row r="16135" spans="6:9" x14ac:dyDescent="0.3">
      <c r="F16135" s="15" t="str">
        <f>IF(ISBLANK($D16135),"",IF(ISBLANK($E16135),VLOOKUP($D16135,$J:$K,2,FALSE),VLOOKUP($E16135,'Daycare Packages'!$A:$G,7,FALSE)))</f>
        <v/>
      </c>
      <c r="G16135" s="15"/>
      <c r="H16135" s="15" t="str">
        <f t="shared" si="536"/>
        <v/>
      </c>
      <c r="I16135" s="198"/>
    </row>
    <row r="16136" spans="6:9" x14ac:dyDescent="0.3">
      <c r="F16136" s="15" t="str">
        <f>IF(ISBLANK($D16136),"",IF(ISBLANK($E16136),VLOOKUP($D16136,$J:$K,2,FALSE),VLOOKUP($E16136,'Daycare Packages'!$A:$G,7,FALSE)))</f>
        <v/>
      </c>
      <c r="G16136" s="15"/>
      <c r="H16136" s="15" t="str">
        <f t="shared" si="536"/>
        <v/>
      </c>
      <c r="I16136" s="198"/>
    </row>
    <row r="16137" spans="6:9" x14ac:dyDescent="0.3">
      <c r="F16137" s="15" t="str">
        <f>IF(ISBLANK($D16137),"",IF(ISBLANK($E16137),VLOOKUP($D16137,$J:$K,2,FALSE),VLOOKUP($E16137,'Daycare Packages'!$A:$G,7,FALSE)))</f>
        <v/>
      </c>
      <c r="G16137" s="15"/>
      <c r="H16137" s="15" t="str">
        <f t="shared" si="536"/>
        <v/>
      </c>
      <c r="I16137" s="198"/>
    </row>
    <row r="16138" spans="6:9" x14ac:dyDescent="0.3">
      <c r="F16138" s="15" t="str">
        <f>IF(ISBLANK($D16138),"",IF(ISBLANK($E16138),VLOOKUP($D16138,$J:$K,2,FALSE),VLOOKUP($E16138,'Daycare Packages'!$A:$G,7,FALSE)))</f>
        <v/>
      </c>
      <c r="G16138" s="15"/>
      <c r="H16138" s="15" t="str">
        <f t="shared" si="536"/>
        <v/>
      </c>
      <c r="I16138" s="198"/>
    </row>
    <row r="16139" spans="6:9" x14ac:dyDescent="0.3">
      <c r="F16139" s="15" t="str">
        <f>IF(ISBLANK($D16139),"",IF(ISBLANK($E16139),VLOOKUP($D16139,$J:$K,2,FALSE),VLOOKUP($E16139,'Daycare Packages'!$A:$G,7,FALSE)))</f>
        <v/>
      </c>
      <c r="G16139" s="15"/>
      <c r="H16139" s="15" t="str">
        <f t="shared" si="536"/>
        <v/>
      </c>
      <c r="I16139" s="198"/>
    </row>
    <row r="16140" spans="6:9" x14ac:dyDescent="0.3">
      <c r="F16140" s="15" t="str">
        <f>IF(ISBLANK($D16140),"",IF(ISBLANK($E16140),VLOOKUP($D16140,$J:$K,2,FALSE),VLOOKUP($E16140,'Daycare Packages'!$A:$G,7,FALSE)))</f>
        <v/>
      </c>
      <c r="G16140" s="15"/>
      <c r="H16140" s="15" t="str">
        <f t="shared" si="536"/>
        <v/>
      </c>
      <c r="I16140" s="198"/>
    </row>
    <row r="16141" spans="6:9" x14ac:dyDescent="0.3">
      <c r="F16141" s="15" t="str">
        <f>IF(ISBLANK($D16141),"",IF(ISBLANK($E16141),VLOOKUP($D16141,$J:$K,2,FALSE),VLOOKUP($E16141,'Daycare Packages'!$A:$G,7,FALSE)))</f>
        <v/>
      </c>
      <c r="G16141" s="15"/>
      <c r="H16141" s="15" t="str">
        <f t="shared" si="536"/>
        <v/>
      </c>
      <c r="I16141" s="198"/>
    </row>
    <row r="16142" spans="6:9" x14ac:dyDescent="0.3">
      <c r="F16142" s="15" t="str">
        <f>IF(ISBLANK($D16142),"",IF(ISBLANK($E16142),VLOOKUP($D16142,$J:$K,2,FALSE),VLOOKUP($E16142,'Daycare Packages'!$A:$G,7,FALSE)))</f>
        <v/>
      </c>
      <c r="G16142" s="15"/>
      <c r="H16142" s="15" t="str">
        <f t="shared" si="536"/>
        <v/>
      </c>
      <c r="I16142" s="198"/>
    </row>
    <row r="16143" spans="6:9" x14ac:dyDescent="0.3">
      <c r="F16143" s="15" t="str">
        <f>IF(ISBLANK($D16143),"",IF(ISBLANK($E16143),VLOOKUP($D16143,$J:$K,2,FALSE),VLOOKUP($E16143,'Daycare Packages'!$A:$G,7,FALSE)))</f>
        <v/>
      </c>
      <c r="G16143" s="15"/>
      <c r="H16143" s="15" t="str">
        <f t="shared" si="536"/>
        <v/>
      </c>
      <c r="I16143" s="198"/>
    </row>
    <row r="16144" spans="6:9" x14ac:dyDescent="0.3">
      <c r="F16144" s="15" t="str">
        <f>IF(ISBLANK($D16144),"",IF(ISBLANK($E16144),VLOOKUP($D16144,$J:$K,2,FALSE),VLOOKUP($E16144,'Daycare Packages'!$A:$G,7,FALSE)))</f>
        <v/>
      </c>
      <c r="G16144" s="15"/>
      <c r="H16144" s="15" t="str">
        <f t="shared" si="536"/>
        <v/>
      </c>
      <c r="I16144" s="198"/>
    </row>
    <row r="16145" spans="6:9" x14ac:dyDescent="0.3">
      <c r="F16145" s="15" t="str">
        <f>IF(ISBLANK($D16145),"",IF(ISBLANK($E16145),VLOOKUP($D16145,$J:$K,2,FALSE),VLOOKUP($E16145,'Daycare Packages'!$A:$G,7,FALSE)))</f>
        <v/>
      </c>
      <c r="G16145" s="15"/>
      <c r="H16145" s="15" t="str">
        <f t="shared" si="536"/>
        <v/>
      </c>
      <c r="I16145" s="198"/>
    </row>
    <row r="16146" spans="6:9" x14ac:dyDescent="0.3">
      <c r="F16146" s="15" t="str">
        <f>IF(ISBLANK($D16146),"",IF(ISBLANK($E16146),VLOOKUP($D16146,$J:$K,2,FALSE),VLOOKUP($E16146,'Daycare Packages'!$A:$G,7,FALSE)))</f>
        <v/>
      </c>
      <c r="G16146" s="15"/>
      <c r="H16146" s="15" t="str">
        <f t="shared" si="536"/>
        <v/>
      </c>
      <c r="I16146" s="198"/>
    </row>
    <row r="16147" spans="6:9" x14ac:dyDescent="0.3">
      <c r="F16147" s="15" t="str">
        <f>IF(ISBLANK($D16147),"",IF(ISBLANK($E16147),VLOOKUP($D16147,$J:$K,2,FALSE),VLOOKUP($E16147,'Daycare Packages'!$A:$G,7,FALSE)))</f>
        <v/>
      </c>
      <c r="G16147" s="15"/>
      <c r="H16147" s="15" t="str">
        <f t="shared" si="536"/>
        <v/>
      </c>
      <c r="I16147" s="198"/>
    </row>
    <row r="16148" spans="6:9" x14ac:dyDescent="0.3">
      <c r="F16148" s="15" t="str">
        <f>IF(ISBLANK($D16148),"",IF(ISBLANK($E16148),VLOOKUP($D16148,$J:$K,2,FALSE),VLOOKUP($E16148,'Daycare Packages'!$A:$G,7,FALSE)))</f>
        <v/>
      </c>
      <c r="G16148" s="15"/>
      <c r="H16148" s="15" t="str">
        <f t="shared" si="536"/>
        <v/>
      </c>
      <c r="I16148" s="198"/>
    </row>
    <row r="16149" spans="6:9" x14ac:dyDescent="0.3">
      <c r="F16149" s="15" t="str">
        <f>IF(ISBLANK($D16149),"",IF(ISBLANK($E16149),VLOOKUP($D16149,$J:$K,2,FALSE),VLOOKUP($E16149,'Daycare Packages'!$A:$G,7,FALSE)))</f>
        <v/>
      </c>
      <c r="G16149" s="15"/>
      <c r="H16149" s="15" t="str">
        <f t="shared" si="536"/>
        <v/>
      </c>
      <c r="I16149" s="198"/>
    </row>
    <row r="16150" spans="6:9" x14ac:dyDescent="0.3">
      <c r="F16150" s="15" t="str">
        <f>IF(ISBLANK($D16150),"",IF(ISBLANK($E16150),VLOOKUP($D16150,$J:$K,2,FALSE),VLOOKUP($E16150,'Daycare Packages'!$A:$G,7,FALSE)))</f>
        <v/>
      </c>
      <c r="G16150" s="15"/>
      <c r="H16150" s="15" t="str">
        <f t="shared" si="536"/>
        <v/>
      </c>
      <c r="I16150" s="198"/>
    </row>
    <row r="16151" spans="6:9" x14ac:dyDescent="0.3">
      <c r="F16151" s="15" t="str">
        <f>IF(ISBLANK($D16151),"",IF(ISBLANK($E16151),VLOOKUP($D16151,$J:$K,2,FALSE),VLOOKUP($E16151,'Daycare Packages'!$A:$G,7,FALSE)))</f>
        <v/>
      </c>
      <c r="G16151" s="15"/>
      <c r="H16151" s="15" t="str">
        <f t="shared" si="536"/>
        <v/>
      </c>
      <c r="I16151" s="198"/>
    </row>
    <row r="16152" spans="6:9" x14ac:dyDescent="0.3">
      <c r="F16152" s="15" t="str">
        <f>IF(ISBLANK($D16152),"",IF(ISBLANK($E16152),VLOOKUP($D16152,$J:$K,2,FALSE),VLOOKUP($E16152,'Daycare Packages'!$A:$G,7,FALSE)))</f>
        <v/>
      </c>
      <c r="G16152" s="15"/>
      <c r="H16152" s="15" t="str">
        <f t="shared" si="536"/>
        <v/>
      </c>
      <c r="I16152" s="198"/>
    </row>
    <row r="16153" spans="6:9" x14ac:dyDescent="0.3">
      <c r="F16153" s="15" t="str">
        <f>IF(ISBLANK($D16153),"",IF(ISBLANK($E16153),VLOOKUP($D16153,$J:$K,2,FALSE),VLOOKUP($E16153,'Daycare Packages'!$A:$G,7,FALSE)))</f>
        <v/>
      </c>
      <c r="G16153" s="15"/>
      <c r="H16153" s="15" t="str">
        <f t="shared" si="536"/>
        <v/>
      </c>
      <c r="I16153" s="198"/>
    </row>
    <row r="16154" spans="6:9" x14ac:dyDescent="0.3">
      <c r="F16154" s="15" t="str">
        <f>IF(ISBLANK($D16154),"",IF(ISBLANK($E16154),VLOOKUP($D16154,$J:$K,2,FALSE),VLOOKUP($E16154,'Daycare Packages'!$A:$G,7,FALSE)))</f>
        <v/>
      </c>
      <c r="G16154" s="15"/>
      <c r="H16154" s="15" t="str">
        <f t="shared" si="536"/>
        <v/>
      </c>
      <c r="I16154" s="198"/>
    </row>
    <row r="16155" spans="6:9" x14ac:dyDescent="0.3">
      <c r="F16155" s="15" t="str">
        <f>IF(ISBLANK($D16155),"",IF(ISBLANK($E16155),VLOOKUP($D16155,$J:$K,2,FALSE),VLOOKUP($E16155,'Daycare Packages'!$A:$G,7,FALSE)))</f>
        <v/>
      </c>
      <c r="G16155" s="15"/>
      <c r="H16155" s="15" t="str">
        <f t="shared" si="536"/>
        <v/>
      </c>
      <c r="I16155" s="198"/>
    </row>
    <row r="16156" spans="6:9" x14ac:dyDescent="0.3">
      <c r="F16156" s="15" t="str">
        <f>IF(ISBLANK($D16156),"",IF(ISBLANK($E16156),VLOOKUP($D16156,$J:$K,2,FALSE),VLOOKUP($E16156,'Daycare Packages'!$A:$G,7,FALSE)))</f>
        <v/>
      </c>
      <c r="G16156" s="15"/>
      <c r="H16156" s="15" t="str">
        <f t="shared" si="536"/>
        <v/>
      </c>
      <c r="I16156" s="198"/>
    </row>
    <row r="16157" spans="6:9" x14ac:dyDescent="0.3">
      <c r="F16157" s="15" t="str">
        <f>IF(ISBLANK($D16157),"",IF(ISBLANK($E16157),VLOOKUP($D16157,$J:$K,2,FALSE),VLOOKUP($E16157,'Daycare Packages'!$A:$G,7,FALSE)))</f>
        <v/>
      </c>
      <c r="G16157" s="15"/>
      <c r="H16157" s="15" t="str">
        <f t="shared" si="536"/>
        <v/>
      </c>
      <c r="I16157" s="198"/>
    </row>
    <row r="16158" spans="6:9" x14ac:dyDescent="0.3">
      <c r="F16158" s="15" t="str">
        <f>IF(ISBLANK($D16158),"",IF(ISBLANK($E16158),VLOOKUP($D16158,$J:$K,2,FALSE),VLOOKUP($E16158,'Daycare Packages'!$A:$G,7,FALSE)))</f>
        <v/>
      </c>
      <c r="G16158" s="15"/>
      <c r="H16158" s="15" t="str">
        <f t="shared" si="536"/>
        <v/>
      </c>
      <c r="I16158" s="198"/>
    </row>
    <row r="16159" spans="6:9" x14ac:dyDescent="0.3">
      <c r="F16159" s="15" t="str">
        <f>IF(ISBLANK($D16159),"",IF(ISBLANK($E16159),VLOOKUP($D16159,$J:$K,2,FALSE),VLOOKUP($E16159,'Daycare Packages'!$A:$G,7,FALSE)))</f>
        <v/>
      </c>
      <c r="G16159" s="15"/>
      <c r="H16159" s="15" t="str">
        <f t="shared" si="536"/>
        <v/>
      </c>
      <c r="I16159" s="198"/>
    </row>
    <row r="16160" spans="6:9" x14ac:dyDescent="0.3">
      <c r="F16160" s="15" t="str">
        <f>IF(ISBLANK($D16160),"",IF(ISBLANK($E16160),VLOOKUP($D16160,$J:$K,2,FALSE),VLOOKUP($E16160,'Daycare Packages'!$A:$G,7,FALSE)))</f>
        <v/>
      </c>
      <c r="G16160" s="15"/>
      <c r="H16160" s="15" t="str">
        <f t="shared" si="536"/>
        <v/>
      </c>
      <c r="I16160" s="198"/>
    </row>
    <row r="16161" spans="6:9" x14ac:dyDescent="0.3">
      <c r="F16161" s="15" t="str">
        <f>IF(ISBLANK($D16161),"",IF(ISBLANK($E16161),VLOOKUP($D16161,$J:$K,2,FALSE),VLOOKUP($E16161,'Daycare Packages'!$A:$G,7,FALSE)))</f>
        <v/>
      </c>
      <c r="G16161" s="15"/>
      <c r="H16161" s="15" t="str">
        <f t="shared" ref="H16161:H16224" si="537">IF(ISBLANK(D16161),"",SUM(F16161:G16161))</f>
        <v/>
      </c>
      <c r="I16161" s="198"/>
    </row>
    <row r="16162" spans="6:9" x14ac:dyDescent="0.3">
      <c r="F16162" s="15" t="str">
        <f>IF(ISBLANK($D16162),"",IF(ISBLANK($E16162),VLOOKUP($D16162,$J:$K,2,FALSE),VLOOKUP($E16162,'Daycare Packages'!$A:$G,7,FALSE)))</f>
        <v/>
      </c>
      <c r="G16162" s="15"/>
      <c r="H16162" s="15" t="str">
        <f t="shared" si="537"/>
        <v/>
      </c>
      <c r="I16162" s="198"/>
    </row>
    <row r="16163" spans="6:9" x14ac:dyDescent="0.3">
      <c r="F16163" s="15" t="str">
        <f>IF(ISBLANK($D16163),"",IF(ISBLANK($E16163),VLOOKUP($D16163,$J:$K,2,FALSE),VLOOKUP($E16163,'Daycare Packages'!$A:$G,7,FALSE)))</f>
        <v/>
      </c>
      <c r="G16163" s="15"/>
      <c r="H16163" s="15" t="str">
        <f t="shared" si="537"/>
        <v/>
      </c>
      <c r="I16163" s="198"/>
    </row>
    <row r="16164" spans="6:9" x14ac:dyDescent="0.3">
      <c r="F16164" s="15" t="str">
        <f>IF(ISBLANK($D16164),"",IF(ISBLANK($E16164),VLOOKUP($D16164,$J:$K,2,FALSE),VLOOKUP($E16164,'Daycare Packages'!$A:$G,7,FALSE)))</f>
        <v/>
      </c>
      <c r="G16164" s="15"/>
      <c r="H16164" s="15" t="str">
        <f t="shared" si="537"/>
        <v/>
      </c>
      <c r="I16164" s="198"/>
    </row>
    <row r="16165" spans="6:9" x14ac:dyDescent="0.3">
      <c r="F16165" s="15" t="str">
        <f>IF(ISBLANK($D16165),"",IF(ISBLANK($E16165),VLOOKUP($D16165,$J:$K,2,FALSE),VLOOKUP($E16165,'Daycare Packages'!$A:$G,7,FALSE)))</f>
        <v/>
      </c>
      <c r="G16165" s="15"/>
      <c r="H16165" s="15" t="str">
        <f t="shared" si="537"/>
        <v/>
      </c>
      <c r="I16165" s="198"/>
    </row>
    <row r="16166" spans="6:9" x14ac:dyDescent="0.3">
      <c r="F16166" s="15" t="str">
        <f>IF(ISBLANK($D16166),"",IF(ISBLANK($E16166),VLOOKUP($D16166,$J:$K,2,FALSE),VLOOKUP($E16166,'Daycare Packages'!$A:$G,7,FALSE)))</f>
        <v/>
      </c>
      <c r="G16166" s="15"/>
      <c r="H16166" s="15" t="str">
        <f t="shared" si="537"/>
        <v/>
      </c>
      <c r="I16166" s="198"/>
    </row>
    <row r="16167" spans="6:9" x14ac:dyDescent="0.3">
      <c r="F16167" s="15" t="str">
        <f>IF(ISBLANK($D16167),"",IF(ISBLANK($E16167),VLOOKUP($D16167,$J:$K,2,FALSE),VLOOKUP($E16167,'Daycare Packages'!$A:$G,7,FALSE)))</f>
        <v/>
      </c>
      <c r="G16167" s="15"/>
      <c r="H16167" s="15" t="str">
        <f t="shared" si="537"/>
        <v/>
      </c>
      <c r="I16167" s="198"/>
    </row>
    <row r="16168" spans="6:9" x14ac:dyDescent="0.3">
      <c r="F16168" s="15" t="str">
        <f>IF(ISBLANK($D16168),"",IF(ISBLANK($E16168),VLOOKUP($D16168,$J:$K,2,FALSE),VLOOKUP($E16168,'Daycare Packages'!$A:$G,7,FALSE)))</f>
        <v/>
      </c>
      <c r="G16168" s="15"/>
      <c r="H16168" s="15" t="str">
        <f t="shared" si="537"/>
        <v/>
      </c>
      <c r="I16168" s="198"/>
    </row>
    <row r="16169" spans="6:9" x14ac:dyDescent="0.3">
      <c r="F16169" s="15" t="str">
        <f>IF(ISBLANK($D16169),"",IF(ISBLANK($E16169),VLOOKUP($D16169,$J:$K,2,FALSE),VLOOKUP($E16169,'Daycare Packages'!$A:$G,7,FALSE)))</f>
        <v/>
      </c>
      <c r="G16169" s="15"/>
      <c r="H16169" s="15" t="str">
        <f t="shared" si="537"/>
        <v/>
      </c>
      <c r="I16169" s="198"/>
    </row>
    <row r="16170" spans="6:9" x14ac:dyDescent="0.3">
      <c r="F16170" s="15" t="str">
        <f>IF(ISBLANK($D16170),"",IF(ISBLANK($E16170),VLOOKUP($D16170,$J:$K,2,FALSE),VLOOKUP($E16170,'Daycare Packages'!$A:$G,7,FALSE)))</f>
        <v/>
      </c>
      <c r="G16170" s="15"/>
      <c r="H16170" s="15" t="str">
        <f t="shared" si="537"/>
        <v/>
      </c>
      <c r="I16170" s="198"/>
    </row>
    <row r="16171" spans="6:9" x14ac:dyDescent="0.3">
      <c r="F16171" s="15" t="str">
        <f>IF(ISBLANK($D16171),"",IF(ISBLANK($E16171),VLOOKUP($D16171,$J:$K,2,FALSE),VLOOKUP($E16171,'Daycare Packages'!$A:$G,7,FALSE)))</f>
        <v/>
      </c>
      <c r="G16171" s="15"/>
      <c r="H16171" s="15" t="str">
        <f t="shared" si="537"/>
        <v/>
      </c>
      <c r="I16171" s="198"/>
    </row>
    <row r="16172" spans="6:9" x14ac:dyDescent="0.3">
      <c r="F16172" s="15" t="str">
        <f>IF(ISBLANK($D16172),"",IF(ISBLANK($E16172),VLOOKUP($D16172,$J:$K,2,FALSE),VLOOKUP($E16172,'Daycare Packages'!$A:$G,7,FALSE)))</f>
        <v/>
      </c>
      <c r="G16172" s="15"/>
      <c r="H16172" s="15" t="str">
        <f t="shared" si="537"/>
        <v/>
      </c>
      <c r="I16172" s="198"/>
    </row>
    <row r="16173" spans="6:9" x14ac:dyDescent="0.3">
      <c r="F16173" s="15" t="str">
        <f>IF(ISBLANK($D16173),"",IF(ISBLANK($E16173),VLOOKUP($D16173,$J:$K,2,FALSE),VLOOKUP($E16173,'Daycare Packages'!$A:$G,7,FALSE)))</f>
        <v/>
      </c>
      <c r="G16173" s="15"/>
      <c r="H16173" s="15" t="str">
        <f t="shared" si="537"/>
        <v/>
      </c>
      <c r="I16173" s="198"/>
    </row>
    <row r="16174" spans="6:9" x14ac:dyDescent="0.3">
      <c r="F16174" s="15" t="str">
        <f>IF(ISBLANK($D16174),"",IF(ISBLANK($E16174),VLOOKUP($D16174,$J:$K,2,FALSE),VLOOKUP($E16174,'Daycare Packages'!$A:$G,7,FALSE)))</f>
        <v/>
      </c>
      <c r="G16174" s="15"/>
      <c r="H16174" s="15" t="str">
        <f t="shared" si="537"/>
        <v/>
      </c>
      <c r="I16174" s="198"/>
    </row>
    <row r="16175" spans="6:9" x14ac:dyDescent="0.3">
      <c r="F16175" s="15" t="str">
        <f>IF(ISBLANK($D16175),"",IF(ISBLANK($E16175),VLOOKUP($D16175,$J:$K,2,FALSE),VLOOKUP($E16175,'Daycare Packages'!$A:$G,7,FALSE)))</f>
        <v/>
      </c>
      <c r="G16175" s="15"/>
      <c r="H16175" s="15" t="str">
        <f t="shared" si="537"/>
        <v/>
      </c>
      <c r="I16175" s="198"/>
    </row>
    <row r="16176" spans="6:9" x14ac:dyDescent="0.3">
      <c r="F16176" s="15" t="str">
        <f>IF(ISBLANK($D16176),"",IF(ISBLANK($E16176),VLOOKUP($D16176,$J:$K,2,FALSE),VLOOKUP($E16176,'Daycare Packages'!$A:$G,7,FALSE)))</f>
        <v/>
      </c>
      <c r="G16176" s="15"/>
      <c r="H16176" s="15" t="str">
        <f t="shared" si="537"/>
        <v/>
      </c>
      <c r="I16176" s="198"/>
    </row>
    <row r="16177" spans="6:9" x14ac:dyDescent="0.3">
      <c r="F16177" s="15" t="str">
        <f>IF(ISBLANK($D16177),"",IF(ISBLANK($E16177),VLOOKUP($D16177,$J:$K,2,FALSE),VLOOKUP($E16177,'Daycare Packages'!$A:$G,7,FALSE)))</f>
        <v/>
      </c>
      <c r="G16177" s="15"/>
      <c r="H16177" s="15" t="str">
        <f t="shared" si="537"/>
        <v/>
      </c>
      <c r="I16177" s="198"/>
    </row>
    <row r="16178" spans="6:9" x14ac:dyDescent="0.3">
      <c r="F16178" s="15" t="str">
        <f>IF(ISBLANK($D16178),"",IF(ISBLANK($E16178),VLOOKUP($D16178,$J:$K,2,FALSE),VLOOKUP($E16178,'Daycare Packages'!$A:$G,7,FALSE)))</f>
        <v/>
      </c>
      <c r="G16178" s="15"/>
      <c r="H16178" s="15" t="str">
        <f t="shared" si="537"/>
        <v/>
      </c>
      <c r="I16178" s="198"/>
    </row>
    <row r="16179" spans="6:9" x14ac:dyDescent="0.3">
      <c r="F16179" s="15" t="str">
        <f>IF(ISBLANK($D16179),"",IF(ISBLANK($E16179),VLOOKUP($D16179,$J:$K,2,FALSE),VLOOKUP($E16179,'Daycare Packages'!$A:$G,7,FALSE)))</f>
        <v/>
      </c>
      <c r="G16179" s="15"/>
      <c r="H16179" s="15" t="str">
        <f t="shared" si="537"/>
        <v/>
      </c>
      <c r="I16179" s="198"/>
    </row>
    <row r="16180" spans="6:9" x14ac:dyDescent="0.3">
      <c r="F16180" s="15" t="str">
        <f>IF(ISBLANK($D16180),"",IF(ISBLANK($E16180),VLOOKUP($D16180,$J:$K,2,FALSE),VLOOKUP($E16180,'Daycare Packages'!$A:$G,7,FALSE)))</f>
        <v/>
      </c>
      <c r="G16180" s="15"/>
      <c r="H16180" s="15" t="str">
        <f t="shared" si="537"/>
        <v/>
      </c>
      <c r="I16180" s="198"/>
    </row>
    <row r="16181" spans="6:9" x14ac:dyDescent="0.3">
      <c r="F16181" s="15" t="str">
        <f>IF(ISBLANK($D16181),"",IF(ISBLANK($E16181),VLOOKUP($D16181,$J:$K,2,FALSE),VLOOKUP($E16181,'Daycare Packages'!$A:$G,7,FALSE)))</f>
        <v/>
      </c>
      <c r="G16181" s="15"/>
      <c r="H16181" s="15" t="str">
        <f t="shared" si="537"/>
        <v/>
      </c>
      <c r="I16181" s="198"/>
    </row>
    <row r="16182" spans="6:9" x14ac:dyDescent="0.3">
      <c r="F16182" s="15" t="str">
        <f>IF(ISBLANK($D16182),"",IF(ISBLANK($E16182),VLOOKUP($D16182,$J:$K,2,FALSE),VLOOKUP($E16182,'Daycare Packages'!$A:$G,7,FALSE)))</f>
        <v/>
      </c>
      <c r="G16182" s="15"/>
      <c r="H16182" s="15" t="str">
        <f t="shared" si="537"/>
        <v/>
      </c>
      <c r="I16182" s="198"/>
    </row>
    <row r="16183" spans="6:9" x14ac:dyDescent="0.3">
      <c r="F16183" s="15" t="str">
        <f>IF(ISBLANK($D16183),"",IF(ISBLANK($E16183),VLOOKUP($D16183,$J:$K,2,FALSE),VLOOKUP($E16183,'Daycare Packages'!$A:$G,7,FALSE)))</f>
        <v/>
      </c>
      <c r="G16183" s="15"/>
      <c r="H16183" s="15" t="str">
        <f t="shared" si="537"/>
        <v/>
      </c>
      <c r="I16183" s="198"/>
    </row>
    <row r="16184" spans="6:9" x14ac:dyDescent="0.3">
      <c r="F16184" s="15" t="str">
        <f>IF(ISBLANK($D16184),"",IF(ISBLANK($E16184),VLOOKUP($D16184,$J:$K,2,FALSE),VLOOKUP($E16184,'Daycare Packages'!$A:$G,7,FALSE)))</f>
        <v/>
      </c>
      <c r="G16184" s="15"/>
      <c r="H16184" s="15" t="str">
        <f t="shared" si="537"/>
        <v/>
      </c>
      <c r="I16184" s="198"/>
    </row>
    <row r="16185" spans="6:9" x14ac:dyDescent="0.3">
      <c r="F16185" s="15" t="str">
        <f>IF(ISBLANK($D16185),"",IF(ISBLANK($E16185),VLOOKUP($D16185,$J:$K,2,FALSE),VLOOKUP($E16185,'Daycare Packages'!$A:$G,7,FALSE)))</f>
        <v/>
      </c>
      <c r="G16185" s="15"/>
      <c r="H16185" s="15" t="str">
        <f t="shared" si="537"/>
        <v/>
      </c>
      <c r="I16185" s="198"/>
    </row>
    <row r="16186" spans="6:9" x14ac:dyDescent="0.3">
      <c r="F16186" s="15" t="str">
        <f>IF(ISBLANK($D16186),"",IF(ISBLANK($E16186),VLOOKUP($D16186,$J:$K,2,FALSE),VLOOKUP($E16186,'Daycare Packages'!$A:$G,7,FALSE)))</f>
        <v/>
      </c>
      <c r="G16186" s="15"/>
      <c r="H16186" s="15" t="str">
        <f t="shared" si="537"/>
        <v/>
      </c>
      <c r="I16186" s="198"/>
    </row>
    <row r="16187" spans="6:9" x14ac:dyDescent="0.3">
      <c r="F16187" s="15" t="str">
        <f>IF(ISBLANK($D16187),"",IF(ISBLANK($E16187),VLOOKUP($D16187,$J:$K,2,FALSE),VLOOKUP($E16187,'Daycare Packages'!$A:$G,7,FALSE)))</f>
        <v/>
      </c>
      <c r="G16187" s="15"/>
      <c r="H16187" s="15" t="str">
        <f t="shared" si="537"/>
        <v/>
      </c>
      <c r="I16187" s="198"/>
    </row>
    <row r="16188" spans="6:9" x14ac:dyDescent="0.3">
      <c r="F16188" s="15" t="str">
        <f>IF(ISBLANK($D16188),"",IF(ISBLANK($E16188),VLOOKUP($D16188,$J:$K,2,FALSE),VLOOKUP($E16188,'Daycare Packages'!$A:$G,7,FALSE)))</f>
        <v/>
      </c>
      <c r="G16188" s="15"/>
      <c r="H16188" s="15" t="str">
        <f t="shared" si="537"/>
        <v/>
      </c>
      <c r="I16188" s="198"/>
    </row>
    <row r="16189" spans="6:9" x14ac:dyDescent="0.3">
      <c r="F16189" s="15" t="str">
        <f>IF(ISBLANK($D16189),"",IF(ISBLANK($E16189),VLOOKUP($D16189,$J:$K,2,FALSE),VLOOKUP($E16189,'Daycare Packages'!$A:$G,7,FALSE)))</f>
        <v/>
      </c>
      <c r="G16189" s="15"/>
      <c r="H16189" s="15" t="str">
        <f t="shared" si="537"/>
        <v/>
      </c>
      <c r="I16189" s="198"/>
    </row>
    <row r="16190" spans="6:9" x14ac:dyDescent="0.3">
      <c r="F16190" s="15" t="str">
        <f>IF(ISBLANK($D16190),"",IF(ISBLANK($E16190),VLOOKUP($D16190,$J:$K,2,FALSE),VLOOKUP($E16190,'Daycare Packages'!$A:$G,7,FALSE)))</f>
        <v/>
      </c>
      <c r="G16190" s="15"/>
      <c r="H16190" s="15" t="str">
        <f t="shared" si="537"/>
        <v/>
      </c>
      <c r="I16190" s="198"/>
    </row>
    <row r="16191" spans="6:9" x14ac:dyDescent="0.3">
      <c r="F16191" s="15" t="str">
        <f>IF(ISBLANK($D16191),"",IF(ISBLANK($E16191),VLOOKUP($D16191,$J:$K,2,FALSE),VLOOKUP($E16191,'Daycare Packages'!$A:$G,7,FALSE)))</f>
        <v/>
      </c>
      <c r="G16191" s="15"/>
      <c r="H16191" s="15" t="str">
        <f t="shared" si="537"/>
        <v/>
      </c>
      <c r="I16191" s="198"/>
    </row>
    <row r="16192" spans="6:9" x14ac:dyDescent="0.3">
      <c r="F16192" s="15" t="str">
        <f>IF(ISBLANK($D16192),"",IF(ISBLANK($E16192),VLOOKUP($D16192,$J:$K,2,FALSE),VLOOKUP($E16192,'Daycare Packages'!$A:$G,7,FALSE)))</f>
        <v/>
      </c>
      <c r="G16192" s="15"/>
      <c r="H16192" s="15" t="str">
        <f t="shared" si="537"/>
        <v/>
      </c>
      <c r="I16192" s="198"/>
    </row>
    <row r="16193" spans="6:9" x14ac:dyDescent="0.3">
      <c r="F16193" s="15" t="str">
        <f>IF(ISBLANK($D16193),"",IF(ISBLANK($E16193),VLOOKUP($D16193,$J:$K,2,FALSE),VLOOKUP($E16193,'Daycare Packages'!$A:$G,7,FALSE)))</f>
        <v/>
      </c>
      <c r="G16193" s="15"/>
      <c r="H16193" s="15" t="str">
        <f t="shared" si="537"/>
        <v/>
      </c>
      <c r="I16193" s="198"/>
    </row>
    <row r="16194" spans="6:9" x14ac:dyDescent="0.3">
      <c r="F16194" s="15" t="str">
        <f>IF(ISBLANK($D16194),"",IF(ISBLANK($E16194),VLOOKUP($D16194,$J:$K,2,FALSE),VLOOKUP($E16194,'Daycare Packages'!$A:$G,7,FALSE)))</f>
        <v/>
      </c>
      <c r="G16194" s="15"/>
      <c r="H16194" s="15" t="str">
        <f t="shared" si="537"/>
        <v/>
      </c>
      <c r="I16194" s="198"/>
    </row>
    <row r="16195" spans="6:9" x14ac:dyDescent="0.3">
      <c r="F16195" s="15" t="str">
        <f>IF(ISBLANK($D16195),"",IF(ISBLANK($E16195),VLOOKUP($D16195,$J:$K,2,FALSE),VLOOKUP($E16195,'Daycare Packages'!$A:$G,7,FALSE)))</f>
        <v/>
      </c>
      <c r="G16195" s="15"/>
      <c r="H16195" s="15" t="str">
        <f t="shared" si="537"/>
        <v/>
      </c>
      <c r="I16195" s="198"/>
    </row>
    <row r="16196" spans="6:9" x14ac:dyDescent="0.3">
      <c r="F16196" s="15" t="str">
        <f>IF(ISBLANK($D16196),"",IF(ISBLANK($E16196),VLOOKUP($D16196,$J:$K,2,FALSE),VLOOKUP($E16196,'Daycare Packages'!$A:$G,7,FALSE)))</f>
        <v/>
      </c>
      <c r="G16196" s="15"/>
      <c r="H16196" s="15" t="str">
        <f t="shared" si="537"/>
        <v/>
      </c>
      <c r="I16196" s="198"/>
    </row>
    <row r="16197" spans="6:9" x14ac:dyDescent="0.3">
      <c r="F16197" s="15" t="str">
        <f>IF(ISBLANK($D16197),"",IF(ISBLANK($E16197),VLOOKUP($D16197,$J:$K,2,FALSE),VLOOKUP($E16197,'Daycare Packages'!$A:$G,7,FALSE)))</f>
        <v/>
      </c>
      <c r="G16197" s="15"/>
      <c r="H16197" s="15" t="str">
        <f t="shared" si="537"/>
        <v/>
      </c>
      <c r="I16197" s="198"/>
    </row>
    <row r="16198" spans="6:9" x14ac:dyDescent="0.3">
      <c r="F16198" s="15" t="str">
        <f>IF(ISBLANK($D16198),"",IF(ISBLANK($E16198),VLOOKUP($D16198,$J:$K,2,FALSE),VLOOKUP($E16198,'Daycare Packages'!$A:$G,7,FALSE)))</f>
        <v/>
      </c>
      <c r="G16198" s="15"/>
      <c r="H16198" s="15" t="str">
        <f t="shared" si="537"/>
        <v/>
      </c>
      <c r="I16198" s="198"/>
    </row>
    <row r="16199" spans="6:9" x14ac:dyDescent="0.3">
      <c r="F16199" s="15" t="str">
        <f>IF(ISBLANK($D16199),"",IF(ISBLANK($E16199),VLOOKUP($D16199,$J:$K,2,FALSE),VLOOKUP($E16199,'Daycare Packages'!$A:$G,7,FALSE)))</f>
        <v/>
      </c>
      <c r="G16199" s="15"/>
      <c r="H16199" s="15" t="str">
        <f t="shared" si="537"/>
        <v/>
      </c>
      <c r="I16199" s="198"/>
    </row>
    <row r="16200" spans="6:9" x14ac:dyDescent="0.3">
      <c r="F16200" s="15" t="str">
        <f>IF(ISBLANK($D16200),"",IF(ISBLANK($E16200),VLOOKUP($D16200,$J:$K,2,FALSE),VLOOKUP($E16200,'Daycare Packages'!$A:$G,7,FALSE)))</f>
        <v/>
      </c>
      <c r="G16200" s="15"/>
      <c r="H16200" s="15" t="str">
        <f t="shared" si="537"/>
        <v/>
      </c>
      <c r="I16200" s="198"/>
    </row>
    <row r="16201" spans="6:9" x14ac:dyDescent="0.3">
      <c r="F16201" s="15" t="str">
        <f>IF(ISBLANK($D16201),"",IF(ISBLANK($E16201),VLOOKUP($D16201,$J:$K,2,FALSE),VLOOKUP($E16201,'Daycare Packages'!$A:$G,7,FALSE)))</f>
        <v/>
      </c>
      <c r="G16201" s="15"/>
      <c r="H16201" s="15" t="str">
        <f t="shared" si="537"/>
        <v/>
      </c>
      <c r="I16201" s="198"/>
    </row>
    <row r="16202" spans="6:9" x14ac:dyDescent="0.3">
      <c r="F16202" s="15" t="str">
        <f>IF(ISBLANK($D16202),"",IF(ISBLANK($E16202),VLOOKUP($D16202,$J:$K,2,FALSE),VLOOKUP($E16202,'Daycare Packages'!$A:$G,7,FALSE)))</f>
        <v/>
      </c>
      <c r="G16202" s="15"/>
      <c r="H16202" s="15" t="str">
        <f t="shared" si="537"/>
        <v/>
      </c>
      <c r="I16202" s="198"/>
    </row>
    <row r="16203" spans="6:9" x14ac:dyDescent="0.3">
      <c r="F16203" s="15" t="str">
        <f>IF(ISBLANK($D16203),"",IF(ISBLANK($E16203),VLOOKUP($D16203,$J:$K,2,FALSE),VLOOKUP($E16203,'Daycare Packages'!$A:$G,7,FALSE)))</f>
        <v/>
      </c>
      <c r="G16203" s="15"/>
      <c r="H16203" s="15" t="str">
        <f t="shared" si="537"/>
        <v/>
      </c>
      <c r="I16203" s="198"/>
    </row>
    <row r="16204" spans="6:9" x14ac:dyDescent="0.3">
      <c r="F16204" s="15" t="str">
        <f>IF(ISBLANK($D16204),"",IF(ISBLANK($E16204),VLOOKUP($D16204,$J:$K,2,FALSE),VLOOKUP($E16204,'Daycare Packages'!$A:$G,7,FALSE)))</f>
        <v/>
      </c>
      <c r="G16204" s="15"/>
      <c r="H16204" s="15" t="str">
        <f t="shared" si="537"/>
        <v/>
      </c>
      <c r="I16204" s="198"/>
    </row>
    <row r="16205" spans="6:9" x14ac:dyDescent="0.3">
      <c r="F16205" s="15" t="str">
        <f>IF(ISBLANK($D16205),"",IF(ISBLANK($E16205),VLOOKUP($D16205,$J:$K,2,FALSE),VLOOKUP($E16205,'Daycare Packages'!$A:$G,7,FALSE)))</f>
        <v/>
      </c>
      <c r="G16205" s="15"/>
      <c r="H16205" s="15" t="str">
        <f t="shared" si="537"/>
        <v/>
      </c>
      <c r="I16205" s="198"/>
    </row>
    <row r="16206" spans="6:9" x14ac:dyDescent="0.3">
      <c r="F16206" s="15" t="str">
        <f>IF(ISBLANK($D16206),"",IF(ISBLANK($E16206),VLOOKUP($D16206,$J:$K,2,FALSE),VLOOKUP($E16206,'Daycare Packages'!$A:$G,7,FALSE)))</f>
        <v/>
      </c>
      <c r="G16206" s="15"/>
      <c r="H16206" s="15" t="str">
        <f t="shared" si="537"/>
        <v/>
      </c>
      <c r="I16206" s="198"/>
    </row>
    <row r="16207" spans="6:9" x14ac:dyDescent="0.3">
      <c r="F16207" s="15" t="str">
        <f>IF(ISBLANK($D16207),"",IF(ISBLANK($E16207),VLOOKUP($D16207,$J:$K,2,FALSE),VLOOKUP($E16207,'Daycare Packages'!$A:$G,7,FALSE)))</f>
        <v/>
      </c>
      <c r="G16207" s="15"/>
      <c r="H16207" s="15" t="str">
        <f t="shared" si="537"/>
        <v/>
      </c>
      <c r="I16207" s="198"/>
    </row>
    <row r="16208" spans="6:9" x14ac:dyDescent="0.3">
      <c r="F16208" s="15" t="str">
        <f>IF(ISBLANK($D16208),"",IF(ISBLANK($E16208),VLOOKUP($D16208,$J:$K,2,FALSE),VLOOKUP($E16208,'Daycare Packages'!$A:$G,7,FALSE)))</f>
        <v/>
      </c>
      <c r="G16208" s="15"/>
      <c r="H16208" s="15" t="str">
        <f t="shared" si="537"/>
        <v/>
      </c>
      <c r="I16208" s="198"/>
    </row>
    <row r="16209" spans="6:9" x14ac:dyDescent="0.3">
      <c r="F16209" s="15" t="str">
        <f>IF(ISBLANK($D16209),"",IF(ISBLANK($E16209),VLOOKUP($D16209,$J:$K,2,FALSE),VLOOKUP($E16209,'Daycare Packages'!$A:$G,7,FALSE)))</f>
        <v/>
      </c>
      <c r="G16209" s="15"/>
      <c r="H16209" s="15" t="str">
        <f t="shared" si="537"/>
        <v/>
      </c>
      <c r="I16209" s="198"/>
    </row>
    <row r="16210" spans="6:9" x14ac:dyDescent="0.3">
      <c r="F16210" s="15" t="str">
        <f>IF(ISBLANK($D16210),"",IF(ISBLANK($E16210),VLOOKUP($D16210,$J:$K,2,FALSE),VLOOKUP($E16210,'Daycare Packages'!$A:$G,7,FALSE)))</f>
        <v/>
      </c>
      <c r="G16210" s="15"/>
      <c r="H16210" s="15" t="str">
        <f t="shared" si="537"/>
        <v/>
      </c>
      <c r="I16210" s="198"/>
    </row>
    <row r="16211" spans="6:9" x14ac:dyDescent="0.3">
      <c r="F16211" s="15" t="str">
        <f>IF(ISBLANK($D16211),"",IF(ISBLANK($E16211),VLOOKUP($D16211,$J:$K,2,FALSE),VLOOKUP($E16211,'Daycare Packages'!$A:$G,7,FALSE)))</f>
        <v/>
      </c>
      <c r="G16211" s="15"/>
      <c r="H16211" s="15" t="str">
        <f t="shared" si="537"/>
        <v/>
      </c>
      <c r="I16211" s="198"/>
    </row>
    <row r="16212" spans="6:9" x14ac:dyDescent="0.3">
      <c r="F16212" s="15" t="str">
        <f>IF(ISBLANK($D16212),"",IF(ISBLANK($E16212),VLOOKUP($D16212,$J:$K,2,FALSE),VLOOKUP($E16212,'Daycare Packages'!$A:$G,7,FALSE)))</f>
        <v/>
      </c>
      <c r="G16212" s="15"/>
      <c r="H16212" s="15" t="str">
        <f t="shared" si="537"/>
        <v/>
      </c>
      <c r="I16212" s="198"/>
    </row>
    <row r="16213" spans="6:9" x14ac:dyDescent="0.3">
      <c r="F16213" s="15" t="str">
        <f>IF(ISBLANK($D16213),"",IF(ISBLANK($E16213),VLOOKUP($D16213,$J:$K,2,FALSE),VLOOKUP($E16213,'Daycare Packages'!$A:$G,7,FALSE)))</f>
        <v/>
      </c>
      <c r="G16213" s="15"/>
      <c r="H16213" s="15" t="str">
        <f t="shared" si="537"/>
        <v/>
      </c>
      <c r="I16213" s="198"/>
    </row>
    <row r="16214" spans="6:9" x14ac:dyDescent="0.3">
      <c r="F16214" s="15" t="str">
        <f>IF(ISBLANK($D16214),"",IF(ISBLANK($E16214),VLOOKUP($D16214,$J:$K,2,FALSE),VLOOKUP($E16214,'Daycare Packages'!$A:$G,7,FALSE)))</f>
        <v/>
      </c>
      <c r="G16214" s="15"/>
      <c r="H16214" s="15" t="str">
        <f t="shared" si="537"/>
        <v/>
      </c>
      <c r="I16214" s="198"/>
    </row>
    <row r="16215" spans="6:9" x14ac:dyDescent="0.3">
      <c r="F16215" s="15" t="str">
        <f>IF(ISBLANK($D16215),"",IF(ISBLANK($E16215),VLOOKUP($D16215,$J:$K,2,FALSE),VLOOKUP($E16215,'Daycare Packages'!$A:$G,7,FALSE)))</f>
        <v/>
      </c>
      <c r="G16215" s="15"/>
      <c r="H16215" s="15" t="str">
        <f t="shared" si="537"/>
        <v/>
      </c>
      <c r="I16215" s="198"/>
    </row>
    <row r="16216" spans="6:9" x14ac:dyDescent="0.3">
      <c r="F16216" s="15" t="str">
        <f>IF(ISBLANK($D16216),"",IF(ISBLANK($E16216),VLOOKUP($D16216,$J:$K,2,FALSE),VLOOKUP($E16216,'Daycare Packages'!$A:$G,7,FALSE)))</f>
        <v/>
      </c>
      <c r="G16216" s="15"/>
      <c r="H16216" s="15" t="str">
        <f t="shared" si="537"/>
        <v/>
      </c>
      <c r="I16216" s="198"/>
    </row>
    <row r="16217" spans="6:9" x14ac:dyDescent="0.3">
      <c r="F16217" s="15" t="str">
        <f>IF(ISBLANK($D16217),"",IF(ISBLANK($E16217),VLOOKUP($D16217,$J:$K,2,FALSE),VLOOKUP($E16217,'Daycare Packages'!$A:$G,7,FALSE)))</f>
        <v/>
      </c>
      <c r="G16217" s="15"/>
      <c r="H16217" s="15" t="str">
        <f t="shared" si="537"/>
        <v/>
      </c>
      <c r="I16217" s="198"/>
    </row>
    <row r="16218" spans="6:9" x14ac:dyDescent="0.3">
      <c r="F16218" s="15" t="str">
        <f>IF(ISBLANK($D16218),"",IF(ISBLANK($E16218),VLOOKUP($D16218,$J:$K,2,FALSE),VLOOKUP($E16218,'Daycare Packages'!$A:$G,7,FALSE)))</f>
        <v/>
      </c>
      <c r="G16218" s="15"/>
      <c r="H16218" s="15" t="str">
        <f t="shared" si="537"/>
        <v/>
      </c>
      <c r="I16218" s="198"/>
    </row>
    <row r="16219" spans="6:9" x14ac:dyDescent="0.3">
      <c r="F16219" s="15" t="str">
        <f>IF(ISBLANK($D16219),"",IF(ISBLANK($E16219),VLOOKUP($D16219,$J:$K,2,FALSE),VLOOKUP($E16219,'Daycare Packages'!$A:$G,7,FALSE)))</f>
        <v/>
      </c>
      <c r="G16219" s="15"/>
      <c r="H16219" s="15" t="str">
        <f t="shared" si="537"/>
        <v/>
      </c>
      <c r="I16219" s="198"/>
    </row>
    <row r="16220" spans="6:9" x14ac:dyDescent="0.3">
      <c r="F16220" s="15" t="str">
        <f>IF(ISBLANK($D16220),"",IF(ISBLANK($E16220),VLOOKUP($D16220,$J:$K,2,FALSE),VLOOKUP($E16220,'Daycare Packages'!$A:$G,7,FALSE)))</f>
        <v/>
      </c>
      <c r="G16220" s="15"/>
      <c r="H16220" s="15" t="str">
        <f t="shared" si="537"/>
        <v/>
      </c>
      <c r="I16220" s="198"/>
    </row>
    <row r="16221" spans="6:9" x14ac:dyDescent="0.3">
      <c r="F16221" s="15" t="str">
        <f>IF(ISBLANK($D16221),"",IF(ISBLANK($E16221),VLOOKUP($D16221,$J:$K,2,FALSE),VLOOKUP($E16221,'Daycare Packages'!$A:$G,7,FALSE)))</f>
        <v/>
      </c>
      <c r="G16221" s="15"/>
      <c r="H16221" s="15" t="str">
        <f t="shared" si="537"/>
        <v/>
      </c>
      <c r="I16221" s="198"/>
    </row>
    <row r="16222" spans="6:9" x14ac:dyDescent="0.3">
      <c r="F16222" s="15" t="str">
        <f>IF(ISBLANK($D16222),"",IF(ISBLANK($E16222),VLOOKUP($D16222,$J:$K,2,FALSE),VLOOKUP($E16222,'Daycare Packages'!$A:$G,7,FALSE)))</f>
        <v/>
      </c>
      <c r="G16222" s="15"/>
      <c r="H16222" s="15" t="str">
        <f t="shared" si="537"/>
        <v/>
      </c>
      <c r="I16222" s="198"/>
    </row>
    <row r="16223" spans="6:9" x14ac:dyDescent="0.3">
      <c r="F16223" s="15" t="str">
        <f>IF(ISBLANK($D16223),"",IF(ISBLANK($E16223),VLOOKUP($D16223,$J:$K,2,FALSE),VLOOKUP($E16223,'Daycare Packages'!$A:$G,7,FALSE)))</f>
        <v/>
      </c>
      <c r="G16223" s="15"/>
      <c r="H16223" s="15" t="str">
        <f t="shared" si="537"/>
        <v/>
      </c>
      <c r="I16223" s="198"/>
    </row>
    <row r="16224" spans="6:9" x14ac:dyDescent="0.3">
      <c r="F16224" s="15" t="str">
        <f>IF(ISBLANK($D16224),"",IF(ISBLANK($E16224),VLOOKUP($D16224,$J:$K,2,FALSE),VLOOKUP($E16224,'Daycare Packages'!$A:$G,7,FALSE)))</f>
        <v/>
      </c>
      <c r="G16224" s="15"/>
      <c r="H16224" s="15" t="str">
        <f t="shared" si="537"/>
        <v/>
      </c>
      <c r="I16224" s="198"/>
    </row>
    <row r="16225" spans="6:9" x14ac:dyDescent="0.3">
      <c r="F16225" s="15" t="str">
        <f>IF(ISBLANK($D16225),"",IF(ISBLANK($E16225),VLOOKUP($D16225,$J:$K,2,FALSE),VLOOKUP($E16225,'Daycare Packages'!$A:$G,7,FALSE)))</f>
        <v/>
      </c>
      <c r="G16225" s="15"/>
      <c r="H16225" s="15" t="str">
        <f t="shared" ref="H16225:H16288" si="538">IF(ISBLANK(D16225),"",SUM(F16225:G16225))</f>
        <v/>
      </c>
      <c r="I16225" s="198"/>
    </row>
    <row r="16226" spans="6:9" x14ac:dyDescent="0.3">
      <c r="F16226" s="15" t="str">
        <f>IF(ISBLANK($D16226),"",IF(ISBLANK($E16226),VLOOKUP($D16226,$J:$K,2,FALSE),VLOOKUP($E16226,'Daycare Packages'!$A:$G,7,FALSE)))</f>
        <v/>
      </c>
      <c r="G16226" s="15"/>
      <c r="H16226" s="15" t="str">
        <f t="shared" si="538"/>
        <v/>
      </c>
      <c r="I16226" s="198"/>
    </row>
    <row r="16227" spans="6:9" x14ac:dyDescent="0.3">
      <c r="F16227" s="15" t="str">
        <f>IF(ISBLANK($D16227),"",IF(ISBLANK($E16227),VLOOKUP($D16227,$J:$K,2,FALSE),VLOOKUP($E16227,'Daycare Packages'!$A:$G,7,FALSE)))</f>
        <v/>
      </c>
      <c r="G16227" s="15"/>
      <c r="H16227" s="15" t="str">
        <f t="shared" si="538"/>
        <v/>
      </c>
      <c r="I16227" s="198"/>
    </row>
    <row r="16228" spans="6:9" x14ac:dyDescent="0.3">
      <c r="F16228" s="15" t="str">
        <f>IF(ISBLANK($D16228),"",IF(ISBLANK($E16228),VLOOKUP($D16228,$J:$K,2,FALSE),VLOOKUP($E16228,'Daycare Packages'!$A:$G,7,FALSE)))</f>
        <v/>
      </c>
      <c r="G16228" s="15"/>
      <c r="H16228" s="15" t="str">
        <f t="shared" si="538"/>
        <v/>
      </c>
      <c r="I16228" s="198"/>
    </row>
    <row r="16229" spans="6:9" x14ac:dyDescent="0.3">
      <c r="F16229" s="15" t="str">
        <f>IF(ISBLANK($D16229),"",IF(ISBLANK($E16229),VLOOKUP($D16229,$J:$K,2,FALSE),VLOOKUP($E16229,'Daycare Packages'!$A:$G,7,FALSE)))</f>
        <v/>
      </c>
      <c r="G16229" s="15"/>
      <c r="H16229" s="15" t="str">
        <f t="shared" si="538"/>
        <v/>
      </c>
      <c r="I16229" s="198"/>
    </row>
    <row r="16230" spans="6:9" x14ac:dyDescent="0.3">
      <c r="F16230" s="15" t="str">
        <f>IF(ISBLANK($D16230),"",IF(ISBLANK($E16230),VLOOKUP($D16230,$J:$K,2,FALSE),VLOOKUP($E16230,'Daycare Packages'!$A:$G,7,FALSE)))</f>
        <v/>
      </c>
      <c r="G16230" s="15"/>
      <c r="H16230" s="15" t="str">
        <f t="shared" si="538"/>
        <v/>
      </c>
      <c r="I16230" s="198"/>
    </row>
    <row r="16231" spans="6:9" x14ac:dyDescent="0.3">
      <c r="F16231" s="15" t="str">
        <f>IF(ISBLANK($D16231),"",IF(ISBLANK($E16231),VLOOKUP($D16231,$J:$K,2,FALSE),VLOOKUP($E16231,'Daycare Packages'!$A:$G,7,FALSE)))</f>
        <v/>
      </c>
      <c r="G16231" s="15"/>
      <c r="H16231" s="15" t="str">
        <f t="shared" si="538"/>
        <v/>
      </c>
      <c r="I16231" s="198"/>
    </row>
    <row r="16232" spans="6:9" x14ac:dyDescent="0.3">
      <c r="F16232" s="15" t="str">
        <f>IF(ISBLANK($D16232),"",IF(ISBLANK($E16232),VLOOKUP($D16232,$J:$K,2,FALSE),VLOOKUP($E16232,'Daycare Packages'!$A:$G,7,FALSE)))</f>
        <v/>
      </c>
      <c r="G16232" s="15"/>
      <c r="H16232" s="15" t="str">
        <f t="shared" si="538"/>
        <v/>
      </c>
      <c r="I16232" s="198"/>
    </row>
    <row r="16233" spans="6:9" x14ac:dyDescent="0.3">
      <c r="F16233" s="15" t="str">
        <f>IF(ISBLANK($D16233),"",IF(ISBLANK($E16233),VLOOKUP($D16233,$J:$K,2,FALSE),VLOOKUP($E16233,'Daycare Packages'!$A:$G,7,FALSE)))</f>
        <v/>
      </c>
      <c r="G16233" s="15"/>
      <c r="H16233" s="15" t="str">
        <f t="shared" si="538"/>
        <v/>
      </c>
      <c r="I16233" s="198"/>
    </row>
    <row r="16234" spans="6:9" x14ac:dyDescent="0.3">
      <c r="F16234" s="15" t="str">
        <f>IF(ISBLANK($D16234),"",IF(ISBLANK($E16234),VLOOKUP($D16234,$J:$K,2,FALSE),VLOOKUP($E16234,'Daycare Packages'!$A:$G,7,FALSE)))</f>
        <v/>
      </c>
      <c r="G16234" s="15"/>
      <c r="H16234" s="15" t="str">
        <f t="shared" si="538"/>
        <v/>
      </c>
      <c r="I16234" s="198"/>
    </row>
    <row r="16235" spans="6:9" x14ac:dyDescent="0.3">
      <c r="F16235" s="15" t="str">
        <f>IF(ISBLANK($D16235),"",IF(ISBLANK($E16235),VLOOKUP($D16235,$J:$K,2,FALSE),VLOOKUP($E16235,'Daycare Packages'!$A:$G,7,FALSE)))</f>
        <v/>
      </c>
      <c r="G16235" s="15"/>
      <c r="H16235" s="15" t="str">
        <f t="shared" si="538"/>
        <v/>
      </c>
      <c r="I16235" s="198"/>
    </row>
    <row r="16236" spans="6:9" x14ac:dyDescent="0.3">
      <c r="F16236" s="15" t="str">
        <f>IF(ISBLANK($D16236),"",IF(ISBLANK($E16236),VLOOKUP($D16236,$J:$K,2,FALSE),VLOOKUP($E16236,'Daycare Packages'!$A:$G,7,FALSE)))</f>
        <v/>
      </c>
      <c r="G16236" s="15"/>
      <c r="H16236" s="15" t="str">
        <f t="shared" si="538"/>
        <v/>
      </c>
      <c r="I16236" s="198"/>
    </row>
    <row r="16237" spans="6:9" x14ac:dyDescent="0.3">
      <c r="F16237" s="15" t="str">
        <f>IF(ISBLANK($D16237),"",IF(ISBLANK($E16237),VLOOKUP($D16237,$J:$K,2,FALSE),VLOOKUP($E16237,'Daycare Packages'!$A:$G,7,FALSE)))</f>
        <v/>
      </c>
      <c r="G16237" s="15"/>
      <c r="H16237" s="15" t="str">
        <f t="shared" si="538"/>
        <v/>
      </c>
      <c r="I16237" s="198"/>
    </row>
    <row r="16238" spans="6:9" x14ac:dyDescent="0.3">
      <c r="F16238" s="15" t="str">
        <f>IF(ISBLANK($D16238),"",IF(ISBLANK($E16238),VLOOKUP($D16238,$J:$K,2,FALSE),VLOOKUP($E16238,'Daycare Packages'!$A:$G,7,FALSE)))</f>
        <v/>
      </c>
      <c r="G16238" s="15"/>
      <c r="H16238" s="15" t="str">
        <f t="shared" si="538"/>
        <v/>
      </c>
      <c r="I16238" s="198"/>
    </row>
    <row r="16239" spans="6:9" x14ac:dyDescent="0.3">
      <c r="F16239" s="15" t="str">
        <f>IF(ISBLANK($D16239),"",IF(ISBLANK($E16239),VLOOKUP($D16239,$J:$K,2,FALSE),VLOOKUP($E16239,'Daycare Packages'!$A:$G,7,FALSE)))</f>
        <v/>
      </c>
      <c r="G16239" s="15"/>
      <c r="H16239" s="15" t="str">
        <f t="shared" si="538"/>
        <v/>
      </c>
      <c r="I16239" s="198"/>
    </row>
    <row r="16240" spans="6:9" x14ac:dyDescent="0.3">
      <c r="F16240" s="15" t="str">
        <f>IF(ISBLANK($D16240),"",IF(ISBLANK($E16240),VLOOKUP($D16240,$J:$K,2,FALSE),VLOOKUP($E16240,'Daycare Packages'!$A:$G,7,FALSE)))</f>
        <v/>
      </c>
      <c r="G16240" s="15"/>
      <c r="H16240" s="15" t="str">
        <f t="shared" si="538"/>
        <v/>
      </c>
      <c r="I16240" s="198"/>
    </row>
    <row r="16241" spans="6:9" x14ac:dyDescent="0.3">
      <c r="F16241" s="15" t="str">
        <f>IF(ISBLANK($D16241),"",IF(ISBLANK($E16241),VLOOKUP($D16241,$J:$K,2,FALSE),VLOOKUP($E16241,'Daycare Packages'!$A:$G,7,FALSE)))</f>
        <v/>
      </c>
      <c r="G16241" s="15"/>
      <c r="H16241" s="15" t="str">
        <f t="shared" si="538"/>
        <v/>
      </c>
      <c r="I16241" s="198"/>
    </row>
    <row r="16242" spans="6:9" x14ac:dyDescent="0.3">
      <c r="F16242" s="15" t="str">
        <f>IF(ISBLANK($D16242),"",IF(ISBLANK($E16242),VLOOKUP($D16242,$J:$K,2,FALSE),VLOOKUP($E16242,'Daycare Packages'!$A:$G,7,FALSE)))</f>
        <v/>
      </c>
      <c r="G16242" s="15"/>
      <c r="H16242" s="15" t="str">
        <f t="shared" si="538"/>
        <v/>
      </c>
      <c r="I16242" s="198"/>
    </row>
    <row r="16243" spans="6:9" x14ac:dyDescent="0.3">
      <c r="F16243" s="15" t="str">
        <f>IF(ISBLANK($D16243),"",IF(ISBLANK($E16243),VLOOKUP($D16243,$J:$K,2,FALSE),VLOOKUP($E16243,'Daycare Packages'!$A:$G,7,FALSE)))</f>
        <v/>
      </c>
      <c r="G16243" s="15"/>
      <c r="H16243" s="15" t="str">
        <f t="shared" si="538"/>
        <v/>
      </c>
      <c r="I16243" s="198"/>
    </row>
    <row r="16244" spans="6:9" x14ac:dyDescent="0.3">
      <c r="F16244" s="15" t="str">
        <f>IF(ISBLANK($D16244),"",IF(ISBLANK($E16244),VLOOKUP($D16244,$J:$K,2,FALSE),VLOOKUP($E16244,'Daycare Packages'!$A:$G,7,FALSE)))</f>
        <v/>
      </c>
      <c r="G16244" s="15"/>
      <c r="H16244" s="15" t="str">
        <f t="shared" si="538"/>
        <v/>
      </c>
      <c r="I16244" s="198"/>
    </row>
    <row r="16245" spans="6:9" x14ac:dyDescent="0.3">
      <c r="F16245" s="15" t="str">
        <f>IF(ISBLANK($D16245),"",IF(ISBLANK($E16245),VLOOKUP($D16245,$J:$K,2,FALSE),VLOOKUP($E16245,'Daycare Packages'!$A:$G,7,FALSE)))</f>
        <v/>
      </c>
      <c r="G16245" s="15"/>
      <c r="H16245" s="15" t="str">
        <f t="shared" si="538"/>
        <v/>
      </c>
      <c r="I16245" s="198"/>
    </row>
    <row r="16246" spans="6:9" x14ac:dyDescent="0.3">
      <c r="F16246" s="15" t="str">
        <f>IF(ISBLANK($D16246),"",IF(ISBLANK($E16246),VLOOKUP($D16246,$J:$K,2,FALSE),VLOOKUP($E16246,'Daycare Packages'!$A:$G,7,FALSE)))</f>
        <v/>
      </c>
      <c r="G16246" s="15"/>
      <c r="H16246" s="15" t="str">
        <f t="shared" si="538"/>
        <v/>
      </c>
      <c r="I16246" s="198"/>
    </row>
    <row r="16247" spans="6:9" x14ac:dyDescent="0.3">
      <c r="F16247" s="15" t="str">
        <f>IF(ISBLANK($D16247),"",IF(ISBLANK($E16247),VLOOKUP($D16247,$J:$K,2,FALSE),VLOOKUP($E16247,'Daycare Packages'!$A:$G,7,FALSE)))</f>
        <v/>
      </c>
      <c r="G16247" s="15"/>
      <c r="H16247" s="15" t="str">
        <f t="shared" si="538"/>
        <v/>
      </c>
      <c r="I16247" s="198"/>
    </row>
    <row r="16248" spans="6:9" x14ac:dyDescent="0.3">
      <c r="F16248" s="15" t="str">
        <f>IF(ISBLANK($D16248),"",IF(ISBLANK($E16248),VLOOKUP($D16248,$J:$K,2,FALSE),VLOOKUP($E16248,'Daycare Packages'!$A:$G,7,FALSE)))</f>
        <v/>
      </c>
      <c r="G16248" s="15"/>
      <c r="H16248" s="15" t="str">
        <f t="shared" si="538"/>
        <v/>
      </c>
      <c r="I16248" s="198"/>
    </row>
    <row r="16249" spans="6:9" x14ac:dyDescent="0.3">
      <c r="F16249" s="15" t="str">
        <f>IF(ISBLANK($D16249),"",IF(ISBLANK($E16249),VLOOKUP($D16249,$J:$K,2,FALSE),VLOOKUP($E16249,'Daycare Packages'!$A:$G,7,FALSE)))</f>
        <v/>
      </c>
      <c r="G16249" s="15"/>
      <c r="H16249" s="15" t="str">
        <f t="shared" si="538"/>
        <v/>
      </c>
      <c r="I16249" s="198"/>
    </row>
    <row r="16250" spans="6:9" x14ac:dyDescent="0.3">
      <c r="F16250" s="15" t="str">
        <f>IF(ISBLANK($D16250),"",IF(ISBLANK($E16250),VLOOKUP($D16250,$J:$K,2,FALSE),VLOOKUP($E16250,'Daycare Packages'!$A:$G,7,FALSE)))</f>
        <v/>
      </c>
      <c r="G16250" s="15"/>
      <c r="H16250" s="15" t="str">
        <f t="shared" si="538"/>
        <v/>
      </c>
      <c r="I16250" s="198"/>
    </row>
    <row r="16251" spans="6:9" x14ac:dyDescent="0.3">
      <c r="F16251" s="15" t="str">
        <f>IF(ISBLANK($D16251),"",IF(ISBLANK($E16251),VLOOKUP($D16251,$J:$K,2,FALSE),VLOOKUP($E16251,'Daycare Packages'!$A:$G,7,FALSE)))</f>
        <v/>
      </c>
      <c r="G16251" s="15"/>
      <c r="H16251" s="15" t="str">
        <f t="shared" si="538"/>
        <v/>
      </c>
      <c r="I16251" s="198"/>
    </row>
    <row r="16252" spans="6:9" x14ac:dyDescent="0.3">
      <c r="F16252" s="15" t="str">
        <f>IF(ISBLANK($D16252),"",IF(ISBLANK($E16252),VLOOKUP($D16252,$J:$K,2,FALSE),VLOOKUP($E16252,'Daycare Packages'!$A:$G,7,FALSE)))</f>
        <v/>
      </c>
      <c r="G16252" s="15"/>
      <c r="H16252" s="15" t="str">
        <f t="shared" si="538"/>
        <v/>
      </c>
      <c r="I16252" s="198"/>
    </row>
    <row r="16253" spans="6:9" x14ac:dyDescent="0.3">
      <c r="F16253" s="15" t="str">
        <f>IF(ISBLANK($D16253),"",IF(ISBLANK($E16253),VLOOKUP($D16253,$J:$K,2,FALSE),VLOOKUP($E16253,'Daycare Packages'!$A:$G,7,FALSE)))</f>
        <v/>
      </c>
      <c r="G16253" s="15"/>
      <c r="H16253" s="15" t="str">
        <f t="shared" si="538"/>
        <v/>
      </c>
      <c r="I16253" s="198"/>
    </row>
    <row r="16254" spans="6:9" x14ac:dyDescent="0.3">
      <c r="F16254" s="15" t="str">
        <f>IF(ISBLANK($D16254),"",IF(ISBLANK($E16254),VLOOKUP($D16254,$J:$K,2,FALSE),VLOOKUP($E16254,'Daycare Packages'!$A:$G,7,FALSE)))</f>
        <v/>
      </c>
      <c r="G16254" s="15"/>
      <c r="H16254" s="15" t="str">
        <f t="shared" si="538"/>
        <v/>
      </c>
      <c r="I16254" s="198"/>
    </row>
    <row r="16255" spans="6:9" x14ac:dyDescent="0.3">
      <c r="F16255" s="15" t="str">
        <f>IF(ISBLANK($D16255),"",IF(ISBLANK($E16255),VLOOKUP($D16255,$J:$K,2,FALSE),VLOOKUP($E16255,'Daycare Packages'!$A:$G,7,FALSE)))</f>
        <v/>
      </c>
      <c r="G16255" s="15"/>
      <c r="H16255" s="15" t="str">
        <f t="shared" si="538"/>
        <v/>
      </c>
      <c r="I16255" s="198"/>
    </row>
    <row r="16256" spans="6:9" x14ac:dyDescent="0.3">
      <c r="F16256" s="15" t="str">
        <f>IF(ISBLANK($D16256),"",IF(ISBLANK($E16256),VLOOKUP($D16256,$J:$K,2,FALSE),VLOOKUP($E16256,'Daycare Packages'!$A:$G,7,FALSE)))</f>
        <v/>
      </c>
      <c r="G16256" s="15"/>
      <c r="H16256" s="15" t="str">
        <f t="shared" si="538"/>
        <v/>
      </c>
      <c r="I16256" s="198"/>
    </row>
    <row r="16257" spans="6:9" x14ac:dyDescent="0.3">
      <c r="F16257" s="15" t="str">
        <f>IF(ISBLANK($D16257),"",IF(ISBLANK($E16257),VLOOKUP($D16257,$J:$K,2,FALSE),VLOOKUP($E16257,'Daycare Packages'!$A:$G,7,FALSE)))</f>
        <v/>
      </c>
      <c r="G16257" s="15"/>
      <c r="H16257" s="15" t="str">
        <f t="shared" si="538"/>
        <v/>
      </c>
      <c r="I16257" s="198"/>
    </row>
    <row r="16258" spans="6:9" x14ac:dyDescent="0.3">
      <c r="F16258" s="15" t="str">
        <f>IF(ISBLANK($D16258),"",IF(ISBLANK($E16258),VLOOKUP($D16258,$J:$K,2,FALSE),VLOOKUP($E16258,'Daycare Packages'!$A:$G,7,FALSE)))</f>
        <v/>
      </c>
      <c r="G16258" s="15"/>
      <c r="H16258" s="15" t="str">
        <f t="shared" si="538"/>
        <v/>
      </c>
      <c r="I16258" s="198"/>
    </row>
    <row r="16259" spans="6:9" x14ac:dyDescent="0.3">
      <c r="F16259" s="15" t="str">
        <f>IF(ISBLANK($D16259),"",IF(ISBLANK($E16259),VLOOKUP($D16259,$J:$K,2,FALSE),VLOOKUP($E16259,'Daycare Packages'!$A:$G,7,FALSE)))</f>
        <v/>
      </c>
      <c r="G16259" s="15"/>
      <c r="H16259" s="15" t="str">
        <f t="shared" si="538"/>
        <v/>
      </c>
      <c r="I16259" s="198"/>
    </row>
    <row r="16260" spans="6:9" x14ac:dyDescent="0.3">
      <c r="F16260" s="15" t="str">
        <f>IF(ISBLANK($D16260),"",IF(ISBLANK($E16260),VLOOKUP($D16260,$J:$K,2,FALSE),VLOOKUP($E16260,'Daycare Packages'!$A:$G,7,FALSE)))</f>
        <v/>
      </c>
      <c r="G16260" s="15"/>
      <c r="H16260" s="15" t="str">
        <f t="shared" si="538"/>
        <v/>
      </c>
      <c r="I16260" s="198"/>
    </row>
    <row r="16261" spans="6:9" x14ac:dyDescent="0.3">
      <c r="F16261" s="15" t="str">
        <f>IF(ISBLANK($D16261),"",IF(ISBLANK($E16261),VLOOKUP($D16261,$J:$K,2,FALSE),VLOOKUP($E16261,'Daycare Packages'!$A:$G,7,FALSE)))</f>
        <v/>
      </c>
      <c r="G16261" s="15"/>
      <c r="H16261" s="15" t="str">
        <f t="shared" si="538"/>
        <v/>
      </c>
      <c r="I16261" s="198"/>
    </row>
    <row r="16262" spans="6:9" x14ac:dyDescent="0.3">
      <c r="F16262" s="15" t="str">
        <f>IF(ISBLANK($D16262),"",IF(ISBLANK($E16262),VLOOKUP($D16262,$J:$K,2,FALSE),VLOOKUP($E16262,'Daycare Packages'!$A:$G,7,FALSE)))</f>
        <v/>
      </c>
      <c r="G16262" s="15"/>
      <c r="H16262" s="15" t="str">
        <f t="shared" si="538"/>
        <v/>
      </c>
      <c r="I16262" s="198"/>
    </row>
    <row r="16263" spans="6:9" x14ac:dyDescent="0.3">
      <c r="F16263" s="15" t="str">
        <f>IF(ISBLANK($D16263),"",IF(ISBLANK($E16263),VLOOKUP($D16263,$J:$K,2,FALSE),VLOOKUP($E16263,'Daycare Packages'!$A:$G,7,FALSE)))</f>
        <v/>
      </c>
      <c r="G16263" s="15"/>
      <c r="H16263" s="15" t="str">
        <f t="shared" si="538"/>
        <v/>
      </c>
      <c r="I16263" s="198"/>
    </row>
    <row r="16264" spans="6:9" x14ac:dyDescent="0.3">
      <c r="F16264" s="15" t="str">
        <f>IF(ISBLANK($D16264),"",IF(ISBLANK($E16264),VLOOKUP($D16264,$J:$K,2,FALSE),VLOOKUP($E16264,'Daycare Packages'!$A:$G,7,FALSE)))</f>
        <v/>
      </c>
      <c r="G16264" s="15"/>
      <c r="H16264" s="15" t="str">
        <f t="shared" si="538"/>
        <v/>
      </c>
      <c r="I16264" s="198"/>
    </row>
    <row r="16265" spans="6:9" x14ac:dyDescent="0.3">
      <c r="F16265" s="15" t="str">
        <f>IF(ISBLANK($D16265),"",IF(ISBLANK($E16265),VLOOKUP($D16265,$J:$K,2,FALSE),VLOOKUP($E16265,'Daycare Packages'!$A:$G,7,FALSE)))</f>
        <v/>
      </c>
      <c r="G16265" s="15"/>
      <c r="H16265" s="15" t="str">
        <f t="shared" si="538"/>
        <v/>
      </c>
      <c r="I16265" s="198"/>
    </row>
    <row r="16266" spans="6:9" x14ac:dyDescent="0.3">
      <c r="F16266" s="15" t="str">
        <f>IF(ISBLANK($D16266),"",IF(ISBLANK($E16266),VLOOKUP($D16266,$J:$K,2,FALSE),VLOOKUP($E16266,'Daycare Packages'!$A:$G,7,FALSE)))</f>
        <v/>
      </c>
      <c r="G16266" s="15"/>
      <c r="H16266" s="15" t="str">
        <f t="shared" si="538"/>
        <v/>
      </c>
      <c r="I16266" s="198"/>
    </row>
    <row r="16267" spans="6:9" x14ac:dyDescent="0.3">
      <c r="F16267" s="15" t="str">
        <f>IF(ISBLANK($D16267),"",IF(ISBLANK($E16267),VLOOKUP($D16267,$J:$K,2,FALSE),VLOOKUP($E16267,'Daycare Packages'!$A:$G,7,FALSE)))</f>
        <v/>
      </c>
      <c r="G16267" s="15"/>
      <c r="H16267" s="15" t="str">
        <f t="shared" si="538"/>
        <v/>
      </c>
      <c r="I16267" s="198"/>
    </row>
    <row r="16268" spans="6:9" x14ac:dyDescent="0.3">
      <c r="F16268" s="15" t="str">
        <f>IF(ISBLANK($D16268),"",IF(ISBLANK($E16268),VLOOKUP($D16268,$J:$K,2,FALSE),VLOOKUP($E16268,'Daycare Packages'!$A:$G,7,FALSE)))</f>
        <v/>
      </c>
      <c r="G16268" s="15"/>
      <c r="H16268" s="15" t="str">
        <f t="shared" si="538"/>
        <v/>
      </c>
      <c r="I16268" s="198"/>
    </row>
    <row r="16269" spans="6:9" x14ac:dyDescent="0.3">
      <c r="F16269" s="15" t="str">
        <f>IF(ISBLANK($D16269),"",IF(ISBLANK($E16269),VLOOKUP($D16269,$J:$K,2,FALSE),VLOOKUP($E16269,'Daycare Packages'!$A:$G,7,FALSE)))</f>
        <v/>
      </c>
      <c r="G16269" s="15"/>
      <c r="H16269" s="15" t="str">
        <f t="shared" si="538"/>
        <v/>
      </c>
      <c r="I16269" s="198"/>
    </row>
    <row r="16270" spans="6:9" x14ac:dyDescent="0.3">
      <c r="F16270" s="15" t="str">
        <f>IF(ISBLANK($D16270),"",IF(ISBLANK($E16270),VLOOKUP($D16270,$J:$K,2,FALSE),VLOOKUP($E16270,'Daycare Packages'!$A:$G,7,FALSE)))</f>
        <v/>
      </c>
      <c r="G16270" s="15"/>
      <c r="H16270" s="15" t="str">
        <f t="shared" si="538"/>
        <v/>
      </c>
      <c r="I16270" s="198"/>
    </row>
    <row r="16271" spans="6:9" x14ac:dyDescent="0.3">
      <c r="F16271" s="15" t="str">
        <f>IF(ISBLANK($D16271),"",IF(ISBLANK($E16271),VLOOKUP($D16271,$J:$K,2,FALSE),VLOOKUP($E16271,'Daycare Packages'!$A:$G,7,FALSE)))</f>
        <v/>
      </c>
      <c r="G16271" s="15"/>
      <c r="H16271" s="15" t="str">
        <f t="shared" si="538"/>
        <v/>
      </c>
      <c r="I16271" s="198"/>
    </row>
    <row r="16272" spans="6:9" x14ac:dyDescent="0.3">
      <c r="F16272" s="15" t="str">
        <f>IF(ISBLANK($D16272),"",IF(ISBLANK($E16272),VLOOKUP($D16272,$J:$K,2,FALSE),VLOOKUP($E16272,'Daycare Packages'!$A:$G,7,FALSE)))</f>
        <v/>
      </c>
      <c r="G16272" s="15"/>
      <c r="H16272" s="15" t="str">
        <f t="shared" si="538"/>
        <v/>
      </c>
      <c r="I16272" s="198"/>
    </row>
    <row r="16273" spans="6:9" x14ac:dyDescent="0.3">
      <c r="F16273" s="15" t="str">
        <f>IF(ISBLANK($D16273),"",IF(ISBLANK($E16273),VLOOKUP($D16273,$J:$K,2,FALSE),VLOOKUP($E16273,'Daycare Packages'!$A:$G,7,FALSE)))</f>
        <v/>
      </c>
      <c r="G16273" s="15"/>
      <c r="H16273" s="15" t="str">
        <f t="shared" si="538"/>
        <v/>
      </c>
      <c r="I16273" s="198"/>
    </row>
    <row r="16274" spans="6:9" x14ac:dyDescent="0.3">
      <c r="F16274" s="15" t="str">
        <f>IF(ISBLANK($D16274),"",IF(ISBLANK($E16274),VLOOKUP($D16274,$J:$K,2,FALSE),VLOOKUP($E16274,'Daycare Packages'!$A:$G,7,FALSE)))</f>
        <v/>
      </c>
      <c r="G16274" s="15"/>
      <c r="H16274" s="15" t="str">
        <f t="shared" si="538"/>
        <v/>
      </c>
      <c r="I16274" s="198"/>
    </row>
    <row r="16275" spans="6:9" x14ac:dyDescent="0.3">
      <c r="F16275" s="15" t="str">
        <f>IF(ISBLANK($D16275),"",IF(ISBLANK($E16275),VLOOKUP($D16275,$J:$K,2,FALSE),VLOOKUP($E16275,'Daycare Packages'!$A:$G,7,FALSE)))</f>
        <v/>
      </c>
      <c r="G16275" s="15"/>
      <c r="H16275" s="15" t="str">
        <f t="shared" si="538"/>
        <v/>
      </c>
      <c r="I16275" s="198"/>
    </row>
    <row r="16276" spans="6:9" x14ac:dyDescent="0.3">
      <c r="F16276" s="15" t="str">
        <f>IF(ISBLANK($D16276),"",IF(ISBLANK($E16276),VLOOKUP($D16276,$J:$K,2,FALSE),VLOOKUP($E16276,'Daycare Packages'!$A:$G,7,FALSE)))</f>
        <v/>
      </c>
      <c r="G16276" s="15"/>
      <c r="H16276" s="15" t="str">
        <f t="shared" si="538"/>
        <v/>
      </c>
      <c r="I16276" s="198"/>
    </row>
    <row r="16277" spans="6:9" x14ac:dyDescent="0.3">
      <c r="F16277" s="15" t="str">
        <f>IF(ISBLANK($D16277),"",IF(ISBLANK($E16277),VLOOKUP($D16277,$J:$K,2,FALSE),VLOOKUP($E16277,'Daycare Packages'!$A:$G,7,FALSE)))</f>
        <v/>
      </c>
      <c r="G16277" s="15"/>
      <c r="H16277" s="15" t="str">
        <f t="shared" si="538"/>
        <v/>
      </c>
      <c r="I16277" s="198"/>
    </row>
    <row r="16278" spans="6:9" x14ac:dyDescent="0.3">
      <c r="F16278" s="15" t="str">
        <f>IF(ISBLANK($D16278),"",IF(ISBLANK($E16278),VLOOKUP($D16278,$J:$K,2,FALSE),VLOOKUP($E16278,'Daycare Packages'!$A:$G,7,FALSE)))</f>
        <v/>
      </c>
      <c r="G16278" s="15"/>
      <c r="H16278" s="15" t="str">
        <f t="shared" si="538"/>
        <v/>
      </c>
      <c r="I16278" s="198"/>
    </row>
    <row r="16279" spans="6:9" x14ac:dyDescent="0.3">
      <c r="F16279" s="15" t="str">
        <f>IF(ISBLANK($D16279),"",IF(ISBLANK($E16279),VLOOKUP($D16279,$J:$K,2,FALSE),VLOOKUP($E16279,'Daycare Packages'!$A:$G,7,FALSE)))</f>
        <v/>
      </c>
      <c r="G16279" s="15"/>
      <c r="H16279" s="15" t="str">
        <f t="shared" si="538"/>
        <v/>
      </c>
      <c r="I16279" s="198"/>
    </row>
    <row r="16280" spans="6:9" x14ac:dyDescent="0.3">
      <c r="F16280" s="15" t="str">
        <f>IF(ISBLANK($D16280),"",IF(ISBLANK($E16280),VLOOKUP($D16280,$J:$K,2,FALSE),VLOOKUP($E16280,'Daycare Packages'!$A:$G,7,FALSE)))</f>
        <v/>
      </c>
      <c r="G16280" s="15"/>
      <c r="H16280" s="15" t="str">
        <f t="shared" si="538"/>
        <v/>
      </c>
      <c r="I16280" s="198"/>
    </row>
    <row r="16281" spans="6:9" x14ac:dyDescent="0.3">
      <c r="F16281" s="15" t="str">
        <f>IF(ISBLANK($D16281),"",IF(ISBLANK($E16281),VLOOKUP($D16281,$J:$K,2,FALSE),VLOOKUP($E16281,'Daycare Packages'!$A:$G,7,FALSE)))</f>
        <v/>
      </c>
      <c r="G16281" s="15"/>
      <c r="H16281" s="15" t="str">
        <f t="shared" si="538"/>
        <v/>
      </c>
      <c r="I16281" s="198"/>
    </row>
    <row r="16282" spans="6:9" x14ac:dyDescent="0.3">
      <c r="F16282" s="15" t="str">
        <f>IF(ISBLANK($D16282),"",IF(ISBLANK($E16282),VLOOKUP($D16282,$J:$K,2,FALSE),VLOOKUP($E16282,'Daycare Packages'!$A:$G,7,FALSE)))</f>
        <v/>
      </c>
      <c r="G16282" s="15"/>
      <c r="H16282" s="15" t="str">
        <f t="shared" si="538"/>
        <v/>
      </c>
      <c r="I16282" s="198"/>
    </row>
    <row r="16283" spans="6:9" x14ac:dyDescent="0.3">
      <c r="F16283" s="15" t="str">
        <f>IF(ISBLANK($D16283),"",IF(ISBLANK($E16283),VLOOKUP($D16283,$J:$K,2,FALSE),VLOOKUP($E16283,'Daycare Packages'!$A:$G,7,FALSE)))</f>
        <v/>
      </c>
      <c r="G16283" s="15"/>
      <c r="H16283" s="15" t="str">
        <f t="shared" si="538"/>
        <v/>
      </c>
      <c r="I16283" s="198"/>
    </row>
    <row r="16284" spans="6:9" x14ac:dyDescent="0.3">
      <c r="F16284" s="15" t="str">
        <f>IF(ISBLANK($D16284),"",IF(ISBLANK($E16284),VLOOKUP($D16284,$J:$K,2,FALSE),VLOOKUP($E16284,'Daycare Packages'!$A:$G,7,FALSE)))</f>
        <v/>
      </c>
      <c r="G16284" s="15"/>
      <c r="H16284" s="15" t="str">
        <f t="shared" si="538"/>
        <v/>
      </c>
      <c r="I16284" s="198"/>
    </row>
    <row r="16285" spans="6:9" x14ac:dyDescent="0.3">
      <c r="F16285" s="15" t="str">
        <f>IF(ISBLANK($D16285),"",IF(ISBLANK($E16285),VLOOKUP($D16285,$J:$K,2,FALSE),VLOOKUP($E16285,'Daycare Packages'!$A:$G,7,FALSE)))</f>
        <v/>
      </c>
      <c r="G16285" s="15"/>
      <c r="H16285" s="15" t="str">
        <f t="shared" si="538"/>
        <v/>
      </c>
      <c r="I16285" s="198"/>
    </row>
    <row r="16286" spans="6:9" x14ac:dyDescent="0.3">
      <c r="F16286" s="15" t="str">
        <f>IF(ISBLANK($D16286),"",IF(ISBLANK($E16286),VLOOKUP($D16286,$J:$K,2,FALSE),VLOOKUP($E16286,'Daycare Packages'!$A:$G,7,FALSE)))</f>
        <v/>
      </c>
      <c r="G16286" s="15"/>
      <c r="H16286" s="15" t="str">
        <f t="shared" si="538"/>
        <v/>
      </c>
      <c r="I16286" s="198"/>
    </row>
    <row r="16287" spans="6:9" x14ac:dyDescent="0.3">
      <c r="F16287" s="15" t="str">
        <f>IF(ISBLANK($D16287),"",IF(ISBLANK($E16287),VLOOKUP($D16287,$J:$K,2,FALSE),VLOOKUP($E16287,'Daycare Packages'!$A:$G,7,FALSE)))</f>
        <v/>
      </c>
      <c r="G16287" s="15"/>
      <c r="H16287" s="15" t="str">
        <f t="shared" si="538"/>
        <v/>
      </c>
      <c r="I16287" s="198"/>
    </row>
    <row r="16288" spans="6:9" x14ac:dyDescent="0.3">
      <c r="F16288" s="15" t="str">
        <f>IF(ISBLANK($D16288),"",IF(ISBLANK($E16288),VLOOKUP($D16288,$J:$K,2,FALSE),VLOOKUP($E16288,'Daycare Packages'!$A:$G,7,FALSE)))</f>
        <v/>
      </c>
      <c r="G16288" s="15"/>
      <c r="H16288" s="15" t="str">
        <f t="shared" si="538"/>
        <v/>
      </c>
      <c r="I16288" s="198"/>
    </row>
    <row r="16289" spans="6:9" x14ac:dyDescent="0.3">
      <c r="F16289" s="15" t="str">
        <f>IF(ISBLANK($D16289),"",IF(ISBLANK($E16289),VLOOKUP($D16289,$J:$K,2,FALSE),VLOOKUP($E16289,'Daycare Packages'!$A:$G,7,FALSE)))</f>
        <v/>
      </c>
      <c r="G16289" s="15"/>
      <c r="H16289" s="15" t="str">
        <f t="shared" ref="H16289:H16352" si="539">IF(ISBLANK(D16289),"",SUM(F16289:G16289))</f>
        <v/>
      </c>
      <c r="I16289" s="198"/>
    </row>
    <row r="16290" spans="6:9" x14ac:dyDescent="0.3">
      <c r="F16290" s="15" t="str">
        <f>IF(ISBLANK($D16290),"",IF(ISBLANK($E16290),VLOOKUP($D16290,$J:$K,2,FALSE),VLOOKUP($E16290,'Daycare Packages'!$A:$G,7,FALSE)))</f>
        <v/>
      </c>
      <c r="G16290" s="15"/>
      <c r="H16290" s="15" t="str">
        <f t="shared" si="539"/>
        <v/>
      </c>
      <c r="I16290" s="198"/>
    </row>
    <row r="16291" spans="6:9" x14ac:dyDescent="0.3">
      <c r="F16291" s="15" t="str">
        <f>IF(ISBLANK($D16291),"",IF(ISBLANK($E16291),VLOOKUP($D16291,$J:$K,2,FALSE),VLOOKUP($E16291,'Daycare Packages'!$A:$G,7,FALSE)))</f>
        <v/>
      </c>
      <c r="G16291" s="15"/>
      <c r="H16291" s="15" t="str">
        <f t="shared" si="539"/>
        <v/>
      </c>
      <c r="I16291" s="198"/>
    </row>
    <row r="16292" spans="6:9" x14ac:dyDescent="0.3">
      <c r="F16292" s="15" t="str">
        <f>IF(ISBLANK($D16292),"",IF(ISBLANK($E16292),VLOOKUP($D16292,$J:$K,2,FALSE),VLOOKUP($E16292,'Daycare Packages'!$A:$G,7,FALSE)))</f>
        <v/>
      </c>
      <c r="G16292" s="15"/>
      <c r="H16292" s="15" t="str">
        <f t="shared" si="539"/>
        <v/>
      </c>
      <c r="I16292" s="198"/>
    </row>
    <row r="16293" spans="6:9" x14ac:dyDescent="0.3">
      <c r="F16293" s="15" t="str">
        <f>IF(ISBLANK($D16293),"",IF(ISBLANK($E16293),VLOOKUP($D16293,$J:$K,2,FALSE),VLOOKUP($E16293,'Daycare Packages'!$A:$G,7,FALSE)))</f>
        <v/>
      </c>
      <c r="G16293" s="15"/>
      <c r="H16293" s="15" t="str">
        <f t="shared" si="539"/>
        <v/>
      </c>
      <c r="I16293" s="198"/>
    </row>
    <row r="16294" spans="6:9" x14ac:dyDescent="0.3">
      <c r="F16294" s="15" t="str">
        <f>IF(ISBLANK($D16294),"",IF(ISBLANK($E16294),VLOOKUP($D16294,$J:$K,2,FALSE),VLOOKUP($E16294,'Daycare Packages'!$A:$G,7,FALSE)))</f>
        <v/>
      </c>
      <c r="G16294" s="15"/>
      <c r="H16294" s="15" t="str">
        <f t="shared" si="539"/>
        <v/>
      </c>
      <c r="I16294" s="198"/>
    </row>
    <row r="16295" spans="6:9" x14ac:dyDescent="0.3">
      <c r="F16295" s="15" t="str">
        <f>IF(ISBLANK($D16295),"",IF(ISBLANK($E16295),VLOOKUP($D16295,$J:$K,2,FALSE),VLOOKUP($E16295,'Daycare Packages'!$A:$G,7,FALSE)))</f>
        <v/>
      </c>
      <c r="G16295" s="15"/>
      <c r="H16295" s="15" t="str">
        <f t="shared" si="539"/>
        <v/>
      </c>
      <c r="I16295" s="198"/>
    </row>
    <row r="16296" spans="6:9" x14ac:dyDescent="0.3">
      <c r="F16296" s="15" t="str">
        <f>IF(ISBLANK($D16296),"",IF(ISBLANK($E16296),VLOOKUP($D16296,$J:$K,2,FALSE),VLOOKUP($E16296,'Daycare Packages'!$A:$G,7,FALSE)))</f>
        <v/>
      </c>
      <c r="G16296" s="15"/>
      <c r="H16296" s="15" t="str">
        <f t="shared" si="539"/>
        <v/>
      </c>
      <c r="I16296" s="198"/>
    </row>
    <row r="16297" spans="6:9" x14ac:dyDescent="0.3">
      <c r="F16297" s="15" t="str">
        <f>IF(ISBLANK($D16297),"",IF(ISBLANK($E16297),VLOOKUP($D16297,$J:$K,2,FALSE),VLOOKUP($E16297,'Daycare Packages'!$A:$G,7,FALSE)))</f>
        <v/>
      </c>
      <c r="G16297" s="15"/>
      <c r="H16297" s="15" t="str">
        <f t="shared" si="539"/>
        <v/>
      </c>
      <c r="I16297" s="198"/>
    </row>
    <row r="16298" spans="6:9" x14ac:dyDescent="0.3">
      <c r="F16298" s="15" t="str">
        <f>IF(ISBLANK($D16298),"",IF(ISBLANK($E16298),VLOOKUP($D16298,$J:$K,2,FALSE),VLOOKUP($E16298,'Daycare Packages'!$A:$G,7,FALSE)))</f>
        <v/>
      </c>
      <c r="G16298" s="15"/>
      <c r="H16298" s="15" t="str">
        <f t="shared" si="539"/>
        <v/>
      </c>
      <c r="I16298" s="198"/>
    </row>
    <row r="16299" spans="6:9" x14ac:dyDescent="0.3">
      <c r="F16299" s="15" t="str">
        <f>IF(ISBLANK($D16299),"",IF(ISBLANK($E16299),VLOOKUP($D16299,$J:$K,2,FALSE),VLOOKUP($E16299,'Daycare Packages'!$A:$G,7,FALSE)))</f>
        <v/>
      </c>
      <c r="G16299" s="15"/>
      <c r="H16299" s="15" t="str">
        <f t="shared" si="539"/>
        <v/>
      </c>
      <c r="I16299" s="198"/>
    </row>
    <row r="16300" spans="6:9" x14ac:dyDescent="0.3">
      <c r="F16300" s="15" t="str">
        <f>IF(ISBLANK($D16300),"",IF(ISBLANK($E16300),VLOOKUP($D16300,$J:$K,2,FALSE),VLOOKUP($E16300,'Daycare Packages'!$A:$G,7,FALSE)))</f>
        <v/>
      </c>
      <c r="G16300" s="15"/>
      <c r="H16300" s="15" t="str">
        <f t="shared" si="539"/>
        <v/>
      </c>
      <c r="I16300" s="198"/>
    </row>
    <row r="16301" spans="6:9" x14ac:dyDescent="0.3">
      <c r="F16301" s="15" t="str">
        <f>IF(ISBLANK($D16301),"",IF(ISBLANK($E16301),VLOOKUP($D16301,$J:$K,2,FALSE),VLOOKUP($E16301,'Daycare Packages'!$A:$G,7,FALSE)))</f>
        <v/>
      </c>
      <c r="G16301" s="15"/>
      <c r="H16301" s="15" t="str">
        <f t="shared" si="539"/>
        <v/>
      </c>
      <c r="I16301" s="198"/>
    </row>
    <row r="16302" spans="6:9" x14ac:dyDescent="0.3">
      <c r="F16302" s="15" t="str">
        <f>IF(ISBLANK($D16302),"",IF(ISBLANK($E16302),VLOOKUP($D16302,$J:$K,2,FALSE),VLOOKUP($E16302,'Daycare Packages'!$A:$G,7,FALSE)))</f>
        <v/>
      </c>
      <c r="G16302" s="15"/>
      <c r="H16302" s="15" t="str">
        <f t="shared" si="539"/>
        <v/>
      </c>
      <c r="I16302" s="198"/>
    </row>
    <row r="16303" spans="6:9" x14ac:dyDescent="0.3">
      <c r="F16303" s="15" t="str">
        <f>IF(ISBLANK($D16303),"",IF(ISBLANK($E16303),VLOOKUP($D16303,$J:$K,2,FALSE),VLOOKUP($E16303,'Daycare Packages'!$A:$G,7,FALSE)))</f>
        <v/>
      </c>
      <c r="G16303" s="15"/>
      <c r="H16303" s="15" t="str">
        <f t="shared" si="539"/>
        <v/>
      </c>
      <c r="I16303" s="198"/>
    </row>
    <row r="16304" spans="6:9" x14ac:dyDescent="0.3">
      <c r="F16304" s="15" t="str">
        <f>IF(ISBLANK($D16304),"",IF(ISBLANK($E16304),VLOOKUP($D16304,$J:$K,2,FALSE),VLOOKUP($E16304,'Daycare Packages'!$A:$G,7,FALSE)))</f>
        <v/>
      </c>
      <c r="G16304" s="15"/>
      <c r="H16304" s="15" t="str">
        <f t="shared" si="539"/>
        <v/>
      </c>
      <c r="I16304" s="198"/>
    </row>
    <row r="16305" spans="6:9" x14ac:dyDescent="0.3">
      <c r="F16305" s="15" t="str">
        <f>IF(ISBLANK($D16305),"",IF(ISBLANK($E16305),VLOOKUP($D16305,$J:$K,2,FALSE),VLOOKUP($E16305,'Daycare Packages'!$A:$G,7,FALSE)))</f>
        <v/>
      </c>
      <c r="G16305" s="15"/>
      <c r="H16305" s="15" t="str">
        <f t="shared" si="539"/>
        <v/>
      </c>
      <c r="I16305" s="198"/>
    </row>
    <row r="16306" spans="6:9" x14ac:dyDescent="0.3">
      <c r="F16306" s="15" t="str">
        <f>IF(ISBLANK($D16306),"",IF(ISBLANK($E16306),VLOOKUP($D16306,$J:$K,2,FALSE),VLOOKUP($E16306,'Daycare Packages'!$A:$G,7,FALSE)))</f>
        <v/>
      </c>
      <c r="G16306" s="15"/>
      <c r="H16306" s="15" t="str">
        <f t="shared" si="539"/>
        <v/>
      </c>
      <c r="I16306" s="198"/>
    </row>
    <row r="16307" spans="6:9" x14ac:dyDescent="0.3">
      <c r="F16307" s="15" t="str">
        <f>IF(ISBLANK($D16307),"",IF(ISBLANK($E16307),VLOOKUP($D16307,$J:$K,2,FALSE),VLOOKUP($E16307,'Daycare Packages'!$A:$G,7,FALSE)))</f>
        <v/>
      </c>
      <c r="G16307" s="15"/>
      <c r="H16307" s="15" t="str">
        <f t="shared" si="539"/>
        <v/>
      </c>
      <c r="I16307" s="198"/>
    </row>
    <row r="16308" spans="6:9" x14ac:dyDescent="0.3">
      <c r="F16308" s="15" t="str">
        <f>IF(ISBLANK($D16308),"",IF(ISBLANK($E16308),VLOOKUP($D16308,$J:$K,2,FALSE),VLOOKUP($E16308,'Daycare Packages'!$A:$G,7,FALSE)))</f>
        <v/>
      </c>
      <c r="G16308" s="15"/>
      <c r="H16308" s="15" t="str">
        <f t="shared" si="539"/>
        <v/>
      </c>
      <c r="I16308" s="198"/>
    </row>
    <row r="16309" spans="6:9" x14ac:dyDescent="0.3">
      <c r="F16309" s="15" t="str">
        <f>IF(ISBLANK($D16309),"",IF(ISBLANK($E16309),VLOOKUP($D16309,$J:$K,2,FALSE),VLOOKUP($E16309,'Daycare Packages'!$A:$G,7,FALSE)))</f>
        <v/>
      </c>
      <c r="G16309" s="15"/>
      <c r="H16309" s="15" t="str">
        <f t="shared" si="539"/>
        <v/>
      </c>
      <c r="I16309" s="198"/>
    </row>
    <row r="16310" spans="6:9" x14ac:dyDescent="0.3">
      <c r="F16310" s="15" t="str">
        <f>IF(ISBLANK($D16310),"",IF(ISBLANK($E16310),VLOOKUP($D16310,$J:$K,2,FALSE),VLOOKUP($E16310,'Daycare Packages'!$A:$G,7,FALSE)))</f>
        <v/>
      </c>
      <c r="G16310" s="15"/>
      <c r="H16310" s="15" t="str">
        <f t="shared" si="539"/>
        <v/>
      </c>
      <c r="I16310" s="198"/>
    </row>
    <row r="16311" spans="6:9" x14ac:dyDescent="0.3">
      <c r="F16311" s="15" t="str">
        <f>IF(ISBLANK($D16311),"",IF(ISBLANK($E16311),VLOOKUP($D16311,$J:$K,2,FALSE),VLOOKUP($E16311,'Daycare Packages'!$A:$G,7,FALSE)))</f>
        <v/>
      </c>
      <c r="G16311" s="15"/>
      <c r="H16311" s="15" t="str">
        <f t="shared" si="539"/>
        <v/>
      </c>
      <c r="I16311" s="198"/>
    </row>
    <row r="16312" spans="6:9" x14ac:dyDescent="0.3">
      <c r="F16312" s="15" t="str">
        <f>IF(ISBLANK($D16312),"",IF(ISBLANK($E16312),VLOOKUP($D16312,$J:$K,2,FALSE),VLOOKUP($E16312,'Daycare Packages'!$A:$G,7,FALSE)))</f>
        <v/>
      </c>
      <c r="G16312" s="15"/>
      <c r="H16312" s="15" t="str">
        <f t="shared" si="539"/>
        <v/>
      </c>
      <c r="I16312" s="198"/>
    </row>
    <row r="16313" spans="6:9" x14ac:dyDescent="0.3">
      <c r="F16313" s="15" t="str">
        <f>IF(ISBLANK($D16313),"",IF(ISBLANK($E16313),VLOOKUP($D16313,$J:$K,2,FALSE),VLOOKUP($E16313,'Daycare Packages'!$A:$G,7,FALSE)))</f>
        <v/>
      </c>
      <c r="G16313" s="15"/>
      <c r="H16313" s="15" t="str">
        <f t="shared" si="539"/>
        <v/>
      </c>
      <c r="I16313" s="198"/>
    </row>
    <row r="16314" spans="6:9" x14ac:dyDescent="0.3">
      <c r="F16314" s="15" t="str">
        <f>IF(ISBLANK($D16314),"",IF(ISBLANK($E16314),VLOOKUP($D16314,$J:$K,2,FALSE),VLOOKUP($E16314,'Daycare Packages'!$A:$G,7,FALSE)))</f>
        <v/>
      </c>
      <c r="G16314" s="15"/>
      <c r="H16314" s="15" t="str">
        <f t="shared" si="539"/>
        <v/>
      </c>
      <c r="I16314" s="198"/>
    </row>
    <row r="16315" spans="6:9" x14ac:dyDescent="0.3">
      <c r="F16315" s="15" t="str">
        <f>IF(ISBLANK($D16315),"",IF(ISBLANK($E16315),VLOOKUP($D16315,$J:$K,2,FALSE),VLOOKUP($E16315,'Daycare Packages'!$A:$G,7,FALSE)))</f>
        <v/>
      </c>
      <c r="G16315" s="15"/>
      <c r="H16315" s="15" t="str">
        <f t="shared" si="539"/>
        <v/>
      </c>
      <c r="I16315" s="198"/>
    </row>
    <row r="16316" spans="6:9" x14ac:dyDescent="0.3">
      <c r="F16316" s="15" t="str">
        <f>IF(ISBLANK($D16316),"",IF(ISBLANK($E16316),VLOOKUP($D16316,$J:$K,2,FALSE),VLOOKUP($E16316,'Daycare Packages'!$A:$G,7,FALSE)))</f>
        <v/>
      </c>
      <c r="G16316" s="15"/>
      <c r="H16316" s="15" t="str">
        <f t="shared" si="539"/>
        <v/>
      </c>
      <c r="I16316" s="198"/>
    </row>
    <row r="16317" spans="6:9" x14ac:dyDescent="0.3">
      <c r="F16317" s="15" t="str">
        <f>IF(ISBLANK($D16317),"",IF(ISBLANK($E16317),VLOOKUP($D16317,$J:$K,2,FALSE),VLOOKUP($E16317,'Daycare Packages'!$A:$G,7,FALSE)))</f>
        <v/>
      </c>
      <c r="G16317" s="15"/>
      <c r="H16317" s="15" t="str">
        <f t="shared" si="539"/>
        <v/>
      </c>
      <c r="I16317" s="198"/>
    </row>
    <row r="16318" spans="6:9" x14ac:dyDescent="0.3">
      <c r="F16318" s="15" t="str">
        <f>IF(ISBLANK($D16318),"",IF(ISBLANK($E16318),VLOOKUP($D16318,$J:$K,2,FALSE),VLOOKUP($E16318,'Daycare Packages'!$A:$G,7,FALSE)))</f>
        <v/>
      </c>
      <c r="G16318" s="15"/>
      <c r="H16318" s="15" t="str">
        <f t="shared" si="539"/>
        <v/>
      </c>
      <c r="I16318" s="198"/>
    </row>
    <row r="16319" spans="6:9" x14ac:dyDescent="0.3">
      <c r="F16319" s="15" t="str">
        <f>IF(ISBLANK($D16319),"",IF(ISBLANK($E16319),VLOOKUP($D16319,$J:$K,2,FALSE),VLOOKUP($E16319,'Daycare Packages'!$A:$G,7,FALSE)))</f>
        <v/>
      </c>
      <c r="G16319" s="15"/>
      <c r="H16319" s="15" t="str">
        <f t="shared" si="539"/>
        <v/>
      </c>
      <c r="I16319" s="198"/>
    </row>
    <row r="16320" spans="6:9" x14ac:dyDescent="0.3">
      <c r="F16320" s="15" t="str">
        <f>IF(ISBLANK($D16320),"",IF(ISBLANK($E16320),VLOOKUP($D16320,$J:$K,2,FALSE),VLOOKUP($E16320,'Daycare Packages'!$A:$G,7,FALSE)))</f>
        <v/>
      </c>
      <c r="G16320" s="15"/>
      <c r="H16320" s="15" t="str">
        <f t="shared" si="539"/>
        <v/>
      </c>
      <c r="I16320" s="198"/>
    </row>
    <row r="16321" spans="6:9" x14ac:dyDescent="0.3">
      <c r="F16321" s="15" t="str">
        <f>IF(ISBLANK($D16321),"",IF(ISBLANK($E16321),VLOOKUP($D16321,$J:$K,2,FALSE),VLOOKUP($E16321,'Daycare Packages'!$A:$G,7,FALSE)))</f>
        <v/>
      </c>
      <c r="G16321" s="15"/>
      <c r="H16321" s="15" t="str">
        <f t="shared" si="539"/>
        <v/>
      </c>
      <c r="I16321" s="198"/>
    </row>
    <row r="16322" spans="6:9" x14ac:dyDescent="0.3">
      <c r="F16322" s="15" t="str">
        <f>IF(ISBLANK($D16322),"",IF(ISBLANK($E16322),VLOOKUP($D16322,$J:$K,2,FALSE),VLOOKUP($E16322,'Daycare Packages'!$A:$G,7,FALSE)))</f>
        <v/>
      </c>
      <c r="G16322" s="15"/>
      <c r="H16322" s="15" t="str">
        <f t="shared" si="539"/>
        <v/>
      </c>
      <c r="I16322" s="198"/>
    </row>
    <row r="16323" spans="6:9" x14ac:dyDescent="0.3">
      <c r="F16323" s="15" t="str">
        <f>IF(ISBLANK($D16323),"",IF(ISBLANK($E16323),VLOOKUP($D16323,$J:$K,2,FALSE),VLOOKUP($E16323,'Daycare Packages'!$A:$G,7,FALSE)))</f>
        <v/>
      </c>
      <c r="G16323" s="15"/>
      <c r="H16323" s="15" t="str">
        <f t="shared" si="539"/>
        <v/>
      </c>
      <c r="I16323" s="198"/>
    </row>
    <row r="16324" spans="6:9" x14ac:dyDescent="0.3">
      <c r="F16324" s="15" t="str">
        <f>IF(ISBLANK($D16324),"",IF(ISBLANK($E16324),VLOOKUP($D16324,$J:$K,2,FALSE),VLOOKUP($E16324,'Daycare Packages'!$A:$G,7,FALSE)))</f>
        <v/>
      </c>
      <c r="G16324" s="15"/>
      <c r="H16324" s="15" t="str">
        <f t="shared" si="539"/>
        <v/>
      </c>
      <c r="I16324" s="198"/>
    </row>
    <row r="16325" spans="6:9" x14ac:dyDescent="0.3">
      <c r="F16325" s="15" t="str">
        <f>IF(ISBLANK($D16325),"",IF(ISBLANK($E16325),VLOOKUP($D16325,$J:$K,2,FALSE),VLOOKUP($E16325,'Daycare Packages'!$A:$G,7,FALSE)))</f>
        <v/>
      </c>
      <c r="G16325" s="15"/>
      <c r="H16325" s="15" t="str">
        <f t="shared" si="539"/>
        <v/>
      </c>
      <c r="I16325" s="198"/>
    </row>
    <row r="16326" spans="6:9" x14ac:dyDescent="0.3">
      <c r="F16326" s="15" t="str">
        <f>IF(ISBLANK($D16326),"",IF(ISBLANK($E16326),VLOOKUP($D16326,$J:$K,2,FALSE),VLOOKUP($E16326,'Daycare Packages'!$A:$G,7,FALSE)))</f>
        <v/>
      </c>
      <c r="G16326" s="15"/>
      <c r="H16326" s="15" t="str">
        <f t="shared" si="539"/>
        <v/>
      </c>
      <c r="I16326" s="198"/>
    </row>
    <row r="16327" spans="6:9" x14ac:dyDescent="0.3">
      <c r="F16327" s="15" t="str">
        <f>IF(ISBLANK($D16327),"",IF(ISBLANK($E16327),VLOOKUP($D16327,$J:$K,2,FALSE),VLOOKUP($E16327,'Daycare Packages'!$A:$G,7,FALSE)))</f>
        <v/>
      </c>
      <c r="G16327" s="15"/>
      <c r="H16327" s="15" t="str">
        <f t="shared" si="539"/>
        <v/>
      </c>
      <c r="I16327" s="198"/>
    </row>
    <row r="16328" spans="6:9" x14ac:dyDescent="0.3">
      <c r="F16328" s="15" t="str">
        <f>IF(ISBLANK($D16328),"",IF(ISBLANK($E16328),VLOOKUP($D16328,$J:$K,2,FALSE),VLOOKUP($E16328,'Daycare Packages'!$A:$G,7,FALSE)))</f>
        <v/>
      </c>
      <c r="G16328" s="15"/>
      <c r="H16328" s="15" t="str">
        <f t="shared" si="539"/>
        <v/>
      </c>
      <c r="I16328" s="198"/>
    </row>
    <row r="16329" spans="6:9" x14ac:dyDescent="0.3">
      <c r="F16329" s="15" t="str">
        <f>IF(ISBLANK($D16329),"",IF(ISBLANK($E16329),VLOOKUP($D16329,$J:$K,2,FALSE),VLOOKUP($E16329,'Daycare Packages'!$A:$G,7,FALSE)))</f>
        <v/>
      </c>
      <c r="G16329" s="15"/>
      <c r="H16329" s="15" t="str">
        <f t="shared" si="539"/>
        <v/>
      </c>
      <c r="I16329" s="198"/>
    </row>
    <row r="16330" spans="6:9" x14ac:dyDescent="0.3">
      <c r="F16330" s="15" t="str">
        <f>IF(ISBLANK($D16330),"",IF(ISBLANK($E16330),VLOOKUP($D16330,$J:$K,2,FALSE),VLOOKUP($E16330,'Daycare Packages'!$A:$G,7,FALSE)))</f>
        <v/>
      </c>
      <c r="G16330" s="15"/>
      <c r="H16330" s="15" t="str">
        <f t="shared" si="539"/>
        <v/>
      </c>
      <c r="I16330" s="198"/>
    </row>
    <row r="16331" spans="6:9" x14ac:dyDescent="0.3">
      <c r="F16331" s="15" t="str">
        <f>IF(ISBLANK($D16331),"",IF(ISBLANK($E16331),VLOOKUP($D16331,$J:$K,2,FALSE),VLOOKUP($E16331,'Daycare Packages'!$A:$G,7,FALSE)))</f>
        <v/>
      </c>
      <c r="G16331" s="15"/>
      <c r="H16331" s="15" t="str">
        <f t="shared" si="539"/>
        <v/>
      </c>
      <c r="I16331" s="198"/>
    </row>
    <row r="16332" spans="6:9" x14ac:dyDescent="0.3">
      <c r="F16332" s="15" t="str">
        <f>IF(ISBLANK($D16332),"",IF(ISBLANK($E16332),VLOOKUP($D16332,$J:$K,2,FALSE),VLOOKUP($E16332,'Daycare Packages'!$A:$G,7,FALSE)))</f>
        <v/>
      </c>
      <c r="G16332" s="15"/>
      <c r="H16332" s="15" t="str">
        <f t="shared" si="539"/>
        <v/>
      </c>
      <c r="I16332" s="198"/>
    </row>
    <row r="16333" spans="6:9" x14ac:dyDescent="0.3">
      <c r="F16333" s="15" t="str">
        <f>IF(ISBLANK($D16333),"",IF(ISBLANK($E16333),VLOOKUP($D16333,$J:$K,2,FALSE),VLOOKUP($E16333,'Daycare Packages'!$A:$G,7,FALSE)))</f>
        <v/>
      </c>
      <c r="G16333" s="15"/>
      <c r="H16333" s="15" t="str">
        <f t="shared" si="539"/>
        <v/>
      </c>
      <c r="I16333" s="198"/>
    </row>
    <row r="16334" spans="6:9" x14ac:dyDescent="0.3">
      <c r="F16334" s="15" t="str">
        <f>IF(ISBLANK($D16334),"",IF(ISBLANK($E16334),VLOOKUP($D16334,$J:$K,2,FALSE),VLOOKUP($E16334,'Daycare Packages'!$A:$G,7,FALSE)))</f>
        <v/>
      </c>
      <c r="G16334" s="15"/>
      <c r="H16334" s="15" t="str">
        <f t="shared" si="539"/>
        <v/>
      </c>
      <c r="I16334" s="198"/>
    </row>
    <row r="16335" spans="6:9" x14ac:dyDescent="0.3">
      <c r="F16335" s="15" t="str">
        <f>IF(ISBLANK($D16335),"",IF(ISBLANK($E16335),VLOOKUP($D16335,$J:$K,2,FALSE),VLOOKUP($E16335,'Daycare Packages'!$A:$G,7,FALSE)))</f>
        <v/>
      </c>
      <c r="G16335" s="15"/>
      <c r="H16335" s="15" t="str">
        <f t="shared" si="539"/>
        <v/>
      </c>
      <c r="I16335" s="198"/>
    </row>
    <row r="16336" spans="6:9" x14ac:dyDescent="0.3">
      <c r="F16336" s="15" t="str">
        <f>IF(ISBLANK($D16336),"",IF(ISBLANK($E16336),VLOOKUP($D16336,$J:$K,2,FALSE),VLOOKUP($E16336,'Daycare Packages'!$A:$G,7,FALSE)))</f>
        <v/>
      </c>
      <c r="G16336" s="15"/>
      <c r="H16336" s="15" t="str">
        <f t="shared" si="539"/>
        <v/>
      </c>
      <c r="I16336" s="198"/>
    </row>
    <row r="16337" spans="6:9" x14ac:dyDescent="0.3">
      <c r="F16337" s="15" t="str">
        <f>IF(ISBLANK($D16337),"",IF(ISBLANK($E16337),VLOOKUP($D16337,$J:$K,2,FALSE),VLOOKUP($E16337,'Daycare Packages'!$A:$G,7,FALSE)))</f>
        <v/>
      </c>
      <c r="G16337" s="15"/>
      <c r="H16337" s="15" t="str">
        <f t="shared" si="539"/>
        <v/>
      </c>
      <c r="I16337" s="198"/>
    </row>
    <row r="16338" spans="6:9" x14ac:dyDescent="0.3">
      <c r="F16338" s="15" t="str">
        <f>IF(ISBLANK($D16338),"",IF(ISBLANK($E16338),VLOOKUP($D16338,$J:$K,2,FALSE),VLOOKUP($E16338,'Daycare Packages'!$A:$G,7,FALSE)))</f>
        <v/>
      </c>
      <c r="G16338" s="15"/>
      <c r="H16338" s="15" t="str">
        <f t="shared" si="539"/>
        <v/>
      </c>
      <c r="I16338" s="198"/>
    </row>
    <row r="16339" spans="6:9" x14ac:dyDescent="0.3">
      <c r="F16339" s="15" t="str">
        <f>IF(ISBLANK($D16339),"",IF(ISBLANK($E16339),VLOOKUP($D16339,$J:$K,2,FALSE),VLOOKUP($E16339,'Daycare Packages'!$A:$G,7,FALSE)))</f>
        <v/>
      </c>
      <c r="G16339" s="15"/>
      <c r="H16339" s="15" t="str">
        <f t="shared" si="539"/>
        <v/>
      </c>
      <c r="I16339" s="198"/>
    </row>
    <row r="16340" spans="6:9" x14ac:dyDescent="0.3">
      <c r="F16340" s="15" t="str">
        <f>IF(ISBLANK($D16340),"",IF(ISBLANK($E16340),VLOOKUP($D16340,$J:$K,2,FALSE),VLOOKUP($E16340,'Daycare Packages'!$A:$G,7,FALSE)))</f>
        <v/>
      </c>
      <c r="G16340" s="15"/>
      <c r="H16340" s="15" t="str">
        <f t="shared" si="539"/>
        <v/>
      </c>
      <c r="I16340" s="198"/>
    </row>
    <row r="16341" spans="6:9" x14ac:dyDescent="0.3">
      <c r="F16341" s="15" t="str">
        <f>IF(ISBLANK($D16341),"",IF(ISBLANK($E16341),VLOOKUP($D16341,$J:$K,2,FALSE),VLOOKUP($E16341,'Daycare Packages'!$A:$G,7,FALSE)))</f>
        <v/>
      </c>
      <c r="G16341" s="15"/>
      <c r="H16341" s="15" t="str">
        <f t="shared" si="539"/>
        <v/>
      </c>
      <c r="I16341" s="198"/>
    </row>
    <row r="16342" spans="6:9" x14ac:dyDescent="0.3">
      <c r="F16342" s="15" t="str">
        <f>IF(ISBLANK($D16342),"",IF(ISBLANK($E16342),VLOOKUP($D16342,$J:$K,2,FALSE),VLOOKUP($E16342,'Daycare Packages'!$A:$G,7,FALSE)))</f>
        <v/>
      </c>
      <c r="G16342" s="15"/>
      <c r="H16342" s="15" t="str">
        <f t="shared" si="539"/>
        <v/>
      </c>
      <c r="I16342" s="198"/>
    </row>
    <row r="16343" spans="6:9" x14ac:dyDescent="0.3">
      <c r="F16343" s="15" t="str">
        <f>IF(ISBLANK($D16343),"",IF(ISBLANK($E16343),VLOOKUP($D16343,$J:$K,2,FALSE),VLOOKUP($E16343,'Daycare Packages'!$A:$G,7,FALSE)))</f>
        <v/>
      </c>
      <c r="G16343" s="15"/>
      <c r="H16343" s="15" t="str">
        <f t="shared" si="539"/>
        <v/>
      </c>
      <c r="I16343" s="198"/>
    </row>
    <row r="16344" spans="6:9" x14ac:dyDescent="0.3">
      <c r="F16344" s="15" t="str">
        <f>IF(ISBLANK($D16344),"",IF(ISBLANK($E16344),VLOOKUP($D16344,$J:$K,2,FALSE),VLOOKUP($E16344,'Daycare Packages'!$A:$G,7,FALSE)))</f>
        <v/>
      </c>
      <c r="G16344" s="15"/>
      <c r="H16344" s="15" t="str">
        <f t="shared" si="539"/>
        <v/>
      </c>
      <c r="I16344" s="198"/>
    </row>
    <row r="16345" spans="6:9" x14ac:dyDescent="0.3">
      <c r="F16345" s="15" t="str">
        <f>IF(ISBLANK($D16345),"",IF(ISBLANK($E16345),VLOOKUP($D16345,$J:$K,2,FALSE),VLOOKUP($E16345,'Daycare Packages'!$A:$G,7,FALSE)))</f>
        <v/>
      </c>
      <c r="G16345" s="15"/>
      <c r="H16345" s="15" t="str">
        <f t="shared" si="539"/>
        <v/>
      </c>
      <c r="I16345" s="198"/>
    </row>
    <row r="16346" spans="6:9" x14ac:dyDescent="0.3">
      <c r="F16346" s="15" t="str">
        <f>IF(ISBLANK($D16346),"",IF(ISBLANK($E16346),VLOOKUP($D16346,$J:$K,2,FALSE),VLOOKUP($E16346,'Daycare Packages'!$A:$G,7,FALSE)))</f>
        <v/>
      </c>
      <c r="G16346" s="15"/>
      <c r="H16346" s="15" t="str">
        <f t="shared" si="539"/>
        <v/>
      </c>
      <c r="I16346" s="198"/>
    </row>
    <row r="16347" spans="6:9" x14ac:dyDescent="0.3">
      <c r="F16347" s="15" t="str">
        <f>IF(ISBLANK($D16347),"",IF(ISBLANK($E16347),VLOOKUP($D16347,$J:$K,2,FALSE),VLOOKUP($E16347,'Daycare Packages'!$A:$G,7,FALSE)))</f>
        <v/>
      </c>
      <c r="G16347" s="15"/>
      <c r="H16347" s="15" t="str">
        <f t="shared" si="539"/>
        <v/>
      </c>
      <c r="I16347" s="198"/>
    </row>
    <row r="16348" spans="6:9" x14ac:dyDescent="0.3">
      <c r="F16348" s="15" t="str">
        <f>IF(ISBLANK($D16348),"",IF(ISBLANK($E16348),VLOOKUP($D16348,$J:$K,2,FALSE),VLOOKUP($E16348,'Daycare Packages'!$A:$G,7,FALSE)))</f>
        <v/>
      </c>
      <c r="G16348" s="15"/>
      <c r="H16348" s="15" t="str">
        <f t="shared" si="539"/>
        <v/>
      </c>
      <c r="I16348" s="198"/>
    </row>
    <row r="16349" spans="6:9" x14ac:dyDescent="0.3">
      <c r="F16349" s="15" t="str">
        <f>IF(ISBLANK($D16349),"",IF(ISBLANK($E16349),VLOOKUP($D16349,$J:$K,2,FALSE),VLOOKUP($E16349,'Daycare Packages'!$A:$G,7,FALSE)))</f>
        <v/>
      </c>
      <c r="G16349" s="15"/>
      <c r="H16349" s="15" t="str">
        <f t="shared" si="539"/>
        <v/>
      </c>
      <c r="I16349" s="198"/>
    </row>
    <row r="16350" spans="6:9" x14ac:dyDescent="0.3">
      <c r="F16350" s="15" t="str">
        <f>IF(ISBLANK($D16350),"",IF(ISBLANK($E16350),VLOOKUP($D16350,$J:$K,2,FALSE),VLOOKUP($E16350,'Daycare Packages'!$A:$G,7,FALSE)))</f>
        <v/>
      </c>
      <c r="G16350" s="15"/>
      <c r="H16350" s="15" t="str">
        <f t="shared" si="539"/>
        <v/>
      </c>
      <c r="I16350" s="198"/>
    </row>
    <row r="16351" spans="6:9" x14ac:dyDescent="0.3">
      <c r="F16351" s="15" t="str">
        <f>IF(ISBLANK($D16351),"",IF(ISBLANK($E16351),VLOOKUP($D16351,$J:$K,2,FALSE),VLOOKUP($E16351,'Daycare Packages'!$A:$G,7,FALSE)))</f>
        <v/>
      </c>
      <c r="G16351" s="15"/>
      <c r="H16351" s="15" t="str">
        <f t="shared" si="539"/>
        <v/>
      </c>
      <c r="I16351" s="198"/>
    </row>
    <row r="16352" spans="6:9" x14ac:dyDescent="0.3">
      <c r="F16352" s="15" t="str">
        <f>IF(ISBLANK($D16352),"",IF(ISBLANK($E16352),VLOOKUP($D16352,$J:$K,2,FALSE),VLOOKUP($E16352,'Daycare Packages'!$A:$G,7,FALSE)))</f>
        <v/>
      </c>
      <c r="G16352" s="15"/>
      <c r="H16352" s="15" t="str">
        <f t="shared" si="539"/>
        <v/>
      </c>
      <c r="I16352" s="198"/>
    </row>
    <row r="16353" spans="6:9" x14ac:dyDescent="0.3">
      <c r="F16353" s="15" t="str">
        <f>IF(ISBLANK($D16353),"",IF(ISBLANK($E16353),VLOOKUP($D16353,$J:$K,2,FALSE),VLOOKUP($E16353,'Daycare Packages'!$A:$G,7,FALSE)))</f>
        <v/>
      </c>
      <c r="G16353" s="15"/>
      <c r="H16353" s="15" t="str">
        <f t="shared" ref="H16353:H16416" si="540">IF(ISBLANK(D16353),"",SUM(F16353:G16353))</f>
        <v/>
      </c>
      <c r="I16353" s="198"/>
    </row>
    <row r="16354" spans="6:9" x14ac:dyDescent="0.3">
      <c r="F16354" s="15" t="str">
        <f>IF(ISBLANK($D16354),"",IF(ISBLANK($E16354),VLOOKUP($D16354,$J:$K,2,FALSE),VLOOKUP($E16354,'Daycare Packages'!$A:$G,7,FALSE)))</f>
        <v/>
      </c>
      <c r="G16354" s="15"/>
      <c r="H16354" s="15" t="str">
        <f t="shared" si="540"/>
        <v/>
      </c>
      <c r="I16354" s="198"/>
    </row>
    <row r="16355" spans="6:9" x14ac:dyDescent="0.3">
      <c r="F16355" s="15" t="str">
        <f>IF(ISBLANK($D16355),"",IF(ISBLANK($E16355),VLOOKUP($D16355,$J:$K,2,FALSE),VLOOKUP($E16355,'Daycare Packages'!$A:$G,7,FALSE)))</f>
        <v/>
      </c>
      <c r="G16355" s="15"/>
      <c r="H16355" s="15" t="str">
        <f t="shared" si="540"/>
        <v/>
      </c>
      <c r="I16355" s="198"/>
    </row>
    <row r="16356" spans="6:9" x14ac:dyDescent="0.3">
      <c r="F16356" s="15" t="str">
        <f>IF(ISBLANK($D16356),"",IF(ISBLANK($E16356),VLOOKUP($D16356,$J:$K,2,FALSE),VLOOKUP($E16356,'Daycare Packages'!$A:$G,7,FALSE)))</f>
        <v/>
      </c>
      <c r="G16356" s="15"/>
      <c r="H16356" s="15" t="str">
        <f t="shared" si="540"/>
        <v/>
      </c>
      <c r="I16356" s="198"/>
    </row>
    <row r="16357" spans="6:9" x14ac:dyDescent="0.3">
      <c r="F16357" s="15" t="str">
        <f>IF(ISBLANK($D16357),"",IF(ISBLANK($E16357),VLOOKUP($D16357,$J:$K,2,FALSE),VLOOKUP($E16357,'Daycare Packages'!$A:$G,7,FALSE)))</f>
        <v/>
      </c>
      <c r="G16357" s="15"/>
      <c r="H16357" s="15" t="str">
        <f t="shared" si="540"/>
        <v/>
      </c>
      <c r="I16357" s="198"/>
    </row>
    <row r="16358" spans="6:9" x14ac:dyDescent="0.3">
      <c r="F16358" s="15" t="str">
        <f>IF(ISBLANK($D16358),"",IF(ISBLANK($E16358),VLOOKUP($D16358,$J:$K,2,FALSE),VLOOKUP($E16358,'Daycare Packages'!$A:$G,7,FALSE)))</f>
        <v/>
      </c>
      <c r="G16358" s="15"/>
      <c r="H16358" s="15" t="str">
        <f t="shared" si="540"/>
        <v/>
      </c>
      <c r="I16358" s="198"/>
    </row>
    <row r="16359" spans="6:9" x14ac:dyDescent="0.3">
      <c r="F16359" s="15" t="str">
        <f>IF(ISBLANK($D16359),"",IF(ISBLANK($E16359),VLOOKUP($D16359,$J:$K,2,FALSE),VLOOKUP($E16359,'Daycare Packages'!$A:$G,7,FALSE)))</f>
        <v/>
      </c>
      <c r="G16359" s="15"/>
      <c r="H16359" s="15" t="str">
        <f t="shared" si="540"/>
        <v/>
      </c>
      <c r="I16359" s="198"/>
    </row>
    <row r="16360" spans="6:9" x14ac:dyDescent="0.3">
      <c r="F16360" s="15" t="str">
        <f>IF(ISBLANK($D16360),"",IF(ISBLANK($E16360),VLOOKUP($D16360,$J:$K,2,FALSE),VLOOKUP($E16360,'Daycare Packages'!$A:$G,7,FALSE)))</f>
        <v/>
      </c>
      <c r="G16360" s="15"/>
      <c r="H16360" s="15" t="str">
        <f t="shared" si="540"/>
        <v/>
      </c>
      <c r="I16360" s="198"/>
    </row>
    <row r="16361" spans="6:9" x14ac:dyDescent="0.3">
      <c r="F16361" s="15" t="str">
        <f>IF(ISBLANK($D16361),"",IF(ISBLANK($E16361),VLOOKUP($D16361,$J:$K,2,FALSE),VLOOKUP($E16361,'Daycare Packages'!$A:$G,7,FALSE)))</f>
        <v/>
      </c>
      <c r="G16361" s="15"/>
      <c r="H16361" s="15" t="str">
        <f t="shared" si="540"/>
        <v/>
      </c>
      <c r="I16361" s="198"/>
    </row>
    <row r="16362" spans="6:9" x14ac:dyDescent="0.3">
      <c r="F16362" s="15" t="str">
        <f>IF(ISBLANK($D16362),"",IF(ISBLANK($E16362),VLOOKUP($D16362,$J:$K,2,FALSE),VLOOKUP($E16362,'Daycare Packages'!$A:$G,7,FALSE)))</f>
        <v/>
      </c>
      <c r="G16362" s="15"/>
      <c r="H16362" s="15" t="str">
        <f t="shared" si="540"/>
        <v/>
      </c>
      <c r="I16362" s="198"/>
    </row>
    <row r="16363" spans="6:9" x14ac:dyDescent="0.3">
      <c r="F16363" s="15" t="str">
        <f>IF(ISBLANK($D16363),"",IF(ISBLANK($E16363),VLOOKUP($D16363,$J:$K,2,FALSE),VLOOKUP($E16363,'Daycare Packages'!$A:$G,7,FALSE)))</f>
        <v/>
      </c>
      <c r="G16363" s="15"/>
      <c r="H16363" s="15" t="str">
        <f t="shared" si="540"/>
        <v/>
      </c>
      <c r="I16363" s="198"/>
    </row>
    <row r="16364" spans="6:9" x14ac:dyDescent="0.3">
      <c r="F16364" s="15" t="str">
        <f>IF(ISBLANK($D16364),"",IF(ISBLANK($E16364),VLOOKUP($D16364,$J:$K,2,FALSE),VLOOKUP($E16364,'Daycare Packages'!$A:$G,7,FALSE)))</f>
        <v/>
      </c>
      <c r="G16364" s="15"/>
      <c r="H16364" s="15" t="str">
        <f t="shared" si="540"/>
        <v/>
      </c>
      <c r="I16364" s="198"/>
    </row>
    <row r="16365" spans="6:9" x14ac:dyDescent="0.3">
      <c r="F16365" s="15" t="str">
        <f>IF(ISBLANK($D16365),"",IF(ISBLANK($E16365),VLOOKUP($D16365,$J:$K,2,FALSE),VLOOKUP($E16365,'Daycare Packages'!$A:$G,7,FALSE)))</f>
        <v/>
      </c>
      <c r="G16365" s="15"/>
      <c r="H16365" s="15" t="str">
        <f t="shared" si="540"/>
        <v/>
      </c>
      <c r="I16365" s="198"/>
    </row>
    <row r="16366" spans="6:9" x14ac:dyDescent="0.3">
      <c r="F16366" s="15" t="str">
        <f>IF(ISBLANK($D16366),"",IF(ISBLANK($E16366),VLOOKUP($D16366,$J:$K,2,FALSE),VLOOKUP($E16366,'Daycare Packages'!$A:$G,7,FALSE)))</f>
        <v/>
      </c>
      <c r="G16366" s="15"/>
      <c r="H16366" s="15" t="str">
        <f t="shared" si="540"/>
        <v/>
      </c>
      <c r="I16366" s="198"/>
    </row>
    <row r="16367" spans="6:9" x14ac:dyDescent="0.3">
      <c r="F16367" s="15" t="str">
        <f>IF(ISBLANK($D16367),"",IF(ISBLANK($E16367),VLOOKUP($D16367,$J:$K,2,FALSE),VLOOKUP($E16367,'Daycare Packages'!$A:$G,7,FALSE)))</f>
        <v/>
      </c>
      <c r="G16367" s="15"/>
      <c r="H16367" s="15" t="str">
        <f t="shared" si="540"/>
        <v/>
      </c>
      <c r="I16367" s="198"/>
    </row>
    <row r="16368" spans="6:9" x14ac:dyDescent="0.3">
      <c r="F16368" s="15" t="str">
        <f>IF(ISBLANK($D16368),"",IF(ISBLANK($E16368),VLOOKUP($D16368,$J:$K,2,FALSE),VLOOKUP($E16368,'Daycare Packages'!$A:$G,7,FALSE)))</f>
        <v/>
      </c>
      <c r="G16368" s="15"/>
      <c r="H16368" s="15" t="str">
        <f t="shared" si="540"/>
        <v/>
      </c>
      <c r="I16368" s="198"/>
    </row>
    <row r="16369" spans="6:9" x14ac:dyDescent="0.3">
      <c r="F16369" s="15" t="str">
        <f>IF(ISBLANK($D16369),"",IF(ISBLANK($E16369),VLOOKUP($D16369,$J:$K,2,FALSE),VLOOKUP($E16369,'Daycare Packages'!$A:$G,7,FALSE)))</f>
        <v/>
      </c>
      <c r="G16369" s="15"/>
      <c r="H16369" s="15" t="str">
        <f t="shared" si="540"/>
        <v/>
      </c>
      <c r="I16369" s="198"/>
    </row>
    <row r="16370" spans="6:9" x14ac:dyDescent="0.3">
      <c r="F16370" s="15" t="str">
        <f>IF(ISBLANK($D16370),"",IF(ISBLANK($E16370),VLOOKUP($D16370,$J:$K,2,FALSE),VLOOKUP($E16370,'Daycare Packages'!$A:$G,7,FALSE)))</f>
        <v/>
      </c>
      <c r="G16370" s="15"/>
      <c r="H16370" s="15" t="str">
        <f t="shared" si="540"/>
        <v/>
      </c>
      <c r="I16370" s="198"/>
    </row>
    <row r="16371" spans="6:9" x14ac:dyDescent="0.3">
      <c r="F16371" s="15" t="str">
        <f>IF(ISBLANK($D16371),"",IF(ISBLANK($E16371),VLOOKUP($D16371,$J:$K,2,FALSE),VLOOKUP($E16371,'Daycare Packages'!$A:$G,7,FALSE)))</f>
        <v/>
      </c>
      <c r="G16371" s="15"/>
      <c r="H16371" s="15" t="str">
        <f t="shared" si="540"/>
        <v/>
      </c>
      <c r="I16371" s="198"/>
    </row>
    <row r="16372" spans="6:9" x14ac:dyDescent="0.3">
      <c r="F16372" s="15" t="str">
        <f>IF(ISBLANK($D16372),"",IF(ISBLANK($E16372),VLOOKUP($D16372,$J:$K,2,FALSE),VLOOKUP($E16372,'Daycare Packages'!$A:$G,7,FALSE)))</f>
        <v/>
      </c>
      <c r="G16372" s="15"/>
      <c r="H16372" s="15" t="str">
        <f t="shared" si="540"/>
        <v/>
      </c>
      <c r="I16372" s="198"/>
    </row>
    <row r="16373" spans="6:9" x14ac:dyDescent="0.3">
      <c r="F16373" s="15" t="str">
        <f>IF(ISBLANK($D16373),"",IF(ISBLANK($E16373),VLOOKUP($D16373,$J:$K,2,FALSE),VLOOKUP($E16373,'Daycare Packages'!$A:$G,7,FALSE)))</f>
        <v/>
      </c>
      <c r="G16373" s="15"/>
      <c r="H16373" s="15" t="str">
        <f t="shared" si="540"/>
        <v/>
      </c>
      <c r="I16373" s="198"/>
    </row>
    <row r="16374" spans="6:9" x14ac:dyDescent="0.3">
      <c r="F16374" s="15" t="str">
        <f>IF(ISBLANK($D16374),"",IF(ISBLANK($E16374),VLOOKUP($D16374,$J:$K,2,FALSE),VLOOKUP($E16374,'Daycare Packages'!$A:$G,7,FALSE)))</f>
        <v/>
      </c>
      <c r="G16374" s="15"/>
      <c r="H16374" s="15" t="str">
        <f t="shared" si="540"/>
        <v/>
      </c>
      <c r="I16374" s="198"/>
    </row>
    <row r="16375" spans="6:9" x14ac:dyDescent="0.3">
      <c r="F16375" s="15" t="str">
        <f>IF(ISBLANK($D16375),"",IF(ISBLANK($E16375),VLOOKUP($D16375,$J:$K,2,FALSE),VLOOKUP($E16375,'Daycare Packages'!$A:$G,7,FALSE)))</f>
        <v/>
      </c>
      <c r="G16375" s="15"/>
      <c r="H16375" s="15" t="str">
        <f t="shared" si="540"/>
        <v/>
      </c>
      <c r="I16375" s="198"/>
    </row>
    <row r="16376" spans="6:9" x14ac:dyDescent="0.3">
      <c r="F16376" s="15" t="str">
        <f>IF(ISBLANK($D16376),"",IF(ISBLANK($E16376),VLOOKUP($D16376,$J:$K,2,FALSE),VLOOKUP($E16376,'Daycare Packages'!$A:$G,7,FALSE)))</f>
        <v/>
      </c>
      <c r="G16376" s="15"/>
      <c r="H16376" s="15" t="str">
        <f t="shared" si="540"/>
        <v/>
      </c>
      <c r="I16376" s="198"/>
    </row>
    <row r="16377" spans="6:9" x14ac:dyDescent="0.3">
      <c r="F16377" s="15" t="str">
        <f>IF(ISBLANK($D16377),"",IF(ISBLANK($E16377),VLOOKUP($D16377,$J:$K,2,FALSE),VLOOKUP($E16377,'Daycare Packages'!$A:$G,7,FALSE)))</f>
        <v/>
      </c>
      <c r="G16377" s="15"/>
      <c r="H16377" s="15" t="str">
        <f t="shared" si="540"/>
        <v/>
      </c>
      <c r="I16377" s="198"/>
    </row>
    <row r="16378" spans="6:9" x14ac:dyDescent="0.3">
      <c r="F16378" s="15" t="str">
        <f>IF(ISBLANK($D16378),"",IF(ISBLANK($E16378),VLOOKUP($D16378,$J:$K,2,FALSE),VLOOKUP($E16378,'Daycare Packages'!$A:$G,7,FALSE)))</f>
        <v/>
      </c>
      <c r="G16378" s="15"/>
      <c r="H16378" s="15" t="str">
        <f t="shared" si="540"/>
        <v/>
      </c>
      <c r="I16378" s="198"/>
    </row>
    <row r="16379" spans="6:9" x14ac:dyDescent="0.3">
      <c r="F16379" s="15" t="str">
        <f>IF(ISBLANK($D16379),"",IF(ISBLANK($E16379),VLOOKUP($D16379,$J:$K,2,FALSE),VLOOKUP($E16379,'Daycare Packages'!$A:$G,7,FALSE)))</f>
        <v/>
      </c>
      <c r="G16379" s="15"/>
      <c r="H16379" s="15" t="str">
        <f t="shared" si="540"/>
        <v/>
      </c>
      <c r="I16379" s="198"/>
    </row>
    <row r="16380" spans="6:9" x14ac:dyDescent="0.3">
      <c r="F16380" s="15" t="str">
        <f>IF(ISBLANK($D16380),"",IF(ISBLANK($E16380),VLOOKUP($D16380,$J:$K,2,FALSE),VLOOKUP($E16380,'Daycare Packages'!$A:$G,7,FALSE)))</f>
        <v/>
      </c>
      <c r="G16380" s="15"/>
      <c r="H16380" s="15" t="str">
        <f t="shared" si="540"/>
        <v/>
      </c>
      <c r="I16380" s="198"/>
    </row>
    <row r="16381" spans="6:9" x14ac:dyDescent="0.3">
      <c r="F16381" s="15" t="str">
        <f>IF(ISBLANK($D16381),"",IF(ISBLANK($E16381),VLOOKUP($D16381,$J:$K,2,FALSE),VLOOKUP($E16381,'Daycare Packages'!$A:$G,7,FALSE)))</f>
        <v/>
      </c>
      <c r="G16381" s="15"/>
      <c r="H16381" s="15" t="str">
        <f t="shared" si="540"/>
        <v/>
      </c>
      <c r="I16381" s="198"/>
    </row>
    <row r="16382" spans="6:9" x14ac:dyDescent="0.3">
      <c r="F16382" s="15" t="str">
        <f>IF(ISBLANK($D16382),"",IF(ISBLANK($E16382),VLOOKUP($D16382,$J:$K,2,FALSE),VLOOKUP($E16382,'Daycare Packages'!$A:$G,7,FALSE)))</f>
        <v/>
      </c>
      <c r="G16382" s="15"/>
      <c r="H16382" s="15" t="str">
        <f t="shared" si="540"/>
        <v/>
      </c>
      <c r="I16382" s="198"/>
    </row>
    <row r="16383" spans="6:9" x14ac:dyDescent="0.3">
      <c r="F16383" s="15" t="str">
        <f>IF(ISBLANK($D16383),"",IF(ISBLANK($E16383),VLOOKUP($D16383,$J:$K,2,FALSE),VLOOKUP($E16383,'Daycare Packages'!$A:$G,7,FALSE)))</f>
        <v/>
      </c>
      <c r="G16383" s="15"/>
      <c r="H16383" s="15" t="str">
        <f t="shared" si="540"/>
        <v/>
      </c>
      <c r="I16383" s="198"/>
    </row>
    <row r="16384" spans="6:9" x14ac:dyDescent="0.3">
      <c r="F16384" s="15" t="str">
        <f>IF(ISBLANK($D16384),"",IF(ISBLANK($E16384),VLOOKUP($D16384,$J:$K,2,FALSE),VLOOKUP($E16384,'Daycare Packages'!$A:$G,7,FALSE)))</f>
        <v/>
      </c>
      <c r="G16384" s="15"/>
      <c r="H16384" s="15" t="str">
        <f t="shared" si="540"/>
        <v/>
      </c>
      <c r="I16384" s="198"/>
    </row>
    <row r="16385" spans="6:9" x14ac:dyDescent="0.3">
      <c r="F16385" s="15" t="str">
        <f>IF(ISBLANK($D16385),"",IF(ISBLANK($E16385),VLOOKUP($D16385,$J:$K,2,FALSE),VLOOKUP($E16385,'Daycare Packages'!$A:$G,7,FALSE)))</f>
        <v/>
      </c>
      <c r="G16385" s="15"/>
      <c r="H16385" s="15" t="str">
        <f t="shared" si="540"/>
        <v/>
      </c>
      <c r="I16385" s="198"/>
    </row>
    <row r="16386" spans="6:9" x14ac:dyDescent="0.3">
      <c r="F16386" s="15" t="str">
        <f>IF(ISBLANK($D16386),"",IF(ISBLANK($E16386),VLOOKUP($D16386,$J:$K,2,FALSE),VLOOKUP($E16386,'Daycare Packages'!$A:$G,7,FALSE)))</f>
        <v/>
      </c>
      <c r="G16386" s="15"/>
      <c r="H16386" s="15" t="str">
        <f t="shared" si="540"/>
        <v/>
      </c>
      <c r="I16386" s="198"/>
    </row>
    <row r="16387" spans="6:9" x14ac:dyDescent="0.3">
      <c r="F16387" s="15" t="str">
        <f>IF(ISBLANK($D16387),"",IF(ISBLANK($E16387),VLOOKUP($D16387,$J:$K,2,FALSE),VLOOKUP($E16387,'Daycare Packages'!$A:$G,7,FALSE)))</f>
        <v/>
      </c>
      <c r="G16387" s="15"/>
      <c r="H16387" s="15" t="str">
        <f t="shared" si="540"/>
        <v/>
      </c>
      <c r="I16387" s="198"/>
    </row>
    <row r="16388" spans="6:9" x14ac:dyDescent="0.3">
      <c r="F16388" s="15" t="str">
        <f>IF(ISBLANK($D16388),"",IF(ISBLANK($E16388),VLOOKUP($D16388,$J:$K,2,FALSE),VLOOKUP($E16388,'Daycare Packages'!$A:$G,7,FALSE)))</f>
        <v/>
      </c>
      <c r="G16388" s="15"/>
      <c r="H16388" s="15" t="str">
        <f t="shared" si="540"/>
        <v/>
      </c>
      <c r="I16388" s="198"/>
    </row>
    <row r="16389" spans="6:9" x14ac:dyDescent="0.3">
      <c r="F16389" s="15" t="str">
        <f>IF(ISBLANK($D16389),"",IF(ISBLANK($E16389),VLOOKUP($D16389,$J:$K,2,FALSE),VLOOKUP($E16389,'Daycare Packages'!$A:$G,7,FALSE)))</f>
        <v/>
      </c>
      <c r="G16389" s="15"/>
      <c r="H16389" s="15" t="str">
        <f t="shared" si="540"/>
        <v/>
      </c>
      <c r="I16389" s="198"/>
    </row>
    <row r="16390" spans="6:9" x14ac:dyDescent="0.3">
      <c r="F16390" s="15" t="str">
        <f>IF(ISBLANK($D16390),"",IF(ISBLANK($E16390),VLOOKUP($D16390,$J:$K,2,FALSE),VLOOKUP($E16390,'Daycare Packages'!$A:$G,7,FALSE)))</f>
        <v/>
      </c>
      <c r="G16390" s="15"/>
      <c r="H16390" s="15" t="str">
        <f t="shared" si="540"/>
        <v/>
      </c>
      <c r="I16390" s="198"/>
    </row>
    <row r="16391" spans="6:9" x14ac:dyDescent="0.3">
      <c r="F16391" s="15" t="str">
        <f>IF(ISBLANK($D16391),"",IF(ISBLANK($E16391),VLOOKUP($D16391,$J:$K,2,FALSE),VLOOKUP($E16391,'Daycare Packages'!$A:$G,7,FALSE)))</f>
        <v/>
      </c>
      <c r="G16391" s="15"/>
      <c r="H16391" s="15" t="str">
        <f t="shared" si="540"/>
        <v/>
      </c>
      <c r="I16391" s="198"/>
    </row>
    <row r="16392" spans="6:9" x14ac:dyDescent="0.3">
      <c r="F16392" s="15" t="str">
        <f>IF(ISBLANK($D16392),"",IF(ISBLANK($E16392),VLOOKUP($D16392,$J:$K,2,FALSE),VLOOKUP($E16392,'Daycare Packages'!$A:$G,7,FALSE)))</f>
        <v/>
      </c>
      <c r="G16392" s="15"/>
      <c r="H16392" s="15" t="str">
        <f t="shared" si="540"/>
        <v/>
      </c>
      <c r="I16392" s="198"/>
    </row>
    <row r="16393" spans="6:9" x14ac:dyDescent="0.3">
      <c r="F16393" s="15" t="str">
        <f>IF(ISBLANK($D16393),"",IF(ISBLANK($E16393),VLOOKUP($D16393,$J:$K,2,FALSE),VLOOKUP($E16393,'Daycare Packages'!$A:$G,7,FALSE)))</f>
        <v/>
      </c>
      <c r="G16393" s="15"/>
      <c r="H16393" s="15" t="str">
        <f t="shared" si="540"/>
        <v/>
      </c>
      <c r="I16393" s="198"/>
    </row>
    <row r="16394" spans="6:9" x14ac:dyDescent="0.3">
      <c r="F16394" s="15" t="str">
        <f>IF(ISBLANK($D16394),"",IF(ISBLANK($E16394),VLOOKUP($D16394,$J:$K,2,FALSE),VLOOKUP($E16394,'Daycare Packages'!$A:$G,7,FALSE)))</f>
        <v/>
      </c>
      <c r="G16394" s="15"/>
      <c r="H16394" s="15" t="str">
        <f t="shared" si="540"/>
        <v/>
      </c>
      <c r="I16394" s="198"/>
    </row>
    <row r="16395" spans="6:9" x14ac:dyDescent="0.3">
      <c r="F16395" s="15" t="str">
        <f>IF(ISBLANK($D16395),"",IF(ISBLANK($E16395),VLOOKUP($D16395,$J:$K,2,FALSE),VLOOKUP($E16395,'Daycare Packages'!$A:$G,7,FALSE)))</f>
        <v/>
      </c>
      <c r="G16395" s="15"/>
      <c r="H16395" s="15" t="str">
        <f t="shared" si="540"/>
        <v/>
      </c>
      <c r="I16395" s="198"/>
    </row>
    <row r="16396" spans="6:9" x14ac:dyDescent="0.3">
      <c r="F16396" s="15" t="str">
        <f>IF(ISBLANK($D16396),"",IF(ISBLANK($E16396),VLOOKUP($D16396,$J:$K,2,FALSE),VLOOKUP($E16396,'Daycare Packages'!$A:$G,7,FALSE)))</f>
        <v/>
      </c>
      <c r="G16396" s="15"/>
      <c r="H16396" s="15" t="str">
        <f t="shared" si="540"/>
        <v/>
      </c>
      <c r="I16396" s="198"/>
    </row>
    <row r="16397" spans="6:9" x14ac:dyDescent="0.3">
      <c r="F16397" s="15" t="str">
        <f>IF(ISBLANK($D16397),"",IF(ISBLANK($E16397),VLOOKUP($D16397,$J:$K,2,FALSE),VLOOKUP($E16397,'Daycare Packages'!$A:$G,7,FALSE)))</f>
        <v/>
      </c>
      <c r="G16397" s="15"/>
      <c r="H16397" s="15" t="str">
        <f t="shared" si="540"/>
        <v/>
      </c>
      <c r="I16397" s="198"/>
    </row>
    <row r="16398" spans="6:9" x14ac:dyDescent="0.3">
      <c r="F16398" s="15" t="str">
        <f>IF(ISBLANK($D16398),"",IF(ISBLANK($E16398),VLOOKUP($D16398,$J:$K,2,FALSE),VLOOKUP($E16398,'Daycare Packages'!$A:$G,7,FALSE)))</f>
        <v/>
      </c>
      <c r="G16398" s="15"/>
      <c r="H16398" s="15" t="str">
        <f t="shared" si="540"/>
        <v/>
      </c>
      <c r="I16398" s="198"/>
    </row>
    <row r="16399" spans="6:9" x14ac:dyDescent="0.3">
      <c r="F16399" s="15" t="str">
        <f>IF(ISBLANK($D16399),"",IF(ISBLANK($E16399),VLOOKUP($D16399,$J:$K,2,FALSE),VLOOKUP($E16399,'Daycare Packages'!$A:$G,7,FALSE)))</f>
        <v/>
      </c>
      <c r="G16399" s="15"/>
      <c r="H16399" s="15" t="str">
        <f t="shared" si="540"/>
        <v/>
      </c>
      <c r="I16399" s="198"/>
    </row>
    <row r="16400" spans="6:9" x14ac:dyDescent="0.3">
      <c r="F16400" s="15" t="str">
        <f>IF(ISBLANK($D16400),"",IF(ISBLANK($E16400),VLOOKUP($D16400,$J:$K,2,FALSE),VLOOKUP($E16400,'Daycare Packages'!$A:$G,7,FALSE)))</f>
        <v/>
      </c>
      <c r="G16400" s="15"/>
      <c r="H16400" s="15" t="str">
        <f t="shared" si="540"/>
        <v/>
      </c>
      <c r="I16400" s="198"/>
    </row>
    <row r="16401" spans="6:9" x14ac:dyDescent="0.3">
      <c r="F16401" s="15" t="str">
        <f>IF(ISBLANK($D16401),"",IF(ISBLANK($E16401),VLOOKUP($D16401,$J:$K,2,FALSE),VLOOKUP($E16401,'Daycare Packages'!$A:$G,7,FALSE)))</f>
        <v/>
      </c>
      <c r="G16401" s="15"/>
      <c r="H16401" s="15" t="str">
        <f t="shared" si="540"/>
        <v/>
      </c>
      <c r="I16401" s="198"/>
    </row>
    <row r="16402" spans="6:9" x14ac:dyDescent="0.3">
      <c r="F16402" s="15" t="str">
        <f>IF(ISBLANK($D16402),"",IF(ISBLANK($E16402),VLOOKUP($D16402,$J:$K,2,FALSE),VLOOKUP($E16402,'Daycare Packages'!$A:$G,7,FALSE)))</f>
        <v/>
      </c>
      <c r="G16402" s="15"/>
      <c r="H16402" s="15" t="str">
        <f t="shared" si="540"/>
        <v/>
      </c>
      <c r="I16402" s="198"/>
    </row>
    <row r="16403" spans="6:9" x14ac:dyDescent="0.3">
      <c r="F16403" s="15" t="str">
        <f>IF(ISBLANK($D16403),"",IF(ISBLANK($E16403),VLOOKUP($D16403,$J:$K,2,FALSE),VLOOKUP($E16403,'Daycare Packages'!$A:$G,7,FALSE)))</f>
        <v/>
      </c>
      <c r="G16403" s="15"/>
      <c r="H16403" s="15" t="str">
        <f t="shared" si="540"/>
        <v/>
      </c>
      <c r="I16403" s="198"/>
    </row>
    <row r="16404" spans="6:9" x14ac:dyDescent="0.3">
      <c r="F16404" s="15" t="str">
        <f>IF(ISBLANK($D16404),"",IF(ISBLANK($E16404),VLOOKUP($D16404,$J:$K,2,FALSE),VLOOKUP($E16404,'Daycare Packages'!$A:$G,7,FALSE)))</f>
        <v/>
      </c>
      <c r="G16404" s="15"/>
      <c r="H16404" s="15" t="str">
        <f t="shared" si="540"/>
        <v/>
      </c>
      <c r="I16404" s="198"/>
    </row>
    <row r="16405" spans="6:9" x14ac:dyDescent="0.3">
      <c r="F16405" s="15" t="str">
        <f>IF(ISBLANK($D16405),"",IF(ISBLANK($E16405),VLOOKUP($D16405,$J:$K,2,FALSE),VLOOKUP($E16405,'Daycare Packages'!$A:$G,7,FALSE)))</f>
        <v/>
      </c>
      <c r="G16405" s="15"/>
      <c r="H16405" s="15" t="str">
        <f t="shared" si="540"/>
        <v/>
      </c>
      <c r="I16405" s="198"/>
    </row>
    <row r="16406" spans="6:9" x14ac:dyDescent="0.3">
      <c r="F16406" s="15" t="str">
        <f>IF(ISBLANK($D16406),"",IF(ISBLANK($E16406),VLOOKUP($D16406,$J:$K,2,FALSE),VLOOKUP($E16406,'Daycare Packages'!$A:$G,7,FALSE)))</f>
        <v/>
      </c>
      <c r="G16406" s="15"/>
      <c r="H16406" s="15" t="str">
        <f t="shared" si="540"/>
        <v/>
      </c>
      <c r="I16406" s="198"/>
    </row>
    <row r="16407" spans="6:9" x14ac:dyDescent="0.3">
      <c r="F16407" s="15" t="str">
        <f>IF(ISBLANK($D16407),"",IF(ISBLANK($E16407),VLOOKUP($D16407,$J:$K,2,FALSE),VLOOKUP($E16407,'Daycare Packages'!$A:$G,7,FALSE)))</f>
        <v/>
      </c>
      <c r="G16407" s="15"/>
      <c r="H16407" s="15" t="str">
        <f t="shared" si="540"/>
        <v/>
      </c>
      <c r="I16407" s="198"/>
    </row>
    <row r="16408" spans="6:9" x14ac:dyDescent="0.3">
      <c r="F16408" s="15" t="str">
        <f>IF(ISBLANK($D16408),"",IF(ISBLANK($E16408),VLOOKUP($D16408,$J:$K,2,FALSE),VLOOKUP($E16408,'Daycare Packages'!$A:$G,7,FALSE)))</f>
        <v/>
      </c>
      <c r="G16408" s="15"/>
      <c r="H16408" s="15" t="str">
        <f t="shared" si="540"/>
        <v/>
      </c>
      <c r="I16408" s="198"/>
    </row>
    <row r="16409" spans="6:9" x14ac:dyDescent="0.3">
      <c r="F16409" s="15" t="str">
        <f>IF(ISBLANK($D16409),"",IF(ISBLANK($E16409),VLOOKUP($D16409,$J:$K,2,FALSE),VLOOKUP($E16409,'Daycare Packages'!$A:$G,7,FALSE)))</f>
        <v/>
      </c>
      <c r="G16409" s="15"/>
      <c r="H16409" s="15" t="str">
        <f t="shared" si="540"/>
        <v/>
      </c>
      <c r="I16409" s="198"/>
    </row>
    <row r="16410" spans="6:9" x14ac:dyDescent="0.3">
      <c r="F16410" s="15" t="str">
        <f>IF(ISBLANK($D16410),"",IF(ISBLANK($E16410),VLOOKUP($D16410,$J:$K,2,FALSE),VLOOKUP($E16410,'Daycare Packages'!$A:$G,7,FALSE)))</f>
        <v/>
      </c>
      <c r="G16410" s="15"/>
      <c r="H16410" s="15" t="str">
        <f t="shared" si="540"/>
        <v/>
      </c>
      <c r="I16410" s="198"/>
    </row>
    <row r="16411" spans="6:9" x14ac:dyDescent="0.3">
      <c r="F16411" s="15" t="str">
        <f>IF(ISBLANK($D16411),"",IF(ISBLANK($E16411),VLOOKUP($D16411,$J:$K,2,FALSE),VLOOKUP($E16411,'Daycare Packages'!$A:$G,7,FALSE)))</f>
        <v/>
      </c>
      <c r="G16411" s="15"/>
      <c r="H16411" s="15" t="str">
        <f t="shared" si="540"/>
        <v/>
      </c>
      <c r="I16411" s="198"/>
    </row>
    <row r="16412" spans="6:9" x14ac:dyDescent="0.3">
      <c r="F16412" s="15" t="str">
        <f>IF(ISBLANK($D16412),"",IF(ISBLANK($E16412),VLOOKUP($D16412,$J:$K,2,FALSE),VLOOKUP($E16412,'Daycare Packages'!$A:$G,7,FALSE)))</f>
        <v/>
      </c>
      <c r="G16412" s="15"/>
      <c r="H16412" s="15" t="str">
        <f t="shared" si="540"/>
        <v/>
      </c>
      <c r="I16412" s="198"/>
    </row>
    <row r="16413" spans="6:9" x14ac:dyDescent="0.3">
      <c r="F16413" s="15" t="str">
        <f>IF(ISBLANK($D16413),"",IF(ISBLANK($E16413),VLOOKUP($D16413,$J:$K,2,FALSE),VLOOKUP($E16413,'Daycare Packages'!$A:$G,7,FALSE)))</f>
        <v/>
      </c>
      <c r="G16413" s="15"/>
      <c r="H16413" s="15" t="str">
        <f t="shared" si="540"/>
        <v/>
      </c>
      <c r="I16413" s="198"/>
    </row>
    <row r="16414" spans="6:9" x14ac:dyDescent="0.3">
      <c r="F16414" s="15" t="str">
        <f>IF(ISBLANK($D16414),"",IF(ISBLANK($E16414),VLOOKUP($D16414,$J:$K,2,FALSE),VLOOKUP($E16414,'Daycare Packages'!$A:$G,7,FALSE)))</f>
        <v/>
      </c>
      <c r="G16414" s="15"/>
      <c r="H16414" s="15" t="str">
        <f t="shared" si="540"/>
        <v/>
      </c>
      <c r="I16414" s="198"/>
    </row>
    <row r="16415" spans="6:9" x14ac:dyDescent="0.3">
      <c r="F16415" s="15" t="str">
        <f>IF(ISBLANK($D16415),"",IF(ISBLANK($E16415),VLOOKUP($D16415,$J:$K,2,FALSE),VLOOKUP($E16415,'Daycare Packages'!$A:$G,7,FALSE)))</f>
        <v/>
      </c>
      <c r="G16415" s="15"/>
      <c r="H16415" s="15" t="str">
        <f t="shared" si="540"/>
        <v/>
      </c>
      <c r="I16415" s="198"/>
    </row>
    <row r="16416" spans="6:9" x14ac:dyDescent="0.3">
      <c r="F16416" s="15" t="str">
        <f>IF(ISBLANK($D16416),"",IF(ISBLANK($E16416),VLOOKUP($D16416,$J:$K,2,FALSE),VLOOKUP($E16416,'Daycare Packages'!$A:$G,7,FALSE)))</f>
        <v/>
      </c>
      <c r="G16416" s="15"/>
      <c r="H16416" s="15" t="str">
        <f t="shared" si="540"/>
        <v/>
      </c>
      <c r="I16416" s="198"/>
    </row>
    <row r="16417" spans="6:9" x14ac:dyDescent="0.3">
      <c r="F16417" s="15" t="str">
        <f>IF(ISBLANK($D16417),"",IF(ISBLANK($E16417),VLOOKUP($D16417,$J:$K,2,FALSE),VLOOKUP($E16417,'Daycare Packages'!$A:$G,7,FALSE)))</f>
        <v/>
      </c>
      <c r="G16417" s="15"/>
      <c r="H16417" s="15" t="str">
        <f t="shared" ref="H16417:H16480" si="541">IF(ISBLANK(D16417),"",SUM(F16417:G16417))</f>
        <v/>
      </c>
      <c r="I16417" s="198"/>
    </row>
    <row r="16418" spans="6:9" x14ac:dyDescent="0.3">
      <c r="F16418" s="15" t="str">
        <f>IF(ISBLANK($D16418),"",IF(ISBLANK($E16418),VLOOKUP($D16418,$J:$K,2,FALSE),VLOOKUP($E16418,'Daycare Packages'!$A:$G,7,FALSE)))</f>
        <v/>
      </c>
      <c r="G16418" s="15"/>
      <c r="H16418" s="15" t="str">
        <f t="shared" si="541"/>
        <v/>
      </c>
      <c r="I16418" s="198"/>
    </row>
    <row r="16419" spans="6:9" x14ac:dyDescent="0.3">
      <c r="F16419" s="15" t="str">
        <f>IF(ISBLANK($D16419),"",IF(ISBLANK($E16419),VLOOKUP($D16419,$J:$K,2,FALSE),VLOOKUP($E16419,'Daycare Packages'!$A:$G,7,FALSE)))</f>
        <v/>
      </c>
      <c r="G16419" s="15"/>
      <c r="H16419" s="15" t="str">
        <f t="shared" si="541"/>
        <v/>
      </c>
      <c r="I16419" s="198"/>
    </row>
    <row r="16420" spans="6:9" x14ac:dyDescent="0.3">
      <c r="F16420" s="15" t="str">
        <f>IF(ISBLANK($D16420),"",IF(ISBLANK($E16420),VLOOKUP($D16420,$J:$K,2,FALSE),VLOOKUP($E16420,'Daycare Packages'!$A:$G,7,FALSE)))</f>
        <v/>
      </c>
      <c r="G16420" s="15"/>
      <c r="H16420" s="15" t="str">
        <f t="shared" si="541"/>
        <v/>
      </c>
      <c r="I16420" s="198"/>
    </row>
    <row r="16421" spans="6:9" x14ac:dyDescent="0.3">
      <c r="F16421" s="15" t="str">
        <f>IF(ISBLANK($D16421),"",IF(ISBLANK($E16421),VLOOKUP($D16421,$J:$K,2,FALSE),VLOOKUP($E16421,'Daycare Packages'!$A:$G,7,FALSE)))</f>
        <v/>
      </c>
      <c r="G16421" s="15"/>
      <c r="H16421" s="15" t="str">
        <f t="shared" si="541"/>
        <v/>
      </c>
      <c r="I16421" s="198"/>
    </row>
    <row r="16422" spans="6:9" x14ac:dyDescent="0.3">
      <c r="F16422" s="15" t="str">
        <f>IF(ISBLANK($D16422),"",IF(ISBLANK($E16422),VLOOKUP($D16422,$J:$K,2,FALSE),VLOOKUP($E16422,'Daycare Packages'!$A:$G,7,FALSE)))</f>
        <v/>
      </c>
      <c r="G16422" s="15"/>
      <c r="H16422" s="15" t="str">
        <f t="shared" si="541"/>
        <v/>
      </c>
      <c r="I16422" s="198"/>
    </row>
    <row r="16423" spans="6:9" x14ac:dyDescent="0.3">
      <c r="F16423" s="15" t="str">
        <f>IF(ISBLANK($D16423),"",IF(ISBLANK($E16423),VLOOKUP($D16423,$J:$K,2,FALSE),VLOOKUP($E16423,'Daycare Packages'!$A:$G,7,FALSE)))</f>
        <v/>
      </c>
      <c r="G16423" s="15"/>
      <c r="H16423" s="15" t="str">
        <f t="shared" si="541"/>
        <v/>
      </c>
      <c r="I16423" s="198"/>
    </row>
    <row r="16424" spans="6:9" x14ac:dyDescent="0.3">
      <c r="F16424" s="15" t="str">
        <f>IF(ISBLANK($D16424),"",IF(ISBLANK($E16424),VLOOKUP($D16424,$J:$K,2,FALSE),VLOOKUP($E16424,'Daycare Packages'!$A:$G,7,FALSE)))</f>
        <v/>
      </c>
      <c r="G16424" s="15"/>
      <c r="H16424" s="15" t="str">
        <f t="shared" si="541"/>
        <v/>
      </c>
      <c r="I16424" s="198"/>
    </row>
    <row r="16425" spans="6:9" x14ac:dyDescent="0.3">
      <c r="F16425" s="15" t="str">
        <f>IF(ISBLANK($D16425),"",IF(ISBLANK($E16425),VLOOKUP($D16425,$J:$K,2,FALSE),VLOOKUP($E16425,'Daycare Packages'!$A:$G,7,FALSE)))</f>
        <v/>
      </c>
      <c r="G16425" s="15"/>
      <c r="H16425" s="15" t="str">
        <f t="shared" si="541"/>
        <v/>
      </c>
      <c r="I16425" s="198"/>
    </row>
    <row r="16426" spans="6:9" x14ac:dyDescent="0.3">
      <c r="F16426" s="15" t="str">
        <f>IF(ISBLANK($D16426),"",IF(ISBLANK($E16426),VLOOKUP($D16426,$J:$K,2,FALSE),VLOOKUP($E16426,'Daycare Packages'!$A:$G,7,FALSE)))</f>
        <v/>
      </c>
      <c r="G16426" s="15"/>
      <c r="H16426" s="15" t="str">
        <f t="shared" si="541"/>
        <v/>
      </c>
      <c r="I16426" s="198"/>
    </row>
    <row r="16427" spans="6:9" x14ac:dyDescent="0.3">
      <c r="F16427" s="15" t="str">
        <f>IF(ISBLANK($D16427),"",IF(ISBLANK($E16427),VLOOKUP($D16427,$J:$K,2,FALSE),VLOOKUP($E16427,'Daycare Packages'!$A:$G,7,FALSE)))</f>
        <v/>
      </c>
      <c r="G16427" s="15"/>
      <c r="H16427" s="15" t="str">
        <f t="shared" si="541"/>
        <v/>
      </c>
      <c r="I16427" s="198"/>
    </row>
    <row r="16428" spans="6:9" x14ac:dyDescent="0.3">
      <c r="F16428" s="15" t="str">
        <f>IF(ISBLANK($D16428),"",IF(ISBLANK($E16428),VLOOKUP($D16428,$J:$K,2,FALSE),VLOOKUP($E16428,'Daycare Packages'!$A:$G,7,FALSE)))</f>
        <v/>
      </c>
      <c r="G16428" s="15"/>
      <c r="H16428" s="15" t="str">
        <f t="shared" si="541"/>
        <v/>
      </c>
      <c r="I16428" s="198"/>
    </row>
    <row r="16429" spans="6:9" x14ac:dyDescent="0.3">
      <c r="F16429" s="15" t="str">
        <f>IF(ISBLANK($D16429),"",IF(ISBLANK($E16429),VLOOKUP($D16429,$J:$K,2,FALSE),VLOOKUP($E16429,'Daycare Packages'!$A:$G,7,FALSE)))</f>
        <v/>
      </c>
      <c r="G16429" s="15"/>
      <c r="H16429" s="15" t="str">
        <f t="shared" si="541"/>
        <v/>
      </c>
      <c r="I16429" s="198"/>
    </row>
    <row r="16430" spans="6:9" x14ac:dyDescent="0.3">
      <c r="F16430" s="15" t="str">
        <f>IF(ISBLANK($D16430),"",IF(ISBLANK($E16430),VLOOKUP($D16430,$J:$K,2,FALSE),VLOOKUP($E16430,'Daycare Packages'!$A:$G,7,FALSE)))</f>
        <v/>
      </c>
      <c r="G16430" s="15"/>
      <c r="H16430" s="15" t="str">
        <f t="shared" si="541"/>
        <v/>
      </c>
      <c r="I16430" s="198"/>
    </row>
    <row r="16431" spans="6:9" x14ac:dyDescent="0.3">
      <c r="F16431" s="15" t="str">
        <f>IF(ISBLANK($D16431),"",IF(ISBLANK($E16431),VLOOKUP($D16431,$J:$K,2,FALSE),VLOOKUP($E16431,'Daycare Packages'!$A:$G,7,FALSE)))</f>
        <v/>
      </c>
      <c r="G16431" s="15"/>
      <c r="H16431" s="15" t="str">
        <f t="shared" si="541"/>
        <v/>
      </c>
      <c r="I16431" s="198"/>
    </row>
    <row r="16432" spans="6:9" x14ac:dyDescent="0.3">
      <c r="F16432" s="15" t="str">
        <f>IF(ISBLANK($D16432),"",IF(ISBLANK($E16432),VLOOKUP($D16432,$J:$K,2,FALSE),VLOOKUP($E16432,'Daycare Packages'!$A:$G,7,FALSE)))</f>
        <v/>
      </c>
      <c r="G16432" s="15"/>
      <c r="H16432" s="15" t="str">
        <f t="shared" si="541"/>
        <v/>
      </c>
      <c r="I16432" s="198"/>
    </row>
    <row r="16433" spans="6:9" x14ac:dyDescent="0.3">
      <c r="F16433" s="15" t="str">
        <f>IF(ISBLANK($D16433),"",IF(ISBLANK($E16433),VLOOKUP($D16433,$J:$K,2,FALSE),VLOOKUP($E16433,'Daycare Packages'!$A:$G,7,FALSE)))</f>
        <v/>
      </c>
      <c r="G16433" s="15"/>
      <c r="H16433" s="15" t="str">
        <f t="shared" si="541"/>
        <v/>
      </c>
      <c r="I16433" s="198"/>
    </row>
    <row r="16434" spans="6:9" x14ac:dyDescent="0.3">
      <c r="F16434" s="15" t="str">
        <f>IF(ISBLANK($D16434),"",IF(ISBLANK($E16434),VLOOKUP($D16434,$J:$K,2,FALSE),VLOOKUP($E16434,'Daycare Packages'!$A:$G,7,FALSE)))</f>
        <v/>
      </c>
      <c r="G16434" s="15"/>
      <c r="H16434" s="15" t="str">
        <f t="shared" si="541"/>
        <v/>
      </c>
      <c r="I16434" s="198"/>
    </row>
    <row r="16435" spans="6:9" x14ac:dyDescent="0.3">
      <c r="F16435" s="15" t="str">
        <f>IF(ISBLANK($D16435),"",IF(ISBLANK($E16435),VLOOKUP($D16435,$J:$K,2,FALSE),VLOOKUP($E16435,'Daycare Packages'!$A:$G,7,FALSE)))</f>
        <v/>
      </c>
      <c r="G16435" s="15"/>
      <c r="H16435" s="15" t="str">
        <f t="shared" si="541"/>
        <v/>
      </c>
      <c r="I16435" s="198"/>
    </row>
    <row r="16436" spans="6:9" x14ac:dyDescent="0.3">
      <c r="F16436" s="15" t="str">
        <f>IF(ISBLANK($D16436),"",IF(ISBLANK($E16436),VLOOKUP($D16436,$J:$K,2,FALSE),VLOOKUP($E16436,'Daycare Packages'!$A:$G,7,FALSE)))</f>
        <v/>
      </c>
      <c r="G16436" s="15"/>
      <c r="H16436" s="15" t="str">
        <f t="shared" si="541"/>
        <v/>
      </c>
      <c r="I16436" s="198"/>
    </row>
    <row r="16437" spans="6:9" x14ac:dyDescent="0.3">
      <c r="F16437" s="15" t="str">
        <f>IF(ISBLANK($D16437),"",IF(ISBLANK($E16437),VLOOKUP($D16437,$J:$K,2,FALSE),VLOOKUP($E16437,'Daycare Packages'!$A:$G,7,FALSE)))</f>
        <v/>
      </c>
      <c r="G16437" s="15"/>
      <c r="H16437" s="15" t="str">
        <f t="shared" si="541"/>
        <v/>
      </c>
      <c r="I16437" s="198"/>
    </row>
    <row r="16438" spans="6:9" x14ac:dyDescent="0.3">
      <c r="F16438" s="15" t="str">
        <f>IF(ISBLANK($D16438),"",IF(ISBLANK($E16438),VLOOKUP($D16438,$J:$K,2,FALSE),VLOOKUP($E16438,'Daycare Packages'!$A:$G,7,FALSE)))</f>
        <v/>
      </c>
      <c r="G16438" s="15"/>
      <c r="H16438" s="15" t="str">
        <f t="shared" si="541"/>
        <v/>
      </c>
      <c r="I16438" s="198"/>
    </row>
    <row r="16439" spans="6:9" x14ac:dyDescent="0.3">
      <c r="F16439" s="15" t="str">
        <f>IF(ISBLANK($D16439),"",IF(ISBLANK($E16439),VLOOKUP($D16439,$J:$K,2,FALSE),VLOOKUP($E16439,'Daycare Packages'!$A:$G,7,FALSE)))</f>
        <v/>
      </c>
      <c r="G16439" s="15"/>
      <c r="H16439" s="15" t="str">
        <f t="shared" si="541"/>
        <v/>
      </c>
      <c r="I16439" s="198"/>
    </row>
    <row r="16440" spans="6:9" x14ac:dyDescent="0.3">
      <c r="F16440" s="15" t="str">
        <f>IF(ISBLANK($D16440),"",IF(ISBLANK($E16440),VLOOKUP($D16440,$J:$K,2,FALSE),VLOOKUP($E16440,'Daycare Packages'!$A:$G,7,FALSE)))</f>
        <v/>
      </c>
      <c r="G16440" s="15"/>
      <c r="H16440" s="15" t="str">
        <f t="shared" si="541"/>
        <v/>
      </c>
      <c r="I16440" s="198"/>
    </row>
    <row r="16441" spans="6:9" x14ac:dyDescent="0.3">
      <c r="F16441" s="15" t="str">
        <f>IF(ISBLANK($D16441),"",IF(ISBLANK($E16441),VLOOKUP($D16441,$J:$K,2,FALSE),VLOOKUP($E16441,'Daycare Packages'!$A:$G,7,FALSE)))</f>
        <v/>
      </c>
      <c r="G16441" s="15"/>
      <c r="H16441" s="15" t="str">
        <f t="shared" si="541"/>
        <v/>
      </c>
      <c r="I16441" s="198"/>
    </row>
    <row r="16442" spans="6:9" x14ac:dyDescent="0.3">
      <c r="F16442" s="15" t="str">
        <f>IF(ISBLANK($D16442),"",IF(ISBLANK($E16442),VLOOKUP($D16442,$J:$K,2,FALSE),VLOOKUP($E16442,'Daycare Packages'!$A:$G,7,FALSE)))</f>
        <v/>
      </c>
      <c r="G16442" s="15"/>
      <c r="H16442" s="15" t="str">
        <f t="shared" si="541"/>
        <v/>
      </c>
      <c r="I16442" s="198"/>
    </row>
    <row r="16443" spans="6:9" x14ac:dyDescent="0.3">
      <c r="F16443" s="15" t="str">
        <f>IF(ISBLANK($D16443),"",IF(ISBLANK($E16443),VLOOKUP($D16443,$J:$K,2,FALSE),VLOOKUP($E16443,'Daycare Packages'!$A:$G,7,FALSE)))</f>
        <v/>
      </c>
      <c r="G16443" s="15"/>
      <c r="H16443" s="15" t="str">
        <f t="shared" si="541"/>
        <v/>
      </c>
      <c r="I16443" s="198"/>
    </row>
    <row r="16444" spans="6:9" x14ac:dyDescent="0.3">
      <c r="F16444" s="15" t="str">
        <f>IF(ISBLANK($D16444),"",IF(ISBLANK($E16444),VLOOKUP($D16444,$J:$K,2,FALSE),VLOOKUP($E16444,'Daycare Packages'!$A:$G,7,FALSE)))</f>
        <v/>
      </c>
      <c r="G16444" s="15"/>
      <c r="H16444" s="15" t="str">
        <f t="shared" si="541"/>
        <v/>
      </c>
      <c r="I16444" s="198"/>
    </row>
    <row r="16445" spans="6:9" x14ac:dyDescent="0.3">
      <c r="F16445" s="15" t="str">
        <f>IF(ISBLANK($D16445),"",IF(ISBLANK($E16445),VLOOKUP($D16445,$J:$K,2,FALSE),VLOOKUP($E16445,'Daycare Packages'!$A:$G,7,FALSE)))</f>
        <v/>
      </c>
      <c r="G16445" s="15"/>
      <c r="H16445" s="15" t="str">
        <f t="shared" si="541"/>
        <v/>
      </c>
      <c r="I16445" s="198"/>
    </row>
    <row r="16446" spans="6:9" x14ac:dyDescent="0.3">
      <c r="F16446" s="15" t="str">
        <f>IF(ISBLANK($D16446),"",IF(ISBLANK($E16446),VLOOKUP($D16446,$J:$K,2,FALSE),VLOOKUP($E16446,'Daycare Packages'!$A:$G,7,FALSE)))</f>
        <v/>
      </c>
      <c r="G16446" s="15"/>
      <c r="H16446" s="15" t="str">
        <f t="shared" si="541"/>
        <v/>
      </c>
      <c r="I16446" s="198"/>
    </row>
    <row r="16447" spans="6:9" x14ac:dyDescent="0.3">
      <c r="F16447" s="15" t="str">
        <f>IF(ISBLANK($D16447),"",IF(ISBLANK($E16447),VLOOKUP($D16447,$J:$K,2,FALSE),VLOOKUP($E16447,'Daycare Packages'!$A:$G,7,FALSE)))</f>
        <v/>
      </c>
      <c r="G16447" s="15"/>
      <c r="H16447" s="15" t="str">
        <f t="shared" si="541"/>
        <v/>
      </c>
      <c r="I16447" s="198"/>
    </row>
    <row r="16448" spans="6:9" x14ac:dyDescent="0.3">
      <c r="F16448" s="15" t="str">
        <f>IF(ISBLANK($D16448),"",IF(ISBLANK($E16448),VLOOKUP($D16448,$J:$K,2,FALSE),VLOOKUP($E16448,'Daycare Packages'!$A:$G,7,FALSE)))</f>
        <v/>
      </c>
      <c r="G16448" s="15"/>
      <c r="H16448" s="15" t="str">
        <f t="shared" si="541"/>
        <v/>
      </c>
      <c r="I16448" s="198"/>
    </row>
    <row r="16449" spans="6:9" x14ac:dyDescent="0.3">
      <c r="F16449" s="15" t="str">
        <f>IF(ISBLANK($D16449),"",IF(ISBLANK($E16449),VLOOKUP($D16449,$J:$K,2,FALSE),VLOOKUP($E16449,'Daycare Packages'!$A:$G,7,FALSE)))</f>
        <v/>
      </c>
      <c r="G16449" s="15"/>
      <c r="H16449" s="15" t="str">
        <f t="shared" si="541"/>
        <v/>
      </c>
      <c r="I16449" s="198"/>
    </row>
    <row r="16450" spans="6:9" x14ac:dyDescent="0.3">
      <c r="F16450" s="15" t="str">
        <f>IF(ISBLANK($D16450),"",IF(ISBLANK($E16450),VLOOKUP($D16450,$J:$K,2,FALSE),VLOOKUP($E16450,'Daycare Packages'!$A:$G,7,FALSE)))</f>
        <v/>
      </c>
      <c r="G16450" s="15"/>
      <c r="H16450" s="15" t="str">
        <f t="shared" si="541"/>
        <v/>
      </c>
      <c r="I16450" s="198"/>
    </row>
    <row r="16451" spans="6:9" x14ac:dyDescent="0.3">
      <c r="F16451" s="15" t="str">
        <f>IF(ISBLANK($D16451),"",IF(ISBLANK($E16451),VLOOKUP($D16451,$J:$K,2,FALSE),VLOOKUP($E16451,'Daycare Packages'!$A:$G,7,FALSE)))</f>
        <v/>
      </c>
      <c r="G16451" s="15"/>
      <c r="H16451" s="15" t="str">
        <f t="shared" si="541"/>
        <v/>
      </c>
      <c r="I16451" s="198"/>
    </row>
    <row r="16452" spans="6:9" x14ac:dyDescent="0.3">
      <c r="F16452" s="15" t="str">
        <f>IF(ISBLANK($D16452),"",IF(ISBLANK($E16452),VLOOKUP($D16452,$J:$K,2,FALSE),VLOOKUP($E16452,'Daycare Packages'!$A:$G,7,FALSE)))</f>
        <v/>
      </c>
      <c r="G16452" s="15"/>
      <c r="H16452" s="15" t="str">
        <f t="shared" si="541"/>
        <v/>
      </c>
      <c r="I16452" s="198"/>
    </row>
    <row r="16453" spans="6:9" x14ac:dyDescent="0.3">
      <c r="F16453" s="15" t="str">
        <f>IF(ISBLANK($D16453),"",IF(ISBLANK($E16453),VLOOKUP($D16453,$J:$K,2,FALSE),VLOOKUP($E16453,'Daycare Packages'!$A:$G,7,FALSE)))</f>
        <v/>
      </c>
      <c r="G16453" s="15"/>
      <c r="H16453" s="15" t="str">
        <f t="shared" si="541"/>
        <v/>
      </c>
      <c r="I16453" s="198"/>
    </row>
    <row r="16454" spans="6:9" x14ac:dyDescent="0.3">
      <c r="F16454" s="15" t="str">
        <f>IF(ISBLANK($D16454),"",IF(ISBLANK($E16454),VLOOKUP($D16454,$J:$K,2,FALSE),VLOOKUP($E16454,'Daycare Packages'!$A:$G,7,FALSE)))</f>
        <v/>
      </c>
      <c r="G16454" s="15"/>
      <c r="H16454" s="15" t="str">
        <f t="shared" si="541"/>
        <v/>
      </c>
      <c r="I16454" s="198"/>
    </row>
    <row r="16455" spans="6:9" x14ac:dyDescent="0.3">
      <c r="F16455" s="15" t="str">
        <f>IF(ISBLANK($D16455),"",IF(ISBLANK($E16455),VLOOKUP($D16455,$J:$K,2,FALSE),VLOOKUP($E16455,'Daycare Packages'!$A:$G,7,FALSE)))</f>
        <v/>
      </c>
      <c r="G16455" s="15"/>
      <c r="H16455" s="15" t="str">
        <f t="shared" si="541"/>
        <v/>
      </c>
      <c r="I16455" s="198"/>
    </row>
    <row r="16456" spans="6:9" x14ac:dyDescent="0.3">
      <c r="F16456" s="15" t="str">
        <f>IF(ISBLANK($D16456),"",IF(ISBLANK($E16456),VLOOKUP($D16456,$J:$K,2,FALSE),VLOOKUP($E16456,'Daycare Packages'!$A:$G,7,FALSE)))</f>
        <v/>
      </c>
      <c r="G16456" s="15"/>
      <c r="H16456" s="15" t="str">
        <f t="shared" si="541"/>
        <v/>
      </c>
      <c r="I16456" s="198"/>
    </row>
    <row r="16457" spans="6:9" x14ac:dyDescent="0.3">
      <c r="F16457" s="15" t="str">
        <f>IF(ISBLANK($D16457),"",IF(ISBLANK($E16457),VLOOKUP($D16457,$J:$K,2,FALSE),VLOOKUP($E16457,'Daycare Packages'!$A:$G,7,FALSE)))</f>
        <v/>
      </c>
      <c r="G16457" s="15"/>
      <c r="H16457" s="15" t="str">
        <f t="shared" si="541"/>
        <v/>
      </c>
      <c r="I16457" s="198"/>
    </row>
    <row r="16458" spans="6:9" x14ac:dyDescent="0.3">
      <c r="F16458" s="15" t="str">
        <f>IF(ISBLANK($D16458),"",IF(ISBLANK($E16458),VLOOKUP($D16458,$J:$K,2,FALSE),VLOOKUP($E16458,'Daycare Packages'!$A:$G,7,FALSE)))</f>
        <v/>
      </c>
      <c r="G16458" s="15"/>
      <c r="H16458" s="15" t="str">
        <f t="shared" si="541"/>
        <v/>
      </c>
      <c r="I16458" s="198"/>
    </row>
    <row r="16459" spans="6:9" x14ac:dyDescent="0.3">
      <c r="F16459" s="15" t="str">
        <f>IF(ISBLANK($D16459),"",IF(ISBLANK($E16459),VLOOKUP($D16459,$J:$K,2,FALSE),VLOOKUP($E16459,'Daycare Packages'!$A:$G,7,FALSE)))</f>
        <v/>
      </c>
      <c r="G16459" s="15"/>
      <c r="H16459" s="15" t="str">
        <f t="shared" si="541"/>
        <v/>
      </c>
      <c r="I16459" s="198"/>
    </row>
    <row r="16460" spans="6:9" x14ac:dyDescent="0.3">
      <c r="F16460" s="15" t="str">
        <f>IF(ISBLANK($D16460),"",IF(ISBLANK($E16460),VLOOKUP($D16460,$J:$K,2,FALSE),VLOOKUP($E16460,'Daycare Packages'!$A:$G,7,FALSE)))</f>
        <v/>
      </c>
      <c r="G16460" s="15"/>
      <c r="H16460" s="15" t="str">
        <f t="shared" si="541"/>
        <v/>
      </c>
      <c r="I16460" s="198"/>
    </row>
    <row r="16461" spans="6:9" x14ac:dyDescent="0.3">
      <c r="F16461" s="15" t="str">
        <f>IF(ISBLANK($D16461),"",IF(ISBLANK($E16461),VLOOKUP($D16461,$J:$K,2,FALSE),VLOOKUP($E16461,'Daycare Packages'!$A:$G,7,FALSE)))</f>
        <v/>
      </c>
      <c r="G16461" s="15"/>
      <c r="H16461" s="15" t="str">
        <f t="shared" si="541"/>
        <v/>
      </c>
      <c r="I16461" s="198"/>
    </row>
    <row r="16462" spans="6:9" x14ac:dyDescent="0.3">
      <c r="F16462" s="15" t="str">
        <f>IF(ISBLANK($D16462),"",IF(ISBLANK($E16462),VLOOKUP($D16462,$J:$K,2,FALSE),VLOOKUP($E16462,'Daycare Packages'!$A:$G,7,FALSE)))</f>
        <v/>
      </c>
      <c r="G16462" s="15"/>
      <c r="H16462" s="15" t="str">
        <f t="shared" si="541"/>
        <v/>
      </c>
      <c r="I16462" s="198"/>
    </row>
    <row r="16463" spans="6:9" x14ac:dyDescent="0.3">
      <c r="F16463" s="15" t="str">
        <f>IF(ISBLANK($D16463),"",IF(ISBLANK($E16463),VLOOKUP($D16463,$J:$K,2,FALSE),VLOOKUP($E16463,'Daycare Packages'!$A:$G,7,FALSE)))</f>
        <v/>
      </c>
      <c r="G16463" s="15"/>
      <c r="H16463" s="15" t="str">
        <f t="shared" si="541"/>
        <v/>
      </c>
      <c r="I16463" s="198"/>
    </row>
    <row r="16464" spans="6:9" x14ac:dyDescent="0.3">
      <c r="F16464" s="15" t="str">
        <f>IF(ISBLANK($D16464),"",IF(ISBLANK($E16464),VLOOKUP($D16464,$J:$K,2,FALSE),VLOOKUP($E16464,'Daycare Packages'!$A:$G,7,FALSE)))</f>
        <v/>
      </c>
      <c r="G16464" s="15"/>
      <c r="H16464" s="15" t="str">
        <f t="shared" si="541"/>
        <v/>
      </c>
      <c r="I16464" s="198"/>
    </row>
    <row r="16465" spans="6:9" x14ac:dyDescent="0.3">
      <c r="F16465" s="15" t="str">
        <f>IF(ISBLANK($D16465),"",IF(ISBLANK($E16465),VLOOKUP($D16465,$J:$K,2,FALSE),VLOOKUP($E16465,'Daycare Packages'!$A:$G,7,FALSE)))</f>
        <v/>
      </c>
      <c r="G16465" s="15"/>
      <c r="H16465" s="15" t="str">
        <f t="shared" si="541"/>
        <v/>
      </c>
      <c r="I16465" s="198"/>
    </row>
    <row r="16466" spans="6:9" x14ac:dyDescent="0.3">
      <c r="F16466" s="15" t="str">
        <f>IF(ISBLANK($D16466),"",IF(ISBLANK($E16466),VLOOKUP($D16466,$J:$K,2,FALSE),VLOOKUP($E16466,'Daycare Packages'!$A:$G,7,FALSE)))</f>
        <v/>
      </c>
      <c r="G16466" s="15"/>
      <c r="H16466" s="15" t="str">
        <f t="shared" si="541"/>
        <v/>
      </c>
      <c r="I16466" s="198"/>
    </row>
    <row r="16467" spans="6:9" x14ac:dyDescent="0.3">
      <c r="F16467" s="15" t="str">
        <f>IF(ISBLANK($D16467),"",IF(ISBLANK($E16467),VLOOKUP($D16467,$J:$K,2,FALSE),VLOOKUP($E16467,'Daycare Packages'!$A:$G,7,FALSE)))</f>
        <v/>
      </c>
      <c r="G16467" s="15"/>
      <c r="H16467" s="15" t="str">
        <f t="shared" si="541"/>
        <v/>
      </c>
      <c r="I16467" s="198"/>
    </row>
    <row r="16468" spans="6:9" x14ac:dyDescent="0.3">
      <c r="F16468" s="15" t="str">
        <f>IF(ISBLANK($D16468),"",IF(ISBLANK($E16468),VLOOKUP($D16468,$J:$K,2,FALSE),VLOOKUP($E16468,'Daycare Packages'!$A:$G,7,FALSE)))</f>
        <v/>
      </c>
      <c r="G16468" s="15"/>
      <c r="H16468" s="15" t="str">
        <f t="shared" si="541"/>
        <v/>
      </c>
      <c r="I16468" s="198"/>
    </row>
    <row r="16469" spans="6:9" x14ac:dyDescent="0.3">
      <c r="F16469" s="15" t="str">
        <f>IF(ISBLANK($D16469),"",IF(ISBLANK($E16469),VLOOKUP($D16469,$J:$K,2,FALSE),VLOOKUP($E16469,'Daycare Packages'!$A:$G,7,FALSE)))</f>
        <v/>
      </c>
      <c r="G16469" s="15"/>
      <c r="H16469" s="15" t="str">
        <f t="shared" si="541"/>
        <v/>
      </c>
      <c r="I16469" s="198"/>
    </row>
    <row r="16470" spans="6:9" x14ac:dyDescent="0.3">
      <c r="F16470" s="15" t="str">
        <f>IF(ISBLANK($D16470),"",IF(ISBLANK($E16470),VLOOKUP($D16470,$J:$K,2,FALSE),VLOOKUP($E16470,'Daycare Packages'!$A:$G,7,FALSE)))</f>
        <v/>
      </c>
      <c r="G16470" s="15"/>
      <c r="H16470" s="15" t="str">
        <f t="shared" si="541"/>
        <v/>
      </c>
      <c r="I16470" s="198"/>
    </row>
    <row r="16471" spans="6:9" x14ac:dyDescent="0.3">
      <c r="F16471" s="15" t="str">
        <f>IF(ISBLANK($D16471),"",IF(ISBLANK($E16471),VLOOKUP($D16471,$J:$K,2,FALSE),VLOOKUP($E16471,'Daycare Packages'!$A:$G,7,FALSE)))</f>
        <v/>
      </c>
      <c r="G16471" s="15"/>
      <c r="H16471" s="15" t="str">
        <f t="shared" si="541"/>
        <v/>
      </c>
      <c r="I16471" s="198"/>
    </row>
    <row r="16472" spans="6:9" x14ac:dyDescent="0.3">
      <c r="F16472" s="15" t="str">
        <f>IF(ISBLANK($D16472),"",IF(ISBLANK($E16472),VLOOKUP($D16472,$J:$K,2,FALSE),VLOOKUP($E16472,'Daycare Packages'!$A:$G,7,FALSE)))</f>
        <v/>
      </c>
      <c r="G16472" s="15"/>
      <c r="H16472" s="15" t="str">
        <f t="shared" si="541"/>
        <v/>
      </c>
      <c r="I16472" s="198"/>
    </row>
    <row r="16473" spans="6:9" x14ac:dyDescent="0.3">
      <c r="F16473" s="15" t="str">
        <f>IF(ISBLANK($D16473),"",IF(ISBLANK($E16473),VLOOKUP($D16473,$J:$K,2,FALSE),VLOOKUP($E16473,'Daycare Packages'!$A:$G,7,FALSE)))</f>
        <v/>
      </c>
      <c r="G16473" s="15"/>
      <c r="H16473" s="15" t="str">
        <f t="shared" si="541"/>
        <v/>
      </c>
      <c r="I16473" s="198"/>
    </row>
    <row r="16474" spans="6:9" x14ac:dyDescent="0.3">
      <c r="F16474" s="15" t="str">
        <f>IF(ISBLANK($D16474),"",IF(ISBLANK($E16474),VLOOKUP($D16474,$J:$K,2,FALSE),VLOOKUP($E16474,'Daycare Packages'!$A:$G,7,FALSE)))</f>
        <v/>
      </c>
      <c r="G16474" s="15"/>
      <c r="H16474" s="15" t="str">
        <f t="shared" si="541"/>
        <v/>
      </c>
      <c r="I16474" s="198"/>
    </row>
    <row r="16475" spans="6:9" x14ac:dyDescent="0.3">
      <c r="F16475" s="15" t="str">
        <f>IF(ISBLANK($D16475),"",IF(ISBLANK($E16475),VLOOKUP($D16475,$J:$K,2,FALSE),VLOOKUP($E16475,'Daycare Packages'!$A:$G,7,FALSE)))</f>
        <v/>
      </c>
      <c r="G16475" s="15"/>
      <c r="H16475" s="15" t="str">
        <f t="shared" si="541"/>
        <v/>
      </c>
      <c r="I16475" s="198"/>
    </row>
    <row r="16476" spans="6:9" x14ac:dyDescent="0.3">
      <c r="F16476" s="15" t="str">
        <f>IF(ISBLANK($D16476),"",IF(ISBLANK($E16476),VLOOKUP($D16476,$J:$K,2,FALSE),VLOOKUP($E16476,'Daycare Packages'!$A:$G,7,FALSE)))</f>
        <v/>
      </c>
      <c r="G16476" s="15"/>
      <c r="H16476" s="15" t="str">
        <f t="shared" si="541"/>
        <v/>
      </c>
      <c r="I16476" s="198"/>
    </row>
    <row r="16477" spans="6:9" x14ac:dyDescent="0.3">
      <c r="F16477" s="15" t="str">
        <f>IF(ISBLANK($D16477),"",IF(ISBLANK($E16477),VLOOKUP($D16477,$J:$K,2,FALSE),VLOOKUP($E16477,'Daycare Packages'!$A:$G,7,FALSE)))</f>
        <v/>
      </c>
      <c r="G16477" s="15"/>
      <c r="H16477" s="15" t="str">
        <f t="shared" si="541"/>
        <v/>
      </c>
      <c r="I16477" s="198"/>
    </row>
    <row r="16478" spans="6:9" x14ac:dyDescent="0.3">
      <c r="F16478" s="15" t="str">
        <f>IF(ISBLANK($D16478),"",IF(ISBLANK($E16478),VLOOKUP($D16478,$J:$K,2,FALSE),VLOOKUP($E16478,'Daycare Packages'!$A:$G,7,FALSE)))</f>
        <v/>
      </c>
      <c r="G16478" s="15"/>
      <c r="H16478" s="15" t="str">
        <f t="shared" si="541"/>
        <v/>
      </c>
      <c r="I16478" s="198"/>
    </row>
    <row r="16479" spans="6:9" x14ac:dyDescent="0.3">
      <c r="F16479" s="15" t="str">
        <f>IF(ISBLANK($D16479),"",IF(ISBLANK($E16479),VLOOKUP($D16479,$J:$K,2,FALSE),VLOOKUP($E16479,'Daycare Packages'!$A:$G,7,FALSE)))</f>
        <v/>
      </c>
      <c r="G16479" s="15"/>
      <c r="H16479" s="15" t="str">
        <f t="shared" si="541"/>
        <v/>
      </c>
      <c r="I16479" s="198"/>
    </row>
    <row r="16480" spans="6:9" x14ac:dyDescent="0.3">
      <c r="F16480" s="15" t="str">
        <f>IF(ISBLANK($D16480),"",IF(ISBLANK($E16480),VLOOKUP($D16480,$J:$K,2,FALSE),VLOOKUP($E16480,'Daycare Packages'!$A:$G,7,FALSE)))</f>
        <v/>
      </c>
      <c r="G16480" s="15"/>
      <c r="H16480" s="15" t="str">
        <f t="shared" si="541"/>
        <v/>
      </c>
      <c r="I16480" s="198"/>
    </row>
    <row r="16481" spans="6:9" x14ac:dyDescent="0.3">
      <c r="F16481" s="15" t="str">
        <f>IF(ISBLANK($D16481),"",IF(ISBLANK($E16481),VLOOKUP($D16481,$J:$K,2,FALSE),VLOOKUP($E16481,'Daycare Packages'!$A:$G,7,FALSE)))</f>
        <v/>
      </c>
      <c r="G16481" s="15"/>
      <c r="H16481" s="15" t="str">
        <f t="shared" ref="H16481:H16544" si="542">IF(ISBLANK(D16481),"",SUM(F16481:G16481))</f>
        <v/>
      </c>
      <c r="I16481" s="198"/>
    </row>
    <row r="16482" spans="6:9" x14ac:dyDescent="0.3">
      <c r="F16482" s="15" t="str">
        <f>IF(ISBLANK($D16482),"",IF(ISBLANK($E16482),VLOOKUP($D16482,$J:$K,2,FALSE),VLOOKUP($E16482,'Daycare Packages'!$A:$G,7,FALSE)))</f>
        <v/>
      </c>
      <c r="G16482" s="15"/>
      <c r="H16482" s="15" t="str">
        <f t="shared" si="542"/>
        <v/>
      </c>
      <c r="I16482" s="198"/>
    </row>
    <row r="16483" spans="6:9" x14ac:dyDescent="0.3">
      <c r="F16483" s="15" t="str">
        <f>IF(ISBLANK($D16483),"",IF(ISBLANK($E16483),VLOOKUP($D16483,$J:$K,2,FALSE),VLOOKUP($E16483,'Daycare Packages'!$A:$G,7,FALSE)))</f>
        <v/>
      </c>
      <c r="G16483" s="15"/>
      <c r="H16483" s="15" t="str">
        <f t="shared" si="542"/>
        <v/>
      </c>
      <c r="I16483" s="198"/>
    </row>
    <row r="16484" spans="6:9" x14ac:dyDescent="0.3">
      <c r="F16484" s="15" t="str">
        <f>IF(ISBLANK($D16484),"",IF(ISBLANK($E16484),VLOOKUP($D16484,$J:$K,2,FALSE),VLOOKUP($E16484,'Daycare Packages'!$A:$G,7,FALSE)))</f>
        <v/>
      </c>
      <c r="G16484" s="15"/>
      <c r="H16484" s="15" t="str">
        <f t="shared" si="542"/>
        <v/>
      </c>
      <c r="I16484" s="198"/>
    </row>
    <row r="16485" spans="6:9" x14ac:dyDescent="0.3">
      <c r="F16485" s="15" t="str">
        <f>IF(ISBLANK($D16485),"",IF(ISBLANK($E16485),VLOOKUP($D16485,$J:$K,2,FALSE),VLOOKUP($E16485,'Daycare Packages'!$A:$G,7,FALSE)))</f>
        <v/>
      </c>
      <c r="G16485" s="15"/>
      <c r="H16485" s="15" t="str">
        <f t="shared" si="542"/>
        <v/>
      </c>
      <c r="I16485" s="198"/>
    </row>
    <row r="16486" spans="6:9" x14ac:dyDescent="0.3">
      <c r="F16486" s="15" t="str">
        <f>IF(ISBLANK($D16486),"",IF(ISBLANK($E16486),VLOOKUP($D16486,$J:$K,2,FALSE),VLOOKUP($E16486,'Daycare Packages'!$A:$G,7,FALSE)))</f>
        <v/>
      </c>
      <c r="G16486" s="15"/>
      <c r="H16486" s="15" t="str">
        <f t="shared" si="542"/>
        <v/>
      </c>
      <c r="I16486" s="198"/>
    </row>
    <row r="16487" spans="6:9" x14ac:dyDescent="0.3">
      <c r="F16487" s="15" t="str">
        <f>IF(ISBLANK($D16487),"",IF(ISBLANK($E16487),VLOOKUP($D16487,$J:$K,2,FALSE),VLOOKUP($E16487,'Daycare Packages'!$A:$G,7,FALSE)))</f>
        <v/>
      </c>
      <c r="G16487" s="15"/>
      <c r="H16487" s="15" t="str">
        <f t="shared" si="542"/>
        <v/>
      </c>
      <c r="I16487" s="198"/>
    </row>
    <row r="16488" spans="6:9" x14ac:dyDescent="0.3">
      <c r="F16488" s="15" t="str">
        <f>IF(ISBLANK($D16488),"",IF(ISBLANK($E16488),VLOOKUP($D16488,$J:$K,2,FALSE),VLOOKUP($E16488,'Daycare Packages'!$A:$G,7,FALSE)))</f>
        <v/>
      </c>
      <c r="G16488" s="15"/>
      <c r="H16488" s="15" t="str">
        <f t="shared" si="542"/>
        <v/>
      </c>
      <c r="I16488" s="198"/>
    </row>
    <row r="16489" spans="6:9" x14ac:dyDescent="0.3">
      <c r="F16489" s="15" t="str">
        <f>IF(ISBLANK($D16489),"",IF(ISBLANK($E16489),VLOOKUP($D16489,$J:$K,2,FALSE),VLOOKUP($E16489,'Daycare Packages'!$A:$G,7,FALSE)))</f>
        <v/>
      </c>
      <c r="G16489" s="15"/>
      <c r="H16489" s="15" t="str">
        <f t="shared" si="542"/>
        <v/>
      </c>
      <c r="I16489" s="198"/>
    </row>
    <row r="16490" spans="6:9" x14ac:dyDescent="0.3">
      <c r="F16490" s="15" t="str">
        <f>IF(ISBLANK($D16490),"",IF(ISBLANK($E16490),VLOOKUP($D16490,$J:$K,2,FALSE),VLOOKUP($E16490,'Daycare Packages'!$A:$G,7,FALSE)))</f>
        <v/>
      </c>
      <c r="G16490" s="15"/>
      <c r="H16490" s="15" t="str">
        <f t="shared" si="542"/>
        <v/>
      </c>
      <c r="I16490" s="198"/>
    </row>
    <row r="16491" spans="6:9" x14ac:dyDescent="0.3">
      <c r="F16491" s="15" t="str">
        <f>IF(ISBLANK($D16491),"",IF(ISBLANK($E16491),VLOOKUP($D16491,$J:$K,2,FALSE),VLOOKUP($E16491,'Daycare Packages'!$A:$G,7,FALSE)))</f>
        <v/>
      </c>
      <c r="G16491" s="15"/>
      <c r="H16491" s="15" t="str">
        <f t="shared" si="542"/>
        <v/>
      </c>
      <c r="I16491" s="198"/>
    </row>
    <row r="16492" spans="6:9" x14ac:dyDescent="0.3">
      <c r="F16492" s="15" t="str">
        <f>IF(ISBLANK($D16492),"",IF(ISBLANK($E16492),VLOOKUP($D16492,$J:$K,2,FALSE),VLOOKUP($E16492,'Daycare Packages'!$A:$G,7,FALSE)))</f>
        <v/>
      </c>
      <c r="G16492" s="15"/>
      <c r="H16492" s="15" t="str">
        <f t="shared" si="542"/>
        <v/>
      </c>
      <c r="I16492" s="198"/>
    </row>
    <row r="16493" spans="6:9" x14ac:dyDescent="0.3">
      <c r="F16493" s="15" t="str">
        <f>IF(ISBLANK($D16493),"",IF(ISBLANK($E16493),VLOOKUP($D16493,$J:$K,2,FALSE),VLOOKUP($E16493,'Daycare Packages'!$A:$G,7,FALSE)))</f>
        <v/>
      </c>
      <c r="G16493" s="15"/>
      <c r="H16493" s="15" t="str">
        <f t="shared" si="542"/>
        <v/>
      </c>
      <c r="I16493" s="198"/>
    </row>
    <row r="16494" spans="6:9" x14ac:dyDescent="0.3">
      <c r="F16494" s="15" t="str">
        <f>IF(ISBLANK($D16494),"",IF(ISBLANK($E16494),VLOOKUP($D16494,$J:$K,2,FALSE),VLOOKUP($E16494,'Daycare Packages'!$A:$G,7,FALSE)))</f>
        <v/>
      </c>
      <c r="G16494" s="15"/>
      <c r="H16494" s="15" t="str">
        <f t="shared" si="542"/>
        <v/>
      </c>
      <c r="I16494" s="198"/>
    </row>
    <row r="16495" spans="6:9" x14ac:dyDescent="0.3">
      <c r="F16495" s="15" t="str">
        <f>IF(ISBLANK($D16495),"",IF(ISBLANK($E16495),VLOOKUP($D16495,$J:$K,2,FALSE),VLOOKUP($E16495,'Daycare Packages'!$A:$G,7,FALSE)))</f>
        <v/>
      </c>
      <c r="G16495" s="15"/>
      <c r="H16495" s="15" t="str">
        <f t="shared" si="542"/>
        <v/>
      </c>
      <c r="I16495" s="198"/>
    </row>
    <row r="16496" spans="6:9" x14ac:dyDescent="0.3">
      <c r="F16496" s="15" t="str">
        <f>IF(ISBLANK($D16496),"",IF(ISBLANK($E16496),VLOOKUP($D16496,$J:$K,2,FALSE),VLOOKUP($E16496,'Daycare Packages'!$A:$G,7,FALSE)))</f>
        <v/>
      </c>
      <c r="G16496" s="15"/>
      <c r="H16496" s="15" t="str">
        <f t="shared" si="542"/>
        <v/>
      </c>
      <c r="I16496" s="198"/>
    </row>
    <row r="16497" spans="6:9" x14ac:dyDescent="0.3">
      <c r="F16497" s="15" t="str">
        <f>IF(ISBLANK($D16497),"",IF(ISBLANK($E16497),VLOOKUP($D16497,$J:$K,2,FALSE),VLOOKUP($E16497,'Daycare Packages'!$A:$G,7,FALSE)))</f>
        <v/>
      </c>
      <c r="G16497" s="15"/>
      <c r="H16497" s="15" t="str">
        <f t="shared" si="542"/>
        <v/>
      </c>
      <c r="I16497" s="198"/>
    </row>
    <row r="16498" spans="6:9" x14ac:dyDescent="0.3">
      <c r="F16498" s="15" t="str">
        <f>IF(ISBLANK($D16498),"",IF(ISBLANK($E16498),VLOOKUP($D16498,$J:$K,2,FALSE),VLOOKUP($E16498,'Daycare Packages'!$A:$G,7,FALSE)))</f>
        <v/>
      </c>
      <c r="G16498" s="15"/>
      <c r="H16498" s="15" t="str">
        <f t="shared" si="542"/>
        <v/>
      </c>
      <c r="I16498" s="198"/>
    </row>
    <row r="16499" spans="6:9" x14ac:dyDescent="0.3">
      <c r="F16499" s="15" t="str">
        <f>IF(ISBLANK($D16499),"",IF(ISBLANK($E16499),VLOOKUP($D16499,$J:$K,2,FALSE),VLOOKUP($E16499,'Daycare Packages'!$A:$G,7,FALSE)))</f>
        <v/>
      </c>
      <c r="G16499" s="15"/>
      <c r="H16499" s="15" t="str">
        <f t="shared" si="542"/>
        <v/>
      </c>
      <c r="I16499" s="198"/>
    </row>
    <row r="16500" spans="6:9" x14ac:dyDescent="0.3">
      <c r="F16500" s="15" t="str">
        <f>IF(ISBLANK($D16500),"",IF(ISBLANK($E16500),VLOOKUP($D16500,$J:$K,2,FALSE),VLOOKUP($E16500,'Daycare Packages'!$A:$G,7,FALSE)))</f>
        <v/>
      </c>
      <c r="G16500" s="15"/>
      <c r="H16500" s="15" t="str">
        <f t="shared" si="542"/>
        <v/>
      </c>
      <c r="I16500" s="198"/>
    </row>
    <row r="16501" spans="6:9" x14ac:dyDescent="0.3">
      <c r="F16501" s="15" t="str">
        <f>IF(ISBLANK($D16501),"",IF(ISBLANK($E16501),VLOOKUP($D16501,$J:$K,2,FALSE),VLOOKUP($E16501,'Daycare Packages'!$A:$G,7,FALSE)))</f>
        <v/>
      </c>
      <c r="G16501" s="15"/>
      <c r="H16501" s="15" t="str">
        <f t="shared" si="542"/>
        <v/>
      </c>
      <c r="I16501" s="198"/>
    </row>
    <row r="16502" spans="6:9" x14ac:dyDescent="0.3">
      <c r="F16502" s="15" t="str">
        <f>IF(ISBLANK($D16502),"",IF(ISBLANK($E16502),VLOOKUP($D16502,$J:$K,2,FALSE),VLOOKUP($E16502,'Daycare Packages'!$A:$G,7,FALSE)))</f>
        <v/>
      </c>
      <c r="G16502" s="15"/>
      <c r="H16502" s="15" t="str">
        <f t="shared" si="542"/>
        <v/>
      </c>
      <c r="I16502" s="198"/>
    </row>
    <row r="16503" spans="6:9" x14ac:dyDescent="0.3">
      <c r="F16503" s="15" t="str">
        <f>IF(ISBLANK($D16503),"",IF(ISBLANK($E16503),VLOOKUP($D16503,$J:$K,2,FALSE),VLOOKUP($E16503,'Daycare Packages'!$A:$G,7,FALSE)))</f>
        <v/>
      </c>
      <c r="G16503" s="15"/>
      <c r="H16503" s="15" t="str">
        <f t="shared" si="542"/>
        <v/>
      </c>
      <c r="I16503" s="198"/>
    </row>
    <row r="16504" spans="6:9" x14ac:dyDescent="0.3">
      <c r="F16504" s="15" t="str">
        <f>IF(ISBLANK($D16504),"",IF(ISBLANK($E16504),VLOOKUP($D16504,$J:$K,2,FALSE),VLOOKUP($E16504,'Daycare Packages'!$A:$G,7,FALSE)))</f>
        <v/>
      </c>
      <c r="G16504" s="15"/>
      <c r="H16504" s="15" t="str">
        <f t="shared" si="542"/>
        <v/>
      </c>
      <c r="I16504" s="198"/>
    </row>
    <row r="16505" spans="6:9" x14ac:dyDescent="0.3">
      <c r="F16505" s="15" t="str">
        <f>IF(ISBLANK($D16505),"",IF(ISBLANK($E16505),VLOOKUP($D16505,$J:$K,2,FALSE),VLOOKUP($E16505,'Daycare Packages'!$A:$G,7,FALSE)))</f>
        <v/>
      </c>
      <c r="G16505" s="15"/>
      <c r="H16505" s="15" t="str">
        <f t="shared" si="542"/>
        <v/>
      </c>
      <c r="I16505" s="198"/>
    </row>
    <row r="16506" spans="6:9" x14ac:dyDescent="0.3">
      <c r="F16506" s="15" t="str">
        <f>IF(ISBLANK($D16506),"",IF(ISBLANK($E16506),VLOOKUP($D16506,$J:$K,2,FALSE),VLOOKUP($E16506,'Daycare Packages'!$A:$G,7,FALSE)))</f>
        <v/>
      </c>
      <c r="G16506" s="15"/>
      <c r="H16506" s="15" t="str">
        <f t="shared" si="542"/>
        <v/>
      </c>
      <c r="I16506" s="198"/>
    </row>
    <row r="16507" spans="6:9" x14ac:dyDescent="0.3">
      <c r="F16507" s="15" t="str">
        <f>IF(ISBLANK($D16507),"",IF(ISBLANK($E16507),VLOOKUP($D16507,$J:$K,2,FALSE),VLOOKUP($E16507,'Daycare Packages'!$A:$G,7,FALSE)))</f>
        <v/>
      </c>
      <c r="G16507" s="15"/>
      <c r="H16507" s="15" t="str">
        <f t="shared" si="542"/>
        <v/>
      </c>
      <c r="I16507" s="198"/>
    </row>
    <row r="16508" spans="6:9" x14ac:dyDescent="0.3">
      <c r="F16508" s="15" t="str">
        <f>IF(ISBLANK($D16508),"",IF(ISBLANK($E16508),VLOOKUP($D16508,$J:$K,2,FALSE),VLOOKUP($E16508,'Daycare Packages'!$A:$G,7,FALSE)))</f>
        <v/>
      </c>
      <c r="G16508" s="15"/>
      <c r="H16508" s="15" t="str">
        <f t="shared" si="542"/>
        <v/>
      </c>
      <c r="I16508" s="198"/>
    </row>
    <row r="16509" spans="6:9" x14ac:dyDescent="0.3">
      <c r="F16509" s="15" t="str">
        <f>IF(ISBLANK($D16509),"",IF(ISBLANK($E16509),VLOOKUP($D16509,$J:$K,2,FALSE),VLOOKUP($E16509,'Daycare Packages'!$A:$G,7,FALSE)))</f>
        <v/>
      </c>
      <c r="G16509" s="15"/>
      <c r="H16509" s="15" t="str">
        <f t="shared" si="542"/>
        <v/>
      </c>
      <c r="I16509" s="198"/>
    </row>
    <row r="16510" spans="6:9" x14ac:dyDescent="0.3">
      <c r="F16510" s="15" t="str">
        <f>IF(ISBLANK($D16510),"",IF(ISBLANK($E16510),VLOOKUP($D16510,$J:$K,2,FALSE),VLOOKUP($E16510,'Daycare Packages'!$A:$G,7,FALSE)))</f>
        <v/>
      </c>
      <c r="G16510" s="15"/>
      <c r="H16510" s="15" t="str">
        <f t="shared" si="542"/>
        <v/>
      </c>
      <c r="I16510" s="198"/>
    </row>
    <row r="16511" spans="6:9" x14ac:dyDescent="0.3">
      <c r="F16511" s="15" t="str">
        <f>IF(ISBLANK($D16511),"",IF(ISBLANK($E16511),VLOOKUP($D16511,$J:$K,2,FALSE),VLOOKUP($E16511,'Daycare Packages'!$A:$G,7,FALSE)))</f>
        <v/>
      </c>
      <c r="G16511" s="15"/>
      <c r="H16511" s="15" t="str">
        <f t="shared" si="542"/>
        <v/>
      </c>
      <c r="I16511" s="198"/>
    </row>
    <row r="16512" spans="6:9" x14ac:dyDescent="0.3">
      <c r="F16512" s="15" t="str">
        <f>IF(ISBLANK($D16512),"",IF(ISBLANK($E16512),VLOOKUP($D16512,$J:$K,2,FALSE),VLOOKUP($E16512,'Daycare Packages'!$A:$G,7,FALSE)))</f>
        <v/>
      </c>
      <c r="G16512" s="15"/>
      <c r="H16512" s="15" t="str">
        <f t="shared" si="542"/>
        <v/>
      </c>
      <c r="I16512" s="198"/>
    </row>
    <row r="16513" spans="6:9" x14ac:dyDescent="0.3">
      <c r="F16513" s="15" t="str">
        <f>IF(ISBLANK($D16513),"",IF(ISBLANK($E16513),VLOOKUP($D16513,$J:$K,2,FALSE),VLOOKUP($E16513,'Daycare Packages'!$A:$G,7,FALSE)))</f>
        <v/>
      </c>
      <c r="G16513" s="15"/>
      <c r="H16513" s="15" t="str">
        <f t="shared" si="542"/>
        <v/>
      </c>
      <c r="I16513" s="198"/>
    </row>
    <row r="16514" spans="6:9" x14ac:dyDescent="0.3">
      <c r="F16514" s="15" t="str">
        <f>IF(ISBLANK($D16514),"",IF(ISBLANK($E16514),VLOOKUP($D16514,$J:$K,2,FALSE),VLOOKUP($E16514,'Daycare Packages'!$A:$G,7,FALSE)))</f>
        <v/>
      </c>
      <c r="G16514" s="15"/>
      <c r="H16514" s="15" t="str">
        <f t="shared" si="542"/>
        <v/>
      </c>
      <c r="I16514" s="198"/>
    </row>
    <row r="16515" spans="6:9" x14ac:dyDescent="0.3">
      <c r="F16515" s="15" t="str">
        <f>IF(ISBLANK($D16515),"",IF(ISBLANK($E16515),VLOOKUP($D16515,$J:$K,2,FALSE),VLOOKUP($E16515,'Daycare Packages'!$A:$G,7,FALSE)))</f>
        <v/>
      </c>
      <c r="G16515" s="15"/>
      <c r="H16515" s="15" t="str">
        <f t="shared" si="542"/>
        <v/>
      </c>
      <c r="I16515" s="198"/>
    </row>
    <row r="16516" spans="6:9" x14ac:dyDescent="0.3">
      <c r="F16516" s="15" t="str">
        <f>IF(ISBLANK($D16516),"",IF(ISBLANK($E16516),VLOOKUP($D16516,$J:$K,2,FALSE),VLOOKUP($E16516,'Daycare Packages'!$A:$G,7,FALSE)))</f>
        <v/>
      </c>
      <c r="G16516" s="15"/>
      <c r="H16516" s="15" t="str">
        <f t="shared" si="542"/>
        <v/>
      </c>
      <c r="I16516" s="198"/>
    </row>
    <row r="16517" spans="6:9" x14ac:dyDescent="0.3">
      <c r="F16517" s="15" t="str">
        <f>IF(ISBLANK($D16517),"",IF(ISBLANK($E16517),VLOOKUP($D16517,$J:$K,2,FALSE),VLOOKUP($E16517,'Daycare Packages'!$A:$G,7,FALSE)))</f>
        <v/>
      </c>
      <c r="G16517" s="15"/>
      <c r="H16517" s="15" t="str">
        <f t="shared" si="542"/>
        <v/>
      </c>
      <c r="I16517" s="198"/>
    </row>
    <row r="16518" spans="6:9" x14ac:dyDescent="0.3">
      <c r="F16518" s="15" t="str">
        <f>IF(ISBLANK($D16518),"",IF(ISBLANK($E16518),VLOOKUP($D16518,$J:$K,2,FALSE),VLOOKUP($E16518,'Daycare Packages'!$A:$G,7,FALSE)))</f>
        <v/>
      </c>
      <c r="G16518" s="15"/>
      <c r="H16518" s="15" t="str">
        <f t="shared" si="542"/>
        <v/>
      </c>
      <c r="I16518" s="198"/>
    </row>
    <row r="16519" spans="6:9" x14ac:dyDescent="0.3">
      <c r="F16519" s="15" t="str">
        <f>IF(ISBLANK($D16519),"",IF(ISBLANK($E16519),VLOOKUP($D16519,$J:$K,2,FALSE),VLOOKUP($E16519,'Daycare Packages'!$A:$G,7,FALSE)))</f>
        <v/>
      </c>
      <c r="G16519" s="15"/>
      <c r="H16519" s="15" t="str">
        <f t="shared" si="542"/>
        <v/>
      </c>
      <c r="I16519" s="198"/>
    </row>
    <row r="16520" spans="6:9" x14ac:dyDescent="0.3">
      <c r="F16520" s="15" t="str">
        <f>IF(ISBLANK($D16520),"",IF(ISBLANK($E16520),VLOOKUP($D16520,$J:$K,2,FALSE),VLOOKUP($E16520,'Daycare Packages'!$A:$G,7,FALSE)))</f>
        <v/>
      </c>
      <c r="G16520" s="15"/>
      <c r="H16520" s="15" t="str">
        <f t="shared" si="542"/>
        <v/>
      </c>
      <c r="I16520" s="198"/>
    </row>
    <row r="16521" spans="6:9" x14ac:dyDescent="0.3">
      <c r="F16521" s="15" t="str">
        <f>IF(ISBLANK($D16521),"",IF(ISBLANK($E16521),VLOOKUP($D16521,$J:$K,2,FALSE),VLOOKUP($E16521,'Daycare Packages'!$A:$G,7,FALSE)))</f>
        <v/>
      </c>
      <c r="G16521" s="15"/>
      <c r="H16521" s="15" t="str">
        <f t="shared" si="542"/>
        <v/>
      </c>
      <c r="I16521" s="198"/>
    </row>
    <row r="16522" spans="6:9" x14ac:dyDescent="0.3">
      <c r="F16522" s="15" t="str">
        <f>IF(ISBLANK($D16522),"",IF(ISBLANK($E16522),VLOOKUP($D16522,$J:$K,2,FALSE),VLOOKUP($E16522,'Daycare Packages'!$A:$G,7,FALSE)))</f>
        <v/>
      </c>
      <c r="G16522" s="15"/>
      <c r="H16522" s="15" t="str">
        <f t="shared" si="542"/>
        <v/>
      </c>
      <c r="I16522" s="198"/>
    </row>
    <row r="16523" spans="6:9" x14ac:dyDescent="0.3">
      <c r="F16523" s="15" t="str">
        <f>IF(ISBLANK($D16523),"",IF(ISBLANK($E16523),VLOOKUP($D16523,$J:$K,2,FALSE),VLOOKUP($E16523,'Daycare Packages'!$A:$G,7,FALSE)))</f>
        <v/>
      </c>
      <c r="G16523" s="15"/>
      <c r="H16523" s="15" t="str">
        <f t="shared" si="542"/>
        <v/>
      </c>
      <c r="I16523" s="198"/>
    </row>
    <row r="16524" spans="6:9" x14ac:dyDescent="0.3">
      <c r="F16524" s="15" t="str">
        <f>IF(ISBLANK($D16524),"",IF(ISBLANK($E16524),VLOOKUP($D16524,$J:$K,2,FALSE),VLOOKUP($E16524,'Daycare Packages'!$A:$G,7,FALSE)))</f>
        <v/>
      </c>
      <c r="G16524" s="15"/>
      <c r="H16524" s="15" t="str">
        <f t="shared" si="542"/>
        <v/>
      </c>
      <c r="I16524" s="198"/>
    </row>
    <row r="16525" spans="6:9" x14ac:dyDescent="0.3">
      <c r="F16525" s="15" t="str">
        <f>IF(ISBLANK($D16525),"",IF(ISBLANK($E16525),VLOOKUP($D16525,$J:$K,2,FALSE),VLOOKUP($E16525,'Daycare Packages'!$A:$G,7,FALSE)))</f>
        <v/>
      </c>
      <c r="G16525" s="15"/>
      <c r="H16525" s="15" t="str">
        <f t="shared" si="542"/>
        <v/>
      </c>
      <c r="I16525" s="198"/>
    </row>
    <row r="16526" spans="6:9" x14ac:dyDescent="0.3">
      <c r="F16526" s="15" t="str">
        <f>IF(ISBLANK($D16526),"",IF(ISBLANK($E16526),VLOOKUP($D16526,$J:$K,2,FALSE),VLOOKUP($E16526,'Daycare Packages'!$A:$G,7,FALSE)))</f>
        <v/>
      </c>
      <c r="G16526" s="15"/>
      <c r="H16526" s="15" t="str">
        <f t="shared" si="542"/>
        <v/>
      </c>
      <c r="I16526" s="198"/>
    </row>
    <row r="16527" spans="6:9" x14ac:dyDescent="0.3">
      <c r="F16527" s="15" t="str">
        <f>IF(ISBLANK($D16527),"",IF(ISBLANK($E16527),VLOOKUP($D16527,$J:$K,2,FALSE),VLOOKUP($E16527,'Daycare Packages'!$A:$G,7,FALSE)))</f>
        <v/>
      </c>
      <c r="G16527" s="15"/>
      <c r="H16527" s="15" t="str">
        <f t="shared" si="542"/>
        <v/>
      </c>
      <c r="I16527" s="198"/>
    </row>
    <row r="16528" spans="6:9" x14ac:dyDescent="0.3">
      <c r="F16528" s="15" t="str">
        <f>IF(ISBLANK($D16528),"",IF(ISBLANK($E16528),VLOOKUP($D16528,$J:$K,2,FALSE),VLOOKUP($E16528,'Daycare Packages'!$A:$G,7,FALSE)))</f>
        <v/>
      </c>
      <c r="G16528" s="15"/>
      <c r="H16528" s="15" t="str">
        <f t="shared" si="542"/>
        <v/>
      </c>
      <c r="I16528" s="198"/>
    </row>
    <row r="16529" spans="6:9" x14ac:dyDescent="0.3">
      <c r="F16529" s="15" t="str">
        <f>IF(ISBLANK($D16529),"",IF(ISBLANK($E16529),VLOOKUP($D16529,$J:$K,2,FALSE),VLOOKUP($E16529,'Daycare Packages'!$A:$G,7,FALSE)))</f>
        <v/>
      </c>
      <c r="G16529" s="15"/>
      <c r="H16529" s="15" t="str">
        <f t="shared" si="542"/>
        <v/>
      </c>
      <c r="I16529" s="198"/>
    </row>
    <row r="16530" spans="6:9" x14ac:dyDescent="0.3">
      <c r="F16530" s="15" t="str">
        <f>IF(ISBLANK($D16530),"",IF(ISBLANK($E16530),VLOOKUP($D16530,$J:$K,2,FALSE),VLOOKUP($E16530,'Daycare Packages'!$A:$G,7,FALSE)))</f>
        <v/>
      </c>
      <c r="G16530" s="15"/>
      <c r="H16530" s="15" t="str">
        <f t="shared" si="542"/>
        <v/>
      </c>
      <c r="I16530" s="198"/>
    </row>
    <row r="16531" spans="6:9" x14ac:dyDescent="0.3">
      <c r="F16531" s="15" t="str">
        <f>IF(ISBLANK($D16531),"",IF(ISBLANK($E16531),VLOOKUP($D16531,$J:$K,2,FALSE),VLOOKUP($E16531,'Daycare Packages'!$A:$G,7,FALSE)))</f>
        <v/>
      </c>
      <c r="G16531" s="15"/>
      <c r="H16531" s="15" t="str">
        <f t="shared" si="542"/>
        <v/>
      </c>
      <c r="I16531" s="198"/>
    </row>
    <row r="16532" spans="6:9" x14ac:dyDescent="0.3">
      <c r="F16532" s="15" t="str">
        <f>IF(ISBLANK($D16532),"",IF(ISBLANK($E16532),VLOOKUP($D16532,$J:$K,2,FALSE),VLOOKUP($E16532,'Daycare Packages'!$A:$G,7,FALSE)))</f>
        <v/>
      </c>
      <c r="G16532" s="15"/>
      <c r="H16532" s="15" t="str">
        <f t="shared" si="542"/>
        <v/>
      </c>
      <c r="I16532" s="198"/>
    </row>
    <row r="16533" spans="6:9" x14ac:dyDescent="0.3">
      <c r="F16533" s="15" t="str">
        <f>IF(ISBLANK($D16533),"",IF(ISBLANK($E16533),VLOOKUP($D16533,$J:$K,2,FALSE),VLOOKUP($E16533,'Daycare Packages'!$A:$G,7,FALSE)))</f>
        <v/>
      </c>
      <c r="G16533" s="15"/>
      <c r="H16533" s="15" t="str">
        <f t="shared" si="542"/>
        <v/>
      </c>
      <c r="I16533" s="198"/>
    </row>
    <row r="16534" spans="6:9" x14ac:dyDescent="0.3">
      <c r="F16534" s="15" t="str">
        <f>IF(ISBLANK($D16534),"",IF(ISBLANK($E16534),VLOOKUP($D16534,$J:$K,2,FALSE),VLOOKUP($E16534,'Daycare Packages'!$A:$G,7,FALSE)))</f>
        <v/>
      </c>
      <c r="G16534" s="15"/>
      <c r="H16534" s="15" t="str">
        <f t="shared" si="542"/>
        <v/>
      </c>
      <c r="I16534" s="198"/>
    </row>
    <row r="16535" spans="6:9" x14ac:dyDescent="0.3">
      <c r="F16535" s="15" t="str">
        <f>IF(ISBLANK($D16535),"",IF(ISBLANK($E16535),VLOOKUP($D16535,$J:$K,2,FALSE),VLOOKUP($E16535,'Daycare Packages'!$A:$G,7,FALSE)))</f>
        <v/>
      </c>
      <c r="G16535" s="15"/>
      <c r="H16535" s="15" t="str">
        <f t="shared" si="542"/>
        <v/>
      </c>
      <c r="I16535" s="198"/>
    </row>
    <row r="16536" spans="6:9" x14ac:dyDescent="0.3">
      <c r="F16536" s="15" t="str">
        <f>IF(ISBLANK($D16536),"",IF(ISBLANK($E16536),VLOOKUP($D16536,$J:$K,2,FALSE),VLOOKUP($E16536,'Daycare Packages'!$A:$G,7,FALSE)))</f>
        <v/>
      </c>
      <c r="G16536" s="15"/>
      <c r="H16536" s="15" t="str">
        <f t="shared" si="542"/>
        <v/>
      </c>
      <c r="I16536" s="198"/>
    </row>
    <row r="16537" spans="6:9" x14ac:dyDescent="0.3">
      <c r="F16537" s="15" t="str">
        <f>IF(ISBLANK($D16537),"",IF(ISBLANK($E16537),VLOOKUP($D16537,$J:$K,2,FALSE),VLOOKUP($E16537,'Daycare Packages'!$A:$G,7,FALSE)))</f>
        <v/>
      </c>
      <c r="G16537" s="15"/>
      <c r="H16537" s="15" t="str">
        <f t="shared" si="542"/>
        <v/>
      </c>
      <c r="I16537" s="198"/>
    </row>
    <row r="16538" spans="6:9" x14ac:dyDescent="0.3">
      <c r="F16538" s="15" t="str">
        <f>IF(ISBLANK($D16538),"",IF(ISBLANK($E16538),VLOOKUP($D16538,$J:$K,2,FALSE),VLOOKUP($E16538,'Daycare Packages'!$A:$G,7,FALSE)))</f>
        <v/>
      </c>
      <c r="G16538" s="15"/>
      <c r="H16538" s="15" t="str">
        <f t="shared" si="542"/>
        <v/>
      </c>
      <c r="I16538" s="198"/>
    </row>
    <row r="16539" spans="6:9" x14ac:dyDescent="0.3">
      <c r="F16539" s="15" t="str">
        <f>IF(ISBLANK($D16539),"",IF(ISBLANK($E16539),VLOOKUP($D16539,$J:$K,2,FALSE),VLOOKUP($E16539,'Daycare Packages'!$A:$G,7,FALSE)))</f>
        <v/>
      </c>
      <c r="G16539" s="15"/>
      <c r="H16539" s="15" t="str">
        <f t="shared" si="542"/>
        <v/>
      </c>
      <c r="I16539" s="198"/>
    </row>
    <row r="16540" spans="6:9" x14ac:dyDescent="0.3">
      <c r="F16540" s="15" t="str">
        <f>IF(ISBLANK($D16540),"",IF(ISBLANK($E16540),VLOOKUP($D16540,$J:$K,2,FALSE),VLOOKUP($E16540,'Daycare Packages'!$A:$G,7,FALSE)))</f>
        <v/>
      </c>
      <c r="G16540" s="15"/>
      <c r="H16540" s="15" t="str">
        <f t="shared" si="542"/>
        <v/>
      </c>
      <c r="I16540" s="198"/>
    </row>
    <row r="16541" spans="6:9" x14ac:dyDescent="0.3">
      <c r="F16541" s="15" t="str">
        <f>IF(ISBLANK($D16541),"",IF(ISBLANK($E16541),VLOOKUP($D16541,$J:$K,2,FALSE),VLOOKUP($E16541,'Daycare Packages'!$A:$G,7,FALSE)))</f>
        <v/>
      </c>
      <c r="G16541" s="15"/>
      <c r="H16541" s="15" t="str">
        <f t="shared" si="542"/>
        <v/>
      </c>
      <c r="I16541" s="198"/>
    </row>
    <row r="16542" spans="6:9" x14ac:dyDescent="0.3">
      <c r="F16542" s="15" t="str">
        <f>IF(ISBLANK($D16542),"",IF(ISBLANK($E16542),VLOOKUP($D16542,$J:$K,2,FALSE),VLOOKUP($E16542,'Daycare Packages'!$A:$G,7,FALSE)))</f>
        <v/>
      </c>
      <c r="G16542" s="15"/>
      <c r="H16542" s="15" t="str">
        <f t="shared" si="542"/>
        <v/>
      </c>
      <c r="I16542" s="198"/>
    </row>
    <row r="16543" spans="6:9" x14ac:dyDescent="0.3">
      <c r="F16543" s="15" t="str">
        <f>IF(ISBLANK($D16543),"",IF(ISBLANK($E16543),VLOOKUP($D16543,$J:$K,2,FALSE),VLOOKUP($E16543,'Daycare Packages'!$A:$G,7,FALSE)))</f>
        <v/>
      </c>
      <c r="G16543" s="15"/>
      <c r="H16543" s="15" t="str">
        <f t="shared" si="542"/>
        <v/>
      </c>
      <c r="I16543" s="198"/>
    </row>
    <row r="16544" spans="6:9" x14ac:dyDescent="0.3">
      <c r="F16544" s="15" t="str">
        <f>IF(ISBLANK($D16544),"",IF(ISBLANK($E16544),VLOOKUP($D16544,$J:$K,2,FALSE),VLOOKUP($E16544,'Daycare Packages'!$A:$G,7,FALSE)))</f>
        <v/>
      </c>
      <c r="G16544" s="15"/>
      <c r="H16544" s="15" t="str">
        <f t="shared" si="542"/>
        <v/>
      </c>
      <c r="I16544" s="198"/>
    </row>
    <row r="16545" spans="6:9" x14ac:dyDescent="0.3">
      <c r="F16545" s="15" t="str">
        <f>IF(ISBLANK($D16545),"",IF(ISBLANK($E16545),VLOOKUP($D16545,$J:$K,2,FALSE),VLOOKUP($E16545,'Daycare Packages'!$A:$G,7,FALSE)))</f>
        <v/>
      </c>
      <c r="G16545" s="15"/>
      <c r="H16545" s="15" t="str">
        <f t="shared" ref="H16545:H16608" si="543">IF(ISBLANK(D16545),"",SUM(F16545:G16545))</f>
        <v/>
      </c>
      <c r="I16545" s="198"/>
    </row>
    <row r="16546" spans="6:9" x14ac:dyDescent="0.3">
      <c r="F16546" s="15" t="str">
        <f>IF(ISBLANK($D16546),"",IF(ISBLANK($E16546),VLOOKUP($D16546,$J:$K,2,FALSE),VLOOKUP($E16546,'Daycare Packages'!$A:$G,7,FALSE)))</f>
        <v/>
      </c>
      <c r="G16546" s="15"/>
      <c r="H16546" s="15" t="str">
        <f t="shared" si="543"/>
        <v/>
      </c>
      <c r="I16546" s="198"/>
    </row>
    <row r="16547" spans="6:9" x14ac:dyDescent="0.3">
      <c r="F16547" s="15" t="str">
        <f>IF(ISBLANK($D16547),"",IF(ISBLANK($E16547),VLOOKUP($D16547,$J:$K,2,FALSE),VLOOKUP($E16547,'Daycare Packages'!$A:$G,7,FALSE)))</f>
        <v/>
      </c>
      <c r="G16547" s="15"/>
      <c r="H16547" s="15" t="str">
        <f t="shared" si="543"/>
        <v/>
      </c>
      <c r="I16547" s="198"/>
    </row>
    <row r="16548" spans="6:9" x14ac:dyDescent="0.3">
      <c r="F16548" s="15" t="str">
        <f>IF(ISBLANK($D16548),"",IF(ISBLANK($E16548),VLOOKUP($D16548,$J:$K,2,FALSE),VLOOKUP($E16548,'Daycare Packages'!$A:$G,7,FALSE)))</f>
        <v/>
      </c>
      <c r="G16548" s="15"/>
      <c r="H16548" s="15" t="str">
        <f t="shared" si="543"/>
        <v/>
      </c>
      <c r="I16548" s="198"/>
    </row>
    <row r="16549" spans="6:9" x14ac:dyDescent="0.3">
      <c r="F16549" s="15" t="str">
        <f>IF(ISBLANK($D16549),"",IF(ISBLANK($E16549),VLOOKUP($D16549,$J:$K,2,FALSE),VLOOKUP($E16549,'Daycare Packages'!$A:$G,7,FALSE)))</f>
        <v/>
      </c>
      <c r="G16549" s="15"/>
      <c r="H16549" s="15" t="str">
        <f t="shared" si="543"/>
        <v/>
      </c>
      <c r="I16549" s="198"/>
    </row>
    <row r="16550" spans="6:9" x14ac:dyDescent="0.3">
      <c r="F16550" s="15" t="str">
        <f>IF(ISBLANK($D16550),"",IF(ISBLANK($E16550),VLOOKUP($D16550,$J:$K,2,FALSE),VLOOKUP($E16550,'Daycare Packages'!$A:$G,7,FALSE)))</f>
        <v/>
      </c>
      <c r="G16550" s="15"/>
      <c r="H16550" s="15" t="str">
        <f t="shared" si="543"/>
        <v/>
      </c>
      <c r="I16550" s="198"/>
    </row>
    <row r="16551" spans="6:9" x14ac:dyDescent="0.3">
      <c r="F16551" s="15" t="str">
        <f>IF(ISBLANK($D16551),"",IF(ISBLANK($E16551),VLOOKUP($D16551,$J:$K,2,FALSE),VLOOKUP($E16551,'Daycare Packages'!$A:$G,7,FALSE)))</f>
        <v/>
      </c>
      <c r="G16551" s="15"/>
      <c r="H16551" s="15" t="str">
        <f t="shared" si="543"/>
        <v/>
      </c>
      <c r="I16551" s="198"/>
    </row>
    <row r="16552" spans="6:9" x14ac:dyDescent="0.3">
      <c r="F16552" s="15" t="str">
        <f>IF(ISBLANK($D16552),"",IF(ISBLANK($E16552),VLOOKUP($D16552,$J:$K,2,FALSE),VLOOKUP($E16552,'Daycare Packages'!$A:$G,7,FALSE)))</f>
        <v/>
      </c>
      <c r="G16552" s="15"/>
      <c r="H16552" s="15" t="str">
        <f t="shared" si="543"/>
        <v/>
      </c>
      <c r="I16552" s="198"/>
    </row>
    <row r="16553" spans="6:9" x14ac:dyDescent="0.3">
      <c r="F16553" s="15" t="str">
        <f>IF(ISBLANK($D16553),"",IF(ISBLANK($E16553),VLOOKUP($D16553,$J:$K,2,FALSE),VLOOKUP($E16553,'Daycare Packages'!$A:$G,7,FALSE)))</f>
        <v/>
      </c>
      <c r="G16553" s="15"/>
      <c r="H16553" s="15" t="str">
        <f t="shared" si="543"/>
        <v/>
      </c>
      <c r="I16553" s="198"/>
    </row>
    <row r="16554" spans="6:9" x14ac:dyDescent="0.3">
      <c r="F16554" s="15" t="str">
        <f>IF(ISBLANK($D16554),"",IF(ISBLANK($E16554),VLOOKUP($D16554,$J:$K,2,FALSE),VLOOKUP($E16554,'Daycare Packages'!$A:$G,7,FALSE)))</f>
        <v/>
      </c>
      <c r="G16554" s="15"/>
      <c r="H16554" s="15" t="str">
        <f t="shared" si="543"/>
        <v/>
      </c>
      <c r="I16554" s="198"/>
    </row>
    <row r="16555" spans="6:9" x14ac:dyDescent="0.3">
      <c r="F16555" s="15" t="str">
        <f>IF(ISBLANK($D16555),"",IF(ISBLANK($E16555),VLOOKUP($D16555,$J:$K,2,FALSE),VLOOKUP($E16555,'Daycare Packages'!$A:$G,7,FALSE)))</f>
        <v/>
      </c>
      <c r="G16555" s="15"/>
      <c r="H16555" s="15" t="str">
        <f t="shared" si="543"/>
        <v/>
      </c>
      <c r="I16555" s="198"/>
    </row>
    <row r="16556" spans="6:9" x14ac:dyDescent="0.3">
      <c r="F16556" s="15" t="str">
        <f>IF(ISBLANK($D16556),"",IF(ISBLANK($E16556),VLOOKUP($D16556,$J:$K,2,FALSE),VLOOKUP($E16556,'Daycare Packages'!$A:$G,7,FALSE)))</f>
        <v/>
      </c>
      <c r="G16556" s="15"/>
      <c r="H16556" s="15" t="str">
        <f t="shared" si="543"/>
        <v/>
      </c>
      <c r="I16556" s="198"/>
    </row>
    <row r="16557" spans="6:9" x14ac:dyDescent="0.3">
      <c r="F16557" s="15" t="str">
        <f>IF(ISBLANK($D16557),"",IF(ISBLANK($E16557),VLOOKUP($D16557,$J:$K,2,FALSE),VLOOKUP($E16557,'Daycare Packages'!$A:$G,7,FALSE)))</f>
        <v/>
      </c>
      <c r="G16557" s="15"/>
      <c r="H16557" s="15" t="str">
        <f t="shared" si="543"/>
        <v/>
      </c>
      <c r="I16557" s="198"/>
    </row>
    <row r="16558" spans="6:9" x14ac:dyDescent="0.3">
      <c r="F16558" s="15" t="str">
        <f>IF(ISBLANK($D16558),"",IF(ISBLANK($E16558),VLOOKUP($D16558,$J:$K,2,FALSE),VLOOKUP($E16558,'Daycare Packages'!$A:$G,7,FALSE)))</f>
        <v/>
      </c>
      <c r="G16558" s="15"/>
      <c r="H16558" s="15" t="str">
        <f t="shared" si="543"/>
        <v/>
      </c>
      <c r="I16558" s="198"/>
    </row>
    <row r="16559" spans="6:9" x14ac:dyDescent="0.3">
      <c r="F16559" s="15" t="str">
        <f>IF(ISBLANK($D16559),"",IF(ISBLANK($E16559),VLOOKUP($D16559,$J:$K,2,FALSE),VLOOKUP($E16559,'Daycare Packages'!$A:$G,7,FALSE)))</f>
        <v/>
      </c>
      <c r="G16559" s="15"/>
      <c r="H16559" s="15" t="str">
        <f t="shared" si="543"/>
        <v/>
      </c>
      <c r="I16559" s="198"/>
    </row>
    <row r="16560" spans="6:9" x14ac:dyDescent="0.3">
      <c r="F16560" s="15" t="str">
        <f>IF(ISBLANK($D16560),"",IF(ISBLANK($E16560),VLOOKUP($D16560,$J:$K,2,FALSE),VLOOKUP($E16560,'Daycare Packages'!$A:$G,7,FALSE)))</f>
        <v/>
      </c>
      <c r="G16560" s="15"/>
      <c r="H16560" s="15" t="str">
        <f t="shared" si="543"/>
        <v/>
      </c>
      <c r="I16560" s="198"/>
    </row>
    <row r="16561" spans="6:9" x14ac:dyDescent="0.3">
      <c r="F16561" s="15" t="str">
        <f>IF(ISBLANK($D16561),"",IF(ISBLANK($E16561),VLOOKUP($D16561,$J:$K,2,FALSE),VLOOKUP($E16561,'Daycare Packages'!$A:$G,7,FALSE)))</f>
        <v/>
      </c>
      <c r="G16561" s="15"/>
      <c r="H16561" s="15" t="str">
        <f t="shared" si="543"/>
        <v/>
      </c>
      <c r="I16561" s="198"/>
    </row>
    <row r="16562" spans="6:9" x14ac:dyDescent="0.3">
      <c r="F16562" s="15" t="str">
        <f>IF(ISBLANK($D16562),"",IF(ISBLANK($E16562),VLOOKUP($D16562,$J:$K,2,FALSE),VLOOKUP($E16562,'Daycare Packages'!$A:$G,7,FALSE)))</f>
        <v/>
      </c>
      <c r="G16562" s="15"/>
      <c r="H16562" s="15" t="str">
        <f t="shared" si="543"/>
        <v/>
      </c>
      <c r="I16562" s="198"/>
    </row>
    <row r="16563" spans="6:9" x14ac:dyDescent="0.3">
      <c r="F16563" s="15" t="str">
        <f>IF(ISBLANK($D16563),"",IF(ISBLANK($E16563),VLOOKUP($D16563,$J:$K,2,FALSE),VLOOKUP($E16563,'Daycare Packages'!$A:$G,7,FALSE)))</f>
        <v/>
      </c>
      <c r="G16563" s="15"/>
      <c r="H16563" s="15" t="str">
        <f t="shared" si="543"/>
        <v/>
      </c>
      <c r="I16563" s="198"/>
    </row>
    <row r="16564" spans="6:9" x14ac:dyDescent="0.3">
      <c r="F16564" s="15" t="str">
        <f>IF(ISBLANK($D16564),"",IF(ISBLANK($E16564),VLOOKUP($D16564,$J:$K,2,FALSE),VLOOKUP($E16564,'Daycare Packages'!$A:$G,7,FALSE)))</f>
        <v/>
      </c>
      <c r="G16564" s="15"/>
      <c r="H16564" s="15" t="str">
        <f t="shared" si="543"/>
        <v/>
      </c>
      <c r="I16564" s="198"/>
    </row>
    <row r="16565" spans="6:9" x14ac:dyDescent="0.3">
      <c r="F16565" s="15" t="str">
        <f>IF(ISBLANK($D16565),"",IF(ISBLANK($E16565),VLOOKUP($D16565,$J:$K,2,FALSE),VLOOKUP($E16565,'Daycare Packages'!$A:$G,7,FALSE)))</f>
        <v/>
      </c>
      <c r="G16565" s="15"/>
      <c r="H16565" s="15" t="str">
        <f t="shared" si="543"/>
        <v/>
      </c>
      <c r="I16565" s="198"/>
    </row>
    <row r="16566" spans="6:9" x14ac:dyDescent="0.3">
      <c r="F16566" s="15" t="str">
        <f>IF(ISBLANK($D16566),"",IF(ISBLANK($E16566),VLOOKUP($D16566,$J:$K,2,FALSE),VLOOKUP($E16566,'Daycare Packages'!$A:$G,7,FALSE)))</f>
        <v/>
      </c>
      <c r="G16566" s="15"/>
      <c r="H16566" s="15" t="str">
        <f t="shared" si="543"/>
        <v/>
      </c>
      <c r="I16566" s="198"/>
    </row>
    <row r="16567" spans="6:9" x14ac:dyDescent="0.3">
      <c r="F16567" s="15" t="str">
        <f>IF(ISBLANK($D16567),"",IF(ISBLANK($E16567),VLOOKUP($D16567,$J:$K,2,FALSE),VLOOKUP($E16567,'Daycare Packages'!$A:$G,7,FALSE)))</f>
        <v/>
      </c>
      <c r="G16567" s="15"/>
      <c r="H16567" s="15" t="str">
        <f t="shared" si="543"/>
        <v/>
      </c>
      <c r="I16567" s="198"/>
    </row>
    <row r="16568" spans="6:9" x14ac:dyDescent="0.3">
      <c r="F16568" s="15" t="str">
        <f>IF(ISBLANK($D16568),"",IF(ISBLANK($E16568),VLOOKUP($D16568,$J:$K,2,FALSE),VLOOKUP($E16568,'Daycare Packages'!$A:$G,7,FALSE)))</f>
        <v/>
      </c>
      <c r="G16568" s="15"/>
      <c r="H16568" s="15" t="str">
        <f t="shared" si="543"/>
        <v/>
      </c>
      <c r="I16568" s="198"/>
    </row>
    <row r="16569" spans="6:9" x14ac:dyDescent="0.3">
      <c r="F16569" s="15" t="str">
        <f>IF(ISBLANK($D16569),"",IF(ISBLANK($E16569),VLOOKUP($D16569,$J:$K,2,FALSE),VLOOKUP($E16569,'Daycare Packages'!$A:$G,7,FALSE)))</f>
        <v/>
      </c>
      <c r="G16569" s="15"/>
      <c r="H16569" s="15" t="str">
        <f t="shared" si="543"/>
        <v/>
      </c>
      <c r="I16569" s="198"/>
    </row>
    <row r="16570" spans="6:9" x14ac:dyDescent="0.3">
      <c r="F16570" s="15" t="str">
        <f>IF(ISBLANK($D16570),"",IF(ISBLANK($E16570),VLOOKUP($D16570,$J:$K,2,FALSE),VLOOKUP($E16570,'Daycare Packages'!$A:$G,7,FALSE)))</f>
        <v/>
      </c>
      <c r="G16570" s="15"/>
      <c r="H16570" s="15" t="str">
        <f t="shared" si="543"/>
        <v/>
      </c>
      <c r="I16570" s="198"/>
    </row>
    <row r="16571" spans="6:9" x14ac:dyDescent="0.3">
      <c r="F16571" s="15" t="str">
        <f>IF(ISBLANK($D16571),"",IF(ISBLANK($E16571),VLOOKUP($D16571,$J:$K,2,FALSE),VLOOKUP($E16571,'Daycare Packages'!$A:$G,7,FALSE)))</f>
        <v/>
      </c>
      <c r="G16571" s="15"/>
      <c r="H16571" s="15" t="str">
        <f t="shared" si="543"/>
        <v/>
      </c>
      <c r="I16571" s="198"/>
    </row>
    <row r="16572" spans="6:9" x14ac:dyDescent="0.3">
      <c r="F16572" s="15" t="str">
        <f>IF(ISBLANK($D16572),"",IF(ISBLANK($E16572),VLOOKUP($D16572,$J:$K,2,FALSE),VLOOKUP($E16572,'Daycare Packages'!$A:$G,7,FALSE)))</f>
        <v/>
      </c>
      <c r="G16572" s="15"/>
      <c r="H16572" s="15" t="str">
        <f t="shared" si="543"/>
        <v/>
      </c>
      <c r="I16572" s="198"/>
    </row>
    <row r="16573" spans="6:9" x14ac:dyDescent="0.3">
      <c r="F16573" s="15" t="str">
        <f>IF(ISBLANK($D16573),"",IF(ISBLANK($E16573),VLOOKUP($D16573,$J:$K,2,FALSE),VLOOKUP($E16573,'Daycare Packages'!$A:$G,7,FALSE)))</f>
        <v/>
      </c>
      <c r="G16573" s="15"/>
      <c r="H16573" s="15" t="str">
        <f t="shared" si="543"/>
        <v/>
      </c>
      <c r="I16573" s="198"/>
    </row>
    <row r="16574" spans="6:9" x14ac:dyDescent="0.3">
      <c r="F16574" s="15" t="str">
        <f>IF(ISBLANK($D16574),"",IF(ISBLANK($E16574),VLOOKUP($D16574,$J:$K,2,FALSE),VLOOKUP($E16574,'Daycare Packages'!$A:$G,7,FALSE)))</f>
        <v/>
      </c>
      <c r="G16574" s="15"/>
      <c r="H16574" s="15" t="str">
        <f t="shared" si="543"/>
        <v/>
      </c>
      <c r="I16574" s="198"/>
    </row>
    <row r="16575" spans="6:9" x14ac:dyDescent="0.3">
      <c r="F16575" s="15" t="str">
        <f>IF(ISBLANK($D16575),"",IF(ISBLANK($E16575),VLOOKUP($D16575,$J:$K,2,FALSE),VLOOKUP($E16575,'Daycare Packages'!$A:$G,7,FALSE)))</f>
        <v/>
      </c>
      <c r="G16575" s="15"/>
      <c r="H16575" s="15" t="str">
        <f t="shared" si="543"/>
        <v/>
      </c>
      <c r="I16575" s="198"/>
    </row>
    <row r="16576" spans="6:9" x14ac:dyDescent="0.3">
      <c r="F16576" s="15" t="str">
        <f>IF(ISBLANK($D16576),"",IF(ISBLANK($E16576),VLOOKUP($D16576,$J:$K,2,FALSE),VLOOKUP($E16576,'Daycare Packages'!$A:$G,7,FALSE)))</f>
        <v/>
      </c>
      <c r="G16576" s="15"/>
      <c r="H16576" s="15" t="str">
        <f t="shared" si="543"/>
        <v/>
      </c>
      <c r="I16576" s="198"/>
    </row>
    <row r="16577" spans="6:9" x14ac:dyDescent="0.3">
      <c r="F16577" s="15" t="str">
        <f>IF(ISBLANK($D16577),"",IF(ISBLANK($E16577),VLOOKUP($D16577,$J:$K,2,FALSE),VLOOKUP($E16577,'Daycare Packages'!$A:$G,7,FALSE)))</f>
        <v/>
      </c>
      <c r="G16577" s="15"/>
      <c r="H16577" s="15" t="str">
        <f t="shared" si="543"/>
        <v/>
      </c>
      <c r="I16577" s="198"/>
    </row>
    <row r="16578" spans="6:9" x14ac:dyDescent="0.3">
      <c r="F16578" s="15" t="str">
        <f>IF(ISBLANK($D16578),"",IF(ISBLANK($E16578),VLOOKUP($D16578,$J:$K,2,FALSE),VLOOKUP($E16578,'Daycare Packages'!$A:$G,7,FALSE)))</f>
        <v/>
      </c>
      <c r="G16578" s="15"/>
      <c r="H16578" s="15" t="str">
        <f t="shared" si="543"/>
        <v/>
      </c>
      <c r="I16578" s="198"/>
    </row>
    <row r="16579" spans="6:9" x14ac:dyDescent="0.3">
      <c r="F16579" s="15" t="str">
        <f>IF(ISBLANK($D16579),"",IF(ISBLANK($E16579),VLOOKUP($D16579,$J:$K,2,FALSE),VLOOKUP($E16579,'Daycare Packages'!$A:$G,7,FALSE)))</f>
        <v/>
      </c>
      <c r="G16579" s="15"/>
      <c r="H16579" s="15" t="str">
        <f t="shared" si="543"/>
        <v/>
      </c>
      <c r="I16579" s="198"/>
    </row>
    <row r="16580" spans="6:9" x14ac:dyDescent="0.3">
      <c r="F16580" s="15" t="str">
        <f>IF(ISBLANK($D16580),"",IF(ISBLANK($E16580),VLOOKUP($D16580,$J:$K,2,FALSE),VLOOKUP($E16580,'Daycare Packages'!$A:$G,7,FALSE)))</f>
        <v/>
      </c>
      <c r="G16580" s="15"/>
      <c r="H16580" s="15" t="str">
        <f t="shared" si="543"/>
        <v/>
      </c>
      <c r="I16580" s="198"/>
    </row>
    <row r="16581" spans="6:9" x14ac:dyDescent="0.3">
      <c r="F16581" s="15" t="str">
        <f>IF(ISBLANK($D16581),"",IF(ISBLANK($E16581),VLOOKUP($D16581,$J:$K,2,FALSE),VLOOKUP($E16581,'Daycare Packages'!$A:$G,7,FALSE)))</f>
        <v/>
      </c>
      <c r="G16581" s="15"/>
      <c r="H16581" s="15" t="str">
        <f t="shared" si="543"/>
        <v/>
      </c>
      <c r="I16581" s="198"/>
    </row>
    <row r="16582" spans="6:9" x14ac:dyDescent="0.3">
      <c r="F16582" s="15" t="str">
        <f>IF(ISBLANK($D16582),"",IF(ISBLANK($E16582),VLOOKUP($D16582,$J:$K,2,FALSE),VLOOKUP($E16582,'Daycare Packages'!$A:$G,7,FALSE)))</f>
        <v/>
      </c>
      <c r="G16582" s="15"/>
      <c r="H16582" s="15" t="str">
        <f t="shared" si="543"/>
        <v/>
      </c>
      <c r="I16582" s="198"/>
    </row>
    <row r="16583" spans="6:9" x14ac:dyDescent="0.3">
      <c r="F16583" s="15" t="str">
        <f>IF(ISBLANK($D16583),"",IF(ISBLANK($E16583),VLOOKUP($D16583,$J:$K,2,FALSE),VLOOKUP($E16583,'Daycare Packages'!$A:$G,7,FALSE)))</f>
        <v/>
      </c>
      <c r="G16583" s="15"/>
      <c r="H16583" s="15" t="str">
        <f t="shared" si="543"/>
        <v/>
      </c>
      <c r="I16583" s="198"/>
    </row>
    <row r="16584" spans="6:9" x14ac:dyDescent="0.3">
      <c r="F16584" s="15" t="str">
        <f>IF(ISBLANK($D16584),"",IF(ISBLANK($E16584),VLOOKUP($D16584,$J:$K,2,FALSE),VLOOKUP($E16584,'Daycare Packages'!$A:$G,7,FALSE)))</f>
        <v/>
      </c>
      <c r="G16584" s="15"/>
      <c r="H16584" s="15" t="str">
        <f t="shared" si="543"/>
        <v/>
      </c>
      <c r="I16584" s="198"/>
    </row>
    <row r="16585" spans="6:9" x14ac:dyDescent="0.3">
      <c r="F16585" s="15" t="str">
        <f>IF(ISBLANK($D16585),"",IF(ISBLANK($E16585),VLOOKUP($D16585,$J:$K,2,FALSE),VLOOKUP($E16585,'Daycare Packages'!$A:$G,7,FALSE)))</f>
        <v/>
      </c>
      <c r="G16585" s="15"/>
      <c r="H16585" s="15" t="str">
        <f t="shared" si="543"/>
        <v/>
      </c>
      <c r="I16585" s="198"/>
    </row>
    <row r="16586" spans="6:9" x14ac:dyDescent="0.3">
      <c r="F16586" s="15" t="str">
        <f>IF(ISBLANK($D16586),"",IF(ISBLANK($E16586),VLOOKUP($D16586,$J:$K,2,FALSE),VLOOKUP($E16586,'Daycare Packages'!$A:$G,7,FALSE)))</f>
        <v/>
      </c>
      <c r="G16586" s="15"/>
      <c r="H16586" s="15" t="str">
        <f t="shared" si="543"/>
        <v/>
      </c>
      <c r="I16586" s="198"/>
    </row>
    <row r="16587" spans="6:9" x14ac:dyDescent="0.3">
      <c r="F16587" s="15" t="str">
        <f>IF(ISBLANK($D16587),"",IF(ISBLANK($E16587),VLOOKUP($D16587,$J:$K,2,FALSE),VLOOKUP($E16587,'Daycare Packages'!$A:$G,7,FALSE)))</f>
        <v/>
      </c>
      <c r="G16587" s="15"/>
      <c r="H16587" s="15" t="str">
        <f t="shared" si="543"/>
        <v/>
      </c>
      <c r="I16587" s="198"/>
    </row>
    <row r="16588" spans="6:9" x14ac:dyDescent="0.3">
      <c r="F16588" s="15" t="str">
        <f>IF(ISBLANK($D16588),"",IF(ISBLANK($E16588),VLOOKUP($D16588,$J:$K,2,FALSE),VLOOKUP($E16588,'Daycare Packages'!$A:$G,7,FALSE)))</f>
        <v/>
      </c>
      <c r="G16588" s="15"/>
      <c r="H16588" s="15" t="str">
        <f t="shared" si="543"/>
        <v/>
      </c>
      <c r="I16588" s="198"/>
    </row>
    <row r="16589" spans="6:9" x14ac:dyDescent="0.3">
      <c r="F16589" s="15" t="str">
        <f>IF(ISBLANK($D16589),"",IF(ISBLANK($E16589),VLOOKUP($D16589,$J:$K,2,FALSE),VLOOKUP($E16589,'Daycare Packages'!$A:$G,7,FALSE)))</f>
        <v/>
      </c>
      <c r="G16589" s="15"/>
      <c r="H16589" s="15" t="str">
        <f t="shared" si="543"/>
        <v/>
      </c>
      <c r="I16589" s="198"/>
    </row>
    <row r="16590" spans="6:9" x14ac:dyDescent="0.3">
      <c r="F16590" s="15" t="str">
        <f>IF(ISBLANK($D16590),"",IF(ISBLANK($E16590),VLOOKUP($D16590,$J:$K,2,FALSE),VLOOKUP($E16590,'Daycare Packages'!$A:$G,7,FALSE)))</f>
        <v/>
      </c>
      <c r="G16590" s="15"/>
      <c r="H16590" s="15" t="str">
        <f t="shared" si="543"/>
        <v/>
      </c>
      <c r="I16590" s="198"/>
    </row>
    <row r="16591" spans="6:9" x14ac:dyDescent="0.3">
      <c r="F16591" s="15" t="str">
        <f>IF(ISBLANK($D16591),"",IF(ISBLANK($E16591),VLOOKUP($D16591,$J:$K,2,FALSE),VLOOKUP($E16591,'Daycare Packages'!$A:$G,7,FALSE)))</f>
        <v/>
      </c>
      <c r="G16591" s="15"/>
      <c r="H16591" s="15" t="str">
        <f t="shared" si="543"/>
        <v/>
      </c>
      <c r="I16591" s="198"/>
    </row>
    <row r="16592" spans="6:9" x14ac:dyDescent="0.3">
      <c r="F16592" s="15" t="str">
        <f>IF(ISBLANK($D16592),"",IF(ISBLANK($E16592),VLOOKUP($D16592,$J:$K,2,FALSE),VLOOKUP($E16592,'Daycare Packages'!$A:$G,7,FALSE)))</f>
        <v/>
      </c>
      <c r="G16592" s="15"/>
      <c r="H16592" s="15" t="str">
        <f t="shared" si="543"/>
        <v/>
      </c>
      <c r="I16592" s="198"/>
    </row>
    <row r="16593" spans="6:9" x14ac:dyDescent="0.3">
      <c r="F16593" s="15" t="str">
        <f>IF(ISBLANK($D16593),"",IF(ISBLANK($E16593),VLOOKUP($D16593,$J:$K,2,FALSE),VLOOKUP($E16593,'Daycare Packages'!$A:$G,7,FALSE)))</f>
        <v/>
      </c>
      <c r="G16593" s="15"/>
      <c r="H16593" s="15" t="str">
        <f t="shared" si="543"/>
        <v/>
      </c>
      <c r="I16593" s="198"/>
    </row>
    <row r="16594" spans="6:9" x14ac:dyDescent="0.3">
      <c r="F16594" s="15" t="str">
        <f>IF(ISBLANK($D16594),"",IF(ISBLANK($E16594),VLOOKUP($D16594,$J:$K,2,FALSE),VLOOKUP($E16594,'Daycare Packages'!$A:$G,7,FALSE)))</f>
        <v/>
      </c>
      <c r="G16594" s="15"/>
      <c r="H16594" s="15" t="str">
        <f t="shared" si="543"/>
        <v/>
      </c>
      <c r="I16594" s="198"/>
    </row>
    <row r="16595" spans="6:9" x14ac:dyDescent="0.3">
      <c r="F16595" s="15" t="str">
        <f>IF(ISBLANK($D16595),"",IF(ISBLANK($E16595),VLOOKUP($D16595,$J:$K,2,FALSE),VLOOKUP($E16595,'Daycare Packages'!$A:$G,7,FALSE)))</f>
        <v/>
      </c>
      <c r="G16595" s="15"/>
      <c r="H16595" s="15" t="str">
        <f t="shared" si="543"/>
        <v/>
      </c>
      <c r="I16595" s="198"/>
    </row>
    <row r="16596" spans="6:9" x14ac:dyDescent="0.3">
      <c r="F16596" s="15" t="str">
        <f>IF(ISBLANK($D16596),"",IF(ISBLANK($E16596),VLOOKUP($D16596,$J:$K,2,FALSE),VLOOKUP($E16596,'Daycare Packages'!$A:$G,7,FALSE)))</f>
        <v/>
      </c>
      <c r="G16596" s="15"/>
      <c r="H16596" s="15" t="str">
        <f t="shared" si="543"/>
        <v/>
      </c>
      <c r="I16596" s="198"/>
    </row>
    <row r="16597" spans="6:9" x14ac:dyDescent="0.3">
      <c r="F16597" s="15" t="str">
        <f>IF(ISBLANK($D16597),"",IF(ISBLANK($E16597),VLOOKUP($D16597,$J:$K,2,FALSE),VLOOKUP($E16597,'Daycare Packages'!$A:$G,7,FALSE)))</f>
        <v/>
      </c>
      <c r="G16597" s="15"/>
      <c r="H16597" s="15" t="str">
        <f t="shared" si="543"/>
        <v/>
      </c>
      <c r="I16597" s="198"/>
    </row>
    <row r="16598" spans="6:9" x14ac:dyDescent="0.3">
      <c r="F16598" s="15" t="str">
        <f>IF(ISBLANK($D16598),"",IF(ISBLANK($E16598),VLOOKUP($D16598,$J:$K,2,FALSE),VLOOKUP($E16598,'Daycare Packages'!$A:$G,7,FALSE)))</f>
        <v/>
      </c>
      <c r="G16598" s="15"/>
      <c r="H16598" s="15" t="str">
        <f t="shared" si="543"/>
        <v/>
      </c>
      <c r="I16598" s="198"/>
    </row>
    <row r="16599" spans="6:9" x14ac:dyDescent="0.3">
      <c r="F16599" s="15" t="str">
        <f>IF(ISBLANK($D16599),"",IF(ISBLANK($E16599),VLOOKUP($D16599,$J:$K,2,FALSE),VLOOKUP($E16599,'Daycare Packages'!$A:$G,7,FALSE)))</f>
        <v/>
      </c>
      <c r="G16599" s="15"/>
      <c r="H16599" s="15" t="str">
        <f t="shared" si="543"/>
        <v/>
      </c>
      <c r="I16599" s="198"/>
    </row>
    <row r="16600" spans="6:9" x14ac:dyDescent="0.3">
      <c r="F16600" s="15" t="str">
        <f>IF(ISBLANK($D16600),"",IF(ISBLANK($E16600),VLOOKUP($D16600,$J:$K,2,FALSE),VLOOKUP($E16600,'Daycare Packages'!$A:$G,7,FALSE)))</f>
        <v/>
      </c>
      <c r="G16600" s="15"/>
      <c r="H16600" s="15" t="str">
        <f t="shared" si="543"/>
        <v/>
      </c>
      <c r="I16600" s="198"/>
    </row>
    <row r="16601" spans="6:9" x14ac:dyDescent="0.3">
      <c r="F16601" s="15" t="str">
        <f>IF(ISBLANK($D16601),"",IF(ISBLANK($E16601),VLOOKUP($D16601,$J:$K,2,FALSE),VLOOKUP($E16601,'Daycare Packages'!$A:$G,7,FALSE)))</f>
        <v/>
      </c>
      <c r="G16601" s="15"/>
      <c r="H16601" s="15" t="str">
        <f t="shared" si="543"/>
        <v/>
      </c>
      <c r="I16601" s="198"/>
    </row>
    <row r="16602" spans="6:9" x14ac:dyDescent="0.3">
      <c r="F16602" s="15" t="str">
        <f>IF(ISBLANK($D16602),"",IF(ISBLANK($E16602),VLOOKUP($D16602,$J:$K,2,FALSE),VLOOKUP($E16602,'Daycare Packages'!$A:$G,7,FALSE)))</f>
        <v/>
      </c>
      <c r="G16602" s="15"/>
      <c r="H16602" s="15" t="str">
        <f t="shared" si="543"/>
        <v/>
      </c>
      <c r="I16602" s="198"/>
    </row>
    <row r="16603" spans="6:9" x14ac:dyDescent="0.3">
      <c r="F16603" s="15" t="str">
        <f>IF(ISBLANK($D16603),"",IF(ISBLANK($E16603),VLOOKUP($D16603,$J:$K,2,FALSE),VLOOKUP($E16603,'Daycare Packages'!$A:$G,7,FALSE)))</f>
        <v/>
      </c>
      <c r="G16603" s="15"/>
      <c r="H16603" s="15" t="str">
        <f t="shared" si="543"/>
        <v/>
      </c>
      <c r="I16603" s="198"/>
    </row>
    <row r="16604" spans="6:9" x14ac:dyDescent="0.3">
      <c r="F16604" s="15" t="str">
        <f>IF(ISBLANK($D16604),"",IF(ISBLANK($E16604),VLOOKUP($D16604,$J:$K,2,FALSE),VLOOKUP($E16604,'Daycare Packages'!$A:$G,7,FALSE)))</f>
        <v/>
      </c>
      <c r="G16604" s="15"/>
      <c r="H16604" s="15" t="str">
        <f t="shared" si="543"/>
        <v/>
      </c>
      <c r="I16604" s="198"/>
    </row>
    <row r="16605" spans="6:9" x14ac:dyDescent="0.3">
      <c r="F16605" s="15" t="str">
        <f>IF(ISBLANK($D16605),"",IF(ISBLANK($E16605),VLOOKUP($D16605,$J:$K,2,FALSE),VLOOKUP($E16605,'Daycare Packages'!$A:$G,7,FALSE)))</f>
        <v/>
      </c>
      <c r="G16605" s="15"/>
      <c r="H16605" s="15" t="str">
        <f t="shared" si="543"/>
        <v/>
      </c>
      <c r="I16605" s="198"/>
    </row>
    <row r="16606" spans="6:9" x14ac:dyDescent="0.3">
      <c r="F16606" s="15" t="str">
        <f>IF(ISBLANK($D16606),"",IF(ISBLANK($E16606),VLOOKUP($D16606,$J:$K,2,FALSE),VLOOKUP($E16606,'Daycare Packages'!$A:$G,7,FALSE)))</f>
        <v/>
      </c>
      <c r="G16606" s="15"/>
      <c r="H16606" s="15" t="str">
        <f t="shared" si="543"/>
        <v/>
      </c>
      <c r="I16606" s="198"/>
    </row>
    <row r="16607" spans="6:9" x14ac:dyDescent="0.3">
      <c r="F16607" s="15" t="str">
        <f>IF(ISBLANK($D16607),"",IF(ISBLANK($E16607),VLOOKUP($D16607,$J:$K,2,FALSE),VLOOKUP($E16607,'Daycare Packages'!$A:$G,7,FALSE)))</f>
        <v/>
      </c>
      <c r="G16607" s="15"/>
      <c r="H16607" s="15" t="str">
        <f t="shared" si="543"/>
        <v/>
      </c>
      <c r="I16607" s="198"/>
    </row>
    <row r="16608" spans="6:9" x14ac:dyDescent="0.3">
      <c r="F16608" s="15" t="str">
        <f>IF(ISBLANK($D16608),"",IF(ISBLANK($E16608),VLOOKUP($D16608,$J:$K,2,FALSE),VLOOKUP($E16608,'Daycare Packages'!$A:$G,7,FALSE)))</f>
        <v/>
      </c>
      <c r="G16608" s="15"/>
      <c r="H16608" s="15" t="str">
        <f t="shared" si="543"/>
        <v/>
      </c>
      <c r="I16608" s="198"/>
    </row>
    <row r="16609" spans="6:9" x14ac:dyDescent="0.3">
      <c r="F16609" s="15" t="str">
        <f>IF(ISBLANK($D16609),"",IF(ISBLANK($E16609),VLOOKUP($D16609,$J:$K,2,FALSE),VLOOKUP($E16609,'Daycare Packages'!$A:$G,7,FALSE)))</f>
        <v/>
      </c>
      <c r="G16609" s="15"/>
      <c r="H16609" s="15" t="str">
        <f t="shared" ref="H16609:H16672" si="544">IF(ISBLANK(D16609),"",SUM(F16609:G16609))</f>
        <v/>
      </c>
      <c r="I16609" s="198"/>
    </row>
    <row r="16610" spans="6:9" x14ac:dyDescent="0.3">
      <c r="F16610" s="15" t="str">
        <f>IF(ISBLANK($D16610),"",IF(ISBLANK($E16610),VLOOKUP($D16610,$J:$K,2,FALSE),VLOOKUP($E16610,'Daycare Packages'!$A:$G,7,FALSE)))</f>
        <v/>
      </c>
      <c r="G16610" s="15"/>
      <c r="H16610" s="15" t="str">
        <f t="shared" si="544"/>
        <v/>
      </c>
      <c r="I16610" s="198"/>
    </row>
    <row r="16611" spans="6:9" x14ac:dyDescent="0.3">
      <c r="F16611" s="15" t="str">
        <f>IF(ISBLANK($D16611),"",IF(ISBLANK($E16611),VLOOKUP($D16611,$J:$K,2,FALSE),VLOOKUP($E16611,'Daycare Packages'!$A:$G,7,FALSE)))</f>
        <v/>
      </c>
      <c r="G16611" s="15"/>
      <c r="H16611" s="15" t="str">
        <f t="shared" si="544"/>
        <v/>
      </c>
      <c r="I16611" s="198"/>
    </row>
    <row r="16612" spans="6:9" x14ac:dyDescent="0.3">
      <c r="F16612" s="15" t="str">
        <f>IF(ISBLANK($D16612),"",IF(ISBLANK($E16612),VLOOKUP($D16612,$J:$K,2,FALSE),VLOOKUP($E16612,'Daycare Packages'!$A:$G,7,FALSE)))</f>
        <v/>
      </c>
      <c r="G16612" s="15"/>
      <c r="H16612" s="15" t="str">
        <f t="shared" si="544"/>
        <v/>
      </c>
      <c r="I16612" s="198"/>
    </row>
    <row r="16613" spans="6:9" x14ac:dyDescent="0.3">
      <c r="F16613" s="15" t="str">
        <f>IF(ISBLANK($D16613),"",IF(ISBLANK($E16613),VLOOKUP($D16613,$J:$K,2,FALSE),VLOOKUP($E16613,'Daycare Packages'!$A:$G,7,FALSE)))</f>
        <v/>
      </c>
      <c r="G16613" s="15"/>
      <c r="H16613" s="15" t="str">
        <f t="shared" si="544"/>
        <v/>
      </c>
      <c r="I16613" s="198"/>
    </row>
    <row r="16614" spans="6:9" x14ac:dyDescent="0.3">
      <c r="F16614" s="15" t="str">
        <f>IF(ISBLANK($D16614),"",IF(ISBLANK($E16614),VLOOKUP($D16614,$J:$K,2,FALSE),VLOOKUP($E16614,'Daycare Packages'!$A:$G,7,FALSE)))</f>
        <v/>
      </c>
      <c r="G16614" s="15"/>
      <c r="H16614" s="15" t="str">
        <f t="shared" si="544"/>
        <v/>
      </c>
      <c r="I16614" s="198"/>
    </row>
    <row r="16615" spans="6:9" x14ac:dyDescent="0.3">
      <c r="F16615" s="15" t="str">
        <f>IF(ISBLANK($D16615),"",IF(ISBLANK($E16615),VLOOKUP($D16615,$J:$K,2,FALSE),VLOOKUP($E16615,'Daycare Packages'!$A:$G,7,FALSE)))</f>
        <v/>
      </c>
      <c r="G16615" s="15"/>
      <c r="H16615" s="15" t="str">
        <f t="shared" si="544"/>
        <v/>
      </c>
      <c r="I16615" s="198"/>
    </row>
    <row r="16616" spans="6:9" x14ac:dyDescent="0.3">
      <c r="F16616" s="15" t="str">
        <f>IF(ISBLANK($D16616),"",IF(ISBLANK($E16616),VLOOKUP($D16616,$J:$K,2,FALSE),VLOOKUP($E16616,'Daycare Packages'!$A:$G,7,FALSE)))</f>
        <v/>
      </c>
      <c r="G16616" s="15"/>
      <c r="H16616" s="15" t="str">
        <f t="shared" si="544"/>
        <v/>
      </c>
      <c r="I16616" s="198"/>
    </row>
    <row r="16617" spans="6:9" x14ac:dyDescent="0.3">
      <c r="F16617" s="15" t="str">
        <f>IF(ISBLANK($D16617),"",IF(ISBLANK($E16617),VLOOKUP($D16617,$J:$K,2,FALSE),VLOOKUP($E16617,'Daycare Packages'!$A:$G,7,FALSE)))</f>
        <v/>
      </c>
      <c r="G16617" s="15"/>
      <c r="H16617" s="15" t="str">
        <f t="shared" si="544"/>
        <v/>
      </c>
      <c r="I16617" s="198"/>
    </row>
    <row r="16618" spans="6:9" x14ac:dyDescent="0.3">
      <c r="F16618" s="15" t="str">
        <f>IF(ISBLANK($D16618),"",IF(ISBLANK($E16618),VLOOKUP($D16618,$J:$K,2,FALSE),VLOOKUP($E16618,'Daycare Packages'!$A:$G,7,FALSE)))</f>
        <v/>
      </c>
      <c r="G16618" s="15"/>
      <c r="H16618" s="15" t="str">
        <f t="shared" si="544"/>
        <v/>
      </c>
      <c r="I16618" s="198"/>
    </row>
    <row r="16619" spans="6:9" x14ac:dyDescent="0.3">
      <c r="F16619" s="15" t="str">
        <f>IF(ISBLANK($D16619),"",IF(ISBLANK($E16619),VLOOKUP($D16619,$J:$K,2,FALSE),VLOOKUP($E16619,'Daycare Packages'!$A:$G,7,FALSE)))</f>
        <v/>
      </c>
      <c r="G16619" s="15"/>
      <c r="H16619" s="15" t="str">
        <f t="shared" si="544"/>
        <v/>
      </c>
      <c r="I16619" s="198"/>
    </row>
    <row r="16620" spans="6:9" x14ac:dyDescent="0.3">
      <c r="F16620" s="15" t="str">
        <f>IF(ISBLANK($D16620),"",IF(ISBLANK($E16620),VLOOKUP($D16620,$J:$K,2,FALSE),VLOOKUP($E16620,'Daycare Packages'!$A:$G,7,FALSE)))</f>
        <v/>
      </c>
      <c r="G16620" s="15"/>
      <c r="H16620" s="15" t="str">
        <f t="shared" si="544"/>
        <v/>
      </c>
      <c r="I16620" s="198"/>
    </row>
    <row r="16621" spans="6:9" x14ac:dyDescent="0.3">
      <c r="F16621" s="15" t="str">
        <f>IF(ISBLANK($D16621),"",IF(ISBLANK($E16621),VLOOKUP($D16621,$J:$K,2,FALSE),VLOOKUP($E16621,'Daycare Packages'!$A:$G,7,FALSE)))</f>
        <v/>
      </c>
      <c r="G16621" s="15"/>
      <c r="H16621" s="15" t="str">
        <f t="shared" si="544"/>
        <v/>
      </c>
      <c r="I16621" s="198"/>
    </row>
    <row r="16622" spans="6:9" x14ac:dyDescent="0.3">
      <c r="F16622" s="15" t="str">
        <f>IF(ISBLANK($D16622),"",IF(ISBLANK($E16622),VLOOKUP($D16622,$J:$K,2,FALSE),VLOOKUP($E16622,'Daycare Packages'!$A:$G,7,FALSE)))</f>
        <v/>
      </c>
      <c r="G16622" s="15"/>
      <c r="H16622" s="15" t="str">
        <f t="shared" si="544"/>
        <v/>
      </c>
      <c r="I16622" s="198"/>
    </row>
    <row r="16623" spans="6:9" x14ac:dyDescent="0.3">
      <c r="F16623" s="15" t="str">
        <f>IF(ISBLANK($D16623),"",IF(ISBLANK($E16623),VLOOKUP($D16623,$J:$K,2,FALSE),VLOOKUP($E16623,'Daycare Packages'!$A:$G,7,FALSE)))</f>
        <v/>
      </c>
      <c r="G16623" s="15"/>
      <c r="H16623" s="15" t="str">
        <f t="shared" si="544"/>
        <v/>
      </c>
      <c r="I16623" s="198"/>
    </row>
    <row r="16624" spans="6:9" x14ac:dyDescent="0.3">
      <c r="F16624" s="15" t="str">
        <f>IF(ISBLANK($D16624),"",IF(ISBLANK($E16624),VLOOKUP($D16624,$J:$K,2,FALSE),VLOOKUP($E16624,'Daycare Packages'!$A:$G,7,FALSE)))</f>
        <v/>
      </c>
      <c r="G16624" s="15"/>
      <c r="H16624" s="15" t="str">
        <f t="shared" si="544"/>
        <v/>
      </c>
      <c r="I16624" s="198"/>
    </row>
    <row r="16625" spans="6:9" x14ac:dyDescent="0.3">
      <c r="F16625" s="15" t="str">
        <f>IF(ISBLANK($D16625),"",IF(ISBLANK($E16625),VLOOKUP($D16625,$J:$K,2,FALSE),VLOOKUP($E16625,'Daycare Packages'!$A:$G,7,FALSE)))</f>
        <v/>
      </c>
      <c r="G16625" s="15"/>
      <c r="H16625" s="15" t="str">
        <f t="shared" si="544"/>
        <v/>
      </c>
      <c r="I16625" s="198"/>
    </row>
    <row r="16626" spans="6:9" x14ac:dyDescent="0.3">
      <c r="F16626" s="15" t="str">
        <f>IF(ISBLANK($D16626),"",IF(ISBLANK($E16626),VLOOKUP($D16626,$J:$K,2,FALSE),VLOOKUP($E16626,'Daycare Packages'!$A:$G,7,FALSE)))</f>
        <v/>
      </c>
      <c r="G16626" s="15"/>
      <c r="H16626" s="15" t="str">
        <f t="shared" si="544"/>
        <v/>
      </c>
      <c r="I16626" s="198"/>
    </row>
    <row r="16627" spans="6:9" x14ac:dyDescent="0.3">
      <c r="F16627" s="15" t="str">
        <f>IF(ISBLANK($D16627),"",IF(ISBLANK($E16627),VLOOKUP($D16627,$J:$K,2,FALSE),VLOOKUP($E16627,'Daycare Packages'!$A:$G,7,FALSE)))</f>
        <v/>
      </c>
      <c r="G16627" s="15"/>
      <c r="H16627" s="15" t="str">
        <f t="shared" si="544"/>
        <v/>
      </c>
      <c r="I16627" s="198"/>
    </row>
    <row r="16628" spans="6:9" x14ac:dyDescent="0.3">
      <c r="F16628" s="15" t="str">
        <f>IF(ISBLANK($D16628),"",IF(ISBLANK($E16628),VLOOKUP($D16628,$J:$K,2,FALSE),VLOOKUP($E16628,'Daycare Packages'!$A:$G,7,FALSE)))</f>
        <v/>
      </c>
      <c r="G16628" s="15"/>
      <c r="H16628" s="15" t="str">
        <f t="shared" si="544"/>
        <v/>
      </c>
      <c r="I16628" s="198"/>
    </row>
    <row r="16629" spans="6:9" x14ac:dyDescent="0.3">
      <c r="F16629" s="15" t="str">
        <f>IF(ISBLANK($D16629),"",IF(ISBLANK($E16629),VLOOKUP($D16629,$J:$K,2,FALSE),VLOOKUP($E16629,'Daycare Packages'!$A:$G,7,FALSE)))</f>
        <v/>
      </c>
      <c r="G16629" s="15"/>
      <c r="H16629" s="15" t="str">
        <f t="shared" si="544"/>
        <v/>
      </c>
      <c r="I16629" s="198"/>
    </row>
    <row r="16630" spans="6:9" x14ac:dyDescent="0.3">
      <c r="F16630" s="15" t="str">
        <f>IF(ISBLANK($D16630),"",IF(ISBLANK($E16630),VLOOKUP($D16630,$J:$K,2,FALSE),VLOOKUP($E16630,'Daycare Packages'!$A:$G,7,FALSE)))</f>
        <v/>
      </c>
      <c r="G16630" s="15"/>
      <c r="H16630" s="15" t="str">
        <f t="shared" si="544"/>
        <v/>
      </c>
      <c r="I16630" s="198"/>
    </row>
    <row r="16631" spans="6:9" x14ac:dyDescent="0.3">
      <c r="F16631" s="15" t="str">
        <f>IF(ISBLANK($D16631),"",IF(ISBLANK($E16631),VLOOKUP($D16631,$J:$K,2,FALSE),VLOOKUP($E16631,'Daycare Packages'!$A:$G,7,FALSE)))</f>
        <v/>
      </c>
      <c r="G16631" s="15"/>
      <c r="H16631" s="15" t="str">
        <f t="shared" si="544"/>
        <v/>
      </c>
      <c r="I16631" s="198"/>
    </row>
    <row r="16632" spans="6:9" x14ac:dyDescent="0.3">
      <c r="F16632" s="15" t="str">
        <f>IF(ISBLANK($D16632),"",IF(ISBLANK($E16632),VLOOKUP($D16632,$J:$K,2,FALSE),VLOOKUP($E16632,'Daycare Packages'!$A:$G,7,FALSE)))</f>
        <v/>
      </c>
      <c r="G16632" s="15"/>
      <c r="H16632" s="15" t="str">
        <f t="shared" si="544"/>
        <v/>
      </c>
      <c r="I16632" s="198"/>
    </row>
    <row r="16633" spans="6:9" x14ac:dyDescent="0.3">
      <c r="F16633" s="15" t="str">
        <f>IF(ISBLANK($D16633),"",IF(ISBLANK($E16633),VLOOKUP($D16633,$J:$K,2,FALSE),VLOOKUP($E16633,'Daycare Packages'!$A:$G,7,FALSE)))</f>
        <v/>
      </c>
      <c r="G16633" s="15"/>
      <c r="H16633" s="15" t="str">
        <f t="shared" si="544"/>
        <v/>
      </c>
      <c r="I16633" s="198"/>
    </row>
    <row r="16634" spans="6:9" x14ac:dyDescent="0.3">
      <c r="F16634" s="15" t="str">
        <f>IF(ISBLANK($D16634),"",IF(ISBLANK($E16634),VLOOKUP($D16634,$J:$K,2,FALSE),VLOOKUP($E16634,'Daycare Packages'!$A:$G,7,FALSE)))</f>
        <v/>
      </c>
      <c r="G16634" s="15"/>
      <c r="H16634" s="15" t="str">
        <f t="shared" si="544"/>
        <v/>
      </c>
      <c r="I16634" s="198"/>
    </row>
    <row r="16635" spans="6:9" x14ac:dyDescent="0.3">
      <c r="F16635" s="15" t="str">
        <f>IF(ISBLANK($D16635),"",IF(ISBLANK($E16635),VLOOKUP($D16635,$J:$K,2,FALSE),VLOOKUP($E16635,'Daycare Packages'!$A:$G,7,FALSE)))</f>
        <v/>
      </c>
      <c r="G16635" s="15"/>
      <c r="H16635" s="15" t="str">
        <f t="shared" si="544"/>
        <v/>
      </c>
      <c r="I16635" s="198"/>
    </row>
    <row r="16636" spans="6:9" x14ac:dyDescent="0.3">
      <c r="F16636" s="15" t="str">
        <f>IF(ISBLANK($D16636),"",IF(ISBLANK($E16636),VLOOKUP($D16636,$J:$K,2,FALSE),VLOOKUP($E16636,'Daycare Packages'!$A:$G,7,FALSE)))</f>
        <v/>
      </c>
      <c r="G16636" s="15"/>
      <c r="H16636" s="15" t="str">
        <f t="shared" si="544"/>
        <v/>
      </c>
      <c r="I16636" s="198"/>
    </row>
    <row r="16637" spans="6:9" x14ac:dyDescent="0.3">
      <c r="F16637" s="15" t="str">
        <f>IF(ISBLANK($D16637),"",IF(ISBLANK($E16637),VLOOKUP($D16637,$J:$K,2,FALSE),VLOOKUP($E16637,'Daycare Packages'!$A:$G,7,FALSE)))</f>
        <v/>
      </c>
      <c r="G16637" s="15"/>
      <c r="H16637" s="15" t="str">
        <f t="shared" si="544"/>
        <v/>
      </c>
      <c r="I16637" s="198"/>
    </row>
    <row r="16638" spans="6:9" x14ac:dyDescent="0.3">
      <c r="F16638" s="15" t="str">
        <f>IF(ISBLANK($D16638),"",IF(ISBLANK($E16638),VLOOKUP($D16638,$J:$K,2,FALSE),VLOOKUP($E16638,'Daycare Packages'!$A:$G,7,FALSE)))</f>
        <v/>
      </c>
      <c r="G16638" s="15"/>
      <c r="H16638" s="15" t="str">
        <f t="shared" si="544"/>
        <v/>
      </c>
      <c r="I16638" s="198"/>
    </row>
    <row r="16639" spans="6:9" x14ac:dyDescent="0.3">
      <c r="F16639" s="15" t="str">
        <f>IF(ISBLANK($D16639),"",IF(ISBLANK($E16639),VLOOKUP($D16639,$J:$K,2,FALSE),VLOOKUP($E16639,'Daycare Packages'!$A:$G,7,FALSE)))</f>
        <v/>
      </c>
      <c r="G16639" s="15"/>
      <c r="H16639" s="15" t="str">
        <f t="shared" si="544"/>
        <v/>
      </c>
      <c r="I16639" s="198"/>
    </row>
    <row r="16640" spans="6:9" x14ac:dyDescent="0.3">
      <c r="F16640" s="15" t="str">
        <f>IF(ISBLANK($D16640),"",IF(ISBLANK($E16640),VLOOKUP($D16640,$J:$K,2,FALSE),VLOOKUP($E16640,'Daycare Packages'!$A:$G,7,FALSE)))</f>
        <v/>
      </c>
      <c r="G16640" s="15"/>
      <c r="H16640" s="15" t="str">
        <f t="shared" si="544"/>
        <v/>
      </c>
      <c r="I16640" s="198"/>
    </row>
    <row r="16641" spans="6:9" x14ac:dyDescent="0.3">
      <c r="F16641" s="15" t="str">
        <f>IF(ISBLANK($D16641),"",IF(ISBLANK($E16641),VLOOKUP($D16641,$J:$K,2,FALSE),VLOOKUP($E16641,'Daycare Packages'!$A:$G,7,FALSE)))</f>
        <v/>
      </c>
      <c r="G16641" s="15"/>
      <c r="H16641" s="15" t="str">
        <f t="shared" si="544"/>
        <v/>
      </c>
      <c r="I16641" s="198"/>
    </row>
    <row r="16642" spans="6:9" x14ac:dyDescent="0.3">
      <c r="F16642" s="15" t="str">
        <f>IF(ISBLANK($D16642),"",IF(ISBLANK($E16642),VLOOKUP($D16642,$J:$K,2,FALSE),VLOOKUP($E16642,'Daycare Packages'!$A:$G,7,FALSE)))</f>
        <v/>
      </c>
      <c r="G16642" s="15"/>
      <c r="H16642" s="15" t="str">
        <f t="shared" si="544"/>
        <v/>
      </c>
      <c r="I16642" s="198"/>
    </row>
    <row r="16643" spans="6:9" x14ac:dyDescent="0.3">
      <c r="F16643" s="15" t="str">
        <f>IF(ISBLANK($D16643),"",IF(ISBLANK($E16643),VLOOKUP($D16643,$J:$K,2,FALSE),VLOOKUP($E16643,'Daycare Packages'!$A:$G,7,FALSE)))</f>
        <v/>
      </c>
      <c r="G16643" s="15"/>
      <c r="H16643" s="15" t="str">
        <f t="shared" si="544"/>
        <v/>
      </c>
      <c r="I16643" s="198"/>
    </row>
    <row r="16644" spans="6:9" x14ac:dyDescent="0.3">
      <c r="F16644" s="15" t="str">
        <f>IF(ISBLANK($D16644),"",IF(ISBLANK($E16644),VLOOKUP($D16644,$J:$K,2,FALSE),VLOOKUP($E16644,'Daycare Packages'!$A:$G,7,FALSE)))</f>
        <v/>
      </c>
      <c r="G16644" s="15"/>
      <c r="H16644" s="15" t="str">
        <f t="shared" si="544"/>
        <v/>
      </c>
      <c r="I16644" s="198"/>
    </row>
    <row r="16645" spans="6:9" x14ac:dyDescent="0.3">
      <c r="F16645" s="15" t="str">
        <f>IF(ISBLANK($D16645),"",IF(ISBLANK($E16645),VLOOKUP($D16645,$J:$K,2,FALSE),VLOOKUP($E16645,'Daycare Packages'!$A:$G,7,FALSE)))</f>
        <v/>
      </c>
      <c r="G16645" s="15"/>
      <c r="H16645" s="15" t="str">
        <f t="shared" si="544"/>
        <v/>
      </c>
      <c r="I16645" s="198"/>
    </row>
    <row r="16646" spans="6:9" x14ac:dyDescent="0.3">
      <c r="F16646" s="15" t="str">
        <f>IF(ISBLANK($D16646),"",IF(ISBLANK($E16646),VLOOKUP($D16646,$J:$K,2,FALSE),VLOOKUP($E16646,'Daycare Packages'!$A:$G,7,FALSE)))</f>
        <v/>
      </c>
      <c r="G16646" s="15"/>
      <c r="H16646" s="15" t="str">
        <f t="shared" si="544"/>
        <v/>
      </c>
      <c r="I16646" s="198"/>
    </row>
    <row r="16647" spans="6:9" x14ac:dyDescent="0.3">
      <c r="F16647" s="15" t="str">
        <f>IF(ISBLANK($D16647),"",IF(ISBLANK($E16647),VLOOKUP($D16647,$J:$K,2,FALSE),VLOOKUP($E16647,'Daycare Packages'!$A:$G,7,FALSE)))</f>
        <v/>
      </c>
      <c r="G16647" s="15"/>
      <c r="H16647" s="15" t="str">
        <f t="shared" si="544"/>
        <v/>
      </c>
      <c r="I16647" s="198"/>
    </row>
    <row r="16648" spans="6:9" x14ac:dyDescent="0.3">
      <c r="F16648" s="15" t="str">
        <f>IF(ISBLANK($D16648),"",IF(ISBLANK($E16648),VLOOKUP($D16648,$J:$K,2,FALSE),VLOOKUP($E16648,'Daycare Packages'!$A:$G,7,FALSE)))</f>
        <v/>
      </c>
      <c r="G16648" s="15"/>
      <c r="H16648" s="15" t="str">
        <f t="shared" si="544"/>
        <v/>
      </c>
      <c r="I16648" s="198"/>
    </row>
    <row r="16649" spans="6:9" x14ac:dyDescent="0.3">
      <c r="F16649" s="15" t="str">
        <f>IF(ISBLANK($D16649),"",IF(ISBLANK($E16649),VLOOKUP($D16649,$J:$K,2,FALSE),VLOOKUP($E16649,'Daycare Packages'!$A:$G,7,FALSE)))</f>
        <v/>
      </c>
      <c r="G16649" s="15"/>
      <c r="H16649" s="15" t="str">
        <f t="shared" si="544"/>
        <v/>
      </c>
      <c r="I16649" s="198"/>
    </row>
    <row r="16650" spans="6:9" x14ac:dyDescent="0.3">
      <c r="F16650" s="15" t="str">
        <f>IF(ISBLANK($D16650),"",IF(ISBLANK($E16650),VLOOKUP($D16650,$J:$K,2,FALSE),VLOOKUP($E16650,'Daycare Packages'!$A:$G,7,FALSE)))</f>
        <v/>
      </c>
      <c r="G16650" s="15"/>
      <c r="H16650" s="15" t="str">
        <f t="shared" si="544"/>
        <v/>
      </c>
      <c r="I16650" s="198"/>
    </row>
    <row r="16651" spans="6:9" x14ac:dyDescent="0.3">
      <c r="F16651" s="15" t="str">
        <f>IF(ISBLANK($D16651),"",IF(ISBLANK($E16651),VLOOKUP($D16651,$J:$K,2,FALSE),VLOOKUP($E16651,'Daycare Packages'!$A:$G,7,FALSE)))</f>
        <v/>
      </c>
      <c r="G16651" s="15"/>
      <c r="H16651" s="15" t="str">
        <f t="shared" si="544"/>
        <v/>
      </c>
      <c r="I16651" s="198"/>
    </row>
    <row r="16652" spans="6:9" x14ac:dyDescent="0.3">
      <c r="F16652" s="15" t="str">
        <f>IF(ISBLANK($D16652),"",IF(ISBLANK($E16652),VLOOKUP($D16652,$J:$K,2,FALSE),VLOOKUP($E16652,'Daycare Packages'!$A:$G,7,FALSE)))</f>
        <v/>
      </c>
      <c r="G16652" s="15"/>
      <c r="H16652" s="15" t="str">
        <f t="shared" si="544"/>
        <v/>
      </c>
      <c r="I16652" s="198"/>
    </row>
    <row r="16653" spans="6:9" x14ac:dyDescent="0.3">
      <c r="F16653" s="15" t="str">
        <f>IF(ISBLANK($D16653),"",IF(ISBLANK($E16653),VLOOKUP($D16653,$J:$K,2,FALSE),VLOOKUP($E16653,'Daycare Packages'!$A:$G,7,FALSE)))</f>
        <v/>
      </c>
      <c r="G16653" s="15"/>
      <c r="H16653" s="15" t="str">
        <f t="shared" si="544"/>
        <v/>
      </c>
      <c r="I16653" s="198"/>
    </row>
    <row r="16654" spans="6:9" x14ac:dyDescent="0.3">
      <c r="F16654" s="15" t="str">
        <f>IF(ISBLANK($D16654),"",IF(ISBLANK($E16654),VLOOKUP($D16654,$J:$K,2,FALSE),VLOOKUP($E16654,'Daycare Packages'!$A:$G,7,FALSE)))</f>
        <v/>
      </c>
      <c r="G16654" s="15"/>
      <c r="H16654" s="15" t="str">
        <f t="shared" si="544"/>
        <v/>
      </c>
      <c r="I16654" s="198"/>
    </row>
    <row r="16655" spans="6:9" x14ac:dyDescent="0.3">
      <c r="F16655" s="15" t="str">
        <f>IF(ISBLANK($D16655),"",IF(ISBLANK($E16655),VLOOKUP($D16655,$J:$K,2,FALSE),VLOOKUP($E16655,'Daycare Packages'!$A:$G,7,FALSE)))</f>
        <v/>
      </c>
      <c r="G16655" s="15"/>
      <c r="H16655" s="15" t="str">
        <f t="shared" si="544"/>
        <v/>
      </c>
      <c r="I16655" s="198"/>
    </row>
    <row r="16656" spans="6:9" x14ac:dyDescent="0.3">
      <c r="F16656" s="15" t="str">
        <f>IF(ISBLANK($D16656),"",IF(ISBLANK($E16656),VLOOKUP($D16656,$J:$K,2,FALSE),VLOOKUP($E16656,'Daycare Packages'!$A:$G,7,FALSE)))</f>
        <v/>
      </c>
      <c r="G16656" s="15"/>
      <c r="H16656" s="15" t="str">
        <f t="shared" si="544"/>
        <v/>
      </c>
      <c r="I16656" s="198"/>
    </row>
    <row r="16657" spans="6:9" x14ac:dyDescent="0.3">
      <c r="F16657" s="15" t="str">
        <f>IF(ISBLANK($D16657),"",IF(ISBLANK($E16657),VLOOKUP($D16657,$J:$K,2,FALSE),VLOOKUP($E16657,'Daycare Packages'!$A:$G,7,FALSE)))</f>
        <v/>
      </c>
      <c r="G16657" s="15"/>
      <c r="H16657" s="15" t="str">
        <f t="shared" si="544"/>
        <v/>
      </c>
      <c r="I16657" s="198"/>
    </row>
    <row r="16658" spans="6:9" x14ac:dyDescent="0.3">
      <c r="F16658" s="15" t="str">
        <f>IF(ISBLANK($D16658),"",IF(ISBLANK($E16658),VLOOKUP($D16658,$J:$K,2,FALSE),VLOOKUP($E16658,'Daycare Packages'!$A:$G,7,FALSE)))</f>
        <v/>
      </c>
      <c r="G16658" s="15"/>
      <c r="H16658" s="15" t="str">
        <f t="shared" si="544"/>
        <v/>
      </c>
      <c r="I16658" s="198"/>
    </row>
    <row r="16659" spans="6:9" x14ac:dyDescent="0.3">
      <c r="F16659" s="15" t="str">
        <f>IF(ISBLANK($D16659),"",IF(ISBLANK($E16659),VLOOKUP($D16659,$J:$K,2,FALSE),VLOOKUP($E16659,'Daycare Packages'!$A:$G,7,FALSE)))</f>
        <v/>
      </c>
      <c r="G16659" s="15"/>
      <c r="H16659" s="15" t="str">
        <f t="shared" si="544"/>
        <v/>
      </c>
      <c r="I16659" s="198"/>
    </row>
    <row r="16660" spans="6:9" x14ac:dyDescent="0.3">
      <c r="F16660" s="15" t="str">
        <f>IF(ISBLANK($D16660),"",IF(ISBLANK($E16660),VLOOKUP($D16660,$J:$K,2,FALSE),VLOOKUP($E16660,'Daycare Packages'!$A:$G,7,FALSE)))</f>
        <v/>
      </c>
      <c r="G16660" s="15"/>
      <c r="H16660" s="15" t="str">
        <f t="shared" si="544"/>
        <v/>
      </c>
      <c r="I16660" s="198"/>
    </row>
    <row r="16661" spans="6:9" x14ac:dyDescent="0.3">
      <c r="F16661" s="15" t="str">
        <f>IF(ISBLANK($D16661),"",IF(ISBLANK($E16661),VLOOKUP($D16661,$J:$K,2,FALSE),VLOOKUP($E16661,'Daycare Packages'!$A:$G,7,FALSE)))</f>
        <v/>
      </c>
      <c r="G16661" s="15"/>
      <c r="H16661" s="15" t="str">
        <f t="shared" si="544"/>
        <v/>
      </c>
      <c r="I16661" s="198"/>
    </row>
    <row r="16662" spans="6:9" x14ac:dyDescent="0.3">
      <c r="F16662" s="15" t="str">
        <f>IF(ISBLANK($D16662),"",IF(ISBLANK($E16662),VLOOKUP($D16662,$J:$K,2,FALSE),VLOOKUP($E16662,'Daycare Packages'!$A:$G,7,FALSE)))</f>
        <v/>
      </c>
      <c r="G16662" s="15"/>
      <c r="H16662" s="15" t="str">
        <f t="shared" si="544"/>
        <v/>
      </c>
      <c r="I16662" s="198"/>
    </row>
    <row r="16663" spans="6:9" x14ac:dyDescent="0.3">
      <c r="F16663" s="15" t="str">
        <f>IF(ISBLANK($D16663),"",IF(ISBLANK($E16663),VLOOKUP($D16663,$J:$K,2,FALSE),VLOOKUP($E16663,'Daycare Packages'!$A:$G,7,FALSE)))</f>
        <v/>
      </c>
      <c r="G16663" s="15"/>
      <c r="H16663" s="15" t="str">
        <f t="shared" si="544"/>
        <v/>
      </c>
      <c r="I16663" s="198"/>
    </row>
    <row r="16664" spans="6:9" x14ac:dyDescent="0.3">
      <c r="F16664" s="15" t="str">
        <f>IF(ISBLANK($D16664),"",IF(ISBLANK($E16664),VLOOKUP($D16664,$J:$K,2,FALSE),VLOOKUP($E16664,'Daycare Packages'!$A:$G,7,FALSE)))</f>
        <v/>
      </c>
      <c r="G16664" s="15"/>
      <c r="H16664" s="15" t="str">
        <f t="shared" si="544"/>
        <v/>
      </c>
      <c r="I16664" s="198"/>
    </row>
    <row r="16665" spans="6:9" x14ac:dyDescent="0.3">
      <c r="F16665" s="15" t="str">
        <f>IF(ISBLANK($D16665),"",IF(ISBLANK($E16665),VLOOKUP($D16665,$J:$K,2,FALSE),VLOOKUP($E16665,'Daycare Packages'!$A:$G,7,FALSE)))</f>
        <v/>
      </c>
      <c r="G16665" s="15"/>
      <c r="H16665" s="15" t="str">
        <f t="shared" si="544"/>
        <v/>
      </c>
      <c r="I16665" s="198"/>
    </row>
    <row r="16666" spans="6:9" x14ac:dyDescent="0.3">
      <c r="F16666" s="15" t="str">
        <f>IF(ISBLANK($D16666),"",IF(ISBLANK($E16666),VLOOKUP($D16666,$J:$K,2,FALSE),VLOOKUP($E16666,'Daycare Packages'!$A:$G,7,FALSE)))</f>
        <v/>
      </c>
      <c r="G16666" s="15"/>
      <c r="H16666" s="15" t="str">
        <f t="shared" si="544"/>
        <v/>
      </c>
      <c r="I16666" s="198"/>
    </row>
    <row r="16667" spans="6:9" x14ac:dyDescent="0.3">
      <c r="F16667" s="15" t="str">
        <f>IF(ISBLANK($D16667),"",IF(ISBLANK($E16667),VLOOKUP($D16667,$J:$K,2,FALSE),VLOOKUP($E16667,'Daycare Packages'!$A:$G,7,FALSE)))</f>
        <v/>
      </c>
      <c r="G16667" s="15"/>
      <c r="H16667" s="15" t="str">
        <f t="shared" si="544"/>
        <v/>
      </c>
      <c r="I16667" s="198"/>
    </row>
    <row r="16668" spans="6:9" x14ac:dyDescent="0.3">
      <c r="F16668" s="15" t="str">
        <f>IF(ISBLANK($D16668),"",IF(ISBLANK($E16668),VLOOKUP($D16668,$J:$K,2,FALSE),VLOOKUP($E16668,'Daycare Packages'!$A:$G,7,FALSE)))</f>
        <v/>
      </c>
      <c r="G16668" s="15"/>
      <c r="H16668" s="15" t="str">
        <f t="shared" si="544"/>
        <v/>
      </c>
      <c r="I16668" s="198"/>
    </row>
    <row r="16669" spans="6:9" x14ac:dyDescent="0.3">
      <c r="F16669" s="15" t="str">
        <f>IF(ISBLANK($D16669),"",IF(ISBLANK($E16669),VLOOKUP($D16669,$J:$K,2,FALSE),VLOOKUP($E16669,'Daycare Packages'!$A:$G,7,FALSE)))</f>
        <v/>
      </c>
      <c r="G16669" s="15"/>
      <c r="H16669" s="15" t="str">
        <f t="shared" si="544"/>
        <v/>
      </c>
      <c r="I16669" s="198"/>
    </row>
    <row r="16670" spans="6:9" x14ac:dyDescent="0.3">
      <c r="F16670" s="15" t="str">
        <f>IF(ISBLANK($D16670),"",IF(ISBLANK($E16670),VLOOKUP($D16670,$J:$K,2,FALSE),VLOOKUP($E16670,'Daycare Packages'!$A:$G,7,FALSE)))</f>
        <v/>
      </c>
      <c r="G16670" s="15"/>
      <c r="H16670" s="15" t="str">
        <f t="shared" si="544"/>
        <v/>
      </c>
      <c r="I16670" s="198"/>
    </row>
    <row r="16671" spans="6:9" x14ac:dyDescent="0.3">
      <c r="F16671" s="15" t="str">
        <f>IF(ISBLANK($D16671),"",IF(ISBLANK($E16671),VLOOKUP($D16671,$J:$K,2,FALSE),VLOOKUP($E16671,'Daycare Packages'!$A:$G,7,FALSE)))</f>
        <v/>
      </c>
      <c r="G16671" s="15"/>
      <c r="H16671" s="15" t="str">
        <f t="shared" si="544"/>
        <v/>
      </c>
      <c r="I16671" s="198"/>
    </row>
    <row r="16672" spans="6:9" x14ac:dyDescent="0.3">
      <c r="F16672" s="15" t="str">
        <f>IF(ISBLANK($D16672),"",IF(ISBLANK($E16672),VLOOKUP($D16672,$J:$K,2,FALSE),VLOOKUP($E16672,'Daycare Packages'!$A:$G,7,FALSE)))</f>
        <v/>
      </c>
      <c r="G16672" s="15"/>
      <c r="H16672" s="15" t="str">
        <f t="shared" si="544"/>
        <v/>
      </c>
      <c r="I16672" s="198"/>
    </row>
    <row r="16673" spans="6:9" x14ac:dyDescent="0.3">
      <c r="F16673" s="15" t="str">
        <f>IF(ISBLANK($D16673),"",IF(ISBLANK($E16673),VLOOKUP($D16673,$J:$K,2,FALSE),VLOOKUP($E16673,'Daycare Packages'!$A:$G,7,FALSE)))</f>
        <v/>
      </c>
      <c r="G16673" s="15"/>
      <c r="H16673" s="15" t="str">
        <f t="shared" ref="H16673:H16736" si="545">IF(ISBLANK(D16673),"",SUM(F16673:G16673))</f>
        <v/>
      </c>
      <c r="I16673" s="198"/>
    </row>
    <row r="16674" spans="6:9" x14ac:dyDescent="0.3">
      <c r="F16674" s="15" t="str">
        <f>IF(ISBLANK($D16674),"",IF(ISBLANK($E16674),VLOOKUP($D16674,$J:$K,2,FALSE),VLOOKUP($E16674,'Daycare Packages'!$A:$G,7,FALSE)))</f>
        <v/>
      </c>
      <c r="G16674" s="15"/>
      <c r="H16674" s="15" t="str">
        <f t="shared" si="545"/>
        <v/>
      </c>
      <c r="I16674" s="198"/>
    </row>
    <row r="16675" spans="6:9" x14ac:dyDescent="0.3">
      <c r="F16675" s="15" t="str">
        <f>IF(ISBLANK($D16675),"",IF(ISBLANK($E16675),VLOOKUP($D16675,$J:$K,2,FALSE),VLOOKUP($E16675,'Daycare Packages'!$A:$G,7,FALSE)))</f>
        <v/>
      </c>
      <c r="G16675" s="15"/>
      <c r="H16675" s="15" t="str">
        <f t="shared" si="545"/>
        <v/>
      </c>
      <c r="I16675" s="198"/>
    </row>
    <row r="16676" spans="6:9" x14ac:dyDescent="0.3">
      <c r="F16676" s="15" t="str">
        <f>IF(ISBLANK($D16676),"",IF(ISBLANK($E16676),VLOOKUP($D16676,$J:$K,2,FALSE),VLOOKUP($E16676,'Daycare Packages'!$A:$G,7,FALSE)))</f>
        <v/>
      </c>
      <c r="G16676" s="15"/>
      <c r="H16676" s="15" t="str">
        <f t="shared" si="545"/>
        <v/>
      </c>
      <c r="I16676" s="198"/>
    </row>
    <row r="16677" spans="6:9" x14ac:dyDescent="0.3">
      <c r="F16677" s="15" t="str">
        <f>IF(ISBLANK($D16677),"",IF(ISBLANK($E16677),VLOOKUP($D16677,$J:$K,2,FALSE),VLOOKUP($E16677,'Daycare Packages'!$A:$G,7,FALSE)))</f>
        <v/>
      </c>
      <c r="G16677" s="15"/>
      <c r="H16677" s="15" t="str">
        <f t="shared" si="545"/>
        <v/>
      </c>
      <c r="I16677" s="198"/>
    </row>
    <row r="16678" spans="6:9" x14ac:dyDescent="0.3">
      <c r="F16678" s="15" t="str">
        <f>IF(ISBLANK($D16678),"",IF(ISBLANK($E16678),VLOOKUP($D16678,$J:$K,2,FALSE),VLOOKUP($E16678,'Daycare Packages'!$A:$G,7,FALSE)))</f>
        <v/>
      </c>
      <c r="G16678" s="15"/>
      <c r="H16678" s="15" t="str">
        <f t="shared" si="545"/>
        <v/>
      </c>
      <c r="I16678" s="198"/>
    </row>
    <row r="16679" spans="6:9" x14ac:dyDescent="0.3">
      <c r="F16679" s="15" t="str">
        <f>IF(ISBLANK($D16679),"",IF(ISBLANK($E16679),VLOOKUP($D16679,$J:$K,2,FALSE),VLOOKUP($E16679,'Daycare Packages'!$A:$G,7,FALSE)))</f>
        <v/>
      </c>
      <c r="G16679" s="15"/>
      <c r="H16679" s="15" t="str">
        <f t="shared" si="545"/>
        <v/>
      </c>
      <c r="I16679" s="198"/>
    </row>
    <row r="16680" spans="6:9" x14ac:dyDescent="0.3">
      <c r="F16680" s="15" t="str">
        <f>IF(ISBLANK($D16680),"",IF(ISBLANK($E16680),VLOOKUP($D16680,$J:$K,2,FALSE),VLOOKUP($E16680,'Daycare Packages'!$A:$G,7,FALSE)))</f>
        <v/>
      </c>
      <c r="G16680" s="15"/>
      <c r="H16680" s="15" t="str">
        <f t="shared" si="545"/>
        <v/>
      </c>
      <c r="I16680" s="198"/>
    </row>
    <row r="16681" spans="6:9" x14ac:dyDescent="0.3">
      <c r="F16681" s="15" t="str">
        <f>IF(ISBLANK($D16681),"",IF(ISBLANK($E16681),VLOOKUP($D16681,$J:$K,2,FALSE),VLOOKUP($E16681,'Daycare Packages'!$A:$G,7,FALSE)))</f>
        <v/>
      </c>
      <c r="G16681" s="15"/>
      <c r="H16681" s="15" t="str">
        <f t="shared" si="545"/>
        <v/>
      </c>
      <c r="I16681" s="198"/>
    </row>
    <row r="16682" spans="6:9" x14ac:dyDescent="0.3">
      <c r="F16682" s="15" t="str">
        <f>IF(ISBLANK($D16682),"",IF(ISBLANK($E16682),VLOOKUP($D16682,$J:$K,2,FALSE),VLOOKUP($E16682,'Daycare Packages'!$A:$G,7,FALSE)))</f>
        <v/>
      </c>
      <c r="G16682" s="15"/>
      <c r="H16682" s="15" t="str">
        <f t="shared" si="545"/>
        <v/>
      </c>
      <c r="I16682" s="198"/>
    </row>
    <row r="16683" spans="6:9" x14ac:dyDescent="0.3">
      <c r="F16683" s="15" t="str">
        <f>IF(ISBLANK($D16683),"",IF(ISBLANK($E16683),VLOOKUP($D16683,$J:$K,2,FALSE),VLOOKUP($E16683,'Daycare Packages'!$A:$G,7,FALSE)))</f>
        <v/>
      </c>
      <c r="G16683" s="15"/>
      <c r="H16683" s="15" t="str">
        <f t="shared" si="545"/>
        <v/>
      </c>
      <c r="I16683" s="198"/>
    </row>
    <row r="16684" spans="6:9" x14ac:dyDescent="0.3">
      <c r="F16684" s="15" t="str">
        <f>IF(ISBLANK($D16684),"",IF(ISBLANK($E16684),VLOOKUP($D16684,$J:$K,2,FALSE),VLOOKUP($E16684,'Daycare Packages'!$A:$G,7,FALSE)))</f>
        <v/>
      </c>
      <c r="G16684" s="15"/>
      <c r="H16684" s="15" t="str">
        <f t="shared" si="545"/>
        <v/>
      </c>
      <c r="I16684" s="198"/>
    </row>
    <row r="16685" spans="6:9" x14ac:dyDescent="0.3">
      <c r="F16685" s="15" t="str">
        <f>IF(ISBLANK($D16685),"",IF(ISBLANK($E16685),VLOOKUP($D16685,$J:$K,2,FALSE),VLOOKUP($E16685,'Daycare Packages'!$A:$G,7,FALSE)))</f>
        <v/>
      </c>
      <c r="G16685" s="15"/>
      <c r="H16685" s="15" t="str">
        <f t="shared" si="545"/>
        <v/>
      </c>
      <c r="I16685" s="198"/>
    </row>
    <row r="16686" spans="6:9" x14ac:dyDescent="0.3">
      <c r="F16686" s="15" t="str">
        <f>IF(ISBLANK($D16686),"",IF(ISBLANK($E16686),VLOOKUP($D16686,$J:$K,2,FALSE),VLOOKUP($E16686,'Daycare Packages'!$A:$G,7,FALSE)))</f>
        <v/>
      </c>
      <c r="G16686" s="15"/>
      <c r="H16686" s="15" t="str">
        <f t="shared" si="545"/>
        <v/>
      </c>
      <c r="I16686" s="198"/>
    </row>
    <row r="16687" spans="6:9" x14ac:dyDescent="0.3">
      <c r="F16687" s="15" t="str">
        <f>IF(ISBLANK($D16687),"",IF(ISBLANK($E16687),VLOOKUP($D16687,$J:$K,2,FALSE),VLOOKUP($E16687,'Daycare Packages'!$A:$G,7,FALSE)))</f>
        <v/>
      </c>
      <c r="G16687" s="15"/>
      <c r="H16687" s="15" t="str">
        <f t="shared" si="545"/>
        <v/>
      </c>
      <c r="I16687" s="198"/>
    </row>
    <row r="16688" spans="6:9" x14ac:dyDescent="0.3">
      <c r="F16688" s="15" t="str">
        <f>IF(ISBLANK($D16688),"",IF(ISBLANK($E16688),VLOOKUP($D16688,$J:$K,2,FALSE),VLOOKUP($E16688,'Daycare Packages'!$A:$G,7,FALSE)))</f>
        <v/>
      </c>
      <c r="G16688" s="15"/>
      <c r="H16688" s="15" t="str">
        <f t="shared" si="545"/>
        <v/>
      </c>
      <c r="I16688" s="198"/>
    </row>
    <row r="16689" spans="6:9" x14ac:dyDescent="0.3">
      <c r="F16689" s="15" t="str">
        <f>IF(ISBLANK($D16689),"",IF(ISBLANK($E16689),VLOOKUP($D16689,$J:$K,2,FALSE),VLOOKUP($E16689,'Daycare Packages'!$A:$G,7,FALSE)))</f>
        <v/>
      </c>
      <c r="G16689" s="15"/>
      <c r="H16689" s="15" t="str">
        <f t="shared" si="545"/>
        <v/>
      </c>
      <c r="I16689" s="198"/>
    </row>
    <row r="16690" spans="6:9" x14ac:dyDescent="0.3">
      <c r="F16690" s="15" t="str">
        <f>IF(ISBLANK($D16690),"",IF(ISBLANK($E16690),VLOOKUP($D16690,$J:$K,2,FALSE),VLOOKUP($E16690,'Daycare Packages'!$A:$G,7,FALSE)))</f>
        <v/>
      </c>
      <c r="G16690" s="15"/>
      <c r="H16690" s="15" t="str">
        <f t="shared" si="545"/>
        <v/>
      </c>
      <c r="I16690" s="198"/>
    </row>
    <row r="16691" spans="6:9" x14ac:dyDescent="0.3">
      <c r="F16691" s="15" t="str">
        <f>IF(ISBLANK($D16691),"",IF(ISBLANK($E16691),VLOOKUP($D16691,$J:$K,2,FALSE),VLOOKUP($E16691,'Daycare Packages'!$A:$G,7,FALSE)))</f>
        <v/>
      </c>
      <c r="G16691" s="15"/>
      <c r="H16691" s="15" t="str">
        <f t="shared" si="545"/>
        <v/>
      </c>
      <c r="I16691" s="198"/>
    </row>
    <row r="16692" spans="6:9" x14ac:dyDescent="0.3">
      <c r="F16692" s="15" t="str">
        <f>IF(ISBLANK($D16692),"",IF(ISBLANK($E16692),VLOOKUP($D16692,$J:$K,2,FALSE),VLOOKUP($E16692,'Daycare Packages'!$A:$G,7,FALSE)))</f>
        <v/>
      </c>
      <c r="G16692" s="15"/>
      <c r="H16692" s="15" t="str">
        <f t="shared" si="545"/>
        <v/>
      </c>
      <c r="I16692" s="198"/>
    </row>
    <row r="16693" spans="6:9" x14ac:dyDescent="0.3">
      <c r="F16693" s="15" t="str">
        <f>IF(ISBLANK($D16693),"",IF(ISBLANK($E16693),VLOOKUP($D16693,$J:$K,2,FALSE),VLOOKUP($E16693,'Daycare Packages'!$A:$G,7,FALSE)))</f>
        <v/>
      </c>
      <c r="G16693" s="15"/>
      <c r="H16693" s="15" t="str">
        <f t="shared" si="545"/>
        <v/>
      </c>
      <c r="I16693" s="198"/>
    </row>
    <row r="16694" spans="6:9" x14ac:dyDescent="0.3">
      <c r="F16694" s="15" t="str">
        <f>IF(ISBLANK($D16694),"",IF(ISBLANK($E16694),VLOOKUP($D16694,$J:$K,2,FALSE),VLOOKUP($E16694,'Daycare Packages'!$A:$G,7,FALSE)))</f>
        <v/>
      </c>
      <c r="G16694" s="15"/>
      <c r="H16694" s="15" t="str">
        <f t="shared" si="545"/>
        <v/>
      </c>
      <c r="I16694" s="198"/>
    </row>
    <row r="16695" spans="6:9" x14ac:dyDescent="0.3">
      <c r="F16695" s="15" t="str">
        <f>IF(ISBLANK($D16695),"",IF(ISBLANK($E16695),VLOOKUP($D16695,$J:$K,2,FALSE),VLOOKUP($E16695,'Daycare Packages'!$A:$G,7,FALSE)))</f>
        <v/>
      </c>
      <c r="G16695" s="15"/>
      <c r="H16695" s="15" t="str">
        <f t="shared" si="545"/>
        <v/>
      </c>
      <c r="I16695" s="198"/>
    </row>
    <row r="16696" spans="6:9" x14ac:dyDescent="0.3">
      <c r="F16696" s="15" t="str">
        <f>IF(ISBLANK($D16696),"",IF(ISBLANK($E16696),VLOOKUP($D16696,$J:$K,2,FALSE),VLOOKUP($E16696,'Daycare Packages'!$A:$G,7,FALSE)))</f>
        <v/>
      </c>
      <c r="G16696" s="15"/>
      <c r="H16696" s="15" t="str">
        <f t="shared" si="545"/>
        <v/>
      </c>
      <c r="I16696" s="198"/>
    </row>
    <row r="16697" spans="6:9" x14ac:dyDescent="0.3">
      <c r="F16697" s="15" t="str">
        <f>IF(ISBLANK($D16697),"",IF(ISBLANK($E16697),VLOOKUP($D16697,$J:$K,2,FALSE),VLOOKUP($E16697,'Daycare Packages'!$A:$G,7,FALSE)))</f>
        <v/>
      </c>
      <c r="G16697" s="15"/>
      <c r="H16697" s="15" t="str">
        <f t="shared" si="545"/>
        <v/>
      </c>
      <c r="I16697" s="198"/>
    </row>
    <row r="16698" spans="6:9" x14ac:dyDescent="0.3">
      <c r="F16698" s="15" t="str">
        <f>IF(ISBLANK($D16698),"",IF(ISBLANK($E16698),VLOOKUP($D16698,$J:$K,2,FALSE),VLOOKUP($E16698,'Daycare Packages'!$A:$G,7,FALSE)))</f>
        <v/>
      </c>
      <c r="G16698" s="15"/>
      <c r="H16698" s="15" t="str">
        <f t="shared" si="545"/>
        <v/>
      </c>
      <c r="I16698" s="198"/>
    </row>
    <row r="16699" spans="6:9" x14ac:dyDescent="0.3">
      <c r="F16699" s="15" t="str">
        <f>IF(ISBLANK($D16699),"",IF(ISBLANK($E16699),VLOOKUP($D16699,$J:$K,2,FALSE),VLOOKUP($E16699,'Daycare Packages'!$A:$G,7,FALSE)))</f>
        <v/>
      </c>
      <c r="G16699" s="15"/>
      <c r="H16699" s="15" t="str">
        <f t="shared" si="545"/>
        <v/>
      </c>
      <c r="I16699" s="198"/>
    </row>
    <row r="16700" spans="6:9" x14ac:dyDescent="0.3">
      <c r="F16700" s="15" t="str">
        <f>IF(ISBLANK($D16700),"",IF(ISBLANK($E16700),VLOOKUP($D16700,$J:$K,2,FALSE),VLOOKUP($E16700,'Daycare Packages'!$A:$G,7,FALSE)))</f>
        <v/>
      </c>
      <c r="G16700" s="15"/>
      <c r="H16700" s="15" t="str">
        <f t="shared" si="545"/>
        <v/>
      </c>
      <c r="I16700" s="198"/>
    </row>
    <row r="16701" spans="6:9" x14ac:dyDescent="0.3">
      <c r="F16701" s="15" t="str">
        <f>IF(ISBLANK($D16701),"",IF(ISBLANK($E16701),VLOOKUP($D16701,$J:$K,2,FALSE),VLOOKUP($E16701,'Daycare Packages'!$A:$G,7,FALSE)))</f>
        <v/>
      </c>
      <c r="G16701" s="15"/>
      <c r="H16701" s="15" t="str">
        <f t="shared" si="545"/>
        <v/>
      </c>
      <c r="I16701" s="198"/>
    </row>
    <row r="16702" spans="6:9" x14ac:dyDescent="0.3">
      <c r="F16702" s="15" t="str">
        <f>IF(ISBLANK($D16702),"",IF(ISBLANK($E16702),VLOOKUP($D16702,$J:$K,2,FALSE),VLOOKUP($E16702,'Daycare Packages'!$A:$G,7,FALSE)))</f>
        <v/>
      </c>
      <c r="G16702" s="15"/>
      <c r="H16702" s="15" t="str">
        <f t="shared" si="545"/>
        <v/>
      </c>
      <c r="I16702" s="198"/>
    </row>
    <row r="16703" spans="6:9" x14ac:dyDescent="0.3">
      <c r="F16703" s="15" t="str">
        <f>IF(ISBLANK($D16703),"",IF(ISBLANK($E16703),VLOOKUP($D16703,$J:$K,2,FALSE),VLOOKUP($E16703,'Daycare Packages'!$A:$G,7,FALSE)))</f>
        <v/>
      </c>
      <c r="G16703" s="15"/>
      <c r="H16703" s="15" t="str">
        <f t="shared" si="545"/>
        <v/>
      </c>
      <c r="I16703" s="198"/>
    </row>
    <row r="16704" spans="6:9" x14ac:dyDescent="0.3">
      <c r="F16704" s="15" t="str">
        <f>IF(ISBLANK($D16704),"",IF(ISBLANK($E16704),VLOOKUP($D16704,$J:$K,2,FALSE),VLOOKUP($E16704,'Daycare Packages'!$A:$G,7,FALSE)))</f>
        <v/>
      </c>
      <c r="G16704" s="15"/>
      <c r="H16704" s="15" t="str">
        <f t="shared" si="545"/>
        <v/>
      </c>
      <c r="I16704" s="198"/>
    </row>
    <row r="16705" spans="6:9" x14ac:dyDescent="0.3">
      <c r="F16705" s="15" t="str">
        <f>IF(ISBLANK($D16705),"",IF(ISBLANK($E16705),VLOOKUP($D16705,$J:$K,2,FALSE),VLOOKUP($E16705,'Daycare Packages'!$A:$G,7,FALSE)))</f>
        <v/>
      </c>
      <c r="G16705" s="15"/>
      <c r="H16705" s="15" t="str">
        <f t="shared" si="545"/>
        <v/>
      </c>
      <c r="I16705" s="198"/>
    </row>
    <row r="16706" spans="6:9" x14ac:dyDescent="0.3">
      <c r="F16706" s="15" t="str">
        <f>IF(ISBLANK($D16706),"",IF(ISBLANK($E16706),VLOOKUP($D16706,$J:$K,2,FALSE),VLOOKUP($E16706,'Daycare Packages'!$A:$G,7,FALSE)))</f>
        <v/>
      </c>
      <c r="G16706" s="15"/>
      <c r="H16706" s="15" t="str">
        <f t="shared" si="545"/>
        <v/>
      </c>
      <c r="I16706" s="198"/>
    </row>
    <row r="16707" spans="6:9" x14ac:dyDescent="0.3">
      <c r="F16707" s="15" t="str">
        <f>IF(ISBLANK($D16707),"",IF(ISBLANK($E16707),VLOOKUP($D16707,$J:$K,2,FALSE),VLOOKUP($E16707,'Daycare Packages'!$A:$G,7,FALSE)))</f>
        <v/>
      </c>
      <c r="G16707" s="15"/>
      <c r="H16707" s="15" t="str">
        <f t="shared" si="545"/>
        <v/>
      </c>
      <c r="I16707" s="198"/>
    </row>
    <row r="16708" spans="6:9" x14ac:dyDescent="0.3">
      <c r="F16708" s="15" t="str">
        <f>IF(ISBLANK($D16708),"",IF(ISBLANK($E16708),VLOOKUP($D16708,$J:$K,2,FALSE),VLOOKUP($E16708,'Daycare Packages'!$A:$G,7,FALSE)))</f>
        <v/>
      </c>
      <c r="G16708" s="15"/>
      <c r="H16708" s="15" t="str">
        <f t="shared" si="545"/>
        <v/>
      </c>
      <c r="I16708" s="198"/>
    </row>
    <row r="16709" spans="6:9" x14ac:dyDescent="0.3">
      <c r="F16709" s="15" t="str">
        <f>IF(ISBLANK($D16709),"",IF(ISBLANK($E16709),VLOOKUP($D16709,$J:$K,2,FALSE),VLOOKUP($E16709,'Daycare Packages'!$A:$G,7,FALSE)))</f>
        <v/>
      </c>
      <c r="G16709" s="15"/>
      <c r="H16709" s="15" t="str">
        <f t="shared" si="545"/>
        <v/>
      </c>
      <c r="I16709" s="198"/>
    </row>
    <row r="16710" spans="6:9" x14ac:dyDescent="0.3">
      <c r="F16710" s="15" t="str">
        <f>IF(ISBLANK($D16710),"",IF(ISBLANK($E16710),VLOOKUP($D16710,$J:$K,2,FALSE),VLOOKUP($E16710,'Daycare Packages'!$A:$G,7,FALSE)))</f>
        <v/>
      </c>
      <c r="G16710" s="15"/>
      <c r="H16710" s="15" t="str">
        <f t="shared" si="545"/>
        <v/>
      </c>
      <c r="I16710" s="198"/>
    </row>
    <row r="16711" spans="6:9" x14ac:dyDescent="0.3">
      <c r="F16711" s="15" t="str">
        <f>IF(ISBLANK($D16711),"",IF(ISBLANK($E16711),VLOOKUP($D16711,$J:$K,2,FALSE),VLOOKUP($E16711,'Daycare Packages'!$A:$G,7,FALSE)))</f>
        <v/>
      </c>
      <c r="G16711" s="15"/>
      <c r="H16711" s="15" t="str">
        <f t="shared" si="545"/>
        <v/>
      </c>
      <c r="I16711" s="198"/>
    </row>
    <row r="16712" spans="6:9" x14ac:dyDescent="0.3">
      <c r="F16712" s="15" t="str">
        <f>IF(ISBLANK($D16712),"",IF(ISBLANK($E16712),VLOOKUP($D16712,$J:$K,2,FALSE),VLOOKUP($E16712,'Daycare Packages'!$A:$G,7,FALSE)))</f>
        <v/>
      </c>
      <c r="G16712" s="15"/>
      <c r="H16712" s="15" t="str">
        <f t="shared" si="545"/>
        <v/>
      </c>
      <c r="I16712" s="198"/>
    </row>
    <row r="16713" spans="6:9" x14ac:dyDescent="0.3">
      <c r="F16713" s="15" t="str">
        <f>IF(ISBLANK($D16713),"",IF(ISBLANK($E16713),VLOOKUP($D16713,$J:$K,2,FALSE),VLOOKUP($E16713,'Daycare Packages'!$A:$G,7,FALSE)))</f>
        <v/>
      </c>
      <c r="G16713" s="15"/>
      <c r="H16713" s="15" t="str">
        <f t="shared" si="545"/>
        <v/>
      </c>
      <c r="I16713" s="198"/>
    </row>
    <row r="16714" spans="6:9" x14ac:dyDescent="0.3">
      <c r="F16714" s="15" t="str">
        <f>IF(ISBLANK($D16714),"",IF(ISBLANK($E16714),VLOOKUP($D16714,$J:$K,2,FALSE),VLOOKUP($E16714,'Daycare Packages'!$A:$G,7,FALSE)))</f>
        <v/>
      </c>
      <c r="G16714" s="15"/>
      <c r="H16714" s="15" t="str">
        <f t="shared" si="545"/>
        <v/>
      </c>
      <c r="I16714" s="198"/>
    </row>
    <row r="16715" spans="6:9" x14ac:dyDescent="0.3">
      <c r="F16715" s="15" t="str">
        <f>IF(ISBLANK($D16715),"",IF(ISBLANK($E16715),VLOOKUP($D16715,$J:$K,2,FALSE),VLOOKUP($E16715,'Daycare Packages'!$A:$G,7,FALSE)))</f>
        <v/>
      </c>
      <c r="G16715" s="15"/>
      <c r="H16715" s="15" t="str">
        <f t="shared" si="545"/>
        <v/>
      </c>
      <c r="I16715" s="198"/>
    </row>
    <row r="16716" spans="6:9" x14ac:dyDescent="0.3">
      <c r="F16716" s="15" t="str">
        <f>IF(ISBLANK($D16716),"",IF(ISBLANK($E16716),VLOOKUP($D16716,$J:$K,2,FALSE),VLOOKUP($E16716,'Daycare Packages'!$A:$G,7,FALSE)))</f>
        <v/>
      </c>
      <c r="G16716" s="15"/>
      <c r="H16716" s="15" t="str">
        <f t="shared" si="545"/>
        <v/>
      </c>
      <c r="I16716" s="198"/>
    </row>
    <row r="16717" spans="6:9" x14ac:dyDescent="0.3">
      <c r="F16717" s="15" t="str">
        <f>IF(ISBLANK($D16717),"",IF(ISBLANK($E16717),VLOOKUP($D16717,$J:$K,2,FALSE),VLOOKUP($E16717,'Daycare Packages'!$A:$G,7,FALSE)))</f>
        <v/>
      </c>
      <c r="G16717" s="15"/>
      <c r="H16717" s="15" t="str">
        <f t="shared" si="545"/>
        <v/>
      </c>
      <c r="I16717" s="198"/>
    </row>
    <row r="16718" spans="6:9" x14ac:dyDescent="0.3">
      <c r="F16718" s="15" t="str">
        <f>IF(ISBLANK($D16718),"",IF(ISBLANK($E16718),VLOOKUP($D16718,$J:$K,2,FALSE),VLOOKUP($E16718,'Daycare Packages'!$A:$G,7,FALSE)))</f>
        <v/>
      </c>
      <c r="G16718" s="15"/>
      <c r="H16718" s="15" t="str">
        <f t="shared" si="545"/>
        <v/>
      </c>
      <c r="I16718" s="198"/>
    </row>
    <row r="16719" spans="6:9" x14ac:dyDescent="0.3">
      <c r="F16719" s="15" t="str">
        <f>IF(ISBLANK($D16719),"",IF(ISBLANK($E16719),VLOOKUP($D16719,$J:$K,2,FALSE),VLOOKUP($E16719,'Daycare Packages'!$A:$G,7,FALSE)))</f>
        <v/>
      </c>
      <c r="G16719" s="15"/>
      <c r="H16719" s="15" t="str">
        <f t="shared" si="545"/>
        <v/>
      </c>
      <c r="I16719" s="198"/>
    </row>
    <row r="16720" spans="6:9" x14ac:dyDescent="0.3">
      <c r="F16720" s="15" t="str">
        <f>IF(ISBLANK($D16720),"",IF(ISBLANK($E16720),VLOOKUP($D16720,$J:$K,2,FALSE),VLOOKUP($E16720,'Daycare Packages'!$A:$G,7,FALSE)))</f>
        <v/>
      </c>
      <c r="G16720" s="15"/>
      <c r="H16720" s="15" t="str">
        <f t="shared" si="545"/>
        <v/>
      </c>
      <c r="I16720" s="198"/>
    </row>
    <row r="16721" spans="6:9" x14ac:dyDescent="0.3">
      <c r="F16721" s="15" t="str">
        <f>IF(ISBLANK($D16721),"",IF(ISBLANK($E16721),VLOOKUP($D16721,$J:$K,2,FALSE),VLOOKUP($E16721,'Daycare Packages'!$A:$G,7,FALSE)))</f>
        <v/>
      </c>
      <c r="G16721" s="15"/>
      <c r="H16721" s="15" t="str">
        <f t="shared" si="545"/>
        <v/>
      </c>
      <c r="I16721" s="198"/>
    </row>
    <row r="16722" spans="6:9" x14ac:dyDescent="0.3">
      <c r="F16722" s="15" t="str">
        <f>IF(ISBLANK($D16722),"",IF(ISBLANK($E16722),VLOOKUP($D16722,$J:$K,2,FALSE),VLOOKUP($E16722,'Daycare Packages'!$A:$G,7,FALSE)))</f>
        <v/>
      </c>
      <c r="G16722" s="15"/>
      <c r="H16722" s="15" t="str">
        <f t="shared" si="545"/>
        <v/>
      </c>
      <c r="I16722" s="198"/>
    </row>
    <row r="16723" spans="6:9" x14ac:dyDescent="0.3">
      <c r="F16723" s="15" t="str">
        <f>IF(ISBLANK($D16723),"",IF(ISBLANK($E16723),VLOOKUP($D16723,$J:$K,2,FALSE),VLOOKUP($E16723,'Daycare Packages'!$A:$G,7,FALSE)))</f>
        <v/>
      </c>
      <c r="G16723" s="15"/>
      <c r="H16723" s="15" t="str">
        <f t="shared" si="545"/>
        <v/>
      </c>
      <c r="I16723" s="198"/>
    </row>
    <row r="16724" spans="6:9" x14ac:dyDescent="0.3">
      <c r="F16724" s="15" t="str">
        <f>IF(ISBLANK($D16724),"",IF(ISBLANK($E16724),VLOOKUP($D16724,$J:$K,2,FALSE),VLOOKUP($E16724,'Daycare Packages'!$A:$G,7,FALSE)))</f>
        <v/>
      </c>
      <c r="G16724" s="15"/>
      <c r="H16724" s="15" t="str">
        <f t="shared" si="545"/>
        <v/>
      </c>
      <c r="I16724" s="198"/>
    </row>
    <row r="16725" spans="6:9" x14ac:dyDescent="0.3">
      <c r="F16725" s="15" t="str">
        <f>IF(ISBLANK($D16725),"",IF(ISBLANK($E16725),VLOOKUP($D16725,$J:$K,2,FALSE),VLOOKUP($E16725,'Daycare Packages'!$A:$G,7,FALSE)))</f>
        <v/>
      </c>
      <c r="G16725" s="15"/>
      <c r="H16725" s="15" t="str">
        <f t="shared" si="545"/>
        <v/>
      </c>
      <c r="I16725" s="198"/>
    </row>
    <row r="16726" spans="6:9" x14ac:dyDescent="0.3">
      <c r="F16726" s="15" t="str">
        <f>IF(ISBLANK($D16726),"",IF(ISBLANK($E16726),VLOOKUP($D16726,$J:$K,2,FALSE),VLOOKUP($E16726,'Daycare Packages'!$A:$G,7,FALSE)))</f>
        <v/>
      </c>
      <c r="G16726" s="15"/>
      <c r="H16726" s="15" t="str">
        <f t="shared" si="545"/>
        <v/>
      </c>
      <c r="I16726" s="198"/>
    </row>
    <row r="16727" spans="6:9" x14ac:dyDescent="0.3">
      <c r="F16727" s="15" t="str">
        <f>IF(ISBLANK($D16727),"",IF(ISBLANK($E16727),VLOOKUP($D16727,$J:$K,2,FALSE),VLOOKUP($E16727,'Daycare Packages'!$A:$G,7,FALSE)))</f>
        <v/>
      </c>
      <c r="G16727" s="15"/>
      <c r="H16727" s="15" t="str">
        <f t="shared" si="545"/>
        <v/>
      </c>
      <c r="I16727" s="198"/>
    </row>
    <row r="16728" spans="6:9" x14ac:dyDescent="0.3">
      <c r="F16728" s="15" t="str">
        <f>IF(ISBLANK($D16728),"",IF(ISBLANK($E16728),VLOOKUP($D16728,$J:$K,2,FALSE),VLOOKUP($E16728,'Daycare Packages'!$A:$G,7,FALSE)))</f>
        <v/>
      </c>
      <c r="G16728" s="15"/>
      <c r="H16728" s="15" t="str">
        <f t="shared" si="545"/>
        <v/>
      </c>
      <c r="I16728" s="198"/>
    </row>
    <row r="16729" spans="6:9" x14ac:dyDescent="0.3">
      <c r="F16729" s="15" t="str">
        <f>IF(ISBLANK($D16729),"",IF(ISBLANK($E16729),VLOOKUP($D16729,$J:$K,2,FALSE),VLOOKUP($E16729,'Daycare Packages'!$A:$G,7,FALSE)))</f>
        <v/>
      </c>
      <c r="G16729" s="15"/>
      <c r="H16729" s="15" t="str">
        <f t="shared" si="545"/>
        <v/>
      </c>
      <c r="I16729" s="198"/>
    </row>
    <row r="16730" spans="6:9" x14ac:dyDescent="0.3">
      <c r="F16730" s="15" t="str">
        <f>IF(ISBLANK($D16730),"",IF(ISBLANK($E16730),VLOOKUP($D16730,$J:$K,2,FALSE),VLOOKUP($E16730,'Daycare Packages'!$A:$G,7,FALSE)))</f>
        <v/>
      </c>
      <c r="G16730" s="15"/>
      <c r="H16730" s="15" t="str">
        <f t="shared" si="545"/>
        <v/>
      </c>
      <c r="I16730" s="198"/>
    </row>
    <row r="16731" spans="6:9" x14ac:dyDescent="0.3">
      <c r="F16731" s="15" t="str">
        <f>IF(ISBLANK($D16731),"",IF(ISBLANK($E16731),VLOOKUP($D16731,$J:$K,2,FALSE),VLOOKUP($E16731,'Daycare Packages'!$A:$G,7,FALSE)))</f>
        <v/>
      </c>
      <c r="G16731" s="15"/>
      <c r="H16731" s="15" t="str">
        <f t="shared" si="545"/>
        <v/>
      </c>
      <c r="I16731" s="198"/>
    </row>
    <row r="16732" spans="6:9" x14ac:dyDescent="0.3">
      <c r="F16732" s="15" t="str">
        <f>IF(ISBLANK($D16732),"",IF(ISBLANK($E16732),VLOOKUP($D16732,$J:$K,2,FALSE),VLOOKUP($E16732,'Daycare Packages'!$A:$G,7,FALSE)))</f>
        <v/>
      </c>
      <c r="G16732" s="15"/>
      <c r="H16732" s="15" t="str">
        <f t="shared" si="545"/>
        <v/>
      </c>
      <c r="I16732" s="198"/>
    </row>
    <row r="16733" spans="6:9" x14ac:dyDescent="0.3">
      <c r="F16733" s="15" t="str">
        <f>IF(ISBLANK($D16733),"",IF(ISBLANK($E16733),VLOOKUP($D16733,$J:$K,2,FALSE),VLOOKUP($E16733,'Daycare Packages'!$A:$G,7,FALSE)))</f>
        <v/>
      </c>
      <c r="G16733" s="15"/>
      <c r="H16733" s="15" t="str">
        <f t="shared" si="545"/>
        <v/>
      </c>
      <c r="I16733" s="198"/>
    </row>
    <row r="16734" spans="6:9" x14ac:dyDescent="0.3">
      <c r="F16734" s="15" t="str">
        <f>IF(ISBLANK($D16734),"",IF(ISBLANK($E16734),VLOOKUP($D16734,$J:$K,2,FALSE),VLOOKUP($E16734,'Daycare Packages'!$A:$G,7,FALSE)))</f>
        <v/>
      </c>
      <c r="G16734" s="15"/>
      <c r="H16734" s="15" t="str">
        <f t="shared" si="545"/>
        <v/>
      </c>
      <c r="I16734" s="198"/>
    </row>
    <row r="16735" spans="6:9" x14ac:dyDescent="0.3">
      <c r="F16735" s="15" t="str">
        <f>IF(ISBLANK($D16735),"",IF(ISBLANK($E16735),VLOOKUP($D16735,$J:$K,2,FALSE),VLOOKUP($E16735,'Daycare Packages'!$A:$G,7,FALSE)))</f>
        <v/>
      </c>
      <c r="G16735" s="15"/>
      <c r="H16735" s="15" t="str">
        <f t="shared" si="545"/>
        <v/>
      </c>
      <c r="I16735" s="198"/>
    </row>
    <row r="16736" spans="6:9" x14ac:dyDescent="0.3">
      <c r="F16736" s="15" t="str">
        <f>IF(ISBLANK($D16736),"",IF(ISBLANK($E16736),VLOOKUP($D16736,$J:$K,2,FALSE),VLOOKUP($E16736,'Daycare Packages'!$A:$G,7,FALSE)))</f>
        <v/>
      </c>
      <c r="G16736" s="15"/>
      <c r="H16736" s="15" t="str">
        <f t="shared" si="545"/>
        <v/>
      </c>
      <c r="I16736" s="198"/>
    </row>
    <row r="16737" spans="6:9" x14ac:dyDescent="0.3">
      <c r="F16737" s="15" t="str">
        <f>IF(ISBLANK($D16737),"",IF(ISBLANK($E16737),VLOOKUP($D16737,$J:$K,2,FALSE),VLOOKUP($E16737,'Daycare Packages'!$A:$G,7,FALSE)))</f>
        <v/>
      </c>
      <c r="G16737" s="15"/>
      <c r="H16737" s="15" t="str">
        <f t="shared" ref="H16737:H16800" si="546">IF(ISBLANK(D16737),"",SUM(F16737:G16737))</f>
        <v/>
      </c>
      <c r="I16737" s="198"/>
    </row>
    <row r="16738" spans="6:9" x14ac:dyDescent="0.3">
      <c r="F16738" s="15" t="str">
        <f>IF(ISBLANK($D16738),"",IF(ISBLANK($E16738),VLOOKUP($D16738,$J:$K,2,FALSE),VLOOKUP($E16738,'Daycare Packages'!$A:$G,7,FALSE)))</f>
        <v/>
      </c>
      <c r="G16738" s="15"/>
      <c r="H16738" s="15" t="str">
        <f t="shared" si="546"/>
        <v/>
      </c>
      <c r="I16738" s="198"/>
    </row>
    <row r="16739" spans="6:9" x14ac:dyDescent="0.3">
      <c r="F16739" s="15" t="str">
        <f>IF(ISBLANK($D16739),"",IF(ISBLANK($E16739),VLOOKUP($D16739,$J:$K,2,FALSE),VLOOKUP($E16739,'Daycare Packages'!$A:$G,7,FALSE)))</f>
        <v/>
      </c>
      <c r="G16739" s="15"/>
      <c r="H16739" s="15" t="str">
        <f t="shared" si="546"/>
        <v/>
      </c>
      <c r="I16739" s="198"/>
    </row>
    <row r="16740" spans="6:9" x14ac:dyDescent="0.3">
      <c r="F16740" s="15" t="str">
        <f>IF(ISBLANK($D16740),"",IF(ISBLANK($E16740),VLOOKUP($D16740,$J:$K,2,FALSE),VLOOKUP($E16740,'Daycare Packages'!$A:$G,7,FALSE)))</f>
        <v/>
      </c>
      <c r="G16740" s="15"/>
      <c r="H16740" s="15" t="str">
        <f t="shared" si="546"/>
        <v/>
      </c>
      <c r="I16740" s="198"/>
    </row>
    <row r="16741" spans="6:9" x14ac:dyDescent="0.3">
      <c r="F16741" s="15" t="str">
        <f>IF(ISBLANK($D16741),"",IF(ISBLANK($E16741),VLOOKUP($D16741,$J:$K,2,FALSE),VLOOKUP($E16741,'Daycare Packages'!$A:$G,7,FALSE)))</f>
        <v/>
      </c>
      <c r="G16741" s="15"/>
      <c r="H16741" s="15" t="str">
        <f t="shared" si="546"/>
        <v/>
      </c>
      <c r="I16741" s="198"/>
    </row>
    <row r="16742" spans="6:9" x14ac:dyDescent="0.3">
      <c r="F16742" s="15" t="str">
        <f>IF(ISBLANK($D16742),"",IF(ISBLANK($E16742),VLOOKUP($D16742,$J:$K,2,FALSE),VLOOKUP($E16742,'Daycare Packages'!$A:$G,7,FALSE)))</f>
        <v/>
      </c>
      <c r="G16742" s="15"/>
      <c r="H16742" s="15" t="str">
        <f t="shared" si="546"/>
        <v/>
      </c>
      <c r="I16742" s="198"/>
    </row>
    <row r="16743" spans="6:9" x14ac:dyDescent="0.3">
      <c r="F16743" s="15" t="str">
        <f>IF(ISBLANK($D16743),"",IF(ISBLANK($E16743),VLOOKUP($D16743,$J:$K,2,FALSE),VLOOKUP($E16743,'Daycare Packages'!$A:$G,7,FALSE)))</f>
        <v/>
      </c>
      <c r="G16743" s="15"/>
      <c r="H16743" s="15" t="str">
        <f t="shared" si="546"/>
        <v/>
      </c>
      <c r="I16743" s="198"/>
    </row>
    <row r="16744" spans="6:9" x14ac:dyDescent="0.3">
      <c r="F16744" s="15" t="str">
        <f>IF(ISBLANK($D16744),"",IF(ISBLANK($E16744),VLOOKUP($D16744,$J:$K,2,FALSE),VLOOKUP($E16744,'Daycare Packages'!$A:$G,7,FALSE)))</f>
        <v/>
      </c>
      <c r="G16744" s="15"/>
      <c r="H16744" s="15" t="str">
        <f t="shared" si="546"/>
        <v/>
      </c>
      <c r="I16744" s="198"/>
    </row>
    <row r="16745" spans="6:9" x14ac:dyDescent="0.3">
      <c r="F16745" s="15" t="str">
        <f>IF(ISBLANK($D16745),"",IF(ISBLANK($E16745),VLOOKUP($D16745,$J:$K,2,FALSE),VLOOKUP($E16745,'Daycare Packages'!$A:$G,7,FALSE)))</f>
        <v/>
      </c>
      <c r="G16745" s="15"/>
      <c r="H16745" s="15" t="str">
        <f t="shared" si="546"/>
        <v/>
      </c>
      <c r="I16745" s="198"/>
    </row>
    <row r="16746" spans="6:9" x14ac:dyDescent="0.3">
      <c r="F16746" s="15" t="str">
        <f>IF(ISBLANK($D16746),"",IF(ISBLANK($E16746),VLOOKUP($D16746,$J:$K,2,FALSE),VLOOKUP($E16746,'Daycare Packages'!$A:$G,7,FALSE)))</f>
        <v/>
      </c>
      <c r="G16746" s="15"/>
      <c r="H16746" s="15" t="str">
        <f t="shared" si="546"/>
        <v/>
      </c>
      <c r="I16746" s="198"/>
    </row>
    <row r="16747" spans="6:9" x14ac:dyDescent="0.3">
      <c r="F16747" s="15" t="str">
        <f>IF(ISBLANK($D16747),"",IF(ISBLANK($E16747),VLOOKUP($D16747,$J:$K,2,FALSE),VLOOKUP($E16747,'Daycare Packages'!$A:$G,7,FALSE)))</f>
        <v/>
      </c>
      <c r="G16747" s="15"/>
      <c r="H16747" s="15" t="str">
        <f t="shared" si="546"/>
        <v/>
      </c>
      <c r="I16747" s="198"/>
    </row>
    <row r="16748" spans="6:9" x14ac:dyDescent="0.3">
      <c r="F16748" s="15" t="str">
        <f>IF(ISBLANK($D16748),"",IF(ISBLANK($E16748),VLOOKUP($D16748,$J:$K,2,FALSE),VLOOKUP($E16748,'Daycare Packages'!$A:$G,7,FALSE)))</f>
        <v/>
      </c>
      <c r="G16748" s="15"/>
      <c r="H16748" s="15" t="str">
        <f t="shared" si="546"/>
        <v/>
      </c>
      <c r="I16748" s="198"/>
    </row>
    <row r="16749" spans="6:9" x14ac:dyDescent="0.3">
      <c r="F16749" s="15" t="str">
        <f>IF(ISBLANK($D16749),"",IF(ISBLANK($E16749),VLOOKUP($D16749,$J:$K,2,FALSE),VLOOKUP($E16749,'Daycare Packages'!$A:$G,7,FALSE)))</f>
        <v/>
      </c>
      <c r="G16749" s="15"/>
      <c r="H16749" s="15" t="str">
        <f t="shared" si="546"/>
        <v/>
      </c>
      <c r="I16749" s="198"/>
    </row>
    <row r="16750" spans="6:9" x14ac:dyDescent="0.3">
      <c r="F16750" s="15" t="str">
        <f>IF(ISBLANK($D16750),"",IF(ISBLANK($E16750),VLOOKUP($D16750,$J:$K,2,FALSE),VLOOKUP($E16750,'Daycare Packages'!$A:$G,7,FALSE)))</f>
        <v/>
      </c>
      <c r="G16750" s="15"/>
      <c r="H16750" s="15" t="str">
        <f t="shared" si="546"/>
        <v/>
      </c>
      <c r="I16750" s="198"/>
    </row>
    <row r="16751" spans="6:9" x14ac:dyDescent="0.3">
      <c r="F16751" s="15" t="str">
        <f>IF(ISBLANK($D16751),"",IF(ISBLANK($E16751),VLOOKUP($D16751,$J:$K,2,FALSE),VLOOKUP($E16751,'Daycare Packages'!$A:$G,7,FALSE)))</f>
        <v/>
      </c>
      <c r="G16751" s="15"/>
      <c r="H16751" s="15" t="str">
        <f t="shared" si="546"/>
        <v/>
      </c>
      <c r="I16751" s="198"/>
    </row>
    <row r="16752" spans="6:9" x14ac:dyDescent="0.3">
      <c r="F16752" s="15" t="str">
        <f>IF(ISBLANK($D16752),"",IF(ISBLANK($E16752),VLOOKUP($D16752,$J:$K,2,FALSE),VLOOKUP($E16752,'Daycare Packages'!$A:$G,7,FALSE)))</f>
        <v/>
      </c>
      <c r="G16752" s="15"/>
      <c r="H16752" s="15" t="str">
        <f t="shared" si="546"/>
        <v/>
      </c>
      <c r="I16752" s="198"/>
    </row>
    <row r="16753" spans="6:9" x14ac:dyDescent="0.3">
      <c r="F16753" s="15" t="str">
        <f>IF(ISBLANK($D16753),"",IF(ISBLANK($E16753),VLOOKUP($D16753,$J:$K,2,FALSE),VLOOKUP($E16753,'Daycare Packages'!$A:$G,7,FALSE)))</f>
        <v/>
      </c>
      <c r="G16753" s="15"/>
      <c r="H16753" s="15" t="str">
        <f t="shared" si="546"/>
        <v/>
      </c>
      <c r="I16753" s="198"/>
    </row>
    <row r="16754" spans="6:9" x14ac:dyDescent="0.3">
      <c r="F16754" s="15" t="str">
        <f>IF(ISBLANK($D16754),"",IF(ISBLANK($E16754),VLOOKUP($D16754,$J:$K,2,FALSE),VLOOKUP($E16754,'Daycare Packages'!$A:$G,7,FALSE)))</f>
        <v/>
      </c>
      <c r="G16754" s="15"/>
      <c r="H16754" s="15" t="str">
        <f t="shared" si="546"/>
        <v/>
      </c>
      <c r="I16754" s="198"/>
    </row>
    <row r="16755" spans="6:9" x14ac:dyDescent="0.3">
      <c r="F16755" s="15" t="str">
        <f>IF(ISBLANK($D16755),"",IF(ISBLANK($E16755),VLOOKUP($D16755,$J:$K,2,FALSE),VLOOKUP($E16755,'Daycare Packages'!$A:$G,7,FALSE)))</f>
        <v/>
      </c>
      <c r="G16755" s="15"/>
      <c r="H16755" s="15" t="str">
        <f t="shared" si="546"/>
        <v/>
      </c>
      <c r="I16755" s="198"/>
    </row>
    <row r="16756" spans="6:9" x14ac:dyDescent="0.3">
      <c r="F16756" s="15" t="str">
        <f>IF(ISBLANK($D16756),"",IF(ISBLANK($E16756),VLOOKUP($D16756,$J:$K,2,FALSE),VLOOKUP($E16756,'Daycare Packages'!$A:$G,7,FALSE)))</f>
        <v/>
      </c>
      <c r="G16756" s="15"/>
      <c r="H16756" s="15" t="str">
        <f t="shared" si="546"/>
        <v/>
      </c>
      <c r="I16756" s="198"/>
    </row>
    <row r="16757" spans="6:9" x14ac:dyDescent="0.3">
      <c r="F16757" s="15" t="str">
        <f>IF(ISBLANK($D16757),"",IF(ISBLANK($E16757),VLOOKUP($D16757,$J:$K,2,FALSE),VLOOKUP($E16757,'Daycare Packages'!$A:$G,7,FALSE)))</f>
        <v/>
      </c>
      <c r="G16757" s="15"/>
      <c r="H16757" s="15" t="str">
        <f t="shared" si="546"/>
        <v/>
      </c>
      <c r="I16757" s="198"/>
    </row>
    <row r="16758" spans="6:9" x14ac:dyDescent="0.3">
      <c r="F16758" s="15" t="str">
        <f>IF(ISBLANK($D16758),"",IF(ISBLANK($E16758),VLOOKUP($D16758,$J:$K,2,FALSE),VLOOKUP($E16758,'Daycare Packages'!$A:$G,7,FALSE)))</f>
        <v/>
      </c>
      <c r="G16758" s="15"/>
      <c r="H16758" s="15" t="str">
        <f t="shared" si="546"/>
        <v/>
      </c>
      <c r="I16758" s="198"/>
    </row>
    <row r="16759" spans="6:9" x14ac:dyDescent="0.3">
      <c r="F16759" s="15" t="str">
        <f>IF(ISBLANK($D16759),"",IF(ISBLANK($E16759),VLOOKUP($D16759,$J:$K,2,FALSE),VLOOKUP($E16759,'Daycare Packages'!$A:$G,7,FALSE)))</f>
        <v/>
      </c>
      <c r="G16759" s="15"/>
      <c r="H16759" s="15" t="str">
        <f t="shared" si="546"/>
        <v/>
      </c>
      <c r="I16759" s="198"/>
    </row>
    <row r="16760" spans="6:9" x14ac:dyDescent="0.3">
      <c r="F16760" s="15" t="str">
        <f>IF(ISBLANK($D16760),"",IF(ISBLANK($E16760),VLOOKUP($D16760,$J:$K,2,FALSE),VLOOKUP($E16760,'Daycare Packages'!$A:$G,7,FALSE)))</f>
        <v/>
      </c>
      <c r="G16760" s="15"/>
      <c r="H16760" s="15" t="str">
        <f t="shared" si="546"/>
        <v/>
      </c>
      <c r="I16760" s="198"/>
    </row>
    <row r="16761" spans="6:9" x14ac:dyDescent="0.3">
      <c r="F16761" s="15" t="str">
        <f>IF(ISBLANK($D16761),"",IF(ISBLANK($E16761),VLOOKUP($D16761,$J:$K,2,FALSE),VLOOKUP($E16761,'Daycare Packages'!$A:$G,7,FALSE)))</f>
        <v/>
      </c>
      <c r="G16761" s="15"/>
      <c r="H16761" s="15" t="str">
        <f t="shared" si="546"/>
        <v/>
      </c>
      <c r="I16761" s="198"/>
    </row>
    <row r="16762" spans="6:9" x14ac:dyDescent="0.3">
      <c r="F16762" s="15" t="str">
        <f>IF(ISBLANK($D16762),"",IF(ISBLANK($E16762),VLOOKUP($D16762,$J:$K,2,FALSE),VLOOKUP($E16762,'Daycare Packages'!$A:$G,7,FALSE)))</f>
        <v/>
      </c>
      <c r="G16762" s="15"/>
      <c r="H16762" s="15" t="str">
        <f t="shared" si="546"/>
        <v/>
      </c>
      <c r="I16762" s="198"/>
    </row>
    <row r="16763" spans="6:9" x14ac:dyDescent="0.3">
      <c r="F16763" s="15" t="str">
        <f>IF(ISBLANK($D16763),"",IF(ISBLANK($E16763),VLOOKUP($D16763,$J:$K,2,FALSE),VLOOKUP($E16763,'Daycare Packages'!$A:$G,7,FALSE)))</f>
        <v/>
      </c>
      <c r="G16763" s="15"/>
      <c r="H16763" s="15" t="str">
        <f t="shared" si="546"/>
        <v/>
      </c>
      <c r="I16763" s="198"/>
    </row>
    <row r="16764" spans="6:9" x14ac:dyDescent="0.3">
      <c r="F16764" s="15" t="str">
        <f>IF(ISBLANK($D16764),"",IF(ISBLANK($E16764),VLOOKUP($D16764,$J:$K,2,FALSE),VLOOKUP($E16764,'Daycare Packages'!$A:$G,7,FALSE)))</f>
        <v/>
      </c>
      <c r="G16764" s="15"/>
      <c r="H16764" s="15" t="str">
        <f t="shared" si="546"/>
        <v/>
      </c>
      <c r="I16764" s="198"/>
    </row>
    <row r="16765" spans="6:9" x14ac:dyDescent="0.3">
      <c r="F16765" s="15" t="str">
        <f>IF(ISBLANK($D16765),"",IF(ISBLANK($E16765),VLOOKUP($D16765,$J:$K,2,FALSE),VLOOKUP($E16765,'Daycare Packages'!$A:$G,7,FALSE)))</f>
        <v/>
      </c>
      <c r="G16765" s="15"/>
      <c r="H16765" s="15" t="str">
        <f t="shared" si="546"/>
        <v/>
      </c>
      <c r="I16765" s="198"/>
    </row>
    <row r="16766" spans="6:9" x14ac:dyDescent="0.3">
      <c r="F16766" s="15" t="str">
        <f>IF(ISBLANK($D16766),"",IF(ISBLANK($E16766),VLOOKUP($D16766,$J:$K,2,FALSE),VLOOKUP($E16766,'Daycare Packages'!$A:$G,7,FALSE)))</f>
        <v/>
      </c>
      <c r="G16766" s="15"/>
      <c r="H16766" s="15" t="str">
        <f t="shared" si="546"/>
        <v/>
      </c>
      <c r="I16766" s="198"/>
    </row>
    <row r="16767" spans="6:9" x14ac:dyDescent="0.3">
      <c r="F16767" s="15" t="str">
        <f>IF(ISBLANK($D16767),"",IF(ISBLANK($E16767),VLOOKUP($D16767,$J:$K,2,FALSE),VLOOKUP($E16767,'Daycare Packages'!$A:$G,7,FALSE)))</f>
        <v/>
      </c>
      <c r="G16767" s="15"/>
      <c r="H16767" s="15" t="str">
        <f t="shared" si="546"/>
        <v/>
      </c>
      <c r="I16767" s="198"/>
    </row>
    <row r="16768" spans="6:9" x14ac:dyDescent="0.3">
      <c r="F16768" s="15" t="str">
        <f>IF(ISBLANK($D16768),"",IF(ISBLANK($E16768),VLOOKUP($D16768,$J:$K,2,FALSE),VLOOKUP($E16768,'Daycare Packages'!$A:$G,7,FALSE)))</f>
        <v/>
      </c>
      <c r="G16768" s="15"/>
      <c r="H16768" s="15" t="str">
        <f t="shared" si="546"/>
        <v/>
      </c>
      <c r="I16768" s="198"/>
    </row>
    <row r="16769" spans="6:9" x14ac:dyDescent="0.3">
      <c r="F16769" s="15" t="str">
        <f>IF(ISBLANK($D16769),"",IF(ISBLANK($E16769),VLOOKUP($D16769,$J:$K,2,FALSE),VLOOKUP($E16769,'Daycare Packages'!$A:$G,7,FALSE)))</f>
        <v/>
      </c>
      <c r="G16769" s="15"/>
      <c r="H16769" s="15" t="str">
        <f t="shared" si="546"/>
        <v/>
      </c>
      <c r="I16769" s="198"/>
    </row>
    <row r="16770" spans="6:9" x14ac:dyDescent="0.3">
      <c r="F16770" s="15" t="str">
        <f>IF(ISBLANK($D16770),"",IF(ISBLANK($E16770),VLOOKUP($D16770,$J:$K,2,FALSE),VLOOKUP($E16770,'Daycare Packages'!$A:$G,7,FALSE)))</f>
        <v/>
      </c>
      <c r="G16770" s="15"/>
      <c r="H16770" s="15" t="str">
        <f t="shared" si="546"/>
        <v/>
      </c>
      <c r="I16770" s="198"/>
    </row>
    <row r="16771" spans="6:9" x14ac:dyDescent="0.3">
      <c r="F16771" s="15" t="str">
        <f>IF(ISBLANK($D16771),"",IF(ISBLANK($E16771),VLOOKUP($D16771,$J:$K,2,FALSE),VLOOKUP($E16771,'Daycare Packages'!$A:$G,7,FALSE)))</f>
        <v/>
      </c>
      <c r="G16771" s="15"/>
      <c r="H16771" s="15" t="str">
        <f t="shared" si="546"/>
        <v/>
      </c>
      <c r="I16771" s="198"/>
    </row>
    <row r="16772" spans="6:9" x14ac:dyDescent="0.3">
      <c r="F16772" s="15" t="str">
        <f>IF(ISBLANK($D16772),"",IF(ISBLANK($E16772),VLOOKUP($D16772,$J:$K,2,FALSE),VLOOKUP($E16772,'Daycare Packages'!$A:$G,7,FALSE)))</f>
        <v/>
      </c>
      <c r="G16772" s="15"/>
      <c r="H16772" s="15" t="str">
        <f t="shared" si="546"/>
        <v/>
      </c>
      <c r="I16772" s="198"/>
    </row>
    <row r="16773" spans="6:9" x14ac:dyDescent="0.3">
      <c r="F16773" s="15" t="str">
        <f>IF(ISBLANK($D16773),"",IF(ISBLANK($E16773),VLOOKUP($D16773,$J:$K,2,FALSE),VLOOKUP($E16773,'Daycare Packages'!$A:$G,7,FALSE)))</f>
        <v/>
      </c>
      <c r="G16773" s="15"/>
      <c r="H16773" s="15" t="str">
        <f t="shared" si="546"/>
        <v/>
      </c>
      <c r="I16773" s="198"/>
    </row>
    <row r="16774" spans="6:9" x14ac:dyDescent="0.3">
      <c r="F16774" s="15" t="str">
        <f>IF(ISBLANK($D16774),"",IF(ISBLANK($E16774),VLOOKUP($D16774,$J:$K,2,FALSE),VLOOKUP($E16774,'Daycare Packages'!$A:$G,7,FALSE)))</f>
        <v/>
      </c>
      <c r="G16774" s="15"/>
      <c r="H16774" s="15" t="str">
        <f t="shared" si="546"/>
        <v/>
      </c>
      <c r="I16774" s="198"/>
    </row>
    <row r="16775" spans="6:9" x14ac:dyDescent="0.3">
      <c r="F16775" s="15" t="str">
        <f>IF(ISBLANK($D16775),"",IF(ISBLANK($E16775),VLOOKUP($D16775,$J:$K,2,FALSE),VLOOKUP($E16775,'Daycare Packages'!$A:$G,7,FALSE)))</f>
        <v/>
      </c>
      <c r="G16775" s="15"/>
      <c r="H16775" s="15" t="str">
        <f t="shared" si="546"/>
        <v/>
      </c>
      <c r="I16775" s="198"/>
    </row>
    <row r="16776" spans="6:9" x14ac:dyDescent="0.3">
      <c r="F16776" s="15" t="str">
        <f>IF(ISBLANK($D16776),"",IF(ISBLANK($E16776),VLOOKUP($D16776,$J:$K,2,FALSE),VLOOKUP($E16776,'Daycare Packages'!$A:$G,7,FALSE)))</f>
        <v/>
      </c>
      <c r="G16776" s="15"/>
      <c r="H16776" s="15" t="str">
        <f t="shared" si="546"/>
        <v/>
      </c>
      <c r="I16776" s="198"/>
    </row>
    <row r="16777" spans="6:9" x14ac:dyDescent="0.3">
      <c r="F16777" s="15" t="str">
        <f>IF(ISBLANK($D16777),"",IF(ISBLANK($E16777),VLOOKUP($D16777,$J:$K,2,FALSE),VLOOKUP($E16777,'Daycare Packages'!$A:$G,7,FALSE)))</f>
        <v/>
      </c>
      <c r="G16777" s="15"/>
      <c r="H16777" s="15" t="str">
        <f t="shared" si="546"/>
        <v/>
      </c>
      <c r="I16777" s="198"/>
    </row>
    <row r="16778" spans="6:9" x14ac:dyDescent="0.3">
      <c r="F16778" s="15" t="str">
        <f>IF(ISBLANK($D16778),"",IF(ISBLANK($E16778),VLOOKUP($D16778,$J:$K,2,FALSE),VLOOKUP($E16778,'Daycare Packages'!$A:$G,7,FALSE)))</f>
        <v/>
      </c>
      <c r="G16778" s="15"/>
      <c r="H16778" s="15" t="str">
        <f t="shared" si="546"/>
        <v/>
      </c>
      <c r="I16778" s="198"/>
    </row>
    <row r="16779" spans="6:9" x14ac:dyDescent="0.3">
      <c r="F16779" s="15" t="str">
        <f>IF(ISBLANK($D16779),"",IF(ISBLANK($E16779),VLOOKUP($D16779,$J:$K,2,FALSE),VLOOKUP($E16779,'Daycare Packages'!$A:$G,7,FALSE)))</f>
        <v/>
      </c>
      <c r="G16779" s="15"/>
      <c r="H16779" s="15" t="str">
        <f t="shared" si="546"/>
        <v/>
      </c>
      <c r="I16779" s="198"/>
    </row>
    <row r="16780" spans="6:9" x14ac:dyDescent="0.3">
      <c r="F16780" s="15" t="str">
        <f>IF(ISBLANK($D16780),"",IF(ISBLANK($E16780),VLOOKUP($D16780,$J:$K,2,FALSE),VLOOKUP($E16780,'Daycare Packages'!$A:$G,7,FALSE)))</f>
        <v/>
      </c>
      <c r="G16780" s="15"/>
      <c r="H16780" s="15" t="str">
        <f t="shared" si="546"/>
        <v/>
      </c>
      <c r="I16780" s="198"/>
    </row>
    <row r="16781" spans="6:9" x14ac:dyDescent="0.3">
      <c r="F16781" s="15" t="str">
        <f>IF(ISBLANK($D16781),"",IF(ISBLANK($E16781),VLOOKUP($D16781,$J:$K,2,FALSE),VLOOKUP($E16781,'Daycare Packages'!$A:$G,7,FALSE)))</f>
        <v/>
      </c>
      <c r="G16781" s="15"/>
      <c r="H16781" s="15" t="str">
        <f t="shared" si="546"/>
        <v/>
      </c>
      <c r="I16781" s="198"/>
    </row>
    <row r="16782" spans="6:9" x14ac:dyDescent="0.3">
      <c r="F16782" s="15" t="str">
        <f>IF(ISBLANK($D16782),"",IF(ISBLANK($E16782),VLOOKUP($D16782,$J:$K,2,FALSE),VLOOKUP($E16782,'Daycare Packages'!$A:$G,7,FALSE)))</f>
        <v/>
      </c>
      <c r="G16782" s="15"/>
      <c r="H16782" s="15" t="str">
        <f t="shared" si="546"/>
        <v/>
      </c>
      <c r="I16782" s="198"/>
    </row>
    <row r="16783" spans="6:9" x14ac:dyDescent="0.3">
      <c r="F16783" s="15" t="str">
        <f>IF(ISBLANK($D16783),"",IF(ISBLANK($E16783),VLOOKUP($D16783,$J:$K,2,FALSE),VLOOKUP($E16783,'Daycare Packages'!$A:$G,7,FALSE)))</f>
        <v/>
      </c>
      <c r="G16783" s="15"/>
      <c r="H16783" s="15" t="str">
        <f t="shared" si="546"/>
        <v/>
      </c>
      <c r="I16783" s="198"/>
    </row>
    <row r="16784" spans="6:9" x14ac:dyDescent="0.3">
      <c r="F16784" s="15" t="str">
        <f>IF(ISBLANK($D16784),"",IF(ISBLANK($E16784),VLOOKUP($D16784,$J:$K,2,FALSE),VLOOKUP($E16784,'Daycare Packages'!$A:$G,7,FALSE)))</f>
        <v/>
      </c>
      <c r="G16784" s="15"/>
      <c r="H16784" s="15" t="str">
        <f t="shared" si="546"/>
        <v/>
      </c>
      <c r="I16784" s="198"/>
    </row>
    <row r="16785" spans="6:9" x14ac:dyDescent="0.3">
      <c r="F16785" s="15" t="str">
        <f>IF(ISBLANK($D16785),"",IF(ISBLANK($E16785),VLOOKUP($D16785,$J:$K,2,FALSE),VLOOKUP($E16785,'Daycare Packages'!$A:$G,7,FALSE)))</f>
        <v/>
      </c>
      <c r="G16785" s="15"/>
      <c r="H16785" s="15" t="str">
        <f t="shared" si="546"/>
        <v/>
      </c>
      <c r="I16785" s="198"/>
    </row>
    <row r="16786" spans="6:9" x14ac:dyDescent="0.3">
      <c r="F16786" s="15" t="str">
        <f>IF(ISBLANK($D16786),"",IF(ISBLANK($E16786),VLOOKUP($D16786,$J:$K,2,FALSE),VLOOKUP($E16786,'Daycare Packages'!$A:$G,7,FALSE)))</f>
        <v/>
      </c>
      <c r="G16786" s="15"/>
      <c r="H16786" s="15" t="str">
        <f t="shared" si="546"/>
        <v/>
      </c>
      <c r="I16786" s="198"/>
    </row>
    <row r="16787" spans="6:9" x14ac:dyDescent="0.3">
      <c r="F16787" s="15" t="str">
        <f>IF(ISBLANK($D16787),"",IF(ISBLANK($E16787),VLOOKUP($D16787,$J:$K,2,FALSE),VLOOKUP($E16787,'Daycare Packages'!$A:$G,7,FALSE)))</f>
        <v/>
      </c>
      <c r="G16787" s="15"/>
      <c r="H16787" s="15" t="str">
        <f t="shared" si="546"/>
        <v/>
      </c>
      <c r="I16787" s="198"/>
    </row>
    <row r="16788" spans="6:9" x14ac:dyDescent="0.3">
      <c r="F16788" s="15" t="str">
        <f>IF(ISBLANK($D16788),"",IF(ISBLANK($E16788),VLOOKUP($D16788,$J:$K,2,FALSE),VLOOKUP($E16788,'Daycare Packages'!$A:$G,7,FALSE)))</f>
        <v/>
      </c>
      <c r="G16788" s="15"/>
      <c r="H16788" s="15" t="str">
        <f t="shared" si="546"/>
        <v/>
      </c>
      <c r="I16788" s="198"/>
    </row>
    <row r="16789" spans="6:9" x14ac:dyDescent="0.3">
      <c r="F16789" s="15" t="str">
        <f>IF(ISBLANK($D16789),"",IF(ISBLANK($E16789),VLOOKUP($D16789,$J:$K,2,FALSE),VLOOKUP($E16789,'Daycare Packages'!$A:$G,7,FALSE)))</f>
        <v/>
      </c>
      <c r="G16789" s="15"/>
      <c r="H16789" s="15" t="str">
        <f t="shared" si="546"/>
        <v/>
      </c>
      <c r="I16789" s="198"/>
    </row>
    <row r="16790" spans="6:9" x14ac:dyDescent="0.3">
      <c r="F16790" s="15" t="str">
        <f>IF(ISBLANK($D16790),"",IF(ISBLANK($E16790),VLOOKUP($D16790,$J:$K,2,FALSE),VLOOKUP($E16790,'Daycare Packages'!$A:$G,7,FALSE)))</f>
        <v/>
      </c>
      <c r="G16790" s="15"/>
      <c r="H16790" s="15" t="str">
        <f t="shared" si="546"/>
        <v/>
      </c>
      <c r="I16790" s="198"/>
    </row>
    <row r="16791" spans="6:9" x14ac:dyDescent="0.3">
      <c r="F16791" s="15" t="str">
        <f>IF(ISBLANK($D16791),"",IF(ISBLANK($E16791),VLOOKUP($D16791,$J:$K,2,FALSE),VLOOKUP($E16791,'Daycare Packages'!$A:$G,7,FALSE)))</f>
        <v/>
      </c>
      <c r="G16791" s="15"/>
      <c r="H16791" s="15" t="str">
        <f t="shared" si="546"/>
        <v/>
      </c>
      <c r="I16791" s="198"/>
    </row>
    <row r="16792" spans="6:9" x14ac:dyDescent="0.3">
      <c r="F16792" s="15" t="str">
        <f>IF(ISBLANK($D16792),"",IF(ISBLANK($E16792),VLOOKUP($D16792,$J:$K,2,FALSE),VLOOKUP($E16792,'Daycare Packages'!$A:$G,7,FALSE)))</f>
        <v/>
      </c>
      <c r="G16792" s="15"/>
      <c r="H16792" s="15" t="str">
        <f t="shared" si="546"/>
        <v/>
      </c>
      <c r="I16792" s="198"/>
    </row>
    <row r="16793" spans="6:9" x14ac:dyDescent="0.3">
      <c r="F16793" s="15" t="str">
        <f>IF(ISBLANK($D16793),"",IF(ISBLANK($E16793),VLOOKUP($D16793,$J:$K,2,FALSE),VLOOKUP($E16793,'Daycare Packages'!$A:$G,7,FALSE)))</f>
        <v/>
      </c>
      <c r="G16793" s="15"/>
      <c r="H16793" s="15" t="str">
        <f t="shared" si="546"/>
        <v/>
      </c>
      <c r="I16793" s="198"/>
    </row>
    <row r="16794" spans="6:9" x14ac:dyDescent="0.3">
      <c r="F16794" s="15" t="str">
        <f>IF(ISBLANK($D16794),"",IF(ISBLANK($E16794),VLOOKUP($D16794,$J:$K,2,FALSE),VLOOKUP($E16794,'Daycare Packages'!$A:$G,7,FALSE)))</f>
        <v/>
      </c>
      <c r="G16794" s="15"/>
      <c r="H16794" s="15" t="str">
        <f t="shared" si="546"/>
        <v/>
      </c>
      <c r="I16794" s="198"/>
    </row>
    <row r="16795" spans="6:9" x14ac:dyDescent="0.3">
      <c r="F16795" s="15" t="str">
        <f>IF(ISBLANK($D16795),"",IF(ISBLANK($E16795),VLOOKUP($D16795,$J:$K,2,FALSE),VLOOKUP($E16795,'Daycare Packages'!$A:$G,7,FALSE)))</f>
        <v/>
      </c>
      <c r="G16795" s="15"/>
      <c r="H16795" s="15" t="str">
        <f t="shared" si="546"/>
        <v/>
      </c>
      <c r="I16795" s="198"/>
    </row>
    <row r="16796" spans="6:9" x14ac:dyDescent="0.3">
      <c r="F16796" s="15" t="str">
        <f>IF(ISBLANK($D16796),"",IF(ISBLANK($E16796),VLOOKUP($D16796,$J:$K,2,FALSE),VLOOKUP($E16796,'Daycare Packages'!$A:$G,7,FALSE)))</f>
        <v/>
      </c>
      <c r="G16796" s="15"/>
      <c r="H16796" s="15" t="str">
        <f t="shared" si="546"/>
        <v/>
      </c>
      <c r="I16796" s="198"/>
    </row>
    <row r="16797" spans="6:9" x14ac:dyDescent="0.3">
      <c r="F16797" s="15" t="str">
        <f>IF(ISBLANK($D16797),"",IF(ISBLANK($E16797),VLOOKUP($D16797,$J:$K,2,FALSE),VLOOKUP($E16797,'Daycare Packages'!$A:$G,7,FALSE)))</f>
        <v/>
      </c>
      <c r="G16797" s="15"/>
      <c r="H16797" s="15" t="str">
        <f t="shared" si="546"/>
        <v/>
      </c>
      <c r="I16797" s="198"/>
    </row>
    <row r="16798" spans="6:9" x14ac:dyDescent="0.3">
      <c r="F16798" s="15" t="str">
        <f>IF(ISBLANK($D16798),"",IF(ISBLANK($E16798),VLOOKUP($D16798,$J:$K,2,FALSE),VLOOKUP($E16798,'Daycare Packages'!$A:$G,7,FALSE)))</f>
        <v/>
      </c>
      <c r="G16798" s="15"/>
      <c r="H16798" s="15" t="str">
        <f t="shared" si="546"/>
        <v/>
      </c>
      <c r="I16798" s="198"/>
    </row>
    <row r="16799" spans="6:9" x14ac:dyDescent="0.3">
      <c r="F16799" s="15" t="str">
        <f>IF(ISBLANK($D16799),"",IF(ISBLANK($E16799),VLOOKUP($D16799,$J:$K,2,FALSE),VLOOKUP($E16799,'Daycare Packages'!$A:$G,7,FALSE)))</f>
        <v/>
      </c>
      <c r="G16799" s="15"/>
      <c r="H16799" s="15" t="str">
        <f t="shared" si="546"/>
        <v/>
      </c>
      <c r="I16799" s="198"/>
    </row>
    <row r="16800" spans="6:9" x14ac:dyDescent="0.3">
      <c r="F16800" s="15" t="str">
        <f>IF(ISBLANK($D16800),"",IF(ISBLANK($E16800),VLOOKUP($D16800,$J:$K,2,FALSE),VLOOKUP($E16800,'Daycare Packages'!$A:$G,7,FALSE)))</f>
        <v/>
      </c>
      <c r="G16800" s="15"/>
      <c r="H16800" s="15" t="str">
        <f t="shared" si="546"/>
        <v/>
      </c>
      <c r="I16800" s="198"/>
    </row>
    <row r="16801" spans="6:9" x14ac:dyDescent="0.3">
      <c r="F16801" s="15" t="str">
        <f>IF(ISBLANK($D16801),"",IF(ISBLANK($E16801),VLOOKUP($D16801,$J:$K,2,FALSE),VLOOKUP($E16801,'Daycare Packages'!$A:$G,7,FALSE)))</f>
        <v/>
      </c>
      <c r="G16801" s="15"/>
      <c r="H16801" s="15" t="str">
        <f t="shared" ref="H16801:H16864" si="547">IF(ISBLANK(D16801),"",SUM(F16801:G16801))</f>
        <v/>
      </c>
      <c r="I16801" s="198"/>
    </row>
    <row r="16802" spans="6:9" x14ac:dyDescent="0.3">
      <c r="F16802" s="15" t="str">
        <f>IF(ISBLANK($D16802),"",IF(ISBLANK($E16802),VLOOKUP($D16802,$J:$K,2,FALSE),VLOOKUP($E16802,'Daycare Packages'!$A:$G,7,FALSE)))</f>
        <v/>
      </c>
      <c r="G16802" s="15"/>
      <c r="H16802" s="15" t="str">
        <f t="shared" si="547"/>
        <v/>
      </c>
      <c r="I16802" s="198"/>
    </row>
    <row r="16803" spans="6:9" x14ac:dyDescent="0.3">
      <c r="F16803" s="15" t="str">
        <f>IF(ISBLANK($D16803),"",IF(ISBLANK($E16803),VLOOKUP($D16803,$J:$K,2,FALSE),VLOOKUP($E16803,'Daycare Packages'!$A:$G,7,FALSE)))</f>
        <v/>
      </c>
      <c r="G16803" s="15"/>
      <c r="H16803" s="15" t="str">
        <f t="shared" si="547"/>
        <v/>
      </c>
      <c r="I16803" s="198"/>
    </row>
    <row r="16804" spans="6:9" x14ac:dyDescent="0.3">
      <c r="F16804" s="15" t="str">
        <f>IF(ISBLANK($D16804),"",IF(ISBLANK($E16804),VLOOKUP($D16804,$J:$K,2,FALSE),VLOOKUP($E16804,'Daycare Packages'!$A:$G,7,FALSE)))</f>
        <v/>
      </c>
      <c r="G16804" s="15"/>
      <c r="H16804" s="15" t="str">
        <f t="shared" si="547"/>
        <v/>
      </c>
      <c r="I16804" s="198"/>
    </row>
    <row r="16805" spans="6:9" x14ac:dyDescent="0.3">
      <c r="F16805" s="15" t="str">
        <f>IF(ISBLANK($D16805),"",IF(ISBLANK($E16805),VLOOKUP($D16805,$J:$K,2,FALSE),VLOOKUP($E16805,'Daycare Packages'!$A:$G,7,FALSE)))</f>
        <v/>
      </c>
      <c r="G16805" s="15"/>
      <c r="H16805" s="15" t="str">
        <f t="shared" si="547"/>
        <v/>
      </c>
      <c r="I16805" s="198"/>
    </row>
    <row r="16806" spans="6:9" x14ac:dyDescent="0.3">
      <c r="F16806" s="15" t="str">
        <f>IF(ISBLANK($D16806),"",IF(ISBLANK($E16806),VLOOKUP($D16806,$J:$K,2,FALSE),VLOOKUP($E16806,'Daycare Packages'!$A:$G,7,FALSE)))</f>
        <v/>
      </c>
      <c r="G16806" s="15"/>
      <c r="H16806" s="15" t="str">
        <f t="shared" si="547"/>
        <v/>
      </c>
      <c r="I16806" s="198"/>
    </row>
    <row r="16807" spans="6:9" x14ac:dyDescent="0.3">
      <c r="F16807" s="15" t="str">
        <f>IF(ISBLANK($D16807),"",IF(ISBLANK($E16807),VLOOKUP($D16807,$J:$K,2,FALSE),VLOOKUP($E16807,'Daycare Packages'!$A:$G,7,FALSE)))</f>
        <v/>
      </c>
      <c r="G16807" s="15"/>
      <c r="H16807" s="15" t="str">
        <f t="shared" si="547"/>
        <v/>
      </c>
      <c r="I16807" s="198"/>
    </row>
    <row r="16808" spans="6:9" x14ac:dyDescent="0.3">
      <c r="F16808" s="15" t="str">
        <f>IF(ISBLANK($D16808),"",IF(ISBLANK($E16808),VLOOKUP($D16808,$J:$K,2,FALSE),VLOOKUP($E16808,'Daycare Packages'!$A:$G,7,FALSE)))</f>
        <v/>
      </c>
      <c r="G16808" s="15"/>
      <c r="H16808" s="15" t="str">
        <f t="shared" si="547"/>
        <v/>
      </c>
      <c r="I16808" s="198"/>
    </row>
    <row r="16809" spans="6:9" x14ac:dyDescent="0.3">
      <c r="F16809" s="15" t="str">
        <f>IF(ISBLANK($D16809),"",IF(ISBLANK($E16809),VLOOKUP($D16809,$J:$K,2,FALSE),VLOOKUP($E16809,'Daycare Packages'!$A:$G,7,FALSE)))</f>
        <v/>
      </c>
      <c r="G16809" s="15"/>
      <c r="H16809" s="15" t="str">
        <f t="shared" si="547"/>
        <v/>
      </c>
      <c r="I16809" s="198"/>
    </row>
    <row r="16810" spans="6:9" x14ac:dyDescent="0.3">
      <c r="F16810" s="15" t="str">
        <f>IF(ISBLANK($D16810),"",IF(ISBLANK($E16810),VLOOKUP($D16810,$J:$K,2,FALSE),VLOOKUP($E16810,'Daycare Packages'!$A:$G,7,FALSE)))</f>
        <v/>
      </c>
      <c r="G16810" s="15"/>
      <c r="H16810" s="15" t="str">
        <f t="shared" si="547"/>
        <v/>
      </c>
      <c r="I16810" s="198"/>
    </row>
    <row r="16811" spans="6:9" x14ac:dyDescent="0.3">
      <c r="F16811" s="15" t="str">
        <f>IF(ISBLANK($D16811),"",IF(ISBLANK($E16811),VLOOKUP($D16811,$J:$K,2,FALSE),VLOOKUP($E16811,'Daycare Packages'!$A:$G,7,FALSE)))</f>
        <v/>
      </c>
      <c r="G16811" s="15"/>
      <c r="H16811" s="15" t="str">
        <f t="shared" si="547"/>
        <v/>
      </c>
      <c r="I16811" s="198"/>
    </row>
    <row r="16812" spans="6:9" x14ac:dyDescent="0.3">
      <c r="F16812" s="15" t="str">
        <f>IF(ISBLANK($D16812),"",IF(ISBLANK($E16812),VLOOKUP($D16812,$J:$K,2,FALSE),VLOOKUP($E16812,'Daycare Packages'!$A:$G,7,FALSE)))</f>
        <v/>
      </c>
      <c r="G16812" s="15"/>
      <c r="H16812" s="15" t="str">
        <f t="shared" si="547"/>
        <v/>
      </c>
      <c r="I16812" s="198"/>
    </row>
    <row r="16813" spans="6:9" x14ac:dyDescent="0.3">
      <c r="F16813" s="15" t="str">
        <f>IF(ISBLANK($D16813),"",IF(ISBLANK($E16813),VLOOKUP($D16813,$J:$K,2,FALSE),VLOOKUP($E16813,'Daycare Packages'!$A:$G,7,FALSE)))</f>
        <v/>
      </c>
      <c r="G16813" s="15"/>
      <c r="H16813" s="15" t="str">
        <f t="shared" si="547"/>
        <v/>
      </c>
      <c r="I16813" s="198"/>
    </row>
    <row r="16814" spans="6:9" x14ac:dyDescent="0.3">
      <c r="F16814" s="15" t="str">
        <f>IF(ISBLANK($D16814),"",IF(ISBLANK($E16814),VLOOKUP($D16814,$J:$K,2,FALSE),VLOOKUP($E16814,'Daycare Packages'!$A:$G,7,FALSE)))</f>
        <v/>
      </c>
      <c r="G16814" s="15"/>
      <c r="H16814" s="15" t="str">
        <f t="shared" si="547"/>
        <v/>
      </c>
      <c r="I16814" s="198"/>
    </row>
    <row r="16815" spans="6:9" x14ac:dyDescent="0.3">
      <c r="F16815" s="15" t="str">
        <f>IF(ISBLANK($D16815),"",IF(ISBLANK($E16815),VLOOKUP($D16815,$J:$K,2,FALSE),VLOOKUP($E16815,'Daycare Packages'!$A:$G,7,FALSE)))</f>
        <v/>
      </c>
      <c r="G16815" s="15"/>
      <c r="H16815" s="15" t="str">
        <f t="shared" si="547"/>
        <v/>
      </c>
      <c r="I16815" s="198"/>
    </row>
    <row r="16816" spans="6:9" x14ac:dyDescent="0.3">
      <c r="F16816" s="15" t="str">
        <f>IF(ISBLANK($D16816),"",IF(ISBLANK($E16816),VLOOKUP($D16816,$J:$K,2,FALSE),VLOOKUP($E16816,'Daycare Packages'!$A:$G,7,FALSE)))</f>
        <v/>
      </c>
      <c r="G16816" s="15"/>
      <c r="H16816" s="15" t="str">
        <f t="shared" si="547"/>
        <v/>
      </c>
      <c r="I16816" s="198"/>
    </row>
    <row r="16817" spans="6:9" x14ac:dyDescent="0.3">
      <c r="F16817" s="15" t="str">
        <f>IF(ISBLANK($D16817),"",IF(ISBLANK($E16817),VLOOKUP($D16817,$J:$K,2,FALSE),VLOOKUP($E16817,'Daycare Packages'!$A:$G,7,FALSE)))</f>
        <v/>
      </c>
      <c r="G16817" s="15"/>
      <c r="H16817" s="15" t="str">
        <f t="shared" si="547"/>
        <v/>
      </c>
      <c r="I16817" s="198"/>
    </row>
    <row r="16818" spans="6:9" x14ac:dyDescent="0.3">
      <c r="F16818" s="15" t="str">
        <f>IF(ISBLANK($D16818),"",IF(ISBLANK($E16818),VLOOKUP($D16818,$J:$K,2,FALSE),VLOOKUP($E16818,'Daycare Packages'!$A:$G,7,FALSE)))</f>
        <v/>
      </c>
      <c r="G16818" s="15"/>
      <c r="H16818" s="15" t="str">
        <f t="shared" si="547"/>
        <v/>
      </c>
      <c r="I16818" s="198"/>
    </row>
    <row r="16819" spans="6:9" x14ac:dyDescent="0.3">
      <c r="F16819" s="15" t="str">
        <f>IF(ISBLANK($D16819),"",IF(ISBLANK($E16819),VLOOKUP($D16819,$J:$K,2,FALSE),VLOOKUP($E16819,'Daycare Packages'!$A:$G,7,FALSE)))</f>
        <v/>
      </c>
      <c r="G16819" s="15"/>
      <c r="H16819" s="15" t="str">
        <f t="shared" si="547"/>
        <v/>
      </c>
      <c r="I16819" s="198"/>
    </row>
    <row r="16820" spans="6:9" x14ac:dyDescent="0.3">
      <c r="F16820" s="15" t="str">
        <f>IF(ISBLANK($D16820),"",IF(ISBLANK($E16820),VLOOKUP($D16820,$J:$K,2,FALSE),VLOOKUP($E16820,'Daycare Packages'!$A:$G,7,FALSE)))</f>
        <v/>
      </c>
      <c r="G16820" s="15"/>
      <c r="H16820" s="15" t="str">
        <f t="shared" si="547"/>
        <v/>
      </c>
      <c r="I16820" s="198"/>
    </row>
    <row r="16821" spans="6:9" x14ac:dyDescent="0.3">
      <c r="F16821" s="15" t="str">
        <f>IF(ISBLANK($D16821),"",IF(ISBLANK($E16821),VLOOKUP($D16821,$J:$K,2,FALSE),VLOOKUP($E16821,'Daycare Packages'!$A:$G,7,FALSE)))</f>
        <v/>
      </c>
      <c r="G16821" s="15"/>
      <c r="H16821" s="15" t="str">
        <f t="shared" si="547"/>
        <v/>
      </c>
      <c r="I16821" s="198"/>
    </row>
    <row r="16822" spans="6:9" x14ac:dyDescent="0.3">
      <c r="F16822" s="15" t="str">
        <f>IF(ISBLANK($D16822),"",IF(ISBLANK($E16822),VLOOKUP($D16822,$J:$K,2,FALSE),VLOOKUP($E16822,'Daycare Packages'!$A:$G,7,FALSE)))</f>
        <v/>
      </c>
      <c r="G16822" s="15"/>
      <c r="H16822" s="15" t="str">
        <f t="shared" si="547"/>
        <v/>
      </c>
      <c r="I16822" s="198"/>
    </row>
    <row r="16823" spans="6:9" x14ac:dyDescent="0.3">
      <c r="F16823" s="15" t="str">
        <f>IF(ISBLANK($D16823),"",IF(ISBLANK($E16823),VLOOKUP($D16823,$J:$K,2,FALSE),VLOOKUP($E16823,'Daycare Packages'!$A:$G,7,FALSE)))</f>
        <v/>
      </c>
      <c r="G16823" s="15"/>
      <c r="H16823" s="15" t="str">
        <f t="shared" si="547"/>
        <v/>
      </c>
      <c r="I16823" s="198"/>
    </row>
    <row r="16824" spans="6:9" x14ac:dyDescent="0.3">
      <c r="F16824" s="15" t="str">
        <f>IF(ISBLANK($D16824),"",IF(ISBLANK($E16824),VLOOKUP($D16824,$J:$K,2,FALSE),VLOOKUP($E16824,'Daycare Packages'!$A:$G,7,FALSE)))</f>
        <v/>
      </c>
      <c r="G16824" s="15"/>
      <c r="H16824" s="15" t="str">
        <f t="shared" si="547"/>
        <v/>
      </c>
      <c r="I16824" s="198"/>
    </row>
    <row r="16825" spans="6:9" x14ac:dyDescent="0.3">
      <c r="F16825" s="15" t="str">
        <f>IF(ISBLANK($D16825),"",IF(ISBLANK($E16825),VLOOKUP($D16825,$J:$K,2,FALSE),VLOOKUP($E16825,'Daycare Packages'!$A:$G,7,FALSE)))</f>
        <v/>
      </c>
      <c r="G16825" s="15"/>
      <c r="H16825" s="15" t="str">
        <f t="shared" si="547"/>
        <v/>
      </c>
      <c r="I16825" s="198"/>
    </row>
    <row r="16826" spans="6:9" x14ac:dyDescent="0.3">
      <c r="F16826" s="15" t="str">
        <f>IF(ISBLANK($D16826),"",IF(ISBLANK($E16826),VLOOKUP($D16826,$J:$K,2,FALSE),VLOOKUP($E16826,'Daycare Packages'!$A:$G,7,FALSE)))</f>
        <v/>
      </c>
      <c r="G16826" s="15"/>
      <c r="H16826" s="15" t="str">
        <f t="shared" si="547"/>
        <v/>
      </c>
      <c r="I16826" s="198"/>
    </row>
    <row r="16827" spans="6:9" x14ac:dyDescent="0.3">
      <c r="F16827" s="15" t="str">
        <f>IF(ISBLANK($D16827),"",IF(ISBLANK($E16827),VLOOKUP($D16827,$J:$K,2,FALSE),VLOOKUP($E16827,'Daycare Packages'!$A:$G,7,FALSE)))</f>
        <v/>
      </c>
      <c r="G16827" s="15"/>
      <c r="H16827" s="15" t="str">
        <f t="shared" si="547"/>
        <v/>
      </c>
      <c r="I16827" s="198"/>
    </row>
    <row r="16828" spans="6:9" x14ac:dyDescent="0.3">
      <c r="F16828" s="15" t="str">
        <f>IF(ISBLANK($D16828),"",IF(ISBLANK($E16828),VLOOKUP($D16828,$J:$K,2,FALSE),VLOOKUP($E16828,'Daycare Packages'!$A:$G,7,FALSE)))</f>
        <v/>
      </c>
      <c r="G16828" s="15"/>
      <c r="H16828" s="15" t="str">
        <f t="shared" si="547"/>
        <v/>
      </c>
      <c r="I16828" s="198"/>
    </row>
    <row r="16829" spans="6:9" x14ac:dyDescent="0.3">
      <c r="F16829" s="15" t="str">
        <f>IF(ISBLANK($D16829),"",IF(ISBLANK($E16829),VLOOKUP($D16829,$J:$K,2,FALSE),VLOOKUP($E16829,'Daycare Packages'!$A:$G,7,FALSE)))</f>
        <v/>
      </c>
      <c r="G16829" s="15"/>
      <c r="H16829" s="15" t="str">
        <f t="shared" si="547"/>
        <v/>
      </c>
      <c r="I16829" s="198"/>
    </row>
    <row r="16830" spans="6:9" x14ac:dyDescent="0.3">
      <c r="F16830" s="15" t="str">
        <f>IF(ISBLANK($D16830),"",IF(ISBLANK($E16830),VLOOKUP($D16830,$J:$K,2,FALSE),VLOOKUP($E16830,'Daycare Packages'!$A:$G,7,FALSE)))</f>
        <v/>
      </c>
      <c r="G16830" s="15"/>
      <c r="H16830" s="15" t="str">
        <f t="shared" si="547"/>
        <v/>
      </c>
      <c r="I16830" s="198"/>
    </row>
    <row r="16831" spans="6:9" x14ac:dyDescent="0.3">
      <c r="F16831" s="15" t="str">
        <f>IF(ISBLANK($D16831),"",IF(ISBLANK($E16831),VLOOKUP($D16831,$J:$K,2,FALSE),VLOOKUP($E16831,'Daycare Packages'!$A:$G,7,FALSE)))</f>
        <v/>
      </c>
      <c r="G16831" s="15"/>
      <c r="H16831" s="15" t="str">
        <f t="shared" si="547"/>
        <v/>
      </c>
      <c r="I16831" s="198"/>
    </row>
    <row r="16832" spans="6:9" x14ac:dyDescent="0.3">
      <c r="F16832" s="15" t="str">
        <f>IF(ISBLANK($D16832),"",IF(ISBLANK($E16832),VLOOKUP($D16832,$J:$K,2,FALSE),VLOOKUP($E16832,'Daycare Packages'!$A:$G,7,FALSE)))</f>
        <v/>
      </c>
      <c r="G16832" s="15"/>
      <c r="H16832" s="15" t="str">
        <f t="shared" si="547"/>
        <v/>
      </c>
      <c r="I16832" s="198"/>
    </row>
    <row r="16833" spans="6:9" x14ac:dyDescent="0.3">
      <c r="F16833" s="15" t="str">
        <f>IF(ISBLANK($D16833),"",IF(ISBLANK($E16833),VLOOKUP($D16833,$J:$K,2,FALSE),VLOOKUP($E16833,'Daycare Packages'!$A:$G,7,FALSE)))</f>
        <v/>
      </c>
      <c r="G16833" s="15"/>
      <c r="H16833" s="15" t="str">
        <f t="shared" si="547"/>
        <v/>
      </c>
      <c r="I16833" s="198"/>
    </row>
    <row r="16834" spans="6:9" x14ac:dyDescent="0.3">
      <c r="F16834" s="15" t="str">
        <f>IF(ISBLANK($D16834),"",IF(ISBLANK($E16834),VLOOKUP($D16834,$J:$K,2,FALSE),VLOOKUP($E16834,'Daycare Packages'!$A:$G,7,FALSE)))</f>
        <v/>
      </c>
      <c r="G16834" s="15"/>
      <c r="H16834" s="15" t="str">
        <f t="shared" si="547"/>
        <v/>
      </c>
      <c r="I16834" s="198"/>
    </row>
    <row r="16835" spans="6:9" x14ac:dyDescent="0.3">
      <c r="F16835" s="15" t="str">
        <f>IF(ISBLANK($D16835),"",IF(ISBLANK($E16835),VLOOKUP($D16835,$J:$K,2,FALSE),VLOOKUP($E16835,'Daycare Packages'!$A:$G,7,FALSE)))</f>
        <v/>
      </c>
      <c r="G16835" s="15"/>
      <c r="H16835" s="15" t="str">
        <f t="shared" si="547"/>
        <v/>
      </c>
      <c r="I16835" s="198"/>
    </row>
    <row r="16836" spans="6:9" x14ac:dyDescent="0.3">
      <c r="F16836" s="15" t="str">
        <f>IF(ISBLANK($D16836),"",IF(ISBLANK($E16836),VLOOKUP($D16836,$J:$K,2,FALSE),VLOOKUP($E16836,'Daycare Packages'!$A:$G,7,FALSE)))</f>
        <v/>
      </c>
      <c r="G16836" s="15"/>
      <c r="H16836" s="15" t="str">
        <f t="shared" si="547"/>
        <v/>
      </c>
      <c r="I16836" s="198"/>
    </row>
    <row r="16837" spans="6:9" x14ac:dyDescent="0.3">
      <c r="F16837" s="15" t="str">
        <f>IF(ISBLANK($D16837),"",IF(ISBLANK($E16837),VLOOKUP($D16837,$J:$K,2,FALSE),VLOOKUP($E16837,'Daycare Packages'!$A:$G,7,FALSE)))</f>
        <v/>
      </c>
      <c r="G16837" s="15"/>
      <c r="H16837" s="15" t="str">
        <f t="shared" si="547"/>
        <v/>
      </c>
      <c r="I16837" s="198"/>
    </row>
    <row r="16838" spans="6:9" x14ac:dyDescent="0.3">
      <c r="F16838" s="15" t="str">
        <f>IF(ISBLANK($D16838),"",IF(ISBLANK($E16838),VLOOKUP($D16838,$J:$K,2,FALSE),VLOOKUP($E16838,'Daycare Packages'!$A:$G,7,FALSE)))</f>
        <v/>
      </c>
      <c r="G16838" s="15"/>
      <c r="H16838" s="15" t="str">
        <f t="shared" si="547"/>
        <v/>
      </c>
      <c r="I16838" s="198"/>
    </row>
    <row r="16839" spans="6:9" x14ac:dyDescent="0.3">
      <c r="F16839" s="15" t="str">
        <f>IF(ISBLANK($D16839),"",IF(ISBLANK($E16839),VLOOKUP($D16839,$J:$K,2,FALSE),VLOOKUP($E16839,'Daycare Packages'!$A:$G,7,FALSE)))</f>
        <v/>
      </c>
      <c r="G16839" s="15"/>
      <c r="H16839" s="15" t="str">
        <f t="shared" si="547"/>
        <v/>
      </c>
      <c r="I16839" s="198"/>
    </row>
    <row r="16840" spans="6:9" x14ac:dyDescent="0.3">
      <c r="F16840" s="15" t="str">
        <f>IF(ISBLANK($D16840),"",IF(ISBLANK($E16840),VLOOKUP($D16840,$J:$K,2,FALSE),VLOOKUP($E16840,'Daycare Packages'!$A:$G,7,FALSE)))</f>
        <v/>
      </c>
      <c r="G16840" s="15"/>
      <c r="H16840" s="15" t="str">
        <f t="shared" si="547"/>
        <v/>
      </c>
      <c r="I16840" s="198"/>
    </row>
    <row r="16841" spans="6:9" x14ac:dyDescent="0.3">
      <c r="F16841" s="15" t="str">
        <f>IF(ISBLANK($D16841),"",IF(ISBLANK($E16841),VLOOKUP($D16841,$J:$K,2,FALSE),VLOOKUP($E16841,'Daycare Packages'!$A:$G,7,FALSE)))</f>
        <v/>
      </c>
      <c r="G16841" s="15"/>
      <c r="H16841" s="15" t="str">
        <f t="shared" si="547"/>
        <v/>
      </c>
      <c r="I16841" s="198"/>
    </row>
    <row r="16842" spans="6:9" x14ac:dyDescent="0.3">
      <c r="F16842" s="15" t="str">
        <f>IF(ISBLANK($D16842),"",IF(ISBLANK($E16842),VLOOKUP($D16842,$J:$K,2,FALSE),VLOOKUP($E16842,'Daycare Packages'!$A:$G,7,FALSE)))</f>
        <v/>
      </c>
      <c r="G16842" s="15"/>
      <c r="H16842" s="15" t="str">
        <f t="shared" si="547"/>
        <v/>
      </c>
      <c r="I16842" s="198"/>
    </row>
    <row r="16843" spans="6:9" x14ac:dyDescent="0.3">
      <c r="F16843" s="15" t="str">
        <f>IF(ISBLANK($D16843),"",IF(ISBLANK($E16843),VLOOKUP($D16843,$J:$K,2,FALSE),VLOOKUP($E16843,'Daycare Packages'!$A:$G,7,FALSE)))</f>
        <v/>
      </c>
      <c r="G16843" s="15"/>
      <c r="H16843" s="15" t="str">
        <f t="shared" si="547"/>
        <v/>
      </c>
      <c r="I16843" s="198"/>
    </row>
    <row r="16844" spans="6:9" x14ac:dyDescent="0.3">
      <c r="F16844" s="15" t="str">
        <f>IF(ISBLANK($D16844),"",IF(ISBLANK($E16844),VLOOKUP($D16844,$J:$K,2,FALSE),VLOOKUP($E16844,'Daycare Packages'!$A:$G,7,FALSE)))</f>
        <v/>
      </c>
      <c r="G16844" s="15"/>
      <c r="H16844" s="15" t="str">
        <f t="shared" si="547"/>
        <v/>
      </c>
      <c r="I16844" s="198"/>
    </row>
    <row r="16845" spans="6:9" x14ac:dyDescent="0.3">
      <c r="F16845" s="15" t="str">
        <f>IF(ISBLANK($D16845),"",IF(ISBLANK($E16845),VLOOKUP($D16845,$J:$K,2,FALSE),VLOOKUP($E16845,'Daycare Packages'!$A:$G,7,FALSE)))</f>
        <v/>
      </c>
      <c r="G16845" s="15"/>
      <c r="H16845" s="15" t="str">
        <f t="shared" si="547"/>
        <v/>
      </c>
      <c r="I16845" s="198"/>
    </row>
    <row r="16846" spans="6:9" x14ac:dyDescent="0.3">
      <c r="F16846" s="15" t="str">
        <f>IF(ISBLANK($D16846),"",IF(ISBLANK($E16846),VLOOKUP($D16846,$J:$K,2,FALSE),VLOOKUP($E16846,'Daycare Packages'!$A:$G,7,FALSE)))</f>
        <v/>
      </c>
      <c r="G16846" s="15"/>
      <c r="H16846" s="15" t="str">
        <f t="shared" si="547"/>
        <v/>
      </c>
      <c r="I16846" s="198"/>
    </row>
    <row r="16847" spans="6:9" x14ac:dyDescent="0.3">
      <c r="F16847" s="15" t="str">
        <f>IF(ISBLANK($D16847),"",IF(ISBLANK($E16847),VLOOKUP($D16847,$J:$K,2,FALSE),VLOOKUP($E16847,'Daycare Packages'!$A:$G,7,FALSE)))</f>
        <v/>
      </c>
      <c r="G16847" s="15"/>
      <c r="H16847" s="15" t="str">
        <f t="shared" si="547"/>
        <v/>
      </c>
      <c r="I16847" s="198"/>
    </row>
    <row r="16848" spans="6:9" x14ac:dyDescent="0.3">
      <c r="F16848" s="15" t="str">
        <f>IF(ISBLANK($D16848),"",IF(ISBLANK($E16848),VLOOKUP($D16848,$J:$K,2,FALSE),VLOOKUP($E16848,'Daycare Packages'!$A:$G,7,FALSE)))</f>
        <v/>
      </c>
      <c r="G16848" s="15"/>
      <c r="H16848" s="15" t="str">
        <f t="shared" si="547"/>
        <v/>
      </c>
      <c r="I16848" s="198"/>
    </row>
    <row r="16849" spans="6:9" x14ac:dyDescent="0.3">
      <c r="F16849" s="15" t="str">
        <f>IF(ISBLANK($D16849),"",IF(ISBLANK($E16849),VLOOKUP($D16849,$J:$K,2,FALSE),VLOOKUP($E16849,'Daycare Packages'!$A:$G,7,FALSE)))</f>
        <v/>
      </c>
      <c r="G16849" s="15"/>
      <c r="H16849" s="15" t="str">
        <f t="shared" si="547"/>
        <v/>
      </c>
      <c r="I16849" s="198"/>
    </row>
    <row r="16850" spans="6:9" x14ac:dyDescent="0.3">
      <c r="F16850" s="15" t="str">
        <f>IF(ISBLANK($D16850),"",IF(ISBLANK($E16850),VLOOKUP($D16850,$J:$K,2,FALSE),VLOOKUP($E16850,'Daycare Packages'!$A:$G,7,FALSE)))</f>
        <v/>
      </c>
      <c r="G16850" s="15"/>
      <c r="H16850" s="15" t="str">
        <f t="shared" si="547"/>
        <v/>
      </c>
      <c r="I16850" s="198"/>
    </row>
    <row r="16851" spans="6:9" x14ac:dyDescent="0.3">
      <c r="F16851" s="15" t="str">
        <f>IF(ISBLANK($D16851),"",IF(ISBLANK($E16851),VLOOKUP($D16851,$J:$K,2,FALSE),VLOOKUP($E16851,'Daycare Packages'!$A:$G,7,FALSE)))</f>
        <v/>
      </c>
      <c r="G16851" s="15"/>
      <c r="H16851" s="15" t="str">
        <f t="shared" si="547"/>
        <v/>
      </c>
      <c r="I16851" s="198"/>
    </row>
    <row r="16852" spans="6:9" x14ac:dyDescent="0.3">
      <c r="F16852" s="15" t="str">
        <f>IF(ISBLANK($D16852),"",IF(ISBLANK($E16852),VLOOKUP($D16852,$J:$K,2,FALSE),VLOOKUP($E16852,'Daycare Packages'!$A:$G,7,FALSE)))</f>
        <v/>
      </c>
      <c r="G16852" s="15"/>
      <c r="H16852" s="15" t="str">
        <f t="shared" si="547"/>
        <v/>
      </c>
      <c r="I16852" s="198"/>
    </row>
    <row r="16853" spans="6:9" x14ac:dyDescent="0.3">
      <c r="F16853" s="15" t="str">
        <f>IF(ISBLANK($D16853),"",IF(ISBLANK($E16853),VLOOKUP($D16853,$J:$K,2,FALSE),VLOOKUP($E16853,'Daycare Packages'!$A:$G,7,FALSE)))</f>
        <v/>
      </c>
      <c r="G16853" s="15"/>
      <c r="H16853" s="15" t="str">
        <f t="shared" si="547"/>
        <v/>
      </c>
      <c r="I16853" s="198"/>
    </row>
    <row r="16854" spans="6:9" x14ac:dyDescent="0.3">
      <c r="F16854" s="15" t="str">
        <f>IF(ISBLANK($D16854),"",IF(ISBLANK($E16854),VLOOKUP($D16854,$J:$K,2,FALSE),VLOOKUP($E16854,'Daycare Packages'!$A:$G,7,FALSE)))</f>
        <v/>
      </c>
      <c r="G16854" s="15"/>
      <c r="H16854" s="15" t="str">
        <f t="shared" si="547"/>
        <v/>
      </c>
      <c r="I16854" s="198"/>
    </row>
    <row r="16855" spans="6:9" x14ac:dyDescent="0.3">
      <c r="F16855" s="15" t="str">
        <f>IF(ISBLANK($D16855),"",IF(ISBLANK($E16855),VLOOKUP($D16855,$J:$K,2,FALSE),VLOOKUP($E16855,'Daycare Packages'!$A:$G,7,FALSE)))</f>
        <v/>
      </c>
      <c r="G16855" s="15"/>
      <c r="H16855" s="15" t="str">
        <f t="shared" si="547"/>
        <v/>
      </c>
      <c r="I16855" s="198"/>
    </row>
    <row r="16856" spans="6:9" x14ac:dyDescent="0.3">
      <c r="F16856" s="15" t="str">
        <f>IF(ISBLANK($D16856),"",IF(ISBLANK($E16856),VLOOKUP($D16856,$J:$K,2,FALSE),VLOOKUP($E16856,'Daycare Packages'!$A:$G,7,FALSE)))</f>
        <v/>
      </c>
      <c r="G16856" s="15"/>
      <c r="H16856" s="15" t="str">
        <f t="shared" si="547"/>
        <v/>
      </c>
      <c r="I16856" s="198"/>
    </row>
    <row r="16857" spans="6:9" x14ac:dyDescent="0.3">
      <c r="F16857" s="15" t="str">
        <f>IF(ISBLANK($D16857),"",IF(ISBLANK($E16857),VLOOKUP($D16857,$J:$K,2,FALSE),VLOOKUP($E16857,'Daycare Packages'!$A:$G,7,FALSE)))</f>
        <v/>
      </c>
      <c r="G16857" s="15"/>
      <c r="H16857" s="15" t="str">
        <f t="shared" si="547"/>
        <v/>
      </c>
      <c r="I16857" s="198"/>
    </row>
    <row r="16858" spans="6:9" x14ac:dyDescent="0.3">
      <c r="F16858" s="15" t="str">
        <f>IF(ISBLANK($D16858),"",IF(ISBLANK($E16858),VLOOKUP($D16858,$J:$K,2,FALSE),VLOOKUP($E16858,'Daycare Packages'!$A:$G,7,FALSE)))</f>
        <v/>
      </c>
      <c r="G16858" s="15"/>
      <c r="H16858" s="15" t="str">
        <f t="shared" si="547"/>
        <v/>
      </c>
      <c r="I16858" s="198"/>
    </row>
    <row r="16859" spans="6:9" x14ac:dyDescent="0.3">
      <c r="F16859" s="15" t="str">
        <f>IF(ISBLANK($D16859),"",IF(ISBLANK($E16859),VLOOKUP($D16859,$J:$K,2,FALSE),VLOOKUP($E16859,'Daycare Packages'!$A:$G,7,FALSE)))</f>
        <v/>
      </c>
      <c r="G16859" s="15"/>
      <c r="H16859" s="15" t="str">
        <f t="shared" si="547"/>
        <v/>
      </c>
      <c r="I16859" s="198"/>
    </row>
    <row r="16860" spans="6:9" x14ac:dyDescent="0.3">
      <c r="F16860" s="15" t="str">
        <f>IF(ISBLANK($D16860),"",IF(ISBLANK($E16860),VLOOKUP($D16860,$J:$K,2,FALSE),VLOOKUP($E16860,'Daycare Packages'!$A:$G,7,FALSE)))</f>
        <v/>
      </c>
      <c r="G16860" s="15"/>
      <c r="H16860" s="15" t="str">
        <f t="shared" si="547"/>
        <v/>
      </c>
      <c r="I16860" s="198"/>
    </row>
    <row r="16861" spans="6:9" x14ac:dyDescent="0.3">
      <c r="F16861" s="15" t="str">
        <f>IF(ISBLANK($D16861),"",IF(ISBLANK($E16861),VLOOKUP($D16861,$J:$K,2,FALSE),VLOOKUP($E16861,'Daycare Packages'!$A:$G,7,FALSE)))</f>
        <v/>
      </c>
      <c r="G16861" s="15"/>
      <c r="H16861" s="15" t="str">
        <f t="shared" si="547"/>
        <v/>
      </c>
      <c r="I16861" s="198"/>
    </row>
    <row r="16862" spans="6:9" x14ac:dyDescent="0.3">
      <c r="F16862" s="15" t="str">
        <f>IF(ISBLANK($D16862),"",IF(ISBLANK($E16862),VLOOKUP($D16862,$J:$K,2,FALSE),VLOOKUP($E16862,'Daycare Packages'!$A:$G,7,FALSE)))</f>
        <v/>
      </c>
      <c r="G16862" s="15"/>
      <c r="H16862" s="15" t="str">
        <f t="shared" si="547"/>
        <v/>
      </c>
      <c r="I16862" s="198"/>
    </row>
    <row r="16863" spans="6:9" x14ac:dyDescent="0.3">
      <c r="F16863" s="15" t="str">
        <f>IF(ISBLANK($D16863),"",IF(ISBLANK($E16863),VLOOKUP($D16863,$J:$K,2,FALSE),VLOOKUP($E16863,'Daycare Packages'!$A:$G,7,FALSE)))</f>
        <v/>
      </c>
      <c r="G16863" s="15"/>
      <c r="H16863" s="15" t="str">
        <f t="shared" si="547"/>
        <v/>
      </c>
      <c r="I16863" s="198"/>
    </row>
    <row r="16864" spans="6:9" x14ac:dyDescent="0.3">
      <c r="F16864" s="15" t="str">
        <f>IF(ISBLANK($D16864),"",IF(ISBLANK($E16864),VLOOKUP($D16864,$J:$K,2,FALSE),VLOOKUP($E16864,'Daycare Packages'!$A:$G,7,FALSE)))</f>
        <v/>
      </c>
      <c r="G16864" s="15"/>
      <c r="H16864" s="15" t="str">
        <f t="shared" si="547"/>
        <v/>
      </c>
      <c r="I16864" s="198"/>
    </row>
    <row r="16865" spans="6:9" x14ac:dyDescent="0.3">
      <c r="F16865" s="15" t="str">
        <f>IF(ISBLANK($D16865),"",IF(ISBLANK($E16865),VLOOKUP($D16865,$J:$K,2,FALSE),VLOOKUP($E16865,'Daycare Packages'!$A:$G,7,FALSE)))</f>
        <v/>
      </c>
      <c r="G16865" s="15"/>
      <c r="H16865" s="15" t="str">
        <f t="shared" ref="H16865:H16928" si="548">IF(ISBLANK(D16865),"",SUM(F16865:G16865))</f>
        <v/>
      </c>
      <c r="I16865" s="198"/>
    </row>
    <row r="16866" spans="6:9" x14ac:dyDescent="0.3">
      <c r="F16866" s="15" t="str">
        <f>IF(ISBLANK($D16866),"",IF(ISBLANK($E16866),VLOOKUP($D16866,$J:$K,2,FALSE),VLOOKUP($E16866,'Daycare Packages'!$A:$G,7,FALSE)))</f>
        <v/>
      </c>
      <c r="G16866" s="15"/>
      <c r="H16866" s="15" t="str">
        <f t="shared" si="548"/>
        <v/>
      </c>
      <c r="I16866" s="198"/>
    </row>
    <row r="16867" spans="6:9" x14ac:dyDescent="0.3">
      <c r="F16867" s="15" t="str">
        <f>IF(ISBLANK($D16867),"",IF(ISBLANK($E16867),VLOOKUP($D16867,$J:$K,2,FALSE),VLOOKUP($E16867,'Daycare Packages'!$A:$G,7,FALSE)))</f>
        <v/>
      </c>
      <c r="G16867" s="15"/>
      <c r="H16867" s="15" t="str">
        <f t="shared" si="548"/>
        <v/>
      </c>
      <c r="I16867" s="198"/>
    </row>
    <row r="16868" spans="6:9" x14ac:dyDescent="0.3">
      <c r="F16868" s="15" t="str">
        <f>IF(ISBLANK($D16868),"",IF(ISBLANK($E16868),VLOOKUP($D16868,$J:$K,2,FALSE),VLOOKUP($E16868,'Daycare Packages'!$A:$G,7,FALSE)))</f>
        <v/>
      </c>
      <c r="G16868" s="15"/>
      <c r="H16868" s="15" t="str">
        <f t="shared" si="548"/>
        <v/>
      </c>
      <c r="I16868" s="198"/>
    </row>
    <row r="16869" spans="6:9" x14ac:dyDescent="0.3">
      <c r="F16869" s="15" t="str">
        <f>IF(ISBLANK($D16869),"",IF(ISBLANK($E16869),VLOOKUP($D16869,$J:$K,2,FALSE),VLOOKUP($E16869,'Daycare Packages'!$A:$G,7,FALSE)))</f>
        <v/>
      </c>
      <c r="G16869" s="15"/>
      <c r="H16869" s="15" t="str">
        <f t="shared" si="548"/>
        <v/>
      </c>
      <c r="I16869" s="198"/>
    </row>
    <row r="16870" spans="6:9" x14ac:dyDescent="0.3">
      <c r="F16870" s="15" t="str">
        <f>IF(ISBLANK($D16870),"",IF(ISBLANK($E16870),VLOOKUP($D16870,$J:$K,2,FALSE),VLOOKUP($E16870,'Daycare Packages'!$A:$G,7,FALSE)))</f>
        <v/>
      </c>
      <c r="G16870" s="15"/>
      <c r="H16870" s="15" t="str">
        <f t="shared" si="548"/>
        <v/>
      </c>
      <c r="I16870" s="198"/>
    </row>
    <row r="16871" spans="6:9" x14ac:dyDescent="0.3">
      <c r="F16871" s="15" t="str">
        <f>IF(ISBLANK($D16871),"",IF(ISBLANK($E16871),VLOOKUP($D16871,$J:$K,2,FALSE),VLOOKUP($E16871,'Daycare Packages'!$A:$G,7,FALSE)))</f>
        <v/>
      </c>
      <c r="G16871" s="15"/>
      <c r="H16871" s="15" t="str">
        <f t="shared" si="548"/>
        <v/>
      </c>
      <c r="I16871" s="198"/>
    </row>
    <row r="16872" spans="6:9" x14ac:dyDescent="0.3">
      <c r="F16872" s="15" t="str">
        <f>IF(ISBLANK($D16872),"",IF(ISBLANK($E16872),VLOOKUP($D16872,$J:$K,2,FALSE),VLOOKUP($E16872,'Daycare Packages'!$A:$G,7,FALSE)))</f>
        <v/>
      </c>
      <c r="G16872" s="15"/>
      <c r="H16872" s="15" t="str">
        <f t="shared" si="548"/>
        <v/>
      </c>
      <c r="I16872" s="198"/>
    </row>
    <row r="16873" spans="6:9" x14ac:dyDescent="0.3">
      <c r="F16873" s="15" t="str">
        <f>IF(ISBLANK($D16873),"",IF(ISBLANK($E16873),VLOOKUP($D16873,$J:$K,2,FALSE),VLOOKUP($E16873,'Daycare Packages'!$A:$G,7,FALSE)))</f>
        <v/>
      </c>
      <c r="G16873" s="15"/>
      <c r="H16873" s="15" t="str">
        <f t="shared" si="548"/>
        <v/>
      </c>
      <c r="I16873" s="198"/>
    </row>
    <row r="16874" spans="6:9" x14ac:dyDescent="0.3">
      <c r="F16874" s="15" t="str">
        <f>IF(ISBLANK($D16874),"",IF(ISBLANK($E16874),VLOOKUP($D16874,$J:$K,2,FALSE),VLOOKUP($E16874,'Daycare Packages'!$A:$G,7,FALSE)))</f>
        <v/>
      </c>
      <c r="G16874" s="15"/>
      <c r="H16874" s="15" t="str">
        <f t="shared" si="548"/>
        <v/>
      </c>
      <c r="I16874" s="198"/>
    </row>
    <row r="16875" spans="6:9" x14ac:dyDescent="0.3">
      <c r="F16875" s="15" t="str">
        <f>IF(ISBLANK($D16875),"",IF(ISBLANK($E16875),VLOOKUP($D16875,$J:$K,2,FALSE),VLOOKUP($E16875,'Daycare Packages'!$A:$G,7,FALSE)))</f>
        <v/>
      </c>
      <c r="G16875" s="15"/>
      <c r="H16875" s="15" t="str">
        <f t="shared" si="548"/>
        <v/>
      </c>
      <c r="I16875" s="198"/>
    </row>
    <row r="16876" spans="6:9" x14ac:dyDescent="0.3">
      <c r="F16876" s="15" t="str">
        <f>IF(ISBLANK($D16876),"",IF(ISBLANK($E16876),VLOOKUP($D16876,$J:$K,2,FALSE),VLOOKUP($E16876,'Daycare Packages'!$A:$G,7,FALSE)))</f>
        <v/>
      </c>
      <c r="G16876" s="15"/>
      <c r="H16876" s="15" t="str">
        <f t="shared" si="548"/>
        <v/>
      </c>
      <c r="I16876" s="198"/>
    </row>
    <row r="16877" spans="6:9" x14ac:dyDescent="0.3">
      <c r="F16877" s="15" t="str">
        <f>IF(ISBLANK($D16877),"",IF(ISBLANK($E16877),VLOOKUP($D16877,$J:$K,2,FALSE),VLOOKUP($E16877,'Daycare Packages'!$A:$G,7,FALSE)))</f>
        <v/>
      </c>
      <c r="G16877" s="15"/>
      <c r="H16877" s="15" t="str">
        <f t="shared" si="548"/>
        <v/>
      </c>
      <c r="I16877" s="198"/>
    </row>
    <row r="16878" spans="6:9" x14ac:dyDescent="0.3">
      <c r="F16878" s="15" t="str">
        <f>IF(ISBLANK($D16878),"",IF(ISBLANK($E16878),VLOOKUP($D16878,$J:$K,2,FALSE),VLOOKUP($E16878,'Daycare Packages'!$A:$G,7,FALSE)))</f>
        <v/>
      </c>
      <c r="G16878" s="15"/>
      <c r="H16878" s="15" t="str">
        <f t="shared" si="548"/>
        <v/>
      </c>
      <c r="I16878" s="198"/>
    </row>
    <row r="16879" spans="6:9" x14ac:dyDescent="0.3">
      <c r="F16879" s="15" t="str">
        <f>IF(ISBLANK($D16879),"",IF(ISBLANK($E16879),VLOOKUP($D16879,$J:$K,2,FALSE),VLOOKUP($E16879,'Daycare Packages'!$A:$G,7,FALSE)))</f>
        <v/>
      </c>
      <c r="G16879" s="15"/>
      <c r="H16879" s="15" t="str">
        <f t="shared" si="548"/>
        <v/>
      </c>
      <c r="I16879" s="198"/>
    </row>
    <row r="16880" spans="6:9" x14ac:dyDescent="0.3">
      <c r="F16880" s="15" t="str">
        <f>IF(ISBLANK($D16880),"",IF(ISBLANK($E16880),VLOOKUP($D16880,$J:$K,2,FALSE),VLOOKUP($E16880,'Daycare Packages'!$A:$G,7,FALSE)))</f>
        <v/>
      </c>
      <c r="G16880" s="15"/>
      <c r="H16880" s="15" t="str">
        <f t="shared" si="548"/>
        <v/>
      </c>
      <c r="I16880" s="198"/>
    </row>
    <row r="16881" spans="6:9" x14ac:dyDescent="0.3">
      <c r="F16881" s="15" t="str">
        <f>IF(ISBLANK($D16881),"",IF(ISBLANK($E16881),VLOOKUP($D16881,$J:$K,2,FALSE),VLOOKUP($E16881,'Daycare Packages'!$A:$G,7,FALSE)))</f>
        <v/>
      </c>
      <c r="G16881" s="15"/>
      <c r="H16881" s="15" t="str">
        <f t="shared" si="548"/>
        <v/>
      </c>
      <c r="I16881" s="198"/>
    </row>
    <row r="16882" spans="6:9" x14ac:dyDescent="0.3">
      <c r="F16882" s="15" t="str">
        <f>IF(ISBLANK($D16882),"",IF(ISBLANK($E16882),VLOOKUP($D16882,$J:$K,2,FALSE),VLOOKUP($E16882,'Daycare Packages'!$A:$G,7,FALSE)))</f>
        <v/>
      </c>
      <c r="G16882" s="15"/>
      <c r="H16882" s="15" t="str">
        <f t="shared" si="548"/>
        <v/>
      </c>
      <c r="I16882" s="198"/>
    </row>
    <row r="16883" spans="6:9" x14ac:dyDescent="0.3">
      <c r="F16883" s="15" t="str">
        <f>IF(ISBLANK($D16883),"",IF(ISBLANK($E16883),VLOOKUP($D16883,$J:$K,2,FALSE),VLOOKUP($E16883,'Daycare Packages'!$A:$G,7,FALSE)))</f>
        <v/>
      </c>
      <c r="G16883" s="15"/>
      <c r="H16883" s="15" t="str">
        <f t="shared" si="548"/>
        <v/>
      </c>
      <c r="I16883" s="198"/>
    </row>
    <row r="16884" spans="6:9" x14ac:dyDescent="0.3">
      <c r="F16884" s="15" t="str">
        <f>IF(ISBLANK($D16884),"",IF(ISBLANK($E16884),VLOOKUP($D16884,$J:$K,2,FALSE),VLOOKUP($E16884,'Daycare Packages'!$A:$G,7,FALSE)))</f>
        <v/>
      </c>
      <c r="G16884" s="15"/>
      <c r="H16884" s="15" t="str">
        <f t="shared" si="548"/>
        <v/>
      </c>
      <c r="I16884" s="198"/>
    </row>
    <row r="16885" spans="6:9" x14ac:dyDescent="0.3">
      <c r="F16885" s="15" t="str">
        <f>IF(ISBLANK($D16885),"",IF(ISBLANK($E16885),VLOOKUP($D16885,$J:$K,2,FALSE),VLOOKUP($E16885,'Daycare Packages'!$A:$G,7,FALSE)))</f>
        <v/>
      </c>
      <c r="G16885" s="15"/>
      <c r="H16885" s="15" t="str">
        <f t="shared" si="548"/>
        <v/>
      </c>
      <c r="I16885" s="198"/>
    </row>
    <row r="16886" spans="6:9" x14ac:dyDescent="0.3">
      <c r="F16886" s="15" t="str">
        <f>IF(ISBLANK($D16886),"",IF(ISBLANK($E16886),VLOOKUP($D16886,$J:$K,2,FALSE),VLOOKUP($E16886,'Daycare Packages'!$A:$G,7,FALSE)))</f>
        <v/>
      </c>
      <c r="G16886" s="15"/>
      <c r="H16886" s="15" t="str">
        <f t="shared" si="548"/>
        <v/>
      </c>
      <c r="I16886" s="198"/>
    </row>
    <row r="16887" spans="6:9" x14ac:dyDescent="0.3">
      <c r="F16887" s="15" t="str">
        <f>IF(ISBLANK($D16887),"",IF(ISBLANK($E16887),VLOOKUP($D16887,$J:$K,2,FALSE),VLOOKUP($E16887,'Daycare Packages'!$A:$G,7,FALSE)))</f>
        <v/>
      </c>
      <c r="G16887" s="15"/>
      <c r="H16887" s="15" t="str">
        <f t="shared" si="548"/>
        <v/>
      </c>
      <c r="I16887" s="198"/>
    </row>
    <row r="16888" spans="6:9" x14ac:dyDescent="0.3">
      <c r="F16888" s="15" t="str">
        <f>IF(ISBLANK($D16888),"",IF(ISBLANK($E16888),VLOOKUP($D16888,$J:$K,2,FALSE),VLOOKUP($E16888,'Daycare Packages'!$A:$G,7,FALSE)))</f>
        <v/>
      </c>
      <c r="G16888" s="15"/>
      <c r="H16888" s="15" t="str">
        <f t="shared" si="548"/>
        <v/>
      </c>
      <c r="I16888" s="198"/>
    </row>
    <row r="16889" spans="6:9" x14ac:dyDescent="0.3">
      <c r="F16889" s="15" t="str">
        <f>IF(ISBLANK($D16889),"",IF(ISBLANK($E16889),VLOOKUP($D16889,$J:$K,2,FALSE),VLOOKUP($E16889,'Daycare Packages'!$A:$G,7,FALSE)))</f>
        <v/>
      </c>
      <c r="G16889" s="15"/>
      <c r="H16889" s="15" t="str">
        <f t="shared" si="548"/>
        <v/>
      </c>
      <c r="I16889" s="198"/>
    </row>
    <row r="16890" spans="6:9" x14ac:dyDescent="0.3">
      <c r="F16890" s="15" t="str">
        <f>IF(ISBLANK($D16890),"",IF(ISBLANK($E16890),VLOOKUP($D16890,$J:$K,2,FALSE),VLOOKUP($E16890,'Daycare Packages'!$A:$G,7,FALSE)))</f>
        <v/>
      </c>
      <c r="G16890" s="15"/>
      <c r="H16890" s="15" t="str">
        <f t="shared" si="548"/>
        <v/>
      </c>
      <c r="I16890" s="198"/>
    </row>
    <row r="16891" spans="6:9" x14ac:dyDescent="0.3">
      <c r="F16891" s="15" t="str">
        <f>IF(ISBLANK($D16891),"",IF(ISBLANK($E16891),VLOOKUP($D16891,$J:$K,2,FALSE),VLOOKUP($E16891,'Daycare Packages'!$A:$G,7,FALSE)))</f>
        <v/>
      </c>
      <c r="G16891" s="15"/>
      <c r="H16891" s="15" t="str">
        <f t="shared" si="548"/>
        <v/>
      </c>
      <c r="I16891" s="198"/>
    </row>
    <row r="16892" spans="6:9" x14ac:dyDescent="0.3">
      <c r="F16892" s="15" t="str">
        <f>IF(ISBLANK($D16892),"",IF(ISBLANK($E16892),VLOOKUP($D16892,$J:$K,2,FALSE),VLOOKUP($E16892,'Daycare Packages'!$A:$G,7,FALSE)))</f>
        <v/>
      </c>
      <c r="G16892" s="15"/>
      <c r="H16892" s="15" t="str">
        <f t="shared" si="548"/>
        <v/>
      </c>
      <c r="I16892" s="198"/>
    </row>
    <row r="16893" spans="6:9" x14ac:dyDescent="0.3">
      <c r="F16893" s="15" t="str">
        <f>IF(ISBLANK($D16893),"",IF(ISBLANK($E16893),VLOOKUP($D16893,$J:$K,2,FALSE),VLOOKUP($E16893,'Daycare Packages'!$A:$G,7,FALSE)))</f>
        <v/>
      </c>
      <c r="G16893" s="15"/>
      <c r="H16893" s="15" t="str">
        <f t="shared" si="548"/>
        <v/>
      </c>
      <c r="I16893" s="198"/>
    </row>
    <row r="16894" spans="6:9" x14ac:dyDescent="0.3">
      <c r="F16894" s="15" t="str">
        <f>IF(ISBLANK($D16894),"",IF(ISBLANK($E16894),VLOOKUP($D16894,$J:$K,2,FALSE),VLOOKUP($E16894,'Daycare Packages'!$A:$G,7,FALSE)))</f>
        <v/>
      </c>
      <c r="G16894" s="15"/>
      <c r="H16894" s="15" t="str">
        <f t="shared" si="548"/>
        <v/>
      </c>
      <c r="I16894" s="198"/>
    </row>
    <row r="16895" spans="6:9" x14ac:dyDescent="0.3">
      <c r="F16895" s="15" t="str">
        <f>IF(ISBLANK($D16895),"",IF(ISBLANK($E16895),VLOOKUP($D16895,$J:$K,2,FALSE),VLOOKUP($E16895,'Daycare Packages'!$A:$G,7,FALSE)))</f>
        <v/>
      </c>
      <c r="G16895" s="15"/>
      <c r="H16895" s="15" t="str">
        <f t="shared" si="548"/>
        <v/>
      </c>
      <c r="I16895" s="198"/>
    </row>
    <row r="16896" spans="6:9" x14ac:dyDescent="0.3">
      <c r="F16896" s="15" t="str">
        <f>IF(ISBLANK($D16896),"",IF(ISBLANK($E16896),VLOOKUP($D16896,$J:$K,2,FALSE),VLOOKUP($E16896,'Daycare Packages'!$A:$G,7,FALSE)))</f>
        <v/>
      </c>
      <c r="G16896" s="15"/>
      <c r="H16896" s="15" t="str">
        <f t="shared" si="548"/>
        <v/>
      </c>
      <c r="I16896" s="198"/>
    </row>
    <row r="16897" spans="6:9" x14ac:dyDescent="0.3">
      <c r="F16897" s="15" t="str">
        <f>IF(ISBLANK($D16897),"",IF(ISBLANK($E16897),VLOOKUP($D16897,$J:$K,2,FALSE),VLOOKUP($E16897,'Daycare Packages'!$A:$G,7,FALSE)))</f>
        <v/>
      </c>
      <c r="G16897" s="15"/>
      <c r="H16897" s="15" t="str">
        <f t="shared" si="548"/>
        <v/>
      </c>
      <c r="I16897" s="198"/>
    </row>
    <row r="16898" spans="6:9" x14ac:dyDescent="0.3">
      <c r="F16898" s="15" t="str">
        <f>IF(ISBLANK($D16898),"",IF(ISBLANK($E16898),VLOOKUP($D16898,$J:$K,2,FALSE),VLOOKUP($E16898,'Daycare Packages'!$A:$G,7,FALSE)))</f>
        <v/>
      </c>
      <c r="G16898" s="15"/>
      <c r="H16898" s="15" t="str">
        <f t="shared" si="548"/>
        <v/>
      </c>
      <c r="I16898" s="198"/>
    </row>
    <row r="16899" spans="6:9" x14ac:dyDescent="0.3">
      <c r="F16899" s="15" t="str">
        <f>IF(ISBLANK($D16899),"",IF(ISBLANK($E16899),VLOOKUP($D16899,$J:$K,2,FALSE),VLOOKUP($E16899,'Daycare Packages'!$A:$G,7,FALSE)))</f>
        <v/>
      </c>
      <c r="G16899" s="15"/>
      <c r="H16899" s="15" t="str">
        <f t="shared" si="548"/>
        <v/>
      </c>
      <c r="I16899" s="198"/>
    </row>
    <row r="16900" spans="6:9" x14ac:dyDescent="0.3">
      <c r="F16900" s="15" t="str">
        <f>IF(ISBLANK($D16900),"",IF(ISBLANK($E16900),VLOOKUP($D16900,$J:$K,2,FALSE),VLOOKUP($E16900,'Daycare Packages'!$A:$G,7,FALSE)))</f>
        <v/>
      </c>
      <c r="G16900" s="15"/>
      <c r="H16900" s="15" t="str">
        <f t="shared" si="548"/>
        <v/>
      </c>
      <c r="I16900" s="198"/>
    </row>
    <row r="16901" spans="6:9" x14ac:dyDescent="0.3">
      <c r="F16901" s="15" t="str">
        <f>IF(ISBLANK($D16901),"",IF(ISBLANK($E16901),VLOOKUP($D16901,$J:$K,2,FALSE),VLOOKUP($E16901,'Daycare Packages'!$A:$G,7,FALSE)))</f>
        <v/>
      </c>
      <c r="G16901" s="15"/>
      <c r="H16901" s="15" t="str">
        <f t="shared" si="548"/>
        <v/>
      </c>
      <c r="I16901" s="198"/>
    </row>
    <row r="16902" spans="6:9" x14ac:dyDescent="0.3">
      <c r="F16902" s="15" t="str">
        <f>IF(ISBLANK($D16902),"",IF(ISBLANK($E16902),VLOOKUP($D16902,$J:$K,2,FALSE),VLOOKUP($E16902,'Daycare Packages'!$A:$G,7,FALSE)))</f>
        <v/>
      </c>
      <c r="G16902" s="15"/>
      <c r="H16902" s="15" t="str">
        <f t="shared" si="548"/>
        <v/>
      </c>
      <c r="I16902" s="198"/>
    </row>
    <row r="16903" spans="6:9" x14ac:dyDescent="0.3">
      <c r="F16903" s="15" t="str">
        <f>IF(ISBLANK($D16903),"",IF(ISBLANK($E16903),VLOOKUP($D16903,$J:$K,2,FALSE),VLOOKUP($E16903,'Daycare Packages'!$A:$G,7,FALSE)))</f>
        <v/>
      </c>
      <c r="G16903" s="15"/>
      <c r="H16903" s="15" t="str">
        <f t="shared" si="548"/>
        <v/>
      </c>
      <c r="I16903" s="198"/>
    </row>
    <row r="16904" spans="6:9" x14ac:dyDescent="0.3">
      <c r="F16904" s="15" t="str">
        <f>IF(ISBLANK($D16904),"",IF(ISBLANK($E16904),VLOOKUP($D16904,$J:$K,2,FALSE),VLOOKUP($E16904,'Daycare Packages'!$A:$G,7,FALSE)))</f>
        <v/>
      </c>
      <c r="G16904" s="15"/>
      <c r="H16904" s="15" t="str">
        <f t="shared" si="548"/>
        <v/>
      </c>
      <c r="I16904" s="198"/>
    </row>
    <row r="16905" spans="6:9" x14ac:dyDescent="0.3">
      <c r="F16905" s="15" t="str">
        <f>IF(ISBLANK($D16905),"",IF(ISBLANK($E16905),VLOOKUP($D16905,$J:$K,2,FALSE),VLOOKUP($E16905,'Daycare Packages'!$A:$G,7,FALSE)))</f>
        <v/>
      </c>
      <c r="G16905" s="15"/>
      <c r="H16905" s="15" t="str">
        <f t="shared" si="548"/>
        <v/>
      </c>
      <c r="I16905" s="198"/>
    </row>
    <row r="16906" spans="6:9" x14ac:dyDescent="0.3">
      <c r="F16906" s="15" t="str">
        <f>IF(ISBLANK($D16906),"",IF(ISBLANK($E16906),VLOOKUP($D16906,$J:$K,2,FALSE),VLOOKUP($E16906,'Daycare Packages'!$A:$G,7,FALSE)))</f>
        <v/>
      </c>
      <c r="G16906" s="15"/>
      <c r="H16906" s="15" t="str">
        <f t="shared" si="548"/>
        <v/>
      </c>
      <c r="I16906" s="198"/>
    </row>
    <row r="16907" spans="6:9" x14ac:dyDescent="0.3">
      <c r="F16907" s="15" t="str">
        <f>IF(ISBLANK($D16907),"",IF(ISBLANK($E16907),VLOOKUP($D16907,$J:$K,2,FALSE),VLOOKUP($E16907,'Daycare Packages'!$A:$G,7,FALSE)))</f>
        <v/>
      </c>
      <c r="G16907" s="15"/>
      <c r="H16907" s="15" t="str">
        <f t="shared" si="548"/>
        <v/>
      </c>
      <c r="I16907" s="198"/>
    </row>
    <row r="16908" spans="6:9" x14ac:dyDescent="0.3">
      <c r="F16908" s="15" t="str">
        <f>IF(ISBLANK($D16908),"",IF(ISBLANK($E16908),VLOOKUP($D16908,$J:$K,2,FALSE),VLOOKUP($E16908,'Daycare Packages'!$A:$G,7,FALSE)))</f>
        <v/>
      </c>
      <c r="G16908" s="15"/>
      <c r="H16908" s="15" t="str">
        <f t="shared" si="548"/>
        <v/>
      </c>
      <c r="I16908" s="198"/>
    </row>
    <row r="16909" spans="6:9" x14ac:dyDescent="0.3">
      <c r="F16909" s="15" t="str">
        <f>IF(ISBLANK($D16909),"",IF(ISBLANK($E16909),VLOOKUP($D16909,$J:$K,2,FALSE),VLOOKUP($E16909,'Daycare Packages'!$A:$G,7,FALSE)))</f>
        <v/>
      </c>
      <c r="G16909" s="15"/>
      <c r="H16909" s="15" t="str">
        <f t="shared" si="548"/>
        <v/>
      </c>
      <c r="I16909" s="198"/>
    </row>
    <row r="16910" spans="6:9" x14ac:dyDescent="0.3">
      <c r="F16910" s="15" t="str">
        <f>IF(ISBLANK($D16910),"",IF(ISBLANK($E16910),VLOOKUP($D16910,$J:$K,2,FALSE),VLOOKUP($E16910,'Daycare Packages'!$A:$G,7,FALSE)))</f>
        <v/>
      </c>
      <c r="G16910" s="15"/>
      <c r="H16910" s="15" t="str">
        <f t="shared" si="548"/>
        <v/>
      </c>
      <c r="I16910" s="198"/>
    </row>
    <row r="16911" spans="6:9" x14ac:dyDescent="0.3">
      <c r="F16911" s="15" t="str">
        <f>IF(ISBLANK($D16911),"",IF(ISBLANK($E16911),VLOOKUP($D16911,$J:$K,2,FALSE),VLOOKUP($E16911,'Daycare Packages'!$A:$G,7,FALSE)))</f>
        <v/>
      </c>
      <c r="G16911" s="15"/>
      <c r="H16911" s="15" t="str">
        <f t="shared" si="548"/>
        <v/>
      </c>
      <c r="I16911" s="198"/>
    </row>
    <row r="16912" spans="6:9" x14ac:dyDescent="0.3">
      <c r="F16912" s="15" t="str">
        <f>IF(ISBLANK($D16912),"",IF(ISBLANK($E16912),VLOOKUP($D16912,$J:$K,2,FALSE),VLOOKUP($E16912,'Daycare Packages'!$A:$G,7,FALSE)))</f>
        <v/>
      </c>
      <c r="G16912" s="15"/>
      <c r="H16912" s="15" t="str">
        <f t="shared" si="548"/>
        <v/>
      </c>
      <c r="I16912" s="198"/>
    </row>
    <row r="16913" spans="6:9" x14ac:dyDescent="0.3">
      <c r="F16913" s="15" t="str">
        <f>IF(ISBLANK($D16913),"",IF(ISBLANK($E16913),VLOOKUP($D16913,$J:$K,2,FALSE),VLOOKUP($E16913,'Daycare Packages'!$A:$G,7,FALSE)))</f>
        <v/>
      </c>
      <c r="G16913" s="15"/>
      <c r="H16913" s="15" t="str">
        <f t="shared" si="548"/>
        <v/>
      </c>
      <c r="I16913" s="198"/>
    </row>
    <row r="16914" spans="6:9" x14ac:dyDescent="0.3">
      <c r="F16914" s="15" t="str">
        <f>IF(ISBLANK($D16914),"",IF(ISBLANK($E16914),VLOOKUP($D16914,$J:$K,2,FALSE),VLOOKUP($E16914,'Daycare Packages'!$A:$G,7,FALSE)))</f>
        <v/>
      </c>
      <c r="G16914" s="15"/>
      <c r="H16914" s="15" t="str">
        <f t="shared" si="548"/>
        <v/>
      </c>
      <c r="I16914" s="198"/>
    </row>
    <row r="16915" spans="6:9" x14ac:dyDescent="0.3">
      <c r="F16915" s="15" t="str">
        <f>IF(ISBLANK($D16915),"",IF(ISBLANK($E16915),VLOOKUP($D16915,$J:$K,2,FALSE),VLOOKUP($E16915,'Daycare Packages'!$A:$G,7,FALSE)))</f>
        <v/>
      </c>
      <c r="G16915" s="15"/>
      <c r="H16915" s="15" t="str">
        <f t="shared" si="548"/>
        <v/>
      </c>
      <c r="I16915" s="198"/>
    </row>
    <row r="16916" spans="6:9" x14ac:dyDescent="0.3">
      <c r="F16916" s="15" t="str">
        <f>IF(ISBLANK($D16916),"",IF(ISBLANK($E16916),VLOOKUP($D16916,$J:$K,2,FALSE),VLOOKUP($E16916,'Daycare Packages'!$A:$G,7,FALSE)))</f>
        <v/>
      </c>
      <c r="G16916" s="15"/>
      <c r="H16916" s="15" t="str">
        <f t="shared" si="548"/>
        <v/>
      </c>
      <c r="I16916" s="198"/>
    </row>
    <row r="16917" spans="6:9" x14ac:dyDescent="0.3">
      <c r="F16917" s="15" t="str">
        <f>IF(ISBLANK($D16917),"",IF(ISBLANK($E16917),VLOOKUP($D16917,$J:$K,2,FALSE),VLOOKUP($E16917,'Daycare Packages'!$A:$G,7,FALSE)))</f>
        <v/>
      </c>
      <c r="G16917" s="15"/>
      <c r="H16917" s="15" t="str">
        <f t="shared" si="548"/>
        <v/>
      </c>
      <c r="I16917" s="198"/>
    </row>
    <row r="16918" spans="6:9" x14ac:dyDescent="0.3">
      <c r="F16918" s="15" t="str">
        <f>IF(ISBLANK($D16918),"",IF(ISBLANK($E16918),VLOOKUP($D16918,$J:$K,2,FALSE),VLOOKUP($E16918,'Daycare Packages'!$A:$G,7,FALSE)))</f>
        <v/>
      </c>
      <c r="G16918" s="15"/>
      <c r="H16918" s="15" t="str">
        <f t="shared" si="548"/>
        <v/>
      </c>
      <c r="I16918" s="198"/>
    </row>
    <row r="16919" spans="6:9" x14ac:dyDescent="0.3">
      <c r="F16919" s="15" t="str">
        <f>IF(ISBLANK($D16919),"",IF(ISBLANK($E16919),VLOOKUP($D16919,$J:$K,2,FALSE),VLOOKUP($E16919,'Daycare Packages'!$A:$G,7,FALSE)))</f>
        <v/>
      </c>
      <c r="G16919" s="15"/>
      <c r="H16919" s="15" t="str">
        <f t="shared" si="548"/>
        <v/>
      </c>
      <c r="I16919" s="198"/>
    </row>
    <row r="16920" spans="6:9" x14ac:dyDescent="0.3">
      <c r="F16920" s="15" t="str">
        <f>IF(ISBLANK($D16920),"",IF(ISBLANK($E16920),VLOOKUP($D16920,$J:$K,2,FALSE),VLOOKUP($E16920,'Daycare Packages'!$A:$G,7,FALSE)))</f>
        <v/>
      </c>
      <c r="G16920" s="15"/>
      <c r="H16920" s="15" t="str">
        <f t="shared" si="548"/>
        <v/>
      </c>
      <c r="I16920" s="198"/>
    </row>
    <row r="16921" spans="6:9" x14ac:dyDescent="0.3">
      <c r="F16921" s="15" t="str">
        <f>IF(ISBLANK($D16921),"",IF(ISBLANK($E16921),VLOOKUP($D16921,$J:$K,2,FALSE),VLOOKUP($E16921,'Daycare Packages'!$A:$G,7,FALSE)))</f>
        <v/>
      </c>
      <c r="G16921" s="15"/>
      <c r="H16921" s="15" t="str">
        <f t="shared" si="548"/>
        <v/>
      </c>
      <c r="I16921" s="198"/>
    </row>
    <row r="16922" spans="6:9" x14ac:dyDescent="0.3">
      <c r="F16922" s="15" t="str">
        <f>IF(ISBLANK($D16922),"",IF(ISBLANK($E16922),VLOOKUP($D16922,$J:$K,2,FALSE),VLOOKUP($E16922,'Daycare Packages'!$A:$G,7,FALSE)))</f>
        <v/>
      </c>
      <c r="G16922" s="15"/>
      <c r="H16922" s="15" t="str">
        <f t="shared" si="548"/>
        <v/>
      </c>
      <c r="I16922" s="198"/>
    </row>
    <row r="16923" spans="6:9" x14ac:dyDescent="0.3">
      <c r="F16923" s="15" t="str">
        <f>IF(ISBLANK($D16923),"",IF(ISBLANK($E16923),VLOOKUP($D16923,$J:$K,2,FALSE),VLOOKUP($E16923,'Daycare Packages'!$A:$G,7,FALSE)))</f>
        <v/>
      </c>
      <c r="G16923" s="15"/>
      <c r="H16923" s="15" t="str">
        <f t="shared" si="548"/>
        <v/>
      </c>
      <c r="I16923" s="198"/>
    </row>
    <row r="16924" spans="6:9" x14ac:dyDescent="0.3">
      <c r="F16924" s="15" t="str">
        <f>IF(ISBLANK($D16924),"",IF(ISBLANK($E16924),VLOOKUP($D16924,$J:$K,2,FALSE),VLOOKUP($E16924,'Daycare Packages'!$A:$G,7,FALSE)))</f>
        <v/>
      </c>
      <c r="G16924" s="15"/>
      <c r="H16924" s="15" t="str">
        <f t="shared" si="548"/>
        <v/>
      </c>
      <c r="I16924" s="198"/>
    </row>
    <row r="16925" spans="6:9" x14ac:dyDescent="0.3">
      <c r="F16925" s="15" t="str">
        <f>IF(ISBLANK($D16925),"",IF(ISBLANK($E16925),VLOOKUP($D16925,$J:$K,2,FALSE),VLOOKUP($E16925,'Daycare Packages'!$A:$G,7,FALSE)))</f>
        <v/>
      </c>
      <c r="G16925" s="15"/>
      <c r="H16925" s="15" t="str">
        <f t="shared" si="548"/>
        <v/>
      </c>
      <c r="I16925" s="198"/>
    </row>
    <row r="16926" spans="6:9" x14ac:dyDescent="0.3">
      <c r="F16926" s="15" t="str">
        <f>IF(ISBLANK($D16926),"",IF(ISBLANK($E16926),VLOOKUP($D16926,$J:$K,2,FALSE),VLOOKUP($E16926,'Daycare Packages'!$A:$G,7,FALSE)))</f>
        <v/>
      </c>
      <c r="G16926" s="15"/>
      <c r="H16926" s="15" t="str">
        <f t="shared" si="548"/>
        <v/>
      </c>
      <c r="I16926" s="198"/>
    </row>
    <row r="16927" spans="6:9" x14ac:dyDescent="0.3">
      <c r="F16927" s="15" t="str">
        <f>IF(ISBLANK($D16927),"",IF(ISBLANK($E16927),VLOOKUP($D16927,$J:$K,2,FALSE),VLOOKUP($E16927,'Daycare Packages'!$A:$G,7,FALSE)))</f>
        <v/>
      </c>
      <c r="G16927" s="15"/>
      <c r="H16927" s="15" t="str">
        <f t="shared" si="548"/>
        <v/>
      </c>
      <c r="I16927" s="198"/>
    </row>
    <row r="16928" spans="6:9" x14ac:dyDescent="0.3">
      <c r="F16928" s="15" t="str">
        <f>IF(ISBLANK($D16928),"",IF(ISBLANK($E16928),VLOOKUP($D16928,$J:$K,2,FALSE),VLOOKUP($E16928,'Daycare Packages'!$A:$G,7,FALSE)))</f>
        <v/>
      </c>
      <c r="G16928" s="15"/>
      <c r="H16928" s="15" t="str">
        <f t="shared" si="548"/>
        <v/>
      </c>
      <c r="I16928" s="198"/>
    </row>
    <row r="16929" spans="6:9" x14ac:dyDescent="0.3">
      <c r="F16929" s="15" t="str">
        <f>IF(ISBLANK($D16929),"",IF(ISBLANK($E16929),VLOOKUP($D16929,$J:$K,2,FALSE),VLOOKUP($E16929,'Daycare Packages'!$A:$G,7,FALSE)))</f>
        <v/>
      </c>
      <c r="G16929" s="15"/>
      <c r="H16929" s="15" t="str">
        <f t="shared" ref="H16929:H16992" si="549">IF(ISBLANK(D16929),"",SUM(F16929:G16929))</f>
        <v/>
      </c>
      <c r="I16929" s="198"/>
    </row>
    <row r="16930" spans="6:9" x14ac:dyDescent="0.3">
      <c r="F16930" s="15" t="str">
        <f>IF(ISBLANK($D16930),"",IF(ISBLANK($E16930),VLOOKUP($D16930,$J:$K,2,FALSE),VLOOKUP($E16930,'Daycare Packages'!$A:$G,7,FALSE)))</f>
        <v/>
      </c>
      <c r="G16930" s="15"/>
      <c r="H16930" s="15" t="str">
        <f t="shared" si="549"/>
        <v/>
      </c>
      <c r="I16930" s="198"/>
    </row>
    <row r="16931" spans="6:9" x14ac:dyDescent="0.3">
      <c r="F16931" s="15" t="str">
        <f>IF(ISBLANK($D16931),"",IF(ISBLANK($E16931),VLOOKUP($D16931,$J:$K,2,FALSE),VLOOKUP($E16931,'Daycare Packages'!$A:$G,7,FALSE)))</f>
        <v/>
      </c>
      <c r="G16931" s="15"/>
      <c r="H16931" s="15" t="str">
        <f t="shared" si="549"/>
        <v/>
      </c>
      <c r="I16931" s="198"/>
    </row>
    <row r="16932" spans="6:9" x14ac:dyDescent="0.3">
      <c r="F16932" s="15" t="str">
        <f>IF(ISBLANK($D16932),"",IF(ISBLANK($E16932),VLOOKUP($D16932,$J:$K,2,FALSE),VLOOKUP($E16932,'Daycare Packages'!$A:$G,7,FALSE)))</f>
        <v/>
      </c>
      <c r="G16932" s="15"/>
      <c r="H16932" s="15" t="str">
        <f t="shared" si="549"/>
        <v/>
      </c>
      <c r="I16932" s="198"/>
    </row>
    <row r="16933" spans="6:9" x14ac:dyDescent="0.3">
      <c r="F16933" s="15" t="str">
        <f>IF(ISBLANK($D16933),"",IF(ISBLANK($E16933),VLOOKUP($D16933,$J:$K,2,FALSE),VLOOKUP($E16933,'Daycare Packages'!$A:$G,7,FALSE)))</f>
        <v/>
      </c>
      <c r="G16933" s="15"/>
      <c r="H16933" s="15" t="str">
        <f t="shared" si="549"/>
        <v/>
      </c>
      <c r="I16933" s="198"/>
    </row>
    <row r="16934" spans="6:9" x14ac:dyDescent="0.3">
      <c r="F16934" s="15" t="str">
        <f>IF(ISBLANK($D16934),"",IF(ISBLANK($E16934),VLOOKUP($D16934,$J:$K,2,FALSE),VLOOKUP($E16934,'Daycare Packages'!$A:$G,7,FALSE)))</f>
        <v/>
      </c>
      <c r="G16934" s="15"/>
      <c r="H16934" s="15" t="str">
        <f t="shared" si="549"/>
        <v/>
      </c>
      <c r="I16934" s="198"/>
    </row>
    <row r="16935" spans="6:9" x14ac:dyDescent="0.3">
      <c r="F16935" s="15" t="str">
        <f>IF(ISBLANK($D16935),"",IF(ISBLANK($E16935),VLOOKUP($D16935,$J:$K,2,FALSE),VLOOKUP($E16935,'Daycare Packages'!$A:$G,7,FALSE)))</f>
        <v/>
      </c>
      <c r="G16935" s="15"/>
      <c r="H16935" s="15" t="str">
        <f t="shared" si="549"/>
        <v/>
      </c>
      <c r="I16935" s="198"/>
    </row>
    <row r="16936" spans="6:9" x14ac:dyDescent="0.3">
      <c r="F16936" s="15" t="str">
        <f>IF(ISBLANK($D16936),"",IF(ISBLANK($E16936),VLOOKUP($D16936,$J:$K,2,FALSE),VLOOKUP($E16936,'Daycare Packages'!$A:$G,7,FALSE)))</f>
        <v/>
      </c>
      <c r="G16936" s="15"/>
      <c r="H16936" s="15" t="str">
        <f t="shared" si="549"/>
        <v/>
      </c>
      <c r="I16936" s="198"/>
    </row>
    <row r="16937" spans="6:9" x14ac:dyDescent="0.3">
      <c r="F16937" s="15" t="str">
        <f>IF(ISBLANK($D16937),"",IF(ISBLANK($E16937),VLOOKUP($D16937,$J:$K,2,FALSE),VLOOKUP($E16937,'Daycare Packages'!$A:$G,7,FALSE)))</f>
        <v/>
      </c>
      <c r="G16937" s="15"/>
      <c r="H16937" s="15" t="str">
        <f t="shared" si="549"/>
        <v/>
      </c>
      <c r="I16937" s="198"/>
    </row>
    <row r="16938" spans="6:9" x14ac:dyDescent="0.3">
      <c r="F16938" s="15" t="str">
        <f>IF(ISBLANK($D16938),"",IF(ISBLANK($E16938),VLOOKUP($D16938,$J:$K,2,FALSE),VLOOKUP($E16938,'Daycare Packages'!$A:$G,7,FALSE)))</f>
        <v/>
      </c>
      <c r="G16938" s="15"/>
      <c r="H16938" s="15" t="str">
        <f t="shared" si="549"/>
        <v/>
      </c>
      <c r="I16938" s="198"/>
    </row>
    <row r="16939" spans="6:9" x14ac:dyDescent="0.3">
      <c r="F16939" s="15" t="str">
        <f>IF(ISBLANK($D16939),"",IF(ISBLANK($E16939),VLOOKUP($D16939,$J:$K,2,FALSE),VLOOKUP($E16939,'Daycare Packages'!$A:$G,7,FALSE)))</f>
        <v/>
      </c>
      <c r="G16939" s="15"/>
      <c r="H16939" s="15" t="str">
        <f t="shared" si="549"/>
        <v/>
      </c>
      <c r="I16939" s="198"/>
    </row>
    <row r="16940" spans="6:9" x14ac:dyDescent="0.3">
      <c r="F16940" s="15" t="str">
        <f>IF(ISBLANK($D16940),"",IF(ISBLANK($E16940),VLOOKUP($D16940,$J:$K,2,FALSE),VLOOKUP($E16940,'Daycare Packages'!$A:$G,7,FALSE)))</f>
        <v/>
      </c>
      <c r="G16940" s="15"/>
      <c r="H16940" s="15" t="str">
        <f t="shared" si="549"/>
        <v/>
      </c>
      <c r="I16940" s="198"/>
    </row>
    <row r="16941" spans="6:9" x14ac:dyDescent="0.3">
      <c r="F16941" s="15" t="str">
        <f>IF(ISBLANK($D16941),"",IF(ISBLANK($E16941),VLOOKUP($D16941,$J:$K,2,FALSE),VLOOKUP($E16941,'Daycare Packages'!$A:$G,7,FALSE)))</f>
        <v/>
      </c>
      <c r="G16941" s="15"/>
      <c r="H16941" s="15" t="str">
        <f t="shared" si="549"/>
        <v/>
      </c>
      <c r="I16941" s="198"/>
    </row>
    <row r="16942" spans="6:9" x14ac:dyDescent="0.3">
      <c r="F16942" s="15" t="str">
        <f>IF(ISBLANK($D16942),"",IF(ISBLANK($E16942),VLOOKUP($D16942,$J:$K,2,FALSE),VLOOKUP($E16942,'Daycare Packages'!$A:$G,7,FALSE)))</f>
        <v/>
      </c>
      <c r="G16942" s="15"/>
      <c r="H16942" s="15" t="str">
        <f t="shared" si="549"/>
        <v/>
      </c>
      <c r="I16942" s="198"/>
    </row>
    <row r="16943" spans="6:9" x14ac:dyDescent="0.3">
      <c r="F16943" s="15" t="str">
        <f>IF(ISBLANK($D16943),"",IF(ISBLANK($E16943),VLOOKUP($D16943,$J:$K,2,FALSE),VLOOKUP($E16943,'Daycare Packages'!$A:$G,7,FALSE)))</f>
        <v/>
      </c>
      <c r="G16943" s="15"/>
      <c r="H16943" s="15" t="str">
        <f t="shared" si="549"/>
        <v/>
      </c>
      <c r="I16943" s="198"/>
    </row>
    <row r="16944" spans="6:9" x14ac:dyDescent="0.3">
      <c r="F16944" s="15" t="str">
        <f>IF(ISBLANK($D16944),"",IF(ISBLANK($E16944),VLOOKUP($D16944,$J:$K,2,FALSE),VLOOKUP($E16944,'Daycare Packages'!$A:$G,7,FALSE)))</f>
        <v/>
      </c>
      <c r="G16944" s="15"/>
      <c r="H16944" s="15" t="str">
        <f t="shared" si="549"/>
        <v/>
      </c>
      <c r="I16944" s="198"/>
    </row>
    <row r="16945" spans="6:9" x14ac:dyDescent="0.3">
      <c r="F16945" s="15" t="str">
        <f>IF(ISBLANK($D16945),"",IF(ISBLANK($E16945),VLOOKUP($D16945,$J:$K,2,FALSE),VLOOKUP($E16945,'Daycare Packages'!$A:$G,7,FALSE)))</f>
        <v/>
      </c>
      <c r="G16945" s="15"/>
      <c r="H16945" s="15" t="str">
        <f t="shared" si="549"/>
        <v/>
      </c>
      <c r="I16945" s="198"/>
    </row>
    <row r="16946" spans="6:9" x14ac:dyDescent="0.3">
      <c r="F16946" s="15" t="str">
        <f>IF(ISBLANK($D16946),"",IF(ISBLANK($E16946),VLOOKUP($D16946,$J:$K,2,FALSE),VLOOKUP($E16946,'Daycare Packages'!$A:$G,7,FALSE)))</f>
        <v/>
      </c>
      <c r="G16946" s="15"/>
      <c r="H16946" s="15" t="str">
        <f t="shared" si="549"/>
        <v/>
      </c>
      <c r="I16946" s="198"/>
    </row>
    <row r="16947" spans="6:9" x14ac:dyDescent="0.3">
      <c r="F16947" s="15" t="str">
        <f>IF(ISBLANK($D16947),"",IF(ISBLANK($E16947),VLOOKUP($D16947,$J:$K,2,FALSE),VLOOKUP($E16947,'Daycare Packages'!$A:$G,7,FALSE)))</f>
        <v/>
      </c>
      <c r="G16947" s="15"/>
      <c r="H16947" s="15" t="str">
        <f t="shared" si="549"/>
        <v/>
      </c>
      <c r="I16947" s="198"/>
    </row>
    <row r="16948" spans="6:9" x14ac:dyDescent="0.3">
      <c r="F16948" s="15" t="str">
        <f>IF(ISBLANK($D16948),"",IF(ISBLANK($E16948),VLOOKUP($D16948,$J:$K,2,FALSE),VLOOKUP($E16948,'Daycare Packages'!$A:$G,7,FALSE)))</f>
        <v/>
      </c>
      <c r="G16948" s="15"/>
      <c r="H16948" s="15" t="str">
        <f t="shared" si="549"/>
        <v/>
      </c>
      <c r="I16948" s="198"/>
    </row>
    <row r="16949" spans="6:9" x14ac:dyDescent="0.3">
      <c r="F16949" s="15" t="str">
        <f>IF(ISBLANK($D16949),"",IF(ISBLANK($E16949),VLOOKUP($D16949,$J:$K,2,FALSE),VLOOKUP($E16949,'Daycare Packages'!$A:$G,7,FALSE)))</f>
        <v/>
      </c>
      <c r="G16949" s="15"/>
      <c r="H16949" s="15" t="str">
        <f t="shared" si="549"/>
        <v/>
      </c>
      <c r="I16949" s="198"/>
    </row>
    <row r="16950" spans="6:9" x14ac:dyDescent="0.3">
      <c r="F16950" s="15" t="str">
        <f>IF(ISBLANK($D16950),"",IF(ISBLANK($E16950),VLOOKUP($D16950,$J:$K,2,FALSE),VLOOKUP($E16950,'Daycare Packages'!$A:$G,7,FALSE)))</f>
        <v/>
      </c>
      <c r="G16950" s="15"/>
      <c r="H16950" s="15" t="str">
        <f t="shared" si="549"/>
        <v/>
      </c>
      <c r="I16950" s="198"/>
    </row>
    <row r="16951" spans="6:9" x14ac:dyDescent="0.3">
      <c r="F16951" s="15" t="str">
        <f>IF(ISBLANK($D16951),"",IF(ISBLANK($E16951),VLOOKUP($D16951,$J:$K,2,FALSE),VLOOKUP($E16951,'Daycare Packages'!$A:$G,7,FALSE)))</f>
        <v/>
      </c>
      <c r="G16951" s="15"/>
      <c r="H16951" s="15" t="str">
        <f t="shared" si="549"/>
        <v/>
      </c>
      <c r="I16951" s="198"/>
    </row>
    <row r="16952" spans="6:9" x14ac:dyDescent="0.3">
      <c r="F16952" s="15" t="str">
        <f>IF(ISBLANK($D16952),"",IF(ISBLANK($E16952),VLOOKUP($D16952,$J:$K,2,FALSE),VLOOKUP($E16952,'Daycare Packages'!$A:$G,7,FALSE)))</f>
        <v/>
      </c>
      <c r="G16952" s="15"/>
      <c r="H16952" s="15" t="str">
        <f t="shared" si="549"/>
        <v/>
      </c>
      <c r="I16952" s="198"/>
    </row>
    <row r="16953" spans="6:9" x14ac:dyDescent="0.3">
      <c r="F16953" s="15" t="str">
        <f>IF(ISBLANK($D16953),"",IF(ISBLANK($E16953),VLOOKUP($D16953,$J:$K,2,FALSE),VLOOKUP($E16953,'Daycare Packages'!$A:$G,7,FALSE)))</f>
        <v/>
      </c>
      <c r="G16953" s="15"/>
      <c r="H16953" s="15" t="str">
        <f t="shared" si="549"/>
        <v/>
      </c>
      <c r="I16953" s="198"/>
    </row>
    <row r="16954" spans="6:9" x14ac:dyDescent="0.3">
      <c r="F16954" s="15" t="str">
        <f>IF(ISBLANK($D16954),"",IF(ISBLANK($E16954),VLOOKUP($D16954,$J:$K,2,FALSE),VLOOKUP($E16954,'Daycare Packages'!$A:$G,7,FALSE)))</f>
        <v/>
      </c>
      <c r="G16954" s="15"/>
      <c r="H16954" s="15" t="str">
        <f t="shared" si="549"/>
        <v/>
      </c>
      <c r="I16954" s="198"/>
    </row>
    <row r="16955" spans="6:9" x14ac:dyDescent="0.3">
      <c r="F16955" s="15" t="str">
        <f>IF(ISBLANK($D16955),"",IF(ISBLANK($E16955),VLOOKUP($D16955,$J:$K,2,FALSE),VLOOKUP($E16955,'Daycare Packages'!$A:$G,7,FALSE)))</f>
        <v/>
      </c>
      <c r="G16955" s="15"/>
      <c r="H16955" s="15" t="str">
        <f t="shared" si="549"/>
        <v/>
      </c>
      <c r="I16955" s="198"/>
    </row>
    <row r="16956" spans="6:9" x14ac:dyDescent="0.3">
      <c r="F16956" s="15" t="str">
        <f>IF(ISBLANK($D16956),"",IF(ISBLANK($E16956),VLOOKUP($D16956,$J:$K,2,FALSE),VLOOKUP($E16956,'Daycare Packages'!$A:$G,7,FALSE)))</f>
        <v/>
      </c>
      <c r="G16956" s="15"/>
      <c r="H16956" s="15" t="str">
        <f t="shared" si="549"/>
        <v/>
      </c>
      <c r="I16956" s="198"/>
    </row>
    <row r="16957" spans="6:9" x14ac:dyDescent="0.3">
      <c r="F16957" s="15" t="str">
        <f>IF(ISBLANK($D16957),"",IF(ISBLANK($E16957),VLOOKUP($D16957,$J:$K,2,FALSE),VLOOKUP($E16957,'Daycare Packages'!$A:$G,7,FALSE)))</f>
        <v/>
      </c>
      <c r="G16957" s="15"/>
      <c r="H16957" s="15" t="str">
        <f t="shared" si="549"/>
        <v/>
      </c>
      <c r="I16957" s="198"/>
    </row>
    <row r="16958" spans="6:9" x14ac:dyDescent="0.3">
      <c r="F16958" s="15" t="str">
        <f>IF(ISBLANK($D16958),"",IF(ISBLANK($E16958),VLOOKUP($D16958,$J:$K,2,FALSE),VLOOKUP($E16958,'Daycare Packages'!$A:$G,7,FALSE)))</f>
        <v/>
      </c>
      <c r="G16958" s="15"/>
      <c r="H16958" s="15" t="str">
        <f t="shared" si="549"/>
        <v/>
      </c>
      <c r="I16958" s="198"/>
    </row>
    <row r="16959" spans="6:9" x14ac:dyDescent="0.3">
      <c r="F16959" s="15" t="str">
        <f>IF(ISBLANK($D16959),"",IF(ISBLANK($E16959),VLOOKUP($D16959,$J:$K,2,FALSE),VLOOKUP($E16959,'Daycare Packages'!$A:$G,7,FALSE)))</f>
        <v/>
      </c>
      <c r="G16959" s="15"/>
      <c r="H16959" s="15" t="str">
        <f t="shared" si="549"/>
        <v/>
      </c>
      <c r="I16959" s="198"/>
    </row>
    <row r="16960" spans="6:9" x14ac:dyDescent="0.3">
      <c r="F16960" s="15" t="str">
        <f>IF(ISBLANK($D16960),"",IF(ISBLANK($E16960),VLOOKUP($D16960,$J:$K,2,FALSE),VLOOKUP($E16960,'Daycare Packages'!$A:$G,7,FALSE)))</f>
        <v/>
      </c>
      <c r="G16960" s="15"/>
      <c r="H16960" s="15" t="str">
        <f t="shared" si="549"/>
        <v/>
      </c>
      <c r="I16960" s="198"/>
    </row>
    <row r="16961" spans="6:9" x14ac:dyDescent="0.3">
      <c r="F16961" s="15" t="str">
        <f>IF(ISBLANK($D16961),"",IF(ISBLANK($E16961),VLOOKUP($D16961,$J:$K,2,FALSE),VLOOKUP($E16961,'Daycare Packages'!$A:$G,7,FALSE)))</f>
        <v/>
      </c>
      <c r="G16961" s="15"/>
      <c r="H16961" s="15" t="str">
        <f t="shared" si="549"/>
        <v/>
      </c>
      <c r="I16961" s="198"/>
    </row>
    <row r="16962" spans="6:9" x14ac:dyDescent="0.3">
      <c r="F16962" s="15" t="str">
        <f>IF(ISBLANK($D16962),"",IF(ISBLANK($E16962),VLOOKUP($D16962,$J:$K,2,FALSE),VLOOKUP($E16962,'Daycare Packages'!$A:$G,7,FALSE)))</f>
        <v/>
      </c>
      <c r="G16962" s="15"/>
      <c r="H16962" s="15" t="str">
        <f t="shared" si="549"/>
        <v/>
      </c>
      <c r="I16962" s="198"/>
    </row>
    <row r="16963" spans="6:9" x14ac:dyDescent="0.3">
      <c r="F16963" s="15" t="str">
        <f>IF(ISBLANK($D16963),"",IF(ISBLANK($E16963),VLOOKUP($D16963,$J:$K,2,FALSE),VLOOKUP($E16963,'Daycare Packages'!$A:$G,7,FALSE)))</f>
        <v/>
      </c>
      <c r="G16963" s="15"/>
      <c r="H16963" s="15" t="str">
        <f t="shared" si="549"/>
        <v/>
      </c>
      <c r="I16963" s="198"/>
    </row>
    <row r="16964" spans="6:9" x14ac:dyDescent="0.3">
      <c r="F16964" s="15" t="str">
        <f>IF(ISBLANK($D16964),"",IF(ISBLANK($E16964),VLOOKUP($D16964,$J:$K,2,FALSE),VLOOKUP($E16964,'Daycare Packages'!$A:$G,7,FALSE)))</f>
        <v/>
      </c>
      <c r="G16964" s="15"/>
      <c r="H16964" s="15" t="str">
        <f t="shared" si="549"/>
        <v/>
      </c>
      <c r="I16964" s="198"/>
    </row>
    <row r="16965" spans="6:9" x14ac:dyDescent="0.3">
      <c r="F16965" s="15" t="str">
        <f>IF(ISBLANK($D16965),"",IF(ISBLANK($E16965),VLOOKUP($D16965,$J:$K,2,FALSE),VLOOKUP($E16965,'Daycare Packages'!$A:$G,7,FALSE)))</f>
        <v/>
      </c>
      <c r="G16965" s="15"/>
      <c r="H16965" s="15" t="str">
        <f t="shared" si="549"/>
        <v/>
      </c>
      <c r="I16965" s="198"/>
    </row>
    <row r="16966" spans="6:9" x14ac:dyDescent="0.3">
      <c r="F16966" s="15" t="str">
        <f>IF(ISBLANK($D16966),"",IF(ISBLANK($E16966),VLOOKUP($D16966,$J:$K,2,FALSE),VLOOKUP($E16966,'Daycare Packages'!$A:$G,7,FALSE)))</f>
        <v/>
      </c>
      <c r="G16966" s="15"/>
      <c r="H16966" s="15" t="str">
        <f t="shared" si="549"/>
        <v/>
      </c>
      <c r="I16966" s="198"/>
    </row>
    <row r="16967" spans="6:9" x14ac:dyDescent="0.3">
      <c r="F16967" s="15" t="str">
        <f>IF(ISBLANK($D16967),"",IF(ISBLANK($E16967),VLOOKUP($D16967,$J:$K,2,FALSE),VLOOKUP($E16967,'Daycare Packages'!$A:$G,7,FALSE)))</f>
        <v/>
      </c>
      <c r="G16967" s="15"/>
      <c r="H16967" s="15" t="str">
        <f t="shared" si="549"/>
        <v/>
      </c>
      <c r="I16967" s="198"/>
    </row>
    <row r="16968" spans="6:9" x14ac:dyDescent="0.3">
      <c r="F16968" s="15" t="str">
        <f>IF(ISBLANK($D16968),"",IF(ISBLANK($E16968),VLOOKUP($D16968,$J:$K,2,FALSE),VLOOKUP($E16968,'Daycare Packages'!$A:$G,7,FALSE)))</f>
        <v/>
      </c>
      <c r="G16968" s="15"/>
      <c r="H16968" s="15" t="str">
        <f t="shared" si="549"/>
        <v/>
      </c>
      <c r="I16968" s="198"/>
    </row>
    <row r="16969" spans="6:9" x14ac:dyDescent="0.3">
      <c r="F16969" s="15" t="str">
        <f>IF(ISBLANK($D16969),"",IF(ISBLANK($E16969),VLOOKUP($D16969,$J:$K,2,FALSE),VLOOKUP($E16969,'Daycare Packages'!$A:$G,7,FALSE)))</f>
        <v/>
      </c>
      <c r="G16969" s="15"/>
      <c r="H16969" s="15" t="str">
        <f t="shared" si="549"/>
        <v/>
      </c>
      <c r="I16969" s="198"/>
    </row>
    <row r="16970" spans="6:9" x14ac:dyDescent="0.3">
      <c r="F16970" s="15" t="str">
        <f>IF(ISBLANK($D16970),"",IF(ISBLANK($E16970),VLOOKUP($D16970,$J:$K,2,FALSE),VLOOKUP($E16970,'Daycare Packages'!$A:$G,7,FALSE)))</f>
        <v/>
      </c>
      <c r="G16970" s="15"/>
      <c r="H16970" s="15" t="str">
        <f t="shared" si="549"/>
        <v/>
      </c>
      <c r="I16970" s="198"/>
    </row>
    <row r="16971" spans="6:9" x14ac:dyDescent="0.3">
      <c r="F16971" s="15" t="str">
        <f>IF(ISBLANK($D16971),"",IF(ISBLANK($E16971),VLOOKUP($D16971,$J:$K,2,FALSE),VLOOKUP($E16971,'Daycare Packages'!$A:$G,7,FALSE)))</f>
        <v/>
      </c>
      <c r="G16971" s="15"/>
      <c r="H16971" s="15" t="str">
        <f t="shared" si="549"/>
        <v/>
      </c>
      <c r="I16971" s="198"/>
    </row>
    <row r="16972" spans="6:9" x14ac:dyDescent="0.3">
      <c r="F16972" s="15" t="str">
        <f>IF(ISBLANK($D16972),"",IF(ISBLANK($E16972),VLOOKUP($D16972,$J:$K,2,FALSE),VLOOKUP($E16972,'Daycare Packages'!$A:$G,7,FALSE)))</f>
        <v/>
      </c>
      <c r="G16972" s="15"/>
      <c r="H16972" s="15" t="str">
        <f t="shared" si="549"/>
        <v/>
      </c>
      <c r="I16972" s="198"/>
    </row>
    <row r="16973" spans="6:9" x14ac:dyDescent="0.3">
      <c r="F16973" s="15" t="str">
        <f>IF(ISBLANK($D16973),"",IF(ISBLANK($E16973),VLOOKUP($D16973,$J:$K,2,FALSE),VLOOKUP($E16973,'Daycare Packages'!$A:$G,7,FALSE)))</f>
        <v/>
      </c>
      <c r="G16973" s="15"/>
      <c r="H16973" s="15" t="str">
        <f t="shared" si="549"/>
        <v/>
      </c>
      <c r="I16973" s="198"/>
    </row>
    <row r="16974" spans="6:9" x14ac:dyDescent="0.3">
      <c r="F16974" s="15" t="str">
        <f>IF(ISBLANK($D16974),"",IF(ISBLANK($E16974),VLOOKUP($D16974,$J:$K,2,FALSE),VLOOKUP($E16974,'Daycare Packages'!$A:$G,7,FALSE)))</f>
        <v/>
      </c>
      <c r="G16974" s="15"/>
      <c r="H16974" s="15" t="str">
        <f t="shared" si="549"/>
        <v/>
      </c>
      <c r="I16974" s="198"/>
    </row>
    <row r="16975" spans="6:9" x14ac:dyDescent="0.3">
      <c r="F16975" s="15" t="str">
        <f>IF(ISBLANK($D16975),"",IF(ISBLANK($E16975),VLOOKUP($D16975,$J:$K,2,FALSE),VLOOKUP($E16975,'Daycare Packages'!$A:$G,7,FALSE)))</f>
        <v/>
      </c>
      <c r="G16975" s="15"/>
      <c r="H16975" s="15" t="str">
        <f t="shared" si="549"/>
        <v/>
      </c>
      <c r="I16975" s="198"/>
    </row>
    <row r="16976" spans="6:9" x14ac:dyDescent="0.3">
      <c r="F16976" s="15" t="str">
        <f>IF(ISBLANK($D16976),"",IF(ISBLANK($E16976),VLOOKUP($D16976,$J:$K,2,FALSE),VLOOKUP($E16976,'Daycare Packages'!$A:$G,7,FALSE)))</f>
        <v/>
      </c>
      <c r="G16976" s="15"/>
      <c r="H16976" s="15" t="str">
        <f t="shared" si="549"/>
        <v/>
      </c>
      <c r="I16976" s="198"/>
    </row>
    <row r="16977" spans="6:9" x14ac:dyDescent="0.3">
      <c r="F16977" s="15" t="str">
        <f>IF(ISBLANK($D16977),"",IF(ISBLANK($E16977),VLOOKUP($D16977,$J:$K,2,FALSE),VLOOKUP($E16977,'Daycare Packages'!$A:$G,7,FALSE)))</f>
        <v/>
      </c>
      <c r="G16977" s="15"/>
      <c r="H16977" s="15" t="str">
        <f t="shared" si="549"/>
        <v/>
      </c>
      <c r="I16977" s="198"/>
    </row>
    <row r="16978" spans="6:9" x14ac:dyDescent="0.3">
      <c r="F16978" s="15" t="str">
        <f>IF(ISBLANK($D16978),"",IF(ISBLANK($E16978),VLOOKUP($D16978,$J:$K,2,FALSE),VLOOKUP($E16978,'Daycare Packages'!$A:$G,7,FALSE)))</f>
        <v/>
      </c>
      <c r="G16978" s="15"/>
      <c r="H16978" s="15" t="str">
        <f t="shared" si="549"/>
        <v/>
      </c>
      <c r="I16978" s="198"/>
    </row>
    <row r="16979" spans="6:9" x14ac:dyDescent="0.3">
      <c r="F16979" s="15" t="str">
        <f>IF(ISBLANK($D16979),"",IF(ISBLANK($E16979),VLOOKUP($D16979,$J:$K,2,FALSE),VLOOKUP($E16979,'Daycare Packages'!$A:$G,7,FALSE)))</f>
        <v/>
      </c>
      <c r="G16979" s="15"/>
      <c r="H16979" s="15" t="str">
        <f t="shared" si="549"/>
        <v/>
      </c>
      <c r="I16979" s="198"/>
    </row>
    <row r="16980" spans="6:9" x14ac:dyDescent="0.3">
      <c r="F16980" s="15" t="str">
        <f>IF(ISBLANK($D16980),"",IF(ISBLANK($E16980),VLOOKUP($D16980,$J:$K,2,FALSE),VLOOKUP($E16980,'Daycare Packages'!$A:$G,7,FALSE)))</f>
        <v/>
      </c>
      <c r="G16980" s="15"/>
      <c r="H16980" s="15" t="str">
        <f t="shared" si="549"/>
        <v/>
      </c>
      <c r="I16980" s="198"/>
    </row>
    <row r="16981" spans="6:9" x14ac:dyDescent="0.3">
      <c r="F16981" s="15" t="str">
        <f>IF(ISBLANK($D16981),"",IF(ISBLANK($E16981),VLOOKUP($D16981,$J:$K,2,FALSE),VLOOKUP($E16981,'Daycare Packages'!$A:$G,7,FALSE)))</f>
        <v/>
      </c>
      <c r="G16981" s="15"/>
      <c r="H16981" s="15" t="str">
        <f t="shared" si="549"/>
        <v/>
      </c>
      <c r="I16981" s="198"/>
    </row>
    <row r="16982" spans="6:9" x14ac:dyDescent="0.3">
      <c r="F16982" s="15" t="str">
        <f>IF(ISBLANK($D16982),"",IF(ISBLANK($E16982),VLOOKUP($D16982,$J:$K,2,FALSE),VLOOKUP($E16982,'Daycare Packages'!$A:$G,7,FALSE)))</f>
        <v/>
      </c>
      <c r="G16982" s="15"/>
      <c r="H16982" s="15" t="str">
        <f t="shared" si="549"/>
        <v/>
      </c>
      <c r="I16982" s="198"/>
    </row>
    <row r="16983" spans="6:9" x14ac:dyDescent="0.3">
      <c r="F16983" s="15" t="str">
        <f>IF(ISBLANK($D16983),"",IF(ISBLANK($E16983),VLOOKUP($D16983,$J:$K,2,FALSE),VLOOKUP($E16983,'Daycare Packages'!$A:$G,7,FALSE)))</f>
        <v/>
      </c>
      <c r="G16983" s="15"/>
      <c r="H16983" s="15" t="str">
        <f t="shared" si="549"/>
        <v/>
      </c>
      <c r="I16983" s="198"/>
    </row>
    <row r="16984" spans="6:9" x14ac:dyDescent="0.3">
      <c r="F16984" s="15" t="str">
        <f>IF(ISBLANK($D16984),"",IF(ISBLANK($E16984),VLOOKUP($D16984,$J:$K,2,FALSE),VLOOKUP($E16984,'Daycare Packages'!$A:$G,7,FALSE)))</f>
        <v/>
      </c>
      <c r="G16984" s="15"/>
      <c r="H16984" s="15" t="str">
        <f t="shared" si="549"/>
        <v/>
      </c>
      <c r="I16984" s="198"/>
    </row>
    <row r="16985" spans="6:9" x14ac:dyDescent="0.3">
      <c r="F16985" s="15" t="str">
        <f>IF(ISBLANK($D16985),"",IF(ISBLANK($E16985),VLOOKUP($D16985,$J:$K,2,FALSE),VLOOKUP($E16985,'Daycare Packages'!$A:$G,7,FALSE)))</f>
        <v/>
      </c>
      <c r="G16985" s="15"/>
      <c r="H16985" s="15" t="str">
        <f t="shared" si="549"/>
        <v/>
      </c>
      <c r="I16985" s="198"/>
    </row>
    <row r="16986" spans="6:9" x14ac:dyDescent="0.3">
      <c r="F16986" s="15" t="str">
        <f>IF(ISBLANK($D16986),"",IF(ISBLANK($E16986),VLOOKUP($D16986,$J:$K,2,FALSE),VLOOKUP($E16986,'Daycare Packages'!$A:$G,7,FALSE)))</f>
        <v/>
      </c>
      <c r="G16986" s="15"/>
      <c r="H16986" s="15" t="str">
        <f t="shared" si="549"/>
        <v/>
      </c>
      <c r="I16986" s="198"/>
    </row>
    <row r="16987" spans="6:9" x14ac:dyDescent="0.3">
      <c r="F16987" s="15" t="str">
        <f>IF(ISBLANK($D16987),"",IF(ISBLANK($E16987),VLOOKUP($D16987,$J:$K,2,FALSE),VLOOKUP($E16987,'Daycare Packages'!$A:$G,7,FALSE)))</f>
        <v/>
      </c>
      <c r="G16987" s="15"/>
      <c r="H16987" s="15" t="str">
        <f t="shared" si="549"/>
        <v/>
      </c>
      <c r="I16987" s="198"/>
    </row>
    <row r="16988" spans="6:9" x14ac:dyDescent="0.3">
      <c r="F16988" s="15" t="str">
        <f>IF(ISBLANK($D16988),"",IF(ISBLANK($E16988),VLOOKUP($D16988,$J:$K,2,FALSE),VLOOKUP($E16988,'Daycare Packages'!$A:$G,7,FALSE)))</f>
        <v/>
      </c>
      <c r="G16988" s="15"/>
      <c r="H16988" s="15" t="str">
        <f t="shared" si="549"/>
        <v/>
      </c>
      <c r="I16988" s="198"/>
    </row>
    <row r="16989" spans="6:9" x14ac:dyDescent="0.3">
      <c r="F16989" s="15" t="str">
        <f>IF(ISBLANK($D16989),"",IF(ISBLANK($E16989),VLOOKUP($D16989,$J:$K,2,FALSE),VLOOKUP($E16989,'Daycare Packages'!$A:$G,7,FALSE)))</f>
        <v/>
      </c>
      <c r="G16989" s="15"/>
      <c r="H16989" s="15" t="str">
        <f t="shared" si="549"/>
        <v/>
      </c>
      <c r="I16989" s="198"/>
    </row>
    <row r="16990" spans="6:9" x14ac:dyDescent="0.3">
      <c r="F16990" s="15" t="str">
        <f>IF(ISBLANK($D16990),"",IF(ISBLANK($E16990),VLOOKUP($D16990,$J:$K,2,FALSE),VLOOKUP($E16990,'Daycare Packages'!$A:$G,7,FALSE)))</f>
        <v/>
      </c>
      <c r="G16990" s="15"/>
      <c r="H16990" s="15" t="str">
        <f t="shared" si="549"/>
        <v/>
      </c>
      <c r="I16990" s="198"/>
    </row>
    <row r="16991" spans="6:9" x14ac:dyDescent="0.3">
      <c r="F16991" s="15" t="str">
        <f>IF(ISBLANK($D16991),"",IF(ISBLANK($E16991),VLOOKUP($D16991,$J:$K,2,FALSE),VLOOKUP($E16991,'Daycare Packages'!$A:$G,7,FALSE)))</f>
        <v/>
      </c>
      <c r="G16991" s="15"/>
      <c r="H16991" s="15" t="str">
        <f t="shared" si="549"/>
        <v/>
      </c>
      <c r="I16991" s="198"/>
    </row>
    <row r="16992" spans="6:9" x14ac:dyDescent="0.3">
      <c r="F16992" s="15" t="str">
        <f>IF(ISBLANK($D16992),"",IF(ISBLANK($E16992),VLOOKUP($D16992,$J:$K,2,FALSE),VLOOKUP($E16992,'Daycare Packages'!$A:$G,7,FALSE)))</f>
        <v/>
      </c>
      <c r="G16992" s="15"/>
      <c r="H16992" s="15" t="str">
        <f t="shared" si="549"/>
        <v/>
      </c>
      <c r="I16992" s="198"/>
    </row>
    <row r="16993" spans="6:9" x14ac:dyDescent="0.3">
      <c r="F16993" s="15" t="str">
        <f>IF(ISBLANK($D16993),"",IF(ISBLANK($E16993),VLOOKUP($D16993,$J:$K,2,FALSE),VLOOKUP($E16993,'Daycare Packages'!$A:$G,7,FALSE)))</f>
        <v/>
      </c>
      <c r="G16993" s="15"/>
      <c r="H16993" s="15" t="str">
        <f t="shared" ref="H16993:H17056" si="550">IF(ISBLANK(D16993),"",SUM(F16993:G16993))</f>
        <v/>
      </c>
      <c r="I16993" s="198"/>
    </row>
    <row r="16994" spans="6:9" x14ac:dyDescent="0.3">
      <c r="F16994" s="15" t="str">
        <f>IF(ISBLANK($D16994),"",IF(ISBLANK($E16994),VLOOKUP($D16994,$J:$K,2,FALSE),VLOOKUP($E16994,'Daycare Packages'!$A:$G,7,FALSE)))</f>
        <v/>
      </c>
      <c r="G16994" s="15"/>
      <c r="H16994" s="15" t="str">
        <f t="shared" si="550"/>
        <v/>
      </c>
      <c r="I16994" s="198"/>
    </row>
    <row r="16995" spans="6:9" x14ac:dyDescent="0.3">
      <c r="F16995" s="15" t="str">
        <f>IF(ISBLANK($D16995),"",IF(ISBLANK($E16995),VLOOKUP($D16995,$J:$K,2,FALSE),VLOOKUP($E16995,'Daycare Packages'!$A:$G,7,FALSE)))</f>
        <v/>
      </c>
      <c r="G16995" s="15"/>
      <c r="H16995" s="15" t="str">
        <f t="shared" si="550"/>
        <v/>
      </c>
      <c r="I16995" s="198"/>
    </row>
    <row r="16996" spans="6:9" x14ac:dyDescent="0.3">
      <c r="F16996" s="15" t="str">
        <f>IF(ISBLANK($D16996),"",IF(ISBLANK($E16996),VLOOKUP($D16996,$J:$K,2,FALSE),VLOOKUP($E16996,'Daycare Packages'!$A:$G,7,FALSE)))</f>
        <v/>
      </c>
      <c r="G16996" s="15"/>
      <c r="H16996" s="15" t="str">
        <f t="shared" si="550"/>
        <v/>
      </c>
      <c r="I16996" s="198"/>
    </row>
    <row r="16997" spans="6:9" x14ac:dyDescent="0.3">
      <c r="F16997" s="15" t="str">
        <f>IF(ISBLANK($D16997),"",IF(ISBLANK($E16997),VLOOKUP($D16997,$J:$K,2,FALSE),VLOOKUP($E16997,'Daycare Packages'!$A:$G,7,FALSE)))</f>
        <v/>
      </c>
      <c r="G16997" s="15"/>
      <c r="H16997" s="15" t="str">
        <f t="shared" si="550"/>
        <v/>
      </c>
      <c r="I16997" s="198"/>
    </row>
    <row r="16998" spans="6:9" x14ac:dyDescent="0.3">
      <c r="F16998" s="15" t="str">
        <f>IF(ISBLANK($D16998),"",IF(ISBLANK($E16998),VLOOKUP($D16998,$J:$K,2,FALSE),VLOOKUP($E16998,'Daycare Packages'!$A:$G,7,FALSE)))</f>
        <v/>
      </c>
      <c r="G16998" s="15"/>
      <c r="H16998" s="15" t="str">
        <f t="shared" si="550"/>
        <v/>
      </c>
      <c r="I16998" s="198"/>
    </row>
    <row r="16999" spans="6:9" x14ac:dyDescent="0.3">
      <c r="F16999" s="15" t="str">
        <f>IF(ISBLANK($D16999),"",IF(ISBLANK($E16999),VLOOKUP($D16999,$J:$K,2,FALSE),VLOOKUP($E16999,'Daycare Packages'!$A:$G,7,FALSE)))</f>
        <v/>
      </c>
      <c r="G16999" s="15"/>
      <c r="H16999" s="15" t="str">
        <f t="shared" si="550"/>
        <v/>
      </c>
      <c r="I16999" s="198"/>
    </row>
    <row r="17000" spans="6:9" x14ac:dyDescent="0.3">
      <c r="F17000" s="15" t="str">
        <f>IF(ISBLANK($D17000),"",IF(ISBLANK($E17000),VLOOKUP($D17000,$J:$K,2,FALSE),VLOOKUP($E17000,'Daycare Packages'!$A:$G,7,FALSE)))</f>
        <v/>
      </c>
      <c r="G17000" s="15"/>
      <c r="H17000" s="15" t="str">
        <f t="shared" si="550"/>
        <v/>
      </c>
      <c r="I17000" s="198"/>
    </row>
    <row r="17001" spans="6:9" x14ac:dyDescent="0.3">
      <c r="F17001" s="15" t="str">
        <f>IF(ISBLANK($D17001),"",IF(ISBLANK($E17001),VLOOKUP($D17001,$J:$K,2,FALSE),VLOOKUP($E17001,'Daycare Packages'!$A:$G,7,FALSE)))</f>
        <v/>
      </c>
      <c r="G17001" s="15"/>
      <c r="H17001" s="15" t="str">
        <f t="shared" si="550"/>
        <v/>
      </c>
      <c r="I17001" s="198"/>
    </row>
    <row r="17002" spans="6:9" x14ac:dyDescent="0.3">
      <c r="F17002" s="15" t="str">
        <f>IF(ISBLANK($D17002),"",IF(ISBLANK($E17002),VLOOKUP($D17002,$J:$K,2,FALSE),VLOOKUP($E17002,'Daycare Packages'!$A:$G,7,FALSE)))</f>
        <v/>
      </c>
      <c r="G17002" s="15"/>
      <c r="H17002" s="15" t="str">
        <f t="shared" si="550"/>
        <v/>
      </c>
      <c r="I17002" s="198"/>
    </row>
    <row r="17003" spans="6:9" x14ac:dyDescent="0.3">
      <c r="F17003" s="15" t="str">
        <f>IF(ISBLANK($D17003),"",IF(ISBLANK($E17003),VLOOKUP($D17003,$J:$K,2,FALSE),VLOOKUP($E17003,'Daycare Packages'!$A:$G,7,FALSE)))</f>
        <v/>
      </c>
      <c r="G17003" s="15"/>
      <c r="H17003" s="15" t="str">
        <f t="shared" si="550"/>
        <v/>
      </c>
      <c r="I17003" s="198"/>
    </row>
    <row r="17004" spans="6:9" x14ac:dyDescent="0.3">
      <c r="F17004" s="15" t="str">
        <f>IF(ISBLANK($D17004),"",IF(ISBLANK($E17004),VLOOKUP($D17004,$J:$K,2,FALSE),VLOOKUP($E17004,'Daycare Packages'!$A:$G,7,FALSE)))</f>
        <v/>
      </c>
      <c r="G17004" s="15"/>
      <c r="H17004" s="15" t="str">
        <f t="shared" si="550"/>
        <v/>
      </c>
      <c r="I17004" s="198"/>
    </row>
    <row r="17005" spans="6:9" x14ac:dyDescent="0.3">
      <c r="F17005" s="15" t="str">
        <f>IF(ISBLANK($D17005),"",IF(ISBLANK($E17005),VLOOKUP($D17005,$J:$K,2,FALSE),VLOOKUP($E17005,'Daycare Packages'!$A:$G,7,FALSE)))</f>
        <v/>
      </c>
      <c r="G17005" s="15"/>
      <c r="H17005" s="15" t="str">
        <f t="shared" si="550"/>
        <v/>
      </c>
      <c r="I17005" s="198"/>
    </row>
    <row r="17006" spans="6:9" x14ac:dyDescent="0.3">
      <c r="F17006" s="15" t="str">
        <f>IF(ISBLANK($D17006),"",IF(ISBLANK($E17006),VLOOKUP($D17006,$J:$K,2,FALSE),VLOOKUP($E17006,'Daycare Packages'!$A:$G,7,FALSE)))</f>
        <v/>
      </c>
      <c r="G17006" s="15"/>
      <c r="H17006" s="15" t="str">
        <f t="shared" si="550"/>
        <v/>
      </c>
      <c r="I17006" s="198"/>
    </row>
    <row r="17007" spans="6:9" x14ac:dyDescent="0.3">
      <c r="F17007" s="15" t="str">
        <f>IF(ISBLANK($D17007),"",IF(ISBLANK($E17007),VLOOKUP($D17007,$J:$K,2,FALSE),VLOOKUP($E17007,'Daycare Packages'!$A:$G,7,FALSE)))</f>
        <v/>
      </c>
      <c r="G17007" s="15"/>
      <c r="H17007" s="15" t="str">
        <f t="shared" si="550"/>
        <v/>
      </c>
      <c r="I17007" s="198"/>
    </row>
    <row r="17008" spans="6:9" x14ac:dyDescent="0.3">
      <c r="F17008" s="15" t="str">
        <f>IF(ISBLANK($D17008),"",IF(ISBLANK($E17008),VLOOKUP($D17008,$J:$K,2,FALSE),VLOOKUP($E17008,'Daycare Packages'!$A:$G,7,FALSE)))</f>
        <v/>
      </c>
      <c r="G17008" s="15"/>
      <c r="H17008" s="15" t="str">
        <f t="shared" si="550"/>
        <v/>
      </c>
      <c r="I17008" s="198"/>
    </row>
    <row r="17009" spans="6:9" x14ac:dyDescent="0.3">
      <c r="F17009" s="15" t="str">
        <f>IF(ISBLANK($D17009),"",IF(ISBLANK($E17009),VLOOKUP($D17009,$J:$K,2,FALSE),VLOOKUP($E17009,'Daycare Packages'!$A:$G,7,FALSE)))</f>
        <v/>
      </c>
      <c r="G17009" s="15"/>
      <c r="H17009" s="15" t="str">
        <f t="shared" si="550"/>
        <v/>
      </c>
      <c r="I17009" s="198"/>
    </row>
    <row r="17010" spans="6:9" x14ac:dyDescent="0.3">
      <c r="F17010" s="15" t="str">
        <f>IF(ISBLANK($D17010),"",IF(ISBLANK($E17010),VLOOKUP($D17010,$J:$K,2,FALSE),VLOOKUP($E17010,'Daycare Packages'!$A:$G,7,FALSE)))</f>
        <v/>
      </c>
      <c r="G17010" s="15"/>
      <c r="H17010" s="15" t="str">
        <f t="shared" si="550"/>
        <v/>
      </c>
      <c r="I17010" s="198"/>
    </row>
    <row r="17011" spans="6:9" x14ac:dyDescent="0.3">
      <c r="F17011" s="15" t="str">
        <f>IF(ISBLANK($D17011),"",IF(ISBLANK($E17011),VLOOKUP($D17011,$J:$K,2,FALSE),VLOOKUP($E17011,'Daycare Packages'!$A:$G,7,FALSE)))</f>
        <v/>
      </c>
      <c r="G17011" s="15"/>
      <c r="H17011" s="15" t="str">
        <f t="shared" si="550"/>
        <v/>
      </c>
      <c r="I17011" s="198"/>
    </row>
    <row r="17012" spans="6:9" x14ac:dyDescent="0.3">
      <c r="F17012" s="15" t="str">
        <f>IF(ISBLANK($D17012),"",IF(ISBLANK($E17012),VLOOKUP($D17012,$J:$K,2,FALSE),VLOOKUP($E17012,'Daycare Packages'!$A:$G,7,FALSE)))</f>
        <v/>
      </c>
      <c r="G17012" s="15"/>
      <c r="H17012" s="15" t="str">
        <f t="shared" si="550"/>
        <v/>
      </c>
      <c r="I17012" s="198"/>
    </row>
    <row r="17013" spans="6:9" x14ac:dyDescent="0.3">
      <c r="F17013" s="15" t="str">
        <f>IF(ISBLANK($D17013),"",IF(ISBLANK($E17013),VLOOKUP($D17013,$J:$K,2,FALSE),VLOOKUP($E17013,'Daycare Packages'!$A:$G,7,FALSE)))</f>
        <v/>
      </c>
      <c r="G17013" s="15"/>
      <c r="H17013" s="15" t="str">
        <f t="shared" si="550"/>
        <v/>
      </c>
      <c r="I17013" s="198"/>
    </row>
    <row r="17014" spans="6:9" x14ac:dyDescent="0.3">
      <c r="F17014" s="15" t="str">
        <f>IF(ISBLANK($D17014),"",IF(ISBLANK($E17014),VLOOKUP($D17014,$J:$K,2,FALSE),VLOOKUP($E17014,'Daycare Packages'!$A:$G,7,FALSE)))</f>
        <v/>
      </c>
      <c r="G17014" s="15"/>
      <c r="H17014" s="15" t="str">
        <f t="shared" si="550"/>
        <v/>
      </c>
      <c r="I17014" s="198"/>
    </row>
    <row r="17015" spans="6:9" x14ac:dyDescent="0.3">
      <c r="F17015" s="15" t="str">
        <f>IF(ISBLANK($D17015),"",IF(ISBLANK($E17015),VLOOKUP($D17015,$J:$K,2,FALSE),VLOOKUP($E17015,'Daycare Packages'!$A:$G,7,FALSE)))</f>
        <v/>
      </c>
      <c r="G17015" s="15"/>
      <c r="H17015" s="15" t="str">
        <f t="shared" si="550"/>
        <v/>
      </c>
      <c r="I17015" s="198"/>
    </row>
    <row r="17016" spans="6:9" x14ac:dyDescent="0.3">
      <c r="F17016" s="15" t="str">
        <f>IF(ISBLANK($D17016),"",IF(ISBLANK($E17016),VLOOKUP($D17016,$J:$K,2,FALSE),VLOOKUP($E17016,'Daycare Packages'!$A:$G,7,FALSE)))</f>
        <v/>
      </c>
      <c r="G17016" s="15"/>
      <c r="H17016" s="15" t="str">
        <f t="shared" si="550"/>
        <v/>
      </c>
      <c r="I17016" s="198"/>
    </row>
    <row r="17017" spans="6:9" x14ac:dyDescent="0.3">
      <c r="F17017" s="15" t="str">
        <f>IF(ISBLANK($D17017),"",IF(ISBLANK($E17017),VLOOKUP($D17017,$J:$K,2,FALSE),VLOOKUP($E17017,'Daycare Packages'!$A:$G,7,FALSE)))</f>
        <v/>
      </c>
      <c r="G17017" s="15"/>
      <c r="H17017" s="15" t="str">
        <f t="shared" si="550"/>
        <v/>
      </c>
      <c r="I17017" s="198"/>
    </row>
    <row r="17018" spans="6:9" x14ac:dyDescent="0.3">
      <c r="F17018" s="15" t="str">
        <f>IF(ISBLANK($D17018),"",IF(ISBLANK($E17018),VLOOKUP($D17018,$J:$K,2,FALSE),VLOOKUP($E17018,'Daycare Packages'!$A:$G,7,FALSE)))</f>
        <v/>
      </c>
      <c r="G17018" s="15"/>
      <c r="H17018" s="15" t="str">
        <f t="shared" si="550"/>
        <v/>
      </c>
      <c r="I17018" s="198"/>
    </row>
    <row r="17019" spans="6:9" x14ac:dyDescent="0.3">
      <c r="F17019" s="15" t="str">
        <f>IF(ISBLANK($D17019),"",IF(ISBLANK($E17019),VLOOKUP($D17019,$J:$K,2,FALSE),VLOOKUP($E17019,'Daycare Packages'!$A:$G,7,FALSE)))</f>
        <v/>
      </c>
      <c r="G17019" s="15"/>
      <c r="H17019" s="15" t="str">
        <f t="shared" si="550"/>
        <v/>
      </c>
      <c r="I17019" s="198"/>
    </row>
    <row r="17020" spans="6:9" x14ac:dyDescent="0.3">
      <c r="F17020" s="15" t="str">
        <f>IF(ISBLANK($D17020),"",IF(ISBLANK($E17020),VLOOKUP($D17020,$J:$K,2,FALSE),VLOOKUP($E17020,'Daycare Packages'!$A:$G,7,FALSE)))</f>
        <v/>
      </c>
      <c r="G17020" s="15"/>
      <c r="H17020" s="15" t="str">
        <f t="shared" si="550"/>
        <v/>
      </c>
      <c r="I17020" s="198"/>
    </row>
    <row r="17021" spans="6:9" x14ac:dyDescent="0.3">
      <c r="F17021" s="15" t="str">
        <f>IF(ISBLANK($D17021),"",IF(ISBLANK($E17021),VLOOKUP($D17021,$J:$K,2,FALSE),VLOOKUP($E17021,'Daycare Packages'!$A:$G,7,FALSE)))</f>
        <v/>
      </c>
      <c r="G17021" s="15"/>
      <c r="H17021" s="15" t="str">
        <f t="shared" si="550"/>
        <v/>
      </c>
      <c r="I17021" s="198"/>
    </row>
    <row r="17022" spans="6:9" x14ac:dyDescent="0.3">
      <c r="F17022" s="15" t="str">
        <f>IF(ISBLANK($D17022),"",IF(ISBLANK($E17022),VLOOKUP($D17022,$J:$K,2,FALSE),VLOOKUP($E17022,'Daycare Packages'!$A:$G,7,FALSE)))</f>
        <v/>
      </c>
      <c r="G17022" s="15"/>
      <c r="H17022" s="15" t="str">
        <f t="shared" si="550"/>
        <v/>
      </c>
      <c r="I17022" s="198"/>
    </row>
    <row r="17023" spans="6:9" x14ac:dyDescent="0.3">
      <c r="F17023" s="15" t="str">
        <f>IF(ISBLANK($D17023),"",IF(ISBLANK($E17023),VLOOKUP($D17023,$J:$K,2,FALSE),VLOOKUP($E17023,'Daycare Packages'!$A:$G,7,FALSE)))</f>
        <v/>
      </c>
      <c r="G17023" s="15"/>
      <c r="H17023" s="15" t="str">
        <f t="shared" si="550"/>
        <v/>
      </c>
      <c r="I17023" s="198"/>
    </row>
    <row r="17024" spans="6:9" x14ac:dyDescent="0.3">
      <c r="F17024" s="15" t="str">
        <f>IF(ISBLANK($D17024),"",IF(ISBLANK($E17024),VLOOKUP($D17024,$J:$K,2,FALSE),VLOOKUP($E17024,'Daycare Packages'!$A:$G,7,FALSE)))</f>
        <v/>
      </c>
      <c r="G17024" s="15"/>
      <c r="H17024" s="15" t="str">
        <f t="shared" si="550"/>
        <v/>
      </c>
      <c r="I17024" s="198"/>
    </row>
    <row r="17025" spans="6:9" x14ac:dyDescent="0.3">
      <c r="F17025" s="15" t="str">
        <f>IF(ISBLANK($D17025),"",IF(ISBLANK($E17025),VLOOKUP($D17025,$J:$K,2,FALSE),VLOOKUP($E17025,'Daycare Packages'!$A:$G,7,FALSE)))</f>
        <v/>
      </c>
      <c r="G17025" s="15"/>
      <c r="H17025" s="15" t="str">
        <f t="shared" si="550"/>
        <v/>
      </c>
      <c r="I17025" s="198"/>
    </row>
    <row r="17026" spans="6:9" x14ac:dyDescent="0.3">
      <c r="F17026" s="15" t="str">
        <f>IF(ISBLANK($D17026),"",IF(ISBLANK($E17026),VLOOKUP($D17026,$J:$K,2,FALSE),VLOOKUP($E17026,'Daycare Packages'!$A:$G,7,FALSE)))</f>
        <v/>
      </c>
      <c r="G17026" s="15"/>
      <c r="H17026" s="15" t="str">
        <f t="shared" si="550"/>
        <v/>
      </c>
      <c r="I17026" s="198"/>
    </row>
    <row r="17027" spans="6:9" x14ac:dyDescent="0.3">
      <c r="F17027" s="15" t="str">
        <f>IF(ISBLANK($D17027),"",IF(ISBLANK($E17027),VLOOKUP($D17027,$J:$K,2,FALSE),VLOOKUP($E17027,'Daycare Packages'!$A:$G,7,FALSE)))</f>
        <v/>
      </c>
      <c r="G17027" s="15"/>
      <c r="H17027" s="15" t="str">
        <f t="shared" si="550"/>
        <v/>
      </c>
      <c r="I17027" s="198"/>
    </row>
    <row r="17028" spans="6:9" x14ac:dyDescent="0.3">
      <c r="F17028" s="15" t="str">
        <f>IF(ISBLANK($D17028),"",IF(ISBLANK($E17028),VLOOKUP($D17028,$J:$K,2,FALSE),VLOOKUP($E17028,'Daycare Packages'!$A:$G,7,FALSE)))</f>
        <v/>
      </c>
      <c r="G17028" s="15"/>
      <c r="H17028" s="15" t="str">
        <f t="shared" si="550"/>
        <v/>
      </c>
      <c r="I17028" s="198"/>
    </row>
    <row r="17029" spans="6:9" x14ac:dyDescent="0.3">
      <c r="F17029" s="15" t="str">
        <f>IF(ISBLANK($D17029),"",IF(ISBLANK($E17029),VLOOKUP($D17029,$J:$K,2,FALSE),VLOOKUP($E17029,'Daycare Packages'!$A:$G,7,FALSE)))</f>
        <v/>
      </c>
      <c r="G17029" s="15"/>
      <c r="H17029" s="15" t="str">
        <f t="shared" si="550"/>
        <v/>
      </c>
      <c r="I17029" s="198"/>
    </row>
    <row r="17030" spans="6:9" x14ac:dyDescent="0.3">
      <c r="F17030" s="15" t="str">
        <f>IF(ISBLANK($D17030),"",IF(ISBLANK($E17030),VLOOKUP($D17030,$J:$K,2,FALSE),VLOOKUP($E17030,'Daycare Packages'!$A:$G,7,FALSE)))</f>
        <v/>
      </c>
      <c r="G17030" s="15"/>
      <c r="H17030" s="15" t="str">
        <f t="shared" si="550"/>
        <v/>
      </c>
      <c r="I17030" s="198"/>
    </row>
    <row r="17031" spans="6:9" x14ac:dyDescent="0.3">
      <c r="F17031" s="15" t="str">
        <f>IF(ISBLANK($D17031),"",IF(ISBLANK($E17031),VLOOKUP($D17031,$J:$K,2,FALSE),VLOOKUP($E17031,'Daycare Packages'!$A:$G,7,FALSE)))</f>
        <v/>
      </c>
      <c r="G17031" s="15"/>
      <c r="H17031" s="15" t="str">
        <f t="shared" si="550"/>
        <v/>
      </c>
      <c r="I17031" s="198"/>
    </row>
    <row r="17032" spans="6:9" x14ac:dyDescent="0.3">
      <c r="F17032" s="15" t="str">
        <f>IF(ISBLANK($D17032),"",IF(ISBLANK($E17032),VLOOKUP($D17032,$J:$K,2,FALSE),VLOOKUP($E17032,'Daycare Packages'!$A:$G,7,FALSE)))</f>
        <v/>
      </c>
      <c r="G17032" s="15"/>
      <c r="H17032" s="15" t="str">
        <f t="shared" si="550"/>
        <v/>
      </c>
      <c r="I17032" s="198"/>
    </row>
    <row r="17033" spans="6:9" x14ac:dyDescent="0.3">
      <c r="F17033" s="15" t="str">
        <f>IF(ISBLANK($D17033),"",IF(ISBLANK($E17033),VLOOKUP($D17033,$J:$K,2,FALSE),VLOOKUP($E17033,'Daycare Packages'!$A:$G,7,FALSE)))</f>
        <v/>
      </c>
      <c r="G17033" s="15"/>
      <c r="H17033" s="15" t="str">
        <f t="shared" si="550"/>
        <v/>
      </c>
      <c r="I17033" s="198"/>
    </row>
    <row r="17034" spans="6:9" x14ac:dyDescent="0.3">
      <c r="F17034" s="15" t="str">
        <f>IF(ISBLANK($D17034),"",IF(ISBLANK($E17034),VLOOKUP($D17034,$J:$K,2,FALSE),VLOOKUP($E17034,'Daycare Packages'!$A:$G,7,FALSE)))</f>
        <v/>
      </c>
      <c r="G17034" s="15"/>
      <c r="H17034" s="15" t="str">
        <f t="shared" si="550"/>
        <v/>
      </c>
      <c r="I17034" s="198"/>
    </row>
    <row r="17035" spans="6:9" x14ac:dyDescent="0.3">
      <c r="F17035" s="15" t="str">
        <f>IF(ISBLANK($D17035),"",IF(ISBLANK($E17035),VLOOKUP($D17035,$J:$K,2,FALSE),VLOOKUP($E17035,'Daycare Packages'!$A:$G,7,FALSE)))</f>
        <v/>
      </c>
      <c r="G17035" s="15"/>
      <c r="H17035" s="15" t="str">
        <f t="shared" si="550"/>
        <v/>
      </c>
      <c r="I17035" s="198"/>
    </row>
    <row r="17036" spans="6:9" x14ac:dyDescent="0.3">
      <c r="F17036" s="15" t="str">
        <f>IF(ISBLANK($D17036),"",IF(ISBLANK($E17036),VLOOKUP($D17036,$J:$K,2,FALSE),VLOOKUP($E17036,'Daycare Packages'!$A:$G,7,FALSE)))</f>
        <v/>
      </c>
      <c r="G17036" s="15"/>
      <c r="H17036" s="15" t="str">
        <f t="shared" si="550"/>
        <v/>
      </c>
      <c r="I17036" s="198"/>
    </row>
    <row r="17037" spans="6:9" x14ac:dyDescent="0.3">
      <c r="F17037" s="15" t="str">
        <f>IF(ISBLANK($D17037),"",IF(ISBLANK($E17037),VLOOKUP($D17037,$J:$K,2,FALSE),VLOOKUP($E17037,'Daycare Packages'!$A:$G,7,FALSE)))</f>
        <v/>
      </c>
      <c r="G17037" s="15"/>
      <c r="H17037" s="15" t="str">
        <f t="shared" si="550"/>
        <v/>
      </c>
      <c r="I17037" s="198"/>
    </row>
    <row r="17038" spans="6:9" x14ac:dyDescent="0.3">
      <c r="F17038" s="15" t="str">
        <f>IF(ISBLANK($D17038),"",IF(ISBLANK($E17038),VLOOKUP($D17038,$J:$K,2,FALSE),VLOOKUP($E17038,'Daycare Packages'!$A:$G,7,FALSE)))</f>
        <v/>
      </c>
      <c r="G17038" s="15"/>
      <c r="H17038" s="15" t="str">
        <f t="shared" si="550"/>
        <v/>
      </c>
      <c r="I17038" s="198"/>
    </row>
    <row r="17039" spans="6:9" x14ac:dyDescent="0.3">
      <c r="F17039" s="15" t="str">
        <f>IF(ISBLANK($D17039),"",IF(ISBLANK($E17039),VLOOKUP($D17039,$J:$K,2,FALSE),VLOOKUP($E17039,'Daycare Packages'!$A:$G,7,FALSE)))</f>
        <v/>
      </c>
      <c r="G17039" s="15"/>
      <c r="H17039" s="15" t="str">
        <f t="shared" si="550"/>
        <v/>
      </c>
      <c r="I17039" s="198"/>
    </row>
    <row r="17040" spans="6:9" x14ac:dyDescent="0.3">
      <c r="F17040" s="15" t="str">
        <f>IF(ISBLANK($D17040),"",IF(ISBLANK($E17040),VLOOKUP($D17040,$J:$K,2,FALSE),VLOOKUP($E17040,'Daycare Packages'!$A:$G,7,FALSE)))</f>
        <v/>
      </c>
      <c r="G17040" s="15"/>
      <c r="H17040" s="15" t="str">
        <f t="shared" si="550"/>
        <v/>
      </c>
      <c r="I17040" s="198"/>
    </row>
    <row r="17041" spans="6:9" x14ac:dyDescent="0.3">
      <c r="F17041" s="15" t="str">
        <f>IF(ISBLANK($D17041),"",IF(ISBLANK($E17041),VLOOKUP($D17041,$J:$K,2,FALSE),VLOOKUP($E17041,'Daycare Packages'!$A:$G,7,FALSE)))</f>
        <v/>
      </c>
      <c r="G17041" s="15"/>
      <c r="H17041" s="15" t="str">
        <f t="shared" si="550"/>
        <v/>
      </c>
      <c r="I17041" s="198"/>
    </row>
    <row r="17042" spans="6:9" x14ac:dyDescent="0.3">
      <c r="F17042" s="15" t="str">
        <f>IF(ISBLANK($D17042),"",IF(ISBLANK($E17042),VLOOKUP($D17042,$J:$K,2,FALSE),VLOOKUP($E17042,'Daycare Packages'!$A:$G,7,FALSE)))</f>
        <v/>
      </c>
      <c r="G17042" s="15"/>
      <c r="H17042" s="15" t="str">
        <f t="shared" si="550"/>
        <v/>
      </c>
      <c r="I17042" s="198"/>
    </row>
    <row r="17043" spans="6:9" x14ac:dyDescent="0.3">
      <c r="F17043" s="15" t="str">
        <f>IF(ISBLANK($D17043),"",IF(ISBLANK($E17043),VLOOKUP($D17043,$J:$K,2,FALSE),VLOOKUP($E17043,'Daycare Packages'!$A:$G,7,FALSE)))</f>
        <v/>
      </c>
      <c r="G17043" s="15"/>
      <c r="H17043" s="15" t="str">
        <f t="shared" si="550"/>
        <v/>
      </c>
      <c r="I17043" s="198"/>
    </row>
    <row r="17044" spans="6:9" x14ac:dyDescent="0.3">
      <c r="F17044" s="15" t="str">
        <f>IF(ISBLANK($D17044),"",IF(ISBLANK($E17044),VLOOKUP($D17044,$J:$K,2,FALSE),VLOOKUP($E17044,'Daycare Packages'!$A:$G,7,FALSE)))</f>
        <v/>
      </c>
      <c r="G17044" s="15"/>
      <c r="H17044" s="15" t="str">
        <f t="shared" si="550"/>
        <v/>
      </c>
      <c r="I17044" s="198"/>
    </row>
    <row r="17045" spans="6:9" x14ac:dyDescent="0.3">
      <c r="F17045" s="15" t="str">
        <f>IF(ISBLANK($D17045),"",IF(ISBLANK($E17045),VLOOKUP($D17045,$J:$K,2,FALSE),VLOOKUP($E17045,'Daycare Packages'!$A:$G,7,FALSE)))</f>
        <v/>
      </c>
      <c r="G17045" s="15"/>
      <c r="H17045" s="15" t="str">
        <f t="shared" si="550"/>
        <v/>
      </c>
      <c r="I17045" s="198"/>
    </row>
    <row r="17046" spans="6:9" x14ac:dyDescent="0.3">
      <c r="F17046" s="15" t="str">
        <f>IF(ISBLANK($D17046),"",IF(ISBLANK($E17046),VLOOKUP($D17046,$J:$K,2,FALSE),VLOOKUP($E17046,'Daycare Packages'!$A:$G,7,FALSE)))</f>
        <v/>
      </c>
      <c r="G17046" s="15"/>
      <c r="H17046" s="15" t="str">
        <f t="shared" si="550"/>
        <v/>
      </c>
      <c r="I17046" s="198"/>
    </row>
    <row r="17047" spans="6:9" x14ac:dyDescent="0.3">
      <c r="F17047" s="15" t="str">
        <f>IF(ISBLANK($D17047),"",IF(ISBLANK($E17047),VLOOKUP($D17047,$J:$K,2,FALSE),VLOOKUP($E17047,'Daycare Packages'!$A:$G,7,FALSE)))</f>
        <v/>
      </c>
      <c r="G17047" s="15"/>
      <c r="H17047" s="15" t="str">
        <f t="shared" si="550"/>
        <v/>
      </c>
      <c r="I17047" s="198"/>
    </row>
    <row r="17048" spans="6:9" x14ac:dyDescent="0.3">
      <c r="F17048" s="15" t="str">
        <f>IF(ISBLANK($D17048),"",IF(ISBLANK($E17048),VLOOKUP($D17048,$J:$K,2,FALSE),VLOOKUP($E17048,'Daycare Packages'!$A:$G,7,FALSE)))</f>
        <v/>
      </c>
      <c r="G17048" s="15"/>
      <c r="H17048" s="15" t="str">
        <f t="shared" si="550"/>
        <v/>
      </c>
      <c r="I17048" s="198"/>
    </row>
    <row r="17049" spans="6:9" x14ac:dyDescent="0.3">
      <c r="F17049" s="15" t="str">
        <f>IF(ISBLANK($D17049),"",IF(ISBLANK($E17049),VLOOKUP($D17049,$J:$K,2,FALSE),VLOOKUP($E17049,'Daycare Packages'!$A:$G,7,FALSE)))</f>
        <v/>
      </c>
      <c r="G17049" s="15"/>
      <c r="H17049" s="15" t="str">
        <f t="shared" si="550"/>
        <v/>
      </c>
      <c r="I17049" s="198"/>
    </row>
    <row r="17050" spans="6:9" x14ac:dyDescent="0.3">
      <c r="F17050" s="15" t="str">
        <f>IF(ISBLANK($D17050),"",IF(ISBLANK($E17050),VLOOKUP($D17050,$J:$K,2,FALSE),VLOOKUP($E17050,'Daycare Packages'!$A:$G,7,FALSE)))</f>
        <v/>
      </c>
      <c r="G17050" s="15"/>
      <c r="H17050" s="15" t="str">
        <f t="shared" si="550"/>
        <v/>
      </c>
      <c r="I17050" s="198"/>
    </row>
    <row r="17051" spans="6:9" x14ac:dyDescent="0.3">
      <c r="F17051" s="15" t="str">
        <f>IF(ISBLANK($D17051),"",IF(ISBLANK($E17051),VLOOKUP($D17051,$J:$K,2,FALSE),VLOOKUP($E17051,'Daycare Packages'!$A:$G,7,FALSE)))</f>
        <v/>
      </c>
      <c r="G17051" s="15"/>
      <c r="H17051" s="15" t="str">
        <f t="shared" si="550"/>
        <v/>
      </c>
      <c r="I17051" s="198"/>
    </row>
    <row r="17052" spans="6:9" x14ac:dyDescent="0.3">
      <c r="F17052" s="15" t="str">
        <f>IF(ISBLANK($D17052),"",IF(ISBLANK($E17052),VLOOKUP($D17052,$J:$K,2,FALSE),VLOOKUP($E17052,'Daycare Packages'!$A:$G,7,FALSE)))</f>
        <v/>
      </c>
      <c r="G17052" s="15"/>
      <c r="H17052" s="15" t="str">
        <f t="shared" si="550"/>
        <v/>
      </c>
      <c r="I17052" s="198"/>
    </row>
    <row r="17053" spans="6:9" x14ac:dyDescent="0.3">
      <c r="F17053" s="15" t="str">
        <f>IF(ISBLANK($D17053),"",IF(ISBLANK($E17053),VLOOKUP($D17053,$J:$K,2,FALSE),VLOOKUP($E17053,'Daycare Packages'!$A:$G,7,FALSE)))</f>
        <v/>
      </c>
      <c r="G17053" s="15"/>
      <c r="H17053" s="15" t="str">
        <f t="shared" si="550"/>
        <v/>
      </c>
      <c r="I17053" s="198"/>
    </row>
    <row r="17054" spans="6:9" x14ac:dyDescent="0.3">
      <c r="F17054" s="15" t="str">
        <f>IF(ISBLANK($D17054),"",IF(ISBLANK($E17054),VLOOKUP($D17054,$J:$K,2,FALSE),VLOOKUP($E17054,'Daycare Packages'!$A:$G,7,FALSE)))</f>
        <v/>
      </c>
      <c r="G17054" s="15"/>
      <c r="H17054" s="15" t="str">
        <f t="shared" si="550"/>
        <v/>
      </c>
      <c r="I17054" s="198"/>
    </row>
    <row r="17055" spans="6:9" x14ac:dyDescent="0.3">
      <c r="F17055" s="15" t="str">
        <f>IF(ISBLANK($D17055),"",IF(ISBLANK($E17055),VLOOKUP($D17055,$J:$K,2,FALSE),VLOOKUP($E17055,'Daycare Packages'!$A:$G,7,FALSE)))</f>
        <v/>
      </c>
      <c r="G17055" s="15"/>
      <c r="H17055" s="15" t="str">
        <f t="shared" si="550"/>
        <v/>
      </c>
      <c r="I17055" s="198"/>
    </row>
    <row r="17056" spans="6:9" x14ac:dyDescent="0.3">
      <c r="F17056" s="15" t="str">
        <f>IF(ISBLANK($D17056),"",IF(ISBLANK($E17056),VLOOKUP($D17056,$J:$K,2,FALSE),VLOOKUP($E17056,'Daycare Packages'!$A:$G,7,FALSE)))</f>
        <v/>
      </c>
      <c r="G17056" s="15"/>
      <c r="H17056" s="15" t="str">
        <f t="shared" si="550"/>
        <v/>
      </c>
      <c r="I17056" s="198"/>
    </row>
    <row r="17057" spans="6:9" x14ac:dyDescent="0.3">
      <c r="F17057" s="15" t="str">
        <f>IF(ISBLANK($D17057),"",IF(ISBLANK($E17057),VLOOKUP($D17057,$J:$K,2,FALSE),VLOOKUP($E17057,'Daycare Packages'!$A:$G,7,FALSE)))</f>
        <v/>
      </c>
      <c r="G17057" s="15"/>
      <c r="H17057" s="15" t="str">
        <f t="shared" ref="H17057:H17075" si="551">IF(ISBLANK(D17057),"",SUM(F17057:G17057))</f>
        <v/>
      </c>
      <c r="I17057" s="198"/>
    </row>
    <row r="17058" spans="6:9" x14ac:dyDescent="0.3">
      <c r="F17058" s="15" t="str">
        <f>IF(ISBLANK($D17058),"",IF(ISBLANK($E17058),VLOOKUP($D17058,$J:$K,2,FALSE),VLOOKUP($E17058,'Daycare Packages'!$A:$G,7,FALSE)))</f>
        <v/>
      </c>
      <c r="G17058" s="15"/>
      <c r="H17058" s="15" t="str">
        <f t="shared" si="551"/>
        <v/>
      </c>
      <c r="I17058" s="198"/>
    </row>
    <row r="17059" spans="6:9" x14ac:dyDescent="0.3">
      <c r="F17059" s="15" t="str">
        <f>IF(ISBLANK($D17059),"",IF(ISBLANK($E17059),VLOOKUP($D17059,$J:$K,2,FALSE),VLOOKUP($E17059,'Daycare Packages'!$A:$G,7,FALSE)))</f>
        <v/>
      </c>
      <c r="G17059" s="15"/>
      <c r="H17059" s="15" t="str">
        <f t="shared" si="551"/>
        <v/>
      </c>
      <c r="I17059" s="198"/>
    </row>
    <row r="17060" spans="6:9" x14ac:dyDescent="0.3">
      <c r="F17060" s="15" t="str">
        <f>IF(ISBLANK($D17060),"",IF(ISBLANK($E17060),VLOOKUP($D17060,$J:$K,2,FALSE),VLOOKUP($E17060,'Daycare Packages'!$A:$G,7,FALSE)))</f>
        <v/>
      </c>
      <c r="G17060" s="15"/>
      <c r="H17060" s="15" t="str">
        <f t="shared" si="551"/>
        <v/>
      </c>
      <c r="I17060" s="198"/>
    </row>
    <row r="17061" spans="6:9" x14ac:dyDescent="0.3">
      <c r="F17061" s="15" t="str">
        <f>IF(ISBLANK($D17061),"",IF(ISBLANK($E17061),VLOOKUP($D17061,$J:$K,2,FALSE),VLOOKUP($E17061,'Daycare Packages'!$A:$G,7,FALSE)))</f>
        <v/>
      </c>
      <c r="G17061" s="15"/>
      <c r="H17061" s="15" t="str">
        <f t="shared" si="551"/>
        <v/>
      </c>
      <c r="I17061" s="198"/>
    </row>
    <row r="17062" spans="6:9" x14ac:dyDescent="0.3">
      <c r="F17062" s="15" t="str">
        <f>IF(ISBLANK($D17062),"",IF(ISBLANK($E17062),VLOOKUP($D17062,$J:$K,2,FALSE),VLOOKUP($E17062,'Daycare Packages'!$A:$G,7,FALSE)))</f>
        <v/>
      </c>
      <c r="G17062" s="15"/>
      <c r="H17062" s="15" t="str">
        <f t="shared" si="551"/>
        <v/>
      </c>
      <c r="I17062" s="198"/>
    </row>
    <row r="17063" spans="6:9" x14ac:dyDescent="0.3">
      <c r="F17063" s="15" t="str">
        <f>IF(ISBLANK($D17063),"",IF(ISBLANK($E17063),VLOOKUP($D17063,$J:$K,2,FALSE),VLOOKUP($E17063,'Daycare Packages'!$A:$G,7,FALSE)))</f>
        <v/>
      </c>
      <c r="G17063" s="15"/>
      <c r="H17063" s="15" t="str">
        <f t="shared" si="551"/>
        <v/>
      </c>
      <c r="I17063" s="198"/>
    </row>
    <row r="17064" spans="6:9" x14ac:dyDescent="0.3">
      <c r="F17064" s="15" t="str">
        <f>IF(ISBLANK($D17064),"",IF(ISBLANK($E17064),VLOOKUP($D17064,$J:$K,2,FALSE),VLOOKUP($E17064,'Daycare Packages'!$A:$G,7,FALSE)))</f>
        <v/>
      </c>
      <c r="G17064" s="15"/>
      <c r="H17064" s="15" t="str">
        <f t="shared" si="551"/>
        <v/>
      </c>
      <c r="I17064" s="198"/>
    </row>
    <row r="17065" spans="6:9" x14ac:dyDescent="0.3">
      <c r="F17065" s="15" t="str">
        <f>IF(ISBLANK($D17065),"",IF(ISBLANK($E17065),VLOOKUP($D17065,$J:$K,2,FALSE),VLOOKUP($E17065,'Daycare Packages'!$A:$G,7,FALSE)))</f>
        <v/>
      </c>
      <c r="G17065" s="15"/>
      <c r="H17065" s="15" t="str">
        <f t="shared" si="551"/>
        <v/>
      </c>
      <c r="I17065" s="198"/>
    </row>
    <row r="17066" spans="6:9" x14ac:dyDescent="0.3">
      <c r="F17066" s="15" t="str">
        <f>IF(ISBLANK($D17066),"",IF(ISBLANK($E17066),VLOOKUP($D17066,$J:$K,2,FALSE),VLOOKUP($E17066,'Daycare Packages'!$A:$G,7,FALSE)))</f>
        <v/>
      </c>
      <c r="G17066" s="15"/>
      <c r="H17066" s="15" t="str">
        <f t="shared" si="551"/>
        <v/>
      </c>
      <c r="I17066" s="198"/>
    </row>
    <row r="17067" spans="6:9" x14ac:dyDescent="0.3">
      <c r="F17067" s="15" t="str">
        <f>IF(ISBLANK($D17067),"",IF(ISBLANK($E17067),VLOOKUP($D17067,$J:$K,2,FALSE),VLOOKUP($E17067,'Daycare Packages'!$A:$G,7,FALSE)))</f>
        <v/>
      </c>
      <c r="G17067" s="15"/>
      <c r="H17067" s="15" t="str">
        <f t="shared" si="551"/>
        <v/>
      </c>
      <c r="I17067" s="198"/>
    </row>
    <row r="17068" spans="6:9" x14ac:dyDescent="0.3">
      <c r="F17068" s="15" t="str">
        <f>IF(ISBLANK($D17068),"",IF(ISBLANK($E17068),VLOOKUP($D17068,$J:$K,2,FALSE),VLOOKUP($E17068,'Daycare Packages'!$A:$G,7,FALSE)))</f>
        <v/>
      </c>
      <c r="G17068" s="15"/>
      <c r="H17068" s="15" t="str">
        <f t="shared" si="551"/>
        <v/>
      </c>
      <c r="I17068" s="198">
        <f t="shared" ref="I17027:I17075" si="552">IF(A17068="",0,MONTH(A17068))</f>
        <v>0</v>
      </c>
    </row>
    <row r="17069" spans="6:9" x14ac:dyDescent="0.3">
      <c r="F17069" s="15" t="str">
        <f>IF(ISBLANK($D17069),"",IF(ISBLANK($E17069),VLOOKUP($D17069,$J:$K,2,FALSE),VLOOKUP($E17069,'Daycare Packages'!$A:$G,7,FALSE)))</f>
        <v/>
      </c>
      <c r="G17069" s="15"/>
      <c r="H17069" s="15" t="str">
        <f t="shared" si="551"/>
        <v/>
      </c>
      <c r="I17069" s="198">
        <f t="shared" si="552"/>
        <v>0</v>
      </c>
    </row>
    <row r="17070" spans="6:9" x14ac:dyDescent="0.3">
      <c r="F17070" s="15" t="str">
        <f>IF(ISBLANK($D17070),"",IF(ISBLANK($E17070),VLOOKUP($D17070,$J:$K,2,FALSE),VLOOKUP($E17070,'Daycare Packages'!$A:$G,7,FALSE)))</f>
        <v/>
      </c>
      <c r="G17070" s="15"/>
      <c r="H17070" s="15" t="str">
        <f t="shared" si="551"/>
        <v/>
      </c>
      <c r="I17070" s="198">
        <f t="shared" si="552"/>
        <v>0</v>
      </c>
    </row>
    <row r="17071" spans="6:9" x14ac:dyDescent="0.3">
      <c r="F17071" s="15" t="str">
        <f>IF(ISBLANK($D17071),"",IF(ISBLANK($E17071),VLOOKUP($D17071,$J:$K,2,FALSE),VLOOKUP($E17071,'Daycare Packages'!$A:$G,7,FALSE)))</f>
        <v/>
      </c>
      <c r="G17071" s="15"/>
      <c r="H17071" s="15" t="str">
        <f t="shared" si="551"/>
        <v/>
      </c>
      <c r="I17071" s="198">
        <f t="shared" si="552"/>
        <v>0</v>
      </c>
    </row>
    <row r="17072" spans="6:9" x14ac:dyDescent="0.3">
      <c r="F17072" s="15" t="str">
        <f>IF(ISBLANK($D17072),"",IF(ISBLANK($E17072),VLOOKUP($D17072,$J:$K,2,FALSE),VLOOKUP($E17072,'Daycare Packages'!$A:$G,7,FALSE)))</f>
        <v/>
      </c>
      <c r="G17072" s="15"/>
      <c r="H17072" s="15" t="str">
        <f t="shared" si="551"/>
        <v/>
      </c>
      <c r="I17072" s="198">
        <f t="shared" si="552"/>
        <v>0</v>
      </c>
    </row>
    <row r="17073" spans="6:9" x14ac:dyDescent="0.3">
      <c r="F17073" s="15" t="str">
        <f>IF(ISBLANK($D17073),"",IF(ISBLANK($E17073),VLOOKUP($D17073,$J:$K,2,FALSE),VLOOKUP($E17073,'Daycare Packages'!$A:$G,7,FALSE)))</f>
        <v/>
      </c>
      <c r="G17073" s="15"/>
      <c r="H17073" s="15" t="str">
        <f t="shared" si="551"/>
        <v/>
      </c>
      <c r="I17073" s="198">
        <f t="shared" si="552"/>
        <v>0</v>
      </c>
    </row>
    <row r="17074" spans="6:9" x14ac:dyDescent="0.3">
      <c r="F17074" s="15" t="str">
        <f>IF(ISBLANK($D17074),"",IF(ISBLANK($E17074),VLOOKUP($D17074,$J:$K,2,FALSE),VLOOKUP($E17074,'Daycare Packages'!$A:$G,7,FALSE)))</f>
        <v/>
      </c>
      <c r="G17074" s="15"/>
      <c r="H17074" s="15" t="str">
        <f t="shared" si="551"/>
        <v/>
      </c>
      <c r="I17074" s="198">
        <f t="shared" si="552"/>
        <v>0</v>
      </c>
    </row>
    <row r="17075" spans="6:9" x14ac:dyDescent="0.3">
      <c r="F17075" s="15" t="str">
        <f>IF(ISBLANK($D17075),"",IF(ISBLANK($E17075),VLOOKUP($D17075,$J:$K,2,FALSE),VLOOKUP($E17075,'Daycare Packages'!$A:$G,7,FALSE)))</f>
        <v/>
      </c>
      <c r="G17075" s="15"/>
      <c r="H17075" s="15" t="str">
        <f t="shared" si="551"/>
        <v/>
      </c>
      <c r="I17075" s="198">
        <f t="shared" si="552"/>
        <v>0</v>
      </c>
    </row>
  </sheetData>
  <autoFilter ref="A1:H17075" xr:uid="{00000000-0009-0000-0000-000004000000}"/>
  <conditionalFormatting sqref="P1:Z7 P1730:Z1734 AB1730:AB1734 AB1736:AB1791 P1736:Z1791 P17:Z18 P9:Z15 P23:Z1728 X19:Z22 O3:P6 P1793:Z1965 AB1793:AB1965 AB1967:AB1977 P1967:Z1977 P1979:Z2077 AB1979:AB2077 P3737:Z4125 AB3737:AB4125 P2367:Z2367 AB2367 AB4127:AB4316 P4127:Z4316 AB2079:AB2365 P2079:Z2365 P4318:Z5144 AB4318:AB5144 AB2369:AB2524 P2369:Z2524 P2526:Z3722 AB2526:AB3722 P8220:Z8367 AB8220:AB8367 P5146:Z5871 AB5146:AB5871 AB8369:AB8412 P8369:Z8412 P11317:Z11334 AB11317:AB11334 AB6707:AB7401 P6707:Z7401 P7477:Z7791 AB7477:AB7791 P10029:Z10103 AB10029:AB10103 AB10841:AB11169 P10841:Z11169 P9359:Z9803 AB9359:AB9803 AB10593:AB10839 P10593:Z10839 P7403:Z7475 AB7403:AB7475 P9289:Z9326 AB9289:AB9326 P11171:Z11315 AB11171:AB11315 P11968:Z11987 AB11968:AB11987 AB11989:AB11993 P11989:Z11993 P11995:Z11996 AB11995:AB11996 AB11999:AB12000 P11999:Z12000 P12002:Z12373 AB12002:AB12373 AB9805:AB10027 P9805:Z10027 AB7793:AB8218 P7793:Z8218 AB9328:AB9357 P9328:Z9357 P8414:Z8895 AB8414:AB8895 AB8897:AB8899 P8897:Z8899 P8901:Z9287 AB8901:AB9287 AB10105:AB10591 P10105:Z10591 P11764:Z11966 AB11764:AB11966 AB11336:AB11475 P11336:Z11475 P11477:Z11762 AB11477:AB11762 AB12375:AB12657 P12375:Z12657 P12659:Z12745 AB12659:AB12745 AB12747:AB12752 P12747:Z12752 P12754:Z1048576 AB12754:AB1048576">
    <cfRule type="cellIs" dxfId="594" priority="70" operator="equal">
      <formula>0</formula>
    </cfRule>
  </conditionalFormatting>
  <conditionalFormatting sqref="AB1:AB2 AB9:AB10 AB17:AB1728">
    <cfRule type="cellIs" dxfId="593" priority="69" operator="equal">
      <formula>0</formula>
    </cfRule>
  </conditionalFormatting>
  <conditionalFormatting sqref="P1729:Z1729">
    <cfRule type="cellIs" dxfId="592" priority="68" operator="equal">
      <formula>0</formula>
    </cfRule>
  </conditionalFormatting>
  <conditionalFormatting sqref="AB1729">
    <cfRule type="cellIs" dxfId="591" priority="67" operator="equal">
      <formula>0</formula>
    </cfRule>
  </conditionalFormatting>
  <conditionalFormatting sqref="P1735:Z1735">
    <cfRule type="cellIs" dxfId="590" priority="66" operator="equal">
      <formula>0</formula>
    </cfRule>
  </conditionalFormatting>
  <conditionalFormatting sqref="AB1735">
    <cfRule type="cellIs" dxfId="589" priority="65" operator="equal">
      <formula>0</formula>
    </cfRule>
  </conditionalFormatting>
  <conditionalFormatting sqref="O16:Z16">
    <cfRule type="cellIs" dxfId="588" priority="64" operator="equal">
      <formula>0</formula>
    </cfRule>
  </conditionalFormatting>
  <conditionalFormatting sqref="O8:Z8">
    <cfRule type="cellIs" dxfId="587" priority="63" operator="equal">
      <formula>0</formula>
    </cfRule>
  </conditionalFormatting>
  <conditionalFormatting sqref="AB8">
    <cfRule type="cellIs" dxfId="586" priority="62" operator="equal">
      <formula>0</formula>
    </cfRule>
  </conditionalFormatting>
  <conditionalFormatting sqref="AF4:AH368">
    <cfRule type="cellIs" dxfId="585" priority="55" operator="equal">
      <formula>0</formula>
    </cfRule>
  </conditionalFormatting>
  <conditionalFormatting sqref="AB16">
    <cfRule type="cellIs" dxfId="584" priority="60" operator="equal">
      <formula>0</formula>
    </cfRule>
  </conditionalFormatting>
  <conditionalFormatting sqref="O14:O15">
    <cfRule type="cellIs" dxfId="583" priority="59" operator="equal">
      <formula>0</formula>
    </cfRule>
  </conditionalFormatting>
  <conditionalFormatting sqref="O6">
    <cfRule type="cellIs" dxfId="582" priority="58" operator="equal">
      <formula>0</formula>
    </cfRule>
  </conditionalFormatting>
  <conditionalFormatting sqref="AB11:AB15">
    <cfRule type="cellIs" dxfId="581" priority="57" operator="equal">
      <formula>0</formula>
    </cfRule>
  </conditionalFormatting>
  <conditionalFormatting sqref="AB6">
    <cfRule type="cellIs" dxfId="580" priority="56" operator="equal">
      <formula>0</formula>
    </cfRule>
  </conditionalFormatting>
  <conditionalFormatting sqref="P1792:Z1792">
    <cfRule type="cellIs" dxfId="579" priority="54" operator="equal">
      <formula>0</formula>
    </cfRule>
  </conditionalFormatting>
  <conditionalFormatting sqref="AB1792">
    <cfRule type="cellIs" dxfId="578" priority="53" operator="equal">
      <formula>0</formula>
    </cfRule>
  </conditionalFormatting>
  <conditionalFormatting sqref="P1966:Z1966 AB1966">
    <cfRule type="cellIs" dxfId="577" priority="52" operator="equal">
      <formula>0</formula>
    </cfRule>
  </conditionalFormatting>
  <conditionalFormatting sqref="P1978:Z1978 AB1978">
    <cfRule type="cellIs" dxfId="576" priority="51" operator="equal">
      <formula>0</formula>
    </cfRule>
  </conditionalFormatting>
  <conditionalFormatting sqref="P2078:Z2078 AB2078">
    <cfRule type="cellIs" dxfId="575" priority="50" operator="equal">
      <formula>0</formula>
    </cfRule>
  </conditionalFormatting>
  <conditionalFormatting sqref="AB3723:AB3729 P3723:Z3729">
    <cfRule type="cellIs" dxfId="574" priority="48" operator="equal">
      <formula>0</formula>
    </cfRule>
  </conditionalFormatting>
  <conditionalFormatting sqref="AB3730 P3730:Z3730">
    <cfRule type="cellIs" dxfId="573" priority="47" operator="equal">
      <formula>0</formula>
    </cfRule>
  </conditionalFormatting>
  <conditionalFormatting sqref="AB3731 P3731:Z3731">
    <cfRule type="cellIs" dxfId="572" priority="46" operator="equal">
      <formula>0</formula>
    </cfRule>
  </conditionalFormatting>
  <conditionalFormatting sqref="AB3732:AB3734 P3732:Z3734">
    <cfRule type="cellIs" dxfId="571" priority="45" operator="equal">
      <formula>0</formula>
    </cfRule>
  </conditionalFormatting>
  <conditionalFormatting sqref="AB3735:AB3736 P3735:Z3736">
    <cfRule type="cellIs" dxfId="570" priority="44" operator="equal">
      <formula>0</formula>
    </cfRule>
  </conditionalFormatting>
  <conditionalFormatting sqref="AB5873:AB5890 P5873:Z5890 P5892:Z6336 AB5892:AB6336 AB6338:AB6460 P6338:Z6460 P6462:Z6706 AB6462:AB6706">
    <cfRule type="cellIs" dxfId="569" priority="43" operator="equal">
      <formula>0</formula>
    </cfRule>
  </conditionalFormatting>
  <conditionalFormatting sqref="P5872:Z5872 AB5872">
    <cfRule type="cellIs" dxfId="568" priority="42" operator="equal">
      <formula>0</formula>
    </cfRule>
  </conditionalFormatting>
  <conditionalFormatting sqref="P5891:Z5891 AB5891">
    <cfRule type="cellIs" dxfId="567" priority="41" operator="equal">
      <formula>0</formula>
    </cfRule>
  </conditionalFormatting>
  <conditionalFormatting sqref="P2525:Z2525 AB2525">
    <cfRule type="cellIs" dxfId="566" priority="40" operator="equal">
      <formula>0</formula>
    </cfRule>
  </conditionalFormatting>
  <conditionalFormatting sqref="P2366:Z2366 AB2366">
    <cfRule type="cellIs" dxfId="565" priority="39" operator="equal">
      <formula>0</formula>
    </cfRule>
  </conditionalFormatting>
  <conditionalFormatting sqref="AB4126 P4126:Z4126">
    <cfRule type="cellIs" dxfId="564" priority="38" operator="equal">
      <formula>0</formula>
    </cfRule>
  </conditionalFormatting>
  <conditionalFormatting sqref="P5145:Z5145 AB5145">
    <cfRule type="cellIs" dxfId="563" priority="37" operator="equal">
      <formula>0</formula>
    </cfRule>
  </conditionalFormatting>
  <conditionalFormatting sqref="P4317:Z4317 AB4317">
    <cfRule type="cellIs" dxfId="562" priority="36" operator="equal">
      <formula>0</formula>
    </cfRule>
  </conditionalFormatting>
  <conditionalFormatting sqref="AB2368 P2368:Z2368">
    <cfRule type="cellIs" dxfId="561" priority="35" operator="equal">
      <formula>0</formula>
    </cfRule>
  </conditionalFormatting>
  <conditionalFormatting sqref="P6337:Z6337 AB6337">
    <cfRule type="cellIs" dxfId="560" priority="34" operator="equal">
      <formula>0</formula>
    </cfRule>
  </conditionalFormatting>
  <conditionalFormatting sqref="AB6461 P6461:Z6461">
    <cfRule type="cellIs" dxfId="559" priority="33" operator="equal">
      <formula>0</formula>
    </cfRule>
  </conditionalFormatting>
  <conditionalFormatting sqref="AB8219 P8219:Z8219">
    <cfRule type="cellIs" dxfId="558" priority="32" operator="equal">
      <formula>0</formula>
    </cfRule>
  </conditionalFormatting>
  <conditionalFormatting sqref="P8368:Z8368 AB8368">
    <cfRule type="cellIs" dxfId="557" priority="31" operator="equal">
      <formula>0</formula>
    </cfRule>
  </conditionalFormatting>
  <conditionalFormatting sqref="AB11316 P11316:Z11316">
    <cfRule type="cellIs" dxfId="556" priority="29" operator="equal">
      <formula>0</formula>
    </cfRule>
  </conditionalFormatting>
  <conditionalFormatting sqref="P11335:Z11335 AB11335">
    <cfRule type="cellIs" dxfId="555" priority="28" operator="equal">
      <formula>0</formula>
    </cfRule>
  </conditionalFormatting>
  <conditionalFormatting sqref="AB7476 P7476:Z7476">
    <cfRule type="cellIs" dxfId="554" priority="27" operator="equal">
      <formula>0</formula>
    </cfRule>
  </conditionalFormatting>
  <conditionalFormatting sqref="AB10028 P10028:Z10028">
    <cfRule type="cellIs" dxfId="553" priority="26" operator="equal">
      <formula>0</formula>
    </cfRule>
  </conditionalFormatting>
  <conditionalFormatting sqref="AB10840 P10840:Z10840">
    <cfRule type="cellIs" dxfId="552" priority="25" operator="equal">
      <formula>0</formula>
    </cfRule>
  </conditionalFormatting>
  <conditionalFormatting sqref="P9358:Z9358 AB9358">
    <cfRule type="cellIs" dxfId="551" priority="24" operator="equal">
      <formula>0</formula>
    </cfRule>
  </conditionalFormatting>
  <conditionalFormatting sqref="P10592:Z10592 AB10592">
    <cfRule type="cellIs" dxfId="550" priority="23" operator="equal">
      <formula>0</formula>
    </cfRule>
  </conditionalFormatting>
  <conditionalFormatting sqref="AB7402 P7402:Z7402">
    <cfRule type="cellIs" dxfId="549" priority="22" operator="equal">
      <formula>0</formula>
    </cfRule>
  </conditionalFormatting>
  <conditionalFormatting sqref="AB9288 P9288:Z9288">
    <cfRule type="cellIs" dxfId="548" priority="21" operator="equal">
      <formula>0</formula>
    </cfRule>
  </conditionalFormatting>
  <conditionalFormatting sqref="AB11170 P11170:Z11170">
    <cfRule type="cellIs" dxfId="547" priority="20" operator="equal">
      <formula>0</formula>
    </cfRule>
  </conditionalFormatting>
  <conditionalFormatting sqref="AB11967 P11967:Z11967">
    <cfRule type="cellIs" dxfId="546" priority="19" operator="equal">
      <formula>0</formula>
    </cfRule>
  </conditionalFormatting>
  <conditionalFormatting sqref="AB11988 P11988:Z11988">
    <cfRule type="cellIs" dxfId="545" priority="18" operator="equal">
      <formula>0</formula>
    </cfRule>
  </conditionalFormatting>
  <conditionalFormatting sqref="P11994:Z11994 AB11994">
    <cfRule type="cellIs" dxfId="544" priority="17" operator="equal">
      <formula>0</formula>
    </cfRule>
  </conditionalFormatting>
  <conditionalFormatting sqref="P11997:Z11997 AB11997">
    <cfRule type="cellIs" dxfId="543" priority="16" operator="equal">
      <formula>0</formula>
    </cfRule>
  </conditionalFormatting>
  <conditionalFormatting sqref="P11998:Z11998 AB11998">
    <cfRule type="cellIs" dxfId="542" priority="15" operator="equal">
      <formula>0</formula>
    </cfRule>
  </conditionalFormatting>
  <conditionalFormatting sqref="AB12001 P12001:Z12001">
    <cfRule type="cellIs" dxfId="541" priority="14" operator="equal">
      <formula>0</formula>
    </cfRule>
  </conditionalFormatting>
  <conditionalFormatting sqref="AB9804 P9804:Z9804">
    <cfRule type="cellIs" dxfId="540" priority="13" operator="equal">
      <formula>0</formula>
    </cfRule>
  </conditionalFormatting>
  <conditionalFormatting sqref="P7792:Z7792 AB7792">
    <cfRule type="cellIs" dxfId="539" priority="12" operator="equal">
      <formula>0</formula>
    </cfRule>
  </conditionalFormatting>
  <conditionalFormatting sqref="AB9327 P9327:Z9327">
    <cfRule type="cellIs" dxfId="538" priority="11" operator="equal">
      <formula>0</formula>
    </cfRule>
  </conditionalFormatting>
  <conditionalFormatting sqref="P8413:Z8413 AB8413">
    <cfRule type="cellIs" dxfId="537" priority="10" operator="equal">
      <formula>0</formula>
    </cfRule>
  </conditionalFormatting>
  <conditionalFormatting sqref="AB8896 P8896:Z8896">
    <cfRule type="cellIs" dxfId="536" priority="9" operator="equal">
      <formula>0</formula>
    </cfRule>
  </conditionalFormatting>
  <conditionalFormatting sqref="P8900:Z8900 AB8900">
    <cfRule type="cellIs" dxfId="535" priority="8" operator="equal">
      <formula>0</formula>
    </cfRule>
  </conditionalFormatting>
  <conditionalFormatting sqref="AB10104 P10104:Z10104">
    <cfRule type="cellIs" dxfId="534" priority="7" operator="equal">
      <formula>0</formula>
    </cfRule>
  </conditionalFormatting>
  <conditionalFormatting sqref="P11763:Z11763 AB11763">
    <cfRule type="cellIs" dxfId="533" priority="6" operator="equal">
      <formula>0</formula>
    </cfRule>
  </conditionalFormatting>
  <conditionalFormatting sqref="AB11476 P11476:Z11476">
    <cfRule type="cellIs" dxfId="532" priority="5" operator="equal">
      <formula>0</formula>
    </cfRule>
  </conditionalFormatting>
  <conditionalFormatting sqref="P12374:Z12374 AB12374">
    <cfRule type="cellIs" dxfId="531" priority="4" operator="equal">
      <formula>0</formula>
    </cfRule>
  </conditionalFormatting>
  <conditionalFormatting sqref="AB12658 P12658:Z12658">
    <cfRule type="cellIs" dxfId="530" priority="3" operator="equal">
      <formula>0</formula>
    </cfRule>
  </conditionalFormatting>
  <conditionalFormatting sqref="P12746:Z12746 AB12746">
    <cfRule type="cellIs" dxfId="529" priority="2" operator="equal">
      <formula>0</formula>
    </cfRule>
  </conditionalFormatting>
  <conditionalFormatting sqref="P12753:Z12753 AB12753">
    <cfRule type="cellIs" dxfId="528" priority="1" operator="equal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A245"/>
  <sheetViews>
    <sheetView zoomScale="83" zoomScaleNormal="83" workbookViewId="0">
      <pane ySplit="1" topLeftCell="A17" activePane="bottomLeft" state="frozen"/>
      <selection pane="bottomLeft" activeCell="U53" sqref="U53"/>
    </sheetView>
  </sheetViews>
  <sheetFormatPr defaultColWidth="8.77734375" defaultRowHeight="13.8" x14ac:dyDescent="0.3"/>
  <cols>
    <col min="1" max="1" width="13.109375" style="10" bestFit="1" customWidth="1"/>
    <col min="2" max="2" width="5.77734375" style="11" customWidth="1"/>
    <col min="3" max="3" width="7.77734375" style="12" customWidth="1"/>
    <col min="4" max="4" width="1.77734375" style="13" customWidth="1"/>
    <col min="5" max="5" width="13.109375" style="10" bestFit="1" customWidth="1"/>
    <col min="6" max="6" width="6.6640625" style="11" bestFit="1" customWidth="1"/>
    <col min="7" max="7" width="7.77734375" style="12" bestFit="1" customWidth="1"/>
    <col min="8" max="8" width="1.77734375" style="13" customWidth="1"/>
    <col min="9" max="9" width="13.109375" style="10" bestFit="1" customWidth="1"/>
    <col min="10" max="10" width="7.109375" style="11" bestFit="1" customWidth="1"/>
    <col min="11" max="11" width="8.77734375" style="12" bestFit="1" customWidth="1"/>
    <col min="12" max="12" width="1.77734375" style="13" customWidth="1"/>
    <col min="13" max="13" width="13.109375" style="10" bestFit="1" customWidth="1"/>
    <col min="14" max="14" width="6.6640625" style="11" bestFit="1" customWidth="1"/>
    <col min="15" max="15" width="8.77734375" style="12" bestFit="1" customWidth="1"/>
    <col min="16" max="16" width="1.77734375" style="13" customWidth="1"/>
    <col min="17" max="17" width="13.109375" style="10" bestFit="1" customWidth="1"/>
    <col min="18" max="18" width="6.6640625" style="11" bestFit="1" customWidth="1"/>
    <col min="19" max="19" width="8.77734375" style="12" bestFit="1" customWidth="1"/>
    <col min="20" max="20" width="1.77734375" style="13" customWidth="1"/>
    <col min="21" max="21" width="13.109375" style="10" bestFit="1" customWidth="1"/>
    <col min="22" max="22" width="6.6640625" style="11" bestFit="1" customWidth="1"/>
    <col min="23" max="23" width="8.77734375" style="12" bestFit="1" customWidth="1"/>
    <col min="24" max="24" width="1.77734375" style="13" customWidth="1"/>
    <col min="25" max="25" width="13.109375" style="10" bestFit="1" customWidth="1"/>
    <col min="26" max="26" width="9.77734375" style="11" customWidth="1"/>
    <col min="27" max="27" width="8.77734375" style="12" bestFit="1" customWidth="1"/>
    <col min="28" max="28" width="1.77734375" style="13" customWidth="1"/>
    <col min="29" max="29" width="13.77734375" style="10" bestFit="1" customWidth="1"/>
    <col min="30" max="30" width="6.6640625" style="11" bestFit="1" customWidth="1"/>
    <col min="31" max="31" width="8.6640625" style="12" bestFit="1" customWidth="1"/>
    <col min="32" max="32" width="1.77734375" style="13" customWidth="1"/>
    <col min="33" max="33" width="13.77734375" style="10" bestFit="1" customWidth="1"/>
    <col min="34" max="34" width="6.6640625" style="11" bestFit="1" customWidth="1"/>
    <col min="35" max="35" width="8.6640625" style="129" bestFit="1" customWidth="1"/>
    <col min="36" max="36" width="1.77734375" style="130" customWidth="1"/>
    <col min="37" max="37" width="13.109375" style="128" bestFit="1" customWidth="1"/>
    <col min="38" max="38" width="8.21875" style="126" customWidth="1"/>
    <col min="39" max="39" width="10.33203125" style="129" customWidth="1"/>
    <col min="40" max="40" width="1.77734375" style="130" customWidth="1"/>
    <col min="41" max="41" width="13.109375" style="128" bestFit="1" customWidth="1"/>
    <col min="42" max="42" width="6.6640625" style="126" bestFit="1" customWidth="1"/>
    <col min="43" max="43" width="8.6640625" style="129" bestFit="1" customWidth="1"/>
    <col min="44" max="44" width="1.77734375" style="130" customWidth="1"/>
    <col min="45" max="45" width="13.109375" style="128" bestFit="1" customWidth="1"/>
    <col min="46" max="46" width="7.77734375" style="126" bestFit="1" customWidth="1"/>
    <col min="47" max="47" width="8.77734375" style="129" bestFit="1" customWidth="1"/>
    <col min="48" max="48" width="1.77734375" style="130" customWidth="1"/>
    <col min="49" max="51" width="8.77734375" style="130"/>
    <col min="52" max="16384" width="8.77734375" style="13"/>
  </cols>
  <sheetData>
    <row r="1" spans="1:51" s="4" customFormat="1" ht="14.4" x14ac:dyDescent="0.3">
      <c r="A1" s="1" t="s">
        <v>0</v>
      </c>
      <c r="B1" s="2" t="s">
        <v>1</v>
      </c>
      <c r="C1" s="3" t="s">
        <v>2</v>
      </c>
      <c r="E1" s="1" t="s">
        <v>0</v>
      </c>
      <c r="F1" s="2" t="s">
        <v>1</v>
      </c>
      <c r="G1" s="3" t="s">
        <v>2</v>
      </c>
      <c r="I1" s="1" t="s">
        <v>0</v>
      </c>
      <c r="J1" s="2" t="s">
        <v>1</v>
      </c>
      <c r="K1" s="3" t="s">
        <v>2</v>
      </c>
      <c r="M1" s="1" t="s">
        <v>0</v>
      </c>
      <c r="N1" s="2" t="s">
        <v>1</v>
      </c>
      <c r="O1" s="3" t="s">
        <v>2</v>
      </c>
      <c r="Q1" s="1" t="s">
        <v>0</v>
      </c>
      <c r="R1" s="2" t="s">
        <v>1</v>
      </c>
      <c r="S1" s="3" t="s">
        <v>2</v>
      </c>
      <c r="U1" s="1" t="s">
        <v>0</v>
      </c>
      <c r="V1" s="2" t="s">
        <v>1</v>
      </c>
      <c r="W1" s="3" t="s">
        <v>2</v>
      </c>
      <c r="Y1" s="1" t="s">
        <v>0</v>
      </c>
      <c r="Z1" s="2" t="s">
        <v>1</v>
      </c>
      <c r="AA1" s="3" t="s">
        <v>2</v>
      </c>
      <c r="AC1" s="1" t="s">
        <v>0</v>
      </c>
      <c r="AD1" s="2" t="s">
        <v>1</v>
      </c>
      <c r="AE1" s="3" t="s">
        <v>2</v>
      </c>
      <c r="AG1" s="1" t="s">
        <v>0</v>
      </c>
      <c r="AH1" s="2" t="s">
        <v>1</v>
      </c>
      <c r="AI1" s="165" t="s">
        <v>2</v>
      </c>
      <c r="AJ1" s="166"/>
      <c r="AK1" s="167" t="s">
        <v>0</v>
      </c>
      <c r="AL1" s="168" t="s">
        <v>1</v>
      </c>
      <c r="AM1" s="165" t="s">
        <v>2</v>
      </c>
      <c r="AN1" s="166"/>
      <c r="AO1" s="167" t="s">
        <v>0</v>
      </c>
      <c r="AP1" s="168" t="s">
        <v>1</v>
      </c>
      <c r="AQ1" s="165" t="s">
        <v>2</v>
      </c>
      <c r="AR1" s="166"/>
      <c r="AS1" s="167" t="s">
        <v>0</v>
      </c>
      <c r="AT1" s="168" t="s">
        <v>1</v>
      </c>
      <c r="AU1" s="165" t="s">
        <v>2</v>
      </c>
      <c r="AV1" s="166"/>
      <c r="AW1" s="166"/>
      <c r="AX1" s="166"/>
      <c r="AY1" s="166"/>
    </row>
    <row r="2" spans="1:51" s="4" customFormat="1" ht="14.4" x14ac:dyDescent="0.3">
      <c r="A2" s="1">
        <v>43831</v>
      </c>
      <c r="B2" s="193" t="s">
        <v>2761</v>
      </c>
      <c r="C2" s="3"/>
      <c r="E2" s="1">
        <v>43862</v>
      </c>
      <c r="F2" s="193" t="s">
        <v>2764</v>
      </c>
      <c r="G2" s="3"/>
      <c r="I2" s="1">
        <v>43891</v>
      </c>
      <c r="J2" s="193" t="s">
        <v>2765</v>
      </c>
      <c r="K2" s="3"/>
      <c r="M2" s="1">
        <v>43922</v>
      </c>
      <c r="N2" s="193" t="s">
        <v>2761</v>
      </c>
      <c r="O2" s="3"/>
      <c r="Q2" s="1">
        <v>43952</v>
      </c>
      <c r="R2" s="193" t="s">
        <v>2763</v>
      </c>
      <c r="S2" s="3"/>
      <c r="U2" s="1">
        <v>43983</v>
      </c>
      <c r="V2" s="193" t="s">
        <v>2766</v>
      </c>
      <c r="W2" s="3"/>
      <c r="Y2" s="1">
        <v>44013</v>
      </c>
      <c r="Z2" s="193" t="s">
        <v>2761</v>
      </c>
      <c r="AA2" s="3"/>
      <c r="AC2" s="1">
        <v>44044</v>
      </c>
      <c r="AD2" s="193" t="s">
        <v>2764</v>
      </c>
      <c r="AE2" s="3"/>
      <c r="AG2" s="1">
        <v>44075</v>
      </c>
      <c r="AH2" s="193" t="s">
        <v>2767</v>
      </c>
      <c r="AI2" s="3"/>
      <c r="AK2" s="1">
        <v>44105</v>
      </c>
      <c r="AL2" s="193" t="s">
        <v>2762</v>
      </c>
      <c r="AM2" s="3"/>
      <c r="AO2" s="1">
        <v>44136</v>
      </c>
      <c r="AP2" s="193" t="s">
        <v>2765</v>
      </c>
      <c r="AQ2" s="3"/>
      <c r="AS2" s="1">
        <v>44166</v>
      </c>
      <c r="AT2" s="193" t="s">
        <v>2767</v>
      </c>
      <c r="AU2" s="165"/>
      <c r="AV2" s="166"/>
      <c r="AW2" s="166"/>
      <c r="AX2" s="166"/>
      <c r="AY2" s="166"/>
    </row>
    <row r="3" spans="1:51" s="4" customFormat="1" ht="14.4" x14ac:dyDescent="0.3">
      <c r="A3" s="1">
        <v>43832</v>
      </c>
      <c r="B3" s="193" t="s">
        <v>2762</v>
      </c>
      <c r="C3" s="3"/>
      <c r="E3" s="1">
        <v>43863</v>
      </c>
      <c r="F3" s="193" t="s">
        <v>2765</v>
      </c>
      <c r="G3" s="3"/>
      <c r="I3" s="1">
        <v>43892</v>
      </c>
      <c r="J3" s="193" t="s">
        <v>2766</v>
      </c>
      <c r="K3" s="3"/>
      <c r="M3" s="1">
        <v>43923</v>
      </c>
      <c r="N3" s="193" t="s">
        <v>2762</v>
      </c>
      <c r="O3" s="3"/>
      <c r="Q3" s="1">
        <v>43953</v>
      </c>
      <c r="R3" s="193" t="s">
        <v>2764</v>
      </c>
      <c r="S3" s="3"/>
      <c r="U3" s="1">
        <v>43984</v>
      </c>
      <c r="V3" s="193" t="s">
        <v>2767</v>
      </c>
      <c r="W3" s="3"/>
      <c r="Y3" s="1">
        <v>44014</v>
      </c>
      <c r="Z3" s="193" t="s">
        <v>2762</v>
      </c>
      <c r="AA3" s="3"/>
      <c r="AC3" s="1">
        <v>44045</v>
      </c>
      <c r="AD3" s="193" t="s">
        <v>2765</v>
      </c>
      <c r="AE3" s="3"/>
      <c r="AG3" s="1">
        <v>44076</v>
      </c>
      <c r="AH3" s="193" t="s">
        <v>2761</v>
      </c>
      <c r="AI3" s="3"/>
      <c r="AK3" s="1">
        <v>44106</v>
      </c>
      <c r="AL3" s="193" t="s">
        <v>2763</v>
      </c>
      <c r="AM3" s="3"/>
      <c r="AO3" s="1">
        <v>44137</v>
      </c>
      <c r="AP3" s="193" t="s">
        <v>2766</v>
      </c>
      <c r="AQ3" s="3"/>
      <c r="AS3" s="1">
        <v>44167</v>
      </c>
      <c r="AT3" s="193" t="s">
        <v>2761</v>
      </c>
      <c r="AU3" s="165"/>
      <c r="AV3" s="166"/>
      <c r="AW3" s="166"/>
      <c r="AX3" s="166"/>
      <c r="AY3" s="166"/>
    </row>
    <row r="4" spans="1:51" s="4" customFormat="1" ht="14.4" x14ac:dyDescent="0.3">
      <c r="A4" s="1">
        <v>43833</v>
      </c>
      <c r="B4" s="193" t="s">
        <v>2763</v>
      </c>
      <c r="C4" s="3"/>
      <c r="E4" s="1">
        <v>43864</v>
      </c>
      <c r="F4" s="193" t="s">
        <v>2766</v>
      </c>
      <c r="G4" s="3"/>
      <c r="I4" s="1">
        <v>43893</v>
      </c>
      <c r="J4" s="193" t="s">
        <v>2767</v>
      </c>
      <c r="K4" s="3"/>
      <c r="M4" s="1">
        <v>43924</v>
      </c>
      <c r="N4" s="193" t="s">
        <v>2763</v>
      </c>
      <c r="O4" s="3"/>
      <c r="Q4" s="1">
        <v>43954</v>
      </c>
      <c r="R4" s="193" t="s">
        <v>2765</v>
      </c>
      <c r="S4" s="3"/>
      <c r="U4" s="1">
        <v>43985</v>
      </c>
      <c r="V4" s="193" t="s">
        <v>2761</v>
      </c>
      <c r="W4" s="3"/>
      <c r="Y4" s="1">
        <v>44015</v>
      </c>
      <c r="Z4" s="193" t="s">
        <v>2763</v>
      </c>
      <c r="AA4" s="3"/>
      <c r="AC4" s="1">
        <v>44046</v>
      </c>
      <c r="AD4" s="193" t="s">
        <v>2766</v>
      </c>
      <c r="AE4" s="3"/>
      <c r="AG4" s="1">
        <v>44077</v>
      </c>
      <c r="AH4" s="193" t="s">
        <v>2762</v>
      </c>
      <c r="AI4" s="3"/>
      <c r="AK4" s="1">
        <v>44107</v>
      </c>
      <c r="AL4" s="193" t="s">
        <v>2764</v>
      </c>
      <c r="AM4" s="3"/>
      <c r="AO4" s="1">
        <v>44138</v>
      </c>
      <c r="AP4" s="193" t="s">
        <v>2767</v>
      </c>
      <c r="AQ4" s="3"/>
      <c r="AS4" s="1">
        <v>44168</v>
      </c>
      <c r="AT4" s="193" t="s">
        <v>2762</v>
      </c>
      <c r="AU4" s="165"/>
      <c r="AV4" s="166"/>
      <c r="AW4" s="166"/>
      <c r="AX4" s="166"/>
      <c r="AY4" s="166"/>
    </row>
    <row r="5" spans="1:51" s="4" customFormat="1" ht="14.4" x14ac:dyDescent="0.3">
      <c r="A5" s="1">
        <v>43834</v>
      </c>
      <c r="B5" s="193" t="s">
        <v>2764</v>
      </c>
      <c r="C5" s="3"/>
      <c r="E5" s="1">
        <v>43865</v>
      </c>
      <c r="F5" s="193" t="s">
        <v>2767</v>
      </c>
      <c r="G5" s="3"/>
      <c r="I5" s="1">
        <v>43894</v>
      </c>
      <c r="J5" s="193" t="s">
        <v>2761</v>
      </c>
      <c r="K5" s="3"/>
      <c r="M5" s="1">
        <v>43925</v>
      </c>
      <c r="N5" s="193" t="s">
        <v>2764</v>
      </c>
      <c r="O5" s="3"/>
      <c r="Q5" s="1">
        <v>43955</v>
      </c>
      <c r="R5" s="193" t="s">
        <v>2766</v>
      </c>
      <c r="S5" s="3"/>
      <c r="U5" s="1">
        <v>43986</v>
      </c>
      <c r="V5" s="193" t="s">
        <v>2762</v>
      </c>
      <c r="W5" s="3"/>
      <c r="Y5" s="1">
        <v>44016</v>
      </c>
      <c r="Z5" s="193" t="s">
        <v>2764</v>
      </c>
      <c r="AA5" s="3"/>
      <c r="AC5" s="1">
        <v>44047</v>
      </c>
      <c r="AD5" s="193" t="s">
        <v>2767</v>
      </c>
      <c r="AE5" s="3"/>
      <c r="AG5" s="1">
        <v>44078</v>
      </c>
      <c r="AH5" s="193" t="s">
        <v>2763</v>
      </c>
      <c r="AI5" s="3"/>
      <c r="AK5" s="1">
        <v>44108</v>
      </c>
      <c r="AL5" s="193" t="s">
        <v>2765</v>
      </c>
      <c r="AM5" s="3"/>
      <c r="AO5" s="1">
        <v>44139</v>
      </c>
      <c r="AP5" s="193" t="s">
        <v>2761</v>
      </c>
      <c r="AQ5" s="3"/>
      <c r="AS5" s="1">
        <v>44169</v>
      </c>
      <c r="AT5" s="193" t="s">
        <v>2763</v>
      </c>
      <c r="AU5" s="165"/>
      <c r="AV5" s="166"/>
      <c r="AW5" s="166"/>
      <c r="AX5" s="166"/>
      <c r="AY5" s="166"/>
    </row>
    <row r="6" spans="1:51" s="4" customFormat="1" ht="14.4" x14ac:dyDescent="0.3">
      <c r="A6" s="1">
        <v>43835</v>
      </c>
      <c r="B6" s="193" t="s">
        <v>2765</v>
      </c>
      <c r="C6" s="3"/>
      <c r="E6" s="1">
        <v>43866</v>
      </c>
      <c r="F6" s="193" t="s">
        <v>2761</v>
      </c>
      <c r="G6" s="3"/>
      <c r="I6" s="1">
        <v>43895</v>
      </c>
      <c r="J6" s="193" t="s">
        <v>2762</v>
      </c>
      <c r="K6" s="3"/>
      <c r="M6" s="1">
        <v>43926</v>
      </c>
      <c r="N6" s="193" t="s">
        <v>2765</v>
      </c>
      <c r="O6" s="3"/>
      <c r="Q6" s="1">
        <v>43956</v>
      </c>
      <c r="R6" s="193" t="s">
        <v>2767</v>
      </c>
      <c r="S6" s="3"/>
      <c r="U6" s="1">
        <v>43987</v>
      </c>
      <c r="V6" s="193" t="s">
        <v>2763</v>
      </c>
      <c r="W6" s="3"/>
      <c r="Y6" s="1">
        <v>44017</v>
      </c>
      <c r="Z6" s="193" t="s">
        <v>2765</v>
      </c>
      <c r="AA6" s="3"/>
      <c r="AC6" s="1">
        <v>44048</v>
      </c>
      <c r="AD6" s="193" t="s">
        <v>2761</v>
      </c>
      <c r="AE6" s="3"/>
      <c r="AG6" s="1">
        <v>44079</v>
      </c>
      <c r="AH6" s="193" t="s">
        <v>2764</v>
      </c>
      <c r="AI6" s="3"/>
      <c r="AK6" s="1">
        <v>44109</v>
      </c>
      <c r="AL6" s="193" t="s">
        <v>2766</v>
      </c>
      <c r="AM6" s="3"/>
      <c r="AO6" s="1">
        <v>44140</v>
      </c>
      <c r="AP6" s="193" t="s">
        <v>2762</v>
      </c>
      <c r="AQ6" s="3"/>
      <c r="AS6" s="1">
        <v>44170</v>
      </c>
      <c r="AT6" s="193" t="s">
        <v>2764</v>
      </c>
      <c r="AU6" s="165"/>
      <c r="AV6" s="166"/>
      <c r="AW6" s="166"/>
      <c r="AX6" s="166"/>
      <c r="AY6" s="166"/>
    </row>
    <row r="7" spans="1:51" s="4" customFormat="1" ht="14.4" x14ac:dyDescent="0.3">
      <c r="A7" s="1">
        <v>43836</v>
      </c>
      <c r="B7" s="193" t="s">
        <v>2766</v>
      </c>
      <c r="C7" s="3"/>
      <c r="E7" s="1">
        <v>43867</v>
      </c>
      <c r="F7" s="193" t="s">
        <v>2762</v>
      </c>
      <c r="G7" s="3"/>
      <c r="I7" s="1">
        <v>43896</v>
      </c>
      <c r="J7" s="193" t="s">
        <v>2763</v>
      </c>
      <c r="K7" s="3"/>
      <c r="M7" s="1">
        <v>43927</v>
      </c>
      <c r="N7" s="193" t="s">
        <v>2766</v>
      </c>
      <c r="O7" s="3"/>
      <c r="Q7" s="1">
        <v>43957</v>
      </c>
      <c r="R7" s="193" t="s">
        <v>2761</v>
      </c>
      <c r="S7" s="3"/>
      <c r="U7" s="1">
        <v>43988</v>
      </c>
      <c r="V7" s="193" t="s">
        <v>2764</v>
      </c>
      <c r="W7" s="3"/>
      <c r="Y7" s="1">
        <v>44018</v>
      </c>
      <c r="Z7" s="193" t="s">
        <v>2766</v>
      </c>
      <c r="AA7" s="3"/>
      <c r="AC7" s="1">
        <v>44049</v>
      </c>
      <c r="AD7" s="193" t="s">
        <v>2762</v>
      </c>
      <c r="AE7" s="3"/>
      <c r="AG7" s="1">
        <v>44080</v>
      </c>
      <c r="AH7" s="193" t="s">
        <v>2765</v>
      </c>
      <c r="AI7" s="3"/>
      <c r="AK7" s="1">
        <v>44110</v>
      </c>
      <c r="AL7" s="193" t="s">
        <v>2767</v>
      </c>
      <c r="AM7" s="3"/>
      <c r="AO7" s="1">
        <v>44141</v>
      </c>
      <c r="AP7" s="193" t="s">
        <v>2763</v>
      </c>
      <c r="AQ7" s="3"/>
      <c r="AS7" s="1">
        <v>44171</v>
      </c>
      <c r="AT7" s="193" t="s">
        <v>2765</v>
      </c>
      <c r="AU7" s="165"/>
      <c r="AV7" s="166"/>
      <c r="AW7" s="166"/>
      <c r="AX7" s="166"/>
      <c r="AY7" s="166"/>
    </row>
    <row r="8" spans="1:51" s="4" customFormat="1" ht="14.4" x14ac:dyDescent="0.3">
      <c r="A8" s="1">
        <v>43837</v>
      </c>
      <c r="B8" s="193" t="s">
        <v>2767</v>
      </c>
      <c r="C8" s="3"/>
      <c r="E8" s="1">
        <v>43868</v>
      </c>
      <c r="F8" s="193" t="s">
        <v>2763</v>
      </c>
      <c r="G8" s="3"/>
      <c r="I8" s="1">
        <v>43897</v>
      </c>
      <c r="J8" s="193" t="s">
        <v>2764</v>
      </c>
      <c r="K8" s="3"/>
      <c r="M8" s="1">
        <v>43928</v>
      </c>
      <c r="N8" s="193" t="s">
        <v>2767</v>
      </c>
      <c r="O8" s="3"/>
      <c r="Q8" s="1">
        <v>43958</v>
      </c>
      <c r="R8" s="193" t="s">
        <v>2762</v>
      </c>
      <c r="S8" s="3"/>
      <c r="U8" s="1">
        <v>43989</v>
      </c>
      <c r="V8" s="193" t="s">
        <v>2765</v>
      </c>
      <c r="W8" s="3"/>
      <c r="Y8" s="1">
        <v>44019</v>
      </c>
      <c r="Z8" s="193" t="s">
        <v>2767</v>
      </c>
      <c r="AA8" s="3"/>
      <c r="AC8" s="1">
        <v>44050</v>
      </c>
      <c r="AD8" s="193" t="s">
        <v>2763</v>
      </c>
      <c r="AE8" s="3"/>
      <c r="AG8" s="1">
        <v>44081</v>
      </c>
      <c r="AH8" s="193" t="s">
        <v>2766</v>
      </c>
      <c r="AI8" s="3"/>
      <c r="AK8" s="1">
        <v>44111</v>
      </c>
      <c r="AL8" s="193" t="s">
        <v>2761</v>
      </c>
      <c r="AM8" s="3"/>
      <c r="AO8" s="1">
        <v>44142</v>
      </c>
      <c r="AP8" s="193" t="s">
        <v>2764</v>
      </c>
      <c r="AQ8" s="3"/>
      <c r="AS8" s="1">
        <v>44172</v>
      </c>
      <c r="AT8" s="193" t="s">
        <v>2766</v>
      </c>
      <c r="AU8" s="165"/>
      <c r="AV8" s="166"/>
      <c r="AW8" s="166"/>
      <c r="AX8" s="166"/>
      <c r="AY8" s="166"/>
    </row>
    <row r="9" spans="1:51" s="4" customFormat="1" ht="14.4" x14ac:dyDescent="0.3">
      <c r="A9" s="1">
        <v>43838</v>
      </c>
      <c r="B9" s="193" t="s">
        <v>2761</v>
      </c>
      <c r="C9" s="3"/>
      <c r="E9" s="1">
        <v>43869</v>
      </c>
      <c r="F9" s="193" t="s">
        <v>2764</v>
      </c>
      <c r="G9" s="3"/>
      <c r="I9" s="1">
        <v>43898</v>
      </c>
      <c r="J9" s="193" t="s">
        <v>2765</v>
      </c>
      <c r="K9" s="3"/>
      <c r="M9" s="1">
        <v>43929</v>
      </c>
      <c r="N9" s="193" t="s">
        <v>2761</v>
      </c>
      <c r="O9" s="3"/>
      <c r="Q9" s="1">
        <v>43959</v>
      </c>
      <c r="R9" s="193" t="s">
        <v>2763</v>
      </c>
      <c r="S9" s="3"/>
      <c r="U9" s="1">
        <v>43990</v>
      </c>
      <c r="V9" s="193" t="s">
        <v>2766</v>
      </c>
      <c r="W9" s="3"/>
      <c r="Y9" s="1">
        <v>44020</v>
      </c>
      <c r="Z9" s="193" t="s">
        <v>2761</v>
      </c>
      <c r="AA9" s="3"/>
      <c r="AC9" s="1">
        <v>44051</v>
      </c>
      <c r="AD9" s="193" t="s">
        <v>2764</v>
      </c>
      <c r="AE9" s="3"/>
      <c r="AG9" s="1">
        <v>44082</v>
      </c>
      <c r="AH9" s="193" t="s">
        <v>2767</v>
      </c>
      <c r="AI9" s="3"/>
      <c r="AK9" s="1">
        <v>44112</v>
      </c>
      <c r="AL9" s="193" t="s">
        <v>2762</v>
      </c>
      <c r="AM9" s="3"/>
      <c r="AO9" s="1">
        <v>44143</v>
      </c>
      <c r="AP9" s="193" t="s">
        <v>2765</v>
      </c>
      <c r="AQ9" s="3"/>
      <c r="AS9" s="1">
        <v>44173</v>
      </c>
      <c r="AT9" s="193" t="s">
        <v>2767</v>
      </c>
      <c r="AU9" s="165"/>
      <c r="AV9" s="166"/>
      <c r="AW9" s="166"/>
      <c r="AX9" s="166"/>
      <c r="AY9" s="166"/>
    </row>
    <row r="10" spans="1:51" s="4" customFormat="1" ht="14.4" x14ac:dyDescent="0.3">
      <c r="A10" s="1">
        <v>43839</v>
      </c>
      <c r="B10" s="193" t="s">
        <v>2762</v>
      </c>
      <c r="C10" s="3"/>
      <c r="E10" s="1">
        <v>43870</v>
      </c>
      <c r="F10" s="193" t="s">
        <v>2765</v>
      </c>
      <c r="G10" s="3"/>
      <c r="I10" s="1">
        <v>43899</v>
      </c>
      <c r="J10" s="193" t="s">
        <v>2766</v>
      </c>
      <c r="K10" s="3"/>
      <c r="M10" s="1">
        <v>43930</v>
      </c>
      <c r="N10" s="193" t="s">
        <v>2762</v>
      </c>
      <c r="O10" s="3"/>
      <c r="Q10" s="1">
        <v>43960</v>
      </c>
      <c r="R10" s="193" t="s">
        <v>2764</v>
      </c>
      <c r="S10" s="3"/>
      <c r="U10" s="1">
        <v>43991</v>
      </c>
      <c r="V10" s="193" t="s">
        <v>2767</v>
      </c>
      <c r="W10" s="3"/>
      <c r="Y10" s="1">
        <v>44021</v>
      </c>
      <c r="Z10" s="193" t="s">
        <v>2762</v>
      </c>
      <c r="AA10" s="3"/>
      <c r="AC10" s="1">
        <v>44052</v>
      </c>
      <c r="AD10" s="193" t="s">
        <v>2765</v>
      </c>
      <c r="AE10" s="3"/>
      <c r="AG10" s="1">
        <v>44083</v>
      </c>
      <c r="AH10" s="193" t="s">
        <v>2761</v>
      </c>
      <c r="AI10" s="3"/>
      <c r="AK10" s="1">
        <v>44113</v>
      </c>
      <c r="AL10" s="193" t="s">
        <v>2763</v>
      </c>
      <c r="AM10" s="3"/>
      <c r="AO10" s="1">
        <v>44144</v>
      </c>
      <c r="AP10" s="193" t="s">
        <v>2766</v>
      </c>
      <c r="AQ10" s="3"/>
      <c r="AS10" s="1">
        <v>44174</v>
      </c>
      <c r="AT10" s="193" t="s">
        <v>2761</v>
      </c>
      <c r="AU10" s="165"/>
      <c r="AV10" s="166"/>
      <c r="AW10" s="166"/>
      <c r="AX10" s="166"/>
      <c r="AY10" s="166"/>
    </row>
    <row r="11" spans="1:51" s="4" customFormat="1" ht="14.4" x14ac:dyDescent="0.3">
      <c r="A11" s="1">
        <v>43840</v>
      </c>
      <c r="B11" s="193" t="s">
        <v>2763</v>
      </c>
      <c r="C11" s="3"/>
      <c r="E11" s="1">
        <v>43871</v>
      </c>
      <c r="F11" s="193" t="s">
        <v>2766</v>
      </c>
      <c r="G11" s="3"/>
      <c r="I11" s="1">
        <v>43900</v>
      </c>
      <c r="J11" s="193" t="s">
        <v>2767</v>
      </c>
      <c r="K11" s="3"/>
      <c r="M11" s="1">
        <v>43931</v>
      </c>
      <c r="N11" s="193" t="s">
        <v>2763</v>
      </c>
      <c r="O11" s="3"/>
      <c r="Q11" s="1">
        <v>43961</v>
      </c>
      <c r="R11" s="193" t="s">
        <v>2765</v>
      </c>
      <c r="S11" s="3"/>
      <c r="U11" s="1">
        <v>43992</v>
      </c>
      <c r="V11" s="193" t="s">
        <v>2761</v>
      </c>
      <c r="W11" s="3"/>
      <c r="Y11" s="1">
        <v>44022</v>
      </c>
      <c r="Z11" s="193" t="s">
        <v>2763</v>
      </c>
      <c r="AA11" s="3"/>
      <c r="AC11" s="1">
        <v>44053</v>
      </c>
      <c r="AD11" s="193" t="s">
        <v>2766</v>
      </c>
      <c r="AE11" s="3"/>
      <c r="AG11" s="1">
        <v>44084</v>
      </c>
      <c r="AH11" s="193" t="s">
        <v>2762</v>
      </c>
      <c r="AI11" s="3"/>
      <c r="AK11" s="1">
        <v>44114</v>
      </c>
      <c r="AL11" s="193" t="s">
        <v>2764</v>
      </c>
      <c r="AM11" s="3"/>
      <c r="AO11" s="1">
        <v>44145</v>
      </c>
      <c r="AP11" s="193" t="s">
        <v>2767</v>
      </c>
      <c r="AQ11" s="3"/>
      <c r="AS11" s="1">
        <v>44175</v>
      </c>
      <c r="AT11" s="193" t="s">
        <v>2762</v>
      </c>
      <c r="AU11" s="165"/>
      <c r="AV11" s="166"/>
      <c r="AW11" s="166"/>
      <c r="AX11" s="166"/>
      <c r="AY11" s="166"/>
    </row>
    <row r="12" spans="1:51" s="4" customFormat="1" ht="14.4" x14ac:dyDescent="0.3">
      <c r="A12" s="1">
        <v>43841</v>
      </c>
      <c r="B12" s="193" t="s">
        <v>2764</v>
      </c>
      <c r="C12" s="3"/>
      <c r="E12" s="1">
        <v>43872</v>
      </c>
      <c r="F12" s="193" t="s">
        <v>2767</v>
      </c>
      <c r="G12" s="3"/>
      <c r="I12" s="1">
        <v>43901</v>
      </c>
      <c r="J12" s="193" t="s">
        <v>2761</v>
      </c>
      <c r="K12" s="3"/>
      <c r="M12" s="1">
        <v>43932</v>
      </c>
      <c r="N12" s="193" t="s">
        <v>2764</v>
      </c>
      <c r="O12" s="3"/>
      <c r="Q12" s="1">
        <v>43962</v>
      </c>
      <c r="R12" s="193" t="s">
        <v>2766</v>
      </c>
      <c r="S12" s="3"/>
      <c r="U12" s="1">
        <v>43993</v>
      </c>
      <c r="V12" s="193" t="s">
        <v>2762</v>
      </c>
      <c r="W12" s="3"/>
      <c r="Y12" s="1">
        <v>44023</v>
      </c>
      <c r="Z12" s="193" t="s">
        <v>2764</v>
      </c>
      <c r="AA12" s="3"/>
      <c r="AC12" s="1">
        <v>44054</v>
      </c>
      <c r="AD12" s="193" t="s">
        <v>2767</v>
      </c>
      <c r="AE12" s="3"/>
      <c r="AG12" s="1">
        <v>44085</v>
      </c>
      <c r="AH12" s="193" t="s">
        <v>2763</v>
      </c>
      <c r="AI12" s="3"/>
      <c r="AK12" s="1">
        <v>44115</v>
      </c>
      <c r="AL12" s="193" t="s">
        <v>2765</v>
      </c>
      <c r="AM12" s="3"/>
      <c r="AO12" s="1">
        <v>44146</v>
      </c>
      <c r="AP12" s="193" t="s">
        <v>2761</v>
      </c>
      <c r="AQ12" s="3"/>
      <c r="AS12" s="1">
        <v>44176</v>
      </c>
      <c r="AT12" s="193" t="s">
        <v>2763</v>
      </c>
      <c r="AU12" s="165"/>
      <c r="AV12" s="166"/>
      <c r="AW12" s="166"/>
      <c r="AX12" s="166"/>
      <c r="AY12" s="166"/>
    </row>
    <row r="13" spans="1:51" s="4" customFormat="1" ht="14.4" x14ac:dyDescent="0.3">
      <c r="A13" s="1">
        <v>43842</v>
      </c>
      <c r="B13" s="193" t="s">
        <v>2765</v>
      </c>
      <c r="C13" s="3"/>
      <c r="E13" s="1">
        <v>43873</v>
      </c>
      <c r="F13" s="193" t="s">
        <v>2761</v>
      </c>
      <c r="G13" s="3"/>
      <c r="I13" s="1">
        <v>43902</v>
      </c>
      <c r="J13" s="193" t="s">
        <v>2762</v>
      </c>
      <c r="K13" s="3"/>
      <c r="M13" s="1">
        <v>43933</v>
      </c>
      <c r="N13" s="193" t="s">
        <v>2765</v>
      </c>
      <c r="O13" s="3"/>
      <c r="Q13" s="1">
        <v>43963</v>
      </c>
      <c r="R13" s="193" t="s">
        <v>2767</v>
      </c>
      <c r="S13" s="3"/>
      <c r="U13" s="1">
        <v>43994</v>
      </c>
      <c r="V13" s="193" t="s">
        <v>2763</v>
      </c>
      <c r="W13" s="3"/>
      <c r="Y13" s="1">
        <v>44024</v>
      </c>
      <c r="Z13" s="193" t="s">
        <v>2765</v>
      </c>
      <c r="AA13" s="3"/>
      <c r="AC13" s="1">
        <v>44055</v>
      </c>
      <c r="AD13" s="193" t="s">
        <v>2761</v>
      </c>
      <c r="AE13" s="3"/>
      <c r="AG13" s="1">
        <v>44086</v>
      </c>
      <c r="AH13" s="193" t="s">
        <v>2764</v>
      </c>
      <c r="AI13" s="3"/>
      <c r="AK13" s="1">
        <v>44116</v>
      </c>
      <c r="AL13" s="193" t="s">
        <v>2766</v>
      </c>
      <c r="AM13" s="3"/>
      <c r="AO13" s="1">
        <v>44147</v>
      </c>
      <c r="AP13" s="193" t="s">
        <v>2762</v>
      </c>
      <c r="AQ13" s="3"/>
      <c r="AS13" s="1">
        <v>44177</v>
      </c>
      <c r="AT13" s="193" t="s">
        <v>2764</v>
      </c>
      <c r="AU13" s="165"/>
      <c r="AV13" s="166"/>
      <c r="AW13" s="166"/>
      <c r="AX13" s="166"/>
      <c r="AY13" s="166"/>
    </row>
    <row r="14" spans="1:51" s="4" customFormat="1" ht="14.4" x14ac:dyDescent="0.3">
      <c r="A14" s="1">
        <v>43843</v>
      </c>
      <c r="B14" s="193" t="s">
        <v>2766</v>
      </c>
      <c r="C14" s="3"/>
      <c r="E14" s="1">
        <v>43874</v>
      </c>
      <c r="F14" s="193" t="s">
        <v>2762</v>
      </c>
      <c r="G14" s="3"/>
      <c r="I14" s="1">
        <v>43903</v>
      </c>
      <c r="J14" s="193" t="s">
        <v>2763</v>
      </c>
      <c r="K14" s="3"/>
      <c r="M14" s="1">
        <v>43934</v>
      </c>
      <c r="N14" s="193" t="s">
        <v>2766</v>
      </c>
      <c r="O14" s="3"/>
      <c r="Q14" s="1">
        <v>43964</v>
      </c>
      <c r="R14" s="193" t="s">
        <v>2761</v>
      </c>
      <c r="S14" s="3"/>
      <c r="U14" s="1">
        <v>43995</v>
      </c>
      <c r="V14" s="193" t="s">
        <v>2764</v>
      </c>
      <c r="W14" s="3"/>
      <c r="Y14" s="1">
        <v>44025</v>
      </c>
      <c r="Z14" s="193" t="s">
        <v>2766</v>
      </c>
      <c r="AA14" s="3"/>
      <c r="AC14" s="1">
        <v>44056</v>
      </c>
      <c r="AD14" s="193" t="s">
        <v>2762</v>
      </c>
      <c r="AE14" s="3"/>
      <c r="AG14" s="1">
        <v>44087</v>
      </c>
      <c r="AH14" s="193" t="s">
        <v>2765</v>
      </c>
      <c r="AI14" s="3"/>
      <c r="AK14" s="1">
        <v>44117</v>
      </c>
      <c r="AL14" s="193" t="s">
        <v>2767</v>
      </c>
      <c r="AM14" s="3"/>
      <c r="AO14" s="1">
        <v>44148</v>
      </c>
      <c r="AP14" s="193" t="s">
        <v>2763</v>
      </c>
      <c r="AQ14" s="3"/>
      <c r="AS14" s="1">
        <v>44178</v>
      </c>
      <c r="AT14" s="193" t="s">
        <v>2765</v>
      </c>
      <c r="AU14" s="165"/>
      <c r="AV14" s="166"/>
      <c r="AW14" s="166"/>
      <c r="AX14" s="166"/>
      <c r="AY14" s="166"/>
    </row>
    <row r="15" spans="1:51" s="4" customFormat="1" ht="14.4" x14ac:dyDescent="0.3">
      <c r="A15" s="1">
        <v>43844</v>
      </c>
      <c r="B15" s="193" t="s">
        <v>2767</v>
      </c>
      <c r="C15" s="3"/>
      <c r="E15" s="1">
        <v>43875</v>
      </c>
      <c r="F15" s="193" t="s">
        <v>2763</v>
      </c>
      <c r="G15" s="3"/>
      <c r="I15" s="1">
        <v>43904</v>
      </c>
      <c r="J15" s="193" t="s">
        <v>2764</v>
      </c>
      <c r="K15" s="3"/>
      <c r="M15" s="1">
        <v>43935</v>
      </c>
      <c r="N15" s="193" t="s">
        <v>2767</v>
      </c>
      <c r="O15" s="3"/>
      <c r="Q15" s="1">
        <v>43965</v>
      </c>
      <c r="R15" s="193" t="s">
        <v>2762</v>
      </c>
      <c r="S15" s="3"/>
      <c r="U15" s="1">
        <v>43996</v>
      </c>
      <c r="V15" s="193" t="s">
        <v>2765</v>
      </c>
      <c r="W15" s="3"/>
      <c r="Y15" s="1">
        <v>44026</v>
      </c>
      <c r="Z15" s="193" t="s">
        <v>2767</v>
      </c>
      <c r="AA15" s="3"/>
      <c r="AC15" s="1">
        <v>44057</v>
      </c>
      <c r="AD15" s="193" t="s">
        <v>2763</v>
      </c>
      <c r="AE15" s="3"/>
      <c r="AG15" s="1">
        <v>44088</v>
      </c>
      <c r="AH15" s="193" t="s">
        <v>2766</v>
      </c>
      <c r="AI15" s="3"/>
      <c r="AK15" s="1">
        <v>44118</v>
      </c>
      <c r="AL15" s="193" t="s">
        <v>2761</v>
      </c>
      <c r="AM15" s="3"/>
      <c r="AO15" s="1">
        <v>44149</v>
      </c>
      <c r="AP15" s="193" t="s">
        <v>2764</v>
      </c>
      <c r="AQ15" s="3"/>
      <c r="AS15" s="1">
        <v>44179</v>
      </c>
      <c r="AT15" s="193" t="s">
        <v>2766</v>
      </c>
      <c r="AU15" s="165"/>
      <c r="AV15" s="166"/>
      <c r="AW15" s="166"/>
      <c r="AX15" s="166"/>
      <c r="AY15" s="166"/>
    </row>
    <row r="16" spans="1:51" s="4" customFormat="1" ht="14.4" x14ac:dyDescent="0.3">
      <c r="A16" s="1">
        <v>43845</v>
      </c>
      <c r="B16" s="193" t="s">
        <v>2761</v>
      </c>
      <c r="C16" s="3"/>
      <c r="E16" s="1">
        <v>43876</v>
      </c>
      <c r="F16" s="193" t="s">
        <v>2764</v>
      </c>
      <c r="G16" s="3"/>
      <c r="I16" s="1">
        <v>43905</v>
      </c>
      <c r="J16" s="193" t="s">
        <v>2765</v>
      </c>
      <c r="K16" s="3"/>
      <c r="M16" s="1">
        <v>43936</v>
      </c>
      <c r="N16" s="193" t="s">
        <v>2761</v>
      </c>
      <c r="O16" s="3"/>
      <c r="Q16" s="1">
        <v>43966</v>
      </c>
      <c r="R16" s="193" t="s">
        <v>2763</v>
      </c>
      <c r="S16" s="3"/>
      <c r="U16" s="1">
        <v>43997</v>
      </c>
      <c r="V16" s="193" t="s">
        <v>2766</v>
      </c>
      <c r="W16" s="3"/>
      <c r="Y16" s="1">
        <v>44027</v>
      </c>
      <c r="Z16" s="193" t="s">
        <v>2761</v>
      </c>
      <c r="AA16" s="3"/>
      <c r="AC16" s="1">
        <v>44058</v>
      </c>
      <c r="AD16" s="193" t="s">
        <v>2764</v>
      </c>
      <c r="AE16" s="3"/>
      <c r="AG16" s="1">
        <v>44089</v>
      </c>
      <c r="AH16" s="193" t="s">
        <v>2767</v>
      </c>
      <c r="AI16" s="3"/>
      <c r="AK16" s="1">
        <v>44119</v>
      </c>
      <c r="AL16" s="193" t="s">
        <v>2762</v>
      </c>
      <c r="AM16" s="3"/>
      <c r="AO16" s="1">
        <v>44150</v>
      </c>
      <c r="AP16" s="193" t="s">
        <v>2765</v>
      </c>
      <c r="AQ16" s="3"/>
      <c r="AS16" s="1">
        <v>44180</v>
      </c>
      <c r="AT16" s="193" t="s">
        <v>2767</v>
      </c>
      <c r="AU16" s="165"/>
      <c r="AV16" s="166"/>
      <c r="AW16" s="166"/>
      <c r="AX16" s="166"/>
      <c r="AY16" s="166"/>
    </row>
    <row r="17" spans="1:51" s="4" customFormat="1" ht="14.4" x14ac:dyDescent="0.3">
      <c r="A17" s="1">
        <v>43846</v>
      </c>
      <c r="B17" s="193" t="s">
        <v>2762</v>
      </c>
      <c r="C17" s="3"/>
      <c r="E17" s="1">
        <v>43877</v>
      </c>
      <c r="F17" s="193" t="s">
        <v>2765</v>
      </c>
      <c r="G17" s="3"/>
      <c r="I17" s="1">
        <v>43906</v>
      </c>
      <c r="J17" s="193" t="s">
        <v>2766</v>
      </c>
      <c r="K17" s="3"/>
      <c r="M17" s="1">
        <v>43937</v>
      </c>
      <c r="N17" s="193" t="s">
        <v>2762</v>
      </c>
      <c r="O17" s="3"/>
      <c r="Q17" s="1">
        <v>43967</v>
      </c>
      <c r="R17" s="193" t="s">
        <v>2764</v>
      </c>
      <c r="S17" s="3"/>
      <c r="U17" s="1">
        <v>43998</v>
      </c>
      <c r="V17" s="193" t="s">
        <v>2767</v>
      </c>
      <c r="W17" s="3"/>
      <c r="Y17" s="1">
        <v>44028</v>
      </c>
      <c r="Z17" s="193" t="s">
        <v>2762</v>
      </c>
      <c r="AA17" s="3"/>
      <c r="AC17" s="1">
        <v>44059</v>
      </c>
      <c r="AD17" s="193" t="s">
        <v>2765</v>
      </c>
      <c r="AE17" s="3"/>
      <c r="AG17" s="1">
        <v>44090</v>
      </c>
      <c r="AH17" s="193" t="s">
        <v>2761</v>
      </c>
      <c r="AI17" s="3"/>
      <c r="AK17" s="1">
        <v>44120</v>
      </c>
      <c r="AL17" s="193" t="s">
        <v>2763</v>
      </c>
      <c r="AM17" s="3"/>
      <c r="AO17" s="1">
        <v>44151</v>
      </c>
      <c r="AP17" s="193" t="s">
        <v>2766</v>
      </c>
      <c r="AQ17" s="3"/>
      <c r="AS17" s="1">
        <v>44181</v>
      </c>
      <c r="AT17" s="193" t="s">
        <v>2761</v>
      </c>
      <c r="AU17" s="165"/>
      <c r="AV17" s="166"/>
      <c r="AW17" s="166"/>
      <c r="AX17" s="166"/>
      <c r="AY17" s="166"/>
    </row>
    <row r="18" spans="1:51" s="4" customFormat="1" ht="14.4" x14ac:dyDescent="0.3">
      <c r="A18" s="1">
        <v>43847</v>
      </c>
      <c r="B18" s="193" t="s">
        <v>2763</v>
      </c>
      <c r="C18" s="3"/>
      <c r="E18" s="1">
        <v>43878</v>
      </c>
      <c r="F18" s="193" t="s">
        <v>2766</v>
      </c>
      <c r="G18" s="3"/>
      <c r="I18" s="1">
        <v>43907</v>
      </c>
      <c r="J18" s="193" t="s">
        <v>2767</v>
      </c>
      <c r="K18" s="3"/>
      <c r="M18" s="1">
        <v>43938</v>
      </c>
      <c r="N18" s="193" t="s">
        <v>2763</v>
      </c>
      <c r="O18" s="3"/>
      <c r="Q18" s="1">
        <v>43968</v>
      </c>
      <c r="R18" s="193" t="s">
        <v>2765</v>
      </c>
      <c r="S18" s="3"/>
      <c r="U18" s="1">
        <v>43999</v>
      </c>
      <c r="V18" s="193" t="s">
        <v>2761</v>
      </c>
      <c r="W18" s="3"/>
      <c r="Y18" s="1">
        <v>44029</v>
      </c>
      <c r="Z18" s="193" t="s">
        <v>2763</v>
      </c>
      <c r="AA18" s="3"/>
      <c r="AC18" s="1">
        <v>44060</v>
      </c>
      <c r="AD18" s="193" t="s">
        <v>2766</v>
      </c>
      <c r="AE18" s="3"/>
      <c r="AG18" s="1">
        <v>44091</v>
      </c>
      <c r="AH18" s="193" t="s">
        <v>2762</v>
      </c>
      <c r="AI18" s="3"/>
      <c r="AK18" s="1">
        <v>44121</v>
      </c>
      <c r="AL18" s="193" t="s">
        <v>2764</v>
      </c>
      <c r="AM18" s="3"/>
      <c r="AO18" s="1">
        <v>44152</v>
      </c>
      <c r="AP18" s="193" t="s">
        <v>2767</v>
      </c>
      <c r="AQ18" s="3"/>
      <c r="AS18" s="1">
        <v>44182</v>
      </c>
      <c r="AT18" s="193" t="s">
        <v>2762</v>
      </c>
      <c r="AU18" s="165"/>
      <c r="AV18" s="166"/>
      <c r="AW18" s="166"/>
      <c r="AX18" s="166"/>
      <c r="AY18" s="166"/>
    </row>
    <row r="19" spans="1:51" s="4" customFormat="1" ht="14.4" x14ac:dyDescent="0.3">
      <c r="A19" s="1">
        <v>43848</v>
      </c>
      <c r="B19" s="193" t="s">
        <v>2764</v>
      </c>
      <c r="C19" s="3"/>
      <c r="E19" s="1">
        <v>43879</v>
      </c>
      <c r="F19" s="193" t="s">
        <v>2767</v>
      </c>
      <c r="G19" s="3"/>
      <c r="I19" s="1">
        <v>43908</v>
      </c>
      <c r="J19" s="193" t="s">
        <v>2761</v>
      </c>
      <c r="K19" s="3"/>
      <c r="M19" s="1">
        <v>43939</v>
      </c>
      <c r="N19" s="193" t="s">
        <v>2764</v>
      </c>
      <c r="O19" s="3"/>
      <c r="Q19" s="1">
        <v>43969</v>
      </c>
      <c r="R19" s="193" t="s">
        <v>2766</v>
      </c>
      <c r="S19" s="3"/>
      <c r="U19" s="1">
        <v>44000</v>
      </c>
      <c r="V19" s="193" t="s">
        <v>2762</v>
      </c>
      <c r="W19" s="3"/>
      <c r="Y19" s="1">
        <v>44030</v>
      </c>
      <c r="Z19" s="193" t="s">
        <v>2764</v>
      </c>
      <c r="AA19" s="3"/>
      <c r="AC19" s="1">
        <v>44061</v>
      </c>
      <c r="AD19" s="193" t="s">
        <v>2767</v>
      </c>
      <c r="AE19" s="3"/>
      <c r="AG19" s="1">
        <v>44092</v>
      </c>
      <c r="AH19" s="193" t="s">
        <v>2763</v>
      </c>
      <c r="AI19" s="3"/>
      <c r="AK19" s="1">
        <v>44122</v>
      </c>
      <c r="AL19" s="193" t="s">
        <v>2765</v>
      </c>
      <c r="AM19" s="3"/>
      <c r="AO19" s="1">
        <v>44153</v>
      </c>
      <c r="AP19" s="193" t="s">
        <v>2761</v>
      </c>
      <c r="AQ19" s="3"/>
      <c r="AS19" s="1">
        <v>44183</v>
      </c>
      <c r="AT19" s="193" t="s">
        <v>2763</v>
      </c>
      <c r="AU19" s="165"/>
      <c r="AV19" s="166"/>
      <c r="AW19" s="166"/>
      <c r="AX19" s="166"/>
      <c r="AY19" s="166"/>
    </row>
    <row r="20" spans="1:51" s="4" customFormat="1" ht="14.4" x14ac:dyDescent="0.3">
      <c r="A20" s="1">
        <v>43849</v>
      </c>
      <c r="B20" s="193" t="s">
        <v>2765</v>
      </c>
      <c r="C20" s="3"/>
      <c r="E20" s="1">
        <v>43880</v>
      </c>
      <c r="F20" s="193" t="s">
        <v>2761</v>
      </c>
      <c r="G20" s="3"/>
      <c r="I20" s="1">
        <v>43909</v>
      </c>
      <c r="J20" s="193" t="s">
        <v>2762</v>
      </c>
      <c r="K20" s="3"/>
      <c r="M20" s="1">
        <v>43940</v>
      </c>
      <c r="N20" s="193" t="s">
        <v>2765</v>
      </c>
      <c r="O20" s="3"/>
      <c r="Q20" s="1">
        <v>43970</v>
      </c>
      <c r="R20" s="193" t="s">
        <v>2767</v>
      </c>
      <c r="S20" s="3"/>
      <c r="U20" s="1">
        <v>44001</v>
      </c>
      <c r="V20" s="193" t="s">
        <v>2763</v>
      </c>
      <c r="W20" s="3"/>
      <c r="Y20" s="1">
        <v>44031</v>
      </c>
      <c r="Z20" s="193" t="s">
        <v>2765</v>
      </c>
      <c r="AA20" s="3"/>
      <c r="AC20" s="1">
        <v>44062</v>
      </c>
      <c r="AD20" s="193" t="s">
        <v>2761</v>
      </c>
      <c r="AE20" s="3"/>
      <c r="AG20" s="1">
        <v>44093</v>
      </c>
      <c r="AH20" s="193" t="s">
        <v>2764</v>
      </c>
      <c r="AI20" s="3"/>
      <c r="AK20" s="1">
        <v>44123</v>
      </c>
      <c r="AL20" s="193" t="s">
        <v>2766</v>
      </c>
      <c r="AM20" s="3"/>
      <c r="AO20" s="1">
        <v>44154</v>
      </c>
      <c r="AP20" s="193" t="s">
        <v>2762</v>
      </c>
      <c r="AQ20" s="3"/>
      <c r="AS20" s="1">
        <v>44184</v>
      </c>
      <c r="AT20" s="193" t="s">
        <v>2764</v>
      </c>
      <c r="AU20" s="165"/>
      <c r="AV20" s="166"/>
      <c r="AW20" s="166"/>
      <c r="AX20" s="166"/>
      <c r="AY20" s="166"/>
    </row>
    <row r="21" spans="1:51" s="4" customFormat="1" ht="14.4" x14ac:dyDescent="0.3">
      <c r="A21" s="1">
        <v>43850</v>
      </c>
      <c r="B21" s="193" t="s">
        <v>2766</v>
      </c>
      <c r="C21" s="3"/>
      <c r="E21" s="1">
        <v>43881</v>
      </c>
      <c r="F21" s="193" t="s">
        <v>2762</v>
      </c>
      <c r="G21" s="3"/>
      <c r="I21" s="1">
        <v>43910</v>
      </c>
      <c r="J21" s="193" t="s">
        <v>2763</v>
      </c>
      <c r="K21" s="3"/>
      <c r="M21" s="1">
        <v>43941</v>
      </c>
      <c r="N21" s="193" t="s">
        <v>2766</v>
      </c>
      <c r="O21" s="3"/>
      <c r="Q21" s="1">
        <v>43971</v>
      </c>
      <c r="R21" s="193" t="s">
        <v>2761</v>
      </c>
      <c r="S21" s="3"/>
      <c r="U21" s="1">
        <v>44002</v>
      </c>
      <c r="V21" s="193" t="s">
        <v>2764</v>
      </c>
      <c r="W21" s="3"/>
      <c r="Y21" s="1">
        <v>44032</v>
      </c>
      <c r="Z21" s="193" t="s">
        <v>2766</v>
      </c>
      <c r="AA21" s="3"/>
      <c r="AC21" s="1">
        <v>44063</v>
      </c>
      <c r="AD21" s="193" t="s">
        <v>2762</v>
      </c>
      <c r="AE21" s="3"/>
      <c r="AG21" s="1">
        <v>44094</v>
      </c>
      <c r="AH21" s="193" t="s">
        <v>2765</v>
      </c>
      <c r="AI21" s="3"/>
      <c r="AK21" s="1">
        <v>44124</v>
      </c>
      <c r="AL21" s="193" t="s">
        <v>2767</v>
      </c>
      <c r="AM21" s="3"/>
      <c r="AO21" s="1">
        <v>44155</v>
      </c>
      <c r="AP21" s="193" t="s">
        <v>2763</v>
      </c>
      <c r="AQ21" s="3"/>
      <c r="AS21" s="1">
        <v>44185</v>
      </c>
      <c r="AT21" s="193" t="s">
        <v>2765</v>
      </c>
      <c r="AU21" s="165"/>
      <c r="AV21" s="166"/>
      <c r="AW21" s="166"/>
      <c r="AX21" s="166"/>
      <c r="AY21" s="166"/>
    </row>
    <row r="22" spans="1:51" s="4" customFormat="1" ht="14.4" x14ac:dyDescent="0.3">
      <c r="A22" s="1">
        <v>43851</v>
      </c>
      <c r="B22" s="193" t="s">
        <v>2767</v>
      </c>
      <c r="C22" s="3"/>
      <c r="E22" s="1">
        <v>43882</v>
      </c>
      <c r="F22" s="193" t="s">
        <v>2763</v>
      </c>
      <c r="G22" s="3"/>
      <c r="I22" s="1">
        <v>43911</v>
      </c>
      <c r="J22" s="193" t="s">
        <v>2764</v>
      </c>
      <c r="K22" s="3"/>
      <c r="M22" s="1">
        <v>43942</v>
      </c>
      <c r="N22" s="193" t="s">
        <v>2767</v>
      </c>
      <c r="O22" s="3"/>
      <c r="Q22" s="1">
        <v>43972</v>
      </c>
      <c r="R22" s="193" t="s">
        <v>2762</v>
      </c>
      <c r="S22" s="3"/>
      <c r="U22" s="1">
        <v>44003</v>
      </c>
      <c r="V22" s="193" t="s">
        <v>2765</v>
      </c>
      <c r="W22" s="3"/>
      <c r="Y22" s="1">
        <v>44033</v>
      </c>
      <c r="Z22" s="193" t="s">
        <v>2767</v>
      </c>
      <c r="AA22" s="3"/>
      <c r="AC22" s="1">
        <v>44064</v>
      </c>
      <c r="AD22" s="193" t="s">
        <v>2763</v>
      </c>
      <c r="AE22" s="3"/>
      <c r="AG22" s="1">
        <v>44095</v>
      </c>
      <c r="AH22" s="193" t="s">
        <v>2766</v>
      </c>
      <c r="AI22" s="3"/>
      <c r="AK22" s="1">
        <v>44125</v>
      </c>
      <c r="AL22" s="193" t="s">
        <v>2761</v>
      </c>
      <c r="AM22" s="3"/>
      <c r="AO22" s="1">
        <v>44156</v>
      </c>
      <c r="AP22" s="193" t="s">
        <v>2764</v>
      </c>
      <c r="AQ22" s="3"/>
      <c r="AS22" s="1">
        <v>44186</v>
      </c>
      <c r="AT22" s="193" t="s">
        <v>2766</v>
      </c>
      <c r="AU22" s="165"/>
      <c r="AV22" s="166"/>
      <c r="AW22" s="166"/>
      <c r="AX22" s="166"/>
      <c r="AY22" s="166"/>
    </row>
    <row r="23" spans="1:51" s="4" customFormat="1" ht="14.4" x14ac:dyDescent="0.3">
      <c r="A23" s="1">
        <v>43852</v>
      </c>
      <c r="B23" s="193" t="s">
        <v>2761</v>
      </c>
      <c r="C23" s="3"/>
      <c r="E23" s="1">
        <v>43883</v>
      </c>
      <c r="F23" s="193" t="s">
        <v>2764</v>
      </c>
      <c r="G23" s="3"/>
      <c r="I23" s="1">
        <v>43912</v>
      </c>
      <c r="J23" s="193" t="s">
        <v>2765</v>
      </c>
      <c r="K23" s="3"/>
      <c r="M23" s="1">
        <v>43943</v>
      </c>
      <c r="N23" s="193" t="s">
        <v>2761</v>
      </c>
      <c r="O23" s="3"/>
      <c r="Q23" s="1">
        <v>43973</v>
      </c>
      <c r="R23" s="193" t="s">
        <v>2763</v>
      </c>
      <c r="S23" s="3"/>
      <c r="U23" s="1">
        <v>44004</v>
      </c>
      <c r="V23" s="193" t="s">
        <v>2766</v>
      </c>
      <c r="W23" s="3"/>
      <c r="Y23" s="1">
        <v>44034</v>
      </c>
      <c r="Z23" s="193" t="s">
        <v>2761</v>
      </c>
      <c r="AA23" s="3"/>
      <c r="AC23" s="1">
        <v>44065</v>
      </c>
      <c r="AD23" s="193" t="s">
        <v>2764</v>
      </c>
      <c r="AE23" s="3"/>
      <c r="AG23" s="1">
        <v>44096</v>
      </c>
      <c r="AH23" s="193" t="s">
        <v>2767</v>
      </c>
      <c r="AI23" s="3"/>
      <c r="AK23" s="1">
        <v>44126</v>
      </c>
      <c r="AL23" s="193" t="s">
        <v>2762</v>
      </c>
      <c r="AM23" s="3"/>
      <c r="AO23" s="1">
        <v>44157</v>
      </c>
      <c r="AP23" s="193" t="s">
        <v>2765</v>
      </c>
      <c r="AQ23" s="3"/>
      <c r="AS23" s="1">
        <v>44187</v>
      </c>
      <c r="AT23" s="193" t="s">
        <v>2767</v>
      </c>
      <c r="AU23" s="165"/>
      <c r="AV23" s="166"/>
      <c r="AW23" s="166"/>
      <c r="AX23" s="166"/>
      <c r="AY23" s="166"/>
    </row>
    <row r="24" spans="1:51" s="4" customFormat="1" ht="14.4" x14ac:dyDescent="0.3">
      <c r="A24" s="1">
        <v>43853</v>
      </c>
      <c r="B24" s="193" t="s">
        <v>2762</v>
      </c>
      <c r="C24" s="3"/>
      <c r="E24" s="1">
        <v>43884</v>
      </c>
      <c r="F24" s="193" t="s">
        <v>2765</v>
      </c>
      <c r="G24" s="3"/>
      <c r="I24" s="1">
        <v>43913</v>
      </c>
      <c r="J24" s="193" t="s">
        <v>2766</v>
      </c>
      <c r="K24" s="3"/>
      <c r="M24" s="1">
        <v>43944</v>
      </c>
      <c r="N24" s="193" t="s">
        <v>2762</v>
      </c>
      <c r="O24" s="3"/>
      <c r="Q24" s="1">
        <v>43974</v>
      </c>
      <c r="R24" s="193" t="s">
        <v>2764</v>
      </c>
      <c r="S24" s="3"/>
      <c r="U24" s="1">
        <v>44005</v>
      </c>
      <c r="V24" s="193" t="s">
        <v>2767</v>
      </c>
      <c r="W24" s="3"/>
      <c r="Y24" s="1">
        <v>44035</v>
      </c>
      <c r="Z24" s="193" t="s">
        <v>2762</v>
      </c>
      <c r="AA24" s="3"/>
      <c r="AC24" s="1">
        <v>44066</v>
      </c>
      <c r="AD24" s="193" t="s">
        <v>2765</v>
      </c>
      <c r="AE24" s="3"/>
      <c r="AG24" s="1">
        <v>44097</v>
      </c>
      <c r="AH24" s="193" t="s">
        <v>2761</v>
      </c>
      <c r="AI24" s="3"/>
      <c r="AK24" s="1">
        <v>44127</v>
      </c>
      <c r="AL24" s="193" t="s">
        <v>2763</v>
      </c>
      <c r="AM24" s="3"/>
      <c r="AO24" s="1">
        <v>44158</v>
      </c>
      <c r="AP24" s="193" t="s">
        <v>2766</v>
      </c>
      <c r="AQ24" s="3"/>
      <c r="AS24" s="1">
        <v>44188</v>
      </c>
      <c r="AT24" s="193" t="s">
        <v>2761</v>
      </c>
      <c r="AU24" s="165"/>
      <c r="AV24" s="166"/>
      <c r="AW24" s="166"/>
      <c r="AX24" s="166"/>
      <c r="AY24" s="166"/>
    </row>
    <row r="25" spans="1:51" s="4" customFormat="1" ht="14.4" x14ac:dyDescent="0.3">
      <c r="A25" s="1">
        <v>43854</v>
      </c>
      <c r="B25" s="193" t="s">
        <v>2763</v>
      </c>
      <c r="C25" s="3"/>
      <c r="E25" s="1">
        <v>43885</v>
      </c>
      <c r="F25" s="193" t="s">
        <v>2766</v>
      </c>
      <c r="G25" s="3"/>
      <c r="I25" s="1">
        <v>43914</v>
      </c>
      <c r="J25" s="193" t="s">
        <v>2767</v>
      </c>
      <c r="K25" s="3"/>
      <c r="M25" s="1">
        <v>43945</v>
      </c>
      <c r="N25" s="193" t="s">
        <v>2763</v>
      </c>
      <c r="O25" s="3"/>
      <c r="Q25" s="1">
        <v>43975</v>
      </c>
      <c r="R25" s="193" t="s">
        <v>2765</v>
      </c>
      <c r="S25" s="3"/>
      <c r="U25" s="1">
        <v>44006</v>
      </c>
      <c r="V25" s="193" t="s">
        <v>2761</v>
      </c>
      <c r="W25" s="3"/>
      <c r="Y25" s="1">
        <v>44036</v>
      </c>
      <c r="Z25" s="193" t="s">
        <v>2763</v>
      </c>
      <c r="AA25" s="3"/>
      <c r="AC25" s="1">
        <v>44067</v>
      </c>
      <c r="AD25" s="193" t="s">
        <v>2766</v>
      </c>
      <c r="AE25" s="3"/>
      <c r="AG25" s="1">
        <v>44098</v>
      </c>
      <c r="AH25" s="193" t="s">
        <v>2762</v>
      </c>
      <c r="AI25" s="3"/>
      <c r="AK25" s="1">
        <v>44128</v>
      </c>
      <c r="AL25" s="193" t="s">
        <v>2764</v>
      </c>
      <c r="AM25" s="3"/>
      <c r="AO25" s="1">
        <v>44159</v>
      </c>
      <c r="AP25" s="193" t="s">
        <v>2767</v>
      </c>
      <c r="AQ25" s="3"/>
      <c r="AS25" s="1">
        <v>44189</v>
      </c>
      <c r="AT25" s="193" t="s">
        <v>2762</v>
      </c>
      <c r="AU25" s="165"/>
      <c r="AV25" s="166"/>
      <c r="AW25" s="166"/>
      <c r="AX25" s="166"/>
      <c r="AY25" s="166"/>
    </row>
    <row r="26" spans="1:51" s="4" customFormat="1" ht="14.4" x14ac:dyDescent="0.3">
      <c r="A26" s="1">
        <v>43855</v>
      </c>
      <c r="B26" s="193" t="s">
        <v>2764</v>
      </c>
      <c r="C26" s="3"/>
      <c r="E26" s="1">
        <v>43886</v>
      </c>
      <c r="F26" s="193" t="s">
        <v>2767</v>
      </c>
      <c r="G26" s="3"/>
      <c r="I26" s="1">
        <v>43915</v>
      </c>
      <c r="J26" s="193" t="s">
        <v>2761</v>
      </c>
      <c r="K26" s="3"/>
      <c r="M26" s="1">
        <v>43946</v>
      </c>
      <c r="N26" s="193" t="s">
        <v>2764</v>
      </c>
      <c r="O26" s="3"/>
      <c r="Q26" s="1">
        <v>43976</v>
      </c>
      <c r="R26" s="193" t="s">
        <v>2766</v>
      </c>
      <c r="S26" s="3"/>
      <c r="U26" s="1">
        <v>44007</v>
      </c>
      <c r="V26" s="193" t="s">
        <v>2762</v>
      </c>
      <c r="W26" s="3"/>
      <c r="Y26" s="1">
        <v>44037</v>
      </c>
      <c r="Z26" s="193" t="s">
        <v>2764</v>
      </c>
      <c r="AA26" s="3"/>
      <c r="AC26" s="1">
        <v>44068</v>
      </c>
      <c r="AD26" s="193" t="s">
        <v>2767</v>
      </c>
      <c r="AE26" s="3"/>
      <c r="AG26" s="1">
        <v>44099</v>
      </c>
      <c r="AH26" s="193" t="s">
        <v>2763</v>
      </c>
      <c r="AI26" s="3"/>
      <c r="AK26" s="1">
        <v>44129</v>
      </c>
      <c r="AL26" s="193" t="s">
        <v>2765</v>
      </c>
      <c r="AM26" s="3"/>
      <c r="AO26" s="1">
        <v>44160</v>
      </c>
      <c r="AP26" s="193" t="s">
        <v>2761</v>
      </c>
      <c r="AQ26" s="3"/>
      <c r="AS26" s="1">
        <v>44190</v>
      </c>
      <c r="AT26" s="193" t="s">
        <v>2763</v>
      </c>
      <c r="AU26" s="165"/>
      <c r="AV26" s="166"/>
      <c r="AW26" s="166"/>
      <c r="AX26" s="166"/>
      <c r="AY26" s="166"/>
    </row>
    <row r="27" spans="1:51" s="4" customFormat="1" ht="14.4" x14ac:dyDescent="0.3">
      <c r="A27" s="1">
        <v>43856</v>
      </c>
      <c r="B27" s="193" t="s">
        <v>2765</v>
      </c>
      <c r="C27" s="3"/>
      <c r="E27" s="1">
        <v>43887</v>
      </c>
      <c r="F27" s="193" t="s">
        <v>2761</v>
      </c>
      <c r="G27" s="3"/>
      <c r="I27" s="1">
        <v>43916</v>
      </c>
      <c r="J27" s="193" t="s">
        <v>2762</v>
      </c>
      <c r="K27" s="3"/>
      <c r="M27" s="1">
        <v>43947</v>
      </c>
      <c r="N27" s="193" t="s">
        <v>2765</v>
      </c>
      <c r="O27" s="3"/>
      <c r="Q27" s="1">
        <v>43977</v>
      </c>
      <c r="R27" s="193" t="s">
        <v>2767</v>
      </c>
      <c r="S27" s="3"/>
      <c r="U27" s="1">
        <v>44008</v>
      </c>
      <c r="V27" s="193" t="s">
        <v>2763</v>
      </c>
      <c r="W27" s="3"/>
      <c r="Y27" s="1">
        <v>44038</v>
      </c>
      <c r="Z27" s="193" t="s">
        <v>2765</v>
      </c>
      <c r="AA27" s="3"/>
      <c r="AC27" s="1">
        <v>44069</v>
      </c>
      <c r="AD27" s="193" t="s">
        <v>2761</v>
      </c>
      <c r="AE27" s="3"/>
      <c r="AG27" s="1">
        <v>44100</v>
      </c>
      <c r="AH27" s="193" t="s">
        <v>2764</v>
      </c>
      <c r="AI27" s="3"/>
      <c r="AK27" s="1">
        <v>44130</v>
      </c>
      <c r="AL27" s="193" t="s">
        <v>2766</v>
      </c>
      <c r="AM27" s="3"/>
      <c r="AO27" s="1">
        <v>44161</v>
      </c>
      <c r="AP27" s="193" t="s">
        <v>2762</v>
      </c>
      <c r="AQ27" s="3"/>
      <c r="AS27" s="1">
        <v>44191</v>
      </c>
      <c r="AT27" s="193" t="s">
        <v>2764</v>
      </c>
      <c r="AU27" s="165"/>
      <c r="AV27" s="166"/>
      <c r="AW27" s="166"/>
      <c r="AX27" s="166"/>
      <c r="AY27" s="166"/>
    </row>
    <row r="28" spans="1:51" s="4" customFormat="1" ht="14.4" x14ac:dyDescent="0.3">
      <c r="A28" s="1">
        <v>43857</v>
      </c>
      <c r="B28" s="193" t="s">
        <v>2766</v>
      </c>
      <c r="C28" s="3"/>
      <c r="E28" s="1">
        <v>43888</v>
      </c>
      <c r="F28" s="193" t="s">
        <v>2762</v>
      </c>
      <c r="G28" s="3"/>
      <c r="I28" s="1">
        <v>43917</v>
      </c>
      <c r="J28" s="193" t="s">
        <v>2763</v>
      </c>
      <c r="K28" s="3"/>
      <c r="M28" s="1">
        <v>43948</v>
      </c>
      <c r="N28" s="193" t="s">
        <v>2766</v>
      </c>
      <c r="O28" s="3"/>
      <c r="Q28" s="1">
        <v>43978</v>
      </c>
      <c r="R28" s="193" t="s">
        <v>2761</v>
      </c>
      <c r="S28" s="3"/>
      <c r="U28" s="1">
        <v>44009</v>
      </c>
      <c r="V28" s="193" t="s">
        <v>2764</v>
      </c>
      <c r="W28" s="3"/>
      <c r="Y28" s="1">
        <v>44039</v>
      </c>
      <c r="Z28" s="193" t="s">
        <v>2766</v>
      </c>
      <c r="AA28" s="3"/>
      <c r="AC28" s="1">
        <v>44070</v>
      </c>
      <c r="AD28" s="193" t="s">
        <v>2762</v>
      </c>
      <c r="AE28" s="3"/>
      <c r="AG28" s="1">
        <v>44101</v>
      </c>
      <c r="AH28" s="193" t="s">
        <v>2765</v>
      </c>
      <c r="AI28" s="3"/>
      <c r="AK28" s="1">
        <v>44131</v>
      </c>
      <c r="AL28" s="193" t="s">
        <v>2767</v>
      </c>
      <c r="AM28" s="3"/>
      <c r="AO28" s="1">
        <v>44162</v>
      </c>
      <c r="AP28" s="193" t="s">
        <v>2763</v>
      </c>
      <c r="AQ28" s="3"/>
      <c r="AS28" s="1">
        <v>44192</v>
      </c>
      <c r="AT28" s="193" t="s">
        <v>2765</v>
      </c>
      <c r="AU28" s="165"/>
      <c r="AV28" s="166"/>
      <c r="AW28" s="166"/>
      <c r="AX28" s="166"/>
      <c r="AY28" s="166"/>
    </row>
    <row r="29" spans="1:51" s="4" customFormat="1" ht="14.4" x14ac:dyDescent="0.3">
      <c r="A29" s="1">
        <v>43858</v>
      </c>
      <c r="B29" s="193" t="s">
        <v>2767</v>
      </c>
      <c r="C29" s="3"/>
      <c r="E29" s="1">
        <v>43889</v>
      </c>
      <c r="F29" s="193" t="s">
        <v>2763</v>
      </c>
      <c r="G29" s="3"/>
      <c r="I29" s="1">
        <v>43918</v>
      </c>
      <c r="J29" s="193" t="s">
        <v>2764</v>
      </c>
      <c r="K29" s="3"/>
      <c r="M29" s="1">
        <v>43949</v>
      </c>
      <c r="N29" s="193" t="s">
        <v>2767</v>
      </c>
      <c r="O29" s="3"/>
      <c r="Q29" s="1">
        <v>43979</v>
      </c>
      <c r="R29" s="193" t="s">
        <v>2762</v>
      </c>
      <c r="S29" s="3"/>
      <c r="U29" s="1">
        <v>44010</v>
      </c>
      <c r="V29" s="193" t="s">
        <v>2765</v>
      </c>
      <c r="W29" s="3"/>
      <c r="Y29" s="1">
        <v>44040</v>
      </c>
      <c r="Z29" s="193" t="s">
        <v>2767</v>
      </c>
      <c r="AA29" s="3"/>
      <c r="AC29" s="1">
        <v>44071</v>
      </c>
      <c r="AD29" s="193" t="s">
        <v>2763</v>
      </c>
      <c r="AE29" s="3"/>
      <c r="AG29" s="1">
        <v>44102</v>
      </c>
      <c r="AH29" s="193" t="s">
        <v>2766</v>
      </c>
      <c r="AI29" s="3"/>
      <c r="AK29" s="1">
        <v>44132</v>
      </c>
      <c r="AL29" s="193" t="s">
        <v>2761</v>
      </c>
      <c r="AM29" s="3"/>
      <c r="AO29" s="1">
        <v>44163</v>
      </c>
      <c r="AP29" s="193" t="s">
        <v>2764</v>
      </c>
      <c r="AQ29" s="3"/>
      <c r="AS29" s="1">
        <v>44193</v>
      </c>
      <c r="AT29" s="193" t="s">
        <v>2766</v>
      </c>
      <c r="AU29" s="165"/>
      <c r="AV29" s="166"/>
      <c r="AW29" s="166"/>
      <c r="AX29" s="166"/>
      <c r="AY29" s="166"/>
    </row>
    <row r="30" spans="1:51" s="4" customFormat="1" ht="14.4" x14ac:dyDescent="0.3">
      <c r="A30" s="1">
        <v>43859</v>
      </c>
      <c r="B30" s="193" t="s">
        <v>2761</v>
      </c>
      <c r="C30" s="3"/>
      <c r="E30" s="1">
        <v>43890</v>
      </c>
      <c r="F30" s="193" t="s">
        <v>2764</v>
      </c>
      <c r="G30" s="3"/>
      <c r="I30" s="1">
        <v>43919</v>
      </c>
      <c r="J30" s="193" t="s">
        <v>2765</v>
      </c>
      <c r="K30" s="3"/>
      <c r="M30" s="1">
        <v>43950</v>
      </c>
      <c r="N30" s="193" t="s">
        <v>2761</v>
      </c>
      <c r="O30" s="3"/>
      <c r="Q30" s="1">
        <v>43980</v>
      </c>
      <c r="R30" s="193" t="s">
        <v>2763</v>
      </c>
      <c r="S30" s="3"/>
      <c r="U30" s="1">
        <v>44011</v>
      </c>
      <c r="V30" s="193" t="s">
        <v>2766</v>
      </c>
      <c r="W30" s="3"/>
      <c r="Y30" s="1">
        <v>44041</v>
      </c>
      <c r="Z30" s="193" t="s">
        <v>2761</v>
      </c>
      <c r="AA30" s="3"/>
      <c r="AC30" s="1">
        <v>44072</v>
      </c>
      <c r="AD30" s="193" t="s">
        <v>2764</v>
      </c>
      <c r="AE30" s="3"/>
      <c r="AG30" s="1">
        <v>44103</v>
      </c>
      <c r="AH30" s="193" t="s">
        <v>2767</v>
      </c>
      <c r="AI30" s="3"/>
      <c r="AK30" s="1">
        <v>44133</v>
      </c>
      <c r="AL30" s="193" t="s">
        <v>2762</v>
      </c>
      <c r="AM30" s="3"/>
      <c r="AO30" s="1">
        <v>44164</v>
      </c>
      <c r="AP30" s="193" t="s">
        <v>2765</v>
      </c>
      <c r="AQ30" s="3"/>
      <c r="AS30" s="1">
        <v>44194</v>
      </c>
      <c r="AT30" s="193" t="s">
        <v>2767</v>
      </c>
      <c r="AU30" s="165"/>
      <c r="AV30" s="166"/>
      <c r="AW30" s="166"/>
      <c r="AX30" s="166"/>
      <c r="AY30" s="166"/>
    </row>
    <row r="31" spans="1:51" s="4" customFormat="1" ht="14.4" x14ac:dyDescent="0.3">
      <c r="A31" s="1">
        <v>43860</v>
      </c>
      <c r="B31" s="193" t="s">
        <v>2762</v>
      </c>
      <c r="C31" s="3"/>
      <c r="E31" s="1"/>
      <c r="F31" s="2"/>
      <c r="G31" s="3"/>
      <c r="I31" s="1">
        <v>43920</v>
      </c>
      <c r="J31" s="193" t="s">
        <v>2766</v>
      </c>
      <c r="K31" s="3"/>
      <c r="M31" s="1">
        <v>43951</v>
      </c>
      <c r="N31" s="193" t="s">
        <v>2762</v>
      </c>
      <c r="O31" s="3"/>
      <c r="Q31" s="1">
        <v>43981</v>
      </c>
      <c r="R31" s="193" t="s">
        <v>2764</v>
      </c>
      <c r="S31" s="3"/>
      <c r="U31" s="1">
        <v>44012</v>
      </c>
      <c r="V31" s="193" t="s">
        <v>2767</v>
      </c>
      <c r="W31" s="3"/>
      <c r="Y31" s="1">
        <v>44042</v>
      </c>
      <c r="Z31" s="193" t="s">
        <v>2762</v>
      </c>
      <c r="AA31" s="3"/>
      <c r="AC31" s="1">
        <v>44073</v>
      </c>
      <c r="AD31" s="193" t="s">
        <v>2765</v>
      </c>
      <c r="AE31" s="3"/>
      <c r="AG31" s="1">
        <v>44104</v>
      </c>
      <c r="AH31" s="193" t="s">
        <v>2761</v>
      </c>
      <c r="AI31" s="3"/>
      <c r="AK31" s="1">
        <v>44134</v>
      </c>
      <c r="AL31" s="193" t="s">
        <v>2763</v>
      </c>
      <c r="AM31" s="3"/>
      <c r="AO31" s="1">
        <v>44165</v>
      </c>
      <c r="AP31" s="193" t="s">
        <v>2766</v>
      </c>
      <c r="AQ31" s="3"/>
      <c r="AS31" s="1">
        <v>44195</v>
      </c>
      <c r="AT31" s="193" t="s">
        <v>2761</v>
      </c>
      <c r="AU31" s="165"/>
      <c r="AV31" s="166"/>
      <c r="AW31" s="166"/>
      <c r="AX31" s="166"/>
      <c r="AY31" s="166"/>
    </row>
    <row r="32" spans="1:51" s="4" customFormat="1" ht="14.4" x14ac:dyDescent="0.3">
      <c r="A32" s="1">
        <v>43861</v>
      </c>
      <c r="B32" s="193" t="s">
        <v>2763</v>
      </c>
      <c r="C32" s="3"/>
      <c r="E32" s="1"/>
      <c r="F32" s="2"/>
      <c r="G32" s="3"/>
      <c r="I32" s="1">
        <v>43921</v>
      </c>
      <c r="J32" s="193" t="s">
        <v>2767</v>
      </c>
      <c r="K32" s="3"/>
      <c r="M32" s="1"/>
      <c r="N32" s="2"/>
      <c r="O32" s="3"/>
      <c r="Q32" s="1">
        <v>43982</v>
      </c>
      <c r="R32" s="193" t="s">
        <v>2765</v>
      </c>
      <c r="S32" s="3"/>
      <c r="U32" s="1"/>
      <c r="V32" s="2"/>
      <c r="W32" s="3"/>
      <c r="Y32" s="1">
        <v>44043</v>
      </c>
      <c r="Z32" s="193" t="s">
        <v>2763</v>
      </c>
      <c r="AA32" s="3"/>
      <c r="AC32" s="1">
        <v>44074</v>
      </c>
      <c r="AD32" s="193" t="s">
        <v>2766</v>
      </c>
      <c r="AE32" s="3"/>
      <c r="AG32" s="1"/>
      <c r="AH32" s="2"/>
      <c r="AI32" s="3"/>
      <c r="AK32" s="1">
        <v>44135</v>
      </c>
      <c r="AL32" s="193" t="s">
        <v>2764</v>
      </c>
      <c r="AM32" s="3"/>
      <c r="AO32" s="1"/>
      <c r="AP32" s="2"/>
      <c r="AQ32" s="3"/>
      <c r="AS32" s="1">
        <v>44196</v>
      </c>
      <c r="AT32" s="193" t="s">
        <v>2762</v>
      </c>
      <c r="AU32" s="165"/>
      <c r="AV32" s="166"/>
      <c r="AW32" s="166"/>
      <c r="AX32" s="166"/>
      <c r="AY32" s="166"/>
    </row>
    <row r="33" spans="1:51" s="4" customFormat="1" ht="3" customHeight="1" x14ac:dyDescent="0.3">
      <c r="A33" s="1"/>
      <c r="B33" s="2"/>
      <c r="C33" s="3"/>
      <c r="E33" s="1"/>
      <c r="F33" s="2"/>
      <c r="G33" s="3"/>
      <c r="I33" s="1"/>
      <c r="J33" s="2"/>
      <c r="K33" s="3"/>
      <c r="M33" s="1"/>
      <c r="N33" s="2"/>
      <c r="O33" s="3"/>
      <c r="Q33" s="1"/>
      <c r="R33" s="2"/>
      <c r="S33" s="3"/>
      <c r="U33" s="1"/>
      <c r="V33" s="2"/>
      <c r="W33" s="3"/>
      <c r="Y33" s="1"/>
      <c r="Z33" s="2"/>
      <c r="AA33" s="3"/>
      <c r="AC33" s="1"/>
      <c r="AD33" s="2"/>
      <c r="AE33" s="3"/>
      <c r="AG33" s="1"/>
      <c r="AH33" s="2"/>
      <c r="AI33" s="165"/>
      <c r="AJ33" s="166"/>
      <c r="AK33" s="167"/>
      <c r="AL33" s="168"/>
      <c r="AM33" s="165"/>
      <c r="AN33" s="166"/>
      <c r="AO33" s="167"/>
      <c r="AP33" s="168"/>
      <c r="AQ33" s="165"/>
      <c r="AR33" s="166"/>
      <c r="AS33" s="167"/>
      <c r="AT33" s="168"/>
      <c r="AU33" s="165"/>
      <c r="AV33" s="166"/>
      <c r="AW33" s="166"/>
      <c r="AX33" s="166"/>
      <c r="AY33" s="166"/>
    </row>
    <row r="34" spans="1:51" s="4" customFormat="1" ht="14.4" x14ac:dyDescent="0.3">
      <c r="A34" s="10" t="s">
        <v>10</v>
      </c>
      <c r="B34" s="7">
        <f>SUM(C2:C32)</f>
        <v>0</v>
      </c>
      <c r="C34" s="45">
        <f>(B34/B77)-1</f>
        <v>-1</v>
      </c>
      <c r="D34" s="10"/>
      <c r="E34" s="10" t="s">
        <v>10</v>
      </c>
      <c r="F34" s="7">
        <f>SUM(G2:G32)</f>
        <v>0</v>
      </c>
      <c r="G34" s="45">
        <f>(F34/F77)-1</f>
        <v>-1</v>
      </c>
      <c r="H34" s="10"/>
      <c r="I34" s="10" t="s">
        <v>10</v>
      </c>
      <c r="J34" s="12">
        <f>IF(ISBLANK(K32), 0,SUM(K2:K32))</f>
        <v>0</v>
      </c>
      <c r="K34" s="45">
        <f>(J34/J77)-1</f>
        <v>-1</v>
      </c>
      <c r="L34" s="13"/>
      <c r="M34" s="10" t="s">
        <v>10</v>
      </c>
      <c r="N34" s="12">
        <f>IF(ISBLANK(O31), 0,SUM(O2:O32))</f>
        <v>0</v>
      </c>
      <c r="O34" s="45">
        <f>(N34/N77)-1</f>
        <v>-1</v>
      </c>
      <c r="P34" s="13"/>
      <c r="Q34" s="10" t="s">
        <v>10</v>
      </c>
      <c r="R34" s="12">
        <f>IF(ISBLANK(S32), 0,SUM(S2:S32))</f>
        <v>0</v>
      </c>
      <c r="S34" s="45">
        <f>(R34/R77)-1</f>
        <v>-1</v>
      </c>
      <c r="T34" s="13"/>
      <c r="U34" s="10" t="s">
        <v>10</v>
      </c>
      <c r="V34" s="12">
        <f>IF(ISBLANK(W31), 0,SUM(W2:W32))</f>
        <v>0</v>
      </c>
      <c r="W34" s="45">
        <f>(V34/V77)-1</f>
        <v>-1</v>
      </c>
      <c r="X34" s="13"/>
      <c r="Y34" s="10" t="s">
        <v>10</v>
      </c>
      <c r="Z34" s="12">
        <f>IF(ISBLANK(AA32), 0,SUM(AA2:AA32))</f>
        <v>0</v>
      </c>
      <c r="AA34" s="45">
        <f>(Z34/Z77)-1</f>
        <v>-1</v>
      </c>
      <c r="AB34" s="13"/>
      <c r="AC34" s="10" t="s">
        <v>10</v>
      </c>
      <c r="AD34" s="12">
        <f>IF(ISBLANK(AE32), 0,SUM(AE2:AE32))</f>
        <v>0</v>
      </c>
      <c r="AE34" s="45">
        <f>(AD34/AD77)-1</f>
        <v>-1</v>
      </c>
      <c r="AF34" s="13"/>
      <c r="AG34" s="10" t="s">
        <v>10</v>
      </c>
      <c r="AH34" s="12">
        <f>IF(ISBLANK(AI31), 0,SUM(AI2:AI32))</f>
        <v>0</v>
      </c>
      <c r="AI34" s="173">
        <f>(AH34/AH77)-1</f>
        <v>-1</v>
      </c>
      <c r="AJ34" s="130"/>
      <c r="AK34" s="128" t="s">
        <v>10</v>
      </c>
      <c r="AL34" s="129">
        <f>IF(ISBLANK(AM32), 0,SUM(AM2:AM32))</f>
        <v>0</v>
      </c>
      <c r="AM34" s="173">
        <f>(AL34/AL77)-1</f>
        <v>-1</v>
      </c>
      <c r="AN34" s="130"/>
      <c r="AO34" s="128" t="s">
        <v>10</v>
      </c>
      <c r="AP34" s="129">
        <f>IF(ISBLANK(AQ31), 0,SUM(AQ2:AQ32))</f>
        <v>0</v>
      </c>
      <c r="AQ34" s="173">
        <f>(AP34/AP77)-1</f>
        <v>-1</v>
      </c>
      <c r="AR34" s="130"/>
      <c r="AS34" s="128" t="s">
        <v>10</v>
      </c>
      <c r="AT34" s="129">
        <f>IF(ISBLANK(AU32), 0,SUM(AU2:AU32))</f>
        <v>0</v>
      </c>
      <c r="AU34" s="173">
        <f>(AT34/AT77)-1</f>
        <v>-1</v>
      </c>
      <c r="AV34" s="166"/>
      <c r="AW34" s="166"/>
      <c r="AX34" s="166"/>
      <c r="AY34" s="166"/>
    </row>
    <row r="35" spans="1:51" s="4" customFormat="1" ht="14.4" x14ac:dyDescent="0.3">
      <c r="A35" s="10" t="s">
        <v>14</v>
      </c>
      <c r="B35" s="7">
        <f>SUM(AU75, C2:C31)</f>
        <v>3.6242884250474283E-2</v>
      </c>
      <c r="C35" s="45">
        <f>(B35/B78)-1</f>
        <v>-0.99994739784579034</v>
      </c>
      <c r="D35" s="13"/>
      <c r="E35" s="10" t="s">
        <v>14</v>
      </c>
      <c r="F35" s="7">
        <f>SUM(C32, G2:G28)</f>
        <v>0</v>
      </c>
      <c r="G35" s="45">
        <f>(F35/F78)-1</f>
        <v>-1</v>
      </c>
      <c r="H35" s="13"/>
      <c r="I35" s="10" t="s">
        <v>14</v>
      </c>
      <c r="J35" s="12">
        <f>IF(J38=0,0,SUM(G29,K2:K31))</f>
        <v>0</v>
      </c>
      <c r="K35" s="45">
        <f>(J35/J78)-1</f>
        <v>-1</v>
      </c>
      <c r="L35" s="13"/>
      <c r="M35" s="10" t="s">
        <v>14</v>
      </c>
      <c r="N35" s="12">
        <f>IF(N38=0,0,SUM(K29,O2:O31))</f>
        <v>0</v>
      </c>
      <c r="O35" s="45">
        <f>(N35/N78)-1</f>
        <v>-1</v>
      </c>
      <c r="P35" s="13"/>
      <c r="Q35" s="10" t="s">
        <v>14</v>
      </c>
      <c r="R35" s="12">
        <f>IF(R38=0,0,SUM(O31,S2:S31))</f>
        <v>0</v>
      </c>
      <c r="S35" s="45">
        <f>(R35/R78)-1</f>
        <v>-1</v>
      </c>
      <c r="T35" s="13"/>
      <c r="U35" s="10" t="s">
        <v>14</v>
      </c>
      <c r="V35" s="12">
        <f>IF(V38=0,0,SUM(S32,W2:W30))</f>
        <v>0</v>
      </c>
      <c r="W35" s="45">
        <f>(V35/V78)-1</f>
        <v>-1</v>
      </c>
      <c r="X35" s="13"/>
      <c r="Y35" s="10" t="s">
        <v>14</v>
      </c>
      <c r="Z35" s="12">
        <f>IF(Z38=0,0,SUM(W31,AA2:AA31))</f>
        <v>0</v>
      </c>
      <c r="AA35" s="45">
        <f>(Z35/Z78)-1</f>
        <v>-1</v>
      </c>
      <c r="AB35" s="13"/>
      <c r="AC35" s="10" t="s">
        <v>14</v>
      </c>
      <c r="AD35" s="12">
        <f>IF(AD38=0,0,SUM(AA32,AE2:AE31))</f>
        <v>0</v>
      </c>
      <c r="AE35" s="45">
        <f>(AD35/AD78)-1</f>
        <v>-1</v>
      </c>
      <c r="AF35" s="13"/>
      <c r="AG35" s="10" t="s">
        <v>14</v>
      </c>
      <c r="AH35" s="12">
        <f>IF(AH38=0,0,SUM(AE32,AI2:AI30))</f>
        <v>0</v>
      </c>
      <c r="AI35" s="173">
        <f>(AH35/AH78)-1</f>
        <v>-1</v>
      </c>
      <c r="AJ35" s="130"/>
      <c r="AK35" s="128" t="s">
        <v>14</v>
      </c>
      <c r="AL35" s="129">
        <f>IF(AL38=0,0,SUM(AI31,AM2:AM31))</f>
        <v>0</v>
      </c>
      <c r="AM35" s="173">
        <f>(AL35/AL78)-1</f>
        <v>-1</v>
      </c>
      <c r="AN35" s="130"/>
      <c r="AO35" s="128" t="s">
        <v>14</v>
      </c>
      <c r="AP35" s="129">
        <f>IF(AP38=0,0,SUM(AM32,AQ2:AQ30))</f>
        <v>0</v>
      </c>
      <c r="AQ35" s="173"/>
      <c r="AR35" s="130"/>
      <c r="AS35" s="128" t="s">
        <v>14</v>
      </c>
      <c r="AT35" s="129">
        <f>IF(AT38=0,0,SUM(AQ31,AU2:AU31))</f>
        <v>0</v>
      </c>
      <c r="AU35" s="173">
        <f>(AT35/AT78)-1</f>
        <v>-1</v>
      </c>
      <c r="AV35" s="166"/>
      <c r="AW35" s="166"/>
      <c r="AX35" s="166"/>
      <c r="AY35" s="166"/>
    </row>
    <row r="36" spans="1:51" s="4" customFormat="1" ht="14.4" x14ac:dyDescent="0.3">
      <c r="A36" s="10" t="s">
        <v>11</v>
      </c>
      <c r="B36" s="7">
        <f>SUM(B35)</f>
        <v>3.6242884250474283E-2</v>
      </c>
      <c r="C36" s="45" t="e">
        <f>(B36/B79)-1</f>
        <v>#DIV/0!</v>
      </c>
      <c r="D36" s="13"/>
      <c r="E36" s="10" t="s">
        <v>11</v>
      </c>
      <c r="F36" s="7">
        <f>SUM(B36,F35)</f>
        <v>3.6242884250474283E-2</v>
      </c>
      <c r="G36" s="45" t="e">
        <f>(F36/F79)-1</f>
        <v>#DIV/0!</v>
      </c>
      <c r="H36" s="13"/>
      <c r="I36" s="10" t="s">
        <v>11</v>
      </c>
      <c r="J36" s="12">
        <f>IF(J38=0,0,SUM(F36,J35))</f>
        <v>3.6242884250474283E-2</v>
      </c>
      <c r="K36" s="45" t="e">
        <f>(J36/J79)-1</f>
        <v>#DIV/0!</v>
      </c>
      <c r="L36" s="13"/>
      <c r="M36" s="10" t="s">
        <v>11</v>
      </c>
      <c r="N36" s="12">
        <f>IF(N38=0,0,SUM(J36,N35))</f>
        <v>3.6242884250474283E-2</v>
      </c>
      <c r="O36" s="45" t="e">
        <f>(N36/N79)-1</f>
        <v>#DIV/0!</v>
      </c>
      <c r="P36" s="13"/>
      <c r="Q36" s="10" t="s">
        <v>11</v>
      </c>
      <c r="R36" s="12">
        <f>IF(R38=0,0,SUM(N36,R35))</f>
        <v>3.6242884250474283E-2</v>
      </c>
      <c r="S36" s="45" t="e">
        <f>(R36/R79)-1</f>
        <v>#DIV/0!</v>
      </c>
      <c r="T36" s="13"/>
      <c r="U36" s="10" t="s">
        <v>11</v>
      </c>
      <c r="V36" s="12">
        <f>IF(V38=0,0,SUM(R36,V35))</f>
        <v>3.6242884250474283E-2</v>
      </c>
      <c r="W36" s="45" t="e">
        <f>(V36/V79)-1</f>
        <v>#DIV/0!</v>
      </c>
      <c r="X36" s="13"/>
      <c r="Y36" s="10" t="s">
        <v>11</v>
      </c>
      <c r="Z36" s="12">
        <f>IF(Z38=0,0,SUM(V36,Z35))</f>
        <v>3.6242884250474283E-2</v>
      </c>
      <c r="AA36" s="45" t="e">
        <f>(Z36/Z79)-1</f>
        <v>#DIV/0!</v>
      </c>
      <c r="AB36" s="13"/>
      <c r="AC36" s="10" t="s">
        <v>11</v>
      </c>
      <c r="AD36" s="12">
        <f>IF(AD38=0,0,SUM(Z36,AD35))</f>
        <v>3.6242884250474283E-2</v>
      </c>
      <c r="AE36" s="45" t="e">
        <f>(AD36/AD79)-1</f>
        <v>#DIV/0!</v>
      </c>
      <c r="AF36" s="13"/>
      <c r="AG36" s="10" t="s">
        <v>11</v>
      </c>
      <c r="AH36" s="12">
        <f>IF(AH38=0,0,SUM(AD36,AH35))</f>
        <v>3.6242884250474283E-2</v>
      </c>
      <c r="AI36" s="173" t="e">
        <f>(AH36/AH79)-1</f>
        <v>#DIV/0!</v>
      </c>
      <c r="AJ36" s="130"/>
      <c r="AK36" s="128" t="s">
        <v>11</v>
      </c>
      <c r="AL36" s="129">
        <f>IF(AL38=0,0,SUM(AH36,AL35))</f>
        <v>3.6242884250474283E-2</v>
      </c>
      <c r="AM36" s="173" t="e">
        <f>(AL36/AL79)-1</f>
        <v>#DIV/0!</v>
      </c>
      <c r="AN36" s="130"/>
      <c r="AO36" s="128" t="s">
        <v>11</v>
      </c>
      <c r="AP36" s="129">
        <f>IF(AP38=0,0,SUM(AL36,AP35))</f>
        <v>3.6242884250474283E-2</v>
      </c>
      <c r="AQ36" s="173"/>
      <c r="AR36" s="130"/>
      <c r="AS36" s="128" t="s">
        <v>11</v>
      </c>
      <c r="AT36" s="129">
        <f>IF(AT38=0,0,SUM(AP36,AT35))</f>
        <v>3.6242884250474283E-2</v>
      </c>
      <c r="AU36" s="173" t="e">
        <f>(AT36/AT79)-1</f>
        <v>#DIV/0!</v>
      </c>
      <c r="AV36" s="166"/>
      <c r="AW36" s="166"/>
      <c r="AX36" s="166"/>
      <c r="AY36" s="166"/>
    </row>
    <row r="37" spans="1:51" s="4" customFormat="1" ht="14.4" x14ac:dyDescent="0.3">
      <c r="A37" s="10" t="s">
        <v>1011</v>
      </c>
      <c r="B37" s="7">
        <f>B35/(COUNT(A2:A32)/7)</f>
        <v>8.1838770888167725E-3</v>
      </c>
      <c r="C37" s="15">
        <f>VLOOKUP(MONTH(A2),'Boarding Checkouts'!$L:$P,5,FALSE)</f>
        <v>54.94</v>
      </c>
      <c r="D37" s="13"/>
      <c r="E37" s="10" t="s">
        <v>1011</v>
      </c>
      <c r="F37" s="7">
        <f>F35/(COUNT(E2:E32)/7)</f>
        <v>0</v>
      </c>
      <c r="G37" s="15">
        <f>VLOOKUP(MONTH(E2),'Boarding Checkouts'!$L:$P,5,FALSE)</f>
        <v>54.65</v>
      </c>
      <c r="H37" s="13"/>
      <c r="I37" s="10" t="s">
        <v>1011</v>
      </c>
      <c r="J37" s="12">
        <f>IF(J38=0,0,J35/(COUNT(I2:I32)/7))</f>
        <v>0</v>
      </c>
      <c r="K37" s="15">
        <f>VLOOKUP(MONTH(I2),'Boarding Checkouts'!$L:$P,5,FALSE)</f>
        <v>52.29</v>
      </c>
      <c r="L37" s="13"/>
      <c r="M37" s="10" t="s">
        <v>1011</v>
      </c>
      <c r="N37" s="12">
        <f>IF(N38=0,0,N35/(COUNT(M2:M32)/7))</f>
        <v>0</v>
      </c>
      <c r="O37" s="15">
        <f>VLOOKUP(MONTH(M2),'Boarding Checkouts'!$L:$P,5,FALSE)</f>
        <v>55.13</v>
      </c>
      <c r="P37" s="13"/>
      <c r="Q37" s="10" t="s">
        <v>1011</v>
      </c>
      <c r="R37" s="12">
        <f>IF(R38=0,0,R35/(COUNT(Q2:Q32)/7))</f>
        <v>0</v>
      </c>
      <c r="S37" s="15">
        <f>VLOOKUP(MONTH(Q2),'Boarding Checkouts'!$L:$P,5,FALSE)</f>
        <v>57</v>
      </c>
      <c r="T37" s="13"/>
      <c r="U37" s="10" t="s">
        <v>1011</v>
      </c>
      <c r="V37" s="12">
        <f>IF(V38=0,0,V35/(COUNT(U2:U32)/7))</f>
        <v>0</v>
      </c>
      <c r="W37" s="15">
        <f>VLOOKUP(MONTH(U2),'Boarding Checkouts'!$L:$P,5,FALSE)</f>
        <v>55.64</v>
      </c>
      <c r="X37" s="13"/>
      <c r="Y37" s="10" t="s">
        <v>1011</v>
      </c>
      <c r="Z37" s="12">
        <f>IF(Z38=0,0,Z35/(COUNT(Y2:Y32)/7))</f>
        <v>0</v>
      </c>
      <c r="AA37" s="15">
        <f>VLOOKUP(MONTH(Y2),'Boarding Checkouts'!$L:$P,5,FALSE)</f>
        <v>54.56</v>
      </c>
      <c r="AB37" s="13"/>
      <c r="AC37" s="10" t="s">
        <v>1011</v>
      </c>
      <c r="AD37" s="12">
        <f>IF(AD38=0,0,AD35/(COUNT(AC2:AC32)/7))</f>
        <v>0</v>
      </c>
      <c r="AE37" s="15">
        <f>VLOOKUP(MONTH(AC2),'Boarding Checkouts'!$L:$P,5,FALSE)</f>
        <v>56.34</v>
      </c>
      <c r="AF37" s="13"/>
      <c r="AG37" s="10" t="s">
        <v>1011</v>
      </c>
      <c r="AH37" s="12">
        <f>IF(AH38=0,0,AH35/(COUNT(AG2:AG32)/7))</f>
        <v>0</v>
      </c>
      <c r="AI37" s="127">
        <f>VLOOKUP(MONTH(AG2),'Boarding Checkouts'!$L:$P,5,FALSE)</f>
        <v>54.75</v>
      </c>
      <c r="AJ37" s="130"/>
      <c r="AK37" s="128" t="s">
        <v>1011</v>
      </c>
      <c r="AL37" s="129">
        <f>IF(AL38=0,0,AL35/(COUNT(AK2:AK32)/7))</f>
        <v>0</v>
      </c>
      <c r="AM37" s="127">
        <f>VLOOKUP(MONTH(AK2),'Boarding Checkouts'!$L:$P,5,FALSE)</f>
        <v>56.46</v>
      </c>
      <c r="AN37" s="130"/>
      <c r="AO37" s="128" t="s">
        <v>1011</v>
      </c>
      <c r="AP37" s="129">
        <f>IF(AP38=0,0,AP35/(COUNT(AO2:AO32)/7))</f>
        <v>0</v>
      </c>
      <c r="AQ37" s="127">
        <f>VLOOKUP(MONTH(AO2),'Boarding Checkouts'!$L:$P,5,FALSE)</f>
        <v>56.71</v>
      </c>
      <c r="AR37" s="130"/>
      <c r="AS37" s="128" t="s">
        <v>1011</v>
      </c>
      <c r="AT37" s="129">
        <f>IF(AT38=0,0,AT35/(COUNT(AS2:AS32)/7))</f>
        <v>0</v>
      </c>
      <c r="AU37" s="127">
        <f>VLOOKUP(MONTH(AS2),'Boarding Checkouts'!$L:$P,5,FALSE)</f>
        <v>58.42</v>
      </c>
      <c r="AV37" s="166"/>
      <c r="AW37" s="166"/>
      <c r="AX37" s="166"/>
      <c r="AY37" s="166"/>
    </row>
    <row r="38" spans="1:51" s="4" customFormat="1" ht="14.4" x14ac:dyDescent="0.3">
      <c r="A38" s="10" t="s">
        <v>12</v>
      </c>
      <c r="B38" s="7">
        <f>VLOOKUP(MONTH(A2),'Boarding Checkouts'!$L:$P,3,FALSE)</f>
        <v>689</v>
      </c>
      <c r="C38" s="12">
        <f>VLOOKUP(MONTH(A2),'Boarding Checkouts'!$L:$P,4,FALSE)</f>
        <v>37852.699999999997</v>
      </c>
      <c r="D38" s="13"/>
      <c r="E38" s="10" t="s">
        <v>12</v>
      </c>
      <c r="F38" s="7">
        <f>VLOOKUP(MONTH(E2),'Boarding Checkouts'!$L:$P,3,FALSE)</f>
        <v>722</v>
      </c>
      <c r="G38" s="12">
        <f>VLOOKUP(MONTH(E2),'Boarding Checkouts'!$L:$P,4,FALSE)</f>
        <v>39454.699999999997</v>
      </c>
      <c r="H38" s="13"/>
      <c r="I38" s="10" t="s">
        <v>12</v>
      </c>
      <c r="J38" s="12">
        <f>VLOOKUP(MONTH(I2),'Boarding Checkouts'!$L:$P,3,FALSE)</f>
        <v>1190</v>
      </c>
      <c r="K38" s="12">
        <f>VLOOKUP(MONTH(I2),'Boarding Checkouts'!$L:$P,4,FALSE)</f>
        <v>62228.38</v>
      </c>
      <c r="L38" s="13"/>
      <c r="M38" s="10" t="s">
        <v>12</v>
      </c>
      <c r="N38" s="12">
        <f>VLOOKUP(MONTH(M2),'Boarding Checkouts'!$L:$P,3,FALSE)</f>
        <v>984</v>
      </c>
      <c r="O38" s="12">
        <f>VLOOKUP(MONTH(M2),'Boarding Checkouts'!$L:$P,4,FALSE)</f>
        <v>54247</v>
      </c>
      <c r="P38" s="13"/>
      <c r="Q38" s="10" t="s">
        <v>12</v>
      </c>
      <c r="R38" s="12">
        <f>VLOOKUP(MONTH(Q2),'Boarding Checkouts'!$L:$P,3,FALSE)</f>
        <v>774</v>
      </c>
      <c r="S38" s="12">
        <f>VLOOKUP(MONTH(Q2),'Boarding Checkouts'!$L:$P,4,FALSE)</f>
        <v>44115.630000000005</v>
      </c>
      <c r="T38" s="13"/>
      <c r="U38" s="10" t="s">
        <v>12</v>
      </c>
      <c r="V38" s="12">
        <f>VLOOKUP(MONTH(U2),'Boarding Checkouts'!$L:$P,3,FALSE)</f>
        <v>745</v>
      </c>
      <c r="W38" s="12">
        <f>VLOOKUP(MONTH(U2),'Boarding Checkouts'!$L:$P,4,FALSE)</f>
        <v>41451.020000000004</v>
      </c>
      <c r="X38" s="13"/>
      <c r="Y38" s="10" t="s">
        <v>12</v>
      </c>
      <c r="Z38" s="12">
        <f>VLOOKUP(MONTH(Y2),'Boarding Checkouts'!$L:$P,3,FALSE)</f>
        <v>1248</v>
      </c>
      <c r="AA38" s="12">
        <f>VLOOKUP(MONTH(Y2),'Boarding Checkouts'!$L:$P,4,FALSE)</f>
        <v>68094.42</v>
      </c>
      <c r="AB38" s="13"/>
      <c r="AC38" s="10" t="s">
        <v>12</v>
      </c>
      <c r="AD38" s="12">
        <f>VLOOKUP(MONTH(AC2),'Boarding Checkouts'!$L:$P,3,FALSE)</f>
        <v>1126</v>
      </c>
      <c r="AE38" s="12">
        <f>VLOOKUP(MONTH(AC2),'Boarding Checkouts'!$L:$P,4,FALSE)</f>
        <v>63436.84</v>
      </c>
      <c r="AF38" s="13"/>
      <c r="AG38" s="10" t="s">
        <v>12</v>
      </c>
      <c r="AH38" s="12">
        <f>VLOOKUP(MONTH(AG2),'Boarding Checkouts'!$L:$P,3,FALSE)</f>
        <v>890</v>
      </c>
      <c r="AI38" s="129">
        <f>VLOOKUP(MONTH(AG2),'Boarding Checkouts'!$L:$P,4,FALSE)</f>
        <v>48727.360000000008</v>
      </c>
      <c r="AJ38" s="130"/>
      <c r="AK38" s="128" t="s">
        <v>12</v>
      </c>
      <c r="AL38" s="129">
        <f>VLOOKUP(MONTH(AK2),'Boarding Checkouts'!$L:$P,3,FALSE)</f>
        <v>701</v>
      </c>
      <c r="AM38" s="129">
        <f>VLOOKUP(MONTH(AK2),'Boarding Checkouts'!$L:$P,4,FALSE)</f>
        <v>39578.379999999997</v>
      </c>
      <c r="AN38" s="130"/>
      <c r="AO38" s="128" t="s">
        <v>12</v>
      </c>
      <c r="AP38" s="129">
        <f>VLOOKUP(MONTH(AO2),'Boarding Checkouts'!$L:$P,3,FALSE)</f>
        <v>686</v>
      </c>
      <c r="AQ38" s="129">
        <f>VLOOKUP(MONTH(AO2),'Boarding Checkouts'!$L:$P,4,FALSE)</f>
        <v>38905.599999999999</v>
      </c>
      <c r="AR38" s="130"/>
      <c r="AS38" s="128" t="s">
        <v>12</v>
      </c>
      <c r="AT38" s="129">
        <f>VLOOKUP(MONTH(AS2),'Boarding Checkouts'!$L:$P,3,FALSE)</f>
        <v>412</v>
      </c>
      <c r="AU38" s="129">
        <f>VLOOKUP(MONTH(AS2),'Boarding Checkouts'!$L:$P,4,FALSE)</f>
        <v>24070.65</v>
      </c>
      <c r="AV38" s="166"/>
      <c r="AW38" s="166"/>
      <c r="AX38" s="166"/>
      <c r="AY38" s="166"/>
    </row>
    <row r="39" spans="1:51" s="4" customFormat="1" ht="14.4" x14ac:dyDescent="0.3">
      <c r="A39" s="10" t="s">
        <v>13</v>
      </c>
      <c r="B39" s="12">
        <f>B38</f>
        <v>689</v>
      </c>
      <c r="C39" s="12">
        <f>SUM(C38)</f>
        <v>37852.699999999997</v>
      </c>
      <c r="D39" s="13"/>
      <c r="E39" s="10" t="s">
        <v>13</v>
      </c>
      <c r="F39" s="12">
        <f>SUM(B39,F38)</f>
        <v>1411</v>
      </c>
      <c r="G39" s="12">
        <f>SUM(C39,G38)</f>
        <v>77307.399999999994</v>
      </c>
      <c r="H39" s="13"/>
      <c r="I39" s="10" t="s">
        <v>13</v>
      </c>
      <c r="J39" s="12">
        <f>IF(J38=0,0,SUM(F39,J38))</f>
        <v>2601</v>
      </c>
      <c r="K39" s="12">
        <f>IF(J38=0,0,SUM(G39,K38))</f>
        <v>139535.78</v>
      </c>
      <c r="L39" s="13"/>
      <c r="M39" s="10" t="s">
        <v>13</v>
      </c>
      <c r="N39" s="12">
        <f>IF(N38=0,0,SUM(J39,N38))</f>
        <v>3585</v>
      </c>
      <c r="O39" s="12">
        <f>IF(N38=0,0,SUM(K39,O38))</f>
        <v>193782.78</v>
      </c>
      <c r="P39" s="13"/>
      <c r="Q39" s="10" t="s">
        <v>13</v>
      </c>
      <c r="R39" s="12">
        <f>IF(R38=0,0,SUM(N39,R38))</f>
        <v>4359</v>
      </c>
      <c r="S39" s="12">
        <f>IF(R38=0,0,SUM(O39,S38))</f>
        <v>237898.41</v>
      </c>
      <c r="T39" s="13"/>
      <c r="U39" s="10" t="s">
        <v>13</v>
      </c>
      <c r="V39" s="12">
        <f>IF(V38=0,0,SUM(R39,V38))</f>
        <v>5104</v>
      </c>
      <c r="W39" s="12">
        <f>IF(V38=0,0,SUM(S39,W38))</f>
        <v>279349.43</v>
      </c>
      <c r="X39" s="13"/>
      <c r="Y39" s="10" t="s">
        <v>13</v>
      </c>
      <c r="Z39" s="12">
        <f>IF(Z38=0,0,SUM(V39,Z38))</f>
        <v>6352</v>
      </c>
      <c r="AA39" s="12">
        <f>IF(Z38=0,0,SUM(W39,AA38))</f>
        <v>347443.85</v>
      </c>
      <c r="AB39" s="13"/>
      <c r="AC39" s="10" t="s">
        <v>13</v>
      </c>
      <c r="AD39" s="12">
        <f>IF(AD38=0,0,SUM(Z39,AD38))</f>
        <v>7478</v>
      </c>
      <c r="AE39" s="12">
        <f>IF(AD38=0,0,SUM(AA39,AE38))</f>
        <v>410880.68999999994</v>
      </c>
      <c r="AF39" s="13"/>
      <c r="AG39" s="10" t="s">
        <v>13</v>
      </c>
      <c r="AH39" s="12">
        <f>IF(AH38=0,0,SUM(AD39,AH38))</f>
        <v>8368</v>
      </c>
      <c r="AI39" s="129">
        <f>IF(AH38=0,0,SUM(AE39,AI38))</f>
        <v>459608.04999999993</v>
      </c>
      <c r="AJ39" s="130"/>
      <c r="AK39" s="128" t="s">
        <v>13</v>
      </c>
      <c r="AL39" s="129">
        <f>IF(AL38=0,0,SUM(AH39,AL38))</f>
        <v>9069</v>
      </c>
      <c r="AM39" s="129">
        <f>IF(AL38=0,0,SUM(AI39,AM38))</f>
        <v>499186.42999999993</v>
      </c>
      <c r="AN39" s="130"/>
      <c r="AO39" s="128" t="s">
        <v>13</v>
      </c>
      <c r="AP39" s="129">
        <f>IF(AP38=0,0,SUM(AL39,AP38))</f>
        <v>9755</v>
      </c>
      <c r="AQ39" s="129">
        <f>IF(AP38=0,0,SUM(AM39,AQ38))</f>
        <v>538092.02999999991</v>
      </c>
      <c r="AR39" s="130"/>
      <c r="AS39" s="128" t="s">
        <v>13</v>
      </c>
      <c r="AT39" s="129">
        <f>IF(AT38=0,0,SUM(AP39,AT38))</f>
        <v>10167</v>
      </c>
      <c r="AU39" s="129">
        <f>IF(AT38=0,0,SUM(AQ39,AU38))</f>
        <v>562162.67999999993</v>
      </c>
      <c r="AV39" s="166"/>
      <c r="AW39" s="166"/>
      <c r="AX39" s="166"/>
      <c r="AY39" s="166"/>
    </row>
    <row r="40" spans="1:51" s="4" customFormat="1" ht="14.4" x14ac:dyDescent="0.3">
      <c r="A40" s="1"/>
      <c r="B40" s="2"/>
      <c r="C40" s="3"/>
      <c r="E40" s="1"/>
      <c r="F40" s="2"/>
      <c r="G40" s="3"/>
      <c r="I40" s="1"/>
      <c r="J40" s="2"/>
      <c r="K40" s="3"/>
      <c r="M40" s="1"/>
      <c r="N40" s="2"/>
      <c r="O40" s="3"/>
      <c r="Q40" s="1"/>
      <c r="R40" s="2"/>
      <c r="S40" s="3"/>
      <c r="U40" s="1"/>
      <c r="V40" s="2"/>
      <c r="W40" s="3"/>
      <c r="Y40" s="1"/>
      <c r="Z40" s="2"/>
      <c r="AA40" s="3"/>
      <c r="AC40" s="1"/>
      <c r="AD40" s="2"/>
      <c r="AE40" s="3"/>
      <c r="AG40" s="1"/>
      <c r="AH40" s="2"/>
      <c r="AI40" s="165"/>
      <c r="AJ40" s="166"/>
      <c r="AK40" s="167"/>
      <c r="AL40" s="168"/>
      <c r="AM40" s="165"/>
      <c r="AN40" s="166"/>
      <c r="AO40" s="167"/>
      <c r="AP40" s="168"/>
      <c r="AQ40" s="165"/>
      <c r="AR40" s="166"/>
      <c r="AS40" s="167"/>
      <c r="AT40" s="168"/>
      <c r="AU40" s="165"/>
      <c r="AV40" s="166"/>
      <c r="AW40" s="166"/>
      <c r="AX40" s="166"/>
      <c r="AY40" s="166"/>
    </row>
    <row r="41" spans="1:51" s="8" customFormat="1" x14ac:dyDescent="0.3">
      <c r="A41" s="5">
        <v>43466</v>
      </c>
      <c r="B41" s="6" t="s">
        <v>3</v>
      </c>
      <c r="C41" s="7">
        <v>17</v>
      </c>
      <c r="E41" s="5">
        <v>43497</v>
      </c>
      <c r="F41" s="6" t="s">
        <v>4</v>
      </c>
      <c r="G41" s="7">
        <v>22</v>
      </c>
      <c r="I41" s="5">
        <v>43525</v>
      </c>
      <c r="J41" s="6" t="s">
        <v>4</v>
      </c>
      <c r="K41" s="7">
        <v>74</v>
      </c>
      <c r="M41" s="5">
        <v>43556</v>
      </c>
      <c r="N41" s="6" t="s">
        <v>5</v>
      </c>
      <c r="O41" s="7">
        <v>19</v>
      </c>
      <c r="Q41" s="5">
        <v>43586</v>
      </c>
      <c r="R41" s="6" t="s">
        <v>6</v>
      </c>
      <c r="S41" s="7">
        <v>17</v>
      </c>
      <c r="U41" s="5">
        <v>43617</v>
      </c>
      <c r="V41" s="6" t="s">
        <v>7</v>
      </c>
      <c r="W41" s="7">
        <v>28</v>
      </c>
      <c r="Y41" s="5">
        <v>43647</v>
      </c>
      <c r="Z41" s="6" t="s">
        <v>5</v>
      </c>
      <c r="AA41" s="7">
        <v>29</v>
      </c>
      <c r="AC41" s="5">
        <v>43678</v>
      </c>
      <c r="AD41" s="6" t="s">
        <v>8</v>
      </c>
      <c r="AE41" s="7">
        <v>34</v>
      </c>
      <c r="AG41" s="5">
        <v>43709</v>
      </c>
      <c r="AH41" s="6" t="s">
        <v>9</v>
      </c>
      <c r="AI41" s="157">
        <v>55</v>
      </c>
      <c r="AJ41" s="169"/>
      <c r="AK41" s="170">
        <v>43739</v>
      </c>
      <c r="AL41" s="171" t="s">
        <v>3</v>
      </c>
      <c r="AM41" s="20">
        <v>8</v>
      </c>
      <c r="AN41" s="169"/>
      <c r="AO41" s="170">
        <v>43770</v>
      </c>
      <c r="AP41" s="171" t="s">
        <v>4</v>
      </c>
      <c r="AQ41" s="157">
        <v>26</v>
      </c>
      <c r="AR41" s="169"/>
      <c r="AS41" s="170">
        <v>43800</v>
      </c>
      <c r="AT41" s="171" t="s">
        <v>9</v>
      </c>
      <c r="AU41" s="157">
        <v>22</v>
      </c>
      <c r="AV41" s="169"/>
      <c r="AW41" s="169"/>
      <c r="AX41" s="169"/>
      <c r="AY41" s="169"/>
    </row>
    <row r="42" spans="1:51" s="8" customFormat="1" ht="13.05" x14ac:dyDescent="0.3">
      <c r="A42" s="5">
        <v>43467</v>
      </c>
      <c r="B42" s="6" t="s">
        <v>6</v>
      </c>
      <c r="C42" s="7">
        <v>16</v>
      </c>
      <c r="E42" s="5">
        <v>43498</v>
      </c>
      <c r="F42" s="6" t="s">
        <v>7</v>
      </c>
      <c r="G42" s="7">
        <v>23</v>
      </c>
      <c r="I42" s="5">
        <v>43526</v>
      </c>
      <c r="J42" s="6" t="s">
        <v>7</v>
      </c>
      <c r="K42" s="7">
        <v>55</v>
      </c>
      <c r="M42" s="5">
        <v>43557</v>
      </c>
      <c r="N42" s="6" t="s">
        <v>3</v>
      </c>
      <c r="O42" s="7">
        <v>18</v>
      </c>
      <c r="Q42" s="5">
        <v>43587</v>
      </c>
      <c r="R42" s="6" t="s">
        <v>8</v>
      </c>
      <c r="S42" s="7">
        <v>14</v>
      </c>
      <c r="U42" s="5">
        <v>43618</v>
      </c>
      <c r="V42" s="6" t="s">
        <v>9</v>
      </c>
      <c r="W42" s="7">
        <v>17</v>
      </c>
      <c r="Y42" s="5">
        <v>43648</v>
      </c>
      <c r="Z42" s="6" t="s">
        <v>3</v>
      </c>
      <c r="AA42" s="7">
        <v>28</v>
      </c>
      <c r="AC42" s="5">
        <v>43679</v>
      </c>
      <c r="AD42" s="6" t="s">
        <v>4</v>
      </c>
      <c r="AE42" s="7">
        <v>62</v>
      </c>
      <c r="AG42" s="5">
        <v>43710</v>
      </c>
      <c r="AH42" s="6" t="s">
        <v>5</v>
      </c>
      <c r="AI42" s="157">
        <v>19</v>
      </c>
      <c r="AJ42" s="169"/>
      <c r="AK42" s="170">
        <v>43740</v>
      </c>
      <c r="AL42" s="171" t="s">
        <v>6</v>
      </c>
      <c r="AM42" s="157">
        <v>14</v>
      </c>
      <c r="AN42" s="169"/>
      <c r="AO42" s="170">
        <v>43771</v>
      </c>
      <c r="AP42" s="171" t="s">
        <v>7</v>
      </c>
      <c r="AQ42" s="157">
        <v>29</v>
      </c>
      <c r="AR42" s="169"/>
      <c r="AS42" s="170">
        <v>43801</v>
      </c>
      <c r="AT42" s="171" t="s">
        <v>5</v>
      </c>
      <c r="AU42" s="157">
        <v>10</v>
      </c>
      <c r="AV42" s="169"/>
      <c r="AW42" s="169"/>
      <c r="AX42" s="169"/>
      <c r="AY42" s="169"/>
    </row>
    <row r="43" spans="1:51" s="8" customFormat="1" ht="13.05" x14ac:dyDescent="0.3">
      <c r="A43" s="5">
        <v>43468</v>
      </c>
      <c r="B43" s="6" t="s">
        <v>8</v>
      </c>
      <c r="C43" s="7">
        <v>20</v>
      </c>
      <c r="E43" s="5">
        <v>43499</v>
      </c>
      <c r="F43" s="6" t="s">
        <v>9</v>
      </c>
      <c r="G43" s="7">
        <v>19</v>
      </c>
      <c r="I43" s="5">
        <v>43527</v>
      </c>
      <c r="J43" s="6" t="s">
        <v>9</v>
      </c>
      <c r="K43" s="7">
        <v>29</v>
      </c>
      <c r="M43" s="5">
        <v>43558</v>
      </c>
      <c r="N43" s="6" t="s">
        <v>6</v>
      </c>
      <c r="O43" s="7">
        <v>12</v>
      </c>
      <c r="Q43" s="5">
        <v>43588</v>
      </c>
      <c r="R43" s="6" t="s">
        <v>4</v>
      </c>
      <c r="S43" s="7">
        <v>23</v>
      </c>
      <c r="U43" s="5">
        <v>43619</v>
      </c>
      <c r="V43" s="6" t="s">
        <v>5</v>
      </c>
      <c r="W43" s="7">
        <v>14</v>
      </c>
      <c r="Y43" s="5">
        <v>43649</v>
      </c>
      <c r="Z43" s="6" t="s">
        <v>6</v>
      </c>
      <c r="AA43" s="7">
        <v>57</v>
      </c>
      <c r="AC43" s="5">
        <v>43680</v>
      </c>
      <c r="AD43" s="6" t="s">
        <v>7</v>
      </c>
      <c r="AE43" s="7">
        <v>64</v>
      </c>
      <c r="AG43" s="5">
        <v>43711</v>
      </c>
      <c r="AH43" s="6" t="s">
        <v>3</v>
      </c>
      <c r="AI43" s="20">
        <v>7</v>
      </c>
      <c r="AJ43" s="169"/>
      <c r="AK43" s="170">
        <v>43741</v>
      </c>
      <c r="AL43" s="171" t="s">
        <v>8</v>
      </c>
      <c r="AM43" s="157">
        <v>22</v>
      </c>
      <c r="AN43" s="169"/>
      <c r="AO43" s="170">
        <v>43772</v>
      </c>
      <c r="AP43" s="171" t="s">
        <v>9</v>
      </c>
      <c r="AQ43" s="157">
        <v>18</v>
      </c>
      <c r="AR43" s="169"/>
      <c r="AS43" s="170">
        <v>43802</v>
      </c>
      <c r="AT43" s="171" t="s">
        <v>3</v>
      </c>
      <c r="AU43" s="157">
        <v>12</v>
      </c>
      <c r="AV43" s="169"/>
      <c r="AW43" s="169"/>
      <c r="AX43" s="169"/>
      <c r="AY43" s="169"/>
    </row>
    <row r="44" spans="1:51" s="8" customFormat="1" ht="13.05" x14ac:dyDescent="0.3">
      <c r="A44" s="5">
        <v>43469</v>
      </c>
      <c r="B44" s="6" t="s">
        <v>4</v>
      </c>
      <c r="C44" s="7">
        <v>19</v>
      </c>
      <c r="E44" s="5">
        <v>43500</v>
      </c>
      <c r="F44" s="6" t="s">
        <v>5</v>
      </c>
      <c r="G44" s="7">
        <v>11</v>
      </c>
      <c r="I44" s="5">
        <v>43528</v>
      </c>
      <c r="J44" s="6" t="s">
        <v>5</v>
      </c>
      <c r="K44" s="7">
        <v>22</v>
      </c>
      <c r="M44" s="5">
        <v>43559</v>
      </c>
      <c r="N44" s="6" t="s">
        <v>8</v>
      </c>
      <c r="O44" s="7">
        <v>14</v>
      </c>
      <c r="Q44" s="5">
        <v>43589</v>
      </c>
      <c r="R44" s="6" t="s">
        <v>7</v>
      </c>
      <c r="S44" s="7">
        <v>24</v>
      </c>
      <c r="U44" s="5">
        <v>43620</v>
      </c>
      <c r="V44" s="6" t="s">
        <v>3</v>
      </c>
      <c r="W44" s="7">
        <v>21</v>
      </c>
      <c r="Y44" s="5">
        <v>43650</v>
      </c>
      <c r="Z44" s="6" t="s">
        <v>8</v>
      </c>
      <c r="AA44" s="7">
        <v>70</v>
      </c>
      <c r="AC44" s="5">
        <v>43681</v>
      </c>
      <c r="AD44" s="6" t="s">
        <v>9</v>
      </c>
      <c r="AE44" s="7">
        <v>33</v>
      </c>
      <c r="AG44" s="5">
        <v>43712</v>
      </c>
      <c r="AH44" s="6" t="s">
        <v>6</v>
      </c>
      <c r="AI44" s="157">
        <v>12</v>
      </c>
      <c r="AJ44" s="169"/>
      <c r="AK44" s="170">
        <v>43742</v>
      </c>
      <c r="AL44" s="171" t="s">
        <v>4</v>
      </c>
      <c r="AM44" s="157">
        <v>37</v>
      </c>
      <c r="AN44" s="169"/>
      <c r="AO44" s="170">
        <v>43773</v>
      </c>
      <c r="AP44" s="171" t="s">
        <v>5</v>
      </c>
      <c r="AQ44" s="157">
        <v>15</v>
      </c>
      <c r="AR44" s="169"/>
      <c r="AS44" s="170">
        <v>43803</v>
      </c>
      <c r="AT44" s="171" t="s">
        <v>6</v>
      </c>
      <c r="AU44" s="157">
        <v>14</v>
      </c>
      <c r="AV44" s="169"/>
      <c r="AW44" s="169"/>
      <c r="AX44" s="169"/>
      <c r="AY44" s="169"/>
    </row>
    <row r="45" spans="1:51" s="8" customFormat="1" ht="13.05" x14ac:dyDescent="0.3">
      <c r="A45" s="5">
        <v>43470</v>
      </c>
      <c r="B45" s="6" t="s">
        <v>7</v>
      </c>
      <c r="C45" s="7">
        <v>23</v>
      </c>
      <c r="E45" s="5">
        <v>43501</v>
      </c>
      <c r="F45" s="6" t="s">
        <v>3</v>
      </c>
      <c r="G45" s="7">
        <v>11</v>
      </c>
      <c r="I45" s="5">
        <v>43529</v>
      </c>
      <c r="J45" s="6" t="s">
        <v>3</v>
      </c>
      <c r="K45" s="7">
        <v>19</v>
      </c>
      <c r="M45" s="5">
        <v>43560</v>
      </c>
      <c r="N45" s="6" t="s">
        <v>4</v>
      </c>
      <c r="O45" s="7">
        <v>18</v>
      </c>
      <c r="Q45" s="5">
        <v>43590</v>
      </c>
      <c r="R45" s="6" t="s">
        <v>9</v>
      </c>
      <c r="S45" s="7">
        <v>16</v>
      </c>
      <c r="U45" s="5">
        <v>43621</v>
      </c>
      <c r="V45" s="6" t="s">
        <v>6</v>
      </c>
      <c r="W45" s="7">
        <v>20</v>
      </c>
      <c r="Y45" s="5">
        <v>43651</v>
      </c>
      <c r="Z45" s="6" t="s">
        <v>4</v>
      </c>
      <c r="AA45" s="7">
        <v>72</v>
      </c>
      <c r="AC45" s="5">
        <v>43682</v>
      </c>
      <c r="AD45" s="6" t="s">
        <v>5</v>
      </c>
      <c r="AE45" s="7">
        <v>29</v>
      </c>
      <c r="AG45" s="5">
        <v>43713</v>
      </c>
      <c r="AH45" s="6" t="s">
        <v>8</v>
      </c>
      <c r="AI45" s="157">
        <v>17</v>
      </c>
      <c r="AJ45" s="169"/>
      <c r="AK45" s="170">
        <v>43743</v>
      </c>
      <c r="AL45" s="171" t="s">
        <v>7</v>
      </c>
      <c r="AM45" s="157">
        <v>50</v>
      </c>
      <c r="AN45" s="169"/>
      <c r="AO45" s="170">
        <v>43774</v>
      </c>
      <c r="AP45" s="171" t="s">
        <v>3</v>
      </c>
      <c r="AQ45" s="157">
        <v>12</v>
      </c>
      <c r="AR45" s="169"/>
      <c r="AS45" s="170">
        <v>43804</v>
      </c>
      <c r="AT45" s="171" t="s">
        <v>8</v>
      </c>
      <c r="AU45" s="157">
        <v>16</v>
      </c>
      <c r="AV45" s="169"/>
      <c r="AW45" s="169"/>
      <c r="AX45" s="169"/>
      <c r="AY45" s="169"/>
    </row>
    <row r="46" spans="1:51" s="8" customFormat="1" ht="13.05" x14ac:dyDescent="0.3">
      <c r="A46" s="5">
        <v>43471</v>
      </c>
      <c r="B46" s="6" t="s">
        <v>9</v>
      </c>
      <c r="C46" s="7">
        <v>19</v>
      </c>
      <c r="E46" s="5">
        <v>43502</v>
      </c>
      <c r="F46" s="6" t="s">
        <v>6</v>
      </c>
      <c r="G46" s="7">
        <v>15</v>
      </c>
      <c r="I46" s="5">
        <v>43530</v>
      </c>
      <c r="J46" s="6" t="s">
        <v>6</v>
      </c>
      <c r="K46" s="7">
        <v>18</v>
      </c>
      <c r="M46" s="5">
        <v>43561</v>
      </c>
      <c r="N46" s="6" t="s">
        <v>7</v>
      </c>
      <c r="O46" s="7">
        <v>17</v>
      </c>
      <c r="Q46" s="5">
        <v>43591</v>
      </c>
      <c r="R46" s="6" t="s">
        <v>5</v>
      </c>
      <c r="S46" s="7">
        <v>14</v>
      </c>
      <c r="U46" s="5">
        <v>43622</v>
      </c>
      <c r="V46" s="6" t="s">
        <v>8</v>
      </c>
      <c r="W46" s="7">
        <v>24</v>
      </c>
      <c r="Y46" s="5">
        <v>43652</v>
      </c>
      <c r="Z46" s="6" t="s">
        <v>7</v>
      </c>
      <c r="AA46" s="7">
        <v>55</v>
      </c>
      <c r="AC46" s="5">
        <v>43683</v>
      </c>
      <c r="AD46" s="6" t="s">
        <v>3</v>
      </c>
      <c r="AE46" s="7">
        <v>30</v>
      </c>
      <c r="AG46" s="5">
        <v>43714</v>
      </c>
      <c r="AH46" s="6" t="s">
        <v>4</v>
      </c>
      <c r="AI46" s="157">
        <v>29</v>
      </c>
      <c r="AJ46" s="169"/>
      <c r="AK46" s="170">
        <v>43744</v>
      </c>
      <c r="AL46" s="171" t="s">
        <v>9</v>
      </c>
      <c r="AM46" s="157">
        <v>24</v>
      </c>
      <c r="AN46" s="169"/>
      <c r="AO46" s="170">
        <v>43775</v>
      </c>
      <c r="AP46" s="171" t="s">
        <v>6</v>
      </c>
      <c r="AQ46" s="157">
        <v>18</v>
      </c>
      <c r="AR46" s="169"/>
      <c r="AS46" s="170">
        <v>43805</v>
      </c>
      <c r="AT46" s="171" t="s">
        <v>4</v>
      </c>
      <c r="AU46" s="157">
        <v>22</v>
      </c>
      <c r="AV46" s="169"/>
      <c r="AW46" s="169"/>
      <c r="AX46" s="169"/>
      <c r="AY46" s="169"/>
    </row>
    <row r="47" spans="1:51" s="8" customFormat="1" ht="13.05" x14ac:dyDescent="0.3">
      <c r="A47" s="5">
        <v>43472</v>
      </c>
      <c r="B47" s="6" t="s">
        <v>5</v>
      </c>
      <c r="C47" s="7">
        <v>15</v>
      </c>
      <c r="E47" s="5">
        <v>43503</v>
      </c>
      <c r="F47" s="6" t="s">
        <v>8</v>
      </c>
      <c r="G47" s="7">
        <v>25</v>
      </c>
      <c r="I47" s="5">
        <v>43531</v>
      </c>
      <c r="J47" s="6" t="s">
        <v>8</v>
      </c>
      <c r="K47" s="7">
        <v>25</v>
      </c>
      <c r="M47" s="5">
        <v>43562</v>
      </c>
      <c r="N47" s="6" t="s">
        <v>9</v>
      </c>
      <c r="O47" s="20">
        <v>9</v>
      </c>
      <c r="Q47" s="5">
        <v>43592</v>
      </c>
      <c r="R47" s="6" t="s">
        <v>3</v>
      </c>
      <c r="S47" s="7">
        <v>14</v>
      </c>
      <c r="U47" s="5">
        <v>43623</v>
      </c>
      <c r="V47" s="6" t="s">
        <v>4</v>
      </c>
      <c r="W47" s="7">
        <v>37</v>
      </c>
      <c r="Y47" s="5">
        <v>43653</v>
      </c>
      <c r="Z47" s="6" t="s">
        <v>9</v>
      </c>
      <c r="AA47" s="7">
        <v>33</v>
      </c>
      <c r="AC47" s="5">
        <v>43684</v>
      </c>
      <c r="AD47" s="6" t="s">
        <v>6</v>
      </c>
      <c r="AE47" s="7">
        <v>40</v>
      </c>
      <c r="AG47" s="5">
        <v>43715</v>
      </c>
      <c r="AH47" s="6" t="s">
        <v>7</v>
      </c>
      <c r="AI47" s="157">
        <v>40</v>
      </c>
      <c r="AJ47" s="169"/>
      <c r="AK47" s="170">
        <v>43745</v>
      </c>
      <c r="AL47" s="171" t="s">
        <v>5</v>
      </c>
      <c r="AM47" s="157">
        <v>20</v>
      </c>
      <c r="AN47" s="169"/>
      <c r="AO47" s="170">
        <v>43776</v>
      </c>
      <c r="AP47" s="171" t="s">
        <v>8</v>
      </c>
      <c r="AQ47" s="157">
        <v>20</v>
      </c>
      <c r="AR47" s="169"/>
      <c r="AS47" s="170">
        <v>43806</v>
      </c>
      <c r="AT47" s="171" t="s">
        <v>7</v>
      </c>
      <c r="AU47" s="157">
        <v>37</v>
      </c>
      <c r="AV47" s="169"/>
      <c r="AW47" s="169"/>
      <c r="AX47" s="169"/>
      <c r="AY47" s="169"/>
    </row>
    <row r="48" spans="1:51" s="8" customFormat="1" ht="13.05" x14ac:dyDescent="0.3">
      <c r="A48" s="5">
        <v>43473</v>
      </c>
      <c r="B48" s="6" t="s">
        <v>3</v>
      </c>
      <c r="C48" s="7">
        <v>17</v>
      </c>
      <c r="E48" s="5">
        <v>43504</v>
      </c>
      <c r="F48" s="6" t="s">
        <v>4</v>
      </c>
      <c r="G48" s="7">
        <v>33</v>
      </c>
      <c r="I48" s="5">
        <v>43532</v>
      </c>
      <c r="J48" s="6" t="s">
        <v>4</v>
      </c>
      <c r="K48" s="7">
        <v>34</v>
      </c>
      <c r="M48" s="5">
        <v>43563</v>
      </c>
      <c r="N48" s="6" t="s">
        <v>5</v>
      </c>
      <c r="O48" s="7">
        <v>13</v>
      </c>
      <c r="Q48" s="5">
        <v>43593</v>
      </c>
      <c r="R48" s="6" t="s">
        <v>6</v>
      </c>
      <c r="S48" s="7">
        <v>24</v>
      </c>
      <c r="U48" s="5">
        <v>43624</v>
      </c>
      <c r="V48" s="6" t="s">
        <v>7</v>
      </c>
      <c r="W48" s="7">
        <v>42</v>
      </c>
      <c r="Y48" s="5">
        <v>43654</v>
      </c>
      <c r="Z48" s="6" t="s">
        <v>5</v>
      </c>
      <c r="AA48" s="7">
        <v>32</v>
      </c>
      <c r="AC48" s="5">
        <v>43685</v>
      </c>
      <c r="AD48" s="6" t="s">
        <v>8</v>
      </c>
      <c r="AE48" s="7">
        <v>49</v>
      </c>
      <c r="AG48" s="5">
        <v>43716</v>
      </c>
      <c r="AH48" s="6" t="s">
        <v>9</v>
      </c>
      <c r="AI48" s="157">
        <v>16</v>
      </c>
      <c r="AJ48" s="169"/>
      <c r="AK48" s="170">
        <v>43746</v>
      </c>
      <c r="AL48" s="171" t="s">
        <v>3</v>
      </c>
      <c r="AM48" s="157">
        <v>20</v>
      </c>
      <c r="AN48" s="169"/>
      <c r="AO48" s="170">
        <v>43777</v>
      </c>
      <c r="AP48" s="171" t="s">
        <v>4</v>
      </c>
      <c r="AQ48" s="157">
        <v>30</v>
      </c>
      <c r="AR48" s="169"/>
      <c r="AS48" s="170">
        <v>43807</v>
      </c>
      <c r="AT48" s="171" t="s">
        <v>9</v>
      </c>
      <c r="AU48" s="157">
        <v>20</v>
      </c>
      <c r="AV48" s="169"/>
      <c r="AW48" s="169"/>
      <c r="AX48" s="169"/>
      <c r="AY48" s="169"/>
    </row>
    <row r="49" spans="1:51" s="8" customFormat="1" ht="13.05" x14ac:dyDescent="0.3">
      <c r="A49" s="5">
        <v>43474</v>
      </c>
      <c r="B49" s="6" t="s">
        <v>6</v>
      </c>
      <c r="C49" s="7">
        <v>16</v>
      </c>
      <c r="E49" s="5">
        <v>43505</v>
      </c>
      <c r="F49" s="6" t="s">
        <v>7</v>
      </c>
      <c r="G49" s="7">
        <v>35</v>
      </c>
      <c r="I49" s="5">
        <v>43533</v>
      </c>
      <c r="J49" s="6" t="s">
        <v>7</v>
      </c>
      <c r="K49" s="7">
        <v>42</v>
      </c>
      <c r="M49" s="5">
        <v>43564</v>
      </c>
      <c r="N49" s="6" t="s">
        <v>3</v>
      </c>
      <c r="O49" s="7">
        <v>13</v>
      </c>
      <c r="Q49" s="5">
        <v>43594</v>
      </c>
      <c r="R49" s="6" t="s">
        <v>8</v>
      </c>
      <c r="S49" s="7">
        <v>25</v>
      </c>
      <c r="U49" s="5">
        <v>43625</v>
      </c>
      <c r="V49" s="6" t="s">
        <v>9</v>
      </c>
      <c r="W49" s="7">
        <v>36</v>
      </c>
      <c r="Y49" s="5">
        <v>43655</v>
      </c>
      <c r="Z49" s="6" t="s">
        <v>3</v>
      </c>
      <c r="AA49" s="7">
        <v>37</v>
      </c>
      <c r="AC49" s="5">
        <v>43686</v>
      </c>
      <c r="AD49" s="6" t="s">
        <v>4</v>
      </c>
      <c r="AE49" s="7">
        <v>60</v>
      </c>
      <c r="AG49" s="5">
        <v>43717</v>
      </c>
      <c r="AH49" s="6" t="s">
        <v>5</v>
      </c>
      <c r="AI49" s="157">
        <v>17</v>
      </c>
      <c r="AJ49" s="169"/>
      <c r="AK49" s="170">
        <v>43747</v>
      </c>
      <c r="AL49" s="171" t="s">
        <v>6</v>
      </c>
      <c r="AM49" s="157">
        <v>18</v>
      </c>
      <c r="AN49" s="169"/>
      <c r="AO49" s="170">
        <v>43778</v>
      </c>
      <c r="AP49" s="171" t="s">
        <v>7</v>
      </c>
      <c r="AQ49" s="157">
        <v>30</v>
      </c>
      <c r="AR49" s="169"/>
      <c r="AS49" s="170">
        <v>43808</v>
      </c>
      <c r="AT49" s="171" t="s">
        <v>5</v>
      </c>
      <c r="AU49" s="157">
        <v>10</v>
      </c>
      <c r="AV49" s="169"/>
      <c r="AW49" s="169"/>
      <c r="AX49" s="169"/>
      <c r="AY49" s="169"/>
    </row>
    <row r="50" spans="1:51" s="8" customFormat="1" ht="13.05" x14ac:dyDescent="0.3">
      <c r="A50" s="5">
        <v>43475</v>
      </c>
      <c r="B50" s="6" t="s">
        <v>8</v>
      </c>
      <c r="C50" s="7">
        <v>15</v>
      </c>
      <c r="E50" s="5">
        <v>43506</v>
      </c>
      <c r="F50" s="6" t="s">
        <v>9</v>
      </c>
      <c r="G50" s="7">
        <v>26</v>
      </c>
      <c r="I50" s="5">
        <v>43534</v>
      </c>
      <c r="J50" s="6" t="s">
        <v>9</v>
      </c>
      <c r="K50" s="7">
        <v>36</v>
      </c>
      <c r="M50" s="5">
        <v>43565</v>
      </c>
      <c r="N50" s="6" t="s">
        <v>6</v>
      </c>
      <c r="O50" s="7">
        <v>14</v>
      </c>
      <c r="Q50" s="5">
        <v>43595</v>
      </c>
      <c r="R50" s="6" t="s">
        <v>4</v>
      </c>
      <c r="S50" s="7">
        <v>28</v>
      </c>
      <c r="U50" s="5">
        <v>43626</v>
      </c>
      <c r="V50" s="6" t="s">
        <v>5</v>
      </c>
      <c r="W50" s="7">
        <v>22</v>
      </c>
      <c r="Y50" s="5">
        <v>43656</v>
      </c>
      <c r="Z50" s="6" t="s">
        <v>6</v>
      </c>
      <c r="AA50" s="7">
        <v>37</v>
      </c>
      <c r="AC50" s="5">
        <v>43687</v>
      </c>
      <c r="AD50" s="6" t="s">
        <v>7</v>
      </c>
      <c r="AE50" s="7">
        <v>65</v>
      </c>
      <c r="AG50" s="5">
        <v>43718</v>
      </c>
      <c r="AH50" s="6" t="s">
        <v>3</v>
      </c>
      <c r="AI50" s="157">
        <v>16</v>
      </c>
      <c r="AJ50" s="169"/>
      <c r="AK50" s="170">
        <v>43748</v>
      </c>
      <c r="AL50" s="171" t="s">
        <v>8</v>
      </c>
      <c r="AM50" s="157">
        <v>27</v>
      </c>
      <c r="AN50" s="169"/>
      <c r="AO50" s="170">
        <v>43779</v>
      </c>
      <c r="AP50" s="171" t="s">
        <v>9</v>
      </c>
      <c r="AQ50" s="157">
        <v>27</v>
      </c>
      <c r="AR50" s="169"/>
      <c r="AS50" s="170">
        <v>43809</v>
      </c>
      <c r="AT50" s="171" t="s">
        <v>3</v>
      </c>
      <c r="AU50" s="157">
        <v>12</v>
      </c>
      <c r="AV50" s="169"/>
      <c r="AW50" s="169"/>
      <c r="AX50" s="169"/>
      <c r="AY50" s="169"/>
    </row>
    <row r="51" spans="1:51" s="8" customFormat="1" ht="13.05" x14ac:dyDescent="0.3">
      <c r="A51" s="5">
        <v>43476</v>
      </c>
      <c r="B51" s="6" t="s">
        <v>4</v>
      </c>
      <c r="C51" s="7">
        <v>30</v>
      </c>
      <c r="E51" s="5">
        <v>43507</v>
      </c>
      <c r="F51" s="6" t="s">
        <v>5</v>
      </c>
      <c r="G51" s="7">
        <v>17</v>
      </c>
      <c r="I51" s="5">
        <v>43535</v>
      </c>
      <c r="J51" s="6" t="s">
        <v>5</v>
      </c>
      <c r="K51" s="7">
        <v>31</v>
      </c>
      <c r="M51" s="5">
        <v>43566</v>
      </c>
      <c r="N51" s="6" t="s">
        <v>8</v>
      </c>
      <c r="O51" s="7">
        <v>26</v>
      </c>
      <c r="Q51" s="5">
        <v>43596</v>
      </c>
      <c r="R51" s="6" t="s">
        <v>7</v>
      </c>
      <c r="S51" s="7">
        <v>37</v>
      </c>
      <c r="U51" s="5">
        <v>43627</v>
      </c>
      <c r="V51" s="6" t="s">
        <v>3</v>
      </c>
      <c r="W51" s="7">
        <v>17</v>
      </c>
      <c r="Y51" s="5">
        <v>43657</v>
      </c>
      <c r="Z51" s="6" t="s">
        <v>8</v>
      </c>
      <c r="AA51" s="7">
        <v>38</v>
      </c>
      <c r="AC51" s="5">
        <v>43688</v>
      </c>
      <c r="AD51" s="6" t="s">
        <v>9</v>
      </c>
      <c r="AE51" s="7">
        <v>39</v>
      </c>
      <c r="AG51" s="5">
        <v>43719</v>
      </c>
      <c r="AH51" s="6" t="s">
        <v>6</v>
      </c>
      <c r="AI51" s="157">
        <v>17</v>
      </c>
      <c r="AJ51" s="169"/>
      <c r="AK51" s="170">
        <v>43749</v>
      </c>
      <c r="AL51" s="171" t="s">
        <v>4</v>
      </c>
      <c r="AM51" s="157">
        <v>47</v>
      </c>
      <c r="AN51" s="169"/>
      <c r="AO51" s="170">
        <v>43780</v>
      </c>
      <c r="AP51" s="171" t="s">
        <v>5</v>
      </c>
      <c r="AQ51" s="157">
        <v>20</v>
      </c>
      <c r="AR51" s="169"/>
      <c r="AS51" s="170">
        <v>43810</v>
      </c>
      <c r="AT51" s="171" t="s">
        <v>6</v>
      </c>
      <c r="AU51" s="157">
        <v>10</v>
      </c>
      <c r="AV51" s="169"/>
      <c r="AW51" s="169"/>
      <c r="AX51" s="169"/>
      <c r="AY51" s="169"/>
    </row>
    <row r="52" spans="1:51" s="8" customFormat="1" ht="13.05" x14ac:dyDescent="0.3">
      <c r="A52" s="5">
        <v>43477</v>
      </c>
      <c r="B52" s="6" t="s">
        <v>7</v>
      </c>
      <c r="C52" s="7">
        <v>31</v>
      </c>
      <c r="E52" s="5">
        <v>43508</v>
      </c>
      <c r="F52" s="6" t="s">
        <v>3</v>
      </c>
      <c r="G52" s="7">
        <v>18</v>
      </c>
      <c r="I52" s="5">
        <v>43536</v>
      </c>
      <c r="J52" s="6" t="s">
        <v>3</v>
      </c>
      <c r="K52" s="7">
        <v>33</v>
      </c>
      <c r="M52" s="5">
        <v>43567</v>
      </c>
      <c r="N52" s="6" t="s">
        <v>4</v>
      </c>
      <c r="O52" s="7">
        <v>33</v>
      </c>
      <c r="Q52" s="5">
        <v>43597</v>
      </c>
      <c r="R52" s="6" t="s">
        <v>9</v>
      </c>
      <c r="S52" s="7">
        <v>29</v>
      </c>
      <c r="U52" s="5">
        <v>43628</v>
      </c>
      <c r="V52" s="6" t="s">
        <v>6</v>
      </c>
      <c r="W52" s="7">
        <v>20</v>
      </c>
      <c r="Y52" s="5">
        <v>43658</v>
      </c>
      <c r="Z52" s="6" t="s">
        <v>4</v>
      </c>
      <c r="AA52" s="7">
        <v>43</v>
      </c>
      <c r="AC52" s="5">
        <v>43689</v>
      </c>
      <c r="AD52" s="6" t="s">
        <v>5</v>
      </c>
      <c r="AE52" s="7">
        <v>28</v>
      </c>
      <c r="AG52" s="5">
        <v>43720</v>
      </c>
      <c r="AH52" s="6" t="s">
        <v>8</v>
      </c>
      <c r="AI52" s="157">
        <v>27</v>
      </c>
      <c r="AJ52" s="169"/>
      <c r="AK52" s="170">
        <v>43750</v>
      </c>
      <c r="AL52" s="171" t="s">
        <v>7</v>
      </c>
      <c r="AM52" s="157">
        <v>57</v>
      </c>
      <c r="AN52" s="169"/>
      <c r="AO52" s="170">
        <v>43781</v>
      </c>
      <c r="AP52" s="171" t="s">
        <v>3</v>
      </c>
      <c r="AQ52" s="157">
        <v>16</v>
      </c>
      <c r="AR52" s="169"/>
      <c r="AS52" s="170">
        <v>43811</v>
      </c>
      <c r="AT52" s="171" t="s">
        <v>8</v>
      </c>
      <c r="AU52" s="157">
        <v>14</v>
      </c>
      <c r="AV52" s="169"/>
      <c r="AW52" s="169"/>
      <c r="AX52" s="169"/>
      <c r="AY52" s="169"/>
    </row>
    <row r="53" spans="1:51" s="8" customFormat="1" ht="13.05" x14ac:dyDescent="0.3">
      <c r="A53" s="5">
        <v>43478</v>
      </c>
      <c r="B53" s="6" t="s">
        <v>9</v>
      </c>
      <c r="C53" s="7">
        <v>14</v>
      </c>
      <c r="E53" s="5">
        <v>43509</v>
      </c>
      <c r="F53" s="6" t="s">
        <v>6</v>
      </c>
      <c r="G53" s="7">
        <v>20</v>
      </c>
      <c r="I53" s="5">
        <v>43537</v>
      </c>
      <c r="J53" s="6" t="s">
        <v>6</v>
      </c>
      <c r="K53" s="7">
        <v>29</v>
      </c>
      <c r="M53" s="5">
        <v>43568</v>
      </c>
      <c r="N53" s="6" t="s">
        <v>7</v>
      </c>
      <c r="O53" s="7">
        <v>34</v>
      </c>
      <c r="Q53" s="5">
        <v>43598</v>
      </c>
      <c r="R53" s="6" t="s">
        <v>5</v>
      </c>
      <c r="S53" s="7">
        <v>20</v>
      </c>
      <c r="U53" s="5">
        <v>43629</v>
      </c>
      <c r="V53" s="6" t="s">
        <v>8</v>
      </c>
      <c r="W53" s="7">
        <v>34</v>
      </c>
      <c r="Y53" s="5">
        <v>43659</v>
      </c>
      <c r="Z53" s="6" t="s">
        <v>7</v>
      </c>
      <c r="AA53" s="7">
        <v>58</v>
      </c>
      <c r="AC53" s="5">
        <v>43690</v>
      </c>
      <c r="AD53" s="6" t="s">
        <v>3</v>
      </c>
      <c r="AE53" s="7">
        <v>26</v>
      </c>
      <c r="AG53" s="5">
        <v>43721</v>
      </c>
      <c r="AH53" s="6" t="s">
        <v>4</v>
      </c>
      <c r="AI53" s="157">
        <v>44</v>
      </c>
      <c r="AJ53" s="169"/>
      <c r="AK53" s="170">
        <v>43751</v>
      </c>
      <c r="AL53" s="171" t="s">
        <v>9</v>
      </c>
      <c r="AM53" s="157">
        <v>36</v>
      </c>
      <c r="AN53" s="169"/>
      <c r="AO53" s="170">
        <v>43782</v>
      </c>
      <c r="AP53" s="171" t="s">
        <v>6</v>
      </c>
      <c r="AQ53" s="157">
        <v>11</v>
      </c>
      <c r="AR53" s="169"/>
      <c r="AS53" s="170">
        <v>43812</v>
      </c>
      <c r="AT53" s="171" t="s">
        <v>4</v>
      </c>
      <c r="AU53" s="157">
        <v>20</v>
      </c>
      <c r="AV53" s="169"/>
      <c r="AW53" s="169"/>
      <c r="AX53" s="169"/>
      <c r="AY53" s="169"/>
    </row>
    <row r="54" spans="1:51" s="8" customFormat="1" ht="13.05" x14ac:dyDescent="0.3">
      <c r="A54" s="5">
        <v>43479</v>
      </c>
      <c r="B54" s="6" t="s">
        <v>5</v>
      </c>
      <c r="C54" s="7">
        <v>12</v>
      </c>
      <c r="E54" s="5">
        <v>43510</v>
      </c>
      <c r="F54" s="6" t="s">
        <v>8</v>
      </c>
      <c r="G54" s="7">
        <v>25</v>
      </c>
      <c r="I54" s="5">
        <v>43538</v>
      </c>
      <c r="J54" s="6" t="s">
        <v>8</v>
      </c>
      <c r="K54" s="7">
        <v>26</v>
      </c>
      <c r="M54" s="5">
        <v>43569</v>
      </c>
      <c r="N54" s="6" t="s">
        <v>9</v>
      </c>
      <c r="O54" s="7">
        <v>23</v>
      </c>
      <c r="Q54" s="5">
        <v>43599</v>
      </c>
      <c r="R54" s="6" t="s">
        <v>3</v>
      </c>
      <c r="S54" s="7">
        <v>18</v>
      </c>
      <c r="U54" s="5">
        <v>43630</v>
      </c>
      <c r="V54" s="6" t="s">
        <v>4</v>
      </c>
      <c r="W54" s="7">
        <v>44</v>
      </c>
      <c r="Y54" s="5">
        <v>43660</v>
      </c>
      <c r="Z54" s="6" t="s">
        <v>9</v>
      </c>
      <c r="AA54" s="7">
        <v>31</v>
      </c>
      <c r="AC54" s="5">
        <v>43691</v>
      </c>
      <c r="AD54" s="6" t="s">
        <v>6</v>
      </c>
      <c r="AE54" s="7">
        <v>28</v>
      </c>
      <c r="AG54" s="5">
        <v>43722</v>
      </c>
      <c r="AH54" s="6" t="s">
        <v>7</v>
      </c>
      <c r="AI54" s="157">
        <v>43</v>
      </c>
      <c r="AJ54" s="169"/>
      <c r="AK54" s="170">
        <v>43752</v>
      </c>
      <c r="AL54" s="171" t="s">
        <v>5</v>
      </c>
      <c r="AM54" s="157">
        <v>20</v>
      </c>
      <c r="AN54" s="169"/>
      <c r="AO54" s="170">
        <v>43783</v>
      </c>
      <c r="AP54" s="171" t="s">
        <v>8</v>
      </c>
      <c r="AQ54" s="157">
        <v>14</v>
      </c>
      <c r="AR54" s="169"/>
      <c r="AS54" s="170">
        <v>43813</v>
      </c>
      <c r="AT54" s="171" t="s">
        <v>7</v>
      </c>
      <c r="AU54" s="157">
        <v>32</v>
      </c>
      <c r="AV54" s="169"/>
      <c r="AW54" s="169"/>
      <c r="AX54" s="169"/>
      <c r="AY54" s="169"/>
    </row>
    <row r="55" spans="1:51" s="8" customFormat="1" ht="13.05" x14ac:dyDescent="0.3">
      <c r="A55" s="5">
        <v>43480</v>
      </c>
      <c r="B55" s="6" t="s">
        <v>3</v>
      </c>
      <c r="C55" s="7">
        <v>12</v>
      </c>
      <c r="E55" s="5">
        <v>43511</v>
      </c>
      <c r="F55" s="6" t="s">
        <v>4</v>
      </c>
      <c r="G55" s="7">
        <v>29</v>
      </c>
      <c r="I55" s="5">
        <v>43539</v>
      </c>
      <c r="J55" s="6" t="s">
        <v>4</v>
      </c>
      <c r="K55" s="7">
        <v>33</v>
      </c>
      <c r="M55" s="5">
        <v>43570</v>
      </c>
      <c r="N55" s="6" t="s">
        <v>5</v>
      </c>
      <c r="O55" s="7">
        <v>16</v>
      </c>
      <c r="Q55" s="5">
        <v>43600</v>
      </c>
      <c r="R55" s="6" t="s">
        <v>6</v>
      </c>
      <c r="S55" s="7">
        <v>17</v>
      </c>
      <c r="U55" s="5">
        <v>43631</v>
      </c>
      <c r="V55" s="6" t="s">
        <v>7</v>
      </c>
      <c r="W55" s="7">
        <v>47</v>
      </c>
      <c r="Y55" s="5">
        <v>43661</v>
      </c>
      <c r="Z55" s="6" t="s">
        <v>5</v>
      </c>
      <c r="AA55" s="7">
        <v>26</v>
      </c>
      <c r="AC55" s="5">
        <v>43692</v>
      </c>
      <c r="AD55" s="6" t="s">
        <v>8</v>
      </c>
      <c r="AE55" s="7">
        <v>34</v>
      </c>
      <c r="AG55" s="5">
        <v>43723</v>
      </c>
      <c r="AH55" s="6" t="s">
        <v>9</v>
      </c>
      <c r="AI55" s="157">
        <v>29</v>
      </c>
      <c r="AJ55" s="169"/>
      <c r="AK55" s="170">
        <v>43753</v>
      </c>
      <c r="AL55" s="171" t="s">
        <v>3</v>
      </c>
      <c r="AM55" s="157">
        <v>22</v>
      </c>
      <c r="AN55" s="169"/>
      <c r="AO55" s="170">
        <v>43784</v>
      </c>
      <c r="AP55" s="171" t="s">
        <v>4</v>
      </c>
      <c r="AQ55" s="157">
        <v>23</v>
      </c>
      <c r="AR55" s="169"/>
      <c r="AS55" s="170">
        <v>43814</v>
      </c>
      <c r="AT55" s="171" t="s">
        <v>9</v>
      </c>
      <c r="AU55" s="157">
        <v>14</v>
      </c>
      <c r="AV55" s="169"/>
      <c r="AW55" s="169"/>
      <c r="AX55" s="169"/>
      <c r="AY55" s="169"/>
    </row>
    <row r="56" spans="1:51" s="8" customFormat="1" ht="13.05" x14ac:dyDescent="0.3">
      <c r="A56" s="5">
        <v>43481</v>
      </c>
      <c r="B56" s="6" t="s">
        <v>6</v>
      </c>
      <c r="C56" s="20">
        <v>6</v>
      </c>
      <c r="E56" s="5">
        <v>43512</v>
      </c>
      <c r="F56" s="6" t="s">
        <v>7</v>
      </c>
      <c r="G56" s="7">
        <v>38</v>
      </c>
      <c r="I56" s="5">
        <v>43540</v>
      </c>
      <c r="J56" s="6" t="s">
        <v>7</v>
      </c>
      <c r="K56" s="7">
        <v>35</v>
      </c>
      <c r="M56" s="5">
        <v>43571</v>
      </c>
      <c r="N56" s="6" t="s">
        <v>3</v>
      </c>
      <c r="O56" s="7">
        <v>13</v>
      </c>
      <c r="Q56" s="5">
        <v>43601</v>
      </c>
      <c r="R56" s="6" t="s">
        <v>8</v>
      </c>
      <c r="S56" s="7">
        <v>24</v>
      </c>
      <c r="U56" s="5">
        <v>43632</v>
      </c>
      <c r="V56" s="6" t="s">
        <v>9</v>
      </c>
      <c r="W56" s="7">
        <v>24</v>
      </c>
      <c r="Y56" s="5">
        <v>43662</v>
      </c>
      <c r="Z56" s="6" t="s">
        <v>3</v>
      </c>
      <c r="AA56" s="7">
        <v>27</v>
      </c>
      <c r="AC56" s="5">
        <v>43693</v>
      </c>
      <c r="AD56" s="6" t="s">
        <v>4</v>
      </c>
      <c r="AE56" s="7">
        <v>51</v>
      </c>
      <c r="AG56" s="5">
        <v>43724</v>
      </c>
      <c r="AH56" s="6" t="s">
        <v>5</v>
      </c>
      <c r="AI56" s="157">
        <v>16</v>
      </c>
      <c r="AJ56" s="169"/>
      <c r="AK56" s="170">
        <v>43754</v>
      </c>
      <c r="AL56" s="171" t="s">
        <v>6</v>
      </c>
      <c r="AM56" s="157">
        <v>18</v>
      </c>
      <c r="AN56" s="169"/>
      <c r="AO56" s="170">
        <v>43785</v>
      </c>
      <c r="AP56" s="171" t="s">
        <v>7</v>
      </c>
      <c r="AQ56" s="157">
        <v>27</v>
      </c>
      <c r="AR56" s="169"/>
      <c r="AS56" s="170">
        <v>43815</v>
      </c>
      <c r="AT56" s="171" t="s">
        <v>5</v>
      </c>
      <c r="AU56" s="157">
        <v>10</v>
      </c>
      <c r="AV56" s="169"/>
      <c r="AW56" s="169"/>
      <c r="AX56" s="169"/>
      <c r="AY56" s="169"/>
    </row>
    <row r="57" spans="1:51" s="8" customFormat="1" ht="13.05" x14ac:dyDescent="0.3">
      <c r="A57" s="5">
        <v>43482</v>
      </c>
      <c r="B57" s="6" t="s">
        <v>8</v>
      </c>
      <c r="C57" s="20">
        <v>6</v>
      </c>
      <c r="E57" s="5">
        <v>43513</v>
      </c>
      <c r="F57" s="6" t="s">
        <v>9</v>
      </c>
      <c r="G57" s="7">
        <v>23</v>
      </c>
      <c r="I57" s="5">
        <v>43541</v>
      </c>
      <c r="J57" s="6" t="s">
        <v>9</v>
      </c>
      <c r="K57" s="7">
        <v>30</v>
      </c>
      <c r="M57" s="5">
        <v>43572</v>
      </c>
      <c r="N57" s="6" t="s">
        <v>6</v>
      </c>
      <c r="O57" s="7">
        <v>23</v>
      </c>
      <c r="Q57" s="5">
        <v>43602</v>
      </c>
      <c r="R57" s="6" t="s">
        <v>4</v>
      </c>
      <c r="S57" s="7">
        <v>42</v>
      </c>
      <c r="U57" s="5">
        <v>43633</v>
      </c>
      <c r="V57" s="6" t="s">
        <v>5</v>
      </c>
      <c r="W57" s="7">
        <v>19</v>
      </c>
      <c r="Y57" s="5">
        <v>43663</v>
      </c>
      <c r="Z57" s="6" t="s">
        <v>6</v>
      </c>
      <c r="AA57" s="7">
        <v>30</v>
      </c>
      <c r="AC57" s="5">
        <v>43694</v>
      </c>
      <c r="AD57" s="6" t="s">
        <v>7</v>
      </c>
      <c r="AE57" s="7">
        <v>50</v>
      </c>
      <c r="AG57" s="5">
        <v>43725</v>
      </c>
      <c r="AH57" s="6" t="s">
        <v>3</v>
      </c>
      <c r="AI57" s="157">
        <v>15</v>
      </c>
      <c r="AJ57" s="169"/>
      <c r="AK57" s="170">
        <v>43755</v>
      </c>
      <c r="AL57" s="171" t="s">
        <v>8</v>
      </c>
      <c r="AM57" s="157">
        <v>26</v>
      </c>
      <c r="AN57" s="169"/>
      <c r="AO57" s="170">
        <v>43786</v>
      </c>
      <c r="AP57" s="171" t="s">
        <v>9</v>
      </c>
      <c r="AQ57" s="157">
        <v>17</v>
      </c>
      <c r="AR57" s="169"/>
      <c r="AS57" s="170">
        <v>43816</v>
      </c>
      <c r="AT57" s="171" t="s">
        <v>3</v>
      </c>
      <c r="AU57" s="157">
        <v>10</v>
      </c>
      <c r="AV57" s="169"/>
      <c r="AW57" s="169"/>
      <c r="AX57" s="169"/>
      <c r="AY57" s="169"/>
    </row>
    <row r="58" spans="1:51" s="8" customFormat="1" ht="13.05" x14ac:dyDescent="0.3">
      <c r="A58" s="5">
        <v>43483</v>
      </c>
      <c r="B58" s="6" t="s">
        <v>4</v>
      </c>
      <c r="C58" s="7">
        <v>25</v>
      </c>
      <c r="E58" s="5">
        <v>43514</v>
      </c>
      <c r="F58" s="6" t="s">
        <v>5</v>
      </c>
      <c r="G58" s="7">
        <v>16</v>
      </c>
      <c r="I58" s="5">
        <v>43542</v>
      </c>
      <c r="J58" s="6" t="s">
        <v>5</v>
      </c>
      <c r="K58" s="7">
        <v>30</v>
      </c>
      <c r="M58" s="5">
        <v>43573</v>
      </c>
      <c r="N58" s="6" t="s">
        <v>8</v>
      </c>
      <c r="O58" s="7">
        <v>31</v>
      </c>
      <c r="Q58" s="5">
        <v>43603</v>
      </c>
      <c r="R58" s="6" t="s">
        <v>7</v>
      </c>
      <c r="S58" s="7">
        <v>42</v>
      </c>
      <c r="U58" s="5">
        <v>43634</v>
      </c>
      <c r="V58" s="6" t="s">
        <v>3</v>
      </c>
      <c r="W58" s="7">
        <v>20</v>
      </c>
      <c r="Y58" s="5">
        <v>43664</v>
      </c>
      <c r="Z58" s="6" t="s">
        <v>8</v>
      </c>
      <c r="AA58" s="7">
        <v>38</v>
      </c>
      <c r="AC58" s="5">
        <v>43695</v>
      </c>
      <c r="AD58" s="6" t="s">
        <v>9</v>
      </c>
      <c r="AE58" s="7">
        <v>35</v>
      </c>
      <c r="AG58" s="5">
        <v>43726</v>
      </c>
      <c r="AH58" s="6" t="s">
        <v>6</v>
      </c>
      <c r="AI58" s="157">
        <v>25</v>
      </c>
      <c r="AJ58" s="169"/>
      <c r="AK58" s="170">
        <v>43756</v>
      </c>
      <c r="AL58" s="171" t="s">
        <v>4</v>
      </c>
      <c r="AM58" s="157">
        <v>36</v>
      </c>
      <c r="AN58" s="169"/>
      <c r="AO58" s="170">
        <v>43787</v>
      </c>
      <c r="AP58" s="171" t="s">
        <v>5</v>
      </c>
      <c r="AQ58" s="157">
        <v>16</v>
      </c>
      <c r="AR58" s="169"/>
      <c r="AS58" s="170">
        <v>43817</v>
      </c>
      <c r="AT58" s="171" t="s">
        <v>6</v>
      </c>
      <c r="AU58" s="157">
        <v>17</v>
      </c>
      <c r="AV58" s="169"/>
      <c r="AW58" s="169"/>
      <c r="AX58" s="169"/>
      <c r="AY58" s="169"/>
    </row>
    <row r="59" spans="1:51" s="8" customFormat="1" ht="13.05" x14ac:dyDescent="0.3">
      <c r="A59" s="5">
        <v>43484</v>
      </c>
      <c r="B59" s="6" t="s">
        <v>7</v>
      </c>
      <c r="C59" s="7">
        <v>33</v>
      </c>
      <c r="E59" s="5">
        <v>43515</v>
      </c>
      <c r="F59" s="6" t="s">
        <v>3</v>
      </c>
      <c r="G59" s="7">
        <v>20</v>
      </c>
      <c r="I59" s="5">
        <v>43543</v>
      </c>
      <c r="J59" s="6" t="s">
        <v>3</v>
      </c>
      <c r="K59" s="7">
        <v>26</v>
      </c>
      <c r="M59" s="5">
        <v>43574</v>
      </c>
      <c r="N59" s="6" t="s">
        <v>4</v>
      </c>
      <c r="O59" s="7">
        <v>63</v>
      </c>
      <c r="Q59" s="5">
        <v>43604</v>
      </c>
      <c r="R59" s="6" t="s">
        <v>9</v>
      </c>
      <c r="S59" s="7">
        <v>29</v>
      </c>
      <c r="U59" s="5">
        <v>43635</v>
      </c>
      <c r="V59" s="6" t="s">
        <v>6</v>
      </c>
      <c r="W59" s="7">
        <v>21</v>
      </c>
      <c r="Y59" s="5">
        <v>43665</v>
      </c>
      <c r="Z59" s="6" t="s">
        <v>4</v>
      </c>
      <c r="AA59" s="7">
        <v>51</v>
      </c>
      <c r="AC59" s="5">
        <v>43696</v>
      </c>
      <c r="AD59" s="6" t="s">
        <v>5</v>
      </c>
      <c r="AE59" s="7">
        <v>23</v>
      </c>
      <c r="AG59" s="5">
        <v>43727</v>
      </c>
      <c r="AH59" s="6" t="s">
        <v>8</v>
      </c>
      <c r="AI59" s="157">
        <v>30</v>
      </c>
      <c r="AJ59" s="169"/>
      <c r="AK59" s="170">
        <v>43757</v>
      </c>
      <c r="AL59" s="171" t="s">
        <v>7</v>
      </c>
      <c r="AM59" s="157">
        <v>46</v>
      </c>
      <c r="AN59" s="169"/>
      <c r="AO59" s="170">
        <v>43788</v>
      </c>
      <c r="AP59" s="171" t="s">
        <v>3</v>
      </c>
      <c r="AQ59" s="157">
        <v>15</v>
      </c>
      <c r="AR59" s="169"/>
      <c r="AS59" s="170">
        <v>43818</v>
      </c>
      <c r="AT59" s="171" t="s">
        <v>8</v>
      </c>
      <c r="AU59" s="157">
        <v>28</v>
      </c>
      <c r="AV59" s="169"/>
      <c r="AW59" s="169"/>
      <c r="AX59" s="169"/>
      <c r="AY59" s="169"/>
    </row>
    <row r="60" spans="1:51" s="8" customFormat="1" ht="13.05" x14ac:dyDescent="0.3">
      <c r="A60" s="5">
        <v>43485</v>
      </c>
      <c r="B60" s="6" t="s">
        <v>9</v>
      </c>
      <c r="C60" s="7">
        <v>30</v>
      </c>
      <c r="E60" s="5">
        <v>43516</v>
      </c>
      <c r="F60" s="6" t="s">
        <v>6</v>
      </c>
      <c r="G60" s="7">
        <v>23</v>
      </c>
      <c r="I60" s="5">
        <v>43544</v>
      </c>
      <c r="J60" s="6" t="s">
        <v>6</v>
      </c>
      <c r="K60" s="7">
        <v>22</v>
      </c>
      <c r="M60" s="5">
        <v>43575</v>
      </c>
      <c r="N60" s="6" t="s">
        <v>7</v>
      </c>
      <c r="O60" s="7">
        <v>83</v>
      </c>
      <c r="Q60" s="5">
        <v>43605</v>
      </c>
      <c r="R60" s="6" t="s">
        <v>5</v>
      </c>
      <c r="S60" s="7">
        <v>17</v>
      </c>
      <c r="U60" s="5">
        <v>43636</v>
      </c>
      <c r="V60" s="6" t="s">
        <v>8</v>
      </c>
      <c r="W60" s="7">
        <v>27</v>
      </c>
      <c r="Y60" s="5">
        <v>43666</v>
      </c>
      <c r="Z60" s="6" t="s">
        <v>7</v>
      </c>
      <c r="AA60" s="7">
        <v>60</v>
      </c>
      <c r="AC60" s="5">
        <v>43697</v>
      </c>
      <c r="AD60" s="6" t="s">
        <v>3</v>
      </c>
      <c r="AE60" s="7">
        <v>27</v>
      </c>
      <c r="AG60" s="5">
        <v>43728</v>
      </c>
      <c r="AH60" s="6" t="s">
        <v>4</v>
      </c>
      <c r="AI60" s="157">
        <v>35</v>
      </c>
      <c r="AJ60" s="169"/>
      <c r="AK60" s="170">
        <v>43758</v>
      </c>
      <c r="AL60" s="171" t="s">
        <v>9</v>
      </c>
      <c r="AM60" s="157">
        <v>18</v>
      </c>
      <c r="AN60" s="169"/>
      <c r="AO60" s="170">
        <v>43789</v>
      </c>
      <c r="AP60" s="171" t="s">
        <v>6</v>
      </c>
      <c r="AQ60" s="157">
        <v>13</v>
      </c>
      <c r="AR60" s="169"/>
      <c r="AS60" s="170">
        <v>43819</v>
      </c>
      <c r="AT60" s="171" t="s">
        <v>4</v>
      </c>
      <c r="AU60" s="157">
        <v>38</v>
      </c>
      <c r="AV60" s="169"/>
      <c r="AW60" s="169"/>
      <c r="AX60" s="169"/>
      <c r="AY60" s="169"/>
    </row>
    <row r="61" spans="1:51" s="8" customFormat="1" ht="13.05" x14ac:dyDescent="0.3">
      <c r="A61" s="5">
        <v>43486</v>
      </c>
      <c r="B61" s="6" t="s">
        <v>5</v>
      </c>
      <c r="C61" s="7">
        <v>14</v>
      </c>
      <c r="E61" s="5">
        <v>43517</v>
      </c>
      <c r="F61" s="6" t="s">
        <v>8</v>
      </c>
      <c r="G61" s="7">
        <v>34</v>
      </c>
      <c r="I61" s="5">
        <v>43545</v>
      </c>
      <c r="J61" s="6" t="s">
        <v>8</v>
      </c>
      <c r="K61" s="7">
        <v>24</v>
      </c>
      <c r="M61" s="5">
        <v>43576</v>
      </c>
      <c r="N61" s="6" t="s">
        <v>9</v>
      </c>
      <c r="O61" s="7">
        <v>71</v>
      </c>
      <c r="Q61" s="5">
        <v>43606</v>
      </c>
      <c r="R61" s="6" t="s">
        <v>3</v>
      </c>
      <c r="S61" s="7">
        <v>20</v>
      </c>
      <c r="U61" s="5">
        <v>43637</v>
      </c>
      <c r="V61" s="6" t="s">
        <v>4</v>
      </c>
      <c r="W61" s="7">
        <v>40</v>
      </c>
      <c r="Y61" s="5">
        <v>43667</v>
      </c>
      <c r="Z61" s="6" t="s">
        <v>9</v>
      </c>
      <c r="AA61" s="7">
        <v>39</v>
      </c>
      <c r="AC61" s="5">
        <v>43698</v>
      </c>
      <c r="AD61" s="6" t="s">
        <v>6</v>
      </c>
      <c r="AE61" s="7">
        <v>28</v>
      </c>
      <c r="AG61" s="5">
        <v>43729</v>
      </c>
      <c r="AH61" s="6" t="s">
        <v>7</v>
      </c>
      <c r="AI61" s="157">
        <v>43</v>
      </c>
      <c r="AJ61" s="169"/>
      <c r="AK61" s="170">
        <v>43759</v>
      </c>
      <c r="AL61" s="171" t="s">
        <v>5</v>
      </c>
      <c r="AM61" s="20">
        <v>8</v>
      </c>
      <c r="AN61" s="169"/>
      <c r="AO61" s="170">
        <v>43790</v>
      </c>
      <c r="AP61" s="171" t="s">
        <v>8</v>
      </c>
      <c r="AQ61" s="157">
        <v>12</v>
      </c>
      <c r="AR61" s="169"/>
      <c r="AS61" s="170">
        <v>43820</v>
      </c>
      <c r="AT61" s="171" t="s">
        <v>7</v>
      </c>
      <c r="AU61" s="157">
        <v>47</v>
      </c>
      <c r="AV61" s="169"/>
      <c r="AW61" s="169"/>
      <c r="AX61" s="169"/>
      <c r="AY61" s="169"/>
    </row>
    <row r="62" spans="1:51" s="8" customFormat="1" ht="13.05" x14ac:dyDescent="0.3">
      <c r="A62" s="5">
        <v>43487</v>
      </c>
      <c r="B62" s="6" t="s">
        <v>3</v>
      </c>
      <c r="C62" s="7">
        <v>15</v>
      </c>
      <c r="E62" s="5">
        <v>43518</v>
      </c>
      <c r="F62" s="6" t="s">
        <v>4</v>
      </c>
      <c r="G62" s="7">
        <v>58</v>
      </c>
      <c r="I62" s="5">
        <v>43546</v>
      </c>
      <c r="J62" s="6" t="s">
        <v>4</v>
      </c>
      <c r="K62" s="7">
        <v>32</v>
      </c>
      <c r="M62" s="5">
        <v>43577</v>
      </c>
      <c r="N62" s="6" t="s">
        <v>5</v>
      </c>
      <c r="O62" s="7">
        <v>61</v>
      </c>
      <c r="Q62" s="5">
        <v>43607</v>
      </c>
      <c r="R62" s="6" t="s">
        <v>6</v>
      </c>
      <c r="S62" s="7">
        <v>14</v>
      </c>
      <c r="U62" s="5">
        <v>43638</v>
      </c>
      <c r="V62" s="6" t="s">
        <v>7</v>
      </c>
      <c r="W62" s="7">
        <v>42</v>
      </c>
      <c r="Y62" s="5">
        <v>43668</v>
      </c>
      <c r="Z62" s="6" t="s">
        <v>5</v>
      </c>
      <c r="AA62" s="7">
        <v>27</v>
      </c>
      <c r="AC62" s="5">
        <v>43699</v>
      </c>
      <c r="AD62" s="6" t="s">
        <v>8</v>
      </c>
      <c r="AE62" s="7">
        <v>33</v>
      </c>
      <c r="AG62" s="5">
        <v>43730</v>
      </c>
      <c r="AH62" s="6" t="s">
        <v>9</v>
      </c>
      <c r="AI62" s="157">
        <v>21</v>
      </c>
      <c r="AJ62" s="169"/>
      <c r="AK62" s="170">
        <v>43760</v>
      </c>
      <c r="AL62" s="171" t="s">
        <v>3</v>
      </c>
      <c r="AM62" s="20">
        <v>6</v>
      </c>
      <c r="AN62" s="169"/>
      <c r="AO62" s="170">
        <v>43791</v>
      </c>
      <c r="AP62" s="171" t="s">
        <v>4</v>
      </c>
      <c r="AQ62" s="157">
        <v>31</v>
      </c>
      <c r="AR62" s="169"/>
      <c r="AS62" s="170">
        <v>43821</v>
      </c>
      <c r="AT62" s="171" t="s">
        <v>9</v>
      </c>
      <c r="AU62" s="157">
        <v>53</v>
      </c>
      <c r="AV62" s="169"/>
      <c r="AW62" s="169"/>
      <c r="AX62" s="169"/>
      <c r="AY62" s="169"/>
    </row>
    <row r="63" spans="1:51" s="8" customFormat="1" ht="13.05" x14ac:dyDescent="0.3">
      <c r="A63" s="5">
        <v>43488</v>
      </c>
      <c r="B63" s="6" t="s">
        <v>6</v>
      </c>
      <c r="C63" s="7">
        <v>13</v>
      </c>
      <c r="E63" s="5">
        <v>43519</v>
      </c>
      <c r="F63" s="6" t="s">
        <v>7</v>
      </c>
      <c r="G63" s="7">
        <v>84</v>
      </c>
      <c r="I63" s="5">
        <v>43547</v>
      </c>
      <c r="J63" s="6" t="s">
        <v>7</v>
      </c>
      <c r="K63" s="7">
        <v>26</v>
      </c>
      <c r="M63" s="5">
        <v>43578</v>
      </c>
      <c r="N63" s="6" t="s">
        <v>3</v>
      </c>
      <c r="O63" s="7">
        <v>67</v>
      </c>
      <c r="Q63" s="5">
        <v>43608</v>
      </c>
      <c r="R63" s="6" t="s">
        <v>8</v>
      </c>
      <c r="S63" s="7">
        <v>25</v>
      </c>
      <c r="U63" s="5">
        <v>43639</v>
      </c>
      <c r="V63" s="6" t="s">
        <v>9</v>
      </c>
      <c r="W63" s="7">
        <v>26</v>
      </c>
      <c r="Y63" s="5">
        <v>43669</v>
      </c>
      <c r="Z63" s="6" t="s">
        <v>3</v>
      </c>
      <c r="AA63" s="7">
        <v>22</v>
      </c>
      <c r="AC63" s="5">
        <v>43700</v>
      </c>
      <c r="AD63" s="6" t="s">
        <v>4</v>
      </c>
      <c r="AE63" s="7">
        <v>50</v>
      </c>
      <c r="AG63" s="5">
        <v>43731</v>
      </c>
      <c r="AH63" s="6" t="s">
        <v>5</v>
      </c>
      <c r="AI63" s="157">
        <v>18</v>
      </c>
      <c r="AJ63" s="169"/>
      <c r="AK63" s="170">
        <v>43761</v>
      </c>
      <c r="AL63" s="171" t="s">
        <v>6</v>
      </c>
      <c r="AM63" s="157">
        <v>10</v>
      </c>
      <c r="AN63" s="169"/>
      <c r="AO63" s="170">
        <v>43792</v>
      </c>
      <c r="AP63" s="171" t="s">
        <v>7</v>
      </c>
      <c r="AQ63" s="157">
        <v>48</v>
      </c>
      <c r="AR63" s="169"/>
      <c r="AS63" s="170">
        <v>43822</v>
      </c>
      <c r="AT63" s="171" t="s">
        <v>5</v>
      </c>
      <c r="AU63" s="157">
        <v>62</v>
      </c>
      <c r="AV63" s="169"/>
      <c r="AW63" s="169"/>
      <c r="AX63" s="169"/>
      <c r="AY63" s="169"/>
    </row>
    <row r="64" spans="1:51" s="8" customFormat="1" ht="13.05" x14ac:dyDescent="0.3">
      <c r="A64" s="5">
        <v>43489</v>
      </c>
      <c r="B64" s="6" t="s">
        <v>8</v>
      </c>
      <c r="C64" s="7">
        <v>18</v>
      </c>
      <c r="E64" s="5">
        <v>43520</v>
      </c>
      <c r="F64" s="6" t="s">
        <v>9</v>
      </c>
      <c r="G64" s="7">
        <v>80</v>
      </c>
      <c r="I64" s="5">
        <v>43548</v>
      </c>
      <c r="J64" s="6" t="s">
        <v>9</v>
      </c>
      <c r="K64" s="7">
        <v>14</v>
      </c>
      <c r="M64" s="5">
        <v>43579</v>
      </c>
      <c r="N64" s="6" t="s">
        <v>6</v>
      </c>
      <c r="O64" s="7">
        <v>72</v>
      </c>
      <c r="Q64" s="5">
        <v>43609</v>
      </c>
      <c r="R64" s="6" t="s">
        <v>4</v>
      </c>
      <c r="S64" s="7">
        <v>44</v>
      </c>
      <c r="U64" s="5">
        <v>43640</v>
      </c>
      <c r="V64" s="6" t="s">
        <v>5</v>
      </c>
      <c r="W64" s="7">
        <v>21</v>
      </c>
      <c r="Y64" s="5">
        <v>43670</v>
      </c>
      <c r="Z64" s="6" t="s">
        <v>6</v>
      </c>
      <c r="AA64" s="7">
        <v>20</v>
      </c>
      <c r="AC64" s="5">
        <v>43701</v>
      </c>
      <c r="AD64" s="6" t="s">
        <v>7</v>
      </c>
      <c r="AE64" s="7">
        <v>57</v>
      </c>
      <c r="AG64" s="5">
        <v>43732</v>
      </c>
      <c r="AH64" s="6" t="s">
        <v>3</v>
      </c>
      <c r="AI64" s="157">
        <v>17</v>
      </c>
      <c r="AJ64" s="169"/>
      <c r="AK64" s="170">
        <v>43762</v>
      </c>
      <c r="AL64" s="171" t="s">
        <v>8</v>
      </c>
      <c r="AM64" s="157">
        <v>12</v>
      </c>
      <c r="AN64" s="169"/>
      <c r="AO64" s="170">
        <v>43793</v>
      </c>
      <c r="AP64" s="171" t="s">
        <v>9</v>
      </c>
      <c r="AQ64" s="157">
        <v>23</v>
      </c>
      <c r="AR64" s="169"/>
      <c r="AS64" s="170">
        <v>43823</v>
      </c>
      <c r="AT64" s="171" t="s">
        <v>3</v>
      </c>
      <c r="AU64" s="157">
        <v>80</v>
      </c>
      <c r="AV64" s="169"/>
      <c r="AW64" s="169"/>
      <c r="AX64" s="169"/>
      <c r="AY64" s="169"/>
    </row>
    <row r="65" spans="1:53" s="8" customFormat="1" ht="13.05" x14ac:dyDescent="0.3">
      <c r="A65" s="5">
        <v>43490</v>
      </c>
      <c r="B65" s="6" t="s">
        <v>4</v>
      </c>
      <c r="C65" s="7">
        <v>24</v>
      </c>
      <c r="E65" s="5">
        <v>43521</v>
      </c>
      <c r="F65" s="6" t="s">
        <v>5</v>
      </c>
      <c r="G65" s="7">
        <v>82</v>
      </c>
      <c r="I65" s="5">
        <v>43549</v>
      </c>
      <c r="J65" s="6" t="s">
        <v>5</v>
      </c>
      <c r="K65" s="20">
        <v>9</v>
      </c>
      <c r="M65" s="5">
        <v>43580</v>
      </c>
      <c r="N65" s="6" t="s">
        <v>8</v>
      </c>
      <c r="O65" s="7">
        <v>66</v>
      </c>
      <c r="Q65" s="5">
        <v>43610</v>
      </c>
      <c r="R65" s="6" t="s">
        <v>7</v>
      </c>
      <c r="S65" s="7">
        <v>56</v>
      </c>
      <c r="U65" s="5">
        <v>43641</v>
      </c>
      <c r="V65" s="6" t="s">
        <v>3</v>
      </c>
      <c r="W65" s="7">
        <v>25</v>
      </c>
      <c r="Y65" s="5">
        <v>43671</v>
      </c>
      <c r="Z65" s="6" t="s">
        <v>8</v>
      </c>
      <c r="AA65" s="7">
        <v>35</v>
      </c>
      <c r="AC65" s="5">
        <v>43702</v>
      </c>
      <c r="AD65" s="6" t="s">
        <v>9</v>
      </c>
      <c r="AE65" s="7">
        <v>28</v>
      </c>
      <c r="AG65" s="5">
        <v>43733</v>
      </c>
      <c r="AH65" s="6" t="s">
        <v>6</v>
      </c>
      <c r="AI65" s="157">
        <v>21</v>
      </c>
      <c r="AJ65" s="169"/>
      <c r="AK65" s="170">
        <v>43763</v>
      </c>
      <c r="AL65" s="171" t="s">
        <v>4</v>
      </c>
      <c r="AM65" s="157">
        <v>26</v>
      </c>
      <c r="AN65" s="169"/>
      <c r="AO65" s="170">
        <v>43794</v>
      </c>
      <c r="AP65" s="171" t="s">
        <v>5</v>
      </c>
      <c r="AQ65" s="157">
        <v>25</v>
      </c>
      <c r="AR65" s="169"/>
      <c r="AS65" s="170">
        <v>43824</v>
      </c>
      <c r="AT65" s="171" t="s">
        <v>6</v>
      </c>
      <c r="AU65" s="157">
        <v>80</v>
      </c>
      <c r="AV65" s="169"/>
      <c r="AW65" s="169"/>
      <c r="AX65" s="169"/>
      <c r="AY65" s="169"/>
    </row>
    <row r="66" spans="1:53" s="8" customFormat="1" ht="13.05" x14ac:dyDescent="0.3">
      <c r="A66" s="5">
        <v>43491</v>
      </c>
      <c r="B66" s="6" t="s">
        <v>7</v>
      </c>
      <c r="C66" s="7">
        <v>35</v>
      </c>
      <c r="E66" s="5">
        <v>43522</v>
      </c>
      <c r="F66" s="6" t="s">
        <v>3</v>
      </c>
      <c r="G66" s="7">
        <v>84</v>
      </c>
      <c r="I66" s="5">
        <v>43550</v>
      </c>
      <c r="J66" s="6" t="s">
        <v>3</v>
      </c>
      <c r="K66" s="7">
        <v>13</v>
      </c>
      <c r="M66" s="5">
        <v>43581</v>
      </c>
      <c r="N66" s="6" t="s">
        <v>4</v>
      </c>
      <c r="O66" s="7">
        <v>67</v>
      </c>
      <c r="Q66" s="5">
        <v>43611</v>
      </c>
      <c r="R66" s="6" t="s">
        <v>9</v>
      </c>
      <c r="S66" s="7">
        <v>49</v>
      </c>
      <c r="U66" s="5">
        <v>43642</v>
      </c>
      <c r="V66" s="6" t="s">
        <v>6</v>
      </c>
      <c r="W66" s="7">
        <v>21</v>
      </c>
      <c r="Y66" s="5">
        <v>43672</v>
      </c>
      <c r="Z66" s="6" t="s">
        <v>4</v>
      </c>
      <c r="AA66" s="7">
        <v>52</v>
      </c>
      <c r="AC66" s="5">
        <v>43703</v>
      </c>
      <c r="AD66" s="6" t="s">
        <v>5</v>
      </c>
      <c r="AE66" s="7">
        <v>23</v>
      </c>
      <c r="AG66" s="5">
        <v>43734</v>
      </c>
      <c r="AH66" s="6" t="s">
        <v>8</v>
      </c>
      <c r="AI66" s="172">
        <v>21</v>
      </c>
      <c r="AJ66" s="169"/>
      <c r="AK66" s="170">
        <v>43764</v>
      </c>
      <c r="AL66" s="171" t="s">
        <v>7</v>
      </c>
      <c r="AM66" s="157">
        <v>28</v>
      </c>
      <c r="AN66" s="169"/>
      <c r="AO66" s="170">
        <v>43795</v>
      </c>
      <c r="AP66" s="171" t="s">
        <v>3</v>
      </c>
      <c r="AQ66" s="157">
        <v>34</v>
      </c>
      <c r="AR66" s="169"/>
      <c r="AS66" s="170">
        <v>43825</v>
      </c>
      <c r="AT66" s="171" t="s">
        <v>8</v>
      </c>
      <c r="AU66" s="157">
        <v>72</v>
      </c>
      <c r="AV66" s="169"/>
      <c r="AW66" s="169"/>
      <c r="AX66" s="169"/>
      <c r="AY66" s="169"/>
    </row>
    <row r="67" spans="1:53" s="8" customFormat="1" ht="13.05" x14ac:dyDescent="0.3">
      <c r="A67" s="5">
        <v>43492</v>
      </c>
      <c r="B67" s="6" t="s">
        <v>9</v>
      </c>
      <c r="C67" s="7">
        <v>19</v>
      </c>
      <c r="E67" s="5">
        <v>43523</v>
      </c>
      <c r="F67" s="6" t="s">
        <v>6</v>
      </c>
      <c r="G67" s="7">
        <v>82</v>
      </c>
      <c r="I67" s="5">
        <v>43551</v>
      </c>
      <c r="J67" s="6" t="s">
        <v>6</v>
      </c>
      <c r="K67" s="20">
        <v>8</v>
      </c>
      <c r="M67" s="5">
        <v>43582</v>
      </c>
      <c r="N67" s="6" t="s">
        <v>7</v>
      </c>
      <c r="O67" s="7">
        <v>46</v>
      </c>
      <c r="Q67" s="5">
        <v>43612</v>
      </c>
      <c r="R67" s="6" t="s">
        <v>5</v>
      </c>
      <c r="S67" s="7">
        <v>27</v>
      </c>
      <c r="U67" s="5">
        <v>43643</v>
      </c>
      <c r="V67" s="6" t="s">
        <v>8</v>
      </c>
      <c r="W67" s="7">
        <v>20</v>
      </c>
      <c r="Y67" s="5">
        <v>43673</v>
      </c>
      <c r="Z67" s="6" t="s">
        <v>7</v>
      </c>
      <c r="AA67" s="7">
        <v>49</v>
      </c>
      <c r="AC67" s="5">
        <v>43704</v>
      </c>
      <c r="AD67" s="6" t="s">
        <v>3</v>
      </c>
      <c r="AE67" s="7">
        <v>25</v>
      </c>
      <c r="AG67" s="5">
        <v>43735</v>
      </c>
      <c r="AH67" s="6" t="s">
        <v>4</v>
      </c>
      <c r="AI67" s="157">
        <v>34</v>
      </c>
      <c r="AJ67" s="169"/>
      <c r="AK67" s="170">
        <v>43765</v>
      </c>
      <c r="AL67" s="171" t="s">
        <v>9</v>
      </c>
      <c r="AM67" s="157">
        <v>14</v>
      </c>
      <c r="AN67" s="169"/>
      <c r="AO67" s="170">
        <v>43796</v>
      </c>
      <c r="AP67" s="171" t="s">
        <v>6</v>
      </c>
      <c r="AQ67" s="157">
        <v>86</v>
      </c>
      <c r="AR67" s="169"/>
      <c r="AS67" s="170">
        <v>43826</v>
      </c>
      <c r="AT67" s="171" t="s">
        <v>4</v>
      </c>
      <c r="AU67" s="157">
        <v>67</v>
      </c>
      <c r="AV67" s="169"/>
      <c r="AW67" s="169"/>
      <c r="AX67" s="169"/>
      <c r="AY67" s="169"/>
    </row>
    <row r="68" spans="1:53" s="8" customFormat="1" ht="13.05" x14ac:dyDescent="0.3">
      <c r="A68" s="5">
        <v>43493</v>
      </c>
      <c r="B68" s="6" t="s">
        <v>5</v>
      </c>
      <c r="C68" s="7">
        <v>16</v>
      </c>
      <c r="E68" s="5">
        <v>43524</v>
      </c>
      <c r="F68" s="6" t="s">
        <v>8</v>
      </c>
      <c r="G68" s="7">
        <v>76</v>
      </c>
      <c r="I68" s="5">
        <v>43552</v>
      </c>
      <c r="J68" s="6" t="s">
        <v>8</v>
      </c>
      <c r="K68" s="7">
        <v>18</v>
      </c>
      <c r="M68" s="5">
        <v>43583</v>
      </c>
      <c r="N68" s="6" t="s">
        <v>9</v>
      </c>
      <c r="O68" s="7">
        <v>25</v>
      </c>
      <c r="Q68" s="5">
        <v>43613</v>
      </c>
      <c r="R68" s="6" t="s">
        <v>3</v>
      </c>
      <c r="S68" s="7">
        <v>17</v>
      </c>
      <c r="U68" s="5">
        <v>43644</v>
      </c>
      <c r="V68" s="6" t="s">
        <v>4</v>
      </c>
      <c r="W68" s="7">
        <v>29</v>
      </c>
      <c r="Y68" s="5">
        <v>43674</v>
      </c>
      <c r="Z68" s="6" t="s">
        <v>9</v>
      </c>
      <c r="AA68" s="7">
        <v>35</v>
      </c>
      <c r="AC68" s="5">
        <v>43705</v>
      </c>
      <c r="AD68" s="6" t="s">
        <v>6</v>
      </c>
      <c r="AE68" s="7">
        <v>24</v>
      </c>
      <c r="AG68" s="5">
        <v>43736</v>
      </c>
      <c r="AH68" s="6" t="s">
        <v>7</v>
      </c>
      <c r="AI68" s="157">
        <v>40</v>
      </c>
      <c r="AJ68" s="169"/>
      <c r="AK68" s="170">
        <v>43766</v>
      </c>
      <c r="AL68" s="171" t="s">
        <v>5</v>
      </c>
      <c r="AM68" s="157">
        <v>11</v>
      </c>
      <c r="AN68" s="169"/>
      <c r="AO68" s="170">
        <v>43797</v>
      </c>
      <c r="AP68" s="171" t="s">
        <v>8</v>
      </c>
      <c r="AQ68" s="157">
        <v>86</v>
      </c>
      <c r="AR68" s="169"/>
      <c r="AS68" s="170">
        <v>43827</v>
      </c>
      <c r="AT68" s="171" t="s">
        <v>7</v>
      </c>
      <c r="AU68" s="157">
        <v>58</v>
      </c>
      <c r="AV68" s="169"/>
      <c r="AW68" s="169"/>
      <c r="AX68" s="169"/>
      <c r="AY68" s="169"/>
    </row>
    <row r="69" spans="1:53" s="8" customFormat="1" ht="13.05" x14ac:dyDescent="0.3">
      <c r="A69" s="5">
        <v>43494</v>
      </c>
      <c r="B69" s="6" t="s">
        <v>3</v>
      </c>
      <c r="C69" s="7">
        <v>19</v>
      </c>
      <c r="E69" s="5"/>
      <c r="F69" s="6"/>
      <c r="G69" s="7"/>
      <c r="I69" s="5">
        <v>43553</v>
      </c>
      <c r="J69" s="6" t="s">
        <v>4</v>
      </c>
      <c r="K69" s="7">
        <v>33</v>
      </c>
      <c r="M69" s="5">
        <v>43584</v>
      </c>
      <c r="N69" s="6" t="s">
        <v>5</v>
      </c>
      <c r="O69" s="7">
        <v>19</v>
      </c>
      <c r="Q69" s="5">
        <v>43614</v>
      </c>
      <c r="R69" s="6" t="s">
        <v>6</v>
      </c>
      <c r="S69" s="7">
        <v>15</v>
      </c>
      <c r="U69" s="5">
        <v>43645</v>
      </c>
      <c r="V69" s="6" t="s">
        <v>7</v>
      </c>
      <c r="W69" s="7">
        <v>52</v>
      </c>
      <c r="Y69" s="5">
        <v>43675</v>
      </c>
      <c r="Z69" s="6" t="s">
        <v>5</v>
      </c>
      <c r="AA69" s="7">
        <v>23</v>
      </c>
      <c r="AC69" s="5">
        <v>43706</v>
      </c>
      <c r="AD69" s="6" t="s">
        <v>8</v>
      </c>
      <c r="AE69" s="7">
        <v>31</v>
      </c>
      <c r="AG69" s="5">
        <v>43737</v>
      </c>
      <c r="AH69" s="6" t="s">
        <v>9</v>
      </c>
      <c r="AI69" s="157">
        <v>15</v>
      </c>
      <c r="AJ69" s="169"/>
      <c r="AK69" s="170">
        <v>43767</v>
      </c>
      <c r="AL69" s="171" t="s">
        <v>3</v>
      </c>
      <c r="AM69" s="20">
        <v>5</v>
      </c>
      <c r="AN69" s="169"/>
      <c r="AO69" s="170">
        <v>43798</v>
      </c>
      <c r="AP69" s="171" t="s">
        <v>4</v>
      </c>
      <c r="AQ69" s="157">
        <v>69</v>
      </c>
      <c r="AR69" s="169"/>
      <c r="AS69" s="170">
        <v>43828</v>
      </c>
      <c r="AT69" s="171" t="s">
        <v>9</v>
      </c>
      <c r="AU69" s="157">
        <v>48</v>
      </c>
      <c r="AV69" s="169"/>
      <c r="AW69" s="169"/>
      <c r="AX69" s="169"/>
      <c r="AY69" s="169"/>
    </row>
    <row r="70" spans="1:53" s="8" customFormat="1" ht="13.05" x14ac:dyDescent="0.3">
      <c r="A70" s="5">
        <v>43495</v>
      </c>
      <c r="B70" s="6" t="s">
        <v>6</v>
      </c>
      <c r="C70" s="7">
        <v>19</v>
      </c>
      <c r="E70" s="5"/>
      <c r="F70" s="6"/>
      <c r="G70" s="7"/>
      <c r="I70" s="5">
        <v>43554</v>
      </c>
      <c r="J70" s="6" t="s">
        <v>7</v>
      </c>
      <c r="K70" s="7">
        <v>35</v>
      </c>
      <c r="M70" s="5">
        <v>43585</v>
      </c>
      <c r="N70" s="6" t="s">
        <v>3</v>
      </c>
      <c r="O70" s="7">
        <v>22</v>
      </c>
      <c r="Q70" s="5">
        <v>43615</v>
      </c>
      <c r="R70" s="6" t="s">
        <v>8</v>
      </c>
      <c r="S70" s="7">
        <v>18</v>
      </c>
      <c r="U70" s="5">
        <v>43646</v>
      </c>
      <c r="V70" s="6" t="s">
        <v>9</v>
      </c>
      <c r="W70" s="7">
        <v>31</v>
      </c>
      <c r="Y70" s="5">
        <v>43676</v>
      </c>
      <c r="Z70" s="6" t="s">
        <v>3</v>
      </c>
      <c r="AA70" s="7">
        <v>30</v>
      </c>
      <c r="AC70" s="5">
        <v>43707</v>
      </c>
      <c r="AD70" s="6" t="s">
        <v>4</v>
      </c>
      <c r="AE70" s="7">
        <v>53</v>
      </c>
      <c r="AG70" s="5">
        <v>43738</v>
      </c>
      <c r="AH70" s="6" t="s">
        <v>5</v>
      </c>
      <c r="AI70" s="157">
        <v>10</v>
      </c>
      <c r="AJ70" s="169"/>
      <c r="AK70" s="170">
        <v>43768</v>
      </c>
      <c r="AL70" s="171" t="s">
        <v>6</v>
      </c>
      <c r="AM70" s="157">
        <v>10</v>
      </c>
      <c r="AN70" s="169"/>
      <c r="AO70" s="170">
        <v>43799</v>
      </c>
      <c r="AP70" s="171" t="s">
        <v>7</v>
      </c>
      <c r="AQ70" s="157">
        <v>50</v>
      </c>
      <c r="AR70" s="169"/>
      <c r="AS70" s="170">
        <v>43829</v>
      </c>
      <c r="AT70" s="171" t="s">
        <v>5</v>
      </c>
      <c r="AU70" s="157">
        <v>38</v>
      </c>
      <c r="AV70" s="169"/>
      <c r="AW70" s="169"/>
      <c r="AX70" s="169"/>
      <c r="AY70" s="169"/>
    </row>
    <row r="71" spans="1:53" s="8" customFormat="1" ht="13.05" x14ac:dyDescent="0.3">
      <c r="A71" s="5">
        <v>43496</v>
      </c>
      <c r="B71" s="6" t="s">
        <v>8</v>
      </c>
      <c r="C71" s="7">
        <v>18</v>
      </c>
      <c r="E71" s="5"/>
      <c r="F71" s="6"/>
      <c r="G71" s="7"/>
      <c r="I71" s="5">
        <v>43555</v>
      </c>
      <c r="J71" s="6" t="s">
        <v>9</v>
      </c>
      <c r="K71" s="7">
        <v>23</v>
      </c>
      <c r="M71" s="5"/>
      <c r="N71" s="6"/>
      <c r="O71" s="7"/>
      <c r="Q71" s="5">
        <v>43616</v>
      </c>
      <c r="R71" s="6" t="s">
        <v>4</v>
      </c>
      <c r="S71" s="7">
        <v>21</v>
      </c>
      <c r="U71" s="5"/>
      <c r="V71" s="6"/>
      <c r="W71" s="7"/>
      <c r="Y71" s="5">
        <v>43677</v>
      </c>
      <c r="Z71" s="6" t="s">
        <v>6</v>
      </c>
      <c r="AA71" s="7">
        <v>21</v>
      </c>
      <c r="AC71" s="5">
        <v>43708</v>
      </c>
      <c r="AD71" s="6" t="s">
        <v>7</v>
      </c>
      <c r="AE71" s="7">
        <v>75</v>
      </c>
      <c r="AG71" s="5"/>
      <c r="AH71" s="6"/>
      <c r="AI71" s="157"/>
      <c r="AJ71" s="169"/>
      <c r="AK71" s="170">
        <v>43769</v>
      </c>
      <c r="AL71" s="171" t="s">
        <v>8</v>
      </c>
      <c r="AM71" s="157">
        <v>13</v>
      </c>
      <c r="AN71" s="169"/>
      <c r="AO71" s="170"/>
      <c r="AP71" s="171"/>
      <c r="AQ71" s="157"/>
      <c r="AR71" s="169"/>
      <c r="AS71" s="170">
        <v>43830</v>
      </c>
      <c r="AT71" s="171" t="s">
        <v>3</v>
      </c>
      <c r="AU71" s="157">
        <v>42</v>
      </c>
      <c r="AV71" s="169"/>
      <c r="AW71" s="169"/>
      <c r="AX71" s="169"/>
      <c r="AY71" s="169"/>
    </row>
    <row r="72" spans="1:53" ht="3" customHeight="1" x14ac:dyDescent="0.3"/>
    <row r="73" spans="1:53" x14ac:dyDescent="0.3">
      <c r="A73" s="10" t="s">
        <v>10</v>
      </c>
      <c r="B73" s="7">
        <f>SUM(C41:C71)</f>
        <v>586</v>
      </c>
      <c r="C73" s="45">
        <f>(B73/B116)-1</f>
        <v>2.4475524475524368E-2</v>
      </c>
      <c r="D73" s="10"/>
      <c r="E73" s="10" t="s">
        <v>10</v>
      </c>
      <c r="F73" s="7">
        <f>SUM(G41:G71)</f>
        <v>1029</v>
      </c>
      <c r="G73" s="45">
        <f>(F73/F116)-1</f>
        <v>0.13576158940397343</v>
      </c>
      <c r="H73" s="10"/>
      <c r="I73" s="10" t="s">
        <v>10</v>
      </c>
      <c r="J73" s="12">
        <f>IF(ISBLANK(K71), 0,SUM(K41:K71))</f>
        <v>884</v>
      </c>
      <c r="K73" s="45">
        <f>(J73/J116)-1</f>
        <v>8.466257668711652E-2</v>
      </c>
      <c r="M73" s="10" t="s">
        <v>10</v>
      </c>
      <c r="N73" s="12">
        <f>IF(ISBLANK(O70), 0,SUM(O41:O71))</f>
        <v>1008</v>
      </c>
      <c r="O73" s="45">
        <f>(N73/N116)-1</f>
        <v>-0.12271540469973885</v>
      </c>
      <c r="Q73" s="10" t="s">
        <v>10</v>
      </c>
      <c r="R73" s="12">
        <f>IF(ISBLANK(S71), 0,SUM(S41:S71))</f>
        <v>780</v>
      </c>
      <c r="S73" s="45">
        <f>(R73/R116)-1</f>
        <v>0.2361331220285261</v>
      </c>
      <c r="U73" s="10" t="s">
        <v>10</v>
      </c>
      <c r="V73" s="12">
        <f>IF(ISBLANK(W70), 0,SUM(W41:W71))</f>
        <v>841</v>
      </c>
      <c r="W73" s="45">
        <f>(V73/V116)-1</f>
        <v>0.18785310734463279</v>
      </c>
      <c r="Y73" s="10" t="s">
        <v>10</v>
      </c>
      <c r="Z73" s="12">
        <f>IF(ISBLANK(AA71), 0,SUM(AA41:AA71))</f>
        <v>1205</v>
      </c>
      <c r="AA73" s="45">
        <f>(Z73/Z116)-1</f>
        <v>3.6113499570077368E-2</v>
      </c>
      <c r="AC73" s="10" t="s">
        <v>10</v>
      </c>
      <c r="AD73" s="12">
        <f>IF(ISBLANK(AE71), 0,SUM(AE41:AE71))</f>
        <v>1234</v>
      </c>
      <c r="AE73" s="45">
        <f>(AD73/AD116)-1</f>
        <v>7.4912891986062657E-2</v>
      </c>
      <c r="AG73" s="10" t="s">
        <v>10</v>
      </c>
      <c r="AH73" s="12">
        <f>IF(ISBLANK(AI70), 0,SUM(AI41:AI71))</f>
        <v>749</v>
      </c>
      <c r="AI73" s="173">
        <f>(AH73/AH116)-1</f>
        <v>-0.15842696629213482</v>
      </c>
      <c r="AK73" s="128" t="s">
        <v>10</v>
      </c>
      <c r="AL73" s="129">
        <f>IF(ISBLANK(AM71), 0,SUM(AM41:AM71))</f>
        <v>709</v>
      </c>
      <c r="AM73" s="173">
        <f>(AL73/AL116)-1</f>
        <v>-0.15089820359281436</v>
      </c>
      <c r="AO73" s="128" t="s">
        <v>10</v>
      </c>
      <c r="AP73" s="129">
        <f>IF(ISBLANK(AQ70), 0,SUM(AQ41:AQ71))</f>
        <v>861</v>
      </c>
      <c r="AQ73" s="173">
        <f>(AP73/AP116)-1</f>
        <v>2.0142180094786744E-2</v>
      </c>
      <c r="AS73" s="128" t="s">
        <v>10</v>
      </c>
      <c r="AT73" s="129">
        <f>IF(ISBLANK(AU71), 0,SUM(AU41:AU71))</f>
        <v>1015</v>
      </c>
      <c r="AU73" s="173">
        <f>(AT73/AT116)-1</f>
        <v>0.19271445358401884</v>
      </c>
    </row>
    <row r="74" spans="1:53" x14ac:dyDescent="0.3">
      <c r="A74" s="10" t="s">
        <v>14</v>
      </c>
      <c r="B74" s="7">
        <f>SUM(AU114, C41:C70)</f>
        <v>614</v>
      </c>
      <c r="C74" s="45">
        <f>(B74/B117)-1</f>
        <v>1.1532125205930832E-2</v>
      </c>
      <c r="E74" s="10" t="s">
        <v>14</v>
      </c>
      <c r="F74" s="7">
        <f>SUM(C71, G41:G67)</f>
        <v>971</v>
      </c>
      <c r="G74" s="45">
        <f>(F74/F117)-1</f>
        <v>0.14369846878680792</v>
      </c>
      <c r="I74" s="10" t="s">
        <v>14</v>
      </c>
      <c r="J74" s="12">
        <f>IF(J77=0,0,SUM(G68,K41:K70))</f>
        <v>937</v>
      </c>
      <c r="K74" s="45">
        <f>(J74/J117)-1</f>
        <v>9.590643274853794E-2</v>
      </c>
      <c r="M74" s="10" t="s">
        <v>14</v>
      </c>
      <c r="N74" s="12">
        <f>IF(N77=0,0,SUM(K68,O41:O70))</f>
        <v>1026</v>
      </c>
      <c r="O74" s="45">
        <f>(N74/N117)-1</f>
        <v>-0.11855670103092786</v>
      </c>
      <c r="Q74" s="10" t="s">
        <v>14</v>
      </c>
      <c r="R74" s="12">
        <f>IF(R77=0,0,SUM(O70,S41:S70))</f>
        <v>781</v>
      </c>
      <c r="S74" s="45">
        <f>(R74/R117)-1</f>
        <v>0.24363057324840764</v>
      </c>
      <c r="U74" s="10" t="s">
        <v>14</v>
      </c>
      <c r="V74" s="12">
        <f>IF(V77=0,0,SUM(S71,W41:W69))</f>
        <v>831</v>
      </c>
      <c r="W74" s="45">
        <f>(V74/V117)-1</f>
        <v>0.25339366515837103</v>
      </c>
      <c r="Y74" s="10" t="s">
        <v>14</v>
      </c>
      <c r="Z74" s="12">
        <f>IF(Z77=0,0,SUM(W70,AA41:AA70))</f>
        <v>1215</v>
      </c>
      <c r="AA74" s="45">
        <f>(Z74/Z117)-1</f>
        <v>4.1322314049587749E-3</v>
      </c>
      <c r="AC74" s="10" t="s">
        <v>14</v>
      </c>
      <c r="AD74" s="12">
        <f>IF(AD77=0,0,SUM(AA71,AE41:AE70))</f>
        <v>1180</v>
      </c>
      <c r="AE74" s="45">
        <f>(AD74/AD117)-1</f>
        <v>7.9597438243366847E-2</v>
      </c>
      <c r="AG74" s="10" t="s">
        <v>14</v>
      </c>
      <c r="AH74" s="12">
        <f>IF(AH77=0,0,SUM(AE71,AI41:AI69))</f>
        <v>814</v>
      </c>
      <c r="AI74" s="173">
        <f>(AH74/AH117)-1</f>
        <v>-0.12941176470588234</v>
      </c>
      <c r="AK74" s="128" t="s">
        <v>14</v>
      </c>
      <c r="AL74" s="129">
        <f>IF(AL77=0,0,SUM(AI70,AM41:AM70))</f>
        <v>706</v>
      </c>
      <c r="AM74" s="173">
        <f>(AL74/AL117)-1</f>
        <v>-0.15952380952380951</v>
      </c>
      <c r="AO74" s="128" t="s">
        <v>14</v>
      </c>
      <c r="AP74" s="129">
        <f>IF(AP77=0,0,SUM(AM71,AQ41:AQ69))</f>
        <v>824</v>
      </c>
      <c r="AQ74" s="173"/>
      <c r="AS74" s="128" t="s">
        <v>14</v>
      </c>
      <c r="AT74" s="129">
        <f>IF(AT77=0,0,SUM(AQ70,AU41:AU70))</f>
        <v>1023</v>
      </c>
      <c r="AU74" s="173">
        <f>(AT74/AT117)-1</f>
        <v>0.2475609756097561</v>
      </c>
    </row>
    <row r="75" spans="1:53" x14ac:dyDescent="0.3">
      <c r="A75" s="10" t="s">
        <v>11</v>
      </c>
      <c r="B75" s="7">
        <f>SUM(B74)</f>
        <v>614</v>
      </c>
      <c r="C75" s="45">
        <f>(B75/B118)-1</f>
        <v>1.1532125205930832E-2</v>
      </c>
      <c r="E75" s="10" t="s">
        <v>11</v>
      </c>
      <c r="F75" s="7">
        <f>SUM(B75,F74)</f>
        <v>1585</v>
      </c>
      <c r="G75" s="45">
        <f>(F75/F118)-1</f>
        <v>8.8598901098901006E-2</v>
      </c>
      <c r="I75" s="10" t="s">
        <v>11</v>
      </c>
      <c r="J75" s="12">
        <f>IF(J77=0,0,SUM(F75,J74))</f>
        <v>2522</v>
      </c>
      <c r="K75" s="45">
        <f>(J75/J118)-1</f>
        <v>9.1302466464733945E-2</v>
      </c>
      <c r="M75" s="10" t="s">
        <v>11</v>
      </c>
      <c r="N75" s="12">
        <f>IF(N77=0,0,SUM(J75,N74))</f>
        <v>3548</v>
      </c>
      <c r="O75" s="45">
        <f>(N75/N118)-1</f>
        <v>2.1007194244604399E-2</v>
      </c>
      <c r="Q75" s="10" t="s">
        <v>11</v>
      </c>
      <c r="R75" s="12">
        <f>IF(R77=0,0,SUM(N75,R74))</f>
        <v>4329</v>
      </c>
      <c r="S75" s="45">
        <f>(R75/R118)-1</f>
        <v>5.5081647574945158E-2</v>
      </c>
      <c r="U75" s="10" t="s">
        <v>11</v>
      </c>
      <c r="V75" s="12">
        <f>IF(V77=0,0,SUM(R75,V74))</f>
        <v>5160</v>
      </c>
      <c r="W75" s="45">
        <f>(V75/V118)-1</f>
        <v>8.2668904741922011E-2</v>
      </c>
      <c r="Y75" s="10" t="s">
        <v>11</v>
      </c>
      <c r="Z75" s="12">
        <f>IF(Z77=0,0,SUM(V75,Z74))</f>
        <v>6375</v>
      </c>
      <c r="AA75" s="45">
        <f>(Z75/Z118)-1</f>
        <v>6.6767068273092312E-2</v>
      </c>
      <c r="AC75" s="10" t="s">
        <v>11</v>
      </c>
      <c r="AD75" s="12">
        <f>IF(AD77=0,0,SUM(Z75,AD74))</f>
        <v>7555</v>
      </c>
      <c r="AE75" s="45">
        <f>(AD75/AD118)-1</f>
        <v>6.8750884142028568E-2</v>
      </c>
      <c r="AG75" s="10" t="s">
        <v>11</v>
      </c>
      <c r="AH75" s="12">
        <f>IF(AH77=0,0,SUM(AD75,AH74))</f>
        <v>8369</v>
      </c>
      <c r="AI75" s="173">
        <f>(AH75/AH118)-1</f>
        <v>4.2216687422166776E-2</v>
      </c>
      <c r="AK75" s="128" t="s">
        <v>11</v>
      </c>
      <c r="AL75" s="129">
        <f>IF(AL77=0,0,SUM(AH75,AL74))</f>
        <v>9075</v>
      </c>
      <c r="AM75" s="173">
        <f>(AL75/AL118)-1</f>
        <v>2.3111612175873653E-2</v>
      </c>
      <c r="AO75" s="128" t="s">
        <v>11</v>
      </c>
      <c r="AP75" s="129">
        <f>IF(AP77=0,0,SUM(AL75,AP74))</f>
        <v>9899</v>
      </c>
      <c r="AQ75" s="173"/>
      <c r="AS75" s="128" t="s">
        <v>11</v>
      </c>
      <c r="AT75" s="129">
        <f>IF(AT77=0,0,SUM(AP75,AT74))</f>
        <v>10922</v>
      </c>
      <c r="AU75" s="173">
        <f>(AT75/AT118)-1</f>
        <v>3.6242884250474283E-2</v>
      </c>
    </row>
    <row r="76" spans="1:53" x14ac:dyDescent="0.3">
      <c r="A76" s="10" t="s">
        <v>1011</v>
      </c>
      <c r="B76" s="7">
        <f>B74/(COUNT(A41:A71)/7)</f>
        <v>138.64516129032256</v>
      </c>
      <c r="C76" s="15">
        <f>VLOOKUP(MONTH(A41),'Boarding Checkouts'!$L:$P,5,FALSE)</f>
        <v>54.94</v>
      </c>
      <c r="E76" s="10" t="s">
        <v>1011</v>
      </c>
      <c r="F76" s="7">
        <f>F74/(COUNT(E41:E71)/7)</f>
        <v>242.75</v>
      </c>
      <c r="G76" s="15">
        <f>VLOOKUP(MONTH(E41),'Boarding Checkouts'!$L:$P,5,FALSE)</f>
        <v>54.65</v>
      </c>
      <c r="I76" s="10" t="s">
        <v>1011</v>
      </c>
      <c r="J76" s="12">
        <f>IF(J77=0,0,J74/(COUNT(I41:I71)/7))</f>
        <v>211.58064516129031</v>
      </c>
      <c r="K76" s="15">
        <f>VLOOKUP(MONTH(I41),'Boarding Checkouts'!$L:$P,5,FALSE)</f>
        <v>52.29</v>
      </c>
      <c r="M76" s="10" t="s">
        <v>1011</v>
      </c>
      <c r="N76" s="12">
        <f>IF(N77=0,0,N74/(COUNT(M41:M71)/7))</f>
        <v>239.4</v>
      </c>
      <c r="O76" s="15">
        <f>VLOOKUP(MONTH(M41),'Boarding Checkouts'!$L:$P,5,FALSE)</f>
        <v>55.13</v>
      </c>
      <c r="Q76" s="10" t="s">
        <v>1011</v>
      </c>
      <c r="R76" s="12">
        <f>IF(R77=0,0,R74/(COUNT(Q41:Q71)/7))</f>
        <v>176.35483870967741</v>
      </c>
      <c r="S76" s="15">
        <f>VLOOKUP(MONTH(Q41),'Boarding Checkouts'!$L:$P,5,FALSE)</f>
        <v>57</v>
      </c>
      <c r="U76" s="10" t="s">
        <v>1011</v>
      </c>
      <c r="V76" s="12">
        <f>IF(V77=0,0,V74/(COUNT(U41:U71)/7))</f>
        <v>193.9</v>
      </c>
      <c r="W76" s="15">
        <f>VLOOKUP(MONTH(U41),'Boarding Checkouts'!$L:$P,5,FALSE)</f>
        <v>55.64</v>
      </c>
      <c r="Y76" s="10" t="s">
        <v>1011</v>
      </c>
      <c r="Z76" s="12">
        <f>IF(Z77=0,0,Z74/(COUNT(Y41:Y71)/7))</f>
        <v>274.35483870967738</v>
      </c>
      <c r="AA76" s="15">
        <f>VLOOKUP(MONTH(Y41),'Boarding Checkouts'!$L:$P,5,FALSE)</f>
        <v>54.56</v>
      </c>
      <c r="AC76" s="10" t="s">
        <v>1011</v>
      </c>
      <c r="AD76" s="12">
        <f>IF(AD77=0,0,AD74/(COUNT(AC41:AC71)/7))</f>
        <v>266.45161290322579</v>
      </c>
      <c r="AE76" s="15">
        <f>VLOOKUP(MONTH(AC41),'Boarding Checkouts'!$L:$P,5,FALSE)</f>
        <v>56.34</v>
      </c>
      <c r="AG76" s="10" t="s">
        <v>1011</v>
      </c>
      <c r="AH76" s="12">
        <f>IF(AH77=0,0,AH74/(COUNT(AG41:AG71)/7))</f>
        <v>189.93333333333334</v>
      </c>
      <c r="AI76" s="127">
        <f>VLOOKUP(MONTH(AG41),'Boarding Checkouts'!$L:$P,5,FALSE)</f>
        <v>54.75</v>
      </c>
      <c r="AK76" s="128" t="s">
        <v>1011</v>
      </c>
      <c r="AL76" s="129">
        <f>IF(AL77=0,0,AL74/(COUNT(AK41:AK71)/7))</f>
        <v>159.41935483870967</v>
      </c>
      <c r="AM76" s="127">
        <f>VLOOKUP(MONTH(AK41),'Boarding Checkouts'!$L:$P,5,FALSE)</f>
        <v>56.46</v>
      </c>
      <c r="AO76" s="128" t="s">
        <v>1011</v>
      </c>
      <c r="AP76" s="129">
        <f>IF(AP77=0,0,AP74/(COUNT(AO41:AO71)/7))</f>
        <v>192.26666666666668</v>
      </c>
      <c r="AQ76" s="127">
        <f>VLOOKUP(MONTH(AO41),'Boarding Checkouts'!$L:$P,5,FALSE)</f>
        <v>56.71</v>
      </c>
      <c r="AS76" s="128" t="s">
        <v>1011</v>
      </c>
      <c r="AT76" s="129">
        <f>IF(AT77=0,0,AT74/(COUNT(AS41:AS71)/7))</f>
        <v>231</v>
      </c>
      <c r="AU76" s="127">
        <f>VLOOKUP(MONTH(AS41),'Boarding Checkouts'!$L:$P,5,FALSE)</f>
        <v>58.42</v>
      </c>
    </row>
    <row r="77" spans="1:53" x14ac:dyDescent="0.3">
      <c r="A77" s="10" t="s">
        <v>12</v>
      </c>
      <c r="B77" s="7">
        <f>VLOOKUP(MONTH(A41),'Boarding Checkouts'!$L:$P,3,FALSE)</f>
        <v>689</v>
      </c>
      <c r="C77" s="12">
        <f>VLOOKUP(MONTH(A41),'Boarding Checkouts'!$L:$P,4,FALSE)</f>
        <v>37852.699999999997</v>
      </c>
      <c r="E77" s="10" t="s">
        <v>12</v>
      </c>
      <c r="F77" s="7">
        <f>VLOOKUP(MONTH(E41),'Boarding Checkouts'!$L:$P,3,FALSE)</f>
        <v>722</v>
      </c>
      <c r="G77" s="12">
        <f>VLOOKUP(MONTH(E41),'Boarding Checkouts'!$L:$P,4,FALSE)</f>
        <v>39454.699999999997</v>
      </c>
      <c r="I77" s="10" t="s">
        <v>12</v>
      </c>
      <c r="J77" s="12">
        <f>VLOOKUP(MONTH(I41),'Boarding Checkouts'!$L:$P,3,FALSE)</f>
        <v>1190</v>
      </c>
      <c r="K77" s="12">
        <f>VLOOKUP(MONTH(I41),'Boarding Checkouts'!$L:$P,4,FALSE)</f>
        <v>62228.38</v>
      </c>
      <c r="M77" s="10" t="s">
        <v>12</v>
      </c>
      <c r="N77" s="12">
        <f>VLOOKUP(MONTH(M41),'Boarding Checkouts'!$L:$P,3,FALSE)</f>
        <v>984</v>
      </c>
      <c r="O77" s="12">
        <f>VLOOKUP(MONTH(M41),'Boarding Checkouts'!$L:$P,4,FALSE)</f>
        <v>54247</v>
      </c>
      <c r="Q77" s="10" t="s">
        <v>12</v>
      </c>
      <c r="R77" s="12">
        <f>VLOOKUP(MONTH(Q41),'Boarding Checkouts'!$L:$P,3,FALSE)</f>
        <v>774</v>
      </c>
      <c r="S77" s="12">
        <f>VLOOKUP(MONTH(Q41),'Boarding Checkouts'!$L:$P,4,FALSE)</f>
        <v>44115.630000000005</v>
      </c>
      <c r="U77" s="10" t="s">
        <v>12</v>
      </c>
      <c r="V77" s="12">
        <f>VLOOKUP(MONTH(U41),'Boarding Checkouts'!$L:$P,3,FALSE)</f>
        <v>745</v>
      </c>
      <c r="W77" s="12">
        <f>VLOOKUP(MONTH(U41),'Boarding Checkouts'!$L:$P,4,FALSE)</f>
        <v>41451.020000000004</v>
      </c>
      <c r="Y77" s="10" t="s">
        <v>12</v>
      </c>
      <c r="Z77" s="12">
        <f>VLOOKUP(MONTH(Y41),'Boarding Checkouts'!$L:$P,3,FALSE)</f>
        <v>1248</v>
      </c>
      <c r="AA77" s="12">
        <f>VLOOKUP(MONTH(Y41),'Boarding Checkouts'!$L:$P,4,FALSE)</f>
        <v>68094.42</v>
      </c>
      <c r="AC77" s="10" t="s">
        <v>12</v>
      </c>
      <c r="AD77" s="12">
        <f>VLOOKUP(MONTH(AC41),'Boarding Checkouts'!$L:$P,3,FALSE)</f>
        <v>1126</v>
      </c>
      <c r="AE77" s="12">
        <f>VLOOKUP(MONTH(AC41),'Boarding Checkouts'!$L:$P,4,FALSE)</f>
        <v>63436.84</v>
      </c>
      <c r="AG77" s="10" t="s">
        <v>12</v>
      </c>
      <c r="AH77" s="12">
        <f>VLOOKUP(MONTH(AG41),'Boarding Checkouts'!$L:$P,3,FALSE)</f>
        <v>890</v>
      </c>
      <c r="AI77" s="129">
        <f>VLOOKUP(MONTH(AG41),'Boarding Checkouts'!$L:$P,4,FALSE)</f>
        <v>48727.360000000008</v>
      </c>
      <c r="AK77" s="128" t="s">
        <v>12</v>
      </c>
      <c r="AL77" s="129">
        <f>VLOOKUP(MONTH(AK41),'Boarding Checkouts'!$L:$P,3,FALSE)</f>
        <v>701</v>
      </c>
      <c r="AM77" s="129">
        <f>VLOOKUP(MONTH(AK41),'Boarding Checkouts'!$L:$P,4,FALSE)</f>
        <v>39578.379999999997</v>
      </c>
      <c r="AO77" s="128" t="s">
        <v>12</v>
      </c>
      <c r="AP77" s="129">
        <f>VLOOKUP(MONTH(AO41),'Boarding Checkouts'!$L:$P,3,FALSE)</f>
        <v>686</v>
      </c>
      <c r="AQ77" s="129">
        <f>VLOOKUP(MONTH(AO41),'Boarding Checkouts'!$L:$P,4,FALSE)</f>
        <v>38905.599999999999</v>
      </c>
      <c r="AS77" s="128" t="s">
        <v>12</v>
      </c>
      <c r="AT77" s="129">
        <f>VLOOKUP(MONTH(AS41),'Boarding Checkouts'!$L:$P,3,FALSE)</f>
        <v>412</v>
      </c>
      <c r="AU77" s="129">
        <f>VLOOKUP(MONTH(AS41),'Boarding Checkouts'!$L:$P,4,FALSE)</f>
        <v>24070.65</v>
      </c>
    </row>
    <row r="78" spans="1:53" x14ac:dyDescent="0.3">
      <c r="A78" s="10" t="s">
        <v>13</v>
      </c>
      <c r="B78" s="12">
        <f>B77</f>
        <v>689</v>
      </c>
      <c r="C78" s="12">
        <f>SUM(C77)</f>
        <v>37852.699999999997</v>
      </c>
      <c r="E78" s="10" t="s">
        <v>13</v>
      </c>
      <c r="F78" s="12">
        <f>SUM(B78,F77)</f>
        <v>1411</v>
      </c>
      <c r="G78" s="12">
        <f>SUM(C78,G77)</f>
        <v>77307.399999999994</v>
      </c>
      <c r="I78" s="10" t="s">
        <v>13</v>
      </c>
      <c r="J78" s="12">
        <f>IF(J77=0,0,SUM(F78,J77))</f>
        <v>2601</v>
      </c>
      <c r="K78" s="12">
        <f>IF(J77=0,0,SUM(G78,K77))</f>
        <v>139535.78</v>
      </c>
      <c r="M78" s="10" t="s">
        <v>13</v>
      </c>
      <c r="N78" s="12">
        <f>IF(N77=0,0,SUM(J78,N77))</f>
        <v>3585</v>
      </c>
      <c r="O78" s="12">
        <f>IF(N77=0,0,SUM(K78,O77))</f>
        <v>193782.78</v>
      </c>
      <c r="Q78" s="10" t="s">
        <v>13</v>
      </c>
      <c r="R78" s="12">
        <f>IF(R77=0,0,SUM(N78,R77))</f>
        <v>4359</v>
      </c>
      <c r="S78" s="12">
        <f>IF(R77=0,0,SUM(O78,S77))</f>
        <v>237898.41</v>
      </c>
      <c r="U78" s="10" t="s">
        <v>13</v>
      </c>
      <c r="V78" s="12">
        <f>IF(V77=0,0,SUM(R78,V77))</f>
        <v>5104</v>
      </c>
      <c r="W78" s="12">
        <f>IF(V77=0,0,SUM(S78,W77))</f>
        <v>279349.43</v>
      </c>
      <c r="Y78" s="10" t="s">
        <v>13</v>
      </c>
      <c r="Z78" s="12">
        <f>IF(Z77=0,0,SUM(V78,Z77))</f>
        <v>6352</v>
      </c>
      <c r="AA78" s="12">
        <f>IF(Z77=0,0,SUM(W78,AA77))</f>
        <v>347443.85</v>
      </c>
      <c r="AC78" s="10" t="s">
        <v>13</v>
      </c>
      <c r="AD78" s="12">
        <f>IF(AD77=0,0,SUM(Z78,AD77))</f>
        <v>7478</v>
      </c>
      <c r="AE78" s="12">
        <f>IF(AD77=0,0,SUM(AA78,AE77))</f>
        <v>410880.68999999994</v>
      </c>
      <c r="AG78" s="10" t="s">
        <v>13</v>
      </c>
      <c r="AH78" s="12">
        <f>IF(AH77=0,0,SUM(AD78,AH77))</f>
        <v>8368</v>
      </c>
      <c r="AI78" s="129">
        <f>IF(AH77=0,0,SUM(AE78,AI77))</f>
        <v>459608.04999999993</v>
      </c>
      <c r="AK78" s="128" t="s">
        <v>13</v>
      </c>
      <c r="AL78" s="129">
        <f>IF(AL77=0,0,SUM(AH78,AL77))</f>
        <v>9069</v>
      </c>
      <c r="AM78" s="129">
        <f>IF(AL77=0,0,SUM(AI78,AM77))</f>
        <v>499186.42999999993</v>
      </c>
      <c r="AO78" s="128" t="s">
        <v>13</v>
      </c>
      <c r="AP78" s="129">
        <f>IF(AP77=0,0,SUM(AL78,AP77))</f>
        <v>9755</v>
      </c>
      <c r="AQ78" s="129">
        <f>IF(AP77=0,0,SUM(AM78,AQ77))</f>
        <v>538092.02999999991</v>
      </c>
      <c r="AS78" s="128" t="s">
        <v>13</v>
      </c>
      <c r="AT78" s="129">
        <f>IF(AT77=0,0,SUM(AP78,AT77))</f>
        <v>10167</v>
      </c>
      <c r="AU78" s="129">
        <f>IF(AT77=0,0,SUM(AQ78,AU77))</f>
        <v>562162.67999999993</v>
      </c>
      <c r="BA78" s="16"/>
    </row>
    <row r="79" spans="1:53" x14ac:dyDescent="0.3">
      <c r="B79" s="17"/>
      <c r="F79" s="17"/>
      <c r="J79" s="17"/>
      <c r="N79" s="17"/>
      <c r="R79" s="17"/>
      <c r="V79" s="17"/>
      <c r="W79" s="15"/>
      <c r="Z79" s="17"/>
      <c r="AA79" s="15"/>
      <c r="AD79" s="17"/>
      <c r="AH79" s="17"/>
      <c r="AL79" s="174"/>
      <c r="AP79" s="174"/>
      <c r="AT79" s="174"/>
      <c r="AU79" s="127"/>
    </row>
    <row r="80" spans="1:53" x14ac:dyDescent="0.3">
      <c r="A80" s="14" t="s">
        <v>15</v>
      </c>
      <c r="B80" s="12">
        <v>237</v>
      </c>
      <c r="E80" s="14" t="s">
        <v>16</v>
      </c>
      <c r="F80" s="12">
        <v>511</v>
      </c>
      <c r="I80" s="14" t="s">
        <v>1018</v>
      </c>
      <c r="J80" s="12">
        <v>422</v>
      </c>
      <c r="K80" s="13"/>
      <c r="M80" s="14" t="s">
        <v>1208</v>
      </c>
      <c r="N80" s="12">
        <v>494</v>
      </c>
      <c r="Q80" s="14" t="s">
        <v>1408</v>
      </c>
      <c r="R80" s="12">
        <v>335</v>
      </c>
      <c r="U80" s="10" t="s">
        <v>1480</v>
      </c>
      <c r="V80" s="12">
        <v>413</v>
      </c>
      <c r="Y80" s="10" t="s">
        <v>1678</v>
      </c>
      <c r="Z80" s="12">
        <v>516</v>
      </c>
      <c r="AC80" s="10" t="s">
        <v>1910</v>
      </c>
      <c r="AD80" s="12">
        <v>592</v>
      </c>
      <c r="AG80" s="10" t="s">
        <v>2106</v>
      </c>
      <c r="AH80" s="12">
        <v>298</v>
      </c>
      <c r="AK80" s="128" t="s">
        <v>2420</v>
      </c>
      <c r="AL80" s="129">
        <v>279</v>
      </c>
      <c r="AO80" s="128" t="s">
        <v>2496</v>
      </c>
      <c r="AP80" s="129">
        <v>455</v>
      </c>
      <c r="AS80" s="128" t="s">
        <v>2641</v>
      </c>
      <c r="AT80" s="129"/>
      <c r="AU80" s="127"/>
    </row>
    <row r="81" spans="1:51" x14ac:dyDescent="0.3">
      <c r="A81" s="10" t="s">
        <v>17</v>
      </c>
      <c r="B81" s="12">
        <v>338</v>
      </c>
      <c r="E81" s="10" t="s">
        <v>18</v>
      </c>
      <c r="F81" s="12">
        <v>706</v>
      </c>
      <c r="I81" s="10" t="s">
        <v>1019</v>
      </c>
      <c r="J81" s="12">
        <v>611</v>
      </c>
      <c r="K81" s="13"/>
      <c r="M81" s="10" t="s">
        <v>1209</v>
      </c>
      <c r="N81" s="12">
        <v>719</v>
      </c>
      <c r="Q81" s="10" t="s">
        <v>1409</v>
      </c>
      <c r="R81" s="12">
        <v>501</v>
      </c>
      <c r="U81" s="10" t="s">
        <v>1482</v>
      </c>
      <c r="V81" s="12">
        <v>607</v>
      </c>
      <c r="Y81" s="10" t="s">
        <v>1679</v>
      </c>
      <c r="Z81" s="12">
        <v>708</v>
      </c>
      <c r="AC81" s="10" t="s">
        <v>1911</v>
      </c>
      <c r="AD81" s="12">
        <v>783</v>
      </c>
      <c r="AG81" s="10" t="s">
        <v>2285</v>
      </c>
      <c r="AH81" s="12">
        <v>435</v>
      </c>
      <c r="AK81" s="128" t="s">
        <v>2465</v>
      </c>
      <c r="AL81" s="129">
        <v>449</v>
      </c>
      <c r="AO81" s="128" t="s">
        <v>2501</v>
      </c>
      <c r="AP81" s="129">
        <v>568</v>
      </c>
      <c r="AT81" s="129"/>
      <c r="AU81" s="127"/>
    </row>
    <row r="82" spans="1:51" x14ac:dyDescent="0.3">
      <c r="A82" s="10" t="s">
        <v>19</v>
      </c>
      <c r="B82" s="12">
        <v>457</v>
      </c>
      <c r="E82" s="10" t="s">
        <v>20</v>
      </c>
      <c r="F82" s="12">
        <v>835</v>
      </c>
      <c r="G82" s="15"/>
      <c r="I82" s="10" t="s">
        <v>1020</v>
      </c>
      <c r="J82" s="12">
        <v>706</v>
      </c>
      <c r="K82" s="13"/>
      <c r="M82" s="10" t="s">
        <v>1210</v>
      </c>
      <c r="N82" s="12">
        <v>863</v>
      </c>
      <c r="Q82" s="10" t="s">
        <v>1410</v>
      </c>
      <c r="R82" s="12">
        <v>676</v>
      </c>
      <c r="U82" s="10" t="s">
        <v>1481</v>
      </c>
      <c r="V82" s="12">
        <v>708</v>
      </c>
      <c r="Y82" s="10" t="s">
        <v>1680</v>
      </c>
      <c r="Z82" s="12">
        <v>948</v>
      </c>
      <c r="AC82" s="10" t="s">
        <v>1912</v>
      </c>
      <c r="AD82" s="12">
        <v>1000</v>
      </c>
      <c r="AG82" s="10" t="s">
        <v>2356</v>
      </c>
      <c r="AH82" s="12">
        <v>559</v>
      </c>
      <c r="AK82" s="128" t="s">
        <v>2464</v>
      </c>
      <c r="AL82" s="129">
        <v>589</v>
      </c>
      <c r="AO82" s="128" t="s">
        <v>2502</v>
      </c>
      <c r="AP82" s="129">
        <v>717</v>
      </c>
      <c r="AT82" s="129"/>
    </row>
    <row r="83" spans="1:51" ht="14.4" thickBot="1" x14ac:dyDescent="0.35"/>
    <row r="84" spans="1:51" s="8" customFormat="1" ht="14.4" thickBot="1" x14ac:dyDescent="0.35">
      <c r="A84" s="5">
        <v>43101</v>
      </c>
      <c r="B84" s="6" t="s">
        <v>5</v>
      </c>
      <c r="C84" s="7">
        <v>24</v>
      </c>
      <c r="E84" s="5">
        <v>43132</v>
      </c>
      <c r="F84" s="6" t="s">
        <v>8</v>
      </c>
      <c r="G84" s="7">
        <v>15</v>
      </c>
      <c r="I84" s="5">
        <v>43160</v>
      </c>
      <c r="J84" s="6" t="s">
        <v>8</v>
      </c>
      <c r="K84" s="7">
        <v>60</v>
      </c>
      <c r="M84" s="5">
        <v>43191</v>
      </c>
      <c r="N84" s="6" t="s">
        <v>9</v>
      </c>
      <c r="O84" s="7">
        <v>23</v>
      </c>
      <c r="Q84" s="5">
        <v>43221</v>
      </c>
      <c r="R84" s="6" t="s">
        <v>3</v>
      </c>
      <c r="S84" s="7">
        <v>12</v>
      </c>
      <c r="U84" s="5">
        <v>43252</v>
      </c>
      <c r="V84" s="6" t="s">
        <v>4</v>
      </c>
      <c r="W84" s="7">
        <v>17</v>
      </c>
      <c r="Y84" s="5">
        <v>43282</v>
      </c>
      <c r="Z84" s="6" t="s">
        <v>9</v>
      </c>
      <c r="AA84" s="7">
        <v>43</v>
      </c>
      <c r="AC84" s="5">
        <v>43313</v>
      </c>
      <c r="AD84" s="6" t="s">
        <v>6</v>
      </c>
      <c r="AE84" s="7">
        <v>15</v>
      </c>
      <c r="AG84" s="5">
        <v>43344</v>
      </c>
      <c r="AH84" s="6" t="s">
        <v>7</v>
      </c>
      <c r="AI84" s="175">
        <v>82</v>
      </c>
      <c r="AJ84" s="169"/>
      <c r="AK84" s="170">
        <v>43374</v>
      </c>
      <c r="AL84" s="171" t="s">
        <v>5</v>
      </c>
      <c r="AM84" s="157">
        <v>26</v>
      </c>
      <c r="AN84" s="169"/>
      <c r="AO84" s="170">
        <v>43405</v>
      </c>
      <c r="AP84" s="171" t="s">
        <v>8</v>
      </c>
      <c r="AQ84" s="157">
        <v>21</v>
      </c>
      <c r="AR84" s="169"/>
      <c r="AS84" s="170">
        <v>43435</v>
      </c>
      <c r="AT84" s="171" t="s">
        <v>7</v>
      </c>
      <c r="AU84" s="157">
        <v>14</v>
      </c>
      <c r="AV84" s="169"/>
      <c r="AW84" s="169"/>
      <c r="AX84" s="169"/>
      <c r="AY84" s="169"/>
    </row>
    <row r="85" spans="1:51" s="8" customFormat="1" x14ac:dyDescent="0.3">
      <c r="A85" s="5">
        <v>43102</v>
      </c>
      <c r="B85" s="6" t="s">
        <v>3</v>
      </c>
      <c r="C85" s="7">
        <v>19</v>
      </c>
      <c r="E85" s="5">
        <v>43133</v>
      </c>
      <c r="F85" s="6" t="s">
        <v>4</v>
      </c>
      <c r="G85" s="7">
        <v>26</v>
      </c>
      <c r="I85" s="5">
        <v>43161</v>
      </c>
      <c r="J85" s="6" t="s">
        <v>4</v>
      </c>
      <c r="K85" s="7">
        <v>57</v>
      </c>
      <c r="M85" s="5">
        <v>43192</v>
      </c>
      <c r="N85" s="6" t="s">
        <v>5</v>
      </c>
      <c r="O85" s="7">
        <v>17</v>
      </c>
      <c r="Q85" s="5">
        <v>43222</v>
      </c>
      <c r="R85" s="6" t="s">
        <v>6</v>
      </c>
      <c r="S85" s="7">
        <v>13</v>
      </c>
      <c r="U85" s="5">
        <v>43253</v>
      </c>
      <c r="V85" s="6" t="s">
        <v>7</v>
      </c>
      <c r="W85" s="7">
        <v>26</v>
      </c>
      <c r="Y85" s="5">
        <v>43283</v>
      </c>
      <c r="Z85" s="6" t="s">
        <v>5</v>
      </c>
      <c r="AA85" s="7">
        <v>50</v>
      </c>
      <c r="AC85" s="5">
        <v>43314</v>
      </c>
      <c r="AD85" s="6" t="s">
        <v>8</v>
      </c>
      <c r="AE85" s="7">
        <v>20</v>
      </c>
      <c r="AG85" s="5">
        <v>43345</v>
      </c>
      <c r="AH85" s="6" t="s">
        <v>9</v>
      </c>
      <c r="AI85" s="157">
        <v>71</v>
      </c>
      <c r="AJ85" s="169"/>
      <c r="AK85" s="170">
        <v>43375</v>
      </c>
      <c r="AL85" s="171" t="s">
        <v>3</v>
      </c>
      <c r="AM85" s="157">
        <v>24</v>
      </c>
      <c r="AN85" s="169"/>
      <c r="AO85" s="170">
        <v>43406</v>
      </c>
      <c r="AP85" s="171" t="s">
        <v>4</v>
      </c>
      <c r="AQ85" s="157">
        <v>26</v>
      </c>
      <c r="AR85" s="169"/>
      <c r="AS85" s="170">
        <v>43436</v>
      </c>
      <c r="AT85" s="171" t="s">
        <v>9</v>
      </c>
      <c r="AU85" s="157">
        <v>9</v>
      </c>
      <c r="AV85" s="169"/>
      <c r="AW85" s="169"/>
      <c r="AX85" s="169"/>
      <c r="AY85" s="169"/>
    </row>
    <row r="86" spans="1:51" s="8" customFormat="1" x14ac:dyDescent="0.3">
      <c r="A86" s="5">
        <v>43103</v>
      </c>
      <c r="B86" s="6" t="s">
        <v>6</v>
      </c>
      <c r="C86" s="7">
        <v>19</v>
      </c>
      <c r="E86" s="5">
        <v>43134</v>
      </c>
      <c r="F86" s="6" t="s">
        <v>7</v>
      </c>
      <c r="G86" s="7">
        <v>25</v>
      </c>
      <c r="I86" s="5">
        <v>43162</v>
      </c>
      <c r="J86" s="6" t="s">
        <v>7</v>
      </c>
      <c r="K86" s="7">
        <v>54</v>
      </c>
      <c r="M86" s="5">
        <v>43193</v>
      </c>
      <c r="N86" s="6" t="s">
        <v>3</v>
      </c>
      <c r="O86" s="7">
        <v>16</v>
      </c>
      <c r="Q86" s="5">
        <v>43223</v>
      </c>
      <c r="R86" s="6" t="s">
        <v>8</v>
      </c>
      <c r="S86" s="7">
        <v>16</v>
      </c>
      <c r="U86" s="5">
        <v>43254</v>
      </c>
      <c r="V86" s="6" t="s">
        <v>9</v>
      </c>
      <c r="W86" s="7">
        <v>17</v>
      </c>
      <c r="Y86" s="5">
        <v>43284</v>
      </c>
      <c r="Z86" s="6" t="s">
        <v>3</v>
      </c>
      <c r="AA86" s="7">
        <v>64</v>
      </c>
      <c r="AC86" s="5">
        <v>43315</v>
      </c>
      <c r="AD86" s="6" t="s">
        <v>4</v>
      </c>
      <c r="AE86" s="7">
        <v>44</v>
      </c>
      <c r="AG86" s="5">
        <v>43346</v>
      </c>
      <c r="AH86" s="6" t="s">
        <v>5</v>
      </c>
      <c r="AI86" s="157">
        <v>29</v>
      </c>
      <c r="AJ86" s="169"/>
      <c r="AK86" s="170">
        <v>43376</v>
      </c>
      <c r="AL86" s="171" t="s">
        <v>6</v>
      </c>
      <c r="AM86" s="157">
        <v>25</v>
      </c>
      <c r="AN86" s="169"/>
      <c r="AO86" s="170">
        <v>43407</v>
      </c>
      <c r="AP86" s="171" t="s">
        <v>7</v>
      </c>
      <c r="AQ86" s="157">
        <v>26</v>
      </c>
      <c r="AR86" s="169"/>
      <c r="AS86" s="170">
        <v>43437</v>
      </c>
      <c r="AT86" s="171" t="s">
        <v>5</v>
      </c>
      <c r="AU86" s="157">
        <v>14</v>
      </c>
      <c r="AV86" s="169"/>
      <c r="AW86" s="169"/>
      <c r="AX86" s="169"/>
      <c r="AY86" s="169"/>
    </row>
    <row r="87" spans="1:51" s="8" customFormat="1" x14ac:dyDescent="0.3">
      <c r="A87" s="5">
        <v>43104</v>
      </c>
      <c r="B87" s="6" t="s">
        <v>8</v>
      </c>
      <c r="C87" s="7">
        <v>18</v>
      </c>
      <c r="E87" s="5">
        <v>43135</v>
      </c>
      <c r="F87" s="6" t="s">
        <v>9</v>
      </c>
      <c r="G87" s="7">
        <v>26</v>
      </c>
      <c r="I87" s="5">
        <v>43163</v>
      </c>
      <c r="J87" s="6" t="s">
        <v>9</v>
      </c>
      <c r="K87" s="7">
        <v>29</v>
      </c>
      <c r="M87" s="5">
        <v>43194</v>
      </c>
      <c r="N87" s="6" t="s">
        <v>6</v>
      </c>
      <c r="O87" s="7">
        <v>14</v>
      </c>
      <c r="Q87" s="5">
        <v>43224</v>
      </c>
      <c r="R87" s="6" t="s">
        <v>4</v>
      </c>
      <c r="S87" s="7">
        <v>24</v>
      </c>
      <c r="U87" s="5">
        <v>43255</v>
      </c>
      <c r="V87" s="6" t="s">
        <v>5</v>
      </c>
      <c r="W87" s="7">
        <v>12</v>
      </c>
      <c r="Y87" s="5">
        <v>43285</v>
      </c>
      <c r="Z87" s="6" t="s">
        <v>6</v>
      </c>
      <c r="AA87" s="7">
        <v>69</v>
      </c>
      <c r="AC87" s="5">
        <v>43316</v>
      </c>
      <c r="AD87" s="6" t="s">
        <v>7</v>
      </c>
      <c r="AE87" s="7">
        <v>47</v>
      </c>
      <c r="AG87" s="5">
        <v>43347</v>
      </c>
      <c r="AH87" s="6" t="s">
        <v>3</v>
      </c>
      <c r="AI87" s="157">
        <v>18</v>
      </c>
      <c r="AJ87" s="169"/>
      <c r="AK87" s="170">
        <v>43377</v>
      </c>
      <c r="AL87" s="171" t="s">
        <v>8</v>
      </c>
      <c r="AM87" s="157">
        <v>26</v>
      </c>
      <c r="AN87" s="169"/>
      <c r="AO87" s="170">
        <v>43408</v>
      </c>
      <c r="AP87" s="171" t="s">
        <v>9</v>
      </c>
      <c r="AQ87" s="157">
        <v>23</v>
      </c>
      <c r="AR87" s="169"/>
      <c r="AS87" s="170">
        <v>43438</v>
      </c>
      <c r="AT87" s="171" t="s">
        <v>3</v>
      </c>
      <c r="AU87" s="157">
        <v>10</v>
      </c>
      <c r="AV87" s="169"/>
      <c r="AW87" s="169"/>
      <c r="AX87" s="169"/>
      <c r="AY87" s="169"/>
    </row>
    <row r="88" spans="1:51" s="8" customFormat="1" x14ac:dyDescent="0.3">
      <c r="A88" s="5">
        <v>43105</v>
      </c>
      <c r="B88" s="6" t="s">
        <v>4</v>
      </c>
      <c r="C88" s="7">
        <v>23</v>
      </c>
      <c r="E88" s="5">
        <v>43136</v>
      </c>
      <c r="F88" s="6" t="s">
        <v>5</v>
      </c>
      <c r="G88" s="7">
        <v>24</v>
      </c>
      <c r="I88" s="5">
        <v>43164</v>
      </c>
      <c r="J88" s="6" t="s">
        <v>5</v>
      </c>
      <c r="K88" s="7">
        <v>20</v>
      </c>
      <c r="M88" s="5">
        <v>43195</v>
      </c>
      <c r="N88" s="6" t="s">
        <v>8</v>
      </c>
      <c r="O88" s="7">
        <v>24</v>
      </c>
      <c r="Q88" s="5">
        <v>43225</v>
      </c>
      <c r="R88" s="6" t="s">
        <v>7</v>
      </c>
      <c r="S88" s="7">
        <v>32</v>
      </c>
      <c r="U88" s="5">
        <v>43256</v>
      </c>
      <c r="V88" s="6" t="s">
        <v>3</v>
      </c>
      <c r="W88" s="7">
        <v>12</v>
      </c>
      <c r="Y88" s="5">
        <v>43286</v>
      </c>
      <c r="Z88" s="6" t="s">
        <v>8</v>
      </c>
      <c r="AA88" s="7">
        <v>53</v>
      </c>
      <c r="AC88" s="5">
        <v>43317</v>
      </c>
      <c r="AD88" s="6" t="s">
        <v>9</v>
      </c>
      <c r="AE88" s="7">
        <v>35</v>
      </c>
      <c r="AG88" s="5">
        <v>43348</v>
      </c>
      <c r="AH88" s="6" t="s">
        <v>6</v>
      </c>
      <c r="AI88" s="157">
        <v>11</v>
      </c>
      <c r="AJ88" s="169"/>
      <c r="AK88" s="170">
        <v>43378</v>
      </c>
      <c r="AL88" s="171" t="s">
        <v>4</v>
      </c>
      <c r="AM88" s="157">
        <v>44</v>
      </c>
      <c r="AN88" s="169"/>
      <c r="AO88" s="170">
        <v>43409</v>
      </c>
      <c r="AP88" s="171" t="s">
        <v>5</v>
      </c>
      <c r="AQ88" s="157">
        <v>12</v>
      </c>
      <c r="AR88" s="169"/>
      <c r="AS88" s="170">
        <v>43439</v>
      </c>
      <c r="AT88" s="171" t="s">
        <v>6</v>
      </c>
      <c r="AU88" s="157">
        <v>10</v>
      </c>
      <c r="AV88" s="169"/>
      <c r="AW88" s="169"/>
      <c r="AX88" s="169"/>
      <c r="AY88" s="169"/>
    </row>
    <row r="89" spans="1:51" s="8" customFormat="1" x14ac:dyDescent="0.3">
      <c r="A89" s="5">
        <v>43106</v>
      </c>
      <c r="B89" s="6" t="s">
        <v>7</v>
      </c>
      <c r="C89" s="7">
        <v>15</v>
      </c>
      <c r="E89" s="5">
        <v>43137</v>
      </c>
      <c r="F89" s="6" t="s">
        <v>3</v>
      </c>
      <c r="G89" s="7">
        <v>22</v>
      </c>
      <c r="I89" s="5">
        <v>43165</v>
      </c>
      <c r="J89" s="6" t="s">
        <v>3</v>
      </c>
      <c r="K89" s="7">
        <v>19</v>
      </c>
      <c r="M89" s="5">
        <v>43196</v>
      </c>
      <c r="N89" s="6" t="s">
        <v>4</v>
      </c>
      <c r="O89" s="7">
        <v>24</v>
      </c>
      <c r="Q89" s="5">
        <v>43226</v>
      </c>
      <c r="R89" s="6" t="s">
        <v>9</v>
      </c>
      <c r="S89" s="7">
        <v>14</v>
      </c>
      <c r="U89" s="5">
        <v>43257</v>
      </c>
      <c r="V89" s="6" t="s">
        <v>6</v>
      </c>
      <c r="W89" s="7">
        <v>11</v>
      </c>
      <c r="Y89" s="5">
        <v>43287</v>
      </c>
      <c r="Z89" s="6" t="s">
        <v>4</v>
      </c>
      <c r="AA89" s="7">
        <v>52</v>
      </c>
      <c r="AC89" s="5">
        <v>43318</v>
      </c>
      <c r="AD89" s="6" t="s">
        <v>5</v>
      </c>
      <c r="AE89" s="7">
        <v>33</v>
      </c>
      <c r="AG89" s="5">
        <v>43349</v>
      </c>
      <c r="AH89" s="6" t="s">
        <v>8</v>
      </c>
      <c r="AI89" s="157">
        <v>13</v>
      </c>
      <c r="AJ89" s="169"/>
      <c r="AK89" s="170">
        <v>43379</v>
      </c>
      <c r="AL89" s="171" t="s">
        <v>7</v>
      </c>
      <c r="AM89" s="157">
        <v>49</v>
      </c>
      <c r="AN89" s="169"/>
      <c r="AO89" s="170">
        <v>43410</v>
      </c>
      <c r="AP89" s="171" t="s">
        <v>3</v>
      </c>
      <c r="AQ89" s="157">
        <v>18</v>
      </c>
      <c r="AR89" s="169"/>
      <c r="AS89" s="170">
        <v>43440</v>
      </c>
      <c r="AT89" s="171" t="s">
        <v>8</v>
      </c>
      <c r="AU89" s="157">
        <v>18</v>
      </c>
      <c r="AV89" s="169"/>
      <c r="AW89" s="169"/>
      <c r="AX89" s="169"/>
      <c r="AY89" s="169"/>
    </row>
    <row r="90" spans="1:51" s="8" customFormat="1" x14ac:dyDescent="0.3">
      <c r="A90" s="5">
        <v>43107</v>
      </c>
      <c r="B90" s="6" t="s">
        <v>9</v>
      </c>
      <c r="C90" s="7">
        <v>13</v>
      </c>
      <c r="E90" s="5">
        <v>43138</v>
      </c>
      <c r="F90" s="6" t="s">
        <v>6</v>
      </c>
      <c r="G90" s="7">
        <v>23</v>
      </c>
      <c r="I90" s="5">
        <v>43166</v>
      </c>
      <c r="J90" s="6" t="s">
        <v>6</v>
      </c>
      <c r="K90" s="7">
        <v>15</v>
      </c>
      <c r="M90" s="5">
        <v>43197</v>
      </c>
      <c r="N90" s="6" t="s">
        <v>7</v>
      </c>
      <c r="O90" s="7">
        <v>34</v>
      </c>
      <c r="Q90" s="5">
        <v>43227</v>
      </c>
      <c r="R90" s="6" t="s">
        <v>5</v>
      </c>
      <c r="S90" s="7">
        <v>14</v>
      </c>
      <c r="U90" s="5">
        <v>43258</v>
      </c>
      <c r="V90" s="6" t="s">
        <v>8</v>
      </c>
      <c r="W90" s="7">
        <v>13</v>
      </c>
      <c r="Y90" s="5">
        <v>43288</v>
      </c>
      <c r="Z90" s="6" t="s">
        <v>7</v>
      </c>
      <c r="AA90" s="7">
        <v>72</v>
      </c>
      <c r="AC90" s="5">
        <v>43319</v>
      </c>
      <c r="AD90" s="6" t="s">
        <v>3</v>
      </c>
      <c r="AE90" s="7">
        <v>26</v>
      </c>
      <c r="AG90" s="5">
        <v>43350</v>
      </c>
      <c r="AH90" s="6" t="s">
        <v>4</v>
      </c>
      <c r="AI90" s="157">
        <v>35</v>
      </c>
      <c r="AJ90" s="169"/>
      <c r="AK90" s="170">
        <v>43380</v>
      </c>
      <c r="AL90" s="171" t="s">
        <v>9</v>
      </c>
      <c r="AM90" s="157">
        <v>34</v>
      </c>
      <c r="AN90" s="169"/>
      <c r="AO90" s="170">
        <v>43411</v>
      </c>
      <c r="AP90" s="171" t="s">
        <v>6</v>
      </c>
      <c r="AQ90" s="157">
        <v>21</v>
      </c>
      <c r="AR90" s="169"/>
      <c r="AS90" s="170">
        <v>43441</v>
      </c>
      <c r="AT90" s="171" t="s">
        <v>4</v>
      </c>
      <c r="AU90" s="157">
        <v>24</v>
      </c>
      <c r="AV90" s="169"/>
      <c r="AW90" s="169"/>
      <c r="AX90" s="169"/>
      <c r="AY90" s="169"/>
    </row>
    <row r="91" spans="1:51" s="8" customFormat="1" x14ac:dyDescent="0.3">
      <c r="A91" s="5">
        <v>43108</v>
      </c>
      <c r="B91" s="6" t="s">
        <v>5</v>
      </c>
      <c r="C91" s="7">
        <v>15</v>
      </c>
      <c r="E91" s="5">
        <v>43139</v>
      </c>
      <c r="F91" s="6" t="s">
        <v>8</v>
      </c>
      <c r="G91" s="7">
        <v>21</v>
      </c>
      <c r="I91" s="5">
        <v>43167</v>
      </c>
      <c r="J91" s="6" t="s">
        <v>8</v>
      </c>
      <c r="K91" s="7">
        <v>16</v>
      </c>
      <c r="M91" s="5">
        <v>43198</v>
      </c>
      <c r="N91" s="6" t="s">
        <v>9</v>
      </c>
      <c r="O91" s="7">
        <v>26</v>
      </c>
      <c r="Q91" s="5">
        <v>43228</v>
      </c>
      <c r="R91" s="6" t="s">
        <v>3</v>
      </c>
      <c r="S91" s="7">
        <v>16</v>
      </c>
      <c r="U91" s="5">
        <v>43259</v>
      </c>
      <c r="V91" s="6" t="s">
        <v>4</v>
      </c>
      <c r="W91" s="7">
        <v>21</v>
      </c>
      <c r="Y91" s="5">
        <v>43289</v>
      </c>
      <c r="Z91" s="6" t="s">
        <v>9</v>
      </c>
      <c r="AA91" s="7">
        <v>47</v>
      </c>
      <c r="AC91" s="5">
        <v>43320</v>
      </c>
      <c r="AD91" s="6" t="s">
        <v>6</v>
      </c>
      <c r="AE91" s="7">
        <v>28</v>
      </c>
      <c r="AG91" s="5">
        <v>43351</v>
      </c>
      <c r="AH91" s="6" t="s">
        <v>7</v>
      </c>
      <c r="AI91" s="157">
        <v>41</v>
      </c>
      <c r="AJ91" s="169"/>
      <c r="AK91" s="170">
        <v>43381</v>
      </c>
      <c r="AL91" s="171" t="s">
        <v>5</v>
      </c>
      <c r="AM91" s="157">
        <v>20</v>
      </c>
      <c r="AN91" s="169"/>
      <c r="AO91" s="170">
        <v>43412</v>
      </c>
      <c r="AP91" s="171" t="s">
        <v>8</v>
      </c>
      <c r="AQ91" s="157">
        <v>22</v>
      </c>
      <c r="AR91" s="169"/>
      <c r="AS91" s="170">
        <v>43442</v>
      </c>
      <c r="AT91" s="171" t="s">
        <v>7</v>
      </c>
      <c r="AU91" s="157">
        <v>31</v>
      </c>
      <c r="AV91" s="169"/>
      <c r="AW91" s="169"/>
      <c r="AX91" s="169"/>
      <c r="AY91" s="169"/>
    </row>
    <row r="92" spans="1:51" s="8" customFormat="1" x14ac:dyDescent="0.3">
      <c r="A92" s="5">
        <v>43109</v>
      </c>
      <c r="B92" s="6" t="s">
        <v>3</v>
      </c>
      <c r="C92" s="7">
        <v>12</v>
      </c>
      <c r="E92" s="5">
        <v>43140</v>
      </c>
      <c r="F92" s="6" t="s">
        <v>4</v>
      </c>
      <c r="G92" s="7">
        <v>39</v>
      </c>
      <c r="I92" s="5">
        <v>43168</v>
      </c>
      <c r="J92" s="6" t="s">
        <v>4</v>
      </c>
      <c r="K92" s="7">
        <v>22</v>
      </c>
      <c r="M92" s="5">
        <v>43199</v>
      </c>
      <c r="N92" s="6" t="s">
        <v>5</v>
      </c>
      <c r="O92" s="7">
        <v>23</v>
      </c>
      <c r="Q92" s="5">
        <v>43229</v>
      </c>
      <c r="R92" s="6" t="s">
        <v>6</v>
      </c>
      <c r="S92" s="7">
        <v>14</v>
      </c>
      <c r="U92" s="5">
        <v>43260</v>
      </c>
      <c r="V92" s="6" t="s">
        <v>7</v>
      </c>
      <c r="W92" s="7">
        <v>24</v>
      </c>
      <c r="Y92" s="5">
        <v>43290</v>
      </c>
      <c r="Z92" s="6" t="s">
        <v>5</v>
      </c>
      <c r="AA92" s="7">
        <v>32</v>
      </c>
      <c r="AC92" s="5">
        <v>43321</v>
      </c>
      <c r="AD92" s="6" t="s">
        <v>8</v>
      </c>
      <c r="AE92" s="7">
        <v>41</v>
      </c>
      <c r="AG92" s="5">
        <v>43352</v>
      </c>
      <c r="AH92" s="6" t="s">
        <v>9</v>
      </c>
      <c r="AI92" s="157">
        <v>16</v>
      </c>
      <c r="AJ92" s="169"/>
      <c r="AK92" s="170">
        <v>43382</v>
      </c>
      <c r="AL92" s="171" t="s">
        <v>3</v>
      </c>
      <c r="AM92" s="157">
        <v>23</v>
      </c>
      <c r="AN92" s="169"/>
      <c r="AO92" s="170">
        <v>43413</v>
      </c>
      <c r="AP92" s="171" t="s">
        <v>4</v>
      </c>
      <c r="AQ92" s="157">
        <v>33</v>
      </c>
      <c r="AR92" s="169"/>
      <c r="AS92" s="170">
        <v>43443</v>
      </c>
      <c r="AT92" s="171" t="s">
        <v>9</v>
      </c>
      <c r="AU92" s="157">
        <v>17</v>
      </c>
      <c r="AV92" s="169"/>
      <c r="AW92" s="169"/>
      <c r="AX92" s="169"/>
      <c r="AY92" s="169"/>
    </row>
    <row r="93" spans="1:51" s="8" customFormat="1" x14ac:dyDescent="0.3">
      <c r="A93" s="5">
        <v>43110</v>
      </c>
      <c r="B93" s="6" t="s">
        <v>6</v>
      </c>
      <c r="C93" s="7">
        <v>14</v>
      </c>
      <c r="E93" s="5">
        <v>43141</v>
      </c>
      <c r="F93" s="6" t="s">
        <v>7</v>
      </c>
      <c r="G93" s="7">
        <v>35</v>
      </c>
      <c r="I93" s="5">
        <v>43169</v>
      </c>
      <c r="J93" s="6" t="s">
        <v>7</v>
      </c>
      <c r="K93" s="7">
        <v>34</v>
      </c>
      <c r="M93" s="5">
        <v>43200</v>
      </c>
      <c r="N93" s="6" t="s">
        <v>3</v>
      </c>
      <c r="O93" s="7">
        <v>21</v>
      </c>
      <c r="Q93" s="5">
        <v>43230</v>
      </c>
      <c r="R93" s="6" t="s">
        <v>8</v>
      </c>
      <c r="S93" s="7">
        <v>17</v>
      </c>
      <c r="U93" s="5">
        <v>43261</v>
      </c>
      <c r="V93" s="6" t="s">
        <v>9</v>
      </c>
      <c r="W93" s="7">
        <v>17</v>
      </c>
      <c r="Y93" s="5">
        <v>43291</v>
      </c>
      <c r="Z93" s="6" t="s">
        <v>3</v>
      </c>
      <c r="AA93" s="7">
        <v>33</v>
      </c>
      <c r="AC93" s="5">
        <v>43322</v>
      </c>
      <c r="AD93" s="6" t="s">
        <v>4</v>
      </c>
      <c r="AE93" s="7">
        <v>63</v>
      </c>
      <c r="AG93" s="5">
        <v>43353</v>
      </c>
      <c r="AH93" s="6" t="s">
        <v>5</v>
      </c>
      <c r="AI93" s="157">
        <v>15</v>
      </c>
      <c r="AJ93" s="169"/>
      <c r="AK93" s="170">
        <v>43383</v>
      </c>
      <c r="AL93" s="171" t="s">
        <v>6</v>
      </c>
      <c r="AM93" s="157">
        <v>12</v>
      </c>
      <c r="AN93" s="169"/>
      <c r="AO93" s="170">
        <v>43414</v>
      </c>
      <c r="AP93" s="171" t="s">
        <v>7</v>
      </c>
      <c r="AQ93" s="157">
        <v>36</v>
      </c>
      <c r="AR93" s="169"/>
      <c r="AS93" s="170">
        <v>43444</v>
      </c>
      <c r="AT93" s="171" t="s">
        <v>5</v>
      </c>
      <c r="AU93" s="157">
        <v>12</v>
      </c>
      <c r="AV93" s="169"/>
      <c r="AW93" s="169"/>
      <c r="AX93" s="169"/>
      <c r="AY93" s="169"/>
    </row>
    <row r="94" spans="1:51" s="8" customFormat="1" x14ac:dyDescent="0.3">
      <c r="A94" s="5">
        <v>43111</v>
      </c>
      <c r="B94" s="6" t="s">
        <v>8</v>
      </c>
      <c r="C94" s="7">
        <v>16</v>
      </c>
      <c r="E94" s="5">
        <v>43142</v>
      </c>
      <c r="F94" s="6" t="s">
        <v>9</v>
      </c>
      <c r="G94" s="7">
        <v>26</v>
      </c>
      <c r="I94" s="5">
        <v>43170</v>
      </c>
      <c r="J94" s="6" t="s">
        <v>9</v>
      </c>
      <c r="K94" s="7">
        <v>20</v>
      </c>
      <c r="M94" s="5">
        <v>43201</v>
      </c>
      <c r="N94" s="6" t="s">
        <v>6</v>
      </c>
      <c r="O94" s="7">
        <v>18</v>
      </c>
      <c r="Q94" s="5">
        <v>43231</v>
      </c>
      <c r="R94" s="6" t="s">
        <v>4</v>
      </c>
      <c r="S94" s="7">
        <v>26</v>
      </c>
      <c r="U94" s="5">
        <v>43262</v>
      </c>
      <c r="V94" s="6" t="s">
        <v>5</v>
      </c>
      <c r="W94" s="7">
        <v>15</v>
      </c>
      <c r="Y94" s="5">
        <v>43292</v>
      </c>
      <c r="Z94" s="6" t="s">
        <v>6</v>
      </c>
      <c r="AA94" s="7">
        <v>30</v>
      </c>
      <c r="AC94" s="5">
        <v>43323</v>
      </c>
      <c r="AD94" s="6" t="s">
        <v>7</v>
      </c>
      <c r="AE94" s="7">
        <v>68</v>
      </c>
      <c r="AG94" s="5">
        <v>43354</v>
      </c>
      <c r="AH94" s="6" t="s">
        <v>3</v>
      </c>
      <c r="AI94" s="157">
        <v>20</v>
      </c>
      <c r="AJ94" s="169"/>
      <c r="AK94" s="170">
        <v>43384</v>
      </c>
      <c r="AL94" s="171" t="s">
        <v>8</v>
      </c>
      <c r="AM94" s="157">
        <v>21</v>
      </c>
      <c r="AN94" s="169"/>
      <c r="AO94" s="170">
        <v>43415</v>
      </c>
      <c r="AP94" s="171" t="s">
        <v>9</v>
      </c>
      <c r="AQ94" s="157">
        <v>21</v>
      </c>
      <c r="AR94" s="169"/>
      <c r="AS94" s="170">
        <v>43445</v>
      </c>
      <c r="AT94" s="171" t="s">
        <v>3</v>
      </c>
      <c r="AU94" s="157">
        <v>10</v>
      </c>
      <c r="AV94" s="169"/>
      <c r="AW94" s="169"/>
      <c r="AX94" s="169"/>
      <c r="AY94" s="169"/>
    </row>
    <row r="95" spans="1:51" s="8" customFormat="1" x14ac:dyDescent="0.3">
      <c r="A95" s="5">
        <v>43112</v>
      </c>
      <c r="B95" s="6" t="s">
        <v>4</v>
      </c>
      <c r="C95" s="7">
        <v>29</v>
      </c>
      <c r="E95" s="5">
        <v>43143</v>
      </c>
      <c r="F95" s="6" t="s">
        <v>5</v>
      </c>
      <c r="G95" s="7">
        <v>22</v>
      </c>
      <c r="I95" s="5">
        <v>43171</v>
      </c>
      <c r="J95" s="6" t="s">
        <v>5</v>
      </c>
      <c r="K95" s="7">
        <v>21</v>
      </c>
      <c r="M95" s="5">
        <v>43202</v>
      </c>
      <c r="N95" s="6" t="s">
        <v>8</v>
      </c>
      <c r="O95" s="7">
        <v>20</v>
      </c>
      <c r="Q95" s="5">
        <v>43232</v>
      </c>
      <c r="R95" s="6" t="s">
        <v>7</v>
      </c>
      <c r="S95" s="7">
        <v>26</v>
      </c>
      <c r="U95" s="5">
        <v>43263</v>
      </c>
      <c r="V95" s="6" t="s">
        <v>3</v>
      </c>
      <c r="W95" s="7">
        <v>15</v>
      </c>
      <c r="Y95" s="5">
        <v>43293</v>
      </c>
      <c r="Z95" s="6" t="s">
        <v>8</v>
      </c>
      <c r="AA95" s="7">
        <v>29</v>
      </c>
      <c r="AC95" s="5">
        <v>43324</v>
      </c>
      <c r="AD95" s="6" t="s">
        <v>9</v>
      </c>
      <c r="AE95" s="7">
        <v>47</v>
      </c>
      <c r="AG95" s="5">
        <v>43355</v>
      </c>
      <c r="AH95" s="6" t="s">
        <v>6</v>
      </c>
      <c r="AI95" s="157">
        <v>18</v>
      </c>
      <c r="AJ95" s="169"/>
      <c r="AK95" s="170">
        <v>43385</v>
      </c>
      <c r="AL95" s="171" t="s">
        <v>4</v>
      </c>
      <c r="AM95" s="157">
        <v>26</v>
      </c>
      <c r="AN95" s="169"/>
      <c r="AO95" s="170">
        <v>43416</v>
      </c>
      <c r="AP95" s="171" t="s">
        <v>5</v>
      </c>
      <c r="AQ95" s="157">
        <v>12</v>
      </c>
      <c r="AR95" s="169"/>
      <c r="AS95" s="170">
        <v>43446</v>
      </c>
      <c r="AT95" s="171" t="s">
        <v>6</v>
      </c>
      <c r="AU95" s="157">
        <v>14</v>
      </c>
      <c r="AV95" s="169"/>
      <c r="AW95" s="169"/>
      <c r="AX95" s="169"/>
      <c r="AY95" s="169"/>
    </row>
    <row r="96" spans="1:51" s="8" customFormat="1" x14ac:dyDescent="0.3">
      <c r="A96" s="5">
        <v>43113</v>
      </c>
      <c r="B96" s="6" t="s">
        <v>7</v>
      </c>
      <c r="C96" s="7">
        <v>34</v>
      </c>
      <c r="E96" s="5">
        <v>43144</v>
      </c>
      <c r="F96" s="6" t="s">
        <v>3</v>
      </c>
      <c r="G96" s="7">
        <v>18</v>
      </c>
      <c r="I96" s="5">
        <v>43172</v>
      </c>
      <c r="J96" s="6" t="s">
        <v>3</v>
      </c>
      <c r="K96" s="7">
        <v>20</v>
      </c>
      <c r="M96" s="5">
        <v>43203</v>
      </c>
      <c r="N96" s="6" t="s">
        <v>4</v>
      </c>
      <c r="O96" s="7">
        <v>33</v>
      </c>
      <c r="Q96" s="5">
        <v>43233</v>
      </c>
      <c r="R96" s="6" t="s">
        <v>9</v>
      </c>
      <c r="S96" s="7">
        <v>18</v>
      </c>
      <c r="U96" s="5">
        <v>43264</v>
      </c>
      <c r="V96" s="6" t="s">
        <v>6</v>
      </c>
      <c r="W96" s="7">
        <v>21</v>
      </c>
      <c r="Y96" s="5">
        <v>43294</v>
      </c>
      <c r="Z96" s="6" t="s">
        <v>4</v>
      </c>
      <c r="AA96" s="7">
        <v>56</v>
      </c>
      <c r="AC96" s="5">
        <v>43325</v>
      </c>
      <c r="AD96" s="6" t="s">
        <v>5</v>
      </c>
      <c r="AE96" s="7">
        <v>37</v>
      </c>
      <c r="AG96" s="5">
        <v>43356</v>
      </c>
      <c r="AH96" s="6" t="s">
        <v>8</v>
      </c>
      <c r="AI96" s="157">
        <v>32</v>
      </c>
      <c r="AJ96" s="169"/>
      <c r="AK96" s="170">
        <v>43386</v>
      </c>
      <c r="AL96" s="171" t="s">
        <v>7</v>
      </c>
      <c r="AM96" s="157">
        <v>31</v>
      </c>
      <c r="AN96" s="169"/>
      <c r="AO96" s="170">
        <v>43417</v>
      </c>
      <c r="AP96" s="171" t="s">
        <v>3</v>
      </c>
      <c r="AQ96" s="157">
        <v>19</v>
      </c>
      <c r="AR96" s="169"/>
      <c r="AS96" s="170">
        <v>43447</v>
      </c>
      <c r="AT96" s="171" t="s">
        <v>8</v>
      </c>
      <c r="AU96" s="157">
        <v>13</v>
      </c>
      <c r="AV96" s="169"/>
      <c r="AW96" s="169"/>
      <c r="AX96" s="169"/>
      <c r="AY96" s="169"/>
    </row>
    <row r="97" spans="1:51" s="8" customFormat="1" x14ac:dyDescent="0.3">
      <c r="A97" s="5">
        <v>43114</v>
      </c>
      <c r="B97" s="6" t="s">
        <v>9</v>
      </c>
      <c r="C97" s="7">
        <v>29</v>
      </c>
      <c r="E97" s="5">
        <v>43145</v>
      </c>
      <c r="F97" s="6" t="s">
        <v>6</v>
      </c>
      <c r="G97" s="7">
        <v>19</v>
      </c>
      <c r="I97" s="5">
        <v>43173</v>
      </c>
      <c r="J97" s="6" t="s">
        <v>6</v>
      </c>
      <c r="K97" s="7">
        <v>27</v>
      </c>
      <c r="M97" s="5">
        <v>43204</v>
      </c>
      <c r="N97" s="6" t="s">
        <v>7</v>
      </c>
      <c r="O97" s="7">
        <v>37</v>
      </c>
      <c r="Q97" s="5">
        <v>43234</v>
      </c>
      <c r="R97" s="6" t="s">
        <v>5</v>
      </c>
      <c r="S97" s="7">
        <v>16</v>
      </c>
      <c r="U97" s="5">
        <v>43265</v>
      </c>
      <c r="V97" s="6" t="s">
        <v>8</v>
      </c>
      <c r="W97" s="7">
        <v>19</v>
      </c>
      <c r="Y97" s="5">
        <v>43295</v>
      </c>
      <c r="Z97" s="6" t="s">
        <v>7</v>
      </c>
      <c r="AA97" s="7">
        <v>57</v>
      </c>
      <c r="AC97" s="5">
        <v>43326</v>
      </c>
      <c r="AD97" s="6" t="s">
        <v>3</v>
      </c>
      <c r="AE97" s="7">
        <v>32</v>
      </c>
      <c r="AG97" s="5">
        <v>43357</v>
      </c>
      <c r="AH97" s="6" t="s">
        <v>4</v>
      </c>
      <c r="AI97" s="157">
        <v>47</v>
      </c>
      <c r="AJ97" s="169"/>
      <c r="AK97" s="170">
        <v>43387</v>
      </c>
      <c r="AL97" s="171" t="s">
        <v>9</v>
      </c>
      <c r="AM97" s="157">
        <v>22</v>
      </c>
      <c r="AN97" s="169"/>
      <c r="AO97" s="170">
        <v>43418</v>
      </c>
      <c r="AP97" s="171" t="s">
        <v>6</v>
      </c>
      <c r="AQ97" s="157">
        <v>18</v>
      </c>
      <c r="AR97" s="169"/>
      <c r="AS97" s="170">
        <v>43448</v>
      </c>
      <c r="AT97" s="171" t="s">
        <v>4</v>
      </c>
      <c r="AU97" s="157">
        <v>25</v>
      </c>
      <c r="AV97" s="169"/>
      <c r="AW97" s="169"/>
      <c r="AX97" s="169"/>
      <c r="AY97" s="169"/>
    </row>
    <row r="98" spans="1:51" s="8" customFormat="1" x14ac:dyDescent="0.3">
      <c r="A98" s="5">
        <v>43115</v>
      </c>
      <c r="B98" s="6" t="s">
        <v>5</v>
      </c>
      <c r="C98" s="7">
        <v>15</v>
      </c>
      <c r="E98" s="5">
        <v>43146</v>
      </c>
      <c r="F98" s="6" t="s">
        <v>8</v>
      </c>
      <c r="G98" s="7">
        <v>23</v>
      </c>
      <c r="I98" s="5">
        <v>43174</v>
      </c>
      <c r="J98" s="6" t="s">
        <v>8</v>
      </c>
      <c r="K98" s="7">
        <v>40</v>
      </c>
      <c r="M98" s="5">
        <v>43205</v>
      </c>
      <c r="N98" s="6" t="s">
        <v>9</v>
      </c>
      <c r="O98" s="7">
        <v>26</v>
      </c>
      <c r="Q98" s="5">
        <v>43235</v>
      </c>
      <c r="R98" s="6" t="s">
        <v>3</v>
      </c>
      <c r="S98" s="20">
        <v>8</v>
      </c>
      <c r="U98" s="5">
        <v>43266</v>
      </c>
      <c r="V98" s="6" t="s">
        <v>4</v>
      </c>
      <c r="W98" s="7">
        <v>29</v>
      </c>
      <c r="Y98" s="5">
        <v>43296</v>
      </c>
      <c r="Z98" s="6" t="s">
        <v>9</v>
      </c>
      <c r="AA98" s="7">
        <v>31</v>
      </c>
      <c r="AC98" s="5">
        <v>43327</v>
      </c>
      <c r="AD98" s="6" t="s">
        <v>6</v>
      </c>
      <c r="AE98" s="7">
        <v>34</v>
      </c>
      <c r="AG98" s="5">
        <v>43358</v>
      </c>
      <c r="AH98" s="6" t="s">
        <v>7</v>
      </c>
      <c r="AI98" s="157">
        <v>48</v>
      </c>
      <c r="AJ98" s="169"/>
      <c r="AK98" s="170">
        <v>43388</v>
      </c>
      <c r="AL98" s="171" t="s">
        <v>5</v>
      </c>
      <c r="AM98" s="157">
        <v>19</v>
      </c>
      <c r="AN98" s="169"/>
      <c r="AO98" s="170">
        <v>43419</v>
      </c>
      <c r="AP98" s="171" t="s">
        <v>8</v>
      </c>
      <c r="AQ98" s="157">
        <v>15</v>
      </c>
      <c r="AR98" s="169"/>
      <c r="AS98" s="170">
        <v>43449</v>
      </c>
      <c r="AT98" s="171" t="s">
        <v>7</v>
      </c>
      <c r="AU98" s="157">
        <v>29</v>
      </c>
      <c r="AV98" s="169"/>
      <c r="AW98" s="169"/>
      <c r="AX98" s="169"/>
      <c r="AY98" s="169"/>
    </row>
    <row r="99" spans="1:51" s="8" customFormat="1" x14ac:dyDescent="0.3">
      <c r="A99" s="5">
        <v>43116</v>
      </c>
      <c r="B99" s="6" t="s">
        <v>3</v>
      </c>
      <c r="C99" s="7">
        <v>15</v>
      </c>
      <c r="E99" s="5">
        <v>43147</v>
      </c>
      <c r="F99" s="6" t="s">
        <v>4</v>
      </c>
      <c r="G99" s="7">
        <v>29</v>
      </c>
      <c r="I99" s="5">
        <v>43175</v>
      </c>
      <c r="J99" s="6" t="s">
        <v>4</v>
      </c>
      <c r="K99" s="7">
        <v>47</v>
      </c>
      <c r="M99" s="5">
        <v>43206</v>
      </c>
      <c r="N99" s="6" t="s">
        <v>5</v>
      </c>
      <c r="O99" s="7">
        <v>21</v>
      </c>
      <c r="Q99" s="5">
        <v>43236</v>
      </c>
      <c r="R99" s="6" t="s">
        <v>6</v>
      </c>
      <c r="S99" s="7">
        <v>11</v>
      </c>
      <c r="U99" s="5">
        <v>43267</v>
      </c>
      <c r="V99" s="6" t="s">
        <v>7</v>
      </c>
      <c r="W99" s="7">
        <v>40</v>
      </c>
      <c r="Y99" s="5">
        <v>43297</v>
      </c>
      <c r="Z99" s="6" t="s">
        <v>5</v>
      </c>
      <c r="AA99" s="7">
        <v>16</v>
      </c>
      <c r="AC99" s="5">
        <v>43328</v>
      </c>
      <c r="AD99" s="6" t="s">
        <v>8</v>
      </c>
      <c r="AE99" s="7">
        <v>38</v>
      </c>
      <c r="AG99" s="5">
        <v>43359</v>
      </c>
      <c r="AH99" s="6" t="s">
        <v>9</v>
      </c>
      <c r="AI99" s="157">
        <v>18</v>
      </c>
      <c r="AJ99" s="169"/>
      <c r="AK99" s="170">
        <v>43389</v>
      </c>
      <c r="AL99" s="171" t="s">
        <v>3</v>
      </c>
      <c r="AM99" s="157">
        <v>20</v>
      </c>
      <c r="AN99" s="169"/>
      <c r="AO99" s="170">
        <v>43420</v>
      </c>
      <c r="AP99" s="171" t="s">
        <v>4</v>
      </c>
      <c r="AQ99" s="157">
        <v>32</v>
      </c>
      <c r="AR99" s="169"/>
      <c r="AS99" s="170">
        <v>43450</v>
      </c>
      <c r="AT99" s="171" t="s">
        <v>9</v>
      </c>
      <c r="AU99" s="157">
        <v>9</v>
      </c>
      <c r="AV99" s="169"/>
      <c r="AW99" s="169"/>
      <c r="AX99" s="169"/>
      <c r="AY99" s="169"/>
    </row>
    <row r="100" spans="1:51" s="8" customFormat="1" x14ac:dyDescent="0.3">
      <c r="A100" s="5">
        <v>43117</v>
      </c>
      <c r="B100" s="6" t="s">
        <v>6</v>
      </c>
      <c r="C100" s="7">
        <v>18</v>
      </c>
      <c r="E100" s="5">
        <v>43148</v>
      </c>
      <c r="F100" s="6" t="s">
        <v>7</v>
      </c>
      <c r="G100" s="7">
        <v>35</v>
      </c>
      <c r="I100" s="5">
        <v>43176</v>
      </c>
      <c r="J100" s="6" t="s">
        <v>7</v>
      </c>
      <c r="K100" s="7">
        <v>44</v>
      </c>
      <c r="M100" s="5">
        <v>43207</v>
      </c>
      <c r="N100" s="6" t="s">
        <v>3</v>
      </c>
      <c r="O100" s="7">
        <v>24</v>
      </c>
      <c r="Q100" s="5">
        <v>43237</v>
      </c>
      <c r="R100" s="6" t="s">
        <v>8</v>
      </c>
      <c r="S100" s="20">
        <v>8</v>
      </c>
      <c r="U100" s="5">
        <v>43268</v>
      </c>
      <c r="V100" s="6" t="s">
        <v>9</v>
      </c>
      <c r="W100" s="7">
        <v>27</v>
      </c>
      <c r="Y100" s="5">
        <v>43298</v>
      </c>
      <c r="Z100" s="6" t="s">
        <v>3</v>
      </c>
      <c r="AA100" s="7">
        <v>14</v>
      </c>
      <c r="AC100" s="5">
        <v>43329</v>
      </c>
      <c r="AD100" s="6" t="s">
        <v>4</v>
      </c>
      <c r="AE100" s="7">
        <v>51</v>
      </c>
      <c r="AG100" s="5">
        <v>43360</v>
      </c>
      <c r="AH100" s="6" t="s">
        <v>5</v>
      </c>
      <c r="AI100" s="157">
        <v>13</v>
      </c>
      <c r="AJ100" s="169"/>
      <c r="AK100" s="170">
        <v>43390</v>
      </c>
      <c r="AL100" s="171" t="s">
        <v>6</v>
      </c>
      <c r="AM100" s="157">
        <v>25</v>
      </c>
      <c r="AN100" s="169"/>
      <c r="AO100" s="170">
        <v>43421</v>
      </c>
      <c r="AP100" s="171" t="s">
        <v>7</v>
      </c>
      <c r="AQ100" s="157">
        <v>36</v>
      </c>
      <c r="AR100" s="169"/>
      <c r="AS100" s="170">
        <v>43451</v>
      </c>
      <c r="AT100" s="171" t="s">
        <v>5</v>
      </c>
      <c r="AU100" s="157">
        <v>8</v>
      </c>
      <c r="AV100" s="169"/>
      <c r="AW100" s="169"/>
      <c r="AX100" s="169"/>
      <c r="AY100" s="169"/>
    </row>
    <row r="101" spans="1:51" s="8" customFormat="1" x14ac:dyDescent="0.3">
      <c r="A101" s="5">
        <v>43118</v>
      </c>
      <c r="B101" s="6" t="s">
        <v>8</v>
      </c>
      <c r="C101" s="7">
        <v>23</v>
      </c>
      <c r="E101" s="5">
        <v>43149</v>
      </c>
      <c r="F101" s="6" t="s">
        <v>9</v>
      </c>
      <c r="G101" s="7">
        <v>21</v>
      </c>
      <c r="I101" s="5">
        <v>43177</v>
      </c>
      <c r="J101" s="6" t="s">
        <v>9</v>
      </c>
      <c r="K101" s="7">
        <v>25</v>
      </c>
      <c r="M101" s="5">
        <v>43208</v>
      </c>
      <c r="N101" s="6" t="s">
        <v>6</v>
      </c>
      <c r="O101" s="7">
        <v>23</v>
      </c>
      <c r="Q101" s="5">
        <v>43238</v>
      </c>
      <c r="R101" s="6" t="s">
        <v>4</v>
      </c>
      <c r="S101" s="7">
        <v>23</v>
      </c>
      <c r="U101" s="5">
        <v>43269</v>
      </c>
      <c r="V101" s="6" t="s">
        <v>5</v>
      </c>
      <c r="W101" s="7">
        <v>20</v>
      </c>
      <c r="Y101" s="5">
        <v>43299</v>
      </c>
      <c r="Z101" s="6" t="s">
        <v>6</v>
      </c>
      <c r="AA101" s="7">
        <v>28</v>
      </c>
      <c r="AC101" s="5">
        <v>43330</v>
      </c>
      <c r="AD101" s="6" t="s">
        <v>7</v>
      </c>
      <c r="AE101" s="7">
        <v>56</v>
      </c>
      <c r="AG101" s="5">
        <v>43361</v>
      </c>
      <c r="AH101" s="6" t="s">
        <v>3</v>
      </c>
      <c r="AI101" s="157">
        <v>11</v>
      </c>
      <c r="AJ101" s="169"/>
      <c r="AK101" s="170">
        <v>43391</v>
      </c>
      <c r="AL101" s="171" t="s">
        <v>8</v>
      </c>
      <c r="AM101" s="157">
        <v>29</v>
      </c>
      <c r="AN101" s="169"/>
      <c r="AO101" s="170">
        <v>43422</v>
      </c>
      <c r="AP101" s="171" t="s">
        <v>9</v>
      </c>
      <c r="AQ101" s="157">
        <v>20</v>
      </c>
      <c r="AR101" s="169"/>
      <c r="AS101" s="170">
        <v>43452</v>
      </c>
      <c r="AT101" s="171" t="s">
        <v>3</v>
      </c>
      <c r="AU101" s="157">
        <v>10</v>
      </c>
      <c r="AV101" s="169"/>
      <c r="AW101" s="169"/>
      <c r="AX101" s="169"/>
      <c r="AY101" s="169"/>
    </row>
    <row r="102" spans="1:51" s="8" customFormat="1" x14ac:dyDescent="0.3">
      <c r="A102" s="5">
        <v>43119</v>
      </c>
      <c r="B102" s="6" t="s">
        <v>4</v>
      </c>
      <c r="C102" s="7">
        <v>30</v>
      </c>
      <c r="E102" s="5">
        <v>43150</v>
      </c>
      <c r="F102" s="6" t="s">
        <v>5</v>
      </c>
      <c r="G102" s="7">
        <v>17</v>
      </c>
      <c r="I102" s="5">
        <v>43178</v>
      </c>
      <c r="J102" s="6" t="s">
        <v>5</v>
      </c>
      <c r="K102" s="7">
        <v>23</v>
      </c>
      <c r="M102" s="5">
        <v>43209</v>
      </c>
      <c r="N102" s="6" t="s">
        <v>8</v>
      </c>
      <c r="O102" s="7">
        <v>36</v>
      </c>
      <c r="Q102" s="5">
        <v>43239</v>
      </c>
      <c r="R102" s="6" t="s">
        <v>7</v>
      </c>
      <c r="S102" s="7">
        <v>40</v>
      </c>
      <c r="U102" s="5">
        <v>43270</v>
      </c>
      <c r="V102" s="6" t="s">
        <v>3</v>
      </c>
      <c r="W102" s="7">
        <v>20</v>
      </c>
      <c r="Y102" s="5">
        <v>43300</v>
      </c>
      <c r="Z102" s="6" t="s">
        <v>8</v>
      </c>
      <c r="AA102" s="7">
        <v>28</v>
      </c>
      <c r="AC102" s="5">
        <v>43331</v>
      </c>
      <c r="AD102" s="6" t="s">
        <v>9</v>
      </c>
      <c r="AE102" s="7">
        <v>47</v>
      </c>
      <c r="AG102" s="5">
        <v>43362</v>
      </c>
      <c r="AH102" s="6" t="s">
        <v>6</v>
      </c>
      <c r="AI102" s="157">
        <v>18</v>
      </c>
      <c r="AJ102" s="169"/>
      <c r="AK102" s="170">
        <v>43392</v>
      </c>
      <c r="AL102" s="171" t="s">
        <v>4</v>
      </c>
      <c r="AM102" s="157">
        <v>45</v>
      </c>
      <c r="AN102" s="169"/>
      <c r="AO102" s="170">
        <v>43423</v>
      </c>
      <c r="AP102" s="171" t="s">
        <v>5</v>
      </c>
      <c r="AQ102" s="157">
        <v>20</v>
      </c>
      <c r="AR102" s="169"/>
      <c r="AS102" s="170">
        <v>43453</v>
      </c>
      <c r="AT102" s="171" t="s">
        <v>6</v>
      </c>
      <c r="AU102" s="157">
        <v>14</v>
      </c>
      <c r="AV102" s="169"/>
      <c r="AW102" s="169"/>
      <c r="AX102" s="169"/>
      <c r="AY102" s="169"/>
    </row>
    <row r="103" spans="1:51" s="8" customFormat="1" ht="14.4" thickBot="1" x14ac:dyDescent="0.35">
      <c r="A103" s="5">
        <v>43120</v>
      </c>
      <c r="B103" s="6" t="s">
        <v>7</v>
      </c>
      <c r="C103" s="7">
        <v>25</v>
      </c>
      <c r="E103" s="5">
        <v>43151</v>
      </c>
      <c r="F103" s="6" t="s">
        <v>3</v>
      </c>
      <c r="G103" s="7">
        <v>14</v>
      </c>
      <c r="I103" s="5">
        <v>43179</v>
      </c>
      <c r="J103" s="6" t="s">
        <v>3</v>
      </c>
      <c r="K103" s="7">
        <v>22</v>
      </c>
      <c r="M103" s="5">
        <v>43210</v>
      </c>
      <c r="N103" s="6" t="s">
        <v>4</v>
      </c>
      <c r="O103" s="7">
        <v>62</v>
      </c>
      <c r="Q103" s="5">
        <v>43240</v>
      </c>
      <c r="R103" s="6" t="s">
        <v>9</v>
      </c>
      <c r="S103" s="7">
        <v>29</v>
      </c>
      <c r="U103" s="5">
        <v>43271</v>
      </c>
      <c r="V103" s="6" t="s">
        <v>6</v>
      </c>
      <c r="W103" s="7">
        <v>20</v>
      </c>
      <c r="Y103" s="5">
        <v>43301</v>
      </c>
      <c r="Z103" s="6" t="s">
        <v>4</v>
      </c>
      <c r="AA103" s="7">
        <v>51</v>
      </c>
      <c r="AC103" s="5">
        <v>43332</v>
      </c>
      <c r="AD103" s="6" t="s">
        <v>5</v>
      </c>
      <c r="AE103" s="7">
        <v>26</v>
      </c>
      <c r="AG103" s="5">
        <v>43363</v>
      </c>
      <c r="AH103" s="6" t="s">
        <v>8</v>
      </c>
      <c r="AI103" s="157">
        <v>28</v>
      </c>
      <c r="AJ103" s="169"/>
      <c r="AK103" s="170">
        <v>43393</v>
      </c>
      <c r="AL103" s="171" t="s">
        <v>7</v>
      </c>
      <c r="AM103" s="157">
        <v>53</v>
      </c>
      <c r="AN103" s="169"/>
      <c r="AO103" s="170">
        <v>43424</v>
      </c>
      <c r="AP103" s="171" t="s">
        <v>3</v>
      </c>
      <c r="AQ103" s="157">
        <v>38</v>
      </c>
      <c r="AR103" s="169"/>
      <c r="AS103" s="170">
        <v>43454</v>
      </c>
      <c r="AT103" s="171" t="s">
        <v>8</v>
      </c>
      <c r="AU103" s="157">
        <v>25</v>
      </c>
      <c r="AV103" s="169"/>
      <c r="AW103" s="169"/>
      <c r="AX103" s="169"/>
      <c r="AY103" s="169"/>
    </row>
    <row r="104" spans="1:51" s="8" customFormat="1" x14ac:dyDescent="0.3">
      <c r="A104" s="5">
        <v>43121</v>
      </c>
      <c r="B104" s="6" t="s">
        <v>9</v>
      </c>
      <c r="C104" s="7">
        <v>15</v>
      </c>
      <c r="E104" s="5">
        <v>43152</v>
      </c>
      <c r="F104" s="6" t="s">
        <v>6</v>
      </c>
      <c r="G104" s="7">
        <v>18</v>
      </c>
      <c r="I104" s="5">
        <v>43180</v>
      </c>
      <c r="J104" s="6" t="s">
        <v>6</v>
      </c>
      <c r="K104" s="7">
        <v>19</v>
      </c>
      <c r="M104" s="5">
        <v>43211</v>
      </c>
      <c r="N104" s="6" t="s">
        <v>7</v>
      </c>
      <c r="O104" s="7">
        <v>71</v>
      </c>
      <c r="Q104" s="5">
        <v>43241</v>
      </c>
      <c r="R104" s="6" t="s">
        <v>5</v>
      </c>
      <c r="S104" s="7">
        <v>12</v>
      </c>
      <c r="U104" s="5">
        <v>43272</v>
      </c>
      <c r="V104" s="6" t="s">
        <v>8</v>
      </c>
      <c r="W104" s="7">
        <v>25</v>
      </c>
      <c r="Y104" s="5">
        <v>43302</v>
      </c>
      <c r="Z104" s="6" t="s">
        <v>7</v>
      </c>
      <c r="AA104" s="7">
        <v>57</v>
      </c>
      <c r="AC104" s="5">
        <v>43333</v>
      </c>
      <c r="AD104" s="6" t="s">
        <v>3</v>
      </c>
      <c r="AE104" s="7">
        <v>20</v>
      </c>
      <c r="AG104" s="5">
        <v>43364</v>
      </c>
      <c r="AH104" s="6" t="s">
        <v>4</v>
      </c>
      <c r="AI104" s="157">
        <v>36</v>
      </c>
      <c r="AJ104" s="169"/>
      <c r="AK104" s="170">
        <v>43394</v>
      </c>
      <c r="AL104" s="171" t="s">
        <v>9</v>
      </c>
      <c r="AM104" s="157">
        <v>28</v>
      </c>
      <c r="AN104" s="169"/>
      <c r="AO104" s="170">
        <v>43425</v>
      </c>
      <c r="AP104" s="171" t="s">
        <v>6</v>
      </c>
      <c r="AQ104" s="176">
        <v>90</v>
      </c>
      <c r="AR104" s="169"/>
      <c r="AS104" s="170">
        <v>43455</v>
      </c>
      <c r="AT104" s="171" t="s">
        <v>4</v>
      </c>
      <c r="AU104" s="157">
        <v>38</v>
      </c>
      <c r="AV104" s="169"/>
      <c r="AW104" s="169"/>
      <c r="AX104" s="169"/>
      <c r="AY104" s="169"/>
    </row>
    <row r="105" spans="1:51" s="8" customFormat="1" ht="14.4" thickBot="1" x14ac:dyDescent="0.35">
      <c r="A105" s="5">
        <v>43122</v>
      </c>
      <c r="B105" s="6" t="s">
        <v>5</v>
      </c>
      <c r="C105" s="7">
        <v>11</v>
      </c>
      <c r="E105" s="5">
        <v>43153</v>
      </c>
      <c r="F105" s="6" t="s">
        <v>8</v>
      </c>
      <c r="G105" s="7">
        <v>21</v>
      </c>
      <c r="I105" s="5">
        <v>43181</v>
      </c>
      <c r="J105" s="6" t="s">
        <v>8</v>
      </c>
      <c r="K105" s="7">
        <v>22</v>
      </c>
      <c r="M105" s="5">
        <v>43212</v>
      </c>
      <c r="N105" s="6" t="s">
        <v>9</v>
      </c>
      <c r="O105" s="7">
        <v>69</v>
      </c>
      <c r="Q105" s="5">
        <v>43242</v>
      </c>
      <c r="R105" s="6" t="s">
        <v>3</v>
      </c>
      <c r="S105" s="19">
        <v>9</v>
      </c>
      <c r="U105" s="5">
        <v>43273</v>
      </c>
      <c r="V105" s="6" t="s">
        <v>4</v>
      </c>
      <c r="W105" s="7">
        <v>30</v>
      </c>
      <c r="Y105" s="5">
        <v>43303</v>
      </c>
      <c r="Z105" s="6" t="s">
        <v>9</v>
      </c>
      <c r="AA105" s="7">
        <v>32</v>
      </c>
      <c r="AC105" s="5">
        <v>43334</v>
      </c>
      <c r="AD105" s="6" t="s">
        <v>6</v>
      </c>
      <c r="AE105" s="7">
        <v>20</v>
      </c>
      <c r="AG105" s="5">
        <v>43365</v>
      </c>
      <c r="AH105" s="6" t="s">
        <v>7</v>
      </c>
      <c r="AI105" s="157">
        <v>48</v>
      </c>
      <c r="AJ105" s="169"/>
      <c r="AK105" s="170">
        <v>43395</v>
      </c>
      <c r="AL105" s="171" t="s">
        <v>5</v>
      </c>
      <c r="AM105" s="157">
        <v>20</v>
      </c>
      <c r="AN105" s="169"/>
      <c r="AO105" s="170">
        <v>43426</v>
      </c>
      <c r="AP105" s="171" t="s">
        <v>8</v>
      </c>
      <c r="AQ105" s="177">
        <v>90</v>
      </c>
      <c r="AR105" s="169"/>
      <c r="AS105" s="170">
        <v>43456</v>
      </c>
      <c r="AT105" s="171" t="s">
        <v>7</v>
      </c>
      <c r="AU105" s="157">
        <v>47</v>
      </c>
      <c r="AV105" s="169"/>
      <c r="AW105" s="169"/>
      <c r="AX105" s="169"/>
      <c r="AY105" s="169"/>
    </row>
    <row r="106" spans="1:51" s="8" customFormat="1" x14ac:dyDescent="0.3">
      <c r="A106" s="5">
        <v>43123</v>
      </c>
      <c r="B106" s="6" t="s">
        <v>3</v>
      </c>
      <c r="C106" s="7">
        <v>13</v>
      </c>
      <c r="E106" s="5">
        <v>43154</v>
      </c>
      <c r="F106" s="6" t="s">
        <v>4</v>
      </c>
      <c r="G106" s="7">
        <v>44</v>
      </c>
      <c r="I106" s="5">
        <v>43182</v>
      </c>
      <c r="J106" s="6" t="s">
        <v>4</v>
      </c>
      <c r="K106" s="7">
        <v>26</v>
      </c>
      <c r="M106" s="5">
        <v>43213</v>
      </c>
      <c r="N106" s="6" t="s">
        <v>5</v>
      </c>
      <c r="O106" s="7">
        <v>71</v>
      </c>
      <c r="Q106" s="5">
        <v>43243</v>
      </c>
      <c r="R106" s="6" t="s">
        <v>6</v>
      </c>
      <c r="S106" s="7">
        <v>17</v>
      </c>
      <c r="U106" s="5">
        <v>43274</v>
      </c>
      <c r="V106" s="6" t="s">
        <v>7</v>
      </c>
      <c r="W106" s="7">
        <v>32</v>
      </c>
      <c r="Y106" s="5">
        <v>43304</v>
      </c>
      <c r="Z106" s="6" t="s">
        <v>5</v>
      </c>
      <c r="AA106" s="7">
        <v>25</v>
      </c>
      <c r="AC106" s="5">
        <v>43335</v>
      </c>
      <c r="AD106" s="6" t="s">
        <v>8</v>
      </c>
      <c r="AE106" s="7">
        <v>32</v>
      </c>
      <c r="AG106" s="5">
        <v>43366</v>
      </c>
      <c r="AH106" s="6" t="s">
        <v>9</v>
      </c>
      <c r="AI106" s="157">
        <v>19</v>
      </c>
      <c r="AJ106" s="169"/>
      <c r="AK106" s="170">
        <v>43396</v>
      </c>
      <c r="AL106" s="171" t="s">
        <v>3</v>
      </c>
      <c r="AM106" s="157">
        <v>18</v>
      </c>
      <c r="AN106" s="169"/>
      <c r="AO106" s="170">
        <v>43427</v>
      </c>
      <c r="AP106" s="171" t="s">
        <v>4</v>
      </c>
      <c r="AQ106" s="157">
        <v>70</v>
      </c>
      <c r="AR106" s="169"/>
      <c r="AS106" s="170">
        <v>43457</v>
      </c>
      <c r="AT106" s="171" t="s">
        <v>9</v>
      </c>
      <c r="AU106" s="157">
        <v>44</v>
      </c>
      <c r="AV106" s="169"/>
      <c r="AW106" s="169"/>
      <c r="AX106" s="169"/>
      <c r="AY106" s="169"/>
    </row>
    <row r="107" spans="1:51" s="8" customFormat="1" ht="14.4" thickBot="1" x14ac:dyDescent="0.35">
      <c r="A107" s="5">
        <v>43124</v>
      </c>
      <c r="B107" s="6" t="s">
        <v>6</v>
      </c>
      <c r="C107" s="7">
        <v>18</v>
      </c>
      <c r="E107" s="5">
        <v>43155</v>
      </c>
      <c r="F107" s="6" t="s">
        <v>7</v>
      </c>
      <c r="G107" s="7">
        <v>68</v>
      </c>
      <c r="I107" s="5">
        <v>43183</v>
      </c>
      <c r="J107" s="6" t="s">
        <v>7</v>
      </c>
      <c r="K107" s="7">
        <v>23</v>
      </c>
      <c r="M107" s="5">
        <v>43214</v>
      </c>
      <c r="N107" s="6" t="s">
        <v>3</v>
      </c>
      <c r="O107" s="7">
        <v>77</v>
      </c>
      <c r="Q107" s="5">
        <v>43244</v>
      </c>
      <c r="R107" s="6" t="s">
        <v>8</v>
      </c>
      <c r="S107" s="7">
        <v>27</v>
      </c>
      <c r="U107" s="5">
        <v>43275</v>
      </c>
      <c r="V107" s="6" t="s">
        <v>9</v>
      </c>
      <c r="W107" s="7">
        <v>24</v>
      </c>
      <c r="Y107" s="5">
        <v>43305</v>
      </c>
      <c r="Z107" s="6" t="s">
        <v>3</v>
      </c>
      <c r="AA107" s="7">
        <v>24</v>
      </c>
      <c r="AC107" s="5">
        <v>43336</v>
      </c>
      <c r="AD107" s="6" t="s">
        <v>4</v>
      </c>
      <c r="AE107" s="7">
        <v>40</v>
      </c>
      <c r="AG107" s="5">
        <v>43367</v>
      </c>
      <c r="AH107" s="6" t="s">
        <v>5</v>
      </c>
      <c r="AI107" s="157">
        <v>13</v>
      </c>
      <c r="AJ107" s="169"/>
      <c r="AK107" s="170">
        <v>43397</v>
      </c>
      <c r="AL107" s="171" t="s">
        <v>6</v>
      </c>
      <c r="AM107" s="157">
        <v>19</v>
      </c>
      <c r="AN107" s="169"/>
      <c r="AO107" s="170">
        <v>43428</v>
      </c>
      <c r="AP107" s="171" t="s">
        <v>7</v>
      </c>
      <c r="AQ107" s="157">
        <v>43</v>
      </c>
      <c r="AR107" s="169"/>
      <c r="AS107" s="170">
        <v>43458</v>
      </c>
      <c r="AT107" s="171" t="s">
        <v>5</v>
      </c>
      <c r="AU107" s="157">
        <v>55</v>
      </c>
      <c r="AV107" s="169"/>
      <c r="AW107" s="169"/>
      <c r="AX107" s="169"/>
      <c r="AY107" s="169"/>
    </row>
    <row r="108" spans="1:51" s="8" customFormat="1" ht="14.4" thickBot="1" x14ac:dyDescent="0.35">
      <c r="A108" s="5">
        <v>43125</v>
      </c>
      <c r="B108" s="6" t="s">
        <v>8</v>
      </c>
      <c r="C108" s="7">
        <v>15</v>
      </c>
      <c r="E108" s="5">
        <v>43156</v>
      </c>
      <c r="F108" s="6" t="s">
        <v>9</v>
      </c>
      <c r="G108" s="7">
        <v>67</v>
      </c>
      <c r="I108" s="5">
        <v>43184</v>
      </c>
      <c r="J108" s="6" t="s">
        <v>9</v>
      </c>
      <c r="K108" s="7">
        <v>12</v>
      </c>
      <c r="M108" s="5">
        <v>43215</v>
      </c>
      <c r="N108" s="6" t="s">
        <v>6</v>
      </c>
      <c r="O108" s="18">
        <v>80</v>
      </c>
      <c r="Q108" s="5">
        <v>43245</v>
      </c>
      <c r="R108" s="6" t="s">
        <v>4</v>
      </c>
      <c r="S108" s="7">
        <v>38</v>
      </c>
      <c r="U108" s="5">
        <v>43276</v>
      </c>
      <c r="V108" s="6" t="s">
        <v>5</v>
      </c>
      <c r="W108" s="7">
        <v>24</v>
      </c>
      <c r="Y108" s="5">
        <v>43306</v>
      </c>
      <c r="Z108" s="6" t="s">
        <v>6</v>
      </c>
      <c r="AA108" s="7">
        <v>23</v>
      </c>
      <c r="AC108" s="5">
        <v>43337</v>
      </c>
      <c r="AD108" s="6" t="s">
        <v>7</v>
      </c>
      <c r="AE108" s="7">
        <v>37</v>
      </c>
      <c r="AG108" s="5">
        <v>43368</v>
      </c>
      <c r="AH108" s="6" t="s">
        <v>3</v>
      </c>
      <c r="AI108" s="157">
        <v>16</v>
      </c>
      <c r="AJ108" s="169"/>
      <c r="AK108" s="170">
        <v>43398</v>
      </c>
      <c r="AL108" s="171" t="s">
        <v>8</v>
      </c>
      <c r="AM108" s="157">
        <v>30</v>
      </c>
      <c r="AN108" s="169"/>
      <c r="AO108" s="170">
        <v>43429</v>
      </c>
      <c r="AP108" s="171" t="s">
        <v>9</v>
      </c>
      <c r="AQ108" s="157">
        <v>21</v>
      </c>
      <c r="AR108" s="169"/>
      <c r="AS108" s="170">
        <v>43459</v>
      </c>
      <c r="AT108" s="171" t="s">
        <v>3</v>
      </c>
      <c r="AU108" s="157">
        <v>55</v>
      </c>
      <c r="AV108" s="169"/>
      <c r="AW108" s="169"/>
      <c r="AX108" s="169"/>
      <c r="AY108" s="169"/>
    </row>
    <row r="109" spans="1:51" s="8" customFormat="1" x14ac:dyDescent="0.3">
      <c r="A109" s="5">
        <v>43126</v>
      </c>
      <c r="B109" s="6" t="s">
        <v>4</v>
      </c>
      <c r="C109" s="7">
        <v>23</v>
      </c>
      <c r="E109" s="5">
        <v>43157</v>
      </c>
      <c r="F109" s="6" t="s">
        <v>5</v>
      </c>
      <c r="G109" s="7">
        <v>68</v>
      </c>
      <c r="I109" s="5">
        <v>43185</v>
      </c>
      <c r="J109" s="6" t="s">
        <v>5</v>
      </c>
      <c r="K109" s="7">
        <v>12</v>
      </c>
      <c r="M109" s="5">
        <v>43216</v>
      </c>
      <c r="N109" s="6" t="s">
        <v>8</v>
      </c>
      <c r="O109" s="7">
        <v>74</v>
      </c>
      <c r="Q109" s="5">
        <v>43246</v>
      </c>
      <c r="R109" s="6" t="s">
        <v>7</v>
      </c>
      <c r="S109" s="7">
        <v>45</v>
      </c>
      <c r="U109" s="5">
        <v>43277</v>
      </c>
      <c r="V109" s="6" t="s">
        <v>3</v>
      </c>
      <c r="W109" s="7">
        <v>23</v>
      </c>
      <c r="Y109" s="5">
        <v>43307</v>
      </c>
      <c r="Z109" s="6" t="s">
        <v>8</v>
      </c>
      <c r="AA109" s="7">
        <v>21</v>
      </c>
      <c r="AC109" s="5">
        <v>43338</v>
      </c>
      <c r="AD109" s="6" t="s">
        <v>9</v>
      </c>
      <c r="AE109" s="7">
        <v>24</v>
      </c>
      <c r="AG109" s="5">
        <v>43369</v>
      </c>
      <c r="AH109" s="6" t="s">
        <v>6</v>
      </c>
      <c r="AI109" s="157">
        <v>18</v>
      </c>
      <c r="AJ109" s="169"/>
      <c r="AK109" s="170">
        <v>43399</v>
      </c>
      <c r="AL109" s="171" t="s">
        <v>4</v>
      </c>
      <c r="AM109" s="157">
        <v>36</v>
      </c>
      <c r="AN109" s="169"/>
      <c r="AO109" s="170">
        <v>43430</v>
      </c>
      <c r="AP109" s="171" t="s">
        <v>5</v>
      </c>
      <c r="AQ109" s="157">
        <v>11</v>
      </c>
      <c r="AR109" s="169"/>
      <c r="AS109" s="170">
        <v>43460</v>
      </c>
      <c r="AT109" s="171" t="s">
        <v>6</v>
      </c>
      <c r="AU109" s="157">
        <v>47</v>
      </c>
      <c r="AV109" s="169"/>
      <c r="AW109" s="169"/>
      <c r="AX109" s="169"/>
      <c r="AY109" s="169"/>
    </row>
    <row r="110" spans="1:51" s="8" customFormat="1" x14ac:dyDescent="0.3">
      <c r="A110" s="5">
        <v>43127</v>
      </c>
      <c r="B110" s="6" t="s">
        <v>7</v>
      </c>
      <c r="C110" s="7">
        <v>25</v>
      </c>
      <c r="E110" s="5">
        <v>43158</v>
      </c>
      <c r="F110" s="6" t="s">
        <v>3</v>
      </c>
      <c r="G110" s="7">
        <v>70</v>
      </c>
      <c r="I110" s="5">
        <v>43186</v>
      </c>
      <c r="J110" s="6" t="s">
        <v>3</v>
      </c>
      <c r="K110" s="19">
        <v>9</v>
      </c>
      <c r="M110" s="5">
        <v>43217</v>
      </c>
      <c r="N110" s="6" t="s">
        <v>4</v>
      </c>
      <c r="O110" s="7">
        <v>68</v>
      </c>
      <c r="Q110" s="5">
        <v>43247</v>
      </c>
      <c r="R110" s="6" t="s">
        <v>9</v>
      </c>
      <c r="S110" s="7">
        <v>42</v>
      </c>
      <c r="U110" s="5">
        <v>43278</v>
      </c>
      <c r="V110" s="6" t="s">
        <v>6</v>
      </c>
      <c r="W110" s="7">
        <v>25</v>
      </c>
      <c r="Y110" s="5">
        <v>43308</v>
      </c>
      <c r="Z110" s="6" t="s">
        <v>4</v>
      </c>
      <c r="AA110" s="7">
        <v>35</v>
      </c>
      <c r="AC110" s="5">
        <v>43339</v>
      </c>
      <c r="AD110" s="6" t="s">
        <v>5</v>
      </c>
      <c r="AE110" s="7">
        <v>21</v>
      </c>
      <c r="AG110" s="5">
        <v>43370</v>
      </c>
      <c r="AH110" s="6" t="s">
        <v>8</v>
      </c>
      <c r="AI110" s="157">
        <v>29</v>
      </c>
      <c r="AJ110" s="169"/>
      <c r="AK110" s="170">
        <v>43400</v>
      </c>
      <c r="AL110" s="171" t="s">
        <v>7</v>
      </c>
      <c r="AM110" s="157">
        <v>34</v>
      </c>
      <c r="AN110" s="169"/>
      <c r="AO110" s="170">
        <v>43431</v>
      </c>
      <c r="AP110" s="171" t="s">
        <v>3</v>
      </c>
      <c r="AQ110" s="157">
        <v>10</v>
      </c>
      <c r="AR110" s="169"/>
      <c r="AS110" s="170">
        <v>43461</v>
      </c>
      <c r="AT110" s="171" t="s">
        <v>8</v>
      </c>
      <c r="AU110" s="157">
        <v>57</v>
      </c>
      <c r="AV110" s="169"/>
      <c r="AW110" s="169"/>
      <c r="AX110" s="169"/>
      <c r="AY110" s="169"/>
    </row>
    <row r="111" spans="1:51" s="8" customFormat="1" x14ac:dyDescent="0.3">
      <c r="A111" s="5">
        <v>43128</v>
      </c>
      <c r="B111" s="6" t="s">
        <v>9</v>
      </c>
      <c r="C111" s="7">
        <v>12</v>
      </c>
      <c r="E111" s="5">
        <v>43159</v>
      </c>
      <c r="F111" s="6" t="s">
        <v>6</v>
      </c>
      <c r="G111" s="7">
        <v>70</v>
      </c>
      <c r="I111" s="5">
        <v>43187</v>
      </c>
      <c r="J111" s="6" t="s">
        <v>6</v>
      </c>
      <c r="K111" s="7">
        <v>12</v>
      </c>
      <c r="M111" s="5">
        <v>43218</v>
      </c>
      <c r="N111" s="6" t="s">
        <v>7</v>
      </c>
      <c r="O111" s="7">
        <v>68</v>
      </c>
      <c r="Q111" s="5">
        <v>43248</v>
      </c>
      <c r="R111" s="6" t="s">
        <v>5</v>
      </c>
      <c r="S111" s="7">
        <v>22</v>
      </c>
      <c r="U111" s="5">
        <v>43279</v>
      </c>
      <c r="V111" s="6" t="s">
        <v>8</v>
      </c>
      <c r="W111" s="7">
        <v>21</v>
      </c>
      <c r="Y111" s="5">
        <v>43309</v>
      </c>
      <c r="Z111" s="6" t="s">
        <v>7</v>
      </c>
      <c r="AA111" s="7">
        <v>35</v>
      </c>
      <c r="AC111" s="5">
        <v>43340</v>
      </c>
      <c r="AD111" s="6" t="s">
        <v>3</v>
      </c>
      <c r="AE111" s="7">
        <v>26</v>
      </c>
      <c r="AG111" s="5">
        <v>43371</v>
      </c>
      <c r="AH111" s="6" t="s">
        <v>4</v>
      </c>
      <c r="AI111" s="157">
        <v>50</v>
      </c>
      <c r="AJ111" s="169"/>
      <c r="AK111" s="170">
        <v>43401</v>
      </c>
      <c r="AL111" s="171" t="s">
        <v>9</v>
      </c>
      <c r="AM111" s="157">
        <v>18</v>
      </c>
      <c r="AN111" s="169"/>
      <c r="AO111" s="170">
        <v>43432</v>
      </c>
      <c r="AP111" s="171" t="s">
        <v>6</v>
      </c>
      <c r="AQ111" s="157">
        <v>12</v>
      </c>
      <c r="AR111" s="169"/>
      <c r="AS111" s="170">
        <v>43462</v>
      </c>
      <c r="AT111" s="171" t="s">
        <v>4</v>
      </c>
      <c r="AU111" s="157">
        <v>51</v>
      </c>
      <c r="AV111" s="169"/>
      <c r="AW111" s="169"/>
      <c r="AX111" s="169"/>
      <c r="AY111" s="169"/>
    </row>
    <row r="112" spans="1:51" s="8" customFormat="1" x14ac:dyDescent="0.3">
      <c r="A112" s="5">
        <v>43129</v>
      </c>
      <c r="B112" s="6" t="s">
        <v>5</v>
      </c>
      <c r="C112" s="7">
        <v>10</v>
      </c>
      <c r="E112" s="5"/>
      <c r="F112" s="6"/>
      <c r="G112" s="7"/>
      <c r="I112" s="5">
        <v>43188</v>
      </c>
      <c r="J112" s="6" t="s">
        <v>8</v>
      </c>
      <c r="K112" s="7">
        <v>14</v>
      </c>
      <c r="M112" s="5">
        <v>43219</v>
      </c>
      <c r="N112" s="6" t="s">
        <v>9</v>
      </c>
      <c r="O112" s="7">
        <v>34</v>
      </c>
      <c r="Q112" s="5">
        <v>43249</v>
      </c>
      <c r="R112" s="6" t="s">
        <v>3</v>
      </c>
      <c r="S112" s="7">
        <v>11</v>
      </c>
      <c r="U112" s="5">
        <v>43280</v>
      </c>
      <c r="V112" s="6" t="s">
        <v>4</v>
      </c>
      <c r="W112" s="7">
        <v>45</v>
      </c>
      <c r="Y112" s="5">
        <v>43310</v>
      </c>
      <c r="Z112" s="6" t="s">
        <v>9</v>
      </c>
      <c r="AA112" s="7">
        <v>24</v>
      </c>
      <c r="AC112" s="5">
        <v>43341</v>
      </c>
      <c r="AD112" s="6" t="s">
        <v>6</v>
      </c>
      <c r="AE112" s="7">
        <v>30</v>
      </c>
      <c r="AG112" s="5">
        <v>43372</v>
      </c>
      <c r="AH112" s="6" t="s">
        <v>7</v>
      </c>
      <c r="AI112" s="157">
        <v>51</v>
      </c>
      <c r="AJ112" s="169"/>
      <c r="AK112" s="170">
        <v>43402</v>
      </c>
      <c r="AL112" s="171" t="s">
        <v>5</v>
      </c>
      <c r="AM112" s="157">
        <v>15</v>
      </c>
      <c r="AN112" s="169"/>
      <c r="AO112" s="170">
        <v>43433</v>
      </c>
      <c r="AP112" s="171" t="s">
        <v>8</v>
      </c>
      <c r="AQ112" s="157">
        <v>13</v>
      </c>
      <c r="AR112" s="169"/>
      <c r="AS112" s="170">
        <v>43463</v>
      </c>
      <c r="AT112" s="171" t="s">
        <v>7</v>
      </c>
      <c r="AU112" s="157">
        <v>52</v>
      </c>
      <c r="AV112" s="169"/>
      <c r="AW112" s="169"/>
      <c r="AX112" s="169"/>
      <c r="AY112" s="169"/>
    </row>
    <row r="113" spans="1:53" s="8" customFormat="1" x14ac:dyDescent="0.3">
      <c r="A113" s="5">
        <v>43130</v>
      </c>
      <c r="B113" s="6" t="s">
        <v>3</v>
      </c>
      <c r="C113" s="7">
        <v>11</v>
      </c>
      <c r="E113" s="5"/>
      <c r="F113" s="6"/>
      <c r="G113" s="7"/>
      <c r="I113" s="5">
        <v>43189</v>
      </c>
      <c r="J113" s="6" t="s">
        <v>4</v>
      </c>
      <c r="K113" s="7">
        <v>21</v>
      </c>
      <c r="M113" s="5">
        <v>43220</v>
      </c>
      <c r="N113" s="6" t="s">
        <v>5</v>
      </c>
      <c r="O113" s="7">
        <v>15</v>
      </c>
      <c r="Q113" s="5">
        <v>43250</v>
      </c>
      <c r="R113" s="6" t="s">
        <v>6</v>
      </c>
      <c r="S113" s="7">
        <v>13</v>
      </c>
      <c r="U113" s="5">
        <v>43281</v>
      </c>
      <c r="V113" s="6" t="s">
        <v>7</v>
      </c>
      <c r="W113" s="7">
        <v>63</v>
      </c>
      <c r="Y113" s="5">
        <v>43311</v>
      </c>
      <c r="Z113" s="6" t="s">
        <v>5</v>
      </c>
      <c r="AA113" s="7">
        <v>16</v>
      </c>
      <c r="AC113" s="5">
        <v>43342</v>
      </c>
      <c r="AD113" s="6" t="s">
        <v>8</v>
      </c>
      <c r="AE113" s="7">
        <v>39</v>
      </c>
      <c r="AG113" s="5">
        <v>43373</v>
      </c>
      <c r="AH113" s="6" t="s">
        <v>9</v>
      </c>
      <c r="AI113" s="157">
        <v>26</v>
      </c>
      <c r="AJ113" s="169"/>
      <c r="AK113" s="170">
        <v>43403</v>
      </c>
      <c r="AL113" s="171" t="s">
        <v>3</v>
      </c>
      <c r="AM113" s="157">
        <v>22</v>
      </c>
      <c r="AN113" s="169"/>
      <c r="AO113" s="170">
        <v>43434</v>
      </c>
      <c r="AP113" s="171" t="s">
        <v>4</v>
      </c>
      <c r="AQ113" s="157">
        <v>15</v>
      </c>
      <c r="AR113" s="169"/>
      <c r="AS113" s="170">
        <v>43464</v>
      </c>
      <c r="AT113" s="171" t="s">
        <v>9</v>
      </c>
      <c r="AU113" s="157">
        <v>43</v>
      </c>
      <c r="AV113" s="169"/>
      <c r="AW113" s="169"/>
      <c r="AX113" s="169"/>
      <c r="AY113" s="169"/>
    </row>
    <row r="114" spans="1:53" s="8" customFormat="1" x14ac:dyDescent="0.3">
      <c r="A114" s="5">
        <v>43131</v>
      </c>
      <c r="B114" s="6" t="s">
        <v>6</v>
      </c>
      <c r="C114" s="7">
        <v>13</v>
      </c>
      <c r="E114" s="5"/>
      <c r="F114" s="6"/>
      <c r="G114" s="7"/>
      <c r="I114" s="5">
        <v>43190</v>
      </c>
      <c r="J114" s="6" t="s">
        <v>7</v>
      </c>
      <c r="K114" s="7">
        <v>30</v>
      </c>
      <c r="M114" s="5"/>
      <c r="N114" s="6"/>
      <c r="O114" s="7"/>
      <c r="Q114" s="5">
        <v>43251</v>
      </c>
      <c r="R114" s="6" t="s">
        <v>8</v>
      </c>
      <c r="S114" s="7">
        <v>18</v>
      </c>
      <c r="U114" s="5"/>
      <c r="V114" s="6"/>
      <c r="W114" s="7"/>
      <c r="Y114" s="5">
        <v>43312</v>
      </c>
      <c r="Z114" s="6" t="s">
        <v>3</v>
      </c>
      <c r="AA114" s="7">
        <v>16</v>
      </c>
      <c r="AC114" s="5">
        <v>43343</v>
      </c>
      <c r="AD114" s="6" t="s">
        <v>4</v>
      </c>
      <c r="AE114" s="7">
        <v>71</v>
      </c>
      <c r="AG114" s="5"/>
      <c r="AH114" s="6"/>
      <c r="AI114" s="157"/>
      <c r="AJ114" s="169"/>
      <c r="AK114" s="170">
        <v>43404</v>
      </c>
      <c r="AL114" s="171" t="s">
        <v>6</v>
      </c>
      <c r="AM114" s="157">
        <v>21</v>
      </c>
      <c r="AN114" s="169"/>
      <c r="AO114" s="170"/>
      <c r="AP114" s="171"/>
      <c r="AQ114" s="157"/>
      <c r="AR114" s="169"/>
      <c r="AS114" s="170">
        <v>43465</v>
      </c>
      <c r="AT114" s="171" t="s">
        <v>5</v>
      </c>
      <c r="AU114" s="157">
        <v>46</v>
      </c>
      <c r="AV114" s="169"/>
      <c r="AW114" s="169"/>
      <c r="AX114" s="169"/>
      <c r="AY114" s="169"/>
    </row>
    <row r="115" spans="1:53" ht="3" customHeight="1" x14ac:dyDescent="0.3"/>
    <row r="116" spans="1:53" x14ac:dyDescent="0.3">
      <c r="A116" s="10" t="s">
        <v>10</v>
      </c>
      <c r="B116" s="7">
        <v>572</v>
      </c>
      <c r="C116" s="12">
        <v>572</v>
      </c>
      <c r="D116" s="10"/>
      <c r="E116" s="10" t="s">
        <v>10</v>
      </c>
      <c r="F116" s="7">
        <v>906</v>
      </c>
      <c r="G116" s="12">
        <v>1478</v>
      </c>
      <c r="H116" s="10"/>
      <c r="I116" s="10" t="s">
        <v>10</v>
      </c>
      <c r="J116" s="7">
        <v>815</v>
      </c>
      <c r="K116" s="12">
        <v>2293</v>
      </c>
      <c r="M116" s="10" t="s">
        <v>10</v>
      </c>
      <c r="N116" s="7">
        <v>1149</v>
      </c>
      <c r="O116" s="12">
        <v>3442</v>
      </c>
      <c r="Q116" s="10" t="s">
        <v>10</v>
      </c>
      <c r="R116" s="7">
        <v>631</v>
      </c>
      <c r="S116" s="12">
        <v>4073</v>
      </c>
      <c r="U116" s="10" t="s">
        <v>10</v>
      </c>
      <c r="V116" s="7">
        <v>708</v>
      </c>
      <c r="W116" s="12">
        <v>4781</v>
      </c>
      <c r="Y116" s="10" t="s">
        <v>10</v>
      </c>
      <c r="Z116" s="7">
        <v>1163</v>
      </c>
      <c r="AA116" s="12">
        <v>5944</v>
      </c>
      <c r="AC116" s="10" t="s">
        <v>10</v>
      </c>
      <c r="AD116" s="7">
        <v>1148</v>
      </c>
      <c r="AE116" s="12">
        <v>7092</v>
      </c>
      <c r="AG116" s="10" t="s">
        <v>10</v>
      </c>
      <c r="AH116" s="7">
        <v>890</v>
      </c>
      <c r="AI116" s="129">
        <v>7982</v>
      </c>
      <c r="AK116" s="128" t="s">
        <v>10</v>
      </c>
      <c r="AL116" s="157">
        <v>835</v>
      </c>
      <c r="AM116" s="129">
        <v>8817</v>
      </c>
      <c r="AO116" s="128" t="s">
        <v>10</v>
      </c>
      <c r="AP116" s="157">
        <v>844</v>
      </c>
      <c r="AQ116" s="129">
        <v>9661</v>
      </c>
      <c r="AS116" s="128" t="s">
        <v>10</v>
      </c>
      <c r="AT116" s="157">
        <v>851</v>
      </c>
      <c r="AU116" s="129">
        <v>10512</v>
      </c>
    </row>
    <row r="117" spans="1:53" x14ac:dyDescent="0.3">
      <c r="A117" s="10" t="s">
        <v>14</v>
      </c>
      <c r="B117" s="7">
        <v>607</v>
      </c>
      <c r="C117" s="12">
        <v>30046.5</v>
      </c>
      <c r="E117" s="10" t="s">
        <v>14</v>
      </c>
      <c r="F117" s="7">
        <v>849</v>
      </c>
      <c r="G117" s="12">
        <v>44453.64</v>
      </c>
      <c r="I117" s="10" t="s">
        <v>14</v>
      </c>
      <c r="J117" s="7">
        <v>855</v>
      </c>
      <c r="K117" s="12">
        <v>44118</v>
      </c>
      <c r="M117" s="10" t="s">
        <v>14</v>
      </c>
      <c r="N117" s="7">
        <v>1164</v>
      </c>
      <c r="O117" s="12">
        <v>60621.119999999995</v>
      </c>
      <c r="Q117" s="10" t="s">
        <v>14</v>
      </c>
      <c r="R117" s="7">
        <v>628</v>
      </c>
      <c r="S117" s="12">
        <v>33497.520000000004</v>
      </c>
      <c r="U117" s="10" t="s">
        <v>14</v>
      </c>
      <c r="V117" s="7">
        <v>663</v>
      </c>
      <c r="W117" s="12">
        <v>35245.079999999994</v>
      </c>
      <c r="Y117" s="10" t="s">
        <v>14</v>
      </c>
      <c r="Z117" s="7">
        <v>1210</v>
      </c>
      <c r="AA117" s="12">
        <v>64904.4</v>
      </c>
      <c r="AC117" s="10" t="s">
        <v>14</v>
      </c>
      <c r="AD117" s="7">
        <v>1093</v>
      </c>
      <c r="AE117" s="12">
        <v>57131.11</v>
      </c>
      <c r="AG117" s="10" t="s">
        <v>14</v>
      </c>
      <c r="AH117" s="7">
        <v>935</v>
      </c>
      <c r="AI117" s="129">
        <v>51230.91</v>
      </c>
      <c r="AK117" s="128" t="s">
        <v>14</v>
      </c>
      <c r="AL117" s="157">
        <v>840</v>
      </c>
      <c r="AM117" s="129">
        <v>44200.799999999996</v>
      </c>
      <c r="AO117" s="128" t="s">
        <v>14</v>
      </c>
      <c r="AP117" s="157">
        <v>850</v>
      </c>
      <c r="AQ117" s="129">
        <v>45118</v>
      </c>
      <c r="AS117" s="128" t="s">
        <v>14</v>
      </c>
      <c r="AT117" s="157">
        <v>820</v>
      </c>
      <c r="AU117" s="129">
        <v>43812.6</v>
      </c>
    </row>
    <row r="118" spans="1:53" x14ac:dyDescent="0.3">
      <c r="A118" s="10" t="s">
        <v>11</v>
      </c>
      <c r="B118" s="7">
        <v>607</v>
      </c>
      <c r="E118" s="10" t="s">
        <v>11</v>
      </c>
      <c r="F118" s="7">
        <v>1456</v>
      </c>
      <c r="I118" s="10" t="s">
        <v>11</v>
      </c>
      <c r="J118" s="7">
        <v>2311</v>
      </c>
      <c r="M118" s="10" t="s">
        <v>11</v>
      </c>
      <c r="N118" s="7">
        <v>3475</v>
      </c>
      <c r="Q118" s="10" t="s">
        <v>11</v>
      </c>
      <c r="R118" s="7">
        <v>4103</v>
      </c>
      <c r="U118" s="10" t="s">
        <v>11</v>
      </c>
      <c r="V118" s="7">
        <v>4766</v>
      </c>
      <c r="Y118" s="10" t="s">
        <v>11</v>
      </c>
      <c r="Z118" s="7">
        <v>5976</v>
      </c>
      <c r="AC118" s="10" t="s">
        <v>11</v>
      </c>
      <c r="AD118" s="7">
        <v>7069</v>
      </c>
      <c r="AG118" s="10" t="s">
        <v>11</v>
      </c>
      <c r="AH118" s="7">
        <v>8030</v>
      </c>
      <c r="AK118" s="128" t="s">
        <v>11</v>
      </c>
      <c r="AL118" s="157">
        <v>8870</v>
      </c>
      <c r="AO118" s="128" t="s">
        <v>11</v>
      </c>
      <c r="AP118" s="157">
        <v>9720</v>
      </c>
      <c r="AS118" s="128" t="s">
        <v>11</v>
      </c>
      <c r="AT118" s="129">
        <v>10540</v>
      </c>
    </row>
    <row r="119" spans="1:53" x14ac:dyDescent="0.3">
      <c r="A119" s="10" t="s">
        <v>1011</v>
      </c>
      <c r="B119" s="7">
        <v>137.06451612903226</v>
      </c>
      <c r="C119" s="15">
        <v>49.5</v>
      </c>
      <c r="E119" s="10" t="s">
        <v>1011</v>
      </c>
      <c r="F119" s="7">
        <v>212.25</v>
      </c>
      <c r="G119" s="15">
        <v>52.36</v>
      </c>
      <c r="I119" s="10" t="s">
        <v>1011</v>
      </c>
      <c r="J119" s="7">
        <v>193.06451612903226</v>
      </c>
      <c r="K119" s="15">
        <v>51.6</v>
      </c>
      <c r="M119" s="10" t="s">
        <v>1011</v>
      </c>
      <c r="N119" s="7">
        <v>271.60000000000002</v>
      </c>
      <c r="O119" s="15">
        <v>52.08</v>
      </c>
      <c r="Q119" s="10" t="s">
        <v>1011</v>
      </c>
      <c r="R119" s="7">
        <v>141.80645161290323</v>
      </c>
      <c r="S119" s="15">
        <v>53.34</v>
      </c>
      <c r="U119" s="10" t="s">
        <v>1011</v>
      </c>
      <c r="V119" s="7">
        <v>154.70000000000002</v>
      </c>
      <c r="W119" s="15">
        <v>53.16</v>
      </c>
      <c r="Y119" s="10" t="s">
        <v>1011</v>
      </c>
      <c r="Z119" s="7">
        <v>273.22580645161287</v>
      </c>
      <c r="AA119" s="15">
        <v>53.64</v>
      </c>
      <c r="AC119" s="10" t="s">
        <v>1011</v>
      </c>
      <c r="AD119" s="7">
        <v>246.8064516129032</v>
      </c>
      <c r="AE119" s="15">
        <v>52.27</v>
      </c>
      <c r="AG119" s="10" t="s">
        <v>1011</v>
      </c>
      <c r="AH119" s="7">
        <v>224.23333333333335</v>
      </c>
      <c r="AI119" s="127">
        <v>53.31</v>
      </c>
      <c r="AK119" s="128" t="s">
        <v>1011</v>
      </c>
      <c r="AL119" s="157">
        <v>189.67741935483869</v>
      </c>
      <c r="AM119" s="127">
        <v>52.62</v>
      </c>
      <c r="AO119" s="128" t="s">
        <v>1011</v>
      </c>
      <c r="AP119" s="157">
        <v>198.33333333333334</v>
      </c>
      <c r="AQ119" s="127">
        <v>53.08</v>
      </c>
      <c r="AS119" s="128" t="s">
        <v>1011</v>
      </c>
      <c r="AT119" s="157">
        <v>185.16129032258064</v>
      </c>
      <c r="AU119" s="127">
        <v>53.43</v>
      </c>
    </row>
    <row r="120" spans="1:53" x14ac:dyDescent="0.3">
      <c r="A120" s="10" t="s">
        <v>12</v>
      </c>
      <c r="B120" s="7">
        <v>724</v>
      </c>
      <c r="C120" s="12">
        <v>35836.65</v>
      </c>
      <c r="E120" s="10" t="s">
        <v>12</v>
      </c>
      <c r="F120" s="7">
        <v>636</v>
      </c>
      <c r="G120" s="12">
        <v>33302.550000000003</v>
      </c>
      <c r="I120" s="10" t="s">
        <v>12</v>
      </c>
      <c r="J120" s="7">
        <v>1078</v>
      </c>
      <c r="K120" s="12">
        <v>55620.260000000009</v>
      </c>
      <c r="M120" s="10" t="s">
        <v>12</v>
      </c>
      <c r="N120" s="7">
        <v>1097</v>
      </c>
      <c r="O120" s="12">
        <v>57129.15</v>
      </c>
      <c r="Q120" s="10" t="s">
        <v>12</v>
      </c>
      <c r="R120" s="7">
        <v>705</v>
      </c>
      <c r="S120" s="12">
        <v>37606.800000000003</v>
      </c>
      <c r="U120" s="10" t="s">
        <v>12</v>
      </c>
      <c r="V120" s="7">
        <v>628</v>
      </c>
      <c r="W120" s="12">
        <v>33381.800000000003</v>
      </c>
      <c r="Y120" s="10" t="s">
        <v>12</v>
      </c>
      <c r="Z120" s="7">
        <v>1249</v>
      </c>
      <c r="AA120" s="12">
        <v>66998.2</v>
      </c>
      <c r="AC120" s="10" t="s">
        <v>12</v>
      </c>
      <c r="AD120" s="7">
        <v>1021</v>
      </c>
      <c r="AE120" s="12">
        <v>53371.85</v>
      </c>
      <c r="AG120" s="10" t="s">
        <v>12</v>
      </c>
      <c r="AH120" s="7">
        <v>943</v>
      </c>
      <c r="AI120" s="129">
        <v>50273.450000000004</v>
      </c>
      <c r="AK120" s="128" t="s">
        <v>12</v>
      </c>
      <c r="AL120" s="157">
        <v>870</v>
      </c>
      <c r="AM120" s="129">
        <v>45783.199999999997</v>
      </c>
      <c r="AO120" s="128" t="s">
        <v>12</v>
      </c>
      <c r="AP120" s="157">
        <v>882</v>
      </c>
      <c r="AQ120" s="129">
        <v>46813.75</v>
      </c>
      <c r="AS120" s="128" t="s">
        <v>12</v>
      </c>
      <c r="AT120" s="157">
        <v>701</v>
      </c>
      <c r="AU120" s="129">
        <v>37456.300000000003</v>
      </c>
    </row>
    <row r="121" spans="1:53" x14ac:dyDescent="0.3">
      <c r="A121" s="10" t="s">
        <v>13</v>
      </c>
      <c r="B121" s="12">
        <v>724</v>
      </c>
      <c r="C121" s="15">
        <v>49.498135359116027</v>
      </c>
      <c r="E121" s="10" t="s">
        <v>13</v>
      </c>
      <c r="F121" s="12">
        <v>1360</v>
      </c>
      <c r="G121" s="15">
        <v>50.837647058823535</v>
      </c>
      <c r="I121" s="10" t="s">
        <v>13</v>
      </c>
      <c r="J121" s="12">
        <v>2438</v>
      </c>
      <c r="K121" s="15">
        <v>51.172871205906489</v>
      </c>
      <c r="M121" s="10" t="s">
        <v>13</v>
      </c>
      <c r="N121" s="12">
        <v>3535</v>
      </c>
      <c r="O121" s="15">
        <v>51.453637906647813</v>
      </c>
      <c r="Q121" s="10" t="s">
        <v>13</v>
      </c>
      <c r="R121" s="12">
        <v>4240</v>
      </c>
      <c r="S121" s="15">
        <v>51.7677853773585</v>
      </c>
      <c r="U121" s="10" t="s">
        <v>13</v>
      </c>
      <c r="V121" s="12">
        <v>4868</v>
      </c>
      <c r="W121" s="15">
        <v>51.946838537387023</v>
      </c>
      <c r="Y121" s="10" t="s">
        <v>13</v>
      </c>
      <c r="Z121" s="12">
        <v>6117</v>
      </c>
      <c r="AA121" s="15">
        <v>52.292857609939517</v>
      </c>
      <c r="AC121" s="10" t="s">
        <v>13</v>
      </c>
      <c r="AD121" s="12">
        <v>7138</v>
      </c>
      <c r="AE121" s="15">
        <v>52.290173718128329</v>
      </c>
      <c r="AG121" s="10" t="s">
        <v>13</v>
      </c>
      <c r="AH121" s="12">
        <v>8081</v>
      </c>
      <c r="AI121" s="127">
        <v>52.40944313822547</v>
      </c>
      <c r="AK121" s="128" t="s">
        <v>13</v>
      </c>
      <c r="AL121" s="129">
        <v>8951</v>
      </c>
      <c r="AM121" s="127">
        <v>52.43033292369568</v>
      </c>
      <c r="AO121" s="128" t="s">
        <v>13</v>
      </c>
      <c r="AP121" s="129">
        <v>9833</v>
      </c>
      <c r="AQ121" s="127">
        <v>52.488320960032546</v>
      </c>
      <c r="AS121" s="128" t="s">
        <v>13</v>
      </c>
      <c r="AT121" s="129">
        <v>10534</v>
      </c>
      <c r="AU121" s="127">
        <v>52.55</v>
      </c>
      <c r="BA121" s="16"/>
    </row>
    <row r="122" spans="1:53" x14ac:dyDescent="0.3">
      <c r="B122" s="17">
        <v>-2.555366269165249E-2</v>
      </c>
      <c r="C122" s="12">
        <f>C120</f>
        <v>35836.65</v>
      </c>
      <c r="F122" s="17">
        <v>0.18897637795275601</v>
      </c>
      <c r="G122" s="12">
        <f>SUM(C122,G120)</f>
        <v>69139.200000000012</v>
      </c>
      <c r="J122" s="17">
        <v>-0.22967863894139884</v>
      </c>
      <c r="K122" s="12">
        <f>SUM(G122,K120)</f>
        <v>124759.46000000002</v>
      </c>
      <c r="N122" s="17">
        <v>6.1922365988909434E-2</v>
      </c>
      <c r="O122" s="12">
        <f>SUM(K122,O120)</f>
        <v>181888.61000000002</v>
      </c>
      <c r="R122" s="17">
        <v>-2.3219814241486114E-2</v>
      </c>
      <c r="S122" s="12">
        <f>SUM(O122,S120)</f>
        <v>219495.41000000003</v>
      </c>
      <c r="U122" s="14" t="s">
        <v>23</v>
      </c>
      <c r="V122" s="17">
        <v>-0.22875816993464049</v>
      </c>
      <c r="W122" s="12">
        <f>SUM(S122,W120)</f>
        <v>252877.21000000002</v>
      </c>
      <c r="Y122" s="14" t="s">
        <v>24</v>
      </c>
      <c r="Z122" s="17">
        <v>-5.1325919589392255E-3</v>
      </c>
      <c r="AA122" s="12">
        <f>SUM(C120,G120,K120,O120,S120,W120,AA120)</f>
        <v>319875.41000000003</v>
      </c>
      <c r="AC122" s="14" t="s">
        <v>25</v>
      </c>
      <c r="AD122" s="17">
        <v>0.13438735177865602</v>
      </c>
      <c r="AE122" s="12">
        <f>SUM(AA122,AE120)</f>
        <v>373247.26</v>
      </c>
      <c r="AG122" s="14" t="s">
        <v>26</v>
      </c>
      <c r="AH122" s="17">
        <v>0.32637853949329365</v>
      </c>
      <c r="AI122" s="129">
        <f>SUM(AE122,AI120)</f>
        <v>423520.71</v>
      </c>
      <c r="AK122" s="128" t="s">
        <v>27</v>
      </c>
      <c r="AL122" s="174">
        <v>0.24813153961136014</v>
      </c>
      <c r="AM122" s="129">
        <f>SUM(AI122,AM120)</f>
        <v>469303.91000000003</v>
      </c>
      <c r="AO122" s="178" t="s">
        <v>28</v>
      </c>
      <c r="AP122" s="174">
        <v>0.1904090267983074</v>
      </c>
      <c r="AQ122" s="129">
        <f>SUM(AM122,AQ120)</f>
        <v>516117.66000000003</v>
      </c>
      <c r="AS122" s="128" t="s">
        <v>29</v>
      </c>
      <c r="AT122" s="174">
        <v>-2.8538812785388168E-2</v>
      </c>
      <c r="AU122" s="129">
        <f>SUM(AQ122,AU120)</f>
        <v>553573.96000000008</v>
      </c>
    </row>
    <row r="123" spans="1:53" x14ac:dyDescent="0.3">
      <c r="F123" s="17">
        <v>9.6385542168674787E-2</v>
      </c>
      <c r="G123" s="15"/>
      <c r="J123" s="17">
        <v>-4.9362402303578801E-2</v>
      </c>
      <c r="N123" s="17">
        <v>-7.9931487296602821E-3</v>
      </c>
      <c r="R123" s="17">
        <v>-1.5122419587133895E-2</v>
      </c>
      <c r="V123" s="17">
        <v>-5.6237623762376288E-2</v>
      </c>
      <c r="Z123" s="17">
        <v>-4.383999999999999E-2</v>
      </c>
      <c r="AD123" s="17">
        <v>-2.6308539944903564E-2</v>
      </c>
      <c r="AH123" s="17">
        <v>9.554940910233789E-3</v>
      </c>
      <c r="AK123" s="128" t="s">
        <v>30</v>
      </c>
      <c r="AL123" s="174">
        <v>2.6620370370370461E-2</v>
      </c>
      <c r="AO123" s="128" t="s">
        <v>31</v>
      </c>
      <c r="AP123" s="174">
        <v>3.912764592687612E-2</v>
      </c>
      <c r="AS123" s="128" t="s">
        <v>32</v>
      </c>
      <c r="AT123" s="174">
        <v>3.3941534235824911E-2</v>
      </c>
    </row>
    <row r="124" spans="1:53" x14ac:dyDescent="0.3">
      <c r="AK124" s="128" t="s">
        <v>33</v>
      </c>
      <c r="AO124" s="128" t="s">
        <v>34</v>
      </c>
      <c r="AS124" s="128" t="s">
        <v>35</v>
      </c>
    </row>
    <row r="127" spans="1:53" s="8" customFormat="1" ht="14.4" thickBot="1" x14ac:dyDescent="0.35">
      <c r="A127" s="5">
        <v>42736</v>
      </c>
      <c r="B127" s="6" t="s">
        <v>9</v>
      </c>
      <c r="C127" s="7">
        <v>29</v>
      </c>
      <c r="E127" s="5">
        <v>42767</v>
      </c>
      <c r="F127" s="6" t="s">
        <v>6</v>
      </c>
      <c r="G127" s="7">
        <v>12</v>
      </c>
      <c r="I127" s="5">
        <v>42795</v>
      </c>
      <c r="J127" s="6" t="s">
        <v>6</v>
      </c>
      <c r="K127" s="7">
        <v>76</v>
      </c>
      <c r="M127" s="5">
        <v>42826</v>
      </c>
      <c r="N127" s="6" t="s">
        <v>7</v>
      </c>
      <c r="O127" s="7">
        <v>36</v>
      </c>
      <c r="Q127" s="5">
        <v>42856</v>
      </c>
      <c r="R127" s="6" t="s">
        <v>5</v>
      </c>
      <c r="S127" s="7">
        <v>22</v>
      </c>
      <c r="U127" s="5">
        <v>42887</v>
      </c>
      <c r="V127" s="6" t="s">
        <v>8</v>
      </c>
      <c r="W127" s="7">
        <v>16</v>
      </c>
      <c r="Y127" s="5">
        <v>42917</v>
      </c>
      <c r="Z127" s="6" t="s">
        <v>7</v>
      </c>
      <c r="AA127" s="7">
        <v>78</v>
      </c>
      <c r="AC127" s="5">
        <v>42948</v>
      </c>
      <c r="AD127" s="6" t="s">
        <v>3</v>
      </c>
      <c r="AE127" s="7">
        <v>23</v>
      </c>
      <c r="AG127" s="5">
        <v>42979</v>
      </c>
      <c r="AH127" s="6" t="s">
        <v>4</v>
      </c>
      <c r="AI127" s="157">
        <v>42</v>
      </c>
      <c r="AJ127" s="169"/>
      <c r="AK127" s="170">
        <v>43009</v>
      </c>
      <c r="AL127" s="171" t="s">
        <v>9</v>
      </c>
      <c r="AM127" s="157">
        <v>14</v>
      </c>
      <c r="AN127" s="169"/>
      <c r="AO127" s="170">
        <v>43040</v>
      </c>
      <c r="AP127" s="171" t="s">
        <v>6</v>
      </c>
      <c r="AQ127" s="157">
        <v>12</v>
      </c>
      <c r="AR127" s="169"/>
      <c r="AS127" s="170">
        <v>43070</v>
      </c>
      <c r="AT127" s="171" t="s">
        <v>4</v>
      </c>
      <c r="AU127" s="157">
        <v>22</v>
      </c>
      <c r="AV127" s="169"/>
      <c r="AW127" s="169"/>
      <c r="AX127" s="169"/>
      <c r="AY127" s="169"/>
    </row>
    <row r="128" spans="1:53" s="8" customFormat="1" ht="14.4" thickBot="1" x14ac:dyDescent="0.35">
      <c r="A128" s="5">
        <v>42737</v>
      </c>
      <c r="B128" s="6" t="s">
        <v>5</v>
      </c>
      <c r="C128" s="7">
        <v>23</v>
      </c>
      <c r="E128" s="5">
        <v>42768</v>
      </c>
      <c r="F128" s="6" t="s">
        <v>8</v>
      </c>
      <c r="G128" s="7">
        <v>18</v>
      </c>
      <c r="I128" s="5">
        <v>42796</v>
      </c>
      <c r="J128" s="6" t="s">
        <v>8</v>
      </c>
      <c r="K128" s="18">
        <v>83</v>
      </c>
      <c r="M128" s="5">
        <v>42827</v>
      </c>
      <c r="N128" s="6" t="s">
        <v>9</v>
      </c>
      <c r="O128" s="7">
        <v>22</v>
      </c>
      <c r="Q128" s="5">
        <v>42857</v>
      </c>
      <c r="R128" s="6" t="s">
        <v>3</v>
      </c>
      <c r="S128" s="7">
        <v>17</v>
      </c>
      <c r="U128" s="5">
        <v>42888</v>
      </c>
      <c r="V128" s="6" t="s">
        <v>4</v>
      </c>
      <c r="W128" s="7">
        <v>22</v>
      </c>
      <c r="Y128" s="5">
        <v>42918</v>
      </c>
      <c r="Z128" s="6" t="s">
        <v>9</v>
      </c>
      <c r="AA128" s="7">
        <v>70</v>
      </c>
      <c r="AC128" s="5">
        <v>42949</v>
      </c>
      <c r="AD128" s="6" t="s">
        <v>6</v>
      </c>
      <c r="AE128" s="7">
        <v>18</v>
      </c>
      <c r="AG128" s="5">
        <v>42980</v>
      </c>
      <c r="AH128" s="6" t="s">
        <v>7</v>
      </c>
      <c r="AI128" s="157">
        <v>52</v>
      </c>
      <c r="AJ128" s="169"/>
      <c r="AK128" s="170">
        <v>43010</v>
      </c>
      <c r="AL128" s="171" t="s">
        <v>5</v>
      </c>
      <c r="AM128" s="157">
        <v>11</v>
      </c>
      <c r="AN128" s="169"/>
      <c r="AO128" s="170">
        <v>43041</v>
      </c>
      <c r="AP128" s="171" t="s">
        <v>8</v>
      </c>
      <c r="AQ128" s="157">
        <v>13</v>
      </c>
      <c r="AR128" s="169"/>
      <c r="AS128" s="170">
        <v>43071</v>
      </c>
      <c r="AT128" s="171" t="s">
        <v>7</v>
      </c>
      <c r="AU128" s="157">
        <v>25</v>
      </c>
      <c r="AV128" s="169"/>
      <c r="AW128" s="169"/>
      <c r="AX128" s="169"/>
      <c r="AY128" s="169"/>
    </row>
    <row r="129" spans="1:51" s="8" customFormat="1" x14ac:dyDescent="0.3">
      <c r="A129" s="5">
        <v>42738</v>
      </c>
      <c r="B129" s="6" t="s">
        <v>3</v>
      </c>
      <c r="C129" s="7">
        <v>14</v>
      </c>
      <c r="E129" s="5">
        <v>42769</v>
      </c>
      <c r="F129" s="6" t="s">
        <v>4</v>
      </c>
      <c r="G129" s="7">
        <v>20</v>
      </c>
      <c r="I129" s="5">
        <v>42797</v>
      </c>
      <c r="J129" s="6" t="s">
        <v>4</v>
      </c>
      <c r="K129" s="7">
        <v>74</v>
      </c>
      <c r="M129" s="5">
        <v>42828</v>
      </c>
      <c r="N129" s="6" t="s">
        <v>5</v>
      </c>
      <c r="O129" s="7">
        <v>20</v>
      </c>
      <c r="Q129" s="5">
        <v>42858</v>
      </c>
      <c r="R129" s="6" t="s">
        <v>6</v>
      </c>
      <c r="S129" s="7">
        <v>18</v>
      </c>
      <c r="U129" s="5">
        <v>42889</v>
      </c>
      <c r="V129" s="6" t="s">
        <v>7</v>
      </c>
      <c r="W129" s="7">
        <v>25</v>
      </c>
      <c r="Y129" s="5">
        <v>42919</v>
      </c>
      <c r="Z129" s="6" t="s">
        <v>5</v>
      </c>
      <c r="AA129" s="7">
        <v>69</v>
      </c>
      <c r="AC129" s="5">
        <v>42950</v>
      </c>
      <c r="AD129" s="6" t="s">
        <v>8</v>
      </c>
      <c r="AE129" s="7">
        <v>28</v>
      </c>
      <c r="AG129" s="5">
        <v>42981</v>
      </c>
      <c r="AH129" s="6" t="s">
        <v>9</v>
      </c>
      <c r="AI129" s="157">
        <v>40</v>
      </c>
      <c r="AJ129" s="169"/>
      <c r="AK129" s="170">
        <v>43011</v>
      </c>
      <c r="AL129" s="171" t="s">
        <v>3</v>
      </c>
      <c r="AM129" s="157">
        <v>14</v>
      </c>
      <c r="AN129" s="169"/>
      <c r="AO129" s="170">
        <v>43042</v>
      </c>
      <c r="AP129" s="171" t="s">
        <v>4</v>
      </c>
      <c r="AQ129" s="157">
        <v>21</v>
      </c>
      <c r="AR129" s="169"/>
      <c r="AS129" s="170">
        <v>43072</v>
      </c>
      <c r="AT129" s="171" t="s">
        <v>9</v>
      </c>
      <c r="AU129" s="157">
        <v>12</v>
      </c>
      <c r="AV129" s="169"/>
      <c r="AW129" s="169"/>
      <c r="AX129" s="169"/>
      <c r="AY129" s="169"/>
    </row>
    <row r="130" spans="1:51" s="8" customFormat="1" x14ac:dyDescent="0.3">
      <c r="A130" s="5">
        <v>42739</v>
      </c>
      <c r="B130" s="6" t="s">
        <v>6</v>
      </c>
      <c r="C130" s="7">
        <v>15</v>
      </c>
      <c r="E130" s="5">
        <v>42770</v>
      </c>
      <c r="F130" s="6" t="s">
        <v>7</v>
      </c>
      <c r="G130" s="7">
        <v>19</v>
      </c>
      <c r="I130" s="5">
        <v>42798</v>
      </c>
      <c r="J130" s="6" t="s">
        <v>7</v>
      </c>
      <c r="K130" s="7">
        <v>63</v>
      </c>
      <c r="M130" s="5">
        <v>42829</v>
      </c>
      <c r="N130" s="6" t="s">
        <v>3</v>
      </c>
      <c r="O130" s="7">
        <v>22</v>
      </c>
      <c r="Q130" s="5">
        <v>42859</v>
      </c>
      <c r="R130" s="6" t="s">
        <v>8</v>
      </c>
      <c r="S130" s="7">
        <v>21</v>
      </c>
      <c r="U130" s="5">
        <v>42890</v>
      </c>
      <c r="V130" s="6" t="s">
        <v>9</v>
      </c>
      <c r="W130" s="7">
        <v>17</v>
      </c>
      <c r="Y130" s="5">
        <v>42920</v>
      </c>
      <c r="Z130" s="6" t="s">
        <v>3</v>
      </c>
      <c r="AA130" s="7">
        <v>60</v>
      </c>
      <c r="AC130" s="5">
        <v>42951</v>
      </c>
      <c r="AD130" s="6" t="s">
        <v>4</v>
      </c>
      <c r="AE130" s="7">
        <v>47</v>
      </c>
      <c r="AG130" s="5">
        <v>42982</v>
      </c>
      <c r="AH130" s="6" t="s">
        <v>5</v>
      </c>
      <c r="AI130" s="157">
        <v>13</v>
      </c>
      <c r="AJ130" s="169"/>
      <c r="AK130" s="170">
        <v>43012</v>
      </c>
      <c r="AL130" s="171" t="s">
        <v>6</v>
      </c>
      <c r="AM130" s="157">
        <v>15</v>
      </c>
      <c r="AN130" s="169"/>
      <c r="AO130" s="170">
        <v>43043</v>
      </c>
      <c r="AP130" s="171" t="s">
        <v>7</v>
      </c>
      <c r="AQ130" s="157">
        <v>26</v>
      </c>
      <c r="AR130" s="169"/>
      <c r="AS130" s="170">
        <v>43073</v>
      </c>
      <c r="AT130" s="171" t="s">
        <v>5</v>
      </c>
      <c r="AU130" s="157">
        <v>13</v>
      </c>
      <c r="AV130" s="169"/>
      <c r="AW130" s="169"/>
      <c r="AX130" s="169"/>
      <c r="AY130" s="169"/>
    </row>
    <row r="131" spans="1:51" s="8" customFormat="1" x14ac:dyDescent="0.3">
      <c r="A131" s="5">
        <v>42740</v>
      </c>
      <c r="B131" s="6" t="s">
        <v>8</v>
      </c>
      <c r="C131" s="7">
        <v>17</v>
      </c>
      <c r="E131" s="5">
        <v>42771</v>
      </c>
      <c r="F131" s="6" t="s">
        <v>9</v>
      </c>
      <c r="G131" s="7">
        <v>18</v>
      </c>
      <c r="I131" s="5">
        <v>42799</v>
      </c>
      <c r="J131" s="6" t="s">
        <v>9</v>
      </c>
      <c r="K131" s="7">
        <v>39</v>
      </c>
      <c r="M131" s="5">
        <v>42830</v>
      </c>
      <c r="N131" s="6" t="s">
        <v>6</v>
      </c>
      <c r="O131" s="7">
        <v>20</v>
      </c>
      <c r="Q131" s="5">
        <v>42860</v>
      </c>
      <c r="R131" s="6" t="s">
        <v>4</v>
      </c>
      <c r="S131" s="7">
        <v>28</v>
      </c>
      <c r="U131" s="5">
        <v>42891</v>
      </c>
      <c r="V131" s="6" t="s">
        <v>5</v>
      </c>
      <c r="W131" s="7">
        <v>13</v>
      </c>
      <c r="Y131" s="5">
        <v>42921</v>
      </c>
      <c r="Z131" s="6" t="s">
        <v>6</v>
      </c>
      <c r="AA131" s="7">
        <v>34</v>
      </c>
      <c r="AC131" s="5">
        <v>42952</v>
      </c>
      <c r="AD131" s="6" t="s">
        <v>7</v>
      </c>
      <c r="AE131" s="7">
        <v>52</v>
      </c>
      <c r="AG131" s="5">
        <v>42983</v>
      </c>
      <c r="AH131" s="6" t="s">
        <v>3</v>
      </c>
      <c r="AI131" s="157">
        <v>4</v>
      </c>
      <c r="AJ131" s="169"/>
      <c r="AK131" s="170">
        <v>43013</v>
      </c>
      <c r="AL131" s="171" t="s">
        <v>8</v>
      </c>
      <c r="AM131" s="157">
        <v>28</v>
      </c>
      <c r="AN131" s="169"/>
      <c r="AO131" s="170">
        <v>43044</v>
      </c>
      <c r="AP131" s="171" t="s">
        <v>9</v>
      </c>
      <c r="AQ131" s="157">
        <v>15</v>
      </c>
      <c r="AR131" s="169"/>
      <c r="AS131" s="170">
        <v>43074</v>
      </c>
      <c r="AT131" s="171" t="s">
        <v>3</v>
      </c>
      <c r="AU131" s="157">
        <v>15</v>
      </c>
      <c r="AV131" s="169"/>
      <c r="AW131" s="169"/>
      <c r="AX131" s="169"/>
      <c r="AY131" s="169"/>
    </row>
    <row r="132" spans="1:51" s="8" customFormat="1" x14ac:dyDescent="0.3">
      <c r="A132" s="5">
        <v>42741</v>
      </c>
      <c r="B132" s="6" t="s">
        <v>4</v>
      </c>
      <c r="C132" s="7">
        <v>22</v>
      </c>
      <c r="E132" s="5">
        <v>42772</v>
      </c>
      <c r="F132" s="6" t="s">
        <v>5</v>
      </c>
      <c r="G132" s="7">
        <v>10</v>
      </c>
      <c r="I132" s="5">
        <v>42800</v>
      </c>
      <c r="J132" s="6" t="s">
        <v>5</v>
      </c>
      <c r="K132" s="7">
        <v>29</v>
      </c>
      <c r="M132" s="5">
        <v>42831</v>
      </c>
      <c r="N132" s="6" t="s">
        <v>8</v>
      </c>
      <c r="O132" s="7">
        <v>21</v>
      </c>
      <c r="Q132" s="5">
        <v>42861</v>
      </c>
      <c r="R132" s="6" t="s">
        <v>7</v>
      </c>
      <c r="S132" s="7">
        <v>29</v>
      </c>
      <c r="U132" s="5">
        <v>42892</v>
      </c>
      <c r="V132" s="6" t="s">
        <v>3</v>
      </c>
      <c r="W132" s="7">
        <v>13</v>
      </c>
      <c r="Y132" s="5">
        <v>42922</v>
      </c>
      <c r="Z132" s="6" t="s">
        <v>8</v>
      </c>
      <c r="AA132" s="7">
        <v>32</v>
      </c>
      <c r="AC132" s="5">
        <v>42953</v>
      </c>
      <c r="AD132" s="6" t="s">
        <v>9</v>
      </c>
      <c r="AE132" s="7">
        <v>35</v>
      </c>
      <c r="AG132" s="5">
        <v>42984</v>
      </c>
      <c r="AH132" s="6" t="s">
        <v>6</v>
      </c>
      <c r="AI132" s="157">
        <v>8</v>
      </c>
      <c r="AJ132" s="169"/>
      <c r="AK132" s="170">
        <v>43014</v>
      </c>
      <c r="AL132" s="171" t="s">
        <v>4</v>
      </c>
      <c r="AM132" s="157">
        <v>40</v>
      </c>
      <c r="AN132" s="169"/>
      <c r="AO132" s="170">
        <v>43045</v>
      </c>
      <c r="AP132" s="171" t="s">
        <v>5</v>
      </c>
      <c r="AQ132" s="157">
        <v>19</v>
      </c>
      <c r="AR132" s="169"/>
      <c r="AS132" s="170">
        <v>43075</v>
      </c>
      <c r="AT132" s="171" t="s">
        <v>6</v>
      </c>
      <c r="AU132" s="157">
        <v>21</v>
      </c>
      <c r="AV132" s="169"/>
      <c r="AW132" s="169"/>
      <c r="AX132" s="169"/>
      <c r="AY132" s="169"/>
    </row>
    <row r="133" spans="1:51" s="8" customFormat="1" x14ac:dyDescent="0.3">
      <c r="A133" s="5">
        <v>42742</v>
      </c>
      <c r="B133" s="6" t="s">
        <v>7</v>
      </c>
      <c r="C133" s="7">
        <v>20</v>
      </c>
      <c r="E133" s="5">
        <v>42773</v>
      </c>
      <c r="F133" s="6" t="s">
        <v>3</v>
      </c>
      <c r="G133" s="7">
        <v>13</v>
      </c>
      <c r="I133" s="5">
        <v>42801</v>
      </c>
      <c r="J133" s="6" t="s">
        <v>3</v>
      </c>
      <c r="K133" s="7">
        <v>34</v>
      </c>
      <c r="M133" s="5">
        <v>42832</v>
      </c>
      <c r="N133" s="6" t="s">
        <v>4</v>
      </c>
      <c r="O133" s="7">
        <v>33</v>
      </c>
      <c r="Q133" s="5">
        <v>42862</v>
      </c>
      <c r="R133" s="6" t="s">
        <v>9</v>
      </c>
      <c r="S133" s="7">
        <v>21</v>
      </c>
      <c r="U133" s="5">
        <v>42893</v>
      </c>
      <c r="V133" s="6" t="s">
        <v>6</v>
      </c>
      <c r="W133" s="7">
        <v>10</v>
      </c>
      <c r="Y133" s="5">
        <v>42923</v>
      </c>
      <c r="Z133" s="6" t="s">
        <v>4</v>
      </c>
      <c r="AA133" s="7">
        <v>35</v>
      </c>
      <c r="AC133" s="5">
        <v>42954</v>
      </c>
      <c r="AD133" s="6" t="s">
        <v>5</v>
      </c>
      <c r="AE133" s="7">
        <v>23</v>
      </c>
      <c r="AG133" s="5">
        <v>42985</v>
      </c>
      <c r="AH133" s="6" t="s">
        <v>8</v>
      </c>
      <c r="AI133" s="157">
        <v>15</v>
      </c>
      <c r="AJ133" s="169"/>
      <c r="AK133" s="170">
        <v>43015</v>
      </c>
      <c r="AL133" s="171" t="s">
        <v>7</v>
      </c>
      <c r="AM133" s="157">
        <v>48</v>
      </c>
      <c r="AN133" s="169"/>
      <c r="AO133" s="170">
        <v>43046</v>
      </c>
      <c r="AP133" s="171" t="s">
        <v>3</v>
      </c>
      <c r="AQ133" s="157">
        <v>19</v>
      </c>
      <c r="AR133" s="169"/>
      <c r="AS133" s="170">
        <v>43076</v>
      </c>
      <c r="AT133" s="171" t="s">
        <v>8</v>
      </c>
      <c r="AU133" s="157">
        <v>25</v>
      </c>
      <c r="AV133" s="169"/>
      <c r="AW133" s="169"/>
      <c r="AX133" s="169"/>
      <c r="AY133" s="169"/>
    </row>
    <row r="134" spans="1:51" s="8" customFormat="1" x14ac:dyDescent="0.3">
      <c r="A134" s="5">
        <v>42743</v>
      </c>
      <c r="B134" s="6" t="s">
        <v>9</v>
      </c>
      <c r="C134" s="7">
        <v>14</v>
      </c>
      <c r="E134" s="5">
        <v>42774</v>
      </c>
      <c r="F134" s="6" t="s">
        <v>6</v>
      </c>
      <c r="G134" s="7">
        <v>14</v>
      </c>
      <c r="I134" s="5">
        <v>42802</v>
      </c>
      <c r="J134" s="6" t="s">
        <v>6</v>
      </c>
      <c r="K134" s="7">
        <v>30</v>
      </c>
      <c r="M134" s="5">
        <v>42833</v>
      </c>
      <c r="N134" s="6" t="s">
        <v>7</v>
      </c>
      <c r="O134" s="7">
        <v>32</v>
      </c>
      <c r="Q134" s="5">
        <v>42863</v>
      </c>
      <c r="R134" s="6" t="s">
        <v>5</v>
      </c>
      <c r="S134" s="7">
        <v>11</v>
      </c>
      <c r="U134" s="5">
        <v>42894</v>
      </c>
      <c r="V134" s="6" t="s">
        <v>8</v>
      </c>
      <c r="W134" s="7">
        <v>14</v>
      </c>
      <c r="Y134" s="5">
        <v>42924</v>
      </c>
      <c r="Z134" s="6" t="s">
        <v>7</v>
      </c>
      <c r="AA134" s="7">
        <v>49</v>
      </c>
      <c r="AC134" s="5">
        <v>42955</v>
      </c>
      <c r="AD134" s="6" t="s">
        <v>3</v>
      </c>
      <c r="AE134" s="7">
        <v>26</v>
      </c>
      <c r="AG134" s="5">
        <v>42986</v>
      </c>
      <c r="AH134" s="6" t="s">
        <v>4</v>
      </c>
      <c r="AI134" s="157">
        <v>26</v>
      </c>
      <c r="AJ134" s="169"/>
      <c r="AK134" s="170">
        <v>43016</v>
      </c>
      <c r="AL134" s="171" t="s">
        <v>9</v>
      </c>
      <c r="AM134" s="157">
        <v>44</v>
      </c>
      <c r="AN134" s="169"/>
      <c r="AO134" s="170">
        <v>43047</v>
      </c>
      <c r="AP134" s="171" t="s">
        <v>6</v>
      </c>
      <c r="AQ134" s="157">
        <v>26</v>
      </c>
      <c r="AR134" s="169"/>
      <c r="AS134" s="170">
        <v>43077</v>
      </c>
      <c r="AT134" s="171" t="s">
        <v>4</v>
      </c>
      <c r="AU134" s="157">
        <v>33</v>
      </c>
      <c r="AV134" s="169"/>
      <c r="AW134" s="169"/>
      <c r="AX134" s="169"/>
      <c r="AY134" s="169"/>
    </row>
    <row r="135" spans="1:51" s="8" customFormat="1" x14ac:dyDescent="0.3">
      <c r="A135" s="5">
        <v>42744</v>
      </c>
      <c r="B135" s="6" t="s">
        <v>5</v>
      </c>
      <c r="C135" s="7">
        <v>11</v>
      </c>
      <c r="E135" s="5">
        <v>42775</v>
      </c>
      <c r="F135" s="6" t="s">
        <v>8</v>
      </c>
      <c r="G135" s="7">
        <v>16</v>
      </c>
      <c r="I135" s="5">
        <v>42803</v>
      </c>
      <c r="J135" s="6" t="s">
        <v>8</v>
      </c>
      <c r="K135" s="7">
        <v>33</v>
      </c>
      <c r="M135" s="5">
        <v>42834</v>
      </c>
      <c r="N135" s="6" t="s">
        <v>9</v>
      </c>
      <c r="O135" s="7">
        <v>19</v>
      </c>
      <c r="Q135" s="5">
        <v>42864</v>
      </c>
      <c r="R135" s="6" t="s">
        <v>3</v>
      </c>
      <c r="S135" s="7">
        <v>11</v>
      </c>
      <c r="U135" s="5">
        <v>42895</v>
      </c>
      <c r="V135" s="6" t="s">
        <v>4</v>
      </c>
      <c r="W135" s="7">
        <v>20</v>
      </c>
      <c r="Y135" s="5">
        <v>42925</v>
      </c>
      <c r="Z135" s="6" t="s">
        <v>9</v>
      </c>
      <c r="AA135" s="7">
        <v>31</v>
      </c>
      <c r="AC135" s="5">
        <v>42956</v>
      </c>
      <c r="AD135" s="6" t="s">
        <v>6</v>
      </c>
      <c r="AE135" s="7">
        <v>19</v>
      </c>
      <c r="AG135" s="5">
        <v>42987</v>
      </c>
      <c r="AH135" s="6" t="s">
        <v>7</v>
      </c>
      <c r="AI135" s="157">
        <v>40</v>
      </c>
      <c r="AJ135" s="169"/>
      <c r="AK135" s="170">
        <v>43017</v>
      </c>
      <c r="AL135" s="171" t="s">
        <v>5</v>
      </c>
      <c r="AM135" s="157">
        <v>19</v>
      </c>
      <c r="AN135" s="169"/>
      <c r="AO135" s="170">
        <v>43048</v>
      </c>
      <c r="AP135" s="171" t="s">
        <v>8</v>
      </c>
      <c r="AQ135" s="157">
        <v>24</v>
      </c>
      <c r="AR135" s="169"/>
      <c r="AS135" s="170">
        <v>43078</v>
      </c>
      <c r="AT135" s="171" t="s">
        <v>7</v>
      </c>
      <c r="AU135" s="157">
        <v>34</v>
      </c>
      <c r="AV135" s="169"/>
      <c r="AW135" s="169"/>
      <c r="AX135" s="169"/>
      <c r="AY135" s="169"/>
    </row>
    <row r="136" spans="1:51" s="8" customFormat="1" x14ac:dyDescent="0.3">
      <c r="A136" s="5">
        <v>42745</v>
      </c>
      <c r="B136" s="6" t="s">
        <v>3</v>
      </c>
      <c r="C136" s="7">
        <v>11</v>
      </c>
      <c r="E136" s="5">
        <v>42776</v>
      </c>
      <c r="F136" s="6" t="s">
        <v>4</v>
      </c>
      <c r="G136" s="7">
        <v>28</v>
      </c>
      <c r="I136" s="5">
        <v>42804</v>
      </c>
      <c r="J136" s="6" t="s">
        <v>4</v>
      </c>
      <c r="K136" s="7">
        <v>40</v>
      </c>
      <c r="M136" s="5">
        <v>42835</v>
      </c>
      <c r="N136" s="6" t="s">
        <v>5</v>
      </c>
      <c r="O136" s="7">
        <v>14</v>
      </c>
      <c r="Q136" s="5">
        <v>42865</v>
      </c>
      <c r="R136" s="6" t="s">
        <v>6</v>
      </c>
      <c r="S136" s="7">
        <v>18</v>
      </c>
      <c r="U136" s="5">
        <v>42896</v>
      </c>
      <c r="V136" s="6" t="s">
        <v>7</v>
      </c>
      <c r="W136" s="7">
        <v>24</v>
      </c>
      <c r="Y136" s="5">
        <v>42926</v>
      </c>
      <c r="Z136" s="6" t="s">
        <v>5</v>
      </c>
      <c r="AA136" s="7">
        <v>21</v>
      </c>
      <c r="AC136" s="5">
        <v>42957</v>
      </c>
      <c r="AD136" s="6" t="s">
        <v>8</v>
      </c>
      <c r="AE136" s="7">
        <v>24</v>
      </c>
      <c r="AG136" s="5">
        <v>42988</v>
      </c>
      <c r="AH136" s="6" t="s">
        <v>9</v>
      </c>
      <c r="AI136" s="157">
        <v>22</v>
      </c>
      <c r="AJ136" s="169"/>
      <c r="AK136" s="170">
        <v>43018</v>
      </c>
      <c r="AL136" s="171" t="s">
        <v>3</v>
      </c>
      <c r="AM136" s="157">
        <v>9</v>
      </c>
      <c r="AN136" s="169"/>
      <c r="AO136" s="170">
        <v>43049</v>
      </c>
      <c r="AP136" s="171" t="s">
        <v>4</v>
      </c>
      <c r="AQ136" s="157">
        <v>23</v>
      </c>
      <c r="AR136" s="169"/>
      <c r="AS136" s="170">
        <v>43079</v>
      </c>
      <c r="AT136" s="171" t="s">
        <v>9</v>
      </c>
      <c r="AU136" s="157">
        <v>19</v>
      </c>
      <c r="AV136" s="169"/>
      <c r="AW136" s="169"/>
      <c r="AX136" s="169"/>
      <c r="AY136" s="169"/>
    </row>
    <row r="137" spans="1:51" s="8" customFormat="1" x14ac:dyDescent="0.3">
      <c r="A137" s="5">
        <v>42746</v>
      </c>
      <c r="B137" s="6" t="s">
        <v>6</v>
      </c>
      <c r="C137" s="7">
        <v>11</v>
      </c>
      <c r="E137" s="5">
        <v>42777</v>
      </c>
      <c r="F137" s="6" t="s">
        <v>7</v>
      </c>
      <c r="G137" s="7">
        <v>26</v>
      </c>
      <c r="I137" s="5">
        <v>42805</v>
      </c>
      <c r="J137" s="6" t="s">
        <v>7</v>
      </c>
      <c r="K137" s="7">
        <v>54</v>
      </c>
      <c r="M137" s="5">
        <v>42836</v>
      </c>
      <c r="N137" s="6" t="s">
        <v>3</v>
      </c>
      <c r="O137" s="7">
        <v>19</v>
      </c>
      <c r="Q137" s="5">
        <v>42866</v>
      </c>
      <c r="R137" s="6" t="s">
        <v>8</v>
      </c>
      <c r="S137" s="7">
        <v>18</v>
      </c>
      <c r="U137" s="5">
        <v>42897</v>
      </c>
      <c r="V137" s="6" t="s">
        <v>9</v>
      </c>
      <c r="W137" s="7">
        <v>20</v>
      </c>
      <c r="Y137" s="5">
        <v>42927</v>
      </c>
      <c r="Z137" s="6" t="s">
        <v>3</v>
      </c>
      <c r="AA137" s="7">
        <v>21</v>
      </c>
      <c r="AC137" s="5">
        <v>42958</v>
      </c>
      <c r="AD137" s="6" t="s">
        <v>4</v>
      </c>
      <c r="AE137" s="7">
        <v>47</v>
      </c>
      <c r="AG137" s="5">
        <v>42989</v>
      </c>
      <c r="AH137" s="6" t="s">
        <v>5</v>
      </c>
      <c r="AI137" s="157">
        <v>19</v>
      </c>
      <c r="AJ137" s="169"/>
      <c r="AK137" s="170">
        <v>43019</v>
      </c>
      <c r="AL137" s="171" t="s">
        <v>6</v>
      </c>
      <c r="AM137" s="157">
        <v>10</v>
      </c>
      <c r="AN137" s="169"/>
      <c r="AO137" s="170">
        <v>43050</v>
      </c>
      <c r="AP137" s="171" t="s">
        <v>7</v>
      </c>
      <c r="AQ137" s="157">
        <v>25</v>
      </c>
      <c r="AR137" s="169"/>
      <c r="AS137" s="170">
        <v>43080</v>
      </c>
      <c r="AT137" s="171" t="s">
        <v>5</v>
      </c>
      <c r="AU137" s="157">
        <v>14</v>
      </c>
      <c r="AV137" s="169"/>
      <c r="AW137" s="169"/>
      <c r="AX137" s="169"/>
      <c r="AY137" s="169"/>
    </row>
    <row r="138" spans="1:51" s="8" customFormat="1" x14ac:dyDescent="0.3">
      <c r="A138" s="5">
        <v>42747</v>
      </c>
      <c r="B138" s="6" t="s">
        <v>8</v>
      </c>
      <c r="C138" s="7">
        <v>15</v>
      </c>
      <c r="E138" s="5">
        <v>42778</v>
      </c>
      <c r="F138" s="6" t="s">
        <v>9</v>
      </c>
      <c r="G138" s="7">
        <v>11</v>
      </c>
      <c r="I138" s="5">
        <v>42806</v>
      </c>
      <c r="J138" s="6" t="s">
        <v>9</v>
      </c>
      <c r="K138" s="7">
        <v>37</v>
      </c>
      <c r="M138" s="5">
        <v>42837</v>
      </c>
      <c r="N138" s="6" t="s">
        <v>6</v>
      </c>
      <c r="O138" s="7">
        <v>16</v>
      </c>
      <c r="Q138" s="5">
        <v>42867</v>
      </c>
      <c r="R138" s="6" t="s">
        <v>4</v>
      </c>
      <c r="S138" s="7">
        <v>26</v>
      </c>
      <c r="U138" s="5">
        <v>42898</v>
      </c>
      <c r="V138" s="6" t="s">
        <v>5</v>
      </c>
      <c r="W138" s="7">
        <v>16</v>
      </c>
      <c r="Y138" s="5">
        <v>42928</v>
      </c>
      <c r="Z138" s="6" t="s">
        <v>6</v>
      </c>
      <c r="AA138" s="7">
        <v>27</v>
      </c>
      <c r="AC138" s="5">
        <v>42959</v>
      </c>
      <c r="AD138" s="6" t="s">
        <v>7</v>
      </c>
      <c r="AE138" s="7">
        <v>55</v>
      </c>
      <c r="AG138" s="5">
        <v>42990</v>
      </c>
      <c r="AH138" s="6" t="s">
        <v>3</v>
      </c>
      <c r="AI138" s="157">
        <v>16</v>
      </c>
      <c r="AJ138" s="169"/>
      <c r="AK138" s="170">
        <v>43020</v>
      </c>
      <c r="AL138" s="171" t="s">
        <v>8</v>
      </c>
      <c r="AM138" s="157">
        <v>19</v>
      </c>
      <c r="AN138" s="169"/>
      <c r="AO138" s="170">
        <v>43051</v>
      </c>
      <c r="AP138" s="171" t="s">
        <v>9</v>
      </c>
      <c r="AQ138" s="157">
        <v>16</v>
      </c>
      <c r="AR138" s="169"/>
      <c r="AS138" s="170">
        <v>43081</v>
      </c>
      <c r="AT138" s="171" t="s">
        <v>3</v>
      </c>
      <c r="AU138" s="157">
        <v>14</v>
      </c>
      <c r="AV138" s="169"/>
      <c r="AW138" s="169"/>
      <c r="AX138" s="169"/>
      <c r="AY138" s="169"/>
    </row>
    <row r="139" spans="1:51" s="8" customFormat="1" x14ac:dyDescent="0.3">
      <c r="A139" s="5">
        <v>42748</v>
      </c>
      <c r="B139" s="6" t="s">
        <v>4</v>
      </c>
      <c r="C139" s="7">
        <v>28</v>
      </c>
      <c r="E139" s="5">
        <v>42779</v>
      </c>
      <c r="F139" s="6" t="s">
        <v>5</v>
      </c>
      <c r="G139" s="7">
        <v>11</v>
      </c>
      <c r="I139" s="5">
        <v>42807</v>
      </c>
      <c r="J139" s="6" t="s">
        <v>5</v>
      </c>
      <c r="K139" s="7">
        <v>31</v>
      </c>
      <c r="M139" s="5">
        <v>42838</v>
      </c>
      <c r="N139" s="6" t="s">
        <v>8</v>
      </c>
      <c r="O139" s="7">
        <v>20</v>
      </c>
      <c r="Q139" s="5">
        <v>42868</v>
      </c>
      <c r="R139" s="6" t="s">
        <v>7</v>
      </c>
      <c r="S139" s="7">
        <v>24</v>
      </c>
      <c r="U139" s="5">
        <v>42899</v>
      </c>
      <c r="V139" s="6" t="s">
        <v>3</v>
      </c>
      <c r="W139" s="7">
        <v>20</v>
      </c>
      <c r="Y139" s="5">
        <v>42929</v>
      </c>
      <c r="Z139" s="6" t="s">
        <v>8</v>
      </c>
      <c r="AA139" s="7">
        <v>26</v>
      </c>
      <c r="AC139" s="5">
        <v>42960</v>
      </c>
      <c r="AD139" s="6" t="s">
        <v>9</v>
      </c>
      <c r="AE139" s="7">
        <v>37</v>
      </c>
      <c r="AG139" s="5">
        <v>42991</v>
      </c>
      <c r="AH139" s="6" t="s">
        <v>6</v>
      </c>
      <c r="AI139" s="157">
        <v>16</v>
      </c>
      <c r="AJ139" s="169"/>
      <c r="AK139" s="170">
        <v>43021</v>
      </c>
      <c r="AL139" s="171" t="s">
        <v>4</v>
      </c>
      <c r="AM139" s="157">
        <v>31</v>
      </c>
      <c r="AN139" s="169"/>
      <c r="AO139" s="170">
        <v>43052</v>
      </c>
      <c r="AP139" s="171" t="s">
        <v>5</v>
      </c>
      <c r="AQ139" s="157">
        <v>9</v>
      </c>
      <c r="AR139" s="169"/>
      <c r="AS139" s="170">
        <v>43082</v>
      </c>
      <c r="AT139" s="171" t="s">
        <v>6</v>
      </c>
      <c r="AU139" s="157">
        <v>11</v>
      </c>
      <c r="AV139" s="169"/>
      <c r="AW139" s="169"/>
      <c r="AX139" s="169"/>
      <c r="AY139" s="169"/>
    </row>
    <row r="140" spans="1:51" s="8" customFormat="1" x14ac:dyDescent="0.3">
      <c r="A140" s="5">
        <v>42749</v>
      </c>
      <c r="B140" s="6" t="s">
        <v>7</v>
      </c>
      <c r="C140" s="7">
        <v>34</v>
      </c>
      <c r="E140" s="5">
        <v>42780</v>
      </c>
      <c r="F140" s="6" t="s">
        <v>3</v>
      </c>
      <c r="G140" s="19">
        <v>9</v>
      </c>
      <c r="I140" s="5">
        <v>42808</v>
      </c>
      <c r="J140" s="6" t="s">
        <v>3</v>
      </c>
      <c r="K140" s="7">
        <v>32</v>
      </c>
      <c r="M140" s="5">
        <v>42839</v>
      </c>
      <c r="N140" s="6" t="s">
        <v>4</v>
      </c>
      <c r="O140" s="7">
        <v>24</v>
      </c>
      <c r="Q140" s="5">
        <v>42869</v>
      </c>
      <c r="R140" s="6" t="s">
        <v>9</v>
      </c>
      <c r="S140" s="7">
        <v>14</v>
      </c>
      <c r="U140" s="5">
        <v>42900</v>
      </c>
      <c r="V140" s="6" t="s">
        <v>6</v>
      </c>
      <c r="W140" s="7">
        <v>20</v>
      </c>
      <c r="Y140" s="5">
        <v>42930</v>
      </c>
      <c r="Z140" s="6" t="s">
        <v>4</v>
      </c>
      <c r="AA140" s="7">
        <v>42</v>
      </c>
      <c r="AC140" s="5">
        <v>42961</v>
      </c>
      <c r="AD140" s="6" t="s">
        <v>5</v>
      </c>
      <c r="AE140" s="7">
        <v>32</v>
      </c>
      <c r="AG140" s="5">
        <v>42992</v>
      </c>
      <c r="AH140" s="6" t="s">
        <v>8</v>
      </c>
      <c r="AI140" s="157">
        <v>17</v>
      </c>
      <c r="AJ140" s="169"/>
      <c r="AK140" s="170">
        <v>43022</v>
      </c>
      <c r="AL140" s="171" t="s">
        <v>7</v>
      </c>
      <c r="AM140" s="157">
        <v>44</v>
      </c>
      <c r="AN140" s="169"/>
      <c r="AO140" s="170">
        <v>43053</v>
      </c>
      <c r="AP140" s="171" t="s">
        <v>3</v>
      </c>
      <c r="AQ140" s="157">
        <v>9</v>
      </c>
      <c r="AR140" s="169"/>
      <c r="AS140" s="170">
        <v>43083</v>
      </c>
      <c r="AT140" s="171" t="s">
        <v>8</v>
      </c>
      <c r="AU140" s="157">
        <v>11</v>
      </c>
      <c r="AV140" s="169"/>
      <c r="AW140" s="169"/>
      <c r="AX140" s="169"/>
      <c r="AY140" s="169"/>
    </row>
    <row r="141" spans="1:51" s="8" customFormat="1" x14ac:dyDescent="0.3">
      <c r="A141" s="5">
        <v>42750</v>
      </c>
      <c r="B141" s="6" t="s">
        <v>9</v>
      </c>
      <c r="C141" s="7">
        <v>30</v>
      </c>
      <c r="E141" s="5">
        <v>42781</v>
      </c>
      <c r="F141" s="6" t="s">
        <v>6</v>
      </c>
      <c r="G141" s="7">
        <v>11</v>
      </c>
      <c r="I141" s="5">
        <v>42809</v>
      </c>
      <c r="J141" s="6" t="s">
        <v>6</v>
      </c>
      <c r="K141" s="7">
        <v>31</v>
      </c>
      <c r="M141" s="5">
        <v>42840</v>
      </c>
      <c r="N141" s="6" t="s">
        <v>7</v>
      </c>
      <c r="O141" s="7">
        <v>29</v>
      </c>
      <c r="Q141" s="5">
        <v>42870</v>
      </c>
      <c r="R141" s="6" t="s">
        <v>5</v>
      </c>
      <c r="S141" s="7">
        <v>12</v>
      </c>
      <c r="U141" s="5">
        <v>42901</v>
      </c>
      <c r="V141" s="6" t="s">
        <v>8</v>
      </c>
      <c r="W141" s="7">
        <v>20</v>
      </c>
      <c r="Y141" s="5">
        <v>42931</v>
      </c>
      <c r="Z141" s="6" t="s">
        <v>7</v>
      </c>
      <c r="AA141" s="7">
        <v>47</v>
      </c>
      <c r="AC141" s="5">
        <v>42962</v>
      </c>
      <c r="AD141" s="6" t="s">
        <v>3</v>
      </c>
      <c r="AE141" s="7">
        <v>29</v>
      </c>
      <c r="AG141" s="5">
        <v>42993</v>
      </c>
      <c r="AH141" s="6" t="s">
        <v>4</v>
      </c>
      <c r="AI141" s="157">
        <v>30</v>
      </c>
      <c r="AJ141" s="169"/>
      <c r="AK141" s="170">
        <v>43023</v>
      </c>
      <c r="AL141" s="171" t="s">
        <v>9</v>
      </c>
      <c r="AM141" s="157">
        <v>26</v>
      </c>
      <c r="AN141" s="169"/>
      <c r="AO141" s="170">
        <v>43054</v>
      </c>
      <c r="AP141" s="171" t="s">
        <v>6</v>
      </c>
      <c r="AQ141" s="157">
        <v>14</v>
      </c>
      <c r="AR141" s="169"/>
      <c r="AS141" s="170">
        <v>43084</v>
      </c>
      <c r="AT141" s="171" t="s">
        <v>4</v>
      </c>
      <c r="AU141" s="157">
        <v>17</v>
      </c>
      <c r="AV141" s="169"/>
      <c r="AW141" s="169"/>
      <c r="AX141" s="169"/>
      <c r="AY141" s="169"/>
    </row>
    <row r="142" spans="1:51" s="8" customFormat="1" x14ac:dyDescent="0.3">
      <c r="A142" s="5">
        <v>42751</v>
      </c>
      <c r="B142" s="6" t="s">
        <v>5</v>
      </c>
      <c r="C142" s="7">
        <v>17</v>
      </c>
      <c r="E142" s="5">
        <v>42782</v>
      </c>
      <c r="F142" s="6" t="s">
        <v>8</v>
      </c>
      <c r="G142" s="7">
        <v>20</v>
      </c>
      <c r="I142" s="5">
        <v>42810</v>
      </c>
      <c r="J142" s="6" t="s">
        <v>8</v>
      </c>
      <c r="K142" s="7">
        <v>37</v>
      </c>
      <c r="M142" s="5">
        <v>42841</v>
      </c>
      <c r="N142" s="6" t="s">
        <v>9</v>
      </c>
      <c r="O142" s="7">
        <v>22</v>
      </c>
      <c r="Q142" s="5">
        <v>42871</v>
      </c>
      <c r="R142" s="6" t="s">
        <v>3</v>
      </c>
      <c r="S142" s="7">
        <v>13</v>
      </c>
      <c r="U142" s="5">
        <v>42902</v>
      </c>
      <c r="V142" s="6" t="s">
        <v>4</v>
      </c>
      <c r="W142" s="7">
        <v>42</v>
      </c>
      <c r="Y142" s="5">
        <v>42932</v>
      </c>
      <c r="Z142" s="6" t="s">
        <v>9</v>
      </c>
      <c r="AA142" s="7">
        <v>27</v>
      </c>
      <c r="AC142" s="5">
        <v>42963</v>
      </c>
      <c r="AD142" s="6" t="s">
        <v>6</v>
      </c>
      <c r="AE142" s="7">
        <v>33</v>
      </c>
      <c r="AG142" s="5">
        <v>42994</v>
      </c>
      <c r="AH142" s="6" t="s">
        <v>7</v>
      </c>
      <c r="AI142" s="157">
        <v>38</v>
      </c>
      <c r="AJ142" s="169"/>
      <c r="AK142" s="170">
        <v>43024</v>
      </c>
      <c r="AL142" s="171" t="s">
        <v>5</v>
      </c>
      <c r="AM142" s="157">
        <v>14</v>
      </c>
      <c r="AN142" s="169"/>
      <c r="AO142" s="170">
        <v>43055</v>
      </c>
      <c r="AP142" s="171" t="s">
        <v>8</v>
      </c>
      <c r="AQ142" s="157">
        <v>20</v>
      </c>
      <c r="AR142" s="169"/>
      <c r="AS142" s="170">
        <v>43085</v>
      </c>
      <c r="AT142" s="171" t="s">
        <v>7</v>
      </c>
      <c r="AU142" s="157">
        <v>26</v>
      </c>
      <c r="AV142" s="169"/>
      <c r="AW142" s="169"/>
      <c r="AX142" s="169"/>
      <c r="AY142" s="169"/>
    </row>
    <row r="143" spans="1:51" s="8" customFormat="1" x14ac:dyDescent="0.3">
      <c r="A143" s="5">
        <v>42752</v>
      </c>
      <c r="B143" s="6" t="s">
        <v>3</v>
      </c>
      <c r="C143" s="7">
        <v>15</v>
      </c>
      <c r="E143" s="5">
        <v>42783</v>
      </c>
      <c r="F143" s="6" t="s">
        <v>4</v>
      </c>
      <c r="G143" s="7">
        <v>28</v>
      </c>
      <c r="I143" s="5">
        <v>42811</v>
      </c>
      <c r="J143" s="6" t="s">
        <v>4</v>
      </c>
      <c r="K143" s="7">
        <v>32</v>
      </c>
      <c r="M143" s="5">
        <v>42842</v>
      </c>
      <c r="N143" s="6" t="s">
        <v>5</v>
      </c>
      <c r="O143" s="21">
        <v>7</v>
      </c>
      <c r="Q143" s="5">
        <v>42872</v>
      </c>
      <c r="R143" s="6" t="s">
        <v>6</v>
      </c>
      <c r="S143" s="7">
        <v>13</v>
      </c>
      <c r="U143" s="5">
        <v>42903</v>
      </c>
      <c r="V143" s="6" t="s">
        <v>7</v>
      </c>
      <c r="W143" s="7">
        <v>49</v>
      </c>
      <c r="Y143" s="5">
        <v>42933</v>
      </c>
      <c r="Z143" s="6" t="s">
        <v>5</v>
      </c>
      <c r="AA143" s="7">
        <v>16</v>
      </c>
      <c r="AC143" s="5">
        <v>42964</v>
      </c>
      <c r="AD143" s="6" t="s">
        <v>8</v>
      </c>
      <c r="AE143" s="7">
        <v>38</v>
      </c>
      <c r="AG143" s="5">
        <v>42995</v>
      </c>
      <c r="AH143" s="6" t="s">
        <v>9</v>
      </c>
      <c r="AI143" s="157">
        <v>19</v>
      </c>
      <c r="AJ143" s="169"/>
      <c r="AK143" s="170">
        <v>43025</v>
      </c>
      <c r="AL143" s="171" t="s">
        <v>3</v>
      </c>
      <c r="AM143" s="157">
        <v>10</v>
      </c>
      <c r="AN143" s="169"/>
      <c r="AO143" s="170">
        <v>43056</v>
      </c>
      <c r="AP143" s="171" t="s">
        <v>4</v>
      </c>
      <c r="AQ143" s="157">
        <v>24</v>
      </c>
      <c r="AR143" s="169"/>
      <c r="AS143" s="170">
        <v>43086</v>
      </c>
      <c r="AT143" s="171" t="s">
        <v>9</v>
      </c>
      <c r="AU143" s="157">
        <v>10</v>
      </c>
      <c r="AV143" s="169"/>
      <c r="AW143" s="169"/>
      <c r="AX143" s="169"/>
      <c r="AY143" s="169"/>
    </row>
    <row r="144" spans="1:51" s="8" customFormat="1" x14ac:dyDescent="0.3">
      <c r="A144" s="5">
        <v>42753</v>
      </c>
      <c r="B144" s="6" t="s">
        <v>6</v>
      </c>
      <c r="C144" s="7">
        <v>13</v>
      </c>
      <c r="E144" s="5">
        <v>42784</v>
      </c>
      <c r="F144" s="6" t="s">
        <v>7</v>
      </c>
      <c r="G144" s="7">
        <v>38</v>
      </c>
      <c r="I144" s="5">
        <v>42812</v>
      </c>
      <c r="J144" s="6" t="s">
        <v>7</v>
      </c>
      <c r="K144" s="7">
        <v>34</v>
      </c>
      <c r="M144" s="5">
        <v>42843</v>
      </c>
      <c r="N144" s="6" t="s">
        <v>3</v>
      </c>
      <c r="O144" s="7">
        <v>13</v>
      </c>
      <c r="Q144" s="5">
        <v>42873</v>
      </c>
      <c r="R144" s="6" t="s">
        <v>8</v>
      </c>
      <c r="S144" s="7">
        <v>19</v>
      </c>
      <c r="U144" s="5">
        <v>42904</v>
      </c>
      <c r="V144" s="6" t="s">
        <v>9</v>
      </c>
      <c r="W144" s="7">
        <v>31</v>
      </c>
      <c r="Y144" s="5">
        <v>42934</v>
      </c>
      <c r="Z144" s="6" t="s">
        <v>3</v>
      </c>
      <c r="AA144" s="7">
        <v>15</v>
      </c>
      <c r="AC144" s="5">
        <v>42965</v>
      </c>
      <c r="AD144" s="6" t="s">
        <v>4</v>
      </c>
      <c r="AE144" s="7">
        <v>50</v>
      </c>
      <c r="AG144" s="5">
        <v>42996</v>
      </c>
      <c r="AH144" s="6" t="s">
        <v>5</v>
      </c>
      <c r="AI144" s="157">
        <v>13</v>
      </c>
      <c r="AJ144" s="169"/>
      <c r="AK144" s="170">
        <v>43026</v>
      </c>
      <c r="AL144" s="171" t="s">
        <v>6</v>
      </c>
      <c r="AM144" s="157">
        <v>13</v>
      </c>
      <c r="AN144" s="169"/>
      <c r="AO144" s="170">
        <v>43057</v>
      </c>
      <c r="AP144" s="171" t="s">
        <v>7</v>
      </c>
      <c r="AQ144" s="157">
        <v>30</v>
      </c>
      <c r="AR144" s="169"/>
      <c r="AS144" s="170">
        <v>43087</v>
      </c>
      <c r="AT144" s="171" t="s">
        <v>5</v>
      </c>
      <c r="AU144" s="157">
        <v>7</v>
      </c>
      <c r="AV144" s="169"/>
      <c r="AW144" s="169"/>
      <c r="AX144" s="169"/>
      <c r="AY144" s="169"/>
    </row>
    <row r="145" spans="1:51" s="8" customFormat="1" x14ac:dyDescent="0.3">
      <c r="A145" s="5">
        <v>42754</v>
      </c>
      <c r="B145" s="6" t="s">
        <v>8</v>
      </c>
      <c r="C145" s="7">
        <v>18</v>
      </c>
      <c r="E145" s="5">
        <v>42785</v>
      </c>
      <c r="F145" s="6" t="s">
        <v>9</v>
      </c>
      <c r="G145" s="7">
        <v>27</v>
      </c>
      <c r="I145" s="5">
        <v>42813</v>
      </c>
      <c r="J145" s="6" t="s">
        <v>9</v>
      </c>
      <c r="K145" s="7">
        <v>17</v>
      </c>
      <c r="M145" s="5">
        <v>42844</v>
      </c>
      <c r="N145" s="6" t="s">
        <v>6</v>
      </c>
      <c r="O145" s="7">
        <v>20</v>
      </c>
      <c r="Q145" s="5">
        <v>42874</v>
      </c>
      <c r="R145" s="6" t="s">
        <v>4</v>
      </c>
      <c r="S145" s="7">
        <v>24</v>
      </c>
      <c r="U145" s="5">
        <v>42905</v>
      </c>
      <c r="V145" s="6" t="s">
        <v>5</v>
      </c>
      <c r="W145" s="7">
        <v>26</v>
      </c>
      <c r="Y145" s="5">
        <v>42935</v>
      </c>
      <c r="Z145" s="6" t="s">
        <v>6</v>
      </c>
      <c r="AA145" s="7">
        <v>17</v>
      </c>
      <c r="AC145" s="5">
        <v>42966</v>
      </c>
      <c r="AD145" s="6" t="s">
        <v>7</v>
      </c>
      <c r="AE145" s="7">
        <v>56</v>
      </c>
      <c r="AG145" s="5">
        <v>42997</v>
      </c>
      <c r="AH145" s="6" t="s">
        <v>3</v>
      </c>
      <c r="AI145" s="157">
        <v>12</v>
      </c>
      <c r="AJ145" s="169"/>
      <c r="AK145" s="170">
        <v>43027</v>
      </c>
      <c r="AL145" s="171" t="s">
        <v>8</v>
      </c>
      <c r="AM145" s="157">
        <v>16</v>
      </c>
      <c r="AN145" s="169"/>
      <c r="AO145" s="170">
        <v>43058</v>
      </c>
      <c r="AP145" s="171" t="s">
        <v>9</v>
      </c>
      <c r="AQ145" s="157">
        <v>20</v>
      </c>
      <c r="AR145" s="169"/>
      <c r="AS145" s="170">
        <v>43088</v>
      </c>
      <c r="AT145" s="171" t="s">
        <v>3</v>
      </c>
      <c r="AU145" s="157">
        <v>13</v>
      </c>
      <c r="AV145" s="169"/>
      <c r="AW145" s="169"/>
      <c r="AX145" s="169"/>
      <c r="AY145" s="169"/>
    </row>
    <row r="146" spans="1:51" s="8" customFormat="1" x14ac:dyDescent="0.3">
      <c r="A146" s="5">
        <v>42755</v>
      </c>
      <c r="B146" s="6" t="s">
        <v>4</v>
      </c>
      <c r="C146" s="7">
        <v>36</v>
      </c>
      <c r="E146" s="5">
        <v>42786</v>
      </c>
      <c r="F146" s="6" t="s">
        <v>5</v>
      </c>
      <c r="G146" s="7">
        <v>18</v>
      </c>
      <c r="I146" s="5">
        <v>42814</v>
      </c>
      <c r="J146" s="6" t="s">
        <v>5</v>
      </c>
      <c r="K146" s="19">
        <v>9</v>
      </c>
      <c r="M146" s="5">
        <v>42845</v>
      </c>
      <c r="N146" s="6" t="s">
        <v>8</v>
      </c>
      <c r="O146" s="7">
        <v>27</v>
      </c>
      <c r="Q146" s="5">
        <v>42875</v>
      </c>
      <c r="R146" s="6" t="s">
        <v>7</v>
      </c>
      <c r="S146" s="7">
        <v>26</v>
      </c>
      <c r="U146" s="5">
        <v>42906</v>
      </c>
      <c r="V146" s="6" t="s">
        <v>3</v>
      </c>
      <c r="W146" s="7">
        <v>31</v>
      </c>
      <c r="Y146" s="5">
        <v>42936</v>
      </c>
      <c r="Z146" s="6" t="s">
        <v>8</v>
      </c>
      <c r="AA146" s="7">
        <v>26</v>
      </c>
      <c r="AC146" s="5">
        <v>42967</v>
      </c>
      <c r="AD146" s="6" t="s">
        <v>9</v>
      </c>
      <c r="AE146" s="7">
        <v>44</v>
      </c>
      <c r="AG146" s="5">
        <v>42998</v>
      </c>
      <c r="AH146" s="6" t="s">
        <v>6</v>
      </c>
      <c r="AI146" s="157">
        <v>12</v>
      </c>
      <c r="AJ146" s="169"/>
      <c r="AK146" s="170">
        <v>43028</v>
      </c>
      <c r="AL146" s="171" t="s">
        <v>4</v>
      </c>
      <c r="AM146" s="157">
        <v>21</v>
      </c>
      <c r="AN146" s="169"/>
      <c r="AO146" s="170">
        <v>43059</v>
      </c>
      <c r="AP146" s="171" t="s">
        <v>5</v>
      </c>
      <c r="AQ146" s="157">
        <v>19</v>
      </c>
      <c r="AR146" s="169"/>
      <c r="AS146" s="170">
        <v>43089</v>
      </c>
      <c r="AT146" s="171" t="s">
        <v>6</v>
      </c>
      <c r="AU146" s="157">
        <v>22</v>
      </c>
      <c r="AV146" s="169"/>
      <c r="AW146" s="169"/>
      <c r="AX146" s="169"/>
      <c r="AY146" s="169"/>
    </row>
    <row r="147" spans="1:51" s="8" customFormat="1" x14ac:dyDescent="0.3">
      <c r="A147" s="5">
        <v>42756</v>
      </c>
      <c r="B147" s="6" t="s">
        <v>7</v>
      </c>
      <c r="C147" s="7">
        <v>35</v>
      </c>
      <c r="E147" s="5">
        <v>42787</v>
      </c>
      <c r="F147" s="6" t="s">
        <v>3</v>
      </c>
      <c r="G147" s="7">
        <v>12</v>
      </c>
      <c r="I147" s="5">
        <v>42815</v>
      </c>
      <c r="J147" s="6" t="s">
        <v>3</v>
      </c>
      <c r="K147" s="22">
        <v>6</v>
      </c>
      <c r="M147" s="5">
        <v>42846</v>
      </c>
      <c r="N147" s="6" t="s">
        <v>4</v>
      </c>
      <c r="O147" s="7">
        <v>52</v>
      </c>
      <c r="Q147" s="5">
        <v>42876</v>
      </c>
      <c r="R147" s="6" t="s">
        <v>9</v>
      </c>
      <c r="S147" s="7">
        <v>19</v>
      </c>
      <c r="U147" s="5">
        <v>42907</v>
      </c>
      <c r="V147" s="6" t="s">
        <v>6</v>
      </c>
      <c r="W147" s="7">
        <v>42</v>
      </c>
      <c r="Y147" s="5">
        <v>42937</v>
      </c>
      <c r="Z147" s="6" t="s">
        <v>4</v>
      </c>
      <c r="AA147" s="7">
        <v>43</v>
      </c>
      <c r="AC147" s="5">
        <v>42968</v>
      </c>
      <c r="AD147" s="6" t="s">
        <v>5</v>
      </c>
      <c r="AE147" s="7">
        <v>42</v>
      </c>
      <c r="AG147" s="5">
        <v>42999</v>
      </c>
      <c r="AH147" s="6" t="s">
        <v>8</v>
      </c>
      <c r="AI147" s="157">
        <v>13</v>
      </c>
      <c r="AJ147" s="169"/>
      <c r="AK147" s="170">
        <v>43029</v>
      </c>
      <c r="AL147" s="171" t="s">
        <v>7</v>
      </c>
      <c r="AM147" s="157">
        <v>31</v>
      </c>
      <c r="AN147" s="169"/>
      <c r="AO147" s="170">
        <v>43060</v>
      </c>
      <c r="AP147" s="171" t="s">
        <v>3</v>
      </c>
      <c r="AQ147" s="157">
        <v>29</v>
      </c>
      <c r="AR147" s="169"/>
      <c r="AS147" s="170">
        <v>43090</v>
      </c>
      <c r="AT147" s="171" t="s">
        <v>8</v>
      </c>
      <c r="AU147" s="157">
        <v>25</v>
      </c>
      <c r="AV147" s="169"/>
      <c r="AW147" s="169"/>
      <c r="AX147" s="169"/>
      <c r="AY147" s="169"/>
    </row>
    <row r="148" spans="1:51" s="8" customFormat="1" x14ac:dyDescent="0.3">
      <c r="A148" s="5">
        <v>42757</v>
      </c>
      <c r="B148" s="6" t="s">
        <v>9</v>
      </c>
      <c r="C148" s="7">
        <v>14</v>
      </c>
      <c r="E148" s="5">
        <v>42788</v>
      </c>
      <c r="F148" s="6" t="s">
        <v>6</v>
      </c>
      <c r="G148" s="7">
        <v>21</v>
      </c>
      <c r="I148" s="5">
        <v>42816</v>
      </c>
      <c r="J148" s="6" t="s">
        <v>6</v>
      </c>
      <c r="K148" s="7">
        <v>11</v>
      </c>
      <c r="M148" s="5">
        <v>42847</v>
      </c>
      <c r="N148" s="6" t="s">
        <v>7</v>
      </c>
      <c r="O148" s="7">
        <v>62</v>
      </c>
      <c r="Q148" s="5">
        <v>42877</v>
      </c>
      <c r="R148" s="6" t="s">
        <v>5</v>
      </c>
      <c r="S148" s="7">
        <v>17</v>
      </c>
      <c r="U148" s="5">
        <v>42908</v>
      </c>
      <c r="V148" s="6" t="s">
        <v>8</v>
      </c>
      <c r="W148" s="7">
        <v>47</v>
      </c>
      <c r="Y148" s="5">
        <v>42938</v>
      </c>
      <c r="Z148" s="6" t="s">
        <v>7</v>
      </c>
      <c r="AA148" s="7">
        <v>47</v>
      </c>
      <c r="AC148" s="5">
        <v>42969</v>
      </c>
      <c r="AD148" s="6" t="s">
        <v>3</v>
      </c>
      <c r="AE148" s="7">
        <v>36</v>
      </c>
      <c r="AG148" s="5">
        <v>43000</v>
      </c>
      <c r="AH148" s="6" t="s">
        <v>4</v>
      </c>
      <c r="AI148" s="157">
        <v>26</v>
      </c>
      <c r="AJ148" s="169"/>
      <c r="AK148" s="170">
        <v>43030</v>
      </c>
      <c r="AL148" s="171" t="s">
        <v>9</v>
      </c>
      <c r="AM148" s="157">
        <v>21</v>
      </c>
      <c r="AN148" s="169"/>
      <c r="AO148" s="170">
        <v>43061</v>
      </c>
      <c r="AP148" s="171" t="s">
        <v>6</v>
      </c>
      <c r="AQ148" s="157">
        <v>71</v>
      </c>
      <c r="AR148" s="169"/>
      <c r="AS148" s="170">
        <v>43091</v>
      </c>
      <c r="AT148" s="171" t="s">
        <v>4</v>
      </c>
      <c r="AU148" s="157">
        <v>31</v>
      </c>
      <c r="AV148" s="169"/>
      <c r="AW148" s="169"/>
      <c r="AX148" s="169"/>
      <c r="AY148" s="169"/>
    </row>
    <row r="149" spans="1:51" s="8" customFormat="1" x14ac:dyDescent="0.3">
      <c r="A149" s="5">
        <v>42758</v>
      </c>
      <c r="B149" s="6" t="s">
        <v>5</v>
      </c>
      <c r="C149" s="19">
        <v>9</v>
      </c>
      <c r="E149" s="5">
        <v>42789</v>
      </c>
      <c r="F149" s="6" t="s">
        <v>8</v>
      </c>
      <c r="G149" s="7">
        <v>28</v>
      </c>
      <c r="I149" s="5">
        <v>42817</v>
      </c>
      <c r="J149" s="6" t="s">
        <v>8</v>
      </c>
      <c r="K149" s="7">
        <v>17</v>
      </c>
      <c r="M149" s="5">
        <v>42848</v>
      </c>
      <c r="N149" s="6" t="s">
        <v>9</v>
      </c>
      <c r="O149" s="7">
        <v>66</v>
      </c>
      <c r="Q149" s="5">
        <v>42878</v>
      </c>
      <c r="R149" s="6" t="s">
        <v>3</v>
      </c>
      <c r="S149" s="7">
        <v>16</v>
      </c>
      <c r="U149" s="5">
        <v>42909</v>
      </c>
      <c r="V149" s="6" t="s">
        <v>4</v>
      </c>
      <c r="W149" s="7">
        <v>54</v>
      </c>
      <c r="Y149" s="5">
        <v>42939</v>
      </c>
      <c r="Z149" s="6" t="s">
        <v>9</v>
      </c>
      <c r="AA149" s="7">
        <v>36</v>
      </c>
      <c r="AC149" s="5">
        <v>42970</v>
      </c>
      <c r="AD149" s="6" t="s">
        <v>6</v>
      </c>
      <c r="AE149" s="7">
        <v>35</v>
      </c>
      <c r="AG149" s="5">
        <v>43001</v>
      </c>
      <c r="AH149" s="6" t="s">
        <v>7</v>
      </c>
      <c r="AI149" s="157">
        <v>25</v>
      </c>
      <c r="AJ149" s="169"/>
      <c r="AK149" s="170">
        <v>43031</v>
      </c>
      <c r="AL149" s="171" t="s">
        <v>5</v>
      </c>
      <c r="AM149" s="157">
        <v>12</v>
      </c>
      <c r="AN149" s="169"/>
      <c r="AO149" s="170">
        <v>43062</v>
      </c>
      <c r="AP149" s="171" t="s">
        <v>8</v>
      </c>
      <c r="AQ149" s="157">
        <v>71</v>
      </c>
      <c r="AR149" s="169"/>
      <c r="AS149" s="170">
        <v>43092</v>
      </c>
      <c r="AT149" s="171" t="s">
        <v>7</v>
      </c>
      <c r="AU149" s="157">
        <v>57</v>
      </c>
      <c r="AV149" s="169"/>
      <c r="AW149" s="169"/>
      <c r="AX149" s="169"/>
      <c r="AY149" s="169"/>
    </row>
    <row r="150" spans="1:51" s="8" customFormat="1" x14ac:dyDescent="0.3">
      <c r="A150" s="5">
        <v>42759</v>
      </c>
      <c r="B150" s="6" t="s">
        <v>3</v>
      </c>
      <c r="C150" s="7">
        <v>15</v>
      </c>
      <c r="E150" s="5">
        <v>42790</v>
      </c>
      <c r="F150" s="6" t="s">
        <v>4</v>
      </c>
      <c r="G150" s="7">
        <v>62</v>
      </c>
      <c r="I150" s="5">
        <v>42818</v>
      </c>
      <c r="J150" s="6" t="s">
        <v>4</v>
      </c>
      <c r="K150" s="7">
        <v>23</v>
      </c>
      <c r="M150" s="5">
        <v>42849</v>
      </c>
      <c r="N150" s="6" t="s">
        <v>5</v>
      </c>
      <c r="O150" s="7">
        <v>71</v>
      </c>
      <c r="Q150" s="5">
        <v>42879</v>
      </c>
      <c r="R150" s="6" t="s">
        <v>6</v>
      </c>
      <c r="S150" s="7">
        <v>16</v>
      </c>
      <c r="U150" s="5">
        <v>42910</v>
      </c>
      <c r="V150" s="6" t="s">
        <v>7</v>
      </c>
      <c r="W150" s="7">
        <v>66</v>
      </c>
      <c r="Y150" s="5">
        <v>42940</v>
      </c>
      <c r="Z150" s="6" t="s">
        <v>5</v>
      </c>
      <c r="AA150" s="7">
        <v>33</v>
      </c>
      <c r="AC150" s="5">
        <v>42971</v>
      </c>
      <c r="AD150" s="6" t="s">
        <v>8</v>
      </c>
      <c r="AE150" s="7">
        <v>28</v>
      </c>
      <c r="AG150" s="5">
        <v>43002</v>
      </c>
      <c r="AH150" s="6" t="s">
        <v>9</v>
      </c>
      <c r="AI150" s="157">
        <v>18</v>
      </c>
      <c r="AJ150" s="169"/>
      <c r="AK150" s="170">
        <v>43032</v>
      </c>
      <c r="AL150" s="171" t="s">
        <v>3</v>
      </c>
      <c r="AM150" s="157">
        <v>13</v>
      </c>
      <c r="AN150" s="169"/>
      <c r="AO150" s="170">
        <v>43063</v>
      </c>
      <c r="AP150" s="171" t="s">
        <v>4</v>
      </c>
      <c r="AQ150" s="157">
        <v>50</v>
      </c>
      <c r="AR150" s="169"/>
      <c r="AS150" s="170">
        <v>43093</v>
      </c>
      <c r="AT150" s="171" t="s">
        <v>9</v>
      </c>
      <c r="AU150" s="157">
        <v>57</v>
      </c>
      <c r="AV150" s="169"/>
      <c r="AW150" s="169"/>
      <c r="AX150" s="169"/>
      <c r="AY150" s="169"/>
    </row>
    <row r="151" spans="1:51" s="8" customFormat="1" x14ac:dyDescent="0.3">
      <c r="A151" s="5">
        <v>42760</v>
      </c>
      <c r="B151" s="6" t="s">
        <v>6</v>
      </c>
      <c r="C151" s="7">
        <v>17</v>
      </c>
      <c r="E151" s="5">
        <v>42791</v>
      </c>
      <c r="F151" s="6" t="s">
        <v>7</v>
      </c>
      <c r="G151" s="7">
        <v>68</v>
      </c>
      <c r="I151" s="5">
        <v>42819</v>
      </c>
      <c r="J151" s="6" t="s">
        <v>7</v>
      </c>
      <c r="K151" s="7">
        <v>32</v>
      </c>
      <c r="M151" s="5">
        <v>42850</v>
      </c>
      <c r="N151" s="6" t="s">
        <v>3</v>
      </c>
      <c r="O151" s="7">
        <v>70</v>
      </c>
      <c r="Q151" s="5">
        <v>42880</v>
      </c>
      <c r="R151" s="6" t="s">
        <v>8</v>
      </c>
      <c r="S151" s="7">
        <v>26</v>
      </c>
      <c r="U151" s="5">
        <v>42911</v>
      </c>
      <c r="V151" s="6" t="s">
        <v>9</v>
      </c>
      <c r="W151" s="7">
        <v>45</v>
      </c>
      <c r="Y151" s="5">
        <v>42941</v>
      </c>
      <c r="Z151" s="6" t="s">
        <v>3</v>
      </c>
      <c r="AA151" s="7">
        <v>34</v>
      </c>
      <c r="AC151" s="5">
        <v>42972</v>
      </c>
      <c r="AD151" s="6" t="s">
        <v>4</v>
      </c>
      <c r="AE151" s="7">
        <v>33</v>
      </c>
      <c r="AG151" s="5">
        <v>43003</v>
      </c>
      <c r="AH151" s="6" t="s">
        <v>5</v>
      </c>
      <c r="AI151" s="157">
        <v>13</v>
      </c>
      <c r="AJ151" s="169"/>
      <c r="AK151" s="170">
        <v>43033</v>
      </c>
      <c r="AL151" s="171" t="s">
        <v>6</v>
      </c>
      <c r="AM151" s="157">
        <v>11</v>
      </c>
      <c r="AN151" s="169"/>
      <c r="AO151" s="170">
        <v>43064</v>
      </c>
      <c r="AP151" s="171" t="s">
        <v>7</v>
      </c>
      <c r="AQ151" s="157">
        <v>40</v>
      </c>
      <c r="AR151" s="169"/>
      <c r="AS151" s="170">
        <v>43094</v>
      </c>
      <c r="AT151" s="171" t="s">
        <v>5</v>
      </c>
      <c r="AU151" s="157">
        <v>57</v>
      </c>
      <c r="AV151" s="169"/>
      <c r="AW151" s="169"/>
      <c r="AX151" s="169"/>
      <c r="AY151" s="169"/>
    </row>
    <row r="152" spans="1:51" s="8" customFormat="1" x14ac:dyDescent="0.3">
      <c r="A152" s="5">
        <v>42761</v>
      </c>
      <c r="B152" s="6" t="s">
        <v>8</v>
      </c>
      <c r="C152" s="7">
        <v>18</v>
      </c>
      <c r="E152" s="5">
        <v>42792</v>
      </c>
      <c r="F152" s="6" t="s">
        <v>9</v>
      </c>
      <c r="G152" s="7">
        <v>68</v>
      </c>
      <c r="I152" s="5">
        <v>42820</v>
      </c>
      <c r="J152" s="6" t="s">
        <v>9</v>
      </c>
      <c r="K152" s="7">
        <v>27</v>
      </c>
      <c r="M152" s="5">
        <v>42851</v>
      </c>
      <c r="N152" s="6" t="s">
        <v>6</v>
      </c>
      <c r="O152" s="7">
        <v>69</v>
      </c>
      <c r="Q152" s="5">
        <v>42881</v>
      </c>
      <c r="R152" s="6" t="s">
        <v>4</v>
      </c>
      <c r="S152" s="7">
        <v>38</v>
      </c>
      <c r="U152" s="5">
        <v>42912</v>
      </c>
      <c r="V152" s="6" t="s">
        <v>5</v>
      </c>
      <c r="W152" s="7">
        <v>38</v>
      </c>
      <c r="Y152" s="5">
        <v>42942</v>
      </c>
      <c r="Z152" s="6" t="s">
        <v>6</v>
      </c>
      <c r="AA152" s="7">
        <v>36</v>
      </c>
      <c r="AC152" s="5">
        <v>42973</v>
      </c>
      <c r="AD152" s="6" t="s">
        <v>7</v>
      </c>
      <c r="AE152" s="7">
        <v>32</v>
      </c>
      <c r="AG152" s="5">
        <v>43004</v>
      </c>
      <c r="AH152" s="6" t="s">
        <v>3</v>
      </c>
      <c r="AI152" s="157">
        <v>16</v>
      </c>
      <c r="AJ152" s="169"/>
      <c r="AK152" s="170">
        <v>43034</v>
      </c>
      <c r="AL152" s="171" t="s">
        <v>8</v>
      </c>
      <c r="AM152" s="157">
        <v>12</v>
      </c>
      <c r="AN152" s="169"/>
      <c r="AO152" s="170">
        <v>43065</v>
      </c>
      <c r="AP152" s="171" t="s">
        <v>9</v>
      </c>
      <c r="AQ152" s="157">
        <v>24</v>
      </c>
      <c r="AR152" s="169"/>
      <c r="AS152" s="170">
        <v>43095</v>
      </c>
      <c r="AT152" s="171" t="s">
        <v>3</v>
      </c>
      <c r="AU152" s="157">
        <v>43</v>
      </c>
      <c r="AV152" s="169"/>
      <c r="AW152" s="169"/>
      <c r="AX152" s="169"/>
      <c r="AY152" s="169"/>
    </row>
    <row r="153" spans="1:51" s="8" customFormat="1" x14ac:dyDescent="0.3">
      <c r="A153" s="5">
        <v>42762</v>
      </c>
      <c r="B153" s="6" t="s">
        <v>4</v>
      </c>
      <c r="C153" s="7">
        <v>22</v>
      </c>
      <c r="E153" s="5">
        <v>42793</v>
      </c>
      <c r="F153" s="6" t="s">
        <v>5</v>
      </c>
      <c r="G153" s="7">
        <v>66</v>
      </c>
      <c r="I153" s="5">
        <v>42821</v>
      </c>
      <c r="J153" s="6" t="s">
        <v>5</v>
      </c>
      <c r="K153" s="7">
        <v>24</v>
      </c>
      <c r="M153" s="5">
        <v>42852</v>
      </c>
      <c r="N153" s="6" t="s">
        <v>8</v>
      </c>
      <c r="O153" s="7">
        <v>73</v>
      </c>
      <c r="Q153" s="5">
        <v>42882</v>
      </c>
      <c r="R153" s="6" t="s">
        <v>7</v>
      </c>
      <c r="S153" s="7">
        <v>42</v>
      </c>
      <c r="U153" s="5">
        <v>42913</v>
      </c>
      <c r="V153" s="6" t="s">
        <v>3</v>
      </c>
      <c r="W153" s="7">
        <v>41</v>
      </c>
      <c r="Y153" s="5">
        <v>42943</v>
      </c>
      <c r="Z153" s="6" t="s">
        <v>8</v>
      </c>
      <c r="AA153" s="7">
        <v>35</v>
      </c>
      <c r="AC153" s="5">
        <v>42974</v>
      </c>
      <c r="AD153" s="6" t="s">
        <v>9</v>
      </c>
      <c r="AE153" s="7">
        <v>18</v>
      </c>
      <c r="AG153" s="5">
        <v>43005</v>
      </c>
      <c r="AH153" s="6" t="s">
        <v>6</v>
      </c>
      <c r="AI153" s="157">
        <v>18</v>
      </c>
      <c r="AJ153" s="169"/>
      <c r="AK153" s="170">
        <v>43035</v>
      </c>
      <c r="AL153" s="171" t="s">
        <v>4</v>
      </c>
      <c r="AM153" s="157">
        <v>27</v>
      </c>
      <c r="AN153" s="169"/>
      <c r="AO153" s="170">
        <v>43066</v>
      </c>
      <c r="AP153" s="171" t="s">
        <v>5</v>
      </c>
      <c r="AQ153" s="157">
        <v>10</v>
      </c>
      <c r="AR153" s="169"/>
      <c r="AS153" s="170">
        <v>43096</v>
      </c>
      <c r="AT153" s="171" t="s">
        <v>6</v>
      </c>
      <c r="AU153" s="157">
        <v>49</v>
      </c>
      <c r="AV153" s="169"/>
      <c r="AW153" s="169"/>
      <c r="AX153" s="169"/>
      <c r="AY153" s="169"/>
    </row>
    <row r="154" spans="1:51" s="8" customFormat="1" x14ac:dyDescent="0.3">
      <c r="A154" s="5">
        <v>42763</v>
      </c>
      <c r="B154" s="6" t="s">
        <v>7</v>
      </c>
      <c r="C154" s="7">
        <v>26</v>
      </c>
      <c r="E154" s="5">
        <v>42794</v>
      </c>
      <c r="F154" s="6" t="s">
        <v>3</v>
      </c>
      <c r="G154" s="7">
        <v>70</v>
      </c>
      <c r="I154" s="5">
        <v>42822</v>
      </c>
      <c r="J154" s="6" t="s">
        <v>3</v>
      </c>
      <c r="K154" s="7">
        <v>22</v>
      </c>
      <c r="M154" s="5">
        <v>42853</v>
      </c>
      <c r="N154" s="6" t="s">
        <v>4</v>
      </c>
      <c r="O154" s="7">
        <v>76</v>
      </c>
      <c r="Q154" s="5">
        <v>42883</v>
      </c>
      <c r="R154" s="6" t="s">
        <v>9</v>
      </c>
      <c r="S154" s="7">
        <v>36</v>
      </c>
      <c r="U154" s="5">
        <v>42914</v>
      </c>
      <c r="V154" s="6" t="s">
        <v>6</v>
      </c>
      <c r="W154" s="7">
        <v>43</v>
      </c>
      <c r="Y154" s="5">
        <v>42944</v>
      </c>
      <c r="Z154" s="6" t="s">
        <v>4</v>
      </c>
      <c r="AA154" s="7">
        <v>48</v>
      </c>
      <c r="AC154" s="5">
        <v>42975</v>
      </c>
      <c r="AD154" s="6" t="s">
        <v>5</v>
      </c>
      <c r="AE154" s="7">
        <v>17</v>
      </c>
      <c r="AG154" s="5">
        <v>43006</v>
      </c>
      <c r="AH154" s="6" t="s">
        <v>8</v>
      </c>
      <c r="AI154" s="157">
        <v>23</v>
      </c>
      <c r="AJ154" s="169"/>
      <c r="AK154" s="170">
        <v>43036</v>
      </c>
      <c r="AL154" s="171" t="s">
        <v>7</v>
      </c>
      <c r="AM154" s="157">
        <v>36</v>
      </c>
      <c r="AN154" s="169"/>
      <c r="AO154" s="170">
        <v>43067</v>
      </c>
      <c r="AP154" s="171" t="s">
        <v>3</v>
      </c>
      <c r="AQ154" s="157">
        <v>9</v>
      </c>
      <c r="AR154" s="169"/>
      <c r="AS154" s="170">
        <v>43097</v>
      </c>
      <c r="AT154" s="171" t="s">
        <v>8</v>
      </c>
      <c r="AU154" s="157">
        <v>45</v>
      </c>
      <c r="AV154" s="169"/>
      <c r="AW154" s="169"/>
      <c r="AX154" s="169"/>
      <c r="AY154" s="169"/>
    </row>
    <row r="155" spans="1:51" s="8" customFormat="1" x14ac:dyDescent="0.3">
      <c r="A155" s="5">
        <v>42764</v>
      </c>
      <c r="B155" s="6" t="s">
        <v>9</v>
      </c>
      <c r="C155" s="7">
        <v>16</v>
      </c>
      <c r="E155" s="5"/>
      <c r="F155" s="6"/>
      <c r="G155" s="7"/>
      <c r="I155" s="5">
        <v>42823</v>
      </c>
      <c r="J155" s="6" t="s">
        <v>6</v>
      </c>
      <c r="K155" s="7">
        <v>28</v>
      </c>
      <c r="M155" s="5">
        <v>42854</v>
      </c>
      <c r="N155" s="6" t="s">
        <v>7</v>
      </c>
      <c r="O155" s="7">
        <v>72</v>
      </c>
      <c r="Q155" s="5">
        <v>42884</v>
      </c>
      <c r="R155" s="6" t="s">
        <v>5</v>
      </c>
      <c r="S155" s="7">
        <v>21</v>
      </c>
      <c r="U155" s="5">
        <v>42915</v>
      </c>
      <c r="V155" s="6" t="s">
        <v>8</v>
      </c>
      <c r="W155" s="7">
        <v>41</v>
      </c>
      <c r="Y155" s="5">
        <v>42945</v>
      </c>
      <c r="Z155" s="6" t="s">
        <v>7</v>
      </c>
      <c r="AA155" s="7">
        <v>53</v>
      </c>
      <c r="AC155" s="5">
        <v>42976</v>
      </c>
      <c r="AD155" s="6" t="s">
        <v>3</v>
      </c>
      <c r="AE155" s="7">
        <v>14</v>
      </c>
      <c r="AG155" s="5">
        <v>43007</v>
      </c>
      <c r="AH155" s="6" t="s">
        <v>4</v>
      </c>
      <c r="AI155" s="157">
        <v>31</v>
      </c>
      <c r="AJ155" s="169"/>
      <c r="AK155" s="170">
        <v>43037</v>
      </c>
      <c r="AL155" s="171" t="s">
        <v>9</v>
      </c>
      <c r="AM155" s="157">
        <v>20</v>
      </c>
      <c r="AN155" s="169"/>
      <c r="AO155" s="170">
        <v>43068</v>
      </c>
      <c r="AP155" s="171" t="s">
        <v>6</v>
      </c>
      <c r="AQ155" s="157">
        <v>9</v>
      </c>
      <c r="AR155" s="169"/>
      <c r="AS155" s="170">
        <v>43098</v>
      </c>
      <c r="AT155" s="171" t="s">
        <v>4</v>
      </c>
      <c r="AU155" s="157">
        <v>50</v>
      </c>
      <c r="AV155" s="169"/>
      <c r="AW155" s="169"/>
      <c r="AX155" s="169"/>
      <c r="AY155" s="169"/>
    </row>
    <row r="156" spans="1:51" s="8" customFormat="1" x14ac:dyDescent="0.3">
      <c r="A156" s="5">
        <v>42765</v>
      </c>
      <c r="B156" s="6" t="s">
        <v>5</v>
      </c>
      <c r="C156" s="7">
        <v>11</v>
      </c>
      <c r="E156" s="5"/>
      <c r="F156" s="6"/>
      <c r="G156" s="7"/>
      <c r="I156" s="5">
        <v>42824</v>
      </c>
      <c r="J156" s="6" t="s">
        <v>8</v>
      </c>
      <c r="K156" s="7">
        <v>28</v>
      </c>
      <c r="M156" s="5">
        <v>42855</v>
      </c>
      <c r="N156" s="6" t="s">
        <v>9</v>
      </c>
      <c r="O156" s="7">
        <v>35</v>
      </c>
      <c r="Q156" s="5">
        <v>42885</v>
      </c>
      <c r="R156" s="6" t="s">
        <v>3</v>
      </c>
      <c r="S156" s="7">
        <v>12</v>
      </c>
      <c r="U156" s="5">
        <v>42916</v>
      </c>
      <c r="V156" s="6" t="s">
        <v>4</v>
      </c>
      <c r="W156" s="7">
        <v>52</v>
      </c>
      <c r="Y156" s="5">
        <v>42946</v>
      </c>
      <c r="Z156" s="6" t="s">
        <v>9</v>
      </c>
      <c r="AA156" s="7">
        <v>40</v>
      </c>
      <c r="AC156" s="5">
        <v>42977</v>
      </c>
      <c r="AD156" s="6" t="s">
        <v>6</v>
      </c>
      <c r="AE156" s="7">
        <v>18</v>
      </c>
      <c r="AG156" s="5">
        <v>43008</v>
      </c>
      <c r="AH156" s="6" t="s">
        <v>7</v>
      </c>
      <c r="AI156" s="157">
        <v>34</v>
      </c>
      <c r="AJ156" s="169"/>
      <c r="AK156" s="170">
        <v>43038</v>
      </c>
      <c r="AL156" s="171" t="s">
        <v>5</v>
      </c>
      <c r="AM156" s="157">
        <v>23</v>
      </c>
      <c r="AN156" s="169"/>
      <c r="AO156" s="170">
        <v>43069</v>
      </c>
      <c r="AP156" s="171" t="s">
        <v>8</v>
      </c>
      <c r="AQ156" s="157">
        <v>12</v>
      </c>
      <c r="AR156" s="169"/>
      <c r="AS156" s="170">
        <v>43099</v>
      </c>
      <c r="AT156" s="171" t="s">
        <v>7</v>
      </c>
      <c r="AU156" s="157">
        <v>50</v>
      </c>
      <c r="AV156" s="169"/>
      <c r="AW156" s="169"/>
      <c r="AX156" s="169"/>
      <c r="AY156" s="169"/>
    </row>
    <row r="157" spans="1:51" s="8" customFormat="1" x14ac:dyDescent="0.3">
      <c r="A157" s="5">
        <v>42766</v>
      </c>
      <c r="B157" s="6" t="s">
        <v>3</v>
      </c>
      <c r="C157" s="7">
        <v>11</v>
      </c>
      <c r="E157" s="5"/>
      <c r="F157" s="6"/>
      <c r="G157" s="7"/>
      <c r="I157" s="5">
        <v>42825</v>
      </c>
      <c r="J157" s="6" t="s">
        <v>4</v>
      </c>
      <c r="K157" s="7">
        <v>25</v>
      </c>
      <c r="M157" s="5"/>
      <c r="N157" s="6"/>
      <c r="O157" s="7"/>
      <c r="Q157" s="5">
        <v>42886</v>
      </c>
      <c r="R157" s="6" t="s">
        <v>6</v>
      </c>
      <c r="S157" s="7">
        <v>18</v>
      </c>
      <c r="U157" s="5"/>
      <c r="V157" s="6"/>
      <c r="W157" s="7"/>
      <c r="Y157" s="5">
        <v>42947</v>
      </c>
      <c r="Z157" s="6" t="s">
        <v>5</v>
      </c>
      <c r="AA157" s="7">
        <v>21</v>
      </c>
      <c r="AC157" s="5">
        <v>42978</v>
      </c>
      <c r="AD157" s="6" t="s">
        <v>8</v>
      </c>
      <c r="AE157" s="7">
        <v>23</v>
      </c>
      <c r="AG157" s="5"/>
      <c r="AH157" s="6"/>
      <c r="AI157" s="157"/>
      <c r="AJ157" s="169"/>
      <c r="AK157" s="170">
        <v>43039</v>
      </c>
      <c r="AL157" s="171" t="s">
        <v>3</v>
      </c>
      <c r="AM157" s="157">
        <v>17</v>
      </c>
      <c r="AN157" s="169"/>
      <c r="AO157" s="170"/>
      <c r="AP157" s="171"/>
      <c r="AQ157" s="157"/>
      <c r="AR157" s="169"/>
      <c r="AS157" s="170">
        <v>43100</v>
      </c>
      <c r="AT157" s="171" t="s">
        <v>9</v>
      </c>
      <c r="AU157" s="157">
        <v>48</v>
      </c>
      <c r="AV157" s="169"/>
      <c r="AW157" s="169"/>
      <c r="AX157" s="169"/>
      <c r="AY157" s="169"/>
    </row>
    <row r="158" spans="1:51" ht="3" customHeight="1" x14ac:dyDescent="0.3"/>
    <row r="159" spans="1:51" x14ac:dyDescent="0.3">
      <c r="A159" s="10" t="s">
        <v>21</v>
      </c>
      <c r="B159" s="7">
        <v>625</v>
      </c>
      <c r="C159" s="12">
        <v>30731.25</v>
      </c>
      <c r="E159" s="10" t="s">
        <v>21</v>
      </c>
      <c r="F159" s="7">
        <v>703</v>
      </c>
      <c r="G159" s="12">
        <v>35424.17</v>
      </c>
      <c r="I159" s="10" t="s">
        <v>21</v>
      </c>
      <c r="J159" s="7">
        <v>1103</v>
      </c>
      <c r="K159" s="12">
        <v>52282.2</v>
      </c>
      <c r="M159" s="10" t="s">
        <v>21</v>
      </c>
      <c r="N159" s="7">
        <v>1072</v>
      </c>
      <c r="O159" s="12">
        <v>51037.919999999998</v>
      </c>
      <c r="Q159" s="10" t="s">
        <v>21</v>
      </c>
      <c r="R159" s="7">
        <v>663</v>
      </c>
      <c r="S159" s="12">
        <v>32758.829999999998</v>
      </c>
      <c r="U159" s="10" t="s">
        <v>21</v>
      </c>
      <c r="V159" s="7">
        <v>884</v>
      </c>
      <c r="W159" s="12">
        <v>45022.12</v>
      </c>
      <c r="Y159" s="10" t="s">
        <v>21</v>
      </c>
      <c r="Z159" s="7">
        <v>1200</v>
      </c>
      <c r="AA159" s="12">
        <v>60624.000000000007</v>
      </c>
      <c r="AC159" s="10" t="s">
        <v>21</v>
      </c>
      <c r="AD159" s="7">
        <v>1010</v>
      </c>
      <c r="AE159" s="12">
        <v>51338.299999999996</v>
      </c>
      <c r="AG159" s="10" t="s">
        <v>21</v>
      </c>
      <c r="AH159" s="7">
        <v>694</v>
      </c>
      <c r="AI159" s="129">
        <v>37094.021955128206</v>
      </c>
      <c r="AK159" s="128" t="s">
        <v>21</v>
      </c>
      <c r="AL159" s="157">
        <v>686</v>
      </c>
      <c r="AM159" s="129">
        <v>35539.773734610128</v>
      </c>
      <c r="AO159" s="128" t="s">
        <v>21</v>
      </c>
      <c r="AP159" s="157">
        <v>714</v>
      </c>
      <c r="AQ159" s="129">
        <v>37828.947339699858</v>
      </c>
      <c r="AS159" s="128" t="s">
        <v>21</v>
      </c>
      <c r="AT159" s="157">
        <v>840</v>
      </c>
      <c r="AU159" s="129">
        <v>44094.481751824824</v>
      </c>
    </row>
    <row r="160" spans="1:51" x14ac:dyDescent="0.3">
      <c r="A160" s="10" t="s">
        <v>12</v>
      </c>
      <c r="B160" s="7">
        <v>736</v>
      </c>
      <c r="C160" s="12">
        <v>36190.300000000003</v>
      </c>
      <c r="E160" s="10" t="s">
        <v>12</v>
      </c>
      <c r="F160" s="7">
        <v>532</v>
      </c>
      <c r="G160" s="12">
        <v>26809.3</v>
      </c>
      <c r="I160" s="10" t="s">
        <v>12</v>
      </c>
      <c r="J160" s="7">
        <v>1221</v>
      </c>
      <c r="K160" s="12">
        <v>57875.3</v>
      </c>
      <c r="M160" s="10" t="s">
        <v>12</v>
      </c>
      <c r="N160" s="7">
        <v>1020</v>
      </c>
      <c r="O160" s="12">
        <v>48564.05</v>
      </c>
      <c r="Q160" s="10" t="s">
        <v>12</v>
      </c>
      <c r="R160" s="7">
        <v>793</v>
      </c>
      <c r="S160" s="12">
        <v>39181.649999999994</v>
      </c>
      <c r="U160" s="10" t="s">
        <v>12</v>
      </c>
      <c r="V160" s="7">
        <v>723</v>
      </c>
      <c r="W160" s="12">
        <v>36821.5</v>
      </c>
      <c r="Y160" s="10" t="s">
        <v>12</v>
      </c>
      <c r="Z160" s="7">
        <v>1312</v>
      </c>
      <c r="AA160" s="12">
        <v>66280.850000000006</v>
      </c>
      <c r="AC160" s="10" t="s">
        <v>12</v>
      </c>
      <c r="AD160" s="7">
        <v>1018</v>
      </c>
      <c r="AE160" s="12">
        <v>51745.45</v>
      </c>
      <c r="AG160" s="10" t="s">
        <v>12</v>
      </c>
      <c r="AH160" s="7">
        <v>624</v>
      </c>
      <c r="AI160" s="129">
        <v>33352.550000000003</v>
      </c>
      <c r="AK160" s="128" t="s">
        <v>12</v>
      </c>
      <c r="AL160" s="157">
        <v>731</v>
      </c>
      <c r="AM160" s="129">
        <v>37871.100000000006</v>
      </c>
      <c r="AO160" s="128" t="s">
        <v>12</v>
      </c>
      <c r="AP160" s="157">
        <v>733</v>
      </c>
      <c r="AQ160" s="129">
        <v>38835.599999999999</v>
      </c>
      <c r="AS160" s="128" t="s">
        <v>12</v>
      </c>
      <c r="AT160" s="157">
        <v>685</v>
      </c>
      <c r="AU160" s="129">
        <v>35958.000000000007</v>
      </c>
    </row>
    <row r="161" spans="1:47" x14ac:dyDescent="0.3">
      <c r="A161" s="10" t="s">
        <v>22</v>
      </c>
      <c r="B161" s="7">
        <v>141.12903225806451</v>
      </c>
      <c r="C161" s="15">
        <v>49.17</v>
      </c>
      <c r="E161" s="10" t="s">
        <v>22</v>
      </c>
      <c r="F161" s="7">
        <v>175.75</v>
      </c>
      <c r="G161" s="15">
        <v>50.39</v>
      </c>
      <c r="I161" s="10" t="s">
        <v>22</v>
      </c>
      <c r="J161" s="7">
        <v>249.06451612903226</v>
      </c>
      <c r="K161" s="15">
        <v>47.4</v>
      </c>
      <c r="M161" s="10" t="s">
        <v>22</v>
      </c>
      <c r="N161" s="7">
        <v>250.13333333333335</v>
      </c>
      <c r="O161" s="15">
        <v>47.61</v>
      </c>
      <c r="Q161" s="10" t="s">
        <v>22</v>
      </c>
      <c r="R161" s="7">
        <v>149.70967741935482</v>
      </c>
      <c r="S161" s="15">
        <v>49.41</v>
      </c>
      <c r="U161" s="10" t="s">
        <v>22</v>
      </c>
      <c r="V161" s="7">
        <v>206.26666666666668</v>
      </c>
      <c r="W161" s="15">
        <v>50.93</v>
      </c>
      <c r="Y161" s="10" t="s">
        <v>22</v>
      </c>
      <c r="Z161" s="7">
        <v>270.96774193548384</v>
      </c>
      <c r="AA161" s="15">
        <v>50.52</v>
      </c>
      <c r="AC161" s="10" t="s">
        <v>22</v>
      </c>
      <c r="AD161" s="7">
        <v>228.06451612903226</v>
      </c>
      <c r="AE161" s="15">
        <v>50.83</v>
      </c>
      <c r="AG161" s="10" t="s">
        <v>22</v>
      </c>
      <c r="AH161" s="7">
        <v>161.93333333333334</v>
      </c>
      <c r="AI161" s="127">
        <v>53.449599358974361</v>
      </c>
      <c r="AK161" s="128" t="s">
        <v>22</v>
      </c>
      <c r="AL161" s="157">
        <v>154.90322580645162</v>
      </c>
      <c r="AM161" s="127">
        <v>51.807250341997275</v>
      </c>
      <c r="AO161" s="128" t="s">
        <v>22</v>
      </c>
      <c r="AP161" s="157">
        <v>166.6</v>
      </c>
      <c r="AQ161" s="127">
        <v>52.981718963165072</v>
      </c>
      <c r="AS161" s="128" t="s">
        <v>22</v>
      </c>
      <c r="AT161" s="157">
        <v>189.67741935483869</v>
      </c>
      <c r="AU161" s="127">
        <v>52.49</v>
      </c>
    </row>
    <row r="162" spans="1:47" x14ac:dyDescent="0.3">
      <c r="A162" s="10" t="s">
        <v>10</v>
      </c>
      <c r="B162" s="7">
        <v>587</v>
      </c>
      <c r="C162" s="12">
        <v>587</v>
      </c>
      <c r="D162" s="10"/>
      <c r="E162" s="10" t="s">
        <v>10</v>
      </c>
      <c r="F162" s="7">
        <v>762</v>
      </c>
      <c r="G162" s="12">
        <v>1349</v>
      </c>
      <c r="H162" s="10"/>
      <c r="I162" s="10" t="s">
        <v>10</v>
      </c>
      <c r="J162" s="7">
        <v>1058</v>
      </c>
      <c r="K162" s="12">
        <v>2407</v>
      </c>
      <c r="M162" s="10" t="s">
        <v>10</v>
      </c>
      <c r="N162" s="7">
        <v>1082</v>
      </c>
      <c r="O162" s="12">
        <v>3489</v>
      </c>
      <c r="Q162" s="10" t="s">
        <v>10</v>
      </c>
      <c r="R162" s="7">
        <v>646</v>
      </c>
      <c r="S162" s="12">
        <v>4135</v>
      </c>
      <c r="U162" s="10" t="s">
        <v>10</v>
      </c>
      <c r="V162" s="7">
        <v>918</v>
      </c>
      <c r="W162" s="12">
        <v>5053</v>
      </c>
      <c r="Y162" s="10" t="s">
        <v>10</v>
      </c>
      <c r="Z162" s="7">
        <v>1169</v>
      </c>
      <c r="AA162" s="12">
        <v>6222</v>
      </c>
      <c r="AC162" s="10" t="s">
        <v>10</v>
      </c>
      <c r="AD162" s="7">
        <v>1012</v>
      </c>
      <c r="AE162" s="12">
        <v>7234</v>
      </c>
      <c r="AG162" s="10" t="s">
        <v>10</v>
      </c>
      <c r="AH162" s="7">
        <v>671</v>
      </c>
      <c r="AI162" s="129">
        <v>7905</v>
      </c>
      <c r="AK162" s="128" t="s">
        <v>10</v>
      </c>
      <c r="AL162" s="157">
        <v>669</v>
      </c>
      <c r="AM162" s="129">
        <v>8574</v>
      </c>
      <c r="AO162" s="128" t="s">
        <v>10</v>
      </c>
      <c r="AP162" s="159">
        <v>709</v>
      </c>
      <c r="AQ162" s="129">
        <v>9283</v>
      </c>
      <c r="AS162" s="128" t="s">
        <v>10</v>
      </c>
      <c r="AT162" s="159">
        <v>876</v>
      </c>
      <c r="AU162" s="129">
        <v>10159</v>
      </c>
    </row>
    <row r="163" spans="1:47" x14ac:dyDescent="0.3">
      <c r="B163" s="7">
        <v>625</v>
      </c>
      <c r="C163" s="12">
        <v>36190.300000000003</v>
      </c>
      <c r="F163" s="7">
        <v>1328</v>
      </c>
      <c r="G163" s="12">
        <v>62999.600000000006</v>
      </c>
      <c r="J163" s="7">
        <v>2431</v>
      </c>
      <c r="K163" s="12">
        <v>120874.90000000001</v>
      </c>
      <c r="N163" s="7">
        <v>3503</v>
      </c>
      <c r="O163" s="12">
        <v>169438.95</v>
      </c>
      <c r="R163" s="7">
        <v>4166</v>
      </c>
      <c r="S163" s="12">
        <v>208620.6</v>
      </c>
      <c r="V163" s="7">
        <v>5050</v>
      </c>
      <c r="W163" s="12">
        <v>245442.1</v>
      </c>
      <c r="Z163" s="7">
        <v>6250</v>
      </c>
      <c r="AA163" s="12">
        <v>311722.95</v>
      </c>
      <c r="AD163" s="7">
        <v>7260</v>
      </c>
      <c r="AE163" s="12">
        <v>363468.4</v>
      </c>
      <c r="AH163" s="7">
        <v>7954</v>
      </c>
      <c r="AI163" s="129">
        <v>396820.95</v>
      </c>
      <c r="AL163" s="157">
        <v>8640</v>
      </c>
      <c r="AM163" s="129">
        <v>434692.05000000005</v>
      </c>
      <c r="AP163" s="157">
        <v>9354</v>
      </c>
      <c r="AQ163" s="129">
        <v>473527.65</v>
      </c>
      <c r="AS163" s="129"/>
      <c r="AT163" s="129">
        <v>10194</v>
      </c>
      <c r="AU163" s="129">
        <v>513776.01</v>
      </c>
    </row>
    <row r="164" spans="1:47" x14ac:dyDescent="0.3">
      <c r="B164" s="12">
        <v>736</v>
      </c>
      <c r="C164" s="15">
        <v>49.17</v>
      </c>
      <c r="F164" s="12">
        <v>1268</v>
      </c>
      <c r="G164" s="15">
        <v>49.68</v>
      </c>
      <c r="J164" s="12">
        <v>2489</v>
      </c>
      <c r="K164" s="15">
        <v>48.56</v>
      </c>
      <c r="N164" s="12">
        <v>3509</v>
      </c>
      <c r="O164" s="15">
        <v>48.29</v>
      </c>
      <c r="R164" s="12">
        <v>4302</v>
      </c>
      <c r="S164" s="15">
        <v>48.49</v>
      </c>
      <c r="V164" s="12">
        <v>5025</v>
      </c>
      <c r="W164" s="15">
        <v>48.84</v>
      </c>
      <c r="Z164" s="12">
        <v>6337</v>
      </c>
      <c r="AA164" s="15">
        <v>49.19</v>
      </c>
      <c r="AD164" s="12">
        <v>7355</v>
      </c>
      <c r="AE164" s="15">
        <v>49.42</v>
      </c>
      <c r="AH164" s="12">
        <v>7979</v>
      </c>
      <c r="AI164" s="127">
        <v>49.73</v>
      </c>
      <c r="AL164" s="129">
        <v>8710</v>
      </c>
      <c r="AM164" s="127">
        <v>49.91</v>
      </c>
      <c r="AP164" s="129">
        <v>9443</v>
      </c>
      <c r="AQ164" s="127">
        <v>50.15</v>
      </c>
      <c r="AT164" s="129">
        <v>10128</v>
      </c>
      <c r="AU164" s="129">
        <v>509485.65</v>
      </c>
    </row>
    <row r="165" spans="1:47" x14ac:dyDescent="0.3">
      <c r="B165" s="17">
        <v>0.49744897959183665</v>
      </c>
      <c r="F165" s="17">
        <v>5.8333333333333348E-2</v>
      </c>
      <c r="J165" s="17">
        <v>1.083</v>
      </c>
      <c r="N165" s="17">
        <v>0.73397435897435903</v>
      </c>
      <c r="R165" s="17">
        <v>0.3628691983122363</v>
      </c>
      <c r="V165" s="17">
        <v>0.62477876106194685</v>
      </c>
      <c r="Z165" s="17">
        <v>0.26378378378378375</v>
      </c>
      <c r="AD165" s="17">
        <v>0.153933865450399</v>
      </c>
      <c r="AH165" s="17">
        <v>-3.3141210374639796E-2</v>
      </c>
      <c r="AL165" s="174">
        <v>0.19892473118279574</v>
      </c>
      <c r="AP165" s="174">
        <v>-5.4666666666666641E-2</v>
      </c>
      <c r="AT165" s="174">
        <v>-1.1402508551880963E-3</v>
      </c>
      <c r="AU165" s="127"/>
    </row>
    <row r="166" spans="1:47" x14ac:dyDescent="0.3">
      <c r="AS166" s="179" t="s">
        <v>36</v>
      </c>
    </row>
    <row r="170" spans="1:47" x14ac:dyDescent="0.3">
      <c r="A170" s="10">
        <v>42370</v>
      </c>
      <c r="B170" s="11" t="s">
        <v>4</v>
      </c>
      <c r="C170" s="7">
        <v>34</v>
      </c>
      <c r="E170" s="10">
        <v>42401</v>
      </c>
      <c r="F170" s="11" t="s">
        <v>5</v>
      </c>
      <c r="G170" s="7">
        <v>8</v>
      </c>
      <c r="I170" s="10">
        <v>42430</v>
      </c>
      <c r="J170" s="11" t="s">
        <v>3</v>
      </c>
      <c r="K170" s="7">
        <v>8</v>
      </c>
      <c r="M170" s="10">
        <v>42461</v>
      </c>
      <c r="N170" s="11" t="s">
        <v>4</v>
      </c>
      <c r="O170" s="7">
        <v>19</v>
      </c>
      <c r="Q170" s="10">
        <v>42491</v>
      </c>
      <c r="R170" s="11" t="s">
        <v>9</v>
      </c>
      <c r="S170" s="7">
        <v>14</v>
      </c>
      <c r="U170" s="10">
        <v>42522</v>
      </c>
      <c r="V170" s="11" t="s">
        <v>6</v>
      </c>
      <c r="W170" s="7">
        <v>7</v>
      </c>
      <c r="Y170" s="10">
        <v>42552</v>
      </c>
      <c r="Z170" s="11" t="s">
        <v>4</v>
      </c>
      <c r="AA170" s="7">
        <v>44</v>
      </c>
      <c r="AC170" s="10">
        <v>42583</v>
      </c>
      <c r="AD170" s="11" t="s">
        <v>5</v>
      </c>
      <c r="AE170" s="7">
        <v>22</v>
      </c>
      <c r="AG170" s="10">
        <v>42614</v>
      </c>
      <c r="AH170" s="11" t="s">
        <v>8</v>
      </c>
      <c r="AI170" s="157">
        <v>12</v>
      </c>
      <c r="AK170" s="128">
        <v>42644</v>
      </c>
      <c r="AL170" s="126" t="s">
        <v>7</v>
      </c>
      <c r="AM170" s="157">
        <v>29</v>
      </c>
      <c r="AO170" s="128">
        <v>42675</v>
      </c>
      <c r="AP170" s="126" t="s">
        <v>3</v>
      </c>
      <c r="AQ170" s="157">
        <v>14</v>
      </c>
      <c r="AS170" s="128">
        <v>42705</v>
      </c>
      <c r="AT170" s="126" t="s">
        <v>8</v>
      </c>
      <c r="AU170" s="157">
        <v>8</v>
      </c>
    </row>
    <row r="171" spans="1:47" x14ac:dyDescent="0.3">
      <c r="A171" s="10">
        <v>42371</v>
      </c>
      <c r="B171" s="11" t="s">
        <v>7</v>
      </c>
      <c r="C171" s="7">
        <v>20</v>
      </c>
      <c r="E171" s="10">
        <v>42402</v>
      </c>
      <c r="F171" s="11" t="s">
        <v>3</v>
      </c>
      <c r="G171" s="7">
        <v>6</v>
      </c>
      <c r="I171" s="10">
        <v>42431</v>
      </c>
      <c r="J171" s="11" t="s">
        <v>6</v>
      </c>
      <c r="K171" s="7">
        <v>10</v>
      </c>
      <c r="M171" s="10">
        <v>42462</v>
      </c>
      <c r="N171" s="11" t="s">
        <v>7</v>
      </c>
      <c r="O171" s="7">
        <v>24</v>
      </c>
      <c r="Q171" s="10">
        <v>42492</v>
      </c>
      <c r="R171" s="11" t="s">
        <v>5</v>
      </c>
      <c r="S171" s="7">
        <v>7</v>
      </c>
      <c r="U171" s="10">
        <v>42523</v>
      </c>
      <c r="V171" s="11" t="s">
        <v>8</v>
      </c>
      <c r="W171" s="7">
        <v>16</v>
      </c>
      <c r="Y171" s="10">
        <v>42553</v>
      </c>
      <c r="Z171" s="11" t="s">
        <v>7</v>
      </c>
      <c r="AA171" s="7">
        <v>48</v>
      </c>
      <c r="AC171" s="10">
        <v>42584</v>
      </c>
      <c r="AD171" s="11" t="s">
        <v>3</v>
      </c>
      <c r="AE171" s="7">
        <v>22</v>
      </c>
      <c r="AG171" s="10">
        <v>42615</v>
      </c>
      <c r="AH171" s="11" t="s">
        <v>4</v>
      </c>
      <c r="AI171" s="157">
        <v>40</v>
      </c>
      <c r="AK171" s="128">
        <v>42645</v>
      </c>
      <c r="AL171" s="126" t="s">
        <v>9</v>
      </c>
      <c r="AM171" s="157">
        <v>15</v>
      </c>
      <c r="AO171" s="128">
        <v>42676</v>
      </c>
      <c r="AP171" s="126" t="s">
        <v>6</v>
      </c>
      <c r="AQ171" s="157">
        <v>13</v>
      </c>
      <c r="AS171" s="128">
        <v>42706</v>
      </c>
      <c r="AT171" s="126" t="s">
        <v>4</v>
      </c>
      <c r="AU171" s="157">
        <v>15</v>
      </c>
    </row>
    <row r="172" spans="1:47" x14ac:dyDescent="0.3">
      <c r="A172" s="10">
        <v>42372</v>
      </c>
      <c r="B172" s="11" t="s">
        <v>9</v>
      </c>
      <c r="C172" s="7">
        <v>9</v>
      </c>
      <c r="E172" s="10">
        <v>42403</v>
      </c>
      <c r="F172" s="11" t="s">
        <v>6</v>
      </c>
      <c r="G172" s="7">
        <v>6</v>
      </c>
      <c r="I172" s="10">
        <v>42432</v>
      </c>
      <c r="J172" s="11" t="s">
        <v>8</v>
      </c>
      <c r="K172" s="7">
        <v>14</v>
      </c>
      <c r="M172" s="10">
        <v>42463</v>
      </c>
      <c r="N172" s="11" t="s">
        <v>9</v>
      </c>
      <c r="O172" s="7">
        <v>14</v>
      </c>
      <c r="Q172" s="10">
        <v>42493</v>
      </c>
      <c r="R172" s="11" t="s">
        <v>3</v>
      </c>
      <c r="S172" s="7">
        <v>10</v>
      </c>
      <c r="U172" s="10">
        <v>42524</v>
      </c>
      <c r="V172" s="11" t="s">
        <v>4</v>
      </c>
      <c r="W172" s="7">
        <v>18</v>
      </c>
      <c r="Y172" s="10">
        <v>42554</v>
      </c>
      <c r="Z172" s="11" t="s">
        <v>9</v>
      </c>
      <c r="AA172" s="7">
        <v>44</v>
      </c>
      <c r="AC172" s="10">
        <v>42585</v>
      </c>
      <c r="AD172" s="11" t="s">
        <v>6</v>
      </c>
      <c r="AE172" s="7">
        <v>28</v>
      </c>
      <c r="AG172" s="10">
        <v>42616</v>
      </c>
      <c r="AH172" s="11" t="s">
        <v>7</v>
      </c>
      <c r="AI172" s="157">
        <v>60</v>
      </c>
      <c r="AK172" s="128">
        <v>42646</v>
      </c>
      <c r="AL172" s="126" t="s">
        <v>5</v>
      </c>
      <c r="AM172" s="157">
        <v>13</v>
      </c>
      <c r="AO172" s="128">
        <v>42677</v>
      </c>
      <c r="AP172" s="126" t="s">
        <v>8</v>
      </c>
      <c r="AQ172" s="157">
        <v>13</v>
      </c>
      <c r="AS172" s="128">
        <v>42707</v>
      </c>
      <c r="AT172" s="126" t="s">
        <v>7</v>
      </c>
      <c r="AU172" s="157">
        <v>24</v>
      </c>
    </row>
    <row r="173" spans="1:47" x14ac:dyDescent="0.3">
      <c r="A173" s="10">
        <v>42373</v>
      </c>
      <c r="B173" s="11" t="s">
        <v>5</v>
      </c>
      <c r="C173" s="7">
        <v>6</v>
      </c>
      <c r="E173" s="10">
        <v>42404</v>
      </c>
      <c r="F173" s="11" t="s">
        <v>8</v>
      </c>
      <c r="G173" s="7">
        <v>10</v>
      </c>
      <c r="I173" s="10">
        <v>42433</v>
      </c>
      <c r="J173" s="11" t="s">
        <v>4</v>
      </c>
      <c r="K173" s="7">
        <v>20</v>
      </c>
      <c r="M173" s="10">
        <v>42464</v>
      </c>
      <c r="N173" s="11" t="s">
        <v>5</v>
      </c>
      <c r="O173" s="7">
        <v>14</v>
      </c>
      <c r="Q173" s="10">
        <v>42494</v>
      </c>
      <c r="R173" s="11" t="s">
        <v>6</v>
      </c>
      <c r="S173" s="7">
        <v>10</v>
      </c>
      <c r="U173" s="10">
        <v>42525</v>
      </c>
      <c r="V173" s="11" t="s">
        <v>7</v>
      </c>
      <c r="W173" s="7">
        <v>23</v>
      </c>
      <c r="Y173" s="10">
        <v>42555</v>
      </c>
      <c r="Z173" s="11" t="s">
        <v>5</v>
      </c>
      <c r="AA173" s="7">
        <v>36</v>
      </c>
      <c r="AC173" s="10">
        <v>42586</v>
      </c>
      <c r="AD173" s="11" t="s">
        <v>8</v>
      </c>
      <c r="AE173" s="7">
        <v>28</v>
      </c>
      <c r="AG173" s="10">
        <v>42617</v>
      </c>
      <c r="AH173" s="11" t="s">
        <v>9</v>
      </c>
      <c r="AI173" s="157">
        <v>49</v>
      </c>
      <c r="AK173" s="128">
        <v>42647</v>
      </c>
      <c r="AL173" s="126" t="s">
        <v>3</v>
      </c>
      <c r="AM173" s="157">
        <v>10</v>
      </c>
      <c r="AO173" s="128">
        <v>42678</v>
      </c>
      <c r="AP173" s="126" t="s">
        <v>4</v>
      </c>
      <c r="AQ173" s="157">
        <v>20</v>
      </c>
      <c r="AS173" s="128">
        <v>42708</v>
      </c>
      <c r="AT173" s="126" t="s">
        <v>9</v>
      </c>
      <c r="AU173" s="157">
        <v>14</v>
      </c>
    </row>
    <row r="174" spans="1:47" x14ac:dyDescent="0.3">
      <c r="A174" s="10">
        <v>42374</v>
      </c>
      <c r="B174" s="11" t="s">
        <v>3</v>
      </c>
      <c r="C174" s="7">
        <v>10</v>
      </c>
      <c r="E174" s="10">
        <v>42405</v>
      </c>
      <c r="F174" s="11" t="s">
        <v>4</v>
      </c>
      <c r="G174" s="7">
        <v>17</v>
      </c>
      <c r="I174" s="10">
        <v>42434</v>
      </c>
      <c r="J174" s="11" t="s">
        <v>7</v>
      </c>
      <c r="K174" s="7">
        <v>23</v>
      </c>
      <c r="M174" s="10">
        <v>42465</v>
      </c>
      <c r="N174" s="11" t="s">
        <v>3</v>
      </c>
      <c r="O174" s="7">
        <v>11</v>
      </c>
      <c r="Q174" s="10">
        <v>42495</v>
      </c>
      <c r="R174" s="11" t="s">
        <v>8</v>
      </c>
      <c r="S174" s="7">
        <v>9</v>
      </c>
      <c r="U174" s="10">
        <v>42526</v>
      </c>
      <c r="V174" s="11" t="s">
        <v>9</v>
      </c>
      <c r="W174" s="7">
        <v>17</v>
      </c>
      <c r="Y174" s="10">
        <v>42556</v>
      </c>
      <c r="Z174" s="11" t="s">
        <v>3</v>
      </c>
      <c r="AA174" s="7">
        <v>19</v>
      </c>
      <c r="AC174" s="10">
        <v>42587</v>
      </c>
      <c r="AD174" s="11" t="s">
        <v>4</v>
      </c>
      <c r="AE174" s="7">
        <v>48</v>
      </c>
      <c r="AG174" s="10">
        <v>42618</v>
      </c>
      <c r="AH174" s="11" t="s">
        <v>5</v>
      </c>
      <c r="AI174" s="157">
        <v>18</v>
      </c>
      <c r="AK174" s="128">
        <v>42648</v>
      </c>
      <c r="AL174" s="126" t="s">
        <v>6</v>
      </c>
      <c r="AM174" s="157">
        <v>13</v>
      </c>
      <c r="AO174" s="128">
        <v>42679</v>
      </c>
      <c r="AP174" s="126" t="s">
        <v>7</v>
      </c>
      <c r="AQ174" s="157">
        <v>33</v>
      </c>
      <c r="AS174" s="128">
        <v>42709</v>
      </c>
      <c r="AT174" s="126" t="s">
        <v>5</v>
      </c>
      <c r="AU174" s="157">
        <v>5</v>
      </c>
    </row>
    <row r="175" spans="1:47" x14ac:dyDescent="0.3">
      <c r="A175" s="10">
        <v>42375</v>
      </c>
      <c r="B175" s="11" t="s">
        <v>6</v>
      </c>
      <c r="C175" s="7">
        <v>9</v>
      </c>
      <c r="E175" s="10">
        <v>42406</v>
      </c>
      <c r="F175" s="11" t="s">
        <v>7</v>
      </c>
      <c r="G175" s="7">
        <v>16</v>
      </c>
      <c r="I175" s="10">
        <v>42435</v>
      </c>
      <c r="J175" s="11" t="s">
        <v>9</v>
      </c>
      <c r="K175" s="7">
        <v>23</v>
      </c>
      <c r="M175" s="10">
        <v>42466</v>
      </c>
      <c r="N175" s="11" t="s">
        <v>6</v>
      </c>
      <c r="O175" s="7">
        <v>11</v>
      </c>
      <c r="Q175" s="10">
        <v>42496</v>
      </c>
      <c r="R175" s="11" t="s">
        <v>4</v>
      </c>
      <c r="S175" s="7">
        <v>12</v>
      </c>
      <c r="U175" s="10">
        <v>42527</v>
      </c>
      <c r="V175" s="11" t="s">
        <v>5</v>
      </c>
      <c r="W175" s="7">
        <v>14</v>
      </c>
      <c r="Y175" s="10">
        <v>42557</v>
      </c>
      <c r="Z175" s="11" t="s">
        <v>6</v>
      </c>
      <c r="AA175" s="7">
        <v>20</v>
      </c>
      <c r="AC175" s="10">
        <v>42588</v>
      </c>
      <c r="AD175" s="11" t="s">
        <v>7</v>
      </c>
      <c r="AE175" s="7">
        <v>49</v>
      </c>
      <c r="AG175" s="10">
        <v>42619</v>
      </c>
      <c r="AH175" s="11" t="s">
        <v>3</v>
      </c>
      <c r="AI175" s="157">
        <v>10</v>
      </c>
      <c r="AK175" s="128">
        <v>42649</v>
      </c>
      <c r="AL175" s="126" t="s">
        <v>8</v>
      </c>
      <c r="AM175" s="157">
        <v>18</v>
      </c>
      <c r="AO175" s="128">
        <v>42680</v>
      </c>
      <c r="AP175" s="126" t="s">
        <v>9</v>
      </c>
      <c r="AQ175" s="157">
        <v>19</v>
      </c>
      <c r="AS175" s="128">
        <v>42710</v>
      </c>
      <c r="AT175" s="126" t="s">
        <v>3</v>
      </c>
      <c r="AU175" s="157">
        <v>9</v>
      </c>
    </row>
    <row r="176" spans="1:47" x14ac:dyDescent="0.3">
      <c r="A176" s="10">
        <v>42376</v>
      </c>
      <c r="B176" s="11" t="s">
        <v>8</v>
      </c>
      <c r="C176" s="7">
        <v>11</v>
      </c>
      <c r="E176" s="10">
        <v>42407</v>
      </c>
      <c r="F176" s="11" t="s">
        <v>9</v>
      </c>
      <c r="G176" s="7">
        <v>12</v>
      </c>
      <c r="I176" s="10">
        <v>42436</v>
      </c>
      <c r="J176" s="11" t="s">
        <v>5</v>
      </c>
      <c r="K176" s="7">
        <v>24</v>
      </c>
      <c r="M176" s="10">
        <v>42467</v>
      </c>
      <c r="N176" s="11" t="s">
        <v>8</v>
      </c>
      <c r="O176" s="7">
        <v>12</v>
      </c>
      <c r="Q176" s="10">
        <v>42497</v>
      </c>
      <c r="R176" s="11" t="s">
        <v>7</v>
      </c>
      <c r="S176" s="7">
        <v>22</v>
      </c>
      <c r="U176" s="10">
        <v>42528</v>
      </c>
      <c r="V176" s="11" t="s">
        <v>3</v>
      </c>
      <c r="W176" s="7">
        <v>18</v>
      </c>
      <c r="Y176" s="10">
        <v>42558</v>
      </c>
      <c r="Z176" s="11" t="s">
        <v>8</v>
      </c>
      <c r="AA176" s="7">
        <v>29</v>
      </c>
      <c r="AC176" s="10">
        <v>42589</v>
      </c>
      <c r="AD176" s="11" t="s">
        <v>9</v>
      </c>
      <c r="AE176" s="7">
        <v>40</v>
      </c>
      <c r="AG176" s="10">
        <v>42620</v>
      </c>
      <c r="AH176" s="11" t="s">
        <v>6</v>
      </c>
      <c r="AI176" s="157">
        <v>9</v>
      </c>
      <c r="AK176" s="128">
        <v>42650</v>
      </c>
      <c r="AL176" s="126" t="s">
        <v>4</v>
      </c>
      <c r="AM176" s="157">
        <v>33</v>
      </c>
      <c r="AO176" s="128">
        <v>42681</v>
      </c>
      <c r="AP176" s="126" t="s">
        <v>5</v>
      </c>
      <c r="AQ176" s="157">
        <v>6</v>
      </c>
      <c r="AS176" s="128">
        <v>42711</v>
      </c>
      <c r="AT176" s="126" t="s">
        <v>6</v>
      </c>
      <c r="AU176" s="157">
        <v>5</v>
      </c>
    </row>
    <row r="177" spans="1:47" x14ac:dyDescent="0.3">
      <c r="A177" s="10">
        <v>42377</v>
      </c>
      <c r="B177" s="11" t="s">
        <v>4</v>
      </c>
      <c r="C177" s="7">
        <v>10</v>
      </c>
      <c r="E177" s="10">
        <v>42408</v>
      </c>
      <c r="F177" s="11" t="s">
        <v>5</v>
      </c>
      <c r="G177" s="7">
        <v>9</v>
      </c>
      <c r="I177" s="10">
        <v>42437</v>
      </c>
      <c r="J177" s="11" t="s">
        <v>3</v>
      </c>
      <c r="K177" s="7">
        <v>22</v>
      </c>
      <c r="M177" s="10">
        <v>42468</v>
      </c>
      <c r="N177" s="11" t="s">
        <v>4</v>
      </c>
      <c r="O177" s="7">
        <v>14</v>
      </c>
      <c r="Q177" s="10">
        <v>42498</v>
      </c>
      <c r="R177" s="11" t="s">
        <v>9</v>
      </c>
      <c r="S177" s="7">
        <v>14</v>
      </c>
      <c r="U177" s="10">
        <v>42529</v>
      </c>
      <c r="V177" s="11" t="s">
        <v>6</v>
      </c>
      <c r="W177" s="7">
        <v>23</v>
      </c>
      <c r="Y177" s="10">
        <v>42559</v>
      </c>
      <c r="Z177" s="11" t="s">
        <v>4</v>
      </c>
      <c r="AA177" s="7">
        <v>37</v>
      </c>
      <c r="AC177" s="10">
        <v>42590</v>
      </c>
      <c r="AD177" s="11" t="s">
        <v>5</v>
      </c>
      <c r="AE177" s="7">
        <v>25</v>
      </c>
      <c r="AG177" s="10">
        <v>42621</v>
      </c>
      <c r="AH177" s="11" t="s">
        <v>8</v>
      </c>
      <c r="AI177" s="157">
        <v>16</v>
      </c>
      <c r="AK177" s="128">
        <v>42651</v>
      </c>
      <c r="AL177" s="126" t="s">
        <v>7</v>
      </c>
      <c r="AM177" s="157">
        <v>46</v>
      </c>
      <c r="AO177" s="128">
        <v>42682</v>
      </c>
      <c r="AP177" s="126" t="s">
        <v>3</v>
      </c>
      <c r="AQ177" s="157">
        <v>14</v>
      </c>
      <c r="AS177" s="128">
        <v>42712</v>
      </c>
      <c r="AT177" s="126" t="s">
        <v>8</v>
      </c>
      <c r="AU177" s="157">
        <v>10</v>
      </c>
    </row>
    <row r="178" spans="1:47" x14ac:dyDescent="0.3">
      <c r="A178" s="10">
        <v>42378</v>
      </c>
      <c r="B178" s="11" t="s">
        <v>7</v>
      </c>
      <c r="C178" s="7">
        <v>14</v>
      </c>
      <c r="E178" s="10">
        <v>42409</v>
      </c>
      <c r="F178" s="11" t="s">
        <v>3</v>
      </c>
      <c r="G178" s="7">
        <v>8</v>
      </c>
      <c r="I178" s="10">
        <v>42438</v>
      </c>
      <c r="J178" s="11" t="s">
        <v>6</v>
      </c>
      <c r="K178" s="7">
        <v>26</v>
      </c>
      <c r="M178" s="10">
        <v>42469</v>
      </c>
      <c r="N178" s="11" t="s">
        <v>7</v>
      </c>
      <c r="O178" s="7">
        <v>15</v>
      </c>
      <c r="Q178" s="10">
        <v>42499</v>
      </c>
      <c r="R178" s="11" t="s">
        <v>5</v>
      </c>
      <c r="S178" s="7">
        <v>12</v>
      </c>
      <c r="U178" s="10">
        <v>42530</v>
      </c>
      <c r="V178" s="11" t="s">
        <v>8</v>
      </c>
      <c r="W178" s="7">
        <v>18</v>
      </c>
      <c r="Y178" s="10">
        <v>42560</v>
      </c>
      <c r="Z178" s="11" t="s">
        <v>7</v>
      </c>
      <c r="AA178" s="7">
        <v>40</v>
      </c>
      <c r="AC178" s="10">
        <v>42591</v>
      </c>
      <c r="AD178" s="11" t="s">
        <v>3</v>
      </c>
      <c r="AE178" s="7">
        <v>19</v>
      </c>
      <c r="AG178" s="10">
        <v>42622</v>
      </c>
      <c r="AH178" s="11" t="s">
        <v>4</v>
      </c>
      <c r="AI178" s="157">
        <v>28</v>
      </c>
      <c r="AK178" s="128">
        <v>42652</v>
      </c>
      <c r="AL178" s="126" t="s">
        <v>9</v>
      </c>
      <c r="AM178" s="157">
        <v>28</v>
      </c>
      <c r="AO178" s="128">
        <v>42683</v>
      </c>
      <c r="AP178" s="126" t="s">
        <v>6</v>
      </c>
      <c r="AQ178" s="157">
        <v>16</v>
      </c>
      <c r="AS178" s="128">
        <v>42713</v>
      </c>
      <c r="AT178" s="126" t="s">
        <v>4</v>
      </c>
      <c r="AU178" s="157">
        <v>22</v>
      </c>
    </row>
    <row r="179" spans="1:47" x14ac:dyDescent="0.3">
      <c r="A179" s="10">
        <v>42379</v>
      </c>
      <c r="B179" s="11" t="s">
        <v>9</v>
      </c>
      <c r="C179" s="7">
        <v>7</v>
      </c>
      <c r="E179" s="10">
        <v>42410</v>
      </c>
      <c r="F179" s="11" t="s">
        <v>6</v>
      </c>
      <c r="G179" s="7">
        <v>12</v>
      </c>
      <c r="I179" s="10">
        <v>42439</v>
      </c>
      <c r="J179" s="11" t="s">
        <v>8</v>
      </c>
      <c r="K179" s="7">
        <v>28</v>
      </c>
      <c r="M179" s="10">
        <v>42470</v>
      </c>
      <c r="N179" s="11" t="s">
        <v>9</v>
      </c>
      <c r="O179" s="7">
        <v>11</v>
      </c>
      <c r="Q179" s="10">
        <v>42500</v>
      </c>
      <c r="R179" s="11" t="s">
        <v>3</v>
      </c>
      <c r="S179" s="7">
        <v>16</v>
      </c>
      <c r="U179" s="10">
        <v>42531</v>
      </c>
      <c r="V179" s="11" t="s">
        <v>4</v>
      </c>
      <c r="W179" s="7">
        <v>29</v>
      </c>
      <c r="Y179" s="10">
        <v>42561</v>
      </c>
      <c r="Z179" s="11" t="s">
        <v>9</v>
      </c>
      <c r="AA179" s="7">
        <v>26</v>
      </c>
      <c r="AC179" s="10">
        <v>42592</v>
      </c>
      <c r="AD179" s="11" t="s">
        <v>6</v>
      </c>
      <c r="AE179" s="7">
        <v>22</v>
      </c>
      <c r="AG179" s="10">
        <v>42623</v>
      </c>
      <c r="AH179" s="11" t="s">
        <v>7</v>
      </c>
      <c r="AI179" s="157">
        <v>35</v>
      </c>
      <c r="AK179" s="128">
        <v>42653</v>
      </c>
      <c r="AL179" s="126" t="s">
        <v>5</v>
      </c>
      <c r="AM179" s="157">
        <v>21</v>
      </c>
      <c r="AO179" s="128">
        <v>42684</v>
      </c>
      <c r="AP179" s="126" t="s">
        <v>8</v>
      </c>
      <c r="AQ179" s="157">
        <v>19</v>
      </c>
      <c r="AS179" s="128">
        <v>42714</v>
      </c>
      <c r="AT179" s="126" t="s">
        <v>7</v>
      </c>
      <c r="AU179" s="157">
        <v>25</v>
      </c>
    </row>
    <row r="180" spans="1:47" x14ac:dyDescent="0.3">
      <c r="A180" s="10">
        <v>42380</v>
      </c>
      <c r="B180" s="11" t="s">
        <v>5</v>
      </c>
      <c r="C180" s="20">
        <v>4</v>
      </c>
      <c r="E180" s="10">
        <v>42411</v>
      </c>
      <c r="F180" s="11" t="s">
        <v>8</v>
      </c>
      <c r="G180" s="7">
        <v>14</v>
      </c>
      <c r="I180" s="10">
        <v>42440</v>
      </c>
      <c r="J180" s="11" t="s">
        <v>4</v>
      </c>
      <c r="K180" s="7">
        <v>31</v>
      </c>
      <c r="M180" s="10">
        <v>42471</v>
      </c>
      <c r="N180" s="11" t="s">
        <v>5</v>
      </c>
      <c r="O180" s="20">
        <v>4</v>
      </c>
      <c r="Q180" s="10">
        <v>42501</v>
      </c>
      <c r="R180" s="11" t="s">
        <v>6</v>
      </c>
      <c r="S180" s="7">
        <v>14</v>
      </c>
      <c r="U180" s="10">
        <v>42532</v>
      </c>
      <c r="V180" s="11" t="s">
        <v>7</v>
      </c>
      <c r="W180" s="7">
        <v>33</v>
      </c>
      <c r="Y180" s="10">
        <v>42562</v>
      </c>
      <c r="Z180" s="11" t="s">
        <v>5</v>
      </c>
      <c r="AA180" s="7">
        <v>28</v>
      </c>
      <c r="AC180" s="10">
        <v>42593</v>
      </c>
      <c r="AD180" s="11" t="s">
        <v>8</v>
      </c>
      <c r="AE180" s="7">
        <v>31</v>
      </c>
      <c r="AG180" s="10">
        <v>42624</v>
      </c>
      <c r="AH180" s="11" t="s">
        <v>9</v>
      </c>
      <c r="AI180" s="157">
        <v>11</v>
      </c>
      <c r="AK180" s="128">
        <v>42654</v>
      </c>
      <c r="AL180" s="126" t="s">
        <v>3</v>
      </c>
      <c r="AM180" s="157">
        <v>14</v>
      </c>
      <c r="AO180" s="128">
        <v>42685</v>
      </c>
      <c r="AP180" s="126" t="s">
        <v>4</v>
      </c>
      <c r="AQ180" s="157">
        <v>26</v>
      </c>
      <c r="AS180" s="128">
        <v>42715</v>
      </c>
      <c r="AT180" s="126" t="s">
        <v>9</v>
      </c>
      <c r="AU180" s="157">
        <v>16</v>
      </c>
    </row>
    <row r="181" spans="1:47" x14ac:dyDescent="0.3">
      <c r="A181" s="10">
        <v>42381</v>
      </c>
      <c r="B181" s="11" t="s">
        <v>3</v>
      </c>
      <c r="C181" s="20">
        <v>5</v>
      </c>
      <c r="E181" s="10">
        <v>42412</v>
      </c>
      <c r="F181" s="11" t="s">
        <v>4</v>
      </c>
      <c r="G181" s="7">
        <v>17</v>
      </c>
      <c r="I181" s="10">
        <v>42441</v>
      </c>
      <c r="J181" s="11" t="s">
        <v>7</v>
      </c>
      <c r="K181" s="7">
        <v>31</v>
      </c>
      <c r="M181" s="10">
        <v>42472</v>
      </c>
      <c r="N181" s="11" t="s">
        <v>3</v>
      </c>
      <c r="O181" s="20">
        <v>4</v>
      </c>
      <c r="Q181" s="10">
        <v>42502</v>
      </c>
      <c r="R181" s="11" t="s">
        <v>8</v>
      </c>
      <c r="S181" s="7">
        <v>14</v>
      </c>
      <c r="U181" s="10">
        <v>42533</v>
      </c>
      <c r="V181" s="11" t="s">
        <v>9</v>
      </c>
      <c r="W181" s="7">
        <v>16</v>
      </c>
      <c r="Y181" s="10">
        <v>42563</v>
      </c>
      <c r="Z181" s="11" t="s">
        <v>3</v>
      </c>
      <c r="AA181" s="7">
        <v>25</v>
      </c>
      <c r="AC181" s="10">
        <v>42594</v>
      </c>
      <c r="AD181" s="11" t="s">
        <v>4</v>
      </c>
      <c r="AE181" s="7">
        <v>37</v>
      </c>
      <c r="AG181" s="10">
        <v>42625</v>
      </c>
      <c r="AH181" s="11" t="s">
        <v>5</v>
      </c>
      <c r="AI181" s="157">
        <v>7</v>
      </c>
      <c r="AK181" s="128">
        <v>42655</v>
      </c>
      <c r="AL181" s="126" t="s">
        <v>6</v>
      </c>
      <c r="AM181" s="157">
        <v>11</v>
      </c>
      <c r="AO181" s="128">
        <v>42686</v>
      </c>
      <c r="AP181" s="126" t="s">
        <v>7</v>
      </c>
      <c r="AQ181" s="157">
        <v>25</v>
      </c>
      <c r="AS181" s="128">
        <v>42716</v>
      </c>
      <c r="AT181" s="126" t="s">
        <v>5</v>
      </c>
      <c r="AU181" s="157">
        <v>10</v>
      </c>
    </row>
    <row r="182" spans="1:47" x14ac:dyDescent="0.3">
      <c r="A182" s="10">
        <v>42382</v>
      </c>
      <c r="B182" s="11" t="s">
        <v>6</v>
      </c>
      <c r="C182" s="20">
        <v>5</v>
      </c>
      <c r="E182" s="10">
        <v>42413</v>
      </c>
      <c r="F182" s="11" t="s">
        <v>7</v>
      </c>
      <c r="G182" s="7">
        <v>20</v>
      </c>
      <c r="I182" s="10">
        <v>42442</v>
      </c>
      <c r="J182" s="11" t="s">
        <v>9</v>
      </c>
      <c r="K182" s="7">
        <v>20</v>
      </c>
      <c r="M182" s="10">
        <v>42473</v>
      </c>
      <c r="N182" s="11" t="s">
        <v>6</v>
      </c>
      <c r="O182" s="7">
        <v>7</v>
      </c>
      <c r="Q182" s="10">
        <v>42503</v>
      </c>
      <c r="R182" s="11" t="s">
        <v>4</v>
      </c>
      <c r="S182" s="7">
        <v>18</v>
      </c>
      <c r="U182" s="10">
        <v>42534</v>
      </c>
      <c r="V182" s="11" t="s">
        <v>5</v>
      </c>
      <c r="W182" s="20">
        <v>4</v>
      </c>
      <c r="Y182" s="10">
        <v>42564</v>
      </c>
      <c r="Z182" s="11" t="s">
        <v>6</v>
      </c>
      <c r="AA182" s="7">
        <v>22</v>
      </c>
      <c r="AC182" s="10">
        <v>42595</v>
      </c>
      <c r="AD182" s="11" t="s">
        <v>7</v>
      </c>
      <c r="AE182" s="7">
        <v>51</v>
      </c>
      <c r="AG182" s="10">
        <v>42626</v>
      </c>
      <c r="AH182" s="11" t="s">
        <v>3</v>
      </c>
      <c r="AI182" s="157">
        <v>5</v>
      </c>
      <c r="AK182" s="128">
        <v>42656</v>
      </c>
      <c r="AL182" s="126" t="s">
        <v>8</v>
      </c>
      <c r="AM182" s="157">
        <v>23</v>
      </c>
      <c r="AO182" s="128">
        <v>42687</v>
      </c>
      <c r="AP182" s="126" t="s">
        <v>9</v>
      </c>
      <c r="AQ182" s="157">
        <v>13</v>
      </c>
      <c r="AS182" s="128">
        <v>42717</v>
      </c>
      <c r="AT182" s="126" t="s">
        <v>3</v>
      </c>
      <c r="AU182" s="157">
        <v>8</v>
      </c>
    </row>
    <row r="183" spans="1:47" x14ac:dyDescent="0.3">
      <c r="A183" s="10">
        <v>42383</v>
      </c>
      <c r="B183" s="11" t="s">
        <v>8</v>
      </c>
      <c r="C183" s="7">
        <v>9</v>
      </c>
      <c r="E183" s="10">
        <v>42414</v>
      </c>
      <c r="F183" s="11" t="s">
        <v>9</v>
      </c>
      <c r="G183" s="7">
        <v>14</v>
      </c>
      <c r="I183" s="10">
        <v>42443</v>
      </c>
      <c r="J183" s="11" t="s">
        <v>5</v>
      </c>
      <c r="K183" s="7">
        <v>14</v>
      </c>
      <c r="M183" s="10">
        <v>42474</v>
      </c>
      <c r="N183" s="11" t="s">
        <v>8</v>
      </c>
      <c r="O183" s="7">
        <v>7</v>
      </c>
      <c r="Q183" s="10">
        <v>42504</v>
      </c>
      <c r="R183" s="11" t="s">
        <v>7</v>
      </c>
      <c r="S183" s="7">
        <v>17</v>
      </c>
      <c r="U183" s="10">
        <v>42535</v>
      </c>
      <c r="V183" s="11" t="s">
        <v>3</v>
      </c>
      <c r="W183" s="7">
        <v>6</v>
      </c>
      <c r="Y183" s="10">
        <v>42565</v>
      </c>
      <c r="Z183" s="11" t="s">
        <v>8</v>
      </c>
      <c r="AA183" s="7">
        <v>25</v>
      </c>
      <c r="AC183" s="10">
        <v>42596</v>
      </c>
      <c r="AD183" s="11" t="s">
        <v>9</v>
      </c>
      <c r="AE183" s="7">
        <v>26</v>
      </c>
      <c r="AG183" s="10">
        <v>42627</v>
      </c>
      <c r="AH183" s="11" t="s">
        <v>6</v>
      </c>
      <c r="AI183" s="157">
        <v>13</v>
      </c>
      <c r="AK183" s="128">
        <v>42657</v>
      </c>
      <c r="AL183" s="126" t="s">
        <v>4</v>
      </c>
      <c r="AM183" s="157">
        <v>30</v>
      </c>
      <c r="AO183" s="128">
        <v>42688</v>
      </c>
      <c r="AP183" s="126" t="s">
        <v>5</v>
      </c>
      <c r="AQ183" s="157">
        <v>11</v>
      </c>
      <c r="AS183" s="128">
        <v>42718</v>
      </c>
      <c r="AT183" s="126" t="s">
        <v>6</v>
      </c>
      <c r="AU183" s="157">
        <v>8</v>
      </c>
    </row>
    <row r="184" spans="1:47" x14ac:dyDescent="0.3">
      <c r="A184" s="10">
        <v>42384</v>
      </c>
      <c r="B184" s="11" t="s">
        <v>4</v>
      </c>
      <c r="C184" s="7">
        <v>14</v>
      </c>
      <c r="E184" s="10">
        <v>42415</v>
      </c>
      <c r="F184" s="11" t="s">
        <v>5</v>
      </c>
      <c r="G184" s="7">
        <v>10</v>
      </c>
      <c r="I184" s="10">
        <v>42444</v>
      </c>
      <c r="J184" s="11" t="s">
        <v>3</v>
      </c>
      <c r="K184" s="7">
        <v>14</v>
      </c>
      <c r="M184" s="10">
        <v>42475</v>
      </c>
      <c r="N184" s="11" t="s">
        <v>4</v>
      </c>
      <c r="O184" s="7">
        <v>13</v>
      </c>
      <c r="Q184" s="10">
        <v>42505</v>
      </c>
      <c r="R184" s="11" t="s">
        <v>9</v>
      </c>
      <c r="S184" s="7">
        <v>10</v>
      </c>
      <c r="U184" s="10">
        <v>42536</v>
      </c>
      <c r="V184" s="11" t="s">
        <v>6</v>
      </c>
      <c r="W184" s="7">
        <v>9</v>
      </c>
      <c r="Y184" s="10">
        <v>42566</v>
      </c>
      <c r="Z184" s="11" t="s">
        <v>4</v>
      </c>
      <c r="AA184" s="7">
        <v>39</v>
      </c>
      <c r="AC184" s="10">
        <v>42597</v>
      </c>
      <c r="AD184" s="11" t="s">
        <v>5</v>
      </c>
      <c r="AE184" s="7">
        <v>16</v>
      </c>
      <c r="AG184" s="10">
        <v>42628</v>
      </c>
      <c r="AH184" s="11" t="s">
        <v>8</v>
      </c>
      <c r="AI184" s="157">
        <v>19</v>
      </c>
      <c r="AK184" s="128">
        <v>42658</v>
      </c>
      <c r="AL184" s="126" t="s">
        <v>7</v>
      </c>
      <c r="AM184" s="157">
        <v>32</v>
      </c>
      <c r="AO184" s="128">
        <v>42689</v>
      </c>
      <c r="AP184" s="126" t="s">
        <v>3</v>
      </c>
      <c r="AQ184" s="157">
        <v>12</v>
      </c>
      <c r="AS184" s="128">
        <v>42719</v>
      </c>
      <c r="AT184" s="126" t="s">
        <v>8</v>
      </c>
      <c r="AU184" s="157">
        <v>11</v>
      </c>
    </row>
    <row r="185" spans="1:47" x14ac:dyDescent="0.3">
      <c r="A185" s="10">
        <v>42385</v>
      </c>
      <c r="B185" s="11" t="s">
        <v>7</v>
      </c>
      <c r="C185" s="7">
        <v>21</v>
      </c>
      <c r="E185" s="10">
        <v>42416</v>
      </c>
      <c r="F185" s="11" t="s">
        <v>3</v>
      </c>
      <c r="G185" s="7">
        <v>12</v>
      </c>
      <c r="I185" s="10">
        <v>42445</v>
      </c>
      <c r="J185" s="11" t="s">
        <v>6</v>
      </c>
      <c r="K185" s="7">
        <v>15</v>
      </c>
      <c r="M185" s="10">
        <v>42476</v>
      </c>
      <c r="N185" s="11" t="s">
        <v>7</v>
      </c>
      <c r="O185" s="7">
        <v>12</v>
      </c>
      <c r="Q185" s="10">
        <v>42506</v>
      </c>
      <c r="R185" s="11" t="s">
        <v>5</v>
      </c>
      <c r="S185" s="7">
        <v>6</v>
      </c>
      <c r="U185" s="10">
        <v>42537</v>
      </c>
      <c r="V185" s="11" t="s">
        <v>8</v>
      </c>
      <c r="W185" s="7">
        <v>11</v>
      </c>
      <c r="Y185" s="10">
        <v>42567</v>
      </c>
      <c r="Z185" s="11" t="s">
        <v>7</v>
      </c>
      <c r="AA185" s="7">
        <v>50</v>
      </c>
      <c r="AC185" s="10">
        <v>42598</v>
      </c>
      <c r="AD185" s="11" t="s">
        <v>3</v>
      </c>
      <c r="AE185" s="7">
        <v>12</v>
      </c>
      <c r="AG185" s="10">
        <v>42629</v>
      </c>
      <c r="AH185" s="11" t="s">
        <v>4</v>
      </c>
      <c r="AI185" s="157">
        <v>37</v>
      </c>
      <c r="AK185" s="128">
        <v>42659</v>
      </c>
      <c r="AL185" s="126" t="s">
        <v>9</v>
      </c>
      <c r="AM185" s="157">
        <v>21</v>
      </c>
      <c r="AO185" s="128">
        <v>42690</v>
      </c>
      <c r="AP185" s="126" t="s">
        <v>6</v>
      </c>
      <c r="AQ185" s="157">
        <v>14</v>
      </c>
      <c r="AS185" s="128">
        <v>42720</v>
      </c>
      <c r="AT185" s="126" t="s">
        <v>4</v>
      </c>
      <c r="AU185" s="157">
        <v>26</v>
      </c>
    </row>
    <row r="186" spans="1:47" x14ac:dyDescent="0.3">
      <c r="A186" s="10">
        <v>42386</v>
      </c>
      <c r="B186" s="11" t="s">
        <v>9</v>
      </c>
      <c r="C186" s="7">
        <v>18</v>
      </c>
      <c r="E186" s="10">
        <v>42417</v>
      </c>
      <c r="F186" s="11" t="s">
        <v>6</v>
      </c>
      <c r="G186" s="7">
        <v>13</v>
      </c>
      <c r="I186" s="10">
        <v>42446</v>
      </c>
      <c r="J186" s="11" t="s">
        <v>8</v>
      </c>
      <c r="K186" s="7">
        <v>18</v>
      </c>
      <c r="M186" s="10">
        <v>42477</v>
      </c>
      <c r="N186" s="11" t="s">
        <v>9</v>
      </c>
      <c r="O186" s="7">
        <v>8</v>
      </c>
      <c r="Q186" s="10">
        <v>42507</v>
      </c>
      <c r="R186" s="11" t="s">
        <v>3</v>
      </c>
      <c r="S186" s="7">
        <v>10</v>
      </c>
      <c r="U186" s="10">
        <v>42538</v>
      </c>
      <c r="V186" s="11" t="s">
        <v>4</v>
      </c>
      <c r="W186" s="7">
        <v>20</v>
      </c>
      <c r="Y186" s="10">
        <v>42568</v>
      </c>
      <c r="Z186" s="11" t="s">
        <v>9</v>
      </c>
      <c r="AA186" s="7">
        <v>25</v>
      </c>
      <c r="AC186" s="10">
        <v>42599</v>
      </c>
      <c r="AD186" s="11" t="s">
        <v>6</v>
      </c>
      <c r="AE186" s="7">
        <v>21</v>
      </c>
      <c r="AG186" s="10">
        <v>42630</v>
      </c>
      <c r="AH186" s="11" t="s">
        <v>7</v>
      </c>
      <c r="AI186" s="157">
        <v>40</v>
      </c>
      <c r="AK186" s="128">
        <v>42660</v>
      </c>
      <c r="AL186" s="126" t="s">
        <v>5</v>
      </c>
      <c r="AM186" s="157">
        <v>11</v>
      </c>
      <c r="AO186" s="128">
        <v>42691</v>
      </c>
      <c r="AP186" s="126" t="s">
        <v>8</v>
      </c>
      <c r="AQ186" s="157">
        <v>15</v>
      </c>
      <c r="AS186" s="128">
        <v>42721</v>
      </c>
      <c r="AT186" s="126" t="s">
        <v>7</v>
      </c>
      <c r="AU186" s="157">
        <v>30</v>
      </c>
    </row>
    <row r="187" spans="1:47" x14ac:dyDescent="0.3">
      <c r="A187" s="10">
        <v>42387</v>
      </c>
      <c r="B187" s="11" t="s">
        <v>5</v>
      </c>
      <c r="C187" s="7">
        <v>10</v>
      </c>
      <c r="E187" s="10">
        <v>42418</v>
      </c>
      <c r="F187" s="11" t="s">
        <v>8</v>
      </c>
      <c r="G187" s="7">
        <v>14</v>
      </c>
      <c r="I187" s="10">
        <v>42447</v>
      </c>
      <c r="J187" s="11" t="s">
        <v>4</v>
      </c>
      <c r="K187" s="7">
        <v>15</v>
      </c>
      <c r="M187" s="10">
        <v>42478</v>
      </c>
      <c r="N187" s="11" t="s">
        <v>5</v>
      </c>
      <c r="O187" s="20">
        <v>5</v>
      </c>
      <c r="Q187" s="10">
        <v>42508</v>
      </c>
      <c r="R187" s="11" t="s">
        <v>6</v>
      </c>
      <c r="S187" s="7">
        <v>11</v>
      </c>
      <c r="U187" s="10">
        <v>42539</v>
      </c>
      <c r="V187" s="11" t="s">
        <v>7</v>
      </c>
      <c r="W187" s="7">
        <v>26</v>
      </c>
      <c r="Y187" s="10">
        <v>42569</v>
      </c>
      <c r="Z187" s="11" t="s">
        <v>5</v>
      </c>
      <c r="AA187" s="7">
        <v>15</v>
      </c>
      <c r="AC187" s="10">
        <v>42600</v>
      </c>
      <c r="AD187" s="11" t="s">
        <v>8</v>
      </c>
      <c r="AE187" s="7">
        <v>26</v>
      </c>
      <c r="AG187" s="10">
        <v>42631</v>
      </c>
      <c r="AH187" s="11" t="s">
        <v>9</v>
      </c>
      <c r="AI187" s="157">
        <v>24</v>
      </c>
      <c r="AK187" s="128">
        <v>42661</v>
      </c>
      <c r="AL187" s="126" t="s">
        <v>3</v>
      </c>
      <c r="AM187" s="157">
        <v>11</v>
      </c>
      <c r="AO187" s="128">
        <v>42692</v>
      </c>
      <c r="AP187" s="126" t="s">
        <v>4</v>
      </c>
      <c r="AQ187" s="157">
        <v>29</v>
      </c>
      <c r="AS187" s="128">
        <v>42722</v>
      </c>
      <c r="AT187" s="126" t="s">
        <v>9</v>
      </c>
      <c r="AU187" s="157">
        <v>21</v>
      </c>
    </row>
    <row r="188" spans="1:47" x14ac:dyDescent="0.3">
      <c r="A188" s="10">
        <v>42388</v>
      </c>
      <c r="B188" s="11" t="s">
        <v>3</v>
      </c>
      <c r="C188" s="7">
        <v>8</v>
      </c>
      <c r="E188" s="10">
        <v>42419</v>
      </c>
      <c r="F188" s="11" t="s">
        <v>4</v>
      </c>
      <c r="G188" s="7">
        <v>35</v>
      </c>
      <c r="I188" s="10">
        <v>42448</v>
      </c>
      <c r="J188" s="11" t="s">
        <v>7</v>
      </c>
      <c r="K188" s="7">
        <v>15</v>
      </c>
      <c r="M188" s="10">
        <v>42479</v>
      </c>
      <c r="N188" s="11" t="s">
        <v>3</v>
      </c>
      <c r="O188" s="7">
        <v>6</v>
      </c>
      <c r="Q188" s="10">
        <v>42509</v>
      </c>
      <c r="R188" s="11" t="s">
        <v>8</v>
      </c>
      <c r="S188" s="7">
        <v>13</v>
      </c>
      <c r="U188" s="10">
        <v>42540</v>
      </c>
      <c r="V188" s="11" t="s">
        <v>9</v>
      </c>
      <c r="W188" s="7">
        <v>19</v>
      </c>
      <c r="Y188" s="10">
        <v>42570</v>
      </c>
      <c r="Z188" s="11" t="s">
        <v>3</v>
      </c>
      <c r="AA188" s="7">
        <v>18</v>
      </c>
      <c r="AC188" s="10">
        <v>42601</v>
      </c>
      <c r="AD188" s="11" t="s">
        <v>4</v>
      </c>
      <c r="AE188" s="7">
        <v>28</v>
      </c>
      <c r="AG188" s="10">
        <v>42632</v>
      </c>
      <c r="AH188" s="11" t="s">
        <v>5</v>
      </c>
      <c r="AI188" s="157">
        <v>13</v>
      </c>
      <c r="AK188" s="128">
        <v>42662</v>
      </c>
      <c r="AL188" s="126" t="s">
        <v>6</v>
      </c>
      <c r="AM188" s="157">
        <v>14</v>
      </c>
      <c r="AO188" s="128">
        <v>42693</v>
      </c>
      <c r="AP188" s="126" t="s">
        <v>7</v>
      </c>
      <c r="AQ188" s="157">
        <v>35</v>
      </c>
      <c r="AS188" s="128">
        <v>42723</v>
      </c>
      <c r="AT188" s="126" t="s">
        <v>5</v>
      </c>
      <c r="AU188" s="157">
        <v>17</v>
      </c>
    </row>
    <row r="189" spans="1:47" x14ac:dyDescent="0.3">
      <c r="A189" s="10">
        <v>42389</v>
      </c>
      <c r="B189" s="11" t="s">
        <v>6</v>
      </c>
      <c r="C189" s="7">
        <v>7</v>
      </c>
      <c r="E189" s="10">
        <v>42420</v>
      </c>
      <c r="F189" s="11" t="s">
        <v>7</v>
      </c>
      <c r="G189" s="7">
        <v>49</v>
      </c>
      <c r="I189" s="10">
        <v>42449</v>
      </c>
      <c r="J189" s="11" t="s">
        <v>9</v>
      </c>
      <c r="K189" s="7">
        <v>10</v>
      </c>
      <c r="M189" s="10">
        <v>42480</v>
      </c>
      <c r="N189" s="11" t="s">
        <v>6</v>
      </c>
      <c r="O189" s="7">
        <v>7</v>
      </c>
      <c r="Q189" s="10">
        <v>42510</v>
      </c>
      <c r="R189" s="11" t="s">
        <v>4</v>
      </c>
      <c r="S189" s="7">
        <v>27</v>
      </c>
      <c r="U189" s="10">
        <v>42541</v>
      </c>
      <c r="V189" s="11" t="s">
        <v>5</v>
      </c>
      <c r="W189" s="7">
        <v>14</v>
      </c>
      <c r="Y189" s="10">
        <v>42571</v>
      </c>
      <c r="Z189" s="11" t="s">
        <v>6</v>
      </c>
      <c r="AA189" s="7">
        <v>20</v>
      </c>
      <c r="AC189" s="10">
        <v>42602</v>
      </c>
      <c r="AD189" s="11" t="s">
        <v>7</v>
      </c>
      <c r="AE189" s="7">
        <v>51</v>
      </c>
      <c r="AG189" s="10">
        <v>42633</v>
      </c>
      <c r="AH189" s="11" t="s">
        <v>3</v>
      </c>
      <c r="AI189" s="157">
        <v>18</v>
      </c>
      <c r="AK189" s="128">
        <v>42663</v>
      </c>
      <c r="AL189" s="126" t="s">
        <v>8</v>
      </c>
      <c r="AM189" s="157">
        <v>15</v>
      </c>
      <c r="AO189" s="128">
        <v>42694</v>
      </c>
      <c r="AP189" s="126" t="s">
        <v>9</v>
      </c>
      <c r="AQ189" s="157">
        <v>28</v>
      </c>
      <c r="AS189" s="128">
        <v>42724</v>
      </c>
      <c r="AT189" s="126" t="s">
        <v>3</v>
      </c>
      <c r="AU189" s="157">
        <v>21</v>
      </c>
    </row>
    <row r="190" spans="1:47" x14ac:dyDescent="0.3">
      <c r="A190" s="10">
        <v>42390</v>
      </c>
      <c r="B190" s="11" t="s">
        <v>8</v>
      </c>
      <c r="C190" s="7">
        <v>9</v>
      </c>
      <c r="E190" s="10">
        <v>42421</v>
      </c>
      <c r="F190" s="11" t="s">
        <v>9</v>
      </c>
      <c r="G190" s="7">
        <v>46</v>
      </c>
      <c r="I190" s="10">
        <v>42450</v>
      </c>
      <c r="J190" s="11" t="s">
        <v>5</v>
      </c>
      <c r="K190" s="7">
        <v>8</v>
      </c>
      <c r="M190" s="10">
        <v>42481</v>
      </c>
      <c r="N190" s="11" t="s">
        <v>8</v>
      </c>
      <c r="O190" s="7">
        <v>15</v>
      </c>
      <c r="Q190" s="10">
        <v>42511</v>
      </c>
      <c r="R190" s="11" t="s">
        <v>7</v>
      </c>
      <c r="S190" s="7">
        <v>32</v>
      </c>
      <c r="U190" s="10">
        <v>42542</v>
      </c>
      <c r="V190" s="11" t="s">
        <v>3</v>
      </c>
      <c r="W190" s="7">
        <v>14</v>
      </c>
      <c r="Y190" s="10">
        <v>42572</v>
      </c>
      <c r="Z190" s="11" t="s">
        <v>8</v>
      </c>
      <c r="AA190" s="7">
        <v>20</v>
      </c>
      <c r="AC190" s="10">
        <v>42603</v>
      </c>
      <c r="AD190" s="11" t="s">
        <v>9</v>
      </c>
      <c r="AE190" s="7">
        <v>36</v>
      </c>
      <c r="AG190" s="10">
        <v>42634</v>
      </c>
      <c r="AH190" s="11" t="s">
        <v>6</v>
      </c>
      <c r="AI190" s="157">
        <v>20</v>
      </c>
      <c r="AK190" s="128">
        <v>42664</v>
      </c>
      <c r="AL190" s="126" t="s">
        <v>4</v>
      </c>
      <c r="AM190" s="157">
        <v>22</v>
      </c>
      <c r="AO190" s="128">
        <v>42695</v>
      </c>
      <c r="AP190" s="126" t="s">
        <v>5</v>
      </c>
      <c r="AQ190" s="157">
        <v>20</v>
      </c>
      <c r="AS190" s="128">
        <v>42725</v>
      </c>
      <c r="AT190" s="126" t="s">
        <v>6</v>
      </c>
      <c r="AU190" s="157">
        <v>25</v>
      </c>
    </row>
    <row r="191" spans="1:47" x14ac:dyDescent="0.3">
      <c r="A191" s="10">
        <v>42391</v>
      </c>
      <c r="B191" s="11" t="s">
        <v>4</v>
      </c>
      <c r="C191" s="7">
        <v>16</v>
      </c>
      <c r="E191" s="10">
        <v>42422</v>
      </c>
      <c r="F191" s="11" t="s">
        <v>5</v>
      </c>
      <c r="G191" s="7">
        <v>55</v>
      </c>
      <c r="I191" s="10">
        <v>42451</v>
      </c>
      <c r="J191" s="11" t="s">
        <v>3</v>
      </c>
      <c r="K191" s="7">
        <v>9</v>
      </c>
      <c r="M191" s="10">
        <v>42482</v>
      </c>
      <c r="N191" s="11" t="s">
        <v>4</v>
      </c>
      <c r="O191" s="7">
        <v>38</v>
      </c>
      <c r="Q191" s="10">
        <v>42512</v>
      </c>
      <c r="R191" s="11" t="s">
        <v>9</v>
      </c>
      <c r="S191" s="7">
        <v>18</v>
      </c>
      <c r="U191" s="10">
        <v>42543</v>
      </c>
      <c r="V191" s="11" t="s">
        <v>6</v>
      </c>
      <c r="W191" s="7">
        <v>17</v>
      </c>
      <c r="Y191" s="10">
        <v>42573</v>
      </c>
      <c r="Z191" s="11" t="s">
        <v>4</v>
      </c>
      <c r="AA191" s="7">
        <v>22</v>
      </c>
      <c r="AC191" s="10">
        <v>42604</v>
      </c>
      <c r="AD191" s="11" t="s">
        <v>5</v>
      </c>
      <c r="AE191" s="7">
        <v>24</v>
      </c>
      <c r="AG191" s="10">
        <v>42635</v>
      </c>
      <c r="AH191" s="11" t="s">
        <v>8</v>
      </c>
      <c r="AI191" s="157">
        <v>27</v>
      </c>
      <c r="AK191" s="128">
        <v>42665</v>
      </c>
      <c r="AL191" s="126" t="s">
        <v>7</v>
      </c>
      <c r="AM191" s="157">
        <v>30</v>
      </c>
      <c r="AO191" s="128">
        <v>42696</v>
      </c>
      <c r="AP191" s="126" t="s">
        <v>3</v>
      </c>
      <c r="AQ191" s="157">
        <v>33</v>
      </c>
      <c r="AS191" s="128">
        <v>42726</v>
      </c>
      <c r="AT191" s="126" t="s">
        <v>8</v>
      </c>
      <c r="AU191" s="157">
        <v>38</v>
      </c>
    </row>
    <row r="192" spans="1:47" x14ac:dyDescent="0.3">
      <c r="A192" s="10">
        <v>42392</v>
      </c>
      <c r="B192" s="11" t="s">
        <v>7</v>
      </c>
      <c r="C192" s="7">
        <v>21</v>
      </c>
      <c r="E192" s="10">
        <v>42423</v>
      </c>
      <c r="F192" s="11" t="s">
        <v>3</v>
      </c>
      <c r="G192" s="7">
        <v>56</v>
      </c>
      <c r="I192" s="10">
        <v>42452</v>
      </c>
      <c r="J192" s="11" t="s">
        <v>6</v>
      </c>
      <c r="K192" s="7">
        <v>12</v>
      </c>
      <c r="M192" s="10">
        <v>42483</v>
      </c>
      <c r="N192" s="11" t="s">
        <v>7</v>
      </c>
      <c r="O192" s="7">
        <v>48</v>
      </c>
      <c r="Q192" s="10">
        <v>42513</v>
      </c>
      <c r="R192" s="11" t="s">
        <v>5</v>
      </c>
      <c r="S192" s="7">
        <v>10</v>
      </c>
      <c r="U192" s="10">
        <v>42544</v>
      </c>
      <c r="V192" s="11" t="s">
        <v>8</v>
      </c>
      <c r="W192" s="7">
        <v>20</v>
      </c>
      <c r="Y192" s="10">
        <v>42574</v>
      </c>
      <c r="Z192" s="11" t="s">
        <v>7</v>
      </c>
      <c r="AA192" s="7">
        <v>36</v>
      </c>
      <c r="AC192" s="10">
        <v>42605</v>
      </c>
      <c r="AD192" s="11" t="s">
        <v>3</v>
      </c>
      <c r="AE192" s="7">
        <v>20</v>
      </c>
      <c r="AG192" s="10">
        <v>42636</v>
      </c>
      <c r="AH192" s="11" t="s">
        <v>4</v>
      </c>
      <c r="AI192" s="157">
        <v>28</v>
      </c>
      <c r="AK192" s="128">
        <v>42666</v>
      </c>
      <c r="AL192" s="126" t="s">
        <v>9</v>
      </c>
      <c r="AM192" s="157">
        <v>14</v>
      </c>
      <c r="AO192" s="128">
        <v>42697</v>
      </c>
      <c r="AP192" s="126" t="s">
        <v>6</v>
      </c>
      <c r="AQ192" s="157">
        <v>78</v>
      </c>
      <c r="AS192" s="128">
        <v>42727</v>
      </c>
      <c r="AT192" s="126" t="s">
        <v>4</v>
      </c>
      <c r="AU192" s="157">
        <v>73</v>
      </c>
    </row>
    <row r="193" spans="1:47" x14ac:dyDescent="0.3">
      <c r="A193" s="10">
        <v>42393</v>
      </c>
      <c r="B193" s="11" t="s">
        <v>9</v>
      </c>
      <c r="C193" s="7">
        <v>13</v>
      </c>
      <c r="E193" s="10">
        <v>42424</v>
      </c>
      <c r="F193" s="11" t="s">
        <v>6</v>
      </c>
      <c r="G193" s="7">
        <v>55</v>
      </c>
      <c r="I193" s="10">
        <v>42453</v>
      </c>
      <c r="J193" s="11" t="s">
        <v>8</v>
      </c>
      <c r="K193" s="7">
        <v>15</v>
      </c>
      <c r="M193" s="10">
        <v>42484</v>
      </c>
      <c r="N193" s="11" t="s">
        <v>9</v>
      </c>
      <c r="O193" s="7">
        <v>46</v>
      </c>
      <c r="Q193" s="10">
        <v>42514</v>
      </c>
      <c r="R193" s="11" t="s">
        <v>3</v>
      </c>
      <c r="S193" s="7">
        <v>13</v>
      </c>
      <c r="U193" s="10">
        <v>42545</v>
      </c>
      <c r="V193" s="11" t="s">
        <v>4</v>
      </c>
      <c r="W193" s="7">
        <v>29</v>
      </c>
      <c r="Y193" s="10">
        <v>42575</v>
      </c>
      <c r="Z193" s="11" t="s">
        <v>9</v>
      </c>
      <c r="AA193" s="7">
        <v>23</v>
      </c>
      <c r="AC193" s="10">
        <v>42606</v>
      </c>
      <c r="AD193" s="11" t="s">
        <v>6</v>
      </c>
      <c r="AE193" s="7">
        <v>25</v>
      </c>
      <c r="AG193" s="10">
        <v>42637</v>
      </c>
      <c r="AH193" s="11" t="s">
        <v>7</v>
      </c>
      <c r="AI193" s="157">
        <v>41</v>
      </c>
      <c r="AK193" s="128">
        <v>42667</v>
      </c>
      <c r="AL193" s="126" t="s">
        <v>5</v>
      </c>
      <c r="AM193" s="157">
        <v>6</v>
      </c>
      <c r="AO193" s="128">
        <v>42698</v>
      </c>
      <c r="AP193" s="126" t="s">
        <v>8</v>
      </c>
      <c r="AQ193" s="157">
        <v>77</v>
      </c>
      <c r="AS193" s="128">
        <v>42728</v>
      </c>
      <c r="AT193" s="126" t="s">
        <v>7</v>
      </c>
      <c r="AU193" s="157">
        <v>74</v>
      </c>
    </row>
    <row r="194" spans="1:47" x14ac:dyDescent="0.3">
      <c r="A194" s="10">
        <v>42394</v>
      </c>
      <c r="B194" s="11" t="s">
        <v>5</v>
      </c>
      <c r="C194" s="7">
        <v>12</v>
      </c>
      <c r="E194" s="10">
        <v>42425</v>
      </c>
      <c r="F194" s="11" t="s">
        <v>8</v>
      </c>
      <c r="G194" s="7">
        <v>59</v>
      </c>
      <c r="I194" s="10">
        <v>42454</v>
      </c>
      <c r="J194" s="11" t="s">
        <v>4</v>
      </c>
      <c r="K194" s="7">
        <v>19</v>
      </c>
      <c r="M194" s="10">
        <v>42485</v>
      </c>
      <c r="N194" s="11" t="s">
        <v>5</v>
      </c>
      <c r="O194" s="7">
        <v>51</v>
      </c>
      <c r="Q194" s="10">
        <v>42515</v>
      </c>
      <c r="R194" s="11" t="s">
        <v>6</v>
      </c>
      <c r="S194" s="7">
        <v>13</v>
      </c>
      <c r="U194" s="10">
        <v>42546</v>
      </c>
      <c r="V194" s="11" t="s">
        <v>7</v>
      </c>
      <c r="W194" s="7">
        <v>30</v>
      </c>
      <c r="Y194" s="10">
        <v>42576</v>
      </c>
      <c r="Z194" s="11" t="s">
        <v>5</v>
      </c>
      <c r="AA194" s="7">
        <v>24</v>
      </c>
      <c r="AC194" s="10">
        <v>42607</v>
      </c>
      <c r="AD194" s="11" t="s">
        <v>8</v>
      </c>
      <c r="AE194" s="7">
        <v>31</v>
      </c>
      <c r="AG194" s="10">
        <v>42638</v>
      </c>
      <c r="AH194" s="11" t="s">
        <v>9</v>
      </c>
      <c r="AI194" s="157">
        <v>23</v>
      </c>
      <c r="AK194" s="128">
        <v>42668</v>
      </c>
      <c r="AL194" s="126" t="s">
        <v>3</v>
      </c>
      <c r="AM194" s="157">
        <v>4</v>
      </c>
      <c r="AO194" s="128">
        <v>42699</v>
      </c>
      <c r="AP194" s="126" t="s">
        <v>4</v>
      </c>
      <c r="AQ194" s="157">
        <v>63</v>
      </c>
      <c r="AS194" s="128">
        <v>42729</v>
      </c>
      <c r="AT194" s="126" t="s">
        <v>9</v>
      </c>
      <c r="AU194" s="157">
        <v>74</v>
      </c>
    </row>
    <row r="195" spans="1:47" x14ac:dyDescent="0.3">
      <c r="A195" s="10">
        <v>42395</v>
      </c>
      <c r="B195" s="11" t="s">
        <v>3</v>
      </c>
      <c r="C195" s="7">
        <v>9</v>
      </c>
      <c r="E195" s="10">
        <v>42426</v>
      </c>
      <c r="F195" s="11" t="s">
        <v>4</v>
      </c>
      <c r="G195" s="7">
        <v>56</v>
      </c>
      <c r="I195" s="10">
        <v>42455</v>
      </c>
      <c r="J195" s="11" t="s">
        <v>7</v>
      </c>
      <c r="K195" s="7">
        <v>19</v>
      </c>
      <c r="M195" s="10">
        <v>42486</v>
      </c>
      <c r="N195" s="11" t="s">
        <v>3</v>
      </c>
      <c r="O195" s="7">
        <v>44</v>
      </c>
      <c r="Q195" s="10">
        <v>42516</v>
      </c>
      <c r="R195" s="11" t="s">
        <v>8</v>
      </c>
      <c r="S195" s="7">
        <v>15</v>
      </c>
      <c r="U195" s="10">
        <v>42547</v>
      </c>
      <c r="V195" s="11" t="s">
        <v>9</v>
      </c>
      <c r="W195" s="7">
        <v>23</v>
      </c>
      <c r="Y195" s="10">
        <v>42577</v>
      </c>
      <c r="Z195" s="11" t="s">
        <v>3</v>
      </c>
      <c r="AA195" s="7">
        <v>20</v>
      </c>
      <c r="AC195" s="10">
        <v>42608</v>
      </c>
      <c r="AD195" s="11" t="s">
        <v>4</v>
      </c>
      <c r="AE195" s="7">
        <v>44</v>
      </c>
      <c r="AG195" s="10">
        <v>42639</v>
      </c>
      <c r="AH195" s="11" t="s">
        <v>5</v>
      </c>
      <c r="AI195" s="157">
        <v>12</v>
      </c>
      <c r="AK195" s="128">
        <v>42669</v>
      </c>
      <c r="AL195" s="126" t="s">
        <v>6</v>
      </c>
      <c r="AM195" s="157">
        <v>8</v>
      </c>
      <c r="AO195" s="128">
        <v>42700</v>
      </c>
      <c r="AP195" s="126" t="s">
        <v>7</v>
      </c>
      <c r="AQ195" s="157">
        <v>50</v>
      </c>
      <c r="AS195" s="128">
        <v>42730</v>
      </c>
      <c r="AT195" s="126" t="s">
        <v>5</v>
      </c>
      <c r="AU195" s="157">
        <v>58</v>
      </c>
    </row>
    <row r="196" spans="1:47" x14ac:dyDescent="0.3">
      <c r="A196" s="10">
        <v>42396</v>
      </c>
      <c r="B196" s="11" t="s">
        <v>6</v>
      </c>
      <c r="C196" s="7">
        <v>12</v>
      </c>
      <c r="E196" s="10">
        <v>42427</v>
      </c>
      <c r="F196" s="11" t="s">
        <v>7</v>
      </c>
      <c r="G196" s="7">
        <v>56</v>
      </c>
      <c r="I196" s="10">
        <v>42456</v>
      </c>
      <c r="J196" s="11" t="s">
        <v>9</v>
      </c>
      <c r="K196" s="7">
        <v>12</v>
      </c>
      <c r="M196" s="10">
        <v>42487</v>
      </c>
      <c r="N196" s="11" t="s">
        <v>6</v>
      </c>
      <c r="O196" s="7">
        <v>48</v>
      </c>
      <c r="Q196" s="10">
        <v>42517</v>
      </c>
      <c r="R196" s="11" t="s">
        <v>4</v>
      </c>
      <c r="S196" s="7">
        <v>28</v>
      </c>
      <c r="U196" s="10">
        <v>42548</v>
      </c>
      <c r="V196" s="11" t="s">
        <v>5</v>
      </c>
      <c r="W196" s="7">
        <v>19</v>
      </c>
      <c r="Y196" s="10">
        <v>42578</v>
      </c>
      <c r="Z196" s="11" t="s">
        <v>6</v>
      </c>
      <c r="AA196" s="7">
        <v>31</v>
      </c>
      <c r="AC196" s="10">
        <v>42609</v>
      </c>
      <c r="AD196" s="11" t="s">
        <v>7</v>
      </c>
      <c r="AE196" s="7">
        <v>39</v>
      </c>
      <c r="AG196" s="10">
        <v>42640</v>
      </c>
      <c r="AH196" s="11" t="s">
        <v>3</v>
      </c>
      <c r="AI196" s="157">
        <v>13</v>
      </c>
      <c r="AK196" s="128">
        <v>42670</v>
      </c>
      <c r="AL196" s="126" t="s">
        <v>8</v>
      </c>
      <c r="AM196" s="157">
        <v>10</v>
      </c>
      <c r="AO196" s="128">
        <v>42701</v>
      </c>
      <c r="AP196" s="126" t="s">
        <v>9</v>
      </c>
      <c r="AQ196" s="157">
        <v>21</v>
      </c>
      <c r="AS196" s="128">
        <v>42731</v>
      </c>
      <c r="AT196" s="126" t="s">
        <v>3</v>
      </c>
      <c r="AU196" s="157">
        <v>55</v>
      </c>
    </row>
    <row r="197" spans="1:47" x14ac:dyDescent="0.3">
      <c r="A197" s="10">
        <v>42397</v>
      </c>
      <c r="B197" s="11" t="s">
        <v>8</v>
      </c>
      <c r="C197" s="7">
        <v>14</v>
      </c>
      <c r="E197" s="10">
        <v>42428</v>
      </c>
      <c r="F197" s="11" t="s">
        <v>9</v>
      </c>
      <c r="G197" s="7">
        <v>21</v>
      </c>
      <c r="I197" s="10">
        <v>42457</v>
      </c>
      <c r="J197" s="11" t="s">
        <v>5</v>
      </c>
      <c r="K197" s="7">
        <v>6</v>
      </c>
      <c r="M197" s="10">
        <v>42488</v>
      </c>
      <c r="N197" s="11" t="s">
        <v>8</v>
      </c>
      <c r="O197" s="7">
        <v>46</v>
      </c>
      <c r="Q197" s="10">
        <v>42518</v>
      </c>
      <c r="R197" s="11" t="s">
        <v>7</v>
      </c>
      <c r="S197" s="7">
        <v>34</v>
      </c>
      <c r="U197" s="10">
        <v>42549</v>
      </c>
      <c r="V197" s="11" t="s">
        <v>3</v>
      </c>
      <c r="W197" s="7">
        <v>25</v>
      </c>
      <c r="Y197" s="10">
        <v>42579</v>
      </c>
      <c r="Z197" s="11" t="s">
        <v>8</v>
      </c>
      <c r="AA197" s="7">
        <v>31</v>
      </c>
      <c r="AC197" s="10">
        <v>42610</v>
      </c>
      <c r="AD197" s="11" t="s">
        <v>9</v>
      </c>
      <c r="AE197" s="7">
        <v>23</v>
      </c>
      <c r="AG197" s="10">
        <v>42641</v>
      </c>
      <c r="AH197" s="11" t="s">
        <v>6</v>
      </c>
      <c r="AI197" s="157">
        <v>17</v>
      </c>
      <c r="AK197" s="128">
        <v>42671</v>
      </c>
      <c r="AL197" s="126" t="s">
        <v>4</v>
      </c>
      <c r="AM197" s="157">
        <v>19</v>
      </c>
      <c r="AO197" s="128">
        <v>42702</v>
      </c>
      <c r="AP197" s="126" t="s">
        <v>5</v>
      </c>
      <c r="AQ197" s="157">
        <v>13</v>
      </c>
      <c r="AS197" s="128">
        <v>42732</v>
      </c>
      <c r="AT197" s="126" t="s">
        <v>6</v>
      </c>
      <c r="AU197" s="157">
        <v>45</v>
      </c>
    </row>
    <row r="198" spans="1:47" x14ac:dyDescent="0.3">
      <c r="A198" s="10">
        <v>42398</v>
      </c>
      <c r="B198" s="11" t="s">
        <v>4</v>
      </c>
      <c r="C198" s="7">
        <v>21</v>
      </c>
      <c r="E198" s="10">
        <v>42429</v>
      </c>
      <c r="F198" s="11" t="s">
        <v>5</v>
      </c>
      <c r="G198" s="7">
        <v>14</v>
      </c>
      <c r="I198" s="10">
        <v>42458</v>
      </c>
      <c r="J198" s="11" t="s">
        <v>3</v>
      </c>
      <c r="K198" s="7">
        <v>8</v>
      </c>
      <c r="M198" s="10">
        <v>42489</v>
      </c>
      <c r="N198" s="11" t="s">
        <v>4</v>
      </c>
      <c r="O198" s="7">
        <v>37</v>
      </c>
      <c r="Q198" s="10">
        <v>42519</v>
      </c>
      <c r="R198" s="11" t="s">
        <v>9</v>
      </c>
      <c r="S198" s="7">
        <v>28</v>
      </c>
      <c r="U198" s="10">
        <v>42550</v>
      </c>
      <c r="V198" s="11" t="s">
        <v>6</v>
      </c>
      <c r="W198" s="7">
        <v>21</v>
      </c>
      <c r="Y198" s="10">
        <v>42580</v>
      </c>
      <c r="Z198" s="11" t="s">
        <v>4</v>
      </c>
      <c r="AA198" s="7">
        <v>34</v>
      </c>
      <c r="AC198" s="10">
        <v>42611</v>
      </c>
      <c r="AD198" s="11" t="s">
        <v>5</v>
      </c>
      <c r="AE198" s="7">
        <v>13</v>
      </c>
      <c r="AG198" s="10">
        <v>42642</v>
      </c>
      <c r="AH198" s="11" t="s">
        <v>8</v>
      </c>
      <c r="AI198" s="157">
        <v>22</v>
      </c>
      <c r="AK198" s="128">
        <v>42672</v>
      </c>
      <c r="AL198" s="126" t="s">
        <v>7</v>
      </c>
      <c r="AM198" s="157">
        <v>18</v>
      </c>
      <c r="AO198" s="128">
        <v>42703</v>
      </c>
      <c r="AP198" s="126" t="s">
        <v>3</v>
      </c>
      <c r="AQ198" s="157">
        <v>9</v>
      </c>
      <c r="AS198" s="128">
        <v>42733</v>
      </c>
      <c r="AT198" s="126" t="s">
        <v>8</v>
      </c>
      <c r="AU198" s="157">
        <v>37</v>
      </c>
    </row>
    <row r="199" spans="1:47" x14ac:dyDescent="0.3">
      <c r="A199" s="10">
        <v>42399</v>
      </c>
      <c r="B199" s="11" t="s">
        <v>7</v>
      </c>
      <c r="C199" s="7">
        <v>22</v>
      </c>
      <c r="G199" s="7"/>
      <c r="I199" s="10">
        <v>42459</v>
      </c>
      <c r="J199" s="11" t="s">
        <v>6</v>
      </c>
      <c r="K199" s="7">
        <v>7</v>
      </c>
      <c r="M199" s="10">
        <v>42490</v>
      </c>
      <c r="N199" s="11" t="s">
        <v>7</v>
      </c>
      <c r="O199" s="7">
        <v>33</v>
      </c>
      <c r="Q199" s="10">
        <v>42520</v>
      </c>
      <c r="R199" s="11" t="s">
        <v>5</v>
      </c>
      <c r="S199" s="7">
        <v>12</v>
      </c>
      <c r="U199" s="10">
        <v>42551</v>
      </c>
      <c r="V199" s="11" t="s">
        <v>8</v>
      </c>
      <c r="W199" s="7">
        <v>26</v>
      </c>
      <c r="Y199" s="10">
        <v>42581</v>
      </c>
      <c r="Z199" s="11" t="s">
        <v>7</v>
      </c>
      <c r="AA199" s="7">
        <v>49</v>
      </c>
      <c r="AC199" s="10">
        <v>42612</v>
      </c>
      <c r="AD199" s="11" t="s">
        <v>3</v>
      </c>
      <c r="AE199" s="7">
        <v>12</v>
      </c>
      <c r="AG199" s="10">
        <v>42643</v>
      </c>
      <c r="AH199" s="11" t="s">
        <v>4</v>
      </c>
      <c r="AI199" s="157">
        <v>27</v>
      </c>
      <c r="AK199" s="128">
        <v>42673</v>
      </c>
      <c r="AL199" s="126" t="s">
        <v>9</v>
      </c>
      <c r="AM199" s="157">
        <v>7</v>
      </c>
      <c r="AO199" s="128">
        <v>42704</v>
      </c>
      <c r="AP199" s="126" t="s">
        <v>6</v>
      </c>
      <c r="AQ199" s="157">
        <v>11</v>
      </c>
      <c r="AS199" s="128">
        <v>42734</v>
      </c>
      <c r="AT199" s="126" t="s">
        <v>4</v>
      </c>
      <c r="AU199" s="157">
        <v>44</v>
      </c>
    </row>
    <row r="200" spans="1:47" x14ac:dyDescent="0.3">
      <c r="A200" s="10">
        <v>42400</v>
      </c>
      <c r="B200" s="11" t="s">
        <v>9</v>
      </c>
      <c r="C200" s="7">
        <v>12</v>
      </c>
      <c r="G200" s="7"/>
      <c r="I200" s="10">
        <v>42460</v>
      </c>
      <c r="J200" s="11" t="s">
        <v>8</v>
      </c>
      <c r="K200" s="7">
        <v>12</v>
      </c>
      <c r="O200" s="7"/>
      <c r="Q200" s="10">
        <v>42521</v>
      </c>
      <c r="R200" s="11" t="s">
        <v>3</v>
      </c>
      <c r="S200" s="7">
        <v>5</v>
      </c>
      <c r="W200" s="7"/>
      <c r="Y200" s="10">
        <v>42582</v>
      </c>
      <c r="Z200" s="11" t="s">
        <v>9</v>
      </c>
      <c r="AA200" s="7">
        <v>25</v>
      </c>
      <c r="AC200" s="10">
        <v>42613</v>
      </c>
      <c r="AD200" s="11" t="s">
        <v>6</v>
      </c>
      <c r="AE200" s="7">
        <v>8</v>
      </c>
      <c r="AI200" s="157"/>
      <c r="AK200" s="128">
        <v>42674</v>
      </c>
      <c r="AL200" s="126" t="s">
        <v>5</v>
      </c>
      <c r="AM200" s="157">
        <v>12</v>
      </c>
      <c r="AQ200" s="157"/>
      <c r="AS200" s="128">
        <v>42735</v>
      </c>
      <c r="AT200" s="126" t="s">
        <v>7</v>
      </c>
      <c r="AU200" s="157">
        <v>49</v>
      </c>
    </row>
    <row r="201" spans="1:47" x14ac:dyDescent="0.3">
      <c r="A201" s="13"/>
      <c r="C201" s="11"/>
      <c r="D201" s="12"/>
      <c r="E201" s="13"/>
      <c r="G201" s="11"/>
      <c r="H201" s="12"/>
      <c r="I201" s="13"/>
      <c r="K201" s="11"/>
      <c r="L201" s="12"/>
      <c r="M201" s="13"/>
      <c r="O201" s="11"/>
      <c r="P201" s="12"/>
      <c r="Q201" s="13"/>
      <c r="S201" s="11"/>
      <c r="T201" s="12"/>
      <c r="U201" s="13"/>
      <c r="W201" s="11"/>
      <c r="X201" s="12"/>
      <c r="AA201" s="7"/>
      <c r="AE201" s="7"/>
      <c r="AM201" s="157"/>
      <c r="AU201" s="157"/>
    </row>
    <row r="202" spans="1:47" x14ac:dyDescent="0.3">
      <c r="A202" s="10" t="s">
        <v>21</v>
      </c>
      <c r="B202" s="7">
        <v>414</v>
      </c>
      <c r="C202" s="12">
        <v>18733.725490196077</v>
      </c>
      <c r="E202" s="10" t="s">
        <v>21</v>
      </c>
      <c r="F202" s="7">
        <v>718</v>
      </c>
      <c r="G202" s="12">
        <v>32716.355407209616</v>
      </c>
      <c r="I202" s="10" t="s">
        <v>21</v>
      </c>
      <c r="J202" s="7">
        <v>496</v>
      </c>
      <c r="K202" s="12">
        <v>23835.855072463768</v>
      </c>
      <c r="M202" s="10" t="s">
        <v>21</v>
      </c>
      <c r="N202" s="7">
        <v>603</v>
      </c>
      <c r="O202" s="12">
        <v>29737.625806451611</v>
      </c>
      <c r="Q202" s="10" t="s">
        <v>21</v>
      </c>
      <c r="R202" s="7">
        <v>502</v>
      </c>
      <c r="S202" s="12">
        <v>23616.139903069467</v>
      </c>
      <c r="U202" s="10" t="s">
        <v>21</v>
      </c>
      <c r="V202" s="7">
        <v>544</v>
      </c>
      <c r="W202" s="12">
        <v>27368.446121593293</v>
      </c>
      <c r="Y202" s="10" t="s">
        <v>21</v>
      </c>
      <c r="Z202" s="7">
        <v>926</v>
      </c>
      <c r="AA202" s="12">
        <v>44706.042672413801</v>
      </c>
      <c r="AC202" s="10" t="s">
        <v>21</v>
      </c>
      <c r="AD202" s="7">
        <v>894</v>
      </c>
      <c r="AE202" s="12">
        <v>42840.048289738428</v>
      </c>
      <c r="AG202" s="10" t="s">
        <v>21</v>
      </c>
      <c r="AH202" s="7">
        <v>675</v>
      </c>
      <c r="AI202" s="129">
        <v>32337.360000000001</v>
      </c>
      <c r="AK202" s="128" t="s">
        <v>21</v>
      </c>
      <c r="AL202" s="157">
        <v>573</v>
      </c>
      <c r="AM202" s="129">
        <v>29296.63275590551</v>
      </c>
      <c r="AO202" s="128" t="s">
        <v>21</v>
      </c>
      <c r="AP202" s="157">
        <v>751</v>
      </c>
      <c r="AQ202" s="129">
        <v>35705.440413793105</v>
      </c>
      <c r="AS202" s="128" t="s">
        <v>21</v>
      </c>
      <c r="AT202" s="157">
        <v>839</v>
      </c>
      <c r="AU202" s="129">
        <v>39622.188591549289</v>
      </c>
    </row>
    <row r="203" spans="1:47" x14ac:dyDescent="0.3">
      <c r="A203" s="10" t="s">
        <v>12</v>
      </c>
      <c r="B203" s="7">
        <v>459</v>
      </c>
      <c r="C203" s="12">
        <v>20770</v>
      </c>
      <c r="E203" s="10" t="s">
        <v>12</v>
      </c>
      <c r="F203" s="7">
        <v>749</v>
      </c>
      <c r="G203" s="12">
        <v>34128.9</v>
      </c>
      <c r="I203" s="10" t="s">
        <v>12</v>
      </c>
      <c r="J203" s="7">
        <v>552</v>
      </c>
      <c r="K203" s="12">
        <v>26527</v>
      </c>
      <c r="M203" s="10" t="s">
        <v>12</v>
      </c>
      <c r="N203" s="7">
        <v>465</v>
      </c>
      <c r="O203" s="12">
        <v>22932</v>
      </c>
      <c r="Q203" s="10" t="s">
        <v>12</v>
      </c>
      <c r="R203" s="7">
        <v>619</v>
      </c>
      <c r="S203" s="12">
        <v>29120.3</v>
      </c>
      <c r="U203" s="10" t="s">
        <v>12</v>
      </c>
      <c r="V203" s="7">
        <v>477</v>
      </c>
      <c r="W203" s="12">
        <v>23997.7</v>
      </c>
      <c r="Y203" s="10" t="s">
        <v>12</v>
      </c>
      <c r="Z203" s="7">
        <v>928</v>
      </c>
      <c r="AA203" s="12">
        <v>44802.600000000006</v>
      </c>
      <c r="AC203" s="10" t="s">
        <v>12</v>
      </c>
      <c r="AD203" s="7">
        <v>994</v>
      </c>
      <c r="AE203" s="12">
        <v>47632</v>
      </c>
      <c r="AG203" s="10" t="s">
        <v>12</v>
      </c>
      <c r="AH203" s="7">
        <v>625</v>
      </c>
      <c r="AI203" s="129">
        <v>29942</v>
      </c>
      <c r="AK203" s="128" t="s">
        <v>12</v>
      </c>
      <c r="AL203" s="157">
        <v>635</v>
      </c>
      <c r="AM203" s="129">
        <v>32466.6</v>
      </c>
      <c r="AO203" s="128" t="s">
        <v>12</v>
      </c>
      <c r="AP203" s="157">
        <v>725</v>
      </c>
      <c r="AQ203" s="129">
        <v>34469.300000000003</v>
      </c>
      <c r="AS203" s="128" t="s">
        <v>12</v>
      </c>
      <c r="AT203" s="157">
        <v>710</v>
      </c>
      <c r="AU203" s="129">
        <v>33530.099999999991</v>
      </c>
    </row>
    <row r="204" spans="1:47" x14ac:dyDescent="0.3">
      <c r="A204" s="10" t="s">
        <v>22</v>
      </c>
      <c r="B204" s="7">
        <v>93.483870967741936</v>
      </c>
      <c r="C204" s="15">
        <v>45.250544662309366</v>
      </c>
      <c r="E204" s="10" t="s">
        <v>22</v>
      </c>
      <c r="F204" s="7">
        <v>173.31034482758619</v>
      </c>
      <c r="G204" s="15">
        <v>45.565954606141524</v>
      </c>
      <c r="I204" s="10" t="s">
        <v>22</v>
      </c>
      <c r="J204" s="7">
        <v>112</v>
      </c>
      <c r="K204" s="15">
        <v>48.056159420289852</v>
      </c>
      <c r="M204" s="10" t="s">
        <v>22</v>
      </c>
      <c r="N204" s="7">
        <v>140.70000000000002</v>
      </c>
      <c r="O204" s="15">
        <v>49.316129032258061</v>
      </c>
      <c r="Q204" s="10" t="s">
        <v>22</v>
      </c>
      <c r="R204" s="7">
        <v>113.35483870967741</v>
      </c>
      <c r="S204" s="15">
        <v>47.044103392568658</v>
      </c>
      <c r="U204" s="10" t="s">
        <v>22</v>
      </c>
      <c r="V204" s="7">
        <v>126.93333333333334</v>
      </c>
      <c r="W204" s="15">
        <v>50.309643605870022</v>
      </c>
      <c r="Y204" s="10" t="s">
        <v>22</v>
      </c>
      <c r="Z204" s="7">
        <v>209.09677419354838</v>
      </c>
      <c r="AA204" s="15">
        <v>48.278663793103455</v>
      </c>
      <c r="AC204" s="10" t="s">
        <v>22</v>
      </c>
      <c r="AD204" s="7">
        <v>201.87096774193546</v>
      </c>
      <c r="AE204" s="15">
        <v>47.919517102615693</v>
      </c>
      <c r="AG204" s="10" t="s">
        <v>22</v>
      </c>
      <c r="AH204" s="7">
        <v>157.5</v>
      </c>
      <c r="AI204" s="127">
        <v>47.907200000000003</v>
      </c>
      <c r="AK204" s="128" t="s">
        <v>22</v>
      </c>
      <c r="AL204" s="157">
        <v>129.38709677419354</v>
      </c>
      <c r="AM204" s="127">
        <v>51.128503937007871</v>
      </c>
      <c r="AO204" s="128" t="s">
        <v>22</v>
      </c>
      <c r="AP204" s="157">
        <v>175.23333333333335</v>
      </c>
      <c r="AQ204" s="127">
        <v>47.543862068965524</v>
      </c>
      <c r="AS204" s="128" t="s">
        <v>22</v>
      </c>
      <c r="AT204" s="157">
        <v>189.45161290322579</v>
      </c>
      <c r="AU204" s="127">
        <v>47.225492957746468</v>
      </c>
    </row>
    <row r="205" spans="1:47" x14ac:dyDescent="0.3">
      <c r="B205" s="11">
        <v>392</v>
      </c>
      <c r="F205" s="11">
        <v>720</v>
      </c>
      <c r="J205" s="11">
        <v>508</v>
      </c>
      <c r="N205" s="11">
        <v>624</v>
      </c>
      <c r="R205" s="11">
        <v>474</v>
      </c>
      <c r="V205" s="11">
        <v>565</v>
      </c>
      <c r="Z205" s="11">
        <v>925</v>
      </c>
      <c r="AD205" s="11">
        <v>877</v>
      </c>
      <c r="AE205" s="12">
        <v>5085</v>
      </c>
      <c r="AH205" s="11">
        <v>694</v>
      </c>
      <c r="AL205" s="126">
        <v>558</v>
      </c>
      <c r="AP205" s="126">
        <v>750</v>
      </c>
      <c r="AT205" s="126">
        <v>877</v>
      </c>
    </row>
    <row r="206" spans="1:47" x14ac:dyDescent="0.3">
      <c r="AQ206" s="129">
        <v>47.95410970691669</v>
      </c>
      <c r="AT206" s="126">
        <v>7935</v>
      </c>
      <c r="AU206" s="129">
        <v>380515.86052438396</v>
      </c>
    </row>
    <row r="207" spans="1:47" x14ac:dyDescent="0.3">
      <c r="AQ207" s="129">
        <v>47.91112370874275</v>
      </c>
      <c r="AT207" s="126">
        <v>7938</v>
      </c>
      <c r="AU207" s="129">
        <v>380318.49999999994</v>
      </c>
    </row>
    <row r="212" spans="25:47" x14ac:dyDescent="0.3">
      <c r="Y212" s="10">
        <v>42186</v>
      </c>
      <c r="Z212" s="11" t="s">
        <v>6</v>
      </c>
      <c r="AA212" s="12">
        <v>16</v>
      </c>
      <c r="AC212" s="10">
        <v>42217</v>
      </c>
      <c r="AD212" s="11" t="s">
        <v>7</v>
      </c>
      <c r="AE212" s="12">
        <v>20</v>
      </c>
      <c r="AG212" s="10">
        <v>42248</v>
      </c>
      <c r="AH212" s="11" t="s">
        <v>3</v>
      </c>
      <c r="AI212" s="129">
        <v>11</v>
      </c>
      <c r="AK212" s="128">
        <v>42278</v>
      </c>
      <c r="AL212" s="126" t="s">
        <v>8</v>
      </c>
      <c r="AM212" s="129">
        <v>15</v>
      </c>
      <c r="AO212" s="128">
        <v>42309</v>
      </c>
      <c r="AP212" s="126" t="s">
        <v>9</v>
      </c>
      <c r="AQ212" s="129">
        <v>10</v>
      </c>
      <c r="AS212" s="128">
        <v>42339</v>
      </c>
      <c r="AT212" s="126" t="s">
        <v>3</v>
      </c>
      <c r="AU212" s="129">
        <v>6</v>
      </c>
    </row>
    <row r="213" spans="25:47" x14ac:dyDescent="0.3">
      <c r="Y213" s="10">
        <v>42187</v>
      </c>
      <c r="Z213" s="11" t="s">
        <v>8</v>
      </c>
      <c r="AA213" s="12">
        <v>23</v>
      </c>
      <c r="AC213" s="10">
        <v>42218</v>
      </c>
      <c r="AD213" s="11" t="s">
        <v>9</v>
      </c>
      <c r="AE213" s="12">
        <v>16</v>
      </c>
      <c r="AG213" s="10">
        <v>42249</v>
      </c>
      <c r="AH213" s="11" t="s">
        <v>6</v>
      </c>
      <c r="AI213" s="129">
        <v>9</v>
      </c>
      <c r="AK213" s="128">
        <v>42279</v>
      </c>
      <c r="AL213" s="126" t="s">
        <v>4</v>
      </c>
      <c r="AM213" s="129">
        <v>22</v>
      </c>
      <c r="AO213" s="128">
        <v>42310</v>
      </c>
      <c r="AP213" s="126" t="s">
        <v>5</v>
      </c>
      <c r="AQ213" s="129">
        <v>12</v>
      </c>
      <c r="AS213" s="128">
        <v>42340</v>
      </c>
      <c r="AT213" s="126" t="s">
        <v>6</v>
      </c>
      <c r="AU213" s="129">
        <v>9</v>
      </c>
    </row>
    <row r="214" spans="25:47" x14ac:dyDescent="0.3">
      <c r="Y214" s="10">
        <v>42188</v>
      </c>
      <c r="Z214" s="11" t="s">
        <v>4</v>
      </c>
      <c r="AA214" s="12">
        <v>37</v>
      </c>
      <c r="AC214" s="10">
        <v>42219</v>
      </c>
      <c r="AD214" s="11" t="s">
        <v>5</v>
      </c>
      <c r="AE214" s="12">
        <v>9</v>
      </c>
      <c r="AG214" s="10">
        <v>42250</v>
      </c>
      <c r="AH214" s="11" t="s">
        <v>8</v>
      </c>
      <c r="AI214" s="129">
        <v>12</v>
      </c>
      <c r="AK214" s="128">
        <v>42280</v>
      </c>
      <c r="AL214" s="126" t="s">
        <v>7</v>
      </c>
      <c r="AM214" s="129">
        <v>20</v>
      </c>
      <c r="AO214" s="128">
        <v>42311</v>
      </c>
      <c r="AP214" s="126" t="s">
        <v>3</v>
      </c>
      <c r="AQ214" s="129">
        <v>13</v>
      </c>
      <c r="AS214" s="128">
        <v>42341</v>
      </c>
      <c r="AT214" s="126" t="s">
        <v>8</v>
      </c>
      <c r="AU214" s="129">
        <v>9</v>
      </c>
    </row>
    <row r="215" spans="25:47" x14ac:dyDescent="0.3">
      <c r="Y215" s="10">
        <v>42189</v>
      </c>
      <c r="Z215" s="11" t="s">
        <v>7</v>
      </c>
      <c r="AA215" s="12">
        <v>36</v>
      </c>
      <c r="AC215" s="10">
        <v>42220</v>
      </c>
      <c r="AD215" s="11" t="s">
        <v>3</v>
      </c>
      <c r="AE215" s="12">
        <v>7</v>
      </c>
      <c r="AG215" s="10">
        <v>42251</v>
      </c>
      <c r="AH215" s="11" t="s">
        <v>4</v>
      </c>
      <c r="AI215" s="129">
        <v>19</v>
      </c>
      <c r="AK215" s="128">
        <v>42281</v>
      </c>
      <c r="AL215" s="126" t="s">
        <v>9</v>
      </c>
      <c r="AM215" s="129">
        <v>11</v>
      </c>
      <c r="AO215" s="128">
        <v>42312</v>
      </c>
      <c r="AP215" s="126" t="s">
        <v>6</v>
      </c>
      <c r="AQ215" s="129">
        <v>15</v>
      </c>
      <c r="AS215" s="128">
        <v>42342</v>
      </c>
      <c r="AT215" s="126" t="s">
        <v>4</v>
      </c>
      <c r="AU215" s="129">
        <v>16</v>
      </c>
    </row>
    <row r="216" spans="25:47" x14ac:dyDescent="0.3">
      <c r="Y216" s="10">
        <v>42190</v>
      </c>
      <c r="Z216" s="11" t="s">
        <v>9</v>
      </c>
      <c r="AA216" s="12">
        <v>22</v>
      </c>
      <c r="AC216" s="10">
        <v>42221</v>
      </c>
      <c r="AD216" s="11" t="s">
        <v>6</v>
      </c>
      <c r="AE216" s="12">
        <v>11</v>
      </c>
      <c r="AG216" s="10">
        <v>42252</v>
      </c>
      <c r="AH216" s="11" t="s">
        <v>7</v>
      </c>
      <c r="AI216" s="129">
        <v>25</v>
      </c>
      <c r="AK216" s="128">
        <v>42282</v>
      </c>
      <c r="AL216" s="126" t="s">
        <v>5</v>
      </c>
      <c r="AM216" s="129">
        <v>8</v>
      </c>
      <c r="AO216" s="128">
        <v>42313</v>
      </c>
      <c r="AP216" s="126" t="s">
        <v>8</v>
      </c>
      <c r="AQ216" s="129">
        <v>16</v>
      </c>
      <c r="AS216" s="128">
        <v>42343</v>
      </c>
      <c r="AT216" s="126" t="s">
        <v>7</v>
      </c>
      <c r="AU216" s="129">
        <v>15</v>
      </c>
    </row>
    <row r="217" spans="25:47" x14ac:dyDescent="0.3">
      <c r="Y217" s="10">
        <v>42191</v>
      </c>
      <c r="Z217" s="11" t="s">
        <v>5</v>
      </c>
      <c r="AA217" s="12">
        <v>13</v>
      </c>
      <c r="AC217" s="10">
        <v>42222</v>
      </c>
      <c r="AD217" s="11" t="s">
        <v>8</v>
      </c>
      <c r="AE217" s="12">
        <v>14</v>
      </c>
      <c r="AG217" s="10">
        <v>42253</v>
      </c>
      <c r="AH217" s="11" t="s">
        <v>9</v>
      </c>
      <c r="AI217" s="129">
        <v>25</v>
      </c>
      <c r="AK217" s="128">
        <v>42283</v>
      </c>
      <c r="AL217" s="126" t="s">
        <v>3</v>
      </c>
      <c r="AM217" s="129">
        <v>8</v>
      </c>
      <c r="AO217" s="128">
        <v>42314</v>
      </c>
      <c r="AP217" s="126" t="s">
        <v>4</v>
      </c>
      <c r="AQ217" s="129">
        <v>22</v>
      </c>
      <c r="AS217" s="128">
        <v>42344</v>
      </c>
      <c r="AT217" s="126" t="s">
        <v>9</v>
      </c>
      <c r="AU217" s="129">
        <v>11</v>
      </c>
    </row>
    <row r="218" spans="25:47" x14ac:dyDescent="0.3">
      <c r="Y218" s="10">
        <v>42192</v>
      </c>
      <c r="Z218" s="11" t="s">
        <v>3</v>
      </c>
      <c r="AA218" s="12">
        <v>10</v>
      </c>
      <c r="AC218" s="10">
        <v>42223</v>
      </c>
      <c r="AD218" s="11" t="s">
        <v>4</v>
      </c>
      <c r="AE218" s="12">
        <v>21</v>
      </c>
      <c r="AG218" s="10">
        <v>42254</v>
      </c>
      <c r="AH218" s="11" t="s">
        <v>5</v>
      </c>
      <c r="AI218" s="129">
        <v>7</v>
      </c>
      <c r="AK218" s="128">
        <v>42284</v>
      </c>
      <c r="AL218" s="126" t="s">
        <v>6</v>
      </c>
      <c r="AM218" s="129">
        <v>10</v>
      </c>
      <c r="AO218" s="128">
        <v>42315</v>
      </c>
      <c r="AP218" s="126" t="s">
        <v>7</v>
      </c>
      <c r="AQ218" s="129">
        <v>31</v>
      </c>
      <c r="AS218" s="128">
        <v>42345</v>
      </c>
      <c r="AT218" s="126" t="s">
        <v>5</v>
      </c>
      <c r="AU218" s="129">
        <v>6</v>
      </c>
    </row>
    <row r="219" spans="25:47" x14ac:dyDescent="0.3">
      <c r="Y219" s="10">
        <v>42193</v>
      </c>
      <c r="Z219" s="11" t="s">
        <v>6</v>
      </c>
      <c r="AA219" s="12">
        <v>9</v>
      </c>
      <c r="AC219" s="10">
        <v>42224</v>
      </c>
      <c r="AD219" s="11" t="s">
        <v>7</v>
      </c>
      <c r="AE219" s="12">
        <v>31</v>
      </c>
      <c r="AG219" s="10">
        <v>42255</v>
      </c>
      <c r="AH219" s="11" t="s">
        <v>3</v>
      </c>
      <c r="AI219" s="129">
        <v>7</v>
      </c>
      <c r="AK219" s="128">
        <v>42285</v>
      </c>
      <c r="AL219" s="126" t="s">
        <v>8</v>
      </c>
      <c r="AM219" s="129">
        <v>6</v>
      </c>
      <c r="AO219" s="128">
        <v>42316</v>
      </c>
      <c r="AP219" s="126" t="s">
        <v>9</v>
      </c>
      <c r="AQ219" s="129">
        <v>15</v>
      </c>
      <c r="AS219" s="128">
        <v>42346</v>
      </c>
      <c r="AT219" s="126" t="s">
        <v>3</v>
      </c>
      <c r="AU219" s="129">
        <v>7</v>
      </c>
    </row>
    <row r="220" spans="25:47" x14ac:dyDescent="0.3">
      <c r="Y220" s="10">
        <v>42194</v>
      </c>
      <c r="Z220" s="11" t="s">
        <v>8</v>
      </c>
      <c r="AA220" s="12">
        <v>12</v>
      </c>
      <c r="AC220" s="10">
        <v>42225</v>
      </c>
      <c r="AD220" s="11" t="s">
        <v>9</v>
      </c>
      <c r="AE220" s="12">
        <v>22</v>
      </c>
      <c r="AG220" s="10">
        <v>42256</v>
      </c>
      <c r="AH220" s="11" t="s">
        <v>6</v>
      </c>
      <c r="AI220" s="129">
        <v>9</v>
      </c>
      <c r="AK220" s="128">
        <v>42286</v>
      </c>
      <c r="AL220" s="126" t="s">
        <v>4</v>
      </c>
      <c r="AM220" s="129">
        <v>20</v>
      </c>
      <c r="AO220" s="128">
        <v>42317</v>
      </c>
      <c r="AP220" s="126" t="s">
        <v>5</v>
      </c>
      <c r="AQ220" s="129">
        <v>11</v>
      </c>
      <c r="AS220" s="128">
        <v>42347</v>
      </c>
      <c r="AT220" s="126" t="s">
        <v>6</v>
      </c>
      <c r="AU220" s="129">
        <v>10</v>
      </c>
    </row>
    <row r="221" spans="25:47" x14ac:dyDescent="0.3">
      <c r="Y221" s="10">
        <v>42195</v>
      </c>
      <c r="Z221" s="11" t="s">
        <v>4</v>
      </c>
      <c r="AA221" s="12">
        <v>19</v>
      </c>
      <c r="AC221" s="10">
        <v>42226</v>
      </c>
      <c r="AD221" s="11" t="s">
        <v>5</v>
      </c>
      <c r="AE221" s="12">
        <v>9</v>
      </c>
      <c r="AG221" s="10">
        <v>42257</v>
      </c>
      <c r="AH221" s="11" t="s">
        <v>8</v>
      </c>
      <c r="AI221" s="129">
        <v>9</v>
      </c>
      <c r="AK221" s="128">
        <v>42287</v>
      </c>
      <c r="AL221" s="126" t="s">
        <v>7</v>
      </c>
      <c r="AM221" s="129">
        <v>23</v>
      </c>
      <c r="AO221" s="128">
        <v>42318</v>
      </c>
      <c r="AP221" s="126" t="s">
        <v>3</v>
      </c>
      <c r="AQ221" s="129">
        <v>9</v>
      </c>
      <c r="AS221" s="128">
        <v>42348</v>
      </c>
      <c r="AT221" s="126" t="s">
        <v>8</v>
      </c>
      <c r="AU221" s="129">
        <v>9</v>
      </c>
    </row>
    <row r="222" spans="25:47" x14ac:dyDescent="0.3">
      <c r="Y222" s="10">
        <v>42196</v>
      </c>
      <c r="Z222" s="11" t="s">
        <v>7</v>
      </c>
      <c r="AA222" s="12">
        <v>23</v>
      </c>
      <c r="AC222" s="10">
        <v>42227</v>
      </c>
      <c r="AD222" s="11" t="s">
        <v>3</v>
      </c>
      <c r="AE222" s="12">
        <v>8</v>
      </c>
      <c r="AG222" s="10">
        <v>42258</v>
      </c>
      <c r="AH222" s="11" t="s">
        <v>4</v>
      </c>
      <c r="AI222" s="129">
        <v>13</v>
      </c>
      <c r="AK222" s="128">
        <v>42288</v>
      </c>
      <c r="AL222" s="126" t="s">
        <v>9</v>
      </c>
      <c r="AM222" s="129">
        <v>18</v>
      </c>
      <c r="AO222" s="128">
        <v>42319</v>
      </c>
      <c r="AP222" s="126" t="s">
        <v>6</v>
      </c>
      <c r="AQ222" s="129">
        <v>6</v>
      </c>
      <c r="AS222" s="128">
        <v>42349</v>
      </c>
      <c r="AT222" s="126" t="s">
        <v>4</v>
      </c>
      <c r="AU222" s="129">
        <v>12</v>
      </c>
    </row>
    <row r="223" spans="25:47" x14ac:dyDescent="0.3">
      <c r="Y223" s="10">
        <v>42197</v>
      </c>
      <c r="Z223" s="11" t="s">
        <v>9</v>
      </c>
      <c r="AA223" s="12">
        <v>19</v>
      </c>
      <c r="AC223" s="10">
        <v>42228</v>
      </c>
      <c r="AD223" s="11" t="s">
        <v>6</v>
      </c>
      <c r="AE223" s="12">
        <v>10</v>
      </c>
      <c r="AG223" s="10">
        <v>42259</v>
      </c>
      <c r="AH223" s="11" t="s">
        <v>7</v>
      </c>
      <c r="AI223" s="129">
        <v>18</v>
      </c>
      <c r="AK223" s="128">
        <v>42289</v>
      </c>
      <c r="AL223" s="126" t="s">
        <v>5</v>
      </c>
      <c r="AM223" s="129">
        <v>9</v>
      </c>
      <c r="AO223" s="128">
        <v>42320</v>
      </c>
      <c r="AP223" s="126" t="s">
        <v>8</v>
      </c>
      <c r="AQ223" s="129">
        <v>14</v>
      </c>
      <c r="AS223" s="128">
        <v>42350</v>
      </c>
      <c r="AT223" s="126" t="s">
        <v>7</v>
      </c>
      <c r="AU223" s="129">
        <v>18</v>
      </c>
    </row>
    <row r="224" spans="25:47" x14ac:dyDescent="0.3">
      <c r="Y224" s="10">
        <v>42198</v>
      </c>
      <c r="Z224" s="11" t="s">
        <v>5</v>
      </c>
      <c r="AA224" s="12">
        <v>14</v>
      </c>
      <c r="AC224" s="10">
        <v>42229</v>
      </c>
      <c r="AD224" s="11" t="s">
        <v>8</v>
      </c>
      <c r="AE224" s="12">
        <v>14</v>
      </c>
      <c r="AG224" s="10">
        <v>42260</v>
      </c>
      <c r="AH224" s="11" t="s">
        <v>9</v>
      </c>
      <c r="AI224" s="129">
        <v>8</v>
      </c>
      <c r="AK224" s="128">
        <v>42290</v>
      </c>
      <c r="AL224" s="126" t="s">
        <v>3</v>
      </c>
      <c r="AM224" s="129">
        <v>9</v>
      </c>
      <c r="AO224" s="128">
        <v>42321</v>
      </c>
      <c r="AP224" s="126" t="s">
        <v>4</v>
      </c>
      <c r="AQ224" s="129">
        <v>20</v>
      </c>
      <c r="AS224" s="128">
        <v>42351</v>
      </c>
      <c r="AT224" s="126" t="s">
        <v>9</v>
      </c>
      <c r="AU224" s="129">
        <v>6</v>
      </c>
    </row>
    <row r="225" spans="25:47" x14ac:dyDescent="0.3">
      <c r="Y225" s="10">
        <v>42199</v>
      </c>
      <c r="Z225" s="11" t="s">
        <v>3</v>
      </c>
      <c r="AA225" s="12">
        <v>15</v>
      </c>
      <c r="AC225" s="10">
        <v>42230</v>
      </c>
      <c r="AD225" s="11" t="s">
        <v>4</v>
      </c>
      <c r="AE225" s="12">
        <v>27</v>
      </c>
      <c r="AG225" s="10">
        <v>42261</v>
      </c>
      <c r="AH225" s="11" t="s">
        <v>5</v>
      </c>
      <c r="AI225" s="129">
        <v>6</v>
      </c>
      <c r="AK225" s="128">
        <v>42291</v>
      </c>
      <c r="AL225" s="126" t="s">
        <v>6</v>
      </c>
      <c r="AM225" s="129">
        <v>10</v>
      </c>
      <c r="AO225" s="128">
        <v>42322</v>
      </c>
      <c r="AP225" s="126" t="s">
        <v>7</v>
      </c>
      <c r="AQ225" s="129">
        <v>17</v>
      </c>
      <c r="AS225" s="128">
        <v>42352</v>
      </c>
      <c r="AT225" s="126" t="s">
        <v>5</v>
      </c>
      <c r="AU225" s="129">
        <v>8</v>
      </c>
    </row>
    <row r="226" spans="25:47" x14ac:dyDescent="0.3">
      <c r="Y226" s="10">
        <v>42200</v>
      </c>
      <c r="Z226" s="11" t="s">
        <v>6</v>
      </c>
      <c r="AA226" s="12">
        <v>14</v>
      </c>
      <c r="AC226" s="10">
        <v>42231</v>
      </c>
      <c r="AD226" s="11" t="s">
        <v>7</v>
      </c>
      <c r="AE226" s="12">
        <v>35</v>
      </c>
      <c r="AG226" s="10">
        <v>42262</v>
      </c>
      <c r="AH226" s="11" t="s">
        <v>3</v>
      </c>
      <c r="AI226" s="129">
        <v>4</v>
      </c>
      <c r="AK226" s="128">
        <v>42292</v>
      </c>
      <c r="AL226" s="126" t="s">
        <v>8</v>
      </c>
      <c r="AM226" s="129">
        <v>13</v>
      </c>
      <c r="AO226" s="128">
        <v>42323</v>
      </c>
      <c r="AP226" s="126" t="s">
        <v>9</v>
      </c>
      <c r="AQ226" s="129">
        <v>12</v>
      </c>
      <c r="AS226" s="128">
        <v>42353</v>
      </c>
      <c r="AT226" s="126" t="s">
        <v>3</v>
      </c>
      <c r="AU226" s="129">
        <v>6</v>
      </c>
    </row>
    <row r="227" spans="25:47" x14ac:dyDescent="0.3">
      <c r="Y227" s="10">
        <v>42201</v>
      </c>
      <c r="Z227" s="11" t="s">
        <v>8</v>
      </c>
      <c r="AA227" s="12">
        <v>12</v>
      </c>
      <c r="AC227" s="10">
        <v>42232</v>
      </c>
      <c r="AD227" s="11" t="s">
        <v>9</v>
      </c>
      <c r="AE227" s="12">
        <v>25</v>
      </c>
      <c r="AG227" s="10">
        <v>42263</v>
      </c>
      <c r="AH227" s="11" t="s">
        <v>6</v>
      </c>
      <c r="AI227" s="129">
        <v>7</v>
      </c>
      <c r="AK227" s="128">
        <v>42293</v>
      </c>
      <c r="AL227" s="126" t="s">
        <v>4</v>
      </c>
      <c r="AM227" s="129">
        <v>19</v>
      </c>
      <c r="AO227" s="128">
        <v>42324</v>
      </c>
      <c r="AP227" s="126" t="s">
        <v>5</v>
      </c>
      <c r="AQ227" s="129">
        <v>6</v>
      </c>
      <c r="AS227" s="128">
        <v>42354</v>
      </c>
      <c r="AT227" s="126" t="s">
        <v>6</v>
      </c>
      <c r="AU227" s="129">
        <v>5</v>
      </c>
    </row>
    <row r="228" spans="25:47" x14ac:dyDescent="0.3">
      <c r="Y228" s="10">
        <v>42202</v>
      </c>
      <c r="Z228" s="11" t="s">
        <v>4</v>
      </c>
      <c r="AA228" s="12">
        <v>17</v>
      </c>
      <c r="AC228" s="10">
        <v>42233</v>
      </c>
      <c r="AD228" s="11" t="s">
        <v>5</v>
      </c>
      <c r="AE228" s="12">
        <v>14</v>
      </c>
      <c r="AG228" s="10">
        <v>42264</v>
      </c>
      <c r="AH228" s="11" t="s">
        <v>8</v>
      </c>
      <c r="AI228" s="129">
        <v>11</v>
      </c>
      <c r="AK228" s="128">
        <v>42294</v>
      </c>
      <c r="AL228" s="126" t="s">
        <v>7</v>
      </c>
      <c r="AM228" s="129">
        <v>25</v>
      </c>
      <c r="AO228" s="128">
        <v>42325</v>
      </c>
      <c r="AP228" s="126" t="s">
        <v>3</v>
      </c>
      <c r="AQ228" s="129">
        <v>9</v>
      </c>
      <c r="AS228" s="128">
        <v>42355</v>
      </c>
      <c r="AT228" s="126" t="s">
        <v>8</v>
      </c>
      <c r="AU228" s="129">
        <v>6</v>
      </c>
    </row>
    <row r="229" spans="25:47" x14ac:dyDescent="0.3">
      <c r="Y229" s="10">
        <v>42203</v>
      </c>
      <c r="Z229" s="11" t="s">
        <v>7</v>
      </c>
      <c r="AA229" s="12">
        <v>21</v>
      </c>
      <c r="AC229" s="10">
        <v>42234</v>
      </c>
      <c r="AD229" s="11" t="s">
        <v>3</v>
      </c>
      <c r="AE229" s="12">
        <v>13</v>
      </c>
      <c r="AG229" s="10">
        <v>42265</v>
      </c>
      <c r="AH229" s="11" t="s">
        <v>4</v>
      </c>
      <c r="AI229" s="129">
        <v>16</v>
      </c>
      <c r="AK229" s="128">
        <v>42295</v>
      </c>
      <c r="AL229" s="126" t="s">
        <v>9</v>
      </c>
      <c r="AM229" s="129">
        <v>11</v>
      </c>
      <c r="AO229" s="128">
        <v>42326</v>
      </c>
      <c r="AP229" s="126" t="s">
        <v>6</v>
      </c>
      <c r="AQ229" s="129">
        <v>6</v>
      </c>
      <c r="AS229" s="128">
        <v>42356</v>
      </c>
      <c r="AT229" s="126" t="s">
        <v>4</v>
      </c>
      <c r="AU229" s="129">
        <v>12</v>
      </c>
    </row>
    <row r="230" spans="25:47" x14ac:dyDescent="0.3">
      <c r="Y230" s="10">
        <v>42204</v>
      </c>
      <c r="Z230" s="11" t="s">
        <v>9</v>
      </c>
      <c r="AA230" s="12">
        <v>13</v>
      </c>
      <c r="AC230" s="10">
        <v>42235</v>
      </c>
      <c r="AD230" s="11" t="s">
        <v>6</v>
      </c>
      <c r="AE230" s="12">
        <v>17</v>
      </c>
      <c r="AG230" s="10">
        <v>42266</v>
      </c>
      <c r="AH230" s="11" t="s">
        <v>7</v>
      </c>
      <c r="AI230" s="129">
        <v>21</v>
      </c>
      <c r="AK230" s="128">
        <v>42296</v>
      </c>
      <c r="AL230" s="126" t="s">
        <v>5</v>
      </c>
      <c r="AM230" s="129">
        <v>10</v>
      </c>
      <c r="AO230" s="128">
        <v>42327</v>
      </c>
      <c r="AP230" s="126" t="s">
        <v>8</v>
      </c>
      <c r="AQ230" s="129">
        <v>5</v>
      </c>
      <c r="AS230" s="128">
        <v>42357</v>
      </c>
      <c r="AT230" s="126" t="s">
        <v>7</v>
      </c>
      <c r="AU230" s="129">
        <v>13</v>
      </c>
    </row>
    <row r="231" spans="25:47" x14ac:dyDescent="0.3">
      <c r="Y231" s="10">
        <v>42205</v>
      </c>
      <c r="Z231" s="11" t="s">
        <v>5</v>
      </c>
      <c r="AA231" s="12">
        <v>9</v>
      </c>
      <c r="AC231" s="10">
        <v>42236</v>
      </c>
      <c r="AD231" s="11" t="s">
        <v>8</v>
      </c>
      <c r="AE231" s="12">
        <v>21</v>
      </c>
      <c r="AG231" s="10">
        <v>42267</v>
      </c>
      <c r="AH231" s="11" t="s">
        <v>9</v>
      </c>
      <c r="AI231" s="129">
        <v>11</v>
      </c>
      <c r="AK231" s="128">
        <v>42297</v>
      </c>
      <c r="AL231" s="126" t="s">
        <v>3</v>
      </c>
      <c r="AM231" s="129">
        <v>11</v>
      </c>
      <c r="AO231" s="128">
        <v>42328</v>
      </c>
      <c r="AP231" s="126" t="s">
        <v>4</v>
      </c>
      <c r="AQ231" s="129">
        <v>14</v>
      </c>
      <c r="AS231" s="128">
        <v>42358</v>
      </c>
      <c r="AT231" s="126" t="s">
        <v>9</v>
      </c>
      <c r="AU231" s="129">
        <v>12</v>
      </c>
    </row>
    <row r="232" spans="25:47" x14ac:dyDescent="0.3">
      <c r="Y232" s="10">
        <v>42206</v>
      </c>
      <c r="Z232" s="11" t="s">
        <v>3</v>
      </c>
      <c r="AA232" s="12">
        <v>8</v>
      </c>
      <c r="AC232" s="10">
        <v>42237</v>
      </c>
      <c r="AD232" s="11" t="s">
        <v>4</v>
      </c>
      <c r="AE232" s="12">
        <v>24</v>
      </c>
      <c r="AG232" s="10">
        <v>42268</v>
      </c>
      <c r="AH232" s="11" t="s">
        <v>5</v>
      </c>
      <c r="AI232" s="129">
        <v>8</v>
      </c>
      <c r="AK232" s="128">
        <v>42298</v>
      </c>
      <c r="AL232" s="126" t="s">
        <v>6</v>
      </c>
      <c r="AM232" s="129">
        <v>12</v>
      </c>
      <c r="AO232" s="128">
        <v>42329</v>
      </c>
      <c r="AP232" s="126" t="s">
        <v>7</v>
      </c>
      <c r="AQ232" s="129">
        <v>17</v>
      </c>
      <c r="AS232" s="128">
        <v>42359</v>
      </c>
      <c r="AT232" s="126" t="s">
        <v>5</v>
      </c>
      <c r="AU232" s="129">
        <v>14</v>
      </c>
    </row>
    <row r="233" spans="25:47" x14ac:dyDescent="0.3">
      <c r="Y233" s="10">
        <v>42207</v>
      </c>
      <c r="Z233" s="11" t="s">
        <v>6</v>
      </c>
      <c r="AA233" s="12">
        <v>9</v>
      </c>
      <c r="AC233" s="10">
        <v>42238</v>
      </c>
      <c r="AD233" s="11" t="s">
        <v>7</v>
      </c>
      <c r="AE233" s="12">
        <v>29</v>
      </c>
      <c r="AG233" s="10">
        <v>42269</v>
      </c>
      <c r="AH233" s="11" t="s">
        <v>3</v>
      </c>
      <c r="AI233" s="129">
        <v>9</v>
      </c>
      <c r="AK233" s="128">
        <v>42299</v>
      </c>
      <c r="AL233" s="126" t="s">
        <v>8</v>
      </c>
      <c r="AM233" s="129">
        <v>15</v>
      </c>
      <c r="AO233" s="128">
        <v>42330</v>
      </c>
      <c r="AP233" s="126" t="s">
        <v>9</v>
      </c>
      <c r="AQ233" s="129">
        <v>12</v>
      </c>
      <c r="AS233" s="128">
        <v>42360</v>
      </c>
      <c r="AT233" s="126" t="s">
        <v>3</v>
      </c>
      <c r="AU233" s="129">
        <v>18</v>
      </c>
    </row>
    <row r="234" spans="25:47" x14ac:dyDescent="0.3">
      <c r="Y234" s="10">
        <v>42208</v>
      </c>
      <c r="Z234" s="11" t="s">
        <v>8</v>
      </c>
      <c r="AA234" s="12">
        <v>7</v>
      </c>
      <c r="AC234" s="10">
        <v>42239</v>
      </c>
      <c r="AD234" s="11" t="s">
        <v>9</v>
      </c>
      <c r="AE234" s="12">
        <v>15</v>
      </c>
      <c r="AG234" s="10">
        <v>42270</v>
      </c>
      <c r="AH234" s="11" t="s">
        <v>6</v>
      </c>
      <c r="AI234" s="129">
        <v>10</v>
      </c>
      <c r="AK234" s="128">
        <v>42300</v>
      </c>
      <c r="AL234" s="126" t="s">
        <v>4</v>
      </c>
      <c r="AM234" s="129">
        <v>19</v>
      </c>
      <c r="AO234" s="128">
        <v>42331</v>
      </c>
      <c r="AP234" s="126" t="s">
        <v>5</v>
      </c>
      <c r="AQ234" s="129">
        <v>13</v>
      </c>
      <c r="AS234" s="128">
        <v>42361</v>
      </c>
      <c r="AT234" s="126" t="s">
        <v>6</v>
      </c>
      <c r="AU234" s="129">
        <v>21</v>
      </c>
    </row>
    <row r="235" spans="25:47" x14ac:dyDescent="0.3">
      <c r="Y235" s="10">
        <v>42209</v>
      </c>
      <c r="Z235" s="11" t="s">
        <v>4</v>
      </c>
      <c r="AA235" s="12">
        <v>17</v>
      </c>
      <c r="AC235" s="10">
        <v>42240</v>
      </c>
      <c r="AD235" s="11" t="s">
        <v>5</v>
      </c>
      <c r="AE235" s="12">
        <v>14</v>
      </c>
      <c r="AG235" s="10">
        <v>42271</v>
      </c>
      <c r="AH235" s="11" t="s">
        <v>8</v>
      </c>
      <c r="AI235" s="129">
        <v>13</v>
      </c>
      <c r="AK235" s="128">
        <v>42301</v>
      </c>
      <c r="AL235" s="126" t="s">
        <v>7</v>
      </c>
      <c r="AM235" s="129">
        <v>17</v>
      </c>
      <c r="AO235" s="128">
        <v>42332</v>
      </c>
      <c r="AP235" s="126" t="s">
        <v>3</v>
      </c>
      <c r="AQ235" s="129">
        <v>21</v>
      </c>
      <c r="AS235" s="128">
        <v>42362</v>
      </c>
      <c r="AT235" s="126" t="s">
        <v>8</v>
      </c>
      <c r="AU235" s="129">
        <v>26</v>
      </c>
    </row>
    <row r="236" spans="25:47" x14ac:dyDescent="0.3">
      <c r="Y236" s="10">
        <v>42210</v>
      </c>
      <c r="Z236" s="11" t="s">
        <v>7</v>
      </c>
      <c r="AA236" s="12">
        <v>18</v>
      </c>
      <c r="AC236" s="10">
        <v>42241</v>
      </c>
      <c r="AD236" s="11" t="s">
        <v>3</v>
      </c>
      <c r="AE236" s="12">
        <v>15</v>
      </c>
      <c r="AG236" s="10">
        <v>42272</v>
      </c>
      <c r="AH236" s="11" t="s">
        <v>4</v>
      </c>
      <c r="AI236" s="129">
        <v>16</v>
      </c>
      <c r="AK236" s="128">
        <v>42302</v>
      </c>
      <c r="AL236" s="126" t="s">
        <v>9</v>
      </c>
      <c r="AM236" s="129">
        <v>9</v>
      </c>
      <c r="AO236" s="128">
        <v>42333</v>
      </c>
      <c r="AP236" s="126" t="s">
        <v>6</v>
      </c>
      <c r="AQ236" s="129">
        <v>45</v>
      </c>
      <c r="AS236" s="128">
        <v>42363</v>
      </c>
      <c r="AT236" s="126" t="s">
        <v>4</v>
      </c>
      <c r="AU236" s="129">
        <v>26</v>
      </c>
    </row>
    <row r="237" spans="25:47" x14ac:dyDescent="0.3">
      <c r="Y237" s="10">
        <v>42211</v>
      </c>
      <c r="Z237" s="11" t="s">
        <v>9</v>
      </c>
      <c r="AA237" s="12">
        <v>13</v>
      </c>
      <c r="AC237" s="10">
        <v>42242</v>
      </c>
      <c r="AD237" s="11" t="s">
        <v>6</v>
      </c>
      <c r="AE237" s="12">
        <v>12</v>
      </c>
      <c r="AG237" s="10">
        <v>42273</v>
      </c>
      <c r="AH237" s="11" t="s">
        <v>7</v>
      </c>
      <c r="AI237" s="129">
        <v>16</v>
      </c>
      <c r="AK237" s="128">
        <v>42303</v>
      </c>
      <c r="AL237" s="126" t="s">
        <v>5</v>
      </c>
      <c r="AM237" s="129">
        <v>9</v>
      </c>
      <c r="AO237" s="128">
        <v>42334</v>
      </c>
      <c r="AP237" s="126" t="s">
        <v>8</v>
      </c>
      <c r="AQ237" s="129">
        <v>45</v>
      </c>
      <c r="AS237" s="128">
        <v>42364</v>
      </c>
      <c r="AT237" s="126" t="s">
        <v>7</v>
      </c>
      <c r="AU237" s="129">
        <v>25</v>
      </c>
    </row>
    <row r="238" spans="25:47" x14ac:dyDescent="0.3">
      <c r="Y238" s="10">
        <v>42212</v>
      </c>
      <c r="Z238" s="11" t="s">
        <v>5</v>
      </c>
      <c r="AA238" s="12">
        <v>7</v>
      </c>
      <c r="AC238" s="10">
        <v>42243</v>
      </c>
      <c r="AD238" s="11" t="s">
        <v>8</v>
      </c>
      <c r="AE238" s="12">
        <v>14</v>
      </c>
      <c r="AG238" s="10">
        <v>42274</v>
      </c>
      <c r="AH238" s="11" t="s">
        <v>9</v>
      </c>
      <c r="AI238" s="129">
        <v>9</v>
      </c>
      <c r="AK238" s="128">
        <v>42304</v>
      </c>
      <c r="AL238" s="126" t="s">
        <v>3</v>
      </c>
      <c r="AM238" s="129">
        <v>5</v>
      </c>
      <c r="AO238" s="128">
        <v>42335</v>
      </c>
      <c r="AP238" s="126" t="s">
        <v>4</v>
      </c>
      <c r="AQ238" s="129">
        <v>35</v>
      </c>
      <c r="AS238" s="128">
        <v>42365</v>
      </c>
      <c r="AT238" s="126" t="s">
        <v>9</v>
      </c>
      <c r="AU238" s="129">
        <v>34</v>
      </c>
    </row>
    <row r="239" spans="25:47" x14ac:dyDescent="0.3">
      <c r="Y239" s="10">
        <v>42213</v>
      </c>
      <c r="Z239" s="11" t="s">
        <v>3</v>
      </c>
      <c r="AA239" s="12">
        <v>8</v>
      </c>
      <c r="AC239" s="10">
        <v>42244</v>
      </c>
      <c r="AD239" s="11" t="s">
        <v>4</v>
      </c>
      <c r="AE239" s="12">
        <v>22</v>
      </c>
      <c r="AG239" s="10">
        <v>42275</v>
      </c>
      <c r="AH239" s="11" t="s">
        <v>5</v>
      </c>
      <c r="AI239" s="129">
        <v>6</v>
      </c>
      <c r="AK239" s="128">
        <v>42305</v>
      </c>
      <c r="AL239" s="126" t="s">
        <v>6</v>
      </c>
      <c r="AM239" s="129">
        <v>5</v>
      </c>
      <c r="AO239" s="128">
        <v>42336</v>
      </c>
      <c r="AP239" s="126" t="s">
        <v>7</v>
      </c>
      <c r="AQ239" s="129">
        <v>20</v>
      </c>
      <c r="AS239" s="128">
        <v>42366</v>
      </c>
      <c r="AT239" s="126" t="s">
        <v>5</v>
      </c>
      <c r="AU239" s="129">
        <v>33</v>
      </c>
    </row>
    <row r="240" spans="25:47" x14ac:dyDescent="0.3">
      <c r="Y240" s="10">
        <v>42214</v>
      </c>
      <c r="Z240" s="11" t="s">
        <v>6</v>
      </c>
      <c r="AA240" s="12">
        <v>11</v>
      </c>
      <c r="AC240" s="10">
        <v>42245</v>
      </c>
      <c r="AD240" s="11" t="s">
        <v>7</v>
      </c>
      <c r="AE240" s="12">
        <v>22</v>
      </c>
      <c r="AG240" s="10">
        <v>42276</v>
      </c>
      <c r="AH240" s="11" t="s">
        <v>3</v>
      </c>
      <c r="AI240" s="129">
        <v>7</v>
      </c>
      <c r="AK240" s="128">
        <v>42306</v>
      </c>
      <c r="AL240" s="126" t="s">
        <v>8</v>
      </c>
      <c r="AM240" s="129">
        <v>9</v>
      </c>
      <c r="AO240" s="128">
        <v>42337</v>
      </c>
      <c r="AP240" s="126" t="s">
        <v>9</v>
      </c>
      <c r="AQ240" s="129">
        <v>11</v>
      </c>
      <c r="AS240" s="128">
        <v>42367</v>
      </c>
      <c r="AT240" s="126" t="s">
        <v>3</v>
      </c>
      <c r="AU240" s="129">
        <v>28</v>
      </c>
    </row>
    <row r="241" spans="25:47" x14ac:dyDescent="0.3">
      <c r="Y241" s="10">
        <v>42215</v>
      </c>
      <c r="Z241" s="11" t="s">
        <v>8</v>
      </c>
      <c r="AA241" s="12">
        <v>13</v>
      </c>
      <c r="AC241" s="10">
        <v>42246</v>
      </c>
      <c r="AD241" s="11" t="s">
        <v>9</v>
      </c>
      <c r="AE241" s="12">
        <v>12</v>
      </c>
      <c r="AG241" s="10">
        <v>42277</v>
      </c>
      <c r="AH241" s="11" t="s">
        <v>6</v>
      </c>
      <c r="AI241" s="129">
        <v>8</v>
      </c>
      <c r="AK241" s="128">
        <v>42307</v>
      </c>
      <c r="AL241" s="126" t="s">
        <v>4</v>
      </c>
      <c r="AM241" s="129">
        <v>15</v>
      </c>
      <c r="AO241" s="128">
        <v>42338</v>
      </c>
      <c r="AP241" s="126" t="s">
        <v>5</v>
      </c>
      <c r="AQ241" s="129">
        <v>8</v>
      </c>
      <c r="AS241" s="128">
        <v>42368</v>
      </c>
      <c r="AT241" s="126" t="s">
        <v>6</v>
      </c>
      <c r="AU241" s="129">
        <v>25</v>
      </c>
    </row>
    <row r="242" spans="25:47" x14ac:dyDescent="0.3">
      <c r="Y242" s="10">
        <v>42216</v>
      </c>
      <c r="Z242" s="11" t="s">
        <v>4</v>
      </c>
      <c r="AA242" s="12">
        <v>20</v>
      </c>
      <c r="AC242" s="10">
        <v>42247</v>
      </c>
      <c r="AD242" s="11" t="s">
        <v>5</v>
      </c>
      <c r="AE242" s="12">
        <v>9</v>
      </c>
      <c r="AK242" s="128">
        <v>42308</v>
      </c>
      <c r="AL242" s="126" t="s">
        <v>7</v>
      </c>
      <c r="AM242" s="129">
        <v>19</v>
      </c>
      <c r="AS242" s="128">
        <v>42369</v>
      </c>
      <c r="AT242" s="126" t="s">
        <v>8</v>
      </c>
      <c r="AU242" s="129">
        <v>34</v>
      </c>
    </row>
    <row r="243" spans="25:47" x14ac:dyDescent="0.3">
      <c r="AA243" s="12">
        <v>485</v>
      </c>
      <c r="AE243" s="12">
        <v>532</v>
      </c>
      <c r="AI243" s="129">
        <v>350</v>
      </c>
      <c r="AM243" s="129">
        <v>412</v>
      </c>
      <c r="AQ243" s="129">
        <v>490</v>
      </c>
      <c r="AU243" s="129">
        <v>480</v>
      </c>
    </row>
    <row r="244" spans="25:47" x14ac:dyDescent="0.3">
      <c r="AA244" s="12">
        <v>21582.5</v>
      </c>
      <c r="AE244" s="12">
        <v>23674</v>
      </c>
      <c r="AI244" s="129">
        <v>13422.010000000002</v>
      </c>
      <c r="AM244" s="129">
        <v>16734.53</v>
      </c>
      <c r="AQ244" s="129">
        <v>23213.9</v>
      </c>
      <c r="AU244" s="129">
        <v>16199.4</v>
      </c>
    </row>
    <row r="245" spans="25:47" x14ac:dyDescent="0.3">
      <c r="AA245" s="12">
        <v>113.16666666666667</v>
      </c>
      <c r="AE245" s="12">
        <v>124.13333333333334</v>
      </c>
      <c r="AI245" s="129">
        <v>81.666666666666671</v>
      </c>
      <c r="AM245" s="129">
        <v>96.13333333333334</v>
      </c>
      <c r="AQ245" s="129">
        <v>114.33333333333334</v>
      </c>
      <c r="AU245" s="129">
        <v>112</v>
      </c>
    </row>
  </sheetData>
  <conditionalFormatting sqref="J73">
    <cfRule type="cellIs" dxfId="527" priority="224" operator="equal">
      <formula>0</formula>
    </cfRule>
  </conditionalFormatting>
  <conditionalFormatting sqref="AP78">
    <cfRule type="cellIs" dxfId="526" priority="154" operator="equal">
      <formula>0</formula>
    </cfRule>
  </conditionalFormatting>
  <conditionalFormatting sqref="AH77">
    <cfRule type="cellIs" dxfId="525" priority="172" operator="equal">
      <formula>0</formula>
    </cfRule>
  </conditionalFormatting>
  <conditionalFormatting sqref="AE77">
    <cfRule type="cellIs" dxfId="524" priority="178" operator="equal">
      <formula>0</formula>
    </cfRule>
  </conditionalFormatting>
  <conditionalFormatting sqref="AA76">
    <cfRule type="cellIs" dxfId="523" priority="184" operator="equal">
      <formula>0</formula>
    </cfRule>
  </conditionalFormatting>
  <conditionalFormatting sqref="V76">
    <cfRule type="cellIs" dxfId="522" priority="190" operator="equal">
      <formula>0</formula>
    </cfRule>
  </conditionalFormatting>
  <conditionalFormatting sqref="R78">
    <cfRule type="cellIs" dxfId="521" priority="196" operator="equal">
      <formula>0</formula>
    </cfRule>
  </conditionalFormatting>
  <conditionalFormatting sqref="J75 J77">
    <cfRule type="cellIs" dxfId="520" priority="214" operator="equal">
      <formula>0</formula>
    </cfRule>
  </conditionalFormatting>
  <conditionalFormatting sqref="K77">
    <cfRule type="cellIs" dxfId="519" priority="213" operator="equal">
      <formula>0</formula>
    </cfRule>
  </conditionalFormatting>
  <conditionalFormatting sqref="K76">
    <cfRule type="cellIs" dxfId="518" priority="212" operator="equal">
      <formula>0</formula>
    </cfRule>
  </conditionalFormatting>
  <conditionalFormatting sqref="J76">
    <cfRule type="cellIs" dxfId="517" priority="211" operator="equal">
      <formula>0</formula>
    </cfRule>
  </conditionalFormatting>
  <conditionalFormatting sqref="J78">
    <cfRule type="cellIs" dxfId="516" priority="210" operator="equal">
      <formula>0</formula>
    </cfRule>
  </conditionalFormatting>
  <conditionalFormatting sqref="J74">
    <cfRule type="cellIs" dxfId="515" priority="209" operator="equal">
      <formula>0</formula>
    </cfRule>
  </conditionalFormatting>
  <conditionalFormatting sqref="O77">
    <cfRule type="cellIs" dxfId="514" priority="206" operator="equal">
      <formula>0</formula>
    </cfRule>
  </conditionalFormatting>
  <conditionalFormatting sqref="O76">
    <cfRule type="cellIs" dxfId="513" priority="205" operator="equal">
      <formula>0</formula>
    </cfRule>
  </conditionalFormatting>
  <conditionalFormatting sqref="R77">
    <cfRule type="cellIs" dxfId="512" priority="200" operator="equal">
      <formula>0</formula>
    </cfRule>
  </conditionalFormatting>
  <conditionalFormatting sqref="S77">
    <cfRule type="cellIs" dxfId="511" priority="199" operator="equal">
      <formula>0</formula>
    </cfRule>
  </conditionalFormatting>
  <conditionalFormatting sqref="S76">
    <cfRule type="cellIs" dxfId="510" priority="198" operator="equal">
      <formula>0</formula>
    </cfRule>
  </conditionalFormatting>
  <conditionalFormatting sqref="R76">
    <cfRule type="cellIs" dxfId="509" priority="197" operator="equal">
      <formula>0</formula>
    </cfRule>
  </conditionalFormatting>
  <conditionalFormatting sqref="R74">
    <cfRule type="cellIs" dxfId="508" priority="195" operator="equal">
      <formula>0</formula>
    </cfRule>
  </conditionalFormatting>
  <conditionalFormatting sqref="V77">
    <cfRule type="cellIs" dxfId="507" priority="193" operator="equal">
      <formula>0</formula>
    </cfRule>
  </conditionalFormatting>
  <conditionalFormatting sqref="V78">
    <cfRule type="cellIs" dxfId="506" priority="189" operator="equal">
      <formula>0</formula>
    </cfRule>
  </conditionalFormatting>
  <conditionalFormatting sqref="Z78">
    <cfRule type="cellIs" dxfId="505" priority="182" operator="equal">
      <formula>0</formula>
    </cfRule>
  </conditionalFormatting>
  <conditionalFormatting sqref="Z77">
    <cfRule type="cellIs" dxfId="504" priority="186" operator="equal">
      <formula>0</formula>
    </cfRule>
  </conditionalFormatting>
  <conditionalFormatting sqref="AA77">
    <cfRule type="cellIs" dxfId="503" priority="185" operator="equal">
      <formula>0</formula>
    </cfRule>
  </conditionalFormatting>
  <conditionalFormatting sqref="Z76">
    <cfRule type="cellIs" dxfId="502" priority="183" operator="equal">
      <formula>0</formula>
    </cfRule>
  </conditionalFormatting>
  <conditionalFormatting sqref="AD77">
    <cfRule type="cellIs" dxfId="501" priority="179" operator="equal">
      <formula>0</formula>
    </cfRule>
  </conditionalFormatting>
  <conditionalFormatting sqref="AE76">
    <cfRule type="cellIs" dxfId="500" priority="177" operator="equal">
      <formula>0</formula>
    </cfRule>
  </conditionalFormatting>
  <conditionalFormatting sqref="AD76">
    <cfRule type="cellIs" dxfId="499" priority="176" operator="equal">
      <formula>0</formula>
    </cfRule>
  </conditionalFormatting>
  <conditionalFormatting sqref="AD78">
    <cfRule type="cellIs" dxfId="498" priority="175" operator="equal">
      <formula>0</formula>
    </cfRule>
  </conditionalFormatting>
  <conditionalFormatting sqref="AD74">
    <cfRule type="cellIs" dxfId="497" priority="174" operator="equal">
      <formula>0</formula>
    </cfRule>
  </conditionalFormatting>
  <conditionalFormatting sqref="AI77">
    <cfRule type="cellIs" dxfId="496" priority="171" operator="equal">
      <formula>0</formula>
    </cfRule>
  </conditionalFormatting>
  <conditionalFormatting sqref="AI76">
    <cfRule type="cellIs" dxfId="495" priority="170" operator="equal">
      <formula>0</formula>
    </cfRule>
  </conditionalFormatting>
  <conditionalFormatting sqref="AH76">
    <cfRule type="cellIs" dxfId="494" priority="169" operator="equal">
      <formula>0</formula>
    </cfRule>
  </conditionalFormatting>
  <conditionalFormatting sqref="AH78">
    <cfRule type="cellIs" dxfId="493" priority="168" operator="equal">
      <formula>0</formula>
    </cfRule>
  </conditionalFormatting>
  <conditionalFormatting sqref="AL76">
    <cfRule type="cellIs" dxfId="492" priority="162" operator="equal">
      <formula>0</formula>
    </cfRule>
  </conditionalFormatting>
  <conditionalFormatting sqref="AL77">
    <cfRule type="cellIs" dxfId="491" priority="165" operator="equal">
      <formula>0</formula>
    </cfRule>
  </conditionalFormatting>
  <conditionalFormatting sqref="AM77">
    <cfRule type="cellIs" dxfId="490" priority="164" operator="equal">
      <formula>0</formula>
    </cfRule>
  </conditionalFormatting>
  <conditionalFormatting sqref="AM76">
    <cfRule type="cellIs" dxfId="489" priority="163" operator="equal">
      <formula>0</formula>
    </cfRule>
  </conditionalFormatting>
  <conditionalFormatting sqref="AL78">
    <cfRule type="cellIs" dxfId="488" priority="161" operator="equal">
      <formula>0</formula>
    </cfRule>
  </conditionalFormatting>
  <conditionalFormatting sqref="AP77">
    <cfRule type="cellIs" dxfId="487" priority="158" operator="equal">
      <formula>0</formula>
    </cfRule>
  </conditionalFormatting>
  <conditionalFormatting sqref="AQ77">
    <cfRule type="cellIs" dxfId="486" priority="157" operator="equal">
      <formula>0</formula>
    </cfRule>
  </conditionalFormatting>
  <conditionalFormatting sqref="AQ76">
    <cfRule type="cellIs" dxfId="485" priority="156" operator="equal">
      <formula>0</formula>
    </cfRule>
  </conditionalFormatting>
  <conditionalFormatting sqref="AP76">
    <cfRule type="cellIs" dxfId="484" priority="155" operator="equal">
      <formula>0</formula>
    </cfRule>
  </conditionalFormatting>
  <conditionalFormatting sqref="AU76">
    <cfRule type="cellIs" dxfId="483" priority="149" operator="equal">
      <formula>0</formula>
    </cfRule>
  </conditionalFormatting>
  <conditionalFormatting sqref="AT77">
    <cfRule type="cellIs" dxfId="482" priority="151" operator="equal">
      <formula>0</formula>
    </cfRule>
  </conditionalFormatting>
  <conditionalFormatting sqref="AU77">
    <cfRule type="cellIs" dxfId="481" priority="150" operator="equal">
      <formula>0</formula>
    </cfRule>
  </conditionalFormatting>
  <conditionalFormatting sqref="AT76">
    <cfRule type="cellIs" dxfId="480" priority="148" operator="equal">
      <formula>0</formula>
    </cfRule>
  </conditionalFormatting>
  <conditionalFormatting sqref="AT78">
    <cfRule type="cellIs" dxfId="479" priority="147" operator="equal">
      <formula>0</formula>
    </cfRule>
  </conditionalFormatting>
  <conditionalFormatting sqref="V74">
    <cfRule type="cellIs" dxfId="478" priority="145" operator="equal">
      <formula>0</formula>
    </cfRule>
  </conditionalFormatting>
  <conditionalFormatting sqref="AH74">
    <cfRule type="cellIs" dxfId="477" priority="144" operator="equal">
      <formula>0</formula>
    </cfRule>
  </conditionalFormatting>
  <conditionalFormatting sqref="AP74">
    <cfRule type="cellIs" dxfId="476" priority="143" operator="equal">
      <formula>0</formula>
    </cfRule>
  </conditionalFormatting>
  <conditionalFormatting sqref="Z74">
    <cfRule type="cellIs" dxfId="475" priority="142" operator="equal">
      <formula>0</formula>
    </cfRule>
  </conditionalFormatting>
  <conditionalFormatting sqref="AL74">
    <cfRule type="cellIs" dxfId="474" priority="141" operator="equal">
      <formula>0</formula>
    </cfRule>
  </conditionalFormatting>
  <conditionalFormatting sqref="AT74">
    <cfRule type="cellIs" dxfId="473" priority="140" operator="equal">
      <formula>0</formula>
    </cfRule>
  </conditionalFormatting>
  <conditionalFormatting sqref="R75">
    <cfRule type="cellIs" dxfId="472" priority="138" operator="equal">
      <formula>0</formula>
    </cfRule>
  </conditionalFormatting>
  <conditionalFormatting sqref="V75">
    <cfRule type="cellIs" dxfId="471" priority="137" operator="equal">
      <formula>0</formula>
    </cfRule>
  </conditionalFormatting>
  <conditionalFormatting sqref="Z75">
    <cfRule type="cellIs" dxfId="470" priority="136" operator="equal">
      <formula>0</formula>
    </cfRule>
  </conditionalFormatting>
  <conditionalFormatting sqref="AD75">
    <cfRule type="cellIs" dxfId="469" priority="135" operator="equal">
      <formula>0</formula>
    </cfRule>
  </conditionalFormatting>
  <conditionalFormatting sqref="AH75">
    <cfRule type="cellIs" dxfId="468" priority="134" operator="equal">
      <formula>0</formula>
    </cfRule>
  </conditionalFormatting>
  <conditionalFormatting sqref="AL75">
    <cfRule type="cellIs" dxfId="467" priority="133" operator="equal">
      <formula>0</formula>
    </cfRule>
  </conditionalFormatting>
  <conditionalFormatting sqref="AP75">
    <cfRule type="cellIs" dxfId="466" priority="132" operator="equal">
      <formula>0</formula>
    </cfRule>
  </conditionalFormatting>
  <conditionalFormatting sqref="AT75">
    <cfRule type="cellIs" dxfId="465" priority="131" operator="equal">
      <formula>0</formula>
    </cfRule>
  </conditionalFormatting>
  <conditionalFormatting sqref="K78">
    <cfRule type="cellIs" dxfId="464" priority="130" operator="equal">
      <formula>0</formula>
    </cfRule>
  </conditionalFormatting>
  <conditionalFormatting sqref="O78">
    <cfRule type="cellIs" dxfId="463" priority="120" operator="equal">
      <formula>0</formula>
    </cfRule>
  </conditionalFormatting>
  <conditionalFormatting sqref="S78">
    <cfRule type="cellIs" dxfId="462" priority="119" operator="equal">
      <formula>0</formula>
    </cfRule>
  </conditionalFormatting>
  <conditionalFormatting sqref="AE78">
    <cfRule type="cellIs" dxfId="461" priority="116" operator="equal">
      <formula>0</formula>
    </cfRule>
  </conditionalFormatting>
  <conditionalFormatting sqref="AI78">
    <cfRule type="cellIs" dxfId="460" priority="115" operator="equal">
      <formula>0</formula>
    </cfRule>
  </conditionalFormatting>
  <conditionalFormatting sqref="AM78">
    <cfRule type="cellIs" dxfId="459" priority="114" operator="equal">
      <formula>0</formula>
    </cfRule>
  </conditionalFormatting>
  <conditionalFormatting sqref="AQ78">
    <cfRule type="cellIs" dxfId="458" priority="113" operator="equal">
      <formula>0</formula>
    </cfRule>
  </conditionalFormatting>
  <conditionalFormatting sqref="AU78">
    <cfRule type="cellIs" dxfId="457" priority="112" operator="equal">
      <formula>0</formula>
    </cfRule>
  </conditionalFormatting>
  <conditionalFormatting sqref="N73">
    <cfRule type="cellIs" dxfId="456" priority="111" operator="equal">
      <formula>0</formula>
    </cfRule>
  </conditionalFormatting>
  <conditionalFormatting sqref="Z73">
    <cfRule type="cellIs" dxfId="455" priority="109" operator="equal">
      <formula>0</formula>
    </cfRule>
  </conditionalFormatting>
  <conditionalFormatting sqref="AL73">
    <cfRule type="cellIs" dxfId="454" priority="107" operator="equal">
      <formula>0</formula>
    </cfRule>
  </conditionalFormatting>
  <conditionalFormatting sqref="AT73">
    <cfRule type="cellIs" dxfId="453" priority="106" operator="equal">
      <formula>0</formula>
    </cfRule>
  </conditionalFormatting>
  <conditionalFormatting sqref="V73">
    <cfRule type="cellIs" dxfId="452" priority="105" operator="equal">
      <formula>0</formula>
    </cfRule>
  </conditionalFormatting>
  <conditionalFormatting sqref="AH73">
    <cfRule type="cellIs" dxfId="451" priority="104" operator="equal">
      <formula>0</formula>
    </cfRule>
  </conditionalFormatting>
  <conditionalFormatting sqref="AP73">
    <cfRule type="cellIs" dxfId="450" priority="103" operator="equal">
      <formula>0</formula>
    </cfRule>
  </conditionalFormatting>
  <conditionalFormatting sqref="N75 N77">
    <cfRule type="cellIs" dxfId="449" priority="102" operator="equal">
      <formula>0</formula>
    </cfRule>
  </conditionalFormatting>
  <conditionalFormatting sqref="N76">
    <cfRule type="cellIs" dxfId="448" priority="101" operator="equal">
      <formula>0</formula>
    </cfRule>
  </conditionalFormatting>
  <conditionalFormatting sqref="N78">
    <cfRule type="cellIs" dxfId="447" priority="100" operator="equal">
      <formula>0</formula>
    </cfRule>
  </conditionalFormatting>
  <conditionalFormatting sqref="N74">
    <cfRule type="cellIs" dxfId="446" priority="99" operator="equal">
      <formula>0</formula>
    </cfRule>
  </conditionalFormatting>
  <conditionalFormatting sqref="N80">
    <cfRule type="cellIs" dxfId="445" priority="98" operator="equal">
      <formula>0</formula>
    </cfRule>
  </conditionalFormatting>
  <conditionalFormatting sqref="R73">
    <cfRule type="cellIs" dxfId="444" priority="97" operator="equal">
      <formula>0</formula>
    </cfRule>
  </conditionalFormatting>
  <conditionalFormatting sqref="W76">
    <cfRule type="cellIs" dxfId="443" priority="93" operator="equal">
      <formula>0</formula>
    </cfRule>
  </conditionalFormatting>
  <conditionalFormatting sqref="W77">
    <cfRule type="cellIs" dxfId="442" priority="92" operator="equal">
      <formula>0</formula>
    </cfRule>
  </conditionalFormatting>
  <conditionalFormatting sqref="W78">
    <cfRule type="cellIs" dxfId="441" priority="91" operator="equal">
      <formula>0</formula>
    </cfRule>
  </conditionalFormatting>
  <conditionalFormatting sqref="AA78">
    <cfRule type="cellIs" dxfId="440" priority="90" operator="equal">
      <formula>0</formula>
    </cfRule>
  </conditionalFormatting>
  <conditionalFormatting sqref="AD73">
    <cfRule type="cellIs" dxfId="439" priority="89" operator="equal">
      <formula>0</formula>
    </cfRule>
  </conditionalFormatting>
  <conditionalFormatting sqref="J34">
    <cfRule type="cellIs" dxfId="438" priority="88" operator="equal">
      <formula>0</formula>
    </cfRule>
  </conditionalFormatting>
  <conditionalFormatting sqref="AP39">
    <cfRule type="cellIs" dxfId="437" priority="45" operator="equal">
      <formula>0</formula>
    </cfRule>
  </conditionalFormatting>
  <conditionalFormatting sqref="AH38">
    <cfRule type="cellIs" dxfId="436" priority="59" operator="equal">
      <formula>0</formula>
    </cfRule>
  </conditionalFormatting>
  <conditionalFormatting sqref="AE38">
    <cfRule type="cellIs" dxfId="435" priority="64" operator="equal">
      <formula>0</formula>
    </cfRule>
  </conditionalFormatting>
  <conditionalFormatting sqref="AA37">
    <cfRule type="cellIs" dxfId="434" priority="68" operator="equal">
      <formula>0</formula>
    </cfRule>
  </conditionalFormatting>
  <conditionalFormatting sqref="V37">
    <cfRule type="cellIs" dxfId="433" priority="72" operator="equal">
      <formula>0</formula>
    </cfRule>
  </conditionalFormatting>
  <conditionalFormatting sqref="R39">
    <cfRule type="cellIs" dxfId="432" priority="75" operator="equal">
      <formula>0</formula>
    </cfRule>
  </conditionalFormatting>
  <conditionalFormatting sqref="J36 J38">
    <cfRule type="cellIs" dxfId="431" priority="87" operator="equal">
      <formula>0</formula>
    </cfRule>
  </conditionalFormatting>
  <conditionalFormatting sqref="K38">
    <cfRule type="cellIs" dxfId="430" priority="86" operator="equal">
      <formula>0</formula>
    </cfRule>
  </conditionalFormatting>
  <conditionalFormatting sqref="K37">
    <cfRule type="cellIs" dxfId="429" priority="85" operator="equal">
      <formula>0</formula>
    </cfRule>
  </conditionalFormatting>
  <conditionalFormatting sqref="J37">
    <cfRule type="cellIs" dxfId="428" priority="84" operator="equal">
      <formula>0</formula>
    </cfRule>
  </conditionalFormatting>
  <conditionalFormatting sqref="J39">
    <cfRule type="cellIs" dxfId="427" priority="83" operator="equal">
      <formula>0</formula>
    </cfRule>
  </conditionalFormatting>
  <conditionalFormatting sqref="J35">
    <cfRule type="cellIs" dxfId="426" priority="82" operator="equal">
      <formula>0</formula>
    </cfRule>
  </conditionalFormatting>
  <conditionalFormatting sqref="O38">
    <cfRule type="cellIs" dxfId="425" priority="81" operator="equal">
      <formula>0</formula>
    </cfRule>
  </conditionalFormatting>
  <conditionalFormatting sqref="O37">
    <cfRule type="cellIs" dxfId="424" priority="80" operator="equal">
      <formula>0</formula>
    </cfRule>
  </conditionalFormatting>
  <conditionalFormatting sqref="R38">
    <cfRule type="cellIs" dxfId="423" priority="79" operator="equal">
      <formula>0</formula>
    </cfRule>
  </conditionalFormatting>
  <conditionalFormatting sqref="S38">
    <cfRule type="cellIs" dxfId="422" priority="78" operator="equal">
      <formula>0</formula>
    </cfRule>
  </conditionalFormatting>
  <conditionalFormatting sqref="S37">
    <cfRule type="cellIs" dxfId="421" priority="77" operator="equal">
      <formula>0</formula>
    </cfRule>
  </conditionalFormatting>
  <conditionalFormatting sqref="R37">
    <cfRule type="cellIs" dxfId="420" priority="76" operator="equal">
      <formula>0</formula>
    </cfRule>
  </conditionalFormatting>
  <conditionalFormatting sqref="R35">
    <cfRule type="cellIs" dxfId="419" priority="74" operator="equal">
      <formula>0</formula>
    </cfRule>
  </conditionalFormatting>
  <conditionalFormatting sqref="V38">
    <cfRule type="cellIs" dxfId="418" priority="73" operator="equal">
      <formula>0</formula>
    </cfRule>
  </conditionalFormatting>
  <conditionalFormatting sqref="V39">
    <cfRule type="cellIs" dxfId="417" priority="71" operator="equal">
      <formula>0</formula>
    </cfRule>
  </conditionalFormatting>
  <conditionalFormatting sqref="Z39">
    <cfRule type="cellIs" dxfId="416" priority="66" operator="equal">
      <formula>0</formula>
    </cfRule>
  </conditionalFormatting>
  <conditionalFormatting sqref="Z38">
    <cfRule type="cellIs" dxfId="415" priority="70" operator="equal">
      <formula>0</formula>
    </cfRule>
  </conditionalFormatting>
  <conditionalFormatting sqref="AA38">
    <cfRule type="cellIs" dxfId="414" priority="69" operator="equal">
      <formula>0</formula>
    </cfRule>
  </conditionalFormatting>
  <conditionalFormatting sqref="Z37">
    <cfRule type="cellIs" dxfId="413" priority="67" operator="equal">
      <formula>0</formula>
    </cfRule>
  </conditionalFormatting>
  <conditionalFormatting sqref="AD38">
    <cfRule type="cellIs" dxfId="412" priority="65" operator="equal">
      <formula>0</formula>
    </cfRule>
  </conditionalFormatting>
  <conditionalFormatting sqref="AE37">
    <cfRule type="cellIs" dxfId="411" priority="63" operator="equal">
      <formula>0</formula>
    </cfRule>
  </conditionalFormatting>
  <conditionalFormatting sqref="AD37">
    <cfRule type="cellIs" dxfId="410" priority="62" operator="equal">
      <formula>0</formula>
    </cfRule>
  </conditionalFormatting>
  <conditionalFormatting sqref="AD39">
    <cfRule type="cellIs" dxfId="409" priority="61" operator="equal">
      <formula>0</formula>
    </cfRule>
  </conditionalFormatting>
  <conditionalFormatting sqref="AD35">
    <cfRule type="cellIs" dxfId="408" priority="60" operator="equal">
      <formula>0</formula>
    </cfRule>
  </conditionalFormatting>
  <conditionalFormatting sqref="AI38">
    <cfRule type="cellIs" dxfId="407" priority="58" operator="equal">
      <formula>0</formula>
    </cfRule>
  </conditionalFormatting>
  <conditionalFormatting sqref="AI37">
    <cfRule type="cellIs" dxfId="406" priority="57" operator="equal">
      <formula>0</formula>
    </cfRule>
  </conditionalFormatting>
  <conditionalFormatting sqref="AH37">
    <cfRule type="cellIs" dxfId="405" priority="56" operator="equal">
      <formula>0</formula>
    </cfRule>
  </conditionalFormatting>
  <conditionalFormatting sqref="AH39">
    <cfRule type="cellIs" dxfId="404" priority="55" operator="equal">
      <formula>0</formula>
    </cfRule>
  </conditionalFormatting>
  <conditionalFormatting sqref="AL37">
    <cfRule type="cellIs" dxfId="403" priority="51" operator="equal">
      <formula>0</formula>
    </cfRule>
  </conditionalFormatting>
  <conditionalFormatting sqref="AL38">
    <cfRule type="cellIs" dxfId="402" priority="54" operator="equal">
      <formula>0</formula>
    </cfRule>
  </conditionalFormatting>
  <conditionalFormatting sqref="AM38">
    <cfRule type="cellIs" dxfId="401" priority="53" operator="equal">
      <formula>0</formula>
    </cfRule>
  </conditionalFormatting>
  <conditionalFormatting sqref="AM37">
    <cfRule type="cellIs" dxfId="400" priority="52" operator="equal">
      <formula>0</formula>
    </cfRule>
  </conditionalFormatting>
  <conditionalFormatting sqref="AL39">
    <cfRule type="cellIs" dxfId="399" priority="50" operator="equal">
      <formula>0</formula>
    </cfRule>
  </conditionalFormatting>
  <conditionalFormatting sqref="AP38">
    <cfRule type="cellIs" dxfId="398" priority="49" operator="equal">
      <formula>0</formula>
    </cfRule>
  </conditionalFormatting>
  <conditionalFormatting sqref="AQ38">
    <cfRule type="cellIs" dxfId="397" priority="48" operator="equal">
      <formula>0</formula>
    </cfRule>
  </conditionalFormatting>
  <conditionalFormatting sqref="AQ37">
    <cfRule type="cellIs" dxfId="396" priority="47" operator="equal">
      <formula>0</formula>
    </cfRule>
  </conditionalFormatting>
  <conditionalFormatting sqref="AP37">
    <cfRule type="cellIs" dxfId="395" priority="46" operator="equal">
      <formula>0</formula>
    </cfRule>
  </conditionalFormatting>
  <conditionalFormatting sqref="AU37">
    <cfRule type="cellIs" dxfId="394" priority="42" operator="equal">
      <formula>0</formula>
    </cfRule>
  </conditionalFormatting>
  <conditionalFormatting sqref="AT38">
    <cfRule type="cellIs" dxfId="393" priority="44" operator="equal">
      <formula>0</formula>
    </cfRule>
  </conditionalFormatting>
  <conditionalFormatting sqref="AU38">
    <cfRule type="cellIs" dxfId="392" priority="43" operator="equal">
      <formula>0</formula>
    </cfRule>
  </conditionalFormatting>
  <conditionalFormatting sqref="AT37">
    <cfRule type="cellIs" dxfId="391" priority="41" operator="equal">
      <formula>0</formula>
    </cfRule>
  </conditionalFormatting>
  <conditionalFormatting sqref="AT39">
    <cfRule type="cellIs" dxfId="390" priority="40" operator="equal">
      <formula>0</formula>
    </cfRule>
  </conditionalFormatting>
  <conditionalFormatting sqref="V35">
    <cfRule type="cellIs" dxfId="389" priority="39" operator="equal">
      <formula>0</formula>
    </cfRule>
  </conditionalFormatting>
  <conditionalFormatting sqref="AH35">
    <cfRule type="cellIs" dxfId="388" priority="38" operator="equal">
      <formula>0</formula>
    </cfRule>
  </conditionalFormatting>
  <conditionalFormatting sqref="AP35">
    <cfRule type="cellIs" dxfId="387" priority="37" operator="equal">
      <formula>0</formula>
    </cfRule>
  </conditionalFormatting>
  <conditionalFormatting sqref="Z35">
    <cfRule type="cellIs" dxfId="386" priority="36" operator="equal">
      <formula>0</formula>
    </cfRule>
  </conditionalFormatting>
  <conditionalFormatting sqref="AL35">
    <cfRule type="cellIs" dxfId="385" priority="35" operator="equal">
      <formula>0</formula>
    </cfRule>
  </conditionalFormatting>
  <conditionalFormatting sqref="AT35">
    <cfRule type="cellIs" dxfId="384" priority="34" operator="equal">
      <formula>0</formula>
    </cfRule>
  </conditionalFormatting>
  <conditionalFormatting sqref="R36">
    <cfRule type="cellIs" dxfId="383" priority="33" operator="equal">
      <formula>0</formula>
    </cfRule>
  </conditionalFormatting>
  <conditionalFormatting sqref="V36">
    <cfRule type="cellIs" dxfId="382" priority="32" operator="equal">
      <formula>0</formula>
    </cfRule>
  </conditionalFormatting>
  <conditionalFormatting sqref="Z36">
    <cfRule type="cellIs" dxfId="381" priority="31" operator="equal">
      <formula>0</formula>
    </cfRule>
  </conditionalFormatting>
  <conditionalFormatting sqref="AD36">
    <cfRule type="cellIs" dxfId="380" priority="30" operator="equal">
      <formula>0</formula>
    </cfRule>
  </conditionalFormatting>
  <conditionalFormatting sqref="AH36">
    <cfRule type="cellIs" dxfId="379" priority="29" operator="equal">
      <formula>0</formula>
    </cfRule>
  </conditionalFormatting>
  <conditionalFormatting sqref="AL36">
    <cfRule type="cellIs" dxfId="378" priority="28" operator="equal">
      <formula>0</formula>
    </cfRule>
  </conditionalFormatting>
  <conditionalFormatting sqref="AP36">
    <cfRule type="cellIs" dxfId="377" priority="27" operator="equal">
      <formula>0</formula>
    </cfRule>
  </conditionalFormatting>
  <conditionalFormatting sqref="AT36">
    <cfRule type="cellIs" dxfId="376" priority="26" operator="equal">
      <formula>0</formula>
    </cfRule>
  </conditionalFormatting>
  <conditionalFormatting sqref="K39">
    <cfRule type="cellIs" dxfId="375" priority="25" operator="equal">
      <formula>0</formula>
    </cfRule>
  </conditionalFormatting>
  <conditionalFormatting sqref="O39">
    <cfRule type="cellIs" dxfId="374" priority="24" operator="equal">
      <formula>0</formula>
    </cfRule>
  </conditionalFormatting>
  <conditionalFormatting sqref="S39">
    <cfRule type="cellIs" dxfId="373" priority="23" operator="equal">
      <formula>0</formula>
    </cfRule>
  </conditionalFormatting>
  <conditionalFormatting sqref="AE39">
    <cfRule type="cellIs" dxfId="372" priority="22" operator="equal">
      <formula>0</formula>
    </cfRule>
  </conditionalFormatting>
  <conditionalFormatting sqref="AI39">
    <cfRule type="cellIs" dxfId="371" priority="21" operator="equal">
      <formula>0</formula>
    </cfRule>
  </conditionalFormatting>
  <conditionalFormatting sqref="AM39">
    <cfRule type="cellIs" dxfId="370" priority="20" operator="equal">
      <formula>0</formula>
    </cfRule>
  </conditionalFormatting>
  <conditionalFormatting sqref="AQ39">
    <cfRule type="cellIs" dxfId="369" priority="19" operator="equal">
      <formula>0</formula>
    </cfRule>
  </conditionalFormatting>
  <conditionalFormatting sqref="AU39">
    <cfRule type="cellIs" dxfId="368" priority="18" operator="equal">
      <formula>0</formula>
    </cfRule>
  </conditionalFormatting>
  <conditionalFormatting sqref="N34">
    <cfRule type="cellIs" dxfId="367" priority="17" operator="equal">
      <formula>0</formula>
    </cfRule>
  </conditionalFormatting>
  <conditionalFormatting sqref="Z34">
    <cfRule type="cellIs" dxfId="366" priority="16" operator="equal">
      <formula>0</formula>
    </cfRule>
  </conditionalFormatting>
  <conditionalFormatting sqref="AL34">
    <cfRule type="cellIs" dxfId="365" priority="15" operator="equal">
      <formula>0</formula>
    </cfRule>
  </conditionalFormatting>
  <conditionalFormatting sqref="AT34">
    <cfRule type="cellIs" dxfId="364" priority="14" operator="equal">
      <formula>0</formula>
    </cfRule>
  </conditionalFormatting>
  <conditionalFormatting sqref="V34">
    <cfRule type="cellIs" dxfId="363" priority="13" operator="equal">
      <formula>0</formula>
    </cfRule>
  </conditionalFormatting>
  <conditionalFormatting sqref="AH34">
    <cfRule type="cellIs" dxfId="362" priority="12" operator="equal">
      <formula>0</formula>
    </cfRule>
  </conditionalFormatting>
  <conditionalFormatting sqref="AP34">
    <cfRule type="cellIs" dxfId="361" priority="11" operator="equal">
      <formula>0</formula>
    </cfRule>
  </conditionalFormatting>
  <conditionalFormatting sqref="N36 N38">
    <cfRule type="cellIs" dxfId="360" priority="10" operator="equal">
      <formula>0</formula>
    </cfRule>
  </conditionalFormatting>
  <conditionalFormatting sqref="N37">
    <cfRule type="cellIs" dxfId="359" priority="9" operator="equal">
      <formula>0</formula>
    </cfRule>
  </conditionalFormatting>
  <conditionalFormatting sqref="N39">
    <cfRule type="cellIs" dxfId="358" priority="8" operator="equal">
      <formula>0</formula>
    </cfRule>
  </conditionalFormatting>
  <conditionalFormatting sqref="N35">
    <cfRule type="cellIs" dxfId="357" priority="7" operator="equal">
      <formula>0</formula>
    </cfRule>
  </conditionalFormatting>
  <conditionalFormatting sqref="R34">
    <cfRule type="cellIs" dxfId="356" priority="6" operator="equal">
      <formula>0</formula>
    </cfRule>
  </conditionalFormatting>
  <conditionalFormatting sqref="W37">
    <cfRule type="cellIs" dxfId="355" priority="5" operator="equal">
      <formula>0</formula>
    </cfRule>
  </conditionalFormatting>
  <conditionalFormatting sqref="W38">
    <cfRule type="cellIs" dxfId="354" priority="4" operator="equal">
      <formula>0</formula>
    </cfRule>
  </conditionalFormatting>
  <conditionalFormatting sqref="W39">
    <cfRule type="cellIs" dxfId="353" priority="3" operator="equal">
      <formula>0</formula>
    </cfRule>
  </conditionalFormatting>
  <conditionalFormatting sqref="AA39">
    <cfRule type="cellIs" dxfId="352" priority="2" operator="equal">
      <formula>0</formula>
    </cfRule>
  </conditionalFormatting>
  <conditionalFormatting sqref="AD34">
    <cfRule type="cellIs" dxfId="351" priority="1" operator="equal">
      <formula>0</formula>
    </cfRule>
  </conditionalFormatting>
  <pageMargins left="0.7" right="0.7" top="0.75" bottom="0.75" header="0.3" footer="0.3"/>
  <pageSetup orientation="portrait" verticalDpi="0" r:id="rId1"/>
  <ignoredErrors>
    <ignoredError sqref="Z74 V74 R74 AL74 AH74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194"/>
  <sheetViews>
    <sheetView topLeftCell="T1" zoomScale="64" zoomScaleNormal="64" workbookViewId="0">
      <pane ySplit="1" topLeftCell="A2" activePane="bottomLeft" state="frozen"/>
      <selection pane="bottomLeft" activeCell="W41" sqref="W41"/>
    </sheetView>
  </sheetViews>
  <sheetFormatPr defaultColWidth="8.77734375" defaultRowHeight="13.8" x14ac:dyDescent="0.3"/>
  <cols>
    <col min="1" max="1" width="12.21875" style="5" bestFit="1" customWidth="1"/>
    <col min="2" max="2" width="7.109375" style="6" bestFit="1" customWidth="1"/>
    <col min="3" max="3" width="6.6640625" style="7" bestFit="1" customWidth="1"/>
    <col min="4" max="4" width="10.77734375" style="30" bestFit="1" customWidth="1"/>
    <col min="5" max="5" width="1.77734375" style="8" customWidth="1"/>
    <col min="6" max="6" width="12.77734375" style="5" bestFit="1" customWidth="1"/>
    <col min="7" max="7" width="5.77734375" style="6" bestFit="1" customWidth="1"/>
    <col min="8" max="8" width="7" style="7" bestFit="1" customWidth="1"/>
    <col min="9" max="9" width="10.77734375" style="30" bestFit="1" customWidth="1"/>
    <col min="10" max="10" width="1.77734375" style="8" customWidth="1"/>
    <col min="11" max="11" width="12.77734375" style="5" bestFit="1" customWidth="1"/>
    <col min="12" max="12" width="5.77734375" style="6" bestFit="1" customWidth="1"/>
    <col min="13" max="13" width="7.88671875" style="7" bestFit="1" customWidth="1"/>
    <col min="14" max="14" width="10.77734375" style="30" bestFit="1" customWidth="1"/>
    <col min="15" max="15" width="1.77734375" style="8" customWidth="1"/>
    <col min="16" max="16" width="12.77734375" style="5" bestFit="1" customWidth="1"/>
    <col min="17" max="17" width="5.77734375" style="6" bestFit="1" customWidth="1"/>
    <col min="18" max="18" width="6.77734375" style="7" customWidth="1"/>
    <col min="19" max="19" width="11.21875" style="30" bestFit="1" customWidth="1"/>
    <col min="20" max="20" width="1.77734375" style="8" customWidth="1"/>
    <col min="21" max="21" width="12.77734375" style="5" bestFit="1" customWidth="1"/>
    <col min="22" max="22" width="5.77734375" style="6" bestFit="1" customWidth="1"/>
    <col min="23" max="23" width="7" style="7" bestFit="1" customWidth="1"/>
    <col min="24" max="24" width="11.6640625" style="30" bestFit="1" customWidth="1"/>
    <col min="25" max="25" width="1.77734375" style="8" customWidth="1"/>
    <col min="26" max="26" width="12.77734375" style="5" bestFit="1" customWidth="1"/>
    <col min="27" max="27" width="5.77734375" style="6" bestFit="1" customWidth="1"/>
    <col min="28" max="28" width="7" style="7" bestFit="1" customWidth="1"/>
    <col min="29" max="29" width="11.6640625" style="30" bestFit="1" customWidth="1"/>
    <col min="30" max="30" width="1.77734375" style="8" customWidth="1"/>
    <col min="31" max="31" width="12.77734375" style="5" bestFit="1" customWidth="1"/>
    <col min="32" max="32" width="5.77734375" style="6" bestFit="1" customWidth="1"/>
    <col min="33" max="33" width="7" style="7" bestFit="1" customWidth="1"/>
    <col min="34" max="34" width="12" style="30" bestFit="1" customWidth="1"/>
    <col min="35" max="35" width="1.77734375" style="8" customWidth="1"/>
    <col min="36" max="36" width="12.77734375" style="5" bestFit="1" customWidth="1"/>
    <col min="37" max="37" width="7.109375" style="6" bestFit="1" customWidth="1"/>
    <col min="38" max="38" width="7.77734375" style="7" customWidth="1"/>
    <col min="39" max="39" width="12" style="30" bestFit="1" customWidth="1"/>
    <col min="40" max="40" width="1.77734375" style="8" customWidth="1"/>
    <col min="41" max="41" width="12.77734375" style="5" bestFit="1" customWidth="1"/>
    <col min="42" max="42" width="7.109375" style="6" bestFit="1" customWidth="1"/>
    <col min="43" max="43" width="7.109375" style="7" bestFit="1" customWidth="1"/>
    <col min="44" max="44" width="12" style="30" bestFit="1" customWidth="1"/>
    <col min="45" max="45" width="1.77734375" style="8" customWidth="1"/>
    <col min="46" max="46" width="12.21875" style="5" bestFit="1" customWidth="1"/>
    <col min="47" max="47" width="7.109375" style="6" bestFit="1" customWidth="1"/>
    <col min="48" max="48" width="7.77734375" style="7" bestFit="1" customWidth="1"/>
    <col min="49" max="49" width="12" style="30" bestFit="1" customWidth="1"/>
    <col min="50" max="50" width="1.77734375" style="8" customWidth="1"/>
    <col min="51" max="51" width="12.21875" style="5" bestFit="1" customWidth="1"/>
    <col min="52" max="52" width="7.109375" style="6" bestFit="1" customWidth="1"/>
    <col min="53" max="53" width="7.77734375" style="7" customWidth="1"/>
    <col min="54" max="54" width="12" style="30" bestFit="1" customWidth="1"/>
    <col min="55" max="55" width="1.77734375" style="8" customWidth="1"/>
    <col min="56" max="56" width="12.109375" style="5" bestFit="1" customWidth="1"/>
    <col min="57" max="57" width="7.109375" style="6" bestFit="1" customWidth="1"/>
    <col min="58" max="58" width="7.77734375" style="7" bestFit="1" customWidth="1"/>
    <col min="59" max="59" width="12" style="30" bestFit="1" customWidth="1"/>
    <col min="60" max="16384" width="8.77734375" style="8"/>
  </cols>
  <sheetData>
    <row r="1" spans="1:59" s="4" customFormat="1" ht="14.4" x14ac:dyDescent="0.3">
      <c r="A1" s="1" t="s">
        <v>0</v>
      </c>
      <c r="B1" s="2" t="s">
        <v>1</v>
      </c>
      <c r="C1" s="3" t="s">
        <v>2</v>
      </c>
      <c r="D1" s="25" t="s">
        <v>372</v>
      </c>
      <c r="F1" s="1" t="s">
        <v>0</v>
      </c>
      <c r="G1" s="2" t="s">
        <v>1</v>
      </c>
      <c r="H1" s="3" t="s">
        <v>2</v>
      </c>
      <c r="I1" s="25" t="s">
        <v>372</v>
      </c>
      <c r="K1" s="1" t="s">
        <v>0</v>
      </c>
      <c r="L1" s="2" t="s">
        <v>1</v>
      </c>
      <c r="M1" s="3" t="s">
        <v>2</v>
      </c>
      <c r="N1" s="25" t="s">
        <v>372</v>
      </c>
      <c r="P1" s="1" t="s">
        <v>0</v>
      </c>
      <c r="Q1" s="2" t="s">
        <v>1</v>
      </c>
      <c r="R1" s="3" t="s">
        <v>2</v>
      </c>
      <c r="S1" s="25" t="s">
        <v>372</v>
      </c>
      <c r="U1" s="1" t="s">
        <v>0</v>
      </c>
      <c r="V1" s="2" t="s">
        <v>1</v>
      </c>
      <c r="W1" s="3" t="s">
        <v>2</v>
      </c>
      <c r="X1" s="25" t="s">
        <v>372</v>
      </c>
      <c r="Z1" s="1" t="s">
        <v>0</v>
      </c>
      <c r="AA1" s="2" t="s">
        <v>1</v>
      </c>
      <c r="AB1" s="3" t="s">
        <v>2</v>
      </c>
      <c r="AC1" s="25" t="s">
        <v>372</v>
      </c>
      <c r="AE1" s="1" t="s">
        <v>0</v>
      </c>
      <c r="AF1" s="2" t="s">
        <v>1</v>
      </c>
      <c r="AG1" s="3" t="s">
        <v>2</v>
      </c>
      <c r="AH1" s="25" t="s">
        <v>372</v>
      </c>
      <c r="AJ1" s="1" t="s">
        <v>0</v>
      </c>
      <c r="AK1" s="2" t="s">
        <v>1</v>
      </c>
      <c r="AL1" s="3" t="s">
        <v>2</v>
      </c>
      <c r="AM1" s="25" t="s">
        <v>372</v>
      </c>
      <c r="AO1" s="1" t="s">
        <v>0</v>
      </c>
      <c r="AP1" s="2" t="s">
        <v>1</v>
      </c>
      <c r="AQ1" s="3" t="s">
        <v>2</v>
      </c>
      <c r="AR1" s="25" t="s">
        <v>372</v>
      </c>
      <c r="AT1" s="1" t="s">
        <v>0</v>
      </c>
      <c r="AU1" s="2" t="s">
        <v>1</v>
      </c>
      <c r="AV1" s="3" t="s">
        <v>2</v>
      </c>
      <c r="AW1" s="25" t="s">
        <v>372</v>
      </c>
      <c r="AY1" s="1" t="s">
        <v>0</v>
      </c>
      <c r="AZ1" s="2" t="s">
        <v>1</v>
      </c>
      <c r="BA1" s="3" t="s">
        <v>2</v>
      </c>
      <c r="BB1" s="25" t="s">
        <v>372</v>
      </c>
      <c r="BD1" s="1" t="s">
        <v>0</v>
      </c>
      <c r="BE1" s="2" t="s">
        <v>1</v>
      </c>
      <c r="BF1" s="3" t="s">
        <v>2</v>
      </c>
      <c r="BG1" s="25" t="s">
        <v>372</v>
      </c>
    </row>
    <row r="2" spans="1:59" s="4" customFormat="1" ht="14.4" x14ac:dyDescent="0.3">
      <c r="A2" s="1">
        <v>43831</v>
      </c>
      <c r="B2" s="193" t="s">
        <v>2761</v>
      </c>
      <c r="C2" s="145" t="str">
        <f>IFERROR(VLOOKUP(A2,'Daycare Checkouts'!$AE:$AF,2,FALSE),"")</f>
        <v/>
      </c>
      <c r="D2" s="30" t="str">
        <f>IFERROR(VLOOKUP(A2,'Daycare Checkouts'!$AE:$AG,3,FALSE),"")</f>
        <v/>
      </c>
      <c r="E2" s="196"/>
      <c r="F2" s="1">
        <v>43862</v>
      </c>
      <c r="G2" s="193" t="s">
        <v>2764</v>
      </c>
      <c r="H2" s="145" t="str">
        <f>IFERROR(VLOOKUP(F2,'Daycare Checkouts'!$AE:$AF,2,FALSE),"")</f>
        <v/>
      </c>
      <c r="I2" s="30" t="str">
        <f>IFERROR(VLOOKUP(F2,'Daycare Checkouts'!$AE:$AG,3,FALSE),"")</f>
        <v/>
      </c>
      <c r="J2" s="196"/>
      <c r="K2" s="1">
        <v>43891</v>
      </c>
      <c r="L2" s="193" t="s">
        <v>2765</v>
      </c>
      <c r="M2" s="145" t="str">
        <f>IFERROR(VLOOKUP(K2,'Daycare Checkouts'!$AE:$AF,2,FALSE),"")</f>
        <v/>
      </c>
      <c r="N2" s="30" t="str">
        <f>IFERROR(VLOOKUP(K2,'Daycare Checkouts'!$AE:$AG,3,FALSE),"")</f>
        <v/>
      </c>
      <c r="O2" s="196"/>
      <c r="P2" s="1">
        <v>43922</v>
      </c>
      <c r="Q2" s="193" t="s">
        <v>2761</v>
      </c>
      <c r="R2" s="145" t="str">
        <f>IFERROR(VLOOKUP(P2,'Daycare Checkouts'!$AE:$AF,2,FALSE),"")</f>
        <v/>
      </c>
      <c r="S2" s="30" t="str">
        <f>IFERROR(VLOOKUP(P2,'Daycare Checkouts'!$AE:$AG,3,FALSE),"")</f>
        <v/>
      </c>
      <c r="T2" s="196"/>
      <c r="U2" s="1">
        <v>43952</v>
      </c>
      <c r="V2" s="193" t="s">
        <v>2763</v>
      </c>
      <c r="W2" s="145" t="str">
        <f>IFERROR(VLOOKUP(U2,'Daycare Checkouts'!$AE:$AF,2,FALSE),"")</f>
        <v/>
      </c>
      <c r="X2" s="30" t="str">
        <f>IFERROR(VLOOKUP(U2,'Daycare Checkouts'!$AE:$AG,3,FALSE),"")</f>
        <v/>
      </c>
      <c r="Y2" s="196"/>
      <c r="Z2" s="1">
        <v>43983</v>
      </c>
      <c r="AA2" s="193" t="s">
        <v>2766</v>
      </c>
      <c r="AB2" s="145" t="str">
        <f>IFERROR(VLOOKUP(Z2,'Daycare Checkouts'!$AE:$AF,2,FALSE),"")</f>
        <v/>
      </c>
      <c r="AC2" s="30" t="str">
        <f>IFERROR(VLOOKUP(Z2,'Daycare Checkouts'!$AE:$AG,3,FALSE),"")</f>
        <v/>
      </c>
      <c r="AD2" s="196"/>
      <c r="AE2" s="1">
        <v>44013</v>
      </c>
      <c r="AF2" s="193" t="s">
        <v>2761</v>
      </c>
      <c r="AG2" s="145" t="str">
        <f>IFERROR(VLOOKUP(AE2,'Daycare Checkouts'!$AE:$AF,2,FALSE),"")</f>
        <v/>
      </c>
      <c r="AH2" s="30" t="str">
        <f>IFERROR(VLOOKUP(AE2,'Daycare Checkouts'!$AE:$AG,3,FALSE),"")</f>
        <v/>
      </c>
      <c r="AI2" s="196"/>
      <c r="AJ2" s="1">
        <v>44044</v>
      </c>
      <c r="AK2" s="193" t="s">
        <v>2764</v>
      </c>
      <c r="AL2" s="145" t="str">
        <f>IFERROR(VLOOKUP(AJ2,'Daycare Checkouts'!$AE:$AF,2,FALSE),"")</f>
        <v/>
      </c>
      <c r="AM2" s="30" t="str">
        <f>IFERROR(VLOOKUP(AJ2,'Daycare Checkouts'!$AE:$AG,3,FALSE),"")</f>
        <v/>
      </c>
      <c r="AN2" s="196"/>
      <c r="AO2" s="1">
        <v>44075</v>
      </c>
      <c r="AP2" s="193" t="s">
        <v>2767</v>
      </c>
      <c r="AQ2" s="145" t="str">
        <f>IFERROR(VLOOKUP(AO2,'Daycare Checkouts'!$AE:$AF,2,FALSE),"")</f>
        <v/>
      </c>
      <c r="AR2" s="30" t="str">
        <f>IFERROR(VLOOKUP(AO2,'Daycare Checkouts'!$AE:$AG,3,FALSE),"")</f>
        <v/>
      </c>
      <c r="AS2" s="196"/>
      <c r="AT2" s="1">
        <v>44105</v>
      </c>
      <c r="AU2" s="193" t="s">
        <v>2762</v>
      </c>
      <c r="AV2" s="145" t="str">
        <f>IFERROR(VLOOKUP(AT2,'Daycare Checkouts'!$AE:$AF,2,FALSE),"")</f>
        <v/>
      </c>
      <c r="AW2" s="30" t="str">
        <f>IFERROR(VLOOKUP(AT2,'Daycare Checkouts'!$AE:$AG,3,FALSE),"")</f>
        <v/>
      </c>
      <c r="AX2" s="196"/>
      <c r="AY2" s="1">
        <v>44136</v>
      </c>
      <c r="AZ2" s="193" t="s">
        <v>2765</v>
      </c>
      <c r="BA2" s="145" t="str">
        <f>IFERROR(VLOOKUP(AY2,'Daycare Checkouts'!$AE:$AF,2,FALSE),"")</f>
        <v/>
      </c>
      <c r="BB2" s="30" t="str">
        <f>IFERROR(VLOOKUP(AY2,'Daycare Checkouts'!$AE:$AG,3,FALSE),"")</f>
        <v/>
      </c>
      <c r="BC2" s="196"/>
      <c r="BD2" s="1">
        <v>44166</v>
      </c>
      <c r="BE2" s="193" t="s">
        <v>2767</v>
      </c>
      <c r="BF2" s="145" t="str">
        <f>IFERROR(VLOOKUP(BD2,'Daycare Checkouts'!$AE:$AF,2,FALSE),"")</f>
        <v/>
      </c>
      <c r="BG2" s="30" t="str">
        <f>IFERROR(VLOOKUP(BD2,'Daycare Checkouts'!$AE:$AG,3,FALSE),"")</f>
        <v/>
      </c>
    </row>
    <row r="3" spans="1:59" s="4" customFormat="1" ht="14.4" x14ac:dyDescent="0.3">
      <c r="A3" s="1">
        <v>43832</v>
      </c>
      <c r="B3" s="193" t="s">
        <v>2762</v>
      </c>
      <c r="C3" s="145" t="str">
        <f>IFERROR(VLOOKUP(A3,'Daycare Checkouts'!$AE:$AF,2,FALSE),"")</f>
        <v/>
      </c>
      <c r="D3" s="30" t="str">
        <f>IFERROR(VLOOKUP(A3,'Daycare Checkouts'!$AE:$AG,3,FALSE),"")</f>
        <v/>
      </c>
      <c r="E3" s="196"/>
      <c r="F3" s="1">
        <v>43863</v>
      </c>
      <c r="G3" s="193" t="s">
        <v>2765</v>
      </c>
      <c r="H3" s="145" t="str">
        <f>IFERROR(VLOOKUP(F3,'Daycare Checkouts'!$AE:$AF,2,FALSE),"")</f>
        <v/>
      </c>
      <c r="I3" s="30" t="str">
        <f>IFERROR(VLOOKUP(F3,'Daycare Checkouts'!$AE:$AG,3,FALSE),"")</f>
        <v/>
      </c>
      <c r="J3" s="196"/>
      <c r="K3" s="1">
        <v>43892</v>
      </c>
      <c r="L3" s="193" t="s">
        <v>2766</v>
      </c>
      <c r="M3" s="145" t="str">
        <f>IFERROR(VLOOKUP(K3,'Daycare Checkouts'!$AE:$AF,2,FALSE),"")</f>
        <v/>
      </c>
      <c r="N3" s="30" t="str">
        <f>IFERROR(VLOOKUP(K3,'Daycare Checkouts'!$AE:$AG,3,FALSE),"")</f>
        <v/>
      </c>
      <c r="O3" s="196"/>
      <c r="P3" s="1">
        <v>43923</v>
      </c>
      <c r="Q3" s="193" t="s">
        <v>2762</v>
      </c>
      <c r="R3" s="145" t="str">
        <f>IFERROR(VLOOKUP(P3,'Daycare Checkouts'!$AE:$AF,2,FALSE),"")</f>
        <v/>
      </c>
      <c r="S3" s="30" t="str">
        <f>IFERROR(VLOOKUP(P3,'Daycare Checkouts'!$AE:$AG,3,FALSE),"")</f>
        <v/>
      </c>
      <c r="T3" s="196"/>
      <c r="U3" s="1">
        <v>43953</v>
      </c>
      <c r="V3" s="193" t="s">
        <v>2764</v>
      </c>
      <c r="W3" s="145" t="str">
        <f>IFERROR(VLOOKUP(U3,'Daycare Checkouts'!$AE:$AF,2,FALSE),"")</f>
        <v/>
      </c>
      <c r="X3" s="30" t="str">
        <f>IFERROR(VLOOKUP(U3,'Daycare Checkouts'!$AE:$AG,3,FALSE),"")</f>
        <v/>
      </c>
      <c r="Y3" s="196"/>
      <c r="Z3" s="1">
        <v>43984</v>
      </c>
      <c r="AA3" s="193" t="s">
        <v>2767</v>
      </c>
      <c r="AB3" s="145" t="str">
        <f>IFERROR(VLOOKUP(Z3,'Daycare Checkouts'!$AE:$AF,2,FALSE),"")</f>
        <v/>
      </c>
      <c r="AC3" s="30" t="str">
        <f>IFERROR(VLOOKUP(Z3,'Daycare Checkouts'!$AE:$AG,3,FALSE),"")</f>
        <v/>
      </c>
      <c r="AD3" s="196"/>
      <c r="AE3" s="1">
        <v>44014</v>
      </c>
      <c r="AF3" s="193" t="s">
        <v>2762</v>
      </c>
      <c r="AG3" s="145" t="str">
        <f>IFERROR(VLOOKUP(AE3,'Daycare Checkouts'!$AE:$AF,2,FALSE),"")</f>
        <v/>
      </c>
      <c r="AH3" s="30" t="str">
        <f>IFERROR(VLOOKUP(AE3,'Daycare Checkouts'!$AE:$AG,3,FALSE),"")</f>
        <v/>
      </c>
      <c r="AI3" s="196"/>
      <c r="AJ3" s="1">
        <v>44045</v>
      </c>
      <c r="AK3" s="193" t="s">
        <v>2765</v>
      </c>
      <c r="AL3" s="145" t="str">
        <f>IFERROR(VLOOKUP(AJ3,'Daycare Checkouts'!$AE:$AF,2,FALSE),"")</f>
        <v/>
      </c>
      <c r="AM3" s="30" t="str">
        <f>IFERROR(VLOOKUP(AJ3,'Daycare Checkouts'!$AE:$AG,3,FALSE),"")</f>
        <v/>
      </c>
      <c r="AN3" s="196"/>
      <c r="AO3" s="1">
        <v>44076</v>
      </c>
      <c r="AP3" s="193" t="s">
        <v>2761</v>
      </c>
      <c r="AQ3" s="145" t="str">
        <f>IFERROR(VLOOKUP(AO3,'Daycare Checkouts'!$AE:$AF,2,FALSE),"")</f>
        <v/>
      </c>
      <c r="AR3" s="30" t="str">
        <f>IFERROR(VLOOKUP(AO3,'Daycare Checkouts'!$AE:$AG,3,FALSE),"")</f>
        <v/>
      </c>
      <c r="AS3" s="196"/>
      <c r="AT3" s="1">
        <v>44106</v>
      </c>
      <c r="AU3" s="193" t="s">
        <v>2763</v>
      </c>
      <c r="AV3" s="145" t="str">
        <f>IFERROR(VLOOKUP(AT3,'Daycare Checkouts'!$AE:$AF,2,FALSE),"")</f>
        <v/>
      </c>
      <c r="AW3" s="30" t="str">
        <f>IFERROR(VLOOKUP(AT3,'Daycare Checkouts'!$AE:$AG,3,FALSE),"")</f>
        <v/>
      </c>
      <c r="AX3" s="196"/>
      <c r="AY3" s="1">
        <v>44137</v>
      </c>
      <c r="AZ3" s="193" t="s">
        <v>2766</v>
      </c>
      <c r="BA3" s="145" t="str">
        <f>IFERROR(VLOOKUP(AY3,'Daycare Checkouts'!$AE:$AF,2,FALSE),"")</f>
        <v/>
      </c>
      <c r="BB3" s="30" t="str">
        <f>IFERROR(VLOOKUP(AY3,'Daycare Checkouts'!$AE:$AG,3,FALSE),"")</f>
        <v/>
      </c>
      <c r="BC3" s="196"/>
      <c r="BD3" s="1">
        <v>44167</v>
      </c>
      <c r="BE3" s="193" t="s">
        <v>2761</v>
      </c>
      <c r="BF3" s="145" t="str">
        <f>IFERROR(VLOOKUP(BD3,'Daycare Checkouts'!$AE:$AF,2,FALSE),"")</f>
        <v/>
      </c>
      <c r="BG3" s="30" t="str">
        <f>IFERROR(VLOOKUP(BD3,'Daycare Checkouts'!$AE:$AG,3,FALSE),"")</f>
        <v/>
      </c>
    </row>
    <row r="4" spans="1:59" s="4" customFormat="1" ht="14.4" x14ac:dyDescent="0.3">
      <c r="A4" s="1">
        <v>43833</v>
      </c>
      <c r="B4" s="193" t="s">
        <v>2763</v>
      </c>
      <c r="C4" s="145" t="str">
        <f>IFERROR(VLOOKUP(A4,'Daycare Checkouts'!$AE:$AF,2,FALSE),"")</f>
        <v/>
      </c>
      <c r="D4" s="30" t="str">
        <f>IFERROR(VLOOKUP(A4,'Daycare Checkouts'!$AE:$AG,3,FALSE),"")</f>
        <v/>
      </c>
      <c r="E4" s="196"/>
      <c r="F4" s="1">
        <v>43864</v>
      </c>
      <c r="G4" s="193" t="s">
        <v>2766</v>
      </c>
      <c r="H4" s="145" t="str">
        <f>IFERROR(VLOOKUP(F4,'Daycare Checkouts'!$AE:$AF,2,FALSE),"")</f>
        <v/>
      </c>
      <c r="I4" s="30" t="str">
        <f>IFERROR(VLOOKUP(F4,'Daycare Checkouts'!$AE:$AG,3,FALSE),"")</f>
        <v/>
      </c>
      <c r="J4" s="196"/>
      <c r="K4" s="1">
        <v>43893</v>
      </c>
      <c r="L4" s="193" t="s">
        <v>2767</v>
      </c>
      <c r="M4" s="145" t="str">
        <f>IFERROR(VLOOKUP(K4,'Daycare Checkouts'!$AE:$AF,2,FALSE),"")</f>
        <v/>
      </c>
      <c r="N4" s="30" t="str">
        <f>IFERROR(VLOOKUP(K4,'Daycare Checkouts'!$AE:$AG,3,FALSE),"")</f>
        <v/>
      </c>
      <c r="O4" s="196"/>
      <c r="P4" s="1">
        <v>43924</v>
      </c>
      <c r="Q4" s="193" t="s">
        <v>2763</v>
      </c>
      <c r="R4" s="145" t="str">
        <f>IFERROR(VLOOKUP(P4,'Daycare Checkouts'!$AE:$AF,2,FALSE),"")</f>
        <v/>
      </c>
      <c r="S4" s="30" t="str">
        <f>IFERROR(VLOOKUP(P4,'Daycare Checkouts'!$AE:$AG,3,FALSE),"")</f>
        <v/>
      </c>
      <c r="T4" s="196"/>
      <c r="U4" s="1">
        <v>43954</v>
      </c>
      <c r="V4" s="193" t="s">
        <v>2765</v>
      </c>
      <c r="W4" s="145" t="str">
        <f>IFERROR(VLOOKUP(U4,'Daycare Checkouts'!$AE:$AF,2,FALSE),"")</f>
        <v/>
      </c>
      <c r="X4" s="30" t="str">
        <f>IFERROR(VLOOKUP(U4,'Daycare Checkouts'!$AE:$AG,3,FALSE),"")</f>
        <v/>
      </c>
      <c r="Y4" s="196"/>
      <c r="Z4" s="1">
        <v>43985</v>
      </c>
      <c r="AA4" s="193" t="s">
        <v>2761</v>
      </c>
      <c r="AB4" s="145" t="str">
        <f>IFERROR(VLOOKUP(Z4,'Daycare Checkouts'!$AE:$AF,2,FALSE),"")</f>
        <v/>
      </c>
      <c r="AC4" s="30" t="str">
        <f>IFERROR(VLOOKUP(Z4,'Daycare Checkouts'!$AE:$AG,3,FALSE),"")</f>
        <v/>
      </c>
      <c r="AD4" s="196"/>
      <c r="AE4" s="1">
        <v>44015</v>
      </c>
      <c r="AF4" s="193" t="s">
        <v>2763</v>
      </c>
      <c r="AG4" s="145" t="str">
        <f>IFERROR(VLOOKUP(AE4,'Daycare Checkouts'!$AE:$AF,2,FALSE),"")</f>
        <v/>
      </c>
      <c r="AH4" s="30" t="str">
        <f>IFERROR(VLOOKUP(AE4,'Daycare Checkouts'!$AE:$AG,3,FALSE),"")</f>
        <v/>
      </c>
      <c r="AI4" s="196"/>
      <c r="AJ4" s="1">
        <v>44046</v>
      </c>
      <c r="AK4" s="193" t="s">
        <v>2766</v>
      </c>
      <c r="AL4" s="145" t="str">
        <f>IFERROR(VLOOKUP(AJ4,'Daycare Checkouts'!$AE:$AF,2,FALSE),"")</f>
        <v/>
      </c>
      <c r="AM4" s="30" t="str">
        <f>IFERROR(VLOOKUP(AJ4,'Daycare Checkouts'!$AE:$AG,3,FALSE),"")</f>
        <v/>
      </c>
      <c r="AN4" s="196"/>
      <c r="AO4" s="1">
        <v>44077</v>
      </c>
      <c r="AP4" s="193" t="s">
        <v>2762</v>
      </c>
      <c r="AQ4" s="145" t="str">
        <f>IFERROR(VLOOKUP(AO4,'Daycare Checkouts'!$AE:$AF,2,FALSE),"")</f>
        <v/>
      </c>
      <c r="AR4" s="30" t="str">
        <f>IFERROR(VLOOKUP(AO4,'Daycare Checkouts'!$AE:$AG,3,FALSE),"")</f>
        <v/>
      </c>
      <c r="AS4" s="196"/>
      <c r="AT4" s="1">
        <v>44107</v>
      </c>
      <c r="AU4" s="193" t="s">
        <v>2764</v>
      </c>
      <c r="AV4" s="145" t="str">
        <f>IFERROR(VLOOKUP(AT4,'Daycare Checkouts'!$AE:$AF,2,FALSE),"")</f>
        <v/>
      </c>
      <c r="AW4" s="30" t="str">
        <f>IFERROR(VLOOKUP(AT4,'Daycare Checkouts'!$AE:$AG,3,FALSE),"")</f>
        <v/>
      </c>
      <c r="AX4" s="196"/>
      <c r="AY4" s="1">
        <v>44138</v>
      </c>
      <c r="AZ4" s="193" t="s">
        <v>2767</v>
      </c>
      <c r="BA4" s="145" t="str">
        <f>IFERROR(VLOOKUP(AY4,'Daycare Checkouts'!$AE:$AF,2,FALSE),"")</f>
        <v/>
      </c>
      <c r="BB4" s="30" t="str">
        <f>IFERROR(VLOOKUP(AY4,'Daycare Checkouts'!$AE:$AG,3,FALSE),"")</f>
        <v/>
      </c>
      <c r="BC4" s="196"/>
      <c r="BD4" s="1">
        <v>44168</v>
      </c>
      <c r="BE4" s="193" t="s">
        <v>2762</v>
      </c>
      <c r="BF4" s="145" t="str">
        <f>IFERROR(VLOOKUP(BD4,'Daycare Checkouts'!$AE:$AF,2,FALSE),"")</f>
        <v/>
      </c>
      <c r="BG4" s="30" t="str">
        <f>IFERROR(VLOOKUP(BD4,'Daycare Checkouts'!$AE:$AG,3,FALSE),"")</f>
        <v/>
      </c>
    </row>
    <row r="5" spans="1:59" s="4" customFormat="1" ht="14.4" x14ac:dyDescent="0.3">
      <c r="A5" s="1">
        <v>43834</v>
      </c>
      <c r="B5" s="193" t="s">
        <v>2764</v>
      </c>
      <c r="C5" s="145" t="str">
        <f>IFERROR(VLOOKUP(A5,'Daycare Checkouts'!$AE:$AF,2,FALSE),"")</f>
        <v/>
      </c>
      <c r="D5" s="30" t="str">
        <f>IFERROR(VLOOKUP(A5,'Daycare Checkouts'!$AE:$AG,3,FALSE),"")</f>
        <v/>
      </c>
      <c r="E5" s="196"/>
      <c r="F5" s="1">
        <v>43865</v>
      </c>
      <c r="G5" s="193" t="s">
        <v>2767</v>
      </c>
      <c r="H5" s="145" t="str">
        <f>IFERROR(VLOOKUP(F5,'Daycare Checkouts'!$AE:$AF,2,FALSE),"")</f>
        <v/>
      </c>
      <c r="I5" s="30" t="str">
        <f>IFERROR(VLOOKUP(F5,'Daycare Checkouts'!$AE:$AG,3,FALSE),"")</f>
        <v/>
      </c>
      <c r="J5" s="196"/>
      <c r="K5" s="1">
        <v>43894</v>
      </c>
      <c r="L5" s="193" t="s">
        <v>2761</v>
      </c>
      <c r="M5" s="145" t="str">
        <f>IFERROR(VLOOKUP(K5,'Daycare Checkouts'!$AE:$AF,2,FALSE),"")</f>
        <v/>
      </c>
      <c r="N5" s="30" t="str">
        <f>IFERROR(VLOOKUP(K5,'Daycare Checkouts'!$AE:$AG,3,FALSE),"")</f>
        <v/>
      </c>
      <c r="O5" s="196"/>
      <c r="P5" s="1">
        <v>43925</v>
      </c>
      <c r="Q5" s="193" t="s">
        <v>2764</v>
      </c>
      <c r="R5" s="145" t="str">
        <f>IFERROR(VLOOKUP(P5,'Daycare Checkouts'!$AE:$AF,2,FALSE),"")</f>
        <v/>
      </c>
      <c r="S5" s="30" t="str">
        <f>IFERROR(VLOOKUP(P5,'Daycare Checkouts'!$AE:$AG,3,FALSE),"")</f>
        <v/>
      </c>
      <c r="T5" s="196"/>
      <c r="U5" s="1">
        <v>43955</v>
      </c>
      <c r="V5" s="193" t="s">
        <v>2766</v>
      </c>
      <c r="W5" s="145" t="str">
        <f>IFERROR(VLOOKUP(U5,'Daycare Checkouts'!$AE:$AF,2,FALSE),"")</f>
        <v/>
      </c>
      <c r="X5" s="30" t="str">
        <f>IFERROR(VLOOKUP(U5,'Daycare Checkouts'!$AE:$AG,3,FALSE),"")</f>
        <v/>
      </c>
      <c r="Y5" s="196"/>
      <c r="Z5" s="1">
        <v>43986</v>
      </c>
      <c r="AA5" s="193" t="s">
        <v>2762</v>
      </c>
      <c r="AB5" s="145" t="str">
        <f>IFERROR(VLOOKUP(Z5,'Daycare Checkouts'!$AE:$AF,2,FALSE),"")</f>
        <v/>
      </c>
      <c r="AC5" s="30" t="str">
        <f>IFERROR(VLOOKUP(Z5,'Daycare Checkouts'!$AE:$AG,3,FALSE),"")</f>
        <v/>
      </c>
      <c r="AD5" s="196"/>
      <c r="AE5" s="1">
        <v>44016</v>
      </c>
      <c r="AF5" s="193" t="s">
        <v>2764</v>
      </c>
      <c r="AG5" s="145" t="str">
        <f>IFERROR(VLOOKUP(AE5,'Daycare Checkouts'!$AE:$AF,2,FALSE),"")</f>
        <v/>
      </c>
      <c r="AH5" s="30" t="str">
        <f>IFERROR(VLOOKUP(AE5,'Daycare Checkouts'!$AE:$AG,3,FALSE),"")</f>
        <v/>
      </c>
      <c r="AI5" s="196"/>
      <c r="AJ5" s="1">
        <v>44047</v>
      </c>
      <c r="AK5" s="193" t="s">
        <v>2767</v>
      </c>
      <c r="AL5" s="145" t="str">
        <f>IFERROR(VLOOKUP(AJ5,'Daycare Checkouts'!$AE:$AF,2,FALSE),"")</f>
        <v/>
      </c>
      <c r="AM5" s="30" t="str">
        <f>IFERROR(VLOOKUP(AJ5,'Daycare Checkouts'!$AE:$AG,3,FALSE),"")</f>
        <v/>
      </c>
      <c r="AN5" s="196"/>
      <c r="AO5" s="1">
        <v>44078</v>
      </c>
      <c r="AP5" s="193" t="s">
        <v>2763</v>
      </c>
      <c r="AQ5" s="145" t="str">
        <f>IFERROR(VLOOKUP(AO5,'Daycare Checkouts'!$AE:$AF,2,FALSE),"")</f>
        <v/>
      </c>
      <c r="AR5" s="30" t="str">
        <f>IFERROR(VLOOKUP(AO5,'Daycare Checkouts'!$AE:$AG,3,FALSE),"")</f>
        <v/>
      </c>
      <c r="AS5" s="196"/>
      <c r="AT5" s="1">
        <v>44108</v>
      </c>
      <c r="AU5" s="193" t="s">
        <v>2765</v>
      </c>
      <c r="AV5" s="145" t="str">
        <f>IFERROR(VLOOKUP(AT5,'Daycare Checkouts'!$AE:$AF,2,FALSE),"")</f>
        <v/>
      </c>
      <c r="AW5" s="30" t="str">
        <f>IFERROR(VLOOKUP(AT5,'Daycare Checkouts'!$AE:$AG,3,FALSE),"")</f>
        <v/>
      </c>
      <c r="AX5" s="196"/>
      <c r="AY5" s="1">
        <v>44139</v>
      </c>
      <c r="AZ5" s="193" t="s">
        <v>2761</v>
      </c>
      <c r="BA5" s="145" t="str">
        <f>IFERROR(VLOOKUP(AY5,'Daycare Checkouts'!$AE:$AF,2,FALSE),"")</f>
        <v/>
      </c>
      <c r="BB5" s="30" t="str">
        <f>IFERROR(VLOOKUP(AY5,'Daycare Checkouts'!$AE:$AG,3,FALSE),"")</f>
        <v/>
      </c>
      <c r="BC5" s="196"/>
      <c r="BD5" s="1">
        <v>44169</v>
      </c>
      <c r="BE5" s="193" t="s">
        <v>2763</v>
      </c>
      <c r="BF5" s="145" t="str">
        <f>IFERROR(VLOOKUP(BD5,'Daycare Checkouts'!$AE:$AF,2,FALSE),"")</f>
        <v/>
      </c>
      <c r="BG5" s="30" t="str">
        <f>IFERROR(VLOOKUP(BD5,'Daycare Checkouts'!$AE:$AG,3,FALSE),"")</f>
        <v/>
      </c>
    </row>
    <row r="6" spans="1:59" s="4" customFormat="1" ht="14.4" x14ac:dyDescent="0.3">
      <c r="A6" s="1">
        <v>43835</v>
      </c>
      <c r="B6" s="193" t="s">
        <v>2765</v>
      </c>
      <c r="C6" s="145" t="str">
        <f>IFERROR(VLOOKUP(A6,'Daycare Checkouts'!$AE:$AF,2,FALSE),"")</f>
        <v/>
      </c>
      <c r="D6" s="30" t="str">
        <f>IFERROR(VLOOKUP(A6,'Daycare Checkouts'!$AE:$AG,3,FALSE),"")</f>
        <v/>
      </c>
      <c r="E6" s="196"/>
      <c r="F6" s="1">
        <v>43866</v>
      </c>
      <c r="G6" s="193" t="s">
        <v>2761</v>
      </c>
      <c r="H6" s="145" t="str">
        <f>IFERROR(VLOOKUP(F6,'Daycare Checkouts'!$AE:$AF,2,FALSE),"")</f>
        <v/>
      </c>
      <c r="I6" s="30" t="str">
        <f>IFERROR(VLOOKUP(F6,'Daycare Checkouts'!$AE:$AG,3,FALSE),"")</f>
        <v/>
      </c>
      <c r="J6" s="196"/>
      <c r="K6" s="1">
        <v>43895</v>
      </c>
      <c r="L6" s="193" t="s">
        <v>2762</v>
      </c>
      <c r="M6" s="145" t="str">
        <f>IFERROR(VLOOKUP(K6,'Daycare Checkouts'!$AE:$AF,2,FALSE),"")</f>
        <v/>
      </c>
      <c r="N6" s="30" t="str">
        <f>IFERROR(VLOOKUP(K6,'Daycare Checkouts'!$AE:$AG,3,FALSE),"")</f>
        <v/>
      </c>
      <c r="O6" s="196"/>
      <c r="P6" s="1">
        <v>43926</v>
      </c>
      <c r="Q6" s="193" t="s">
        <v>2765</v>
      </c>
      <c r="R6" s="145" t="str">
        <f>IFERROR(VLOOKUP(P6,'Daycare Checkouts'!$AE:$AF,2,FALSE),"")</f>
        <v/>
      </c>
      <c r="S6" s="30" t="str">
        <f>IFERROR(VLOOKUP(P6,'Daycare Checkouts'!$AE:$AG,3,FALSE),"")</f>
        <v/>
      </c>
      <c r="T6" s="196"/>
      <c r="U6" s="1">
        <v>43956</v>
      </c>
      <c r="V6" s="193" t="s">
        <v>2767</v>
      </c>
      <c r="W6" s="145" t="str">
        <f>IFERROR(VLOOKUP(U6,'Daycare Checkouts'!$AE:$AF,2,FALSE),"")</f>
        <v/>
      </c>
      <c r="X6" s="30" t="str">
        <f>IFERROR(VLOOKUP(U6,'Daycare Checkouts'!$AE:$AG,3,FALSE),"")</f>
        <v/>
      </c>
      <c r="Y6" s="196"/>
      <c r="Z6" s="1">
        <v>43987</v>
      </c>
      <c r="AA6" s="193" t="s">
        <v>2763</v>
      </c>
      <c r="AB6" s="145" t="str">
        <f>IFERROR(VLOOKUP(Z6,'Daycare Checkouts'!$AE:$AF,2,FALSE),"")</f>
        <v/>
      </c>
      <c r="AC6" s="30" t="str">
        <f>IFERROR(VLOOKUP(Z6,'Daycare Checkouts'!$AE:$AG,3,FALSE),"")</f>
        <v/>
      </c>
      <c r="AD6" s="196"/>
      <c r="AE6" s="1">
        <v>44017</v>
      </c>
      <c r="AF6" s="193" t="s">
        <v>2765</v>
      </c>
      <c r="AG6" s="145" t="str">
        <f>IFERROR(VLOOKUP(AE6,'Daycare Checkouts'!$AE:$AF,2,FALSE),"")</f>
        <v/>
      </c>
      <c r="AH6" s="30" t="str">
        <f>IFERROR(VLOOKUP(AE6,'Daycare Checkouts'!$AE:$AG,3,FALSE),"")</f>
        <v/>
      </c>
      <c r="AI6" s="196"/>
      <c r="AJ6" s="1">
        <v>44048</v>
      </c>
      <c r="AK6" s="193" t="s">
        <v>2761</v>
      </c>
      <c r="AL6" s="145" t="str">
        <f>IFERROR(VLOOKUP(AJ6,'Daycare Checkouts'!$AE:$AF,2,FALSE),"")</f>
        <v/>
      </c>
      <c r="AM6" s="30" t="str">
        <f>IFERROR(VLOOKUP(AJ6,'Daycare Checkouts'!$AE:$AG,3,FALSE),"")</f>
        <v/>
      </c>
      <c r="AN6" s="196"/>
      <c r="AO6" s="1">
        <v>44079</v>
      </c>
      <c r="AP6" s="193" t="s">
        <v>2764</v>
      </c>
      <c r="AQ6" s="145" t="str">
        <f>IFERROR(VLOOKUP(AO6,'Daycare Checkouts'!$AE:$AF,2,FALSE),"")</f>
        <v/>
      </c>
      <c r="AR6" s="30" t="str">
        <f>IFERROR(VLOOKUP(AO6,'Daycare Checkouts'!$AE:$AG,3,FALSE),"")</f>
        <v/>
      </c>
      <c r="AS6" s="196"/>
      <c r="AT6" s="1">
        <v>44109</v>
      </c>
      <c r="AU6" s="193" t="s">
        <v>2766</v>
      </c>
      <c r="AV6" s="145" t="str">
        <f>IFERROR(VLOOKUP(AT6,'Daycare Checkouts'!$AE:$AF,2,FALSE),"")</f>
        <v/>
      </c>
      <c r="AW6" s="30" t="str">
        <f>IFERROR(VLOOKUP(AT6,'Daycare Checkouts'!$AE:$AG,3,FALSE),"")</f>
        <v/>
      </c>
      <c r="AX6" s="196"/>
      <c r="AY6" s="1">
        <v>44140</v>
      </c>
      <c r="AZ6" s="193" t="s">
        <v>2762</v>
      </c>
      <c r="BA6" s="145" t="str">
        <f>IFERROR(VLOOKUP(AY6,'Daycare Checkouts'!$AE:$AF,2,FALSE),"")</f>
        <v/>
      </c>
      <c r="BB6" s="30" t="str">
        <f>IFERROR(VLOOKUP(AY6,'Daycare Checkouts'!$AE:$AG,3,FALSE),"")</f>
        <v/>
      </c>
      <c r="BC6" s="196"/>
      <c r="BD6" s="1">
        <v>44170</v>
      </c>
      <c r="BE6" s="193" t="s">
        <v>2764</v>
      </c>
      <c r="BF6" s="145" t="str">
        <f>IFERROR(VLOOKUP(BD6,'Daycare Checkouts'!$AE:$AF,2,FALSE),"")</f>
        <v/>
      </c>
      <c r="BG6" s="30" t="str">
        <f>IFERROR(VLOOKUP(BD6,'Daycare Checkouts'!$AE:$AG,3,FALSE),"")</f>
        <v/>
      </c>
    </row>
    <row r="7" spans="1:59" s="4" customFormat="1" ht="14.4" x14ac:dyDescent="0.3">
      <c r="A7" s="1">
        <v>43836</v>
      </c>
      <c r="B7" s="193" t="s">
        <v>2766</v>
      </c>
      <c r="C7" s="145" t="str">
        <f>IFERROR(VLOOKUP(A7,'Daycare Checkouts'!$AE:$AF,2,FALSE),"")</f>
        <v/>
      </c>
      <c r="D7" s="30" t="str">
        <f>IFERROR(VLOOKUP(A7,'Daycare Checkouts'!$AE:$AG,3,FALSE),"")</f>
        <v/>
      </c>
      <c r="E7" s="196"/>
      <c r="F7" s="1">
        <v>43867</v>
      </c>
      <c r="G7" s="193" t="s">
        <v>2762</v>
      </c>
      <c r="H7" s="145" t="str">
        <f>IFERROR(VLOOKUP(F7,'Daycare Checkouts'!$AE:$AF,2,FALSE),"")</f>
        <v/>
      </c>
      <c r="I7" s="30" t="str">
        <f>IFERROR(VLOOKUP(F7,'Daycare Checkouts'!$AE:$AG,3,FALSE),"")</f>
        <v/>
      </c>
      <c r="J7" s="196"/>
      <c r="K7" s="1">
        <v>43896</v>
      </c>
      <c r="L7" s="193" t="s">
        <v>2763</v>
      </c>
      <c r="M7" s="145" t="str">
        <f>IFERROR(VLOOKUP(K7,'Daycare Checkouts'!$AE:$AF,2,FALSE),"")</f>
        <v/>
      </c>
      <c r="N7" s="30" t="str">
        <f>IFERROR(VLOOKUP(K7,'Daycare Checkouts'!$AE:$AG,3,FALSE),"")</f>
        <v/>
      </c>
      <c r="O7" s="196"/>
      <c r="P7" s="1">
        <v>43927</v>
      </c>
      <c r="Q7" s="193" t="s">
        <v>2766</v>
      </c>
      <c r="R7" s="145" t="str">
        <f>IFERROR(VLOOKUP(P7,'Daycare Checkouts'!$AE:$AF,2,FALSE),"")</f>
        <v/>
      </c>
      <c r="S7" s="30" t="str">
        <f>IFERROR(VLOOKUP(P7,'Daycare Checkouts'!$AE:$AG,3,FALSE),"")</f>
        <v/>
      </c>
      <c r="T7" s="196"/>
      <c r="U7" s="1">
        <v>43957</v>
      </c>
      <c r="V7" s="193" t="s">
        <v>2761</v>
      </c>
      <c r="W7" s="145" t="str">
        <f>IFERROR(VLOOKUP(U7,'Daycare Checkouts'!$AE:$AF,2,FALSE),"")</f>
        <v/>
      </c>
      <c r="X7" s="30" t="str">
        <f>IFERROR(VLOOKUP(U7,'Daycare Checkouts'!$AE:$AG,3,FALSE),"")</f>
        <v/>
      </c>
      <c r="Y7" s="196"/>
      <c r="Z7" s="1">
        <v>43988</v>
      </c>
      <c r="AA7" s="193" t="s">
        <v>2764</v>
      </c>
      <c r="AB7" s="145" t="str">
        <f>IFERROR(VLOOKUP(Z7,'Daycare Checkouts'!$AE:$AF,2,FALSE),"")</f>
        <v/>
      </c>
      <c r="AC7" s="30" t="str">
        <f>IFERROR(VLOOKUP(Z7,'Daycare Checkouts'!$AE:$AG,3,FALSE),"")</f>
        <v/>
      </c>
      <c r="AD7" s="196"/>
      <c r="AE7" s="1">
        <v>44018</v>
      </c>
      <c r="AF7" s="193" t="s">
        <v>2766</v>
      </c>
      <c r="AG7" s="145" t="str">
        <f>IFERROR(VLOOKUP(AE7,'Daycare Checkouts'!$AE:$AF,2,FALSE),"")</f>
        <v/>
      </c>
      <c r="AH7" s="30" t="str">
        <f>IFERROR(VLOOKUP(AE7,'Daycare Checkouts'!$AE:$AG,3,FALSE),"")</f>
        <v/>
      </c>
      <c r="AI7" s="196"/>
      <c r="AJ7" s="1">
        <v>44049</v>
      </c>
      <c r="AK7" s="193" t="s">
        <v>2762</v>
      </c>
      <c r="AL7" s="145" t="str">
        <f>IFERROR(VLOOKUP(AJ7,'Daycare Checkouts'!$AE:$AF,2,FALSE),"")</f>
        <v/>
      </c>
      <c r="AM7" s="30" t="str">
        <f>IFERROR(VLOOKUP(AJ7,'Daycare Checkouts'!$AE:$AG,3,FALSE),"")</f>
        <v/>
      </c>
      <c r="AN7" s="196"/>
      <c r="AO7" s="1">
        <v>44080</v>
      </c>
      <c r="AP7" s="193" t="s">
        <v>2765</v>
      </c>
      <c r="AQ7" s="145" t="str">
        <f>IFERROR(VLOOKUP(AO7,'Daycare Checkouts'!$AE:$AF,2,FALSE),"")</f>
        <v/>
      </c>
      <c r="AR7" s="30" t="str">
        <f>IFERROR(VLOOKUP(AO7,'Daycare Checkouts'!$AE:$AG,3,FALSE),"")</f>
        <v/>
      </c>
      <c r="AS7" s="196"/>
      <c r="AT7" s="1">
        <v>44110</v>
      </c>
      <c r="AU7" s="193" t="s">
        <v>2767</v>
      </c>
      <c r="AV7" s="145" t="str">
        <f>IFERROR(VLOOKUP(AT7,'Daycare Checkouts'!$AE:$AF,2,FALSE),"")</f>
        <v/>
      </c>
      <c r="AW7" s="30" t="str">
        <f>IFERROR(VLOOKUP(AT7,'Daycare Checkouts'!$AE:$AG,3,FALSE),"")</f>
        <v/>
      </c>
      <c r="AX7" s="196"/>
      <c r="AY7" s="1">
        <v>44141</v>
      </c>
      <c r="AZ7" s="193" t="s">
        <v>2763</v>
      </c>
      <c r="BA7" s="145" t="str">
        <f>IFERROR(VLOOKUP(AY7,'Daycare Checkouts'!$AE:$AF,2,FALSE),"")</f>
        <v/>
      </c>
      <c r="BB7" s="30" t="str">
        <f>IFERROR(VLOOKUP(AY7,'Daycare Checkouts'!$AE:$AG,3,FALSE),"")</f>
        <v/>
      </c>
      <c r="BC7" s="196"/>
      <c r="BD7" s="1">
        <v>44171</v>
      </c>
      <c r="BE7" s="193" t="s">
        <v>2765</v>
      </c>
      <c r="BF7" s="145" t="str">
        <f>IFERROR(VLOOKUP(BD7,'Daycare Checkouts'!$AE:$AF,2,FALSE),"")</f>
        <v/>
      </c>
      <c r="BG7" s="30" t="str">
        <f>IFERROR(VLOOKUP(BD7,'Daycare Checkouts'!$AE:$AG,3,FALSE),"")</f>
        <v/>
      </c>
    </row>
    <row r="8" spans="1:59" s="4" customFormat="1" ht="14.4" x14ac:dyDescent="0.3">
      <c r="A8" s="1">
        <v>43837</v>
      </c>
      <c r="B8" s="193" t="s">
        <v>2767</v>
      </c>
      <c r="C8" s="145" t="str">
        <f>IFERROR(VLOOKUP(A8,'Daycare Checkouts'!$AE:$AF,2,FALSE),"")</f>
        <v/>
      </c>
      <c r="D8" s="30" t="str">
        <f>IFERROR(VLOOKUP(A8,'Daycare Checkouts'!$AE:$AG,3,FALSE),"")</f>
        <v/>
      </c>
      <c r="E8" s="196"/>
      <c r="F8" s="1">
        <v>43868</v>
      </c>
      <c r="G8" s="193" t="s">
        <v>2763</v>
      </c>
      <c r="H8" s="145" t="str">
        <f>IFERROR(VLOOKUP(F8,'Daycare Checkouts'!$AE:$AF,2,FALSE),"")</f>
        <v/>
      </c>
      <c r="I8" s="30" t="str">
        <f>IFERROR(VLOOKUP(F8,'Daycare Checkouts'!$AE:$AG,3,FALSE),"")</f>
        <v/>
      </c>
      <c r="J8" s="196"/>
      <c r="K8" s="1">
        <v>43897</v>
      </c>
      <c r="L8" s="193" t="s">
        <v>2764</v>
      </c>
      <c r="M8" s="145" t="str">
        <f>IFERROR(VLOOKUP(K8,'Daycare Checkouts'!$AE:$AF,2,FALSE),"")</f>
        <v/>
      </c>
      <c r="N8" s="30" t="str">
        <f>IFERROR(VLOOKUP(K8,'Daycare Checkouts'!$AE:$AG,3,FALSE),"")</f>
        <v/>
      </c>
      <c r="O8" s="196"/>
      <c r="P8" s="1">
        <v>43928</v>
      </c>
      <c r="Q8" s="193" t="s">
        <v>2767</v>
      </c>
      <c r="R8" s="145" t="str">
        <f>IFERROR(VLOOKUP(P8,'Daycare Checkouts'!$AE:$AF,2,FALSE),"")</f>
        <v/>
      </c>
      <c r="S8" s="30" t="str">
        <f>IFERROR(VLOOKUP(P8,'Daycare Checkouts'!$AE:$AG,3,FALSE),"")</f>
        <v/>
      </c>
      <c r="T8" s="196"/>
      <c r="U8" s="1">
        <v>43958</v>
      </c>
      <c r="V8" s="193" t="s">
        <v>2762</v>
      </c>
      <c r="W8" s="145" t="str">
        <f>IFERROR(VLOOKUP(U8,'Daycare Checkouts'!$AE:$AF,2,FALSE),"")</f>
        <v/>
      </c>
      <c r="X8" s="30" t="str">
        <f>IFERROR(VLOOKUP(U8,'Daycare Checkouts'!$AE:$AG,3,FALSE),"")</f>
        <v/>
      </c>
      <c r="Y8" s="196"/>
      <c r="Z8" s="1">
        <v>43989</v>
      </c>
      <c r="AA8" s="193" t="s">
        <v>2765</v>
      </c>
      <c r="AB8" s="145" t="str">
        <f>IFERROR(VLOOKUP(Z8,'Daycare Checkouts'!$AE:$AF,2,FALSE),"")</f>
        <v/>
      </c>
      <c r="AC8" s="30" t="str">
        <f>IFERROR(VLOOKUP(Z8,'Daycare Checkouts'!$AE:$AG,3,FALSE),"")</f>
        <v/>
      </c>
      <c r="AD8" s="196"/>
      <c r="AE8" s="1">
        <v>44019</v>
      </c>
      <c r="AF8" s="193" t="s">
        <v>2767</v>
      </c>
      <c r="AG8" s="145" t="str">
        <f>IFERROR(VLOOKUP(AE8,'Daycare Checkouts'!$AE:$AF,2,FALSE),"")</f>
        <v/>
      </c>
      <c r="AH8" s="30" t="str">
        <f>IFERROR(VLOOKUP(AE8,'Daycare Checkouts'!$AE:$AG,3,FALSE),"")</f>
        <v/>
      </c>
      <c r="AI8" s="196"/>
      <c r="AJ8" s="1">
        <v>44050</v>
      </c>
      <c r="AK8" s="193" t="s">
        <v>2763</v>
      </c>
      <c r="AL8" s="145" t="str">
        <f>IFERROR(VLOOKUP(AJ8,'Daycare Checkouts'!$AE:$AF,2,FALSE),"")</f>
        <v/>
      </c>
      <c r="AM8" s="30" t="str">
        <f>IFERROR(VLOOKUP(AJ8,'Daycare Checkouts'!$AE:$AG,3,FALSE),"")</f>
        <v/>
      </c>
      <c r="AN8" s="196"/>
      <c r="AO8" s="1">
        <v>44081</v>
      </c>
      <c r="AP8" s="193" t="s">
        <v>2766</v>
      </c>
      <c r="AQ8" s="145" t="str">
        <f>IFERROR(VLOOKUP(AO8,'Daycare Checkouts'!$AE:$AF,2,FALSE),"")</f>
        <v/>
      </c>
      <c r="AR8" s="30" t="str">
        <f>IFERROR(VLOOKUP(AO8,'Daycare Checkouts'!$AE:$AG,3,FALSE),"")</f>
        <v/>
      </c>
      <c r="AS8" s="196"/>
      <c r="AT8" s="1">
        <v>44111</v>
      </c>
      <c r="AU8" s="193" t="s">
        <v>2761</v>
      </c>
      <c r="AV8" s="145" t="str">
        <f>IFERROR(VLOOKUP(AT8,'Daycare Checkouts'!$AE:$AF,2,FALSE),"")</f>
        <v/>
      </c>
      <c r="AW8" s="30" t="str">
        <f>IFERROR(VLOOKUP(AT8,'Daycare Checkouts'!$AE:$AG,3,FALSE),"")</f>
        <v/>
      </c>
      <c r="AX8" s="196"/>
      <c r="AY8" s="1">
        <v>44142</v>
      </c>
      <c r="AZ8" s="193" t="s">
        <v>2764</v>
      </c>
      <c r="BA8" s="145" t="str">
        <f>IFERROR(VLOOKUP(AY8,'Daycare Checkouts'!$AE:$AF,2,FALSE),"")</f>
        <v/>
      </c>
      <c r="BB8" s="30" t="str">
        <f>IFERROR(VLOOKUP(AY8,'Daycare Checkouts'!$AE:$AG,3,FALSE),"")</f>
        <v/>
      </c>
      <c r="BC8" s="196"/>
      <c r="BD8" s="1">
        <v>44172</v>
      </c>
      <c r="BE8" s="193" t="s">
        <v>2766</v>
      </c>
      <c r="BF8" s="145" t="str">
        <f>IFERROR(VLOOKUP(BD8,'Daycare Checkouts'!$AE:$AF,2,FALSE),"")</f>
        <v/>
      </c>
      <c r="BG8" s="30" t="str">
        <f>IFERROR(VLOOKUP(BD8,'Daycare Checkouts'!$AE:$AG,3,FALSE),"")</f>
        <v/>
      </c>
    </row>
    <row r="9" spans="1:59" s="4" customFormat="1" ht="14.4" x14ac:dyDescent="0.3">
      <c r="A9" s="1">
        <v>43838</v>
      </c>
      <c r="B9" s="193" t="s">
        <v>2761</v>
      </c>
      <c r="C9" s="145" t="str">
        <f>IFERROR(VLOOKUP(A9,'Daycare Checkouts'!$AE:$AF,2,FALSE),"")</f>
        <v/>
      </c>
      <c r="D9" s="30" t="str">
        <f>IFERROR(VLOOKUP(A9,'Daycare Checkouts'!$AE:$AG,3,FALSE),"")</f>
        <v/>
      </c>
      <c r="E9" s="196"/>
      <c r="F9" s="1">
        <v>43869</v>
      </c>
      <c r="G9" s="193" t="s">
        <v>2764</v>
      </c>
      <c r="H9" s="145" t="str">
        <f>IFERROR(VLOOKUP(F9,'Daycare Checkouts'!$AE:$AF,2,FALSE),"")</f>
        <v/>
      </c>
      <c r="I9" s="30" t="str">
        <f>IFERROR(VLOOKUP(F9,'Daycare Checkouts'!$AE:$AG,3,FALSE),"")</f>
        <v/>
      </c>
      <c r="J9" s="196"/>
      <c r="K9" s="1">
        <v>43898</v>
      </c>
      <c r="L9" s="193" t="s">
        <v>2765</v>
      </c>
      <c r="M9" s="145" t="str">
        <f>IFERROR(VLOOKUP(K9,'Daycare Checkouts'!$AE:$AF,2,FALSE),"")</f>
        <v/>
      </c>
      <c r="N9" s="30" t="str">
        <f>IFERROR(VLOOKUP(K9,'Daycare Checkouts'!$AE:$AG,3,FALSE),"")</f>
        <v/>
      </c>
      <c r="O9" s="196"/>
      <c r="P9" s="1">
        <v>43929</v>
      </c>
      <c r="Q9" s="193" t="s">
        <v>2761</v>
      </c>
      <c r="R9" s="145" t="str">
        <f>IFERROR(VLOOKUP(P9,'Daycare Checkouts'!$AE:$AF,2,FALSE),"")</f>
        <v/>
      </c>
      <c r="S9" s="30" t="str">
        <f>IFERROR(VLOOKUP(P9,'Daycare Checkouts'!$AE:$AG,3,FALSE),"")</f>
        <v/>
      </c>
      <c r="T9" s="196"/>
      <c r="U9" s="1">
        <v>43959</v>
      </c>
      <c r="V9" s="193" t="s">
        <v>2763</v>
      </c>
      <c r="W9" s="145" t="str">
        <f>IFERROR(VLOOKUP(U9,'Daycare Checkouts'!$AE:$AF,2,FALSE),"")</f>
        <v/>
      </c>
      <c r="X9" s="30" t="str">
        <f>IFERROR(VLOOKUP(U9,'Daycare Checkouts'!$AE:$AG,3,FALSE),"")</f>
        <v/>
      </c>
      <c r="Y9" s="196"/>
      <c r="Z9" s="1">
        <v>43990</v>
      </c>
      <c r="AA9" s="193" t="s">
        <v>2766</v>
      </c>
      <c r="AB9" s="145" t="str">
        <f>IFERROR(VLOOKUP(Z9,'Daycare Checkouts'!$AE:$AF,2,FALSE),"")</f>
        <v/>
      </c>
      <c r="AC9" s="30" t="str">
        <f>IFERROR(VLOOKUP(Z9,'Daycare Checkouts'!$AE:$AG,3,FALSE),"")</f>
        <v/>
      </c>
      <c r="AD9" s="196"/>
      <c r="AE9" s="1">
        <v>44020</v>
      </c>
      <c r="AF9" s="193" t="s">
        <v>2761</v>
      </c>
      <c r="AG9" s="145" t="str">
        <f>IFERROR(VLOOKUP(AE9,'Daycare Checkouts'!$AE:$AF,2,FALSE),"")</f>
        <v/>
      </c>
      <c r="AH9" s="30" t="str">
        <f>IFERROR(VLOOKUP(AE9,'Daycare Checkouts'!$AE:$AG,3,FALSE),"")</f>
        <v/>
      </c>
      <c r="AI9" s="196"/>
      <c r="AJ9" s="1">
        <v>44051</v>
      </c>
      <c r="AK9" s="193" t="s">
        <v>2764</v>
      </c>
      <c r="AL9" s="145" t="str">
        <f>IFERROR(VLOOKUP(AJ9,'Daycare Checkouts'!$AE:$AF,2,FALSE),"")</f>
        <v/>
      </c>
      <c r="AM9" s="30" t="str">
        <f>IFERROR(VLOOKUP(AJ9,'Daycare Checkouts'!$AE:$AG,3,FALSE),"")</f>
        <v/>
      </c>
      <c r="AN9" s="196"/>
      <c r="AO9" s="1">
        <v>44082</v>
      </c>
      <c r="AP9" s="193" t="s">
        <v>2767</v>
      </c>
      <c r="AQ9" s="145" t="str">
        <f>IFERROR(VLOOKUP(AO9,'Daycare Checkouts'!$AE:$AF,2,FALSE),"")</f>
        <v/>
      </c>
      <c r="AR9" s="30" t="str">
        <f>IFERROR(VLOOKUP(AO9,'Daycare Checkouts'!$AE:$AG,3,FALSE),"")</f>
        <v/>
      </c>
      <c r="AS9" s="196"/>
      <c r="AT9" s="1">
        <v>44112</v>
      </c>
      <c r="AU9" s="193" t="s">
        <v>2762</v>
      </c>
      <c r="AV9" s="145" t="str">
        <f>IFERROR(VLOOKUP(AT9,'Daycare Checkouts'!$AE:$AF,2,FALSE),"")</f>
        <v/>
      </c>
      <c r="AW9" s="30" t="str">
        <f>IFERROR(VLOOKUP(AT9,'Daycare Checkouts'!$AE:$AG,3,FALSE),"")</f>
        <v/>
      </c>
      <c r="AX9" s="196"/>
      <c r="AY9" s="1">
        <v>44143</v>
      </c>
      <c r="AZ9" s="193" t="s">
        <v>2765</v>
      </c>
      <c r="BA9" s="145" t="str">
        <f>IFERROR(VLOOKUP(AY9,'Daycare Checkouts'!$AE:$AF,2,FALSE),"")</f>
        <v/>
      </c>
      <c r="BB9" s="30" t="str">
        <f>IFERROR(VLOOKUP(AY9,'Daycare Checkouts'!$AE:$AG,3,FALSE),"")</f>
        <v/>
      </c>
      <c r="BC9" s="196"/>
      <c r="BD9" s="1">
        <v>44173</v>
      </c>
      <c r="BE9" s="193" t="s">
        <v>2767</v>
      </c>
      <c r="BF9" s="145" t="str">
        <f>IFERROR(VLOOKUP(BD9,'Daycare Checkouts'!$AE:$AF,2,FALSE),"")</f>
        <v/>
      </c>
      <c r="BG9" s="30" t="str">
        <f>IFERROR(VLOOKUP(BD9,'Daycare Checkouts'!$AE:$AG,3,FALSE),"")</f>
        <v/>
      </c>
    </row>
    <row r="10" spans="1:59" s="4" customFormat="1" ht="14.4" x14ac:dyDescent="0.3">
      <c r="A10" s="1">
        <v>43839</v>
      </c>
      <c r="B10" s="193" t="s">
        <v>2762</v>
      </c>
      <c r="C10" s="145" t="str">
        <f>IFERROR(VLOOKUP(A10,'Daycare Checkouts'!$AE:$AF,2,FALSE),"")</f>
        <v/>
      </c>
      <c r="D10" s="30" t="str">
        <f>IFERROR(VLOOKUP(A10,'Daycare Checkouts'!$AE:$AG,3,FALSE),"")</f>
        <v/>
      </c>
      <c r="E10" s="196"/>
      <c r="F10" s="1">
        <v>43870</v>
      </c>
      <c r="G10" s="193" t="s">
        <v>2765</v>
      </c>
      <c r="H10" s="145" t="str">
        <f>IFERROR(VLOOKUP(F10,'Daycare Checkouts'!$AE:$AF,2,FALSE),"")</f>
        <v/>
      </c>
      <c r="I10" s="30" t="str">
        <f>IFERROR(VLOOKUP(F10,'Daycare Checkouts'!$AE:$AG,3,FALSE),"")</f>
        <v/>
      </c>
      <c r="J10" s="196"/>
      <c r="K10" s="1">
        <v>43899</v>
      </c>
      <c r="L10" s="193" t="s">
        <v>2766</v>
      </c>
      <c r="M10" s="145" t="str">
        <f>IFERROR(VLOOKUP(K10,'Daycare Checkouts'!$AE:$AF,2,FALSE),"")</f>
        <v/>
      </c>
      <c r="N10" s="30" t="str">
        <f>IFERROR(VLOOKUP(K10,'Daycare Checkouts'!$AE:$AG,3,FALSE),"")</f>
        <v/>
      </c>
      <c r="O10" s="196"/>
      <c r="P10" s="1">
        <v>43930</v>
      </c>
      <c r="Q10" s="193" t="s">
        <v>2762</v>
      </c>
      <c r="R10" s="145" t="str">
        <f>IFERROR(VLOOKUP(P10,'Daycare Checkouts'!$AE:$AF,2,FALSE),"")</f>
        <v/>
      </c>
      <c r="S10" s="30" t="str">
        <f>IFERROR(VLOOKUP(P10,'Daycare Checkouts'!$AE:$AG,3,FALSE),"")</f>
        <v/>
      </c>
      <c r="T10" s="196"/>
      <c r="U10" s="1">
        <v>43960</v>
      </c>
      <c r="V10" s="193" t="s">
        <v>2764</v>
      </c>
      <c r="W10" s="145" t="str">
        <f>IFERROR(VLOOKUP(U10,'Daycare Checkouts'!$AE:$AF,2,FALSE),"")</f>
        <v/>
      </c>
      <c r="X10" s="30" t="str">
        <f>IFERROR(VLOOKUP(U10,'Daycare Checkouts'!$AE:$AG,3,FALSE),"")</f>
        <v/>
      </c>
      <c r="Y10" s="196"/>
      <c r="Z10" s="1">
        <v>43991</v>
      </c>
      <c r="AA10" s="193" t="s">
        <v>2767</v>
      </c>
      <c r="AB10" s="145" t="str">
        <f>IFERROR(VLOOKUP(Z10,'Daycare Checkouts'!$AE:$AF,2,FALSE),"")</f>
        <v/>
      </c>
      <c r="AC10" s="30" t="str">
        <f>IFERROR(VLOOKUP(Z10,'Daycare Checkouts'!$AE:$AG,3,FALSE),"")</f>
        <v/>
      </c>
      <c r="AD10" s="196"/>
      <c r="AE10" s="1">
        <v>44021</v>
      </c>
      <c r="AF10" s="193" t="s">
        <v>2762</v>
      </c>
      <c r="AG10" s="145" t="str">
        <f>IFERROR(VLOOKUP(AE10,'Daycare Checkouts'!$AE:$AF,2,FALSE),"")</f>
        <v/>
      </c>
      <c r="AH10" s="30" t="str">
        <f>IFERROR(VLOOKUP(AE10,'Daycare Checkouts'!$AE:$AG,3,FALSE),"")</f>
        <v/>
      </c>
      <c r="AI10" s="196"/>
      <c r="AJ10" s="1">
        <v>44052</v>
      </c>
      <c r="AK10" s="193" t="s">
        <v>2765</v>
      </c>
      <c r="AL10" s="145" t="str">
        <f>IFERROR(VLOOKUP(AJ10,'Daycare Checkouts'!$AE:$AF,2,FALSE),"")</f>
        <v/>
      </c>
      <c r="AM10" s="30" t="str">
        <f>IFERROR(VLOOKUP(AJ10,'Daycare Checkouts'!$AE:$AG,3,FALSE),"")</f>
        <v/>
      </c>
      <c r="AN10" s="196"/>
      <c r="AO10" s="1">
        <v>44083</v>
      </c>
      <c r="AP10" s="193" t="s">
        <v>2761</v>
      </c>
      <c r="AQ10" s="145" t="str">
        <f>IFERROR(VLOOKUP(AO10,'Daycare Checkouts'!$AE:$AF,2,FALSE),"")</f>
        <v/>
      </c>
      <c r="AR10" s="30" t="str">
        <f>IFERROR(VLOOKUP(AO10,'Daycare Checkouts'!$AE:$AG,3,FALSE),"")</f>
        <v/>
      </c>
      <c r="AS10" s="196"/>
      <c r="AT10" s="1">
        <v>44113</v>
      </c>
      <c r="AU10" s="193" t="s">
        <v>2763</v>
      </c>
      <c r="AV10" s="145" t="str">
        <f>IFERROR(VLOOKUP(AT10,'Daycare Checkouts'!$AE:$AF,2,FALSE),"")</f>
        <v/>
      </c>
      <c r="AW10" s="30" t="str">
        <f>IFERROR(VLOOKUP(AT10,'Daycare Checkouts'!$AE:$AG,3,FALSE),"")</f>
        <v/>
      </c>
      <c r="AX10" s="196"/>
      <c r="AY10" s="1">
        <v>44144</v>
      </c>
      <c r="AZ10" s="193" t="s">
        <v>2766</v>
      </c>
      <c r="BA10" s="145" t="str">
        <f>IFERROR(VLOOKUP(AY10,'Daycare Checkouts'!$AE:$AF,2,FALSE),"")</f>
        <v/>
      </c>
      <c r="BB10" s="30" t="str">
        <f>IFERROR(VLOOKUP(AY10,'Daycare Checkouts'!$AE:$AG,3,FALSE),"")</f>
        <v/>
      </c>
      <c r="BC10" s="196"/>
      <c r="BD10" s="1">
        <v>44174</v>
      </c>
      <c r="BE10" s="193" t="s">
        <v>2761</v>
      </c>
      <c r="BF10" s="145" t="str">
        <f>IFERROR(VLOOKUP(BD10,'Daycare Checkouts'!$AE:$AF,2,FALSE),"")</f>
        <v/>
      </c>
      <c r="BG10" s="30" t="str">
        <f>IFERROR(VLOOKUP(BD10,'Daycare Checkouts'!$AE:$AG,3,FALSE),"")</f>
        <v/>
      </c>
    </row>
    <row r="11" spans="1:59" s="4" customFormat="1" ht="14.4" x14ac:dyDescent="0.3">
      <c r="A11" s="1">
        <v>43840</v>
      </c>
      <c r="B11" s="193" t="s">
        <v>2763</v>
      </c>
      <c r="C11" s="145" t="str">
        <f>IFERROR(VLOOKUP(A11,'Daycare Checkouts'!$AE:$AF,2,FALSE),"")</f>
        <v/>
      </c>
      <c r="D11" s="30" t="str">
        <f>IFERROR(VLOOKUP(A11,'Daycare Checkouts'!$AE:$AG,3,FALSE),"")</f>
        <v/>
      </c>
      <c r="E11" s="196"/>
      <c r="F11" s="1">
        <v>43871</v>
      </c>
      <c r="G11" s="193" t="s">
        <v>2766</v>
      </c>
      <c r="H11" s="145" t="str">
        <f>IFERROR(VLOOKUP(F11,'Daycare Checkouts'!$AE:$AF,2,FALSE),"")</f>
        <v/>
      </c>
      <c r="I11" s="30" t="str">
        <f>IFERROR(VLOOKUP(F11,'Daycare Checkouts'!$AE:$AG,3,FALSE),"")</f>
        <v/>
      </c>
      <c r="J11" s="196"/>
      <c r="K11" s="1">
        <v>43900</v>
      </c>
      <c r="L11" s="193" t="s">
        <v>2767</v>
      </c>
      <c r="M11" s="145" t="str">
        <f>IFERROR(VLOOKUP(K11,'Daycare Checkouts'!$AE:$AF,2,FALSE),"")</f>
        <v/>
      </c>
      <c r="N11" s="30" t="str">
        <f>IFERROR(VLOOKUP(K11,'Daycare Checkouts'!$AE:$AG,3,FALSE),"")</f>
        <v/>
      </c>
      <c r="O11" s="196"/>
      <c r="P11" s="1">
        <v>43931</v>
      </c>
      <c r="Q11" s="193" t="s">
        <v>2763</v>
      </c>
      <c r="R11" s="145" t="str">
        <f>IFERROR(VLOOKUP(P11,'Daycare Checkouts'!$AE:$AF,2,FALSE),"")</f>
        <v/>
      </c>
      <c r="S11" s="30" t="str">
        <f>IFERROR(VLOOKUP(P11,'Daycare Checkouts'!$AE:$AG,3,FALSE),"")</f>
        <v/>
      </c>
      <c r="T11" s="196"/>
      <c r="U11" s="1">
        <v>43961</v>
      </c>
      <c r="V11" s="193" t="s">
        <v>2765</v>
      </c>
      <c r="W11" s="145" t="str">
        <f>IFERROR(VLOOKUP(U11,'Daycare Checkouts'!$AE:$AF,2,FALSE),"")</f>
        <v/>
      </c>
      <c r="X11" s="30" t="str">
        <f>IFERROR(VLOOKUP(U11,'Daycare Checkouts'!$AE:$AG,3,FALSE),"")</f>
        <v/>
      </c>
      <c r="Y11" s="196"/>
      <c r="Z11" s="1">
        <v>43992</v>
      </c>
      <c r="AA11" s="193" t="s">
        <v>2761</v>
      </c>
      <c r="AB11" s="145" t="str">
        <f>IFERROR(VLOOKUP(Z11,'Daycare Checkouts'!$AE:$AF,2,FALSE),"")</f>
        <v/>
      </c>
      <c r="AC11" s="30" t="str">
        <f>IFERROR(VLOOKUP(Z11,'Daycare Checkouts'!$AE:$AG,3,FALSE),"")</f>
        <v/>
      </c>
      <c r="AD11" s="196"/>
      <c r="AE11" s="1">
        <v>44022</v>
      </c>
      <c r="AF11" s="193" t="s">
        <v>2763</v>
      </c>
      <c r="AG11" s="145" t="str">
        <f>IFERROR(VLOOKUP(AE11,'Daycare Checkouts'!$AE:$AF,2,FALSE),"")</f>
        <v/>
      </c>
      <c r="AH11" s="30" t="str">
        <f>IFERROR(VLOOKUP(AE11,'Daycare Checkouts'!$AE:$AG,3,FALSE),"")</f>
        <v/>
      </c>
      <c r="AI11" s="196"/>
      <c r="AJ11" s="1">
        <v>44053</v>
      </c>
      <c r="AK11" s="193" t="s">
        <v>2766</v>
      </c>
      <c r="AL11" s="145" t="str">
        <f>IFERROR(VLOOKUP(AJ11,'Daycare Checkouts'!$AE:$AF,2,FALSE),"")</f>
        <v/>
      </c>
      <c r="AM11" s="30" t="str">
        <f>IFERROR(VLOOKUP(AJ11,'Daycare Checkouts'!$AE:$AG,3,FALSE),"")</f>
        <v/>
      </c>
      <c r="AN11" s="196"/>
      <c r="AO11" s="1">
        <v>44084</v>
      </c>
      <c r="AP11" s="193" t="s">
        <v>2762</v>
      </c>
      <c r="AQ11" s="145" t="str">
        <f>IFERROR(VLOOKUP(AO11,'Daycare Checkouts'!$AE:$AF,2,FALSE),"")</f>
        <v/>
      </c>
      <c r="AR11" s="30" t="str">
        <f>IFERROR(VLOOKUP(AO11,'Daycare Checkouts'!$AE:$AG,3,FALSE),"")</f>
        <v/>
      </c>
      <c r="AS11" s="196"/>
      <c r="AT11" s="1">
        <v>44114</v>
      </c>
      <c r="AU11" s="193" t="s">
        <v>2764</v>
      </c>
      <c r="AV11" s="145" t="str">
        <f>IFERROR(VLOOKUP(AT11,'Daycare Checkouts'!$AE:$AF,2,FALSE),"")</f>
        <v/>
      </c>
      <c r="AW11" s="30" t="str">
        <f>IFERROR(VLOOKUP(AT11,'Daycare Checkouts'!$AE:$AG,3,FALSE),"")</f>
        <v/>
      </c>
      <c r="AX11" s="196"/>
      <c r="AY11" s="1">
        <v>44145</v>
      </c>
      <c r="AZ11" s="193" t="s">
        <v>2767</v>
      </c>
      <c r="BA11" s="145" t="str">
        <f>IFERROR(VLOOKUP(AY11,'Daycare Checkouts'!$AE:$AF,2,FALSE),"")</f>
        <v/>
      </c>
      <c r="BB11" s="30" t="str">
        <f>IFERROR(VLOOKUP(AY11,'Daycare Checkouts'!$AE:$AG,3,FALSE),"")</f>
        <v/>
      </c>
      <c r="BC11" s="196"/>
      <c r="BD11" s="1">
        <v>44175</v>
      </c>
      <c r="BE11" s="193" t="s">
        <v>2762</v>
      </c>
      <c r="BF11" s="145" t="str">
        <f>IFERROR(VLOOKUP(BD11,'Daycare Checkouts'!$AE:$AF,2,FALSE),"")</f>
        <v/>
      </c>
      <c r="BG11" s="30" t="str">
        <f>IFERROR(VLOOKUP(BD11,'Daycare Checkouts'!$AE:$AG,3,FALSE),"")</f>
        <v/>
      </c>
    </row>
    <row r="12" spans="1:59" s="4" customFormat="1" ht="14.4" x14ac:dyDescent="0.3">
      <c r="A12" s="1">
        <v>43841</v>
      </c>
      <c r="B12" s="193" t="s">
        <v>2764</v>
      </c>
      <c r="C12" s="145" t="str">
        <f>IFERROR(VLOOKUP(A12,'Daycare Checkouts'!$AE:$AF,2,FALSE),"")</f>
        <v/>
      </c>
      <c r="D12" s="30" t="str">
        <f>IFERROR(VLOOKUP(A12,'Daycare Checkouts'!$AE:$AG,3,FALSE),"")</f>
        <v/>
      </c>
      <c r="E12" s="196"/>
      <c r="F12" s="1">
        <v>43872</v>
      </c>
      <c r="G12" s="193" t="s">
        <v>2767</v>
      </c>
      <c r="H12" s="145" t="str">
        <f>IFERROR(VLOOKUP(F12,'Daycare Checkouts'!$AE:$AF,2,FALSE),"")</f>
        <v/>
      </c>
      <c r="I12" s="30" t="str">
        <f>IFERROR(VLOOKUP(F12,'Daycare Checkouts'!$AE:$AG,3,FALSE),"")</f>
        <v/>
      </c>
      <c r="J12" s="196"/>
      <c r="K12" s="1">
        <v>43901</v>
      </c>
      <c r="L12" s="193" t="s">
        <v>2761</v>
      </c>
      <c r="M12" s="145" t="str">
        <f>IFERROR(VLOOKUP(K12,'Daycare Checkouts'!$AE:$AF,2,FALSE),"")</f>
        <v/>
      </c>
      <c r="N12" s="30" t="str">
        <f>IFERROR(VLOOKUP(K12,'Daycare Checkouts'!$AE:$AG,3,FALSE),"")</f>
        <v/>
      </c>
      <c r="O12" s="196"/>
      <c r="P12" s="1">
        <v>43932</v>
      </c>
      <c r="Q12" s="193" t="s">
        <v>2764</v>
      </c>
      <c r="R12" s="145" t="str">
        <f>IFERROR(VLOOKUP(P12,'Daycare Checkouts'!$AE:$AF,2,FALSE),"")</f>
        <v/>
      </c>
      <c r="S12" s="30" t="str">
        <f>IFERROR(VLOOKUP(P12,'Daycare Checkouts'!$AE:$AG,3,FALSE),"")</f>
        <v/>
      </c>
      <c r="T12" s="196"/>
      <c r="U12" s="1">
        <v>43962</v>
      </c>
      <c r="V12" s="193" t="s">
        <v>2766</v>
      </c>
      <c r="W12" s="145" t="str">
        <f>IFERROR(VLOOKUP(U12,'Daycare Checkouts'!$AE:$AF,2,FALSE),"")</f>
        <v/>
      </c>
      <c r="X12" s="30" t="str">
        <f>IFERROR(VLOOKUP(U12,'Daycare Checkouts'!$AE:$AG,3,FALSE),"")</f>
        <v/>
      </c>
      <c r="Y12" s="196"/>
      <c r="Z12" s="1">
        <v>43993</v>
      </c>
      <c r="AA12" s="193" t="s">
        <v>2762</v>
      </c>
      <c r="AB12" s="145" t="str">
        <f>IFERROR(VLOOKUP(Z12,'Daycare Checkouts'!$AE:$AF,2,FALSE),"")</f>
        <v/>
      </c>
      <c r="AC12" s="30" t="str">
        <f>IFERROR(VLOOKUP(Z12,'Daycare Checkouts'!$AE:$AG,3,FALSE),"")</f>
        <v/>
      </c>
      <c r="AD12" s="196"/>
      <c r="AE12" s="1">
        <v>44023</v>
      </c>
      <c r="AF12" s="193" t="s">
        <v>2764</v>
      </c>
      <c r="AG12" s="145" t="str">
        <f>IFERROR(VLOOKUP(AE12,'Daycare Checkouts'!$AE:$AF,2,FALSE),"")</f>
        <v/>
      </c>
      <c r="AH12" s="30" t="str">
        <f>IFERROR(VLOOKUP(AE12,'Daycare Checkouts'!$AE:$AG,3,FALSE),"")</f>
        <v/>
      </c>
      <c r="AI12" s="196"/>
      <c r="AJ12" s="1">
        <v>44054</v>
      </c>
      <c r="AK12" s="193" t="s">
        <v>2767</v>
      </c>
      <c r="AL12" s="145" t="str">
        <f>IFERROR(VLOOKUP(AJ12,'Daycare Checkouts'!$AE:$AF,2,FALSE),"")</f>
        <v/>
      </c>
      <c r="AM12" s="30" t="str">
        <f>IFERROR(VLOOKUP(AJ12,'Daycare Checkouts'!$AE:$AG,3,FALSE),"")</f>
        <v/>
      </c>
      <c r="AN12" s="196"/>
      <c r="AO12" s="1">
        <v>44085</v>
      </c>
      <c r="AP12" s="193" t="s">
        <v>2763</v>
      </c>
      <c r="AQ12" s="145" t="str">
        <f>IFERROR(VLOOKUP(AO12,'Daycare Checkouts'!$AE:$AF,2,FALSE),"")</f>
        <v/>
      </c>
      <c r="AR12" s="30" t="str">
        <f>IFERROR(VLOOKUP(AO12,'Daycare Checkouts'!$AE:$AG,3,FALSE),"")</f>
        <v/>
      </c>
      <c r="AS12" s="196"/>
      <c r="AT12" s="1">
        <v>44115</v>
      </c>
      <c r="AU12" s="193" t="s">
        <v>2765</v>
      </c>
      <c r="AV12" s="145" t="str">
        <f>IFERROR(VLOOKUP(AT12,'Daycare Checkouts'!$AE:$AF,2,FALSE),"")</f>
        <v/>
      </c>
      <c r="AW12" s="30" t="str">
        <f>IFERROR(VLOOKUP(AT12,'Daycare Checkouts'!$AE:$AG,3,FALSE),"")</f>
        <v/>
      </c>
      <c r="AX12" s="196"/>
      <c r="AY12" s="1">
        <v>44146</v>
      </c>
      <c r="AZ12" s="193" t="s">
        <v>2761</v>
      </c>
      <c r="BA12" s="145" t="str">
        <f>IFERROR(VLOOKUP(AY12,'Daycare Checkouts'!$AE:$AF,2,FALSE),"")</f>
        <v/>
      </c>
      <c r="BB12" s="30" t="str">
        <f>IFERROR(VLOOKUP(AY12,'Daycare Checkouts'!$AE:$AG,3,FALSE),"")</f>
        <v/>
      </c>
      <c r="BC12" s="196"/>
      <c r="BD12" s="1">
        <v>44176</v>
      </c>
      <c r="BE12" s="193" t="s">
        <v>2763</v>
      </c>
      <c r="BF12" s="145" t="str">
        <f>IFERROR(VLOOKUP(BD12,'Daycare Checkouts'!$AE:$AF,2,FALSE),"")</f>
        <v/>
      </c>
      <c r="BG12" s="30" t="str">
        <f>IFERROR(VLOOKUP(BD12,'Daycare Checkouts'!$AE:$AG,3,FALSE),"")</f>
        <v/>
      </c>
    </row>
    <row r="13" spans="1:59" s="4" customFormat="1" ht="14.4" x14ac:dyDescent="0.3">
      <c r="A13" s="1">
        <v>43842</v>
      </c>
      <c r="B13" s="193" t="s">
        <v>2765</v>
      </c>
      <c r="C13" s="145" t="str">
        <f>IFERROR(VLOOKUP(A13,'Daycare Checkouts'!$AE:$AF,2,FALSE),"")</f>
        <v/>
      </c>
      <c r="D13" s="30" t="str">
        <f>IFERROR(VLOOKUP(A13,'Daycare Checkouts'!$AE:$AG,3,FALSE),"")</f>
        <v/>
      </c>
      <c r="E13" s="196"/>
      <c r="F13" s="1">
        <v>43873</v>
      </c>
      <c r="G13" s="193" t="s">
        <v>2761</v>
      </c>
      <c r="H13" s="145" t="str">
        <f>IFERROR(VLOOKUP(F13,'Daycare Checkouts'!$AE:$AF,2,FALSE),"")</f>
        <v/>
      </c>
      <c r="I13" s="30" t="str">
        <f>IFERROR(VLOOKUP(F13,'Daycare Checkouts'!$AE:$AG,3,FALSE),"")</f>
        <v/>
      </c>
      <c r="J13" s="196"/>
      <c r="K13" s="1">
        <v>43902</v>
      </c>
      <c r="L13" s="193" t="s">
        <v>2762</v>
      </c>
      <c r="M13" s="145" t="str">
        <f>IFERROR(VLOOKUP(K13,'Daycare Checkouts'!$AE:$AF,2,FALSE),"")</f>
        <v/>
      </c>
      <c r="N13" s="30" t="str">
        <f>IFERROR(VLOOKUP(K13,'Daycare Checkouts'!$AE:$AG,3,FALSE),"")</f>
        <v/>
      </c>
      <c r="O13" s="196"/>
      <c r="P13" s="1">
        <v>43933</v>
      </c>
      <c r="Q13" s="193" t="s">
        <v>2765</v>
      </c>
      <c r="R13" s="145" t="str">
        <f>IFERROR(VLOOKUP(P13,'Daycare Checkouts'!$AE:$AF,2,FALSE),"")</f>
        <v/>
      </c>
      <c r="S13" s="30" t="str">
        <f>IFERROR(VLOOKUP(P13,'Daycare Checkouts'!$AE:$AG,3,FALSE),"")</f>
        <v/>
      </c>
      <c r="T13" s="196"/>
      <c r="U13" s="1">
        <v>43963</v>
      </c>
      <c r="V13" s="193" t="s">
        <v>2767</v>
      </c>
      <c r="W13" s="145" t="str">
        <f>IFERROR(VLOOKUP(U13,'Daycare Checkouts'!$AE:$AF,2,FALSE),"")</f>
        <v/>
      </c>
      <c r="X13" s="30" t="str">
        <f>IFERROR(VLOOKUP(U13,'Daycare Checkouts'!$AE:$AG,3,FALSE),"")</f>
        <v/>
      </c>
      <c r="Y13" s="196"/>
      <c r="Z13" s="1">
        <v>43994</v>
      </c>
      <c r="AA13" s="193" t="s">
        <v>2763</v>
      </c>
      <c r="AB13" s="145" t="str">
        <f>IFERROR(VLOOKUP(Z13,'Daycare Checkouts'!$AE:$AF,2,FALSE),"")</f>
        <v/>
      </c>
      <c r="AC13" s="30" t="str">
        <f>IFERROR(VLOOKUP(Z13,'Daycare Checkouts'!$AE:$AG,3,FALSE),"")</f>
        <v/>
      </c>
      <c r="AD13" s="196"/>
      <c r="AE13" s="1">
        <v>44024</v>
      </c>
      <c r="AF13" s="193" t="s">
        <v>2765</v>
      </c>
      <c r="AG13" s="145" t="str">
        <f>IFERROR(VLOOKUP(AE13,'Daycare Checkouts'!$AE:$AF,2,FALSE),"")</f>
        <v/>
      </c>
      <c r="AH13" s="30" t="str">
        <f>IFERROR(VLOOKUP(AE13,'Daycare Checkouts'!$AE:$AG,3,FALSE),"")</f>
        <v/>
      </c>
      <c r="AI13" s="196"/>
      <c r="AJ13" s="1">
        <v>44055</v>
      </c>
      <c r="AK13" s="193" t="s">
        <v>2761</v>
      </c>
      <c r="AL13" s="145" t="str">
        <f>IFERROR(VLOOKUP(AJ13,'Daycare Checkouts'!$AE:$AF,2,FALSE),"")</f>
        <v/>
      </c>
      <c r="AM13" s="30" t="str">
        <f>IFERROR(VLOOKUP(AJ13,'Daycare Checkouts'!$AE:$AG,3,FALSE),"")</f>
        <v/>
      </c>
      <c r="AN13" s="196"/>
      <c r="AO13" s="1">
        <v>44086</v>
      </c>
      <c r="AP13" s="193" t="s">
        <v>2764</v>
      </c>
      <c r="AQ13" s="145" t="str">
        <f>IFERROR(VLOOKUP(AO13,'Daycare Checkouts'!$AE:$AF,2,FALSE),"")</f>
        <v/>
      </c>
      <c r="AR13" s="30" t="str">
        <f>IFERROR(VLOOKUP(AO13,'Daycare Checkouts'!$AE:$AG,3,FALSE),"")</f>
        <v/>
      </c>
      <c r="AS13" s="196"/>
      <c r="AT13" s="1">
        <v>44116</v>
      </c>
      <c r="AU13" s="193" t="s">
        <v>2766</v>
      </c>
      <c r="AV13" s="145" t="str">
        <f>IFERROR(VLOOKUP(AT13,'Daycare Checkouts'!$AE:$AF,2,FALSE),"")</f>
        <v/>
      </c>
      <c r="AW13" s="30" t="str">
        <f>IFERROR(VLOOKUP(AT13,'Daycare Checkouts'!$AE:$AG,3,FALSE),"")</f>
        <v/>
      </c>
      <c r="AX13" s="196"/>
      <c r="AY13" s="1">
        <v>44147</v>
      </c>
      <c r="AZ13" s="193" t="s">
        <v>2762</v>
      </c>
      <c r="BA13" s="145" t="str">
        <f>IFERROR(VLOOKUP(AY13,'Daycare Checkouts'!$AE:$AF,2,FALSE),"")</f>
        <v/>
      </c>
      <c r="BB13" s="30" t="str">
        <f>IFERROR(VLOOKUP(AY13,'Daycare Checkouts'!$AE:$AG,3,FALSE),"")</f>
        <v/>
      </c>
      <c r="BC13" s="196"/>
      <c r="BD13" s="1">
        <v>44177</v>
      </c>
      <c r="BE13" s="193" t="s">
        <v>2764</v>
      </c>
      <c r="BF13" s="145" t="str">
        <f>IFERROR(VLOOKUP(BD13,'Daycare Checkouts'!$AE:$AF,2,FALSE),"")</f>
        <v/>
      </c>
      <c r="BG13" s="30" t="str">
        <f>IFERROR(VLOOKUP(BD13,'Daycare Checkouts'!$AE:$AG,3,FALSE),"")</f>
        <v/>
      </c>
    </row>
    <row r="14" spans="1:59" s="4" customFormat="1" ht="14.4" x14ac:dyDescent="0.3">
      <c r="A14" s="1">
        <v>43843</v>
      </c>
      <c r="B14" s="193" t="s">
        <v>2766</v>
      </c>
      <c r="C14" s="145" t="str">
        <f>IFERROR(VLOOKUP(A14,'Daycare Checkouts'!$AE:$AF,2,FALSE),"")</f>
        <v/>
      </c>
      <c r="D14" s="30" t="str">
        <f>IFERROR(VLOOKUP(A14,'Daycare Checkouts'!$AE:$AG,3,FALSE),"")</f>
        <v/>
      </c>
      <c r="E14" s="196"/>
      <c r="F14" s="1">
        <v>43874</v>
      </c>
      <c r="G14" s="193" t="s">
        <v>2762</v>
      </c>
      <c r="H14" s="145" t="str">
        <f>IFERROR(VLOOKUP(F14,'Daycare Checkouts'!$AE:$AF,2,FALSE),"")</f>
        <v/>
      </c>
      <c r="I14" s="30" t="str">
        <f>IFERROR(VLOOKUP(F14,'Daycare Checkouts'!$AE:$AG,3,FALSE),"")</f>
        <v/>
      </c>
      <c r="J14" s="196"/>
      <c r="K14" s="1">
        <v>43903</v>
      </c>
      <c r="L14" s="193" t="s">
        <v>2763</v>
      </c>
      <c r="M14" s="145" t="str">
        <f>IFERROR(VLOOKUP(K14,'Daycare Checkouts'!$AE:$AF,2,FALSE),"")</f>
        <v/>
      </c>
      <c r="N14" s="30" t="str">
        <f>IFERROR(VLOOKUP(K14,'Daycare Checkouts'!$AE:$AG,3,FALSE),"")</f>
        <v/>
      </c>
      <c r="O14" s="196"/>
      <c r="P14" s="1">
        <v>43934</v>
      </c>
      <c r="Q14" s="193" t="s">
        <v>2766</v>
      </c>
      <c r="R14" s="145" t="str">
        <f>IFERROR(VLOOKUP(P14,'Daycare Checkouts'!$AE:$AF,2,FALSE),"")</f>
        <v/>
      </c>
      <c r="S14" s="30" t="str">
        <f>IFERROR(VLOOKUP(P14,'Daycare Checkouts'!$AE:$AG,3,FALSE),"")</f>
        <v/>
      </c>
      <c r="T14" s="196"/>
      <c r="U14" s="1">
        <v>43964</v>
      </c>
      <c r="V14" s="193" t="s">
        <v>2761</v>
      </c>
      <c r="W14" s="145" t="str">
        <f>IFERROR(VLOOKUP(U14,'Daycare Checkouts'!$AE:$AF,2,FALSE),"")</f>
        <v/>
      </c>
      <c r="X14" s="30" t="str">
        <f>IFERROR(VLOOKUP(U14,'Daycare Checkouts'!$AE:$AG,3,FALSE),"")</f>
        <v/>
      </c>
      <c r="Y14" s="196"/>
      <c r="Z14" s="1">
        <v>43995</v>
      </c>
      <c r="AA14" s="193" t="s">
        <v>2764</v>
      </c>
      <c r="AB14" s="145" t="str">
        <f>IFERROR(VLOOKUP(Z14,'Daycare Checkouts'!$AE:$AF,2,FALSE),"")</f>
        <v/>
      </c>
      <c r="AC14" s="30" t="str">
        <f>IFERROR(VLOOKUP(Z14,'Daycare Checkouts'!$AE:$AG,3,FALSE),"")</f>
        <v/>
      </c>
      <c r="AD14" s="196"/>
      <c r="AE14" s="1">
        <v>44025</v>
      </c>
      <c r="AF14" s="193" t="s">
        <v>2766</v>
      </c>
      <c r="AG14" s="145" t="str">
        <f>IFERROR(VLOOKUP(AE14,'Daycare Checkouts'!$AE:$AF,2,FALSE),"")</f>
        <v/>
      </c>
      <c r="AH14" s="30" t="str">
        <f>IFERROR(VLOOKUP(AE14,'Daycare Checkouts'!$AE:$AG,3,FALSE),"")</f>
        <v/>
      </c>
      <c r="AI14" s="196"/>
      <c r="AJ14" s="1">
        <v>44056</v>
      </c>
      <c r="AK14" s="193" t="s">
        <v>2762</v>
      </c>
      <c r="AL14" s="145" t="str">
        <f>IFERROR(VLOOKUP(AJ14,'Daycare Checkouts'!$AE:$AF,2,FALSE),"")</f>
        <v/>
      </c>
      <c r="AM14" s="30" t="str">
        <f>IFERROR(VLOOKUP(AJ14,'Daycare Checkouts'!$AE:$AG,3,FALSE),"")</f>
        <v/>
      </c>
      <c r="AN14" s="196"/>
      <c r="AO14" s="1">
        <v>44087</v>
      </c>
      <c r="AP14" s="193" t="s">
        <v>2765</v>
      </c>
      <c r="AQ14" s="145" t="str">
        <f>IFERROR(VLOOKUP(AO14,'Daycare Checkouts'!$AE:$AF,2,FALSE),"")</f>
        <v/>
      </c>
      <c r="AR14" s="30" t="str">
        <f>IFERROR(VLOOKUP(AO14,'Daycare Checkouts'!$AE:$AG,3,FALSE),"")</f>
        <v/>
      </c>
      <c r="AS14" s="196"/>
      <c r="AT14" s="1">
        <v>44117</v>
      </c>
      <c r="AU14" s="193" t="s">
        <v>2767</v>
      </c>
      <c r="AV14" s="145" t="str">
        <f>IFERROR(VLOOKUP(AT14,'Daycare Checkouts'!$AE:$AF,2,FALSE),"")</f>
        <v/>
      </c>
      <c r="AW14" s="30" t="str">
        <f>IFERROR(VLOOKUP(AT14,'Daycare Checkouts'!$AE:$AG,3,FALSE),"")</f>
        <v/>
      </c>
      <c r="AX14" s="196"/>
      <c r="AY14" s="1">
        <v>44148</v>
      </c>
      <c r="AZ14" s="193" t="s">
        <v>2763</v>
      </c>
      <c r="BA14" s="145" t="str">
        <f>IFERROR(VLOOKUP(AY14,'Daycare Checkouts'!$AE:$AF,2,FALSE),"")</f>
        <v/>
      </c>
      <c r="BB14" s="30" t="str">
        <f>IFERROR(VLOOKUP(AY14,'Daycare Checkouts'!$AE:$AG,3,FALSE),"")</f>
        <v/>
      </c>
      <c r="BC14" s="196"/>
      <c r="BD14" s="1">
        <v>44178</v>
      </c>
      <c r="BE14" s="193" t="s">
        <v>2765</v>
      </c>
      <c r="BF14" s="145" t="str">
        <f>IFERROR(VLOOKUP(BD14,'Daycare Checkouts'!$AE:$AF,2,FALSE),"")</f>
        <v/>
      </c>
      <c r="BG14" s="30" t="str">
        <f>IFERROR(VLOOKUP(BD14,'Daycare Checkouts'!$AE:$AG,3,FALSE),"")</f>
        <v/>
      </c>
    </row>
    <row r="15" spans="1:59" s="4" customFormat="1" ht="14.4" x14ac:dyDescent="0.3">
      <c r="A15" s="1">
        <v>43844</v>
      </c>
      <c r="B15" s="193" t="s">
        <v>2767</v>
      </c>
      <c r="C15" s="145" t="str">
        <f>IFERROR(VLOOKUP(A15,'Daycare Checkouts'!$AE:$AF,2,FALSE),"")</f>
        <v/>
      </c>
      <c r="D15" s="30" t="str">
        <f>IFERROR(VLOOKUP(A15,'Daycare Checkouts'!$AE:$AG,3,FALSE),"")</f>
        <v/>
      </c>
      <c r="E15" s="196"/>
      <c r="F15" s="1">
        <v>43875</v>
      </c>
      <c r="G15" s="193" t="s">
        <v>2763</v>
      </c>
      <c r="H15" s="145" t="str">
        <f>IFERROR(VLOOKUP(F15,'Daycare Checkouts'!$AE:$AF,2,FALSE),"")</f>
        <v/>
      </c>
      <c r="I15" s="30" t="str">
        <f>IFERROR(VLOOKUP(F15,'Daycare Checkouts'!$AE:$AG,3,FALSE),"")</f>
        <v/>
      </c>
      <c r="J15" s="196"/>
      <c r="K15" s="1">
        <v>43904</v>
      </c>
      <c r="L15" s="193" t="s">
        <v>2764</v>
      </c>
      <c r="M15" s="145" t="str">
        <f>IFERROR(VLOOKUP(K15,'Daycare Checkouts'!$AE:$AF,2,FALSE),"")</f>
        <v/>
      </c>
      <c r="N15" s="30" t="str">
        <f>IFERROR(VLOOKUP(K15,'Daycare Checkouts'!$AE:$AG,3,FALSE),"")</f>
        <v/>
      </c>
      <c r="O15" s="196"/>
      <c r="P15" s="1">
        <v>43935</v>
      </c>
      <c r="Q15" s="193" t="s">
        <v>2767</v>
      </c>
      <c r="R15" s="145" t="str">
        <f>IFERROR(VLOOKUP(P15,'Daycare Checkouts'!$AE:$AF,2,FALSE),"")</f>
        <v/>
      </c>
      <c r="S15" s="30" t="str">
        <f>IFERROR(VLOOKUP(P15,'Daycare Checkouts'!$AE:$AG,3,FALSE),"")</f>
        <v/>
      </c>
      <c r="T15" s="196"/>
      <c r="U15" s="1">
        <v>43965</v>
      </c>
      <c r="V15" s="193" t="s">
        <v>2762</v>
      </c>
      <c r="W15" s="145" t="str">
        <f>IFERROR(VLOOKUP(U15,'Daycare Checkouts'!$AE:$AF,2,FALSE),"")</f>
        <v/>
      </c>
      <c r="X15" s="30" t="str">
        <f>IFERROR(VLOOKUP(U15,'Daycare Checkouts'!$AE:$AG,3,FALSE),"")</f>
        <v/>
      </c>
      <c r="Y15" s="196"/>
      <c r="Z15" s="1">
        <v>43996</v>
      </c>
      <c r="AA15" s="193" t="s">
        <v>2765</v>
      </c>
      <c r="AB15" s="145" t="str">
        <f>IFERROR(VLOOKUP(Z15,'Daycare Checkouts'!$AE:$AF,2,FALSE),"")</f>
        <v/>
      </c>
      <c r="AC15" s="30" t="str">
        <f>IFERROR(VLOOKUP(Z15,'Daycare Checkouts'!$AE:$AG,3,FALSE),"")</f>
        <v/>
      </c>
      <c r="AD15" s="196"/>
      <c r="AE15" s="1">
        <v>44026</v>
      </c>
      <c r="AF15" s="193" t="s">
        <v>2767</v>
      </c>
      <c r="AG15" s="145" t="str">
        <f>IFERROR(VLOOKUP(AE15,'Daycare Checkouts'!$AE:$AF,2,FALSE),"")</f>
        <v/>
      </c>
      <c r="AH15" s="30" t="str">
        <f>IFERROR(VLOOKUP(AE15,'Daycare Checkouts'!$AE:$AG,3,FALSE),"")</f>
        <v/>
      </c>
      <c r="AI15" s="196"/>
      <c r="AJ15" s="1">
        <v>44057</v>
      </c>
      <c r="AK15" s="193" t="s">
        <v>2763</v>
      </c>
      <c r="AL15" s="145" t="str">
        <f>IFERROR(VLOOKUP(AJ15,'Daycare Checkouts'!$AE:$AF,2,FALSE),"")</f>
        <v/>
      </c>
      <c r="AM15" s="30" t="str">
        <f>IFERROR(VLOOKUP(AJ15,'Daycare Checkouts'!$AE:$AG,3,FALSE),"")</f>
        <v/>
      </c>
      <c r="AN15" s="196"/>
      <c r="AO15" s="1">
        <v>44088</v>
      </c>
      <c r="AP15" s="193" t="s">
        <v>2766</v>
      </c>
      <c r="AQ15" s="145" t="str">
        <f>IFERROR(VLOOKUP(AO15,'Daycare Checkouts'!$AE:$AF,2,FALSE),"")</f>
        <v/>
      </c>
      <c r="AR15" s="30" t="str">
        <f>IFERROR(VLOOKUP(AO15,'Daycare Checkouts'!$AE:$AG,3,FALSE),"")</f>
        <v/>
      </c>
      <c r="AS15" s="196"/>
      <c r="AT15" s="1">
        <v>44118</v>
      </c>
      <c r="AU15" s="193" t="s">
        <v>2761</v>
      </c>
      <c r="AV15" s="145" t="str">
        <f>IFERROR(VLOOKUP(AT15,'Daycare Checkouts'!$AE:$AF,2,FALSE),"")</f>
        <v/>
      </c>
      <c r="AW15" s="30" t="str">
        <f>IFERROR(VLOOKUP(AT15,'Daycare Checkouts'!$AE:$AG,3,FALSE),"")</f>
        <v/>
      </c>
      <c r="AX15" s="196"/>
      <c r="AY15" s="1">
        <v>44149</v>
      </c>
      <c r="AZ15" s="193" t="s">
        <v>2764</v>
      </c>
      <c r="BA15" s="145" t="str">
        <f>IFERROR(VLOOKUP(AY15,'Daycare Checkouts'!$AE:$AF,2,FALSE),"")</f>
        <v/>
      </c>
      <c r="BB15" s="30" t="str">
        <f>IFERROR(VLOOKUP(AY15,'Daycare Checkouts'!$AE:$AG,3,FALSE),"")</f>
        <v/>
      </c>
      <c r="BC15" s="196"/>
      <c r="BD15" s="1">
        <v>44179</v>
      </c>
      <c r="BE15" s="193" t="s">
        <v>2766</v>
      </c>
      <c r="BF15" s="145" t="str">
        <f>IFERROR(VLOOKUP(BD15,'Daycare Checkouts'!$AE:$AF,2,FALSE),"")</f>
        <v/>
      </c>
      <c r="BG15" s="30" t="str">
        <f>IFERROR(VLOOKUP(BD15,'Daycare Checkouts'!$AE:$AG,3,FALSE),"")</f>
        <v/>
      </c>
    </row>
    <row r="16" spans="1:59" s="4" customFormat="1" ht="14.4" x14ac:dyDescent="0.3">
      <c r="A16" s="1">
        <v>43845</v>
      </c>
      <c r="B16" s="193" t="s">
        <v>2761</v>
      </c>
      <c r="C16" s="145" t="str">
        <f>IFERROR(VLOOKUP(A16,'Daycare Checkouts'!$AE:$AF,2,FALSE),"")</f>
        <v/>
      </c>
      <c r="D16" s="30" t="str">
        <f>IFERROR(VLOOKUP(A16,'Daycare Checkouts'!$AE:$AG,3,FALSE),"")</f>
        <v/>
      </c>
      <c r="E16" s="196"/>
      <c r="F16" s="1">
        <v>43876</v>
      </c>
      <c r="G16" s="193" t="s">
        <v>2764</v>
      </c>
      <c r="H16" s="145" t="str">
        <f>IFERROR(VLOOKUP(F16,'Daycare Checkouts'!$AE:$AF,2,FALSE),"")</f>
        <v/>
      </c>
      <c r="I16" s="30" t="str">
        <f>IFERROR(VLOOKUP(F16,'Daycare Checkouts'!$AE:$AG,3,FALSE),"")</f>
        <v/>
      </c>
      <c r="J16" s="196"/>
      <c r="K16" s="1">
        <v>43905</v>
      </c>
      <c r="L16" s="193" t="s">
        <v>2765</v>
      </c>
      <c r="M16" s="145" t="str">
        <f>IFERROR(VLOOKUP(K16,'Daycare Checkouts'!$AE:$AF,2,FALSE),"")</f>
        <v/>
      </c>
      <c r="N16" s="30" t="str">
        <f>IFERROR(VLOOKUP(K16,'Daycare Checkouts'!$AE:$AG,3,FALSE),"")</f>
        <v/>
      </c>
      <c r="O16" s="196"/>
      <c r="P16" s="1">
        <v>43936</v>
      </c>
      <c r="Q16" s="193" t="s">
        <v>2761</v>
      </c>
      <c r="R16" s="145" t="str">
        <f>IFERROR(VLOOKUP(P16,'Daycare Checkouts'!$AE:$AF,2,FALSE),"")</f>
        <v/>
      </c>
      <c r="S16" s="30" t="str">
        <f>IFERROR(VLOOKUP(P16,'Daycare Checkouts'!$AE:$AG,3,FALSE),"")</f>
        <v/>
      </c>
      <c r="T16" s="196"/>
      <c r="U16" s="1">
        <v>43966</v>
      </c>
      <c r="V16" s="193" t="s">
        <v>2763</v>
      </c>
      <c r="W16" s="145" t="str">
        <f>IFERROR(VLOOKUP(U16,'Daycare Checkouts'!$AE:$AF,2,FALSE),"")</f>
        <v/>
      </c>
      <c r="X16" s="30" t="str">
        <f>IFERROR(VLOOKUP(U16,'Daycare Checkouts'!$AE:$AG,3,FALSE),"")</f>
        <v/>
      </c>
      <c r="Y16" s="196"/>
      <c r="Z16" s="1">
        <v>43997</v>
      </c>
      <c r="AA16" s="193" t="s">
        <v>2766</v>
      </c>
      <c r="AB16" s="145" t="str">
        <f>IFERROR(VLOOKUP(Z16,'Daycare Checkouts'!$AE:$AF,2,FALSE),"")</f>
        <v/>
      </c>
      <c r="AC16" s="30" t="str">
        <f>IFERROR(VLOOKUP(Z16,'Daycare Checkouts'!$AE:$AG,3,FALSE),"")</f>
        <v/>
      </c>
      <c r="AD16" s="196"/>
      <c r="AE16" s="1">
        <v>44027</v>
      </c>
      <c r="AF16" s="193" t="s">
        <v>2761</v>
      </c>
      <c r="AG16" s="145" t="str">
        <f>IFERROR(VLOOKUP(AE16,'Daycare Checkouts'!$AE:$AF,2,FALSE),"")</f>
        <v/>
      </c>
      <c r="AH16" s="30" t="str">
        <f>IFERROR(VLOOKUP(AE16,'Daycare Checkouts'!$AE:$AG,3,FALSE),"")</f>
        <v/>
      </c>
      <c r="AI16" s="196"/>
      <c r="AJ16" s="1">
        <v>44058</v>
      </c>
      <c r="AK16" s="193" t="s">
        <v>2764</v>
      </c>
      <c r="AL16" s="145" t="str">
        <f>IFERROR(VLOOKUP(AJ16,'Daycare Checkouts'!$AE:$AF,2,FALSE),"")</f>
        <v/>
      </c>
      <c r="AM16" s="30" t="str">
        <f>IFERROR(VLOOKUP(AJ16,'Daycare Checkouts'!$AE:$AG,3,FALSE),"")</f>
        <v/>
      </c>
      <c r="AN16" s="196"/>
      <c r="AO16" s="1">
        <v>44089</v>
      </c>
      <c r="AP16" s="193" t="s">
        <v>2767</v>
      </c>
      <c r="AQ16" s="145" t="str">
        <f>IFERROR(VLOOKUP(AO16,'Daycare Checkouts'!$AE:$AF,2,FALSE),"")</f>
        <v/>
      </c>
      <c r="AR16" s="30" t="str">
        <f>IFERROR(VLOOKUP(AO16,'Daycare Checkouts'!$AE:$AG,3,FALSE),"")</f>
        <v/>
      </c>
      <c r="AS16" s="196"/>
      <c r="AT16" s="1">
        <v>44119</v>
      </c>
      <c r="AU16" s="193" t="s">
        <v>2762</v>
      </c>
      <c r="AV16" s="145" t="str">
        <f>IFERROR(VLOOKUP(AT16,'Daycare Checkouts'!$AE:$AF,2,FALSE),"")</f>
        <v/>
      </c>
      <c r="AW16" s="30" t="str">
        <f>IFERROR(VLOOKUP(AT16,'Daycare Checkouts'!$AE:$AG,3,FALSE),"")</f>
        <v/>
      </c>
      <c r="AX16" s="196"/>
      <c r="AY16" s="1">
        <v>44150</v>
      </c>
      <c r="AZ16" s="193" t="s">
        <v>2765</v>
      </c>
      <c r="BA16" s="145" t="str">
        <f>IFERROR(VLOOKUP(AY16,'Daycare Checkouts'!$AE:$AF,2,FALSE),"")</f>
        <v/>
      </c>
      <c r="BB16" s="30" t="str">
        <f>IFERROR(VLOOKUP(AY16,'Daycare Checkouts'!$AE:$AG,3,FALSE),"")</f>
        <v/>
      </c>
      <c r="BC16" s="196"/>
      <c r="BD16" s="1">
        <v>44180</v>
      </c>
      <c r="BE16" s="193" t="s">
        <v>2767</v>
      </c>
      <c r="BF16" s="145" t="str">
        <f>IFERROR(VLOOKUP(BD16,'Daycare Checkouts'!$AE:$AF,2,FALSE),"")</f>
        <v/>
      </c>
      <c r="BG16" s="30" t="str">
        <f>IFERROR(VLOOKUP(BD16,'Daycare Checkouts'!$AE:$AG,3,FALSE),"")</f>
        <v/>
      </c>
    </row>
    <row r="17" spans="1:59" s="4" customFormat="1" ht="14.4" x14ac:dyDescent="0.3">
      <c r="A17" s="1">
        <v>43846</v>
      </c>
      <c r="B17" s="193" t="s">
        <v>2762</v>
      </c>
      <c r="C17" s="145" t="str">
        <f>IFERROR(VLOOKUP(A17,'Daycare Checkouts'!$AE:$AF,2,FALSE),"")</f>
        <v/>
      </c>
      <c r="D17" s="30" t="str">
        <f>IFERROR(VLOOKUP(A17,'Daycare Checkouts'!$AE:$AG,3,FALSE),"")</f>
        <v/>
      </c>
      <c r="E17" s="196"/>
      <c r="F17" s="1">
        <v>43877</v>
      </c>
      <c r="G17" s="193" t="s">
        <v>2765</v>
      </c>
      <c r="H17" s="145" t="str">
        <f>IFERROR(VLOOKUP(F17,'Daycare Checkouts'!$AE:$AF,2,FALSE),"")</f>
        <v/>
      </c>
      <c r="I17" s="30" t="str">
        <f>IFERROR(VLOOKUP(F17,'Daycare Checkouts'!$AE:$AG,3,FALSE),"")</f>
        <v/>
      </c>
      <c r="J17" s="196"/>
      <c r="K17" s="1">
        <v>43906</v>
      </c>
      <c r="L17" s="193" t="s">
        <v>2766</v>
      </c>
      <c r="M17" s="145" t="str">
        <f>IFERROR(VLOOKUP(K17,'Daycare Checkouts'!$AE:$AF,2,FALSE),"")</f>
        <v/>
      </c>
      <c r="N17" s="30" t="str">
        <f>IFERROR(VLOOKUP(K17,'Daycare Checkouts'!$AE:$AG,3,FALSE),"")</f>
        <v/>
      </c>
      <c r="O17" s="196"/>
      <c r="P17" s="1">
        <v>43937</v>
      </c>
      <c r="Q17" s="193" t="s">
        <v>2762</v>
      </c>
      <c r="R17" s="145" t="str">
        <f>IFERROR(VLOOKUP(P17,'Daycare Checkouts'!$AE:$AF,2,FALSE),"")</f>
        <v/>
      </c>
      <c r="S17" s="30" t="str">
        <f>IFERROR(VLOOKUP(P17,'Daycare Checkouts'!$AE:$AG,3,FALSE),"")</f>
        <v/>
      </c>
      <c r="T17" s="196"/>
      <c r="U17" s="1">
        <v>43967</v>
      </c>
      <c r="V17" s="193" t="s">
        <v>2764</v>
      </c>
      <c r="W17" s="145" t="str">
        <f>IFERROR(VLOOKUP(U17,'Daycare Checkouts'!$AE:$AF,2,FALSE),"")</f>
        <v/>
      </c>
      <c r="X17" s="30" t="str">
        <f>IFERROR(VLOOKUP(U17,'Daycare Checkouts'!$AE:$AG,3,FALSE),"")</f>
        <v/>
      </c>
      <c r="Y17" s="196"/>
      <c r="Z17" s="1">
        <v>43998</v>
      </c>
      <c r="AA17" s="193" t="s">
        <v>2767</v>
      </c>
      <c r="AB17" s="145" t="str">
        <f>IFERROR(VLOOKUP(Z17,'Daycare Checkouts'!$AE:$AF,2,FALSE),"")</f>
        <v/>
      </c>
      <c r="AC17" s="30" t="str">
        <f>IFERROR(VLOOKUP(Z17,'Daycare Checkouts'!$AE:$AG,3,FALSE),"")</f>
        <v/>
      </c>
      <c r="AD17" s="196"/>
      <c r="AE17" s="1">
        <v>44028</v>
      </c>
      <c r="AF17" s="193" t="s">
        <v>2762</v>
      </c>
      <c r="AG17" s="145" t="str">
        <f>IFERROR(VLOOKUP(AE17,'Daycare Checkouts'!$AE:$AF,2,FALSE),"")</f>
        <v/>
      </c>
      <c r="AH17" s="30" t="str">
        <f>IFERROR(VLOOKUP(AE17,'Daycare Checkouts'!$AE:$AG,3,FALSE),"")</f>
        <v/>
      </c>
      <c r="AI17" s="196"/>
      <c r="AJ17" s="1">
        <v>44059</v>
      </c>
      <c r="AK17" s="193" t="s">
        <v>2765</v>
      </c>
      <c r="AL17" s="145" t="str">
        <f>IFERROR(VLOOKUP(AJ17,'Daycare Checkouts'!$AE:$AF,2,FALSE),"")</f>
        <v/>
      </c>
      <c r="AM17" s="30" t="str">
        <f>IFERROR(VLOOKUP(AJ17,'Daycare Checkouts'!$AE:$AG,3,FALSE),"")</f>
        <v/>
      </c>
      <c r="AN17" s="196"/>
      <c r="AO17" s="1">
        <v>44090</v>
      </c>
      <c r="AP17" s="193" t="s">
        <v>2761</v>
      </c>
      <c r="AQ17" s="145" t="str">
        <f>IFERROR(VLOOKUP(AO17,'Daycare Checkouts'!$AE:$AF,2,FALSE),"")</f>
        <v/>
      </c>
      <c r="AR17" s="30" t="str">
        <f>IFERROR(VLOOKUP(AO17,'Daycare Checkouts'!$AE:$AG,3,FALSE),"")</f>
        <v/>
      </c>
      <c r="AS17" s="196"/>
      <c r="AT17" s="1">
        <v>44120</v>
      </c>
      <c r="AU17" s="193" t="s">
        <v>2763</v>
      </c>
      <c r="AV17" s="145" t="str">
        <f>IFERROR(VLOOKUP(AT17,'Daycare Checkouts'!$AE:$AF,2,FALSE),"")</f>
        <v/>
      </c>
      <c r="AW17" s="30" t="str">
        <f>IFERROR(VLOOKUP(AT17,'Daycare Checkouts'!$AE:$AG,3,FALSE),"")</f>
        <v/>
      </c>
      <c r="AX17" s="196"/>
      <c r="AY17" s="1">
        <v>44151</v>
      </c>
      <c r="AZ17" s="193" t="s">
        <v>2766</v>
      </c>
      <c r="BA17" s="145" t="str">
        <f>IFERROR(VLOOKUP(AY17,'Daycare Checkouts'!$AE:$AF,2,FALSE),"")</f>
        <v/>
      </c>
      <c r="BB17" s="30" t="str">
        <f>IFERROR(VLOOKUP(AY17,'Daycare Checkouts'!$AE:$AG,3,FALSE),"")</f>
        <v/>
      </c>
      <c r="BC17" s="196"/>
      <c r="BD17" s="1">
        <v>44181</v>
      </c>
      <c r="BE17" s="193" t="s">
        <v>2761</v>
      </c>
      <c r="BF17" s="145" t="str">
        <f>IFERROR(VLOOKUP(BD17,'Daycare Checkouts'!$AE:$AF,2,FALSE),"")</f>
        <v/>
      </c>
      <c r="BG17" s="30" t="str">
        <f>IFERROR(VLOOKUP(BD17,'Daycare Checkouts'!$AE:$AG,3,FALSE),"")</f>
        <v/>
      </c>
    </row>
    <row r="18" spans="1:59" s="4" customFormat="1" ht="14.4" x14ac:dyDescent="0.3">
      <c r="A18" s="1">
        <v>43847</v>
      </c>
      <c r="B18" s="193" t="s">
        <v>2763</v>
      </c>
      <c r="C18" s="145" t="str">
        <f>IFERROR(VLOOKUP(A18,'Daycare Checkouts'!$AE:$AF,2,FALSE),"")</f>
        <v/>
      </c>
      <c r="D18" s="30" t="str">
        <f>IFERROR(VLOOKUP(A18,'Daycare Checkouts'!$AE:$AG,3,FALSE),"")</f>
        <v/>
      </c>
      <c r="E18" s="196"/>
      <c r="F18" s="1">
        <v>43878</v>
      </c>
      <c r="G18" s="193" t="s">
        <v>2766</v>
      </c>
      <c r="H18" s="145" t="str">
        <f>IFERROR(VLOOKUP(F18,'Daycare Checkouts'!$AE:$AF,2,FALSE),"")</f>
        <v/>
      </c>
      <c r="I18" s="30" t="str">
        <f>IFERROR(VLOOKUP(F18,'Daycare Checkouts'!$AE:$AG,3,FALSE),"")</f>
        <v/>
      </c>
      <c r="J18" s="196"/>
      <c r="K18" s="1">
        <v>43907</v>
      </c>
      <c r="L18" s="193" t="s">
        <v>2767</v>
      </c>
      <c r="M18" s="145" t="str">
        <f>IFERROR(VLOOKUP(K18,'Daycare Checkouts'!$AE:$AF,2,FALSE),"")</f>
        <v/>
      </c>
      <c r="N18" s="30" t="str">
        <f>IFERROR(VLOOKUP(K18,'Daycare Checkouts'!$AE:$AG,3,FALSE),"")</f>
        <v/>
      </c>
      <c r="O18" s="196"/>
      <c r="P18" s="1">
        <v>43938</v>
      </c>
      <c r="Q18" s="193" t="s">
        <v>2763</v>
      </c>
      <c r="R18" s="145" t="str">
        <f>IFERROR(VLOOKUP(P18,'Daycare Checkouts'!$AE:$AF,2,FALSE),"")</f>
        <v/>
      </c>
      <c r="S18" s="30" t="str">
        <f>IFERROR(VLOOKUP(P18,'Daycare Checkouts'!$AE:$AG,3,FALSE),"")</f>
        <v/>
      </c>
      <c r="T18" s="196"/>
      <c r="U18" s="1">
        <v>43968</v>
      </c>
      <c r="V18" s="193" t="s">
        <v>2765</v>
      </c>
      <c r="W18" s="145" t="str">
        <f>IFERROR(VLOOKUP(U18,'Daycare Checkouts'!$AE:$AF,2,FALSE),"")</f>
        <v/>
      </c>
      <c r="X18" s="30" t="str">
        <f>IFERROR(VLOOKUP(U18,'Daycare Checkouts'!$AE:$AG,3,FALSE),"")</f>
        <v/>
      </c>
      <c r="Y18" s="196"/>
      <c r="Z18" s="1">
        <v>43999</v>
      </c>
      <c r="AA18" s="193" t="s">
        <v>2761</v>
      </c>
      <c r="AB18" s="145" t="str">
        <f>IFERROR(VLOOKUP(Z18,'Daycare Checkouts'!$AE:$AF,2,FALSE),"")</f>
        <v/>
      </c>
      <c r="AC18" s="30" t="str">
        <f>IFERROR(VLOOKUP(Z18,'Daycare Checkouts'!$AE:$AG,3,FALSE),"")</f>
        <v/>
      </c>
      <c r="AD18" s="196"/>
      <c r="AE18" s="1">
        <v>44029</v>
      </c>
      <c r="AF18" s="193" t="s">
        <v>2763</v>
      </c>
      <c r="AG18" s="145" t="str">
        <f>IFERROR(VLOOKUP(AE18,'Daycare Checkouts'!$AE:$AF,2,FALSE),"")</f>
        <v/>
      </c>
      <c r="AH18" s="30" t="str">
        <f>IFERROR(VLOOKUP(AE18,'Daycare Checkouts'!$AE:$AG,3,FALSE),"")</f>
        <v/>
      </c>
      <c r="AI18" s="196"/>
      <c r="AJ18" s="1">
        <v>44060</v>
      </c>
      <c r="AK18" s="193" t="s">
        <v>2766</v>
      </c>
      <c r="AL18" s="145" t="str">
        <f>IFERROR(VLOOKUP(AJ18,'Daycare Checkouts'!$AE:$AF,2,FALSE),"")</f>
        <v/>
      </c>
      <c r="AM18" s="30" t="str">
        <f>IFERROR(VLOOKUP(AJ18,'Daycare Checkouts'!$AE:$AG,3,FALSE),"")</f>
        <v/>
      </c>
      <c r="AN18" s="196"/>
      <c r="AO18" s="1">
        <v>44091</v>
      </c>
      <c r="AP18" s="193" t="s">
        <v>2762</v>
      </c>
      <c r="AQ18" s="145" t="str">
        <f>IFERROR(VLOOKUP(AO18,'Daycare Checkouts'!$AE:$AF,2,FALSE),"")</f>
        <v/>
      </c>
      <c r="AR18" s="30" t="str">
        <f>IFERROR(VLOOKUP(AO18,'Daycare Checkouts'!$AE:$AG,3,FALSE),"")</f>
        <v/>
      </c>
      <c r="AS18" s="196"/>
      <c r="AT18" s="1">
        <v>44121</v>
      </c>
      <c r="AU18" s="193" t="s">
        <v>2764</v>
      </c>
      <c r="AV18" s="145" t="str">
        <f>IFERROR(VLOOKUP(AT18,'Daycare Checkouts'!$AE:$AF,2,FALSE),"")</f>
        <v/>
      </c>
      <c r="AW18" s="30" t="str">
        <f>IFERROR(VLOOKUP(AT18,'Daycare Checkouts'!$AE:$AG,3,FALSE),"")</f>
        <v/>
      </c>
      <c r="AX18" s="196"/>
      <c r="AY18" s="1">
        <v>44152</v>
      </c>
      <c r="AZ18" s="193" t="s">
        <v>2767</v>
      </c>
      <c r="BA18" s="145" t="str">
        <f>IFERROR(VLOOKUP(AY18,'Daycare Checkouts'!$AE:$AF,2,FALSE),"")</f>
        <v/>
      </c>
      <c r="BB18" s="30" t="str">
        <f>IFERROR(VLOOKUP(AY18,'Daycare Checkouts'!$AE:$AG,3,FALSE),"")</f>
        <v/>
      </c>
      <c r="BC18" s="196"/>
      <c r="BD18" s="1">
        <v>44182</v>
      </c>
      <c r="BE18" s="193" t="s">
        <v>2762</v>
      </c>
      <c r="BF18" s="145" t="str">
        <f>IFERROR(VLOOKUP(BD18,'Daycare Checkouts'!$AE:$AF,2,FALSE),"")</f>
        <v/>
      </c>
      <c r="BG18" s="30" t="str">
        <f>IFERROR(VLOOKUP(BD18,'Daycare Checkouts'!$AE:$AG,3,FALSE),"")</f>
        <v/>
      </c>
    </row>
    <row r="19" spans="1:59" s="4" customFormat="1" ht="14.4" x14ac:dyDescent="0.3">
      <c r="A19" s="1">
        <v>43848</v>
      </c>
      <c r="B19" s="193" t="s">
        <v>2764</v>
      </c>
      <c r="C19" s="145" t="str">
        <f>IFERROR(VLOOKUP(A19,'Daycare Checkouts'!$AE:$AF,2,FALSE),"")</f>
        <v/>
      </c>
      <c r="D19" s="30" t="str">
        <f>IFERROR(VLOOKUP(A19,'Daycare Checkouts'!$AE:$AG,3,FALSE),"")</f>
        <v/>
      </c>
      <c r="E19" s="196"/>
      <c r="F19" s="1">
        <v>43879</v>
      </c>
      <c r="G19" s="193" t="s">
        <v>2767</v>
      </c>
      <c r="H19" s="145" t="str">
        <f>IFERROR(VLOOKUP(F19,'Daycare Checkouts'!$AE:$AF,2,FALSE),"")</f>
        <v/>
      </c>
      <c r="I19" s="30" t="str">
        <f>IFERROR(VLOOKUP(F19,'Daycare Checkouts'!$AE:$AG,3,FALSE),"")</f>
        <v/>
      </c>
      <c r="J19" s="196"/>
      <c r="K19" s="1">
        <v>43908</v>
      </c>
      <c r="L19" s="193" t="s">
        <v>2761</v>
      </c>
      <c r="M19" s="145" t="str">
        <f>IFERROR(VLOOKUP(K19,'Daycare Checkouts'!$AE:$AF,2,FALSE),"")</f>
        <v/>
      </c>
      <c r="N19" s="30" t="str">
        <f>IFERROR(VLOOKUP(K19,'Daycare Checkouts'!$AE:$AG,3,FALSE),"")</f>
        <v/>
      </c>
      <c r="O19" s="196"/>
      <c r="P19" s="1">
        <v>43939</v>
      </c>
      <c r="Q19" s="193" t="s">
        <v>2764</v>
      </c>
      <c r="R19" s="145" t="str">
        <f>IFERROR(VLOOKUP(P19,'Daycare Checkouts'!$AE:$AF,2,FALSE),"")</f>
        <v/>
      </c>
      <c r="S19" s="30" t="str">
        <f>IFERROR(VLOOKUP(P19,'Daycare Checkouts'!$AE:$AG,3,FALSE),"")</f>
        <v/>
      </c>
      <c r="T19" s="196"/>
      <c r="U19" s="1">
        <v>43969</v>
      </c>
      <c r="V19" s="193" t="s">
        <v>2766</v>
      </c>
      <c r="W19" s="145" t="str">
        <f>IFERROR(VLOOKUP(U19,'Daycare Checkouts'!$AE:$AF,2,FALSE),"")</f>
        <v/>
      </c>
      <c r="X19" s="30" t="str">
        <f>IFERROR(VLOOKUP(U19,'Daycare Checkouts'!$AE:$AG,3,FALSE),"")</f>
        <v/>
      </c>
      <c r="Y19" s="196"/>
      <c r="Z19" s="1">
        <v>44000</v>
      </c>
      <c r="AA19" s="193" t="s">
        <v>2762</v>
      </c>
      <c r="AB19" s="145" t="str">
        <f>IFERROR(VLOOKUP(Z19,'Daycare Checkouts'!$AE:$AF,2,FALSE),"")</f>
        <v/>
      </c>
      <c r="AC19" s="30" t="str">
        <f>IFERROR(VLOOKUP(Z19,'Daycare Checkouts'!$AE:$AG,3,FALSE),"")</f>
        <v/>
      </c>
      <c r="AD19" s="196"/>
      <c r="AE19" s="1">
        <v>44030</v>
      </c>
      <c r="AF19" s="193" t="s">
        <v>2764</v>
      </c>
      <c r="AG19" s="145" t="str">
        <f>IFERROR(VLOOKUP(AE19,'Daycare Checkouts'!$AE:$AF,2,FALSE),"")</f>
        <v/>
      </c>
      <c r="AH19" s="30" t="str">
        <f>IFERROR(VLOOKUP(AE19,'Daycare Checkouts'!$AE:$AG,3,FALSE),"")</f>
        <v/>
      </c>
      <c r="AI19" s="196"/>
      <c r="AJ19" s="1">
        <v>44061</v>
      </c>
      <c r="AK19" s="193" t="s">
        <v>2767</v>
      </c>
      <c r="AL19" s="145" t="str">
        <f>IFERROR(VLOOKUP(AJ19,'Daycare Checkouts'!$AE:$AF,2,FALSE),"")</f>
        <v/>
      </c>
      <c r="AM19" s="30" t="str">
        <f>IFERROR(VLOOKUP(AJ19,'Daycare Checkouts'!$AE:$AG,3,FALSE),"")</f>
        <v/>
      </c>
      <c r="AN19" s="196"/>
      <c r="AO19" s="1">
        <v>44092</v>
      </c>
      <c r="AP19" s="193" t="s">
        <v>2763</v>
      </c>
      <c r="AQ19" s="145" t="str">
        <f>IFERROR(VLOOKUP(AO19,'Daycare Checkouts'!$AE:$AF,2,FALSE),"")</f>
        <v/>
      </c>
      <c r="AR19" s="30" t="str">
        <f>IFERROR(VLOOKUP(AO19,'Daycare Checkouts'!$AE:$AG,3,FALSE),"")</f>
        <v/>
      </c>
      <c r="AS19" s="196"/>
      <c r="AT19" s="1">
        <v>44122</v>
      </c>
      <c r="AU19" s="193" t="s">
        <v>2765</v>
      </c>
      <c r="AV19" s="145" t="str">
        <f>IFERROR(VLOOKUP(AT19,'Daycare Checkouts'!$AE:$AF,2,FALSE),"")</f>
        <v/>
      </c>
      <c r="AW19" s="30" t="str">
        <f>IFERROR(VLOOKUP(AT19,'Daycare Checkouts'!$AE:$AG,3,FALSE),"")</f>
        <v/>
      </c>
      <c r="AX19" s="196"/>
      <c r="AY19" s="1">
        <v>44153</v>
      </c>
      <c r="AZ19" s="193" t="s">
        <v>2761</v>
      </c>
      <c r="BA19" s="145" t="str">
        <f>IFERROR(VLOOKUP(AY19,'Daycare Checkouts'!$AE:$AF,2,FALSE),"")</f>
        <v/>
      </c>
      <c r="BB19" s="30" t="str">
        <f>IFERROR(VLOOKUP(AY19,'Daycare Checkouts'!$AE:$AG,3,FALSE),"")</f>
        <v/>
      </c>
      <c r="BC19" s="196"/>
      <c r="BD19" s="1">
        <v>44183</v>
      </c>
      <c r="BE19" s="193" t="s">
        <v>2763</v>
      </c>
      <c r="BF19" s="145" t="str">
        <f>IFERROR(VLOOKUP(BD19,'Daycare Checkouts'!$AE:$AF,2,FALSE),"")</f>
        <v/>
      </c>
      <c r="BG19" s="30" t="str">
        <f>IFERROR(VLOOKUP(BD19,'Daycare Checkouts'!$AE:$AG,3,FALSE),"")</f>
        <v/>
      </c>
    </row>
    <row r="20" spans="1:59" s="4" customFormat="1" ht="14.4" x14ac:dyDescent="0.3">
      <c r="A20" s="1">
        <v>43849</v>
      </c>
      <c r="B20" s="193" t="s">
        <v>2765</v>
      </c>
      <c r="C20" s="145" t="str">
        <f>IFERROR(VLOOKUP(A20,'Daycare Checkouts'!$AE:$AF,2,FALSE),"")</f>
        <v/>
      </c>
      <c r="D20" s="30" t="str">
        <f>IFERROR(VLOOKUP(A20,'Daycare Checkouts'!$AE:$AG,3,FALSE),"")</f>
        <v/>
      </c>
      <c r="E20" s="196"/>
      <c r="F20" s="1">
        <v>43880</v>
      </c>
      <c r="G20" s="193" t="s">
        <v>2761</v>
      </c>
      <c r="H20" s="145" t="str">
        <f>IFERROR(VLOOKUP(F20,'Daycare Checkouts'!$AE:$AF,2,FALSE),"")</f>
        <v/>
      </c>
      <c r="I20" s="30" t="str">
        <f>IFERROR(VLOOKUP(F20,'Daycare Checkouts'!$AE:$AG,3,FALSE),"")</f>
        <v/>
      </c>
      <c r="J20" s="196"/>
      <c r="K20" s="1">
        <v>43909</v>
      </c>
      <c r="L20" s="193" t="s">
        <v>2762</v>
      </c>
      <c r="M20" s="145" t="str">
        <f>IFERROR(VLOOKUP(K20,'Daycare Checkouts'!$AE:$AF,2,FALSE),"")</f>
        <v/>
      </c>
      <c r="N20" s="30" t="str">
        <f>IFERROR(VLOOKUP(K20,'Daycare Checkouts'!$AE:$AG,3,FALSE),"")</f>
        <v/>
      </c>
      <c r="O20" s="196"/>
      <c r="P20" s="1">
        <v>43940</v>
      </c>
      <c r="Q20" s="193" t="s">
        <v>2765</v>
      </c>
      <c r="R20" s="145" t="str">
        <f>IFERROR(VLOOKUP(P20,'Daycare Checkouts'!$AE:$AF,2,FALSE),"")</f>
        <v/>
      </c>
      <c r="S20" s="30" t="str">
        <f>IFERROR(VLOOKUP(P20,'Daycare Checkouts'!$AE:$AG,3,FALSE),"")</f>
        <v/>
      </c>
      <c r="T20" s="196"/>
      <c r="U20" s="1">
        <v>43970</v>
      </c>
      <c r="V20" s="193" t="s">
        <v>2767</v>
      </c>
      <c r="W20" s="145" t="str">
        <f>IFERROR(VLOOKUP(U20,'Daycare Checkouts'!$AE:$AF,2,FALSE),"")</f>
        <v/>
      </c>
      <c r="X20" s="30" t="str">
        <f>IFERROR(VLOOKUP(U20,'Daycare Checkouts'!$AE:$AG,3,FALSE),"")</f>
        <v/>
      </c>
      <c r="Y20" s="196"/>
      <c r="Z20" s="1">
        <v>44001</v>
      </c>
      <c r="AA20" s="193" t="s">
        <v>2763</v>
      </c>
      <c r="AB20" s="145" t="str">
        <f>IFERROR(VLOOKUP(Z20,'Daycare Checkouts'!$AE:$AF,2,FALSE),"")</f>
        <v/>
      </c>
      <c r="AC20" s="30" t="str">
        <f>IFERROR(VLOOKUP(Z20,'Daycare Checkouts'!$AE:$AG,3,FALSE),"")</f>
        <v/>
      </c>
      <c r="AD20" s="196"/>
      <c r="AE20" s="1">
        <v>44031</v>
      </c>
      <c r="AF20" s="193" t="s">
        <v>2765</v>
      </c>
      <c r="AG20" s="145" t="str">
        <f>IFERROR(VLOOKUP(AE20,'Daycare Checkouts'!$AE:$AF,2,FALSE),"")</f>
        <v/>
      </c>
      <c r="AH20" s="30" t="str">
        <f>IFERROR(VLOOKUP(AE20,'Daycare Checkouts'!$AE:$AG,3,FALSE),"")</f>
        <v/>
      </c>
      <c r="AI20" s="196"/>
      <c r="AJ20" s="1">
        <v>44062</v>
      </c>
      <c r="AK20" s="193" t="s">
        <v>2761</v>
      </c>
      <c r="AL20" s="145" t="str">
        <f>IFERROR(VLOOKUP(AJ20,'Daycare Checkouts'!$AE:$AF,2,FALSE),"")</f>
        <v/>
      </c>
      <c r="AM20" s="30" t="str">
        <f>IFERROR(VLOOKUP(AJ20,'Daycare Checkouts'!$AE:$AG,3,FALSE),"")</f>
        <v/>
      </c>
      <c r="AN20" s="196"/>
      <c r="AO20" s="1">
        <v>44093</v>
      </c>
      <c r="AP20" s="193" t="s">
        <v>2764</v>
      </c>
      <c r="AQ20" s="145" t="str">
        <f>IFERROR(VLOOKUP(AO20,'Daycare Checkouts'!$AE:$AF,2,FALSE),"")</f>
        <v/>
      </c>
      <c r="AR20" s="30" t="str">
        <f>IFERROR(VLOOKUP(AO20,'Daycare Checkouts'!$AE:$AG,3,FALSE),"")</f>
        <v/>
      </c>
      <c r="AS20" s="196"/>
      <c r="AT20" s="1">
        <v>44123</v>
      </c>
      <c r="AU20" s="193" t="s">
        <v>2766</v>
      </c>
      <c r="AV20" s="145" t="str">
        <f>IFERROR(VLOOKUP(AT20,'Daycare Checkouts'!$AE:$AF,2,FALSE),"")</f>
        <v/>
      </c>
      <c r="AW20" s="30" t="str">
        <f>IFERROR(VLOOKUP(AT20,'Daycare Checkouts'!$AE:$AG,3,FALSE),"")</f>
        <v/>
      </c>
      <c r="AX20" s="196"/>
      <c r="AY20" s="1">
        <v>44154</v>
      </c>
      <c r="AZ20" s="193" t="s">
        <v>2762</v>
      </c>
      <c r="BA20" s="145" t="str">
        <f>IFERROR(VLOOKUP(AY20,'Daycare Checkouts'!$AE:$AF,2,FALSE),"")</f>
        <v/>
      </c>
      <c r="BB20" s="30" t="str">
        <f>IFERROR(VLOOKUP(AY20,'Daycare Checkouts'!$AE:$AG,3,FALSE),"")</f>
        <v/>
      </c>
      <c r="BC20" s="196"/>
      <c r="BD20" s="1">
        <v>44184</v>
      </c>
      <c r="BE20" s="193" t="s">
        <v>2764</v>
      </c>
      <c r="BF20" s="145" t="str">
        <f>IFERROR(VLOOKUP(BD20,'Daycare Checkouts'!$AE:$AF,2,FALSE),"")</f>
        <v/>
      </c>
      <c r="BG20" s="30" t="str">
        <f>IFERROR(VLOOKUP(BD20,'Daycare Checkouts'!$AE:$AG,3,FALSE),"")</f>
        <v/>
      </c>
    </row>
    <row r="21" spans="1:59" s="4" customFormat="1" ht="14.4" x14ac:dyDescent="0.3">
      <c r="A21" s="1">
        <v>43850</v>
      </c>
      <c r="B21" s="193" t="s">
        <v>2766</v>
      </c>
      <c r="C21" s="145" t="str">
        <f>IFERROR(VLOOKUP(A21,'Daycare Checkouts'!$AE:$AF,2,FALSE),"")</f>
        <v/>
      </c>
      <c r="D21" s="30" t="str">
        <f>IFERROR(VLOOKUP(A21,'Daycare Checkouts'!$AE:$AG,3,FALSE),"")</f>
        <v/>
      </c>
      <c r="E21" s="196"/>
      <c r="F21" s="1">
        <v>43881</v>
      </c>
      <c r="G21" s="193" t="s">
        <v>2762</v>
      </c>
      <c r="H21" s="145" t="str">
        <f>IFERROR(VLOOKUP(F21,'Daycare Checkouts'!$AE:$AF,2,FALSE),"")</f>
        <v/>
      </c>
      <c r="I21" s="30" t="str">
        <f>IFERROR(VLOOKUP(F21,'Daycare Checkouts'!$AE:$AG,3,FALSE),"")</f>
        <v/>
      </c>
      <c r="J21" s="196"/>
      <c r="K21" s="1">
        <v>43910</v>
      </c>
      <c r="L21" s="193" t="s">
        <v>2763</v>
      </c>
      <c r="M21" s="145" t="str">
        <f>IFERROR(VLOOKUP(K21,'Daycare Checkouts'!$AE:$AF,2,FALSE),"")</f>
        <v/>
      </c>
      <c r="N21" s="30" t="str">
        <f>IFERROR(VLOOKUP(K21,'Daycare Checkouts'!$AE:$AG,3,FALSE),"")</f>
        <v/>
      </c>
      <c r="O21" s="196"/>
      <c r="P21" s="1">
        <v>43941</v>
      </c>
      <c r="Q21" s="193" t="s">
        <v>2766</v>
      </c>
      <c r="R21" s="145" t="str">
        <f>IFERROR(VLOOKUP(P21,'Daycare Checkouts'!$AE:$AF,2,FALSE),"")</f>
        <v/>
      </c>
      <c r="S21" s="30" t="str">
        <f>IFERROR(VLOOKUP(P21,'Daycare Checkouts'!$AE:$AG,3,FALSE),"")</f>
        <v/>
      </c>
      <c r="T21" s="196"/>
      <c r="U21" s="1">
        <v>43971</v>
      </c>
      <c r="V21" s="193" t="s">
        <v>2761</v>
      </c>
      <c r="W21" s="145" t="str">
        <f>IFERROR(VLOOKUP(U21,'Daycare Checkouts'!$AE:$AF,2,FALSE),"")</f>
        <v/>
      </c>
      <c r="X21" s="30" t="str">
        <f>IFERROR(VLOOKUP(U21,'Daycare Checkouts'!$AE:$AG,3,FALSE),"")</f>
        <v/>
      </c>
      <c r="Y21" s="196"/>
      <c r="Z21" s="1">
        <v>44002</v>
      </c>
      <c r="AA21" s="193" t="s">
        <v>2764</v>
      </c>
      <c r="AB21" s="145" t="str">
        <f>IFERROR(VLOOKUP(Z21,'Daycare Checkouts'!$AE:$AF,2,FALSE),"")</f>
        <v/>
      </c>
      <c r="AC21" s="30" t="str">
        <f>IFERROR(VLOOKUP(Z21,'Daycare Checkouts'!$AE:$AG,3,FALSE),"")</f>
        <v/>
      </c>
      <c r="AD21" s="196"/>
      <c r="AE21" s="1">
        <v>44032</v>
      </c>
      <c r="AF21" s="193" t="s">
        <v>2766</v>
      </c>
      <c r="AG21" s="145" t="str">
        <f>IFERROR(VLOOKUP(AE21,'Daycare Checkouts'!$AE:$AF,2,FALSE),"")</f>
        <v/>
      </c>
      <c r="AH21" s="30" t="str">
        <f>IFERROR(VLOOKUP(AE21,'Daycare Checkouts'!$AE:$AG,3,FALSE),"")</f>
        <v/>
      </c>
      <c r="AI21" s="196"/>
      <c r="AJ21" s="1">
        <v>44063</v>
      </c>
      <c r="AK21" s="193" t="s">
        <v>2762</v>
      </c>
      <c r="AL21" s="145" t="str">
        <f>IFERROR(VLOOKUP(AJ21,'Daycare Checkouts'!$AE:$AF,2,FALSE),"")</f>
        <v/>
      </c>
      <c r="AM21" s="30" t="str">
        <f>IFERROR(VLOOKUP(AJ21,'Daycare Checkouts'!$AE:$AG,3,FALSE),"")</f>
        <v/>
      </c>
      <c r="AN21" s="196"/>
      <c r="AO21" s="1">
        <v>44094</v>
      </c>
      <c r="AP21" s="193" t="s">
        <v>2765</v>
      </c>
      <c r="AQ21" s="145" t="str">
        <f>IFERROR(VLOOKUP(AO21,'Daycare Checkouts'!$AE:$AF,2,FALSE),"")</f>
        <v/>
      </c>
      <c r="AR21" s="30" t="str">
        <f>IFERROR(VLOOKUP(AO21,'Daycare Checkouts'!$AE:$AG,3,FALSE),"")</f>
        <v/>
      </c>
      <c r="AS21" s="196"/>
      <c r="AT21" s="1">
        <v>44124</v>
      </c>
      <c r="AU21" s="193" t="s">
        <v>2767</v>
      </c>
      <c r="AV21" s="145" t="str">
        <f>IFERROR(VLOOKUP(AT21,'Daycare Checkouts'!$AE:$AF,2,FALSE),"")</f>
        <v/>
      </c>
      <c r="AW21" s="30" t="str">
        <f>IFERROR(VLOOKUP(AT21,'Daycare Checkouts'!$AE:$AG,3,FALSE),"")</f>
        <v/>
      </c>
      <c r="AX21" s="196"/>
      <c r="AY21" s="1">
        <v>44155</v>
      </c>
      <c r="AZ21" s="193" t="s">
        <v>2763</v>
      </c>
      <c r="BA21" s="145" t="str">
        <f>IFERROR(VLOOKUP(AY21,'Daycare Checkouts'!$AE:$AF,2,FALSE),"")</f>
        <v/>
      </c>
      <c r="BB21" s="30" t="str">
        <f>IFERROR(VLOOKUP(AY21,'Daycare Checkouts'!$AE:$AG,3,FALSE),"")</f>
        <v/>
      </c>
      <c r="BC21" s="196"/>
      <c r="BD21" s="1">
        <v>44185</v>
      </c>
      <c r="BE21" s="193" t="s">
        <v>2765</v>
      </c>
      <c r="BF21" s="145" t="str">
        <f>IFERROR(VLOOKUP(BD21,'Daycare Checkouts'!$AE:$AF,2,FALSE),"")</f>
        <v/>
      </c>
      <c r="BG21" s="30" t="str">
        <f>IFERROR(VLOOKUP(BD21,'Daycare Checkouts'!$AE:$AG,3,FALSE),"")</f>
        <v/>
      </c>
    </row>
    <row r="22" spans="1:59" s="4" customFormat="1" ht="14.4" x14ac:dyDescent="0.3">
      <c r="A22" s="1">
        <v>43851</v>
      </c>
      <c r="B22" s="193" t="s">
        <v>2767</v>
      </c>
      <c r="C22" s="145" t="str">
        <f>IFERROR(VLOOKUP(A22,'Daycare Checkouts'!$AE:$AF,2,FALSE),"")</f>
        <v/>
      </c>
      <c r="D22" s="30" t="str">
        <f>IFERROR(VLOOKUP(A22,'Daycare Checkouts'!$AE:$AG,3,FALSE),"")</f>
        <v/>
      </c>
      <c r="E22" s="196"/>
      <c r="F22" s="1">
        <v>43882</v>
      </c>
      <c r="G22" s="193" t="s">
        <v>2763</v>
      </c>
      <c r="H22" s="145" t="str">
        <f>IFERROR(VLOOKUP(F22,'Daycare Checkouts'!$AE:$AF,2,FALSE),"")</f>
        <v/>
      </c>
      <c r="I22" s="30" t="str">
        <f>IFERROR(VLOOKUP(F22,'Daycare Checkouts'!$AE:$AG,3,FALSE),"")</f>
        <v/>
      </c>
      <c r="J22" s="196"/>
      <c r="K22" s="1">
        <v>43911</v>
      </c>
      <c r="L22" s="193" t="s">
        <v>2764</v>
      </c>
      <c r="M22" s="145" t="str">
        <f>IFERROR(VLOOKUP(K22,'Daycare Checkouts'!$AE:$AF,2,FALSE),"")</f>
        <v/>
      </c>
      <c r="N22" s="30" t="str">
        <f>IFERROR(VLOOKUP(K22,'Daycare Checkouts'!$AE:$AG,3,FALSE),"")</f>
        <v/>
      </c>
      <c r="O22" s="196"/>
      <c r="P22" s="1">
        <v>43942</v>
      </c>
      <c r="Q22" s="193" t="s">
        <v>2767</v>
      </c>
      <c r="R22" s="145" t="str">
        <f>IFERROR(VLOOKUP(P22,'Daycare Checkouts'!$AE:$AF,2,FALSE),"")</f>
        <v/>
      </c>
      <c r="S22" s="30" t="str">
        <f>IFERROR(VLOOKUP(P22,'Daycare Checkouts'!$AE:$AG,3,FALSE),"")</f>
        <v/>
      </c>
      <c r="T22" s="196"/>
      <c r="U22" s="1">
        <v>43972</v>
      </c>
      <c r="V22" s="193" t="s">
        <v>2762</v>
      </c>
      <c r="W22" s="145" t="str">
        <f>IFERROR(VLOOKUP(U22,'Daycare Checkouts'!$AE:$AF,2,FALSE),"")</f>
        <v/>
      </c>
      <c r="X22" s="30" t="str">
        <f>IFERROR(VLOOKUP(U22,'Daycare Checkouts'!$AE:$AG,3,FALSE),"")</f>
        <v/>
      </c>
      <c r="Y22" s="196"/>
      <c r="Z22" s="1">
        <v>44003</v>
      </c>
      <c r="AA22" s="193" t="s">
        <v>2765</v>
      </c>
      <c r="AB22" s="145" t="str">
        <f>IFERROR(VLOOKUP(Z22,'Daycare Checkouts'!$AE:$AF,2,FALSE),"")</f>
        <v/>
      </c>
      <c r="AC22" s="30" t="str">
        <f>IFERROR(VLOOKUP(Z22,'Daycare Checkouts'!$AE:$AG,3,FALSE),"")</f>
        <v/>
      </c>
      <c r="AD22" s="196"/>
      <c r="AE22" s="1">
        <v>44033</v>
      </c>
      <c r="AF22" s="193" t="s">
        <v>2767</v>
      </c>
      <c r="AG22" s="145" t="str">
        <f>IFERROR(VLOOKUP(AE22,'Daycare Checkouts'!$AE:$AF,2,FALSE),"")</f>
        <v/>
      </c>
      <c r="AH22" s="30" t="str">
        <f>IFERROR(VLOOKUP(AE22,'Daycare Checkouts'!$AE:$AG,3,FALSE),"")</f>
        <v/>
      </c>
      <c r="AI22" s="196"/>
      <c r="AJ22" s="1">
        <v>44064</v>
      </c>
      <c r="AK22" s="193" t="s">
        <v>2763</v>
      </c>
      <c r="AL22" s="145" t="str">
        <f>IFERROR(VLOOKUP(AJ22,'Daycare Checkouts'!$AE:$AF,2,FALSE),"")</f>
        <v/>
      </c>
      <c r="AM22" s="30" t="str">
        <f>IFERROR(VLOOKUP(AJ22,'Daycare Checkouts'!$AE:$AG,3,FALSE),"")</f>
        <v/>
      </c>
      <c r="AN22" s="196"/>
      <c r="AO22" s="1">
        <v>44095</v>
      </c>
      <c r="AP22" s="193" t="s">
        <v>2766</v>
      </c>
      <c r="AQ22" s="145" t="str">
        <f>IFERROR(VLOOKUP(AO22,'Daycare Checkouts'!$AE:$AF,2,FALSE),"")</f>
        <v/>
      </c>
      <c r="AR22" s="30" t="str">
        <f>IFERROR(VLOOKUP(AO22,'Daycare Checkouts'!$AE:$AG,3,FALSE),"")</f>
        <v/>
      </c>
      <c r="AS22" s="196"/>
      <c r="AT22" s="1">
        <v>44125</v>
      </c>
      <c r="AU22" s="193" t="s">
        <v>2761</v>
      </c>
      <c r="AV22" s="145" t="str">
        <f>IFERROR(VLOOKUP(AT22,'Daycare Checkouts'!$AE:$AF,2,FALSE),"")</f>
        <v/>
      </c>
      <c r="AW22" s="30" t="str">
        <f>IFERROR(VLOOKUP(AT22,'Daycare Checkouts'!$AE:$AG,3,FALSE),"")</f>
        <v/>
      </c>
      <c r="AX22" s="196"/>
      <c r="AY22" s="1">
        <v>44156</v>
      </c>
      <c r="AZ22" s="193" t="s">
        <v>2764</v>
      </c>
      <c r="BA22" s="145" t="str">
        <f>IFERROR(VLOOKUP(AY22,'Daycare Checkouts'!$AE:$AF,2,FALSE),"")</f>
        <v/>
      </c>
      <c r="BB22" s="30" t="str">
        <f>IFERROR(VLOOKUP(AY22,'Daycare Checkouts'!$AE:$AG,3,FALSE),"")</f>
        <v/>
      </c>
      <c r="BC22" s="196"/>
      <c r="BD22" s="1">
        <v>44186</v>
      </c>
      <c r="BE22" s="193" t="s">
        <v>2766</v>
      </c>
      <c r="BF22" s="145" t="str">
        <f>IFERROR(VLOOKUP(BD22,'Daycare Checkouts'!$AE:$AF,2,FALSE),"")</f>
        <v/>
      </c>
      <c r="BG22" s="30" t="str">
        <f>IFERROR(VLOOKUP(BD22,'Daycare Checkouts'!$AE:$AG,3,FALSE),"")</f>
        <v/>
      </c>
    </row>
    <row r="23" spans="1:59" s="4" customFormat="1" ht="14.4" x14ac:dyDescent="0.3">
      <c r="A23" s="1">
        <v>43852</v>
      </c>
      <c r="B23" s="193" t="s">
        <v>2761</v>
      </c>
      <c r="C23" s="145" t="str">
        <f>IFERROR(VLOOKUP(A23,'Daycare Checkouts'!$AE:$AF,2,FALSE),"")</f>
        <v/>
      </c>
      <c r="D23" s="30" t="str">
        <f>IFERROR(VLOOKUP(A23,'Daycare Checkouts'!$AE:$AG,3,FALSE),"")</f>
        <v/>
      </c>
      <c r="E23" s="196"/>
      <c r="F23" s="1">
        <v>43883</v>
      </c>
      <c r="G23" s="193" t="s">
        <v>2764</v>
      </c>
      <c r="H23" s="145" t="str">
        <f>IFERROR(VLOOKUP(F23,'Daycare Checkouts'!$AE:$AF,2,FALSE),"")</f>
        <v/>
      </c>
      <c r="I23" s="30" t="str">
        <f>IFERROR(VLOOKUP(F23,'Daycare Checkouts'!$AE:$AG,3,FALSE),"")</f>
        <v/>
      </c>
      <c r="J23" s="196"/>
      <c r="K23" s="1">
        <v>43912</v>
      </c>
      <c r="L23" s="193" t="s">
        <v>2765</v>
      </c>
      <c r="M23" s="145" t="str">
        <f>IFERROR(VLOOKUP(K23,'Daycare Checkouts'!$AE:$AF,2,FALSE),"")</f>
        <v/>
      </c>
      <c r="N23" s="30" t="str">
        <f>IFERROR(VLOOKUP(K23,'Daycare Checkouts'!$AE:$AG,3,FALSE),"")</f>
        <v/>
      </c>
      <c r="O23" s="196"/>
      <c r="P23" s="1">
        <v>43943</v>
      </c>
      <c r="Q23" s="193" t="s">
        <v>2761</v>
      </c>
      <c r="R23" s="145" t="str">
        <f>IFERROR(VLOOKUP(P23,'Daycare Checkouts'!$AE:$AF,2,FALSE),"")</f>
        <v/>
      </c>
      <c r="S23" s="30" t="str">
        <f>IFERROR(VLOOKUP(P23,'Daycare Checkouts'!$AE:$AG,3,FALSE),"")</f>
        <v/>
      </c>
      <c r="T23" s="196"/>
      <c r="U23" s="1">
        <v>43973</v>
      </c>
      <c r="V23" s="193" t="s">
        <v>2763</v>
      </c>
      <c r="W23" s="145" t="str">
        <f>IFERROR(VLOOKUP(U23,'Daycare Checkouts'!$AE:$AF,2,FALSE),"")</f>
        <v/>
      </c>
      <c r="X23" s="30" t="str">
        <f>IFERROR(VLOOKUP(U23,'Daycare Checkouts'!$AE:$AG,3,FALSE),"")</f>
        <v/>
      </c>
      <c r="Y23" s="196"/>
      <c r="Z23" s="1">
        <v>44004</v>
      </c>
      <c r="AA23" s="193" t="s">
        <v>2766</v>
      </c>
      <c r="AB23" s="145" t="str">
        <f>IFERROR(VLOOKUP(Z23,'Daycare Checkouts'!$AE:$AF,2,FALSE),"")</f>
        <v/>
      </c>
      <c r="AC23" s="30" t="str">
        <f>IFERROR(VLOOKUP(Z23,'Daycare Checkouts'!$AE:$AG,3,FALSE),"")</f>
        <v/>
      </c>
      <c r="AD23" s="196"/>
      <c r="AE23" s="1">
        <v>44034</v>
      </c>
      <c r="AF23" s="193" t="s">
        <v>2761</v>
      </c>
      <c r="AG23" s="145" t="str">
        <f>IFERROR(VLOOKUP(AE23,'Daycare Checkouts'!$AE:$AF,2,FALSE),"")</f>
        <v/>
      </c>
      <c r="AH23" s="30" t="str">
        <f>IFERROR(VLOOKUP(AE23,'Daycare Checkouts'!$AE:$AG,3,FALSE),"")</f>
        <v/>
      </c>
      <c r="AI23" s="196"/>
      <c r="AJ23" s="1">
        <v>44065</v>
      </c>
      <c r="AK23" s="193" t="s">
        <v>2764</v>
      </c>
      <c r="AL23" s="145" t="str">
        <f>IFERROR(VLOOKUP(AJ23,'Daycare Checkouts'!$AE:$AF,2,FALSE),"")</f>
        <v/>
      </c>
      <c r="AM23" s="30" t="str">
        <f>IFERROR(VLOOKUP(AJ23,'Daycare Checkouts'!$AE:$AG,3,FALSE),"")</f>
        <v/>
      </c>
      <c r="AN23" s="196"/>
      <c r="AO23" s="1">
        <v>44096</v>
      </c>
      <c r="AP23" s="193" t="s">
        <v>2767</v>
      </c>
      <c r="AQ23" s="145" t="str">
        <f>IFERROR(VLOOKUP(AO23,'Daycare Checkouts'!$AE:$AF,2,FALSE),"")</f>
        <v/>
      </c>
      <c r="AR23" s="30" t="str">
        <f>IFERROR(VLOOKUP(AO23,'Daycare Checkouts'!$AE:$AG,3,FALSE),"")</f>
        <v/>
      </c>
      <c r="AS23" s="196"/>
      <c r="AT23" s="1">
        <v>44126</v>
      </c>
      <c r="AU23" s="193" t="s">
        <v>2762</v>
      </c>
      <c r="AV23" s="145" t="str">
        <f>IFERROR(VLOOKUP(AT23,'Daycare Checkouts'!$AE:$AF,2,FALSE),"")</f>
        <v/>
      </c>
      <c r="AW23" s="30" t="str">
        <f>IFERROR(VLOOKUP(AT23,'Daycare Checkouts'!$AE:$AG,3,FALSE),"")</f>
        <v/>
      </c>
      <c r="AX23" s="196"/>
      <c r="AY23" s="1">
        <v>44157</v>
      </c>
      <c r="AZ23" s="193" t="s">
        <v>2765</v>
      </c>
      <c r="BA23" s="145" t="str">
        <f>IFERROR(VLOOKUP(AY23,'Daycare Checkouts'!$AE:$AF,2,FALSE),"")</f>
        <v/>
      </c>
      <c r="BB23" s="30" t="str">
        <f>IFERROR(VLOOKUP(AY23,'Daycare Checkouts'!$AE:$AG,3,FALSE),"")</f>
        <v/>
      </c>
      <c r="BC23" s="196"/>
      <c r="BD23" s="1">
        <v>44187</v>
      </c>
      <c r="BE23" s="193" t="s">
        <v>2767</v>
      </c>
      <c r="BF23" s="145" t="str">
        <f>IFERROR(VLOOKUP(BD23,'Daycare Checkouts'!$AE:$AF,2,FALSE),"")</f>
        <v/>
      </c>
      <c r="BG23" s="30" t="str">
        <f>IFERROR(VLOOKUP(BD23,'Daycare Checkouts'!$AE:$AG,3,FALSE),"")</f>
        <v/>
      </c>
    </row>
    <row r="24" spans="1:59" s="4" customFormat="1" ht="14.4" x14ac:dyDescent="0.3">
      <c r="A24" s="1">
        <v>43853</v>
      </c>
      <c r="B24" s="193" t="s">
        <v>2762</v>
      </c>
      <c r="C24" s="145" t="str">
        <f>IFERROR(VLOOKUP(A24,'Daycare Checkouts'!$AE:$AF,2,FALSE),"")</f>
        <v/>
      </c>
      <c r="D24" s="30" t="str">
        <f>IFERROR(VLOOKUP(A24,'Daycare Checkouts'!$AE:$AG,3,FALSE),"")</f>
        <v/>
      </c>
      <c r="E24" s="196"/>
      <c r="F24" s="1">
        <v>43884</v>
      </c>
      <c r="G24" s="193" t="s">
        <v>2765</v>
      </c>
      <c r="H24" s="145" t="str">
        <f>IFERROR(VLOOKUP(F24,'Daycare Checkouts'!$AE:$AF,2,FALSE),"")</f>
        <v/>
      </c>
      <c r="I24" s="30" t="str">
        <f>IFERROR(VLOOKUP(F24,'Daycare Checkouts'!$AE:$AG,3,FALSE),"")</f>
        <v/>
      </c>
      <c r="J24" s="196"/>
      <c r="K24" s="1">
        <v>43913</v>
      </c>
      <c r="L24" s="193" t="s">
        <v>2766</v>
      </c>
      <c r="M24" s="145" t="str">
        <f>IFERROR(VLOOKUP(K24,'Daycare Checkouts'!$AE:$AF,2,FALSE),"")</f>
        <v/>
      </c>
      <c r="N24" s="30" t="str">
        <f>IFERROR(VLOOKUP(K24,'Daycare Checkouts'!$AE:$AG,3,FALSE),"")</f>
        <v/>
      </c>
      <c r="O24" s="196"/>
      <c r="P24" s="1">
        <v>43944</v>
      </c>
      <c r="Q24" s="193" t="s">
        <v>2762</v>
      </c>
      <c r="R24" s="145" t="str">
        <f>IFERROR(VLOOKUP(P24,'Daycare Checkouts'!$AE:$AF,2,FALSE),"")</f>
        <v/>
      </c>
      <c r="S24" s="30" t="str">
        <f>IFERROR(VLOOKUP(P24,'Daycare Checkouts'!$AE:$AG,3,FALSE),"")</f>
        <v/>
      </c>
      <c r="T24" s="196"/>
      <c r="U24" s="1">
        <v>43974</v>
      </c>
      <c r="V24" s="193" t="s">
        <v>2764</v>
      </c>
      <c r="W24" s="145" t="str">
        <f>IFERROR(VLOOKUP(U24,'Daycare Checkouts'!$AE:$AF,2,FALSE),"")</f>
        <v/>
      </c>
      <c r="X24" s="30" t="str">
        <f>IFERROR(VLOOKUP(U24,'Daycare Checkouts'!$AE:$AG,3,FALSE),"")</f>
        <v/>
      </c>
      <c r="Y24" s="196"/>
      <c r="Z24" s="1">
        <v>44005</v>
      </c>
      <c r="AA24" s="193" t="s">
        <v>2767</v>
      </c>
      <c r="AB24" s="145" t="str">
        <f>IFERROR(VLOOKUP(Z24,'Daycare Checkouts'!$AE:$AF,2,FALSE),"")</f>
        <v/>
      </c>
      <c r="AC24" s="30" t="str">
        <f>IFERROR(VLOOKUP(Z24,'Daycare Checkouts'!$AE:$AG,3,FALSE),"")</f>
        <v/>
      </c>
      <c r="AD24" s="196"/>
      <c r="AE24" s="1">
        <v>44035</v>
      </c>
      <c r="AF24" s="193" t="s">
        <v>2762</v>
      </c>
      <c r="AG24" s="145" t="str">
        <f>IFERROR(VLOOKUP(AE24,'Daycare Checkouts'!$AE:$AF,2,FALSE),"")</f>
        <v/>
      </c>
      <c r="AH24" s="30" t="str">
        <f>IFERROR(VLOOKUP(AE24,'Daycare Checkouts'!$AE:$AG,3,FALSE),"")</f>
        <v/>
      </c>
      <c r="AI24" s="196"/>
      <c r="AJ24" s="1">
        <v>44066</v>
      </c>
      <c r="AK24" s="193" t="s">
        <v>2765</v>
      </c>
      <c r="AL24" s="145" t="str">
        <f>IFERROR(VLOOKUP(AJ24,'Daycare Checkouts'!$AE:$AF,2,FALSE),"")</f>
        <v/>
      </c>
      <c r="AM24" s="30" t="str">
        <f>IFERROR(VLOOKUP(AJ24,'Daycare Checkouts'!$AE:$AG,3,FALSE),"")</f>
        <v/>
      </c>
      <c r="AN24" s="196"/>
      <c r="AO24" s="1">
        <v>44097</v>
      </c>
      <c r="AP24" s="193" t="s">
        <v>2761</v>
      </c>
      <c r="AQ24" s="145" t="str">
        <f>IFERROR(VLOOKUP(AO24,'Daycare Checkouts'!$AE:$AF,2,FALSE),"")</f>
        <v/>
      </c>
      <c r="AR24" s="30" t="str">
        <f>IFERROR(VLOOKUP(AO24,'Daycare Checkouts'!$AE:$AG,3,FALSE),"")</f>
        <v/>
      </c>
      <c r="AS24" s="196"/>
      <c r="AT24" s="1">
        <v>44127</v>
      </c>
      <c r="AU24" s="193" t="s">
        <v>2763</v>
      </c>
      <c r="AV24" s="145" t="str">
        <f>IFERROR(VLOOKUP(AT24,'Daycare Checkouts'!$AE:$AF,2,FALSE),"")</f>
        <v/>
      </c>
      <c r="AW24" s="30" t="str">
        <f>IFERROR(VLOOKUP(AT24,'Daycare Checkouts'!$AE:$AG,3,FALSE),"")</f>
        <v/>
      </c>
      <c r="AX24" s="196"/>
      <c r="AY24" s="1">
        <v>44158</v>
      </c>
      <c r="AZ24" s="193" t="s">
        <v>2766</v>
      </c>
      <c r="BA24" s="145" t="str">
        <f>IFERROR(VLOOKUP(AY24,'Daycare Checkouts'!$AE:$AF,2,FALSE),"")</f>
        <v/>
      </c>
      <c r="BB24" s="30" t="str">
        <f>IFERROR(VLOOKUP(AY24,'Daycare Checkouts'!$AE:$AG,3,FALSE),"")</f>
        <v/>
      </c>
      <c r="BC24" s="196"/>
      <c r="BD24" s="1">
        <v>44188</v>
      </c>
      <c r="BE24" s="193" t="s">
        <v>2761</v>
      </c>
      <c r="BF24" s="145" t="str">
        <f>IFERROR(VLOOKUP(BD24,'Daycare Checkouts'!$AE:$AF,2,FALSE),"")</f>
        <v/>
      </c>
      <c r="BG24" s="30" t="str">
        <f>IFERROR(VLOOKUP(BD24,'Daycare Checkouts'!$AE:$AG,3,FALSE),"")</f>
        <v/>
      </c>
    </row>
    <row r="25" spans="1:59" s="4" customFormat="1" ht="14.4" x14ac:dyDescent="0.3">
      <c r="A25" s="1">
        <v>43854</v>
      </c>
      <c r="B25" s="193" t="s">
        <v>2763</v>
      </c>
      <c r="C25" s="145" t="str">
        <f>IFERROR(VLOOKUP(A25,'Daycare Checkouts'!$AE:$AF,2,FALSE),"")</f>
        <v/>
      </c>
      <c r="D25" s="30" t="str">
        <f>IFERROR(VLOOKUP(A25,'Daycare Checkouts'!$AE:$AG,3,FALSE),"")</f>
        <v/>
      </c>
      <c r="E25" s="196"/>
      <c r="F25" s="1">
        <v>43885</v>
      </c>
      <c r="G25" s="193" t="s">
        <v>2766</v>
      </c>
      <c r="H25" s="145" t="str">
        <f>IFERROR(VLOOKUP(F25,'Daycare Checkouts'!$AE:$AF,2,FALSE),"")</f>
        <v/>
      </c>
      <c r="I25" s="30" t="str">
        <f>IFERROR(VLOOKUP(F25,'Daycare Checkouts'!$AE:$AG,3,FALSE),"")</f>
        <v/>
      </c>
      <c r="J25" s="196"/>
      <c r="K25" s="1">
        <v>43914</v>
      </c>
      <c r="L25" s="193" t="s">
        <v>2767</v>
      </c>
      <c r="M25" s="145" t="str">
        <f>IFERROR(VLOOKUP(K25,'Daycare Checkouts'!$AE:$AF,2,FALSE),"")</f>
        <v/>
      </c>
      <c r="N25" s="30" t="str">
        <f>IFERROR(VLOOKUP(K25,'Daycare Checkouts'!$AE:$AG,3,FALSE),"")</f>
        <v/>
      </c>
      <c r="O25" s="196"/>
      <c r="P25" s="1">
        <v>43945</v>
      </c>
      <c r="Q25" s="193" t="s">
        <v>2763</v>
      </c>
      <c r="R25" s="145" t="str">
        <f>IFERROR(VLOOKUP(P25,'Daycare Checkouts'!$AE:$AF,2,FALSE),"")</f>
        <v/>
      </c>
      <c r="S25" s="30" t="str">
        <f>IFERROR(VLOOKUP(P25,'Daycare Checkouts'!$AE:$AG,3,FALSE),"")</f>
        <v/>
      </c>
      <c r="T25" s="196"/>
      <c r="U25" s="1">
        <v>43975</v>
      </c>
      <c r="V25" s="193" t="s">
        <v>2765</v>
      </c>
      <c r="W25" s="145" t="str">
        <f>IFERROR(VLOOKUP(U25,'Daycare Checkouts'!$AE:$AF,2,FALSE),"")</f>
        <v/>
      </c>
      <c r="X25" s="30" t="str">
        <f>IFERROR(VLOOKUP(U25,'Daycare Checkouts'!$AE:$AG,3,FALSE),"")</f>
        <v/>
      </c>
      <c r="Y25" s="196"/>
      <c r="Z25" s="1">
        <v>44006</v>
      </c>
      <c r="AA25" s="193" t="s">
        <v>2761</v>
      </c>
      <c r="AB25" s="145" t="str">
        <f>IFERROR(VLOOKUP(Z25,'Daycare Checkouts'!$AE:$AF,2,FALSE),"")</f>
        <v/>
      </c>
      <c r="AC25" s="30" t="str">
        <f>IFERROR(VLOOKUP(Z25,'Daycare Checkouts'!$AE:$AG,3,FALSE),"")</f>
        <v/>
      </c>
      <c r="AD25" s="196"/>
      <c r="AE25" s="1">
        <v>44036</v>
      </c>
      <c r="AF25" s="193" t="s">
        <v>2763</v>
      </c>
      <c r="AG25" s="145" t="str">
        <f>IFERROR(VLOOKUP(AE25,'Daycare Checkouts'!$AE:$AF,2,FALSE),"")</f>
        <v/>
      </c>
      <c r="AH25" s="30" t="str">
        <f>IFERROR(VLOOKUP(AE25,'Daycare Checkouts'!$AE:$AG,3,FALSE),"")</f>
        <v/>
      </c>
      <c r="AI25" s="196"/>
      <c r="AJ25" s="1">
        <v>44067</v>
      </c>
      <c r="AK25" s="193" t="s">
        <v>2766</v>
      </c>
      <c r="AL25" s="145" t="str">
        <f>IFERROR(VLOOKUP(AJ25,'Daycare Checkouts'!$AE:$AF,2,FALSE),"")</f>
        <v/>
      </c>
      <c r="AM25" s="30" t="str">
        <f>IFERROR(VLOOKUP(AJ25,'Daycare Checkouts'!$AE:$AG,3,FALSE),"")</f>
        <v/>
      </c>
      <c r="AN25" s="196"/>
      <c r="AO25" s="1">
        <v>44098</v>
      </c>
      <c r="AP25" s="193" t="s">
        <v>2762</v>
      </c>
      <c r="AQ25" s="145" t="str">
        <f>IFERROR(VLOOKUP(AO25,'Daycare Checkouts'!$AE:$AF,2,FALSE),"")</f>
        <v/>
      </c>
      <c r="AR25" s="30" t="str">
        <f>IFERROR(VLOOKUP(AO25,'Daycare Checkouts'!$AE:$AG,3,FALSE),"")</f>
        <v/>
      </c>
      <c r="AS25" s="196"/>
      <c r="AT25" s="1">
        <v>44128</v>
      </c>
      <c r="AU25" s="193" t="s">
        <v>2764</v>
      </c>
      <c r="AV25" s="145" t="str">
        <f>IFERROR(VLOOKUP(AT25,'Daycare Checkouts'!$AE:$AF,2,FALSE),"")</f>
        <v/>
      </c>
      <c r="AW25" s="30" t="str">
        <f>IFERROR(VLOOKUP(AT25,'Daycare Checkouts'!$AE:$AG,3,FALSE),"")</f>
        <v/>
      </c>
      <c r="AX25" s="196"/>
      <c r="AY25" s="1">
        <v>44159</v>
      </c>
      <c r="AZ25" s="193" t="s">
        <v>2767</v>
      </c>
      <c r="BA25" s="145" t="str">
        <f>IFERROR(VLOOKUP(AY25,'Daycare Checkouts'!$AE:$AF,2,FALSE),"")</f>
        <v/>
      </c>
      <c r="BB25" s="30" t="str">
        <f>IFERROR(VLOOKUP(AY25,'Daycare Checkouts'!$AE:$AG,3,FALSE),"")</f>
        <v/>
      </c>
      <c r="BC25" s="196"/>
      <c r="BD25" s="1">
        <v>44189</v>
      </c>
      <c r="BE25" s="193" t="s">
        <v>2762</v>
      </c>
      <c r="BF25" s="145" t="str">
        <f>IFERROR(VLOOKUP(BD25,'Daycare Checkouts'!$AE:$AF,2,FALSE),"")</f>
        <v/>
      </c>
      <c r="BG25" s="30" t="str">
        <f>IFERROR(VLOOKUP(BD25,'Daycare Checkouts'!$AE:$AG,3,FALSE),"")</f>
        <v/>
      </c>
    </row>
    <row r="26" spans="1:59" s="4" customFormat="1" ht="14.4" x14ac:dyDescent="0.3">
      <c r="A26" s="1">
        <v>43855</v>
      </c>
      <c r="B26" s="193" t="s">
        <v>2764</v>
      </c>
      <c r="C26" s="145" t="str">
        <f>IFERROR(VLOOKUP(A26,'Daycare Checkouts'!$AE:$AF,2,FALSE),"")</f>
        <v/>
      </c>
      <c r="D26" s="30" t="str">
        <f>IFERROR(VLOOKUP(A26,'Daycare Checkouts'!$AE:$AG,3,FALSE),"")</f>
        <v/>
      </c>
      <c r="E26" s="196"/>
      <c r="F26" s="1">
        <v>43886</v>
      </c>
      <c r="G26" s="193" t="s">
        <v>2767</v>
      </c>
      <c r="H26" s="145" t="str">
        <f>IFERROR(VLOOKUP(F26,'Daycare Checkouts'!$AE:$AF,2,FALSE),"")</f>
        <v/>
      </c>
      <c r="I26" s="30" t="str">
        <f>IFERROR(VLOOKUP(F26,'Daycare Checkouts'!$AE:$AG,3,FALSE),"")</f>
        <v/>
      </c>
      <c r="J26" s="196"/>
      <c r="K26" s="1">
        <v>43915</v>
      </c>
      <c r="L26" s="193" t="s">
        <v>2761</v>
      </c>
      <c r="M26" s="145" t="str">
        <f>IFERROR(VLOOKUP(K26,'Daycare Checkouts'!$AE:$AF,2,FALSE),"")</f>
        <v/>
      </c>
      <c r="N26" s="30" t="str">
        <f>IFERROR(VLOOKUP(K26,'Daycare Checkouts'!$AE:$AG,3,FALSE),"")</f>
        <v/>
      </c>
      <c r="O26" s="196"/>
      <c r="P26" s="1">
        <v>43946</v>
      </c>
      <c r="Q26" s="193" t="s">
        <v>2764</v>
      </c>
      <c r="R26" s="145" t="str">
        <f>IFERROR(VLOOKUP(P26,'Daycare Checkouts'!$AE:$AF,2,FALSE),"")</f>
        <v/>
      </c>
      <c r="S26" s="30" t="str">
        <f>IFERROR(VLOOKUP(P26,'Daycare Checkouts'!$AE:$AG,3,FALSE),"")</f>
        <v/>
      </c>
      <c r="T26" s="196"/>
      <c r="U26" s="1">
        <v>43976</v>
      </c>
      <c r="V26" s="193" t="s">
        <v>2766</v>
      </c>
      <c r="W26" s="145" t="str">
        <f>IFERROR(VLOOKUP(U26,'Daycare Checkouts'!$AE:$AF,2,FALSE),"")</f>
        <v/>
      </c>
      <c r="X26" s="30" t="str">
        <f>IFERROR(VLOOKUP(U26,'Daycare Checkouts'!$AE:$AG,3,FALSE),"")</f>
        <v/>
      </c>
      <c r="Y26" s="196"/>
      <c r="Z26" s="1">
        <v>44007</v>
      </c>
      <c r="AA26" s="193" t="s">
        <v>2762</v>
      </c>
      <c r="AB26" s="145" t="str">
        <f>IFERROR(VLOOKUP(Z26,'Daycare Checkouts'!$AE:$AF,2,FALSE),"")</f>
        <v/>
      </c>
      <c r="AC26" s="30" t="str">
        <f>IFERROR(VLOOKUP(Z26,'Daycare Checkouts'!$AE:$AG,3,FALSE),"")</f>
        <v/>
      </c>
      <c r="AD26" s="196"/>
      <c r="AE26" s="1">
        <v>44037</v>
      </c>
      <c r="AF26" s="193" t="s">
        <v>2764</v>
      </c>
      <c r="AG26" s="145" t="str">
        <f>IFERROR(VLOOKUP(AE26,'Daycare Checkouts'!$AE:$AF,2,FALSE),"")</f>
        <v/>
      </c>
      <c r="AH26" s="30" t="str">
        <f>IFERROR(VLOOKUP(AE26,'Daycare Checkouts'!$AE:$AG,3,FALSE),"")</f>
        <v/>
      </c>
      <c r="AI26" s="196"/>
      <c r="AJ26" s="1">
        <v>44068</v>
      </c>
      <c r="AK26" s="193" t="s">
        <v>2767</v>
      </c>
      <c r="AL26" s="145" t="str">
        <f>IFERROR(VLOOKUP(AJ26,'Daycare Checkouts'!$AE:$AF,2,FALSE),"")</f>
        <v/>
      </c>
      <c r="AM26" s="30" t="str">
        <f>IFERROR(VLOOKUP(AJ26,'Daycare Checkouts'!$AE:$AG,3,FALSE),"")</f>
        <v/>
      </c>
      <c r="AN26" s="196"/>
      <c r="AO26" s="1">
        <v>44099</v>
      </c>
      <c r="AP26" s="193" t="s">
        <v>2763</v>
      </c>
      <c r="AQ26" s="145" t="str">
        <f>IFERROR(VLOOKUP(AO26,'Daycare Checkouts'!$AE:$AF,2,FALSE),"")</f>
        <v/>
      </c>
      <c r="AR26" s="30" t="str">
        <f>IFERROR(VLOOKUP(AO26,'Daycare Checkouts'!$AE:$AG,3,FALSE),"")</f>
        <v/>
      </c>
      <c r="AS26" s="196"/>
      <c r="AT26" s="1">
        <v>44129</v>
      </c>
      <c r="AU26" s="193" t="s">
        <v>2765</v>
      </c>
      <c r="AV26" s="145" t="str">
        <f>IFERROR(VLOOKUP(AT26,'Daycare Checkouts'!$AE:$AF,2,FALSE),"")</f>
        <v/>
      </c>
      <c r="AW26" s="30" t="str">
        <f>IFERROR(VLOOKUP(AT26,'Daycare Checkouts'!$AE:$AG,3,FALSE),"")</f>
        <v/>
      </c>
      <c r="AX26" s="196"/>
      <c r="AY26" s="1">
        <v>44160</v>
      </c>
      <c r="AZ26" s="193" t="s">
        <v>2761</v>
      </c>
      <c r="BA26" s="145" t="str">
        <f>IFERROR(VLOOKUP(AY26,'Daycare Checkouts'!$AE:$AF,2,FALSE),"")</f>
        <v/>
      </c>
      <c r="BB26" s="30" t="str">
        <f>IFERROR(VLOOKUP(AY26,'Daycare Checkouts'!$AE:$AG,3,FALSE),"")</f>
        <v/>
      </c>
      <c r="BC26" s="196"/>
      <c r="BD26" s="1">
        <v>44190</v>
      </c>
      <c r="BE26" s="193" t="s">
        <v>2763</v>
      </c>
      <c r="BF26" s="145" t="str">
        <f>IFERROR(VLOOKUP(BD26,'Daycare Checkouts'!$AE:$AF,2,FALSE),"")</f>
        <v/>
      </c>
      <c r="BG26" s="30" t="str">
        <f>IFERROR(VLOOKUP(BD26,'Daycare Checkouts'!$AE:$AG,3,FALSE),"")</f>
        <v/>
      </c>
    </row>
    <row r="27" spans="1:59" s="4" customFormat="1" ht="14.4" x14ac:dyDescent="0.3">
      <c r="A27" s="1">
        <v>43856</v>
      </c>
      <c r="B27" s="193" t="s">
        <v>2765</v>
      </c>
      <c r="C27" s="145" t="str">
        <f>IFERROR(VLOOKUP(A27,'Daycare Checkouts'!$AE:$AF,2,FALSE),"")</f>
        <v/>
      </c>
      <c r="D27" s="30" t="str">
        <f>IFERROR(VLOOKUP(A27,'Daycare Checkouts'!$AE:$AG,3,FALSE),"")</f>
        <v/>
      </c>
      <c r="E27" s="196"/>
      <c r="F27" s="1">
        <v>43887</v>
      </c>
      <c r="G27" s="193" t="s">
        <v>2761</v>
      </c>
      <c r="H27" s="145" t="str">
        <f>IFERROR(VLOOKUP(F27,'Daycare Checkouts'!$AE:$AF,2,FALSE),"")</f>
        <v/>
      </c>
      <c r="I27" s="30" t="str">
        <f>IFERROR(VLOOKUP(F27,'Daycare Checkouts'!$AE:$AG,3,FALSE),"")</f>
        <v/>
      </c>
      <c r="J27" s="196"/>
      <c r="K27" s="1">
        <v>43916</v>
      </c>
      <c r="L27" s="193" t="s">
        <v>2762</v>
      </c>
      <c r="M27" s="145" t="str">
        <f>IFERROR(VLOOKUP(K27,'Daycare Checkouts'!$AE:$AF,2,FALSE),"")</f>
        <v/>
      </c>
      <c r="N27" s="30" t="str">
        <f>IFERROR(VLOOKUP(K27,'Daycare Checkouts'!$AE:$AG,3,FALSE),"")</f>
        <v/>
      </c>
      <c r="O27" s="196"/>
      <c r="P27" s="1">
        <v>43947</v>
      </c>
      <c r="Q27" s="193" t="s">
        <v>2765</v>
      </c>
      <c r="R27" s="145" t="str">
        <f>IFERROR(VLOOKUP(P27,'Daycare Checkouts'!$AE:$AF,2,FALSE),"")</f>
        <v/>
      </c>
      <c r="S27" s="30" t="str">
        <f>IFERROR(VLOOKUP(P27,'Daycare Checkouts'!$AE:$AG,3,FALSE),"")</f>
        <v/>
      </c>
      <c r="T27" s="196"/>
      <c r="U27" s="1">
        <v>43977</v>
      </c>
      <c r="V27" s="193" t="s">
        <v>2767</v>
      </c>
      <c r="W27" s="145" t="str">
        <f>IFERROR(VLOOKUP(U27,'Daycare Checkouts'!$AE:$AF,2,FALSE),"")</f>
        <v/>
      </c>
      <c r="X27" s="30" t="str">
        <f>IFERROR(VLOOKUP(U27,'Daycare Checkouts'!$AE:$AG,3,FALSE),"")</f>
        <v/>
      </c>
      <c r="Y27" s="196"/>
      <c r="Z27" s="1">
        <v>44008</v>
      </c>
      <c r="AA27" s="193" t="s">
        <v>2763</v>
      </c>
      <c r="AB27" s="145" t="str">
        <f>IFERROR(VLOOKUP(Z27,'Daycare Checkouts'!$AE:$AF,2,FALSE),"")</f>
        <v/>
      </c>
      <c r="AC27" s="30" t="str">
        <f>IFERROR(VLOOKUP(Z27,'Daycare Checkouts'!$AE:$AG,3,FALSE),"")</f>
        <v/>
      </c>
      <c r="AD27" s="196"/>
      <c r="AE27" s="1">
        <v>44038</v>
      </c>
      <c r="AF27" s="193" t="s">
        <v>2765</v>
      </c>
      <c r="AG27" s="145" t="str">
        <f>IFERROR(VLOOKUP(AE27,'Daycare Checkouts'!$AE:$AF,2,FALSE),"")</f>
        <v/>
      </c>
      <c r="AH27" s="30" t="str">
        <f>IFERROR(VLOOKUP(AE27,'Daycare Checkouts'!$AE:$AG,3,FALSE),"")</f>
        <v/>
      </c>
      <c r="AI27" s="196"/>
      <c r="AJ27" s="1">
        <v>44069</v>
      </c>
      <c r="AK27" s="193" t="s">
        <v>2761</v>
      </c>
      <c r="AL27" s="145" t="str">
        <f>IFERROR(VLOOKUP(AJ27,'Daycare Checkouts'!$AE:$AF,2,FALSE),"")</f>
        <v/>
      </c>
      <c r="AM27" s="30" t="str">
        <f>IFERROR(VLOOKUP(AJ27,'Daycare Checkouts'!$AE:$AG,3,FALSE),"")</f>
        <v/>
      </c>
      <c r="AN27" s="196"/>
      <c r="AO27" s="1">
        <v>44100</v>
      </c>
      <c r="AP27" s="193" t="s">
        <v>2764</v>
      </c>
      <c r="AQ27" s="145" t="str">
        <f>IFERROR(VLOOKUP(AO27,'Daycare Checkouts'!$AE:$AF,2,FALSE),"")</f>
        <v/>
      </c>
      <c r="AR27" s="30" t="str">
        <f>IFERROR(VLOOKUP(AO27,'Daycare Checkouts'!$AE:$AG,3,FALSE),"")</f>
        <v/>
      </c>
      <c r="AS27" s="196"/>
      <c r="AT27" s="1">
        <v>44130</v>
      </c>
      <c r="AU27" s="193" t="s">
        <v>2766</v>
      </c>
      <c r="AV27" s="145" t="str">
        <f>IFERROR(VLOOKUP(AT27,'Daycare Checkouts'!$AE:$AF,2,FALSE),"")</f>
        <v/>
      </c>
      <c r="AW27" s="30" t="str">
        <f>IFERROR(VLOOKUP(AT27,'Daycare Checkouts'!$AE:$AG,3,FALSE),"")</f>
        <v/>
      </c>
      <c r="AX27" s="196"/>
      <c r="AY27" s="1">
        <v>44161</v>
      </c>
      <c r="AZ27" s="193" t="s">
        <v>2762</v>
      </c>
      <c r="BA27" s="145" t="str">
        <f>IFERROR(VLOOKUP(AY27,'Daycare Checkouts'!$AE:$AF,2,FALSE),"")</f>
        <v/>
      </c>
      <c r="BB27" s="30" t="str">
        <f>IFERROR(VLOOKUP(AY27,'Daycare Checkouts'!$AE:$AG,3,FALSE),"")</f>
        <v/>
      </c>
      <c r="BC27" s="196"/>
      <c r="BD27" s="1">
        <v>44191</v>
      </c>
      <c r="BE27" s="193" t="s">
        <v>2764</v>
      </c>
      <c r="BF27" s="145" t="str">
        <f>IFERROR(VLOOKUP(BD27,'Daycare Checkouts'!$AE:$AF,2,FALSE),"")</f>
        <v/>
      </c>
      <c r="BG27" s="30" t="str">
        <f>IFERROR(VLOOKUP(BD27,'Daycare Checkouts'!$AE:$AG,3,FALSE),"")</f>
        <v/>
      </c>
    </row>
    <row r="28" spans="1:59" s="4" customFormat="1" ht="14.4" x14ac:dyDescent="0.3">
      <c r="A28" s="1">
        <v>43857</v>
      </c>
      <c r="B28" s="193" t="s">
        <v>2766</v>
      </c>
      <c r="C28" s="145" t="str">
        <f>IFERROR(VLOOKUP(A28,'Daycare Checkouts'!$AE:$AF,2,FALSE),"")</f>
        <v/>
      </c>
      <c r="D28" s="30" t="str">
        <f>IFERROR(VLOOKUP(A28,'Daycare Checkouts'!$AE:$AG,3,FALSE),"")</f>
        <v/>
      </c>
      <c r="E28" s="196"/>
      <c r="F28" s="1">
        <v>43888</v>
      </c>
      <c r="G28" s="193" t="s">
        <v>2762</v>
      </c>
      <c r="H28" s="145" t="str">
        <f>IFERROR(VLOOKUP(F28,'Daycare Checkouts'!$AE:$AF,2,FALSE),"")</f>
        <v/>
      </c>
      <c r="I28" s="30" t="str">
        <f>IFERROR(VLOOKUP(F28,'Daycare Checkouts'!$AE:$AG,3,FALSE),"")</f>
        <v/>
      </c>
      <c r="J28" s="196"/>
      <c r="K28" s="1">
        <v>43917</v>
      </c>
      <c r="L28" s="193" t="s">
        <v>2763</v>
      </c>
      <c r="M28" s="145" t="str">
        <f>IFERROR(VLOOKUP(K28,'Daycare Checkouts'!$AE:$AF,2,FALSE),"")</f>
        <v/>
      </c>
      <c r="N28" s="30" t="str">
        <f>IFERROR(VLOOKUP(K28,'Daycare Checkouts'!$AE:$AG,3,FALSE),"")</f>
        <v/>
      </c>
      <c r="O28" s="196"/>
      <c r="P28" s="1">
        <v>43948</v>
      </c>
      <c r="Q28" s="193" t="s">
        <v>2766</v>
      </c>
      <c r="R28" s="145" t="str">
        <f>IFERROR(VLOOKUP(P28,'Daycare Checkouts'!$AE:$AF,2,FALSE),"")</f>
        <v/>
      </c>
      <c r="S28" s="30" t="str">
        <f>IFERROR(VLOOKUP(P28,'Daycare Checkouts'!$AE:$AG,3,FALSE),"")</f>
        <v/>
      </c>
      <c r="T28" s="196"/>
      <c r="U28" s="1">
        <v>43978</v>
      </c>
      <c r="V28" s="193" t="s">
        <v>2761</v>
      </c>
      <c r="W28" s="145" t="str">
        <f>IFERROR(VLOOKUP(U28,'Daycare Checkouts'!$AE:$AF,2,FALSE),"")</f>
        <v/>
      </c>
      <c r="X28" s="30" t="str">
        <f>IFERROR(VLOOKUP(U28,'Daycare Checkouts'!$AE:$AG,3,FALSE),"")</f>
        <v/>
      </c>
      <c r="Y28" s="196"/>
      <c r="Z28" s="1">
        <v>44009</v>
      </c>
      <c r="AA28" s="193" t="s">
        <v>2764</v>
      </c>
      <c r="AB28" s="145" t="str">
        <f>IFERROR(VLOOKUP(Z28,'Daycare Checkouts'!$AE:$AF,2,FALSE),"")</f>
        <v/>
      </c>
      <c r="AC28" s="30" t="str">
        <f>IFERROR(VLOOKUP(Z28,'Daycare Checkouts'!$AE:$AG,3,FALSE),"")</f>
        <v/>
      </c>
      <c r="AD28" s="196"/>
      <c r="AE28" s="1">
        <v>44039</v>
      </c>
      <c r="AF28" s="193" t="s">
        <v>2766</v>
      </c>
      <c r="AG28" s="145" t="str">
        <f>IFERROR(VLOOKUP(AE28,'Daycare Checkouts'!$AE:$AF,2,FALSE),"")</f>
        <v/>
      </c>
      <c r="AH28" s="30" t="str">
        <f>IFERROR(VLOOKUP(AE28,'Daycare Checkouts'!$AE:$AG,3,FALSE),"")</f>
        <v/>
      </c>
      <c r="AI28" s="196"/>
      <c r="AJ28" s="1">
        <v>44070</v>
      </c>
      <c r="AK28" s="193" t="s">
        <v>2762</v>
      </c>
      <c r="AL28" s="145" t="str">
        <f>IFERROR(VLOOKUP(AJ28,'Daycare Checkouts'!$AE:$AF,2,FALSE),"")</f>
        <v/>
      </c>
      <c r="AM28" s="30" t="str">
        <f>IFERROR(VLOOKUP(AJ28,'Daycare Checkouts'!$AE:$AG,3,FALSE),"")</f>
        <v/>
      </c>
      <c r="AN28" s="196"/>
      <c r="AO28" s="1">
        <v>44101</v>
      </c>
      <c r="AP28" s="193" t="s">
        <v>2765</v>
      </c>
      <c r="AQ28" s="145" t="str">
        <f>IFERROR(VLOOKUP(AO28,'Daycare Checkouts'!$AE:$AF,2,FALSE),"")</f>
        <v/>
      </c>
      <c r="AR28" s="30" t="str">
        <f>IFERROR(VLOOKUP(AO28,'Daycare Checkouts'!$AE:$AG,3,FALSE),"")</f>
        <v/>
      </c>
      <c r="AS28" s="196"/>
      <c r="AT28" s="1">
        <v>44131</v>
      </c>
      <c r="AU28" s="193" t="s">
        <v>2767</v>
      </c>
      <c r="AV28" s="145" t="str">
        <f>IFERROR(VLOOKUP(AT28,'Daycare Checkouts'!$AE:$AF,2,FALSE),"")</f>
        <v/>
      </c>
      <c r="AW28" s="30" t="str">
        <f>IFERROR(VLOOKUP(AT28,'Daycare Checkouts'!$AE:$AG,3,FALSE),"")</f>
        <v/>
      </c>
      <c r="AX28" s="196"/>
      <c r="AY28" s="1">
        <v>44162</v>
      </c>
      <c r="AZ28" s="193" t="s">
        <v>2763</v>
      </c>
      <c r="BA28" s="145" t="str">
        <f>IFERROR(VLOOKUP(AY28,'Daycare Checkouts'!$AE:$AF,2,FALSE),"")</f>
        <v/>
      </c>
      <c r="BB28" s="30" t="str">
        <f>IFERROR(VLOOKUP(AY28,'Daycare Checkouts'!$AE:$AG,3,FALSE),"")</f>
        <v/>
      </c>
      <c r="BC28" s="196"/>
      <c r="BD28" s="1">
        <v>44192</v>
      </c>
      <c r="BE28" s="193" t="s">
        <v>2765</v>
      </c>
      <c r="BF28" s="145" t="str">
        <f>IFERROR(VLOOKUP(BD28,'Daycare Checkouts'!$AE:$AF,2,FALSE),"")</f>
        <v/>
      </c>
      <c r="BG28" s="30" t="str">
        <f>IFERROR(VLOOKUP(BD28,'Daycare Checkouts'!$AE:$AG,3,FALSE),"")</f>
        <v/>
      </c>
    </row>
    <row r="29" spans="1:59" s="4" customFormat="1" ht="14.4" x14ac:dyDescent="0.3">
      <c r="A29" s="1">
        <v>43858</v>
      </c>
      <c r="B29" s="193" t="s">
        <v>2767</v>
      </c>
      <c r="C29" s="145" t="str">
        <f>IFERROR(VLOOKUP(A29,'Daycare Checkouts'!$AE:$AF,2,FALSE),"")</f>
        <v/>
      </c>
      <c r="D29" s="30" t="str">
        <f>IFERROR(VLOOKUP(A29,'Daycare Checkouts'!$AE:$AG,3,FALSE),"")</f>
        <v/>
      </c>
      <c r="E29" s="196"/>
      <c r="F29" s="1">
        <v>43889</v>
      </c>
      <c r="G29" s="193" t="s">
        <v>2763</v>
      </c>
      <c r="H29" s="145" t="str">
        <f>IFERROR(VLOOKUP(F29,'Daycare Checkouts'!$AE:$AF,2,FALSE),"")</f>
        <v/>
      </c>
      <c r="I29" s="30" t="str">
        <f>IFERROR(VLOOKUP(F29,'Daycare Checkouts'!$AE:$AG,3,FALSE),"")</f>
        <v/>
      </c>
      <c r="J29" s="196"/>
      <c r="K29" s="1">
        <v>43918</v>
      </c>
      <c r="L29" s="193" t="s">
        <v>2764</v>
      </c>
      <c r="M29" s="145" t="str">
        <f>IFERROR(VLOOKUP(K29,'Daycare Checkouts'!$AE:$AF,2,FALSE),"")</f>
        <v/>
      </c>
      <c r="N29" s="30" t="str">
        <f>IFERROR(VLOOKUP(K29,'Daycare Checkouts'!$AE:$AG,3,FALSE),"")</f>
        <v/>
      </c>
      <c r="O29" s="196"/>
      <c r="P29" s="1">
        <v>43949</v>
      </c>
      <c r="Q29" s="193" t="s">
        <v>2767</v>
      </c>
      <c r="R29" s="145" t="str">
        <f>IFERROR(VLOOKUP(P29,'Daycare Checkouts'!$AE:$AF,2,FALSE),"")</f>
        <v/>
      </c>
      <c r="S29" s="30" t="str">
        <f>IFERROR(VLOOKUP(P29,'Daycare Checkouts'!$AE:$AG,3,FALSE),"")</f>
        <v/>
      </c>
      <c r="T29" s="196"/>
      <c r="U29" s="1">
        <v>43979</v>
      </c>
      <c r="V29" s="193" t="s">
        <v>2762</v>
      </c>
      <c r="W29" s="145" t="str">
        <f>IFERROR(VLOOKUP(U29,'Daycare Checkouts'!$AE:$AF,2,FALSE),"")</f>
        <v/>
      </c>
      <c r="X29" s="30" t="str">
        <f>IFERROR(VLOOKUP(U29,'Daycare Checkouts'!$AE:$AG,3,FALSE),"")</f>
        <v/>
      </c>
      <c r="Y29" s="196"/>
      <c r="Z29" s="1">
        <v>44010</v>
      </c>
      <c r="AA29" s="193" t="s">
        <v>2765</v>
      </c>
      <c r="AB29" s="145" t="str">
        <f>IFERROR(VLOOKUP(Z29,'Daycare Checkouts'!$AE:$AF,2,FALSE),"")</f>
        <v/>
      </c>
      <c r="AC29" s="30" t="str">
        <f>IFERROR(VLOOKUP(Z29,'Daycare Checkouts'!$AE:$AG,3,FALSE),"")</f>
        <v/>
      </c>
      <c r="AD29" s="196"/>
      <c r="AE29" s="1">
        <v>44040</v>
      </c>
      <c r="AF29" s="193" t="s">
        <v>2767</v>
      </c>
      <c r="AG29" s="145" t="str">
        <f>IFERROR(VLOOKUP(AE29,'Daycare Checkouts'!$AE:$AF,2,FALSE),"")</f>
        <v/>
      </c>
      <c r="AH29" s="30" t="str">
        <f>IFERROR(VLOOKUP(AE29,'Daycare Checkouts'!$AE:$AG,3,FALSE),"")</f>
        <v/>
      </c>
      <c r="AI29" s="196"/>
      <c r="AJ29" s="1">
        <v>44071</v>
      </c>
      <c r="AK29" s="193" t="s">
        <v>2763</v>
      </c>
      <c r="AL29" s="145" t="str">
        <f>IFERROR(VLOOKUP(AJ29,'Daycare Checkouts'!$AE:$AF,2,FALSE),"")</f>
        <v/>
      </c>
      <c r="AM29" s="30" t="str">
        <f>IFERROR(VLOOKUP(AJ29,'Daycare Checkouts'!$AE:$AG,3,FALSE),"")</f>
        <v/>
      </c>
      <c r="AN29" s="196"/>
      <c r="AO29" s="1">
        <v>44102</v>
      </c>
      <c r="AP29" s="193" t="s">
        <v>2766</v>
      </c>
      <c r="AQ29" s="145" t="str">
        <f>IFERROR(VLOOKUP(AO29,'Daycare Checkouts'!$AE:$AF,2,FALSE),"")</f>
        <v/>
      </c>
      <c r="AR29" s="30" t="str">
        <f>IFERROR(VLOOKUP(AO29,'Daycare Checkouts'!$AE:$AG,3,FALSE),"")</f>
        <v/>
      </c>
      <c r="AS29" s="196"/>
      <c r="AT29" s="1">
        <v>44132</v>
      </c>
      <c r="AU29" s="193" t="s">
        <v>2761</v>
      </c>
      <c r="AV29" s="145" t="str">
        <f>IFERROR(VLOOKUP(AT29,'Daycare Checkouts'!$AE:$AF,2,FALSE),"")</f>
        <v/>
      </c>
      <c r="AW29" s="30" t="str">
        <f>IFERROR(VLOOKUP(AT29,'Daycare Checkouts'!$AE:$AG,3,FALSE),"")</f>
        <v/>
      </c>
      <c r="AX29" s="196"/>
      <c r="AY29" s="1">
        <v>44163</v>
      </c>
      <c r="AZ29" s="193" t="s">
        <v>2764</v>
      </c>
      <c r="BA29" s="145" t="str">
        <f>IFERROR(VLOOKUP(AY29,'Daycare Checkouts'!$AE:$AF,2,FALSE),"")</f>
        <v/>
      </c>
      <c r="BB29" s="30" t="str">
        <f>IFERROR(VLOOKUP(AY29,'Daycare Checkouts'!$AE:$AG,3,FALSE),"")</f>
        <v/>
      </c>
      <c r="BC29" s="196"/>
      <c r="BD29" s="1">
        <v>44193</v>
      </c>
      <c r="BE29" s="193" t="s">
        <v>2766</v>
      </c>
      <c r="BF29" s="145" t="str">
        <f>IFERROR(VLOOKUP(BD29,'Daycare Checkouts'!$AE:$AF,2,FALSE),"")</f>
        <v/>
      </c>
      <c r="BG29" s="30" t="str">
        <f>IFERROR(VLOOKUP(BD29,'Daycare Checkouts'!$AE:$AG,3,FALSE),"")</f>
        <v/>
      </c>
    </row>
    <row r="30" spans="1:59" s="4" customFormat="1" ht="14.4" x14ac:dyDescent="0.3">
      <c r="A30" s="1">
        <v>43859</v>
      </c>
      <c r="B30" s="193" t="s">
        <v>2761</v>
      </c>
      <c r="C30" s="145" t="str">
        <f>IFERROR(VLOOKUP(A30,'Daycare Checkouts'!$AE:$AF,2,FALSE),"")</f>
        <v/>
      </c>
      <c r="D30" s="30" t="str">
        <f>IFERROR(VLOOKUP(A30,'Daycare Checkouts'!$AE:$AG,3,FALSE),"")</f>
        <v/>
      </c>
      <c r="E30" s="196"/>
      <c r="F30" s="1">
        <v>43890</v>
      </c>
      <c r="G30" s="193" t="s">
        <v>2764</v>
      </c>
      <c r="H30" s="145" t="str">
        <f>IFERROR(VLOOKUP(F30,'Daycare Checkouts'!$AE:$AF,2,FALSE),"")</f>
        <v/>
      </c>
      <c r="I30" s="30" t="str">
        <f>IFERROR(VLOOKUP(F30,'Daycare Checkouts'!$AE:$AG,3,FALSE),"")</f>
        <v/>
      </c>
      <c r="J30" s="196"/>
      <c r="K30" s="1">
        <v>43919</v>
      </c>
      <c r="L30" s="193" t="s">
        <v>2765</v>
      </c>
      <c r="M30" s="145" t="str">
        <f>IFERROR(VLOOKUP(K30,'Daycare Checkouts'!$AE:$AF,2,FALSE),"")</f>
        <v/>
      </c>
      <c r="N30" s="30" t="str">
        <f>IFERROR(VLOOKUP(K30,'Daycare Checkouts'!$AE:$AG,3,FALSE),"")</f>
        <v/>
      </c>
      <c r="O30" s="196"/>
      <c r="P30" s="1">
        <v>43950</v>
      </c>
      <c r="Q30" s="193" t="s">
        <v>2761</v>
      </c>
      <c r="R30" s="145" t="str">
        <f>IFERROR(VLOOKUP(P30,'Daycare Checkouts'!$AE:$AF,2,FALSE),"")</f>
        <v/>
      </c>
      <c r="S30" s="30" t="str">
        <f>IFERROR(VLOOKUP(P30,'Daycare Checkouts'!$AE:$AG,3,FALSE),"")</f>
        <v/>
      </c>
      <c r="T30" s="196"/>
      <c r="U30" s="1">
        <v>43980</v>
      </c>
      <c r="V30" s="193" t="s">
        <v>2763</v>
      </c>
      <c r="W30" s="145" t="str">
        <f>IFERROR(VLOOKUP(U30,'Daycare Checkouts'!$AE:$AF,2,FALSE),"")</f>
        <v/>
      </c>
      <c r="X30" s="30" t="str">
        <f>IFERROR(VLOOKUP(U30,'Daycare Checkouts'!$AE:$AG,3,FALSE),"")</f>
        <v/>
      </c>
      <c r="Y30" s="196"/>
      <c r="Z30" s="1">
        <v>44011</v>
      </c>
      <c r="AA30" s="193" t="s">
        <v>2766</v>
      </c>
      <c r="AB30" s="145" t="str">
        <f>IFERROR(VLOOKUP(Z30,'Daycare Checkouts'!$AE:$AF,2,FALSE),"")</f>
        <v/>
      </c>
      <c r="AC30" s="30" t="str">
        <f>IFERROR(VLOOKUP(Z30,'Daycare Checkouts'!$AE:$AG,3,FALSE),"")</f>
        <v/>
      </c>
      <c r="AD30" s="196"/>
      <c r="AE30" s="1">
        <v>44041</v>
      </c>
      <c r="AF30" s="193" t="s">
        <v>2761</v>
      </c>
      <c r="AG30" s="145" t="str">
        <f>IFERROR(VLOOKUP(AE30,'Daycare Checkouts'!$AE:$AF,2,FALSE),"")</f>
        <v/>
      </c>
      <c r="AH30" s="30" t="str">
        <f>IFERROR(VLOOKUP(AE30,'Daycare Checkouts'!$AE:$AG,3,FALSE),"")</f>
        <v/>
      </c>
      <c r="AI30" s="196"/>
      <c r="AJ30" s="1">
        <v>44072</v>
      </c>
      <c r="AK30" s="193" t="s">
        <v>2764</v>
      </c>
      <c r="AL30" s="145" t="str">
        <f>IFERROR(VLOOKUP(AJ30,'Daycare Checkouts'!$AE:$AF,2,FALSE),"")</f>
        <v/>
      </c>
      <c r="AM30" s="30" t="str">
        <f>IFERROR(VLOOKUP(AJ30,'Daycare Checkouts'!$AE:$AG,3,FALSE),"")</f>
        <v/>
      </c>
      <c r="AN30" s="196"/>
      <c r="AO30" s="1">
        <v>44103</v>
      </c>
      <c r="AP30" s="193" t="s">
        <v>2767</v>
      </c>
      <c r="AQ30" s="145" t="str">
        <f>IFERROR(VLOOKUP(AO30,'Daycare Checkouts'!$AE:$AF,2,FALSE),"")</f>
        <v/>
      </c>
      <c r="AR30" s="30" t="str">
        <f>IFERROR(VLOOKUP(AO30,'Daycare Checkouts'!$AE:$AG,3,FALSE),"")</f>
        <v/>
      </c>
      <c r="AS30" s="196"/>
      <c r="AT30" s="1">
        <v>44133</v>
      </c>
      <c r="AU30" s="193" t="s">
        <v>2762</v>
      </c>
      <c r="AV30" s="145" t="str">
        <f>IFERROR(VLOOKUP(AT30,'Daycare Checkouts'!$AE:$AF,2,FALSE),"")</f>
        <v/>
      </c>
      <c r="AW30" s="30" t="str">
        <f>IFERROR(VLOOKUP(AT30,'Daycare Checkouts'!$AE:$AG,3,FALSE),"")</f>
        <v/>
      </c>
      <c r="AX30" s="196"/>
      <c r="AY30" s="1">
        <v>44164</v>
      </c>
      <c r="AZ30" s="193" t="s">
        <v>2765</v>
      </c>
      <c r="BA30" s="145" t="str">
        <f>IFERROR(VLOOKUP(AY30,'Daycare Checkouts'!$AE:$AF,2,FALSE),"")</f>
        <v/>
      </c>
      <c r="BB30" s="30" t="str">
        <f>IFERROR(VLOOKUP(AY30,'Daycare Checkouts'!$AE:$AG,3,FALSE),"")</f>
        <v/>
      </c>
      <c r="BC30" s="196"/>
      <c r="BD30" s="1">
        <v>44194</v>
      </c>
      <c r="BE30" s="193" t="s">
        <v>2767</v>
      </c>
      <c r="BF30" s="145" t="str">
        <f>IFERROR(VLOOKUP(BD30,'Daycare Checkouts'!$AE:$AF,2,FALSE),"")</f>
        <v/>
      </c>
      <c r="BG30" s="30" t="str">
        <f>IFERROR(VLOOKUP(BD30,'Daycare Checkouts'!$AE:$AG,3,FALSE),"")</f>
        <v/>
      </c>
    </row>
    <row r="31" spans="1:59" s="4" customFormat="1" ht="14.4" x14ac:dyDescent="0.3">
      <c r="A31" s="1">
        <v>43860</v>
      </c>
      <c r="B31" s="193" t="s">
        <v>2762</v>
      </c>
      <c r="C31" s="145" t="str">
        <f>IFERROR(VLOOKUP(A31,'Daycare Checkouts'!$AE:$AF,2,FALSE),"")</f>
        <v/>
      </c>
      <c r="D31" s="30" t="str">
        <f>IFERROR(VLOOKUP(A31,'Daycare Checkouts'!$AE:$AG,3,FALSE),"")</f>
        <v/>
      </c>
      <c r="E31" s="196"/>
      <c r="F31" s="1"/>
      <c r="G31" s="193"/>
      <c r="H31" s="194"/>
      <c r="I31" s="195"/>
      <c r="J31" s="196"/>
      <c r="K31" s="1">
        <v>43920</v>
      </c>
      <c r="L31" s="193" t="s">
        <v>2766</v>
      </c>
      <c r="M31" s="145" t="str">
        <f>IFERROR(VLOOKUP(K31,'Daycare Checkouts'!$AE:$AF,2,FALSE),"")</f>
        <v/>
      </c>
      <c r="N31" s="30" t="str">
        <f>IFERROR(VLOOKUP(K31,'Daycare Checkouts'!$AE:$AG,3,FALSE),"")</f>
        <v/>
      </c>
      <c r="O31" s="196"/>
      <c r="P31" s="1">
        <v>43951</v>
      </c>
      <c r="Q31" s="193" t="s">
        <v>2762</v>
      </c>
      <c r="R31" s="145" t="str">
        <f>IFERROR(VLOOKUP(P31,'Daycare Checkouts'!$AE:$AF,2,FALSE),"")</f>
        <v/>
      </c>
      <c r="S31" s="30" t="str">
        <f>IFERROR(VLOOKUP(P31,'Daycare Checkouts'!$AE:$AG,3,FALSE),"")</f>
        <v/>
      </c>
      <c r="T31" s="196"/>
      <c r="U31" s="1">
        <v>43981</v>
      </c>
      <c r="V31" s="193" t="s">
        <v>2764</v>
      </c>
      <c r="W31" s="145" t="str">
        <f>IFERROR(VLOOKUP(U31,'Daycare Checkouts'!$AE:$AF,2,FALSE),"")</f>
        <v/>
      </c>
      <c r="X31" s="30" t="str">
        <f>IFERROR(VLOOKUP(U31,'Daycare Checkouts'!$AE:$AG,3,FALSE),"")</f>
        <v/>
      </c>
      <c r="Y31" s="196"/>
      <c r="Z31" s="1">
        <v>44012</v>
      </c>
      <c r="AA31" s="193" t="s">
        <v>2767</v>
      </c>
      <c r="AB31" s="145" t="str">
        <f>IFERROR(VLOOKUP(Z31,'Daycare Checkouts'!$AE:$AF,2,FALSE),"")</f>
        <v/>
      </c>
      <c r="AC31" s="30" t="str">
        <f>IFERROR(VLOOKUP(Z31,'Daycare Checkouts'!$AE:$AG,3,FALSE),"")</f>
        <v/>
      </c>
      <c r="AD31" s="196"/>
      <c r="AE31" s="1">
        <v>44042</v>
      </c>
      <c r="AF31" s="193" t="s">
        <v>2762</v>
      </c>
      <c r="AG31" s="145" t="str">
        <f>IFERROR(VLOOKUP(AE31,'Daycare Checkouts'!$AE:$AF,2,FALSE),"")</f>
        <v/>
      </c>
      <c r="AH31" s="30" t="str">
        <f>IFERROR(VLOOKUP(AE31,'Daycare Checkouts'!$AE:$AG,3,FALSE),"")</f>
        <v/>
      </c>
      <c r="AI31" s="196"/>
      <c r="AJ31" s="1">
        <v>44073</v>
      </c>
      <c r="AK31" s="193" t="s">
        <v>2765</v>
      </c>
      <c r="AL31" s="145" t="str">
        <f>IFERROR(VLOOKUP(AJ31,'Daycare Checkouts'!$AE:$AF,2,FALSE),"")</f>
        <v/>
      </c>
      <c r="AM31" s="30" t="str">
        <f>IFERROR(VLOOKUP(AJ31,'Daycare Checkouts'!$AE:$AG,3,FALSE),"")</f>
        <v/>
      </c>
      <c r="AN31" s="196"/>
      <c r="AO31" s="1">
        <v>44104</v>
      </c>
      <c r="AP31" s="193" t="s">
        <v>2761</v>
      </c>
      <c r="AQ31" s="145" t="str">
        <f>IFERROR(VLOOKUP(AO31,'Daycare Checkouts'!$AE:$AF,2,FALSE),"")</f>
        <v/>
      </c>
      <c r="AR31" s="30" t="str">
        <f>IFERROR(VLOOKUP(AO31,'Daycare Checkouts'!$AE:$AG,3,FALSE),"")</f>
        <v/>
      </c>
      <c r="AS31" s="196"/>
      <c r="AT31" s="1">
        <v>44134</v>
      </c>
      <c r="AU31" s="193" t="s">
        <v>2763</v>
      </c>
      <c r="AV31" s="145" t="str">
        <f>IFERROR(VLOOKUP(AT31,'Daycare Checkouts'!$AE:$AF,2,FALSE),"")</f>
        <v/>
      </c>
      <c r="AW31" s="30" t="str">
        <f>IFERROR(VLOOKUP(AT31,'Daycare Checkouts'!$AE:$AG,3,FALSE),"")</f>
        <v/>
      </c>
      <c r="AX31" s="196"/>
      <c r="AY31" s="1">
        <v>44165</v>
      </c>
      <c r="AZ31" s="193" t="s">
        <v>2766</v>
      </c>
      <c r="BA31" s="145" t="str">
        <f>IFERROR(VLOOKUP(AY31,'Daycare Checkouts'!$AE:$AF,2,FALSE),"")</f>
        <v/>
      </c>
      <c r="BB31" s="30" t="str">
        <f>IFERROR(VLOOKUP(AY31,'Daycare Checkouts'!$AE:$AG,3,FALSE),"")</f>
        <v/>
      </c>
      <c r="BC31" s="196"/>
      <c r="BD31" s="1">
        <v>44195</v>
      </c>
      <c r="BE31" s="193" t="s">
        <v>2761</v>
      </c>
      <c r="BF31" s="145" t="str">
        <f>IFERROR(VLOOKUP(BD31,'Daycare Checkouts'!$AE:$AF,2,FALSE),"")</f>
        <v/>
      </c>
      <c r="BG31" s="30" t="str">
        <f>IFERROR(VLOOKUP(BD31,'Daycare Checkouts'!$AE:$AG,3,FALSE),"")</f>
        <v/>
      </c>
    </row>
    <row r="32" spans="1:59" s="4" customFormat="1" ht="14.4" x14ac:dyDescent="0.3">
      <c r="A32" s="1">
        <v>43861</v>
      </c>
      <c r="B32" s="193" t="s">
        <v>2763</v>
      </c>
      <c r="C32" s="145" t="str">
        <f>IFERROR(VLOOKUP(A32,'Daycare Checkouts'!$AE:$AF,2,FALSE),"")</f>
        <v/>
      </c>
      <c r="D32" s="30" t="str">
        <f>IFERROR(VLOOKUP(A32,'Daycare Checkouts'!$AE:$AG,3,FALSE),"")</f>
        <v/>
      </c>
      <c r="E32" s="196"/>
      <c r="F32" s="197"/>
      <c r="G32" s="193"/>
      <c r="H32" s="194"/>
      <c r="I32" s="195"/>
      <c r="J32" s="196"/>
      <c r="K32" s="1">
        <v>43921</v>
      </c>
      <c r="L32" s="193" t="s">
        <v>2767</v>
      </c>
      <c r="M32" s="145" t="str">
        <f>IFERROR(VLOOKUP(K32,'Daycare Checkouts'!$AE:$AF,2,FALSE),"")</f>
        <v/>
      </c>
      <c r="N32" s="30" t="str">
        <f>IFERROR(VLOOKUP(K32,'Daycare Checkouts'!$AE:$AG,3,FALSE),"")</f>
        <v/>
      </c>
      <c r="O32" s="196"/>
      <c r="P32" s="1"/>
      <c r="Q32" s="193"/>
      <c r="R32" s="194"/>
      <c r="S32" s="195"/>
      <c r="T32" s="196"/>
      <c r="U32" s="1">
        <v>43982</v>
      </c>
      <c r="V32" s="193" t="s">
        <v>2765</v>
      </c>
      <c r="W32" s="145" t="str">
        <f>IFERROR(VLOOKUP(U32,'Daycare Checkouts'!$AE:$AF,2,FALSE),"")</f>
        <v/>
      </c>
      <c r="X32" s="30" t="str">
        <f>IFERROR(VLOOKUP(U32,'Daycare Checkouts'!$AE:$AG,3,FALSE),"")</f>
        <v/>
      </c>
      <c r="Y32" s="196"/>
      <c r="Z32" s="1"/>
      <c r="AA32" s="193"/>
      <c r="AB32" s="194"/>
      <c r="AC32" s="195"/>
      <c r="AD32" s="196"/>
      <c r="AE32" s="1">
        <v>44043</v>
      </c>
      <c r="AF32" s="193" t="s">
        <v>2763</v>
      </c>
      <c r="AG32" s="145" t="str">
        <f>IFERROR(VLOOKUP(AE32,'Daycare Checkouts'!$AE:$AF,2,FALSE),"")</f>
        <v/>
      </c>
      <c r="AH32" s="30" t="str">
        <f>IFERROR(VLOOKUP(AE32,'Daycare Checkouts'!$AE:$AG,3,FALSE),"")</f>
        <v/>
      </c>
      <c r="AI32" s="196"/>
      <c r="AJ32" s="1">
        <v>44074</v>
      </c>
      <c r="AK32" s="193" t="s">
        <v>2766</v>
      </c>
      <c r="AL32" s="145" t="str">
        <f>IFERROR(VLOOKUP(AJ32,'Daycare Checkouts'!$AE:$AF,2,FALSE),"")</f>
        <v/>
      </c>
      <c r="AM32" s="30" t="str">
        <f>IFERROR(VLOOKUP(AJ32,'Daycare Checkouts'!$AE:$AG,3,FALSE),"")</f>
        <v/>
      </c>
      <c r="AN32" s="196"/>
      <c r="AO32" s="1"/>
      <c r="AP32" s="193"/>
      <c r="AQ32" s="194"/>
      <c r="AR32" s="195"/>
      <c r="AS32" s="196"/>
      <c r="AT32" s="1">
        <v>44135</v>
      </c>
      <c r="AU32" s="193" t="s">
        <v>2764</v>
      </c>
      <c r="AV32" s="145" t="str">
        <f>IFERROR(VLOOKUP(AT32,'Daycare Checkouts'!$AE:$AF,2,FALSE),"")</f>
        <v/>
      </c>
      <c r="AW32" s="30" t="str">
        <f>IFERROR(VLOOKUP(AT32,'Daycare Checkouts'!$AE:$AG,3,FALSE),"")</f>
        <v/>
      </c>
      <c r="AX32" s="196"/>
      <c r="AY32" s="1"/>
      <c r="AZ32" s="193"/>
      <c r="BA32" s="194"/>
      <c r="BB32" s="195"/>
      <c r="BC32" s="196"/>
      <c r="BD32" s="1">
        <v>44196</v>
      </c>
      <c r="BE32" s="193" t="s">
        <v>2762</v>
      </c>
      <c r="BF32" s="145" t="str">
        <f>IFERROR(VLOOKUP(BD32,'Daycare Checkouts'!$AE:$AF,2,FALSE),"")</f>
        <v/>
      </c>
      <c r="BG32" s="30" t="str">
        <f>IFERROR(VLOOKUP(BD32,'Daycare Checkouts'!$AE:$AG,3,FALSE),"")</f>
        <v/>
      </c>
    </row>
    <row r="33" spans="1:59" s="4" customFormat="1" ht="3" customHeight="1" x14ac:dyDescent="0.3">
      <c r="A33" s="1"/>
      <c r="B33" s="193"/>
      <c r="C33" s="194"/>
      <c r="D33" s="195"/>
      <c r="E33" s="196"/>
      <c r="F33" s="197"/>
      <c r="G33" s="193"/>
      <c r="H33" s="194"/>
      <c r="I33" s="195"/>
      <c r="J33" s="196"/>
      <c r="K33" s="1"/>
      <c r="L33" s="193"/>
      <c r="M33" s="194"/>
      <c r="N33" s="195"/>
      <c r="O33" s="196"/>
      <c r="P33" s="197"/>
      <c r="Q33" s="193"/>
      <c r="R33" s="194"/>
      <c r="S33" s="195"/>
      <c r="T33" s="196"/>
      <c r="U33" s="1"/>
      <c r="V33" s="193"/>
      <c r="W33" s="194"/>
      <c r="X33" s="195"/>
      <c r="Y33" s="196"/>
      <c r="Z33" s="197"/>
      <c r="AA33" s="193"/>
      <c r="AB33" s="194"/>
      <c r="AC33" s="195"/>
      <c r="AD33" s="196"/>
      <c r="AE33" s="1"/>
      <c r="AF33" s="193"/>
      <c r="AG33" s="194"/>
      <c r="AH33" s="195"/>
      <c r="AI33" s="196"/>
      <c r="AJ33" s="1"/>
      <c r="AK33" s="193"/>
      <c r="AL33" s="194"/>
      <c r="AM33" s="195"/>
      <c r="AN33" s="196"/>
      <c r="AO33" s="197"/>
      <c r="AP33" s="193"/>
      <c r="AQ33" s="194"/>
      <c r="AR33" s="195"/>
      <c r="AS33" s="196"/>
      <c r="AT33" s="1"/>
      <c r="AU33" s="193"/>
      <c r="AV33" s="194"/>
      <c r="AW33" s="195"/>
      <c r="AX33" s="196"/>
      <c r="AY33" s="197"/>
      <c r="AZ33" s="193"/>
      <c r="BA33" s="194"/>
      <c r="BB33" s="195"/>
      <c r="BC33" s="196"/>
      <c r="BD33" s="197"/>
      <c r="BE33" s="193"/>
      <c r="BF33" s="194"/>
      <c r="BG33" s="195"/>
    </row>
    <row r="34" spans="1:59" s="4" customFormat="1" ht="14.4" x14ac:dyDescent="0.3">
      <c r="A34" s="5"/>
      <c r="B34" s="31" t="s">
        <v>373</v>
      </c>
      <c r="C34" s="7">
        <f>SUM(C2:C32)</f>
        <v>0</v>
      </c>
      <c r="D34" s="30">
        <f>SUM(D2:D32)</f>
        <v>0</v>
      </c>
      <c r="E34" s="8"/>
      <c r="F34" s="5"/>
      <c r="G34" s="31" t="s">
        <v>373</v>
      </c>
      <c r="H34" s="7">
        <f>SUM(H2:H32)</f>
        <v>0</v>
      </c>
      <c r="I34" s="30">
        <f>SUM(I2:I32)</f>
        <v>0</v>
      </c>
      <c r="J34" s="196"/>
      <c r="K34" s="197"/>
      <c r="L34" s="31" t="s">
        <v>373</v>
      </c>
      <c r="M34" s="7">
        <f>SUM(M2:M32)</f>
        <v>0</v>
      </c>
      <c r="N34" s="30">
        <f>SUM(N2:N32)</f>
        <v>0</v>
      </c>
      <c r="O34" s="196"/>
      <c r="P34" s="197"/>
      <c r="Q34" s="31" t="s">
        <v>373</v>
      </c>
      <c r="R34" s="7">
        <f>SUM(R2:R32)</f>
        <v>0</v>
      </c>
      <c r="S34" s="30">
        <f>SUM(S2:S32)</f>
        <v>0</v>
      </c>
      <c r="T34" s="196"/>
      <c r="U34" s="197"/>
      <c r="V34" s="31" t="s">
        <v>373</v>
      </c>
      <c r="W34" s="7">
        <f>SUM(W2:W32)</f>
        <v>0</v>
      </c>
      <c r="X34" s="30">
        <f>SUM(X2:X32)</f>
        <v>0</v>
      </c>
      <c r="Y34" s="196"/>
      <c r="Z34" s="197"/>
      <c r="AA34" s="31" t="s">
        <v>373</v>
      </c>
      <c r="AB34" s="7">
        <f>SUM(AB2:AB32)</f>
        <v>0</v>
      </c>
      <c r="AC34" s="30">
        <f>SUM(AC2:AC32)</f>
        <v>0</v>
      </c>
      <c r="AD34" s="196"/>
      <c r="AE34" s="197"/>
      <c r="AF34" s="31" t="s">
        <v>373</v>
      </c>
      <c r="AG34" s="7">
        <f>SUM(AG2:AG32)</f>
        <v>0</v>
      </c>
      <c r="AH34" s="30">
        <f>SUM(AH2:AH32)</f>
        <v>0</v>
      </c>
      <c r="AI34" s="196"/>
      <c r="AJ34" s="197"/>
      <c r="AK34" s="31" t="s">
        <v>373</v>
      </c>
      <c r="AL34" s="7">
        <f>SUM(AL2:AL32)</f>
        <v>0</v>
      </c>
      <c r="AM34" s="30">
        <f>SUM(AM2:AM32)</f>
        <v>0</v>
      </c>
      <c r="AN34" s="196"/>
      <c r="AO34" s="197"/>
      <c r="AP34" s="31" t="s">
        <v>373</v>
      </c>
      <c r="AQ34" s="7">
        <f>SUM(AQ2:AQ32)</f>
        <v>0</v>
      </c>
      <c r="AR34" s="30">
        <f>SUM(AR2:AR32)</f>
        <v>0</v>
      </c>
      <c r="AS34" s="196"/>
      <c r="AT34" s="197"/>
      <c r="AU34" s="31" t="s">
        <v>373</v>
      </c>
      <c r="AV34" s="7">
        <f>SUM(AV2:AV32)</f>
        <v>0</v>
      </c>
      <c r="AW34" s="30">
        <f>SUM(AW2:AW32)</f>
        <v>0</v>
      </c>
      <c r="AX34" s="196"/>
      <c r="AY34" s="197"/>
      <c r="AZ34" s="31" t="s">
        <v>373</v>
      </c>
      <c r="BA34" s="7">
        <f>SUM(BA2:BA32)</f>
        <v>0</v>
      </c>
      <c r="BB34" s="30">
        <f>SUM(BB2:BB32)</f>
        <v>0</v>
      </c>
      <c r="BC34" s="196"/>
      <c r="BD34" s="197"/>
      <c r="BE34" s="31" t="s">
        <v>373</v>
      </c>
      <c r="BF34" s="7">
        <f>SUM(BF2:BF32)</f>
        <v>0</v>
      </c>
      <c r="BG34" s="30">
        <f>SUM(BG2:BG32)</f>
        <v>0</v>
      </c>
    </row>
    <row r="35" spans="1:59" s="4" customFormat="1" ht="14.4" x14ac:dyDescent="0.3">
      <c r="A35" s="5"/>
      <c r="B35" s="31" t="s">
        <v>1055</v>
      </c>
      <c r="C35" s="30">
        <f>IF(C32&gt;0,C34/23,0)</f>
        <v>0</v>
      </c>
      <c r="D35" s="32">
        <f>IF(C34&gt;0,D34/C34,0)</f>
        <v>0</v>
      </c>
      <c r="E35" s="8"/>
      <c r="F35" s="5"/>
      <c r="G35" s="31" t="s">
        <v>1055</v>
      </c>
      <c r="H35" s="30">
        <f>IF(H29&gt;0,H34/23,0)</f>
        <v>0</v>
      </c>
      <c r="I35" s="32">
        <f>IF(H34&gt;0,I34/H34,0)</f>
        <v>0</v>
      </c>
      <c r="J35" s="196"/>
      <c r="K35" s="197"/>
      <c r="L35" s="31" t="s">
        <v>1055</v>
      </c>
      <c r="M35" s="30">
        <f>IF(M32&gt;0,M34/23,0)</f>
        <v>0</v>
      </c>
      <c r="N35" s="32">
        <f>IF(M34&gt;0,N34/M34,0)</f>
        <v>0</v>
      </c>
      <c r="O35" s="196"/>
      <c r="P35" s="197"/>
      <c r="Q35" s="31" t="s">
        <v>1055</v>
      </c>
      <c r="R35" s="30">
        <f>IF(R31&gt;0,R34/23,0)</f>
        <v>0</v>
      </c>
      <c r="S35" s="32">
        <f>IF(R34&gt;0,S34/R34,0)</f>
        <v>0</v>
      </c>
      <c r="T35" s="196"/>
      <c r="U35" s="197"/>
      <c r="V35" s="31" t="s">
        <v>1055</v>
      </c>
      <c r="W35" s="30">
        <f>IF(W32&gt;0,W34/23,0)</f>
        <v>0</v>
      </c>
      <c r="X35" s="32">
        <f>IF(W34&gt;0,X34/W34,0)</f>
        <v>0</v>
      </c>
      <c r="Y35" s="196"/>
      <c r="Z35" s="197"/>
      <c r="AA35" s="31" t="s">
        <v>1055</v>
      </c>
      <c r="AB35" s="30">
        <f>IF(AB31&gt;0,AB34/23,0)</f>
        <v>0</v>
      </c>
      <c r="AC35" s="32">
        <f>IF(AB34&gt;0,AC34/AB34,0)</f>
        <v>0</v>
      </c>
      <c r="AD35" s="196"/>
      <c r="AE35" s="197"/>
      <c r="AF35" s="31" t="s">
        <v>1055</v>
      </c>
      <c r="AG35" s="30">
        <f>IF(AG32&gt;0,AG34/23,0)</f>
        <v>0</v>
      </c>
      <c r="AH35" s="32">
        <f>IF(AG34&gt;0,AH34/AG34,0)</f>
        <v>0</v>
      </c>
      <c r="AI35" s="196"/>
      <c r="AJ35" s="197"/>
      <c r="AK35" s="31" t="s">
        <v>1055</v>
      </c>
      <c r="AL35" s="30">
        <f>IF(AL32&gt;0,AL34/23,0)</f>
        <v>0</v>
      </c>
      <c r="AM35" s="32">
        <f>IF(AL34&gt;0,AM34/AL34,0)</f>
        <v>0</v>
      </c>
      <c r="AN35" s="196"/>
      <c r="AO35" s="197"/>
      <c r="AP35" s="31" t="s">
        <v>1055</v>
      </c>
      <c r="AQ35" s="30">
        <f>IF(AQ31&gt;0,AQ34/23,0)</f>
        <v>0</v>
      </c>
      <c r="AR35" s="32">
        <f>IF(AQ34&gt;0,AR34/AQ34,0)</f>
        <v>0</v>
      </c>
      <c r="AS35" s="196"/>
      <c r="AT35" s="197"/>
      <c r="AU35" s="31" t="s">
        <v>1055</v>
      </c>
      <c r="AV35" s="30">
        <f>IF(AV32&gt;0,AV34/23,0)</f>
        <v>0</v>
      </c>
      <c r="AW35" s="32">
        <f>IF(AV34&gt;0,AW34/AV34,0)</f>
        <v>0</v>
      </c>
      <c r="AX35" s="196"/>
      <c r="AY35" s="197"/>
      <c r="AZ35" s="31" t="s">
        <v>1055</v>
      </c>
      <c r="BA35" s="30">
        <f>IF(BA31&gt;0,BA34/23,0)</f>
        <v>0</v>
      </c>
      <c r="BB35" s="32">
        <f>IF(BA34&gt;0,BB34/BA34,0)</f>
        <v>0</v>
      </c>
      <c r="BC35" s="196"/>
      <c r="BD35" s="197"/>
      <c r="BE35" s="31" t="s">
        <v>1055</v>
      </c>
      <c r="BF35" s="30">
        <f>IF(BF32&gt;0,BF34/23,0)</f>
        <v>0</v>
      </c>
      <c r="BG35" s="32">
        <f>IF(BF34&gt;0,BG34/BF34,0)</f>
        <v>0</v>
      </c>
    </row>
    <row r="36" spans="1:59" s="4" customFormat="1" ht="14.4" x14ac:dyDescent="0.3">
      <c r="A36" s="5"/>
      <c r="B36" s="31" t="s">
        <v>1160</v>
      </c>
      <c r="C36" s="33">
        <f>(C34-C74)/C74</f>
        <v>-1</v>
      </c>
      <c r="D36" s="33">
        <f>(D34-D74)/D74</f>
        <v>-1</v>
      </c>
      <c r="E36" s="8"/>
      <c r="F36" s="5"/>
      <c r="G36" s="31" t="s">
        <v>1160</v>
      </c>
      <c r="H36" s="33">
        <f>(H34-H74)/H74</f>
        <v>-1</v>
      </c>
      <c r="I36" s="33">
        <f>(I34-I74)/I74</f>
        <v>-1</v>
      </c>
      <c r="J36" s="196"/>
      <c r="K36" s="197"/>
      <c r="L36" s="31" t="s">
        <v>1160</v>
      </c>
      <c r="M36" s="33">
        <f>(M34-M74)/M74</f>
        <v>-1</v>
      </c>
      <c r="N36" s="33">
        <f>(N34-N74)/N74</f>
        <v>-1</v>
      </c>
      <c r="O36" s="196"/>
      <c r="P36" s="197"/>
      <c r="Q36" s="31" t="s">
        <v>1160</v>
      </c>
      <c r="R36" s="33">
        <f>(R34-R74)/R74</f>
        <v>-1</v>
      </c>
      <c r="S36" s="33">
        <f>(S34-S74)/S74</f>
        <v>-1</v>
      </c>
      <c r="T36" s="196"/>
      <c r="U36" s="197"/>
      <c r="V36" s="31" t="s">
        <v>1160</v>
      </c>
      <c r="W36" s="33">
        <f>(W34-W74)/W74</f>
        <v>-1</v>
      </c>
      <c r="X36" s="33">
        <f>(X34-X74)/X74</f>
        <v>-1</v>
      </c>
      <c r="Y36" s="196"/>
      <c r="Z36" s="197"/>
      <c r="AA36" s="31" t="s">
        <v>1160</v>
      </c>
      <c r="AB36" s="33">
        <f>(AB34-AB74)/AB74</f>
        <v>-1</v>
      </c>
      <c r="AC36" s="33">
        <f>(AC34-AC74)/AC74</f>
        <v>-1</v>
      </c>
      <c r="AD36" s="196"/>
      <c r="AE36" s="197"/>
      <c r="AF36" s="31" t="s">
        <v>1160</v>
      </c>
      <c r="AG36" s="33">
        <f>(AG34-AG74)/AG74</f>
        <v>-1</v>
      </c>
      <c r="AH36" s="33">
        <f>(AH34-AH74)/AH74</f>
        <v>-1</v>
      </c>
      <c r="AI36" s="196"/>
      <c r="AJ36" s="197"/>
      <c r="AK36" s="31" t="s">
        <v>1160</v>
      </c>
      <c r="AL36" s="33">
        <f>(AL34-AL74)/AL74</f>
        <v>-1</v>
      </c>
      <c r="AM36" s="33">
        <f>(AM34-AM74)/AM74</f>
        <v>-1</v>
      </c>
      <c r="AN36" s="196"/>
      <c r="AO36" s="197"/>
      <c r="AP36" s="31" t="s">
        <v>1160</v>
      </c>
      <c r="AQ36" s="33">
        <f>(AQ34-AQ74)/AQ74</f>
        <v>-1</v>
      </c>
      <c r="AR36" s="33">
        <f>(AR34-AR74)/AR74</f>
        <v>-1</v>
      </c>
      <c r="AS36" s="196"/>
      <c r="AT36" s="197"/>
      <c r="AU36" s="31" t="s">
        <v>1160</v>
      </c>
      <c r="AV36" s="33">
        <f>(AV34-AV74)/AV74</f>
        <v>-1</v>
      </c>
      <c r="AW36" s="33">
        <f>(AW34-AW74)/AW74</f>
        <v>-1</v>
      </c>
      <c r="AX36" s="196"/>
      <c r="AY36" s="197"/>
      <c r="AZ36" s="31" t="s">
        <v>1160</v>
      </c>
      <c r="BA36" s="33" t="e">
        <f>(BA34-BA74)/BA74</f>
        <v>#DIV/0!</v>
      </c>
      <c r="BB36" s="33" t="e">
        <f>(BB34-BB74)/BB74</f>
        <v>#DIV/0!</v>
      </c>
      <c r="BC36" s="196"/>
      <c r="BD36" s="197"/>
      <c r="BE36" s="31" t="s">
        <v>1160</v>
      </c>
      <c r="BF36" s="33" t="e">
        <f>(BF34-BF74)/BF74</f>
        <v>#DIV/0!</v>
      </c>
      <c r="BG36" s="33" t="e">
        <f>(BG34-BG74)/BG74</f>
        <v>#DIV/0!</v>
      </c>
    </row>
    <row r="37" spans="1:59" s="4" customFormat="1" ht="14.4" x14ac:dyDescent="0.3">
      <c r="A37" s="5"/>
      <c r="B37" s="8" t="s">
        <v>375</v>
      </c>
      <c r="C37" s="7">
        <f>C34</f>
        <v>0</v>
      </c>
      <c r="D37" s="30">
        <f>D34</f>
        <v>0</v>
      </c>
      <c r="E37" s="8"/>
      <c r="F37" s="5"/>
      <c r="G37" s="8" t="s">
        <v>375</v>
      </c>
      <c r="H37" s="7">
        <f>IF(H34=0,0,SUM(C37,H34))</f>
        <v>0</v>
      </c>
      <c r="I37" s="30">
        <f>IF(H34=0,0,SUM(D37,I34))</f>
        <v>0</v>
      </c>
      <c r="K37" s="1"/>
      <c r="L37" s="8" t="s">
        <v>375</v>
      </c>
      <c r="M37" s="7">
        <f>IF(M34=0,0,SUM(H37,M34))</f>
        <v>0</v>
      </c>
      <c r="N37" s="30">
        <f>IF(M34=0,0,SUM(I37,N34))</f>
        <v>0</v>
      </c>
      <c r="P37" s="1"/>
      <c r="Q37" s="8" t="s">
        <v>375</v>
      </c>
      <c r="R37" s="7">
        <f>IF(R34=0,0,SUM(M37,R34))</f>
        <v>0</v>
      </c>
      <c r="S37" s="30">
        <f>IF(R34=0,0,SUM(N37,S34))</f>
        <v>0</v>
      </c>
      <c r="U37" s="1"/>
      <c r="V37" s="8" t="s">
        <v>375</v>
      </c>
      <c r="W37" s="7">
        <f>IF(W34=0,0,SUM(R37,W34))</f>
        <v>0</v>
      </c>
      <c r="X37" s="30">
        <f>IF(W34=0,0,SUM(S37,X34))</f>
        <v>0</v>
      </c>
      <c r="Z37" s="1"/>
      <c r="AA37" s="8" t="s">
        <v>375</v>
      </c>
      <c r="AB37" s="7">
        <f>IF(AB34=0,0,SUM(W37,AB34))</f>
        <v>0</v>
      </c>
      <c r="AC37" s="30">
        <f>IF(AB34=0,0,SUM(X37,AC34))</f>
        <v>0</v>
      </c>
      <c r="AE37" s="1"/>
      <c r="AF37" s="8" t="s">
        <v>375</v>
      </c>
      <c r="AG37" s="7">
        <f>IF(AG34=0,0,SUM(AB37,AG34))</f>
        <v>0</v>
      </c>
      <c r="AH37" s="30">
        <f>IF(AG34=0,0,SUM(AC37,AH34))</f>
        <v>0</v>
      </c>
      <c r="AJ37" s="1"/>
      <c r="AK37" s="8" t="s">
        <v>375</v>
      </c>
      <c r="AL37" s="7">
        <f>IF(AL34=0,0,SUM(AG37,AL34))</f>
        <v>0</v>
      </c>
      <c r="AM37" s="30">
        <f>IF(AL34=0,0,SUM(AH37,AM34))</f>
        <v>0</v>
      </c>
      <c r="AO37" s="1"/>
      <c r="AP37" s="8" t="s">
        <v>375</v>
      </c>
      <c r="AQ37" s="7">
        <f>IF(AQ34=0,0,SUM(AL37,AQ34))</f>
        <v>0</v>
      </c>
      <c r="AR37" s="30">
        <f>IF(AQ34=0,0,SUM(AM37,AR34))</f>
        <v>0</v>
      </c>
      <c r="AT37" s="1"/>
      <c r="AU37" s="8" t="s">
        <v>375</v>
      </c>
      <c r="AV37" s="7">
        <f>IF(AV34=0,0,SUM(AQ37,AV34))</f>
        <v>0</v>
      </c>
      <c r="AW37" s="30">
        <f>IF(AV34=0,0,SUM(AR37,AW34))</f>
        <v>0</v>
      </c>
      <c r="AY37" s="1"/>
      <c r="AZ37" s="8" t="s">
        <v>375</v>
      </c>
      <c r="BA37" s="7">
        <f>IF(BA34=0,0,SUM(AV37,BA34))</f>
        <v>0</v>
      </c>
      <c r="BB37" s="30">
        <f>IF(BA34=0,0,SUM(AW37,BB34))</f>
        <v>0</v>
      </c>
      <c r="BD37" s="1"/>
      <c r="BE37" s="8" t="s">
        <v>375</v>
      </c>
      <c r="BF37" s="7">
        <f>IF(BF34=0,0,SUM(BA37,BF34))</f>
        <v>0</v>
      </c>
      <c r="BG37" s="30">
        <f>IF(BF34=0,0,SUM(BB37,BG34))</f>
        <v>0</v>
      </c>
    </row>
    <row r="38" spans="1:59" s="4" customFormat="1" ht="14.4" x14ac:dyDescent="0.3">
      <c r="A38" s="5"/>
      <c r="B38" s="31" t="s">
        <v>1055</v>
      </c>
      <c r="C38" s="34"/>
      <c r="D38" s="32">
        <f>IF(C37&gt;0,D37/C37,0)</f>
        <v>0</v>
      </c>
      <c r="E38" s="8"/>
      <c r="F38" s="5"/>
      <c r="G38" s="31" t="s">
        <v>1055</v>
      </c>
      <c r="H38" s="34"/>
      <c r="I38" s="30">
        <f>IF(H37&gt;0,I37/H37,0)</f>
        <v>0</v>
      </c>
      <c r="K38" s="1"/>
      <c r="L38" s="31" t="s">
        <v>1055</v>
      </c>
      <c r="M38" s="34"/>
      <c r="N38" s="30">
        <f>IF(M37&gt;0,N37/M37,0)</f>
        <v>0</v>
      </c>
      <c r="P38" s="1"/>
      <c r="Q38" s="31" t="s">
        <v>1055</v>
      </c>
      <c r="R38" s="34"/>
      <c r="S38" s="30">
        <f>IF(R37&gt;0,S37/R37,0)</f>
        <v>0</v>
      </c>
      <c r="U38" s="1"/>
      <c r="V38" s="31" t="s">
        <v>1055</v>
      </c>
      <c r="W38" s="34"/>
      <c r="X38" s="30">
        <f>IF(W37&gt;0,X37/W37,0)</f>
        <v>0</v>
      </c>
      <c r="Z38" s="1"/>
      <c r="AA38" s="31" t="s">
        <v>1055</v>
      </c>
      <c r="AB38" s="34"/>
      <c r="AC38" s="30">
        <f>IF(AB37&gt;0,AC37/AB37,0)</f>
        <v>0</v>
      </c>
      <c r="AE38" s="1"/>
      <c r="AF38" s="31" t="s">
        <v>1055</v>
      </c>
      <c r="AG38" s="34"/>
      <c r="AH38" s="30">
        <f>IF(AG37&gt;0,AH37/AG37,0)</f>
        <v>0</v>
      </c>
      <c r="AJ38" s="1"/>
      <c r="AK38" s="31" t="s">
        <v>1055</v>
      </c>
      <c r="AL38" s="34"/>
      <c r="AM38" s="30">
        <f>IF(AL37&gt;0,AM37/AL37,0)</f>
        <v>0</v>
      </c>
      <c r="AO38" s="1"/>
      <c r="AP38" s="31" t="s">
        <v>1055</v>
      </c>
      <c r="AQ38" s="34"/>
      <c r="AR38" s="30">
        <f>IF(AQ37&gt;0,AR37/AQ37,0)</f>
        <v>0</v>
      </c>
      <c r="AT38" s="1"/>
      <c r="AU38" s="31" t="s">
        <v>1055</v>
      </c>
      <c r="AV38" s="34"/>
      <c r="AW38" s="30">
        <f>IF(AV37&gt;0,AW37/AV37,0)</f>
        <v>0</v>
      </c>
      <c r="AY38" s="1"/>
      <c r="AZ38" s="31" t="s">
        <v>1055</v>
      </c>
      <c r="BA38" s="34"/>
      <c r="BB38" s="30">
        <f>IF(BA37&gt;0,BB37/BA37,0)</f>
        <v>0</v>
      </c>
      <c r="BD38" s="1"/>
      <c r="BE38" s="31" t="s">
        <v>1055</v>
      </c>
      <c r="BF38" s="34"/>
      <c r="BG38" s="30">
        <f>IF(BF37&gt;0,BG37/BF37,0)</f>
        <v>0</v>
      </c>
    </row>
    <row r="39" spans="1:59" s="4" customFormat="1" ht="14.4" x14ac:dyDescent="0.3">
      <c r="A39" s="5"/>
      <c r="B39" s="31" t="s">
        <v>1160</v>
      </c>
      <c r="C39" s="33" t="e">
        <f>(C37-C77)/C77</f>
        <v>#DIV/0!</v>
      </c>
      <c r="D39" s="33">
        <f>(D37-D77)/D77</f>
        <v>-1</v>
      </c>
      <c r="E39" s="8"/>
      <c r="F39" s="5"/>
      <c r="G39" s="31" t="s">
        <v>1160</v>
      </c>
      <c r="H39" s="33" t="e">
        <f>(H37-H77)/H77</f>
        <v>#DIV/0!</v>
      </c>
      <c r="I39" s="33">
        <f>(I37-I77)/I77</f>
        <v>-1</v>
      </c>
      <c r="K39" s="1"/>
      <c r="L39" s="31" t="s">
        <v>1160</v>
      </c>
      <c r="M39" s="33" t="e">
        <f>(M37-M77)/M77</f>
        <v>#DIV/0!</v>
      </c>
      <c r="N39" s="33">
        <f>(N37-N77)/N77</f>
        <v>-1</v>
      </c>
      <c r="P39" s="1"/>
      <c r="Q39" s="31" t="s">
        <v>1160</v>
      </c>
      <c r="R39" s="33" t="e">
        <f>(R37-R77)/R77</f>
        <v>#DIV/0!</v>
      </c>
      <c r="S39" s="33">
        <f>(S37-S77)/S77</f>
        <v>-1</v>
      </c>
      <c r="U39" s="1"/>
      <c r="V39" s="31" t="s">
        <v>1160</v>
      </c>
      <c r="W39" s="33" t="e">
        <f>(W37-W77)/W77</f>
        <v>#DIV/0!</v>
      </c>
      <c r="X39" s="33">
        <f>(X37-X77)/X77</f>
        <v>-1</v>
      </c>
      <c r="Z39" s="1"/>
      <c r="AA39" s="31" t="s">
        <v>1160</v>
      </c>
      <c r="AB39" s="33" t="e">
        <f>(AB37-AB77)/AB77</f>
        <v>#DIV/0!</v>
      </c>
      <c r="AC39" s="33">
        <f>(AC37-AC77)/AC77</f>
        <v>-1</v>
      </c>
      <c r="AE39" s="1"/>
      <c r="AF39" s="31" t="s">
        <v>1160</v>
      </c>
      <c r="AG39" s="33" t="e">
        <f>(AG37-AG77)/AG77</f>
        <v>#DIV/0!</v>
      </c>
      <c r="AH39" s="33">
        <f>(AH37-AH77)/AH77</f>
        <v>-1</v>
      </c>
      <c r="AJ39" s="1"/>
      <c r="AK39" s="31" t="s">
        <v>1160</v>
      </c>
      <c r="AL39" s="33" t="e">
        <f>(AL37-AL77)/AL77</f>
        <v>#DIV/0!</v>
      </c>
      <c r="AM39" s="33">
        <f>(AM37-AM77)/AM77</f>
        <v>-1</v>
      </c>
      <c r="AO39" s="1"/>
      <c r="AP39" s="31" t="s">
        <v>1160</v>
      </c>
      <c r="AQ39" s="33" t="e">
        <f>(AQ37-AQ77)/AQ77</f>
        <v>#DIV/0!</v>
      </c>
      <c r="AR39" s="33">
        <f>(AR37-AR77)/AR77</f>
        <v>-1</v>
      </c>
      <c r="AT39" s="1"/>
      <c r="AU39" s="31" t="s">
        <v>1160</v>
      </c>
      <c r="AV39" s="33" t="e">
        <f>(AV37-AV77)/AV77</f>
        <v>#DIV/0!</v>
      </c>
      <c r="AW39" s="33">
        <f>(AW37-AW77)/AW77</f>
        <v>-1</v>
      </c>
      <c r="AY39" s="1"/>
      <c r="AZ39" s="31" t="s">
        <v>1160</v>
      </c>
      <c r="BA39" s="33" t="e">
        <f>(BA37-BA77)/BA77</f>
        <v>#DIV/0!</v>
      </c>
      <c r="BB39" s="33" t="e">
        <f>(BB37-BB77)/BB77</f>
        <v>#DIV/0!</v>
      </c>
      <c r="BD39" s="1"/>
      <c r="BE39" s="31" t="s">
        <v>1160</v>
      </c>
      <c r="BF39" s="33" t="e">
        <f>(BF37-BF77)/BF77</f>
        <v>#DIV/0!</v>
      </c>
      <c r="BG39" s="33" t="e">
        <f>(BG37-BG77)/BG77</f>
        <v>#DIV/0!</v>
      </c>
    </row>
    <row r="40" spans="1:59" s="4" customFormat="1" ht="14.4" x14ac:dyDescent="0.3">
      <c r="A40" s="5"/>
      <c r="B40" s="31"/>
      <c r="C40" s="33"/>
      <c r="D40" s="33"/>
      <c r="E40" s="8"/>
      <c r="F40" s="5"/>
      <c r="G40" s="31"/>
      <c r="H40" s="33"/>
      <c r="I40" s="33"/>
      <c r="K40" s="1"/>
      <c r="L40" s="2"/>
      <c r="M40" s="3"/>
      <c r="N40" s="25"/>
      <c r="P40" s="1"/>
      <c r="Q40" s="2"/>
      <c r="R40" s="3"/>
      <c r="S40" s="25"/>
      <c r="U40" s="1"/>
      <c r="V40" s="2"/>
      <c r="W40" s="3"/>
      <c r="X40" s="25"/>
      <c r="Z40" s="1"/>
      <c r="AA40" s="2"/>
      <c r="AB40" s="3"/>
      <c r="AC40" s="25"/>
      <c r="AE40" s="1"/>
      <c r="AF40" s="2"/>
      <c r="AG40" s="3"/>
      <c r="AH40" s="25"/>
      <c r="AJ40" s="1"/>
      <c r="AK40" s="31"/>
      <c r="AL40" s="33"/>
      <c r="AM40" s="33"/>
      <c r="AO40" s="1"/>
      <c r="AP40" s="2"/>
      <c r="AQ40" s="3"/>
      <c r="AR40" s="25"/>
      <c r="AT40" s="1"/>
      <c r="AU40" s="2"/>
      <c r="AV40" s="3"/>
      <c r="AW40" s="25"/>
      <c r="AY40" s="1"/>
      <c r="AZ40" s="2"/>
      <c r="BA40" s="3"/>
      <c r="BB40" s="25"/>
      <c r="BD40" s="1"/>
      <c r="BE40" s="2"/>
      <c r="BF40" s="3"/>
      <c r="BG40" s="25"/>
    </row>
    <row r="41" spans="1:59" ht="14.4" x14ac:dyDescent="0.3">
      <c r="A41" s="35">
        <v>43466</v>
      </c>
      <c r="B41" s="6" t="str">
        <f>IF(WEEKDAY(A41)=1,"SU",IF(WEEKDAY(A41)=2,"MO",IF(WEEKDAY(A41)=3,"TU",IF(WEEKDAY(A41)=4,"WE",IF(WEEKDAY(A41)=5,"TH",IF(WEEKDAY(A41)=6,"FR",IF(WEEKDAY(A41)=7,"SA","")))))))</f>
        <v>TU</v>
      </c>
      <c r="C41">
        <v>0</v>
      </c>
      <c r="D41">
        <v>0</v>
      </c>
      <c r="F41" s="5">
        <v>43497</v>
      </c>
      <c r="G41" s="6" t="str">
        <f t="shared" ref="G41:G68" si="0">IF(WEEKDAY(F41)=1,"SU",IF(WEEKDAY(F41)=2,"MO",IF(WEEKDAY(F41)=3,"TU",IF(WEEKDAY(F41)=4,"WE",IF(WEEKDAY(F41)=5,"TH",IF(WEEKDAY(F41)=6,"FR",IF(WEEKDAY(F41)=7,"SA","")))))))</f>
        <v>FR</v>
      </c>
      <c r="H41">
        <v>66</v>
      </c>
      <c r="I41">
        <v>1670</v>
      </c>
      <c r="K41" s="5">
        <v>43525</v>
      </c>
      <c r="L41" s="6" t="str">
        <f t="shared" ref="L41:L71" si="1">IF(WEEKDAY(K41)=1,"SU",IF(WEEKDAY(K41)=2,"MO",IF(WEEKDAY(K41)=3,"TU",IF(WEEKDAY(K41)=4,"WE",IF(WEEKDAY(K41)=5,"TH",IF(WEEKDAY(K41)=6,"FR",IF(WEEKDAY(K41)=7,"SA","")))))))</f>
        <v>FR</v>
      </c>
      <c r="M41">
        <v>41</v>
      </c>
      <c r="N41">
        <v>1051.4000000000001</v>
      </c>
      <c r="P41" s="5">
        <v>43556</v>
      </c>
      <c r="Q41" s="6" t="str">
        <f t="shared" ref="Q41:Q70" si="2">IF(WEEKDAY(P41)=1,"SU",IF(WEEKDAY(P41)=2,"MO",IF(WEEKDAY(P41)=3,"TU",IF(WEEKDAY(P41)=4,"WE",IF(WEEKDAY(P41)=5,"TH",IF(WEEKDAY(P41)=6,"FR",IF(WEEKDAY(P41)=7,"SA","")))))))</f>
        <v>MO</v>
      </c>
      <c r="R41">
        <v>51</v>
      </c>
      <c r="S41">
        <v>1335</v>
      </c>
      <c r="U41" s="5">
        <v>43586</v>
      </c>
      <c r="V41" s="6" t="str">
        <f t="shared" ref="V41:V71" si="3">IF(WEEKDAY(U41)=1,"SU",IF(WEEKDAY(U41)=2,"MO",IF(WEEKDAY(U41)=3,"TU",IF(WEEKDAY(U41)=4,"WE",IF(WEEKDAY(U41)=5,"TH",IF(WEEKDAY(U41)=6,"FR",IF(WEEKDAY(U41)=7,"SA","")))))))</f>
        <v>WE</v>
      </c>
      <c r="W41">
        <v>69</v>
      </c>
      <c r="X41">
        <v>1751.7</v>
      </c>
      <c r="Z41" s="5">
        <v>43617</v>
      </c>
      <c r="AA41" s="6" t="str">
        <f t="shared" ref="AA41:AA69" si="4">IF(WEEKDAY(Z41)=1,"SU",IF(WEEKDAY(Z41)=2,"MO",IF(WEEKDAY(Z41)=3,"TU",IF(WEEKDAY(Z41)=4,"WE",IF(WEEKDAY(Z41)=5,"TH",IF(WEEKDAY(Z41)=6,"FR",IF(WEEKDAY(Z41)=7,"SA","")))))))</f>
        <v>SA</v>
      </c>
      <c r="AB41">
        <v>15</v>
      </c>
      <c r="AC41">
        <v>399.09999999999997</v>
      </c>
      <c r="AE41" s="5">
        <v>43647</v>
      </c>
      <c r="AF41" s="6" t="str">
        <f t="shared" ref="AF41:AF71" si="5">IF(WEEKDAY(AE41)=1,"SU",IF(WEEKDAY(AE41)=2,"MO",IF(WEEKDAY(AE41)=3,"TU",IF(WEEKDAY(AE41)=4,"WE",IF(WEEKDAY(AE41)=5,"TH",IF(WEEKDAY(AE41)=6,"FR",IF(WEEKDAY(AE41)=7,"SA","")))))))</f>
        <v>MO</v>
      </c>
      <c r="AG41">
        <v>63</v>
      </c>
      <c r="AH41">
        <v>1574.1000000000001</v>
      </c>
      <c r="AJ41" s="5">
        <v>43678</v>
      </c>
      <c r="AK41" s="6" t="str">
        <f t="shared" ref="AK41:AK71" si="6">IF(WEEKDAY(AJ41)=1,"SU",IF(WEEKDAY(AJ41)=2,"MO",IF(WEEKDAY(AJ41)=3,"TU",IF(WEEKDAY(AJ41)=4,"WE",IF(WEEKDAY(AJ41)=5,"TH",IF(WEEKDAY(AJ41)=6,"FR",IF(WEEKDAY(AJ41)=7,"SA","")))))))</f>
        <v>TH</v>
      </c>
      <c r="AL41" s="7">
        <v>67</v>
      </c>
      <c r="AM41" s="30">
        <v>1830.8000000000002</v>
      </c>
      <c r="AO41" s="5">
        <v>43709</v>
      </c>
      <c r="AP41" s="6" t="str">
        <f t="shared" ref="AP41:AP70" si="7">IF(WEEKDAY(AO41)=1,"SU",IF(WEEKDAY(AO41)=2,"MO",IF(WEEKDAY(AO41)=3,"TU",IF(WEEKDAY(AO41)=4,"WE",IF(WEEKDAY(AO41)=5,"TH",IF(WEEKDAY(AO41)=6,"FR",IF(WEEKDAY(AO41)=7,"SA","")))))))</f>
        <v>SU</v>
      </c>
      <c r="AQ41">
        <v>15</v>
      </c>
      <c r="AR41">
        <v>420</v>
      </c>
      <c r="AT41" s="5">
        <v>43739</v>
      </c>
      <c r="AU41" s="6" t="str">
        <f t="shared" ref="AU41:AU71" si="8">IF(WEEKDAY(AT41)=1,"SU",IF(WEEKDAY(AT41)=2,"MO",IF(WEEKDAY(AT41)=3,"TU",IF(WEEKDAY(AT41)=4,"WE",IF(WEEKDAY(AT41)=5,"TH",IF(WEEKDAY(AT41)=6,"FR",IF(WEEKDAY(AT41)=7,"SA","")))))))</f>
        <v>TU</v>
      </c>
      <c r="AV41">
        <v>69</v>
      </c>
      <c r="AW41">
        <v>1748.8000000000002</v>
      </c>
      <c r="AY41" s="5">
        <v>43770</v>
      </c>
      <c r="AZ41" s="6" t="str">
        <f t="shared" ref="AZ41:AZ70" si="9">IF(WEEKDAY(AY41)=1,"SU",IF(WEEKDAY(AY41)=2,"MO",IF(WEEKDAY(AY41)=3,"TU",IF(WEEKDAY(AY41)=4,"WE",IF(WEEKDAY(AY41)=5,"TH",IF(WEEKDAY(AY41)=6,"FR",IF(WEEKDAY(AY41)=7,"SA","")))))))</f>
        <v>FR</v>
      </c>
      <c r="BA41">
        <v>56</v>
      </c>
      <c r="BB41">
        <v>1496.4</v>
      </c>
      <c r="BD41" s="5">
        <v>43800</v>
      </c>
      <c r="BE41" s="6" t="str">
        <f t="shared" ref="BE41:BE71" si="10">IF(WEEKDAY(BD41)=1,"SU",IF(WEEKDAY(BD41)=2,"MO",IF(WEEKDAY(BD41)=3,"TU",IF(WEEKDAY(BD41)=4,"WE",IF(WEEKDAY(BD41)=5,"TH",IF(WEEKDAY(BD41)=6,"FR",IF(WEEKDAY(BD41)=7,"SA","")))))))</f>
        <v>SU</v>
      </c>
      <c r="BF41">
        <v>4</v>
      </c>
      <c r="BG41">
        <v>107.7</v>
      </c>
    </row>
    <row r="42" spans="1:59" ht="14.4" x14ac:dyDescent="0.3">
      <c r="A42" s="5">
        <v>43467</v>
      </c>
      <c r="B42" s="6" t="str">
        <f t="shared" ref="B42:B71" si="11">IF(WEEKDAY(A42)=1,"SU",IF(WEEKDAY(A42)=2,"MO",IF(WEEKDAY(A42)=3,"TU",IF(WEEKDAY(A42)=4,"WE",IF(WEEKDAY(A42)=5,"TH",IF(WEEKDAY(A42)=6,"FR",IF(WEEKDAY(A42)=7,"SA","")))))))</f>
        <v>WE</v>
      </c>
      <c r="C42">
        <v>60</v>
      </c>
      <c r="D42">
        <v>1475</v>
      </c>
      <c r="F42" s="5">
        <v>43498</v>
      </c>
      <c r="G42" s="6" t="str">
        <f t="shared" si="0"/>
        <v>SA</v>
      </c>
      <c r="H42">
        <v>12</v>
      </c>
      <c r="I42">
        <v>316</v>
      </c>
      <c r="K42" s="5">
        <v>43526</v>
      </c>
      <c r="L42" s="6" t="str">
        <f t="shared" si="1"/>
        <v>SA</v>
      </c>
      <c r="M42">
        <v>11</v>
      </c>
      <c r="N42">
        <v>304</v>
      </c>
      <c r="P42" s="5">
        <v>43557</v>
      </c>
      <c r="Q42" s="6" t="str">
        <f t="shared" si="2"/>
        <v>TU</v>
      </c>
      <c r="R42">
        <v>62</v>
      </c>
      <c r="S42">
        <v>1579.8</v>
      </c>
      <c r="U42" s="5">
        <v>43587</v>
      </c>
      <c r="V42" s="6" t="str">
        <f t="shared" si="3"/>
        <v>TH</v>
      </c>
      <c r="W42">
        <v>61</v>
      </c>
      <c r="X42">
        <v>1592</v>
      </c>
      <c r="Z42" s="5">
        <v>43618</v>
      </c>
      <c r="AA42" s="6" t="str">
        <f t="shared" si="4"/>
        <v>SU</v>
      </c>
      <c r="AB42">
        <v>6</v>
      </c>
      <c r="AC42">
        <v>160.69999999999999</v>
      </c>
      <c r="AE42" s="5">
        <v>43648</v>
      </c>
      <c r="AF42" s="6" t="str">
        <f t="shared" si="5"/>
        <v>TU</v>
      </c>
      <c r="AG42">
        <v>55</v>
      </c>
      <c r="AH42">
        <v>1414.5000000000002</v>
      </c>
      <c r="AJ42" s="5">
        <v>43679</v>
      </c>
      <c r="AK42" s="6" t="str">
        <f t="shared" si="6"/>
        <v>FR</v>
      </c>
      <c r="AL42" s="7">
        <v>54</v>
      </c>
      <c r="AM42" s="30">
        <v>1320.4</v>
      </c>
      <c r="AO42" s="35">
        <v>43710</v>
      </c>
      <c r="AP42" s="6" t="str">
        <f t="shared" si="7"/>
        <v>MO</v>
      </c>
      <c r="AQ42">
        <v>9</v>
      </c>
      <c r="AR42">
        <v>232</v>
      </c>
      <c r="AT42" s="5">
        <v>43740</v>
      </c>
      <c r="AU42" s="6" t="str">
        <f t="shared" si="8"/>
        <v>WE</v>
      </c>
      <c r="AV42">
        <v>75</v>
      </c>
      <c r="AW42">
        <v>1992.4</v>
      </c>
      <c r="AY42" s="5">
        <v>43771</v>
      </c>
      <c r="AZ42" s="6" t="str">
        <f t="shared" si="9"/>
        <v>SA</v>
      </c>
      <c r="BA42">
        <v>22</v>
      </c>
      <c r="BB42">
        <v>619</v>
      </c>
      <c r="BD42" s="5">
        <v>43801</v>
      </c>
      <c r="BE42" s="6" t="str">
        <f t="shared" si="10"/>
        <v>MO</v>
      </c>
      <c r="BF42">
        <v>1</v>
      </c>
      <c r="BG42">
        <v>23</v>
      </c>
    </row>
    <row r="43" spans="1:59" ht="14.4" x14ac:dyDescent="0.3">
      <c r="A43" s="5">
        <v>43468</v>
      </c>
      <c r="B43" s="6" t="str">
        <f t="shared" si="11"/>
        <v>TH</v>
      </c>
      <c r="C43">
        <v>41</v>
      </c>
      <c r="D43">
        <v>1067</v>
      </c>
      <c r="F43" s="5">
        <v>43499</v>
      </c>
      <c r="G43" s="6" t="str">
        <f t="shared" si="0"/>
        <v>SU</v>
      </c>
      <c r="H43">
        <v>9</v>
      </c>
      <c r="I43">
        <v>246</v>
      </c>
      <c r="K43" s="5">
        <v>43527</v>
      </c>
      <c r="L43" s="6" t="str">
        <f t="shared" si="1"/>
        <v>SU</v>
      </c>
      <c r="M43">
        <v>7</v>
      </c>
      <c r="N43">
        <v>186</v>
      </c>
      <c r="P43" s="5">
        <v>43558</v>
      </c>
      <c r="Q43" s="6" t="str">
        <f t="shared" si="2"/>
        <v>WE</v>
      </c>
      <c r="R43">
        <v>53</v>
      </c>
      <c r="S43">
        <v>1372.7</v>
      </c>
      <c r="U43" s="5">
        <v>43588</v>
      </c>
      <c r="V43" s="6" t="str">
        <f t="shared" si="3"/>
        <v>FR</v>
      </c>
      <c r="W43">
        <v>62</v>
      </c>
      <c r="X43">
        <v>1639.9000000000003</v>
      </c>
      <c r="Z43" s="5">
        <v>43619</v>
      </c>
      <c r="AA43" s="6" t="str">
        <f t="shared" si="4"/>
        <v>MO</v>
      </c>
      <c r="AB43">
        <v>49</v>
      </c>
      <c r="AC43">
        <v>1258.1000000000001</v>
      </c>
      <c r="AE43" s="5">
        <v>43649</v>
      </c>
      <c r="AF43" s="6" t="str">
        <f t="shared" si="5"/>
        <v>WE</v>
      </c>
      <c r="AG43">
        <v>51</v>
      </c>
      <c r="AH43">
        <v>1336.4</v>
      </c>
      <c r="AJ43" s="5">
        <v>43680</v>
      </c>
      <c r="AK43" s="6" t="str">
        <f t="shared" si="6"/>
        <v>SA</v>
      </c>
      <c r="AL43" s="7">
        <v>13</v>
      </c>
      <c r="AM43" s="30">
        <v>357</v>
      </c>
      <c r="AO43" s="5">
        <v>43711</v>
      </c>
      <c r="AP43" s="6" t="str">
        <f t="shared" si="7"/>
        <v>TU</v>
      </c>
      <c r="AQ43">
        <v>79</v>
      </c>
      <c r="AR43">
        <v>2080.2000000000003</v>
      </c>
      <c r="AT43" s="5">
        <v>43741</v>
      </c>
      <c r="AU43" s="6" t="str">
        <f t="shared" si="8"/>
        <v>TH</v>
      </c>
      <c r="AV43">
        <v>80</v>
      </c>
      <c r="AW43">
        <v>2108.8000000000002</v>
      </c>
      <c r="AY43" s="5">
        <v>43772</v>
      </c>
      <c r="AZ43" s="6" t="str">
        <f t="shared" si="9"/>
        <v>SU</v>
      </c>
      <c r="BA43">
        <v>8</v>
      </c>
      <c r="BB43">
        <v>225</v>
      </c>
      <c r="BD43" s="5">
        <v>43802</v>
      </c>
      <c r="BE43" s="6" t="str">
        <f t="shared" si="10"/>
        <v>TU</v>
      </c>
      <c r="BF43">
        <v>1</v>
      </c>
      <c r="BG43">
        <v>23</v>
      </c>
    </row>
    <row r="44" spans="1:59" ht="14.4" x14ac:dyDescent="0.3">
      <c r="A44" s="5">
        <v>43469</v>
      </c>
      <c r="B44" s="6" t="str">
        <f t="shared" si="11"/>
        <v>FR</v>
      </c>
      <c r="C44">
        <v>63</v>
      </c>
      <c r="D44">
        <v>1608</v>
      </c>
      <c r="F44" s="5">
        <v>43500</v>
      </c>
      <c r="G44" s="6" t="str">
        <f t="shared" si="0"/>
        <v>MO</v>
      </c>
      <c r="H44">
        <v>43</v>
      </c>
      <c r="I44">
        <v>1071</v>
      </c>
      <c r="K44" s="135">
        <v>43528</v>
      </c>
      <c r="L44" s="6" t="str">
        <f t="shared" si="1"/>
        <v>MO</v>
      </c>
      <c r="M44">
        <v>1</v>
      </c>
      <c r="N44">
        <v>22</v>
      </c>
      <c r="P44" s="5">
        <v>43559</v>
      </c>
      <c r="Q44" s="6" t="str">
        <f t="shared" si="2"/>
        <v>TH</v>
      </c>
      <c r="R44">
        <v>67</v>
      </c>
      <c r="S44">
        <v>1700.1000000000001</v>
      </c>
      <c r="U44" s="5">
        <v>43589</v>
      </c>
      <c r="V44" s="6" t="str">
        <f t="shared" si="3"/>
        <v>SA</v>
      </c>
      <c r="W44">
        <v>15</v>
      </c>
      <c r="X44">
        <v>392.7</v>
      </c>
      <c r="Z44" s="5">
        <v>43620</v>
      </c>
      <c r="AA44" s="6" t="str">
        <f t="shared" si="4"/>
        <v>TU</v>
      </c>
      <c r="AB44">
        <v>76</v>
      </c>
      <c r="AC44">
        <v>1951.1000000000001</v>
      </c>
      <c r="AE44" s="35">
        <v>43650</v>
      </c>
      <c r="AF44" s="6" t="str">
        <f t="shared" si="5"/>
        <v>TH</v>
      </c>
      <c r="AG44">
        <v>10</v>
      </c>
      <c r="AH44">
        <v>282.7</v>
      </c>
      <c r="AJ44" s="5">
        <v>43681</v>
      </c>
      <c r="AK44" s="6" t="str">
        <f t="shared" si="6"/>
        <v>SU</v>
      </c>
      <c r="AL44" s="7">
        <v>21</v>
      </c>
      <c r="AM44" s="30">
        <v>566</v>
      </c>
      <c r="AO44" s="5">
        <v>43712</v>
      </c>
      <c r="AP44" s="6" t="str">
        <f t="shared" si="7"/>
        <v>WE</v>
      </c>
      <c r="AQ44">
        <v>82</v>
      </c>
      <c r="AR44">
        <v>2141.4</v>
      </c>
      <c r="AT44" s="5">
        <v>43742</v>
      </c>
      <c r="AU44" s="6" t="str">
        <f t="shared" si="8"/>
        <v>FR</v>
      </c>
      <c r="AV44">
        <v>67</v>
      </c>
      <c r="AW44">
        <v>1781.4</v>
      </c>
      <c r="AY44" s="5">
        <v>43773</v>
      </c>
      <c r="AZ44" s="6" t="str">
        <f t="shared" si="9"/>
        <v>MO</v>
      </c>
      <c r="BA44">
        <v>73</v>
      </c>
      <c r="BB44">
        <v>1930</v>
      </c>
      <c r="BD44" s="5">
        <v>43803</v>
      </c>
      <c r="BE44" s="6" t="str">
        <f t="shared" si="10"/>
        <v>WE</v>
      </c>
      <c r="BF44">
        <v>71</v>
      </c>
      <c r="BG44">
        <v>1934.1</v>
      </c>
    </row>
    <row r="45" spans="1:59" ht="14.4" x14ac:dyDescent="0.3">
      <c r="A45" s="5">
        <v>43470</v>
      </c>
      <c r="B45" s="6" t="str">
        <f t="shared" si="11"/>
        <v>SA</v>
      </c>
      <c r="C45">
        <v>12</v>
      </c>
      <c r="D45">
        <v>306</v>
      </c>
      <c r="F45" s="5">
        <v>43501</v>
      </c>
      <c r="G45" s="6" t="str">
        <f t="shared" si="0"/>
        <v>TU</v>
      </c>
      <c r="H45">
        <v>64</v>
      </c>
      <c r="I45">
        <v>1606</v>
      </c>
      <c r="K45" s="5">
        <v>43529</v>
      </c>
      <c r="L45" s="6" t="str">
        <f t="shared" si="1"/>
        <v>TU</v>
      </c>
      <c r="M45">
        <v>84</v>
      </c>
      <c r="N45">
        <v>2083</v>
      </c>
      <c r="P45" s="5">
        <v>43560</v>
      </c>
      <c r="Q45" s="6" t="str">
        <f t="shared" si="2"/>
        <v>FR</v>
      </c>
      <c r="R45">
        <v>46</v>
      </c>
      <c r="S45">
        <v>1174.7</v>
      </c>
      <c r="U45" s="5">
        <v>43590</v>
      </c>
      <c r="V45" s="6" t="str">
        <f t="shared" si="3"/>
        <v>SU</v>
      </c>
      <c r="W45">
        <v>8</v>
      </c>
      <c r="X45">
        <v>219.7</v>
      </c>
      <c r="Z45" s="5">
        <v>43621</v>
      </c>
      <c r="AA45" s="6" t="str">
        <f t="shared" si="4"/>
        <v>WE</v>
      </c>
      <c r="AB45">
        <v>66</v>
      </c>
      <c r="AC45">
        <v>1680.5000000000002</v>
      </c>
      <c r="AE45" s="5">
        <v>43651</v>
      </c>
      <c r="AF45" s="6" t="str">
        <f t="shared" si="5"/>
        <v>FR</v>
      </c>
      <c r="AG45">
        <v>31</v>
      </c>
      <c r="AH45">
        <v>803.7</v>
      </c>
      <c r="AJ45" s="5">
        <v>43682</v>
      </c>
      <c r="AK45" s="6" t="str">
        <f t="shared" si="6"/>
        <v>MO</v>
      </c>
      <c r="AL45" s="7">
        <v>54</v>
      </c>
      <c r="AM45" s="30">
        <v>1377</v>
      </c>
      <c r="AO45" s="5">
        <v>43713</v>
      </c>
      <c r="AP45" s="6" t="str">
        <f t="shared" si="7"/>
        <v>TH</v>
      </c>
      <c r="AQ45">
        <v>88</v>
      </c>
      <c r="AR45">
        <v>2274.4</v>
      </c>
      <c r="AT45" s="5">
        <v>43743</v>
      </c>
      <c r="AU45" s="6" t="str">
        <f t="shared" si="8"/>
        <v>SA</v>
      </c>
      <c r="AV45">
        <v>21</v>
      </c>
      <c r="AW45">
        <v>574</v>
      </c>
      <c r="AY45" s="5">
        <v>43774</v>
      </c>
      <c r="AZ45" s="6" t="str">
        <f t="shared" si="9"/>
        <v>TU</v>
      </c>
      <c r="BA45">
        <v>76</v>
      </c>
      <c r="BB45">
        <v>1963.8000000000002</v>
      </c>
      <c r="BD45" s="5">
        <v>43804</v>
      </c>
      <c r="BE45" s="6" t="str">
        <f t="shared" si="10"/>
        <v>TH</v>
      </c>
      <c r="BF45">
        <v>73</v>
      </c>
      <c r="BG45">
        <v>1913.2000000000003</v>
      </c>
    </row>
    <row r="46" spans="1:59" ht="14.4" x14ac:dyDescent="0.3">
      <c r="A46" s="5">
        <v>43471</v>
      </c>
      <c r="B46" s="6" t="str">
        <f t="shared" si="11"/>
        <v>SU</v>
      </c>
      <c r="C46">
        <v>4</v>
      </c>
      <c r="D46">
        <v>112</v>
      </c>
      <c r="F46" s="5">
        <v>43502</v>
      </c>
      <c r="G46" s="6" t="str">
        <f t="shared" si="0"/>
        <v>WE</v>
      </c>
      <c r="H46">
        <v>64</v>
      </c>
      <c r="I46">
        <v>1647</v>
      </c>
      <c r="K46" s="5">
        <v>43530</v>
      </c>
      <c r="L46" s="6" t="str">
        <f t="shared" si="1"/>
        <v>WE</v>
      </c>
      <c r="M46">
        <v>61</v>
      </c>
      <c r="N46">
        <v>1606.4</v>
      </c>
      <c r="P46" s="5">
        <v>43561</v>
      </c>
      <c r="Q46" s="6" t="str">
        <f t="shared" si="2"/>
        <v>SA</v>
      </c>
      <c r="R46">
        <v>12</v>
      </c>
      <c r="S46">
        <v>319.7</v>
      </c>
      <c r="U46" s="5">
        <v>43591</v>
      </c>
      <c r="V46" s="6" t="str">
        <f t="shared" si="3"/>
        <v>MO</v>
      </c>
      <c r="W46">
        <v>43</v>
      </c>
      <c r="X46">
        <v>1112.7</v>
      </c>
      <c r="Z46" s="5">
        <v>43622</v>
      </c>
      <c r="AA46" s="6" t="str">
        <f t="shared" si="4"/>
        <v>TH</v>
      </c>
      <c r="AB46">
        <v>70</v>
      </c>
      <c r="AC46">
        <v>1787.2000000000003</v>
      </c>
      <c r="AE46" s="5">
        <v>43652</v>
      </c>
      <c r="AF46" s="6" t="str">
        <f t="shared" si="5"/>
        <v>SA</v>
      </c>
      <c r="AG46">
        <v>14</v>
      </c>
      <c r="AH46">
        <v>358.7</v>
      </c>
      <c r="AJ46" s="5">
        <v>43683</v>
      </c>
      <c r="AK46" s="6" t="str">
        <f t="shared" si="6"/>
        <v>TU</v>
      </c>
      <c r="AL46" s="7">
        <v>78</v>
      </c>
      <c r="AM46" s="30">
        <v>1999.8000000000002</v>
      </c>
      <c r="AO46" s="5">
        <v>43714</v>
      </c>
      <c r="AP46" s="6" t="str">
        <f t="shared" si="7"/>
        <v>FR</v>
      </c>
      <c r="AQ46">
        <v>54</v>
      </c>
      <c r="AR46">
        <v>1455.4</v>
      </c>
      <c r="AT46" s="5">
        <v>43744</v>
      </c>
      <c r="AU46" s="6" t="str">
        <f t="shared" si="8"/>
        <v>SU</v>
      </c>
      <c r="AV46">
        <v>7</v>
      </c>
      <c r="AW46">
        <v>197</v>
      </c>
      <c r="AY46" s="5">
        <v>43775</v>
      </c>
      <c r="AZ46" s="6" t="str">
        <f t="shared" si="9"/>
        <v>WE</v>
      </c>
      <c r="BA46">
        <v>75</v>
      </c>
      <c r="BB46">
        <v>2011.4</v>
      </c>
      <c r="BD46" s="5">
        <v>43805</v>
      </c>
      <c r="BE46" s="6" t="str">
        <f t="shared" si="10"/>
        <v>FR</v>
      </c>
      <c r="BF46">
        <v>57</v>
      </c>
      <c r="BG46">
        <v>1500.5</v>
      </c>
    </row>
    <row r="47" spans="1:59" ht="14.4" x14ac:dyDescent="0.3">
      <c r="A47" s="5">
        <v>43472</v>
      </c>
      <c r="B47" s="6" t="str">
        <f t="shared" si="11"/>
        <v>MO</v>
      </c>
      <c r="C47">
        <v>57</v>
      </c>
      <c r="D47">
        <v>1378</v>
      </c>
      <c r="F47" s="5">
        <v>43503</v>
      </c>
      <c r="G47" s="6" t="str">
        <f t="shared" si="0"/>
        <v>TH</v>
      </c>
      <c r="H47">
        <v>54</v>
      </c>
      <c r="I47">
        <v>1434</v>
      </c>
      <c r="K47" s="5">
        <v>43531</v>
      </c>
      <c r="L47" s="6" t="str">
        <f t="shared" si="1"/>
        <v>TH</v>
      </c>
      <c r="M47">
        <v>80</v>
      </c>
      <c r="N47">
        <v>2111</v>
      </c>
      <c r="P47" s="5">
        <v>43562</v>
      </c>
      <c r="Q47" s="6" t="str">
        <f t="shared" si="2"/>
        <v>SU</v>
      </c>
      <c r="R47">
        <v>5</v>
      </c>
      <c r="S47">
        <v>118.7</v>
      </c>
      <c r="U47" s="5">
        <v>43592</v>
      </c>
      <c r="V47" s="6" t="str">
        <f t="shared" si="3"/>
        <v>TU</v>
      </c>
      <c r="W47">
        <v>65</v>
      </c>
      <c r="X47">
        <v>1669.5000000000002</v>
      </c>
      <c r="Z47" s="5">
        <v>43623</v>
      </c>
      <c r="AA47" s="6" t="str">
        <f t="shared" si="4"/>
        <v>FR</v>
      </c>
      <c r="AB47">
        <v>55</v>
      </c>
      <c r="AC47">
        <v>1474.7</v>
      </c>
      <c r="AE47" s="5">
        <v>43653</v>
      </c>
      <c r="AF47" s="6" t="str">
        <f t="shared" si="5"/>
        <v>SU</v>
      </c>
      <c r="AG47">
        <v>10</v>
      </c>
      <c r="AH47">
        <v>271.7</v>
      </c>
      <c r="AJ47" s="5">
        <v>43684</v>
      </c>
      <c r="AK47" s="6" t="str">
        <f t="shared" si="6"/>
        <v>WE</v>
      </c>
      <c r="AL47" s="7">
        <v>56</v>
      </c>
      <c r="AM47" s="30">
        <v>1403.4</v>
      </c>
      <c r="AO47" s="5">
        <v>43715</v>
      </c>
      <c r="AP47" s="6" t="str">
        <f t="shared" si="7"/>
        <v>SA</v>
      </c>
      <c r="AQ47">
        <v>14</v>
      </c>
      <c r="AR47">
        <v>383</v>
      </c>
      <c r="AT47" s="5">
        <v>43745</v>
      </c>
      <c r="AU47" s="6" t="str">
        <f t="shared" si="8"/>
        <v>MO</v>
      </c>
      <c r="AV47">
        <v>69</v>
      </c>
      <c r="AW47">
        <v>1757.4</v>
      </c>
      <c r="AY47" s="5">
        <v>43776</v>
      </c>
      <c r="AZ47" s="6" t="str">
        <f t="shared" si="9"/>
        <v>TH</v>
      </c>
      <c r="BA47">
        <v>76</v>
      </c>
      <c r="BB47">
        <v>2001.8000000000002</v>
      </c>
      <c r="BD47" s="5">
        <v>43806</v>
      </c>
      <c r="BE47" s="6" t="str">
        <f t="shared" si="10"/>
        <v>SA</v>
      </c>
      <c r="BF47">
        <v>17</v>
      </c>
      <c r="BG47">
        <v>457.7</v>
      </c>
    </row>
    <row r="48" spans="1:59" ht="14.4" x14ac:dyDescent="0.3">
      <c r="A48" s="5">
        <v>43473</v>
      </c>
      <c r="B48" s="6" t="str">
        <f t="shared" si="11"/>
        <v>TU</v>
      </c>
      <c r="C48">
        <v>42</v>
      </c>
      <c r="D48">
        <v>1054</v>
      </c>
      <c r="F48" s="5">
        <v>43504</v>
      </c>
      <c r="G48" s="6" t="str">
        <f t="shared" si="0"/>
        <v>FR</v>
      </c>
      <c r="H48">
        <v>67</v>
      </c>
      <c r="I48">
        <v>1743.4</v>
      </c>
      <c r="K48" s="5">
        <v>43532</v>
      </c>
      <c r="L48" s="6" t="str">
        <f t="shared" si="1"/>
        <v>FR</v>
      </c>
      <c r="M48">
        <v>48</v>
      </c>
      <c r="N48">
        <v>1255.4000000000001</v>
      </c>
      <c r="P48" s="5">
        <v>43563</v>
      </c>
      <c r="Q48" s="6" t="str">
        <f t="shared" si="2"/>
        <v>MO</v>
      </c>
      <c r="R48">
        <v>38</v>
      </c>
      <c r="S48">
        <v>958</v>
      </c>
      <c r="U48" s="5">
        <v>43593</v>
      </c>
      <c r="V48" s="6" t="str">
        <f t="shared" si="3"/>
        <v>WE</v>
      </c>
      <c r="W48">
        <v>55</v>
      </c>
      <c r="X48">
        <v>1411.7</v>
      </c>
      <c r="Z48" s="5">
        <v>43624</v>
      </c>
      <c r="AA48" s="6" t="str">
        <f t="shared" si="4"/>
        <v>SA</v>
      </c>
      <c r="AB48">
        <v>21</v>
      </c>
      <c r="AC48">
        <v>577.70000000000005</v>
      </c>
      <c r="AE48" s="5">
        <v>43654</v>
      </c>
      <c r="AF48" s="6" t="str">
        <f t="shared" si="5"/>
        <v>MO</v>
      </c>
      <c r="AG48">
        <v>62</v>
      </c>
      <c r="AH48">
        <v>1611.7</v>
      </c>
      <c r="AJ48" s="5">
        <v>43685</v>
      </c>
      <c r="AK48" s="6" t="str">
        <f t="shared" si="6"/>
        <v>TH</v>
      </c>
      <c r="AL48" s="7">
        <v>75</v>
      </c>
      <c r="AM48" s="30">
        <v>1941.8</v>
      </c>
      <c r="AO48" s="5">
        <v>43716</v>
      </c>
      <c r="AP48" s="6" t="str">
        <f t="shared" si="7"/>
        <v>SU</v>
      </c>
      <c r="AQ48">
        <v>10</v>
      </c>
      <c r="AR48">
        <v>257</v>
      </c>
      <c r="AT48" s="5">
        <v>43746</v>
      </c>
      <c r="AU48" s="6" t="str">
        <f t="shared" si="8"/>
        <v>TU</v>
      </c>
      <c r="AV48">
        <v>64</v>
      </c>
      <c r="AW48">
        <v>1711.8000000000002</v>
      </c>
      <c r="AY48" s="5">
        <v>43777</v>
      </c>
      <c r="AZ48" s="6" t="str">
        <f t="shared" si="9"/>
        <v>FR</v>
      </c>
      <c r="BA48">
        <v>65</v>
      </c>
      <c r="BB48">
        <v>1724.4</v>
      </c>
      <c r="BD48" s="5">
        <v>43807</v>
      </c>
      <c r="BE48" s="6" t="str">
        <f t="shared" si="10"/>
        <v>SU</v>
      </c>
      <c r="BF48">
        <v>4</v>
      </c>
      <c r="BG48">
        <v>104.7</v>
      </c>
    </row>
    <row r="49" spans="1:59" ht="14.4" x14ac:dyDescent="0.3">
      <c r="A49" s="5">
        <v>43474</v>
      </c>
      <c r="B49" s="6" t="str">
        <f t="shared" si="11"/>
        <v>WE</v>
      </c>
      <c r="C49">
        <v>51</v>
      </c>
      <c r="D49">
        <v>1318</v>
      </c>
      <c r="F49" s="5">
        <v>43505</v>
      </c>
      <c r="G49" s="6" t="str">
        <f t="shared" si="0"/>
        <v>SA</v>
      </c>
      <c r="H49">
        <v>15</v>
      </c>
      <c r="I49">
        <v>415</v>
      </c>
      <c r="K49" s="5">
        <v>43533</v>
      </c>
      <c r="L49" s="6" t="str">
        <f t="shared" si="1"/>
        <v>SA</v>
      </c>
      <c r="M49">
        <v>11</v>
      </c>
      <c r="N49">
        <v>292</v>
      </c>
      <c r="P49" s="5">
        <v>43564</v>
      </c>
      <c r="Q49" s="6" t="str">
        <f t="shared" si="2"/>
        <v>TU</v>
      </c>
      <c r="R49">
        <v>75</v>
      </c>
      <c r="S49">
        <v>1968.5000000000002</v>
      </c>
      <c r="U49" s="5">
        <v>43594</v>
      </c>
      <c r="V49" s="6" t="str">
        <f t="shared" si="3"/>
        <v>TH</v>
      </c>
      <c r="W49">
        <v>68</v>
      </c>
      <c r="X49">
        <v>1741.8000000000002</v>
      </c>
      <c r="Z49" s="5">
        <v>43625</v>
      </c>
      <c r="AA49" s="6" t="str">
        <f t="shared" si="4"/>
        <v>SU</v>
      </c>
      <c r="AB49">
        <v>12</v>
      </c>
      <c r="AC49">
        <v>334.7</v>
      </c>
      <c r="AE49" s="5">
        <v>43655</v>
      </c>
      <c r="AF49" s="6" t="str">
        <f t="shared" si="5"/>
        <v>TU</v>
      </c>
      <c r="AG49">
        <v>74</v>
      </c>
      <c r="AH49">
        <v>1898.9000000000003</v>
      </c>
      <c r="AJ49" s="5">
        <v>43686</v>
      </c>
      <c r="AK49" s="6" t="str">
        <f t="shared" si="6"/>
        <v>FR</v>
      </c>
      <c r="AL49" s="7">
        <v>67</v>
      </c>
      <c r="AM49" s="30">
        <v>1780.4</v>
      </c>
      <c r="AO49" s="5">
        <v>43717</v>
      </c>
      <c r="AP49" s="6" t="str">
        <f t="shared" si="7"/>
        <v>MO</v>
      </c>
      <c r="AQ49">
        <v>67</v>
      </c>
      <c r="AR49">
        <v>1730.4</v>
      </c>
      <c r="AT49" s="5">
        <v>43747</v>
      </c>
      <c r="AU49" s="6" t="str">
        <f t="shared" si="8"/>
        <v>WE</v>
      </c>
      <c r="AV49">
        <v>75</v>
      </c>
      <c r="AW49">
        <v>1968.8000000000002</v>
      </c>
      <c r="AY49" s="5">
        <v>43778</v>
      </c>
      <c r="AZ49" s="6" t="str">
        <f t="shared" si="9"/>
        <v>SA</v>
      </c>
      <c r="BA49">
        <v>12</v>
      </c>
      <c r="BB49">
        <v>330</v>
      </c>
      <c r="BD49" s="5">
        <v>43808</v>
      </c>
      <c r="BE49" s="6" t="str">
        <f t="shared" si="10"/>
        <v>MO</v>
      </c>
      <c r="BF49">
        <v>67</v>
      </c>
      <c r="BG49">
        <v>1757.7</v>
      </c>
    </row>
    <row r="50" spans="1:59" ht="14.4" x14ac:dyDescent="0.3">
      <c r="A50" s="5">
        <v>43475</v>
      </c>
      <c r="B50" s="6" t="str">
        <f t="shared" si="11"/>
        <v>TH</v>
      </c>
      <c r="C50">
        <v>75</v>
      </c>
      <c r="D50">
        <v>1901</v>
      </c>
      <c r="F50" s="5">
        <v>43506</v>
      </c>
      <c r="G50" s="6" t="str">
        <f t="shared" si="0"/>
        <v>SU</v>
      </c>
      <c r="H50">
        <v>3</v>
      </c>
      <c r="I50">
        <v>90</v>
      </c>
      <c r="K50" s="5">
        <v>43534</v>
      </c>
      <c r="L50" s="6" t="str">
        <f t="shared" si="1"/>
        <v>SU</v>
      </c>
      <c r="M50">
        <v>6</v>
      </c>
      <c r="N50">
        <v>163</v>
      </c>
      <c r="P50" s="5">
        <v>43565</v>
      </c>
      <c r="Q50" s="6" t="str">
        <f t="shared" si="2"/>
        <v>WE</v>
      </c>
      <c r="R50">
        <v>52</v>
      </c>
      <c r="S50">
        <v>1333.7</v>
      </c>
      <c r="U50" s="5">
        <v>43595</v>
      </c>
      <c r="V50" s="6" t="str">
        <f t="shared" si="3"/>
        <v>FR</v>
      </c>
      <c r="W50">
        <v>58</v>
      </c>
      <c r="X50">
        <v>1503.1000000000001</v>
      </c>
      <c r="Z50" s="5">
        <v>43626</v>
      </c>
      <c r="AA50" s="6" t="str">
        <f t="shared" si="4"/>
        <v>MO</v>
      </c>
      <c r="AB50">
        <v>58</v>
      </c>
      <c r="AC50">
        <v>1466.1000000000001</v>
      </c>
      <c r="AE50" s="5">
        <v>43656</v>
      </c>
      <c r="AF50" s="6" t="str">
        <f t="shared" si="5"/>
        <v>WE</v>
      </c>
      <c r="AG50">
        <v>61</v>
      </c>
      <c r="AH50">
        <v>1627.5000000000002</v>
      </c>
      <c r="AJ50" s="5">
        <v>43687</v>
      </c>
      <c r="AK50" s="6" t="str">
        <f t="shared" si="6"/>
        <v>SA</v>
      </c>
      <c r="AL50" s="7">
        <v>18</v>
      </c>
      <c r="AM50" s="30">
        <v>493</v>
      </c>
      <c r="AO50" s="5">
        <v>43718</v>
      </c>
      <c r="AP50" s="6" t="str">
        <f t="shared" si="7"/>
        <v>TU</v>
      </c>
      <c r="AQ50">
        <v>77</v>
      </c>
      <c r="AR50">
        <v>2040.8000000000002</v>
      </c>
      <c r="AT50" s="5">
        <v>43748</v>
      </c>
      <c r="AU50" s="6" t="str">
        <f t="shared" si="8"/>
        <v>TH</v>
      </c>
      <c r="AV50">
        <v>83</v>
      </c>
      <c r="AW50">
        <v>2183.8000000000002</v>
      </c>
      <c r="AY50" s="5">
        <v>43779</v>
      </c>
      <c r="AZ50" s="6" t="str">
        <f t="shared" si="9"/>
        <v>SU</v>
      </c>
      <c r="BA50">
        <v>5</v>
      </c>
      <c r="BB50">
        <v>135</v>
      </c>
      <c r="BD50" s="5">
        <v>43809</v>
      </c>
      <c r="BE50" s="6" t="str">
        <f t="shared" si="10"/>
        <v>TU</v>
      </c>
      <c r="BF50">
        <v>79</v>
      </c>
      <c r="BG50">
        <v>2113.6999999999998</v>
      </c>
    </row>
    <row r="51" spans="1:59" ht="14.4" x14ac:dyDescent="0.3">
      <c r="A51" s="5">
        <v>43476</v>
      </c>
      <c r="B51" s="6" t="str">
        <f t="shared" si="11"/>
        <v>FR</v>
      </c>
      <c r="C51">
        <v>59</v>
      </c>
      <c r="D51">
        <v>1513</v>
      </c>
      <c r="F51" s="5">
        <v>43507</v>
      </c>
      <c r="G51" s="6" t="str">
        <f t="shared" si="0"/>
        <v>MO</v>
      </c>
      <c r="H51">
        <v>50</v>
      </c>
      <c r="I51">
        <v>1250</v>
      </c>
      <c r="K51" s="5">
        <v>43535</v>
      </c>
      <c r="L51" s="6" t="str">
        <f t="shared" si="1"/>
        <v>MO</v>
      </c>
      <c r="M51">
        <v>48</v>
      </c>
      <c r="N51">
        <v>1197</v>
      </c>
      <c r="P51" s="5">
        <v>43566</v>
      </c>
      <c r="Q51" s="6" t="str">
        <f t="shared" si="2"/>
        <v>TH</v>
      </c>
      <c r="R51">
        <v>71</v>
      </c>
      <c r="S51">
        <v>1877.8</v>
      </c>
      <c r="U51" s="5">
        <v>43596</v>
      </c>
      <c r="V51" s="6" t="str">
        <f t="shared" si="3"/>
        <v>SA</v>
      </c>
      <c r="W51">
        <v>12</v>
      </c>
      <c r="X51">
        <v>321.7</v>
      </c>
      <c r="Z51" s="5">
        <v>43627</v>
      </c>
      <c r="AA51" s="6" t="str">
        <f t="shared" si="4"/>
        <v>TU</v>
      </c>
      <c r="AB51">
        <v>57</v>
      </c>
      <c r="AC51">
        <v>1421.1000000000001</v>
      </c>
      <c r="AE51" s="5">
        <v>43657</v>
      </c>
      <c r="AF51" s="6" t="str">
        <f t="shared" si="5"/>
        <v>TH</v>
      </c>
      <c r="AG51">
        <v>71</v>
      </c>
      <c r="AH51">
        <v>1852.2000000000003</v>
      </c>
      <c r="AJ51" s="5">
        <v>43688</v>
      </c>
      <c r="AK51" s="6" t="str">
        <f t="shared" si="6"/>
        <v>SU</v>
      </c>
      <c r="AL51" s="7">
        <v>18</v>
      </c>
      <c r="AM51" s="30">
        <v>474</v>
      </c>
      <c r="AO51" s="5">
        <v>43719</v>
      </c>
      <c r="AP51" s="6" t="str">
        <f t="shared" si="7"/>
        <v>WE</v>
      </c>
      <c r="AQ51">
        <v>66</v>
      </c>
      <c r="AR51">
        <v>1733.4</v>
      </c>
      <c r="AT51" s="5">
        <v>43749</v>
      </c>
      <c r="AU51" s="6" t="str">
        <f t="shared" si="8"/>
        <v>FR</v>
      </c>
      <c r="AV51">
        <v>56</v>
      </c>
      <c r="AW51">
        <v>1515.1999999999998</v>
      </c>
      <c r="AY51" s="35">
        <v>43780</v>
      </c>
      <c r="AZ51" s="6" t="str">
        <f t="shared" si="9"/>
        <v>MO</v>
      </c>
      <c r="BA51">
        <v>39</v>
      </c>
      <c r="BB51">
        <v>1051</v>
      </c>
      <c r="BD51" s="5">
        <v>43810</v>
      </c>
      <c r="BE51" s="6" t="str">
        <f t="shared" si="10"/>
        <v>WE</v>
      </c>
      <c r="BF51">
        <v>66</v>
      </c>
      <c r="BG51">
        <v>1703.3000000000002</v>
      </c>
    </row>
    <row r="52" spans="1:59" ht="14.4" x14ac:dyDescent="0.3">
      <c r="A52" s="5">
        <v>43477</v>
      </c>
      <c r="B52" s="6" t="str">
        <f t="shared" si="11"/>
        <v>SA</v>
      </c>
      <c r="C52">
        <v>14</v>
      </c>
      <c r="D52">
        <v>367</v>
      </c>
      <c r="F52" s="5">
        <v>43508</v>
      </c>
      <c r="G52" s="6" t="str">
        <f t="shared" si="0"/>
        <v>TU</v>
      </c>
      <c r="H52">
        <v>56</v>
      </c>
      <c r="I52">
        <v>1431</v>
      </c>
      <c r="K52" s="5">
        <v>43536</v>
      </c>
      <c r="L52" s="6" t="str">
        <f t="shared" si="1"/>
        <v>TU</v>
      </c>
      <c r="M52">
        <v>65</v>
      </c>
      <c r="N52">
        <v>1620</v>
      </c>
      <c r="P52" s="5">
        <v>43567</v>
      </c>
      <c r="Q52" s="6" t="str">
        <f t="shared" si="2"/>
        <v>FR</v>
      </c>
      <c r="R52">
        <v>45</v>
      </c>
      <c r="S52">
        <v>1182.0999999999999</v>
      </c>
      <c r="U52" s="5">
        <v>43597</v>
      </c>
      <c r="V52" s="6" t="str">
        <f t="shared" si="3"/>
        <v>SU</v>
      </c>
      <c r="W52">
        <v>5</v>
      </c>
      <c r="X52">
        <v>140.69999999999999</v>
      </c>
      <c r="Z52" s="5">
        <v>43628</v>
      </c>
      <c r="AA52" s="6" t="str">
        <f t="shared" si="4"/>
        <v>WE</v>
      </c>
      <c r="AB52">
        <v>79</v>
      </c>
      <c r="AC52">
        <v>2091.5</v>
      </c>
      <c r="AE52" s="5">
        <v>43658</v>
      </c>
      <c r="AF52" s="6" t="str">
        <f t="shared" si="5"/>
        <v>FR</v>
      </c>
      <c r="AG52">
        <v>43</v>
      </c>
      <c r="AH52">
        <v>1083.0999999999999</v>
      </c>
      <c r="AJ52" s="5">
        <v>43689</v>
      </c>
      <c r="AK52" s="6" t="str">
        <f t="shared" si="6"/>
        <v>MO</v>
      </c>
      <c r="AL52" s="7">
        <v>56</v>
      </c>
      <c r="AM52" s="30">
        <v>1387</v>
      </c>
      <c r="AO52" s="5">
        <v>43720</v>
      </c>
      <c r="AP52" s="6" t="str">
        <f t="shared" si="7"/>
        <v>TH</v>
      </c>
      <c r="AQ52">
        <v>74</v>
      </c>
      <c r="AR52">
        <v>1924.4</v>
      </c>
      <c r="AT52" s="5">
        <v>43750</v>
      </c>
      <c r="AU52" s="6" t="str">
        <f t="shared" si="8"/>
        <v>SA</v>
      </c>
      <c r="AV52">
        <v>9</v>
      </c>
      <c r="AW52">
        <v>250</v>
      </c>
      <c r="AY52" s="5">
        <v>43781</v>
      </c>
      <c r="AZ52" s="6" t="str">
        <f t="shared" si="9"/>
        <v>TU</v>
      </c>
      <c r="BA52">
        <v>67</v>
      </c>
      <c r="BB52">
        <v>1774</v>
      </c>
      <c r="BD52" s="5">
        <v>43811</v>
      </c>
      <c r="BE52" s="6" t="str">
        <f t="shared" si="10"/>
        <v>TH</v>
      </c>
      <c r="BF52">
        <v>70</v>
      </c>
      <c r="BG52">
        <v>1875.7</v>
      </c>
    </row>
    <row r="53" spans="1:59" ht="14.4" x14ac:dyDescent="0.3">
      <c r="A53" s="5">
        <v>43478</v>
      </c>
      <c r="B53" s="6" t="str">
        <f t="shared" si="11"/>
        <v>SU</v>
      </c>
      <c r="C53">
        <v>5</v>
      </c>
      <c r="D53">
        <v>142</v>
      </c>
      <c r="F53" s="5">
        <v>43509</v>
      </c>
      <c r="G53" s="6" t="str">
        <f t="shared" si="0"/>
        <v>WE</v>
      </c>
      <c r="H53">
        <v>40</v>
      </c>
      <c r="I53">
        <v>1050</v>
      </c>
      <c r="K53" s="5">
        <v>43537</v>
      </c>
      <c r="L53" s="6" t="str">
        <f t="shared" si="1"/>
        <v>WE</v>
      </c>
      <c r="M53">
        <v>54</v>
      </c>
      <c r="N53">
        <v>1420.4</v>
      </c>
      <c r="P53" s="5">
        <v>43568</v>
      </c>
      <c r="Q53" s="6" t="str">
        <f t="shared" si="2"/>
        <v>SA</v>
      </c>
      <c r="R53">
        <v>14</v>
      </c>
      <c r="S53">
        <v>380.7</v>
      </c>
      <c r="U53" s="5">
        <v>43598</v>
      </c>
      <c r="V53" s="6" t="str">
        <f t="shared" si="3"/>
        <v>MO</v>
      </c>
      <c r="W53">
        <v>53</v>
      </c>
      <c r="X53">
        <v>1353.7</v>
      </c>
      <c r="Z53" s="5">
        <v>43629</v>
      </c>
      <c r="AA53" s="6" t="str">
        <f t="shared" si="4"/>
        <v>TH</v>
      </c>
      <c r="AB53">
        <v>66</v>
      </c>
      <c r="AC53">
        <v>1682.4</v>
      </c>
      <c r="AE53" s="5">
        <v>43659</v>
      </c>
      <c r="AF53" s="6" t="str">
        <f t="shared" si="5"/>
        <v>SA</v>
      </c>
      <c r="AG53">
        <v>22</v>
      </c>
      <c r="AH53">
        <v>612.70000000000005</v>
      </c>
      <c r="AJ53" s="5">
        <v>43690</v>
      </c>
      <c r="AK53" s="6" t="str">
        <f t="shared" si="6"/>
        <v>TU</v>
      </c>
      <c r="AL53" s="7">
        <v>69</v>
      </c>
      <c r="AM53" s="30">
        <v>1821.8</v>
      </c>
      <c r="AO53" s="5">
        <v>43721</v>
      </c>
      <c r="AP53" s="6" t="str">
        <f t="shared" si="7"/>
        <v>FR</v>
      </c>
      <c r="AQ53">
        <v>62</v>
      </c>
      <c r="AR53">
        <v>1622</v>
      </c>
      <c r="AT53" s="5">
        <v>43751</v>
      </c>
      <c r="AU53" s="6" t="str">
        <f t="shared" si="8"/>
        <v>SU</v>
      </c>
      <c r="AV53">
        <v>8</v>
      </c>
      <c r="AW53">
        <v>223</v>
      </c>
      <c r="AY53" s="5">
        <v>43782</v>
      </c>
      <c r="AZ53" s="6" t="str">
        <f t="shared" si="9"/>
        <v>WE</v>
      </c>
      <c r="BA53">
        <v>77</v>
      </c>
      <c r="BB53">
        <v>2034.4</v>
      </c>
      <c r="BD53" s="5">
        <v>43812</v>
      </c>
      <c r="BE53" s="6" t="str">
        <f t="shared" si="10"/>
        <v>FR</v>
      </c>
      <c r="BF53">
        <v>70</v>
      </c>
      <c r="BG53">
        <v>1870.5000000000002</v>
      </c>
    </row>
    <row r="54" spans="1:59" ht="14.4" x14ac:dyDescent="0.3">
      <c r="A54" s="5">
        <v>43479</v>
      </c>
      <c r="B54" s="6" t="str">
        <f t="shared" si="11"/>
        <v>MO</v>
      </c>
      <c r="C54">
        <v>48</v>
      </c>
      <c r="D54">
        <v>1212</v>
      </c>
      <c r="F54" s="5">
        <v>43510</v>
      </c>
      <c r="G54" s="6" t="str">
        <f t="shared" si="0"/>
        <v>TH</v>
      </c>
      <c r="H54">
        <v>82</v>
      </c>
      <c r="I54">
        <v>2144</v>
      </c>
      <c r="K54" s="5">
        <v>43538</v>
      </c>
      <c r="L54" s="6" t="str">
        <f t="shared" si="1"/>
        <v>TH</v>
      </c>
      <c r="M54">
        <v>63</v>
      </c>
      <c r="N54">
        <v>1631</v>
      </c>
      <c r="P54" s="5">
        <v>43569</v>
      </c>
      <c r="Q54" s="6" t="str">
        <f t="shared" si="2"/>
        <v>SU</v>
      </c>
      <c r="R54">
        <v>6</v>
      </c>
      <c r="S54">
        <v>161</v>
      </c>
      <c r="U54" s="5">
        <v>43599</v>
      </c>
      <c r="V54" s="6" t="str">
        <f t="shared" si="3"/>
        <v>TU</v>
      </c>
      <c r="W54">
        <v>64</v>
      </c>
      <c r="X54">
        <v>1652.8000000000002</v>
      </c>
      <c r="Z54" s="5">
        <v>43630</v>
      </c>
      <c r="AA54" s="6" t="str">
        <f t="shared" si="4"/>
        <v>FR</v>
      </c>
      <c r="AB54">
        <v>43</v>
      </c>
      <c r="AC54">
        <v>1077.1000000000001</v>
      </c>
      <c r="AE54" s="5">
        <v>43660</v>
      </c>
      <c r="AF54" s="6" t="str">
        <f t="shared" si="5"/>
        <v>SU</v>
      </c>
      <c r="AG54">
        <v>14</v>
      </c>
      <c r="AH54">
        <v>387.7</v>
      </c>
      <c r="AJ54" s="5">
        <v>43691</v>
      </c>
      <c r="AK54" s="6" t="str">
        <f t="shared" si="6"/>
        <v>WE</v>
      </c>
      <c r="AL54" s="7">
        <v>67</v>
      </c>
      <c r="AM54" s="30">
        <v>1821.4</v>
      </c>
      <c r="AO54" s="5">
        <v>43722</v>
      </c>
      <c r="AP54" s="6" t="str">
        <f t="shared" si="7"/>
        <v>SA</v>
      </c>
      <c r="AQ54">
        <v>15</v>
      </c>
      <c r="AR54">
        <v>418</v>
      </c>
      <c r="AT54" s="35">
        <v>43752</v>
      </c>
      <c r="AU54" s="6" t="str">
        <f t="shared" si="8"/>
        <v>MO</v>
      </c>
      <c r="AV54">
        <v>34</v>
      </c>
      <c r="AW54">
        <v>862</v>
      </c>
      <c r="AY54" s="5">
        <v>43783</v>
      </c>
      <c r="AZ54" s="6" t="str">
        <f t="shared" si="9"/>
        <v>TH</v>
      </c>
      <c r="BA54">
        <v>76</v>
      </c>
      <c r="BB54">
        <v>1968.8000000000002</v>
      </c>
      <c r="BD54" s="5">
        <v>43813</v>
      </c>
      <c r="BE54" s="6" t="str">
        <f t="shared" si="10"/>
        <v>SA</v>
      </c>
      <c r="BF54">
        <v>14</v>
      </c>
      <c r="BG54">
        <v>376</v>
      </c>
    </row>
    <row r="55" spans="1:59" ht="14.4" x14ac:dyDescent="0.3">
      <c r="A55" s="5">
        <v>43480</v>
      </c>
      <c r="B55" s="6" t="str">
        <f t="shared" si="11"/>
        <v>TU</v>
      </c>
      <c r="C55">
        <v>63</v>
      </c>
      <c r="D55">
        <v>1588</v>
      </c>
      <c r="F55" s="5">
        <v>43511</v>
      </c>
      <c r="G55" s="6" t="str">
        <f t="shared" si="0"/>
        <v>FR</v>
      </c>
      <c r="H55">
        <v>51</v>
      </c>
      <c r="I55">
        <v>1269</v>
      </c>
      <c r="K55" s="5">
        <v>43539</v>
      </c>
      <c r="L55" s="6" t="str">
        <f t="shared" si="1"/>
        <v>FR</v>
      </c>
      <c r="M55">
        <v>50</v>
      </c>
      <c r="N55">
        <v>1319.4</v>
      </c>
      <c r="P55" s="5">
        <v>43570</v>
      </c>
      <c r="Q55" s="6" t="str">
        <f t="shared" si="2"/>
        <v>MO</v>
      </c>
      <c r="R55">
        <v>39</v>
      </c>
      <c r="S55">
        <v>985.7</v>
      </c>
      <c r="U55" s="5">
        <v>43600</v>
      </c>
      <c r="V55" s="6" t="str">
        <f t="shared" si="3"/>
        <v>WE</v>
      </c>
      <c r="W55">
        <v>66</v>
      </c>
      <c r="X55">
        <v>1750.7</v>
      </c>
      <c r="Z55" s="5">
        <v>43631</v>
      </c>
      <c r="AA55" s="6" t="str">
        <f t="shared" si="4"/>
        <v>SA</v>
      </c>
      <c r="AB55">
        <v>19</v>
      </c>
      <c r="AC55">
        <v>512.70000000000005</v>
      </c>
      <c r="AE55" s="5">
        <v>43661</v>
      </c>
      <c r="AF55" s="6" t="str">
        <f t="shared" si="5"/>
        <v>MO</v>
      </c>
      <c r="AG55">
        <v>61</v>
      </c>
      <c r="AH55">
        <v>1562.7</v>
      </c>
      <c r="AJ55" s="5">
        <v>43692</v>
      </c>
      <c r="AK55" s="6" t="str">
        <f t="shared" si="6"/>
        <v>TH</v>
      </c>
      <c r="AL55" s="7">
        <v>73</v>
      </c>
      <c r="AM55" s="30">
        <v>1923.8</v>
      </c>
      <c r="AO55" s="5">
        <v>43723</v>
      </c>
      <c r="AP55" s="6" t="str">
        <f t="shared" si="7"/>
        <v>SU</v>
      </c>
      <c r="AQ55">
        <v>18</v>
      </c>
      <c r="AR55">
        <v>474</v>
      </c>
      <c r="AT55" s="5">
        <v>43753</v>
      </c>
      <c r="AU55" s="6" t="str">
        <f t="shared" si="8"/>
        <v>TU</v>
      </c>
      <c r="AV55">
        <v>75</v>
      </c>
      <c r="AW55">
        <v>1986.8000000000002</v>
      </c>
      <c r="AY55" s="5">
        <v>43784</v>
      </c>
      <c r="AZ55" s="6" t="str">
        <f t="shared" si="9"/>
        <v>FR</v>
      </c>
      <c r="BA55">
        <v>71</v>
      </c>
      <c r="BB55">
        <v>1879.4</v>
      </c>
      <c r="BD55" s="5">
        <v>43814</v>
      </c>
      <c r="BE55" s="6" t="str">
        <f t="shared" si="10"/>
        <v>SU</v>
      </c>
      <c r="BF55">
        <v>11</v>
      </c>
      <c r="BG55">
        <v>277.7</v>
      </c>
    </row>
    <row r="56" spans="1:59" ht="14.4" x14ac:dyDescent="0.3">
      <c r="A56" s="5">
        <v>43481</v>
      </c>
      <c r="B56" s="6" t="str">
        <f t="shared" si="11"/>
        <v>WE</v>
      </c>
      <c r="C56">
        <v>64</v>
      </c>
      <c r="D56">
        <v>1641</v>
      </c>
      <c r="F56" s="5">
        <v>43512</v>
      </c>
      <c r="G56" s="6" t="str">
        <f t="shared" si="0"/>
        <v>SA</v>
      </c>
      <c r="H56">
        <v>12</v>
      </c>
      <c r="I56">
        <v>326</v>
      </c>
      <c r="K56" s="5">
        <v>43540</v>
      </c>
      <c r="L56" s="6" t="str">
        <f t="shared" si="1"/>
        <v>SA</v>
      </c>
      <c r="M56">
        <v>13</v>
      </c>
      <c r="N56">
        <v>357</v>
      </c>
      <c r="P56" s="5">
        <v>43571</v>
      </c>
      <c r="Q56" s="6" t="str">
        <f t="shared" si="2"/>
        <v>TU</v>
      </c>
      <c r="R56">
        <v>59</v>
      </c>
      <c r="S56">
        <v>1526.5000000000002</v>
      </c>
      <c r="U56" s="5">
        <v>43601</v>
      </c>
      <c r="V56" s="6" t="str">
        <f t="shared" si="3"/>
        <v>TH</v>
      </c>
      <c r="W56">
        <v>83</v>
      </c>
      <c r="X56">
        <v>2123.6999999999998</v>
      </c>
      <c r="Z56" s="5">
        <v>43632</v>
      </c>
      <c r="AA56" s="6" t="str">
        <f t="shared" si="4"/>
        <v>SU</v>
      </c>
      <c r="AB56">
        <v>6</v>
      </c>
      <c r="AC56">
        <v>167.7</v>
      </c>
      <c r="AE56" s="5">
        <v>43662</v>
      </c>
      <c r="AF56" s="6" t="str">
        <f t="shared" si="5"/>
        <v>TU</v>
      </c>
      <c r="AG56">
        <v>72</v>
      </c>
      <c r="AH56">
        <v>1834.7</v>
      </c>
      <c r="AJ56" s="5">
        <v>43693</v>
      </c>
      <c r="AK56" s="6" t="str">
        <f t="shared" si="6"/>
        <v>FR</v>
      </c>
      <c r="AL56" s="7">
        <v>47</v>
      </c>
      <c r="AM56" s="30">
        <v>1252.8</v>
      </c>
      <c r="AO56" s="5">
        <v>43724</v>
      </c>
      <c r="AP56" s="6" t="str">
        <f t="shared" si="7"/>
        <v>MO</v>
      </c>
      <c r="AQ56">
        <v>71</v>
      </c>
      <c r="AR56">
        <v>1840.4</v>
      </c>
      <c r="AT56" s="5">
        <v>43754</v>
      </c>
      <c r="AU56" s="6" t="str">
        <f t="shared" si="8"/>
        <v>WE</v>
      </c>
      <c r="AV56">
        <v>85</v>
      </c>
      <c r="AW56">
        <v>2220.4</v>
      </c>
      <c r="AY56" s="5">
        <v>43785</v>
      </c>
      <c r="AZ56" s="6" t="str">
        <f t="shared" si="9"/>
        <v>SA</v>
      </c>
      <c r="BA56">
        <v>24</v>
      </c>
      <c r="BB56">
        <v>635</v>
      </c>
      <c r="BD56" s="5">
        <v>43815</v>
      </c>
      <c r="BE56" s="6" t="str">
        <f t="shared" si="10"/>
        <v>MO</v>
      </c>
      <c r="BF56" s="145">
        <f>IFERROR(VLOOKUP(BD56,'Daycare Checkouts'!$AE:$AF,2,FALSE),"")</f>
        <v>0</v>
      </c>
      <c r="BG56" s="146">
        <f>IFERROR(VLOOKUP(BD56,'Daycare Checkouts'!$AE:$AG,3,FALSE),"")</f>
        <v>0</v>
      </c>
    </row>
    <row r="57" spans="1:59" ht="14.4" x14ac:dyDescent="0.3">
      <c r="A57" s="5">
        <v>43482</v>
      </c>
      <c r="B57" s="6" t="str">
        <f t="shared" si="11"/>
        <v>TH</v>
      </c>
      <c r="C57">
        <v>62</v>
      </c>
      <c r="D57">
        <v>1570</v>
      </c>
      <c r="F57" s="5">
        <v>43513</v>
      </c>
      <c r="G57" s="6" t="str">
        <f t="shared" si="0"/>
        <v>SU</v>
      </c>
      <c r="H57">
        <v>6</v>
      </c>
      <c r="I57">
        <v>165</v>
      </c>
      <c r="K57" s="5">
        <v>43541</v>
      </c>
      <c r="L57" s="6" t="str">
        <f t="shared" si="1"/>
        <v>SU</v>
      </c>
      <c r="M57">
        <v>12</v>
      </c>
      <c r="N57">
        <v>289</v>
      </c>
      <c r="P57" s="5">
        <v>43572</v>
      </c>
      <c r="Q57" s="6" t="str">
        <f t="shared" si="2"/>
        <v>WE</v>
      </c>
      <c r="R57">
        <v>64</v>
      </c>
      <c r="S57">
        <v>1636.7</v>
      </c>
      <c r="U57" s="5">
        <v>43602</v>
      </c>
      <c r="V57" s="6" t="str">
        <f t="shared" si="3"/>
        <v>FR</v>
      </c>
      <c r="W57">
        <v>48</v>
      </c>
      <c r="X57">
        <v>1273.0999999999999</v>
      </c>
      <c r="Z57" s="5">
        <v>43633</v>
      </c>
      <c r="AA57" s="6" t="str">
        <f t="shared" si="4"/>
        <v>MO</v>
      </c>
      <c r="AB57">
        <v>56</v>
      </c>
      <c r="AC57">
        <v>1389.6000000000001</v>
      </c>
      <c r="AE57" s="5">
        <v>43663</v>
      </c>
      <c r="AF57" s="6" t="str">
        <f t="shared" si="5"/>
        <v>WE</v>
      </c>
      <c r="AG57">
        <v>62</v>
      </c>
      <c r="AH57">
        <v>1634.1</v>
      </c>
      <c r="AJ57" s="5">
        <v>43694</v>
      </c>
      <c r="AK57" s="6" t="str">
        <f t="shared" si="6"/>
        <v>SA</v>
      </c>
      <c r="AL57" s="7">
        <v>22</v>
      </c>
      <c r="AM57" s="30">
        <v>609</v>
      </c>
      <c r="AO57" s="5">
        <v>43725</v>
      </c>
      <c r="AP57" s="6" t="str">
        <f t="shared" si="7"/>
        <v>TU</v>
      </c>
      <c r="AQ57">
        <v>81</v>
      </c>
      <c r="AR57">
        <v>2111.9</v>
      </c>
      <c r="AT57" s="5">
        <v>43755</v>
      </c>
      <c r="AU57" s="6" t="str">
        <f t="shared" si="8"/>
        <v>TH</v>
      </c>
      <c r="AV57">
        <v>58</v>
      </c>
      <c r="AW57">
        <v>1545</v>
      </c>
      <c r="AY57" s="5">
        <v>43786</v>
      </c>
      <c r="AZ57" s="6" t="str">
        <f t="shared" si="9"/>
        <v>SU</v>
      </c>
      <c r="BA57">
        <v>7</v>
      </c>
      <c r="BB57">
        <v>193</v>
      </c>
      <c r="BD57" s="5">
        <v>43816</v>
      </c>
      <c r="BE57" s="6" t="str">
        <f t="shared" si="10"/>
        <v>TU</v>
      </c>
      <c r="BF57" s="145">
        <f>IFERROR(VLOOKUP(BD57,'Daycare Checkouts'!$AE:$AF,2,FALSE),"")</f>
        <v>0</v>
      </c>
      <c r="BG57" s="146">
        <f>IFERROR(VLOOKUP(BD57,'Daycare Checkouts'!$AE:$AG,3,FALSE),"")</f>
        <v>0</v>
      </c>
    </row>
    <row r="58" spans="1:59" ht="14.4" x14ac:dyDescent="0.3">
      <c r="A58" s="5">
        <v>43483</v>
      </c>
      <c r="B58" s="6" t="str">
        <f t="shared" si="11"/>
        <v>FR</v>
      </c>
      <c r="C58">
        <v>52</v>
      </c>
      <c r="D58">
        <v>1295</v>
      </c>
      <c r="F58" s="35">
        <v>43514</v>
      </c>
      <c r="G58" s="6" t="str">
        <f t="shared" si="0"/>
        <v>MO</v>
      </c>
      <c r="H58">
        <v>31</v>
      </c>
      <c r="I58">
        <v>789</v>
      </c>
      <c r="K58" s="5">
        <v>43542</v>
      </c>
      <c r="L58" s="6" t="str">
        <f t="shared" si="1"/>
        <v>MO</v>
      </c>
      <c r="M58">
        <v>46</v>
      </c>
      <c r="N58">
        <v>1169</v>
      </c>
      <c r="P58" s="5">
        <v>43573</v>
      </c>
      <c r="Q58" s="6" t="str">
        <f t="shared" si="2"/>
        <v>TH</v>
      </c>
      <c r="R58">
        <v>66</v>
      </c>
      <c r="S58">
        <v>1732.7</v>
      </c>
      <c r="U58" s="5">
        <v>43603</v>
      </c>
      <c r="V58" s="6" t="str">
        <f t="shared" si="3"/>
        <v>SA</v>
      </c>
      <c r="W58">
        <v>19</v>
      </c>
      <c r="X58">
        <v>539.70000000000005</v>
      </c>
      <c r="Z58" s="5">
        <v>43634</v>
      </c>
      <c r="AA58" s="6" t="str">
        <f t="shared" si="4"/>
        <v>TU</v>
      </c>
      <c r="AB58">
        <v>71</v>
      </c>
      <c r="AC58">
        <v>1835.2000000000003</v>
      </c>
      <c r="AE58" s="5">
        <v>43664</v>
      </c>
      <c r="AF58" s="6" t="str">
        <f t="shared" si="5"/>
        <v>TH</v>
      </c>
      <c r="AG58">
        <v>59</v>
      </c>
      <c r="AH58">
        <v>1513.8</v>
      </c>
      <c r="AJ58" s="5">
        <v>43695</v>
      </c>
      <c r="AK58" s="6" t="str">
        <f t="shared" si="6"/>
        <v>SU</v>
      </c>
      <c r="AL58" s="7">
        <v>14</v>
      </c>
      <c r="AM58" s="30">
        <v>360</v>
      </c>
      <c r="AO58" s="5">
        <v>43726</v>
      </c>
      <c r="AP58" s="6" t="str">
        <f t="shared" si="7"/>
        <v>WE</v>
      </c>
      <c r="AQ58">
        <v>63</v>
      </c>
      <c r="AR58">
        <v>1687.8000000000002</v>
      </c>
      <c r="AT58" s="5">
        <v>43756</v>
      </c>
      <c r="AU58" s="6" t="str">
        <f t="shared" si="8"/>
        <v>FR</v>
      </c>
      <c r="AV58">
        <v>63</v>
      </c>
      <c r="AW58">
        <v>1673.4</v>
      </c>
      <c r="AY58" s="5">
        <v>43787</v>
      </c>
      <c r="AZ58" s="6" t="str">
        <f t="shared" si="9"/>
        <v>MO</v>
      </c>
      <c r="BA58">
        <v>59</v>
      </c>
      <c r="BB58">
        <v>1579</v>
      </c>
      <c r="BD58" s="5">
        <v>43817</v>
      </c>
      <c r="BE58" s="6" t="str">
        <f t="shared" si="10"/>
        <v>WE</v>
      </c>
      <c r="BF58" s="145">
        <f>IFERROR(VLOOKUP(BD58,'Daycare Checkouts'!$AE:$AF,2,FALSE),"")</f>
        <v>0</v>
      </c>
      <c r="BG58" s="146">
        <f>IFERROR(VLOOKUP(BD58,'Daycare Checkouts'!$AE:$AG,3,FALSE),"")</f>
        <v>0</v>
      </c>
    </row>
    <row r="59" spans="1:59" ht="14.4" x14ac:dyDescent="0.3">
      <c r="A59" s="5">
        <v>43484</v>
      </c>
      <c r="B59" s="6" t="str">
        <f t="shared" si="11"/>
        <v>SA</v>
      </c>
      <c r="C59">
        <v>9</v>
      </c>
      <c r="D59">
        <v>206</v>
      </c>
      <c r="F59" s="5">
        <v>43515</v>
      </c>
      <c r="G59" s="6" t="str">
        <f t="shared" si="0"/>
        <v>TU</v>
      </c>
      <c r="H59">
        <v>62</v>
      </c>
      <c r="I59">
        <v>1606</v>
      </c>
      <c r="K59" s="5">
        <v>43543</v>
      </c>
      <c r="L59" s="6" t="str">
        <f t="shared" si="1"/>
        <v>TU</v>
      </c>
      <c r="M59">
        <v>53</v>
      </c>
      <c r="N59">
        <v>1324</v>
      </c>
      <c r="P59" s="5">
        <v>43574</v>
      </c>
      <c r="Q59" s="6" t="str">
        <f t="shared" si="2"/>
        <v>FR</v>
      </c>
      <c r="R59">
        <v>45</v>
      </c>
      <c r="S59">
        <v>1236.7</v>
      </c>
      <c r="U59" s="5">
        <v>43604</v>
      </c>
      <c r="V59" s="6" t="str">
        <f t="shared" si="3"/>
        <v>SU</v>
      </c>
      <c r="W59">
        <v>7</v>
      </c>
      <c r="X59">
        <v>189.7</v>
      </c>
      <c r="Z59" s="5">
        <v>43635</v>
      </c>
      <c r="AA59" s="6" t="str">
        <f t="shared" si="4"/>
        <v>WE</v>
      </c>
      <c r="AB59">
        <v>55</v>
      </c>
      <c r="AC59">
        <v>1411.1000000000001</v>
      </c>
      <c r="AE59" s="5">
        <v>43665</v>
      </c>
      <c r="AF59" s="6" t="str">
        <f t="shared" si="5"/>
        <v>FR</v>
      </c>
      <c r="AG59">
        <v>54</v>
      </c>
      <c r="AH59">
        <v>1396.1000000000001</v>
      </c>
      <c r="AJ59" s="5">
        <v>43696</v>
      </c>
      <c r="AK59" s="6" t="str">
        <f t="shared" si="6"/>
        <v>MO</v>
      </c>
      <c r="AL59" s="7">
        <v>55</v>
      </c>
      <c r="AM59" s="30">
        <v>1418.4</v>
      </c>
      <c r="AO59" s="5">
        <v>43727</v>
      </c>
      <c r="AP59" s="6" t="str">
        <f t="shared" si="7"/>
        <v>TH</v>
      </c>
      <c r="AQ59">
        <v>73</v>
      </c>
      <c r="AR59">
        <v>1897.4</v>
      </c>
      <c r="AT59" s="5">
        <v>43757</v>
      </c>
      <c r="AU59" s="6" t="str">
        <f t="shared" si="8"/>
        <v>SA</v>
      </c>
      <c r="AV59">
        <v>14</v>
      </c>
      <c r="AW59">
        <v>381</v>
      </c>
      <c r="AY59" s="5">
        <v>43788</v>
      </c>
      <c r="AZ59" s="6" t="str">
        <f t="shared" si="9"/>
        <v>TU</v>
      </c>
      <c r="BA59">
        <v>79</v>
      </c>
      <c r="BB59">
        <v>2082</v>
      </c>
      <c r="BD59" s="5">
        <v>43818</v>
      </c>
      <c r="BE59" s="6" t="str">
        <f t="shared" si="10"/>
        <v>TH</v>
      </c>
      <c r="BF59" s="145">
        <f>IFERROR(VLOOKUP(BD59,'Daycare Checkouts'!$AE:$AF,2,FALSE),"")</f>
        <v>0</v>
      </c>
      <c r="BG59" s="146">
        <f>IFERROR(VLOOKUP(BD59,'Daycare Checkouts'!$AE:$AG,3,FALSE),"")</f>
        <v>0</v>
      </c>
    </row>
    <row r="60" spans="1:59" ht="14.4" x14ac:dyDescent="0.3">
      <c r="A60" s="135">
        <v>43485</v>
      </c>
      <c r="B60" s="6" t="str">
        <f t="shared" si="11"/>
        <v>SU</v>
      </c>
      <c r="C60">
        <v>0</v>
      </c>
      <c r="D60">
        <v>0</v>
      </c>
      <c r="F60" s="5">
        <v>43516</v>
      </c>
      <c r="G60" s="6" t="str">
        <f t="shared" si="0"/>
        <v>WE</v>
      </c>
      <c r="H60">
        <v>54</v>
      </c>
      <c r="I60">
        <v>1366</v>
      </c>
      <c r="K60" s="5">
        <v>43544</v>
      </c>
      <c r="L60" s="6" t="str">
        <f t="shared" si="1"/>
        <v>WE</v>
      </c>
      <c r="M60">
        <v>65</v>
      </c>
      <c r="N60">
        <v>1667</v>
      </c>
      <c r="P60" s="5">
        <v>43575</v>
      </c>
      <c r="Q60" s="6" t="str">
        <f t="shared" si="2"/>
        <v>SA</v>
      </c>
      <c r="R60">
        <v>12</v>
      </c>
      <c r="S60">
        <v>290.7</v>
      </c>
      <c r="U60" s="5">
        <v>43605</v>
      </c>
      <c r="V60" s="6" t="str">
        <f t="shared" si="3"/>
        <v>MO</v>
      </c>
      <c r="W60">
        <v>43</v>
      </c>
      <c r="X60">
        <v>1075.7</v>
      </c>
      <c r="Z60" s="5">
        <v>43636</v>
      </c>
      <c r="AA60" s="6" t="str">
        <f t="shared" si="4"/>
        <v>TH</v>
      </c>
      <c r="AB60">
        <v>61</v>
      </c>
      <c r="AC60">
        <v>1565.2000000000003</v>
      </c>
      <c r="AE60" s="5">
        <v>43666</v>
      </c>
      <c r="AF60" s="6" t="str">
        <f t="shared" si="5"/>
        <v>SA</v>
      </c>
      <c r="AG60">
        <v>20</v>
      </c>
      <c r="AH60">
        <v>558</v>
      </c>
      <c r="AJ60" s="5">
        <v>43697</v>
      </c>
      <c r="AK60" s="6" t="str">
        <f t="shared" si="6"/>
        <v>TU</v>
      </c>
      <c r="AL60" s="7">
        <v>80</v>
      </c>
      <c r="AM60" s="30">
        <v>2082.2000000000003</v>
      </c>
      <c r="AO60" s="5">
        <v>43728</v>
      </c>
      <c r="AP60" s="6" t="str">
        <f t="shared" si="7"/>
        <v>FR</v>
      </c>
      <c r="AQ60">
        <v>51</v>
      </c>
      <c r="AR60">
        <v>1365.4</v>
      </c>
      <c r="AT60" s="5">
        <v>43758</v>
      </c>
      <c r="AU60" s="6" t="str">
        <f t="shared" si="8"/>
        <v>SU</v>
      </c>
      <c r="AV60">
        <v>5</v>
      </c>
      <c r="AW60">
        <v>143</v>
      </c>
      <c r="AY60" s="5">
        <v>43789</v>
      </c>
      <c r="AZ60" s="6" t="str">
        <f t="shared" si="9"/>
        <v>WE</v>
      </c>
      <c r="BA60">
        <v>59</v>
      </c>
      <c r="BB60">
        <v>1590.1</v>
      </c>
      <c r="BD60" s="5">
        <v>43819</v>
      </c>
      <c r="BE60" s="6" t="str">
        <f t="shared" si="10"/>
        <v>FR</v>
      </c>
      <c r="BF60" s="145">
        <f>IFERROR(VLOOKUP(BD60,'Daycare Checkouts'!$AE:$AF,2,FALSE),"")</f>
        <v>0</v>
      </c>
      <c r="BG60" s="146">
        <f>IFERROR(VLOOKUP(BD60,'Daycare Checkouts'!$AE:$AG,3,FALSE),"")</f>
        <v>0</v>
      </c>
    </row>
    <row r="61" spans="1:59" ht="15" thickBot="1" x14ac:dyDescent="0.35">
      <c r="A61" s="35">
        <v>43486</v>
      </c>
      <c r="B61" s="6" t="str">
        <f t="shared" si="11"/>
        <v>MO</v>
      </c>
      <c r="C61">
        <v>20</v>
      </c>
      <c r="D61">
        <v>509</v>
      </c>
      <c r="F61" s="5">
        <v>43517</v>
      </c>
      <c r="G61" s="6" t="str">
        <f t="shared" si="0"/>
        <v>TH</v>
      </c>
      <c r="H61">
        <v>69</v>
      </c>
      <c r="I61">
        <v>1832.4</v>
      </c>
      <c r="K61" s="5">
        <v>43545</v>
      </c>
      <c r="L61" s="6" t="str">
        <f t="shared" si="1"/>
        <v>TH</v>
      </c>
      <c r="M61">
        <v>66</v>
      </c>
      <c r="N61">
        <v>1718</v>
      </c>
      <c r="P61" s="35">
        <v>43576</v>
      </c>
      <c r="Q61" s="6" t="str">
        <f t="shared" si="2"/>
        <v>SU</v>
      </c>
      <c r="R61">
        <v>3</v>
      </c>
      <c r="S61">
        <v>90</v>
      </c>
      <c r="U61" s="5">
        <v>43606</v>
      </c>
      <c r="V61" s="6" t="str">
        <f t="shared" si="3"/>
        <v>TU</v>
      </c>
      <c r="W61">
        <v>82</v>
      </c>
      <c r="X61">
        <v>2133.6999999999998</v>
      </c>
      <c r="Z61" s="5">
        <v>43637</v>
      </c>
      <c r="AA61" s="6" t="str">
        <f t="shared" si="4"/>
        <v>FR</v>
      </c>
      <c r="AB61">
        <v>44</v>
      </c>
      <c r="AC61">
        <v>1083.5</v>
      </c>
      <c r="AE61" s="5">
        <v>43667</v>
      </c>
      <c r="AF61" s="6" t="str">
        <f t="shared" si="5"/>
        <v>SU</v>
      </c>
      <c r="AG61">
        <v>7</v>
      </c>
      <c r="AH61">
        <v>177</v>
      </c>
      <c r="AJ61" s="5">
        <v>43698</v>
      </c>
      <c r="AK61" s="6" t="str">
        <f t="shared" si="6"/>
        <v>WE</v>
      </c>
      <c r="AL61" s="7">
        <v>58</v>
      </c>
      <c r="AM61" s="30">
        <v>1499.4</v>
      </c>
      <c r="AO61" s="5">
        <v>43729</v>
      </c>
      <c r="AP61" s="6" t="str">
        <f t="shared" si="7"/>
        <v>SA</v>
      </c>
      <c r="AQ61">
        <v>21</v>
      </c>
      <c r="AR61">
        <v>561</v>
      </c>
      <c r="AT61" s="5">
        <v>43759</v>
      </c>
      <c r="AU61" s="6" t="str">
        <f t="shared" si="8"/>
        <v>MO</v>
      </c>
      <c r="AV61">
        <v>64</v>
      </c>
      <c r="AW61">
        <v>1666.7</v>
      </c>
      <c r="AY61" s="35">
        <v>43790</v>
      </c>
      <c r="AZ61" s="6" t="str">
        <f t="shared" si="9"/>
        <v>TH</v>
      </c>
      <c r="BA61">
        <v>72</v>
      </c>
      <c r="BB61">
        <v>1906.5000000000002</v>
      </c>
      <c r="BD61" s="5">
        <v>43820</v>
      </c>
      <c r="BE61" s="6" t="str">
        <f t="shared" si="10"/>
        <v>SA</v>
      </c>
      <c r="BF61" s="145">
        <f>IFERROR(VLOOKUP(BD61,'Daycare Checkouts'!$AE:$AF,2,FALSE),"")</f>
        <v>0</v>
      </c>
      <c r="BG61" s="146">
        <f>IFERROR(VLOOKUP(BD61,'Daycare Checkouts'!$AE:$AG,3,FALSE),"")</f>
        <v>0</v>
      </c>
    </row>
    <row r="62" spans="1:59" ht="15" thickBot="1" x14ac:dyDescent="0.35">
      <c r="A62" s="5">
        <v>43487</v>
      </c>
      <c r="B62" s="6" t="str">
        <f t="shared" si="11"/>
        <v>TU</v>
      </c>
      <c r="C62">
        <v>62</v>
      </c>
      <c r="D62">
        <v>1574</v>
      </c>
      <c r="F62" s="5">
        <v>43518</v>
      </c>
      <c r="G62" s="6" t="str">
        <f t="shared" si="0"/>
        <v>FR</v>
      </c>
      <c r="H62">
        <v>55</v>
      </c>
      <c r="I62">
        <v>1453.4</v>
      </c>
      <c r="K62" s="5">
        <v>43546</v>
      </c>
      <c r="L62" s="6" t="str">
        <f t="shared" si="1"/>
        <v>FR</v>
      </c>
      <c r="M62">
        <v>49</v>
      </c>
      <c r="N62">
        <v>1325</v>
      </c>
      <c r="P62" s="5">
        <v>43577</v>
      </c>
      <c r="Q62" s="6" t="str">
        <f t="shared" si="2"/>
        <v>MO</v>
      </c>
      <c r="R62">
        <v>35</v>
      </c>
      <c r="S62">
        <v>861.7</v>
      </c>
      <c r="U62" s="5">
        <v>43607</v>
      </c>
      <c r="V62" s="6" t="str">
        <f t="shared" si="3"/>
        <v>WE</v>
      </c>
      <c r="W62">
        <v>66</v>
      </c>
      <c r="X62">
        <v>1685.1000000000001</v>
      </c>
      <c r="Z62" s="5">
        <v>43638</v>
      </c>
      <c r="AA62" s="6" t="str">
        <f t="shared" si="4"/>
        <v>SA</v>
      </c>
      <c r="AB62">
        <v>30</v>
      </c>
      <c r="AC62">
        <v>849.7</v>
      </c>
      <c r="AE62" s="5">
        <v>43668</v>
      </c>
      <c r="AF62" s="6" t="str">
        <f t="shared" si="5"/>
        <v>MO</v>
      </c>
      <c r="AG62">
        <v>55</v>
      </c>
      <c r="AH62">
        <v>1404.7</v>
      </c>
      <c r="AJ62" s="5">
        <v>43699</v>
      </c>
      <c r="AK62" s="6" t="str">
        <f t="shared" si="6"/>
        <v>TH</v>
      </c>
      <c r="AL62" s="41">
        <v>86</v>
      </c>
      <c r="AM62" s="30">
        <v>2260.2000000000003</v>
      </c>
      <c r="AO62" s="5">
        <v>43730</v>
      </c>
      <c r="AP62" s="6" t="str">
        <f t="shared" si="7"/>
        <v>SU</v>
      </c>
      <c r="AQ62">
        <v>13</v>
      </c>
      <c r="AR62">
        <v>374</v>
      </c>
      <c r="AT62" s="5">
        <v>43760</v>
      </c>
      <c r="AU62" s="6" t="str">
        <f t="shared" si="8"/>
        <v>TU</v>
      </c>
      <c r="AV62">
        <v>65</v>
      </c>
      <c r="AW62">
        <v>1672.9</v>
      </c>
      <c r="AY62" s="35">
        <v>43791</v>
      </c>
      <c r="AZ62" s="6" t="str">
        <f t="shared" si="9"/>
        <v>FR</v>
      </c>
      <c r="BA62">
        <v>75</v>
      </c>
      <c r="BB62">
        <v>2009.1000000000001</v>
      </c>
      <c r="BD62" s="5">
        <v>43821</v>
      </c>
      <c r="BE62" s="6" t="str">
        <f t="shared" si="10"/>
        <v>SU</v>
      </c>
      <c r="BF62" s="145">
        <f>IFERROR(VLOOKUP(BD62,'Daycare Checkouts'!$AE:$AF,2,FALSE),"")</f>
        <v>0</v>
      </c>
      <c r="BG62" s="146">
        <f>IFERROR(VLOOKUP(BD62,'Daycare Checkouts'!$AE:$AG,3,FALSE),"")</f>
        <v>0</v>
      </c>
    </row>
    <row r="63" spans="1:59" ht="14.4" x14ac:dyDescent="0.3">
      <c r="A63" s="5">
        <v>43488</v>
      </c>
      <c r="B63" s="6" t="str">
        <f t="shared" si="11"/>
        <v>WE</v>
      </c>
      <c r="C63">
        <v>62</v>
      </c>
      <c r="D63">
        <v>1604</v>
      </c>
      <c r="F63" s="5">
        <v>43519</v>
      </c>
      <c r="G63" s="6" t="str">
        <f t="shared" si="0"/>
        <v>SA</v>
      </c>
      <c r="H63">
        <v>21</v>
      </c>
      <c r="I63">
        <v>576</v>
      </c>
      <c r="K63" s="5">
        <v>43547</v>
      </c>
      <c r="L63" s="6" t="str">
        <f t="shared" si="1"/>
        <v>SA</v>
      </c>
      <c r="M63">
        <v>13</v>
      </c>
      <c r="N63">
        <v>335</v>
      </c>
      <c r="P63" s="5">
        <v>43578</v>
      </c>
      <c r="Q63" s="6" t="str">
        <f t="shared" si="2"/>
        <v>TU</v>
      </c>
      <c r="R63">
        <v>51</v>
      </c>
      <c r="S63">
        <v>1336.7</v>
      </c>
      <c r="U63" s="5">
        <v>43608</v>
      </c>
      <c r="V63" s="6" t="str">
        <f t="shared" si="3"/>
        <v>TH</v>
      </c>
      <c r="W63">
        <v>54</v>
      </c>
      <c r="X63">
        <v>1371</v>
      </c>
      <c r="Z63" s="5">
        <v>43639</v>
      </c>
      <c r="AA63" s="6" t="str">
        <f t="shared" si="4"/>
        <v>SU</v>
      </c>
      <c r="AB63">
        <v>9</v>
      </c>
      <c r="AC63">
        <v>218.7</v>
      </c>
      <c r="AE63" s="5">
        <v>43669</v>
      </c>
      <c r="AF63" s="6" t="str">
        <f t="shared" si="5"/>
        <v>TU</v>
      </c>
      <c r="AG63">
        <v>56</v>
      </c>
      <c r="AH63">
        <v>1428.7</v>
      </c>
      <c r="AJ63" s="5">
        <v>43700</v>
      </c>
      <c r="AK63" s="6" t="str">
        <f t="shared" si="6"/>
        <v>FR</v>
      </c>
      <c r="AL63" s="7">
        <v>54</v>
      </c>
      <c r="AM63" s="30">
        <v>1422.8000000000002</v>
      </c>
      <c r="AO63" s="5">
        <v>43731</v>
      </c>
      <c r="AP63" s="6" t="str">
        <f t="shared" si="7"/>
        <v>MO</v>
      </c>
      <c r="AQ63">
        <v>71</v>
      </c>
      <c r="AR63">
        <v>1794.4</v>
      </c>
      <c r="AT63" s="5">
        <v>43761</v>
      </c>
      <c r="AU63" s="6" t="str">
        <f t="shared" si="8"/>
        <v>WE</v>
      </c>
      <c r="AV63">
        <v>65</v>
      </c>
      <c r="AW63">
        <v>1745.4</v>
      </c>
      <c r="AY63" s="5">
        <v>43792</v>
      </c>
      <c r="AZ63" s="6" t="str">
        <f t="shared" si="9"/>
        <v>SA</v>
      </c>
      <c r="BA63">
        <v>15</v>
      </c>
      <c r="BB63">
        <v>423.7</v>
      </c>
      <c r="BD63" s="5">
        <v>43822</v>
      </c>
      <c r="BE63" s="6" t="str">
        <f t="shared" si="10"/>
        <v>MO</v>
      </c>
      <c r="BF63" s="145">
        <f>IFERROR(VLOOKUP(BD63,'Daycare Checkouts'!$AE:$AF,2,FALSE),"")</f>
        <v>0</v>
      </c>
      <c r="BG63" s="146">
        <f>IFERROR(VLOOKUP(BD63,'Daycare Checkouts'!$AE:$AG,3,FALSE),"")</f>
        <v>0</v>
      </c>
    </row>
    <row r="64" spans="1:59" ht="14.4" x14ac:dyDescent="0.3">
      <c r="A64" s="5">
        <v>43489</v>
      </c>
      <c r="B64" s="6" t="str">
        <f t="shared" si="11"/>
        <v>TH</v>
      </c>
      <c r="C64">
        <v>63</v>
      </c>
      <c r="D64">
        <v>1640</v>
      </c>
      <c r="F64" s="5">
        <v>43520</v>
      </c>
      <c r="G64" s="6" t="str">
        <f t="shared" si="0"/>
        <v>SU</v>
      </c>
      <c r="H64">
        <v>5</v>
      </c>
      <c r="I64">
        <v>123</v>
      </c>
      <c r="K64" s="5">
        <v>43548</v>
      </c>
      <c r="L64" s="6" t="str">
        <f t="shared" si="1"/>
        <v>SU</v>
      </c>
      <c r="M64">
        <v>7</v>
      </c>
      <c r="N64">
        <v>184</v>
      </c>
      <c r="P64" s="5">
        <v>43579</v>
      </c>
      <c r="Q64" s="6" t="str">
        <f t="shared" si="2"/>
        <v>WE</v>
      </c>
      <c r="R64">
        <v>52</v>
      </c>
      <c r="S64">
        <v>1374.1000000000001</v>
      </c>
      <c r="U64" s="5">
        <v>43609</v>
      </c>
      <c r="V64" s="6" t="str">
        <f t="shared" si="3"/>
        <v>FR</v>
      </c>
      <c r="W64">
        <v>42</v>
      </c>
      <c r="X64">
        <v>1138.7</v>
      </c>
      <c r="Z64" s="5">
        <v>43640</v>
      </c>
      <c r="AA64" s="6" t="str">
        <f t="shared" si="4"/>
        <v>MO</v>
      </c>
      <c r="AB64">
        <v>57</v>
      </c>
      <c r="AC64">
        <v>1438.1000000000001</v>
      </c>
      <c r="AE64" s="5">
        <v>43670</v>
      </c>
      <c r="AF64" s="6" t="str">
        <f t="shared" si="5"/>
        <v>WE</v>
      </c>
      <c r="AG64">
        <v>69</v>
      </c>
      <c r="AH64">
        <v>1768.1</v>
      </c>
      <c r="AJ64" s="5">
        <v>43701</v>
      </c>
      <c r="AK64" s="6" t="str">
        <f t="shared" si="6"/>
        <v>SA</v>
      </c>
      <c r="AL64" s="7">
        <v>14</v>
      </c>
      <c r="AM64" s="30">
        <v>355</v>
      </c>
      <c r="AO64" s="5">
        <v>43732</v>
      </c>
      <c r="AP64" s="6" t="str">
        <f t="shared" si="7"/>
        <v>TU</v>
      </c>
      <c r="AQ64">
        <v>68</v>
      </c>
      <c r="AR64">
        <v>1805.2000000000003</v>
      </c>
      <c r="AT64" s="5">
        <v>43762</v>
      </c>
      <c r="AU64" s="6" t="str">
        <f t="shared" si="8"/>
        <v>TH</v>
      </c>
      <c r="AV64">
        <v>77</v>
      </c>
      <c r="AW64">
        <v>2029.8000000000002</v>
      </c>
      <c r="AY64" s="5">
        <v>43793</v>
      </c>
      <c r="AZ64" s="6" t="str">
        <f t="shared" si="9"/>
        <v>SU</v>
      </c>
      <c r="BA64">
        <v>6</v>
      </c>
      <c r="BB64">
        <v>165.7</v>
      </c>
      <c r="BD64" s="5">
        <v>43823</v>
      </c>
      <c r="BE64" s="6" t="str">
        <f t="shared" si="10"/>
        <v>TU</v>
      </c>
      <c r="BF64" s="145">
        <f>IFERROR(VLOOKUP(BD64,'Daycare Checkouts'!$AE:$AF,2,FALSE),"")</f>
        <v>0</v>
      </c>
      <c r="BG64" s="146">
        <f>IFERROR(VLOOKUP(BD64,'Daycare Checkouts'!$AE:$AG,3,FALSE),"")</f>
        <v>0</v>
      </c>
    </row>
    <row r="65" spans="1:59" ht="14.4" x14ac:dyDescent="0.3">
      <c r="A65" s="5">
        <v>43490</v>
      </c>
      <c r="B65" s="6" t="str">
        <f t="shared" si="11"/>
        <v>FR</v>
      </c>
      <c r="C65">
        <v>60</v>
      </c>
      <c r="D65">
        <v>1517</v>
      </c>
      <c r="F65" s="5">
        <v>43521</v>
      </c>
      <c r="G65" s="6" t="str">
        <f t="shared" si="0"/>
        <v>MO</v>
      </c>
      <c r="H65">
        <v>46</v>
      </c>
      <c r="I65">
        <v>1182</v>
      </c>
      <c r="K65" s="5">
        <v>43549</v>
      </c>
      <c r="L65" s="6" t="str">
        <f t="shared" si="1"/>
        <v>MO</v>
      </c>
      <c r="M65">
        <v>64</v>
      </c>
      <c r="N65">
        <v>1642</v>
      </c>
      <c r="P65" s="5">
        <v>43580</v>
      </c>
      <c r="Q65" s="6" t="str">
        <f t="shared" si="2"/>
        <v>TH</v>
      </c>
      <c r="R65">
        <v>63</v>
      </c>
      <c r="S65">
        <v>1668.8</v>
      </c>
      <c r="U65" s="5">
        <v>43610</v>
      </c>
      <c r="V65" s="6" t="str">
        <f t="shared" si="3"/>
        <v>SA</v>
      </c>
      <c r="W65">
        <v>17</v>
      </c>
      <c r="X65">
        <v>446.7</v>
      </c>
      <c r="Z65" s="5">
        <v>43641</v>
      </c>
      <c r="AA65" s="6" t="str">
        <f t="shared" si="4"/>
        <v>TU</v>
      </c>
      <c r="AB65">
        <v>65</v>
      </c>
      <c r="AC65">
        <v>1589.9000000000003</v>
      </c>
      <c r="AE65" s="5">
        <v>43671</v>
      </c>
      <c r="AF65" s="6" t="str">
        <f t="shared" si="5"/>
        <v>TH</v>
      </c>
      <c r="AG65">
        <v>66</v>
      </c>
      <c r="AH65">
        <v>1779.7</v>
      </c>
      <c r="AJ65" s="5">
        <v>43702</v>
      </c>
      <c r="AK65" s="6" t="str">
        <f t="shared" si="6"/>
        <v>SU</v>
      </c>
      <c r="AL65" s="7">
        <v>12</v>
      </c>
      <c r="AM65" s="30">
        <v>321</v>
      </c>
      <c r="AO65" s="5">
        <v>43733</v>
      </c>
      <c r="AP65" s="6" t="str">
        <f t="shared" si="7"/>
        <v>WE</v>
      </c>
      <c r="AQ65">
        <v>58</v>
      </c>
      <c r="AR65">
        <v>1534.4</v>
      </c>
      <c r="AT65" s="5">
        <v>43763</v>
      </c>
      <c r="AU65" s="6" t="str">
        <f t="shared" si="8"/>
        <v>FR</v>
      </c>
      <c r="AV65">
        <v>67</v>
      </c>
      <c r="AW65">
        <v>1763.4</v>
      </c>
      <c r="AY65" s="5">
        <v>43794</v>
      </c>
      <c r="AZ65" s="6" t="str">
        <f t="shared" si="9"/>
        <v>MO</v>
      </c>
      <c r="BA65">
        <v>55</v>
      </c>
      <c r="BB65">
        <v>1422.7</v>
      </c>
      <c r="BD65" s="35">
        <v>43824</v>
      </c>
      <c r="BE65" s="6" t="str">
        <f t="shared" si="10"/>
        <v>WE</v>
      </c>
      <c r="BF65" s="145">
        <f>IFERROR(VLOOKUP(BD65,'Daycare Checkouts'!$AE:$AF,2,FALSE),"")</f>
        <v>0</v>
      </c>
      <c r="BG65" s="146">
        <f>IFERROR(VLOOKUP(BD65,'Daycare Checkouts'!$AE:$AG,3,FALSE),"")</f>
        <v>0</v>
      </c>
    </row>
    <row r="66" spans="1:59" ht="14.4" x14ac:dyDescent="0.3">
      <c r="A66" s="5">
        <v>43491</v>
      </c>
      <c r="B66" s="6" t="str">
        <f t="shared" si="11"/>
        <v>SA</v>
      </c>
      <c r="C66">
        <v>8</v>
      </c>
      <c r="D66">
        <v>229</v>
      </c>
      <c r="F66" s="5">
        <v>43522</v>
      </c>
      <c r="G66" s="6" t="str">
        <f t="shared" si="0"/>
        <v>TU</v>
      </c>
      <c r="H66">
        <v>49</v>
      </c>
      <c r="I66">
        <v>1288</v>
      </c>
      <c r="K66" s="5">
        <v>43550</v>
      </c>
      <c r="L66" s="6" t="str">
        <f t="shared" si="1"/>
        <v>TU</v>
      </c>
      <c r="M66">
        <v>62</v>
      </c>
      <c r="N66">
        <v>1555</v>
      </c>
      <c r="P66" s="5">
        <v>43581</v>
      </c>
      <c r="Q66" s="6" t="str">
        <f t="shared" si="2"/>
        <v>FR</v>
      </c>
      <c r="R66">
        <v>45</v>
      </c>
      <c r="S66">
        <v>1180.1000000000001</v>
      </c>
      <c r="U66" s="5">
        <v>43611</v>
      </c>
      <c r="V66" s="6" t="str">
        <f t="shared" si="3"/>
        <v>SU</v>
      </c>
      <c r="W66">
        <v>10</v>
      </c>
      <c r="X66">
        <v>274.7</v>
      </c>
      <c r="Z66" s="5">
        <v>43642</v>
      </c>
      <c r="AA66" s="6" t="str">
        <f t="shared" si="4"/>
        <v>WE</v>
      </c>
      <c r="AB66">
        <v>64</v>
      </c>
      <c r="AC66">
        <v>1663.5</v>
      </c>
      <c r="AE66" s="5">
        <v>43672</v>
      </c>
      <c r="AF66" s="6" t="str">
        <f t="shared" si="5"/>
        <v>FR</v>
      </c>
      <c r="AG66">
        <v>57</v>
      </c>
      <c r="AH66">
        <v>1489.7</v>
      </c>
      <c r="AJ66" s="5">
        <v>43703</v>
      </c>
      <c r="AK66" s="6" t="str">
        <f t="shared" si="6"/>
        <v>MO</v>
      </c>
      <c r="AL66" s="7">
        <v>56</v>
      </c>
      <c r="AM66" s="30">
        <v>1432.4</v>
      </c>
      <c r="AO66" s="5">
        <v>43734</v>
      </c>
      <c r="AP66" s="6" t="str">
        <f t="shared" si="7"/>
        <v>TH</v>
      </c>
      <c r="AQ66">
        <v>82</v>
      </c>
      <c r="AR66">
        <v>2165.2000000000003</v>
      </c>
      <c r="AT66" s="5">
        <v>43764</v>
      </c>
      <c r="AU66" s="6" t="str">
        <f t="shared" si="8"/>
        <v>SA</v>
      </c>
      <c r="AV66">
        <v>14</v>
      </c>
      <c r="AW66">
        <v>389</v>
      </c>
      <c r="AY66" s="5">
        <v>43795</v>
      </c>
      <c r="AZ66" s="6" t="str">
        <f t="shared" si="9"/>
        <v>TU</v>
      </c>
      <c r="BA66">
        <v>77</v>
      </c>
      <c r="BB66">
        <v>2073.5</v>
      </c>
      <c r="BD66" s="5">
        <v>43825</v>
      </c>
      <c r="BE66" s="6" t="str">
        <f t="shared" si="10"/>
        <v>TH</v>
      </c>
      <c r="BF66" s="145">
        <f>IFERROR(VLOOKUP(BD66,'Daycare Checkouts'!$AE:$AF,2,FALSE),"")</f>
        <v>0</v>
      </c>
      <c r="BG66" s="146">
        <f>IFERROR(VLOOKUP(BD66,'Daycare Checkouts'!$AE:$AG,3,FALSE),"")</f>
        <v>0</v>
      </c>
    </row>
    <row r="67" spans="1:59" ht="14.4" x14ac:dyDescent="0.3">
      <c r="A67" s="5">
        <v>43492</v>
      </c>
      <c r="B67" s="6" t="str">
        <f t="shared" si="11"/>
        <v>SU</v>
      </c>
      <c r="C67">
        <v>7</v>
      </c>
      <c r="D67">
        <v>183</v>
      </c>
      <c r="F67" s="5">
        <v>43523</v>
      </c>
      <c r="G67" s="6" t="str">
        <f t="shared" si="0"/>
        <v>WE</v>
      </c>
      <c r="H67">
        <v>46</v>
      </c>
      <c r="I67">
        <v>1130.4000000000001</v>
      </c>
      <c r="K67" s="5">
        <v>43551</v>
      </c>
      <c r="L67" s="6" t="str">
        <f t="shared" si="1"/>
        <v>WE</v>
      </c>
      <c r="M67">
        <v>56</v>
      </c>
      <c r="N67">
        <v>1488</v>
      </c>
      <c r="P67" s="5">
        <v>43582</v>
      </c>
      <c r="Q67" s="6" t="str">
        <f t="shared" si="2"/>
        <v>SA</v>
      </c>
      <c r="R67">
        <v>17</v>
      </c>
      <c r="S67">
        <v>463.7</v>
      </c>
      <c r="U67" s="35">
        <v>43612</v>
      </c>
      <c r="V67" s="6" t="str">
        <f t="shared" si="3"/>
        <v>MO</v>
      </c>
      <c r="W67">
        <v>4</v>
      </c>
      <c r="X67">
        <v>103.7</v>
      </c>
      <c r="Z67" s="5">
        <v>43643</v>
      </c>
      <c r="AA67" s="6" t="str">
        <f t="shared" si="4"/>
        <v>TH</v>
      </c>
      <c r="AB67">
        <v>82</v>
      </c>
      <c r="AC67">
        <v>2113.9000000000005</v>
      </c>
      <c r="AE67" s="5">
        <v>43673</v>
      </c>
      <c r="AF67" s="6" t="str">
        <f t="shared" si="5"/>
        <v>SA</v>
      </c>
      <c r="AG67">
        <v>23</v>
      </c>
      <c r="AH67">
        <v>627.70000000000005</v>
      </c>
      <c r="AJ67" s="5">
        <v>43704</v>
      </c>
      <c r="AK67" s="6" t="str">
        <f t="shared" si="6"/>
        <v>TU</v>
      </c>
      <c r="AL67" s="7">
        <v>79</v>
      </c>
      <c r="AM67" s="30">
        <v>2081.2000000000003</v>
      </c>
      <c r="AO67" s="5">
        <v>43735</v>
      </c>
      <c r="AP67" s="6" t="str">
        <f t="shared" si="7"/>
        <v>FR</v>
      </c>
      <c r="AQ67">
        <v>64</v>
      </c>
      <c r="AR67">
        <v>1684.8000000000002</v>
      </c>
      <c r="AT67" s="5">
        <v>43765</v>
      </c>
      <c r="AU67" s="6" t="str">
        <f t="shared" si="8"/>
        <v>SU</v>
      </c>
      <c r="AV67">
        <v>5</v>
      </c>
      <c r="AW67">
        <v>150</v>
      </c>
      <c r="AY67" s="5">
        <v>43796</v>
      </c>
      <c r="AZ67" s="6" t="str">
        <f t="shared" si="9"/>
        <v>WE</v>
      </c>
      <c r="BA67">
        <v>49</v>
      </c>
      <c r="BB67">
        <v>1303.0999999999999</v>
      </c>
      <c r="BD67" s="5">
        <v>43826</v>
      </c>
      <c r="BE67" s="6" t="str">
        <f t="shared" si="10"/>
        <v>FR</v>
      </c>
      <c r="BF67" s="145">
        <f>IFERROR(VLOOKUP(BD67,'Daycare Checkouts'!$AE:$AF,2,FALSE),"")</f>
        <v>0</v>
      </c>
      <c r="BG67" s="146">
        <f>IFERROR(VLOOKUP(BD67,'Daycare Checkouts'!$AE:$AG,3,FALSE),"")</f>
        <v>0</v>
      </c>
    </row>
    <row r="68" spans="1:59" ht="14.4" x14ac:dyDescent="0.3">
      <c r="A68" s="5">
        <v>43493</v>
      </c>
      <c r="B68" s="6" t="str">
        <f t="shared" si="11"/>
        <v>MO</v>
      </c>
      <c r="C68">
        <v>54</v>
      </c>
      <c r="D68">
        <v>1343.4</v>
      </c>
      <c r="F68" s="5">
        <v>43524</v>
      </c>
      <c r="G68" s="6" t="str">
        <f t="shared" si="0"/>
        <v>TH</v>
      </c>
      <c r="H68">
        <v>39</v>
      </c>
      <c r="I68">
        <v>982</v>
      </c>
      <c r="K68" s="5">
        <v>43552</v>
      </c>
      <c r="L68" s="6" t="str">
        <f t="shared" si="1"/>
        <v>TH</v>
      </c>
      <c r="M68">
        <v>54</v>
      </c>
      <c r="N68">
        <v>1389</v>
      </c>
      <c r="P68" s="5">
        <v>43583</v>
      </c>
      <c r="Q68" s="6" t="str">
        <f t="shared" si="2"/>
        <v>SU</v>
      </c>
      <c r="R68">
        <v>6</v>
      </c>
      <c r="S68">
        <v>162.69999999999999</v>
      </c>
      <c r="U68" s="5">
        <v>43613</v>
      </c>
      <c r="V68" s="6" t="str">
        <f t="shared" si="3"/>
        <v>TU</v>
      </c>
      <c r="W68">
        <v>55</v>
      </c>
      <c r="X68">
        <v>1419</v>
      </c>
      <c r="Z68" s="5">
        <v>43644</v>
      </c>
      <c r="AA68" s="6" t="str">
        <f t="shared" si="4"/>
        <v>FR</v>
      </c>
      <c r="AB68">
        <v>52</v>
      </c>
      <c r="AC68">
        <v>1342.5</v>
      </c>
      <c r="AE68" s="5">
        <v>43674</v>
      </c>
      <c r="AF68" s="6" t="str">
        <f t="shared" si="5"/>
        <v>SU</v>
      </c>
      <c r="AG68">
        <v>9</v>
      </c>
      <c r="AH68">
        <v>256.7</v>
      </c>
      <c r="AJ68" s="5">
        <v>43705</v>
      </c>
      <c r="AK68" s="6" t="str">
        <f t="shared" si="6"/>
        <v>WE</v>
      </c>
      <c r="AL68" s="7">
        <v>71</v>
      </c>
      <c r="AM68" s="30">
        <v>1822.4</v>
      </c>
      <c r="AO68" s="5">
        <v>43736</v>
      </c>
      <c r="AP68" s="6" t="str">
        <f t="shared" si="7"/>
        <v>SA</v>
      </c>
      <c r="AQ68">
        <v>16</v>
      </c>
      <c r="AR68">
        <v>459</v>
      </c>
      <c r="AT68" s="5">
        <v>43766</v>
      </c>
      <c r="AU68" s="6" t="str">
        <f t="shared" si="8"/>
        <v>MO</v>
      </c>
      <c r="AV68">
        <v>67</v>
      </c>
      <c r="AW68">
        <v>1760</v>
      </c>
      <c r="AY68" s="5">
        <v>43797</v>
      </c>
      <c r="AZ68" s="6" t="str">
        <f t="shared" si="9"/>
        <v>TH</v>
      </c>
      <c r="BA68">
        <v>0</v>
      </c>
      <c r="BB68">
        <v>0</v>
      </c>
      <c r="BD68" s="5">
        <v>43827</v>
      </c>
      <c r="BE68" s="6" t="str">
        <f t="shared" si="10"/>
        <v>SA</v>
      </c>
      <c r="BF68" s="145">
        <f>IFERROR(VLOOKUP(BD68,'Daycare Checkouts'!$AE:$AF,2,FALSE),"")</f>
        <v>0</v>
      </c>
      <c r="BG68" s="146">
        <f>IFERROR(VLOOKUP(BD68,'Daycare Checkouts'!$AE:$AG,3,FALSE),"")</f>
        <v>0</v>
      </c>
    </row>
    <row r="69" spans="1:59" ht="14.4" x14ac:dyDescent="0.3">
      <c r="A69" s="5">
        <v>43494</v>
      </c>
      <c r="B69" s="6" t="str">
        <f t="shared" si="11"/>
        <v>TU</v>
      </c>
      <c r="C69">
        <v>56</v>
      </c>
      <c r="D69">
        <v>1423</v>
      </c>
      <c r="K69" s="5">
        <v>43553</v>
      </c>
      <c r="L69" s="6" t="str">
        <f t="shared" si="1"/>
        <v>FR</v>
      </c>
      <c r="M69">
        <v>53</v>
      </c>
      <c r="N69">
        <v>1379</v>
      </c>
      <c r="P69" s="5">
        <v>43584</v>
      </c>
      <c r="Q69" s="6" t="str">
        <f t="shared" si="2"/>
        <v>MO</v>
      </c>
      <c r="R69">
        <v>56</v>
      </c>
      <c r="S69">
        <v>1375.7</v>
      </c>
      <c r="U69" s="5">
        <v>43614</v>
      </c>
      <c r="V69" s="6" t="str">
        <f t="shared" si="3"/>
        <v>WE</v>
      </c>
      <c r="W69">
        <v>61</v>
      </c>
      <c r="X69">
        <v>1495.1</v>
      </c>
      <c r="Z69" s="5">
        <v>43645</v>
      </c>
      <c r="AA69" s="6" t="str">
        <f t="shared" si="4"/>
        <v>SA</v>
      </c>
      <c r="AB69">
        <v>16</v>
      </c>
      <c r="AC69">
        <v>426.4</v>
      </c>
      <c r="AE69" s="5">
        <v>43675</v>
      </c>
      <c r="AF69" s="6" t="str">
        <f t="shared" si="5"/>
        <v>MO</v>
      </c>
      <c r="AG69">
        <v>58</v>
      </c>
      <c r="AH69">
        <v>1473.7</v>
      </c>
      <c r="AJ69" s="5">
        <v>43706</v>
      </c>
      <c r="AK69" s="6" t="str">
        <f t="shared" si="6"/>
        <v>TH</v>
      </c>
      <c r="AL69" s="7">
        <v>70</v>
      </c>
      <c r="AM69" s="30">
        <v>1808.8</v>
      </c>
      <c r="AO69" s="5">
        <v>43737</v>
      </c>
      <c r="AP69" s="6" t="str">
        <f t="shared" si="7"/>
        <v>SU</v>
      </c>
      <c r="AQ69">
        <v>11</v>
      </c>
      <c r="AR69">
        <v>274</v>
      </c>
      <c r="AT69" s="5">
        <v>43767</v>
      </c>
      <c r="AU69" s="6" t="str">
        <f t="shared" si="8"/>
        <v>TU</v>
      </c>
      <c r="AV69">
        <v>69</v>
      </c>
      <c r="AW69">
        <v>1782.8</v>
      </c>
      <c r="AY69" s="5">
        <v>43798</v>
      </c>
      <c r="AZ69" s="6" t="str">
        <f t="shared" si="9"/>
        <v>FR</v>
      </c>
      <c r="BA69">
        <v>14</v>
      </c>
      <c r="BB69">
        <v>358.7</v>
      </c>
      <c r="BD69" s="5">
        <v>43828</v>
      </c>
      <c r="BE69" s="6" t="str">
        <f t="shared" si="10"/>
        <v>SU</v>
      </c>
      <c r="BF69" s="145">
        <f>IFERROR(VLOOKUP(BD69,'Daycare Checkouts'!$AE:$AF,2,FALSE),"")</f>
        <v>0</v>
      </c>
      <c r="BG69" s="146">
        <f>IFERROR(VLOOKUP(BD69,'Daycare Checkouts'!$AE:$AG,3,FALSE),"")</f>
        <v>0</v>
      </c>
    </row>
    <row r="70" spans="1:59" ht="14.4" x14ac:dyDescent="0.3">
      <c r="A70" s="5">
        <v>43495</v>
      </c>
      <c r="B70" s="6" t="str">
        <f t="shared" si="11"/>
        <v>WE</v>
      </c>
      <c r="C70">
        <v>43</v>
      </c>
      <c r="D70">
        <v>1105</v>
      </c>
      <c r="K70" s="5">
        <v>43554</v>
      </c>
      <c r="L70" s="6" t="str">
        <f t="shared" si="1"/>
        <v>SA</v>
      </c>
      <c r="M70">
        <v>15</v>
      </c>
      <c r="N70">
        <v>409</v>
      </c>
      <c r="P70" s="5">
        <v>43585</v>
      </c>
      <c r="Q70" s="6" t="str">
        <f t="shared" si="2"/>
        <v>TU</v>
      </c>
      <c r="R70">
        <v>55</v>
      </c>
      <c r="S70">
        <v>1381.5</v>
      </c>
      <c r="U70" s="5">
        <v>43615</v>
      </c>
      <c r="V70" s="6" t="str">
        <f t="shared" si="3"/>
        <v>TH</v>
      </c>
      <c r="W70">
        <v>62</v>
      </c>
      <c r="X70">
        <v>1622.7</v>
      </c>
      <c r="Z70" s="5">
        <v>43646</v>
      </c>
      <c r="AA70" s="6" t="str">
        <f>IF(WEEKDAY(Z70)=1,"SU",IF(WEEKDAY(Z70)=2,"MO",IF(WEEKDAY(Z70)=3,"TU",IF(WEEKDAY(Z70)=4,"WE",IF(WEEKDAY(Z70)=5,"TH",IF(WEEKDAY(Z70)=6,"FR",IF(WEEKDAY(Z70)=7,"SA","")))))))</f>
        <v>SU</v>
      </c>
      <c r="AB70">
        <v>7</v>
      </c>
      <c r="AC70">
        <v>182.7</v>
      </c>
      <c r="AE70" s="5">
        <v>43676</v>
      </c>
      <c r="AF70" s="6" t="str">
        <f t="shared" si="5"/>
        <v>TU</v>
      </c>
      <c r="AG70">
        <v>66</v>
      </c>
      <c r="AH70">
        <v>1741</v>
      </c>
      <c r="AJ70" s="5">
        <v>43707</v>
      </c>
      <c r="AK70" s="6" t="str">
        <f t="shared" si="6"/>
        <v>FR</v>
      </c>
      <c r="AL70" s="7">
        <v>53</v>
      </c>
      <c r="AM70" s="30">
        <v>1332.4</v>
      </c>
      <c r="AO70" s="5">
        <v>43738</v>
      </c>
      <c r="AP70" s="6" t="str">
        <f t="shared" si="7"/>
        <v>MO</v>
      </c>
      <c r="AQ70">
        <v>57</v>
      </c>
      <c r="AR70">
        <v>1475</v>
      </c>
      <c r="AT70" s="5">
        <v>43768</v>
      </c>
      <c r="AU70" s="6" t="str">
        <f t="shared" si="8"/>
        <v>WE</v>
      </c>
      <c r="AV70">
        <v>75</v>
      </c>
      <c r="AW70">
        <v>2028.4</v>
      </c>
      <c r="AY70" s="5">
        <v>43799</v>
      </c>
      <c r="AZ70" s="6" t="str">
        <f t="shared" si="9"/>
        <v>SA</v>
      </c>
      <c r="BA70">
        <v>9</v>
      </c>
      <c r="BB70">
        <v>247.7</v>
      </c>
      <c r="BD70" s="5">
        <v>43829</v>
      </c>
      <c r="BE70" s="6" t="str">
        <f t="shared" si="10"/>
        <v>MO</v>
      </c>
      <c r="BF70" s="145">
        <f>IFERROR(VLOOKUP(BD70,'Daycare Checkouts'!$AE:$AF,2,FALSE),"")</f>
        <v>0</v>
      </c>
      <c r="BG70" s="146">
        <f>IFERROR(VLOOKUP(BD70,'Daycare Checkouts'!$AE:$AG,3,FALSE),"")</f>
        <v>0</v>
      </c>
    </row>
    <row r="71" spans="1:59" ht="14.4" x14ac:dyDescent="0.3">
      <c r="A71" s="5">
        <v>43496</v>
      </c>
      <c r="B71" s="6" t="str">
        <f t="shared" si="11"/>
        <v>TH</v>
      </c>
      <c r="C71">
        <v>50</v>
      </c>
      <c r="D71">
        <v>1260</v>
      </c>
      <c r="K71" s="5">
        <v>43555</v>
      </c>
      <c r="L71" s="6" t="str">
        <f t="shared" si="1"/>
        <v>SU</v>
      </c>
      <c r="M71">
        <v>3</v>
      </c>
      <c r="N71">
        <v>80</v>
      </c>
      <c r="U71" s="5">
        <v>43616</v>
      </c>
      <c r="V71" s="6" t="str">
        <f t="shared" si="3"/>
        <v>FR</v>
      </c>
      <c r="W71">
        <v>61</v>
      </c>
      <c r="X71">
        <v>1553.5000000000002</v>
      </c>
      <c r="AE71" s="5">
        <v>43677</v>
      </c>
      <c r="AF71" s="6" t="str">
        <f t="shared" si="5"/>
        <v>WE</v>
      </c>
      <c r="AG71">
        <v>55</v>
      </c>
      <c r="AH71">
        <v>1431.4</v>
      </c>
      <c r="AJ71" s="5">
        <v>43708</v>
      </c>
      <c r="AK71" s="6" t="str">
        <f t="shared" si="6"/>
        <v>SA</v>
      </c>
      <c r="AL71" s="7">
        <v>22</v>
      </c>
      <c r="AM71" s="30">
        <v>576.4</v>
      </c>
      <c r="AT71" s="5">
        <v>43769</v>
      </c>
      <c r="AU71" s="6" t="str">
        <f t="shared" si="8"/>
        <v>TH</v>
      </c>
      <c r="AV71">
        <v>66</v>
      </c>
      <c r="AW71">
        <v>1706.8000000000002</v>
      </c>
      <c r="BD71" s="5">
        <v>43830</v>
      </c>
      <c r="BE71" s="6" t="str">
        <f t="shared" si="10"/>
        <v>TU</v>
      </c>
      <c r="BF71" s="145">
        <f>IFERROR(VLOOKUP(BD71,'Daycare Checkouts'!$AE:$AF,2,FALSE),"")</f>
        <v>0</v>
      </c>
      <c r="BG71" s="146">
        <f>IFERROR(VLOOKUP(BD71,'Daycare Checkouts'!$AE:$AG,3,FALSE),"")</f>
        <v>0</v>
      </c>
    </row>
    <row r="72" spans="1:59" ht="3" customHeight="1" x14ac:dyDescent="0.3"/>
    <row r="73" spans="1:59" x14ac:dyDescent="0.3">
      <c r="B73" s="31" t="s">
        <v>373</v>
      </c>
      <c r="C73" s="7">
        <f>SUM(C41:C71)</f>
        <v>1266</v>
      </c>
      <c r="D73" s="30">
        <f>SUM(D41:D71)</f>
        <v>32140.400000000001</v>
      </c>
      <c r="G73" s="31" t="s">
        <v>373</v>
      </c>
      <c r="H73" s="7">
        <f>SUM(H41:H71)</f>
        <v>1171</v>
      </c>
      <c r="I73" s="30">
        <f>SUM(I41:I71)</f>
        <v>30201.600000000006</v>
      </c>
      <c r="L73" s="31" t="s">
        <v>373</v>
      </c>
      <c r="M73" s="7">
        <f>IF(M71=0,0,SUM(M41:M71))</f>
        <v>1261</v>
      </c>
      <c r="N73" s="30">
        <f>IF(M71=0, 0,SUM(N41:N71))</f>
        <v>32572</v>
      </c>
      <c r="Q73" s="31" t="s">
        <v>373</v>
      </c>
      <c r="R73" s="7">
        <f>IF(R70=0,0,SUM(R41:R71))</f>
        <v>1265</v>
      </c>
      <c r="S73" s="30">
        <f>IF(R70=0, 0,SUM(S41:S71))</f>
        <v>32766.500000000004</v>
      </c>
      <c r="V73" s="31" t="s">
        <v>373</v>
      </c>
      <c r="W73" s="7">
        <f>IF(W71=0,0,SUM(W41:W71))</f>
        <v>1418</v>
      </c>
      <c r="X73" s="30">
        <f>IF(W71=0, 0,SUM(X41:X71))</f>
        <v>36700.200000000004</v>
      </c>
      <c r="AA73" s="31" t="s">
        <v>373</v>
      </c>
      <c r="AB73" s="7">
        <f>IF(AB70=0,0,SUM(AB41:AB71))</f>
        <v>1367</v>
      </c>
      <c r="AC73" s="30">
        <f>IF(AB70=0, 0,SUM(AC41:AC71))</f>
        <v>35152.400000000001</v>
      </c>
      <c r="AF73" s="31" t="s">
        <v>373</v>
      </c>
      <c r="AG73" s="7">
        <f>IF(AG71=0,0,SUM(AG41:AG71))</f>
        <v>1430</v>
      </c>
      <c r="AH73" s="30">
        <f>IF(AG71=0, 0,SUM(AH41:AH71))</f>
        <v>37193.4</v>
      </c>
      <c r="AK73" s="31" t="s">
        <v>373</v>
      </c>
      <c r="AL73" s="7">
        <f>IF(AL71=0,0,SUM(AL41:AL71))</f>
        <v>1579</v>
      </c>
      <c r="AM73" s="30">
        <f>IF(AL71=0, 0,SUM(AM41:AM71))</f>
        <v>41132.000000000007</v>
      </c>
      <c r="AP73" s="31" t="s">
        <v>373</v>
      </c>
      <c r="AQ73" s="7">
        <f>IF(AQ70=0,0,SUM(AQ41:AQ71))</f>
        <v>1530</v>
      </c>
      <c r="AR73" s="30">
        <f>IF(AQ70=0, 0,SUM(AR41:AR71))</f>
        <v>40216.300000000003</v>
      </c>
      <c r="AU73" s="31" t="s">
        <v>373</v>
      </c>
      <c r="AV73" s="7">
        <f>IF(AV71=0,0,SUM(AV41:AV71))</f>
        <v>1651</v>
      </c>
      <c r="AW73" s="30">
        <f>IF(AV71=0, 0,SUM(AW41:AW71))</f>
        <v>43519.200000000012</v>
      </c>
      <c r="AZ73" s="31" t="s">
        <v>373</v>
      </c>
      <c r="BA73" s="7">
        <f>IF(BA71=0,0,SUM(BA41:BA71))</f>
        <v>0</v>
      </c>
      <c r="BB73" s="30">
        <f>IF(BA71=0, 0,SUM(BB41:BB71))</f>
        <v>0</v>
      </c>
      <c r="BE73" s="31" t="s">
        <v>373</v>
      </c>
      <c r="BF73" s="7">
        <f>IF(BF71=0,0,SUM(BF41:BF71))</f>
        <v>0</v>
      </c>
      <c r="BG73" s="30">
        <f>IF(BF71=0, 0,SUM(BG41:BG71))</f>
        <v>0</v>
      </c>
    </row>
    <row r="74" spans="1:59" x14ac:dyDescent="0.3">
      <c r="B74" s="31" t="s">
        <v>1055</v>
      </c>
      <c r="C74" s="30">
        <f>IF(C71&gt;0,C73/23,0)</f>
        <v>55.043478260869563</v>
      </c>
      <c r="D74" s="32">
        <f>IF(C73&gt;0,D73/C73,0)</f>
        <v>25.387361769352292</v>
      </c>
      <c r="G74" s="31" t="s">
        <v>1055</v>
      </c>
      <c r="H74" s="30">
        <f>IF(H68&gt;0,H73/23,0)</f>
        <v>50.913043478260867</v>
      </c>
      <c r="I74" s="32">
        <f>IF(H73&gt;0,I73/H73,0)</f>
        <v>25.791289496157134</v>
      </c>
      <c r="L74" s="31" t="s">
        <v>374</v>
      </c>
      <c r="M74" s="30">
        <f>IF(M73&gt;0,M73/23,0)</f>
        <v>54.826086956521742</v>
      </c>
      <c r="N74" s="32">
        <f>IF(M73&gt;0,N73/M73,0)</f>
        <v>25.830293417922285</v>
      </c>
      <c r="Q74" s="31" t="s">
        <v>374</v>
      </c>
      <c r="R74" s="30">
        <f>IF(R73&gt;0,R73/23,0)</f>
        <v>55</v>
      </c>
      <c r="S74" s="32">
        <f>IF(R73&gt;0,S73/R73,0)</f>
        <v>25.902371541501978</v>
      </c>
      <c r="V74" s="31" t="s">
        <v>374</v>
      </c>
      <c r="W74" s="30">
        <f>IF(W73&gt;0,W73/23,0)</f>
        <v>61.652173913043477</v>
      </c>
      <c r="X74" s="32">
        <f>IF(W73&gt;0,X73/W73,0)</f>
        <v>25.881664315937943</v>
      </c>
      <c r="AA74" s="31" t="s">
        <v>374</v>
      </c>
      <c r="AB74" s="30">
        <f>IF(AB73&gt;0,AB73/23,0)</f>
        <v>59.434782608695649</v>
      </c>
      <c r="AC74" s="32">
        <f>IF(AB73&gt;0,AC73/AB73,0)</f>
        <v>25.714996342355523</v>
      </c>
      <c r="AF74" s="31" t="s">
        <v>374</v>
      </c>
      <c r="AG74" s="30">
        <f>IF(AG73&gt;0,AG73/23,0)</f>
        <v>62.173913043478258</v>
      </c>
      <c r="AH74" s="32">
        <f>IF(AG73&gt;0,AH73/AG73,0)</f>
        <v>26.009370629370629</v>
      </c>
      <c r="AK74" s="31" t="s">
        <v>374</v>
      </c>
      <c r="AL74" s="30">
        <f>IF(AL73&gt;0,AL73/23,0)</f>
        <v>68.652173913043484</v>
      </c>
      <c r="AM74" s="32">
        <f>IF(AL73&gt;0,AM73/AL73,0)</f>
        <v>26.049398353388224</v>
      </c>
      <c r="AP74" s="31" t="s">
        <v>374</v>
      </c>
      <c r="AQ74" s="30">
        <f>IF(AQ73&gt;0,AQ73/23,0)</f>
        <v>66.521739130434781</v>
      </c>
      <c r="AR74" s="32">
        <f>IF(AQ73&gt;0,AR73/AQ73,0)</f>
        <v>26.285163398692813</v>
      </c>
      <c r="AU74" s="31" t="s">
        <v>374</v>
      </c>
      <c r="AV74" s="30">
        <f>IF(AV73&gt;0,AV73/23,0)</f>
        <v>71.782608695652172</v>
      </c>
      <c r="AW74" s="32">
        <f>IF(AV73&gt;0,AW73/AV73,0)</f>
        <v>26.359297395517874</v>
      </c>
      <c r="AZ74" s="31" t="s">
        <v>374</v>
      </c>
      <c r="BA74" s="30">
        <f>IF(BA73&gt;0,BA73/23,0)</f>
        <v>0</v>
      </c>
      <c r="BB74" s="32">
        <f>IF(BA73&gt;0,BB73/BA73,0)</f>
        <v>0</v>
      </c>
      <c r="BE74" s="31" t="s">
        <v>374</v>
      </c>
      <c r="BF74" s="30">
        <f>IF(BF73&gt;0,BF73/23,0)</f>
        <v>0</v>
      </c>
      <c r="BG74" s="32">
        <f>IF(BF73&gt;0,BG73/BF73,0)</f>
        <v>0</v>
      </c>
    </row>
    <row r="75" spans="1:59" x14ac:dyDescent="0.3">
      <c r="B75" s="31" t="s">
        <v>1160</v>
      </c>
      <c r="C75" s="33">
        <f>(C73-C112)/C112</f>
        <v>6.2080536912751678E-2</v>
      </c>
      <c r="D75" s="33">
        <f>(D73-D112)/D112</f>
        <v>7.9002187184742403E-2</v>
      </c>
      <c r="G75" s="31" t="s">
        <v>1160</v>
      </c>
      <c r="H75" s="33">
        <f>(H73-H112)/H112</f>
        <v>1.4731369150779897E-2</v>
      </c>
      <c r="I75" s="33">
        <f>(I73-I112)/I112</f>
        <v>4.4485099583957508E-2</v>
      </c>
      <c r="L75" s="31" t="s">
        <v>1160</v>
      </c>
      <c r="M75" s="33">
        <f>IF(M73&gt;0,(M73-M112)/M112,0)</f>
        <v>6.5934065934065936E-2</v>
      </c>
      <c r="N75" s="33">
        <f>IF(M73&gt;0,(N73-N112)/N112,0)</f>
        <v>0.11190763915913951</v>
      </c>
      <c r="Q75" s="31" t="s">
        <v>1160</v>
      </c>
      <c r="R75" s="33">
        <f>IF(R73&gt;0,(R73-R112)/R112,0)</f>
        <v>1.9339242546333603E-2</v>
      </c>
      <c r="S75" s="33">
        <f>IF(R73&gt;0,(S73-S112)/S112,0)</f>
        <v>6.4791194792787207E-2</v>
      </c>
      <c r="V75" s="31" t="s">
        <v>1160</v>
      </c>
      <c r="W75" s="33">
        <f>IF(W73&gt;0,(W73-W112)/W112,0)</f>
        <v>3.5792549306062821E-2</v>
      </c>
      <c r="X75" s="33">
        <f>IF(W73&gt;0,(X73-X112)/X112,0)</f>
        <v>7.5151824086199248E-2</v>
      </c>
      <c r="AA75" s="31" t="s">
        <v>1160</v>
      </c>
      <c r="AB75" s="33">
        <f>IF(AB73&gt;0,(AB73-AB112)/AB112,0)</f>
        <v>6.8803752931978102E-2</v>
      </c>
      <c r="AC75" s="33">
        <f>IF(AB73&gt;0,(AC73-AC112)/AC112,0)</f>
        <v>0.11456926345159965</v>
      </c>
      <c r="AF75" s="31" t="s">
        <v>1160</v>
      </c>
      <c r="AG75" s="33">
        <f>IF(AG73&gt;0,(AG73-AG112)/AG112,0)</f>
        <v>0.13492063492063491</v>
      </c>
      <c r="AH75" s="33">
        <f>IF(AG73&gt;0,(AH73-AH112)/AH112,0)</f>
        <v>0.19143933472572813</v>
      </c>
      <c r="AJ75" s="30"/>
      <c r="AK75" s="31" t="s">
        <v>1160</v>
      </c>
      <c r="AL75" s="33">
        <f>IF(AL73&gt;0,(AL73-AL112)/AL112,0)</f>
        <v>0.14254703328509408</v>
      </c>
      <c r="AM75" s="33">
        <f>IF(AL73&gt;0,(AM73-AM112)/AM112,0)</f>
        <v>0.18214425309819987</v>
      </c>
      <c r="AP75" s="31" t="s">
        <v>1160</v>
      </c>
      <c r="AQ75" s="33">
        <f>IF(AQ73&gt;0,(AQ73-AQ112)/AQ112,0)</f>
        <v>0.18329466357308585</v>
      </c>
      <c r="AR75" s="33">
        <f>IF(AQ73&gt;0,(AR73-AR112)/AR112,0)</f>
        <v>0.24864125583510965</v>
      </c>
      <c r="AU75" s="31" t="s">
        <v>1160</v>
      </c>
      <c r="AV75" s="33">
        <f>IF(AV73&gt;0,(AV73-AV112)/AV112,0)</f>
        <v>0.13159698423577793</v>
      </c>
      <c r="AW75" s="33">
        <f>IF(AV73&gt;0,(AW73-AW112)/AW112,0)</f>
        <v>0.20281915922721902</v>
      </c>
      <c r="AZ75" s="31" t="s">
        <v>1160</v>
      </c>
      <c r="BA75" s="33">
        <f>IF(BA73&gt;0,(BA73-BA112)/BA112,0)</f>
        <v>0</v>
      </c>
      <c r="BB75" s="33">
        <f>IF(BA73&gt;0,(BB73-BB112)/BB112,0)</f>
        <v>0</v>
      </c>
      <c r="BE75" s="31" t="s">
        <v>1160</v>
      </c>
      <c r="BF75" s="33">
        <f>IF(BF73&gt;0,(BF73-BF112)/BF112,0)</f>
        <v>0</v>
      </c>
      <c r="BG75" s="33">
        <f>IF(BF73&gt;0,(BG73-BG112)/BG112,0)</f>
        <v>0</v>
      </c>
    </row>
    <row r="76" spans="1:59" x14ac:dyDescent="0.3">
      <c r="B76" s="8" t="s">
        <v>375</v>
      </c>
      <c r="C76" s="7">
        <f>C73</f>
        <v>1266</v>
      </c>
      <c r="D76" s="30">
        <f>D73</f>
        <v>32140.400000000001</v>
      </c>
      <c r="G76" s="8" t="s">
        <v>375</v>
      </c>
      <c r="H76" s="7">
        <f>IF(H73=0,0,SUM(C76,H73))</f>
        <v>2437</v>
      </c>
      <c r="I76" s="30">
        <f>IF(H73=0,0,SUM(D76,I73))</f>
        <v>62342.000000000007</v>
      </c>
      <c r="L76" s="8" t="s">
        <v>375</v>
      </c>
      <c r="M76" s="7">
        <f>IF(M73=0,0,SUM(H76,M73))</f>
        <v>3698</v>
      </c>
      <c r="N76" s="30">
        <f>IF(M73=0,0,SUM(I76,N73))</f>
        <v>94914</v>
      </c>
      <c r="Q76" s="8" t="s">
        <v>375</v>
      </c>
      <c r="R76" s="7">
        <f>IF(R73=0,0,SUM(M76,R73))</f>
        <v>4963</v>
      </c>
      <c r="S76" s="30">
        <f>IF(R73=0,0,SUM(N76,S73))</f>
        <v>127680.5</v>
      </c>
      <c r="V76" s="8" t="s">
        <v>375</v>
      </c>
      <c r="W76" s="7">
        <f>IF(W73=0,0,SUM(R76,W73))</f>
        <v>6381</v>
      </c>
      <c r="X76" s="30">
        <f>IF(W73=0,0,SUM(S76,X73))</f>
        <v>164380.70000000001</v>
      </c>
      <c r="AA76" s="8" t="s">
        <v>375</v>
      </c>
      <c r="AB76" s="7">
        <f>IF(AB73=0,0,SUM(W76,AB73))</f>
        <v>7748</v>
      </c>
      <c r="AC76" s="30">
        <f>IF(AB73=0,0,SUM(X76,AC73))</f>
        <v>199533.1</v>
      </c>
      <c r="AF76" s="8" t="s">
        <v>375</v>
      </c>
      <c r="AG76" s="7">
        <f>IF(AG73=0,0,SUM(AB76,AG73))</f>
        <v>9178</v>
      </c>
      <c r="AH76" s="30">
        <f>IF(AG73=0,0,SUM(AC76,AH73))</f>
        <v>236726.5</v>
      </c>
      <c r="AK76" s="8" t="s">
        <v>375</v>
      </c>
      <c r="AL76" s="7">
        <f>IF(AL73=0,0,SUM(AG76,AL73))</f>
        <v>10757</v>
      </c>
      <c r="AM76" s="30">
        <f>IF(AL73=0,0,SUM(AH76,AM73))</f>
        <v>277858.5</v>
      </c>
      <c r="AP76" s="8" t="s">
        <v>375</v>
      </c>
      <c r="AQ76" s="7">
        <f>IF(AQ73=0,0,SUM(AL76,AQ73))</f>
        <v>12287</v>
      </c>
      <c r="AR76" s="30">
        <f>IF(AQ73=0,0,SUM(AM76,AR73))</f>
        <v>318074.8</v>
      </c>
      <c r="AU76" s="8" t="s">
        <v>375</v>
      </c>
      <c r="AV76" s="7">
        <f>IF(AV73=0,0,SUM(AQ76,AV73))</f>
        <v>13938</v>
      </c>
      <c r="AW76" s="30">
        <f>IF(AV73=0,0,SUM(AR76,AW73))</f>
        <v>361594</v>
      </c>
      <c r="AZ76" s="8" t="s">
        <v>375</v>
      </c>
      <c r="BA76" s="7">
        <f>IF(BA73=0,0,SUM(AV76,BA73))</f>
        <v>0</v>
      </c>
      <c r="BB76" s="30">
        <f>IF(BA73=0,0,SUM(AW76,BB73))</f>
        <v>0</v>
      </c>
      <c r="BE76" s="8" t="s">
        <v>375</v>
      </c>
      <c r="BF76" s="7">
        <f>IF(BF73=0,0,SUM(BA76,BF73))</f>
        <v>0</v>
      </c>
      <c r="BG76" s="30">
        <f>IF(BF73=0,0,SUM(BB76,BG73))</f>
        <v>0</v>
      </c>
    </row>
    <row r="77" spans="1:59" x14ac:dyDescent="0.3">
      <c r="B77" s="31" t="s">
        <v>1055</v>
      </c>
      <c r="C77" s="34"/>
      <c r="D77" s="32">
        <f>IF(C76&gt;0,D76/C76,0)</f>
        <v>25.387361769352292</v>
      </c>
      <c r="G77" s="31" t="s">
        <v>1055</v>
      </c>
      <c r="H77" s="34"/>
      <c r="I77" s="30">
        <f>IF(H76&gt;0,I76/H76,0)</f>
        <v>25.581452605662705</v>
      </c>
      <c r="L77" s="31" t="s">
        <v>1055</v>
      </c>
      <c r="N77" s="30">
        <f>IF(M76&gt;0,N76/M76,0)</f>
        <v>25.666306111411576</v>
      </c>
      <c r="Q77" s="31" t="s">
        <v>1055</v>
      </c>
      <c r="S77" s="30">
        <f>IF(R76&gt;0,S76/R76,0)</f>
        <v>25.726475921821478</v>
      </c>
      <c r="V77" s="31" t="s">
        <v>1055</v>
      </c>
      <c r="X77" s="30">
        <f>IF(W76&gt;0,X76/W76,0)</f>
        <v>25.76096223162514</v>
      </c>
      <c r="AA77" s="31" t="s">
        <v>1055</v>
      </c>
      <c r="AC77" s="30">
        <f>IF(AB76&gt;0,AC76/AB76,0)</f>
        <v>25.75285234899329</v>
      </c>
      <c r="AF77" s="31" t="s">
        <v>1055</v>
      </c>
      <c r="AH77" s="30">
        <f>IF(AG76&gt;0,AH76/AG76,0)</f>
        <v>25.79281978644585</v>
      </c>
      <c r="AK77" s="31" t="s">
        <v>1055</v>
      </c>
      <c r="AM77" s="30">
        <f>IF(AL76&gt;0,AM76/AL76,0)</f>
        <v>25.830482476526914</v>
      </c>
      <c r="AP77" s="31" t="s">
        <v>1055</v>
      </c>
      <c r="AR77" s="30">
        <f>IF(AQ76&gt;0,AR76/AQ76,0)</f>
        <v>25.887100187189713</v>
      </c>
      <c r="AU77" s="31" t="s">
        <v>1055</v>
      </c>
      <c r="AW77" s="30">
        <f>IF(AV76&gt;0,AW76/AV76,0)</f>
        <v>25.943033433778162</v>
      </c>
      <c r="AZ77" s="31" t="s">
        <v>1055</v>
      </c>
      <c r="BB77" s="30">
        <f>IF(BA76&gt;0,BB76/BA76,0)</f>
        <v>0</v>
      </c>
      <c r="BE77" s="31" t="s">
        <v>1055</v>
      </c>
      <c r="BG77" s="30">
        <f>IF(BF76&gt;0,BG76/BF76,0)</f>
        <v>0</v>
      </c>
    </row>
    <row r="78" spans="1:59" x14ac:dyDescent="0.3">
      <c r="B78" s="31" t="s">
        <v>1160</v>
      </c>
      <c r="C78" s="33">
        <f>(C76-C115)/C115</f>
        <v>6.2080536912751678E-2</v>
      </c>
      <c r="D78" s="33">
        <f>(D76-D115)/D115</f>
        <v>7.9002187184742403E-2</v>
      </c>
      <c r="G78" s="31" t="s">
        <v>1160</v>
      </c>
      <c r="H78" s="33">
        <f>(H76-H115)/H115</f>
        <v>3.8789428815004259E-2</v>
      </c>
      <c r="I78" s="33">
        <f>(I76-I115)/I115</f>
        <v>6.1999967633378339E-2</v>
      </c>
      <c r="L78" s="31" t="s">
        <v>1160</v>
      </c>
      <c r="M78" s="33">
        <f>(M76-M115)/M115</f>
        <v>4.7888920374043638E-2</v>
      </c>
      <c r="N78" s="33">
        <f>(N76-N115)/N115</f>
        <v>7.8614145489154366E-2</v>
      </c>
      <c r="Q78" s="31" t="s">
        <v>1160</v>
      </c>
      <c r="R78" s="33">
        <f>IF(R73=0,0,(R76-R115)/R115)</f>
        <v>4.0461215932914046E-2</v>
      </c>
      <c r="S78" s="33">
        <f>IF(R73=0,0,(S76-S115)/S115)</f>
        <v>7.5032657946374051E-2</v>
      </c>
      <c r="V78" s="31" t="s">
        <v>1160</v>
      </c>
      <c r="W78" s="33">
        <f>IF(W73=0,0,(W76-W115)/W115)</f>
        <v>3.9420100993647171E-2</v>
      </c>
      <c r="X78" s="33">
        <f>IF(W73=0,0,(X76-X115)/X115)</f>
        <v>7.5059261097742178E-2</v>
      </c>
      <c r="AA78" s="31" t="s">
        <v>1160</v>
      </c>
      <c r="AB78" s="33">
        <f>IF(AB73=0,0,(AB76-AB115)/AB115)</f>
        <v>4.4486384470207606E-2</v>
      </c>
      <c r="AC78" s="33">
        <f>IF(AB73=0,0,(AC76-AC115)/AC115)</f>
        <v>8.1815315692638668E-2</v>
      </c>
      <c r="AF78" s="31" t="s">
        <v>1160</v>
      </c>
      <c r="AG78" s="33">
        <f>IF(AG73=0,0,(AG76-AG115)/AG115)</f>
        <v>5.7616962433740496E-2</v>
      </c>
      <c r="AH78" s="33">
        <f>IF(AG73=0,0,(AH76-AH115)/AH115)</f>
        <v>9.7683599720949768E-2</v>
      </c>
      <c r="AK78" s="31" t="s">
        <v>1160</v>
      </c>
      <c r="AL78" s="33">
        <f>IF(AL73=0,0,(AL76-AL115)/AL115)</f>
        <v>6.9284294234592439E-2</v>
      </c>
      <c r="AM78" s="33">
        <f>IF(AL73=0,0,(AM76-AM115)/AM115)</f>
        <v>0.10941730122982438</v>
      </c>
      <c r="AP78" s="31" t="s">
        <v>1160</v>
      </c>
      <c r="AQ78" s="33">
        <f>IF(AQ73=0,0,(AQ76-AQ115)/AQ115)</f>
        <v>8.2269003787545147E-2</v>
      </c>
      <c r="AR78" s="33">
        <f>IF(AQ73=0,0,(AR76-AR115)/AR115)</f>
        <v>0.12528120992349528</v>
      </c>
      <c r="AU78" s="31" t="s">
        <v>1160</v>
      </c>
      <c r="AV78" s="33">
        <f>IF(AV73=0,0,(AV76-AV115)/AV115)</f>
        <v>8.788635654074306E-2</v>
      </c>
      <c r="AW78" s="33">
        <f>IF(AV73=0,0,(AW76-AW115)/AW115)</f>
        <v>0.13407988558650247</v>
      </c>
      <c r="AZ78" s="31" t="s">
        <v>1160</v>
      </c>
      <c r="BA78" s="33">
        <f>IF(BA73=0,0,(BA76-BA115)/BA115)</f>
        <v>0</v>
      </c>
      <c r="BB78" s="33">
        <f>IF(BA73=0,0,(BB76-BB115)/BB115)</f>
        <v>0</v>
      </c>
      <c r="BE78" s="31" t="s">
        <v>1160</v>
      </c>
      <c r="BF78" s="33">
        <f>IF(BF73=0,0,(BF76-BF115)/BF115)</f>
        <v>0</v>
      </c>
      <c r="BG78" s="33">
        <f>IF(BF73=0,0,(BG76-BG115)/BG115)</f>
        <v>0</v>
      </c>
    </row>
    <row r="80" spans="1:59" s="13" customFormat="1" x14ac:dyDescent="0.3">
      <c r="A80" s="35">
        <v>43101</v>
      </c>
      <c r="B80" s="6" t="s">
        <v>5</v>
      </c>
      <c r="C80" s="12">
        <v>3</v>
      </c>
      <c r="D80" s="15">
        <v>70</v>
      </c>
      <c r="F80" s="10">
        <v>43132</v>
      </c>
      <c r="G80" s="6" t="s">
        <v>8</v>
      </c>
      <c r="H80" s="12">
        <v>54</v>
      </c>
      <c r="I80" s="15">
        <v>1386.7</v>
      </c>
      <c r="K80" s="10">
        <v>43160</v>
      </c>
      <c r="L80" s="6" t="s">
        <v>8</v>
      </c>
      <c r="M80" s="12">
        <v>58</v>
      </c>
      <c r="N80" s="15">
        <v>1489.2</v>
      </c>
      <c r="P80" s="35">
        <v>43191</v>
      </c>
      <c r="Q80" s="6" t="s">
        <v>9</v>
      </c>
      <c r="R80" s="12">
        <v>0</v>
      </c>
      <c r="S80" s="15">
        <v>0</v>
      </c>
      <c r="U80" s="10">
        <v>43221</v>
      </c>
      <c r="V80" s="6" t="s">
        <v>3</v>
      </c>
      <c r="W80" s="12">
        <v>68</v>
      </c>
      <c r="X80" s="15">
        <v>1713</v>
      </c>
      <c r="Z80" s="10">
        <v>43252</v>
      </c>
      <c r="AA80" s="6" t="s">
        <v>4</v>
      </c>
      <c r="AB80" s="12">
        <v>54</v>
      </c>
      <c r="AC80" s="15">
        <v>1352.9</v>
      </c>
      <c r="AE80" s="10">
        <v>43282</v>
      </c>
      <c r="AF80" s="6" t="s">
        <v>9</v>
      </c>
      <c r="AG80" s="12">
        <v>13</v>
      </c>
      <c r="AH80" s="15">
        <v>342</v>
      </c>
      <c r="AJ80" s="10">
        <v>43313</v>
      </c>
      <c r="AK80" s="6" t="s">
        <v>6</v>
      </c>
      <c r="AL80" s="12">
        <v>49</v>
      </c>
      <c r="AM80" s="15">
        <v>1255.9000000000001</v>
      </c>
      <c r="AO80" s="10">
        <v>43344</v>
      </c>
      <c r="AP80" s="6" t="s">
        <v>7</v>
      </c>
      <c r="AQ80" s="12">
        <v>14</v>
      </c>
      <c r="AR80" s="15">
        <v>370</v>
      </c>
      <c r="AT80" s="10">
        <v>43374</v>
      </c>
      <c r="AU80" s="6" t="s">
        <v>5</v>
      </c>
      <c r="AV80" s="12">
        <v>54</v>
      </c>
      <c r="AW80" s="15">
        <v>1339.8</v>
      </c>
      <c r="AY80" s="10">
        <v>43405</v>
      </c>
      <c r="AZ80" s="6" t="s">
        <v>8</v>
      </c>
      <c r="BA80" s="12">
        <v>67</v>
      </c>
      <c r="BB80" s="15">
        <v>1653.3</v>
      </c>
      <c r="BD80" s="10">
        <v>43435</v>
      </c>
      <c r="BE80" s="6" t="s">
        <v>7</v>
      </c>
      <c r="BF80" s="12">
        <v>16</v>
      </c>
      <c r="BG80" s="15">
        <v>404.3</v>
      </c>
    </row>
    <row r="81" spans="1:59" s="13" customFormat="1" x14ac:dyDescent="0.3">
      <c r="A81" s="10">
        <v>43102</v>
      </c>
      <c r="B81" s="6" t="s">
        <v>3</v>
      </c>
      <c r="C81" s="12">
        <v>49</v>
      </c>
      <c r="D81" s="15">
        <v>1204.2</v>
      </c>
      <c r="F81" s="10">
        <v>43133</v>
      </c>
      <c r="G81" s="6" t="s">
        <v>4</v>
      </c>
      <c r="H81" s="12">
        <v>53</v>
      </c>
      <c r="I81" s="15">
        <v>1331.7</v>
      </c>
      <c r="K81" s="36">
        <v>43161</v>
      </c>
      <c r="L81" s="37" t="s">
        <v>4</v>
      </c>
      <c r="M81" s="12">
        <v>27</v>
      </c>
      <c r="N81" s="15">
        <v>666.8</v>
      </c>
      <c r="P81" s="10">
        <v>43192</v>
      </c>
      <c r="Q81" s="6" t="s">
        <v>5</v>
      </c>
      <c r="R81" s="12">
        <v>52</v>
      </c>
      <c r="S81" s="15">
        <v>1290.3</v>
      </c>
      <c r="U81" s="10">
        <v>43222</v>
      </c>
      <c r="V81" s="6" t="s">
        <v>6</v>
      </c>
      <c r="W81" s="12">
        <v>48</v>
      </c>
      <c r="X81" s="15">
        <v>1218.9000000000001</v>
      </c>
      <c r="Z81" s="10">
        <v>43253</v>
      </c>
      <c r="AA81" s="6" t="s">
        <v>7</v>
      </c>
      <c r="AB81" s="12">
        <v>11</v>
      </c>
      <c r="AC81" s="15">
        <v>283</v>
      </c>
      <c r="AE81" s="10">
        <v>43283</v>
      </c>
      <c r="AF81" s="6" t="s">
        <v>5</v>
      </c>
      <c r="AG81" s="12">
        <v>46</v>
      </c>
      <c r="AH81" s="15">
        <v>1119</v>
      </c>
      <c r="AJ81" s="10">
        <v>43314</v>
      </c>
      <c r="AK81" s="6" t="s">
        <v>8</v>
      </c>
      <c r="AL81" s="12">
        <v>51</v>
      </c>
      <c r="AM81" s="15">
        <v>1282.5</v>
      </c>
      <c r="AO81" s="10">
        <v>43345</v>
      </c>
      <c r="AP81" s="6" t="s">
        <v>9</v>
      </c>
      <c r="AQ81" s="12">
        <v>16</v>
      </c>
      <c r="AR81" s="15">
        <v>397</v>
      </c>
      <c r="AT81" s="10">
        <v>43375</v>
      </c>
      <c r="AU81" s="6" t="s">
        <v>3</v>
      </c>
      <c r="AV81" s="12">
        <v>65</v>
      </c>
      <c r="AW81" s="15">
        <v>1568.8</v>
      </c>
      <c r="AY81" s="10">
        <v>43406</v>
      </c>
      <c r="AZ81" s="6" t="s">
        <v>4</v>
      </c>
      <c r="BA81" s="12">
        <v>60</v>
      </c>
      <c r="BB81" s="15">
        <v>1502.3</v>
      </c>
      <c r="BD81" s="10">
        <v>43436</v>
      </c>
      <c r="BE81" s="6" t="s">
        <v>9</v>
      </c>
      <c r="BF81" s="12">
        <v>3</v>
      </c>
      <c r="BG81" s="15">
        <v>69</v>
      </c>
    </row>
    <row r="82" spans="1:59" s="13" customFormat="1" x14ac:dyDescent="0.3">
      <c r="A82" s="10">
        <v>43103</v>
      </c>
      <c r="B82" s="6" t="s">
        <v>6</v>
      </c>
      <c r="C82" s="12">
        <v>52</v>
      </c>
      <c r="D82" s="15">
        <v>1295</v>
      </c>
      <c r="F82" s="10">
        <v>43134</v>
      </c>
      <c r="G82" s="6" t="s">
        <v>7</v>
      </c>
      <c r="H82" s="12">
        <v>7</v>
      </c>
      <c r="I82" s="15">
        <v>179</v>
      </c>
      <c r="K82" s="10">
        <v>43162</v>
      </c>
      <c r="L82" s="6" t="s">
        <v>7</v>
      </c>
      <c r="M82" s="12">
        <v>15</v>
      </c>
      <c r="N82" s="15">
        <v>394</v>
      </c>
      <c r="P82" s="10">
        <v>43193</v>
      </c>
      <c r="Q82" s="6" t="s">
        <v>3</v>
      </c>
      <c r="R82" s="12">
        <v>59</v>
      </c>
      <c r="S82" s="15">
        <v>1481.8</v>
      </c>
      <c r="U82" s="10">
        <v>43223</v>
      </c>
      <c r="V82" s="6" t="s">
        <v>8</v>
      </c>
      <c r="W82" s="12">
        <v>59</v>
      </c>
      <c r="X82" s="15">
        <v>1482</v>
      </c>
      <c r="Z82" s="10">
        <v>43254</v>
      </c>
      <c r="AA82" s="6" t="s">
        <v>9</v>
      </c>
      <c r="AB82" s="12">
        <v>6</v>
      </c>
      <c r="AC82" s="15">
        <v>156</v>
      </c>
      <c r="AE82" s="10">
        <v>43284</v>
      </c>
      <c r="AF82" s="6" t="s">
        <v>3</v>
      </c>
      <c r="AG82" s="12">
        <v>50</v>
      </c>
      <c r="AH82" s="15">
        <v>1217.8</v>
      </c>
      <c r="AJ82" s="10">
        <v>43315</v>
      </c>
      <c r="AK82" s="6" t="s">
        <v>4</v>
      </c>
      <c r="AL82" s="12">
        <v>49</v>
      </c>
      <c r="AM82" s="15">
        <v>1210.4000000000001</v>
      </c>
      <c r="AO82" s="35">
        <v>43346</v>
      </c>
      <c r="AP82" s="6" t="s">
        <v>5</v>
      </c>
      <c r="AQ82" s="12">
        <v>10</v>
      </c>
      <c r="AR82" s="15">
        <v>259.8</v>
      </c>
      <c r="AT82" s="10">
        <v>43376</v>
      </c>
      <c r="AU82" s="6" t="s">
        <v>6</v>
      </c>
      <c r="AV82" s="12">
        <v>64</v>
      </c>
      <c r="AW82" s="15">
        <v>1628.4</v>
      </c>
      <c r="AY82" s="10">
        <v>43407</v>
      </c>
      <c r="AZ82" s="6" t="s">
        <v>7</v>
      </c>
      <c r="BA82" s="12">
        <v>19</v>
      </c>
      <c r="BB82" s="15">
        <v>491.8</v>
      </c>
      <c r="BD82" s="10">
        <v>43437</v>
      </c>
      <c r="BE82" s="6" t="s">
        <v>5</v>
      </c>
      <c r="BF82" s="12">
        <v>55</v>
      </c>
      <c r="BG82" s="15">
        <v>1363.8</v>
      </c>
    </row>
    <row r="83" spans="1:59" s="13" customFormat="1" x14ac:dyDescent="0.3">
      <c r="A83" s="136">
        <v>43104</v>
      </c>
      <c r="B83" s="6" t="s">
        <v>8</v>
      </c>
      <c r="C83" s="12">
        <v>0</v>
      </c>
      <c r="D83" s="15">
        <v>0</v>
      </c>
      <c r="F83" s="10">
        <v>43135</v>
      </c>
      <c r="G83" s="6" t="s">
        <v>9</v>
      </c>
      <c r="H83" s="12">
        <v>3</v>
      </c>
      <c r="I83" s="15">
        <v>78</v>
      </c>
      <c r="K83" s="10">
        <v>43163</v>
      </c>
      <c r="L83" s="6" t="s">
        <v>9</v>
      </c>
      <c r="M83" s="12">
        <v>4</v>
      </c>
      <c r="N83" s="15">
        <v>97</v>
      </c>
      <c r="P83" s="10">
        <v>43194</v>
      </c>
      <c r="Q83" s="6" t="s">
        <v>6</v>
      </c>
      <c r="R83" s="12">
        <v>63</v>
      </c>
      <c r="S83" s="15">
        <v>1519.3</v>
      </c>
      <c r="U83" s="10">
        <v>43224</v>
      </c>
      <c r="V83" s="6" t="s">
        <v>4</v>
      </c>
      <c r="W83" s="12">
        <v>59</v>
      </c>
      <c r="X83" s="15">
        <v>1491.6</v>
      </c>
      <c r="Z83" s="10">
        <v>43255</v>
      </c>
      <c r="AA83" s="6" t="s">
        <v>5</v>
      </c>
      <c r="AB83" s="12">
        <v>53</v>
      </c>
      <c r="AC83" s="15">
        <v>1300</v>
      </c>
      <c r="AE83" s="35">
        <v>43285</v>
      </c>
      <c r="AF83" s="6" t="s">
        <v>6</v>
      </c>
      <c r="AG83" s="12">
        <v>4</v>
      </c>
      <c r="AH83" s="15">
        <v>90</v>
      </c>
      <c r="AJ83" s="10">
        <v>43316</v>
      </c>
      <c r="AK83" s="6" t="s">
        <v>7</v>
      </c>
      <c r="AL83" s="12">
        <v>16</v>
      </c>
      <c r="AM83" s="15">
        <v>428</v>
      </c>
      <c r="AO83" s="10">
        <v>43347</v>
      </c>
      <c r="AP83" s="6" t="s">
        <v>3</v>
      </c>
      <c r="AQ83" s="12">
        <v>54</v>
      </c>
      <c r="AR83" s="15">
        <v>1333.8</v>
      </c>
      <c r="AT83" s="10">
        <v>43377</v>
      </c>
      <c r="AU83" s="6" t="s">
        <v>8</v>
      </c>
      <c r="AV83" s="38">
        <v>71</v>
      </c>
      <c r="AW83" s="15">
        <v>1766.5</v>
      </c>
      <c r="AY83" s="10">
        <v>43408</v>
      </c>
      <c r="AZ83" s="6" t="s">
        <v>9</v>
      </c>
      <c r="BA83" s="12">
        <v>8</v>
      </c>
      <c r="BB83" s="15">
        <v>206</v>
      </c>
      <c r="BD83" s="10">
        <v>43438</v>
      </c>
      <c r="BE83" s="6" t="s">
        <v>3</v>
      </c>
      <c r="BF83" s="12">
        <v>67</v>
      </c>
      <c r="BG83" s="15">
        <v>1635.8</v>
      </c>
    </row>
    <row r="84" spans="1:59" s="13" customFormat="1" x14ac:dyDescent="0.3">
      <c r="A84" s="10">
        <v>43105</v>
      </c>
      <c r="B84" s="6" t="s">
        <v>4</v>
      </c>
      <c r="C84" s="12">
        <v>31</v>
      </c>
      <c r="D84" s="15">
        <v>775.9</v>
      </c>
      <c r="F84" s="10">
        <v>43136</v>
      </c>
      <c r="G84" s="6" t="s">
        <v>5</v>
      </c>
      <c r="H84" s="12">
        <v>42</v>
      </c>
      <c r="I84" s="15">
        <v>1038.2</v>
      </c>
      <c r="K84" s="10">
        <v>43164</v>
      </c>
      <c r="L84" s="6" t="s">
        <v>5</v>
      </c>
      <c r="M84" s="12">
        <v>53</v>
      </c>
      <c r="N84" s="15">
        <v>1269</v>
      </c>
      <c r="P84" s="10">
        <v>43195</v>
      </c>
      <c r="Q84" s="6" t="s">
        <v>8</v>
      </c>
      <c r="R84" s="12">
        <v>54</v>
      </c>
      <c r="S84" s="15">
        <v>1383</v>
      </c>
      <c r="U84" s="10">
        <v>43225</v>
      </c>
      <c r="V84" s="6" t="s">
        <v>7</v>
      </c>
      <c r="W84" s="12">
        <v>20</v>
      </c>
      <c r="X84" s="15">
        <v>508.8</v>
      </c>
      <c r="Z84" s="10">
        <v>43256</v>
      </c>
      <c r="AA84" s="6" t="s">
        <v>3</v>
      </c>
      <c r="AB84" s="12">
        <v>61</v>
      </c>
      <c r="AC84" s="15">
        <v>1491</v>
      </c>
      <c r="AE84" s="10">
        <v>43286</v>
      </c>
      <c r="AF84" s="6" t="s">
        <v>8</v>
      </c>
      <c r="AG84" s="12">
        <v>49</v>
      </c>
      <c r="AH84" s="15">
        <v>1213.3</v>
      </c>
      <c r="AJ84" s="10">
        <v>43317</v>
      </c>
      <c r="AK84" s="6" t="s">
        <v>9</v>
      </c>
      <c r="AL84" s="12">
        <v>19</v>
      </c>
      <c r="AM84" s="15">
        <v>494</v>
      </c>
      <c r="AO84" s="10">
        <v>43348</v>
      </c>
      <c r="AP84" s="6" t="s">
        <v>6</v>
      </c>
      <c r="AQ84" s="12">
        <v>56</v>
      </c>
      <c r="AR84" s="15">
        <v>1408.7</v>
      </c>
      <c r="AT84" s="10">
        <v>43378</v>
      </c>
      <c r="AU84" s="6" t="s">
        <v>4</v>
      </c>
      <c r="AV84" s="12">
        <v>54</v>
      </c>
      <c r="AW84" s="15">
        <v>1331.7</v>
      </c>
      <c r="AY84" s="10">
        <v>43409</v>
      </c>
      <c r="AZ84" s="6" t="s">
        <v>5</v>
      </c>
      <c r="BA84" s="12">
        <v>49</v>
      </c>
      <c r="BB84" s="15">
        <v>1173.8</v>
      </c>
      <c r="BD84" s="10">
        <v>43439</v>
      </c>
      <c r="BE84" s="6" t="s">
        <v>6</v>
      </c>
      <c r="BF84" s="12">
        <v>55</v>
      </c>
      <c r="BG84" s="15">
        <v>1406.1</v>
      </c>
    </row>
    <row r="85" spans="1:59" s="13" customFormat="1" x14ac:dyDescent="0.3">
      <c r="A85" s="10">
        <v>43106</v>
      </c>
      <c r="B85" s="6" t="s">
        <v>7</v>
      </c>
      <c r="C85" s="12">
        <v>18</v>
      </c>
      <c r="D85" s="15">
        <v>440</v>
      </c>
      <c r="F85" s="10">
        <v>43137</v>
      </c>
      <c r="G85" s="6" t="s">
        <v>3</v>
      </c>
      <c r="H85" s="12">
        <v>68</v>
      </c>
      <c r="I85" s="15">
        <v>1679.8</v>
      </c>
      <c r="K85" s="10">
        <v>43165</v>
      </c>
      <c r="L85" s="6" t="s">
        <v>3</v>
      </c>
      <c r="M85" s="12">
        <v>68</v>
      </c>
      <c r="N85" s="15">
        <v>1646</v>
      </c>
      <c r="P85" s="10">
        <v>43196</v>
      </c>
      <c r="Q85" s="6" t="s">
        <v>4</v>
      </c>
      <c r="R85" s="12">
        <v>57</v>
      </c>
      <c r="S85" s="15">
        <v>1378.95</v>
      </c>
      <c r="U85" s="10">
        <v>43226</v>
      </c>
      <c r="V85" s="6" t="s">
        <v>9</v>
      </c>
      <c r="W85" s="12">
        <v>10</v>
      </c>
      <c r="X85" s="15">
        <v>263</v>
      </c>
      <c r="Z85" s="10">
        <v>43257</v>
      </c>
      <c r="AA85" s="6" t="s">
        <v>6</v>
      </c>
      <c r="AB85" s="12">
        <v>46</v>
      </c>
      <c r="AC85" s="15">
        <v>1094.7</v>
      </c>
      <c r="AE85" s="10">
        <v>43287</v>
      </c>
      <c r="AF85" s="6" t="s">
        <v>4</v>
      </c>
      <c r="AG85" s="12">
        <v>45</v>
      </c>
      <c r="AH85" s="15">
        <v>1105.9000000000001</v>
      </c>
      <c r="AJ85" s="10">
        <v>43318</v>
      </c>
      <c r="AK85" s="6" t="s">
        <v>5</v>
      </c>
      <c r="AL85" s="12">
        <v>52</v>
      </c>
      <c r="AM85" s="15">
        <v>1270</v>
      </c>
      <c r="AO85" s="10">
        <v>43349</v>
      </c>
      <c r="AP85" s="6" t="s">
        <v>8</v>
      </c>
      <c r="AQ85" s="12">
        <v>63</v>
      </c>
      <c r="AR85" s="15">
        <v>1544.2</v>
      </c>
      <c r="AT85" s="10">
        <v>43379</v>
      </c>
      <c r="AU85" s="6" t="s">
        <v>7</v>
      </c>
      <c r="AV85" s="12">
        <v>12</v>
      </c>
      <c r="AW85" s="15">
        <v>312.8</v>
      </c>
      <c r="AY85" s="10">
        <v>43410</v>
      </c>
      <c r="AZ85" s="6" t="s">
        <v>3</v>
      </c>
      <c r="BA85" s="12">
        <v>52</v>
      </c>
      <c r="BB85" s="15">
        <v>1280.8</v>
      </c>
      <c r="BD85" s="10">
        <v>43440</v>
      </c>
      <c r="BE85" s="6" t="s">
        <v>8</v>
      </c>
      <c r="BF85" s="12">
        <v>75</v>
      </c>
      <c r="BG85" s="15">
        <v>1798.5</v>
      </c>
    </row>
    <row r="86" spans="1:59" s="13" customFormat="1" ht="14.4" thickBot="1" x14ac:dyDescent="0.35">
      <c r="A86" s="10">
        <v>43107</v>
      </c>
      <c r="B86" s="6" t="s">
        <v>9</v>
      </c>
      <c r="C86" s="12">
        <v>10</v>
      </c>
      <c r="D86" s="15">
        <v>251</v>
      </c>
      <c r="F86" s="36">
        <v>43138</v>
      </c>
      <c r="G86" s="6" t="s">
        <v>6</v>
      </c>
      <c r="H86" s="12">
        <v>16</v>
      </c>
      <c r="I86" s="15">
        <v>403</v>
      </c>
      <c r="K86" s="36">
        <v>43166</v>
      </c>
      <c r="L86" s="37" t="s">
        <v>6</v>
      </c>
      <c r="M86" s="39">
        <v>34</v>
      </c>
      <c r="N86" s="15">
        <v>803.5</v>
      </c>
      <c r="P86" s="10">
        <v>43197</v>
      </c>
      <c r="Q86" s="6" t="s">
        <v>7</v>
      </c>
      <c r="R86" s="12">
        <v>13</v>
      </c>
      <c r="S86" s="15">
        <v>335.8</v>
      </c>
      <c r="U86" s="10">
        <v>43227</v>
      </c>
      <c r="V86" s="6" t="s">
        <v>5</v>
      </c>
      <c r="W86" s="12">
        <v>61</v>
      </c>
      <c r="X86" s="15">
        <v>1527.4</v>
      </c>
      <c r="Z86" s="10">
        <v>43258</v>
      </c>
      <c r="AA86" s="6" t="s">
        <v>8</v>
      </c>
      <c r="AB86" s="12">
        <v>66</v>
      </c>
      <c r="AC86" s="15">
        <v>1644.5</v>
      </c>
      <c r="AE86" s="10">
        <v>43288</v>
      </c>
      <c r="AF86" s="6" t="s">
        <v>7</v>
      </c>
      <c r="AG86" s="12">
        <v>20</v>
      </c>
      <c r="AH86" s="15">
        <v>494</v>
      </c>
      <c r="AJ86" s="10">
        <v>43319</v>
      </c>
      <c r="AK86" s="6" t="s">
        <v>3</v>
      </c>
      <c r="AL86" s="12">
        <v>59</v>
      </c>
      <c r="AM86" s="15">
        <v>1454.8</v>
      </c>
      <c r="AO86" s="10">
        <v>43350</v>
      </c>
      <c r="AP86" s="6" t="s">
        <v>4</v>
      </c>
      <c r="AQ86" s="38">
        <v>75</v>
      </c>
      <c r="AR86" s="15">
        <v>1917.6</v>
      </c>
      <c r="AT86" s="10">
        <v>43380</v>
      </c>
      <c r="AU86" s="6" t="s">
        <v>9</v>
      </c>
      <c r="AV86" s="12">
        <v>7</v>
      </c>
      <c r="AW86" s="15">
        <v>172</v>
      </c>
      <c r="AY86" s="10">
        <v>43411</v>
      </c>
      <c r="AZ86" s="6" t="s">
        <v>6</v>
      </c>
      <c r="BA86" s="12">
        <v>69</v>
      </c>
      <c r="BB86" s="15">
        <v>1729.2</v>
      </c>
      <c r="BD86" s="10">
        <v>43441</v>
      </c>
      <c r="BE86" s="6" t="s">
        <v>4</v>
      </c>
      <c r="BF86" s="12">
        <v>56</v>
      </c>
      <c r="BG86" s="15">
        <v>1380.7</v>
      </c>
    </row>
    <row r="87" spans="1:59" s="13" customFormat="1" ht="14.4" thickBot="1" x14ac:dyDescent="0.35">
      <c r="A87" s="10">
        <v>43108</v>
      </c>
      <c r="B87" s="6" t="s">
        <v>5</v>
      </c>
      <c r="C87" s="12">
        <v>64</v>
      </c>
      <c r="D87" s="15">
        <v>1614.9</v>
      </c>
      <c r="F87" s="10">
        <v>43139</v>
      </c>
      <c r="G87" s="6" t="s">
        <v>8</v>
      </c>
      <c r="H87" s="12">
        <v>65</v>
      </c>
      <c r="I87" s="15">
        <v>1649.5</v>
      </c>
      <c r="K87" s="136">
        <v>43167</v>
      </c>
      <c r="L87" s="40" t="s">
        <v>8</v>
      </c>
      <c r="M87" s="12">
        <v>0</v>
      </c>
      <c r="N87" s="15">
        <v>0</v>
      </c>
      <c r="P87" s="10">
        <v>43198</v>
      </c>
      <c r="Q87" s="6" t="s">
        <v>9</v>
      </c>
      <c r="R87" s="12">
        <v>3</v>
      </c>
      <c r="S87" s="15">
        <v>68</v>
      </c>
      <c r="U87" s="10">
        <v>43228</v>
      </c>
      <c r="V87" s="6" t="s">
        <v>3</v>
      </c>
      <c r="W87" s="12">
        <v>62</v>
      </c>
      <c r="X87" s="15">
        <v>1545.2</v>
      </c>
      <c r="Z87" s="10">
        <v>43259</v>
      </c>
      <c r="AA87" s="6" t="s">
        <v>4</v>
      </c>
      <c r="AB87" s="12">
        <v>63</v>
      </c>
      <c r="AC87" s="15">
        <v>1535.7</v>
      </c>
      <c r="AE87" s="10">
        <v>43289</v>
      </c>
      <c r="AF87" s="6" t="s">
        <v>9</v>
      </c>
      <c r="AG87" s="12">
        <v>8</v>
      </c>
      <c r="AH87" s="15">
        <v>214</v>
      </c>
      <c r="AJ87" s="10">
        <v>43320</v>
      </c>
      <c r="AK87" s="6" t="s">
        <v>6</v>
      </c>
      <c r="AL87" s="12">
        <v>56</v>
      </c>
      <c r="AM87" s="15">
        <v>1400.3</v>
      </c>
      <c r="AO87" s="10">
        <v>43351</v>
      </c>
      <c r="AP87" s="6" t="s">
        <v>7</v>
      </c>
      <c r="AQ87" s="12">
        <v>9</v>
      </c>
      <c r="AR87" s="15">
        <v>210</v>
      </c>
      <c r="AT87" s="35">
        <v>43381</v>
      </c>
      <c r="AU87" s="6" t="s">
        <v>5</v>
      </c>
      <c r="AV87" s="12">
        <v>31</v>
      </c>
      <c r="AW87" s="15">
        <v>744.8</v>
      </c>
      <c r="AY87" s="36">
        <v>43412</v>
      </c>
      <c r="AZ87" s="6" t="s">
        <v>8</v>
      </c>
      <c r="BA87" s="41">
        <v>81</v>
      </c>
      <c r="BB87" s="15">
        <v>2050.0500000000002</v>
      </c>
      <c r="BD87" s="10">
        <v>43442</v>
      </c>
      <c r="BE87" s="6" t="s">
        <v>7</v>
      </c>
      <c r="BF87" s="12">
        <v>10</v>
      </c>
      <c r="BG87" s="15">
        <v>249</v>
      </c>
    </row>
    <row r="88" spans="1:59" s="13" customFormat="1" ht="14.4" thickBot="1" x14ac:dyDescent="0.35">
      <c r="A88" s="10">
        <v>43109</v>
      </c>
      <c r="B88" s="6" t="s">
        <v>3</v>
      </c>
      <c r="C88" s="12">
        <v>57</v>
      </c>
      <c r="D88" s="15">
        <v>1399.6</v>
      </c>
      <c r="F88" s="10">
        <v>43140</v>
      </c>
      <c r="G88" s="6" t="s">
        <v>4</v>
      </c>
      <c r="H88" s="12">
        <v>65</v>
      </c>
      <c r="I88" s="15">
        <v>1622.9</v>
      </c>
      <c r="K88" s="10">
        <v>43168</v>
      </c>
      <c r="L88" s="6" t="s">
        <v>4</v>
      </c>
      <c r="M88" s="12">
        <v>54</v>
      </c>
      <c r="N88" s="15">
        <v>1347.3</v>
      </c>
      <c r="P88" s="10">
        <v>43199</v>
      </c>
      <c r="Q88" s="6" t="s">
        <v>5</v>
      </c>
      <c r="R88" s="12">
        <v>62</v>
      </c>
      <c r="S88" s="15">
        <v>1541.5</v>
      </c>
      <c r="U88" s="10">
        <v>43229</v>
      </c>
      <c r="V88" s="6" t="s">
        <v>6</v>
      </c>
      <c r="W88" s="12">
        <v>57</v>
      </c>
      <c r="X88" s="15">
        <v>1416.4</v>
      </c>
      <c r="Z88" s="10">
        <v>43260</v>
      </c>
      <c r="AA88" s="6" t="s">
        <v>7</v>
      </c>
      <c r="AB88" s="12">
        <v>17</v>
      </c>
      <c r="AC88" s="15">
        <v>438.8</v>
      </c>
      <c r="AE88" s="10">
        <v>43290</v>
      </c>
      <c r="AF88" s="6" t="s">
        <v>5</v>
      </c>
      <c r="AG88" s="12">
        <v>45</v>
      </c>
      <c r="AH88" s="15">
        <v>1120.8</v>
      </c>
      <c r="AJ88" s="10">
        <v>43321</v>
      </c>
      <c r="AK88" s="6" t="s">
        <v>8</v>
      </c>
      <c r="AL88" s="12">
        <v>59</v>
      </c>
      <c r="AM88" s="15">
        <v>1482.5</v>
      </c>
      <c r="AO88" s="10">
        <v>43352</v>
      </c>
      <c r="AP88" s="6" t="s">
        <v>9</v>
      </c>
      <c r="AQ88" s="12">
        <v>9</v>
      </c>
      <c r="AR88" s="15">
        <v>233</v>
      </c>
      <c r="AT88" s="10">
        <v>43382</v>
      </c>
      <c r="AU88" s="6" t="s">
        <v>3</v>
      </c>
      <c r="AV88" s="41">
        <v>81</v>
      </c>
      <c r="AW88" s="15">
        <v>2031</v>
      </c>
      <c r="AY88" s="10">
        <v>43413</v>
      </c>
      <c r="AZ88" s="6" t="s">
        <v>4</v>
      </c>
      <c r="BA88" s="12">
        <v>57</v>
      </c>
      <c r="BB88" s="15">
        <v>1422.1</v>
      </c>
      <c r="BD88" s="10">
        <v>43443</v>
      </c>
      <c r="BE88" s="6" t="s">
        <v>9</v>
      </c>
      <c r="BF88" s="12">
        <v>1</v>
      </c>
      <c r="BG88" s="15">
        <v>22</v>
      </c>
    </row>
    <row r="89" spans="1:59" s="13" customFormat="1" x14ac:dyDescent="0.3">
      <c r="A89" s="10">
        <v>43110</v>
      </c>
      <c r="B89" s="6" t="s">
        <v>6</v>
      </c>
      <c r="C89" s="12">
        <v>54</v>
      </c>
      <c r="D89" s="15">
        <v>1330.7</v>
      </c>
      <c r="F89" s="10">
        <v>43141</v>
      </c>
      <c r="G89" s="6" t="s">
        <v>7</v>
      </c>
      <c r="H89" s="12">
        <v>13</v>
      </c>
      <c r="I89" s="15">
        <v>325</v>
      </c>
      <c r="K89" s="10">
        <v>43169</v>
      </c>
      <c r="L89" s="6" t="s">
        <v>7</v>
      </c>
      <c r="M89" s="12">
        <v>6</v>
      </c>
      <c r="N89" s="15">
        <v>139.80000000000001</v>
      </c>
      <c r="P89" s="10">
        <v>43200</v>
      </c>
      <c r="Q89" s="6" t="s">
        <v>3</v>
      </c>
      <c r="R89" s="38">
        <v>72</v>
      </c>
      <c r="S89" s="15">
        <v>1800.65</v>
      </c>
      <c r="U89" s="10">
        <v>43230</v>
      </c>
      <c r="V89" s="6" t="s">
        <v>8</v>
      </c>
      <c r="W89" s="12">
        <v>64</v>
      </c>
      <c r="X89" s="15">
        <v>1620.3</v>
      </c>
      <c r="Z89" s="10">
        <v>43261</v>
      </c>
      <c r="AA89" s="6" t="s">
        <v>9</v>
      </c>
      <c r="AB89" s="12">
        <v>9</v>
      </c>
      <c r="AC89" s="15">
        <v>199.1</v>
      </c>
      <c r="AE89" s="10">
        <v>43291</v>
      </c>
      <c r="AF89" s="6" t="s">
        <v>3</v>
      </c>
      <c r="AG89" s="12">
        <v>68</v>
      </c>
      <c r="AH89" s="15">
        <v>1618.2</v>
      </c>
      <c r="AJ89" s="10">
        <v>43322</v>
      </c>
      <c r="AK89" s="6" t="s">
        <v>4</v>
      </c>
      <c r="AL89" s="12">
        <v>55</v>
      </c>
      <c r="AM89" s="15">
        <v>1379.9</v>
      </c>
      <c r="AO89" s="10">
        <v>43353</v>
      </c>
      <c r="AP89" s="6" t="s">
        <v>5</v>
      </c>
      <c r="AQ89" s="12">
        <v>52</v>
      </c>
      <c r="AR89" s="15">
        <v>1280</v>
      </c>
      <c r="AT89" s="10">
        <v>43383</v>
      </c>
      <c r="AU89" s="6" t="s">
        <v>6</v>
      </c>
      <c r="AV89" s="12">
        <v>51</v>
      </c>
      <c r="AW89" s="15">
        <v>1266.7</v>
      </c>
      <c r="AY89" s="10">
        <v>43414</v>
      </c>
      <c r="AZ89" s="6" t="s">
        <v>7</v>
      </c>
      <c r="BA89" s="12">
        <v>14</v>
      </c>
      <c r="BB89" s="15">
        <v>371</v>
      </c>
      <c r="BD89" s="10">
        <v>43444</v>
      </c>
      <c r="BE89" s="6" t="s">
        <v>5</v>
      </c>
      <c r="BF89" s="12">
        <v>50</v>
      </c>
      <c r="BG89" s="15">
        <v>1220.2</v>
      </c>
    </row>
    <row r="90" spans="1:59" s="13" customFormat="1" x14ac:dyDescent="0.3">
      <c r="A90" s="10">
        <v>43111</v>
      </c>
      <c r="B90" s="6" t="s">
        <v>8</v>
      </c>
      <c r="C90" s="12">
        <v>61</v>
      </c>
      <c r="D90" s="15">
        <v>1572.1</v>
      </c>
      <c r="F90" s="10">
        <v>43142</v>
      </c>
      <c r="G90" s="6" t="s">
        <v>9</v>
      </c>
      <c r="H90" s="12">
        <v>3</v>
      </c>
      <c r="I90" s="15">
        <v>78</v>
      </c>
      <c r="K90" s="10">
        <v>43170</v>
      </c>
      <c r="L90" s="6" t="s">
        <v>9</v>
      </c>
      <c r="M90" s="12">
        <v>4</v>
      </c>
      <c r="N90" s="15">
        <v>106</v>
      </c>
      <c r="P90" s="10">
        <v>43201</v>
      </c>
      <c r="Q90" s="6" t="s">
        <v>6</v>
      </c>
      <c r="R90" s="12">
        <v>47</v>
      </c>
      <c r="S90" s="15">
        <v>1134.5</v>
      </c>
      <c r="U90" s="10">
        <v>43231</v>
      </c>
      <c r="V90" s="6" t="s">
        <v>4</v>
      </c>
      <c r="W90" s="12">
        <v>56</v>
      </c>
      <c r="X90" s="15">
        <v>1427.7</v>
      </c>
      <c r="Z90" s="10">
        <v>43262</v>
      </c>
      <c r="AA90" s="6" t="s">
        <v>5</v>
      </c>
      <c r="AB90" s="12">
        <v>53</v>
      </c>
      <c r="AC90" s="15">
        <v>1303.8</v>
      </c>
      <c r="AE90" s="10">
        <v>43292</v>
      </c>
      <c r="AF90" s="6" t="s">
        <v>6</v>
      </c>
      <c r="AG90" s="12">
        <v>56</v>
      </c>
      <c r="AH90" s="15">
        <v>1408.5</v>
      </c>
      <c r="AJ90" s="10">
        <v>43323</v>
      </c>
      <c r="AK90" s="6" t="s">
        <v>7</v>
      </c>
      <c r="AL90" s="12">
        <v>13</v>
      </c>
      <c r="AM90" s="15">
        <v>337.8</v>
      </c>
      <c r="AO90" s="10">
        <v>43354</v>
      </c>
      <c r="AP90" s="6" t="s">
        <v>3</v>
      </c>
      <c r="AQ90" s="38">
        <v>74</v>
      </c>
      <c r="AR90" s="15">
        <v>1805.25</v>
      </c>
      <c r="AT90" s="10">
        <v>43384</v>
      </c>
      <c r="AU90" s="6" t="s">
        <v>8</v>
      </c>
      <c r="AV90" s="12">
        <v>62</v>
      </c>
      <c r="AW90" s="15">
        <v>1485.5</v>
      </c>
      <c r="AY90" s="10">
        <v>43415</v>
      </c>
      <c r="AZ90" s="6" t="s">
        <v>9</v>
      </c>
      <c r="BA90" s="12">
        <v>7</v>
      </c>
      <c r="BB90" s="15">
        <v>178</v>
      </c>
      <c r="BD90" s="10">
        <v>43445</v>
      </c>
      <c r="BE90" s="6" t="s">
        <v>3</v>
      </c>
      <c r="BF90" s="12">
        <v>71</v>
      </c>
      <c r="BG90" s="15">
        <v>1727.4</v>
      </c>
    </row>
    <row r="91" spans="1:59" s="13" customFormat="1" x14ac:dyDescent="0.3">
      <c r="A91" s="10">
        <v>43112</v>
      </c>
      <c r="B91" s="6" t="s">
        <v>4</v>
      </c>
      <c r="C91" s="12">
        <v>48</v>
      </c>
      <c r="D91" s="15">
        <v>1164.7</v>
      </c>
      <c r="F91" s="10">
        <v>43143</v>
      </c>
      <c r="G91" s="6" t="s">
        <v>5</v>
      </c>
      <c r="H91" s="12">
        <v>63</v>
      </c>
      <c r="I91" s="15">
        <v>1543.9</v>
      </c>
      <c r="K91" s="10">
        <v>43171</v>
      </c>
      <c r="L91" s="6" t="s">
        <v>5</v>
      </c>
      <c r="M91" s="38">
        <v>77</v>
      </c>
      <c r="N91" s="15">
        <v>1919.85</v>
      </c>
      <c r="P91" s="10">
        <v>43202</v>
      </c>
      <c r="Q91" s="6" t="s">
        <v>8</v>
      </c>
      <c r="R91" s="12">
        <v>68</v>
      </c>
      <c r="S91" s="15">
        <v>1735.4</v>
      </c>
      <c r="U91" s="10">
        <v>43232</v>
      </c>
      <c r="V91" s="6" t="s">
        <v>7</v>
      </c>
      <c r="W91" s="12">
        <v>14</v>
      </c>
      <c r="X91" s="15">
        <v>360</v>
      </c>
      <c r="Z91" s="10">
        <v>43263</v>
      </c>
      <c r="AA91" s="6" t="s">
        <v>3</v>
      </c>
      <c r="AB91" s="12">
        <v>69</v>
      </c>
      <c r="AC91" s="15">
        <v>1664</v>
      </c>
      <c r="AE91" s="10">
        <v>43293</v>
      </c>
      <c r="AF91" s="6" t="s">
        <v>8</v>
      </c>
      <c r="AG91" s="12">
        <v>60</v>
      </c>
      <c r="AH91" s="15">
        <v>1512.3</v>
      </c>
      <c r="AJ91" s="10">
        <v>43324</v>
      </c>
      <c r="AK91" s="6" t="s">
        <v>9</v>
      </c>
      <c r="AL91" s="12">
        <v>10</v>
      </c>
      <c r="AM91" s="15">
        <v>252</v>
      </c>
      <c r="AO91" s="10">
        <v>43355</v>
      </c>
      <c r="AP91" s="6" t="s">
        <v>6</v>
      </c>
      <c r="AQ91" s="12">
        <v>48</v>
      </c>
      <c r="AR91" s="15">
        <v>1207.3</v>
      </c>
      <c r="AT91" s="10">
        <v>43385</v>
      </c>
      <c r="AU91" s="6" t="s">
        <v>4</v>
      </c>
      <c r="AV91" s="12">
        <v>68</v>
      </c>
      <c r="AW91" s="15">
        <v>1715.7</v>
      </c>
      <c r="AY91" s="35">
        <v>43416</v>
      </c>
      <c r="AZ91" s="6" t="s">
        <v>5</v>
      </c>
      <c r="BA91" s="12">
        <v>40</v>
      </c>
      <c r="BB91" s="15">
        <v>959.8</v>
      </c>
      <c r="BD91" s="10">
        <v>43446</v>
      </c>
      <c r="BE91" s="6" t="s">
        <v>6</v>
      </c>
      <c r="BF91" s="12">
        <v>70</v>
      </c>
      <c r="BG91" s="15">
        <v>1710.5</v>
      </c>
    </row>
    <row r="92" spans="1:59" s="13" customFormat="1" x14ac:dyDescent="0.3">
      <c r="A92" s="10">
        <v>43113</v>
      </c>
      <c r="B92" s="6" t="s">
        <v>7</v>
      </c>
      <c r="C92" s="12">
        <v>9</v>
      </c>
      <c r="D92" s="15">
        <v>211.15</v>
      </c>
      <c r="F92" s="10">
        <v>43144</v>
      </c>
      <c r="G92" s="6" t="s">
        <v>3</v>
      </c>
      <c r="H92" s="38">
        <v>75</v>
      </c>
      <c r="I92" s="15">
        <v>1926.2</v>
      </c>
      <c r="K92" s="136">
        <v>43172</v>
      </c>
      <c r="L92" s="40" t="s">
        <v>3</v>
      </c>
      <c r="M92" s="12">
        <v>0</v>
      </c>
      <c r="N92" s="15">
        <v>0</v>
      </c>
      <c r="P92" s="10">
        <v>43203</v>
      </c>
      <c r="Q92" s="6" t="s">
        <v>4</v>
      </c>
      <c r="R92" s="12">
        <v>57</v>
      </c>
      <c r="S92" s="15">
        <v>1388.3</v>
      </c>
      <c r="U92" s="10">
        <v>43233</v>
      </c>
      <c r="V92" s="6" t="s">
        <v>9</v>
      </c>
      <c r="W92" s="12">
        <v>7</v>
      </c>
      <c r="X92" s="15">
        <v>187</v>
      </c>
      <c r="Z92" s="10">
        <v>43264</v>
      </c>
      <c r="AA92" s="6" t="s">
        <v>6</v>
      </c>
      <c r="AB92" s="12">
        <v>60</v>
      </c>
      <c r="AC92" s="15">
        <v>1472.3</v>
      </c>
      <c r="AE92" s="10">
        <v>43294</v>
      </c>
      <c r="AF92" s="6" t="s">
        <v>4</v>
      </c>
      <c r="AG92" s="12">
        <v>48</v>
      </c>
      <c r="AH92" s="15">
        <v>1186.9000000000001</v>
      </c>
      <c r="AJ92" s="10">
        <v>43325</v>
      </c>
      <c r="AK92" s="6" t="s">
        <v>5</v>
      </c>
      <c r="AL92" s="12">
        <v>57</v>
      </c>
      <c r="AM92" s="15">
        <v>1432</v>
      </c>
      <c r="AO92" s="10">
        <v>43356</v>
      </c>
      <c r="AP92" s="6" t="s">
        <v>8</v>
      </c>
      <c r="AQ92" s="38">
        <v>71</v>
      </c>
      <c r="AR92" s="15">
        <v>1800.7</v>
      </c>
      <c r="AT92" s="10">
        <v>43386</v>
      </c>
      <c r="AU92" s="6" t="s">
        <v>7</v>
      </c>
      <c r="AV92" s="12">
        <v>13</v>
      </c>
      <c r="AW92" s="15">
        <v>337.8</v>
      </c>
      <c r="AY92" s="10">
        <v>43417</v>
      </c>
      <c r="AZ92" s="6" t="s">
        <v>3</v>
      </c>
      <c r="BA92" s="12">
        <v>66</v>
      </c>
      <c r="BB92" s="15">
        <v>1636.25</v>
      </c>
      <c r="BD92" s="10">
        <v>43447</v>
      </c>
      <c r="BE92" s="6" t="s">
        <v>8</v>
      </c>
      <c r="BF92" s="12">
        <v>73</v>
      </c>
      <c r="BG92" s="15">
        <v>1779.5</v>
      </c>
    </row>
    <row r="93" spans="1:59" s="13" customFormat="1" x14ac:dyDescent="0.3">
      <c r="A93" s="10">
        <v>43114</v>
      </c>
      <c r="B93" s="6" t="s">
        <v>9</v>
      </c>
      <c r="C93" s="12">
        <v>7</v>
      </c>
      <c r="D93" s="15">
        <v>188</v>
      </c>
      <c r="F93" s="10">
        <v>43145</v>
      </c>
      <c r="G93" s="6" t="s">
        <v>6</v>
      </c>
      <c r="H93" s="12">
        <v>60</v>
      </c>
      <c r="I93" s="15">
        <v>1494.7</v>
      </c>
      <c r="K93" s="36">
        <v>43173</v>
      </c>
      <c r="L93" s="37" t="s">
        <v>6</v>
      </c>
      <c r="M93" s="39">
        <v>40</v>
      </c>
      <c r="N93" s="15">
        <v>1002.3</v>
      </c>
      <c r="P93" s="10">
        <v>43204</v>
      </c>
      <c r="Q93" s="6" t="s">
        <v>7</v>
      </c>
      <c r="R93" s="12">
        <v>10</v>
      </c>
      <c r="S93" s="15">
        <v>243.3</v>
      </c>
      <c r="U93" s="10">
        <v>43234</v>
      </c>
      <c r="V93" s="6" t="s">
        <v>5</v>
      </c>
      <c r="W93" s="12">
        <v>51</v>
      </c>
      <c r="X93" s="15">
        <v>1240</v>
      </c>
      <c r="Z93" s="10">
        <v>43265</v>
      </c>
      <c r="AA93" s="6" t="s">
        <v>8</v>
      </c>
      <c r="AB93" s="12">
        <v>60</v>
      </c>
      <c r="AC93" s="15">
        <v>1486.8</v>
      </c>
      <c r="AE93" s="10">
        <v>43295</v>
      </c>
      <c r="AF93" s="6" t="s">
        <v>7</v>
      </c>
      <c r="AG93" s="12">
        <v>18</v>
      </c>
      <c r="AH93" s="15">
        <v>462.8</v>
      </c>
      <c r="AJ93" s="10">
        <v>43326</v>
      </c>
      <c r="AK93" s="6" t="s">
        <v>3</v>
      </c>
      <c r="AL93" s="12">
        <v>64</v>
      </c>
      <c r="AM93" s="15">
        <v>1599.8</v>
      </c>
      <c r="AO93" s="10">
        <v>43357</v>
      </c>
      <c r="AP93" s="6" t="s">
        <v>4</v>
      </c>
      <c r="AQ93" s="12">
        <v>64</v>
      </c>
      <c r="AR93" s="15">
        <v>1580.6</v>
      </c>
      <c r="AT93" s="10">
        <v>43387</v>
      </c>
      <c r="AU93" s="6" t="s">
        <v>9</v>
      </c>
      <c r="AV93" s="12">
        <v>5</v>
      </c>
      <c r="AW93" s="15">
        <v>126</v>
      </c>
      <c r="AY93" s="10">
        <v>43418</v>
      </c>
      <c r="AZ93" s="6" t="s">
        <v>6</v>
      </c>
      <c r="BA93" s="12">
        <v>68</v>
      </c>
      <c r="BB93" s="15">
        <v>1658.85</v>
      </c>
      <c r="BD93" s="10">
        <v>43448</v>
      </c>
      <c r="BE93" s="6" t="s">
        <v>4</v>
      </c>
      <c r="BF93" s="12">
        <v>64</v>
      </c>
      <c r="BG93" s="15">
        <v>1586.4</v>
      </c>
    </row>
    <row r="94" spans="1:59" s="13" customFormat="1" x14ac:dyDescent="0.3">
      <c r="A94" s="10">
        <v>43115</v>
      </c>
      <c r="B94" s="6" t="s">
        <v>5</v>
      </c>
      <c r="C94" s="12">
        <v>39</v>
      </c>
      <c r="D94" s="15">
        <v>961.5</v>
      </c>
      <c r="F94" s="10">
        <v>43146</v>
      </c>
      <c r="G94" s="6" t="s">
        <v>8</v>
      </c>
      <c r="H94" s="12">
        <v>59</v>
      </c>
      <c r="I94" s="15">
        <v>1499.8</v>
      </c>
      <c r="K94" s="10">
        <v>43174</v>
      </c>
      <c r="L94" s="6" t="s">
        <v>8</v>
      </c>
      <c r="M94" s="12">
        <v>68</v>
      </c>
      <c r="N94" s="15">
        <v>1637.8</v>
      </c>
      <c r="P94" s="10">
        <v>43205</v>
      </c>
      <c r="Q94" s="6" t="s">
        <v>9</v>
      </c>
      <c r="R94" s="12">
        <v>5</v>
      </c>
      <c r="S94" s="15">
        <v>116</v>
      </c>
      <c r="U94" s="10">
        <v>43235</v>
      </c>
      <c r="V94" s="6" t="s">
        <v>3</v>
      </c>
      <c r="W94" s="12">
        <v>69</v>
      </c>
      <c r="X94" s="15">
        <v>1698.2</v>
      </c>
      <c r="Z94" s="10">
        <v>43266</v>
      </c>
      <c r="AA94" s="6" t="s">
        <v>4</v>
      </c>
      <c r="AB94" s="12">
        <v>47</v>
      </c>
      <c r="AC94" s="15">
        <v>1120.3</v>
      </c>
      <c r="AE94" s="10">
        <v>43296</v>
      </c>
      <c r="AF94" s="6" t="s">
        <v>9</v>
      </c>
      <c r="AG94" s="12">
        <v>12</v>
      </c>
      <c r="AH94" s="15">
        <v>324</v>
      </c>
      <c r="AJ94" s="10">
        <v>43327</v>
      </c>
      <c r="AK94" s="6" t="s">
        <v>6</v>
      </c>
      <c r="AL94" s="12">
        <v>51</v>
      </c>
      <c r="AM94" s="15">
        <v>1290.3</v>
      </c>
      <c r="AO94" s="10">
        <v>43358</v>
      </c>
      <c r="AP94" s="6" t="s">
        <v>7</v>
      </c>
      <c r="AQ94" s="12">
        <v>10</v>
      </c>
      <c r="AR94" s="15">
        <v>263</v>
      </c>
      <c r="AT94" s="10">
        <v>43388</v>
      </c>
      <c r="AU94" s="6" t="s">
        <v>5</v>
      </c>
      <c r="AV94" s="12">
        <v>47</v>
      </c>
      <c r="AW94" s="15">
        <v>1141.8</v>
      </c>
      <c r="AY94" s="10">
        <v>43419</v>
      </c>
      <c r="AZ94" s="6" t="s">
        <v>8</v>
      </c>
      <c r="BA94" s="12">
        <v>50</v>
      </c>
      <c r="BB94" s="15">
        <v>1202.8</v>
      </c>
      <c r="BD94" s="10">
        <v>43449</v>
      </c>
      <c r="BE94" s="6" t="s">
        <v>7</v>
      </c>
      <c r="BF94" s="12">
        <v>14</v>
      </c>
      <c r="BG94" s="15">
        <v>367</v>
      </c>
    </row>
    <row r="95" spans="1:59" s="13" customFormat="1" x14ac:dyDescent="0.3">
      <c r="A95" s="35">
        <v>43116</v>
      </c>
      <c r="B95" s="6" t="s">
        <v>3</v>
      </c>
      <c r="C95" s="12">
        <v>56</v>
      </c>
      <c r="D95" s="15">
        <v>1387.2</v>
      </c>
      <c r="F95" s="10">
        <v>43147</v>
      </c>
      <c r="G95" s="6" t="s">
        <v>4</v>
      </c>
      <c r="H95" s="12">
        <v>57</v>
      </c>
      <c r="I95" s="15">
        <v>1434</v>
      </c>
      <c r="K95" s="10">
        <v>43175</v>
      </c>
      <c r="L95" s="6" t="s">
        <v>4</v>
      </c>
      <c r="M95" s="12">
        <v>52</v>
      </c>
      <c r="N95" s="15">
        <v>1313.3</v>
      </c>
      <c r="P95" s="10">
        <v>43206</v>
      </c>
      <c r="Q95" s="6" t="s">
        <v>5</v>
      </c>
      <c r="R95" s="12">
        <v>58</v>
      </c>
      <c r="S95" s="15">
        <v>1457.8</v>
      </c>
      <c r="U95" s="10">
        <v>43236</v>
      </c>
      <c r="V95" s="6" t="s">
        <v>6</v>
      </c>
      <c r="W95" s="12">
        <v>53</v>
      </c>
      <c r="X95" s="15">
        <v>1329.3</v>
      </c>
      <c r="Z95" s="10">
        <v>43267</v>
      </c>
      <c r="AA95" s="6" t="s">
        <v>7</v>
      </c>
      <c r="AB95" s="12">
        <v>18</v>
      </c>
      <c r="AC95" s="15">
        <v>434.2</v>
      </c>
      <c r="AE95" s="10">
        <v>43297</v>
      </c>
      <c r="AF95" s="6" t="s">
        <v>5</v>
      </c>
      <c r="AG95" s="12">
        <v>62</v>
      </c>
      <c r="AH95" s="15">
        <v>1492</v>
      </c>
      <c r="AJ95" s="10">
        <v>43328</v>
      </c>
      <c r="AK95" s="6" t="s">
        <v>8</v>
      </c>
      <c r="AL95" s="38">
        <v>73</v>
      </c>
      <c r="AM95" s="15">
        <v>1842.4</v>
      </c>
      <c r="AO95" s="10">
        <v>43359</v>
      </c>
      <c r="AP95" s="6" t="s">
        <v>9</v>
      </c>
      <c r="AQ95" s="12">
        <v>18</v>
      </c>
      <c r="AR95" s="15">
        <v>463.2</v>
      </c>
      <c r="AT95" s="10">
        <v>43389</v>
      </c>
      <c r="AU95" s="6" t="s">
        <v>3</v>
      </c>
      <c r="AV95" s="12">
        <v>74</v>
      </c>
      <c r="AW95" s="15">
        <v>1832.2</v>
      </c>
      <c r="AY95" s="10">
        <v>43420</v>
      </c>
      <c r="AZ95" s="6" t="s">
        <v>4</v>
      </c>
      <c r="BA95" s="12">
        <v>36</v>
      </c>
      <c r="BB95" s="15">
        <v>835.2</v>
      </c>
      <c r="BD95" s="10">
        <v>43450</v>
      </c>
      <c r="BE95" s="6" t="s">
        <v>9</v>
      </c>
      <c r="BF95" s="12">
        <v>5</v>
      </c>
      <c r="BG95" s="15">
        <v>134</v>
      </c>
    </row>
    <row r="96" spans="1:59" s="13" customFormat="1" x14ac:dyDescent="0.3">
      <c r="A96" s="10">
        <v>43117</v>
      </c>
      <c r="B96" s="6" t="s">
        <v>6</v>
      </c>
      <c r="C96" s="12">
        <v>10</v>
      </c>
      <c r="D96" s="15">
        <v>241.5</v>
      </c>
      <c r="F96" s="10">
        <v>43148</v>
      </c>
      <c r="G96" s="6" t="s">
        <v>7</v>
      </c>
      <c r="H96" s="12">
        <v>9</v>
      </c>
      <c r="I96" s="15">
        <v>232.2</v>
      </c>
      <c r="K96" s="10">
        <v>43176</v>
      </c>
      <c r="L96" s="6" t="s">
        <v>7</v>
      </c>
      <c r="M96" s="12">
        <v>17</v>
      </c>
      <c r="N96" s="15">
        <v>409.5</v>
      </c>
      <c r="P96" s="10">
        <v>43207</v>
      </c>
      <c r="Q96" s="6" t="s">
        <v>3</v>
      </c>
      <c r="R96" s="12">
        <v>69</v>
      </c>
      <c r="S96" s="15">
        <v>1674</v>
      </c>
      <c r="U96" s="10">
        <v>43237</v>
      </c>
      <c r="V96" s="6" t="s">
        <v>8</v>
      </c>
      <c r="W96" s="12">
        <v>63</v>
      </c>
      <c r="X96" s="15">
        <v>1576.5</v>
      </c>
      <c r="Z96" s="10">
        <v>43268</v>
      </c>
      <c r="AA96" s="6" t="s">
        <v>9</v>
      </c>
      <c r="AB96" s="12">
        <v>8</v>
      </c>
      <c r="AC96" s="15">
        <v>198</v>
      </c>
      <c r="AE96" s="10">
        <v>43298</v>
      </c>
      <c r="AF96" s="6" t="s">
        <v>3</v>
      </c>
      <c r="AG96" s="12">
        <v>49</v>
      </c>
      <c r="AH96" s="15">
        <v>1247.8</v>
      </c>
      <c r="AJ96" s="10">
        <v>43329</v>
      </c>
      <c r="AK96" s="6" t="s">
        <v>4</v>
      </c>
      <c r="AL96" s="12">
        <v>55</v>
      </c>
      <c r="AM96" s="15">
        <v>1390.3</v>
      </c>
      <c r="AO96" s="10">
        <v>43360</v>
      </c>
      <c r="AP96" s="6" t="s">
        <v>5</v>
      </c>
      <c r="AQ96" s="12">
        <v>53</v>
      </c>
      <c r="AR96" s="15">
        <v>1288</v>
      </c>
      <c r="AT96" s="10">
        <v>43390</v>
      </c>
      <c r="AU96" s="6" t="s">
        <v>6</v>
      </c>
      <c r="AV96" s="12">
        <v>64</v>
      </c>
      <c r="AW96" s="15">
        <v>1556.5</v>
      </c>
      <c r="AY96" s="10">
        <v>43421</v>
      </c>
      <c r="AZ96" s="6" t="s">
        <v>7</v>
      </c>
      <c r="BA96" s="12">
        <v>9</v>
      </c>
      <c r="BB96" s="15">
        <v>224.8</v>
      </c>
      <c r="BD96" s="10">
        <v>43451</v>
      </c>
      <c r="BE96" s="6" t="s">
        <v>5</v>
      </c>
      <c r="BF96" s="12">
        <v>49</v>
      </c>
      <c r="BG96" s="15">
        <v>1136</v>
      </c>
    </row>
    <row r="97" spans="1:59" s="13" customFormat="1" x14ac:dyDescent="0.3">
      <c r="A97" s="10">
        <v>43118</v>
      </c>
      <c r="B97" s="6" t="s">
        <v>8</v>
      </c>
      <c r="C97" s="12">
        <v>80</v>
      </c>
      <c r="D97" s="15">
        <v>2018.1</v>
      </c>
      <c r="F97" s="10">
        <v>43149</v>
      </c>
      <c r="G97" s="6" t="s">
        <v>9</v>
      </c>
      <c r="H97" s="12">
        <v>11</v>
      </c>
      <c r="I97" s="15">
        <v>269</v>
      </c>
      <c r="K97" s="10">
        <v>43177</v>
      </c>
      <c r="L97" s="6" t="s">
        <v>9</v>
      </c>
      <c r="M97" s="12">
        <v>7</v>
      </c>
      <c r="N97" s="15">
        <v>188</v>
      </c>
      <c r="P97" s="10">
        <v>43208</v>
      </c>
      <c r="Q97" s="6" t="s">
        <v>6</v>
      </c>
      <c r="R97" s="12">
        <v>50</v>
      </c>
      <c r="S97" s="15">
        <v>1249.5</v>
      </c>
      <c r="U97" s="10">
        <v>43238</v>
      </c>
      <c r="V97" s="6" t="s">
        <v>4</v>
      </c>
      <c r="W97" s="12">
        <v>55</v>
      </c>
      <c r="X97" s="15">
        <v>1345.5</v>
      </c>
      <c r="Z97" s="10">
        <v>43269</v>
      </c>
      <c r="AA97" s="6" t="s">
        <v>5</v>
      </c>
      <c r="AB97" s="12">
        <v>50</v>
      </c>
      <c r="AC97" s="15">
        <v>1247.4000000000001</v>
      </c>
      <c r="AE97" s="10">
        <v>43299</v>
      </c>
      <c r="AF97" s="6" t="s">
        <v>6</v>
      </c>
      <c r="AG97" s="12">
        <v>55</v>
      </c>
      <c r="AH97" s="15">
        <v>1382.9</v>
      </c>
      <c r="AJ97" s="10">
        <v>43330</v>
      </c>
      <c r="AK97" s="6" t="s">
        <v>7</v>
      </c>
      <c r="AL97" s="12">
        <v>25</v>
      </c>
      <c r="AM97" s="15">
        <v>654.79999999999995</v>
      </c>
      <c r="AO97" s="10">
        <v>43361</v>
      </c>
      <c r="AP97" s="6" t="s">
        <v>3</v>
      </c>
      <c r="AQ97" s="12">
        <v>58</v>
      </c>
      <c r="AR97" s="15">
        <v>1477.8</v>
      </c>
      <c r="AT97" s="10">
        <v>43391</v>
      </c>
      <c r="AU97" s="6" t="s">
        <v>8</v>
      </c>
      <c r="AV97" s="12">
        <v>78</v>
      </c>
      <c r="AW97" s="15">
        <v>1958.5</v>
      </c>
      <c r="AY97" s="10">
        <v>43422</v>
      </c>
      <c r="AZ97" s="6" t="s">
        <v>9</v>
      </c>
      <c r="BA97" s="12">
        <v>4</v>
      </c>
      <c r="BB97" s="15">
        <v>106</v>
      </c>
      <c r="BD97" s="10">
        <v>43452</v>
      </c>
      <c r="BE97" s="6" t="s">
        <v>3</v>
      </c>
      <c r="BF97" s="12">
        <v>73</v>
      </c>
      <c r="BG97" s="15">
        <v>1800.4</v>
      </c>
    </row>
    <row r="98" spans="1:59" s="13" customFormat="1" x14ac:dyDescent="0.3">
      <c r="A98" s="10">
        <v>43119</v>
      </c>
      <c r="B98" s="6" t="s">
        <v>4</v>
      </c>
      <c r="C98" s="12">
        <v>63</v>
      </c>
      <c r="D98" s="15">
        <v>1583.3</v>
      </c>
      <c r="F98" s="35">
        <v>43150</v>
      </c>
      <c r="G98" s="6" t="s">
        <v>5</v>
      </c>
      <c r="H98" s="12">
        <v>50</v>
      </c>
      <c r="I98" s="15">
        <v>1259.5</v>
      </c>
      <c r="K98" s="10">
        <v>43178</v>
      </c>
      <c r="L98" s="6" t="s">
        <v>5</v>
      </c>
      <c r="M98" s="12">
        <v>62</v>
      </c>
      <c r="N98" s="15">
        <v>1534.5</v>
      </c>
      <c r="P98" s="10">
        <v>43209</v>
      </c>
      <c r="Q98" s="6" t="s">
        <v>8</v>
      </c>
      <c r="R98" s="12">
        <v>55</v>
      </c>
      <c r="S98" s="15">
        <v>1377.3</v>
      </c>
      <c r="U98" s="10">
        <v>43239</v>
      </c>
      <c r="V98" s="6" t="s">
        <v>7</v>
      </c>
      <c r="W98" s="12">
        <v>9</v>
      </c>
      <c r="X98" s="15">
        <v>223</v>
      </c>
      <c r="Z98" s="10">
        <v>43270</v>
      </c>
      <c r="AA98" s="6" t="s">
        <v>3</v>
      </c>
      <c r="AB98" s="12">
        <v>68</v>
      </c>
      <c r="AC98" s="15">
        <v>1697</v>
      </c>
      <c r="AE98" s="10">
        <v>43300</v>
      </c>
      <c r="AF98" s="6" t="s">
        <v>8</v>
      </c>
      <c r="AG98" s="12">
        <v>58</v>
      </c>
      <c r="AH98" s="15">
        <v>1416.2</v>
      </c>
      <c r="AJ98" s="10">
        <v>43331</v>
      </c>
      <c r="AK98" s="6" t="s">
        <v>9</v>
      </c>
      <c r="AL98" s="12">
        <v>10</v>
      </c>
      <c r="AM98" s="15">
        <v>270</v>
      </c>
      <c r="AO98" s="10">
        <v>43362</v>
      </c>
      <c r="AP98" s="6" t="s">
        <v>6</v>
      </c>
      <c r="AQ98" s="38">
        <v>71</v>
      </c>
      <c r="AR98" s="15">
        <v>1762.7</v>
      </c>
      <c r="AT98" s="10">
        <v>43392</v>
      </c>
      <c r="AU98" s="6" t="s">
        <v>4</v>
      </c>
      <c r="AV98" s="12">
        <v>60</v>
      </c>
      <c r="AW98" s="15">
        <v>1497.9</v>
      </c>
      <c r="AY98" s="10">
        <v>43423</v>
      </c>
      <c r="AZ98" s="6" t="s">
        <v>5</v>
      </c>
      <c r="BA98" s="12">
        <v>53</v>
      </c>
      <c r="BB98" s="15">
        <v>1289.8</v>
      </c>
      <c r="BD98" s="10">
        <v>43453</v>
      </c>
      <c r="BE98" s="6" t="s">
        <v>6</v>
      </c>
      <c r="BF98" s="12">
        <v>44</v>
      </c>
      <c r="BG98" s="15">
        <v>1068</v>
      </c>
    </row>
    <row r="99" spans="1:59" s="13" customFormat="1" x14ac:dyDescent="0.3">
      <c r="A99" s="10">
        <v>43120</v>
      </c>
      <c r="B99" s="6" t="s">
        <v>7</v>
      </c>
      <c r="C99" s="12">
        <v>16</v>
      </c>
      <c r="D99" s="15">
        <v>423.8</v>
      </c>
      <c r="F99" s="10">
        <v>43151</v>
      </c>
      <c r="G99" s="6" t="s">
        <v>3</v>
      </c>
      <c r="H99" s="12">
        <v>65</v>
      </c>
      <c r="I99" s="15">
        <v>1602.2</v>
      </c>
      <c r="K99" s="10">
        <v>43179</v>
      </c>
      <c r="L99" s="6" t="s">
        <v>3</v>
      </c>
      <c r="M99" s="12">
        <v>73</v>
      </c>
      <c r="N99" s="15">
        <v>1823</v>
      </c>
      <c r="P99" s="10">
        <v>43210</v>
      </c>
      <c r="Q99" s="6" t="s">
        <v>4</v>
      </c>
      <c r="R99" s="12">
        <v>49</v>
      </c>
      <c r="S99" s="15">
        <v>1215.5</v>
      </c>
      <c r="U99" s="10">
        <v>43240</v>
      </c>
      <c r="V99" s="6" t="s">
        <v>9</v>
      </c>
      <c r="W99" s="12">
        <v>8</v>
      </c>
      <c r="X99" s="15">
        <v>196</v>
      </c>
      <c r="Z99" s="10">
        <v>43271</v>
      </c>
      <c r="AA99" s="6" t="s">
        <v>6</v>
      </c>
      <c r="AB99" s="12">
        <v>53</v>
      </c>
      <c r="AC99" s="15">
        <v>1334.4</v>
      </c>
      <c r="AE99" s="10">
        <v>43301</v>
      </c>
      <c r="AF99" s="6" t="s">
        <v>4</v>
      </c>
      <c r="AG99" s="12">
        <v>58</v>
      </c>
      <c r="AH99" s="15">
        <v>1460.7</v>
      </c>
      <c r="AJ99" s="10">
        <v>43332</v>
      </c>
      <c r="AK99" s="6" t="s">
        <v>5</v>
      </c>
      <c r="AL99" s="12">
        <v>58</v>
      </c>
      <c r="AM99" s="15">
        <v>1450.8</v>
      </c>
      <c r="AO99" s="10">
        <v>43363</v>
      </c>
      <c r="AP99" s="6" t="s">
        <v>8</v>
      </c>
      <c r="AQ99" s="12">
        <v>62</v>
      </c>
      <c r="AR99" s="15">
        <v>1519</v>
      </c>
      <c r="AT99" s="10">
        <v>43393</v>
      </c>
      <c r="AU99" s="6" t="s">
        <v>7</v>
      </c>
      <c r="AV99" s="12">
        <v>16</v>
      </c>
      <c r="AW99" s="15">
        <v>381</v>
      </c>
      <c r="AY99" s="10">
        <v>43424</v>
      </c>
      <c r="AZ99" s="6" t="s">
        <v>3</v>
      </c>
      <c r="BA99" s="12">
        <v>43</v>
      </c>
      <c r="BB99" s="15">
        <v>1030.8</v>
      </c>
      <c r="BD99" s="10">
        <v>43454</v>
      </c>
      <c r="BE99" s="6" t="s">
        <v>8</v>
      </c>
      <c r="BF99" s="12">
        <v>76</v>
      </c>
      <c r="BG99" s="15">
        <v>1844.4</v>
      </c>
    </row>
    <row r="100" spans="1:59" s="13" customFormat="1" x14ac:dyDescent="0.3">
      <c r="A100" s="10">
        <v>43121</v>
      </c>
      <c r="B100" s="6" t="s">
        <v>9</v>
      </c>
      <c r="C100" s="12">
        <v>3</v>
      </c>
      <c r="D100" s="15">
        <v>67.099999999999994</v>
      </c>
      <c r="F100" s="10">
        <v>43152</v>
      </c>
      <c r="G100" s="6" t="s">
        <v>6</v>
      </c>
      <c r="H100" s="12">
        <v>49</v>
      </c>
      <c r="I100" s="15">
        <v>1227</v>
      </c>
      <c r="K100" s="10">
        <v>43180</v>
      </c>
      <c r="L100" s="6" t="s">
        <v>6</v>
      </c>
      <c r="M100" s="12">
        <v>48</v>
      </c>
      <c r="N100" s="15">
        <v>1156</v>
      </c>
      <c r="P100" s="10">
        <v>43211</v>
      </c>
      <c r="Q100" s="6" t="s">
        <v>7</v>
      </c>
      <c r="R100" s="12">
        <v>9</v>
      </c>
      <c r="S100" s="15">
        <v>212.1</v>
      </c>
      <c r="U100" s="10">
        <v>43241</v>
      </c>
      <c r="V100" s="6" t="s">
        <v>5</v>
      </c>
      <c r="W100" s="12">
        <v>55</v>
      </c>
      <c r="X100" s="15">
        <v>1349.2</v>
      </c>
      <c r="Z100" s="10">
        <v>43272</v>
      </c>
      <c r="AA100" s="6" t="s">
        <v>8</v>
      </c>
      <c r="AB100" s="12">
        <v>62</v>
      </c>
      <c r="AC100" s="15">
        <v>1539.5</v>
      </c>
      <c r="AE100" s="10">
        <v>43302</v>
      </c>
      <c r="AF100" s="6" t="s">
        <v>7</v>
      </c>
      <c r="AG100" s="12">
        <v>21</v>
      </c>
      <c r="AH100" s="15">
        <v>544.79999999999995</v>
      </c>
      <c r="AJ100" s="10">
        <v>43333</v>
      </c>
      <c r="AK100" s="6" t="s">
        <v>3</v>
      </c>
      <c r="AL100" s="12">
        <v>55</v>
      </c>
      <c r="AM100" s="15">
        <v>1388.8</v>
      </c>
      <c r="AO100" s="10">
        <v>43364</v>
      </c>
      <c r="AP100" s="6" t="s">
        <v>4</v>
      </c>
      <c r="AQ100" s="12">
        <v>56</v>
      </c>
      <c r="AR100" s="15">
        <v>1411.8</v>
      </c>
      <c r="AT100" s="10">
        <v>43394</v>
      </c>
      <c r="AU100" s="6" t="s">
        <v>9</v>
      </c>
      <c r="AV100" s="12">
        <v>3</v>
      </c>
      <c r="AW100" s="15">
        <v>82</v>
      </c>
      <c r="AY100" s="10">
        <v>43425</v>
      </c>
      <c r="AZ100" s="6" t="s">
        <v>6</v>
      </c>
      <c r="BA100" s="12">
        <v>38</v>
      </c>
      <c r="BB100" s="15">
        <v>923</v>
      </c>
      <c r="BD100" s="10">
        <v>43455</v>
      </c>
      <c r="BE100" s="6" t="s">
        <v>4</v>
      </c>
      <c r="BF100" s="12">
        <v>46</v>
      </c>
      <c r="BG100" s="15">
        <v>1147</v>
      </c>
    </row>
    <row r="101" spans="1:59" s="13" customFormat="1" x14ac:dyDescent="0.3">
      <c r="A101" s="10">
        <v>43122</v>
      </c>
      <c r="B101" s="6" t="s">
        <v>5</v>
      </c>
      <c r="C101" s="12">
        <v>54</v>
      </c>
      <c r="D101" s="15">
        <v>1323.9</v>
      </c>
      <c r="F101" s="10">
        <v>43153</v>
      </c>
      <c r="G101" s="6" t="s">
        <v>8</v>
      </c>
      <c r="H101" s="12">
        <v>65</v>
      </c>
      <c r="I101" s="15">
        <v>1651.8</v>
      </c>
      <c r="K101" s="10">
        <v>43181</v>
      </c>
      <c r="L101" s="6" t="s">
        <v>8</v>
      </c>
      <c r="M101" s="12">
        <v>39</v>
      </c>
      <c r="N101" s="15">
        <v>980</v>
      </c>
      <c r="P101" s="10">
        <v>43212</v>
      </c>
      <c r="Q101" s="6" t="s">
        <v>9</v>
      </c>
      <c r="R101" s="12">
        <v>9</v>
      </c>
      <c r="S101" s="15">
        <v>216.1</v>
      </c>
      <c r="U101" s="10">
        <v>43242</v>
      </c>
      <c r="V101" s="6" t="s">
        <v>3</v>
      </c>
      <c r="W101" s="12">
        <v>60</v>
      </c>
      <c r="X101" s="15">
        <v>1444.8</v>
      </c>
      <c r="Z101" s="10">
        <v>43273</v>
      </c>
      <c r="AA101" s="6" t="s">
        <v>4</v>
      </c>
      <c r="AB101" s="12">
        <v>58</v>
      </c>
      <c r="AC101" s="15">
        <v>1459.7</v>
      </c>
      <c r="AE101" s="10">
        <v>43303</v>
      </c>
      <c r="AF101" s="6" t="s">
        <v>9</v>
      </c>
      <c r="AG101" s="12">
        <v>7</v>
      </c>
      <c r="AH101" s="15">
        <v>187</v>
      </c>
      <c r="AJ101" s="10">
        <v>43334</v>
      </c>
      <c r="AK101" s="6" t="s">
        <v>6</v>
      </c>
      <c r="AL101" s="12">
        <v>49</v>
      </c>
      <c r="AM101" s="15">
        <v>1219.3</v>
      </c>
      <c r="AO101" s="10">
        <v>43365</v>
      </c>
      <c r="AP101" s="6" t="s">
        <v>7</v>
      </c>
      <c r="AQ101" s="12">
        <v>17</v>
      </c>
      <c r="AR101" s="15">
        <v>411.5</v>
      </c>
      <c r="AT101" s="10">
        <v>43395</v>
      </c>
      <c r="AU101" s="6" t="s">
        <v>5</v>
      </c>
      <c r="AV101" s="12">
        <v>52</v>
      </c>
      <c r="AW101" s="15">
        <v>1283</v>
      </c>
      <c r="AY101" s="35">
        <v>43426</v>
      </c>
      <c r="AZ101" s="6" t="s">
        <v>8</v>
      </c>
      <c r="BA101" s="42">
        <v>0</v>
      </c>
      <c r="BB101" s="15">
        <v>0</v>
      </c>
      <c r="BD101" s="10">
        <v>43456</v>
      </c>
      <c r="BE101" s="6" t="s">
        <v>7</v>
      </c>
      <c r="BF101" s="12">
        <v>14</v>
      </c>
      <c r="BG101" s="15">
        <v>340</v>
      </c>
    </row>
    <row r="102" spans="1:59" s="13" customFormat="1" x14ac:dyDescent="0.3">
      <c r="A102" s="10">
        <v>43123</v>
      </c>
      <c r="B102" s="6" t="s">
        <v>3</v>
      </c>
      <c r="C102" s="12">
        <v>63</v>
      </c>
      <c r="D102" s="15">
        <v>1576</v>
      </c>
      <c r="F102" s="10">
        <v>43154</v>
      </c>
      <c r="G102" s="6" t="s">
        <v>4</v>
      </c>
      <c r="H102" s="12">
        <v>54</v>
      </c>
      <c r="I102" s="15">
        <v>1333.7</v>
      </c>
      <c r="K102" s="10">
        <v>43182</v>
      </c>
      <c r="L102" s="6" t="s">
        <v>4</v>
      </c>
      <c r="M102" s="12">
        <v>53</v>
      </c>
      <c r="N102" s="15">
        <v>1330</v>
      </c>
      <c r="P102" s="10">
        <v>43213</v>
      </c>
      <c r="Q102" s="6" t="s">
        <v>5</v>
      </c>
      <c r="R102" s="12">
        <v>45</v>
      </c>
      <c r="S102" s="15">
        <v>1130</v>
      </c>
      <c r="U102" s="10">
        <v>43243</v>
      </c>
      <c r="V102" s="6" t="s">
        <v>6</v>
      </c>
      <c r="W102" s="12">
        <v>49</v>
      </c>
      <c r="X102" s="15">
        <v>1228.7</v>
      </c>
      <c r="Z102" s="10">
        <v>43274</v>
      </c>
      <c r="AA102" s="6" t="s">
        <v>7</v>
      </c>
      <c r="AB102" s="12">
        <v>11</v>
      </c>
      <c r="AC102" s="15">
        <v>263.8</v>
      </c>
      <c r="AE102" s="10">
        <v>43304</v>
      </c>
      <c r="AF102" s="6" t="s">
        <v>5</v>
      </c>
      <c r="AG102" s="12">
        <v>49</v>
      </c>
      <c r="AH102" s="15">
        <v>1171</v>
      </c>
      <c r="AJ102" s="10">
        <v>43335</v>
      </c>
      <c r="AK102" s="6" t="s">
        <v>8</v>
      </c>
      <c r="AL102" s="12">
        <v>61</v>
      </c>
      <c r="AM102" s="15">
        <v>1538.8</v>
      </c>
      <c r="AO102" s="10">
        <v>43366</v>
      </c>
      <c r="AP102" s="6" t="s">
        <v>9</v>
      </c>
      <c r="AQ102" s="12">
        <v>4</v>
      </c>
      <c r="AR102" s="15">
        <v>98</v>
      </c>
      <c r="AT102" s="10">
        <v>43396</v>
      </c>
      <c r="AU102" s="6" t="s">
        <v>3</v>
      </c>
      <c r="AV102" s="12">
        <v>60</v>
      </c>
      <c r="AW102" s="15">
        <v>1473.8</v>
      </c>
      <c r="AY102" s="35">
        <v>43427</v>
      </c>
      <c r="AZ102" s="6" t="s">
        <v>4</v>
      </c>
      <c r="BA102" s="12">
        <v>14</v>
      </c>
      <c r="BB102" s="15">
        <v>326</v>
      </c>
      <c r="BD102" s="10">
        <v>43457</v>
      </c>
      <c r="BE102" s="6" t="s">
        <v>9</v>
      </c>
      <c r="BF102" s="12">
        <v>5</v>
      </c>
      <c r="BG102" s="15">
        <v>128</v>
      </c>
    </row>
    <row r="103" spans="1:59" s="13" customFormat="1" x14ac:dyDescent="0.3">
      <c r="A103" s="10">
        <v>43124</v>
      </c>
      <c r="B103" s="6" t="s">
        <v>6</v>
      </c>
      <c r="C103" s="12">
        <v>51</v>
      </c>
      <c r="D103" s="15">
        <v>1268.1500000000001</v>
      </c>
      <c r="F103" s="10">
        <v>43155</v>
      </c>
      <c r="G103" s="6" t="s">
        <v>7</v>
      </c>
      <c r="H103" s="12">
        <v>12</v>
      </c>
      <c r="I103" s="15">
        <v>311</v>
      </c>
      <c r="K103" s="10">
        <v>43183</v>
      </c>
      <c r="L103" s="6" t="s">
        <v>7</v>
      </c>
      <c r="M103" s="12">
        <v>18</v>
      </c>
      <c r="N103" s="15">
        <v>432.3</v>
      </c>
      <c r="P103" s="10">
        <v>43214</v>
      </c>
      <c r="Q103" s="6" t="s">
        <v>3</v>
      </c>
      <c r="R103" s="12">
        <v>58</v>
      </c>
      <c r="S103" s="15">
        <v>1413</v>
      </c>
      <c r="U103" s="10">
        <v>43244</v>
      </c>
      <c r="V103" s="6" t="s">
        <v>8</v>
      </c>
      <c r="W103" s="12">
        <v>62</v>
      </c>
      <c r="X103" s="15">
        <v>1561.3</v>
      </c>
      <c r="Z103" s="10">
        <v>43275</v>
      </c>
      <c r="AA103" s="6" t="s">
        <v>9</v>
      </c>
      <c r="AB103" s="12">
        <v>8</v>
      </c>
      <c r="AC103" s="15">
        <v>198</v>
      </c>
      <c r="AE103" s="10">
        <v>43305</v>
      </c>
      <c r="AF103" s="6" t="s">
        <v>3</v>
      </c>
      <c r="AG103" s="12">
        <v>57</v>
      </c>
      <c r="AH103" s="15">
        <v>1400.8</v>
      </c>
      <c r="AJ103" s="10">
        <v>43336</v>
      </c>
      <c r="AK103" s="6" t="s">
        <v>4</v>
      </c>
      <c r="AL103" s="12">
        <v>44</v>
      </c>
      <c r="AM103" s="15">
        <v>1123.5</v>
      </c>
      <c r="AO103" s="10">
        <v>43367</v>
      </c>
      <c r="AP103" s="6" t="s">
        <v>5</v>
      </c>
      <c r="AQ103" s="12">
        <v>53</v>
      </c>
      <c r="AR103" s="15">
        <v>1311.8</v>
      </c>
      <c r="AT103" s="10">
        <v>43397</v>
      </c>
      <c r="AU103" s="6" t="s">
        <v>6</v>
      </c>
      <c r="AV103" s="12">
        <v>63</v>
      </c>
      <c r="AW103" s="15">
        <v>1544.7</v>
      </c>
      <c r="AY103" s="10">
        <v>43428</v>
      </c>
      <c r="AZ103" s="6" t="s">
        <v>7</v>
      </c>
      <c r="BA103" s="12">
        <v>9</v>
      </c>
      <c r="BB103" s="15">
        <v>233</v>
      </c>
      <c r="BD103" s="35">
        <v>43458</v>
      </c>
      <c r="BE103" s="6" t="s">
        <v>5</v>
      </c>
      <c r="BF103" s="12">
        <v>5</v>
      </c>
      <c r="BG103" s="15">
        <v>93</v>
      </c>
    </row>
    <row r="104" spans="1:59" s="13" customFormat="1" x14ac:dyDescent="0.3">
      <c r="A104" s="10">
        <v>43125</v>
      </c>
      <c r="B104" s="6" t="s">
        <v>8</v>
      </c>
      <c r="C104" s="12">
        <v>59</v>
      </c>
      <c r="D104" s="15">
        <v>1492.05</v>
      </c>
      <c r="F104" s="10">
        <v>43156</v>
      </c>
      <c r="G104" s="6" t="s">
        <v>9</v>
      </c>
      <c r="H104" s="12">
        <v>5</v>
      </c>
      <c r="I104" s="15">
        <v>126</v>
      </c>
      <c r="K104" s="10">
        <v>43184</v>
      </c>
      <c r="L104" s="6" t="s">
        <v>9</v>
      </c>
      <c r="M104" s="12">
        <v>8</v>
      </c>
      <c r="N104" s="15">
        <v>205</v>
      </c>
      <c r="P104" s="10">
        <v>43215</v>
      </c>
      <c r="Q104" s="6" t="s">
        <v>6</v>
      </c>
      <c r="R104" s="12">
        <v>41</v>
      </c>
      <c r="S104" s="15">
        <v>1019.5</v>
      </c>
      <c r="U104" s="10">
        <v>43245</v>
      </c>
      <c r="V104" s="6" t="s">
        <v>4</v>
      </c>
      <c r="W104" s="12">
        <v>42</v>
      </c>
      <c r="X104" s="15">
        <v>1025.7</v>
      </c>
      <c r="Z104" s="10">
        <v>43276</v>
      </c>
      <c r="AA104" s="6" t="s">
        <v>5</v>
      </c>
      <c r="AB104" s="12">
        <v>44</v>
      </c>
      <c r="AC104" s="15">
        <v>1091</v>
      </c>
      <c r="AE104" s="10">
        <v>43306</v>
      </c>
      <c r="AF104" s="6" t="s">
        <v>6</v>
      </c>
      <c r="AG104" s="12">
        <v>54</v>
      </c>
      <c r="AH104" s="15">
        <v>1358.7</v>
      </c>
      <c r="AJ104" s="10">
        <v>43337</v>
      </c>
      <c r="AK104" s="6" t="s">
        <v>7</v>
      </c>
      <c r="AL104" s="12">
        <v>15</v>
      </c>
      <c r="AM104" s="15">
        <v>398.8</v>
      </c>
      <c r="AO104" s="10">
        <v>43368</v>
      </c>
      <c r="AP104" s="6" t="s">
        <v>3</v>
      </c>
      <c r="AQ104" s="12">
        <v>66</v>
      </c>
      <c r="AR104" s="15">
        <v>1590</v>
      </c>
      <c r="AT104" s="10">
        <v>43398</v>
      </c>
      <c r="AU104" s="6" t="s">
        <v>8</v>
      </c>
      <c r="AV104" s="12">
        <v>56</v>
      </c>
      <c r="AW104" s="15">
        <v>1406.5</v>
      </c>
      <c r="AY104" s="10">
        <v>43429</v>
      </c>
      <c r="AZ104" s="6" t="s">
        <v>9</v>
      </c>
      <c r="BA104" s="12">
        <v>5</v>
      </c>
      <c r="BB104" s="15">
        <v>130</v>
      </c>
      <c r="BD104" s="35">
        <v>43459</v>
      </c>
      <c r="BE104" s="6" t="s">
        <v>3</v>
      </c>
      <c r="BF104" s="42">
        <v>0</v>
      </c>
      <c r="BG104" s="15">
        <v>0</v>
      </c>
    </row>
    <row r="105" spans="1:59" s="13" customFormat="1" x14ac:dyDescent="0.3">
      <c r="A105" s="10">
        <v>43126</v>
      </c>
      <c r="B105" s="6" t="s">
        <v>4</v>
      </c>
      <c r="C105" s="12">
        <v>57</v>
      </c>
      <c r="D105" s="15">
        <v>1437.9</v>
      </c>
      <c r="F105" s="10">
        <v>43157</v>
      </c>
      <c r="G105" s="6" t="s">
        <v>5</v>
      </c>
      <c r="H105" s="12">
        <v>48</v>
      </c>
      <c r="I105" s="15">
        <v>1226.2</v>
      </c>
      <c r="K105" s="10">
        <v>43185</v>
      </c>
      <c r="L105" s="6" t="s">
        <v>5</v>
      </c>
      <c r="M105" s="12">
        <v>51</v>
      </c>
      <c r="N105" s="15">
        <v>1265.5</v>
      </c>
      <c r="P105" s="10">
        <v>43216</v>
      </c>
      <c r="Q105" s="6" t="s">
        <v>8</v>
      </c>
      <c r="R105" s="12">
        <v>52</v>
      </c>
      <c r="S105" s="15">
        <v>1315.3</v>
      </c>
      <c r="U105" s="10">
        <v>43246</v>
      </c>
      <c r="V105" s="6" t="s">
        <v>7</v>
      </c>
      <c r="W105" s="12">
        <v>9</v>
      </c>
      <c r="X105" s="15">
        <v>238</v>
      </c>
      <c r="Z105" s="10">
        <v>43277</v>
      </c>
      <c r="AA105" s="6" t="s">
        <v>3</v>
      </c>
      <c r="AB105" s="12">
        <v>61</v>
      </c>
      <c r="AC105" s="15">
        <v>1512</v>
      </c>
      <c r="AE105" s="10">
        <v>43307</v>
      </c>
      <c r="AF105" s="6" t="s">
        <v>8</v>
      </c>
      <c r="AG105" s="12">
        <v>50</v>
      </c>
      <c r="AH105" s="15">
        <v>1260.3</v>
      </c>
      <c r="AJ105" s="10">
        <v>43338</v>
      </c>
      <c r="AK105" s="6" t="s">
        <v>9</v>
      </c>
      <c r="AL105" s="12">
        <v>9</v>
      </c>
      <c r="AM105" s="15">
        <v>238</v>
      </c>
      <c r="AO105" s="10">
        <v>43369</v>
      </c>
      <c r="AP105" s="6" t="s">
        <v>6</v>
      </c>
      <c r="AQ105" s="12">
        <v>62</v>
      </c>
      <c r="AR105" s="15">
        <v>1561.7</v>
      </c>
      <c r="AT105" s="10">
        <v>43399</v>
      </c>
      <c r="AU105" s="6" t="s">
        <v>4</v>
      </c>
      <c r="AV105" s="12">
        <v>50</v>
      </c>
      <c r="AW105" s="15">
        <v>1203.7</v>
      </c>
      <c r="AY105" s="10">
        <v>43430</v>
      </c>
      <c r="AZ105" s="6" t="s">
        <v>5</v>
      </c>
      <c r="BA105" s="12">
        <v>49</v>
      </c>
      <c r="BB105" s="15">
        <v>1139.8</v>
      </c>
      <c r="BD105" s="10">
        <v>43460</v>
      </c>
      <c r="BE105" s="6" t="s">
        <v>6</v>
      </c>
      <c r="BF105" s="12">
        <v>22</v>
      </c>
      <c r="BG105" s="15">
        <v>533</v>
      </c>
    </row>
    <row r="106" spans="1:59" s="13" customFormat="1" x14ac:dyDescent="0.3">
      <c r="A106" s="10">
        <v>43127</v>
      </c>
      <c r="B106" s="6" t="s">
        <v>7</v>
      </c>
      <c r="C106" s="12">
        <v>9</v>
      </c>
      <c r="D106" s="15">
        <v>235</v>
      </c>
      <c r="F106" s="10">
        <v>43158</v>
      </c>
      <c r="G106" s="6" t="s">
        <v>3</v>
      </c>
      <c r="H106" s="12">
        <v>44</v>
      </c>
      <c r="I106" s="15">
        <v>1043.8</v>
      </c>
      <c r="K106" s="10">
        <v>43186</v>
      </c>
      <c r="L106" s="6" t="s">
        <v>3</v>
      </c>
      <c r="M106" s="12">
        <v>74</v>
      </c>
      <c r="N106" s="15">
        <v>1850</v>
      </c>
      <c r="P106" s="10">
        <v>43217</v>
      </c>
      <c r="Q106" s="6" t="s">
        <v>4</v>
      </c>
      <c r="R106" s="12">
        <v>39</v>
      </c>
      <c r="S106" s="15">
        <v>938.3</v>
      </c>
      <c r="U106" s="10">
        <v>43247</v>
      </c>
      <c r="V106" s="6" t="s">
        <v>9</v>
      </c>
      <c r="W106" s="12">
        <v>6</v>
      </c>
      <c r="X106" s="15">
        <v>150</v>
      </c>
      <c r="Z106" s="10">
        <v>43278</v>
      </c>
      <c r="AA106" s="6" t="s">
        <v>6</v>
      </c>
      <c r="AB106" s="12">
        <v>37</v>
      </c>
      <c r="AC106" s="15">
        <v>899.5</v>
      </c>
      <c r="AE106" s="10">
        <v>43308</v>
      </c>
      <c r="AF106" s="6" t="s">
        <v>4</v>
      </c>
      <c r="AG106" s="12">
        <v>51</v>
      </c>
      <c r="AH106" s="15">
        <v>1211.5</v>
      </c>
      <c r="AJ106" s="10">
        <v>43339</v>
      </c>
      <c r="AK106" s="6" t="s">
        <v>5</v>
      </c>
      <c r="AL106" s="12">
        <v>46</v>
      </c>
      <c r="AM106" s="15">
        <v>1130.4000000000001</v>
      </c>
      <c r="AO106" s="10">
        <v>43370</v>
      </c>
      <c r="AP106" s="6" t="s">
        <v>8</v>
      </c>
      <c r="AQ106" s="12">
        <v>63</v>
      </c>
      <c r="AR106" s="15">
        <v>1561.3</v>
      </c>
      <c r="AT106" s="10">
        <v>43400</v>
      </c>
      <c r="AU106" s="6" t="s">
        <v>7</v>
      </c>
      <c r="AV106" s="12">
        <v>15</v>
      </c>
      <c r="AW106" s="15">
        <v>375.8</v>
      </c>
      <c r="AY106" s="10">
        <v>43431</v>
      </c>
      <c r="AZ106" s="6" t="s">
        <v>3</v>
      </c>
      <c r="BA106" s="12">
        <v>59</v>
      </c>
      <c r="BB106" s="15">
        <v>1478.8</v>
      </c>
      <c r="BD106" s="10">
        <v>43461</v>
      </c>
      <c r="BE106" s="6" t="s">
        <v>8</v>
      </c>
      <c r="BF106" s="12">
        <v>46</v>
      </c>
      <c r="BG106" s="15">
        <v>1161.4000000000001</v>
      </c>
    </row>
    <row r="107" spans="1:59" s="13" customFormat="1" x14ac:dyDescent="0.3">
      <c r="A107" s="10">
        <v>43128</v>
      </c>
      <c r="B107" s="6" t="s">
        <v>9</v>
      </c>
      <c r="C107" s="12">
        <v>2</v>
      </c>
      <c r="D107" s="15">
        <v>50</v>
      </c>
      <c r="F107" s="10">
        <v>43159</v>
      </c>
      <c r="G107" s="6" t="s">
        <v>6</v>
      </c>
      <c r="H107" s="12">
        <v>39</v>
      </c>
      <c r="I107" s="15">
        <v>962.5</v>
      </c>
      <c r="K107" s="10">
        <v>43187</v>
      </c>
      <c r="L107" s="6" t="s">
        <v>6</v>
      </c>
      <c r="M107" s="12">
        <v>51</v>
      </c>
      <c r="N107" s="15">
        <v>1300</v>
      </c>
      <c r="P107" s="10">
        <v>43218</v>
      </c>
      <c r="Q107" s="6" t="s">
        <v>7</v>
      </c>
      <c r="R107" s="12">
        <v>20</v>
      </c>
      <c r="S107" s="15">
        <v>501.8</v>
      </c>
      <c r="U107" s="35">
        <v>43248</v>
      </c>
      <c r="V107" s="6" t="s">
        <v>5</v>
      </c>
      <c r="W107" s="12">
        <v>8</v>
      </c>
      <c r="X107" s="15">
        <v>202</v>
      </c>
      <c r="Z107" s="10">
        <v>43279</v>
      </c>
      <c r="AA107" s="6" t="s">
        <v>8</v>
      </c>
      <c r="AB107" s="12">
        <v>60</v>
      </c>
      <c r="AC107" s="15">
        <v>1482.3</v>
      </c>
      <c r="AE107" s="10">
        <v>43309</v>
      </c>
      <c r="AF107" s="6" t="s">
        <v>7</v>
      </c>
      <c r="AG107" s="12">
        <v>23</v>
      </c>
      <c r="AH107" s="15">
        <v>587</v>
      </c>
      <c r="AJ107" s="10">
        <v>43340</v>
      </c>
      <c r="AK107" s="6" t="s">
        <v>3</v>
      </c>
      <c r="AL107" s="12">
        <v>69</v>
      </c>
      <c r="AM107" s="15">
        <v>1739</v>
      </c>
      <c r="AO107" s="10">
        <v>43371</v>
      </c>
      <c r="AP107" s="6" t="s">
        <v>4</v>
      </c>
      <c r="AQ107" s="12">
        <v>61</v>
      </c>
      <c r="AR107" s="15">
        <v>1540.5</v>
      </c>
      <c r="AT107" s="10">
        <v>43401</v>
      </c>
      <c r="AU107" s="6" t="s">
        <v>9</v>
      </c>
      <c r="AV107" s="12">
        <v>7</v>
      </c>
      <c r="AW107" s="15">
        <v>182</v>
      </c>
      <c r="AY107" s="10">
        <v>43432</v>
      </c>
      <c r="AZ107" s="6" t="s">
        <v>6</v>
      </c>
      <c r="BA107" s="12">
        <v>57</v>
      </c>
      <c r="BB107" s="15">
        <v>1412.7</v>
      </c>
      <c r="BD107" s="10">
        <v>43462</v>
      </c>
      <c r="BE107" s="6" t="s">
        <v>4</v>
      </c>
      <c r="BF107" s="12">
        <v>29</v>
      </c>
      <c r="BG107" s="15">
        <v>723</v>
      </c>
    </row>
    <row r="108" spans="1:59" s="13" customFormat="1" x14ac:dyDescent="0.3">
      <c r="A108" s="10">
        <v>43129</v>
      </c>
      <c r="B108" s="6" t="s">
        <v>5</v>
      </c>
      <c r="C108" s="12">
        <v>48</v>
      </c>
      <c r="D108" s="15">
        <v>1192.7</v>
      </c>
      <c r="F108" s="10"/>
      <c r="G108" s="11"/>
      <c r="H108" s="12"/>
      <c r="I108" s="15"/>
      <c r="K108" s="10">
        <v>43188</v>
      </c>
      <c r="L108" s="6" t="s">
        <v>8</v>
      </c>
      <c r="M108" s="12">
        <v>69</v>
      </c>
      <c r="N108" s="15">
        <v>1708.5</v>
      </c>
      <c r="P108" s="10">
        <v>43219</v>
      </c>
      <c r="Q108" s="6" t="s">
        <v>9</v>
      </c>
      <c r="R108" s="12">
        <v>5</v>
      </c>
      <c r="S108" s="15">
        <v>128</v>
      </c>
      <c r="U108" s="10">
        <v>43249</v>
      </c>
      <c r="V108" s="6" t="s">
        <v>3</v>
      </c>
      <c r="W108" s="12">
        <v>60</v>
      </c>
      <c r="X108" s="15">
        <v>1492.2</v>
      </c>
      <c r="Z108" s="10">
        <v>43280</v>
      </c>
      <c r="AA108" s="6" t="s">
        <v>4</v>
      </c>
      <c r="AB108" s="12">
        <v>50</v>
      </c>
      <c r="AC108" s="15">
        <v>1261.3</v>
      </c>
      <c r="AE108" s="10">
        <v>43310</v>
      </c>
      <c r="AF108" s="6" t="s">
        <v>9</v>
      </c>
      <c r="AG108" s="12">
        <v>6</v>
      </c>
      <c r="AH108" s="15">
        <v>156</v>
      </c>
      <c r="AJ108" s="10">
        <v>43341</v>
      </c>
      <c r="AK108" s="6" t="s">
        <v>6</v>
      </c>
      <c r="AL108" s="12">
        <v>45</v>
      </c>
      <c r="AM108" s="15">
        <v>1139.3</v>
      </c>
      <c r="AO108" s="10">
        <v>43372</v>
      </c>
      <c r="AP108" s="6" t="s">
        <v>7</v>
      </c>
      <c r="AQ108" s="12">
        <v>19</v>
      </c>
      <c r="AR108" s="15">
        <v>481.8</v>
      </c>
      <c r="AT108" s="10">
        <v>43402</v>
      </c>
      <c r="AU108" s="6" t="s">
        <v>5</v>
      </c>
      <c r="AV108" s="12">
        <v>45</v>
      </c>
      <c r="AW108" s="15">
        <v>1126.8</v>
      </c>
      <c r="AY108" s="10">
        <v>43433</v>
      </c>
      <c r="AZ108" s="6" t="s">
        <v>8</v>
      </c>
      <c r="BA108" s="12">
        <v>76</v>
      </c>
      <c r="BB108" s="15">
        <v>1826.5</v>
      </c>
      <c r="BD108" s="10">
        <v>43463</v>
      </c>
      <c r="BE108" s="6" t="s">
        <v>7</v>
      </c>
      <c r="BF108" s="12">
        <v>9</v>
      </c>
      <c r="BG108" s="15">
        <v>236</v>
      </c>
    </row>
    <row r="109" spans="1:59" s="13" customFormat="1" x14ac:dyDescent="0.3">
      <c r="A109" s="10">
        <v>43130</v>
      </c>
      <c r="B109" s="6" t="s">
        <v>3</v>
      </c>
      <c r="C109" s="12">
        <v>63</v>
      </c>
      <c r="D109" s="15">
        <v>1570</v>
      </c>
      <c r="F109" s="10"/>
      <c r="G109" s="11"/>
      <c r="H109" s="12"/>
      <c r="I109" s="15"/>
      <c r="K109" s="10">
        <v>43189</v>
      </c>
      <c r="L109" s="6" t="s">
        <v>4</v>
      </c>
      <c r="M109" s="12">
        <v>46</v>
      </c>
      <c r="N109" s="15">
        <v>1120.5</v>
      </c>
      <c r="P109" s="10">
        <v>43220</v>
      </c>
      <c r="Q109" s="6" t="s">
        <v>5</v>
      </c>
      <c r="R109" s="12">
        <v>60</v>
      </c>
      <c r="S109" s="15">
        <v>1507.7</v>
      </c>
      <c r="U109" s="10">
        <v>43250</v>
      </c>
      <c r="V109" s="6" t="s">
        <v>6</v>
      </c>
      <c r="W109" s="12">
        <v>51</v>
      </c>
      <c r="X109" s="15">
        <v>1232.7</v>
      </c>
      <c r="Z109" s="10">
        <v>43281</v>
      </c>
      <c r="AA109" s="6" t="s">
        <v>7</v>
      </c>
      <c r="AB109" s="12">
        <v>16</v>
      </c>
      <c r="AC109" s="15">
        <v>378</v>
      </c>
      <c r="AE109" s="10">
        <v>43311</v>
      </c>
      <c r="AF109" s="6" t="s">
        <v>5</v>
      </c>
      <c r="AG109" s="12">
        <v>60</v>
      </c>
      <c r="AH109" s="15">
        <v>1468.8</v>
      </c>
      <c r="AJ109" s="10">
        <v>43342</v>
      </c>
      <c r="AK109" s="6" t="s">
        <v>8</v>
      </c>
      <c r="AL109" s="12">
        <v>57</v>
      </c>
      <c r="AM109" s="15">
        <v>1427.7</v>
      </c>
      <c r="AO109" s="10">
        <v>43373</v>
      </c>
      <c r="AP109" s="6" t="s">
        <v>9</v>
      </c>
      <c r="AQ109" s="12">
        <v>5</v>
      </c>
      <c r="AR109" s="15">
        <v>118</v>
      </c>
      <c r="AT109" s="10">
        <v>43403</v>
      </c>
      <c r="AU109" s="6" t="s">
        <v>3</v>
      </c>
      <c r="AV109" s="12">
        <v>76</v>
      </c>
      <c r="AW109" s="15">
        <v>1903</v>
      </c>
      <c r="AY109" s="10">
        <v>43434</v>
      </c>
      <c r="AZ109" s="6" t="s">
        <v>4</v>
      </c>
      <c r="BA109" s="12">
        <v>51</v>
      </c>
      <c r="BB109" s="15">
        <v>1207.8499999999999</v>
      </c>
      <c r="BD109" s="10">
        <v>43464</v>
      </c>
      <c r="BE109" s="6" t="s">
        <v>9</v>
      </c>
      <c r="BF109" s="12">
        <v>6</v>
      </c>
      <c r="BG109" s="15">
        <v>156</v>
      </c>
    </row>
    <row r="110" spans="1:59" s="13" customFormat="1" x14ac:dyDescent="0.3">
      <c r="A110" s="10">
        <v>43131</v>
      </c>
      <c r="B110" s="6" t="s">
        <v>6</v>
      </c>
      <c r="C110" s="12">
        <v>56</v>
      </c>
      <c r="D110" s="15">
        <v>1441.7</v>
      </c>
      <c r="F110" s="10"/>
      <c r="G110" s="11"/>
      <c r="H110" s="12"/>
      <c r="I110" s="15"/>
      <c r="K110" s="10">
        <v>43190</v>
      </c>
      <c r="L110" s="6" t="s">
        <v>7</v>
      </c>
      <c r="M110" s="12">
        <v>7</v>
      </c>
      <c r="N110" s="15">
        <v>159.15</v>
      </c>
      <c r="P110" s="10"/>
      <c r="Q110" s="11"/>
      <c r="R110" s="12"/>
      <c r="S110" s="15"/>
      <c r="U110" s="10">
        <v>43251</v>
      </c>
      <c r="V110" s="6" t="s">
        <v>8</v>
      </c>
      <c r="W110" s="38">
        <v>74</v>
      </c>
      <c r="X110" s="15">
        <v>1840.5</v>
      </c>
      <c r="Z110" s="10"/>
      <c r="AA110" s="11"/>
      <c r="AB110" s="12"/>
      <c r="AC110" s="15"/>
      <c r="AE110" s="10">
        <v>43312</v>
      </c>
      <c r="AF110" s="6" t="s">
        <v>3</v>
      </c>
      <c r="AG110" s="12">
        <v>58</v>
      </c>
      <c r="AH110" s="15">
        <v>1442.2</v>
      </c>
      <c r="AJ110" s="10">
        <v>43343</v>
      </c>
      <c r="AK110" s="6" t="s">
        <v>4</v>
      </c>
      <c r="AL110" s="12">
        <v>51</v>
      </c>
      <c r="AM110" s="15">
        <v>1272.3</v>
      </c>
      <c r="AO110" s="10"/>
      <c r="AP110" s="11"/>
      <c r="AQ110" s="12"/>
      <c r="AR110" s="15"/>
      <c r="AT110" s="10">
        <v>43404</v>
      </c>
      <c r="AU110" s="6" t="s">
        <v>6</v>
      </c>
      <c r="AV110" s="12">
        <v>55</v>
      </c>
      <c r="AW110" s="15">
        <v>1404.3</v>
      </c>
      <c r="AY110" s="10"/>
      <c r="AZ110" s="11"/>
      <c r="BA110" s="12"/>
      <c r="BB110" s="15"/>
      <c r="BD110" s="10">
        <v>43465</v>
      </c>
      <c r="BE110" s="6" t="s">
        <v>5</v>
      </c>
      <c r="BF110" s="12">
        <v>21</v>
      </c>
      <c r="BG110" s="15">
        <v>488</v>
      </c>
    </row>
    <row r="111" spans="1:59" s="13" customFormat="1" ht="3" customHeight="1" x14ac:dyDescent="0.3">
      <c r="A111" s="10"/>
      <c r="B111" s="11"/>
      <c r="C111" s="12"/>
      <c r="D111" s="15"/>
      <c r="F111" s="10"/>
      <c r="G111" s="11"/>
      <c r="H111" s="12"/>
      <c r="I111" s="15"/>
      <c r="K111" s="10"/>
      <c r="L111" s="11"/>
      <c r="M111" s="12"/>
      <c r="N111" s="15"/>
      <c r="P111" s="10"/>
      <c r="Q111" s="11"/>
      <c r="R111" s="12"/>
      <c r="S111" s="15"/>
      <c r="U111" s="10"/>
      <c r="V111" s="11"/>
      <c r="W111" s="12"/>
      <c r="X111" s="15"/>
      <c r="Z111" s="10"/>
      <c r="AA111" s="11"/>
      <c r="AB111" s="12"/>
      <c r="AC111" s="15"/>
      <c r="AE111" s="10"/>
      <c r="AF111" s="11"/>
      <c r="AG111" s="12"/>
      <c r="AH111" s="15"/>
      <c r="AJ111" s="10"/>
      <c r="AK111" s="11"/>
      <c r="AL111" s="12"/>
      <c r="AM111" s="15"/>
      <c r="AO111" s="10"/>
      <c r="AP111" s="11"/>
      <c r="AQ111" s="12"/>
      <c r="AR111" s="15"/>
      <c r="AT111" s="10"/>
      <c r="AU111" s="11"/>
      <c r="AV111" s="12"/>
      <c r="AW111" s="15"/>
      <c r="AY111" s="10"/>
      <c r="AZ111" s="11"/>
      <c r="BA111" s="12"/>
      <c r="BB111" s="15"/>
      <c r="BD111" s="10"/>
      <c r="BE111" s="11"/>
      <c r="BF111" s="12"/>
      <c r="BG111" s="15"/>
    </row>
    <row r="112" spans="1:59" s="13" customFormat="1" x14ac:dyDescent="0.3">
      <c r="A112" s="10"/>
      <c r="B112" s="43" t="s">
        <v>373</v>
      </c>
      <c r="C112" s="12">
        <v>1192</v>
      </c>
      <c r="D112" s="15">
        <v>29787.15</v>
      </c>
      <c r="F112" s="10"/>
      <c r="G112" s="43" t="s">
        <v>373</v>
      </c>
      <c r="H112" s="12">
        <v>1154</v>
      </c>
      <c r="I112" s="15">
        <v>28915.3</v>
      </c>
      <c r="K112" s="10"/>
      <c r="L112" s="43" t="s">
        <v>373</v>
      </c>
      <c r="M112" s="12">
        <v>1183</v>
      </c>
      <c r="N112" s="15">
        <v>29293.8</v>
      </c>
      <c r="P112" s="10"/>
      <c r="Q112" s="43" t="s">
        <v>373</v>
      </c>
      <c r="R112" s="12">
        <v>1241</v>
      </c>
      <c r="S112" s="15">
        <v>30772.7</v>
      </c>
      <c r="U112" s="10"/>
      <c r="V112" s="43" t="s">
        <v>373</v>
      </c>
      <c r="W112" s="12">
        <v>1369</v>
      </c>
      <c r="X112" s="15">
        <v>34134.9</v>
      </c>
      <c r="Z112" s="10"/>
      <c r="AA112" s="43" t="s">
        <v>373</v>
      </c>
      <c r="AB112" s="12">
        <v>1279</v>
      </c>
      <c r="AC112" s="15">
        <v>31539</v>
      </c>
      <c r="AE112" s="10"/>
      <c r="AF112" s="43" t="s">
        <v>373</v>
      </c>
      <c r="AG112" s="12">
        <v>1260</v>
      </c>
      <c r="AH112" s="15">
        <v>31217.200000000001</v>
      </c>
      <c r="AJ112" s="10"/>
      <c r="AK112" s="43" t="s">
        <v>373</v>
      </c>
      <c r="AL112" s="12">
        <v>1382</v>
      </c>
      <c r="AM112" s="15">
        <v>34794.400000000001</v>
      </c>
      <c r="AO112" s="10"/>
      <c r="AP112" s="43" t="s">
        <v>373</v>
      </c>
      <c r="AQ112" s="12">
        <v>1293</v>
      </c>
      <c r="AR112" s="15">
        <v>32208.05</v>
      </c>
      <c r="AT112" s="10"/>
      <c r="AU112" s="43" t="s">
        <v>373</v>
      </c>
      <c r="AV112" s="12">
        <v>1459</v>
      </c>
      <c r="AW112" s="15">
        <v>36181</v>
      </c>
      <c r="AY112" s="10"/>
      <c r="AZ112" s="43" t="s">
        <v>373</v>
      </c>
      <c r="BA112" s="12">
        <v>1210</v>
      </c>
      <c r="BB112" s="15">
        <v>29680.3</v>
      </c>
      <c r="BD112" s="10"/>
      <c r="BE112" s="43" t="s">
        <v>373</v>
      </c>
      <c r="BF112" s="12">
        <v>1130</v>
      </c>
      <c r="BG112" s="15">
        <v>27708.400000000001</v>
      </c>
    </row>
    <row r="113" spans="1:59" s="13" customFormat="1" x14ac:dyDescent="0.3">
      <c r="A113" s="10"/>
      <c r="B113" s="43" t="s">
        <v>374</v>
      </c>
      <c r="C113" s="15">
        <v>51.83</v>
      </c>
      <c r="D113" s="44">
        <v>24.99</v>
      </c>
      <c r="F113" s="10"/>
      <c r="G113" s="43" t="s">
        <v>374</v>
      </c>
      <c r="H113" s="15">
        <v>57.7</v>
      </c>
      <c r="I113" s="44">
        <v>25.06</v>
      </c>
      <c r="K113" s="10"/>
      <c r="L113" s="43" t="s">
        <v>374</v>
      </c>
      <c r="M113" s="15">
        <v>53.77</v>
      </c>
      <c r="N113" s="44">
        <v>24.76</v>
      </c>
      <c r="P113" s="10"/>
      <c r="Q113" s="43" t="s">
        <v>374</v>
      </c>
      <c r="R113" s="15">
        <v>59.1</v>
      </c>
      <c r="S113" s="44">
        <v>24.8</v>
      </c>
      <c r="U113" s="10"/>
      <c r="V113" s="43" t="s">
        <v>374</v>
      </c>
      <c r="W113" s="15">
        <v>59.52</v>
      </c>
      <c r="X113" s="44">
        <v>24.93</v>
      </c>
      <c r="Z113" s="10"/>
      <c r="AA113" s="43" t="s">
        <v>374</v>
      </c>
      <c r="AB113" s="15">
        <v>60.9</v>
      </c>
      <c r="AC113" s="44">
        <v>24.66</v>
      </c>
      <c r="AE113" s="10"/>
      <c r="AF113" s="43" t="s">
        <v>374</v>
      </c>
      <c r="AG113" s="15">
        <v>57.27</v>
      </c>
      <c r="AH113" s="44">
        <v>24.78</v>
      </c>
      <c r="AJ113" s="10"/>
      <c r="AK113" s="43" t="s">
        <v>374</v>
      </c>
      <c r="AL113" s="15">
        <v>60.09</v>
      </c>
      <c r="AM113" s="44">
        <v>25.18</v>
      </c>
      <c r="AO113" s="10"/>
      <c r="AP113" s="43" t="s">
        <v>374</v>
      </c>
      <c r="AQ113" s="15">
        <v>64.650000000000006</v>
      </c>
      <c r="AR113" s="44">
        <v>24.91</v>
      </c>
      <c r="AT113" s="10"/>
      <c r="AU113" s="43" t="s">
        <v>374</v>
      </c>
      <c r="AV113" s="15">
        <v>63.43</v>
      </c>
      <c r="AW113" s="44">
        <v>24.8</v>
      </c>
      <c r="AY113" s="10"/>
      <c r="AZ113" s="43" t="s">
        <v>374</v>
      </c>
      <c r="BA113" s="15">
        <v>0</v>
      </c>
      <c r="BB113" s="44">
        <v>24.53</v>
      </c>
      <c r="BD113" s="10"/>
      <c r="BE113" s="43" t="s">
        <v>374</v>
      </c>
      <c r="BF113" s="15">
        <v>59.47</v>
      </c>
      <c r="BG113" s="44">
        <v>24.52</v>
      </c>
    </row>
    <row r="114" spans="1:59" s="13" customFormat="1" x14ac:dyDescent="0.3">
      <c r="A114" s="10"/>
      <c r="B114" s="11"/>
      <c r="C114" s="12"/>
      <c r="D114" s="45">
        <v>0.20300000000000001</v>
      </c>
      <c r="F114" s="10"/>
      <c r="G114" s="11"/>
      <c r="H114" s="12"/>
      <c r="I114" s="45">
        <v>0.42099999999999999</v>
      </c>
      <c r="K114" s="10"/>
      <c r="L114" s="11"/>
      <c r="M114" s="12"/>
      <c r="N114" s="15"/>
      <c r="P114" s="10"/>
      <c r="Q114" s="11"/>
      <c r="R114" s="12"/>
      <c r="S114" s="15"/>
      <c r="U114" s="10"/>
      <c r="V114" s="11"/>
      <c r="W114" s="12"/>
      <c r="X114" s="15"/>
      <c r="Z114" s="10"/>
      <c r="AA114" s="11"/>
      <c r="AB114" s="12"/>
      <c r="AC114" s="15"/>
      <c r="AE114" s="10"/>
      <c r="AF114" s="11"/>
      <c r="AG114" s="12"/>
      <c r="AH114" s="15"/>
      <c r="AJ114" s="10"/>
      <c r="AK114" s="11"/>
      <c r="AL114" s="12"/>
      <c r="AM114" s="15"/>
      <c r="AO114" s="10"/>
      <c r="AP114" s="11"/>
      <c r="AQ114" s="12"/>
      <c r="AR114" s="15"/>
      <c r="AT114" s="10"/>
      <c r="AU114" s="11"/>
      <c r="AV114" s="12"/>
      <c r="AW114" s="15"/>
      <c r="AY114" s="10"/>
      <c r="AZ114" s="11"/>
      <c r="BA114" s="12"/>
      <c r="BB114" s="15"/>
      <c r="BD114" s="10"/>
      <c r="BE114" s="11"/>
      <c r="BF114" s="12"/>
      <c r="BG114" s="15"/>
    </row>
    <row r="115" spans="1:59" s="13" customFormat="1" x14ac:dyDescent="0.3">
      <c r="A115" s="10"/>
      <c r="B115" s="11"/>
      <c r="C115" s="12">
        <v>1192</v>
      </c>
      <c r="D115" s="15">
        <v>29787.15</v>
      </c>
      <c r="F115" s="10"/>
      <c r="G115" s="11"/>
      <c r="H115" s="12">
        <v>2346</v>
      </c>
      <c r="I115" s="15">
        <v>58702.45</v>
      </c>
      <c r="K115" s="10"/>
      <c r="L115" s="11"/>
      <c r="M115" s="12">
        <v>3529</v>
      </c>
      <c r="N115" s="15">
        <v>87996.25</v>
      </c>
      <c r="P115" s="10"/>
      <c r="Q115" s="11"/>
      <c r="R115" s="12">
        <v>4770</v>
      </c>
      <c r="S115" s="15">
        <v>118768.95</v>
      </c>
      <c r="U115" s="10"/>
      <c r="V115" s="11"/>
      <c r="W115" s="12">
        <v>6139</v>
      </c>
      <c r="X115" s="15">
        <v>152903.85</v>
      </c>
      <c r="Z115" s="10"/>
      <c r="AA115" s="11"/>
      <c r="AB115" s="12">
        <v>7418</v>
      </c>
      <c r="AC115" s="15">
        <v>184442.85</v>
      </c>
      <c r="AE115" s="10"/>
      <c r="AF115" s="11"/>
      <c r="AG115" s="12">
        <v>8678</v>
      </c>
      <c r="AH115" s="15">
        <v>215660.05</v>
      </c>
      <c r="AJ115" s="10"/>
      <c r="AK115" s="11"/>
      <c r="AL115" s="12">
        <v>10060</v>
      </c>
      <c r="AM115" s="15">
        <v>250454.45</v>
      </c>
      <c r="AO115" s="10"/>
      <c r="AP115" s="11"/>
      <c r="AQ115" s="12">
        <v>11353</v>
      </c>
      <c r="AR115" s="15">
        <v>282662.5</v>
      </c>
      <c r="AT115" s="10"/>
      <c r="AU115" s="11"/>
      <c r="AV115" s="12">
        <v>12812</v>
      </c>
      <c r="AW115" s="15">
        <v>318843.5</v>
      </c>
      <c r="AY115" s="10"/>
      <c r="AZ115" s="11"/>
      <c r="BA115" s="12">
        <v>14022</v>
      </c>
      <c r="BB115" s="15">
        <v>348523.8</v>
      </c>
      <c r="BD115" s="10"/>
      <c r="BE115" s="11"/>
      <c r="BF115" s="12">
        <v>15152</v>
      </c>
      <c r="BG115" s="15">
        <v>376232.2</v>
      </c>
    </row>
    <row r="116" spans="1:59" s="13" customFormat="1" x14ac:dyDescent="0.3">
      <c r="A116" s="10"/>
      <c r="B116" s="11"/>
      <c r="C116" s="16"/>
      <c r="D116" s="15">
        <v>24.99</v>
      </c>
      <c r="F116" s="10"/>
      <c r="G116" s="11"/>
      <c r="H116" s="12"/>
      <c r="I116" s="44">
        <v>25.02</v>
      </c>
      <c r="K116" s="10"/>
      <c r="L116" s="11"/>
      <c r="M116" s="12"/>
      <c r="N116" s="44">
        <v>24.94</v>
      </c>
      <c r="P116" s="10"/>
      <c r="Q116" s="11"/>
      <c r="R116" s="12"/>
      <c r="S116" s="44">
        <v>24.9</v>
      </c>
      <c r="U116" s="10"/>
      <c r="V116" s="11"/>
      <c r="W116" s="12"/>
      <c r="X116" s="44">
        <v>24.91</v>
      </c>
      <c r="Z116" s="10"/>
      <c r="AA116" s="11"/>
      <c r="AB116" s="12"/>
      <c r="AC116" s="44">
        <v>24.86</v>
      </c>
      <c r="AE116" s="10"/>
      <c r="AF116" s="11"/>
      <c r="AG116" s="12"/>
      <c r="AH116" s="44">
        <v>24.85</v>
      </c>
      <c r="AJ116" s="10"/>
      <c r="AK116" s="11"/>
      <c r="AL116" s="12"/>
      <c r="AM116" s="44">
        <v>24.9</v>
      </c>
      <c r="AO116" s="10"/>
      <c r="AP116" s="11"/>
      <c r="AQ116" s="12"/>
      <c r="AR116" s="44">
        <v>24.9</v>
      </c>
      <c r="AT116" s="10"/>
      <c r="AU116" s="11"/>
      <c r="AV116" s="12"/>
      <c r="AW116" s="44">
        <v>24.89</v>
      </c>
      <c r="AY116" s="10"/>
      <c r="AZ116" s="11"/>
      <c r="BA116" s="12"/>
      <c r="BB116" s="44">
        <v>24.86</v>
      </c>
      <c r="BD116" s="10"/>
      <c r="BE116" s="11"/>
      <c r="BF116" s="12"/>
      <c r="BG116" s="44">
        <v>24.83</v>
      </c>
    </row>
    <row r="117" spans="1:59" s="13" customFormat="1" x14ac:dyDescent="0.3">
      <c r="A117" s="10"/>
      <c r="B117" s="11"/>
      <c r="C117" s="16">
        <v>0.2</v>
      </c>
      <c r="D117" s="45">
        <v>0.20300000000000001</v>
      </c>
      <c r="F117" s="10"/>
      <c r="G117" s="11"/>
      <c r="H117" s="16">
        <v>0.3</v>
      </c>
      <c r="I117" s="45">
        <v>0.30099999999999999</v>
      </c>
      <c r="K117" s="10"/>
      <c r="L117" s="11"/>
      <c r="M117" s="16">
        <v>0.27</v>
      </c>
      <c r="N117" s="15"/>
      <c r="P117" s="10"/>
      <c r="Q117" s="11"/>
      <c r="R117" s="16">
        <v>0.28000000000000003</v>
      </c>
      <c r="S117" s="15"/>
      <c r="U117" s="10"/>
      <c r="V117" s="11"/>
      <c r="W117" s="16">
        <v>0.28000000000000003</v>
      </c>
      <c r="X117" s="15"/>
      <c r="Z117" s="10"/>
      <c r="AA117" s="11"/>
      <c r="AB117" s="16">
        <v>0.28000000000000003</v>
      </c>
      <c r="AC117" s="16">
        <v>0.79</v>
      </c>
      <c r="AE117" s="10"/>
      <c r="AF117" s="11"/>
      <c r="AG117" s="16">
        <v>0.28000000000000003</v>
      </c>
      <c r="AH117" s="16">
        <v>0.76</v>
      </c>
      <c r="AJ117" s="10"/>
      <c r="AK117" s="11"/>
      <c r="AL117" s="16">
        <v>0.26</v>
      </c>
      <c r="AM117" s="16">
        <v>0.74</v>
      </c>
      <c r="AO117" s="10"/>
      <c r="AP117" s="11"/>
      <c r="AQ117" s="16">
        <v>0.25</v>
      </c>
      <c r="AR117" s="16">
        <v>0.73</v>
      </c>
      <c r="AT117" s="10"/>
      <c r="AU117" s="11"/>
      <c r="AV117" s="16">
        <v>0.24</v>
      </c>
      <c r="AW117" s="16">
        <v>0.73</v>
      </c>
      <c r="AY117" s="10"/>
      <c r="AZ117" s="11"/>
      <c r="BA117" s="16">
        <v>0.21</v>
      </c>
      <c r="BB117" s="16">
        <v>0.7</v>
      </c>
      <c r="BD117" s="10"/>
      <c r="BE117" s="11"/>
      <c r="BF117" s="16">
        <v>0.2</v>
      </c>
      <c r="BG117" s="16">
        <v>0.68</v>
      </c>
    </row>
    <row r="119" spans="1:59" s="13" customFormat="1" x14ac:dyDescent="0.3">
      <c r="A119" s="35">
        <v>42736</v>
      </c>
      <c r="B119" s="11" t="s">
        <v>9</v>
      </c>
      <c r="C119" s="12">
        <v>1</v>
      </c>
      <c r="D119" s="15">
        <v>20</v>
      </c>
      <c r="F119" s="10">
        <v>42767</v>
      </c>
      <c r="G119" s="11" t="s">
        <v>6</v>
      </c>
      <c r="H119" s="12">
        <v>42</v>
      </c>
      <c r="I119" s="15">
        <v>1030.5</v>
      </c>
      <c r="K119" s="10">
        <v>42795</v>
      </c>
      <c r="L119" s="11" t="s">
        <v>6</v>
      </c>
      <c r="M119" s="12">
        <v>23</v>
      </c>
      <c r="N119" s="15">
        <v>548.70000000000005</v>
      </c>
      <c r="P119" s="10">
        <v>42826</v>
      </c>
      <c r="Q119" s="11" t="s">
        <v>7</v>
      </c>
      <c r="R119" s="12">
        <v>3</v>
      </c>
      <c r="S119" s="15">
        <v>62</v>
      </c>
      <c r="U119" s="10">
        <v>42856</v>
      </c>
      <c r="V119" s="11" t="s">
        <v>5</v>
      </c>
      <c r="W119" s="12">
        <v>36</v>
      </c>
      <c r="X119" s="15">
        <v>898.3</v>
      </c>
      <c r="Z119" s="10">
        <v>42887</v>
      </c>
      <c r="AA119" s="11" t="s">
        <v>8</v>
      </c>
      <c r="AB119" s="12">
        <v>48</v>
      </c>
      <c r="AC119" s="15">
        <v>1205.0999999999999</v>
      </c>
      <c r="AE119" s="10">
        <v>42917</v>
      </c>
      <c r="AF119" s="11" t="s">
        <v>7</v>
      </c>
      <c r="AG119" s="12">
        <v>15</v>
      </c>
      <c r="AH119" s="15">
        <v>381</v>
      </c>
      <c r="AJ119" s="10">
        <v>42948</v>
      </c>
      <c r="AK119" s="11" t="s">
        <v>3</v>
      </c>
      <c r="AL119" s="12">
        <v>55</v>
      </c>
      <c r="AM119" s="15">
        <v>1360.2</v>
      </c>
      <c r="AO119" s="10">
        <v>42979</v>
      </c>
      <c r="AP119" s="11" t="s">
        <v>4</v>
      </c>
      <c r="AQ119" s="12">
        <v>36</v>
      </c>
      <c r="AR119" s="15">
        <v>897.2</v>
      </c>
      <c r="AT119" s="10">
        <v>43009</v>
      </c>
      <c r="AU119" s="11" t="s">
        <v>9</v>
      </c>
      <c r="AV119" s="12">
        <v>4</v>
      </c>
      <c r="AW119" s="15">
        <v>101</v>
      </c>
      <c r="AY119" s="10">
        <v>43040</v>
      </c>
      <c r="AZ119" s="11" t="s">
        <v>6</v>
      </c>
      <c r="BA119" s="12">
        <v>62</v>
      </c>
      <c r="BB119" s="15">
        <v>1546.1</v>
      </c>
      <c r="BD119" s="10">
        <v>43070</v>
      </c>
      <c r="BE119" s="11" t="s">
        <v>4</v>
      </c>
      <c r="BF119" s="12">
        <v>65</v>
      </c>
      <c r="BG119" s="15">
        <v>1655.7</v>
      </c>
    </row>
    <row r="120" spans="1:59" s="13" customFormat="1" x14ac:dyDescent="0.3">
      <c r="A120" s="35">
        <v>42737</v>
      </c>
      <c r="B120" s="11" t="s">
        <v>5</v>
      </c>
      <c r="C120" s="12">
        <v>13</v>
      </c>
      <c r="D120" s="15">
        <v>340</v>
      </c>
      <c r="F120" s="10">
        <v>42768</v>
      </c>
      <c r="G120" s="11" t="s">
        <v>8</v>
      </c>
      <c r="H120" s="12">
        <v>50</v>
      </c>
      <c r="I120" s="15">
        <v>1225.7</v>
      </c>
      <c r="K120" s="10">
        <v>42796</v>
      </c>
      <c r="L120" s="11" t="s">
        <v>8</v>
      </c>
      <c r="M120" s="12">
        <v>40</v>
      </c>
      <c r="N120" s="15">
        <v>1030</v>
      </c>
      <c r="P120" s="10">
        <v>42827</v>
      </c>
      <c r="Q120" s="11" t="s">
        <v>9</v>
      </c>
      <c r="R120" s="12">
        <v>8</v>
      </c>
      <c r="S120" s="15">
        <v>189</v>
      </c>
      <c r="U120" s="10">
        <v>42857</v>
      </c>
      <c r="V120" s="11" t="s">
        <v>3</v>
      </c>
      <c r="W120" s="12">
        <v>48</v>
      </c>
      <c r="X120" s="15">
        <v>1169</v>
      </c>
      <c r="Z120" s="10">
        <v>42888</v>
      </c>
      <c r="AA120" s="11" t="s">
        <v>4</v>
      </c>
      <c r="AB120" s="12">
        <v>44</v>
      </c>
      <c r="AC120" s="15">
        <v>1071.75</v>
      </c>
      <c r="AE120" s="10">
        <v>42918</v>
      </c>
      <c r="AF120" s="11" t="s">
        <v>9</v>
      </c>
      <c r="AG120" s="12">
        <v>12</v>
      </c>
      <c r="AH120" s="15">
        <v>312</v>
      </c>
      <c r="AJ120" s="10">
        <v>42949</v>
      </c>
      <c r="AK120" s="11" t="s">
        <v>6</v>
      </c>
      <c r="AL120" s="12">
        <v>46</v>
      </c>
      <c r="AM120" s="15">
        <v>1137.5</v>
      </c>
      <c r="AO120" s="10">
        <v>42980</v>
      </c>
      <c r="AP120" s="11" t="s">
        <v>7</v>
      </c>
      <c r="AQ120" s="12">
        <v>11</v>
      </c>
      <c r="AR120" s="15">
        <v>278</v>
      </c>
      <c r="AT120" s="10">
        <v>43010</v>
      </c>
      <c r="AU120" s="11" t="s">
        <v>5</v>
      </c>
      <c r="AV120" s="12">
        <v>43</v>
      </c>
      <c r="AW120" s="15">
        <v>1077</v>
      </c>
      <c r="AY120" s="10">
        <v>43041</v>
      </c>
      <c r="AZ120" s="11" t="s">
        <v>8</v>
      </c>
      <c r="BA120" s="12">
        <v>57</v>
      </c>
      <c r="BB120" s="15">
        <v>1438.7</v>
      </c>
      <c r="BD120" s="10">
        <v>43071</v>
      </c>
      <c r="BE120" s="11" t="s">
        <v>7</v>
      </c>
      <c r="BF120" s="12">
        <v>6</v>
      </c>
      <c r="BG120" s="15">
        <v>150</v>
      </c>
    </row>
    <row r="121" spans="1:59" s="13" customFormat="1" x14ac:dyDescent="0.3">
      <c r="A121" s="10">
        <v>42738</v>
      </c>
      <c r="B121" s="11" t="s">
        <v>3</v>
      </c>
      <c r="C121" s="12">
        <v>51</v>
      </c>
      <c r="D121" s="15">
        <v>1219.2</v>
      </c>
      <c r="F121" s="10">
        <v>42769</v>
      </c>
      <c r="G121" s="11" t="s">
        <v>4</v>
      </c>
      <c r="H121" s="12">
        <v>39</v>
      </c>
      <c r="I121" s="15">
        <v>980.5</v>
      </c>
      <c r="K121" s="10">
        <v>42797</v>
      </c>
      <c r="L121" s="11" t="s">
        <v>4</v>
      </c>
      <c r="M121" s="12">
        <v>33</v>
      </c>
      <c r="N121" s="15">
        <v>838.5</v>
      </c>
      <c r="P121" s="10">
        <v>42828</v>
      </c>
      <c r="Q121" s="11" t="s">
        <v>5</v>
      </c>
      <c r="R121" s="12">
        <v>42</v>
      </c>
      <c r="S121" s="15">
        <v>1022.3</v>
      </c>
      <c r="U121" s="10">
        <v>42858</v>
      </c>
      <c r="V121" s="11" t="s">
        <v>6</v>
      </c>
      <c r="W121" s="12">
        <v>52</v>
      </c>
      <c r="X121" s="15">
        <v>1292.75</v>
      </c>
      <c r="Z121" s="10">
        <v>42889</v>
      </c>
      <c r="AA121" s="11" t="s">
        <v>7</v>
      </c>
      <c r="AB121" s="12">
        <v>11</v>
      </c>
      <c r="AC121" s="15">
        <v>266</v>
      </c>
      <c r="AE121" s="10">
        <v>42919</v>
      </c>
      <c r="AF121" s="11" t="s">
        <v>5</v>
      </c>
      <c r="AG121" s="12">
        <v>27</v>
      </c>
      <c r="AH121" s="15">
        <v>661.6</v>
      </c>
      <c r="AJ121" s="10">
        <v>42950</v>
      </c>
      <c r="AK121" s="11" t="s">
        <v>8</v>
      </c>
      <c r="AL121" s="12">
        <v>47</v>
      </c>
      <c r="AM121" s="15">
        <v>1173.2</v>
      </c>
      <c r="AO121" s="10">
        <v>42981</v>
      </c>
      <c r="AP121" s="11" t="s">
        <v>9</v>
      </c>
      <c r="AQ121" s="12">
        <v>3</v>
      </c>
      <c r="AR121" s="15">
        <v>76</v>
      </c>
      <c r="AT121" s="10">
        <v>43011</v>
      </c>
      <c r="AU121" s="11" t="s">
        <v>3</v>
      </c>
      <c r="AV121" s="12">
        <v>62</v>
      </c>
      <c r="AW121" s="15">
        <v>1559.5</v>
      </c>
      <c r="AY121" s="10">
        <v>43042</v>
      </c>
      <c r="AZ121" s="11" t="s">
        <v>4</v>
      </c>
      <c r="BA121" s="12">
        <v>52</v>
      </c>
      <c r="BB121" s="15">
        <v>1290.7</v>
      </c>
      <c r="BD121" s="10">
        <v>43072</v>
      </c>
      <c r="BE121" s="11" t="s">
        <v>9</v>
      </c>
      <c r="BF121" s="12">
        <v>10</v>
      </c>
      <c r="BG121" s="15">
        <v>237</v>
      </c>
    </row>
    <row r="122" spans="1:59" s="13" customFormat="1" x14ac:dyDescent="0.3">
      <c r="A122" s="10">
        <v>42739</v>
      </c>
      <c r="B122" s="11" t="s">
        <v>6</v>
      </c>
      <c r="C122" s="12">
        <v>49</v>
      </c>
      <c r="D122" s="15">
        <v>1189.7</v>
      </c>
      <c r="F122" s="10">
        <v>42770</v>
      </c>
      <c r="G122" s="11" t="s">
        <v>7</v>
      </c>
      <c r="H122" s="12">
        <v>10</v>
      </c>
      <c r="I122" s="15">
        <v>256</v>
      </c>
      <c r="K122" s="10">
        <v>42798</v>
      </c>
      <c r="L122" s="11" t="s">
        <v>7</v>
      </c>
      <c r="M122" s="12">
        <v>11</v>
      </c>
      <c r="N122" s="15">
        <v>278</v>
      </c>
      <c r="P122" s="10">
        <v>42829</v>
      </c>
      <c r="Q122" s="11" t="s">
        <v>3</v>
      </c>
      <c r="R122" s="12">
        <v>52</v>
      </c>
      <c r="S122" s="15">
        <v>1270</v>
      </c>
      <c r="U122" s="10">
        <v>42859</v>
      </c>
      <c r="V122" s="11" t="s">
        <v>8</v>
      </c>
      <c r="W122" s="38">
        <v>61</v>
      </c>
      <c r="X122" s="15">
        <v>1527.5</v>
      </c>
      <c r="Z122" s="10">
        <v>42890</v>
      </c>
      <c r="AA122" s="11" t="s">
        <v>9</v>
      </c>
      <c r="AB122" s="12">
        <v>7</v>
      </c>
      <c r="AC122" s="15">
        <v>166</v>
      </c>
      <c r="AE122" s="35">
        <v>42920</v>
      </c>
      <c r="AF122" s="11" t="s">
        <v>3</v>
      </c>
      <c r="AG122" s="12">
        <v>2</v>
      </c>
      <c r="AH122" s="15">
        <v>38</v>
      </c>
      <c r="AJ122" s="10">
        <v>42951</v>
      </c>
      <c r="AK122" s="11" t="s">
        <v>4</v>
      </c>
      <c r="AL122" s="12">
        <v>39</v>
      </c>
      <c r="AM122" s="15">
        <v>947.7</v>
      </c>
      <c r="AO122" s="35">
        <v>42982</v>
      </c>
      <c r="AP122" s="11" t="s">
        <v>5</v>
      </c>
      <c r="AQ122" s="12">
        <v>13</v>
      </c>
      <c r="AR122" s="15">
        <v>321.2</v>
      </c>
      <c r="AT122" s="10">
        <v>43012</v>
      </c>
      <c r="AU122" s="11" t="s">
        <v>6</v>
      </c>
      <c r="AV122" s="12">
        <v>54</v>
      </c>
      <c r="AW122" s="15">
        <v>1346.7</v>
      </c>
      <c r="AY122" s="10">
        <v>43043</v>
      </c>
      <c r="AZ122" s="11" t="s">
        <v>7</v>
      </c>
      <c r="BA122" s="12">
        <v>10</v>
      </c>
      <c r="BB122" s="15">
        <v>259</v>
      </c>
      <c r="BD122" s="10">
        <v>43073</v>
      </c>
      <c r="BE122" s="11" t="s">
        <v>5</v>
      </c>
      <c r="BF122" s="12">
        <v>49</v>
      </c>
      <c r="BG122" s="15">
        <v>1203.5</v>
      </c>
    </row>
    <row r="123" spans="1:59" s="13" customFormat="1" x14ac:dyDescent="0.3">
      <c r="A123" s="10">
        <v>42740</v>
      </c>
      <c r="B123" s="11" t="s">
        <v>8</v>
      </c>
      <c r="C123" s="12">
        <v>44</v>
      </c>
      <c r="D123" s="15">
        <v>1046.5</v>
      </c>
      <c r="F123" s="10">
        <v>42771</v>
      </c>
      <c r="G123" s="11" t="s">
        <v>9</v>
      </c>
      <c r="H123" s="12">
        <v>7</v>
      </c>
      <c r="I123" s="15">
        <v>160</v>
      </c>
      <c r="K123" s="10">
        <v>42799</v>
      </c>
      <c r="L123" s="11" t="s">
        <v>9</v>
      </c>
      <c r="M123" s="12">
        <v>6</v>
      </c>
      <c r="N123" s="15">
        <v>162</v>
      </c>
      <c r="P123" s="10">
        <v>42830</v>
      </c>
      <c r="Q123" s="11" t="s">
        <v>6</v>
      </c>
      <c r="R123" s="12">
        <v>40</v>
      </c>
      <c r="S123" s="15">
        <v>991.3</v>
      </c>
      <c r="U123" s="10">
        <v>42860</v>
      </c>
      <c r="V123" s="11" t="s">
        <v>4</v>
      </c>
      <c r="W123" s="12">
        <v>42</v>
      </c>
      <c r="X123" s="15">
        <v>1054.7</v>
      </c>
      <c r="Z123" s="10">
        <v>42891</v>
      </c>
      <c r="AA123" s="11" t="s">
        <v>5</v>
      </c>
      <c r="AB123" s="12">
        <v>39</v>
      </c>
      <c r="AC123" s="15">
        <v>940.2</v>
      </c>
      <c r="AE123" s="10">
        <v>42921</v>
      </c>
      <c r="AF123" s="11" t="s">
        <v>6</v>
      </c>
      <c r="AG123" s="12">
        <v>37</v>
      </c>
      <c r="AH123" s="15">
        <v>914.2</v>
      </c>
      <c r="AJ123" s="10">
        <v>42952</v>
      </c>
      <c r="AK123" s="11" t="s">
        <v>7</v>
      </c>
      <c r="AL123" s="12">
        <v>12</v>
      </c>
      <c r="AM123" s="15">
        <v>293</v>
      </c>
      <c r="AO123" s="10">
        <v>42983</v>
      </c>
      <c r="AP123" s="11" t="s">
        <v>3</v>
      </c>
      <c r="AQ123" s="12">
        <v>51</v>
      </c>
      <c r="AR123" s="15">
        <v>1288</v>
      </c>
      <c r="AT123" s="10">
        <v>43013</v>
      </c>
      <c r="AU123" s="11" t="s">
        <v>8</v>
      </c>
      <c r="AV123" s="12">
        <v>40</v>
      </c>
      <c r="AW123" s="15">
        <v>964.3</v>
      </c>
      <c r="AY123" s="10">
        <v>43044</v>
      </c>
      <c r="AZ123" s="11" t="s">
        <v>9</v>
      </c>
      <c r="BA123" s="12">
        <v>9</v>
      </c>
      <c r="BB123" s="15">
        <v>234</v>
      </c>
      <c r="BD123" s="10">
        <v>43074</v>
      </c>
      <c r="BE123" s="11" t="s">
        <v>3</v>
      </c>
      <c r="BF123" s="12">
        <v>65</v>
      </c>
      <c r="BG123" s="15">
        <v>1641.2</v>
      </c>
    </row>
    <row r="124" spans="1:59" s="13" customFormat="1" x14ac:dyDescent="0.3">
      <c r="A124" s="10">
        <v>42741</v>
      </c>
      <c r="B124" s="11" t="s">
        <v>4</v>
      </c>
      <c r="C124" s="12">
        <v>43</v>
      </c>
      <c r="D124" s="15">
        <v>1059.5</v>
      </c>
      <c r="F124" s="10">
        <v>42772</v>
      </c>
      <c r="G124" s="11" t="s">
        <v>5</v>
      </c>
      <c r="H124" s="12">
        <v>37</v>
      </c>
      <c r="I124" s="15">
        <v>879.1</v>
      </c>
      <c r="K124" s="10">
        <v>42800</v>
      </c>
      <c r="L124" s="11" t="s">
        <v>5</v>
      </c>
      <c r="M124" s="12">
        <v>36</v>
      </c>
      <c r="N124" s="15">
        <v>898.2</v>
      </c>
      <c r="P124" s="10">
        <v>42831</v>
      </c>
      <c r="Q124" s="11" t="s">
        <v>8</v>
      </c>
      <c r="R124" s="12">
        <v>56</v>
      </c>
      <c r="S124" s="15">
        <v>1367.5</v>
      </c>
      <c r="U124" s="10">
        <v>42861</v>
      </c>
      <c r="V124" s="11" t="s">
        <v>7</v>
      </c>
      <c r="W124" s="12">
        <v>10</v>
      </c>
      <c r="X124" s="15">
        <v>233</v>
      </c>
      <c r="Z124" s="10">
        <v>42892</v>
      </c>
      <c r="AA124" s="11" t="s">
        <v>3</v>
      </c>
      <c r="AB124" s="12">
        <v>43</v>
      </c>
      <c r="AC124" s="15">
        <v>1023</v>
      </c>
      <c r="AE124" s="10">
        <v>42922</v>
      </c>
      <c r="AF124" s="11" t="s">
        <v>8</v>
      </c>
      <c r="AG124" s="12">
        <v>59</v>
      </c>
      <c r="AH124" s="15">
        <v>1426.3</v>
      </c>
      <c r="AJ124" s="10">
        <v>42953</v>
      </c>
      <c r="AK124" s="11" t="s">
        <v>9</v>
      </c>
      <c r="AL124" s="12">
        <v>9</v>
      </c>
      <c r="AM124" s="15">
        <v>238</v>
      </c>
      <c r="AO124" s="10">
        <v>42984</v>
      </c>
      <c r="AP124" s="11" t="s">
        <v>6</v>
      </c>
      <c r="AQ124" s="12">
        <v>57</v>
      </c>
      <c r="AR124" s="15">
        <v>1442.7</v>
      </c>
      <c r="AT124" s="10">
        <v>43014</v>
      </c>
      <c r="AU124" s="11" t="s">
        <v>4</v>
      </c>
      <c r="AV124" s="12">
        <v>44</v>
      </c>
      <c r="AW124" s="15">
        <v>1089.0999999999999</v>
      </c>
      <c r="AY124" s="10">
        <v>43045</v>
      </c>
      <c r="AZ124" s="11" t="s">
        <v>5</v>
      </c>
      <c r="BA124" s="12">
        <v>57</v>
      </c>
      <c r="BB124" s="15">
        <v>1416.7</v>
      </c>
      <c r="BD124" s="10">
        <v>43075</v>
      </c>
      <c r="BE124" s="11" t="s">
        <v>6</v>
      </c>
      <c r="BF124" s="12">
        <v>52</v>
      </c>
      <c r="BG124" s="15">
        <v>1339.9</v>
      </c>
    </row>
    <row r="125" spans="1:59" s="13" customFormat="1" x14ac:dyDescent="0.3">
      <c r="A125" s="10">
        <v>42742</v>
      </c>
      <c r="B125" s="11" t="s">
        <v>7</v>
      </c>
      <c r="C125" s="12">
        <v>18</v>
      </c>
      <c r="D125" s="15">
        <v>446</v>
      </c>
      <c r="F125" s="137">
        <v>42773</v>
      </c>
      <c r="G125" s="11" t="s">
        <v>3</v>
      </c>
      <c r="H125" s="12">
        <v>30</v>
      </c>
      <c r="I125" s="15">
        <v>713.6</v>
      </c>
      <c r="K125" s="10">
        <v>42801</v>
      </c>
      <c r="L125" s="11" t="s">
        <v>3</v>
      </c>
      <c r="M125" s="38">
        <v>57</v>
      </c>
      <c r="N125" s="15">
        <v>1432</v>
      </c>
      <c r="P125" s="10">
        <v>42832</v>
      </c>
      <c r="Q125" s="11" t="s">
        <v>4</v>
      </c>
      <c r="R125" s="12">
        <v>44</v>
      </c>
      <c r="S125" s="15">
        <v>1119.5999999999999</v>
      </c>
      <c r="U125" s="10">
        <v>42862</v>
      </c>
      <c r="V125" s="11" t="s">
        <v>9</v>
      </c>
      <c r="W125" s="12">
        <v>7</v>
      </c>
      <c r="X125" s="15">
        <v>164</v>
      </c>
      <c r="Z125" s="10">
        <v>42893</v>
      </c>
      <c r="AA125" s="11" t="s">
        <v>6</v>
      </c>
      <c r="AB125" s="12">
        <v>44</v>
      </c>
      <c r="AC125" s="15">
        <v>1101.7</v>
      </c>
      <c r="AE125" s="10">
        <v>42923</v>
      </c>
      <c r="AF125" s="11" t="s">
        <v>4</v>
      </c>
      <c r="AG125" s="12">
        <v>40</v>
      </c>
      <c r="AH125" s="15">
        <v>960.3</v>
      </c>
      <c r="AJ125" s="10">
        <v>42954</v>
      </c>
      <c r="AK125" s="11" t="s">
        <v>5</v>
      </c>
      <c r="AL125" s="12">
        <v>38</v>
      </c>
      <c r="AM125" s="15">
        <v>923.2</v>
      </c>
      <c r="AO125" s="10">
        <v>42985</v>
      </c>
      <c r="AP125" s="11" t="s">
        <v>8</v>
      </c>
      <c r="AQ125" s="12">
        <v>56</v>
      </c>
      <c r="AR125" s="15">
        <v>1407.5</v>
      </c>
      <c r="AT125" s="10">
        <v>43015</v>
      </c>
      <c r="AU125" s="11" t="s">
        <v>7</v>
      </c>
      <c r="AV125" s="12">
        <v>17</v>
      </c>
      <c r="AW125" s="15">
        <v>457</v>
      </c>
      <c r="AY125" s="10">
        <v>43046</v>
      </c>
      <c r="AZ125" s="11" t="s">
        <v>3</v>
      </c>
      <c r="BA125" s="12">
        <v>58</v>
      </c>
      <c r="BB125" s="15">
        <v>1453.6</v>
      </c>
      <c r="BD125" s="10">
        <v>43076</v>
      </c>
      <c r="BE125" s="11" t="s">
        <v>8</v>
      </c>
      <c r="BF125" s="12">
        <v>67</v>
      </c>
      <c r="BG125" s="15">
        <v>1726.5</v>
      </c>
    </row>
    <row r="126" spans="1:59" s="13" customFormat="1" x14ac:dyDescent="0.3">
      <c r="A126" s="10">
        <v>42743</v>
      </c>
      <c r="B126" s="11" t="s">
        <v>9</v>
      </c>
      <c r="C126" s="12">
        <v>2</v>
      </c>
      <c r="D126" s="15">
        <v>44</v>
      </c>
      <c r="F126" s="10">
        <v>42774</v>
      </c>
      <c r="G126" s="11" t="s">
        <v>6</v>
      </c>
      <c r="H126" s="12">
        <v>47</v>
      </c>
      <c r="I126" s="15">
        <v>1148.3</v>
      </c>
      <c r="K126" s="10">
        <v>42802</v>
      </c>
      <c r="L126" s="11" t="s">
        <v>6</v>
      </c>
      <c r="M126" s="12">
        <v>45</v>
      </c>
      <c r="N126" s="15">
        <v>1097.8</v>
      </c>
      <c r="P126" s="10">
        <v>42833</v>
      </c>
      <c r="Q126" s="11" t="s">
        <v>7</v>
      </c>
      <c r="R126" s="12">
        <v>9</v>
      </c>
      <c r="S126" s="15">
        <v>233</v>
      </c>
      <c r="U126" s="10">
        <v>42863</v>
      </c>
      <c r="V126" s="11" t="s">
        <v>5</v>
      </c>
      <c r="W126" s="12">
        <v>44</v>
      </c>
      <c r="X126" s="15">
        <v>1093.7</v>
      </c>
      <c r="Z126" s="10">
        <v>42894</v>
      </c>
      <c r="AA126" s="11" t="s">
        <v>8</v>
      </c>
      <c r="AB126" s="12">
        <v>61</v>
      </c>
      <c r="AC126" s="15">
        <v>1496.3</v>
      </c>
      <c r="AE126" s="10">
        <v>42924</v>
      </c>
      <c r="AF126" s="11" t="s">
        <v>7</v>
      </c>
      <c r="AG126" s="12">
        <v>5</v>
      </c>
      <c r="AH126" s="15">
        <v>118</v>
      </c>
      <c r="AJ126" s="10">
        <v>42955</v>
      </c>
      <c r="AK126" s="11" t="s">
        <v>3</v>
      </c>
      <c r="AL126" s="12">
        <v>48</v>
      </c>
      <c r="AM126" s="15">
        <v>1152</v>
      </c>
      <c r="AO126" s="10">
        <v>42986</v>
      </c>
      <c r="AP126" s="11" t="s">
        <v>4</v>
      </c>
      <c r="AQ126" s="12">
        <v>42</v>
      </c>
      <c r="AR126" s="15">
        <v>1025.7</v>
      </c>
      <c r="AT126" s="10">
        <v>43016</v>
      </c>
      <c r="AU126" s="11" t="s">
        <v>9</v>
      </c>
      <c r="AV126" s="12">
        <v>8</v>
      </c>
      <c r="AW126" s="15">
        <v>182.6</v>
      </c>
      <c r="AY126" s="36">
        <v>43047</v>
      </c>
      <c r="AZ126" s="11" t="s">
        <v>6</v>
      </c>
      <c r="BA126" s="12">
        <v>53</v>
      </c>
      <c r="BB126" s="15">
        <v>1356.7</v>
      </c>
      <c r="BD126" s="10">
        <v>43077</v>
      </c>
      <c r="BE126" s="11" t="s">
        <v>4</v>
      </c>
      <c r="BF126" s="12">
        <v>62</v>
      </c>
      <c r="BG126" s="15">
        <v>1600.2</v>
      </c>
    </row>
    <row r="127" spans="1:59" s="13" customFormat="1" x14ac:dyDescent="0.3">
      <c r="A127" s="10">
        <v>42744</v>
      </c>
      <c r="B127" s="11" t="s">
        <v>5</v>
      </c>
      <c r="C127" s="12">
        <v>44</v>
      </c>
      <c r="D127" s="15">
        <v>1062.5</v>
      </c>
      <c r="F127" s="36">
        <v>42775</v>
      </c>
      <c r="G127" s="11" t="s">
        <v>8</v>
      </c>
      <c r="H127" s="12">
        <v>3</v>
      </c>
      <c r="I127" s="15">
        <v>65</v>
      </c>
      <c r="K127" s="10">
        <v>42803</v>
      </c>
      <c r="L127" s="11" t="s">
        <v>8</v>
      </c>
      <c r="M127" s="12">
        <v>54</v>
      </c>
      <c r="N127" s="15">
        <v>1333</v>
      </c>
      <c r="P127" s="10">
        <v>42834</v>
      </c>
      <c r="Q127" s="11" t="s">
        <v>9</v>
      </c>
      <c r="R127" s="12">
        <v>8</v>
      </c>
      <c r="S127" s="15">
        <v>208</v>
      </c>
      <c r="U127" s="10">
        <v>42864</v>
      </c>
      <c r="V127" s="11" t="s">
        <v>3</v>
      </c>
      <c r="W127" s="12">
        <v>60</v>
      </c>
      <c r="X127" s="15">
        <v>1496</v>
      </c>
      <c r="Z127" s="10">
        <v>42895</v>
      </c>
      <c r="AA127" s="11" t="s">
        <v>4</v>
      </c>
      <c r="AB127" s="12">
        <v>52</v>
      </c>
      <c r="AC127" s="15">
        <v>1313.7</v>
      </c>
      <c r="AE127" s="10">
        <v>42925</v>
      </c>
      <c r="AF127" s="11" t="s">
        <v>9</v>
      </c>
      <c r="AG127" s="12">
        <v>10</v>
      </c>
      <c r="AH127" s="15">
        <v>236</v>
      </c>
      <c r="AJ127" s="10">
        <v>42956</v>
      </c>
      <c r="AK127" s="11" t="s">
        <v>6</v>
      </c>
      <c r="AL127" s="12">
        <v>51</v>
      </c>
      <c r="AM127" s="15">
        <v>1277.7</v>
      </c>
      <c r="AO127" s="10">
        <v>42987</v>
      </c>
      <c r="AP127" s="11" t="s">
        <v>7</v>
      </c>
      <c r="AQ127" s="12">
        <v>13</v>
      </c>
      <c r="AR127" s="15">
        <v>328</v>
      </c>
      <c r="AT127" s="35">
        <v>43017</v>
      </c>
      <c r="AU127" s="11" t="s">
        <v>5</v>
      </c>
      <c r="AV127" s="12">
        <v>23</v>
      </c>
      <c r="AW127" s="15">
        <v>530.5</v>
      </c>
      <c r="AY127" s="10">
        <v>43048</v>
      </c>
      <c r="AZ127" s="11" t="s">
        <v>8</v>
      </c>
      <c r="BA127" s="12">
        <v>65</v>
      </c>
      <c r="BB127" s="15">
        <v>1621.9</v>
      </c>
      <c r="BD127" s="10">
        <v>43078</v>
      </c>
      <c r="BE127" s="11" t="s">
        <v>7</v>
      </c>
      <c r="BF127" s="12">
        <v>10</v>
      </c>
      <c r="BG127" s="15">
        <v>271</v>
      </c>
    </row>
    <row r="128" spans="1:59" s="13" customFormat="1" x14ac:dyDescent="0.3">
      <c r="A128" s="10">
        <v>42745</v>
      </c>
      <c r="B128" s="11" t="s">
        <v>3</v>
      </c>
      <c r="C128" s="12">
        <v>44</v>
      </c>
      <c r="D128" s="15">
        <v>1108.2</v>
      </c>
      <c r="F128" s="10">
        <v>42776</v>
      </c>
      <c r="G128" s="11" t="s">
        <v>4</v>
      </c>
      <c r="H128" s="12">
        <v>37</v>
      </c>
      <c r="I128" s="15">
        <v>904.3</v>
      </c>
      <c r="K128" s="10">
        <v>42804</v>
      </c>
      <c r="L128" s="11" t="s">
        <v>4</v>
      </c>
      <c r="M128" s="12">
        <v>51</v>
      </c>
      <c r="N128" s="15">
        <v>1286.2</v>
      </c>
      <c r="P128" s="10">
        <v>42835</v>
      </c>
      <c r="Q128" s="11" t="s">
        <v>5</v>
      </c>
      <c r="R128" s="12">
        <v>47</v>
      </c>
      <c r="S128" s="15">
        <v>1138.3</v>
      </c>
      <c r="U128" s="10">
        <v>42865</v>
      </c>
      <c r="V128" s="11" t="s">
        <v>6</v>
      </c>
      <c r="W128" s="12">
        <v>42</v>
      </c>
      <c r="X128" s="15">
        <v>1035.7</v>
      </c>
      <c r="Z128" s="10">
        <v>42896</v>
      </c>
      <c r="AA128" s="11" t="s">
        <v>7</v>
      </c>
      <c r="AB128" s="12">
        <v>14</v>
      </c>
      <c r="AC128" s="15">
        <v>355</v>
      </c>
      <c r="AE128" s="10">
        <v>42926</v>
      </c>
      <c r="AF128" s="11" t="s">
        <v>5</v>
      </c>
      <c r="AG128" s="12">
        <v>54</v>
      </c>
      <c r="AH128" s="15">
        <v>1334.25</v>
      </c>
      <c r="AJ128" s="10">
        <v>42957</v>
      </c>
      <c r="AK128" s="11" t="s">
        <v>8</v>
      </c>
      <c r="AL128" s="12">
        <v>55</v>
      </c>
      <c r="AM128" s="15">
        <v>1379.1</v>
      </c>
      <c r="AO128" s="10">
        <v>42988</v>
      </c>
      <c r="AP128" s="11" t="s">
        <v>9</v>
      </c>
      <c r="AQ128" s="12">
        <v>16</v>
      </c>
      <c r="AR128" s="15">
        <v>396.6</v>
      </c>
      <c r="AT128" s="10">
        <v>43018</v>
      </c>
      <c r="AU128" s="11" t="s">
        <v>3</v>
      </c>
      <c r="AV128" s="12">
        <v>58</v>
      </c>
      <c r="AW128" s="15">
        <v>1437.95</v>
      </c>
      <c r="AY128" s="35">
        <v>43049</v>
      </c>
      <c r="AZ128" s="11" t="s">
        <v>4</v>
      </c>
      <c r="BA128" s="12">
        <v>36</v>
      </c>
      <c r="BB128" s="15">
        <v>894.3</v>
      </c>
      <c r="BD128" s="10">
        <v>43079</v>
      </c>
      <c r="BE128" s="11" t="s">
        <v>9</v>
      </c>
      <c r="BF128" s="12">
        <v>3</v>
      </c>
      <c r="BG128" s="15">
        <v>78</v>
      </c>
    </row>
    <row r="129" spans="1:59" s="13" customFormat="1" x14ac:dyDescent="0.3">
      <c r="A129" s="10">
        <v>42746</v>
      </c>
      <c r="B129" s="11" t="s">
        <v>6</v>
      </c>
      <c r="C129" s="12">
        <v>47</v>
      </c>
      <c r="D129" s="15">
        <v>1116.2</v>
      </c>
      <c r="F129" s="10">
        <v>42777</v>
      </c>
      <c r="G129" s="11" t="s">
        <v>7</v>
      </c>
      <c r="H129" s="12">
        <v>6</v>
      </c>
      <c r="I129" s="15">
        <v>152</v>
      </c>
      <c r="K129" s="10">
        <v>42805</v>
      </c>
      <c r="L129" s="11" t="s">
        <v>7</v>
      </c>
      <c r="M129" s="12">
        <v>9</v>
      </c>
      <c r="N129" s="15">
        <v>218</v>
      </c>
      <c r="P129" s="10">
        <v>42836</v>
      </c>
      <c r="Q129" s="11" t="s">
        <v>3</v>
      </c>
      <c r="R129" s="12">
        <v>54</v>
      </c>
      <c r="S129" s="15">
        <v>1334.6</v>
      </c>
      <c r="U129" s="10">
        <v>42866</v>
      </c>
      <c r="V129" s="11" t="s">
        <v>8</v>
      </c>
      <c r="W129" s="12">
        <v>55</v>
      </c>
      <c r="X129" s="15">
        <v>1382.5</v>
      </c>
      <c r="Z129" s="10">
        <v>42897</v>
      </c>
      <c r="AA129" s="11" t="s">
        <v>9</v>
      </c>
      <c r="AB129" s="12">
        <v>8</v>
      </c>
      <c r="AC129" s="15">
        <v>202.6</v>
      </c>
      <c r="AE129" s="10">
        <v>42927</v>
      </c>
      <c r="AF129" s="11" t="s">
        <v>3</v>
      </c>
      <c r="AG129" s="12">
        <v>41</v>
      </c>
      <c r="AH129" s="15">
        <v>1016</v>
      </c>
      <c r="AJ129" s="10">
        <v>42958</v>
      </c>
      <c r="AK129" s="11" t="s">
        <v>4</v>
      </c>
      <c r="AL129" s="12">
        <v>42</v>
      </c>
      <c r="AM129" s="15">
        <v>999.8</v>
      </c>
      <c r="AO129" s="10">
        <v>42989</v>
      </c>
      <c r="AP129" s="11" t="s">
        <v>5</v>
      </c>
      <c r="AQ129" s="12">
        <v>54</v>
      </c>
      <c r="AR129" s="15">
        <v>1347.8</v>
      </c>
      <c r="AT129" s="10">
        <v>43019</v>
      </c>
      <c r="AU129" s="11" t="s">
        <v>6</v>
      </c>
      <c r="AV129" s="12">
        <v>50</v>
      </c>
      <c r="AW129" s="15">
        <v>1263.0999999999999</v>
      </c>
      <c r="AY129" s="10">
        <v>43050</v>
      </c>
      <c r="AZ129" s="11" t="s">
        <v>7</v>
      </c>
      <c r="BA129" s="12">
        <v>15</v>
      </c>
      <c r="BB129" s="15">
        <v>364</v>
      </c>
      <c r="BD129" s="10">
        <v>43080</v>
      </c>
      <c r="BE129" s="11" t="s">
        <v>5</v>
      </c>
      <c r="BF129" s="12">
        <v>50</v>
      </c>
      <c r="BG129" s="15">
        <v>1252.7</v>
      </c>
    </row>
    <row r="130" spans="1:59" s="13" customFormat="1" x14ac:dyDescent="0.3">
      <c r="A130" s="10">
        <v>42747</v>
      </c>
      <c r="B130" s="11" t="s">
        <v>8</v>
      </c>
      <c r="C130" s="12">
        <v>39</v>
      </c>
      <c r="D130" s="15">
        <v>911.7</v>
      </c>
      <c r="F130" s="10">
        <v>42778</v>
      </c>
      <c r="G130" s="11" t="s">
        <v>9</v>
      </c>
      <c r="H130" s="12">
        <v>0</v>
      </c>
      <c r="I130" s="15">
        <v>0</v>
      </c>
      <c r="K130" s="10">
        <v>42806</v>
      </c>
      <c r="L130" s="11" t="s">
        <v>9</v>
      </c>
      <c r="M130" s="12">
        <v>3</v>
      </c>
      <c r="N130" s="15">
        <v>82</v>
      </c>
      <c r="P130" s="10">
        <v>42837</v>
      </c>
      <c r="Q130" s="11" t="s">
        <v>6</v>
      </c>
      <c r="R130" s="12">
        <v>42</v>
      </c>
      <c r="S130" s="15">
        <v>1028.3</v>
      </c>
      <c r="U130" s="10">
        <v>42867</v>
      </c>
      <c r="V130" s="11" t="s">
        <v>4</v>
      </c>
      <c r="W130" s="12">
        <v>45</v>
      </c>
      <c r="X130" s="15">
        <v>1101.3</v>
      </c>
      <c r="Z130" s="10">
        <v>42898</v>
      </c>
      <c r="AA130" s="11" t="s">
        <v>5</v>
      </c>
      <c r="AB130" s="12">
        <v>41</v>
      </c>
      <c r="AC130" s="15">
        <v>1008.2</v>
      </c>
      <c r="AE130" s="10">
        <v>42928</v>
      </c>
      <c r="AF130" s="11" t="s">
        <v>6</v>
      </c>
      <c r="AG130" s="38">
        <v>62</v>
      </c>
      <c r="AH130" s="15">
        <v>1559.7</v>
      </c>
      <c r="AJ130" s="10">
        <v>42959</v>
      </c>
      <c r="AK130" s="11" t="s">
        <v>7</v>
      </c>
      <c r="AL130" s="38">
        <v>9</v>
      </c>
      <c r="AM130" s="15">
        <v>200</v>
      </c>
      <c r="AO130" s="10">
        <v>42990</v>
      </c>
      <c r="AP130" s="11" t="s">
        <v>3</v>
      </c>
      <c r="AQ130" s="12">
        <v>54</v>
      </c>
      <c r="AR130" s="15">
        <v>1345.6</v>
      </c>
      <c r="AT130" s="10">
        <v>43020</v>
      </c>
      <c r="AU130" s="11" t="s">
        <v>8</v>
      </c>
      <c r="AV130" s="38">
        <v>65</v>
      </c>
      <c r="AW130" s="15">
        <v>1620.9</v>
      </c>
      <c r="AY130" s="10">
        <v>43051</v>
      </c>
      <c r="AZ130" s="11" t="s">
        <v>9</v>
      </c>
      <c r="BA130" s="12">
        <v>7</v>
      </c>
      <c r="BB130" s="15">
        <v>164</v>
      </c>
      <c r="BD130" s="137">
        <v>43081</v>
      </c>
      <c r="BE130" s="11" t="s">
        <v>3</v>
      </c>
      <c r="BF130" s="12">
        <v>49</v>
      </c>
      <c r="BG130" s="15">
        <v>1243</v>
      </c>
    </row>
    <row r="131" spans="1:59" s="13" customFormat="1" x14ac:dyDescent="0.3">
      <c r="A131" s="10">
        <v>42748</v>
      </c>
      <c r="B131" s="11" t="s">
        <v>4</v>
      </c>
      <c r="C131" s="12">
        <v>40</v>
      </c>
      <c r="D131" s="15">
        <v>974.6</v>
      </c>
      <c r="F131" s="36">
        <v>42779</v>
      </c>
      <c r="G131" s="11" t="s">
        <v>5</v>
      </c>
      <c r="H131" s="12">
        <v>0</v>
      </c>
      <c r="I131" s="15">
        <v>0</v>
      </c>
      <c r="K131" s="10">
        <v>42807</v>
      </c>
      <c r="L131" s="11" t="s">
        <v>5</v>
      </c>
      <c r="M131" s="12">
        <v>53</v>
      </c>
      <c r="N131" s="15">
        <v>1318.8</v>
      </c>
      <c r="P131" s="10">
        <v>42838</v>
      </c>
      <c r="Q131" s="11" t="s">
        <v>8</v>
      </c>
      <c r="R131" s="12">
        <v>52</v>
      </c>
      <c r="S131" s="15">
        <v>1227.5</v>
      </c>
      <c r="U131" s="10">
        <v>42868</v>
      </c>
      <c r="V131" s="11" t="s">
        <v>7</v>
      </c>
      <c r="W131" s="12">
        <v>11</v>
      </c>
      <c r="X131" s="15">
        <v>254</v>
      </c>
      <c r="Z131" s="10">
        <v>42899</v>
      </c>
      <c r="AA131" s="11" t="s">
        <v>3</v>
      </c>
      <c r="AB131" s="12">
        <v>47</v>
      </c>
      <c r="AC131" s="15">
        <v>1205.5999999999999</v>
      </c>
      <c r="AE131" s="10">
        <v>42929</v>
      </c>
      <c r="AF131" s="11" t="s">
        <v>8</v>
      </c>
      <c r="AG131" s="12">
        <v>37</v>
      </c>
      <c r="AH131" s="15">
        <v>907.5</v>
      </c>
      <c r="AJ131" s="10">
        <v>42960</v>
      </c>
      <c r="AK131" s="11" t="s">
        <v>9</v>
      </c>
      <c r="AL131" s="12">
        <v>5</v>
      </c>
      <c r="AM131" s="15">
        <v>130</v>
      </c>
      <c r="AO131" s="10">
        <v>42991</v>
      </c>
      <c r="AP131" s="11" t="s">
        <v>6</v>
      </c>
      <c r="AQ131" s="12">
        <v>49</v>
      </c>
      <c r="AR131" s="15">
        <v>1227.5</v>
      </c>
      <c r="AT131" s="10">
        <v>43021</v>
      </c>
      <c r="AU131" s="11" t="s">
        <v>4</v>
      </c>
      <c r="AV131" s="12">
        <v>40</v>
      </c>
      <c r="AW131" s="15">
        <v>1000.5</v>
      </c>
      <c r="AY131" s="10">
        <v>43052</v>
      </c>
      <c r="AZ131" s="11" t="s">
        <v>5</v>
      </c>
      <c r="BA131" s="12">
        <v>56</v>
      </c>
      <c r="BB131" s="15">
        <v>1388.7</v>
      </c>
      <c r="BD131" s="10">
        <v>43082</v>
      </c>
      <c r="BE131" s="11" t="s">
        <v>6</v>
      </c>
      <c r="BF131" s="12">
        <v>53</v>
      </c>
      <c r="BG131" s="15">
        <v>1299.7</v>
      </c>
    </row>
    <row r="132" spans="1:59" s="13" customFormat="1" x14ac:dyDescent="0.3">
      <c r="A132" s="10">
        <v>42749</v>
      </c>
      <c r="B132" s="11" t="s">
        <v>7</v>
      </c>
      <c r="C132" s="12">
        <v>9</v>
      </c>
      <c r="D132" s="15">
        <v>228</v>
      </c>
      <c r="F132" s="10">
        <v>42780</v>
      </c>
      <c r="G132" s="11" t="s">
        <v>3</v>
      </c>
      <c r="H132" s="12">
        <v>53</v>
      </c>
      <c r="I132" s="15">
        <v>1310.5999999999999</v>
      </c>
      <c r="K132" s="36">
        <v>42808</v>
      </c>
      <c r="L132" s="11" t="s">
        <v>3</v>
      </c>
      <c r="M132" s="12">
        <v>0</v>
      </c>
      <c r="N132" s="15">
        <v>0</v>
      </c>
      <c r="P132" s="10">
        <v>42839</v>
      </c>
      <c r="Q132" s="11" t="s">
        <v>4</v>
      </c>
      <c r="R132" s="12">
        <v>34</v>
      </c>
      <c r="S132" s="15">
        <v>843.3</v>
      </c>
      <c r="U132" s="10">
        <v>42869</v>
      </c>
      <c r="V132" s="11" t="s">
        <v>9</v>
      </c>
      <c r="W132" s="12">
        <v>6</v>
      </c>
      <c r="X132" s="15">
        <v>141</v>
      </c>
      <c r="Z132" s="10">
        <v>42900</v>
      </c>
      <c r="AA132" s="11" t="s">
        <v>6</v>
      </c>
      <c r="AB132" s="12">
        <v>53</v>
      </c>
      <c r="AC132" s="15">
        <v>1299.3</v>
      </c>
      <c r="AE132" s="10">
        <v>42930</v>
      </c>
      <c r="AF132" s="11" t="s">
        <v>4</v>
      </c>
      <c r="AG132" s="12">
        <v>41</v>
      </c>
      <c r="AH132" s="15">
        <v>1001.1</v>
      </c>
      <c r="AJ132" s="10">
        <v>42961</v>
      </c>
      <c r="AK132" s="11" t="s">
        <v>5</v>
      </c>
      <c r="AL132" s="12">
        <v>48</v>
      </c>
      <c r="AM132" s="15">
        <v>1211.2</v>
      </c>
      <c r="AO132" s="10">
        <v>42992</v>
      </c>
      <c r="AP132" s="11" t="s">
        <v>8</v>
      </c>
      <c r="AQ132" s="12">
        <v>51</v>
      </c>
      <c r="AR132" s="15">
        <v>1301</v>
      </c>
      <c r="AT132" s="10">
        <v>43022</v>
      </c>
      <c r="AU132" s="11" t="s">
        <v>7</v>
      </c>
      <c r="AV132" s="12">
        <v>13</v>
      </c>
      <c r="AW132" s="15">
        <v>346</v>
      </c>
      <c r="AY132" s="10">
        <v>43053</v>
      </c>
      <c r="AZ132" s="11" t="s">
        <v>3</v>
      </c>
      <c r="BA132" s="12">
        <v>58</v>
      </c>
      <c r="BB132" s="15">
        <v>1424</v>
      </c>
      <c r="BD132" s="10">
        <v>43083</v>
      </c>
      <c r="BE132" s="11" t="s">
        <v>8</v>
      </c>
      <c r="BF132" s="12">
        <v>63</v>
      </c>
      <c r="BG132" s="15">
        <v>1600.3</v>
      </c>
    </row>
    <row r="133" spans="1:59" s="13" customFormat="1" x14ac:dyDescent="0.3">
      <c r="A133" s="10">
        <v>42750</v>
      </c>
      <c r="B133" s="11" t="s">
        <v>9</v>
      </c>
      <c r="C133" s="12">
        <v>3</v>
      </c>
      <c r="D133" s="15">
        <v>70</v>
      </c>
      <c r="F133" s="10">
        <v>42781</v>
      </c>
      <c r="G133" s="11" t="s">
        <v>6</v>
      </c>
      <c r="H133" s="12">
        <v>47</v>
      </c>
      <c r="I133" s="15">
        <v>1164.3</v>
      </c>
      <c r="K133" s="10">
        <v>42809</v>
      </c>
      <c r="L133" s="11" t="s">
        <v>6</v>
      </c>
      <c r="M133" s="12">
        <v>25</v>
      </c>
      <c r="N133" s="15">
        <v>619.1</v>
      </c>
      <c r="P133" s="10">
        <v>42840</v>
      </c>
      <c r="Q133" s="11" t="s">
        <v>7</v>
      </c>
      <c r="R133" s="12">
        <v>9</v>
      </c>
      <c r="S133" s="15">
        <v>239.6</v>
      </c>
      <c r="U133" s="10">
        <v>42870</v>
      </c>
      <c r="V133" s="11" t="s">
        <v>5</v>
      </c>
      <c r="W133" s="12">
        <v>45</v>
      </c>
      <c r="X133" s="15">
        <v>1063.5</v>
      </c>
      <c r="Z133" s="10">
        <v>42901</v>
      </c>
      <c r="AA133" s="11" t="s">
        <v>8</v>
      </c>
      <c r="AB133" s="12">
        <v>52</v>
      </c>
      <c r="AC133" s="15">
        <v>1306.5</v>
      </c>
      <c r="AE133" s="10">
        <v>42931</v>
      </c>
      <c r="AF133" s="11" t="s">
        <v>7</v>
      </c>
      <c r="AG133" s="12">
        <v>5</v>
      </c>
      <c r="AH133" s="15">
        <v>120</v>
      </c>
      <c r="AJ133" s="10">
        <v>42962</v>
      </c>
      <c r="AK133" s="11" t="s">
        <v>3</v>
      </c>
      <c r="AL133" s="12">
        <v>39</v>
      </c>
      <c r="AM133" s="15">
        <v>958</v>
      </c>
      <c r="AO133" s="10">
        <v>42993</v>
      </c>
      <c r="AP133" s="11" t="s">
        <v>4</v>
      </c>
      <c r="AQ133" s="12">
        <v>35</v>
      </c>
      <c r="AR133" s="15">
        <v>827.7</v>
      </c>
      <c r="AT133" s="10">
        <v>43023</v>
      </c>
      <c r="AU133" s="11" t="s">
        <v>9</v>
      </c>
      <c r="AV133" s="12">
        <v>6</v>
      </c>
      <c r="AW133" s="15">
        <v>151</v>
      </c>
      <c r="AY133" s="10">
        <v>43054</v>
      </c>
      <c r="AZ133" s="11" t="s">
        <v>6</v>
      </c>
      <c r="BA133" s="12">
        <v>59</v>
      </c>
      <c r="BB133" s="15">
        <v>1499.3</v>
      </c>
      <c r="BD133" s="10">
        <v>43084</v>
      </c>
      <c r="BE133" s="11" t="s">
        <v>4</v>
      </c>
      <c r="BF133" s="12">
        <v>51</v>
      </c>
      <c r="BG133" s="15">
        <v>1289.7</v>
      </c>
    </row>
    <row r="134" spans="1:59" s="13" customFormat="1" x14ac:dyDescent="0.3">
      <c r="A134" s="35">
        <v>42751</v>
      </c>
      <c r="B134" s="11" t="s">
        <v>5</v>
      </c>
      <c r="C134" s="12">
        <v>21</v>
      </c>
      <c r="D134" s="15">
        <v>480.7</v>
      </c>
      <c r="F134" s="137">
        <v>42782</v>
      </c>
      <c r="G134" s="11" t="s">
        <v>8</v>
      </c>
      <c r="H134" s="12">
        <v>30</v>
      </c>
      <c r="I134" s="15">
        <v>734.1</v>
      </c>
      <c r="K134" s="10">
        <v>42810</v>
      </c>
      <c r="L134" s="11" t="s">
        <v>8</v>
      </c>
      <c r="M134" s="12">
        <v>44</v>
      </c>
      <c r="N134" s="15">
        <v>1085.7</v>
      </c>
      <c r="P134" s="10">
        <v>42841</v>
      </c>
      <c r="Q134" s="11" t="s">
        <v>9</v>
      </c>
      <c r="R134" s="12">
        <v>2</v>
      </c>
      <c r="S134" s="15">
        <v>52</v>
      </c>
      <c r="U134" s="10">
        <v>42871</v>
      </c>
      <c r="V134" s="11" t="s">
        <v>3</v>
      </c>
      <c r="W134" s="12">
        <v>58</v>
      </c>
      <c r="X134" s="15">
        <v>1419.9</v>
      </c>
      <c r="Z134" s="10">
        <v>42902</v>
      </c>
      <c r="AA134" s="11" t="s">
        <v>4</v>
      </c>
      <c r="AB134" s="12">
        <v>34</v>
      </c>
      <c r="AC134" s="15">
        <v>846.5</v>
      </c>
      <c r="AE134" s="10">
        <v>42932</v>
      </c>
      <c r="AF134" s="11" t="s">
        <v>9</v>
      </c>
      <c r="AG134" s="12">
        <v>7</v>
      </c>
      <c r="AH134" s="15">
        <v>177.6</v>
      </c>
      <c r="AJ134" s="10">
        <v>42963</v>
      </c>
      <c r="AK134" s="11" t="s">
        <v>6</v>
      </c>
      <c r="AL134" s="12">
        <v>51</v>
      </c>
      <c r="AM134" s="15">
        <v>1242.7</v>
      </c>
      <c r="AO134" s="10">
        <v>42994</v>
      </c>
      <c r="AP134" s="11" t="s">
        <v>7</v>
      </c>
      <c r="AQ134" s="12">
        <v>10</v>
      </c>
      <c r="AR134" s="15">
        <v>223</v>
      </c>
      <c r="AT134" s="10">
        <v>43024</v>
      </c>
      <c r="AU134" s="11" t="s">
        <v>5</v>
      </c>
      <c r="AV134" s="12">
        <v>50</v>
      </c>
      <c r="AW134" s="15">
        <v>1231.7</v>
      </c>
      <c r="AY134" s="10">
        <v>43055</v>
      </c>
      <c r="AZ134" s="11" t="s">
        <v>8</v>
      </c>
      <c r="BA134" s="12">
        <v>66</v>
      </c>
      <c r="BB134" s="15">
        <v>1670.7</v>
      </c>
      <c r="BD134" s="10">
        <v>43085</v>
      </c>
      <c r="BE134" s="11" t="s">
        <v>7</v>
      </c>
      <c r="BF134" s="12">
        <v>17</v>
      </c>
      <c r="BG134" s="15">
        <v>426</v>
      </c>
    </row>
    <row r="135" spans="1:59" s="13" customFormat="1" x14ac:dyDescent="0.3">
      <c r="A135" s="10">
        <v>42752</v>
      </c>
      <c r="B135" s="11" t="s">
        <v>3</v>
      </c>
      <c r="C135" s="12">
        <v>49</v>
      </c>
      <c r="D135" s="15">
        <v>1206.2</v>
      </c>
      <c r="F135" s="10">
        <v>42783</v>
      </c>
      <c r="G135" s="11" t="s">
        <v>4</v>
      </c>
      <c r="H135" s="12">
        <v>43</v>
      </c>
      <c r="I135" s="15">
        <v>1053.3</v>
      </c>
      <c r="K135" s="10">
        <v>42811</v>
      </c>
      <c r="L135" s="11" t="s">
        <v>4</v>
      </c>
      <c r="M135" s="12">
        <v>37</v>
      </c>
      <c r="N135" s="15">
        <v>885.1</v>
      </c>
      <c r="P135" s="10">
        <v>42842</v>
      </c>
      <c r="Q135" s="11" t="s">
        <v>5</v>
      </c>
      <c r="R135" s="12">
        <v>29</v>
      </c>
      <c r="S135" s="15">
        <v>682.1</v>
      </c>
      <c r="U135" s="10">
        <v>42872</v>
      </c>
      <c r="V135" s="11" t="s">
        <v>6</v>
      </c>
      <c r="W135" s="12">
        <v>44</v>
      </c>
      <c r="X135" s="15">
        <v>1058.0999999999999</v>
      </c>
      <c r="Z135" s="10">
        <v>42903</v>
      </c>
      <c r="AA135" s="11" t="s">
        <v>7</v>
      </c>
      <c r="AB135" s="12">
        <v>4</v>
      </c>
      <c r="AC135" s="15">
        <v>97</v>
      </c>
      <c r="AE135" s="10">
        <v>42933</v>
      </c>
      <c r="AF135" s="11" t="s">
        <v>5</v>
      </c>
      <c r="AG135" s="12">
        <v>44</v>
      </c>
      <c r="AH135" s="15">
        <v>1057</v>
      </c>
      <c r="AJ135" s="10">
        <v>42964</v>
      </c>
      <c r="AK135" s="11" t="s">
        <v>8</v>
      </c>
      <c r="AL135" s="12">
        <v>56</v>
      </c>
      <c r="AM135" s="15">
        <v>1394.5</v>
      </c>
      <c r="AO135" s="10">
        <v>42995</v>
      </c>
      <c r="AP135" s="11" t="s">
        <v>9</v>
      </c>
      <c r="AQ135" s="12">
        <v>11</v>
      </c>
      <c r="AR135" s="15">
        <v>274</v>
      </c>
      <c r="AT135" s="10">
        <v>43025</v>
      </c>
      <c r="AU135" s="11" t="s">
        <v>3</v>
      </c>
      <c r="AV135" s="12">
        <v>59</v>
      </c>
      <c r="AW135" s="15">
        <v>1429</v>
      </c>
      <c r="AY135" s="10">
        <v>43056</v>
      </c>
      <c r="AZ135" s="11" t="s">
        <v>4</v>
      </c>
      <c r="BA135" s="12">
        <v>58</v>
      </c>
      <c r="BB135" s="15">
        <v>1454.5</v>
      </c>
      <c r="BD135" s="10">
        <v>43086</v>
      </c>
      <c r="BE135" s="11" t="s">
        <v>9</v>
      </c>
      <c r="BF135" s="12">
        <v>12</v>
      </c>
      <c r="BG135" s="15">
        <v>303</v>
      </c>
    </row>
    <row r="136" spans="1:59" s="13" customFormat="1" x14ac:dyDescent="0.3">
      <c r="A136" s="10">
        <v>42753</v>
      </c>
      <c r="B136" s="11" t="s">
        <v>6</v>
      </c>
      <c r="C136" s="12">
        <v>42</v>
      </c>
      <c r="D136" s="15">
        <v>1030.7</v>
      </c>
      <c r="F136" s="10">
        <v>42784</v>
      </c>
      <c r="G136" s="11" t="s">
        <v>7</v>
      </c>
      <c r="H136" s="12">
        <v>10</v>
      </c>
      <c r="I136" s="15">
        <v>251</v>
      </c>
      <c r="K136" s="10">
        <v>42812</v>
      </c>
      <c r="L136" s="11" t="s">
        <v>7</v>
      </c>
      <c r="M136" s="12">
        <v>4</v>
      </c>
      <c r="N136" s="15">
        <v>87</v>
      </c>
      <c r="P136" s="10">
        <v>42843</v>
      </c>
      <c r="Q136" s="11" t="s">
        <v>3</v>
      </c>
      <c r="R136" s="12">
        <v>48</v>
      </c>
      <c r="S136" s="15">
        <v>1186.2</v>
      </c>
      <c r="U136" s="10">
        <v>42873</v>
      </c>
      <c r="V136" s="11" t="s">
        <v>8</v>
      </c>
      <c r="W136" s="12">
        <v>42</v>
      </c>
      <c r="X136" s="15">
        <v>1042.7</v>
      </c>
      <c r="Z136" s="10">
        <v>42904</v>
      </c>
      <c r="AA136" s="11" t="s">
        <v>9</v>
      </c>
      <c r="AB136" s="12">
        <v>7</v>
      </c>
      <c r="AC136" s="15">
        <v>174</v>
      </c>
      <c r="AE136" s="10">
        <v>42934</v>
      </c>
      <c r="AF136" s="11" t="s">
        <v>3</v>
      </c>
      <c r="AG136" s="12">
        <v>43</v>
      </c>
      <c r="AH136" s="15">
        <v>1062.2</v>
      </c>
      <c r="AJ136" s="10">
        <v>42965</v>
      </c>
      <c r="AK136" s="11" t="s">
        <v>4</v>
      </c>
      <c r="AL136" s="12">
        <v>42</v>
      </c>
      <c r="AM136" s="15">
        <v>1026.7</v>
      </c>
      <c r="AO136" s="10">
        <v>42996</v>
      </c>
      <c r="AP136" s="11" t="s">
        <v>5</v>
      </c>
      <c r="AQ136" s="12">
        <v>58</v>
      </c>
      <c r="AR136" s="15">
        <v>1435.7</v>
      </c>
      <c r="AT136" s="10">
        <v>43026</v>
      </c>
      <c r="AU136" s="11" t="s">
        <v>6</v>
      </c>
      <c r="AV136" s="12">
        <v>59</v>
      </c>
      <c r="AW136" s="15">
        <v>1444.7</v>
      </c>
      <c r="AY136" s="10">
        <v>43057</v>
      </c>
      <c r="AZ136" s="11" t="s">
        <v>7</v>
      </c>
      <c r="BA136" s="12">
        <v>8</v>
      </c>
      <c r="BB136" s="15">
        <v>192</v>
      </c>
      <c r="BD136" s="10">
        <v>43087</v>
      </c>
      <c r="BE136" s="11" t="s">
        <v>5</v>
      </c>
      <c r="BF136" s="12">
        <v>51</v>
      </c>
      <c r="BG136" s="15">
        <v>1297.7</v>
      </c>
    </row>
    <row r="137" spans="1:59" s="13" customFormat="1" x14ac:dyDescent="0.3">
      <c r="A137" s="10">
        <v>42754</v>
      </c>
      <c r="B137" s="11" t="s">
        <v>8</v>
      </c>
      <c r="C137" s="12">
        <v>53</v>
      </c>
      <c r="D137" s="15">
        <v>1308.5</v>
      </c>
      <c r="F137" s="10">
        <v>42785</v>
      </c>
      <c r="G137" s="11" t="s">
        <v>9</v>
      </c>
      <c r="H137" s="12">
        <v>10</v>
      </c>
      <c r="I137" s="15">
        <v>252.6</v>
      </c>
      <c r="K137" s="10">
        <v>42813</v>
      </c>
      <c r="L137" s="11" t="s">
        <v>9</v>
      </c>
      <c r="M137" s="12">
        <v>3</v>
      </c>
      <c r="N137" s="15">
        <v>81</v>
      </c>
      <c r="P137" s="10">
        <v>42844</v>
      </c>
      <c r="Q137" s="11" t="s">
        <v>6</v>
      </c>
      <c r="R137" s="12">
        <v>48</v>
      </c>
      <c r="S137" s="15">
        <v>1197.0999999999999</v>
      </c>
      <c r="U137" s="10">
        <v>42874</v>
      </c>
      <c r="V137" s="11" t="s">
        <v>4</v>
      </c>
      <c r="W137" s="42">
        <v>43</v>
      </c>
      <c r="X137" s="15">
        <v>1045.4000000000001</v>
      </c>
      <c r="Z137" s="10">
        <v>42905</v>
      </c>
      <c r="AA137" s="11" t="s">
        <v>5</v>
      </c>
      <c r="AB137" s="12">
        <v>8</v>
      </c>
      <c r="AC137" s="15">
        <v>172.5</v>
      </c>
      <c r="AE137" s="10">
        <v>42935</v>
      </c>
      <c r="AF137" s="11" t="s">
        <v>6</v>
      </c>
      <c r="AG137" s="12">
        <v>43</v>
      </c>
      <c r="AH137" s="15">
        <v>1078.5</v>
      </c>
      <c r="AJ137" s="10">
        <v>42966</v>
      </c>
      <c r="AK137" s="11" t="s">
        <v>7</v>
      </c>
      <c r="AL137" s="12">
        <v>20</v>
      </c>
      <c r="AM137" s="15">
        <v>502.6</v>
      </c>
      <c r="AO137" s="10">
        <v>42997</v>
      </c>
      <c r="AP137" s="11" t="s">
        <v>3</v>
      </c>
      <c r="AQ137" s="12">
        <v>59</v>
      </c>
      <c r="AR137" s="15">
        <v>1453.6</v>
      </c>
      <c r="AT137" s="10">
        <v>43027</v>
      </c>
      <c r="AU137" s="11" t="s">
        <v>8</v>
      </c>
      <c r="AV137" s="12">
        <v>59</v>
      </c>
      <c r="AW137" s="15">
        <v>1503.5</v>
      </c>
      <c r="AY137" s="10">
        <v>43058</v>
      </c>
      <c r="AZ137" s="11" t="s">
        <v>9</v>
      </c>
      <c r="BA137" s="12">
        <v>5</v>
      </c>
      <c r="BB137" s="15">
        <v>126</v>
      </c>
      <c r="BD137" s="10">
        <v>43088</v>
      </c>
      <c r="BE137" s="11" t="s">
        <v>3</v>
      </c>
      <c r="BF137" s="12">
        <v>55</v>
      </c>
      <c r="BG137" s="15">
        <v>1367</v>
      </c>
    </row>
    <row r="138" spans="1:59" s="13" customFormat="1" x14ac:dyDescent="0.3">
      <c r="A138" s="10">
        <v>42755</v>
      </c>
      <c r="B138" s="11" t="s">
        <v>4</v>
      </c>
      <c r="C138" s="12">
        <v>42</v>
      </c>
      <c r="D138" s="15">
        <v>1046.7</v>
      </c>
      <c r="F138" s="35">
        <v>42786</v>
      </c>
      <c r="G138" s="11" t="s">
        <v>5</v>
      </c>
      <c r="H138" s="12">
        <v>25</v>
      </c>
      <c r="I138" s="15">
        <v>604.1</v>
      </c>
      <c r="K138" s="10">
        <v>42814</v>
      </c>
      <c r="L138" s="11" t="s">
        <v>5</v>
      </c>
      <c r="M138" s="12">
        <v>43</v>
      </c>
      <c r="N138" s="15">
        <v>1034.3</v>
      </c>
      <c r="P138" s="10">
        <v>42845</v>
      </c>
      <c r="Q138" s="11" t="s">
        <v>8</v>
      </c>
      <c r="R138" s="12">
        <v>47</v>
      </c>
      <c r="S138" s="15">
        <v>1174.0999999999999</v>
      </c>
      <c r="U138" s="10">
        <v>42875</v>
      </c>
      <c r="V138" s="11" t="s">
        <v>7</v>
      </c>
      <c r="W138" s="12">
        <v>9</v>
      </c>
      <c r="X138" s="15">
        <v>238</v>
      </c>
      <c r="Z138" s="10">
        <v>42906</v>
      </c>
      <c r="AA138" s="11" t="s">
        <v>3</v>
      </c>
      <c r="AB138" s="12">
        <v>50</v>
      </c>
      <c r="AC138" s="15">
        <v>1237</v>
      </c>
      <c r="AE138" s="10">
        <v>42936</v>
      </c>
      <c r="AF138" s="11" t="s">
        <v>8</v>
      </c>
      <c r="AG138" s="12">
        <v>46</v>
      </c>
      <c r="AH138" s="15">
        <v>1164.0999999999999</v>
      </c>
      <c r="AJ138" s="10">
        <v>42967</v>
      </c>
      <c r="AK138" s="11" t="s">
        <v>9</v>
      </c>
      <c r="AL138" s="12">
        <v>9</v>
      </c>
      <c r="AM138" s="15">
        <v>242</v>
      </c>
      <c r="AO138" s="10">
        <v>42998</v>
      </c>
      <c r="AP138" s="11" t="s">
        <v>6</v>
      </c>
      <c r="AQ138" s="12">
        <v>50</v>
      </c>
      <c r="AR138" s="15">
        <v>1253.8</v>
      </c>
      <c r="AT138" s="10">
        <v>43028</v>
      </c>
      <c r="AU138" s="11" t="s">
        <v>4</v>
      </c>
      <c r="AV138" s="12">
        <v>42</v>
      </c>
      <c r="AW138" s="15">
        <v>1012.3</v>
      </c>
      <c r="AY138" s="10">
        <v>43059</v>
      </c>
      <c r="AZ138" s="11" t="s">
        <v>5</v>
      </c>
      <c r="BA138" s="12">
        <v>66</v>
      </c>
      <c r="BB138" s="15">
        <v>1645.1</v>
      </c>
      <c r="BD138" s="10">
        <v>43089</v>
      </c>
      <c r="BE138" s="11" t="s">
        <v>6</v>
      </c>
      <c r="BF138" s="12">
        <v>49</v>
      </c>
      <c r="BG138" s="15">
        <v>1248.7</v>
      </c>
    </row>
    <row r="139" spans="1:59" s="13" customFormat="1" x14ac:dyDescent="0.3">
      <c r="A139" s="10">
        <v>42756</v>
      </c>
      <c r="B139" s="11" t="s">
        <v>7</v>
      </c>
      <c r="C139" s="12">
        <v>8</v>
      </c>
      <c r="D139" s="15">
        <v>214</v>
      </c>
      <c r="F139" s="10">
        <v>42787</v>
      </c>
      <c r="G139" s="11" t="s">
        <v>3</v>
      </c>
      <c r="H139" s="12">
        <v>48</v>
      </c>
      <c r="I139" s="15">
        <v>1196.2</v>
      </c>
      <c r="K139" s="10">
        <v>42815</v>
      </c>
      <c r="L139" s="11" t="s">
        <v>3</v>
      </c>
      <c r="M139" s="12">
        <v>54</v>
      </c>
      <c r="N139" s="15">
        <v>1297</v>
      </c>
      <c r="P139" s="10">
        <v>42846</v>
      </c>
      <c r="Q139" s="11" t="s">
        <v>4</v>
      </c>
      <c r="R139" s="46">
        <v>39</v>
      </c>
      <c r="S139" s="15">
        <v>970.5</v>
      </c>
      <c r="U139" s="10">
        <v>42876</v>
      </c>
      <c r="V139" s="11" t="s">
        <v>9</v>
      </c>
      <c r="W139" s="12">
        <v>7</v>
      </c>
      <c r="X139" s="15">
        <v>183</v>
      </c>
      <c r="Z139" s="10">
        <v>42907</v>
      </c>
      <c r="AA139" s="11" t="s">
        <v>6</v>
      </c>
      <c r="AB139" s="12">
        <v>40</v>
      </c>
      <c r="AC139" s="15">
        <v>996.3</v>
      </c>
      <c r="AE139" s="10">
        <v>42937</v>
      </c>
      <c r="AF139" s="11" t="s">
        <v>4</v>
      </c>
      <c r="AG139" s="12">
        <v>48</v>
      </c>
      <c r="AH139" s="15">
        <v>1187.3</v>
      </c>
      <c r="AJ139" s="10">
        <v>42968</v>
      </c>
      <c r="AK139" s="11" t="s">
        <v>5</v>
      </c>
      <c r="AL139" s="12">
        <v>48</v>
      </c>
      <c r="AM139" s="15">
        <v>1166.2</v>
      </c>
      <c r="AO139" s="10">
        <v>42999</v>
      </c>
      <c r="AP139" s="11" t="s">
        <v>8</v>
      </c>
      <c r="AQ139" s="38">
        <v>65</v>
      </c>
      <c r="AR139" s="15">
        <v>1619.5</v>
      </c>
      <c r="AT139" s="10">
        <v>43029</v>
      </c>
      <c r="AU139" s="11" t="s">
        <v>7</v>
      </c>
      <c r="AV139" s="12">
        <v>13</v>
      </c>
      <c r="AW139" s="15">
        <v>330</v>
      </c>
      <c r="AY139" s="10">
        <v>43060</v>
      </c>
      <c r="AZ139" s="11" t="s">
        <v>3</v>
      </c>
      <c r="BA139" s="12">
        <v>57</v>
      </c>
      <c r="BB139" s="15">
        <v>1450.2</v>
      </c>
      <c r="BD139" s="10">
        <v>43090</v>
      </c>
      <c r="BE139" s="11" t="s">
        <v>8</v>
      </c>
      <c r="BF139" s="12">
        <v>60</v>
      </c>
      <c r="BG139" s="15">
        <v>1522.5</v>
      </c>
    </row>
    <row r="140" spans="1:59" s="13" customFormat="1" x14ac:dyDescent="0.3">
      <c r="A140" s="10">
        <v>42757</v>
      </c>
      <c r="B140" s="11" t="s">
        <v>9</v>
      </c>
      <c r="C140" s="12">
        <v>7</v>
      </c>
      <c r="D140" s="15">
        <v>171</v>
      </c>
      <c r="F140" s="10">
        <v>42788</v>
      </c>
      <c r="G140" s="11" t="s">
        <v>6</v>
      </c>
      <c r="H140" s="12">
        <v>50</v>
      </c>
      <c r="I140" s="15">
        <v>1262.3</v>
      </c>
      <c r="K140" s="10">
        <v>42816</v>
      </c>
      <c r="L140" s="11" t="s">
        <v>6</v>
      </c>
      <c r="M140" s="12">
        <v>41</v>
      </c>
      <c r="N140" s="15">
        <v>964.3</v>
      </c>
      <c r="P140" s="10">
        <v>42847</v>
      </c>
      <c r="Q140" s="11" t="s">
        <v>7</v>
      </c>
      <c r="R140" s="12">
        <v>8</v>
      </c>
      <c r="S140" s="15">
        <v>216</v>
      </c>
      <c r="U140" s="10">
        <v>42877</v>
      </c>
      <c r="V140" s="11" t="s">
        <v>5</v>
      </c>
      <c r="W140" s="12">
        <v>35</v>
      </c>
      <c r="X140" s="15">
        <v>816.1</v>
      </c>
      <c r="Z140" s="10">
        <v>42908</v>
      </c>
      <c r="AA140" s="11" t="s">
        <v>8</v>
      </c>
      <c r="AB140" s="12">
        <v>40</v>
      </c>
      <c r="AC140" s="15">
        <v>967.1</v>
      </c>
      <c r="AE140" s="10">
        <v>42938</v>
      </c>
      <c r="AF140" s="11" t="s">
        <v>7</v>
      </c>
      <c r="AG140" s="12">
        <v>15</v>
      </c>
      <c r="AH140" s="15">
        <v>382</v>
      </c>
      <c r="AJ140" s="10">
        <v>42969</v>
      </c>
      <c r="AK140" s="11" t="s">
        <v>3</v>
      </c>
      <c r="AL140" s="12">
        <v>48</v>
      </c>
      <c r="AM140" s="15">
        <v>1210</v>
      </c>
      <c r="AO140" s="10">
        <v>43000</v>
      </c>
      <c r="AP140" s="11" t="s">
        <v>4</v>
      </c>
      <c r="AQ140" s="12">
        <v>50</v>
      </c>
      <c r="AR140" s="15">
        <v>1225.7</v>
      </c>
      <c r="AT140" s="10">
        <v>43030</v>
      </c>
      <c r="AU140" s="11" t="s">
        <v>9</v>
      </c>
      <c r="AV140" s="12">
        <v>7</v>
      </c>
      <c r="AW140" s="15">
        <v>185</v>
      </c>
      <c r="AY140" s="10">
        <v>43061</v>
      </c>
      <c r="AZ140" s="11" t="s">
        <v>6</v>
      </c>
      <c r="BA140" s="12">
        <v>37</v>
      </c>
      <c r="BB140" s="15">
        <v>927.7</v>
      </c>
      <c r="BD140" s="10">
        <v>43091</v>
      </c>
      <c r="BE140" s="11" t="s">
        <v>4</v>
      </c>
      <c r="BF140" s="12">
        <v>29</v>
      </c>
      <c r="BG140" s="15">
        <v>720.5</v>
      </c>
    </row>
    <row r="141" spans="1:59" s="13" customFormat="1" x14ac:dyDescent="0.3">
      <c r="A141" s="10">
        <v>42758</v>
      </c>
      <c r="B141" s="11" t="s">
        <v>5</v>
      </c>
      <c r="C141" s="12">
        <v>38</v>
      </c>
      <c r="D141" s="15">
        <v>911.7</v>
      </c>
      <c r="F141" s="10">
        <v>42789</v>
      </c>
      <c r="G141" s="11" t="s">
        <v>8</v>
      </c>
      <c r="H141" s="12">
        <v>50</v>
      </c>
      <c r="I141" s="15">
        <v>1237.0999999999999</v>
      </c>
      <c r="K141" s="10">
        <v>42817</v>
      </c>
      <c r="L141" s="11" t="s">
        <v>8</v>
      </c>
      <c r="M141" s="12">
        <v>52</v>
      </c>
      <c r="N141" s="15">
        <v>1278.5</v>
      </c>
      <c r="P141" s="10">
        <v>42848</v>
      </c>
      <c r="Q141" s="11" t="s">
        <v>9</v>
      </c>
      <c r="R141" s="12">
        <v>5</v>
      </c>
      <c r="S141" s="15">
        <v>126</v>
      </c>
      <c r="U141" s="10">
        <v>42878</v>
      </c>
      <c r="V141" s="11" t="s">
        <v>3</v>
      </c>
      <c r="W141" s="12">
        <v>47</v>
      </c>
      <c r="X141" s="15">
        <v>1172.2</v>
      </c>
      <c r="Z141" s="10">
        <v>42909</v>
      </c>
      <c r="AA141" s="11" t="s">
        <v>4</v>
      </c>
      <c r="AB141" s="12">
        <v>45</v>
      </c>
      <c r="AC141" s="15">
        <v>1080.7</v>
      </c>
      <c r="AE141" s="10">
        <v>42939</v>
      </c>
      <c r="AF141" s="11" t="s">
        <v>9</v>
      </c>
      <c r="AG141" s="12">
        <v>8</v>
      </c>
      <c r="AH141" s="15">
        <v>176</v>
      </c>
      <c r="AJ141" s="10">
        <v>42970</v>
      </c>
      <c r="AK141" s="11" t="s">
        <v>6</v>
      </c>
      <c r="AL141" s="12">
        <v>42</v>
      </c>
      <c r="AM141" s="15">
        <v>1023.75</v>
      </c>
      <c r="AO141" s="10">
        <v>43001</v>
      </c>
      <c r="AP141" s="11" t="s">
        <v>7</v>
      </c>
      <c r="AQ141" s="12">
        <v>8</v>
      </c>
      <c r="AR141" s="15">
        <v>210</v>
      </c>
      <c r="AT141" s="10">
        <v>43031</v>
      </c>
      <c r="AU141" s="11" t="s">
        <v>5</v>
      </c>
      <c r="AV141" s="12">
        <v>56</v>
      </c>
      <c r="AW141" s="15">
        <v>1368.3</v>
      </c>
      <c r="AY141" s="35">
        <v>43062</v>
      </c>
      <c r="AZ141" s="11" t="s">
        <v>8</v>
      </c>
      <c r="BA141" s="12">
        <v>0</v>
      </c>
      <c r="BB141" s="15">
        <v>0</v>
      </c>
      <c r="BD141" s="36">
        <v>43092</v>
      </c>
      <c r="BE141" s="11" t="s">
        <v>7</v>
      </c>
      <c r="BF141" s="12">
        <v>11</v>
      </c>
      <c r="BG141" s="15">
        <v>274</v>
      </c>
    </row>
    <row r="142" spans="1:59" s="13" customFormat="1" x14ac:dyDescent="0.3">
      <c r="A142" s="137">
        <v>42759</v>
      </c>
      <c r="B142" s="11" t="s">
        <v>3</v>
      </c>
      <c r="C142" s="12">
        <v>30</v>
      </c>
      <c r="D142" s="15">
        <v>750</v>
      </c>
      <c r="F142" s="10">
        <v>42790</v>
      </c>
      <c r="G142" s="11" t="s">
        <v>4</v>
      </c>
      <c r="H142" s="12">
        <v>44</v>
      </c>
      <c r="I142" s="15">
        <v>1105.3</v>
      </c>
      <c r="K142" s="10">
        <v>42818</v>
      </c>
      <c r="L142" s="11" t="s">
        <v>4</v>
      </c>
      <c r="M142" s="12">
        <v>36</v>
      </c>
      <c r="N142" s="15">
        <v>837.5</v>
      </c>
      <c r="P142" s="10">
        <v>42849</v>
      </c>
      <c r="Q142" s="11" t="s">
        <v>5</v>
      </c>
      <c r="R142" s="12">
        <v>41</v>
      </c>
      <c r="S142" s="15">
        <v>1019.8</v>
      </c>
      <c r="U142" s="10">
        <v>42879</v>
      </c>
      <c r="V142" s="11" t="s">
        <v>6</v>
      </c>
      <c r="W142" s="12">
        <v>43</v>
      </c>
      <c r="X142" s="15">
        <v>1085.0999999999999</v>
      </c>
      <c r="Z142" s="10">
        <v>42910</v>
      </c>
      <c r="AA142" s="11" t="s">
        <v>7</v>
      </c>
      <c r="AB142" s="12">
        <v>15</v>
      </c>
      <c r="AC142" s="15">
        <v>392</v>
      </c>
      <c r="AE142" s="10">
        <v>42940</v>
      </c>
      <c r="AF142" s="11" t="s">
        <v>5</v>
      </c>
      <c r="AG142" s="12">
        <v>32</v>
      </c>
      <c r="AH142" s="15">
        <v>741.1</v>
      </c>
      <c r="AJ142" s="10">
        <v>42971</v>
      </c>
      <c r="AK142" s="11" t="s">
        <v>8</v>
      </c>
      <c r="AL142" s="12">
        <v>53</v>
      </c>
      <c r="AM142" s="15">
        <v>1324.5</v>
      </c>
      <c r="AO142" s="10">
        <v>43002</v>
      </c>
      <c r="AP142" s="11" t="s">
        <v>9</v>
      </c>
      <c r="AQ142" s="12">
        <v>7</v>
      </c>
      <c r="AR142" s="15">
        <v>170</v>
      </c>
      <c r="AT142" s="10">
        <v>43032</v>
      </c>
      <c r="AU142" s="11" t="s">
        <v>3</v>
      </c>
      <c r="AV142" s="38">
        <v>69</v>
      </c>
      <c r="AW142" s="15">
        <v>1724</v>
      </c>
      <c r="AY142" s="35">
        <v>43063</v>
      </c>
      <c r="AZ142" s="11" t="s">
        <v>4</v>
      </c>
      <c r="BA142" s="12">
        <v>23</v>
      </c>
      <c r="BB142" s="15">
        <v>590.20000000000005</v>
      </c>
      <c r="BD142" s="35">
        <v>43093</v>
      </c>
      <c r="BE142" s="11" t="s">
        <v>9</v>
      </c>
      <c r="BF142" s="12">
        <v>0</v>
      </c>
      <c r="BG142" s="15">
        <v>0</v>
      </c>
    </row>
    <row r="143" spans="1:59" s="13" customFormat="1" x14ac:dyDescent="0.3">
      <c r="A143" s="10">
        <v>42760</v>
      </c>
      <c r="B143" s="11" t="s">
        <v>6</v>
      </c>
      <c r="C143" s="38">
        <v>56</v>
      </c>
      <c r="D143" s="15">
        <v>1430.7</v>
      </c>
      <c r="F143" s="10">
        <v>42791</v>
      </c>
      <c r="G143" s="11" t="s">
        <v>7</v>
      </c>
      <c r="H143" s="12">
        <v>12</v>
      </c>
      <c r="I143" s="15">
        <v>295</v>
      </c>
      <c r="K143" s="10">
        <v>42819</v>
      </c>
      <c r="L143" s="11" t="s">
        <v>7</v>
      </c>
      <c r="M143" s="12">
        <v>7</v>
      </c>
      <c r="N143" s="15">
        <v>166</v>
      </c>
      <c r="P143" s="10">
        <v>42850</v>
      </c>
      <c r="Q143" s="11" t="s">
        <v>3</v>
      </c>
      <c r="R143" s="12">
        <v>42</v>
      </c>
      <c r="S143" s="15">
        <v>1063</v>
      </c>
      <c r="U143" s="10">
        <v>42880</v>
      </c>
      <c r="V143" s="11" t="s">
        <v>8</v>
      </c>
      <c r="W143" s="12">
        <v>39</v>
      </c>
      <c r="X143" s="15">
        <v>956.5</v>
      </c>
      <c r="Z143" s="10">
        <v>42911</v>
      </c>
      <c r="AA143" s="11" t="s">
        <v>9</v>
      </c>
      <c r="AB143" s="12">
        <v>11</v>
      </c>
      <c r="AC143" s="15">
        <v>266.60000000000002</v>
      </c>
      <c r="AE143" s="10">
        <v>42941</v>
      </c>
      <c r="AF143" s="11" t="s">
        <v>3</v>
      </c>
      <c r="AG143" s="12">
        <v>42</v>
      </c>
      <c r="AH143" s="15">
        <v>1037</v>
      </c>
      <c r="AJ143" s="10">
        <v>42972</v>
      </c>
      <c r="AK143" s="11" t="s">
        <v>4</v>
      </c>
      <c r="AL143" s="12">
        <v>43</v>
      </c>
      <c r="AM143" s="15">
        <v>1051.0999999999999</v>
      </c>
      <c r="AO143" s="10">
        <v>43003</v>
      </c>
      <c r="AP143" s="11" t="s">
        <v>5</v>
      </c>
      <c r="AQ143" s="12">
        <v>60</v>
      </c>
      <c r="AR143" s="15">
        <v>1467.5</v>
      </c>
      <c r="AT143" s="10">
        <v>43033</v>
      </c>
      <c r="AU143" s="11" t="s">
        <v>6</v>
      </c>
      <c r="AV143" s="12">
        <v>44</v>
      </c>
      <c r="AW143" s="15">
        <v>1103.0999999999999</v>
      </c>
      <c r="AY143" s="10">
        <v>43064</v>
      </c>
      <c r="AZ143" s="11" t="s">
        <v>7</v>
      </c>
      <c r="BA143" s="12">
        <v>11</v>
      </c>
      <c r="BB143" s="15">
        <v>298</v>
      </c>
      <c r="BD143" s="35">
        <v>43094</v>
      </c>
      <c r="BE143" s="11" t="s">
        <v>5</v>
      </c>
      <c r="BF143" s="12">
        <v>0</v>
      </c>
      <c r="BG143" s="15">
        <v>0</v>
      </c>
    </row>
    <row r="144" spans="1:59" s="13" customFormat="1" x14ac:dyDescent="0.3">
      <c r="A144" s="10">
        <v>42761</v>
      </c>
      <c r="B144" s="11" t="s">
        <v>8</v>
      </c>
      <c r="C144" s="12">
        <v>45</v>
      </c>
      <c r="D144" s="15">
        <v>1090.5</v>
      </c>
      <c r="F144" s="10">
        <v>42792</v>
      </c>
      <c r="G144" s="11" t="s">
        <v>9</v>
      </c>
      <c r="H144" s="12">
        <v>8</v>
      </c>
      <c r="I144" s="15">
        <v>203</v>
      </c>
      <c r="K144" s="10">
        <v>42820</v>
      </c>
      <c r="L144" s="11" t="s">
        <v>9</v>
      </c>
      <c r="M144" s="12">
        <v>5</v>
      </c>
      <c r="N144" s="15">
        <v>122</v>
      </c>
      <c r="P144" s="10">
        <v>42851</v>
      </c>
      <c r="Q144" s="11" t="s">
        <v>6</v>
      </c>
      <c r="R144" s="12">
        <v>35</v>
      </c>
      <c r="S144" s="15">
        <v>870.8</v>
      </c>
      <c r="U144" s="10">
        <v>42881</v>
      </c>
      <c r="V144" s="11" t="s">
        <v>4</v>
      </c>
      <c r="W144" s="12">
        <v>34</v>
      </c>
      <c r="X144" s="15">
        <v>825.3</v>
      </c>
      <c r="Z144" s="10">
        <v>42912</v>
      </c>
      <c r="AA144" s="11" t="s">
        <v>5</v>
      </c>
      <c r="AB144" s="12">
        <v>40</v>
      </c>
      <c r="AC144" s="15">
        <v>988.2</v>
      </c>
      <c r="AE144" s="10">
        <v>42942</v>
      </c>
      <c r="AF144" s="11" t="s">
        <v>6</v>
      </c>
      <c r="AG144" s="12">
        <v>46</v>
      </c>
      <c r="AH144" s="15">
        <v>1114.7</v>
      </c>
      <c r="AJ144" s="10">
        <v>42973</v>
      </c>
      <c r="AK144" s="11" t="s">
        <v>7</v>
      </c>
      <c r="AL144" s="12">
        <v>15</v>
      </c>
      <c r="AM144" s="15">
        <v>380</v>
      </c>
      <c r="AO144" s="10">
        <v>43004</v>
      </c>
      <c r="AP144" s="11" t="s">
        <v>3</v>
      </c>
      <c r="AQ144" s="12">
        <v>53</v>
      </c>
      <c r="AR144" s="15">
        <v>1342</v>
      </c>
      <c r="AT144" s="10">
        <v>43034</v>
      </c>
      <c r="AU144" s="11" t="s">
        <v>8</v>
      </c>
      <c r="AV144" s="12">
        <v>59</v>
      </c>
      <c r="AW144" s="15">
        <v>1461.2</v>
      </c>
      <c r="AY144" s="10">
        <v>43065</v>
      </c>
      <c r="AZ144" s="11" t="s">
        <v>9</v>
      </c>
      <c r="BA144" s="12">
        <v>2</v>
      </c>
      <c r="BB144" s="15">
        <v>56</v>
      </c>
      <c r="BD144" s="10">
        <v>43095</v>
      </c>
      <c r="BE144" s="11" t="s">
        <v>3</v>
      </c>
      <c r="BF144" s="12">
        <v>18</v>
      </c>
      <c r="BG144" s="15">
        <v>445</v>
      </c>
    </row>
    <row r="145" spans="1:59" s="13" customFormat="1" x14ac:dyDescent="0.3">
      <c r="A145" s="10">
        <v>42762</v>
      </c>
      <c r="B145" s="11" t="s">
        <v>4</v>
      </c>
      <c r="C145" s="12">
        <v>39</v>
      </c>
      <c r="D145" s="15">
        <v>959.7</v>
      </c>
      <c r="F145" s="10">
        <v>42793</v>
      </c>
      <c r="G145" s="11" t="s">
        <v>5</v>
      </c>
      <c r="H145" s="12">
        <v>35</v>
      </c>
      <c r="I145" s="15">
        <v>875.7</v>
      </c>
      <c r="K145" s="10">
        <v>42821</v>
      </c>
      <c r="L145" s="11" t="s">
        <v>5</v>
      </c>
      <c r="M145" s="12">
        <v>43</v>
      </c>
      <c r="N145" s="15">
        <v>1025.5</v>
      </c>
      <c r="P145" s="10">
        <v>42852</v>
      </c>
      <c r="Q145" s="11" t="s">
        <v>8</v>
      </c>
      <c r="R145" s="12">
        <v>37</v>
      </c>
      <c r="S145" s="15">
        <v>946</v>
      </c>
      <c r="U145" s="10">
        <v>42882</v>
      </c>
      <c r="V145" s="11" t="s">
        <v>7</v>
      </c>
      <c r="W145" s="12">
        <v>7</v>
      </c>
      <c r="X145" s="15">
        <v>180</v>
      </c>
      <c r="Z145" s="10">
        <v>42913</v>
      </c>
      <c r="AA145" s="11" t="s">
        <v>3</v>
      </c>
      <c r="AB145" s="12">
        <v>41</v>
      </c>
      <c r="AC145" s="15">
        <v>1008.2</v>
      </c>
      <c r="AE145" s="10">
        <v>42943</v>
      </c>
      <c r="AF145" s="11" t="s">
        <v>8</v>
      </c>
      <c r="AG145" s="12">
        <v>41</v>
      </c>
      <c r="AH145" s="15">
        <v>1012.5</v>
      </c>
      <c r="AJ145" s="10">
        <v>42974</v>
      </c>
      <c r="AK145" s="11" t="s">
        <v>9</v>
      </c>
      <c r="AL145" s="12">
        <v>9</v>
      </c>
      <c r="AM145" s="15">
        <v>210</v>
      </c>
      <c r="AO145" s="10">
        <v>43005</v>
      </c>
      <c r="AP145" s="11" t="s">
        <v>6</v>
      </c>
      <c r="AQ145" s="12">
        <v>60</v>
      </c>
      <c r="AR145" s="15">
        <v>1529.3</v>
      </c>
      <c r="AT145" s="10">
        <v>43035</v>
      </c>
      <c r="AU145" s="11" t="s">
        <v>4</v>
      </c>
      <c r="AV145" s="12">
        <v>60</v>
      </c>
      <c r="AW145" s="15">
        <v>1492.1</v>
      </c>
      <c r="AY145" s="10">
        <v>43066</v>
      </c>
      <c r="AZ145" s="11" t="s">
        <v>5</v>
      </c>
      <c r="BA145" s="12">
        <v>59</v>
      </c>
      <c r="BB145" s="15">
        <v>1460.7</v>
      </c>
      <c r="BD145" s="10">
        <v>43096</v>
      </c>
      <c r="BE145" s="11" t="s">
        <v>6</v>
      </c>
      <c r="BF145" s="12">
        <v>26</v>
      </c>
      <c r="BG145" s="15">
        <v>650.70000000000005</v>
      </c>
    </row>
    <row r="146" spans="1:59" s="13" customFormat="1" x14ac:dyDescent="0.3">
      <c r="A146" s="10">
        <v>42763</v>
      </c>
      <c r="B146" s="11" t="s">
        <v>7</v>
      </c>
      <c r="C146" s="12">
        <v>11</v>
      </c>
      <c r="D146" s="15">
        <v>286</v>
      </c>
      <c r="F146" s="10">
        <v>42794</v>
      </c>
      <c r="G146" s="11" t="s">
        <v>3</v>
      </c>
      <c r="H146" s="12">
        <v>39</v>
      </c>
      <c r="I146" s="15">
        <v>977.6</v>
      </c>
      <c r="K146" s="10">
        <v>42822</v>
      </c>
      <c r="L146" s="11" t="s">
        <v>3</v>
      </c>
      <c r="M146" s="12">
        <v>44</v>
      </c>
      <c r="N146" s="15">
        <v>1080.5999999999999</v>
      </c>
      <c r="P146" s="10">
        <v>42853</v>
      </c>
      <c r="Q146" s="11" t="s">
        <v>4</v>
      </c>
      <c r="R146" s="12">
        <v>32</v>
      </c>
      <c r="S146" s="15">
        <v>824.8</v>
      </c>
      <c r="U146" s="10">
        <v>42883</v>
      </c>
      <c r="V146" s="11" t="s">
        <v>9</v>
      </c>
      <c r="W146" s="12">
        <v>7</v>
      </c>
      <c r="X146" s="15">
        <v>182</v>
      </c>
      <c r="Z146" s="10">
        <v>42914</v>
      </c>
      <c r="AA146" s="11" t="s">
        <v>6</v>
      </c>
      <c r="AB146" s="12">
        <v>45</v>
      </c>
      <c r="AC146" s="15">
        <v>1134.3</v>
      </c>
      <c r="AE146" s="10">
        <v>42944</v>
      </c>
      <c r="AF146" s="11" t="s">
        <v>4</v>
      </c>
      <c r="AG146" s="12">
        <v>48</v>
      </c>
      <c r="AH146" s="15">
        <v>1168.3</v>
      </c>
      <c r="AJ146" s="10">
        <v>42975</v>
      </c>
      <c r="AK146" s="11" t="s">
        <v>5</v>
      </c>
      <c r="AL146" s="12">
        <v>44</v>
      </c>
      <c r="AM146" s="15">
        <v>1061.8</v>
      </c>
      <c r="AO146" s="10">
        <v>43006</v>
      </c>
      <c r="AP146" s="11" t="s">
        <v>8</v>
      </c>
      <c r="AQ146" s="12">
        <v>58</v>
      </c>
      <c r="AR146" s="15">
        <v>1433.5</v>
      </c>
      <c r="AT146" s="10">
        <v>43036</v>
      </c>
      <c r="AU146" s="11" t="s">
        <v>7</v>
      </c>
      <c r="AV146" s="12">
        <v>11</v>
      </c>
      <c r="AW146" s="15">
        <v>250</v>
      </c>
      <c r="AY146" s="10">
        <v>43067</v>
      </c>
      <c r="AZ146" s="11" t="s">
        <v>3</v>
      </c>
      <c r="BA146" s="38">
        <v>74</v>
      </c>
      <c r="BB146" s="15">
        <v>1873.2</v>
      </c>
      <c r="BD146" s="10">
        <v>43097</v>
      </c>
      <c r="BE146" s="11" t="s">
        <v>8</v>
      </c>
      <c r="BF146" s="12">
        <v>36</v>
      </c>
      <c r="BG146" s="15">
        <v>863.7</v>
      </c>
    </row>
    <row r="147" spans="1:59" s="13" customFormat="1" x14ac:dyDescent="0.3">
      <c r="A147" s="10">
        <v>42764</v>
      </c>
      <c r="B147" s="11" t="s">
        <v>9</v>
      </c>
      <c r="C147" s="12">
        <v>6</v>
      </c>
      <c r="D147" s="15">
        <v>153</v>
      </c>
      <c r="F147" s="10"/>
      <c r="G147" s="11"/>
      <c r="H147" s="12"/>
      <c r="I147" s="15"/>
      <c r="K147" s="10">
        <v>42823</v>
      </c>
      <c r="L147" s="11" t="s">
        <v>6</v>
      </c>
      <c r="M147" s="12">
        <v>39</v>
      </c>
      <c r="N147" s="15">
        <v>998.1</v>
      </c>
      <c r="P147" s="10">
        <v>42854</v>
      </c>
      <c r="Q147" s="11" t="s">
        <v>7</v>
      </c>
      <c r="R147" s="12">
        <v>9</v>
      </c>
      <c r="S147" s="15">
        <v>244</v>
      </c>
      <c r="U147" s="35">
        <v>42884</v>
      </c>
      <c r="V147" s="11" t="s">
        <v>5</v>
      </c>
      <c r="W147" s="12">
        <v>0</v>
      </c>
      <c r="X147" s="15">
        <v>0</v>
      </c>
      <c r="Z147" s="10">
        <v>42915</v>
      </c>
      <c r="AA147" s="11" t="s">
        <v>8</v>
      </c>
      <c r="AB147" s="12">
        <v>44</v>
      </c>
      <c r="AC147" s="15">
        <v>1062.7</v>
      </c>
      <c r="AE147" s="10">
        <v>42945</v>
      </c>
      <c r="AF147" s="11" t="s">
        <v>7</v>
      </c>
      <c r="AG147" s="12">
        <v>9</v>
      </c>
      <c r="AH147" s="15">
        <v>223</v>
      </c>
      <c r="AJ147" s="10">
        <v>42976</v>
      </c>
      <c r="AK147" s="11" t="s">
        <v>3</v>
      </c>
      <c r="AL147" s="12">
        <v>58</v>
      </c>
      <c r="AM147" s="15">
        <v>1457</v>
      </c>
      <c r="AO147" s="10">
        <v>43007</v>
      </c>
      <c r="AP147" s="11" t="s">
        <v>4</v>
      </c>
      <c r="AQ147" s="12">
        <v>41</v>
      </c>
      <c r="AR147" s="15">
        <v>1047.0999999999999</v>
      </c>
      <c r="AT147" s="10">
        <v>43037</v>
      </c>
      <c r="AU147" s="11" t="s">
        <v>9</v>
      </c>
      <c r="AV147" s="12">
        <v>6</v>
      </c>
      <c r="AW147" s="15">
        <v>144</v>
      </c>
      <c r="AY147" s="10">
        <v>43068</v>
      </c>
      <c r="AZ147" s="11" t="s">
        <v>6</v>
      </c>
      <c r="BA147" s="12">
        <v>58</v>
      </c>
      <c r="BB147" s="15">
        <v>1407.7</v>
      </c>
      <c r="BD147" s="10">
        <v>43098</v>
      </c>
      <c r="BE147" s="11" t="s">
        <v>4</v>
      </c>
      <c r="BF147" s="12">
        <v>33</v>
      </c>
      <c r="BG147" s="15">
        <v>812.5</v>
      </c>
    </row>
    <row r="148" spans="1:59" s="13" customFormat="1" x14ac:dyDescent="0.3">
      <c r="A148" s="10">
        <v>42765</v>
      </c>
      <c r="B148" s="11" t="s">
        <v>5</v>
      </c>
      <c r="C148" s="12">
        <v>40</v>
      </c>
      <c r="D148" s="15">
        <v>959.5</v>
      </c>
      <c r="F148" s="10"/>
      <c r="G148" s="11"/>
      <c r="H148" s="12"/>
      <c r="I148" s="15"/>
      <c r="K148" s="10">
        <v>42824</v>
      </c>
      <c r="L148" s="11" t="s">
        <v>8</v>
      </c>
      <c r="M148" s="12">
        <v>51</v>
      </c>
      <c r="N148" s="15">
        <v>1281.5</v>
      </c>
      <c r="P148" s="10">
        <v>42855</v>
      </c>
      <c r="Q148" s="11" t="s">
        <v>9</v>
      </c>
      <c r="R148" s="12">
        <v>9</v>
      </c>
      <c r="S148" s="15">
        <v>210</v>
      </c>
      <c r="U148" s="10">
        <v>42885</v>
      </c>
      <c r="V148" s="11" t="s">
        <v>3</v>
      </c>
      <c r="W148" s="12">
        <v>48</v>
      </c>
      <c r="X148" s="15">
        <v>1170.25</v>
      </c>
      <c r="Z148" s="10">
        <v>42916</v>
      </c>
      <c r="AA148" s="11" t="s">
        <v>4</v>
      </c>
      <c r="AB148" s="12">
        <v>32</v>
      </c>
      <c r="AC148" s="15">
        <v>792.5</v>
      </c>
      <c r="AE148" s="10">
        <v>42946</v>
      </c>
      <c r="AF148" s="11" t="s">
        <v>9</v>
      </c>
      <c r="AG148" s="12">
        <v>9</v>
      </c>
      <c r="AH148" s="15">
        <v>238</v>
      </c>
      <c r="AJ148" s="10">
        <v>42977</v>
      </c>
      <c r="AK148" s="11" t="s">
        <v>6</v>
      </c>
      <c r="AL148" s="12">
        <v>40</v>
      </c>
      <c r="AM148" s="15">
        <v>994.5</v>
      </c>
      <c r="AO148" s="10">
        <v>43008</v>
      </c>
      <c r="AP148" s="11" t="s">
        <v>7</v>
      </c>
      <c r="AQ148" s="12">
        <v>17</v>
      </c>
      <c r="AR148" s="15">
        <v>420</v>
      </c>
      <c r="AT148" s="10">
        <v>43038</v>
      </c>
      <c r="AU148" s="11" t="s">
        <v>5</v>
      </c>
      <c r="AV148" s="12">
        <v>39</v>
      </c>
      <c r="AW148" s="15">
        <v>966</v>
      </c>
      <c r="AY148" s="10">
        <v>43069</v>
      </c>
      <c r="AZ148" s="11" t="s">
        <v>8</v>
      </c>
      <c r="BA148" s="12">
        <v>65</v>
      </c>
      <c r="BB148" s="15">
        <v>1624.5</v>
      </c>
      <c r="BD148" s="10">
        <v>43099</v>
      </c>
      <c r="BE148" s="11" t="s">
        <v>7</v>
      </c>
      <c r="BF148" s="12">
        <v>9</v>
      </c>
      <c r="BG148" s="15">
        <v>216</v>
      </c>
    </row>
    <row r="149" spans="1:59" s="13" customFormat="1" x14ac:dyDescent="0.3">
      <c r="A149" s="10">
        <v>42766</v>
      </c>
      <c r="B149" s="11" t="s">
        <v>3</v>
      </c>
      <c r="C149" s="12">
        <v>57</v>
      </c>
      <c r="D149" s="15">
        <v>1404.2</v>
      </c>
      <c r="F149" s="10"/>
      <c r="G149" s="11"/>
      <c r="H149" s="12"/>
      <c r="I149" s="15"/>
      <c r="K149" s="10">
        <v>42825</v>
      </c>
      <c r="L149" s="11" t="s">
        <v>4</v>
      </c>
      <c r="M149" s="12">
        <v>37</v>
      </c>
      <c r="N149" s="15">
        <v>884.1</v>
      </c>
      <c r="P149" s="10"/>
      <c r="Q149" s="11"/>
      <c r="R149" s="12"/>
      <c r="S149" s="15"/>
      <c r="U149" s="10">
        <v>42886</v>
      </c>
      <c r="V149" s="11" t="s">
        <v>6</v>
      </c>
      <c r="W149" s="12">
        <v>41</v>
      </c>
      <c r="X149" s="15">
        <v>1000.3</v>
      </c>
      <c r="Z149" s="10"/>
      <c r="AA149" s="11"/>
      <c r="AB149" s="12"/>
      <c r="AC149" s="15"/>
      <c r="AE149" s="10">
        <v>42947</v>
      </c>
      <c r="AF149" s="11" t="s">
        <v>5</v>
      </c>
      <c r="AG149" s="12">
        <v>39</v>
      </c>
      <c r="AH149" s="15">
        <v>950</v>
      </c>
      <c r="AJ149" s="10">
        <v>42978</v>
      </c>
      <c r="AK149" s="11" t="s">
        <v>8</v>
      </c>
      <c r="AL149" s="12">
        <v>58</v>
      </c>
      <c r="AM149" s="15">
        <v>1460.7</v>
      </c>
      <c r="AO149" s="10"/>
      <c r="AP149" s="11"/>
      <c r="AQ149" s="12"/>
      <c r="AR149" s="15"/>
      <c r="AT149" s="10">
        <v>43039</v>
      </c>
      <c r="AU149" s="11" t="s">
        <v>3</v>
      </c>
      <c r="AV149" s="12">
        <v>55</v>
      </c>
      <c r="AW149" s="15">
        <v>1350.2</v>
      </c>
      <c r="AY149" s="10"/>
      <c r="AZ149" s="11"/>
      <c r="BA149" s="12"/>
      <c r="BB149" s="15"/>
      <c r="BD149" s="10">
        <v>43100</v>
      </c>
      <c r="BE149" s="11" t="s">
        <v>9</v>
      </c>
      <c r="BF149" s="12">
        <v>4</v>
      </c>
      <c r="BG149" s="15">
        <v>100</v>
      </c>
    </row>
    <row r="150" spans="1:59" s="13" customFormat="1" ht="3" customHeight="1" x14ac:dyDescent="0.3">
      <c r="A150" s="10"/>
      <c r="B150" s="11"/>
      <c r="C150" s="12"/>
      <c r="D150" s="15"/>
      <c r="F150" s="10"/>
      <c r="G150" s="11"/>
      <c r="H150" s="12"/>
      <c r="I150" s="15"/>
      <c r="K150" s="10"/>
      <c r="L150" s="11"/>
      <c r="M150" s="12"/>
      <c r="N150" s="15"/>
      <c r="P150" s="10"/>
      <c r="Q150" s="11"/>
      <c r="R150" s="12"/>
      <c r="S150" s="15"/>
      <c r="U150" s="10"/>
      <c r="V150" s="11"/>
      <c r="W150" s="12"/>
      <c r="X150" s="15"/>
      <c r="Z150" s="10"/>
      <c r="AA150" s="11"/>
      <c r="AB150" s="12"/>
      <c r="AC150" s="15"/>
      <c r="AE150" s="10"/>
      <c r="AF150" s="11"/>
      <c r="AG150" s="12"/>
      <c r="AH150" s="15"/>
      <c r="AJ150" s="10"/>
      <c r="AK150" s="11"/>
      <c r="AL150" s="12"/>
      <c r="AM150" s="15"/>
      <c r="AO150" s="10"/>
      <c r="AP150" s="11"/>
      <c r="AQ150" s="12"/>
      <c r="AR150" s="15"/>
      <c r="AT150" s="10"/>
      <c r="AU150" s="11"/>
      <c r="AV150" s="12"/>
      <c r="AW150" s="15"/>
      <c r="AY150" s="10"/>
      <c r="AZ150" s="11"/>
      <c r="BA150" s="12"/>
      <c r="BB150" s="15"/>
      <c r="BD150" s="10"/>
      <c r="BE150" s="11"/>
      <c r="BF150" s="12"/>
      <c r="BG150" s="15"/>
    </row>
    <row r="151" spans="1:59" s="13" customFormat="1" x14ac:dyDescent="0.3">
      <c r="A151" s="10"/>
      <c r="B151" s="43" t="s">
        <v>373</v>
      </c>
      <c r="C151" s="12">
        <v>991</v>
      </c>
      <c r="D151" s="15">
        <v>24239.200000000001</v>
      </c>
      <c r="F151" s="10"/>
      <c r="G151" s="43" t="s">
        <v>373</v>
      </c>
      <c r="H151" s="12">
        <v>812</v>
      </c>
      <c r="I151" s="15">
        <v>20037.2</v>
      </c>
      <c r="K151" s="10"/>
      <c r="L151" s="43" t="s">
        <v>373</v>
      </c>
      <c r="M151" s="12">
        <v>986</v>
      </c>
      <c r="N151" s="15">
        <v>24250.5</v>
      </c>
      <c r="P151" s="10"/>
      <c r="Q151" s="43" t="s">
        <v>373</v>
      </c>
      <c r="R151" s="12">
        <v>931</v>
      </c>
      <c r="S151" s="15">
        <v>23056.7</v>
      </c>
      <c r="U151" s="10"/>
      <c r="V151" s="43" t="s">
        <v>373</v>
      </c>
      <c r="W151" s="12">
        <v>1068</v>
      </c>
      <c r="X151" s="15">
        <v>26281.8</v>
      </c>
      <c r="Z151" s="10"/>
      <c r="AA151" s="43" t="s">
        <v>373</v>
      </c>
      <c r="AB151" s="12">
        <v>1020</v>
      </c>
      <c r="AC151" s="15">
        <v>25176.55</v>
      </c>
      <c r="AE151" s="10"/>
      <c r="AF151" s="43" t="s">
        <v>373</v>
      </c>
      <c r="AG151" s="12">
        <v>967</v>
      </c>
      <c r="AH151" s="15">
        <v>23755.25</v>
      </c>
      <c r="AJ151" s="10"/>
      <c r="AK151" s="43" t="s">
        <v>373</v>
      </c>
      <c r="AL151" s="12">
        <v>1179</v>
      </c>
      <c r="AM151" s="15">
        <v>29128.65</v>
      </c>
      <c r="AO151" s="10"/>
      <c r="AP151" s="43" t="s">
        <v>373</v>
      </c>
      <c r="AQ151" s="12">
        <v>1148</v>
      </c>
      <c r="AR151" s="15">
        <v>28615.200000000001</v>
      </c>
      <c r="AT151" s="10"/>
      <c r="AU151" s="43" t="s">
        <v>373</v>
      </c>
      <c r="AV151" s="12">
        <v>1215</v>
      </c>
      <c r="AW151" s="15">
        <v>30122.25</v>
      </c>
      <c r="AY151" s="10"/>
      <c r="AZ151" s="43" t="s">
        <v>373</v>
      </c>
      <c r="BA151" s="12">
        <v>1243</v>
      </c>
      <c r="BB151" s="15">
        <v>31128.2</v>
      </c>
      <c r="BD151" s="10"/>
      <c r="BE151" s="43" t="s">
        <v>373</v>
      </c>
      <c r="BF151" s="12">
        <v>1065</v>
      </c>
      <c r="BG151" s="15">
        <v>26835.7</v>
      </c>
    </row>
    <row r="152" spans="1:59" s="13" customFormat="1" x14ac:dyDescent="0.3">
      <c r="A152" s="10"/>
      <c r="B152" s="43" t="s">
        <v>374</v>
      </c>
      <c r="C152" s="15">
        <v>47.19</v>
      </c>
      <c r="D152" s="44">
        <v>24.46</v>
      </c>
      <c r="F152" s="10"/>
      <c r="G152" s="43" t="s">
        <v>374</v>
      </c>
      <c r="H152" s="15">
        <v>40.6</v>
      </c>
      <c r="I152" s="44">
        <v>24.68</v>
      </c>
      <c r="K152" s="10"/>
      <c r="L152" s="43" t="s">
        <v>374</v>
      </c>
      <c r="M152" s="15">
        <v>42.87</v>
      </c>
      <c r="N152" s="44">
        <v>24.59</v>
      </c>
      <c r="P152" s="10"/>
      <c r="Q152" s="43" t="s">
        <v>374</v>
      </c>
      <c r="R152" s="15">
        <v>44.33</v>
      </c>
      <c r="S152" s="44">
        <v>24.77</v>
      </c>
      <c r="U152" s="10"/>
      <c r="V152" s="43" t="s">
        <v>374</v>
      </c>
      <c r="W152" s="15">
        <v>48.55</v>
      </c>
      <c r="X152" s="44">
        <v>24.61</v>
      </c>
      <c r="Z152" s="10"/>
      <c r="AA152" s="43" t="s">
        <v>374</v>
      </c>
      <c r="AB152" s="15">
        <v>46.36</v>
      </c>
      <c r="AC152" s="44">
        <v>24.68</v>
      </c>
      <c r="AE152" s="10"/>
      <c r="AF152" s="43" t="s">
        <v>374</v>
      </c>
      <c r="AG152" s="15">
        <v>48.35</v>
      </c>
      <c r="AH152" s="44">
        <v>24.57</v>
      </c>
      <c r="AJ152" s="10"/>
      <c r="AK152" s="43" t="s">
        <v>374</v>
      </c>
      <c r="AL152" s="15">
        <v>51.26</v>
      </c>
      <c r="AM152" s="44">
        <v>24.71</v>
      </c>
      <c r="AO152" s="10"/>
      <c r="AP152" s="43" t="s">
        <v>374</v>
      </c>
      <c r="AQ152" s="15">
        <v>54.67</v>
      </c>
      <c r="AR152" s="44">
        <v>24.93</v>
      </c>
      <c r="AT152" s="10"/>
      <c r="AU152" s="43" t="s">
        <v>374</v>
      </c>
      <c r="AV152" s="15">
        <v>57.86</v>
      </c>
      <c r="AW152" s="44">
        <v>24.79</v>
      </c>
      <c r="AY152" s="10"/>
      <c r="AZ152" s="43" t="s">
        <v>374</v>
      </c>
      <c r="BA152" s="15">
        <v>62.15</v>
      </c>
      <c r="BB152" s="44">
        <v>25.04</v>
      </c>
      <c r="BD152" s="10"/>
      <c r="BE152" s="43" t="s">
        <v>374</v>
      </c>
      <c r="BF152" s="15">
        <v>56.05</v>
      </c>
      <c r="BG152" s="44">
        <v>25.2</v>
      </c>
    </row>
    <row r="153" spans="1:59" s="13" customFormat="1" x14ac:dyDescent="0.3">
      <c r="A153" s="10"/>
      <c r="B153" s="11"/>
      <c r="C153" s="12"/>
      <c r="D153" s="15"/>
      <c r="F153" s="10"/>
      <c r="G153" s="11"/>
      <c r="H153" s="12"/>
      <c r="I153" s="15"/>
      <c r="K153" s="10"/>
      <c r="L153" s="11"/>
      <c r="M153" s="12"/>
      <c r="N153" s="15"/>
      <c r="P153" s="10"/>
      <c r="Q153" s="11"/>
      <c r="R153" s="12"/>
      <c r="S153" s="15"/>
      <c r="U153" s="10"/>
      <c r="V153" s="11"/>
      <c r="W153" s="12"/>
      <c r="X153" s="15"/>
      <c r="Z153" s="10"/>
      <c r="AA153" s="11"/>
      <c r="AB153" s="12"/>
      <c r="AC153" s="15"/>
      <c r="AE153" s="10"/>
      <c r="AF153" s="11"/>
      <c r="AG153" s="12"/>
      <c r="AH153" s="15"/>
      <c r="AJ153" s="10"/>
      <c r="AK153" s="11"/>
      <c r="AL153" s="12"/>
      <c r="AM153" s="15"/>
      <c r="AO153" s="10"/>
      <c r="AP153" s="11"/>
      <c r="AQ153" s="12"/>
      <c r="AR153" s="15"/>
      <c r="AT153" s="10"/>
      <c r="AU153" s="11"/>
      <c r="AV153" s="12"/>
      <c r="AW153" s="15"/>
      <c r="AY153" s="10"/>
      <c r="AZ153" s="11"/>
      <c r="BA153" s="12"/>
      <c r="BB153" s="15"/>
      <c r="BD153" s="10"/>
      <c r="BE153" s="11"/>
      <c r="BF153" s="12"/>
      <c r="BG153" s="15"/>
    </row>
    <row r="154" spans="1:59" s="13" customFormat="1" x14ac:dyDescent="0.3">
      <c r="A154" s="10"/>
      <c r="B154" s="11"/>
      <c r="C154" s="12">
        <v>991</v>
      </c>
      <c r="D154" s="15">
        <v>24239.200000000001</v>
      </c>
      <c r="F154" s="10"/>
      <c r="G154" s="11"/>
      <c r="H154" s="12">
        <v>1803</v>
      </c>
      <c r="I154" s="15">
        <v>44276.4</v>
      </c>
      <c r="K154" s="10"/>
      <c r="L154" s="11"/>
      <c r="M154" s="12">
        <v>2789</v>
      </c>
      <c r="N154" s="15">
        <v>68526.899999999994</v>
      </c>
      <c r="P154" s="10"/>
      <c r="Q154" s="11"/>
      <c r="R154" s="12">
        <v>3720</v>
      </c>
      <c r="S154" s="15">
        <v>91583.6</v>
      </c>
      <c r="U154" s="10"/>
      <c r="V154" s="11"/>
      <c r="W154" s="12">
        <v>4788</v>
      </c>
      <c r="X154" s="15">
        <v>117865.4</v>
      </c>
      <c r="Z154" s="10"/>
      <c r="AA154" s="11"/>
      <c r="AB154" s="12">
        <v>5808</v>
      </c>
      <c r="AC154" s="15">
        <v>143041.95000000001</v>
      </c>
      <c r="AE154" s="10"/>
      <c r="AF154" s="11"/>
      <c r="AG154" s="12">
        <v>6775</v>
      </c>
      <c r="AH154" s="15">
        <v>166797.20000000001</v>
      </c>
      <c r="AJ154" s="10"/>
      <c r="AK154" s="11"/>
      <c r="AL154" s="12">
        <v>7954</v>
      </c>
      <c r="AM154" s="15">
        <v>195925.85</v>
      </c>
      <c r="AO154" s="10"/>
      <c r="AP154" s="11"/>
      <c r="AQ154" s="12">
        <v>9102</v>
      </c>
      <c r="AR154" s="15">
        <v>224541.05</v>
      </c>
      <c r="AT154" s="10"/>
      <c r="AU154" s="11"/>
      <c r="AV154" s="12">
        <v>10317</v>
      </c>
      <c r="AW154" s="15">
        <v>254663.3</v>
      </c>
      <c r="AY154" s="10"/>
      <c r="AZ154" s="11"/>
      <c r="BA154" s="12">
        <v>11560</v>
      </c>
      <c r="BB154" s="15">
        <v>285791.5</v>
      </c>
      <c r="BD154" s="10"/>
      <c r="BE154" s="11"/>
      <c r="BF154" s="12">
        <v>12625</v>
      </c>
      <c r="BG154" s="15">
        <v>312627.20000000001</v>
      </c>
    </row>
    <row r="155" spans="1:59" s="13" customFormat="1" x14ac:dyDescent="0.3">
      <c r="A155" s="10"/>
      <c r="B155" s="11"/>
      <c r="C155" s="12"/>
      <c r="D155" s="15"/>
      <c r="F155" s="10"/>
      <c r="G155" s="11"/>
      <c r="H155" s="12"/>
      <c r="I155" s="44">
        <v>24.56</v>
      </c>
      <c r="K155" s="10"/>
      <c r="L155" s="11"/>
      <c r="M155" s="12"/>
      <c r="N155" s="44">
        <v>24.57</v>
      </c>
      <c r="P155" s="10"/>
      <c r="Q155" s="11"/>
      <c r="R155" s="12"/>
      <c r="S155" s="44">
        <v>24.62</v>
      </c>
      <c r="U155" s="10"/>
      <c r="V155" s="11"/>
      <c r="W155" s="12"/>
      <c r="X155" s="44">
        <v>24.62</v>
      </c>
      <c r="Z155" s="10"/>
      <c r="AA155" s="11"/>
      <c r="AB155" s="12"/>
      <c r="AC155" s="44">
        <v>24.63</v>
      </c>
      <c r="AE155" s="10"/>
      <c r="AF155" s="11"/>
      <c r="AG155" s="12"/>
      <c r="AH155" s="44">
        <v>24.62</v>
      </c>
      <c r="AJ155" s="10"/>
      <c r="AK155" s="11"/>
      <c r="AL155" s="12"/>
      <c r="AM155" s="44">
        <v>24.63</v>
      </c>
      <c r="AO155" s="10"/>
      <c r="AP155" s="11"/>
      <c r="AQ155" s="12"/>
      <c r="AR155" s="44">
        <v>24.67</v>
      </c>
      <c r="AT155" s="10"/>
      <c r="AU155" s="11"/>
      <c r="AV155" s="12"/>
      <c r="AW155" s="44">
        <v>24.68</v>
      </c>
      <c r="AY155" s="10"/>
      <c r="AZ155" s="11"/>
      <c r="BA155" s="12"/>
      <c r="BB155" s="44">
        <v>24.72</v>
      </c>
      <c r="BD155" s="10"/>
      <c r="BE155" s="11"/>
      <c r="BF155" s="12"/>
      <c r="BG155" s="44">
        <v>24.76</v>
      </c>
    </row>
    <row r="156" spans="1:59" s="13" customFormat="1" x14ac:dyDescent="0.3">
      <c r="A156" s="10"/>
      <c r="B156" s="11"/>
      <c r="C156" s="12"/>
      <c r="D156" s="15"/>
      <c r="F156" s="10"/>
      <c r="G156" s="11"/>
      <c r="H156" s="12"/>
      <c r="I156" s="15"/>
      <c r="K156" s="10"/>
      <c r="L156" s="11"/>
      <c r="M156" s="12"/>
      <c r="N156" s="15"/>
      <c r="P156" s="10"/>
      <c r="Q156" s="11"/>
      <c r="R156" s="12"/>
      <c r="S156" s="15"/>
      <c r="U156" s="10"/>
      <c r="V156" s="11"/>
      <c r="W156" s="12"/>
      <c r="X156" s="15"/>
      <c r="Z156" s="10"/>
      <c r="AA156" s="11"/>
      <c r="AB156" s="16">
        <v>0.35</v>
      </c>
      <c r="AC156" s="16">
        <v>0.39</v>
      </c>
      <c r="AE156" s="10"/>
      <c r="AF156" s="11"/>
      <c r="AG156" s="16">
        <v>0.32</v>
      </c>
      <c r="AH156" s="16">
        <v>0.36</v>
      </c>
      <c r="AJ156" s="10"/>
      <c r="AK156" s="11"/>
      <c r="AL156" s="16">
        <v>0.32</v>
      </c>
      <c r="AM156" s="16">
        <v>0.36</v>
      </c>
      <c r="AO156" s="10"/>
      <c r="AP156" s="11"/>
      <c r="AQ156" s="16">
        <v>0.33</v>
      </c>
      <c r="AR156" s="16">
        <v>0.38</v>
      </c>
      <c r="AT156" s="10"/>
      <c r="AU156" s="11"/>
      <c r="AV156" s="16">
        <v>0.33</v>
      </c>
      <c r="AW156" s="16">
        <v>0.38</v>
      </c>
      <c r="AY156" s="10"/>
      <c r="AZ156" s="11"/>
      <c r="BA156" s="16">
        <v>0.35</v>
      </c>
      <c r="BB156" s="16">
        <v>0.4</v>
      </c>
      <c r="BD156" s="10"/>
      <c r="BE156" s="11"/>
      <c r="BF156" s="16">
        <v>0.34</v>
      </c>
      <c r="BG156" s="16">
        <v>0.39</v>
      </c>
    </row>
    <row r="157" spans="1:59" s="13" customFormat="1" x14ac:dyDescent="0.3">
      <c r="A157" s="10"/>
      <c r="B157" s="11"/>
      <c r="C157" s="12"/>
      <c r="D157" s="15"/>
      <c r="F157" s="10"/>
      <c r="G157" s="11"/>
      <c r="H157" s="12"/>
      <c r="I157" s="15"/>
      <c r="K157" s="10"/>
      <c r="L157" s="11"/>
      <c r="M157" s="12"/>
      <c r="N157" s="15"/>
      <c r="P157" s="10"/>
      <c r="Q157" s="11"/>
      <c r="R157" s="12"/>
      <c r="S157" s="15"/>
      <c r="U157" s="10"/>
      <c r="V157" s="11"/>
      <c r="W157" s="12"/>
      <c r="X157" s="15"/>
      <c r="Z157" s="10"/>
      <c r="AA157" s="11"/>
      <c r="AB157" s="12"/>
      <c r="AC157" s="15"/>
      <c r="AE157" s="10"/>
      <c r="AF157" s="11"/>
      <c r="AG157" s="12"/>
      <c r="AH157" s="15"/>
      <c r="AJ157" s="10"/>
      <c r="AK157" s="11"/>
      <c r="AL157" s="12"/>
      <c r="AM157" s="15"/>
      <c r="AO157" s="10"/>
      <c r="AP157" s="11"/>
      <c r="AQ157" s="12"/>
      <c r="AR157" s="15"/>
      <c r="AT157" s="10"/>
      <c r="AU157" s="11"/>
      <c r="AV157" s="12"/>
      <c r="AW157" s="15"/>
      <c r="AY157" s="10"/>
      <c r="AZ157" s="11"/>
      <c r="BA157" s="12"/>
      <c r="BB157" s="15"/>
      <c r="BD157" s="10"/>
      <c r="BE157" s="11"/>
      <c r="BF157" s="12"/>
      <c r="BG157" s="15"/>
    </row>
    <row r="158" spans="1:59" s="13" customFormat="1" x14ac:dyDescent="0.3">
      <c r="A158" s="35">
        <v>42370</v>
      </c>
      <c r="B158" s="11" t="s">
        <v>4</v>
      </c>
      <c r="C158" s="12">
        <v>0</v>
      </c>
      <c r="D158" s="15">
        <v>0</v>
      </c>
      <c r="F158" s="10">
        <v>42401</v>
      </c>
      <c r="G158" s="11" t="s">
        <v>5</v>
      </c>
      <c r="H158" s="12">
        <v>23</v>
      </c>
      <c r="I158" s="15">
        <v>540.70000000000005</v>
      </c>
      <c r="K158" s="10">
        <v>42430</v>
      </c>
      <c r="L158" s="11" t="s">
        <v>3</v>
      </c>
      <c r="M158" s="12">
        <v>34</v>
      </c>
      <c r="N158" s="15">
        <v>799.36</v>
      </c>
      <c r="P158" s="10">
        <v>42461</v>
      </c>
      <c r="Q158" s="11" t="s">
        <v>4</v>
      </c>
      <c r="R158" s="12">
        <v>26</v>
      </c>
      <c r="S158" s="15">
        <v>635.86</v>
      </c>
      <c r="U158" s="10">
        <v>42491</v>
      </c>
      <c r="V158" s="11" t="s">
        <v>9</v>
      </c>
      <c r="W158" s="12">
        <v>1</v>
      </c>
      <c r="X158" s="15">
        <v>25</v>
      </c>
      <c r="Z158" s="10">
        <v>42522</v>
      </c>
      <c r="AA158" s="11" t="s">
        <v>6</v>
      </c>
      <c r="AB158" s="12">
        <v>34</v>
      </c>
      <c r="AC158" s="15">
        <v>829.86</v>
      </c>
      <c r="AE158" s="10">
        <v>42552</v>
      </c>
      <c r="AF158" s="11" t="s">
        <v>4</v>
      </c>
      <c r="AG158" s="12">
        <v>32</v>
      </c>
      <c r="AH158" s="15">
        <v>760.86</v>
      </c>
      <c r="AJ158" s="10">
        <v>42583</v>
      </c>
      <c r="AK158" s="11" t="s">
        <v>5</v>
      </c>
      <c r="AL158" s="12">
        <v>33</v>
      </c>
      <c r="AM158" s="15">
        <v>769.36</v>
      </c>
      <c r="AO158" s="10">
        <v>42614</v>
      </c>
      <c r="AP158" s="11" t="s">
        <v>8</v>
      </c>
      <c r="AQ158" s="12">
        <v>42</v>
      </c>
      <c r="AR158" s="15">
        <v>987.76</v>
      </c>
      <c r="AT158" s="10">
        <v>42644</v>
      </c>
      <c r="AU158" s="11" t="s">
        <v>7</v>
      </c>
      <c r="AV158" s="12">
        <v>9</v>
      </c>
      <c r="AW158" s="15">
        <v>206</v>
      </c>
      <c r="AY158" s="10">
        <v>42675</v>
      </c>
      <c r="AZ158" s="11" t="s">
        <v>3</v>
      </c>
      <c r="BA158" s="12">
        <v>46</v>
      </c>
      <c r="BB158" s="15">
        <v>1080</v>
      </c>
      <c r="BD158" s="10">
        <v>42705</v>
      </c>
      <c r="BE158" s="11" t="s">
        <v>8</v>
      </c>
      <c r="BF158" s="12">
        <v>50</v>
      </c>
      <c r="BG158" s="15">
        <v>1230.9000000000001</v>
      </c>
    </row>
    <row r="159" spans="1:59" s="13" customFormat="1" x14ac:dyDescent="0.3">
      <c r="A159" s="10">
        <v>42371</v>
      </c>
      <c r="B159" s="11" t="s">
        <v>7</v>
      </c>
      <c r="C159" s="12">
        <v>3</v>
      </c>
      <c r="D159" s="15">
        <v>73</v>
      </c>
      <c r="F159" s="10">
        <v>42402</v>
      </c>
      <c r="G159" s="11" t="s">
        <v>3</v>
      </c>
      <c r="H159" s="12">
        <v>25</v>
      </c>
      <c r="I159" s="15">
        <v>602</v>
      </c>
      <c r="K159" s="10">
        <v>42431</v>
      </c>
      <c r="L159" s="11" t="s">
        <v>6</v>
      </c>
      <c r="M159" s="12">
        <v>34</v>
      </c>
      <c r="N159" s="15">
        <v>846.9</v>
      </c>
      <c r="P159" s="10">
        <v>42462</v>
      </c>
      <c r="Q159" s="11" t="s">
        <v>7</v>
      </c>
      <c r="R159" s="12">
        <v>8</v>
      </c>
      <c r="S159" s="15">
        <v>184.36</v>
      </c>
      <c r="U159" s="10">
        <v>42492</v>
      </c>
      <c r="V159" s="11" t="s">
        <v>5</v>
      </c>
      <c r="W159" s="12">
        <v>42</v>
      </c>
      <c r="X159" s="15">
        <v>978.06</v>
      </c>
      <c r="Z159" s="10">
        <v>42523</v>
      </c>
      <c r="AA159" s="11" t="s">
        <v>8</v>
      </c>
      <c r="AB159" s="12">
        <v>46</v>
      </c>
      <c r="AC159" s="15">
        <v>1069.76</v>
      </c>
      <c r="AE159" s="10">
        <v>42553</v>
      </c>
      <c r="AF159" s="11" t="s">
        <v>7</v>
      </c>
      <c r="AG159" s="12">
        <v>18</v>
      </c>
      <c r="AH159" s="15">
        <v>441.36</v>
      </c>
      <c r="AJ159" s="10">
        <v>42584</v>
      </c>
      <c r="AK159" s="11" t="s">
        <v>3</v>
      </c>
      <c r="AL159" s="12">
        <v>54</v>
      </c>
      <c r="AM159" s="15">
        <v>1312.36</v>
      </c>
      <c r="AO159" s="10">
        <v>42615</v>
      </c>
      <c r="AP159" s="11" t="s">
        <v>4</v>
      </c>
      <c r="AQ159" s="12">
        <v>24</v>
      </c>
      <c r="AR159" s="15">
        <v>567.86</v>
      </c>
      <c r="AT159" s="10">
        <v>42645</v>
      </c>
      <c r="AU159" s="11" t="s">
        <v>9</v>
      </c>
      <c r="AV159" s="12">
        <v>6</v>
      </c>
      <c r="AW159" s="15">
        <v>135</v>
      </c>
      <c r="AY159" s="10">
        <v>42676</v>
      </c>
      <c r="AZ159" s="11" t="s">
        <v>6</v>
      </c>
      <c r="BA159" s="12">
        <v>45</v>
      </c>
      <c r="BB159" s="15">
        <v>1068.9000000000001</v>
      </c>
      <c r="BD159" s="10">
        <v>42706</v>
      </c>
      <c r="BE159" s="11" t="s">
        <v>4</v>
      </c>
      <c r="BF159" s="12">
        <v>39</v>
      </c>
      <c r="BG159" s="15">
        <v>971.7</v>
      </c>
    </row>
    <row r="160" spans="1:59" s="13" customFormat="1" x14ac:dyDescent="0.3">
      <c r="A160" s="10">
        <v>42372</v>
      </c>
      <c r="B160" s="11" t="s">
        <v>9</v>
      </c>
      <c r="C160" s="12">
        <v>0</v>
      </c>
      <c r="D160" s="15">
        <v>0</v>
      </c>
      <c r="F160" s="10">
        <v>42403</v>
      </c>
      <c r="G160" s="11" t="s">
        <v>6</v>
      </c>
      <c r="H160" s="12">
        <v>32</v>
      </c>
      <c r="I160" s="15">
        <v>782.5</v>
      </c>
      <c r="K160" s="10">
        <v>42432</v>
      </c>
      <c r="L160" s="11" t="s">
        <v>8</v>
      </c>
      <c r="M160" s="12">
        <v>46</v>
      </c>
      <c r="N160" s="15">
        <v>1073.3599999999999</v>
      </c>
      <c r="P160" s="10">
        <v>42463</v>
      </c>
      <c r="Q160" s="11" t="s">
        <v>9</v>
      </c>
      <c r="R160" s="12">
        <v>3</v>
      </c>
      <c r="S160" s="15">
        <v>84</v>
      </c>
      <c r="U160" s="10">
        <v>42493</v>
      </c>
      <c r="V160" s="11" t="s">
        <v>3</v>
      </c>
      <c r="W160" s="12">
        <v>41</v>
      </c>
      <c r="X160" s="15">
        <v>969.36</v>
      </c>
      <c r="Z160" s="10">
        <v>42524</v>
      </c>
      <c r="AA160" s="11" t="s">
        <v>4</v>
      </c>
      <c r="AB160" s="12">
        <v>35</v>
      </c>
      <c r="AC160" s="15">
        <v>814.06</v>
      </c>
      <c r="AE160" s="10">
        <v>42554</v>
      </c>
      <c r="AF160" s="11" t="s">
        <v>9</v>
      </c>
      <c r="AG160" s="12">
        <v>5</v>
      </c>
      <c r="AH160" s="15">
        <v>130</v>
      </c>
      <c r="AJ160" s="10">
        <v>42585</v>
      </c>
      <c r="AK160" s="11" t="s">
        <v>6</v>
      </c>
      <c r="AL160" s="12">
        <v>32</v>
      </c>
      <c r="AM160" s="15">
        <v>774.2</v>
      </c>
      <c r="AO160" s="10">
        <v>42616</v>
      </c>
      <c r="AP160" s="11" t="s">
        <v>7</v>
      </c>
      <c r="AQ160" s="12">
        <v>3</v>
      </c>
      <c r="AR160" s="15">
        <v>68</v>
      </c>
      <c r="AT160" s="10">
        <v>42646</v>
      </c>
      <c r="AU160" s="11" t="s">
        <v>5</v>
      </c>
      <c r="AV160" s="12">
        <v>27</v>
      </c>
      <c r="AW160" s="15">
        <v>629.5</v>
      </c>
      <c r="AY160" s="10">
        <v>42677</v>
      </c>
      <c r="AZ160" s="11" t="s">
        <v>8</v>
      </c>
      <c r="BA160" s="12">
        <v>33</v>
      </c>
      <c r="BB160" s="15">
        <v>756</v>
      </c>
      <c r="BD160" s="10">
        <v>42707</v>
      </c>
      <c r="BE160" s="11" t="s">
        <v>7</v>
      </c>
      <c r="BF160" s="12">
        <v>8</v>
      </c>
      <c r="BG160" s="15">
        <v>190</v>
      </c>
    </row>
    <row r="161" spans="1:59" s="13" customFormat="1" x14ac:dyDescent="0.3">
      <c r="A161" s="10">
        <v>42373</v>
      </c>
      <c r="B161" s="11" t="s">
        <v>5</v>
      </c>
      <c r="C161" s="12">
        <v>25</v>
      </c>
      <c r="D161" s="15">
        <v>586.5</v>
      </c>
      <c r="F161" s="10">
        <v>42404</v>
      </c>
      <c r="G161" s="11" t="s">
        <v>8</v>
      </c>
      <c r="H161" s="12">
        <v>37</v>
      </c>
      <c r="I161" s="15">
        <v>838.4</v>
      </c>
      <c r="K161" s="10">
        <v>42433</v>
      </c>
      <c r="L161" s="11" t="s">
        <v>4</v>
      </c>
      <c r="M161" s="12">
        <v>25</v>
      </c>
      <c r="N161" s="15">
        <v>603.86</v>
      </c>
      <c r="P161" s="10">
        <v>42464</v>
      </c>
      <c r="Q161" s="11" t="s">
        <v>5</v>
      </c>
      <c r="R161" s="12">
        <v>24</v>
      </c>
      <c r="S161" s="15">
        <v>563.70000000000005</v>
      </c>
      <c r="U161" s="10">
        <v>42494</v>
      </c>
      <c r="V161" s="11" t="s">
        <v>6</v>
      </c>
      <c r="W161" s="12">
        <v>37</v>
      </c>
      <c r="X161" s="15">
        <v>872.26</v>
      </c>
      <c r="Z161" s="10">
        <v>42525</v>
      </c>
      <c r="AA161" s="11" t="s">
        <v>7</v>
      </c>
      <c r="AB161" s="12">
        <v>10</v>
      </c>
      <c r="AC161" s="15">
        <v>245.36</v>
      </c>
      <c r="AE161" s="35">
        <v>42555</v>
      </c>
      <c r="AF161" s="11" t="s">
        <v>5</v>
      </c>
      <c r="AG161" s="12">
        <v>1</v>
      </c>
      <c r="AH161" s="15">
        <v>19</v>
      </c>
      <c r="AJ161" s="10">
        <v>42586</v>
      </c>
      <c r="AK161" s="11" t="s">
        <v>8</v>
      </c>
      <c r="AL161" s="12">
        <v>40</v>
      </c>
      <c r="AM161" s="15">
        <v>982</v>
      </c>
      <c r="AO161" s="10">
        <v>42617</v>
      </c>
      <c r="AP161" s="11" t="s">
        <v>9</v>
      </c>
      <c r="AQ161" s="12">
        <v>2</v>
      </c>
      <c r="AR161" s="15">
        <v>48</v>
      </c>
      <c r="AT161" s="10">
        <v>42647</v>
      </c>
      <c r="AU161" s="11" t="s">
        <v>3</v>
      </c>
      <c r="AV161" s="12">
        <v>43</v>
      </c>
      <c r="AW161" s="15">
        <v>1018.4</v>
      </c>
      <c r="AY161" s="10">
        <v>42678</v>
      </c>
      <c r="AZ161" s="11" t="s">
        <v>4</v>
      </c>
      <c r="BA161" s="12">
        <v>37</v>
      </c>
      <c r="BB161" s="15">
        <v>881.7</v>
      </c>
      <c r="BD161" s="10">
        <v>42708</v>
      </c>
      <c r="BE161" s="11" t="s">
        <v>9</v>
      </c>
      <c r="BF161" s="12">
        <v>4</v>
      </c>
      <c r="BG161" s="15">
        <v>82</v>
      </c>
    </row>
    <row r="162" spans="1:59" s="13" customFormat="1" x14ac:dyDescent="0.3">
      <c r="A162" s="10">
        <v>42374</v>
      </c>
      <c r="B162" s="11" t="s">
        <v>3</v>
      </c>
      <c r="C162" s="12">
        <v>19</v>
      </c>
      <c r="D162" s="15">
        <v>445</v>
      </c>
      <c r="F162" s="138">
        <v>42405</v>
      </c>
      <c r="G162" s="11" t="s">
        <v>4</v>
      </c>
      <c r="H162" s="12">
        <v>12</v>
      </c>
      <c r="I162" s="15">
        <v>239.5</v>
      </c>
      <c r="K162" s="10">
        <v>42434</v>
      </c>
      <c r="L162" s="11" t="s">
        <v>7</v>
      </c>
      <c r="M162" s="12">
        <v>9</v>
      </c>
      <c r="N162" s="15">
        <v>216.36</v>
      </c>
      <c r="P162" s="10">
        <v>42465</v>
      </c>
      <c r="Q162" s="11" t="s">
        <v>3</v>
      </c>
      <c r="R162" s="12">
        <v>29</v>
      </c>
      <c r="S162" s="15">
        <v>708.36</v>
      </c>
      <c r="U162" s="10">
        <v>42495</v>
      </c>
      <c r="V162" s="11" t="s">
        <v>8</v>
      </c>
      <c r="W162" s="12">
        <v>40</v>
      </c>
      <c r="X162" s="15">
        <v>970.96</v>
      </c>
      <c r="Z162" s="10">
        <v>42526</v>
      </c>
      <c r="AA162" s="11" t="s">
        <v>9</v>
      </c>
      <c r="AB162" s="12">
        <v>1</v>
      </c>
      <c r="AC162" s="15">
        <v>28</v>
      </c>
      <c r="AE162" s="10">
        <v>42556</v>
      </c>
      <c r="AF162" s="11" t="s">
        <v>3</v>
      </c>
      <c r="AG162" s="12">
        <v>33</v>
      </c>
      <c r="AH162" s="15">
        <v>753.36</v>
      </c>
      <c r="AJ162" s="10">
        <v>42587</v>
      </c>
      <c r="AK162" s="11" t="s">
        <v>4</v>
      </c>
      <c r="AL162" s="12">
        <v>33</v>
      </c>
      <c r="AM162" s="15">
        <v>825.86</v>
      </c>
      <c r="AO162" s="35">
        <v>42618</v>
      </c>
      <c r="AP162" s="11" t="s">
        <v>5</v>
      </c>
      <c r="AQ162" s="12">
        <v>1</v>
      </c>
      <c r="AR162" s="15">
        <v>28</v>
      </c>
      <c r="AT162" s="10">
        <v>42648</v>
      </c>
      <c r="AU162" s="11" t="s">
        <v>6</v>
      </c>
      <c r="AV162" s="12">
        <v>35</v>
      </c>
      <c r="AW162" s="15">
        <v>865.5</v>
      </c>
      <c r="AY162" s="10">
        <v>42679</v>
      </c>
      <c r="AZ162" s="11" t="s">
        <v>7</v>
      </c>
      <c r="BA162" s="12">
        <v>3</v>
      </c>
      <c r="BB162" s="15">
        <v>74</v>
      </c>
      <c r="BD162" s="10">
        <v>42709</v>
      </c>
      <c r="BE162" s="11" t="s">
        <v>5</v>
      </c>
      <c r="BF162" s="12">
        <v>42</v>
      </c>
      <c r="BG162" s="15">
        <v>964.5</v>
      </c>
    </row>
    <row r="163" spans="1:59" s="13" customFormat="1" x14ac:dyDescent="0.3">
      <c r="A163" s="10">
        <v>42375</v>
      </c>
      <c r="B163" s="11" t="s">
        <v>6</v>
      </c>
      <c r="C163" s="12">
        <v>32</v>
      </c>
      <c r="D163" s="15">
        <v>762.5</v>
      </c>
      <c r="F163" s="10">
        <v>42406</v>
      </c>
      <c r="G163" s="11" t="s">
        <v>7</v>
      </c>
      <c r="H163" s="12">
        <v>9</v>
      </c>
      <c r="I163" s="15">
        <v>232</v>
      </c>
      <c r="K163" s="10">
        <v>42435</v>
      </c>
      <c r="L163" s="11" t="s">
        <v>9</v>
      </c>
      <c r="M163" s="12">
        <v>3</v>
      </c>
      <c r="N163" s="15">
        <v>81</v>
      </c>
      <c r="P163" s="10">
        <v>42466</v>
      </c>
      <c r="Q163" s="11" t="s">
        <v>6</v>
      </c>
      <c r="R163" s="12">
        <v>30</v>
      </c>
      <c r="S163" s="15">
        <v>695.86</v>
      </c>
      <c r="U163" s="10">
        <v>42496</v>
      </c>
      <c r="V163" s="11" t="s">
        <v>4</v>
      </c>
      <c r="W163" s="12">
        <v>37</v>
      </c>
      <c r="X163" s="15">
        <v>896.86</v>
      </c>
      <c r="Z163" s="10">
        <v>42527</v>
      </c>
      <c r="AA163" s="11" t="s">
        <v>5</v>
      </c>
      <c r="AB163" s="12">
        <v>35</v>
      </c>
      <c r="AC163" s="15">
        <v>856.36</v>
      </c>
      <c r="AE163" s="10">
        <v>42557</v>
      </c>
      <c r="AF163" s="11" t="s">
        <v>6</v>
      </c>
      <c r="AG163" s="12">
        <v>33</v>
      </c>
      <c r="AH163" s="15">
        <v>791.9</v>
      </c>
      <c r="AJ163" s="10">
        <v>42588</v>
      </c>
      <c r="AK163" s="11" t="s">
        <v>7</v>
      </c>
      <c r="AL163" s="12">
        <v>10</v>
      </c>
      <c r="AM163" s="15">
        <v>244.36</v>
      </c>
      <c r="AO163" s="10">
        <v>42619</v>
      </c>
      <c r="AP163" s="11" t="s">
        <v>3</v>
      </c>
      <c r="AQ163" s="12">
        <v>34</v>
      </c>
      <c r="AR163" s="15">
        <v>787</v>
      </c>
      <c r="AT163" s="10">
        <v>42649</v>
      </c>
      <c r="AU163" s="11" t="s">
        <v>8</v>
      </c>
      <c r="AV163" s="12">
        <v>36</v>
      </c>
      <c r="AW163" s="15">
        <v>845</v>
      </c>
      <c r="AY163" s="10">
        <v>42680</v>
      </c>
      <c r="AZ163" s="11" t="s">
        <v>9</v>
      </c>
      <c r="BA163" s="12">
        <v>4</v>
      </c>
      <c r="BB163" s="15">
        <v>102</v>
      </c>
      <c r="BD163" s="10">
        <v>42710</v>
      </c>
      <c r="BE163" s="11" t="s">
        <v>3</v>
      </c>
      <c r="BF163" s="12">
        <v>48</v>
      </c>
      <c r="BG163" s="15">
        <v>1170.2</v>
      </c>
    </row>
    <row r="164" spans="1:59" s="13" customFormat="1" x14ac:dyDescent="0.3">
      <c r="A164" s="10">
        <v>42376</v>
      </c>
      <c r="B164" s="11" t="s">
        <v>8</v>
      </c>
      <c r="C164" s="12">
        <v>31</v>
      </c>
      <c r="D164" s="15">
        <v>773</v>
      </c>
      <c r="F164" s="10">
        <v>42407</v>
      </c>
      <c r="G164" s="11" t="s">
        <v>9</v>
      </c>
      <c r="H164" s="12">
        <v>6</v>
      </c>
      <c r="I164" s="15">
        <v>157</v>
      </c>
      <c r="K164" s="10">
        <v>42436</v>
      </c>
      <c r="L164" s="11" t="s">
        <v>5</v>
      </c>
      <c r="M164" s="12">
        <v>30</v>
      </c>
      <c r="N164" s="15">
        <v>699.5</v>
      </c>
      <c r="P164" s="10">
        <v>42467</v>
      </c>
      <c r="Q164" s="11" t="s">
        <v>8</v>
      </c>
      <c r="R164" s="12">
        <v>33</v>
      </c>
      <c r="S164" s="15">
        <v>791.36</v>
      </c>
      <c r="U164" s="10">
        <v>42497</v>
      </c>
      <c r="V164" s="11" t="s">
        <v>7</v>
      </c>
      <c r="W164" s="12">
        <v>8</v>
      </c>
      <c r="X164" s="15">
        <v>200.36</v>
      </c>
      <c r="Z164" s="10">
        <v>42528</v>
      </c>
      <c r="AA164" s="11" t="s">
        <v>3</v>
      </c>
      <c r="AB164" s="12">
        <v>34</v>
      </c>
      <c r="AC164" s="15">
        <v>795.36</v>
      </c>
      <c r="AE164" s="10">
        <v>42558</v>
      </c>
      <c r="AF164" s="11" t="s">
        <v>8</v>
      </c>
      <c r="AG164" s="12">
        <v>33</v>
      </c>
      <c r="AH164" s="15">
        <v>797.18</v>
      </c>
      <c r="AJ164" s="10">
        <v>42589</v>
      </c>
      <c r="AK164" s="11" t="s">
        <v>9</v>
      </c>
      <c r="AL164" s="12">
        <v>9</v>
      </c>
      <c r="AM164" s="15">
        <v>200.36</v>
      </c>
      <c r="AO164" s="10">
        <v>42620</v>
      </c>
      <c r="AP164" s="11" t="s">
        <v>6</v>
      </c>
      <c r="AQ164" s="12">
        <v>39</v>
      </c>
      <c r="AR164" s="15">
        <v>893.86</v>
      </c>
      <c r="AT164" s="10">
        <v>42650</v>
      </c>
      <c r="AU164" s="11" t="s">
        <v>4</v>
      </c>
      <c r="AV164" s="12">
        <v>33</v>
      </c>
      <c r="AW164" s="15">
        <v>813.5</v>
      </c>
      <c r="AY164" s="10">
        <v>42681</v>
      </c>
      <c r="AZ164" s="11" t="s">
        <v>5</v>
      </c>
      <c r="BA164" s="12">
        <v>38</v>
      </c>
      <c r="BB164" s="15">
        <v>870.7</v>
      </c>
      <c r="BD164" s="10">
        <v>42711</v>
      </c>
      <c r="BE164" s="11" t="s">
        <v>6</v>
      </c>
      <c r="BF164" s="12">
        <v>44</v>
      </c>
      <c r="BG164" s="15">
        <v>1001.5</v>
      </c>
    </row>
    <row r="165" spans="1:59" s="13" customFormat="1" x14ac:dyDescent="0.3">
      <c r="A165" s="10">
        <v>42377</v>
      </c>
      <c r="B165" s="11" t="s">
        <v>4</v>
      </c>
      <c r="C165" s="12">
        <v>18</v>
      </c>
      <c r="D165" s="15">
        <v>408.5</v>
      </c>
      <c r="F165" s="138">
        <v>42408</v>
      </c>
      <c r="G165" s="11" t="s">
        <v>5</v>
      </c>
      <c r="H165" s="12">
        <v>17</v>
      </c>
      <c r="I165" s="15">
        <v>357.5</v>
      </c>
      <c r="K165" s="10">
        <v>42437</v>
      </c>
      <c r="L165" s="11" t="s">
        <v>3</v>
      </c>
      <c r="M165" s="12">
        <v>27</v>
      </c>
      <c r="N165" s="15">
        <v>632.36</v>
      </c>
      <c r="P165" s="10">
        <v>42468</v>
      </c>
      <c r="Q165" s="11" t="s">
        <v>4</v>
      </c>
      <c r="R165" s="12">
        <v>33</v>
      </c>
      <c r="S165" s="15">
        <v>790.5</v>
      </c>
      <c r="U165" s="10">
        <v>42498</v>
      </c>
      <c r="V165" s="11" t="s">
        <v>9</v>
      </c>
      <c r="W165" s="12">
        <v>3</v>
      </c>
      <c r="X165" s="15">
        <v>81</v>
      </c>
      <c r="Z165" s="10">
        <v>42529</v>
      </c>
      <c r="AA165" s="11" t="s">
        <v>6</v>
      </c>
      <c r="AB165" s="12">
        <v>39</v>
      </c>
      <c r="AC165" s="15">
        <v>982.1</v>
      </c>
      <c r="AE165" s="10">
        <v>42559</v>
      </c>
      <c r="AF165" s="11" t="s">
        <v>4</v>
      </c>
      <c r="AG165" s="12">
        <v>41</v>
      </c>
      <c r="AH165" s="15">
        <v>985.86</v>
      </c>
      <c r="AJ165" s="10">
        <v>42590</v>
      </c>
      <c r="AK165" s="11" t="s">
        <v>5</v>
      </c>
      <c r="AL165" s="12">
        <v>38</v>
      </c>
      <c r="AM165" s="15">
        <v>909.86</v>
      </c>
      <c r="AO165" s="10">
        <v>42621</v>
      </c>
      <c r="AP165" s="11" t="s">
        <v>8</v>
      </c>
      <c r="AQ165" s="12">
        <v>38</v>
      </c>
      <c r="AR165" s="15">
        <v>906.76</v>
      </c>
      <c r="AT165" s="10">
        <v>42651</v>
      </c>
      <c r="AU165" s="11" t="s">
        <v>7</v>
      </c>
      <c r="AV165" s="12">
        <v>9</v>
      </c>
      <c r="AW165" s="15">
        <v>238</v>
      </c>
      <c r="AY165" s="36">
        <v>42682</v>
      </c>
      <c r="AZ165" s="11" t="s">
        <v>3</v>
      </c>
      <c r="BA165" s="12">
        <v>31</v>
      </c>
      <c r="BB165" s="15">
        <v>747.5</v>
      </c>
      <c r="BD165" s="10">
        <v>42712</v>
      </c>
      <c r="BE165" s="11" t="s">
        <v>8</v>
      </c>
      <c r="BF165" s="12">
        <v>51</v>
      </c>
      <c r="BG165" s="15">
        <v>1205.7</v>
      </c>
    </row>
    <row r="166" spans="1:59" s="13" customFormat="1" x14ac:dyDescent="0.3">
      <c r="A166" s="10">
        <v>42378</v>
      </c>
      <c r="B166" s="11" t="s">
        <v>7</v>
      </c>
      <c r="C166" s="12">
        <v>8</v>
      </c>
      <c r="D166" s="15">
        <v>195</v>
      </c>
      <c r="F166" s="10">
        <v>42409</v>
      </c>
      <c r="G166" s="11" t="s">
        <v>3</v>
      </c>
      <c r="H166" s="12">
        <v>33</v>
      </c>
      <c r="I166" s="15">
        <v>803</v>
      </c>
      <c r="K166" s="10">
        <v>42438</v>
      </c>
      <c r="L166" s="11" t="s">
        <v>6</v>
      </c>
      <c r="M166" s="12">
        <v>29</v>
      </c>
      <c r="N166" s="15">
        <v>708.06</v>
      </c>
      <c r="P166" s="10">
        <v>42469</v>
      </c>
      <c r="Q166" s="11" t="s">
        <v>7</v>
      </c>
      <c r="R166" s="12">
        <v>4</v>
      </c>
      <c r="S166" s="15">
        <v>104</v>
      </c>
      <c r="U166" s="10">
        <v>42499</v>
      </c>
      <c r="V166" s="11" t="s">
        <v>5</v>
      </c>
      <c r="W166" s="12">
        <v>35</v>
      </c>
      <c r="X166" s="15">
        <v>785.86</v>
      </c>
      <c r="Z166" s="10">
        <v>42530</v>
      </c>
      <c r="AA166" s="11" t="s">
        <v>8</v>
      </c>
      <c r="AB166" s="12">
        <v>47</v>
      </c>
      <c r="AC166" s="15">
        <v>1158.2</v>
      </c>
      <c r="AE166" s="10">
        <v>42560</v>
      </c>
      <c r="AF166" s="11" t="s">
        <v>7</v>
      </c>
      <c r="AG166" s="12">
        <v>6</v>
      </c>
      <c r="AH166" s="15">
        <v>148.36000000000001</v>
      </c>
      <c r="AJ166" s="10">
        <v>42591</v>
      </c>
      <c r="AK166" s="11" t="s">
        <v>3</v>
      </c>
      <c r="AL166" s="12">
        <v>49</v>
      </c>
      <c r="AM166" s="15">
        <v>1158.3599999999999</v>
      </c>
      <c r="AO166" s="10">
        <v>42622</v>
      </c>
      <c r="AP166" s="11" t="s">
        <v>4</v>
      </c>
      <c r="AQ166" s="12">
        <v>37</v>
      </c>
      <c r="AR166" s="15">
        <v>891.86</v>
      </c>
      <c r="AT166" s="10">
        <v>42652</v>
      </c>
      <c r="AU166" s="11" t="s">
        <v>9</v>
      </c>
      <c r="AV166" s="12">
        <v>5</v>
      </c>
      <c r="AW166" s="15">
        <v>121</v>
      </c>
      <c r="AY166" s="10">
        <v>42683</v>
      </c>
      <c r="AZ166" s="11" t="s">
        <v>6</v>
      </c>
      <c r="BA166" s="12">
        <v>40</v>
      </c>
      <c r="BB166" s="15">
        <v>951.5</v>
      </c>
      <c r="BD166" s="10">
        <v>42713</v>
      </c>
      <c r="BE166" s="11" t="s">
        <v>4</v>
      </c>
      <c r="BF166" s="12">
        <v>31</v>
      </c>
      <c r="BG166" s="15">
        <v>751.7</v>
      </c>
    </row>
    <row r="167" spans="1:59" s="13" customFormat="1" x14ac:dyDescent="0.3">
      <c r="A167" s="10">
        <v>42379</v>
      </c>
      <c r="B167" s="11" t="s">
        <v>9</v>
      </c>
      <c r="C167" s="12">
        <v>3</v>
      </c>
      <c r="D167" s="15">
        <v>68</v>
      </c>
      <c r="F167" s="10">
        <v>42410</v>
      </c>
      <c r="G167" s="11" t="s">
        <v>6</v>
      </c>
      <c r="H167" s="12">
        <v>36</v>
      </c>
      <c r="I167" s="15">
        <v>852.5</v>
      </c>
      <c r="K167" s="10">
        <v>42439</v>
      </c>
      <c r="L167" s="11" t="s">
        <v>8</v>
      </c>
      <c r="M167" s="12">
        <v>33</v>
      </c>
      <c r="N167" s="15">
        <v>772.36</v>
      </c>
      <c r="P167" s="10">
        <v>42470</v>
      </c>
      <c r="Q167" s="11" t="s">
        <v>9</v>
      </c>
      <c r="R167" s="12">
        <v>2</v>
      </c>
      <c r="S167" s="15">
        <v>40</v>
      </c>
      <c r="U167" s="10">
        <v>42500</v>
      </c>
      <c r="V167" s="11" t="s">
        <v>3</v>
      </c>
      <c r="W167" s="12">
        <v>33</v>
      </c>
      <c r="X167" s="15">
        <v>805.2</v>
      </c>
      <c r="Z167" s="10">
        <v>42531</v>
      </c>
      <c r="AA167" s="11" t="s">
        <v>4</v>
      </c>
      <c r="AB167" s="12">
        <v>32</v>
      </c>
      <c r="AC167" s="15">
        <v>777.86</v>
      </c>
      <c r="AE167" s="10">
        <v>42561</v>
      </c>
      <c r="AF167" s="11" t="s">
        <v>9</v>
      </c>
      <c r="AG167" s="12">
        <v>0</v>
      </c>
      <c r="AH167" s="15">
        <v>0</v>
      </c>
      <c r="AJ167" s="10">
        <v>42592</v>
      </c>
      <c r="AK167" s="11" t="s">
        <v>6</v>
      </c>
      <c r="AL167" s="12">
        <v>42</v>
      </c>
      <c r="AM167" s="15">
        <v>1017.86</v>
      </c>
      <c r="AO167" s="10">
        <v>42623</v>
      </c>
      <c r="AP167" s="11" t="s">
        <v>7</v>
      </c>
      <c r="AQ167" s="12">
        <v>6</v>
      </c>
      <c r="AR167" s="15">
        <v>160</v>
      </c>
      <c r="AT167" s="35">
        <v>42653</v>
      </c>
      <c r="AU167" s="11" t="s">
        <v>5</v>
      </c>
      <c r="AV167" s="12">
        <v>27</v>
      </c>
      <c r="AW167" s="15">
        <v>600.5</v>
      </c>
      <c r="AY167" s="10">
        <v>42684</v>
      </c>
      <c r="AZ167" s="11" t="s">
        <v>8</v>
      </c>
      <c r="BA167" s="12">
        <v>44</v>
      </c>
      <c r="BB167" s="15">
        <v>1075.4000000000001</v>
      </c>
      <c r="BD167" s="10">
        <v>42714</v>
      </c>
      <c r="BE167" s="11" t="s">
        <v>7</v>
      </c>
      <c r="BF167" s="12">
        <v>8</v>
      </c>
      <c r="BG167" s="15">
        <v>190</v>
      </c>
    </row>
    <row r="168" spans="1:59" s="13" customFormat="1" x14ac:dyDescent="0.3">
      <c r="A168" s="10">
        <v>42380</v>
      </c>
      <c r="B168" s="11" t="s">
        <v>5</v>
      </c>
      <c r="C168" s="12">
        <v>25</v>
      </c>
      <c r="D168" s="15">
        <v>586</v>
      </c>
      <c r="F168" s="10">
        <v>42411</v>
      </c>
      <c r="G168" s="11" t="s">
        <v>8</v>
      </c>
      <c r="H168" s="12">
        <v>29</v>
      </c>
      <c r="I168" s="15">
        <v>690.4</v>
      </c>
      <c r="K168" s="10">
        <v>42440</v>
      </c>
      <c r="L168" s="11" t="s">
        <v>4</v>
      </c>
      <c r="M168" s="12">
        <v>28</v>
      </c>
      <c r="N168" s="15">
        <v>686.5</v>
      </c>
      <c r="P168" s="10">
        <v>42471</v>
      </c>
      <c r="Q168" s="11" t="s">
        <v>5</v>
      </c>
      <c r="R168" s="12">
        <v>28</v>
      </c>
      <c r="S168" s="15">
        <v>666.06</v>
      </c>
      <c r="U168" s="10">
        <v>42501</v>
      </c>
      <c r="V168" s="11" t="s">
        <v>6</v>
      </c>
      <c r="W168" s="12">
        <v>27</v>
      </c>
      <c r="X168" s="15">
        <v>653.70000000000005</v>
      </c>
      <c r="Z168" s="10">
        <v>42532</v>
      </c>
      <c r="AA168" s="11" t="s">
        <v>7</v>
      </c>
      <c r="AB168" s="12">
        <v>9</v>
      </c>
      <c r="AC168" s="15">
        <v>219.36</v>
      </c>
      <c r="AE168" s="10">
        <v>42562</v>
      </c>
      <c r="AF168" s="11" t="s">
        <v>5</v>
      </c>
      <c r="AG168" s="12">
        <v>38</v>
      </c>
      <c r="AH168" s="15">
        <v>893.86</v>
      </c>
      <c r="AJ168" s="10">
        <v>42593</v>
      </c>
      <c r="AK168" s="11" t="s">
        <v>8</v>
      </c>
      <c r="AL168" s="12">
        <v>41</v>
      </c>
      <c r="AM168" s="15">
        <v>964.36</v>
      </c>
      <c r="AO168" s="10">
        <v>42624</v>
      </c>
      <c r="AP168" s="11" t="s">
        <v>9</v>
      </c>
      <c r="AQ168" s="12">
        <v>2</v>
      </c>
      <c r="AR168" s="15">
        <v>48</v>
      </c>
      <c r="AT168" s="10">
        <v>42654</v>
      </c>
      <c r="AU168" s="11" t="s">
        <v>3</v>
      </c>
      <c r="AV168" s="12">
        <v>44</v>
      </c>
      <c r="AW168" s="15">
        <v>1053</v>
      </c>
      <c r="AY168" s="35">
        <v>42685</v>
      </c>
      <c r="AZ168" s="11" t="s">
        <v>4</v>
      </c>
      <c r="BA168" s="12">
        <v>25</v>
      </c>
      <c r="BB168" s="15">
        <v>605.70000000000005</v>
      </c>
      <c r="BD168" s="10">
        <v>42715</v>
      </c>
      <c r="BE168" s="11" t="s">
        <v>9</v>
      </c>
      <c r="BF168" s="12">
        <v>6</v>
      </c>
      <c r="BG168" s="15">
        <v>144</v>
      </c>
    </row>
    <row r="169" spans="1:59" s="13" customFormat="1" x14ac:dyDescent="0.3">
      <c r="A169" s="10">
        <v>42381</v>
      </c>
      <c r="B169" s="11" t="s">
        <v>3</v>
      </c>
      <c r="C169" s="12">
        <v>29</v>
      </c>
      <c r="D169" s="15">
        <v>687</v>
      </c>
      <c r="F169" s="10">
        <v>42412</v>
      </c>
      <c r="G169" s="11" t="s">
        <v>4</v>
      </c>
      <c r="H169" s="12">
        <v>36</v>
      </c>
      <c r="I169" s="15">
        <v>885.5</v>
      </c>
      <c r="K169" s="10">
        <v>42441</v>
      </c>
      <c r="L169" s="11" t="s">
        <v>7</v>
      </c>
      <c r="M169" s="12">
        <v>6</v>
      </c>
      <c r="N169" s="15">
        <v>172</v>
      </c>
      <c r="P169" s="10">
        <v>42472</v>
      </c>
      <c r="Q169" s="11" t="s">
        <v>3</v>
      </c>
      <c r="R169" s="12">
        <v>40</v>
      </c>
      <c r="S169" s="15">
        <v>964.36</v>
      </c>
      <c r="U169" s="10">
        <v>42502</v>
      </c>
      <c r="V169" s="11" t="s">
        <v>8</v>
      </c>
      <c r="W169" s="12">
        <v>45</v>
      </c>
      <c r="X169" s="15">
        <v>1061.3599999999999</v>
      </c>
      <c r="Z169" s="10">
        <v>42533</v>
      </c>
      <c r="AA169" s="11" t="s">
        <v>9</v>
      </c>
      <c r="AB169" s="12">
        <v>4</v>
      </c>
      <c r="AC169" s="15">
        <v>96</v>
      </c>
      <c r="AE169" s="10">
        <v>42563</v>
      </c>
      <c r="AF169" s="11" t="s">
        <v>3</v>
      </c>
      <c r="AG169" s="12">
        <v>50</v>
      </c>
      <c r="AH169" s="15">
        <v>1171.3599999999999</v>
      </c>
      <c r="AJ169" s="10">
        <v>42594</v>
      </c>
      <c r="AK169" s="11" t="s">
        <v>4</v>
      </c>
      <c r="AL169" s="12">
        <v>29</v>
      </c>
      <c r="AM169" s="15">
        <v>663.86</v>
      </c>
      <c r="AO169" s="10">
        <v>42625</v>
      </c>
      <c r="AP169" s="11" t="s">
        <v>5</v>
      </c>
      <c r="AQ169" s="12">
        <v>36</v>
      </c>
      <c r="AR169" s="15">
        <v>818.86</v>
      </c>
      <c r="AT169" s="10">
        <v>42655</v>
      </c>
      <c r="AU169" s="11" t="s">
        <v>6</v>
      </c>
      <c r="AV169" s="12">
        <v>43</v>
      </c>
      <c r="AW169" s="15">
        <v>1008.5</v>
      </c>
      <c r="AY169" s="10">
        <v>42686</v>
      </c>
      <c r="AZ169" s="11" t="s">
        <v>7</v>
      </c>
      <c r="BA169" s="12">
        <v>7</v>
      </c>
      <c r="BB169" s="15">
        <v>154</v>
      </c>
      <c r="BD169" s="10">
        <v>42716</v>
      </c>
      <c r="BE169" s="11" t="s">
        <v>5</v>
      </c>
      <c r="BF169" s="12">
        <v>26</v>
      </c>
      <c r="BG169" s="15">
        <v>587.5</v>
      </c>
    </row>
    <row r="170" spans="1:59" s="13" customFormat="1" x14ac:dyDescent="0.3">
      <c r="A170" s="10">
        <v>42382</v>
      </c>
      <c r="B170" s="11" t="s">
        <v>6</v>
      </c>
      <c r="C170" s="12">
        <v>38</v>
      </c>
      <c r="D170" s="15">
        <v>904.5</v>
      </c>
      <c r="F170" s="10">
        <v>42413</v>
      </c>
      <c r="G170" s="11" t="s">
        <v>7</v>
      </c>
      <c r="H170" s="12">
        <v>8</v>
      </c>
      <c r="I170" s="15">
        <v>204</v>
      </c>
      <c r="K170" s="10">
        <v>42442</v>
      </c>
      <c r="L170" s="11" t="s">
        <v>9</v>
      </c>
      <c r="M170" s="12">
        <v>3</v>
      </c>
      <c r="N170" s="15">
        <v>84</v>
      </c>
      <c r="P170" s="10">
        <v>42473</v>
      </c>
      <c r="Q170" s="11" t="s">
        <v>6</v>
      </c>
      <c r="R170" s="12">
        <v>37</v>
      </c>
      <c r="S170" s="15">
        <v>883.1</v>
      </c>
      <c r="U170" s="10">
        <v>42503</v>
      </c>
      <c r="V170" s="11" t="s">
        <v>4</v>
      </c>
      <c r="W170" s="12">
        <v>28</v>
      </c>
      <c r="X170" s="15">
        <v>665.26</v>
      </c>
      <c r="Z170" s="10">
        <v>42534</v>
      </c>
      <c r="AA170" s="11" t="s">
        <v>5</v>
      </c>
      <c r="AB170" s="12">
        <v>40</v>
      </c>
      <c r="AC170" s="15">
        <v>958.06</v>
      </c>
      <c r="AE170" s="10">
        <v>42564</v>
      </c>
      <c r="AF170" s="11" t="s">
        <v>6</v>
      </c>
      <c r="AG170" s="12">
        <v>38</v>
      </c>
      <c r="AH170" s="15">
        <v>907.5</v>
      </c>
      <c r="AJ170" s="10">
        <v>42595</v>
      </c>
      <c r="AK170" s="11" t="s">
        <v>7</v>
      </c>
      <c r="AL170" s="12">
        <v>12</v>
      </c>
      <c r="AM170" s="15">
        <v>281.36</v>
      </c>
      <c r="AO170" s="10">
        <v>42626</v>
      </c>
      <c r="AP170" s="11" t="s">
        <v>3</v>
      </c>
      <c r="AQ170" s="12">
        <v>39</v>
      </c>
      <c r="AR170" s="15">
        <v>955.36</v>
      </c>
      <c r="AT170" s="10">
        <v>42656</v>
      </c>
      <c r="AU170" s="11" t="s">
        <v>8</v>
      </c>
      <c r="AV170" s="12">
        <v>36</v>
      </c>
      <c r="AW170" s="15">
        <v>832.4</v>
      </c>
      <c r="AY170" s="10">
        <v>42687</v>
      </c>
      <c r="AZ170" s="11" t="s">
        <v>9</v>
      </c>
      <c r="BA170" s="12">
        <v>4</v>
      </c>
      <c r="BB170" s="15">
        <v>104</v>
      </c>
      <c r="BD170" s="10">
        <v>42717</v>
      </c>
      <c r="BE170" s="11" t="s">
        <v>3</v>
      </c>
      <c r="BF170" s="12">
        <v>53</v>
      </c>
      <c r="BG170" s="15">
        <v>1239.4000000000001</v>
      </c>
    </row>
    <row r="171" spans="1:59" s="13" customFormat="1" x14ac:dyDescent="0.3">
      <c r="A171" s="10">
        <v>42383</v>
      </c>
      <c r="B171" s="11" t="s">
        <v>8</v>
      </c>
      <c r="C171" s="12">
        <v>18</v>
      </c>
      <c r="D171" s="15">
        <v>436.1</v>
      </c>
      <c r="F171" s="10">
        <v>42414</v>
      </c>
      <c r="G171" s="11" t="s">
        <v>9</v>
      </c>
      <c r="H171" s="12">
        <v>3</v>
      </c>
      <c r="I171" s="15">
        <v>84</v>
      </c>
      <c r="K171" s="10">
        <v>42443</v>
      </c>
      <c r="L171" s="11" t="s">
        <v>5</v>
      </c>
      <c r="M171" s="12">
        <v>23</v>
      </c>
      <c r="N171" s="15">
        <v>570.5</v>
      </c>
      <c r="P171" s="10">
        <v>42474</v>
      </c>
      <c r="Q171" s="11" t="s">
        <v>8</v>
      </c>
      <c r="R171" s="12">
        <v>32</v>
      </c>
      <c r="S171" s="15">
        <v>764.2</v>
      </c>
      <c r="U171" s="10">
        <v>42504</v>
      </c>
      <c r="V171" s="11" t="s">
        <v>7</v>
      </c>
      <c r="W171" s="12">
        <v>9</v>
      </c>
      <c r="X171" s="15">
        <v>214.36</v>
      </c>
      <c r="Z171" s="10">
        <v>42535</v>
      </c>
      <c r="AA171" s="11" t="s">
        <v>3</v>
      </c>
      <c r="AB171" s="12">
        <v>45</v>
      </c>
      <c r="AC171" s="15">
        <v>1070.56</v>
      </c>
      <c r="AE171" s="10">
        <v>42565</v>
      </c>
      <c r="AF171" s="11" t="s">
        <v>8</v>
      </c>
      <c r="AG171" s="12">
        <v>38</v>
      </c>
      <c r="AH171" s="15">
        <v>893.36</v>
      </c>
      <c r="AJ171" s="10">
        <v>42596</v>
      </c>
      <c r="AK171" s="11" t="s">
        <v>9</v>
      </c>
      <c r="AL171" s="12">
        <v>1</v>
      </c>
      <c r="AM171" s="15">
        <v>25</v>
      </c>
      <c r="AO171" s="10">
        <v>42627</v>
      </c>
      <c r="AP171" s="11" t="s">
        <v>6</v>
      </c>
      <c r="AQ171" s="12">
        <v>39</v>
      </c>
      <c r="AR171" s="15">
        <v>943.5</v>
      </c>
      <c r="AT171" s="10">
        <v>42657</v>
      </c>
      <c r="AU171" s="11" t="s">
        <v>4</v>
      </c>
      <c r="AV171" s="12">
        <v>42</v>
      </c>
      <c r="AW171" s="15">
        <v>1055.5</v>
      </c>
      <c r="AY171" s="10">
        <v>42688</v>
      </c>
      <c r="AZ171" s="11" t="s">
        <v>5</v>
      </c>
      <c r="BA171" s="12">
        <v>41</v>
      </c>
      <c r="BB171" s="15">
        <v>971.7</v>
      </c>
      <c r="BD171" s="10">
        <v>42718</v>
      </c>
      <c r="BE171" s="11" t="s">
        <v>6</v>
      </c>
      <c r="BF171" s="12">
        <v>39</v>
      </c>
      <c r="BG171" s="15">
        <v>923.5</v>
      </c>
    </row>
    <row r="172" spans="1:59" s="13" customFormat="1" x14ac:dyDescent="0.3">
      <c r="A172" s="10">
        <v>42384</v>
      </c>
      <c r="B172" s="11" t="s">
        <v>4</v>
      </c>
      <c r="C172" s="12">
        <v>21</v>
      </c>
      <c r="D172" s="15">
        <v>515.5</v>
      </c>
      <c r="F172" s="35">
        <v>42415</v>
      </c>
      <c r="G172" s="11" t="s">
        <v>5</v>
      </c>
      <c r="H172" s="12">
        <v>17</v>
      </c>
      <c r="I172" s="15">
        <v>385.5</v>
      </c>
      <c r="K172" s="10">
        <v>42444</v>
      </c>
      <c r="L172" s="11" t="s">
        <v>3</v>
      </c>
      <c r="M172" s="12">
        <v>24</v>
      </c>
      <c r="N172" s="15">
        <v>590</v>
      </c>
      <c r="P172" s="10">
        <v>42475</v>
      </c>
      <c r="Q172" s="11" t="s">
        <v>4</v>
      </c>
      <c r="R172" s="12">
        <v>42</v>
      </c>
      <c r="S172" s="15">
        <v>999.26</v>
      </c>
      <c r="U172" s="10">
        <v>42505</v>
      </c>
      <c r="V172" s="11" t="s">
        <v>9</v>
      </c>
      <c r="W172" s="12">
        <v>3</v>
      </c>
      <c r="X172" s="15">
        <v>71</v>
      </c>
      <c r="Z172" s="10">
        <v>42536</v>
      </c>
      <c r="AA172" s="11" t="s">
        <v>6</v>
      </c>
      <c r="AB172" s="12">
        <v>40</v>
      </c>
      <c r="AC172" s="15">
        <v>956.86</v>
      </c>
      <c r="AE172" s="10">
        <v>42566</v>
      </c>
      <c r="AF172" s="11" t="s">
        <v>4</v>
      </c>
      <c r="AG172" s="12">
        <v>42</v>
      </c>
      <c r="AH172" s="15">
        <v>1012.86</v>
      </c>
      <c r="AJ172" s="10">
        <v>42597</v>
      </c>
      <c r="AK172" s="11" t="s">
        <v>5</v>
      </c>
      <c r="AL172" s="12">
        <v>33</v>
      </c>
      <c r="AM172" s="15">
        <v>778.86</v>
      </c>
      <c r="AO172" s="10">
        <v>42628</v>
      </c>
      <c r="AP172" s="11" t="s">
        <v>8</v>
      </c>
      <c r="AQ172" s="12">
        <v>41</v>
      </c>
      <c r="AR172" s="15">
        <v>952.76</v>
      </c>
      <c r="AT172" s="10">
        <v>42658</v>
      </c>
      <c r="AU172" s="11" t="s">
        <v>7</v>
      </c>
      <c r="AV172" s="12">
        <v>9</v>
      </c>
      <c r="AW172" s="15">
        <v>220</v>
      </c>
      <c r="AY172" s="10">
        <v>42689</v>
      </c>
      <c r="AZ172" s="11" t="s">
        <v>3</v>
      </c>
      <c r="BA172" s="12">
        <v>47</v>
      </c>
      <c r="BB172" s="15">
        <v>1112</v>
      </c>
      <c r="BD172" s="10">
        <v>42719</v>
      </c>
      <c r="BE172" s="11" t="s">
        <v>8</v>
      </c>
      <c r="BF172" s="12">
        <v>43</v>
      </c>
      <c r="BG172" s="15">
        <v>1038.0999999999999</v>
      </c>
    </row>
    <row r="173" spans="1:59" s="13" customFormat="1" x14ac:dyDescent="0.3">
      <c r="A173" s="10">
        <v>42385</v>
      </c>
      <c r="B173" s="11" t="s">
        <v>7</v>
      </c>
      <c r="C173" s="12">
        <v>6</v>
      </c>
      <c r="D173" s="15">
        <v>150</v>
      </c>
      <c r="F173" s="10">
        <v>42416</v>
      </c>
      <c r="G173" s="11" t="s">
        <v>3</v>
      </c>
      <c r="H173" s="12">
        <v>25</v>
      </c>
      <c r="I173" s="15">
        <v>596</v>
      </c>
      <c r="K173" s="10">
        <v>42445</v>
      </c>
      <c r="L173" s="11" t="s">
        <v>6</v>
      </c>
      <c r="M173" s="12">
        <v>29</v>
      </c>
      <c r="N173" s="15">
        <v>708.7</v>
      </c>
      <c r="P173" s="10">
        <v>42476</v>
      </c>
      <c r="Q173" s="11" t="s">
        <v>7</v>
      </c>
      <c r="R173" s="12">
        <v>6</v>
      </c>
      <c r="S173" s="15">
        <v>148.36000000000001</v>
      </c>
      <c r="U173" s="10">
        <v>42506</v>
      </c>
      <c r="V173" s="11" t="s">
        <v>5</v>
      </c>
      <c r="W173" s="12">
        <v>32</v>
      </c>
      <c r="X173" s="15">
        <v>733.36</v>
      </c>
      <c r="Z173" s="10">
        <v>42537</v>
      </c>
      <c r="AA173" s="11" t="s">
        <v>8</v>
      </c>
      <c r="AB173" s="12">
        <v>32</v>
      </c>
      <c r="AC173" s="15">
        <v>767.56</v>
      </c>
      <c r="AE173" s="10">
        <v>42567</v>
      </c>
      <c r="AF173" s="11" t="s">
        <v>7</v>
      </c>
      <c r="AG173" s="12">
        <v>8</v>
      </c>
      <c r="AH173" s="15">
        <v>211</v>
      </c>
      <c r="AJ173" s="10">
        <v>42598</v>
      </c>
      <c r="AK173" s="11" t="s">
        <v>3</v>
      </c>
      <c r="AL173" s="12">
        <v>34</v>
      </c>
      <c r="AM173" s="15">
        <v>785</v>
      </c>
      <c r="AO173" s="10">
        <v>42629</v>
      </c>
      <c r="AP173" s="11" t="s">
        <v>4</v>
      </c>
      <c r="AQ173" s="12">
        <v>30</v>
      </c>
      <c r="AR173" s="15">
        <v>719.86</v>
      </c>
      <c r="AT173" s="10">
        <v>42659</v>
      </c>
      <c r="AU173" s="11" t="s">
        <v>9</v>
      </c>
      <c r="AV173" s="12">
        <v>4</v>
      </c>
      <c r="AW173" s="15">
        <v>88</v>
      </c>
      <c r="AY173" s="10">
        <v>42690</v>
      </c>
      <c r="AZ173" s="11" t="s">
        <v>6</v>
      </c>
      <c r="BA173" s="12">
        <v>51</v>
      </c>
      <c r="BB173" s="15">
        <v>1208.7</v>
      </c>
      <c r="BD173" s="10">
        <v>42720</v>
      </c>
      <c r="BE173" s="11" t="s">
        <v>4</v>
      </c>
      <c r="BF173" s="12">
        <v>39</v>
      </c>
      <c r="BG173" s="15">
        <v>906.5</v>
      </c>
    </row>
    <row r="174" spans="1:59" s="13" customFormat="1" x14ac:dyDescent="0.3">
      <c r="A174" s="10">
        <v>42386</v>
      </c>
      <c r="B174" s="11" t="s">
        <v>9</v>
      </c>
      <c r="C174" s="12">
        <v>2</v>
      </c>
      <c r="D174" s="15">
        <v>52</v>
      </c>
      <c r="F174" s="10">
        <v>42417</v>
      </c>
      <c r="G174" s="11" t="s">
        <v>6</v>
      </c>
      <c r="H174" s="12">
        <v>26</v>
      </c>
      <c r="I174" s="15">
        <v>612.5</v>
      </c>
      <c r="K174" s="10">
        <v>42446</v>
      </c>
      <c r="L174" s="11" t="s">
        <v>8</v>
      </c>
      <c r="M174" s="12">
        <v>29</v>
      </c>
      <c r="N174" s="15">
        <v>692.2</v>
      </c>
      <c r="P174" s="10">
        <v>42477</v>
      </c>
      <c r="Q174" s="11" t="s">
        <v>9</v>
      </c>
      <c r="R174" s="12">
        <v>1</v>
      </c>
      <c r="S174" s="15">
        <v>25</v>
      </c>
      <c r="U174" s="10">
        <v>42507</v>
      </c>
      <c r="V174" s="11" t="s">
        <v>3</v>
      </c>
      <c r="W174" s="12">
        <v>40</v>
      </c>
      <c r="X174" s="15">
        <v>941.36</v>
      </c>
      <c r="Z174" s="10">
        <v>42538</v>
      </c>
      <c r="AA174" s="11" t="s">
        <v>4</v>
      </c>
      <c r="AB174" s="12">
        <v>34</v>
      </c>
      <c r="AC174" s="15">
        <v>817.86</v>
      </c>
      <c r="AE174" s="10">
        <v>42568</v>
      </c>
      <c r="AF174" s="11" t="s">
        <v>9</v>
      </c>
      <c r="AG174" s="12">
        <v>5</v>
      </c>
      <c r="AH174" s="15">
        <v>121</v>
      </c>
      <c r="AJ174" s="10">
        <v>42599</v>
      </c>
      <c r="AK174" s="11" t="s">
        <v>6</v>
      </c>
      <c r="AL174" s="12">
        <v>44</v>
      </c>
      <c r="AM174" s="15">
        <v>1092.5</v>
      </c>
      <c r="AO174" s="10">
        <v>42630</v>
      </c>
      <c r="AP174" s="11" t="s">
        <v>7</v>
      </c>
      <c r="AQ174" s="12">
        <v>6</v>
      </c>
      <c r="AR174" s="15">
        <v>134</v>
      </c>
      <c r="AT174" s="10">
        <v>42660</v>
      </c>
      <c r="AU174" s="11" t="s">
        <v>5</v>
      </c>
      <c r="AV174" s="12">
        <v>38</v>
      </c>
      <c r="AW174" s="15">
        <v>867.5</v>
      </c>
      <c r="AY174" s="10">
        <v>42691</v>
      </c>
      <c r="AZ174" s="11" t="s">
        <v>8</v>
      </c>
      <c r="BA174" s="12">
        <v>40</v>
      </c>
      <c r="BB174" s="15">
        <v>987.4</v>
      </c>
      <c r="BD174" s="10">
        <v>42721</v>
      </c>
      <c r="BE174" s="11" t="s">
        <v>7</v>
      </c>
      <c r="BF174" s="12">
        <v>1</v>
      </c>
      <c r="BG174" s="15">
        <v>22</v>
      </c>
    </row>
    <row r="175" spans="1:59" s="13" customFormat="1" x14ac:dyDescent="0.3">
      <c r="A175" s="35">
        <v>42387</v>
      </c>
      <c r="B175" s="11" t="s">
        <v>5</v>
      </c>
      <c r="C175" s="12">
        <v>15</v>
      </c>
      <c r="D175" s="15">
        <v>359.5</v>
      </c>
      <c r="F175" s="10">
        <v>42418</v>
      </c>
      <c r="G175" s="11" t="s">
        <v>8</v>
      </c>
      <c r="H175" s="12">
        <v>30</v>
      </c>
      <c r="I175" s="15">
        <v>744</v>
      </c>
      <c r="K175" s="10">
        <v>42447</v>
      </c>
      <c r="L175" s="11" t="s">
        <v>4</v>
      </c>
      <c r="M175" s="12">
        <v>28</v>
      </c>
      <c r="N175" s="15">
        <v>638.86</v>
      </c>
      <c r="P175" s="10">
        <v>42478</v>
      </c>
      <c r="Q175" s="11" t="s">
        <v>5</v>
      </c>
      <c r="R175" s="12">
        <v>30</v>
      </c>
      <c r="S175" s="15">
        <v>673.06</v>
      </c>
      <c r="U175" s="10">
        <v>42508</v>
      </c>
      <c r="V175" s="11" t="s">
        <v>6</v>
      </c>
      <c r="W175" s="12">
        <v>33</v>
      </c>
      <c r="X175" s="15">
        <v>797.86</v>
      </c>
      <c r="Z175" s="10">
        <v>42539</v>
      </c>
      <c r="AA175" s="11" t="s">
        <v>7</v>
      </c>
      <c r="AB175" s="12">
        <v>7</v>
      </c>
      <c r="AC175" s="15">
        <v>182</v>
      </c>
      <c r="AE175" s="10">
        <v>42569</v>
      </c>
      <c r="AF175" s="11" t="s">
        <v>5</v>
      </c>
      <c r="AG175" s="12">
        <v>36</v>
      </c>
      <c r="AH175" s="15">
        <v>836.36</v>
      </c>
      <c r="AJ175" s="10">
        <v>42600</v>
      </c>
      <c r="AK175" s="11" t="s">
        <v>8</v>
      </c>
      <c r="AL175" s="12">
        <v>33</v>
      </c>
      <c r="AM175" s="15">
        <v>768.76</v>
      </c>
      <c r="AO175" s="10">
        <v>42631</v>
      </c>
      <c r="AP175" s="11" t="s">
        <v>9</v>
      </c>
      <c r="AQ175" s="12">
        <v>2</v>
      </c>
      <c r="AR175" s="15">
        <v>40</v>
      </c>
      <c r="AT175" s="10">
        <v>42661</v>
      </c>
      <c r="AU175" s="11" t="s">
        <v>3</v>
      </c>
      <c r="AV175" s="12">
        <v>42</v>
      </c>
      <c r="AW175" s="15">
        <v>995</v>
      </c>
      <c r="AY175" s="10">
        <v>42692</v>
      </c>
      <c r="AZ175" s="11" t="s">
        <v>4</v>
      </c>
      <c r="BA175" s="12">
        <v>34</v>
      </c>
      <c r="BB175" s="15">
        <v>861.7</v>
      </c>
      <c r="BD175" s="10">
        <v>42722</v>
      </c>
      <c r="BE175" s="11" t="s">
        <v>9</v>
      </c>
      <c r="BF175" s="12">
        <v>7</v>
      </c>
      <c r="BG175" s="15">
        <v>162</v>
      </c>
    </row>
    <row r="176" spans="1:59" s="13" customFormat="1" x14ac:dyDescent="0.3">
      <c r="A176" s="10">
        <v>42388</v>
      </c>
      <c r="B176" s="11" t="s">
        <v>3</v>
      </c>
      <c r="C176" s="12">
        <v>31</v>
      </c>
      <c r="D176" s="15">
        <v>764.1</v>
      </c>
      <c r="F176" s="10">
        <v>42419</v>
      </c>
      <c r="G176" s="11" t="s">
        <v>4</v>
      </c>
      <c r="H176" s="12">
        <v>16</v>
      </c>
      <c r="I176" s="15">
        <v>362.5</v>
      </c>
      <c r="K176" s="10">
        <v>42448</v>
      </c>
      <c r="L176" s="11" t="s">
        <v>7</v>
      </c>
      <c r="M176" s="12">
        <v>11</v>
      </c>
      <c r="N176" s="15">
        <v>282.36</v>
      </c>
      <c r="P176" s="10">
        <v>42479</v>
      </c>
      <c r="Q176" s="11" t="s">
        <v>3</v>
      </c>
      <c r="R176" s="12">
        <v>43</v>
      </c>
      <c r="S176" s="15">
        <v>1017.36</v>
      </c>
      <c r="U176" s="10">
        <v>42509</v>
      </c>
      <c r="V176" s="11" t="s">
        <v>8</v>
      </c>
      <c r="W176" s="12">
        <v>33</v>
      </c>
      <c r="X176" s="15">
        <v>807.36</v>
      </c>
      <c r="Z176" s="10">
        <v>42540</v>
      </c>
      <c r="AA176" s="11" t="s">
        <v>9</v>
      </c>
      <c r="AB176" s="12">
        <v>8</v>
      </c>
      <c r="AC176" s="15">
        <v>218</v>
      </c>
      <c r="AE176" s="10">
        <v>42570</v>
      </c>
      <c r="AF176" s="11" t="s">
        <v>3</v>
      </c>
      <c r="AG176" s="12">
        <v>31</v>
      </c>
      <c r="AH176" s="15">
        <v>733</v>
      </c>
      <c r="AJ176" s="10">
        <v>42601</v>
      </c>
      <c r="AK176" s="11" t="s">
        <v>4</v>
      </c>
      <c r="AL176" s="12">
        <v>24</v>
      </c>
      <c r="AM176" s="15">
        <v>578.86</v>
      </c>
      <c r="AO176" s="10">
        <v>42632</v>
      </c>
      <c r="AP176" s="11" t="s">
        <v>5</v>
      </c>
      <c r="AQ176" s="12">
        <v>35</v>
      </c>
      <c r="AR176" s="15">
        <v>776.86</v>
      </c>
      <c r="AT176" s="10">
        <v>42662</v>
      </c>
      <c r="AU176" s="11" t="s">
        <v>6</v>
      </c>
      <c r="AV176" s="12">
        <v>43</v>
      </c>
      <c r="AW176" s="15">
        <v>1013.9</v>
      </c>
      <c r="AY176" s="10">
        <v>42693</v>
      </c>
      <c r="AZ176" s="11" t="s">
        <v>7</v>
      </c>
      <c r="BA176" s="12">
        <v>8</v>
      </c>
      <c r="BB176" s="15">
        <v>179</v>
      </c>
      <c r="BD176" s="10">
        <v>42723</v>
      </c>
      <c r="BE176" s="11" t="s">
        <v>5</v>
      </c>
      <c r="BF176" s="12">
        <v>41</v>
      </c>
      <c r="BG176" s="15">
        <v>961.5</v>
      </c>
    </row>
    <row r="177" spans="1:59" s="13" customFormat="1" x14ac:dyDescent="0.3">
      <c r="A177" s="10">
        <v>42389</v>
      </c>
      <c r="B177" s="11" t="s">
        <v>6</v>
      </c>
      <c r="C177" s="12">
        <v>27</v>
      </c>
      <c r="D177" s="15">
        <v>648.9</v>
      </c>
      <c r="F177" s="10">
        <v>42420</v>
      </c>
      <c r="G177" s="11" t="s">
        <v>7</v>
      </c>
      <c r="H177" s="12">
        <v>7</v>
      </c>
      <c r="I177" s="15">
        <v>169</v>
      </c>
      <c r="K177" s="10">
        <v>42449</v>
      </c>
      <c r="L177" s="11" t="s">
        <v>9</v>
      </c>
      <c r="M177" s="12">
        <v>4</v>
      </c>
      <c r="N177" s="15">
        <v>110</v>
      </c>
      <c r="P177" s="10">
        <v>42480</v>
      </c>
      <c r="Q177" s="11" t="s">
        <v>6</v>
      </c>
      <c r="R177" s="12">
        <v>30</v>
      </c>
      <c r="S177" s="15">
        <v>752.1</v>
      </c>
      <c r="U177" s="10">
        <v>42510</v>
      </c>
      <c r="V177" s="11" t="s">
        <v>4</v>
      </c>
      <c r="W177" s="12">
        <v>39</v>
      </c>
      <c r="X177" s="15">
        <v>969.06</v>
      </c>
      <c r="Z177" s="10">
        <v>42541</v>
      </c>
      <c r="AA177" s="11" t="s">
        <v>5</v>
      </c>
      <c r="AB177" s="12">
        <v>30</v>
      </c>
      <c r="AC177" s="15">
        <v>714.36</v>
      </c>
      <c r="AE177" s="10">
        <v>42571</v>
      </c>
      <c r="AF177" s="11" t="s">
        <v>6</v>
      </c>
      <c r="AG177" s="12">
        <v>44</v>
      </c>
      <c r="AH177" s="15">
        <v>1028.8599999999999</v>
      </c>
      <c r="AJ177" s="10">
        <v>42602</v>
      </c>
      <c r="AK177" s="11" t="s">
        <v>7</v>
      </c>
      <c r="AL177" s="12">
        <v>15</v>
      </c>
      <c r="AM177" s="15">
        <v>362.36</v>
      </c>
      <c r="AO177" s="10">
        <v>42633</v>
      </c>
      <c r="AP177" s="11" t="s">
        <v>3</v>
      </c>
      <c r="AQ177" s="12">
        <v>37</v>
      </c>
      <c r="AR177" s="15">
        <v>869.36</v>
      </c>
      <c r="AT177" s="10">
        <v>42663</v>
      </c>
      <c r="AU177" s="11" t="s">
        <v>8</v>
      </c>
      <c r="AV177" s="12">
        <v>42</v>
      </c>
      <c r="AW177" s="15">
        <v>1029</v>
      </c>
      <c r="AY177" s="10">
        <v>42694</v>
      </c>
      <c r="AZ177" s="11" t="s">
        <v>9</v>
      </c>
      <c r="BA177" s="12">
        <v>5</v>
      </c>
      <c r="BB177" s="15">
        <v>127</v>
      </c>
      <c r="BD177" s="10">
        <v>42724</v>
      </c>
      <c r="BE177" s="11" t="s">
        <v>3</v>
      </c>
      <c r="BF177" s="12">
        <v>54</v>
      </c>
      <c r="BG177" s="15">
        <v>1319.2</v>
      </c>
    </row>
    <row r="178" spans="1:59" s="13" customFormat="1" x14ac:dyDescent="0.3">
      <c r="A178" s="10">
        <v>42390</v>
      </c>
      <c r="B178" s="11" t="s">
        <v>8</v>
      </c>
      <c r="C178" s="12">
        <v>29</v>
      </c>
      <c r="D178" s="15">
        <v>697</v>
      </c>
      <c r="F178" s="10">
        <v>42421</v>
      </c>
      <c r="G178" s="11" t="s">
        <v>9</v>
      </c>
      <c r="H178" s="12">
        <v>2</v>
      </c>
      <c r="I178" s="15">
        <v>52</v>
      </c>
      <c r="K178" s="138">
        <v>42450</v>
      </c>
      <c r="L178" s="11" t="s">
        <v>5</v>
      </c>
      <c r="M178" s="12">
        <v>17</v>
      </c>
      <c r="N178" s="15">
        <v>384.86</v>
      </c>
      <c r="P178" s="10">
        <v>42481</v>
      </c>
      <c r="Q178" s="11" t="s">
        <v>8</v>
      </c>
      <c r="R178" s="12">
        <v>32</v>
      </c>
      <c r="S178" s="15">
        <v>752.56</v>
      </c>
      <c r="U178" s="10">
        <v>42511</v>
      </c>
      <c r="V178" s="11" t="s">
        <v>7</v>
      </c>
      <c r="W178" s="12">
        <v>5</v>
      </c>
      <c r="X178" s="15">
        <v>109.36</v>
      </c>
      <c r="Z178" s="10">
        <v>42542</v>
      </c>
      <c r="AA178" s="11" t="s">
        <v>3</v>
      </c>
      <c r="AB178" s="12">
        <v>32</v>
      </c>
      <c r="AC178" s="15">
        <v>747.36</v>
      </c>
      <c r="AE178" s="10">
        <v>42572</v>
      </c>
      <c r="AF178" s="11" t="s">
        <v>8</v>
      </c>
      <c r="AG178" s="12">
        <v>34</v>
      </c>
      <c r="AH178" s="15">
        <v>802.36</v>
      </c>
      <c r="AJ178" s="10">
        <v>42603</v>
      </c>
      <c r="AK178" s="11" t="s">
        <v>9</v>
      </c>
      <c r="AL178" s="12">
        <v>6</v>
      </c>
      <c r="AM178" s="15">
        <v>136</v>
      </c>
      <c r="AO178" s="10">
        <v>42634</v>
      </c>
      <c r="AP178" s="11" t="s">
        <v>6</v>
      </c>
      <c r="AQ178" s="12">
        <v>40</v>
      </c>
      <c r="AR178" s="15">
        <v>947.96</v>
      </c>
      <c r="AT178" s="10">
        <v>42664</v>
      </c>
      <c r="AU178" s="11" t="s">
        <v>4</v>
      </c>
      <c r="AV178" s="12">
        <v>49</v>
      </c>
      <c r="AW178" s="15">
        <v>1164.5</v>
      </c>
      <c r="AY178" s="10">
        <v>42695</v>
      </c>
      <c r="AZ178" s="11" t="s">
        <v>5</v>
      </c>
      <c r="BA178" s="12">
        <v>51</v>
      </c>
      <c r="BB178" s="15">
        <v>1197.4000000000001</v>
      </c>
      <c r="BD178" s="10">
        <v>42725</v>
      </c>
      <c r="BE178" s="11" t="s">
        <v>6</v>
      </c>
      <c r="BF178" s="12">
        <v>43</v>
      </c>
      <c r="BG178" s="15">
        <v>1038.7</v>
      </c>
    </row>
    <row r="179" spans="1:59" s="13" customFormat="1" x14ac:dyDescent="0.3">
      <c r="A179" s="10">
        <v>42391</v>
      </c>
      <c r="B179" s="11" t="s">
        <v>4</v>
      </c>
      <c r="C179" s="12">
        <v>23</v>
      </c>
      <c r="D179" s="15">
        <v>534.5</v>
      </c>
      <c r="F179" s="10">
        <v>42422</v>
      </c>
      <c r="G179" s="11" t="s">
        <v>5</v>
      </c>
      <c r="H179" s="12">
        <v>24</v>
      </c>
      <c r="I179" s="15">
        <v>561.5</v>
      </c>
      <c r="K179" s="10">
        <v>42451</v>
      </c>
      <c r="L179" s="11" t="s">
        <v>3</v>
      </c>
      <c r="M179" s="12">
        <v>47</v>
      </c>
      <c r="N179" s="15">
        <v>1110.56</v>
      </c>
      <c r="P179" s="10">
        <v>42482</v>
      </c>
      <c r="Q179" s="11" t="s">
        <v>4</v>
      </c>
      <c r="R179" s="12">
        <v>33</v>
      </c>
      <c r="S179" s="15">
        <v>804.1</v>
      </c>
      <c r="U179" s="10">
        <v>42512</v>
      </c>
      <c r="V179" s="11" t="s">
        <v>9</v>
      </c>
      <c r="W179" s="12">
        <v>2</v>
      </c>
      <c r="X179" s="15">
        <v>56</v>
      </c>
      <c r="Z179" s="10">
        <v>42543</v>
      </c>
      <c r="AA179" s="11" t="s">
        <v>6</v>
      </c>
      <c r="AB179" s="12">
        <v>33</v>
      </c>
      <c r="AC179" s="15">
        <v>785.9</v>
      </c>
      <c r="AE179" s="10">
        <v>42573</v>
      </c>
      <c r="AF179" s="11" t="s">
        <v>4</v>
      </c>
      <c r="AG179" s="12">
        <v>35</v>
      </c>
      <c r="AH179" s="15">
        <v>822.86</v>
      </c>
      <c r="AJ179" s="10">
        <v>42604</v>
      </c>
      <c r="AK179" s="11" t="s">
        <v>5</v>
      </c>
      <c r="AL179" s="12">
        <v>34</v>
      </c>
      <c r="AM179" s="15">
        <v>776.36</v>
      </c>
      <c r="AO179" s="10">
        <v>42635</v>
      </c>
      <c r="AP179" s="11" t="s">
        <v>8</v>
      </c>
      <c r="AQ179" s="12">
        <v>40</v>
      </c>
      <c r="AR179" s="15">
        <v>958.4</v>
      </c>
      <c r="AT179" s="10">
        <v>42665</v>
      </c>
      <c r="AU179" s="11" t="s">
        <v>7</v>
      </c>
      <c r="AV179" s="12">
        <v>8</v>
      </c>
      <c r="AW179" s="15">
        <v>190</v>
      </c>
      <c r="AY179" s="10">
        <v>42696</v>
      </c>
      <c r="AZ179" s="11" t="s">
        <v>3</v>
      </c>
      <c r="BA179" s="12">
        <v>44</v>
      </c>
      <c r="BB179" s="15">
        <v>1045.5999999999999</v>
      </c>
      <c r="BD179" s="10">
        <v>42726</v>
      </c>
      <c r="BE179" s="11" t="s">
        <v>8</v>
      </c>
      <c r="BF179" s="12">
        <v>30</v>
      </c>
      <c r="BG179" s="15">
        <v>727.7</v>
      </c>
    </row>
    <row r="180" spans="1:59" s="13" customFormat="1" x14ac:dyDescent="0.3">
      <c r="A180" s="10">
        <v>42392</v>
      </c>
      <c r="B180" s="11" t="s">
        <v>7</v>
      </c>
      <c r="C180" s="12">
        <v>3</v>
      </c>
      <c r="D180" s="15">
        <v>82</v>
      </c>
      <c r="F180" s="10">
        <v>42423</v>
      </c>
      <c r="G180" s="11" t="s">
        <v>3</v>
      </c>
      <c r="H180" s="12">
        <v>28</v>
      </c>
      <c r="I180" s="15">
        <v>679.5</v>
      </c>
      <c r="K180" s="10">
        <v>42452</v>
      </c>
      <c r="L180" s="11" t="s">
        <v>6</v>
      </c>
      <c r="M180" s="12">
        <v>29</v>
      </c>
      <c r="N180" s="15">
        <v>712.5</v>
      </c>
      <c r="P180" s="10">
        <v>42483</v>
      </c>
      <c r="Q180" s="11" t="s">
        <v>7</v>
      </c>
      <c r="R180" s="12">
        <v>7</v>
      </c>
      <c r="S180" s="15">
        <v>171.36</v>
      </c>
      <c r="U180" s="10">
        <v>42513</v>
      </c>
      <c r="V180" s="11" t="s">
        <v>5</v>
      </c>
      <c r="W180" s="12">
        <v>30</v>
      </c>
      <c r="X180" s="15">
        <v>714.36</v>
      </c>
      <c r="Z180" s="10">
        <v>42544</v>
      </c>
      <c r="AA180" s="11" t="s">
        <v>8</v>
      </c>
      <c r="AB180" s="12">
        <v>40</v>
      </c>
      <c r="AC180" s="15">
        <v>953.36</v>
      </c>
      <c r="AE180" s="10">
        <v>42574</v>
      </c>
      <c r="AF180" s="11" t="s">
        <v>7</v>
      </c>
      <c r="AG180" s="12">
        <v>12</v>
      </c>
      <c r="AH180" s="15">
        <v>287.36</v>
      </c>
      <c r="AJ180" s="10">
        <v>42605</v>
      </c>
      <c r="AK180" s="11" t="s">
        <v>3</v>
      </c>
      <c r="AL180" s="12">
        <v>44</v>
      </c>
      <c r="AM180" s="15">
        <v>1069.3599999999999</v>
      </c>
      <c r="AO180" s="10">
        <v>42636</v>
      </c>
      <c r="AP180" s="11" t="s">
        <v>4</v>
      </c>
      <c r="AQ180" s="12">
        <v>36</v>
      </c>
      <c r="AR180" s="15">
        <v>865.86</v>
      </c>
      <c r="AT180" s="10">
        <v>42666</v>
      </c>
      <c r="AU180" s="11" t="s">
        <v>9</v>
      </c>
      <c r="AV180" s="12">
        <v>7</v>
      </c>
      <c r="AW180" s="15">
        <v>188</v>
      </c>
      <c r="AY180" s="36">
        <v>42697</v>
      </c>
      <c r="AZ180" s="11" t="s">
        <v>6</v>
      </c>
      <c r="BA180" s="12">
        <v>14</v>
      </c>
      <c r="BB180" s="15">
        <v>342.5</v>
      </c>
      <c r="BD180" s="36">
        <v>42727</v>
      </c>
      <c r="BE180" s="11" t="s">
        <v>4</v>
      </c>
      <c r="BF180" s="12">
        <v>29</v>
      </c>
      <c r="BG180" s="15">
        <v>690.5</v>
      </c>
    </row>
    <row r="181" spans="1:59" s="13" customFormat="1" x14ac:dyDescent="0.3">
      <c r="A181" s="10">
        <v>42393</v>
      </c>
      <c r="B181" s="11" t="s">
        <v>9</v>
      </c>
      <c r="C181" s="12">
        <v>0</v>
      </c>
      <c r="D181" s="15">
        <v>0</v>
      </c>
      <c r="F181" s="10">
        <v>42424</v>
      </c>
      <c r="G181" s="11" t="s">
        <v>6</v>
      </c>
      <c r="H181" s="12">
        <v>24</v>
      </c>
      <c r="I181" s="15">
        <v>553.26</v>
      </c>
      <c r="K181" s="10">
        <v>42453</v>
      </c>
      <c r="L181" s="11" t="s">
        <v>8</v>
      </c>
      <c r="M181" s="12">
        <v>38</v>
      </c>
      <c r="N181" s="15">
        <v>888.36</v>
      </c>
      <c r="P181" s="10">
        <v>42484</v>
      </c>
      <c r="Q181" s="11" t="s">
        <v>9</v>
      </c>
      <c r="R181" s="12">
        <v>2</v>
      </c>
      <c r="S181" s="15">
        <v>36.36</v>
      </c>
      <c r="U181" s="10">
        <v>42514</v>
      </c>
      <c r="V181" s="11" t="s">
        <v>3</v>
      </c>
      <c r="W181" s="12">
        <v>36</v>
      </c>
      <c r="X181" s="15">
        <v>865.36</v>
      </c>
      <c r="Z181" s="10">
        <v>42545</v>
      </c>
      <c r="AA181" s="11" t="s">
        <v>4</v>
      </c>
      <c r="AB181" s="12">
        <v>35</v>
      </c>
      <c r="AC181" s="15">
        <v>825.96</v>
      </c>
      <c r="AE181" s="10">
        <v>42575</v>
      </c>
      <c r="AF181" s="11" t="s">
        <v>9</v>
      </c>
      <c r="AG181" s="12">
        <v>4</v>
      </c>
      <c r="AH181" s="15">
        <v>107</v>
      </c>
      <c r="AJ181" s="10">
        <v>42606</v>
      </c>
      <c r="AK181" s="11" t="s">
        <v>6</v>
      </c>
      <c r="AL181" s="12">
        <v>38</v>
      </c>
      <c r="AM181" s="15">
        <v>923.86</v>
      </c>
      <c r="AO181" s="10">
        <v>42637</v>
      </c>
      <c r="AP181" s="11" t="s">
        <v>7</v>
      </c>
      <c r="AQ181" s="12">
        <v>10</v>
      </c>
      <c r="AR181" s="15">
        <v>254</v>
      </c>
      <c r="AT181" s="10">
        <v>42667</v>
      </c>
      <c r="AU181" s="11" t="s">
        <v>5</v>
      </c>
      <c r="AV181" s="12">
        <v>43</v>
      </c>
      <c r="AW181" s="15">
        <v>1009.5</v>
      </c>
      <c r="AY181" s="35">
        <v>42698</v>
      </c>
      <c r="AZ181" s="11" t="s">
        <v>8</v>
      </c>
      <c r="BA181" s="12">
        <v>0</v>
      </c>
      <c r="BB181" s="15">
        <v>0</v>
      </c>
      <c r="BD181" s="35">
        <v>42728</v>
      </c>
      <c r="BE181" s="11" t="s">
        <v>7</v>
      </c>
      <c r="BF181" s="12">
        <v>0</v>
      </c>
      <c r="BG181" s="15">
        <v>0</v>
      </c>
    </row>
    <row r="182" spans="1:59" s="13" customFormat="1" x14ac:dyDescent="0.3">
      <c r="A182" s="10">
        <v>42394</v>
      </c>
      <c r="B182" s="11" t="s">
        <v>5</v>
      </c>
      <c r="C182" s="12">
        <v>22</v>
      </c>
      <c r="D182" s="15">
        <v>539.5</v>
      </c>
      <c r="F182" s="10">
        <v>42425</v>
      </c>
      <c r="G182" s="11" t="s">
        <v>8</v>
      </c>
      <c r="H182" s="12">
        <v>36</v>
      </c>
      <c r="I182" s="15">
        <v>872.36</v>
      </c>
      <c r="K182" s="10">
        <v>42454</v>
      </c>
      <c r="L182" s="11" t="s">
        <v>4</v>
      </c>
      <c r="M182" s="12">
        <v>23</v>
      </c>
      <c r="N182" s="15">
        <v>549.86</v>
      </c>
      <c r="P182" s="10">
        <v>42485</v>
      </c>
      <c r="Q182" s="11" t="s">
        <v>5</v>
      </c>
      <c r="R182" s="12">
        <v>36</v>
      </c>
      <c r="S182" s="15">
        <v>851.86</v>
      </c>
      <c r="U182" s="10">
        <v>42515</v>
      </c>
      <c r="V182" s="11" t="s">
        <v>6</v>
      </c>
      <c r="W182" s="12">
        <v>27</v>
      </c>
      <c r="X182" s="15">
        <v>647.70000000000005</v>
      </c>
      <c r="Z182" s="10">
        <v>42546</v>
      </c>
      <c r="AA182" s="11" t="s">
        <v>7</v>
      </c>
      <c r="AB182" s="12">
        <v>9</v>
      </c>
      <c r="AC182" s="15">
        <v>224.36</v>
      </c>
      <c r="AE182" s="10">
        <v>42576</v>
      </c>
      <c r="AF182" s="11" t="s">
        <v>5</v>
      </c>
      <c r="AG182" s="12">
        <v>31</v>
      </c>
      <c r="AH182" s="15">
        <v>706.36</v>
      </c>
      <c r="AJ182" s="10">
        <v>42607</v>
      </c>
      <c r="AK182" s="11" t="s">
        <v>8</v>
      </c>
      <c r="AL182" s="12">
        <v>35</v>
      </c>
      <c r="AM182" s="15">
        <v>813.76</v>
      </c>
      <c r="AO182" s="10">
        <v>42638</v>
      </c>
      <c r="AP182" s="11" t="s">
        <v>9</v>
      </c>
      <c r="AQ182" s="12">
        <v>4</v>
      </c>
      <c r="AR182" s="15">
        <v>87</v>
      </c>
      <c r="AT182" s="10">
        <v>42668</v>
      </c>
      <c r="AU182" s="11" t="s">
        <v>3</v>
      </c>
      <c r="AV182" s="12">
        <v>47</v>
      </c>
      <c r="AW182" s="15">
        <v>1133.4000000000001</v>
      </c>
      <c r="AY182" s="35">
        <v>42699</v>
      </c>
      <c r="AZ182" s="11" t="s">
        <v>4</v>
      </c>
      <c r="BA182" s="12">
        <v>3</v>
      </c>
      <c r="BB182" s="15">
        <v>62</v>
      </c>
      <c r="BD182" s="35">
        <v>42729</v>
      </c>
      <c r="BE182" s="11" t="s">
        <v>9</v>
      </c>
      <c r="BF182" s="12">
        <v>0</v>
      </c>
      <c r="BG182" s="15">
        <v>0</v>
      </c>
    </row>
    <row r="183" spans="1:59" s="13" customFormat="1" x14ac:dyDescent="0.3">
      <c r="A183" s="10">
        <v>42395</v>
      </c>
      <c r="B183" s="11" t="s">
        <v>3</v>
      </c>
      <c r="C183" s="12">
        <v>33</v>
      </c>
      <c r="D183" s="15">
        <v>816</v>
      </c>
      <c r="F183" s="10">
        <v>42426</v>
      </c>
      <c r="G183" s="11" t="s">
        <v>4</v>
      </c>
      <c r="H183" s="12">
        <v>31</v>
      </c>
      <c r="I183" s="15">
        <v>767</v>
      </c>
      <c r="K183" s="10">
        <v>42455</v>
      </c>
      <c r="L183" s="11" t="s">
        <v>7</v>
      </c>
      <c r="M183" s="12">
        <v>4</v>
      </c>
      <c r="N183" s="15">
        <v>109</v>
      </c>
      <c r="P183" s="10">
        <v>42486</v>
      </c>
      <c r="Q183" s="11" t="s">
        <v>3</v>
      </c>
      <c r="R183" s="12">
        <v>30</v>
      </c>
      <c r="S183" s="15">
        <v>692.36</v>
      </c>
      <c r="U183" s="10">
        <v>42516</v>
      </c>
      <c r="V183" s="11" t="s">
        <v>8</v>
      </c>
      <c r="W183" s="12">
        <v>38</v>
      </c>
      <c r="X183" s="15">
        <v>879.36</v>
      </c>
      <c r="Z183" s="10">
        <v>42547</v>
      </c>
      <c r="AA183" s="11" t="s">
        <v>9</v>
      </c>
      <c r="AB183" s="12">
        <v>9</v>
      </c>
      <c r="AC183" s="15">
        <v>244</v>
      </c>
      <c r="AE183" s="10">
        <v>42577</v>
      </c>
      <c r="AF183" s="11" t="s">
        <v>3</v>
      </c>
      <c r="AG183" s="12">
        <v>38</v>
      </c>
      <c r="AH183" s="15">
        <v>928.36</v>
      </c>
      <c r="AJ183" s="10">
        <v>42608</v>
      </c>
      <c r="AK183" s="11" t="s">
        <v>4</v>
      </c>
      <c r="AL183" s="12">
        <v>28</v>
      </c>
      <c r="AM183" s="15">
        <v>663.86</v>
      </c>
      <c r="AO183" s="10">
        <v>42639</v>
      </c>
      <c r="AP183" s="11" t="s">
        <v>5</v>
      </c>
      <c r="AQ183" s="12">
        <v>33</v>
      </c>
      <c r="AR183" s="15">
        <v>719.96</v>
      </c>
      <c r="AT183" s="10">
        <v>42669</v>
      </c>
      <c r="AU183" s="11" t="s">
        <v>6</v>
      </c>
      <c r="AV183" s="12">
        <v>43</v>
      </c>
      <c r="AW183" s="15">
        <v>1029.5</v>
      </c>
      <c r="AY183" s="10">
        <v>42700</v>
      </c>
      <c r="AZ183" s="11" t="s">
        <v>7</v>
      </c>
      <c r="BA183" s="12">
        <v>6</v>
      </c>
      <c r="BB183" s="15">
        <v>126</v>
      </c>
      <c r="BD183" s="35">
        <v>42730</v>
      </c>
      <c r="BE183" s="11" t="s">
        <v>5</v>
      </c>
      <c r="BF183" s="12">
        <v>9</v>
      </c>
      <c r="BG183" s="15">
        <v>210</v>
      </c>
    </row>
    <row r="184" spans="1:59" s="13" customFormat="1" x14ac:dyDescent="0.3">
      <c r="A184" s="10">
        <v>42396</v>
      </c>
      <c r="B184" s="11" t="s">
        <v>6</v>
      </c>
      <c r="C184" s="12">
        <v>33</v>
      </c>
      <c r="D184" s="15">
        <v>790.5</v>
      </c>
      <c r="F184" s="10">
        <v>42427</v>
      </c>
      <c r="G184" s="11" t="s">
        <v>7</v>
      </c>
      <c r="H184" s="12">
        <v>8</v>
      </c>
      <c r="I184" s="15">
        <v>222</v>
      </c>
      <c r="K184" s="10">
        <v>42456</v>
      </c>
      <c r="L184" s="11" t="s">
        <v>9</v>
      </c>
      <c r="M184" s="12">
        <v>6</v>
      </c>
      <c r="N184" s="15">
        <v>146.36000000000001</v>
      </c>
      <c r="P184" s="10">
        <v>42487</v>
      </c>
      <c r="Q184" s="11" t="s">
        <v>6</v>
      </c>
      <c r="R184" s="12">
        <v>28</v>
      </c>
      <c r="S184" s="15">
        <v>679.9</v>
      </c>
      <c r="U184" s="10">
        <v>42517</v>
      </c>
      <c r="V184" s="11" t="s">
        <v>4</v>
      </c>
      <c r="W184" s="12">
        <v>22</v>
      </c>
      <c r="X184" s="15">
        <v>533.67999999999995</v>
      </c>
      <c r="Z184" s="10">
        <v>42548</v>
      </c>
      <c r="AA184" s="11" t="s">
        <v>5</v>
      </c>
      <c r="AB184" s="12">
        <v>43</v>
      </c>
      <c r="AC184" s="15">
        <v>1007.36</v>
      </c>
      <c r="AE184" s="10">
        <v>42578</v>
      </c>
      <c r="AF184" s="11" t="s">
        <v>6</v>
      </c>
      <c r="AG184" s="12">
        <v>48</v>
      </c>
      <c r="AH184" s="15">
        <v>1157.8599999999999</v>
      </c>
      <c r="AJ184" s="10">
        <v>42609</v>
      </c>
      <c r="AK184" s="11" t="s">
        <v>7</v>
      </c>
      <c r="AL184" s="12">
        <v>7</v>
      </c>
      <c r="AM184" s="15">
        <v>160.36000000000001</v>
      </c>
      <c r="AO184" s="10">
        <v>42640</v>
      </c>
      <c r="AP184" s="11" t="s">
        <v>3</v>
      </c>
      <c r="AQ184" s="12">
        <v>39</v>
      </c>
      <c r="AR184" s="15">
        <v>939.36</v>
      </c>
      <c r="AT184" s="10">
        <v>42670</v>
      </c>
      <c r="AU184" s="11" t="s">
        <v>8</v>
      </c>
      <c r="AV184" s="12">
        <v>45</v>
      </c>
      <c r="AW184" s="15">
        <v>1084.0999999999999</v>
      </c>
      <c r="AY184" s="10">
        <v>42701</v>
      </c>
      <c r="AZ184" s="11" t="s">
        <v>9</v>
      </c>
      <c r="BA184" s="12">
        <v>3</v>
      </c>
      <c r="BB184" s="15">
        <v>78</v>
      </c>
      <c r="BD184" s="10">
        <v>42731</v>
      </c>
      <c r="BE184" s="11" t="s">
        <v>3</v>
      </c>
      <c r="BF184" s="12">
        <v>19</v>
      </c>
      <c r="BG184" s="15">
        <v>469.2</v>
      </c>
    </row>
    <row r="185" spans="1:59" s="13" customFormat="1" x14ac:dyDescent="0.3">
      <c r="A185" s="10">
        <v>42397</v>
      </c>
      <c r="B185" s="11" t="s">
        <v>8</v>
      </c>
      <c r="C185" s="12">
        <v>29</v>
      </c>
      <c r="D185" s="15">
        <v>686.4</v>
      </c>
      <c r="F185" s="10">
        <v>42428</v>
      </c>
      <c r="G185" s="11" t="s">
        <v>9</v>
      </c>
      <c r="H185" s="12">
        <v>4</v>
      </c>
      <c r="I185" s="15">
        <v>104</v>
      </c>
      <c r="K185" s="10">
        <v>42457</v>
      </c>
      <c r="L185" s="11" t="s">
        <v>5</v>
      </c>
      <c r="M185" s="12">
        <v>26</v>
      </c>
      <c r="N185" s="15">
        <v>591.05999999999995</v>
      </c>
      <c r="P185" s="10">
        <v>42488</v>
      </c>
      <c r="Q185" s="11" t="s">
        <v>8</v>
      </c>
      <c r="R185" s="12">
        <v>33</v>
      </c>
      <c r="S185" s="15">
        <v>769.76</v>
      </c>
      <c r="U185" s="10">
        <v>42518</v>
      </c>
      <c r="V185" s="11" t="s">
        <v>7</v>
      </c>
      <c r="W185" s="12">
        <v>9</v>
      </c>
      <c r="X185" s="15">
        <v>233</v>
      </c>
      <c r="Z185" s="10">
        <v>42549</v>
      </c>
      <c r="AA185" s="11" t="s">
        <v>3</v>
      </c>
      <c r="AB185" s="12">
        <v>32</v>
      </c>
      <c r="AC185" s="15">
        <v>752.36</v>
      </c>
      <c r="AE185" s="10">
        <v>42579</v>
      </c>
      <c r="AF185" s="11" t="s">
        <v>8</v>
      </c>
      <c r="AG185" s="12">
        <v>42</v>
      </c>
      <c r="AH185" s="15">
        <v>1002.36</v>
      </c>
      <c r="AJ185" s="10">
        <v>42610</v>
      </c>
      <c r="AK185" s="11" t="s">
        <v>9</v>
      </c>
      <c r="AL185" s="12">
        <v>6</v>
      </c>
      <c r="AM185" s="15">
        <v>142</v>
      </c>
      <c r="AO185" s="10">
        <v>42641</v>
      </c>
      <c r="AP185" s="11" t="s">
        <v>6</v>
      </c>
      <c r="AQ185" s="12">
        <v>33</v>
      </c>
      <c r="AR185" s="15">
        <v>779.5</v>
      </c>
      <c r="AT185" s="10">
        <v>42671</v>
      </c>
      <c r="AU185" s="11" t="s">
        <v>4</v>
      </c>
      <c r="AV185" s="12">
        <v>34</v>
      </c>
      <c r="AW185" s="15">
        <v>829.9</v>
      </c>
      <c r="AY185" s="10">
        <v>42702</v>
      </c>
      <c r="AZ185" s="11" t="s">
        <v>5</v>
      </c>
      <c r="BA185" s="12">
        <v>42</v>
      </c>
      <c r="BB185" s="15">
        <v>1012.7</v>
      </c>
      <c r="BD185" s="10">
        <v>42732</v>
      </c>
      <c r="BE185" s="11" t="s">
        <v>6</v>
      </c>
      <c r="BF185" s="12">
        <v>26</v>
      </c>
      <c r="BG185" s="15">
        <v>635.9</v>
      </c>
    </row>
    <row r="186" spans="1:59" s="13" customFormat="1" x14ac:dyDescent="0.3">
      <c r="A186" s="10">
        <v>42398</v>
      </c>
      <c r="B186" s="11" t="s">
        <v>4</v>
      </c>
      <c r="C186" s="12">
        <v>24</v>
      </c>
      <c r="D186" s="15">
        <v>552.5</v>
      </c>
      <c r="F186" s="10">
        <v>42429</v>
      </c>
      <c r="G186" s="11" t="s">
        <v>5</v>
      </c>
      <c r="H186" s="12">
        <v>23</v>
      </c>
      <c r="I186" s="15">
        <v>542.70000000000005</v>
      </c>
      <c r="K186" s="10">
        <v>42458</v>
      </c>
      <c r="L186" s="11" t="s">
        <v>3</v>
      </c>
      <c r="M186" s="12">
        <v>40</v>
      </c>
      <c r="N186" s="15">
        <v>968.4</v>
      </c>
      <c r="P186" s="10">
        <v>42489</v>
      </c>
      <c r="Q186" s="11" t="s">
        <v>4</v>
      </c>
      <c r="R186" s="12">
        <v>41</v>
      </c>
      <c r="S186" s="15">
        <v>993.86</v>
      </c>
      <c r="U186" s="10">
        <v>42519</v>
      </c>
      <c r="V186" s="11" t="s">
        <v>9</v>
      </c>
      <c r="W186" s="12">
        <v>7</v>
      </c>
      <c r="X186" s="15">
        <v>173.36</v>
      </c>
      <c r="Z186" s="10">
        <v>42550</v>
      </c>
      <c r="AA186" s="11" t="s">
        <v>6</v>
      </c>
      <c r="AB186" s="12">
        <v>32</v>
      </c>
      <c r="AC186" s="15">
        <v>738.26</v>
      </c>
      <c r="AE186" s="10">
        <v>42580</v>
      </c>
      <c r="AF186" s="11" t="s">
        <v>4</v>
      </c>
      <c r="AG186" s="12">
        <v>29</v>
      </c>
      <c r="AH186" s="15">
        <v>689.86</v>
      </c>
      <c r="AJ186" s="10">
        <v>42611</v>
      </c>
      <c r="AK186" s="11" t="s">
        <v>5</v>
      </c>
      <c r="AL186" s="12">
        <v>32</v>
      </c>
      <c r="AM186" s="15">
        <v>729.36</v>
      </c>
      <c r="AO186" s="10">
        <v>42642</v>
      </c>
      <c r="AP186" s="11" t="s">
        <v>8</v>
      </c>
      <c r="AQ186" s="12">
        <v>49</v>
      </c>
      <c r="AR186" s="15">
        <v>1189.58</v>
      </c>
      <c r="AT186" s="10">
        <v>42672</v>
      </c>
      <c r="AU186" s="11" t="s">
        <v>7</v>
      </c>
      <c r="AV186" s="12">
        <v>9</v>
      </c>
      <c r="AW186" s="15">
        <v>223</v>
      </c>
      <c r="AY186" s="10">
        <v>42703</v>
      </c>
      <c r="AZ186" s="11" t="s">
        <v>3</v>
      </c>
      <c r="BA186" s="12">
        <v>39</v>
      </c>
      <c r="BB186" s="15">
        <v>942</v>
      </c>
      <c r="BD186" s="10">
        <v>42733</v>
      </c>
      <c r="BE186" s="11" t="s">
        <v>8</v>
      </c>
      <c r="BF186" s="12">
        <v>22</v>
      </c>
      <c r="BG186" s="15">
        <v>532</v>
      </c>
    </row>
    <row r="187" spans="1:59" s="13" customFormat="1" x14ac:dyDescent="0.3">
      <c r="A187" s="10">
        <v>42399</v>
      </c>
      <c r="B187" s="11" t="s">
        <v>7</v>
      </c>
      <c r="C187" s="12">
        <v>3</v>
      </c>
      <c r="D187" s="15">
        <v>82</v>
      </c>
      <c r="F187" s="10"/>
      <c r="G187" s="11"/>
      <c r="H187" s="12"/>
      <c r="I187" s="15"/>
      <c r="K187" s="10">
        <v>42459</v>
      </c>
      <c r="L187" s="11" t="s">
        <v>6</v>
      </c>
      <c r="M187" s="12">
        <v>36</v>
      </c>
      <c r="N187" s="15">
        <v>870.7</v>
      </c>
      <c r="P187" s="10">
        <v>42490</v>
      </c>
      <c r="Q187" s="11" t="s">
        <v>7</v>
      </c>
      <c r="R187" s="12">
        <v>4</v>
      </c>
      <c r="S187" s="15">
        <v>110</v>
      </c>
      <c r="U187" s="35">
        <v>42520</v>
      </c>
      <c r="V187" s="11" t="s">
        <v>5</v>
      </c>
      <c r="W187" s="12">
        <v>4</v>
      </c>
      <c r="X187" s="15">
        <v>107</v>
      </c>
      <c r="Z187" s="10">
        <v>42551</v>
      </c>
      <c r="AA187" s="11" t="s">
        <v>8</v>
      </c>
      <c r="AB187" s="12">
        <v>44</v>
      </c>
      <c r="AC187" s="15">
        <v>1049.3599999999999</v>
      </c>
      <c r="AE187" s="10">
        <v>42581</v>
      </c>
      <c r="AF187" s="11" t="s">
        <v>7</v>
      </c>
      <c r="AG187" s="12">
        <v>16</v>
      </c>
      <c r="AH187" s="15">
        <v>386.36</v>
      </c>
      <c r="AJ187" s="10">
        <v>42612</v>
      </c>
      <c r="AK187" s="11" t="s">
        <v>3</v>
      </c>
      <c r="AL187" s="12">
        <v>36</v>
      </c>
      <c r="AM187" s="15">
        <v>815.36</v>
      </c>
      <c r="AO187" s="10">
        <v>42643</v>
      </c>
      <c r="AP187" s="11" t="s">
        <v>4</v>
      </c>
      <c r="AQ187" s="12">
        <v>30</v>
      </c>
      <c r="AR187" s="15">
        <v>722.5</v>
      </c>
      <c r="AT187" s="10">
        <v>42673</v>
      </c>
      <c r="AU187" s="11" t="s">
        <v>9</v>
      </c>
      <c r="AV187" s="12">
        <v>4</v>
      </c>
      <c r="AW187" s="15">
        <v>94</v>
      </c>
      <c r="AY187" s="10">
        <v>42704</v>
      </c>
      <c r="AZ187" s="11" t="s">
        <v>6</v>
      </c>
      <c r="BA187" s="12">
        <v>48</v>
      </c>
      <c r="BB187" s="15">
        <v>1174.7</v>
      </c>
      <c r="BD187" s="10">
        <v>42734</v>
      </c>
      <c r="BE187" s="11" t="s">
        <v>4</v>
      </c>
      <c r="BF187" s="12">
        <v>22</v>
      </c>
      <c r="BG187" s="15">
        <v>538</v>
      </c>
    </row>
    <row r="188" spans="1:59" s="13" customFormat="1" x14ac:dyDescent="0.3">
      <c r="A188" s="10">
        <v>42400</v>
      </c>
      <c r="B188" s="11" t="s">
        <v>9</v>
      </c>
      <c r="C188" s="12">
        <v>1</v>
      </c>
      <c r="D188" s="15">
        <v>26</v>
      </c>
      <c r="F188" s="10"/>
      <c r="G188" s="11"/>
      <c r="H188" s="12"/>
      <c r="I188" s="15"/>
      <c r="K188" s="10">
        <v>42460</v>
      </c>
      <c r="L188" s="11" t="s">
        <v>8</v>
      </c>
      <c r="M188" s="12">
        <v>31</v>
      </c>
      <c r="N188" s="15">
        <v>746.2</v>
      </c>
      <c r="P188" s="10"/>
      <c r="Q188" s="11"/>
      <c r="R188" s="12"/>
      <c r="S188" s="15"/>
      <c r="U188" s="10">
        <v>42521</v>
      </c>
      <c r="V188" s="11" t="s">
        <v>3</v>
      </c>
      <c r="W188" s="12">
        <v>46</v>
      </c>
      <c r="X188" s="15">
        <v>1086.3599999999999</v>
      </c>
      <c r="Z188" s="10"/>
      <c r="AA188" s="11"/>
      <c r="AB188" s="12"/>
      <c r="AC188" s="15"/>
      <c r="AE188" s="10">
        <v>42582</v>
      </c>
      <c r="AF188" s="11" t="s">
        <v>9</v>
      </c>
      <c r="AG188" s="12">
        <v>4</v>
      </c>
      <c r="AH188" s="15">
        <v>108</v>
      </c>
      <c r="AJ188" s="10">
        <v>42613</v>
      </c>
      <c r="AK188" s="11" t="s">
        <v>6</v>
      </c>
      <c r="AL188" s="12">
        <v>33</v>
      </c>
      <c r="AM188" s="15">
        <v>828.5</v>
      </c>
      <c r="AO188" s="10"/>
      <c r="AP188" s="11"/>
      <c r="AQ188" s="12"/>
      <c r="AR188" s="15"/>
      <c r="AT188" s="10">
        <v>42674</v>
      </c>
      <c r="AU188" s="11" t="s">
        <v>5</v>
      </c>
      <c r="AV188" s="12">
        <v>42</v>
      </c>
      <c r="AW188" s="15">
        <v>988.2</v>
      </c>
      <c r="AY188" s="10"/>
      <c r="AZ188" s="11"/>
      <c r="BA188" s="12"/>
      <c r="BB188" s="15"/>
      <c r="BD188" s="35">
        <v>42735</v>
      </c>
      <c r="BE188" s="11" t="s">
        <v>7</v>
      </c>
      <c r="BF188" s="12">
        <v>2</v>
      </c>
      <c r="BG188" s="15">
        <v>46</v>
      </c>
    </row>
    <row r="189" spans="1:59" s="13" customFormat="1" ht="3" customHeight="1" x14ac:dyDescent="0.3">
      <c r="A189" s="10"/>
      <c r="B189" s="11"/>
      <c r="C189" s="12"/>
      <c r="D189" s="15"/>
      <c r="F189" s="10"/>
      <c r="G189" s="11"/>
      <c r="H189" s="12"/>
      <c r="I189" s="15"/>
      <c r="K189" s="10"/>
      <c r="L189" s="11"/>
      <c r="M189" s="12"/>
      <c r="N189" s="15"/>
      <c r="P189" s="10"/>
      <c r="Q189" s="11"/>
      <c r="R189" s="12"/>
      <c r="S189" s="15"/>
      <c r="U189" s="10"/>
      <c r="V189" s="11"/>
      <c r="W189" s="12"/>
      <c r="X189" s="15"/>
      <c r="Z189" s="10"/>
      <c r="AA189" s="11"/>
      <c r="AB189" s="12"/>
      <c r="AC189" s="15"/>
      <c r="AE189" s="10"/>
      <c r="AF189" s="11"/>
      <c r="AG189" s="12"/>
      <c r="AH189" s="15"/>
      <c r="AJ189" s="10"/>
      <c r="AK189" s="11"/>
      <c r="AL189" s="12"/>
      <c r="AM189" s="15"/>
      <c r="AO189" s="10"/>
      <c r="AP189" s="11"/>
      <c r="AQ189" s="12"/>
      <c r="AR189" s="15"/>
      <c r="AT189" s="10"/>
      <c r="AU189" s="11"/>
      <c r="AV189" s="12"/>
      <c r="AW189" s="15"/>
      <c r="AY189" s="10"/>
      <c r="AZ189" s="11"/>
      <c r="BA189" s="12"/>
      <c r="BB189" s="15"/>
      <c r="BD189" s="10"/>
      <c r="BE189" s="11"/>
      <c r="BF189" s="12"/>
      <c r="BG189" s="15"/>
    </row>
    <row r="190" spans="1:59" s="13" customFormat="1" x14ac:dyDescent="0.3">
      <c r="A190" s="10"/>
      <c r="B190" s="43" t="s">
        <v>373</v>
      </c>
      <c r="C190" s="12">
        <v>551</v>
      </c>
      <c r="D190" s="15">
        <v>13221.5</v>
      </c>
      <c r="F190" s="10"/>
      <c r="G190" s="43" t="s">
        <v>373</v>
      </c>
      <c r="H190" s="12">
        <v>607</v>
      </c>
      <c r="I190" s="15">
        <v>14492.82</v>
      </c>
      <c r="K190" s="10"/>
      <c r="L190" s="43" t="s">
        <v>373</v>
      </c>
      <c r="M190" s="12">
        <v>752</v>
      </c>
      <c r="N190" s="15">
        <v>18046.099999999999</v>
      </c>
      <c r="P190" s="10"/>
      <c r="Q190" s="43" t="s">
        <v>373</v>
      </c>
      <c r="R190" s="12">
        <v>727</v>
      </c>
      <c r="S190" s="15">
        <v>17352.98</v>
      </c>
      <c r="U190" s="10"/>
      <c r="V190" s="43" t="s">
        <v>373</v>
      </c>
      <c r="W190" s="12">
        <v>792</v>
      </c>
      <c r="X190" s="15">
        <v>18905.14</v>
      </c>
      <c r="Z190" s="10"/>
      <c r="AA190" s="43" t="s">
        <v>373</v>
      </c>
      <c r="AB190" s="12">
        <v>871</v>
      </c>
      <c r="AC190" s="15">
        <v>20885.82</v>
      </c>
      <c r="AE190" s="10"/>
      <c r="AF190" s="43" t="s">
        <v>373</v>
      </c>
      <c r="AG190" s="12">
        <v>825</v>
      </c>
      <c r="AH190" s="15">
        <v>19635.78</v>
      </c>
      <c r="AJ190" s="10"/>
      <c r="AK190" s="43" t="s">
        <v>373</v>
      </c>
      <c r="AL190" s="12">
        <v>905</v>
      </c>
      <c r="AM190" s="15">
        <v>21554.28</v>
      </c>
      <c r="AO190" s="10"/>
      <c r="AP190" s="43" t="s">
        <v>373</v>
      </c>
      <c r="AQ190" s="12">
        <v>807</v>
      </c>
      <c r="AR190" s="15">
        <v>19061.78</v>
      </c>
      <c r="AT190" s="10"/>
      <c r="AU190" s="43" t="s">
        <v>373</v>
      </c>
      <c r="AV190" s="12">
        <v>904</v>
      </c>
      <c r="AW190" s="15">
        <v>21569.3</v>
      </c>
      <c r="AY190" s="10"/>
      <c r="AZ190" s="43" t="s">
        <v>373</v>
      </c>
      <c r="BA190" s="12">
        <v>833</v>
      </c>
      <c r="BB190" s="15">
        <v>19899.8</v>
      </c>
      <c r="BD190" s="10"/>
      <c r="BE190" s="43" t="s">
        <v>373</v>
      </c>
      <c r="BF190" s="12">
        <v>836</v>
      </c>
      <c r="BG190" s="15">
        <v>19949.900000000001</v>
      </c>
    </row>
    <row r="191" spans="1:59" s="13" customFormat="1" x14ac:dyDescent="0.3">
      <c r="A191" s="10"/>
      <c r="B191" s="43" t="s">
        <v>374</v>
      </c>
      <c r="C191" s="15">
        <v>26.24</v>
      </c>
      <c r="D191" s="44">
        <v>24</v>
      </c>
      <c r="F191" s="10"/>
      <c r="G191" s="43" t="s">
        <v>374</v>
      </c>
      <c r="H191" s="15">
        <v>28.9</v>
      </c>
      <c r="I191" s="44">
        <v>23.88</v>
      </c>
      <c r="K191" s="10"/>
      <c r="L191" s="43" t="s">
        <v>374</v>
      </c>
      <c r="M191" s="15">
        <v>32.700000000000003</v>
      </c>
      <c r="N191" s="44">
        <v>24</v>
      </c>
      <c r="P191" s="10"/>
      <c r="Q191" s="43" t="s">
        <v>374</v>
      </c>
      <c r="R191" s="15">
        <v>34.619999999999997</v>
      </c>
      <c r="S191" s="44">
        <v>23.87</v>
      </c>
      <c r="U191" s="10"/>
      <c r="V191" s="43" t="s">
        <v>374</v>
      </c>
      <c r="W191" s="15">
        <v>37.71</v>
      </c>
      <c r="X191" s="44">
        <v>23.87</v>
      </c>
      <c r="Z191" s="10"/>
      <c r="AA191" s="43" t="s">
        <v>374</v>
      </c>
      <c r="AB191" s="15">
        <v>39.590000000000003</v>
      </c>
      <c r="AC191" s="44">
        <v>23.98</v>
      </c>
      <c r="AE191" s="10"/>
      <c r="AF191" s="43" t="s">
        <v>374</v>
      </c>
      <c r="AG191" s="15">
        <v>41.25</v>
      </c>
      <c r="AH191" s="44">
        <v>23.8</v>
      </c>
      <c r="AJ191" s="10"/>
      <c r="AK191" s="43" t="s">
        <v>374</v>
      </c>
      <c r="AL191" s="15">
        <v>39.35</v>
      </c>
      <c r="AM191" s="44">
        <v>23.82</v>
      </c>
      <c r="AO191" s="10"/>
      <c r="AP191" s="43" t="s">
        <v>374</v>
      </c>
      <c r="AQ191" s="15">
        <v>38.43</v>
      </c>
      <c r="AR191" s="44">
        <v>23.62</v>
      </c>
      <c r="AT191" s="10"/>
      <c r="AU191" s="43" t="s">
        <v>374</v>
      </c>
      <c r="AV191" s="15">
        <v>43.05</v>
      </c>
      <c r="AW191" s="44">
        <v>23.86</v>
      </c>
      <c r="AY191" s="10"/>
      <c r="AZ191" s="43" t="s">
        <v>374</v>
      </c>
      <c r="BA191" s="15">
        <v>43.84</v>
      </c>
      <c r="BB191" s="44">
        <v>23.89</v>
      </c>
      <c r="BD191" s="10"/>
      <c r="BE191" s="43" t="s">
        <v>374</v>
      </c>
      <c r="BF191" s="15">
        <v>39.81</v>
      </c>
      <c r="BG191" s="44">
        <v>23.86</v>
      </c>
    </row>
    <row r="192" spans="1:59" s="13" customFormat="1" x14ac:dyDescent="0.3">
      <c r="A192" s="10"/>
      <c r="B192" s="11"/>
      <c r="C192" s="12"/>
      <c r="D192" s="15"/>
      <c r="F192" s="10"/>
      <c r="G192" s="11"/>
      <c r="H192" s="12"/>
      <c r="I192" s="15"/>
      <c r="K192" s="10"/>
      <c r="L192" s="11"/>
      <c r="M192" s="12"/>
      <c r="N192" s="15"/>
      <c r="P192" s="10"/>
      <c r="Q192" s="11"/>
      <c r="R192" s="12"/>
      <c r="S192" s="15"/>
      <c r="U192" s="10"/>
      <c r="V192" s="11"/>
      <c r="W192" s="12"/>
      <c r="X192" s="15"/>
      <c r="Z192" s="10"/>
      <c r="AA192" s="11"/>
      <c r="AB192" s="12"/>
      <c r="AC192" s="15"/>
      <c r="AE192" s="10"/>
      <c r="AF192" s="11"/>
      <c r="AG192" s="12"/>
      <c r="AH192" s="15"/>
      <c r="AJ192" s="10"/>
      <c r="AK192" s="11"/>
      <c r="AL192" s="12"/>
      <c r="AM192" s="15"/>
      <c r="AO192" s="10"/>
      <c r="AP192" s="11"/>
      <c r="AQ192" s="12"/>
      <c r="AR192" s="15"/>
      <c r="AT192" s="10"/>
      <c r="AU192" s="11"/>
      <c r="AV192" s="12"/>
      <c r="AW192" s="15"/>
      <c r="AY192" s="10"/>
      <c r="AZ192" s="11"/>
      <c r="BA192" s="12"/>
      <c r="BB192" s="15"/>
      <c r="BD192" s="10"/>
      <c r="BE192" s="11"/>
      <c r="BF192" s="12"/>
      <c r="BG192" s="15"/>
    </row>
    <row r="193" spans="1:59" s="13" customFormat="1" x14ac:dyDescent="0.3">
      <c r="A193" s="10"/>
      <c r="B193" s="11"/>
      <c r="C193" s="12"/>
      <c r="D193" s="15"/>
      <c r="F193" s="10"/>
      <c r="G193" s="11"/>
      <c r="H193" s="12">
        <v>1158</v>
      </c>
      <c r="I193" s="15">
        <v>27714.32</v>
      </c>
      <c r="K193" s="10"/>
      <c r="L193" s="11"/>
      <c r="M193" s="12">
        <v>1910</v>
      </c>
      <c r="N193" s="15">
        <v>45760.42</v>
      </c>
      <c r="P193" s="10"/>
      <c r="Q193" s="11"/>
      <c r="R193" s="12">
        <v>2637</v>
      </c>
      <c r="S193" s="15">
        <v>63113.4</v>
      </c>
      <c r="U193" s="10"/>
      <c r="V193" s="11"/>
      <c r="W193" s="12">
        <v>3429</v>
      </c>
      <c r="X193" s="15">
        <v>82018.539999999994</v>
      </c>
      <c r="Z193" s="10"/>
      <c r="AA193" s="11"/>
      <c r="AB193" s="12">
        <v>4300</v>
      </c>
      <c r="AC193" s="15">
        <v>102904.36</v>
      </c>
      <c r="AE193" s="10"/>
      <c r="AF193" s="11"/>
      <c r="AG193" s="12">
        <v>5125</v>
      </c>
      <c r="AH193" s="15">
        <v>122540.14</v>
      </c>
      <c r="AJ193" s="10"/>
      <c r="AK193" s="11"/>
      <c r="AL193" s="12">
        <v>6030</v>
      </c>
      <c r="AM193" s="15">
        <v>144094.42000000001</v>
      </c>
      <c r="AO193" s="10"/>
      <c r="AP193" s="11"/>
      <c r="AQ193" s="12">
        <v>6837</v>
      </c>
      <c r="AR193" s="15">
        <v>163156.20000000001</v>
      </c>
      <c r="AT193" s="10"/>
      <c r="AU193" s="11"/>
      <c r="AV193" s="12">
        <v>7741</v>
      </c>
      <c r="AW193" s="15">
        <v>184725.5</v>
      </c>
      <c r="AY193" s="10"/>
      <c r="AZ193" s="11"/>
      <c r="BA193" s="12">
        <v>8574</v>
      </c>
      <c r="BB193" s="15">
        <v>204625.3</v>
      </c>
      <c r="BD193" s="10"/>
      <c r="BE193" s="11"/>
      <c r="BF193" s="12">
        <v>9410</v>
      </c>
      <c r="BG193" s="15">
        <v>224575.2</v>
      </c>
    </row>
    <row r="194" spans="1:59" s="13" customFormat="1" x14ac:dyDescent="0.3">
      <c r="A194" s="10"/>
      <c r="B194" s="11"/>
      <c r="C194" s="12"/>
      <c r="D194" s="15"/>
      <c r="F194" s="10"/>
      <c r="G194" s="11"/>
      <c r="H194" s="12"/>
      <c r="I194" s="44">
        <v>23.93</v>
      </c>
      <c r="K194" s="10"/>
      <c r="L194" s="11"/>
      <c r="M194" s="12"/>
      <c r="N194" s="44">
        <v>23.96</v>
      </c>
      <c r="P194" s="10"/>
      <c r="Q194" s="11"/>
      <c r="R194" s="12"/>
      <c r="S194" s="44">
        <v>23.93</v>
      </c>
      <c r="U194" s="10"/>
      <c r="V194" s="11"/>
      <c r="W194" s="12"/>
      <c r="X194" s="44">
        <v>23.92</v>
      </c>
      <c r="Z194" s="10"/>
      <c r="AA194" s="11"/>
      <c r="AB194" s="12"/>
      <c r="AC194" s="44">
        <v>23.93</v>
      </c>
      <c r="AE194" s="10"/>
      <c r="AF194" s="11"/>
      <c r="AG194" s="12"/>
      <c r="AH194" s="44">
        <v>23.91</v>
      </c>
      <c r="AJ194" s="10"/>
      <c r="AK194" s="11"/>
      <c r="AL194" s="12"/>
      <c r="AM194" s="44">
        <v>23.9</v>
      </c>
      <c r="AO194" s="10"/>
      <c r="AP194" s="11"/>
      <c r="AQ194" s="12"/>
      <c r="AR194" s="44">
        <v>23.86</v>
      </c>
      <c r="AT194" s="10"/>
      <c r="AU194" s="11"/>
      <c r="AV194" s="12"/>
      <c r="AW194" s="44">
        <v>23.86</v>
      </c>
      <c r="AY194" s="10"/>
      <c r="AZ194" s="11"/>
      <c r="BA194" s="12"/>
      <c r="BB194" s="44">
        <v>23.87</v>
      </c>
      <c r="BD194" s="10"/>
      <c r="BE194" s="11"/>
      <c r="BF194" s="12"/>
      <c r="BG194" s="44">
        <v>23.87</v>
      </c>
    </row>
  </sheetData>
  <phoneticPr fontId="19" type="noConversion"/>
  <conditionalFormatting sqref="C74">
    <cfRule type="cellIs" dxfId="350" priority="282" operator="equal">
      <formula>0</formula>
    </cfRule>
  </conditionalFormatting>
  <conditionalFormatting sqref="AV113">
    <cfRule type="cellIs" dxfId="349" priority="281" operator="equal">
      <formula>0</formula>
    </cfRule>
  </conditionalFormatting>
  <conditionalFormatting sqref="BA113">
    <cfRule type="cellIs" dxfId="348" priority="280" operator="equal">
      <formula>0</formula>
    </cfRule>
  </conditionalFormatting>
  <conditionalFormatting sqref="AQ113">
    <cfRule type="cellIs" dxfId="347" priority="279" operator="equal">
      <formula>0</formula>
    </cfRule>
  </conditionalFormatting>
  <conditionalFormatting sqref="AL113">
    <cfRule type="cellIs" dxfId="346" priority="278" operator="equal">
      <formula>0</formula>
    </cfRule>
  </conditionalFormatting>
  <conditionalFormatting sqref="AG113">
    <cfRule type="cellIs" dxfId="345" priority="277" operator="equal">
      <formula>0</formula>
    </cfRule>
  </conditionalFormatting>
  <conditionalFormatting sqref="AB113">
    <cfRule type="cellIs" dxfId="344" priority="276" operator="equal">
      <formula>0</formula>
    </cfRule>
  </conditionalFormatting>
  <conditionalFormatting sqref="W113">
    <cfRule type="cellIs" dxfId="343" priority="275" operator="equal">
      <formula>0</formula>
    </cfRule>
  </conditionalFormatting>
  <conditionalFormatting sqref="R113">
    <cfRule type="cellIs" dxfId="342" priority="274" operator="equal">
      <formula>0</formula>
    </cfRule>
  </conditionalFormatting>
  <conditionalFormatting sqref="M113">
    <cfRule type="cellIs" dxfId="341" priority="273" operator="equal">
      <formula>0</formula>
    </cfRule>
  </conditionalFormatting>
  <conditionalFormatting sqref="C113">
    <cfRule type="cellIs" dxfId="340" priority="272" operator="equal">
      <formula>0</formula>
    </cfRule>
  </conditionalFormatting>
  <conditionalFormatting sqref="H113">
    <cfRule type="cellIs" dxfId="339" priority="271" operator="equal">
      <formula>0</formula>
    </cfRule>
  </conditionalFormatting>
  <conditionalFormatting sqref="C41:D71">
    <cfRule type="cellIs" dxfId="338" priority="270" operator="equal">
      <formula>0</formula>
    </cfRule>
  </conditionalFormatting>
  <conditionalFormatting sqref="H41:I50 H52:I53 H51 H55:I68 I54">
    <cfRule type="cellIs" dxfId="337" priority="257" operator="equal">
      <formula>0</formula>
    </cfRule>
  </conditionalFormatting>
  <conditionalFormatting sqref="M41:N71">
    <cfRule type="cellIs" dxfId="336" priority="256" operator="equal">
      <formula>0</formula>
    </cfRule>
  </conditionalFormatting>
  <conditionalFormatting sqref="R41:S70">
    <cfRule type="cellIs" dxfId="335" priority="255" operator="equal">
      <formula>0</formula>
    </cfRule>
  </conditionalFormatting>
  <conditionalFormatting sqref="W41:X71">
    <cfRule type="cellIs" dxfId="334" priority="254" operator="equal">
      <formula>0</formula>
    </cfRule>
  </conditionalFormatting>
  <conditionalFormatting sqref="AB41:AC66 AB68:AC69 AC67">
    <cfRule type="cellIs" dxfId="333" priority="253" operator="equal">
      <formula>0</formula>
    </cfRule>
  </conditionalFormatting>
  <conditionalFormatting sqref="AB70:AC70">
    <cfRule type="cellIs" dxfId="332" priority="252" operator="equal">
      <formula>0</formula>
    </cfRule>
  </conditionalFormatting>
  <conditionalFormatting sqref="AG41:AH71">
    <cfRule type="cellIs" dxfId="331" priority="251" operator="equal">
      <formula>0</formula>
    </cfRule>
  </conditionalFormatting>
  <conditionalFormatting sqref="BF56:BG71">
    <cfRule type="cellIs" dxfId="326" priority="246" operator="equal">
      <formula>0</formula>
    </cfRule>
  </conditionalFormatting>
  <conditionalFormatting sqref="I51">
    <cfRule type="cellIs" dxfId="325" priority="245" operator="equal">
      <formula>0</formula>
    </cfRule>
  </conditionalFormatting>
  <conditionalFormatting sqref="H74">
    <cfRule type="cellIs" dxfId="324" priority="244" operator="equal">
      <formula>0</formula>
    </cfRule>
  </conditionalFormatting>
  <conditionalFormatting sqref="N75">
    <cfRule type="cellIs" dxfId="323" priority="242" operator="equal">
      <formula>0</formula>
    </cfRule>
  </conditionalFormatting>
  <conditionalFormatting sqref="M74">
    <cfRule type="cellIs" dxfId="322" priority="187" operator="equal">
      <formula>0</formula>
    </cfRule>
  </conditionalFormatting>
  <conditionalFormatting sqref="M76">
    <cfRule type="cellIs" dxfId="321" priority="149" operator="equal">
      <formula>0</formula>
    </cfRule>
  </conditionalFormatting>
  <conditionalFormatting sqref="N76">
    <cfRule type="cellIs" dxfId="320" priority="148" operator="equal">
      <formula>0</formula>
    </cfRule>
  </conditionalFormatting>
  <conditionalFormatting sqref="S75">
    <cfRule type="cellIs" dxfId="319" priority="100" operator="equal">
      <formula>0</formula>
    </cfRule>
  </conditionalFormatting>
  <conditionalFormatting sqref="R74">
    <cfRule type="cellIs" dxfId="318" priority="99" operator="equal">
      <formula>0</formula>
    </cfRule>
  </conditionalFormatting>
  <conditionalFormatting sqref="R76">
    <cfRule type="cellIs" dxfId="317" priority="98" operator="equal">
      <formula>0</formula>
    </cfRule>
  </conditionalFormatting>
  <conditionalFormatting sqref="S76">
    <cfRule type="cellIs" dxfId="316" priority="97" operator="equal">
      <formula>0</formula>
    </cfRule>
  </conditionalFormatting>
  <conditionalFormatting sqref="R73:S78">
    <cfRule type="cellIs" dxfId="315" priority="96" operator="equal">
      <formula>0</formula>
    </cfRule>
  </conditionalFormatting>
  <conditionalFormatting sqref="X75">
    <cfRule type="cellIs" dxfId="314" priority="95" operator="equal">
      <formula>0</formula>
    </cfRule>
  </conditionalFormatting>
  <conditionalFormatting sqref="W74">
    <cfRule type="cellIs" dxfId="313" priority="94" operator="equal">
      <formula>0</formula>
    </cfRule>
  </conditionalFormatting>
  <conditionalFormatting sqref="W76">
    <cfRule type="cellIs" dxfId="312" priority="93" operator="equal">
      <formula>0</formula>
    </cfRule>
  </conditionalFormatting>
  <conditionalFormatting sqref="X76">
    <cfRule type="cellIs" dxfId="311" priority="92" operator="equal">
      <formula>0</formula>
    </cfRule>
  </conditionalFormatting>
  <conditionalFormatting sqref="W73:X78">
    <cfRule type="cellIs" dxfId="310" priority="91" operator="equal">
      <formula>0</formula>
    </cfRule>
  </conditionalFormatting>
  <conditionalFormatting sqref="AC75">
    <cfRule type="cellIs" dxfId="309" priority="90" operator="equal">
      <formula>0</formula>
    </cfRule>
  </conditionalFormatting>
  <conditionalFormatting sqref="AB74">
    <cfRule type="cellIs" dxfId="308" priority="89" operator="equal">
      <formula>0</formula>
    </cfRule>
  </conditionalFormatting>
  <conditionalFormatting sqref="AB76">
    <cfRule type="cellIs" dxfId="307" priority="88" operator="equal">
      <formula>0</formula>
    </cfRule>
  </conditionalFormatting>
  <conditionalFormatting sqref="AC76">
    <cfRule type="cellIs" dxfId="306" priority="87" operator="equal">
      <formula>0</formula>
    </cfRule>
  </conditionalFormatting>
  <conditionalFormatting sqref="AB74:AC78">
    <cfRule type="cellIs" dxfId="305" priority="86" operator="equal">
      <formula>0</formula>
    </cfRule>
  </conditionalFormatting>
  <conditionalFormatting sqref="AH75">
    <cfRule type="cellIs" dxfId="304" priority="85" operator="equal">
      <formula>0</formula>
    </cfRule>
  </conditionalFormatting>
  <conditionalFormatting sqref="AG74">
    <cfRule type="cellIs" dxfId="303" priority="84" operator="equal">
      <formula>0</formula>
    </cfRule>
  </conditionalFormatting>
  <conditionalFormatting sqref="AG76">
    <cfRule type="cellIs" dxfId="302" priority="83" operator="equal">
      <formula>0</formula>
    </cfRule>
  </conditionalFormatting>
  <conditionalFormatting sqref="AH76">
    <cfRule type="cellIs" dxfId="301" priority="82" operator="equal">
      <formula>0</formula>
    </cfRule>
  </conditionalFormatting>
  <conditionalFormatting sqref="AG73:AH78">
    <cfRule type="cellIs" dxfId="300" priority="81" operator="equal">
      <formula>0</formula>
    </cfRule>
  </conditionalFormatting>
  <conditionalFormatting sqref="AM75">
    <cfRule type="cellIs" dxfId="299" priority="80" operator="equal">
      <formula>0</formula>
    </cfRule>
  </conditionalFormatting>
  <conditionalFormatting sqref="AL74">
    <cfRule type="cellIs" dxfId="298" priority="79" operator="equal">
      <formula>0</formula>
    </cfRule>
  </conditionalFormatting>
  <conditionalFormatting sqref="AL76">
    <cfRule type="cellIs" dxfId="297" priority="78" operator="equal">
      <formula>0</formula>
    </cfRule>
  </conditionalFormatting>
  <conditionalFormatting sqref="AM76">
    <cfRule type="cellIs" dxfId="296" priority="77" operator="equal">
      <formula>0</formula>
    </cfRule>
  </conditionalFormatting>
  <conditionalFormatting sqref="AL73:AM78">
    <cfRule type="cellIs" dxfId="295" priority="76" operator="equal">
      <formula>0</formula>
    </cfRule>
  </conditionalFormatting>
  <conditionalFormatting sqref="AQ76">
    <cfRule type="cellIs" dxfId="294" priority="73" operator="equal">
      <formula>0</formula>
    </cfRule>
  </conditionalFormatting>
  <conditionalFormatting sqref="AR76">
    <cfRule type="cellIs" dxfId="293" priority="72" operator="equal">
      <formula>0</formula>
    </cfRule>
  </conditionalFormatting>
  <conditionalFormatting sqref="AQ76:AR78">
    <cfRule type="cellIs" dxfId="292" priority="71" operator="equal">
      <formula>0</formula>
    </cfRule>
  </conditionalFormatting>
  <conditionalFormatting sqref="AW75">
    <cfRule type="cellIs" dxfId="291" priority="70" operator="equal">
      <formula>0</formula>
    </cfRule>
  </conditionalFormatting>
  <conditionalFormatting sqref="AV74">
    <cfRule type="cellIs" dxfId="290" priority="69" operator="equal">
      <formula>0</formula>
    </cfRule>
  </conditionalFormatting>
  <conditionalFormatting sqref="AV76">
    <cfRule type="cellIs" dxfId="289" priority="68" operator="equal">
      <formula>0</formula>
    </cfRule>
  </conditionalFormatting>
  <conditionalFormatting sqref="AW76">
    <cfRule type="cellIs" dxfId="288" priority="67" operator="equal">
      <formula>0</formula>
    </cfRule>
  </conditionalFormatting>
  <conditionalFormatting sqref="AV73:AW78">
    <cfRule type="cellIs" dxfId="287" priority="66" operator="equal">
      <formula>0</formula>
    </cfRule>
  </conditionalFormatting>
  <conditionalFormatting sqref="BB75">
    <cfRule type="cellIs" dxfId="286" priority="65" operator="equal">
      <formula>0</formula>
    </cfRule>
  </conditionalFormatting>
  <conditionalFormatting sqref="BA74">
    <cfRule type="cellIs" dxfId="285" priority="64" operator="equal">
      <formula>0</formula>
    </cfRule>
  </conditionalFormatting>
  <conditionalFormatting sqref="BA76">
    <cfRule type="cellIs" dxfId="284" priority="63" operator="equal">
      <formula>0</formula>
    </cfRule>
  </conditionalFormatting>
  <conditionalFormatting sqref="BB76">
    <cfRule type="cellIs" dxfId="283" priority="62" operator="equal">
      <formula>0</formula>
    </cfRule>
  </conditionalFormatting>
  <conditionalFormatting sqref="BA73:BB78">
    <cfRule type="cellIs" dxfId="282" priority="61" operator="equal">
      <formula>0</formula>
    </cfRule>
  </conditionalFormatting>
  <conditionalFormatting sqref="BG75">
    <cfRule type="cellIs" dxfId="281" priority="60" operator="equal">
      <formula>0</formula>
    </cfRule>
  </conditionalFormatting>
  <conditionalFormatting sqref="BF74">
    <cfRule type="cellIs" dxfId="280" priority="59" operator="equal">
      <formula>0</formula>
    </cfRule>
  </conditionalFormatting>
  <conditionalFormatting sqref="BF76">
    <cfRule type="cellIs" dxfId="279" priority="58" operator="equal">
      <formula>0</formula>
    </cfRule>
  </conditionalFormatting>
  <conditionalFormatting sqref="BG76">
    <cfRule type="cellIs" dxfId="278" priority="57" operator="equal">
      <formula>0</formula>
    </cfRule>
  </conditionalFormatting>
  <conditionalFormatting sqref="BF73:BG78">
    <cfRule type="cellIs" dxfId="277" priority="56" operator="equal">
      <formula>0</formula>
    </cfRule>
  </conditionalFormatting>
  <conditionalFormatting sqref="AB73">
    <cfRule type="cellIs" dxfId="276" priority="55" operator="equal">
      <formula>0</formula>
    </cfRule>
  </conditionalFormatting>
  <conditionalFormatting sqref="AC73">
    <cfRule type="cellIs" dxfId="275" priority="54" operator="equal">
      <formula>0</formula>
    </cfRule>
  </conditionalFormatting>
  <conditionalFormatting sqref="AJ75">
    <cfRule type="cellIs" dxfId="274" priority="53" operator="equal">
      <formula>0</formula>
    </cfRule>
  </conditionalFormatting>
  <conditionalFormatting sqref="AR75">
    <cfRule type="cellIs" dxfId="273" priority="52" operator="equal">
      <formula>0</formula>
    </cfRule>
  </conditionalFormatting>
  <conditionalFormatting sqref="AQ74">
    <cfRule type="cellIs" dxfId="272" priority="51" operator="equal">
      <formula>0</formula>
    </cfRule>
  </conditionalFormatting>
  <conditionalFormatting sqref="AQ74:AR75">
    <cfRule type="cellIs" dxfId="271" priority="50" operator="equal">
      <formula>0</formula>
    </cfRule>
  </conditionalFormatting>
  <conditionalFormatting sqref="AQ73">
    <cfRule type="cellIs" dxfId="270" priority="49" operator="equal">
      <formula>0</formula>
    </cfRule>
  </conditionalFormatting>
  <conditionalFormatting sqref="AR73">
    <cfRule type="cellIs" dxfId="269" priority="48" operator="equal">
      <formula>0</formula>
    </cfRule>
  </conditionalFormatting>
  <conditionalFormatting sqref="C35">
    <cfRule type="cellIs" dxfId="268" priority="47" operator="equal">
      <formula>0</formula>
    </cfRule>
  </conditionalFormatting>
  <conditionalFormatting sqref="H35">
    <cfRule type="cellIs" dxfId="267" priority="46" operator="equal">
      <formula>0</formula>
    </cfRule>
  </conditionalFormatting>
  <conditionalFormatting sqref="M35">
    <cfRule type="cellIs" dxfId="266" priority="45" operator="equal">
      <formula>0</formula>
    </cfRule>
  </conditionalFormatting>
  <conditionalFormatting sqref="R35">
    <cfRule type="cellIs" dxfId="265" priority="44" operator="equal">
      <formula>0</formula>
    </cfRule>
  </conditionalFormatting>
  <conditionalFormatting sqref="AG35">
    <cfRule type="cellIs" dxfId="264" priority="34" operator="equal">
      <formula>0</formula>
    </cfRule>
  </conditionalFormatting>
  <conditionalFormatting sqref="AL35">
    <cfRule type="cellIs" dxfId="263" priority="32" operator="equal">
      <formula>0</formula>
    </cfRule>
  </conditionalFormatting>
  <conditionalFormatting sqref="W35">
    <cfRule type="cellIs" dxfId="262" priority="35" operator="equal">
      <formula>0</formula>
    </cfRule>
  </conditionalFormatting>
  <conditionalFormatting sqref="BA35">
    <cfRule type="cellIs" dxfId="261" priority="27" operator="equal">
      <formula>0</formula>
    </cfRule>
  </conditionalFormatting>
  <conditionalFormatting sqref="AV35">
    <cfRule type="cellIs" dxfId="260" priority="31" operator="equal">
      <formula>0</formula>
    </cfRule>
  </conditionalFormatting>
  <conditionalFormatting sqref="BF35">
    <cfRule type="cellIs" dxfId="259" priority="30" operator="equal">
      <formula>0</formula>
    </cfRule>
  </conditionalFormatting>
  <conditionalFormatting sqref="AB35">
    <cfRule type="cellIs" dxfId="258" priority="29" operator="equal">
      <formula>0</formula>
    </cfRule>
  </conditionalFormatting>
  <conditionalFormatting sqref="AQ35">
    <cfRule type="cellIs" dxfId="257" priority="28" operator="equal">
      <formula>0</formula>
    </cfRule>
  </conditionalFormatting>
  <conditionalFormatting sqref="AC2:AC31">
    <cfRule type="cellIs" dxfId="256" priority="20" operator="equal">
      <formula>0</formula>
    </cfRule>
  </conditionalFormatting>
  <conditionalFormatting sqref="AL41:AM61 AL63:AM71 AM62">
    <cfRule type="cellIs" dxfId="255" priority="1" operator="equal">
      <formula>0</formula>
    </cfRule>
  </conditionalFormatting>
  <conditionalFormatting sqref="X2:X32">
    <cfRule type="cellIs" dxfId="244" priority="25" operator="equal">
      <formula>0</formula>
    </cfRule>
  </conditionalFormatting>
  <conditionalFormatting sqref="S2:S31">
    <cfRule type="cellIs" dxfId="243" priority="24" operator="equal">
      <formula>0</formula>
    </cfRule>
  </conditionalFormatting>
  <conditionalFormatting sqref="N2:N32">
    <cfRule type="cellIs" dxfId="242" priority="23" operator="equal">
      <formula>0</formula>
    </cfRule>
  </conditionalFormatting>
  <conditionalFormatting sqref="I2:I30">
    <cfRule type="cellIs" dxfId="241" priority="22" operator="equal">
      <formula>0</formula>
    </cfRule>
  </conditionalFormatting>
  <conditionalFormatting sqref="D2:D32">
    <cfRule type="cellIs" dxfId="240" priority="21" operator="equal">
      <formula>0</formula>
    </cfRule>
  </conditionalFormatting>
  <conditionalFormatting sqref="AH2:AH32">
    <cfRule type="cellIs" dxfId="238" priority="19" operator="equal">
      <formula>0</formula>
    </cfRule>
  </conditionalFormatting>
  <conditionalFormatting sqref="AM2:AM32">
    <cfRule type="cellIs" dxfId="237" priority="18" operator="equal">
      <formula>0</formula>
    </cfRule>
  </conditionalFormatting>
  <conditionalFormatting sqref="AR2:AR31">
    <cfRule type="cellIs" dxfId="236" priority="17" operator="equal">
      <formula>0</formula>
    </cfRule>
  </conditionalFormatting>
  <conditionalFormatting sqref="AW2:AW32">
    <cfRule type="cellIs" dxfId="235" priority="16" operator="equal">
      <formula>0</formula>
    </cfRule>
  </conditionalFormatting>
  <conditionalFormatting sqref="BB2:BB31">
    <cfRule type="cellIs" dxfId="234" priority="15" operator="equal">
      <formula>0</formula>
    </cfRule>
  </conditionalFormatting>
  <conditionalFormatting sqref="BG2:BG32">
    <cfRule type="cellIs" dxfId="233" priority="14" operator="equal">
      <formula>0</formula>
    </cfRule>
  </conditionalFormatting>
  <conditionalFormatting sqref="BF2:BF32">
    <cfRule type="cellIs" dxfId="232" priority="13" operator="equal">
      <formula>0</formula>
    </cfRule>
  </conditionalFormatting>
  <conditionalFormatting sqref="BA2:BA31">
    <cfRule type="cellIs" dxfId="231" priority="12" operator="equal">
      <formula>0</formula>
    </cfRule>
  </conditionalFormatting>
  <conditionalFormatting sqref="AV2:AV32">
    <cfRule type="cellIs" dxfId="230" priority="11" operator="equal">
      <formula>0</formula>
    </cfRule>
  </conditionalFormatting>
  <conditionalFormatting sqref="AQ2:AQ31">
    <cfRule type="cellIs" dxfId="229" priority="10" operator="equal">
      <formula>0</formula>
    </cfRule>
  </conditionalFormatting>
  <conditionalFormatting sqref="AL2:AL32">
    <cfRule type="cellIs" dxfId="228" priority="9" operator="equal">
      <formula>0</formula>
    </cfRule>
  </conditionalFormatting>
  <conditionalFormatting sqref="AG2:AG32">
    <cfRule type="cellIs" dxfId="227" priority="8" operator="equal">
      <formula>0</formula>
    </cfRule>
  </conditionalFormatting>
  <conditionalFormatting sqref="AB2:AB31">
    <cfRule type="cellIs" dxfId="226" priority="7" operator="equal">
      <formula>0</formula>
    </cfRule>
  </conditionalFormatting>
  <conditionalFormatting sqref="W2:W32">
    <cfRule type="cellIs" dxfId="225" priority="6" operator="equal">
      <formula>0</formula>
    </cfRule>
  </conditionalFormatting>
  <conditionalFormatting sqref="R2:R31">
    <cfRule type="cellIs" dxfId="224" priority="5" operator="equal">
      <formula>0</formula>
    </cfRule>
  </conditionalFormatting>
  <conditionalFormatting sqref="M2:M32">
    <cfRule type="cellIs" dxfId="223" priority="4" operator="equal">
      <formula>0</formula>
    </cfRule>
  </conditionalFormatting>
  <conditionalFormatting sqref="H2:H30">
    <cfRule type="cellIs" dxfId="222" priority="3" operator="equal">
      <formula>0</formula>
    </cfRule>
  </conditionalFormatting>
  <conditionalFormatting sqref="C2:C32">
    <cfRule type="cellIs" dxfId="221" priority="2" operator="equal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A252"/>
  <sheetViews>
    <sheetView zoomScale="65" zoomScaleNormal="65" workbookViewId="0">
      <pane ySplit="5" topLeftCell="A6" activePane="bottomLeft" state="frozen"/>
      <selection activeCell="H30" sqref="H30"/>
      <selection pane="bottomLeft" activeCell="A76" sqref="A76"/>
    </sheetView>
  </sheetViews>
  <sheetFormatPr defaultColWidth="8.77734375" defaultRowHeight="13.8" x14ac:dyDescent="0.3"/>
  <cols>
    <col min="1" max="1" width="13.109375" style="10" bestFit="1" customWidth="1"/>
    <col min="2" max="2" width="9.109375" style="11" customWidth="1"/>
    <col min="3" max="3" width="9.5546875" style="12" bestFit="1" customWidth="1"/>
    <col min="4" max="4" width="1.77734375" style="13" customWidth="1"/>
    <col min="5" max="5" width="13.109375" style="10" bestFit="1" customWidth="1"/>
    <col min="6" max="6" width="6.6640625" style="11" bestFit="1" customWidth="1"/>
    <col min="7" max="7" width="7.77734375" style="12" bestFit="1" customWidth="1"/>
    <col min="8" max="8" width="1.77734375" style="13" customWidth="1"/>
    <col min="9" max="9" width="13.109375" style="10" bestFit="1" customWidth="1"/>
    <col min="10" max="10" width="7.109375" style="11" bestFit="1" customWidth="1"/>
    <col min="11" max="11" width="8.77734375" style="12" bestFit="1" customWidth="1"/>
    <col min="12" max="12" width="1.77734375" style="13" customWidth="1"/>
    <col min="13" max="13" width="13.109375" style="10" bestFit="1" customWidth="1"/>
    <col min="14" max="14" width="6.6640625" style="11" bestFit="1" customWidth="1"/>
    <col min="15" max="15" width="8.77734375" style="12" bestFit="1" customWidth="1"/>
    <col min="16" max="16" width="1.77734375" style="13" customWidth="1"/>
    <col min="17" max="17" width="13.109375" style="10" bestFit="1" customWidth="1"/>
    <col min="18" max="18" width="6.6640625" style="11" bestFit="1" customWidth="1"/>
    <col min="19" max="19" width="8.77734375" style="12" bestFit="1" customWidth="1"/>
    <col min="20" max="20" width="1.77734375" style="13" customWidth="1"/>
    <col min="21" max="21" width="13.109375" style="10" bestFit="1" customWidth="1"/>
    <col min="22" max="22" width="6.6640625" style="11" bestFit="1" customWidth="1"/>
    <col min="23" max="23" width="8.77734375" style="12" bestFit="1" customWidth="1"/>
    <col min="24" max="24" width="1.77734375" style="13" customWidth="1"/>
    <col min="25" max="25" width="13.109375" style="10" bestFit="1" customWidth="1"/>
    <col min="26" max="26" width="6.6640625" style="11" bestFit="1" customWidth="1"/>
    <col min="27" max="27" width="8.77734375" style="12" bestFit="1" customWidth="1"/>
    <col min="28" max="28" width="1.77734375" style="13" customWidth="1"/>
    <col min="29" max="29" width="13.77734375" style="10" bestFit="1" customWidth="1"/>
    <col min="30" max="30" width="6.6640625" style="11" bestFit="1" customWidth="1"/>
    <col min="31" max="31" width="8.6640625" style="12" bestFit="1" customWidth="1"/>
    <col min="32" max="32" width="1.77734375" style="13" customWidth="1"/>
    <col min="33" max="33" width="13.109375" style="10" bestFit="1" customWidth="1"/>
    <col min="34" max="34" width="6.6640625" style="11" bestFit="1" customWidth="1"/>
    <col min="35" max="35" width="7.77734375" style="12" customWidth="1"/>
    <col min="36" max="36" width="1.77734375" style="13" customWidth="1"/>
    <col min="37" max="37" width="13.109375" style="10" bestFit="1" customWidth="1"/>
    <col min="38" max="38" width="6.6640625" style="11" bestFit="1" customWidth="1"/>
    <col min="39" max="39" width="8.6640625" style="12" bestFit="1" customWidth="1"/>
    <col min="40" max="40" width="1.77734375" style="13" customWidth="1"/>
    <col min="41" max="41" width="13.109375" style="10" bestFit="1" customWidth="1"/>
    <col min="42" max="42" width="6.6640625" style="11" bestFit="1" customWidth="1"/>
    <col min="43" max="43" width="8.6640625" style="12" bestFit="1" customWidth="1"/>
    <col min="44" max="44" width="1.77734375" style="13" customWidth="1"/>
    <col min="45" max="45" width="13.109375" style="10" bestFit="1" customWidth="1"/>
    <col min="46" max="46" width="7.77734375" style="11" bestFit="1" customWidth="1"/>
    <col min="47" max="47" width="8.77734375" style="12" bestFit="1" customWidth="1"/>
    <col min="48" max="48" width="1.77734375" style="13" customWidth="1"/>
    <col min="49" max="16384" width="8.77734375" style="13"/>
  </cols>
  <sheetData>
    <row r="1" spans="1:47" ht="18" x14ac:dyDescent="0.35">
      <c r="A1" s="10" t="s">
        <v>2181</v>
      </c>
      <c r="B1" s="11">
        <v>170</v>
      </c>
      <c r="E1" s="134" t="s">
        <v>2248</v>
      </c>
    </row>
    <row r="2" spans="1:47" x14ac:dyDescent="0.3">
      <c r="A2" s="133">
        <v>2019</v>
      </c>
    </row>
    <row r="3" spans="1:47" x14ac:dyDescent="0.3">
      <c r="A3" s="133" t="s">
        <v>2182</v>
      </c>
    </row>
    <row r="5" spans="1:47" s="4" customFormat="1" ht="14.4" x14ac:dyDescent="0.3">
      <c r="A5" s="1" t="s">
        <v>0</v>
      </c>
      <c r="B5" s="2" t="s">
        <v>1</v>
      </c>
      <c r="C5" s="3" t="s">
        <v>2</v>
      </c>
      <c r="E5" s="1" t="s">
        <v>0</v>
      </c>
      <c r="F5" s="2" t="s">
        <v>1</v>
      </c>
      <c r="G5" s="3" t="s">
        <v>2</v>
      </c>
      <c r="I5" s="1" t="s">
        <v>0</v>
      </c>
      <c r="J5" s="2" t="s">
        <v>1</v>
      </c>
      <c r="K5" s="3" t="s">
        <v>2</v>
      </c>
      <c r="M5" s="1" t="s">
        <v>0</v>
      </c>
      <c r="N5" s="2" t="s">
        <v>1</v>
      </c>
      <c r="O5" s="3" t="s">
        <v>2</v>
      </c>
      <c r="Q5" s="1" t="s">
        <v>0</v>
      </c>
      <c r="R5" s="2" t="s">
        <v>1</v>
      </c>
      <c r="S5" s="3" t="s">
        <v>2</v>
      </c>
      <c r="U5" s="1" t="s">
        <v>0</v>
      </c>
      <c r="V5" s="2" t="s">
        <v>1</v>
      </c>
      <c r="W5" s="3" t="s">
        <v>2</v>
      </c>
      <c r="Y5" s="1" t="s">
        <v>0</v>
      </c>
      <c r="Z5" s="2" t="s">
        <v>1</v>
      </c>
      <c r="AA5" s="3" t="s">
        <v>2</v>
      </c>
      <c r="AC5" s="1" t="s">
        <v>0</v>
      </c>
      <c r="AD5" s="2" t="s">
        <v>1</v>
      </c>
      <c r="AE5" s="3" t="s">
        <v>2</v>
      </c>
      <c r="AG5" s="1" t="s">
        <v>0</v>
      </c>
      <c r="AH5" s="2" t="s">
        <v>1</v>
      </c>
      <c r="AI5" s="3" t="s">
        <v>2</v>
      </c>
      <c r="AK5" s="1" t="s">
        <v>0</v>
      </c>
      <c r="AL5" s="2" t="s">
        <v>1</v>
      </c>
      <c r="AM5" s="3" t="s">
        <v>2</v>
      </c>
      <c r="AO5" s="1" t="s">
        <v>0</v>
      </c>
      <c r="AP5" s="2" t="s">
        <v>1</v>
      </c>
      <c r="AQ5" s="3" t="s">
        <v>2</v>
      </c>
      <c r="AS5" s="1" t="s">
        <v>0</v>
      </c>
      <c r="AT5" s="2" t="s">
        <v>1</v>
      </c>
      <c r="AU5" s="3" t="s">
        <v>2</v>
      </c>
    </row>
    <row r="6" spans="1:47" s="4" customFormat="1" ht="14.4" x14ac:dyDescent="0.3">
      <c r="A6" s="1">
        <v>43831</v>
      </c>
      <c r="B6" s="193" t="s">
        <v>2761</v>
      </c>
      <c r="C6" s="194" t="str">
        <f>IFERROR('Boarding Tallies'!$C2+'Daycare Tallies'!$C2,"")</f>
        <v/>
      </c>
      <c r="D6" s="196"/>
      <c r="E6" s="1">
        <v>43862</v>
      </c>
      <c r="F6" s="193" t="s">
        <v>2764</v>
      </c>
      <c r="G6" s="194" t="str">
        <f>IFERROR('Boarding Tallies'!$G2+'Daycare Tallies'!$H2,"")</f>
        <v/>
      </c>
      <c r="H6" s="196"/>
      <c r="I6" s="1">
        <v>43891</v>
      </c>
      <c r="J6" s="193" t="s">
        <v>2765</v>
      </c>
      <c r="K6" s="194" t="str">
        <f>IFERROR('Boarding Tallies'!$K2+'Daycare Tallies'!$M2,"")</f>
        <v/>
      </c>
      <c r="L6" s="196"/>
      <c r="M6" s="1">
        <v>43922</v>
      </c>
      <c r="N6" s="193" t="s">
        <v>2761</v>
      </c>
      <c r="O6" s="194" t="str">
        <f>IFERROR('Boarding Tallies'!$O2+'Daycare Tallies'!$R2,"")</f>
        <v/>
      </c>
      <c r="Q6" s="1">
        <v>43952</v>
      </c>
      <c r="R6" s="193" t="s">
        <v>2763</v>
      </c>
      <c r="S6" s="194" t="str">
        <f>IFERROR('Boarding Tallies'!$S2+'Daycare Tallies'!$W2,"")</f>
        <v/>
      </c>
      <c r="U6" s="1">
        <v>43983</v>
      </c>
      <c r="V6" s="193" t="s">
        <v>2766</v>
      </c>
      <c r="W6" s="194" t="str">
        <f>IFERROR('Boarding Tallies'!$W2+'Daycare Tallies'!$AB2,"")</f>
        <v/>
      </c>
      <c r="Y6" s="1">
        <v>44013</v>
      </c>
      <c r="Z6" s="193" t="s">
        <v>2761</v>
      </c>
      <c r="AA6" s="194" t="str">
        <f>IFERROR('Boarding Tallies'!$AA2+'Daycare Tallies'!$AG2,"")</f>
        <v/>
      </c>
      <c r="AC6" s="1">
        <v>44044</v>
      </c>
      <c r="AD6" s="193" t="s">
        <v>2764</v>
      </c>
      <c r="AE6" s="194" t="str">
        <f>IFERROR('Boarding Tallies'!$AE2+'Daycare Tallies'!$AL2,"")</f>
        <v/>
      </c>
      <c r="AG6" s="1">
        <v>44075</v>
      </c>
      <c r="AH6" s="193" t="s">
        <v>2767</v>
      </c>
      <c r="AI6" s="194" t="str">
        <f>IFERROR('Boarding Tallies'!$AI2+'Daycare Tallies'!$AQ2,"")</f>
        <v/>
      </c>
      <c r="AK6" s="1">
        <v>44105</v>
      </c>
      <c r="AL6" s="193" t="s">
        <v>2762</v>
      </c>
      <c r="AM6" s="194" t="str">
        <f>IFERROR('Boarding Tallies'!$AM2+'Daycare Tallies'!$AV2,"")</f>
        <v/>
      </c>
      <c r="AO6" s="1">
        <v>44136</v>
      </c>
      <c r="AP6" s="193" t="s">
        <v>2765</v>
      </c>
      <c r="AQ6" s="194" t="str">
        <f>IFERROR('Boarding Tallies'!$AQ2+'Daycare Tallies'!$BA2,"")</f>
        <v/>
      </c>
      <c r="AS6" s="1">
        <v>44166</v>
      </c>
      <c r="AT6" s="193" t="s">
        <v>2767</v>
      </c>
      <c r="AU6" s="194" t="str">
        <f>IFERROR('Boarding Tallies'!$AU2+'Daycare Tallies'!$BF2,"")</f>
        <v/>
      </c>
    </row>
    <row r="7" spans="1:47" s="4" customFormat="1" ht="14.4" x14ac:dyDescent="0.3">
      <c r="A7" s="1">
        <v>43832</v>
      </c>
      <c r="B7" s="193" t="s">
        <v>2762</v>
      </c>
      <c r="C7" s="194" t="str">
        <f>IFERROR('Boarding Tallies'!$C3+'Daycare Tallies'!$C3,"")</f>
        <v/>
      </c>
      <c r="D7" s="196"/>
      <c r="E7" s="1">
        <v>43863</v>
      </c>
      <c r="F7" s="193" t="s">
        <v>2765</v>
      </c>
      <c r="G7" s="194" t="str">
        <f>IFERROR('Boarding Tallies'!$G3+'Daycare Tallies'!$H3,"")</f>
        <v/>
      </c>
      <c r="H7" s="196"/>
      <c r="I7" s="1">
        <v>43892</v>
      </c>
      <c r="J7" s="193" t="s">
        <v>2766</v>
      </c>
      <c r="K7" s="194" t="str">
        <f>IFERROR('Boarding Tallies'!$K3+'Daycare Tallies'!$M3,"")</f>
        <v/>
      </c>
      <c r="L7" s="196"/>
      <c r="M7" s="1">
        <v>43923</v>
      </c>
      <c r="N7" s="193" t="s">
        <v>2762</v>
      </c>
      <c r="O7" s="194" t="str">
        <f>IFERROR('Boarding Tallies'!$O3+'Daycare Tallies'!$R3,"")</f>
        <v/>
      </c>
      <c r="Q7" s="1">
        <v>43953</v>
      </c>
      <c r="R7" s="193" t="s">
        <v>2764</v>
      </c>
      <c r="S7" s="194" t="str">
        <f>IFERROR('Boarding Tallies'!$S3+'Daycare Tallies'!$W3,"")</f>
        <v/>
      </c>
      <c r="U7" s="1">
        <v>43984</v>
      </c>
      <c r="V7" s="193" t="s">
        <v>2767</v>
      </c>
      <c r="W7" s="194" t="str">
        <f>IFERROR('Boarding Tallies'!$W3+'Daycare Tallies'!$AB3,"")</f>
        <v/>
      </c>
      <c r="Y7" s="1">
        <v>44014</v>
      </c>
      <c r="Z7" s="193" t="s">
        <v>2762</v>
      </c>
      <c r="AA7" s="194" t="str">
        <f>IFERROR('Boarding Tallies'!$AA3+'Daycare Tallies'!$AG3,"")</f>
        <v/>
      </c>
      <c r="AC7" s="1">
        <v>44045</v>
      </c>
      <c r="AD7" s="193" t="s">
        <v>2765</v>
      </c>
      <c r="AE7" s="194" t="str">
        <f>IFERROR('Boarding Tallies'!$AE3+'Daycare Tallies'!$AL3,"")</f>
        <v/>
      </c>
      <c r="AG7" s="1">
        <v>44076</v>
      </c>
      <c r="AH7" s="193" t="s">
        <v>2761</v>
      </c>
      <c r="AI7" s="194" t="str">
        <f>IFERROR('Boarding Tallies'!$AI3+'Daycare Tallies'!$AQ3,"")</f>
        <v/>
      </c>
      <c r="AK7" s="1">
        <v>44106</v>
      </c>
      <c r="AL7" s="193" t="s">
        <v>2763</v>
      </c>
      <c r="AM7" s="194" t="str">
        <f>IFERROR('Boarding Tallies'!$AM3+'Daycare Tallies'!$AV3,"")</f>
        <v/>
      </c>
      <c r="AO7" s="1">
        <v>44137</v>
      </c>
      <c r="AP7" s="193" t="s">
        <v>2766</v>
      </c>
      <c r="AQ7" s="194" t="str">
        <f>IFERROR('Boarding Tallies'!$AQ3+'Daycare Tallies'!$BA3,"")</f>
        <v/>
      </c>
      <c r="AS7" s="1">
        <v>44167</v>
      </c>
      <c r="AT7" s="193" t="s">
        <v>2761</v>
      </c>
      <c r="AU7" s="194" t="str">
        <f>IFERROR('Boarding Tallies'!$AU3+'Daycare Tallies'!$BF3,"")</f>
        <v/>
      </c>
    </row>
    <row r="8" spans="1:47" s="4" customFormat="1" ht="14.4" x14ac:dyDescent="0.3">
      <c r="A8" s="1">
        <v>43833</v>
      </c>
      <c r="B8" s="193" t="s">
        <v>2763</v>
      </c>
      <c r="C8" s="194" t="str">
        <f>IFERROR('Boarding Tallies'!$C4+'Daycare Tallies'!$C4,"")</f>
        <v/>
      </c>
      <c r="D8" s="196"/>
      <c r="E8" s="1">
        <v>43864</v>
      </c>
      <c r="F8" s="193" t="s">
        <v>2766</v>
      </c>
      <c r="G8" s="194" t="str">
        <f>IFERROR('Boarding Tallies'!$G4+'Daycare Tallies'!$H4,"")</f>
        <v/>
      </c>
      <c r="H8" s="196"/>
      <c r="I8" s="1">
        <v>43893</v>
      </c>
      <c r="J8" s="193" t="s">
        <v>2767</v>
      </c>
      <c r="K8" s="194" t="str">
        <f>IFERROR('Boarding Tallies'!$K4+'Daycare Tallies'!$M4,"")</f>
        <v/>
      </c>
      <c r="L8" s="196"/>
      <c r="M8" s="1">
        <v>43924</v>
      </c>
      <c r="N8" s="193" t="s">
        <v>2763</v>
      </c>
      <c r="O8" s="194" t="str">
        <f>IFERROR('Boarding Tallies'!$O4+'Daycare Tallies'!$R4,"")</f>
        <v/>
      </c>
      <c r="Q8" s="1">
        <v>43954</v>
      </c>
      <c r="R8" s="193" t="s">
        <v>2765</v>
      </c>
      <c r="S8" s="194" t="str">
        <f>IFERROR('Boarding Tallies'!$S4+'Daycare Tallies'!$W4,"")</f>
        <v/>
      </c>
      <c r="U8" s="1">
        <v>43985</v>
      </c>
      <c r="V8" s="193" t="s">
        <v>2761</v>
      </c>
      <c r="W8" s="194" t="str">
        <f>IFERROR('Boarding Tallies'!$W4+'Daycare Tallies'!$AB4,"")</f>
        <v/>
      </c>
      <c r="Y8" s="1">
        <v>44015</v>
      </c>
      <c r="Z8" s="193" t="s">
        <v>2763</v>
      </c>
      <c r="AA8" s="194" t="str">
        <f>IFERROR('Boarding Tallies'!$AA4+'Daycare Tallies'!$AG4,"")</f>
        <v/>
      </c>
      <c r="AC8" s="1">
        <v>44046</v>
      </c>
      <c r="AD8" s="193" t="s">
        <v>2766</v>
      </c>
      <c r="AE8" s="194" t="str">
        <f>IFERROR('Boarding Tallies'!$AE4+'Daycare Tallies'!$AL4,"")</f>
        <v/>
      </c>
      <c r="AG8" s="1">
        <v>44077</v>
      </c>
      <c r="AH8" s="193" t="s">
        <v>2762</v>
      </c>
      <c r="AI8" s="194" t="str">
        <f>IFERROR('Boarding Tallies'!$AI4+'Daycare Tallies'!$AQ4,"")</f>
        <v/>
      </c>
      <c r="AK8" s="1">
        <v>44107</v>
      </c>
      <c r="AL8" s="193" t="s">
        <v>2764</v>
      </c>
      <c r="AM8" s="194" t="str">
        <f>IFERROR('Boarding Tallies'!$AM4+'Daycare Tallies'!$AV4,"")</f>
        <v/>
      </c>
      <c r="AO8" s="1">
        <v>44138</v>
      </c>
      <c r="AP8" s="193" t="s">
        <v>2767</v>
      </c>
      <c r="AQ8" s="194" t="str">
        <f>IFERROR('Boarding Tallies'!$AQ4+'Daycare Tallies'!$BA4,"")</f>
        <v/>
      </c>
      <c r="AS8" s="1">
        <v>44168</v>
      </c>
      <c r="AT8" s="193" t="s">
        <v>2762</v>
      </c>
      <c r="AU8" s="194" t="str">
        <f>IFERROR('Boarding Tallies'!$AU4+'Daycare Tallies'!$BF4,"")</f>
        <v/>
      </c>
    </row>
    <row r="9" spans="1:47" s="4" customFormat="1" ht="14.4" x14ac:dyDescent="0.3">
      <c r="A9" s="1">
        <v>43834</v>
      </c>
      <c r="B9" s="193" t="s">
        <v>2764</v>
      </c>
      <c r="C9" s="194" t="str">
        <f>IFERROR('Boarding Tallies'!$C5+'Daycare Tallies'!$C5,"")</f>
        <v/>
      </c>
      <c r="D9" s="196"/>
      <c r="E9" s="1">
        <v>43865</v>
      </c>
      <c r="F9" s="193" t="s">
        <v>2767</v>
      </c>
      <c r="G9" s="194" t="str">
        <f>IFERROR('Boarding Tallies'!$G5+'Daycare Tallies'!$H5,"")</f>
        <v/>
      </c>
      <c r="H9" s="196"/>
      <c r="I9" s="1">
        <v>43894</v>
      </c>
      <c r="J9" s="193" t="s">
        <v>2761</v>
      </c>
      <c r="K9" s="194" t="str">
        <f>IFERROR('Boarding Tallies'!$K5+'Daycare Tallies'!$M5,"")</f>
        <v/>
      </c>
      <c r="L9" s="196"/>
      <c r="M9" s="1">
        <v>43925</v>
      </c>
      <c r="N9" s="193" t="s">
        <v>2764</v>
      </c>
      <c r="O9" s="194" t="str">
        <f>IFERROR('Boarding Tallies'!$O5+'Daycare Tallies'!$R5,"")</f>
        <v/>
      </c>
      <c r="Q9" s="1">
        <v>43955</v>
      </c>
      <c r="R9" s="193" t="s">
        <v>2766</v>
      </c>
      <c r="S9" s="194" t="str">
        <f>IFERROR('Boarding Tallies'!$S5+'Daycare Tallies'!$W5,"")</f>
        <v/>
      </c>
      <c r="U9" s="1">
        <v>43986</v>
      </c>
      <c r="V9" s="193" t="s">
        <v>2762</v>
      </c>
      <c r="W9" s="194" t="str">
        <f>IFERROR('Boarding Tallies'!$W5+'Daycare Tallies'!$AB5,"")</f>
        <v/>
      </c>
      <c r="Y9" s="1">
        <v>44016</v>
      </c>
      <c r="Z9" s="193" t="s">
        <v>2764</v>
      </c>
      <c r="AA9" s="194" t="str">
        <f>IFERROR('Boarding Tallies'!$AA5+'Daycare Tallies'!$AG5,"")</f>
        <v/>
      </c>
      <c r="AC9" s="1">
        <v>44047</v>
      </c>
      <c r="AD9" s="193" t="s">
        <v>2767</v>
      </c>
      <c r="AE9" s="194" t="str">
        <f>IFERROR('Boarding Tallies'!$AE5+'Daycare Tallies'!$AL5,"")</f>
        <v/>
      </c>
      <c r="AG9" s="1">
        <v>44078</v>
      </c>
      <c r="AH9" s="193" t="s">
        <v>2763</v>
      </c>
      <c r="AI9" s="194" t="str">
        <f>IFERROR('Boarding Tallies'!$AI5+'Daycare Tallies'!$AQ5,"")</f>
        <v/>
      </c>
      <c r="AK9" s="1">
        <v>44108</v>
      </c>
      <c r="AL9" s="193" t="s">
        <v>2765</v>
      </c>
      <c r="AM9" s="194" t="str">
        <f>IFERROR('Boarding Tallies'!$AM5+'Daycare Tallies'!$AV5,"")</f>
        <v/>
      </c>
      <c r="AO9" s="1">
        <v>44139</v>
      </c>
      <c r="AP9" s="193" t="s">
        <v>2761</v>
      </c>
      <c r="AQ9" s="194" t="str">
        <f>IFERROR('Boarding Tallies'!$AQ5+'Daycare Tallies'!$BA5,"")</f>
        <v/>
      </c>
      <c r="AS9" s="1">
        <v>44169</v>
      </c>
      <c r="AT9" s="193" t="s">
        <v>2763</v>
      </c>
      <c r="AU9" s="194" t="str">
        <f>IFERROR('Boarding Tallies'!$AU5+'Daycare Tallies'!$BF5,"")</f>
        <v/>
      </c>
    </row>
    <row r="10" spans="1:47" s="4" customFormat="1" ht="14.4" x14ac:dyDescent="0.3">
      <c r="A10" s="1">
        <v>43835</v>
      </c>
      <c r="B10" s="193" t="s">
        <v>2765</v>
      </c>
      <c r="C10" s="194" t="str">
        <f>IFERROR('Boarding Tallies'!$C6+'Daycare Tallies'!$C6,"")</f>
        <v/>
      </c>
      <c r="D10" s="196"/>
      <c r="E10" s="1">
        <v>43866</v>
      </c>
      <c r="F10" s="193" t="s">
        <v>2761</v>
      </c>
      <c r="G10" s="194" t="str">
        <f>IFERROR('Boarding Tallies'!$G6+'Daycare Tallies'!$H6,"")</f>
        <v/>
      </c>
      <c r="H10" s="196"/>
      <c r="I10" s="1">
        <v>43895</v>
      </c>
      <c r="J10" s="193" t="s">
        <v>2762</v>
      </c>
      <c r="K10" s="194" t="str">
        <f>IFERROR('Boarding Tallies'!$K6+'Daycare Tallies'!$M6,"")</f>
        <v/>
      </c>
      <c r="L10" s="196"/>
      <c r="M10" s="1">
        <v>43926</v>
      </c>
      <c r="N10" s="193" t="s">
        <v>2765</v>
      </c>
      <c r="O10" s="194" t="str">
        <f>IFERROR('Boarding Tallies'!$O6+'Daycare Tallies'!$R6,"")</f>
        <v/>
      </c>
      <c r="Q10" s="1">
        <v>43956</v>
      </c>
      <c r="R10" s="193" t="s">
        <v>2767</v>
      </c>
      <c r="S10" s="194" t="str">
        <f>IFERROR('Boarding Tallies'!$S6+'Daycare Tallies'!$W6,"")</f>
        <v/>
      </c>
      <c r="U10" s="1">
        <v>43987</v>
      </c>
      <c r="V10" s="193" t="s">
        <v>2763</v>
      </c>
      <c r="W10" s="194" t="str">
        <f>IFERROR('Boarding Tallies'!$W6+'Daycare Tallies'!$AB6,"")</f>
        <v/>
      </c>
      <c r="Y10" s="1">
        <v>44017</v>
      </c>
      <c r="Z10" s="193" t="s">
        <v>2765</v>
      </c>
      <c r="AA10" s="194" t="str">
        <f>IFERROR('Boarding Tallies'!$AA6+'Daycare Tallies'!$AG6,"")</f>
        <v/>
      </c>
      <c r="AC10" s="1">
        <v>44048</v>
      </c>
      <c r="AD10" s="193" t="s">
        <v>2761</v>
      </c>
      <c r="AE10" s="194" t="str">
        <f>IFERROR('Boarding Tallies'!$AE6+'Daycare Tallies'!$AL6,"")</f>
        <v/>
      </c>
      <c r="AG10" s="1">
        <v>44079</v>
      </c>
      <c r="AH10" s="193" t="s">
        <v>2764</v>
      </c>
      <c r="AI10" s="194" t="str">
        <f>IFERROR('Boarding Tallies'!$AI6+'Daycare Tallies'!$AQ6,"")</f>
        <v/>
      </c>
      <c r="AK10" s="1">
        <v>44109</v>
      </c>
      <c r="AL10" s="193" t="s">
        <v>2766</v>
      </c>
      <c r="AM10" s="194" t="str">
        <f>IFERROR('Boarding Tallies'!$AM6+'Daycare Tallies'!$AV6,"")</f>
        <v/>
      </c>
      <c r="AO10" s="1">
        <v>44140</v>
      </c>
      <c r="AP10" s="193" t="s">
        <v>2762</v>
      </c>
      <c r="AQ10" s="194" t="str">
        <f>IFERROR('Boarding Tallies'!$AQ6+'Daycare Tallies'!$BA6,"")</f>
        <v/>
      </c>
      <c r="AS10" s="1">
        <v>44170</v>
      </c>
      <c r="AT10" s="193" t="s">
        <v>2764</v>
      </c>
      <c r="AU10" s="194" t="str">
        <f>IFERROR('Boarding Tallies'!$AU6+'Daycare Tallies'!$BF6,"")</f>
        <v/>
      </c>
    </row>
    <row r="11" spans="1:47" s="4" customFormat="1" ht="14.4" x14ac:dyDescent="0.3">
      <c r="A11" s="1">
        <v>43836</v>
      </c>
      <c r="B11" s="193" t="s">
        <v>2766</v>
      </c>
      <c r="C11" s="194" t="str">
        <f>IFERROR('Boarding Tallies'!$C7+'Daycare Tallies'!$C7,"")</f>
        <v/>
      </c>
      <c r="D11" s="196"/>
      <c r="E11" s="1">
        <v>43867</v>
      </c>
      <c r="F11" s="193" t="s">
        <v>2762</v>
      </c>
      <c r="G11" s="194" t="str">
        <f>IFERROR('Boarding Tallies'!$G7+'Daycare Tallies'!$H7,"")</f>
        <v/>
      </c>
      <c r="H11" s="196"/>
      <c r="I11" s="1">
        <v>43896</v>
      </c>
      <c r="J11" s="193" t="s">
        <v>2763</v>
      </c>
      <c r="K11" s="194" t="str">
        <f>IFERROR('Boarding Tallies'!$K7+'Daycare Tallies'!$M7,"")</f>
        <v/>
      </c>
      <c r="L11" s="196"/>
      <c r="M11" s="1">
        <v>43927</v>
      </c>
      <c r="N11" s="193" t="s">
        <v>2766</v>
      </c>
      <c r="O11" s="194" t="str">
        <f>IFERROR('Boarding Tallies'!$O7+'Daycare Tallies'!$R7,"")</f>
        <v/>
      </c>
      <c r="Q11" s="1">
        <v>43957</v>
      </c>
      <c r="R11" s="193" t="s">
        <v>2761</v>
      </c>
      <c r="S11" s="194" t="str">
        <f>IFERROR('Boarding Tallies'!$S7+'Daycare Tallies'!$W7,"")</f>
        <v/>
      </c>
      <c r="U11" s="1">
        <v>43988</v>
      </c>
      <c r="V11" s="193" t="s">
        <v>2764</v>
      </c>
      <c r="W11" s="194" t="str">
        <f>IFERROR('Boarding Tallies'!$W7+'Daycare Tallies'!$AB7,"")</f>
        <v/>
      </c>
      <c r="Y11" s="1">
        <v>44018</v>
      </c>
      <c r="Z11" s="193" t="s">
        <v>2766</v>
      </c>
      <c r="AA11" s="194" t="str">
        <f>IFERROR('Boarding Tallies'!$AA7+'Daycare Tallies'!$AG7,"")</f>
        <v/>
      </c>
      <c r="AC11" s="1">
        <v>44049</v>
      </c>
      <c r="AD11" s="193" t="s">
        <v>2762</v>
      </c>
      <c r="AE11" s="194" t="str">
        <f>IFERROR('Boarding Tallies'!$AE7+'Daycare Tallies'!$AL7,"")</f>
        <v/>
      </c>
      <c r="AG11" s="1">
        <v>44080</v>
      </c>
      <c r="AH11" s="193" t="s">
        <v>2765</v>
      </c>
      <c r="AI11" s="194" t="str">
        <f>IFERROR('Boarding Tallies'!$AI7+'Daycare Tallies'!$AQ7,"")</f>
        <v/>
      </c>
      <c r="AK11" s="1">
        <v>44110</v>
      </c>
      <c r="AL11" s="193" t="s">
        <v>2767</v>
      </c>
      <c r="AM11" s="194" t="str">
        <f>IFERROR('Boarding Tallies'!$AM7+'Daycare Tallies'!$AV7,"")</f>
        <v/>
      </c>
      <c r="AO11" s="1">
        <v>44141</v>
      </c>
      <c r="AP11" s="193" t="s">
        <v>2763</v>
      </c>
      <c r="AQ11" s="194" t="str">
        <f>IFERROR('Boarding Tallies'!$AQ7+'Daycare Tallies'!$BA7,"")</f>
        <v/>
      </c>
      <c r="AS11" s="1">
        <v>44171</v>
      </c>
      <c r="AT11" s="193" t="s">
        <v>2765</v>
      </c>
      <c r="AU11" s="194" t="str">
        <f>IFERROR('Boarding Tallies'!$AU7+'Daycare Tallies'!$BF7,"")</f>
        <v/>
      </c>
    </row>
    <row r="12" spans="1:47" s="4" customFormat="1" ht="14.4" x14ac:dyDescent="0.3">
      <c r="A12" s="1">
        <v>43837</v>
      </c>
      <c r="B12" s="193" t="s">
        <v>2767</v>
      </c>
      <c r="C12" s="194" t="str">
        <f>IFERROR('Boarding Tallies'!$C8+'Daycare Tallies'!$C8,"")</f>
        <v/>
      </c>
      <c r="D12" s="196"/>
      <c r="E12" s="1">
        <v>43868</v>
      </c>
      <c r="F12" s="193" t="s">
        <v>2763</v>
      </c>
      <c r="G12" s="194" t="str">
        <f>IFERROR('Boarding Tallies'!$G8+'Daycare Tallies'!$H8,"")</f>
        <v/>
      </c>
      <c r="H12" s="196"/>
      <c r="I12" s="1">
        <v>43897</v>
      </c>
      <c r="J12" s="193" t="s">
        <v>2764</v>
      </c>
      <c r="K12" s="194" t="str">
        <f>IFERROR('Boarding Tallies'!$K8+'Daycare Tallies'!$M8,"")</f>
        <v/>
      </c>
      <c r="L12" s="196"/>
      <c r="M12" s="1">
        <v>43928</v>
      </c>
      <c r="N12" s="193" t="s">
        <v>2767</v>
      </c>
      <c r="O12" s="194" t="str">
        <f>IFERROR('Boarding Tallies'!$O8+'Daycare Tallies'!$R8,"")</f>
        <v/>
      </c>
      <c r="Q12" s="1">
        <v>43958</v>
      </c>
      <c r="R12" s="193" t="s">
        <v>2762</v>
      </c>
      <c r="S12" s="194" t="str">
        <f>IFERROR('Boarding Tallies'!$S8+'Daycare Tallies'!$W8,"")</f>
        <v/>
      </c>
      <c r="U12" s="1">
        <v>43989</v>
      </c>
      <c r="V12" s="193" t="s">
        <v>2765</v>
      </c>
      <c r="W12" s="194" t="str">
        <f>IFERROR('Boarding Tallies'!$W8+'Daycare Tallies'!$AB8,"")</f>
        <v/>
      </c>
      <c r="Y12" s="1">
        <v>44019</v>
      </c>
      <c r="Z12" s="193" t="s">
        <v>2767</v>
      </c>
      <c r="AA12" s="194" t="str">
        <f>IFERROR('Boarding Tallies'!$AA8+'Daycare Tallies'!$AG8,"")</f>
        <v/>
      </c>
      <c r="AC12" s="1">
        <v>44050</v>
      </c>
      <c r="AD12" s="193" t="s">
        <v>2763</v>
      </c>
      <c r="AE12" s="194" t="str">
        <f>IFERROR('Boarding Tallies'!$AE8+'Daycare Tallies'!$AL8,"")</f>
        <v/>
      </c>
      <c r="AG12" s="1">
        <v>44081</v>
      </c>
      <c r="AH12" s="193" t="s">
        <v>2766</v>
      </c>
      <c r="AI12" s="194" t="str">
        <f>IFERROR('Boarding Tallies'!$AI8+'Daycare Tallies'!$AQ8,"")</f>
        <v/>
      </c>
      <c r="AK12" s="1">
        <v>44111</v>
      </c>
      <c r="AL12" s="193" t="s">
        <v>2761</v>
      </c>
      <c r="AM12" s="194" t="str">
        <f>IFERROR('Boarding Tallies'!$AM8+'Daycare Tallies'!$AV8,"")</f>
        <v/>
      </c>
      <c r="AO12" s="1">
        <v>44142</v>
      </c>
      <c r="AP12" s="193" t="s">
        <v>2764</v>
      </c>
      <c r="AQ12" s="194" t="str">
        <f>IFERROR('Boarding Tallies'!$AQ8+'Daycare Tallies'!$BA8,"")</f>
        <v/>
      </c>
      <c r="AS12" s="1">
        <v>44172</v>
      </c>
      <c r="AT12" s="193" t="s">
        <v>2766</v>
      </c>
      <c r="AU12" s="194" t="str">
        <f>IFERROR('Boarding Tallies'!$AU8+'Daycare Tallies'!$BF8,"")</f>
        <v/>
      </c>
    </row>
    <row r="13" spans="1:47" s="4" customFormat="1" ht="14.4" x14ac:dyDescent="0.3">
      <c r="A13" s="1">
        <v>43838</v>
      </c>
      <c r="B13" s="193" t="s">
        <v>2761</v>
      </c>
      <c r="C13" s="194" t="str">
        <f>IFERROR('Boarding Tallies'!$C9+'Daycare Tallies'!$C9,"")</f>
        <v/>
      </c>
      <c r="D13" s="196"/>
      <c r="E13" s="1">
        <v>43869</v>
      </c>
      <c r="F13" s="193" t="s">
        <v>2764</v>
      </c>
      <c r="G13" s="194" t="str">
        <f>IFERROR('Boarding Tallies'!$G9+'Daycare Tallies'!$H9,"")</f>
        <v/>
      </c>
      <c r="H13" s="196"/>
      <c r="I13" s="1">
        <v>43898</v>
      </c>
      <c r="J13" s="193" t="s">
        <v>2765</v>
      </c>
      <c r="K13" s="194" t="str">
        <f>IFERROR('Boarding Tallies'!$K9+'Daycare Tallies'!$M9,"")</f>
        <v/>
      </c>
      <c r="L13" s="196"/>
      <c r="M13" s="1">
        <v>43929</v>
      </c>
      <c r="N13" s="193" t="s">
        <v>2761</v>
      </c>
      <c r="O13" s="194" t="str">
        <f>IFERROR('Boarding Tallies'!$O9+'Daycare Tallies'!$R9,"")</f>
        <v/>
      </c>
      <c r="Q13" s="1">
        <v>43959</v>
      </c>
      <c r="R13" s="193" t="s">
        <v>2763</v>
      </c>
      <c r="S13" s="194" t="str">
        <f>IFERROR('Boarding Tallies'!$S9+'Daycare Tallies'!$W9,"")</f>
        <v/>
      </c>
      <c r="U13" s="1">
        <v>43990</v>
      </c>
      <c r="V13" s="193" t="s">
        <v>2766</v>
      </c>
      <c r="W13" s="194" t="str">
        <f>IFERROR('Boarding Tallies'!$W9+'Daycare Tallies'!$AB9,"")</f>
        <v/>
      </c>
      <c r="Y13" s="1">
        <v>44020</v>
      </c>
      <c r="Z13" s="193" t="s">
        <v>2761</v>
      </c>
      <c r="AA13" s="194" t="str">
        <f>IFERROR('Boarding Tallies'!$AA9+'Daycare Tallies'!$AG9,"")</f>
        <v/>
      </c>
      <c r="AC13" s="1">
        <v>44051</v>
      </c>
      <c r="AD13" s="193" t="s">
        <v>2764</v>
      </c>
      <c r="AE13" s="194" t="str">
        <f>IFERROR('Boarding Tallies'!$AE9+'Daycare Tallies'!$AL9,"")</f>
        <v/>
      </c>
      <c r="AG13" s="1">
        <v>44082</v>
      </c>
      <c r="AH13" s="193" t="s">
        <v>2767</v>
      </c>
      <c r="AI13" s="194" t="str">
        <f>IFERROR('Boarding Tallies'!$AI9+'Daycare Tallies'!$AQ9,"")</f>
        <v/>
      </c>
      <c r="AK13" s="1">
        <v>44112</v>
      </c>
      <c r="AL13" s="193" t="s">
        <v>2762</v>
      </c>
      <c r="AM13" s="194" t="str">
        <f>IFERROR('Boarding Tallies'!$AM9+'Daycare Tallies'!$AV9,"")</f>
        <v/>
      </c>
      <c r="AO13" s="1">
        <v>44143</v>
      </c>
      <c r="AP13" s="193" t="s">
        <v>2765</v>
      </c>
      <c r="AQ13" s="194" t="str">
        <f>IFERROR('Boarding Tallies'!$AQ9+'Daycare Tallies'!$BA9,"")</f>
        <v/>
      </c>
      <c r="AS13" s="1">
        <v>44173</v>
      </c>
      <c r="AT13" s="193" t="s">
        <v>2767</v>
      </c>
      <c r="AU13" s="194" t="str">
        <f>IFERROR('Boarding Tallies'!$AU9+'Daycare Tallies'!$BF9,"")</f>
        <v/>
      </c>
    </row>
    <row r="14" spans="1:47" s="4" customFormat="1" ht="14.4" x14ac:dyDescent="0.3">
      <c r="A14" s="1">
        <v>43839</v>
      </c>
      <c r="B14" s="193" t="s">
        <v>2762</v>
      </c>
      <c r="C14" s="194" t="str">
        <f>IFERROR('Boarding Tallies'!$C10+'Daycare Tallies'!$C10,"")</f>
        <v/>
      </c>
      <c r="D14" s="196"/>
      <c r="E14" s="1">
        <v>43870</v>
      </c>
      <c r="F14" s="193" t="s">
        <v>2765</v>
      </c>
      <c r="G14" s="194" t="str">
        <f>IFERROR('Boarding Tallies'!$G10+'Daycare Tallies'!$H10,"")</f>
        <v/>
      </c>
      <c r="H14" s="196"/>
      <c r="I14" s="1">
        <v>43899</v>
      </c>
      <c r="J14" s="193" t="s">
        <v>2766</v>
      </c>
      <c r="K14" s="194" t="str">
        <f>IFERROR('Boarding Tallies'!$K10+'Daycare Tallies'!$M10,"")</f>
        <v/>
      </c>
      <c r="L14" s="196"/>
      <c r="M14" s="1">
        <v>43930</v>
      </c>
      <c r="N14" s="193" t="s">
        <v>2762</v>
      </c>
      <c r="O14" s="194" t="str">
        <f>IFERROR('Boarding Tallies'!$O10+'Daycare Tallies'!$R10,"")</f>
        <v/>
      </c>
      <c r="Q14" s="1">
        <v>43960</v>
      </c>
      <c r="R14" s="193" t="s">
        <v>2764</v>
      </c>
      <c r="S14" s="194" t="str">
        <f>IFERROR('Boarding Tallies'!$S10+'Daycare Tallies'!$W10,"")</f>
        <v/>
      </c>
      <c r="U14" s="1">
        <v>43991</v>
      </c>
      <c r="V14" s="193" t="s">
        <v>2767</v>
      </c>
      <c r="W14" s="194" t="str">
        <f>IFERROR('Boarding Tallies'!$W10+'Daycare Tallies'!$AB10,"")</f>
        <v/>
      </c>
      <c r="Y14" s="1">
        <v>44021</v>
      </c>
      <c r="Z14" s="193" t="s">
        <v>2762</v>
      </c>
      <c r="AA14" s="194" t="str">
        <f>IFERROR('Boarding Tallies'!$AA10+'Daycare Tallies'!$AG10,"")</f>
        <v/>
      </c>
      <c r="AC14" s="1">
        <v>44052</v>
      </c>
      <c r="AD14" s="193" t="s">
        <v>2765</v>
      </c>
      <c r="AE14" s="194" t="str">
        <f>IFERROR('Boarding Tallies'!$AE10+'Daycare Tallies'!$AL10,"")</f>
        <v/>
      </c>
      <c r="AG14" s="1">
        <v>44083</v>
      </c>
      <c r="AH14" s="193" t="s">
        <v>2761</v>
      </c>
      <c r="AI14" s="194" t="str">
        <f>IFERROR('Boarding Tallies'!$AI10+'Daycare Tallies'!$AQ10,"")</f>
        <v/>
      </c>
      <c r="AK14" s="1">
        <v>44113</v>
      </c>
      <c r="AL14" s="193" t="s">
        <v>2763</v>
      </c>
      <c r="AM14" s="194" t="str">
        <f>IFERROR('Boarding Tallies'!$AM10+'Daycare Tallies'!$AV10,"")</f>
        <v/>
      </c>
      <c r="AO14" s="1">
        <v>44144</v>
      </c>
      <c r="AP14" s="193" t="s">
        <v>2766</v>
      </c>
      <c r="AQ14" s="194" t="str">
        <f>IFERROR('Boarding Tallies'!$AQ10+'Daycare Tallies'!$BA10,"")</f>
        <v/>
      </c>
      <c r="AS14" s="1">
        <v>44174</v>
      </c>
      <c r="AT14" s="193" t="s">
        <v>2761</v>
      </c>
      <c r="AU14" s="194" t="str">
        <f>IFERROR('Boarding Tallies'!$AU10+'Daycare Tallies'!$BF10,"")</f>
        <v/>
      </c>
    </row>
    <row r="15" spans="1:47" s="4" customFormat="1" ht="14.4" x14ac:dyDescent="0.3">
      <c r="A15" s="1">
        <v>43840</v>
      </c>
      <c r="B15" s="193" t="s">
        <v>2763</v>
      </c>
      <c r="C15" s="194" t="str">
        <f>IFERROR('Boarding Tallies'!$C11+'Daycare Tallies'!$C11,"")</f>
        <v/>
      </c>
      <c r="D15" s="196"/>
      <c r="E15" s="1">
        <v>43871</v>
      </c>
      <c r="F15" s="193" t="s">
        <v>2766</v>
      </c>
      <c r="G15" s="194" t="str">
        <f>IFERROR('Boarding Tallies'!$G11+'Daycare Tallies'!$H11,"")</f>
        <v/>
      </c>
      <c r="H15" s="196"/>
      <c r="I15" s="1">
        <v>43900</v>
      </c>
      <c r="J15" s="193" t="s">
        <v>2767</v>
      </c>
      <c r="K15" s="194" t="str">
        <f>IFERROR('Boarding Tallies'!$K11+'Daycare Tallies'!$M11,"")</f>
        <v/>
      </c>
      <c r="L15" s="196"/>
      <c r="M15" s="1">
        <v>43931</v>
      </c>
      <c r="N15" s="193" t="s">
        <v>2763</v>
      </c>
      <c r="O15" s="194" t="str">
        <f>IFERROR('Boarding Tallies'!$O11+'Daycare Tallies'!$R11,"")</f>
        <v/>
      </c>
      <c r="Q15" s="1">
        <v>43961</v>
      </c>
      <c r="R15" s="193" t="s">
        <v>2765</v>
      </c>
      <c r="S15" s="194" t="str">
        <f>IFERROR('Boarding Tallies'!$S11+'Daycare Tallies'!$W11,"")</f>
        <v/>
      </c>
      <c r="U15" s="1">
        <v>43992</v>
      </c>
      <c r="V15" s="193" t="s">
        <v>2761</v>
      </c>
      <c r="W15" s="194" t="str">
        <f>IFERROR('Boarding Tallies'!$W11+'Daycare Tallies'!$AB11,"")</f>
        <v/>
      </c>
      <c r="Y15" s="1">
        <v>44022</v>
      </c>
      <c r="Z15" s="193" t="s">
        <v>2763</v>
      </c>
      <c r="AA15" s="194" t="str">
        <f>IFERROR('Boarding Tallies'!$AA11+'Daycare Tallies'!$AG11,"")</f>
        <v/>
      </c>
      <c r="AC15" s="1">
        <v>44053</v>
      </c>
      <c r="AD15" s="193" t="s">
        <v>2766</v>
      </c>
      <c r="AE15" s="194" t="str">
        <f>IFERROR('Boarding Tallies'!$AE11+'Daycare Tallies'!$AL11,"")</f>
        <v/>
      </c>
      <c r="AG15" s="1">
        <v>44084</v>
      </c>
      <c r="AH15" s="193" t="s">
        <v>2762</v>
      </c>
      <c r="AI15" s="194" t="str">
        <f>IFERROR('Boarding Tallies'!$AI11+'Daycare Tallies'!$AQ11,"")</f>
        <v/>
      </c>
      <c r="AK15" s="1">
        <v>44114</v>
      </c>
      <c r="AL15" s="193" t="s">
        <v>2764</v>
      </c>
      <c r="AM15" s="194" t="str">
        <f>IFERROR('Boarding Tallies'!$AM11+'Daycare Tallies'!$AV11,"")</f>
        <v/>
      </c>
      <c r="AO15" s="1">
        <v>44145</v>
      </c>
      <c r="AP15" s="193" t="s">
        <v>2767</v>
      </c>
      <c r="AQ15" s="194" t="str">
        <f>IFERROR('Boarding Tallies'!$AQ11+'Daycare Tallies'!$BA11,"")</f>
        <v/>
      </c>
      <c r="AS15" s="1">
        <v>44175</v>
      </c>
      <c r="AT15" s="193" t="s">
        <v>2762</v>
      </c>
      <c r="AU15" s="194" t="str">
        <f>IFERROR('Boarding Tallies'!$AU11+'Daycare Tallies'!$BF11,"")</f>
        <v/>
      </c>
    </row>
    <row r="16" spans="1:47" s="4" customFormat="1" ht="14.4" x14ac:dyDescent="0.3">
      <c r="A16" s="1">
        <v>43841</v>
      </c>
      <c r="B16" s="193" t="s">
        <v>2764</v>
      </c>
      <c r="C16" s="194" t="str">
        <f>IFERROR('Boarding Tallies'!$C12+'Daycare Tallies'!$C12,"")</f>
        <v/>
      </c>
      <c r="D16" s="196"/>
      <c r="E16" s="1">
        <v>43872</v>
      </c>
      <c r="F16" s="193" t="s">
        <v>2767</v>
      </c>
      <c r="G16" s="194" t="str">
        <f>IFERROR('Boarding Tallies'!$G12+'Daycare Tallies'!$H12,"")</f>
        <v/>
      </c>
      <c r="H16" s="196"/>
      <c r="I16" s="1">
        <v>43901</v>
      </c>
      <c r="J16" s="193" t="s">
        <v>2761</v>
      </c>
      <c r="K16" s="194" t="str">
        <f>IFERROR('Boarding Tallies'!$K12+'Daycare Tallies'!$M12,"")</f>
        <v/>
      </c>
      <c r="L16" s="196"/>
      <c r="M16" s="1">
        <v>43932</v>
      </c>
      <c r="N16" s="193" t="s">
        <v>2764</v>
      </c>
      <c r="O16" s="194" t="str">
        <f>IFERROR('Boarding Tallies'!$O12+'Daycare Tallies'!$R12,"")</f>
        <v/>
      </c>
      <c r="Q16" s="1">
        <v>43962</v>
      </c>
      <c r="R16" s="193" t="s">
        <v>2766</v>
      </c>
      <c r="S16" s="194" t="str">
        <f>IFERROR('Boarding Tallies'!$S12+'Daycare Tallies'!$W12,"")</f>
        <v/>
      </c>
      <c r="U16" s="1">
        <v>43993</v>
      </c>
      <c r="V16" s="193" t="s">
        <v>2762</v>
      </c>
      <c r="W16" s="194" t="str">
        <f>IFERROR('Boarding Tallies'!$W12+'Daycare Tallies'!$AB12,"")</f>
        <v/>
      </c>
      <c r="Y16" s="1">
        <v>44023</v>
      </c>
      <c r="Z16" s="193" t="s">
        <v>2764</v>
      </c>
      <c r="AA16" s="194" t="str">
        <f>IFERROR('Boarding Tallies'!$AA12+'Daycare Tallies'!$AG12,"")</f>
        <v/>
      </c>
      <c r="AC16" s="1">
        <v>44054</v>
      </c>
      <c r="AD16" s="193" t="s">
        <v>2767</v>
      </c>
      <c r="AE16" s="194" t="str">
        <f>IFERROR('Boarding Tallies'!$AE12+'Daycare Tallies'!$AL12,"")</f>
        <v/>
      </c>
      <c r="AG16" s="1">
        <v>44085</v>
      </c>
      <c r="AH16" s="193" t="s">
        <v>2763</v>
      </c>
      <c r="AI16" s="194" t="str">
        <f>IFERROR('Boarding Tallies'!$AI12+'Daycare Tallies'!$AQ12,"")</f>
        <v/>
      </c>
      <c r="AK16" s="1">
        <v>44115</v>
      </c>
      <c r="AL16" s="193" t="s">
        <v>2765</v>
      </c>
      <c r="AM16" s="194" t="str">
        <f>IFERROR('Boarding Tallies'!$AM12+'Daycare Tallies'!$AV12,"")</f>
        <v/>
      </c>
      <c r="AO16" s="1">
        <v>44146</v>
      </c>
      <c r="AP16" s="193" t="s">
        <v>2761</v>
      </c>
      <c r="AQ16" s="194" t="str">
        <f>IFERROR('Boarding Tallies'!$AQ12+'Daycare Tallies'!$BA12,"")</f>
        <v/>
      </c>
      <c r="AS16" s="1">
        <v>44176</v>
      </c>
      <c r="AT16" s="193" t="s">
        <v>2763</v>
      </c>
      <c r="AU16" s="194" t="str">
        <f>IFERROR('Boarding Tallies'!$AU12+'Daycare Tallies'!$BF12,"")</f>
        <v/>
      </c>
    </row>
    <row r="17" spans="1:47" s="4" customFormat="1" ht="14.4" x14ac:dyDescent="0.3">
      <c r="A17" s="1">
        <v>43842</v>
      </c>
      <c r="B17" s="193" t="s">
        <v>2765</v>
      </c>
      <c r="C17" s="194" t="str">
        <f>IFERROR('Boarding Tallies'!$C13+'Daycare Tallies'!$C13,"")</f>
        <v/>
      </c>
      <c r="D17" s="196"/>
      <c r="E17" s="1">
        <v>43873</v>
      </c>
      <c r="F17" s="193" t="s">
        <v>2761</v>
      </c>
      <c r="G17" s="194" t="str">
        <f>IFERROR('Boarding Tallies'!$G13+'Daycare Tallies'!$H13,"")</f>
        <v/>
      </c>
      <c r="H17" s="196"/>
      <c r="I17" s="1">
        <v>43902</v>
      </c>
      <c r="J17" s="193" t="s">
        <v>2762</v>
      </c>
      <c r="K17" s="194" t="str">
        <f>IFERROR('Boarding Tallies'!$K13+'Daycare Tallies'!$M13,"")</f>
        <v/>
      </c>
      <c r="L17" s="196"/>
      <c r="M17" s="1">
        <v>43933</v>
      </c>
      <c r="N17" s="193" t="s">
        <v>2765</v>
      </c>
      <c r="O17" s="194" t="str">
        <f>IFERROR('Boarding Tallies'!$O13+'Daycare Tallies'!$R13,"")</f>
        <v/>
      </c>
      <c r="Q17" s="1">
        <v>43963</v>
      </c>
      <c r="R17" s="193" t="s">
        <v>2767</v>
      </c>
      <c r="S17" s="194" t="str">
        <f>IFERROR('Boarding Tallies'!$S13+'Daycare Tallies'!$W13,"")</f>
        <v/>
      </c>
      <c r="U17" s="1">
        <v>43994</v>
      </c>
      <c r="V17" s="193" t="s">
        <v>2763</v>
      </c>
      <c r="W17" s="194" t="str">
        <f>IFERROR('Boarding Tallies'!$W13+'Daycare Tallies'!$AB13,"")</f>
        <v/>
      </c>
      <c r="Y17" s="1">
        <v>44024</v>
      </c>
      <c r="Z17" s="193" t="s">
        <v>2765</v>
      </c>
      <c r="AA17" s="194" t="str">
        <f>IFERROR('Boarding Tallies'!$AA13+'Daycare Tallies'!$AG13,"")</f>
        <v/>
      </c>
      <c r="AC17" s="1">
        <v>44055</v>
      </c>
      <c r="AD17" s="193" t="s">
        <v>2761</v>
      </c>
      <c r="AE17" s="194" t="str">
        <f>IFERROR('Boarding Tallies'!$AE13+'Daycare Tallies'!$AL13,"")</f>
        <v/>
      </c>
      <c r="AG17" s="1">
        <v>44086</v>
      </c>
      <c r="AH17" s="193" t="s">
        <v>2764</v>
      </c>
      <c r="AI17" s="194" t="str">
        <f>IFERROR('Boarding Tallies'!$AI13+'Daycare Tallies'!$AQ13,"")</f>
        <v/>
      </c>
      <c r="AK17" s="1">
        <v>44116</v>
      </c>
      <c r="AL17" s="193" t="s">
        <v>2766</v>
      </c>
      <c r="AM17" s="194" t="str">
        <f>IFERROR('Boarding Tallies'!$AM13+'Daycare Tallies'!$AV13,"")</f>
        <v/>
      </c>
      <c r="AO17" s="1">
        <v>44147</v>
      </c>
      <c r="AP17" s="193" t="s">
        <v>2762</v>
      </c>
      <c r="AQ17" s="194" t="str">
        <f>IFERROR('Boarding Tallies'!$AQ13+'Daycare Tallies'!$BA13,"")</f>
        <v/>
      </c>
      <c r="AS17" s="1">
        <v>44177</v>
      </c>
      <c r="AT17" s="193" t="s">
        <v>2764</v>
      </c>
      <c r="AU17" s="194" t="str">
        <f>IFERROR('Boarding Tallies'!$AU13+'Daycare Tallies'!$BF13,"")</f>
        <v/>
      </c>
    </row>
    <row r="18" spans="1:47" s="4" customFormat="1" ht="14.4" x14ac:dyDescent="0.3">
      <c r="A18" s="1">
        <v>43843</v>
      </c>
      <c r="B18" s="193" t="s">
        <v>2766</v>
      </c>
      <c r="C18" s="194" t="str">
        <f>IFERROR('Boarding Tallies'!$C14+'Daycare Tallies'!$C14,"")</f>
        <v/>
      </c>
      <c r="D18" s="196"/>
      <c r="E18" s="1">
        <v>43874</v>
      </c>
      <c r="F18" s="193" t="s">
        <v>2762</v>
      </c>
      <c r="G18" s="194" t="str">
        <f>IFERROR('Boarding Tallies'!$G14+'Daycare Tallies'!$H14,"")</f>
        <v/>
      </c>
      <c r="H18" s="196"/>
      <c r="I18" s="1">
        <v>43903</v>
      </c>
      <c r="J18" s="193" t="s">
        <v>2763</v>
      </c>
      <c r="K18" s="194" t="str">
        <f>IFERROR('Boarding Tallies'!$K14+'Daycare Tallies'!$M14,"")</f>
        <v/>
      </c>
      <c r="L18" s="196"/>
      <c r="M18" s="1">
        <v>43934</v>
      </c>
      <c r="N18" s="193" t="s">
        <v>2766</v>
      </c>
      <c r="O18" s="194" t="str">
        <f>IFERROR('Boarding Tallies'!$O14+'Daycare Tallies'!$R14,"")</f>
        <v/>
      </c>
      <c r="Q18" s="1">
        <v>43964</v>
      </c>
      <c r="R18" s="193" t="s">
        <v>2761</v>
      </c>
      <c r="S18" s="194" t="str">
        <f>IFERROR('Boarding Tallies'!$S14+'Daycare Tallies'!$W14,"")</f>
        <v/>
      </c>
      <c r="U18" s="1">
        <v>43995</v>
      </c>
      <c r="V18" s="193" t="s">
        <v>2764</v>
      </c>
      <c r="W18" s="194" t="str">
        <f>IFERROR('Boarding Tallies'!$W14+'Daycare Tallies'!$AB14,"")</f>
        <v/>
      </c>
      <c r="Y18" s="1">
        <v>44025</v>
      </c>
      <c r="Z18" s="193" t="s">
        <v>2766</v>
      </c>
      <c r="AA18" s="194" t="str">
        <f>IFERROR('Boarding Tallies'!$AA14+'Daycare Tallies'!$AG14,"")</f>
        <v/>
      </c>
      <c r="AC18" s="1">
        <v>44056</v>
      </c>
      <c r="AD18" s="193" t="s">
        <v>2762</v>
      </c>
      <c r="AE18" s="194" t="str">
        <f>IFERROR('Boarding Tallies'!$AE14+'Daycare Tallies'!$AL14,"")</f>
        <v/>
      </c>
      <c r="AG18" s="1">
        <v>44087</v>
      </c>
      <c r="AH18" s="193" t="s">
        <v>2765</v>
      </c>
      <c r="AI18" s="194" t="str">
        <f>IFERROR('Boarding Tallies'!$AI14+'Daycare Tallies'!$AQ14,"")</f>
        <v/>
      </c>
      <c r="AK18" s="1">
        <v>44117</v>
      </c>
      <c r="AL18" s="193" t="s">
        <v>2767</v>
      </c>
      <c r="AM18" s="194" t="str">
        <f>IFERROR('Boarding Tallies'!$AM14+'Daycare Tallies'!$AV14,"")</f>
        <v/>
      </c>
      <c r="AO18" s="1">
        <v>44148</v>
      </c>
      <c r="AP18" s="193" t="s">
        <v>2763</v>
      </c>
      <c r="AQ18" s="194" t="str">
        <f>IFERROR('Boarding Tallies'!$AQ14+'Daycare Tallies'!$BA14,"")</f>
        <v/>
      </c>
      <c r="AS18" s="1">
        <v>44178</v>
      </c>
      <c r="AT18" s="193" t="s">
        <v>2765</v>
      </c>
      <c r="AU18" s="194" t="str">
        <f>IFERROR('Boarding Tallies'!$AU14+'Daycare Tallies'!$BF14,"")</f>
        <v/>
      </c>
    </row>
    <row r="19" spans="1:47" s="4" customFormat="1" ht="14.4" x14ac:dyDescent="0.3">
      <c r="A19" s="1">
        <v>43844</v>
      </c>
      <c r="B19" s="193" t="s">
        <v>2767</v>
      </c>
      <c r="C19" s="194" t="str">
        <f>IFERROR('Boarding Tallies'!$C15+'Daycare Tallies'!$C15,"")</f>
        <v/>
      </c>
      <c r="D19" s="196"/>
      <c r="E19" s="1">
        <v>43875</v>
      </c>
      <c r="F19" s="193" t="s">
        <v>2763</v>
      </c>
      <c r="G19" s="194" t="str">
        <f>IFERROR('Boarding Tallies'!$G15+'Daycare Tallies'!$H15,"")</f>
        <v/>
      </c>
      <c r="H19" s="196"/>
      <c r="I19" s="1">
        <v>43904</v>
      </c>
      <c r="J19" s="193" t="s">
        <v>2764</v>
      </c>
      <c r="K19" s="194" t="str">
        <f>IFERROR('Boarding Tallies'!$K15+'Daycare Tallies'!$M15,"")</f>
        <v/>
      </c>
      <c r="L19" s="196"/>
      <c r="M19" s="1">
        <v>43935</v>
      </c>
      <c r="N19" s="193" t="s">
        <v>2767</v>
      </c>
      <c r="O19" s="194" t="str">
        <f>IFERROR('Boarding Tallies'!$O15+'Daycare Tallies'!$R15,"")</f>
        <v/>
      </c>
      <c r="Q19" s="1">
        <v>43965</v>
      </c>
      <c r="R19" s="193" t="s">
        <v>2762</v>
      </c>
      <c r="S19" s="194" t="str">
        <f>IFERROR('Boarding Tallies'!$S15+'Daycare Tallies'!$W15,"")</f>
        <v/>
      </c>
      <c r="U19" s="1">
        <v>43996</v>
      </c>
      <c r="V19" s="193" t="s">
        <v>2765</v>
      </c>
      <c r="W19" s="194" t="str">
        <f>IFERROR('Boarding Tallies'!$W15+'Daycare Tallies'!$AB15,"")</f>
        <v/>
      </c>
      <c r="Y19" s="1">
        <v>44026</v>
      </c>
      <c r="Z19" s="193" t="s">
        <v>2767</v>
      </c>
      <c r="AA19" s="194" t="str">
        <f>IFERROR('Boarding Tallies'!$AA15+'Daycare Tallies'!$AG15,"")</f>
        <v/>
      </c>
      <c r="AC19" s="1">
        <v>44057</v>
      </c>
      <c r="AD19" s="193" t="s">
        <v>2763</v>
      </c>
      <c r="AE19" s="194" t="str">
        <f>IFERROR('Boarding Tallies'!$AE15+'Daycare Tallies'!$AL15,"")</f>
        <v/>
      </c>
      <c r="AG19" s="1">
        <v>44088</v>
      </c>
      <c r="AH19" s="193" t="s">
        <v>2766</v>
      </c>
      <c r="AI19" s="194" t="str">
        <f>IFERROR('Boarding Tallies'!$AI15+'Daycare Tallies'!$AQ15,"")</f>
        <v/>
      </c>
      <c r="AK19" s="1">
        <v>44118</v>
      </c>
      <c r="AL19" s="193" t="s">
        <v>2761</v>
      </c>
      <c r="AM19" s="194" t="str">
        <f>IFERROR('Boarding Tallies'!$AM15+'Daycare Tallies'!$AV15,"")</f>
        <v/>
      </c>
      <c r="AO19" s="1">
        <v>44149</v>
      </c>
      <c r="AP19" s="193" t="s">
        <v>2764</v>
      </c>
      <c r="AQ19" s="194" t="str">
        <f>IFERROR('Boarding Tallies'!$AQ15+'Daycare Tallies'!$BA15,"")</f>
        <v/>
      </c>
      <c r="AS19" s="1">
        <v>44179</v>
      </c>
      <c r="AT19" s="193" t="s">
        <v>2766</v>
      </c>
      <c r="AU19" s="194" t="str">
        <f>IFERROR('Boarding Tallies'!$AU15+'Daycare Tallies'!$BF15,"")</f>
        <v/>
      </c>
    </row>
    <row r="20" spans="1:47" s="4" customFormat="1" ht="14.4" x14ac:dyDescent="0.3">
      <c r="A20" s="1">
        <v>43845</v>
      </c>
      <c r="B20" s="193" t="s">
        <v>2761</v>
      </c>
      <c r="C20" s="194" t="str">
        <f>IFERROR('Boarding Tallies'!$C16+'Daycare Tallies'!$C16,"")</f>
        <v/>
      </c>
      <c r="D20" s="196"/>
      <c r="E20" s="1">
        <v>43876</v>
      </c>
      <c r="F20" s="193" t="s">
        <v>2764</v>
      </c>
      <c r="G20" s="194" t="str">
        <f>IFERROR('Boarding Tallies'!$G16+'Daycare Tallies'!$H16,"")</f>
        <v/>
      </c>
      <c r="H20" s="196"/>
      <c r="I20" s="1">
        <v>43905</v>
      </c>
      <c r="J20" s="193" t="s">
        <v>2765</v>
      </c>
      <c r="K20" s="194" t="str">
        <f>IFERROR('Boarding Tallies'!$K16+'Daycare Tallies'!$M16,"")</f>
        <v/>
      </c>
      <c r="L20" s="196"/>
      <c r="M20" s="1">
        <v>43936</v>
      </c>
      <c r="N20" s="193" t="s">
        <v>2761</v>
      </c>
      <c r="O20" s="194" t="str">
        <f>IFERROR('Boarding Tallies'!$O16+'Daycare Tallies'!$R16,"")</f>
        <v/>
      </c>
      <c r="Q20" s="1">
        <v>43966</v>
      </c>
      <c r="R20" s="193" t="s">
        <v>2763</v>
      </c>
      <c r="S20" s="194" t="str">
        <f>IFERROR('Boarding Tallies'!$S16+'Daycare Tallies'!$W16,"")</f>
        <v/>
      </c>
      <c r="U20" s="1">
        <v>43997</v>
      </c>
      <c r="V20" s="193" t="s">
        <v>2766</v>
      </c>
      <c r="W20" s="194" t="str">
        <f>IFERROR('Boarding Tallies'!$W16+'Daycare Tallies'!$AB16,"")</f>
        <v/>
      </c>
      <c r="Y20" s="1">
        <v>44027</v>
      </c>
      <c r="Z20" s="193" t="s">
        <v>2761</v>
      </c>
      <c r="AA20" s="194" t="str">
        <f>IFERROR('Boarding Tallies'!$AA16+'Daycare Tallies'!$AG16,"")</f>
        <v/>
      </c>
      <c r="AC20" s="1">
        <v>44058</v>
      </c>
      <c r="AD20" s="193" t="s">
        <v>2764</v>
      </c>
      <c r="AE20" s="194" t="str">
        <f>IFERROR('Boarding Tallies'!$AE16+'Daycare Tallies'!$AL16,"")</f>
        <v/>
      </c>
      <c r="AG20" s="1">
        <v>44089</v>
      </c>
      <c r="AH20" s="193" t="s">
        <v>2767</v>
      </c>
      <c r="AI20" s="194" t="str">
        <f>IFERROR('Boarding Tallies'!$AI16+'Daycare Tallies'!$AQ16,"")</f>
        <v/>
      </c>
      <c r="AK20" s="1">
        <v>44119</v>
      </c>
      <c r="AL20" s="193" t="s">
        <v>2762</v>
      </c>
      <c r="AM20" s="194" t="str">
        <f>IFERROR('Boarding Tallies'!$AM16+'Daycare Tallies'!$AV16,"")</f>
        <v/>
      </c>
      <c r="AO20" s="1">
        <v>44150</v>
      </c>
      <c r="AP20" s="193" t="s">
        <v>2765</v>
      </c>
      <c r="AQ20" s="194" t="str">
        <f>IFERROR('Boarding Tallies'!$AQ16+'Daycare Tallies'!$BA16,"")</f>
        <v/>
      </c>
      <c r="AS20" s="1">
        <v>44180</v>
      </c>
      <c r="AT20" s="193" t="s">
        <v>2767</v>
      </c>
      <c r="AU20" s="194" t="str">
        <f>IFERROR('Boarding Tallies'!$AU16+'Daycare Tallies'!$BF16,"")</f>
        <v/>
      </c>
    </row>
    <row r="21" spans="1:47" s="4" customFormat="1" ht="14.4" x14ac:dyDescent="0.3">
      <c r="A21" s="1">
        <v>43846</v>
      </c>
      <c r="B21" s="193" t="s">
        <v>2762</v>
      </c>
      <c r="C21" s="194" t="str">
        <f>IFERROR('Boarding Tallies'!$C17+'Daycare Tallies'!$C17,"")</f>
        <v/>
      </c>
      <c r="D21" s="196"/>
      <c r="E21" s="1">
        <v>43877</v>
      </c>
      <c r="F21" s="193" t="s">
        <v>2765</v>
      </c>
      <c r="G21" s="194" t="str">
        <f>IFERROR('Boarding Tallies'!$G17+'Daycare Tallies'!$H17,"")</f>
        <v/>
      </c>
      <c r="H21" s="196"/>
      <c r="I21" s="1">
        <v>43906</v>
      </c>
      <c r="J21" s="193" t="s">
        <v>2766</v>
      </c>
      <c r="K21" s="194" t="str">
        <f>IFERROR('Boarding Tallies'!$K17+'Daycare Tallies'!$M17,"")</f>
        <v/>
      </c>
      <c r="L21" s="196"/>
      <c r="M21" s="1">
        <v>43937</v>
      </c>
      <c r="N21" s="193" t="s">
        <v>2762</v>
      </c>
      <c r="O21" s="194" t="str">
        <f>IFERROR('Boarding Tallies'!$O17+'Daycare Tallies'!$R17,"")</f>
        <v/>
      </c>
      <c r="Q21" s="1">
        <v>43967</v>
      </c>
      <c r="R21" s="193" t="s">
        <v>2764</v>
      </c>
      <c r="S21" s="194" t="str">
        <f>IFERROR('Boarding Tallies'!$S17+'Daycare Tallies'!$W17,"")</f>
        <v/>
      </c>
      <c r="U21" s="1">
        <v>43998</v>
      </c>
      <c r="V21" s="193" t="s">
        <v>2767</v>
      </c>
      <c r="W21" s="194" t="str">
        <f>IFERROR('Boarding Tallies'!$W17+'Daycare Tallies'!$AB17,"")</f>
        <v/>
      </c>
      <c r="Y21" s="1">
        <v>44028</v>
      </c>
      <c r="Z21" s="193" t="s">
        <v>2762</v>
      </c>
      <c r="AA21" s="194" t="str">
        <f>IFERROR('Boarding Tallies'!$AA17+'Daycare Tallies'!$AG17,"")</f>
        <v/>
      </c>
      <c r="AC21" s="1">
        <v>44059</v>
      </c>
      <c r="AD21" s="193" t="s">
        <v>2765</v>
      </c>
      <c r="AE21" s="194" t="str">
        <f>IFERROR('Boarding Tallies'!$AE17+'Daycare Tallies'!$AL17,"")</f>
        <v/>
      </c>
      <c r="AG21" s="1">
        <v>44090</v>
      </c>
      <c r="AH21" s="193" t="s">
        <v>2761</v>
      </c>
      <c r="AI21" s="194" t="str">
        <f>IFERROR('Boarding Tallies'!$AI17+'Daycare Tallies'!$AQ17,"")</f>
        <v/>
      </c>
      <c r="AK21" s="1">
        <v>44120</v>
      </c>
      <c r="AL21" s="193" t="s">
        <v>2763</v>
      </c>
      <c r="AM21" s="194" t="str">
        <f>IFERROR('Boarding Tallies'!$AM17+'Daycare Tallies'!$AV17,"")</f>
        <v/>
      </c>
      <c r="AO21" s="1">
        <v>44151</v>
      </c>
      <c r="AP21" s="193" t="s">
        <v>2766</v>
      </c>
      <c r="AQ21" s="194" t="str">
        <f>IFERROR('Boarding Tallies'!$AQ17+'Daycare Tallies'!$BA17,"")</f>
        <v/>
      </c>
      <c r="AS21" s="1">
        <v>44181</v>
      </c>
      <c r="AT21" s="193" t="s">
        <v>2761</v>
      </c>
      <c r="AU21" s="194" t="str">
        <f>IFERROR('Boarding Tallies'!$AU17+'Daycare Tallies'!$BF17,"")</f>
        <v/>
      </c>
    </row>
    <row r="22" spans="1:47" s="4" customFormat="1" ht="14.4" x14ac:dyDescent="0.3">
      <c r="A22" s="1">
        <v>43847</v>
      </c>
      <c r="B22" s="193" t="s">
        <v>2763</v>
      </c>
      <c r="C22" s="194" t="str">
        <f>IFERROR('Boarding Tallies'!$C18+'Daycare Tallies'!$C18,"")</f>
        <v/>
      </c>
      <c r="D22" s="196"/>
      <c r="E22" s="1">
        <v>43878</v>
      </c>
      <c r="F22" s="193" t="s">
        <v>2766</v>
      </c>
      <c r="G22" s="194" t="str">
        <f>IFERROR('Boarding Tallies'!$G18+'Daycare Tallies'!$H18,"")</f>
        <v/>
      </c>
      <c r="H22" s="196"/>
      <c r="I22" s="1">
        <v>43907</v>
      </c>
      <c r="J22" s="193" t="s">
        <v>2767</v>
      </c>
      <c r="K22" s="194" t="str">
        <f>IFERROR('Boarding Tallies'!$K18+'Daycare Tallies'!$M18,"")</f>
        <v/>
      </c>
      <c r="L22" s="196"/>
      <c r="M22" s="1">
        <v>43938</v>
      </c>
      <c r="N22" s="193" t="s">
        <v>2763</v>
      </c>
      <c r="O22" s="194" t="str">
        <f>IFERROR('Boarding Tallies'!$O18+'Daycare Tallies'!$R18,"")</f>
        <v/>
      </c>
      <c r="Q22" s="1">
        <v>43968</v>
      </c>
      <c r="R22" s="193" t="s">
        <v>2765</v>
      </c>
      <c r="S22" s="194" t="str">
        <f>IFERROR('Boarding Tallies'!$S18+'Daycare Tallies'!$W18,"")</f>
        <v/>
      </c>
      <c r="U22" s="1">
        <v>43999</v>
      </c>
      <c r="V22" s="193" t="s">
        <v>2761</v>
      </c>
      <c r="W22" s="194" t="str">
        <f>IFERROR('Boarding Tallies'!$W18+'Daycare Tallies'!$AB18,"")</f>
        <v/>
      </c>
      <c r="Y22" s="1">
        <v>44029</v>
      </c>
      <c r="Z22" s="193" t="s">
        <v>2763</v>
      </c>
      <c r="AA22" s="194" t="str">
        <f>IFERROR('Boarding Tallies'!$AA18+'Daycare Tallies'!$AG18,"")</f>
        <v/>
      </c>
      <c r="AC22" s="1">
        <v>44060</v>
      </c>
      <c r="AD22" s="193" t="s">
        <v>2766</v>
      </c>
      <c r="AE22" s="194" t="str">
        <f>IFERROR('Boarding Tallies'!$AE18+'Daycare Tallies'!$AL18,"")</f>
        <v/>
      </c>
      <c r="AG22" s="1">
        <v>44091</v>
      </c>
      <c r="AH22" s="193" t="s">
        <v>2762</v>
      </c>
      <c r="AI22" s="194" t="str">
        <f>IFERROR('Boarding Tallies'!$AI18+'Daycare Tallies'!$AQ18,"")</f>
        <v/>
      </c>
      <c r="AK22" s="1">
        <v>44121</v>
      </c>
      <c r="AL22" s="193" t="s">
        <v>2764</v>
      </c>
      <c r="AM22" s="194" t="str">
        <f>IFERROR('Boarding Tallies'!$AM18+'Daycare Tallies'!$AV18,"")</f>
        <v/>
      </c>
      <c r="AO22" s="1">
        <v>44152</v>
      </c>
      <c r="AP22" s="193" t="s">
        <v>2767</v>
      </c>
      <c r="AQ22" s="194" t="str">
        <f>IFERROR('Boarding Tallies'!$AQ18+'Daycare Tallies'!$BA18,"")</f>
        <v/>
      </c>
      <c r="AS22" s="1">
        <v>44182</v>
      </c>
      <c r="AT22" s="193" t="s">
        <v>2762</v>
      </c>
      <c r="AU22" s="194" t="str">
        <f>IFERROR('Boarding Tallies'!$AU18+'Daycare Tallies'!$BF18,"")</f>
        <v/>
      </c>
    </row>
    <row r="23" spans="1:47" s="4" customFormat="1" ht="14.4" x14ac:dyDescent="0.3">
      <c r="A23" s="1">
        <v>43848</v>
      </c>
      <c r="B23" s="193" t="s">
        <v>2764</v>
      </c>
      <c r="C23" s="194" t="str">
        <f>IFERROR('Boarding Tallies'!$C19+'Daycare Tallies'!$C19,"")</f>
        <v/>
      </c>
      <c r="D23" s="196"/>
      <c r="E23" s="1">
        <v>43879</v>
      </c>
      <c r="F23" s="193" t="s">
        <v>2767</v>
      </c>
      <c r="G23" s="194" t="str">
        <f>IFERROR('Boarding Tallies'!$G19+'Daycare Tallies'!$H19,"")</f>
        <v/>
      </c>
      <c r="H23" s="196"/>
      <c r="I23" s="1">
        <v>43908</v>
      </c>
      <c r="J23" s="193" t="s">
        <v>2761</v>
      </c>
      <c r="K23" s="194" t="str">
        <f>IFERROR('Boarding Tallies'!$K19+'Daycare Tallies'!$M19,"")</f>
        <v/>
      </c>
      <c r="L23" s="196"/>
      <c r="M23" s="1">
        <v>43939</v>
      </c>
      <c r="N23" s="193" t="s">
        <v>2764</v>
      </c>
      <c r="O23" s="194" t="str">
        <f>IFERROR('Boarding Tallies'!$O19+'Daycare Tallies'!$R19,"")</f>
        <v/>
      </c>
      <c r="Q23" s="1">
        <v>43969</v>
      </c>
      <c r="R23" s="193" t="s">
        <v>2766</v>
      </c>
      <c r="S23" s="194" t="str">
        <f>IFERROR('Boarding Tallies'!$S19+'Daycare Tallies'!$W19,"")</f>
        <v/>
      </c>
      <c r="U23" s="1">
        <v>44000</v>
      </c>
      <c r="V23" s="193" t="s">
        <v>2762</v>
      </c>
      <c r="W23" s="194" t="str">
        <f>IFERROR('Boarding Tallies'!$W19+'Daycare Tallies'!$AB19,"")</f>
        <v/>
      </c>
      <c r="Y23" s="1">
        <v>44030</v>
      </c>
      <c r="Z23" s="193" t="s">
        <v>2764</v>
      </c>
      <c r="AA23" s="194" t="str">
        <f>IFERROR('Boarding Tallies'!$AA19+'Daycare Tallies'!$AG19,"")</f>
        <v/>
      </c>
      <c r="AC23" s="1">
        <v>44061</v>
      </c>
      <c r="AD23" s="193" t="s">
        <v>2767</v>
      </c>
      <c r="AE23" s="194" t="str">
        <f>IFERROR('Boarding Tallies'!$AE19+'Daycare Tallies'!$AL19,"")</f>
        <v/>
      </c>
      <c r="AG23" s="1">
        <v>44092</v>
      </c>
      <c r="AH23" s="193" t="s">
        <v>2763</v>
      </c>
      <c r="AI23" s="194" t="str">
        <f>IFERROR('Boarding Tallies'!$AI19+'Daycare Tallies'!$AQ19,"")</f>
        <v/>
      </c>
      <c r="AK23" s="1">
        <v>44122</v>
      </c>
      <c r="AL23" s="193" t="s">
        <v>2765</v>
      </c>
      <c r="AM23" s="194" t="str">
        <f>IFERROR('Boarding Tallies'!$AM19+'Daycare Tallies'!$AV19,"")</f>
        <v/>
      </c>
      <c r="AO23" s="1">
        <v>44153</v>
      </c>
      <c r="AP23" s="193" t="s">
        <v>2761</v>
      </c>
      <c r="AQ23" s="194" t="str">
        <f>IFERROR('Boarding Tallies'!$AQ19+'Daycare Tallies'!$BA19,"")</f>
        <v/>
      </c>
      <c r="AS23" s="1">
        <v>44183</v>
      </c>
      <c r="AT23" s="193" t="s">
        <v>2763</v>
      </c>
      <c r="AU23" s="194" t="str">
        <f>IFERROR('Boarding Tallies'!$AU19+'Daycare Tallies'!$BF19,"")</f>
        <v/>
      </c>
    </row>
    <row r="24" spans="1:47" s="4" customFormat="1" ht="14.4" x14ac:dyDescent="0.3">
      <c r="A24" s="1">
        <v>43849</v>
      </c>
      <c r="B24" s="193" t="s">
        <v>2765</v>
      </c>
      <c r="C24" s="194" t="str">
        <f>IFERROR('Boarding Tallies'!$C20+'Daycare Tallies'!$C20,"")</f>
        <v/>
      </c>
      <c r="D24" s="196"/>
      <c r="E24" s="1">
        <v>43880</v>
      </c>
      <c r="F24" s="193" t="s">
        <v>2761</v>
      </c>
      <c r="G24" s="194" t="str">
        <f>IFERROR('Boarding Tallies'!$G20+'Daycare Tallies'!$H20,"")</f>
        <v/>
      </c>
      <c r="H24" s="196"/>
      <c r="I24" s="1">
        <v>43909</v>
      </c>
      <c r="J24" s="193" t="s">
        <v>2762</v>
      </c>
      <c r="K24" s="194" t="str">
        <f>IFERROR('Boarding Tallies'!$K20+'Daycare Tallies'!$M20,"")</f>
        <v/>
      </c>
      <c r="L24" s="196"/>
      <c r="M24" s="1">
        <v>43940</v>
      </c>
      <c r="N24" s="193" t="s">
        <v>2765</v>
      </c>
      <c r="O24" s="194" t="str">
        <f>IFERROR('Boarding Tallies'!$O20+'Daycare Tallies'!$R20,"")</f>
        <v/>
      </c>
      <c r="Q24" s="1">
        <v>43970</v>
      </c>
      <c r="R24" s="193" t="s">
        <v>2767</v>
      </c>
      <c r="S24" s="194" t="str">
        <f>IFERROR('Boarding Tallies'!$S20+'Daycare Tallies'!$W20,"")</f>
        <v/>
      </c>
      <c r="U24" s="1">
        <v>44001</v>
      </c>
      <c r="V24" s="193" t="s">
        <v>2763</v>
      </c>
      <c r="W24" s="194" t="str">
        <f>IFERROR('Boarding Tallies'!$W20+'Daycare Tallies'!$AB20,"")</f>
        <v/>
      </c>
      <c r="Y24" s="1">
        <v>44031</v>
      </c>
      <c r="Z24" s="193" t="s">
        <v>2765</v>
      </c>
      <c r="AA24" s="194" t="str">
        <f>IFERROR('Boarding Tallies'!$AA20+'Daycare Tallies'!$AG20,"")</f>
        <v/>
      </c>
      <c r="AC24" s="1">
        <v>44062</v>
      </c>
      <c r="AD24" s="193" t="s">
        <v>2761</v>
      </c>
      <c r="AE24" s="194" t="str">
        <f>IFERROR('Boarding Tallies'!$AE20+'Daycare Tallies'!$AL20,"")</f>
        <v/>
      </c>
      <c r="AG24" s="1">
        <v>44093</v>
      </c>
      <c r="AH24" s="193" t="s">
        <v>2764</v>
      </c>
      <c r="AI24" s="194" t="str">
        <f>IFERROR('Boarding Tallies'!$AI20+'Daycare Tallies'!$AQ20,"")</f>
        <v/>
      </c>
      <c r="AK24" s="1">
        <v>44123</v>
      </c>
      <c r="AL24" s="193" t="s">
        <v>2766</v>
      </c>
      <c r="AM24" s="194" t="str">
        <f>IFERROR('Boarding Tallies'!$AM20+'Daycare Tallies'!$AV20,"")</f>
        <v/>
      </c>
      <c r="AO24" s="1">
        <v>44154</v>
      </c>
      <c r="AP24" s="193" t="s">
        <v>2762</v>
      </c>
      <c r="AQ24" s="194" t="str">
        <f>IFERROR('Boarding Tallies'!$AQ20+'Daycare Tallies'!$BA20,"")</f>
        <v/>
      </c>
      <c r="AS24" s="1">
        <v>44184</v>
      </c>
      <c r="AT24" s="193" t="s">
        <v>2764</v>
      </c>
      <c r="AU24" s="194" t="str">
        <f>IFERROR('Boarding Tallies'!$AU20+'Daycare Tallies'!$BF20,"")</f>
        <v/>
      </c>
    </row>
    <row r="25" spans="1:47" s="4" customFormat="1" ht="14.4" x14ac:dyDescent="0.3">
      <c r="A25" s="1">
        <v>43850</v>
      </c>
      <c r="B25" s="193" t="s">
        <v>2766</v>
      </c>
      <c r="C25" s="194" t="str">
        <f>IFERROR('Boarding Tallies'!$C21+'Daycare Tallies'!$C21,"")</f>
        <v/>
      </c>
      <c r="D25" s="196"/>
      <c r="E25" s="1">
        <v>43881</v>
      </c>
      <c r="F25" s="193" t="s">
        <v>2762</v>
      </c>
      <c r="G25" s="194" t="str">
        <f>IFERROR('Boarding Tallies'!$G21+'Daycare Tallies'!$H21,"")</f>
        <v/>
      </c>
      <c r="H25" s="196"/>
      <c r="I25" s="1">
        <v>43910</v>
      </c>
      <c r="J25" s="193" t="s">
        <v>2763</v>
      </c>
      <c r="K25" s="194" t="str">
        <f>IFERROR('Boarding Tallies'!$K21+'Daycare Tallies'!$M21,"")</f>
        <v/>
      </c>
      <c r="L25" s="196"/>
      <c r="M25" s="1">
        <v>43941</v>
      </c>
      <c r="N25" s="193" t="s">
        <v>2766</v>
      </c>
      <c r="O25" s="194" t="str">
        <f>IFERROR('Boarding Tallies'!$O21+'Daycare Tallies'!$R21,"")</f>
        <v/>
      </c>
      <c r="Q25" s="1">
        <v>43971</v>
      </c>
      <c r="R25" s="193" t="s">
        <v>2761</v>
      </c>
      <c r="S25" s="194" t="str">
        <f>IFERROR('Boarding Tallies'!$S21+'Daycare Tallies'!$W21,"")</f>
        <v/>
      </c>
      <c r="U25" s="1">
        <v>44002</v>
      </c>
      <c r="V25" s="193" t="s">
        <v>2764</v>
      </c>
      <c r="W25" s="194" t="str">
        <f>IFERROR('Boarding Tallies'!$W21+'Daycare Tallies'!$AB21,"")</f>
        <v/>
      </c>
      <c r="Y25" s="1">
        <v>44032</v>
      </c>
      <c r="Z25" s="193" t="s">
        <v>2766</v>
      </c>
      <c r="AA25" s="194" t="str">
        <f>IFERROR('Boarding Tallies'!$AA21+'Daycare Tallies'!$AG21,"")</f>
        <v/>
      </c>
      <c r="AC25" s="1">
        <v>44063</v>
      </c>
      <c r="AD25" s="193" t="s">
        <v>2762</v>
      </c>
      <c r="AE25" s="194" t="str">
        <f>IFERROR('Boarding Tallies'!$AE21+'Daycare Tallies'!$AL21,"")</f>
        <v/>
      </c>
      <c r="AG25" s="1">
        <v>44094</v>
      </c>
      <c r="AH25" s="193" t="s">
        <v>2765</v>
      </c>
      <c r="AI25" s="194" t="str">
        <f>IFERROR('Boarding Tallies'!$AI21+'Daycare Tallies'!$AQ21,"")</f>
        <v/>
      </c>
      <c r="AK25" s="1">
        <v>44124</v>
      </c>
      <c r="AL25" s="193" t="s">
        <v>2767</v>
      </c>
      <c r="AM25" s="194" t="str">
        <f>IFERROR('Boarding Tallies'!$AM21+'Daycare Tallies'!$AV21,"")</f>
        <v/>
      </c>
      <c r="AO25" s="1">
        <v>44155</v>
      </c>
      <c r="AP25" s="193" t="s">
        <v>2763</v>
      </c>
      <c r="AQ25" s="194" t="str">
        <f>IFERROR('Boarding Tallies'!$AQ21+'Daycare Tallies'!$BA21,"")</f>
        <v/>
      </c>
      <c r="AS25" s="1">
        <v>44185</v>
      </c>
      <c r="AT25" s="193" t="s">
        <v>2765</v>
      </c>
      <c r="AU25" s="194" t="str">
        <f>IFERROR('Boarding Tallies'!$AU21+'Daycare Tallies'!$BF21,"")</f>
        <v/>
      </c>
    </row>
    <row r="26" spans="1:47" s="4" customFormat="1" ht="14.4" x14ac:dyDescent="0.3">
      <c r="A26" s="1">
        <v>43851</v>
      </c>
      <c r="B26" s="193" t="s">
        <v>2767</v>
      </c>
      <c r="C26" s="194" t="str">
        <f>IFERROR('Boarding Tallies'!$C22+'Daycare Tallies'!$C22,"")</f>
        <v/>
      </c>
      <c r="D26" s="196"/>
      <c r="E26" s="1">
        <v>43882</v>
      </c>
      <c r="F26" s="193" t="s">
        <v>2763</v>
      </c>
      <c r="G26" s="194" t="str">
        <f>IFERROR('Boarding Tallies'!$G22+'Daycare Tallies'!$H22,"")</f>
        <v/>
      </c>
      <c r="H26" s="196"/>
      <c r="I26" s="1">
        <v>43911</v>
      </c>
      <c r="J26" s="193" t="s">
        <v>2764</v>
      </c>
      <c r="K26" s="194" t="str">
        <f>IFERROR('Boarding Tallies'!$K22+'Daycare Tallies'!$M22,"")</f>
        <v/>
      </c>
      <c r="L26" s="196"/>
      <c r="M26" s="1">
        <v>43942</v>
      </c>
      <c r="N26" s="193" t="s">
        <v>2767</v>
      </c>
      <c r="O26" s="194" t="str">
        <f>IFERROR('Boarding Tallies'!$O22+'Daycare Tallies'!$R22,"")</f>
        <v/>
      </c>
      <c r="Q26" s="1">
        <v>43972</v>
      </c>
      <c r="R26" s="193" t="s">
        <v>2762</v>
      </c>
      <c r="S26" s="194" t="str">
        <f>IFERROR('Boarding Tallies'!$S22+'Daycare Tallies'!$W22,"")</f>
        <v/>
      </c>
      <c r="U26" s="1">
        <v>44003</v>
      </c>
      <c r="V26" s="193" t="s">
        <v>2765</v>
      </c>
      <c r="W26" s="194" t="str">
        <f>IFERROR('Boarding Tallies'!$W22+'Daycare Tallies'!$AB22,"")</f>
        <v/>
      </c>
      <c r="Y26" s="1">
        <v>44033</v>
      </c>
      <c r="Z26" s="193" t="s">
        <v>2767</v>
      </c>
      <c r="AA26" s="194" t="str">
        <f>IFERROR('Boarding Tallies'!$AA22+'Daycare Tallies'!$AG22,"")</f>
        <v/>
      </c>
      <c r="AC26" s="1">
        <v>44064</v>
      </c>
      <c r="AD26" s="193" t="s">
        <v>2763</v>
      </c>
      <c r="AE26" s="194" t="str">
        <f>IFERROR('Boarding Tallies'!$AE22+'Daycare Tallies'!$AL22,"")</f>
        <v/>
      </c>
      <c r="AG26" s="1">
        <v>44095</v>
      </c>
      <c r="AH26" s="193" t="s">
        <v>2766</v>
      </c>
      <c r="AI26" s="194" t="str">
        <f>IFERROR('Boarding Tallies'!$AI22+'Daycare Tallies'!$AQ22,"")</f>
        <v/>
      </c>
      <c r="AK26" s="1">
        <v>44125</v>
      </c>
      <c r="AL26" s="193" t="s">
        <v>2761</v>
      </c>
      <c r="AM26" s="194" t="str">
        <f>IFERROR('Boarding Tallies'!$AM22+'Daycare Tallies'!$AV22,"")</f>
        <v/>
      </c>
      <c r="AO26" s="1">
        <v>44156</v>
      </c>
      <c r="AP26" s="193" t="s">
        <v>2764</v>
      </c>
      <c r="AQ26" s="194" t="str">
        <f>IFERROR('Boarding Tallies'!$AQ22+'Daycare Tallies'!$BA22,"")</f>
        <v/>
      </c>
      <c r="AS26" s="1">
        <v>44186</v>
      </c>
      <c r="AT26" s="193" t="s">
        <v>2766</v>
      </c>
      <c r="AU26" s="194" t="str">
        <f>IFERROR('Boarding Tallies'!$AU22+'Daycare Tallies'!$BF22,"")</f>
        <v/>
      </c>
    </row>
    <row r="27" spans="1:47" s="4" customFormat="1" ht="14.4" x14ac:dyDescent="0.3">
      <c r="A27" s="1">
        <v>43852</v>
      </c>
      <c r="B27" s="193" t="s">
        <v>2761</v>
      </c>
      <c r="C27" s="194" t="str">
        <f>IFERROR('Boarding Tallies'!$C23+'Daycare Tallies'!$C23,"")</f>
        <v/>
      </c>
      <c r="D27" s="196"/>
      <c r="E27" s="1">
        <v>43883</v>
      </c>
      <c r="F27" s="193" t="s">
        <v>2764</v>
      </c>
      <c r="G27" s="194" t="str">
        <f>IFERROR('Boarding Tallies'!$G23+'Daycare Tallies'!$H23,"")</f>
        <v/>
      </c>
      <c r="H27" s="196"/>
      <c r="I27" s="1">
        <v>43912</v>
      </c>
      <c r="J27" s="193" t="s">
        <v>2765</v>
      </c>
      <c r="K27" s="194" t="str">
        <f>IFERROR('Boarding Tallies'!$K23+'Daycare Tallies'!$M23,"")</f>
        <v/>
      </c>
      <c r="L27" s="196"/>
      <c r="M27" s="1">
        <v>43943</v>
      </c>
      <c r="N27" s="193" t="s">
        <v>2761</v>
      </c>
      <c r="O27" s="194" t="str">
        <f>IFERROR('Boarding Tallies'!$O23+'Daycare Tallies'!$R23,"")</f>
        <v/>
      </c>
      <c r="Q27" s="1">
        <v>43973</v>
      </c>
      <c r="R27" s="193" t="s">
        <v>2763</v>
      </c>
      <c r="S27" s="194" t="str">
        <f>IFERROR('Boarding Tallies'!$S23+'Daycare Tallies'!$W23,"")</f>
        <v/>
      </c>
      <c r="U27" s="1">
        <v>44004</v>
      </c>
      <c r="V27" s="193" t="s">
        <v>2766</v>
      </c>
      <c r="W27" s="194" t="str">
        <f>IFERROR('Boarding Tallies'!$W23+'Daycare Tallies'!$AB23,"")</f>
        <v/>
      </c>
      <c r="Y27" s="1">
        <v>44034</v>
      </c>
      <c r="Z27" s="193" t="s">
        <v>2761</v>
      </c>
      <c r="AA27" s="194" t="str">
        <f>IFERROR('Boarding Tallies'!$AA23+'Daycare Tallies'!$AG23,"")</f>
        <v/>
      </c>
      <c r="AC27" s="1">
        <v>44065</v>
      </c>
      <c r="AD27" s="193" t="s">
        <v>2764</v>
      </c>
      <c r="AE27" s="194" t="str">
        <f>IFERROR('Boarding Tallies'!$AE23+'Daycare Tallies'!$AL23,"")</f>
        <v/>
      </c>
      <c r="AG27" s="1">
        <v>44096</v>
      </c>
      <c r="AH27" s="193" t="s">
        <v>2767</v>
      </c>
      <c r="AI27" s="194" t="str">
        <f>IFERROR('Boarding Tallies'!$AI23+'Daycare Tallies'!$AQ23,"")</f>
        <v/>
      </c>
      <c r="AK27" s="1">
        <v>44126</v>
      </c>
      <c r="AL27" s="193" t="s">
        <v>2762</v>
      </c>
      <c r="AM27" s="194" t="str">
        <f>IFERROR('Boarding Tallies'!$AM23+'Daycare Tallies'!$AV23,"")</f>
        <v/>
      </c>
      <c r="AO27" s="1">
        <v>44157</v>
      </c>
      <c r="AP27" s="193" t="s">
        <v>2765</v>
      </c>
      <c r="AQ27" s="194" t="str">
        <f>IFERROR('Boarding Tallies'!$AQ23+'Daycare Tallies'!$BA23,"")</f>
        <v/>
      </c>
      <c r="AS27" s="1">
        <v>44187</v>
      </c>
      <c r="AT27" s="193" t="s">
        <v>2767</v>
      </c>
      <c r="AU27" s="194" t="str">
        <f>IFERROR('Boarding Tallies'!$AU23+'Daycare Tallies'!$BF23,"")</f>
        <v/>
      </c>
    </row>
    <row r="28" spans="1:47" s="4" customFormat="1" ht="14.4" x14ac:dyDescent="0.3">
      <c r="A28" s="1">
        <v>43853</v>
      </c>
      <c r="B28" s="193" t="s">
        <v>2762</v>
      </c>
      <c r="C28" s="194" t="str">
        <f>IFERROR('Boarding Tallies'!$C24+'Daycare Tallies'!$C24,"")</f>
        <v/>
      </c>
      <c r="D28" s="196"/>
      <c r="E28" s="1">
        <v>43884</v>
      </c>
      <c r="F28" s="193" t="s">
        <v>2765</v>
      </c>
      <c r="G28" s="194" t="str">
        <f>IFERROR('Boarding Tallies'!$G24+'Daycare Tallies'!$H24,"")</f>
        <v/>
      </c>
      <c r="H28" s="196"/>
      <c r="I28" s="1">
        <v>43913</v>
      </c>
      <c r="J28" s="193" t="s">
        <v>2766</v>
      </c>
      <c r="K28" s="194" t="str">
        <f>IFERROR('Boarding Tallies'!$K24+'Daycare Tallies'!$M24,"")</f>
        <v/>
      </c>
      <c r="L28" s="196"/>
      <c r="M28" s="1">
        <v>43944</v>
      </c>
      <c r="N28" s="193" t="s">
        <v>2762</v>
      </c>
      <c r="O28" s="194" t="str">
        <f>IFERROR('Boarding Tallies'!$O24+'Daycare Tallies'!$R24,"")</f>
        <v/>
      </c>
      <c r="Q28" s="1">
        <v>43974</v>
      </c>
      <c r="R28" s="193" t="s">
        <v>2764</v>
      </c>
      <c r="S28" s="194" t="str">
        <f>IFERROR('Boarding Tallies'!$S24+'Daycare Tallies'!$W24,"")</f>
        <v/>
      </c>
      <c r="U28" s="1">
        <v>44005</v>
      </c>
      <c r="V28" s="193" t="s">
        <v>2767</v>
      </c>
      <c r="W28" s="194" t="str">
        <f>IFERROR('Boarding Tallies'!$W24+'Daycare Tallies'!$AB24,"")</f>
        <v/>
      </c>
      <c r="Y28" s="1">
        <v>44035</v>
      </c>
      <c r="Z28" s="193" t="s">
        <v>2762</v>
      </c>
      <c r="AA28" s="194" t="str">
        <f>IFERROR('Boarding Tallies'!$AA24+'Daycare Tallies'!$AG24,"")</f>
        <v/>
      </c>
      <c r="AC28" s="1">
        <v>44066</v>
      </c>
      <c r="AD28" s="193" t="s">
        <v>2765</v>
      </c>
      <c r="AE28" s="194" t="str">
        <f>IFERROR('Boarding Tallies'!$AE24+'Daycare Tallies'!$AL24,"")</f>
        <v/>
      </c>
      <c r="AG28" s="1">
        <v>44097</v>
      </c>
      <c r="AH28" s="193" t="s">
        <v>2761</v>
      </c>
      <c r="AI28" s="194" t="str">
        <f>IFERROR('Boarding Tallies'!$AI24+'Daycare Tallies'!$AQ24,"")</f>
        <v/>
      </c>
      <c r="AK28" s="1">
        <v>44127</v>
      </c>
      <c r="AL28" s="193" t="s">
        <v>2763</v>
      </c>
      <c r="AM28" s="194" t="str">
        <f>IFERROR('Boarding Tallies'!$AM24+'Daycare Tallies'!$AV24,"")</f>
        <v/>
      </c>
      <c r="AO28" s="1">
        <v>44158</v>
      </c>
      <c r="AP28" s="193" t="s">
        <v>2766</v>
      </c>
      <c r="AQ28" s="194" t="str">
        <f>IFERROR('Boarding Tallies'!$AQ24+'Daycare Tallies'!$BA24,"")</f>
        <v/>
      </c>
      <c r="AS28" s="1">
        <v>44188</v>
      </c>
      <c r="AT28" s="193" t="s">
        <v>2761</v>
      </c>
      <c r="AU28" s="194" t="str">
        <f>IFERROR('Boarding Tallies'!$AU24+'Daycare Tallies'!$BF24,"")</f>
        <v/>
      </c>
    </row>
    <row r="29" spans="1:47" s="4" customFormat="1" ht="14.4" x14ac:dyDescent="0.3">
      <c r="A29" s="1">
        <v>43854</v>
      </c>
      <c r="B29" s="193" t="s">
        <v>2763</v>
      </c>
      <c r="C29" s="194" t="str">
        <f>IFERROR('Boarding Tallies'!$C25+'Daycare Tallies'!$C25,"")</f>
        <v/>
      </c>
      <c r="D29" s="196"/>
      <c r="E29" s="1">
        <v>43885</v>
      </c>
      <c r="F29" s="193" t="s">
        <v>2766</v>
      </c>
      <c r="G29" s="194" t="str">
        <f>IFERROR('Boarding Tallies'!$G25+'Daycare Tallies'!$H25,"")</f>
        <v/>
      </c>
      <c r="H29" s="196"/>
      <c r="I29" s="1">
        <v>43914</v>
      </c>
      <c r="J29" s="193" t="s">
        <v>2767</v>
      </c>
      <c r="K29" s="194" t="str">
        <f>IFERROR('Boarding Tallies'!$K25+'Daycare Tallies'!$M25,"")</f>
        <v/>
      </c>
      <c r="L29" s="196"/>
      <c r="M29" s="1">
        <v>43945</v>
      </c>
      <c r="N29" s="193" t="s">
        <v>2763</v>
      </c>
      <c r="O29" s="194" t="str">
        <f>IFERROR('Boarding Tallies'!$O25+'Daycare Tallies'!$R25,"")</f>
        <v/>
      </c>
      <c r="Q29" s="1">
        <v>43975</v>
      </c>
      <c r="R29" s="193" t="s">
        <v>2765</v>
      </c>
      <c r="S29" s="194" t="str">
        <f>IFERROR('Boarding Tallies'!$S25+'Daycare Tallies'!$W25,"")</f>
        <v/>
      </c>
      <c r="U29" s="1">
        <v>44006</v>
      </c>
      <c r="V29" s="193" t="s">
        <v>2761</v>
      </c>
      <c r="W29" s="194" t="str">
        <f>IFERROR('Boarding Tallies'!$W25+'Daycare Tallies'!$AB25,"")</f>
        <v/>
      </c>
      <c r="Y29" s="1">
        <v>44036</v>
      </c>
      <c r="Z29" s="193" t="s">
        <v>2763</v>
      </c>
      <c r="AA29" s="194" t="str">
        <f>IFERROR('Boarding Tallies'!$AA25+'Daycare Tallies'!$AG25,"")</f>
        <v/>
      </c>
      <c r="AC29" s="1">
        <v>44067</v>
      </c>
      <c r="AD29" s="193" t="s">
        <v>2766</v>
      </c>
      <c r="AE29" s="194" t="str">
        <f>IFERROR('Boarding Tallies'!$AE25+'Daycare Tallies'!$AL25,"")</f>
        <v/>
      </c>
      <c r="AG29" s="1">
        <v>44098</v>
      </c>
      <c r="AH29" s="193" t="s">
        <v>2762</v>
      </c>
      <c r="AI29" s="194" t="str">
        <f>IFERROR('Boarding Tallies'!$AI25+'Daycare Tallies'!$AQ25,"")</f>
        <v/>
      </c>
      <c r="AK29" s="1">
        <v>44128</v>
      </c>
      <c r="AL29" s="193" t="s">
        <v>2764</v>
      </c>
      <c r="AM29" s="194" t="str">
        <f>IFERROR('Boarding Tallies'!$AM25+'Daycare Tallies'!$AV25,"")</f>
        <v/>
      </c>
      <c r="AO29" s="1">
        <v>44159</v>
      </c>
      <c r="AP29" s="193" t="s">
        <v>2767</v>
      </c>
      <c r="AQ29" s="194" t="str">
        <f>IFERROR('Boarding Tallies'!$AQ25+'Daycare Tallies'!$BA25,"")</f>
        <v/>
      </c>
      <c r="AS29" s="1">
        <v>44189</v>
      </c>
      <c r="AT29" s="193" t="s">
        <v>2762</v>
      </c>
      <c r="AU29" s="194" t="str">
        <f>IFERROR('Boarding Tallies'!$AU25+'Daycare Tallies'!$BF25,"")</f>
        <v/>
      </c>
    </row>
    <row r="30" spans="1:47" s="4" customFormat="1" ht="14.4" x14ac:dyDescent="0.3">
      <c r="A30" s="1">
        <v>43855</v>
      </c>
      <c r="B30" s="193" t="s">
        <v>2764</v>
      </c>
      <c r="C30" s="194" t="str">
        <f>IFERROR('Boarding Tallies'!$C26+'Daycare Tallies'!$C26,"")</f>
        <v/>
      </c>
      <c r="D30" s="196"/>
      <c r="E30" s="1">
        <v>43886</v>
      </c>
      <c r="F30" s="193" t="s">
        <v>2767</v>
      </c>
      <c r="G30" s="194" t="str">
        <f>IFERROR('Boarding Tallies'!$G26+'Daycare Tallies'!$H26,"")</f>
        <v/>
      </c>
      <c r="H30" s="196"/>
      <c r="I30" s="1">
        <v>43915</v>
      </c>
      <c r="J30" s="193" t="s">
        <v>2761</v>
      </c>
      <c r="K30" s="194" t="str">
        <f>IFERROR('Boarding Tallies'!$K26+'Daycare Tallies'!$M26,"")</f>
        <v/>
      </c>
      <c r="L30" s="196"/>
      <c r="M30" s="1">
        <v>43946</v>
      </c>
      <c r="N30" s="193" t="s">
        <v>2764</v>
      </c>
      <c r="O30" s="194" t="str">
        <f>IFERROR('Boarding Tallies'!$O26+'Daycare Tallies'!$R26,"")</f>
        <v/>
      </c>
      <c r="Q30" s="1">
        <v>43976</v>
      </c>
      <c r="R30" s="193" t="s">
        <v>2766</v>
      </c>
      <c r="S30" s="194" t="str">
        <f>IFERROR('Boarding Tallies'!$S26+'Daycare Tallies'!$W26,"")</f>
        <v/>
      </c>
      <c r="U30" s="1">
        <v>44007</v>
      </c>
      <c r="V30" s="193" t="s">
        <v>2762</v>
      </c>
      <c r="W30" s="194" t="str">
        <f>IFERROR('Boarding Tallies'!$W26+'Daycare Tallies'!$AB26,"")</f>
        <v/>
      </c>
      <c r="Y30" s="1">
        <v>44037</v>
      </c>
      <c r="Z30" s="193" t="s">
        <v>2764</v>
      </c>
      <c r="AA30" s="194" t="str">
        <f>IFERROR('Boarding Tallies'!$AA26+'Daycare Tallies'!$AG26,"")</f>
        <v/>
      </c>
      <c r="AC30" s="1">
        <v>44068</v>
      </c>
      <c r="AD30" s="193" t="s">
        <v>2767</v>
      </c>
      <c r="AE30" s="194" t="str">
        <f>IFERROR('Boarding Tallies'!$AE26+'Daycare Tallies'!$AL26,"")</f>
        <v/>
      </c>
      <c r="AG30" s="1">
        <v>44099</v>
      </c>
      <c r="AH30" s="193" t="s">
        <v>2763</v>
      </c>
      <c r="AI30" s="194" t="str">
        <f>IFERROR('Boarding Tallies'!$AI26+'Daycare Tallies'!$AQ26,"")</f>
        <v/>
      </c>
      <c r="AK30" s="1">
        <v>44129</v>
      </c>
      <c r="AL30" s="193" t="s">
        <v>2765</v>
      </c>
      <c r="AM30" s="194" t="str">
        <f>IFERROR('Boarding Tallies'!$AM26+'Daycare Tallies'!$AV26,"")</f>
        <v/>
      </c>
      <c r="AO30" s="1">
        <v>44160</v>
      </c>
      <c r="AP30" s="193" t="s">
        <v>2761</v>
      </c>
      <c r="AQ30" s="194" t="str">
        <f>IFERROR('Boarding Tallies'!$AQ26+'Daycare Tallies'!$BA26,"")</f>
        <v/>
      </c>
      <c r="AS30" s="1">
        <v>44190</v>
      </c>
      <c r="AT30" s="193" t="s">
        <v>2763</v>
      </c>
      <c r="AU30" s="194" t="str">
        <f>IFERROR('Boarding Tallies'!$AU26+'Daycare Tallies'!$BF26,"")</f>
        <v/>
      </c>
    </row>
    <row r="31" spans="1:47" s="4" customFormat="1" ht="14.4" x14ac:dyDescent="0.3">
      <c r="A31" s="1">
        <v>43856</v>
      </c>
      <c r="B31" s="193" t="s">
        <v>2765</v>
      </c>
      <c r="C31" s="194" t="str">
        <f>IFERROR('Boarding Tallies'!$C27+'Daycare Tallies'!$C27,"")</f>
        <v/>
      </c>
      <c r="D31" s="196"/>
      <c r="E31" s="1">
        <v>43887</v>
      </c>
      <c r="F31" s="193" t="s">
        <v>2761</v>
      </c>
      <c r="G31" s="194" t="str">
        <f>IFERROR('Boarding Tallies'!$G27+'Daycare Tallies'!$H27,"")</f>
        <v/>
      </c>
      <c r="H31" s="196"/>
      <c r="I31" s="1">
        <v>43916</v>
      </c>
      <c r="J31" s="193" t="s">
        <v>2762</v>
      </c>
      <c r="K31" s="194" t="str">
        <f>IFERROR('Boarding Tallies'!$K27+'Daycare Tallies'!$M27,"")</f>
        <v/>
      </c>
      <c r="L31" s="196"/>
      <c r="M31" s="1">
        <v>43947</v>
      </c>
      <c r="N31" s="193" t="s">
        <v>2765</v>
      </c>
      <c r="O31" s="194" t="str">
        <f>IFERROR('Boarding Tallies'!$O27+'Daycare Tallies'!$R27,"")</f>
        <v/>
      </c>
      <c r="Q31" s="1">
        <v>43977</v>
      </c>
      <c r="R31" s="193" t="s">
        <v>2767</v>
      </c>
      <c r="S31" s="194" t="str">
        <f>IFERROR('Boarding Tallies'!$S27+'Daycare Tallies'!$W27,"")</f>
        <v/>
      </c>
      <c r="U31" s="1">
        <v>44008</v>
      </c>
      <c r="V31" s="193" t="s">
        <v>2763</v>
      </c>
      <c r="W31" s="194" t="str">
        <f>IFERROR('Boarding Tallies'!$W27+'Daycare Tallies'!$AB27,"")</f>
        <v/>
      </c>
      <c r="Y31" s="1">
        <v>44038</v>
      </c>
      <c r="Z31" s="193" t="s">
        <v>2765</v>
      </c>
      <c r="AA31" s="194" t="str">
        <f>IFERROR('Boarding Tallies'!$AA27+'Daycare Tallies'!$AG27,"")</f>
        <v/>
      </c>
      <c r="AC31" s="1">
        <v>44069</v>
      </c>
      <c r="AD31" s="193" t="s">
        <v>2761</v>
      </c>
      <c r="AE31" s="194" t="str">
        <f>IFERROR('Boarding Tallies'!$AE27+'Daycare Tallies'!$AL27,"")</f>
        <v/>
      </c>
      <c r="AG31" s="1">
        <v>44100</v>
      </c>
      <c r="AH31" s="193" t="s">
        <v>2764</v>
      </c>
      <c r="AI31" s="194" t="str">
        <f>IFERROR('Boarding Tallies'!$AI27+'Daycare Tallies'!$AQ27,"")</f>
        <v/>
      </c>
      <c r="AK31" s="1">
        <v>44130</v>
      </c>
      <c r="AL31" s="193" t="s">
        <v>2766</v>
      </c>
      <c r="AM31" s="194" t="str">
        <f>IFERROR('Boarding Tallies'!$AM27+'Daycare Tallies'!$AV27,"")</f>
        <v/>
      </c>
      <c r="AO31" s="1">
        <v>44161</v>
      </c>
      <c r="AP31" s="193" t="s">
        <v>2762</v>
      </c>
      <c r="AQ31" s="194" t="str">
        <f>IFERROR('Boarding Tallies'!$AQ27+'Daycare Tallies'!$BA27,"")</f>
        <v/>
      </c>
      <c r="AS31" s="1">
        <v>44191</v>
      </c>
      <c r="AT31" s="193" t="s">
        <v>2764</v>
      </c>
      <c r="AU31" s="194" t="str">
        <f>IFERROR('Boarding Tallies'!$AU27+'Daycare Tallies'!$BF27,"")</f>
        <v/>
      </c>
    </row>
    <row r="32" spans="1:47" s="4" customFormat="1" ht="14.4" x14ac:dyDescent="0.3">
      <c r="A32" s="1">
        <v>43857</v>
      </c>
      <c r="B32" s="193" t="s">
        <v>2766</v>
      </c>
      <c r="C32" s="194" t="str">
        <f>IFERROR('Boarding Tallies'!$C28+'Daycare Tallies'!$C28,"")</f>
        <v/>
      </c>
      <c r="D32" s="196"/>
      <c r="E32" s="1">
        <v>43888</v>
      </c>
      <c r="F32" s="193" t="s">
        <v>2762</v>
      </c>
      <c r="G32" s="194" t="str">
        <f>IFERROR('Boarding Tallies'!$G28+'Daycare Tallies'!$H28,"")</f>
        <v/>
      </c>
      <c r="H32" s="196"/>
      <c r="I32" s="1">
        <v>43917</v>
      </c>
      <c r="J32" s="193" t="s">
        <v>2763</v>
      </c>
      <c r="K32" s="194" t="str">
        <f>IFERROR('Boarding Tallies'!$K28+'Daycare Tallies'!$M28,"")</f>
        <v/>
      </c>
      <c r="L32" s="196"/>
      <c r="M32" s="1">
        <v>43948</v>
      </c>
      <c r="N32" s="193" t="s">
        <v>2766</v>
      </c>
      <c r="O32" s="194" t="str">
        <f>IFERROR('Boarding Tallies'!$O28+'Daycare Tallies'!$R28,"")</f>
        <v/>
      </c>
      <c r="Q32" s="1">
        <v>43978</v>
      </c>
      <c r="R32" s="193" t="s">
        <v>2761</v>
      </c>
      <c r="S32" s="194" t="str">
        <f>IFERROR('Boarding Tallies'!$S28+'Daycare Tallies'!$W28,"")</f>
        <v/>
      </c>
      <c r="U32" s="1">
        <v>44009</v>
      </c>
      <c r="V32" s="193" t="s">
        <v>2764</v>
      </c>
      <c r="W32" s="194" t="str">
        <f>IFERROR('Boarding Tallies'!$W28+'Daycare Tallies'!$AB28,"")</f>
        <v/>
      </c>
      <c r="Y32" s="1">
        <v>44039</v>
      </c>
      <c r="Z32" s="193" t="s">
        <v>2766</v>
      </c>
      <c r="AA32" s="194" t="str">
        <f>IFERROR('Boarding Tallies'!$AA28+'Daycare Tallies'!$AG28,"")</f>
        <v/>
      </c>
      <c r="AC32" s="1">
        <v>44070</v>
      </c>
      <c r="AD32" s="193" t="s">
        <v>2762</v>
      </c>
      <c r="AE32" s="194" t="str">
        <f>IFERROR('Boarding Tallies'!$AE28+'Daycare Tallies'!$AL28,"")</f>
        <v/>
      </c>
      <c r="AG32" s="1">
        <v>44101</v>
      </c>
      <c r="AH32" s="193" t="s">
        <v>2765</v>
      </c>
      <c r="AI32" s="194" t="str">
        <f>IFERROR('Boarding Tallies'!$AI28+'Daycare Tallies'!$AQ28,"")</f>
        <v/>
      </c>
      <c r="AK32" s="1">
        <v>44131</v>
      </c>
      <c r="AL32" s="193" t="s">
        <v>2767</v>
      </c>
      <c r="AM32" s="194" t="str">
        <f>IFERROR('Boarding Tallies'!$AM28+'Daycare Tallies'!$AV28,"")</f>
        <v/>
      </c>
      <c r="AO32" s="1">
        <v>44162</v>
      </c>
      <c r="AP32" s="193" t="s">
        <v>2763</v>
      </c>
      <c r="AQ32" s="194" t="str">
        <f>IFERROR('Boarding Tallies'!$AQ28+'Daycare Tallies'!$BA28,"")</f>
        <v/>
      </c>
      <c r="AS32" s="1">
        <v>44192</v>
      </c>
      <c r="AT32" s="193" t="s">
        <v>2765</v>
      </c>
      <c r="AU32" s="194" t="str">
        <f>IFERROR('Boarding Tallies'!$AU28+'Daycare Tallies'!$BF28,"")</f>
        <v/>
      </c>
    </row>
    <row r="33" spans="1:47" s="4" customFormat="1" ht="14.4" x14ac:dyDescent="0.3">
      <c r="A33" s="1">
        <v>43858</v>
      </c>
      <c r="B33" s="193" t="s">
        <v>2767</v>
      </c>
      <c r="C33" s="194" t="str">
        <f>IFERROR('Boarding Tallies'!$C29+'Daycare Tallies'!$C29,"")</f>
        <v/>
      </c>
      <c r="D33" s="196"/>
      <c r="E33" s="1">
        <v>43889</v>
      </c>
      <c r="F33" s="193" t="s">
        <v>2763</v>
      </c>
      <c r="G33" s="194" t="str">
        <f>IFERROR('Boarding Tallies'!$G29+'Daycare Tallies'!$H29,"")</f>
        <v/>
      </c>
      <c r="H33" s="196"/>
      <c r="I33" s="1">
        <v>43918</v>
      </c>
      <c r="J33" s="193" t="s">
        <v>2764</v>
      </c>
      <c r="K33" s="194" t="str">
        <f>IFERROR('Boarding Tallies'!$K29+'Daycare Tallies'!$M29,"")</f>
        <v/>
      </c>
      <c r="L33" s="196"/>
      <c r="M33" s="1">
        <v>43949</v>
      </c>
      <c r="N33" s="193" t="s">
        <v>2767</v>
      </c>
      <c r="O33" s="194" t="str">
        <f>IFERROR('Boarding Tallies'!$O29+'Daycare Tallies'!$R29,"")</f>
        <v/>
      </c>
      <c r="Q33" s="1">
        <v>43979</v>
      </c>
      <c r="R33" s="193" t="s">
        <v>2762</v>
      </c>
      <c r="S33" s="194" t="str">
        <f>IFERROR('Boarding Tallies'!$S29+'Daycare Tallies'!$W29,"")</f>
        <v/>
      </c>
      <c r="U33" s="1">
        <v>44010</v>
      </c>
      <c r="V33" s="193" t="s">
        <v>2765</v>
      </c>
      <c r="W33" s="194" t="str">
        <f>IFERROR('Boarding Tallies'!$W29+'Daycare Tallies'!$AB29,"")</f>
        <v/>
      </c>
      <c r="Y33" s="1">
        <v>44040</v>
      </c>
      <c r="Z33" s="193" t="s">
        <v>2767</v>
      </c>
      <c r="AA33" s="194" t="str">
        <f>IFERROR('Boarding Tallies'!$AA29+'Daycare Tallies'!$AG29,"")</f>
        <v/>
      </c>
      <c r="AC33" s="1">
        <v>44071</v>
      </c>
      <c r="AD33" s="193" t="s">
        <v>2763</v>
      </c>
      <c r="AE33" s="194" t="str">
        <f>IFERROR('Boarding Tallies'!$AE29+'Daycare Tallies'!$AL29,"")</f>
        <v/>
      </c>
      <c r="AG33" s="1">
        <v>44102</v>
      </c>
      <c r="AH33" s="193" t="s">
        <v>2766</v>
      </c>
      <c r="AI33" s="194" t="str">
        <f>IFERROR('Boarding Tallies'!$AI29+'Daycare Tallies'!$AQ29,"")</f>
        <v/>
      </c>
      <c r="AK33" s="1">
        <v>44132</v>
      </c>
      <c r="AL33" s="193" t="s">
        <v>2761</v>
      </c>
      <c r="AM33" s="194" t="str">
        <f>IFERROR('Boarding Tallies'!$AM29+'Daycare Tallies'!$AV29,"")</f>
        <v/>
      </c>
      <c r="AO33" s="1">
        <v>44163</v>
      </c>
      <c r="AP33" s="193" t="s">
        <v>2764</v>
      </c>
      <c r="AQ33" s="194" t="str">
        <f>IFERROR('Boarding Tallies'!$AQ29+'Daycare Tallies'!$BA29,"")</f>
        <v/>
      </c>
      <c r="AS33" s="1">
        <v>44193</v>
      </c>
      <c r="AT33" s="193" t="s">
        <v>2766</v>
      </c>
      <c r="AU33" s="194" t="str">
        <f>IFERROR('Boarding Tallies'!$AU29+'Daycare Tallies'!$BF29,"")</f>
        <v/>
      </c>
    </row>
    <row r="34" spans="1:47" s="4" customFormat="1" ht="14.4" x14ac:dyDescent="0.3">
      <c r="A34" s="1">
        <v>43859</v>
      </c>
      <c r="B34" s="193" t="s">
        <v>2761</v>
      </c>
      <c r="C34" s="194" t="str">
        <f>IFERROR('Boarding Tallies'!$C30+'Daycare Tallies'!$C30,"")</f>
        <v/>
      </c>
      <c r="D34" s="196"/>
      <c r="E34" s="1">
        <v>43890</v>
      </c>
      <c r="F34" s="193" t="s">
        <v>2764</v>
      </c>
      <c r="G34" s="194" t="str">
        <f>IFERROR('Boarding Tallies'!$G30+'Daycare Tallies'!$H30,"")</f>
        <v/>
      </c>
      <c r="H34" s="196"/>
      <c r="I34" s="1">
        <v>43919</v>
      </c>
      <c r="J34" s="193" t="s">
        <v>2765</v>
      </c>
      <c r="K34" s="194" t="str">
        <f>IFERROR('Boarding Tallies'!$K30+'Daycare Tallies'!$M30,"")</f>
        <v/>
      </c>
      <c r="L34" s="196"/>
      <c r="M34" s="1">
        <v>43950</v>
      </c>
      <c r="N34" s="193" t="s">
        <v>2761</v>
      </c>
      <c r="O34" s="194" t="str">
        <f>IFERROR('Boarding Tallies'!$O30+'Daycare Tallies'!$R30,"")</f>
        <v/>
      </c>
      <c r="Q34" s="1">
        <v>43980</v>
      </c>
      <c r="R34" s="193" t="s">
        <v>2763</v>
      </c>
      <c r="S34" s="194" t="str">
        <f>IFERROR('Boarding Tallies'!$S30+'Daycare Tallies'!$W30,"")</f>
        <v/>
      </c>
      <c r="U34" s="1">
        <v>44011</v>
      </c>
      <c r="V34" s="193" t="s">
        <v>2766</v>
      </c>
      <c r="W34" s="194" t="str">
        <f>IFERROR('Boarding Tallies'!$W30+'Daycare Tallies'!$AB30,"")</f>
        <v/>
      </c>
      <c r="Y34" s="1">
        <v>44041</v>
      </c>
      <c r="Z34" s="193" t="s">
        <v>2761</v>
      </c>
      <c r="AA34" s="194" t="str">
        <f>IFERROR('Boarding Tallies'!$AA30+'Daycare Tallies'!$AG30,"")</f>
        <v/>
      </c>
      <c r="AC34" s="1">
        <v>44072</v>
      </c>
      <c r="AD34" s="193" t="s">
        <v>2764</v>
      </c>
      <c r="AE34" s="194" t="str">
        <f>IFERROR('Boarding Tallies'!$AE30+'Daycare Tallies'!$AL30,"")</f>
        <v/>
      </c>
      <c r="AG34" s="1">
        <v>44103</v>
      </c>
      <c r="AH34" s="193" t="s">
        <v>2767</v>
      </c>
      <c r="AI34" s="194" t="str">
        <f>IFERROR('Boarding Tallies'!$AI30+'Daycare Tallies'!$AQ30,"")</f>
        <v/>
      </c>
      <c r="AK34" s="1">
        <v>44133</v>
      </c>
      <c r="AL34" s="193" t="s">
        <v>2762</v>
      </c>
      <c r="AM34" s="194" t="str">
        <f>IFERROR('Boarding Tallies'!$AM30+'Daycare Tallies'!$AV30,"")</f>
        <v/>
      </c>
      <c r="AO34" s="1">
        <v>44164</v>
      </c>
      <c r="AP34" s="193" t="s">
        <v>2765</v>
      </c>
      <c r="AQ34" s="194" t="str">
        <f>IFERROR('Boarding Tallies'!$AQ30+'Daycare Tallies'!$BA30,"")</f>
        <v/>
      </c>
      <c r="AS34" s="1">
        <v>44194</v>
      </c>
      <c r="AT34" s="193" t="s">
        <v>2767</v>
      </c>
      <c r="AU34" s="194" t="str">
        <f>IFERROR('Boarding Tallies'!$AU30+'Daycare Tallies'!$BF30,"")</f>
        <v/>
      </c>
    </row>
    <row r="35" spans="1:47" s="4" customFormat="1" ht="14.4" x14ac:dyDescent="0.3">
      <c r="A35" s="1">
        <v>43860</v>
      </c>
      <c r="B35" s="193" t="s">
        <v>2762</v>
      </c>
      <c r="C35" s="194" t="str">
        <f>IFERROR('Boarding Tallies'!$C31+'Daycare Tallies'!$C31,"")</f>
        <v/>
      </c>
      <c r="D35" s="196"/>
      <c r="E35" s="1"/>
      <c r="F35" s="2"/>
      <c r="G35" s="194"/>
      <c r="H35" s="196"/>
      <c r="I35" s="1">
        <v>43920</v>
      </c>
      <c r="J35" s="193" t="s">
        <v>2766</v>
      </c>
      <c r="K35" s="194" t="str">
        <f>IFERROR('Boarding Tallies'!$K31+'Daycare Tallies'!$M31,"")</f>
        <v/>
      </c>
      <c r="L35" s="196"/>
      <c r="M35" s="1">
        <v>43951</v>
      </c>
      <c r="N35" s="193" t="s">
        <v>2762</v>
      </c>
      <c r="O35" s="194" t="str">
        <f>IFERROR('Boarding Tallies'!$O31+'Daycare Tallies'!$R31,"")</f>
        <v/>
      </c>
      <c r="Q35" s="1">
        <v>43981</v>
      </c>
      <c r="R35" s="193" t="s">
        <v>2764</v>
      </c>
      <c r="S35" s="194" t="str">
        <f>IFERROR('Boarding Tallies'!$S31+'Daycare Tallies'!$W31,"")</f>
        <v/>
      </c>
      <c r="U35" s="1">
        <v>44012</v>
      </c>
      <c r="V35" s="193" t="s">
        <v>2767</v>
      </c>
      <c r="W35" s="194" t="str">
        <f>IFERROR('Boarding Tallies'!$W31+'Daycare Tallies'!$AB31,"")</f>
        <v/>
      </c>
      <c r="Y35" s="1">
        <v>44042</v>
      </c>
      <c r="Z35" s="193" t="s">
        <v>2762</v>
      </c>
      <c r="AA35" s="194" t="str">
        <f>IFERROR('Boarding Tallies'!$AA31+'Daycare Tallies'!$AG31,"")</f>
        <v/>
      </c>
      <c r="AC35" s="1">
        <v>44073</v>
      </c>
      <c r="AD35" s="193" t="s">
        <v>2765</v>
      </c>
      <c r="AE35" s="194" t="str">
        <f>IFERROR('Boarding Tallies'!$AE31+'Daycare Tallies'!$AL31,"")</f>
        <v/>
      </c>
      <c r="AG35" s="1">
        <v>44104</v>
      </c>
      <c r="AH35" s="193" t="s">
        <v>2761</v>
      </c>
      <c r="AI35" s="194" t="str">
        <f>IFERROR('Boarding Tallies'!$AI31+'Daycare Tallies'!$AQ31,"")</f>
        <v/>
      </c>
      <c r="AK35" s="1">
        <v>44134</v>
      </c>
      <c r="AL35" s="193" t="s">
        <v>2763</v>
      </c>
      <c r="AM35" s="194" t="str">
        <f>IFERROR('Boarding Tallies'!$AM31+'Daycare Tallies'!$AV31,"")</f>
        <v/>
      </c>
      <c r="AO35" s="1">
        <v>44165</v>
      </c>
      <c r="AP35" s="193" t="s">
        <v>2766</v>
      </c>
      <c r="AQ35" s="194" t="str">
        <f>IFERROR('Boarding Tallies'!$AQ31+'Daycare Tallies'!$BA31,"")</f>
        <v/>
      </c>
      <c r="AS35" s="1">
        <v>44195</v>
      </c>
      <c r="AT35" s="193" t="s">
        <v>2761</v>
      </c>
      <c r="AU35" s="194" t="str">
        <f>IFERROR('Boarding Tallies'!$AU31+'Daycare Tallies'!$BF31,"")</f>
        <v/>
      </c>
    </row>
    <row r="36" spans="1:47" s="4" customFormat="1" ht="14.4" x14ac:dyDescent="0.3">
      <c r="A36" s="1">
        <v>43861</v>
      </c>
      <c r="B36" s="193" t="s">
        <v>2763</v>
      </c>
      <c r="C36" s="194" t="str">
        <f>IFERROR('Boarding Tallies'!$C32+'Daycare Tallies'!$C32,"")</f>
        <v/>
      </c>
      <c r="D36" s="196"/>
      <c r="E36" s="1"/>
      <c r="F36" s="2"/>
      <c r="G36" s="194"/>
      <c r="H36" s="196"/>
      <c r="I36" s="1">
        <v>43921</v>
      </c>
      <c r="J36" s="193" t="s">
        <v>2767</v>
      </c>
      <c r="K36" s="194" t="str">
        <f>IFERROR('Boarding Tallies'!$K32+'Daycare Tallies'!$M32,"")</f>
        <v/>
      </c>
      <c r="L36" s="196"/>
      <c r="M36" s="1"/>
      <c r="N36" s="2"/>
      <c r="O36" s="194"/>
      <c r="Q36" s="1">
        <v>43982</v>
      </c>
      <c r="R36" s="193" t="s">
        <v>2765</v>
      </c>
      <c r="S36" s="194" t="str">
        <f>IFERROR('Boarding Tallies'!$S32+'Daycare Tallies'!$W32,"")</f>
        <v/>
      </c>
      <c r="U36" s="1"/>
      <c r="V36" s="2"/>
      <c r="W36" s="194"/>
      <c r="Y36" s="1">
        <v>44043</v>
      </c>
      <c r="Z36" s="193" t="s">
        <v>2763</v>
      </c>
      <c r="AA36" s="194" t="str">
        <f>IFERROR('Boarding Tallies'!$AA32+'Daycare Tallies'!$AG32,"")</f>
        <v/>
      </c>
      <c r="AC36" s="1">
        <v>44074</v>
      </c>
      <c r="AD36" s="193" t="s">
        <v>2766</v>
      </c>
      <c r="AE36" s="194" t="str">
        <f>IFERROR('Boarding Tallies'!$AE32+'Daycare Tallies'!$AL32,"")</f>
        <v/>
      </c>
      <c r="AG36" s="1"/>
      <c r="AH36" s="2"/>
      <c r="AI36" s="194"/>
      <c r="AK36" s="1">
        <v>44135</v>
      </c>
      <c r="AL36" s="193" t="s">
        <v>2764</v>
      </c>
      <c r="AM36" s="194" t="str">
        <f>IFERROR('Boarding Tallies'!$AM32+'Daycare Tallies'!$AV32,"")</f>
        <v/>
      </c>
      <c r="AO36" s="1"/>
      <c r="AP36" s="2"/>
      <c r="AQ36" s="3"/>
      <c r="AS36" s="1">
        <v>44196</v>
      </c>
      <c r="AT36" s="193" t="s">
        <v>2762</v>
      </c>
      <c r="AU36" s="194" t="str">
        <f>IFERROR('Boarding Tallies'!$AU32+'Daycare Tallies'!$BF32,"")</f>
        <v/>
      </c>
    </row>
    <row r="37" spans="1:47" s="4" customFormat="1" ht="2.4" customHeight="1" x14ac:dyDescent="0.3">
      <c r="A37" s="1"/>
      <c r="B37" s="2"/>
      <c r="C37" s="194">
        <f>IFERROR('Boarding Tallies'!$C33+'Daycare Tallies'!$C33,"")</f>
        <v>0</v>
      </c>
      <c r="E37" s="1"/>
      <c r="F37" s="2"/>
      <c r="G37" s="3"/>
      <c r="I37" s="1"/>
      <c r="J37" s="2"/>
      <c r="K37" s="3"/>
      <c r="M37" s="1"/>
      <c r="N37" s="2"/>
      <c r="O37" s="3"/>
      <c r="Q37" s="1"/>
      <c r="R37" s="2"/>
      <c r="S37" s="3"/>
      <c r="U37" s="1"/>
      <c r="V37" s="2"/>
      <c r="W37" s="3"/>
      <c r="Y37" s="1"/>
      <c r="Z37" s="2"/>
      <c r="AA37" s="3"/>
      <c r="AC37" s="1"/>
      <c r="AD37" s="2"/>
      <c r="AE37" s="3"/>
      <c r="AG37" s="1"/>
      <c r="AH37" s="2"/>
      <c r="AI37" s="3"/>
      <c r="AK37" s="1"/>
      <c r="AL37" s="2"/>
      <c r="AM37" s="3"/>
      <c r="AO37" s="1"/>
      <c r="AP37" s="2"/>
      <c r="AQ37" s="3"/>
      <c r="AS37" s="1"/>
      <c r="AT37" s="2"/>
      <c r="AU37" s="3"/>
    </row>
    <row r="38" spans="1:47" s="4" customFormat="1" ht="14.4" x14ac:dyDescent="0.3">
      <c r="A38" s="10" t="s">
        <v>10</v>
      </c>
      <c r="B38" s="7">
        <f>SUM(C6:C36)</f>
        <v>0</v>
      </c>
      <c r="C38" s="45">
        <f>(B38/B82)-1</f>
        <v>-1</v>
      </c>
      <c r="D38" s="10"/>
      <c r="E38" s="10" t="s">
        <v>10</v>
      </c>
      <c r="F38" s="7">
        <f>SUM(G6:G36)</f>
        <v>0</v>
      </c>
      <c r="G38" s="45">
        <f>(F38/F82)-1</f>
        <v>-1</v>
      </c>
      <c r="H38" s="10"/>
      <c r="I38" s="10" t="s">
        <v>10</v>
      </c>
      <c r="J38" s="12">
        <f>IF(ISBLANK(K36), 0,SUM(K6:K36))</f>
        <v>0</v>
      </c>
      <c r="K38" s="45">
        <f>(J38/J82)-1</f>
        <v>-1</v>
      </c>
      <c r="L38" s="13"/>
      <c r="M38" s="10" t="s">
        <v>10</v>
      </c>
      <c r="N38" s="12">
        <f>IF(ISBLANK(O35), 0,SUM(O6:O36))</f>
        <v>0</v>
      </c>
      <c r="O38" s="45">
        <f>(N38/N82)-1</f>
        <v>-1</v>
      </c>
      <c r="P38" s="13"/>
      <c r="Q38" s="10" t="s">
        <v>10</v>
      </c>
      <c r="R38" s="12">
        <f>IF(ISBLANK(S36), 0,SUM(S6:S36))</f>
        <v>0</v>
      </c>
      <c r="S38" s="45">
        <f>(R38/R82)-1</f>
        <v>-1</v>
      </c>
      <c r="T38" s="13"/>
      <c r="U38" s="10" t="s">
        <v>10</v>
      </c>
      <c r="V38" s="12">
        <f>IF(ISBLANK(W35), 0,SUM(W6:W36))</f>
        <v>0</v>
      </c>
      <c r="W38" s="45">
        <f>(V38/V82)-1</f>
        <v>-1</v>
      </c>
      <c r="X38" s="13"/>
      <c r="Y38" s="10" t="s">
        <v>10</v>
      </c>
      <c r="Z38" s="12">
        <f>IF(ISBLANK(AA36), 0,SUM(AA6:AA36))</f>
        <v>0</v>
      </c>
      <c r="AA38" s="45">
        <f>(Z38/Z82)-1</f>
        <v>-1</v>
      </c>
      <c r="AB38" s="13"/>
      <c r="AC38" s="10" t="s">
        <v>10</v>
      </c>
      <c r="AD38" s="12">
        <f>IF(ISBLANK(AE36), 0,SUM(AE6:AE36))</f>
        <v>0</v>
      </c>
      <c r="AE38" s="45">
        <f>(AD38/AD82)-1</f>
        <v>-1</v>
      </c>
      <c r="AF38" s="13"/>
      <c r="AG38" s="10" t="s">
        <v>10</v>
      </c>
      <c r="AH38" s="12">
        <f>IF(ISBLANK(AI35), 0,SUM(AI6:AI36))</f>
        <v>0</v>
      </c>
      <c r="AI38" s="45">
        <f>(AH38/AH82)-1</f>
        <v>-1</v>
      </c>
      <c r="AJ38" s="13"/>
      <c r="AK38" s="10" t="s">
        <v>10</v>
      </c>
      <c r="AL38" s="12">
        <f>IF(ISBLANK(AM36), 0,SUM(AM6:AM36))</f>
        <v>0</v>
      </c>
      <c r="AM38" s="45">
        <f>(AL38/AL82)-1</f>
        <v>-1</v>
      </c>
      <c r="AN38" s="13"/>
      <c r="AO38" s="10" t="s">
        <v>10</v>
      </c>
      <c r="AP38" s="12">
        <f>IF(ISBLANK(AQ35), 0,SUM(AQ6:AQ36))</f>
        <v>0</v>
      </c>
      <c r="AQ38" s="45">
        <f>(AP38/AP82)-1</f>
        <v>-1</v>
      </c>
      <c r="AR38" s="13"/>
      <c r="AS38" s="10" t="s">
        <v>10</v>
      </c>
      <c r="AT38" s="12">
        <f>IF(ISBLANK(AU36), 0,SUM(AU6:AU36))</f>
        <v>0</v>
      </c>
      <c r="AU38" s="45">
        <f>(AT38/AT82)-1</f>
        <v>-1</v>
      </c>
    </row>
    <row r="39" spans="1:47" s="4" customFormat="1" ht="14.4" x14ac:dyDescent="0.3">
      <c r="A39" s="10" t="s">
        <v>2190</v>
      </c>
      <c r="B39" s="7">
        <f>B38/(31*170)*100</f>
        <v>0</v>
      </c>
      <c r="C39" s="45"/>
      <c r="D39" s="10"/>
      <c r="E39" s="10"/>
      <c r="F39" s="7">
        <f>F38/(28*170)*100</f>
        <v>0</v>
      </c>
      <c r="G39" s="45"/>
      <c r="H39" s="10"/>
      <c r="I39" s="10"/>
      <c r="J39" s="7">
        <f>J38/(31*170)*100</f>
        <v>0</v>
      </c>
      <c r="K39" s="45"/>
      <c r="L39" s="13"/>
      <c r="M39" s="10"/>
      <c r="N39" s="7">
        <f>N38/(30*170)*100</f>
        <v>0</v>
      </c>
      <c r="O39" s="45"/>
      <c r="P39" s="13"/>
      <c r="Q39" s="10"/>
      <c r="R39" s="7">
        <f>R38/(31*170)*100</f>
        <v>0</v>
      </c>
      <c r="S39" s="45"/>
      <c r="T39" s="13"/>
      <c r="U39" s="10"/>
      <c r="V39" s="7">
        <f>V38/(30*170)*100</f>
        <v>0</v>
      </c>
      <c r="W39" s="45"/>
      <c r="X39" s="13"/>
      <c r="Y39" s="10"/>
      <c r="Z39" s="7">
        <f>Z38/(31*170)*100</f>
        <v>0</v>
      </c>
      <c r="AA39" s="45"/>
      <c r="AB39" s="13"/>
      <c r="AC39" s="10"/>
      <c r="AD39" s="7">
        <f>AD38/(31*170)*100</f>
        <v>0</v>
      </c>
      <c r="AE39" s="12"/>
      <c r="AF39" s="13"/>
      <c r="AG39" s="10"/>
      <c r="AH39" s="12"/>
      <c r="AI39" s="12"/>
      <c r="AJ39" s="13"/>
      <c r="AK39" s="10"/>
      <c r="AL39" s="12"/>
      <c r="AM39" s="12"/>
      <c r="AN39" s="13"/>
      <c r="AO39" s="10"/>
      <c r="AP39" s="12"/>
      <c r="AQ39" s="12"/>
      <c r="AR39" s="13"/>
      <c r="AS39" s="10"/>
      <c r="AT39" s="12"/>
      <c r="AU39" s="12"/>
    </row>
    <row r="40" spans="1:47" s="4" customFormat="1" ht="14.4" x14ac:dyDescent="0.3">
      <c r="A40" s="35" t="s">
        <v>14</v>
      </c>
      <c r="B40" s="7">
        <f>SUM(AU80, C6:C35)</f>
        <v>0</v>
      </c>
      <c r="C40" s="45">
        <f>(B40/B84)-1</f>
        <v>-1</v>
      </c>
      <c r="D40" s="13"/>
      <c r="E40" s="10" t="s">
        <v>14</v>
      </c>
      <c r="F40" s="7">
        <f>SUM(C36, G6:G32)</f>
        <v>0</v>
      </c>
      <c r="G40" s="45">
        <f>(F40/F84)-1</f>
        <v>-1</v>
      </c>
      <c r="H40" s="13"/>
      <c r="I40" s="10" t="s">
        <v>14</v>
      </c>
      <c r="J40" s="12">
        <f>IF(J43=0,0,SUM(G33,K6:K35))</f>
        <v>0</v>
      </c>
      <c r="K40" s="45">
        <f>(J40/J84)-1</f>
        <v>-1</v>
      </c>
      <c r="L40" s="13"/>
      <c r="M40" s="10" t="s">
        <v>14</v>
      </c>
      <c r="N40" s="12">
        <f>IF(N43=0,0,SUM(K33,O6:O35))</f>
        <v>0</v>
      </c>
      <c r="O40" s="45">
        <f>(N40/N84)-1</f>
        <v>-1</v>
      </c>
      <c r="P40" s="13"/>
      <c r="Q40" s="10" t="s">
        <v>14</v>
      </c>
      <c r="R40" s="12">
        <f>IF(R43=0,0,SUM(O35,S6:S35))</f>
        <v>0</v>
      </c>
      <c r="S40" s="45">
        <f>(R40/R84)-1</f>
        <v>-1</v>
      </c>
      <c r="T40" s="13"/>
      <c r="U40" s="10" t="s">
        <v>14</v>
      </c>
      <c r="V40" s="12">
        <f>IF(V43=0,0,SUM(S36,W6:W34))</f>
        <v>0</v>
      </c>
      <c r="W40" s="45">
        <f>(V40/V84)-1</f>
        <v>-1</v>
      </c>
      <c r="X40" s="13"/>
      <c r="Y40" s="10" t="s">
        <v>14</v>
      </c>
      <c r="Z40" s="12">
        <f>IF(Z43=0,0,SUM(W35,AA6:AA35))</f>
        <v>0</v>
      </c>
      <c r="AA40" s="45">
        <f>(Z40/Z84)-1</f>
        <v>-1</v>
      </c>
      <c r="AB40" s="13"/>
      <c r="AC40" s="10" t="s">
        <v>14</v>
      </c>
      <c r="AD40" s="12">
        <f>IF(AD43=0,0,SUM(AA36,AE6:AE35))</f>
        <v>0</v>
      </c>
      <c r="AE40" s="12"/>
      <c r="AF40" s="13"/>
      <c r="AG40" s="10" t="s">
        <v>14</v>
      </c>
      <c r="AH40" s="12">
        <f>IF(AH43=0,0,SUM(AE36,AI6:AI34))</f>
        <v>0</v>
      </c>
      <c r="AI40" s="12"/>
      <c r="AJ40" s="13"/>
      <c r="AK40" s="10" t="s">
        <v>14</v>
      </c>
      <c r="AL40" s="12">
        <f>IF(AL43=0,0,SUM(AI35,AM6:AM35))</f>
        <v>0</v>
      </c>
      <c r="AM40" s="12"/>
      <c r="AN40" s="13"/>
      <c r="AO40" s="10" t="s">
        <v>14</v>
      </c>
      <c r="AP40" s="12">
        <f>IF(AP43=0,0,SUM(AM36,AQ6:AQ34))</f>
        <v>0</v>
      </c>
      <c r="AQ40" s="12"/>
      <c r="AR40" s="13"/>
      <c r="AS40" s="10" t="s">
        <v>14</v>
      </c>
      <c r="AT40" s="12">
        <f>IF(AT43=0,0,SUM(AQ35,AU6:AU35))</f>
        <v>0</v>
      </c>
      <c r="AU40" s="12"/>
    </row>
    <row r="41" spans="1:47" s="4" customFormat="1" ht="14.4" x14ac:dyDescent="0.3">
      <c r="A41" s="35" t="s">
        <v>11</v>
      </c>
      <c r="B41" s="7">
        <f>SUM(B40)</f>
        <v>0</v>
      </c>
      <c r="C41" s="45" t="e">
        <f>(B41/B85)-1</f>
        <v>#DIV/0!</v>
      </c>
      <c r="D41" s="13"/>
      <c r="E41" s="10" t="s">
        <v>11</v>
      </c>
      <c r="F41" s="7">
        <f>SUM(B41,F40)</f>
        <v>0</v>
      </c>
      <c r="G41" s="45" t="e">
        <f>(F41/F85)-1</f>
        <v>#DIV/0!</v>
      </c>
      <c r="H41" s="13"/>
      <c r="I41" s="10" t="s">
        <v>11</v>
      </c>
      <c r="J41" s="12">
        <f>IF(J43=0,0,SUM(F41,J40))</f>
        <v>0</v>
      </c>
      <c r="K41" s="45" t="e">
        <f>(J41/J85)-1</f>
        <v>#DIV/0!</v>
      </c>
      <c r="L41" s="13"/>
      <c r="M41" s="10" t="s">
        <v>11</v>
      </c>
      <c r="N41" s="12">
        <f>IF(N43=0,0,SUM(J41,N40))</f>
        <v>0</v>
      </c>
      <c r="O41" s="45" t="e">
        <f>(N41/N85)-1</f>
        <v>#DIV/0!</v>
      </c>
      <c r="P41" s="13"/>
      <c r="Q41" s="10" t="s">
        <v>11</v>
      </c>
      <c r="R41" s="12">
        <f>IF(R43=0,0,SUM(N41,R40))</f>
        <v>0</v>
      </c>
      <c r="S41" s="45" t="e">
        <f>(R41/R85)-1</f>
        <v>#DIV/0!</v>
      </c>
      <c r="T41" s="13"/>
      <c r="U41" s="10" t="s">
        <v>11</v>
      </c>
      <c r="V41" s="12">
        <f>IF(V43=0,0,SUM(R41,V40))</f>
        <v>0</v>
      </c>
      <c r="W41" s="45" t="e">
        <f>(V41/V85)-1</f>
        <v>#DIV/0!</v>
      </c>
      <c r="X41" s="13"/>
      <c r="Y41" s="10" t="s">
        <v>11</v>
      </c>
      <c r="Z41" s="12">
        <f>IF(Z43=0,0,SUM(V41,Z40))</f>
        <v>0</v>
      </c>
      <c r="AA41" s="45" t="e">
        <f>(Z41/Z85)-1</f>
        <v>#DIV/0!</v>
      </c>
      <c r="AB41" s="13"/>
      <c r="AC41" s="10" t="s">
        <v>11</v>
      </c>
      <c r="AD41" s="12">
        <f>IF(AD43=0,0,SUM(Z41,AD40))</f>
        <v>0</v>
      </c>
      <c r="AE41" s="12"/>
      <c r="AF41" s="13"/>
      <c r="AG41" s="10" t="s">
        <v>11</v>
      </c>
      <c r="AH41" s="12">
        <f>IF(AH43=0,0,SUM(AD41,AH40))</f>
        <v>0</v>
      </c>
      <c r="AI41" s="12"/>
      <c r="AJ41" s="13"/>
      <c r="AK41" s="10" t="s">
        <v>11</v>
      </c>
      <c r="AL41" s="12">
        <f>IF(AL43=0,0,SUM(AH41,AL40))</f>
        <v>0</v>
      </c>
      <c r="AM41" s="12"/>
      <c r="AN41" s="13"/>
      <c r="AO41" s="10" t="s">
        <v>11</v>
      </c>
      <c r="AP41" s="12">
        <f>IF(AP43=0,0,SUM(AL41,AP40))</f>
        <v>0</v>
      </c>
      <c r="AQ41" s="12"/>
      <c r="AR41" s="13"/>
      <c r="AS41" s="10" t="s">
        <v>11</v>
      </c>
      <c r="AT41" s="12">
        <f>IF(AT43=0,0,SUM(AP41,AT40))</f>
        <v>0</v>
      </c>
      <c r="AU41" s="12"/>
    </row>
    <row r="42" spans="1:47" s="4" customFormat="1" ht="14.4" x14ac:dyDescent="0.3">
      <c r="A42" s="35" t="s">
        <v>1011</v>
      </c>
      <c r="B42" s="7">
        <f>B40/(COUNT(A6:A36)/7)</f>
        <v>0</v>
      </c>
      <c r="C42" s="15">
        <f>VLOOKUP(MONTH(A6),'Boarding Checkouts'!$L:$P,5,FALSE)</f>
        <v>54.94</v>
      </c>
      <c r="D42" s="13"/>
      <c r="E42" s="10" t="s">
        <v>1011</v>
      </c>
      <c r="F42" s="7">
        <f>F40/(COUNT(E6:E36)/7)</f>
        <v>0</v>
      </c>
      <c r="G42" s="15">
        <f>VLOOKUP(MONTH(E6),'Boarding Checkouts'!$L:$P,5,FALSE)</f>
        <v>54.65</v>
      </c>
      <c r="H42" s="13"/>
      <c r="I42" s="10" t="s">
        <v>1011</v>
      </c>
      <c r="J42" s="12">
        <f>IF(J43=0,0,J40/(COUNT(I6:I36)/7))</f>
        <v>0</v>
      </c>
      <c r="K42" s="15">
        <f>VLOOKUP(MONTH(I6),'Boarding Checkouts'!$L:$P,5,FALSE)</f>
        <v>52.29</v>
      </c>
      <c r="L42" s="13"/>
      <c r="M42" s="10" t="s">
        <v>1011</v>
      </c>
      <c r="N42" s="12">
        <f>IF(N43=0,0,N40/(COUNT(M6:M36)/7))</f>
        <v>0</v>
      </c>
      <c r="O42" s="15">
        <f>VLOOKUP(MONTH(M6),'Boarding Checkouts'!$L:$P,5,FALSE)</f>
        <v>55.13</v>
      </c>
      <c r="P42" s="13"/>
      <c r="Q42" s="10" t="s">
        <v>1011</v>
      </c>
      <c r="R42" s="12">
        <f>IF(R43=0,0,R40/(COUNT(Q6:Q36)/7))</f>
        <v>0</v>
      </c>
      <c r="S42" s="15">
        <f>VLOOKUP(MONTH(Q6),'Boarding Checkouts'!$L:$P,5,FALSE)</f>
        <v>57</v>
      </c>
      <c r="T42" s="13"/>
      <c r="U42" s="10" t="s">
        <v>1011</v>
      </c>
      <c r="V42" s="12">
        <f>IF(V43=0,0,V40/(COUNT(U6:U36)/7))</f>
        <v>0</v>
      </c>
      <c r="W42" s="15">
        <f>VLOOKUP(MONTH(U6),'Boarding Checkouts'!$L:$P,5,FALSE)</f>
        <v>55.64</v>
      </c>
      <c r="X42" s="13"/>
      <c r="Y42" s="10" t="s">
        <v>1011</v>
      </c>
      <c r="Z42" s="12">
        <f>IF(Z43=0,0,Z40/(COUNT(Y6:Y36)/7))</f>
        <v>0</v>
      </c>
      <c r="AA42" s="15">
        <f>VLOOKUP(MONTH(Y6),'Boarding Checkouts'!$L:$P,5,FALSE)</f>
        <v>54.56</v>
      </c>
      <c r="AB42" s="13"/>
      <c r="AC42" s="10" t="s">
        <v>1011</v>
      </c>
      <c r="AD42" s="12">
        <f>IF(AD43=0,0,AD40/(COUNT(AC6:AC36)/7))</f>
        <v>0</v>
      </c>
      <c r="AE42" s="15">
        <f>VLOOKUP(MONTH(AC6),'Boarding Checkouts'!$L:$P,5,FALSE)</f>
        <v>56.34</v>
      </c>
      <c r="AF42" s="13"/>
      <c r="AG42" s="10" t="s">
        <v>1011</v>
      </c>
      <c r="AH42" s="12">
        <f>IF(AH43=0,0,AH40/(COUNT(AG6:AG36)/7))</f>
        <v>0</v>
      </c>
      <c r="AI42" s="15">
        <f>VLOOKUP(MONTH(AG6),'Boarding Checkouts'!$L:$P,5,FALSE)</f>
        <v>54.75</v>
      </c>
      <c r="AJ42" s="13"/>
      <c r="AK42" s="10" t="s">
        <v>1011</v>
      </c>
      <c r="AL42" s="12">
        <f>IF(AL43=0,0,AL40/(COUNT(AK6:AK36)/7))</f>
        <v>0</v>
      </c>
      <c r="AM42" s="15">
        <f>VLOOKUP(MONTH(AK6),'Boarding Checkouts'!$L:$P,5,FALSE)</f>
        <v>56.46</v>
      </c>
      <c r="AN42" s="13"/>
      <c r="AO42" s="10" t="s">
        <v>1011</v>
      </c>
      <c r="AP42" s="12">
        <f>IF(AP43=0,0,AP40/(COUNT(AO6:AO36)/7))</f>
        <v>0</v>
      </c>
      <c r="AQ42" s="15">
        <f>VLOOKUP(MONTH(AO6),'Boarding Checkouts'!$L:$P,5,FALSE)</f>
        <v>56.71</v>
      </c>
      <c r="AR42" s="13"/>
      <c r="AS42" s="10" t="s">
        <v>1011</v>
      </c>
      <c r="AT42" s="12">
        <f>IF(AT43=0,0,AT40/(COUNT(AS6:AS36)/7))</f>
        <v>0</v>
      </c>
      <c r="AU42" s="15">
        <f>VLOOKUP(MONTH(AS6),'Boarding Checkouts'!$L:$P,5,FALSE)</f>
        <v>58.42</v>
      </c>
    </row>
    <row r="43" spans="1:47" s="4" customFormat="1" ht="14.4" x14ac:dyDescent="0.3">
      <c r="A43" s="10" t="s">
        <v>12</v>
      </c>
      <c r="B43" s="7">
        <f>VLOOKUP(MONTH(A6),'Boarding Checkouts'!$L:$P,3,FALSE)</f>
        <v>689</v>
      </c>
      <c r="C43" s="12">
        <f>VLOOKUP(MONTH(A6),'Boarding Checkouts'!$L:$P,4,FALSE)</f>
        <v>37852.699999999997</v>
      </c>
      <c r="D43" s="13"/>
      <c r="E43" s="10" t="s">
        <v>12</v>
      </c>
      <c r="F43" s="7">
        <f>VLOOKUP(MONTH(E6),'Boarding Checkouts'!$L:$P,3,FALSE)</f>
        <v>722</v>
      </c>
      <c r="G43" s="12">
        <f>VLOOKUP(MONTH(E6),'Boarding Checkouts'!$L:$P,4,FALSE)</f>
        <v>39454.699999999997</v>
      </c>
      <c r="H43" s="13"/>
      <c r="I43" s="10" t="s">
        <v>12</v>
      </c>
      <c r="J43" s="12">
        <f>VLOOKUP(MONTH(I6),'Boarding Checkouts'!$L:$P,3,FALSE)</f>
        <v>1190</v>
      </c>
      <c r="K43" s="12">
        <f>VLOOKUP(MONTH(I6),'Boarding Checkouts'!$L:$P,4,FALSE)</f>
        <v>62228.38</v>
      </c>
      <c r="L43" s="13"/>
      <c r="M43" s="10" t="s">
        <v>12</v>
      </c>
      <c r="N43" s="12">
        <f>VLOOKUP(MONTH(M6),'Boarding Checkouts'!$L:$P,3,FALSE)</f>
        <v>984</v>
      </c>
      <c r="O43" s="12">
        <f>VLOOKUP(MONTH(M6),'Boarding Checkouts'!$L:$P,4,FALSE)</f>
        <v>54247</v>
      </c>
      <c r="P43" s="13"/>
      <c r="Q43" s="10" t="s">
        <v>12</v>
      </c>
      <c r="R43" s="12">
        <f>VLOOKUP(MONTH(Q6),'Boarding Checkouts'!$L:$P,3,FALSE)</f>
        <v>774</v>
      </c>
      <c r="S43" s="12">
        <f>VLOOKUP(MONTH(Q6),'Boarding Checkouts'!$L:$P,4,FALSE)</f>
        <v>44115.630000000005</v>
      </c>
      <c r="T43" s="13"/>
      <c r="U43" s="10" t="s">
        <v>12</v>
      </c>
      <c r="V43" s="12">
        <f>VLOOKUP(MONTH(U6),'Boarding Checkouts'!$L:$P,3,FALSE)</f>
        <v>745</v>
      </c>
      <c r="W43" s="12">
        <f>VLOOKUP(MONTH(U6),'Boarding Checkouts'!$L:$P,4,FALSE)</f>
        <v>41451.020000000004</v>
      </c>
      <c r="X43" s="13"/>
      <c r="Y43" s="10" t="s">
        <v>12</v>
      </c>
      <c r="Z43" s="12">
        <f>VLOOKUP(MONTH(Y6),'Boarding Checkouts'!$L:$P,3,FALSE)</f>
        <v>1248</v>
      </c>
      <c r="AA43" s="12">
        <f>VLOOKUP(MONTH(Y6),'Boarding Checkouts'!$L:$P,4,FALSE)</f>
        <v>68094.42</v>
      </c>
      <c r="AB43" s="13"/>
      <c r="AC43" s="10" t="s">
        <v>12</v>
      </c>
      <c r="AD43" s="12">
        <f>VLOOKUP(MONTH(AC6),'Boarding Checkouts'!$L:$P,3,FALSE)</f>
        <v>1126</v>
      </c>
      <c r="AE43" s="12">
        <f>VLOOKUP(MONTH(AC6),'Boarding Checkouts'!$L:$P,4,FALSE)</f>
        <v>63436.84</v>
      </c>
      <c r="AF43" s="13"/>
      <c r="AG43" s="10" t="s">
        <v>12</v>
      </c>
      <c r="AH43" s="12">
        <f>VLOOKUP(MONTH(AG6),'Boarding Checkouts'!$L:$P,3,FALSE)</f>
        <v>890</v>
      </c>
      <c r="AI43" s="12">
        <f>VLOOKUP(MONTH(AG6),'Boarding Checkouts'!$L:$P,4,FALSE)</f>
        <v>48727.360000000008</v>
      </c>
      <c r="AJ43" s="13"/>
      <c r="AK43" s="10" t="s">
        <v>12</v>
      </c>
      <c r="AL43" s="12">
        <f>VLOOKUP(MONTH(AK6),'Boarding Checkouts'!$L:$P,3,FALSE)</f>
        <v>701</v>
      </c>
      <c r="AM43" s="12">
        <f>VLOOKUP(MONTH(AK6),'Boarding Checkouts'!$L:$P,4,FALSE)</f>
        <v>39578.379999999997</v>
      </c>
      <c r="AN43" s="13"/>
      <c r="AO43" s="10" t="s">
        <v>12</v>
      </c>
      <c r="AP43" s="12">
        <f>VLOOKUP(MONTH(AO6),'Boarding Checkouts'!$L:$P,3,FALSE)</f>
        <v>686</v>
      </c>
      <c r="AQ43" s="12">
        <f>VLOOKUP(MONTH(AO6),'Boarding Checkouts'!$L:$P,4,FALSE)</f>
        <v>38905.599999999999</v>
      </c>
      <c r="AR43" s="13"/>
      <c r="AS43" s="10" t="s">
        <v>12</v>
      </c>
      <c r="AT43" s="12">
        <f>VLOOKUP(MONTH(AS6),'Boarding Checkouts'!$L:$P,3,FALSE)</f>
        <v>412</v>
      </c>
      <c r="AU43" s="12">
        <f>VLOOKUP(MONTH(AS6),'Boarding Checkouts'!$L:$P,4,FALSE)</f>
        <v>24070.65</v>
      </c>
    </row>
    <row r="44" spans="1:47" s="4" customFormat="1" ht="14.4" x14ac:dyDescent="0.3">
      <c r="A44" s="10" t="s">
        <v>13</v>
      </c>
      <c r="B44" s="12">
        <f>B43</f>
        <v>689</v>
      </c>
      <c r="C44" s="12">
        <f>SUM(C43)</f>
        <v>37852.699999999997</v>
      </c>
      <c r="D44" s="13"/>
      <c r="E44" s="10" t="s">
        <v>13</v>
      </c>
      <c r="F44" s="12">
        <f>SUM(B44,F43)</f>
        <v>1411</v>
      </c>
      <c r="G44" s="12">
        <f>SUM(C44,G43)</f>
        <v>77307.399999999994</v>
      </c>
      <c r="H44" s="13"/>
      <c r="I44" s="10" t="s">
        <v>13</v>
      </c>
      <c r="J44" s="12">
        <f>IF(J43=0,0,SUM(F44,J43))</f>
        <v>2601</v>
      </c>
      <c r="K44" s="12">
        <f>IF(J43=0,0,SUM(G44,K43))</f>
        <v>139535.78</v>
      </c>
      <c r="L44" s="13"/>
      <c r="M44" s="10" t="s">
        <v>13</v>
      </c>
      <c r="N44" s="12">
        <f>IF(N43=0,0,SUM(J44,N43))</f>
        <v>3585</v>
      </c>
      <c r="O44" s="12">
        <f>IF(N43=0,0,SUM(K44,O43))</f>
        <v>193782.78</v>
      </c>
      <c r="P44" s="13"/>
      <c r="Q44" s="10" t="s">
        <v>13</v>
      </c>
      <c r="R44" s="12">
        <f>IF(R43=0,0,SUM(N44,R43))</f>
        <v>4359</v>
      </c>
      <c r="S44" s="12">
        <f>IF(R43=0,0,SUM(O44,S43))</f>
        <v>237898.41</v>
      </c>
      <c r="T44" s="13"/>
      <c r="U44" s="10" t="s">
        <v>13</v>
      </c>
      <c r="V44" s="12">
        <f>IF(V43=0,0,SUM(R44,V43))</f>
        <v>5104</v>
      </c>
      <c r="W44" s="12">
        <f>IF(V43=0,0,SUM(S44,W43))</f>
        <v>279349.43</v>
      </c>
      <c r="X44" s="13"/>
      <c r="Y44" s="10" t="s">
        <v>13</v>
      </c>
      <c r="Z44" s="12">
        <f>IF(Z43=0,0,SUM(V44,Z43))</f>
        <v>6352</v>
      </c>
      <c r="AA44" s="12">
        <f>IF(Z43=0,0,SUM(W44,AA43))</f>
        <v>347443.85</v>
      </c>
      <c r="AB44" s="13"/>
      <c r="AC44" s="10" t="s">
        <v>13</v>
      </c>
      <c r="AD44" s="12">
        <f>IF(AD43=0,0,SUM(Z44,AD43))</f>
        <v>7478</v>
      </c>
      <c r="AE44" s="12">
        <f>IF(AD43=0,0,SUM(AA44,AE43))</f>
        <v>410880.68999999994</v>
      </c>
      <c r="AF44" s="13"/>
      <c r="AG44" s="10" t="s">
        <v>13</v>
      </c>
      <c r="AH44" s="12">
        <f>IF(AH43=0,0,SUM(AD44,AH43))</f>
        <v>8368</v>
      </c>
      <c r="AI44" s="12">
        <f>IF(AH43=0,0,SUM(AE44,AI43))</f>
        <v>459608.04999999993</v>
      </c>
      <c r="AJ44" s="13"/>
      <c r="AK44" s="10" t="s">
        <v>13</v>
      </c>
      <c r="AL44" s="12">
        <f>IF(AL43=0,0,SUM(AH44,AL43))</f>
        <v>9069</v>
      </c>
      <c r="AM44" s="12">
        <f>IF(AL43=0,0,SUM(AI44,AM43))</f>
        <v>499186.42999999993</v>
      </c>
      <c r="AN44" s="13"/>
      <c r="AO44" s="10" t="s">
        <v>13</v>
      </c>
      <c r="AP44" s="12">
        <f>IF(AP43=0,0,SUM(AL44,AP43))</f>
        <v>9755</v>
      </c>
      <c r="AQ44" s="12">
        <f>IF(AP43=0,0,SUM(AM44,AQ43))</f>
        <v>538092.02999999991</v>
      </c>
      <c r="AR44" s="13"/>
      <c r="AS44" s="10" t="s">
        <v>13</v>
      </c>
      <c r="AT44" s="12">
        <f>IF(AT43=0,0,SUM(AP44,AT43))</f>
        <v>10167</v>
      </c>
      <c r="AU44" s="12">
        <f>IF(AT43=0,0,SUM(AQ44,AU43))</f>
        <v>562162.67999999993</v>
      </c>
    </row>
    <row r="45" spans="1:47" s="4" customFormat="1" ht="14.4" x14ac:dyDescent="0.3">
      <c r="A45" s="10"/>
      <c r="B45" s="17"/>
      <c r="C45" s="12"/>
      <c r="D45" s="13"/>
      <c r="E45" s="10"/>
      <c r="F45" s="17"/>
      <c r="G45" s="12"/>
      <c r="H45" s="13"/>
      <c r="I45" s="10"/>
      <c r="J45" s="17"/>
      <c r="K45" s="12"/>
      <c r="L45" s="13"/>
      <c r="M45" s="10"/>
      <c r="N45" s="17"/>
      <c r="O45" s="12"/>
      <c r="P45" s="13"/>
      <c r="Q45" s="10"/>
      <c r="R45" s="17"/>
      <c r="S45" s="12"/>
      <c r="T45" s="13"/>
      <c r="U45" s="10"/>
      <c r="V45" s="17"/>
      <c r="W45" s="15"/>
      <c r="X45" s="13"/>
      <c r="Y45" s="10"/>
      <c r="Z45" s="17"/>
      <c r="AA45" s="15"/>
      <c r="AB45" s="13"/>
      <c r="AC45" s="10"/>
      <c r="AD45" s="17"/>
      <c r="AE45" s="12"/>
      <c r="AF45" s="13"/>
      <c r="AG45" s="10"/>
      <c r="AH45" s="17"/>
      <c r="AI45" s="12"/>
      <c r="AJ45" s="13"/>
      <c r="AK45" s="10"/>
      <c r="AL45" s="17"/>
      <c r="AM45" s="12"/>
      <c r="AN45" s="13"/>
      <c r="AO45" s="10"/>
      <c r="AP45" s="17"/>
      <c r="AQ45" s="12"/>
      <c r="AR45" s="13"/>
      <c r="AS45" s="10"/>
      <c r="AT45" s="17"/>
      <c r="AU45" s="15"/>
    </row>
    <row r="46" spans="1:47" s="8" customFormat="1" x14ac:dyDescent="0.3">
      <c r="A46" s="5">
        <v>43466</v>
      </c>
      <c r="B46" s="6" t="s">
        <v>3</v>
      </c>
      <c r="C46" s="7">
        <f>'Boarding Tallies'!$C41+'Daycare Tallies'!$C41</f>
        <v>17</v>
      </c>
      <c r="E46" s="5">
        <v>43497</v>
      </c>
      <c r="F46" s="6" t="s">
        <v>4</v>
      </c>
      <c r="G46" s="7">
        <f>'Boarding Tallies'!G41+'Daycare Tallies'!H41</f>
        <v>88</v>
      </c>
      <c r="I46" s="5">
        <v>43525</v>
      </c>
      <c r="J46" s="6" t="s">
        <v>4</v>
      </c>
      <c r="K46" s="7">
        <f>'Boarding Tallies'!K41+'Daycare Tallies'!M41</f>
        <v>115</v>
      </c>
      <c r="M46" s="5">
        <v>43556</v>
      </c>
      <c r="N46" s="6" t="s">
        <v>5</v>
      </c>
      <c r="O46" s="7">
        <f>'Boarding Tallies'!O41+'Daycare Tallies'!R41</f>
        <v>70</v>
      </c>
      <c r="Q46" s="5">
        <v>43586</v>
      </c>
      <c r="R46" s="6" t="s">
        <v>6</v>
      </c>
      <c r="S46" s="7">
        <f>'Boarding Tallies'!S41+'Daycare Tallies'!W41</f>
        <v>86</v>
      </c>
      <c r="U46" s="5">
        <v>43617</v>
      </c>
      <c r="V46" s="6" t="s">
        <v>7</v>
      </c>
      <c r="W46" s="7">
        <f>'Boarding Tallies'!W41+'Daycare Tallies'!AB41</f>
        <v>43</v>
      </c>
      <c r="Y46" s="5">
        <v>43647</v>
      </c>
      <c r="Z46" s="6" t="s">
        <v>5</v>
      </c>
      <c r="AA46" s="7">
        <f>'Boarding Tallies'!AA41+'Daycare Tallies'!AG41</f>
        <v>92</v>
      </c>
      <c r="AC46" s="5">
        <v>43678</v>
      </c>
      <c r="AD46" s="6" t="s">
        <v>8</v>
      </c>
      <c r="AE46" s="7">
        <f>'Boarding Tallies'!AE41+'Daycare Tallies'!AL41</f>
        <v>101</v>
      </c>
      <c r="AG46" s="5">
        <v>43709</v>
      </c>
      <c r="AH46" s="6" t="s">
        <v>9</v>
      </c>
      <c r="AI46" s="9">
        <f>'Boarding Tallies'!AI41+'Daycare Tallies'!AQ41</f>
        <v>70</v>
      </c>
      <c r="AK46" s="5">
        <v>43739</v>
      </c>
      <c r="AL46" s="6" t="s">
        <v>3</v>
      </c>
      <c r="AM46" s="7">
        <f>'Boarding Tallies'!AM41+'Daycare Tallies'!AV41</f>
        <v>77</v>
      </c>
      <c r="AO46" s="5">
        <v>43770</v>
      </c>
      <c r="AP46" s="6" t="s">
        <v>4</v>
      </c>
      <c r="AQ46" s="7">
        <f>'Boarding Tallies'!AQ41+'Daycare Tallies'!BA41</f>
        <v>82</v>
      </c>
      <c r="AS46" s="5">
        <v>43800</v>
      </c>
      <c r="AT46" s="6" t="s">
        <v>9</v>
      </c>
      <c r="AU46" s="7">
        <f>'Boarding Tallies'!AU41+'Daycare Tallies'!BF41</f>
        <v>26</v>
      </c>
    </row>
    <row r="47" spans="1:47" s="8" customFormat="1" x14ac:dyDescent="0.3">
      <c r="A47" s="5">
        <v>43467</v>
      </c>
      <c r="B47" s="6" t="s">
        <v>6</v>
      </c>
      <c r="C47" s="7">
        <f>'Boarding Tallies'!$C42+'Daycare Tallies'!$C42</f>
        <v>76</v>
      </c>
      <c r="E47" s="5">
        <v>43498</v>
      </c>
      <c r="F47" s="6" t="s">
        <v>7</v>
      </c>
      <c r="G47" s="7">
        <f>'Boarding Tallies'!G42+'Daycare Tallies'!H42</f>
        <v>35</v>
      </c>
      <c r="I47" s="5">
        <v>43526</v>
      </c>
      <c r="J47" s="6" t="s">
        <v>7</v>
      </c>
      <c r="K47" s="7">
        <f>'Boarding Tallies'!K42+'Daycare Tallies'!M42</f>
        <v>66</v>
      </c>
      <c r="M47" s="5">
        <v>43557</v>
      </c>
      <c r="N47" s="6" t="s">
        <v>3</v>
      </c>
      <c r="O47" s="7">
        <f>'Boarding Tallies'!O42+'Daycare Tallies'!R42</f>
        <v>80</v>
      </c>
      <c r="Q47" s="5">
        <v>43587</v>
      </c>
      <c r="R47" s="6" t="s">
        <v>8</v>
      </c>
      <c r="S47" s="7">
        <f>'Boarding Tallies'!S42+'Daycare Tallies'!W42</f>
        <v>75</v>
      </c>
      <c r="U47" s="5">
        <v>43618</v>
      </c>
      <c r="V47" s="6" t="s">
        <v>9</v>
      </c>
      <c r="W47" s="7">
        <f>'Boarding Tallies'!W42+'Daycare Tallies'!AB42</f>
        <v>23</v>
      </c>
      <c r="Y47" s="5">
        <v>43648</v>
      </c>
      <c r="Z47" s="6" t="s">
        <v>3</v>
      </c>
      <c r="AA47" s="7">
        <f>'Boarding Tallies'!AA42+'Daycare Tallies'!AG42</f>
        <v>83</v>
      </c>
      <c r="AC47" s="5">
        <v>43679</v>
      </c>
      <c r="AD47" s="6" t="s">
        <v>4</v>
      </c>
      <c r="AE47" s="7">
        <f>'Boarding Tallies'!AE42+'Daycare Tallies'!AL42</f>
        <v>116</v>
      </c>
      <c r="AG47" s="5">
        <v>43710</v>
      </c>
      <c r="AH47" s="6" t="s">
        <v>5</v>
      </c>
      <c r="AI47" s="9">
        <f>'Boarding Tallies'!AI42+'Daycare Tallies'!AQ42</f>
        <v>28</v>
      </c>
      <c r="AK47" s="5">
        <v>43740</v>
      </c>
      <c r="AL47" s="6" t="s">
        <v>6</v>
      </c>
      <c r="AM47" s="7">
        <f>'Boarding Tallies'!AM42+'Daycare Tallies'!AV42</f>
        <v>89</v>
      </c>
      <c r="AO47" s="5">
        <v>43771</v>
      </c>
      <c r="AP47" s="6" t="s">
        <v>7</v>
      </c>
      <c r="AQ47" s="7">
        <f>'Boarding Tallies'!AQ42+'Daycare Tallies'!BA42</f>
        <v>51</v>
      </c>
      <c r="AS47" s="5">
        <v>43801</v>
      </c>
      <c r="AT47" s="6" t="s">
        <v>5</v>
      </c>
      <c r="AU47" s="7">
        <f>'Boarding Tallies'!AU42+'Daycare Tallies'!BF42</f>
        <v>11</v>
      </c>
    </row>
    <row r="48" spans="1:47" s="8" customFormat="1" x14ac:dyDescent="0.3">
      <c r="A48" s="5">
        <v>43468</v>
      </c>
      <c r="B48" s="6" t="s">
        <v>8</v>
      </c>
      <c r="C48" s="7">
        <f>'Boarding Tallies'!$C43+'Daycare Tallies'!$C43</f>
        <v>61</v>
      </c>
      <c r="E48" s="5">
        <v>43499</v>
      </c>
      <c r="F48" s="6" t="s">
        <v>9</v>
      </c>
      <c r="G48" s="7">
        <f>'Boarding Tallies'!G43+'Daycare Tallies'!H43</f>
        <v>28</v>
      </c>
      <c r="I48" s="5">
        <v>43527</v>
      </c>
      <c r="J48" s="6" t="s">
        <v>9</v>
      </c>
      <c r="K48" s="7">
        <f>'Boarding Tallies'!K43+'Daycare Tallies'!M43</f>
        <v>36</v>
      </c>
      <c r="M48" s="5">
        <v>43558</v>
      </c>
      <c r="N48" s="6" t="s">
        <v>6</v>
      </c>
      <c r="O48" s="7">
        <f>'Boarding Tallies'!O43+'Daycare Tallies'!R43</f>
        <v>65</v>
      </c>
      <c r="Q48" s="5">
        <v>43588</v>
      </c>
      <c r="R48" s="6" t="s">
        <v>4</v>
      </c>
      <c r="S48" s="7">
        <f>'Boarding Tallies'!S43+'Daycare Tallies'!W43</f>
        <v>85</v>
      </c>
      <c r="U48" s="5">
        <v>43619</v>
      </c>
      <c r="V48" s="6" t="s">
        <v>5</v>
      </c>
      <c r="W48" s="7">
        <f>'Boarding Tallies'!W43+'Daycare Tallies'!AB43</f>
        <v>63</v>
      </c>
      <c r="Y48" s="5">
        <v>43649</v>
      </c>
      <c r="Z48" s="6" t="s">
        <v>6</v>
      </c>
      <c r="AA48" s="7">
        <f>'Boarding Tallies'!AA43+'Daycare Tallies'!AG43</f>
        <v>108</v>
      </c>
      <c r="AC48" s="5">
        <v>43680</v>
      </c>
      <c r="AD48" s="6" t="s">
        <v>7</v>
      </c>
      <c r="AE48" s="7">
        <f>'Boarding Tallies'!AE43+'Daycare Tallies'!AL43</f>
        <v>77</v>
      </c>
      <c r="AG48" s="5">
        <v>43711</v>
      </c>
      <c r="AH48" s="6" t="s">
        <v>3</v>
      </c>
      <c r="AI48" s="9">
        <f>'Boarding Tallies'!AI43+'Daycare Tallies'!AQ43</f>
        <v>86</v>
      </c>
      <c r="AK48" s="5">
        <v>43741</v>
      </c>
      <c r="AL48" s="6" t="s">
        <v>8</v>
      </c>
      <c r="AM48" s="7">
        <f>'Boarding Tallies'!AM43+'Daycare Tallies'!AV43</f>
        <v>102</v>
      </c>
      <c r="AO48" s="5">
        <v>43772</v>
      </c>
      <c r="AP48" s="6" t="s">
        <v>9</v>
      </c>
      <c r="AQ48" s="7">
        <f>'Boarding Tallies'!AQ43+'Daycare Tallies'!BA43</f>
        <v>26</v>
      </c>
      <c r="AS48" s="5">
        <v>43802</v>
      </c>
      <c r="AT48" s="6" t="s">
        <v>3</v>
      </c>
      <c r="AU48" s="7">
        <f>'Boarding Tallies'!AU43+'Daycare Tallies'!BF43</f>
        <v>13</v>
      </c>
    </row>
    <row r="49" spans="1:47" s="8" customFormat="1" x14ac:dyDescent="0.3">
      <c r="A49" s="5">
        <v>43469</v>
      </c>
      <c r="B49" s="6" t="s">
        <v>4</v>
      </c>
      <c r="C49" s="7">
        <f>'Boarding Tallies'!$C44+'Daycare Tallies'!$C44</f>
        <v>82</v>
      </c>
      <c r="E49" s="5">
        <v>43500</v>
      </c>
      <c r="F49" s="6" t="s">
        <v>5</v>
      </c>
      <c r="G49" s="7">
        <f>'Boarding Tallies'!G44+'Daycare Tallies'!H44</f>
        <v>54</v>
      </c>
      <c r="I49" s="5">
        <v>43528</v>
      </c>
      <c r="J49" s="6" t="s">
        <v>5</v>
      </c>
      <c r="K49" s="7">
        <f>'Boarding Tallies'!K44+'Daycare Tallies'!M44</f>
        <v>23</v>
      </c>
      <c r="M49" s="5">
        <v>43559</v>
      </c>
      <c r="N49" s="6" t="s">
        <v>8</v>
      </c>
      <c r="O49" s="7">
        <f>'Boarding Tallies'!O44+'Daycare Tallies'!R44</f>
        <v>81</v>
      </c>
      <c r="Q49" s="5">
        <v>43589</v>
      </c>
      <c r="R49" s="6" t="s">
        <v>7</v>
      </c>
      <c r="S49" s="7">
        <f>'Boarding Tallies'!S44+'Daycare Tallies'!W44</f>
        <v>39</v>
      </c>
      <c r="U49" s="5">
        <v>43620</v>
      </c>
      <c r="V49" s="6" t="s">
        <v>3</v>
      </c>
      <c r="W49" s="7">
        <f>'Boarding Tallies'!W44+'Daycare Tallies'!AB44</f>
        <v>97</v>
      </c>
      <c r="Y49" s="5">
        <v>43650</v>
      </c>
      <c r="Z49" s="6" t="s">
        <v>8</v>
      </c>
      <c r="AA49" s="7">
        <f>'Boarding Tallies'!AA44+'Daycare Tallies'!AG44</f>
        <v>80</v>
      </c>
      <c r="AC49" s="5">
        <v>43681</v>
      </c>
      <c r="AD49" s="6" t="s">
        <v>9</v>
      </c>
      <c r="AE49" s="7">
        <f>'Boarding Tallies'!AE44+'Daycare Tallies'!AL44</f>
        <v>54</v>
      </c>
      <c r="AG49" s="5">
        <v>43712</v>
      </c>
      <c r="AH49" s="6" t="s">
        <v>6</v>
      </c>
      <c r="AI49" s="9">
        <f>'Boarding Tallies'!AI44+'Daycare Tallies'!AQ44</f>
        <v>94</v>
      </c>
      <c r="AK49" s="5">
        <v>43742</v>
      </c>
      <c r="AL49" s="6" t="s">
        <v>4</v>
      </c>
      <c r="AM49" s="7">
        <f>'Boarding Tallies'!AM44+'Daycare Tallies'!AV44</f>
        <v>104</v>
      </c>
      <c r="AO49" s="5">
        <v>43773</v>
      </c>
      <c r="AP49" s="6" t="s">
        <v>5</v>
      </c>
      <c r="AQ49" s="7">
        <f>'Boarding Tallies'!AQ44+'Daycare Tallies'!BA44</f>
        <v>88</v>
      </c>
      <c r="AS49" s="5">
        <v>43803</v>
      </c>
      <c r="AT49" s="6" t="s">
        <v>6</v>
      </c>
      <c r="AU49" s="7">
        <f>'Boarding Tallies'!AU44+'Daycare Tallies'!BF44</f>
        <v>85</v>
      </c>
    </row>
    <row r="50" spans="1:47" s="8" customFormat="1" x14ac:dyDescent="0.3">
      <c r="A50" s="5">
        <v>43470</v>
      </c>
      <c r="B50" s="6" t="s">
        <v>7</v>
      </c>
      <c r="C50" s="7">
        <f>'Boarding Tallies'!$C45+'Daycare Tallies'!$C45</f>
        <v>35</v>
      </c>
      <c r="E50" s="5">
        <v>43501</v>
      </c>
      <c r="F50" s="6" t="s">
        <v>3</v>
      </c>
      <c r="G50" s="7">
        <f>'Boarding Tallies'!G45+'Daycare Tallies'!H45</f>
        <v>75</v>
      </c>
      <c r="I50" s="5">
        <v>43529</v>
      </c>
      <c r="J50" s="6" t="s">
        <v>3</v>
      </c>
      <c r="K50" s="7">
        <f>'Boarding Tallies'!K45+'Daycare Tallies'!M45</f>
        <v>103</v>
      </c>
      <c r="M50" s="5">
        <v>43560</v>
      </c>
      <c r="N50" s="6" t="s">
        <v>4</v>
      </c>
      <c r="O50" s="7">
        <f>'Boarding Tallies'!O45+'Daycare Tallies'!R45</f>
        <v>64</v>
      </c>
      <c r="Q50" s="5">
        <v>43590</v>
      </c>
      <c r="R50" s="6" t="s">
        <v>9</v>
      </c>
      <c r="S50" s="7">
        <f>'Boarding Tallies'!S45+'Daycare Tallies'!W45</f>
        <v>24</v>
      </c>
      <c r="U50" s="5">
        <v>43621</v>
      </c>
      <c r="V50" s="6" t="s">
        <v>6</v>
      </c>
      <c r="W50" s="7">
        <f>'Boarding Tallies'!W45+'Daycare Tallies'!AB45</f>
        <v>86</v>
      </c>
      <c r="Y50" s="5">
        <v>43651</v>
      </c>
      <c r="Z50" s="6" t="s">
        <v>4</v>
      </c>
      <c r="AA50" s="7">
        <f>'Boarding Tallies'!AA45+'Daycare Tallies'!AG45</f>
        <v>103</v>
      </c>
      <c r="AC50" s="5">
        <v>43682</v>
      </c>
      <c r="AD50" s="6" t="s">
        <v>5</v>
      </c>
      <c r="AE50" s="7">
        <f>'Boarding Tallies'!AE45+'Daycare Tallies'!AL45</f>
        <v>83</v>
      </c>
      <c r="AG50" s="5">
        <v>43713</v>
      </c>
      <c r="AH50" s="6" t="s">
        <v>8</v>
      </c>
      <c r="AI50" s="9">
        <f>'Boarding Tallies'!AI45+'Daycare Tallies'!AQ45</f>
        <v>105</v>
      </c>
      <c r="AK50" s="5">
        <v>43743</v>
      </c>
      <c r="AL50" s="6" t="s">
        <v>7</v>
      </c>
      <c r="AM50" s="7">
        <f>'Boarding Tallies'!AM45+'Daycare Tallies'!AV45</f>
        <v>71</v>
      </c>
      <c r="AO50" s="5">
        <v>43774</v>
      </c>
      <c r="AP50" s="6" t="s">
        <v>3</v>
      </c>
      <c r="AQ50" s="7">
        <f>'Boarding Tallies'!AQ45+'Daycare Tallies'!BA45</f>
        <v>88</v>
      </c>
      <c r="AS50" s="5">
        <v>43804</v>
      </c>
      <c r="AT50" s="6" t="s">
        <v>8</v>
      </c>
      <c r="AU50" s="7">
        <f>'Boarding Tallies'!AU45+'Daycare Tallies'!BF45</f>
        <v>89</v>
      </c>
    </row>
    <row r="51" spans="1:47" s="8" customFormat="1" x14ac:dyDescent="0.3">
      <c r="A51" s="5">
        <v>43471</v>
      </c>
      <c r="B51" s="6" t="s">
        <v>9</v>
      </c>
      <c r="C51" s="7">
        <f>'Boarding Tallies'!$C46+'Daycare Tallies'!$C46</f>
        <v>23</v>
      </c>
      <c r="E51" s="5">
        <v>43502</v>
      </c>
      <c r="F51" s="6" t="s">
        <v>6</v>
      </c>
      <c r="G51" s="7">
        <f>'Boarding Tallies'!G46+'Daycare Tallies'!H46</f>
        <v>79</v>
      </c>
      <c r="I51" s="5">
        <v>43530</v>
      </c>
      <c r="J51" s="6" t="s">
        <v>6</v>
      </c>
      <c r="K51" s="7">
        <f>'Boarding Tallies'!K46+'Daycare Tallies'!M46</f>
        <v>79</v>
      </c>
      <c r="M51" s="5">
        <v>43561</v>
      </c>
      <c r="N51" s="6" t="s">
        <v>7</v>
      </c>
      <c r="O51" s="7">
        <f>'Boarding Tallies'!O46+'Daycare Tallies'!R46</f>
        <v>29</v>
      </c>
      <c r="Q51" s="5">
        <v>43591</v>
      </c>
      <c r="R51" s="6" t="s">
        <v>5</v>
      </c>
      <c r="S51" s="7">
        <f>'Boarding Tallies'!S46+'Daycare Tallies'!W46</f>
        <v>57</v>
      </c>
      <c r="U51" s="5">
        <v>43622</v>
      </c>
      <c r="V51" s="6" t="s">
        <v>8</v>
      </c>
      <c r="W51" s="7">
        <f>'Boarding Tallies'!W46+'Daycare Tallies'!AB46</f>
        <v>94</v>
      </c>
      <c r="Y51" s="5">
        <v>43652</v>
      </c>
      <c r="Z51" s="6" t="s">
        <v>7</v>
      </c>
      <c r="AA51" s="7">
        <f>'Boarding Tallies'!AA46+'Daycare Tallies'!AG46</f>
        <v>69</v>
      </c>
      <c r="AC51" s="5">
        <v>43683</v>
      </c>
      <c r="AD51" s="6" t="s">
        <v>3</v>
      </c>
      <c r="AE51" s="7">
        <f>'Boarding Tallies'!AE46+'Daycare Tallies'!AL46</f>
        <v>108</v>
      </c>
      <c r="AG51" s="5">
        <v>43714</v>
      </c>
      <c r="AH51" s="6" t="s">
        <v>4</v>
      </c>
      <c r="AI51" s="9">
        <f>'Boarding Tallies'!AI46+'Daycare Tallies'!AQ46</f>
        <v>83</v>
      </c>
      <c r="AK51" s="5">
        <v>43744</v>
      </c>
      <c r="AL51" s="6" t="s">
        <v>9</v>
      </c>
      <c r="AM51" s="7">
        <f>'Boarding Tallies'!AM46+'Daycare Tallies'!AV46</f>
        <v>31</v>
      </c>
      <c r="AO51" s="5">
        <v>43775</v>
      </c>
      <c r="AP51" s="6" t="s">
        <v>6</v>
      </c>
      <c r="AQ51" s="7">
        <f>'Boarding Tallies'!AQ46+'Daycare Tallies'!BA46</f>
        <v>93</v>
      </c>
      <c r="AS51" s="5">
        <v>43805</v>
      </c>
      <c r="AT51" s="6" t="s">
        <v>4</v>
      </c>
      <c r="AU51" s="7">
        <f>'Boarding Tallies'!AU46+'Daycare Tallies'!BF46</f>
        <v>79</v>
      </c>
    </row>
    <row r="52" spans="1:47" s="8" customFormat="1" x14ac:dyDescent="0.3">
      <c r="A52" s="5">
        <v>43472</v>
      </c>
      <c r="B52" s="6" t="s">
        <v>5</v>
      </c>
      <c r="C52" s="7">
        <f>'Boarding Tallies'!$C47+'Daycare Tallies'!$C47</f>
        <v>72</v>
      </c>
      <c r="E52" s="5">
        <v>43503</v>
      </c>
      <c r="F52" s="6" t="s">
        <v>8</v>
      </c>
      <c r="G52" s="7">
        <f>'Boarding Tallies'!G47+'Daycare Tallies'!H47</f>
        <v>79</v>
      </c>
      <c r="I52" s="5">
        <v>43531</v>
      </c>
      <c r="J52" s="6" t="s">
        <v>8</v>
      </c>
      <c r="K52" s="7">
        <f>'Boarding Tallies'!K47+'Daycare Tallies'!M47</f>
        <v>105</v>
      </c>
      <c r="M52" s="5">
        <v>43562</v>
      </c>
      <c r="N52" s="6" t="s">
        <v>9</v>
      </c>
      <c r="O52" s="7">
        <f>'Boarding Tallies'!O47+'Daycare Tallies'!R47</f>
        <v>14</v>
      </c>
      <c r="Q52" s="5">
        <v>43592</v>
      </c>
      <c r="R52" s="6" t="s">
        <v>3</v>
      </c>
      <c r="S52" s="7">
        <f>'Boarding Tallies'!S47+'Daycare Tallies'!W47</f>
        <v>79</v>
      </c>
      <c r="U52" s="5">
        <v>43623</v>
      </c>
      <c r="V52" s="6" t="s">
        <v>4</v>
      </c>
      <c r="W52" s="7">
        <f>'Boarding Tallies'!W47+'Daycare Tallies'!AB47</f>
        <v>92</v>
      </c>
      <c r="Y52" s="5">
        <v>43653</v>
      </c>
      <c r="Z52" s="6" t="s">
        <v>9</v>
      </c>
      <c r="AA52" s="7">
        <f>'Boarding Tallies'!AA47+'Daycare Tallies'!AG47</f>
        <v>43</v>
      </c>
      <c r="AC52" s="5">
        <v>43684</v>
      </c>
      <c r="AD52" s="6" t="s">
        <v>6</v>
      </c>
      <c r="AE52" s="7">
        <f>'Boarding Tallies'!AE47+'Daycare Tallies'!AL47</f>
        <v>96</v>
      </c>
      <c r="AG52" s="5">
        <v>43715</v>
      </c>
      <c r="AH52" s="6" t="s">
        <v>7</v>
      </c>
      <c r="AI52" s="9">
        <f>'Boarding Tallies'!AI47+'Daycare Tallies'!AQ47</f>
        <v>54</v>
      </c>
      <c r="AK52" s="5">
        <v>43745</v>
      </c>
      <c r="AL52" s="6" t="s">
        <v>5</v>
      </c>
      <c r="AM52" s="7">
        <f>'Boarding Tallies'!AM47+'Daycare Tallies'!AV47</f>
        <v>89</v>
      </c>
      <c r="AO52" s="5">
        <v>43776</v>
      </c>
      <c r="AP52" s="6" t="s">
        <v>8</v>
      </c>
      <c r="AQ52" s="7">
        <f>'Boarding Tallies'!AQ47+'Daycare Tallies'!BA47</f>
        <v>96</v>
      </c>
      <c r="AS52" s="5">
        <v>43806</v>
      </c>
      <c r="AT52" s="6" t="s">
        <v>7</v>
      </c>
      <c r="AU52" s="7">
        <f>'Boarding Tallies'!AU47+'Daycare Tallies'!BF47</f>
        <v>54</v>
      </c>
    </row>
    <row r="53" spans="1:47" s="8" customFormat="1" x14ac:dyDescent="0.3">
      <c r="A53" s="5">
        <v>43473</v>
      </c>
      <c r="B53" s="6" t="s">
        <v>3</v>
      </c>
      <c r="C53" s="7">
        <f>'Boarding Tallies'!$C48+'Daycare Tallies'!$C48</f>
        <v>59</v>
      </c>
      <c r="E53" s="5">
        <v>43504</v>
      </c>
      <c r="F53" s="6" t="s">
        <v>4</v>
      </c>
      <c r="G53" s="7">
        <f>'Boarding Tallies'!G48+'Daycare Tallies'!H48</f>
        <v>100</v>
      </c>
      <c r="I53" s="5">
        <v>43532</v>
      </c>
      <c r="J53" s="6" t="s">
        <v>4</v>
      </c>
      <c r="K53" s="7">
        <f>'Boarding Tallies'!K48+'Daycare Tallies'!M48</f>
        <v>82</v>
      </c>
      <c r="M53" s="5">
        <v>43563</v>
      </c>
      <c r="N53" s="6" t="s">
        <v>5</v>
      </c>
      <c r="O53" s="7">
        <f>'Boarding Tallies'!O48+'Daycare Tallies'!R48</f>
        <v>51</v>
      </c>
      <c r="Q53" s="5">
        <v>43593</v>
      </c>
      <c r="R53" s="6" t="s">
        <v>6</v>
      </c>
      <c r="S53" s="7">
        <f>'Boarding Tallies'!S48+'Daycare Tallies'!W48</f>
        <v>79</v>
      </c>
      <c r="U53" s="5">
        <v>43624</v>
      </c>
      <c r="V53" s="6" t="s">
        <v>7</v>
      </c>
      <c r="W53" s="7">
        <f>'Boarding Tallies'!W48+'Daycare Tallies'!AB48</f>
        <v>63</v>
      </c>
      <c r="Y53" s="5">
        <v>43654</v>
      </c>
      <c r="Z53" s="6" t="s">
        <v>5</v>
      </c>
      <c r="AA53" s="7">
        <f>'Boarding Tallies'!AA48+'Daycare Tallies'!AG48</f>
        <v>94</v>
      </c>
      <c r="AC53" s="5">
        <v>43685</v>
      </c>
      <c r="AD53" s="6" t="s">
        <v>8</v>
      </c>
      <c r="AE53" s="7">
        <f>'Boarding Tallies'!AE48+'Daycare Tallies'!AL48</f>
        <v>124</v>
      </c>
      <c r="AG53" s="5">
        <v>43716</v>
      </c>
      <c r="AH53" s="6" t="s">
        <v>9</v>
      </c>
      <c r="AI53" s="9">
        <f>'Boarding Tallies'!AI48+'Daycare Tallies'!AQ48</f>
        <v>26</v>
      </c>
      <c r="AK53" s="5">
        <v>43746</v>
      </c>
      <c r="AL53" s="6" t="s">
        <v>3</v>
      </c>
      <c r="AM53" s="7">
        <f>'Boarding Tallies'!AM48+'Daycare Tallies'!AV48</f>
        <v>84</v>
      </c>
      <c r="AO53" s="5">
        <v>43777</v>
      </c>
      <c r="AP53" s="6" t="s">
        <v>4</v>
      </c>
      <c r="AQ53" s="7">
        <f>'Boarding Tallies'!AQ48+'Daycare Tallies'!BA48</f>
        <v>95</v>
      </c>
      <c r="AS53" s="5">
        <v>43807</v>
      </c>
      <c r="AT53" s="6" t="s">
        <v>9</v>
      </c>
      <c r="AU53" s="7">
        <f>'Boarding Tallies'!AU48+'Daycare Tallies'!BF48</f>
        <v>24</v>
      </c>
    </row>
    <row r="54" spans="1:47" s="8" customFormat="1" x14ac:dyDescent="0.3">
      <c r="A54" s="5">
        <v>43474</v>
      </c>
      <c r="B54" s="6" t="s">
        <v>6</v>
      </c>
      <c r="C54" s="7">
        <f>'Boarding Tallies'!$C49+'Daycare Tallies'!$C49</f>
        <v>67</v>
      </c>
      <c r="E54" s="5">
        <v>43505</v>
      </c>
      <c r="F54" s="6" t="s">
        <v>7</v>
      </c>
      <c r="G54" s="7">
        <f>'Boarding Tallies'!G49+'Daycare Tallies'!H49</f>
        <v>50</v>
      </c>
      <c r="I54" s="5">
        <v>43533</v>
      </c>
      <c r="J54" s="6" t="s">
        <v>7</v>
      </c>
      <c r="K54" s="7">
        <f>'Boarding Tallies'!K49+'Daycare Tallies'!M49</f>
        <v>53</v>
      </c>
      <c r="M54" s="5">
        <v>43564</v>
      </c>
      <c r="N54" s="6" t="s">
        <v>3</v>
      </c>
      <c r="O54" s="7">
        <f>'Boarding Tallies'!O49+'Daycare Tallies'!R49</f>
        <v>88</v>
      </c>
      <c r="Q54" s="5">
        <v>43594</v>
      </c>
      <c r="R54" s="6" t="s">
        <v>8</v>
      </c>
      <c r="S54" s="7">
        <f>'Boarding Tallies'!S49+'Daycare Tallies'!W49</f>
        <v>93</v>
      </c>
      <c r="U54" s="5">
        <v>43625</v>
      </c>
      <c r="V54" s="6" t="s">
        <v>9</v>
      </c>
      <c r="W54" s="7">
        <f>'Boarding Tallies'!W49+'Daycare Tallies'!AB49</f>
        <v>48</v>
      </c>
      <c r="Y54" s="5">
        <v>43655</v>
      </c>
      <c r="Z54" s="6" t="s">
        <v>3</v>
      </c>
      <c r="AA54" s="7">
        <f>'Boarding Tallies'!AA49+'Daycare Tallies'!AG49</f>
        <v>111</v>
      </c>
      <c r="AC54" s="5">
        <v>43686</v>
      </c>
      <c r="AD54" s="6" t="s">
        <v>4</v>
      </c>
      <c r="AE54" s="7">
        <f>'Boarding Tallies'!AE49+'Daycare Tallies'!AL49</f>
        <v>127</v>
      </c>
      <c r="AG54" s="5">
        <v>43717</v>
      </c>
      <c r="AH54" s="6" t="s">
        <v>5</v>
      </c>
      <c r="AI54" s="9">
        <f>'Boarding Tallies'!AI49+'Daycare Tallies'!AQ49</f>
        <v>84</v>
      </c>
      <c r="AK54" s="5">
        <v>43747</v>
      </c>
      <c r="AL54" s="6" t="s">
        <v>6</v>
      </c>
      <c r="AM54" s="7">
        <f>'Boarding Tallies'!AM49+'Daycare Tallies'!AV49</f>
        <v>93</v>
      </c>
      <c r="AO54" s="5">
        <v>43778</v>
      </c>
      <c r="AP54" s="6" t="s">
        <v>7</v>
      </c>
      <c r="AQ54" s="7">
        <f>'Boarding Tallies'!AQ49+'Daycare Tallies'!BA49</f>
        <v>42</v>
      </c>
      <c r="AS54" s="5">
        <v>43808</v>
      </c>
      <c r="AT54" s="6" t="s">
        <v>5</v>
      </c>
      <c r="AU54" s="7">
        <f>'Boarding Tallies'!AU49+'Daycare Tallies'!BF49</f>
        <v>77</v>
      </c>
    </row>
    <row r="55" spans="1:47" s="8" customFormat="1" x14ac:dyDescent="0.3">
      <c r="A55" s="5">
        <v>43475</v>
      </c>
      <c r="B55" s="6" t="s">
        <v>8</v>
      </c>
      <c r="C55" s="7">
        <f>'Boarding Tallies'!$C50+'Daycare Tallies'!$C50</f>
        <v>90</v>
      </c>
      <c r="E55" s="5">
        <v>43506</v>
      </c>
      <c r="F55" s="6" t="s">
        <v>9</v>
      </c>
      <c r="G55" s="7">
        <f>'Boarding Tallies'!G50+'Daycare Tallies'!H50</f>
        <v>29</v>
      </c>
      <c r="I55" s="5">
        <v>43534</v>
      </c>
      <c r="J55" s="6" t="s">
        <v>9</v>
      </c>
      <c r="K55" s="7">
        <f>'Boarding Tallies'!K50+'Daycare Tallies'!M50</f>
        <v>42</v>
      </c>
      <c r="M55" s="5">
        <v>43565</v>
      </c>
      <c r="N55" s="6" t="s">
        <v>6</v>
      </c>
      <c r="O55" s="7">
        <f>'Boarding Tallies'!O50+'Daycare Tallies'!R50</f>
        <v>66</v>
      </c>
      <c r="Q55" s="5">
        <v>43595</v>
      </c>
      <c r="R55" s="6" t="s">
        <v>4</v>
      </c>
      <c r="S55" s="7">
        <f>'Boarding Tallies'!S50+'Daycare Tallies'!W50</f>
        <v>86</v>
      </c>
      <c r="U55" s="5">
        <v>43626</v>
      </c>
      <c r="V55" s="6" t="s">
        <v>5</v>
      </c>
      <c r="W55" s="7">
        <f>'Boarding Tallies'!W50+'Daycare Tallies'!AB50</f>
        <v>80</v>
      </c>
      <c r="Y55" s="5">
        <v>43656</v>
      </c>
      <c r="Z55" s="6" t="s">
        <v>6</v>
      </c>
      <c r="AA55" s="7">
        <f>'Boarding Tallies'!AA50+'Daycare Tallies'!AG50</f>
        <v>98</v>
      </c>
      <c r="AC55" s="5">
        <v>43687</v>
      </c>
      <c r="AD55" s="6" t="s">
        <v>7</v>
      </c>
      <c r="AE55" s="7">
        <f>'Boarding Tallies'!AE50+'Daycare Tallies'!AL50</f>
        <v>83</v>
      </c>
      <c r="AG55" s="5">
        <v>43718</v>
      </c>
      <c r="AH55" s="6" t="s">
        <v>3</v>
      </c>
      <c r="AI55" s="9">
        <f>'Boarding Tallies'!AI50+'Daycare Tallies'!AQ50</f>
        <v>93</v>
      </c>
      <c r="AK55" s="5">
        <v>43748</v>
      </c>
      <c r="AL55" s="6" t="s">
        <v>8</v>
      </c>
      <c r="AM55" s="7">
        <f>'Boarding Tallies'!AM50+'Daycare Tallies'!AV50</f>
        <v>110</v>
      </c>
      <c r="AO55" s="5">
        <v>43779</v>
      </c>
      <c r="AP55" s="6" t="s">
        <v>9</v>
      </c>
      <c r="AQ55" s="7">
        <f>'Boarding Tallies'!AQ50+'Daycare Tallies'!BA50</f>
        <v>32</v>
      </c>
      <c r="AS55" s="5">
        <v>43809</v>
      </c>
      <c r="AT55" s="6" t="s">
        <v>3</v>
      </c>
      <c r="AU55" s="7">
        <f>'Boarding Tallies'!AU50+'Daycare Tallies'!BF50</f>
        <v>91</v>
      </c>
    </row>
    <row r="56" spans="1:47" s="8" customFormat="1" x14ac:dyDescent="0.3">
      <c r="A56" s="5">
        <v>43476</v>
      </c>
      <c r="B56" s="6" t="s">
        <v>4</v>
      </c>
      <c r="C56" s="7">
        <f>'Boarding Tallies'!$C51+'Daycare Tallies'!$C51</f>
        <v>89</v>
      </c>
      <c r="E56" s="5">
        <v>43507</v>
      </c>
      <c r="F56" s="6" t="s">
        <v>5</v>
      </c>
      <c r="G56" s="7">
        <f>'Boarding Tallies'!G51+'Daycare Tallies'!H51</f>
        <v>67</v>
      </c>
      <c r="I56" s="5">
        <v>43535</v>
      </c>
      <c r="J56" s="6" t="s">
        <v>5</v>
      </c>
      <c r="K56" s="7">
        <f>'Boarding Tallies'!K51+'Daycare Tallies'!M51</f>
        <v>79</v>
      </c>
      <c r="M56" s="5">
        <v>43566</v>
      </c>
      <c r="N56" s="6" t="s">
        <v>8</v>
      </c>
      <c r="O56" s="7">
        <f>'Boarding Tallies'!O51+'Daycare Tallies'!R51</f>
        <v>97</v>
      </c>
      <c r="Q56" s="5">
        <v>43596</v>
      </c>
      <c r="R56" s="6" t="s">
        <v>7</v>
      </c>
      <c r="S56" s="7">
        <f>'Boarding Tallies'!S51+'Daycare Tallies'!W51</f>
        <v>49</v>
      </c>
      <c r="U56" s="5">
        <v>43627</v>
      </c>
      <c r="V56" s="6" t="s">
        <v>3</v>
      </c>
      <c r="W56" s="7">
        <f>'Boarding Tallies'!W51+'Daycare Tallies'!AB51</f>
        <v>74</v>
      </c>
      <c r="Y56" s="5">
        <v>43657</v>
      </c>
      <c r="Z56" s="6" t="s">
        <v>8</v>
      </c>
      <c r="AA56" s="7">
        <f>'Boarding Tallies'!AA51+'Daycare Tallies'!AG51</f>
        <v>109</v>
      </c>
      <c r="AC56" s="5">
        <v>43688</v>
      </c>
      <c r="AD56" s="6" t="s">
        <v>9</v>
      </c>
      <c r="AE56" s="7">
        <f>'Boarding Tallies'!AE51+'Daycare Tallies'!AL51</f>
        <v>57</v>
      </c>
      <c r="AG56" s="5">
        <v>43719</v>
      </c>
      <c r="AH56" s="6" t="s">
        <v>6</v>
      </c>
      <c r="AI56" s="9">
        <f>'Boarding Tallies'!AI51+'Daycare Tallies'!AQ51</f>
        <v>83</v>
      </c>
      <c r="AK56" s="5">
        <v>43749</v>
      </c>
      <c r="AL56" s="6" t="s">
        <v>4</v>
      </c>
      <c r="AM56" s="7">
        <f>'Boarding Tallies'!AM51+'Daycare Tallies'!AV51</f>
        <v>103</v>
      </c>
      <c r="AO56" s="5">
        <v>43780</v>
      </c>
      <c r="AP56" s="6" t="s">
        <v>5</v>
      </c>
      <c r="AQ56" s="7">
        <f>'Boarding Tallies'!AQ51+'Daycare Tallies'!BA51</f>
        <v>59</v>
      </c>
      <c r="AS56" s="5">
        <v>43810</v>
      </c>
      <c r="AT56" s="6" t="s">
        <v>6</v>
      </c>
      <c r="AU56" s="7">
        <f>'Boarding Tallies'!AU51+'Daycare Tallies'!BF51</f>
        <v>76</v>
      </c>
    </row>
    <row r="57" spans="1:47" s="8" customFormat="1" x14ac:dyDescent="0.3">
      <c r="A57" s="5">
        <v>43477</v>
      </c>
      <c r="B57" s="6" t="s">
        <v>7</v>
      </c>
      <c r="C57" s="7">
        <f>'Boarding Tallies'!$C52+'Daycare Tallies'!$C52</f>
        <v>45</v>
      </c>
      <c r="E57" s="5">
        <v>43508</v>
      </c>
      <c r="F57" s="6" t="s">
        <v>3</v>
      </c>
      <c r="G57" s="7">
        <f>'Boarding Tallies'!G52+'Daycare Tallies'!H52</f>
        <v>74</v>
      </c>
      <c r="I57" s="5">
        <v>43536</v>
      </c>
      <c r="J57" s="6" t="s">
        <v>3</v>
      </c>
      <c r="K57" s="7">
        <f>'Boarding Tallies'!K52+'Daycare Tallies'!M52</f>
        <v>98</v>
      </c>
      <c r="M57" s="5">
        <v>43567</v>
      </c>
      <c r="N57" s="6" t="s">
        <v>4</v>
      </c>
      <c r="O57" s="7">
        <f>'Boarding Tallies'!O52+'Daycare Tallies'!R52</f>
        <v>78</v>
      </c>
      <c r="Q57" s="5">
        <v>43597</v>
      </c>
      <c r="R57" s="6" t="s">
        <v>9</v>
      </c>
      <c r="S57" s="7">
        <f>'Boarding Tallies'!S52+'Daycare Tallies'!W52</f>
        <v>34</v>
      </c>
      <c r="U57" s="5">
        <v>43628</v>
      </c>
      <c r="V57" s="6" t="s">
        <v>6</v>
      </c>
      <c r="W57" s="7">
        <f>'Boarding Tallies'!W52+'Daycare Tallies'!AB52</f>
        <v>99</v>
      </c>
      <c r="Y57" s="5">
        <v>43658</v>
      </c>
      <c r="Z57" s="6" t="s">
        <v>4</v>
      </c>
      <c r="AA57" s="7">
        <f>'Boarding Tallies'!AA52+'Daycare Tallies'!AG52</f>
        <v>86</v>
      </c>
      <c r="AC57" s="5">
        <v>43689</v>
      </c>
      <c r="AD57" s="6" t="s">
        <v>5</v>
      </c>
      <c r="AE57" s="7">
        <f>'Boarding Tallies'!AE52+'Daycare Tallies'!AL52</f>
        <v>84</v>
      </c>
      <c r="AG57" s="5">
        <v>43720</v>
      </c>
      <c r="AH57" s="6" t="s">
        <v>8</v>
      </c>
      <c r="AI57" s="9">
        <f>'Boarding Tallies'!AI52+'Daycare Tallies'!AQ52</f>
        <v>101</v>
      </c>
      <c r="AK57" s="5">
        <v>43750</v>
      </c>
      <c r="AL57" s="6" t="s">
        <v>7</v>
      </c>
      <c r="AM57" s="7">
        <f>'Boarding Tallies'!AM52+'Daycare Tallies'!AV52</f>
        <v>66</v>
      </c>
      <c r="AO57" s="5">
        <v>43781</v>
      </c>
      <c r="AP57" s="6" t="s">
        <v>3</v>
      </c>
      <c r="AQ57" s="7">
        <f>'Boarding Tallies'!AQ52+'Daycare Tallies'!BA52</f>
        <v>83</v>
      </c>
      <c r="AS57" s="5">
        <v>43811</v>
      </c>
      <c r="AT57" s="6" t="s">
        <v>8</v>
      </c>
      <c r="AU57" s="7">
        <f>'Boarding Tallies'!AU52+'Daycare Tallies'!BF52</f>
        <v>84</v>
      </c>
    </row>
    <row r="58" spans="1:47" s="8" customFormat="1" x14ac:dyDescent="0.3">
      <c r="A58" s="5">
        <v>43478</v>
      </c>
      <c r="B58" s="6" t="s">
        <v>9</v>
      </c>
      <c r="C58" s="7">
        <f>'Boarding Tallies'!$C53+'Daycare Tallies'!$C53</f>
        <v>19</v>
      </c>
      <c r="E58" s="5">
        <v>43509</v>
      </c>
      <c r="F58" s="6" t="s">
        <v>6</v>
      </c>
      <c r="G58" s="7">
        <f>'Boarding Tallies'!G53+'Daycare Tallies'!H53</f>
        <v>60</v>
      </c>
      <c r="I58" s="5">
        <v>43537</v>
      </c>
      <c r="J58" s="6" t="s">
        <v>6</v>
      </c>
      <c r="K58" s="7">
        <f>'Boarding Tallies'!K53+'Daycare Tallies'!M53</f>
        <v>83</v>
      </c>
      <c r="M58" s="5">
        <v>43568</v>
      </c>
      <c r="N58" s="6" t="s">
        <v>7</v>
      </c>
      <c r="O58" s="7">
        <f>'Boarding Tallies'!O53+'Daycare Tallies'!R53</f>
        <v>48</v>
      </c>
      <c r="Q58" s="5">
        <v>43598</v>
      </c>
      <c r="R58" s="6" t="s">
        <v>5</v>
      </c>
      <c r="S58" s="7">
        <f>'Boarding Tallies'!S53+'Daycare Tallies'!W53</f>
        <v>73</v>
      </c>
      <c r="U58" s="5">
        <v>43629</v>
      </c>
      <c r="V58" s="6" t="s">
        <v>8</v>
      </c>
      <c r="W58" s="7">
        <f>'Boarding Tallies'!W53+'Daycare Tallies'!AB53</f>
        <v>100</v>
      </c>
      <c r="Y58" s="5">
        <v>43659</v>
      </c>
      <c r="Z58" s="6" t="s">
        <v>7</v>
      </c>
      <c r="AA58" s="7">
        <f>'Boarding Tallies'!AA53+'Daycare Tallies'!AG53</f>
        <v>80</v>
      </c>
      <c r="AC58" s="5">
        <v>43690</v>
      </c>
      <c r="AD58" s="6" t="s">
        <v>3</v>
      </c>
      <c r="AE58" s="7">
        <f>'Boarding Tallies'!AE53+'Daycare Tallies'!AL53</f>
        <v>95</v>
      </c>
      <c r="AG58" s="5">
        <v>43721</v>
      </c>
      <c r="AH58" s="6" t="s">
        <v>4</v>
      </c>
      <c r="AI58" s="9">
        <f>'Boarding Tallies'!AI53+'Daycare Tallies'!AQ53</f>
        <v>106</v>
      </c>
      <c r="AK58" s="5">
        <v>43751</v>
      </c>
      <c r="AL58" s="6" t="s">
        <v>9</v>
      </c>
      <c r="AM58" s="7">
        <f>'Boarding Tallies'!AM53+'Daycare Tallies'!AV53</f>
        <v>44</v>
      </c>
      <c r="AO58" s="5">
        <v>43782</v>
      </c>
      <c r="AP58" s="6" t="s">
        <v>6</v>
      </c>
      <c r="AQ58" s="7">
        <f>'Boarding Tallies'!AQ53+'Daycare Tallies'!BA53</f>
        <v>88</v>
      </c>
      <c r="AS58" s="5">
        <v>43812</v>
      </c>
      <c r="AT58" s="6" t="s">
        <v>4</v>
      </c>
      <c r="AU58" s="7">
        <f>'Boarding Tallies'!AU53+'Daycare Tallies'!BF53</f>
        <v>90</v>
      </c>
    </row>
    <row r="59" spans="1:47" s="8" customFormat="1" x14ac:dyDescent="0.3">
      <c r="A59" s="5">
        <v>43479</v>
      </c>
      <c r="B59" s="6" t="s">
        <v>5</v>
      </c>
      <c r="C59" s="7">
        <f>'Boarding Tallies'!$C54+'Daycare Tallies'!$C54</f>
        <v>60</v>
      </c>
      <c r="E59" s="5">
        <v>43510</v>
      </c>
      <c r="F59" s="6" t="s">
        <v>8</v>
      </c>
      <c r="G59" s="7">
        <f>'Boarding Tallies'!G54+'Daycare Tallies'!H54</f>
        <v>107</v>
      </c>
      <c r="I59" s="5">
        <v>43538</v>
      </c>
      <c r="J59" s="6" t="s">
        <v>8</v>
      </c>
      <c r="K59" s="7">
        <f>'Boarding Tallies'!K54+'Daycare Tallies'!M54</f>
        <v>89</v>
      </c>
      <c r="M59" s="5">
        <v>43569</v>
      </c>
      <c r="N59" s="6" t="s">
        <v>9</v>
      </c>
      <c r="O59" s="7">
        <f>'Boarding Tallies'!O54+'Daycare Tallies'!R54</f>
        <v>29</v>
      </c>
      <c r="Q59" s="5">
        <v>43599</v>
      </c>
      <c r="R59" s="6" t="s">
        <v>3</v>
      </c>
      <c r="S59" s="7">
        <f>'Boarding Tallies'!S54+'Daycare Tallies'!W54</f>
        <v>82</v>
      </c>
      <c r="U59" s="5">
        <v>43630</v>
      </c>
      <c r="V59" s="6" t="s">
        <v>4</v>
      </c>
      <c r="W59" s="7">
        <f>'Boarding Tallies'!W54+'Daycare Tallies'!AB54</f>
        <v>87</v>
      </c>
      <c r="Y59" s="5">
        <v>43660</v>
      </c>
      <c r="Z59" s="6" t="s">
        <v>9</v>
      </c>
      <c r="AA59" s="7">
        <f>'Boarding Tallies'!AA54+'Daycare Tallies'!AG54</f>
        <v>45</v>
      </c>
      <c r="AC59" s="5">
        <v>43691</v>
      </c>
      <c r="AD59" s="6" t="s">
        <v>6</v>
      </c>
      <c r="AE59" s="7">
        <f>'Boarding Tallies'!AE54+'Daycare Tallies'!AL54</f>
        <v>95</v>
      </c>
      <c r="AG59" s="5">
        <v>43722</v>
      </c>
      <c r="AH59" s="6" t="s">
        <v>7</v>
      </c>
      <c r="AI59" s="9">
        <f>'Boarding Tallies'!AI54+'Daycare Tallies'!AQ54</f>
        <v>58</v>
      </c>
      <c r="AK59" s="5">
        <v>43752</v>
      </c>
      <c r="AL59" s="6" t="s">
        <v>5</v>
      </c>
      <c r="AM59" s="7">
        <f>'Boarding Tallies'!AM54+'Daycare Tallies'!AV54</f>
        <v>54</v>
      </c>
      <c r="AO59" s="5">
        <v>43783</v>
      </c>
      <c r="AP59" s="6" t="s">
        <v>8</v>
      </c>
      <c r="AQ59" s="7">
        <f>'Boarding Tallies'!AQ54+'Daycare Tallies'!BA54</f>
        <v>90</v>
      </c>
      <c r="AS59" s="5">
        <v>43813</v>
      </c>
      <c r="AT59" s="6" t="s">
        <v>7</v>
      </c>
      <c r="AU59" s="7">
        <f>'Boarding Tallies'!AU54+'Daycare Tallies'!BF54</f>
        <v>46</v>
      </c>
    </row>
    <row r="60" spans="1:47" s="8" customFormat="1" x14ac:dyDescent="0.3">
      <c r="A60" s="5">
        <v>43480</v>
      </c>
      <c r="B60" s="6" t="s">
        <v>3</v>
      </c>
      <c r="C60" s="7">
        <f>'Boarding Tallies'!$C55+'Daycare Tallies'!$C55</f>
        <v>75</v>
      </c>
      <c r="E60" s="5">
        <v>43511</v>
      </c>
      <c r="F60" s="6" t="s">
        <v>4</v>
      </c>
      <c r="G60" s="7">
        <f>'Boarding Tallies'!G55+'Daycare Tallies'!H55</f>
        <v>80</v>
      </c>
      <c r="I60" s="5">
        <v>43539</v>
      </c>
      <c r="J60" s="6" t="s">
        <v>4</v>
      </c>
      <c r="K60" s="7">
        <f>'Boarding Tallies'!K55+'Daycare Tallies'!M55</f>
        <v>83</v>
      </c>
      <c r="M60" s="5">
        <v>43570</v>
      </c>
      <c r="N60" s="6" t="s">
        <v>5</v>
      </c>
      <c r="O60" s="7">
        <f>'Boarding Tallies'!O55+'Daycare Tallies'!R55</f>
        <v>55</v>
      </c>
      <c r="Q60" s="5">
        <v>43600</v>
      </c>
      <c r="R60" s="6" t="s">
        <v>6</v>
      </c>
      <c r="S60" s="7">
        <f>'Boarding Tallies'!S55+'Daycare Tallies'!W55</f>
        <v>83</v>
      </c>
      <c r="U60" s="5">
        <v>43631</v>
      </c>
      <c r="V60" s="6" t="s">
        <v>7</v>
      </c>
      <c r="W60" s="7">
        <f>'Boarding Tallies'!W55+'Daycare Tallies'!AB55</f>
        <v>66</v>
      </c>
      <c r="Y60" s="5">
        <v>43661</v>
      </c>
      <c r="Z60" s="6" t="s">
        <v>5</v>
      </c>
      <c r="AA60" s="7">
        <f>'Boarding Tallies'!AA55+'Daycare Tallies'!AG55</f>
        <v>87</v>
      </c>
      <c r="AC60" s="5">
        <v>43692</v>
      </c>
      <c r="AD60" s="6" t="s">
        <v>8</v>
      </c>
      <c r="AE60" s="7">
        <f>'Boarding Tallies'!AE55+'Daycare Tallies'!AL55</f>
        <v>107</v>
      </c>
      <c r="AG60" s="5">
        <v>43723</v>
      </c>
      <c r="AH60" s="6" t="s">
        <v>9</v>
      </c>
      <c r="AI60" s="9">
        <f>'Boarding Tallies'!AI55+'Daycare Tallies'!AQ55</f>
        <v>47</v>
      </c>
      <c r="AK60" s="5">
        <v>43753</v>
      </c>
      <c r="AL60" s="6" t="s">
        <v>3</v>
      </c>
      <c r="AM60" s="7">
        <f>'Boarding Tallies'!AM55+'Daycare Tallies'!AV55</f>
        <v>97</v>
      </c>
      <c r="AO60" s="5">
        <v>43784</v>
      </c>
      <c r="AP60" s="6" t="s">
        <v>4</v>
      </c>
      <c r="AQ60" s="7">
        <f>'Boarding Tallies'!AQ55+'Daycare Tallies'!BA55</f>
        <v>94</v>
      </c>
      <c r="AS60" s="5">
        <v>43814</v>
      </c>
      <c r="AT60" s="6" t="s">
        <v>9</v>
      </c>
      <c r="AU60" s="7">
        <f>'Boarding Tallies'!AU55+'Daycare Tallies'!BF55</f>
        <v>25</v>
      </c>
    </row>
    <row r="61" spans="1:47" s="8" customFormat="1" x14ac:dyDescent="0.3">
      <c r="A61" s="5">
        <v>43481</v>
      </c>
      <c r="B61" s="6" t="s">
        <v>6</v>
      </c>
      <c r="C61" s="7">
        <f>'Boarding Tallies'!$C56+'Daycare Tallies'!$C56</f>
        <v>70</v>
      </c>
      <c r="E61" s="5">
        <v>43512</v>
      </c>
      <c r="F61" s="6" t="s">
        <v>7</v>
      </c>
      <c r="G61" s="7">
        <f>'Boarding Tallies'!G56+'Daycare Tallies'!H56</f>
        <v>50</v>
      </c>
      <c r="I61" s="5">
        <v>43540</v>
      </c>
      <c r="J61" s="6" t="s">
        <v>7</v>
      </c>
      <c r="K61" s="7">
        <f>'Boarding Tallies'!K56+'Daycare Tallies'!M56</f>
        <v>48</v>
      </c>
      <c r="M61" s="5">
        <v>43571</v>
      </c>
      <c r="N61" s="6" t="s">
        <v>3</v>
      </c>
      <c r="O61" s="7">
        <f>'Boarding Tallies'!O56+'Daycare Tallies'!R56</f>
        <v>72</v>
      </c>
      <c r="Q61" s="5">
        <v>43601</v>
      </c>
      <c r="R61" s="6" t="s">
        <v>8</v>
      </c>
      <c r="S61" s="7">
        <f>'Boarding Tallies'!S56+'Daycare Tallies'!W56</f>
        <v>107</v>
      </c>
      <c r="U61" s="5">
        <v>43632</v>
      </c>
      <c r="V61" s="6" t="s">
        <v>9</v>
      </c>
      <c r="W61" s="7">
        <f>'Boarding Tallies'!W56+'Daycare Tallies'!AB56</f>
        <v>30</v>
      </c>
      <c r="Y61" s="5">
        <v>43662</v>
      </c>
      <c r="Z61" s="6" t="s">
        <v>3</v>
      </c>
      <c r="AA61" s="7">
        <f>'Boarding Tallies'!AA56+'Daycare Tallies'!AG56</f>
        <v>99</v>
      </c>
      <c r="AC61" s="5">
        <v>43693</v>
      </c>
      <c r="AD61" s="6" t="s">
        <v>4</v>
      </c>
      <c r="AE61" s="7">
        <f>'Boarding Tallies'!AE56+'Daycare Tallies'!AL56</f>
        <v>98</v>
      </c>
      <c r="AG61" s="5">
        <v>43724</v>
      </c>
      <c r="AH61" s="6" t="s">
        <v>5</v>
      </c>
      <c r="AI61" s="9">
        <f>'Boarding Tallies'!AI56+'Daycare Tallies'!AQ56</f>
        <v>87</v>
      </c>
      <c r="AK61" s="5">
        <v>43754</v>
      </c>
      <c r="AL61" s="6" t="s">
        <v>6</v>
      </c>
      <c r="AM61" s="7">
        <f>'Boarding Tallies'!AM56+'Daycare Tallies'!AV56</f>
        <v>103</v>
      </c>
      <c r="AO61" s="5">
        <v>43785</v>
      </c>
      <c r="AP61" s="6" t="s">
        <v>7</v>
      </c>
      <c r="AQ61" s="7">
        <f>'Boarding Tallies'!AQ56+'Daycare Tallies'!BA56</f>
        <v>51</v>
      </c>
      <c r="AS61" s="5">
        <v>43815</v>
      </c>
      <c r="AT61" s="6" t="s">
        <v>5</v>
      </c>
      <c r="AU61" s="7">
        <f>'Boarding Tallies'!AU56+'Daycare Tallies'!BF56</f>
        <v>10</v>
      </c>
    </row>
    <row r="62" spans="1:47" s="8" customFormat="1" x14ac:dyDescent="0.3">
      <c r="A62" s="5">
        <v>43482</v>
      </c>
      <c r="B62" s="6" t="s">
        <v>8</v>
      </c>
      <c r="C62" s="7">
        <f>'Boarding Tallies'!$C57+'Daycare Tallies'!$C57</f>
        <v>68</v>
      </c>
      <c r="E62" s="5">
        <v>43513</v>
      </c>
      <c r="F62" s="6" t="s">
        <v>9</v>
      </c>
      <c r="G62" s="7">
        <f>'Boarding Tallies'!G57+'Daycare Tallies'!H57</f>
        <v>29</v>
      </c>
      <c r="I62" s="5">
        <v>43541</v>
      </c>
      <c r="J62" s="6" t="s">
        <v>9</v>
      </c>
      <c r="K62" s="7">
        <f>'Boarding Tallies'!K57+'Daycare Tallies'!M57</f>
        <v>42</v>
      </c>
      <c r="M62" s="5">
        <v>43572</v>
      </c>
      <c r="N62" s="6" t="s">
        <v>6</v>
      </c>
      <c r="O62" s="7">
        <f>'Boarding Tallies'!O57+'Daycare Tallies'!R57</f>
        <v>87</v>
      </c>
      <c r="Q62" s="5">
        <v>43602</v>
      </c>
      <c r="R62" s="6" t="s">
        <v>4</v>
      </c>
      <c r="S62" s="7">
        <f>'Boarding Tallies'!S57+'Daycare Tallies'!W57</f>
        <v>90</v>
      </c>
      <c r="U62" s="5">
        <v>43633</v>
      </c>
      <c r="V62" s="6" t="s">
        <v>5</v>
      </c>
      <c r="W62" s="7">
        <f>'Boarding Tallies'!W57+'Daycare Tallies'!AB57</f>
        <v>75</v>
      </c>
      <c r="Y62" s="5">
        <v>43663</v>
      </c>
      <c r="Z62" s="6" t="s">
        <v>6</v>
      </c>
      <c r="AA62" s="7">
        <f>'Boarding Tallies'!AA57+'Daycare Tallies'!AG57</f>
        <v>92</v>
      </c>
      <c r="AC62" s="5">
        <v>43694</v>
      </c>
      <c r="AD62" s="6" t="s">
        <v>7</v>
      </c>
      <c r="AE62" s="7">
        <f>'Boarding Tallies'!AE57+'Daycare Tallies'!AL57</f>
        <v>72</v>
      </c>
      <c r="AG62" s="5">
        <v>43725</v>
      </c>
      <c r="AH62" s="6" t="s">
        <v>3</v>
      </c>
      <c r="AI62" s="9">
        <f>'Boarding Tallies'!AI57+'Daycare Tallies'!AQ57</f>
        <v>96</v>
      </c>
      <c r="AK62" s="5">
        <v>43755</v>
      </c>
      <c r="AL62" s="6" t="s">
        <v>8</v>
      </c>
      <c r="AM62" s="7">
        <f>'Boarding Tallies'!AM57+'Daycare Tallies'!AV57</f>
        <v>84</v>
      </c>
      <c r="AO62" s="5">
        <v>43786</v>
      </c>
      <c r="AP62" s="6" t="s">
        <v>9</v>
      </c>
      <c r="AQ62" s="7">
        <f>'Boarding Tallies'!AQ57+'Daycare Tallies'!BA57</f>
        <v>24</v>
      </c>
      <c r="AS62" s="5">
        <v>43816</v>
      </c>
      <c r="AT62" s="6" t="s">
        <v>3</v>
      </c>
      <c r="AU62" s="7">
        <f>'Boarding Tallies'!AU57+'Daycare Tallies'!BF57</f>
        <v>10</v>
      </c>
    </row>
    <row r="63" spans="1:47" s="8" customFormat="1" x14ac:dyDescent="0.3">
      <c r="A63" s="5">
        <v>43483</v>
      </c>
      <c r="B63" s="6" t="s">
        <v>4</v>
      </c>
      <c r="C63" s="7">
        <f>'Boarding Tallies'!$C58+'Daycare Tallies'!$C58</f>
        <v>77</v>
      </c>
      <c r="E63" s="5">
        <v>43514</v>
      </c>
      <c r="F63" s="6" t="s">
        <v>5</v>
      </c>
      <c r="G63" s="7">
        <f>'Boarding Tallies'!G58+'Daycare Tallies'!H58</f>
        <v>47</v>
      </c>
      <c r="I63" s="5">
        <v>43542</v>
      </c>
      <c r="J63" s="6" t="s">
        <v>5</v>
      </c>
      <c r="K63" s="7">
        <f>'Boarding Tallies'!K58+'Daycare Tallies'!M58</f>
        <v>76</v>
      </c>
      <c r="M63" s="5">
        <v>43573</v>
      </c>
      <c r="N63" s="6" t="s">
        <v>8</v>
      </c>
      <c r="O63" s="7">
        <f>'Boarding Tallies'!O58+'Daycare Tallies'!R58</f>
        <v>97</v>
      </c>
      <c r="Q63" s="5">
        <v>43603</v>
      </c>
      <c r="R63" s="6" t="s">
        <v>7</v>
      </c>
      <c r="S63" s="7">
        <f>'Boarding Tallies'!S58+'Daycare Tallies'!W58</f>
        <v>61</v>
      </c>
      <c r="U63" s="5">
        <v>43634</v>
      </c>
      <c r="V63" s="6" t="s">
        <v>3</v>
      </c>
      <c r="W63" s="7">
        <f>'Boarding Tallies'!W58+'Daycare Tallies'!AB58</f>
        <v>91</v>
      </c>
      <c r="Y63" s="5">
        <v>43664</v>
      </c>
      <c r="Z63" s="6" t="s">
        <v>8</v>
      </c>
      <c r="AA63" s="7">
        <f>'Boarding Tallies'!AA58+'Daycare Tallies'!AG58</f>
        <v>97</v>
      </c>
      <c r="AC63" s="5">
        <v>43695</v>
      </c>
      <c r="AD63" s="6" t="s">
        <v>9</v>
      </c>
      <c r="AE63" s="7">
        <f>'Boarding Tallies'!AE58+'Daycare Tallies'!AL58</f>
        <v>49</v>
      </c>
      <c r="AG63" s="5">
        <v>43726</v>
      </c>
      <c r="AH63" s="6" t="s">
        <v>6</v>
      </c>
      <c r="AI63" s="9">
        <f>'Boarding Tallies'!AI58+'Daycare Tallies'!AQ58</f>
        <v>88</v>
      </c>
      <c r="AK63" s="5">
        <v>43756</v>
      </c>
      <c r="AL63" s="6" t="s">
        <v>4</v>
      </c>
      <c r="AM63" s="7">
        <f>'Boarding Tallies'!AM58+'Daycare Tallies'!AV58</f>
        <v>99</v>
      </c>
      <c r="AO63" s="5">
        <v>43787</v>
      </c>
      <c r="AP63" s="6" t="s">
        <v>5</v>
      </c>
      <c r="AQ63" s="7">
        <f>'Boarding Tallies'!AQ58+'Daycare Tallies'!BA58</f>
        <v>75</v>
      </c>
      <c r="AS63" s="5">
        <v>43817</v>
      </c>
      <c r="AT63" s="6" t="s">
        <v>6</v>
      </c>
      <c r="AU63" s="7">
        <f>'Boarding Tallies'!AU58+'Daycare Tallies'!BF58</f>
        <v>17</v>
      </c>
    </row>
    <row r="64" spans="1:47" s="8" customFormat="1" x14ac:dyDescent="0.3">
      <c r="A64" s="5">
        <v>43484</v>
      </c>
      <c r="B64" s="6" t="s">
        <v>7</v>
      </c>
      <c r="C64" s="7">
        <f>'Boarding Tallies'!$C59+'Daycare Tallies'!$C59</f>
        <v>42</v>
      </c>
      <c r="E64" s="5">
        <v>43515</v>
      </c>
      <c r="F64" s="6" t="s">
        <v>3</v>
      </c>
      <c r="G64" s="7">
        <f>'Boarding Tallies'!G59+'Daycare Tallies'!H59</f>
        <v>82</v>
      </c>
      <c r="I64" s="5">
        <v>43543</v>
      </c>
      <c r="J64" s="6" t="s">
        <v>3</v>
      </c>
      <c r="K64" s="7">
        <f>'Boarding Tallies'!K59+'Daycare Tallies'!M59</f>
        <v>79</v>
      </c>
      <c r="M64" s="5">
        <v>43574</v>
      </c>
      <c r="N64" s="6" t="s">
        <v>4</v>
      </c>
      <c r="O64" s="7">
        <f>'Boarding Tallies'!O59+'Daycare Tallies'!R59</f>
        <v>108</v>
      </c>
      <c r="Q64" s="5">
        <v>43604</v>
      </c>
      <c r="R64" s="6" t="s">
        <v>9</v>
      </c>
      <c r="S64" s="7">
        <f>'Boarding Tallies'!S59+'Daycare Tallies'!W59</f>
        <v>36</v>
      </c>
      <c r="U64" s="5">
        <v>43635</v>
      </c>
      <c r="V64" s="6" t="s">
        <v>6</v>
      </c>
      <c r="W64" s="7">
        <f>'Boarding Tallies'!W59+'Daycare Tallies'!AB59</f>
        <v>76</v>
      </c>
      <c r="Y64" s="5">
        <v>43665</v>
      </c>
      <c r="Z64" s="6" t="s">
        <v>4</v>
      </c>
      <c r="AA64" s="7">
        <f>'Boarding Tallies'!AA59+'Daycare Tallies'!AG59</f>
        <v>105</v>
      </c>
      <c r="AC64" s="5">
        <v>43696</v>
      </c>
      <c r="AD64" s="6" t="s">
        <v>5</v>
      </c>
      <c r="AE64" s="7">
        <f>'Boarding Tallies'!AE59+'Daycare Tallies'!AL59</f>
        <v>78</v>
      </c>
      <c r="AG64" s="5">
        <v>43727</v>
      </c>
      <c r="AH64" s="6" t="s">
        <v>8</v>
      </c>
      <c r="AI64" s="9">
        <f>'Boarding Tallies'!AI59+'Daycare Tallies'!AQ59</f>
        <v>103</v>
      </c>
      <c r="AK64" s="5">
        <v>43757</v>
      </c>
      <c r="AL64" s="6" t="s">
        <v>7</v>
      </c>
      <c r="AM64" s="7">
        <f>'Boarding Tallies'!AM59+'Daycare Tallies'!AV59</f>
        <v>60</v>
      </c>
      <c r="AO64" s="5">
        <v>43788</v>
      </c>
      <c r="AP64" s="6" t="s">
        <v>3</v>
      </c>
      <c r="AQ64" s="7">
        <f>'Boarding Tallies'!AQ59+'Daycare Tallies'!BA59</f>
        <v>94</v>
      </c>
      <c r="AS64" s="5">
        <v>43818</v>
      </c>
      <c r="AT64" s="6" t="s">
        <v>8</v>
      </c>
      <c r="AU64" s="7">
        <f>'Boarding Tallies'!AU59+'Daycare Tallies'!BF59</f>
        <v>28</v>
      </c>
    </row>
    <row r="65" spans="1:49" s="8" customFormat="1" x14ac:dyDescent="0.3">
      <c r="A65" s="5">
        <v>43485</v>
      </c>
      <c r="B65" s="6" t="s">
        <v>9</v>
      </c>
      <c r="C65" s="7">
        <f>'Boarding Tallies'!$C60+'Daycare Tallies'!$C60</f>
        <v>30</v>
      </c>
      <c r="E65" s="5">
        <v>43516</v>
      </c>
      <c r="F65" s="6" t="s">
        <v>6</v>
      </c>
      <c r="G65" s="7">
        <f>'Boarding Tallies'!G60+'Daycare Tallies'!H60</f>
        <v>77</v>
      </c>
      <c r="I65" s="5">
        <v>43544</v>
      </c>
      <c r="J65" s="6" t="s">
        <v>6</v>
      </c>
      <c r="K65" s="7">
        <f>'Boarding Tallies'!K60+'Daycare Tallies'!M60</f>
        <v>87</v>
      </c>
      <c r="M65" s="5">
        <v>43575</v>
      </c>
      <c r="N65" s="6" t="s">
        <v>7</v>
      </c>
      <c r="O65" s="7">
        <f>'Boarding Tallies'!O60+'Daycare Tallies'!R60</f>
        <v>95</v>
      </c>
      <c r="Q65" s="5">
        <v>43605</v>
      </c>
      <c r="R65" s="6" t="s">
        <v>5</v>
      </c>
      <c r="S65" s="7">
        <f>'Boarding Tallies'!S60+'Daycare Tallies'!W60</f>
        <v>60</v>
      </c>
      <c r="U65" s="5">
        <v>43636</v>
      </c>
      <c r="V65" s="6" t="s">
        <v>8</v>
      </c>
      <c r="W65" s="7">
        <f>'Boarding Tallies'!W60+'Daycare Tallies'!AB60</f>
        <v>88</v>
      </c>
      <c r="Y65" s="5">
        <v>43666</v>
      </c>
      <c r="Z65" s="6" t="s">
        <v>7</v>
      </c>
      <c r="AA65" s="7">
        <f>'Boarding Tallies'!AA60+'Daycare Tallies'!AG60</f>
        <v>80</v>
      </c>
      <c r="AC65" s="5">
        <v>43697</v>
      </c>
      <c r="AD65" s="6" t="s">
        <v>3</v>
      </c>
      <c r="AE65" s="7">
        <f>'Boarding Tallies'!AE60+'Daycare Tallies'!AL60</f>
        <v>107</v>
      </c>
      <c r="AG65" s="5">
        <v>43728</v>
      </c>
      <c r="AH65" s="6" t="s">
        <v>4</v>
      </c>
      <c r="AI65" s="9">
        <f>'Boarding Tallies'!AI60+'Daycare Tallies'!AQ60</f>
        <v>86</v>
      </c>
      <c r="AK65" s="5">
        <v>43758</v>
      </c>
      <c r="AL65" s="6" t="s">
        <v>9</v>
      </c>
      <c r="AM65" s="7">
        <f>'Boarding Tallies'!AM60+'Daycare Tallies'!AV60</f>
        <v>23</v>
      </c>
      <c r="AO65" s="5">
        <v>43789</v>
      </c>
      <c r="AP65" s="6" t="s">
        <v>6</v>
      </c>
      <c r="AQ65" s="7">
        <f>'Boarding Tallies'!AQ60+'Daycare Tallies'!BA60</f>
        <v>72</v>
      </c>
      <c r="AS65" s="5">
        <v>43819</v>
      </c>
      <c r="AT65" s="6" t="s">
        <v>4</v>
      </c>
      <c r="AU65" s="7">
        <f>'Boarding Tallies'!AU60+'Daycare Tallies'!BF60</f>
        <v>38</v>
      </c>
    </row>
    <row r="66" spans="1:49" s="8" customFormat="1" x14ac:dyDescent="0.3">
      <c r="A66" s="5">
        <v>43486</v>
      </c>
      <c r="B66" s="6" t="s">
        <v>5</v>
      </c>
      <c r="C66" s="7">
        <f>'Boarding Tallies'!$C61+'Daycare Tallies'!$C61</f>
        <v>34</v>
      </c>
      <c r="E66" s="5">
        <v>43517</v>
      </c>
      <c r="F66" s="6" t="s">
        <v>8</v>
      </c>
      <c r="G66" s="7">
        <f>'Boarding Tallies'!G61+'Daycare Tallies'!H61</f>
        <v>103</v>
      </c>
      <c r="I66" s="5">
        <v>43545</v>
      </c>
      <c r="J66" s="6" t="s">
        <v>8</v>
      </c>
      <c r="K66" s="7">
        <f>'Boarding Tallies'!K61+'Daycare Tallies'!M61</f>
        <v>90</v>
      </c>
      <c r="M66" s="5">
        <v>43576</v>
      </c>
      <c r="N66" s="6" t="s">
        <v>9</v>
      </c>
      <c r="O66" s="7">
        <f>'Boarding Tallies'!O61+'Daycare Tallies'!R61</f>
        <v>74</v>
      </c>
      <c r="Q66" s="5">
        <v>43606</v>
      </c>
      <c r="R66" s="6" t="s">
        <v>3</v>
      </c>
      <c r="S66" s="7">
        <f>'Boarding Tallies'!S61+'Daycare Tallies'!W61</f>
        <v>102</v>
      </c>
      <c r="U66" s="5">
        <v>43637</v>
      </c>
      <c r="V66" s="6" t="s">
        <v>4</v>
      </c>
      <c r="W66" s="7">
        <f>'Boarding Tallies'!W61+'Daycare Tallies'!AB61</f>
        <v>84</v>
      </c>
      <c r="Y66" s="5">
        <v>43667</v>
      </c>
      <c r="Z66" s="6" t="s">
        <v>9</v>
      </c>
      <c r="AA66" s="7">
        <f>'Boarding Tallies'!AA61+'Daycare Tallies'!AG61</f>
        <v>46</v>
      </c>
      <c r="AC66" s="5">
        <v>43698</v>
      </c>
      <c r="AD66" s="6" t="s">
        <v>6</v>
      </c>
      <c r="AE66" s="7">
        <f>'Boarding Tallies'!AE61+'Daycare Tallies'!AL61</f>
        <v>86</v>
      </c>
      <c r="AG66" s="5">
        <v>43729</v>
      </c>
      <c r="AH66" s="6" t="s">
        <v>7</v>
      </c>
      <c r="AI66" s="9">
        <f>'Boarding Tallies'!AI61+'Daycare Tallies'!AQ61</f>
        <v>64</v>
      </c>
      <c r="AK66" s="5">
        <v>43759</v>
      </c>
      <c r="AL66" s="6" t="s">
        <v>5</v>
      </c>
      <c r="AM66" s="7">
        <f>'Boarding Tallies'!AM61+'Daycare Tallies'!AV61</f>
        <v>72</v>
      </c>
      <c r="AO66" s="5">
        <v>43790</v>
      </c>
      <c r="AP66" s="6" t="s">
        <v>8</v>
      </c>
      <c r="AQ66" s="7">
        <f>'Boarding Tallies'!AQ61+'Daycare Tallies'!BA61</f>
        <v>84</v>
      </c>
      <c r="AS66" s="5">
        <v>43820</v>
      </c>
      <c r="AT66" s="6" t="s">
        <v>7</v>
      </c>
      <c r="AU66" s="7">
        <f>'Boarding Tallies'!AU61+'Daycare Tallies'!BF61</f>
        <v>47</v>
      </c>
    </row>
    <row r="67" spans="1:49" s="8" customFormat="1" x14ac:dyDescent="0.3">
      <c r="A67" s="5">
        <v>43487</v>
      </c>
      <c r="B67" s="6" t="s">
        <v>3</v>
      </c>
      <c r="C67" s="7">
        <f>'Boarding Tallies'!$C62+'Daycare Tallies'!$C62</f>
        <v>77</v>
      </c>
      <c r="E67" s="5">
        <v>43518</v>
      </c>
      <c r="F67" s="6" t="s">
        <v>4</v>
      </c>
      <c r="G67" s="7">
        <f>'Boarding Tallies'!G62+'Daycare Tallies'!H62</f>
        <v>113</v>
      </c>
      <c r="I67" s="5">
        <v>43546</v>
      </c>
      <c r="J67" s="6" t="s">
        <v>4</v>
      </c>
      <c r="K67" s="7">
        <f>'Boarding Tallies'!K62+'Daycare Tallies'!M62</f>
        <v>81</v>
      </c>
      <c r="M67" s="5">
        <v>43577</v>
      </c>
      <c r="N67" s="6" t="s">
        <v>5</v>
      </c>
      <c r="O67" s="7">
        <f>'Boarding Tallies'!O62+'Daycare Tallies'!R62</f>
        <v>96</v>
      </c>
      <c r="Q67" s="5">
        <v>43607</v>
      </c>
      <c r="R67" s="6" t="s">
        <v>6</v>
      </c>
      <c r="S67" s="7">
        <f>'Boarding Tallies'!S62+'Daycare Tallies'!W62</f>
        <v>80</v>
      </c>
      <c r="U67" s="5">
        <v>43638</v>
      </c>
      <c r="V67" s="6" t="s">
        <v>7</v>
      </c>
      <c r="W67" s="7">
        <f>'Boarding Tallies'!W62+'Daycare Tallies'!AB62</f>
        <v>72</v>
      </c>
      <c r="Y67" s="5">
        <v>43668</v>
      </c>
      <c r="Z67" s="6" t="s">
        <v>5</v>
      </c>
      <c r="AA67" s="7">
        <f>'Boarding Tallies'!AA62+'Daycare Tallies'!AG62</f>
        <v>82</v>
      </c>
      <c r="AC67" s="5">
        <v>43699</v>
      </c>
      <c r="AD67" s="6" t="s">
        <v>8</v>
      </c>
      <c r="AE67" s="7">
        <f>'Boarding Tallies'!AE62+'Daycare Tallies'!AL62</f>
        <v>119</v>
      </c>
      <c r="AG67" s="5">
        <v>43730</v>
      </c>
      <c r="AH67" s="6" t="s">
        <v>9</v>
      </c>
      <c r="AI67" s="9">
        <f>'Boarding Tallies'!AI62+'Daycare Tallies'!AQ62</f>
        <v>34</v>
      </c>
      <c r="AK67" s="5">
        <v>43760</v>
      </c>
      <c r="AL67" s="6" t="s">
        <v>3</v>
      </c>
      <c r="AM67" s="7">
        <f>'Boarding Tallies'!AM62+'Daycare Tallies'!AV62</f>
        <v>71</v>
      </c>
      <c r="AO67" s="5">
        <v>43791</v>
      </c>
      <c r="AP67" s="6" t="s">
        <v>4</v>
      </c>
      <c r="AQ67" s="7">
        <f>'Boarding Tallies'!AQ62+'Daycare Tallies'!BA62</f>
        <v>106</v>
      </c>
      <c r="AS67" s="5">
        <v>43821</v>
      </c>
      <c r="AT67" s="6" t="s">
        <v>9</v>
      </c>
      <c r="AU67" s="7">
        <f>'Boarding Tallies'!AU62+'Daycare Tallies'!BF62</f>
        <v>53</v>
      </c>
    </row>
    <row r="68" spans="1:49" s="8" customFormat="1" x14ac:dyDescent="0.3">
      <c r="A68" s="5">
        <v>43488</v>
      </c>
      <c r="B68" s="6" t="s">
        <v>6</v>
      </c>
      <c r="C68" s="7">
        <f>'Boarding Tallies'!$C63+'Daycare Tallies'!$C63</f>
        <v>75</v>
      </c>
      <c r="E68" s="5">
        <v>43519</v>
      </c>
      <c r="F68" s="6" t="s">
        <v>7</v>
      </c>
      <c r="G68" s="7">
        <f>'Boarding Tallies'!G63+'Daycare Tallies'!H63</f>
        <v>105</v>
      </c>
      <c r="I68" s="5">
        <v>43547</v>
      </c>
      <c r="J68" s="6" t="s">
        <v>7</v>
      </c>
      <c r="K68" s="7">
        <f>'Boarding Tallies'!K63+'Daycare Tallies'!M63</f>
        <v>39</v>
      </c>
      <c r="M68" s="5">
        <v>43578</v>
      </c>
      <c r="N68" s="6" t="s">
        <v>3</v>
      </c>
      <c r="O68" s="7">
        <f>'Boarding Tallies'!O63+'Daycare Tallies'!R63</f>
        <v>118</v>
      </c>
      <c r="Q68" s="5">
        <v>43608</v>
      </c>
      <c r="R68" s="6" t="s">
        <v>8</v>
      </c>
      <c r="S68" s="7">
        <f>'Boarding Tallies'!S63+'Daycare Tallies'!W63</f>
        <v>79</v>
      </c>
      <c r="U68" s="5">
        <v>43639</v>
      </c>
      <c r="V68" s="6" t="s">
        <v>9</v>
      </c>
      <c r="W68" s="7">
        <f>'Boarding Tallies'!W63+'Daycare Tallies'!AB63</f>
        <v>35</v>
      </c>
      <c r="Y68" s="5">
        <v>43669</v>
      </c>
      <c r="Z68" s="6" t="s">
        <v>3</v>
      </c>
      <c r="AA68" s="7">
        <f>'Boarding Tallies'!AA63+'Daycare Tallies'!AG63</f>
        <v>78</v>
      </c>
      <c r="AC68" s="5">
        <v>43700</v>
      </c>
      <c r="AD68" s="6" t="s">
        <v>4</v>
      </c>
      <c r="AE68" s="7">
        <f>'Boarding Tallies'!AE63+'Daycare Tallies'!AL63</f>
        <v>104</v>
      </c>
      <c r="AG68" s="5">
        <v>43731</v>
      </c>
      <c r="AH68" s="6" t="s">
        <v>5</v>
      </c>
      <c r="AI68" s="9">
        <f>'Boarding Tallies'!AI63+'Daycare Tallies'!AQ63</f>
        <v>89</v>
      </c>
      <c r="AK68" s="5">
        <v>43761</v>
      </c>
      <c r="AL68" s="6" t="s">
        <v>6</v>
      </c>
      <c r="AM68" s="7">
        <f>'Boarding Tallies'!AM63+'Daycare Tallies'!AV63</f>
        <v>75</v>
      </c>
      <c r="AO68" s="5">
        <v>43792</v>
      </c>
      <c r="AP68" s="6" t="s">
        <v>7</v>
      </c>
      <c r="AQ68" s="7">
        <f>'Boarding Tallies'!AQ63+'Daycare Tallies'!BA63</f>
        <v>63</v>
      </c>
      <c r="AS68" s="5">
        <v>43822</v>
      </c>
      <c r="AT68" s="6" t="s">
        <v>5</v>
      </c>
      <c r="AU68" s="7">
        <f>'Boarding Tallies'!AU63+'Daycare Tallies'!BF63</f>
        <v>62</v>
      </c>
    </row>
    <row r="69" spans="1:49" s="8" customFormat="1" x14ac:dyDescent="0.3">
      <c r="A69" s="5">
        <v>43489</v>
      </c>
      <c r="B69" s="6" t="s">
        <v>8</v>
      </c>
      <c r="C69" s="7">
        <f>'Boarding Tallies'!$C64+'Daycare Tallies'!$C64</f>
        <v>81</v>
      </c>
      <c r="E69" s="5">
        <v>43520</v>
      </c>
      <c r="F69" s="6" t="s">
        <v>9</v>
      </c>
      <c r="G69" s="7">
        <f>'Boarding Tallies'!G64+'Daycare Tallies'!H64</f>
        <v>85</v>
      </c>
      <c r="I69" s="5">
        <v>43548</v>
      </c>
      <c r="J69" s="6" t="s">
        <v>9</v>
      </c>
      <c r="K69" s="7">
        <f>'Boarding Tallies'!K64+'Daycare Tallies'!M64</f>
        <v>21</v>
      </c>
      <c r="M69" s="5">
        <v>43579</v>
      </c>
      <c r="N69" s="6" t="s">
        <v>6</v>
      </c>
      <c r="O69" s="7">
        <f>'Boarding Tallies'!O64+'Daycare Tallies'!R64</f>
        <v>124</v>
      </c>
      <c r="Q69" s="5">
        <v>43609</v>
      </c>
      <c r="R69" s="6" t="s">
        <v>4</v>
      </c>
      <c r="S69" s="7">
        <f>'Boarding Tallies'!S64+'Daycare Tallies'!W64</f>
        <v>86</v>
      </c>
      <c r="U69" s="5">
        <v>43640</v>
      </c>
      <c r="V69" s="6" t="s">
        <v>5</v>
      </c>
      <c r="W69" s="7">
        <f>'Boarding Tallies'!W64+'Daycare Tallies'!AB64</f>
        <v>78</v>
      </c>
      <c r="Y69" s="5">
        <v>43670</v>
      </c>
      <c r="Z69" s="6" t="s">
        <v>6</v>
      </c>
      <c r="AA69" s="7">
        <f>'Boarding Tallies'!AA64+'Daycare Tallies'!AG64</f>
        <v>89</v>
      </c>
      <c r="AC69" s="5">
        <v>43701</v>
      </c>
      <c r="AD69" s="6" t="s">
        <v>7</v>
      </c>
      <c r="AE69" s="7">
        <f>'Boarding Tallies'!AE64+'Daycare Tallies'!AL64</f>
        <v>71</v>
      </c>
      <c r="AG69" s="5">
        <v>43732</v>
      </c>
      <c r="AH69" s="6" t="s">
        <v>3</v>
      </c>
      <c r="AI69" s="9">
        <f>'Boarding Tallies'!AI64+'Daycare Tallies'!AQ64</f>
        <v>85</v>
      </c>
      <c r="AK69" s="5">
        <v>43762</v>
      </c>
      <c r="AL69" s="6" t="s">
        <v>8</v>
      </c>
      <c r="AM69" s="7">
        <f>'Boarding Tallies'!AM64+'Daycare Tallies'!AV64</f>
        <v>89</v>
      </c>
      <c r="AO69" s="5">
        <v>43793</v>
      </c>
      <c r="AP69" s="6" t="s">
        <v>9</v>
      </c>
      <c r="AQ69" s="7">
        <f>'Boarding Tallies'!AQ64+'Daycare Tallies'!BA64</f>
        <v>29</v>
      </c>
      <c r="AS69" s="5">
        <v>43823</v>
      </c>
      <c r="AT69" s="6" t="s">
        <v>3</v>
      </c>
      <c r="AU69" s="7">
        <f>'Boarding Tallies'!AU64+'Daycare Tallies'!BF64</f>
        <v>80</v>
      </c>
    </row>
    <row r="70" spans="1:49" s="8" customFormat="1" x14ac:dyDescent="0.3">
      <c r="A70" s="5">
        <v>43490</v>
      </c>
      <c r="B70" s="6" t="s">
        <v>4</v>
      </c>
      <c r="C70" s="7">
        <f>'Boarding Tallies'!$C65+'Daycare Tallies'!$C65</f>
        <v>84</v>
      </c>
      <c r="E70" s="5">
        <v>43521</v>
      </c>
      <c r="F70" s="6" t="s">
        <v>5</v>
      </c>
      <c r="G70" s="7">
        <f>'Boarding Tallies'!G65+'Daycare Tallies'!H65</f>
        <v>128</v>
      </c>
      <c r="I70" s="5">
        <v>43549</v>
      </c>
      <c r="J70" s="6" t="s">
        <v>5</v>
      </c>
      <c r="K70" s="7">
        <f>'Boarding Tallies'!K65+'Daycare Tallies'!M65</f>
        <v>73</v>
      </c>
      <c r="M70" s="5">
        <v>43580</v>
      </c>
      <c r="N70" s="6" t="s">
        <v>8</v>
      </c>
      <c r="O70" s="7">
        <f>'Boarding Tallies'!O65+'Daycare Tallies'!R65</f>
        <v>129</v>
      </c>
      <c r="Q70" s="5">
        <v>43610</v>
      </c>
      <c r="R70" s="6" t="s">
        <v>7</v>
      </c>
      <c r="S70" s="7">
        <f>'Boarding Tallies'!S65+'Daycare Tallies'!W65</f>
        <v>73</v>
      </c>
      <c r="U70" s="5">
        <v>43641</v>
      </c>
      <c r="V70" s="6" t="s">
        <v>3</v>
      </c>
      <c r="W70" s="7">
        <f>'Boarding Tallies'!W65+'Daycare Tallies'!AB65</f>
        <v>90</v>
      </c>
      <c r="Y70" s="5">
        <v>43671</v>
      </c>
      <c r="Z70" s="6" t="s">
        <v>8</v>
      </c>
      <c r="AA70" s="7">
        <f>'Boarding Tallies'!AA65+'Daycare Tallies'!AG65</f>
        <v>101</v>
      </c>
      <c r="AC70" s="5">
        <v>43702</v>
      </c>
      <c r="AD70" s="6" t="s">
        <v>9</v>
      </c>
      <c r="AE70" s="7">
        <f>'Boarding Tallies'!AE65+'Daycare Tallies'!AL65</f>
        <v>40</v>
      </c>
      <c r="AG70" s="5">
        <v>43733</v>
      </c>
      <c r="AH70" s="6" t="s">
        <v>6</v>
      </c>
      <c r="AI70" s="9">
        <f>'Boarding Tallies'!AI65+'Daycare Tallies'!AQ65</f>
        <v>79</v>
      </c>
      <c r="AK70" s="5">
        <v>43763</v>
      </c>
      <c r="AL70" s="6" t="s">
        <v>4</v>
      </c>
      <c r="AM70" s="7">
        <f>'Boarding Tallies'!AM65+'Daycare Tallies'!AV65</f>
        <v>93</v>
      </c>
      <c r="AO70" s="5">
        <v>43794</v>
      </c>
      <c r="AP70" s="6" t="s">
        <v>5</v>
      </c>
      <c r="AQ70" s="7">
        <f>'Boarding Tallies'!AQ65+'Daycare Tallies'!BA65</f>
        <v>80</v>
      </c>
      <c r="AS70" s="5">
        <v>43824</v>
      </c>
      <c r="AT70" s="6" t="s">
        <v>6</v>
      </c>
      <c r="AU70" s="7">
        <f>'Boarding Tallies'!AU65+'Daycare Tallies'!BF65</f>
        <v>80</v>
      </c>
    </row>
    <row r="71" spans="1:49" s="8" customFormat="1" x14ac:dyDescent="0.3">
      <c r="A71" s="5">
        <v>43491</v>
      </c>
      <c r="B71" s="6" t="s">
        <v>7</v>
      </c>
      <c r="C71" s="7">
        <f>'Boarding Tallies'!$C66+'Daycare Tallies'!$C66</f>
        <v>43</v>
      </c>
      <c r="E71" s="5">
        <v>43522</v>
      </c>
      <c r="F71" s="6" t="s">
        <v>3</v>
      </c>
      <c r="G71" s="7">
        <f>'Boarding Tallies'!G66+'Daycare Tallies'!H66</f>
        <v>133</v>
      </c>
      <c r="I71" s="5">
        <v>43550</v>
      </c>
      <c r="J71" s="6" t="s">
        <v>3</v>
      </c>
      <c r="K71" s="7">
        <f>'Boarding Tallies'!K66+'Daycare Tallies'!M66</f>
        <v>75</v>
      </c>
      <c r="M71" s="5">
        <v>43581</v>
      </c>
      <c r="N71" s="6" t="s">
        <v>4</v>
      </c>
      <c r="O71" s="7">
        <f>'Boarding Tallies'!O66+'Daycare Tallies'!R66</f>
        <v>112</v>
      </c>
      <c r="Q71" s="5">
        <v>43611</v>
      </c>
      <c r="R71" s="6" t="s">
        <v>9</v>
      </c>
      <c r="S71" s="7">
        <f>'Boarding Tallies'!S66+'Daycare Tallies'!W66</f>
        <v>59</v>
      </c>
      <c r="U71" s="5">
        <v>43642</v>
      </c>
      <c r="V71" s="6" t="s">
        <v>6</v>
      </c>
      <c r="W71" s="7">
        <f>'Boarding Tallies'!W66+'Daycare Tallies'!AB66</f>
        <v>85</v>
      </c>
      <c r="Y71" s="5">
        <v>43672</v>
      </c>
      <c r="Z71" s="6" t="s">
        <v>4</v>
      </c>
      <c r="AA71" s="7">
        <f>'Boarding Tallies'!AA66+'Daycare Tallies'!AG66</f>
        <v>109</v>
      </c>
      <c r="AC71" s="5">
        <v>43703</v>
      </c>
      <c r="AD71" s="6" t="s">
        <v>5</v>
      </c>
      <c r="AE71" s="7">
        <f>'Boarding Tallies'!AE66+'Daycare Tallies'!AL66</f>
        <v>79</v>
      </c>
      <c r="AG71" s="5">
        <v>43734</v>
      </c>
      <c r="AH71" s="6" t="s">
        <v>8</v>
      </c>
      <c r="AI71" s="9">
        <f>'Boarding Tallies'!AI66+'Daycare Tallies'!AQ66</f>
        <v>103</v>
      </c>
      <c r="AK71" s="5">
        <v>43764</v>
      </c>
      <c r="AL71" s="6" t="s">
        <v>7</v>
      </c>
      <c r="AM71" s="7">
        <f>'Boarding Tallies'!AM66+'Daycare Tallies'!AV66</f>
        <v>42</v>
      </c>
      <c r="AO71" s="5">
        <v>43795</v>
      </c>
      <c r="AP71" s="6" t="s">
        <v>3</v>
      </c>
      <c r="AQ71" s="7">
        <f>'Boarding Tallies'!AQ66+'Daycare Tallies'!BA66</f>
        <v>111</v>
      </c>
      <c r="AS71" s="5">
        <v>43825</v>
      </c>
      <c r="AT71" s="6" t="s">
        <v>8</v>
      </c>
      <c r="AU71" s="7">
        <f>'Boarding Tallies'!AU66+'Daycare Tallies'!BF66</f>
        <v>72</v>
      </c>
    </row>
    <row r="72" spans="1:49" s="8" customFormat="1" x14ac:dyDescent="0.3">
      <c r="A72" s="5">
        <v>43492</v>
      </c>
      <c r="B72" s="6" t="s">
        <v>9</v>
      </c>
      <c r="C72" s="7">
        <f>'Boarding Tallies'!$C67+'Daycare Tallies'!$C67</f>
        <v>26</v>
      </c>
      <c r="E72" s="5">
        <v>43523</v>
      </c>
      <c r="F72" s="6" t="s">
        <v>6</v>
      </c>
      <c r="G72" s="7">
        <f>'Boarding Tallies'!G67+'Daycare Tallies'!H67</f>
        <v>128</v>
      </c>
      <c r="I72" s="5">
        <v>43551</v>
      </c>
      <c r="J72" s="6" t="s">
        <v>6</v>
      </c>
      <c r="K72" s="7">
        <f>'Boarding Tallies'!K67+'Daycare Tallies'!M67</f>
        <v>64</v>
      </c>
      <c r="M72" s="5">
        <v>43582</v>
      </c>
      <c r="N72" s="6" t="s">
        <v>7</v>
      </c>
      <c r="O72" s="7">
        <f>'Boarding Tallies'!O67+'Daycare Tallies'!R67</f>
        <v>63</v>
      </c>
      <c r="Q72" s="5">
        <v>43612</v>
      </c>
      <c r="R72" s="6" t="s">
        <v>5</v>
      </c>
      <c r="S72" s="7">
        <f>'Boarding Tallies'!S67+'Daycare Tallies'!W67</f>
        <v>31</v>
      </c>
      <c r="U72" s="5">
        <v>43643</v>
      </c>
      <c r="V72" s="6" t="s">
        <v>8</v>
      </c>
      <c r="W72" s="7">
        <f>'Boarding Tallies'!W67+'Daycare Tallies'!AB67</f>
        <v>102</v>
      </c>
      <c r="Y72" s="5">
        <v>43673</v>
      </c>
      <c r="Z72" s="6" t="s">
        <v>7</v>
      </c>
      <c r="AA72" s="7">
        <f>'Boarding Tallies'!AA67+'Daycare Tallies'!AG67</f>
        <v>72</v>
      </c>
      <c r="AC72" s="5">
        <v>43704</v>
      </c>
      <c r="AD72" s="6" t="s">
        <v>3</v>
      </c>
      <c r="AE72" s="7">
        <f>'Boarding Tallies'!AE67+'Daycare Tallies'!AL67</f>
        <v>104</v>
      </c>
      <c r="AG72" s="5">
        <v>43735</v>
      </c>
      <c r="AH72" s="6" t="s">
        <v>4</v>
      </c>
      <c r="AI72" s="9">
        <f>'Boarding Tallies'!AI67+'Daycare Tallies'!AQ67</f>
        <v>98</v>
      </c>
      <c r="AK72" s="5">
        <v>43765</v>
      </c>
      <c r="AL72" s="6" t="s">
        <v>9</v>
      </c>
      <c r="AM72" s="7">
        <f>'Boarding Tallies'!AM67+'Daycare Tallies'!AV67</f>
        <v>19</v>
      </c>
      <c r="AO72" s="5">
        <v>43796</v>
      </c>
      <c r="AP72" s="6" t="s">
        <v>6</v>
      </c>
      <c r="AQ72" s="7">
        <f>'Boarding Tallies'!AQ67+'Daycare Tallies'!BA67</f>
        <v>135</v>
      </c>
      <c r="AS72" s="5">
        <v>43826</v>
      </c>
      <c r="AT72" s="6" t="s">
        <v>4</v>
      </c>
      <c r="AU72" s="7">
        <f>'Boarding Tallies'!AU67+'Daycare Tallies'!BF67</f>
        <v>67</v>
      </c>
    </row>
    <row r="73" spans="1:49" s="8" customFormat="1" x14ac:dyDescent="0.3">
      <c r="A73" s="5">
        <v>43493</v>
      </c>
      <c r="B73" s="6" t="s">
        <v>5</v>
      </c>
      <c r="C73" s="7">
        <f>'Boarding Tallies'!$C68+'Daycare Tallies'!$C68</f>
        <v>70</v>
      </c>
      <c r="E73" s="5">
        <v>43524</v>
      </c>
      <c r="F73" s="6" t="s">
        <v>8</v>
      </c>
      <c r="G73" s="7">
        <f>'Boarding Tallies'!G68+'Daycare Tallies'!H68</f>
        <v>115</v>
      </c>
      <c r="I73" s="5">
        <v>43552</v>
      </c>
      <c r="J73" s="6" t="s">
        <v>8</v>
      </c>
      <c r="K73" s="7">
        <f>'Boarding Tallies'!K68+'Daycare Tallies'!M68</f>
        <v>72</v>
      </c>
      <c r="M73" s="5">
        <v>43583</v>
      </c>
      <c r="N73" s="6" t="s">
        <v>9</v>
      </c>
      <c r="O73" s="7">
        <f>'Boarding Tallies'!O68+'Daycare Tallies'!R68</f>
        <v>31</v>
      </c>
      <c r="Q73" s="5">
        <v>43613</v>
      </c>
      <c r="R73" s="6" t="s">
        <v>3</v>
      </c>
      <c r="S73" s="7">
        <f>'Boarding Tallies'!S68+'Daycare Tallies'!W68</f>
        <v>72</v>
      </c>
      <c r="U73" s="5">
        <v>43644</v>
      </c>
      <c r="V73" s="6" t="s">
        <v>4</v>
      </c>
      <c r="W73" s="7">
        <f>'Boarding Tallies'!W68+'Daycare Tallies'!AB68</f>
        <v>81</v>
      </c>
      <c r="Y73" s="5">
        <v>43674</v>
      </c>
      <c r="Z73" s="6" t="s">
        <v>9</v>
      </c>
      <c r="AA73" s="7">
        <f>'Boarding Tallies'!AA68+'Daycare Tallies'!AG68</f>
        <v>44</v>
      </c>
      <c r="AC73" s="5">
        <v>43705</v>
      </c>
      <c r="AD73" s="6" t="s">
        <v>6</v>
      </c>
      <c r="AE73" s="7">
        <f>'Boarding Tallies'!AE68+'Daycare Tallies'!AL68</f>
        <v>95</v>
      </c>
      <c r="AG73" s="5">
        <v>43736</v>
      </c>
      <c r="AH73" s="6" t="s">
        <v>7</v>
      </c>
      <c r="AI73" s="9">
        <f>'Boarding Tallies'!AI68+'Daycare Tallies'!AQ68</f>
        <v>56</v>
      </c>
      <c r="AK73" s="5">
        <v>43766</v>
      </c>
      <c r="AL73" s="6" t="s">
        <v>5</v>
      </c>
      <c r="AM73" s="7">
        <f>'Boarding Tallies'!AM68+'Daycare Tallies'!AV68</f>
        <v>78</v>
      </c>
      <c r="AO73" s="5">
        <v>43797</v>
      </c>
      <c r="AP73" s="6" t="s">
        <v>8</v>
      </c>
      <c r="AQ73" s="7">
        <f>'Boarding Tallies'!AQ68+'Daycare Tallies'!BA68</f>
        <v>86</v>
      </c>
      <c r="AS73" s="5">
        <v>43827</v>
      </c>
      <c r="AT73" s="6" t="s">
        <v>7</v>
      </c>
      <c r="AU73" s="7">
        <f>'Boarding Tallies'!AU68+'Daycare Tallies'!BF68</f>
        <v>58</v>
      </c>
    </row>
    <row r="74" spans="1:49" s="8" customFormat="1" x14ac:dyDescent="0.3">
      <c r="A74" s="5">
        <v>43494</v>
      </c>
      <c r="B74" s="6" t="s">
        <v>3</v>
      </c>
      <c r="C74" s="7">
        <f>'Boarding Tallies'!$C69+'Daycare Tallies'!$C69</f>
        <v>75</v>
      </c>
      <c r="E74" s="5"/>
      <c r="F74" s="6"/>
      <c r="G74" s="7"/>
      <c r="I74" s="5">
        <v>43553</v>
      </c>
      <c r="J74" s="6" t="s">
        <v>4</v>
      </c>
      <c r="K74" s="7">
        <f>'Boarding Tallies'!K69+'Daycare Tallies'!M69</f>
        <v>86</v>
      </c>
      <c r="M74" s="5">
        <v>43584</v>
      </c>
      <c r="N74" s="6" t="s">
        <v>5</v>
      </c>
      <c r="O74" s="7">
        <f>'Boarding Tallies'!O69+'Daycare Tallies'!R69</f>
        <v>75</v>
      </c>
      <c r="Q74" s="5">
        <v>43614</v>
      </c>
      <c r="R74" s="6" t="s">
        <v>6</v>
      </c>
      <c r="S74" s="7">
        <f>'Boarding Tallies'!S69+'Daycare Tallies'!W69</f>
        <v>76</v>
      </c>
      <c r="U74" s="5">
        <v>43645</v>
      </c>
      <c r="V74" s="6" t="s">
        <v>7</v>
      </c>
      <c r="W74" s="7">
        <f>'Boarding Tallies'!W69+'Daycare Tallies'!AB69</f>
        <v>68</v>
      </c>
      <c r="Y74" s="5">
        <v>43675</v>
      </c>
      <c r="Z74" s="6" t="s">
        <v>5</v>
      </c>
      <c r="AA74" s="7">
        <f>'Boarding Tallies'!AA69+'Daycare Tallies'!AG69</f>
        <v>81</v>
      </c>
      <c r="AC74" s="5">
        <v>43706</v>
      </c>
      <c r="AD74" s="6" t="s">
        <v>8</v>
      </c>
      <c r="AE74" s="7">
        <f>'Boarding Tallies'!AE69+'Daycare Tallies'!AL69</f>
        <v>101</v>
      </c>
      <c r="AG74" s="5">
        <v>43737</v>
      </c>
      <c r="AH74" s="6" t="s">
        <v>9</v>
      </c>
      <c r="AI74" s="9">
        <f>'Boarding Tallies'!AI69+'Daycare Tallies'!AQ69</f>
        <v>26</v>
      </c>
      <c r="AK74" s="5">
        <v>43767</v>
      </c>
      <c r="AL74" s="6" t="s">
        <v>3</v>
      </c>
      <c r="AM74" s="7">
        <f>'Boarding Tallies'!AM69+'Daycare Tallies'!AV69</f>
        <v>74</v>
      </c>
      <c r="AO74" s="5">
        <v>43798</v>
      </c>
      <c r="AP74" s="6" t="s">
        <v>4</v>
      </c>
      <c r="AQ74" s="7">
        <f>'Boarding Tallies'!AQ69+'Daycare Tallies'!BA69</f>
        <v>83</v>
      </c>
      <c r="AS74" s="5">
        <v>43828</v>
      </c>
      <c r="AT74" s="6" t="s">
        <v>9</v>
      </c>
      <c r="AU74" s="7">
        <f>'Boarding Tallies'!AU69+'Daycare Tallies'!BF69</f>
        <v>48</v>
      </c>
    </row>
    <row r="75" spans="1:49" s="8" customFormat="1" x14ac:dyDescent="0.3">
      <c r="A75" s="5">
        <v>43495</v>
      </c>
      <c r="B75" s="6" t="s">
        <v>6</v>
      </c>
      <c r="C75" s="7">
        <f>'Boarding Tallies'!$C70+'Daycare Tallies'!$C70</f>
        <v>62</v>
      </c>
      <c r="E75" s="5"/>
      <c r="F75" s="6"/>
      <c r="G75" s="7"/>
      <c r="I75" s="5">
        <v>43554</v>
      </c>
      <c r="J75" s="6" t="s">
        <v>7</v>
      </c>
      <c r="K75" s="7">
        <f>'Boarding Tallies'!K70+'Daycare Tallies'!M70</f>
        <v>50</v>
      </c>
      <c r="M75" s="5">
        <v>43585</v>
      </c>
      <c r="N75" s="6" t="s">
        <v>3</v>
      </c>
      <c r="O75" s="7">
        <f>'Boarding Tallies'!O70+'Daycare Tallies'!R70</f>
        <v>77</v>
      </c>
      <c r="Q75" s="5">
        <v>43615</v>
      </c>
      <c r="R75" s="6" t="s">
        <v>8</v>
      </c>
      <c r="S75" s="7">
        <f>'Boarding Tallies'!S70+'Daycare Tallies'!W70</f>
        <v>80</v>
      </c>
      <c r="U75" s="5">
        <v>43646</v>
      </c>
      <c r="V75" s="6" t="s">
        <v>9</v>
      </c>
      <c r="W75" s="7">
        <f>'Boarding Tallies'!W70+'Daycare Tallies'!AB70</f>
        <v>38</v>
      </c>
      <c r="Y75" s="5">
        <v>43676</v>
      </c>
      <c r="Z75" s="6" t="s">
        <v>3</v>
      </c>
      <c r="AA75" s="7">
        <f>'Boarding Tallies'!AA70+'Daycare Tallies'!AG70</f>
        <v>96</v>
      </c>
      <c r="AC75" s="5">
        <v>43707</v>
      </c>
      <c r="AD75" s="6" t="s">
        <v>4</v>
      </c>
      <c r="AE75" s="7">
        <f>'Boarding Tallies'!AE70+'Daycare Tallies'!AL70</f>
        <v>106</v>
      </c>
      <c r="AG75" s="5">
        <v>43738</v>
      </c>
      <c r="AH75" s="6" t="s">
        <v>5</v>
      </c>
      <c r="AI75" s="9">
        <f>'Boarding Tallies'!AI70+'Daycare Tallies'!AQ70</f>
        <v>67</v>
      </c>
      <c r="AK75" s="5">
        <v>43768</v>
      </c>
      <c r="AL75" s="6" t="s">
        <v>6</v>
      </c>
      <c r="AM75" s="7">
        <f>'Boarding Tallies'!AM70+'Daycare Tallies'!AV70</f>
        <v>85</v>
      </c>
      <c r="AO75" s="5">
        <v>43799</v>
      </c>
      <c r="AP75" s="6" t="s">
        <v>7</v>
      </c>
      <c r="AQ75" s="7">
        <f>'Boarding Tallies'!AQ70+'Daycare Tallies'!BA70</f>
        <v>59</v>
      </c>
      <c r="AS75" s="5">
        <v>43829</v>
      </c>
      <c r="AT75" s="6" t="s">
        <v>5</v>
      </c>
      <c r="AU75" s="7">
        <f>'Boarding Tallies'!AU70+'Daycare Tallies'!BF70</f>
        <v>38</v>
      </c>
    </row>
    <row r="76" spans="1:49" s="8" customFormat="1" x14ac:dyDescent="0.3">
      <c r="A76" s="5">
        <v>43496</v>
      </c>
      <c r="B76" s="6" t="s">
        <v>8</v>
      </c>
      <c r="C76" s="7">
        <f>'Boarding Tallies'!$C71+'Daycare Tallies'!$C71</f>
        <v>68</v>
      </c>
      <c r="E76" s="5"/>
      <c r="F76" s="6"/>
      <c r="G76" s="7"/>
      <c r="I76" s="5">
        <v>43555</v>
      </c>
      <c r="J76" s="6" t="s">
        <v>9</v>
      </c>
      <c r="K76" s="7">
        <f>'Boarding Tallies'!K71+'Daycare Tallies'!M71</f>
        <v>26</v>
      </c>
      <c r="M76" s="5"/>
      <c r="N76" s="6"/>
      <c r="O76" s="7"/>
      <c r="Q76" s="5">
        <v>43616</v>
      </c>
      <c r="R76" s="6" t="s">
        <v>4</v>
      </c>
      <c r="S76" s="7">
        <f>'Boarding Tallies'!S71+'Daycare Tallies'!W71</f>
        <v>82</v>
      </c>
      <c r="U76" s="5"/>
      <c r="V76" s="6"/>
      <c r="W76" s="7"/>
      <c r="Y76" s="5">
        <v>43677</v>
      </c>
      <c r="Z76" s="6" t="s">
        <v>6</v>
      </c>
      <c r="AA76" s="7">
        <f>'Boarding Tallies'!AA71+'Daycare Tallies'!AG71</f>
        <v>76</v>
      </c>
      <c r="AC76" s="5">
        <v>43708</v>
      </c>
      <c r="AD76" s="6" t="s">
        <v>7</v>
      </c>
      <c r="AE76" s="7">
        <f>'Boarding Tallies'!AE71+'Daycare Tallies'!AL71</f>
        <v>97</v>
      </c>
      <c r="AG76" s="5"/>
      <c r="AH76" s="6"/>
      <c r="AI76" s="7"/>
      <c r="AK76" s="5">
        <v>43769</v>
      </c>
      <c r="AL76" s="6" t="s">
        <v>8</v>
      </c>
      <c r="AM76" s="7">
        <f>'Boarding Tallies'!AM71+'Daycare Tallies'!AV71</f>
        <v>79</v>
      </c>
      <c r="AO76" s="5"/>
      <c r="AP76" s="6"/>
      <c r="AQ76" s="7"/>
      <c r="AS76" s="5">
        <v>43830</v>
      </c>
      <c r="AT76" s="6" t="s">
        <v>3</v>
      </c>
      <c r="AU76" s="7">
        <f>'Boarding Tallies'!AU71+'Daycare Tallies'!BF71</f>
        <v>42</v>
      </c>
    </row>
    <row r="77" spans="1:49" ht="3" customHeight="1" x14ac:dyDescent="0.3"/>
    <row r="78" spans="1:49" x14ac:dyDescent="0.3">
      <c r="A78" s="10" t="s">
        <v>10</v>
      </c>
      <c r="B78" s="7">
        <f>SUM(C46:C76)</f>
        <v>1852</v>
      </c>
      <c r="C78" s="45">
        <f>(B78/B122)-1</f>
        <v>4.9886621315192725E-2</v>
      </c>
      <c r="D78" s="10"/>
      <c r="E78" s="10" t="s">
        <v>10</v>
      </c>
      <c r="F78" s="7">
        <f>SUM(G46:G76)</f>
        <v>2200</v>
      </c>
      <c r="G78" s="45">
        <f>(F78/F122)-1</f>
        <v>6.7961165048543659E-2</v>
      </c>
      <c r="H78" s="10"/>
      <c r="I78" s="10" t="s">
        <v>10</v>
      </c>
      <c r="J78" s="12">
        <f>IF(ISBLANK(K76), 0,SUM(K46:K76))</f>
        <v>2145</v>
      </c>
      <c r="K78" s="45">
        <f>(J78/J122)-1</f>
        <v>7.3573573573573636E-2</v>
      </c>
      <c r="M78" s="10" t="s">
        <v>10</v>
      </c>
      <c r="N78" s="12">
        <f>IF(ISBLANK(O75), 0,SUM(O46:O76))</f>
        <v>2273</v>
      </c>
      <c r="O78" s="45">
        <f>(N78/N122)-1</f>
        <v>-4.8953974895397434E-2</v>
      </c>
      <c r="Q78" s="10" t="s">
        <v>10</v>
      </c>
      <c r="R78" s="12">
        <f>IF(ISBLANK(S76), 0,SUM(S46:S76))</f>
        <v>2198</v>
      </c>
      <c r="S78" s="45">
        <f>(R78/R122)-1</f>
        <v>9.8999999999999977E-2</v>
      </c>
      <c r="U78" s="10" t="s">
        <v>10</v>
      </c>
      <c r="V78" s="12">
        <f>IF(ISBLANK(W75), 0,SUM(W46:W76))</f>
        <v>2208</v>
      </c>
      <c r="W78" s="45">
        <f>(V78/V122)-1</f>
        <v>0.1112229491696024</v>
      </c>
      <c r="Y78" s="10" t="s">
        <v>10</v>
      </c>
      <c r="Z78" s="12">
        <f>IF(ISBLANK(AA76), 0,SUM(AA46:AA76))</f>
        <v>2635</v>
      </c>
      <c r="AA78" s="45">
        <f>(Z78/Z122)-1</f>
        <v>8.7494841106066756E-2</v>
      </c>
      <c r="AC78" s="10" t="s">
        <v>10</v>
      </c>
      <c r="AD78" s="12">
        <f>IF(ISBLANK(AE76), 0,SUM(AE46:AE76))</f>
        <v>2813</v>
      </c>
      <c r="AE78" s="45">
        <f>(AD78/AD122)-1</f>
        <v>0.11185770750988144</v>
      </c>
      <c r="AG78" s="10" t="s">
        <v>10</v>
      </c>
      <c r="AH78" s="12">
        <f>IF(ISBLANK(AI75), 0,SUM(AI46:AI76))</f>
        <v>2279</v>
      </c>
      <c r="AI78" s="45">
        <f>(AH78/AH122)-1</f>
        <v>4.3976179569399809E-2</v>
      </c>
      <c r="AK78" s="10" t="s">
        <v>10</v>
      </c>
      <c r="AL78" s="12">
        <f>IF(ISBLANK(AM76), 0,SUM(AM46:AM76))</f>
        <v>2360</v>
      </c>
      <c r="AM78" s="45">
        <f>(AL78/AL122)-1</f>
        <v>2.8770706190061057E-2</v>
      </c>
      <c r="AO78" s="10" t="s">
        <v>10</v>
      </c>
      <c r="AP78" s="12">
        <f>IF(ISBLANK(AQ75), 0,SUM(AQ46:AQ76))</f>
        <v>2259</v>
      </c>
      <c r="AQ78" s="45">
        <f>(AP78/AP122)-1</f>
        <v>9.9805258033106137E-2</v>
      </c>
      <c r="AS78" s="10" t="s">
        <v>10</v>
      </c>
      <c r="AT78" s="12">
        <f>IF(ISBLANK(AU76), 0,SUM(AU46:AU76))</f>
        <v>1620</v>
      </c>
      <c r="AU78" s="45">
        <f>(AT78/AT122)-1</f>
        <v>-0.18223119636547203</v>
      </c>
      <c r="AW78" s="13" t="s">
        <v>2247</v>
      </c>
    </row>
    <row r="79" spans="1:49" x14ac:dyDescent="0.3">
      <c r="A79" s="10" t="s">
        <v>2190</v>
      </c>
      <c r="B79" s="7">
        <f>B78/(31*170)*100</f>
        <v>35.142314990512332</v>
      </c>
      <c r="C79" s="45"/>
      <c r="D79" s="10"/>
      <c r="F79" s="7">
        <f>F78/(28*170)*100</f>
        <v>46.218487394957982</v>
      </c>
      <c r="G79" s="45"/>
      <c r="H79" s="10"/>
      <c r="J79" s="7">
        <f>J78/(31*170)*100</f>
        <v>40.702087286527515</v>
      </c>
      <c r="K79" s="45"/>
      <c r="N79" s="7">
        <f>N78/(30*170)*100</f>
        <v>44.568627450980394</v>
      </c>
      <c r="O79" s="45"/>
      <c r="R79" s="7">
        <f>R78/(31*170)*100</f>
        <v>41.707779886148003</v>
      </c>
      <c r="S79" s="45"/>
      <c r="V79" s="7">
        <f>V78/(30*170)*100</f>
        <v>43.294117647058819</v>
      </c>
      <c r="W79" s="45"/>
      <c r="Z79" s="7">
        <f>Z78/(31*170)*100</f>
        <v>50</v>
      </c>
      <c r="AA79" s="45"/>
      <c r="AD79" s="7">
        <f>AD78/(31*170)*100</f>
        <v>53.377609108159398</v>
      </c>
      <c r="AH79" s="12"/>
      <c r="AL79" s="12"/>
      <c r="AP79" s="12"/>
      <c r="AT79" s="12"/>
      <c r="AW79" s="13" t="s">
        <v>2246</v>
      </c>
    </row>
    <row r="80" spans="1:49" x14ac:dyDescent="0.3">
      <c r="A80" s="35" t="s">
        <v>14</v>
      </c>
      <c r="B80" s="7">
        <f>SUM(AU120, C46:C75)</f>
        <v>1851</v>
      </c>
      <c r="C80" s="45">
        <f>(B80/B124)-1</f>
        <v>2.0494233937397035</v>
      </c>
      <c r="E80" s="10" t="s">
        <v>14</v>
      </c>
      <c r="F80" s="7">
        <f>SUM(C76, G46:G72)</f>
        <v>2153</v>
      </c>
      <c r="G80" s="45">
        <f>(F80/F124)-1</f>
        <v>1.5359246171967018</v>
      </c>
      <c r="I80" s="10" t="s">
        <v>14</v>
      </c>
      <c r="J80" s="12">
        <f>IF(J83=0,0,SUM(G73,K46:K75))</f>
        <v>2234</v>
      </c>
      <c r="K80" s="45">
        <f>(J80/J124)-1</f>
        <v>1.6128654970760232</v>
      </c>
      <c r="M80" s="10" t="s">
        <v>14</v>
      </c>
      <c r="N80" s="12">
        <f>IF(N83=0,0,SUM(K73,O46:O75))</f>
        <v>2345</v>
      </c>
      <c r="O80" s="45">
        <f>(N80/N124)-1</f>
        <v>1.0146048109965635</v>
      </c>
      <c r="Q80" s="10" t="s">
        <v>14</v>
      </c>
      <c r="R80" s="12">
        <f>IF(R83=0,0,SUM(O75,S46:S75))</f>
        <v>2193</v>
      </c>
      <c r="S80" s="45">
        <f>(R80/R124)-1</f>
        <v>2.4920382165605095</v>
      </c>
      <c r="U80" s="10" t="s">
        <v>14</v>
      </c>
      <c r="V80" s="12">
        <f>IF(V83=0,0,SUM(S76,W46:W74))</f>
        <v>2252</v>
      </c>
      <c r="W80" s="45">
        <f>(V80/V124)-1</f>
        <v>2.396681749622926</v>
      </c>
      <c r="Y80" s="10" t="s">
        <v>14</v>
      </c>
      <c r="Z80" s="12">
        <f>IF(Z83=0,0,SUM(W75,AA46:AA75))</f>
        <v>2597</v>
      </c>
      <c r="AA80" s="45">
        <f>(Z80/Z124)-1</f>
        <v>1.1462809917355372</v>
      </c>
      <c r="AC80" s="10" t="s">
        <v>14</v>
      </c>
      <c r="AD80" s="12">
        <f>IF(AD83=0,0,SUM(AA76,AE46:AE75))</f>
        <v>2792</v>
      </c>
      <c r="AG80" s="10" t="s">
        <v>14</v>
      </c>
      <c r="AH80" s="12">
        <f>IF(AH83=0,0,SUM(AE76,AI46:AI74))</f>
        <v>2309</v>
      </c>
      <c r="AK80" s="10" t="s">
        <v>14</v>
      </c>
      <c r="AL80" s="12">
        <f>IF(AL83=0,0,SUM(AI75,AM46:AM75))</f>
        <v>2348</v>
      </c>
      <c r="AO80" s="10" t="s">
        <v>14</v>
      </c>
      <c r="AP80" s="12">
        <f>IF(AP83=0,0,SUM(AM76,AQ46:AQ74))</f>
        <v>2279</v>
      </c>
      <c r="AS80" s="10" t="s">
        <v>14</v>
      </c>
      <c r="AT80" s="12">
        <f>IF(AT83=0,0,SUM(AQ75,AU46:AU75))</f>
        <v>1637</v>
      </c>
      <c r="AW80" s="13" t="s">
        <v>2245</v>
      </c>
    </row>
    <row r="81" spans="1:53" x14ac:dyDescent="0.3">
      <c r="A81" s="35" t="s">
        <v>11</v>
      </c>
      <c r="B81" s="7">
        <f>SUM(B80)</f>
        <v>1851</v>
      </c>
      <c r="C81" s="45">
        <f>(B81/B125)-1</f>
        <v>2.0494233937397035</v>
      </c>
      <c r="E81" s="10" t="s">
        <v>11</v>
      </c>
      <c r="F81" s="7">
        <f>SUM(B81,F80)</f>
        <v>4004</v>
      </c>
      <c r="G81" s="45">
        <f>(F81/F125)-1</f>
        <v>1.75</v>
      </c>
      <c r="I81" s="10" t="s">
        <v>11</v>
      </c>
      <c r="J81" s="12">
        <f>IF(J83=0,0,SUM(F81,J80))</f>
        <v>6238</v>
      </c>
      <c r="K81" s="45">
        <f>(J81/J125)-1</f>
        <v>1.6992643877109477</v>
      </c>
      <c r="M81" s="10" t="s">
        <v>11</v>
      </c>
      <c r="N81" s="12">
        <f>IF(N83=0,0,SUM(J81,N80))</f>
        <v>8583</v>
      </c>
      <c r="O81" s="45">
        <f>(N81/N125)-1</f>
        <v>1.4699280575539566</v>
      </c>
      <c r="Q81" s="10" t="s">
        <v>11</v>
      </c>
      <c r="R81" s="12">
        <f>IF(R83=0,0,SUM(N81,R80))</f>
        <v>10776</v>
      </c>
      <c r="S81" s="45">
        <f>(R81/R125)-1</f>
        <v>1.6263709480867656</v>
      </c>
      <c r="U81" s="10" t="s">
        <v>11</v>
      </c>
      <c r="V81" s="12">
        <f>IF(V83=0,0,SUM(R81,V80))</f>
        <v>13028</v>
      </c>
      <c r="W81" s="45">
        <f>(V81/V125)-1</f>
        <v>1.7335291649181706</v>
      </c>
      <c r="Y81" s="10" t="s">
        <v>11</v>
      </c>
      <c r="Z81" s="12">
        <f>IF(Z83=0,0,SUM(V81,Z80))</f>
        <v>15625</v>
      </c>
      <c r="AA81" s="45">
        <f>(Z81/Z125)-1</f>
        <v>1.6146251673360106</v>
      </c>
      <c r="AC81" s="10" t="s">
        <v>11</v>
      </c>
      <c r="AD81" s="12">
        <f>IF(AD83=0,0,SUM(Z81,AD80))</f>
        <v>18417</v>
      </c>
      <c r="AG81" s="10" t="s">
        <v>11</v>
      </c>
      <c r="AH81" s="12">
        <f>IF(AH83=0,0,SUM(AD81,AH80))</f>
        <v>20726</v>
      </c>
      <c r="AK81" s="10" t="s">
        <v>11</v>
      </c>
      <c r="AL81" s="12">
        <f>IF(AL83=0,0,SUM(AH81,AL80))</f>
        <v>23074</v>
      </c>
      <c r="AO81" s="10" t="s">
        <v>11</v>
      </c>
      <c r="AP81" s="12">
        <f>IF(AP83=0,0,SUM(AL81,AP80))</f>
        <v>25353</v>
      </c>
      <c r="AS81" s="10" t="s">
        <v>11</v>
      </c>
      <c r="AT81" s="12">
        <f>IF(AT83=0,0,SUM(AP81,AT80))</f>
        <v>26990</v>
      </c>
      <c r="AW81" s="13" t="s">
        <v>2244</v>
      </c>
    </row>
    <row r="82" spans="1:53" x14ac:dyDescent="0.3">
      <c r="A82" s="35" t="s">
        <v>1011</v>
      </c>
      <c r="B82" s="7">
        <f>B80/(COUNT(A46:A76)/7)</f>
        <v>417.96774193548384</v>
      </c>
      <c r="C82" s="15">
        <f>VLOOKUP(MONTH(A46),'Boarding Checkouts'!$L:$P,5,FALSE)</f>
        <v>54.94</v>
      </c>
      <c r="E82" s="10" t="s">
        <v>1011</v>
      </c>
      <c r="F82" s="7">
        <f>F80/(COUNT(E46:E76)/7)</f>
        <v>538.25</v>
      </c>
      <c r="G82" s="15">
        <f>VLOOKUP(MONTH(E46),'Boarding Checkouts'!$L:$P,5,FALSE)</f>
        <v>54.65</v>
      </c>
      <c r="I82" s="10" t="s">
        <v>1011</v>
      </c>
      <c r="J82" s="12">
        <f>IF(J83=0,0,J80/(COUNT(I46:I76)/7))</f>
        <v>504.45161290322579</v>
      </c>
      <c r="K82" s="15">
        <f>VLOOKUP(MONTH(I46),'Boarding Checkouts'!$L:$P,5,FALSE)</f>
        <v>52.29</v>
      </c>
      <c r="M82" s="10" t="s">
        <v>1011</v>
      </c>
      <c r="N82" s="12">
        <f>IF(N83=0,0,N80/(COUNT(M46:M76)/7))</f>
        <v>547.16666666666663</v>
      </c>
      <c r="O82" s="15">
        <f>VLOOKUP(MONTH(M46),'Boarding Checkouts'!$L:$P,5,FALSE)</f>
        <v>55.13</v>
      </c>
      <c r="Q82" s="10" t="s">
        <v>1011</v>
      </c>
      <c r="R82" s="12">
        <f>IF(R83=0,0,R80/(COUNT(Q46:Q76)/7))</f>
        <v>495.19354838709677</v>
      </c>
      <c r="S82" s="15">
        <f>VLOOKUP(MONTH(Q46),'Boarding Checkouts'!$L:$P,5,FALSE)</f>
        <v>57</v>
      </c>
      <c r="U82" s="10" t="s">
        <v>1011</v>
      </c>
      <c r="V82" s="12">
        <f>IF(V83=0,0,V80/(COUNT(U46:U76)/7))</f>
        <v>525.4666666666667</v>
      </c>
      <c r="W82" s="15">
        <f>VLOOKUP(MONTH(U46),'Boarding Checkouts'!$L:$P,5,FALSE)</f>
        <v>55.64</v>
      </c>
      <c r="Y82" s="10" t="s">
        <v>1011</v>
      </c>
      <c r="Z82" s="12">
        <f>IF(Z83=0,0,Z80/(COUNT(Y46:Y76)/7))</f>
        <v>586.41935483870964</v>
      </c>
      <c r="AA82" s="15">
        <f>VLOOKUP(MONTH(Y46),'Boarding Checkouts'!$L:$P,5,FALSE)</f>
        <v>54.56</v>
      </c>
      <c r="AC82" s="10" t="s">
        <v>1011</v>
      </c>
      <c r="AD82" s="12">
        <f>IF(AD83=0,0,AD80/(COUNT(AC46:AC76)/7))</f>
        <v>630.45161290322574</v>
      </c>
      <c r="AE82" s="15">
        <f>VLOOKUP(MONTH(AC46),'Boarding Checkouts'!$L:$P,5,FALSE)</f>
        <v>56.34</v>
      </c>
      <c r="AG82" s="10" t="s">
        <v>1011</v>
      </c>
      <c r="AH82" s="12">
        <f>IF(AH83=0,0,AH80/(COUNT(AG46:AG76)/7))</f>
        <v>538.76666666666665</v>
      </c>
      <c r="AI82" s="15">
        <f>VLOOKUP(MONTH(AG46),'Boarding Checkouts'!$L:$P,5,FALSE)</f>
        <v>54.75</v>
      </c>
      <c r="AK82" s="10" t="s">
        <v>1011</v>
      </c>
      <c r="AL82" s="12">
        <f>IF(AL83=0,0,AL80/(COUNT(AK46:AK76)/7))</f>
        <v>530.19354838709671</v>
      </c>
      <c r="AM82" s="15">
        <f>VLOOKUP(MONTH(AK46),'Boarding Checkouts'!$L:$P,5,FALSE)</f>
        <v>56.46</v>
      </c>
      <c r="AO82" s="10" t="s">
        <v>1011</v>
      </c>
      <c r="AP82" s="12">
        <f>IF(AP83=0,0,AP80/(COUNT(AO46:AO76)/7))</f>
        <v>531.76666666666665</v>
      </c>
      <c r="AQ82" s="15">
        <f>VLOOKUP(MONTH(AO46),'Boarding Checkouts'!$L:$P,5,FALSE)</f>
        <v>56.71</v>
      </c>
      <c r="AS82" s="10" t="s">
        <v>1011</v>
      </c>
      <c r="AT82" s="12">
        <f>IF(AT83=0,0,AT80/(COUNT(AS46:AS76)/7))</f>
        <v>369.64516129032256</v>
      </c>
      <c r="AU82" s="15">
        <f>VLOOKUP(MONTH(AS46),'Boarding Checkouts'!$L:$P,5,FALSE)</f>
        <v>58.42</v>
      </c>
      <c r="AW82" s="13" t="s">
        <v>2243</v>
      </c>
      <c r="AX82" s="13" t="s">
        <v>2242</v>
      </c>
    </row>
    <row r="83" spans="1:53" x14ac:dyDescent="0.3">
      <c r="A83" s="10" t="s">
        <v>12</v>
      </c>
      <c r="B83" s="7">
        <f>VLOOKUP(MONTH(A46),'Boarding Checkouts'!$L:$P,3,FALSE)</f>
        <v>689</v>
      </c>
      <c r="C83" s="12">
        <f>VLOOKUP(MONTH(A46),'Boarding Checkouts'!$L:$P,4,FALSE)</f>
        <v>37852.699999999997</v>
      </c>
      <c r="E83" s="10" t="s">
        <v>12</v>
      </c>
      <c r="F83" s="7">
        <f>VLOOKUP(MONTH(E46),'Boarding Checkouts'!$L:$P,3,FALSE)</f>
        <v>722</v>
      </c>
      <c r="G83" s="12">
        <f>VLOOKUP(MONTH(E46),'Boarding Checkouts'!$L:$P,4,FALSE)</f>
        <v>39454.699999999997</v>
      </c>
      <c r="I83" s="10" t="s">
        <v>12</v>
      </c>
      <c r="J83" s="12">
        <f>VLOOKUP(MONTH(I46),'Boarding Checkouts'!$L:$P,3,FALSE)</f>
        <v>1190</v>
      </c>
      <c r="K83" s="12">
        <f>VLOOKUP(MONTH(I46),'Boarding Checkouts'!$L:$P,4,FALSE)</f>
        <v>62228.38</v>
      </c>
      <c r="M83" s="10" t="s">
        <v>12</v>
      </c>
      <c r="N83" s="12">
        <f>VLOOKUP(MONTH(M46),'Boarding Checkouts'!$L:$P,3,FALSE)</f>
        <v>984</v>
      </c>
      <c r="O83" s="12">
        <f>VLOOKUP(MONTH(M46),'Boarding Checkouts'!$L:$P,4,FALSE)</f>
        <v>54247</v>
      </c>
      <c r="Q83" s="10" t="s">
        <v>12</v>
      </c>
      <c r="R83" s="12">
        <f>VLOOKUP(MONTH(Q46),'Boarding Checkouts'!$L:$P,3,FALSE)</f>
        <v>774</v>
      </c>
      <c r="S83" s="12">
        <f>VLOOKUP(MONTH(Q46),'Boarding Checkouts'!$L:$P,4,FALSE)</f>
        <v>44115.630000000005</v>
      </c>
      <c r="U83" s="10" t="s">
        <v>12</v>
      </c>
      <c r="V83" s="12">
        <f>VLOOKUP(MONTH(U46),'Boarding Checkouts'!$L:$P,3,FALSE)</f>
        <v>745</v>
      </c>
      <c r="W83" s="12">
        <f>VLOOKUP(MONTH(U46),'Boarding Checkouts'!$L:$P,4,FALSE)</f>
        <v>41451.020000000004</v>
      </c>
      <c r="Y83" s="10" t="s">
        <v>12</v>
      </c>
      <c r="Z83" s="12">
        <f>VLOOKUP(MONTH(Y46),'Boarding Checkouts'!$L:$P,3,FALSE)</f>
        <v>1248</v>
      </c>
      <c r="AA83" s="12">
        <f>VLOOKUP(MONTH(Y46),'Boarding Checkouts'!$L:$P,4,FALSE)</f>
        <v>68094.42</v>
      </c>
      <c r="AC83" s="10" t="s">
        <v>12</v>
      </c>
      <c r="AD83" s="12">
        <f>VLOOKUP(MONTH(AC46),'Boarding Checkouts'!$L:$P,3,FALSE)</f>
        <v>1126</v>
      </c>
      <c r="AE83" s="12">
        <f>VLOOKUP(MONTH(AC46),'Boarding Checkouts'!$L:$P,4,FALSE)</f>
        <v>63436.84</v>
      </c>
      <c r="AG83" s="10" t="s">
        <v>12</v>
      </c>
      <c r="AH83" s="12">
        <f>VLOOKUP(MONTH(AG46),'Boarding Checkouts'!$L:$P,3,FALSE)</f>
        <v>890</v>
      </c>
      <c r="AI83" s="12">
        <f>VLOOKUP(MONTH(AG46),'Boarding Checkouts'!$L:$P,4,FALSE)</f>
        <v>48727.360000000008</v>
      </c>
      <c r="AK83" s="10" t="s">
        <v>12</v>
      </c>
      <c r="AL83" s="12">
        <f>VLOOKUP(MONTH(AK46),'Boarding Checkouts'!$L:$P,3,FALSE)</f>
        <v>701</v>
      </c>
      <c r="AM83" s="12">
        <f>VLOOKUP(MONTH(AK46),'Boarding Checkouts'!$L:$P,4,FALSE)</f>
        <v>39578.379999999997</v>
      </c>
      <c r="AO83" s="10" t="s">
        <v>12</v>
      </c>
      <c r="AP83" s="12">
        <f>VLOOKUP(MONTH(AO46),'Boarding Checkouts'!$L:$P,3,FALSE)</f>
        <v>686</v>
      </c>
      <c r="AQ83" s="12">
        <f>VLOOKUP(MONTH(AO46),'Boarding Checkouts'!$L:$P,4,FALSE)</f>
        <v>38905.599999999999</v>
      </c>
      <c r="AS83" s="10" t="s">
        <v>12</v>
      </c>
      <c r="AT83" s="12">
        <f>VLOOKUP(MONTH(AS46),'Boarding Checkouts'!$L:$P,3,FALSE)</f>
        <v>412</v>
      </c>
      <c r="AU83" s="12">
        <f>VLOOKUP(MONTH(AS46),'Boarding Checkouts'!$L:$P,4,FALSE)</f>
        <v>24070.65</v>
      </c>
      <c r="AW83" s="13" t="s">
        <v>2241</v>
      </c>
      <c r="AX83" s="13" t="s">
        <v>2240</v>
      </c>
    </row>
    <row r="84" spans="1:53" x14ac:dyDescent="0.3">
      <c r="A84" s="10" t="s">
        <v>13</v>
      </c>
      <c r="B84" s="12">
        <f>B83</f>
        <v>689</v>
      </c>
      <c r="C84" s="12">
        <f>SUM(C83)</f>
        <v>37852.699999999997</v>
      </c>
      <c r="E84" s="10" t="s">
        <v>13</v>
      </c>
      <c r="F84" s="12">
        <f>SUM(B84,F83)</f>
        <v>1411</v>
      </c>
      <c r="G84" s="12">
        <f>SUM(C84,G83)</f>
        <v>77307.399999999994</v>
      </c>
      <c r="I84" s="10" t="s">
        <v>13</v>
      </c>
      <c r="J84" s="12">
        <f>IF(J83=0,0,SUM(F84,J83))</f>
        <v>2601</v>
      </c>
      <c r="K84" s="12">
        <f>IF(J83=0,0,SUM(G84,K83))</f>
        <v>139535.78</v>
      </c>
      <c r="M84" s="10" t="s">
        <v>13</v>
      </c>
      <c r="N84" s="12">
        <f>IF(N83=0,0,SUM(J84,N83))</f>
        <v>3585</v>
      </c>
      <c r="O84" s="12">
        <f>IF(N83=0,0,SUM(K84,O83))</f>
        <v>193782.78</v>
      </c>
      <c r="Q84" s="10" t="s">
        <v>13</v>
      </c>
      <c r="R84" s="12">
        <f>IF(R83=0,0,SUM(N84,R83))</f>
        <v>4359</v>
      </c>
      <c r="S84" s="12">
        <f>IF(R83=0,0,SUM(O84,S83))</f>
        <v>237898.41</v>
      </c>
      <c r="U84" s="10" t="s">
        <v>13</v>
      </c>
      <c r="V84" s="12">
        <f>IF(V83=0,0,SUM(R84,V83))</f>
        <v>5104</v>
      </c>
      <c r="W84" s="12">
        <f>IF(V83=0,0,SUM(S84,W83))</f>
        <v>279349.43</v>
      </c>
      <c r="Y84" s="10" t="s">
        <v>13</v>
      </c>
      <c r="Z84" s="12">
        <f>IF(Z83=0,0,SUM(V84,Z83))</f>
        <v>6352</v>
      </c>
      <c r="AA84" s="12">
        <f>IF(Z83=0,0,SUM(W84,AA83))</f>
        <v>347443.85</v>
      </c>
      <c r="AC84" s="10" t="s">
        <v>13</v>
      </c>
      <c r="AD84" s="12">
        <f>IF(AD83=0,0,SUM(Z84,AD83))</f>
        <v>7478</v>
      </c>
      <c r="AE84" s="12">
        <f>IF(AD83=0,0,SUM(AA84,AE83))</f>
        <v>410880.68999999994</v>
      </c>
      <c r="AG84" s="10" t="s">
        <v>13</v>
      </c>
      <c r="AH84" s="12">
        <f>IF(AH83=0,0,SUM(AD84,AH83))</f>
        <v>8368</v>
      </c>
      <c r="AI84" s="12">
        <f>IF(AH83=0,0,SUM(AE84,AI83))</f>
        <v>459608.04999999993</v>
      </c>
      <c r="AK84" s="10" t="s">
        <v>13</v>
      </c>
      <c r="AL84" s="12">
        <f>IF(AL83=0,0,SUM(AH84,AL83))</f>
        <v>9069</v>
      </c>
      <c r="AM84" s="12">
        <f>IF(AL83=0,0,SUM(AI84,AM83))</f>
        <v>499186.42999999993</v>
      </c>
      <c r="AO84" s="10" t="s">
        <v>13</v>
      </c>
      <c r="AP84" s="12">
        <f>IF(AP83=0,0,SUM(AL84,AP83))</f>
        <v>9755</v>
      </c>
      <c r="AQ84" s="12">
        <f>IF(AP83=0,0,SUM(AM84,AQ83))</f>
        <v>538092.02999999991</v>
      </c>
      <c r="AS84" s="10" t="s">
        <v>13</v>
      </c>
      <c r="AT84" s="12">
        <f>IF(AT83=0,0,SUM(AP84,AT83))</f>
        <v>10167</v>
      </c>
      <c r="AU84" s="12">
        <f>IF(AT83=0,0,SUM(AQ84,AU83))</f>
        <v>562162.67999999993</v>
      </c>
      <c r="AW84" s="13" t="s">
        <v>2239</v>
      </c>
      <c r="AX84" s="13" t="s">
        <v>2238</v>
      </c>
      <c r="BA84" s="16"/>
    </row>
    <row r="85" spans="1:53" x14ac:dyDescent="0.3">
      <c r="B85" s="17"/>
      <c r="F85" s="17"/>
      <c r="J85" s="17"/>
      <c r="N85" s="17"/>
      <c r="R85" s="17"/>
      <c r="V85" s="17"/>
      <c r="W85" s="15"/>
      <c r="Z85" s="17"/>
      <c r="AA85" s="15"/>
      <c r="AD85" s="17"/>
      <c r="AH85" s="17"/>
      <c r="AL85" s="17"/>
      <c r="AP85" s="17"/>
      <c r="AT85" s="17"/>
      <c r="AU85" s="15"/>
      <c r="AW85" s="13" t="s">
        <v>2237</v>
      </c>
      <c r="AX85" s="13" t="s">
        <v>2236</v>
      </c>
    </row>
    <row r="86" spans="1:53" x14ac:dyDescent="0.3">
      <c r="A86" s="14" t="s">
        <v>15</v>
      </c>
      <c r="B86" s="12">
        <v>237</v>
      </c>
      <c r="E86" s="14" t="s">
        <v>16</v>
      </c>
      <c r="F86" s="12">
        <v>511</v>
      </c>
      <c r="I86" s="14" t="s">
        <v>1018</v>
      </c>
      <c r="J86" s="12">
        <v>422</v>
      </c>
      <c r="K86" s="13"/>
      <c r="M86" s="14" t="s">
        <v>1208</v>
      </c>
      <c r="N86" s="12">
        <v>494</v>
      </c>
      <c r="Q86" s="14" t="s">
        <v>1408</v>
      </c>
      <c r="R86" s="12">
        <v>335</v>
      </c>
      <c r="U86" s="10" t="s">
        <v>1480</v>
      </c>
      <c r="V86" s="12">
        <v>413</v>
      </c>
      <c r="Y86" s="10" t="s">
        <v>1678</v>
      </c>
      <c r="Z86" s="12">
        <v>516</v>
      </c>
      <c r="AC86" s="10" t="s">
        <v>1910</v>
      </c>
      <c r="AD86" s="12">
        <v>592</v>
      </c>
      <c r="AG86" s="10" t="s">
        <v>2106</v>
      </c>
      <c r="AH86" s="12"/>
      <c r="AL86" s="12"/>
      <c r="AP86" s="12"/>
      <c r="AT86" s="12"/>
      <c r="AU86" s="15"/>
      <c r="AW86" s="13" t="s">
        <v>2235</v>
      </c>
      <c r="AX86" s="13" t="s">
        <v>2234</v>
      </c>
    </row>
    <row r="87" spans="1:53" x14ac:dyDescent="0.3">
      <c r="A87" s="10" t="s">
        <v>17</v>
      </c>
      <c r="B87" s="12">
        <v>338</v>
      </c>
      <c r="E87" s="10" t="s">
        <v>18</v>
      </c>
      <c r="F87" s="12">
        <v>706</v>
      </c>
      <c r="I87" s="10" t="s">
        <v>1019</v>
      </c>
      <c r="J87" s="12">
        <v>611</v>
      </c>
      <c r="K87" s="13"/>
      <c r="M87" s="10" t="s">
        <v>1209</v>
      </c>
      <c r="N87" s="12">
        <v>719</v>
      </c>
      <c r="Q87" s="10" t="s">
        <v>1409</v>
      </c>
      <c r="R87" s="12">
        <v>501</v>
      </c>
      <c r="U87" s="10" t="s">
        <v>1482</v>
      </c>
      <c r="V87" s="12">
        <v>607</v>
      </c>
      <c r="Y87" s="10" t="s">
        <v>1679</v>
      </c>
      <c r="Z87" s="12">
        <v>708</v>
      </c>
      <c r="AC87" s="10" t="s">
        <v>1911</v>
      </c>
      <c r="AD87" s="12">
        <v>783</v>
      </c>
      <c r="AH87" s="12"/>
      <c r="AL87" s="12"/>
      <c r="AP87" s="12"/>
      <c r="AT87" s="12"/>
      <c r="AU87" s="15"/>
      <c r="AW87" s="13" t="s">
        <v>2233</v>
      </c>
      <c r="AX87" s="13" t="s">
        <v>2232</v>
      </c>
    </row>
    <row r="88" spans="1:53" x14ac:dyDescent="0.3">
      <c r="A88" s="10" t="s">
        <v>19</v>
      </c>
      <c r="B88" s="12">
        <v>457</v>
      </c>
      <c r="E88" s="10" t="s">
        <v>20</v>
      </c>
      <c r="F88" s="12">
        <v>835</v>
      </c>
      <c r="G88" s="15"/>
      <c r="I88" s="10" t="s">
        <v>1020</v>
      </c>
      <c r="J88" s="12">
        <v>706</v>
      </c>
      <c r="K88" s="13"/>
      <c r="M88" s="10" t="s">
        <v>1210</v>
      </c>
      <c r="N88" s="12">
        <v>863</v>
      </c>
      <c r="Q88" s="10" t="s">
        <v>1410</v>
      </c>
      <c r="R88" s="12">
        <v>676</v>
      </c>
      <c r="U88" s="10" t="s">
        <v>1481</v>
      </c>
      <c r="V88" s="12">
        <v>708</v>
      </c>
      <c r="Y88" s="10" t="s">
        <v>1680</v>
      </c>
      <c r="Z88" s="12">
        <v>948</v>
      </c>
      <c r="AC88" s="10" t="s">
        <v>1912</v>
      </c>
      <c r="AD88" s="12">
        <v>1000</v>
      </c>
      <c r="AH88" s="12"/>
      <c r="AL88" s="12"/>
      <c r="AP88" s="12"/>
      <c r="AT88" s="12"/>
      <c r="AW88" s="13" t="s">
        <v>2231</v>
      </c>
      <c r="AX88" s="13" t="s">
        <v>2230</v>
      </c>
    </row>
    <row r="89" spans="1:53" x14ac:dyDescent="0.3">
      <c r="AW89" s="13" t="s">
        <v>2229</v>
      </c>
      <c r="AX89" s="13" t="s">
        <v>2228</v>
      </c>
    </row>
    <row r="90" spans="1:53" s="8" customFormat="1" x14ac:dyDescent="0.3">
      <c r="A90" s="5">
        <v>43101</v>
      </c>
      <c r="B90" s="6" t="s">
        <v>5</v>
      </c>
      <c r="C90" s="7">
        <f>'Boarding Tallies'!C84+'Daycare Tallies'!C80</f>
        <v>27</v>
      </c>
      <c r="E90" s="5">
        <v>43132</v>
      </c>
      <c r="F90" s="6" t="s">
        <v>8</v>
      </c>
      <c r="G90" s="7">
        <f>'Boarding Tallies'!G84+'Daycare Tallies'!H80</f>
        <v>69</v>
      </c>
      <c r="I90" s="5">
        <v>43160</v>
      </c>
      <c r="J90" s="6" t="s">
        <v>8</v>
      </c>
      <c r="K90" s="7">
        <f>'Boarding Tallies'!K84+'Daycare Tallies'!M80</f>
        <v>118</v>
      </c>
      <c r="M90" s="5">
        <v>43191</v>
      </c>
      <c r="N90" s="6" t="s">
        <v>9</v>
      </c>
      <c r="O90" s="7">
        <f>'Boarding Tallies'!O84+'Daycare Tallies'!R80</f>
        <v>23</v>
      </c>
      <c r="Q90" s="5">
        <v>43221</v>
      </c>
      <c r="R90" s="6" t="s">
        <v>3</v>
      </c>
      <c r="S90" s="7">
        <f>'Boarding Tallies'!S84+'Daycare Tallies'!W80</f>
        <v>80</v>
      </c>
      <c r="U90" s="5">
        <v>43252</v>
      </c>
      <c r="V90" s="6" t="s">
        <v>4</v>
      </c>
      <c r="W90" s="7">
        <f>'Boarding Tallies'!W84+'Daycare Tallies'!AB80</f>
        <v>71</v>
      </c>
      <c r="Y90" s="5">
        <v>43282</v>
      </c>
      <c r="Z90" s="6" t="s">
        <v>9</v>
      </c>
      <c r="AA90" s="7">
        <f>'Boarding Tallies'!AA84+'Daycare Tallies'!AG80</f>
        <v>56</v>
      </c>
      <c r="AC90" s="5">
        <v>43313</v>
      </c>
      <c r="AD90" s="6" t="s">
        <v>6</v>
      </c>
      <c r="AE90" s="7">
        <f>'Boarding Tallies'!AE84+'Daycare Tallies'!AL80</f>
        <v>64</v>
      </c>
      <c r="AG90" s="5">
        <v>43344</v>
      </c>
      <c r="AH90" s="6" t="s">
        <v>7</v>
      </c>
      <c r="AI90" s="131">
        <f>'Boarding Tallies'!AI84+'Daycare Tallies'!AQ80</f>
        <v>96</v>
      </c>
      <c r="AK90" s="5">
        <v>43374</v>
      </c>
      <c r="AL90" s="6" t="s">
        <v>5</v>
      </c>
      <c r="AM90" s="7">
        <f>'Boarding Tallies'!AM84+'Daycare Tallies'!AV80</f>
        <v>80</v>
      </c>
      <c r="AO90" s="5">
        <v>43405</v>
      </c>
      <c r="AP90" s="6" t="s">
        <v>8</v>
      </c>
      <c r="AQ90" s="7">
        <f>'Boarding Tallies'!AQ84+'Daycare Tallies'!BA80</f>
        <v>88</v>
      </c>
      <c r="AS90" s="5">
        <v>43435</v>
      </c>
      <c r="AT90" s="6" t="s">
        <v>7</v>
      </c>
      <c r="AU90" s="7">
        <f>'Boarding Tallies'!AU84+'Daycare Tallies'!BF80</f>
        <v>30</v>
      </c>
      <c r="AW90" s="13" t="s">
        <v>2227</v>
      </c>
      <c r="AX90" s="8" t="s">
        <v>2226</v>
      </c>
    </row>
    <row r="91" spans="1:53" s="8" customFormat="1" x14ac:dyDescent="0.3">
      <c r="A91" s="5">
        <v>43102</v>
      </c>
      <c r="B91" s="6" t="s">
        <v>3</v>
      </c>
      <c r="C91" s="7">
        <f>'Boarding Tallies'!C85+'Daycare Tallies'!C81</f>
        <v>68</v>
      </c>
      <c r="E91" s="5">
        <v>43133</v>
      </c>
      <c r="F91" s="6" t="s">
        <v>4</v>
      </c>
      <c r="G91" s="7">
        <f>'Boarding Tallies'!G85+'Daycare Tallies'!H81</f>
        <v>79</v>
      </c>
      <c r="I91" s="5">
        <v>43161</v>
      </c>
      <c r="J91" s="6" t="s">
        <v>4</v>
      </c>
      <c r="K91" s="7">
        <f>'Boarding Tallies'!K85+'Daycare Tallies'!M81</f>
        <v>84</v>
      </c>
      <c r="M91" s="5">
        <v>43192</v>
      </c>
      <c r="N91" s="6" t="s">
        <v>5</v>
      </c>
      <c r="O91" s="7">
        <f>'Boarding Tallies'!O85+'Daycare Tallies'!R81</f>
        <v>69</v>
      </c>
      <c r="Q91" s="5">
        <v>43222</v>
      </c>
      <c r="R91" s="6" t="s">
        <v>6</v>
      </c>
      <c r="S91" s="7">
        <f>'Boarding Tallies'!S85+'Daycare Tallies'!W81</f>
        <v>61</v>
      </c>
      <c r="U91" s="5">
        <v>43253</v>
      </c>
      <c r="V91" s="6" t="s">
        <v>7</v>
      </c>
      <c r="W91" s="7">
        <f>'Boarding Tallies'!W85+'Daycare Tallies'!AB81</f>
        <v>37</v>
      </c>
      <c r="Y91" s="5">
        <v>43283</v>
      </c>
      <c r="Z91" s="6" t="s">
        <v>5</v>
      </c>
      <c r="AA91" s="7">
        <f>'Boarding Tallies'!AA85+'Daycare Tallies'!AG81</f>
        <v>96</v>
      </c>
      <c r="AC91" s="5">
        <v>43314</v>
      </c>
      <c r="AD91" s="6" t="s">
        <v>8</v>
      </c>
      <c r="AE91" s="7">
        <f>'Boarding Tallies'!AE85+'Daycare Tallies'!AL81</f>
        <v>71</v>
      </c>
      <c r="AG91" s="5">
        <v>43345</v>
      </c>
      <c r="AH91" s="6" t="s">
        <v>9</v>
      </c>
      <c r="AI91" s="132">
        <f>'Boarding Tallies'!AI85+'Daycare Tallies'!AQ81</f>
        <v>87</v>
      </c>
      <c r="AK91" s="5">
        <v>43375</v>
      </c>
      <c r="AL91" s="6" t="s">
        <v>3</v>
      </c>
      <c r="AM91" s="7">
        <f>'Boarding Tallies'!AM85+'Daycare Tallies'!AV81</f>
        <v>89</v>
      </c>
      <c r="AO91" s="5">
        <v>43406</v>
      </c>
      <c r="AP91" s="6" t="s">
        <v>4</v>
      </c>
      <c r="AQ91" s="7">
        <f>'Boarding Tallies'!AQ85+'Daycare Tallies'!BA81</f>
        <v>86</v>
      </c>
      <c r="AS91" s="5">
        <v>43436</v>
      </c>
      <c r="AT91" s="6" t="s">
        <v>9</v>
      </c>
      <c r="AU91" s="7">
        <f>'Boarding Tallies'!AU85+'Daycare Tallies'!BF81</f>
        <v>12</v>
      </c>
      <c r="AW91" s="13" t="s">
        <v>2225</v>
      </c>
      <c r="AX91" s="8" t="s">
        <v>2224</v>
      </c>
    </row>
    <row r="92" spans="1:53" s="8" customFormat="1" x14ac:dyDescent="0.3">
      <c r="A92" s="5">
        <v>43103</v>
      </c>
      <c r="B92" s="6" t="s">
        <v>6</v>
      </c>
      <c r="C92" s="7">
        <f>'Boarding Tallies'!C86+'Daycare Tallies'!C82</f>
        <v>71</v>
      </c>
      <c r="E92" s="5">
        <v>43134</v>
      </c>
      <c r="F92" s="6" t="s">
        <v>7</v>
      </c>
      <c r="G92" s="7">
        <f>'Boarding Tallies'!G86+'Daycare Tallies'!H82</f>
        <v>32</v>
      </c>
      <c r="I92" s="5">
        <v>43162</v>
      </c>
      <c r="J92" s="6" t="s">
        <v>7</v>
      </c>
      <c r="K92" s="7">
        <f>'Boarding Tallies'!K86+'Daycare Tallies'!M82</f>
        <v>69</v>
      </c>
      <c r="M92" s="5">
        <v>43193</v>
      </c>
      <c r="N92" s="6" t="s">
        <v>3</v>
      </c>
      <c r="O92" s="7">
        <f>'Boarding Tallies'!O86+'Daycare Tallies'!R82</f>
        <v>75</v>
      </c>
      <c r="Q92" s="5">
        <v>43223</v>
      </c>
      <c r="R92" s="6" t="s">
        <v>8</v>
      </c>
      <c r="S92" s="7">
        <f>'Boarding Tallies'!S86+'Daycare Tallies'!W82</f>
        <v>75</v>
      </c>
      <c r="U92" s="5">
        <v>43254</v>
      </c>
      <c r="V92" s="6" t="s">
        <v>9</v>
      </c>
      <c r="W92" s="7">
        <f>'Boarding Tallies'!W86+'Daycare Tallies'!AB82</f>
        <v>23</v>
      </c>
      <c r="Y92" s="5">
        <v>43284</v>
      </c>
      <c r="Z92" s="6" t="s">
        <v>3</v>
      </c>
      <c r="AA92" s="7">
        <f>'Boarding Tallies'!AA86+'Daycare Tallies'!AG82</f>
        <v>114</v>
      </c>
      <c r="AC92" s="5">
        <v>43315</v>
      </c>
      <c r="AD92" s="6" t="s">
        <v>4</v>
      </c>
      <c r="AE92" s="7">
        <f>'Boarding Tallies'!AE86+'Daycare Tallies'!AL82</f>
        <v>93</v>
      </c>
      <c r="AG92" s="5">
        <v>43346</v>
      </c>
      <c r="AH92" s="6" t="s">
        <v>5</v>
      </c>
      <c r="AI92" s="132">
        <f>'Boarding Tallies'!AI86+'Daycare Tallies'!AQ82</f>
        <v>39</v>
      </c>
      <c r="AK92" s="5">
        <v>43376</v>
      </c>
      <c r="AL92" s="6" t="s">
        <v>6</v>
      </c>
      <c r="AM92" s="7">
        <f>'Boarding Tallies'!AM86+'Daycare Tallies'!AV82</f>
        <v>89</v>
      </c>
      <c r="AO92" s="5">
        <v>43407</v>
      </c>
      <c r="AP92" s="6" t="s">
        <v>7</v>
      </c>
      <c r="AQ92" s="7">
        <f>'Boarding Tallies'!AQ86+'Daycare Tallies'!BA82</f>
        <v>45</v>
      </c>
      <c r="AS92" s="5">
        <v>43437</v>
      </c>
      <c r="AT92" s="6" t="s">
        <v>5</v>
      </c>
      <c r="AU92" s="7">
        <f>'Boarding Tallies'!AU86+'Daycare Tallies'!BF82</f>
        <v>69</v>
      </c>
      <c r="AW92" s="13" t="s">
        <v>2223</v>
      </c>
      <c r="AX92" s="8" t="s">
        <v>2222</v>
      </c>
    </row>
    <row r="93" spans="1:53" s="8" customFormat="1" x14ac:dyDescent="0.3">
      <c r="A93" s="5">
        <v>43104</v>
      </c>
      <c r="B93" s="6" t="s">
        <v>8</v>
      </c>
      <c r="C93" s="7">
        <f>'Boarding Tallies'!C87+'Daycare Tallies'!C83</f>
        <v>18</v>
      </c>
      <c r="E93" s="5">
        <v>43135</v>
      </c>
      <c r="F93" s="6" t="s">
        <v>9</v>
      </c>
      <c r="G93" s="7">
        <f>'Boarding Tallies'!G87+'Daycare Tallies'!H83</f>
        <v>29</v>
      </c>
      <c r="I93" s="5">
        <v>43163</v>
      </c>
      <c r="J93" s="6" t="s">
        <v>9</v>
      </c>
      <c r="K93" s="7">
        <f>'Boarding Tallies'!K87+'Daycare Tallies'!M83</f>
        <v>33</v>
      </c>
      <c r="M93" s="5">
        <v>43194</v>
      </c>
      <c r="N93" s="6" t="s">
        <v>6</v>
      </c>
      <c r="O93" s="7">
        <f>'Boarding Tallies'!O87+'Daycare Tallies'!R83</f>
        <v>77</v>
      </c>
      <c r="Q93" s="5">
        <v>43224</v>
      </c>
      <c r="R93" s="6" t="s">
        <v>4</v>
      </c>
      <c r="S93" s="7">
        <f>'Boarding Tallies'!S87+'Daycare Tallies'!W83</f>
        <v>83</v>
      </c>
      <c r="U93" s="5">
        <v>43255</v>
      </c>
      <c r="V93" s="6" t="s">
        <v>5</v>
      </c>
      <c r="W93" s="7">
        <f>'Boarding Tallies'!W87+'Daycare Tallies'!AB83</f>
        <v>65</v>
      </c>
      <c r="Y93" s="5">
        <v>43285</v>
      </c>
      <c r="Z93" s="6" t="s">
        <v>6</v>
      </c>
      <c r="AA93" s="7">
        <f>'Boarding Tallies'!AA87+'Daycare Tallies'!AG83</f>
        <v>73</v>
      </c>
      <c r="AC93" s="5">
        <v>43316</v>
      </c>
      <c r="AD93" s="6" t="s">
        <v>7</v>
      </c>
      <c r="AE93" s="7">
        <f>'Boarding Tallies'!AE87+'Daycare Tallies'!AL83</f>
        <v>63</v>
      </c>
      <c r="AG93" s="5">
        <v>43347</v>
      </c>
      <c r="AH93" s="6" t="s">
        <v>3</v>
      </c>
      <c r="AI93" s="132">
        <f>'Boarding Tallies'!AI87+'Daycare Tallies'!AQ83</f>
        <v>72</v>
      </c>
      <c r="AK93" s="5">
        <v>43377</v>
      </c>
      <c r="AL93" s="6" t="s">
        <v>8</v>
      </c>
      <c r="AM93" s="7">
        <f>'Boarding Tallies'!AM87+'Daycare Tallies'!AV83</f>
        <v>97</v>
      </c>
      <c r="AO93" s="5">
        <v>43408</v>
      </c>
      <c r="AP93" s="6" t="s">
        <v>9</v>
      </c>
      <c r="AQ93" s="7">
        <f>'Boarding Tallies'!AQ87+'Daycare Tallies'!BA83</f>
        <v>31</v>
      </c>
      <c r="AS93" s="5">
        <v>43438</v>
      </c>
      <c r="AT93" s="6" t="s">
        <v>3</v>
      </c>
      <c r="AU93" s="7">
        <f>'Boarding Tallies'!AU87+'Daycare Tallies'!BF83</f>
        <v>77</v>
      </c>
      <c r="AW93" s="13" t="s">
        <v>2221</v>
      </c>
      <c r="AX93" s="8" t="s">
        <v>2220</v>
      </c>
    </row>
    <row r="94" spans="1:53" s="8" customFormat="1" x14ac:dyDescent="0.3">
      <c r="A94" s="5">
        <v>43105</v>
      </c>
      <c r="B94" s="6" t="s">
        <v>4</v>
      </c>
      <c r="C94" s="7">
        <f>'Boarding Tallies'!C88+'Daycare Tallies'!C84</f>
        <v>54</v>
      </c>
      <c r="E94" s="5">
        <v>43136</v>
      </c>
      <c r="F94" s="6" t="s">
        <v>5</v>
      </c>
      <c r="G94" s="7">
        <f>'Boarding Tallies'!G88+'Daycare Tallies'!H84</f>
        <v>66</v>
      </c>
      <c r="I94" s="5">
        <v>43164</v>
      </c>
      <c r="J94" s="6" t="s">
        <v>5</v>
      </c>
      <c r="K94" s="7">
        <f>'Boarding Tallies'!K88+'Daycare Tallies'!M84</f>
        <v>73</v>
      </c>
      <c r="M94" s="5">
        <v>43195</v>
      </c>
      <c r="N94" s="6" t="s">
        <v>8</v>
      </c>
      <c r="O94" s="7">
        <f>'Boarding Tallies'!O88+'Daycare Tallies'!R84</f>
        <v>78</v>
      </c>
      <c r="Q94" s="5">
        <v>43225</v>
      </c>
      <c r="R94" s="6" t="s">
        <v>7</v>
      </c>
      <c r="S94" s="7">
        <f>'Boarding Tallies'!S88+'Daycare Tallies'!W84</f>
        <v>52</v>
      </c>
      <c r="U94" s="5">
        <v>43256</v>
      </c>
      <c r="V94" s="6" t="s">
        <v>3</v>
      </c>
      <c r="W94" s="7">
        <f>'Boarding Tallies'!W88+'Daycare Tallies'!AB84</f>
        <v>73</v>
      </c>
      <c r="Y94" s="5">
        <v>43286</v>
      </c>
      <c r="Z94" s="6" t="s">
        <v>8</v>
      </c>
      <c r="AA94" s="7">
        <f>'Boarding Tallies'!AA88+'Daycare Tallies'!AG84</f>
        <v>102</v>
      </c>
      <c r="AC94" s="5">
        <v>43317</v>
      </c>
      <c r="AD94" s="6" t="s">
        <v>9</v>
      </c>
      <c r="AE94" s="7">
        <f>'Boarding Tallies'!AE88+'Daycare Tallies'!AL84</f>
        <v>54</v>
      </c>
      <c r="AG94" s="5">
        <v>43348</v>
      </c>
      <c r="AH94" s="6" t="s">
        <v>6</v>
      </c>
      <c r="AI94" s="132">
        <f>'Boarding Tallies'!AI88+'Daycare Tallies'!AQ84</f>
        <v>67</v>
      </c>
      <c r="AK94" s="5">
        <v>43378</v>
      </c>
      <c r="AL94" s="6" t="s">
        <v>4</v>
      </c>
      <c r="AM94" s="7">
        <f>'Boarding Tallies'!AM88+'Daycare Tallies'!AV84</f>
        <v>98</v>
      </c>
      <c r="AO94" s="5">
        <v>43409</v>
      </c>
      <c r="AP94" s="6" t="s">
        <v>5</v>
      </c>
      <c r="AQ94" s="7">
        <f>'Boarding Tallies'!AQ88+'Daycare Tallies'!BA84</f>
        <v>61</v>
      </c>
      <c r="AS94" s="5">
        <v>43439</v>
      </c>
      <c r="AT94" s="6" t="s">
        <v>6</v>
      </c>
      <c r="AU94" s="7">
        <f>'Boarding Tallies'!AU88+'Daycare Tallies'!BF84</f>
        <v>65</v>
      </c>
      <c r="AW94" s="13" t="s">
        <v>2219</v>
      </c>
    </row>
    <row r="95" spans="1:53" s="8" customFormat="1" x14ac:dyDescent="0.3">
      <c r="A95" s="5">
        <v>43106</v>
      </c>
      <c r="B95" s="6" t="s">
        <v>7</v>
      </c>
      <c r="C95" s="7">
        <f>'Boarding Tallies'!C89+'Daycare Tallies'!C85</f>
        <v>33</v>
      </c>
      <c r="E95" s="5">
        <v>43137</v>
      </c>
      <c r="F95" s="6" t="s">
        <v>3</v>
      </c>
      <c r="G95" s="7">
        <f>'Boarding Tallies'!G89+'Daycare Tallies'!H85</f>
        <v>90</v>
      </c>
      <c r="I95" s="5">
        <v>43165</v>
      </c>
      <c r="J95" s="6" t="s">
        <v>3</v>
      </c>
      <c r="K95" s="7">
        <f>'Boarding Tallies'!K89+'Daycare Tallies'!M85</f>
        <v>87</v>
      </c>
      <c r="M95" s="5">
        <v>43196</v>
      </c>
      <c r="N95" s="6" t="s">
        <v>4</v>
      </c>
      <c r="O95" s="7">
        <f>'Boarding Tallies'!O89+'Daycare Tallies'!R85</f>
        <v>81</v>
      </c>
      <c r="Q95" s="5">
        <v>43226</v>
      </c>
      <c r="R95" s="6" t="s">
        <v>9</v>
      </c>
      <c r="S95" s="7">
        <f>'Boarding Tallies'!S89+'Daycare Tallies'!W85</f>
        <v>24</v>
      </c>
      <c r="U95" s="5">
        <v>43257</v>
      </c>
      <c r="V95" s="6" t="s">
        <v>6</v>
      </c>
      <c r="W95" s="7">
        <f>'Boarding Tallies'!W89+'Daycare Tallies'!AB85</f>
        <v>57</v>
      </c>
      <c r="Y95" s="5">
        <v>43287</v>
      </c>
      <c r="Z95" s="6" t="s">
        <v>4</v>
      </c>
      <c r="AA95" s="7">
        <f>'Boarding Tallies'!AA89+'Daycare Tallies'!AG85</f>
        <v>97</v>
      </c>
      <c r="AC95" s="5">
        <v>43318</v>
      </c>
      <c r="AD95" s="6" t="s">
        <v>5</v>
      </c>
      <c r="AE95" s="7">
        <f>'Boarding Tallies'!AE89+'Daycare Tallies'!AL85</f>
        <v>85</v>
      </c>
      <c r="AG95" s="5">
        <v>43349</v>
      </c>
      <c r="AH95" s="6" t="s">
        <v>8</v>
      </c>
      <c r="AI95" s="132">
        <f>'Boarding Tallies'!AI89+'Daycare Tallies'!AQ85</f>
        <v>76</v>
      </c>
      <c r="AK95" s="5">
        <v>43379</v>
      </c>
      <c r="AL95" s="6" t="s">
        <v>7</v>
      </c>
      <c r="AM95" s="7">
        <f>'Boarding Tallies'!AM89+'Daycare Tallies'!AV85</f>
        <v>61</v>
      </c>
      <c r="AO95" s="5">
        <v>43410</v>
      </c>
      <c r="AP95" s="6" t="s">
        <v>3</v>
      </c>
      <c r="AQ95" s="7">
        <f>'Boarding Tallies'!AQ89+'Daycare Tallies'!BA85</f>
        <v>70</v>
      </c>
      <c r="AS95" s="5">
        <v>43440</v>
      </c>
      <c r="AT95" s="6" t="s">
        <v>8</v>
      </c>
      <c r="AU95" s="7">
        <f>'Boarding Tallies'!AU89+'Daycare Tallies'!BF85</f>
        <v>93</v>
      </c>
      <c r="AW95" s="13" t="s">
        <v>2218</v>
      </c>
    </row>
    <row r="96" spans="1:53" s="8" customFormat="1" x14ac:dyDescent="0.3">
      <c r="A96" s="5">
        <v>43107</v>
      </c>
      <c r="B96" s="6" t="s">
        <v>9</v>
      </c>
      <c r="C96" s="7">
        <f>'Boarding Tallies'!C90+'Daycare Tallies'!C86</f>
        <v>23</v>
      </c>
      <c r="E96" s="5">
        <v>43138</v>
      </c>
      <c r="F96" s="6" t="s">
        <v>6</v>
      </c>
      <c r="G96" s="7">
        <f>'Boarding Tallies'!G90+'Daycare Tallies'!H86</f>
        <v>39</v>
      </c>
      <c r="I96" s="5">
        <v>43166</v>
      </c>
      <c r="J96" s="6" t="s">
        <v>6</v>
      </c>
      <c r="K96" s="7">
        <f>'Boarding Tallies'!K90+'Daycare Tallies'!M86</f>
        <v>49</v>
      </c>
      <c r="M96" s="5">
        <v>43197</v>
      </c>
      <c r="N96" s="6" t="s">
        <v>7</v>
      </c>
      <c r="O96" s="7">
        <f>'Boarding Tallies'!O90+'Daycare Tallies'!R86</f>
        <v>47</v>
      </c>
      <c r="Q96" s="5">
        <v>43227</v>
      </c>
      <c r="R96" s="6" t="s">
        <v>5</v>
      </c>
      <c r="S96" s="7">
        <f>'Boarding Tallies'!S90+'Daycare Tallies'!W86</f>
        <v>75</v>
      </c>
      <c r="U96" s="5">
        <v>43258</v>
      </c>
      <c r="V96" s="6" t="s">
        <v>8</v>
      </c>
      <c r="W96" s="7">
        <f>'Boarding Tallies'!W90+'Daycare Tallies'!AB86</f>
        <v>79</v>
      </c>
      <c r="Y96" s="5">
        <v>43288</v>
      </c>
      <c r="Z96" s="6" t="s">
        <v>7</v>
      </c>
      <c r="AA96" s="7">
        <f>'Boarding Tallies'!AA90+'Daycare Tallies'!AG86</f>
        <v>92</v>
      </c>
      <c r="AC96" s="5">
        <v>43319</v>
      </c>
      <c r="AD96" s="6" t="s">
        <v>3</v>
      </c>
      <c r="AE96" s="7">
        <f>'Boarding Tallies'!AE90+'Daycare Tallies'!AL86</f>
        <v>85</v>
      </c>
      <c r="AG96" s="5">
        <v>43350</v>
      </c>
      <c r="AH96" s="6" t="s">
        <v>4</v>
      </c>
      <c r="AI96" s="132">
        <f>'Boarding Tallies'!AI90+'Daycare Tallies'!AQ86</f>
        <v>110</v>
      </c>
      <c r="AK96" s="5">
        <v>43380</v>
      </c>
      <c r="AL96" s="6" t="s">
        <v>9</v>
      </c>
      <c r="AM96" s="7">
        <f>'Boarding Tallies'!AM90+'Daycare Tallies'!AV86</f>
        <v>41</v>
      </c>
      <c r="AO96" s="5">
        <v>43411</v>
      </c>
      <c r="AP96" s="6" t="s">
        <v>6</v>
      </c>
      <c r="AQ96" s="7">
        <f>'Boarding Tallies'!AQ90+'Daycare Tallies'!BA86</f>
        <v>90</v>
      </c>
      <c r="AS96" s="5">
        <v>43441</v>
      </c>
      <c r="AT96" s="6" t="s">
        <v>4</v>
      </c>
      <c r="AU96" s="7">
        <f>'Boarding Tallies'!AU90+'Daycare Tallies'!BF86</f>
        <v>80</v>
      </c>
      <c r="AW96" s="13" t="s">
        <v>2217</v>
      </c>
    </row>
    <row r="97" spans="1:49" s="8" customFormat="1" x14ac:dyDescent="0.3">
      <c r="A97" s="5">
        <v>43108</v>
      </c>
      <c r="B97" s="6" t="s">
        <v>5</v>
      </c>
      <c r="C97" s="7">
        <f>'Boarding Tallies'!C91+'Daycare Tallies'!C87</f>
        <v>79</v>
      </c>
      <c r="E97" s="5">
        <v>43139</v>
      </c>
      <c r="F97" s="6" t="s">
        <v>8</v>
      </c>
      <c r="G97" s="7">
        <f>'Boarding Tallies'!G91+'Daycare Tallies'!H87</f>
        <v>86</v>
      </c>
      <c r="I97" s="5">
        <v>43167</v>
      </c>
      <c r="J97" s="6" t="s">
        <v>8</v>
      </c>
      <c r="K97" s="7">
        <f>'Boarding Tallies'!K91+'Daycare Tallies'!M87</f>
        <v>16</v>
      </c>
      <c r="M97" s="5">
        <v>43198</v>
      </c>
      <c r="N97" s="6" t="s">
        <v>9</v>
      </c>
      <c r="O97" s="7">
        <f>'Boarding Tallies'!O91+'Daycare Tallies'!R87</f>
        <v>29</v>
      </c>
      <c r="Q97" s="5">
        <v>43228</v>
      </c>
      <c r="R97" s="6" t="s">
        <v>3</v>
      </c>
      <c r="S97" s="7">
        <f>'Boarding Tallies'!S91+'Daycare Tallies'!W87</f>
        <v>78</v>
      </c>
      <c r="U97" s="5">
        <v>43259</v>
      </c>
      <c r="V97" s="6" t="s">
        <v>4</v>
      </c>
      <c r="W97" s="7">
        <f>'Boarding Tallies'!W91+'Daycare Tallies'!AB87</f>
        <v>84</v>
      </c>
      <c r="Y97" s="5">
        <v>43289</v>
      </c>
      <c r="Z97" s="6" t="s">
        <v>9</v>
      </c>
      <c r="AA97" s="7">
        <f>'Boarding Tallies'!AA91+'Daycare Tallies'!AG87</f>
        <v>55</v>
      </c>
      <c r="AC97" s="5">
        <v>43320</v>
      </c>
      <c r="AD97" s="6" t="s">
        <v>6</v>
      </c>
      <c r="AE97" s="7">
        <f>'Boarding Tallies'!AE91+'Daycare Tallies'!AL87</f>
        <v>84</v>
      </c>
      <c r="AG97" s="5">
        <v>43351</v>
      </c>
      <c r="AH97" s="6" t="s">
        <v>7</v>
      </c>
      <c r="AI97" s="132">
        <f>'Boarding Tallies'!AI91+'Daycare Tallies'!AQ87</f>
        <v>50</v>
      </c>
      <c r="AK97" s="5">
        <v>43381</v>
      </c>
      <c r="AL97" s="6" t="s">
        <v>5</v>
      </c>
      <c r="AM97" s="7">
        <f>'Boarding Tallies'!AM91+'Daycare Tallies'!AV87</f>
        <v>51</v>
      </c>
      <c r="AO97" s="5">
        <v>43412</v>
      </c>
      <c r="AP97" s="6" t="s">
        <v>8</v>
      </c>
      <c r="AQ97" s="7">
        <f>'Boarding Tallies'!AQ91+'Daycare Tallies'!BA87</f>
        <v>103</v>
      </c>
      <c r="AS97" s="5">
        <v>43442</v>
      </c>
      <c r="AT97" s="6" t="s">
        <v>7</v>
      </c>
      <c r="AU97" s="7">
        <f>'Boarding Tallies'!AU91+'Daycare Tallies'!BF87</f>
        <v>41</v>
      </c>
      <c r="AW97" s="13" t="s">
        <v>2216</v>
      </c>
    </row>
    <row r="98" spans="1:49" s="8" customFormat="1" x14ac:dyDescent="0.3">
      <c r="A98" s="5">
        <v>43109</v>
      </c>
      <c r="B98" s="6" t="s">
        <v>3</v>
      </c>
      <c r="C98" s="7">
        <f>'Boarding Tallies'!C92+'Daycare Tallies'!C88</f>
        <v>69</v>
      </c>
      <c r="E98" s="5">
        <v>43140</v>
      </c>
      <c r="F98" s="6" t="s">
        <v>4</v>
      </c>
      <c r="G98" s="7">
        <f>'Boarding Tallies'!G92+'Daycare Tallies'!H88</f>
        <v>104</v>
      </c>
      <c r="I98" s="5">
        <v>43168</v>
      </c>
      <c r="J98" s="6" t="s">
        <v>4</v>
      </c>
      <c r="K98" s="7">
        <f>'Boarding Tallies'!K92+'Daycare Tallies'!M88</f>
        <v>76</v>
      </c>
      <c r="M98" s="5">
        <v>43199</v>
      </c>
      <c r="N98" s="6" t="s">
        <v>5</v>
      </c>
      <c r="O98" s="7">
        <f>'Boarding Tallies'!O92+'Daycare Tallies'!R88</f>
        <v>85</v>
      </c>
      <c r="Q98" s="5">
        <v>43229</v>
      </c>
      <c r="R98" s="6" t="s">
        <v>6</v>
      </c>
      <c r="S98" s="7">
        <f>'Boarding Tallies'!S92+'Daycare Tallies'!W88</f>
        <v>71</v>
      </c>
      <c r="U98" s="5">
        <v>43260</v>
      </c>
      <c r="V98" s="6" t="s">
        <v>7</v>
      </c>
      <c r="W98" s="7">
        <f>'Boarding Tallies'!W92+'Daycare Tallies'!AB88</f>
        <v>41</v>
      </c>
      <c r="Y98" s="5">
        <v>43290</v>
      </c>
      <c r="Z98" s="6" t="s">
        <v>5</v>
      </c>
      <c r="AA98" s="7">
        <f>'Boarding Tallies'!AA92+'Daycare Tallies'!AG88</f>
        <v>77</v>
      </c>
      <c r="AC98" s="5">
        <v>43321</v>
      </c>
      <c r="AD98" s="6" t="s">
        <v>8</v>
      </c>
      <c r="AE98" s="7">
        <f>'Boarding Tallies'!AE92+'Daycare Tallies'!AL88</f>
        <v>100</v>
      </c>
      <c r="AG98" s="5">
        <v>43352</v>
      </c>
      <c r="AH98" s="6" t="s">
        <v>9</v>
      </c>
      <c r="AI98" s="132">
        <f>'Boarding Tallies'!AI92+'Daycare Tallies'!AQ88</f>
        <v>25</v>
      </c>
      <c r="AK98" s="5">
        <v>43382</v>
      </c>
      <c r="AL98" s="6" t="s">
        <v>3</v>
      </c>
      <c r="AM98" s="7">
        <f>'Boarding Tallies'!AM92+'Daycare Tallies'!AV88</f>
        <v>104</v>
      </c>
      <c r="AO98" s="5">
        <v>43413</v>
      </c>
      <c r="AP98" s="6" t="s">
        <v>4</v>
      </c>
      <c r="AQ98" s="7">
        <f>'Boarding Tallies'!AQ92+'Daycare Tallies'!BA88</f>
        <v>90</v>
      </c>
      <c r="AS98" s="5">
        <v>43443</v>
      </c>
      <c r="AT98" s="6" t="s">
        <v>9</v>
      </c>
      <c r="AU98" s="7">
        <f>'Boarding Tallies'!AU92+'Daycare Tallies'!BF88</f>
        <v>18</v>
      </c>
      <c r="AW98" s="13" t="s">
        <v>2215</v>
      </c>
    </row>
    <row r="99" spans="1:49" s="8" customFormat="1" x14ac:dyDescent="0.3">
      <c r="A99" s="5">
        <v>43110</v>
      </c>
      <c r="B99" s="6" t="s">
        <v>6</v>
      </c>
      <c r="C99" s="7">
        <f>'Boarding Tallies'!C93+'Daycare Tallies'!C89</f>
        <v>68</v>
      </c>
      <c r="E99" s="5">
        <v>43141</v>
      </c>
      <c r="F99" s="6" t="s">
        <v>7</v>
      </c>
      <c r="G99" s="7">
        <f>'Boarding Tallies'!G93+'Daycare Tallies'!H89</f>
        <v>48</v>
      </c>
      <c r="I99" s="5">
        <v>43169</v>
      </c>
      <c r="J99" s="6" t="s">
        <v>7</v>
      </c>
      <c r="K99" s="7">
        <f>'Boarding Tallies'!K93+'Daycare Tallies'!M89</f>
        <v>40</v>
      </c>
      <c r="M99" s="5">
        <v>43200</v>
      </c>
      <c r="N99" s="6" t="s">
        <v>3</v>
      </c>
      <c r="O99" s="7">
        <f>'Boarding Tallies'!O93+'Daycare Tallies'!R89</f>
        <v>93</v>
      </c>
      <c r="Q99" s="5">
        <v>43230</v>
      </c>
      <c r="R99" s="6" t="s">
        <v>8</v>
      </c>
      <c r="S99" s="7">
        <f>'Boarding Tallies'!S93+'Daycare Tallies'!W89</f>
        <v>81</v>
      </c>
      <c r="U99" s="5">
        <v>43261</v>
      </c>
      <c r="V99" s="6" t="s">
        <v>9</v>
      </c>
      <c r="W99" s="7">
        <f>'Boarding Tallies'!W93+'Daycare Tallies'!AB89</f>
        <v>26</v>
      </c>
      <c r="Y99" s="5">
        <v>43291</v>
      </c>
      <c r="Z99" s="6" t="s">
        <v>3</v>
      </c>
      <c r="AA99" s="7">
        <f>'Boarding Tallies'!AA93+'Daycare Tallies'!AG89</f>
        <v>101</v>
      </c>
      <c r="AC99" s="5">
        <v>43322</v>
      </c>
      <c r="AD99" s="6" t="s">
        <v>4</v>
      </c>
      <c r="AE99" s="7">
        <f>'Boarding Tallies'!AE93+'Daycare Tallies'!AL89</f>
        <v>118</v>
      </c>
      <c r="AG99" s="5">
        <v>43353</v>
      </c>
      <c r="AH99" s="6" t="s">
        <v>5</v>
      </c>
      <c r="AI99" s="132">
        <f>'Boarding Tallies'!AI93+'Daycare Tallies'!AQ89</f>
        <v>67</v>
      </c>
      <c r="AK99" s="5">
        <v>43383</v>
      </c>
      <c r="AL99" s="6" t="s">
        <v>6</v>
      </c>
      <c r="AM99" s="7">
        <f>'Boarding Tallies'!AM93+'Daycare Tallies'!AV89</f>
        <v>63</v>
      </c>
      <c r="AO99" s="5">
        <v>43414</v>
      </c>
      <c r="AP99" s="6" t="s">
        <v>7</v>
      </c>
      <c r="AQ99" s="7">
        <f>'Boarding Tallies'!AQ93+'Daycare Tallies'!BA89</f>
        <v>50</v>
      </c>
      <c r="AS99" s="5">
        <v>43444</v>
      </c>
      <c r="AT99" s="6" t="s">
        <v>5</v>
      </c>
      <c r="AU99" s="7">
        <f>'Boarding Tallies'!AU93+'Daycare Tallies'!BF89</f>
        <v>62</v>
      </c>
      <c r="AW99" s="13" t="s">
        <v>2214</v>
      </c>
    </row>
    <row r="100" spans="1:49" s="8" customFormat="1" x14ac:dyDescent="0.3">
      <c r="A100" s="5">
        <v>43111</v>
      </c>
      <c r="B100" s="6" t="s">
        <v>8</v>
      </c>
      <c r="C100" s="7">
        <f>'Boarding Tallies'!C94+'Daycare Tallies'!C90</f>
        <v>77</v>
      </c>
      <c r="E100" s="5">
        <v>43142</v>
      </c>
      <c r="F100" s="6" t="s">
        <v>9</v>
      </c>
      <c r="G100" s="7">
        <f>'Boarding Tallies'!G94+'Daycare Tallies'!H90</f>
        <v>29</v>
      </c>
      <c r="I100" s="5">
        <v>43170</v>
      </c>
      <c r="J100" s="6" t="s">
        <v>9</v>
      </c>
      <c r="K100" s="7">
        <f>'Boarding Tallies'!K94+'Daycare Tallies'!M90</f>
        <v>24</v>
      </c>
      <c r="M100" s="5">
        <v>43201</v>
      </c>
      <c r="N100" s="6" t="s">
        <v>6</v>
      </c>
      <c r="O100" s="7">
        <f>'Boarding Tallies'!O94+'Daycare Tallies'!R90</f>
        <v>65</v>
      </c>
      <c r="Q100" s="5">
        <v>43231</v>
      </c>
      <c r="R100" s="6" t="s">
        <v>4</v>
      </c>
      <c r="S100" s="7">
        <f>'Boarding Tallies'!S94+'Daycare Tallies'!W90</f>
        <v>82</v>
      </c>
      <c r="U100" s="5">
        <v>43262</v>
      </c>
      <c r="V100" s="6" t="s">
        <v>5</v>
      </c>
      <c r="W100" s="7">
        <f>'Boarding Tallies'!W94+'Daycare Tallies'!AB90</f>
        <v>68</v>
      </c>
      <c r="Y100" s="5">
        <v>43292</v>
      </c>
      <c r="Z100" s="6" t="s">
        <v>6</v>
      </c>
      <c r="AA100" s="7">
        <f>'Boarding Tallies'!AA94+'Daycare Tallies'!AG90</f>
        <v>86</v>
      </c>
      <c r="AC100" s="5">
        <v>43323</v>
      </c>
      <c r="AD100" s="6" t="s">
        <v>7</v>
      </c>
      <c r="AE100" s="7">
        <f>'Boarding Tallies'!AE94+'Daycare Tallies'!AL90</f>
        <v>81</v>
      </c>
      <c r="AG100" s="5">
        <v>43354</v>
      </c>
      <c r="AH100" s="6" t="s">
        <v>3</v>
      </c>
      <c r="AI100" s="132">
        <f>'Boarding Tallies'!AI94+'Daycare Tallies'!AQ90</f>
        <v>94</v>
      </c>
      <c r="AK100" s="5">
        <v>43384</v>
      </c>
      <c r="AL100" s="6" t="s">
        <v>8</v>
      </c>
      <c r="AM100" s="7">
        <f>'Boarding Tallies'!AM94+'Daycare Tallies'!AV90</f>
        <v>83</v>
      </c>
      <c r="AO100" s="5">
        <v>43415</v>
      </c>
      <c r="AP100" s="6" t="s">
        <v>9</v>
      </c>
      <c r="AQ100" s="7">
        <f>'Boarding Tallies'!AQ94+'Daycare Tallies'!BA90</f>
        <v>28</v>
      </c>
      <c r="AS100" s="5">
        <v>43445</v>
      </c>
      <c r="AT100" s="6" t="s">
        <v>3</v>
      </c>
      <c r="AU100" s="7">
        <f>'Boarding Tallies'!AU94+'Daycare Tallies'!BF90</f>
        <v>81</v>
      </c>
      <c r="AW100" s="13" t="s">
        <v>2213</v>
      </c>
    </row>
    <row r="101" spans="1:49" s="8" customFormat="1" x14ac:dyDescent="0.3">
      <c r="A101" s="5">
        <v>43112</v>
      </c>
      <c r="B101" s="6" t="s">
        <v>4</v>
      </c>
      <c r="C101" s="7">
        <f>'Boarding Tallies'!C95+'Daycare Tallies'!C91</f>
        <v>77</v>
      </c>
      <c r="E101" s="5">
        <v>43143</v>
      </c>
      <c r="F101" s="6" t="s">
        <v>5</v>
      </c>
      <c r="G101" s="7">
        <f>'Boarding Tallies'!G95+'Daycare Tallies'!H91</f>
        <v>85</v>
      </c>
      <c r="I101" s="5">
        <v>43171</v>
      </c>
      <c r="J101" s="6" t="s">
        <v>5</v>
      </c>
      <c r="K101" s="7">
        <f>'Boarding Tallies'!K95+'Daycare Tallies'!M91</f>
        <v>98</v>
      </c>
      <c r="M101" s="5">
        <v>43202</v>
      </c>
      <c r="N101" s="6" t="s">
        <v>8</v>
      </c>
      <c r="O101" s="7">
        <f>'Boarding Tallies'!O95+'Daycare Tallies'!R91</f>
        <v>88</v>
      </c>
      <c r="Q101" s="5">
        <v>43232</v>
      </c>
      <c r="R101" s="6" t="s">
        <v>7</v>
      </c>
      <c r="S101" s="7">
        <f>'Boarding Tallies'!S95+'Daycare Tallies'!W91</f>
        <v>40</v>
      </c>
      <c r="U101" s="5">
        <v>43263</v>
      </c>
      <c r="V101" s="6" t="s">
        <v>3</v>
      </c>
      <c r="W101" s="7">
        <f>'Boarding Tallies'!W95+'Daycare Tallies'!AB91</f>
        <v>84</v>
      </c>
      <c r="Y101" s="5">
        <v>43293</v>
      </c>
      <c r="Z101" s="6" t="s">
        <v>8</v>
      </c>
      <c r="AA101" s="7">
        <f>'Boarding Tallies'!AA95+'Daycare Tallies'!AG91</f>
        <v>89</v>
      </c>
      <c r="AC101" s="5">
        <v>43324</v>
      </c>
      <c r="AD101" s="6" t="s">
        <v>9</v>
      </c>
      <c r="AE101" s="7">
        <f>'Boarding Tallies'!AE95+'Daycare Tallies'!AL91</f>
        <v>57</v>
      </c>
      <c r="AG101" s="5">
        <v>43355</v>
      </c>
      <c r="AH101" s="6" t="s">
        <v>6</v>
      </c>
      <c r="AI101" s="132">
        <f>'Boarding Tallies'!AI95+'Daycare Tallies'!AQ91</f>
        <v>66</v>
      </c>
      <c r="AK101" s="5">
        <v>43385</v>
      </c>
      <c r="AL101" s="6" t="s">
        <v>4</v>
      </c>
      <c r="AM101" s="7">
        <f>'Boarding Tallies'!AM95+'Daycare Tallies'!AV91</f>
        <v>94</v>
      </c>
      <c r="AO101" s="5">
        <v>43416</v>
      </c>
      <c r="AP101" s="6" t="s">
        <v>5</v>
      </c>
      <c r="AQ101" s="7">
        <f>'Boarding Tallies'!AQ95+'Daycare Tallies'!BA91</f>
        <v>52</v>
      </c>
      <c r="AS101" s="5">
        <v>43446</v>
      </c>
      <c r="AT101" s="6" t="s">
        <v>6</v>
      </c>
      <c r="AU101" s="7">
        <f>'Boarding Tallies'!AU95+'Daycare Tallies'!BF91</f>
        <v>84</v>
      </c>
      <c r="AW101" s="13" t="s">
        <v>2212</v>
      </c>
    </row>
    <row r="102" spans="1:49" s="8" customFormat="1" x14ac:dyDescent="0.3">
      <c r="A102" s="5">
        <v>43113</v>
      </c>
      <c r="B102" s="6" t="s">
        <v>7</v>
      </c>
      <c r="C102" s="7">
        <f>'Boarding Tallies'!C96+'Daycare Tallies'!C92</f>
        <v>43</v>
      </c>
      <c r="E102" s="5">
        <v>43144</v>
      </c>
      <c r="F102" s="6" t="s">
        <v>3</v>
      </c>
      <c r="G102" s="7">
        <f>'Boarding Tallies'!G96+'Daycare Tallies'!H92</f>
        <v>93</v>
      </c>
      <c r="I102" s="5">
        <v>43172</v>
      </c>
      <c r="J102" s="6" t="s">
        <v>3</v>
      </c>
      <c r="K102" s="7">
        <f>'Boarding Tallies'!K96+'Daycare Tallies'!M92</f>
        <v>20</v>
      </c>
      <c r="M102" s="5">
        <v>43203</v>
      </c>
      <c r="N102" s="6" t="s">
        <v>4</v>
      </c>
      <c r="O102" s="7">
        <f>'Boarding Tallies'!O96+'Daycare Tallies'!R92</f>
        <v>90</v>
      </c>
      <c r="Q102" s="5">
        <v>43233</v>
      </c>
      <c r="R102" s="6" t="s">
        <v>9</v>
      </c>
      <c r="S102" s="7">
        <f>'Boarding Tallies'!S96+'Daycare Tallies'!W92</f>
        <v>25</v>
      </c>
      <c r="U102" s="5">
        <v>43264</v>
      </c>
      <c r="V102" s="6" t="s">
        <v>6</v>
      </c>
      <c r="W102" s="7">
        <f>'Boarding Tallies'!W96+'Daycare Tallies'!AB92</f>
        <v>81</v>
      </c>
      <c r="Y102" s="5">
        <v>43294</v>
      </c>
      <c r="Z102" s="6" t="s">
        <v>4</v>
      </c>
      <c r="AA102" s="7">
        <f>'Boarding Tallies'!AA96+'Daycare Tallies'!AG92</f>
        <v>104</v>
      </c>
      <c r="AC102" s="5">
        <v>43325</v>
      </c>
      <c r="AD102" s="6" t="s">
        <v>5</v>
      </c>
      <c r="AE102" s="7">
        <f>'Boarding Tallies'!AE96+'Daycare Tallies'!AL92</f>
        <v>94</v>
      </c>
      <c r="AG102" s="5">
        <v>43356</v>
      </c>
      <c r="AH102" s="6" t="s">
        <v>8</v>
      </c>
      <c r="AI102" s="132">
        <f>'Boarding Tallies'!AI96+'Daycare Tallies'!AQ92</f>
        <v>103</v>
      </c>
      <c r="AK102" s="5">
        <v>43386</v>
      </c>
      <c r="AL102" s="6" t="s">
        <v>7</v>
      </c>
      <c r="AM102" s="7">
        <f>'Boarding Tallies'!AM96+'Daycare Tallies'!AV92</f>
        <v>44</v>
      </c>
      <c r="AO102" s="5">
        <v>43417</v>
      </c>
      <c r="AP102" s="6" t="s">
        <v>3</v>
      </c>
      <c r="AQ102" s="7">
        <f>'Boarding Tallies'!AQ96+'Daycare Tallies'!BA92</f>
        <v>85</v>
      </c>
      <c r="AS102" s="5">
        <v>43447</v>
      </c>
      <c r="AT102" s="6" t="s">
        <v>8</v>
      </c>
      <c r="AU102" s="7">
        <f>'Boarding Tallies'!AU96+'Daycare Tallies'!BF92</f>
        <v>86</v>
      </c>
      <c r="AW102" s="13" t="s">
        <v>2211</v>
      </c>
    </row>
    <row r="103" spans="1:49" s="8" customFormat="1" x14ac:dyDescent="0.3">
      <c r="A103" s="5">
        <v>43114</v>
      </c>
      <c r="B103" s="6" t="s">
        <v>9</v>
      </c>
      <c r="C103" s="7">
        <f>'Boarding Tallies'!C97+'Daycare Tallies'!C93</f>
        <v>36</v>
      </c>
      <c r="E103" s="5">
        <v>43145</v>
      </c>
      <c r="F103" s="6" t="s">
        <v>6</v>
      </c>
      <c r="G103" s="7">
        <f>'Boarding Tallies'!G97+'Daycare Tallies'!H93</f>
        <v>79</v>
      </c>
      <c r="I103" s="5">
        <v>43173</v>
      </c>
      <c r="J103" s="6" t="s">
        <v>6</v>
      </c>
      <c r="K103" s="7">
        <f>'Boarding Tallies'!K97+'Daycare Tallies'!M93</f>
        <v>67</v>
      </c>
      <c r="M103" s="5">
        <v>43204</v>
      </c>
      <c r="N103" s="6" t="s">
        <v>7</v>
      </c>
      <c r="O103" s="7">
        <f>'Boarding Tallies'!O97+'Daycare Tallies'!R93</f>
        <v>47</v>
      </c>
      <c r="Q103" s="5">
        <v>43234</v>
      </c>
      <c r="R103" s="6" t="s">
        <v>5</v>
      </c>
      <c r="S103" s="7">
        <f>'Boarding Tallies'!S97+'Daycare Tallies'!W93</f>
        <v>67</v>
      </c>
      <c r="U103" s="5">
        <v>43265</v>
      </c>
      <c r="V103" s="6" t="s">
        <v>8</v>
      </c>
      <c r="W103" s="7">
        <f>'Boarding Tallies'!W97+'Daycare Tallies'!AB93</f>
        <v>79</v>
      </c>
      <c r="Y103" s="5">
        <v>43295</v>
      </c>
      <c r="Z103" s="6" t="s">
        <v>7</v>
      </c>
      <c r="AA103" s="7">
        <f>'Boarding Tallies'!AA97+'Daycare Tallies'!AG93</f>
        <v>75</v>
      </c>
      <c r="AC103" s="5">
        <v>43326</v>
      </c>
      <c r="AD103" s="6" t="s">
        <v>3</v>
      </c>
      <c r="AE103" s="7">
        <f>'Boarding Tallies'!AE97+'Daycare Tallies'!AL93</f>
        <v>96</v>
      </c>
      <c r="AG103" s="5">
        <v>43357</v>
      </c>
      <c r="AH103" s="6" t="s">
        <v>4</v>
      </c>
      <c r="AI103" s="132">
        <f>'Boarding Tallies'!AI97+'Daycare Tallies'!AQ93</f>
        <v>111</v>
      </c>
      <c r="AK103" s="5">
        <v>43387</v>
      </c>
      <c r="AL103" s="6" t="s">
        <v>9</v>
      </c>
      <c r="AM103" s="7">
        <f>'Boarding Tallies'!AM97+'Daycare Tallies'!AV93</f>
        <v>27</v>
      </c>
      <c r="AO103" s="5">
        <v>43418</v>
      </c>
      <c r="AP103" s="6" t="s">
        <v>6</v>
      </c>
      <c r="AQ103" s="7">
        <f>'Boarding Tallies'!AQ97+'Daycare Tallies'!BA93</f>
        <v>86</v>
      </c>
      <c r="AS103" s="5">
        <v>43448</v>
      </c>
      <c r="AT103" s="6" t="s">
        <v>4</v>
      </c>
      <c r="AU103" s="7">
        <f>'Boarding Tallies'!AU97+'Daycare Tallies'!BF93</f>
        <v>89</v>
      </c>
      <c r="AW103" s="13" t="s">
        <v>2210</v>
      </c>
    </row>
    <row r="104" spans="1:49" s="8" customFormat="1" x14ac:dyDescent="0.3">
      <c r="A104" s="5">
        <v>43115</v>
      </c>
      <c r="B104" s="6" t="s">
        <v>5</v>
      </c>
      <c r="C104" s="7">
        <f>'Boarding Tallies'!C98+'Daycare Tallies'!C94</f>
        <v>54</v>
      </c>
      <c r="E104" s="5">
        <v>43146</v>
      </c>
      <c r="F104" s="6" t="s">
        <v>8</v>
      </c>
      <c r="G104" s="7">
        <f>'Boarding Tallies'!G98+'Daycare Tallies'!H94</f>
        <v>82</v>
      </c>
      <c r="I104" s="5">
        <v>43174</v>
      </c>
      <c r="J104" s="6" t="s">
        <v>8</v>
      </c>
      <c r="K104" s="7">
        <f>'Boarding Tallies'!K98+'Daycare Tallies'!M94</f>
        <v>108</v>
      </c>
      <c r="M104" s="5">
        <v>43205</v>
      </c>
      <c r="N104" s="6" t="s">
        <v>9</v>
      </c>
      <c r="O104" s="7">
        <f>'Boarding Tallies'!O98+'Daycare Tallies'!R94</f>
        <v>31</v>
      </c>
      <c r="Q104" s="5">
        <v>43235</v>
      </c>
      <c r="R104" s="6" t="s">
        <v>3</v>
      </c>
      <c r="S104" s="7">
        <f>'Boarding Tallies'!S98+'Daycare Tallies'!W94</f>
        <v>77</v>
      </c>
      <c r="U104" s="5">
        <v>43266</v>
      </c>
      <c r="V104" s="6" t="s">
        <v>4</v>
      </c>
      <c r="W104" s="7">
        <f>'Boarding Tallies'!W98+'Daycare Tallies'!AB94</f>
        <v>76</v>
      </c>
      <c r="Y104" s="5">
        <v>43296</v>
      </c>
      <c r="Z104" s="6" t="s">
        <v>9</v>
      </c>
      <c r="AA104" s="7">
        <f>'Boarding Tallies'!AA98+'Daycare Tallies'!AG94</f>
        <v>43</v>
      </c>
      <c r="AC104" s="5">
        <v>43327</v>
      </c>
      <c r="AD104" s="6" t="s">
        <v>6</v>
      </c>
      <c r="AE104" s="7">
        <f>'Boarding Tallies'!AE98+'Daycare Tallies'!AL94</f>
        <v>85</v>
      </c>
      <c r="AG104" s="5">
        <v>43358</v>
      </c>
      <c r="AH104" s="6" t="s">
        <v>7</v>
      </c>
      <c r="AI104" s="132">
        <f>'Boarding Tallies'!AI98+'Daycare Tallies'!AQ94</f>
        <v>58</v>
      </c>
      <c r="AK104" s="5">
        <v>43388</v>
      </c>
      <c r="AL104" s="6" t="s">
        <v>5</v>
      </c>
      <c r="AM104" s="7">
        <f>'Boarding Tallies'!AM98+'Daycare Tallies'!AV94</f>
        <v>66</v>
      </c>
      <c r="AO104" s="5">
        <v>43419</v>
      </c>
      <c r="AP104" s="6" t="s">
        <v>8</v>
      </c>
      <c r="AQ104" s="7">
        <f>'Boarding Tallies'!AQ98+'Daycare Tallies'!BA94</f>
        <v>65</v>
      </c>
      <c r="AS104" s="5">
        <v>43449</v>
      </c>
      <c r="AT104" s="6" t="s">
        <v>7</v>
      </c>
      <c r="AU104" s="7">
        <f>'Boarding Tallies'!AU98+'Daycare Tallies'!BF94</f>
        <v>43</v>
      </c>
      <c r="AW104" s="13" t="s">
        <v>2209</v>
      </c>
    </row>
    <row r="105" spans="1:49" s="8" customFormat="1" x14ac:dyDescent="0.3">
      <c r="A105" s="5">
        <v>43116</v>
      </c>
      <c r="B105" s="6" t="s">
        <v>3</v>
      </c>
      <c r="C105" s="7">
        <f>'Boarding Tallies'!C99+'Daycare Tallies'!C95</f>
        <v>71</v>
      </c>
      <c r="E105" s="5">
        <v>43147</v>
      </c>
      <c r="F105" s="6" t="s">
        <v>4</v>
      </c>
      <c r="G105" s="7">
        <f>'Boarding Tallies'!G99+'Daycare Tallies'!H95</f>
        <v>86</v>
      </c>
      <c r="I105" s="5">
        <v>43175</v>
      </c>
      <c r="J105" s="6" t="s">
        <v>4</v>
      </c>
      <c r="K105" s="7">
        <f>'Boarding Tallies'!K99+'Daycare Tallies'!M95</f>
        <v>99</v>
      </c>
      <c r="M105" s="5">
        <v>43206</v>
      </c>
      <c r="N105" s="6" t="s">
        <v>5</v>
      </c>
      <c r="O105" s="7">
        <f>'Boarding Tallies'!O99+'Daycare Tallies'!R95</f>
        <v>79</v>
      </c>
      <c r="Q105" s="5">
        <v>43236</v>
      </c>
      <c r="R105" s="6" t="s">
        <v>6</v>
      </c>
      <c r="S105" s="7">
        <f>'Boarding Tallies'!S99+'Daycare Tallies'!W95</f>
        <v>64</v>
      </c>
      <c r="U105" s="5">
        <v>43267</v>
      </c>
      <c r="V105" s="6" t="s">
        <v>7</v>
      </c>
      <c r="W105" s="7">
        <f>'Boarding Tallies'!W99+'Daycare Tallies'!AB95</f>
        <v>58</v>
      </c>
      <c r="Y105" s="5">
        <v>43297</v>
      </c>
      <c r="Z105" s="6" t="s">
        <v>5</v>
      </c>
      <c r="AA105" s="7">
        <f>'Boarding Tallies'!AA99+'Daycare Tallies'!AG95</f>
        <v>78</v>
      </c>
      <c r="AC105" s="5">
        <v>43328</v>
      </c>
      <c r="AD105" s="6" t="s">
        <v>8</v>
      </c>
      <c r="AE105" s="7">
        <f>'Boarding Tallies'!AE99+'Daycare Tallies'!AL95</f>
        <v>111</v>
      </c>
      <c r="AG105" s="5">
        <v>43359</v>
      </c>
      <c r="AH105" s="6" t="s">
        <v>9</v>
      </c>
      <c r="AI105" s="132">
        <f>'Boarding Tallies'!AI99+'Daycare Tallies'!AQ95</f>
        <v>36</v>
      </c>
      <c r="AK105" s="5">
        <v>43389</v>
      </c>
      <c r="AL105" s="6" t="s">
        <v>3</v>
      </c>
      <c r="AM105" s="7">
        <f>'Boarding Tallies'!AM99+'Daycare Tallies'!AV95</f>
        <v>94</v>
      </c>
      <c r="AO105" s="5">
        <v>43420</v>
      </c>
      <c r="AP105" s="6" t="s">
        <v>4</v>
      </c>
      <c r="AQ105" s="7">
        <f>'Boarding Tallies'!AQ99+'Daycare Tallies'!BA95</f>
        <v>68</v>
      </c>
      <c r="AS105" s="5">
        <v>43450</v>
      </c>
      <c r="AT105" s="6" t="s">
        <v>9</v>
      </c>
      <c r="AU105" s="7">
        <f>'Boarding Tallies'!AU99+'Daycare Tallies'!BF95</f>
        <v>14</v>
      </c>
      <c r="AW105" s="13" t="s">
        <v>2208</v>
      </c>
    </row>
    <row r="106" spans="1:49" s="8" customFormat="1" x14ac:dyDescent="0.3">
      <c r="A106" s="5">
        <v>43117</v>
      </c>
      <c r="B106" s="6" t="s">
        <v>6</v>
      </c>
      <c r="C106" s="7">
        <f>'Boarding Tallies'!C100+'Daycare Tallies'!C96</f>
        <v>28</v>
      </c>
      <c r="E106" s="5">
        <v>43148</v>
      </c>
      <c r="F106" s="6" t="s">
        <v>7</v>
      </c>
      <c r="G106" s="7">
        <f>'Boarding Tallies'!G100+'Daycare Tallies'!H96</f>
        <v>44</v>
      </c>
      <c r="I106" s="5">
        <v>43176</v>
      </c>
      <c r="J106" s="6" t="s">
        <v>7</v>
      </c>
      <c r="K106" s="7">
        <f>'Boarding Tallies'!K100+'Daycare Tallies'!M96</f>
        <v>61</v>
      </c>
      <c r="M106" s="5">
        <v>43207</v>
      </c>
      <c r="N106" s="6" t="s">
        <v>3</v>
      </c>
      <c r="O106" s="7">
        <f>'Boarding Tallies'!O100+'Daycare Tallies'!R96</f>
        <v>93</v>
      </c>
      <c r="Q106" s="5">
        <v>43237</v>
      </c>
      <c r="R106" s="6" t="s">
        <v>8</v>
      </c>
      <c r="S106" s="7">
        <f>'Boarding Tallies'!S100+'Daycare Tallies'!W96</f>
        <v>71</v>
      </c>
      <c r="U106" s="5">
        <v>43268</v>
      </c>
      <c r="V106" s="6" t="s">
        <v>9</v>
      </c>
      <c r="W106" s="7">
        <f>'Boarding Tallies'!W100+'Daycare Tallies'!AB96</f>
        <v>35</v>
      </c>
      <c r="Y106" s="5">
        <v>43298</v>
      </c>
      <c r="Z106" s="6" t="s">
        <v>3</v>
      </c>
      <c r="AA106" s="7">
        <f>'Boarding Tallies'!AA100+'Daycare Tallies'!AG96</f>
        <v>63</v>
      </c>
      <c r="AC106" s="5">
        <v>43329</v>
      </c>
      <c r="AD106" s="6" t="s">
        <v>4</v>
      </c>
      <c r="AE106" s="7">
        <f>'Boarding Tallies'!AE100+'Daycare Tallies'!AL96</f>
        <v>106</v>
      </c>
      <c r="AG106" s="5">
        <v>43360</v>
      </c>
      <c r="AH106" s="6" t="s">
        <v>5</v>
      </c>
      <c r="AI106" s="132">
        <f>'Boarding Tallies'!AI100+'Daycare Tallies'!AQ96</f>
        <v>66</v>
      </c>
      <c r="AK106" s="5">
        <v>43390</v>
      </c>
      <c r="AL106" s="6" t="s">
        <v>6</v>
      </c>
      <c r="AM106" s="7">
        <f>'Boarding Tallies'!AM100+'Daycare Tallies'!AV96</f>
        <v>89</v>
      </c>
      <c r="AO106" s="5">
        <v>43421</v>
      </c>
      <c r="AP106" s="6" t="s">
        <v>7</v>
      </c>
      <c r="AQ106" s="7">
        <f>'Boarding Tallies'!AQ100+'Daycare Tallies'!BA96</f>
        <v>45</v>
      </c>
      <c r="AS106" s="5">
        <v>43451</v>
      </c>
      <c r="AT106" s="6" t="s">
        <v>5</v>
      </c>
      <c r="AU106" s="7">
        <f>'Boarding Tallies'!AU100+'Daycare Tallies'!BF96</f>
        <v>57</v>
      </c>
      <c r="AW106" s="13" t="s">
        <v>2207</v>
      </c>
    </row>
    <row r="107" spans="1:49" s="8" customFormat="1" x14ac:dyDescent="0.3">
      <c r="A107" s="5">
        <v>43118</v>
      </c>
      <c r="B107" s="6" t="s">
        <v>8</v>
      </c>
      <c r="C107" s="7">
        <f>'Boarding Tallies'!C101+'Daycare Tallies'!C97</f>
        <v>103</v>
      </c>
      <c r="E107" s="5">
        <v>43149</v>
      </c>
      <c r="F107" s="6" t="s">
        <v>9</v>
      </c>
      <c r="G107" s="7">
        <f>'Boarding Tallies'!G101+'Daycare Tallies'!H97</f>
        <v>32</v>
      </c>
      <c r="I107" s="5">
        <v>43177</v>
      </c>
      <c r="J107" s="6" t="s">
        <v>9</v>
      </c>
      <c r="K107" s="7">
        <f>'Boarding Tallies'!K101+'Daycare Tallies'!M97</f>
        <v>32</v>
      </c>
      <c r="M107" s="5">
        <v>43208</v>
      </c>
      <c r="N107" s="6" t="s">
        <v>6</v>
      </c>
      <c r="O107" s="7">
        <f>'Boarding Tallies'!O101+'Daycare Tallies'!R97</f>
        <v>73</v>
      </c>
      <c r="Q107" s="5">
        <v>43238</v>
      </c>
      <c r="R107" s="6" t="s">
        <v>4</v>
      </c>
      <c r="S107" s="7">
        <f>'Boarding Tallies'!S101+'Daycare Tallies'!W97</f>
        <v>78</v>
      </c>
      <c r="U107" s="5">
        <v>43269</v>
      </c>
      <c r="V107" s="6" t="s">
        <v>5</v>
      </c>
      <c r="W107" s="7">
        <f>'Boarding Tallies'!W101+'Daycare Tallies'!AB97</f>
        <v>70</v>
      </c>
      <c r="Y107" s="5">
        <v>43299</v>
      </c>
      <c r="Z107" s="6" t="s">
        <v>6</v>
      </c>
      <c r="AA107" s="7">
        <f>'Boarding Tallies'!AA101+'Daycare Tallies'!AG97</f>
        <v>83</v>
      </c>
      <c r="AC107" s="5">
        <v>43330</v>
      </c>
      <c r="AD107" s="6" t="s">
        <v>7</v>
      </c>
      <c r="AE107" s="7">
        <f>'Boarding Tallies'!AE101+'Daycare Tallies'!AL97</f>
        <v>81</v>
      </c>
      <c r="AG107" s="5">
        <v>43361</v>
      </c>
      <c r="AH107" s="6" t="s">
        <v>3</v>
      </c>
      <c r="AI107" s="132">
        <f>'Boarding Tallies'!AI101+'Daycare Tallies'!AQ97</f>
        <v>69</v>
      </c>
      <c r="AK107" s="5">
        <v>43391</v>
      </c>
      <c r="AL107" s="6" t="s">
        <v>8</v>
      </c>
      <c r="AM107" s="7">
        <f>'Boarding Tallies'!AM101+'Daycare Tallies'!AV97</f>
        <v>107</v>
      </c>
      <c r="AO107" s="5">
        <v>43422</v>
      </c>
      <c r="AP107" s="6" t="s">
        <v>9</v>
      </c>
      <c r="AQ107" s="7">
        <f>'Boarding Tallies'!AQ101+'Daycare Tallies'!BA97</f>
        <v>24</v>
      </c>
      <c r="AS107" s="5">
        <v>43452</v>
      </c>
      <c r="AT107" s="6" t="s">
        <v>3</v>
      </c>
      <c r="AU107" s="7">
        <f>'Boarding Tallies'!AU101+'Daycare Tallies'!BF97</f>
        <v>83</v>
      </c>
      <c r="AW107" s="13" t="s">
        <v>2206</v>
      </c>
    </row>
    <row r="108" spans="1:49" s="8" customFormat="1" x14ac:dyDescent="0.3">
      <c r="A108" s="5">
        <v>43119</v>
      </c>
      <c r="B108" s="6" t="s">
        <v>4</v>
      </c>
      <c r="C108" s="7">
        <f>'Boarding Tallies'!C102+'Daycare Tallies'!C98</f>
        <v>93</v>
      </c>
      <c r="E108" s="5">
        <v>43150</v>
      </c>
      <c r="F108" s="6" t="s">
        <v>5</v>
      </c>
      <c r="G108" s="7">
        <f>'Boarding Tallies'!G102+'Daycare Tallies'!H98</f>
        <v>67</v>
      </c>
      <c r="I108" s="5">
        <v>43178</v>
      </c>
      <c r="J108" s="6" t="s">
        <v>5</v>
      </c>
      <c r="K108" s="7">
        <f>'Boarding Tallies'!K102+'Daycare Tallies'!M98</f>
        <v>85</v>
      </c>
      <c r="M108" s="5">
        <v>43209</v>
      </c>
      <c r="N108" s="6" t="s">
        <v>8</v>
      </c>
      <c r="O108" s="7">
        <f>'Boarding Tallies'!O102+'Daycare Tallies'!R98</f>
        <v>91</v>
      </c>
      <c r="Q108" s="5">
        <v>43239</v>
      </c>
      <c r="R108" s="6" t="s">
        <v>7</v>
      </c>
      <c r="S108" s="7">
        <f>'Boarding Tallies'!S102+'Daycare Tallies'!W98</f>
        <v>49</v>
      </c>
      <c r="U108" s="5">
        <v>43270</v>
      </c>
      <c r="V108" s="6" t="s">
        <v>3</v>
      </c>
      <c r="W108" s="7">
        <f>'Boarding Tallies'!W102+'Daycare Tallies'!AB98</f>
        <v>88</v>
      </c>
      <c r="Y108" s="5">
        <v>43300</v>
      </c>
      <c r="Z108" s="6" t="s">
        <v>8</v>
      </c>
      <c r="AA108" s="7">
        <f>'Boarding Tallies'!AA102+'Daycare Tallies'!AG98</f>
        <v>86</v>
      </c>
      <c r="AC108" s="5">
        <v>43331</v>
      </c>
      <c r="AD108" s="6" t="s">
        <v>9</v>
      </c>
      <c r="AE108" s="7">
        <f>'Boarding Tallies'!AE102+'Daycare Tallies'!AL98</f>
        <v>57</v>
      </c>
      <c r="AG108" s="5">
        <v>43362</v>
      </c>
      <c r="AH108" s="6" t="s">
        <v>6</v>
      </c>
      <c r="AI108" s="132">
        <f>'Boarding Tallies'!AI102+'Daycare Tallies'!AQ98</f>
        <v>89</v>
      </c>
      <c r="AK108" s="5">
        <v>43392</v>
      </c>
      <c r="AL108" s="6" t="s">
        <v>4</v>
      </c>
      <c r="AM108" s="7">
        <f>'Boarding Tallies'!AM102+'Daycare Tallies'!AV98</f>
        <v>105</v>
      </c>
      <c r="AO108" s="5">
        <v>43423</v>
      </c>
      <c r="AP108" s="6" t="s">
        <v>5</v>
      </c>
      <c r="AQ108" s="7">
        <f>'Boarding Tallies'!AQ102+'Daycare Tallies'!BA98</f>
        <v>73</v>
      </c>
      <c r="AS108" s="5">
        <v>43453</v>
      </c>
      <c r="AT108" s="6" t="s">
        <v>6</v>
      </c>
      <c r="AU108" s="7">
        <f>'Boarding Tallies'!AU102+'Daycare Tallies'!BF98</f>
        <v>58</v>
      </c>
      <c r="AW108" s="13" t="s">
        <v>2205</v>
      </c>
    </row>
    <row r="109" spans="1:49" s="8" customFormat="1" x14ac:dyDescent="0.3">
      <c r="A109" s="5">
        <v>43120</v>
      </c>
      <c r="B109" s="6" t="s">
        <v>7</v>
      </c>
      <c r="C109" s="7">
        <f>'Boarding Tallies'!C103+'Daycare Tallies'!C99</f>
        <v>41</v>
      </c>
      <c r="E109" s="5">
        <v>43151</v>
      </c>
      <c r="F109" s="6" t="s">
        <v>3</v>
      </c>
      <c r="G109" s="7">
        <f>'Boarding Tallies'!G103+'Daycare Tallies'!H99</f>
        <v>79</v>
      </c>
      <c r="I109" s="5">
        <v>43179</v>
      </c>
      <c r="J109" s="6" t="s">
        <v>3</v>
      </c>
      <c r="K109" s="7">
        <f>'Boarding Tallies'!K103+'Daycare Tallies'!M99</f>
        <v>95</v>
      </c>
      <c r="M109" s="5">
        <v>43210</v>
      </c>
      <c r="N109" s="6" t="s">
        <v>4</v>
      </c>
      <c r="O109" s="7">
        <f>'Boarding Tallies'!O103+'Daycare Tallies'!R99</f>
        <v>111</v>
      </c>
      <c r="Q109" s="5">
        <v>43240</v>
      </c>
      <c r="R109" s="6" t="s">
        <v>9</v>
      </c>
      <c r="S109" s="7">
        <f>'Boarding Tallies'!S103+'Daycare Tallies'!W99</f>
        <v>37</v>
      </c>
      <c r="U109" s="5">
        <v>43271</v>
      </c>
      <c r="V109" s="6" t="s">
        <v>6</v>
      </c>
      <c r="W109" s="7">
        <f>'Boarding Tallies'!W103+'Daycare Tallies'!AB99</f>
        <v>73</v>
      </c>
      <c r="Y109" s="5">
        <v>43301</v>
      </c>
      <c r="Z109" s="6" t="s">
        <v>4</v>
      </c>
      <c r="AA109" s="7">
        <f>'Boarding Tallies'!AA103+'Daycare Tallies'!AG99</f>
        <v>109</v>
      </c>
      <c r="AC109" s="5">
        <v>43332</v>
      </c>
      <c r="AD109" s="6" t="s">
        <v>5</v>
      </c>
      <c r="AE109" s="7">
        <f>'Boarding Tallies'!AE103+'Daycare Tallies'!AL99</f>
        <v>84</v>
      </c>
      <c r="AG109" s="5">
        <v>43363</v>
      </c>
      <c r="AH109" s="6" t="s">
        <v>8</v>
      </c>
      <c r="AI109" s="132">
        <f>'Boarding Tallies'!AI103+'Daycare Tallies'!AQ99</f>
        <v>90</v>
      </c>
      <c r="AK109" s="5">
        <v>43393</v>
      </c>
      <c r="AL109" s="6" t="s">
        <v>7</v>
      </c>
      <c r="AM109" s="7">
        <f>'Boarding Tallies'!AM103+'Daycare Tallies'!AV99</f>
        <v>69</v>
      </c>
      <c r="AO109" s="5">
        <v>43424</v>
      </c>
      <c r="AP109" s="6" t="s">
        <v>3</v>
      </c>
      <c r="AQ109" s="7">
        <f>'Boarding Tallies'!AQ103+'Daycare Tallies'!BA99</f>
        <v>81</v>
      </c>
      <c r="AS109" s="5">
        <v>43454</v>
      </c>
      <c r="AT109" s="6" t="s">
        <v>8</v>
      </c>
      <c r="AU109" s="7">
        <f>'Boarding Tallies'!AU103+'Daycare Tallies'!BF99</f>
        <v>101</v>
      </c>
      <c r="AW109" s="13" t="s">
        <v>2204</v>
      </c>
    </row>
    <row r="110" spans="1:49" s="8" customFormat="1" x14ac:dyDescent="0.3">
      <c r="A110" s="5">
        <v>43121</v>
      </c>
      <c r="B110" s="6" t="s">
        <v>9</v>
      </c>
      <c r="C110" s="7">
        <f>'Boarding Tallies'!C104+'Daycare Tallies'!C100</f>
        <v>18</v>
      </c>
      <c r="E110" s="5">
        <v>43152</v>
      </c>
      <c r="F110" s="6" t="s">
        <v>6</v>
      </c>
      <c r="G110" s="7">
        <f>'Boarding Tallies'!G104+'Daycare Tallies'!H100</f>
        <v>67</v>
      </c>
      <c r="I110" s="5">
        <v>43180</v>
      </c>
      <c r="J110" s="6" t="s">
        <v>6</v>
      </c>
      <c r="K110" s="7">
        <f>'Boarding Tallies'!K104+'Daycare Tallies'!M100</f>
        <v>67</v>
      </c>
      <c r="M110" s="5">
        <v>43211</v>
      </c>
      <c r="N110" s="6" t="s">
        <v>7</v>
      </c>
      <c r="O110" s="7">
        <f>'Boarding Tallies'!O104+'Daycare Tallies'!R100</f>
        <v>80</v>
      </c>
      <c r="Q110" s="5">
        <v>43241</v>
      </c>
      <c r="R110" s="6" t="s">
        <v>5</v>
      </c>
      <c r="S110" s="7">
        <f>'Boarding Tallies'!S104+'Daycare Tallies'!W100</f>
        <v>67</v>
      </c>
      <c r="U110" s="5">
        <v>43272</v>
      </c>
      <c r="V110" s="6" t="s">
        <v>8</v>
      </c>
      <c r="W110" s="7">
        <f>'Boarding Tallies'!W104+'Daycare Tallies'!AB100</f>
        <v>87</v>
      </c>
      <c r="Y110" s="5">
        <v>43302</v>
      </c>
      <c r="Z110" s="6" t="s">
        <v>7</v>
      </c>
      <c r="AA110" s="7">
        <f>'Boarding Tallies'!AA104+'Daycare Tallies'!AG100</f>
        <v>78</v>
      </c>
      <c r="AC110" s="5">
        <v>43333</v>
      </c>
      <c r="AD110" s="6" t="s">
        <v>3</v>
      </c>
      <c r="AE110" s="7">
        <f>'Boarding Tallies'!AE104+'Daycare Tallies'!AL100</f>
        <v>75</v>
      </c>
      <c r="AG110" s="5">
        <v>43364</v>
      </c>
      <c r="AH110" s="6" t="s">
        <v>4</v>
      </c>
      <c r="AI110" s="132">
        <f>'Boarding Tallies'!AI104+'Daycare Tallies'!AQ100</f>
        <v>92</v>
      </c>
      <c r="AK110" s="5">
        <v>43394</v>
      </c>
      <c r="AL110" s="6" t="s">
        <v>9</v>
      </c>
      <c r="AM110" s="7">
        <f>'Boarding Tallies'!AM104+'Daycare Tallies'!AV100</f>
        <v>31</v>
      </c>
      <c r="AO110" s="5">
        <v>43425</v>
      </c>
      <c r="AP110" s="6" t="s">
        <v>6</v>
      </c>
      <c r="AQ110" s="7">
        <f>'Boarding Tallies'!AQ104+'Daycare Tallies'!BA100</f>
        <v>128</v>
      </c>
      <c r="AS110" s="5">
        <v>43455</v>
      </c>
      <c r="AT110" s="6" t="s">
        <v>4</v>
      </c>
      <c r="AU110" s="7">
        <f>'Boarding Tallies'!AU104+'Daycare Tallies'!BF100</f>
        <v>84</v>
      </c>
      <c r="AW110" s="13" t="s">
        <v>2203</v>
      </c>
    </row>
    <row r="111" spans="1:49" s="8" customFormat="1" x14ac:dyDescent="0.3">
      <c r="A111" s="5">
        <v>43122</v>
      </c>
      <c r="B111" s="6" t="s">
        <v>5</v>
      </c>
      <c r="C111" s="7">
        <f>'Boarding Tallies'!C105+'Daycare Tallies'!C101</f>
        <v>65</v>
      </c>
      <c r="E111" s="5">
        <v>43153</v>
      </c>
      <c r="F111" s="6" t="s">
        <v>8</v>
      </c>
      <c r="G111" s="7">
        <f>'Boarding Tallies'!G105+'Daycare Tallies'!H101</f>
        <v>86</v>
      </c>
      <c r="I111" s="5">
        <v>43181</v>
      </c>
      <c r="J111" s="6" t="s">
        <v>8</v>
      </c>
      <c r="K111" s="7">
        <f>'Boarding Tallies'!K105+'Daycare Tallies'!M101</f>
        <v>61</v>
      </c>
      <c r="M111" s="5">
        <v>43212</v>
      </c>
      <c r="N111" s="6" t="s">
        <v>9</v>
      </c>
      <c r="O111" s="7">
        <f>'Boarding Tallies'!O105+'Daycare Tallies'!R101</f>
        <v>78</v>
      </c>
      <c r="Q111" s="5">
        <v>43242</v>
      </c>
      <c r="R111" s="6" t="s">
        <v>3</v>
      </c>
      <c r="S111" s="7">
        <f>'Boarding Tallies'!S105+'Daycare Tallies'!W101</f>
        <v>69</v>
      </c>
      <c r="U111" s="5">
        <v>43273</v>
      </c>
      <c r="V111" s="6" t="s">
        <v>4</v>
      </c>
      <c r="W111" s="7">
        <f>'Boarding Tallies'!W105+'Daycare Tallies'!AB101</f>
        <v>88</v>
      </c>
      <c r="Y111" s="5">
        <v>43303</v>
      </c>
      <c r="Z111" s="6" t="s">
        <v>9</v>
      </c>
      <c r="AA111" s="7">
        <f>'Boarding Tallies'!AA105+'Daycare Tallies'!AG101</f>
        <v>39</v>
      </c>
      <c r="AC111" s="5">
        <v>43334</v>
      </c>
      <c r="AD111" s="6" t="s">
        <v>6</v>
      </c>
      <c r="AE111" s="7">
        <f>'Boarding Tallies'!AE105+'Daycare Tallies'!AL101</f>
        <v>69</v>
      </c>
      <c r="AG111" s="5">
        <v>43365</v>
      </c>
      <c r="AH111" s="6" t="s">
        <v>7</v>
      </c>
      <c r="AI111" s="132">
        <f>'Boarding Tallies'!AI105+'Daycare Tallies'!AQ101</f>
        <v>65</v>
      </c>
      <c r="AK111" s="5">
        <v>43395</v>
      </c>
      <c r="AL111" s="6" t="s">
        <v>5</v>
      </c>
      <c r="AM111" s="7">
        <f>'Boarding Tallies'!AM105+'Daycare Tallies'!AV101</f>
        <v>72</v>
      </c>
      <c r="AO111" s="5">
        <v>43426</v>
      </c>
      <c r="AP111" s="6" t="s">
        <v>8</v>
      </c>
      <c r="AQ111" s="7">
        <f>'Boarding Tallies'!AQ105+'Daycare Tallies'!BA101</f>
        <v>90</v>
      </c>
      <c r="AS111" s="5">
        <v>43456</v>
      </c>
      <c r="AT111" s="6" t="s">
        <v>7</v>
      </c>
      <c r="AU111" s="7">
        <f>'Boarding Tallies'!AU105+'Daycare Tallies'!BF101</f>
        <v>61</v>
      </c>
      <c r="AW111" s="13" t="s">
        <v>2202</v>
      </c>
    </row>
    <row r="112" spans="1:49" s="8" customFormat="1" x14ac:dyDescent="0.3">
      <c r="A112" s="5">
        <v>43123</v>
      </c>
      <c r="B112" s="6" t="s">
        <v>3</v>
      </c>
      <c r="C112" s="7">
        <f>'Boarding Tallies'!C106+'Daycare Tallies'!C102</f>
        <v>76</v>
      </c>
      <c r="E112" s="5">
        <v>43154</v>
      </c>
      <c r="F112" s="6" t="s">
        <v>4</v>
      </c>
      <c r="G112" s="7">
        <f>'Boarding Tallies'!G106+'Daycare Tallies'!H102</f>
        <v>98</v>
      </c>
      <c r="I112" s="5">
        <v>43182</v>
      </c>
      <c r="J112" s="6" t="s">
        <v>4</v>
      </c>
      <c r="K112" s="7">
        <f>'Boarding Tallies'!K106+'Daycare Tallies'!M102</f>
        <v>79</v>
      </c>
      <c r="M112" s="5">
        <v>43213</v>
      </c>
      <c r="N112" s="6" t="s">
        <v>5</v>
      </c>
      <c r="O112" s="7">
        <f>'Boarding Tallies'!O106+'Daycare Tallies'!R102</f>
        <v>116</v>
      </c>
      <c r="Q112" s="5">
        <v>43243</v>
      </c>
      <c r="R112" s="6" t="s">
        <v>6</v>
      </c>
      <c r="S112" s="7">
        <f>'Boarding Tallies'!S106+'Daycare Tallies'!W102</f>
        <v>66</v>
      </c>
      <c r="U112" s="5">
        <v>43274</v>
      </c>
      <c r="V112" s="6" t="s">
        <v>7</v>
      </c>
      <c r="W112" s="7">
        <f>'Boarding Tallies'!W106+'Daycare Tallies'!AB102</f>
        <v>43</v>
      </c>
      <c r="Y112" s="5">
        <v>43304</v>
      </c>
      <c r="Z112" s="6" t="s">
        <v>5</v>
      </c>
      <c r="AA112" s="7">
        <f>'Boarding Tallies'!AA106+'Daycare Tallies'!AG102</f>
        <v>74</v>
      </c>
      <c r="AC112" s="5">
        <v>43335</v>
      </c>
      <c r="AD112" s="6" t="s">
        <v>8</v>
      </c>
      <c r="AE112" s="7">
        <f>'Boarding Tallies'!AE106+'Daycare Tallies'!AL102</f>
        <v>93</v>
      </c>
      <c r="AG112" s="5">
        <v>43366</v>
      </c>
      <c r="AH112" s="6" t="s">
        <v>9</v>
      </c>
      <c r="AI112" s="132">
        <f>'Boarding Tallies'!AI106+'Daycare Tallies'!AQ102</f>
        <v>23</v>
      </c>
      <c r="AK112" s="5">
        <v>43396</v>
      </c>
      <c r="AL112" s="6" t="s">
        <v>3</v>
      </c>
      <c r="AM112" s="7">
        <f>'Boarding Tallies'!AM106+'Daycare Tallies'!AV102</f>
        <v>78</v>
      </c>
      <c r="AO112" s="5">
        <v>43427</v>
      </c>
      <c r="AP112" s="6" t="s">
        <v>4</v>
      </c>
      <c r="AQ112" s="7">
        <f>'Boarding Tallies'!AQ106+'Daycare Tallies'!BA102</f>
        <v>84</v>
      </c>
      <c r="AS112" s="5">
        <v>43457</v>
      </c>
      <c r="AT112" s="6" t="s">
        <v>9</v>
      </c>
      <c r="AU112" s="7">
        <f>'Boarding Tallies'!AU106+'Daycare Tallies'!BF102</f>
        <v>49</v>
      </c>
      <c r="AW112" s="13" t="s">
        <v>2201</v>
      </c>
    </row>
    <row r="113" spans="1:53" s="8" customFormat="1" x14ac:dyDescent="0.3">
      <c r="A113" s="5">
        <v>43124</v>
      </c>
      <c r="B113" s="6" t="s">
        <v>6</v>
      </c>
      <c r="C113" s="7">
        <f>'Boarding Tallies'!C107+'Daycare Tallies'!C103</f>
        <v>69</v>
      </c>
      <c r="E113" s="5">
        <v>43155</v>
      </c>
      <c r="F113" s="6" t="s">
        <v>7</v>
      </c>
      <c r="G113" s="7">
        <f>'Boarding Tallies'!G107+'Daycare Tallies'!H103</f>
        <v>80</v>
      </c>
      <c r="I113" s="5">
        <v>43183</v>
      </c>
      <c r="J113" s="6" t="s">
        <v>7</v>
      </c>
      <c r="K113" s="7">
        <f>'Boarding Tallies'!K107+'Daycare Tallies'!M103</f>
        <v>41</v>
      </c>
      <c r="M113" s="5">
        <v>43214</v>
      </c>
      <c r="N113" s="6" t="s">
        <v>3</v>
      </c>
      <c r="O113" s="7">
        <f>'Boarding Tallies'!O107+'Daycare Tallies'!R103</f>
        <v>135</v>
      </c>
      <c r="Q113" s="5">
        <v>43244</v>
      </c>
      <c r="R113" s="6" t="s">
        <v>8</v>
      </c>
      <c r="S113" s="7">
        <f>'Boarding Tallies'!S107+'Daycare Tallies'!W103</f>
        <v>89</v>
      </c>
      <c r="U113" s="5">
        <v>43275</v>
      </c>
      <c r="V113" s="6" t="s">
        <v>9</v>
      </c>
      <c r="W113" s="7">
        <f>'Boarding Tallies'!W107+'Daycare Tallies'!AB103</f>
        <v>32</v>
      </c>
      <c r="Y113" s="5">
        <v>43305</v>
      </c>
      <c r="Z113" s="6" t="s">
        <v>3</v>
      </c>
      <c r="AA113" s="7">
        <f>'Boarding Tallies'!AA107+'Daycare Tallies'!AG103</f>
        <v>81</v>
      </c>
      <c r="AC113" s="5">
        <v>43336</v>
      </c>
      <c r="AD113" s="6" t="s">
        <v>4</v>
      </c>
      <c r="AE113" s="7">
        <f>'Boarding Tallies'!AE107+'Daycare Tallies'!AL103</f>
        <v>84</v>
      </c>
      <c r="AG113" s="5">
        <v>43367</v>
      </c>
      <c r="AH113" s="6" t="s">
        <v>5</v>
      </c>
      <c r="AI113" s="132">
        <f>'Boarding Tallies'!AI107+'Daycare Tallies'!AQ103</f>
        <v>66</v>
      </c>
      <c r="AK113" s="5">
        <v>43397</v>
      </c>
      <c r="AL113" s="6" t="s">
        <v>6</v>
      </c>
      <c r="AM113" s="7">
        <f>'Boarding Tallies'!AM107+'Daycare Tallies'!AV103</f>
        <v>82</v>
      </c>
      <c r="AO113" s="5">
        <v>43428</v>
      </c>
      <c r="AP113" s="6" t="s">
        <v>7</v>
      </c>
      <c r="AQ113" s="7">
        <f>'Boarding Tallies'!AQ107+'Daycare Tallies'!BA103</f>
        <v>52</v>
      </c>
      <c r="AS113" s="5">
        <v>43458</v>
      </c>
      <c r="AT113" s="6" t="s">
        <v>5</v>
      </c>
      <c r="AU113" s="7">
        <f>'Boarding Tallies'!AU107+'Daycare Tallies'!BF103</f>
        <v>60</v>
      </c>
      <c r="AW113" s="13" t="s">
        <v>2200</v>
      </c>
    </row>
    <row r="114" spans="1:53" s="8" customFormat="1" x14ac:dyDescent="0.3">
      <c r="A114" s="5">
        <v>43125</v>
      </c>
      <c r="B114" s="6" t="s">
        <v>8</v>
      </c>
      <c r="C114" s="7">
        <f>'Boarding Tallies'!C108+'Daycare Tallies'!C104</f>
        <v>74</v>
      </c>
      <c r="E114" s="5">
        <v>43156</v>
      </c>
      <c r="F114" s="6" t="s">
        <v>9</v>
      </c>
      <c r="G114" s="7">
        <f>'Boarding Tallies'!G108+'Daycare Tallies'!H104</f>
        <v>72</v>
      </c>
      <c r="I114" s="5">
        <v>43184</v>
      </c>
      <c r="J114" s="6" t="s">
        <v>9</v>
      </c>
      <c r="K114" s="7">
        <f>'Boarding Tallies'!K108+'Daycare Tallies'!M104</f>
        <v>20</v>
      </c>
      <c r="M114" s="5">
        <v>43215</v>
      </c>
      <c r="N114" s="6" t="s">
        <v>6</v>
      </c>
      <c r="O114" s="7">
        <f>'Boarding Tallies'!O108+'Daycare Tallies'!R104</f>
        <v>121</v>
      </c>
      <c r="Q114" s="5">
        <v>43245</v>
      </c>
      <c r="R114" s="6" t="s">
        <v>4</v>
      </c>
      <c r="S114" s="7">
        <f>'Boarding Tallies'!S108+'Daycare Tallies'!W104</f>
        <v>80</v>
      </c>
      <c r="U114" s="5">
        <v>43276</v>
      </c>
      <c r="V114" s="6" t="s">
        <v>5</v>
      </c>
      <c r="W114" s="7">
        <f>'Boarding Tallies'!W108+'Daycare Tallies'!AB104</f>
        <v>68</v>
      </c>
      <c r="Y114" s="5">
        <v>43306</v>
      </c>
      <c r="Z114" s="6" t="s">
        <v>6</v>
      </c>
      <c r="AA114" s="7">
        <f>'Boarding Tallies'!AA108+'Daycare Tallies'!AG104</f>
        <v>77</v>
      </c>
      <c r="AC114" s="5">
        <v>43337</v>
      </c>
      <c r="AD114" s="6" t="s">
        <v>7</v>
      </c>
      <c r="AE114" s="7">
        <f>'Boarding Tallies'!AE108+'Daycare Tallies'!AL104</f>
        <v>52</v>
      </c>
      <c r="AG114" s="5">
        <v>43368</v>
      </c>
      <c r="AH114" s="6" t="s">
        <v>3</v>
      </c>
      <c r="AI114" s="132">
        <f>'Boarding Tallies'!AI108+'Daycare Tallies'!AQ104</f>
        <v>82</v>
      </c>
      <c r="AK114" s="5">
        <v>43398</v>
      </c>
      <c r="AL114" s="6" t="s">
        <v>8</v>
      </c>
      <c r="AM114" s="7">
        <f>'Boarding Tallies'!AM108+'Daycare Tallies'!AV104</f>
        <v>86</v>
      </c>
      <c r="AO114" s="5">
        <v>43429</v>
      </c>
      <c r="AP114" s="6" t="s">
        <v>9</v>
      </c>
      <c r="AQ114" s="7">
        <f>'Boarding Tallies'!AQ108+'Daycare Tallies'!BA104</f>
        <v>26</v>
      </c>
      <c r="AS114" s="5">
        <v>43459</v>
      </c>
      <c r="AT114" s="6" t="s">
        <v>3</v>
      </c>
      <c r="AU114" s="7">
        <f>'Boarding Tallies'!AU108+'Daycare Tallies'!BF104</f>
        <v>55</v>
      </c>
      <c r="AW114" s="13" t="s">
        <v>2199</v>
      </c>
    </row>
    <row r="115" spans="1:53" s="8" customFormat="1" x14ac:dyDescent="0.3">
      <c r="A115" s="5">
        <v>43126</v>
      </c>
      <c r="B115" s="6" t="s">
        <v>4</v>
      </c>
      <c r="C115" s="7">
        <f>'Boarding Tallies'!C109+'Daycare Tallies'!C105</f>
        <v>80</v>
      </c>
      <c r="E115" s="5">
        <v>43157</v>
      </c>
      <c r="F115" s="6" t="s">
        <v>5</v>
      </c>
      <c r="G115" s="7">
        <f>'Boarding Tallies'!G109+'Daycare Tallies'!H105</f>
        <v>116</v>
      </c>
      <c r="I115" s="5">
        <v>43185</v>
      </c>
      <c r="J115" s="6" t="s">
        <v>5</v>
      </c>
      <c r="K115" s="7">
        <f>'Boarding Tallies'!K109+'Daycare Tallies'!M105</f>
        <v>63</v>
      </c>
      <c r="M115" s="5">
        <v>43216</v>
      </c>
      <c r="N115" s="6" t="s">
        <v>8</v>
      </c>
      <c r="O115" s="7">
        <f>'Boarding Tallies'!O109+'Daycare Tallies'!R105</f>
        <v>126</v>
      </c>
      <c r="Q115" s="5">
        <v>43246</v>
      </c>
      <c r="R115" s="6" t="s">
        <v>7</v>
      </c>
      <c r="S115" s="7">
        <f>'Boarding Tallies'!S109+'Daycare Tallies'!W105</f>
        <v>54</v>
      </c>
      <c r="U115" s="5">
        <v>43277</v>
      </c>
      <c r="V115" s="6" t="s">
        <v>3</v>
      </c>
      <c r="W115" s="7">
        <f>'Boarding Tallies'!W109+'Daycare Tallies'!AB105</f>
        <v>84</v>
      </c>
      <c r="Y115" s="5">
        <v>43307</v>
      </c>
      <c r="Z115" s="6" t="s">
        <v>8</v>
      </c>
      <c r="AA115" s="7">
        <f>'Boarding Tallies'!AA109+'Daycare Tallies'!AG105</f>
        <v>71</v>
      </c>
      <c r="AC115" s="5">
        <v>43338</v>
      </c>
      <c r="AD115" s="6" t="s">
        <v>9</v>
      </c>
      <c r="AE115" s="7">
        <f>'Boarding Tallies'!AE109+'Daycare Tallies'!AL105</f>
        <v>33</v>
      </c>
      <c r="AG115" s="5">
        <v>43369</v>
      </c>
      <c r="AH115" s="6" t="s">
        <v>6</v>
      </c>
      <c r="AI115" s="132">
        <f>'Boarding Tallies'!AI109+'Daycare Tallies'!AQ105</f>
        <v>80</v>
      </c>
      <c r="AK115" s="5">
        <v>43399</v>
      </c>
      <c r="AL115" s="6" t="s">
        <v>4</v>
      </c>
      <c r="AM115" s="7">
        <f>'Boarding Tallies'!AM109+'Daycare Tallies'!AV105</f>
        <v>86</v>
      </c>
      <c r="AO115" s="5">
        <v>43430</v>
      </c>
      <c r="AP115" s="6" t="s">
        <v>5</v>
      </c>
      <c r="AQ115" s="7">
        <f>'Boarding Tallies'!AQ109+'Daycare Tallies'!BA105</f>
        <v>60</v>
      </c>
      <c r="AS115" s="5">
        <v>43460</v>
      </c>
      <c r="AT115" s="6" t="s">
        <v>6</v>
      </c>
      <c r="AU115" s="7">
        <f>'Boarding Tallies'!AU109+'Daycare Tallies'!BF105</f>
        <v>69</v>
      </c>
      <c r="AW115" s="13" t="s">
        <v>2198</v>
      </c>
    </row>
    <row r="116" spans="1:53" s="8" customFormat="1" x14ac:dyDescent="0.3">
      <c r="A116" s="5">
        <v>43127</v>
      </c>
      <c r="B116" s="6" t="s">
        <v>7</v>
      </c>
      <c r="C116" s="7">
        <f>'Boarding Tallies'!C110+'Daycare Tallies'!C106</f>
        <v>34</v>
      </c>
      <c r="E116" s="5">
        <v>43158</v>
      </c>
      <c r="F116" s="6" t="s">
        <v>3</v>
      </c>
      <c r="G116" s="7">
        <f>'Boarding Tallies'!G110+'Daycare Tallies'!H106</f>
        <v>114</v>
      </c>
      <c r="I116" s="5">
        <v>43186</v>
      </c>
      <c r="J116" s="6" t="s">
        <v>3</v>
      </c>
      <c r="K116" s="7">
        <f>'Boarding Tallies'!K110+'Daycare Tallies'!M106</f>
        <v>83</v>
      </c>
      <c r="M116" s="5">
        <v>43217</v>
      </c>
      <c r="N116" s="6" t="s">
        <v>4</v>
      </c>
      <c r="O116" s="7">
        <f>'Boarding Tallies'!O110+'Daycare Tallies'!R106</f>
        <v>107</v>
      </c>
      <c r="Q116" s="5">
        <v>43247</v>
      </c>
      <c r="R116" s="6" t="s">
        <v>9</v>
      </c>
      <c r="S116" s="7">
        <f>'Boarding Tallies'!S110+'Daycare Tallies'!W106</f>
        <v>48</v>
      </c>
      <c r="U116" s="5">
        <v>43278</v>
      </c>
      <c r="V116" s="6" t="s">
        <v>6</v>
      </c>
      <c r="W116" s="7">
        <f>'Boarding Tallies'!W110+'Daycare Tallies'!AB106</f>
        <v>62</v>
      </c>
      <c r="Y116" s="5">
        <v>43308</v>
      </c>
      <c r="Z116" s="6" t="s">
        <v>4</v>
      </c>
      <c r="AA116" s="7">
        <f>'Boarding Tallies'!AA110+'Daycare Tallies'!AG106</f>
        <v>86</v>
      </c>
      <c r="AC116" s="5">
        <v>43339</v>
      </c>
      <c r="AD116" s="6" t="s">
        <v>5</v>
      </c>
      <c r="AE116" s="7">
        <f>'Boarding Tallies'!AE110+'Daycare Tallies'!AL106</f>
        <v>67</v>
      </c>
      <c r="AG116" s="5">
        <v>43370</v>
      </c>
      <c r="AH116" s="6" t="s">
        <v>8</v>
      </c>
      <c r="AI116" s="132">
        <f>'Boarding Tallies'!AI110+'Daycare Tallies'!AQ106</f>
        <v>92</v>
      </c>
      <c r="AK116" s="5">
        <v>43400</v>
      </c>
      <c r="AL116" s="6" t="s">
        <v>7</v>
      </c>
      <c r="AM116" s="7">
        <f>'Boarding Tallies'!AM110+'Daycare Tallies'!AV106</f>
        <v>49</v>
      </c>
      <c r="AO116" s="5">
        <v>43431</v>
      </c>
      <c r="AP116" s="6" t="s">
        <v>3</v>
      </c>
      <c r="AQ116" s="7">
        <f>'Boarding Tallies'!AQ110+'Daycare Tallies'!BA106</f>
        <v>69</v>
      </c>
      <c r="AS116" s="5">
        <v>43461</v>
      </c>
      <c r="AT116" s="6" t="s">
        <v>8</v>
      </c>
      <c r="AU116" s="7">
        <f>'Boarding Tallies'!AU110+'Daycare Tallies'!BF106</f>
        <v>103</v>
      </c>
      <c r="AW116" s="13" t="s">
        <v>2197</v>
      </c>
    </row>
    <row r="117" spans="1:53" s="8" customFormat="1" x14ac:dyDescent="0.3">
      <c r="A117" s="5">
        <v>43128</v>
      </c>
      <c r="B117" s="6" t="s">
        <v>9</v>
      </c>
      <c r="C117" s="7">
        <f>'Boarding Tallies'!C111+'Daycare Tallies'!C107</f>
        <v>14</v>
      </c>
      <c r="E117" s="5">
        <v>43159</v>
      </c>
      <c r="F117" s="6" t="s">
        <v>6</v>
      </c>
      <c r="G117" s="7">
        <f>'Boarding Tallies'!G111+'Daycare Tallies'!H107</f>
        <v>109</v>
      </c>
      <c r="I117" s="5">
        <v>43187</v>
      </c>
      <c r="J117" s="6" t="s">
        <v>6</v>
      </c>
      <c r="K117" s="7">
        <f>'Boarding Tallies'!K111+'Daycare Tallies'!M107</f>
        <v>63</v>
      </c>
      <c r="M117" s="5">
        <v>43218</v>
      </c>
      <c r="N117" s="6" t="s">
        <v>7</v>
      </c>
      <c r="O117" s="7">
        <f>'Boarding Tallies'!O111+'Daycare Tallies'!R107</f>
        <v>88</v>
      </c>
      <c r="Q117" s="5">
        <v>43248</v>
      </c>
      <c r="R117" s="6" t="s">
        <v>5</v>
      </c>
      <c r="S117" s="7">
        <f>'Boarding Tallies'!S111+'Daycare Tallies'!W107</f>
        <v>30</v>
      </c>
      <c r="U117" s="5">
        <v>43279</v>
      </c>
      <c r="V117" s="6" t="s">
        <v>8</v>
      </c>
      <c r="W117" s="7">
        <f>'Boarding Tallies'!W111+'Daycare Tallies'!AB107</f>
        <v>81</v>
      </c>
      <c r="Y117" s="5">
        <v>43309</v>
      </c>
      <c r="Z117" s="6" t="s">
        <v>7</v>
      </c>
      <c r="AA117" s="7">
        <f>'Boarding Tallies'!AA111+'Daycare Tallies'!AG107</f>
        <v>58</v>
      </c>
      <c r="AC117" s="5">
        <v>43340</v>
      </c>
      <c r="AD117" s="6" t="s">
        <v>3</v>
      </c>
      <c r="AE117" s="7">
        <f>'Boarding Tallies'!AE111+'Daycare Tallies'!AL107</f>
        <v>95</v>
      </c>
      <c r="AG117" s="5">
        <v>43371</v>
      </c>
      <c r="AH117" s="6" t="s">
        <v>4</v>
      </c>
      <c r="AI117" s="132">
        <f>'Boarding Tallies'!AI111+'Daycare Tallies'!AQ107</f>
        <v>111</v>
      </c>
      <c r="AK117" s="5">
        <v>43401</v>
      </c>
      <c r="AL117" s="6" t="s">
        <v>9</v>
      </c>
      <c r="AM117" s="7">
        <f>'Boarding Tallies'!AM111+'Daycare Tallies'!AV107</f>
        <v>25</v>
      </c>
      <c r="AO117" s="5">
        <v>43432</v>
      </c>
      <c r="AP117" s="6" t="s">
        <v>6</v>
      </c>
      <c r="AQ117" s="7">
        <f>'Boarding Tallies'!AQ111+'Daycare Tallies'!BA107</f>
        <v>69</v>
      </c>
      <c r="AS117" s="5">
        <v>43462</v>
      </c>
      <c r="AT117" s="6" t="s">
        <v>4</v>
      </c>
      <c r="AU117" s="7">
        <f>'Boarding Tallies'!AU111+'Daycare Tallies'!BF107</f>
        <v>80</v>
      </c>
      <c r="AW117" s="13" t="s">
        <v>2196</v>
      </c>
    </row>
    <row r="118" spans="1:53" s="8" customFormat="1" x14ac:dyDescent="0.3">
      <c r="A118" s="5">
        <v>43129</v>
      </c>
      <c r="B118" s="6" t="s">
        <v>5</v>
      </c>
      <c r="C118" s="7">
        <f>'Boarding Tallies'!C112+'Daycare Tallies'!C108</f>
        <v>58</v>
      </c>
      <c r="E118" s="5"/>
      <c r="F118" s="6"/>
      <c r="G118" s="7"/>
      <c r="I118" s="5">
        <v>43188</v>
      </c>
      <c r="J118" s="6" t="s">
        <v>8</v>
      </c>
      <c r="K118" s="7">
        <f>'Boarding Tallies'!K112+'Daycare Tallies'!M108</f>
        <v>83</v>
      </c>
      <c r="M118" s="5">
        <v>43219</v>
      </c>
      <c r="N118" s="6" t="s">
        <v>9</v>
      </c>
      <c r="O118" s="7">
        <f>'Boarding Tallies'!O112+'Daycare Tallies'!R108</f>
        <v>39</v>
      </c>
      <c r="Q118" s="5">
        <v>43249</v>
      </c>
      <c r="R118" s="6" t="s">
        <v>3</v>
      </c>
      <c r="S118" s="7">
        <f>'Boarding Tallies'!S112+'Daycare Tallies'!W108</f>
        <v>71</v>
      </c>
      <c r="U118" s="5">
        <v>43280</v>
      </c>
      <c r="V118" s="6" t="s">
        <v>4</v>
      </c>
      <c r="W118" s="7">
        <f>'Boarding Tallies'!W112+'Daycare Tallies'!AB108</f>
        <v>95</v>
      </c>
      <c r="Y118" s="5">
        <v>43310</v>
      </c>
      <c r="Z118" s="6" t="s">
        <v>9</v>
      </c>
      <c r="AA118" s="7">
        <f>'Boarding Tallies'!AA112+'Daycare Tallies'!AG108</f>
        <v>30</v>
      </c>
      <c r="AC118" s="5">
        <v>43341</v>
      </c>
      <c r="AD118" s="6" t="s">
        <v>6</v>
      </c>
      <c r="AE118" s="7">
        <f>'Boarding Tallies'!AE112+'Daycare Tallies'!AL108</f>
        <v>75</v>
      </c>
      <c r="AG118" s="5">
        <v>43372</v>
      </c>
      <c r="AH118" s="6" t="s">
        <v>7</v>
      </c>
      <c r="AI118" s="132">
        <f>'Boarding Tallies'!AI112+'Daycare Tallies'!AQ108</f>
        <v>70</v>
      </c>
      <c r="AK118" s="5">
        <v>43402</v>
      </c>
      <c r="AL118" s="6" t="s">
        <v>5</v>
      </c>
      <c r="AM118" s="7">
        <f>'Boarding Tallies'!AM112+'Daycare Tallies'!AV108</f>
        <v>60</v>
      </c>
      <c r="AO118" s="5">
        <v>43433</v>
      </c>
      <c r="AP118" s="6" t="s">
        <v>8</v>
      </c>
      <c r="AQ118" s="7">
        <f>'Boarding Tallies'!AQ112+'Daycare Tallies'!BA108</f>
        <v>89</v>
      </c>
      <c r="AS118" s="5">
        <v>43463</v>
      </c>
      <c r="AT118" s="6" t="s">
        <v>7</v>
      </c>
      <c r="AU118" s="7">
        <f>'Boarding Tallies'!AU112+'Daycare Tallies'!BF108</f>
        <v>61</v>
      </c>
      <c r="AW118" s="13" t="s">
        <v>2195</v>
      </c>
    </row>
    <row r="119" spans="1:53" s="8" customFormat="1" x14ac:dyDescent="0.3">
      <c r="A119" s="5">
        <v>43130</v>
      </c>
      <c r="B119" s="6" t="s">
        <v>3</v>
      </c>
      <c r="C119" s="7">
        <f>'Boarding Tallies'!C113+'Daycare Tallies'!C109</f>
        <v>74</v>
      </c>
      <c r="E119" s="5"/>
      <c r="F119" s="6"/>
      <c r="G119" s="7"/>
      <c r="I119" s="5">
        <v>43189</v>
      </c>
      <c r="J119" s="6" t="s">
        <v>4</v>
      </c>
      <c r="K119" s="7">
        <f>'Boarding Tallies'!K113+'Daycare Tallies'!M109</f>
        <v>67</v>
      </c>
      <c r="M119" s="5">
        <v>43220</v>
      </c>
      <c r="N119" s="6" t="s">
        <v>5</v>
      </c>
      <c r="O119" s="7">
        <f>'Boarding Tallies'!O113+'Daycare Tallies'!R109</f>
        <v>75</v>
      </c>
      <c r="Q119" s="5">
        <v>43250</v>
      </c>
      <c r="R119" s="6" t="s">
        <v>6</v>
      </c>
      <c r="S119" s="7">
        <f>'Boarding Tallies'!S113+'Daycare Tallies'!W109</f>
        <v>64</v>
      </c>
      <c r="U119" s="5">
        <v>43281</v>
      </c>
      <c r="V119" s="6" t="s">
        <v>7</v>
      </c>
      <c r="W119" s="7">
        <f>'Boarding Tallies'!W113+'Daycare Tallies'!AB109</f>
        <v>79</v>
      </c>
      <c r="Y119" s="5">
        <v>43311</v>
      </c>
      <c r="Z119" s="6" t="s">
        <v>5</v>
      </c>
      <c r="AA119" s="7">
        <f>'Boarding Tallies'!AA113+'Daycare Tallies'!AG109</f>
        <v>76</v>
      </c>
      <c r="AC119" s="5">
        <v>43342</v>
      </c>
      <c r="AD119" s="6" t="s">
        <v>8</v>
      </c>
      <c r="AE119" s="7">
        <f>'Boarding Tallies'!AE113+'Daycare Tallies'!AL109</f>
        <v>96</v>
      </c>
      <c r="AG119" s="5">
        <v>43373</v>
      </c>
      <c r="AH119" s="6" t="s">
        <v>9</v>
      </c>
      <c r="AI119" s="132">
        <f>'Boarding Tallies'!AI113+'Daycare Tallies'!AQ109</f>
        <v>31</v>
      </c>
      <c r="AK119" s="5">
        <v>43403</v>
      </c>
      <c r="AL119" s="6" t="s">
        <v>3</v>
      </c>
      <c r="AM119" s="7">
        <f>'Boarding Tallies'!AM113+'Daycare Tallies'!AV109</f>
        <v>98</v>
      </c>
      <c r="AO119" s="5">
        <v>43434</v>
      </c>
      <c r="AP119" s="6" t="s">
        <v>4</v>
      </c>
      <c r="AQ119" s="7">
        <f>'Boarding Tallies'!AQ113+'Daycare Tallies'!BA109</f>
        <v>66</v>
      </c>
      <c r="AS119" s="5">
        <v>43464</v>
      </c>
      <c r="AT119" s="6" t="s">
        <v>9</v>
      </c>
      <c r="AU119" s="7">
        <f>'Boarding Tallies'!AU113+'Daycare Tallies'!BF109</f>
        <v>49</v>
      </c>
      <c r="AW119" s="13" t="s">
        <v>2194</v>
      </c>
    </row>
    <row r="120" spans="1:53" s="8" customFormat="1" x14ac:dyDescent="0.3">
      <c r="A120" s="5">
        <v>43131</v>
      </c>
      <c r="B120" s="6" t="s">
        <v>6</v>
      </c>
      <c r="C120" s="7">
        <f>'Boarding Tallies'!C114+'Daycare Tallies'!C110</f>
        <v>69</v>
      </c>
      <c r="E120" s="5"/>
      <c r="F120" s="6"/>
      <c r="G120" s="7"/>
      <c r="I120" s="5">
        <v>43190</v>
      </c>
      <c r="J120" s="6" t="s">
        <v>7</v>
      </c>
      <c r="K120" s="7">
        <f>'Boarding Tallies'!K114+'Daycare Tallies'!M110</f>
        <v>37</v>
      </c>
      <c r="M120" s="5"/>
      <c r="N120" s="6"/>
      <c r="O120" s="7"/>
      <c r="Q120" s="5">
        <v>43251</v>
      </c>
      <c r="R120" s="6" t="s">
        <v>8</v>
      </c>
      <c r="S120" s="7">
        <f>'Boarding Tallies'!S114+'Daycare Tallies'!W110</f>
        <v>92</v>
      </c>
      <c r="U120" s="5"/>
      <c r="V120" s="6"/>
      <c r="W120" s="7"/>
      <c r="Y120" s="5">
        <v>43312</v>
      </c>
      <c r="Z120" s="6" t="s">
        <v>3</v>
      </c>
      <c r="AA120" s="7">
        <f>'Boarding Tallies'!AA114+'Daycare Tallies'!AG110</f>
        <v>74</v>
      </c>
      <c r="AC120" s="5">
        <v>43343</v>
      </c>
      <c r="AD120" s="6" t="s">
        <v>4</v>
      </c>
      <c r="AE120" s="7">
        <f>'Boarding Tallies'!AE114+'Daycare Tallies'!AL110</f>
        <v>122</v>
      </c>
      <c r="AG120" s="5"/>
      <c r="AH120" s="6"/>
      <c r="AI120" s="120"/>
      <c r="AK120" s="5">
        <v>43404</v>
      </c>
      <c r="AL120" s="6" t="s">
        <v>6</v>
      </c>
      <c r="AM120" s="7">
        <f>'Boarding Tallies'!AM114+'Daycare Tallies'!AV110</f>
        <v>76</v>
      </c>
      <c r="AO120" s="5"/>
      <c r="AP120" s="6"/>
      <c r="AQ120" s="7"/>
      <c r="AS120" s="5">
        <v>43465</v>
      </c>
      <c r="AT120" s="6" t="s">
        <v>5</v>
      </c>
      <c r="AU120" s="7">
        <f>'Boarding Tallies'!AU114+'Daycare Tallies'!BF110</f>
        <v>67</v>
      </c>
      <c r="AW120" s="13" t="s">
        <v>2193</v>
      </c>
    </row>
    <row r="121" spans="1:53" ht="3" customHeight="1" x14ac:dyDescent="0.3">
      <c r="AW121" s="13" t="s">
        <v>2192</v>
      </c>
    </row>
    <row r="122" spans="1:53" x14ac:dyDescent="0.3">
      <c r="A122" s="10" t="s">
        <v>10</v>
      </c>
      <c r="B122" s="7">
        <f>SUM(C90:C121)</f>
        <v>1764</v>
      </c>
      <c r="C122" s="45">
        <f>(B122/B166)-1</f>
        <v>0.11787072243346008</v>
      </c>
      <c r="D122" s="10"/>
      <c r="E122" s="10" t="s">
        <v>10</v>
      </c>
      <c r="F122" s="7">
        <f>SUM(G90:G121)</f>
        <v>2060</v>
      </c>
      <c r="G122" s="45">
        <f>(F122/F166)-1</f>
        <v>0.30876747141041938</v>
      </c>
      <c r="H122" s="10"/>
      <c r="I122" s="10" t="s">
        <v>10</v>
      </c>
      <c r="J122" s="7">
        <f>SUM(K90:K121)</f>
        <v>1998</v>
      </c>
      <c r="K122" s="45">
        <f>(J122/J166)-1</f>
        <v>-2.2504892367906093E-2</v>
      </c>
      <c r="M122" s="10" t="s">
        <v>10</v>
      </c>
      <c r="N122" s="7">
        <f>SUM(O90:O121)</f>
        <v>2390</v>
      </c>
      <c r="O122" s="45">
        <f>(N122/N166)-1</f>
        <v>0.18728266269249882</v>
      </c>
      <c r="Q122" s="10" t="s">
        <v>10</v>
      </c>
      <c r="R122" s="7">
        <f>SUM(S90:S121)</f>
        <v>2000</v>
      </c>
      <c r="S122" s="45">
        <f>(R122/R166)-1</f>
        <v>0.16686114352392067</v>
      </c>
      <c r="U122" s="10" t="s">
        <v>10</v>
      </c>
      <c r="V122" s="7">
        <f>SUM(W90:W121)</f>
        <v>1987</v>
      </c>
      <c r="W122" s="45">
        <f>(V122/V166)-1</f>
        <v>2.5283797729618085E-2</v>
      </c>
      <c r="Y122" s="10" t="s">
        <v>10</v>
      </c>
      <c r="Z122" s="7">
        <f>SUM(AA90:AA121)</f>
        <v>2423</v>
      </c>
      <c r="AA122" s="45">
        <f>(Z122/Z166)-1</f>
        <v>0.13436329588014972</v>
      </c>
      <c r="AC122" s="10" t="s">
        <v>10</v>
      </c>
      <c r="AD122" s="7">
        <f>SUM(AE90:AE121)</f>
        <v>2530</v>
      </c>
      <c r="AE122" s="45">
        <f>(AD122/AD166)-1</f>
        <v>0.15472387037882251</v>
      </c>
      <c r="AG122" s="10" t="s">
        <v>10</v>
      </c>
      <c r="AH122" s="7">
        <f>SUM(AI90:AI121)</f>
        <v>2183</v>
      </c>
      <c r="AI122" s="45">
        <f>(AH122/AH166)-1</f>
        <v>0.20010995052226499</v>
      </c>
      <c r="AK122" s="10" t="s">
        <v>10</v>
      </c>
      <c r="AL122" s="7">
        <f>SUM(AM90:AM121)</f>
        <v>2294</v>
      </c>
      <c r="AM122" s="45">
        <f>(AL122/AL166)-1</f>
        <v>0.21762208067940558</v>
      </c>
      <c r="AO122" s="10" t="s">
        <v>10</v>
      </c>
      <c r="AP122" s="7">
        <f>SUM(AQ90:AQ121)</f>
        <v>2054</v>
      </c>
      <c r="AQ122" s="45">
        <f>(AP122/AP166)-1</f>
        <v>5.2254098360655643E-2</v>
      </c>
      <c r="AS122" s="10" t="s">
        <v>10</v>
      </c>
      <c r="AT122" s="7">
        <f>SUM(AU90:AU121)</f>
        <v>1981</v>
      </c>
      <c r="AU122" s="45">
        <f>(AT122/AT166)-1</f>
        <v>2.0607934054611032E-2</v>
      </c>
      <c r="AW122" s="13" t="s">
        <v>2191</v>
      </c>
    </row>
    <row r="123" spans="1:53" x14ac:dyDescent="0.3">
      <c r="A123" s="10" t="s">
        <v>2190</v>
      </c>
      <c r="B123" s="7">
        <f>B122/(31*170)*100</f>
        <v>33.472485768500945</v>
      </c>
      <c r="C123" s="45"/>
      <c r="D123" s="10"/>
      <c r="F123" s="7">
        <f>F122/(28*170)*100</f>
        <v>43.27731092436975</v>
      </c>
      <c r="G123" s="45"/>
      <c r="H123" s="10"/>
      <c r="J123" s="7">
        <f>J122/(31*170)*100</f>
        <v>37.91271347248577</v>
      </c>
      <c r="K123" s="45"/>
      <c r="N123" s="7">
        <f>N122/(30*170)*100</f>
        <v>46.862745098039213</v>
      </c>
      <c r="O123" s="45"/>
      <c r="R123" s="7">
        <f>R122/(31*170)*100</f>
        <v>37.950664136622393</v>
      </c>
      <c r="S123" s="45"/>
      <c r="V123" s="7">
        <f>V122/(30*170)*100</f>
        <v>38.96078431372549</v>
      </c>
      <c r="W123" s="45"/>
      <c r="Z123" s="7">
        <f>Z122/(31*170)*100</f>
        <v>45.977229601518026</v>
      </c>
      <c r="AA123" s="45"/>
      <c r="AD123" s="7">
        <f>AD122/(31*170)*100</f>
        <v>48.007590132827325</v>
      </c>
      <c r="AH123" s="7">
        <f>AH122/(30*170)*100</f>
        <v>42.803921568627452</v>
      </c>
      <c r="AL123" s="7">
        <f>AL122/(31*170)*100</f>
        <v>43.529411764705884</v>
      </c>
      <c r="AP123" s="7">
        <f>AP122/(30*170)*100</f>
        <v>40.274509803921568</v>
      </c>
      <c r="AT123" s="7">
        <f>AT122/(31*170)*100</f>
        <v>37.590132827324481</v>
      </c>
      <c r="AW123" s="13" t="s">
        <v>2189</v>
      </c>
    </row>
    <row r="124" spans="1:53" x14ac:dyDescent="0.3">
      <c r="A124" s="10" t="s">
        <v>14</v>
      </c>
      <c r="B124" s="7">
        <v>607</v>
      </c>
      <c r="C124" s="12">
        <v>30046.5</v>
      </c>
      <c r="E124" s="10" t="s">
        <v>14</v>
      </c>
      <c r="F124" s="7">
        <v>849</v>
      </c>
      <c r="G124" s="12">
        <v>44453.64</v>
      </c>
      <c r="I124" s="10" t="s">
        <v>14</v>
      </c>
      <c r="J124" s="7">
        <v>855</v>
      </c>
      <c r="K124" s="12">
        <v>44118</v>
      </c>
      <c r="M124" s="10" t="s">
        <v>14</v>
      </c>
      <c r="N124" s="7">
        <v>1164</v>
      </c>
      <c r="O124" s="12">
        <v>60621.119999999995</v>
      </c>
      <c r="Q124" s="10" t="s">
        <v>14</v>
      </c>
      <c r="R124" s="7">
        <v>628</v>
      </c>
      <c r="S124" s="12">
        <v>33497.520000000004</v>
      </c>
      <c r="U124" s="10" t="s">
        <v>14</v>
      </c>
      <c r="V124" s="7">
        <v>663</v>
      </c>
      <c r="W124" s="12">
        <v>35245.079999999994</v>
      </c>
      <c r="Y124" s="10" t="s">
        <v>14</v>
      </c>
      <c r="Z124" s="7">
        <v>1210</v>
      </c>
      <c r="AA124" s="12">
        <v>64904.4</v>
      </c>
      <c r="AC124" s="10" t="s">
        <v>14</v>
      </c>
      <c r="AD124" s="7">
        <v>1093</v>
      </c>
      <c r="AE124" s="12">
        <v>57131.11</v>
      </c>
      <c r="AG124" s="10" t="s">
        <v>14</v>
      </c>
      <c r="AH124" s="7">
        <v>961</v>
      </c>
      <c r="AI124" s="12">
        <v>51230.91</v>
      </c>
      <c r="AK124" s="10" t="s">
        <v>14</v>
      </c>
      <c r="AL124" s="7">
        <v>840</v>
      </c>
      <c r="AM124" s="12">
        <v>44200.799999999996</v>
      </c>
      <c r="AO124" s="10" t="s">
        <v>14</v>
      </c>
      <c r="AP124" s="7">
        <v>850</v>
      </c>
      <c r="AQ124" s="12">
        <v>45118</v>
      </c>
      <c r="AS124" s="10" t="s">
        <v>14</v>
      </c>
      <c r="AT124" s="7">
        <v>820</v>
      </c>
      <c r="AU124" s="12">
        <v>43812.6</v>
      </c>
      <c r="AW124" s="13" t="s">
        <v>2188</v>
      </c>
    </row>
    <row r="125" spans="1:53" x14ac:dyDescent="0.3">
      <c r="A125" s="10" t="s">
        <v>11</v>
      </c>
      <c r="B125" s="7">
        <v>607</v>
      </c>
      <c r="E125" s="10" t="s">
        <v>11</v>
      </c>
      <c r="F125" s="7">
        <v>1456</v>
      </c>
      <c r="I125" s="10" t="s">
        <v>11</v>
      </c>
      <c r="J125" s="7">
        <v>2311</v>
      </c>
      <c r="M125" s="10" t="s">
        <v>11</v>
      </c>
      <c r="N125" s="7">
        <v>3475</v>
      </c>
      <c r="Q125" s="10" t="s">
        <v>11</v>
      </c>
      <c r="R125" s="7">
        <v>4103</v>
      </c>
      <c r="U125" s="10" t="s">
        <v>11</v>
      </c>
      <c r="V125" s="7">
        <v>4766</v>
      </c>
      <c r="Y125" s="10" t="s">
        <v>11</v>
      </c>
      <c r="Z125" s="7">
        <v>5976</v>
      </c>
      <c r="AC125" s="10" t="s">
        <v>11</v>
      </c>
      <c r="AD125" s="7">
        <v>7069</v>
      </c>
      <c r="AG125" s="10" t="s">
        <v>11</v>
      </c>
      <c r="AH125" s="7">
        <v>8030</v>
      </c>
      <c r="AK125" s="10" t="s">
        <v>11</v>
      </c>
      <c r="AL125" s="7">
        <v>8870</v>
      </c>
      <c r="AO125" s="10" t="s">
        <v>11</v>
      </c>
      <c r="AP125" s="7">
        <v>9720</v>
      </c>
      <c r="AS125" s="10" t="s">
        <v>11</v>
      </c>
      <c r="AT125" s="12">
        <v>10540</v>
      </c>
      <c r="AW125" s="13" t="s">
        <v>2187</v>
      </c>
    </row>
    <row r="126" spans="1:53" x14ac:dyDescent="0.3">
      <c r="A126" s="10" t="s">
        <v>1011</v>
      </c>
      <c r="B126" s="7">
        <v>137.06451612903226</v>
      </c>
      <c r="C126" s="15">
        <v>49.5</v>
      </c>
      <c r="E126" s="10" t="s">
        <v>1011</v>
      </c>
      <c r="F126" s="7">
        <v>212.25</v>
      </c>
      <c r="G126" s="15">
        <v>52.36</v>
      </c>
      <c r="I126" s="10" t="s">
        <v>1011</v>
      </c>
      <c r="J126" s="7">
        <v>193.06451612903226</v>
      </c>
      <c r="K126" s="15">
        <v>51.6</v>
      </c>
      <c r="M126" s="10" t="s">
        <v>1011</v>
      </c>
      <c r="N126" s="7">
        <v>271.60000000000002</v>
      </c>
      <c r="O126" s="15">
        <v>52.08</v>
      </c>
      <c r="Q126" s="10" t="s">
        <v>1011</v>
      </c>
      <c r="R126" s="7">
        <v>141.80645161290323</v>
      </c>
      <c r="S126" s="15">
        <v>53.34</v>
      </c>
      <c r="U126" s="10" t="s">
        <v>1011</v>
      </c>
      <c r="V126" s="7">
        <v>154.70000000000002</v>
      </c>
      <c r="W126" s="15">
        <v>53.16</v>
      </c>
      <c r="Y126" s="10" t="s">
        <v>1011</v>
      </c>
      <c r="Z126" s="7">
        <v>273.22580645161287</v>
      </c>
      <c r="AA126" s="15">
        <v>53.64</v>
      </c>
      <c r="AC126" s="10" t="s">
        <v>1011</v>
      </c>
      <c r="AD126" s="7">
        <v>246.8064516129032</v>
      </c>
      <c r="AE126" s="15">
        <v>52.27</v>
      </c>
      <c r="AG126" s="10" t="s">
        <v>1011</v>
      </c>
      <c r="AH126" s="7">
        <v>224.23333333333335</v>
      </c>
      <c r="AI126" s="15">
        <v>53.31</v>
      </c>
      <c r="AK126" s="10" t="s">
        <v>1011</v>
      </c>
      <c r="AL126" s="7">
        <v>189.67741935483869</v>
      </c>
      <c r="AM126" s="15">
        <v>52.62</v>
      </c>
      <c r="AO126" s="10" t="s">
        <v>1011</v>
      </c>
      <c r="AP126" s="7">
        <v>198.33333333333334</v>
      </c>
      <c r="AQ126" s="15">
        <v>53.08</v>
      </c>
      <c r="AS126" s="10" t="s">
        <v>1011</v>
      </c>
      <c r="AT126" s="7">
        <v>185.16129032258064</v>
      </c>
      <c r="AU126" s="15">
        <v>53.43</v>
      </c>
      <c r="AW126" s="13" t="s">
        <v>2186</v>
      </c>
    </row>
    <row r="127" spans="1:53" x14ac:dyDescent="0.3">
      <c r="A127" s="10" t="s">
        <v>12</v>
      </c>
      <c r="B127" s="7">
        <v>724</v>
      </c>
      <c r="C127" s="12">
        <v>35836.65</v>
      </c>
      <c r="E127" s="10" t="s">
        <v>12</v>
      </c>
      <c r="F127" s="7">
        <v>636</v>
      </c>
      <c r="G127" s="12">
        <v>33302.550000000003</v>
      </c>
      <c r="I127" s="10" t="s">
        <v>12</v>
      </c>
      <c r="J127" s="7">
        <v>1078</v>
      </c>
      <c r="K127" s="12">
        <v>55620.260000000009</v>
      </c>
      <c r="M127" s="10" t="s">
        <v>12</v>
      </c>
      <c r="N127" s="7">
        <v>1097</v>
      </c>
      <c r="O127" s="12">
        <v>57129.15</v>
      </c>
      <c r="Q127" s="10" t="s">
        <v>12</v>
      </c>
      <c r="R127" s="7">
        <v>705</v>
      </c>
      <c r="S127" s="12">
        <v>37606.800000000003</v>
      </c>
      <c r="U127" s="10" t="s">
        <v>12</v>
      </c>
      <c r="V127" s="7">
        <v>628</v>
      </c>
      <c r="W127" s="12">
        <v>33381.800000000003</v>
      </c>
      <c r="Y127" s="10" t="s">
        <v>12</v>
      </c>
      <c r="Z127" s="7">
        <v>1249</v>
      </c>
      <c r="AA127" s="12">
        <v>66998.2</v>
      </c>
      <c r="AC127" s="10" t="s">
        <v>12</v>
      </c>
      <c r="AD127" s="7">
        <v>1021</v>
      </c>
      <c r="AE127" s="12">
        <v>53371.85</v>
      </c>
      <c r="AG127" s="10" t="s">
        <v>12</v>
      </c>
      <c r="AH127" s="7">
        <v>943</v>
      </c>
      <c r="AI127" s="12">
        <v>50273.450000000004</v>
      </c>
      <c r="AK127" s="10" t="s">
        <v>12</v>
      </c>
      <c r="AL127" s="7">
        <v>870</v>
      </c>
      <c r="AM127" s="12">
        <v>45783.199999999997</v>
      </c>
      <c r="AO127" s="10" t="s">
        <v>12</v>
      </c>
      <c r="AP127" s="7">
        <v>882</v>
      </c>
      <c r="AQ127" s="12">
        <v>46813.75</v>
      </c>
      <c r="AS127" s="10" t="s">
        <v>12</v>
      </c>
      <c r="AT127" s="7">
        <v>701</v>
      </c>
      <c r="AU127" s="12">
        <v>37456.300000000003</v>
      </c>
      <c r="AW127" s="13" t="s">
        <v>2185</v>
      </c>
    </row>
    <row r="128" spans="1:53" x14ac:dyDescent="0.3">
      <c r="A128" s="10" t="s">
        <v>13</v>
      </c>
      <c r="B128" s="12">
        <v>724</v>
      </c>
      <c r="C128" s="15">
        <v>49.498135359116027</v>
      </c>
      <c r="E128" s="10" t="s">
        <v>13</v>
      </c>
      <c r="F128" s="12">
        <v>1360</v>
      </c>
      <c r="G128" s="15">
        <v>50.837647058823535</v>
      </c>
      <c r="I128" s="10" t="s">
        <v>13</v>
      </c>
      <c r="J128" s="12">
        <v>2438</v>
      </c>
      <c r="K128" s="15">
        <v>51.172871205906489</v>
      </c>
      <c r="M128" s="10" t="s">
        <v>13</v>
      </c>
      <c r="N128" s="12">
        <v>3535</v>
      </c>
      <c r="O128" s="15">
        <v>51.453637906647813</v>
      </c>
      <c r="Q128" s="10" t="s">
        <v>13</v>
      </c>
      <c r="R128" s="12">
        <v>4240</v>
      </c>
      <c r="S128" s="15">
        <v>51.7677853773585</v>
      </c>
      <c r="U128" s="10" t="s">
        <v>13</v>
      </c>
      <c r="V128" s="12">
        <v>4868</v>
      </c>
      <c r="W128" s="15">
        <v>51.946838537387023</v>
      </c>
      <c r="Y128" s="10" t="s">
        <v>13</v>
      </c>
      <c r="Z128" s="12">
        <v>6117</v>
      </c>
      <c r="AA128" s="15">
        <v>52.292857609939517</v>
      </c>
      <c r="AC128" s="10" t="s">
        <v>13</v>
      </c>
      <c r="AD128" s="12">
        <v>7138</v>
      </c>
      <c r="AE128" s="15">
        <v>52.290173718128329</v>
      </c>
      <c r="AG128" s="10" t="s">
        <v>13</v>
      </c>
      <c r="AH128" s="12">
        <v>8081</v>
      </c>
      <c r="AI128" s="15">
        <v>52.40944313822547</v>
      </c>
      <c r="AK128" s="10" t="s">
        <v>13</v>
      </c>
      <c r="AL128" s="12">
        <v>8951</v>
      </c>
      <c r="AM128" s="15">
        <v>52.43033292369568</v>
      </c>
      <c r="AO128" s="10" t="s">
        <v>13</v>
      </c>
      <c r="AP128" s="12">
        <v>9833</v>
      </c>
      <c r="AQ128" s="15">
        <v>52.488320960032546</v>
      </c>
      <c r="AS128" s="10" t="s">
        <v>13</v>
      </c>
      <c r="AT128" s="12">
        <v>10534</v>
      </c>
      <c r="AU128" s="12">
        <v>553573.96000000008</v>
      </c>
      <c r="AW128" s="13" t="s">
        <v>2184</v>
      </c>
      <c r="BA128" s="16"/>
    </row>
    <row r="129" spans="1:49" x14ac:dyDescent="0.3">
      <c r="B129" s="17">
        <v>-2.555366269165249E-2</v>
      </c>
      <c r="F129" s="17">
        <v>0.18897637795275601</v>
      </c>
      <c r="J129" s="17">
        <v>-0.22967863894139884</v>
      </c>
      <c r="N129" s="17">
        <v>6.1922365988909434E-2</v>
      </c>
      <c r="R129" s="17">
        <v>-2.3219814241486114E-2</v>
      </c>
      <c r="U129" s="14" t="s">
        <v>23</v>
      </c>
      <c r="V129" s="17">
        <v>-0.22875816993464049</v>
      </c>
      <c r="Y129" s="14" t="s">
        <v>24</v>
      </c>
      <c r="Z129" s="17">
        <v>-5.1325919589392255E-3</v>
      </c>
      <c r="AA129" s="12">
        <f>SUM(C127,G127,K127,O127,S127,W127,AA127)</f>
        <v>319875.41000000003</v>
      </c>
      <c r="AC129" s="14" t="s">
        <v>25</v>
      </c>
      <c r="AD129" s="17">
        <v>0.13438735177865602</v>
      </c>
      <c r="AG129" s="14" t="s">
        <v>26</v>
      </c>
      <c r="AH129" s="17">
        <v>0.32637853949329365</v>
      </c>
      <c r="AK129" s="10" t="s">
        <v>27</v>
      </c>
      <c r="AL129" s="17">
        <v>0.24813153961136014</v>
      </c>
      <c r="AO129" s="14" t="s">
        <v>28</v>
      </c>
      <c r="AP129" s="17">
        <v>0.1904090267983074</v>
      </c>
      <c r="AS129" s="10" t="s">
        <v>29</v>
      </c>
      <c r="AT129" s="17">
        <v>-2.8538812785388168E-2</v>
      </c>
      <c r="AU129" s="15">
        <v>52.55</v>
      </c>
      <c r="AW129" s="13" t="s">
        <v>2183</v>
      </c>
    </row>
    <row r="130" spans="1:49" x14ac:dyDescent="0.3">
      <c r="F130" s="17">
        <v>9.6385542168674787E-2</v>
      </c>
      <c r="G130" s="15"/>
      <c r="J130" s="17">
        <v>-4.9362402303578801E-2</v>
      </c>
      <c r="N130" s="17">
        <v>-7.9931487296602821E-3</v>
      </c>
      <c r="R130" s="17">
        <v>-1.5122419587133895E-2</v>
      </c>
      <c r="V130" s="17">
        <v>-5.6237623762376288E-2</v>
      </c>
      <c r="Z130" s="17">
        <v>-4.383999999999999E-2</v>
      </c>
      <c r="AD130" s="17">
        <v>-2.6308539944903564E-2</v>
      </c>
      <c r="AH130" s="17">
        <v>9.554940910233789E-3</v>
      </c>
      <c r="AK130" s="10" t="s">
        <v>30</v>
      </c>
      <c r="AL130" s="17">
        <v>2.6620370370370461E-2</v>
      </c>
      <c r="AO130" s="10" t="s">
        <v>31</v>
      </c>
      <c r="AP130" s="17">
        <v>3.912764592687612E-2</v>
      </c>
      <c r="AS130" s="10" t="s">
        <v>32</v>
      </c>
      <c r="AT130" s="17">
        <v>3.3941534235824911E-2</v>
      </c>
    </row>
    <row r="131" spans="1:49" x14ac:dyDescent="0.3">
      <c r="AK131" s="10" t="s">
        <v>33</v>
      </c>
      <c r="AO131" s="10" t="s">
        <v>34</v>
      </c>
      <c r="AS131" s="10" t="s">
        <v>35</v>
      </c>
    </row>
    <row r="134" spans="1:49" s="8" customFormat="1" x14ac:dyDescent="0.3">
      <c r="A134" s="5">
        <v>42736</v>
      </c>
      <c r="B134" s="6" t="s">
        <v>9</v>
      </c>
      <c r="C134" s="7">
        <f>'Boarding Tallies'!C127+'Daycare Tallies'!C119</f>
        <v>30</v>
      </c>
      <c r="E134" s="5">
        <v>42767</v>
      </c>
      <c r="F134" s="6" t="s">
        <v>6</v>
      </c>
      <c r="G134" s="7">
        <f>'Boarding Tallies'!G127+'Daycare Tallies'!H119</f>
        <v>54</v>
      </c>
      <c r="I134" s="5">
        <v>42795</v>
      </c>
      <c r="J134" s="6" t="s">
        <v>6</v>
      </c>
      <c r="K134" s="7">
        <f>'Boarding Tallies'!K127+'Daycare Tallies'!M119</f>
        <v>99</v>
      </c>
      <c r="M134" s="5">
        <v>42826</v>
      </c>
      <c r="N134" s="6" t="s">
        <v>7</v>
      </c>
      <c r="O134" s="7">
        <f>'Boarding Tallies'!O127+'Daycare Tallies'!R119</f>
        <v>39</v>
      </c>
      <c r="Q134" s="5">
        <v>42856</v>
      </c>
      <c r="R134" s="6" t="s">
        <v>5</v>
      </c>
      <c r="S134" s="7">
        <f>'Boarding Tallies'!S127+'Daycare Tallies'!W119</f>
        <v>58</v>
      </c>
      <c r="U134" s="5">
        <v>42887</v>
      </c>
      <c r="V134" s="6" t="s">
        <v>8</v>
      </c>
      <c r="W134" s="7">
        <f>'Boarding Tallies'!W127+'Daycare Tallies'!AB119</f>
        <v>64</v>
      </c>
      <c r="Y134" s="5">
        <v>42917</v>
      </c>
      <c r="Z134" s="6" t="s">
        <v>7</v>
      </c>
      <c r="AA134" s="7">
        <f>'Boarding Tallies'!AA127+'Daycare Tallies'!AG119</f>
        <v>93</v>
      </c>
      <c r="AC134" s="5">
        <v>42948</v>
      </c>
      <c r="AD134" s="6" t="s">
        <v>3</v>
      </c>
      <c r="AE134" s="7">
        <f>'Boarding Tallies'!AE127+'Daycare Tallies'!AL119</f>
        <v>78</v>
      </c>
      <c r="AG134" s="5">
        <v>42979</v>
      </c>
      <c r="AH134" s="6" t="s">
        <v>4</v>
      </c>
      <c r="AI134" s="7">
        <f>'Boarding Tallies'!AI127+'Daycare Tallies'!AQ119</f>
        <v>78</v>
      </c>
      <c r="AK134" s="5">
        <v>43009</v>
      </c>
      <c r="AL134" s="6" t="s">
        <v>9</v>
      </c>
      <c r="AM134" s="7">
        <f>'Boarding Tallies'!AM127+'Daycare Tallies'!AV119</f>
        <v>18</v>
      </c>
      <c r="AO134" s="5">
        <v>43040</v>
      </c>
      <c r="AP134" s="6" t="s">
        <v>6</v>
      </c>
      <c r="AQ134" s="7">
        <f>'Boarding Tallies'!AQ127+'Daycare Tallies'!BA119</f>
        <v>74</v>
      </c>
      <c r="AS134" s="5">
        <v>43070</v>
      </c>
      <c r="AT134" s="6" t="s">
        <v>4</v>
      </c>
      <c r="AU134" s="7">
        <f>'Boarding Tallies'!AU127+'Daycare Tallies'!BF119</f>
        <v>87</v>
      </c>
    </row>
    <row r="135" spans="1:49" s="8" customFormat="1" x14ac:dyDescent="0.3">
      <c r="A135" s="5">
        <v>42737</v>
      </c>
      <c r="B135" s="6" t="s">
        <v>5</v>
      </c>
      <c r="C135" s="7">
        <f>'Boarding Tallies'!C128+'Daycare Tallies'!C120</f>
        <v>36</v>
      </c>
      <c r="E135" s="5">
        <v>42768</v>
      </c>
      <c r="F135" s="6" t="s">
        <v>8</v>
      </c>
      <c r="G135" s="7">
        <f>'Boarding Tallies'!G128+'Daycare Tallies'!H120</f>
        <v>68</v>
      </c>
      <c r="I135" s="5">
        <v>42796</v>
      </c>
      <c r="J135" s="6" t="s">
        <v>8</v>
      </c>
      <c r="K135" s="7">
        <f>'Boarding Tallies'!K128+'Daycare Tallies'!M120</f>
        <v>123</v>
      </c>
      <c r="M135" s="5">
        <v>42827</v>
      </c>
      <c r="N135" s="6" t="s">
        <v>9</v>
      </c>
      <c r="O135" s="7">
        <f>'Boarding Tallies'!O128+'Daycare Tallies'!R120</f>
        <v>30</v>
      </c>
      <c r="Q135" s="5">
        <v>42857</v>
      </c>
      <c r="R135" s="6" t="s">
        <v>3</v>
      </c>
      <c r="S135" s="7">
        <f>'Boarding Tallies'!S128+'Daycare Tallies'!W120</f>
        <v>65</v>
      </c>
      <c r="U135" s="5">
        <v>42888</v>
      </c>
      <c r="V135" s="6" t="s">
        <v>4</v>
      </c>
      <c r="W135" s="7">
        <f>'Boarding Tallies'!W128+'Daycare Tallies'!AB120</f>
        <v>66</v>
      </c>
      <c r="Y135" s="5">
        <v>42918</v>
      </c>
      <c r="Z135" s="6" t="s">
        <v>9</v>
      </c>
      <c r="AA135" s="7">
        <f>'Boarding Tallies'!AA128+'Daycare Tallies'!AG120</f>
        <v>82</v>
      </c>
      <c r="AC135" s="5">
        <v>42949</v>
      </c>
      <c r="AD135" s="6" t="s">
        <v>6</v>
      </c>
      <c r="AE135" s="7">
        <f>'Boarding Tallies'!AE128+'Daycare Tallies'!AL120</f>
        <v>64</v>
      </c>
      <c r="AG135" s="5">
        <v>42980</v>
      </c>
      <c r="AH135" s="6" t="s">
        <v>7</v>
      </c>
      <c r="AI135" s="7">
        <f>'Boarding Tallies'!AI128+'Daycare Tallies'!AQ120</f>
        <v>63</v>
      </c>
      <c r="AK135" s="5">
        <v>43010</v>
      </c>
      <c r="AL135" s="6" t="s">
        <v>5</v>
      </c>
      <c r="AM135" s="7">
        <f>'Boarding Tallies'!AM128+'Daycare Tallies'!AV120</f>
        <v>54</v>
      </c>
      <c r="AO135" s="5">
        <v>43041</v>
      </c>
      <c r="AP135" s="6" t="s">
        <v>8</v>
      </c>
      <c r="AQ135" s="7">
        <f>'Boarding Tallies'!AQ128+'Daycare Tallies'!BA120</f>
        <v>70</v>
      </c>
      <c r="AS135" s="5">
        <v>43071</v>
      </c>
      <c r="AT135" s="6" t="s">
        <v>7</v>
      </c>
      <c r="AU135" s="7">
        <f>'Boarding Tallies'!AU128+'Daycare Tallies'!BF120</f>
        <v>31</v>
      </c>
    </row>
    <row r="136" spans="1:49" s="8" customFormat="1" x14ac:dyDescent="0.3">
      <c r="A136" s="5">
        <v>42738</v>
      </c>
      <c r="B136" s="6" t="s">
        <v>3</v>
      </c>
      <c r="C136" s="7">
        <f>'Boarding Tallies'!C129+'Daycare Tallies'!C121</f>
        <v>65</v>
      </c>
      <c r="E136" s="5">
        <v>42769</v>
      </c>
      <c r="F136" s="6" t="s">
        <v>4</v>
      </c>
      <c r="G136" s="7">
        <f>'Boarding Tallies'!G129+'Daycare Tallies'!H121</f>
        <v>59</v>
      </c>
      <c r="I136" s="5">
        <v>42797</v>
      </c>
      <c r="J136" s="6" t="s">
        <v>4</v>
      </c>
      <c r="K136" s="7">
        <f>'Boarding Tallies'!K129+'Daycare Tallies'!M121</f>
        <v>107</v>
      </c>
      <c r="M136" s="5">
        <v>42828</v>
      </c>
      <c r="N136" s="6" t="s">
        <v>5</v>
      </c>
      <c r="O136" s="7">
        <f>'Boarding Tallies'!O129+'Daycare Tallies'!R121</f>
        <v>62</v>
      </c>
      <c r="Q136" s="5">
        <v>42858</v>
      </c>
      <c r="R136" s="6" t="s">
        <v>6</v>
      </c>
      <c r="S136" s="7">
        <f>'Boarding Tallies'!S129+'Daycare Tallies'!W121</f>
        <v>70</v>
      </c>
      <c r="U136" s="5">
        <v>42889</v>
      </c>
      <c r="V136" s="6" t="s">
        <v>7</v>
      </c>
      <c r="W136" s="7">
        <f>'Boarding Tallies'!W129+'Daycare Tallies'!AB121</f>
        <v>36</v>
      </c>
      <c r="Y136" s="5">
        <v>42919</v>
      </c>
      <c r="Z136" s="6" t="s">
        <v>5</v>
      </c>
      <c r="AA136" s="7">
        <f>'Boarding Tallies'!AA129+'Daycare Tallies'!AG121</f>
        <v>96</v>
      </c>
      <c r="AC136" s="5">
        <v>42950</v>
      </c>
      <c r="AD136" s="6" t="s">
        <v>8</v>
      </c>
      <c r="AE136" s="7">
        <f>'Boarding Tallies'!AE129+'Daycare Tallies'!AL121</f>
        <v>75</v>
      </c>
      <c r="AG136" s="5">
        <v>42981</v>
      </c>
      <c r="AH136" s="6" t="s">
        <v>9</v>
      </c>
      <c r="AI136" s="7">
        <f>'Boarding Tallies'!AI129+'Daycare Tallies'!AQ121</f>
        <v>43</v>
      </c>
      <c r="AK136" s="5">
        <v>43011</v>
      </c>
      <c r="AL136" s="6" t="s">
        <v>3</v>
      </c>
      <c r="AM136" s="7">
        <f>'Boarding Tallies'!AM129+'Daycare Tallies'!AV121</f>
        <v>76</v>
      </c>
      <c r="AO136" s="5">
        <v>43042</v>
      </c>
      <c r="AP136" s="6" t="s">
        <v>4</v>
      </c>
      <c r="AQ136" s="7">
        <f>'Boarding Tallies'!AQ129+'Daycare Tallies'!BA121</f>
        <v>73</v>
      </c>
      <c r="AS136" s="5">
        <v>43072</v>
      </c>
      <c r="AT136" s="6" t="s">
        <v>9</v>
      </c>
      <c r="AU136" s="7">
        <f>'Boarding Tallies'!AU129+'Daycare Tallies'!BF121</f>
        <v>22</v>
      </c>
    </row>
    <row r="137" spans="1:49" s="8" customFormat="1" x14ac:dyDescent="0.3">
      <c r="A137" s="5">
        <v>42739</v>
      </c>
      <c r="B137" s="6" t="s">
        <v>6</v>
      </c>
      <c r="C137" s="7">
        <f>'Boarding Tallies'!C130+'Daycare Tallies'!C122</f>
        <v>64</v>
      </c>
      <c r="E137" s="5">
        <v>42770</v>
      </c>
      <c r="F137" s="6" t="s">
        <v>7</v>
      </c>
      <c r="G137" s="7">
        <f>'Boarding Tallies'!G130+'Daycare Tallies'!H122</f>
        <v>29</v>
      </c>
      <c r="I137" s="5">
        <v>42798</v>
      </c>
      <c r="J137" s="6" t="s">
        <v>7</v>
      </c>
      <c r="K137" s="7">
        <f>'Boarding Tallies'!K130+'Daycare Tallies'!M122</f>
        <v>74</v>
      </c>
      <c r="M137" s="5">
        <v>42829</v>
      </c>
      <c r="N137" s="6" t="s">
        <v>3</v>
      </c>
      <c r="O137" s="7">
        <f>'Boarding Tallies'!O130+'Daycare Tallies'!R122</f>
        <v>74</v>
      </c>
      <c r="Q137" s="5">
        <v>42859</v>
      </c>
      <c r="R137" s="6" t="s">
        <v>8</v>
      </c>
      <c r="S137" s="7">
        <f>'Boarding Tallies'!S130+'Daycare Tallies'!W122</f>
        <v>82</v>
      </c>
      <c r="U137" s="5">
        <v>42890</v>
      </c>
      <c r="V137" s="6" t="s">
        <v>9</v>
      </c>
      <c r="W137" s="7">
        <f>'Boarding Tallies'!W130+'Daycare Tallies'!AB122</f>
        <v>24</v>
      </c>
      <c r="Y137" s="5">
        <v>42920</v>
      </c>
      <c r="Z137" s="6" t="s">
        <v>3</v>
      </c>
      <c r="AA137" s="7">
        <f>'Boarding Tallies'!AA130+'Daycare Tallies'!AG122</f>
        <v>62</v>
      </c>
      <c r="AC137" s="5">
        <v>42951</v>
      </c>
      <c r="AD137" s="6" t="s">
        <v>4</v>
      </c>
      <c r="AE137" s="7">
        <f>'Boarding Tallies'!AE130+'Daycare Tallies'!AL122</f>
        <v>86</v>
      </c>
      <c r="AG137" s="5">
        <v>42982</v>
      </c>
      <c r="AH137" s="6" t="s">
        <v>5</v>
      </c>
      <c r="AI137" s="7">
        <f>'Boarding Tallies'!AI130+'Daycare Tallies'!AQ122</f>
        <v>26</v>
      </c>
      <c r="AK137" s="5">
        <v>43012</v>
      </c>
      <c r="AL137" s="6" t="s">
        <v>6</v>
      </c>
      <c r="AM137" s="7">
        <f>'Boarding Tallies'!AM130+'Daycare Tallies'!AV122</f>
        <v>69</v>
      </c>
      <c r="AO137" s="5">
        <v>43043</v>
      </c>
      <c r="AP137" s="6" t="s">
        <v>7</v>
      </c>
      <c r="AQ137" s="7">
        <f>'Boarding Tallies'!AQ130+'Daycare Tallies'!BA122</f>
        <v>36</v>
      </c>
      <c r="AS137" s="5">
        <v>43073</v>
      </c>
      <c r="AT137" s="6" t="s">
        <v>5</v>
      </c>
      <c r="AU137" s="7">
        <f>'Boarding Tallies'!AU130+'Daycare Tallies'!BF122</f>
        <v>62</v>
      </c>
    </row>
    <row r="138" spans="1:49" s="8" customFormat="1" x14ac:dyDescent="0.3">
      <c r="A138" s="5">
        <v>42740</v>
      </c>
      <c r="B138" s="6" t="s">
        <v>8</v>
      </c>
      <c r="C138" s="7">
        <f>'Boarding Tallies'!C131+'Daycare Tallies'!C123</f>
        <v>61</v>
      </c>
      <c r="E138" s="5">
        <v>42771</v>
      </c>
      <c r="F138" s="6" t="s">
        <v>9</v>
      </c>
      <c r="G138" s="7">
        <f>'Boarding Tallies'!G131+'Daycare Tallies'!H123</f>
        <v>25</v>
      </c>
      <c r="I138" s="5">
        <v>42799</v>
      </c>
      <c r="J138" s="6" t="s">
        <v>9</v>
      </c>
      <c r="K138" s="7">
        <f>'Boarding Tallies'!K131+'Daycare Tallies'!M123</f>
        <v>45</v>
      </c>
      <c r="M138" s="5">
        <v>42830</v>
      </c>
      <c r="N138" s="6" t="s">
        <v>6</v>
      </c>
      <c r="O138" s="7">
        <f>'Boarding Tallies'!O131+'Daycare Tallies'!R123</f>
        <v>60</v>
      </c>
      <c r="Q138" s="5">
        <v>42860</v>
      </c>
      <c r="R138" s="6" t="s">
        <v>4</v>
      </c>
      <c r="S138" s="7">
        <f>'Boarding Tallies'!S131+'Daycare Tallies'!W123</f>
        <v>70</v>
      </c>
      <c r="U138" s="5">
        <v>42891</v>
      </c>
      <c r="V138" s="6" t="s">
        <v>5</v>
      </c>
      <c r="W138" s="7">
        <f>'Boarding Tallies'!W131+'Daycare Tallies'!AB123</f>
        <v>52</v>
      </c>
      <c r="Y138" s="5">
        <v>42921</v>
      </c>
      <c r="Z138" s="6" t="s">
        <v>6</v>
      </c>
      <c r="AA138" s="7">
        <f>'Boarding Tallies'!AA131+'Daycare Tallies'!AG123</f>
        <v>71</v>
      </c>
      <c r="AC138" s="5">
        <v>42952</v>
      </c>
      <c r="AD138" s="6" t="s">
        <v>7</v>
      </c>
      <c r="AE138" s="7">
        <f>'Boarding Tallies'!AE131+'Daycare Tallies'!AL123</f>
        <v>64</v>
      </c>
      <c r="AG138" s="5">
        <v>42983</v>
      </c>
      <c r="AH138" s="6" t="s">
        <v>3</v>
      </c>
      <c r="AI138" s="7">
        <f>'Boarding Tallies'!AI131+'Daycare Tallies'!AQ123</f>
        <v>55</v>
      </c>
      <c r="AK138" s="5">
        <v>43013</v>
      </c>
      <c r="AL138" s="6" t="s">
        <v>8</v>
      </c>
      <c r="AM138" s="7">
        <f>'Boarding Tallies'!AM131+'Daycare Tallies'!AV123</f>
        <v>68</v>
      </c>
      <c r="AO138" s="5">
        <v>43044</v>
      </c>
      <c r="AP138" s="6" t="s">
        <v>9</v>
      </c>
      <c r="AQ138" s="7">
        <f>'Boarding Tallies'!AQ131+'Daycare Tallies'!BA123</f>
        <v>24</v>
      </c>
      <c r="AS138" s="5">
        <v>43074</v>
      </c>
      <c r="AT138" s="6" t="s">
        <v>3</v>
      </c>
      <c r="AU138" s="7">
        <f>'Boarding Tallies'!AU131+'Daycare Tallies'!BF123</f>
        <v>80</v>
      </c>
    </row>
    <row r="139" spans="1:49" s="8" customFormat="1" x14ac:dyDescent="0.3">
      <c r="A139" s="5">
        <v>42741</v>
      </c>
      <c r="B139" s="6" t="s">
        <v>4</v>
      </c>
      <c r="C139" s="7">
        <f>'Boarding Tallies'!C132+'Daycare Tallies'!C124</f>
        <v>65</v>
      </c>
      <c r="E139" s="5">
        <v>42772</v>
      </c>
      <c r="F139" s="6" t="s">
        <v>5</v>
      </c>
      <c r="G139" s="7">
        <f>'Boarding Tallies'!G132+'Daycare Tallies'!H124</f>
        <v>47</v>
      </c>
      <c r="I139" s="5">
        <v>42800</v>
      </c>
      <c r="J139" s="6" t="s">
        <v>5</v>
      </c>
      <c r="K139" s="7">
        <f>'Boarding Tallies'!K132+'Daycare Tallies'!M124</f>
        <v>65</v>
      </c>
      <c r="M139" s="5">
        <v>42831</v>
      </c>
      <c r="N139" s="6" t="s">
        <v>8</v>
      </c>
      <c r="O139" s="7">
        <f>'Boarding Tallies'!O132+'Daycare Tallies'!R124</f>
        <v>77</v>
      </c>
      <c r="Q139" s="5">
        <v>42861</v>
      </c>
      <c r="R139" s="6" t="s">
        <v>7</v>
      </c>
      <c r="S139" s="7">
        <f>'Boarding Tallies'!S132+'Daycare Tallies'!W124</f>
        <v>39</v>
      </c>
      <c r="U139" s="5">
        <v>42892</v>
      </c>
      <c r="V139" s="6" t="s">
        <v>3</v>
      </c>
      <c r="W139" s="7">
        <f>'Boarding Tallies'!W132+'Daycare Tallies'!AB124</f>
        <v>56</v>
      </c>
      <c r="Y139" s="5">
        <v>42922</v>
      </c>
      <c r="Z139" s="6" t="s">
        <v>8</v>
      </c>
      <c r="AA139" s="7">
        <f>'Boarding Tallies'!AA132+'Daycare Tallies'!AG124</f>
        <v>91</v>
      </c>
      <c r="AC139" s="5">
        <v>42953</v>
      </c>
      <c r="AD139" s="6" t="s">
        <v>9</v>
      </c>
      <c r="AE139" s="7">
        <f>'Boarding Tallies'!AE132+'Daycare Tallies'!AL124</f>
        <v>44</v>
      </c>
      <c r="AG139" s="5">
        <v>42984</v>
      </c>
      <c r="AH139" s="6" t="s">
        <v>6</v>
      </c>
      <c r="AI139" s="7">
        <f>'Boarding Tallies'!AI132+'Daycare Tallies'!AQ124</f>
        <v>65</v>
      </c>
      <c r="AK139" s="5">
        <v>43014</v>
      </c>
      <c r="AL139" s="6" t="s">
        <v>4</v>
      </c>
      <c r="AM139" s="7">
        <f>'Boarding Tallies'!AM132+'Daycare Tallies'!AV124</f>
        <v>84</v>
      </c>
      <c r="AO139" s="5">
        <v>43045</v>
      </c>
      <c r="AP139" s="6" t="s">
        <v>5</v>
      </c>
      <c r="AQ139" s="7">
        <f>'Boarding Tallies'!AQ132+'Daycare Tallies'!BA124</f>
        <v>76</v>
      </c>
      <c r="AS139" s="5">
        <v>43075</v>
      </c>
      <c r="AT139" s="6" t="s">
        <v>6</v>
      </c>
      <c r="AU139" s="7">
        <f>'Boarding Tallies'!AU132+'Daycare Tallies'!BF124</f>
        <v>73</v>
      </c>
    </row>
    <row r="140" spans="1:49" s="8" customFormat="1" x14ac:dyDescent="0.3">
      <c r="A140" s="5">
        <v>42742</v>
      </c>
      <c r="B140" s="6" t="s">
        <v>7</v>
      </c>
      <c r="C140" s="7">
        <f>'Boarding Tallies'!C133+'Daycare Tallies'!C125</f>
        <v>38</v>
      </c>
      <c r="E140" s="5">
        <v>42773</v>
      </c>
      <c r="F140" s="6" t="s">
        <v>3</v>
      </c>
      <c r="G140" s="7">
        <f>'Boarding Tallies'!G133+'Daycare Tallies'!H125</f>
        <v>43</v>
      </c>
      <c r="I140" s="5">
        <v>42801</v>
      </c>
      <c r="J140" s="6" t="s">
        <v>3</v>
      </c>
      <c r="K140" s="7">
        <f>'Boarding Tallies'!K133+'Daycare Tallies'!M125</f>
        <v>91</v>
      </c>
      <c r="M140" s="5">
        <v>42832</v>
      </c>
      <c r="N140" s="6" t="s">
        <v>4</v>
      </c>
      <c r="O140" s="7">
        <f>'Boarding Tallies'!O133+'Daycare Tallies'!R125</f>
        <v>77</v>
      </c>
      <c r="Q140" s="5">
        <v>42862</v>
      </c>
      <c r="R140" s="6" t="s">
        <v>9</v>
      </c>
      <c r="S140" s="7">
        <f>'Boarding Tallies'!S133+'Daycare Tallies'!W125</f>
        <v>28</v>
      </c>
      <c r="U140" s="5">
        <v>42893</v>
      </c>
      <c r="V140" s="6" t="s">
        <v>6</v>
      </c>
      <c r="W140" s="7">
        <f>'Boarding Tallies'!W133+'Daycare Tallies'!AB125</f>
        <v>54</v>
      </c>
      <c r="Y140" s="5">
        <v>42923</v>
      </c>
      <c r="Z140" s="6" t="s">
        <v>4</v>
      </c>
      <c r="AA140" s="7">
        <f>'Boarding Tallies'!AA133+'Daycare Tallies'!AG125</f>
        <v>75</v>
      </c>
      <c r="AC140" s="5">
        <v>42954</v>
      </c>
      <c r="AD140" s="6" t="s">
        <v>5</v>
      </c>
      <c r="AE140" s="7">
        <f>'Boarding Tallies'!AE133+'Daycare Tallies'!AL125</f>
        <v>61</v>
      </c>
      <c r="AG140" s="5">
        <v>42985</v>
      </c>
      <c r="AH140" s="6" t="s">
        <v>8</v>
      </c>
      <c r="AI140" s="7">
        <f>'Boarding Tallies'!AI133+'Daycare Tallies'!AQ125</f>
        <v>71</v>
      </c>
      <c r="AK140" s="5">
        <v>43015</v>
      </c>
      <c r="AL140" s="6" t="s">
        <v>7</v>
      </c>
      <c r="AM140" s="7">
        <f>'Boarding Tallies'!AM133+'Daycare Tallies'!AV125</f>
        <v>65</v>
      </c>
      <c r="AO140" s="5">
        <v>43046</v>
      </c>
      <c r="AP140" s="6" t="s">
        <v>3</v>
      </c>
      <c r="AQ140" s="7">
        <f>'Boarding Tallies'!AQ133+'Daycare Tallies'!BA125</f>
        <v>77</v>
      </c>
      <c r="AS140" s="5">
        <v>43076</v>
      </c>
      <c r="AT140" s="6" t="s">
        <v>8</v>
      </c>
      <c r="AU140" s="7">
        <f>'Boarding Tallies'!AU133+'Daycare Tallies'!BF125</f>
        <v>92</v>
      </c>
    </row>
    <row r="141" spans="1:49" s="8" customFormat="1" x14ac:dyDescent="0.3">
      <c r="A141" s="5">
        <v>42743</v>
      </c>
      <c r="B141" s="6" t="s">
        <v>9</v>
      </c>
      <c r="C141" s="7">
        <f>'Boarding Tallies'!C134+'Daycare Tallies'!C126</f>
        <v>16</v>
      </c>
      <c r="E141" s="5">
        <v>42774</v>
      </c>
      <c r="F141" s="6" t="s">
        <v>6</v>
      </c>
      <c r="G141" s="7">
        <f>'Boarding Tallies'!G134+'Daycare Tallies'!H126</f>
        <v>61</v>
      </c>
      <c r="I141" s="5">
        <v>42802</v>
      </c>
      <c r="J141" s="6" t="s">
        <v>6</v>
      </c>
      <c r="K141" s="7">
        <f>'Boarding Tallies'!K134+'Daycare Tallies'!M126</f>
        <v>75</v>
      </c>
      <c r="M141" s="5">
        <v>42833</v>
      </c>
      <c r="N141" s="6" t="s">
        <v>7</v>
      </c>
      <c r="O141" s="7">
        <f>'Boarding Tallies'!O134+'Daycare Tallies'!R126</f>
        <v>41</v>
      </c>
      <c r="Q141" s="5">
        <v>42863</v>
      </c>
      <c r="R141" s="6" t="s">
        <v>5</v>
      </c>
      <c r="S141" s="7">
        <f>'Boarding Tallies'!S134+'Daycare Tallies'!W126</f>
        <v>55</v>
      </c>
      <c r="U141" s="5">
        <v>42894</v>
      </c>
      <c r="V141" s="6" t="s">
        <v>8</v>
      </c>
      <c r="W141" s="7">
        <f>'Boarding Tallies'!W134+'Daycare Tallies'!AB126</f>
        <v>75</v>
      </c>
      <c r="Y141" s="5">
        <v>42924</v>
      </c>
      <c r="Z141" s="6" t="s">
        <v>7</v>
      </c>
      <c r="AA141" s="7">
        <f>'Boarding Tallies'!AA134+'Daycare Tallies'!AG126</f>
        <v>54</v>
      </c>
      <c r="AC141" s="5">
        <v>42955</v>
      </c>
      <c r="AD141" s="6" t="s">
        <v>3</v>
      </c>
      <c r="AE141" s="7">
        <f>'Boarding Tallies'!AE134+'Daycare Tallies'!AL126</f>
        <v>74</v>
      </c>
      <c r="AG141" s="5">
        <v>42986</v>
      </c>
      <c r="AH141" s="6" t="s">
        <v>4</v>
      </c>
      <c r="AI141" s="7">
        <f>'Boarding Tallies'!AI134+'Daycare Tallies'!AQ126</f>
        <v>68</v>
      </c>
      <c r="AK141" s="5">
        <v>43016</v>
      </c>
      <c r="AL141" s="6" t="s">
        <v>9</v>
      </c>
      <c r="AM141" s="7">
        <f>'Boarding Tallies'!AM134+'Daycare Tallies'!AV126</f>
        <v>52</v>
      </c>
      <c r="AO141" s="5">
        <v>43047</v>
      </c>
      <c r="AP141" s="6" t="s">
        <v>6</v>
      </c>
      <c r="AQ141" s="7">
        <f>'Boarding Tallies'!AQ134+'Daycare Tallies'!BA126</f>
        <v>79</v>
      </c>
      <c r="AS141" s="5">
        <v>43077</v>
      </c>
      <c r="AT141" s="6" t="s">
        <v>4</v>
      </c>
      <c r="AU141" s="7">
        <f>'Boarding Tallies'!AU134+'Daycare Tallies'!BF126</f>
        <v>95</v>
      </c>
    </row>
    <row r="142" spans="1:49" s="8" customFormat="1" x14ac:dyDescent="0.3">
      <c r="A142" s="5">
        <v>42744</v>
      </c>
      <c r="B142" s="6" t="s">
        <v>5</v>
      </c>
      <c r="C142" s="7">
        <f>'Boarding Tallies'!C135+'Daycare Tallies'!C127</f>
        <v>55</v>
      </c>
      <c r="E142" s="5">
        <v>42775</v>
      </c>
      <c r="F142" s="6" t="s">
        <v>8</v>
      </c>
      <c r="G142" s="7">
        <f>'Boarding Tallies'!G135+'Daycare Tallies'!H127</f>
        <v>19</v>
      </c>
      <c r="I142" s="5">
        <v>42803</v>
      </c>
      <c r="J142" s="6" t="s">
        <v>8</v>
      </c>
      <c r="K142" s="7">
        <f>'Boarding Tallies'!K135+'Daycare Tallies'!M127</f>
        <v>87</v>
      </c>
      <c r="M142" s="5">
        <v>42834</v>
      </c>
      <c r="N142" s="6" t="s">
        <v>9</v>
      </c>
      <c r="O142" s="7">
        <f>'Boarding Tallies'!O135+'Daycare Tallies'!R127</f>
        <v>27</v>
      </c>
      <c r="Q142" s="5">
        <v>42864</v>
      </c>
      <c r="R142" s="6" t="s">
        <v>3</v>
      </c>
      <c r="S142" s="7">
        <f>'Boarding Tallies'!S135+'Daycare Tallies'!W127</f>
        <v>71</v>
      </c>
      <c r="U142" s="5">
        <v>42895</v>
      </c>
      <c r="V142" s="6" t="s">
        <v>4</v>
      </c>
      <c r="W142" s="7">
        <f>'Boarding Tallies'!W135+'Daycare Tallies'!AB127</f>
        <v>72</v>
      </c>
      <c r="Y142" s="5">
        <v>42925</v>
      </c>
      <c r="Z142" s="6" t="s">
        <v>9</v>
      </c>
      <c r="AA142" s="7">
        <f>'Boarding Tallies'!AA135+'Daycare Tallies'!AG127</f>
        <v>41</v>
      </c>
      <c r="AC142" s="5">
        <v>42956</v>
      </c>
      <c r="AD142" s="6" t="s">
        <v>6</v>
      </c>
      <c r="AE142" s="7">
        <f>'Boarding Tallies'!AE135+'Daycare Tallies'!AL127</f>
        <v>70</v>
      </c>
      <c r="AG142" s="5">
        <v>42987</v>
      </c>
      <c r="AH142" s="6" t="s">
        <v>7</v>
      </c>
      <c r="AI142" s="7">
        <f>'Boarding Tallies'!AI135+'Daycare Tallies'!AQ127</f>
        <v>53</v>
      </c>
      <c r="AK142" s="5">
        <v>43017</v>
      </c>
      <c r="AL142" s="6" t="s">
        <v>5</v>
      </c>
      <c r="AM142" s="7">
        <f>'Boarding Tallies'!AM135+'Daycare Tallies'!AV127</f>
        <v>42</v>
      </c>
      <c r="AO142" s="5">
        <v>43048</v>
      </c>
      <c r="AP142" s="6" t="s">
        <v>8</v>
      </c>
      <c r="AQ142" s="7">
        <f>'Boarding Tallies'!AQ135+'Daycare Tallies'!BA127</f>
        <v>89</v>
      </c>
      <c r="AS142" s="5">
        <v>43078</v>
      </c>
      <c r="AT142" s="6" t="s">
        <v>7</v>
      </c>
      <c r="AU142" s="7">
        <f>'Boarding Tallies'!AU135+'Daycare Tallies'!BF127</f>
        <v>44</v>
      </c>
    </row>
    <row r="143" spans="1:49" s="8" customFormat="1" x14ac:dyDescent="0.3">
      <c r="A143" s="5">
        <v>42745</v>
      </c>
      <c r="B143" s="6" t="s">
        <v>3</v>
      </c>
      <c r="C143" s="7">
        <f>'Boarding Tallies'!C136+'Daycare Tallies'!C128</f>
        <v>55</v>
      </c>
      <c r="E143" s="5">
        <v>42776</v>
      </c>
      <c r="F143" s="6" t="s">
        <v>4</v>
      </c>
      <c r="G143" s="7">
        <f>'Boarding Tallies'!G136+'Daycare Tallies'!H128</f>
        <v>65</v>
      </c>
      <c r="I143" s="5">
        <v>42804</v>
      </c>
      <c r="J143" s="6" t="s">
        <v>4</v>
      </c>
      <c r="K143" s="7">
        <f>'Boarding Tallies'!K136+'Daycare Tallies'!M128</f>
        <v>91</v>
      </c>
      <c r="M143" s="5">
        <v>42835</v>
      </c>
      <c r="N143" s="6" t="s">
        <v>5</v>
      </c>
      <c r="O143" s="7">
        <f>'Boarding Tallies'!O136+'Daycare Tallies'!R128</f>
        <v>61</v>
      </c>
      <c r="Q143" s="5">
        <v>42865</v>
      </c>
      <c r="R143" s="6" t="s">
        <v>6</v>
      </c>
      <c r="S143" s="7">
        <f>'Boarding Tallies'!S136+'Daycare Tallies'!W128</f>
        <v>60</v>
      </c>
      <c r="U143" s="5">
        <v>42896</v>
      </c>
      <c r="V143" s="6" t="s">
        <v>7</v>
      </c>
      <c r="W143" s="7">
        <f>'Boarding Tallies'!W136+'Daycare Tallies'!AB128</f>
        <v>38</v>
      </c>
      <c r="Y143" s="5">
        <v>42926</v>
      </c>
      <c r="Z143" s="6" t="s">
        <v>5</v>
      </c>
      <c r="AA143" s="7">
        <f>'Boarding Tallies'!AA136+'Daycare Tallies'!AG128</f>
        <v>75</v>
      </c>
      <c r="AC143" s="5">
        <v>42957</v>
      </c>
      <c r="AD143" s="6" t="s">
        <v>8</v>
      </c>
      <c r="AE143" s="7">
        <f>'Boarding Tallies'!AE136+'Daycare Tallies'!AL128</f>
        <v>79</v>
      </c>
      <c r="AG143" s="5">
        <v>42988</v>
      </c>
      <c r="AH143" s="6" t="s">
        <v>9</v>
      </c>
      <c r="AI143" s="7">
        <f>'Boarding Tallies'!AI136+'Daycare Tallies'!AQ128</f>
        <v>38</v>
      </c>
      <c r="AK143" s="5">
        <v>43018</v>
      </c>
      <c r="AL143" s="6" t="s">
        <v>3</v>
      </c>
      <c r="AM143" s="7">
        <f>'Boarding Tallies'!AM136+'Daycare Tallies'!AV128</f>
        <v>67</v>
      </c>
      <c r="AO143" s="5">
        <v>43049</v>
      </c>
      <c r="AP143" s="6" t="s">
        <v>4</v>
      </c>
      <c r="AQ143" s="7">
        <f>'Boarding Tallies'!AQ136+'Daycare Tallies'!BA128</f>
        <v>59</v>
      </c>
      <c r="AS143" s="5">
        <v>43079</v>
      </c>
      <c r="AT143" s="6" t="s">
        <v>9</v>
      </c>
      <c r="AU143" s="7">
        <f>'Boarding Tallies'!AU136+'Daycare Tallies'!BF128</f>
        <v>22</v>
      </c>
    </row>
    <row r="144" spans="1:49" s="8" customFormat="1" x14ac:dyDescent="0.3">
      <c r="A144" s="5">
        <v>42746</v>
      </c>
      <c r="B144" s="6" t="s">
        <v>6</v>
      </c>
      <c r="C144" s="7">
        <f>'Boarding Tallies'!C137+'Daycare Tallies'!C129</f>
        <v>58</v>
      </c>
      <c r="E144" s="5">
        <v>42777</v>
      </c>
      <c r="F144" s="6" t="s">
        <v>7</v>
      </c>
      <c r="G144" s="7">
        <f>'Boarding Tallies'!G137+'Daycare Tallies'!H129</f>
        <v>32</v>
      </c>
      <c r="I144" s="5">
        <v>42805</v>
      </c>
      <c r="J144" s="6" t="s">
        <v>7</v>
      </c>
      <c r="K144" s="7">
        <f>'Boarding Tallies'!K137+'Daycare Tallies'!M129</f>
        <v>63</v>
      </c>
      <c r="M144" s="5">
        <v>42836</v>
      </c>
      <c r="N144" s="6" t="s">
        <v>3</v>
      </c>
      <c r="O144" s="7">
        <f>'Boarding Tallies'!O137+'Daycare Tallies'!R129</f>
        <v>73</v>
      </c>
      <c r="Q144" s="5">
        <v>42866</v>
      </c>
      <c r="R144" s="6" t="s">
        <v>8</v>
      </c>
      <c r="S144" s="7">
        <f>'Boarding Tallies'!S137+'Daycare Tallies'!W129</f>
        <v>73</v>
      </c>
      <c r="U144" s="5">
        <v>42897</v>
      </c>
      <c r="V144" s="6" t="s">
        <v>9</v>
      </c>
      <c r="W144" s="7">
        <f>'Boarding Tallies'!W137+'Daycare Tallies'!AB129</f>
        <v>28</v>
      </c>
      <c r="Y144" s="5">
        <v>42927</v>
      </c>
      <c r="Z144" s="6" t="s">
        <v>3</v>
      </c>
      <c r="AA144" s="7">
        <f>'Boarding Tallies'!AA137+'Daycare Tallies'!AG129</f>
        <v>62</v>
      </c>
      <c r="AC144" s="5">
        <v>42958</v>
      </c>
      <c r="AD144" s="6" t="s">
        <v>4</v>
      </c>
      <c r="AE144" s="7">
        <f>'Boarding Tallies'!AE137+'Daycare Tallies'!AL129</f>
        <v>89</v>
      </c>
      <c r="AG144" s="5">
        <v>42989</v>
      </c>
      <c r="AH144" s="6" t="s">
        <v>5</v>
      </c>
      <c r="AI144" s="7">
        <f>'Boarding Tallies'!AI137+'Daycare Tallies'!AQ129</f>
        <v>73</v>
      </c>
      <c r="AK144" s="5">
        <v>43019</v>
      </c>
      <c r="AL144" s="6" t="s">
        <v>6</v>
      </c>
      <c r="AM144" s="7">
        <f>'Boarding Tallies'!AM137+'Daycare Tallies'!AV129</f>
        <v>60</v>
      </c>
      <c r="AO144" s="5">
        <v>43050</v>
      </c>
      <c r="AP144" s="6" t="s">
        <v>7</v>
      </c>
      <c r="AQ144" s="7">
        <f>'Boarding Tallies'!AQ137+'Daycare Tallies'!BA129</f>
        <v>40</v>
      </c>
      <c r="AS144" s="5">
        <v>43080</v>
      </c>
      <c r="AT144" s="6" t="s">
        <v>5</v>
      </c>
      <c r="AU144" s="7">
        <f>'Boarding Tallies'!AU137+'Daycare Tallies'!BF129</f>
        <v>64</v>
      </c>
    </row>
    <row r="145" spans="1:47" s="8" customFormat="1" x14ac:dyDescent="0.3">
      <c r="A145" s="5">
        <v>42747</v>
      </c>
      <c r="B145" s="6" t="s">
        <v>8</v>
      </c>
      <c r="C145" s="7">
        <f>'Boarding Tallies'!C138+'Daycare Tallies'!C130</f>
        <v>54</v>
      </c>
      <c r="E145" s="5">
        <v>42778</v>
      </c>
      <c r="F145" s="6" t="s">
        <v>9</v>
      </c>
      <c r="G145" s="7">
        <f>'Boarding Tallies'!G138+'Daycare Tallies'!H130</f>
        <v>11</v>
      </c>
      <c r="I145" s="5">
        <v>42806</v>
      </c>
      <c r="J145" s="6" t="s">
        <v>9</v>
      </c>
      <c r="K145" s="7">
        <f>'Boarding Tallies'!K138+'Daycare Tallies'!M130</f>
        <v>40</v>
      </c>
      <c r="M145" s="5">
        <v>42837</v>
      </c>
      <c r="N145" s="6" t="s">
        <v>6</v>
      </c>
      <c r="O145" s="7">
        <f>'Boarding Tallies'!O138+'Daycare Tallies'!R130</f>
        <v>58</v>
      </c>
      <c r="Q145" s="5">
        <v>42867</v>
      </c>
      <c r="R145" s="6" t="s">
        <v>4</v>
      </c>
      <c r="S145" s="7">
        <f>'Boarding Tallies'!S138+'Daycare Tallies'!W130</f>
        <v>71</v>
      </c>
      <c r="U145" s="5">
        <v>42898</v>
      </c>
      <c r="V145" s="6" t="s">
        <v>5</v>
      </c>
      <c r="W145" s="7">
        <f>'Boarding Tallies'!W138+'Daycare Tallies'!AB130</f>
        <v>57</v>
      </c>
      <c r="Y145" s="5">
        <v>42928</v>
      </c>
      <c r="Z145" s="6" t="s">
        <v>6</v>
      </c>
      <c r="AA145" s="7">
        <f>'Boarding Tallies'!AA138+'Daycare Tallies'!AG130</f>
        <v>89</v>
      </c>
      <c r="AC145" s="5">
        <v>42959</v>
      </c>
      <c r="AD145" s="6" t="s">
        <v>7</v>
      </c>
      <c r="AE145" s="7">
        <f>'Boarding Tallies'!AE138+'Daycare Tallies'!AL130</f>
        <v>64</v>
      </c>
      <c r="AG145" s="5">
        <v>42990</v>
      </c>
      <c r="AH145" s="6" t="s">
        <v>3</v>
      </c>
      <c r="AI145" s="7">
        <f>'Boarding Tallies'!AI138+'Daycare Tallies'!AQ130</f>
        <v>70</v>
      </c>
      <c r="AK145" s="5">
        <v>43020</v>
      </c>
      <c r="AL145" s="6" t="s">
        <v>8</v>
      </c>
      <c r="AM145" s="7">
        <f>'Boarding Tallies'!AM138+'Daycare Tallies'!AV130</f>
        <v>84</v>
      </c>
      <c r="AO145" s="5">
        <v>43051</v>
      </c>
      <c r="AP145" s="6" t="s">
        <v>9</v>
      </c>
      <c r="AQ145" s="7">
        <f>'Boarding Tallies'!AQ138+'Daycare Tallies'!BA130</f>
        <v>23</v>
      </c>
      <c r="AS145" s="5">
        <v>43081</v>
      </c>
      <c r="AT145" s="6" t="s">
        <v>3</v>
      </c>
      <c r="AU145" s="7">
        <f>'Boarding Tallies'!AU138+'Daycare Tallies'!BF130</f>
        <v>63</v>
      </c>
    </row>
    <row r="146" spans="1:47" s="8" customFormat="1" x14ac:dyDescent="0.3">
      <c r="A146" s="5">
        <v>42748</v>
      </c>
      <c r="B146" s="6" t="s">
        <v>4</v>
      </c>
      <c r="C146" s="7">
        <f>'Boarding Tallies'!C139+'Daycare Tallies'!C131</f>
        <v>68</v>
      </c>
      <c r="E146" s="5">
        <v>42779</v>
      </c>
      <c r="F146" s="6" t="s">
        <v>5</v>
      </c>
      <c r="G146" s="7">
        <f>'Boarding Tallies'!G139+'Daycare Tallies'!H131</f>
        <v>11</v>
      </c>
      <c r="I146" s="5">
        <v>42807</v>
      </c>
      <c r="J146" s="6" t="s">
        <v>5</v>
      </c>
      <c r="K146" s="7">
        <f>'Boarding Tallies'!K139+'Daycare Tallies'!M131</f>
        <v>84</v>
      </c>
      <c r="M146" s="5">
        <v>42838</v>
      </c>
      <c r="N146" s="6" t="s">
        <v>8</v>
      </c>
      <c r="O146" s="7">
        <f>'Boarding Tallies'!O139+'Daycare Tallies'!R131</f>
        <v>72</v>
      </c>
      <c r="Q146" s="5">
        <v>42868</v>
      </c>
      <c r="R146" s="6" t="s">
        <v>7</v>
      </c>
      <c r="S146" s="7">
        <f>'Boarding Tallies'!S139+'Daycare Tallies'!W131</f>
        <v>35</v>
      </c>
      <c r="U146" s="5">
        <v>42899</v>
      </c>
      <c r="V146" s="6" t="s">
        <v>3</v>
      </c>
      <c r="W146" s="7">
        <f>'Boarding Tallies'!W139+'Daycare Tallies'!AB131</f>
        <v>67</v>
      </c>
      <c r="Y146" s="5">
        <v>42929</v>
      </c>
      <c r="Z146" s="6" t="s">
        <v>8</v>
      </c>
      <c r="AA146" s="7">
        <f>'Boarding Tallies'!AA139+'Daycare Tallies'!AG131</f>
        <v>63</v>
      </c>
      <c r="AC146" s="5">
        <v>42960</v>
      </c>
      <c r="AD146" s="6" t="s">
        <v>9</v>
      </c>
      <c r="AE146" s="7">
        <f>'Boarding Tallies'!AE139+'Daycare Tallies'!AL131</f>
        <v>42</v>
      </c>
      <c r="AG146" s="5">
        <v>42991</v>
      </c>
      <c r="AH146" s="6" t="s">
        <v>6</v>
      </c>
      <c r="AI146" s="7">
        <f>'Boarding Tallies'!AI139+'Daycare Tallies'!AQ131</f>
        <v>65</v>
      </c>
      <c r="AK146" s="5">
        <v>43021</v>
      </c>
      <c r="AL146" s="6" t="s">
        <v>4</v>
      </c>
      <c r="AM146" s="7">
        <f>'Boarding Tallies'!AM139+'Daycare Tallies'!AV131</f>
        <v>71</v>
      </c>
      <c r="AO146" s="5">
        <v>43052</v>
      </c>
      <c r="AP146" s="6" t="s">
        <v>5</v>
      </c>
      <c r="AQ146" s="7">
        <f>'Boarding Tallies'!AQ139+'Daycare Tallies'!BA131</f>
        <v>65</v>
      </c>
      <c r="AS146" s="5">
        <v>43082</v>
      </c>
      <c r="AT146" s="6" t="s">
        <v>6</v>
      </c>
      <c r="AU146" s="7">
        <f>'Boarding Tallies'!AU139+'Daycare Tallies'!BF131</f>
        <v>64</v>
      </c>
    </row>
    <row r="147" spans="1:47" s="8" customFormat="1" x14ac:dyDescent="0.3">
      <c r="A147" s="5">
        <v>42749</v>
      </c>
      <c r="B147" s="6" t="s">
        <v>7</v>
      </c>
      <c r="C147" s="7">
        <f>'Boarding Tallies'!C140+'Daycare Tallies'!C132</f>
        <v>43</v>
      </c>
      <c r="E147" s="5">
        <v>42780</v>
      </c>
      <c r="F147" s="6" t="s">
        <v>3</v>
      </c>
      <c r="G147" s="7">
        <f>'Boarding Tallies'!G140+'Daycare Tallies'!H132</f>
        <v>62</v>
      </c>
      <c r="I147" s="5">
        <v>42808</v>
      </c>
      <c r="J147" s="6" t="s">
        <v>3</v>
      </c>
      <c r="K147" s="7">
        <f>'Boarding Tallies'!K140+'Daycare Tallies'!M132</f>
        <v>32</v>
      </c>
      <c r="M147" s="5">
        <v>42839</v>
      </c>
      <c r="N147" s="6" t="s">
        <v>4</v>
      </c>
      <c r="O147" s="7">
        <f>'Boarding Tallies'!O140+'Daycare Tallies'!R132</f>
        <v>58</v>
      </c>
      <c r="Q147" s="5">
        <v>42869</v>
      </c>
      <c r="R147" s="6" t="s">
        <v>9</v>
      </c>
      <c r="S147" s="7">
        <f>'Boarding Tallies'!S140+'Daycare Tallies'!W132</f>
        <v>20</v>
      </c>
      <c r="U147" s="5">
        <v>42900</v>
      </c>
      <c r="V147" s="6" t="s">
        <v>6</v>
      </c>
      <c r="W147" s="7">
        <f>'Boarding Tallies'!W140+'Daycare Tallies'!AB132</f>
        <v>73</v>
      </c>
      <c r="Y147" s="5">
        <v>42930</v>
      </c>
      <c r="Z147" s="6" t="s">
        <v>4</v>
      </c>
      <c r="AA147" s="7">
        <f>'Boarding Tallies'!AA140+'Daycare Tallies'!AG132</f>
        <v>83</v>
      </c>
      <c r="AC147" s="5">
        <v>42961</v>
      </c>
      <c r="AD147" s="6" t="s">
        <v>5</v>
      </c>
      <c r="AE147" s="7">
        <f>'Boarding Tallies'!AE140+'Daycare Tallies'!AL132</f>
        <v>80</v>
      </c>
      <c r="AG147" s="5">
        <v>42992</v>
      </c>
      <c r="AH147" s="6" t="s">
        <v>8</v>
      </c>
      <c r="AI147" s="7">
        <f>'Boarding Tallies'!AI140+'Daycare Tallies'!AQ132</f>
        <v>68</v>
      </c>
      <c r="AK147" s="5">
        <v>43022</v>
      </c>
      <c r="AL147" s="6" t="s">
        <v>7</v>
      </c>
      <c r="AM147" s="7">
        <f>'Boarding Tallies'!AM140+'Daycare Tallies'!AV132</f>
        <v>57</v>
      </c>
      <c r="AO147" s="5">
        <v>43053</v>
      </c>
      <c r="AP147" s="6" t="s">
        <v>3</v>
      </c>
      <c r="AQ147" s="7">
        <f>'Boarding Tallies'!AQ140+'Daycare Tallies'!BA132</f>
        <v>67</v>
      </c>
      <c r="AS147" s="5">
        <v>43083</v>
      </c>
      <c r="AT147" s="6" t="s">
        <v>8</v>
      </c>
      <c r="AU147" s="7">
        <f>'Boarding Tallies'!AU140+'Daycare Tallies'!BF132</f>
        <v>74</v>
      </c>
    </row>
    <row r="148" spans="1:47" s="8" customFormat="1" x14ac:dyDescent="0.3">
      <c r="A148" s="5">
        <v>42750</v>
      </c>
      <c r="B148" s="6" t="s">
        <v>9</v>
      </c>
      <c r="C148" s="7">
        <f>'Boarding Tallies'!C141+'Daycare Tallies'!C133</f>
        <v>33</v>
      </c>
      <c r="E148" s="5">
        <v>42781</v>
      </c>
      <c r="F148" s="6" t="s">
        <v>6</v>
      </c>
      <c r="G148" s="7">
        <f>'Boarding Tallies'!G141+'Daycare Tallies'!H133</f>
        <v>58</v>
      </c>
      <c r="I148" s="5">
        <v>42809</v>
      </c>
      <c r="J148" s="6" t="s">
        <v>6</v>
      </c>
      <c r="K148" s="7">
        <f>'Boarding Tallies'!K141+'Daycare Tallies'!M133</f>
        <v>56</v>
      </c>
      <c r="M148" s="5">
        <v>42840</v>
      </c>
      <c r="N148" s="6" t="s">
        <v>7</v>
      </c>
      <c r="O148" s="7">
        <f>'Boarding Tallies'!O141+'Daycare Tallies'!R133</f>
        <v>38</v>
      </c>
      <c r="Q148" s="5">
        <v>42870</v>
      </c>
      <c r="R148" s="6" t="s">
        <v>5</v>
      </c>
      <c r="S148" s="7">
        <f>'Boarding Tallies'!S141+'Daycare Tallies'!W133</f>
        <v>57</v>
      </c>
      <c r="U148" s="5">
        <v>42901</v>
      </c>
      <c r="V148" s="6" t="s">
        <v>8</v>
      </c>
      <c r="W148" s="7">
        <f>'Boarding Tallies'!W141+'Daycare Tallies'!AB133</f>
        <v>72</v>
      </c>
      <c r="Y148" s="5">
        <v>42931</v>
      </c>
      <c r="Z148" s="6" t="s">
        <v>7</v>
      </c>
      <c r="AA148" s="7">
        <f>'Boarding Tallies'!AA141+'Daycare Tallies'!AG133</f>
        <v>52</v>
      </c>
      <c r="AC148" s="5">
        <v>42962</v>
      </c>
      <c r="AD148" s="6" t="s">
        <v>3</v>
      </c>
      <c r="AE148" s="7">
        <f>'Boarding Tallies'!AE141+'Daycare Tallies'!AL133</f>
        <v>68</v>
      </c>
      <c r="AG148" s="5">
        <v>42993</v>
      </c>
      <c r="AH148" s="6" t="s">
        <v>4</v>
      </c>
      <c r="AI148" s="7">
        <f>'Boarding Tallies'!AI141+'Daycare Tallies'!AQ133</f>
        <v>65</v>
      </c>
      <c r="AK148" s="5">
        <v>43023</v>
      </c>
      <c r="AL148" s="6" t="s">
        <v>9</v>
      </c>
      <c r="AM148" s="7">
        <f>'Boarding Tallies'!AM141+'Daycare Tallies'!AV133</f>
        <v>32</v>
      </c>
      <c r="AO148" s="5">
        <v>43054</v>
      </c>
      <c r="AP148" s="6" t="s">
        <v>6</v>
      </c>
      <c r="AQ148" s="7">
        <f>'Boarding Tallies'!AQ141+'Daycare Tallies'!BA133</f>
        <v>73</v>
      </c>
      <c r="AS148" s="5">
        <v>43084</v>
      </c>
      <c r="AT148" s="6" t="s">
        <v>4</v>
      </c>
      <c r="AU148" s="7">
        <f>'Boarding Tallies'!AU141+'Daycare Tallies'!BF133</f>
        <v>68</v>
      </c>
    </row>
    <row r="149" spans="1:47" s="8" customFormat="1" x14ac:dyDescent="0.3">
      <c r="A149" s="5">
        <v>42751</v>
      </c>
      <c r="B149" s="6" t="s">
        <v>5</v>
      </c>
      <c r="C149" s="7">
        <f>'Boarding Tallies'!C142+'Daycare Tallies'!C134</f>
        <v>38</v>
      </c>
      <c r="E149" s="5">
        <v>42782</v>
      </c>
      <c r="F149" s="6" t="s">
        <v>8</v>
      </c>
      <c r="G149" s="7">
        <f>'Boarding Tallies'!G142+'Daycare Tallies'!H134</f>
        <v>50</v>
      </c>
      <c r="I149" s="5">
        <v>42810</v>
      </c>
      <c r="J149" s="6" t="s">
        <v>8</v>
      </c>
      <c r="K149" s="7">
        <f>'Boarding Tallies'!K142+'Daycare Tallies'!M134</f>
        <v>81</v>
      </c>
      <c r="M149" s="5">
        <v>42841</v>
      </c>
      <c r="N149" s="6" t="s">
        <v>9</v>
      </c>
      <c r="O149" s="7">
        <f>'Boarding Tallies'!O142+'Daycare Tallies'!R134</f>
        <v>24</v>
      </c>
      <c r="Q149" s="5">
        <v>42871</v>
      </c>
      <c r="R149" s="6" t="s">
        <v>3</v>
      </c>
      <c r="S149" s="7">
        <f>'Boarding Tallies'!S142+'Daycare Tallies'!W134</f>
        <v>71</v>
      </c>
      <c r="U149" s="5">
        <v>42902</v>
      </c>
      <c r="V149" s="6" t="s">
        <v>4</v>
      </c>
      <c r="W149" s="7">
        <f>'Boarding Tallies'!W142+'Daycare Tallies'!AB134</f>
        <v>76</v>
      </c>
      <c r="Y149" s="5">
        <v>42932</v>
      </c>
      <c r="Z149" s="6" t="s">
        <v>9</v>
      </c>
      <c r="AA149" s="7">
        <f>'Boarding Tallies'!AA142+'Daycare Tallies'!AG134</f>
        <v>34</v>
      </c>
      <c r="AC149" s="5">
        <v>42963</v>
      </c>
      <c r="AD149" s="6" t="s">
        <v>6</v>
      </c>
      <c r="AE149" s="7">
        <f>'Boarding Tallies'!AE142+'Daycare Tallies'!AL134</f>
        <v>84</v>
      </c>
      <c r="AG149" s="5">
        <v>42994</v>
      </c>
      <c r="AH149" s="6" t="s">
        <v>7</v>
      </c>
      <c r="AI149" s="7">
        <f>'Boarding Tallies'!AI142+'Daycare Tallies'!AQ134</f>
        <v>48</v>
      </c>
      <c r="AK149" s="5">
        <v>43024</v>
      </c>
      <c r="AL149" s="6" t="s">
        <v>5</v>
      </c>
      <c r="AM149" s="7">
        <f>'Boarding Tallies'!AM142+'Daycare Tallies'!AV134</f>
        <v>64</v>
      </c>
      <c r="AO149" s="5">
        <v>43055</v>
      </c>
      <c r="AP149" s="6" t="s">
        <v>8</v>
      </c>
      <c r="AQ149" s="7">
        <f>'Boarding Tallies'!AQ142+'Daycare Tallies'!BA134</f>
        <v>86</v>
      </c>
      <c r="AS149" s="5">
        <v>43085</v>
      </c>
      <c r="AT149" s="6" t="s">
        <v>7</v>
      </c>
      <c r="AU149" s="7">
        <f>'Boarding Tallies'!AU142+'Daycare Tallies'!BF134</f>
        <v>43</v>
      </c>
    </row>
    <row r="150" spans="1:47" s="8" customFormat="1" x14ac:dyDescent="0.3">
      <c r="A150" s="5">
        <v>42752</v>
      </c>
      <c r="B150" s="6" t="s">
        <v>3</v>
      </c>
      <c r="C150" s="7">
        <f>'Boarding Tallies'!C143+'Daycare Tallies'!C135</f>
        <v>64</v>
      </c>
      <c r="E150" s="5">
        <v>42783</v>
      </c>
      <c r="F150" s="6" t="s">
        <v>4</v>
      </c>
      <c r="G150" s="7">
        <f>'Boarding Tallies'!G143+'Daycare Tallies'!H135</f>
        <v>71</v>
      </c>
      <c r="I150" s="5">
        <v>42811</v>
      </c>
      <c r="J150" s="6" t="s">
        <v>4</v>
      </c>
      <c r="K150" s="7">
        <f>'Boarding Tallies'!K143+'Daycare Tallies'!M135</f>
        <v>69</v>
      </c>
      <c r="M150" s="5">
        <v>42842</v>
      </c>
      <c r="N150" s="6" t="s">
        <v>5</v>
      </c>
      <c r="O150" s="7">
        <f>'Boarding Tallies'!O143+'Daycare Tallies'!R135</f>
        <v>36</v>
      </c>
      <c r="Q150" s="5">
        <v>42872</v>
      </c>
      <c r="R150" s="6" t="s">
        <v>6</v>
      </c>
      <c r="S150" s="7">
        <f>'Boarding Tallies'!S143+'Daycare Tallies'!W135</f>
        <v>57</v>
      </c>
      <c r="U150" s="5">
        <v>42903</v>
      </c>
      <c r="V150" s="6" t="s">
        <v>7</v>
      </c>
      <c r="W150" s="7">
        <f>'Boarding Tallies'!W143+'Daycare Tallies'!AB135</f>
        <v>53</v>
      </c>
      <c r="Y150" s="5">
        <v>42933</v>
      </c>
      <c r="Z150" s="6" t="s">
        <v>5</v>
      </c>
      <c r="AA150" s="7">
        <f>'Boarding Tallies'!AA143+'Daycare Tallies'!AG135</f>
        <v>60</v>
      </c>
      <c r="AC150" s="5">
        <v>42964</v>
      </c>
      <c r="AD150" s="6" t="s">
        <v>8</v>
      </c>
      <c r="AE150" s="7">
        <f>'Boarding Tallies'!AE143+'Daycare Tallies'!AL135</f>
        <v>94</v>
      </c>
      <c r="AG150" s="5">
        <v>42995</v>
      </c>
      <c r="AH150" s="6" t="s">
        <v>9</v>
      </c>
      <c r="AI150" s="7">
        <f>'Boarding Tallies'!AI143+'Daycare Tallies'!AQ135</f>
        <v>30</v>
      </c>
      <c r="AK150" s="5">
        <v>43025</v>
      </c>
      <c r="AL150" s="6" t="s">
        <v>3</v>
      </c>
      <c r="AM150" s="7">
        <f>'Boarding Tallies'!AM143+'Daycare Tallies'!AV135</f>
        <v>69</v>
      </c>
      <c r="AO150" s="5">
        <v>43056</v>
      </c>
      <c r="AP150" s="6" t="s">
        <v>4</v>
      </c>
      <c r="AQ150" s="7">
        <f>'Boarding Tallies'!AQ143+'Daycare Tallies'!BA135</f>
        <v>82</v>
      </c>
      <c r="AS150" s="5">
        <v>43086</v>
      </c>
      <c r="AT150" s="6" t="s">
        <v>9</v>
      </c>
      <c r="AU150" s="7">
        <f>'Boarding Tallies'!AU143+'Daycare Tallies'!BF135</f>
        <v>22</v>
      </c>
    </row>
    <row r="151" spans="1:47" s="8" customFormat="1" x14ac:dyDescent="0.3">
      <c r="A151" s="5">
        <v>42753</v>
      </c>
      <c r="B151" s="6" t="s">
        <v>6</v>
      </c>
      <c r="C151" s="7">
        <f>'Boarding Tallies'!C144+'Daycare Tallies'!C136</f>
        <v>55</v>
      </c>
      <c r="E151" s="5">
        <v>42784</v>
      </c>
      <c r="F151" s="6" t="s">
        <v>7</v>
      </c>
      <c r="G151" s="7">
        <f>'Boarding Tallies'!G144+'Daycare Tallies'!H136</f>
        <v>48</v>
      </c>
      <c r="I151" s="5">
        <v>42812</v>
      </c>
      <c r="J151" s="6" t="s">
        <v>7</v>
      </c>
      <c r="K151" s="7">
        <f>'Boarding Tallies'!K144+'Daycare Tallies'!M136</f>
        <v>38</v>
      </c>
      <c r="M151" s="5">
        <v>42843</v>
      </c>
      <c r="N151" s="6" t="s">
        <v>3</v>
      </c>
      <c r="O151" s="7">
        <f>'Boarding Tallies'!O144+'Daycare Tallies'!R136</f>
        <v>61</v>
      </c>
      <c r="Q151" s="5">
        <v>42873</v>
      </c>
      <c r="R151" s="6" t="s">
        <v>8</v>
      </c>
      <c r="S151" s="7">
        <f>'Boarding Tallies'!S144+'Daycare Tallies'!W136</f>
        <v>61</v>
      </c>
      <c r="U151" s="5">
        <v>42904</v>
      </c>
      <c r="V151" s="6" t="s">
        <v>9</v>
      </c>
      <c r="W151" s="7">
        <f>'Boarding Tallies'!W144+'Daycare Tallies'!AB136</f>
        <v>38</v>
      </c>
      <c r="Y151" s="5">
        <v>42934</v>
      </c>
      <c r="Z151" s="6" t="s">
        <v>3</v>
      </c>
      <c r="AA151" s="7">
        <f>'Boarding Tallies'!AA144+'Daycare Tallies'!AG136</f>
        <v>58</v>
      </c>
      <c r="AC151" s="5">
        <v>42965</v>
      </c>
      <c r="AD151" s="6" t="s">
        <v>4</v>
      </c>
      <c r="AE151" s="7">
        <f>'Boarding Tallies'!AE144+'Daycare Tallies'!AL136</f>
        <v>92</v>
      </c>
      <c r="AG151" s="5">
        <v>42996</v>
      </c>
      <c r="AH151" s="6" t="s">
        <v>5</v>
      </c>
      <c r="AI151" s="7">
        <f>'Boarding Tallies'!AI144+'Daycare Tallies'!AQ136</f>
        <v>71</v>
      </c>
      <c r="AK151" s="5">
        <v>43026</v>
      </c>
      <c r="AL151" s="6" t="s">
        <v>6</v>
      </c>
      <c r="AM151" s="7">
        <f>'Boarding Tallies'!AM144+'Daycare Tallies'!AV136</f>
        <v>72</v>
      </c>
      <c r="AO151" s="5">
        <v>43057</v>
      </c>
      <c r="AP151" s="6" t="s">
        <v>7</v>
      </c>
      <c r="AQ151" s="7">
        <f>'Boarding Tallies'!AQ144+'Daycare Tallies'!BA136</f>
        <v>38</v>
      </c>
      <c r="AS151" s="5">
        <v>43087</v>
      </c>
      <c r="AT151" s="6" t="s">
        <v>5</v>
      </c>
      <c r="AU151" s="7">
        <f>'Boarding Tallies'!AU144+'Daycare Tallies'!BF136</f>
        <v>58</v>
      </c>
    </row>
    <row r="152" spans="1:47" s="8" customFormat="1" x14ac:dyDescent="0.3">
      <c r="A152" s="5">
        <v>42754</v>
      </c>
      <c r="B152" s="6" t="s">
        <v>8</v>
      </c>
      <c r="C152" s="7">
        <f>'Boarding Tallies'!C145+'Daycare Tallies'!C137</f>
        <v>71</v>
      </c>
      <c r="E152" s="5">
        <v>42785</v>
      </c>
      <c r="F152" s="6" t="s">
        <v>9</v>
      </c>
      <c r="G152" s="7">
        <f>'Boarding Tallies'!G145+'Daycare Tallies'!H137</f>
        <v>37</v>
      </c>
      <c r="I152" s="5">
        <v>42813</v>
      </c>
      <c r="J152" s="6" t="s">
        <v>9</v>
      </c>
      <c r="K152" s="7">
        <f>'Boarding Tallies'!K145+'Daycare Tallies'!M137</f>
        <v>20</v>
      </c>
      <c r="M152" s="5">
        <v>42844</v>
      </c>
      <c r="N152" s="6" t="s">
        <v>6</v>
      </c>
      <c r="O152" s="7">
        <f>'Boarding Tallies'!O145+'Daycare Tallies'!R137</f>
        <v>68</v>
      </c>
      <c r="Q152" s="5">
        <v>42874</v>
      </c>
      <c r="R152" s="6" t="s">
        <v>4</v>
      </c>
      <c r="S152" s="7">
        <f>'Boarding Tallies'!S145+'Daycare Tallies'!W137</f>
        <v>67</v>
      </c>
      <c r="U152" s="5">
        <v>42905</v>
      </c>
      <c r="V152" s="6" t="s">
        <v>5</v>
      </c>
      <c r="W152" s="7">
        <f>'Boarding Tallies'!W145+'Daycare Tallies'!AB137</f>
        <v>34</v>
      </c>
      <c r="Y152" s="5">
        <v>42935</v>
      </c>
      <c r="Z152" s="6" t="s">
        <v>6</v>
      </c>
      <c r="AA152" s="7">
        <f>'Boarding Tallies'!AA145+'Daycare Tallies'!AG137</f>
        <v>60</v>
      </c>
      <c r="AC152" s="5">
        <v>42966</v>
      </c>
      <c r="AD152" s="6" t="s">
        <v>7</v>
      </c>
      <c r="AE152" s="7">
        <f>'Boarding Tallies'!AE145+'Daycare Tallies'!AL137</f>
        <v>76</v>
      </c>
      <c r="AG152" s="5">
        <v>42997</v>
      </c>
      <c r="AH152" s="6" t="s">
        <v>3</v>
      </c>
      <c r="AI152" s="7">
        <f>'Boarding Tallies'!AI145+'Daycare Tallies'!AQ137</f>
        <v>71</v>
      </c>
      <c r="AK152" s="5">
        <v>43027</v>
      </c>
      <c r="AL152" s="6" t="s">
        <v>8</v>
      </c>
      <c r="AM152" s="7">
        <f>'Boarding Tallies'!AM145+'Daycare Tallies'!AV137</f>
        <v>75</v>
      </c>
      <c r="AO152" s="5">
        <v>43058</v>
      </c>
      <c r="AP152" s="6" t="s">
        <v>9</v>
      </c>
      <c r="AQ152" s="7">
        <f>'Boarding Tallies'!AQ145+'Daycare Tallies'!BA137</f>
        <v>25</v>
      </c>
      <c r="AS152" s="5">
        <v>43088</v>
      </c>
      <c r="AT152" s="6" t="s">
        <v>3</v>
      </c>
      <c r="AU152" s="7">
        <f>'Boarding Tallies'!AU145+'Daycare Tallies'!BF137</f>
        <v>68</v>
      </c>
    </row>
    <row r="153" spans="1:47" s="8" customFormat="1" x14ac:dyDescent="0.3">
      <c r="A153" s="5">
        <v>42755</v>
      </c>
      <c r="B153" s="6" t="s">
        <v>4</v>
      </c>
      <c r="C153" s="7">
        <f>'Boarding Tallies'!C146+'Daycare Tallies'!C138</f>
        <v>78</v>
      </c>
      <c r="E153" s="5">
        <v>42786</v>
      </c>
      <c r="F153" s="6" t="s">
        <v>5</v>
      </c>
      <c r="G153" s="7">
        <f>'Boarding Tallies'!G146+'Daycare Tallies'!H138</f>
        <v>43</v>
      </c>
      <c r="I153" s="5">
        <v>42814</v>
      </c>
      <c r="J153" s="6" t="s">
        <v>5</v>
      </c>
      <c r="K153" s="7">
        <f>'Boarding Tallies'!K146+'Daycare Tallies'!M138</f>
        <v>52</v>
      </c>
      <c r="M153" s="5">
        <v>42845</v>
      </c>
      <c r="N153" s="6" t="s">
        <v>8</v>
      </c>
      <c r="O153" s="7">
        <f>'Boarding Tallies'!O146+'Daycare Tallies'!R138</f>
        <v>74</v>
      </c>
      <c r="Q153" s="5">
        <v>42875</v>
      </c>
      <c r="R153" s="6" t="s">
        <v>7</v>
      </c>
      <c r="S153" s="7">
        <f>'Boarding Tallies'!S146+'Daycare Tallies'!W138</f>
        <v>35</v>
      </c>
      <c r="U153" s="5">
        <v>42906</v>
      </c>
      <c r="V153" s="6" t="s">
        <v>3</v>
      </c>
      <c r="W153" s="7">
        <f>'Boarding Tallies'!W146+'Daycare Tallies'!AB138</f>
        <v>81</v>
      </c>
      <c r="Y153" s="5">
        <v>42936</v>
      </c>
      <c r="Z153" s="6" t="s">
        <v>8</v>
      </c>
      <c r="AA153" s="7">
        <f>'Boarding Tallies'!AA146+'Daycare Tallies'!AG138</f>
        <v>72</v>
      </c>
      <c r="AC153" s="5">
        <v>42967</v>
      </c>
      <c r="AD153" s="6" t="s">
        <v>9</v>
      </c>
      <c r="AE153" s="7">
        <f>'Boarding Tallies'!AE146+'Daycare Tallies'!AL138</f>
        <v>53</v>
      </c>
      <c r="AG153" s="5">
        <v>42998</v>
      </c>
      <c r="AH153" s="6" t="s">
        <v>6</v>
      </c>
      <c r="AI153" s="7">
        <f>'Boarding Tallies'!AI146+'Daycare Tallies'!AQ138</f>
        <v>62</v>
      </c>
      <c r="AK153" s="5">
        <v>43028</v>
      </c>
      <c r="AL153" s="6" t="s">
        <v>4</v>
      </c>
      <c r="AM153" s="7">
        <f>'Boarding Tallies'!AM146+'Daycare Tallies'!AV138</f>
        <v>63</v>
      </c>
      <c r="AO153" s="5">
        <v>43059</v>
      </c>
      <c r="AP153" s="6" t="s">
        <v>5</v>
      </c>
      <c r="AQ153" s="7">
        <f>'Boarding Tallies'!AQ146+'Daycare Tallies'!BA138</f>
        <v>85</v>
      </c>
      <c r="AS153" s="5">
        <v>43089</v>
      </c>
      <c r="AT153" s="6" t="s">
        <v>6</v>
      </c>
      <c r="AU153" s="7">
        <f>'Boarding Tallies'!AU146+'Daycare Tallies'!BF138</f>
        <v>71</v>
      </c>
    </row>
    <row r="154" spans="1:47" s="8" customFormat="1" x14ac:dyDescent="0.3">
      <c r="A154" s="5">
        <v>42756</v>
      </c>
      <c r="B154" s="6" t="s">
        <v>7</v>
      </c>
      <c r="C154" s="7">
        <f>'Boarding Tallies'!C147+'Daycare Tallies'!C139</f>
        <v>43</v>
      </c>
      <c r="E154" s="5">
        <v>42787</v>
      </c>
      <c r="F154" s="6" t="s">
        <v>3</v>
      </c>
      <c r="G154" s="7">
        <f>'Boarding Tallies'!G147+'Daycare Tallies'!H139</f>
        <v>60</v>
      </c>
      <c r="I154" s="5">
        <v>42815</v>
      </c>
      <c r="J154" s="6" t="s">
        <v>3</v>
      </c>
      <c r="K154" s="7">
        <f>'Boarding Tallies'!K147+'Daycare Tallies'!M139</f>
        <v>60</v>
      </c>
      <c r="M154" s="5">
        <v>42846</v>
      </c>
      <c r="N154" s="6" t="s">
        <v>4</v>
      </c>
      <c r="O154" s="7">
        <f>'Boarding Tallies'!O147+'Daycare Tallies'!R139</f>
        <v>91</v>
      </c>
      <c r="Q154" s="5">
        <v>42876</v>
      </c>
      <c r="R154" s="6" t="s">
        <v>9</v>
      </c>
      <c r="S154" s="7">
        <f>'Boarding Tallies'!S147+'Daycare Tallies'!W139</f>
        <v>26</v>
      </c>
      <c r="U154" s="5">
        <v>42907</v>
      </c>
      <c r="V154" s="6" t="s">
        <v>6</v>
      </c>
      <c r="W154" s="7">
        <f>'Boarding Tallies'!W147+'Daycare Tallies'!AB139</f>
        <v>82</v>
      </c>
      <c r="Y154" s="5">
        <v>42937</v>
      </c>
      <c r="Z154" s="6" t="s">
        <v>4</v>
      </c>
      <c r="AA154" s="7">
        <f>'Boarding Tallies'!AA147+'Daycare Tallies'!AG139</f>
        <v>91</v>
      </c>
      <c r="AC154" s="5">
        <v>42968</v>
      </c>
      <c r="AD154" s="6" t="s">
        <v>5</v>
      </c>
      <c r="AE154" s="7">
        <f>'Boarding Tallies'!AE147+'Daycare Tallies'!AL139</f>
        <v>90</v>
      </c>
      <c r="AG154" s="5">
        <v>42999</v>
      </c>
      <c r="AH154" s="6" t="s">
        <v>8</v>
      </c>
      <c r="AI154" s="7">
        <f>'Boarding Tallies'!AI147+'Daycare Tallies'!AQ139</f>
        <v>78</v>
      </c>
      <c r="AK154" s="5">
        <v>43029</v>
      </c>
      <c r="AL154" s="6" t="s">
        <v>7</v>
      </c>
      <c r="AM154" s="7">
        <f>'Boarding Tallies'!AM147+'Daycare Tallies'!AV139</f>
        <v>44</v>
      </c>
      <c r="AO154" s="5">
        <v>43060</v>
      </c>
      <c r="AP154" s="6" t="s">
        <v>3</v>
      </c>
      <c r="AQ154" s="7">
        <f>'Boarding Tallies'!AQ147+'Daycare Tallies'!BA139</f>
        <v>86</v>
      </c>
      <c r="AS154" s="5">
        <v>43090</v>
      </c>
      <c r="AT154" s="6" t="s">
        <v>8</v>
      </c>
      <c r="AU154" s="7">
        <f>'Boarding Tallies'!AU147+'Daycare Tallies'!BF139</f>
        <v>85</v>
      </c>
    </row>
    <row r="155" spans="1:47" s="8" customFormat="1" x14ac:dyDescent="0.3">
      <c r="A155" s="5">
        <v>42757</v>
      </c>
      <c r="B155" s="6" t="s">
        <v>9</v>
      </c>
      <c r="C155" s="7">
        <f>'Boarding Tallies'!C148+'Daycare Tallies'!C140</f>
        <v>21</v>
      </c>
      <c r="E155" s="5">
        <v>42788</v>
      </c>
      <c r="F155" s="6" t="s">
        <v>6</v>
      </c>
      <c r="G155" s="7">
        <f>'Boarding Tallies'!G148+'Daycare Tallies'!H140</f>
        <v>71</v>
      </c>
      <c r="I155" s="5">
        <v>42816</v>
      </c>
      <c r="J155" s="6" t="s">
        <v>6</v>
      </c>
      <c r="K155" s="7">
        <f>'Boarding Tallies'!K148+'Daycare Tallies'!M140</f>
        <v>52</v>
      </c>
      <c r="M155" s="5">
        <v>42847</v>
      </c>
      <c r="N155" s="6" t="s">
        <v>7</v>
      </c>
      <c r="O155" s="7">
        <f>'Boarding Tallies'!O148+'Daycare Tallies'!R140</f>
        <v>70</v>
      </c>
      <c r="Q155" s="5">
        <v>42877</v>
      </c>
      <c r="R155" s="6" t="s">
        <v>5</v>
      </c>
      <c r="S155" s="7">
        <f>'Boarding Tallies'!S148+'Daycare Tallies'!W140</f>
        <v>52</v>
      </c>
      <c r="U155" s="5">
        <v>42908</v>
      </c>
      <c r="V155" s="6" t="s">
        <v>8</v>
      </c>
      <c r="W155" s="7">
        <f>'Boarding Tallies'!W148+'Daycare Tallies'!AB140</f>
        <v>87</v>
      </c>
      <c r="Y155" s="5">
        <v>42938</v>
      </c>
      <c r="Z155" s="6" t="s">
        <v>7</v>
      </c>
      <c r="AA155" s="7">
        <f>'Boarding Tallies'!AA148+'Daycare Tallies'!AG140</f>
        <v>62</v>
      </c>
      <c r="AC155" s="5">
        <v>42969</v>
      </c>
      <c r="AD155" s="6" t="s">
        <v>3</v>
      </c>
      <c r="AE155" s="7">
        <f>'Boarding Tallies'!AE148+'Daycare Tallies'!AL140</f>
        <v>84</v>
      </c>
      <c r="AG155" s="5">
        <v>43000</v>
      </c>
      <c r="AH155" s="6" t="s">
        <v>4</v>
      </c>
      <c r="AI155" s="7">
        <f>'Boarding Tallies'!AI148+'Daycare Tallies'!AQ140</f>
        <v>76</v>
      </c>
      <c r="AK155" s="5">
        <v>43030</v>
      </c>
      <c r="AL155" s="6" t="s">
        <v>9</v>
      </c>
      <c r="AM155" s="7">
        <f>'Boarding Tallies'!AM148+'Daycare Tallies'!AV140</f>
        <v>28</v>
      </c>
      <c r="AO155" s="5">
        <v>43061</v>
      </c>
      <c r="AP155" s="6" t="s">
        <v>6</v>
      </c>
      <c r="AQ155" s="7">
        <f>'Boarding Tallies'!AQ148+'Daycare Tallies'!BA140</f>
        <v>108</v>
      </c>
      <c r="AS155" s="5">
        <v>43091</v>
      </c>
      <c r="AT155" s="6" t="s">
        <v>4</v>
      </c>
      <c r="AU155" s="7">
        <f>'Boarding Tallies'!AU148+'Daycare Tallies'!BF140</f>
        <v>60</v>
      </c>
    </row>
    <row r="156" spans="1:47" s="8" customFormat="1" x14ac:dyDescent="0.3">
      <c r="A156" s="5">
        <v>42758</v>
      </c>
      <c r="B156" s="6" t="s">
        <v>5</v>
      </c>
      <c r="C156" s="7">
        <f>'Boarding Tallies'!C149+'Daycare Tallies'!C141</f>
        <v>47</v>
      </c>
      <c r="E156" s="5">
        <v>42789</v>
      </c>
      <c r="F156" s="6" t="s">
        <v>8</v>
      </c>
      <c r="G156" s="7">
        <f>'Boarding Tallies'!G149+'Daycare Tallies'!H141</f>
        <v>78</v>
      </c>
      <c r="I156" s="5">
        <v>42817</v>
      </c>
      <c r="J156" s="6" t="s">
        <v>8</v>
      </c>
      <c r="K156" s="7">
        <f>'Boarding Tallies'!K149+'Daycare Tallies'!M141</f>
        <v>69</v>
      </c>
      <c r="M156" s="5">
        <v>42848</v>
      </c>
      <c r="N156" s="6" t="s">
        <v>9</v>
      </c>
      <c r="O156" s="7">
        <f>'Boarding Tallies'!O149+'Daycare Tallies'!R141</f>
        <v>71</v>
      </c>
      <c r="Q156" s="5">
        <v>42878</v>
      </c>
      <c r="R156" s="6" t="s">
        <v>3</v>
      </c>
      <c r="S156" s="7">
        <f>'Boarding Tallies'!S149+'Daycare Tallies'!W141</f>
        <v>63</v>
      </c>
      <c r="U156" s="5">
        <v>42909</v>
      </c>
      <c r="V156" s="6" t="s">
        <v>4</v>
      </c>
      <c r="W156" s="7">
        <f>'Boarding Tallies'!W149+'Daycare Tallies'!AB141</f>
        <v>99</v>
      </c>
      <c r="Y156" s="5">
        <v>42939</v>
      </c>
      <c r="Z156" s="6" t="s">
        <v>9</v>
      </c>
      <c r="AA156" s="7">
        <f>'Boarding Tallies'!AA149+'Daycare Tallies'!AG141</f>
        <v>44</v>
      </c>
      <c r="AC156" s="5">
        <v>42970</v>
      </c>
      <c r="AD156" s="6" t="s">
        <v>6</v>
      </c>
      <c r="AE156" s="7">
        <f>'Boarding Tallies'!AE149+'Daycare Tallies'!AL141</f>
        <v>77</v>
      </c>
      <c r="AG156" s="5">
        <v>43001</v>
      </c>
      <c r="AH156" s="6" t="s">
        <v>7</v>
      </c>
      <c r="AI156" s="7">
        <f>'Boarding Tallies'!AI149+'Daycare Tallies'!AQ141</f>
        <v>33</v>
      </c>
      <c r="AK156" s="5">
        <v>43031</v>
      </c>
      <c r="AL156" s="6" t="s">
        <v>5</v>
      </c>
      <c r="AM156" s="7">
        <f>'Boarding Tallies'!AM149+'Daycare Tallies'!AV141</f>
        <v>68</v>
      </c>
      <c r="AO156" s="5">
        <v>43062</v>
      </c>
      <c r="AP156" s="6" t="s">
        <v>8</v>
      </c>
      <c r="AQ156" s="7">
        <f>'Boarding Tallies'!AQ149+'Daycare Tallies'!BA141</f>
        <v>71</v>
      </c>
      <c r="AS156" s="5">
        <v>43092</v>
      </c>
      <c r="AT156" s="6" t="s">
        <v>7</v>
      </c>
      <c r="AU156" s="7">
        <f>'Boarding Tallies'!AU149+'Daycare Tallies'!BF141</f>
        <v>68</v>
      </c>
    </row>
    <row r="157" spans="1:47" s="8" customFormat="1" x14ac:dyDescent="0.3">
      <c r="A157" s="5">
        <v>42759</v>
      </c>
      <c r="B157" s="6" t="s">
        <v>3</v>
      </c>
      <c r="C157" s="7">
        <f>'Boarding Tallies'!C150+'Daycare Tallies'!C142</f>
        <v>45</v>
      </c>
      <c r="E157" s="5">
        <v>42790</v>
      </c>
      <c r="F157" s="6" t="s">
        <v>4</v>
      </c>
      <c r="G157" s="7">
        <f>'Boarding Tallies'!G150+'Daycare Tallies'!H142</f>
        <v>106</v>
      </c>
      <c r="I157" s="5">
        <v>42818</v>
      </c>
      <c r="J157" s="6" t="s">
        <v>4</v>
      </c>
      <c r="K157" s="7">
        <f>'Boarding Tallies'!K150+'Daycare Tallies'!M142</f>
        <v>59</v>
      </c>
      <c r="M157" s="5">
        <v>42849</v>
      </c>
      <c r="N157" s="6" t="s">
        <v>5</v>
      </c>
      <c r="O157" s="7">
        <f>'Boarding Tallies'!O150+'Daycare Tallies'!R142</f>
        <v>112</v>
      </c>
      <c r="Q157" s="5">
        <v>42879</v>
      </c>
      <c r="R157" s="6" t="s">
        <v>6</v>
      </c>
      <c r="S157" s="7">
        <f>'Boarding Tallies'!S150+'Daycare Tallies'!W142</f>
        <v>59</v>
      </c>
      <c r="U157" s="5">
        <v>42910</v>
      </c>
      <c r="V157" s="6" t="s">
        <v>7</v>
      </c>
      <c r="W157" s="7">
        <f>'Boarding Tallies'!W150+'Daycare Tallies'!AB142</f>
        <v>81</v>
      </c>
      <c r="Y157" s="5">
        <v>42940</v>
      </c>
      <c r="Z157" s="6" t="s">
        <v>5</v>
      </c>
      <c r="AA157" s="7">
        <f>'Boarding Tallies'!AA150+'Daycare Tallies'!AG142</f>
        <v>65</v>
      </c>
      <c r="AC157" s="5">
        <v>42971</v>
      </c>
      <c r="AD157" s="6" t="s">
        <v>8</v>
      </c>
      <c r="AE157" s="7">
        <f>'Boarding Tallies'!AE150+'Daycare Tallies'!AL142</f>
        <v>81</v>
      </c>
      <c r="AG157" s="5">
        <v>43002</v>
      </c>
      <c r="AH157" s="6" t="s">
        <v>9</v>
      </c>
      <c r="AI157" s="7">
        <f>'Boarding Tallies'!AI150+'Daycare Tallies'!AQ142</f>
        <v>25</v>
      </c>
      <c r="AK157" s="5">
        <v>43032</v>
      </c>
      <c r="AL157" s="6" t="s">
        <v>3</v>
      </c>
      <c r="AM157" s="7">
        <f>'Boarding Tallies'!AM150+'Daycare Tallies'!AV142</f>
        <v>82</v>
      </c>
      <c r="AO157" s="5">
        <v>43063</v>
      </c>
      <c r="AP157" s="6" t="s">
        <v>4</v>
      </c>
      <c r="AQ157" s="7">
        <f>'Boarding Tallies'!AQ150+'Daycare Tallies'!BA142</f>
        <v>73</v>
      </c>
      <c r="AS157" s="5">
        <v>43093</v>
      </c>
      <c r="AT157" s="6" t="s">
        <v>9</v>
      </c>
      <c r="AU157" s="7">
        <f>'Boarding Tallies'!AU150+'Daycare Tallies'!BF142</f>
        <v>57</v>
      </c>
    </row>
    <row r="158" spans="1:47" s="8" customFormat="1" x14ac:dyDescent="0.3">
      <c r="A158" s="5">
        <v>42760</v>
      </c>
      <c r="B158" s="6" t="s">
        <v>6</v>
      </c>
      <c r="C158" s="7">
        <f>'Boarding Tallies'!C151+'Daycare Tallies'!C143</f>
        <v>73</v>
      </c>
      <c r="E158" s="5">
        <v>42791</v>
      </c>
      <c r="F158" s="6" t="s">
        <v>7</v>
      </c>
      <c r="G158" s="7">
        <f>'Boarding Tallies'!G151+'Daycare Tallies'!H143</f>
        <v>80</v>
      </c>
      <c r="I158" s="5">
        <v>42819</v>
      </c>
      <c r="J158" s="6" t="s">
        <v>7</v>
      </c>
      <c r="K158" s="7">
        <f>'Boarding Tallies'!K151+'Daycare Tallies'!M143</f>
        <v>39</v>
      </c>
      <c r="M158" s="5">
        <v>42850</v>
      </c>
      <c r="N158" s="6" t="s">
        <v>3</v>
      </c>
      <c r="O158" s="7">
        <f>'Boarding Tallies'!O151+'Daycare Tallies'!R143</f>
        <v>112</v>
      </c>
      <c r="Q158" s="5">
        <v>42880</v>
      </c>
      <c r="R158" s="6" t="s">
        <v>8</v>
      </c>
      <c r="S158" s="7">
        <f>'Boarding Tallies'!S151+'Daycare Tallies'!W143</f>
        <v>65</v>
      </c>
      <c r="U158" s="5">
        <v>42911</v>
      </c>
      <c r="V158" s="6" t="s">
        <v>9</v>
      </c>
      <c r="W158" s="7">
        <f>'Boarding Tallies'!W151+'Daycare Tallies'!AB143</f>
        <v>56</v>
      </c>
      <c r="Y158" s="5">
        <v>42941</v>
      </c>
      <c r="Z158" s="6" t="s">
        <v>3</v>
      </c>
      <c r="AA158" s="7">
        <f>'Boarding Tallies'!AA151+'Daycare Tallies'!AG143</f>
        <v>76</v>
      </c>
      <c r="AC158" s="5">
        <v>42972</v>
      </c>
      <c r="AD158" s="6" t="s">
        <v>4</v>
      </c>
      <c r="AE158" s="7">
        <f>'Boarding Tallies'!AE151+'Daycare Tallies'!AL143</f>
        <v>76</v>
      </c>
      <c r="AG158" s="5">
        <v>43003</v>
      </c>
      <c r="AH158" s="6" t="s">
        <v>5</v>
      </c>
      <c r="AI158" s="7">
        <f>'Boarding Tallies'!AI151+'Daycare Tallies'!AQ143</f>
        <v>73</v>
      </c>
      <c r="AK158" s="5">
        <v>43033</v>
      </c>
      <c r="AL158" s="6" t="s">
        <v>6</v>
      </c>
      <c r="AM158" s="7">
        <f>'Boarding Tallies'!AM151+'Daycare Tallies'!AV143</f>
        <v>55</v>
      </c>
      <c r="AO158" s="5">
        <v>43064</v>
      </c>
      <c r="AP158" s="6" t="s">
        <v>7</v>
      </c>
      <c r="AQ158" s="7">
        <f>'Boarding Tallies'!AQ151+'Daycare Tallies'!BA143</f>
        <v>51</v>
      </c>
      <c r="AS158" s="5">
        <v>43094</v>
      </c>
      <c r="AT158" s="6" t="s">
        <v>5</v>
      </c>
      <c r="AU158" s="7">
        <f>'Boarding Tallies'!AU151+'Daycare Tallies'!BF143</f>
        <v>57</v>
      </c>
    </row>
    <row r="159" spans="1:47" s="8" customFormat="1" x14ac:dyDescent="0.3">
      <c r="A159" s="5">
        <v>42761</v>
      </c>
      <c r="B159" s="6" t="s">
        <v>8</v>
      </c>
      <c r="C159" s="7">
        <f>'Boarding Tallies'!C152+'Daycare Tallies'!C144</f>
        <v>63</v>
      </c>
      <c r="E159" s="5">
        <v>42792</v>
      </c>
      <c r="F159" s="6" t="s">
        <v>9</v>
      </c>
      <c r="G159" s="7">
        <f>'Boarding Tallies'!G152+'Daycare Tallies'!H144</f>
        <v>76</v>
      </c>
      <c r="I159" s="5">
        <v>42820</v>
      </c>
      <c r="J159" s="6" t="s">
        <v>9</v>
      </c>
      <c r="K159" s="7">
        <f>'Boarding Tallies'!K152+'Daycare Tallies'!M144</f>
        <v>32</v>
      </c>
      <c r="M159" s="5">
        <v>42851</v>
      </c>
      <c r="N159" s="6" t="s">
        <v>6</v>
      </c>
      <c r="O159" s="7">
        <f>'Boarding Tallies'!O152+'Daycare Tallies'!R144</f>
        <v>104</v>
      </c>
      <c r="Q159" s="5">
        <v>42881</v>
      </c>
      <c r="R159" s="6" t="s">
        <v>4</v>
      </c>
      <c r="S159" s="7">
        <f>'Boarding Tallies'!S152+'Daycare Tallies'!W144</f>
        <v>72</v>
      </c>
      <c r="U159" s="5">
        <v>42912</v>
      </c>
      <c r="V159" s="6" t="s">
        <v>5</v>
      </c>
      <c r="W159" s="7">
        <f>'Boarding Tallies'!W152+'Daycare Tallies'!AB144</f>
        <v>78</v>
      </c>
      <c r="Y159" s="5">
        <v>42942</v>
      </c>
      <c r="Z159" s="6" t="s">
        <v>6</v>
      </c>
      <c r="AA159" s="7">
        <f>'Boarding Tallies'!AA152+'Daycare Tallies'!AG144</f>
        <v>82</v>
      </c>
      <c r="AC159" s="5">
        <v>42973</v>
      </c>
      <c r="AD159" s="6" t="s">
        <v>7</v>
      </c>
      <c r="AE159" s="7">
        <f>'Boarding Tallies'!AE152+'Daycare Tallies'!AL144</f>
        <v>47</v>
      </c>
      <c r="AG159" s="5">
        <v>43004</v>
      </c>
      <c r="AH159" s="6" t="s">
        <v>3</v>
      </c>
      <c r="AI159" s="7">
        <f>'Boarding Tallies'!AI152+'Daycare Tallies'!AQ144</f>
        <v>69</v>
      </c>
      <c r="AK159" s="5">
        <v>43034</v>
      </c>
      <c r="AL159" s="6" t="s">
        <v>8</v>
      </c>
      <c r="AM159" s="7">
        <f>'Boarding Tallies'!AM152+'Daycare Tallies'!AV144</f>
        <v>71</v>
      </c>
      <c r="AO159" s="5">
        <v>43065</v>
      </c>
      <c r="AP159" s="6" t="s">
        <v>9</v>
      </c>
      <c r="AQ159" s="7">
        <f>'Boarding Tallies'!AQ152+'Daycare Tallies'!BA144</f>
        <v>26</v>
      </c>
      <c r="AS159" s="5">
        <v>43095</v>
      </c>
      <c r="AT159" s="6" t="s">
        <v>3</v>
      </c>
      <c r="AU159" s="7">
        <f>'Boarding Tallies'!AU152+'Daycare Tallies'!BF144</f>
        <v>61</v>
      </c>
    </row>
    <row r="160" spans="1:47" s="8" customFormat="1" x14ac:dyDescent="0.3">
      <c r="A160" s="5">
        <v>42762</v>
      </c>
      <c r="B160" s="6" t="s">
        <v>4</v>
      </c>
      <c r="C160" s="7">
        <f>'Boarding Tallies'!C153+'Daycare Tallies'!C145</f>
        <v>61</v>
      </c>
      <c r="E160" s="5">
        <v>42793</v>
      </c>
      <c r="F160" s="6" t="s">
        <v>5</v>
      </c>
      <c r="G160" s="7">
        <f>'Boarding Tallies'!G153+'Daycare Tallies'!H145</f>
        <v>101</v>
      </c>
      <c r="I160" s="5">
        <v>42821</v>
      </c>
      <c r="J160" s="6" t="s">
        <v>5</v>
      </c>
      <c r="K160" s="7">
        <f>'Boarding Tallies'!K153+'Daycare Tallies'!M145</f>
        <v>67</v>
      </c>
      <c r="M160" s="5">
        <v>42852</v>
      </c>
      <c r="N160" s="6" t="s">
        <v>8</v>
      </c>
      <c r="O160" s="7">
        <f>'Boarding Tallies'!O153+'Daycare Tallies'!R145</f>
        <v>110</v>
      </c>
      <c r="Q160" s="5">
        <v>42882</v>
      </c>
      <c r="R160" s="6" t="s">
        <v>7</v>
      </c>
      <c r="S160" s="7">
        <f>'Boarding Tallies'!S153+'Daycare Tallies'!W145</f>
        <v>49</v>
      </c>
      <c r="U160" s="5">
        <v>42913</v>
      </c>
      <c r="V160" s="6" t="s">
        <v>3</v>
      </c>
      <c r="W160" s="7">
        <f>'Boarding Tallies'!W153+'Daycare Tallies'!AB145</f>
        <v>82</v>
      </c>
      <c r="Y160" s="5">
        <v>42943</v>
      </c>
      <c r="Z160" s="6" t="s">
        <v>8</v>
      </c>
      <c r="AA160" s="7">
        <f>'Boarding Tallies'!AA153+'Daycare Tallies'!AG145</f>
        <v>76</v>
      </c>
      <c r="AC160" s="5">
        <v>42974</v>
      </c>
      <c r="AD160" s="6" t="s">
        <v>9</v>
      </c>
      <c r="AE160" s="7">
        <f>'Boarding Tallies'!AE153+'Daycare Tallies'!AL145</f>
        <v>27</v>
      </c>
      <c r="AG160" s="5">
        <v>43005</v>
      </c>
      <c r="AH160" s="6" t="s">
        <v>6</v>
      </c>
      <c r="AI160" s="7">
        <f>'Boarding Tallies'!AI153+'Daycare Tallies'!AQ145</f>
        <v>78</v>
      </c>
      <c r="AK160" s="5">
        <v>43035</v>
      </c>
      <c r="AL160" s="6" t="s">
        <v>4</v>
      </c>
      <c r="AM160" s="7">
        <f>'Boarding Tallies'!AM153+'Daycare Tallies'!AV145</f>
        <v>87</v>
      </c>
      <c r="AO160" s="5">
        <v>43066</v>
      </c>
      <c r="AP160" s="6" t="s">
        <v>5</v>
      </c>
      <c r="AQ160" s="7">
        <f>'Boarding Tallies'!AQ153+'Daycare Tallies'!BA145</f>
        <v>69</v>
      </c>
      <c r="AS160" s="5">
        <v>43096</v>
      </c>
      <c r="AT160" s="6" t="s">
        <v>6</v>
      </c>
      <c r="AU160" s="7">
        <f>'Boarding Tallies'!AU153+'Daycare Tallies'!BF145</f>
        <v>75</v>
      </c>
    </row>
    <row r="161" spans="1:47" s="8" customFormat="1" x14ac:dyDescent="0.3">
      <c r="A161" s="5">
        <v>42763</v>
      </c>
      <c r="B161" s="6" t="s">
        <v>7</v>
      </c>
      <c r="C161" s="7">
        <f>'Boarding Tallies'!C154+'Daycare Tallies'!C146</f>
        <v>37</v>
      </c>
      <c r="E161" s="5">
        <v>42794</v>
      </c>
      <c r="F161" s="6" t="s">
        <v>3</v>
      </c>
      <c r="G161" s="7">
        <f>'Boarding Tallies'!G154+'Daycare Tallies'!H146</f>
        <v>109</v>
      </c>
      <c r="I161" s="5">
        <v>42822</v>
      </c>
      <c r="J161" s="6" t="s">
        <v>3</v>
      </c>
      <c r="K161" s="7">
        <f>'Boarding Tallies'!K154+'Daycare Tallies'!M146</f>
        <v>66</v>
      </c>
      <c r="M161" s="5">
        <v>42853</v>
      </c>
      <c r="N161" s="6" t="s">
        <v>4</v>
      </c>
      <c r="O161" s="7">
        <f>'Boarding Tallies'!O154+'Daycare Tallies'!R146</f>
        <v>108</v>
      </c>
      <c r="Q161" s="5">
        <v>42883</v>
      </c>
      <c r="R161" s="6" t="s">
        <v>9</v>
      </c>
      <c r="S161" s="7">
        <f>'Boarding Tallies'!S154+'Daycare Tallies'!W146</f>
        <v>43</v>
      </c>
      <c r="U161" s="5">
        <v>42914</v>
      </c>
      <c r="V161" s="6" t="s">
        <v>6</v>
      </c>
      <c r="W161" s="7">
        <f>'Boarding Tallies'!W154+'Daycare Tallies'!AB146</f>
        <v>88</v>
      </c>
      <c r="Y161" s="5">
        <v>42944</v>
      </c>
      <c r="Z161" s="6" t="s">
        <v>4</v>
      </c>
      <c r="AA161" s="7">
        <f>'Boarding Tallies'!AA154+'Daycare Tallies'!AG146</f>
        <v>96</v>
      </c>
      <c r="AC161" s="5">
        <v>42975</v>
      </c>
      <c r="AD161" s="6" t="s">
        <v>5</v>
      </c>
      <c r="AE161" s="7">
        <f>'Boarding Tallies'!AE154+'Daycare Tallies'!AL146</f>
        <v>61</v>
      </c>
      <c r="AG161" s="5">
        <v>43006</v>
      </c>
      <c r="AH161" s="6" t="s">
        <v>8</v>
      </c>
      <c r="AI161" s="7">
        <f>'Boarding Tallies'!AI154+'Daycare Tallies'!AQ146</f>
        <v>81</v>
      </c>
      <c r="AK161" s="5">
        <v>43036</v>
      </c>
      <c r="AL161" s="6" t="s">
        <v>7</v>
      </c>
      <c r="AM161" s="7">
        <f>'Boarding Tallies'!AM154+'Daycare Tallies'!AV146</f>
        <v>47</v>
      </c>
      <c r="AO161" s="5">
        <v>43067</v>
      </c>
      <c r="AP161" s="6" t="s">
        <v>3</v>
      </c>
      <c r="AQ161" s="7">
        <f>'Boarding Tallies'!AQ154+'Daycare Tallies'!BA146</f>
        <v>83</v>
      </c>
      <c r="AS161" s="5">
        <v>43097</v>
      </c>
      <c r="AT161" s="6" t="s">
        <v>8</v>
      </c>
      <c r="AU161" s="7">
        <f>'Boarding Tallies'!AU154+'Daycare Tallies'!BF146</f>
        <v>81</v>
      </c>
    </row>
    <row r="162" spans="1:47" s="8" customFormat="1" x14ac:dyDescent="0.3">
      <c r="A162" s="5">
        <v>42764</v>
      </c>
      <c r="B162" s="6" t="s">
        <v>9</v>
      </c>
      <c r="C162" s="7">
        <f>'Boarding Tallies'!C155+'Daycare Tallies'!C147</f>
        <v>22</v>
      </c>
      <c r="E162" s="5"/>
      <c r="F162" s="6"/>
      <c r="G162" s="7"/>
      <c r="I162" s="5">
        <v>42823</v>
      </c>
      <c r="J162" s="6" t="s">
        <v>6</v>
      </c>
      <c r="K162" s="7">
        <f>'Boarding Tallies'!K155+'Daycare Tallies'!M147</f>
        <v>67</v>
      </c>
      <c r="M162" s="5">
        <v>42854</v>
      </c>
      <c r="N162" s="6" t="s">
        <v>7</v>
      </c>
      <c r="O162" s="7">
        <f>'Boarding Tallies'!O155+'Daycare Tallies'!R147</f>
        <v>81</v>
      </c>
      <c r="Q162" s="5">
        <v>42884</v>
      </c>
      <c r="R162" s="6" t="s">
        <v>5</v>
      </c>
      <c r="S162" s="7">
        <f>'Boarding Tallies'!S155+'Daycare Tallies'!W147</f>
        <v>21</v>
      </c>
      <c r="U162" s="5">
        <v>42915</v>
      </c>
      <c r="V162" s="6" t="s">
        <v>8</v>
      </c>
      <c r="W162" s="7">
        <f>'Boarding Tallies'!W155+'Daycare Tallies'!AB147</f>
        <v>85</v>
      </c>
      <c r="Y162" s="5">
        <v>42945</v>
      </c>
      <c r="Z162" s="6" t="s">
        <v>7</v>
      </c>
      <c r="AA162" s="7">
        <f>'Boarding Tallies'!AA155+'Daycare Tallies'!AG147</f>
        <v>62</v>
      </c>
      <c r="AC162" s="5">
        <v>42976</v>
      </c>
      <c r="AD162" s="6" t="s">
        <v>3</v>
      </c>
      <c r="AE162" s="7">
        <f>'Boarding Tallies'!AE155+'Daycare Tallies'!AL147</f>
        <v>72</v>
      </c>
      <c r="AG162" s="5">
        <v>43007</v>
      </c>
      <c r="AH162" s="6" t="s">
        <v>4</v>
      </c>
      <c r="AI162" s="7">
        <f>'Boarding Tallies'!AI155+'Daycare Tallies'!AQ147</f>
        <v>72</v>
      </c>
      <c r="AK162" s="5">
        <v>43037</v>
      </c>
      <c r="AL162" s="6" t="s">
        <v>9</v>
      </c>
      <c r="AM162" s="7">
        <f>'Boarding Tallies'!AM155+'Daycare Tallies'!AV147</f>
        <v>26</v>
      </c>
      <c r="AO162" s="5">
        <v>43068</v>
      </c>
      <c r="AP162" s="6" t="s">
        <v>6</v>
      </c>
      <c r="AQ162" s="7">
        <f>'Boarding Tallies'!AQ155+'Daycare Tallies'!BA147</f>
        <v>67</v>
      </c>
      <c r="AS162" s="5">
        <v>43098</v>
      </c>
      <c r="AT162" s="6" t="s">
        <v>4</v>
      </c>
      <c r="AU162" s="7">
        <f>'Boarding Tallies'!AU155+'Daycare Tallies'!BF147</f>
        <v>83</v>
      </c>
    </row>
    <row r="163" spans="1:47" s="8" customFormat="1" x14ac:dyDescent="0.3">
      <c r="A163" s="5">
        <v>42765</v>
      </c>
      <c r="B163" s="6" t="s">
        <v>5</v>
      </c>
      <c r="C163" s="7">
        <f>'Boarding Tallies'!C156+'Daycare Tallies'!C148</f>
        <v>51</v>
      </c>
      <c r="E163" s="5"/>
      <c r="F163" s="6"/>
      <c r="G163" s="7"/>
      <c r="I163" s="5">
        <v>42824</v>
      </c>
      <c r="J163" s="6" t="s">
        <v>8</v>
      </c>
      <c r="K163" s="7">
        <f>'Boarding Tallies'!K156+'Daycare Tallies'!M148</f>
        <v>79</v>
      </c>
      <c r="M163" s="5">
        <v>42855</v>
      </c>
      <c r="N163" s="6" t="s">
        <v>9</v>
      </c>
      <c r="O163" s="7">
        <f>'Boarding Tallies'!O156+'Daycare Tallies'!R148</f>
        <v>44</v>
      </c>
      <c r="Q163" s="5">
        <v>42885</v>
      </c>
      <c r="R163" s="6" t="s">
        <v>3</v>
      </c>
      <c r="S163" s="7">
        <f>'Boarding Tallies'!S156+'Daycare Tallies'!W148</f>
        <v>60</v>
      </c>
      <c r="U163" s="5">
        <v>42916</v>
      </c>
      <c r="V163" s="6" t="s">
        <v>4</v>
      </c>
      <c r="W163" s="7">
        <f>'Boarding Tallies'!W156+'Daycare Tallies'!AB148</f>
        <v>84</v>
      </c>
      <c r="Y163" s="5">
        <v>42946</v>
      </c>
      <c r="Z163" s="6" t="s">
        <v>9</v>
      </c>
      <c r="AA163" s="7">
        <f>'Boarding Tallies'!AA156+'Daycare Tallies'!AG148</f>
        <v>49</v>
      </c>
      <c r="AC163" s="5">
        <v>42977</v>
      </c>
      <c r="AD163" s="6" t="s">
        <v>6</v>
      </c>
      <c r="AE163" s="7">
        <f>'Boarding Tallies'!AE156+'Daycare Tallies'!AL148</f>
        <v>58</v>
      </c>
      <c r="AG163" s="5">
        <v>43008</v>
      </c>
      <c r="AH163" s="6" t="s">
        <v>7</v>
      </c>
      <c r="AI163" s="7">
        <f>'Boarding Tallies'!AI156+'Daycare Tallies'!AQ148</f>
        <v>51</v>
      </c>
      <c r="AK163" s="5">
        <v>43038</v>
      </c>
      <c r="AL163" s="6" t="s">
        <v>5</v>
      </c>
      <c r="AM163" s="7">
        <f>'Boarding Tallies'!AM156+'Daycare Tallies'!AV148</f>
        <v>62</v>
      </c>
      <c r="AO163" s="5">
        <v>43069</v>
      </c>
      <c r="AP163" s="6" t="s">
        <v>8</v>
      </c>
      <c r="AQ163" s="7">
        <f>'Boarding Tallies'!AQ156+'Daycare Tallies'!BA148</f>
        <v>77</v>
      </c>
      <c r="AS163" s="5">
        <v>43099</v>
      </c>
      <c r="AT163" s="6" t="s">
        <v>7</v>
      </c>
      <c r="AU163" s="7">
        <f>'Boarding Tallies'!AU156+'Daycare Tallies'!BF148</f>
        <v>59</v>
      </c>
    </row>
    <row r="164" spans="1:47" s="8" customFormat="1" x14ac:dyDescent="0.3">
      <c r="A164" s="5">
        <v>42766</v>
      </c>
      <c r="B164" s="6" t="s">
        <v>3</v>
      </c>
      <c r="C164" s="7">
        <f>'Boarding Tallies'!C157+'Daycare Tallies'!C149</f>
        <v>68</v>
      </c>
      <c r="E164" s="5"/>
      <c r="F164" s="6"/>
      <c r="G164" s="7"/>
      <c r="I164" s="5">
        <v>42825</v>
      </c>
      <c r="J164" s="6" t="s">
        <v>4</v>
      </c>
      <c r="K164" s="7">
        <f>'Boarding Tallies'!K157+'Daycare Tallies'!M149</f>
        <v>62</v>
      </c>
      <c r="M164" s="5"/>
      <c r="N164" s="6"/>
      <c r="O164" s="7"/>
      <c r="Q164" s="5">
        <v>42886</v>
      </c>
      <c r="R164" s="6" t="s">
        <v>6</v>
      </c>
      <c r="S164" s="7">
        <f>'Boarding Tallies'!S157+'Daycare Tallies'!W149</f>
        <v>59</v>
      </c>
      <c r="U164" s="5"/>
      <c r="V164" s="6"/>
      <c r="W164" s="7"/>
      <c r="Y164" s="5">
        <v>42947</v>
      </c>
      <c r="Z164" s="6" t="s">
        <v>5</v>
      </c>
      <c r="AA164" s="7">
        <f>'Boarding Tallies'!AA157+'Daycare Tallies'!AG149</f>
        <v>60</v>
      </c>
      <c r="AC164" s="5">
        <v>42978</v>
      </c>
      <c r="AD164" s="6" t="s">
        <v>8</v>
      </c>
      <c r="AE164" s="7">
        <f>'Boarding Tallies'!AE157+'Daycare Tallies'!AL149</f>
        <v>81</v>
      </c>
      <c r="AG164" s="5"/>
      <c r="AH164" s="6"/>
      <c r="AI164" s="7"/>
      <c r="AK164" s="5">
        <v>43039</v>
      </c>
      <c r="AL164" s="6" t="s">
        <v>3</v>
      </c>
      <c r="AM164" s="7">
        <f>'Boarding Tallies'!AM157+'Daycare Tallies'!AV149</f>
        <v>72</v>
      </c>
      <c r="AO164" s="5"/>
      <c r="AP164" s="6"/>
      <c r="AQ164" s="7"/>
      <c r="AS164" s="5">
        <v>43100</v>
      </c>
      <c r="AT164" s="6" t="s">
        <v>9</v>
      </c>
      <c r="AU164" s="7">
        <f>'Boarding Tallies'!AU157+'Daycare Tallies'!BF149</f>
        <v>52</v>
      </c>
    </row>
    <row r="165" spans="1:47" ht="3" customHeight="1" x14ac:dyDescent="0.3"/>
    <row r="166" spans="1:47" x14ac:dyDescent="0.3">
      <c r="A166" s="10" t="s">
        <v>10</v>
      </c>
      <c r="B166" s="7">
        <f>SUM(C134:C164)</f>
        <v>1578</v>
      </c>
      <c r="C166" s="45">
        <f>(B166/B209)-1</f>
        <v>0.67338282078472966</v>
      </c>
      <c r="D166" s="10"/>
      <c r="E166" s="10" t="s">
        <v>10</v>
      </c>
      <c r="F166" s="7">
        <f>SUM(G134:G164)</f>
        <v>1574</v>
      </c>
      <c r="G166" s="45">
        <f>(F166/F209)-1</f>
        <v>0.18613413715146954</v>
      </c>
      <c r="H166" s="10"/>
      <c r="I166" s="10" t="s">
        <v>10</v>
      </c>
      <c r="J166" s="12">
        <f>IF(ISBLANK(K164), 0,SUM(K134:K164))</f>
        <v>2044</v>
      </c>
      <c r="K166" s="45">
        <f>(J166/J209)-1</f>
        <v>0.62222222222222223</v>
      </c>
      <c r="M166" s="10" t="s">
        <v>10</v>
      </c>
      <c r="N166" s="12">
        <f>IF(ISBLANK(O163), 0,SUM(O134:O164))</f>
        <v>2013</v>
      </c>
      <c r="O166" s="45">
        <f>(N166/N209)-1</f>
        <v>0.49000740192450043</v>
      </c>
      <c r="Q166" s="10" t="s">
        <v>10</v>
      </c>
      <c r="R166" s="12">
        <f>IF(ISBLANK(S164), 0,SUM(S134:S164))</f>
        <v>1714</v>
      </c>
      <c r="S166" s="45">
        <f>(R166/R209)-1</f>
        <v>0.35387045813586093</v>
      </c>
      <c r="U166" s="10" t="s">
        <v>10</v>
      </c>
      <c r="V166" s="12">
        <f>IF(ISBLANK(W163), 0,SUM(W134:W164))</f>
        <v>1938</v>
      </c>
      <c r="W166" s="45">
        <f>(V166/V209)-1</f>
        <v>0.34958217270194991</v>
      </c>
      <c r="Y166" s="10" t="s">
        <v>10</v>
      </c>
      <c r="Z166" s="12">
        <f>IF(ISBLANK(AA164), 0,SUM(AA134:AA164))</f>
        <v>2136</v>
      </c>
      <c r="AA166" s="45">
        <f>(Z166/Z209)-1</f>
        <v>0.22057142857142864</v>
      </c>
      <c r="AC166" s="10" t="s">
        <v>10</v>
      </c>
      <c r="AD166" s="12">
        <f>IF(ISBLANK(AE164), 0,SUM(AE134:AE164))</f>
        <v>2191</v>
      </c>
      <c r="AE166" s="45">
        <f>(AD166/AD209)-1</f>
        <v>0.22951739618406286</v>
      </c>
      <c r="AG166" s="10" t="s">
        <v>10</v>
      </c>
      <c r="AH166" s="12">
        <f>IF(ISBLANK(AI163), 0,SUM(AI134:AI164))</f>
        <v>1819</v>
      </c>
      <c r="AI166" s="45">
        <f>(AH166/AH209)-1</f>
        <v>0.21185876082611599</v>
      </c>
      <c r="AK166" s="10" t="s">
        <v>10</v>
      </c>
      <c r="AL166" s="12">
        <f>IF(ISBLANK(AM164), 0,SUM(AM134:AM164))</f>
        <v>1884</v>
      </c>
      <c r="AM166" s="45">
        <f>(AL166/AL209)-1</f>
        <v>0.28864569083447322</v>
      </c>
      <c r="AO166" s="10" t="s">
        <v>10</v>
      </c>
      <c r="AP166" s="12">
        <f>IF(ISBLANK(AQ163), 0,SUM(AQ134:AQ164))</f>
        <v>1952</v>
      </c>
      <c r="AQ166" s="45">
        <f>(AP166/AP209)-1</f>
        <v>0.2331017056222362</v>
      </c>
      <c r="AS166" s="10" t="s">
        <v>10</v>
      </c>
      <c r="AT166" s="12">
        <f>IF(ISBLANK(AU164), 0,SUM(AU134:AU164))</f>
        <v>1941</v>
      </c>
      <c r="AU166" s="45">
        <f>(AT166/AT209)-1</f>
        <v>0.13309982486865146</v>
      </c>
    </row>
    <row r="167" spans="1:47" x14ac:dyDescent="0.3">
      <c r="A167" s="10" t="s">
        <v>12</v>
      </c>
      <c r="B167" s="7">
        <v>736</v>
      </c>
      <c r="C167" s="12">
        <v>36190.300000000003</v>
      </c>
      <c r="E167" s="10" t="s">
        <v>12</v>
      </c>
      <c r="F167" s="7">
        <v>532</v>
      </c>
      <c r="G167" s="12">
        <v>26809.3</v>
      </c>
      <c r="I167" s="10" t="s">
        <v>12</v>
      </c>
      <c r="J167" s="7">
        <v>1221</v>
      </c>
      <c r="K167" s="12">
        <v>57875.3</v>
      </c>
      <c r="M167" s="10" t="s">
        <v>12</v>
      </c>
      <c r="N167" s="7">
        <v>1020</v>
      </c>
      <c r="O167" s="12">
        <v>48564.05</v>
      </c>
      <c r="Q167" s="10" t="s">
        <v>12</v>
      </c>
      <c r="R167" s="7">
        <v>793</v>
      </c>
      <c r="S167" s="12">
        <v>39181.649999999994</v>
      </c>
      <c r="U167" s="10" t="s">
        <v>12</v>
      </c>
      <c r="V167" s="7">
        <v>723</v>
      </c>
      <c r="W167" s="12">
        <v>36821.5</v>
      </c>
      <c r="Y167" s="10" t="s">
        <v>12</v>
      </c>
      <c r="Z167" s="7">
        <v>1312</v>
      </c>
      <c r="AA167" s="12">
        <v>66280.850000000006</v>
      </c>
      <c r="AC167" s="10" t="s">
        <v>12</v>
      </c>
      <c r="AD167" s="7">
        <v>1018</v>
      </c>
      <c r="AE167" s="12">
        <v>51745.45</v>
      </c>
      <c r="AG167" s="10" t="s">
        <v>12</v>
      </c>
      <c r="AH167" s="7">
        <v>624</v>
      </c>
      <c r="AI167" s="12">
        <v>33352.550000000003</v>
      </c>
      <c r="AK167" s="10" t="s">
        <v>12</v>
      </c>
      <c r="AL167" s="7">
        <v>731</v>
      </c>
      <c r="AM167" s="12">
        <v>37871.100000000006</v>
      </c>
      <c r="AO167" s="10" t="s">
        <v>12</v>
      </c>
      <c r="AP167" s="7">
        <v>733</v>
      </c>
      <c r="AQ167" s="12">
        <v>38835.599999999999</v>
      </c>
      <c r="AS167" s="10" t="s">
        <v>12</v>
      </c>
      <c r="AT167" s="7">
        <v>685</v>
      </c>
      <c r="AU167" s="12">
        <v>35958.000000000007</v>
      </c>
    </row>
    <row r="168" spans="1:47" x14ac:dyDescent="0.3">
      <c r="A168" s="10" t="s">
        <v>22</v>
      </c>
      <c r="B168" s="7">
        <v>141.12903225806451</v>
      </c>
      <c r="C168" s="15">
        <v>49.17</v>
      </c>
      <c r="E168" s="10" t="s">
        <v>22</v>
      </c>
      <c r="F168" s="7">
        <v>175.75</v>
      </c>
      <c r="G168" s="15">
        <v>50.39</v>
      </c>
      <c r="I168" s="10" t="s">
        <v>22</v>
      </c>
      <c r="J168" s="7">
        <v>249.06451612903226</v>
      </c>
      <c r="K168" s="15">
        <v>47.4</v>
      </c>
      <c r="M168" s="10" t="s">
        <v>22</v>
      </c>
      <c r="N168" s="7">
        <v>250.13333333333335</v>
      </c>
      <c r="O168" s="15">
        <v>47.61</v>
      </c>
      <c r="Q168" s="10" t="s">
        <v>22</v>
      </c>
      <c r="R168" s="7">
        <v>149.70967741935482</v>
      </c>
      <c r="S168" s="15">
        <v>49.41</v>
      </c>
      <c r="U168" s="10" t="s">
        <v>22</v>
      </c>
      <c r="V168" s="7">
        <v>206.26666666666668</v>
      </c>
      <c r="W168" s="15">
        <v>50.93</v>
      </c>
      <c r="Y168" s="10" t="s">
        <v>22</v>
      </c>
      <c r="Z168" s="7">
        <v>270.96774193548384</v>
      </c>
      <c r="AA168" s="15">
        <v>50.52</v>
      </c>
      <c r="AC168" s="10" t="s">
        <v>22</v>
      </c>
      <c r="AD168" s="7">
        <v>228.06451612903226</v>
      </c>
      <c r="AE168" s="15">
        <v>50.83</v>
      </c>
      <c r="AG168" s="10" t="s">
        <v>22</v>
      </c>
      <c r="AH168" s="7">
        <v>161.93333333333334</v>
      </c>
      <c r="AI168" s="15">
        <v>53.449599358974361</v>
      </c>
      <c r="AK168" s="10" t="s">
        <v>22</v>
      </c>
      <c r="AL168" s="7">
        <v>154.90322580645162</v>
      </c>
      <c r="AM168" s="15">
        <v>51.807250341997275</v>
      </c>
      <c r="AO168" s="10" t="s">
        <v>22</v>
      </c>
      <c r="AP168" s="7">
        <v>166.6</v>
      </c>
      <c r="AQ168" s="15">
        <v>52.981718963165072</v>
      </c>
      <c r="AS168" s="10" t="s">
        <v>22</v>
      </c>
      <c r="AT168" s="7">
        <v>189.67741935483869</v>
      </c>
      <c r="AU168" s="15">
        <v>52.49</v>
      </c>
    </row>
    <row r="169" spans="1:47" x14ac:dyDescent="0.3">
      <c r="A169" s="10" t="s">
        <v>10</v>
      </c>
      <c r="B169" s="7">
        <v>587</v>
      </c>
      <c r="C169" s="12">
        <v>587</v>
      </c>
      <c r="D169" s="10"/>
      <c r="E169" s="10" t="s">
        <v>10</v>
      </c>
      <c r="F169" s="7">
        <v>762</v>
      </c>
      <c r="G169" s="12">
        <v>1349</v>
      </c>
      <c r="H169" s="10"/>
      <c r="I169" s="10" t="s">
        <v>10</v>
      </c>
      <c r="J169" s="7">
        <v>1058</v>
      </c>
      <c r="K169" s="12">
        <v>2407</v>
      </c>
      <c r="M169" s="10" t="s">
        <v>10</v>
      </c>
      <c r="N169" s="7">
        <v>1082</v>
      </c>
      <c r="O169" s="12">
        <v>3489</v>
      </c>
      <c r="Q169" s="10" t="s">
        <v>10</v>
      </c>
      <c r="R169" s="7">
        <v>646</v>
      </c>
      <c r="S169" s="12">
        <v>4135</v>
      </c>
      <c r="U169" s="10" t="s">
        <v>10</v>
      </c>
      <c r="V169" s="7">
        <v>918</v>
      </c>
      <c r="W169" s="12">
        <v>5053</v>
      </c>
      <c r="Y169" s="10" t="s">
        <v>10</v>
      </c>
      <c r="Z169" s="7">
        <v>1169</v>
      </c>
      <c r="AA169" s="12">
        <v>6222</v>
      </c>
      <c r="AC169" s="10" t="s">
        <v>10</v>
      </c>
      <c r="AD169" s="7">
        <v>1012</v>
      </c>
      <c r="AE169" s="12">
        <v>7234</v>
      </c>
      <c r="AG169" s="10" t="s">
        <v>10</v>
      </c>
      <c r="AH169" s="7">
        <v>671</v>
      </c>
      <c r="AI169" s="12">
        <v>7905</v>
      </c>
      <c r="AK169" s="10" t="s">
        <v>10</v>
      </c>
      <c r="AL169" s="7">
        <v>669</v>
      </c>
      <c r="AM169" s="12">
        <v>8574</v>
      </c>
      <c r="AO169" s="10" t="s">
        <v>10</v>
      </c>
      <c r="AP169" s="23">
        <v>709</v>
      </c>
      <c r="AQ169" s="12">
        <v>9283</v>
      </c>
      <c r="AS169" s="10" t="s">
        <v>10</v>
      </c>
      <c r="AT169" s="23">
        <v>876</v>
      </c>
      <c r="AU169" s="12">
        <v>10159</v>
      </c>
    </row>
    <row r="170" spans="1:47" x14ac:dyDescent="0.3">
      <c r="B170" s="7">
        <v>625</v>
      </c>
      <c r="C170" s="12">
        <v>36190.300000000003</v>
      </c>
      <c r="F170" s="7">
        <v>1328</v>
      </c>
      <c r="G170" s="12">
        <v>62999.600000000006</v>
      </c>
      <c r="J170" s="7">
        <v>2431</v>
      </c>
      <c r="K170" s="12">
        <v>120874.90000000001</v>
      </c>
      <c r="N170" s="7">
        <v>3503</v>
      </c>
      <c r="O170" s="12">
        <v>169438.95</v>
      </c>
      <c r="R170" s="7">
        <v>4166</v>
      </c>
      <c r="S170" s="12">
        <v>208620.6</v>
      </c>
      <c r="V170" s="7">
        <v>5050</v>
      </c>
      <c r="W170" s="12">
        <v>245442.1</v>
      </c>
      <c r="Z170" s="7">
        <v>6250</v>
      </c>
      <c r="AA170" s="12">
        <v>311722.95</v>
      </c>
      <c r="AD170" s="7">
        <v>7260</v>
      </c>
      <c r="AE170" s="12">
        <v>363468.4</v>
      </c>
      <c r="AH170" s="7">
        <v>7954</v>
      </c>
      <c r="AI170" s="12">
        <v>396820.95</v>
      </c>
      <c r="AL170" s="7">
        <v>8640</v>
      </c>
      <c r="AM170" s="12">
        <v>434692.05000000005</v>
      </c>
      <c r="AP170" s="7">
        <v>9354</v>
      </c>
      <c r="AQ170" s="12">
        <v>473527.65</v>
      </c>
      <c r="AS170" s="12"/>
      <c r="AT170" s="12">
        <v>10194</v>
      </c>
      <c r="AU170" s="12">
        <v>513776.01</v>
      </c>
    </row>
    <row r="171" spans="1:47" x14ac:dyDescent="0.3">
      <c r="B171" s="12">
        <v>736</v>
      </c>
      <c r="C171" s="15">
        <v>49.17</v>
      </c>
      <c r="F171" s="12">
        <v>1268</v>
      </c>
      <c r="G171" s="15">
        <v>49.68</v>
      </c>
      <c r="J171" s="12">
        <v>2489</v>
      </c>
      <c r="K171" s="15">
        <v>48.56</v>
      </c>
      <c r="N171" s="12">
        <v>3509</v>
      </c>
      <c r="O171" s="15">
        <v>48.29</v>
      </c>
      <c r="R171" s="12">
        <v>4302</v>
      </c>
      <c r="S171" s="15">
        <v>48.49</v>
      </c>
      <c r="V171" s="12">
        <v>5025</v>
      </c>
      <c r="W171" s="15">
        <v>48.84</v>
      </c>
      <c r="Z171" s="12">
        <v>6337</v>
      </c>
      <c r="AA171" s="15">
        <v>49.19</v>
      </c>
      <c r="AD171" s="12">
        <v>7355</v>
      </c>
      <c r="AE171" s="15">
        <v>49.42</v>
      </c>
      <c r="AH171" s="12">
        <v>7979</v>
      </c>
      <c r="AI171" s="15">
        <v>49.73</v>
      </c>
      <c r="AL171" s="12">
        <v>8710</v>
      </c>
      <c r="AM171" s="15">
        <v>49.91</v>
      </c>
      <c r="AP171" s="12">
        <v>9443</v>
      </c>
      <c r="AQ171" s="15">
        <v>50.15</v>
      </c>
      <c r="AT171" s="12">
        <v>10128</v>
      </c>
      <c r="AU171" s="12">
        <v>509485.65</v>
      </c>
    </row>
    <row r="172" spans="1:47" x14ac:dyDescent="0.3">
      <c r="B172" s="17">
        <v>0.49744897959183665</v>
      </c>
      <c r="F172" s="17">
        <v>5.8333333333333348E-2</v>
      </c>
      <c r="J172" s="17">
        <v>1.083</v>
      </c>
      <c r="N172" s="17">
        <v>0.73397435897435903</v>
      </c>
      <c r="R172" s="17">
        <v>0.3628691983122363</v>
      </c>
      <c r="V172" s="17">
        <v>0.62477876106194685</v>
      </c>
      <c r="Z172" s="17">
        <v>0.26378378378378375</v>
      </c>
      <c r="AD172" s="17">
        <v>0.153933865450399</v>
      </c>
      <c r="AH172" s="17">
        <v>-3.3141210374639796E-2</v>
      </c>
      <c r="AL172" s="17">
        <v>0.19892473118279574</v>
      </c>
      <c r="AP172" s="17">
        <v>-5.4666666666666641E-2</v>
      </c>
      <c r="AT172" s="17">
        <v>-1.1402508551880963E-3</v>
      </c>
      <c r="AU172" s="15"/>
    </row>
    <row r="173" spans="1:47" x14ac:dyDescent="0.3">
      <c r="AS173" s="24" t="s">
        <v>36</v>
      </c>
    </row>
    <row r="177" spans="1:47" x14ac:dyDescent="0.3">
      <c r="A177" s="10">
        <v>42370</v>
      </c>
      <c r="B177" s="11" t="s">
        <v>4</v>
      </c>
      <c r="C177" s="7">
        <f>'Boarding Tallies'!C170+'Daycare Tallies'!C158</f>
        <v>34</v>
      </c>
      <c r="E177" s="10">
        <v>42401</v>
      </c>
      <c r="F177" s="11" t="s">
        <v>5</v>
      </c>
      <c r="G177" s="7">
        <f>'Boarding Tallies'!G170+'Daycare Tallies'!H158</f>
        <v>31</v>
      </c>
      <c r="I177" s="10">
        <v>42430</v>
      </c>
      <c r="J177" s="11" t="s">
        <v>3</v>
      </c>
      <c r="K177" s="7">
        <f>'Boarding Tallies'!K170+'Daycare Tallies'!M158</f>
        <v>42</v>
      </c>
      <c r="M177" s="10">
        <v>42461</v>
      </c>
      <c r="N177" s="11" t="s">
        <v>4</v>
      </c>
      <c r="O177" s="7">
        <f>'Boarding Tallies'!O170+'Daycare Tallies'!R158</f>
        <v>45</v>
      </c>
      <c r="Q177" s="10">
        <v>42491</v>
      </c>
      <c r="R177" s="11" t="s">
        <v>9</v>
      </c>
      <c r="S177" s="7">
        <f>'Boarding Tallies'!S170+'Daycare Tallies'!W158</f>
        <v>15</v>
      </c>
      <c r="U177" s="10">
        <v>42522</v>
      </c>
      <c r="V177" s="11" t="s">
        <v>6</v>
      </c>
      <c r="W177" s="7">
        <f>'Boarding Tallies'!W170+'Daycare Tallies'!AB158</f>
        <v>41</v>
      </c>
      <c r="Y177" s="10">
        <v>42552</v>
      </c>
      <c r="Z177" s="11" t="s">
        <v>4</v>
      </c>
      <c r="AA177" s="7">
        <f>'Boarding Tallies'!AA170+'Daycare Tallies'!AG158</f>
        <v>76</v>
      </c>
      <c r="AC177" s="10">
        <v>42583</v>
      </c>
      <c r="AD177" s="11" t="s">
        <v>5</v>
      </c>
      <c r="AE177" s="7">
        <f>'Boarding Tallies'!AE170+'Daycare Tallies'!AL158</f>
        <v>55</v>
      </c>
      <c r="AG177" s="10">
        <v>42614</v>
      </c>
      <c r="AH177" s="11" t="s">
        <v>8</v>
      </c>
      <c r="AI177" s="7">
        <f>'Boarding Tallies'!AI170+'Daycare Tallies'!AQ158</f>
        <v>54</v>
      </c>
      <c r="AK177" s="10">
        <v>42644</v>
      </c>
      <c r="AL177" s="11" t="s">
        <v>7</v>
      </c>
      <c r="AM177" s="7">
        <f>'Boarding Tallies'!AM170+'Daycare Tallies'!AV158</f>
        <v>38</v>
      </c>
      <c r="AO177" s="10">
        <v>42675</v>
      </c>
      <c r="AP177" s="11" t="s">
        <v>3</v>
      </c>
      <c r="AQ177" s="7">
        <f>'Boarding Tallies'!AQ170+'Daycare Tallies'!BA158</f>
        <v>60</v>
      </c>
      <c r="AS177" s="10">
        <v>42705</v>
      </c>
      <c r="AT177" s="11" t="s">
        <v>8</v>
      </c>
      <c r="AU177" s="7">
        <f>'Boarding Tallies'!AU170+'Daycare Tallies'!BF158</f>
        <v>58</v>
      </c>
    </row>
    <row r="178" spans="1:47" x14ac:dyDescent="0.3">
      <c r="A178" s="10">
        <v>42371</v>
      </c>
      <c r="B178" s="11" t="s">
        <v>7</v>
      </c>
      <c r="C178" s="7">
        <f>'Boarding Tallies'!C171+'Daycare Tallies'!C159</f>
        <v>23</v>
      </c>
      <c r="E178" s="10">
        <v>42402</v>
      </c>
      <c r="F178" s="11" t="s">
        <v>3</v>
      </c>
      <c r="G178" s="7">
        <f>'Boarding Tallies'!G171+'Daycare Tallies'!H159</f>
        <v>31</v>
      </c>
      <c r="I178" s="10">
        <v>42431</v>
      </c>
      <c r="J178" s="11" t="s">
        <v>6</v>
      </c>
      <c r="K178" s="7">
        <f>'Boarding Tallies'!K171+'Daycare Tallies'!M159</f>
        <v>44</v>
      </c>
      <c r="M178" s="10">
        <v>42462</v>
      </c>
      <c r="N178" s="11" t="s">
        <v>7</v>
      </c>
      <c r="O178" s="7">
        <f>'Boarding Tallies'!O171+'Daycare Tallies'!R159</f>
        <v>32</v>
      </c>
      <c r="Q178" s="10">
        <v>42492</v>
      </c>
      <c r="R178" s="11" t="s">
        <v>5</v>
      </c>
      <c r="S178" s="7">
        <f>'Boarding Tallies'!S171+'Daycare Tallies'!W159</f>
        <v>49</v>
      </c>
      <c r="U178" s="10">
        <v>42523</v>
      </c>
      <c r="V178" s="11" t="s">
        <v>8</v>
      </c>
      <c r="W178" s="7">
        <f>'Boarding Tallies'!W171+'Daycare Tallies'!AB159</f>
        <v>62</v>
      </c>
      <c r="Y178" s="10">
        <v>42553</v>
      </c>
      <c r="Z178" s="11" t="s">
        <v>7</v>
      </c>
      <c r="AA178" s="7">
        <f>'Boarding Tallies'!AA171+'Daycare Tallies'!AG159</f>
        <v>66</v>
      </c>
      <c r="AC178" s="10">
        <v>42584</v>
      </c>
      <c r="AD178" s="11" t="s">
        <v>3</v>
      </c>
      <c r="AE178" s="7">
        <f>'Boarding Tallies'!AE171+'Daycare Tallies'!AL159</f>
        <v>76</v>
      </c>
      <c r="AG178" s="10">
        <v>42615</v>
      </c>
      <c r="AH178" s="11" t="s">
        <v>4</v>
      </c>
      <c r="AI178" s="7">
        <f>'Boarding Tallies'!AI171+'Daycare Tallies'!AQ159</f>
        <v>64</v>
      </c>
      <c r="AK178" s="10">
        <v>42645</v>
      </c>
      <c r="AL178" s="11" t="s">
        <v>9</v>
      </c>
      <c r="AM178" s="7">
        <f>'Boarding Tallies'!AM171+'Daycare Tallies'!AV159</f>
        <v>21</v>
      </c>
      <c r="AO178" s="10">
        <v>42676</v>
      </c>
      <c r="AP178" s="11" t="s">
        <v>6</v>
      </c>
      <c r="AQ178" s="7">
        <f>'Boarding Tallies'!AQ171+'Daycare Tallies'!BA159</f>
        <v>58</v>
      </c>
      <c r="AS178" s="10">
        <v>42706</v>
      </c>
      <c r="AT178" s="11" t="s">
        <v>4</v>
      </c>
      <c r="AU178" s="7">
        <f>'Boarding Tallies'!AU171+'Daycare Tallies'!BF159</f>
        <v>54</v>
      </c>
    </row>
    <row r="179" spans="1:47" x14ac:dyDescent="0.3">
      <c r="A179" s="10">
        <v>42372</v>
      </c>
      <c r="B179" s="11" t="s">
        <v>9</v>
      </c>
      <c r="C179" s="7">
        <f>'Boarding Tallies'!C172+'Daycare Tallies'!C160</f>
        <v>9</v>
      </c>
      <c r="E179" s="10">
        <v>42403</v>
      </c>
      <c r="F179" s="11" t="s">
        <v>6</v>
      </c>
      <c r="G179" s="7">
        <f>'Boarding Tallies'!G172+'Daycare Tallies'!H160</f>
        <v>38</v>
      </c>
      <c r="I179" s="10">
        <v>42432</v>
      </c>
      <c r="J179" s="11" t="s">
        <v>8</v>
      </c>
      <c r="K179" s="7">
        <f>'Boarding Tallies'!K172+'Daycare Tallies'!M160</f>
        <v>60</v>
      </c>
      <c r="M179" s="10">
        <v>42463</v>
      </c>
      <c r="N179" s="11" t="s">
        <v>9</v>
      </c>
      <c r="O179" s="7">
        <f>'Boarding Tallies'!O172+'Daycare Tallies'!R160</f>
        <v>17</v>
      </c>
      <c r="Q179" s="10">
        <v>42493</v>
      </c>
      <c r="R179" s="11" t="s">
        <v>3</v>
      </c>
      <c r="S179" s="7">
        <f>'Boarding Tallies'!S172+'Daycare Tallies'!W160</f>
        <v>51</v>
      </c>
      <c r="U179" s="10">
        <v>42524</v>
      </c>
      <c r="V179" s="11" t="s">
        <v>4</v>
      </c>
      <c r="W179" s="7">
        <f>'Boarding Tallies'!W172+'Daycare Tallies'!AB160</f>
        <v>53</v>
      </c>
      <c r="Y179" s="10">
        <v>42554</v>
      </c>
      <c r="Z179" s="11" t="s">
        <v>9</v>
      </c>
      <c r="AA179" s="7">
        <f>'Boarding Tallies'!AA172+'Daycare Tallies'!AG160</f>
        <v>49</v>
      </c>
      <c r="AC179" s="10">
        <v>42585</v>
      </c>
      <c r="AD179" s="11" t="s">
        <v>6</v>
      </c>
      <c r="AE179" s="7">
        <f>'Boarding Tallies'!AE172+'Daycare Tallies'!AL160</f>
        <v>60</v>
      </c>
      <c r="AG179" s="10">
        <v>42616</v>
      </c>
      <c r="AH179" s="11" t="s">
        <v>7</v>
      </c>
      <c r="AI179" s="7">
        <f>'Boarding Tallies'!AI172+'Daycare Tallies'!AQ160</f>
        <v>63</v>
      </c>
      <c r="AK179" s="10">
        <v>42646</v>
      </c>
      <c r="AL179" s="11" t="s">
        <v>5</v>
      </c>
      <c r="AM179" s="7">
        <f>'Boarding Tallies'!AM172+'Daycare Tallies'!AV160</f>
        <v>40</v>
      </c>
      <c r="AO179" s="10">
        <v>42677</v>
      </c>
      <c r="AP179" s="11" t="s">
        <v>8</v>
      </c>
      <c r="AQ179" s="7">
        <f>'Boarding Tallies'!AQ172+'Daycare Tallies'!BA160</f>
        <v>46</v>
      </c>
      <c r="AS179" s="10">
        <v>42707</v>
      </c>
      <c r="AT179" s="11" t="s">
        <v>7</v>
      </c>
      <c r="AU179" s="7">
        <f>'Boarding Tallies'!AU172+'Daycare Tallies'!BF160</f>
        <v>32</v>
      </c>
    </row>
    <row r="180" spans="1:47" x14ac:dyDescent="0.3">
      <c r="A180" s="10">
        <v>42373</v>
      </c>
      <c r="B180" s="11" t="s">
        <v>5</v>
      </c>
      <c r="C180" s="7">
        <f>'Boarding Tallies'!C173+'Daycare Tallies'!C161</f>
        <v>31</v>
      </c>
      <c r="E180" s="10">
        <v>42404</v>
      </c>
      <c r="F180" s="11" t="s">
        <v>8</v>
      </c>
      <c r="G180" s="7">
        <f>'Boarding Tallies'!G173+'Daycare Tallies'!H161</f>
        <v>47</v>
      </c>
      <c r="I180" s="10">
        <v>42433</v>
      </c>
      <c r="J180" s="11" t="s">
        <v>4</v>
      </c>
      <c r="K180" s="7">
        <f>'Boarding Tallies'!K173+'Daycare Tallies'!M161</f>
        <v>45</v>
      </c>
      <c r="M180" s="10">
        <v>42464</v>
      </c>
      <c r="N180" s="11" t="s">
        <v>5</v>
      </c>
      <c r="O180" s="7">
        <f>'Boarding Tallies'!O173+'Daycare Tallies'!R161</f>
        <v>38</v>
      </c>
      <c r="Q180" s="10">
        <v>42494</v>
      </c>
      <c r="R180" s="11" t="s">
        <v>6</v>
      </c>
      <c r="S180" s="7">
        <f>'Boarding Tallies'!S173+'Daycare Tallies'!W161</f>
        <v>47</v>
      </c>
      <c r="U180" s="10">
        <v>42525</v>
      </c>
      <c r="V180" s="11" t="s">
        <v>7</v>
      </c>
      <c r="W180" s="7">
        <f>'Boarding Tallies'!W173+'Daycare Tallies'!AB161</f>
        <v>33</v>
      </c>
      <c r="Y180" s="10">
        <v>42555</v>
      </c>
      <c r="Z180" s="11" t="s">
        <v>5</v>
      </c>
      <c r="AA180" s="7">
        <f>'Boarding Tallies'!AA173+'Daycare Tallies'!AG161</f>
        <v>37</v>
      </c>
      <c r="AC180" s="10">
        <v>42586</v>
      </c>
      <c r="AD180" s="11" t="s">
        <v>8</v>
      </c>
      <c r="AE180" s="7">
        <f>'Boarding Tallies'!AE173+'Daycare Tallies'!AL161</f>
        <v>68</v>
      </c>
      <c r="AG180" s="10">
        <v>42617</v>
      </c>
      <c r="AH180" s="11" t="s">
        <v>9</v>
      </c>
      <c r="AI180" s="7">
        <f>'Boarding Tallies'!AI173+'Daycare Tallies'!AQ161</f>
        <v>51</v>
      </c>
      <c r="AK180" s="10">
        <v>42647</v>
      </c>
      <c r="AL180" s="11" t="s">
        <v>3</v>
      </c>
      <c r="AM180" s="7">
        <f>'Boarding Tallies'!AM173+'Daycare Tallies'!AV161</f>
        <v>53</v>
      </c>
      <c r="AO180" s="10">
        <v>42678</v>
      </c>
      <c r="AP180" s="11" t="s">
        <v>4</v>
      </c>
      <c r="AQ180" s="7">
        <f>'Boarding Tallies'!AQ173+'Daycare Tallies'!BA161</f>
        <v>57</v>
      </c>
      <c r="AS180" s="10">
        <v>42708</v>
      </c>
      <c r="AT180" s="11" t="s">
        <v>9</v>
      </c>
      <c r="AU180" s="7">
        <f>'Boarding Tallies'!AU173+'Daycare Tallies'!BF161</f>
        <v>18</v>
      </c>
    </row>
    <row r="181" spans="1:47" x14ac:dyDescent="0.3">
      <c r="A181" s="10">
        <v>42374</v>
      </c>
      <c r="B181" s="11" t="s">
        <v>3</v>
      </c>
      <c r="C181" s="7">
        <f>'Boarding Tallies'!C174+'Daycare Tallies'!C162</f>
        <v>29</v>
      </c>
      <c r="E181" s="10">
        <v>42405</v>
      </c>
      <c r="F181" s="11" t="s">
        <v>4</v>
      </c>
      <c r="G181" s="7">
        <f>'Boarding Tallies'!G174+'Daycare Tallies'!H162</f>
        <v>29</v>
      </c>
      <c r="I181" s="10">
        <v>42434</v>
      </c>
      <c r="J181" s="11" t="s">
        <v>7</v>
      </c>
      <c r="K181" s="7">
        <f>'Boarding Tallies'!K174+'Daycare Tallies'!M162</f>
        <v>32</v>
      </c>
      <c r="M181" s="10">
        <v>42465</v>
      </c>
      <c r="N181" s="11" t="s">
        <v>3</v>
      </c>
      <c r="O181" s="7">
        <f>'Boarding Tallies'!O174+'Daycare Tallies'!R162</f>
        <v>40</v>
      </c>
      <c r="Q181" s="10">
        <v>42495</v>
      </c>
      <c r="R181" s="11" t="s">
        <v>8</v>
      </c>
      <c r="S181" s="7">
        <f>'Boarding Tallies'!S174+'Daycare Tallies'!W162</f>
        <v>49</v>
      </c>
      <c r="U181" s="10">
        <v>42526</v>
      </c>
      <c r="V181" s="11" t="s">
        <v>9</v>
      </c>
      <c r="W181" s="7">
        <f>'Boarding Tallies'!W174+'Daycare Tallies'!AB162</f>
        <v>18</v>
      </c>
      <c r="Y181" s="10">
        <v>42556</v>
      </c>
      <c r="Z181" s="11" t="s">
        <v>3</v>
      </c>
      <c r="AA181" s="7">
        <f>'Boarding Tallies'!AA174+'Daycare Tallies'!AG162</f>
        <v>52</v>
      </c>
      <c r="AC181" s="10">
        <v>42587</v>
      </c>
      <c r="AD181" s="11" t="s">
        <v>4</v>
      </c>
      <c r="AE181" s="7">
        <f>'Boarding Tallies'!AE174+'Daycare Tallies'!AL162</f>
        <v>81</v>
      </c>
      <c r="AG181" s="10">
        <v>42618</v>
      </c>
      <c r="AH181" s="11" t="s">
        <v>5</v>
      </c>
      <c r="AI181" s="7">
        <f>'Boarding Tallies'!AI174+'Daycare Tallies'!AQ162</f>
        <v>19</v>
      </c>
      <c r="AK181" s="10">
        <v>42648</v>
      </c>
      <c r="AL181" s="11" t="s">
        <v>6</v>
      </c>
      <c r="AM181" s="7">
        <f>'Boarding Tallies'!AM174+'Daycare Tallies'!AV162</f>
        <v>48</v>
      </c>
      <c r="AO181" s="10">
        <v>42679</v>
      </c>
      <c r="AP181" s="11" t="s">
        <v>7</v>
      </c>
      <c r="AQ181" s="7">
        <f>'Boarding Tallies'!AQ174+'Daycare Tallies'!BA162</f>
        <v>36</v>
      </c>
      <c r="AS181" s="10">
        <v>42709</v>
      </c>
      <c r="AT181" s="11" t="s">
        <v>5</v>
      </c>
      <c r="AU181" s="7">
        <f>'Boarding Tallies'!AU174+'Daycare Tallies'!BF162</f>
        <v>47</v>
      </c>
    </row>
    <row r="182" spans="1:47" x14ac:dyDescent="0.3">
      <c r="A182" s="10">
        <v>42375</v>
      </c>
      <c r="B182" s="11" t="s">
        <v>6</v>
      </c>
      <c r="C182" s="7">
        <f>'Boarding Tallies'!C175+'Daycare Tallies'!C163</f>
        <v>41</v>
      </c>
      <c r="E182" s="10">
        <v>42406</v>
      </c>
      <c r="F182" s="11" t="s">
        <v>7</v>
      </c>
      <c r="G182" s="7">
        <f>'Boarding Tallies'!G175+'Daycare Tallies'!H163</f>
        <v>25</v>
      </c>
      <c r="I182" s="10">
        <v>42435</v>
      </c>
      <c r="J182" s="11" t="s">
        <v>9</v>
      </c>
      <c r="K182" s="7">
        <f>'Boarding Tallies'!K175+'Daycare Tallies'!M163</f>
        <v>26</v>
      </c>
      <c r="M182" s="10">
        <v>42466</v>
      </c>
      <c r="N182" s="11" t="s">
        <v>6</v>
      </c>
      <c r="O182" s="7">
        <f>'Boarding Tallies'!O175+'Daycare Tallies'!R163</f>
        <v>41</v>
      </c>
      <c r="Q182" s="10">
        <v>42496</v>
      </c>
      <c r="R182" s="11" t="s">
        <v>4</v>
      </c>
      <c r="S182" s="7">
        <f>'Boarding Tallies'!S175+'Daycare Tallies'!W163</f>
        <v>49</v>
      </c>
      <c r="U182" s="10">
        <v>42527</v>
      </c>
      <c r="V182" s="11" t="s">
        <v>5</v>
      </c>
      <c r="W182" s="7">
        <f>'Boarding Tallies'!W175+'Daycare Tallies'!AB163</f>
        <v>49</v>
      </c>
      <c r="Y182" s="10">
        <v>42557</v>
      </c>
      <c r="Z182" s="11" t="s">
        <v>6</v>
      </c>
      <c r="AA182" s="7">
        <f>'Boarding Tallies'!AA175+'Daycare Tallies'!AG163</f>
        <v>53</v>
      </c>
      <c r="AC182" s="10">
        <v>42588</v>
      </c>
      <c r="AD182" s="11" t="s">
        <v>7</v>
      </c>
      <c r="AE182" s="7">
        <f>'Boarding Tallies'!AE175+'Daycare Tallies'!AL163</f>
        <v>59</v>
      </c>
      <c r="AG182" s="10">
        <v>42619</v>
      </c>
      <c r="AH182" s="11" t="s">
        <v>3</v>
      </c>
      <c r="AI182" s="7">
        <f>'Boarding Tallies'!AI175+'Daycare Tallies'!AQ163</f>
        <v>44</v>
      </c>
      <c r="AK182" s="10">
        <v>42649</v>
      </c>
      <c r="AL182" s="11" t="s">
        <v>8</v>
      </c>
      <c r="AM182" s="7">
        <f>'Boarding Tallies'!AM175+'Daycare Tallies'!AV163</f>
        <v>54</v>
      </c>
      <c r="AO182" s="10">
        <v>42680</v>
      </c>
      <c r="AP182" s="11" t="s">
        <v>9</v>
      </c>
      <c r="AQ182" s="7">
        <f>'Boarding Tallies'!AQ175+'Daycare Tallies'!BA163</f>
        <v>23</v>
      </c>
      <c r="AS182" s="10">
        <v>42710</v>
      </c>
      <c r="AT182" s="11" t="s">
        <v>3</v>
      </c>
      <c r="AU182" s="7">
        <f>'Boarding Tallies'!AU175+'Daycare Tallies'!BF163</f>
        <v>57</v>
      </c>
    </row>
    <row r="183" spans="1:47" x14ac:dyDescent="0.3">
      <c r="A183" s="10">
        <v>42376</v>
      </c>
      <c r="B183" s="11" t="s">
        <v>8</v>
      </c>
      <c r="C183" s="7">
        <f>'Boarding Tallies'!C176+'Daycare Tallies'!C164</f>
        <v>42</v>
      </c>
      <c r="E183" s="10">
        <v>42407</v>
      </c>
      <c r="F183" s="11" t="s">
        <v>9</v>
      </c>
      <c r="G183" s="7">
        <f>'Boarding Tallies'!G176+'Daycare Tallies'!H164</f>
        <v>18</v>
      </c>
      <c r="I183" s="10">
        <v>42436</v>
      </c>
      <c r="J183" s="11" t="s">
        <v>5</v>
      </c>
      <c r="K183" s="7">
        <f>'Boarding Tallies'!K176+'Daycare Tallies'!M164</f>
        <v>54</v>
      </c>
      <c r="M183" s="10">
        <v>42467</v>
      </c>
      <c r="N183" s="11" t="s">
        <v>8</v>
      </c>
      <c r="O183" s="7">
        <f>'Boarding Tallies'!O176+'Daycare Tallies'!R164</f>
        <v>45</v>
      </c>
      <c r="Q183" s="10">
        <v>42497</v>
      </c>
      <c r="R183" s="11" t="s">
        <v>7</v>
      </c>
      <c r="S183" s="7">
        <f>'Boarding Tallies'!S176+'Daycare Tallies'!W164</f>
        <v>30</v>
      </c>
      <c r="U183" s="10">
        <v>42528</v>
      </c>
      <c r="V183" s="11" t="s">
        <v>3</v>
      </c>
      <c r="W183" s="7">
        <f>'Boarding Tallies'!W176+'Daycare Tallies'!AB164</f>
        <v>52</v>
      </c>
      <c r="Y183" s="10">
        <v>42558</v>
      </c>
      <c r="Z183" s="11" t="s">
        <v>8</v>
      </c>
      <c r="AA183" s="7">
        <f>'Boarding Tallies'!AA176+'Daycare Tallies'!AG164</f>
        <v>62</v>
      </c>
      <c r="AC183" s="10">
        <v>42589</v>
      </c>
      <c r="AD183" s="11" t="s">
        <v>9</v>
      </c>
      <c r="AE183" s="7">
        <f>'Boarding Tallies'!AE176+'Daycare Tallies'!AL164</f>
        <v>49</v>
      </c>
      <c r="AG183" s="10">
        <v>42620</v>
      </c>
      <c r="AH183" s="11" t="s">
        <v>6</v>
      </c>
      <c r="AI183" s="7">
        <f>'Boarding Tallies'!AI176+'Daycare Tallies'!AQ164</f>
        <v>48</v>
      </c>
      <c r="AK183" s="10">
        <v>42650</v>
      </c>
      <c r="AL183" s="11" t="s">
        <v>4</v>
      </c>
      <c r="AM183" s="7">
        <f>'Boarding Tallies'!AM176+'Daycare Tallies'!AV164</f>
        <v>66</v>
      </c>
      <c r="AO183" s="10">
        <v>42681</v>
      </c>
      <c r="AP183" s="11" t="s">
        <v>5</v>
      </c>
      <c r="AQ183" s="7">
        <f>'Boarding Tallies'!AQ176+'Daycare Tallies'!BA164</f>
        <v>44</v>
      </c>
      <c r="AS183" s="10">
        <v>42711</v>
      </c>
      <c r="AT183" s="11" t="s">
        <v>6</v>
      </c>
      <c r="AU183" s="7">
        <f>'Boarding Tallies'!AU176+'Daycare Tallies'!BF164</f>
        <v>49</v>
      </c>
    </row>
    <row r="184" spans="1:47" x14ac:dyDescent="0.3">
      <c r="A184" s="10">
        <v>42377</v>
      </c>
      <c r="B184" s="11" t="s">
        <v>4</v>
      </c>
      <c r="C184" s="7">
        <f>'Boarding Tallies'!C177+'Daycare Tallies'!C165</f>
        <v>28</v>
      </c>
      <c r="E184" s="10">
        <v>42408</v>
      </c>
      <c r="F184" s="11" t="s">
        <v>5</v>
      </c>
      <c r="G184" s="7">
        <f>'Boarding Tallies'!G177+'Daycare Tallies'!H165</f>
        <v>26</v>
      </c>
      <c r="I184" s="10">
        <v>42437</v>
      </c>
      <c r="J184" s="11" t="s">
        <v>3</v>
      </c>
      <c r="K184" s="7">
        <f>'Boarding Tallies'!K177+'Daycare Tallies'!M165</f>
        <v>49</v>
      </c>
      <c r="M184" s="10">
        <v>42468</v>
      </c>
      <c r="N184" s="11" t="s">
        <v>4</v>
      </c>
      <c r="O184" s="7">
        <f>'Boarding Tallies'!O177+'Daycare Tallies'!R165</f>
        <v>47</v>
      </c>
      <c r="Q184" s="10">
        <v>42498</v>
      </c>
      <c r="R184" s="11" t="s">
        <v>9</v>
      </c>
      <c r="S184" s="7">
        <f>'Boarding Tallies'!S177+'Daycare Tallies'!W165</f>
        <v>17</v>
      </c>
      <c r="U184" s="10">
        <v>42529</v>
      </c>
      <c r="V184" s="11" t="s">
        <v>6</v>
      </c>
      <c r="W184" s="7">
        <f>'Boarding Tallies'!W177+'Daycare Tallies'!AB165</f>
        <v>62</v>
      </c>
      <c r="Y184" s="10">
        <v>42559</v>
      </c>
      <c r="Z184" s="11" t="s">
        <v>4</v>
      </c>
      <c r="AA184" s="7">
        <f>'Boarding Tallies'!AA177+'Daycare Tallies'!AG165</f>
        <v>78</v>
      </c>
      <c r="AC184" s="10">
        <v>42590</v>
      </c>
      <c r="AD184" s="11" t="s">
        <v>5</v>
      </c>
      <c r="AE184" s="7">
        <f>'Boarding Tallies'!AE177+'Daycare Tallies'!AL165</f>
        <v>63</v>
      </c>
      <c r="AG184" s="10">
        <v>42621</v>
      </c>
      <c r="AH184" s="11" t="s">
        <v>8</v>
      </c>
      <c r="AI184" s="7">
        <f>'Boarding Tallies'!AI177+'Daycare Tallies'!AQ165</f>
        <v>54</v>
      </c>
      <c r="AK184" s="10">
        <v>42651</v>
      </c>
      <c r="AL184" s="11" t="s">
        <v>7</v>
      </c>
      <c r="AM184" s="7">
        <f>'Boarding Tallies'!AM177+'Daycare Tallies'!AV165</f>
        <v>55</v>
      </c>
      <c r="AO184" s="10">
        <v>42682</v>
      </c>
      <c r="AP184" s="11" t="s">
        <v>3</v>
      </c>
      <c r="AQ184" s="7">
        <f>'Boarding Tallies'!AQ177+'Daycare Tallies'!BA165</f>
        <v>45</v>
      </c>
      <c r="AS184" s="10">
        <v>42712</v>
      </c>
      <c r="AT184" s="11" t="s">
        <v>8</v>
      </c>
      <c r="AU184" s="7">
        <f>'Boarding Tallies'!AU177+'Daycare Tallies'!BF165</f>
        <v>61</v>
      </c>
    </row>
    <row r="185" spans="1:47" x14ac:dyDescent="0.3">
      <c r="A185" s="10">
        <v>42378</v>
      </c>
      <c r="B185" s="11" t="s">
        <v>7</v>
      </c>
      <c r="C185" s="7">
        <f>'Boarding Tallies'!C178+'Daycare Tallies'!C166</f>
        <v>22</v>
      </c>
      <c r="E185" s="10">
        <v>42409</v>
      </c>
      <c r="F185" s="11" t="s">
        <v>3</v>
      </c>
      <c r="G185" s="7">
        <f>'Boarding Tallies'!G178+'Daycare Tallies'!H166</f>
        <v>41</v>
      </c>
      <c r="I185" s="10">
        <v>42438</v>
      </c>
      <c r="J185" s="11" t="s">
        <v>6</v>
      </c>
      <c r="K185" s="7">
        <f>'Boarding Tallies'!K178+'Daycare Tallies'!M166</f>
        <v>55</v>
      </c>
      <c r="M185" s="10">
        <v>42469</v>
      </c>
      <c r="N185" s="11" t="s">
        <v>7</v>
      </c>
      <c r="O185" s="7">
        <f>'Boarding Tallies'!O178+'Daycare Tallies'!R166</f>
        <v>19</v>
      </c>
      <c r="Q185" s="10">
        <v>42499</v>
      </c>
      <c r="R185" s="11" t="s">
        <v>5</v>
      </c>
      <c r="S185" s="7">
        <f>'Boarding Tallies'!S178+'Daycare Tallies'!W166</f>
        <v>47</v>
      </c>
      <c r="U185" s="10">
        <v>42530</v>
      </c>
      <c r="V185" s="11" t="s">
        <v>8</v>
      </c>
      <c r="W185" s="7">
        <f>'Boarding Tallies'!W178+'Daycare Tallies'!AB166</f>
        <v>65</v>
      </c>
      <c r="Y185" s="10">
        <v>42560</v>
      </c>
      <c r="Z185" s="11" t="s">
        <v>7</v>
      </c>
      <c r="AA185" s="7">
        <f>'Boarding Tallies'!AA178+'Daycare Tallies'!AG166</f>
        <v>46</v>
      </c>
      <c r="AC185" s="10">
        <v>42591</v>
      </c>
      <c r="AD185" s="11" t="s">
        <v>3</v>
      </c>
      <c r="AE185" s="7">
        <f>'Boarding Tallies'!AE178+'Daycare Tallies'!AL166</f>
        <v>68</v>
      </c>
      <c r="AG185" s="10">
        <v>42622</v>
      </c>
      <c r="AH185" s="11" t="s">
        <v>4</v>
      </c>
      <c r="AI185" s="7">
        <f>'Boarding Tallies'!AI178+'Daycare Tallies'!AQ166</f>
        <v>65</v>
      </c>
      <c r="AK185" s="10">
        <v>42652</v>
      </c>
      <c r="AL185" s="11" t="s">
        <v>9</v>
      </c>
      <c r="AM185" s="7">
        <f>'Boarding Tallies'!AM178+'Daycare Tallies'!AV166</f>
        <v>33</v>
      </c>
      <c r="AO185" s="10">
        <v>42683</v>
      </c>
      <c r="AP185" s="11" t="s">
        <v>6</v>
      </c>
      <c r="AQ185" s="7">
        <f>'Boarding Tallies'!AQ178+'Daycare Tallies'!BA166</f>
        <v>56</v>
      </c>
      <c r="AS185" s="10">
        <v>42713</v>
      </c>
      <c r="AT185" s="11" t="s">
        <v>4</v>
      </c>
      <c r="AU185" s="7">
        <f>'Boarding Tallies'!AU178+'Daycare Tallies'!BF166</f>
        <v>53</v>
      </c>
    </row>
    <row r="186" spans="1:47" x14ac:dyDescent="0.3">
      <c r="A186" s="10">
        <v>42379</v>
      </c>
      <c r="B186" s="11" t="s">
        <v>9</v>
      </c>
      <c r="C186" s="7">
        <f>'Boarding Tallies'!C179+'Daycare Tallies'!C167</f>
        <v>10</v>
      </c>
      <c r="E186" s="10">
        <v>42410</v>
      </c>
      <c r="F186" s="11" t="s">
        <v>6</v>
      </c>
      <c r="G186" s="7">
        <f>'Boarding Tallies'!G179+'Daycare Tallies'!H167</f>
        <v>48</v>
      </c>
      <c r="I186" s="10">
        <v>42439</v>
      </c>
      <c r="J186" s="11" t="s">
        <v>8</v>
      </c>
      <c r="K186" s="7">
        <f>'Boarding Tallies'!K179+'Daycare Tallies'!M167</f>
        <v>61</v>
      </c>
      <c r="M186" s="10">
        <v>42470</v>
      </c>
      <c r="N186" s="11" t="s">
        <v>9</v>
      </c>
      <c r="O186" s="7">
        <f>'Boarding Tallies'!O179+'Daycare Tallies'!R167</f>
        <v>13</v>
      </c>
      <c r="Q186" s="10">
        <v>42500</v>
      </c>
      <c r="R186" s="11" t="s">
        <v>3</v>
      </c>
      <c r="S186" s="7">
        <f>'Boarding Tallies'!S179+'Daycare Tallies'!W167</f>
        <v>49</v>
      </c>
      <c r="U186" s="10">
        <v>42531</v>
      </c>
      <c r="V186" s="11" t="s">
        <v>4</v>
      </c>
      <c r="W186" s="7">
        <f>'Boarding Tallies'!W179+'Daycare Tallies'!AB167</f>
        <v>61</v>
      </c>
      <c r="Y186" s="10">
        <v>42561</v>
      </c>
      <c r="Z186" s="11" t="s">
        <v>9</v>
      </c>
      <c r="AA186" s="7">
        <f>'Boarding Tallies'!AA179+'Daycare Tallies'!AG167</f>
        <v>26</v>
      </c>
      <c r="AC186" s="10">
        <v>42592</v>
      </c>
      <c r="AD186" s="11" t="s">
        <v>6</v>
      </c>
      <c r="AE186" s="7">
        <f>'Boarding Tallies'!AE179+'Daycare Tallies'!AL167</f>
        <v>64</v>
      </c>
      <c r="AG186" s="10">
        <v>42623</v>
      </c>
      <c r="AH186" s="11" t="s">
        <v>7</v>
      </c>
      <c r="AI186" s="7">
        <f>'Boarding Tallies'!AI179+'Daycare Tallies'!AQ167</f>
        <v>41</v>
      </c>
      <c r="AK186" s="10">
        <v>42653</v>
      </c>
      <c r="AL186" s="11" t="s">
        <v>5</v>
      </c>
      <c r="AM186" s="7">
        <f>'Boarding Tallies'!AM179+'Daycare Tallies'!AV167</f>
        <v>48</v>
      </c>
      <c r="AO186" s="10">
        <v>42684</v>
      </c>
      <c r="AP186" s="11" t="s">
        <v>8</v>
      </c>
      <c r="AQ186" s="7">
        <f>'Boarding Tallies'!AQ179+'Daycare Tallies'!BA167</f>
        <v>63</v>
      </c>
      <c r="AS186" s="10">
        <v>42714</v>
      </c>
      <c r="AT186" s="11" t="s">
        <v>7</v>
      </c>
      <c r="AU186" s="7">
        <f>'Boarding Tallies'!AU179+'Daycare Tallies'!BF167</f>
        <v>33</v>
      </c>
    </row>
    <row r="187" spans="1:47" x14ac:dyDescent="0.3">
      <c r="A187" s="10">
        <v>42380</v>
      </c>
      <c r="B187" s="11" t="s">
        <v>5</v>
      </c>
      <c r="C187" s="7">
        <f>'Boarding Tallies'!C180+'Daycare Tallies'!C168</f>
        <v>29</v>
      </c>
      <c r="E187" s="10">
        <v>42411</v>
      </c>
      <c r="F187" s="11" t="s">
        <v>8</v>
      </c>
      <c r="G187" s="7">
        <f>'Boarding Tallies'!G180+'Daycare Tallies'!H168</f>
        <v>43</v>
      </c>
      <c r="I187" s="10">
        <v>42440</v>
      </c>
      <c r="J187" s="11" t="s">
        <v>4</v>
      </c>
      <c r="K187" s="7">
        <f>'Boarding Tallies'!K180+'Daycare Tallies'!M168</f>
        <v>59</v>
      </c>
      <c r="M187" s="10">
        <v>42471</v>
      </c>
      <c r="N187" s="11" t="s">
        <v>5</v>
      </c>
      <c r="O187" s="7">
        <f>'Boarding Tallies'!O180+'Daycare Tallies'!R168</f>
        <v>32</v>
      </c>
      <c r="Q187" s="10">
        <v>42501</v>
      </c>
      <c r="R187" s="11" t="s">
        <v>6</v>
      </c>
      <c r="S187" s="7">
        <f>'Boarding Tallies'!S180+'Daycare Tallies'!W168</f>
        <v>41</v>
      </c>
      <c r="U187" s="10">
        <v>42532</v>
      </c>
      <c r="V187" s="11" t="s">
        <v>7</v>
      </c>
      <c r="W187" s="7">
        <f>'Boarding Tallies'!W180+'Daycare Tallies'!AB168</f>
        <v>42</v>
      </c>
      <c r="Y187" s="10">
        <v>42562</v>
      </c>
      <c r="Z187" s="11" t="s">
        <v>5</v>
      </c>
      <c r="AA187" s="7">
        <f>'Boarding Tallies'!AA180+'Daycare Tallies'!AG168</f>
        <v>66</v>
      </c>
      <c r="AC187" s="10">
        <v>42593</v>
      </c>
      <c r="AD187" s="11" t="s">
        <v>8</v>
      </c>
      <c r="AE187" s="7">
        <f>'Boarding Tallies'!AE180+'Daycare Tallies'!AL168</f>
        <v>72</v>
      </c>
      <c r="AG187" s="10">
        <v>42624</v>
      </c>
      <c r="AH187" s="11" t="s">
        <v>9</v>
      </c>
      <c r="AI187" s="7">
        <f>'Boarding Tallies'!AI180+'Daycare Tallies'!AQ168</f>
        <v>13</v>
      </c>
      <c r="AK187" s="10">
        <v>42654</v>
      </c>
      <c r="AL187" s="11" t="s">
        <v>3</v>
      </c>
      <c r="AM187" s="7">
        <f>'Boarding Tallies'!AM180+'Daycare Tallies'!AV168</f>
        <v>58</v>
      </c>
      <c r="AO187" s="10">
        <v>42685</v>
      </c>
      <c r="AP187" s="11" t="s">
        <v>4</v>
      </c>
      <c r="AQ187" s="7">
        <f>'Boarding Tallies'!AQ180+'Daycare Tallies'!BA168</f>
        <v>51</v>
      </c>
      <c r="AS187" s="10">
        <v>42715</v>
      </c>
      <c r="AT187" s="11" t="s">
        <v>9</v>
      </c>
      <c r="AU187" s="7">
        <f>'Boarding Tallies'!AU180+'Daycare Tallies'!BF168</f>
        <v>22</v>
      </c>
    </row>
    <row r="188" spans="1:47" x14ac:dyDescent="0.3">
      <c r="A188" s="10">
        <v>42381</v>
      </c>
      <c r="B188" s="11" t="s">
        <v>3</v>
      </c>
      <c r="C188" s="7">
        <f>'Boarding Tallies'!C181+'Daycare Tallies'!C169</f>
        <v>34</v>
      </c>
      <c r="E188" s="10">
        <v>42412</v>
      </c>
      <c r="F188" s="11" t="s">
        <v>4</v>
      </c>
      <c r="G188" s="7">
        <f>'Boarding Tallies'!G181+'Daycare Tallies'!H169</f>
        <v>53</v>
      </c>
      <c r="I188" s="10">
        <v>42441</v>
      </c>
      <c r="J188" s="11" t="s">
        <v>7</v>
      </c>
      <c r="K188" s="7">
        <f>'Boarding Tallies'!K181+'Daycare Tallies'!M169</f>
        <v>37</v>
      </c>
      <c r="M188" s="10">
        <v>42472</v>
      </c>
      <c r="N188" s="11" t="s">
        <v>3</v>
      </c>
      <c r="O188" s="7">
        <f>'Boarding Tallies'!O181+'Daycare Tallies'!R169</f>
        <v>44</v>
      </c>
      <c r="Q188" s="10">
        <v>42502</v>
      </c>
      <c r="R188" s="11" t="s">
        <v>8</v>
      </c>
      <c r="S188" s="7">
        <f>'Boarding Tallies'!S181+'Daycare Tallies'!W169</f>
        <v>59</v>
      </c>
      <c r="U188" s="10">
        <v>42533</v>
      </c>
      <c r="V188" s="11" t="s">
        <v>9</v>
      </c>
      <c r="W188" s="7">
        <f>'Boarding Tallies'!W181+'Daycare Tallies'!AB169</f>
        <v>20</v>
      </c>
      <c r="Y188" s="10">
        <v>42563</v>
      </c>
      <c r="Z188" s="11" t="s">
        <v>3</v>
      </c>
      <c r="AA188" s="7">
        <f>'Boarding Tallies'!AA181+'Daycare Tallies'!AG169</f>
        <v>75</v>
      </c>
      <c r="AC188" s="10">
        <v>42594</v>
      </c>
      <c r="AD188" s="11" t="s">
        <v>4</v>
      </c>
      <c r="AE188" s="7">
        <f>'Boarding Tallies'!AE181+'Daycare Tallies'!AL169</f>
        <v>66</v>
      </c>
      <c r="AG188" s="10">
        <v>42625</v>
      </c>
      <c r="AH188" s="11" t="s">
        <v>5</v>
      </c>
      <c r="AI188" s="7">
        <f>'Boarding Tallies'!AI181+'Daycare Tallies'!AQ169</f>
        <v>43</v>
      </c>
      <c r="AK188" s="10">
        <v>42655</v>
      </c>
      <c r="AL188" s="11" t="s">
        <v>6</v>
      </c>
      <c r="AM188" s="7">
        <f>'Boarding Tallies'!AM181+'Daycare Tallies'!AV169</f>
        <v>54</v>
      </c>
      <c r="AO188" s="10">
        <v>42686</v>
      </c>
      <c r="AP188" s="11" t="s">
        <v>7</v>
      </c>
      <c r="AQ188" s="7">
        <f>'Boarding Tallies'!AQ181+'Daycare Tallies'!BA169</f>
        <v>32</v>
      </c>
      <c r="AS188" s="10">
        <v>42716</v>
      </c>
      <c r="AT188" s="11" t="s">
        <v>5</v>
      </c>
      <c r="AU188" s="7">
        <f>'Boarding Tallies'!AU181+'Daycare Tallies'!BF169</f>
        <v>36</v>
      </c>
    </row>
    <row r="189" spans="1:47" x14ac:dyDescent="0.3">
      <c r="A189" s="10">
        <v>42382</v>
      </c>
      <c r="B189" s="11" t="s">
        <v>6</v>
      </c>
      <c r="C189" s="7">
        <f>'Boarding Tallies'!C182+'Daycare Tallies'!C170</f>
        <v>43</v>
      </c>
      <c r="E189" s="10">
        <v>42413</v>
      </c>
      <c r="F189" s="11" t="s">
        <v>7</v>
      </c>
      <c r="G189" s="7">
        <f>'Boarding Tallies'!G182+'Daycare Tallies'!H170</f>
        <v>28</v>
      </c>
      <c r="I189" s="10">
        <v>42442</v>
      </c>
      <c r="J189" s="11" t="s">
        <v>9</v>
      </c>
      <c r="K189" s="7">
        <f>'Boarding Tallies'!K182+'Daycare Tallies'!M170</f>
        <v>23</v>
      </c>
      <c r="M189" s="10">
        <v>42473</v>
      </c>
      <c r="N189" s="11" t="s">
        <v>6</v>
      </c>
      <c r="O189" s="7">
        <f>'Boarding Tallies'!O182+'Daycare Tallies'!R170</f>
        <v>44</v>
      </c>
      <c r="Q189" s="10">
        <v>42503</v>
      </c>
      <c r="R189" s="11" t="s">
        <v>4</v>
      </c>
      <c r="S189" s="7">
        <f>'Boarding Tallies'!S182+'Daycare Tallies'!W170</f>
        <v>46</v>
      </c>
      <c r="U189" s="10">
        <v>42534</v>
      </c>
      <c r="V189" s="11" t="s">
        <v>5</v>
      </c>
      <c r="W189" s="7">
        <f>'Boarding Tallies'!W182+'Daycare Tallies'!AB170</f>
        <v>44</v>
      </c>
      <c r="Y189" s="10">
        <v>42564</v>
      </c>
      <c r="Z189" s="11" t="s">
        <v>6</v>
      </c>
      <c r="AA189" s="7">
        <f>'Boarding Tallies'!AA182+'Daycare Tallies'!AG170</f>
        <v>60</v>
      </c>
      <c r="AC189" s="10">
        <v>42595</v>
      </c>
      <c r="AD189" s="11" t="s">
        <v>7</v>
      </c>
      <c r="AE189" s="7">
        <f>'Boarding Tallies'!AE182+'Daycare Tallies'!AL170</f>
        <v>63</v>
      </c>
      <c r="AG189" s="10">
        <v>42626</v>
      </c>
      <c r="AH189" s="11" t="s">
        <v>3</v>
      </c>
      <c r="AI189" s="7">
        <f>'Boarding Tallies'!AI182+'Daycare Tallies'!AQ170</f>
        <v>44</v>
      </c>
      <c r="AK189" s="10">
        <v>42656</v>
      </c>
      <c r="AL189" s="11" t="s">
        <v>8</v>
      </c>
      <c r="AM189" s="7">
        <f>'Boarding Tallies'!AM182+'Daycare Tallies'!AV170</f>
        <v>59</v>
      </c>
      <c r="AO189" s="10">
        <v>42687</v>
      </c>
      <c r="AP189" s="11" t="s">
        <v>9</v>
      </c>
      <c r="AQ189" s="7">
        <f>'Boarding Tallies'!AQ182+'Daycare Tallies'!BA170</f>
        <v>17</v>
      </c>
      <c r="AS189" s="10">
        <v>42717</v>
      </c>
      <c r="AT189" s="11" t="s">
        <v>3</v>
      </c>
      <c r="AU189" s="7">
        <f>'Boarding Tallies'!AU182+'Daycare Tallies'!BF170</f>
        <v>61</v>
      </c>
    </row>
    <row r="190" spans="1:47" x14ac:dyDescent="0.3">
      <c r="A190" s="10">
        <v>42383</v>
      </c>
      <c r="B190" s="11" t="s">
        <v>8</v>
      </c>
      <c r="C190" s="7">
        <f>'Boarding Tallies'!C183+'Daycare Tallies'!C171</f>
        <v>27</v>
      </c>
      <c r="E190" s="10">
        <v>42414</v>
      </c>
      <c r="F190" s="11" t="s">
        <v>9</v>
      </c>
      <c r="G190" s="7">
        <f>'Boarding Tallies'!G183+'Daycare Tallies'!H171</f>
        <v>17</v>
      </c>
      <c r="I190" s="10">
        <v>42443</v>
      </c>
      <c r="J190" s="11" t="s">
        <v>5</v>
      </c>
      <c r="K190" s="7">
        <f>'Boarding Tallies'!K183+'Daycare Tallies'!M171</f>
        <v>37</v>
      </c>
      <c r="M190" s="10">
        <v>42474</v>
      </c>
      <c r="N190" s="11" t="s">
        <v>8</v>
      </c>
      <c r="O190" s="7">
        <f>'Boarding Tallies'!O183+'Daycare Tallies'!R171</f>
        <v>39</v>
      </c>
      <c r="Q190" s="10">
        <v>42504</v>
      </c>
      <c r="R190" s="11" t="s">
        <v>7</v>
      </c>
      <c r="S190" s="7">
        <f>'Boarding Tallies'!S183+'Daycare Tallies'!W171</f>
        <v>26</v>
      </c>
      <c r="U190" s="10">
        <v>42535</v>
      </c>
      <c r="V190" s="11" t="s">
        <v>3</v>
      </c>
      <c r="W190" s="7">
        <f>'Boarding Tallies'!W183+'Daycare Tallies'!AB171</f>
        <v>51</v>
      </c>
      <c r="Y190" s="10">
        <v>42565</v>
      </c>
      <c r="Z190" s="11" t="s">
        <v>8</v>
      </c>
      <c r="AA190" s="7">
        <f>'Boarding Tallies'!AA183+'Daycare Tallies'!AG171</f>
        <v>63</v>
      </c>
      <c r="AC190" s="10">
        <v>42596</v>
      </c>
      <c r="AD190" s="11" t="s">
        <v>9</v>
      </c>
      <c r="AE190" s="7">
        <f>'Boarding Tallies'!AE183+'Daycare Tallies'!AL171</f>
        <v>27</v>
      </c>
      <c r="AG190" s="10">
        <v>42627</v>
      </c>
      <c r="AH190" s="11" t="s">
        <v>6</v>
      </c>
      <c r="AI190" s="7">
        <f>'Boarding Tallies'!AI183+'Daycare Tallies'!AQ171</f>
        <v>52</v>
      </c>
      <c r="AK190" s="10">
        <v>42657</v>
      </c>
      <c r="AL190" s="11" t="s">
        <v>4</v>
      </c>
      <c r="AM190" s="7">
        <f>'Boarding Tallies'!AM183+'Daycare Tallies'!AV171</f>
        <v>72</v>
      </c>
      <c r="AO190" s="10">
        <v>42688</v>
      </c>
      <c r="AP190" s="11" t="s">
        <v>5</v>
      </c>
      <c r="AQ190" s="7">
        <f>'Boarding Tallies'!AQ183+'Daycare Tallies'!BA171</f>
        <v>52</v>
      </c>
      <c r="AS190" s="10">
        <v>42718</v>
      </c>
      <c r="AT190" s="11" t="s">
        <v>6</v>
      </c>
      <c r="AU190" s="7">
        <f>'Boarding Tallies'!AU183+'Daycare Tallies'!BF171</f>
        <v>47</v>
      </c>
    </row>
    <row r="191" spans="1:47" x14ac:dyDescent="0.3">
      <c r="A191" s="10">
        <v>42384</v>
      </c>
      <c r="B191" s="11" t="s">
        <v>4</v>
      </c>
      <c r="C191" s="7">
        <f>'Boarding Tallies'!C184+'Daycare Tallies'!C172</f>
        <v>35</v>
      </c>
      <c r="E191" s="10">
        <v>42415</v>
      </c>
      <c r="F191" s="11" t="s">
        <v>5</v>
      </c>
      <c r="G191" s="7">
        <f>'Boarding Tallies'!G184+'Daycare Tallies'!H172</f>
        <v>27</v>
      </c>
      <c r="I191" s="10">
        <v>42444</v>
      </c>
      <c r="J191" s="11" t="s">
        <v>3</v>
      </c>
      <c r="K191" s="7">
        <f>'Boarding Tallies'!K184+'Daycare Tallies'!M172</f>
        <v>38</v>
      </c>
      <c r="M191" s="10">
        <v>42475</v>
      </c>
      <c r="N191" s="11" t="s">
        <v>4</v>
      </c>
      <c r="O191" s="7">
        <f>'Boarding Tallies'!O184+'Daycare Tallies'!R172</f>
        <v>55</v>
      </c>
      <c r="Q191" s="10">
        <v>42505</v>
      </c>
      <c r="R191" s="11" t="s">
        <v>9</v>
      </c>
      <c r="S191" s="7">
        <f>'Boarding Tallies'!S184+'Daycare Tallies'!W172</f>
        <v>13</v>
      </c>
      <c r="U191" s="10">
        <v>42536</v>
      </c>
      <c r="V191" s="11" t="s">
        <v>6</v>
      </c>
      <c r="W191" s="7">
        <f>'Boarding Tallies'!W184+'Daycare Tallies'!AB172</f>
        <v>49</v>
      </c>
      <c r="Y191" s="10">
        <v>42566</v>
      </c>
      <c r="Z191" s="11" t="s">
        <v>4</v>
      </c>
      <c r="AA191" s="7">
        <f>'Boarding Tallies'!AA184+'Daycare Tallies'!AG172</f>
        <v>81</v>
      </c>
      <c r="AC191" s="10">
        <v>42597</v>
      </c>
      <c r="AD191" s="11" t="s">
        <v>5</v>
      </c>
      <c r="AE191" s="7">
        <f>'Boarding Tallies'!AE184+'Daycare Tallies'!AL172</f>
        <v>49</v>
      </c>
      <c r="AG191" s="10">
        <v>42628</v>
      </c>
      <c r="AH191" s="11" t="s">
        <v>8</v>
      </c>
      <c r="AI191" s="7">
        <f>'Boarding Tallies'!AI184+'Daycare Tallies'!AQ172</f>
        <v>60</v>
      </c>
      <c r="AK191" s="10">
        <v>42658</v>
      </c>
      <c r="AL191" s="11" t="s">
        <v>7</v>
      </c>
      <c r="AM191" s="7">
        <f>'Boarding Tallies'!AM184+'Daycare Tallies'!AV172</f>
        <v>41</v>
      </c>
      <c r="AO191" s="10">
        <v>42689</v>
      </c>
      <c r="AP191" s="11" t="s">
        <v>3</v>
      </c>
      <c r="AQ191" s="7">
        <f>'Boarding Tallies'!AQ184+'Daycare Tallies'!BA172</f>
        <v>59</v>
      </c>
      <c r="AS191" s="10">
        <v>42719</v>
      </c>
      <c r="AT191" s="11" t="s">
        <v>8</v>
      </c>
      <c r="AU191" s="7">
        <f>'Boarding Tallies'!AU184+'Daycare Tallies'!BF172</f>
        <v>54</v>
      </c>
    </row>
    <row r="192" spans="1:47" x14ac:dyDescent="0.3">
      <c r="A192" s="10">
        <v>42385</v>
      </c>
      <c r="B192" s="11" t="s">
        <v>7</v>
      </c>
      <c r="C192" s="7">
        <f>'Boarding Tallies'!C185+'Daycare Tallies'!C173</f>
        <v>27</v>
      </c>
      <c r="E192" s="10">
        <v>42416</v>
      </c>
      <c r="F192" s="11" t="s">
        <v>3</v>
      </c>
      <c r="G192" s="7">
        <f>'Boarding Tallies'!G185+'Daycare Tallies'!H173</f>
        <v>37</v>
      </c>
      <c r="I192" s="10">
        <v>42445</v>
      </c>
      <c r="J192" s="11" t="s">
        <v>6</v>
      </c>
      <c r="K192" s="7">
        <f>'Boarding Tallies'!K185+'Daycare Tallies'!M173</f>
        <v>44</v>
      </c>
      <c r="M192" s="10">
        <v>42476</v>
      </c>
      <c r="N192" s="11" t="s">
        <v>7</v>
      </c>
      <c r="O192" s="7">
        <f>'Boarding Tallies'!O185+'Daycare Tallies'!R173</f>
        <v>18</v>
      </c>
      <c r="Q192" s="10">
        <v>42506</v>
      </c>
      <c r="R192" s="11" t="s">
        <v>5</v>
      </c>
      <c r="S192" s="7">
        <f>'Boarding Tallies'!S185+'Daycare Tallies'!W173</f>
        <v>38</v>
      </c>
      <c r="U192" s="10">
        <v>42537</v>
      </c>
      <c r="V192" s="11" t="s">
        <v>8</v>
      </c>
      <c r="W192" s="7">
        <f>'Boarding Tallies'!W185+'Daycare Tallies'!AB173</f>
        <v>43</v>
      </c>
      <c r="Y192" s="10">
        <v>42567</v>
      </c>
      <c r="Z192" s="11" t="s">
        <v>7</v>
      </c>
      <c r="AA192" s="7">
        <f>'Boarding Tallies'!AA185+'Daycare Tallies'!AG173</f>
        <v>58</v>
      </c>
      <c r="AC192" s="10">
        <v>42598</v>
      </c>
      <c r="AD192" s="11" t="s">
        <v>3</v>
      </c>
      <c r="AE192" s="7">
        <f>'Boarding Tallies'!AE185+'Daycare Tallies'!AL173</f>
        <v>46</v>
      </c>
      <c r="AG192" s="10">
        <v>42629</v>
      </c>
      <c r="AH192" s="11" t="s">
        <v>4</v>
      </c>
      <c r="AI192" s="7">
        <f>'Boarding Tallies'!AI185+'Daycare Tallies'!AQ173</f>
        <v>67</v>
      </c>
      <c r="AK192" s="10">
        <v>42659</v>
      </c>
      <c r="AL192" s="11" t="s">
        <v>9</v>
      </c>
      <c r="AM192" s="7">
        <f>'Boarding Tallies'!AM185+'Daycare Tallies'!AV173</f>
        <v>25</v>
      </c>
      <c r="AO192" s="10">
        <v>42690</v>
      </c>
      <c r="AP192" s="11" t="s">
        <v>6</v>
      </c>
      <c r="AQ192" s="7">
        <f>'Boarding Tallies'!AQ185+'Daycare Tallies'!BA173</f>
        <v>65</v>
      </c>
      <c r="AS192" s="10">
        <v>42720</v>
      </c>
      <c r="AT192" s="11" t="s">
        <v>4</v>
      </c>
      <c r="AU192" s="7">
        <f>'Boarding Tallies'!AU185+'Daycare Tallies'!BF173</f>
        <v>65</v>
      </c>
    </row>
    <row r="193" spans="1:47" x14ac:dyDescent="0.3">
      <c r="A193" s="10">
        <v>42386</v>
      </c>
      <c r="B193" s="11" t="s">
        <v>9</v>
      </c>
      <c r="C193" s="7">
        <f>'Boarding Tallies'!C186+'Daycare Tallies'!C174</f>
        <v>20</v>
      </c>
      <c r="E193" s="10">
        <v>42417</v>
      </c>
      <c r="F193" s="11" t="s">
        <v>6</v>
      </c>
      <c r="G193" s="7">
        <f>'Boarding Tallies'!G186+'Daycare Tallies'!H174</f>
        <v>39</v>
      </c>
      <c r="I193" s="10">
        <v>42446</v>
      </c>
      <c r="J193" s="11" t="s">
        <v>8</v>
      </c>
      <c r="K193" s="7">
        <f>'Boarding Tallies'!K186+'Daycare Tallies'!M174</f>
        <v>47</v>
      </c>
      <c r="M193" s="10">
        <v>42477</v>
      </c>
      <c r="N193" s="11" t="s">
        <v>9</v>
      </c>
      <c r="O193" s="7">
        <f>'Boarding Tallies'!O186+'Daycare Tallies'!R174</f>
        <v>9</v>
      </c>
      <c r="Q193" s="10">
        <v>42507</v>
      </c>
      <c r="R193" s="11" t="s">
        <v>3</v>
      </c>
      <c r="S193" s="7">
        <f>'Boarding Tallies'!S186+'Daycare Tallies'!W174</f>
        <v>50</v>
      </c>
      <c r="U193" s="10">
        <v>42538</v>
      </c>
      <c r="V193" s="11" t="s">
        <v>4</v>
      </c>
      <c r="W193" s="7">
        <f>'Boarding Tallies'!W186+'Daycare Tallies'!AB174</f>
        <v>54</v>
      </c>
      <c r="Y193" s="10">
        <v>42568</v>
      </c>
      <c r="Z193" s="11" t="s">
        <v>9</v>
      </c>
      <c r="AA193" s="7">
        <f>'Boarding Tallies'!AA186+'Daycare Tallies'!AG174</f>
        <v>30</v>
      </c>
      <c r="AC193" s="10">
        <v>42599</v>
      </c>
      <c r="AD193" s="11" t="s">
        <v>6</v>
      </c>
      <c r="AE193" s="7">
        <f>'Boarding Tallies'!AE186+'Daycare Tallies'!AL174</f>
        <v>65</v>
      </c>
      <c r="AG193" s="10">
        <v>42630</v>
      </c>
      <c r="AH193" s="11" t="s">
        <v>7</v>
      </c>
      <c r="AI193" s="7">
        <f>'Boarding Tallies'!AI186+'Daycare Tallies'!AQ174</f>
        <v>46</v>
      </c>
      <c r="AK193" s="10">
        <v>42660</v>
      </c>
      <c r="AL193" s="11" t="s">
        <v>5</v>
      </c>
      <c r="AM193" s="7">
        <f>'Boarding Tallies'!AM186+'Daycare Tallies'!AV174</f>
        <v>49</v>
      </c>
      <c r="AO193" s="10">
        <v>42691</v>
      </c>
      <c r="AP193" s="11" t="s">
        <v>8</v>
      </c>
      <c r="AQ193" s="7">
        <f>'Boarding Tallies'!AQ186+'Daycare Tallies'!BA174</f>
        <v>55</v>
      </c>
      <c r="AS193" s="10">
        <v>42721</v>
      </c>
      <c r="AT193" s="11" t="s">
        <v>7</v>
      </c>
      <c r="AU193" s="7">
        <f>'Boarding Tallies'!AU186+'Daycare Tallies'!BF174</f>
        <v>31</v>
      </c>
    </row>
    <row r="194" spans="1:47" x14ac:dyDescent="0.3">
      <c r="A194" s="10">
        <v>42387</v>
      </c>
      <c r="B194" s="11" t="s">
        <v>5</v>
      </c>
      <c r="C194" s="7">
        <f>'Boarding Tallies'!C187+'Daycare Tallies'!C175</f>
        <v>25</v>
      </c>
      <c r="E194" s="10">
        <v>42418</v>
      </c>
      <c r="F194" s="11" t="s">
        <v>8</v>
      </c>
      <c r="G194" s="7">
        <f>'Boarding Tallies'!G187+'Daycare Tallies'!H175</f>
        <v>44</v>
      </c>
      <c r="I194" s="10">
        <v>42447</v>
      </c>
      <c r="J194" s="11" t="s">
        <v>4</v>
      </c>
      <c r="K194" s="7">
        <f>'Boarding Tallies'!K187+'Daycare Tallies'!M175</f>
        <v>43</v>
      </c>
      <c r="M194" s="10">
        <v>42478</v>
      </c>
      <c r="N194" s="11" t="s">
        <v>5</v>
      </c>
      <c r="O194" s="7">
        <f>'Boarding Tallies'!O187+'Daycare Tallies'!R175</f>
        <v>35</v>
      </c>
      <c r="Q194" s="10">
        <v>42508</v>
      </c>
      <c r="R194" s="11" t="s">
        <v>6</v>
      </c>
      <c r="S194" s="7">
        <f>'Boarding Tallies'!S187+'Daycare Tallies'!W175</f>
        <v>44</v>
      </c>
      <c r="U194" s="10">
        <v>42539</v>
      </c>
      <c r="V194" s="11" t="s">
        <v>7</v>
      </c>
      <c r="W194" s="7">
        <f>'Boarding Tallies'!W187+'Daycare Tallies'!AB175</f>
        <v>33</v>
      </c>
      <c r="Y194" s="10">
        <v>42569</v>
      </c>
      <c r="Z194" s="11" t="s">
        <v>5</v>
      </c>
      <c r="AA194" s="7">
        <f>'Boarding Tallies'!AA187+'Daycare Tallies'!AG175</f>
        <v>51</v>
      </c>
      <c r="AC194" s="10">
        <v>42600</v>
      </c>
      <c r="AD194" s="11" t="s">
        <v>8</v>
      </c>
      <c r="AE194" s="7">
        <f>'Boarding Tallies'!AE187+'Daycare Tallies'!AL175</f>
        <v>59</v>
      </c>
      <c r="AG194" s="10">
        <v>42631</v>
      </c>
      <c r="AH194" s="11" t="s">
        <v>9</v>
      </c>
      <c r="AI194" s="7">
        <f>'Boarding Tallies'!AI187+'Daycare Tallies'!AQ175</f>
        <v>26</v>
      </c>
      <c r="AK194" s="10">
        <v>42661</v>
      </c>
      <c r="AL194" s="11" t="s">
        <v>3</v>
      </c>
      <c r="AM194" s="7">
        <f>'Boarding Tallies'!AM187+'Daycare Tallies'!AV175</f>
        <v>53</v>
      </c>
      <c r="AO194" s="10">
        <v>42692</v>
      </c>
      <c r="AP194" s="11" t="s">
        <v>4</v>
      </c>
      <c r="AQ194" s="7">
        <f>'Boarding Tallies'!AQ187+'Daycare Tallies'!BA175</f>
        <v>63</v>
      </c>
      <c r="AS194" s="10">
        <v>42722</v>
      </c>
      <c r="AT194" s="11" t="s">
        <v>9</v>
      </c>
      <c r="AU194" s="7">
        <f>'Boarding Tallies'!AU187+'Daycare Tallies'!BF175</f>
        <v>28</v>
      </c>
    </row>
    <row r="195" spans="1:47" x14ac:dyDescent="0.3">
      <c r="A195" s="10">
        <v>42388</v>
      </c>
      <c r="B195" s="11" t="s">
        <v>3</v>
      </c>
      <c r="C195" s="7">
        <f>'Boarding Tallies'!C188+'Daycare Tallies'!C176</f>
        <v>39</v>
      </c>
      <c r="E195" s="10">
        <v>42419</v>
      </c>
      <c r="F195" s="11" t="s">
        <v>4</v>
      </c>
      <c r="G195" s="7">
        <f>'Boarding Tallies'!G188+'Daycare Tallies'!H176</f>
        <v>51</v>
      </c>
      <c r="I195" s="10">
        <v>42448</v>
      </c>
      <c r="J195" s="11" t="s">
        <v>7</v>
      </c>
      <c r="K195" s="7">
        <f>'Boarding Tallies'!K188+'Daycare Tallies'!M176</f>
        <v>26</v>
      </c>
      <c r="M195" s="10">
        <v>42479</v>
      </c>
      <c r="N195" s="11" t="s">
        <v>3</v>
      </c>
      <c r="O195" s="7">
        <f>'Boarding Tallies'!O188+'Daycare Tallies'!R176</f>
        <v>49</v>
      </c>
      <c r="Q195" s="10">
        <v>42509</v>
      </c>
      <c r="R195" s="11" t="s">
        <v>8</v>
      </c>
      <c r="S195" s="7">
        <f>'Boarding Tallies'!S188+'Daycare Tallies'!W176</f>
        <v>46</v>
      </c>
      <c r="U195" s="10">
        <v>42540</v>
      </c>
      <c r="V195" s="11" t="s">
        <v>9</v>
      </c>
      <c r="W195" s="7">
        <f>'Boarding Tallies'!W188+'Daycare Tallies'!AB176</f>
        <v>27</v>
      </c>
      <c r="Y195" s="10">
        <v>42570</v>
      </c>
      <c r="Z195" s="11" t="s">
        <v>3</v>
      </c>
      <c r="AA195" s="7">
        <f>'Boarding Tallies'!AA188+'Daycare Tallies'!AG176</f>
        <v>49</v>
      </c>
      <c r="AC195" s="10">
        <v>42601</v>
      </c>
      <c r="AD195" s="11" t="s">
        <v>4</v>
      </c>
      <c r="AE195" s="7">
        <f>'Boarding Tallies'!AE188+'Daycare Tallies'!AL176</f>
        <v>52</v>
      </c>
      <c r="AG195" s="10">
        <v>42632</v>
      </c>
      <c r="AH195" s="11" t="s">
        <v>5</v>
      </c>
      <c r="AI195" s="7">
        <f>'Boarding Tallies'!AI188+'Daycare Tallies'!AQ176</f>
        <v>48</v>
      </c>
      <c r="AK195" s="10">
        <v>42662</v>
      </c>
      <c r="AL195" s="11" t="s">
        <v>6</v>
      </c>
      <c r="AM195" s="7">
        <f>'Boarding Tallies'!AM188+'Daycare Tallies'!AV176</f>
        <v>57</v>
      </c>
      <c r="AO195" s="10">
        <v>42693</v>
      </c>
      <c r="AP195" s="11" t="s">
        <v>7</v>
      </c>
      <c r="AQ195" s="7">
        <f>'Boarding Tallies'!AQ188+'Daycare Tallies'!BA176</f>
        <v>43</v>
      </c>
      <c r="AS195" s="10">
        <v>42723</v>
      </c>
      <c r="AT195" s="11" t="s">
        <v>5</v>
      </c>
      <c r="AU195" s="7">
        <f>'Boarding Tallies'!AU188+'Daycare Tallies'!BF176</f>
        <v>58</v>
      </c>
    </row>
    <row r="196" spans="1:47" x14ac:dyDescent="0.3">
      <c r="A196" s="10">
        <v>42389</v>
      </c>
      <c r="B196" s="11" t="s">
        <v>6</v>
      </c>
      <c r="C196" s="7">
        <f>'Boarding Tallies'!C189+'Daycare Tallies'!C177</f>
        <v>34</v>
      </c>
      <c r="E196" s="10">
        <v>42420</v>
      </c>
      <c r="F196" s="11" t="s">
        <v>7</v>
      </c>
      <c r="G196" s="7">
        <f>'Boarding Tallies'!G189+'Daycare Tallies'!H177</f>
        <v>56</v>
      </c>
      <c r="I196" s="10">
        <v>42449</v>
      </c>
      <c r="J196" s="11" t="s">
        <v>9</v>
      </c>
      <c r="K196" s="7">
        <f>'Boarding Tallies'!K189+'Daycare Tallies'!M177</f>
        <v>14</v>
      </c>
      <c r="M196" s="10">
        <v>42480</v>
      </c>
      <c r="N196" s="11" t="s">
        <v>6</v>
      </c>
      <c r="O196" s="7">
        <f>'Boarding Tallies'!O189+'Daycare Tallies'!R177</f>
        <v>37</v>
      </c>
      <c r="Q196" s="10">
        <v>42510</v>
      </c>
      <c r="R196" s="11" t="s">
        <v>4</v>
      </c>
      <c r="S196" s="7">
        <f>'Boarding Tallies'!S189+'Daycare Tallies'!W177</f>
        <v>66</v>
      </c>
      <c r="U196" s="10">
        <v>42541</v>
      </c>
      <c r="V196" s="11" t="s">
        <v>5</v>
      </c>
      <c r="W196" s="7">
        <f>'Boarding Tallies'!W189+'Daycare Tallies'!AB177</f>
        <v>44</v>
      </c>
      <c r="Y196" s="10">
        <v>42571</v>
      </c>
      <c r="Z196" s="11" t="s">
        <v>6</v>
      </c>
      <c r="AA196" s="7">
        <f>'Boarding Tallies'!AA189+'Daycare Tallies'!AG177</f>
        <v>64</v>
      </c>
      <c r="AC196" s="10">
        <v>42602</v>
      </c>
      <c r="AD196" s="11" t="s">
        <v>7</v>
      </c>
      <c r="AE196" s="7">
        <f>'Boarding Tallies'!AE189+'Daycare Tallies'!AL177</f>
        <v>66</v>
      </c>
      <c r="AG196" s="10">
        <v>42633</v>
      </c>
      <c r="AH196" s="11" t="s">
        <v>3</v>
      </c>
      <c r="AI196" s="7">
        <f>'Boarding Tallies'!AI189+'Daycare Tallies'!AQ177</f>
        <v>55</v>
      </c>
      <c r="AK196" s="10">
        <v>42663</v>
      </c>
      <c r="AL196" s="11" t="s">
        <v>8</v>
      </c>
      <c r="AM196" s="7">
        <f>'Boarding Tallies'!AM189+'Daycare Tallies'!AV177</f>
        <v>57</v>
      </c>
      <c r="AO196" s="10">
        <v>42694</v>
      </c>
      <c r="AP196" s="11" t="s">
        <v>9</v>
      </c>
      <c r="AQ196" s="7">
        <f>'Boarding Tallies'!AQ189+'Daycare Tallies'!BA177</f>
        <v>33</v>
      </c>
      <c r="AS196" s="10">
        <v>42724</v>
      </c>
      <c r="AT196" s="11" t="s">
        <v>3</v>
      </c>
      <c r="AU196" s="7">
        <f>'Boarding Tallies'!AU189+'Daycare Tallies'!BF177</f>
        <v>75</v>
      </c>
    </row>
    <row r="197" spans="1:47" x14ac:dyDescent="0.3">
      <c r="A197" s="10">
        <v>42390</v>
      </c>
      <c r="B197" s="11" t="s">
        <v>8</v>
      </c>
      <c r="C197" s="7">
        <f>'Boarding Tallies'!C190+'Daycare Tallies'!C178</f>
        <v>38</v>
      </c>
      <c r="E197" s="10">
        <v>42421</v>
      </c>
      <c r="F197" s="11" t="s">
        <v>9</v>
      </c>
      <c r="G197" s="7">
        <f>'Boarding Tallies'!G190+'Daycare Tallies'!H178</f>
        <v>48</v>
      </c>
      <c r="I197" s="10">
        <v>42450</v>
      </c>
      <c r="J197" s="11" t="s">
        <v>5</v>
      </c>
      <c r="K197" s="7">
        <f>'Boarding Tallies'!K190+'Daycare Tallies'!M178</f>
        <v>25</v>
      </c>
      <c r="M197" s="10">
        <v>42481</v>
      </c>
      <c r="N197" s="11" t="s">
        <v>8</v>
      </c>
      <c r="O197" s="7">
        <f>'Boarding Tallies'!O190+'Daycare Tallies'!R178</f>
        <v>47</v>
      </c>
      <c r="Q197" s="10">
        <v>42511</v>
      </c>
      <c r="R197" s="11" t="s">
        <v>7</v>
      </c>
      <c r="S197" s="7">
        <f>'Boarding Tallies'!S190+'Daycare Tallies'!W178</f>
        <v>37</v>
      </c>
      <c r="U197" s="10">
        <v>42542</v>
      </c>
      <c r="V197" s="11" t="s">
        <v>3</v>
      </c>
      <c r="W197" s="7">
        <f>'Boarding Tallies'!W190+'Daycare Tallies'!AB178</f>
        <v>46</v>
      </c>
      <c r="Y197" s="10">
        <v>42572</v>
      </c>
      <c r="Z197" s="11" t="s">
        <v>8</v>
      </c>
      <c r="AA197" s="7">
        <f>'Boarding Tallies'!AA190+'Daycare Tallies'!AG178</f>
        <v>54</v>
      </c>
      <c r="AC197" s="10">
        <v>42603</v>
      </c>
      <c r="AD197" s="11" t="s">
        <v>9</v>
      </c>
      <c r="AE197" s="7">
        <f>'Boarding Tallies'!AE190+'Daycare Tallies'!AL178</f>
        <v>42</v>
      </c>
      <c r="AG197" s="10">
        <v>42634</v>
      </c>
      <c r="AH197" s="11" t="s">
        <v>6</v>
      </c>
      <c r="AI197" s="7">
        <f>'Boarding Tallies'!AI190+'Daycare Tallies'!AQ178</f>
        <v>60</v>
      </c>
      <c r="AK197" s="10">
        <v>42664</v>
      </c>
      <c r="AL197" s="11" t="s">
        <v>4</v>
      </c>
      <c r="AM197" s="7">
        <f>'Boarding Tallies'!AM190+'Daycare Tallies'!AV178</f>
        <v>71</v>
      </c>
      <c r="AO197" s="10">
        <v>42695</v>
      </c>
      <c r="AP197" s="11" t="s">
        <v>5</v>
      </c>
      <c r="AQ197" s="7">
        <f>'Boarding Tallies'!AQ190+'Daycare Tallies'!BA178</f>
        <v>71</v>
      </c>
      <c r="AS197" s="10">
        <v>42725</v>
      </c>
      <c r="AT197" s="11" t="s">
        <v>6</v>
      </c>
      <c r="AU197" s="7">
        <f>'Boarding Tallies'!AU190+'Daycare Tallies'!BF178</f>
        <v>68</v>
      </c>
    </row>
    <row r="198" spans="1:47" x14ac:dyDescent="0.3">
      <c r="A198" s="10">
        <v>42391</v>
      </c>
      <c r="B198" s="11" t="s">
        <v>4</v>
      </c>
      <c r="C198" s="7">
        <f>'Boarding Tallies'!C191+'Daycare Tallies'!C179</f>
        <v>39</v>
      </c>
      <c r="E198" s="10">
        <v>42422</v>
      </c>
      <c r="F198" s="11" t="s">
        <v>5</v>
      </c>
      <c r="G198" s="7">
        <f>'Boarding Tallies'!G191+'Daycare Tallies'!H179</f>
        <v>79</v>
      </c>
      <c r="I198" s="10">
        <v>42451</v>
      </c>
      <c r="J198" s="11" t="s">
        <v>3</v>
      </c>
      <c r="K198" s="7">
        <f>'Boarding Tallies'!K191+'Daycare Tallies'!M179</f>
        <v>56</v>
      </c>
      <c r="M198" s="10">
        <v>42482</v>
      </c>
      <c r="N198" s="11" t="s">
        <v>4</v>
      </c>
      <c r="O198" s="7">
        <f>'Boarding Tallies'!O191+'Daycare Tallies'!R179</f>
        <v>71</v>
      </c>
      <c r="Q198" s="10">
        <v>42512</v>
      </c>
      <c r="R198" s="11" t="s">
        <v>9</v>
      </c>
      <c r="S198" s="7">
        <f>'Boarding Tallies'!S191+'Daycare Tallies'!W179</f>
        <v>20</v>
      </c>
      <c r="U198" s="10">
        <v>42543</v>
      </c>
      <c r="V198" s="11" t="s">
        <v>6</v>
      </c>
      <c r="W198" s="7">
        <f>'Boarding Tallies'!W191+'Daycare Tallies'!AB179</f>
        <v>50</v>
      </c>
      <c r="Y198" s="10">
        <v>42573</v>
      </c>
      <c r="Z198" s="11" t="s">
        <v>4</v>
      </c>
      <c r="AA198" s="7">
        <f>'Boarding Tallies'!AA191+'Daycare Tallies'!AG179</f>
        <v>57</v>
      </c>
      <c r="AC198" s="10">
        <v>42604</v>
      </c>
      <c r="AD198" s="11" t="s">
        <v>5</v>
      </c>
      <c r="AE198" s="7">
        <f>'Boarding Tallies'!AE191+'Daycare Tallies'!AL179</f>
        <v>58</v>
      </c>
      <c r="AG198" s="10">
        <v>42635</v>
      </c>
      <c r="AH198" s="11" t="s">
        <v>8</v>
      </c>
      <c r="AI198" s="7">
        <f>'Boarding Tallies'!AI191+'Daycare Tallies'!AQ179</f>
        <v>67</v>
      </c>
      <c r="AK198" s="10">
        <v>42665</v>
      </c>
      <c r="AL198" s="11" t="s">
        <v>7</v>
      </c>
      <c r="AM198" s="7">
        <f>'Boarding Tallies'!AM191+'Daycare Tallies'!AV179</f>
        <v>38</v>
      </c>
      <c r="AO198" s="10">
        <v>42696</v>
      </c>
      <c r="AP198" s="11" t="s">
        <v>3</v>
      </c>
      <c r="AQ198" s="7">
        <f>'Boarding Tallies'!AQ191+'Daycare Tallies'!BA179</f>
        <v>77</v>
      </c>
      <c r="AS198" s="10">
        <v>42726</v>
      </c>
      <c r="AT198" s="11" t="s">
        <v>8</v>
      </c>
      <c r="AU198" s="7">
        <f>'Boarding Tallies'!AU191+'Daycare Tallies'!BF179</f>
        <v>68</v>
      </c>
    </row>
    <row r="199" spans="1:47" x14ac:dyDescent="0.3">
      <c r="A199" s="10">
        <v>42392</v>
      </c>
      <c r="B199" s="11" t="s">
        <v>7</v>
      </c>
      <c r="C199" s="7">
        <f>'Boarding Tallies'!C192+'Daycare Tallies'!C180</f>
        <v>24</v>
      </c>
      <c r="E199" s="10">
        <v>42423</v>
      </c>
      <c r="F199" s="11" t="s">
        <v>3</v>
      </c>
      <c r="G199" s="7">
        <f>'Boarding Tallies'!G192+'Daycare Tallies'!H180</f>
        <v>84</v>
      </c>
      <c r="I199" s="10">
        <v>42452</v>
      </c>
      <c r="J199" s="11" t="s">
        <v>6</v>
      </c>
      <c r="K199" s="7">
        <f>'Boarding Tallies'!K192+'Daycare Tallies'!M180</f>
        <v>41</v>
      </c>
      <c r="M199" s="10">
        <v>42483</v>
      </c>
      <c r="N199" s="11" t="s">
        <v>7</v>
      </c>
      <c r="O199" s="7">
        <f>'Boarding Tallies'!O192+'Daycare Tallies'!R180</f>
        <v>55</v>
      </c>
      <c r="Q199" s="10">
        <v>42513</v>
      </c>
      <c r="R199" s="11" t="s">
        <v>5</v>
      </c>
      <c r="S199" s="7">
        <f>'Boarding Tallies'!S192+'Daycare Tallies'!W180</f>
        <v>40</v>
      </c>
      <c r="U199" s="10">
        <v>42544</v>
      </c>
      <c r="V199" s="11" t="s">
        <v>8</v>
      </c>
      <c r="W199" s="7">
        <f>'Boarding Tallies'!W192+'Daycare Tallies'!AB180</f>
        <v>60</v>
      </c>
      <c r="Y199" s="10">
        <v>42574</v>
      </c>
      <c r="Z199" s="11" t="s">
        <v>7</v>
      </c>
      <c r="AA199" s="7">
        <f>'Boarding Tallies'!AA192+'Daycare Tallies'!AG180</f>
        <v>48</v>
      </c>
      <c r="AC199" s="10">
        <v>42605</v>
      </c>
      <c r="AD199" s="11" t="s">
        <v>3</v>
      </c>
      <c r="AE199" s="7">
        <f>'Boarding Tallies'!AE192+'Daycare Tallies'!AL180</f>
        <v>64</v>
      </c>
      <c r="AG199" s="10">
        <v>42636</v>
      </c>
      <c r="AH199" s="11" t="s">
        <v>4</v>
      </c>
      <c r="AI199" s="7">
        <f>'Boarding Tallies'!AI192+'Daycare Tallies'!AQ180</f>
        <v>64</v>
      </c>
      <c r="AK199" s="10">
        <v>42666</v>
      </c>
      <c r="AL199" s="11" t="s">
        <v>9</v>
      </c>
      <c r="AM199" s="7">
        <f>'Boarding Tallies'!AM192+'Daycare Tallies'!AV180</f>
        <v>21</v>
      </c>
      <c r="AO199" s="10">
        <v>42697</v>
      </c>
      <c r="AP199" s="11" t="s">
        <v>6</v>
      </c>
      <c r="AQ199" s="7">
        <f>'Boarding Tallies'!AQ192+'Daycare Tallies'!BA180</f>
        <v>92</v>
      </c>
      <c r="AS199" s="10">
        <v>42727</v>
      </c>
      <c r="AT199" s="11" t="s">
        <v>4</v>
      </c>
      <c r="AU199" s="7">
        <f>'Boarding Tallies'!AU192+'Daycare Tallies'!BF180</f>
        <v>102</v>
      </c>
    </row>
    <row r="200" spans="1:47" x14ac:dyDescent="0.3">
      <c r="A200" s="10">
        <v>42393</v>
      </c>
      <c r="B200" s="11" t="s">
        <v>9</v>
      </c>
      <c r="C200" s="7">
        <f>'Boarding Tallies'!C193+'Daycare Tallies'!C181</f>
        <v>13</v>
      </c>
      <c r="E200" s="10">
        <v>42424</v>
      </c>
      <c r="F200" s="11" t="s">
        <v>6</v>
      </c>
      <c r="G200" s="7">
        <f>'Boarding Tallies'!G193+'Daycare Tallies'!H181</f>
        <v>79</v>
      </c>
      <c r="I200" s="10">
        <v>42453</v>
      </c>
      <c r="J200" s="11" t="s">
        <v>8</v>
      </c>
      <c r="K200" s="7">
        <f>'Boarding Tallies'!K193+'Daycare Tallies'!M181</f>
        <v>53</v>
      </c>
      <c r="M200" s="10">
        <v>42484</v>
      </c>
      <c r="N200" s="11" t="s">
        <v>9</v>
      </c>
      <c r="O200" s="7">
        <f>'Boarding Tallies'!O193+'Daycare Tallies'!R181</f>
        <v>48</v>
      </c>
      <c r="Q200" s="10">
        <v>42514</v>
      </c>
      <c r="R200" s="11" t="s">
        <v>3</v>
      </c>
      <c r="S200" s="7">
        <f>'Boarding Tallies'!S193+'Daycare Tallies'!W181</f>
        <v>49</v>
      </c>
      <c r="U200" s="10">
        <v>42545</v>
      </c>
      <c r="V200" s="11" t="s">
        <v>4</v>
      </c>
      <c r="W200" s="7">
        <f>'Boarding Tallies'!W193+'Daycare Tallies'!AB181</f>
        <v>64</v>
      </c>
      <c r="Y200" s="10">
        <v>42575</v>
      </c>
      <c r="Z200" s="11" t="s">
        <v>9</v>
      </c>
      <c r="AA200" s="7">
        <f>'Boarding Tallies'!AA193+'Daycare Tallies'!AG181</f>
        <v>27</v>
      </c>
      <c r="AC200" s="10">
        <v>42606</v>
      </c>
      <c r="AD200" s="11" t="s">
        <v>6</v>
      </c>
      <c r="AE200" s="7">
        <f>'Boarding Tallies'!AE193+'Daycare Tallies'!AL181</f>
        <v>63</v>
      </c>
      <c r="AG200" s="10">
        <v>42637</v>
      </c>
      <c r="AH200" s="11" t="s">
        <v>7</v>
      </c>
      <c r="AI200" s="7">
        <f>'Boarding Tallies'!AI193+'Daycare Tallies'!AQ181</f>
        <v>51</v>
      </c>
      <c r="AK200" s="10">
        <v>42667</v>
      </c>
      <c r="AL200" s="11" t="s">
        <v>5</v>
      </c>
      <c r="AM200" s="7">
        <f>'Boarding Tallies'!AM193+'Daycare Tallies'!AV181</f>
        <v>49</v>
      </c>
      <c r="AO200" s="10">
        <v>42698</v>
      </c>
      <c r="AP200" s="11" t="s">
        <v>8</v>
      </c>
      <c r="AQ200" s="7">
        <f>'Boarding Tallies'!AQ193+'Daycare Tallies'!BA181</f>
        <v>77</v>
      </c>
      <c r="AS200" s="10">
        <v>42728</v>
      </c>
      <c r="AT200" s="11" t="s">
        <v>7</v>
      </c>
      <c r="AU200" s="7">
        <f>'Boarding Tallies'!AU193+'Daycare Tallies'!BF181</f>
        <v>74</v>
      </c>
    </row>
    <row r="201" spans="1:47" x14ac:dyDescent="0.3">
      <c r="A201" s="10">
        <v>42394</v>
      </c>
      <c r="B201" s="11" t="s">
        <v>5</v>
      </c>
      <c r="C201" s="7">
        <f>'Boarding Tallies'!C194+'Daycare Tallies'!C182</f>
        <v>34</v>
      </c>
      <c r="E201" s="10">
        <v>42425</v>
      </c>
      <c r="F201" s="11" t="s">
        <v>8</v>
      </c>
      <c r="G201" s="7">
        <f>'Boarding Tallies'!G194+'Daycare Tallies'!H182</f>
        <v>95</v>
      </c>
      <c r="I201" s="10">
        <v>42454</v>
      </c>
      <c r="J201" s="11" t="s">
        <v>4</v>
      </c>
      <c r="K201" s="7">
        <f>'Boarding Tallies'!K194+'Daycare Tallies'!M182</f>
        <v>42</v>
      </c>
      <c r="M201" s="10">
        <v>42485</v>
      </c>
      <c r="N201" s="11" t="s">
        <v>5</v>
      </c>
      <c r="O201" s="7">
        <f>'Boarding Tallies'!O194+'Daycare Tallies'!R182</f>
        <v>87</v>
      </c>
      <c r="Q201" s="10">
        <v>42515</v>
      </c>
      <c r="R201" s="11" t="s">
        <v>6</v>
      </c>
      <c r="S201" s="7">
        <f>'Boarding Tallies'!S194+'Daycare Tallies'!W182</f>
        <v>40</v>
      </c>
      <c r="U201" s="10">
        <v>42546</v>
      </c>
      <c r="V201" s="11" t="s">
        <v>7</v>
      </c>
      <c r="W201" s="7">
        <f>'Boarding Tallies'!W194+'Daycare Tallies'!AB182</f>
        <v>39</v>
      </c>
      <c r="Y201" s="10">
        <v>42576</v>
      </c>
      <c r="Z201" s="11" t="s">
        <v>5</v>
      </c>
      <c r="AA201" s="7">
        <f>'Boarding Tallies'!AA194+'Daycare Tallies'!AG182</f>
        <v>55</v>
      </c>
      <c r="AC201" s="10">
        <v>42607</v>
      </c>
      <c r="AD201" s="11" t="s">
        <v>8</v>
      </c>
      <c r="AE201" s="7">
        <f>'Boarding Tallies'!AE194+'Daycare Tallies'!AL182</f>
        <v>66</v>
      </c>
      <c r="AG201" s="10">
        <v>42638</v>
      </c>
      <c r="AH201" s="11" t="s">
        <v>9</v>
      </c>
      <c r="AI201" s="7">
        <f>'Boarding Tallies'!AI194+'Daycare Tallies'!AQ182</f>
        <v>27</v>
      </c>
      <c r="AK201" s="10">
        <v>42668</v>
      </c>
      <c r="AL201" s="11" t="s">
        <v>3</v>
      </c>
      <c r="AM201" s="7">
        <f>'Boarding Tallies'!AM194+'Daycare Tallies'!AV182</f>
        <v>51</v>
      </c>
      <c r="AO201" s="10">
        <v>42699</v>
      </c>
      <c r="AP201" s="11" t="s">
        <v>4</v>
      </c>
      <c r="AQ201" s="7">
        <f>'Boarding Tallies'!AQ194+'Daycare Tallies'!BA182</f>
        <v>66</v>
      </c>
      <c r="AS201" s="10">
        <v>42729</v>
      </c>
      <c r="AT201" s="11" t="s">
        <v>9</v>
      </c>
      <c r="AU201" s="7">
        <f>'Boarding Tallies'!AU194+'Daycare Tallies'!BF182</f>
        <v>74</v>
      </c>
    </row>
    <row r="202" spans="1:47" x14ac:dyDescent="0.3">
      <c r="A202" s="10">
        <v>42395</v>
      </c>
      <c r="B202" s="11" t="s">
        <v>3</v>
      </c>
      <c r="C202" s="7">
        <f>'Boarding Tallies'!C195+'Daycare Tallies'!C183</f>
        <v>42</v>
      </c>
      <c r="E202" s="10">
        <v>42426</v>
      </c>
      <c r="F202" s="11" t="s">
        <v>4</v>
      </c>
      <c r="G202" s="7">
        <f>'Boarding Tallies'!G195+'Daycare Tallies'!H183</f>
        <v>87</v>
      </c>
      <c r="I202" s="10">
        <v>42455</v>
      </c>
      <c r="J202" s="11" t="s">
        <v>7</v>
      </c>
      <c r="K202" s="7">
        <f>'Boarding Tallies'!K195+'Daycare Tallies'!M183</f>
        <v>23</v>
      </c>
      <c r="M202" s="10">
        <v>42486</v>
      </c>
      <c r="N202" s="11" t="s">
        <v>3</v>
      </c>
      <c r="O202" s="7">
        <f>'Boarding Tallies'!O195+'Daycare Tallies'!R183</f>
        <v>74</v>
      </c>
      <c r="Q202" s="10">
        <v>42516</v>
      </c>
      <c r="R202" s="11" t="s">
        <v>8</v>
      </c>
      <c r="S202" s="7">
        <f>'Boarding Tallies'!S195+'Daycare Tallies'!W183</f>
        <v>53</v>
      </c>
      <c r="U202" s="10">
        <v>42547</v>
      </c>
      <c r="V202" s="11" t="s">
        <v>9</v>
      </c>
      <c r="W202" s="7">
        <f>'Boarding Tallies'!W195+'Daycare Tallies'!AB183</f>
        <v>32</v>
      </c>
      <c r="Y202" s="10">
        <v>42577</v>
      </c>
      <c r="Z202" s="11" t="s">
        <v>3</v>
      </c>
      <c r="AA202" s="7">
        <f>'Boarding Tallies'!AA195+'Daycare Tallies'!AG183</f>
        <v>58</v>
      </c>
      <c r="AC202" s="10">
        <v>42608</v>
      </c>
      <c r="AD202" s="11" t="s">
        <v>4</v>
      </c>
      <c r="AE202" s="7">
        <f>'Boarding Tallies'!AE195+'Daycare Tallies'!AL183</f>
        <v>72</v>
      </c>
      <c r="AG202" s="10">
        <v>42639</v>
      </c>
      <c r="AH202" s="11" t="s">
        <v>5</v>
      </c>
      <c r="AI202" s="7">
        <f>'Boarding Tallies'!AI195+'Daycare Tallies'!AQ183</f>
        <v>45</v>
      </c>
      <c r="AK202" s="10">
        <v>42669</v>
      </c>
      <c r="AL202" s="11" t="s">
        <v>6</v>
      </c>
      <c r="AM202" s="7">
        <f>'Boarding Tallies'!AM195+'Daycare Tallies'!AV183</f>
        <v>51</v>
      </c>
      <c r="AO202" s="10">
        <v>42700</v>
      </c>
      <c r="AP202" s="11" t="s">
        <v>7</v>
      </c>
      <c r="AQ202" s="7">
        <f>'Boarding Tallies'!AQ195+'Daycare Tallies'!BA183</f>
        <v>56</v>
      </c>
      <c r="AS202" s="10">
        <v>42730</v>
      </c>
      <c r="AT202" s="11" t="s">
        <v>5</v>
      </c>
      <c r="AU202" s="7">
        <f>'Boarding Tallies'!AU195+'Daycare Tallies'!BF183</f>
        <v>67</v>
      </c>
    </row>
    <row r="203" spans="1:47" x14ac:dyDescent="0.3">
      <c r="A203" s="10">
        <v>42396</v>
      </c>
      <c r="B203" s="11" t="s">
        <v>6</v>
      </c>
      <c r="C203" s="7">
        <f>'Boarding Tallies'!C196+'Daycare Tallies'!C184</f>
        <v>45</v>
      </c>
      <c r="E203" s="10">
        <v>42427</v>
      </c>
      <c r="F203" s="11" t="s">
        <v>7</v>
      </c>
      <c r="G203" s="7">
        <f>'Boarding Tallies'!G196+'Daycare Tallies'!H184</f>
        <v>64</v>
      </c>
      <c r="I203" s="10">
        <v>42456</v>
      </c>
      <c r="J203" s="11" t="s">
        <v>9</v>
      </c>
      <c r="K203" s="7">
        <f>'Boarding Tallies'!K196+'Daycare Tallies'!M184</f>
        <v>18</v>
      </c>
      <c r="M203" s="10">
        <v>42487</v>
      </c>
      <c r="N203" s="11" t="s">
        <v>6</v>
      </c>
      <c r="O203" s="7">
        <f>'Boarding Tallies'!O196+'Daycare Tallies'!R184</f>
        <v>76</v>
      </c>
      <c r="Q203" s="10">
        <v>42517</v>
      </c>
      <c r="R203" s="11" t="s">
        <v>4</v>
      </c>
      <c r="S203" s="7">
        <f>'Boarding Tallies'!S196+'Daycare Tallies'!W184</f>
        <v>50</v>
      </c>
      <c r="U203" s="10">
        <v>42548</v>
      </c>
      <c r="V203" s="11" t="s">
        <v>5</v>
      </c>
      <c r="W203" s="7">
        <f>'Boarding Tallies'!W196+'Daycare Tallies'!AB184</f>
        <v>62</v>
      </c>
      <c r="Y203" s="10">
        <v>42578</v>
      </c>
      <c r="Z203" s="11" t="s">
        <v>6</v>
      </c>
      <c r="AA203" s="7">
        <f>'Boarding Tallies'!AA196+'Daycare Tallies'!AG184</f>
        <v>79</v>
      </c>
      <c r="AC203" s="10">
        <v>42609</v>
      </c>
      <c r="AD203" s="11" t="s">
        <v>7</v>
      </c>
      <c r="AE203" s="7">
        <f>'Boarding Tallies'!AE196+'Daycare Tallies'!AL184</f>
        <v>46</v>
      </c>
      <c r="AG203" s="10">
        <v>42640</v>
      </c>
      <c r="AH203" s="11" t="s">
        <v>3</v>
      </c>
      <c r="AI203" s="7">
        <f>'Boarding Tallies'!AI196+'Daycare Tallies'!AQ184</f>
        <v>52</v>
      </c>
      <c r="AK203" s="10">
        <v>42670</v>
      </c>
      <c r="AL203" s="11" t="s">
        <v>8</v>
      </c>
      <c r="AM203" s="7">
        <f>'Boarding Tallies'!AM196+'Daycare Tallies'!AV184</f>
        <v>55</v>
      </c>
      <c r="AO203" s="10">
        <v>42701</v>
      </c>
      <c r="AP203" s="11" t="s">
        <v>9</v>
      </c>
      <c r="AQ203" s="7">
        <f>'Boarding Tallies'!AQ196+'Daycare Tallies'!BA184</f>
        <v>24</v>
      </c>
      <c r="AS203" s="10">
        <v>42731</v>
      </c>
      <c r="AT203" s="11" t="s">
        <v>3</v>
      </c>
      <c r="AU203" s="7">
        <f>'Boarding Tallies'!AU196+'Daycare Tallies'!BF184</f>
        <v>74</v>
      </c>
    </row>
    <row r="204" spans="1:47" x14ac:dyDescent="0.3">
      <c r="A204" s="10">
        <v>42397</v>
      </c>
      <c r="B204" s="11" t="s">
        <v>8</v>
      </c>
      <c r="C204" s="7">
        <f>'Boarding Tallies'!C197+'Daycare Tallies'!C185</f>
        <v>43</v>
      </c>
      <c r="E204" s="10">
        <v>42428</v>
      </c>
      <c r="F204" s="11" t="s">
        <v>9</v>
      </c>
      <c r="G204" s="7">
        <f>'Boarding Tallies'!G197+'Daycare Tallies'!H185</f>
        <v>25</v>
      </c>
      <c r="I204" s="10">
        <v>42457</v>
      </c>
      <c r="J204" s="11" t="s">
        <v>5</v>
      </c>
      <c r="K204" s="7">
        <f>'Boarding Tallies'!K197+'Daycare Tallies'!M185</f>
        <v>32</v>
      </c>
      <c r="M204" s="10">
        <v>42488</v>
      </c>
      <c r="N204" s="11" t="s">
        <v>8</v>
      </c>
      <c r="O204" s="7">
        <f>'Boarding Tallies'!O197+'Daycare Tallies'!R185</f>
        <v>79</v>
      </c>
      <c r="Q204" s="10">
        <v>42518</v>
      </c>
      <c r="R204" s="11" t="s">
        <v>7</v>
      </c>
      <c r="S204" s="7">
        <f>'Boarding Tallies'!S197+'Daycare Tallies'!W185</f>
        <v>43</v>
      </c>
      <c r="U204" s="10">
        <v>42549</v>
      </c>
      <c r="V204" s="11" t="s">
        <v>3</v>
      </c>
      <c r="W204" s="7">
        <f>'Boarding Tallies'!W197+'Daycare Tallies'!AB185</f>
        <v>57</v>
      </c>
      <c r="Y204" s="10">
        <v>42579</v>
      </c>
      <c r="Z204" s="11" t="s">
        <v>8</v>
      </c>
      <c r="AA204" s="7">
        <f>'Boarding Tallies'!AA197+'Daycare Tallies'!AG185</f>
        <v>73</v>
      </c>
      <c r="AC204" s="10">
        <v>42610</v>
      </c>
      <c r="AD204" s="11" t="s">
        <v>9</v>
      </c>
      <c r="AE204" s="7">
        <f>'Boarding Tallies'!AE197+'Daycare Tallies'!AL185</f>
        <v>29</v>
      </c>
      <c r="AG204" s="10">
        <v>42641</v>
      </c>
      <c r="AH204" s="11" t="s">
        <v>6</v>
      </c>
      <c r="AI204" s="7">
        <f>'Boarding Tallies'!AI197+'Daycare Tallies'!AQ185</f>
        <v>50</v>
      </c>
      <c r="AK204" s="10">
        <v>42671</v>
      </c>
      <c r="AL204" s="11" t="s">
        <v>4</v>
      </c>
      <c r="AM204" s="7">
        <f>'Boarding Tallies'!AM197+'Daycare Tallies'!AV185</f>
        <v>53</v>
      </c>
      <c r="AO204" s="10">
        <v>42702</v>
      </c>
      <c r="AP204" s="11" t="s">
        <v>5</v>
      </c>
      <c r="AQ204" s="7">
        <f>'Boarding Tallies'!AQ197+'Daycare Tallies'!BA185</f>
        <v>55</v>
      </c>
      <c r="AS204" s="10">
        <v>42732</v>
      </c>
      <c r="AT204" s="11" t="s">
        <v>6</v>
      </c>
      <c r="AU204" s="7">
        <f>'Boarding Tallies'!AU197+'Daycare Tallies'!BF185</f>
        <v>71</v>
      </c>
    </row>
    <row r="205" spans="1:47" x14ac:dyDescent="0.3">
      <c r="A205" s="10">
        <v>42398</v>
      </c>
      <c r="B205" s="11" t="s">
        <v>4</v>
      </c>
      <c r="C205" s="7">
        <f>'Boarding Tallies'!C198+'Daycare Tallies'!C186</f>
        <v>45</v>
      </c>
      <c r="E205" s="10">
        <v>42429</v>
      </c>
      <c r="F205" s="11" t="s">
        <v>5</v>
      </c>
      <c r="G205" s="7">
        <f>'Boarding Tallies'!G198+'Daycare Tallies'!H186</f>
        <v>37</v>
      </c>
      <c r="I205" s="10">
        <v>42458</v>
      </c>
      <c r="J205" s="11" t="s">
        <v>3</v>
      </c>
      <c r="K205" s="7">
        <f>'Boarding Tallies'!K198+'Daycare Tallies'!M186</f>
        <v>48</v>
      </c>
      <c r="M205" s="10">
        <v>42489</v>
      </c>
      <c r="N205" s="11" t="s">
        <v>4</v>
      </c>
      <c r="O205" s="7">
        <f>'Boarding Tallies'!O198+'Daycare Tallies'!R186</f>
        <v>78</v>
      </c>
      <c r="Q205" s="10">
        <v>42519</v>
      </c>
      <c r="R205" s="11" t="s">
        <v>9</v>
      </c>
      <c r="S205" s="7">
        <f>'Boarding Tallies'!S198+'Daycare Tallies'!W186</f>
        <v>35</v>
      </c>
      <c r="U205" s="10">
        <v>42550</v>
      </c>
      <c r="V205" s="11" t="s">
        <v>6</v>
      </c>
      <c r="W205" s="7">
        <f>'Boarding Tallies'!W198+'Daycare Tallies'!AB186</f>
        <v>53</v>
      </c>
      <c r="Y205" s="10">
        <v>42580</v>
      </c>
      <c r="Z205" s="11" t="s">
        <v>4</v>
      </c>
      <c r="AA205" s="7">
        <f>'Boarding Tallies'!AA198+'Daycare Tallies'!AG186</f>
        <v>63</v>
      </c>
      <c r="AC205" s="10">
        <v>42611</v>
      </c>
      <c r="AD205" s="11" t="s">
        <v>5</v>
      </c>
      <c r="AE205" s="7">
        <f>'Boarding Tallies'!AE198+'Daycare Tallies'!AL186</f>
        <v>45</v>
      </c>
      <c r="AG205" s="10">
        <v>42642</v>
      </c>
      <c r="AH205" s="11" t="s">
        <v>8</v>
      </c>
      <c r="AI205" s="7">
        <f>'Boarding Tallies'!AI198+'Daycare Tallies'!AQ186</f>
        <v>71</v>
      </c>
      <c r="AK205" s="10">
        <v>42672</v>
      </c>
      <c r="AL205" s="11" t="s">
        <v>7</v>
      </c>
      <c r="AM205" s="7">
        <f>'Boarding Tallies'!AM198+'Daycare Tallies'!AV186</f>
        <v>27</v>
      </c>
      <c r="AO205" s="10">
        <v>42703</v>
      </c>
      <c r="AP205" s="11" t="s">
        <v>3</v>
      </c>
      <c r="AQ205" s="7">
        <f>'Boarding Tallies'!AQ198+'Daycare Tallies'!BA186</f>
        <v>48</v>
      </c>
      <c r="AS205" s="10">
        <v>42733</v>
      </c>
      <c r="AT205" s="11" t="s">
        <v>8</v>
      </c>
      <c r="AU205" s="7">
        <f>'Boarding Tallies'!AU198+'Daycare Tallies'!BF186</f>
        <v>59</v>
      </c>
    </row>
    <row r="206" spans="1:47" x14ac:dyDescent="0.3">
      <c r="A206" s="10">
        <v>42399</v>
      </c>
      <c r="B206" s="11" t="s">
        <v>7</v>
      </c>
      <c r="C206" s="7">
        <f>'Boarding Tallies'!C199+'Daycare Tallies'!C187</f>
        <v>25</v>
      </c>
      <c r="G206" s="7"/>
      <c r="I206" s="10">
        <v>42459</v>
      </c>
      <c r="J206" s="11" t="s">
        <v>6</v>
      </c>
      <c r="K206" s="7">
        <f>'Boarding Tallies'!K199+'Daycare Tallies'!M187</f>
        <v>43</v>
      </c>
      <c r="M206" s="10">
        <v>42490</v>
      </c>
      <c r="N206" s="11" t="s">
        <v>7</v>
      </c>
      <c r="O206" s="7">
        <f>'Boarding Tallies'!O199+'Daycare Tallies'!R187</f>
        <v>37</v>
      </c>
      <c r="Q206" s="10">
        <v>42520</v>
      </c>
      <c r="R206" s="11" t="s">
        <v>5</v>
      </c>
      <c r="S206" s="7">
        <f>'Boarding Tallies'!S199+'Daycare Tallies'!W187</f>
        <v>16</v>
      </c>
      <c r="U206" s="10">
        <v>42551</v>
      </c>
      <c r="V206" s="11" t="s">
        <v>8</v>
      </c>
      <c r="W206" s="7">
        <f>'Boarding Tallies'!W199+'Daycare Tallies'!AB187</f>
        <v>70</v>
      </c>
      <c r="Y206" s="10">
        <v>42581</v>
      </c>
      <c r="Z206" s="11" t="s">
        <v>7</v>
      </c>
      <c r="AA206" s="7">
        <f>'Boarding Tallies'!AA199+'Daycare Tallies'!AG187</f>
        <v>65</v>
      </c>
      <c r="AC206" s="10">
        <v>42612</v>
      </c>
      <c r="AD206" s="11" t="s">
        <v>3</v>
      </c>
      <c r="AE206" s="7">
        <f>'Boarding Tallies'!AE199+'Daycare Tallies'!AL187</f>
        <v>48</v>
      </c>
      <c r="AG206" s="10">
        <v>42643</v>
      </c>
      <c r="AH206" s="11" t="s">
        <v>4</v>
      </c>
      <c r="AI206" s="7">
        <f>'Boarding Tallies'!AI199+'Daycare Tallies'!AQ187</f>
        <v>57</v>
      </c>
      <c r="AK206" s="10">
        <v>42673</v>
      </c>
      <c r="AL206" s="11" t="s">
        <v>9</v>
      </c>
      <c r="AM206" s="7">
        <f>'Boarding Tallies'!AM199+'Daycare Tallies'!AV187</f>
        <v>11</v>
      </c>
      <c r="AO206" s="10">
        <v>42704</v>
      </c>
      <c r="AP206" s="11" t="s">
        <v>6</v>
      </c>
      <c r="AQ206" s="7">
        <f>'Boarding Tallies'!AQ199+'Daycare Tallies'!BA187</f>
        <v>59</v>
      </c>
      <c r="AS206" s="10">
        <v>42734</v>
      </c>
      <c r="AT206" s="11" t="s">
        <v>4</v>
      </c>
      <c r="AU206" s="7">
        <f>'Boarding Tallies'!AU199+'Daycare Tallies'!BF187</f>
        <v>66</v>
      </c>
    </row>
    <row r="207" spans="1:47" x14ac:dyDescent="0.3">
      <c r="A207" s="10">
        <v>42400</v>
      </c>
      <c r="B207" s="11" t="s">
        <v>9</v>
      </c>
      <c r="C207" s="7">
        <f>'Boarding Tallies'!C200+'Daycare Tallies'!C188</f>
        <v>13</v>
      </c>
      <c r="G207" s="7"/>
      <c r="I207" s="10">
        <v>42460</v>
      </c>
      <c r="J207" s="11" t="s">
        <v>8</v>
      </c>
      <c r="K207" s="7">
        <f>'Boarding Tallies'!K200+'Daycare Tallies'!M188</f>
        <v>43</v>
      </c>
      <c r="O207" s="7"/>
      <c r="Q207" s="10">
        <v>42521</v>
      </c>
      <c r="R207" s="11" t="s">
        <v>3</v>
      </c>
      <c r="S207" s="7">
        <f>'Boarding Tallies'!S200+'Daycare Tallies'!W188</f>
        <v>51</v>
      </c>
      <c r="W207" s="7"/>
      <c r="Y207" s="10">
        <v>42582</v>
      </c>
      <c r="Z207" s="11" t="s">
        <v>9</v>
      </c>
      <c r="AA207" s="7">
        <f>'Boarding Tallies'!AA200+'Daycare Tallies'!AG188</f>
        <v>29</v>
      </c>
      <c r="AC207" s="10">
        <v>42613</v>
      </c>
      <c r="AD207" s="11" t="s">
        <v>6</v>
      </c>
      <c r="AE207" s="7">
        <f>'Boarding Tallies'!AE200+'Daycare Tallies'!AL188</f>
        <v>41</v>
      </c>
      <c r="AI207" s="7"/>
      <c r="AK207" s="10">
        <v>42674</v>
      </c>
      <c r="AL207" s="11" t="s">
        <v>5</v>
      </c>
      <c r="AM207" s="7">
        <f>'Boarding Tallies'!AM200+'Daycare Tallies'!AV188</f>
        <v>54</v>
      </c>
      <c r="AQ207" s="7"/>
      <c r="AS207" s="10">
        <v>42735</v>
      </c>
      <c r="AT207" s="11" t="s">
        <v>7</v>
      </c>
      <c r="AU207" s="7">
        <f>'Boarding Tallies'!AU200+'Daycare Tallies'!BF188</f>
        <v>51</v>
      </c>
    </row>
    <row r="208" spans="1:47" x14ac:dyDescent="0.3">
      <c r="A208" s="13"/>
      <c r="C208" s="11"/>
      <c r="D208" s="12"/>
      <c r="E208" s="13"/>
      <c r="G208" s="11"/>
      <c r="H208" s="12"/>
      <c r="I208" s="13"/>
      <c r="K208" s="11"/>
      <c r="L208" s="12"/>
      <c r="M208" s="13"/>
      <c r="O208" s="11"/>
      <c r="P208" s="12"/>
      <c r="Q208" s="13"/>
      <c r="S208" s="11"/>
      <c r="T208" s="12"/>
      <c r="U208" s="13"/>
      <c r="W208" s="11"/>
      <c r="X208" s="12"/>
      <c r="AA208" s="7"/>
      <c r="AE208" s="7"/>
      <c r="AM208" s="7"/>
      <c r="AU208" s="7"/>
    </row>
    <row r="209" spans="1:47" x14ac:dyDescent="0.3">
      <c r="A209" s="10" t="s">
        <v>10</v>
      </c>
      <c r="B209" s="7">
        <f>SUM(C177:C207)</f>
        <v>943</v>
      </c>
      <c r="C209" s="45"/>
      <c r="D209" s="10"/>
      <c r="E209" s="10" t="s">
        <v>10</v>
      </c>
      <c r="F209" s="7">
        <f>SUM(G177:G207)</f>
        <v>1327</v>
      </c>
      <c r="G209" s="45"/>
      <c r="H209" s="10"/>
      <c r="I209" s="10" t="s">
        <v>10</v>
      </c>
      <c r="J209" s="12">
        <f>IF(ISBLANK(K207), 0,SUM(K177:K207))</f>
        <v>1260</v>
      </c>
      <c r="K209" s="45"/>
      <c r="M209" s="10" t="s">
        <v>10</v>
      </c>
      <c r="N209" s="12">
        <f>IF(ISBLANK(O206), 0,SUM(O177:O207))</f>
        <v>1351</v>
      </c>
      <c r="O209" s="45"/>
      <c r="Q209" s="10" t="s">
        <v>10</v>
      </c>
      <c r="R209" s="12">
        <f>IF(ISBLANK(S207), 0,SUM(S177:S207))</f>
        <v>1266</v>
      </c>
      <c r="S209" s="45"/>
      <c r="U209" s="10" t="s">
        <v>10</v>
      </c>
      <c r="V209" s="12">
        <f>IF(ISBLANK(W206), 0,SUM(W177:W207))</f>
        <v>1436</v>
      </c>
      <c r="W209" s="45"/>
      <c r="Y209" s="10" t="s">
        <v>10</v>
      </c>
      <c r="Z209" s="12">
        <f>IF(ISBLANK(AA207), 0,SUM(AA177:AA207))</f>
        <v>1750</v>
      </c>
      <c r="AA209" s="45">
        <f>(Z209/Z250)-1</f>
        <v>2.6082474226804124</v>
      </c>
      <c r="AC209" s="10" t="s">
        <v>10</v>
      </c>
      <c r="AD209" s="12">
        <f>IF(ISBLANK(AE207), 0,SUM(AE177:AE207))</f>
        <v>1782</v>
      </c>
      <c r="AE209" s="45">
        <f>(AD209/AD250)-1</f>
        <v>2.3496240601503757</v>
      </c>
      <c r="AG209" s="10" t="s">
        <v>10</v>
      </c>
      <c r="AH209" s="12">
        <f>IF(ISBLANK(AI206), 0,SUM(AI177:AI207))</f>
        <v>1501</v>
      </c>
      <c r="AI209" s="45">
        <f>(AH209/AH250)-1</f>
        <v>3.2885714285714283</v>
      </c>
      <c r="AK209" s="10" t="s">
        <v>10</v>
      </c>
      <c r="AL209" s="12">
        <f>IF(ISBLANK(AM207), 0,SUM(AM177:AM207))</f>
        <v>1462</v>
      </c>
      <c r="AM209" s="45">
        <f>(AL209/AL250)-1</f>
        <v>2.5485436893203883</v>
      </c>
      <c r="AO209" s="10" t="s">
        <v>10</v>
      </c>
      <c r="AP209" s="12">
        <f>IF(ISBLANK(AQ206), 0,SUM(AQ177:AQ207))</f>
        <v>1583</v>
      </c>
      <c r="AQ209" s="45">
        <f>(AP209/AP250)-1</f>
        <v>2.2306122448979591</v>
      </c>
      <c r="AS209" s="10" t="s">
        <v>10</v>
      </c>
      <c r="AT209" s="12">
        <f>IF(ISBLANK(AU207), 0,SUM(AU177:AU207))</f>
        <v>1713</v>
      </c>
      <c r="AU209" s="45">
        <f>(AT209/AT250)-1</f>
        <v>2.5687500000000001</v>
      </c>
    </row>
    <row r="210" spans="1:47" x14ac:dyDescent="0.3">
      <c r="A210" s="10" t="s">
        <v>12</v>
      </c>
      <c r="B210" s="7">
        <v>459</v>
      </c>
      <c r="C210" s="12">
        <v>20770</v>
      </c>
      <c r="E210" s="10" t="s">
        <v>12</v>
      </c>
      <c r="F210" s="7">
        <v>749</v>
      </c>
      <c r="G210" s="12">
        <v>34128.9</v>
      </c>
      <c r="I210" s="10" t="s">
        <v>12</v>
      </c>
      <c r="J210" s="7">
        <v>552</v>
      </c>
      <c r="K210" s="12">
        <v>26527</v>
      </c>
      <c r="M210" s="10" t="s">
        <v>12</v>
      </c>
      <c r="N210" s="7">
        <v>465</v>
      </c>
      <c r="O210" s="12">
        <v>22932</v>
      </c>
      <c r="Q210" s="10" t="s">
        <v>12</v>
      </c>
      <c r="R210" s="7">
        <v>619</v>
      </c>
      <c r="S210" s="12">
        <v>29120.3</v>
      </c>
      <c r="U210" s="10" t="s">
        <v>12</v>
      </c>
      <c r="V210" s="7">
        <v>477</v>
      </c>
      <c r="W210" s="12">
        <v>23997.7</v>
      </c>
      <c r="Y210" s="10" t="s">
        <v>12</v>
      </c>
      <c r="Z210" s="7">
        <v>928</v>
      </c>
      <c r="AA210" s="12">
        <v>44802.600000000006</v>
      </c>
      <c r="AC210" s="10" t="s">
        <v>12</v>
      </c>
      <c r="AD210" s="7">
        <v>994</v>
      </c>
      <c r="AE210" s="12">
        <v>47632</v>
      </c>
      <c r="AG210" s="10" t="s">
        <v>12</v>
      </c>
      <c r="AH210" s="7">
        <v>625</v>
      </c>
      <c r="AI210" s="12">
        <v>29942</v>
      </c>
      <c r="AK210" s="10" t="s">
        <v>12</v>
      </c>
      <c r="AL210" s="7">
        <v>635</v>
      </c>
      <c r="AM210" s="12">
        <v>32466.6</v>
      </c>
      <c r="AO210" s="10" t="s">
        <v>12</v>
      </c>
      <c r="AP210" s="7">
        <v>725</v>
      </c>
      <c r="AQ210" s="12">
        <v>34469.300000000003</v>
      </c>
      <c r="AS210" s="10" t="s">
        <v>12</v>
      </c>
      <c r="AT210" s="7">
        <v>710</v>
      </c>
      <c r="AU210" s="12">
        <v>33530.099999999991</v>
      </c>
    </row>
    <row r="211" spans="1:47" x14ac:dyDescent="0.3">
      <c r="A211" s="10" t="s">
        <v>22</v>
      </c>
      <c r="B211" s="7">
        <v>93.483870967741936</v>
      </c>
      <c r="C211" s="15">
        <v>45.250544662309366</v>
      </c>
      <c r="E211" s="10" t="s">
        <v>22</v>
      </c>
      <c r="F211" s="7">
        <v>173.31034482758619</v>
      </c>
      <c r="G211" s="15">
        <v>45.565954606141524</v>
      </c>
      <c r="I211" s="10" t="s">
        <v>22</v>
      </c>
      <c r="J211" s="7">
        <v>112</v>
      </c>
      <c r="K211" s="15">
        <v>48.056159420289852</v>
      </c>
      <c r="M211" s="10" t="s">
        <v>22</v>
      </c>
      <c r="N211" s="7">
        <v>140.70000000000002</v>
      </c>
      <c r="O211" s="15">
        <v>49.316129032258061</v>
      </c>
      <c r="Q211" s="10" t="s">
        <v>22</v>
      </c>
      <c r="R211" s="7">
        <v>113.35483870967741</v>
      </c>
      <c r="S211" s="15">
        <v>47.044103392568658</v>
      </c>
      <c r="U211" s="10" t="s">
        <v>22</v>
      </c>
      <c r="V211" s="7">
        <v>126.93333333333334</v>
      </c>
      <c r="W211" s="15">
        <v>50.309643605870022</v>
      </c>
      <c r="Y211" s="10" t="s">
        <v>22</v>
      </c>
      <c r="Z211" s="7">
        <v>209.09677419354838</v>
      </c>
      <c r="AA211" s="15">
        <v>48.278663793103455</v>
      </c>
      <c r="AC211" s="10" t="s">
        <v>22</v>
      </c>
      <c r="AD211" s="7">
        <v>201.87096774193546</v>
      </c>
      <c r="AE211" s="15">
        <v>47.919517102615693</v>
      </c>
      <c r="AG211" s="10" t="s">
        <v>22</v>
      </c>
      <c r="AH211" s="7">
        <v>157.5</v>
      </c>
      <c r="AI211" s="15">
        <v>47.907200000000003</v>
      </c>
      <c r="AK211" s="10" t="s">
        <v>22</v>
      </c>
      <c r="AL211" s="7">
        <v>129.38709677419354</v>
      </c>
      <c r="AM211" s="15">
        <v>51.128503937007871</v>
      </c>
      <c r="AO211" s="10" t="s">
        <v>22</v>
      </c>
      <c r="AP211" s="7">
        <v>175.23333333333335</v>
      </c>
      <c r="AQ211" s="15">
        <v>47.543862068965524</v>
      </c>
      <c r="AS211" s="10" t="s">
        <v>22</v>
      </c>
      <c r="AT211" s="7">
        <v>189.45161290322579</v>
      </c>
      <c r="AU211" s="15">
        <v>47.225492957746468</v>
      </c>
    </row>
    <row r="212" spans="1:47" x14ac:dyDescent="0.3">
      <c r="B212" s="11">
        <v>392</v>
      </c>
      <c r="F212" s="11">
        <v>720</v>
      </c>
      <c r="J212" s="11">
        <v>508</v>
      </c>
      <c r="N212" s="11">
        <v>624</v>
      </c>
      <c r="R212" s="11">
        <v>474</v>
      </c>
      <c r="V212" s="11">
        <v>565</v>
      </c>
      <c r="Z212" s="11">
        <v>925</v>
      </c>
      <c r="AD212" s="11">
        <v>877</v>
      </c>
      <c r="AE212" s="12">
        <v>5085</v>
      </c>
      <c r="AH212" s="11">
        <v>694</v>
      </c>
      <c r="AL212" s="11">
        <v>558</v>
      </c>
      <c r="AP212" s="11">
        <v>750</v>
      </c>
      <c r="AT212" s="11">
        <v>877</v>
      </c>
    </row>
    <row r="213" spans="1:47" x14ac:dyDescent="0.3">
      <c r="AQ213" s="12">
        <v>47.95410970691669</v>
      </c>
      <c r="AT213" s="11">
        <v>7935</v>
      </c>
      <c r="AU213" s="12">
        <v>380515.86052438396</v>
      </c>
    </row>
    <row r="214" spans="1:47" x14ac:dyDescent="0.3">
      <c r="AQ214" s="12">
        <v>47.91112370874275</v>
      </c>
      <c r="AT214" s="11">
        <v>7938</v>
      </c>
      <c r="AU214" s="12">
        <v>380318.49999999994</v>
      </c>
    </row>
    <row r="219" spans="1:47" x14ac:dyDescent="0.3">
      <c r="Y219" s="10">
        <v>42186</v>
      </c>
      <c r="Z219" s="11" t="s">
        <v>6</v>
      </c>
      <c r="AA219" s="12">
        <v>16</v>
      </c>
      <c r="AC219" s="10">
        <v>42217</v>
      </c>
      <c r="AD219" s="11" t="s">
        <v>7</v>
      </c>
      <c r="AE219" s="12">
        <v>20</v>
      </c>
      <c r="AG219" s="10">
        <v>42248</v>
      </c>
      <c r="AH219" s="11" t="s">
        <v>3</v>
      </c>
      <c r="AI219" s="12">
        <v>11</v>
      </c>
      <c r="AK219" s="10">
        <v>42278</v>
      </c>
      <c r="AL219" s="11" t="s">
        <v>8</v>
      </c>
      <c r="AM219" s="12">
        <v>15</v>
      </c>
      <c r="AO219" s="10">
        <v>42309</v>
      </c>
      <c r="AP219" s="11" t="s">
        <v>9</v>
      </c>
      <c r="AQ219" s="12">
        <v>10</v>
      </c>
      <c r="AS219" s="10">
        <v>42339</v>
      </c>
      <c r="AT219" s="11" t="s">
        <v>3</v>
      </c>
      <c r="AU219" s="12">
        <v>6</v>
      </c>
    </row>
    <row r="220" spans="1:47" x14ac:dyDescent="0.3">
      <c r="Y220" s="10">
        <v>42187</v>
      </c>
      <c r="Z220" s="11" t="s">
        <v>8</v>
      </c>
      <c r="AA220" s="12">
        <v>23</v>
      </c>
      <c r="AC220" s="10">
        <v>42218</v>
      </c>
      <c r="AD220" s="11" t="s">
        <v>9</v>
      </c>
      <c r="AE220" s="12">
        <v>16</v>
      </c>
      <c r="AG220" s="10">
        <v>42249</v>
      </c>
      <c r="AH220" s="11" t="s">
        <v>6</v>
      </c>
      <c r="AI220" s="12">
        <v>9</v>
      </c>
      <c r="AK220" s="10">
        <v>42279</v>
      </c>
      <c r="AL220" s="11" t="s">
        <v>4</v>
      </c>
      <c r="AM220" s="12">
        <v>22</v>
      </c>
      <c r="AO220" s="10">
        <v>42310</v>
      </c>
      <c r="AP220" s="11" t="s">
        <v>5</v>
      </c>
      <c r="AQ220" s="12">
        <v>12</v>
      </c>
      <c r="AS220" s="10">
        <v>42340</v>
      </c>
      <c r="AT220" s="11" t="s">
        <v>6</v>
      </c>
      <c r="AU220" s="12">
        <v>9</v>
      </c>
    </row>
    <row r="221" spans="1:47" x14ac:dyDescent="0.3">
      <c r="Y221" s="10">
        <v>42188</v>
      </c>
      <c r="Z221" s="11" t="s">
        <v>4</v>
      </c>
      <c r="AA221" s="12">
        <v>37</v>
      </c>
      <c r="AC221" s="10">
        <v>42219</v>
      </c>
      <c r="AD221" s="11" t="s">
        <v>5</v>
      </c>
      <c r="AE221" s="12">
        <v>9</v>
      </c>
      <c r="AG221" s="10">
        <v>42250</v>
      </c>
      <c r="AH221" s="11" t="s">
        <v>8</v>
      </c>
      <c r="AI221" s="12">
        <v>12</v>
      </c>
      <c r="AK221" s="10">
        <v>42280</v>
      </c>
      <c r="AL221" s="11" t="s">
        <v>7</v>
      </c>
      <c r="AM221" s="12">
        <v>20</v>
      </c>
      <c r="AO221" s="10">
        <v>42311</v>
      </c>
      <c r="AP221" s="11" t="s">
        <v>3</v>
      </c>
      <c r="AQ221" s="12">
        <v>13</v>
      </c>
      <c r="AS221" s="10">
        <v>42341</v>
      </c>
      <c r="AT221" s="11" t="s">
        <v>8</v>
      </c>
      <c r="AU221" s="12">
        <v>9</v>
      </c>
    </row>
    <row r="222" spans="1:47" x14ac:dyDescent="0.3">
      <c r="Y222" s="10">
        <v>42189</v>
      </c>
      <c r="Z222" s="11" t="s">
        <v>7</v>
      </c>
      <c r="AA222" s="12">
        <v>36</v>
      </c>
      <c r="AC222" s="10">
        <v>42220</v>
      </c>
      <c r="AD222" s="11" t="s">
        <v>3</v>
      </c>
      <c r="AE222" s="12">
        <v>7</v>
      </c>
      <c r="AG222" s="10">
        <v>42251</v>
      </c>
      <c r="AH222" s="11" t="s">
        <v>4</v>
      </c>
      <c r="AI222" s="12">
        <v>19</v>
      </c>
      <c r="AK222" s="10">
        <v>42281</v>
      </c>
      <c r="AL222" s="11" t="s">
        <v>9</v>
      </c>
      <c r="AM222" s="12">
        <v>11</v>
      </c>
      <c r="AO222" s="10">
        <v>42312</v>
      </c>
      <c r="AP222" s="11" t="s">
        <v>6</v>
      </c>
      <c r="AQ222" s="12">
        <v>15</v>
      </c>
      <c r="AS222" s="10">
        <v>42342</v>
      </c>
      <c r="AT222" s="11" t="s">
        <v>4</v>
      </c>
      <c r="AU222" s="12">
        <v>16</v>
      </c>
    </row>
    <row r="223" spans="1:47" x14ac:dyDescent="0.3">
      <c r="Y223" s="10">
        <v>42190</v>
      </c>
      <c r="Z223" s="11" t="s">
        <v>9</v>
      </c>
      <c r="AA223" s="12">
        <v>22</v>
      </c>
      <c r="AC223" s="10">
        <v>42221</v>
      </c>
      <c r="AD223" s="11" t="s">
        <v>6</v>
      </c>
      <c r="AE223" s="12">
        <v>11</v>
      </c>
      <c r="AG223" s="10">
        <v>42252</v>
      </c>
      <c r="AH223" s="11" t="s">
        <v>7</v>
      </c>
      <c r="AI223" s="12">
        <v>25</v>
      </c>
      <c r="AK223" s="10">
        <v>42282</v>
      </c>
      <c r="AL223" s="11" t="s">
        <v>5</v>
      </c>
      <c r="AM223" s="12">
        <v>8</v>
      </c>
      <c r="AO223" s="10">
        <v>42313</v>
      </c>
      <c r="AP223" s="11" t="s">
        <v>8</v>
      </c>
      <c r="AQ223" s="12">
        <v>16</v>
      </c>
      <c r="AS223" s="10">
        <v>42343</v>
      </c>
      <c r="AT223" s="11" t="s">
        <v>7</v>
      </c>
      <c r="AU223" s="12">
        <v>15</v>
      </c>
    </row>
    <row r="224" spans="1:47" x14ac:dyDescent="0.3">
      <c r="Y224" s="10">
        <v>42191</v>
      </c>
      <c r="Z224" s="11" t="s">
        <v>5</v>
      </c>
      <c r="AA224" s="12">
        <v>13</v>
      </c>
      <c r="AC224" s="10">
        <v>42222</v>
      </c>
      <c r="AD224" s="11" t="s">
        <v>8</v>
      </c>
      <c r="AE224" s="12">
        <v>14</v>
      </c>
      <c r="AG224" s="10">
        <v>42253</v>
      </c>
      <c r="AH224" s="11" t="s">
        <v>9</v>
      </c>
      <c r="AI224" s="12">
        <v>25</v>
      </c>
      <c r="AK224" s="10">
        <v>42283</v>
      </c>
      <c r="AL224" s="11" t="s">
        <v>3</v>
      </c>
      <c r="AM224" s="12">
        <v>8</v>
      </c>
      <c r="AO224" s="10">
        <v>42314</v>
      </c>
      <c r="AP224" s="11" t="s">
        <v>4</v>
      </c>
      <c r="AQ224" s="12">
        <v>22</v>
      </c>
      <c r="AS224" s="10">
        <v>42344</v>
      </c>
      <c r="AT224" s="11" t="s">
        <v>9</v>
      </c>
      <c r="AU224" s="12">
        <v>11</v>
      </c>
    </row>
    <row r="225" spans="25:47" x14ac:dyDescent="0.3">
      <c r="Y225" s="10">
        <v>42192</v>
      </c>
      <c r="Z225" s="11" t="s">
        <v>3</v>
      </c>
      <c r="AA225" s="12">
        <v>10</v>
      </c>
      <c r="AC225" s="10">
        <v>42223</v>
      </c>
      <c r="AD225" s="11" t="s">
        <v>4</v>
      </c>
      <c r="AE225" s="12">
        <v>21</v>
      </c>
      <c r="AG225" s="10">
        <v>42254</v>
      </c>
      <c r="AH225" s="11" t="s">
        <v>5</v>
      </c>
      <c r="AI225" s="12">
        <v>7</v>
      </c>
      <c r="AK225" s="10">
        <v>42284</v>
      </c>
      <c r="AL225" s="11" t="s">
        <v>6</v>
      </c>
      <c r="AM225" s="12">
        <v>10</v>
      </c>
      <c r="AO225" s="10">
        <v>42315</v>
      </c>
      <c r="AP225" s="11" t="s">
        <v>7</v>
      </c>
      <c r="AQ225" s="12">
        <v>31</v>
      </c>
      <c r="AS225" s="10">
        <v>42345</v>
      </c>
      <c r="AT225" s="11" t="s">
        <v>5</v>
      </c>
      <c r="AU225" s="12">
        <v>6</v>
      </c>
    </row>
    <row r="226" spans="25:47" x14ac:dyDescent="0.3">
      <c r="Y226" s="10">
        <v>42193</v>
      </c>
      <c r="Z226" s="11" t="s">
        <v>6</v>
      </c>
      <c r="AA226" s="12">
        <v>9</v>
      </c>
      <c r="AC226" s="10">
        <v>42224</v>
      </c>
      <c r="AD226" s="11" t="s">
        <v>7</v>
      </c>
      <c r="AE226" s="12">
        <v>31</v>
      </c>
      <c r="AG226" s="10">
        <v>42255</v>
      </c>
      <c r="AH226" s="11" t="s">
        <v>3</v>
      </c>
      <c r="AI226" s="12">
        <v>7</v>
      </c>
      <c r="AK226" s="10">
        <v>42285</v>
      </c>
      <c r="AL226" s="11" t="s">
        <v>8</v>
      </c>
      <c r="AM226" s="12">
        <v>6</v>
      </c>
      <c r="AO226" s="10">
        <v>42316</v>
      </c>
      <c r="AP226" s="11" t="s">
        <v>9</v>
      </c>
      <c r="AQ226" s="12">
        <v>15</v>
      </c>
      <c r="AS226" s="10">
        <v>42346</v>
      </c>
      <c r="AT226" s="11" t="s">
        <v>3</v>
      </c>
      <c r="AU226" s="12">
        <v>7</v>
      </c>
    </row>
    <row r="227" spans="25:47" x14ac:dyDescent="0.3">
      <c r="Y227" s="10">
        <v>42194</v>
      </c>
      <c r="Z227" s="11" t="s">
        <v>8</v>
      </c>
      <c r="AA227" s="12">
        <v>12</v>
      </c>
      <c r="AC227" s="10">
        <v>42225</v>
      </c>
      <c r="AD227" s="11" t="s">
        <v>9</v>
      </c>
      <c r="AE227" s="12">
        <v>22</v>
      </c>
      <c r="AG227" s="10">
        <v>42256</v>
      </c>
      <c r="AH227" s="11" t="s">
        <v>6</v>
      </c>
      <c r="AI227" s="12">
        <v>9</v>
      </c>
      <c r="AK227" s="10">
        <v>42286</v>
      </c>
      <c r="AL227" s="11" t="s">
        <v>4</v>
      </c>
      <c r="AM227" s="12">
        <v>20</v>
      </c>
      <c r="AO227" s="10">
        <v>42317</v>
      </c>
      <c r="AP227" s="11" t="s">
        <v>5</v>
      </c>
      <c r="AQ227" s="12">
        <v>11</v>
      </c>
      <c r="AS227" s="10">
        <v>42347</v>
      </c>
      <c r="AT227" s="11" t="s">
        <v>6</v>
      </c>
      <c r="AU227" s="12">
        <v>10</v>
      </c>
    </row>
    <row r="228" spans="25:47" x14ac:dyDescent="0.3">
      <c r="Y228" s="10">
        <v>42195</v>
      </c>
      <c r="Z228" s="11" t="s">
        <v>4</v>
      </c>
      <c r="AA228" s="12">
        <v>19</v>
      </c>
      <c r="AC228" s="10">
        <v>42226</v>
      </c>
      <c r="AD228" s="11" t="s">
        <v>5</v>
      </c>
      <c r="AE228" s="12">
        <v>9</v>
      </c>
      <c r="AG228" s="10">
        <v>42257</v>
      </c>
      <c r="AH228" s="11" t="s">
        <v>8</v>
      </c>
      <c r="AI228" s="12">
        <v>9</v>
      </c>
      <c r="AK228" s="10">
        <v>42287</v>
      </c>
      <c r="AL228" s="11" t="s">
        <v>7</v>
      </c>
      <c r="AM228" s="12">
        <v>23</v>
      </c>
      <c r="AO228" s="10">
        <v>42318</v>
      </c>
      <c r="AP228" s="11" t="s">
        <v>3</v>
      </c>
      <c r="AQ228" s="12">
        <v>9</v>
      </c>
      <c r="AS228" s="10">
        <v>42348</v>
      </c>
      <c r="AT228" s="11" t="s">
        <v>8</v>
      </c>
      <c r="AU228" s="12">
        <v>9</v>
      </c>
    </row>
    <row r="229" spans="25:47" x14ac:dyDescent="0.3">
      <c r="Y229" s="10">
        <v>42196</v>
      </c>
      <c r="Z229" s="11" t="s">
        <v>7</v>
      </c>
      <c r="AA229" s="12">
        <v>23</v>
      </c>
      <c r="AC229" s="10">
        <v>42227</v>
      </c>
      <c r="AD229" s="11" t="s">
        <v>3</v>
      </c>
      <c r="AE229" s="12">
        <v>8</v>
      </c>
      <c r="AG229" s="10">
        <v>42258</v>
      </c>
      <c r="AH229" s="11" t="s">
        <v>4</v>
      </c>
      <c r="AI229" s="12">
        <v>13</v>
      </c>
      <c r="AK229" s="10">
        <v>42288</v>
      </c>
      <c r="AL229" s="11" t="s">
        <v>9</v>
      </c>
      <c r="AM229" s="12">
        <v>18</v>
      </c>
      <c r="AO229" s="10">
        <v>42319</v>
      </c>
      <c r="AP229" s="11" t="s">
        <v>6</v>
      </c>
      <c r="AQ229" s="12">
        <v>6</v>
      </c>
      <c r="AS229" s="10">
        <v>42349</v>
      </c>
      <c r="AT229" s="11" t="s">
        <v>4</v>
      </c>
      <c r="AU229" s="12">
        <v>12</v>
      </c>
    </row>
    <row r="230" spans="25:47" x14ac:dyDescent="0.3">
      <c r="Y230" s="10">
        <v>42197</v>
      </c>
      <c r="Z230" s="11" t="s">
        <v>9</v>
      </c>
      <c r="AA230" s="12">
        <v>19</v>
      </c>
      <c r="AC230" s="10">
        <v>42228</v>
      </c>
      <c r="AD230" s="11" t="s">
        <v>6</v>
      </c>
      <c r="AE230" s="12">
        <v>10</v>
      </c>
      <c r="AG230" s="10">
        <v>42259</v>
      </c>
      <c r="AH230" s="11" t="s">
        <v>7</v>
      </c>
      <c r="AI230" s="12">
        <v>18</v>
      </c>
      <c r="AK230" s="10">
        <v>42289</v>
      </c>
      <c r="AL230" s="11" t="s">
        <v>5</v>
      </c>
      <c r="AM230" s="12">
        <v>9</v>
      </c>
      <c r="AO230" s="10">
        <v>42320</v>
      </c>
      <c r="AP230" s="11" t="s">
        <v>8</v>
      </c>
      <c r="AQ230" s="12">
        <v>14</v>
      </c>
      <c r="AS230" s="10">
        <v>42350</v>
      </c>
      <c r="AT230" s="11" t="s">
        <v>7</v>
      </c>
      <c r="AU230" s="12">
        <v>18</v>
      </c>
    </row>
    <row r="231" spans="25:47" x14ac:dyDescent="0.3">
      <c r="Y231" s="10">
        <v>42198</v>
      </c>
      <c r="Z231" s="11" t="s">
        <v>5</v>
      </c>
      <c r="AA231" s="12">
        <v>14</v>
      </c>
      <c r="AC231" s="10">
        <v>42229</v>
      </c>
      <c r="AD231" s="11" t="s">
        <v>8</v>
      </c>
      <c r="AE231" s="12">
        <v>14</v>
      </c>
      <c r="AG231" s="10">
        <v>42260</v>
      </c>
      <c r="AH231" s="11" t="s">
        <v>9</v>
      </c>
      <c r="AI231" s="12">
        <v>8</v>
      </c>
      <c r="AK231" s="10">
        <v>42290</v>
      </c>
      <c r="AL231" s="11" t="s">
        <v>3</v>
      </c>
      <c r="AM231" s="12">
        <v>9</v>
      </c>
      <c r="AO231" s="10">
        <v>42321</v>
      </c>
      <c r="AP231" s="11" t="s">
        <v>4</v>
      </c>
      <c r="AQ231" s="12">
        <v>20</v>
      </c>
      <c r="AS231" s="10">
        <v>42351</v>
      </c>
      <c r="AT231" s="11" t="s">
        <v>9</v>
      </c>
      <c r="AU231" s="12">
        <v>6</v>
      </c>
    </row>
    <row r="232" spans="25:47" x14ac:dyDescent="0.3">
      <c r="Y232" s="10">
        <v>42199</v>
      </c>
      <c r="Z232" s="11" t="s">
        <v>3</v>
      </c>
      <c r="AA232" s="12">
        <v>15</v>
      </c>
      <c r="AC232" s="10">
        <v>42230</v>
      </c>
      <c r="AD232" s="11" t="s">
        <v>4</v>
      </c>
      <c r="AE232" s="12">
        <v>27</v>
      </c>
      <c r="AG232" s="10">
        <v>42261</v>
      </c>
      <c r="AH232" s="11" t="s">
        <v>5</v>
      </c>
      <c r="AI232" s="12">
        <v>6</v>
      </c>
      <c r="AK232" s="10">
        <v>42291</v>
      </c>
      <c r="AL232" s="11" t="s">
        <v>6</v>
      </c>
      <c r="AM232" s="12">
        <v>10</v>
      </c>
      <c r="AO232" s="10">
        <v>42322</v>
      </c>
      <c r="AP232" s="11" t="s">
        <v>7</v>
      </c>
      <c r="AQ232" s="12">
        <v>17</v>
      </c>
      <c r="AS232" s="10">
        <v>42352</v>
      </c>
      <c r="AT232" s="11" t="s">
        <v>5</v>
      </c>
      <c r="AU232" s="12">
        <v>8</v>
      </c>
    </row>
    <row r="233" spans="25:47" x14ac:dyDescent="0.3">
      <c r="Y233" s="10">
        <v>42200</v>
      </c>
      <c r="Z233" s="11" t="s">
        <v>6</v>
      </c>
      <c r="AA233" s="12">
        <v>14</v>
      </c>
      <c r="AC233" s="10">
        <v>42231</v>
      </c>
      <c r="AD233" s="11" t="s">
        <v>7</v>
      </c>
      <c r="AE233" s="12">
        <v>35</v>
      </c>
      <c r="AG233" s="10">
        <v>42262</v>
      </c>
      <c r="AH233" s="11" t="s">
        <v>3</v>
      </c>
      <c r="AI233" s="12">
        <v>4</v>
      </c>
      <c r="AK233" s="10">
        <v>42292</v>
      </c>
      <c r="AL233" s="11" t="s">
        <v>8</v>
      </c>
      <c r="AM233" s="12">
        <v>13</v>
      </c>
      <c r="AO233" s="10">
        <v>42323</v>
      </c>
      <c r="AP233" s="11" t="s">
        <v>9</v>
      </c>
      <c r="AQ233" s="12">
        <v>12</v>
      </c>
      <c r="AS233" s="10">
        <v>42353</v>
      </c>
      <c r="AT233" s="11" t="s">
        <v>3</v>
      </c>
      <c r="AU233" s="12">
        <v>6</v>
      </c>
    </row>
    <row r="234" spans="25:47" x14ac:dyDescent="0.3">
      <c r="Y234" s="10">
        <v>42201</v>
      </c>
      <c r="Z234" s="11" t="s">
        <v>8</v>
      </c>
      <c r="AA234" s="12">
        <v>12</v>
      </c>
      <c r="AC234" s="10">
        <v>42232</v>
      </c>
      <c r="AD234" s="11" t="s">
        <v>9</v>
      </c>
      <c r="AE234" s="12">
        <v>25</v>
      </c>
      <c r="AG234" s="10">
        <v>42263</v>
      </c>
      <c r="AH234" s="11" t="s">
        <v>6</v>
      </c>
      <c r="AI234" s="12">
        <v>7</v>
      </c>
      <c r="AK234" s="10">
        <v>42293</v>
      </c>
      <c r="AL234" s="11" t="s">
        <v>4</v>
      </c>
      <c r="AM234" s="12">
        <v>19</v>
      </c>
      <c r="AO234" s="10">
        <v>42324</v>
      </c>
      <c r="AP234" s="11" t="s">
        <v>5</v>
      </c>
      <c r="AQ234" s="12">
        <v>6</v>
      </c>
      <c r="AS234" s="10">
        <v>42354</v>
      </c>
      <c r="AT234" s="11" t="s">
        <v>6</v>
      </c>
      <c r="AU234" s="12">
        <v>5</v>
      </c>
    </row>
    <row r="235" spans="25:47" x14ac:dyDescent="0.3">
      <c r="Y235" s="10">
        <v>42202</v>
      </c>
      <c r="Z235" s="11" t="s">
        <v>4</v>
      </c>
      <c r="AA235" s="12">
        <v>17</v>
      </c>
      <c r="AC235" s="10">
        <v>42233</v>
      </c>
      <c r="AD235" s="11" t="s">
        <v>5</v>
      </c>
      <c r="AE235" s="12">
        <v>14</v>
      </c>
      <c r="AG235" s="10">
        <v>42264</v>
      </c>
      <c r="AH235" s="11" t="s">
        <v>8</v>
      </c>
      <c r="AI235" s="12">
        <v>11</v>
      </c>
      <c r="AK235" s="10">
        <v>42294</v>
      </c>
      <c r="AL235" s="11" t="s">
        <v>7</v>
      </c>
      <c r="AM235" s="12">
        <v>25</v>
      </c>
      <c r="AO235" s="10">
        <v>42325</v>
      </c>
      <c r="AP235" s="11" t="s">
        <v>3</v>
      </c>
      <c r="AQ235" s="12">
        <v>9</v>
      </c>
      <c r="AS235" s="10">
        <v>42355</v>
      </c>
      <c r="AT235" s="11" t="s">
        <v>8</v>
      </c>
      <c r="AU235" s="12">
        <v>6</v>
      </c>
    </row>
    <row r="236" spans="25:47" x14ac:dyDescent="0.3">
      <c r="Y236" s="10">
        <v>42203</v>
      </c>
      <c r="Z236" s="11" t="s">
        <v>7</v>
      </c>
      <c r="AA236" s="12">
        <v>21</v>
      </c>
      <c r="AC236" s="10">
        <v>42234</v>
      </c>
      <c r="AD236" s="11" t="s">
        <v>3</v>
      </c>
      <c r="AE236" s="12">
        <v>13</v>
      </c>
      <c r="AG236" s="10">
        <v>42265</v>
      </c>
      <c r="AH236" s="11" t="s">
        <v>4</v>
      </c>
      <c r="AI236" s="12">
        <v>16</v>
      </c>
      <c r="AK236" s="10">
        <v>42295</v>
      </c>
      <c r="AL236" s="11" t="s">
        <v>9</v>
      </c>
      <c r="AM236" s="12">
        <v>11</v>
      </c>
      <c r="AO236" s="10">
        <v>42326</v>
      </c>
      <c r="AP236" s="11" t="s">
        <v>6</v>
      </c>
      <c r="AQ236" s="12">
        <v>6</v>
      </c>
      <c r="AS236" s="10">
        <v>42356</v>
      </c>
      <c r="AT236" s="11" t="s">
        <v>4</v>
      </c>
      <c r="AU236" s="12">
        <v>12</v>
      </c>
    </row>
    <row r="237" spans="25:47" x14ac:dyDescent="0.3">
      <c r="Y237" s="10">
        <v>42204</v>
      </c>
      <c r="Z237" s="11" t="s">
        <v>9</v>
      </c>
      <c r="AA237" s="12">
        <v>13</v>
      </c>
      <c r="AC237" s="10">
        <v>42235</v>
      </c>
      <c r="AD237" s="11" t="s">
        <v>6</v>
      </c>
      <c r="AE237" s="12">
        <v>17</v>
      </c>
      <c r="AG237" s="10">
        <v>42266</v>
      </c>
      <c r="AH237" s="11" t="s">
        <v>7</v>
      </c>
      <c r="AI237" s="12">
        <v>21</v>
      </c>
      <c r="AK237" s="10">
        <v>42296</v>
      </c>
      <c r="AL237" s="11" t="s">
        <v>5</v>
      </c>
      <c r="AM237" s="12">
        <v>10</v>
      </c>
      <c r="AO237" s="10">
        <v>42327</v>
      </c>
      <c r="AP237" s="11" t="s">
        <v>8</v>
      </c>
      <c r="AQ237" s="12">
        <v>5</v>
      </c>
      <c r="AS237" s="10">
        <v>42357</v>
      </c>
      <c r="AT237" s="11" t="s">
        <v>7</v>
      </c>
      <c r="AU237" s="12">
        <v>13</v>
      </c>
    </row>
    <row r="238" spans="25:47" x14ac:dyDescent="0.3">
      <c r="Y238" s="10">
        <v>42205</v>
      </c>
      <c r="Z238" s="11" t="s">
        <v>5</v>
      </c>
      <c r="AA238" s="12">
        <v>9</v>
      </c>
      <c r="AC238" s="10">
        <v>42236</v>
      </c>
      <c r="AD238" s="11" t="s">
        <v>8</v>
      </c>
      <c r="AE238" s="12">
        <v>21</v>
      </c>
      <c r="AG238" s="10">
        <v>42267</v>
      </c>
      <c r="AH238" s="11" t="s">
        <v>9</v>
      </c>
      <c r="AI238" s="12">
        <v>11</v>
      </c>
      <c r="AK238" s="10">
        <v>42297</v>
      </c>
      <c r="AL238" s="11" t="s">
        <v>3</v>
      </c>
      <c r="AM238" s="12">
        <v>11</v>
      </c>
      <c r="AO238" s="10">
        <v>42328</v>
      </c>
      <c r="AP238" s="11" t="s">
        <v>4</v>
      </c>
      <c r="AQ238" s="12">
        <v>14</v>
      </c>
      <c r="AS238" s="10">
        <v>42358</v>
      </c>
      <c r="AT238" s="11" t="s">
        <v>9</v>
      </c>
      <c r="AU238" s="12">
        <v>12</v>
      </c>
    </row>
    <row r="239" spans="25:47" x14ac:dyDescent="0.3">
      <c r="Y239" s="10">
        <v>42206</v>
      </c>
      <c r="Z239" s="11" t="s">
        <v>3</v>
      </c>
      <c r="AA239" s="12">
        <v>8</v>
      </c>
      <c r="AC239" s="10">
        <v>42237</v>
      </c>
      <c r="AD239" s="11" t="s">
        <v>4</v>
      </c>
      <c r="AE239" s="12">
        <v>24</v>
      </c>
      <c r="AG239" s="10">
        <v>42268</v>
      </c>
      <c r="AH239" s="11" t="s">
        <v>5</v>
      </c>
      <c r="AI239" s="12">
        <v>8</v>
      </c>
      <c r="AK239" s="10">
        <v>42298</v>
      </c>
      <c r="AL239" s="11" t="s">
        <v>6</v>
      </c>
      <c r="AM239" s="12">
        <v>12</v>
      </c>
      <c r="AO239" s="10">
        <v>42329</v>
      </c>
      <c r="AP239" s="11" t="s">
        <v>7</v>
      </c>
      <c r="AQ239" s="12">
        <v>17</v>
      </c>
      <c r="AS239" s="10">
        <v>42359</v>
      </c>
      <c r="AT239" s="11" t="s">
        <v>5</v>
      </c>
      <c r="AU239" s="12">
        <v>14</v>
      </c>
    </row>
    <row r="240" spans="25:47" x14ac:dyDescent="0.3">
      <c r="Y240" s="10">
        <v>42207</v>
      </c>
      <c r="Z240" s="11" t="s">
        <v>6</v>
      </c>
      <c r="AA240" s="12">
        <v>9</v>
      </c>
      <c r="AC240" s="10">
        <v>42238</v>
      </c>
      <c r="AD240" s="11" t="s">
        <v>7</v>
      </c>
      <c r="AE240" s="12">
        <v>29</v>
      </c>
      <c r="AG240" s="10">
        <v>42269</v>
      </c>
      <c r="AH240" s="11" t="s">
        <v>3</v>
      </c>
      <c r="AI240" s="12">
        <v>9</v>
      </c>
      <c r="AK240" s="10">
        <v>42299</v>
      </c>
      <c r="AL240" s="11" t="s">
        <v>8</v>
      </c>
      <c r="AM240" s="12">
        <v>15</v>
      </c>
      <c r="AO240" s="10">
        <v>42330</v>
      </c>
      <c r="AP240" s="11" t="s">
        <v>9</v>
      </c>
      <c r="AQ240" s="12">
        <v>12</v>
      </c>
      <c r="AS240" s="10">
        <v>42360</v>
      </c>
      <c r="AT240" s="11" t="s">
        <v>3</v>
      </c>
      <c r="AU240" s="12">
        <v>18</v>
      </c>
    </row>
    <row r="241" spans="2:47" x14ac:dyDescent="0.3">
      <c r="Y241" s="10">
        <v>42208</v>
      </c>
      <c r="Z241" s="11" t="s">
        <v>8</v>
      </c>
      <c r="AA241" s="12">
        <v>7</v>
      </c>
      <c r="AC241" s="10">
        <v>42239</v>
      </c>
      <c r="AD241" s="11" t="s">
        <v>9</v>
      </c>
      <c r="AE241" s="12">
        <v>15</v>
      </c>
      <c r="AG241" s="10">
        <v>42270</v>
      </c>
      <c r="AH241" s="11" t="s">
        <v>6</v>
      </c>
      <c r="AI241" s="12">
        <v>10</v>
      </c>
      <c r="AK241" s="10">
        <v>42300</v>
      </c>
      <c r="AL241" s="11" t="s">
        <v>4</v>
      </c>
      <c r="AM241" s="12">
        <v>19</v>
      </c>
      <c r="AO241" s="10">
        <v>42331</v>
      </c>
      <c r="AP241" s="11" t="s">
        <v>5</v>
      </c>
      <c r="AQ241" s="12">
        <v>13</v>
      </c>
      <c r="AS241" s="10">
        <v>42361</v>
      </c>
      <c r="AT241" s="11" t="s">
        <v>6</v>
      </c>
      <c r="AU241" s="12">
        <v>21</v>
      </c>
    </row>
    <row r="242" spans="2:47" x14ac:dyDescent="0.3">
      <c r="Y242" s="10">
        <v>42209</v>
      </c>
      <c r="Z242" s="11" t="s">
        <v>4</v>
      </c>
      <c r="AA242" s="12">
        <v>17</v>
      </c>
      <c r="AC242" s="10">
        <v>42240</v>
      </c>
      <c r="AD242" s="11" t="s">
        <v>5</v>
      </c>
      <c r="AE242" s="12">
        <v>14</v>
      </c>
      <c r="AG242" s="10">
        <v>42271</v>
      </c>
      <c r="AH242" s="11" t="s">
        <v>8</v>
      </c>
      <c r="AI242" s="12">
        <v>13</v>
      </c>
      <c r="AK242" s="10">
        <v>42301</v>
      </c>
      <c r="AL242" s="11" t="s">
        <v>7</v>
      </c>
      <c r="AM242" s="12">
        <v>17</v>
      </c>
      <c r="AO242" s="10">
        <v>42332</v>
      </c>
      <c r="AP242" s="11" t="s">
        <v>3</v>
      </c>
      <c r="AQ242" s="12">
        <v>21</v>
      </c>
      <c r="AS242" s="10">
        <v>42362</v>
      </c>
      <c r="AT242" s="11" t="s">
        <v>8</v>
      </c>
      <c r="AU242" s="12">
        <v>26</v>
      </c>
    </row>
    <row r="243" spans="2:47" x14ac:dyDescent="0.3">
      <c r="Y243" s="10">
        <v>42210</v>
      </c>
      <c r="Z243" s="11" t="s">
        <v>7</v>
      </c>
      <c r="AA243" s="12">
        <v>18</v>
      </c>
      <c r="AC243" s="10">
        <v>42241</v>
      </c>
      <c r="AD243" s="11" t="s">
        <v>3</v>
      </c>
      <c r="AE243" s="12">
        <v>15</v>
      </c>
      <c r="AG243" s="10">
        <v>42272</v>
      </c>
      <c r="AH243" s="11" t="s">
        <v>4</v>
      </c>
      <c r="AI243" s="12">
        <v>16</v>
      </c>
      <c r="AK243" s="10">
        <v>42302</v>
      </c>
      <c r="AL243" s="11" t="s">
        <v>9</v>
      </c>
      <c r="AM243" s="12">
        <v>9</v>
      </c>
      <c r="AO243" s="10">
        <v>42333</v>
      </c>
      <c r="AP243" s="11" t="s">
        <v>6</v>
      </c>
      <c r="AQ243" s="12">
        <v>45</v>
      </c>
      <c r="AS243" s="10">
        <v>42363</v>
      </c>
      <c r="AT243" s="11" t="s">
        <v>4</v>
      </c>
      <c r="AU243" s="12">
        <v>26</v>
      </c>
    </row>
    <row r="244" spans="2:47" x14ac:dyDescent="0.3">
      <c r="Y244" s="10">
        <v>42211</v>
      </c>
      <c r="Z244" s="11" t="s">
        <v>9</v>
      </c>
      <c r="AA244" s="12">
        <v>13</v>
      </c>
      <c r="AC244" s="10">
        <v>42242</v>
      </c>
      <c r="AD244" s="11" t="s">
        <v>6</v>
      </c>
      <c r="AE244" s="12">
        <v>12</v>
      </c>
      <c r="AG244" s="10">
        <v>42273</v>
      </c>
      <c r="AH244" s="11" t="s">
        <v>7</v>
      </c>
      <c r="AI244" s="12">
        <v>16</v>
      </c>
      <c r="AK244" s="10">
        <v>42303</v>
      </c>
      <c r="AL244" s="11" t="s">
        <v>5</v>
      </c>
      <c r="AM244" s="12">
        <v>9</v>
      </c>
      <c r="AO244" s="10">
        <v>42334</v>
      </c>
      <c r="AP244" s="11" t="s">
        <v>8</v>
      </c>
      <c r="AQ244" s="12">
        <v>45</v>
      </c>
      <c r="AS244" s="10">
        <v>42364</v>
      </c>
      <c r="AT244" s="11" t="s">
        <v>7</v>
      </c>
      <c r="AU244" s="12">
        <v>25</v>
      </c>
    </row>
    <row r="245" spans="2:47" x14ac:dyDescent="0.3">
      <c r="Y245" s="10">
        <v>42212</v>
      </c>
      <c r="Z245" s="11" t="s">
        <v>5</v>
      </c>
      <c r="AA245" s="12">
        <v>7</v>
      </c>
      <c r="AC245" s="10">
        <v>42243</v>
      </c>
      <c r="AD245" s="11" t="s">
        <v>8</v>
      </c>
      <c r="AE245" s="12">
        <v>14</v>
      </c>
      <c r="AG245" s="10">
        <v>42274</v>
      </c>
      <c r="AH245" s="11" t="s">
        <v>9</v>
      </c>
      <c r="AI245" s="12">
        <v>9</v>
      </c>
      <c r="AK245" s="10">
        <v>42304</v>
      </c>
      <c r="AL245" s="11" t="s">
        <v>3</v>
      </c>
      <c r="AM245" s="12">
        <v>5</v>
      </c>
      <c r="AO245" s="10">
        <v>42335</v>
      </c>
      <c r="AP245" s="11" t="s">
        <v>4</v>
      </c>
      <c r="AQ245" s="12">
        <v>35</v>
      </c>
      <c r="AS245" s="10">
        <v>42365</v>
      </c>
      <c r="AT245" s="11" t="s">
        <v>9</v>
      </c>
      <c r="AU245" s="12">
        <v>34</v>
      </c>
    </row>
    <row r="246" spans="2:47" x14ac:dyDescent="0.3">
      <c r="Y246" s="10">
        <v>42213</v>
      </c>
      <c r="Z246" s="11" t="s">
        <v>3</v>
      </c>
      <c r="AA246" s="12">
        <v>8</v>
      </c>
      <c r="AC246" s="10">
        <v>42244</v>
      </c>
      <c r="AD246" s="11" t="s">
        <v>4</v>
      </c>
      <c r="AE246" s="12">
        <v>22</v>
      </c>
      <c r="AG246" s="10">
        <v>42275</v>
      </c>
      <c r="AH246" s="11" t="s">
        <v>5</v>
      </c>
      <c r="AI246" s="12">
        <v>6</v>
      </c>
      <c r="AK246" s="10">
        <v>42305</v>
      </c>
      <c r="AL246" s="11" t="s">
        <v>6</v>
      </c>
      <c r="AM246" s="12">
        <v>5</v>
      </c>
      <c r="AO246" s="10">
        <v>42336</v>
      </c>
      <c r="AP246" s="11" t="s">
        <v>7</v>
      </c>
      <c r="AQ246" s="12">
        <v>20</v>
      </c>
      <c r="AS246" s="10">
        <v>42366</v>
      </c>
      <c r="AT246" s="11" t="s">
        <v>5</v>
      </c>
      <c r="AU246" s="12">
        <v>33</v>
      </c>
    </row>
    <row r="247" spans="2:47" x14ac:dyDescent="0.3">
      <c r="Y247" s="10">
        <v>42214</v>
      </c>
      <c r="Z247" s="11" t="s">
        <v>6</v>
      </c>
      <c r="AA247" s="12">
        <v>11</v>
      </c>
      <c r="AC247" s="10">
        <v>42245</v>
      </c>
      <c r="AD247" s="11" t="s">
        <v>7</v>
      </c>
      <c r="AE247" s="12">
        <v>22</v>
      </c>
      <c r="AG247" s="10">
        <v>42276</v>
      </c>
      <c r="AH247" s="11" t="s">
        <v>3</v>
      </c>
      <c r="AI247" s="12">
        <v>7</v>
      </c>
      <c r="AK247" s="10">
        <v>42306</v>
      </c>
      <c r="AL247" s="11" t="s">
        <v>8</v>
      </c>
      <c r="AM247" s="12">
        <v>9</v>
      </c>
      <c r="AO247" s="10">
        <v>42337</v>
      </c>
      <c r="AP247" s="11" t="s">
        <v>9</v>
      </c>
      <c r="AQ247" s="12">
        <v>11</v>
      </c>
      <c r="AS247" s="10">
        <v>42367</v>
      </c>
      <c r="AT247" s="11" t="s">
        <v>3</v>
      </c>
      <c r="AU247" s="12">
        <v>28</v>
      </c>
    </row>
    <row r="248" spans="2:47" x14ac:dyDescent="0.3">
      <c r="Y248" s="10">
        <v>42215</v>
      </c>
      <c r="Z248" s="11" t="s">
        <v>8</v>
      </c>
      <c r="AA248" s="12">
        <v>13</v>
      </c>
      <c r="AC248" s="10">
        <v>42246</v>
      </c>
      <c r="AD248" s="11" t="s">
        <v>9</v>
      </c>
      <c r="AE248" s="12">
        <v>12</v>
      </c>
      <c r="AG248" s="10">
        <v>42277</v>
      </c>
      <c r="AH248" s="11" t="s">
        <v>6</v>
      </c>
      <c r="AI248" s="12">
        <v>8</v>
      </c>
      <c r="AK248" s="10">
        <v>42307</v>
      </c>
      <c r="AL248" s="11" t="s">
        <v>4</v>
      </c>
      <c r="AM248" s="12">
        <v>15</v>
      </c>
      <c r="AO248" s="10">
        <v>42338</v>
      </c>
      <c r="AP248" s="11" t="s">
        <v>5</v>
      </c>
      <c r="AQ248" s="12">
        <v>8</v>
      </c>
      <c r="AS248" s="10">
        <v>42368</v>
      </c>
      <c r="AT248" s="11" t="s">
        <v>6</v>
      </c>
      <c r="AU248" s="12">
        <v>25</v>
      </c>
    </row>
    <row r="249" spans="2:47" x14ac:dyDescent="0.3">
      <c r="Y249" s="10">
        <v>42216</v>
      </c>
      <c r="Z249" s="11" t="s">
        <v>4</v>
      </c>
      <c r="AA249" s="12">
        <v>20</v>
      </c>
      <c r="AC249" s="10">
        <v>42247</v>
      </c>
      <c r="AD249" s="11" t="s">
        <v>5</v>
      </c>
      <c r="AE249" s="12">
        <v>9</v>
      </c>
      <c r="AK249" s="10">
        <v>42308</v>
      </c>
      <c r="AL249" s="11" t="s">
        <v>7</v>
      </c>
      <c r="AM249" s="12">
        <v>19</v>
      </c>
      <c r="AS249" s="10">
        <v>42369</v>
      </c>
      <c r="AT249" s="11" t="s">
        <v>8</v>
      </c>
      <c r="AU249" s="12">
        <v>34</v>
      </c>
    </row>
    <row r="250" spans="2:47" x14ac:dyDescent="0.3">
      <c r="B250" s="7"/>
      <c r="C250" s="45"/>
      <c r="D250" s="10"/>
      <c r="F250" s="7"/>
      <c r="G250" s="45"/>
      <c r="H250" s="10"/>
      <c r="J250" s="12"/>
      <c r="K250" s="45"/>
      <c r="N250" s="12"/>
      <c r="O250" s="45"/>
      <c r="R250" s="12"/>
      <c r="S250" s="45"/>
      <c r="V250" s="12"/>
      <c r="W250" s="45"/>
      <c r="Y250" s="10" t="s">
        <v>10</v>
      </c>
      <c r="Z250" s="12">
        <f>IF(ISBLANK(AA248), 0,SUM(AA218:AA249))</f>
        <v>485</v>
      </c>
      <c r="AA250" s="45"/>
      <c r="AC250" s="10" t="s">
        <v>10</v>
      </c>
      <c r="AD250" s="12">
        <f>IF(ISBLANK(AE248), 0,SUM(AE219:AE249))</f>
        <v>532</v>
      </c>
      <c r="AE250" s="45"/>
      <c r="AG250" s="10" t="s">
        <v>10</v>
      </c>
      <c r="AH250" s="12">
        <f>IF(ISBLANK(AI247), 0,SUM(AI218:AI248))</f>
        <v>350</v>
      </c>
      <c r="AI250" s="45"/>
      <c r="AK250" s="10" t="s">
        <v>10</v>
      </c>
      <c r="AL250" s="12">
        <f>IF(ISBLANK(AM248), 0,SUM(AM219:AM249))</f>
        <v>412</v>
      </c>
      <c r="AM250" s="45"/>
      <c r="AO250" s="10" t="s">
        <v>10</v>
      </c>
      <c r="AP250" s="12">
        <f>IF(ISBLANK(AQ247), 0,SUM(AQ219:AQ249))</f>
        <v>490</v>
      </c>
      <c r="AQ250" s="45"/>
      <c r="AS250" s="10" t="s">
        <v>10</v>
      </c>
      <c r="AT250" s="12">
        <f>IF(ISBLANK(AU248), 0,SUM(AU219:AU249))</f>
        <v>480</v>
      </c>
      <c r="AU250" s="45"/>
    </row>
    <row r="251" spans="2:47" x14ac:dyDescent="0.3">
      <c r="AA251" s="12">
        <v>21582.5</v>
      </c>
      <c r="AE251" s="12">
        <v>23674</v>
      </c>
      <c r="AI251" s="12">
        <v>13422.010000000002</v>
      </c>
      <c r="AM251" s="12">
        <v>16734.53</v>
      </c>
      <c r="AQ251" s="12">
        <v>23213.9</v>
      </c>
      <c r="AU251" s="12">
        <v>16199.4</v>
      </c>
    </row>
    <row r="252" spans="2:47" x14ac:dyDescent="0.3">
      <c r="AA252" s="12">
        <v>113.16666666666667</v>
      </c>
      <c r="AE252" s="12">
        <v>124.13333333333334</v>
      </c>
      <c r="AI252" s="12">
        <v>81.666666666666671</v>
      </c>
      <c r="AM252" s="12">
        <v>96.13333333333334</v>
      </c>
      <c r="AQ252" s="12">
        <v>114.33333333333334</v>
      </c>
      <c r="AU252" s="12">
        <v>112</v>
      </c>
    </row>
  </sheetData>
  <conditionalFormatting sqref="J78">
    <cfRule type="cellIs" dxfId="219" priority="207" operator="equal">
      <formula>0</formula>
    </cfRule>
  </conditionalFormatting>
  <conditionalFormatting sqref="AP84">
    <cfRule type="cellIs" dxfId="218" priority="164" operator="equal">
      <formula>0</formula>
    </cfRule>
  </conditionalFormatting>
  <conditionalFormatting sqref="AH83">
    <cfRule type="cellIs" dxfId="217" priority="178" operator="equal">
      <formula>0</formula>
    </cfRule>
  </conditionalFormatting>
  <conditionalFormatting sqref="AE83">
    <cfRule type="cellIs" dxfId="216" priority="183" operator="equal">
      <formula>0</formula>
    </cfRule>
  </conditionalFormatting>
  <conditionalFormatting sqref="AA82">
    <cfRule type="cellIs" dxfId="215" priority="187" operator="equal">
      <formula>0</formula>
    </cfRule>
  </conditionalFormatting>
  <conditionalFormatting sqref="V82">
    <cfRule type="cellIs" dxfId="214" priority="191" operator="equal">
      <formula>0</formula>
    </cfRule>
  </conditionalFormatting>
  <conditionalFormatting sqref="R84">
    <cfRule type="cellIs" dxfId="213" priority="194" operator="equal">
      <formula>0</formula>
    </cfRule>
  </conditionalFormatting>
  <conditionalFormatting sqref="J81 J83">
    <cfRule type="cellIs" dxfId="212" priority="206" operator="equal">
      <formula>0</formula>
    </cfRule>
  </conditionalFormatting>
  <conditionalFormatting sqref="K83">
    <cfRule type="cellIs" dxfId="211" priority="205" operator="equal">
      <formula>0</formula>
    </cfRule>
  </conditionalFormatting>
  <conditionalFormatting sqref="K82">
    <cfRule type="cellIs" dxfId="210" priority="204" operator="equal">
      <formula>0</formula>
    </cfRule>
  </conditionalFormatting>
  <conditionalFormatting sqref="J82">
    <cfRule type="cellIs" dxfId="209" priority="203" operator="equal">
      <formula>0</formula>
    </cfRule>
  </conditionalFormatting>
  <conditionalFormatting sqref="J84">
    <cfRule type="cellIs" dxfId="208" priority="202" operator="equal">
      <formula>0</formula>
    </cfRule>
  </conditionalFormatting>
  <conditionalFormatting sqref="J80">
    <cfRule type="cellIs" dxfId="207" priority="201" operator="equal">
      <formula>0</formula>
    </cfRule>
  </conditionalFormatting>
  <conditionalFormatting sqref="O83">
    <cfRule type="cellIs" dxfId="206" priority="200" operator="equal">
      <formula>0</formula>
    </cfRule>
  </conditionalFormatting>
  <conditionalFormatting sqref="O82">
    <cfRule type="cellIs" dxfId="205" priority="199" operator="equal">
      <formula>0</formula>
    </cfRule>
  </conditionalFormatting>
  <conditionalFormatting sqref="R83">
    <cfRule type="cellIs" dxfId="204" priority="198" operator="equal">
      <formula>0</formula>
    </cfRule>
  </conditionalFormatting>
  <conditionalFormatting sqref="S83">
    <cfRule type="cellIs" dxfId="203" priority="197" operator="equal">
      <formula>0</formula>
    </cfRule>
  </conditionalFormatting>
  <conditionalFormatting sqref="S82">
    <cfRule type="cellIs" dxfId="202" priority="196" operator="equal">
      <formula>0</formula>
    </cfRule>
  </conditionalFormatting>
  <conditionalFormatting sqref="R82">
    <cfRule type="cellIs" dxfId="201" priority="195" operator="equal">
      <formula>0</formula>
    </cfRule>
  </conditionalFormatting>
  <conditionalFormatting sqref="R80">
    <cfRule type="cellIs" dxfId="200" priority="193" operator="equal">
      <formula>0</formula>
    </cfRule>
  </conditionalFormatting>
  <conditionalFormatting sqref="V83">
    <cfRule type="cellIs" dxfId="199" priority="192" operator="equal">
      <formula>0</formula>
    </cfRule>
  </conditionalFormatting>
  <conditionalFormatting sqref="V84">
    <cfRule type="cellIs" dxfId="198" priority="190" operator="equal">
      <formula>0</formula>
    </cfRule>
  </conditionalFormatting>
  <conditionalFormatting sqref="Z84">
    <cfRule type="cellIs" dxfId="197" priority="185" operator="equal">
      <formula>0</formula>
    </cfRule>
  </conditionalFormatting>
  <conditionalFormatting sqref="Z83">
    <cfRule type="cellIs" dxfId="196" priority="189" operator="equal">
      <formula>0</formula>
    </cfRule>
  </conditionalFormatting>
  <conditionalFormatting sqref="AA83">
    <cfRule type="cellIs" dxfId="195" priority="188" operator="equal">
      <formula>0</formula>
    </cfRule>
  </conditionalFormatting>
  <conditionalFormatting sqref="Z82">
    <cfRule type="cellIs" dxfId="194" priority="186" operator="equal">
      <formula>0</formula>
    </cfRule>
  </conditionalFormatting>
  <conditionalFormatting sqref="AD83">
    <cfRule type="cellIs" dxfId="193" priority="184" operator="equal">
      <formula>0</formula>
    </cfRule>
  </conditionalFormatting>
  <conditionalFormatting sqref="AE82">
    <cfRule type="cellIs" dxfId="192" priority="182" operator="equal">
      <formula>0</formula>
    </cfRule>
  </conditionalFormatting>
  <conditionalFormatting sqref="AD82">
    <cfRule type="cellIs" dxfId="191" priority="181" operator="equal">
      <formula>0</formula>
    </cfRule>
  </conditionalFormatting>
  <conditionalFormatting sqref="AD84">
    <cfRule type="cellIs" dxfId="190" priority="180" operator="equal">
      <formula>0</formula>
    </cfRule>
  </conditionalFormatting>
  <conditionalFormatting sqref="AD80">
    <cfRule type="cellIs" dxfId="189" priority="179" operator="equal">
      <formula>0</formula>
    </cfRule>
  </conditionalFormatting>
  <conditionalFormatting sqref="AI83">
    <cfRule type="cellIs" dxfId="188" priority="177" operator="equal">
      <formula>0</formula>
    </cfRule>
  </conditionalFormatting>
  <conditionalFormatting sqref="AI82">
    <cfRule type="cellIs" dxfId="187" priority="176" operator="equal">
      <formula>0</formula>
    </cfRule>
  </conditionalFormatting>
  <conditionalFormatting sqref="AH82">
    <cfRule type="cellIs" dxfId="186" priority="175" operator="equal">
      <formula>0</formula>
    </cfRule>
  </conditionalFormatting>
  <conditionalFormatting sqref="AH84">
    <cfRule type="cellIs" dxfId="185" priority="174" operator="equal">
      <formula>0</formula>
    </cfRule>
  </conditionalFormatting>
  <conditionalFormatting sqref="AL82">
    <cfRule type="cellIs" dxfId="184" priority="170" operator="equal">
      <formula>0</formula>
    </cfRule>
  </conditionalFormatting>
  <conditionalFormatting sqref="AL83">
    <cfRule type="cellIs" dxfId="183" priority="173" operator="equal">
      <formula>0</formula>
    </cfRule>
  </conditionalFormatting>
  <conditionalFormatting sqref="AM83">
    <cfRule type="cellIs" dxfId="182" priority="172" operator="equal">
      <formula>0</formula>
    </cfRule>
  </conditionalFormatting>
  <conditionalFormatting sqref="AM82">
    <cfRule type="cellIs" dxfId="181" priority="171" operator="equal">
      <formula>0</formula>
    </cfRule>
  </conditionalFormatting>
  <conditionalFormatting sqref="AL84">
    <cfRule type="cellIs" dxfId="180" priority="169" operator="equal">
      <formula>0</formula>
    </cfRule>
  </conditionalFormatting>
  <conditionalFormatting sqref="AP83">
    <cfRule type="cellIs" dxfId="179" priority="168" operator="equal">
      <formula>0</formula>
    </cfRule>
  </conditionalFormatting>
  <conditionalFormatting sqref="AQ83">
    <cfRule type="cellIs" dxfId="178" priority="167" operator="equal">
      <formula>0</formula>
    </cfRule>
  </conditionalFormatting>
  <conditionalFormatting sqref="AQ82">
    <cfRule type="cellIs" dxfId="177" priority="166" operator="equal">
      <formula>0</formula>
    </cfRule>
  </conditionalFormatting>
  <conditionalFormatting sqref="AP82">
    <cfRule type="cellIs" dxfId="176" priority="165" operator="equal">
      <formula>0</formula>
    </cfRule>
  </conditionalFormatting>
  <conditionalFormatting sqref="AU82">
    <cfRule type="cellIs" dxfId="175" priority="161" operator="equal">
      <formula>0</formula>
    </cfRule>
  </conditionalFormatting>
  <conditionalFormatting sqref="AT83">
    <cfRule type="cellIs" dxfId="174" priority="163" operator="equal">
      <formula>0</formula>
    </cfRule>
  </conditionalFormatting>
  <conditionalFormatting sqref="AU83">
    <cfRule type="cellIs" dxfId="173" priority="162" operator="equal">
      <formula>0</formula>
    </cfRule>
  </conditionalFormatting>
  <conditionalFormatting sqref="AT82">
    <cfRule type="cellIs" dxfId="172" priority="160" operator="equal">
      <formula>0</formula>
    </cfRule>
  </conditionalFormatting>
  <conditionalFormatting sqref="AT84">
    <cfRule type="cellIs" dxfId="171" priority="159" operator="equal">
      <formula>0</formula>
    </cfRule>
  </conditionalFormatting>
  <conditionalFormatting sqref="V80">
    <cfRule type="cellIs" dxfId="170" priority="158" operator="equal">
      <formula>0</formula>
    </cfRule>
  </conditionalFormatting>
  <conditionalFormatting sqref="AH80">
    <cfRule type="cellIs" dxfId="169" priority="157" operator="equal">
      <formula>0</formula>
    </cfRule>
  </conditionalFormatting>
  <conditionalFormatting sqref="AP80">
    <cfRule type="cellIs" dxfId="168" priority="156" operator="equal">
      <formula>0</formula>
    </cfRule>
  </conditionalFormatting>
  <conditionalFormatting sqref="Z80">
    <cfRule type="cellIs" dxfId="167" priority="155" operator="equal">
      <formula>0</formula>
    </cfRule>
  </conditionalFormatting>
  <conditionalFormatting sqref="AL80">
    <cfRule type="cellIs" dxfId="166" priority="154" operator="equal">
      <formula>0</formula>
    </cfRule>
  </conditionalFormatting>
  <conditionalFormatting sqref="AT80">
    <cfRule type="cellIs" dxfId="165" priority="153" operator="equal">
      <formula>0</formula>
    </cfRule>
  </conditionalFormatting>
  <conditionalFormatting sqref="R81">
    <cfRule type="cellIs" dxfId="164" priority="152" operator="equal">
      <formula>0</formula>
    </cfRule>
  </conditionalFormatting>
  <conditionalFormatting sqref="V81">
    <cfRule type="cellIs" dxfId="163" priority="151" operator="equal">
      <formula>0</formula>
    </cfRule>
  </conditionalFormatting>
  <conditionalFormatting sqref="Z81">
    <cfRule type="cellIs" dxfId="162" priority="150" operator="equal">
      <formula>0</formula>
    </cfRule>
  </conditionalFormatting>
  <conditionalFormatting sqref="AD81">
    <cfRule type="cellIs" dxfId="161" priority="149" operator="equal">
      <formula>0</formula>
    </cfRule>
  </conditionalFormatting>
  <conditionalFormatting sqref="AH81">
    <cfRule type="cellIs" dxfId="160" priority="148" operator="equal">
      <formula>0</formula>
    </cfRule>
  </conditionalFormatting>
  <conditionalFormatting sqref="AL81">
    <cfRule type="cellIs" dxfId="159" priority="147" operator="equal">
      <formula>0</formula>
    </cfRule>
  </conditionalFormatting>
  <conditionalFormatting sqref="AP81">
    <cfRule type="cellIs" dxfId="158" priority="146" operator="equal">
      <formula>0</formula>
    </cfRule>
  </conditionalFormatting>
  <conditionalFormatting sqref="AT81">
    <cfRule type="cellIs" dxfId="157" priority="145" operator="equal">
      <formula>0</formula>
    </cfRule>
  </conditionalFormatting>
  <conditionalFormatting sqref="K84">
    <cfRule type="cellIs" dxfId="156" priority="144" operator="equal">
      <formula>0</formula>
    </cfRule>
  </conditionalFormatting>
  <conditionalFormatting sqref="O84">
    <cfRule type="cellIs" dxfId="155" priority="143" operator="equal">
      <formula>0</formula>
    </cfRule>
  </conditionalFormatting>
  <conditionalFormatting sqref="S84">
    <cfRule type="cellIs" dxfId="154" priority="142" operator="equal">
      <formula>0</formula>
    </cfRule>
  </conditionalFormatting>
  <conditionalFormatting sqref="AE84">
    <cfRule type="cellIs" dxfId="153" priority="141" operator="equal">
      <formula>0</formula>
    </cfRule>
  </conditionalFormatting>
  <conditionalFormatting sqref="AI84">
    <cfRule type="cellIs" dxfId="152" priority="140" operator="equal">
      <formula>0</formula>
    </cfRule>
  </conditionalFormatting>
  <conditionalFormatting sqref="AM84">
    <cfRule type="cellIs" dxfId="151" priority="139" operator="equal">
      <formula>0</formula>
    </cfRule>
  </conditionalFormatting>
  <conditionalFormatting sqref="AQ84">
    <cfRule type="cellIs" dxfId="150" priority="138" operator="equal">
      <formula>0</formula>
    </cfRule>
  </conditionalFormatting>
  <conditionalFormatting sqref="AU84">
    <cfRule type="cellIs" dxfId="149" priority="137" operator="equal">
      <formula>0</formula>
    </cfRule>
  </conditionalFormatting>
  <conditionalFormatting sqref="N78">
    <cfRule type="cellIs" dxfId="148" priority="136" operator="equal">
      <formula>0</formula>
    </cfRule>
  </conditionalFormatting>
  <conditionalFormatting sqref="Z78">
    <cfRule type="cellIs" dxfId="147" priority="135" operator="equal">
      <formula>0</formula>
    </cfRule>
  </conditionalFormatting>
  <conditionalFormatting sqref="AL78:AL79">
    <cfRule type="cellIs" dxfId="146" priority="134" operator="equal">
      <formula>0</formula>
    </cfRule>
  </conditionalFormatting>
  <conditionalFormatting sqref="AT78:AT79">
    <cfRule type="cellIs" dxfId="145" priority="133" operator="equal">
      <formula>0</formula>
    </cfRule>
  </conditionalFormatting>
  <conditionalFormatting sqref="V78">
    <cfRule type="cellIs" dxfId="144" priority="132" operator="equal">
      <formula>0</formula>
    </cfRule>
  </conditionalFormatting>
  <conditionalFormatting sqref="AH78:AH79">
    <cfRule type="cellIs" dxfId="143" priority="131" operator="equal">
      <formula>0</formula>
    </cfRule>
  </conditionalFormatting>
  <conditionalFormatting sqref="AP78:AP79">
    <cfRule type="cellIs" dxfId="142" priority="130" operator="equal">
      <formula>0</formula>
    </cfRule>
  </conditionalFormatting>
  <conditionalFormatting sqref="N81 N83">
    <cfRule type="cellIs" dxfId="141" priority="129" operator="equal">
      <formula>0</formula>
    </cfRule>
  </conditionalFormatting>
  <conditionalFormatting sqref="N82">
    <cfRule type="cellIs" dxfId="140" priority="128" operator="equal">
      <formula>0</formula>
    </cfRule>
  </conditionalFormatting>
  <conditionalFormatting sqref="N84">
    <cfRule type="cellIs" dxfId="139" priority="127" operator="equal">
      <formula>0</formula>
    </cfRule>
  </conditionalFormatting>
  <conditionalFormatting sqref="N80">
    <cfRule type="cellIs" dxfId="138" priority="126" operator="equal">
      <formula>0</formula>
    </cfRule>
  </conditionalFormatting>
  <conditionalFormatting sqref="N86">
    <cfRule type="cellIs" dxfId="137" priority="125" operator="equal">
      <formula>0</formula>
    </cfRule>
  </conditionalFormatting>
  <conditionalFormatting sqref="R78">
    <cfRule type="cellIs" dxfId="136" priority="124" operator="equal">
      <formula>0</formula>
    </cfRule>
  </conditionalFormatting>
  <conditionalFormatting sqref="W82">
    <cfRule type="cellIs" dxfId="135" priority="123" operator="equal">
      <formula>0</formula>
    </cfRule>
  </conditionalFormatting>
  <conditionalFormatting sqref="W83">
    <cfRule type="cellIs" dxfId="134" priority="122" operator="equal">
      <formula>0</formula>
    </cfRule>
  </conditionalFormatting>
  <conditionalFormatting sqref="W84">
    <cfRule type="cellIs" dxfId="133" priority="121" operator="equal">
      <formula>0</formula>
    </cfRule>
  </conditionalFormatting>
  <conditionalFormatting sqref="AA84">
    <cfRule type="cellIs" dxfId="132" priority="120" operator="equal">
      <formula>0</formula>
    </cfRule>
  </conditionalFormatting>
  <conditionalFormatting sqref="AD78">
    <cfRule type="cellIs" dxfId="131" priority="119" operator="equal">
      <formula>0</formula>
    </cfRule>
  </conditionalFormatting>
  <conditionalFormatting sqref="J166">
    <cfRule type="cellIs" dxfId="130" priority="118" operator="equal">
      <formula>0</formula>
    </cfRule>
  </conditionalFormatting>
  <conditionalFormatting sqref="N166">
    <cfRule type="cellIs" dxfId="129" priority="117" operator="equal">
      <formula>0</formula>
    </cfRule>
  </conditionalFormatting>
  <conditionalFormatting sqref="Z166">
    <cfRule type="cellIs" dxfId="128" priority="116" operator="equal">
      <formula>0</formula>
    </cfRule>
  </conditionalFormatting>
  <conditionalFormatting sqref="AL166">
    <cfRule type="cellIs" dxfId="127" priority="115" operator="equal">
      <formula>0</formula>
    </cfRule>
  </conditionalFormatting>
  <conditionalFormatting sqref="AT166">
    <cfRule type="cellIs" dxfId="126" priority="114" operator="equal">
      <formula>0</formula>
    </cfRule>
  </conditionalFormatting>
  <conditionalFormatting sqref="V166">
    <cfRule type="cellIs" dxfId="125" priority="113" operator="equal">
      <formula>0</formula>
    </cfRule>
  </conditionalFormatting>
  <conditionalFormatting sqref="AH166">
    <cfRule type="cellIs" dxfId="124" priority="112" operator="equal">
      <formula>0</formula>
    </cfRule>
  </conditionalFormatting>
  <conditionalFormatting sqref="AP166">
    <cfRule type="cellIs" dxfId="123" priority="111" operator="equal">
      <formula>0</formula>
    </cfRule>
  </conditionalFormatting>
  <conditionalFormatting sqref="R166">
    <cfRule type="cellIs" dxfId="122" priority="110" operator="equal">
      <formula>0</formula>
    </cfRule>
  </conditionalFormatting>
  <conditionalFormatting sqref="AD166">
    <cfRule type="cellIs" dxfId="121" priority="109" operator="equal">
      <formula>0</formula>
    </cfRule>
  </conditionalFormatting>
  <conditionalFormatting sqref="J209">
    <cfRule type="cellIs" dxfId="120" priority="108" operator="equal">
      <formula>0</formula>
    </cfRule>
  </conditionalFormatting>
  <conditionalFormatting sqref="N209">
    <cfRule type="cellIs" dxfId="119" priority="107" operator="equal">
      <formula>0</formula>
    </cfRule>
  </conditionalFormatting>
  <conditionalFormatting sqref="Z209">
    <cfRule type="cellIs" dxfId="118" priority="106" operator="equal">
      <formula>0</formula>
    </cfRule>
  </conditionalFormatting>
  <conditionalFormatting sqref="AL209">
    <cfRule type="cellIs" dxfId="117" priority="105" operator="equal">
      <formula>0</formula>
    </cfRule>
  </conditionalFormatting>
  <conditionalFormatting sqref="AT209">
    <cfRule type="cellIs" dxfId="116" priority="104" operator="equal">
      <formula>0</formula>
    </cfRule>
  </conditionalFormatting>
  <conditionalFormatting sqref="V209">
    <cfRule type="cellIs" dxfId="115" priority="103" operator="equal">
      <formula>0</formula>
    </cfRule>
  </conditionalFormatting>
  <conditionalFormatting sqref="AH209">
    <cfRule type="cellIs" dxfId="114" priority="102" operator="equal">
      <formula>0</formula>
    </cfRule>
  </conditionalFormatting>
  <conditionalFormatting sqref="AP209">
    <cfRule type="cellIs" dxfId="113" priority="101" operator="equal">
      <formula>0</formula>
    </cfRule>
  </conditionalFormatting>
  <conditionalFormatting sqref="R209">
    <cfRule type="cellIs" dxfId="112" priority="100" operator="equal">
      <formula>0</formula>
    </cfRule>
  </conditionalFormatting>
  <conditionalFormatting sqref="AD209">
    <cfRule type="cellIs" dxfId="111" priority="99" operator="equal">
      <formula>0</formula>
    </cfRule>
  </conditionalFormatting>
  <conditionalFormatting sqref="J250">
    <cfRule type="cellIs" dxfId="110" priority="98" operator="equal">
      <formula>0</formula>
    </cfRule>
  </conditionalFormatting>
  <conditionalFormatting sqref="N250">
    <cfRule type="cellIs" dxfId="109" priority="97" operator="equal">
      <formula>0</formula>
    </cfRule>
  </conditionalFormatting>
  <conditionalFormatting sqref="Z250">
    <cfRule type="cellIs" dxfId="108" priority="96" operator="equal">
      <formula>0</formula>
    </cfRule>
  </conditionalFormatting>
  <conditionalFormatting sqref="AL250">
    <cfRule type="cellIs" dxfId="107" priority="95" operator="equal">
      <formula>0</formula>
    </cfRule>
  </conditionalFormatting>
  <conditionalFormatting sqref="AT250">
    <cfRule type="cellIs" dxfId="106" priority="94" operator="equal">
      <formula>0</formula>
    </cfRule>
  </conditionalFormatting>
  <conditionalFormatting sqref="V250">
    <cfRule type="cellIs" dxfId="105" priority="93" operator="equal">
      <formula>0</formula>
    </cfRule>
  </conditionalFormatting>
  <conditionalFormatting sqref="AH250">
    <cfRule type="cellIs" dxfId="104" priority="92" operator="equal">
      <formula>0</formula>
    </cfRule>
  </conditionalFormatting>
  <conditionalFormatting sqref="AP250">
    <cfRule type="cellIs" dxfId="103" priority="91" operator="equal">
      <formula>0</formula>
    </cfRule>
  </conditionalFormatting>
  <conditionalFormatting sqref="R250">
    <cfRule type="cellIs" dxfId="102" priority="90" operator="equal">
      <formula>0</formula>
    </cfRule>
  </conditionalFormatting>
  <conditionalFormatting sqref="AD250">
    <cfRule type="cellIs" dxfId="101" priority="89" operator="equal">
      <formula>0</formula>
    </cfRule>
  </conditionalFormatting>
  <conditionalFormatting sqref="J38">
    <cfRule type="cellIs" dxfId="100" priority="88" operator="equal">
      <formula>0</formula>
    </cfRule>
  </conditionalFormatting>
  <conditionalFormatting sqref="AP44">
    <cfRule type="cellIs" dxfId="99" priority="45" operator="equal">
      <formula>0</formula>
    </cfRule>
  </conditionalFormatting>
  <conditionalFormatting sqref="AH43">
    <cfRule type="cellIs" dxfId="98" priority="59" operator="equal">
      <formula>0</formula>
    </cfRule>
  </conditionalFormatting>
  <conditionalFormatting sqref="AE43">
    <cfRule type="cellIs" dxfId="97" priority="64" operator="equal">
      <formula>0</formula>
    </cfRule>
  </conditionalFormatting>
  <conditionalFormatting sqref="AA42">
    <cfRule type="cellIs" dxfId="96" priority="68" operator="equal">
      <formula>0</formula>
    </cfRule>
  </conditionalFormatting>
  <conditionalFormatting sqref="V42">
    <cfRule type="cellIs" dxfId="95" priority="72" operator="equal">
      <formula>0</formula>
    </cfRule>
  </conditionalFormatting>
  <conditionalFormatting sqref="R44">
    <cfRule type="cellIs" dxfId="94" priority="75" operator="equal">
      <formula>0</formula>
    </cfRule>
  </conditionalFormatting>
  <conditionalFormatting sqref="J41 J43">
    <cfRule type="cellIs" dxfId="93" priority="87" operator="equal">
      <formula>0</formula>
    </cfRule>
  </conditionalFormatting>
  <conditionalFormatting sqref="K43">
    <cfRule type="cellIs" dxfId="92" priority="86" operator="equal">
      <formula>0</formula>
    </cfRule>
  </conditionalFormatting>
  <conditionalFormatting sqref="K42">
    <cfRule type="cellIs" dxfId="91" priority="85" operator="equal">
      <formula>0</formula>
    </cfRule>
  </conditionalFormatting>
  <conditionalFormatting sqref="J42">
    <cfRule type="cellIs" dxfId="90" priority="84" operator="equal">
      <formula>0</formula>
    </cfRule>
  </conditionalFormatting>
  <conditionalFormatting sqref="J44">
    <cfRule type="cellIs" dxfId="89" priority="83" operator="equal">
      <formula>0</formula>
    </cfRule>
  </conditionalFormatting>
  <conditionalFormatting sqref="J40">
    <cfRule type="cellIs" dxfId="88" priority="82" operator="equal">
      <formula>0</formula>
    </cfRule>
  </conditionalFormatting>
  <conditionalFormatting sqref="O43">
    <cfRule type="cellIs" dxfId="87" priority="81" operator="equal">
      <formula>0</formula>
    </cfRule>
  </conditionalFormatting>
  <conditionalFormatting sqref="O42">
    <cfRule type="cellIs" dxfId="86" priority="80" operator="equal">
      <formula>0</formula>
    </cfRule>
  </conditionalFormatting>
  <conditionalFormatting sqref="R43">
    <cfRule type="cellIs" dxfId="85" priority="79" operator="equal">
      <formula>0</formula>
    </cfRule>
  </conditionalFormatting>
  <conditionalFormatting sqref="S43">
    <cfRule type="cellIs" dxfId="84" priority="78" operator="equal">
      <formula>0</formula>
    </cfRule>
  </conditionalFormatting>
  <conditionalFormatting sqref="S42">
    <cfRule type="cellIs" dxfId="83" priority="77" operator="equal">
      <formula>0</formula>
    </cfRule>
  </conditionalFormatting>
  <conditionalFormatting sqref="R42">
    <cfRule type="cellIs" dxfId="82" priority="76" operator="equal">
      <formula>0</formula>
    </cfRule>
  </conditionalFormatting>
  <conditionalFormatting sqref="R40">
    <cfRule type="cellIs" dxfId="81" priority="74" operator="equal">
      <formula>0</formula>
    </cfRule>
  </conditionalFormatting>
  <conditionalFormatting sqref="V43">
    <cfRule type="cellIs" dxfId="80" priority="73" operator="equal">
      <formula>0</formula>
    </cfRule>
  </conditionalFormatting>
  <conditionalFormatting sqref="V44">
    <cfRule type="cellIs" dxfId="79" priority="71" operator="equal">
      <formula>0</formula>
    </cfRule>
  </conditionalFormatting>
  <conditionalFormatting sqref="Z44">
    <cfRule type="cellIs" dxfId="78" priority="66" operator="equal">
      <formula>0</formula>
    </cfRule>
  </conditionalFormatting>
  <conditionalFormatting sqref="Z43">
    <cfRule type="cellIs" dxfId="77" priority="70" operator="equal">
      <formula>0</formula>
    </cfRule>
  </conditionalFormatting>
  <conditionalFormatting sqref="AA43">
    <cfRule type="cellIs" dxfId="76" priority="69" operator="equal">
      <formula>0</formula>
    </cfRule>
  </conditionalFormatting>
  <conditionalFormatting sqref="Z42">
    <cfRule type="cellIs" dxfId="75" priority="67" operator="equal">
      <formula>0</formula>
    </cfRule>
  </conditionalFormatting>
  <conditionalFormatting sqref="AD43">
    <cfRule type="cellIs" dxfId="74" priority="65" operator="equal">
      <formula>0</formula>
    </cfRule>
  </conditionalFormatting>
  <conditionalFormatting sqref="AE42">
    <cfRule type="cellIs" dxfId="73" priority="63" operator="equal">
      <formula>0</formula>
    </cfRule>
  </conditionalFormatting>
  <conditionalFormatting sqref="AD42">
    <cfRule type="cellIs" dxfId="72" priority="62" operator="equal">
      <formula>0</formula>
    </cfRule>
  </conditionalFormatting>
  <conditionalFormatting sqref="AD44">
    <cfRule type="cellIs" dxfId="71" priority="61" operator="equal">
      <formula>0</formula>
    </cfRule>
  </conditionalFormatting>
  <conditionalFormatting sqref="AD40">
    <cfRule type="cellIs" dxfId="70" priority="60" operator="equal">
      <formula>0</formula>
    </cfRule>
  </conditionalFormatting>
  <conditionalFormatting sqref="AI43">
    <cfRule type="cellIs" dxfId="69" priority="58" operator="equal">
      <formula>0</formula>
    </cfRule>
  </conditionalFormatting>
  <conditionalFormatting sqref="AI42">
    <cfRule type="cellIs" dxfId="68" priority="57" operator="equal">
      <formula>0</formula>
    </cfRule>
  </conditionalFormatting>
  <conditionalFormatting sqref="AH42">
    <cfRule type="cellIs" dxfId="67" priority="56" operator="equal">
      <formula>0</formula>
    </cfRule>
  </conditionalFormatting>
  <conditionalFormatting sqref="AH44">
    <cfRule type="cellIs" dxfId="66" priority="55" operator="equal">
      <formula>0</formula>
    </cfRule>
  </conditionalFormatting>
  <conditionalFormatting sqref="AL42">
    <cfRule type="cellIs" dxfId="65" priority="51" operator="equal">
      <formula>0</formula>
    </cfRule>
  </conditionalFormatting>
  <conditionalFormatting sqref="AL43">
    <cfRule type="cellIs" dxfId="64" priority="54" operator="equal">
      <formula>0</formula>
    </cfRule>
  </conditionalFormatting>
  <conditionalFormatting sqref="AM43">
    <cfRule type="cellIs" dxfId="63" priority="53" operator="equal">
      <formula>0</formula>
    </cfRule>
  </conditionalFormatting>
  <conditionalFormatting sqref="AM42">
    <cfRule type="cellIs" dxfId="62" priority="52" operator="equal">
      <formula>0</formula>
    </cfRule>
  </conditionalFormatting>
  <conditionalFormatting sqref="AL44">
    <cfRule type="cellIs" dxfId="61" priority="50" operator="equal">
      <formula>0</formula>
    </cfRule>
  </conditionalFormatting>
  <conditionalFormatting sqref="AP43">
    <cfRule type="cellIs" dxfId="60" priority="49" operator="equal">
      <formula>0</formula>
    </cfRule>
  </conditionalFormatting>
  <conditionalFormatting sqref="AQ43">
    <cfRule type="cellIs" dxfId="59" priority="48" operator="equal">
      <formula>0</formula>
    </cfRule>
  </conditionalFormatting>
  <conditionalFormatting sqref="AQ42">
    <cfRule type="cellIs" dxfId="58" priority="47" operator="equal">
      <formula>0</formula>
    </cfRule>
  </conditionalFormatting>
  <conditionalFormatting sqref="AP42">
    <cfRule type="cellIs" dxfId="57" priority="46" operator="equal">
      <formula>0</formula>
    </cfRule>
  </conditionalFormatting>
  <conditionalFormatting sqref="AU42">
    <cfRule type="cellIs" dxfId="56" priority="42" operator="equal">
      <formula>0</formula>
    </cfRule>
  </conditionalFormatting>
  <conditionalFormatting sqref="AT43">
    <cfRule type="cellIs" dxfId="55" priority="44" operator="equal">
      <formula>0</formula>
    </cfRule>
  </conditionalFormatting>
  <conditionalFormatting sqref="AU43">
    <cfRule type="cellIs" dxfId="54" priority="43" operator="equal">
      <formula>0</formula>
    </cfRule>
  </conditionalFormatting>
  <conditionalFormatting sqref="AT42">
    <cfRule type="cellIs" dxfId="53" priority="41" operator="equal">
      <formula>0</formula>
    </cfRule>
  </conditionalFormatting>
  <conditionalFormatting sqref="AT44">
    <cfRule type="cellIs" dxfId="52" priority="40" operator="equal">
      <formula>0</formula>
    </cfRule>
  </conditionalFormatting>
  <conditionalFormatting sqref="V40">
    <cfRule type="cellIs" dxfId="51" priority="39" operator="equal">
      <formula>0</formula>
    </cfRule>
  </conditionalFormatting>
  <conditionalFormatting sqref="AH40">
    <cfRule type="cellIs" dxfId="50" priority="38" operator="equal">
      <formula>0</formula>
    </cfRule>
  </conditionalFormatting>
  <conditionalFormatting sqref="AP40">
    <cfRule type="cellIs" dxfId="49" priority="37" operator="equal">
      <formula>0</formula>
    </cfRule>
  </conditionalFormatting>
  <conditionalFormatting sqref="Z40">
    <cfRule type="cellIs" dxfId="48" priority="36" operator="equal">
      <formula>0</formula>
    </cfRule>
  </conditionalFormatting>
  <conditionalFormatting sqref="AL40">
    <cfRule type="cellIs" dxfId="47" priority="35" operator="equal">
      <formula>0</formula>
    </cfRule>
  </conditionalFormatting>
  <conditionalFormatting sqref="AT40">
    <cfRule type="cellIs" dxfId="46" priority="34" operator="equal">
      <formula>0</formula>
    </cfRule>
  </conditionalFormatting>
  <conditionalFormatting sqref="R41">
    <cfRule type="cellIs" dxfId="45" priority="33" operator="equal">
      <formula>0</formula>
    </cfRule>
  </conditionalFormatting>
  <conditionalFormatting sqref="V41">
    <cfRule type="cellIs" dxfId="44" priority="32" operator="equal">
      <formula>0</formula>
    </cfRule>
  </conditionalFormatting>
  <conditionalFormatting sqref="Z41">
    <cfRule type="cellIs" dxfId="43" priority="31" operator="equal">
      <formula>0</formula>
    </cfRule>
  </conditionalFormatting>
  <conditionalFormatting sqref="AD41">
    <cfRule type="cellIs" dxfId="42" priority="30" operator="equal">
      <formula>0</formula>
    </cfRule>
  </conditionalFormatting>
  <conditionalFormatting sqref="AH41">
    <cfRule type="cellIs" dxfId="41" priority="29" operator="equal">
      <formula>0</formula>
    </cfRule>
  </conditionalFormatting>
  <conditionalFormatting sqref="AL41">
    <cfRule type="cellIs" dxfId="40" priority="28" operator="equal">
      <formula>0</formula>
    </cfRule>
  </conditionalFormatting>
  <conditionalFormatting sqref="AP41">
    <cfRule type="cellIs" dxfId="39" priority="27" operator="equal">
      <formula>0</formula>
    </cfRule>
  </conditionalFormatting>
  <conditionalFormatting sqref="AT41">
    <cfRule type="cellIs" dxfId="38" priority="26" operator="equal">
      <formula>0</formula>
    </cfRule>
  </conditionalFormatting>
  <conditionalFormatting sqref="K44">
    <cfRule type="cellIs" dxfId="37" priority="25" operator="equal">
      <formula>0</formula>
    </cfRule>
  </conditionalFormatting>
  <conditionalFormatting sqref="O44">
    <cfRule type="cellIs" dxfId="36" priority="24" operator="equal">
      <formula>0</formula>
    </cfRule>
  </conditionalFormatting>
  <conditionalFormatting sqref="S44">
    <cfRule type="cellIs" dxfId="35" priority="23" operator="equal">
      <formula>0</formula>
    </cfRule>
  </conditionalFormatting>
  <conditionalFormatting sqref="AE44">
    <cfRule type="cellIs" dxfId="34" priority="22" operator="equal">
      <formula>0</formula>
    </cfRule>
  </conditionalFormatting>
  <conditionalFormatting sqref="AI44">
    <cfRule type="cellIs" dxfId="33" priority="21" operator="equal">
      <formula>0</formula>
    </cfRule>
  </conditionalFormatting>
  <conditionalFormatting sqref="AM44">
    <cfRule type="cellIs" dxfId="32" priority="20" operator="equal">
      <formula>0</formula>
    </cfRule>
  </conditionalFormatting>
  <conditionalFormatting sqref="AQ44">
    <cfRule type="cellIs" dxfId="31" priority="19" operator="equal">
      <formula>0</formula>
    </cfRule>
  </conditionalFormatting>
  <conditionalFormatting sqref="AU44">
    <cfRule type="cellIs" dxfId="30" priority="18" operator="equal">
      <formula>0</formula>
    </cfRule>
  </conditionalFormatting>
  <conditionalFormatting sqref="N38">
    <cfRule type="cellIs" dxfId="29" priority="17" operator="equal">
      <formula>0</formula>
    </cfRule>
  </conditionalFormatting>
  <conditionalFormatting sqref="Z38">
    <cfRule type="cellIs" dxfId="28" priority="16" operator="equal">
      <formula>0</formula>
    </cfRule>
  </conditionalFormatting>
  <conditionalFormatting sqref="AL38:AL39">
    <cfRule type="cellIs" dxfId="27" priority="15" operator="equal">
      <formula>0</formula>
    </cfRule>
  </conditionalFormatting>
  <conditionalFormatting sqref="AT38:AT39">
    <cfRule type="cellIs" dxfId="26" priority="14" operator="equal">
      <formula>0</formula>
    </cfRule>
  </conditionalFormatting>
  <conditionalFormatting sqref="V38">
    <cfRule type="cellIs" dxfId="25" priority="13" operator="equal">
      <formula>0</formula>
    </cfRule>
  </conditionalFormatting>
  <conditionalFormatting sqref="AH38:AH39">
    <cfRule type="cellIs" dxfId="24" priority="12" operator="equal">
      <formula>0</formula>
    </cfRule>
  </conditionalFormatting>
  <conditionalFormatting sqref="AP38:AP39">
    <cfRule type="cellIs" dxfId="23" priority="11" operator="equal">
      <formula>0</formula>
    </cfRule>
  </conditionalFormatting>
  <conditionalFormatting sqref="N41 N43">
    <cfRule type="cellIs" dxfId="22" priority="10" operator="equal">
      <formula>0</formula>
    </cfRule>
  </conditionalFormatting>
  <conditionalFormatting sqref="N42">
    <cfRule type="cellIs" dxfId="21" priority="9" operator="equal">
      <formula>0</formula>
    </cfRule>
  </conditionalFormatting>
  <conditionalFormatting sqref="N44">
    <cfRule type="cellIs" dxfId="20" priority="8" operator="equal">
      <formula>0</formula>
    </cfRule>
  </conditionalFormatting>
  <conditionalFormatting sqref="N40">
    <cfRule type="cellIs" dxfId="19" priority="7" operator="equal">
      <formula>0</formula>
    </cfRule>
  </conditionalFormatting>
  <conditionalFormatting sqref="R38">
    <cfRule type="cellIs" dxfId="18" priority="6" operator="equal">
      <formula>0</formula>
    </cfRule>
  </conditionalFormatting>
  <conditionalFormatting sqref="W42">
    <cfRule type="cellIs" dxfId="17" priority="5" operator="equal">
      <formula>0</formula>
    </cfRule>
  </conditionalFormatting>
  <conditionalFormatting sqref="W43">
    <cfRule type="cellIs" dxfId="16" priority="4" operator="equal">
      <formula>0</formula>
    </cfRule>
  </conditionalFormatting>
  <conditionalFormatting sqref="W44">
    <cfRule type="cellIs" dxfId="15" priority="3" operator="equal">
      <formula>0</formula>
    </cfRule>
  </conditionalFormatting>
  <conditionalFormatting sqref="AA44">
    <cfRule type="cellIs" dxfId="14" priority="2" operator="equal">
      <formula>0</formula>
    </cfRule>
  </conditionalFormatting>
  <conditionalFormatting sqref="AD38">
    <cfRule type="cellIs" dxfId="13" priority="1" operator="equal">
      <formula>0</formula>
    </cfRule>
  </conditionalFormatting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367"/>
  <sheetViews>
    <sheetView topLeftCell="AO1" zoomScale="98" zoomScaleNormal="98" workbookViewId="0">
      <selection activeCell="AY17" sqref="AY17"/>
    </sheetView>
  </sheetViews>
  <sheetFormatPr defaultRowHeight="14.4" x14ac:dyDescent="0.3"/>
  <cols>
    <col min="1" max="1" width="11.33203125" bestFit="1" customWidth="1"/>
    <col min="4" max="5" width="8.77734375" customWidth="1"/>
    <col min="13" max="13" width="11.33203125" bestFit="1" customWidth="1"/>
    <col min="25" max="25" width="11.33203125" bestFit="1" customWidth="1"/>
    <col min="37" max="37" width="11.33203125" bestFit="1" customWidth="1"/>
    <col min="49" max="49" width="11.33203125" bestFit="1" customWidth="1"/>
  </cols>
  <sheetData>
    <row r="1" spans="1:59" x14ac:dyDescent="0.3">
      <c r="A1" t="s">
        <v>376</v>
      </c>
      <c r="B1" t="s">
        <v>2564</v>
      </c>
      <c r="C1" t="s">
        <v>662</v>
      </c>
      <c r="D1" t="s">
        <v>2563</v>
      </c>
      <c r="E1" t="s">
        <v>2562</v>
      </c>
      <c r="F1" t="s">
        <v>2561</v>
      </c>
      <c r="G1" t="s">
        <v>2560</v>
      </c>
      <c r="H1" t="s">
        <v>2559</v>
      </c>
      <c r="I1" t="s">
        <v>2558</v>
      </c>
      <c r="J1" t="s">
        <v>2557</v>
      </c>
      <c r="K1" t="s">
        <v>2556</v>
      </c>
      <c r="M1" t="s">
        <v>376</v>
      </c>
      <c r="N1" t="s">
        <v>2564</v>
      </c>
      <c r="O1" t="s">
        <v>662</v>
      </c>
      <c r="P1" t="s">
        <v>2563</v>
      </c>
      <c r="Q1" t="s">
        <v>2562</v>
      </c>
      <c r="R1" t="s">
        <v>2561</v>
      </c>
      <c r="S1" t="s">
        <v>2560</v>
      </c>
      <c r="T1" t="s">
        <v>2559</v>
      </c>
      <c r="U1" t="s">
        <v>2558</v>
      </c>
      <c r="V1" t="s">
        <v>2557</v>
      </c>
      <c r="W1" t="s">
        <v>2556</v>
      </c>
      <c r="Y1" t="s">
        <v>376</v>
      </c>
      <c r="Z1" t="s">
        <v>2564</v>
      </c>
      <c r="AA1" t="s">
        <v>662</v>
      </c>
      <c r="AB1" t="s">
        <v>2563</v>
      </c>
      <c r="AC1" t="s">
        <v>2562</v>
      </c>
      <c r="AD1" t="s">
        <v>2561</v>
      </c>
      <c r="AE1" t="s">
        <v>2560</v>
      </c>
      <c r="AF1" t="s">
        <v>2559</v>
      </c>
      <c r="AG1" t="s">
        <v>2558</v>
      </c>
      <c r="AH1" t="s">
        <v>2557</v>
      </c>
      <c r="AI1" t="s">
        <v>2556</v>
      </c>
      <c r="AK1" t="s">
        <v>376</v>
      </c>
      <c r="AL1" t="s">
        <v>2564</v>
      </c>
      <c r="AM1" t="s">
        <v>662</v>
      </c>
      <c r="AN1" t="s">
        <v>2563</v>
      </c>
      <c r="AO1" t="s">
        <v>2562</v>
      </c>
      <c r="AP1" t="s">
        <v>2561</v>
      </c>
      <c r="AQ1" t="s">
        <v>2560</v>
      </c>
      <c r="AR1" t="s">
        <v>2559</v>
      </c>
      <c r="AS1" t="s">
        <v>2558</v>
      </c>
      <c r="AT1" t="s">
        <v>2557</v>
      </c>
      <c r="AU1" t="s">
        <v>2556</v>
      </c>
      <c r="AW1" t="s">
        <v>376</v>
      </c>
      <c r="AX1" t="s">
        <v>2564</v>
      </c>
      <c r="AY1" t="s">
        <v>662</v>
      </c>
      <c r="AZ1" t="s">
        <v>2563</v>
      </c>
      <c r="BA1" t="s">
        <v>2562</v>
      </c>
      <c r="BB1" t="s">
        <v>2561</v>
      </c>
      <c r="BC1" t="s">
        <v>2560</v>
      </c>
      <c r="BD1" t="s">
        <v>2559</v>
      </c>
      <c r="BE1" t="s">
        <v>2558</v>
      </c>
      <c r="BF1" t="s">
        <v>2557</v>
      </c>
      <c r="BG1" t="s">
        <v>2556</v>
      </c>
    </row>
    <row r="2" spans="1:59" x14ac:dyDescent="0.3">
      <c r="A2" s="10">
        <v>42370</v>
      </c>
      <c r="B2" s="11" t="s">
        <v>4</v>
      </c>
      <c r="C2" s="12">
        <v>0</v>
      </c>
      <c r="D2" t="str">
        <f>IF(B2="TH",SUM(#REF!),"")</f>
        <v/>
      </c>
      <c r="E2" s="181" cm="1">
        <f t="array" ref="E2">IFERROR(INDEX($D$1:$D$400,SMALL(IF($D$1:$D$400&lt;&gt;"",ROW($D$1:$D$400)),ROW(2:2))),"")</f>
        <v>110</v>
      </c>
      <c r="F2">
        <f>IF(B2="FR",SUM(C2),"")</f>
        <v>0</v>
      </c>
      <c r="G2" s="181">
        <f t="array" ref="G2">IFERROR(INDEX($F$1:$F$400,SMALL(IF($F$1:$F$400&lt;&gt;"",ROW($F$1:$F$400)),ROW(2:2))),"")</f>
        <v>0</v>
      </c>
      <c r="H2" t="str">
        <f>IF(B2="TH",SUM(#REF!),"")</f>
        <v/>
      </c>
      <c r="I2" s="181">
        <f t="array" ref="I2">IFERROR(INDEX($H$1:$H$400,SMALL(IF($H$1:$H$400&lt;&gt;"",ROW($H$1:$H$400)),ROW(2:2))),"")</f>
        <v>82</v>
      </c>
      <c r="J2" t="str">
        <f>IF(B2="SU",SUM(#REF!),"")</f>
        <v/>
      </c>
      <c r="K2" s="181">
        <f t="array" ref="K2">IFERROR(INDEX($J$1:$J$400,SMALL(IF($J$1:$J$400&lt;&gt;"",ROW($J$1:$J$400)),ROW(2:2))),"")</f>
        <v>3</v>
      </c>
      <c r="M2" s="5">
        <v>42736</v>
      </c>
      <c r="N2" s="6" t="s">
        <v>9</v>
      </c>
      <c r="O2" s="12">
        <v>1</v>
      </c>
      <c r="P2" t="str">
        <f>IF(N2="SA",SUM(#REF!),"")</f>
        <v/>
      </c>
      <c r="Q2" s="181">
        <f t="array" ref="Q2">IFERROR(INDEX($P$1:$P$400,SMALL(IF($P$1:$P$400&lt;&gt;"",ROW($P$1:$P$400)),ROW(2:2))),"")</f>
        <v>182</v>
      </c>
      <c r="R2" t="str">
        <f>IF(N2="FR",SUM(O2),"")</f>
        <v/>
      </c>
      <c r="S2" s="181">
        <f t="array" ref="S2">IFERROR(INDEX($R$1:$R$400,SMALL(IF($R$1:$R$400&lt;&gt;"",ROW($R$1:$R$400)),ROW(2:2))),"")</f>
        <v>56</v>
      </c>
      <c r="T2" t="str">
        <f>IF(N2="TH",SUM(#REF!),"")</f>
        <v/>
      </c>
      <c r="U2" s="181">
        <f t="array" ref="U2">IFERROR(INDEX($T$1:$T$400,SMALL(IF($T$1:$T$400&lt;&gt;"",ROW($T$1:$T$400)),ROW(2:2))),"")</f>
        <v>144</v>
      </c>
      <c r="V2">
        <f>IF(N2="SU",SUM(O2,C366:C367),"")</f>
        <v>25</v>
      </c>
      <c r="W2" s="181">
        <f t="array" ref="W2">IFERROR(INDEX($V$1:$V$400,SMALL(IF($V$1:$V$400&lt;&gt;"",ROW($V$1:$V$400)),ROW(2:2))),"")</f>
        <v>25</v>
      </c>
      <c r="Y2" s="5">
        <v>43101</v>
      </c>
      <c r="Z2" s="6" t="s">
        <v>5</v>
      </c>
      <c r="AA2" s="12">
        <v>3</v>
      </c>
      <c r="AB2" t="str">
        <f>IF(Z2="SU",SUM(#REF!),"")</f>
        <v/>
      </c>
      <c r="AC2" s="181">
        <f t="array" ref="AC2">IFERROR(INDEX($AB$1:$AB$400,SMALL(IF($AB$1:$AB$400&lt;&gt;"",ROW($AB$1:$AB$400)),ROW(2:2))),"")</f>
        <v>150</v>
      </c>
      <c r="AD2" t="str">
        <f>IF(Z2="FR",SUM(AA2),"")</f>
        <v/>
      </c>
      <c r="AE2" s="181">
        <f t="array" ref="AE2">IFERROR(INDEX($AD$1:$AD$400,SMALL(IF($AD$1:$AD$400&lt;&gt;"",ROW($AD$1:$AD$400)),ROW(2:2))),"")</f>
        <v>34</v>
      </c>
      <c r="AF2" t="str">
        <f>IF(Z2="TH",SUM(#REF!),"")</f>
        <v/>
      </c>
      <c r="AG2" s="181">
        <f t="array" ref="AG2">IFERROR(INDEX($AF$1:$AF$400,SMALL(IF($AF$1:$AF$400&lt;&gt;"",ROW($AF$1:$AF$400)),ROW(2:2))),"")</f>
        <v>101</v>
      </c>
      <c r="AH2" t="str">
        <f>IF(Z2="SU",SUM(AA2,O366:O367),"")</f>
        <v/>
      </c>
      <c r="AI2" s="181">
        <f t="array" ref="AI2">IFERROR(INDEX($AH$1:$AH$400,SMALL(IF($AH$1:$AH$400&lt;&gt;"",ROW($AH$1:$AH$400)),ROW(2:2))),"")</f>
        <v>59</v>
      </c>
      <c r="AK2" s="5">
        <v>43466</v>
      </c>
      <c r="AL2" s="6" t="s">
        <v>3</v>
      </c>
      <c r="AM2" s="7">
        <v>0</v>
      </c>
      <c r="AN2" t="str">
        <f>IF(AL2="MO",SUM(#REF!),"")</f>
        <v/>
      </c>
      <c r="AO2" s="181">
        <f t="array" ref="AO2">IFERROR(INDEX($AN$1:$AN$400,SMALL(IF($AN$1:$AN$400&lt;&gt;"",ROW($AN$1:$AN$400)),ROW(2:2))),"")</f>
        <v>166</v>
      </c>
      <c r="AP2" t="str">
        <f>IF(AL2="FR",SUM(AM2),"")</f>
        <v/>
      </c>
      <c r="AQ2" s="181">
        <f t="array" ref="AQ2">IFERROR(INDEX($AP$1:$AP$400,SMALL(IF($AP$1:$AP$400&lt;&gt;"",ROW($AP$1:$AP$400)),ROW(2:2))),"")</f>
        <v>84</v>
      </c>
      <c r="AR2" t="str">
        <f>IF(AL2="TH",SUM(#REF!),"")</f>
        <v/>
      </c>
      <c r="AS2" s="181">
        <f t="array" ref="AS2">IFERROR(INDEX($AR$1:$AR$400,SMALL(IF($AR$1:$AR$400&lt;&gt;"",ROW($AR$1:$AR$400)),ROW(2:2))),"")</f>
        <v>101</v>
      </c>
      <c r="AT2" t="str">
        <f>IF(AL2="SU",SUM(AM2,AA366:AA367),"")</f>
        <v/>
      </c>
      <c r="AU2" s="181">
        <f t="array" ref="AU2">IFERROR(INDEX($AT$1:$AT$400,SMALL(IF($AT$1:$AT$400&lt;&gt;"",ROW($AT$1:$AT$400)),ROW(2:2))),"")</f>
        <v>79</v>
      </c>
      <c r="AW2" s="5">
        <v>43831</v>
      </c>
      <c r="AX2" s="6" t="s">
        <v>6</v>
      </c>
      <c r="AY2" s="156" t="str">
        <f>'Daycare Tallies'!$C2</f>
        <v/>
      </c>
      <c r="AZ2" t="str">
        <f>IF(AX2="TU",SUM(#REF!),"")</f>
        <v/>
      </c>
      <c r="BA2" s="181">
        <f t="array" ref="BA2">IFERROR(INDEX($AZ$1:$AZ$400,SMALL(IF($AZ$1:$AZ$400&lt;&gt;"",ROW($AZ$1:$AZ$400)),ROW(2:2))),"")</f>
        <v>0</v>
      </c>
      <c r="BB2" t="str">
        <f>IF(AX2="FR",SUM(AY2),"")</f>
        <v/>
      </c>
      <c r="BC2" s="181">
        <f t="array" ref="BC2">IFERROR(INDEX($BB$1:$BB$400,SMALL(IF($BB$1:$BB$400&lt;&gt;"",ROW($BB$1:$BB$400)),ROW(2:2))),"")</f>
        <v>0</v>
      </c>
      <c r="BD2" t="str">
        <f>IF(AX2="TH",SUM(#REF!),"")</f>
        <v/>
      </c>
      <c r="BE2" s="181">
        <f t="array" ref="BE2">IFERROR(INDEX($BD$1:$BD$400,SMALL(IF($BD$1:$BD$400&lt;&gt;"",ROW($BD$1:$BD$400)),ROW(2:2))),"")</f>
        <v>0</v>
      </c>
      <c r="BF2" t="str">
        <f>IF(AX2="SU",SUM(AY2,AM366:AM367),"")</f>
        <v/>
      </c>
      <c r="BG2" s="181">
        <f t="array" ref="BG2">IFERROR(INDEX($BF$1:$BF$400,SMALL(IF($BF$1:$BF$400&lt;&gt;"",ROW($BF$1:$BF$400)),ROW(2:2))),"")</f>
        <v>0</v>
      </c>
    </row>
    <row r="3" spans="1:59" x14ac:dyDescent="0.3">
      <c r="A3" s="10">
        <v>42371</v>
      </c>
      <c r="B3" s="11" t="s">
        <v>7</v>
      </c>
      <c r="C3" s="12">
        <v>3</v>
      </c>
      <c r="D3" t="str">
        <f>IF(B3="TH",SUM(#REF!),"")</f>
        <v/>
      </c>
      <c r="E3" s="181" cm="1">
        <f t="array" ref="E3">IFERROR(INDEX($D$1:$D$400,SMALL(IF($D$1:$D$400&lt;&gt;"",ROW($D$1:$D$400)),ROW(3:3))),"")</f>
        <v>139</v>
      </c>
      <c r="F3" t="str">
        <f>IF(B3="FR",SUM(C3,#REF!),"")</f>
        <v/>
      </c>
      <c r="G3" s="181">
        <f t="array" ref="G3">IFERROR(INDEX($F$1:$F$400,SMALL(IF($F$1:$F$400&lt;&gt;"",ROW($F$1:$F$400)),ROW(3:3))),"")</f>
        <v>43</v>
      </c>
      <c r="H3" t="str">
        <f t="shared" ref="H3:H66" si="0">IF(B3="TH",SUM(C1:C3),"")</f>
        <v/>
      </c>
      <c r="I3" s="181">
        <f t="array" ref="I3">IFERROR(INDEX($H$1:$H$400,SMALL(IF($H$1:$H$400&lt;&gt;"",ROW($H$1:$H$400)),ROW(3:3))),"")</f>
        <v>85</v>
      </c>
      <c r="J3" t="str">
        <f t="shared" ref="J3:J66" si="1">IF(B3="SU",SUM(C1:C3),"")</f>
        <v/>
      </c>
      <c r="K3" s="181">
        <f t="array" ref="K3">IFERROR(INDEX($J$1:$J$400,SMALL(IF($J$1:$J$400&lt;&gt;"",ROW($J$1:$J$400)),ROW(3:3))),"")</f>
        <v>29</v>
      </c>
      <c r="M3" s="5">
        <v>42737</v>
      </c>
      <c r="N3" s="6" t="s">
        <v>5</v>
      </c>
      <c r="O3" s="12">
        <v>13</v>
      </c>
      <c r="P3" t="str">
        <f>IF(N3="SA",SUM(#REF!),"")</f>
        <v/>
      </c>
      <c r="Q3" s="181">
        <f t="array" ref="Q3">IFERROR(INDEX($P$1:$P$400,SMALL(IF($P$1:$P$400&lt;&gt;"",ROW($P$1:$P$400)),ROW(3:3))),"")</f>
        <v>237</v>
      </c>
      <c r="R3" t="str">
        <f>IF(N3="FR",SUM(O3,#REF!),"")</f>
        <v/>
      </c>
      <c r="S3" s="181">
        <f t="array" ref="S3">IFERROR(INDEX($R$1:$R$400,SMALL(IF($R$1:$R$400&lt;&gt;"",ROW($R$1:$R$400)),ROW(3:3))),"")</f>
        <v>84</v>
      </c>
      <c r="T3" t="str">
        <f t="shared" ref="T3:T66" si="2">IF(N3="TH",SUM(O1:O3),"")</f>
        <v/>
      </c>
      <c r="U3" s="181">
        <f t="array" ref="U3">IFERROR(INDEX($T$1:$T$400,SMALL(IF($T$1:$T$400&lt;&gt;"",ROW($T$1:$T$400)),ROW(3:3))),"")</f>
        <v>130</v>
      </c>
      <c r="V3" t="str">
        <f t="shared" ref="V3:V66" si="3">IF(N3="SU",SUM(O1:O3),"")</f>
        <v/>
      </c>
      <c r="W3" s="181">
        <f t="array" ref="W3">IFERROR(INDEX($V$1:$V$400,SMALL(IF($V$1:$V$400&lt;&gt;"",ROW($V$1:$V$400)),ROW(3:3))),"")</f>
        <v>63</v>
      </c>
      <c r="Y3" s="5">
        <v>43102</v>
      </c>
      <c r="Z3" s="6" t="s">
        <v>3</v>
      </c>
      <c r="AA3" s="12">
        <v>49</v>
      </c>
      <c r="AB3" t="str">
        <f>IF(Z3="SU",SUM(#REF!),"")</f>
        <v/>
      </c>
      <c r="AC3" s="181">
        <f t="array" ref="AC3">IFERROR(INDEX($AB$1:$AB$400,SMALL(IF($AB$1:$AB$400&lt;&gt;"",ROW($AB$1:$AB$400)),ROW(3:3))),"")</f>
        <v>295</v>
      </c>
      <c r="AD3" t="str">
        <f>IF(Z3="FR",SUM(AA3,#REF!),"")</f>
        <v/>
      </c>
      <c r="AE3" s="181">
        <f t="array" ref="AE3">IFERROR(INDEX($AD$1:$AD$400,SMALL(IF($AD$1:$AD$400&lt;&gt;"",ROW($AD$1:$AD$400)),ROW(3:3))),"")</f>
        <v>112</v>
      </c>
      <c r="AF3" t="str">
        <f t="shared" ref="AF3:AF66" si="4">IF(Z3="TH",SUM(AA1:AA3),"")</f>
        <v/>
      </c>
      <c r="AG3" s="181">
        <f t="array" ref="AG3">IFERROR(INDEX($AF$1:$AF$400,SMALL(IF($AF$1:$AF$400&lt;&gt;"",ROW($AF$1:$AF$400)),ROW(3:3))),"")</f>
        <v>172</v>
      </c>
      <c r="AH3" t="str">
        <f t="shared" ref="AH3:AH66" si="5">IF(Z3="SU",SUM(AA1:AA3),"")</f>
        <v/>
      </c>
      <c r="AI3" s="181">
        <f t="array" ref="AI3">IFERROR(INDEX($AH$1:$AH$400,SMALL(IF($AH$1:$AH$400&lt;&gt;"",ROW($AH$1:$AH$400)),ROW(3:3))),"")</f>
        <v>64</v>
      </c>
      <c r="AK3" s="5">
        <v>43467</v>
      </c>
      <c r="AL3" s="6" t="s">
        <v>6</v>
      </c>
      <c r="AM3" s="7">
        <v>60</v>
      </c>
      <c r="AN3" t="str">
        <f>IF(AL3="MO",SUM(#REF!),"")</f>
        <v/>
      </c>
      <c r="AO3" s="181">
        <f t="array" ref="AO3">IFERROR(INDEX($AN$1:$AN$400,SMALL(IF($AN$1:$AN$400&lt;&gt;"",ROW($AN$1:$AN$400)),ROW(3:3))),"")</f>
        <v>304</v>
      </c>
      <c r="AP3" t="str">
        <f>IF(AL3="FR",SUM(AM3,#REF!),"")</f>
        <v/>
      </c>
      <c r="AQ3" s="181">
        <f t="array" ref="AQ3">IFERROR(INDEX($AP$1:$AP$400,SMALL(IF($AP$1:$AP$400&lt;&gt;"",ROW($AP$1:$AP$400)),ROW(3:3))),"")</f>
        <v>116</v>
      </c>
      <c r="AR3" t="str">
        <f t="shared" ref="AR3:AR66" si="6">IF(AL3="TH",SUM(AM1:AM3),"")</f>
        <v/>
      </c>
      <c r="AS3" s="181">
        <f t="array" ref="AS3">IFERROR(INDEX($AR$1:$AR$400,SMALL(IF($AR$1:$AR$400&lt;&gt;"",ROW($AR$1:$AR$400)),ROW(3:3))),"")</f>
        <v>168</v>
      </c>
      <c r="AT3" t="str">
        <f t="shared" ref="AT3:AT66" si="7">IF(AL3="SU",SUM(AM1:AM3),"")</f>
        <v/>
      </c>
      <c r="AU3" s="181">
        <f t="array" ref="AU3">IFERROR(INDEX($AT$1:$AT$400,SMALL(IF($AT$1:$AT$400&lt;&gt;"",ROW($AT$1:$AT$400)),ROW(3:3))),"")</f>
        <v>78</v>
      </c>
      <c r="AW3" s="5">
        <v>43832</v>
      </c>
      <c r="AX3" s="6" t="s">
        <v>8</v>
      </c>
      <c r="AY3" s="156" t="str">
        <f>'Daycare Tallies'!$C3</f>
        <v/>
      </c>
      <c r="AZ3">
        <f>IF(AX3="TH",SUM(AY2:AY3,AM362:AM366),"")</f>
        <v>0</v>
      </c>
      <c r="BA3" s="181">
        <f t="array" ref="BA3">IFERROR(INDEX($AZ$1:$AZ$400,SMALL(IF($AZ$1:$AZ$400&lt;&gt;"",ROW($AZ$1:$AZ$400)),ROW(3:3))),"")</f>
        <v>0</v>
      </c>
      <c r="BB3" t="str">
        <f>IF(AX3="FR",SUM(AY3,#REF!),"")</f>
        <v/>
      </c>
      <c r="BC3" s="181">
        <f t="array" ref="BC3">IFERROR(INDEX($BB$1:$BB$400,SMALL(IF($BB$1:$BB$400&lt;&gt;"",ROW($BB$1:$BB$400)),ROW(3:3))),"")</f>
        <v>0</v>
      </c>
      <c r="BD3">
        <f>IF(AX3="TH",SUM(AY2:AY3,AM366),"")</f>
        <v>0</v>
      </c>
      <c r="BE3" s="181">
        <f t="array" ref="BE3">IFERROR(INDEX($BD$1:$BD$400,SMALL(IF($BD$1:$BD$400&lt;&gt;"",ROW($BD$1:$BD$400)),ROW(3:3))),"")</f>
        <v>0</v>
      </c>
      <c r="BF3" t="str">
        <f t="shared" ref="BF3:BF66" si="8">IF(AX3="SU",SUM(AY1:AY3),"")</f>
        <v/>
      </c>
      <c r="BG3" s="181">
        <f t="array" ref="BG3">IFERROR(INDEX($BF$1:$BF$400,SMALL(IF($BF$1:$BF$400&lt;&gt;"",ROW($BF$1:$BF$400)),ROW(3:3))),"")</f>
        <v>0</v>
      </c>
    </row>
    <row r="4" spans="1:59" x14ac:dyDescent="0.3">
      <c r="A4" s="10">
        <v>42372</v>
      </c>
      <c r="B4" s="11" t="s">
        <v>9</v>
      </c>
      <c r="C4" s="12">
        <v>0</v>
      </c>
      <c r="D4" t="str">
        <f>IF(B4="TH",SUM(#REF!),"")</f>
        <v/>
      </c>
      <c r="E4" s="181">
        <f t="array" ref="E4">IFERROR(INDEX($D$1:$D$400,SMALL(IF($D$1:$D$400&lt;&gt;"",ROW($D$1:$D$400)),ROW(4:4))),"")</f>
        <v>131</v>
      </c>
      <c r="F4" t="str">
        <f>IF(B4="FR",SUM(C4,#REF!),"")</f>
        <v/>
      </c>
      <c r="G4" s="181">
        <f t="array" ref="G4">IFERROR(INDEX($F$1:$F$400,SMALL(IF($F$1:$F$400&lt;&gt;"",ROW($F$1:$F$400)),ROW(4:4))),"")</f>
        <v>46</v>
      </c>
      <c r="H4" t="str">
        <f t="shared" si="0"/>
        <v/>
      </c>
      <c r="I4" s="181">
        <f t="array" ref="I4">IFERROR(INDEX($H$1:$H$400,SMALL(IF($H$1:$H$400&lt;&gt;"",ROW($H$1:$H$400)),ROW(4:4))),"")</f>
        <v>87</v>
      </c>
      <c r="J4">
        <f t="shared" si="1"/>
        <v>3</v>
      </c>
      <c r="K4" s="181">
        <f t="array" ref="K4">IFERROR(INDEX($J$1:$J$400,SMALL(IF($J$1:$J$400&lt;&gt;"",ROW($J$1:$J$400)),ROW(4:4))),"")</f>
        <v>29</v>
      </c>
      <c r="M4" s="5">
        <v>42738</v>
      </c>
      <c r="N4" s="6" t="s">
        <v>3</v>
      </c>
      <c r="O4" s="12">
        <v>51</v>
      </c>
      <c r="P4" t="str">
        <f>IF(N4="SA",SUM(#REF!),"")</f>
        <v/>
      </c>
      <c r="Q4" s="181">
        <f t="array" ref="Q4">IFERROR(INDEX($P$1:$P$400,SMALL(IF($P$1:$P$400&lt;&gt;"",ROW($P$1:$P$400)),ROW(4:4))),"")</f>
        <v>217</v>
      </c>
      <c r="R4" t="str">
        <f>IF(N4="FR",SUM(O4,#REF!),"")</f>
        <v/>
      </c>
      <c r="S4" s="181">
        <f t="array" ref="S4">IFERROR(INDEX($R$1:$R$400,SMALL(IF($R$1:$R$400&lt;&gt;"",ROW($R$1:$R$400)),ROW(4:4))),"")</f>
        <v>63</v>
      </c>
      <c r="T4" t="str">
        <f t="shared" si="2"/>
        <v/>
      </c>
      <c r="U4" s="181">
        <f t="array" ref="U4">IFERROR(INDEX($T$1:$T$400,SMALL(IF($T$1:$T$400&lt;&gt;"",ROW($T$1:$T$400)),ROW(4:4))),"")</f>
        <v>144</v>
      </c>
      <c r="V4" t="str">
        <f t="shared" si="3"/>
        <v/>
      </c>
      <c r="W4" s="181">
        <f t="array" ref="W4">IFERROR(INDEX($V$1:$V$400,SMALL(IF($V$1:$V$400&lt;&gt;"",ROW($V$1:$V$400)),ROW(4:4))),"")</f>
        <v>52</v>
      </c>
      <c r="Y4" s="5">
        <v>43103</v>
      </c>
      <c r="Z4" s="6" t="s">
        <v>6</v>
      </c>
      <c r="AA4" s="12">
        <v>52</v>
      </c>
      <c r="AB4" t="str">
        <f>IF(Z4="SU",SUM(#REF!),"")</f>
        <v/>
      </c>
      <c r="AC4" s="181">
        <f t="array" ref="AC4">IFERROR(INDEX($AB$1:$AB$400,SMALL(IF($AB$1:$AB$400&lt;&gt;"",ROW($AB$1:$AB$400)),ROW(4:4))),"")</f>
        <v>249</v>
      </c>
      <c r="AD4" t="str">
        <f>IF(Z4="FR",SUM(AA4,#REF!),"")</f>
        <v/>
      </c>
      <c r="AE4" s="181">
        <f t="array" ref="AE4">IFERROR(INDEX($AD$1:$AD$400,SMALL(IF($AD$1:$AD$400&lt;&gt;"",ROW($AD$1:$AD$400)),ROW(4:4))),"")</f>
        <v>102</v>
      </c>
      <c r="AF4" t="str">
        <f t="shared" si="4"/>
        <v/>
      </c>
      <c r="AG4" s="181">
        <f t="array" ref="AG4">IFERROR(INDEX($AF$1:$AF$400,SMALL(IF($AF$1:$AF$400&lt;&gt;"",ROW($AF$1:$AF$400)),ROW(4:4))),"")</f>
        <v>146</v>
      </c>
      <c r="AH4" t="str">
        <f t="shared" si="5"/>
        <v/>
      </c>
      <c r="AI4" s="181">
        <f t="array" ref="AI4">IFERROR(INDEX($AH$1:$AH$400,SMALL(IF($AH$1:$AH$400&lt;&gt;"",ROW($AH$1:$AH$400)),ROW(4:4))),"")</f>
        <v>82</v>
      </c>
      <c r="AK4" s="5">
        <v>43468</v>
      </c>
      <c r="AL4" s="6" t="s">
        <v>8</v>
      </c>
      <c r="AM4" s="7">
        <v>41</v>
      </c>
      <c r="AN4">
        <f>IF(AL4="TH",SUM(AM2:AM4,AA363:AA366),"")</f>
        <v>166</v>
      </c>
      <c r="AO4" s="181">
        <f t="array" ref="AO4">IFERROR(INDEX($AN$1:$AN$400,SMALL(IF($AN$1:$AN$400&lt;&gt;"",ROW($AN$1:$AN$400)),ROW(4:4))),"")</f>
        <v>315</v>
      </c>
      <c r="AP4" t="str">
        <f>IF(AL4="FR",SUM(AM4,#REF!),"")</f>
        <v/>
      </c>
      <c r="AQ4" s="181">
        <f t="array" ref="AQ4">IFERROR(INDEX($AP$1:$AP$400,SMALL(IF($AP$1:$AP$400&lt;&gt;"",ROW($AP$1:$AP$400)),ROW(4:4))),"")</f>
        <v>100</v>
      </c>
      <c r="AR4">
        <f t="shared" si="6"/>
        <v>101</v>
      </c>
      <c r="AS4" s="181">
        <f t="array" ref="AS4">IFERROR(INDEX($AR$1:$AR$400,SMALL(IF($AR$1:$AR$400&lt;&gt;"",ROW($AR$1:$AR$400)),ROW(4:4))),"")</f>
        <v>189</v>
      </c>
      <c r="AT4" t="str">
        <f t="shared" si="7"/>
        <v/>
      </c>
      <c r="AU4" s="181">
        <f t="array" ref="AU4">IFERROR(INDEX($AT$1:$AT$400,SMALL(IF($AT$1:$AT$400&lt;&gt;"",ROW($AT$1:$AT$400)),ROW(4:4))),"")</f>
        <v>61</v>
      </c>
      <c r="AW4" s="5">
        <v>43833</v>
      </c>
      <c r="AX4" s="6" t="s">
        <v>4</v>
      </c>
      <c r="AY4" s="156" t="str">
        <f>'Daycare Tallies'!$C4</f>
        <v/>
      </c>
      <c r="AZ4" t="str">
        <f>IF(AX4="TU",SUM(#REF!),"")</f>
        <v/>
      </c>
      <c r="BA4" s="181">
        <f t="array" ref="BA4">IFERROR(INDEX($AZ$1:$AZ$400,SMALL(IF($AZ$1:$AZ$400&lt;&gt;"",ROW($AZ$1:$AZ$400)),ROW(4:4))),"")</f>
        <v>0</v>
      </c>
      <c r="BB4">
        <f>IF(AX4="FR",SUM(AY4,AM365),"")</f>
        <v>0</v>
      </c>
      <c r="BC4" s="181">
        <f t="array" ref="BC4">IFERROR(INDEX($BB$1:$BB$400,SMALL(IF($BB$1:$BB$400&lt;&gt;"",ROW($BB$1:$BB$400)),ROW(4:4))),"")</f>
        <v>0</v>
      </c>
      <c r="BD4" t="str">
        <f t="shared" ref="BD4:BD67" si="9">IF(AX4="TH",SUM(AY2:AY4),"")</f>
        <v/>
      </c>
      <c r="BE4" s="181">
        <f t="array" ref="BE4">IFERROR(INDEX($BD$1:$BD$400,SMALL(IF($BD$1:$BD$400&lt;&gt;"",ROW($BD$1:$BD$400)),ROW(4:4))),"")</f>
        <v>0</v>
      </c>
      <c r="BF4" t="str">
        <f t="shared" si="8"/>
        <v/>
      </c>
      <c r="BG4" s="181">
        <f t="array" ref="BG4">IFERROR(INDEX($BF$1:$BF$400,SMALL(IF($BF$1:$BF$400&lt;&gt;"",ROW($BF$1:$BF$400)),ROW(4:4))),"")</f>
        <v>0</v>
      </c>
    </row>
    <row r="5" spans="1:59" x14ac:dyDescent="0.3">
      <c r="A5" s="10">
        <v>42373</v>
      </c>
      <c r="B5" s="11" t="s">
        <v>5</v>
      </c>
      <c r="C5" s="12">
        <v>25</v>
      </c>
      <c r="D5" t="str">
        <f>IF(B5="TH",SUM(#REF!),"")</f>
        <v/>
      </c>
      <c r="E5" s="181">
        <f t="array" ref="E5">IFERROR(INDEX($D$1:$D$400,SMALL(IF($D$1:$D$400&lt;&gt;"",ROW($D$1:$D$400)),ROW(5:5))),"")</f>
        <v>143</v>
      </c>
      <c r="F5" t="str">
        <f t="shared" ref="F5:F68" si="10">IF(B5="FR",SUM(C5,C1),"")</f>
        <v/>
      </c>
      <c r="G5" s="181">
        <f t="array" ref="G5">IFERROR(INDEX($F$1:$F$400,SMALL(IF($F$1:$F$400&lt;&gt;"",ROW($F$1:$F$400)),ROW(5:5))),"")</f>
        <v>38</v>
      </c>
      <c r="H5" t="str">
        <f t="shared" si="0"/>
        <v/>
      </c>
      <c r="I5" s="181">
        <f t="array" ref="I5">IFERROR(INDEX($H$1:$H$400,SMALL(IF($H$1:$H$400&lt;&gt;"",ROW($H$1:$H$400)),ROW(5:5))),"")</f>
        <v>95</v>
      </c>
      <c r="J5" t="str">
        <f t="shared" si="1"/>
        <v/>
      </c>
      <c r="K5" s="181">
        <f t="array" ref="K5">IFERROR(INDEX($J$1:$J$400,SMALL(IF($J$1:$J$400&lt;&gt;"",ROW($J$1:$J$400)),ROW(5:5))),"")</f>
        <v>26</v>
      </c>
      <c r="M5" s="5">
        <v>42739</v>
      </c>
      <c r="N5" s="6" t="s">
        <v>6</v>
      </c>
      <c r="O5" s="12">
        <v>49</v>
      </c>
      <c r="P5" t="str">
        <f>IF(N5="SA",SUM(#REF!),"")</f>
        <v/>
      </c>
      <c r="Q5" s="181">
        <f t="array" ref="Q5">IFERROR(INDEX($P$1:$P$400,SMALL(IF($P$1:$P$400&lt;&gt;"",ROW($P$1:$P$400)),ROW(5:5))),"")</f>
        <v>226</v>
      </c>
      <c r="R5" t="str">
        <f t="shared" ref="R5:R68" si="11">IF(N5="FR",SUM(O5,O1),"")</f>
        <v/>
      </c>
      <c r="S5" s="181">
        <f t="array" ref="S5">IFERROR(INDEX($R$1:$R$400,SMALL(IF($R$1:$R$400&lt;&gt;"",ROW($R$1:$R$400)),ROW(5:5))),"")</f>
        <v>77</v>
      </c>
      <c r="T5" t="str">
        <f t="shared" si="2"/>
        <v/>
      </c>
      <c r="U5" s="181">
        <f t="array" ref="U5">IFERROR(INDEX($T$1:$T$400,SMALL(IF($T$1:$T$400&lt;&gt;"",ROW($T$1:$T$400)),ROW(5:5))),"")</f>
        <v>131</v>
      </c>
      <c r="V5" t="str">
        <f t="shared" si="3"/>
        <v/>
      </c>
      <c r="W5" s="181">
        <f t="array" ref="W5">IFERROR(INDEX($V$1:$V$400,SMALL(IF($V$1:$V$400&lt;&gt;"",ROW($V$1:$V$400)),ROW(5:5))),"")</f>
        <v>57</v>
      </c>
      <c r="Y5" s="5">
        <v>43104</v>
      </c>
      <c r="Z5" s="6" t="s">
        <v>8</v>
      </c>
      <c r="AA5" s="12">
        <v>0</v>
      </c>
      <c r="AB5">
        <f>IF(Z5="TH",SUM(AA2:AA5,O364:O366),"")</f>
        <v>150</v>
      </c>
      <c r="AC5" s="181">
        <f t="array" ref="AC5">IFERROR(INDEX($AB$1:$AB$400,SMALL(IF($AB$1:$AB$400&lt;&gt;"",ROW($AB$1:$AB$400)),ROW(5:5))),"")</f>
        <v>309</v>
      </c>
      <c r="AD5" t="str">
        <f t="shared" ref="AD5:AD68" si="12">IF(Z5="FR",SUM(AA5,AA1),"")</f>
        <v/>
      </c>
      <c r="AE5" s="181">
        <f t="array" ref="AE5">IFERROR(INDEX($AD$1:$AD$400,SMALL(IF($AD$1:$AD$400&lt;&gt;"",ROW($AD$1:$AD$400)),ROW(5:5))),"")</f>
        <v>111</v>
      </c>
      <c r="AF5">
        <f t="shared" si="4"/>
        <v>101</v>
      </c>
      <c r="AG5" s="181">
        <f t="array" ref="AG5">IFERROR(INDEX($AF$1:$AF$400,SMALL(IF($AF$1:$AF$400&lt;&gt;"",ROW($AF$1:$AF$400)),ROW(5:5))),"")</f>
        <v>173</v>
      </c>
      <c r="AH5" t="str">
        <f t="shared" si="5"/>
        <v/>
      </c>
      <c r="AI5" s="181">
        <f t="array" ref="AI5">IFERROR(INDEX($AH$1:$AH$400,SMALL(IF($AH$1:$AH$400&lt;&gt;"",ROW($AH$1:$AH$400)),ROW(5:5))),"")</f>
        <v>68</v>
      </c>
      <c r="AK5" s="5">
        <v>43469</v>
      </c>
      <c r="AL5" s="6" t="s">
        <v>4</v>
      </c>
      <c r="AM5" s="7">
        <v>63</v>
      </c>
      <c r="AN5" t="str">
        <f>IF(AL5="MO",SUM(#REF!),"")</f>
        <v/>
      </c>
      <c r="AO5" s="181">
        <f t="array" ref="AO5">IFERROR(INDEX($AN$1:$AN$400,SMALL(IF($AN$1:$AN$400&lt;&gt;"",ROW($AN$1:$AN$400)),ROW(5:5))),"")</f>
        <v>268</v>
      </c>
      <c r="AP5">
        <f>IF(AL5="FR",SUM(AM5,AA366),"")</f>
        <v>84</v>
      </c>
      <c r="AQ5" s="181">
        <f t="array" ref="AQ5">IFERROR(INDEX($AP$1:$AP$400,SMALL(IF($AP$1:$AP$400&lt;&gt;"",ROW($AP$1:$AP$400)),ROW(5:5))),"")</f>
        <v>80</v>
      </c>
      <c r="AR5" t="str">
        <f t="shared" si="6"/>
        <v/>
      </c>
      <c r="AS5" s="181">
        <f t="array" ref="AS5">IFERROR(INDEX($AR$1:$AR$400,SMALL(IF($AR$1:$AR$400&lt;&gt;"",ROW($AR$1:$AR$400)),ROW(5:5))),"")</f>
        <v>187</v>
      </c>
      <c r="AT5" t="str">
        <f t="shared" si="7"/>
        <v/>
      </c>
      <c r="AU5" s="181">
        <f t="array" ref="AU5">IFERROR(INDEX($AT$1:$AT$400,SMALL(IF($AT$1:$AT$400&lt;&gt;"",ROW($AT$1:$AT$400)),ROW(5:5))),"")</f>
        <v>75</v>
      </c>
      <c r="AW5" s="5">
        <v>43834</v>
      </c>
      <c r="AX5" s="6" t="s">
        <v>7</v>
      </c>
      <c r="AY5" s="156" t="str">
        <f>'Daycare Tallies'!$C5</f>
        <v/>
      </c>
      <c r="AZ5" t="str">
        <f>IF(AX5="TU",SUM(#REF!),"")</f>
        <v/>
      </c>
      <c r="BA5" s="181">
        <f t="array" ref="BA5">IFERROR(INDEX($AZ$1:$AZ$400,SMALL(IF($AZ$1:$AZ$400&lt;&gt;"",ROW($AZ$1:$AZ$400)),ROW(5:5))),"")</f>
        <v>0</v>
      </c>
      <c r="BB5" t="str">
        <f>IF(AX5="FR",SUM(AY5,AM366),"")</f>
        <v/>
      </c>
      <c r="BC5" s="181">
        <f t="array" ref="BC5">IFERROR(INDEX($BB$1:$BB$400,SMALL(IF($BB$1:$BB$400&lt;&gt;"",ROW($BB$1:$BB$400)),ROW(5:5))),"")</f>
        <v>0</v>
      </c>
      <c r="BD5" t="str">
        <f t="shared" si="9"/>
        <v/>
      </c>
      <c r="BE5" s="181">
        <f t="array" ref="BE5">IFERROR(INDEX($BD$1:$BD$400,SMALL(IF($BD$1:$BD$400&lt;&gt;"",ROW($BD$1:$BD$400)),ROW(5:5))),"")</f>
        <v>0</v>
      </c>
      <c r="BF5" t="str">
        <f t="shared" si="8"/>
        <v/>
      </c>
      <c r="BG5" s="181">
        <f t="array" ref="BG5">IFERROR(INDEX($BF$1:$BF$400,SMALL(IF($BF$1:$BF$400&lt;&gt;"",ROW($BF$1:$BF$400)),ROW(5:5))),"")</f>
        <v>0</v>
      </c>
    </row>
    <row r="6" spans="1:59" x14ac:dyDescent="0.3">
      <c r="A6" s="10">
        <v>42374</v>
      </c>
      <c r="B6" s="11" t="s">
        <v>3</v>
      </c>
      <c r="C6" s="12">
        <v>19</v>
      </c>
      <c r="D6" t="str">
        <f>IF(B6="TH",SUM(#REF!),"")</f>
        <v/>
      </c>
      <c r="E6" s="181">
        <f t="array" ref="E6">IFERROR(INDEX($D$1:$D$400,SMALL(IF($D$1:$D$400&lt;&gt;"",ROW($D$1:$D$400)),ROW(6:6))),"")</f>
        <v>145</v>
      </c>
      <c r="F6" t="str">
        <f t="shared" si="10"/>
        <v/>
      </c>
      <c r="G6" s="181">
        <f t="array" ref="G6">IFERROR(INDEX($F$1:$F$400,SMALL(IF($F$1:$F$400&lt;&gt;"",ROW($F$1:$F$400)),ROW(6:6))),"")</f>
        <v>46</v>
      </c>
      <c r="H6" t="str">
        <f t="shared" si="0"/>
        <v/>
      </c>
      <c r="I6" s="181">
        <f t="array" ref="I6">IFERROR(INDEX($H$1:$H$400,SMALL(IF($H$1:$H$400&lt;&gt;"",ROW($H$1:$H$400)),ROW(6:6))),"")</f>
        <v>94</v>
      </c>
      <c r="J6" t="str">
        <f t="shared" si="1"/>
        <v/>
      </c>
      <c r="K6" s="181">
        <f t="array" ref="K6">IFERROR(INDEX($J$1:$J$400,SMALL(IF($J$1:$J$400&lt;&gt;"",ROW($J$1:$J$400)),ROW(6:6))),"")</f>
        <v>28</v>
      </c>
      <c r="M6" s="5">
        <v>42740</v>
      </c>
      <c r="N6" s="6" t="s">
        <v>8</v>
      </c>
      <c r="O6" s="12">
        <v>44</v>
      </c>
      <c r="P6">
        <f>IF(N6="TH",SUM(O2:O6,C366:C367),"")</f>
        <v>182</v>
      </c>
      <c r="Q6" s="181">
        <f t="array" ref="Q6">IFERROR(INDEX($P$1:$P$400,SMALL(IF($P$1:$P$400&lt;&gt;"",ROW($P$1:$P$400)),ROW(6:6))),"")</f>
        <v>245</v>
      </c>
      <c r="R6" t="str">
        <f t="shared" si="11"/>
        <v/>
      </c>
      <c r="S6" s="181">
        <f t="array" ref="S6">IFERROR(INDEX($R$1:$R$400,SMALL(IF($R$1:$R$400&lt;&gt;"",ROW($R$1:$R$400)),ROW(6:6))),"")</f>
        <v>79</v>
      </c>
      <c r="T6">
        <f t="shared" si="2"/>
        <v>144</v>
      </c>
      <c r="U6" s="181">
        <f t="array" ref="U6">IFERROR(INDEX($T$1:$T$400,SMALL(IF($T$1:$T$400&lt;&gt;"",ROW($T$1:$T$400)),ROW(6:6))),"")</f>
        <v>149</v>
      </c>
      <c r="V6" t="str">
        <f t="shared" si="3"/>
        <v/>
      </c>
      <c r="W6" s="181">
        <f t="array" ref="W6">IFERROR(INDEX($V$1:$V$400,SMALL(IF($V$1:$V$400&lt;&gt;"",ROW($V$1:$V$400)),ROW(6:6))),"")</f>
        <v>56</v>
      </c>
      <c r="Y6" s="5">
        <v>43105</v>
      </c>
      <c r="Z6" s="6" t="s">
        <v>4</v>
      </c>
      <c r="AA6" s="12">
        <v>31</v>
      </c>
      <c r="AB6" t="str">
        <f>IF(Z6="TH",SUM(#REF!),"")</f>
        <v/>
      </c>
      <c r="AC6" s="181">
        <f t="array" ref="AC6">IFERROR(INDEX($AB$1:$AB$400,SMALL(IF($AB$1:$AB$400&lt;&gt;"",ROW($AB$1:$AB$400)),ROW(6:6))),"")</f>
        <v>289</v>
      </c>
      <c r="AD6">
        <f t="shared" si="12"/>
        <v>34</v>
      </c>
      <c r="AE6" s="181">
        <f t="array" ref="AE6">IFERROR(INDEX($AD$1:$AD$400,SMALL(IF($AD$1:$AD$400&lt;&gt;"",ROW($AD$1:$AD$400)),ROW(6:6))),"")</f>
        <v>101</v>
      </c>
      <c r="AF6" t="str">
        <f t="shared" si="4"/>
        <v/>
      </c>
      <c r="AG6" s="181">
        <f t="array" ref="AG6">IFERROR(INDEX($AF$1:$AF$400,SMALL(IF($AF$1:$AF$400&lt;&gt;"",ROW($AF$1:$AF$400)),ROW(6:6))),"")</f>
        <v>173</v>
      </c>
      <c r="AH6" t="str">
        <f t="shared" si="5"/>
        <v/>
      </c>
      <c r="AI6" s="181">
        <f t="array" ref="AI6">IFERROR(INDEX($AH$1:$AH$400,SMALL(IF($AH$1:$AH$400&lt;&gt;"",ROW($AH$1:$AH$400)),ROW(6:6))),"")</f>
        <v>63</v>
      </c>
      <c r="AK6" s="5">
        <v>43470</v>
      </c>
      <c r="AL6" s="6" t="s">
        <v>7</v>
      </c>
      <c r="AM6" s="7">
        <v>12</v>
      </c>
      <c r="AN6" t="str">
        <f>IF(AL6="MO",SUM(#REF!),"")</f>
        <v/>
      </c>
      <c r="AO6" s="181">
        <f t="array" ref="AO6">IFERROR(INDEX($AN$1:$AN$400,SMALL(IF($AN$1:$AN$400&lt;&gt;"",ROW($AN$1:$AN$400)),ROW(6:6))),"")</f>
        <v>278</v>
      </c>
      <c r="AP6" t="str">
        <f t="shared" ref="AP6:AP69" si="13">IF(AL6="FR",SUM(AM6,AM2),"")</f>
        <v/>
      </c>
      <c r="AQ6" s="181">
        <f t="array" ref="AQ6">IFERROR(INDEX($AP$1:$AP$400,SMALL(IF($AP$1:$AP$400&lt;&gt;"",ROW($AP$1:$AP$400)),ROW(6:6))),"")</f>
        <v>120</v>
      </c>
      <c r="AR6" t="str">
        <f t="shared" si="6"/>
        <v/>
      </c>
      <c r="AS6" s="181">
        <f t="array" ref="AS6">IFERROR(INDEX($AR$1:$AR$400,SMALL(IF($AR$1:$AR$400&lt;&gt;"",ROW($AR$1:$AR$400)),ROW(6:6))),"")</f>
        <v>149</v>
      </c>
      <c r="AT6" t="str">
        <f t="shared" si="7"/>
        <v/>
      </c>
      <c r="AU6" s="181">
        <f t="array" ref="AU6">IFERROR(INDEX($AT$1:$AT$400,SMALL(IF($AT$1:$AT$400&lt;&gt;"",ROW($AT$1:$AT$400)),ROW(6:6))),"")</f>
        <v>87</v>
      </c>
      <c r="AW6" s="5">
        <v>43835</v>
      </c>
      <c r="AX6" s="6" t="s">
        <v>9</v>
      </c>
      <c r="AY6" s="156" t="str">
        <f>'Daycare Tallies'!$C6</f>
        <v/>
      </c>
      <c r="AZ6" t="str">
        <f>IF(AX6="TU",SUM(#REF!),"")</f>
        <v/>
      </c>
      <c r="BA6" s="181">
        <f t="array" ref="BA6">IFERROR(INDEX($AZ$1:$AZ$400,SMALL(IF($AZ$1:$AZ$400&lt;&gt;"",ROW($AZ$1:$AZ$400)),ROW(6:6))),"")</f>
        <v>0</v>
      </c>
      <c r="BB6" t="str">
        <f t="shared" ref="BB6:BB69" si="14">IF(AX6="FR",SUM(AY6,AY2),"")</f>
        <v/>
      </c>
      <c r="BC6" s="181">
        <f t="array" ref="BC6">IFERROR(INDEX($BB$1:$BB$400,SMALL(IF($BB$1:$BB$400&lt;&gt;"",ROW($BB$1:$BB$400)),ROW(6:6))),"")</f>
        <v>0</v>
      </c>
      <c r="BD6" t="str">
        <f t="shared" si="9"/>
        <v/>
      </c>
      <c r="BE6" s="181">
        <f t="array" ref="BE6">IFERROR(INDEX($BD$1:$BD$400,SMALL(IF($BD$1:$BD$400&lt;&gt;"",ROW($BD$1:$BD$400)),ROW(6:6))),"")</f>
        <v>0</v>
      </c>
      <c r="BF6">
        <f t="shared" si="8"/>
        <v>0</v>
      </c>
      <c r="BG6" s="181">
        <f t="array" ref="BG6">IFERROR(INDEX($BF$1:$BF$400,SMALL(IF($BF$1:$BF$400&lt;&gt;"",ROW($BF$1:$BF$400)),ROW(6:6))),"")</f>
        <v>0</v>
      </c>
    </row>
    <row r="7" spans="1:59" x14ac:dyDescent="0.3">
      <c r="A7" s="10">
        <v>42375</v>
      </c>
      <c r="B7" s="11" t="s">
        <v>6</v>
      </c>
      <c r="C7" s="12">
        <v>32</v>
      </c>
      <c r="D7" t="str">
        <f t="shared" ref="D7:D70" si="15">IF(B7="TH",SUM(C1:C7),"")</f>
        <v/>
      </c>
      <c r="E7" s="181">
        <f t="array" ref="E7">IFERROR(INDEX($D$1:$D$400,SMALL(IF($D$1:$D$400&lt;&gt;"",ROW($D$1:$D$400)),ROW(7:7))),"")</f>
        <v>142</v>
      </c>
      <c r="F7" t="str">
        <f t="shared" si="10"/>
        <v/>
      </c>
      <c r="G7" s="181">
        <f t="array" ref="G7">IFERROR(INDEX($F$1:$F$400,SMALL(IF($F$1:$F$400&lt;&gt;"",ROW($F$1:$F$400)),ROW(7:7))),"")</f>
        <v>35</v>
      </c>
      <c r="H7" t="str">
        <f t="shared" si="0"/>
        <v/>
      </c>
      <c r="I7" s="181">
        <f t="array" ref="I7">IFERROR(INDEX($H$1:$H$400,SMALL(IF($H$1:$H$400&lt;&gt;"",ROW($H$1:$H$400)),ROW(7:7))),"")</f>
        <v>98</v>
      </c>
      <c r="J7" t="str">
        <f t="shared" si="1"/>
        <v/>
      </c>
      <c r="K7" s="181">
        <f t="array" ref="K7">IFERROR(INDEX($J$1:$J$400,SMALL(IF($J$1:$J$400&lt;&gt;"",ROW($J$1:$J$400)),ROW(7:7))),"")</f>
        <v>27</v>
      </c>
      <c r="M7" s="5">
        <v>42741</v>
      </c>
      <c r="N7" s="6" t="s">
        <v>4</v>
      </c>
      <c r="O7" s="12">
        <v>43</v>
      </c>
      <c r="P7" t="str">
        <f t="shared" ref="P7:P70" si="16">IF(N7="TH",SUM(O1:O7),"")</f>
        <v/>
      </c>
      <c r="Q7" s="181">
        <f t="array" ref="Q7">IFERROR(INDEX($P$1:$P$400,SMALL(IF($P$1:$P$400&lt;&gt;"",ROW($P$1:$P$400)),ROW(7:7))),"")</f>
        <v>173</v>
      </c>
      <c r="R7">
        <f t="shared" si="11"/>
        <v>56</v>
      </c>
      <c r="S7" s="181">
        <f t="array" ref="S7">IFERROR(INDEX($R$1:$R$400,SMALL(IF($R$1:$R$400&lt;&gt;"",ROW($R$1:$R$400)),ROW(7:7))),"")</f>
        <v>74</v>
      </c>
      <c r="T7" t="str">
        <f t="shared" si="2"/>
        <v/>
      </c>
      <c r="U7" s="181">
        <f t="array" ref="U7">IFERROR(INDEX($T$1:$T$400,SMALL(IF($T$1:$T$400&lt;&gt;"",ROW($T$1:$T$400)),ROW(7:7))),"")</f>
        <v>80</v>
      </c>
      <c r="V7" t="str">
        <f t="shared" si="3"/>
        <v/>
      </c>
      <c r="W7" s="181">
        <f t="array" ref="W7">IFERROR(INDEX($V$1:$V$400,SMALL(IF($V$1:$V$400&lt;&gt;"",ROW($V$1:$V$400)),ROW(7:7))),"")</f>
        <v>56</v>
      </c>
      <c r="Y7" s="5">
        <v>43106</v>
      </c>
      <c r="Z7" s="6" t="s">
        <v>7</v>
      </c>
      <c r="AA7" s="12">
        <v>18</v>
      </c>
      <c r="AB7" t="str">
        <f>IF(Z7="TH",SUM(#REF!),"")</f>
        <v/>
      </c>
      <c r="AC7" s="181">
        <f t="array" ref="AC7">IFERROR(INDEX($AB$1:$AB$400,SMALL(IF($AB$1:$AB$400&lt;&gt;"",ROW($AB$1:$AB$400)),ROW(7:7))),"")</f>
        <v>254</v>
      </c>
      <c r="AD7" t="str">
        <f t="shared" si="12"/>
        <v/>
      </c>
      <c r="AE7" s="181">
        <f t="array" ref="AE7">IFERROR(INDEX($AD$1:$AD$400,SMALL(IF($AD$1:$AD$400&lt;&gt;"",ROW($AD$1:$AD$400)),ROW(7:7))),"")</f>
        <v>107</v>
      </c>
      <c r="AF7" t="str">
        <f t="shared" si="4"/>
        <v/>
      </c>
      <c r="AG7" s="181">
        <f t="array" ref="AG7">IFERROR(INDEX($AF$1:$AF$400,SMALL(IF($AF$1:$AF$400&lt;&gt;"",ROW($AF$1:$AF$400)),ROW(7:7))),"")</f>
        <v>149</v>
      </c>
      <c r="AH7" t="str">
        <f t="shared" si="5"/>
        <v/>
      </c>
      <c r="AI7" s="181">
        <f t="array" ref="AI7">IFERROR(INDEX($AH$1:$AH$400,SMALL(IF($AH$1:$AH$400&lt;&gt;"",ROW($AH$1:$AH$400)),ROW(7:7))),"")</f>
        <v>81</v>
      </c>
      <c r="AK7" s="5">
        <v>43471</v>
      </c>
      <c r="AL7" s="6" t="s">
        <v>9</v>
      </c>
      <c r="AM7" s="7">
        <v>4</v>
      </c>
      <c r="AN7" t="str">
        <f>IF(AL7="MO",SUM(AM1:AM7),"")</f>
        <v/>
      </c>
      <c r="AO7" s="181">
        <f t="array" ref="AO7">IFERROR(INDEX($AN$1:$AN$400,SMALL(IF($AN$1:$AN$400&lt;&gt;"",ROW($AN$1:$AN$400)),ROW(7:7))),"")</f>
        <v>312</v>
      </c>
      <c r="AP7" t="str">
        <f t="shared" si="13"/>
        <v/>
      </c>
      <c r="AQ7" s="181">
        <f t="array" ref="AQ7">IFERROR(INDEX($AP$1:$AP$400,SMALL(IF($AP$1:$AP$400&lt;&gt;"",ROW($AP$1:$AP$400)),ROW(7:7))),"")</f>
        <v>110</v>
      </c>
      <c r="AR7" t="str">
        <f t="shared" si="6"/>
        <v/>
      </c>
      <c r="AS7" s="181">
        <f t="array" ref="AS7">IFERROR(INDEX($AR$1:$AR$400,SMALL(IF($AR$1:$AR$400&lt;&gt;"",ROW($AR$1:$AR$400)),ROW(7:7))),"")</f>
        <v>182</v>
      </c>
      <c r="AT7">
        <f t="shared" si="7"/>
        <v>79</v>
      </c>
      <c r="AU7" s="181">
        <f t="array" ref="AU7">IFERROR(INDEX($AT$1:$AT$400,SMALL(IF($AT$1:$AT$400&lt;&gt;"",ROW($AT$1:$AT$400)),ROW(7:7))),"")</f>
        <v>85</v>
      </c>
      <c r="AW7" s="5">
        <v>43836</v>
      </c>
      <c r="AX7" s="6" t="s">
        <v>5</v>
      </c>
      <c r="AY7" s="156" t="str">
        <f>'Daycare Tallies'!$C7</f>
        <v/>
      </c>
      <c r="AZ7" t="str">
        <f>IF(AX7="TU",SUM(AY1:AY7),"")</f>
        <v/>
      </c>
      <c r="BA7" s="181">
        <f t="array" ref="BA7">IFERROR(INDEX($AZ$1:$AZ$400,SMALL(IF($AZ$1:$AZ$400&lt;&gt;"",ROW($AZ$1:$AZ$400)),ROW(7:7))),"")</f>
        <v>0</v>
      </c>
      <c r="BB7" t="str">
        <f t="shared" si="14"/>
        <v/>
      </c>
      <c r="BC7" s="181">
        <f t="array" ref="BC7">IFERROR(INDEX($BB$1:$BB$400,SMALL(IF($BB$1:$BB$400&lt;&gt;"",ROW($BB$1:$BB$400)),ROW(7:7))),"")</f>
        <v>0</v>
      </c>
      <c r="BD7" t="str">
        <f t="shared" si="9"/>
        <v/>
      </c>
      <c r="BE7" s="181">
        <f t="array" ref="BE7">IFERROR(INDEX($BD$1:$BD$400,SMALL(IF($BD$1:$BD$400&lt;&gt;"",ROW($BD$1:$BD$400)),ROW(7:7))),"")</f>
        <v>0</v>
      </c>
      <c r="BF7" t="str">
        <f t="shared" si="8"/>
        <v/>
      </c>
      <c r="BG7" s="181">
        <f t="array" ref="BG7">IFERROR(INDEX($BF$1:$BF$400,SMALL(IF($BF$1:$BF$400&lt;&gt;"",ROW($BF$1:$BF$400)),ROW(7:7))),"")</f>
        <v>0</v>
      </c>
    </row>
    <row r="8" spans="1:59" x14ac:dyDescent="0.3">
      <c r="A8" s="10">
        <v>42376</v>
      </c>
      <c r="B8" s="11" t="s">
        <v>8</v>
      </c>
      <c r="C8" s="12">
        <v>31</v>
      </c>
      <c r="D8">
        <f t="shared" si="15"/>
        <v>110</v>
      </c>
      <c r="E8" s="181">
        <f t="array" ref="E8">IFERROR(INDEX($D$1:$D$400,SMALL(IF($D$1:$D$400&lt;&gt;"",ROW($D$1:$D$400)),ROW(8:8))),"")</f>
        <v>145</v>
      </c>
      <c r="F8" t="str">
        <f t="shared" si="10"/>
        <v/>
      </c>
      <c r="G8" s="181">
        <f t="array" ref="G8">IFERROR(INDEX($F$1:$F$400,SMALL(IF($F$1:$F$400&lt;&gt;"",ROW($F$1:$F$400)),ROW(8:8))),"")</f>
        <v>53</v>
      </c>
      <c r="H8">
        <f t="shared" si="0"/>
        <v>82</v>
      </c>
      <c r="I8" s="181">
        <f t="array" ref="I8">IFERROR(INDEX($H$1:$H$400,SMALL(IF($H$1:$H$400&lt;&gt;"",ROW($H$1:$H$400)),ROW(8:8))),"")</f>
        <v>81</v>
      </c>
      <c r="J8" t="str">
        <f t="shared" si="1"/>
        <v/>
      </c>
      <c r="K8" s="181">
        <f t="array" ref="K8">IFERROR(INDEX($J$1:$J$400,SMALL(IF($J$1:$J$400&lt;&gt;"",ROW($J$1:$J$400)),ROW(8:8))),"")</f>
        <v>47</v>
      </c>
      <c r="M8" s="5">
        <v>42742</v>
      </c>
      <c r="N8" s="6" t="s">
        <v>7</v>
      </c>
      <c r="O8" s="12">
        <v>18</v>
      </c>
      <c r="P8" t="str">
        <f t="shared" si="16"/>
        <v/>
      </c>
      <c r="Q8" s="181">
        <f t="array" ref="Q8">IFERROR(INDEX($P$1:$P$400,SMALL(IF($P$1:$P$400&lt;&gt;"",ROW($P$1:$P$400)),ROW(8:8))),"")</f>
        <v>173</v>
      </c>
      <c r="R8" t="str">
        <f t="shared" si="11"/>
        <v/>
      </c>
      <c r="S8" s="181">
        <f t="array" ref="S8">IFERROR(INDEX($R$1:$R$400,SMALL(IF($R$1:$R$400&lt;&gt;"",ROW($R$1:$R$400)),ROW(8:8))),"")</f>
        <v>43</v>
      </c>
      <c r="T8" t="str">
        <f t="shared" si="2"/>
        <v/>
      </c>
      <c r="U8" s="181">
        <f t="array" ref="U8">IFERROR(INDEX($T$1:$T$400,SMALL(IF($T$1:$T$400&lt;&gt;"",ROW($T$1:$T$400)),ROW(8:8))),"")</f>
        <v>130</v>
      </c>
      <c r="V8" t="str">
        <f t="shared" si="3"/>
        <v/>
      </c>
      <c r="W8" s="181">
        <f t="array" ref="W8">IFERROR(INDEX($V$1:$V$400,SMALL(IF($V$1:$V$400&lt;&gt;"",ROW($V$1:$V$400)),ROW(8:8))),"")</f>
        <v>43</v>
      </c>
      <c r="Y8" s="5">
        <v>43107</v>
      </c>
      <c r="Z8" s="6" t="s">
        <v>9</v>
      </c>
      <c r="AA8" s="12">
        <v>10</v>
      </c>
      <c r="AB8" t="str">
        <f>IF(Z8="TH",SUM(#REF!),"")</f>
        <v/>
      </c>
      <c r="AC8" s="181">
        <f t="array" ref="AC8">IFERROR(INDEX($AB$1:$AB$400,SMALL(IF($AB$1:$AB$400&lt;&gt;"",ROW($AB$1:$AB$400)),ROW(8:8))),"")</f>
        <v>338</v>
      </c>
      <c r="AD8" t="str">
        <f t="shared" si="12"/>
        <v/>
      </c>
      <c r="AE8" s="181">
        <f t="array" ref="AE8">IFERROR(INDEX($AD$1:$AD$400,SMALL(IF($AD$1:$AD$400&lt;&gt;"",ROW($AD$1:$AD$400)),ROW(8:8))),"")</f>
        <v>120</v>
      </c>
      <c r="AF8" t="str">
        <f t="shared" si="4"/>
        <v/>
      </c>
      <c r="AG8" s="181">
        <f t="array" ref="AG8">IFERROR(INDEX($AF$1:$AF$400,SMALL(IF($AF$1:$AF$400&lt;&gt;"",ROW($AF$1:$AF$400)),ROW(8:8))),"")</f>
        <v>194</v>
      </c>
      <c r="AH8">
        <f t="shared" si="5"/>
        <v>59</v>
      </c>
      <c r="AI8" s="181">
        <f t="array" ref="AI8">IFERROR(INDEX($AH$1:$AH$400,SMALL(IF($AH$1:$AH$400&lt;&gt;"",ROW($AH$1:$AH$400)),ROW(8:8))),"")</f>
        <v>77</v>
      </c>
      <c r="AK8" s="5">
        <v>43472</v>
      </c>
      <c r="AL8" s="6" t="s">
        <v>5</v>
      </c>
      <c r="AM8" s="7">
        <v>57</v>
      </c>
      <c r="AN8" t="str">
        <f t="shared" ref="AN8:AN71" si="17">IF(AL8="TH",SUM(AM2:AM8),"")</f>
        <v/>
      </c>
      <c r="AO8" s="181">
        <f t="array" ref="AO8">IFERROR(INDEX($AN$1:$AN$400,SMALL(IF($AN$1:$AN$400&lt;&gt;"",ROW($AN$1:$AN$400)),ROW(8:8))),"")</f>
        <v>313</v>
      </c>
      <c r="AP8" t="str">
        <f t="shared" si="13"/>
        <v/>
      </c>
      <c r="AQ8" s="181">
        <f t="array" ref="AQ8">IFERROR(INDEX($AP$1:$AP$400,SMALL(IF($AP$1:$AP$400&lt;&gt;"",ROW($AP$1:$AP$400)),ROW(8:8))),"")</f>
        <v>101</v>
      </c>
      <c r="AR8" t="str">
        <f t="shared" si="6"/>
        <v/>
      </c>
      <c r="AS8" s="181">
        <f t="array" ref="AS8">IFERROR(INDEX($AR$1:$AR$400,SMALL(IF($AR$1:$AR$400&lt;&gt;"",ROW($AR$1:$AR$400)),ROW(8:8))),"")</f>
        <v>178</v>
      </c>
      <c r="AT8" t="str">
        <f t="shared" si="7"/>
        <v/>
      </c>
      <c r="AU8" s="181">
        <f t="array" ref="AU8">IFERROR(INDEX($AT$1:$AT$400,SMALL(IF($AT$1:$AT$400&lt;&gt;"",ROW($AT$1:$AT$400)),ROW(8:8))),"")</f>
        <v>69</v>
      </c>
      <c r="AW8" s="5">
        <v>43837</v>
      </c>
      <c r="AX8" s="6" t="s">
        <v>3</v>
      </c>
      <c r="AY8" s="156" t="str">
        <f>'Daycare Tallies'!$C8</f>
        <v/>
      </c>
      <c r="AZ8" t="str">
        <f t="shared" ref="AZ8:AZ71" si="18">IF(AX8="TH",SUM(AY2:AY8),"")</f>
        <v/>
      </c>
      <c r="BA8" s="181">
        <f t="array" ref="BA8">IFERROR(INDEX($AZ$1:$AZ$400,SMALL(IF($AZ$1:$AZ$400&lt;&gt;"",ROW($AZ$1:$AZ$400)),ROW(8:8))),"")</f>
        <v>0</v>
      </c>
      <c r="BB8" t="str">
        <f t="shared" si="14"/>
        <v/>
      </c>
      <c r="BC8" s="181">
        <f t="array" ref="BC8">IFERROR(INDEX($BB$1:$BB$400,SMALL(IF($BB$1:$BB$400&lt;&gt;"",ROW($BB$1:$BB$400)),ROW(8:8))),"")</f>
        <v>0</v>
      </c>
      <c r="BD8" t="str">
        <f t="shared" si="9"/>
        <v/>
      </c>
      <c r="BE8" s="181">
        <f t="array" ref="BE8">IFERROR(INDEX($BD$1:$BD$400,SMALL(IF($BD$1:$BD$400&lt;&gt;"",ROW($BD$1:$BD$400)),ROW(8:8))),"")</f>
        <v>0</v>
      </c>
      <c r="BF8" t="str">
        <f t="shared" si="8"/>
        <v/>
      </c>
      <c r="BG8" s="181">
        <f t="array" ref="BG8">IFERROR(INDEX($BF$1:$BF$400,SMALL(IF($BF$1:$BF$400&lt;&gt;"",ROW($BF$1:$BF$400)),ROW(8:8))),"")</f>
        <v>0</v>
      </c>
    </row>
    <row r="9" spans="1:59" x14ac:dyDescent="0.3">
      <c r="A9" s="10">
        <v>42377</v>
      </c>
      <c r="B9" s="11" t="s">
        <v>4</v>
      </c>
      <c r="C9" s="12">
        <v>18</v>
      </c>
      <c r="D9" t="str">
        <f t="shared" si="15"/>
        <v/>
      </c>
      <c r="E9" s="181">
        <f t="array" ref="E9">IFERROR(INDEX($D$1:$D$400,SMALL(IF($D$1:$D$400&lt;&gt;"",ROW($D$1:$D$400)),ROW(9:9))),"")</f>
        <v>137</v>
      </c>
      <c r="F9">
        <f t="shared" si="10"/>
        <v>43</v>
      </c>
      <c r="G9" s="181">
        <f t="array" ref="G9">IFERROR(INDEX($F$1:$F$400,SMALL(IF($F$1:$F$400&lt;&gt;"",ROW($F$1:$F$400)),ROW(9:9))),"")</f>
        <v>33</v>
      </c>
      <c r="H9" t="str">
        <f t="shared" si="0"/>
        <v/>
      </c>
      <c r="I9" s="181">
        <f t="array" ref="I9">IFERROR(INDEX($H$1:$H$400,SMALL(IF($H$1:$H$400&lt;&gt;"",ROW($H$1:$H$400)),ROW(9:9))),"")</f>
        <v>88</v>
      </c>
      <c r="J9" t="str">
        <f t="shared" si="1"/>
        <v/>
      </c>
      <c r="K9" s="181">
        <f t="array" ref="K9">IFERROR(INDEX($J$1:$J$400,SMALL(IF($J$1:$J$400&lt;&gt;"",ROW($J$1:$J$400)),ROW(9:9))),"")</f>
        <v>25</v>
      </c>
      <c r="M9" s="5">
        <v>42743</v>
      </c>
      <c r="N9" s="6" t="s">
        <v>9</v>
      </c>
      <c r="O9" s="12">
        <v>2</v>
      </c>
      <c r="P9" t="str">
        <f t="shared" si="16"/>
        <v/>
      </c>
      <c r="Q9" s="181">
        <f t="array" ref="Q9">IFERROR(INDEX($P$1:$P$400,SMALL(IF($P$1:$P$400&lt;&gt;"",ROW($P$1:$P$400)),ROW(9:9))),"")</f>
        <v>236</v>
      </c>
      <c r="R9" t="str">
        <f t="shared" si="11"/>
        <v/>
      </c>
      <c r="S9" s="181">
        <f t="array" ref="S9">IFERROR(INDEX($R$1:$R$400,SMALL(IF($R$1:$R$400&lt;&gt;"",ROW($R$1:$R$400)),ROW(9:9))),"")</f>
        <v>69</v>
      </c>
      <c r="T9" t="str">
        <f t="shared" si="2"/>
        <v/>
      </c>
      <c r="U9" s="181">
        <f t="array" ref="U9">IFERROR(INDEX($T$1:$T$400,SMALL(IF($T$1:$T$400&lt;&gt;"",ROW($T$1:$T$400)),ROW(9:9))),"")</f>
        <v>148</v>
      </c>
      <c r="V9">
        <f t="shared" si="3"/>
        <v>63</v>
      </c>
      <c r="W9" s="181">
        <f t="array" ref="W9">IFERROR(INDEX($V$1:$V$400,SMALL(IF($V$1:$V$400&lt;&gt;"",ROW($V$1:$V$400)),ROW(9:9))),"")</f>
        <v>63</v>
      </c>
      <c r="Y9" s="5">
        <v>43108</v>
      </c>
      <c r="Z9" s="6" t="s">
        <v>5</v>
      </c>
      <c r="AA9" s="12">
        <v>64</v>
      </c>
      <c r="AB9" t="str">
        <f>IF(Z9="TH",SUM(#REF!),"")</f>
        <v/>
      </c>
      <c r="AC9" s="181">
        <f t="array" ref="AC9">IFERROR(INDEX($AB$1:$AB$400,SMALL(IF($AB$1:$AB$400&lt;&gt;"",ROW($AB$1:$AB$400)),ROW(9:9))),"")</f>
        <v>306</v>
      </c>
      <c r="AD9" t="str">
        <f t="shared" si="12"/>
        <v/>
      </c>
      <c r="AE9" s="181">
        <f t="array" ref="AE9">IFERROR(INDEX($AD$1:$AD$400,SMALL(IF($AD$1:$AD$400&lt;&gt;"",ROW($AD$1:$AD$400)),ROW(9:9))),"")</f>
        <v>104</v>
      </c>
      <c r="AF9" t="str">
        <f t="shared" si="4"/>
        <v/>
      </c>
      <c r="AG9" s="181">
        <f t="array" ref="AG9">IFERROR(INDEX($AF$1:$AF$400,SMALL(IF($AF$1:$AF$400&lt;&gt;"",ROW($AF$1:$AF$400)),ROW(9:9))),"")</f>
        <v>179</v>
      </c>
      <c r="AH9" t="str">
        <f t="shared" si="5"/>
        <v/>
      </c>
      <c r="AI9" s="181">
        <f t="array" ref="AI9">IFERROR(INDEX($AH$1:$AH$400,SMALL(IF($AH$1:$AH$400&lt;&gt;"",ROW($AH$1:$AH$400)),ROW(9:9))),"")</f>
        <v>71</v>
      </c>
      <c r="AK9" s="5">
        <v>43473</v>
      </c>
      <c r="AL9" s="6" t="s">
        <v>3</v>
      </c>
      <c r="AM9" s="7">
        <v>42</v>
      </c>
      <c r="AN9" t="str">
        <f t="shared" si="17"/>
        <v/>
      </c>
      <c r="AO9" s="181">
        <f t="array" ref="AO9">IFERROR(INDEX($AN$1:$AN$400,SMALL(IF($AN$1:$AN$400&lt;&gt;"",ROW($AN$1:$AN$400)),ROW(9:9))),"")</f>
        <v>285</v>
      </c>
      <c r="AP9" t="str">
        <f t="shared" si="13"/>
        <v/>
      </c>
      <c r="AQ9" s="181">
        <f t="array" ref="AQ9">IFERROR(INDEX($AP$1:$AP$400,SMALL(IF($AP$1:$AP$400&lt;&gt;"",ROW($AP$1:$AP$400)),ROW(9:9))),"")</f>
        <v>86</v>
      </c>
      <c r="AR9" t="str">
        <f t="shared" si="6"/>
        <v/>
      </c>
      <c r="AS9" s="181">
        <f t="array" ref="AS9">IFERROR(INDEX($AR$1:$AR$400,SMALL(IF($AR$1:$AR$400&lt;&gt;"",ROW($AR$1:$AR$400)),ROW(9:9))),"")</f>
        <v>185</v>
      </c>
      <c r="AT9" t="str">
        <f t="shared" si="7"/>
        <v/>
      </c>
      <c r="AU9" s="181">
        <f t="array" ref="AU9">IFERROR(INDEX($AT$1:$AT$400,SMALL(IF($AT$1:$AT$400&lt;&gt;"",ROW($AT$1:$AT$400)),ROW(9:9))),"")</f>
        <v>81</v>
      </c>
      <c r="AW9" s="5">
        <v>43838</v>
      </c>
      <c r="AX9" s="6" t="s">
        <v>6</v>
      </c>
      <c r="AY9" s="156" t="str">
        <f>'Daycare Tallies'!$C9</f>
        <v/>
      </c>
      <c r="AZ9" t="str">
        <f t="shared" si="18"/>
        <v/>
      </c>
      <c r="BA9" s="181">
        <f t="array" ref="BA9">IFERROR(INDEX($AZ$1:$AZ$400,SMALL(IF($AZ$1:$AZ$400&lt;&gt;"",ROW($AZ$1:$AZ$400)),ROW(9:9))),"")</f>
        <v>0</v>
      </c>
      <c r="BB9" t="str">
        <f t="shared" si="14"/>
        <v/>
      </c>
      <c r="BC9" s="181">
        <f t="array" ref="BC9">IFERROR(INDEX($BB$1:$BB$400,SMALL(IF($BB$1:$BB$400&lt;&gt;"",ROW($BB$1:$BB$400)),ROW(9:9))),"")</f>
        <v>0</v>
      </c>
      <c r="BD9" t="str">
        <f t="shared" si="9"/>
        <v/>
      </c>
      <c r="BE9" s="181">
        <f t="array" ref="BE9">IFERROR(INDEX($BD$1:$BD$400,SMALL(IF($BD$1:$BD$400&lt;&gt;"",ROW($BD$1:$BD$400)),ROW(9:9))),"")</f>
        <v>0</v>
      </c>
      <c r="BF9" t="str">
        <f t="shared" si="8"/>
        <v/>
      </c>
      <c r="BG9" s="181">
        <f t="array" ref="BG9">IFERROR(INDEX($BF$1:$BF$400,SMALL(IF($BF$1:$BF$400&lt;&gt;"",ROW($BF$1:$BF$400)),ROW(9:9))),"")</f>
        <v>0</v>
      </c>
    </row>
    <row r="10" spans="1:59" x14ac:dyDescent="0.3">
      <c r="A10" s="10">
        <v>42378</v>
      </c>
      <c r="B10" s="11" t="s">
        <v>7</v>
      </c>
      <c r="C10" s="12">
        <v>8</v>
      </c>
      <c r="D10" t="str">
        <f t="shared" si="15"/>
        <v/>
      </c>
      <c r="E10" s="181">
        <f t="array" ref="E10">IFERROR(INDEX($D$1:$D$400,SMALL(IF($D$1:$D$400&lt;&gt;"",ROW($D$1:$D$400)),ROW(10:10))),"")</f>
        <v>180</v>
      </c>
      <c r="F10" t="str">
        <f t="shared" si="10"/>
        <v/>
      </c>
      <c r="G10" s="181">
        <f t="array" ref="G10">IFERROR(INDEX($F$1:$F$400,SMALL(IF($F$1:$F$400&lt;&gt;"",ROW($F$1:$F$400)),ROW(10:10))),"")</f>
        <v>55</v>
      </c>
      <c r="H10" t="str">
        <f t="shared" si="0"/>
        <v/>
      </c>
      <c r="I10" s="181">
        <f t="array" ref="I10">IFERROR(INDEX($H$1:$H$400,SMALL(IF($H$1:$H$400&lt;&gt;"",ROW($H$1:$H$400)),ROW(10:10))),"")</f>
        <v>114</v>
      </c>
      <c r="J10" t="str">
        <f t="shared" si="1"/>
        <v/>
      </c>
      <c r="K10" s="181">
        <f t="array" ref="K10">IFERROR(INDEX($J$1:$J$400,SMALL(IF($J$1:$J$400&lt;&gt;"",ROW($J$1:$J$400)),ROW(10:10))),"")</f>
        <v>43</v>
      </c>
      <c r="M10" s="5">
        <v>42744</v>
      </c>
      <c r="N10" s="6" t="s">
        <v>5</v>
      </c>
      <c r="O10" s="12">
        <v>44</v>
      </c>
      <c r="P10" t="str">
        <f t="shared" si="16"/>
        <v/>
      </c>
      <c r="Q10" s="181">
        <f t="array" ref="Q10">IFERROR(INDEX($P$1:$P$400,SMALL(IF($P$1:$P$400&lt;&gt;"",ROW($P$1:$P$400)),ROW(10:10))),"")</f>
        <v>201</v>
      </c>
      <c r="R10" t="str">
        <f t="shared" si="11"/>
        <v/>
      </c>
      <c r="S10" s="181">
        <f t="array" ref="S10">IFERROR(INDEX($R$1:$R$400,SMALL(IF($R$1:$R$400&lt;&gt;"",ROW($R$1:$R$400)),ROW(10:10))),"")</f>
        <v>68</v>
      </c>
      <c r="T10" t="str">
        <f t="shared" si="2"/>
        <v/>
      </c>
      <c r="U10" s="181">
        <f t="array" ref="U10">IFERROR(INDEX($T$1:$T$400,SMALL(IF($T$1:$T$400&lt;&gt;"",ROW($T$1:$T$400)),ROW(10:10))),"")</f>
        <v>102</v>
      </c>
      <c r="V10" t="str">
        <f t="shared" si="3"/>
        <v/>
      </c>
      <c r="W10" s="181">
        <f t="array" ref="W10">IFERROR(INDEX($V$1:$V$400,SMALL(IF($V$1:$V$400&lt;&gt;"",ROW($V$1:$V$400)),ROW(10:10))),"")</f>
        <v>64</v>
      </c>
      <c r="Y10" s="5">
        <v>43109</v>
      </c>
      <c r="Z10" s="6" t="s">
        <v>3</v>
      </c>
      <c r="AA10" s="12">
        <v>57</v>
      </c>
      <c r="AB10" t="str">
        <f t="shared" ref="AB10:AB73" si="19">IF(Z10="TH",SUM(AA4:AA10),"")</f>
        <v/>
      </c>
      <c r="AC10" s="181">
        <f t="array" ref="AC10">IFERROR(INDEX($AB$1:$AB$400,SMALL(IF($AB$1:$AB$400&lt;&gt;"",ROW($AB$1:$AB$400)),ROW(10:10))),"")</f>
        <v>260</v>
      </c>
      <c r="AD10" t="str">
        <f t="shared" si="12"/>
        <v/>
      </c>
      <c r="AE10" s="181">
        <f t="array" ref="AE10">IFERROR(INDEX($AD$1:$AD$400,SMALL(IF($AD$1:$AD$400&lt;&gt;"",ROW($AD$1:$AD$400)),ROW(10:10))),"")</f>
        <v>75</v>
      </c>
      <c r="AF10" t="str">
        <f t="shared" si="4"/>
        <v/>
      </c>
      <c r="AG10" s="181">
        <f t="array" ref="AG10">IFERROR(INDEX($AF$1:$AF$400,SMALL(IF($AF$1:$AF$400&lt;&gt;"",ROW($AF$1:$AF$400)),ROW(10:10))),"")</f>
        <v>141</v>
      </c>
      <c r="AH10" t="str">
        <f t="shared" si="5"/>
        <v/>
      </c>
      <c r="AI10" s="181">
        <f t="array" ref="AI10">IFERROR(INDEX($AH$1:$AH$400,SMALL(IF($AH$1:$AH$400&lt;&gt;"",ROW($AH$1:$AH$400)),ROW(10:10))),"")</f>
        <v>46</v>
      </c>
      <c r="AK10" s="5">
        <v>43474</v>
      </c>
      <c r="AL10" s="6" t="s">
        <v>6</v>
      </c>
      <c r="AM10" s="7">
        <v>51</v>
      </c>
      <c r="AN10" t="str">
        <f t="shared" si="17"/>
        <v/>
      </c>
      <c r="AO10" s="181">
        <f t="array" ref="AO10">IFERROR(INDEX($AN$1:$AN$400,SMALL(IF($AN$1:$AN$400&lt;&gt;"",ROW($AN$1:$AN$400)),ROW(10:10))),"")</f>
        <v>261</v>
      </c>
      <c r="AP10" t="str">
        <f t="shared" si="13"/>
        <v/>
      </c>
      <c r="AQ10" s="181">
        <f t="array" ref="AQ10">IFERROR(INDEX($AP$1:$AP$400,SMALL(IF($AP$1:$AP$400&lt;&gt;"",ROW($AP$1:$AP$400)),ROW(10:10))),"")</f>
        <v>87</v>
      </c>
      <c r="AR10" t="str">
        <f t="shared" si="6"/>
        <v/>
      </c>
      <c r="AS10" s="181">
        <f t="array" ref="AS10">IFERROR(INDEX($AR$1:$AR$400,SMALL(IF($AR$1:$AR$400&lt;&gt;"",ROW($AR$1:$AR$400)),ROW(10:10))),"")</f>
        <v>134</v>
      </c>
      <c r="AT10" t="str">
        <f t="shared" si="7"/>
        <v/>
      </c>
      <c r="AU10" s="181">
        <f t="array" ref="AU10">IFERROR(INDEX($AT$1:$AT$400,SMALL(IF($AT$1:$AT$400&lt;&gt;"",ROW($AT$1:$AT$400)),ROW(10:10))),"")</f>
        <v>59</v>
      </c>
      <c r="AW10" s="5">
        <v>43839</v>
      </c>
      <c r="AX10" s="6" t="s">
        <v>8</v>
      </c>
      <c r="AY10" s="156" t="str">
        <f>'Daycare Tallies'!$C10</f>
        <v/>
      </c>
      <c r="AZ10">
        <f t="shared" si="18"/>
        <v>0</v>
      </c>
      <c r="BA10" s="181">
        <f t="array" ref="BA10">IFERROR(INDEX($AZ$1:$AZ$400,SMALL(IF($AZ$1:$AZ$400&lt;&gt;"",ROW($AZ$1:$AZ$400)),ROW(10:10))),"")</f>
        <v>0</v>
      </c>
      <c r="BB10" t="str">
        <f t="shared" si="14"/>
        <v/>
      </c>
      <c r="BC10" s="181">
        <f t="array" ref="BC10">IFERROR(INDEX($BB$1:$BB$400,SMALL(IF($BB$1:$BB$400&lt;&gt;"",ROW($BB$1:$BB$400)),ROW(10:10))),"")</f>
        <v>0</v>
      </c>
      <c r="BD10">
        <f t="shared" si="9"/>
        <v>0</v>
      </c>
      <c r="BE10" s="181">
        <f t="array" ref="BE10">IFERROR(INDEX($BD$1:$BD$400,SMALL(IF($BD$1:$BD$400&lt;&gt;"",ROW($BD$1:$BD$400)),ROW(10:10))),"")</f>
        <v>0</v>
      </c>
      <c r="BF10" t="str">
        <f t="shared" si="8"/>
        <v/>
      </c>
      <c r="BG10" s="181">
        <f t="array" ref="BG10">IFERROR(INDEX($BF$1:$BF$400,SMALL(IF($BF$1:$BF$400&lt;&gt;"",ROW($BF$1:$BF$400)),ROW(10:10))),"")</f>
        <v>0</v>
      </c>
    </row>
    <row r="11" spans="1:59" x14ac:dyDescent="0.3">
      <c r="A11" s="10">
        <v>42379</v>
      </c>
      <c r="B11" s="11" t="s">
        <v>9</v>
      </c>
      <c r="C11" s="12">
        <v>3</v>
      </c>
      <c r="D11" t="str">
        <f t="shared" si="15"/>
        <v/>
      </c>
      <c r="E11" s="181">
        <f t="array" ref="E11">IFERROR(INDEX($D$1:$D$400,SMALL(IF($D$1:$D$400&lt;&gt;"",ROW($D$1:$D$400)),ROW(11:11))),"")</f>
        <v>156</v>
      </c>
      <c r="F11" t="str">
        <f t="shared" si="10"/>
        <v/>
      </c>
      <c r="G11" s="181">
        <f t="array" ref="G11">IFERROR(INDEX($F$1:$F$400,SMALL(IF($F$1:$F$400&lt;&gt;"",ROW($F$1:$F$400)),ROW(11:11))),"")</f>
        <v>48</v>
      </c>
      <c r="H11" t="str">
        <f t="shared" si="0"/>
        <v/>
      </c>
      <c r="I11" s="181">
        <f t="array" ref="I11">IFERROR(INDEX($H$1:$H$400,SMALL(IF($H$1:$H$400&lt;&gt;"",ROW($H$1:$H$400)),ROW(11:11))),"")</f>
        <v>89</v>
      </c>
      <c r="J11">
        <f t="shared" si="1"/>
        <v>29</v>
      </c>
      <c r="K11" s="181">
        <f t="array" ref="K11">IFERROR(INDEX($J$1:$J$400,SMALL(IF($J$1:$J$400&lt;&gt;"",ROW($J$1:$J$400)),ROW(11:11))),"")</f>
        <v>37</v>
      </c>
      <c r="M11" s="5">
        <v>42745</v>
      </c>
      <c r="N11" s="6" t="s">
        <v>3</v>
      </c>
      <c r="O11" s="12">
        <v>44</v>
      </c>
      <c r="P11" t="str">
        <f t="shared" si="16"/>
        <v/>
      </c>
      <c r="Q11" s="181">
        <f t="array" ref="Q11">IFERROR(INDEX($P$1:$P$400,SMALL(IF($P$1:$P$400&lt;&gt;"",ROW($P$1:$P$400)),ROW(11:11))),"")</f>
        <v>242</v>
      </c>
      <c r="R11" t="str">
        <f t="shared" si="11"/>
        <v/>
      </c>
      <c r="S11" s="181">
        <f t="array" ref="S11">IFERROR(INDEX($R$1:$R$400,SMALL(IF($R$1:$R$400&lt;&gt;"",ROW($R$1:$R$400)),ROW(11:11))),"")</f>
        <v>87</v>
      </c>
      <c r="T11" t="str">
        <f t="shared" si="2"/>
        <v/>
      </c>
      <c r="U11" s="181">
        <f t="array" ref="U11">IFERROR(INDEX($T$1:$T$400,SMALL(IF($T$1:$T$400&lt;&gt;"",ROW($T$1:$T$400)),ROW(11:11))),"")</f>
        <v>156</v>
      </c>
      <c r="V11" t="str">
        <f t="shared" si="3"/>
        <v/>
      </c>
      <c r="W11" s="181">
        <f t="array" ref="W11">IFERROR(INDEX($V$1:$V$400,SMALL(IF($V$1:$V$400&lt;&gt;"",ROW($V$1:$V$400)),ROW(11:11))),"")</f>
        <v>50</v>
      </c>
      <c r="Y11" s="5">
        <v>43110</v>
      </c>
      <c r="Z11" s="6" t="s">
        <v>6</v>
      </c>
      <c r="AA11" s="12">
        <v>54</v>
      </c>
      <c r="AB11" t="str">
        <f t="shared" si="19"/>
        <v/>
      </c>
      <c r="AC11" s="181">
        <f t="array" ref="AC11">IFERROR(INDEX($AB$1:$AB$400,SMALL(IF($AB$1:$AB$400&lt;&gt;"",ROW($AB$1:$AB$400)),ROW(11:11))),"")</f>
        <v>201</v>
      </c>
      <c r="AD11" t="str">
        <f t="shared" si="12"/>
        <v/>
      </c>
      <c r="AE11" s="181">
        <f t="array" ref="AE11">IFERROR(INDEX($AD$1:$AD$400,SMALL(IF($AD$1:$AD$400&lt;&gt;"",ROW($AD$1:$AD$400)),ROW(11:11))),"")</f>
        <v>107</v>
      </c>
      <c r="AF11" t="str">
        <f t="shared" si="4"/>
        <v/>
      </c>
      <c r="AG11" s="181">
        <f t="array" ref="AG11">IFERROR(INDEX($AF$1:$AF$400,SMALL(IF($AF$1:$AF$400&lt;&gt;"",ROW($AF$1:$AF$400)),ROW(11:11))),"")</f>
        <v>102</v>
      </c>
      <c r="AH11" t="str">
        <f t="shared" si="5"/>
        <v/>
      </c>
      <c r="AI11" s="181">
        <f t="array" ref="AI11">IFERROR(INDEX($AH$1:$AH$400,SMALL(IF($AH$1:$AH$400&lt;&gt;"",ROW($AH$1:$AH$400)),ROW(11:11))),"")</f>
        <v>64</v>
      </c>
      <c r="AK11" s="5">
        <v>43475</v>
      </c>
      <c r="AL11" s="6" t="s">
        <v>8</v>
      </c>
      <c r="AM11" s="7">
        <v>75</v>
      </c>
      <c r="AN11">
        <f t="shared" si="17"/>
        <v>304</v>
      </c>
      <c r="AO11" s="181">
        <f t="array" ref="AO11">IFERROR(INDEX($AN$1:$AN$400,SMALL(IF($AN$1:$AN$400&lt;&gt;"",ROW($AN$1:$AN$400)),ROW(11:11))),"")</f>
        <v>285</v>
      </c>
      <c r="AP11" t="str">
        <f t="shared" si="13"/>
        <v/>
      </c>
      <c r="AQ11" s="181">
        <f t="array" ref="AQ11">IFERROR(INDEX($AP$1:$AP$400,SMALL(IF($AP$1:$AP$400&lt;&gt;"",ROW($AP$1:$AP$400)),ROW(11:11))),"")</f>
        <v>49</v>
      </c>
      <c r="AR11">
        <f t="shared" si="6"/>
        <v>168</v>
      </c>
      <c r="AS11" s="181">
        <f t="array" ref="AS11">IFERROR(INDEX($AR$1:$AR$400,SMALL(IF($AR$1:$AR$400&lt;&gt;"",ROW($AR$1:$AR$400)),ROW(11:11))),"")</f>
        <v>225</v>
      </c>
      <c r="AT11" t="str">
        <f t="shared" si="7"/>
        <v/>
      </c>
      <c r="AU11" s="181">
        <f t="array" ref="AU11">IFERROR(INDEX($AT$1:$AT$400,SMALL(IF($AT$1:$AT$400&lt;&gt;"",ROW($AT$1:$AT$400)),ROW(11:11))),"")</f>
        <v>65</v>
      </c>
      <c r="AW11" s="5">
        <v>43840</v>
      </c>
      <c r="AX11" s="6" t="s">
        <v>4</v>
      </c>
      <c r="AY11" s="156" t="str">
        <f>'Daycare Tallies'!$C11</f>
        <v/>
      </c>
      <c r="AZ11" t="str">
        <f t="shared" si="18"/>
        <v/>
      </c>
      <c r="BA11" s="181">
        <f t="array" ref="BA11">IFERROR(INDEX($AZ$1:$AZ$400,SMALL(IF($AZ$1:$AZ$400&lt;&gt;"",ROW($AZ$1:$AZ$400)),ROW(11:11))),"")</f>
        <v>0</v>
      </c>
      <c r="BB11">
        <f t="shared" si="14"/>
        <v>0</v>
      </c>
      <c r="BC11" s="181">
        <f t="array" ref="BC11">IFERROR(INDEX($BB$1:$BB$400,SMALL(IF($BB$1:$BB$400&lt;&gt;"",ROW($BB$1:$BB$400)),ROW(11:11))),"")</f>
        <v>0</v>
      </c>
      <c r="BD11" t="str">
        <f t="shared" si="9"/>
        <v/>
      </c>
      <c r="BE11" s="181">
        <f t="array" ref="BE11">IFERROR(INDEX($BD$1:$BD$400,SMALL(IF($BD$1:$BD$400&lt;&gt;"",ROW($BD$1:$BD$400)),ROW(11:11))),"")</f>
        <v>0</v>
      </c>
      <c r="BF11" t="str">
        <f t="shared" si="8"/>
        <v/>
      </c>
      <c r="BG11" s="181">
        <f t="array" ref="BG11">IFERROR(INDEX($BF$1:$BF$400,SMALL(IF($BF$1:$BF$400&lt;&gt;"",ROW($BF$1:$BF$400)),ROW(11:11))),"")</f>
        <v>0</v>
      </c>
    </row>
    <row r="12" spans="1:59" x14ac:dyDescent="0.3">
      <c r="A12" s="10">
        <v>42380</v>
      </c>
      <c r="B12" s="11" t="s">
        <v>5</v>
      </c>
      <c r="C12" s="12">
        <v>25</v>
      </c>
      <c r="D12" t="str">
        <f t="shared" si="15"/>
        <v/>
      </c>
      <c r="E12" s="181">
        <f t="array" ref="E12">IFERROR(INDEX($D$1:$D$400,SMALL(IF($D$1:$D$400&lt;&gt;"",ROW($D$1:$D$400)),ROW(12:12))),"")</f>
        <v>142</v>
      </c>
      <c r="F12" t="str">
        <f t="shared" si="10"/>
        <v/>
      </c>
      <c r="G12" s="181">
        <f t="array" ref="G12">IFERROR(INDEX($F$1:$F$400,SMALL(IF($F$1:$F$400&lt;&gt;"",ROW($F$1:$F$400)),ROW(12:12))),"")</f>
        <v>58</v>
      </c>
      <c r="H12" t="str">
        <f t="shared" si="0"/>
        <v/>
      </c>
      <c r="I12" s="181">
        <f t="array" ref="I12">IFERROR(INDEX($H$1:$H$400,SMALL(IF($H$1:$H$400&lt;&gt;"",ROW($H$1:$H$400)),ROW(12:12))),"")</f>
        <v>82</v>
      </c>
      <c r="J12" t="str">
        <f t="shared" si="1"/>
        <v/>
      </c>
      <c r="K12" s="181">
        <f t="array" ref="K12">IFERROR(INDEX($J$1:$J$400,SMALL(IF($J$1:$J$400&lt;&gt;"",ROW($J$1:$J$400)),ROW(12:12))),"")</f>
        <v>37</v>
      </c>
      <c r="M12" s="5">
        <v>42746</v>
      </c>
      <c r="N12" s="6" t="s">
        <v>6</v>
      </c>
      <c r="O12" s="12">
        <v>47</v>
      </c>
      <c r="P12" t="str">
        <f t="shared" si="16"/>
        <v/>
      </c>
      <c r="Q12" s="181">
        <f t="array" ref="Q12">IFERROR(INDEX($P$1:$P$400,SMALL(IF($P$1:$P$400&lt;&gt;"",ROW($P$1:$P$400)),ROW(12:12))),"")</f>
        <v>185</v>
      </c>
      <c r="R12" t="str">
        <f t="shared" si="11"/>
        <v/>
      </c>
      <c r="S12" s="181">
        <f t="array" ref="S12">IFERROR(INDEX($R$1:$R$400,SMALL(IF($R$1:$R$400&lt;&gt;"",ROW($R$1:$R$400)),ROW(12:12))),"")</f>
        <v>90</v>
      </c>
      <c r="T12" t="str">
        <f t="shared" si="2"/>
        <v/>
      </c>
      <c r="U12" s="181">
        <f t="array" ref="U12">IFERROR(INDEX($T$1:$T$400,SMALL(IF($T$1:$T$400&lt;&gt;"",ROW($T$1:$T$400)),ROW(12:12))),"")</f>
        <v>69</v>
      </c>
      <c r="V12" t="str">
        <f t="shared" si="3"/>
        <v/>
      </c>
      <c r="W12" s="181">
        <f t="array" ref="W12">IFERROR(INDEX($V$1:$V$400,SMALL(IF($V$1:$V$400&lt;&gt;"",ROW($V$1:$V$400)),ROW(12:12))),"")</f>
        <v>63</v>
      </c>
      <c r="Y12" s="5">
        <v>43111</v>
      </c>
      <c r="Z12" s="6" t="s">
        <v>8</v>
      </c>
      <c r="AA12" s="12">
        <v>61</v>
      </c>
      <c r="AB12">
        <f t="shared" si="19"/>
        <v>295</v>
      </c>
      <c r="AC12" s="181">
        <f t="array" ref="AC12">IFERROR(INDEX($AB$1:$AB$400,SMALL(IF($AB$1:$AB$400&lt;&gt;"",ROW($AB$1:$AB$400)),ROW(12:12))),"")</f>
        <v>249</v>
      </c>
      <c r="AD12" t="str">
        <f t="shared" si="12"/>
        <v/>
      </c>
      <c r="AE12" s="181">
        <f t="array" ref="AE12">IFERROR(INDEX($AD$1:$AD$400,SMALL(IF($AD$1:$AD$400&lt;&gt;"",ROW($AD$1:$AD$400)),ROW(12:12))),"")</f>
        <v>129</v>
      </c>
      <c r="AF12">
        <f t="shared" si="4"/>
        <v>172</v>
      </c>
      <c r="AG12" s="181">
        <f t="array" ref="AG12">IFERROR(INDEX($AF$1:$AF$400,SMALL(IF($AF$1:$AF$400&lt;&gt;"",ROW($AF$1:$AF$400)),ROW(12:12))),"")</f>
        <v>108</v>
      </c>
      <c r="AH12" t="str">
        <f t="shared" si="5"/>
        <v/>
      </c>
      <c r="AI12" s="181">
        <f t="array" ref="AI12">IFERROR(INDEX($AH$1:$AH$400,SMALL(IF($AH$1:$AH$400&lt;&gt;"",ROW($AH$1:$AH$400)),ROW(12:12))),"")</f>
        <v>76</v>
      </c>
      <c r="AK12" s="5">
        <v>43476</v>
      </c>
      <c r="AL12" s="6" t="s">
        <v>4</v>
      </c>
      <c r="AM12" s="7">
        <v>59</v>
      </c>
      <c r="AN12" t="str">
        <f t="shared" si="17"/>
        <v/>
      </c>
      <c r="AO12" s="181">
        <f t="array" ref="AO12">IFERROR(INDEX($AN$1:$AN$400,SMALL(IF($AN$1:$AN$400&lt;&gt;"",ROW($AN$1:$AN$400)),ROW(12:12))),"")</f>
        <v>295</v>
      </c>
      <c r="AP12">
        <f t="shared" si="13"/>
        <v>116</v>
      </c>
      <c r="AQ12" s="181">
        <f t="array" ref="AQ12">IFERROR(INDEX($AP$1:$AP$400,SMALL(IF($AP$1:$AP$400&lt;&gt;"",ROW($AP$1:$AP$400)),ROW(12:12))),"")</f>
        <v>98</v>
      </c>
      <c r="AR12" t="str">
        <f t="shared" si="6"/>
        <v/>
      </c>
      <c r="AS12" s="181">
        <f t="array" ref="AS12">IFERROR(INDEX($AR$1:$AR$400,SMALL(IF($AR$1:$AR$400&lt;&gt;"",ROW($AR$1:$AR$400)),ROW(12:12))),"")</f>
        <v>182</v>
      </c>
      <c r="AT12" t="str">
        <f t="shared" si="7"/>
        <v/>
      </c>
      <c r="AU12" s="181">
        <f t="array" ref="AU12">IFERROR(INDEX($AT$1:$AT$400,SMALL(IF($AT$1:$AT$400&lt;&gt;"",ROW($AT$1:$AT$400)),ROW(12:12))),"")</f>
        <v>75</v>
      </c>
      <c r="AW12" s="5">
        <v>43841</v>
      </c>
      <c r="AX12" s="6" t="s">
        <v>7</v>
      </c>
      <c r="AY12" s="156" t="str">
        <f>'Daycare Tallies'!$C12</f>
        <v/>
      </c>
      <c r="AZ12" t="str">
        <f t="shared" si="18"/>
        <v/>
      </c>
      <c r="BA12" s="181">
        <f t="array" ref="BA12">IFERROR(INDEX($AZ$1:$AZ$400,SMALL(IF($AZ$1:$AZ$400&lt;&gt;"",ROW($AZ$1:$AZ$400)),ROW(12:12))),"")</f>
        <v>0</v>
      </c>
      <c r="BB12" t="str">
        <f t="shared" si="14"/>
        <v/>
      </c>
      <c r="BC12" s="181">
        <f t="array" ref="BC12">IFERROR(INDEX($BB$1:$BB$400,SMALL(IF($BB$1:$BB$400&lt;&gt;"",ROW($BB$1:$BB$400)),ROW(12:12))),"")</f>
        <v>0</v>
      </c>
      <c r="BD12" t="str">
        <f t="shared" si="9"/>
        <v/>
      </c>
      <c r="BE12" s="181">
        <f t="array" ref="BE12">IFERROR(INDEX($BD$1:$BD$400,SMALL(IF($BD$1:$BD$400&lt;&gt;"",ROW($BD$1:$BD$400)),ROW(12:12))),"")</f>
        <v>0</v>
      </c>
      <c r="BF12" t="str">
        <f t="shared" si="8"/>
        <v/>
      </c>
      <c r="BG12" s="181">
        <f t="array" ref="BG12">IFERROR(INDEX($BF$1:$BF$400,SMALL(IF($BF$1:$BF$400&lt;&gt;"",ROW($BF$1:$BF$400)),ROW(12:12))),"")</f>
        <v>0</v>
      </c>
    </row>
    <row r="13" spans="1:59" x14ac:dyDescent="0.3">
      <c r="A13" s="10">
        <v>42381</v>
      </c>
      <c r="B13" s="11" t="s">
        <v>3</v>
      </c>
      <c r="C13" s="12">
        <v>29</v>
      </c>
      <c r="D13" t="str">
        <f t="shared" si="15"/>
        <v/>
      </c>
      <c r="E13" s="181">
        <f t="array" ref="E13">IFERROR(INDEX($D$1:$D$400,SMALL(IF($D$1:$D$400&lt;&gt;"",ROW($D$1:$D$400)),ROW(13:13))),"")</f>
        <v>174</v>
      </c>
      <c r="F13" t="str">
        <f t="shared" si="10"/>
        <v/>
      </c>
      <c r="G13" s="181">
        <f t="array" ref="G13">IFERROR(INDEX($F$1:$F$400,SMALL(IF($F$1:$F$400&lt;&gt;"",ROW($F$1:$F$400)),ROW(13:13))),"")</f>
        <v>51</v>
      </c>
      <c r="H13" t="str">
        <f t="shared" si="0"/>
        <v/>
      </c>
      <c r="I13" s="181">
        <f t="array" ref="I13">IFERROR(INDEX($H$1:$H$400,SMALL(IF($H$1:$H$400&lt;&gt;"",ROW($H$1:$H$400)),ROW(13:13))),"")</f>
        <v>114</v>
      </c>
      <c r="J13" t="str">
        <f t="shared" si="1"/>
        <v/>
      </c>
      <c r="K13" s="181">
        <f t="array" ref="K13">IFERROR(INDEX($J$1:$J$400,SMALL(IF($J$1:$J$400&lt;&gt;"",ROW($J$1:$J$400)),ROW(13:13))),"")</f>
        <v>43</v>
      </c>
      <c r="M13" s="5">
        <v>42747</v>
      </c>
      <c r="N13" s="6" t="s">
        <v>8</v>
      </c>
      <c r="O13" s="12">
        <v>39</v>
      </c>
      <c r="P13">
        <f t="shared" si="16"/>
        <v>237</v>
      </c>
      <c r="Q13" s="181">
        <f t="array" ref="Q13">IFERROR(INDEX($P$1:$P$400,SMALL(IF($P$1:$P$400&lt;&gt;"",ROW($P$1:$P$400)),ROW(13:13))),"")</f>
        <v>234</v>
      </c>
      <c r="R13" t="str">
        <f t="shared" si="11"/>
        <v/>
      </c>
      <c r="S13" s="181">
        <f t="array" ref="S13">IFERROR(INDEX($R$1:$R$400,SMALL(IF($R$1:$R$400&lt;&gt;"",ROW($R$1:$R$400)),ROW(13:13))),"")</f>
        <v>79</v>
      </c>
      <c r="T13">
        <f t="shared" si="2"/>
        <v>130</v>
      </c>
      <c r="U13" s="181">
        <f t="array" ref="U13">IFERROR(INDEX($T$1:$T$400,SMALL(IF($T$1:$T$400&lt;&gt;"",ROW($T$1:$T$400)),ROW(13:13))),"")</f>
        <v>147</v>
      </c>
      <c r="V13" t="str">
        <f t="shared" si="3"/>
        <v/>
      </c>
      <c r="W13" s="181">
        <f t="array" ref="W13">IFERROR(INDEX($V$1:$V$400,SMALL(IF($V$1:$V$400&lt;&gt;"",ROW($V$1:$V$400)),ROW(13:13))),"")</f>
        <v>44</v>
      </c>
      <c r="Y13" s="5">
        <v>43112</v>
      </c>
      <c r="Z13" s="6" t="s">
        <v>4</v>
      </c>
      <c r="AA13" s="12">
        <v>48</v>
      </c>
      <c r="AB13" t="str">
        <f t="shared" si="19"/>
        <v/>
      </c>
      <c r="AC13" s="181">
        <f t="array" ref="AC13">IFERROR(INDEX($AB$1:$AB$400,SMALL(IF($AB$1:$AB$400&lt;&gt;"",ROW($AB$1:$AB$400)),ROW(13:13))),"")</f>
        <v>298</v>
      </c>
      <c r="AD13">
        <f t="shared" si="12"/>
        <v>112</v>
      </c>
      <c r="AE13" s="181">
        <f t="array" ref="AE13">IFERROR(INDEX($AD$1:$AD$400,SMALL(IF($AD$1:$AD$400&lt;&gt;"",ROW($AD$1:$AD$400)),ROW(13:13))),"")</f>
        <v>115</v>
      </c>
      <c r="AF13" t="str">
        <f t="shared" si="4"/>
        <v/>
      </c>
      <c r="AG13" s="181">
        <f t="array" ref="AG13">IFERROR(INDEX($AF$1:$AF$400,SMALL(IF($AF$1:$AF$400&lt;&gt;"",ROW($AF$1:$AF$400)),ROW(13:13))),"")</f>
        <v>160</v>
      </c>
      <c r="AH13" t="str">
        <f t="shared" si="5"/>
        <v/>
      </c>
      <c r="AI13" s="181">
        <f t="array" ref="AI13">IFERROR(INDEX($AH$1:$AH$400,SMALL(IF($AH$1:$AH$400&lt;&gt;"",ROW($AH$1:$AH$400)),ROW(13:13))),"")</f>
        <v>79</v>
      </c>
      <c r="AK13" s="5">
        <v>43477</v>
      </c>
      <c r="AL13" s="6" t="s">
        <v>7</v>
      </c>
      <c r="AM13" s="7">
        <v>14</v>
      </c>
      <c r="AN13" t="str">
        <f t="shared" si="17"/>
        <v/>
      </c>
      <c r="AO13" s="181">
        <f t="array" ref="AO13">IFERROR(INDEX($AN$1:$AN$400,SMALL(IF($AN$1:$AN$400&lt;&gt;"",ROW($AN$1:$AN$400)),ROW(13:13))),"")</f>
        <v>305</v>
      </c>
      <c r="AP13" t="str">
        <f t="shared" si="13"/>
        <v/>
      </c>
      <c r="AQ13" s="181">
        <f t="array" ref="AQ13">IFERROR(INDEX($AP$1:$AP$400,SMALL(IF($AP$1:$AP$400&lt;&gt;"",ROW($AP$1:$AP$400)),ROW(13:13))),"")</f>
        <v>95</v>
      </c>
      <c r="AR13" t="str">
        <f t="shared" si="6"/>
        <v/>
      </c>
      <c r="AS13" s="181">
        <f t="array" ref="AS13">IFERROR(INDEX($AR$1:$AR$400,SMALL(IF($AR$1:$AR$400&lt;&gt;"",ROW($AR$1:$AR$400)),ROW(13:13))),"")</f>
        <v>184</v>
      </c>
      <c r="AT13" t="str">
        <f t="shared" si="7"/>
        <v/>
      </c>
      <c r="AU13" s="181">
        <f t="array" ref="AU13">IFERROR(INDEX($AT$1:$AT$400,SMALL(IF($AT$1:$AT$400&lt;&gt;"",ROW($AT$1:$AT$400)),ROW(13:13))),"")</f>
        <v>69</v>
      </c>
      <c r="AW13" s="5">
        <v>43842</v>
      </c>
      <c r="AX13" s="6" t="s">
        <v>9</v>
      </c>
      <c r="AY13" s="156" t="str">
        <f>'Daycare Tallies'!$C13</f>
        <v/>
      </c>
      <c r="AZ13" t="str">
        <f t="shared" si="18"/>
        <v/>
      </c>
      <c r="BA13" s="181">
        <f t="array" ref="BA13">IFERROR(INDEX($AZ$1:$AZ$400,SMALL(IF($AZ$1:$AZ$400&lt;&gt;"",ROW($AZ$1:$AZ$400)),ROW(13:13))),"")</f>
        <v>0</v>
      </c>
      <c r="BB13" t="str">
        <f t="shared" si="14"/>
        <v/>
      </c>
      <c r="BC13" s="181">
        <f t="array" ref="BC13">IFERROR(INDEX($BB$1:$BB$400,SMALL(IF($BB$1:$BB$400&lt;&gt;"",ROW($BB$1:$BB$400)),ROW(13:13))),"")</f>
        <v>0</v>
      </c>
      <c r="BD13" t="str">
        <f t="shared" si="9"/>
        <v/>
      </c>
      <c r="BE13" s="181">
        <f t="array" ref="BE13">IFERROR(INDEX($BD$1:$BD$400,SMALL(IF($BD$1:$BD$400&lt;&gt;"",ROW($BD$1:$BD$400)),ROW(13:13))),"")</f>
        <v>0</v>
      </c>
      <c r="BF13">
        <f t="shared" si="8"/>
        <v>0</v>
      </c>
      <c r="BG13" s="181">
        <f t="array" ref="BG13">IFERROR(INDEX($BF$1:$BF$400,SMALL(IF($BF$1:$BF$400&lt;&gt;"",ROW($BF$1:$BF$400)),ROW(13:13))),"")</f>
        <v>0</v>
      </c>
    </row>
    <row r="14" spans="1:59" x14ac:dyDescent="0.3">
      <c r="A14" s="10">
        <v>42382</v>
      </c>
      <c r="B14" s="11" t="s">
        <v>6</v>
      </c>
      <c r="C14" s="12">
        <v>38</v>
      </c>
      <c r="D14" t="str">
        <f t="shared" si="15"/>
        <v/>
      </c>
      <c r="E14" s="181">
        <f t="array" ref="E14">IFERROR(INDEX($D$1:$D$400,SMALL(IF($D$1:$D$400&lt;&gt;"",ROW($D$1:$D$400)),ROW(14:14))),"")</f>
        <v>166</v>
      </c>
      <c r="F14" t="str">
        <f t="shared" si="10"/>
        <v/>
      </c>
      <c r="G14" s="181">
        <f t="array" ref="G14">IFERROR(INDEX($F$1:$F$400,SMALL(IF($F$1:$F$400&lt;&gt;"",ROW($F$1:$F$400)),ROW(14:14))),"")</f>
        <v>40</v>
      </c>
      <c r="H14" t="str">
        <f t="shared" si="0"/>
        <v/>
      </c>
      <c r="I14" s="181">
        <f t="array" ref="I14">IFERROR(INDEX($H$1:$H$400,SMALL(IF($H$1:$H$400&lt;&gt;"",ROW($H$1:$H$400)),ROW(14:14))),"")</f>
        <v>107</v>
      </c>
      <c r="J14" t="str">
        <f t="shared" si="1"/>
        <v/>
      </c>
      <c r="K14" s="181">
        <f t="array" ref="K14">IFERROR(INDEX($J$1:$J$400,SMALL(IF($J$1:$J$400&lt;&gt;"",ROW($J$1:$J$400)),ROW(14:14))),"")</f>
        <v>33</v>
      </c>
      <c r="M14" s="5">
        <v>42748</v>
      </c>
      <c r="N14" s="6" t="s">
        <v>4</v>
      </c>
      <c r="O14" s="12">
        <v>40</v>
      </c>
      <c r="P14" t="str">
        <f t="shared" si="16"/>
        <v/>
      </c>
      <c r="Q14" s="181">
        <f t="array" ref="Q14">IFERROR(INDEX($P$1:$P$400,SMALL(IF($P$1:$P$400&lt;&gt;"",ROW($P$1:$P$400)),ROW(14:14))),"")</f>
        <v>225</v>
      </c>
      <c r="R14">
        <f t="shared" si="11"/>
        <v>84</v>
      </c>
      <c r="S14" s="181">
        <f t="array" ref="S14">IFERROR(INDEX($R$1:$R$400,SMALL(IF($R$1:$R$400&lt;&gt;"",ROW($R$1:$R$400)),ROW(14:14))),"")</f>
        <v>80</v>
      </c>
      <c r="T14" t="str">
        <f t="shared" si="2"/>
        <v/>
      </c>
      <c r="U14" s="181">
        <f t="array" ref="U14">IFERROR(INDEX($T$1:$T$400,SMALL(IF($T$1:$T$400&lt;&gt;"",ROW($T$1:$T$400)),ROW(14:14))),"")</f>
        <v>134</v>
      </c>
      <c r="V14" t="str">
        <f t="shared" si="3"/>
        <v/>
      </c>
      <c r="W14" s="181">
        <f t="array" ref="W14">IFERROR(INDEX($V$1:$V$400,SMALL(IF($V$1:$V$400&lt;&gt;"",ROW($V$1:$V$400)),ROW(14:14))),"")</f>
        <v>48</v>
      </c>
      <c r="Y14" s="5">
        <v>43113</v>
      </c>
      <c r="Z14" s="6" t="s">
        <v>7</v>
      </c>
      <c r="AA14" s="12">
        <v>9</v>
      </c>
      <c r="AB14" t="str">
        <f t="shared" si="19"/>
        <v/>
      </c>
      <c r="AC14" s="181">
        <f t="array" ref="AC14">IFERROR(INDEX($AB$1:$AB$400,SMALL(IF($AB$1:$AB$400&lt;&gt;"",ROW($AB$1:$AB$400)),ROW(14:14))),"")</f>
        <v>324</v>
      </c>
      <c r="AD14" t="str">
        <f t="shared" si="12"/>
        <v/>
      </c>
      <c r="AE14" s="181">
        <f t="array" ref="AE14">IFERROR(INDEX($AD$1:$AD$400,SMALL(IF($AD$1:$AD$400&lt;&gt;"",ROW($AD$1:$AD$400)),ROW(14:14))),"")</f>
        <v>97</v>
      </c>
      <c r="AF14" t="str">
        <f t="shared" si="4"/>
        <v/>
      </c>
      <c r="AG14" s="181">
        <f t="array" ref="AG14">IFERROR(INDEX($AF$1:$AF$400,SMALL(IF($AF$1:$AF$400&lt;&gt;"",ROW($AF$1:$AF$400)),ROW(14:14))),"")</f>
        <v>194</v>
      </c>
      <c r="AH14" t="str">
        <f t="shared" si="5"/>
        <v/>
      </c>
      <c r="AI14" s="181">
        <f t="array" ref="AI14">IFERROR(INDEX($AH$1:$AH$400,SMALL(IF($AH$1:$AH$400&lt;&gt;"",ROW($AH$1:$AH$400)),ROW(14:14))),"")</f>
        <v>53</v>
      </c>
      <c r="AK14" s="5">
        <v>43478</v>
      </c>
      <c r="AL14" s="6" t="s">
        <v>9</v>
      </c>
      <c r="AM14" s="7">
        <v>5</v>
      </c>
      <c r="AN14" t="str">
        <f t="shared" si="17"/>
        <v/>
      </c>
      <c r="AO14" s="181">
        <f t="array" ref="AO14">IFERROR(INDEX($AN$1:$AN$400,SMALL(IF($AN$1:$AN$400&lt;&gt;"",ROW($AN$1:$AN$400)),ROW(14:14))),"")</f>
        <v>305</v>
      </c>
      <c r="AP14" t="str">
        <f t="shared" si="13"/>
        <v/>
      </c>
      <c r="AQ14" s="181">
        <f t="array" ref="AQ14">IFERROR(INDEX($AP$1:$AP$400,SMALL(IF($AP$1:$AP$400&lt;&gt;"",ROW($AP$1:$AP$400)),ROW(14:14))),"")</f>
        <v>117</v>
      </c>
      <c r="AR14" t="str">
        <f t="shared" si="6"/>
        <v/>
      </c>
      <c r="AS14" s="181">
        <f t="array" ref="AS14">IFERROR(INDEX($AR$1:$AR$400,SMALL(IF($AR$1:$AR$400&lt;&gt;"",ROW($AR$1:$AR$400)),ROW(14:14))),"")</f>
        <v>172</v>
      </c>
      <c r="AT14">
        <f t="shared" si="7"/>
        <v>78</v>
      </c>
      <c r="AU14" s="181">
        <f t="array" ref="AU14">IFERROR(INDEX($AT$1:$AT$400,SMALL(IF($AT$1:$AT$400&lt;&gt;"",ROW($AT$1:$AT$400)),ROW(14:14))),"")</f>
        <v>71</v>
      </c>
      <c r="AW14" s="5">
        <v>43843</v>
      </c>
      <c r="AX14" s="6" t="s">
        <v>5</v>
      </c>
      <c r="AY14" s="156" t="str">
        <f>'Daycare Tallies'!$C14</f>
        <v/>
      </c>
      <c r="AZ14" t="str">
        <f t="shared" si="18"/>
        <v/>
      </c>
      <c r="BA14" s="181">
        <f t="array" ref="BA14">IFERROR(INDEX($AZ$1:$AZ$400,SMALL(IF($AZ$1:$AZ$400&lt;&gt;"",ROW($AZ$1:$AZ$400)),ROW(14:14))),"")</f>
        <v>0</v>
      </c>
      <c r="BB14" t="str">
        <f t="shared" si="14"/>
        <v/>
      </c>
      <c r="BC14" s="181">
        <f t="array" ref="BC14">IFERROR(INDEX($BB$1:$BB$400,SMALL(IF($BB$1:$BB$400&lt;&gt;"",ROW($BB$1:$BB$400)),ROW(14:14))),"")</f>
        <v>0</v>
      </c>
      <c r="BD14" t="str">
        <f t="shared" si="9"/>
        <v/>
      </c>
      <c r="BE14" s="181">
        <f t="array" ref="BE14">IFERROR(INDEX($BD$1:$BD$400,SMALL(IF($BD$1:$BD$400&lt;&gt;"",ROW($BD$1:$BD$400)),ROW(14:14))),"")</f>
        <v>0</v>
      </c>
      <c r="BF14" t="str">
        <f t="shared" si="8"/>
        <v/>
      </c>
      <c r="BG14" s="181">
        <f t="array" ref="BG14">IFERROR(INDEX($BF$1:$BF$400,SMALL(IF($BF$1:$BF$400&lt;&gt;"",ROW($BF$1:$BF$400)),ROW(14:14))),"")</f>
        <v>0</v>
      </c>
    </row>
    <row r="15" spans="1:59" x14ac:dyDescent="0.3">
      <c r="A15" s="10">
        <v>42383</v>
      </c>
      <c r="B15" s="11" t="s">
        <v>8</v>
      </c>
      <c r="C15" s="12">
        <v>18</v>
      </c>
      <c r="D15">
        <f t="shared" si="15"/>
        <v>139</v>
      </c>
      <c r="E15" s="181">
        <f t="array" ref="E15">IFERROR(INDEX($D$1:$D$400,SMALL(IF($D$1:$D$400&lt;&gt;"",ROW($D$1:$D$400)),ROW(15:15))),"")</f>
        <v>153</v>
      </c>
      <c r="F15" t="str">
        <f t="shared" si="10"/>
        <v/>
      </c>
      <c r="G15" s="181">
        <f t="array" ref="G15">IFERROR(INDEX($F$1:$F$400,SMALL(IF($F$1:$F$400&lt;&gt;"",ROW($F$1:$F$400)),ROW(15:15))),"")</f>
        <v>52</v>
      </c>
      <c r="H15">
        <f t="shared" si="0"/>
        <v>85</v>
      </c>
      <c r="I15" s="181">
        <f t="array" ref="I15">IFERROR(INDEX($H$1:$H$400,SMALL(IF($H$1:$H$400&lt;&gt;"",ROW($H$1:$H$400)),ROW(15:15))),"")</f>
        <v>92</v>
      </c>
      <c r="J15" t="str">
        <f t="shared" si="1"/>
        <v/>
      </c>
      <c r="K15" s="181">
        <f t="array" ref="K15">IFERROR(INDEX($J$1:$J$400,SMALL(IF($J$1:$J$400&lt;&gt;"",ROW($J$1:$J$400)),ROW(15:15))),"")</f>
        <v>37</v>
      </c>
      <c r="M15" s="5">
        <v>42749</v>
      </c>
      <c r="N15" s="6" t="s">
        <v>7</v>
      </c>
      <c r="O15" s="12">
        <v>9</v>
      </c>
      <c r="P15" t="str">
        <f t="shared" si="16"/>
        <v/>
      </c>
      <c r="Q15" s="181">
        <f t="array" ref="Q15">IFERROR(INDEX($P$1:$P$400,SMALL(IF($P$1:$P$400&lt;&gt;"",ROW($P$1:$P$400)),ROW(15:15))),"")</f>
        <v>238</v>
      </c>
      <c r="R15" t="str">
        <f t="shared" si="11"/>
        <v/>
      </c>
      <c r="S15" s="181">
        <f t="array" ref="S15">IFERROR(INDEX($R$1:$R$400,SMALL(IF($R$1:$R$400&lt;&gt;"",ROW($R$1:$R$400)),ROW(15:15))),"")</f>
        <v>86</v>
      </c>
      <c r="T15" t="str">
        <f t="shared" si="2"/>
        <v/>
      </c>
      <c r="U15" s="181">
        <f t="array" ref="U15">IFERROR(INDEX($T$1:$T$400,SMALL(IF($T$1:$T$400&lt;&gt;"",ROW($T$1:$T$400)),ROW(15:15))),"")</f>
        <v>148</v>
      </c>
      <c r="V15" t="str">
        <f t="shared" si="3"/>
        <v/>
      </c>
      <c r="W15" s="181">
        <f t="array" ref="W15">IFERROR(INDEX($V$1:$V$400,SMALL(IF($V$1:$V$400&lt;&gt;"",ROW($V$1:$V$400)),ROW(15:15))),"")</f>
        <v>48</v>
      </c>
      <c r="Y15" s="5">
        <v>43114</v>
      </c>
      <c r="Z15" s="6" t="s">
        <v>9</v>
      </c>
      <c r="AA15" s="12">
        <v>7</v>
      </c>
      <c r="AB15" t="str">
        <f t="shared" si="19"/>
        <v/>
      </c>
      <c r="AC15" s="181">
        <f t="array" ref="AC15">IFERROR(INDEX($AB$1:$AB$400,SMALL(IF($AB$1:$AB$400&lt;&gt;"",ROW($AB$1:$AB$400)),ROW(15:15))),"")</f>
        <v>281</v>
      </c>
      <c r="AD15" t="str">
        <f t="shared" si="12"/>
        <v/>
      </c>
      <c r="AE15" s="181">
        <f t="array" ref="AE15">IFERROR(INDEX($AD$1:$AD$400,SMALL(IF($AD$1:$AD$400&lt;&gt;"",ROW($AD$1:$AD$400)),ROW(15:15))),"")</f>
        <v>109</v>
      </c>
      <c r="AF15" t="str">
        <f t="shared" si="4"/>
        <v/>
      </c>
      <c r="AG15" s="181">
        <f t="array" ref="AG15">IFERROR(INDEX($AF$1:$AF$400,SMALL(IF($AF$1:$AF$400&lt;&gt;"",ROW($AF$1:$AF$400)),ROW(15:15))),"")</f>
        <v>176</v>
      </c>
      <c r="AH15">
        <f t="shared" si="5"/>
        <v>64</v>
      </c>
      <c r="AI15" s="181">
        <f t="array" ref="AI15">IFERROR(INDEX($AH$1:$AH$400,SMALL(IF($AH$1:$AH$400&lt;&gt;"",ROW($AH$1:$AH$400)),ROW(15:15))),"")</f>
        <v>73</v>
      </c>
      <c r="AK15" s="5">
        <v>43479</v>
      </c>
      <c r="AL15" s="6" t="s">
        <v>5</v>
      </c>
      <c r="AM15" s="7">
        <v>48</v>
      </c>
      <c r="AN15" t="str">
        <f t="shared" si="17"/>
        <v/>
      </c>
      <c r="AO15" s="181">
        <f t="array" ref="AO15">IFERROR(INDEX($AN$1:$AN$400,SMALL(IF($AN$1:$AN$400&lt;&gt;"",ROW($AN$1:$AN$400)),ROW(15:15))),"")</f>
        <v>304</v>
      </c>
      <c r="AP15" t="str">
        <f t="shared" si="13"/>
        <v/>
      </c>
      <c r="AQ15" s="181">
        <f t="array" ref="AQ15">IFERROR(INDEX($AP$1:$AP$400,SMALL(IF($AP$1:$AP$400&lt;&gt;"",ROW($AP$1:$AP$400)),ROW(15:15))),"")</f>
        <v>97</v>
      </c>
      <c r="AR15" t="str">
        <f t="shared" si="6"/>
        <v/>
      </c>
      <c r="AS15" s="181">
        <f t="array" ref="AS15">IFERROR(INDEX($AR$1:$AR$400,SMALL(IF($AR$1:$AR$400&lt;&gt;"",ROW($AR$1:$AR$400)),ROW(15:15))),"")</f>
        <v>182</v>
      </c>
      <c r="AT15" t="str">
        <f t="shared" si="7"/>
        <v/>
      </c>
      <c r="AU15" s="181">
        <f t="array" ref="AU15">IFERROR(INDEX($AT$1:$AT$400,SMALL(IF($AT$1:$AT$400&lt;&gt;"",ROW($AT$1:$AT$400)),ROW(15:15))),"")</f>
        <v>63</v>
      </c>
      <c r="AW15" s="5">
        <v>43844</v>
      </c>
      <c r="AX15" s="6" t="s">
        <v>3</v>
      </c>
      <c r="AY15" s="156" t="str">
        <f>'Daycare Tallies'!$C15</f>
        <v/>
      </c>
      <c r="AZ15" t="str">
        <f t="shared" si="18"/>
        <v/>
      </c>
      <c r="BA15" s="181">
        <f t="array" ref="BA15">IFERROR(INDEX($AZ$1:$AZ$400,SMALL(IF($AZ$1:$AZ$400&lt;&gt;"",ROW($AZ$1:$AZ$400)),ROW(15:15))),"")</f>
        <v>0</v>
      </c>
      <c r="BB15" t="str">
        <f t="shared" si="14"/>
        <v/>
      </c>
      <c r="BC15" s="181">
        <f t="array" ref="BC15">IFERROR(INDEX($BB$1:$BB$400,SMALL(IF($BB$1:$BB$400&lt;&gt;"",ROW($BB$1:$BB$400)),ROW(15:15))),"")</f>
        <v>0</v>
      </c>
      <c r="BD15" t="str">
        <f t="shared" si="9"/>
        <v/>
      </c>
      <c r="BE15" s="181">
        <f t="array" ref="BE15">IFERROR(INDEX($BD$1:$BD$400,SMALL(IF($BD$1:$BD$400&lt;&gt;"",ROW($BD$1:$BD$400)),ROW(15:15))),"")</f>
        <v>0</v>
      </c>
      <c r="BF15" t="str">
        <f t="shared" si="8"/>
        <v/>
      </c>
      <c r="BG15" s="181">
        <f t="array" ref="BG15">IFERROR(INDEX($BF$1:$BF$400,SMALL(IF($BF$1:$BF$400&lt;&gt;"",ROW($BF$1:$BF$400)),ROW(15:15))),"")</f>
        <v>0</v>
      </c>
    </row>
    <row r="16" spans="1:59" x14ac:dyDescent="0.3">
      <c r="A16" s="10">
        <v>42384</v>
      </c>
      <c r="B16" s="11" t="s">
        <v>4</v>
      </c>
      <c r="C16" s="12">
        <v>21</v>
      </c>
      <c r="D16" t="str">
        <f t="shared" si="15"/>
        <v/>
      </c>
      <c r="E16" s="181">
        <f t="array" ref="E16">IFERROR(INDEX($D$1:$D$400,SMALL(IF($D$1:$D$400&lt;&gt;"",ROW($D$1:$D$400)),ROW(16:16))),"")</f>
        <v>176</v>
      </c>
      <c r="F16">
        <f t="shared" si="10"/>
        <v>46</v>
      </c>
      <c r="G16" s="181">
        <f t="array" ref="G16">IFERROR(INDEX($F$1:$F$400,SMALL(IF($F$1:$F$400&lt;&gt;"",ROW($F$1:$F$400)),ROW(16:16))),"")</f>
        <v>57</v>
      </c>
      <c r="H16" t="str">
        <f t="shared" si="0"/>
        <v/>
      </c>
      <c r="I16" s="181">
        <f t="array" ref="I16">IFERROR(INDEX($H$1:$H$400,SMALL(IF($H$1:$H$400&lt;&gt;"",ROW($H$1:$H$400)),ROW(16:16))),"")</f>
        <v>109</v>
      </c>
      <c r="J16" t="str">
        <f t="shared" si="1"/>
        <v/>
      </c>
      <c r="K16" s="181">
        <f t="array" ref="K16">IFERROR(INDEX($J$1:$J$400,SMALL(IF($J$1:$J$400&lt;&gt;"",ROW($J$1:$J$400)),ROW(16:16))),"")</f>
        <v>39</v>
      </c>
      <c r="M16" s="5">
        <v>42750</v>
      </c>
      <c r="N16" s="6" t="s">
        <v>9</v>
      </c>
      <c r="O16" s="12">
        <v>3</v>
      </c>
      <c r="P16" t="str">
        <f t="shared" si="16"/>
        <v/>
      </c>
      <c r="Q16" s="181">
        <f t="array" ref="Q16">IFERROR(INDEX($P$1:$P$400,SMALL(IF($P$1:$P$400&lt;&gt;"",ROW($P$1:$P$400)),ROW(16:16))),"")</f>
        <v>256</v>
      </c>
      <c r="R16" t="str">
        <f t="shared" si="11"/>
        <v/>
      </c>
      <c r="S16" s="181">
        <f t="array" ref="S16">IFERROR(INDEX($R$1:$R$400,SMALL(IF($R$1:$R$400&lt;&gt;"",ROW($R$1:$R$400)),ROW(16:16))),"")</f>
        <v>81</v>
      </c>
      <c r="T16" t="str">
        <f t="shared" si="2"/>
        <v/>
      </c>
      <c r="U16" s="181">
        <f t="array" ref="U16">IFERROR(INDEX($T$1:$T$400,SMALL(IF($T$1:$T$400&lt;&gt;"",ROW($T$1:$T$400)),ROW(16:16))),"")</f>
        <v>148</v>
      </c>
      <c r="V16">
        <f t="shared" si="3"/>
        <v>52</v>
      </c>
      <c r="W16" s="181">
        <f t="array" ref="W16">IFERROR(INDEX($V$1:$V$400,SMALL(IF($V$1:$V$400&lt;&gt;"",ROW($V$1:$V$400)),ROW(16:16))),"")</f>
        <v>61</v>
      </c>
      <c r="Y16" s="5">
        <v>43115</v>
      </c>
      <c r="Z16" s="6" t="s">
        <v>5</v>
      </c>
      <c r="AA16" s="12">
        <v>39</v>
      </c>
      <c r="AB16" t="str">
        <f t="shared" si="19"/>
        <v/>
      </c>
      <c r="AC16" s="181">
        <f t="array" ref="AC16">IFERROR(INDEX($AB$1:$AB$400,SMALL(IF($AB$1:$AB$400&lt;&gt;"",ROW($AB$1:$AB$400)),ROW(16:16))),"")</f>
        <v>322</v>
      </c>
      <c r="AD16" t="str">
        <f t="shared" si="12"/>
        <v/>
      </c>
      <c r="AE16" s="181">
        <f t="array" ref="AE16">IFERROR(INDEX($AD$1:$AD$400,SMALL(IF($AD$1:$AD$400&lt;&gt;"",ROW($AD$1:$AD$400)),ROW(16:16))),"")</f>
        <v>119</v>
      </c>
      <c r="AF16" t="str">
        <f t="shared" si="4"/>
        <v/>
      </c>
      <c r="AG16" s="181">
        <f t="array" ref="AG16">IFERROR(INDEX($AF$1:$AF$400,SMALL(IF($AF$1:$AF$400&lt;&gt;"",ROW($AF$1:$AF$400)),ROW(16:16))),"")</f>
        <v>187</v>
      </c>
      <c r="AH16" t="str">
        <f t="shared" si="5"/>
        <v/>
      </c>
      <c r="AI16" s="181">
        <f t="array" ref="AI16">IFERROR(INDEX($AH$1:$AH$400,SMALL(IF($AH$1:$AH$400&lt;&gt;"",ROW($AH$1:$AH$400)),ROW(16:16))),"")</f>
        <v>72</v>
      </c>
      <c r="AK16" s="5">
        <v>43480</v>
      </c>
      <c r="AL16" s="6" t="s">
        <v>3</v>
      </c>
      <c r="AM16" s="7">
        <v>63</v>
      </c>
      <c r="AN16" t="str">
        <f t="shared" si="17"/>
        <v/>
      </c>
      <c r="AO16" s="181">
        <f t="array" ref="AO16">IFERROR(INDEX($AN$1:$AN$400,SMALL(IF($AN$1:$AN$400&lt;&gt;"",ROW($AN$1:$AN$400)),ROW(16:16))),"")</f>
        <v>299</v>
      </c>
      <c r="AP16" t="str">
        <f t="shared" si="13"/>
        <v/>
      </c>
      <c r="AQ16" s="181">
        <f t="array" ref="AQ16">IFERROR(INDEX($AP$1:$AP$400,SMALL(IF($AP$1:$AP$400&lt;&gt;"",ROW($AP$1:$AP$400)),ROW(16:16))),"")</f>
        <v>83</v>
      </c>
      <c r="AR16" t="str">
        <f t="shared" si="6"/>
        <v/>
      </c>
      <c r="AS16" s="181">
        <f t="array" ref="AS16">IFERROR(INDEX($AR$1:$AR$400,SMALL(IF($AR$1:$AR$400&lt;&gt;"",ROW($AR$1:$AR$400)),ROW(16:16))),"")</f>
        <v>198</v>
      </c>
      <c r="AT16" t="str">
        <f t="shared" si="7"/>
        <v/>
      </c>
      <c r="AU16" s="181">
        <f t="array" ref="AU16">IFERROR(INDEX($AT$1:$AT$400,SMALL(IF($AT$1:$AT$400&lt;&gt;"",ROW($AT$1:$AT$400)),ROW(16:16))),"")</f>
        <v>65</v>
      </c>
      <c r="AW16" s="5">
        <v>43845</v>
      </c>
      <c r="AX16" s="6" t="s">
        <v>6</v>
      </c>
      <c r="AY16" s="156" t="str">
        <f>'Daycare Tallies'!$C16</f>
        <v/>
      </c>
      <c r="AZ16" t="str">
        <f t="shared" si="18"/>
        <v/>
      </c>
      <c r="BA16" s="181">
        <f t="array" ref="BA16">IFERROR(INDEX($AZ$1:$AZ$400,SMALL(IF($AZ$1:$AZ$400&lt;&gt;"",ROW($AZ$1:$AZ$400)),ROW(16:16))),"")</f>
        <v>0</v>
      </c>
      <c r="BB16" t="str">
        <f t="shared" si="14"/>
        <v/>
      </c>
      <c r="BC16" s="181">
        <f t="array" ref="BC16">IFERROR(INDEX($BB$1:$BB$400,SMALL(IF($BB$1:$BB$400&lt;&gt;"",ROW($BB$1:$BB$400)),ROW(16:16))),"")</f>
        <v>0</v>
      </c>
      <c r="BD16" t="str">
        <f t="shared" si="9"/>
        <v/>
      </c>
      <c r="BE16" s="181">
        <f t="array" ref="BE16">IFERROR(INDEX($BD$1:$BD$400,SMALL(IF($BD$1:$BD$400&lt;&gt;"",ROW($BD$1:$BD$400)),ROW(16:16))),"")</f>
        <v>0</v>
      </c>
      <c r="BF16" t="str">
        <f t="shared" si="8"/>
        <v/>
      </c>
      <c r="BG16" s="181">
        <f t="array" ref="BG16">IFERROR(INDEX($BF$1:$BF$400,SMALL(IF($BF$1:$BF$400&lt;&gt;"",ROW($BF$1:$BF$400)),ROW(16:16))),"")</f>
        <v>0</v>
      </c>
    </row>
    <row r="17" spans="1:59" x14ac:dyDescent="0.3">
      <c r="A17" s="10">
        <v>42385</v>
      </c>
      <c r="B17" s="11" t="s">
        <v>7</v>
      </c>
      <c r="C17" s="12">
        <v>6</v>
      </c>
      <c r="D17" t="str">
        <f t="shared" si="15"/>
        <v/>
      </c>
      <c r="E17" s="181">
        <f t="array" ref="E17">IFERROR(INDEX($D$1:$D$400,SMALL(IF($D$1:$D$400&lt;&gt;"",ROW($D$1:$D$400)),ROW(17:17))),"")</f>
        <v>184</v>
      </c>
      <c r="F17" t="str">
        <f t="shared" si="10"/>
        <v/>
      </c>
      <c r="G17" s="181">
        <f t="array" ref="G17">IFERROR(INDEX($F$1:$F$400,SMALL(IF($F$1:$F$400&lt;&gt;"",ROW($F$1:$F$400)),ROW(17:17))),"")</f>
        <v>70</v>
      </c>
      <c r="H17" t="str">
        <f t="shared" si="0"/>
        <v/>
      </c>
      <c r="I17" s="181">
        <f t="array" ref="I17">IFERROR(INDEX($H$1:$H$400,SMALL(IF($H$1:$H$400&lt;&gt;"",ROW($H$1:$H$400)),ROW(17:17))),"")</f>
        <v>105</v>
      </c>
      <c r="J17" t="str">
        <f t="shared" si="1"/>
        <v/>
      </c>
      <c r="K17" s="181">
        <f t="array" ref="K17">IFERROR(INDEX($J$1:$J$400,SMALL(IF($J$1:$J$400&lt;&gt;"",ROW($J$1:$J$400)),ROW(17:17))),"")</f>
        <v>49</v>
      </c>
      <c r="M17" s="5">
        <v>42751</v>
      </c>
      <c r="N17" s="6" t="s">
        <v>5</v>
      </c>
      <c r="O17" s="12">
        <v>21</v>
      </c>
      <c r="P17" t="str">
        <f t="shared" si="16"/>
        <v/>
      </c>
      <c r="Q17" s="181">
        <f t="array" ref="Q17">IFERROR(INDEX($P$1:$P$400,SMALL(IF($P$1:$P$400&lt;&gt;"",ROW($P$1:$P$400)),ROW(17:17))),"")</f>
        <v>217</v>
      </c>
      <c r="R17" t="str">
        <f t="shared" si="11"/>
        <v/>
      </c>
      <c r="S17" s="181">
        <f t="array" ref="S17">IFERROR(INDEX($R$1:$R$400,SMALL(IF($R$1:$R$400&lt;&gt;"",ROW($R$1:$R$400)),ROW(17:17))),"")</f>
        <v>68</v>
      </c>
      <c r="T17" t="str">
        <f t="shared" si="2"/>
        <v/>
      </c>
      <c r="U17" s="181">
        <f t="array" ref="U17">IFERROR(INDEX($T$1:$T$400,SMALL(IF($T$1:$T$400&lt;&gt;"",ROW($T$1:$T$400)),ROW(17:17))),"")</f>
        <v>143</v>
      </c>
      <c r="V17" t="str">
        <f t="shared" si="3"/>
        <v/>
      </c>
      <c r="W17" s="181">
        <f t="array" ref="W17">IFERROR(INDEX($V$1:$V$400,SMALL(IF($V$1:$V$400&lt;&gt;"",ROW($V$1:$V$400)),ROW(17:17))),"")</f>
        <v>45</v>
      </c>
      <c r="Y17" s="5">
        <v>43116</v>
      </c>
      <c r="Z17" s="6" t="s">
        <v>3</v>
      </c>
      <c r="AA17" s="12">
        <v>56</v>
      </c>
      <c r="AB17" t="str">
        <f t="shared" si="19"/>
        <v/>
      </c>
      <c r="AC17" s="181">
        <f t="array" ref="AC17">IFERROR(INDEX($AB$1:$AB$400,SMALL(IF($AB$1:$AB$400&lt;&gt;"",ROW($AB$1:$AB$400)),ROW(17:17))),"")</f>
        <v>304</v>
      </c>
      <c r="AD17" t="str">
        <f t="shared" si="12"/>
        <v/>
      </c>
      <c r="AE17" s="181">
        <f t="array" ref="AE17">IFERROR(INDEX($AD$1:$AD$400,SMALL(IF($AD$1:$AD$400&lt;&gt;"",ROW($AD$1:$AD$400)),ROW(17:17))),"")</f>
        <v>107</v>
      </c>
      <c r="AF17" t="str">
        <f t="shared" si="4"/>
        <v/>
      </c>
      <c r="AG17" s="181">
        <f t="array" ref="AG17">IFERROR(INDEX($AF$1:$AF$400,SMALL(IF($AF$1:$AF$400&lt;&gt;"",ROW($AF$1:$AF$400)),ROW(17:17))),"")</f>
        <v>174</v>
      </c>
      <c r="AH17" t="str">
        <f t="shared" si="5"/>
        <v/>
      </c>
      <c r="AI17" s="181">
        <f t="array" ref="AI17">IFERROR(INDEX($AH$1:$AH$400,SMALL(IF($AH$1:$AH$400&lt;&gt;"",ROW($AH$1:$AH$400)),ROW(17:17))),"")</f>
        <v>67</v>
      </c>
      <c r="AK17" s="5">
        <v>43481</v>
      </c>
      <c r="AL17" s="6" t="s">
        <v>6</v>
      </c>
      <c r="AM17" s="7">
        <v>64</v>
      </c>
      <c r="AN17" t="str">
        <f t="shared" si="17"/>
        <v/>
      </c>
      <c r="AO17" s="181">
        <f t="array" ref="AO17">IFERROR(INDEX($AN$1:$AN$400,SMALL(IF($AN$1:$AN$400&lt;&gt;"",ROW($AN$1:$AN$400)),ROW(17:17))),"")</f>
        <v>293</v>
      </c>
      <c r="AP17" t="str">
        <f t="shared" si="13"/>
        <v/>
      </c>
      <c r="AQ17" s="181">
        <f t="array" ref="AQ17">IFERROR(INDEX($AP$1:$AP$400,SMALL(IF($AP$1:$AP$400&lt;&gt;"",ROW($AP$1:$AP$400)),ROW(17:17))),"")</f>
        <v>84</v>
      </c>
      <c r="AR17" t="str">
        <f t="shared" si="6"/>
        <v/>
      </c>
      <c r="AS17" s="181">
        <f t="array" ref="AS17">IFERROR(INDEX($AR$1:$AR$400,SMALL(IF($AR$1:$AR$400&lt;&gt;"",ROW($AR$1:$AR$400)),ROW(17:17))),"")</f>
        <v>189</v>
      </c>
      <c r="AT17" t="str">
        <f t="shared" si="7"/>
        <v/>
      </c>
      <c r="AU17" s="181">
        <f t="array" ref="AU17">IFERROR(INDEX($AT$1:$AT$400,SMALL(IF($AT$1:$AT$400&lt;&gt;"",ROW($AT$1:$AT$400)),ROW(17:17))),"")</f>
        <v>60</v>
      </c>
      <c r="AW17" s="5">
        <v>43846</v>
      </c>
      <c r="AX17" s="6" t="s">
        <v>8</v>
      </c>
      <c r="AY17" s="156" t="str">
        <f>'Daycare Tallies'!$C17</f>
        <v/>
      </c>
      <c r="AZ17">
        <f t="shared" si="18"/>
        <v>0</v>
      </c>
      <c r="BA17" s="181">
        <f t="array" ref="BA17">IFERROR(INDEX($AZ$1:$AZ$400,SMALL(IF($AZ$1:$AZ$400&lt;&gt;"",ROW($AZ$1:$AZ$400)),ROW(17:17))),"")</f>
        <v>0</v>
      </c>
      <c r="BB17" t="str">
        <f t="shared" si="14"/>
        <v/>
      </c>
      <c r="BC17" s="181">
        <f t="array" ref="BC17">IFERROR(INDEX($BB$1:$BB$400,SMALL(IF($BB$1:$BB$400&lt;&gt;"",ROW($BB$1:$BB$400)),ROW(17:17))),"")</f>
        <v>0</v>
      </c>
      <c r="BD17">
        <f t="shared" si="9"/>
        <v>0</v>
      </c>
      <c r="BE17" s="181">
        <f t="array" ref="BE17">IFERROR(INDEX($BD$1:$BD$400,SMALL(IF($BD$1:$BD$400&lt;&gt;"",ROW($BD$1:$BD$400)),ROW(17:17))),"")</f>
        <v>0</v>
      </c>
      <c r="BF17" t="str">
        <f t="shared" si="8"/>
        <v/>
      </c>
      <c r="BG17" s="181">
        <f t="array" ref="BG17">IFERROR(INDEX($BF$1:$BF$400,SMALL(IF($BF$1:$BF$400&lt;&gt;"",ROW($BF$1:$BF$400)),ROW(17:17))),"")</f>
        <v>0</v>
      </c>
    </row>
    <row r="18" spans="1:59" x14ac:dyDescent="0.3">
      <c r="A18" s="10">
        <v>42386</v>
      </c>
      <c r="B18" s="11" t="s">
        <v>9</v>
      </c>
      <c r="C18" s="12">
        <v>2</v>
      </c>
      <c r="D18" t="str">
        <f t="shared" si="15"/>
        <v/>
      </c>
      <c r="E18" s="181">
        <f t="array" ref="E18">IFERROR(INDEX($D$1:$D$400,SMALL(IF($D$1:$D$400&lt;&gt;"",ROW($D$1:$D$400)),ROW(18:18))),"")</f>
        <v>169</v>
      </c>
      <c r="F18" t="str">
        <f t="shared" si="10"/>
        <v/>
      </c>
      <c r="G18" s="181">
        <f t="array" ref="G18">IFERROR(INDEX($F$1:$F$400,SMALL(IF($F$1:$F$400&lt;&gt;"",ROW($F$1:$F$400)),ROW(18:18))),"")</f>
        <v>63</v>
      </c>
      <c r="H18" t="str">
        <f t="shared" si="0"/>
        <v/>
      </c>
      <c r="I18" s="181">
        <f t="array" ref="I18">IFERROR(INDEX($H$1:$H$400,SMALL(IF($H$1:$H$400&lt;&gt;"",ROW($H$1:$H$400)),ROW(18:18))),"")</f>
        <v>91</v>
      </c>
      <c r="J18">
        <f t="shared" si="1"/>
        <v>29</v>
      </c>
      <c r="K18" s="181">
        <f t="array" ref="K18">IFERROR(INDEX($J$1:$J$400,SMALL(IF($J$1:$J$400&lt;&gt;"",ROW($J$1:$J$400)),ROW(18:18))),"")</f>
        <v>42</v>
      </c>
      <c r="M18" s="5">
        <v>42752</v>
      </c>
      <c r="N18" s="6" t="s">
        <v>3</v>
      </c>
      <c r="O18" s="12">
        <v>49</v>
      </c>
      <c r="P18" t="str">
        <f t="shared" si="16"/>
        <v/>
      </c>
      <c r="Q18" s="181">
        <f t="array" ref="Q18">IFERROR(INDEX($P$1:$P$400,SMALL(IF($P$1:$P$400&lt;&gt;"",ROW($P$1:$P$400)),ROW(18:18))),"")</f>
        <v>207</v>
      </c>
      <c r="R18" t="str">
        <f t="shared" si="11"/>
        <v/>
      </c>
      <c r="S18" s="181">
        <f t="array" ref="S18">IFERROR(INDEX($R$1:$R$400,SMALL(IF($R$1:$R$400&lt;&gt;"",ROW($R$1:$R$400)),ROW(18:18))),"")</f>
        <v>73</v>
      </c>
      <c r="T18" t="str">
        <f t="shared" si="2"/>
        <v/>
      </c>
      <c r="U18" s="181">
        <f t="array" ref="U18">IFERROR(INDEX($T$1:$T$400,SMALL(IF($T$1:$T$400&lt;&gt;"",ROW($T$1:$T$400)),ROW(18:18))),"")</f>
        <v>114</v>
      </c>
      <c r="V18" t="str">
        <f t="shared" si="3"/>
        <v/>
      </c>
      <c r="W18" s="181">
        <f t="array" ref="W18">IFERROR(INDEX($V$1:$V$400,SMALL(IF($V$1:$V$400&lt;&gt;"",ROW($V$1:$V$400)),ROW(18:18))),"")</f>
        <v>52</v>
      </c>
      <c r="Y18" s="5">
        <v>43117</v>
      </c>
      <c r="Z18" s="6" t="s">
        <v>6</v>
      </c>
      <c r="AA18" s="12">
        <v>10</v>
      </c>
      <c r="AB18" t="str">
        <f t="shared" si="19"/>
        <v/>
      </c>
      <c r="AC18" s="181">
        <f t="array" ref="AC18">IFERROR(INDEX($AB$1:$AB$400,SMALL(IF($AB$1:$AB$400&lt;&gt;"",ROW($AB$1:$AB$400)),ROW(18:18))),"")</f>
        <v>263</v>
      </c>
      <c r="AD18" t="str">
        <f t="shared" si="12"/>
        <v/>
      </c>
      <c r="AE18" s="181">
        <f t="array" ref="AE18">IFERROR(INDEX($AD$1:$AD$400,SMALL(IF($AD$1:$AD$400&lt;&gt;"",ROW($AD$1:$AD$400)),ROW(18:18))),"")</f>
        <v>84</v>
      </c>
      <c r="AF18" t="str">
        <f t="shared" si="4"/>
        <v/>
      </c>
      <c r="AG18" s="181">
        <f t="array" ref="AG18">IFERROR(INDEX($AF$1:$AF$400,SMALL(IF($AF$1:$AF$400&lt;&gt;"",ROW($AF$1:$AF$400)),ROW(18:18))),"")</f>
        <v>151</v>
      </c>
      <c r="AH18" t="str">
        <f t="shared" si="5"/>
        <v/>
      </c>
      <c r="AI18" s="181">
        <f t="array" ref="AI18">IFERROR(INDEX($AH$1:$AH$400,SMALL(IF($AH$1:$AH$400&lt;&gt;"",ROW($AH$1:$AH$400)),ROW(18:18))),"")</f>
        <v>64</v>
      </c>
      <c r="AK18" s="5">
        <v>43482</v>
      </c>
      <c r="AL18" s="6" t="s">
        <v>8</v>
      </c>
      <c r="AM18" s="7">
        <v>62</v>
      </c>
      <c r="AN18">
        <f t="shared" si="17"/>
        <v>315</v>
      </c>
      <c r="AO18" s="181">
        <f t="array" ref="AO18">IFERROR(INDEX($AN$1:$AN$400,SMALL(IF($AN$1:$AN$400&lt;&gt;"",ROW($AN$1:$AN$400)),ROW(18:18))),"")</f>
        <v>261</v>
      </c>
      <c r="AP18" t="str">
        <f t="shared" si="13"/>
        <v/>
      </c>
      <c r="AQ18" s="181">
        <f t="array" ref="AQ18">IFERROR(INDEX($AP$1:$AP$400,SMALL(IF($AP$1:$AP$400&lt;&gt;"",ROW($AP$1:$AP$400)),ROW(18:18))),"")</f>
        <v>80</v>
      </c>
      <c r="AR18">
        <f t="shared" si="6"/>
        <v>189</v>
      </c>
      <c r="AS18" s="181">
        <f t="array" ref="AS18">IFERROR(INDEX($AR$1:$AR$400,SMALL(IF($AR$1:$AR$400&lt;&gt;"",ROW($AR$1:$AR$400)),ROW(18:18))),"")</f>
        <v>166</v>
      </c>
      <c r="AT18" t="str">
        <f t="shared" si="7"/>
        <v/>
      </c>
      <c r="AU18" s="181">
        <f t="array" ref="AU18">IFERROR(INDEX($AT$1:$AT$400,SMALL(IF($AT$1:$AT$400&lt;&gt;"",ROW($AT$1:$AT$400)),ROW(18:18))),"")</f>
        <v>68</v>
      </c>
      <c r="AW18" s="5">
        <v>43847</v>
      </c>
      <c r="AX18" s="6" t="s">
        <v>4</v>
      </c>
      <c r="AY18" s="156" t="str">
        <f>'Daycare Tallies'!$C18</f>
        <v/>
      </c>
      <c r="AZ18" t="str">
        <f t="shared" si="18"/>
        <v/>
      </c>
      <c r="BA18" s="181">
        <f t="array" ref="BA18">IFERROR(INDEX($AZ$1:$AZ$400,SMALL(IF($AZ$1:$AZ$400&lt;&gt;"",ROW($AZ$1:$AZ$400)),ROW(18:18))),"")</f>
        <v>0</v>
      </c>
      <c r="BB18">
        <f t="shared" si="14"/>
        <v>0</v>
      </c>
      <c r="BC18" s="181">
        <f t="array" ref="BC18">IFERROR(INDEX($BB$1:$BB$400,SMALL(IF($BB$1:$BB$400&lt;&gt;"",ROW($BB$1:$BB$400)),ROW(18:18))),"")</f>
        <v>0</v>
      </c>
      <c r="BD18" t="str">
        <f t="shared" si="9"/>
        <v/>
      </c>
      <c r="BE18" s="181">
        <f t="array" ref="BE18">IFERROR(INDEX($BD$1:$BD$400,SMALL(IF($BD$1:$BD$400&lt;&gt;"",ROW($BD$1:$BD$400)),ROW(18:18))),"")</f>
        <v>0</v>
      </c>
      <c r="BF18" t="str">
        <f t="shared" si="8"/>
        <v/>
      </c>
      <c r="BG18" s="181">
        <f t="array" ref="BG18">IFERROR(INDEX($BF$1:$BF$400,SMALL(IF($BF$1:$BF$400&lt;&gt;"",ROW($BF$1:$BF$400)),ROW(18:18))),"")</f>
        <v>0</v>
      </c>
    </row>
    <row r="19" spans="1:59" x14ac:dyDescent="0.3">
      <c r="A19" s="10">
        <v>42387</v>
      </c>
      <c r="B19" s="11" t="s">
        <v>5</v>
      </c>
      <c r="C19" s="12">
        <v>15</v>
      </c>
      <c r="D19" t="str">
        <f t="shared" si="15"/>
        <v/>
      </c>
      <c r="E19" s="181">
        <f t="array" ref="E19">IFERROR(INDEX($D$1:$D$400,SMALL(IF($D$1:$D$400&lt;&gt;"",ROW($D$1:$D$400)),ROW(19:19))),"")</f>
        <v>206</v>
      </c>
      <c r="F19" t="str">
        <f t="shared" si="10"/>
        <v/>
      </c>
      <c r="G19" s="181">
        <f t="array" ref="G19">IFERROR(INDEX($F$1:$F$400,SMALL(IF($F$1:$F$400&lt;&gt;"",ROW($F$1:$F$400)),ROW(19:19))),"")</f>
        <v>77</v>
      </c>
      <c r="H19" t="str">
        <f t="shared" si="0"/>
        <v/>
      </c>
      <c r="I19" s="181">
        <f t="array" ref="I19">IFERROR(INDEX($H$1:$H$400,SMALL(IF($H$1:$H$400&lt;&gt;"",ROW($H$1:$H$400)),ROW(19:19))),"")</f>
        <v>118</v>
      </c>
      <c r="J19" t="str">
        <f t="shared" si="1"/>
        <v/>
      </c>
      <c r="K19" s="181">
        <f t="array" ref="K19">IFERROR(INDEX($J$1:$J$400,SMALL(IF($J$1:$J$400&lt;&gt;"",ROW($J$1:$J$400)),ROW(19:19))),"")</f>
        <v>46</v>
      </c>
      <c r="M19" s="5">
        <v>42753</v>
      </c>
      <c r="N19" s="6" t="s">
        <v>6</v>
      </c>
      <c r="O19" s="12">
        <v>42</v>
      </c>
      <c r="P19" t="str">
        <f t="shared" si="16"/>
        <v/>
      </c>
      <c r="Q19" s="181">
        <f t="array" ref="Q19">IFERROR(INDEX($P$1:$P$400,SMALL(IF($P$1:$P$400&lt;&gt;"",ROW($P$1:$P$400)),ROW(19:19))),"")</f>
        <v>247</v>
      </c>
      <c r="R19" t="str">
        <f t="shared" si="11"/>
        <v/>
      </c>
      <c r="S19" s="181">
        <f t="array" ref="S19">IFERROR(INDEX($R$1:$R$400,SMALL(IF($R$1:$R$400&lt;&gt;"",ROW($R$1:$R$400)),ROW(19:19))),"")</f>
        <v>78</v>
      </c>
      <c r="T19" t="str">
        <f t="shared" si="2"/>
        <v/>
      </c>
      <c r="U19" s="181">
        <f t="array" ref="U19">IFERROR(INDEX($T$1:$T$400,SMALL(IF($T$1:$T$400&lt;&gt;"",ROW($T$1:$T$400)),ROW(19:19))),"")</f>
        <v>161</v>
      </c>
      <c r="V19" t="str">
        <f t="shared" si="3"/>
        <v/>
      </c>
      <c r="W19" s="181">
        <f t="array" ref="W19">IFERROR(INDEX($V$1:$V$400,SMALL(IF($V$1:$V$400&lt;&gt;"",ROW($V$1:$V$400)),ROW(19:19))),"")</f>
        <v>50</v>
      </c>
      <c r="Y19" s="5">
        <v>43118</v>
      </c>
      <c r="Z19" s="6" t="s">
        <v>8</v>
      </c>
      <c r="AA19" s="12">
        <v>80</v>
      </c>
      <c r="AB19">
        <f t="shared" si="19"/>
        <v>249</v>
      </c>
      <c r="AC19" s="181">
        <f t="array" ref="AC19">IFERROR(INDEX($AB$1:$AB$400,SMALL(IF($AB$1:$AB$400&lt;&gt;"",ROW($AB$1:$AB$400)),ROW(19:19))),"")</f>
        <v>299</v>
      </c>
      <c r="AD19" t="str">
        <f t="shared" si="12"/>
        <v/>
      </c>
      <c r="AE19" s="181">
        <f t="array" ref="AE19">IFERROR(INDEX($AD$1:$AD$400,SMALL(IF($AD$1:$AD$400&lt;&gt;"",ROW($AD$1:$AD$400)),ROW(19:19))),"")</f>
        <v>119</v>
      </c>
      <c r="AF19">
        <f t="shared" si="4"/>
        <v>146</v>
      </c>
      <c r="AG19" s="181">
        <f t="array" ref="AG19">IFERROR(INDEX($AF$1:$AF$400,SMALL(IF($AF$1:$AF$400&lt;&gt;"",ROW($AF$1:$AF$400)),ROW(19:19))),"")</f>
        <v>175</v>
      </c>
      <c r="AH19" t="str">
        <f t="shared" si="5"/>
        <v/>
      </c>
      <c r="AI19" s="181">
        <f t="array" ref="AI19">IFERROR(INDEX($AH$1:$AH$400,SMALL(IF($AH$1:$AH$400&lt;&gt;"",ROW($AH$1:$AH$400)),ROW(19:19))),"")</f>
        <v>89</v>
      </c>
      <c r="AK19" s="5">
        <v>43483</v>
      </c>
      <c r="AL19" s="6" t="s">
        <v>4</v>
      </c>
      <c r="AM19" s="7">
        <v>52</v>
      </c>
      <c r="AN19" t="str">
        <f t="shared" si="17"/>
        <v/>
      </c>
      <c r="AO19" s="181">
        <f t="array" ref="AO19">IFERROR(INDEX($AN$1:$AN$400,SMALL(IF($AN$1:$AN$400&lt;&gt;"",ROW($AN$1:$AN$400)),ROW(19:19))),"")</f>
        <v>309</v>
      </c>
      <c r="AP19">
        <f t="shared" si="13"/>
        <v>100</v>
      </c>
      <c r="AQ19" s="181">
        <f t="array" ref="AQ19">IFERROR(INDEX($AP$1:$AP$400,SMALL(IF($AP$1:$AP$400&lt;&gt;"",ROW($AP$1:$AP$400)),ROW(19:19))),"")</f>
        <v>118</v>
      </c>
      <c r="AR19" t="str">
        <f t="shared" si="6"/>
        <v/>
      </c>
      <c r="AS19" s="181">
        <f t="array" ref="AS19">IFERROR(INDEX($AR$1:$AR$400,SMALL(IF($AR$1:$AR$400&lt;&gt;"",ROW($AR$1:$AR$400)),ROW(19:19))),"")</f>
        <v>185</v>
      </c>
      <c r="AT19" t="str">
        <f t="shared" si="7"/>
        <v/>
      </c>
      <c r="AU19" s="181">
        <f t="array" ref="AU19">IFERROR(INDEX($AT$1:$AT$400,SMALL(IF($AT$1:$AT$400&lt;&gt;"",ROW($AT$1:$AT$400)),ROW(19:19))),"")</f>
        <v>85</v>
      </c>
      <c r="AW19" s="5">
        <v>43848</v>
      </c>
      <c r="AX19" s="6" t="s">
        <v>7</v>
      </c>
      <c r="AY19" s="156" t="str">
        <f>'Daycare Tallies'!$C19</f>
        <v/>
      </c>
      <c r="AZ19" t="str">
        <f t="shared" si="18"/>
        <v/>
      </c>
      <c r="BA19" s="181">
        <f t="array" ref="BA19">IFERROR(INDEX($AZ$1:$AZ$400,SMALL(IF($AZ$1:$AZ$400&lt;&gt;"",ROW($AZ$1:$AZ$400)),ROW(19:19))),"")</f>
        <v>0</v>
      </c>
      <c r="BB19" t="str">
        <f t="shared" si="14"/>
        <v/>
      </c>
      <c r="BC19" s="181">
        <f t="array" ref="BC19">IFERROR(INDEX($BB$1:$BB$400,SMALL(IF($BB$1:$BB$400&lt;&gt;"",ROW($BB$1:$BB$400)),ROW(19:19))),"")</f>
        <v>0</v>
      </c>
      <c r="BD19" t="str">
        <f t="shared" si="9"/>
        <v/>
      </c>
      <c r="BE19" s="181">
        <f t="array" ref="BE19">IFERROR(INDEX($BD$1:$BD$400,SMALL(IF($BD$1:$BD$400&lt;&gt;"",ROW($BD$1:$BD$400)),ROW(19:19))),"")</f>
        <v>0</v>
      </c>
      <c r="BF19" t="str">
        <f t="shared" si="8"/>
        <v/>
      </c>
      <c r="BG19" s="181">
        <f t="array" ref="BG19">IFERROR(INDEX($BF$1:$BF$400,SMALL(IF($BF$1:$BF$400&lt;&gt;"",ROW($BF$1:$BF$400)),ROW(19:19))),"")</f>
        <v>0</v>
      </c>
    </row>
    <row r="20" spans="1:59" x14ac:dyDescent="0.3">
      <c r="A20" s="10">
        <v>42388</v>
      </c>
      <c r="B20" s="11" t="s">
        <v>3</v>
      </c>
      <c r="C20" s="12">
        <v>31</v>
      </c>
      <c r="D20" t="str">
        <f t="shared" si="15"/>
        <v/>
      </c>
      <c r="E20" s="181">
        <f t="array" ref="E20">IFERROR(INDEX($D$1:$D$400,SMALL(IF($D$1:$D$400&lt;&gt;"",ROW($D$1:$D$400)),ROW(20:20))),"")</f>
        <v>188</v>
      </c>
      <c r="F20" t="str">
        <f t="shared" si="10"/>
        <v/>
      </c>
      <c r="G20" s="181">
        <f t="array" ref="G20">IFERROR(INDEX($F$1:$F$400,SMALL(IF($F$1:$F$400&lt;&gt;"",ROW($F$1:$F$400)),ROW(20:20))),"")</f>
        <v>79</v>
      </c>
      <c r="H20" t="str">
        <f t="shared" si="0"/>
        <v/>
      </c>
      <c r="I20" s="181">
        <f t="array" ref="I20">IFERROR(INDEX($H$1:$H$400,SMALL(IF($H$1:$H$400&lt;&gt;"",ROW($H$1:$H$400)),ROW(20:20))),"")</f>
        <v>105</v>
      </c>
      <c r="J20" t="str">
        <f t="shared" si="1"/>
        <v/>
      </c>
      <c r="K20" s="181">
        <f t="array" ref="K20">IFERROR(INDEX($J$1:$J$400,SMALL(IF($J$1:$J$400&lt;&gt;"",ROW($J$1:$J$400)),ROW(20:20))),"")</f>
        <v>48</v>
      </c>
      <c r="M20" s="5">
        <v>42754</v>
      </c>
      <c r="N20" s="6" t="s">
        <v>8</v>
      </c>
      <c r="O20" s="12">
        <v>53</v>
      </c>
      <c r="P20">
        <f t="shared" si="16"/>
        <v>217</v>
      </c>
      <c r="Q20" s="181">
        <f t="array" ref="Q20">IFERROR(INDEX($P$1:$P$400,SMALL(IF($P$1:$P$400&lt;&gt;"",ROW($P$1:$P$400)),ROW(20:20))),"")</f>
        <v>260</v>
      </c>
      <c r="R20" t="str">
        <f t="shared" si="11"/>
        <v/>
      </c>
      <c r="S20" s="181">
        <f t="array" ref="S20">IFERROR(INDEX($R$1:$R$400,SMALL(IF($R$1:$R$400&lt;&gt;"",ROW($R$1:$R$400)),ROW(20:20))),"")</f>
        <v>89</v>
      </c>
      <c r="T20">
        <f t="shared" si="2"/>
        <v>144</v>
      </c>
      <c r="U20" s="181">
        <f t="array" ref="U20">IFERROR(INDEX($T$1:$T$400,SMALL(IF($T$1:$T$400&lt;&gt;"",ROW($T$1:$T$400)),ROW(20:20))),"")</f>
        <v>157</v>
      </c>
      <c r="V20" t="str">
        <f t="shared" si="3"/>
        <v/>
      </c>
      <c r="W20" s="181">
        <f t="array" ref="W20">IFERROR(INDEX($V$1:$V$400,SMALL(IF($V$1:$V$400&lt;&gt;"",ROW($V$1:$V$400)),ROW(20:20))),"")</f>
        <v>59</v>
      </c>
      <c r="Y20" s="5">
        <v>43119</v>
      </c>
      <c r="Z20" s="6" t="s">
        <v>4</v>
      </c>
      <c r="AA20" s="12">
        <v>63</v>
      </c>
      <c r="AB20" t="str">
        <f t="shared" si="19"/>
        <v/>
      </c>
      <c r="AC20" s="181">
        <f t="array" ref="AC20">IFERROR(INDEX($AB$1:$AB$400,SMALL(IF($AB$1:$AB$400&lt;&gt;"",ROW($AB$1:$AB$400)),ROW(20:20))),"")</f>
        <v>333</v>
      </c>
      <c r="AD20">
        <f t="shared" si="12"/>
        <v>102</v>
      </c>
      <c r="AE20" s="181">
        <f t="array" ref="AE20">IFERROR(INDEX($AD$1:$AD$400,SMALL(IF($AD$1:$AD$400&lt;&gt;"",ROW($AD$1:$AD$400)),ROW(20:20))),"")</f>
        <v>117</v>
      </c>
      <c r="AF20" t="str">
        <f t="shared" si="4"/>
        <v/>
      </c>
      <c r="AG20" s="181">
        <f t="array" ref="AG20">IFERROR(INDEX($AF$1:$AF$400,SMALL(IF($AF$1:$AF$400&lt;&gt;"",ROW($AF$1:$AF$400)),ROW(20:20))),"")</f>
        <v>183</v>
      </c>
      <c r="AH20" t="str">
        <f t="shared" si="5"/>
        <v/>
      </c>
      <c r="AI20" s="181">
        <f t="array" ref="AI20">IFERROR(INDEX($AH$1:$AH$400,SMALL(IF($AH$1:$AH$400&lt;&gt;"",ROW($AH$1:$AH$400)),ROW(20:20))),"")</f>
        <v>77</v>
      </c>
      <c r="AK20" s="5">
        <v>43484</v>
      </c>
      <c r="AL20" s="6" t="s">
        <v>7</v>
      </c>
      <c r="AM20" s="7">
        <v>9</v>
      </c>
      <c r="AN20" t="str">
        <f t="shared" si="17"/>
        <v/>
      </c>
      <c r="AO20" s="181">
        <f t="array" ref="AO20">IFERROR(INDEX($AN$1:$AN$400,SMALL(IF($AN$1:$AN$400&lt;&gt;"",ROW($AN$1:$AN$400)),ROW(20:20))),"")</f>
        <v>316</v>
      </c>
      <c r="AP20" t="str">
        <f t="shared" si="13"/>
        <v/>
      </c>
      <c r="AQ20" s="181">
        <f t="array" ref="AQ20">IFERROR(INDEX($AP$1:$AP$400,SMALL(IF($AP$1:$AP$400&lt;&gt;"",ROW($AP$1:$AP$400)),ROW(20:20))),"")</f>
        <v>101</v>
      </c>
      <c r="AR20" t="str">
        <f t="shared" si="6"/>
        <v/>
      </c>
      <c r="AS20" s="181">
        <f t="array" ref="AS20">IFERROR(INDEX($AR$1:$AR$400,SMALL(IF($AR$1:$AR$400&lt;&gt;"",ROW($AR$1:$AR$400)),ROW(20:20))),"")</f>
        <v>188</v>
      </c>
      <c r="AT20" t="str">
        <f t="shared" si="7"/>
        <v/>
      </c>
      <c r="AU20" s="181">
        <f t="array" ref="AU20">IFERROR(INDEX($AT$1:$AT$400,SMALL(IF($AT$1:$AT$400&lt;&gt;"",ROW($AT$1:$AT$400)),ROW(20:20))),"")</f>
        <v>75</v>
      </c>
      <c r="AW20" s="5">
        <v>43849</v>
      </c>
      <c r="AX20" s="6" t="s">
        <v>9</v>
      </c>
      <c r="AY20" s="156" t="str">
        <f>'Daycare Tallies'!$C20</f>
        <v/>
      </c>
      <c r="AZ20" t="str">
        <f t="shared" si="18"/>
        <v/>
      </c>
      <c r="BA20" s="181">
        <f t="array" ref="BA20">IFERROR(INDEX($AZ$1:$AZ$400,SMALL(IF($AZ$1:$AZ$400&lt;&gt;"",ROW($AZ$1:$AZ$400)),ROW(20:20))),"")</f>
        <v>0</v>
      </c>
      <c r="BB20" t="str">
        <f t="shared" si="14"/>
        <v/>
      </c>
      <c r="BC20" s="181">
        <f t="array" ref="BC20">IFERROR(INDEX($BB$1:$BB$400,SMALL(IF($BB$1:$BB$400&lt;&gt;"",ROW($BB$1:$BB$400)),ROW(20:20))),"")</f>
        <v>0</v>
      </c>
      <c r="BD20" t="str">
        <f t="shared" si="9"/>
        <v/>
      </c>
      <c r="BE20" s="181">
        <f t="array" ref="BE20">IFERROR(INDEX($BD$1:$BD$400,SMALL(IF($BD$1:$BD$400&lt;&gt;"",ROW($BD$1:$BD$400)),ROW(20:20))),"")</f>
        <v>0</v>
      </c>
      <c r="BF20">
        <f t="shared" si="8"/>
        <v>0</v>
      </c>
      <c r="BG20" s="181">
        <f t="array" ref="BG20">IFERROR(INDEX($BF$1:$BF$400,SMALL(IF($BF$1:$BF$400&lt;&gt;"",ROW($BF$1:$BF$400)),ROW(20:20))),"")</f>
        <v>0</v>
      </c>
    </row>
    <row r="21" spans="1:59" x14ac:dyDescent="0.3">
      <c r="A21" s="10">
        <v>42389</v>
      </c>
      <c r="B21" s="11" t="s">
        <v>6</v>
      </c>
      <c r="C21" s="12">
        <v>27</v>
      </c>
      <c r="D21" t="str">
        <f t="shared" si="15"/>
        <v/>
      </c>
      <c r="E21" s="181">
        <f t="array" ref="E21">IFERROR(INDEX($D$1:$D$400,SMALL(IF($D$1:$D$400&lt;&gt;"",ROW($D$1:$D$400)),ROW(21:21))),"")</f>
        <v>178</v>
      </c>
      <c r="F21" t="str">
        <f t="shared" si="10"/>
        <v/>
      </c>
      <c r="G21" s="181">
        <f t="array" ref="G21">IFERROR(INDEX($F$1:$F$400,SMALL(IF($F$1:$F$400&lt;&gt;"",ROW($F$1:$F$400)),ROW(21:21))),"")</f>
        <v>63</v>
      </c>
      <c r="H21" t="str">
        <f t="shared" si="0"/>
        <v/>
      </c>
      <c r="I21" s="181">
        <f t="array" ref="I21">IFERROR(INDEX($H$1:$H$400,SMALL(IF($H$1:$H$400&lt;&gt;"",ROW($H$1:$H$400)),ROW(21:21))),"")</f>
        <v>106</v>
      </c>
      <c r="J21" t="str">
        <f t="shared" si="1"/>
        <v/>
      </c>
      <c r="K21" s="181">
        <f t="array" ref="K21">IFERROR(INDEX($J$1:$J$400,SMALL(IF($J$1:$J$400&lt;&gt;"",ROW($J$1:$J$400)),ROW(21:21))),"")</f>
        <v>40</v>
      </c>
      <c r="M21" s="5">
        <v>42755</v>
      </c>
      <c r="N21" s="6" t="s">
        <v>4</v>
      </c>
      <c r="O21" s="12">
        <v>42</v>
      </c>
      <c r="P21" t="str">
        <f t="shared" si="16"/>
        <v/>
      </c>
      <c r="Q21" s="181">
        <f t="array" ref="Q21">IFERROR(INDEX($P$1:$P$400,SMALL(IF($P$1:$P$400&lt;&gt;"",ROW($P$1:$P$400)),ROW(21:21))),"")</f>
        <v>251</v>
      </c>
      <c r="R21">
        <f t="shared" si="11"/>
        <v>63</v>
      </c>
      <c r="S21" s="181">
        <f t="array" ref="S21">IFERROR(INDEX($R$1:$R$400,SMALL(IF($R$1:$R$400&lt;&gt;"",ROW($R$1:$R$400)),ROW(21:21))),"")</f>
        <v>88</v>
      </c>
      <c r="T21" t="str">
        <f t="shared" si="2"/>
        <v/>
      </c>
      <c r="U21" s="181">
        <f t="array" ref="U21">IFERROR(INDEX($T$1:$T$400,SMALL(IF($T$1:$T$400&lt;&gt;"",ROW($T$1:$T$400)),ROW(21:21))),"")</f>
        <v>144</v>
      </c>
      <c r="V21" t="str">
        <f t="shared" si="3"/>
        <v/>
      </c>
      <c r="W21" s="181">
        <f t="array" ref="W21">IFERROR(INDEX($V$1:$V$400,SMALL(IF($V$1:$V$400&lt;&gt;"",ROW($V$1:$V$400)),ROW(21:21))),"")</f>
        <v>62</v>
      </c>
      <c r="Y21" s="5">
        <v>43120</v>
      </c>
      <c r="Z21" s="6" t="s">
        <v>7</v>
      </c>
      <c r="AA21" s="12">
        <v>16</v>
      </c>
      <c r="AB21" t="str">
        <f t="shared" si="19"/>
        <v/>
      </c>
      <c r="AC21" s="181">
        <f t="array" ref="AC21">IFERROR(INDEX($AB$1:$AB$400,SMALL(IF($AB$1:$AB$400&lt;&gt;"",ROW($AB$1:$AB$400)),ROW(21:21))),"")</f>
        <v>313</v>
      </c>
      <c r="AD21" t="str">
        <f t="shared" si="12"/>
        <v/>
      </c>
      <c r="AE21" s="181">
        <f t="array" ref="AE21">IFERROR(INDEX($AD$1:$AD$400,SMALL(IF($AD$1:$AD$400&lt;&gt;"",ROW($AD$1:$AD$400)),ROW(21:21))),"")</f>
        <v>106</v>
      </c>
      <c r="AF21" t="str">
        <f t="shared" si="4"/>
        <v/>
      </c>
      <c r="AG21" s="181">
        <f t="array" ref="AG21">IFERROR(INDEX($AF$1:$AF$400,SMALL(IF($AF$1:$AF$400&lt;&gt;"",ROW($AF$1:$AF$400)),ROW(21:21))),"")</f>
        <v>185</v>
      </c>
      <c r="AH21" t="str">
        <f t="shared" si="5"/>
        <v/>
      </c>
      <c r="AI21" s="181">
        <f t="array" ref="AI21">IFERROR(INDEX($AH$1:$AH$400,SMALL(IF($AH$1:$AH$400&lt;&gt;"",ROW($AH$1:$AH$400)),ROW(21:21))),"")</f>
        <v>72</v>
      </c>
      <c r="AK21" s="5">
        <v>43485</v>
      </c>
      <c r="AL21" s="6" t="s">
        <v>9</v>
      </c>
      <c r="AM21" s="7">
        <v>0</v>
      </c>
      <c r="AN21" t="str">
        <f t="shared" si="17"/>
        <v/>
      </c>
      <c r="AO21" s="181">
        <f t="array" ref="AO21">IFERROR(INDEX($AN$1:$AN$400,SMALL(IF($AN$1:$AN$400&lt;&gt;"",ROW($AN$1:$AN$400)),ROW(21:21))),"")</f>
        <v>341</v>
      </c>
      <c r="AP21" t="str">
        <f t="shared" si="13"/>
        <v/>
      </c>
      <c r="AQ21" s="181">
        <f t="array" ref="AQ21">IFERROR(INDEX($AP$1:$AP$400,SMALL(IF($AP$1:$AP$400&lt;&gt;"",ROW($AP$1:$AP$400)),ROW(21:21))),"")</f>
        <v>101</v>
      </c>
      <c r="AR21" t="str">
        <f t="shared" si="6"/>
        <v/>
      </c>
      <c r="AS21" s="181">
        <f t="array" ref="AS21">IFERROR(INDEX($AR$1:$AR$400,SMALL(IF($AR$1:$AR$400&lt;&gt;"",ROW($AR$1:$AR$400)),ROW(21:21))),"")</f>
        <v>213</v>
      </c>
      <c r="AT21">
        <f t="shared" si="7"/>
        <v>61</v>
      </c>
      <c r="AU21" s="181">
        <f t="array" ref="AU21">IFERROR(INDEX($AT$1:$AT$400,SMALL(IF($AT$1:$AT$400&lt;&gt;"",ROW($AT$1:$AT$400)),ROW(21:21))),"")</f>
        <v>74</v>
      </c>
      <c r="AW21" s="5">
        <v>43850</v>
      </c>
      <c r="AX21" s="6" t="s">
        <v>5</v>
      </c>
      <c r="AY21" s="156" t="str">
        <f>'Daycare Tallies'!$C21</f>
        <v/>
      </c>
      <c r="AZ21" t="str">
        <f t="shared" si="18"/>
        <v/>
      </c>
      <c r="BA21" s="181">
        <f t="array" ref="BA21">IFERROR(INDEX($AZ$1:$AZ$400,SMALL(IF($AZ$1:$AZ$400&lt;&gt;"",ROW($AZ$1:$AZ$400)),ROW(21:21))),"")</f>
        <v>0</v>
      </c>
      <c r="BB21" t="str">
        <f t="shared" si="14"/>
        <v/>
      </c>
      <c r="BC21" s="181">
        <f t="array" ref="BC21">IFERROR(INDEX($BB$1:$BB$400,SMALL(IF($BB$1:$BB$400&lt;&gt;"",ROW($BB$1:$BB$400)),ROW(21:21))),"")</f>
        <v>0</v>
      </c>
      <c r="BD21" t="str">
        <f t="shared" si="9"/>
        <v/>
      </c>
      <c r="BE21" s="181">
        <f t="array" ref="BE21">IFERROR(INDEX($BD$1:$BD$400,SMALL(IF($BD$1:$BD$400&lt;&gt;"",ROW($BD$1:$BD$400)),ROW(21:21))),"")</f>
        <v>0</v>
      </c>
      <c r="BF21" t="str">
        <f t="shared" si="8"/>
        <v/>
      </c>
      <c r="BG21" s="181">
        <f t="array" ref="BG21">IFERROR(INDEX($BF$1:$BF$400,SMALL(IF($BF$1:$BF$400&lt;&gt;"",ROW($BF$1:$BF$400)),ROW(21:21))),"")</f>
        <v>0</v>
      </c>
    </row>
    <row r="22" spans="1:59" x14ac:dyDescent="0.3">
      <c r="A22" s="10">
        <v>42390</v>
      </c>
      <c r="B22" s="11" t="s">
        <v>8</v>
      </c>
      <c r="C22" s="12">
        <v>29</v>
      </c>
      <c r="D22">
        <f t="shared" si="15"/>
        <v>131</v>
      </c>
      <c r="E22" s="181">
        <f t="array" ref="E22">IFERROR(INDEX($D$1:$D$400,SMALL(IF($D$1:$D$400&lt;&gt;"",ROW($D$1:$D$400)),ROW(22:22))),"")</f>
        <v>177</v>
      </c>
      <c r="F22" t="str">
        <f t="shared" si="10"/>
        <v/>
      </c>
      <c r="G22" s="181">
        <f t="array" ref="G22">IFERROR(INDEX($F$1:$F$400,SMALL(IF($F$1:$F$400&lt;&gt;"",ROW($F$1:$F$400)),ROW(22:22))),"")</f>
        <v>71</v>
      </c>
      <c r="H22">
        <f t="shared" si="0"/>
        <v>87</v>
      </c>
      <c r="I22" s="181">
        <f t="array" ref="I22">IFERROR(INDEX($H$1:$H$400,SMALL(IF($H$1:$H$400&lt;&gt;"",ROW($H$1:$H$400)),ROW(22:22))),"")</f>
        <v>101</v>
      </c>
      <c r="J22" t="str">
        <f t="shared" si="1"/>
        <v/>
      </c>
      <c r="K22" s="181">
        <f t="array" ref="K22">IFERROR(INDEX($J$1:$J$400,SMALL(IF($J$1:$J$400&lt;&gt;"",ROW($J$1:$J$400)),ROW(22:22))),"")</f>
        <v>46</v>
      </c>
      <c r="M22" s="5">
        <v>42756</v>
      </c>
      <c r="N22" s="6" t="s">
        <v>7</v>
      </c>
      <c r="O22" s="12">
        <v>8</v>
      </c>
      <c r="P22" t="str">
        <f t="shared" si="16"/>
        <v/>
      </c>
      <c r="Q22" s="181">
        <f t="array" ref="Q22">IFERROR(INDEX($P$1:$P$400,SMALL(IF($P$1:$P$400&lt;&gt;"",ROW($P$1:$P$400)),ROW(22:22))),"")</f>
        <v>223</v>
      </c>
      <c r="R22" t="str">
        <f t="shared" si="11"/>
        <v/>
      </c>
      <c r="S22" s="181">
        <f t="array" ref="S22">IFERROR(INDEX($R$1:$R$400,SMALL(IF($R$1:$R$400&lt;&gt;"",ROW($R$1:$R$400)),ROW(22:22))),"")</f>
        <v>69</v>
      </c>
      <c r="T22" t="str">
        <f t="shared" si="2"/>
        <v/>
      </c>
      <c r="U22" s="181">
        <f t="array" ref="U22">IFERROR(INDEX($T$1:$T$400,SMALL(IF($T$1:$T$400&lt;&gt;"",ROW($T$1:$T$400)),ROW(22:22))),"")</f>
        <v>129</v>
      </c>
      <c r="V22" t="str">
        <f t="shared" si="3"/>
        <v/>
      </c>
      <c r="W22" s="181">
        <f t="array" ref="W22">IFERROR(INDEX($V$1:$V$400,SMALL(IF($V$1:$V$400&lt;&gt;"",ROW($V$1:$V$400)),ROW(22:22))),"")</f>
        <v>59</v>
      </c>
      <c r="Y22" s="5">
        <v>43121</v>
      </c>
      <c r="Z22" s="6" t="s">
        <v>9</v>
      </c>
      <c r="AA22" s="12">
        <v>3</v>
      </c>
      <c r="AB22" t="str">
        <f t="shared" si="19"/>
        <v/>
      </c>
      <c r="AC22" s="181">
        <f t="array" ref="AC22">IFERROR(INDEX($AB$1:$AB$400,SMALL(IF($AB$1:$AB$400&lt;&gt;"",ROW($AB$1:$AB$400)),ROW(22:22))),"")</f>
        <v>298</v>
      </c>
      <c r="AD22" t="str">
        <f t="shared" si="12"/>
        <v/>
      </c>
      <c r="AE22" s="181">
        <f t="array" ref="AE22">IFERROR(INDEX($AD$1:$AD$400,SMALL(IF($AD$1:$AD$400&lt;&gt;"",ROW($AD$1:$AD$400)),ROW(22:22))),"")</f>
        <v>97</v>
      </c>
      <c r="AF22" t="str">
        <f t="shared" si="4"/>
        <v/>
      </c>
      <c r="AG22" s="181">
        <f t="array" ref="AG22">IFERROR(INDEX($AF$1:$AF$400,SMALL(IF($AF$1:$AF$400&lt;&gt;"",ROW($AF$1:$AF$400)),ROW(22:22))),"")</f>
        <v>171</v>
      </c>
      <c r="AH22">
        <f t="shared" si="5"/>
        <v>82</v>
      </c>
      <c r="AI22" s="181">
        <f t="array" ref="AI22">IFERROR(INDEX($AH$1:$AH$400,SMALL(IF($AH$1:$AH$400&lt;&gt;"",ROW($AH$1:$AH$400)),ROW(22:22))),"")</f>
        <v>57</v>
      </c>
      <c r="AK22" s="5">
        <v>43486</v>
      </c>
      <c r="AL22" s="6" t="s">
        <v>5</v>
      </c>
      <c r="AM22" s="7">
        <v>20</v>
      </c>
      <c r="AN22" t="str">
        <f t="shared" si="17"/>
        <v/>
      </c>
      <c r="AO22" s="181">
        <f t="array" ref="AO22">IFERROR(INDEX($AN$1:$AN$400,SMALL(IF($AN$1:$AN$400&lt;&gt;"",ROW($AN$1:$AN$400)),ROW(22:22))),"")</f>
        <v>319</v>
      </c>
      <c r="AP22" t="str">
        <f t="shared" si="13"/>
        <v/>
      </c>
      <c r="AQ22" s="181">
        <f t="array" ref="AQ22">IFERROR(INDEX($AP$1:$AP$400,SMALL(IF($AP$1:$AP$400&lt;&gt;"",ROW($AP$1:$AP$400)),ROW(22:22))),"")</f>
        <v>85</v>
      </c>
      <c r="AR22" t="str">
        <f t="shared" si="6"/>
        <v/>
      </c>
      <c r="AS22" s="181">
        <f t="array" ref="AS22">IFERROR(INDEX($AR$1:$AR$400,SMALL(IF($AR$1:$AR$400&lt;&gt;"",ROW($AR$1:$AR$400)),ROW(22:22))),"")</f>
        <v>202</v>
      </c>
      <c r="AT22" t="str">
        <f t="shared" si="7"/>
        <v/>
      </c>
      <c r="AU22" s="181">
        <f t="array" ref="AU22">IFERROR(INDEX($AT$1:$AT$400,SMALL(IF($AT$1:$AT$400&lt;&gt;"",ROW($AT$1:$AT$400)),ROW(22:22))),"")</f>
        <v>69</v>
      </c>
      <c r="AW22" s="5">
        <v>43851</v>
      </c>
      <c r="AX22" s="6" t="s">
        <v>3</v>
      </c>
      <c r="AY22" s="156" t="str">
        <f>'Daycare Tallies'!$C22</f>
        <v/>
      </c>
      <c r="AZ22" t="str">
        <f t="shared" si="18"/>
        <v/>
      </c>
      <c r="BA22" s="181">
        <f t="array" ref="BA22">IFERROR(INDEX($AZ$1:$AZ$400,SMALL(IF($AZ$1:$AZ$400&lt;&gt;"",ROW($AZ$1:$AZ$400)),ROW(22:22))),"")</f>
        <v>0</v>
      </c>
      <c r="BB22" t="str">
        <f t="shared" si="14"/>
        <v/>
      </c>
      <c r="BC22" s="181">
        <f t="array" ref="BC22">IFERROR(INDEX($BB$1:$BB$400,SMALL(IF($BB$1:$BB$400&lt;&gt;"",ROW($BB$1:$BB$400)),ROW(22:22))),"")</f>
        <v>0</v>
      </c>
      <c r="BD22" t="str">
        <f t="shared" si="9"/>
        <v/>
      </c>
      <c r="BE22" s="181">
        <f t="array" ref="BE22">IFERROR(INDEX($BD$1:$BD$400,SMALL(IF($BD$1:$BD$400&lt;&gt;"",ROW($BD$1:$BD$400)),ROW(22:22))),"")</f>
        <v>0</v>
      </c>
      <c r="BF22" t="str">
        <f t="shared" si="8"/>
        <v/>
      </c>
      <c r="BG22" s="181">
        <f t="array" ref="BG22">IFERROR(INDEX($BF$1:$BF$400,SMALL(IF($BF$1:$BF$400&lt;&gt;"",ROW($BF$1:$BF$400)),ROW(22:22))),"")</f>
        <v>0</v>
      </c>
    </row>
    <row r="23" spans="1:59" x14ac:dyDescent="0.3">
      <c r="A23" s="10">
        <v>42391</v>
      </c>
      <c r="B23" s="11" t="s">
        <v>4</v>
      </c>
      <c r="C23" s="12">
        <v>23</v>
      </c>
      <c r="D23" t="str">
        <f t="shared" si="15"/>
        <v/>
      </c>
      <c r="E23" s="181">
        <f t="array" ref="E23">IFERROR(INDEX($D$1:$D$400,SMALL(IF($D$1:$D$400&lt;&gt;"",ROW($D$1:$D$400)),ROW(23:23))),"")</f>
        <v>168</v>
      </c>
      <c r="F23">
        <f t="shared" si="10"/>
        <v>38</v>
      </c>
      <c r="G23" s="181">
        <f t="array" ref="G23">IFERROR(INDEX($F$1:$F$400,SMALL(IF($F$1:$F$400&lt;&gt;"",ROW($F$1:$F$400)),ROW(23:23))),"")</f>
        <v>52</v>
      </c>
      <c r="H23" t="str">
        <f t="shared" si="0"/>
        <v/>
      </c>
      <c r="I23" s="181">
        <f t="array" ref="I23">IFERROR(INDEX($H$1:$H$400,SMALL(IF($H$1:$H$400&lt;&gt;"",ROW($H$1:$H$400)),ROW(23:23))),"")</f>
        <v>126</v>
      </c>
      <c r="J23" t="str">
        <f t="shared" si="1"/>
        <v/>
      </c>
      <c r="K23" s="181">
        <f t="array" ref="K23">IFERROR(INDEX($J$1:$J$400,SMALL(IF($J$1:$J$400&lt;&gt;"",ROW($J$1:$J$400)),ROW(23:23))),"")</f>
        <v>38</v>
      </c>
      <c r="M23" s="5">
        <v>42757</v>
      </c>
      <c r="N23" s="6" t="s">
        <v>9</v>
      </c>
      <c r="O23" s="12">
        <v>7</v>
      </c>
      <c r="P23" t="str">
        <f t="shared" si="16"/>
        <v/>
      </c>
      <c r="Q23" s="181">
        <f t="array" ref="Q23">IFERROR(INDEX($P$1:$P$400,SMALL(IF($P$1:$P$400&lt;&gt;"",ROW($P$1:$P$400)),ROW(23:23))),"")</f>
        <v>185</v>
      </c>
      <c r="R23" t="str">
        <f t="shared" si="11"/>
        <v/>
      </c>
      <c r="S23" s="181">
        <f t="array" ref="S23">IFERROR(INDEX($R$1:$R$400,SMALL(IF($R$1:$R$400&lt;&gt;"",ROW($R$1:$R$400)),ROW(23:23))),"")</f>
        <v>44</v>
      </c>
      <c r="T23" t="str">
        <f t="shared" si="2"/>
        <v/>
      </c>
      <c r="U23" s="181">
        <f t="array" ref="U23">IFERROR(INDEX($T$1:$T$400,SMALL(IF($T$1:$T$400&lt;&gt;"",ROW($T$1:$T$400)),ROW(23:23))),"")</f>
        <v>137</v>
      </c>
      <c r="V23">
        <f t="shared" si="3"/>
        <v>57</v>
      </c>
      <c r="W23" s="181">
        <f t="array" ref="W23">IFERROR(INDEX($V$1:$V$400,SMALL(IF($V$1:$V$400&lt;&gt;"",ROW($V$1:$V$400)),ROW(23:23))),"")</f>
        <v>48</v>
      </c>
      <c r="Y23" s="5">
        <v>43122</v>
      </c>
      <c r="Z23" s="6" t="s">
        <v>5</v>
      </c>
      <c r="AA23" s="12">
        <v>54</v>
      </c>
      <c r="AB23" t="str">
        <f t="shared" si="19"/>
        <v/>
      </c>
      <c r="AC23" s="181">
        <f t="array" ref="AC23">IFERROR(INDEX($AB$1:$AB$400,SMALL(IF($AB$1:$AB$400&lt;&gt;"",ROW($AB$1:$AB$400)),ROW(23:23))),"")</f>
        <v>250</v>
      </c>
      <c r="AD23" t="str">
        <f t="shared" si="12"/>
        <v/>
      </c>
      <c r="AE23" s="181">
        <f t="array" ref="AE23">IFERROR(INDEX($AD$1:$AD$400,SMALL(IF($AD$1:$AD$400&lt;&gt;"",ROW($AD$1:$AD$400)),ROW(23:23))),"")</f>
        <v>62</v>
      </c>
      <c r="AF23" t="str">
        <f t="shared" si="4"/>
        <v/>
      </c>
      <c r="AG23" s="181">
        <f t="array" ref="AG23">IFERROR(INDEX($AF$1:$AF$400,SMALL(IF($AF$1:$AF$400&lt;&gt;"",ROW($AF$1:$AF$400)),ROW(23:23))),"")</f>
        <v>185</v>
      </c>
      <c r="AH23" t="str">
        <f t="shared" si="5"/>
        <v/>
      </c>
      <c r="AI23" s="181">
        <f t="array" ref="AI23">IFERROR(INDEX($AH$1:$AH$400,SMALL(IF($AH$1:$AH$400&lt;&gt;"",ROW($AH$1:$AH$400)),ROW(23:23))),"")</f>
        <v>71</v>
      </c>
      <c r="AK23" s="5">
        <v>43487</v>
      </c>
      <c r="AL23" s="6" t="s">
        <v>3</v>
      </c>
      <c r="AM23" s="7">
        <v>62</v>
      </c>
      <c r="AN23" t="str">
        <f t="shared" si="17"/>
        <v/>
      </c>
      <c r="AO23" s="181">
        <f t="array" ref="AO23">IFERROR(INDEX($AN$1:$AN$400,SMALL(IF($AN$1:$AN$400&lt;&gt;"",ROW($AN$1:$AN$400)),ROW(23:23))),"")</f>
        <v>251</v>
      </c>
      <c r="AP23" t="str">
        <f t="shared" si="13"/>
        <v/>
      </c>
      <c r="AQ23" s="181">
        <f t="array" ref="AQ23">IFERROR(INDEX($AP$1:$AP$400,SMALL(IF($AP$1:$AP$400&lt;&gt;"",ROW($AP$1:$AP$400)),ROW(23:23))),"")</f>
        <v>65</v>
      </c>
      <c r="AR23" t="str">
        <f t="shared" si="6"/>
        <v/>
      </c>
      <c r="AS23" s="181">
        <f t="array" ref="AS23">IFERROR(INDEX($AR$1:$AR$400,SMALL(IF($AR$1:$AR$400&lt;&gt;"",ROW($AR$1:$AR$400)),ROW(23:23))),"")</f>
        <v>178</v>
      </c>
      <c r="AT23" t="str">
        <f t="shared" si="7"/>
        <v/>
      </c>
      <c r="AU23" s="181">
        <f t="array" ref="AU23">IFERROR(INDEX($AT$1:$AT$400,SMALL(IF($AT$1:$AT$400&lt;&gt;"",ROW($AT$1:$AT$400)),ROW(23:23))),"")</f>
        <v>82</v>
      </c>
      <c r="AW23" s="5">
        <v>43852</v>
      </c>
      <c r="AX23" s="6" t="s">
        <v>6</v>
      </c>
      <c r="AY23" s="156" t="str">
        <f>'Daycare Tallies'!$C23</f>
        <v/>
      </c>
      <c r="AZ23" t="str">
        <f t="shared" si="18"/>
        <v/>
      </c>
      <c r="BA23" s="181">
        <f t="array" ref="BA23">IFERROR(INDEX($AZ$1:$AZ$400,SMALL(IF($AZ$1:$AZ$400&lt;&gt;"",ROW($AZ$1:$AZ$400)),ROW(23:23))),"")</f>
        <v>0</v>
      </c>
      <c r="BB23" t="str">
        <f t="shared" si="14"/>
        <v/>
      </c>
      <c r="BC23" s="181">
        <f t="array" ref="BC23">IFERROR(INDEX($BB$1:$BB$400,SMALL(IF($BB$1:$BB$400&lt;&gt;"",ROW($BB$1:$BB$400)),ROW(23:23))),"")</f>
        <v>0</v>
      </c>
      <c r="BD23" t="str">
        <f t="shared" si="9"/>
        <v/>
      </c>
      <c r="BE23" s="181">
        <f t="array" ref="BE23">IFERROR(INDEX($BD$1:$BD$400,SMALL(IF($BD$1:$BD$400&lt;&gt;"",ROW($BD$1:$BD$400)),ROW(23:23))),"")</f>
        <v>0</v>
      </c>
      <c r="BF23" t="str">
        <f t="shared" si="8"/>
        <v/>
      </c>
      <c r="BG23" s="181">
        <f t="array" ref="BG23">IFERROR(INDEX($BF$1:$BF$400,SMALL(IF($BF$1:$BF$400&lt;&gt;"",ROW($BF$1:$BF$400)),ROW(23:23))),"")</f>
        <v>0</v>
      </c>
    </row>
    <row r="24" spans="1:59" x14ac:dyDescent="0.3">
      <c r="A24" s="10">
        <v>42392</v>
      </c>
      <c r="B24" s="11" t="s">
        <v>7</v>
      </c>
      <c r="C24" s="12">
        <v>3</v>
      </c>
      <c r="D24" t="str">
        <f t="shared" si="15"/>
        <v/>
      </c>
      <c r="E24" s="181">
        <f t="array" ref="E24">IFERROR(INDEX($D$1:$D$400,SMALL(IF($D$1:$D$400&lt;&gt;"",ROW($D$1:$D$400)),ROW(24:24))),"")</f>
        <v>201</v>
      </c>
      <c r="F24" t="str">
        <f t="shared" si="10"/>
        <v/>
      </c>
      <c r="G24" s="181">
        <f t="array" ref="G24">IFERROR(INDEX($F$1:$F$400,SMALL(IF($F$1:$F$400&lt;&gt;"",ROW($F$1:$F$400)),ROW(24:24))),"")</f>
        <v>39</v>
      </c>
      <c r="H24" t="str">
        <f t="shared" si="0"/>
        <v/>
      </c>
      <c r="I24" s="181">
        <f t="array" ref="I24">IFERROR(INDEX($H$1:$H$400,SMALL(IF($H$1:$H$400&lt;&gt;"",ROW($H$1:$H$400)),ROW(24:24))),"")</f>
        <v>120</v>
      </c>
      <c r="J24" t="str">
        <f t="shared" si="1"/>
        <v/>
      </c>
      <c r="K24" s="181">
        <f t="array" ref="K24">IFERROR(INDEX($J$1:$J$400,SMALL(IF($J$1:$J$400&lt;&gt;"",ROW($J$1:$J$400)),ROW(24:24))),"")</f>
        <v>46</v>
      </c>
      <c r="M24" s="5">
        <v>42758</v>
      </c>
      <c r="N24" s="6" t="s">
        <v>5</v>
      </c>
      <c r="O24" s="12">
        <v>38</v>
      </c>
      <c r="P24" t="str">
        <f t="shared" si="16"/>
        <v/>
      </c>
      <c r="Q24" s="181">
        <f t="array" ref="Q24">IFERROR(INDEX($P$1:$P$400,SMALL(IF($P$1:$P$400&lt;&gt;"",ROW($P$1:$P$400)),ROW(24:24))),"")</f>
        <v>249</v>
      </c>
      <c r="R24" t="str">
        <f t="shared" si="11"/>
        <v/>
      </c>
      <c r="S24" s="181">
        <f t="array" ref="S24">IFERROR(INDEX($R$1:$R$400,SMALL(IF($R$1:$R$400&lt;&gt;"",ROW($R$1:$R$400)),ROW(24:24))),"")</f>
        <v>91</v>
      </c>
      <c r="T24" t="str">
        <f t="shared" si="2"/>
        <v/>
      </c>
      <c r="U24" s="181">
        <f t="array" ref="U24">IFERROR(INDEX($T$1:$T$400,SMALL(IF($T$1:$T$400&lt;&gt;"",ROW($T$1:$T$400)),ROW(24:24))),"")</f>
        <v>148</v>
      </c>
      <c r="V24" t="str">
        <f t="shared" si="3"/>
        <v/>
      </c>
      <c r="W24" s="181">
        <f t="array" ref="W24">IFERROR(INDEX($V$1:$V$400,SMALL(IF($V$1:$V$400&lt;&gt;"",ROW($V$1:$V$400)),ROW(24:24))),"")</f>
        <v>62</v>
      </c>
      <c r="Y24" s="5">
        <v>43123</v>
      </c>
      <c r="Z24" s="6" t="s">
        <v>3</v>
      </c>
      <c r="AA24" s="12">
        <v>63</v>
      </c>
      <c r="AB24" t="str">
        <f t="shared" si="19"/>
        <v/>
      </c>
      <c r="AC24" s="181">
        <f t="array" ref="AC24">IFERROR(INDEX($AB$1:$AB$400,SMALL(IF($AB$1:$AB$400&lt;&gt;"",ROW($AB$1:$AB$400)),ROW(24:24))),"")</f>
        <v>297</v>
      </c>
      <c r="AD24" t="str">
        <f t="shared" si="12"/>
        <v/>
      </c>
      <c r="AE24" s="181">
        <f t="array" ref="AE24">IFERROR(INDEX($AD$1:$AD$400,SMALL(IF($AD$1:$AD$400&lt;&gt;"",ROW($AD$1:$AD$400)),ROW(24:24))),"")</f>
        <v>116</v>
      </c>
      <c r="AF24" t="str">
        <f t="shared" si="4"/>
        <v/>
      </c>
      <c r="AG24" s="181">
        <f t="array" ref="AG24">IFERROR(INDEX($AF$1:$AF$400,SMALL(IF($AF$1:$AF$400&lt;&gt;"",ROW($AF$1:$AF$400)),ROW(24:24))),"")</f>
        <v>173</v>
      </c>
      <c r="AH24" t="str">
        <f t="shared" si="5"/>
        <v/>
      </c>
      <c r="AI24" s="181">
        <f t="array" ref="AI24">IFERROR(INDEX($AH$1:$AH$400,SMALL(IF($AH$1:$AH$400&lt;&gt;"",ROW($AH$1:$AH$400)),ROW(24:24))),"")</f>
        <v>89</v>
      </c>
      <c r="AK24" s="5">
        <v>43488</v>
      </c>
      <c r="AL24" s="6" t="s">
        <v>6</v>
      </c>
      <c r="AM24" s="7">
        <v>62</v>
      </c>
      <c r="AN24" t="str">
        <f t="shared" si="17"/>
        <v/>
      </c>
      <c r="AO24" s="181">
        <f t="array" ref="AO24">IFERROR(INDEX($AN$1:$AN$400,SMALL(IF($AN$1:$AN$400&lt;&gt;"",ROW($AN$1:$AN$400)),ROW(24:24))),"")</f>
        <v>343</v>
      </c>
      <c r="AP24" t="str">
        <f t="shared" si="13"/>
        <v/>
      </c>
      <c r="AQ24" s="181">
        <f t="array" ref="AQ24">IFERROR(INDEX($AP$1:$AP$400,SMALL(IF($AP$1:$AP$400&lt;&gt;"",ROW($AP$1:$AP$400)),ROW(24:24))),"")</f>
        <v>104</v>
      </c>
      <c r="AR24" t="str">
        <f t="shared" si="6"/>
        <v/>
      </c>
      <c r="AS24" s="181">
        <f t="array" ref="AS24">IFERROR(INDEX($AR$1:$AR$400,SMALL(IF($AR$1:$AR$400&lt;&gt;"",ROW($AR$1:$AR$400)),ROW(24:24))),"")</f>
        <v>212</v>
      </c>
      <c r="AT24" t="str">
        <f t="shared" si="7"/>
        <v/>
      </c>
      <c r="AU24" s="181">
        <f t="array" ref="AU24">IFERROR(INDEX($AT$1:$AT$400,SMALL(IF($AT$1:$AT$400&lt;&gt;"",ROW($AT$1:$AT$400)),ROW(24:24))),"")</f>
        <v>88</v>
      </c>
      <c r="AW24" s="5">
        <v>43853</v>
      </c>
      <c r="AX24" s="6" t="s">
        <v>8</v>
      </c>
      <c r="AY24" s="156" t="str">
        <f>'Daycare Tallies'!$C24</f>
        <v/>
      </c>
      <c r="AZ24">
        <f t="shared" si="18"/>
        <v>0</v>
      </c>
      <c r="BA24" s="181">
        <f t="array" ref="BA24">IFERROR(INDEX($AZ$1:$AZ$400,SMALL(IF($AZ$1:$AZ$400&lt;&gt;"",ROW($AZ$1:$AZ$400)),ROW(24:24))),"")</f>
        <v>0</v>
      </c>
      <c r="BB24" t="str">
        <f t="shared" si="14"/>
        <v/>
      </c>
      <c r="BC24" s="181">
        <f t="array" ref="BC24">IFERROR(INDEX($BB$1:$BB$400,SMALL(IF($BB$1:$BB$400&lt;&gt;"",ROW($BB$1:$BB$400)),ROW(24:24))),"")</f>
        <v>0</v>
      </c>
      <c r="BD24">
        <f t="shared" si="9"/>
        <v>0</v>
      </c>
      <c r="BE24" s="181">
        <f t="array" ref="BE24">IFERROR(INDEX($BD$1:$BD$400,SMALL(IF($BD$1:$BD$400&lt;&gt;"",ROW($BD$1:$BD$400)),ROW(24:24))),"")</f>
        <v>0</v>
      </c>
      <c r="BF24" t="str">
        <f t="shared" si="8"/>
        <v/>
      </c>
      <c r="BG24" s="181">
        <f t="array" ref="BG24">IFERROR(INDEX($BF$1:$BF$400,SMALL(IF($BF$1:$BF$400&lt;&gt;"",ROW($BF$1:$BF$400)),ROW(24:24))),"")</f>
        <v>0</v>
      </c>
    </row>
    <row r="25" spans="1:59" x14ac:dyDescent="0.3">
      <c r="A25" s="10">
        <v>42393</v>
      </c>
      <c r="B25" s="11" t="s">
        <v>9</v>
      </c>
      <c r="C25" s="12">
        <v>0</v>
      </c>
      <c r="D25" t="str">
        <f t="shared" si="15"/>
        <v/>
      </c>
      <c r="E25" s="181">
        <f t="array" ref="E25">IFERROR(INDEX($D$1:$D$400,SMALL(IF($D$1:$D$400&lt;&gt;"",ROW($D$1:$D$400)),ROW(25:25))),"")</f>
        <v>202</v>
      </c>
      <c r="F25" t="str">
        <f t="shared" si="10"/>
        <v/>
      </c>
      <c r="G25" s="181">
        <f t="array" ref="G25">IFERROR(INDEX($F$1:$F$400,SMALL(IF($F$1:$F$400&lt;&gt;"",ROW($F$1:$F$400)),ROW(25:25))),"")</f>
        <v>67</v>
      </c>
      <c r="H25" t="str">
        <f t="shared" si="0"/>
        <v/>
      </c>
      <c r="I25" s="181">
        <f t="array" ref="I25">IFERROR(INDEX($H$1:$H$400,SMALL(IF($H$1:$H$400&lt;&gt;"",ROW($H$1:$H$400)),ROW(25:25))),"")</f>
        <v>117</v>
      </c>
      <c r="J25">
        <f t="shared" si="1"/>
        <v>26</v>
      </c>
      <c r="K25" s="181">
        <f t="array" ref="K25">IFERROR(INDEX($J$1:$J$400,SMALL(IF($J$1:$J$400&lt;&gt;"",ROW($J$1:$J$400)),ROW(25:25))),"")</f>
        <v>45</v>
      </c>
      <c r="M25" s="5">
        <v>42759</v>
      </c>
      <c r="N25" s="6" t="s">
        <v>3</v>
      </c>
      <c r="O25" s="12">
        <v>30</v>
      </c>
      <c r="P25" t="str">
        <f t="shared" si="16"/>
        <v/>
      </c>
      <c r="Q25" s="181">
        <f t="array" ref="Q25">IFERROR(INDEX($P$1:$P$400,SMALL(IF($P$1:$P$400&lt;&gt;"",ROW($P$1:$P$400)),ROW(25:25))),"")</f>
        <v>267</v>
      </c>
      <c r="R25" t="str">
        <f t="shared" si="11"/>
        <v/>
      </c>
      <c r="S25" s="181">
        <f t="array" ref="S25">IFERROR(INDEX($R$1:$R$400,SMALL(IF($R$1:$R$400&lt;&gt;"",ROW($R$1:$R$400)),ROW(25:25))),"")</f>
        <v>75</v>
      </c>
      <c r="T25" t="str">
        <f t="shared" si="2"/>
        <v/>
      </c>
      <c r="U25" s="181">
        <f t="array" ref="U25">IFERROR(INDEX($T$1:$T$400,SMALL(IF($T$1:$T$400&lt;&gt;"",ROW($T$1:$T$400)),ROW(25:25))),"")</f>
        <v>152</v>
      </c>
      <c r="V25" t="str">
        <f t="shared" si="3"/>
        <v/>
      </c>
      <c r="W25" s="181">
        <f t="array" ref="W25">IFERROR(INDEX($V$1:$V$400,SMALL(IF($V$1:$V$400&lt;&gt;"",ROW($V$1:$V$400)),ROW(25:25))),"")</f>
        <v>74</v>
      </c>
      <c r="Y25" s="5">
        <v>43124</v>
      </c>
      <c r="Z25" s="6" t="s">
        <v>6</v>
      </c>
      <c r="AA25" s="12">
        <v>51</v>
      </c>
      <c r="AB25" t="str">
        <f t="shared" si="19"/>
        <v/>
      </c>
      <c r="AC25" s="181">
        <f t="array" ref="AC25">IFERROR(INDEX($AB$1:$AB$400,SMALL(IF($AB$1:$AB$400&lt;&gt;"",ROW($AB$1:$AB$400)),ROW(25:25))),"")</f>
        <v>331</v>
      </c>
      <c r="AD25" t="str">
        <f t="shared" si="12"/>
        <v/>
      </c>
      <c r="AE25" s="181">
        <f t="array" ref="AE25">IFERROR(INDEX($AD$1:$AD$400,SMALL(IF($AD$1:$AD$400&lt;&gt;"",ROW($AD$1:$AD$400)),ROW(25:25))),"")</f>
        <v>100</v>
      </c>
      <c r="AF25" t="str">
        <f t="shared" si="4"/>
        <v/>
      </c>
      <c r="AG25" s="181">
        <f t="array" ref="AG25">IFERROR(INDEX($AF$1:$AF$400,SMALL(IF($AF$1:$AF$400&lt;&gt;"",ROW($AF$1:$AF$400)),ROW(25:25))),"")</f>
        <v>189</v>
      </c>
      <c r="AH25" t="str">
        <f t="shared" si="5"/>
        <v/>
      </c>
      <c r="AI25" s="181">
        <f t="array" ref="AI25">IFERROR(INDEX($AH$1:$AH$400,SMALL(IF($AH$1:$AH$400&lt;&gt;"",ROW($AH$1:$AH$400)),ROW(25:25))),"")</f>
        <v>73</v>
      </c>
      <c r="AK25" s="5">
        <v>43489</v>
      </c>
      <c r="AL25" s="6" t="s">
        <v>8</v>
      </c>
      <c r="AM25" s="7">
        <v>63</v>
      </c>
      <c r="AN25">
        <f t="shared" si="17"/>
        <v>268</v>
      </c>
      <c r="AO25" s="181">
        <f t="array" ref="AO25">IFERROR(INDEX($AN$1:$AN$400,SMALL(IF($AN$1:$AN$400&lt;&gt;"",ROW($AN$1:$AN$400)),ROW(25:25))),"")</f>
        <v>348</v>
      </c>
      <c r="AP25" t="str">
        <f t="shared" si="13"/>
        <v/>
      </c>
      <c r="AQ25" s="181">
        <f t="array" ref="AQ25">IFERROR(INDEX($AP$1:$AP$400,SMALL(IF($AP$1:$AP$400&lt;&gt;"",ROW($AP$1:$AP$400)),ROW(25:25))),"")</f>
        <v>101</v>
      </c>
      <c r="AR25">
        <f t="shared" si="6"/>
        <v>187</v>
      </c>
      <c r="AS25" s="181">
        <f t="array" ref="AS25">IFERROR(INDEX($AR$1:$AR$400,SMALL(IF($AR$1:$AR$400&lt;&gt;"",ROW($AR$1:$AR$400)),ROW(25:25))),"")</f>
        <v>202</v>
      </c>
      <c r="AT25" t="str">
        <f t="shared" si="7"/>
        <v/>
      </c>
      <c r="AU25" s="181">
        <f t="array" ref="AU25">IFERROR(INDEX($AT$1:$AT$400,SMALL(IF($AT$1:$AT$400&lt;&gt;"",ROW($AT$1:$AT$400)),ROW(25:25))),"")</f>
        <v>68</v>
      </c>
      <c r="AW25" s="5">
        <v>43854</v>
      </c>
      <c r="AX25" s="6" t="s">
        <v>4</v>
      </c>
      <c r="AY25" s="156" t="str">
        <f>'Daycare Tallies'!$C25</f>
        <v/>
      </c>
      <c r="AZ25" t="str">
        <f t="shared" si="18"/>
        <v/>
      </c>
      <c r="BA25" s="181">
        <f t="array" ref="BA25">IFERROR(INDEX($AZ$1:$AZ$400,SMALL(IF($AZ$1:$AZ$400&lt;&gt;"",ROW($AZ$1:$AZ$400)),ROW(25:25))),"")</f>
        <v>0</v>
      </c>
      <c r="BB25">
        <f t="shared" si="14"/>
        <v>0</v>
      </c>
      <c r="BC25" s="181">
        <f t="array" ref="BC25">IFERROR(INDEX($BB$1:$BB$400,SMALL(IF($BB$1:$BB$400&lt;&gt;"",ROW($BB$1:$BB$400)),ROW(25:25))),"")</f>
        <v>0</v>
      </c>
      <c r="BD25" t="str">
        <f t="shared" si="9"/>
        <v/>
      </c>
      <c r="BE25" s="181">
        <f t="array" ref="BE25">IFERROR(INDEX($BD$1:$BD$400,SMALL(IF($BD$1:$BD$400&lt;&gt;"",ROW($BD$1:$BD$400)),ROW(25:25))),"")</f>
        <v>0</v>
      </c>
      <c r="BF25" t="str">
        <f t="shared" si="8"/>
        <v/>
      </c>
      <c r="BG25" s="181">
        <f t="array" ref="BG25">IFERROR(INDEX($BF$1:$BF$400,SMALL(IF($BF$1:$BF$400&lt;&gt;"",ROW($BF$1:$BF$400)),ROW(25:25))),"")</f>
        <v>0</v>
      </c>
    </row>
    <row r="26" spans="1:59" x14ac:dyDescent="0.3">
      <c r="A26" s="10">
        <v>42394</v>
      </c>
      <c r="B26" s="11" t="s">
        <v>5</v>
      </c>
      <c r="C26" s="12">
        <v>22</v>
      </c>
      <c r="D26" t="str">
        <f t="shared" si="15"/>
        <v/>
      </c>
      <c r="E26" s="181">
        <f t="array" ref="E26">IFERROR(INDEX($D$1:$D$400,SMALL(IF($D$1:$D$400&lt;&gt;"",ROW($D$1:$D$400)),ROW(26:26))),"")</f>
        <v>184</v>
      </c>
      <c r="F26" t="str">
        <f t="shared" si="10"/>
        <v/>
      </c>
      <c r="G26" s="181">
        <f t="array" ref="G26">IFERROR(INDEX($F$1:$F$400,SMALL(IF($F$1:$F$400&lt;&gt;"",ROW($F$1:$F$400)),ROW(26:26))),"")</f>
        <v>74</v>
      </c>
      <c r="H26" t="str">
        <f t="shared" si="0"/>
        <v/>
      </c>
      <c r="I26" s="181">
        <f t="array" ref="I26">IFERROR(INDEX($H$1:$H$400,SMALL(IF($H$1:$H$400&lt;&gt;"",ROW($H$1:$H$400)),ROW(26:26))),"")</f>
        <v>105</v>
      </c>
      <c r="J26" t="str">
        <f t="shared" si="1"/>
        <v/>
      </c>
      <c r="K26" s="181">
        <f t="array" ref="K26">IFERROR(INDEX($J$1:$J$400,SMALL(IF($J$1:$J$400&lt;&gt;"",ROW($J$1:$J$400)),ROW(26:26))),"")</f>
        <v>49</v>
      </c>
      <c r="M26" s="5">
        <v>42760</v>
      </c>
      <c r="N26" s="6" t="s">
        <v>6</v>
      </c>
      <c r="O26" s="38">
        <v>56</v>
      </c>
      <c r="P26" t="str">
        <f t="shared" si="16"/>
        <v/>
      </c>
      <c r="Q26" s="181">
        <f t="array" ref="Q26">IFERROR(INDEX($P$1:$P$400,SMALL(IF($P$1:$P$400&lt;&gt;"",ROW($P$1:$P$400)),ROW(26:26))),"")</f>
        <v>183</v>
      </c>
      <c r="R26" t="str">
        <f t="shared" si="11"/>
        <v/>
      </c>
      <c r="S26" s="181">
        <f t="array" ref="S26">IFERROR(INDEX($R$1:$R$400,SMALL(IF($R$1:$R$400&lt;&gt;"",ROW($R$1:$R$400)),ROW(26:26))),"")</f>
        <v>53</v>
      </c>
      <c r="T26" t="str">
        <f t="shared" si="2"/>
        <v/>
      </c>
      <c r="U26" s="181">
        <f t="array" ref="U26">IFERROR(INDEX($T$1:$T$400,SMALL(IF($T$1:$T$400&lt;&gt;"",ROW($T$1:$T$400)),ROW(26:26))),"")</f>
        <v>130</v>
      </c>
      <c r="V26" t="str">
        <f t="shared" si="3"/>
        <v/>
      </c>
      <c r="W26" s="181">
        <f t="array" ref="W26">IFERROR(INDEX($V$1:$V$400,SMALL(IF($V$1:$V$400&lt;&gt;"",ROW($V$1:$V$400)),ROW(26:26))),"")</f>
        <v>45</v>
      </c>
      <c r="Y26" s="5">
        <v>43125</v>
      </c>
      <c r="Z26" s="6" t="s">
        <v>8</v>
      </c>
      <c r="AA26" s="12">
        <v>59</v>
      </c>
      <c r="AB26">
        <f t="shared" si="19"/>
        <v>309</v>
      </c>
      <c r="AC26" s="181">
        <f t="array" ref="AC26">IFERROR(INDEX($AB$1:$AB$400,SMALL(IF($AB$1:$AB$400&lt;&gt;"",ROW($AB$1:$AB$400)),ROW(26:26))),"")</f>
        <v>306</v>
      </c>
      <c r="AD26" t="str">
        <f t="shared" si="12"/>
        <v/>
      </c>
      <c r="AE26" s="181">
        <f t="array" ref="AE26">IFERROR(INDEX($AD$1:$AD$400,SMALL(IF($AD$1:$AD$400&lt;&gt;"",ROW($AD$1:$AD$400)),ROW(26:26))),"")</f>
        <v>108</v>
      </c>
      <c r="AF26">
        <f t="shared" si="4"/>
        <v>173</v>
      </c>
      <c r="AG26" s="181">
        <f t="array" ref="AG26">IFERROR(INDEX($AF$1:$AF$400,SMALL(IF($AF$1:$AF$400&lt;&gt;"",ROW($AF$1:$AF$400)),ROW(26:26))),"")</f>
        <v>183</v>
      </c>
      <c r="AH26" t="str">
        <f t="shared" si="5"/>
        <v/>
      </c>
      <c r="AI26" s="181">
        <f t="array" ref="AI26">IFERROR(INDEX($AH$1:$AH$400,SMALL(IF($AH$1:$AH$400&lt;&gt;"",ROW($AH$1:$AH$400)),ROW(26:26))),"")</f>
        <v>77</v>
      </c>
      <c r="AK26" s="5">
        <v>43490</v>
      </c>
      <c r="AL26" s="6" t="s">
        <v>4</v>
      </c>
      <c r="AM26" s="7">
        <v>60</v>
      </c>
      <c r="AN26" t="str">
        <f t="shared" si="17"/>
        <v/>
      </c>
      <c r="AO26" s="181">
        <f t="array" ref="AO26">IFERROR(INDEX($AN$1:$AN$400,SMALL(IF($AN$1:$AN$400&lt;&gt;"",ROW($AN$1:$AN$400)),ROW(26:26))),"")</f>
        <v>311</v>
      </c>
      <c r="AP26">
        <f t="shared" si="13"/>
        <v>80</v>
      </c>
      <c r="AQ26" s="181">
        <f t="array" ref="AQ26">IFERROR(INDEX($AP$1:$AP$400,SMALL(IF($AP$1:$AP$400&lt;&gt;"",ROW($AP$1:$AP$400)),ROW(26:26))),"")</f>
        <v>100</v>
      </c>
      <c r="AR26" t="str">
        <f t="shared" si="6"/>
        <v/>
      </c>
      <c r="AS26" s="181">
        <f t="array" ref="AS26">IFERROR(INDEX($AR$1:$AR$400,SMALL(IF($AR$1:$AR$400&lt;&gt;"",ROW($AR$1:$AR$400)),ROW(26:26))),"")</f>
        <v>187</v>
      </c>
      <c r="AT26" t="str">
        <f t="shared" si="7"/>
        <v/>
      </c>
      <c r="AU26" s="181">
        <f t="array" ref="AU26">IFERROR(INDEX($AT$1:$AT$400,SMALL(IF($AT$1:$AT$400&lt;&gt;"",ROW($AT$1:$AT$400)),ROW(26:26))),"")</f>
        <v>83</v>
      </c>
      <c r="AW26" s="5">
        <v>43855</v>
      </c>
      <c r="AX26" s="6" t="s">
        <v>7</v>
      </c>
      <c r="AY26" s="156" t="str">
        <f>'Daycare Tallies'!$C26</f>
        <v/>
      </c>
      <c r="AZ26" t="str">
        <f t="shared" si="18"/>
        <v/>
      </c>
      <c r="BA26" s="181">
        <f t="array" ref="BA26">IFERROR(INDEX($AZ$1:$AZ$400,SMALL(IF($AZ$1:$AZ$400&lt;&gt;"",ROW($AZ$1:$AZ$400)),ROW(26:26))),"")</f>
        <v>0</v>
      </c>
      <c r="BB26" t="str">
        <f t="shared" si="14"/>
        <v/>
      </c>
      <c r="BC26" s="181">
        <f t="array" ref="BC26">IFERROR(INDEX($BB$1:$BB$400,SMALL(IF($BB$1:$BB$400&lt;&gt;"",ROW($BB$1:$BB$400)),ROW(26:26))),"")</f>
        <v>0</v>
      </c>
      <c r="BD26" t="str">
        <f t="shared" si="9"/>
        <v/>
      </c>
      <c r="BE26" s="181">
        <f t="array" ref="BE26">IFERROR(INDEX($BD$1:$BD$400,SMALL(IF($BD$1:$BD$400&lt;&gt;"",ROW($BD$1:$BD$400)),ROW(26:26))),"")</f>
        <v>0</v>
      </c>
      <c r="BF26" t="str">
        <f t="shared" si="8"/>
        <v/>
      </c>
      <c r="BG26" s="181">
        <f t="array" ref="BG26">IFERROR(INDEX($BF$1:$BF$400,SMALL(IF($BF$1:$BF$400&lt;&gt;"",ROW($BF$1:$BF$400)),ROW(26:26))),"")</f>
        <v>0</v>
      </c>
    </row>
    <row r="27" spans="1:59" x14ac:dyDescent="0.3">
      <c r="A27" s="10">
        <v>42395</v>
      </c>
      <c r="B27" s="11" t="s">
        <v>3</v>
      </c>
      <c r="C27" s="12">
        <v>33</v>
      </c>
      <c r="D27" t="str">
        <f t="shared" si="15"/>
        <v/>
      </c>
      <c r="E27" s="181">
        <f t="array" ref="E27">IFERROR(INDEX($D$1:$D$400,SMALL(IF($D$1:$D$400&lt;&gt;"",ROW($D$1:$D$400)),ROW(27:27))),"")</f>
        <v>204</v>
      </c>
      <c r="F27" t="str">
        <f t="shared" si="10"/>
        <v/>
      </c>
      <c r="G27" s="181">
        <f t="array" ref="G27">IFERROR(INDEX($F$1:$F$400,SMALL(IF($F$1:$F$400&lt;&gt;"",ROW($F$1:$F$400)),ROW(27:27))),"")</f>
        <v>65</v>
      </c>
      <c r="H27" t="str">
        <f t="shared" si="0"/>
        <v/>
      </c>
      <c r="I27" s="181">
        <f t="array" ref="I27">IFERROR(INDEX($H$1:$H$400,SMALL(IF($H$1:$H$400&lt;&gt;"",ROW($H$1:$H$400)),ROW(27:27))),"")</f>
        <v>108</v>
      </c>
      <c r="J27" t="str">
        <f t="shared" si="1"/>
        <v/>
      </c>
      <c r="K27" s="181">
        <f t="array" ref="K27">IFERROR(INDEX($J$1:$J$400,SMALL(IF($J$1:$J$400&lt;&gt;"",ROW($J$1:$J$400)),ROW(27:27))),"")</f>
        <v>53</v>
      </c>
      <c r="M27" s="5">
        <v>42761</v>
      </c>
      <c r="N27" s="6" t="s">
        <v>8</v>
      </c>
      <c r="O27" s="12">
        <v>45</v>
      </c>
      <c r="P27">
        <f t="shared" si="16"/>
        <v>226</v>
      </c>
      <c r="Q27" s="181">
        <f t="array" ref="Q27">IFERROR(INDEX($P$1:$P$400,SMALL(IF($P$1:$P$400&lt;&gt;"",ROW($P$1:$P$400)),ROW(27:27))),"")</f>
        <v>241</v>
      </c>
      <c r="R27" t="str">
        <f t="shared" si="11"/>
        <v/>
      </c>
      <c r="S27" s="181">
        <f t="array" ref="S27">IFERROR(INDEX($R$1:$R$400,SMALL(IF($R$1:$R$400&lt;&gt;"",ROW($R$1:$R$400)),ROW(27:27))),"")</f>
        <v>72</v>
      </c>
      <c r="T27">
        <f t="shared" si="2"/>
        <v>131</v>
      </c>
      <c r="U27" s="181">
        <f t="array" ref="U27">IFERROR(INDEX($T$1:$T$400,SMALL(IF($T$1:$T$400&lt;&gt;"",ROW($T$1:$T$400)),ROW(27:27))),"")</f>
        <v>130</v>
      </c>
      <c r="V27" t="str">
        <f t="shared" si="3"/>
        <v/>
      </c>
      <c r="W27" s="181">
        <f t="array" ref="W27">IFERROR(INDEX($V$1:$V$400,SMALL(IF($V$1:$V$400&lt;&gt;"",ROW($V$1:$V$400)),ROW(27:27))),"")</f>
        <v>71</v>
      </c>
      <c r="Y27" s="5">
        <v>43126</v>
      </c>
      <c r="Z27" s="6" t="s">
        <v>4</v>
      </c>
      <c r="AA27" s="12">
        <v>57</v>
      </c>
      <c r="AB27" t="str">
        <f t="shared" si="19"/>
        <v/>
      </c>
      <c r="AC27" s="181">
        <f t="array" ref="AC27">IFERROR(INDEX($AB$1:$AB$400,SMALL(IF($AB$1:$AB$400&lt;&gt;"",ROW($AB$1:$AB$400)),ROW(27:27))),"")</f>
        <v>279</v>
      </c>
      <c r="AD27">
        <f t="shared" si="12"/>
        <v>111</v>
      </c>
      <c r="AE27" s="181">
        <f t="array" ref="AE27">IFERROR(INDEX($AD$1:$AD$400,SMALL(IF($AD$1:$AD$400&lt;&gt;"",ROW($AD$1:$AD$400)),ROW(27:27))),"")</f>
        <v>94</v>
      </c>
      <c r="AF27" t="str">
        <f t="shared" si="4"/>
        <v/>
      </c>
      <c r="AG27" s="181">
        <f t="array" ref="AG27">IFERROR(INDEX($AF$1:$AF$400,SMALL(IF($AF$1:$AF$400&lt;&gt;"",ROW($AF$1:$AF$400)),ROW(27:27))),"")</f>
        <v>158</v>
      </c>
      <c r="AH27" t="str">
        <f t="shared" si="5"/>
        <v/>
      </c>
      <c r="AI27" s="181">
        <f t="array" ref="AI27">IFERROR(INDEX($AH$1:$AH$400,SMALL(IF($AH$1:$AH$400&lt;&gt;"",ROW($AH$1:$AH$400)),ROW(27:27))),"")</f>
        <v>79</v>
      </c>
      <c r="AK27" s="5">
        <v>43491</v>
      </c>
      <c r="AL27" s="6" t="s">
        <v>7</v>
      </c>
      <c r="AM27" s="7">
        <v>8</v>
      </c>
      <c r="AN27" t="str">
        <f t="shared" si="17"/>
        <v/>
      </c>
      <c r="AO27" s="181">
        <f t="array" ref="AO27">IFERROR(INDEX($AN$1:$AN$400,SMALL(IF($AN$1:$AN$400&lt;&gt;"",ROW($AN$1:$AN$400)),ROW(27:27))),"")</f>
        <v>351</v>
      </c>
      <c r="AP27" t="str">
        <f t="shared" si="13"/>
        <v/>
      </c>
      <c r="AQ27" s="181">
        <f t="array" ref="AQ27">IFERROR(INDEX($AP$1:$AP$400,SMALL(IF($AP$1:$AP$400&lt;&gt;"",ROW($AP$1:$AP$400)),ROW(27:27))),"")</f>
        <v>109</v>
      </c>
      <c r="AR27" t="str">
        <f t="shared" si="6"/>
        <v/>
      </c>
      <c r="AS27" s="181">
        <f t="array" ref="AS27">IFERROR(INDEX($AR$1:$AR$400,SMALL(IF($AR$1:$AR$400&lt;&gt;"",ROW($AR$1:$AR$400)),ROW(27:27))),"")</f>
        <v>211</v>
      </c>
      <c r="AT27" t="str">
        <f t="shared" si="7"/>
        <v/>
      </c>
      <c r="AU27" s="181">
        <f t="array" ref="AU27">IFERROR(INDEX($AT$1:$AT$400,SMALL(IF($AT$1:$AT$400&lt;&gt;"",ROW($AT$1:$AT$400)),ROW(27:27))),"")</f>
        <v>75</v>
      </c>
      <c r="AW27" s="5">
        <v>43856</v>
      </c>
      <c r="AX27" s="6" t="s">
        <v>9</v>
      </c>
      <c r="AY27" s="156" t="str">
        <f>'Daycare Tallies'!$C27</f>
        <v/>
      </c>
      <c r="AZ27" t="str">
        <f t="shared" si="18"/>
        <v/>
      </c>
      <c r="BA27" s="181">
        <f t="array" ref="BA27">IFERROR(INDEX($AZ$1:$AZ$400,SMALL(IF($AZ$1:$AZ$400&lt;&gt;"",ROW($AZ$1:$AZ$400)),ROW(27:27))),"")</f>
        <v>0</v>
      </c>
      <c r="BB27" t="str">
        <f t="shared" si="14"/>
        <v/>
      </c>
      <c r="BC27" s="181">
        <f t="array" ref="BC27">IFERROR(INDEX($BB$1:$BB$400,SMALL(IF($BB$1:$BB$400&lt;&gt;"",ROW($BB$1:$BB$400)),ROW(27:27))),"")</f>
        <v>0</v>
      </c>
      <c r="BD27" t="str">
        <f t="shared" si="9"/>
        <v/>
      </c>
      <c r="BE27" s="181">
        <f t="array" ref="BE27">IFERROR(INDEX($BD$1:$BD$400,SMALL(IF($BD$1:$BD$400&lt;&gt;"",ROW($BD$1:$BD$400)),ROW(27:27))),"")</f>
        <v>0</v>
      </c>
      <c r="BF27">
        <f t="shared" si="8"/>
        <v>0</v>
      </c>
      <c r="BG27" s="181">
        <f t="array" ref="BG27">IFERROR(INDEX($BF$1:$BF$400,SMALL(IF($BF$1:$BF$400&lt;&gt;"",ROW($BF$1:$BF$400)),ROW(27:27))),"")</f>
        <v>0</v>
      </c>
    </row>
    <row r="28" spans="1:59" x14ac:dyDescent="0.3">
      <c r="A28" s="10">
        <v>42396</v>
      </c>
      <c r="B28" s="11" t="s">
        <v>6</v>
      </c>
      <c r="C28" s="12">
        <v>33</v>
      </c>
      <c r="D28" t="str">
        <f t="shared" si="15"/>
        <v/>
      </c>
      <c r="E28" s="181">
        <f t="array" ref="E28">IFERROR(INDEX($D$1:$D$400,SMALL(IF($D$1:$D$400&lt;&gt;"",ROW($D$1:$D$400)),ROW(28:28))),"")</f>
        <v>155</v>
      </c>
      <c r="F28" t="str">
        <f t="shared" si="10"/>
        <v/>
      </c>
      <c r="G28" s="181">
        <f t="array" ref="G28">IFERROR(INDEX($F$1:$F$400,SMALL(IF($F$1:$F$400&lt;&gt;"",ROW($F$1:$F$400)),ROW(28:28))),"")</f>
        <v>75</v>
      </c>
      <c r="H28" t="str">
        <f t="shared" si="0"/>
        <v/>
      </c>
      <c r="I28" s="181">
        <f t="array" ref="I28">IFERROR(INDEX($H$1:$H$400,SMALL(IF($H$1:$H$400&lt;&gt;"",ROW($H$1:$H$400)),ROW(28:28))),"")</f>
        <v>99</v>
      </c>
      <c r="J28" t="str">
        <f t="shared" si="1"/>
        <v/>
      </c>
      <c r="K28" s="181">
        <f t="array" ref="K28">IFERROR(INDEX($J$1:$J$400,SMALL(IF($J$1:$J$400&lt;&gt;"",ROW($J$1:$J$400)),ROW(28:28))),"")</f>
        <v>55</v>
      </c>
      <c r="M28" s="5">
        <v>42762</v>
      </c>
      <c r="N28" s="6" t="s">
        <v>4</v>
      </c>
      <c r="O28" s="12">
        <v>39</v>
      </c>
      <c r="P28" t="str">
        <f t="shared" si="16"/>
        <v/>
      </c>
      <c r="Q28" s="181">
        <f t="array" ref="Q28">IFERROR(INDEX($P$1:$P$400,SMALL(IF($P$1:$P$400&lt;&gt;"",ROW($P$1:$P$400)),ROW(28:28))),"")</f>
        <v>184</v>
      </c>
      <c r="R28">
        <f t="shared" si="11"/>
        <v>77</v>
      </c>
      <c r="S28" s="181">
        <f t="array" ref="S28">IFERROR(INDEX($R$1:$R$400,SMALL(IF($R$1:$R$400&lt;&gt;"",ROW($R$1:$R$400)),ROW(28:28))),"")</f>
        <v>67</v>
      </c>
      <c r="T28" t="str">
        <f t="shared" si="2"/>
        <v/>
      </c>
      <c r="U28" s="181">
        <f t="array" ref="U28">IFERROR(INDEX($T$1:$T$400,SMALL(IF($T$1:$T$400&lt;&gt;"",ROW($T$1:$T$400)),ROW(28:28))),"")</f>
        <v>98</v>
      </c>
      <c r="V28" t="str">
        <f t="shared" si="3"/>
        <v/>
      </c>
      <c r="W28" s="181">
        <f t="array" ref="W28">IFERROR(INDEX($V$1:$V$400,SMALL(IF($V$1:$V$400&lt;&gt;"",ROW($V$1:$V$400)),ROW(28:28))),"")</f>
        <v>59</v>
      </c>
      <c r="Y28" s="5">
        <v>43127</v>
      </c>
      <c r="Z28" s="6" t="s">
        <v>7</v>
      </c>
      <c r="AA28" s="12">
        <v>9</v>
      </c>
      <c r="AB28" t="str">
        <f t="shared" si="19"/>
        <v/>
      </c>
      <c r="AC28" s="181">
        <f t="array" ref="AC28">IFERROR(INDEX($AB$1:$AB$400,SMALL(IF($AB$1:$AB$400&lt;&gt;"",ROW($AB$1:$AB$400)),ROW(28:28))),"")</f>
        <v>228</v>
      </c>
      <c r="AD28" t="str">
        <f t="shared" si="12"/>
        <v/>
      </c>
      <c r="AE28" s="181">
        <f t="array" ref="AE28">IFERROR(INDEX($AD$1:$AD$400,SMALL(IF($AD$1:$AD$400&lt;&gt;"",ROW($AD$1:$AD$400)),ROW(28:28))),"")</f>
        <v>91</v>
      </c>
      <c r="AF28" t="str">
        <f t="shared" si="4"/>
        <v/>
      </c>
      <c r="AG28" s="181">
        <f t="array" ref="AG28">IFERROR(INDEX($AF$1:$AF$400,SMALL(IF($AF$1:$AF$400&lt;&gt;"",ROW($AF$1:$AF$400)),ROW(28:28))),"")</f>
        <v>103</v>
      </c>
      <c r="AH28" t="str">
        <f t="shared" si="5"/>
        <v/>
      </c>
      <c r="AI28" s="181">
        <f t="array" ref="AI28">IFERROR(INDEX($AH$1:$AH$400,SMALL(IF($AH$1:$AH$400&lt;&gt;"",ROW($AH$1:$AH$400)),ROW(28:28))),"")</f>
        <v>73</v>
      </c>
      <c r="AK28" s="5">
        <v>43492</v>
      </c>
      <c r="AL28" s="6" t="s">
        <v>9</v>
      </c>
      <c r="AM28" s="7">
        <v>7</v>
      </c>
      <c r="AN28" t="str">
        <f t="shared" si="17"/>
        <v/>
      </c>
      <c r="AO28" s="181">
        <f t="array" ref="AO28">IFERROR(INDEX($AN$1:$AN$400,SMALL(IF($AN$1:$AN$400&lt;&gt;"",ROW($AN$1:$AN$400)),ROW(28:28))),"")</f>
        <v>254</v>
      </c>
      <c r="AP28" t="str">
        <f t="shared" si="13"/>
        <v/>
      </c>
      <c r="AQ28" s="181">
        <f t="array" ref="AQ28">IFERROR(INDEX($AP$1:$AP$400,SMALL(IF($AP$1:$AP$400&lt;&gt;"",ROW($AP$1:$AP$400)),ROW(28:28))),"")</f>
        <v>94</v>
      </c>
      <c r="AR28" t="str">
        <f t="shared" si="6"/>
        <v/>
      </c>
      <c r="AS28" s="181">
        <f t="array" ref="AS28">IFERROR(INDEX($AR$1:$AR$400,SMALL(IF($AR$1:$AR$400&lt;&gt;"",ROW($AR$1:$AR$400)),ROW(28:28))),"")</f>
        <v>116</v>
      </c>
      <c r="AT28">
        <f t="shared" si="7"/>
        <v>75</v>
      </c>
      <c r="AU28" s="181">
        <f t="array" ref="AU28">IFERROR(INDEX($AT$1:$AT$400,SMALL(IF($AT$1:$AT$400&lt;&gt;"",ROW($AT$1:$AT$400)),ROW(28:28))),"")</f>
        <v>55</v>
      </c>
      <c r="AW28" s="5">
        <v>43857</v>
      </c>
      <c r="AX28" s="6" t="s">
        <v>5</v>
      </c>
      <c r="AY28" s="156" t="str">
        <f>'Daycare Tallies'!$C28</f>
        <v/>
      </c>
      <c r="AZ28" t="str">
        <f t="shared" si="18"/>
        <v/>
      </c>
      <c r="BA28" s="181">
        <f t="array" ref="BA28">IFERROR(INDEX($AZ$1:$AZ$400,SMALL(IF($AZ$1:$AZ$400&lt;&gt;"",ROW($AZ$1:$AZ$400)),ROW(28:28))),"")</f>
        <v>0</v>
      </c>
      <c r="BB28" t="str">
        <f t="shared" si="14"/>
        <v/>
      </c>
      <c r="BC28" s="181">
        <f t="array" ref="BC28">IFERROR(INDEX($BB$1:$BB$400,SMALL(IF($BB$1:$BB$400&lt;&gt;"",ROW($BB$1:$BB$400)),ROW(28:28))),"")</f>
        <v>0</v>
      </c>
      <c r="BD28" t="str">
        <f t="shared" si="9"/>
        <v/>
      </c>
      <c r="BE28" s="181">
        <f t="array" ref="BE28">IFERROR(INDEX($BD$1:$BD$400,SMALL(IF($BD$1:$BD$400&lt;&gt;"",ROW($BD$1:$BD$400)),ROW(28:28))),"")</f>
        <v>0</v>
      </c>
      <c r="BF28" t="str">
        <f t="shared" si="8"/>
        <v/>
      </c>
      <c r="BG28" s="181">
        <f t="array" ref="BG28">IFERROR(INDEX($BF$1:$BF$400,SMALL(IF($BF$1:$BF$400&lt;&gt;"",ROW($BF$1:$BF$400)),ROW(28:28))),"")</f>
        <v>0</v>
      </c>
    </row>
    <row r="29" spans="1:59" x14ac:dyDescent="0.3">
      <c r="A29" s="10">
        <v>42397</v>
      </c>
      <c r="B29" s="11" t="s">
        <v>8</v>
      </c>
      <c r="C29" s="12">
        <v>29</v>
      </c>
      <c r="D29">
        <f t="shared" si="15"/>
        <v>143</v>
      </c>
      <c r="E29" s="181">
        <f t="array" ref="E29">IFERROR(INDEX($D$1:$D$400,SMALL(IF($D$1:$D$400&lt;&gt;"",ROW($D$1:$D$400)),ROW(29:29))),"")</f>
        <v>211</v>
      </c>
      <c r="F29" t="str">
        <f t="shared" si="10"/>
        <v/>
      </c>
      <c r="G29" s="181">
        <f t="array" ref="G29">IFERROR(INDEX($F$1:$F$400,SMALL(IF($F$1:$F$400&lt;&gt;"",ROW($F$1:$F$400)),ROW(29:29))),"")</f>
        <v>42</v>
      </c>
      <c r="H29">
        <f t="shared" si="0"/>
        <v>95</v>
      </c>
      <c r="I29" s="181">
        <f t="array" ref="I29">IFERROR(INDEX($H$1:$H$400,SMALL(IF($H$1:$H$400&lt;&gt;"",ROW($H$1:$H$400)),ROW(29:29))),"")</f>
        <v>126</v>
      </c>
      <c r="J29" t="str">
        <f t="shared" si="1"/>
        <v/>
      </c>
      <c r="K29" s="181">
        <f t="array" ref="K29">IFERROR(INDEX($J$1:$J$400,SMALL(IF($J$1:$J$400&lt;&gt;"",ROW($J$1:$J$400)),ROW(29:29))),"")</f>
        <v>47</v>
      </c>
      <c r="M29" s="5">
        <v>42763</v>
      </c>
      <c r="N29" s="6" t="s">
        <v>7</v>
      </c>
      <c r="O29" s="12">
        <v>11</v>
      </c>
      <c r="P29" t="str">
        <f t="shared" si="16"/>
        <v/>
      </c>
      <c r="Q29" s="181">
        <f t="array" ref="Q29">IFERROR(INDEX($P$1:$P$400,SMALL(IF($P$1:$P$400&lt;&gt;"",ROW($P$1:$P$400)),ROW(29:29))),"")</f>
        <v>249</v>
      </c>
      <c r="R29" t="str">
        <f t="shared" si="11"/>
        <v/>
      </c>
      <c r="S29" s="181">
        <f t="array" ref="S29">IFERROR(INDEX($R$1:$R$400,SMALL(IF($R$1:$R$400&lt;&gt;"",ROW($R$1:$R$400)),ROW(29:29))),"")</f>
        <v>95</v>
      </c>
      <c r="T29" t="str">
        <f t="shared" si="2"/>
        <v/>
      </c>
      <c r="U29" s="181">
        <f t="array" ref="U29">IFERROR(INDEX($T$1:$T$400,SMALL(IF($T$1:$T$400&lt;&gt;"",ROW($T$1:$T$400)),ROW(29:29))),"")</f>
        <v>140</v>
      </c>
      <c r="V29" t="str">
        <f t="shared" si="3"/>
        <v/>
      </c>
      <c r="W29" s="181">
        <f t="array" ref="W29">IFERROR(INDEX($V$1:$V$400,SMALL(IF($V$1:$V$400&lt;&gt;"",ROW($V$1:$V$400)),ROW(29:29))),"")</f>
        <v>55</v>
      </c>
      <c r="Y29" s="5">
        <v>43128</v>
      </c>
      <c r="Z29" s="6" t="s">
        <v>9</v>
      </c>
      <c r="AA29" s="12">
        <v>2</v>
      </c>
      <c r="AB29" t="str">
        <f t="shared" si="19"/>
        <v/>
      </c>
      <c r="AC29" s="181">
        <f t="array" ref="AC29">IFERROR(INDEX($AB$1:$AB$400,SMALL(IF($AB$1:$AB$400&lt;&gt;"",ROW($AB$1:$AB$400)),ROW(29:29))),"")</f>
        <v>302</v>
      </c>
      <c r="AD29" t="str">
        <f t="shared" si="12"/>
        <v/>
      </c>
      <c r="AE29" s="181">
        <f t="array" ref="AE29">IFERROR(INDEX($AD$1:$AD$400,SMALL(IF($AD$1:$AD$400&lt;&gt;"",ROW($AD$1:$AD$400)),ROW(29:29))),"")</f>
        <v>93</v>
      </c>
      <c r="AF29" t="str">
        <f t="shared" si="4"/>
        <v/>
      </c>
      <c r="AG29" s="181">
        <f t="array" ref="AG29">IFERROR(INDEX($AF$1:$AF$400,SMALL(IF($AF$1:$AF$400&lt;&gt;"",ROW($AF$1:$AF$400)),ROW(29:29))),"")</f>
        <v>184</v>
      </c>
      <c r="AH29">
        <f t="shared" si="5"/>
        <v>68</v>
      </c>
      <c r="AI29" s="181">
        <f t="array" ref="AI29">IFERROR(INDEX($AH$1:$AH$400,SMALL(IF($AH$1:$AH$400&lt;&gt;"",ROW($AH$1:$AH$400)),ROW(29:29))),"")</f>
        <v>78</v>
      </c>
      <c r="AK29" s="5">
        <v>43493</v>
      </c>
      <c r="AL29" s="6" t="s">
        <v>5</v>
      </c>
      <c r="AM29" s="7">
        <v>54</v>
      </c>
      <c r="AN29" t="str">
        <f t="shared" si="17"/>
        <v/>
      </c>
      <c r="AO29" s="181">
        <f t="array" ref="AO29">IFERROR(INDEX($AN$1:$AN$400,SMALL(IF($AN$1:$AN$400&lt;&gt;"",ROW($AN$1:$AN$400)),ROW(29:29))),"")</f>
        <v>323</v>
      </c>
      <c r="AP29" t="str">
        <f t="shared" si="13"/>
        <v/>
      </c>
      <c r="AQ29" s="181">
        <f t="array" ref="AQ29">IFERROR(INDEX($AP$1:$AP$400,SMALL(IF($AP$1:$AP$400&lt;&gt;"",ROW($AP$1:$AP$400)),ROW(29:29))),"")</f>
        <v>105</v>
      </c>
      <c r="AR29" t="str">
        <f t="shared" si="6"/>
        <v/>
      </c>
      <c r="AS29" s="181">
        <f t="array" ref="AS29">IFERROR(INDEX($AR$1:$AR$400,SMALL(IF($AR$1:$AR$400&lt;&gt;"",ROW($AR$1:$AR$400)),ROW(29:29))),"")</f>
        <v>206</v>
      </c>
      <c r="AT29" t="str">
        <f t="shared" si="7"/>
        <v/>
      </c>
      <c r="AU29" s="181">
        <f t="array" ref="AU29">IFERROR(INDEX($AT$1:$AT$400,SMALL(IF($AT$1:$AT$400&lt;&gt;"",ROW($AT$1:$AT$400)),ROW(29:29))),"")</f>
        <v>79</v>
      </c>
      <c r="AW29" s="5">
        <v>43858</v>
      </c>
      <c r="AX29" s="6" t="s">
        <v>3</v>
      </c>
      <c r="AY29" s="156" t="str">
        <f>'Daycare Tallies'!$C29</f>
        <v/>
      </c>
      <c r="AZ29" t="str">
        <f t="shared" si="18"/>
        <v/>
      </c>
      <c r="BA29" s="181">
        <f t="array" ref="BA29">IFERROR(INDEX($AZ$1:$AZ$400,SMALL(IF($AZ$1:$AZ$400&lt;&gt;"",ROW($AZ$1:$AZ$400)),ROW(29:29))),"")</f>
        <v>0</v>
      </c>
      <c r="BB29" t="str">
        <f t="shared" si="14"/>
        <v/>
      </c>
      <c r="BC29" s="181">
        <f t="array" ref="BC29">IFERROR(INDEX($BB$1:$BB$400,SMALL(IF($BB$1:$BB$400&lt;&gt;"",ROW($BB$1:$BB$400)),ROW(29:29))),"")</f>
        <v>0</v>
      </c>
      <c r="BD29" t="str">
        <f t="shared" si="9"/>
        <v/>
      </c>
      <c r="BE29" s="181">
        <f t="array" ref="BE29">IFERROR(INDEX($BD$1:$BD$400,SMALL(IF($BD$1:$BD$400&lt;&gt;"",ROW($BD$1:$BD$400)),ROW(29:29))),"")</f>
        <v>0</v>
      </c>
      <c r="BF29" t="str">
        <f t="shared" si="8"/>
        <v/>
      </c>
      <c r="BG29" s="181">
        <f t="array" ref="BG29">IFERROR(INDEX($BF$1:$BF$400,SMALL(IF($BF$1:$BF$400&lt;&gt;"",ROW($BF$1:$BF$400)),ROW(29:29))),"")</f>
        <v>0</v>
      </c>
    </row>
    <row r="30" spans="1:59" x14ac:dyDescent="0.3">
      <c r="A30" s="10">
        <v>42398</v>
      </c>
      <c r="B30" s="11" t="s">
        <v>4</v>
      </c>
      <c r="C30" s="12">
        <v>24</v>
      </c>
      <c r="D30" t="str">
        <f t="shared" si="15"/>
        <v/>
      </c>
      <c r="E30" s="181">
        <f t="array" ref="E30">IFERROR(INDEX($D$1:$D$400,SMALL(IF($D$1:$D$400&lt;&gt;"",ROW($D$1:$D$400)),ROW(30:30))),"")</f>
        <v>200</v>
      </c>
      <c r="F30">
        <f t="shared" si="10"/>
        <v>46</v>
      </c>
      <c r="G30" s="181">
        <f t="array" ref="G30">IFERROR(INDEX($F$1:$F$400,SMALL(IF($F$1:$F$400&lt;&gt;"",ROW($F$1:$F$400)),ROW(30:30))),"")</f>
        <v>80</v>
      </c>
      <c r="H30" t="str">
        <f t="shared" si="0"/>
        <v/>
      </c>
      <c r="I30" s="181">
        <f t="array" ref="I30">IFERROR(INDEX($H$1:$H$400,SMALL(IF($H$1:$H$400&lt;&gt;"",ROW($H$1:$H$400)),ROW(30:30))),"")</f>
        <v>109</v>
      </c>
      <c r="J30" t="str">
        <f t="shared" si="1"/>
        <v/>
      </c>
      <c r="K30" s="181">
        <f t="array" ref="K30">IFERROR(INDEX($J$1:$J$400,SMALL(IF($J$1:$J$400&lt;&gt;"",ROW($J$1:$J$400)),ROW(30:30))),"")</f>
        <v>55</v>
      </c>
      <c r="M30" s="5">
        <v>42764</v>
      </c>
      <c r="N30" s="6" t="s">
        <v>9</v>
      </c>
      <c r="O30" s="12">
        <v>6</v>
      </c>
      <c r="P30" t="str">
        <f t="shared" si="16"/>
        <v/>
      </c>
      <c r="Q30" s="181">
        <f t="array" ref="Q30">IFERROR(INDEX($P$1:$P$400,SMALL(IF($P$1:$P$400&lt;&gt;"",ROW($P$1:$P$400)),ROW(30:30))),"")</f>
        <v>229</v>
      </c>
      <c r="R30" t="str">
        <f t="shared" si="11"/>
        <v/>
      </c>
      <c r="S30" s="181">
        <f t="array" ref="S30">IFERROR(INDEX($R$1:$R$400,SMALL(IF($R$1:$R$400&lt;&gt;"",ROW($R$1:$R$400)),ROW(30:30))),"")</f>
        <v>92</v>
      </c>
      <c r="T30" t="str">
        <f t="shared" si="2"/>
        <v/>
      </c>
      <c r="U30" s="181">
        <f t="array" ref="U30">IFERROR(INDEX($T$1:$T$400,SMALL(IF($T$1:$T$400&lt;&gt;"",ROW($T$1:$T$400)),ROW(30:30))),"")</f>
        <v>132</v>
      </c>
      <c r="V30">
        <f t="shared" si="3"/>
        <v>56</v>
      </c>
      <c r="W30" s="181">
        <f t="array" ref="W30">IFERROR(INDEX($V$1:$V$400,SMALL(IF($V$1:$V$400&lt;&gt;"",ROW($V$1:$V$400)),ROW(30:30))),"")</f>
        <v>53</v>
      </c>
      <c r="Y30" s="5">
        <v>43129</v>
      </c>
      <c r="Z30" s="6" t="s">
        <v>5</v>
      </c>
      <c r="AA30" s="12">
        <v>48</v>
      </c>
      <c r="AB30" t="str">
        <f t="shared" si="19"/>
        <v/>
      </c>
      <c r="AC30" s="181">
        <f t="array" ref="AC30">IFERROR(INDEX($AB$1:$AB$400,SMALL(IF($AB$1:$AB$400&lt;&gt;"",ROW($AB$1:$AB$400)),ROW(30:30))),"")</f>
        <v>302</v>
      </c>
      <c r="AD30" t="str">
        <f t="shared" si="12"/>
        <v/>
      </c>
      <c r="AE30" s="181">
        <f t="array" ref="AE30">IFERROR(INDEX($AD$1:$AD$400,SMALL(IF($AD$1:$AD$400&lt;&gt;"",ROW($AD$1:$AD$400)),ROW(30:30))),"")</f>
        <v>120</v>
      </c>
      <c r="AF30" t="str">
        <f t="shared" si="4"/>
        <v/>
      </c>
      <c r="AG30" s="181">
        <f t="array" ref="AG30">IFERROR(INDEX($AF$1:$AF$400,SMALL(IF($AF$1:$AF$400&lt;&gt;"",ROW($AF$1:$AF$400)),ROW(30:30))),"")</f>
        <v>162</v>
      </c>
      <c r="AH30" t="str">
        <f t="shared" si="5"/>
        <v/>
      </c>
      <c r="AI30" s="181">
        <f t="array" ref="AI30">IFERROR(INDEX($AH$1:$AH$400,SMALL(IF($AH$1:$AH$400&lt;&gt;"",ROW($AH$1:$AH$400)),ROW(30:30))),"")</f>
        <v>86</v>
      </c>
      <c r="AK30" s="5">
        <v>43494</v>
      </c>
      <c r="AL30" s="6" t="s">
        <v>3</v>
      </c>
      <c r="AM30" s="7">
        <v>56</v>
      </c>
      <c r="AN30" t="str">
        <f t="shared" si="17"/>
        <v/>
      </c>
      <c r="AO30" s="181">
        <f t="array" ref="AO30">IFERROR(INDEX($AN$1:$AN$400,SMALL(IF($AN$1:$AN$400&lt;&gt;"",ROW($AN$1:$AN$400)),ROW(30:30))),"")</f>
        <v>333</v>
      </c>
      <c r="AP30" t="str">
        <f t="shared" si="13"/>
        <v/>
      </c>
      <c r="AQ30" s="181">
        <f t="array" ref="AQ30">IFERROR(INDEX($AP$1:$AP$400,SMALL(IF($AP$1:$AP$400&lt;&gt;"",ROW($AP$1:$AP$400)),ROW(30:30))),"")</f>
        <v>115</v>
      </c>
      <c r="AR30" t="str">
        <f t="shared" si="6"/>
        <v/>
      </c>
      <c r="AS30" s="181">
        <f t="array" ref="AS30">IFERROR(INDEX($AR$1:$AR$400,SMALL(IF($AR$1:$AR$400&lt;&gt;"",ROW($AR$1:$AR$400)),ROW(30:30))),"")</f>
        <v>193</v>
      </c>
      <c r="AT30" t="str">
        <f t="shared" si="7"/>
        <v/>
      </c>
      <c r="AU30" s="181">
        <f t="array" ref="AU30">IFERROR(INDEX($AT$1:$AT$400,SMALL(IF($AT$1:$AT$400&lt;&gt;"",ROW($AT$1:$AT$400)),ROW(30:30))),"")</f>
        <v>81</v>
      </c>
      <c r="AW30" s="5">
        <v>43859</v>
      </c>
      <c r="AX30" s="6" t="s">
        <v>6</v>
      </c>
      <c r="AY30" s="156" t="str">
        <f>'Daycare Tallies'!$C30</f>
        <v/>
      </c>
      <c r="AZ30" t="str">
        <f t="shared" si="18"/>
        <v/>
      </c>
      <c r="BA30" s="181">
        <f t="array" ref="BA30">IFERROR(INDEX($AZ$1:$AZ$400,SMALL(IF($AZ$1:$AZ$400&lt;&gt;"",ROW($AZ$1:$AZ$400)),ROW(30:30))),"")</f>
        <v>0</v>
      </c>
      <c r="BB30" t="str">
        <f t="shared" si="14"/>
        <v/>
      </c>
      <c r="BC30" s="181">
        <f t="array" ref="BC30">IFERROR(INDEX($BB$1:$BB$400,SMALL(IF($BB$1:$BB$400&lt;&gt;"",ROW($BB$1:$BB$400)),ROW(30:30))),"")</f>
        <v>0</v>
      </c>
      <c r="BD30" t="str">
        <f t="shared" si="9"/>
        <v/>
      </c>
      <c r="BE30" s="181">
        <f t="array" ref="BE30">IFERROR(INDEX($BD$1:$BD$400,SMALL(IF($BD$1:$BD$400&lt;&gt;"",ROW($BD$1:$BD$400)),ROW(30:30))),"")</f>
        <v>0</v>
      </c>
      <c r="BF30" t="str">
        <f t="shared" si="8"/>
        <v/>
      </c>
      <c r="BG30" s="181">
        <f t="array" ref="BG30">IFERROR(INDEX($BF$1:$BF$400,SMALL(IF($BF$1:$BF$400&lt;&gt;"",ROW($BF$1:$BF$400)),ROW(30:30))),"")</f>
        <v>0</v>
      </c>
    </row>
    <row r="31" spans="1:59" x14ac:dyDescent="0.3">
      <c r="A31" s="10">
        <v>42399</v>
      </c>
      <c r="B31" s="11" t="s">
        <v>7</v>
      </c>
      <c r="C31" s="12">
        <v>3</v>
      </c>
      <c r="D31" t="str">
        <f t="shared" si="15"/>
        <v/>
      </c>
      <c r="E31" s="181">
        <f t="array" ref="E31">IFERROR(INDEX($D$1:$D$400,SMALL(IF($D$1:$D$400&lt;&gt;"",ROW($D$1:$D$400)),ROW(31:31))),"")</f>
        <v>210</v>
      </c>
      <c r="F31" t="str">
        <f t="shared" si="10"/>
        <v/>
      </c>
      <c r="G31" s="181">
        <f t="array" ref="G31">IFERROR(INDEX($F$1:$F$400,SMALL(IF($F$1:$F$400&lt;&gt;"",ROW($F$1:$F$400)),ROW(31:31))),"")</f>
        <v>71</v>
      </c>
      <c r="H31" t="str">
        <f t="shared" si="0"/>
        <v/>
      </c>
      <c r="I31" s="181">
        <f t="array" ref="I31">IFERROR(INDEX($H$1:$H$400,SMALL(IF($H$1:$H$400&lt;&gt;"",ROW($H$1:$H$400)),ROW(31:31))),"")</f>
        <v>128</v>
      </c>
      <c r="J31" t="str">
        <f t="shared" si="1"/>
        <v/>
      </c>
      <c r="K31" s="181">
        <f t="array" ref="K31">IFERROR(INDEX($J$1:$J$400,SMALL(IF($J$1:$J$400&lt;&gt;"",ROW($J$1:$J$400)),ROW(31:31))),"")</f>
        <v>51</v>
      </c>
      <c r="M31" s="5">
        <v>42765</v>
      </c>
      <c r="N31" s="6" t="s">
        <v>5</v>
      </c>
      <c r="O31" s="12">
        <v>40</v>
      </c>
      <c r="P31" t="str">
        <f t="shared" si="16"/>
        <v/>
      </c>
      <c r="Q31" s="181">
        <f t="array" ref="Q31">IFERROR(INDEX($P$1:$P$400,SMALL(IF($P$1:$P$400&lt;&gt;"",ROW($P$1:$P$400)),ROW(31:31))),"")</f>
        <v>232</v>
      </c>
      <c r="R31" t="str">
        <f t="shared" si="11"/>
        <v/>
      </c>
      <c r="S31" s="181">
        <f t="array" ref="S31">IFERROR(INDEX($R$1:$R$400,SMALL(IF($R$1:$R$400&lt;&gt;"",ROW($R$1:$R$400)),ROW(31:31))),"")</f>
        <v>80</v>
      </c>
      <c r="T31" t="str">
        <f t="shared" si="2"/>
        <v/>
      </c>
      <c r="U31" s="181">
        <f t="array" ref="U31">IFERROR(INDEX($T$1:$T$400,SMALL(IF($T$1:$T$400&lt;&gt;"",ROW($T$1:$T$400)),ROW(31:31))),"")</f>
        <v>129</v>
      </c>
      <c r="V31" t="str">
        <f t="shared" si="3"/>
        <v/>
      </c>
      <c r="W31" s="181">
        <f t="array" ref="W31">IFERROR(INDEX($V$1:$V$400,SMALL(IF($V$1:$V$400&lt;&gt;"",ROW($V$1:$V$400)),ROW(31:31))),"")</f>
        <v>71</v>
      </c>
      <c r="Y31" s="5">
        <v>43130</v>
      </c>
      <c r="Z31" s="6" t="s">
        <v>3</v>
      </c>
      <c r="AA31" s="12">
        <v>63</v>
      </c>
      <c r="AB31" t="str">
        <f t="shared" si="19"/>
        <v/>
      </c>
      <c r="AC31" s="181">
        <f t="array" ref="AC31">IFERROR(INDEX($AB$1:$AB$400,SMALL(IF($AB$1:$AB$400&lt;&gt;"",ROW($AB$1:$AB$400)),ROW(31:31))),"")</f>
        <v>296</v>
      </c>
      <c r="AD31" t="str">
        <f t="shared" si="12"/>
        <v/>
      </c>
      <c r="AE31" s="181">
        <f t="array" ref="AE31">IFERROR(INDEX($AD$1:$AD$400,SMALL(IF($AD$1:$AD$400&lt;&gt;"",ROW($AD$1:$AD$400)),ROW(31:31))),"")</f>
        <v>100</v>
      </c>
      <c r="AF31" t="str">
        <f t="shared" si="4"/>
        <v/>
      </c>
      <c r="AG31" s="181">
        <f t="array" ref="AG31">IFERROR(INDEX($AF$1:$AF$400,SMALL(IF($AF$1:$AF$400&lt;&gt;"",ROW($AF$1:$AF$400)),ROW(31:31))),"")</f>
        <v>161</v>
      </c>
      <c r="AH31" t="str">
        <f t="shared" si="5"/>
        <v/>
      </c>
      <c r="AI31" s="181">
        <f t="array" ref="AI31">IFERROR(INDEX($AH$1:$AH$400,SMALL(IF($AH$1:$AH$400&lt;&gt;"",ROW($AH$1:$AH$400)),ROW(31:31))),"")</f>
        <v>80</v>
      </c>
      <c r="AK31" s="5">
        <v>43495</v>
      </c>
      <c r="AL31" s="6" t="s">
        <v>6</v>
      </c>
      <c r="AM31" s="7">
        <v>43</v>
      </c>
      <c r="AN31" t="str">
        <f t="shared" si="17"/>
        <v/>
      </c>
      <c r="AO31" s="181">
        <f t="array" ref="AO31">IFERROR(INDEX($AN$1:$AN$400,SMALL(IF($AN$1:$AN$400&lt;&gt;"",ROW($AN$1:$AN$400)),ROW(31:31))),"")</f>
        <v>327</v>
      </c>
      <c r="AP31" t="str">
        <f t="shared" si="13"/>
        <v/>
      </c>
      <c r="AQ31" s="181">
        <f t="array" ref="AQ31">IFERROR(INDEX($AP$1:$AP$400,SMALL(IF($AP$1:$AP$400&lt;&gt;"",ROW($AP$1:$AP$400)),ROW(31:31))),"")</f>
        <v>112</v>
      </c>
      <c r="AR31" t="str">
        <f t="shared" si="6"/>
        <v/>
      </c>
      <c r="AS31" s="181">
        <f t="array" ref="AS31">IFERROR(INDEX($AR$1:$AR$400,SMALL(IF($AR$1:$AR$400&lt;&gt;"",ROW($AR$1:$AR$400)),ROW(31:31))),"")</f>
        <v>191</v>
      </c>
      <c r="AT31" t="str">
        <f t="shared" si="7"/>
        <v/>
      </c>
      <c r="AU31" s="181">
        <f t="array" ref="AU31">IFERROR(INDEX($AT$1:$AT$400,SMALL(IF($AT$1:$AT$400&lt;&gt;"",ROW($AT$1:$AT$400)),ROW(31:31))),"")</f>
        <v>89</v>
      </c>
      <c r="AW31" s="5">
        <v>43860</v>
      </c>
      <c r="AX31" s="6" t="s">
        <v>8</v>
      </c>
      <c r="AY31" s="156" t="str">
        <f>'Daycare Tallies'!$C31</f>
        <v/>
      </c>
      <c r="AZ31">
        <f t="shared" si="18"/>
        <v>0</v>
      </c>
      <c r="BA31" s="181">
        <f t="array" ref="BA31">IFERROR(INDEX($AZ$1:$AZ$400,SMALL(IF($AZ$1:$AZ$400&lt;&gt;"",ROW($AZ$1:$AZ$400)),ROW(31:31))),"")</f>
        <v>0</v>
      </c>
      <c r="BB31" t="str">
        <f t="shared" si="14"/>
        <v/>
      </c>
      <c r="BC31" s="181">
        <f t="array" ref="BC31">IFERROR(INDEX($BB$1:$BB$400,SMALL(IF($BB$1:$BB$400&lt;&gt;"",ROW($BB$1:$BB$400)),ROW(31:31))),"")</f>
        <v>0</v>
      </c>
      <c r="BD31">
        <f t="shared" si="9"/>
        <v>0</v>
      </c>
      <c r="BE31" s="181">
        <f t="array" ref="BE31">IFERROR(INDEX($BD$1:$BD$400,SMALL(IF($BD$1:$BD$400&lt;&gt;"",ROW($BD$1:$BD$400)),ROW(31:31))),"")</f>
        <v>0</v>
      </c>
      <c r="BF31" t="str">
        <f t="shared" si="8"/>
        <v/>
      </c>
      <c r="BG31" s="181">
        <f t="array" ref="BG31">IFERROR(INDEX($BF$1:$BF$400,SMALL(IF($BF$1:$BF$400&lt;&gt;"",ROW($BF$1:$BF$400)),ROW(31:31))),"")</f>
        <v>0</v>
      </c>
    </row>
    <row r="32" spans="1:59" x14ac:dyDescent="0.3">
      <c r="A32" s="10">
        <v>42400</v>
      </c>
      <c r="B32" s="11" t="s">
        <v>9</v>
      </c>
      <c r="C32" s="12">
        <v>1</v>
      </c>
      <c r="D32" t="str">
        <f t="shared" si="15"/>
        <v/>
      </c>
      <c r="E32" s="181">
        <f t="array" ref="E32">IFERROR(INDEX($D$1:$D$400,SMALL(IF($D$1:$D$400&lt;&gt;"",ROW($D$1:$D$400)),ROW(32:32))),"")</f>
        <v>208</v>
      </c>
      <c r="F32" t="str">
        <f t="shared" si="10"/>
        <v/>
      </c>
      <c r="G32" s="181">
        <f t="array" ref="G32">IFERROR(INDEX($F$1:$F$400,SMALL(IF($F$1:$F$400&lt;&gt;"",ROW($F$1:$F$400)),ROW(32:32))),"")</f>
        <v>60</v>
      </c>
      <c r="H32" t="str">
        <f t="shared" si="0"/>
        <v/>
      </c>
      <c r="I32" s="181">
        <f t="array" ref="I32">IFERROR(INDEX($H$1:$H$400,SMALL(IF($H$1:$H$400&lt;&gt;"",ROW($H$1:$H$400)),ROW(32:32))),"")</f>
        <v>126</v>
      </c>
      <c r="J32">
        <f t="shared" si="1"/>
        <v>28</v>
      </c>
      <c r="K32" s="181">
        <f t="array" ref="K32">IFERROR(INDEX($J$1:$J$400,SMALL(IF($J$1:$J$400&lt;&gt;"",ROW($J$1:$J$400)),ROW(32:32))),"")</f>
        <v>49</v>
      </c>
      <c r="M32" s="5">
        <v>42766</v>
      </c>
      <c r="N32" s="6" t="s">
        <v>3</v>
      </c>
      <c r="O32" s="12">
        <v>57</v>
      </c>
      <c r="P32" t="str">
        <f t="shared" si="16"/>
        <v/>
      </c>
      <c r="Q32" s="181">
        <f t="array" ref="Q32">IFERROR(INDEX($P$1:$P$400,SMALL(IF($P$1:$P$400&lt;&gt;"",ROW($P$1:$P$400)),ROW(32:32))),"")</f>
        <v>253</v>
      </c>
      <c r="R32" t="str">
        <f t="shared" si="11"/>
        <v/>
      </c>
      <c r="S32" s="181">
        <f t="array" ref="S32">IFERROR(INDEX($R$1:$R$400,SMALL(IF($R$1:$R$400&lt;&gt;"",ROW($R$1:$R$400)),ROW(32:32))),"")</f>
        <v>78</v>
      </c>
      <c r="T32" t="str">
        <f t="shared" si="2"/>
        <v/>
      </c>
      <c r="U32" s="181">
        <f t="array" ref="U32">IFERROR(INDEX($T$1:$T$400,SMALL(IF($T$1:$T$400&lt;&gt;"",ROW($T$1:$T$400)),ROW(32:32))),"")</f>
        <v>148</v>
      </c>
      <c r="V32" t="str">
        <f t="shared" si="3"/>
        <v/>
      </c>
      <c r="W32" s="181">
        <f t="array" ref="W32">IFERROR(INDEX($V$1:$V$400,SMALL(IF($V$1:$V$400&lt;&gt;"",ROW($V$1:$V$400)),ROW(32:32))),"")</f>
        <v>66</v>
      </c>
      <c r="Y32" s="5">
        <v>43131</v>
      </c>
      <c r="Z32" s="6" t="s">
        <v>6</v>
      </c>
      <c r="AA32" s="12">
        <v>56</v>
      </c>
      <c r="AB32" t="str">
        <f t="shared" si="19"/>
        <v/>
      </c>
      <c r="AC32" s="181">
        <f t="array" ref="AC32">IFERROR(INDEX($AB$1:$AB$400,SMALL(IF($AB$1:$AB$400&lt;&gt;"",ROW($AB$1:$AB$400)),ROW(32:32))),"")</f>
        <v>298</v>
      </c>
      <c r="AD32" t="str">
        <f t="shared" si="12"/>
        <v/>
      </c>
      <c r="AE32" s="181">
        <f t="array" ref="AE32">IFERROR(INDEX($AD$1:$AD$400,SMALL(IF($AD$1:$AD$400&lt;&gt;"",ROW($AD$1:$AD$400)),ROW(32:32))),"")</f>
        <v>109</v>
      </c>
      <c r="AF32" t="str">
        <f t="shared" si="4"/>
        <v/>
      </c>
      <c r="AG32" s="181">
        <f t="array" ref="AG32">IFERROR(INDEX($AF$1:$AF$400,SMALL(IF($AF$1:$AF$400&lt;&gt;"",ROW($AF$1:$AF$400)),ROW(32:32))),"")</f>
        <v>158</v>
      </c>
      <c r="AH32" t="str">
        <f t="shared" si="5"/>
        <v/>
      </c>
      <c r="AI32" s="181">
        <f t="array" ref="AI32">IFERROR(INDEX($AH$1:$AH$400,SMALL(IF($AH$1:$AH$400&lt;&gt;"",ROW($AH$1:$AH$400)),ROW(32:32))),"")</f>
        <v>84</v>
      </c>
      <c r="AK32" s="5">
        <v>43496</v>
      </c>
      <c r="AL32" s="6" t="s">
        <v>8</v>
      </c>
      <c r="AM32" s="7">
        <v>50</v>
      </c>
      <c r="AN32">
        <f t="shared" si="17"/>
        <v>278</v>
      </c>
      <c r="AO32" s="181">
        <f t="array" ref="AO32">IFERROR(INDEX($AN$1:$AN$400,SMALL(IF($AN$1:$AN$400&lt;&gt;"",ROW($AN$1:$AN$400)),ROW(32:32))),"")</f>
        <v>335</v>
      </c>
      <c r="AP32" t="str">
        <f t="shared" si="13"/>
        <v/>
      </c>
      <c r="AQ32" s="181">
        <f t="array" ref="AQ32">IFERROR(INDEX($AP$1:$AP$400,SMALL(IF($AP$1:$AP$400&lt;&gt;"",ROW($AP$1:$AP$400)),ROW(32:32))),"")</f>
        <v>112</v>
      </c>
      <c r="AR32">
        <f t="shared" si="6"/>
        <v>149</v>
      </c>
      <c r="AS32" s="181">
        <f t="array" ref="AS32">IFERROR(INDEX($AR$1:$AR$400,SMALL(IF($AR$1:$AR$400&lt;&gt;"",ROW($AR$1:$AR$400)),ROW(32:32))),"")</f>
        <v>188</v>
      </c>
      <c r="AT32" t="str">
        <f t="shared" si="7"/>
        <v/>
      </c>
      <c r="AU32" s="181">
        <f t="array" ref="AU32">IFERROR(INDEX($AT$1:$AT$400,SMALL(IF($AT$1:$AT$400&lt;&gt;"",ROW($AT$1:$AT$400)),ROW(32:32))),"")</f>
        <v>88</v>
      </c>
      <c r="AW32" s="5">
        <v>43861</v>
      </c>
      <c r="AX32" s="6" t="s">
        <v>4</v>
      </c>
      <c r="AY32" s="156" t="str">
        <f>'Daycare Tallies'!$C32</f>
        <v/>
      </c>
      <c r="AZ32" t="str">
        <f t="shared" si="18"/>
        <v/>
      </c>
      <c r="BA32" s="181">
        <f t="array" ref="BA32">IFERROR(INDEX($AZ$1:$AZ$400,SMALL(IF($AZ$1:$AZ$400&lt;&gt;"",ROW($AZ$1:$AZ$400)),ROW(32:32))),"")</f>
        <v>0</v>
      </c>
      <c r="BB32">
        <f t="shared" si="14"/>
        <v>0</v>
      </c>
      <c r="BC32" s="181">
        <f t="array" ref="BC32">IFERROR(INDEX($BB$1:$BB$400,SMALL(IF($BB$1:$BB$400&lt;&gt;"",ROW($BB$1:$BB$400)),ROW(32:32))),"")</f>
        <v>0</v>
      </c>
      <c r="BD32" t="str">
        <f t="shared" si="9"/>
        <v/>
      </c>
      <c r="BE32" s="181">
        <f t="array" ref="BE32">IFERROR(INDEX($BD$1:$BD$400,SMALL(IF($BD$1:$BD$400&lt;&gt;"",ROW($BD$1:$BD$400)),ROW(32:32))),"")</f>
        <v>0</v>
      </c>
      <c r="BF32" t="str">
        <f t="shared" si="8"/>
        <v/>
      </c>
      <c r="BG32" s="181">
        <f t="array" ref="BG32">IFERROR(INDEX($BF$1:$BF$400,SMALL(IF($BF$1:$BF$400&lt;&gt;"",ROW($BF$1:$BF$400)),ROW(32:32))),"")</f>
        <v>0</v>
      </c>
    </row>
    <row r="33" spans="1:59" x14ac:dyDescent="0.3">
      <c r="A33" s="10">
        <v>42401</v>
      </c>
      <c r="B33" s="11" t="s">
        <v>5</v>
      </c>
      <c r="C33" s="12">
        <v>23</v>
      </c>
      <c r="D33" t="str">
        <f t="shared" si="15"/>
        <v/>
      </c>
      <c r="E33" s="181">
        <f t="array" ref="E33">IFERROR(INDEX($D$1:$D$400,SMALL(IF($D$1:$D$400&lt;&gt;"",ROW($D$1:$D$400)),ROW(33:33))),"")</f>
        <v>222</v>
      </c>
      <c r="F33" t="str">
        <f t="shared" si="10"/>
        <v/>
      </c>
      <c r="G33" s="181">
        <f t="array" ref="G33">IFERROR(INDEX($F$1:$F$400,SMALL(IF($F$1:$F$400&lt;&gt;"",ROW($F$1:$F$400)),ROW(33:33))),"")</f>
        <v>66</v>
      </c>
      <c r="H33" t="str">
        <f t="shared" si="0"/>
        <v/>
      </c>
      <c r="I33" s="181">
        <f t="array" ref="I33">IFERROR(INDEX($H$1:$H$400,SMALL(IF($H$1:$H$400&lt;&gt;"",ROW($H$1:$H$400)),ROW(33:33))),"")</f>
        <v>132</v>
      </c>
      <c r="J33" t="str">
        <f t="shared" si="1"/>
        <v/>
      </c>
      <c r="K33" s="181">
        <f t="array" ref="K33">IFERROR(INDEX($J$1:$J$400,SMALL(IF($J$1:$J$400&lt;&gt;"",ROW($J$1:$J$400)),ROW(33:33))),"")</f>
        <v>52</v>
      </c>
      <c r="M33" s="5">
        <v>42767</v>
      </c>
      <c r="N33" s="6" t="s">
        <v>6</v>
      </c>
      <c r="O33" s="12">
        <v>42</v>
      </c>
      <c r="P33" t="str">
        <f t="shared" si="16"/>
        <v/>
      </c>
      <c r="Q33" s="181">
        <f t="array" ref="Q33">IFERROR(INDEX($P$1:$P$400,SMALL(IF($P$1:$P$400&lt;&gt;"",ROW($P$1:$P$400)),ROW(33:33))),"")</f>
        <v>252</v>
      </c>
      <c r="R33" t="str">
        <f t="shared" si="11"/>
        <v/>
      </c>
      <c r="S33" s="181">
        <f t="array" ref="S33">IFERROR(INDEX($R$1:$R$400,SMALL(IF($R$1:$R$400&lt;&gt;"",ROW($R$1:$R$400)),ROW(33:33))),"")</f>
        <v>80</v>
      </c>
      <c r="T33" t="str">
        <f t="shared" si="2"/>
        <v/>
      </c>
      <c r="U33" s="181">
        <f t="array" ref="U33">IFERROR(INDEX($T$1:$T$400,SMALL(IF($T$1:$T$400&lt;&gt;"",ROW($T$1:$T$400)),ROW(33:33))),"")</f>
        <v>154</v>
      </c>
      <c r="V33" t="str">
        <f t="shared" si="3"/>
        <v/>
      </c>
      <c r="W33" s="181">
        <f t="array" ref="W33">IFERROR(INDEX($V$1:$V$400,SMALL(IF($V$1:$V$400&lt;&gt;"",ROW($V$1:$V$400)),ROW(33:33))),"")</f>
        <v>60</v>
      </c>
      <c r="Y33" s="5">
        <v>43132</v>
      </c>
      <c r="Z33" s="6" t="s">
        <v>8</v>
      </c>
      <c r="AA33" s="12">
        <v>54</v>
      </c>
      <c r="AB33">
        <f t="shared" si="19"/>
        <v>289</v>
      </c>
      <c r="AC33" s="181">
        <f t="array" ref="AC33">IFERROR(INDEX($AB$1:$AB$400,SMALL(IF($AB$1:$AB$400&lt;&gt;"",ROW($AB$1:$AB$400)),ROW(33:33))),"")</f>
        <v>310</v>
      </c>
      <c r="AD33" t="str">
        <f t="shared" si="12"/>
        <v/>
      </c>
      <c r="AE33" s="181">
        <f t="array" ref="AE33">IFERROR(INDEX($AD$1:$AD$400,SMALL(IF($AD$1:$AD$400&lt;&gt;"",ROW($AD$1:$AD$400)),ROW(33:33))),"")</f>
        <v>107</v>
      </c>
      <c r="AF33">
        <f t="shared" si="4"/>
        <v>173</v>
      </c>
      <c r="AG33" s="181">
        <f t="array" ref="AG33">IFERROR(INDEX($AF$1:$AF$400,SMALL(IF($AF$1:$AF$400&lt;&gt;"",ROW($AF$1:$AF$400)),ROW(33:33))),"")</f>
        <v>174</v>
      </c>
      <c r="AH33" t="str">
        <f t="shared" si="5"/>
        <v/>
      </c>
      <c r="AI33" s="181">
        <f t="array" ref="AI33">IFERROR(INDEX($AH$1:$AH$400,SMALL(IF($AH$1:$AH$400&lt;&gt;"",ROW($AH$1:$AH$400)),ROW(33:33))),"")</f>
        <v>78</v>
      </c>
      <c r="AK33" s="5">
        <v>43497</v>
      </c>
      <c r="AL33" s="6" t="s">
        <v>4</v>
      </c>
      <c r="AM33" s="7">
        <v>66</v>
      </c>
      <c r="AN33" t="str">
        <f t="shared" si="17"/>
        <v/>
      </c>
      <c r="AO33" s="181">
        <f t="array" ref="AO33">IFERROR(INDEX($AN$1:$AN$400,SMALL(IF($AN$1:$AN$400&lt;&gt;"",ROW($AN$1:$AN$400)),ROW(33:33))),"")</f>
        <v>351</v>
      </c>
      <c r="AP33">
        <f t="shared" si="13"/>
        <v>120</v>
      </c>
      <c r="AQ33" s="181">
        <f t="array" ref="AQ33">IFERROR(INDEX($AP$1:$AP$400,SMALL(IF($AP$1:$AP$400&lt;&gt;"",ROW($AP$1:$AP$400)),ROW(33:33))),"")</f>
        <v>121</v>
      </c>
      <c r="AR33" t="str">
        <f t="shared" si="6"/>
        <v/>
      </c>
      <c r="AS33" s="181">
        <f t="array" ref="AS33">IFERROR(INDEX($AR$1:$AR$400,SMALL(IF($AR$1:$AR$400&lt;&gt;"",ROW($AR$1:$AR$400)),ROW(33:33))),"")</f>
        <v>209</v>
      </c>
      <c r="AT33" t="str">
        <f t="shared" si="7"/>
        <v/>
      </c>
      <c r="AU33" s="181">
        <f t="array" ref="AU33">IFERROR(INDEX($AT$1:$AT$400,SMALL(IF($AT$1:$AT$400&lt;&gt;"",ROW($AT$1:$AT$400)),ROW(33:33))),"")</f>
        <v>103</v>
      </c>
      <c r="AW33" s="5">
        <v>43862</v>
      </c>
      <c r="AX33" s="6" t="s">
        <v>7</v>
      </c>
      <c r="AY33" s="156" t="str">
        <f>'Daycare Tallies'!$H2</f>
        <v/>
      </c>
      <c r="AZ33" t="str">
        <f t="shared" si="18"/>
        <v/>
      </c>
      <c r="BA33" s="181">
        <f t="array" ref="BA33">IFERROR(INDEX($AZ$1:$AZ$400,SMALL(IF($AZ$1:$AZ$400&lt;&gt;"",ROW($AZ$1:$AZ$400)),ROW(33:33))),"")</f>
        <v>0</v>
      </c>
      <c r="BB33" t="str">
        <f t="shared" si="14"/>
        <v/>
      </c>
      <c r="BC33" s="181">
        <f t="array" ref="BC33">IFERROR(INDEX($BB$1:$BB$400,SMALL(IF($BB$1:$BB$400&lt;&gt;"",ROW($BB$1:$BB$400)),ROW(33:33))),"")</f>
        <v>0</v>
      </c>
      <c r="BD33" t="str">
        <f t="shared" si="9"/>
        <v/>
      </c>
      <c r="BE33" s="181">
        <f t="array" ref="BE33">IFERROR(INDEX($BD$1:$BD$400,SMALL(IF($BD$1:$BD$400&lt;&gt;"",ROW($BD$1:$BD$400)),ROW(33:33))),"")</f>
        <v>0</v>
      </c>
      <c r="BF33" t="str">
        <f t="shared" si="8"/>
        <v/>
      </c>
      <c r="BG33" s="181">
        <f t="array" ref="BG33">IFERROR(INDEX($BF$1:$BF$400,SMALL(IF($BF$1:$BF$400&lt;&gt;"",ROW($BF$1:$BF$400)),ROW(33:33))),"")</f>
        <v>0</v>
      </c>
    </row>
    <row r="34" spans="1:59" x14ac:dyDescent="0.3">
      <c r="A34" s="10">
        <v>42402</v>
      </c>
      <c r="B34" s="11" t="s">
        <v>3</v>
      </c>
      <c r="C34" s="12">
        <v>25</v>
      </c>
      <c r="D34" t="str">
        <f t="shared" si="15"/>
        <v/>
      </c>
      <c r="E34" s="181">
        <f t="array" ref="E34">IFERROR(INDEX($D$1:$D$400,SMALL(IF($D$1:$D$400&lt;&gt;"",ROW($D$1:$D$400)),ROW(34:34))),"")</f>
        <v>186</v>
      </c>
      <c r="F34" t="str">
        <f t="shared" si="10"/>
        <v/>
      </c>
      <c r="G34" s="181">
        <f t="array" ref="G34">IFERROR(INDEX($F$1:$F$400,SMALL(IF($F$1:$F$400&lt;&gt;"",ROW($F$1:$F$400)),ROW(34:34))),"")</f>
        <v>67</v>
      </c>
      <c r="H34" t="str">
        <f t="shared" si="0"/>
        <v/>
      </c>
      <c r="I34" s="181">
        <f t="array" ref="I34">IFERROR(INDEX($H$1:$H$400,SMALL(IF($H$1:$H$400&lt;&gt;"",ROW($H$1:$H$400)),ROW(34:34))),"")</f>
        <v>111</v>
      </c>
      <c r="J34" t="str">
        <f t="shared" si="1"/>
        <v/>
      </c>
      <c r="K34" s="181">
        <f t="array" ref="K34">IFERROR(INDEX($J$1:$J$400,SMALL(IF($J$1:$J$400&lt;&gt;"",ROW($J$1:$J$400)),ROW(34:34))),"")</f>
        <v>42</v>
      </c>
      <c r="M34" s="5">
        <v>42768</v>
      </c>
      <c r="N34" s="6" t="s">
        <v>8</v>
      </c>
      <c r="O34" s="12">
        <v>50</v>
      </c>
      <c r="P34">
        <f t="shared" si="16"/>
        <v>245</v>
      </c>
      <c r="Q34" s="181">
        <f t="array" ref="Q34">IFERROR(INDEX($P$1:$P$400,SMALL(IF($P$1:$P$400&lt;&gt;"",ROW($P$1:$P$400)),ROW(34:34))),"")</f>
        <v>250</v>
      </c>
      <c r="R34" t="str">
        <f t="shared" si="11"/>
        <v/>
      </c>
      <c r="S34" s="181">
        <f t="array" ref="S34">IFERROR(INDEX($R$1:$R$400,SMALL(IF($R$1:$R$400&lt;&gt;"",ROW($R$1:$R$400)),ROW(34:34))),"")</f>
        <v>90</v>
      </c>
      <c r="T34">
        <f t="shared" si="2"/>
        <v>149</v>
      </c>
      <c r="U34" s="181">
        <f t="array" ref="U34">IFERROR(INDEX($T$1:$T$400,SMALL(IF($T$1:$T$400&lt;&gt;"",ROW($T$1:$T$400)),ROW(34:34))),"")</f>
        <v>146</v>
      </c>
      <c r="V34" t="str">
        <f t="shared" si="3"/>
        <v/>
      </c>
      <c r="W34" s="181">
        <f t="array" ref="W34">IFERROR(INDEX($V$1:$V$400,SMALL(IF($V$1:$V$400&lt;&gt;"",ROW($V$1:$V$400)),ROW(34:34))),"")</f>
        <v>56</v>
      </c>
      <c r="Y34" s="5">
        <v>43133</v>
      </c>
      <c r="Z34" s="6" t="s">
        <v>4</v>
      </c>
      <c r="AA34" s="12">
        <v>53</v>
      </c>
      <c r="AB34" t="str">
        <f t="shared" si="19"/>
        <v/>
      </c>
      <c r="AC34" s="181">
        <f t="array" ref="AC34">IFERROR(INDEX($AB$1:$AB$400,SMALL(IF($AB$1:$AB$400&lt;&gt;"",ROW($AB$1:$AB$400)),ROW(34:34))),"")</f>
        <v>323</v>
      </c>
      <c r="AD34">
        <f t="shared" si="12"/>
        <v>101</v>
      </c>
      <c r="AE34" s="181">
        <f t="array" ref="AE34">IFERROR(INDEX($AD$1:$AD$400,SMALL(IF($AD$1:$AD$400&lt;&gt;"",ROW($AD$1:$AD$400)),ROW(34:34))),"")</f>
        <v>112</v>
      </c>
      <c r="AF34" t="str">
        <f t="shared" si="4"/>
        <v/>
      </c>
      <c r="AG34" s="181">
        <f t="array" ref="AG34">IFERROR(INDEX($AF$1:$AF$400,SMALL(IF($AF$1:$AF$400&lt;&gt;"",ROW($AF$1:$AF$400)),ROW(34:34))),"")</f>
        <v>188</v>
      </c>
      <c r="AH34" t="str">
        <f t="shared" si="5"/>
        <v/>
      </c>
      <c r="AI34" s="181">
        <f t="array" ref="AI34">IFERROR(INDEX($AH$1:$AH$400,SMALL(IF($AH$1:$AH$400&lt;&gt;"",ROW($AH$1:$AH$400)),ROW(34:34))),"")</f>
        <v>90</v>
      </c>
      <c r="AK34" s="5">
        <v>43498</v>
      </c>
      <c r="AL34" s="6" t="s">
        <v>7</v>
      </c>
      <c r="AM34" s="7">
        <v>12</v>
      </c>
      <c r="AN34" t="str">
        <f t="shared" si="17"/>
        <v/>
      </c>
      <c r="AO34" s="181">
        <f t="array" ref="AO34">IFERROR(INDEX($AN$1:$AN$400,SMALL(IF($AN$1:$AN$400&lt;&gt;"",ROW($AN$1:$AN$400)),ROW(34:34))),"")</f>
        <v>368</v>
      </c>
      <c r="AP34" t="str">
        <f t="shared" si="13"/>
        <v/>
      </c>
      <c r="AQ34" s="181">
        <f t="array" ref="AQ34">IFERROR(INDEX($AP$1:$AP$400,SMALL(IF($AP$1:$AP$400&lt;&gt;"",ROW($AP$1:$AP$400)),ROW(34:34))),"")</f>
        <v>103</v>
      </c>
      <c r="AR34" t="str">
        <f t="shared" si="6"/>
        <v/>
      </c>
      <c r="AS34" s="181">
        <f t="array" ref="AS34">IFERROR(INDEX($AR$1:$AR$400,SMALL(IF($AR$1:$AR$400&lt;&gt;"",ROW($AR$1:$AR$400)),ROW(34:34))),"")</f>
        <v>209</v>
      </c>
      <c r="AT34" t="str">
        <f t="shared" si="7"/>
        <v/>
      </c>
      <c r="AU34" s="181">
        <f t="array" ref="AU34">IFERROR(INDEX($AT$1:$AT$400,SMALL(IF($AT$1:$AT$400&lt;&gt;"",ROW($AT$1:$AT$400)),ROW(34:34))),"")</f>
        <v>83</v>
      </c>
      <c r="AW34" s="5">
        <v>43863</v>
      </c>
      <c r="AX34" s="6" t="s">
        <v>9</v>
      </c>
      <c r="AY34" s="156" t="str">
        <f>'Daycare Tallies'!$H3</f>
        <v/>
      </c>
      <c r="AZ34" t="str">
        <f t="shared" si="18"/>
        <v/>
      </c>
      <c r="BA34" s="181">
        <f t="array" ref="BA34">IFERROR(INDEX($AZ$1:$AZ$400,SMALL(IF($AZ$1:$AZ$400&lt;&gt;"",ROW($AZ$1:$AZ$400)),ROW(34:34))),"")</f>
        <v>0</v>
      </c>
      <c r="BB34" t="str">
        <f t="shared" si="14"/>
        <v/>
      </c>
      <c r="BC34" s="181">
        <f t="array" ref="BC34">IFERROR(INDEX($BB$1:$BB$400,SMALL(IF($BB$1:$BB$400&lt;&gt;"",ROW($BB$1:$BB$400)),ROW(34:34))),"")</f>
        <v>0</v>
      </c>
      <c r="BD34" t="str">
        <f t="shared" si="9"/>
        <v/>
      </c>
      <c r="BE34" s="181">
        <f t="array" ref="BE34">IFERROR(INDEX($BD$1:$BD$400,SMALL(IF($BD$1:$BD$400&lt;&gt;"",ROW($BD$1:$BD$400)),ROW(34:34))),"")</f>
        <v>0</v>
      </c>
      <c r="BF34">
        <f t="shared" si="8"/>
        <v>0</v>
      </c>
      <c r="BG34" s="181">
        <f t="array" ref="BG34">IFERROR(INDEX($BF$1:$BF$400,SMALL(IF($BF$1:$BF$400&lt;&gt;"",ROW($BF$1:$BF$400)),ROW(34:34))),"")</f>
        <v>0</v>
      </c>
    </row>
    <row r="35" spans="1:59" x14ac:dyDescent="0.3">
      <c r="A35" s="10">
        <v>42403</v>
      </c>
      <c r="B35" s="11" t="s">
        <v>6</v>
      </c>
      <c r="C35" s="12">
        <v>32</v>
      </c>
      <c r="D35" t="str">
        <f t="shared" si="15"/>
        <v/>
      </c>
      <c r="E35" s="181">
        <f t="array" ref="E35">IFERROR(INDEX($D$1:$D$400,SMALL(IF($D$1:$D$400&lt;&gt;"",ROW($D$1:$D$400)),ROW(35:35))),"")</f>
        <v>196</v>
      </c>
      <c r="F35" t="str">
        <f t="shared" si="10"/>
        <v/>
      </c>
      <c r="G35" s="181">
        <f t="array" ref="G35">IFERROR(INDEX($F$1:$F$400,SMALL(IF($F$1:$F$400&lt;&gt;"",ROW($F$1:$F$400)),ROW(35:35))),"")</f>
        <v>57</v>
      </c>
      <c r="H35" t="str">
        <f t="shared" si="0"/>
        <v/>
      </c>
      <c r="I35" s="181">
        <f t="array" ref="I35">IFERROR(INDEX($H$1:$H$400,SMALL(IF($H$1:$H$400&lt;&gt;"",ROW($H$1:$H$400)),ROW(35:35))),"")</f>
        <v>117</v>
      </c>
      <c r="J35" t="str">
        <f t="shared" si="1"/>
        <v/>
      </c>
      <c r="K35" s="181">
        <f t="array" ref="K35">IFERROR(INDEX($J$1:$J$400,SMALL(IF($J$1:$J$400&lt;&gt;"",ROW($J$1:$J$400)),ROW(35:35))),"")</f>
        <v>45</v>
      </c>
      <c r="M35" s="5">
        <v>42769</v>
      </c>
      <c r="N35" s="6" t="s">
        <v>4</v>
      </c>
      <c r="O35" s="12">
        <v>39</v>
      </c>
      <c r="P35" t="str">
        <f t="shared" si="16"/>
        <v/>
      </c>
      <c r="Q35" s="181">
        <f t="array" ref="Q35">IFERROR(INDEX($P$1:$P$400,SMALL(IF($P$1:$P$400&lt;&gt;"",ROW($P$1:$P$400)),ROW(35:35))),"")</f>
        <v>262</v>
      </c>
      <c r="R35">
        <f t="shared" si="11"/>
        <v>79</v>
      </c>
      <c r="S35" s="181">
        <f t="array" ref="S35">IFERROR(INDEX($R$1:$R$400,SMALL(IF($R$1:$R$400&lt;&gt;"",ROW($R$1:$R$400)),ROW(35:35))),"")</f>
        <v>91</v>
      </c>
      <c r="T35" t="str">
        <f t="shared" si="2"/>
        <v/>
      </c>
      <c r="U35" s="181">
        <f t="array" ref="U35">IFERROR(INDEX($T$1:$T$400,SMALL(IF($T$1:$T$400&lt;&gt;"",ROW($T$1:$T$400)),ROW(35:35))),"")</f>
        <v>143</v>
      </c>
      <c r="V35" t="str">
        <f t="shared" si="3"/>
        <v/>
      </c>
      <c r="W35" s="181">
        <f t="array" ref="W35">IFERROR(INDEX($V$1:$V$400,SMALL(IF($V$1:$V$400&lt;&gt;"",ROW($V$1:$V$400)),ROW(35:35))),"")</f>
        <v>71</v>
      </c>
      <c r="Y35" s="5">
        <v>43134</v>
      </c>
      <c r="Z35" s="6" t="s">
        <v>7</v>
      </c>
      <c r="AA35" s="12">
        <v>7</v>
      </c>
      <c r="AB35" t="str">
        <f t="shared" si="19"/>
        <v/>
      </c>
      <c r="AC35" s="181">
        <f t="array" ref="AC35">IFERROR(INDEX($AB$1:$AB$400,SMALL(IF($AB$1:$AB$400&lt;&gt;"",ROW($AB$1:$AB$400)),ROW(35:35))),"")</f>
        <v>313</v>
      </c>
      <c r="AD35" t="str">
        <f t="shared" si="12"/>
        <v/>
      </c>
      <c r="AE35" s="181">
        <f t="array" ref="AE35">IFERROR(INDEX($AD$1:$AD$400,SMALL(IF($AD$1:$AD$400&lt;&gt;"",ROW($AD$1:$AD$400)),ROW(35:35))),"")</f>
        <v>102</v>
      </c>
      <c r="AF35" t="str">
        <f t="shared" si="4"/>
        <v/>
      </c>
      <c r="AG35" s="181">
        <f t="array" ref="AG35">IFERROR(INDEX($AF$1:$AF$400,SMALL(IF($AF$1:$AF$400&lt;&gt;"",ROW($AF$1:$AF$400)),ROW(35:35))),"")</f>
        <v>165</v>
      </c>
      <c r="AH35" t="str">
        <f t="shared" si="5"/>
        <v/>
      </c>
      <c r="AI35" s="181">
        <f t="array" ref="AI35">IFERROR(INDEX($AH$1:$AH$400,SMALL(IF($AH$1:$AH$400&lt;&gt;"",ROW($AH$1:$AH$400)),ROW(35:35))),"")</f>
        <v>68</v>
      </c>
      <c r="AK35" s="5">
        <v>43499</v>
      </c>
      <c r="AL35" s="6" t="s">
        <v>9</v>
      </c>
      <c r="AM35" s="7">
        <v>9</v>
      </c>
      <c r="AN35" t="str">
        <f t="shared" si="17"/>
        <v/>
      </c>
      <c r="AO35" s="181">
        <f t="array" ref="AO35">IFERROR(INDEX($AN$1:$AN$400,SMALL(IF($AN$1:$AN$400&lt;&gt;"",ROW($AN$1:$AN$400)),ROW(35:35))),"")</f>
        <v>362</v>
      </c>
      <c r="AP35" t="str">
        <f t="shared" si="13"/>
        <v/>
      </c>
      <c r="AQ35" s="181">
        <f t="array" ref="AQ35">IFERROR(INDEX($AP$1:$AP$400,SMALL(IF($AP$1:$AP$400&lt;&gt;"",ROW($AP$1:$AP$400)),ROW(35:35))),"")</f>
        <v>109</v>
      </c>
      <c r="AR35" t="str">
        <f t="shared" si="6"/>
        <v/>
      </c>
      <c r="AS35" s="181">
        <f t="array" ref="AS35">IFERROR(INDEX($AR$1:$AR$400,SMALL(IF($AR$1:$AR$400&lt;&gt;"",ROW($AR$1:$AR$400)),ROW(35:35))),"")</f>
        <v>224</v>
      </c>
      <c r="AT35">
        <f t="shared" si="7"/>
        <v>87</v>
      </c>
      <c r="AU35" s="181">
        <f t="array" ref="AU35">IFERROR(INDEX($AT$1:$AT$400,SMALL(IF($AT$1:$AT$400&lt;&gt;"",ROW($AT$1:$AT$400)),ROW(35:35))),"")</f>
        <v>80</v>
      </c>
      <c r="AW35" s="5">
        <v>43864</v>
      </c>
      <c r="AX35" s="6" t="s">
        <v>5</v>
      </c>
      <c r="AY35" s="156" t="str">
        <f>'Daycare Tallies'!$H4</f>
        <v/>
      </c>
      <c r="AZ35" t="str">
        <f t="shared" si="18"/>
        <v/>
      </c>
      <c r="BA35" s="181">
        <f t="array" ref="BA35">IFERROR(INDEX($AZ$1:$AZ$400,SMALL(IF($AZ$1:$AZ$400&lt;&gt;"",ROW($AZ$1:$AZ$400)),ROW(35:35))),"")</f>
        <v>0</v>
      </c>
      <c r="BB35" t="str">
        <f t="shared" si="14"/>
        <v/>
      </c>
      <c r="BC35" s="181">
        <f t="array" ref="BC35">IFERROR(INDEX($BB$1:$BB$400,SMALL(IF($BB$1:$BB$400&lt;&gt;"",ROW($BB$1:$BB$400)),ROW(35:35))),"")</f>
        <v>0</v>
      </c>
      <c r="BD35" t="str">
        <f t="shared" si="9"/>
        <v/>
      </c>
      <c r="BE35" s="181">
        <f t="array" ref="BE35">IFERROR(INDEX($BD$1:$BD$400,SMALL(IF($BD$1:$BD$400&lt;&gt;"",ROW($BD$1:$BD$400)),ROW(35:35))),"")</f>
        <v>0</v>
      </c>
      <c r="BF35" t="str">
        <f t="shared" si="8"/>
        <v/>
      </c>
      <c r="BG35" s="181">
        <f t="array" ref="BG35">IFERROR(INDEX($BF$1:$BF$400,SMALL(IF($BF$1:$BF$400&lt;&gt;"",ROW($BF$1:$BF$400)),ROW(35:35))),"")</f>
        <v>0</v>
      </c>
    </row>
    <row r="36" spans="1:59" x14ac:dyDescent="0.3">
      <c r="A36" s="10">
        <v>42404</v>
      </c>
      <c r="B36" s="11" t="s">
        <v>8</v>
      </c>
      <c r="C36" s="12">
        <v>37</v>
      </c>
      <c r="D36">
        <f t="shared" si="15"/>
        <v>145</v>
      </c>
      <c r="E36" s="181">
        <f t="array" ref="E36">IFERROR(INDEX($D$1:$D$400,SMALL(IF($D$1:$D$400&lt;&gt;"",ROW($D$1:$D$400)),ROW(36:36))),"")</f>
        <v>184</v>
      </c>
      <c r="F36" t="str">
        <f t="shared" si="10"/>
        <v/>
      </c>
      <c r="G36" s="181">
        <f t="array" ref="G36">IFERROR(INDEX($F$1:$F$400,SMALL(IF($F$1:$F$400&lt;&gt;"",ROW($F$1:$F$400)),ROW(36:36))),"")</f>
        <v>62</v>
      </c>
      <c r="H36">
        <f t="shared" si="0"/>
        <v>94</v>
      </c>
      <c r="I36" s="181">
        <f t="array" ref="I36">IFERROR(INDEX($H$1:$H$400,SMALL(IF($H$1:$H$400&lt;&gt;"",ROW($H$1:$H$400)),ROW(36:36))),"")</f>
        <v>111</v>
      </c>
      <c r="J36" t="str">
        <f t="shared" si="1"/>
        <v/>
      </c>
      <c r="K36" s="181">
        <f t="array" ref="K36">IFERROR(INDEX($J$1:$J$400,SMALL(IF($J$1:$J$400&lt;&gt;"",ROW($J$1:$J$400)),ROW(36:36))),"")</f>
        <v>41</v>
      </c>
      <c r="M36" s="5">
        <v>42770</v>
      </c>
      <c r="N36" s="6" t="s">
        <v>7</v>
      </c>
      <c r="O36" s="12">
        <v>10</v>
      </c>
      <c r="P36" t="str">
        <f t="shared" si="16"/>
        <v/>
      </c>
      <c r="Q36" s="181">
        <f t="array" ref="Q36">IFERROR(INDEX($P$1:$P$400,SMALL(IF($P$1:$P$400&lt;&gt;"",ROW($P$1:$P$400)),ROW(36:36))),"")</f>
        <v>267</v>
      </c>
      <c r="R36" t="str">
        <f t="shared" si="11"/>
        <v/>
      </c>
      <c r="S36" s="181">
        <f t="array" ref="S36">IFERROR(INDEX($R$1:$R$400,SMALL(IF($R$1:$R$400&lt;&gt;"",ROW($R$1:$R$400)),ROW(36:36))),"")</f>
        <v>80</v>
      </c>
      <c r="T36" t="str">
        <f t="shared" si="2"/>
        <v/>
      </c>
      <c r="U36" s="181">
        <f t="array" ref="U36">IFERROR(INDEX($T$1:$T$400,SMALL(IF($T$1:$T$400&lt;&gt;"",ROW($T$1:$T$400)),ROW(36:36))),"")</f>
        <v>156</v>
      </c>
      <c r="V36" t="str">
        <f t="shared" si="3"/>
        <v/>
      </c>
      <c r="W36" s="181">
        <f t="array" ref="W36">IFERROR(INDEX($V$1:$V$400,SMALL(IF($V$1:$V$400&lt;&gt;"",ROW($V$1:$V$400)),ROW(36:36))),"")</f>
        <v>67</v>
      </c>
      <c r="Y36" s="5">
        <v>43135</v>
      </c>
      <c r="Z36" s="6" t="s">
        <v>9</v>
      </c>
      <c r="AA36" s="12">
        <v>3</v>
      </c>
      <c r="AB36" t="str">
        <f t="shared" si="19"/>
        <v/>
      </c>
      <c r="AC36" s="181">
        <f t="array" ref="AC36">IFERROR(INDEX($AB$1:$AB$400,SMALL(IF($AB$1:$AB$400&lt;&gt;"",ROW($AB$1:$AB$400)),ROW(36:36))),"")</f>
        <v>285</v>
      </c>
      <c r="AD36" t="str">
        <f t="shared" si="12"/>
        <v/>
      </c>
      <c r="AE36" s="181">
        <f t="array" ref="AE36">IFERROR(INDEX($AD$1:$AD$400,SMALL(IF($AD$1:$AD$400&lt;&gt;"",ROW($AD$1:$AD$400)),ROW(36:36))),"")</f>
        <v>97</v>
      </c>
      <c r="AF36" t="str">
        <f t="shared" si="4"/>
        <v/>
      </c>
      <c r="AG36" s="181">
        <f t="array" ref="AG36">IFERROR(INDEX($AF$1:$AF$400,SMALL(IF($AF$1:$AF$400&lt;&gt;"",ROW($AF$1:$AF$400)),ROW(36:36))),"")</f>
        <v>171</v>
      </c>
      <c r="AH36">
        <f t="shared" si="5"/>
        <v>63</v>
      </c>
      <c r="AI36" s="181">
        <f t="array" ref="AI36">IFERROR(INDEX($AH$1:$AH$400,SMALL(IF($AH$1:$AH$400&lt;&gt;"",ROW($AH$1:$AH$400)),ROW(36:36))),"")</f>
        <v>81</v>
      </c>
      <c r="AK36" s="5">
        <v>43500</v>
      </c>
      <c r="AL36" s="6" t="s">
        <v>5</v>
      </c>
      <c r="AM36" s="7">
        <v>43</v>
      </c>
      <c r="AN36" t="str">
        <f t="shared" si="17"/>
        <v/>
      </c>
      <c r="AO36" s="181">
        <f t="array" ref="AO36">IFERROR(INDEX($AN$1:$AN$400,SMALL(IF($AN$1:$AN$400&lt;&gt;"",ROW($AN$1:$AN$400)),ROW(36:36))),"")</f>
        <v>356</v>
      </c>
      <c r="AP36" t="str">
        <f t="shared" si="13"/>
        <v/>
      </c>
      <c r="AQ36" s="181">
        <f t="array" ref="AQ36">IFERROR(INDEX($AP$1:$AP$400,SMALL(IF($AP$1:$AP$400&lt;&gt;"",ROW($AP$1:$AP$400)),ROW(36:36))),"")</f>
        <v>109</v>
      </c>
      <c r="AR36" t="str">
        <f t="shared" si="6"/>
        <v/>
      </c>
      <c r="AS36" s="181">
        <f t="array" ref="AS36">IFERROR(INDEX($AR$1:$AR$400,SMALL(IF($AR$1:$AR$400&lt;&gt;"",ROW($AR$1:$AR$400)),ROW(36:36))),"")</f>
        <v>220</v>
      </c>
      <c r="AT36" t="str">
        <f t="shared" si="7"/>
        <v/>
      </c>
      <c r="AU36" s="181">
        <f t="array" ref="AU36">IFERROR(INDEX($AT$1:$AT$400,SMALL(IF($AT$1:$AT$400&lt;&gt;"",ROW($AT$1:$AT$400)),ROW(36:36))),"")</f>
        <v>90</v>
      </c>
      <c r="AW36" s="5">
        <v>43865</v>
      </c>
      <c r="AX36" s="6" t="s">
        <v>3</v>
      </c>
      <c r="AY36" s="156" t="str">
        <f>'Daycare Tallies'!$H5</f>
        <v/>
      </c>
      <c r="AZ36" t="str">
        <f t="shared" si="18"/>
        <v/>
      </c>
      <c r="BA36" s="181">
        <f t="array" ref="BA36">IFERROR(INDEX($AZ$1:$AZ$400,SMALL(IF($AZ$1:$AZ$400&lt;&gt;"",ROW($AZ$1:$AZ$400)),ROW(36:36))),"")</f>
        <v>0</v>
      </c>
      <c r="BB36" t="str">
        <f t="shared" si="14"/>
        <v/>
      </c>
      <c r="BC36" s="181">
        <f t="array" ref="BC36">IFERROR(INDEX($BB$1:$BB$400,SMALL(IF($BB$1:$BB$400&lt;&gt;"",ROW($BB$1:$BB$400)),ROW(36:36))),"")</f>
        <v>0</v>
      </c>
      <c r="BD36" t="str">
        <f t="shared" si="9"/>
        <v/>
      </c>
      <c r="BE36" s="181">
        <f t="array" ref="BE36">IFERROR(INDEX($BD$1:$BD$400,SMALL(IF($BD$1:$BD$400&lt;&gt;"",ROW($BD$1:$BD$400)),ROW(36:36))),"")</f>
        <v>0</v>
      </c>
      <c r="BF36" t="str">
        <f t="shared" si="8"/>
        <v/>
      </c>
      <c r="BG36" s="181">
        <f t="array" ref="BG36">IFERROR(INDEX($BF$1:$BF$400,SMALL(IF($BF$1:$BF$400&lt;&gt;"",ROW($BF$1:$BF$400)),ROW(36:36))),"")</f>
        <v>0</v>
      </c>
    </row>
    <row r="37" spans="1:59" x14ac:dyDescent="0.3">
      <c r="A37" s="10">
        <v>42405</v>
      </c>
      <c r="B37" s="11" t="s">
        <v>4</v>
      </c>
      <c r="C37" s="12">
        <v>12</v>
      </c>
      <c r="D37" t="str">
        <f t="shared" si="15"/>
        <v/>
      </c>
      <c r="E37" s="181">
        <f t="array" ref="E37">IFERROR(INDEX($D$1:$D$400,SMALL(IF($D$1:$D$400&lt;&gt;"",ROW($D$1:$D$400)),ROW(37:37))),"")</f>
        <v>141</v>
      </c>
      <c r="F37">
        <f t="shared" si="10"/>
        <v>35</v>
      </c>
      <c r="G37" s="181">
        <f t="array" ref="G37">IFERROR(INDEX($F$1:$F$400,SMALL(IF($F$1:$F$400&lt;&gt;"",ROW($F$1:$F$400)),ROW(37:37))),"")</f>
        <v>56</v>
      </c>
      <c r="H37" t="str">
        <f t="shared" si="0"/>
        <v/>
      </c>
      <c r="I37" s="181">
        <f t="array" ref="I37">IFERROR(INDEX($H$1:$H$400,SMALL(IF($H$1:$H$400&lt;&gt;"",ROW($H$1:$H$400)),ROW(37:37))),"")</f>
        <v>111</v>
      </c>
      <c r="J37" t="str">
        <f t="shared" si="1"/>
        <v/>
      </c>
      <c r="K37" s="181">
        <f t="array" ref="K37">IFERROR(INDEX($J$1:$J$400,SMALL(IF($J$1:$J$400&lt;&gt;"",ROW($J$1:$J$400)),ROW(37:37))),"")</f>
        <v>29</v>
      </c>
      <c r="M37" s="5">
        <v>42771</v>
      </c>
      <c r="N37" s="6" t="s">
        <v>9</v>
      </c>
      <c r="O37" s="12">
        <v>7</v>
      </c>
      <c r="P37" t="str">
        <f t="shared" si="16"/>
        <v/>
      </c>
      <c r="Q37" s="181">
        <f t="array" ref="Q37">IFERROR(INDEX($P$1:$P$400,SMALL(IF($P$1:$P$400&lt;&gt;"",ROW($P$1:$P$400)),ROW(37:37))),"")</f>
        <v>227</v>
      </c>
      <c r="R37" t="str">
        <f t="shared" si="11"/>
        <v/>
      </c>
      <c r="S37" s="181">
        <f t="array" ref="S37">IFERROR(INDEX($R$1:$R$400,SMALL(IF($R$1:$R$400&lt;&gt;"",ROW($R$1:$R$400)),ROW(37:37))),"")</f>
        <v>55</v>
      </c>
      <c r="T37" t="str">
        <f t="shared" si="2"/>
        <v/>
      </c>
      <c r="U37" s="181">
        <f t="array" ref="U37">IFERROR(INDEX($T$1:$T$400,SMALL(IF($T$1:$T$400&lt;&gt;"",ROW($T$1:$T$400)),ROW(37:37))),"")</f>
        <v>164</v>
      </c>
      <c r="V37">
        <f t="shared" si="3"/>
        <v>56</v>
      </c>
      <c r="W37" s="181">
        <f t="array" ref="W37">IFERROR(INDEX($V$1:$V$400,SMALL(IF($V$1:$V$400&lt;&gt;"",ROW($V$1:$V$400)),ROW(37:37))),"")</f>
        <v>50</v>
      </c>
      <c r="Y37" s="5">
        <v>43136</v>
      </c>
      <c r="Z37" s="6" t="s">
        <v>5</v>
      </c>
      <c r="AA37" s="12">
        <v>42</v>
      </c>
      <c r="AB37" t="str">
        <f t="shared" si="19"/>
        <v/>
      </c>
      <c r="AC37" s="181">
        <f t="array" ref="AC37">IFERROR(INDEX($AB$1:$AB$400,SMALL(IF($AB$1:$AB$400&lt;&gt;"",ROW($AB$1:$AB$400)),ROW(37:37))),"")</f>
        <v>264</v>
      </c>
      <c r="AD37" t="str">
        <f t="shared" si="12"/>
        <v/>
      </c>
      <c r="AE37" s="181">
        <f t="array" ref="AE37">IFERROR(INDEX($AD$1:$AD$400,SMALL(IF($AD$1:$AD$400&lt;&gt;"",ROW($AD$1:$AD$400)),ROW(37:37))),"")</f>
        <v>85</v>
      </c>
      <c r="AF37" t="str">
        <f t="shared" si="4"/>
        <v/>
      </c>
      <c r="AG37" s="181">
        <f t="array" ref="AG37">IFERROR(INDEX($AF$1:$AF$400,SMALL(IF($AF$1:$AF$400&lt;&gt;"",ROW($AF$1:$AF$400)),ROW(37:37))),"")</f>
        <v>173</v>
      </c>
      <c r="AH37" t="str">
        <f t="shared" si="5"/>
        <v/>
      </c>
      <c r="AI37" s="181">
        <f t="array" ref="AI37">IFERROR(INDEX($AH$1:$AH$400,SMALL(IF($AH$1:$AH$400&lt;&gt;"",ROW($AH$1:$AH$400)),ROW(37:37))),"")</f>
        <v>93</v>
      </c>
      <c r="AK37" s="5">
        <v>43501</v>
      </c>
      <c r="AL37" s="6" t="s">
        <v>3</v>
      </c>
      <c r="AM37" s="7">
        <v>64</v>
      </c>
      <c r="AN37" t="str">
        <f t="shared" si="17"/>
        <v/>
      </c>
      <c r="AO37" s="181">
        <f t="array" ref="AO37">IFERROR(INDEX($AN$1:$AN$400,SMALL(IF($AN$1:$AN$400&lt;&gt;"",ROW($AN$1:$AN$400)),ROW(37:37))),"")</f>
        <v>348</v>
      </c>
      <c r="AP37" t="str">
        <f t="shared" si="13"/>
        <v/>
      </c>
      <c r="AQ37" s="181">
        <f t="array" ref="AQ37">IFERROR(INDEX($AP$1:$AP$400,SMALL(IF($AP$1:$AP$400&lt;&gt;"",ROW($AP$1:$AP$400)),ROW(37:37))),"")</f>
        <v>63</v>
      </c>
      <c r="AR37" t="str">
        <f t="shared" si="6"/>
        <v/>
      </c>
      <c r="AS37" s="181">
        <f t="array" ref="AS37">IFERROR(INDEX($AR$1:$AR$400,SMALL(IF($AR$1:$AR$400&lt;&gt;"",ROW($AR$1:$AR$400)),ROW(37:37))),"")</f>
        <v>249</v>
      </c>
      <c r="AT37" t="str">
        <f t="shared" si="7"/>
        <v/>
      </c>
      <c r="AU37" s="181">
        <f t="array" ref="AU37">IFERROR(INDEX($AT$1:$AT$400,SMALL(IF($AT$1:$AT$400&lt;&gt;"",ROW($AT$1:$AT$400)),ROW(37:37))),"")</f>
        <v>78</v>
      </c>
      <c r="AW37" s="5">
        <v>43866</v>
      </c>
      <c r="AX37" s="6" t="s">
        <v>6</v>
      </c>
      <c r="AY37" s="156" t="str">
        <f>'Daycare Tallies'!$H6</f>
        <v/>
      </c>
      <c r="AZ37" t="str">
        <f t="shared" si="18"/>
        <v/>
      </c>
      <c r="BA37" s="181">
        <f t="array" ref="BA37">IFERROR(INDEX($AZ$1:$AZ$400,SMALL(IF($AZ$1:$AZ$400&lt;&gt;"",ROW($AZ$1:$AZ$400)),ROW(37:37))),"")</f>
        <v>0</v>
      </c>
      <c r="BB37" t="str">
        <f t="shared" si="14"/>
        <v/>
      </c>
      <c r="BC37" s="181">
        <f t="array" ref="BC37">IFERROR(INDEX($BB$1:$BB$400,SMALL(IF($BB$1:$BB$400&lt;&gt;"",ROW($BB$1:$BB$400)),ROW(37:37))),"")</f>
        <v>0</v>
      </c>
      <c r="BD37" t="str">
        <f t="shared" si="9"/>
        <v/>
      </c>
      <c r="BE37" s="181">
        <f t="array" ref="BE37">IFERROR(INDEX($BD$1:$BD$400,SMALL(IF($BD$1:$BD$400&lt;&gt;"",ROW($BD$1:$BD$400)),ROW(37:37))),"")</f>
        <v>0</v>
      </c>
      <c r="BF37" t="str">
        <f t="shared" si="8"/>
        <v/>
      </c>
      <c r="BG37" s="181">
        <f t="array" ref="BG37">IFERROR(INDEX($BF$1:$BF$400,SMALL(IF($BF$1:$BF$400&lt;&gt;"",ROW($BF$1:$BF$400)),ROW(37:37))),"")</f>
        <v>0</v>
      </c>
    </row>
    <row r="38" spans="1:59" x14ac:dyDescent="0.3">
      <c r="A38" s="10">
        <v>42406</v>
      </c>
      <c r="B38" s="11" t="s">
        <v>7</v>
      </c>
      <c r="C38" s="12">
        <v>9</v>
      </c>
      <c r="D38" t="str">
        <f t="shared" si="15"/>
        <v/>
      </c>
      <c r="E38" s="181">
        <f t="array" ref="E38">IFERROR(INDEX($D$1:$D$400,SMALL(IF($D$1:$D$400&lt;&gt;"",ROW($D$1:$D$400)),ROW(38:38))),"")</f>
        <v>200</v>
      </c>
      <c r="F38" t="str">
        <f t="shared" si="10"/>
        <v/>
      </c>
      <c r="G38" s="181">
        <f t="array" ref="G38">IFERROR(INDEX($F$1:$F$400,SMALL(IF($F$1:$F$400&lt;&gt;"",ROW($F$1:$F$400)),ROW(38:38))),"")</f>
        <v>38</v>
      </c>
      <c r="H38" t="str">
        <f t="shared" si="0"/>
        <v/>
      </c>
      <c r="I38" s="181">
        <f t="array" ref="I38">IFERROR(INDEX($H$1:$H$400,SMALL(IF($H$1:$H$400&lt;&gt;"",ROW($H$1:$H$400)),ROW(38:38))),"")</f>
        <v>119</v>
      </c>
      <c r="J38" t="str">
        <f t="shared" si="1"/>
        <v/>
      </c>
      <c r="K38" s="181">
        <f t="array" ref="K38">IFERROR(INDEX($J$1:$J$400,SMALL(IF($J$1:$J$400&lt;&gt;"",ROW($J$1:$J$400)),ROW(38:38))),"")</f>
        <v>45</v>
      </c>
      <c r="M38" s="5">
        <v>42772</v>
      </c>
      <c r="N38" s="6" t="s">
        <v>5</v>
      </c>
      <c r="O38" s="12">
        <v>37</v>
      </c>
      <c r="P38" t="str">
        <f t="shared" si="16"/>
        <v/>
      </c>
      <c r="Q38" s="181">
        <f t="array" ref="Q38">IFERROR(INDEX($P$1:$P$400,SMALL(IF($P$1:$P$400&lt;&gt;"",ROW($P$1:$P$400)),ROW(38:38))),"")</f>
        <v>279</v>
      </c>
      <c r="R38" t="str">
        <f t="shared" si="11"/>
        <v/>
      </c>
      <c r="S38" s="181">
        <f t="array" ref="S38">IFERROR(INDEX($R$1:$R$400,SMALL(IF($R$1:$R$400&lt;&gt;"",ROW($R$1:$R$400)),ROW(38:38))),"")</f>
        <v>89</v>
      </c>
      <c r="T38" t="str">
        <f t="shared" si="2"/>
        <v/>
      </c>
      <c r="U38" s="181">
        <f t="array" ref="U38">IFERROR(INDEX($T$1:$T$400,SMALL(IF($T$1:$T$400&lt;&gt;"",ROW($T$1:$T$400)),ROW(38:38))),"")</f>
        <v>154</v>
      </c>
      <c r="V38" t="str">
        <f t="shared" si="3"/>
        <v/>
      </c>
      <c r="W38" s="181">
        <f t="array" ref="W38">IFERROR(INDEX($V$1:$V$400,SMALL(IF($V$1:$V$400&lt;&gt;"",ROW($V$1:$V$400)),ROW(38:38))),"")</f>
        <v>71</v>
      </c>
      <c r="Y38" s="5">
        <v>43137</v>
      </c>
      <c r="Z38" s="6" t="s">
        <v>3</v>
      </c>
      <c r="AA38" s="12">
        <v>68</v>
      </c>
      <c r="AB38" t="str">
        <f t="shared" si="19"/>
        <v/>
      </c>
      <c r="AC38" s="181">
        <f t="array" ref="AC38">IFERROR(INDEX($AB$1:$AB$400,SMALL(IF($AB$1:$AB$400&lt;&gt;"",ROW($AB$1:$AB$400)),ROW(38:38))),"")</f>
        <v>338</v>
      </c>
      <c r="AD38" t="str">
        <f t="shared" si="12"/>
        <v/>
      </c>
      <c r="AE38" s="181">
        <f t="array" ref="AE38">IFERROR(INDEX($AD$1:$AD$400,SMALL(IF($AD$1:$AD$400&lt;&gt;"",ROW($AD$1:$AD$400)),ROW(38:38))),"")</f>
        <v>116</v>
      </c>
      <c r="AF38" t="str">
        <f t="shared" si="4"/>
        <v/>
      </c>
      <c r="AG38" s="181">
        <f t="array" ref="AG38">IFERROR(INDEX($AF$1:$AF$400,SMALL(IF($AF$1:$AF$400&lt;&gt;"",ROW($AF$1:$AF$400)),ROW(38:38))),"")</f>
        <v>193</v>
      </c>
      <c r="AH38" t="str">
        <f t="shared" si="5"/>
        <v/>
      </c>
      <c r="AI38" s="181">
        <f t="array" ref="AI38">IFERROR(INDEX($AH$1:$AH$400,SMALL(IF($AH$1:$AH$400&lt;&gt;"",ROW($AH$1:$AH$400)),ROW(38:38))),"")</f>
        <v>92</v>
      </c>
      <c r="AK38" s="5">
        <v>43502</v>
      </c>
      <c r="AL38" s="6" t="s">
        <v>6</v>
      </c>
      <c r="AM38" s="7">
        <v>64</v>
      </c>
      <c r="AN38" t="str">
        <f t="shared" si="17"/>
        <v/>
      </c>
      <c r="AO38" s="181">
        <f t="array" ref="AO38">IFERROR(INDEX($AN$1:$AN$400,SMALL(IF($AN$1:$AN$400&lt;&gt;"",ROW($AN$1:$AN$400)),ROW(38:38))),"")</f>
        <v>362</v>
      </c>
      <c r="AP38" t="str">
        <f t="shared" si="13"/>
        <v/>
      </c>
      <c r="AQ38" s="181">
        <f t="array" ref="AQ38">IFERROR(INDEX($AP$1:$AP$400,SMALL(IF($AP$1:$AP$400&lt;&gt;"",ROW($AP$1:$AP$400)),ROW(38:38))),"")</f>
        <v>129</v>
      </c>
      <c r="AR38" t="str">
        <f t="shared" si="6"/>
        <v/>
      </c>
      <c r="AS38" s="181">
        <f t="array" ref="AS38">IFERROR(INDEX($AR$1:$AR$400,SMALL(IF($AR$1:$AR$400&lt;&gt;"",ROW($AR$1:$AR$400)),ROW(38:38))),"")</f>
        <v>217</v>
      </c>
      <c r="AT38" t="str">
        <f t="shared" si="7"/>
        <v/>
      </c>
      <c r="AU38" s="181">
        <f t="array" ref="AU38">IFERROR(INDEX($AT$1:$AT$400,SMALL(IF($AT$1:$AT$400&lt;&gt;"",ROW($AT$1:$AT$400)),ROW(38:38))),"")</f>
        <v>95</v>
      </c>
      <c r="AW38" s="5">
        <v>43867</v>
      </c>
      <c r="AX38" s="6" t="s">
        <v>8</v>
      </c>
      <c r="AY38" s="156" t="str">
        <f>'Daycare Tallies'!$H7</f>
        <v/>
      </c>
      <c r="AZ38">
        <f t="shared" si="18"/>
        <v>0</v>
      </c>
      <c r="BA38" s="181">
        <f t="array" ref="BA38">IFERROR(INDEX($AZ$1:$AZ$400,SMALL(IF($AZ$1:$AZ$400&lt;&gt;"",ROW($AZ$1:$AZ$400)),ROW(38:38))),"")</f>
        <v>0</v>
      </c>
      <c r="BB38" t="str">
        <f t="shared" si="14"/>
        <v/>
      </c>
      <c r="BC38" s="181">
        <f t="array" ref="BC38">IFERROR(INDEX($BB$1:$BB$400,SMALL(IF($BB$1:$BB$400&lt;&gt;"",ROW($BB$1:$BB$400)),ROW(38:38))),"")</f>
        <v>0</v>
      </c>
      <c r="BD38">
        <f t="shared" si="9"/>
        <v>0</v>
      </c>
      <c r="BE38" s="181">
        <f t="array" ref="BE38">IFERROR(INDEX($BD$1:$BD$400,SMALL(IF($BD$1:$BD$400&lt;&gt;"",ROW($BD$1:$BD$400)),ROW(38:38))),"")</f>
        <v>0</v>
      </c>
      <c r="BF38" t="str">
        <f t="shared" si="8"/>
        <v/>
      </c>
      <c r="BG38" s="181">
        <f t="array" ref="BG38">IFERROR(INDEX($BF$1:$BF$400,SMALL(IF($BF$1:$BF$400&lt;&gt;"",ROW($BF$1:$BF$400)),ROW(38:38))),"")</f>
        <v>0</v>
      </c>
    </row>
    <row r="39" spans="1:59" x14ac:dyDescent="0.3">
      <c r="A39" s="10">
        <v>42407</v>
      </c>
      <c r="B39" s="11" t="s">
        <v>9</v>
      </c>
      <c r="C39" s="12">
        <v>6</v>
      </c>
      <c r="D39" t="str">
        <f t="shared" si="15"/>
        <v/>
      </c>
      <c r="E39" s="181">
        <f t="array" ref="E39">IFERROR(INDEX($D$1:$D$400,SMALL(IF($D$1:$D$400&lt;&gt;"",ROW($D$1:$D$400)),ROW(39:39))),"")</f>
        <v>190</v>
      </c>
      <c r="F39" t="str">
        <f t="shared" si="10"/>
        <v/>
      </c>
      <c r="G39" s="181">
        <f t="array" ref="G39">IFERROR(INDEX($F$1:$F$400,SMALL(IF($F$1:$F$400&lt;&gt;"",ROW($F$1:$F$400)),ROW(39:39))),"")</f>
        <v>66</v>
      </c>
      <c r="H39" t="str">
        <f t="shared" si="0"/>
        <v/>
      </c>
      <c r="I39" s="181">
        <f t="array" ref="I39">IFERROR(INDEX($H$1:$H$400,SMALL(IF($H$1:$H$400&lt;&gt;"",ROW($H$1:$H$400)),ROW(39:39))),"")</f>
        <v>117</v>
      </c>
      <c r="J39">
        <f t="shared" si="1"/>
        <v>27</v>
      </c>
      <c r="K39" s="181">
        <f t="array" ref="K39">IFERROR(INDEX($J$1:$J$400,SMALL(IF($J$1:$J$400&lt;&gt;"",ROW($J$1:$J$400)),ROW(39:39))),"")</f>
        <v>38</v>
      </c>
      <c r="M39" s="5">
        <v>42773</v>
      </c>
      <c r="N39" s="6" t="s">
        <v>3</v>
      </c>
      <c r="O39" s="12">
        <v>30</v>
      </c>
      <c r="P39" t="str">
        <f t="shared" si="16"/>
        <v/>
      </c>
      <c r="Q39" s="181">
        <f t="array" ref="Q39">IFERROR(INDEX($P$1:$P$400,SMALL(IF($P$1:$P$400&lt;&gt;"",ROW($P$1:$P$400)),ROW(39:39))),"")</f>
        <v>288</v>
      </c>
      <c r="R39" t="str">
        <f t="shared" si="11"/>
        <v/>
      </c>
      <c r="S39" s="181">
        <f t="array" ref="S39">IFERROR(INDEX($R$1:$R$400,SMALL(IF($R$1:$R$400&lt;&gt;"",ROW($R$1:$R$400)),ROW(39:39))),"")</f>
        <v>108</v>
      </c>
      <c r="T39" t="str">
        <f t="shared" si="2"/>
        <v/>
      </c>
      <c r="U39" s="181">
        <f t="array" ref="U39">IFERROR(INDEX($T$1:$T$400,SMALL(IF($T$1:$T$400&lt;&gt;"",ROW($T$1:$T$400)),ROW(39:39))),"")</f>
        <v>174</v>
      </c>
      <c r="V39" t="str">
        <f t="shared" si="3"/>
        <v/>
      </c>
      <c r="W39" s="181">
        <f t="array" ref="W39">IFERROR(INDEX($V$1:$V$400,SMALL(IF($V$1:$V$400&lt;&gt;"",ROW($V$1:$V$400)),ROW(39:39))),"")</f>
        <v>56</v>
      </c>
      <c r="Y39" s="5">
        <v>43138</v>
      </c>
      <c r="Z39" s="6" t="s">
        <v>6</v>
      </c>
      <c r="AA39" s="12">
        <v>16</v>
      </c>
      <c r="AB39" t="str">
        <f t="shared" si="19"/>
        <v/>
      </c>
      <c r="AC39" s="181">
        <f t="array" ref="AC39">IFERROR(INDEX($AB$1:$AB$400,SMALL(IF($AB$1:$AB$400&lt;&gt;"",ROW($AB$1:$AB$400)),ROW(39:39))),"")</f>
        <v>336</v>
      </c>
      <c r="AD39" t="str">
        <f t="shared" si="12"/>
        <v/>
      </c>
      <c r="AE39" s="181">
        <f t="array" ref="AE39">IFERROR(INDEX($AD$1:$AD$400,SMALL(IF($AD$1:$AD$400&lt;&gt;"",ROW($AD$1:$AD$400)),ROW(39:39))),"")</f>
        <v>109</v>
      </c>
      <c r="AF39" t="str">
        <f t="shared" si="4"/>
        <v/>
      </c>
      <c r="AG39" s="181">
        <f t="array" ref="AG39">IFERROR(INDEX($AF$1:$AF$400,SMALL(IF($AF$1:$AF$400&lt;&gt;"",ROW($AF$1:$AF$400)),ROW(39:39))),"")</f>
        <v>191</v>
      </c>
      <c r="AH39" t="str">
        <f t="shared" si="5"/>
        <v/>
      </c>
      <c r="AI39" s="181">
        <f t="array" ref="AI39">IFERROR(INDEX($AH$1:$AH$400,SMALL(IF($AH$1:$AH$400&lt;&gt;"",ROW($AH$1:$AH$400)),ROW(39:39))),"")</f>
        <v>77</v>
      </c>
      <c r="AK39" s="5">
        <v>43503</v>
      </c>
      <c r="AL39" s="6" t="s">
        <v>8</v>
      </c>
      <c r="AM39" s="7">
        <v>54</v>
      </c>
      <c r="AN39">
        <f t="shared" si="17"/>
        <v>312</v>
      </c>
      <c r="AO39" s="181">
        <f t="array" ref="AO39">IFERROR(INDEX($AN$1:$AN$400,SMALL(IF($AN$1:$AN$400&lt;&gt;"",ROW($AN$1:$AN$400)),ROW(39:39))),"")</f>
        <v>383</v>
      </c>
      <c r="AP39" t="str">
        <f t="shared" si="13"/>
        <v/>
      </c>
      <c r="AQ39" s="181">
        <f t="array" ref="AQ39">IFERROR(INDEX($AP$1:$AP$400,SMALL(IF($AP$1:$AP$400&lt;&gt;"",ROW($AP$1:$AP$400)),ROW(39:39))),"")</f>
        <v>122</v>
      </c>
      <c r="AR39">
        <f t="shared" si="6"/>
        <v>182</v>
      </c>
      <c r="AS39" s="181">
        <f t="array" ref="AS39">IFERROR(INDEX($AR$1:$AR$400,SMALL(IF($AR$1:$AR$400&lt;&gt;"",ROW($AR$1:$AR$400)),ROW(39:39))),"")</f>
        <v>217</v>
      </c>
      <c r="AT39" t="str">
        <f t="shared" si="7"/>
        <v/>
      </c>
      <c r="AU39" s="181">
        <f t="array" ref="AU39">IFERROR(INDEX($AT$1:$AT$400,SMALL(IF($AT$1:$AT$400&lt;&gt;"",ROW($AT$1:$AT$400)),ROW(39:39))),"")</f>
        <v>85</v>
      </c>
      <c r="AW39" s="5">
        <v>43868</v>
      </c>
      <c r="AX39" s="6" t="s">
        <v>4</v>
      </c>
      <c r="AY39" s="156" t="str">
        <f>'Daycare Tallies'!$H8</f>
        <v/>
      </c>
      <c r="AZ39" t="str">
        <f t="shared" si="18"/>
        <v/>
      </c>
      <c r="BA39" s="181">
        <f t="array" ref="BA39">IFERROR(INDEX($AZ$1:$AZ$400,SMALL(IF($AZ$1:$AZ$400&lt;&gt;"",ROW($AZ$1:$AZ$400)),ROW(39:39))),"")</f>
        <v>0</v>
      </c>
      <c r="BB39">
        <f t="shared" si="14"/>
        <v>0</v>
      </c>
      <c r="BC39" s="181">
        <f t="array" ref="BC39">IFERROR(INDEX($BB$1:$BB$400,SMALL(IF($BB$1:$BB$400&lt;&gt;"",ROW($BB$1:$BB$400)),ROW(39:39))),"")</f>
        <v>0</v>
      </c>
      <c r="BD39" t="str">
        <f t="shared" si="9"/>
        <v/>
      </c>
      <c r="BE39" s="181">
        <f t="array" ref="BE39">IFERROR(INDEX($BD$1:$BD$400,SMALL(IF($BD$1:$BD$400&lt;&gt;"",ROW($BD$1:$BD$400)),ROW(39:39))),"")</f>
        <v>0</v>
      </c>
      <c r="BF39" t="str">
        <f t="shared" si="8"/>
        <v/>
      </c>
      <c r="BG39" s="181">
        <f t="array" ref="BG39">IFERROR(INDEX($BF$1:$BF$400,SMALL(IF($BF$1:$BF$400&lt;&gt;"",ROW($BF$1:$BF$400)),ROW(39:39))),"")</f>
        <v>0</v>
      </c>
    </row>
    <row r="40" spans="1:59" x14ac:dyDescent="0.3">
      <c r="A40" s="10">
        <v>42408</v>
      </c>
      <c r="B40" s="11" t="s">
        <v>5</v>
      </c>
      <c r="C40" s="12">
        <v>17</v>
      </c>
      <c r="D40" t="str">
        <f t="shared" si="15"/>
        <v/>
      </c>
      <c r="E40" s="181">
        <f t="array" ref="E40">IFERROR(INDEX($D$1:$D$400,SMALL(IF($D$1:$D$400&lt;&gt;"",ROW($D$1:$D$400)),ROW(40:40))),"")</f>
        <v>204</v>
      </c>
      <c r="F40" t="str">
        <f t="shared" si="10"/>
        <v/>
      </c>
      <c r="G40" s="181">
        <f t="array" ref="G40">IFERROR(INDEX($F$1:$F$400,SMALL(IF($F$1:$F$400&lt;&gt;"",ROW($F$1:$F$400)),ROW(40:40))),"")</f>
        <v>71</v>
      </c>
      <c r="H40" t="str">
        <f t="shared" si="0"/>
        <v/>
      </c>
      <c r="I40" s="181">
        <f t="array" ref="I40">IFERROR(INDEX($H$1:$H$400,SMALL(IF($H$1:$H$400&lt;&gt;"",ROW($H$1:$H$400)),ROW(40:40))),"")</f>
        <v>121</v>
      </c>
      <c r="J40" t="str">
        <f t="shared" si="1"/>
        <v/>
      </c>
      <c r="K40" s="181">
        <f t="array" ref="K40">IFERROR(INDEX($J$1:$J$400,SMALL(IF($J$1:$J$400&lt;&gt;"",ROW($J$1:$J$400)),ROW(40:40))),"")</f>
        <v>50</v>
      </c>
      <c r="M40" s="5">
        <v>42774</v>
      </c>
      <c r="N40" s="6" t="s">
        <v>6</v>
      </c>
      <c r="O40" s="12">
        <v>47</v>
      </c>
      <c r="P40" t="str">
        <f t="shared" si="16"/>
        <v/>
      </c>
      <c r="Q40" s="181">
        <f t="array" ref="Q40">IFERROR(INDEX($P$1:$P$400,SMALL(IF($P$1:$P$400&lt;&gt;"",ROW($P$1:$P$400)),ROW(40:40))),"")</f>
        <v>296</v>
      </c>
      <c r="R40" t="str">
        <f t="shared" si="11"/>
        <v/>
      </c>
      <c r="S40" s="181">
        <f t="array" ref="S40">IFERROR(INDEX($R$1:$R$400,SMALL(IF($R$1:$R$400&lt;&gt;"",ROW($R$1:$R$400)),ROW(40:40))),"")</f>
        <v>101</v>
      </c>
      <c r="T40" t="str">
        <f t="shared" si="2"/>
        <v/>
      </c>
      <c r="U40" s="181">
        <f t="array" ref="U40">IFERROR(INDEX($T$1:$T$400,SMALL(IF($T$1:$T$400&lt;&gt;"",ROW($T$1:$T$400)),ROW(40:40))),"")</f>
        <v>171</v>
      </c>
      <c r="V40" t="str">
        <f t="shared" si="3"/>
        <v/>
      </c>
      <c r="W40" s="181">
        <f t="array" ref="W40">IFERROR(INDEX($V$1:$V$400,SMALL(IF($V$1:$V$400&lt;&gt;"",ROW($V$1:$V$400)),ROW(40:40))),"")</f>
        <v>65</v>
      </c>
      <c r="Y40" s="5">
        <v>43139</v>
      </c>
      <c r="Z40" s="6" t="s">
        <v>8</v>
      </c>
      <c r="AA40" s="12">
        <v>65</v>
      </c>
      <c r="AB40">
        <f t="shared" si="19"/>
        <v>254</v>
      </c>
      <c r="AC40" s="181">
        <f t="array" ref="AC40">IFERROR(INDEX($AB$1:$AB$400,SMALL(IF($AB$1:$AB$400&lt;&gt;"",ROW($AB$1:$AB$400)),ROW(40:40))),"")</f>
        <v>321</v>
      </c>
      <c r="AD40" t="str">
        <f t="shared" si="12"/>
        <v/>
      </c>
      <c r="AE40" s="181">
        <f t="array" ref="AE40">IFERROR(INDEX($AD$1:$AD$400,SMALL(IF($AD$1:$AD$400&lt;&gt;"",ROW($AD$1:$AD$400)),ROW(40:40))),"")</f>
        <v>114</v>
      </c>
      <c r="AF40">
        <f t="shared" si="4"/>
        <v>149</v>
      </c>
      <c r="AG40" s="181">
        <f t="array" ref="AG40">IFERROR(INDEX($AF$1:$AF$400,SMALL(IF($AF$1:$AF$400&lt;&gt;"",ROW($AF$1:$AF$400)),ROW(40:40))),"")</f>
        <v>191</v>
      </c>
      <c r="AH40" t="str">
        <f t="shared" si="5"/>
        <v/>
      </c>
      <c r="AI40" s="181">
        <f t="array" ref="AI40">IFERROR(INDEX($AH$1:$AH$400,SMALL(IF($AH$1:$AH$400&lt;&gt;"",ROW($AH$1:$AH$400)),ROW(40:40))),"")</f>
        <v>85</v>
      </c>
      <c r="AK40" s="5">
        <v>43504</v>
      </c>
      <c r="AL40" s="6" t="s">
        <v>4</v>
      </c>
      <c r="AM40" s="7">
        <v>67</v>
      </c>
      <c r="AN40" t="str">
        <f t="shared" si="17"/>
        <v/>
      </c>
      <c r="AO40" s="181">
        <f t="array" ref="AO40">IFERROR(INDEX($AN$1:$AN$400,SMALL(IF($AN$1:$AN$400&lt;&gt;"",ROW($AN$1:$AN$400)),ROW(40:40))),"")</f>
        <v>364</v>
      </c>
      <c r="AP40">
        <f t="shared" si="13"/>
        <v>110</v>
      </c>
      <c r="AQ40" s="181">
        <f t="array" ref="AQ40">IFERROR(INDEX($AP$1:$AP$400,SMALL(IF($AP$1:$AP$400&lt;&gt;"",ROW($AP$1:$AP$400)),ROW(40:40))),"")</f>
        <v>135</v>
      </c>
      <c r="AR40" t="str">
        <f t="shared" si="6"/>
        <v/>
      </c>
      <c r="AS40" s="181">
        <f t="array" ref="AS40">IFERROR(INDEX($AR$1:$AR$400,SMALL(IF($AR$1:$AR$400&lt;&gt;"",ROW($AR$1:$AR$400)),ROW(40:40))),"")</f>
        <v>208</v>
      </c>
      <c r="AT40" t="str">
        <f t="shared" si="7"/>
        <v/>
      </c>
      <c r="AU40" s="181">
        <f t="array" ref="AU40">IFERROR(INDEX($AT$1:$AT$400,SMALL(IF($AT$1:$AT$400&lt;&gt;"",ROW($AT$1:$AT$400)),ROW(40:40))),"")</f>
        <v>91</v>
      </c>
      <c r="AW40" s="5">
        <v>43869</v>
      </c>
      <c r="AX40" s="6" t="s">
        <v>7</v>
      </c>
      <c r="AY40" s="156" t="str">
        <f>'Daycare Tallies'!$H9</f>
        <v/>
      </c>
      <c r="AZ40" t="str">
        <f t="shared" si="18"/>
        <v/>
      </c>
      <c r="BA40" s="181">
        <f t="array" ref="BA40">IFERROR(INDEX($AZ$1:$AZ$400,SMALL(IF($AZ$1:$AZ$400&lt;&gt;"",ROW($AZ$1:$AZ$400)),ROW(40:40))),"")</f>
        <v>0</v>
      </c>
      <c r="BB40" t="str">
        <f t="shared" si="14"/>
        <v/>
      </c>
      <c r="BC40" s="181">
        <f t="array" ref="BC40">IFERROR(INDEX($BB$1:$BB$400,SMALL(IF($BB$1:$BB$400&lt;&gt;"",ROW($BB$1:$BB$400)),ROW(40:40))),"")</f>
        <v>0</v>
      </c>
      <c r="BD40" t="str">
        <f t="shared" si="9"/>
        <v/>
      </c>
      <c r="BE40" s="181">
        <f t="array" ref="BE40">IFERROR(INDEX($BD$1:$BD$400,SMALL(IF($BD$1:$BD$400&lt;&gt;"",ROW($BD$1:$BD$400)),ROW(40:40))),"")</f>
        <v>0</v>
      </c>
      <c r="BF40" t="str">
        <f t="shared" si="8"/>
        <v/>
      </c>
      <c r="BG40" s="181">
        <f t="array" ref="BG40">IFERROR(INDEX($BF$1:$BF$400,SMALL(IF($BF$1:$BF$400&lt;&gt;"",ROW($BF$1:$BF$400)),ROW(40:40))),"")</f>
        <v>0</v>
      </c>
    </row>
    <row r="41" spans="1:59" x14ac:dyDescent="0.3">
      <c r="A41" s="10">
        <v>42409</v>
      </c>
      <c r="B41" s="11" t="s">
        <v>3</v>
      </c>
      <c r="C41" s="12">
        <v>33</v>
      </c>
      <c r="D41" t="str">
        <f t="shared" si="15"/>
        <v/>
      </c>
      <c r="E41" s="181">
        <f t="array" ref="E41">IFERROR(INDEX($D$1:$D$400,SMALL(IF($D$1:$D$400&lt;&gt;"",ROW($D$1:$D$400)),ROW(41:41))),"")</f>
        <v>186</v>
      </c>
      <c r="F41" t="str">
        <f t="shared" si="10"/>
        <v/>
      </c>
      <c r="G41" s="181">
        <f t="array" ref="G41">IFERROR(INDEX($F$1:$F$400,SMALL(IF($F$1:$F$400&lt;&gt;"",ROW($F$1:$F$400)),ROW(41:41))),"")</f>
        <v>63</v>
      </c>
      <c r="H41" t="str">
        <f t="shared" si="0"/>
        <v/>
      </c>
      <c r="I41" s="181">
        <f t="array" ref="I41">IFERROR(INDEX($H$1:$H$400,SMALL(IF($H$1:$H$400&lt;&gt;"",ROW($H$1:$H$400)),ROW(41:41))),"")</f>
        <v>114</v>
      </c>
      <c r="J41" t="str">
        <f t="shared" si="1"/>
        <v/>
      </c>
      <c r="K41" s="181">
        <f t="array" ref="K41">IFERROR(INDEX($J$1:$J$400,SMALL(IF($J$1:$J$400&lt;&gt;"",ROW($J$1:$J$400)),ROW(41:41))),"")</f>
        <v>45</v>
      </c>
      <c r="M41" s="5">
        <v>42775</v>
      </c>
      <c r="N41" s="6" t="s">
        <v>8</v>
      </c>
      <c r="O41" s="12">
        <v>3</v>
      </c>
      <c r="P41">
        <f t="shared" si="16"/>
        <v>173</v>
      </c>
      <c r="Q41" s="181">
        <f t="array" ref="Q41">IFERROR(INDEX($P$1:$P$400,SMALL(IF($P$1:$P$400&lt;&gt;"",ROW($P$1:$P$400)),ROW(41:41))),"")</f>
        <v>261</v>
      </c>
      <c r="R41" t="str">
        <f t="shared" si="11"/>
        <v/>
      </c>
      <c r="S41" s="181">
        <f t="array" ref="S41">IFERROR(INDEX($R$1:$R$400,SMALL(IF($R$1:$R$400&lt;&gt;"",ROW($R$1:$R$400)),ROW(41:41))),"")</f>
        <v>87</v>
      </c>
      <c r="T41">
        <f t="shared" si="2"/>
        <v>80</v>
      </c>
      <c r="U41" s="181">
        <f t="array" ref="U41">IFERROR(INDEX($T$1:$T$400,SMALL(IF($T$1:$T$400&lt;&gt;"",ROW($T$1:$T$400)),ROW(41:41))),"")</f>
        <v>156</v>
      </c>
      <c r="V41" t="str">
        <f t="shared" si="3"/>
        <v/>
      </c>
      <c r="W41" s="181">
        <f t="array" ref="W41">IFERROR(INDEX($V$1:$V$400,SMALL(IF($V$1:$V$400&lt;&gt;"",ROW($V$1:$V$400)),ROW(41:41))),"")</f>
        <v>62</v>
      </c>
      <c r="Y41" s="5">
        <v>43140</v>
      </c>
      <c r="Z41" s="6" t="s">
        <v>4</v>
      </c>
      <c r="AA41" s="12">
        <v>65</v>
      </c>
      <c r="AB41" t="str">
        <f t="shared" si="19"/>
        <v/>
      </c>
      <c r="AC41" s="181">
        <f t="array" ref="AC41">IFERROR(INDEX($AB$1:$AB$400,SMALL(IF($AB$1:$AB$400&lt;&gt;"",ROW($AB$1:$AB$400)),ROW(41:41))),"")</f>
        <v>339</v>
      </c>
      <c r="AD41">
        <f t="shared" si="12"/>
        <v>107</v>
      </c>
      <c r="AE41" s="181">
        <f t="array" ref="AE41">IFERROR(INDEX($AD$1:$AD$400,SMALL(IF($AD$1:$AD$400&lt;&gt;"",ROW($AD$1:$AD$400)),ROW(41:41))),"")</f>
        <v>108</v>
      </c>
      <c r="AF41" t="str">
        <f t="shared" si="4"/>
        <v/>
      </c>
      <c r="AG41" s="181">
        <f t="array" ref="AG41">IFERROR(INDEX($AF$1:$AF$400,SMALL(IF($AF$1:$AF$400&lt;&gt;"",ROW($AF$1:$AF$400)),ROW(41:41))),"")</f>
        <v>200</v>
      </c>
      <c r="AH41" t="str">
        <f t="shared" si="5"/>
        <v/>
      </c>
      <c r="AI41" s="181">
        <f t="array" ref="AI41">IFERROR(INDEX($AH$1:$AH$400,SMALL(IF($AH$1:$AH$400&lt;&gt;"",ROW($AH$1:$AH$400)),ROW(41:41))),"")</f>
        <v>73</v>
      </c>
      <c r="AK41" s="5">
        <v>43505</v>
      </c>
      <c r="AL41" s="6" t="s">
        <v>7</v>
      </c>
      <c r="AM41" s="7">
        <v>15</v>
      </c>
      <c r="AN41" t="str">
        <f t="shared" si="17"/>
        <v/>
      </c>
      <c r="AO41" s="181">
        <f t="array" ref="AO41">IFERROR(INDEX($AN$1:$AN$400,SMALL(IF($AN$1:$AN$400&lt;&gt;"",ROW($AN$1:$AN$400)),ROW(41:41))),"")</f>
        <v>372</v>
      </c>
      <c r="AP41" t="str">
        <f t="shared" si="13"/>
        <v/>
      </c>
      <c r="AQ41" s="181">
        <f t="array" ref="AQ41">IFERROR(INDEX($AP$1:$AP$400,SMALL(IF($AP$1:$AP$400&lt;&gt;"",ROW($AP$1:$AP$400)),ROW(41:41))),"")</f>
        <v>124</v>
      </c>
      <c r="AR41" t="str">
        <f t="shared" si="6"/>
        <v/>
      </c>
      <c r="AS41" s="181">
        <f t="array" ref="AS41">IFERROR(INDEX($AR$1:$AR$400,SMALL(IF($AR$1:$AR$400&lt;&gt;"",ROW($AR$1:$AR$400)),ROW(41:41))),"")</f>
        <v>224</v>
      </c>
      <c r="AT41" t="str">
        <f t="shared" si="7"/>
        <v/>
      </c>
      <c r="AU41" s="181">
        <f t="array" ref="AU41">IFERROR(INDEX($AT$1:$AT$400,SMALL(IF($AT$1:$AT$400&lt;&gt;"",ROW($AT$1:$AT$400)),ROW(41:41))),"")</f>
        <v>95</v>
      </c>
      <c r="AW41" s="5">
        <v>43870</v>
      </c>
      <c r="AX41" s="6" t="s">
        <v>9</v>
      </c>
      <c r="AY41" s="156" t="str">
        <f>'Daycare Tallies'!$H10</f>
        <v/>
      </c>
      <c r="AZ41" t="str">
        <f t="shared" si="18"/>
        <v/>
      </c>
      <c r="BA41" s="181">
        <f t="array" ref="BA41">IFERROR(INDEX($AZ$1:$AZ$400,SMALL(IF($AZ$1:$AZ$400&lt;&gt;"",ROW($AZ$1:$AZ$400)),ROW(41:41))),"")</f>
        <v>0</v>
      </c>
      <c r="BB41" t="str">
        <f t="shared" si="14"/>
        <v/>
      </c>
      <c r="BC41" s="181">
        <f t="array" ref="BC41">IFERROR(INDEX($BB$1:$BB$400,SMALL(IF($BB$1:$BB$400&lt;&gt;"",ROW($BB$1:$BB$400)),ROW(41:41))),"")</f>
        <v>0</v>
      </c>
      <c r="BD41" t="str">
        <f t="shared" si="9"/>
        <v/>
      </c>
      <c r="BE41" s="181">
        <f t="array" ref="BE41">IFERROR(INDEX($BD$1:$BD$400,SMALL(IF($BD$1:$BD$400&lt;&gt;"",ROW($BD$1:$BD$400)),ROW(41:41))),"")</f>
        <v>0</v>
      </c>
      <c r="BF41">
        <f t="shared" si="8"/>
        <v>0</v>
      </c>
      <c r="BG41" s="181">
        <f t="array" ref="BG41">IFERROR(INDEX($BF$1:$BF$400,SMALL(IF($BF$1:$BF$400&lt;&gt;"",ROW($BF$1:$BF$400)),ROW(41:41))),"")</f>
        <v>0</v>
      </c>
    </row>
    <row r="42" spans="1:59" x14ac:dyDescent="0.3">
      <c r="A42" s="10">
        <v>42410</v>
      </c>
      <c r="B42" s="11" t="s">
        <v>6</v>
      </c>
      <c r="C42" s="12">
        <v>36</v>
      </c>
      <c r="D42" t="str">
        <f t="shared" si="15"/>
        <v/>
      </c>
      <c r="E42" s="181">
        <f t="array" ref="E42">IFERROR(INDEX($D$1:$D$400,SMALL(IF($D$1:$D$400&lt;&gt;"",ROW($D$1:$D$400)),ROW(42:42))),"")</f>
        <v>197</v>
      </c>
      <c r="F42" t="str">
        <f t="shared" si="10"/>
        <v/>
      </c>
      <c r="G42" s="181">
        <f t="array" ref="G42">IFERROR(INDEX($F$1:$F$400,SMALL(IF($F$1:$F$400&lt;&gt;"",ROW($F$1:$F$400)),ROW(42:42))),"")</f>
        <v>60</v>
      </c>
      <c r="H42" t="str">
        <f t="shared" si="0"/>
        <v/>
      </c>
      <c r="I42" s="181">
        <f t="array" ref="I42">IFERROR(INDEX($H$1:$H$400,SMALL(IF($H$1:$H$400&lt;&gt;"",ROW($H$1:$H$400)),ROW(42:42))),"")</f>
        <v>123</v>
      </c>
      <c r="J42" t="str">
        <f t="shared" si="1"/>
        <v/>
      </c>
      <c r="K42" s="181">
        <f t="array" ref="K42">IFERROR(INDEX($J$1:$J$400,SMALL(IF($J$1:$J$400&lt;&gt;"",ROW($J$1:$J$400)),ROW(42:42))),"")</f>
        <v>47</v>
      </c>
      <c r="M42" s="5">
        <v>42776</v>
      </c>
      <c r="N42" s="6" t="s">
        <v>4</v>
      </c>
      <c r="O42" s="12">
        <v>37</v>
      </c>
      <c r="P42" t="str">
        <f t="shared" si="16"/>
        <v/>
      </c>
      <c r="Q42" s="181">
        <f t="array" ref="Q42">IFERROR(INDEX($P$1:$P$400,SMALL(IF($P$1:$P$400&lt;&gt;"",ROW($P$1:$P$400)),ROW(42:42))),"")</f>
        <v>265</v>
      </c>
      <c r="R42">
        <f t="shared" si="11"/>
        <v>74</v>
      </c>
      <c r="S42" s="181">
        <f t="array" ref="S42">IFERROR(INDEX($R$1:$R$400,SMALL(IF($R$1:$R$400&lt;&gt;"",ROW($R$1:$R$400)),ROW(42:42))),"")</f>
        <v>63</v>
      </c>
      <c r="T42" t="str">
        <f t="shared" si="2"/>
        <v/>
      </c>
      <c r="U42" s="181">
        <f t="array" ref="U42">IFERROR(INDEX($T$1:$T$400,SMALL(IF($T$1:$T$400&lt;&gt;"",ROW($T$1:$T$400)),ROW(42:42))),"")</f>
        <v>173</v>
      </c>
      <c r="V42" t="str">
        <f t="shared" si="3"/>
        <v/>
      </c>
      <c r="W42" s="181">
        <f t="array" ref="W42">IFERROR(INDEX($V$1:$V$400,SMALL(IF($V$1:$V$400&lt;&gt;"",ROW($V$1:$V$400)),ROW(42:42))),"")</f>
        <v>69</v>
      </c>
      <c r="Y42" s="5">
        <v>43141</v>
      </c>
      <c r="Z42" s="6" t="s">
        <v>7</v>
      </c>
      <c r="AA42" s="12">
        <v>13</v>
      </c>
      <c r="AB42" t="str">
        <f t="shared" si="19"/>
        <v/>
      </c>
      <c r="AC42" s="181">
        <f t="array" ref="AC42">IFERROR(INDEX($AB$1:$AB$400,SMALL(IF($AB$1:$AB$400&lt;&gt;"",ROW($AB$1:$AB$400)),ROW(42:42))),"")</f>
        <v>298</v>
      </c>
      <c r="AD42" t="str">
        <f t="shared" si="12"/>
        <v/>
      </c>
      <c r="AE42" s="181">
        <f t="array" ref="AE42">IFERROR(INDEX($AD$1:$AD$400,SMALL(IF($AD$1:$AD$400&lt;&gt;"",ROW($AD$1:$AD$400)),ROW(42:42))),"")</f>
        <v>99</v>
      </c>
      <c r="AF42" t="str">
        <f t="shared" si="4"/>
        <v/>
      </c>
      <c r="AG42" s="181">
        <f t="array" ref="AG42">IFERROR(INDEX($AF$1:$AF$400,SMALL(IF($AF$1:$AF$400&lt;&gt;"",ROW($AF$1:$AF$400)),ROW(42:42))),"")</f>
        <v>194</v>
      </c>
      <c r="AH42" t="str">
        <f t="shared" si="5"/>
        <v/>
      </c>
      <c r="AI42" s="181">
        <f t="array" ref="AI42">IFERROR(INDEX($AH$1:$AH$400,SMALL(IF($AH$1:$AH$400&lt;&gt;"",ROW($AH$1:$AH$400)),ROW(42:42))),"")</f>
        <v>86</v>
      </c>
      <c r="AK42" s="5">
        <v>43506</v>
      </c>
      <c r="AL42" s="6" t="s">
        <v>9</v>
      </c>
      <c r="AM42" s="7">
        <v>3</v>
      </c>
      <c r="AN42" t="str">
        <f t="shared" si="17"/>
        <v/>
      </c>
      <c r="AO42" s="181">
        <f t="array" ref="AO42">IFERROR(INDEX($AN$1:$AN$400,SMALL(IF($AN$1:$AN$400&lt;&gt;"",ROW($AN$1:$AN$400)),ROW(42:42))),"")</f>
        <v>386</v>
      </c>
      <c r="AP42" t="str">
        <f t="shared" si="13"/>
        <v/>
      </c>
      <c r="AQ42" s="181">
        <f t="array" ref="AQ42">IFERROR(INDEX($AP$1:$AP$400,SMALL(IF($AP$1:$AP$400&lt;&gt;"",ROW($AP$1:$AP$400)),ROW(42:42))),"")</f>
        <v>125</v>
      </c>
      <c r="AR42" t="str">
        <f t="shared" si="6"/>
        <v/>
      </c>
      <c r="AS42" s="181">
        <f t="array" ref="AS42">IFERROR(INDEX($AR$1:$AR$400,SMALL(IF($AR$1:$AR$400&lt;&gt;"",ROW($AR$1:$AR$400)),ROW(42:42))),"")</f>
        <v>222</v>
      </c>
      <c r="AT42">
        <f t="shared" si="7"/>
        <v>85</v>
      </c>
      <c r="AU42" s="181">
        <f t="array" ref="AU42">IFERROR(INDEX($AT$1:$AT$400,SMALL(IF($AT$1:$AT$400&lt;&gt;"",ROW($AT$1:$AT$400)),ROW(42:42))),"")</f>
        <v>73</v>
      </c>
      <c r="AW42" s="5">
        <v>43871</v>
      </c>
      <c r="AX42" s="6" t="s">
        <v>5</v>
      </c>
      <c r="AY42" s="156" t="str">
        <f>'Daycare Tallies'!$H11</f>
        <v/>
      </c>
      <c r="AZ42" t="str">
        <f t="shared" si="18"/>
        <v/>
      </c>
      <c r="BA42" s="181">
        <f t="array" ref="BA42">IFERROR(INDEX($AZ$1:$AZ$400,SMALL(IF($AZ$1:$AZ$400&lt;&gt;"",ROW($AZ$1:$AZ$400)),ROW(42:42))),"")</f>
        <v>0</v>
      </c>
      <c r="BB42" t="str">
        <f t="shared" si="14"/>
        <v/>
      </c>
      <c r="BC42" s="181">
        <f t="array" ref="BC42">IFERROR(INDEX($BB$1:$BB$400,SMALL(IF($BB$1:$BB$400&lt;&gt;"",ROW($BB$1:$BB$400)),ROW(42:42))),"")</f>
        <v>0</v>
      </c>
      <c r="BD42" t="str">
        <f t="shared" si="9"/>
        <v/>
      </c>
      <c r="BE42" s="181">
        <f t="array" ref="BE42">IFERROR(INDEX($BD$1:$BD$400,SMALL(IF($BD$1:$BD$400&lt;&gt;"",ROW($BD$1:$BD$400)),ROW(42:42))),"")</f>
        <v>0</v>
      </c>
      <c r="BF42" t="str">
        <f t="shared" si="8"/>
        <v/>
      </c>
      <c r="BG42" s="181">
        <f t="array" ref="BG42">IFERROR(INDEX($BF$1:$BF$400,SMALL(IF($BF$1:$BF$400&lt;&gt;"",ROW($BF$1:$BF$400)),ROW(42:42))),"")</f>
        <v>0</v>
      </c>
    </row>
    <row r="43" spans="1:59" x14ac:dyDescent="0.3">
      <c r="A43" s="10">
        <v>42411</v>
      </c>
      <c r="B43" s="11" t="s">
        <v>8</v>
      </c>
      <c r="C43" s="12">
        <v>29</v>
      </c>
      <c r="D43">
        <f t="shared" si="15"/>
        <v>142</v>
      </c>
      <c r="E43" s="181">
        <f t="array" ref="E43">IFERROR(INDEX($D$1:$D$400,SMALL(IF($D$1:$D$400&lt;&gt;"",ROW($D$1:$D$400)),ROW(43:43))),"")</f>
        <v>220</v>
      </c>
      <c r="F43" t="str">
        <f t="shared" si="10"/>
        <v/>
      </c>
      <c r="G43" s="181">
        <f t="array" ref="G43">IFERROR(INDEX($F$1:$F$400,SMALL(IF($F$1:$F$400&lt;&gt;"",ROW($F$1:$F$400)),ROW(43:43))),"")</f>
        <v>69</v>
      </c>
      <c r="H43">
        <f t="shared" si="0"/>
        <v>98</v>
      </c>
      <c r="I43" s="181">
        <f t="array" ref="I43">IFERROR(INDEX($H$1:$H$400,SMALL(IF($H$1:$H$400&lt;&gt;"",ROW($H$1:$H$400)),ROW(43:43))),"")</f>
        <v>127</v>
      </c>
      <c r="J43" t="str">
        <f t="shared" si="1"/>
        <v/>
      </c>
      <c r="K43" s="181">
        <f t="array" ref="K43">IFERROR(INDEX($J$1:$J$400,SMALL(IF($J$1:$J$400&lt;&gt;"",ROW($J$1:$J$400)),ROW(43:43))),"")</f>
        <v>55</v>
      </c>
      <c r="M43" s="5">
        <v>42777</v>
      </c>
      <c r="N43" s="6" t="s">
        <v>7</v>
      </c>
      <c r="O43" s="12">
        <v>6</v>
      </c>
      <c r="P43" t="str">
        <f t="shared" si="16"/>
        <v/>
      </c>
      <c r="Q43" s="181">
        <f t="array" ref="Q43">IFERROR(INDEX($P$1:$P$400,SMALL(IF($P$1:$P$400&lt;&gt;"",ROW($P$1:$P$400)),ROW(43:43))),"")</f>
        <v>286</v>
      </c>
      <c r="R43" t="str">
        <f t="shared" si="11"/>
        <v/>
      </c>
      <c r="S43" s="181">
        <f t="array" ref="S43">IFERROR(INDEX($R$1:$R$400,SMALL(IF($R$1:$R$400&lt;&gt;"",ROW($R$1:$R$400)),ROW(43:43))),"")</f>
        <v>92</v>
      </c>
      <c r="T43" t="str">
        <f t="shared" si="2"/>
        <v/>
      </c>
      <c r="U43" s="181">
        <f t="array" ref="U43">IFERROR(INDEX($T$1:$T$400,SMALL(IF($T$1:$T$400&lt;&gt;"",ROW($T$1:$T$400)),ROW(43:43))),"")</f>
        <v>177</v>
      </c>
      <c r="V43" t="str">
        <f t="shared" si="3"/>
        <v/>
      </c>
      <c r="W43" s="181">
        <f t="array" ref="W43">IFERROR(INDEX($V$1:$V$400,SMALL(IF($V$1:$V$400&lt;&gt;"",ROW($V$1:$V$400)),ROW(43:43))),"")</f>
        <v>59</v>
      </c>
      <c r="Y43" s="5">
        <v>43142</v>
      </c>
      <c r="Z43" s="6" t="s">
        <v>9</v>
      </c>
      <c r="AA43" s="12">
        <v>3</v>
      </c>
      <c r="AB43" t="str">
        <f t="shared" si="19"/>
        <v/>
      </c>
      <c r="AC43" s="181">
        <f t="array" ref="AC43">IFERROR(INDEX($AB$1:$AB$400,SMALL(IF($AB$1:$AB$400&lt;&gt;"",ROW($AB$1:$AB$400)),ROW(43:43))),"")</f>
        <v>349</v>
      </c>
      <c r="AD43" t="str">
        <f t="shared" si="12"/>
        <v/>
      </c>
      <c r="AE43" s="181">
        <f t="array" ref="AE43">IFERROR(INDEX($AD$1:$AD$400,SMALL(IF($AD$1:$AD$400&lt;&gt;"",ROW($AD$1:$AD$400)),ROW(43:43))),"")</f>
        <v>107</v>
      </c>
      <c r="AF43" t="str">
        <f t="shared" si="4"/>
        <v/>
      </c>
      <c r="AG43" s="181">
        <f t="array" ref="AG43">IFERROR(INDEX($AF$1:$AF$400,SMALL(IF($AF$1:$AF$400&lt;&gt;"",ROW($AF$1:$AF$400)),ROW(43:43))),"")</f>
        <v>216</v>
      </c>
      <c r="AH43">
        <f t="shared" si="5"/>
        <v>81</v>
      </c>
      <c r="AI43" s="181">
        <f t="array" ref="AI43">IFERROR(INDEX($AH$1:$AH$400,SMALL(IF($AH$1:$AH$400&lt;&gt;"",ROW($AH$1:$AH$400)),ROW(43:43))),"")</f>
        <v>79</v>
      </c>
      <c r="AK43" s="5">
        <v>43507</v>
      </c>
      <c r="AL43" s="6" t="s">
        <v>5</v>
      </c>
      <c r="AM43" s="7">
        <v>50</v>
      </c>
      <c r="AN43" t="str">
        <f t="shared" si="17"/>
        <v/>
      </c>
      <c r="AO43" s="181">
        <f t="array" ref="AO43">IFERROR(INDEX($AN$1:$AN$400,SMALL(IF($AN$1:$AN$400&lt;&gt;"",ROW($AN$1:$AN$400)),ROW(43:43))),"")</f>
        <v>325</v>
      </c>
      <c r="AP43" t="str">
        <f t="shared" si="13"/>
        <v/>
      </c>
      <c r="AQ43" s="181">
        <f t="array" ref="AQ43">IFERROR(INDEX($AP$1:$AP$400,SMALL(IF($AP$1:$AP$400&lt;&gt;"",ROW($AP$1:$AP$400)),ROW(43:43))),"")</f>
        <v>97</v>
      </c>
      <c r="AR43" t="str">
        <f t="shared" si="6"/>
        <v/>
      </c>
      <c r="AS43" s="181">
        <f t="array" ref="AS43">IFERROR(INDEX($AR$1:$AR$400,SMALL(IF($AR$1:$AR$400&lt;&gt;"",ROW($AR$1:$AR$400)),ROW(43:43))),"")</f>
        <v>218</v>
      </c>
      <c r="AT43" t="str">
        <f t="shared" si="7"/>
        <v/>
      </c>
      <c r="AU43" s="181">
        <f t="array" ref="AU43">IFERROR(INDEX($AT$1:$AT$400,SMALL(IF($AT$1:$AT$400&lt;&gt;"",ROW($AT$1:$AT$400)),ROW(43:43))),"")</f>
        <v>82</v>
      </c>
      <c r="AW43" s="5">
        <v>43872</v>
      </c>
      <c r="AX43" s="6" t="s">
        <v>3</v>
      </c>
      <c r="AY43" s="156" t="str">
        <f>'Daycare Tallies'!$H12</f>
        <v/>
      </c>
      <c r="AZ43" t="str">
        <f t="shared" si="18"/>
        <v/>
      </c>
      <c r="BA43" s="181">
        <f t="array" ref="BA43">IFERROR(INDEX($AZ$1:$AZ$400,SMALL(IF($AZ$1:$AZ$400&lt;&gt;"",ROW($AZ$1:$AZ$400)),ROW(43:43))),"")</f>
        <v>0</v>
      </c>
      <c r="BB43" t="str">
        <f t="shared" si="14"/>
        <v/>
      </c>
      <c r="BC43" s="181">
        <f t="array" ref="BC43">IFERROR(INDEX($BB$1:$BB$400,SMALL(IF($BB$1:$BB$400&lt;&gt;"",ROW($BB$1:$BB$400)),ROW(43:43))),"")</f>
        <v>0</v>
      </c>
      <c r="BD43" t="str">
        <f t="shared" si="9"/>
        <v/>
      </c>
      <c r="BE43" s="181">
        <f t="array" ref="BE43">IFERROR(INDEX($BD$1:$BD$400,SMALL(IF($BD$1:$BD$400&lt;&gt;"",ROW($BD$1:$BD$400)),ROW(43:43))),"")</f>
        <v>0</v>
      </c>
      <c r="BF43" t="str">
        <f t="shared" si="8"/>
        <v/>
      </c>
      <c r="BG43" s="181">
        <f t="array" ref="BG43">IFERROR(INDEX($BF$1:$BF$400,SMALL(IF($BF$1:$BF$400&lt;&gt;"",ROW($BF$1:$BF$400)),ROW(43:43))),"")</f>
        <v>0</v>
      </c>
    </row>
    <row r="44" spans="1:59" x14ac:dyDescent="0.3">
      <c r="A44" s="10">
        <v>42412</v>
      </c>
      <c r="B44" s="11" t="s">
        <v>4</v>
      </c>
      <c r="C44" s="12">
        <v>36</v>
      </c>
      <c r="D44" t="str">
        <f t="shared" si="15"/>
        <v/>
      </c>
      <c r="E44" s="181">
        <f t="array" ref="E44">IFERROR(INDEX($D$1:$D$400,SMALL(IF($D$1:$D$400&lt;&gt;"",ROW($D$1:$D$400)),ROW(44:44))),"")</f>
        <v>242</v>
      </c>
      <c r="F44">
        <f t="shared" si="10"/>
        <v>53</v>
      </c>
      <c r="G44" s="181">
        <f t="array" ref="G44">IFERROR(INDEX($F$1:$F$400,SMALL(IF($F$1:$F$400&lt;&gt;"",ROW($F$1:$F$400)),ROW(44:44))),"")</f>
        <v>87</v>
      </c>
      <c r="H44" t="str">
        <f t="shared" si="0"/>
        <v/>
      </c>
      <c r="I44" s="181">
        <f t="array" ref="I44">IFERROR(INDEX($H$1:$H$400,SMALL(IF($H$1:$H$400&lt;&gt;"",ROW($H$1:$H$400)),ROW(44:44))),"")</f>
        <v>135</v>
      </c>
      <c r="J44" t="str">
        <f t="shared" si="1"/>
        <v/>
      </c>
      <c r="K44" s="181">
        <f t="array" ref="K44">IFERROR(INDEX($J$1:$J$400,SMALL(IF($J$1:$J$400&lt;&gt;"",ROW($J$1:$J$400)),ROW(44:44))),"")</f>
        <v>64</v>
      </c>
      <c r="M44" s="5">
        <v>42778</v>
      </c>
      <c r="N44" s="6" t="s">
        <v>9</v>
      </c>
      <c r="O44" s="12">
        <v>0</v>
      </c>
      <c r="P44" t="str">
        <f t="shared" si="16"/>
        <v/>
      </c>
      <c r="Q44" s="181">
        <f t="array" ref="Q44">IFERROR(INDEX($P$1:$P$400,SMALL(IF($P$1:$P$400&lt;&gt;"",ROW($P$1:$P$400)),ROW(44:44))),"")</f>
        <v>290</v>
      </c>
      <c r="R44" t="str">
        <f t="shared" si="11"/>
        <v/>
      </c>
      <c r="S44" s="181">
        <f t="array" ref="S44">IFERROR(INDEX($R$1:$R$400,SMALL(IF($R$1:$R$400&lt;&gt;"",ROW($R$1:$R$400)),ROW(44:44))),"")</f>
        <v>116</v>
      </c>
      <c r="T44" t="str">
        <f t="shared" si="2"/>
        <v/>
      </c>
      <c r="U44" s="181">
        <f t="array" ref="U44">IFERROR(INDEX($T$1:$T$400,SMALL(IF($T$1:$T$400&lt;&gt;"",ROW($T$1:$T$400)),ROW(44:44))),"")</f>
        <v>172</v>
      </c>
      <c r="V44">
        <f t="shared" si="3"/>
        <v>43</v>
      </c>
      <c r="W44" s="181">
        <f t="array" ref="W44">IFERROR(INDEX($V$1:$V$400,SMALL(IF($V$1:$V$400&lt;&gt;"",ROW($V$1:$V$400)),ROW(44:44))),"")</f>
        <v>62</v>
      </c>
      <c r="Y44" s="5">
        <v>43143</v>
      </c>
      <c r="Z44" s="6" t="s">
        <v>5</v>
      </c>
      <c r="AA44" s="12">
        <v>63</v>
      </c>
      <c r="AB44" t="str">
        <f t="shared" si="19"/>
        <v/>
      </c>
      <c r="AC44" s="181">
        <f t="array" ref="AC44">IFERROR(INDEX($AB$1:$AB$400,SMALL(IF($AB$1:$AB$400&lt;&gt;"",ROW($AB$1:$AB$400)),ROW(44:44))),"")</f>
        <v>310</v>
      </c>
      <c r="AD44" t="str">
        <f t="shared" si="12"/>
        <v/>
      </c>
      <c r="AE44" s="181">
        <f t="array" ref="AE44">IFERROR(INDEX($AD$1:$AD$400,SMALL(IF($AD$1:$AD$400&lt;&gt;"",ROW($AD$1:$AD$400)),ROW(44:44))),"")</f>
        <v>102</v>
      </c>
      <c r="AF44" t="str">
        <f t="shared" si="4"/>
        <v/>
      </c>
      <c r="AG44" s="181">
        <f t="array" ref="AG44">IFERROR(INDEX($AF$1:$AF$400,SMALL(IF($AF$1:$AF$400&lt;&gt;"",ROW($AF$1:$AF$400)),ROW(44:44))),"")</f>
        <v>179</v>
      </c>
      <c r="AH44" t="str">
        <f t="shared" si="5"/>
        <v/>
      </c>
      <c r="AI44" s="181">
        <f t="array" ref="AI44">IFERROR(INDEX($AH$1:$AH$400,SMALL(IF($AH$1:$AH$400&lt;&gt;"",ROW($AH$1:$AH$400)),ROW(44:44))),"")</f>
        <v>72</v>
      </c>
      <c r="AK44" s="5">
        <v>43508</v>
      </c>
      <c r="AL44" s="6" t="s">
        <v>3</v>
      </c>
      <c r="AM44" s="7">
        <v>56</v>
      </c>
      <c r="AN44" t="str">
        <f t="shared" si="17"/>
        <v/>
      </c>
      <c r="AO44" s="181">
        <f t="array" ref="AO44">IFERROR(INDEX($AN$1:$AN$400,SMALL(IF($AN$1:$AN$400&lt;&gt;"",ROW($AN$1:$AN$400)),ROW(44:44))),"")</f>
        <v>353</v>
      </c>
      <c r="AP44" t="str">
        <f t="shared" si="13"/>
        <v/>
      </c>
      <c r="AQ44" s="181">
        <f t="array" ref="AQ44">IFERROR(INDEX($AP$1:$AP$400,SMALL(IF($AP$1:$AP$400&lt;&gt;"",ROW($AP$1:$AP$400)),ROW(44:44))),"")</f>
        <v>131</v>
      </c>
      <c r="AR44" t="str">
        <f t="shared" si="6"/>
        <v/>
      </c>
      <c r="AS44" s="181">
        <f t="array" ref="AS44">IFERROR(INDEX($AR$1:$AR$400,SMALL(IF($AR$1:$AR$400&lt;&gt;"",ROW($AR$1:$AR$400)),ROW(44:44))),"")</f>
        <v>207</v>
      </c>
      <c r="AT44" t="str">
        <f t="shared" si="7"/>
        <v/>
      </c>
      <c r="AU44" s="181">
        <f t="array" ref="AU44">IFERROR(INDEX($AT$1:$AT$400,SMALL(IF($AT$1:$AT$400&lt;&gt;"",ROW($AT$1:$AT$400)),ROW(44:44))),"")</f>
        <v>86</v>
      </c>
      <c r="AW44" s="5">
        <v>43873</v>
      </c>
      <c r="AX44" s="6" t="s">
        <v>6</v>
      </c>
      <c r="AY44" s="156" t="str">
        <f>'Daycare Tallies'!$H13</f>
        <v/>
      </c>
      <c r="AZ44" t="str">
        <f t="shared" si="18"/>
        <v/>
      </c>
      <c r="BA44" s="181">
        <f t="array" ref="BA44">IFERROR(INDEX($AZ$1:$AZ$400,SMALL(IF($AZ$1:$AZ$400&lt;&gt;"",ROW($AZ$1:$AZ$400)),ROW(44:44))),"")</f>
        <v>0</v>
      </c>
      <c r="BB44" t="str">
        <f t="shared" si="14"/>
        <v/>
      </c>
      <c r="BC44" s="181">
        <f t="array" ref="BC44">IFERROR(INDEX($BB$1:$BB$400,SMALL(IF($BB$1:$BB$400&lt;&gt;"",ROW($BB$1:$BB$400)),ROW(44:44))),"")</f>
        <v>0</v>
      </c>
      <c r="BD44" t="str">
        <f t="shared" si="9"/>
        <v/>
      </c>
      <c r="BE44" s="181">
        <f t="array" ref="BE44">IFERROR(INDEX($BD$1:$BD$400,SMALL(IF($BD$1:$BD$400&lt;&gt;"",ROW($BD$1:$BD$400)),ROW(44:44))),"")</f>
        <v>0</v>
      </c>
      <c r="BF44" t="str">
        <f t="shared" si="8"/>
        <v/>
      </c>
      <c r="BG44" s="181">
        <f t="array" ref="BG44">IFERROR(INDEX($BF$1:$BF$400,SMALL(IF($BF$1:$BF$400&lt;&gt;"",ROW($BF$1:$BF$400)),ROW(44:44))),"")</f>
        <v>0</v>
      </c>
    </row>
    <row r="45" spans="1:59" ht="15" thickBot="1" x14ac:dyDescent="0.35">
      <c r="A45" s="10">
        <v>42413</v>
      </c>
      <c r="B45" s="11" t="s">
        <v>7</v>
      </c>
      <c r="C45" s="12">
        <v>8</v>
      </c>
      <c r="D45" t="str">
        <f t="shared" si="15"/>
        <v/>
      </c>
      <c r="E45" s="181">
        <f t="array" ref="E45">IFERROR(INDEX($D$1:$D$400,SMALL(IF($D$1:$D$400&lt;&gt;"",ROW($D$1:$D$400)),ROW(45:45))),"")</f>
        <v>213</v>
      </c>
      <c r="F45" t="str">
        <f t="shared" si="10"/>
        <v/>
      </c>
      <c r="G45" s="181">
        <f t="array" ref="G45">IFERROR(INDEX($F$1:$F$400,SMALL(IF($F$1:$F$400&lt;&gt;"",ROW($F$1:$F$400)),ROW(45:45))),"")</f>
        <v>77</v>
      </c>
      <c r="H45" t="str">
        <f t="shared" si="0"/>
        <v/>
      </c>
      <c r="I45" s="181">
        <f t="array" ref="I45">IFERROR(INDEX($H$1:$H$400,SMALL(IF($H$1:$H$400&lt;&gt;"",ROW($H$1:$H$400)),ROW(45:45))),"")</f>
        <v>124</v>
      </c>
      <c r="J45" t="str">
        <f t="shared" si="1"/>
        <v/>
      </c>
      <c r="K45" s="181">
        <f t="array" ref="K45">IFERROR(INDEX($J$1:$J$400,SMALL(IF($J$1:$J$400&lt;&gt;"",ROW($J$1:$J$400)),ROW(45:45))),"")</f>
        <v>47</v>
      </c>
      <c r="M45" s="5">
        <v>42779</v>
      </c>
      <c r="N45" s="6" t="s">
        <v>5</v>
      </c>
      <c r="O45" s="12">
        <v>0</v>
      </c>
      <c r="P45" t="str">
        <f t="shared" si="16"/>
        <v/>
      </c>
      <c r="Q45" s="181">
        <f t="array" ref="Q45">IFERROR(INDEX($P$1:$P$400,SMALL(IF($P$1:$P$400&lt;&gt;"",ROW($P$1:$P$400)),ROW(45:45))),"")</f>
        <v>290</v>
      </c>
      <c r="R45" t="str">
        <f t="shared" si="11"/>
        <v/>
      </c>
      <c r="S45" s="181">
        <f t="array" ref="S45">IFERROR(INDEX($R$1:$R$400,SMALL(IF($R$1:$R$400&lt;&gt;"",ROW($R$1:$R$400)),ROW(45:45))),"")</f>
        <v>91</v>
      </c>
      <c r="T45" t="str">
        <f t="shared" si="2"/>
        <v/>
      </c>
      <c r="U45" s="181">
        <f t="array" ref="U45">IFERROR(INDEX($T$1:$T$400,SMALL(IF($T$1:$T$400&lt;&gt;"",ROW($T$1:$T$400)),ROW(45:45))),"")</f>
        <v>174</v>
      </c>
      <c r="V45" t="str">
        <f t="shared" si="3"/>
        <v/>
      </c>
      <c r="W45" s="181">
        <f t="array" ref="W45">IFERROR(INDEX($V$1:$V$400,SMALL(IF($V$1:$V$400&lt;&gt;"",ROW($V$1:$V$400)),ROW(45:45))),"")</f>
        <v>77</v>
      </c>
      <c r="Y45" s="5">
        <v>43144</v>
      </c>
      <c r="Z45" s="6" t="s">
        <v>3</v>
      </c>
      <c r="AA45" s="38">
        <v>75</v>
      </c>
      <c r="AB45" t="str">
        <f t="shared" si="19"/>
        <v/>
      </c>
      <c r="AC45" s="181">
        <f t="array" ref="AC45">IFERROR(INDEX($AB$1:$AB$400,SMALL(IF($AB$1:$AB$400&lt;&gt;"",ROW($AB$1:$AB$400)),ROW(45:45))),"")</f>
        <v>315</v>
      </c>
      <c r="AD45" t="str">
        <f t="shared" si="12"/>
        <v/>
      </c>
      <c r="AE45" s="181">
        <f t="array" ref="AE45">IFERROR(INDEX($AD$1:$AD$400,SMALL(IF($AD$1:$AD$400&lt;&gt;"",ROW($AD$1:$AD$400)),ROW(45:45))),"")</f>
        <v>105</v>
      </c>
      <c r="AF45" t="str">
        <f t="shared" si="4"/>
        <v/>
      </c>
      <c r="AG45" s="181">
        <f t="array" ref="AG45">IFERROR(INDEX($AF$1:$AF$400,SMALL(IF($AF$1:$AF$400&lt;&gt;"",ROW($AF$1:$AF$400)),ROW(45:45))),"")</f>
        <v>198</v>
      </c>
      <c r="AH45" t="str">
        <f t="shared" si="5"/>
        <v/>
      </c>
      <c r="AI45" s="181">
        <f t="array" ref="AI45">IFERROR(INDEX($AH$1:$AH$400,SMALL(IF($AH$1:$AH$400&lt;&gt;"",ROW($AH$1:$AH$400)),ROW(45:45))),"")</f>
        <v>87</v>
      </c>
      <c r="AK45" s="5">
        <v>43509</v>
      </c>
      <c r="AL45" s="6" t="s">
        <v>6</v>
      </c>
      <c r="AM45" s="7">
        <v>40</v>
      </c>
      <c r="AN45" t="str">
        <f t="shared" si="17"/>
        <v/>
      </c>
      <c r="AO45" s="181">
        <f t="array" ref="AO45">IFERROR(INDEX($AN$1:$AN$400,SMALL(IF($AN$1:$AN$400&lt;&gt;"",ROW($AN$1:$AN$400)),ROW(45:45))),"")</f>
        <v>363</v>
      </c>
      <c r="AP45" t="str">
        <f t="shared" si="13"/>
        <v/>
      </c>
      <c r="AQ45" s="181">
        <f t="array" ref="AQ45">IFERROR(INDEX($AP$1:$AP$400,SMALL(IF($AP$1:$AP$400&lt;&gt;"",ROW($AP$1:$AP$400)),ROW(45:45))),"")</f>
        <v>123</v>
      </c>
      <c r="AR45" t="str">
        <f t="shared" si="6"/>
        <v/>
      </c>
      <c r="AS45" s="181">
        <f t="array" ref="AS45">IFERROR(INDEX($AR$1:$AR$400,SMALL(IF($AR$1:$AR$400&lt;&gt;"",ROW($AR$1:$AR$400)),ROW(45:45))),"")</f>
        <v>210</v>
      </c>
      <c r="AT45" t="str">
        <f t="shared" si="7"/>
        <v/>
      </c>
      <c r="AU45" s="181">
        <f t="array" ref="AU45">IFERROR(INDEX($AT$1:$AT$400,SMALL(IF($AT$1:$AT$400&lt;&gt;"",ROW($AT$1:$AT$400)),ROW(45:45))),"")</f>
        <v>86</v>
      </c>
      <c r="AW45" s="5">
        <v>43874</v>
      </c>
      <c r="AX45" s="6" t="s">
        <v>8</v>
      </c>
      <c r="AY45" s="156" t="str">
        <f>'Daycare Tallies'!$H14</f>
        <v/>
      </c>
      <c r="AZ45">
        <f t="shared" si="18"/>
        <v>0</v>
      </c>
      <c r="BA45" s="181">
        <f t="array" ref="BA45">IFERROR(INDEX($AZ$1:$AZ$400,SMALL(IF($AZ$1:$AZ$400&lt;&gt;"",ROW($AZ$1:$AZ$400)),ROW(45:45))),"")</f>
        <v>0</v>
      </c>
      <c r="BB45" t="str">
        <f t="shared" si="14"/>
        <v/>
      </c>
      <c r="BC45" s="181">
        <f t="array" ref="BC45">IFERROR(INDEX($BB$1:$BB$400,SMALL(IF($BB$1:$BB$400&lt;&gt;"",ROW($BB$1:$BB$400)),ROW(45:45))),"")</f>
        <v>0</v>
      </c>
      <c r="BD45">
        <f t="shared" si="9"/>
        <v>0</v>
      </c>
      <c r="BE45" s="181">
        <f t="array" ref="BE45">IFERROR(INDEX($BD$1:$BD$400,SMALL(IF($BD$1:$BD$400&lt;&gt;"",ROW($BD$1:$BD$400)),ROW(45:45))),"")</f>
        <v>0</v>
      </c>
      <c r="BF45" t="str">
        <f t="shared" si="8"/>
        <v/>
      </c>
      <c r="BG45" s="181">
        <f t="array" ref="BG45">IFERROR(INDEX($BF$1:$BF$400,SMALL(IF($BF$1:$BF$400&lt;&gt;"",ROW($BF$1:$BF$400)),ROW(45:45))),"")</f>
        <v>0</v>
      </c>
    </row>
    <row r="46" spans="1:59" ht="15" thickBot="1" x14ac:dyDescent="0.35">
      <c r="A46" s="10">
        <v>42414</v>
      </c>
      <c r="B46" s="11" t="s">
        <v>9</v>
      </c>
      <c r="C46" s="12">
        <v>3</v>
      </c>
      <c r="D46" t="str">
        <f t="shared" si="15"/>
        <v/>
      </c>
      <c r="E46" s="181">
        <f t="array" ref="E46">IFERROR(INDEX($D$1:$D$400,SMALL(IF($D$1:$D$400&lt;&gt;"",ROW($D$1:$D$400)),ROW(46:46))),"")</f>
        <v>197</v>
      </c>
      <c r="F46" t="str">
        <f t="shared" si="10"/>
        <v/>
      </c>
      <c r="G46" s="181">
        <f t="array" ref="G46">IFERROR(INDEX($F$1:$F$400,SMALL(IF($F$1:$F$400&lt;&gt;"",ROW($F$1:$F$400)),ROW(46:46))),"")</f>
        <v>79</v>
      </c>
      <c r="H46" t="str">
        <f t="shared" si="0"/>
        <v/>
      </c>
      <c r="I46" s="181">
        <f t="array" ref="I46">IFERROR(INDEX($H$1:$H$400,SMALL(IF($H$1:$H$400&lt;&gt;"",ROW($H$1:$H$400)),ROW(46:46))),"")</f>
        <v>115</v>
      </c>
      <c r="J46">
        <f t="shared" si="1"/>
        <v>47</v>
      </c>
      <c r="K46" s="181">
        <f t="array" ref="K46">IFERROR(INDEX($J$1:$J$400,SMALL(IF($J$1:$J$400&lt;&gt;"",ROW($J$1:$J$400)),ROW(46:46))),"")</f>
        <v>44</v>
      </c>
      <c r="M46" s="5">
        <v>42780</v>
      </c>
      <c r="N46" s="6" t="s">
        <v>3</v>
      </c>
      <c r="O46" s="12">
        <v>53</v>
      </c>
      <c r="P46" t="str">
        <f t="shared" si="16"/>
        <v/>
      </c>
      <c r="Q46" s="181">
        <f t="array" ref="Q46">IFERROR(INDEX($P$1:$P$400,SMALL(IF($P$1:$P$400&lt;&gt;"",ROW($P$1:$P$400)),ROW(46:46))),"")</f>
        <v>304</v>
      </c>
      <c r="R46" t="str">
        <f t="shared" si="11"/>
        <v/>
      </c>
      <c r="S46" s="181">
        <f t="array" ref="S46">IFERROR(INDEX($R$1:$R$400,SMALL(IF($R$1:$R$400&lt;&gt;"",ROW($R$1:$R$400)),ROW(46:46))),"")</f>
        <v>93</v>
      </c>
      <c r="T46" t="str">
        <f t="shared" si="2"/>
        <v/>
      </c>
      <c r="U46" s="181">
        <f t="array" ref="U46">IFERROR(INDEX($T$1:$T$400,SMALL(IF($T$1:$T$400&lt;&gt;"",ROW($T$1:$T$400)),ROW(46:46))),"")</f>
        <v>176</v>
      </c>
      <c r="V46" t="str">
        <f t="shared" si="3"/>
        <v/>
      </c>
      <c r="W46" s="181">
        <f t="array" ref="W46">IFERROR(INDEX($V$1:$V$400,SMALL(IF($V$1:$V$400&lt;&gt;"",ROW($V$1:$V$400)),ROW(46:46))),"")</f>
        <v>71</v>
      </c>
      <c r="Y46" s="5">
        <v>43145</v>
      </c>
      <c r="Z46" s="6" t="s">
        <v>6</v>
      </c>
      <c r="AA46" s="12">
        <v>60</v>
      </c>
      <c r="AB46" t="str">
        <f t="shared" si="19"/>
        <v/>
      </c>
      <c r="AC46" s="181">
        <f t="array" ref="AC46">IFERROR(INDEX($AB$1:$AB$400,SMALL(IF($AB$1:$AB$400&lt;&gt;"",ROW($AB$1:$AB$400)),ROW(46:46))),"")</f>
        <v>338</v>
      </c>
      <c r="AD46" t="str">
        <f t="shared" si="12"/>
        <v/>
      </c>
      <c r="AE46" s="181">
        <f t="array" ref="AE46">IFERROR(INDEX($AD$1:$AD$400,SMALL(IF($AD$1:$AD$400&lt;&gt;"",ROW($AD$1:$AD$400)),ROW(46:46))),"")</f>
        <v>106</v>
      </c>
      <c r="AF46" t="str">
        <f t="shared" si="4"/>
        <v/>
      </c>
      <c r="AG46" s="181">
        <f t="array" ref="AG46">IFERROR(INDEX($AF$1:$AF$400,SMALL(IF($AF$1:$AF$400&lt;&gt;"",ROW($AF$1:$AF$400)),ROW(46:46))),"")</f>
        <v>202</v>
      </c>
      <c r="AH46" t="str">
        <f t="shared" si="5"/>
        <v/>
      </c>
      <c r="AI46" s="181">
        <f t="array" ref="AI46">IFERROR(INDEX($AH$1:$AH$400,SMALL(IF($AH$1:$AH$400&lt;&gt;"",ROW($AH$1:$AH$400)),ROW(46:46))),"")</f>
        <v>78</v>
      </c>
      <c r="AK46" s="5">
        <v>43510</v>
      </c>
      <c r="AL46" s="6" t="s">
        <v>8</v>
      </c>
      <c r="AM46" s="41">
        <v>82</v>
      </c>
      <c r="AN46">
        <f t="shared" si="17"/>
        <v>313</v>
      </c>
      <c r="AO46" s="181">
        <f t="array" ref="AO46">IFERROR(INDEX($AN$1:$AN$400,SMALL(IF($AN$1:$AN$400&lt;&gt;"",ROW($AN$1:$AN$400)),ROW(46:46))),"")</f>
        <v>386</v>
      </c>
      <c r="AP46" t="str">
        <f t="shared" si="13"/>
        <v/>
      </c>
      <c r="AQ46" s="181">
        <f t="array" ref="AQ46">IFERROR(INDEX($AP$1:$AP$400,SMALL(IF($AP$1:$AP$400&lt;&gt;"",ROW($AP$1:$AP$400)),ROW(46:46))),"")</f>
        <v>138</v>
      </c>
      <c r="AR46">
        <f t="shared" si="6"/>
        <v>178</v>
      </c>
      <c r="AS46" s="181">
        <f t="array" ref="AS46">IFERROR(INDEX($AR$1:$AR$400,SMALL(IF($AR$1:$AR$400&lt;&gt;"",ROW($AR$1:$AR$400)),ROW(46:46))),"")</f>
        <v>227</v>
      </c>
      <c r="AT46" t="str">
        <f t="shared" si="7"/>
        <v/>
      </c>
      <c r="AU46" s="181">
        <f t="array" ref="AU46">IFERROR(INDEX($AT$1:$AT$400,SMALL(IF($AT$1:$AT$400&lt;&gt;"",ROW($AT$1:$AT$400)),ROW(46:46))),"")</f>
        <v>82</v>
      </c>
      <c r="AW46" s="5">
        <v>43875</v>
      </c>
      <c r="AX46" s="6" t="s">
        <v>4</v>
      </c>
      <c r="AY46" s="156" t="str">
        <f>'Daycare Tallies'!$H15</f>
        <v/>
      </c>
      <c r="AZ46" t="str">
        <f t="shared" si="18"/>
        <v/>
      </c>
      <c r="BA46" s="181">
        <f t="array" ref="BA46">IFERROR(INDEX($AZ$1:$AZ$400,SMALL(IF($AZ$1:$AZ$400&lt;&gt;"",ROW($AZ$1:$AZ$400)),ROW(46:46))),"")</f>
        <v>0</v>
      </c>
      <c r="BB46">
        <f t="shared" si="14"/>
        <v>0</v>
      </c>
      <c r="BC46" s="181">
        <f t="array" ref="BC46">IFERROR(INDEX($BB$1:$BB$400,SMALL(IF($BB$1:$BB$400&lt;&gt;"",ROW($BB$1:$BB$400)),ROW(46:46))),"")</f>
        <v>0</v>
      </c>
      <c r="BD46" t="str">
        <f t="shared" si="9"/>
        <v/>
      </c>
      <c r="BE46" s="181">
        <f t="array" ref="BE46">IFERROR(INDEX($BD$1:$BD$400,SMALL(IF($BD$1:$BD$400&lt;&gt;"",ROW($BD$1:$BD$400)),ROW(46:46))),"")</f>
        <v>0</v>
      </c>
      <c r="BF46" t="str">
        <f t="shared" si="8"/>
        <v/>
      </c>
      <c r="BG46" s="181">
        <f t="array" ref="BG46">IFERROR(INDEX($BF$1:$BF$400,SMALL(IF($BF$1:$BF$400&lt;&gt;"",ROW($BF$1:$BF$400)),ROW(46:46))),"")</f>
        <v>0</v>
      </c>
    </row>
    <row r="47" spans="1:59" x14ac:dyDescent="0.3">
      <c r="A47" s="10">
        <v>42415</v>
      </c>
      <c r="B47" s="11" t="s">
        <v>5</v>
      </c>
      <c r="C47" s="12">
        <v>17</v>
      </c>
      <c r="D47" t="str">
        <f t="shared" si="15"/>
        <v/>
      </c>
      <c r="E47" s="181">
        <f t="array" ref="E47">IFERROR(INDEX($D$1:$D$400,SMALL(IF($D$1:$D$400&lt;&gt;"",ROW($D$1:$D$400)),ROW(47:47))),"")</f>
        <v>215</v>
      </c>
      <c r="F47" t="str">
        <f t="shared" si="10"/>
        <v/>
      </c>
      <c r="G47" s="181">
        <f t="array" ref="G47">IFERROR(INDEX($F$1:$F$400,SMALL(IF($F$1:$F$400&lt;&gt;"",ROW($F$1:$F$400)),ROW(47:47))),"")</f>
        <v>63</v>
      </c>
      <c r="H47" t="str">
        <f t="shared" si="0"/>
        <v/>
      </c>
      <c r="I47" s="181">
        <f t="array" ref="I47">IFERROR(INDEX($H$1:$H$400,SMALL(IF($H$1:$H$400&lt;&gt;"",ROW($H$1:$H$400)),ROW(47:47))),"")</f>
        <v>138</v>
      </c>
      <c r="J47" t="str">
        <f t="shared" si="1"/>
        <v/>
      </c>
      <c r="K47" s="181">
        <f t="array" ref="K47">IFERROR(INDEX($J$1:$J$400,SMALL(IF($J$1:$J$400&lt;&gt;"",ROW($J$1:$J$400)),ROW(47:47))),"")</f>
        <v>36</v>
      </c>
      <c r="M47" s="5">
        <v>42781</v>
      </c>
      <c r="N47" s="6" t="s">
        <v>6</v>
      </c>
      <c r="O47" s="12">
        <v>47</v>
      </c>
      <c r="P47" t="str">
        <f t="shared" si="16"/>
        <v/>
      </c>
      <c r="Q47" s="181">
        <f t="array" ref="Q47">IFERROR(INDEX($P$1:$P$400,SMALL(IF($P$1:$P$400&lt;&gt;"",ROW($P$1:$P$400)),ROW(47:47))),"")</f>
        <v>297</v>
      </c>
      <c r="R47" t="str">
        <f t="shared" si="11"/>
        <v/>
      </c>
      <c r="S47" s="181">
        <f t="array" ref="S47">IFERROR(INDEX($R$1:$R$400,SMALL(IF($R$1:$R$400&lt;&gt;"",ROW($R$1:$R$400)),ROW(47:47))),"")</f>
        <v>114</v>
      </c>
      <c r="T47" t="str">
        <f t="shared" si="2"/>
        <v/>
      </c>
      <c r="U47" s="181">
        <f t="array" ref="U47">IFERROR(INDEX($T$1:$T$400,SMALL(IF($T$1:$T$400&lt;&gt;"",ROW($T$1:$T$400)),ROW(47:47))),"")</f>
        <v>183</v>
      </c>
      <c r="V47" t="str">
        <f t="shared" si="3"/>
        <v/>
      </c>
      <c r="W47" s="181">
        <f t="array" ref="W47">IFERROR(INDEX($V$1:$V$400,SMALL(IF($V$1:$V$400&lt;&gt;"",ROW($V$1:$V$400)),ROW(47:47))),"")</f>
        <v>58</v>
      </c>
      <c r="Y47" s="5">
        <v>43146</v>
      </c>
      <c r="Z47" s="6" t="s">
        <v>8</v>
      </c>
      <c r="AA47" s="12">
        <v>59</v>
      </c>
      <c r="AB47">
        <f t="shared" si="19"/>
        <v>338</v>
      </c>
      <c r="AC47" s="181">
        <f t="array" ref="AC47">IFERROR(INDEX($AB$1:$AB$400,SMALL(IF($AB$1:$AB$400&lt;&gt;"",ROW($AB$1:$AB$400)),ROW(47:47))),"")</f>
        <v>302</v>
      </c>
      <c r="AD47" t="str">
        <f t="shared" si="12"/>
        <v/>
      </c>
      <c r="AE47" s="181">
        <f t="array" ref="AE47">IFERROR(INDEX($AD$1:$AD$400,SMALL(IF($AD$1:$AD$400&lt;&gt;"",ROW($AD$1:$AD$400)),ROW(47:47))),"")</f>
        <v>76</v>
      </c>
      <c r="AF47">
        <f t="shared" si="4"/>
        <v>194</v>
      </c>
      <c r="AG47" s="181">
        <f t="array" ref="AG47">IFERROR(INDEX($AF$1:$AF$400,SMALL(IF($AF$1:$AF$400&lt;&gt;"",ROW($AF$1:$AF$400)),ROW(47:47))),"")</f>
        <v>184</v>
      </c>
      <c r="AH47" t="str">
        <f t="shared" si="5"/>
        <v/>
      </c>
      <c r="AI47" s="181">
        <f t="array" ref="AI47">IFERROR(INDEX($AH$1:$AH$400,SMALL(IF($AH$1:$AH$400&lt;&gt;"",ROW($AH$1:$AH$400)),ROW(47:47))),"")</f>
        <v>49</v>
      </c>
      <c r="AK47" s="5">
        <v>43511</v>
      </c>
      <c r="AL47" s="6" t="s">
        <v>4</v>
      </c>
      <c r="AM47" s="7">
        <v>51</v>
      </c>
      <c r="AN47" t="str">
        <f t="shared" si="17"/>
        <v/>
      </c>
      <c r="AO47" s="181">
        <f t="array" ref="AO47">IFERROR(INDEX($AN$1:$AN$400,SMALL(IF($AN$1:$AN$400&lt;&gt;"",ROW($AN$1:$AN$400)),ROW(47:47))),"")</f>
        <v>341</v>
      </c>
      <c r="AP47">
        <f t="shared" si="13"/>
        <v>101</v>
      </c>
      <c r="AQ47" s="181">
        <f t="array" ref="AQ47">IFERROR(INDEX($AP$1:$AP$400,SMALL(IF($AP$1:$AP$400&lt;&gt;"",ROW($AP$1:$AP$400)),ROW(47:47))),"")</f>
        <v>110</v>
      </c>
      <c r="AR47" t="str">
        <f t="shared" si="6"/>
        <v/>
      </c>
      <c r="AS47" s="181">
        <f t="array" ref="AS47">IFERROR(INDEX($AR$1:$AR$400,SMALL(IF($AR$1:$AR$400&lt;&gt;"",ROW($AR$1:$AR$400)),ROW(47:47))),"")</f>
        <v>220</v>
      </c>
      <c r="AT47" t="str">
        <f t="shared" si="7"/>
        <v/>
      </c>
      <c r="AU47" s="181">
        <f t="array" ref="AU47">IFERROR(INDEX($AT$1:$AT$400,SMALL(IF($AT$1:$AT$400&lt;&gt;"",ROW($AT$1:$AT$400)),ROW(47:47))),"")</f>
        <v>102</v>
      </c>
      <c r="AW47" s="5">
        <v>43876</v>
      </c>
      <c r="AX47" s="6" t="s">
        <v>7</v>
      </c>
      <c r="AY47" s="156" t="str">
        <f>'Daycare Tallies'!$H16</f>
        <v/>
      </c>
      <c r="AZ47" t="str">
        <f t="shared" si="18"/>
        <v/>
      </c>
      <c r="BA47" s="181">
        <f t="array" ref="BA47">IFERROR(INDEX($AZ$1:$AZ$400,SMALL(IF($AZ$1:$AZ$400&lt;&gt;"",ROW($AZ$1:$AZ$400)),ROW(47:47))),"")</f>
        <v>0</v>
      </c>
      <c r="BB47" t="str">
        <f t="shared" si="14"/>
        <v/>
      </c>
      <c r="BC47" s="181">
        <f t="array" ref="BC47">IFERROR(INDEX($BB$1:$BB$400,SMALL(IF($BB$1:$BB$400&lt;&gt;"",ROW($BB$1:$BB$400)),ROW(47:47))),"")</f>
        <v>0</v>
      </c>
      <c r="BD47" t="str">
        <f t="shared" si="9"/>
        <v/>
      </c>
      <c r="BE47" s="181">
        <f t="array" ref="BE47">IFERROR(INDEX($BD$1:$BD$400,SMALL(IF($BD$1:$BD$400&lt;&gt;"",ROW($BD$1:$BD$400)),ROW(47:47))),"")</f>
        <v>0</v>
      </c>
      <c r="BF47" t="str">
        <f t="shared" si="8"/>
        <v/>
      </c>
      <c r="BG47" s="181">
        <f t="array" ref="BG47">IFERROR(INDEX($BF$1:$BF$400,SMALL(IF($BF$1:$BF$400&lt;&gt;"",ROW($BF$1:$BF$400)),ROW(47:47))),"")</f>
        <v>0</v>
      </c>
    </row>
    <row r="48" spans="1:59" x14ac:dyDescent="0.3">
      <c r="A48" s="10">
        <v>42416</v>
      </c>
      <c r="B48" s="11" t="s">
        <v>3</v>
      </c>
      <c r="C48" s="12">
        <v>25</v>
      </c>
      <c r="D48" t="str">
        <f t="shared" si="15"/>
        <v/>
      </c>
      <c r="E48" s="181">
        <f t="array" ref="E48">IFERROR(INDEX($D$1:$D$400,SMALL(IF($D$1:$D$400&lt;&gt;"",ROW($D$1:$D$400)),ROW(48:48))),"")</f>
        <v>156</v>
      </c>
      <c r="F48" t="str">
        <f t="shared" si="10"/>
        <v/>
      </c>
      <c r="G48" s="181">
        <f t="array" ref="G48">IFERROR(INDEX($F$1:$F$400,SMALL(IF($F$1:$F$400&lt;&gt;"",ROW($F$1:$F$400)),ROW(48:48))),"")</f>
        <v>75</v>
      </c>
      <c r="H48" t="str">
        <f t="shared" si="0"/>
        <v/>
      </c>
      <c r="I48" s="181">
        <f t="array" ref="I48">IFERROR(INDEX($H$1:$H$400,SMALL(IF($H$1:$H$400&lt;&gt;"",ROW($H$1:$H$400)),ROW(48:48))),"")</f>
        <v>58</v>
      </c>
      <c r="J48" t="str">
        <f t="shared" si="1"/>
        <v/>
      </c>
      <c r="K48" s="181">
        <f t="array" ref="K48">IFERROR(INDEX($J$1:$J$400,SMALL(IF($J$1:$J$400&lt;&gt;"",ROW($J$1:$J$400)),ROW(48:48))),"")</f>
        <v>47</v>
      </c>
      <c r="M48" s="5">
        <v>42782</v>
      </c>
      <c r="N48" s="6" t="s">
        <v>8</v>
      </c>
      <c r="O48" s="12">
        <v>30</v>
      </c>
      <c r="P48">
        <f t="shared" si="16"/>
        <v>173</v>
      </c>
      <c r="Q48" s="181">
        <f t="array" ref="Q48">IFERROR(INDEX($P$1:$P$400,SMALL(IF($P$1:$P$400&lt;&gt;"",ROW($P$1:$P$400)),ROW(48:48))),"")</f>
        <v>231</v>
      </c>
      <c r="R48" t="str">
        <f t="shared" si="11"/>
        <v/>
      </c>
      <c r="S48" s="181">
        <f t="array" ref="S48">IFERROR(INDEX($R$1:$R$400,SMALL(IF($R$1:$R$400&lt;&gt;"",ROW($R$1:$R$400)),ROW(48:48))),"")</f>
        <v>89</v>
      </c>
      <c r="T48">
        <f t="shared" si="2"/>
        <v>130</v>
      </c>
      <c r="U48" s="181">
        <f t="array" ref="U48">IFERROR(INDEX($T$1:$T$400,SMALL(IF($T$1:$T$400&lt;&gt;"",ROW($T$1:$T$400)),ROW(48:48))),"")</f>
        <v>94</v>
      </c>
      <c r="V48" t="str">
        <f t="shared" si="3"/>
        <v/>
      </c>
      <c r="W48" s="181">
        <f t="array" ref="W48">IFERROR(INDEX($V$1:$V$400,SMALL(IF($V$1:$V$400&lt;&gt;"",ROW($V$1:$V$400)),ROW(48:48))),"")</f>
        <v>71</v>
      </c>
      <c r="Y48" s="5">
        <v>43147</v>
      </c>
      <c r="Z48" s="6" t="s">
        <v>4</v>
      </c>
      <c r="AA48" s="12">
        <v>57</v>
      </c>
      <c r="AB48" t="str">
        <f t="shared" si="19"/>
        <v/>
      </c>
      <c r="AC48" s="181">
        <f t="array" ref="AC48">IFERROR(INDEX($AB$1:$AB$400,SMALL(IF($AB$1:$AB$400&lt;&gt;"",ROW($AB$1:$AB$400)),ROW(48:48))),"")</f>
        <v>183</v>
      </c>
      <c r="AD48">
        <f t="shared" si="12"/>
        <v>120</v>
      </c>
      <c r="AE48" s="181">
        <f t="array" ref="AE48">IFERROR(INDEX($AD$1:$AD$400,SMALL(IF($AD$1:$AD$400&lt;&gt;"",ROW($AD$1:$AD$400)),ROW(48:48))),"")</f>
        <v>67</v>
      </c>
      <c r="AF48" t="str">
        <f t="shared" si="4"/>
        <v/>
      </c>
      <c r="AG48" s="181">
        <f t="array" ref="AG48">IFERROR(INDEX($AF$1:$AF$400,SMALL(IF($AF$1:$AF$400&lt;&gt;"",ROW($AF$1:$AF$400)),ROW(48:48))),"")</f>
        <v>81</v>
      </c>
      <c r="AH48" t="str">
        <f t="shared" si="5"/>
        <v/>
      </c>
      <c r="AI48" s="181">
        <f t="array" ref="AI48">IFERROR(INDEX($AH$1:$AH$400,SMALL(IF($AH$1:$AH$400&lt;&gt;"",ROW($AH$1:$AH$400)),ROW(48:48))),"")</f>
        <v>28</v>
      </c>
      <c r="AK48" s="5">
        <v>43512</v>
      </c>
      <c r="AL48" s="6" t="s">
        <v>7</v>
      </c>
      <c r="AM48" s="7">
        <v>12</v>
      </c>
      <c r="AN48" t="str">
        <f t="shared" si="17"/>
        <v/>
      </c>
      <c r="AO48" s="181">
        <f t="array" ref="AO48">IFERROR(INDEX($AN$1:$AN$400,SMALL(IF($AN$1:$AN$400&lt;&gt;"",ROW($AN$1:$AN$400)),ROW(48:48))),"")</f>
        <v>371</v>
      </c>
      <c r="AP48" t="str">
        <f t="shared" si="13"/>
        <v/>
      </c>
      <c r="AQ48" s="181">
        <f t="array" ref="AQ48">IFERROR(INDEX($AP$1:$AP$400,SMALL(IF($AP$1:$AP$400&lt;&gt;"",ROW($AP$1:$AP$400)),ROW(48:48))),"")</f>
        <v>134</v>
      </c>
      <c r="AR48" t="str">
        <f t="shared" si="6"/>
        <v/>
      </c>
      <c r="AS48" s="181">
        <f t="array" ref="AS48">IFERROR(INDEX($AR$1:$AR$400,SMALL(IF($AR$1:$AR$400&lt;&gt;"",ROW($AR$1:$AR$400)),ROW(48:48))),"")</f>
        <v>210</v>
      </c>
      <c r="AT48" t="str">
        <f t="shared" si="7"/>
        <v/>
      </c>
      <c r="AU48" s="181">
        <f t="array" ref="AU48">IFERROR(INDEX($AT$1:$AT$400,SMALL(IF($AT$1:$AT$400&lt;&gt;"",ROW($AT$1:$AT$400)),ROW(48:48))),"")</f>
        <v>96</v>
      </c>
      <c r="AW48" s="5">
        <v>43877</v>
      </c>
      <c r="AX48" s="6" t="s">
        <v>9</v>
      </c>
      <c r="AY48" s="156" t="str">
        <f>'Daycare Tallies'!$H17</f>
        <v/>
      </c>
      <c r="AZ48" t="str">
        <f t="shared" si="18"/>
        <v/>
      </c>
      <c r="BA48" s="181">
        <f t="array" ref="BA48">IFERROR(INDEX($AZ$1:$AZ$400,SMALL(IF($AZ$1:$AZ$400&lt;&gt;"",ROW($AZ$1:$AZ$400)),ROW(48:48))),"")</f>
        <v>0</v>
      </c>
      <c r="BB48" t="str">
        <f t="shared" si="14"/>
        <v/>
      </c>
      <c r="BC48" s="181">
        <f t="array" ref="BC48">IFERROR(INDEX($BB$1:$BB$400,SMALL(IF($BB$1:$BB$400&lt;&gt;"",ROW($BB$1:$BB$400)),ROW(48:48))),"")</f>
        <v>0</v>
      </c>
      <c r="BD48" t="str">
        <f t="shared" si="9"/>
        <v/>
      </c>
      <c r="BE48" s="181">
        <f t="array" ref="BE48">IFERROR(INDEX($BD$1:$BD$400,SMALL(IF($BD$1:$BD$400&lt;&gt;"",ROW($BD$1:$BD$400)),ROW(48:48))),"")</f>
        <v>0</v>
      </c>
      <c r="BF48">
        <f t="shared" si="8"/>
        <v>0</v>
      </c>
      <c r="BG48" s="181">
        <f t="array" ref="BG48">IFERROR(INDEX($BF$1:$BF$400,SMALL(IF($BF$1:$BF$400&lt;&gt;"",ROW($BF$1:$BF$400)),ROW(48:48))),"")</f>
        <v>0</v>
      </c>
    </row>
    <row r="49" spans="1:59" x14ac:dyDescent="0.3">
      <c r="A49" s="10">
        <v>42417</v>
      </c>
      <c r="B49" s="11" t="s">
        <v>6</v>
      </c>
      <c r="C49" s="12">
        <v>26</v>
      </c>
      <c r="D49" t="str">
        <f t="shared" si="15"/>
        <v/>
      </c>
      <c r="E49" s="181">
        <f t="array" ref="E49">IFERROR(INDEX($D$1:$D$400,SMALL(IF($D$1:$D$400&lt;&gt;"",ROW($D$1:$D$400)),ROW(49:49))),"")</f>
        <v>191</v>
      </c>
      <c r="F49" t="str">
        <f t="shared" si="10"/>
        <v/>
      </c>
      <c r="G49" s="181">
        <f t="array" ref="G49">IFERROR(INDEX($F$1:$F$400,SMALL(IF($F$1:$F$400&lt;&gt;"",ROW($F$1:$F$400)),ROW(49:49))),"")</f>
        <v>54</v>
      </c>
      <c r="H49" t="str">
        <f t="shared" si="0"/>
        <v/>
      </c>
      <c r="I49" s="181">
        <f t="array" ref="I49">IFERROR(INDEX($H$1:$H$400,SMALL(IF($H$1:$H$400&lt;&gt;"",ROW($H$1:$H$400)),ROW(49:49))),"")</f>
        <v>137</v>
      </c>
      <c r="J49" t="str">
        <f t="shared" si="1"/>
        <v/>
      </c>
      <c r="K49" s="181">
        <f t="array" ref="K49">IFERROR(INDEX($J$1:$J$400,SMALL(IF($J$1:$J$400&lt;&gt;"",ROW($J$1:$J$400)),ROW(49:49))),"")</f>
        <v>12</v>
      </c>
      <c r="M49" s="5">
        <v>42783</v>
      </c>
      <c r="N49" s="6" t="s">
        <v>4</v>
      </c>
      <c r="O49" s="12">
        <v>43</v>
      </c>
      <c r="P49" t="str">
        <f t="shared" si="16"/>
        <v/>
      </c>
      <c r="Q49" s="181">
        <f t="array" ref="Q49">IFERROR(INDEX($P$1:$P$400,SMALL(IF($P$1:$P$400&lt;&gt;"",ROW($P$1:$P$400)),ROW(49:49))),"")</f>
        <v>292</v>
      </c>
      <c r="R49">
        <f t="shared" si="11"/>
        <v>43</v>
      </c>
      <c r="S49" s="181">
        <f t="array" ref="S49">IFERROR(INDEX($R$1:$R$400,SMALL(IF($R$1:$R$400&lt;&gt;"",ROW($R$1:$R$400)),ROW(49:49))),"")</f>
        <v>124</v>
      </c>
      <c r="T49" t="str">
        <f t="shared" si="2"/>
        <v/>
      </c>
      <c r="U49" s="181">
        <f t="array" ref="U49">IFERROR(INDEX($T$1:$T$400,SMALL(IF($T$1:$T$400&lt;&gt;"",ROW($T$1:$T$400)),ROW(49:49))),"")</f>
        <v>197</v>
      </c>
      <c r="V49" t="str">
        <f t="shared" si="3"/>
        <v/>
      </c>
      <c r="W49" s="181">
        <f t="array" ref="W49">IFERROR(INDEX($V$1:$V$400,SMALL(IF($V$1:$V$400&lt;&gt;"",ROW($V$1:$V$400)),ROW(49:49))),"")</f>
        <v>36</v>
      </c>
      <c r="Y49" s="5">
        <v>43148</v>
      </c>
      <c r="Z49" s="6" t="s">
        <v>7</v>
      </c>
      <c r="AA49" s="12">
        <v>9</v>
      </c>
      <c r="AB49" t="str">
        <f t="shared" si="19"/>
        <v/>
      </c>
      <c r="AC49" s="181">
        <f t="array" ref="AC49">IFERROR(INDEX($AB$1:$AB$400,SMALL(IF($AB$1:$AB$400&lt;&gt;"",ROW($AB$1:$AB$400)),ROW(49:49))),"")</f>
        <v>269</v>
      </c>
      <c r="AD49" t="str">
        <f t="shared" si="12"/>
        <v/>
      </c>
      <c r="AE49" s="181">
        <f t="array" ref="AE49">IFERROR(INDEX($AD$1:$AD$400,SMALL(IF($AD$1:$AD$400&lt;&gt;"",ROW($AD$1:$AD$400)),ROW(49:49))),"")</f>
        <v>100</v>
      </c>
      <c r="AF49" t="str">
        <f t="shared" si="4"/>
        <v/>
      </c>
      <c r="AG49" s="181">
        <f t="array" ref="AG49">IFERROR(INDEX($AF$1:$AF$400,SMALL(IF($AF$1:$AF$400&lt;&gt;"",ROW($AF$1:$AF$400)),ROW(49:49))),"")</f>
        <v>192</v>
      </c>
      <c r="AH49" t="str">
        <f t="shared" si="5"/>
        <v/>
      </c>
      <c r="AI49" s="181">
        <f t="array" ref="AI49">IFERROR(INDEX($AH$1:$AH$400,SMALL(IF($AH$1:$AH$400&lt;&gt;"",ROW($AH$1:$AH$400)),ROW(49:49))),"")</f>
        <v>70</v>
      </c>
      <c r="AK49" s="5">
        <v>43513</v>
      </c>
      <c r="AL49" s="6" t="s">
        <v>9</v>
      </c>
      <c r="AM49" s="7">
        <v>6</v>
      </c>
      <c r="AN49" t="str">
        <f t="shared" si="17"/>
        <v/>
      </c>
      <c r="AO49" s="181">
        <f t="array" ref="AO49">IFERROR(INDEX($AN$1:$AN$400,SMALL(IF($AN$1:$AN$400&lt;&gt;"",ROW($AN$1:$AN$400)),ROW(49:49))),"")</f>
        <v>277</v>
      </c>
      <c r="AP49" t="str">
        <f t="shared" si="13"/>
        <v/>
      </c>
      <c r="AQ49" s="181">
        <f t="array" ref="AQ49">IFERROR(INDEX($AP$1:$AP$400,SMALL(IF($AP$1:$AP$400&lt;&gt;"",ROW($AP$1:$AP$400)),ROW(49:49))),"")</f>
        <v>69</v>
      </c>
      <c r="AR49" t="str">
        <f t="shared" si="6"/>
        <v/>
      </c>
      <c r="AS49" s="181">
        <f t="array" ref="AS49">IFERROR(INDEX($AR$1:$AR$400,SMALL(IF($AR$1:$AR$400&lt;&gt;"",ROW($AR$1:$AR$400)),ROW(49:49))),"")</f>
        <v>126</v>
      </c>
      <c r="AT49">
        <f t="shared" si="7"/>
        <v>69</v>
      </c>
      <c r="AU49" s="181">
        <f t="array" ref="AU49">IFERROR(INDEX($AT$1:$AT$400,SMALL(IF($AT$1:$AT$400&lt;&gt;"",ROW($AT$1:$AT$400)),ROW(49:49))),"")</f>
        <v>27</v>
      </c>
      <c r="AW49" s="5">
        <v>43878</v>
      </c>
      <c r="AX49" s="6" t="s">
        <v>5</v>
      </c>
      <c r="AY49" s="156" t="str">
        <f>'Daycare Tallies'!$H18</f>
        <v/>
      </c>
      <c r="AZ49" t="str">
        <f t="shared" si="18"/>
        <v/>
      </c>
      <c r="BA49" s="181">
        <f t="array" ref="BA49">IFERROR(INDEX($AZ$1:$AZ$400,SMALL(IF($AZ$1:$AZ$400&lt;&gt;"",ROW($AZ$1:$AZ$400)),ROW(49:49))),"")</f>
        <v>0</v>
      </c>
      <c r="BB49" t="str">
        <f t="shared" si="14"/>
        <v/>
      </c>
      <c r="BC49" s="181">
        <f t="array" ref="BC49">IFERROR(INDEX($BB$1:$BB$400,SMALL(IF($BB$1:$BB$400&lt;&gt;"",ROW($BB$1:$BB$400)),ROW(49:49))),"")</f>
        <v>0</v>
      </c>
      <c r="BD49" t="str">
        <f t="shared" si="9"/>
        <v/>
      </c>
      <c r="BE49" s="181">
        <f t="array" ref="BE49">IFERROR(INDEX($BD$1:$BD$400,SMALL(IF($BD$1:$BD$400&lt;&gt;"",ROW($BD$1:$BD$400)),ROW(49:49))),"")</f>
        <v>0</v>
      </c>
      <c r="BF49" t="str">
        <f t="shared" si="8"/>
        <v/>
      </c>
      <c r="BG49" s="181">
        <f t="array" ref="BG49">IFERROR(INDEX($BF$1:$BF$400,SMALL(IF($BF$1:$BF$400&lt;&gt;"",ROW($BF$1:$BF$400)),ROW(49:49))),"")</f>
        <v>0</v>
      </c>
    </row>
    <row r="50" spans="1:59" x14ac:dyDescent="0.3">
      <c r="A50" s="10">
        <v>42418</v>
      </c>
      <c r="B50" s="11" t="s">
        <v>8</v>
      </c>
      <c r="C50" s="12">
        <v>30</v>
      </c>
      <c r="D50">
        <f t="shared" si="15"/>
        <v>145</v>
      </c>
      <c r="E50" s="181">
        <f t="array" ref="E50">IFERROR(INDEX($D$1:$D$400,SMALL(IF($D$1:$D$400&lt;&gt;"",ROW($D$1:$D$400)),ROW(50:50))),"")</f>
        <v>236</v>
      </c>
      <c r="F50" t="str">
        <f t="shared" si="10"/>
        <v/>
      </c>
      <c r="G50" s="181">
        <f t="array" ref="G50">IFERROR(INDEX($F$1:$F$400,SMALL(IF($F$1:$F$400&lt;&gt;"",ROW($F$1:$F$400)),ROW(50:50))),"")</f>
        <v>81</v>
      </c>
      <c r="H50">
        <f t="shared" si="0"/>
        <v>81</v>
      </c>
      <c r="I50" s="181">
        <f t="array" ref="I50">IFERROR(INDEX($H$1:$H$400,SMALL(IF($H$1:$H$400&lt;&gt;"",ROW($H$1:$H$400)),ROW(50:50))),"")</f>
        <v>143</v>
      </c>
      <c r="J50" t="str">
        <f t="shared" si="1"/>
        <v/>
      </c>
      <c r="K50" s="181">
        <f t="array" ref="K50">IFERROR(INDEX($J$1:$J$400,SMALL(IF($J$1:$J$400&lt;&gt;"",ROW($J$1:$J$400)),ROW(50:50))),"")</f>
        <v>51</v>
      </c>
      <c r="M50" s="5">
        <v>42784</v>
      </c>
      <c r="N50" s="6" t="s">
        <v>7</v>
      </c>
      <c r="O50" s="12">
        <v>10</v>
      </c>
      <c r="P50" t="str">
        <f t="shared" si="16"/>
        <v/>
      </c>
      <c r="Q50" s="181">
        <f t="array" ref="Q50">IFERROR(INDEX($P$1:$P$400,SMALL(IF($P$1:$P$400&lt;&gt;"",ROW($P$1:$P$400)),ROW(50:50))),"")</f>
        <v>314</v>
      </c>
      <c r="R50" t="str">
        <f t="shared" si="11"/>
        <v/>
      </c>
      <c r="S50" s="181">
        <f t="array" ref="S50">IFERROR(INDEX($R$1:$R$400,SMALL(IF($R$1:$R$400&lt;&gt;"",ROW($R$1:$R$400)),ROW(50:50))),"")</f>
        <v>111</v>
      </c>
      <c r="T50" t="str">
        <f t="shared" si="2"/>
        <v/>
      </c>
      <c r="U50" s="181">
        <f t="array" ref="U50">IFERROR(INDEX($T$1:$T$400,SMALL(IF($T$1:$T$400&lt;&gt;"",ROW($T$1:$T$400)),ROW(50:50))),"")</f>
        <v>184</v>
      </c>
      <c r="V50" t="str">
        <f t="shared" si="3"/>
        <v/>
      </c>
      <c r="W50" s="181">
        <f t="array" ref="W50">IFERROR(INDEX($V$1:$V$400,SMALL(IF($V$1:$V$400&lt;&gt;"",ROW($V$1:$V$400)),ROW(50:50))),"")</f>
        <v>81</v>
      </c>
      <c r="Y50" s="5">
        <v>43149</v>
      </c>
      <c r="Z50" s="6" t="s">
        <v>9</v>
      </c>
      <c r="AA50" s="12">
        <v>11</v>
      </c>
      <c r="AB50" t="str">
        <f t="shared" si="19"/>
        <v/>
      </c>
      <c r="AC50" s="181">
        <f t="array" ref="AC50">IFERROR(INDEX($AB$1:$AB$400,SMALL(IF($AB$1:$AB$400&lt;&gt;"",ROW($AB$1:$AB$400)),ROW(50:50))),"")</f>
        <v>322</v>
      </c>
      <c r="AD50" t="str">
        <f t="shared" si="12"/>
        <v/>
      </c>
      <c r="AE50" s="181">
        <f t="array" ref="AE50">IFERROR(INDEX($AD$1:$AD$400,SMALL(IF($AD$1:$AD$400&lt;&gt;"",ROW($AD$1:$AD$400)),ROW(50:50))),"")</f>
        <v>111</v>
      </c>
      <c r="AF50" t="str">
        <f t="shared" si="4"/>
        <v/>
      </c>
      <c r="AG50" s="181">
        <f t="array" ref="AG50">IFERROR(INDEX($AF$1:$AF$400,SMALL(IF($AF$1:$AF$400&lt;&gt;"",ROW($AF$1:$AF$400)),ROW(50:50))),"")</f>
        <v>197</v>
      </c>
      <c r="AH50">
        <f t="shared" si="5"/>
        <v>77</v>
      </c>
      <c r="AI50" s="181">
        <f t="array" ref="AI50">IFERROR(INDEX($AH$1:$AH$400,SMALL(IF($AH$1:$AH$400&lt;&gt;"",ROW($AH$1:$AH$400)),ROW(50:50))),"")</f>
        <v>67</v>
      </c>
      <c r="AK50" s="5">
        <v>43514</v>
      </c>
      <c r="AL50" s="6" t="s">
        <v>5</v>
      </c>
      <c r="AM50" s="7">
        <v>31</v>
      </c>
      <c r="AN50" t="str">
        <f t="shared" si="17"/>
        <v/>
      </c>
      <c r="AO50" s="181">
        <f t="array" ref="AO50">IFERROR(INDEX($AN$1:$AN$400,SMALL(IF($AN$1:$AN$400&lt;&gt;"",ROW($AN$1:$AN$400)),ROW(50:50))),"")</f>
        <v>173</v>
      </c>
      <c r="AP50" t="str">
        <f t="shared" si="13"/>
        <v/>
      </c>
      <c r="AQ50" s="181">
        <f t="array" ref="AQ50">IFERROR(INDEX($AP$1:$AP$400,SMALL(IF($AP$1:$AP$400&lt;&gt;"",ROW($AP$1:$AP$400)),ROW(50:50))),"")</f>
        <v>58</v>
      </c>
      <c r="AR50" t="str">
        <f t="shared" si="6"/>
        <v/>
      </c>
      <c r="AS50" s="181">
        <f t="array" ref="AS50">IFERROR(INDEX($AR$1:$AR$400,SMALL(IF($AR$1:$AR$400&lt;&gt;"",ROW($AR$1:$AR$400)),ROW(50:50))),"")</f>
        <v>145</v>
      </c>
      <c r="AT50" t="str">
        <f t="shared" si="7"/>
        <v/>
      </c>
      <c r="AU50" s="181">
        <f t="array" ref="AU50">IFERROR(INDEX($AT$1:$AT$400,SMALL(IF($AT$1:$AT$400&lt;&gt;"",ROW($AT$1:$AT$400)),ROW(50:50))),"")</f>
        <v>78</v>
      </c>
      <c r="AW50" s="5">
        <v>43879</v>
      </c>
      <c r="AX50" s="6" t="s">
        <v>3</v>
      </c>
      <c r="AY50" s="156" t="str">
        <f>'Daycare Tallies'!$H19</f>
        <v/>
      </c>
      <c r="AZ50" t="str">
        <f t="shared" si="18"/>
        <v/>
      </c>
      <c r="BA50" s="181">
        <f t="array" ref="BA50">IFERROR(INDEX($AZ$1:$AZ$400,SMALL(IF($AZ$1:$AZ$400&lt;&gt;"",ROW($AZ$1:$AZ$400)),ROW(50:50))),"")</f>
        <v>0</v>
      </c>
      <c r="BB50" t="str">
        <f t="shared" si="14"/>
        <v/>
      </c>
      <c r="BC50" s="181">
        <f t="array" ref="BC50">IFERROR(INDEX($BB$1:$BB$400,SMALL(IF($BB$1:$BB$400&lt;&gt;"",ROW($BB$1:$BB$400)),ROW(50:50))),"")</f>
        <v>0</v>
      </c>
      <c r="BD50" t="str">
        <f t="shared" si="9"/>
        <v/>
      </c>
      <c r="BE50" s="181">
        <f t="array" ref="BE50">IFERROR(INDEX($BD$1:$BD$400,SMALL(IF($BD$1:$BD$400&lt;&gt;"",ROW($BD$1:$BD$400)),ROW(50:50))),"")</f>
        <v>0</v>
      </c>
      <c r="BF50" t="str">
        <f t="shared" si="8"/>
        <v/>
      </c>
      <c r="BG50" s="181">
        <f t="array" ref="BG50">IFERROR(INDEX($BF$1:$BF$400,SMALL(IF($BF$1:$BF$400&lt;&gt;"",ROW($BF$1:$BF$400)),ROW(50:50))),"")</f>
        <v>0</v>
      </c>
    </row>
    <row r="51" spans="1:59" x14ac:dyDescent="0.3">
      <c r="A51" s="10">
        <v>42419</v>
      </c>
      <c r="B51" s="11" t="s">
        <v>4</v>
      </c>
      <c r="C51" s="12">
        <v>16</v>
      </c>
      <c r="D51" t="str">
        <f t="shared" si="15"/>
        <v/>
      </c>
      <c r="E51" s="181">
        <f t="array" ref="E51">IFERROR(INDEX($D$1:$D$400,SMALL(IF($D$1:$D$400&lt;&gt;"",ROW($D$1:$D$400)),ROW(51:51))),"")</f>
        <v>206</v>
      </c>
      <c r="F51">
        <f t="shared" si="10"/>
        <v>33</v>
      </c>
      <c r="G51" s="181">
        <f t="array" ref="G51">IFERROR(INDEX($F$1:$F$400,SMALL(IF($F$1:$F$400&lt;&gt;"",ROW($F$1:$F$400)),ROW(51:51))),"")</f>
        <v>73</v>
      </c>
      <c r="H51" t="str">
        <f t="shared" si="0"/>
        <v/>
      </c>
      <c r="I51" s="181">
        <f t="array" ref="I51">IFERROR(INDEX($H$1:$H$400,SMALL(IF($H$1:$H$400&lt;&gt;"",ROW($H$1:$H$400)),ROW(51:51))),"")</f>
        <v>135</v>
      </c>
      <c r="J51" t="str">
        <f t="shared" si="1"/>
        <v/>
      </c>
      <c r="K51" s="181">
        <f t="array" ref="K51">IFERROR(INDEX($J$1:$J$400,SMALL(IF($J$1:$J$400&lt;&gt;"",ROW($J$1:$J$400)),ROW(51:51))),"")</f>
        <v>45</v>
      </c>
      <c r="M51" s="5">
        <v>42785</v>
      </c>
      <c r="N51" s="6" t="s">
        <v>9</v>
      </c>
      <c r="O51" s="12">
        <v>10</v>
      </c>
      <c r="P51" t="str">
        <f t="shared" si="16"/>
        <v/>
      </c>
      <c r="Q51" s="181">
        <f t="array" ref="Q51">IFERROR(INDEX($P$1:$P$400,SMALL(IF($P$1:$P$400&lt;&gt;"",ROW($P$1:$P$400)),ROW(51:51))),"")</f>
        <v>290</v>
      </c>
      <c r="R51" t="str">
        <f t="shared" si="11"/>
        <v/>
      </c>
      <c r="S51" s="181">
        <f t="array" ref="S51">IFERROR(INDEX($R$1:$R$400,SMALL(IF($R$1:$R$400&lt;&gt;"",ROW($R$1:$R$400)),ROW(51:51))),"")</f>
        <v>101</v>
      </c>
      <c r="T51" t="str">
        <f t="shared" si="2"/>
        <v/>
      </c>
      <c r="U51" s="181">
        <f t="array" ref="U51">IFERROR(INDEX($T$1:$T$400,SMALL(IF($T$1:$T$400&lt;&gt;"",ROW($T$1:$T$400)),ROW(51:51))),"")</f>
        <v>165</v>
      </c>
      <c r="V51">
        <f t="shared" si="3"/>
        <v>63</v>
      </c>
      <c r="W51" s="181">
        <f t="array" ref="W51">IFERROR(INDEX($V$1:$V$400,SMALL(IF($V$1:$V$400&lt;&gt;"",ROW($V$1:$V$400)),ROW(51:51))),"")</f>
        <v>75</v>
      </c>
      <c r="Y51" s="5">
        <v>43150</v>
      </c>
      <c r="Z51" s="6" t="s">
        <v>5</v>
      </c>
      <c r="AA51" s="12">
        <v>50</v>
      </c>
      <c r="AB51" t="str">
        <f t="shared" si="19"/>
        <v/>
      </c>
      <c r="AC51" s="181">
        <f t="array" ref="AC51">IFERROR(INDEX($AB$1:$AB$400,SMALL(IF($AB$1:$AB$400&lt;&gt;"",ROW($AB$1:$AB$400)),ROW(51:51))),"")</f>
        <v>331</v>
      </c>
      <c r="AD51" t="str">
        <f t="shared" si="12"/>
        <v/>
      </c>
      <c r="AE51" s="181">
        <f t="array" ref="AE51">IFERROR(INDEX($AD$1:$AD$400,SMALL(IF($AD$1:$AD$400&lt;&gt;"",ROW($AD$1:$AD$400)),ROW(51:51))),"")</f>
        <v>114</v>
      </c>
      <c r="AF51" t="str">
        <f t="shared" si="4"/>
        <v/>
      </c>
      <c r="AG51" s="181">
        <f t="array" ref="AG51">IFERROR(INDEX($AF$1:$AF$400,SMALL(IF($AF$1:$AF$400&lt;&gt;"",ROW($AF$1:$AF$400)),ROW(51:51))),"")</f>
        <v>214</v>
      </c>
      <c r="AH51" t="str">
        <f t="shared" si="5"/>
        <v/>
      </c>
      <c r="AI51" s="181">
        <f t="array" ref="AI51">IFERROR(INDEX($AH$1:$AH$400,SMALL(IF($AH$1:$AH$400&lt;&gt;"",ROW($AH$1:$AH$400)),ROW(51:51))),"")</f>
        <v>83</v>
      </c>
      <c r="AK51" s="5">
        <v>43515</v>
      </c>
      <c r="AL51" s="6" t="s">
        <v>3</v>
      </c>
      <c r="AM51" s="7">
        <v>62</v>
      </c>
      <c r="AN51" t="str">
        <f t="shared" si="17"/>
        <v/>
      </c>
      <c r="AO51" s="181">
        <f t="array" ref="AO51">IFERROR(INDEX($AN$1:$AN$400,SMALL(IF($AN$1:$AN$400&lt;&gt;"",ROW($AN$1:$AN$400)),ROW(51:51))),"")</f>
        <v>360</v>
      </c>
      <c r="AP51" t="str">
        <f t="shared" si="13"/>
        <v/>
      </c>
      <c r="AQ51" s="181">
        <f t="array" ref="AQ51">IFERROR(INDEX($AP$1:$AP$400,SMALL(IF($AP$1:$AP$400&lt;&gt;"",ROW($AP$1:$AP$400)),ROW(51:51))),"")</f>
        <v>137</v>
      </c>
      <c r="AR51" t="str">
        <f t="shared" si="6"/>
        <v/>
      </c>
      <c r="AS51" s="181">
        <f t="array" ref="AS51">IFERROR(INDEX($AR$1:$AR$400,SMALL(IF($AR$1:$AR$400&lt;&gt;"",ROW($AR$1:$AR$400)),ROW(51:51))),"")</f>
        <v>215</v>
      </c>
      <c r="AT51" t="str">
        <f t="shared" si="7"/>
        <v/>
      </c>
      <c r="AU51" s="181">
        <f t="array" ref="AU51">IFERROR(INDEX($AT$1:$AT$400,SMALL(IF($AT$1:$AT$400&lt;&gt;"",ROW($AT$1:$AT$400)),ROW(51:51))),"")</f>
        <v>95</v>
      </c>
      <c r="AW51" s="5">
        <v>43880</v>
      </c>
      <c r="AX51" s="6" t="s">
        <v>6</v>
      </c>
      <c r="AY51" s="156" t="str">
        <f>'Daycare Tallies'!$H20</f>
        <v/>
      </c>
      <c r="AZ51" t="str">
        <f t="shared" si="18"/>
        <v/>
      </c>
      <c r="BA51" s="181">
        <f t="array" ref="BA51">IFERROR(INDEX($AZ$1:$AZ$400,SMALL(IF($AZ$1:$AZ$400&lt;&gt;"",ROW($AZ$1:$AZ$400)),ROW(51:51))),"")</f>
        <v>0</v>
      </c>
      <c r="BB51" t="str">
        <f t="shared" si="14"/>
        <v/>
      </c>
      <c r="BC51" s="181">
        <f t="array" ref="BC51">IFERROR(INDEX($BB$1:$BB$400,SMALL(IF($BB$1:$BB$400&lt;&gt;"",ROW($BB$1:$BB$400)),ROW(51:51))),"")</f>
        <v>0</v>
      </c>
      <c r="BD51" t="str">
        <f t="shared" si="9"/>
        <v/>
      </c>
      <c r="BE51" s="181">
        <f t="array" ref="BE51">IFERROR(INDEX($BD$1:$BD$400,SMALL(IF($BD$1:$BD$400&lt;&gt;"",ROW($BD$1:$BD$400)),ROW(51:51))),"")</f>
        <v>0</v>
      </c>
      <c r="BF51" t="str">
        <f t="shared" si="8"/>
        <v/>
      </c>
      <c r="BG51" s="181">
        <f t="array" ref="BG51">IFERROR(INDEX($BF$1:$BF$400,SMALL(IF($BF$1:$BF$400&lt;&gt;"",ROW($BF$1:$BF$400)),ROW(51:51))),"")</f>
        <v>0</v>
      </c>
    </row>
    <row r="52" spans="1:59" x14ac:dyDescent="0.3">
      <c r="A52" s="10">
        <v>42420</v>
      </c>
      <c r="B52" s="11" t="s">
        <v>7</v>
      </c>
      <c r="C52" s="12">
        <v>7</v>
      </c>
      <c r="D52" t="str">
        <f t="shared" si="15"/>
        <v/>
      </c>
      <c r="E52" s="181">
        <f t="array" ref="E52">IFERROR(INDEX($D$1:$D$400,SMALL(IF($D$1:$D$400&lt;&gt;"",ROW($D$1:$D$400)),ROW(52:52))),"")</f>
        <v>215</v>
      </c>
      <c r="F52" t="str">
        <f t="shared" si="10"/>
        <v/>
      </c>
      <c r="G52" s="181">
        <f t="array" ref="G52">IFERROR(INDEX($F$1:$F$400,SMALL(IF($F$1:$F$400&lt;&gt;"",ROW($F$1:$F$400)),ROW(52:52))),"")</f>
        <v>65</v>
      </c>
      <c r="H52" t="str">
        <f t="shared" si="0"/>
        <v/>
      </c>
      <c r="I52" s="181">
        <f t="array" ref="I52">IFERROR(INDEX($H$1:$H$400,SMALL(IF($H$1:$H$400&lt;&gt;"",ROW($H$1:$H$400)),ROW(52:52))),"")</f>
        <v>127</v>
      </c>
      <c r="J52" t="str">
        <f t="shared" si="1"/>
        <v/>
      </c>
      <c r="K52" s="181">
        <f t="array" ref="K52">IFERROR(INDEX($J$1:$J$400,SMALL(IF($J$1:$J$400&lt;&gt;"",ROW($J$1:$J$400)),ROW(52:52))),"")</f>
        <v>47</v>
      </c>
      <c r="M52" s="5">
        <v>42786</v>
      </c>
      <c r="N52" s="6" t="s">
        <v>5</v>
      </c>
      <c r="O52" s="12">
        <v>25</v>
      </c>
      <c r="P52" t="str">
        <f t="shared" si="16"/>
        <v/>
      </c>
      <c r="Q52" s="181">
        <f t="array" ref="Q52">IFERROR(INDEX($P$1:$P$400,SMALL(IF($P$1:$P$400&lt;&gt;"",ROW($P$1:$P$400)),ROW(52:52))),"")</f>
        <v>295</v>
      </c>
      <c r="R52" t="str">
        <f t="shared" si="11"/>
        <v/>
      </c>
      <c r="S52" s="181">
        <f t="array" ref="S52">IFERROR(INDEX($R$1:$R$400,SMALL(IF($R$1:$R$400&lt;&gt;"",ROW($R$1:$R$400)),ROW(52:52))),"")</f>
        <v>80</v>
      </c>
      <c r="T52" t="str">
        <f t="shared" si="2"/>
        <v/>
      </c>
      <c r="U52" s="181">
        <f t="array" ref="U52">IFERROR(INDEX($T$1:$T$400,SMALL(IF($T$1:$T$400&lt;&gt;"",ROW($T$1:$T$400)),ROW(52:52))),"")</f>
        <v>164</v>
      </c>
      <c r="V52" t="str">
        <f t="shared" si="3"/>
        <v/>
      </c>
      <c r="W52" s="181">
        <f t="array" ref="W52">IFERROR(INDEX($V$1:$V$400,SMALL(IF($V$1:$V$400&lt;&gt;"",ROW($V$1:$V$400)),ROW(52:52))),"")</f>
        <v>80</v>
      </c>
      <c r="Y52" s="5">
        <v>43151</v>
      </c>
      <c r="Z52" s="6" t="s">
        <v>3</v>
      </c>
      <c r="AA52" s="12">
        <v>65</v>
      </c>
      <c r="AB52" t="str">
        <f t="shared" si="19"/>
        <v/>
      </c>
      <c r="AC52" s="181">
        <f t="array" ref="AC52">IFERROR(INDEX($AB$1:$AB$400,SMALL(IF($AB$1:$AB$400&lt;&gt;"",ROW($AB$1:$AB$400)),ROW(52:52))),"")</f>
        <v>325</v>
      </c>
      <c r="AD52" t="str">
        <f t="shared" si="12"/>
        <v/>
      </c>
      <c r="AE52" s="181">
        <f t="array" ref="AE52">IFERROR(INDEX($AD$1:$AD$400,SMALL(IF($AD$1:$AD$400&lt;&gt;"",ROW($AD$1:$AD$400)),ROW(52:52))),"")</f>
        <v>95</v>
      </c>
      <c r="AF52" t="str">
        <f t="shared" si="4"/>
        <v/>
      </c>
      <c r="AG52" s="181">
        <f t="array" ref="AG52">IFERROR(INDEX($AF$1:$AF$400,SMALL(IF($AF$1:$AF$400&lt;&gt;"",ROW($AF$1:$AF$400)),ROW(52:52))),"")</f>
        <v>193</v>
      </c>
      <c r="AH52" t="str">
        <f t="shared" si="5"/>
        <v/>
      </c>
      <c r="AI52" s="181">
        <f t="array" ref="AI52">IFERROR(INDEX($AH$1:$AH$400,SMALL(IF($AH$1:$AH$400&lt;&gt;"",ROW($AH$1:$AH$400)),ROW(52:52))),"")</f>
        <v>65</v>
      </c>
      <c r="AK52" s="5">
        <v>43516</v>
      </c>
      <c r="AL52" s="6" t="s">
        <v>6</v>
      </c>
      <c r="AM52" s="7">
        <v>54</v>
      </c>
      <c r="AN52" t="str">
        <f t="shared" si="17"/>
        <v/>
      </c>
      <c r="AO52" s="181">
        <f t="array" ref="AO52">IFERROR(INDEX($AN$1:$AN$400,SMALL(IF($AN$1:$AN$400&lt;&gt;"",ROW($AN$1:$AN$400)),ROW(52:52))),"")</f>
        <v>95</v>
      </c>
      <c r="AP52" t="str">
        <f t="shared" si="13"/>
        <v/>
      </c>
      <c r="AQ52" s="181">
        <f t="array" ref="AQ52">IFERROR(INDEX($AP$1:$AP$400,SMALL(IF($AP$1:$AP$400&lt;&gt;"",ROW($AP$1:$AP$400)),ROW(52:52))),"")</f>
        <v>0</v>
      </c>
      <c r="AR52" t="str">
        <f t="shared" si="6"/>
        <v/>
      </c>
      <c r="AS52" s="181">
        <f t="array" ref="AS52">IFERROR(INDEX($AR$1:$AR$400,SMALL(IF($AR$1:$AR$400&lt;&gt;"",ROW($AR$1:$AR$400)),ROW(52:52))),"")</f>
        <v>0</v>
      </c>
      <c r="AT52" t="str">
        <f t="shared" si="7"/>
        <v/>
      </c>
      <c r="AU52" s="181">
        <f t="array" ref="AU52">IFERROR(INDEX($AT$1:$AT$400,SMALL(IF($AT$1:$AT$400&lt;&gt;"",ROW($AT$1:$AT$400)),ROW(52:52))),"")</f>
        <v>0</v>
      </c>
      <c r="AW52" s="5">
        <v>43881</v>
      </c>
      <c r="AX52" s="6" t="s">
        <v>8</v>
      </c>
      <c r="AY52" s="156" t="str">
        <f>'Daycare Tallies'!$H21</f>
        <v/>
      </c>
      <c r="AZ52">
        <f t="shared" si="18"/>
        <v>0</v>
      </c>
      <c r="BA52" s="181">
        <f t="array" ref="BA52">IFERROR(INDEX($AZ$1:$AZ$400,SMALL(IF($AZ$1:$AZ$400&lt;&gt;"",ROW($AZ$1:$AZ$400)),ROW(52:52))),"")</f>
        <v>0</v>
      </c>
      <c r="BB52" t="str">
        <f t="shared" si="14"/>
        <v/>
      </c>
      <c r="BC52" s="181">
        <f t="array" ref="BC52">IFERROR(INDEX($BB$1:$BB$400,SMALL(IF($BB$1:$BB$400&lt;&gt;"",ROW($BB$1:$BB$400)),ROW(52:52))),"")</f>
        <v>0</v>
      </c>
      <c r="BD52">
        <f t="shared" si="9"/>
        <v>0</v>
      </c>
      <c r="BE52" s="181">
        <f t="array" ref="BE52">IFERROR(INDEX($BD$1:$BD$400,SMALL(IF($BD$1:$BD$400&lt;&gt;"",ROW($BD$1:$BD$400)),ROW(52:52))),"")</f>
        <v>0</v>
      </c>
      <c r="BF52" t="str">
        <f t="shared" si="8"/>
        <v/>
      </c>
      <c r="BG52" s="181">
        <f t="array" ref="BG52">IFERROR(INDEX($BF$1:$BF$400,SMALL(IF($BF$1:$BF$400&lt;&gt;"",ROW($BF$1:$BF$400)),ROW(52:52))),"")</f>
        <v>0</v>
      </c>
    </row>
    <row r="53" spans="1:59" x14ac:dyDescent="0.3">
      <c r="A53" s="10">
        <v>42421</v>
      </c>
      <c r="B53" s="11" t="s">
        <v>9</v>
      </c>
      <c r="C53" s="12">
        <v>2</v>
      </c>
      <c r="D53" t="str">
        <f t="shared" si="15"/>
        <v/>
      </c>
      <c r="E53" s="181">
        <f t="array" ref="E53">IFERROR(INDEX($D$1:$D$400,SMALL(IF($D$1:$D$400&lt;&gt;"",ROW($D$1:$D$400)),ROW(53:53))),"")</f>
        <v>105</v>
      </c>
      <c r="F53" t="str">
        <f t="shared" si="10"/>
        <v/>
      </c>
      <c r="G53" s="181">
        <f t="array" ref="G53">IFERROR(INDEX($F$1:$F$400,SMALL(IF($F$1:$F$400&lt;&gt;"",ROW($F$1:$F$400)),ROW(53:53))),"")</f>
        <v>70</v>
      </c>
      <c r="H53" t="str">
        <f t="shared" si="0"/>
        <v/>
      </c>
      <c r="I53" s="181">
        <f t="array" ref="I53">IFERROR(INDEX($H$1:$H$400,SMALL(IF($H$1:$H$400&lt;&gt;"",ROW($H$1:$H$400)),ROW(53:53))),"")</f>
        <v>67</v>
      </c>
      <c r="J53">
        <f t="shared" si="1"/>
        <v>25</v>
      </c>
      <c r="K53" s="181">
        <f t="array" ref="K53">IFERROR(INDEX($J$1:$J$400,SMALL(IF($J$1:$J$400&lt;&gt;"",ROW($J$1:$J$400)),ROW(53:53))),"")</f>
        <v>29</v>
      </c>
      <c r="M53" s="5">
        <v>42787</v>
      </c>
      <c r="N53" s="6" t="s">
        <v>3</v>
      </c>
      <c r="O53" s="12">
        <v>48</v>
      </c>
      <c r="P53" t="str">
        <f t="shared" si="16"/>
        <v/>
      </c>
      <c r="Q53" s="181">
        <f t="array" ref="Q53">IFERROR(INDEX($P$1:$P$400,SMALL(IF($P$1:$P$400&lt;&gt;"",ROW($P$1:$P$400)),ROW(53:53))),"")</f>
        <v>120</v>
      </c>
      <c r="R53" t="str">
        <f t="shared" si="11"/>
        <v/>
      </c>
      <c r="S53" s="181">
        <f t="array" ref="S53">IFERROR(INDEX($R$1:$R$400,SMALL(IF($R$1:$R$400&lt;&gt;"",ROW($R$1:$R$400)),ROW(53:53))),"")</f>
        <v>33</v>
      </c>
      <c r="T53" t="str">
        <f t="shared" si="2"/>
        <v/>
      </c>
      <c r="U53" s="181">
        <f t="array" ref="U53">IFERROR(INDEX($T$1:$T$400,SMALL(IF($T$1:$T$400&lt;&gt;"",ROW($T$1:$T$400)),ROW(53:53))),"")</f>
        <v>80</v>
      </c>
      <c r="V53" t="str">
        <f t="shared" si="3"/>
        <v/>
      </c>
      <c r="W53" s="181">
        <f t="array" ref="W53">IFERROR(INDEX($V$1:$V$400,SMALL(IF($V$1:$V$400&lt;&gt;"",ROW($V$1:$V$400)),ROW(53:53))),"")</f>
        <v>40</v>
      </c>
      <c r="Y53" s="5">
        <v>43152</v>
      </c>
      <c r="Z53" s="6" t="s">
        <v>6</v>
      </c>
      <c r="AA53" s="12">
        <v>49</v>
      </c>
      <c r="AB53" t="str">
        <f t="shared" si="19"/>
        <v/>
      </c>
      <c r="AC53" s="181">
        <f t="array" ref="AC53">IFERROR(INDEX($AB$1:$AB$400,SMALL(IF($AB$1:$AB$400&lt;&gt;"",ROW($AB$1:$AB$400)),ROW(53:53))),"")</f>
        <v>138</v>
      </c>
      <c r="AD53" t="str">
        <f t="shared" si="12"/>
        <v/>
      </c>
      <c r="AE53" s="181">
        <f t="array" ref="AE53">IFERROR(INDEX($AD$1:$AD$400,SMALL(IF($AD$1:$AD$400&lt;&gt;"",ROW($AD$1:$AD$400)),ROW(53:53))),"")</f>
        <v>34</v>
      </c>
      <c r="AF53" t="str">
        <f t="shared" si="4"/>
        <v/>
      </c>
      <c r="AG53" s="181">
        <f t="array" ref="AG53">IFERROR(INDEX($AF$1:$AF$400,SMALL(IF($AF$1:$AF$400&lt;&gt;"",ROW($AF$1:$AF$400)),ROW(53:53))),"")</f>
        <v>68</v>
      </c>
      <c r="AH53" t="str">
        <f t="shared" si="5"/>
        <v/>
      </c>
      <c r="AI53" s="181">
        <f t="array" ref="AI53">IFERROR(INDEX($AH$1:$AH$400,SMALL(IF($AH$1:$AH$400&lt;&gt;"",ROW($AH$1:$AH$400)),ROW(53:53))),"")</f>
        <v>44</v>
      </c>
      <c r="AK53" s="5">
        <v>43517</v>
      </c>
      <c r="AL53" s="6" t="s">
        <v>8</v>
      </c>
      <c r="AM53" s="7">
        <v>69</v>
      </c>
      <c r="AN53">
        <f t="shared" si="17"/>
        <v>285</v>
      </c>
      <c r="AO53" s="181">
        <f t="array" ref="AO53">IFERROR(INDEX($AN$1:$AN$400,SMALL(IF($AN$1:$AN$400&lt;&gt;"",ROW($AN$1:$AN$400)),ROW(53:53))),"")</f>
        <v>0</v>
      </c>
      <c r="AP53" t="str">
        <f t="shared" si="13"/>
        <v/>
      </c>
      <c r="AQ53" s="181">
        <f t="array" ref="AQ53">IFERROR(INDEX($AP$1:$AP$400,SMALL(IF($AP$1:$AP$400&lt;&gt;"",ROW($AP$1:$AP$400)),ROW(53:53))),"")</f>
        <v>0</v>
      </c>
      <c r="AR53">
        <f t="shared" si="6"/>
        <v>185</v>
      </c>
      <c r="AS53" s="181">
        <f t="array" ref="AS53">IFERROR(INDEX($AR$1:$AR$400,SMALL(IF($AR$1:$AR$400&lt;&gt;"",ROW($AR$1:$AR$400)),ROW(53:53))),"")</f>
        <v>0</v>
      </c>
      <c r="AT53" t="str">
        <f t="shared" si="7"/>
        <v/>
      </c>
      <c r="AU53" s="181">
        <f t="array" ref="AU53">IFERROR(INDEX($AT$1:$AT$400,SMALL(IF($AT$1:$AT$400&lt;&gt;"",ROW($AT$1:$AT$400)),ROW(53:53))),"")</f>
        <v>0</v>
      </c>
      <c r="AW53" s="5">
        <v>43882</v>
      </c>
      <c r="AX53" s="6" t="s">
        <v>4</v>
      </c>
      <c r="AY53" s="156" t="str">
        <f>'Daycare Tallies'!$H22</f>
        <v/>
      </c>
      <c r="AZ53" t="str">
        <f t="shared" si="18"/>
        <v/>
      </c>
      <c r="BA53" s="181">
        <f t="array" ref="BA53">IFERROR(INDEX($AZ$1:$AZ$400,SMALL(IF($AZ$1:$AZ$400&lt;&gt;"",ROW($AZ$1:$AZ$400)),ROW(53:53))),"")</f>
        <v>0</v>
      </c>
      <c r="BB53">
        <f t="shared" si="14"/>
        <v>0</v>
      </c>
      <c r="BC53" s="181">
        <f t="array" ref="BC53">IFERROR(INDEX($BB$1:$BB$400,SMALL(IF($BB$1:$BB$400&lt;&gt;"",ROW($BB$1:$BB$400)),ROW(53:53))),"")</f>
        <v>0</v>
      </c>
      <c r="BD53" t="str">
        <f t="shared" si="9"/>
        <v/>
      </c>
      <c r="BE53" s="181">
        <f t="array" ref="BE53">IFERROR(INDEX($BD$1:$BD$400,SMALL(IF($BD$1:$BD$400&lt;&gt;"",ROW($BD$1:$BD$400)),ROW(53:53))),"")</f>
        <v>0</v>
      </c>
      <c r="BF53" t="str">
        <f t="shared" si="8"/>
        <v/>
      </c>
      <c r="BG53" s="181">
        <f t="array" ref="BG53">IFERROR(INDEX($BF$1:$BF$400,SMALL(IF($BF$1:$BF$400&lt;&gt;"",ROW($BF$1:$BF$400)),ROW(53:53))),"")</f>
        <v>0</v>
      </c>
    </row>
    <row r="54" spans="1:59" x14ac:dyDescent="0.3">
      <c r="A54" s="10">
        <v>42422</v>
      </c>
      <c r="B54" s="11" t="s">
        <v>5</v>
      </c>
      <c r="C54" s="12">
        <v>24</v>
      </c>
      <c r="D54" t="str">
        <f t="shared" si="15"/>
        <v/>
      </c>
      <c r="E54" s="181" t="str">
        <f t="array" ref="E54">IFERROR(INDEX($D$1:$D$400,SMALL(IF($D$1:$D$400&lt;&gt;"",ROW($D$1:$D$400)),ROW(54:54))),"")</f>
        <v/>
      </c>
      <c r="F54" t="str">
        <f t="shared" si="10"/>
        <v/>
      </c>
      <c r="G54" s="181">
        <f t="array" ref="G54">IFERROR(INDEX($F$1:$F$400,SMALL(IF($F$1:$F$400&lt;&gt;"",ROW($F$1:$F$400)),ROW(54:54))),"")</f>
        <v>31</v>
      </c>
      <c r="H54" t="str">
        <f t="shared" si="0"/>
        <v/>
      </c>
      <c r="I54" s="181" t="str">
        <f t="array" ref="I54">IFERROR(INDEX($H$1:$H$400,SMALL(IF($H$1:$H$400&lt;&gt;"",ROW($H$1:$H$400)),ROW(54:54))),"")</f>
        <v/>
      </c>
      <c r="J54" t="str">
        <f t="shared" si="1"/>
        <v/>
      </c>
      <c r="K54" s="181" t="str">
        <f t="array" ref="K54">IFERROR(INDEX($J$1:$J$400,SMALL(IF($J$1:$J$400&lt;&gt;"",ROW($J$1:$J$400)),ROW(54:54))),"")</f>
        <v/>
      </c>
      <c r="M54" s="5">
        <v>42788</v>
      </c>
      <c r="N54" s="6" t="s">
        <v>6</v>
      </c>
      <c r="O54" s="12">
        <v>50</v>
      </c>
      <c r="P54" t="str">
        <f t="shared" si="16"/>
        <v/>
      </c>
      <c r="Q54" s="181" t="str">
        <f t="array" ref="Q54">IFERROR(INDEX($P$1:$P$400,SMALL(IF($P$1:$P$400&lt;&gt;"",ROW($P$1:$P$400)),ROW(54:54))),"")</f>
        <v/>
      </c>
      <c r="R54" t="str">
        <f t="shared" si="11"/>
        <v/>
      </c>
      <c r="S54" s="181" t="str">
        <f t="array" ref="S54">IFERROR(INDEX($R$1:$R$400,SMALL(IF($R$1:$R$400&lt;&gt;"",ROW($R$1:$R$400)),ROW(54:54))),"")</f>
        <v/>
      </c>
      <c r="T54" t="str">
        <f t="shared" si="2"/>
        <v/>
      </c>
      <c r="U54" s="181" t="str">
        <f t="array" ref="U54">IFERROR(INDEX($H$1:$H$400,SMALL(IF($H$1:$H$400&lt;&gt;"",ROW($H$1:$H$400)),ROW(54:54))),"")</f>
        <v/>
      </c>
      <c r="V54" t="str">
        <f t="shared" si="3"/>
        <v/>
      </c>
      <c r="W54" s="181" t="str">
        <f t="array" ref="W54">IFERROR(INDEX($J$1:$J$400,SMALL(IF($J$1:$J$400&lt;&gt;"",ROW($J$1:$J$400)),ROW(54:54))),"")</f>
        <v/>
      </c>
      <c r="Y54" s="5">
        <v>43153</v>
      </c>
      <c r="Z54" s="6" t="s">
        <v>8</v>
      </c>
      <c r="AA54" s="12">
        <v>65</v>
      </c>
      <c r="AB54">
        <f t="shared" si="19"/>
        <v>306</v>
      </c>
      <c r="AC54" s="181" t="str">
        <f t="array" ref="AC54">IFERROR(INDEX($P$1:$P$400,SMALL(IF($P$1:$P$400&lt;&gt;"",ROW($P$1:$P$400)),ROW(54:54))),"")</f>
        <v/>
      </c>
      <c r="AD54" t="str">
        <f t="shared" si="12"/>
        <v/>
      </c>
      <c r="AE54" s="181" t="str">
        <f t="array" ref="AE54">IFERROR(INDEX($AD$1:$AD$400,SMALL(IF($AD$1:$AD$400&lt;&gt;"",ROW($AD$1:$AD$400)),ROW(54:54))),"")</f>
        <v/>
      </c>
      <c r="AF54">
        <f t="shared" si="4"/>
        <v>179</v>
      </c>
      <c r="AG54" s="181" t="str">
        <f t="array" ref="AG54">IFERROR(INDEX($AF$1:$AF$400,SMALL(IF($AF$1:$AF$400&lt;&gt;"",ROW($AF$1:$AF$400)),ROW(54:54))),"")</f>
        <v/>
      </c>
      <c r="AH54" t="str">
        <f t="shared" si="5"/>
        <v/>
      </c>
      <c r="AI54" s="181" t="str">
        <f t="array" ref="AI54">IFERROR(INDEX($AH$1:$AH$400,SMALL(IF($AH$1:$AH$400&lt;&gt;"",ROW($AH$1:$AH$400)),ROW(54:54))),"")</f>
        <v/>
      </c>
      <c r="AK54" s="5">
        <v>43518</v>
      </c>
      <c r="AL54" s="6" t="s">
        <v>4</v>
      </c>
      <c r="AM54" s="7">
        <v>55</v>
      </c>
      <c r="AN54" t="str">
        <f t="shared" si="17"/>
        <v/>
      </c>
      <c r="AO54" s="181" t="str">
        <f t="array" ref="AO54">IFERROR(INDEX($AN$1:$AN$400,SMALL(IF($AN$1:$AN$400&lt;&gt;"",ROW($AN$1:$AN$400)),ROW(54:54))),"")</f>
        <v/>
      </c>
      <c r="AP54">
        <f t="shared" si="13"/>
        <v>86</v>
      </c>
      <c r="AQ54" s="181" t="str">
        <f t="array" ref="AQ54">IFERROR(INDEX($AP$1:$AP$400,SMALL(IF($AP$1:$AP$400&lt;&gt;"",ROW($AP$1:$AP$400)),ROW(54:54))),"")</f>
        <v/>
      </c>
      <c r="AR54" t="str">
        <f t="shared" si="6"/>
        <v/>
      </c>
      <c r="AS54" s="181" t="str">
        <f t="array" ref="AS54">IFERROR(INDEX($AR$1:$AR$400,SMALL(IF($AR$1:$AR$400&lt;&gt;"",ROW($AR$1:$AR$400)),ROW(54:54))),"")</f>
        <v/>
      </c>
      <c r="AT54" t="str">
        <f t="shared" si="7"/>
        <v/>
      </c>
      <c r="AU54" s="181" t="str">
        <f t="array" ref="AU54">IFERROR(INDEX($AT$1:$AT$400,SMALL(IF($AT$1:$AT$400&lt;&gt;"",ROW($AT$1:$AT$400)),ROW(54:54))),"")</f>
        <v/>
      </c>
      <c r="AW54" s="5">
        <v>43883</v>
      </c>
      <c r="AX54" s="6" t="s">
        <v>7</v>
      </c>
      <c r="AY54" s="156" t="str">
        <f>'Daycare Tallies'!$H23</f>
        <v/>
      </c>
      <c r="AZ54" t="str">
        <f t="shared" si="18"/>
        <v/>
      </c>
      <c r="BA54" s="181">
        <f t="array" ref="BA54">IFERROR(INDEX($AZ$1:$AZ$400,SMALL(IF($AZ$1:$AZ$400&lt;&gt;"",ROW($AZ$1:$AZ$400)),ROW(54:54))),"")</f>
        <v>0</v>
      </c>
      <c r="BB54" t="str">
        <f t="shared" si="14"/>
        <v/>
      </c>
      <c r="BC54" s="181" t="str">
        <f t="array" ref="BC54">IFERROR(INDEX($BB$1:$BB$400,SMALL(IF($BB$1:$BB$400&lt;&gt;"",ROW($BB$1:$BB$400)),ROW(54:54))),"")</f>
        <v/>
      </c>
      <c r="BD54" t="str">
        <f t="shared" si="9"/>
        <v/>
      </c>
      <c r="BE54" s="181">
        <f t="array" ref="BE54">IFERROR(INDEX($BD$1:$BD$400,SMALL(IF($BD$1:$BD$400&lt;&gt;"",ROW($BD$1:$BD$400)),ROW(54:54))),"")</f>
        <v>0</v>
      </c>
      <c r="BF54" t="str">
        <f t="shared" si="8"/>
        <v/>
      </c>
      <c r="BG54" s="181" t="str">
        <f t="array" ref="BG54">IFERROR(INDEX($BF$1:$BF$400,SMALL(IF($BF$1:$BF$400&lt;&gt;"",ROW($BF$1:$BF$400)),ROW(54:54))),"")</f>
        <v/>
      </c>
    </row>
    <row r="55" spans="1:59" x14ac:dyDescent="0.3">
      <c r="A55" s="10">
        <v>42423</v>
      </c>
      <c r="B55" s="11" t="s">
        <v>3</v>
      </c>
      <c r="C55" s="12">
        <v>28</v>
      </c>
      <c r="D55" t="str">
        <f t="shared" si="15"/>
        <v/>
      </c>
      <c r="E55" s="181" t="str">
        <f t="array" ref="E55">IFERROR(INDEX($D$1:$D$400,SMALL(IF($D$1:$D$400&lt;&gt;"",ROW($D$1:$D$400)),ROW(55:55))),"")</f>
        <v/>
      </c>
      <c r="F55" t="str">
        <f t="shared" si="10"/>
        <v/>
      </c>
      <c r="G55" s="181"/>
      <c r="H55" t="str">
        <f t="shared" si="0"/>
        <v/>
      </c>
      <c r="J55" t="str">
        <f t="shared" si="1"/>
        <v/>
      </c>
      <c r="M55" s="5">
        <v>42789</v>
      </c>
      <c r="N55" s="6" t="s">
        <v>8</v>
      </c>
      <c r="O55" s="12">
        <v>50</v>
      </c>
      <c r="P55">
        <f t="shared" si="16"/>
        <v>236</v>
      </c>
      <c r="Q55" s="181" t="str">
        <f t="array" ref="Q55">IFERROR(INDEX($D$1:$D$400,SMALL(IF($D$1:$D$400&lt;&gt;"",ROW($D$1:$D$400)),ROW(55:55))),"")</f>
        <v/>
      </c>
      <c r="R55" t="str">
        <f t="shared" si="11"/>
        <v/>
      </c>
      <c r="S55" s="181" t="str">
        <f t="array" ref="S55">IFERROR(INDEX($R$1:$R$400,SMALL(IF($R$1:$R$400&lt;&gt;"",ROW($R$1:$R$400)),ROW(55:55))),"")</f>
        <v/>
      </c>
      <c r="T55">
        <f t="shared" si="2"/>
        <v>148</v>
      </c>
      <c r="V55" t="str">
        <f t="shared" si="3"/>
        <v/>
      </c>
      <c r="Y55" s="5">
        <v>43154</v>
      </c>
      <c r="Z55" s="6" t="s">
        <v>4</v>
      </c>
      <c r="AA55" s="12">
        <v>54</v>
      </c>
      <c r="AB55" t="str">
        <f t="shared" si="19"/>
        <v/>
      </c>
      <c r="AC55" s="181" t="str">
        <f t="array" ref="AC55">IFERROR(INDEX($D$1:$D$400,SMALL(IF($D$1:$D$400&lt;&gt;"",ROW($D$1:$D$400)),ROW(55:55))),"")</f>
        <v/>
      </c>
      <c r="AD55">
        <f t="shared" si="12"/>
        <v>104</v>
      </c>
      <c r="AE55" s="181" t="str">
        <f t="array" ref="AE55">IFERROR(INDEX($R$1:$R$400,SMALL(IF($R$1:$R$400&lt;&gt;"",ROW($R$1:$R$400)),ROW(55:55))),"")</f>
        <v/>
      </c>
      <c r="AF55" t="str">
        <f t="shared" si="4"/>
        <v/>
      </c>
      <c r="AH55" t="str">
        <f t="shared" si="5"/>
        <v/>
      </c>
      <c r="AK55" s="5">
        <v>43519</v>
      </c>
      <c r="AL55" s="6" t="s">
        <v>7</v>
      </c>
      <c r="AM55" s="7">
        <v>21</v>
      </c>
      <c r="AN55" t="str">
        <f t="shared" si="17"/>
        <v/>
      </c>
      <c r="AO55" s="181" t="str">
        <f t="array" ref="AO55">IFERROR(INDEX($D$1:$D$400,SMALL(IF($D$1:$D$400&lt;&gt;"",ROW($D$1:$D$400)),ROW(55:55))),"")</f>
        <v/>
      </c>
      <c r="AP55" t="str">
        <f t="shared" si="13"/>
        <v/>
      </c>
      <c r="AQ55" s="181" t="str">
        <f t="array" ref="AQ55">IFERROR(INDEX($R$1:$R$400,SMALL(IF($R$1:$R$400&lt;&gt;"",ROW($R$1:$R$400)),ROW(55:55))),"")</f>
        <v/>
      </c>
      <c r="AR55" t="str">
        <f t="shared" si="6"/>
        <v/>
      </c>
      <c r="AT55" t="str">
        <f t="shared" si="7"/>
        <v/>
      </c>
      <c r="AW55" s="5">
        <v>43884</v>
      </c>
      <c r="AX55" s="6" t="s">
        <v>9</v>
      </c>
      <c r="AY55" s="156" t="str">
        <f>'Daycare Tallies'!$H24</f>
        <v/>
      </c>
      <c r="AZ55" t="str">
        <f t="shared" si="18"/>
        <v/>
      </c>
      <c r="BA55" s="181" t="str">
        <f t="array" ref="BA55">IFERROR(INDEX($D$1:$D$400,SMALL(IF($D$1:$D$400&lt;&gt;"",ROW($D$1:$D$400)),ROW(55:55))),"")</f>
        <v/>
      </c>
      <c r="BB55" t="str">
        <f t="shared" si="14"/>
        <v/>
      </c>
      <c r="BC55" s="181" t="str">
        <f t="array" ref="BC55">IFERROR(INDEX($R$1:$R$400,SMALL(IF($R$1:$R$400&lt;&gt;"",ROW($R$1:$R$400)),ROW(55:55))),"")</f>
        <v/>
      </c>
      <c r="BD55" t="str">
        <f t="shared" si="9"/>
        <v/>
      </c>
      <c r="BF55">
        <f t="shared" si="8"/>
        <v>0</v>
      </c>
    </row>
    <row r="56" spans="1:59" x14ac:dyDescent="0.3">
      <c r="A56" s="10">
        <v>42424</v>
      </c>
      <c r="B56" s="11" t="s">
        <v>6</v>
      </c>
      <c r="C56" s="12">
        <v>24</v>
      </c>
      <c r="D56" t="str">
        <f t="shared" si="15"/>
        <v/>
      </c>
      <c r="E56" s="181" t="str">
        <f t="array" ref="E56">IFERROR(INDEX($D$1:$D$400,SMALL(IF($D$1:$D$400&lt;&gt;"",ROW($D$1:$D$400)),ROW(56:56))),"")</f>
        <v/>
      </c>
      <c r="F56" t="str">
        <f t="shared" si="10"/>
        <v/>
      </c>
      <c r="H56" t="str">
        <f t="shared" si="0"/>
        <v/>
      </c>
      <c r="J56" t="str">
        <f t="shared" si="1"/>
        <v/>
      </c>
      <c r="M56" s="5">
        <v>42790</v>
      </c>
      <c r="N56" s="6" t="s">
        <v>4</v>
      </c>
      <c r="O56" s="12">
        <v>44</v>
      </c>
      <c r="P56" t="str">
        <f t="shared" si="16"/>
        <v/>
      </c>
      <c r="Q56" s="181" t="str">
        <f t="array" ref="Q56">IFERROR(INDEX($D$1:$D$400,SMALL(IF($D$1:$D$400&lt;&gt;"",ROW($D$1:$D$400)),ROW(56:56))),"")</f>
        <v/>
      </c>
      <c r="R56">
        <f t="shared" si="11"/>
        <v>69</v>
      </c>
      <c r="T56" t="str">
        <f t="shared" si="2"/>
        <v/>
      </c>
      <c r="V56" t="str">
        <f t="shared" si="3"/>
        <v/>
      </c>
      <c r="Y56" s="5">
        <v>43155</v>
      </c>
      <c r="Z56" s="6" t="s">
        <v>7</v>
      </c>
      <c r="AA56" s="12">
        <v>12</v>
      </c>
      <c r="AB56" t="str">
        <f t="shared" si="19"/>
        <v/>
      </c>
      <c r="AC56" s="181" t="str">
        <f t="array" ref="AC56">IFERROR(INDEX($D$1:$D$400,SMALL(IF($D$1:$D$400&lt;&gt;"",ROW($D$1:$D$400)),ROW(56:56))),"")</f>
        <v/>
      </c>
      <c r="AD56" t="str">
        <f t="shared" si="12"/>
        <v/>
      </c>
      <c r="AF56" t="str">
        <f t="shared" si="4"/>
        <v/>
      </c>
      <c r="AH56" t="str">
        <f t="shared" si="5"/>
        <v/>
      </c>
      <c r="AK56" s="5">
        <v>43520</v>
      </c>
      <c r="AL56" s="6" t="s">
        <v>9</v>
      </c>
      <c r="AM56" s="7">
        <v>5</v>
      </c>
      <c r="AN56" t="str">
        <f t="shared" si="17"/>
        <v/>
      </c>
      <c r="AO56" s="181" t="str">
        <f t="array" ref="AO56">IFERROR(INDEX($D$1:$D$400,SMALL(IF($D$1:$D$400&lt;&gt;"",ROW($D$1:$D$400)),ROW(56:56))),"")</f>
        <v/>
      </c>
      <c r="AP56" t="str">
        <f t="shared" si="13"/>
        <v/>
      </c>
      <c r="AR56" t="str">
        <f t="shared" si="6"/>
        <v/>
      </c>
      <c r="AT56">
        <f t="shared" si="7"/>
        <v>81</v>
      </c>
      <c r="AW56" s="5">
        <v>43885</v>
      </c>
      <c r="AX56" s="6" t="s">
        <v>5</v>
      </c>
      <c r="AY56" s="156" t="str">
        <f>'Daycare Tallies'!$H25</f>
        <v/>
      </c>
      <c r="AZ56" t="str">
        <f t="shared" si="18"/>
        <v/>
      </c>
      <c r="BA56" s="181" t="str">
        <f t="array" ref="BA56">IFERROR(INDEX($D$1:$D$400,SMALL(IF($D$1:$D$400&lt;&gt;"",ROW($D$1:$D$400)),ROW(56:56))),"")</f>
        <v/>
      </c>
      <c r="BB56" t="str">
        <f t="shared" si="14"/>
        <v/>
      </c>
      <c r="BD56" t="str">
        <f t="shared" si="9"/>
        <v/>
      </c>
      <c r="BF56" t="str">
        <f t="shared" si="8"/>
        <v/>
      </c>
    </row>
    <row r="57" spans="1:59" x14ac:dyDescent="0.3">
      <c r="A57" s="10">
        <v>42425</v>
      </c>
      <c r="B57" s="11" t="s">
        <v>8</v>
      </c>
      <c r="C57" s="12">
        <v>36</v>
      </c>
      <c r="D57">
        <f t="shared" si="15"/>
        <v>137</v>
      </c>
      <c r="E57" s="181" t="str">
        <f t="array" ref="E57">IFERROR(INDEX($D$1:$D$400,SMALL(IF($D$1:$D$400&lt;&gt;"",ROW($D$1:$D$400)),ROW(57:57))),"")</f>
        <v/>
      </c>
      <c r="F57" t="str">
        <f t="shared" si="10"/>
        <v/>
      </c>
      <c r="H57">
        <f t="shared" si="0"/>
        <v>88</v>
      </c>
      <c r="J57" t="str">
        <f t="shared" si="1"/>
        <v/>
      </c>
      <c r="M57" s="5">
        <v>42791</v>
      </c>
      <c r="N57" s="6" t="s">
        <v>7</v>
      </c>
      <c r="O57" s="12">
        <v>12</v>
      </c>
      <c r="P57" t="str">
        <f t="shared" si="16"/>
        <v/>
      </c>
      <c r="Q57" s="181" t="str">
        <f t="array" ref="Q57">IFERROR(INDEX($D$1:$D$400,SMALL(IF($D$1:$D$400&lt;&gt;"",ROW($D$1:$D$400)),ROW(57:57))),"")</f>
        <v/>
      </c>
      <c r="R57" t="str">
        <f t="shared" si="11"/>
        <v/>
      </c>
      <c r="T57" t="str">
        <f t="shared" si="2"/>
        <v/>
      </c>
      <c r="V57" t="str">
        <f t="shared" si="3"/>
        <v/>
      </c>
      <c r="Y57" s="5">
        <v>43156</v>
      </c>
      <c r="Z57" s="6" t="s">
        <v>9</v>
      </c>
      <c r="AA57" s="12">
        <v>5</v>
      </c>
      <c r="AB57" t="str">
        <f t="shared" si="19"/>
        <v/>
      </c>
      <c r="AC57" s="181" t="str">
        <f t="array" ref="AC57">IFERROR(INDEX($D$1:$D$400,SMALL(IF($D$1:$D$400&lt;&gt;"",ROW($D$1:$D$400)),ROW(57:57))),"")</f>
        <v/>
      </c>
      <c r="AD57" t="str">
        <f t="shared" si="12"/>
        <v/>
      </c>
      <c r="AF57" t="str">
        <f t="shared" si="4"/>
        <v/>
      </c>
      <c r="AH57">
        <f t="shared" si="5"/>
        <v>71</v>
      </c>
      <c r="AK57" s="5">
        <v>43521</v>
      </c>
      <c r="AL57" s="6" t="s">
        <v>5</v>
      </c>
      <c r="AM57" s="7">
        <v>46</v>
      </c>
      <c r="AN57" t="str">
        <f t="shared" si="17"/>
        <v/>
      </c>
      <c r="AO57" s="181" t="str">
        <f t="array" ref="AO57">IFERROR(INDEX($D$1:$D$400,SMALL(IF($D$1:$D$400&lt;&gt;"",ROW($D$1:$D$400)),ROW(57:57))),"")</f>
        <v/>
      </c>
      <c r="AP57" t="str">
        <f t="shared" si="13"/>
        <v/>
      </c>
      <c r="AR57" t="str">
        <f t="shared" si="6"/>
        <v/>
      </c>
      <c r="AT57" t="str">
        <f t="shared" si="7"/>
        <v/>
      </c>
      <c r="AW57" s="5">
        <v>43886</v>
      </c>
      <c r="AX57" s="6" t="s">
        <v>3</v>
      </c>
      <c r="AY57" s="156" t="str">
        <f>'Daycare Tallies'!$H26</f>
        <v/>
      </c>
      <c r="AZ57" t="str">
        <f t="shared" si="18"/>
        <v/>
      </c>
      <c r="BA57" s="181" t="str">
        <f t="array" ref="BA57">IFERROR(INDEX($D$1:$D$400,SMALL(IF($D$1:$D$400&lt;&gt;"",ROW($D$1:$D$400)),ROW(57:57))),"")</f>
        <v/>
      </c>
      <c r="BB57" t="str">
        <f t="shared" si="14"/>
        <v/>
      </c>
      <c r="BD57" t="str">
        <f t="shared" si="9"/>
        <v/>
      </c>
      <c r="BF57" t="str">
        <f t="shared" si="8"/>
        <v/>
      </c>
    </row>
    <row r="58" spans="1:59" x14ac:dyDescent="0.3">
      <c r="A58" s="10">
        <v>42426</v>
      </c>
      <c r="B58" s="11" t="s">
        <v>4</v>
      </c>
      <c r="C58" s="12">
        <v>31</v>
      </c>
      <c r="D58" t="str">
        <f t="shared" si="15"/>
        <v/>
      </c>
      <c r="E58" s="181" t="str">
        <f t="array" ref="E58">IFERROR(INDEX($D$1:$D$400,SMALL(IF($D$1:$D$400&lt;&gt;"",ROW($D$1:$D$400)),ROW(58:58))),"")</f>
        <v/>
      </c>
      <c r="F58">
        <f t="shared" si="10"/>
        <v>55</v>
      </c>
      <c r="H58" t="str">
        <f t="shared" si="0"/>
        <v/>
      </c>
      <c r="J58" t="str">
        <f t="shared" si="1"/>
        <v/>
      </c>
      <c r="M58" s="5">
        <v>42792</v>
      </c>
      <c r="N58" s="6" t="s">
        <v>9</v>
      </c>
      <c r="O58" s="12">
        <v>8</v>
      </c>
      <c r="P58" t="str">
        <f t="shared" si="16"/>
        <v/>
      </c>
      <c r="Q58" s="181" t="str">
        <f t="array" ref="Q58">IFERROR(INDEX($D$1:$D$400,SMALL(IF($D$1:$D$400&lt;&gt;"",ROW($D$1:$D$400)),ROW(58:58))),"")</f>
        <v/>
      </c>
      <c r="R58" t="str">
        <f t="shared" si="11"/>
        <v/>
      </c>
      <c r="T58" t="str">
        <f t="shared" si="2"/>
        <v/>
      </c>
      <c r="V58">
        <f t="shared" si="3"/>
        <v>64</v>
      </c>
      <c r="Y58" s="5">
        <v>43157</v>
      </c>
      <c r="Z58" s="6" t="s">
        <v>5</v>
      </c>
      <c r="AA58" s="12">
        <v>48</v>
      </c>
      <c r="AB58" t="str">
        <f t="shared" si="19"/>
        <v/>
      </c>
      <c r="AC58" s="181" t="str">
        <f t="array" ref="AC58">IFERROR(INDEX($D$1:$D$400,SMALL(IF($D$1:$D$400&lt;&gt;"",ROW($D$1:$D$400)),ROW(58:58))),"")</f>
        <v/>
      </c>
      <c r="AD58" t="str">
        <f t="shared" si="12"/>
        <v/>
      </c>
      <c r="AF58" t="str">
        <f t="shared" si="4"/>
        <v/>
      </c>
      <c r="AH58" t="str">
        <f t="shared" si="5"/>
        <v/>
      </c>
      <c r="AK58" s="5">
        <v>43522</v>
      </c>
      <c r="AL58" s="6" t="s">
        <v>3</v>
      </c>
      <c r="AM58" s="7">
        <v>49</v>
      </c>
      <c r="AN58" t="str">
        <f t="shared" si="17"/>
        <v/>
      </c>
      <c r="AO58" s="181" t="str">
        <f t="array" ref="AO58">IFERROR(INDEX($D$1:$D$400,SMALL(IF($D$1:$D$400&lt;&gt;"",ROW($D$1:$D$400)),ROW(58:58))),"")</f>
        <v/>
      </c>
      <c r="AP58" t="str">
        <f t="shared" si="13"/>
        <v/>
      </c>
      <c r="AR58" t="str">
        <f t="shared" si="6"/>
        <v/>
      </c>
      <c r="AT58" t="str">
        <f t="shared" si="7"/>
        <v/>
      </c>
      <c r="AW58" s="5">
        <v>43887</v>
      </c>
      <c r="AX58" s="6" t="s">
        <v>6</v>
      </c>
      <c r="AY58" s="156" t="str">
        <f>'Daycare Tallies'!$H27</f>
        <v/>
      </c>
      <c r="AZ58" t="str">
        <f t="shared" si="18"/>
        <v/>
      </c>
      <c r="BA58" s="181" t="str">
        <f t="array" ref="BA58">IFERROR(INDEX($D$1:$D$400,SMALL(IF($D$1:$D$400&lt;&gt;"",ROW($D$1:$D$400)),ROW(58:58))),"")</f>
        <v/>
      </c>
      <c r="BB58" t="str">
        <f t="shared" si="14"/>
        <v/>
      </c>
      <c r="BD58" t="str">
        <f t="shared" si="9"/>
        <v/>
      </c>
      <c r="BF58" t="str">
        <f t="shared" si="8"/>
        <v/>
      </c>
    </row>
    <row r="59" spans="1:59" x14ac:dyDescent="0.3">
      <c r="A59" s="10">
        <v>42427</v>
      </c>
      <c r="B59" s="11" t="s">
        <v>7</v>
      </c>
      <c r="C59" s="12">
        <v>8</v>
      </c>
      <c r="D59" t="str">
        <f t="shared" si="15"/>
        <v/>
      </c>
      <c r="E59" s="181" t="str">
        <f t="array" ref="E59">IFERROR(INDEX($D$1:$D$400,SMALL(IF($D$1:$D$400&lt;&gt;"",ROW($D$1:$D$400)),ROW(59:59))),"")</f>
        <v/>
      </c>
      <c r="F59" t="str">
        <f t="shared" si="10"/>
        <v/>
      </c>
      <c r="H59" t="str">
        <f t="shared" si="0"/>
        <v/>
      </c>
      <c r="J59" t="str">
        <f t="shared" si="1"/>
        <v/>
      </c>
      <c r="M59" s="5">
        <v>42793</v>
      </c>
      <c r="N59" s="6" t="s">
        <v>5</v>
      </c>
      <c r="O59" s="12">
        <v>35</v>
      </c>
      <c r="P59" t="str">
        <f t="shared" si="16"/>
        <v/>
      </c>
      <c r="Q59" s="181" t="str">
        <f t="array" ref="Q59">IFERROR(INDEX($D$1:$D$400,SMALL(IF($D$1:$D$400&lt;&gt;"",ROW($D$1:$D$400)),ROW(59:59))),"")</f>
        <v/>
      </c>
      <c r="R59" t="str">
        <f t="shared" si="11"/>
        <v/>
      </c>
      <c r="T59" t="str">
        <f t="shared" si="2"/>
        <v/>
      </c>
      <c r="V59" t="str">
        <f t="shared" si="3"/>
        <v/>
      </c>
      <c r="Y59" s="5">
        <v>43158</v>
      </c>
      <c r="Z59" s="6" t="s">
        <v>3</v>
      </c>
      <c r="AA59" s="12">
        <v>44</v>
      </c>
      <c r="AB59" t="str">
        <f t="shared" si="19"/>
        <v/>
      </c>
      <c r="AC59" s="181" t="str">
        <f t="array" ref="AC59">IFERROR(INDEX($D$1:$D$400,SMALL(IF($D$1:$D$400&lt;&gt;"",ROW($D$1:$D$400)),ROW(59:59))),"")</f>
        <v/>
      </c>
      <c r="AD59" t="str">
        <f t="shared" si="12"/>
        <v/>
      </c>
      <c r="AF59" t="str">
        <f t="shared" si="4"/>
        <v/>
      </c>
      <c r="AH59" t="str">
        <f t="shared" si="5"/>
        <v/>
      </c>
      <c r="AK59" s="5">
        <v>43523</v>
      </c>
      <c r="AL59" s="6" t="s">
        <v>6</v>
      </c>
      <c r="AM59" s="7">
        <v>46</v>
      </c>
      <c r="AN59" t="str">
        <f t="shared" si="17"/>
        <v/>
      </c>
      <c r="AO59" s="181" t="str">
        <f t="array" ref="AO59">IFERROR(INDEX($D$1:$D$400,SMALL(IF($D$1:$D$400&lt;&gt;"",ROW($D$1:$D$400)),ROW(59:59))),"")</f>
        <v/>
      </c>
      <c r="AP59" t="str">
        <f t="shared" si="13"/>
        <v/>
      </c>
      <c r="AR59" t="str">
        <f t="shared" si="6"/>
        <v/>
      </c>
      <c r="AT59" t="str">
        <f t="shared" si="7"/>
        <v/>
      </c>
      <c r="AW59" s="5">
        <v>43888</v>
      </c>
      <c r="AX59" s="6" t="s">
        <v>8</v>
      </c>
      <c r="AY59" s="156" t="str">
        <f>'Daycare Tallies'!$H28</f>
        <v/>
      </c>
      <c r="AZ59">
        <f t="shared" si="18"/>
        <v>0</v>
      </c>
      <c r="BA59" s="181" t="str">
        <f t="array" ref="BA59">IFERROR(INDEX($D$1:$D$400,SMALL(IF($D$1:$D$400&lt;&gt;"",ROW($D$1:$D$400)),ROW(59:59))),"")</f>
        <v/>
      </c>
      <c r="BB59" t="str">
        <f t="shared" si="14"/>
        <v/>
      </c>
      <c r="BD59">
        <f t="shared" si="9"/>
        <v>0</v>
      </c>
      <c r="BF59" t="str">
        <f t="shared" si="8"/>
        <v/>
      </c>
    </row>
    <row r="60" spans="1:59" x14ac:dyDescent="0.3">
      <c r="A60" s="10">
        <v>42428</v>
      </c>
      <c r="B60" s="11" t="s">
        <v>9</v>
      </c>
      <c r="C60" s="12">
        <v>4</v>
      </c>
      <c r="D60" t="str">
        <f t="shared" si="15"/>
        <v/>
      </c>
      <c r="E60" s="181" t="str">
        <f t="array" ref="E60">IFERROR(INDEX($D$1:$D$400,SMALL(IF($D$1:$D$400&lt;&gt;"",ROW($D$1:$D$400)),ROW(60:60))),"")</f>
        <v/>
      </c>
      <c r="F60" t="str">
        <f t="shared" si="10"/>
        <v/>
      </c>
      <c r="H60" t="str">
        <f t="shared" si="0"/>
        <v/>
      </c>
      <c r="J60">
        <f t="shared" si="1"/>
        <v>43</v>
      </c>
      <c r="M60" s="5">
        <v>42794</v>
      </c>
      <c r="N60" s="6" t="s">
        <v>3</v>
      </c>
      <c r="O60" s="12">
        <v>39</v>
      </c>
      <c r="P60" t="str">
        <f t="shared" si="16"/>
        <v/>
      </c>
      <c r="Q60" s="181" t="str">
        <f t="array" ref="Q60">IFERROR(INDEX($D$1:$D$400,SMALL(IF($D$1:$D$400&lt;&gt;"",ROW($D$1:$D$400)),ROW(60:60))),"")</f>
        <v/>
      </c>
      <c r="R60" t="str">
        <f t="shared" si="11"/>
        <v/>
      </c>
      <c r="T60" t="str">
        <f t="shared" si="2"/>
        <v/>
      </c>
      <c r="V60" t="str">
        <f t="shared" si="3"/>
        <v/>
      </c>
      <c r="Y60" s="5">
        <v>43159</v>
      </c>
      <c r="Z60" s="6" t="s">
        <v>6</v>
      </c>
      <c r="AA60" s="12">
        <v>39</v>
      </c>
      <c r="AB60" t="str">
        <f t="shared" si="19"/>
        <v/>
      </c>
      <c r="AC60" s="181" t="str">
        <f t="array" ref="AC60">IFERROR(INDEX($D$1:$D$400,SMALL(IF($D$1:$D$400&lt;&gt;"",ROW($D$1:$D$400)),ROW(60:60))),"")</f>
        <v/>
      </c>
      <c r="AD60" t="str">
        <f t="shared" si="12"/>
        <v/>
      </c>
      <c r="AF60" t="str">
        <f t="shared" si="4"/>
        <v/>
      </c>
      <c r="AH60" t="str">
        <f t="shared" si="5"/>
        <v/>
      </c>
      <c r="AK60" s="5">
        <v>43524</v>
      </c>
      <c r="AL60" s="6" t="s">
        <v>8</v>
      </c>
      <c r="AM60" s="7">
        <v>39</v>
      </c>
      <c r="AN60">
        <f t="shared" si="17"/>
        <v>261</v>
      </c>
      <c r="AO60" s="181" t="str">
        <f t="array" ref="AO60">IFERROR(INDEX($D$1:$D$400,SMALL(IF($D$1:$D$400&lt;&gt;"",ROW($D$1:$D$400)),ROW(60:60))),"")</f>
        <v/>
      </c>
      <c r="AP60" t="str">
        <f t="shared" si="13"/>
        <v/>
      </c>
      <c r="AR60">
        <f t="shared" si="6"/>
        <v>134</v>
      </c>
      <c r="AT60" t="str">
        <f t="shared" si="7"/>
        <v/>
      </c>
      <c r="AW60" s="5">
        <v>43889</v>
      </c>
      <c r="AX60" s="6" t="s">
        <v>4</v>
      </c>
      <c r="AY60" s="156" t="str">
        <f>'Daycare Tallies'!$H29</f>
        <v/>
      </c>
      <c r="AZ60" t="str">
        <f t="shared" si="18"/>
        <v/>
      </c>
      <c r="BA60" s="181" t="str">
        <f t="array" ref="BA60">IFERROR(INDEX($D$1:$D$400,SMALL(IF($D$1:$D$400&lt;&gt;"",ROW($D$1:$D$400)),ROW(60:60))),"")</f>
        <v/>
      </c>
      <c r="BB60">
        <f t="shared" si="14"/>
        <v>0</v>
      </c>
      <c r="BD60" t="str">
        <f t="shared" si="9"/>
        <v/>
      </c>
      <c r="BF60" t="str">
        <f t="shared" si="8"/>
        <v/>
      </c>
    </row>
    <row r="61" spans="1:59" x14ac:dyDescent="0.3">
      <c r="A61" s="10">
        <v>42429</v>
      </c>
      <c r="B61" s="11" t="s">
        <v>5</v>
      </c>
      <c r="C61" s="12">
        <v>23</v>
      </c>
      <c r="D61" t="str">
        <f t="shared" si="15"/>
        <v/>
      </c>
      <c r="F61" t="str">
        <f t="shared" si="10"/>
        <v/>
      </c>
      <c r="H61" t="str">
        <f t="shared" si="0"/>
        <v/>
      </c>
      <c r="J61" t="str">
        <f t="shared" si="1"/>
        <v/>
      </c>
      <c r="M61" s="5">
        <v>42795</v>
      </c>
      <c r="N61" s="6" t="s">
        <v>6</v>
      </c>
      <c r="O61" s="12">
        <v>23</v>
      </c>
      <c r="P61" t="str">
        <f t="shared" si="16"/>
        <v/>
      </c>
      <c r="R61" t="str">
        <f t="shared" si="11"/>
        <v/>
      </c>
      <c r="T61" t="str">
        <f t="shared" si="2"/>
        <v/>
      </c>
      <c r="V61" t="str">
        <f t="shared" si="3"/>
        <v/>
      </c>
      <c r="Y61" s="5">
        <v>43160</v>
      </c>
      <c r="Z61" s="6" t="s">
        <v>8</v>
      </c>
      <c r="AA61" s="12">
        <v>58</v>
      </c>
      <c r="AB61">
        <f t="shared" si="19"/>
        <v>260</v>
      </c>
      <c r="AD61" t="str">
        <f t="shared" si="12"/>
        <v/>
      </c>
      <c r="AF61">
        <f t="shared" si="4"/>
        <v>141</v>
      </c>
      <c r="AH61" t="str">
        <f t="shared" si="5"/>
        <v/>
      </c>
      <c r="AK61" s="5">
        <v>43525</v>
      </c>
      <c r="AL61" s="6" t="s">
        <v>4</v>
      </c>
      <c r="AM61" s="7">
        <v>41</v>
      </c>
      <c r="AN61" t="str">
        <f t="shared" si="17"/>
        <v/>
      </c>
      <c r="AP61">
        <f t="shared" si="13"/>
        <v>87</v>
      </c>
      <c r="AR61" t="str">
        <f t="shared" si="6"/>
        <v/>
      </c>
      <c r="AT61" t="str">
        <f t="shared" si="7"/>
        <v/>
      </c>
      <c r="AW61" s="5">
        <v>43890</v>
      </c>
      <c r="AX61" s="6" t="s">
        <v>7</v>
      </c>
      <c r="AY61" s="156" t="str">
        <f>'Daycare Tallies'!$H30</f>
        <v/>
      </c>
      <c r="AZ61" t="str">
        <f t="shared" si="18"/>
        <v/>
      </c>
      <c r="BB61" t="str">
        <f t="shared" si="14"/>
        <v/>
      </c>
      <c r="BD61" t="str">
        <f t="shared" si="9"/>
        <v/>
      </c>
      <c r="BF61" t="str">
        <f t="shared" si="8"/>
        <v/>
      </c>
    </row>
    <row r="62" spans="1:59" x14ac:dyDescent="0.3">
      <c r="A62" s="10">
        <v>42430</v>
      </c>
      <c r="B62" s="11" t="s">
        <v>3</v>
      </c>
      <c r="C62" s="12">
        <v>34</v>
      </c>
      <c r="D62" t="str">
        <f t="shared" si="15"/>
        <v/>
      </c>
      <c r="F62" t="str">
        <f t="shared" si="10"/>
        <v/>
      </c>
      <c r="H62" t="str">
        <f t="shared" si="0"/>
        <v/>
      </c>
      <c r="J62" t="str">
        <f t="shared" si="1"/>
        <v/>
      </c>
      <c r="M62" s="5">
        <v>42796</v>
      </c>
      <c r="N62" s="6" t="s">
        <v>8</v>
      </c>
      <c r="O62" s="12">
        <v>40</v>
      </c>
      <c r="P62">
        <f t="shared" si="16"/>
        <v>201</v>
      </c>
      <c r="R62" t="str">
        <f t="shared" si="11"/>
        <v/>
      </c>
      <c r="T62">
        <f t="shared" si="2"/>
        <v>102</v>
      </c>
      <c r="V62" t="str">
        <f t="shared" si="3"/>
        <v/>
      </c>
      <c r="Y62" s="5">
        <v>43161</v>
      </c>
      <c r="Z62" s="6" t="s">
        <v>4</v>
      </c>
      <c r="AA62" s="12">
        <v>27</v>
      </c>
      <c r="AB62" t="str">
        <f t="shared" si="19"/>
        <v/>
      </c>
      <c r="AD62">
        <f t="shared" si="12"/>
        <v>75</v>
      </c>
      <c r="AF62" t="str">
        <f t="shared" si="4"/>
        <v/>
      </c>
      <c r="AH62" t="str">
        <f t="shared" si="5"/>
        <v/>
      </c>
      <c r="AK62" s="5">
        <v>43526</v>
      </c>
      <c r="AL62" s="6" t="s">
        <v>7</v>
      </c>
      <c r="AM62" s="7">
        <v>11</v>
      </c>
      <c r="AN62" t="str">
        <f t="shared" si="17"/>
        <v/>
      </c>
      <c r="AP62" t="str">
        <f t="shared" si="13"/>
        <v/>
      </c>
      <c r="AR62" t="str">
        <f t="shared" si="6"/>
        <v/>
      </c>
      <c r="AT62" t="str">
        <f t="shared" si="7"/>
        <v/>
      </c>
      <c r="AW62" s="5">
        <v>43891</v>
      </c>
      <c r="AX62" s="6" t="s">
        <v>9</v>
      </c>
      <c r="AY62" s="156" t="str">
        <f>'Daycare Tallies'!$M2</f>
        <v/>
      </c>
      <c r="AZ62" t="str">
        <f t="shared" si="18"/>
        <v/>
      </c>
      <c r="BB62" t="str">
        <f t="shared" si="14"/>
        <v/>
      </c>
      <c r="BD62" t="str">
        <f t="shared" si="9"/>
        <v/>
      </c>
      <c r="BF62">
        <f t="shared" si="8"/>
        <v>0</v>
      </c>
    </row>
    <row r="63" spans="1:59" x14ac:dyDescent="0.3">
      <c r="A63" s="10">
        <v>42431</v>
      </c>
      <c r="B63" s="11" t="s">
        <v>6</v>
      </c>
      <c r="C63" s="12">
        <v>34</v>
      </c>
      <c r="D63" t="str">
        <f t="shared" si="15"/>
        <v/>
      </c>
      <c r="F63" t="str">
        <f t="shared" si="10"/>
        <v/>
      </c>
      <c r="H63" t="str">
        <f t="shared" si="0"/>
        <v/>
      </c>
      <c r="J63" t="str">
        <f t="shared" si="1"/>
        <v/>
      </c>
      <c r="M63" s="5">
        <v>42797</v>
      </c>
      <c r="N63" s="6" t="s">
        <v>4</v>
      </c>
      <c r="O63" s="12">
        <v>33</v>
      </c>
      <c r="P63" t="str">
        <f t="shared" si="16"/>
        <v/>
      </c>
      <c r="R63">
        <f t="shared" si="11"/>
        <v>68</v>
      </c>
      <c r="T63" t="str">
        <f t="shared" si="2"/>
        <v/>
      </c>
      <c r="V63" t="str">
        <f t="shared" si="3"/>
        <v/>
      </c>
      <c r="Y63" s="5">
        <v>43162</v>
      </c>
      <c r="Z63" s="6" t="s">
        <v>7</v>
      </c>
      <c r="AA63" s="12">
        <v>15</v>
      </c>
      <c r="AB63" t="str">
        <f t="shared" si="19"/>
        <v/>
      </c>
      <c r="AD63" t="str">
        <f t="shared" si="12"/>
        <v/>
      </c>
      <c r="AF63" t="str">
        <f t="shared" si="4"/>
        <v/>
      </c>
      <c r="AH63" t="str">
        <f t="shared" si="5"/>
        <v/>
      </c>
      <c r="AK63" s="5">
        <v>43527</v>
      </c>
      <c r="AL63" s="6" t="s">
        <v>9</v>
      </c>
      <c r="AM63" s="7">
        <v>7</v>
      </c>
      <c r="AN63" t="str">
        <f t="shared" si="17"/>
        <v/>
      </c>
      <c r="AP63" t="str">
        <f t="shared" si="13"/>
        <v/>
      </c>
      <c r="AR63" t="str">
        <f t="shared" si="6"/>
        <v/>
      </c>
      <c r="AT63">
        <f t="shared" si="7"/>
        <v>59</v>
      </c>
      <c r="AW63" s="5">
        <v>43892</v>
      </c>
      <c r="AX63" s="6" t="s">
        <v>5</v>
      </c>
      <c r="AY63" s="156" t="str">
        <f>'Daycare Tallies'!$M3</f>
        <v/>
      </c>
      <c r="AZ63" t="str">
        <f t="shared" si="18"/>
        <v/>
      </c>
      <c r="BB63" t="str">
        <f t="shared" si="14"/>
        <v/>
      </c>
      <c r="BD63" t="str">
        <f t="shared" si="9"/>
        <v/>
      </c>
      <c r="BF63" t="str">
        <f t="shared" si="8"/>
        <v/>
      </c>
    </row>
    <row r="64" spans="1:59" x14ac:dyDescent="0.3">
      <c r="A64" s="10">
        <v>42432</v>
      </c>
      <c r="B64" s="11" t="s">
        <v>8</v>
      </c>
      <c r="C64" s="12">
        <v>46</v>
      </c>
      <c r="D64">
        <f t="shared" si="15"/>
        <v>180</v>
      </c>
      <c r="F64" t="str">
        <f t="shared" si="10"/>
        <v/>
      </c>
      <c r="H64">
        <f t="shared" si="0"/>
        <v>114</v>
      </c>
      <c r="J64" t="str">
        <f t="shared" si="1"/>
        <v/>
      </c>
      <c r="M64" s="5">
        <v>42798</v>
      </c>
      <c r="N64" s="6" t="s">
        <v>7</v>
      </c>
      <c r="O64" s="12">
        <v>11</v>
      </c>
      <c r="P64" t="str">
        <f t="shared" si="16"/>
        <v/>
      </c>
      <c r="R64" t="str">
        <f t="shared" si="11"/>
        <v/>
      </c>
      <c r="T64" t="str">
        <f t="shared" si="2"/>
        <v/>
      </c>
      <c r="V64" t="str">
        <f t="shared" si="3"/>
        <v/>
      </c>
      <c r="Y64" s="5">
        <v>43163</v>
      </c>
      <c r="Z64" s="6" t="s">
        <v>9</v>
      </c>
      <c r="AA64" s="12">
        <v>4</v>
      </c>
      <c r="AB64" t="str">
        <f t="shared" si="19"/>
        <v/>
      </c>
      <c r="AD64" t="str">
        <f t="shared" si="12"/>
        <v/>
      </c>
      <c r="AF64" t="str">
        <f t="shared" si="4"/>
        <v/>
      </c>
      <c r="AH64">
        <f t="shared" si="5"/>
        <v>46</v>
      </c>
      <c r="AK64" s="5">
        <v>43528</v>
      </c>
      <c r="AL64" s="6" t="s">
        <v>5</v>
      </c>
      <c r="AM64" s="7">
        <v>1</v>
      </c>
      <c r="AN64" t="str">
        <f t="shared" si="17"/>
        <v/>
      </c>
      <c r="AP64" t="str">
        <f t="shared" si="13"/>
        <v/>
      </c>
      <c r="AR64" t="str">
        <f t="shared" si="6"/>
        <v/>
      </c>
      <c r="AT64" t="str">
        <f t="shared" si="7"/>
        <v/>
      </c>
      <c r="AW64" s="5">
        <v>43893</v>
      </c>
      <c r="AX64" s="6" t="s">
        <v>3</v>
      </c>
      <c r="AY64" s="156" t="str">
        <f>'Daycare Tallies'!$M4</f>
        <v/>
      </c>
      <c r="AZ64" t="str">
        <f t="shared" si="18"/>
        <v/>
      </c>
      <c r="BB64" t="str">
        <f t="shared" si="14"/>
        <v/>
      </c>
      <c r="BD64" t="str">
        <f t="shared" si="9"/>
        <v/>
      </c>
      <c r="BF64" t="str">
        <f t="shared" si="8"/>
        <v/>
      </c>
    </row>
    <row r="65" spans="1:58" x14ac:dyDescent="0.3">
      <c r="A65" s="10">
        <v>42433</v>
      </c>
      <c r="B65" s="11" t="s">
        <v>4</v>
      </c>
      <c r="C65" s="12">
        <v>25</v>
      </c>
      <c r="D65" t="str">
        <f t="shared" si="15"/>
        <v/>
      </c>
      <c r="F65">
        <f t="shared" si="10"/>
        <v>48</v>
      </c>
      <c r="H65" t="str">
        <f t="shared" si="0"/>
        <v/>
      </c>
      <c r="J65" t="str">
        <f t="shared" si="1"/>
        <v/>
      </c>
      <c r="M65" s="5">
        <v>42799</v>
      </c>
      <c r="N65" s="6" t="s">
        <v>9</v>
      </c>
      <c r="O65" s="12">
        <v>6</v>
      </c>
      <c r="P65" t="str">
        <f t="shared" si="16"/>
        <v/>
      </c>
      <c r="R65" t="str">
        <f t="shared" si="11"/>
        <v/>
      </c>
      <c r="T65" t="str">
        <f t="shared" si="2"/>
        <v/>
      </c>
      <c r="V65">
        <f t="shared" si="3"/>
        <v>50</v>
      </c>
      <c r="Y65" s="5">
        <v>43164</v>
      </c>
      <c r="Z65" s="6" t="s">
        <v>5</v>
      </c>
      <c r="AA65" s="12">
        <v>53</v>
      </c>
      <c r="AB65" t="str">
        <f t="shared" si="19"/>
        <v/>
      </c>
      <c r="AD65" t="str">
        <f t="shared" si="12"/>
        <v/>
      </c>
      <c r="AF65" t="str">
        <f t="shared" si="4"/>
        <v/>
      </c>
      <c r="AH65" t="str">
        <f t="shared" si="5"/>
        <v/>
      </c>
      <c r="AK65" s="5">
        <v>43529</v>
      </c>
      <c r="AL65" s="6" t="s">
        <v>3</v>
      </c>
      <c r="AM65" s="7">
        <v>84</v>
      </c>
      <c r="AN65" t="str">
        <f t="shared" si="17"/>
        <v/>
      </c>
      <c r="AP65" t="str">
        <f t="shared" si="13"/>
        <v/>
      </c>
      <c r="AR65" t="str">
        <f t="shared" si="6"/>
        <v/>
      </c>
      <c r="AT65" t="str">
        <f t="shared" si="7"/>
        <v/>
      </c>
      <c r="AW65" s="5">
        <v>43894</v>
      </c>
      <c r="AX65" s="6" t="s">
        <v>6</v>
      </c>
      <c r="AY65" s="156" t="str">
        <f>'Daycare Tallies'!$M5</f>
        <v/>
      </c>
      <c r="AZ65" t="str">
        <f t="shared" si="18"/>
        <v/>
      </c>
      <c r="BB65" t="str">
        <f t="shared" si="14"/>
        <v/>
      </c>
      <c r="BD65" t="str">
        <f t="shared" si="9"/>
        <v/>
      </c>
      <c r="BF65" t="str">
        <f t="shared" si="8"/>
        <v/>
      </c>
    </row>
    <row r="66" spans="1:58" x14ac:dyDescent="0.3">
      <c r="A66" s="10">
        <v>42434</v>
      </c>
      <c r="B66" s="11" t="s">
        <v>7</v>
      </c>
      <c r="C66" s="12">
        <v>9</v>
      </c>
      <c r="D66" t="str">
        <f t="shared" si="15"/>
        <v/>
      </c>
      <c r="F66" t="str">
        <f t="shared" si="10"/>
        <v/>
      </c>
      <c r="H66" t="str">
        <f t="shared" si="0"/>
        <v/>
      </c>
      <c r="J66" t="str">
        <f t="shared" si="1"/>
        <v/>
      </c>
      <c r="M66" s="5">
        <v>42800</v>
      </c>
      <c r="N66" s="6" t="s">
        <v>5</v>
      </c>
      <c r="O66" s="12">
        <v>36</v>
      </c>
      <c r="P66" t="str">
        <f t="shared" si="16"/>
        <v/>
      </c>
      <c r="R66" t="str">
        <f t="shared" si="11"/>
        <v/>
      </c>
      <c r="T66" t="str">
        <f t="shared" si="2"/>
        <v/>
      </c>
      <c r="V66" t="str">
        <f t="shared" si="3"/>
        <v/>
      </c>
      <c r="Y66" s="5">
        <v>43165</v>
      </c>
      <c r="Z66" s="6" t="s">
        <v>3</v>
      </c>
      <c r="AA66" s="12">
        <v>68</v>
      </c>
      <c r="AB66" t="str">
        <f t="shared" si="19"/>
        <v/>
      </c>
      <c r="AD66" t="str">
        <f t="shared" si="12"/>
        <v/>
      </c>
      <c r="AF66" t="str">
        <f t="shared" si="4"/>
        <v/>
      </c>
      <c r="AH66" t="str">
        <f t="shared" si="5"/>
        <v/>
      </c>
      <c r="AK66" s="5">
        <v>43530</v>
      </c>
      <c r="AL66" s="6" t="s">
        <v>6</v>
      </c>
      <c r="AM66" s="7">
        <v>61</v>
      </c>
      <c r="AN66" t="str">
        <f t="shared" si="17"/>
        <v/>
      </c>
      <c r="AP66" t="str">
        <f t="shared" si="13"/>
        <v/>
      </c>
      <c r="AR66" t="str">
        <f t="shared" si="6"/>
        <v/>
      </c>
      <c r="AT66" t="str">
        <f t="shared" si="7"/>
        <v/>
      </c>
      <c r="AW66" s="5">
        <v>43895</v>
      </c>
      <c r="AX66" s="6" t="s">
        <v>8</v>
      </c>
      <c r="AY66" s="156" t="str">
        <f>'Daycare Tallies'!$M6</f>
        <v/>
      </c>
      <c r="AZ66">
        <f t="shared" si="18"/>
        <v>0</v>
      </c>
      <c r="BB66" t="str">
        <f t="shared" si="14"/>
        <v/>
      </c>
      <c r="BD66">
        <f t="shared" si="9"/>
        <v>0</v>
      </c>
      <c r="BF66" t="str">
        <f t="shared" si="8"/>
        <v/>
      </c>
    </row>
    <row r="67" spans="1:58" x14ac:dyDescent="0.3">
      <c r="A67" s="10">
        <v>42435</v>
      </c>
      <c r="B67" s="11" t="s">
        <v>9</v>
      </c>
      <c r="C67" s="12">
        <v>3</v>
      </c>
      <c r="D67" t="str">
        <f t="shared" si="15"/>
        <v/>
      </c>
      <c r="F67" t="str">
        <f t="shared" si="10"/>
        <v/>
      </c>
      <c r="H67" t="str">
        <f t="shared" ref="H67:H130" si="20">IF(B67="TH",SUM(C65:C67),"")</f>
        <v/>
      </c>
      <c r="J67">
        <f t="shared" ref="J67:J130" si="21">IF(B67="SU",SUM(C65:C67),"")</f>
        <v>37</v>
      </c>
      <c r="M67" s="5">
        <v>42801</v>
      </c>
      <c r="N67" s="6" t="s">
        <v>3</v>
      </c>
      <c r="O67" s="38">
        <v>57</v>
      </c>
      <c r="P67" t="str">
        <f t="shared" si="16"/>
        <v/>
      </c>
      <c r="R67" t="str">
        <f t="shared" si="11"/>
        <v/>
      </c>
      <c r="T67" t="str">
        <f t="shared" ref="T67:T130" si="22">IF(N67="TH",SUM(O65:O67),"")</f>
        <v/>
      </c>
      <c r="V67" t="str">
        <f t="shared" ref="V67:V130" si="23">IF(N67="SU",SUM(O65:O67),"")</f>
        <v/>
      </c>
      <c r="Y67" s="5">
        <v>43166</v>
      </c>
      <c r="Z67" s="6" t="s">
        <v>6</v>
      </c>
      <c r="AA67" s="39">
        <v>34</v>
      </c>
      <c r="AB67" t="str">
        <f t="shared" si="19"/>
        <v/>
      </c>
      <c r="AD67" t="str">
        <f t="shared" si="12"/>
        <v/>
      </c>
      <c r="AF67" t="str">
        <f t="shared" ref="AF67:AF130" si="24">IF(Z67="TH",SUM(AA65:AA67),"")</f>
        <v/>
      </c>
      <c r="AH67" t="str">
        <f t="shared" ref="AH67:AH130" si="25">IF(Z67="SU",SUM(AA65:AA67),"")</f>
        <v/>
      </c>
      <c r="AK67" s="5">
        <v>43531</v>
      </c>
      <c r="AL67" s="6" t="s">
        <v>8</v>
      </c>
      <c r="AM67" s="7">
        <v>80</v>
      </c>
      <c r="AN67">
        <f t="shared" si="17"/>
        <v>285</v>
      </c>
      <c r="AP67" t="str">
        <f t="shared" si="13"/>
        <v/>
      </c>
      <c r="AR67">
        <f t="shared" ref="AR67:AR130" si="26">IF(AL67="TH",SUM(AM65:AM67),"")</f>
        <v>225</v>
      </c>
      <c r="AT67" t="str">
        <f t="shared" ref="AT67:AT130" si="27">IF(AL67="SU",SUM(AM65:AM67),"")</f>
        <v/>
      </c>
      <c r="AW67" s="5">
        <v>43896</v>
      </c>
      <c r="AX67" s="6" t="s">
        <v>4</v>
      </c>
      <c r="AY67" s="156" t="str">
        <f>'Daycare Tallies'!$M7</f>
        <v/>
      </c>
      <c r="AZ67" t="str">
        <f t="shared" si="18"/>
        <v/>
      </c>
      <c r="BB67">
        <f t="shared" si="14"/>
        <v>0</v>
      </c>
      <c r="BD67" t="str">
        <f t="shared" si="9"/>
        <v/>
      </c>
      <c r="BF67" t="str">
        <f t="shared" ref="BF67:BF130" si="28">IF(AX67="SU",SUM(AY65:AY67),"")</f>
        <v/>
      </c>
    </row>
    <row r="68" spans="1:58" x14ac:dyDescent="0.3">
      <c r="A68" s="10">
        <v>42436</v>
      </c>
      <c r="B68" s="11" t="s">
        <v>5</v>
      </c>
      <c r="C68" s="12">
        <v>30</v>
      </c>
      <c r="D68" t="str">
        <f t="shared" si="15"/>
        <v/>
      </c>
      <c r="F68" t="str">
        <f t="shared" si="10"/>
        <v/>
      </c>
      <c r="H68" t="str">
        <f t="shared" si="20"/>
        <v/>
      </c>
      <c r="J68" t="str">
        <f t="shared" si="21"/>
        <v/>
      </c>
      <c r="M68" s="5">
        <v>42802</v>
      </c>
      <c r="N68" s="6" t="s">
        <v>6</v>
      </c>
      <c r="O68" s="12">
        <v>45</v>
      </c>
      <c r="P68" t="str">
        <f t="shared" si="16"/>
        <v/>
      </c>
      <c r="R68" t="str">
        <f t="shared" si="11"/>
        <v/>
      </c>
      <c r="T68" t="str">
        <f t="shared" si="22"/>
        <v/>
      </c>
      <c r="V68" t="str">
        <f t="shared" si="23"/>
        <v/>
      </c>
      <c r="Y68" s="5">
        <v>43167</v>
      </c>
      <c r="Z68" s="6" t="s">
        <v>8</v>
      </c>
      <c r="AA68" s="12">
        <v>0</v>
      </c>
      <c r="AB68">
        <f t="shared" si="19"/>
        <v>201</v>
      </c>
      <c r="AD68" t="str">
        <f t="shared" si="12"/>
        <v/>
      </c>
      <c r="AF68">
        <f t="shared" si="24"/>
        <v>102</v>
      </c>
      <c r="AH68" t="str">
        <f t="shared" si="25"/>
        <v/>
      </c>
      <c r="AK68" s="5">
        <v>43532</v>
      </c>
      <c r="AL68" s="6" t="s">
        <v>4</v>
      </c>
      <c r="AM68" s="7">
        <v>48</v>
      </c>
      <c r="AN68" t="str">
        <f t="shared" si="17"/>
        <v/>
      </c>
      <c r="AP68">
        <f t="shared" si="13"/>
        <v>49</v>
      </c>
      <c r="AR68" t="str">
        <f t="shared" si="26"/>
        <v/>
      </c>
      <c r="AT68" t="str">
        <f t="shared" si="27"/>
        <v/>
      </c>
      <c r="AW68" s="5">
        <v>43897</v>
      </c>
      <c r="AX68" s="6" t="s">
        <v>7</v>
      </c>
      <c r="AY68" s="156" t="str">
        <f>'Daycare Tallies'!$M8</f>
        <v/>
      </c>
      <c r="AZ68" t="str">
        <f t="shared" si="18"/>
        <v/>
      </c>
      <c r="BB68" t="str">
        <f t="shared" si="14"/>
        <v/>
      </c>
      <c r="BD68" t="str">
        <f t="shared" ref="BD68:BD131" si="29">IF(AX68="TH",SUM(AY66:AY68),"")</f>
        <v/>
      </c>
      <c r="BF68" t="str">
        <f t="shared" si="28"/>
        <v/>
      </c>
    </row>
    <row r="69" spans="1:58" x14ac:dyDescent="0.3">
      <c r="A69" s="10">
        <v>42437</v>
      </c>
      <c r="B69" s="11" t="s">
        <v>3</v>
      </c>
      <c r="C69" s="12">
        <v>27</v>
      </c>
      <c r="D69" t="str">
        <f t="shared" si="15"/>
        <v/>
      </c>
      <c r="F69" t="str">
        <f t="shared" ref="F69:F132" si="30">IF(B69="FR",SUM(C69,C65),"")</f>
        <v/>
      </c>
      <c r="H69" t="str">
        <f t="shared" si="20"/>
        <v/>
      </c>
      <c r="J69" t="str">
        <f t="shared" si="21"/>
        <v/>
      </c>
      <c r="M69" s="5">
        <v>42803</v>
      </c>
      <c r="N69" s="6" t="s">
        <v>8</v>
      </c>
      <c r="O69" s="12">
        <v>54</v>
      </c>
      <c r="P69">
        <f t="shared" si="16"/>
        <v>242</v>
      </c>
      <c r="R69" t="str">
        <f t="shared" ref="R69:R132" si="31">IF(N69="FR",SUM(O69,O65),"")</f>
        <v/>
      </c>
      <c r="T69">
        <f t="shared" si="22"/>
        <v>156</v>
      </c>
      <c r="V69" t="str">
        <f t="shared" si="23"/>
        <v/>
      </c>
      <c r="Y69" s="5">
        <v>43168</v>
      </c>
      <c r="Z69" s="6" t="s">
        <v>4</v>
      </c>
      <c r="AA69" s="12">
        <v>54</v>
      </c>
      <c r="AB69" t="str">
        <f t="shared" si="19"/>
        <v/>
      </c>
      <c r="AD69">
        <f t="shared" ref="AD69:AD132" si="32">IF(Z69="FR",SUM(AA69,AA65),"")</f>
        <v>107</v>
      </c>
      <c r="AF69" t="str">
        <f t="shared" si="24"/>
        <v/>
      </c>
      <c r="AH69" t="str">
        <f t="shared" si="25"/>
        <v/>
      </c>
      <c r="AK69" s="5">
        <v>43533</v>
      </c>
      <c r="AL69" s="6" t="s">
        <v>7</v>
      </c>
      <c r="AM69" s="7">
        <v>11</v>
      </c>
      <c r="AN69" t="str">
        <f t="shared" si="17"/>
        <v/>
      </c>
      <c r="AP69" t="str">
        <f t="shared" si="13"/>
        <v/>
      </c>
      <c r="AR69" t="str">
        <f t="shared" si="26"/>
        <v/>
      </c>
      <c r="AT69" t="str">
        <f t="shared" si="27"/>
        <v/>
      </c>
      <c r="AW69" s="5">
        <v>43898</v>
      </c>
      <c r="AX69" s="6" t="s">
        <v>9</v>
      </c>
      <c r="AY69" s="156" t="str">
        <f>'Daycare Tallies'!$M9</f>
        <v/>
      </c>
      <c r="AZ69" t="str">
        <f t="shared" si="18"/>
        <v/>
      </c>
      <c r="BB69" t="str">
        <f t="shared" si="14"/>
        <v/>
      </c>
      <c r="BD69" t="str">
        <f t="shared" si="29"/>
        <v/>
      </c>
      <c r="BF69">
        <f t="shared" si="28"/>
        <v>0</v>
      </c>
    </row>
    <row r="70" spans="1:58" x14ac:dyDescent="0.3">
      <c r="A70" s="10">
        <v>42438</v>
      </c>
      <c r="B70" s="11" t="s">
        <v>6</v>
      </c>
      <c r="C70" s="12">
        <v>29</v>
      </c>
      <c r="D70" t="str">
        <f t="shared" si="15"/>
        <v/>
      </c>
      <c r="F70" t="str">
        <f t="shared" si="30"/>
        <v/>
      </c>
      <c r="H70" t="str">
        <f t="shared" si="20"/>
        <v/>
      </c>
      <c r="J70" t="str">
        <f t="shared" si="21"/>
        <v/>
      </c>
      <c r="M70" s="5">
        <v>42804</v>
      </c>
      <c r="N70" s="6" t="s">
        <v>4</v>
      </c>
      <c r="O70" s="12">
        <v>51</v>
      </c>
      <c r="P70" t="str">
        <f t="shared" si="16"/>
        <v/>
      </c>
      <c r="R70">
        <f t="shared" si="31"/>
        <v>87</v>
      </c>
      <c r="T70" t="str">
        <f t="shared" si="22"/>
        <v/>
      </c>
      <c r="V70" t="str">
        <f t="shared" si="23"/>
        <v/>
      </c>
      <c r="Y70" s="5">
        <v>43169</v>
      </c>
      <c r="Z70" s="6" t="s">
        <v>7</v>
      </c>
      <c r="AA70" s="12">
        <v>6</v>
      </c>
      <c r="AB70" t="str">
        <f t="shared" si="19"/>
        <v/>
      </c>
      <c r="AD70" t="str">
        <f t="shared" si="32"/>
        <v/>
      </c>
      <c r="AF70" t="str">
        <f t="shared" si="24"/>
        <v/>
      </c>
      <c r="AH70" t="str">
        <f t="shared" si="25"/>
        <v/>
      </c>
      <c r="AK70" s="5">
        <v>43534</v>
      </c>
      <c r="AL70" s="6" t="s">
        <v>9</v>
      </c>
      <c r="AM70" s="7">
        <v>6</v>
      </c>
      <c r="AN70" t="str">
        <f t="shared" si="17"/>
        <v/>
      </c>
      <c r="AP70" t="str">
        <f t="shared" ref="AP70:AP133" si="33">IF(AL70="FR",SUM(AM70,AM66),"")</f>
        <v/>
      </c>
      <c r="AR70" t="str">
        <f t="shared" si="26"/>
        <v/>
      </c>
      <c r="AT70">
        <f t="shared" si="27"/>
        <v>65</v>
      </c>
      <c r="AW70" s="5">
        <v>43899</v>
      </c>
      <c r="AX70" s="6" t="s">
        <v>5</v>
      </c>
      <c r="AY70" s="156" t="str">
        <f>'Daycare Tallies'!$M10</f>
        <v/>
      </c>
      <c r="AZ70" t="str">
        <f t="shared" si="18"/>
        <v/>
      </c>
      <c r="BB70" t="str">
        <f t="shared" ref="BB70:BB133" si="34">IF(AX70="FR",SUM(AY70,AY66),"")</f>
        <v/>
      </c>
      <c r="BD70" t="str">
        <f t="shared" si="29"/>
        <v/>
      </c>
      <c r="BF70" t="str">
        <f t="shared" si="28"/>
        <v/>
      </c>
    </row>
    <row r="71" spans="1:58" x14ac:dyDescent="0.3">
      <c r="A71" s="10">
        <v>42439</v>
      </c>
      <c r="B71" s="11" t="s">
        <v>8</v>
      </c>
      <c r="C71" s="12">
        <v>33</v>
      </c>
      <c r="D71">
        <f t="shared" ref="D71:D134" si="35">IF(B71="TH",SUM(C65:C71),"")</f>
        <v>156</v>
      </c>
      <c r="F71" t="str">
        <f t="shared" si="30"/>
        <v/>
      </c>
      <c r="H71">
        <f t="shared" si="20"/>
        <v>89</v>
      </c>
      <c r="J71" t="str">
        <f t="shared" si="21"/>
        <v/>
      </c>
      <c r="M71" s="5">
        <v>42805</v>
      </c>
      <c r="N71" s="6" t="s">
        <v>7</v>
      </c>
      <c r="O71" s="12">
        <v>9</v>
      </c>
      <c r="P71" t="str">
        <f t="shared" ref="P71:P134" si="36">IF(N71="TH",SUM(O65:O71),"")</f>
        <v/>
      </c>
      <c r="R71" t="str">
        <f t="shared" si="31"/>
        <v/>
      </c>
      <c r="T71" t="str">
        <f t="shared" si="22"/>
        <v/>
      </c>
      <c r="V71" t="str">
        <f t="shared" si="23"/>
        <v/>
      </c>
      <c r="Y71" s="5">
        <v>43170</v>
      </c>
      <c r="Z71" s="6" t="s">
        <v>9</v>
      </c>
      <c r="AA71" s="12">
        <v>4</v>
      </c>
      <c r="AB71" t="str">
        <f t="shared" si="19"/>
        <v/>
      </c>
      <c r="AD71" t="str">
        <f t="shared" si="32"/>
        <v/>
      </c>
      <c r="AF71" t="str">
        <f t="shared" si="24"/>
        <v/>
      </c>
      <c r="AH71">
        <f t="shared" si="25"/>
        <v>64</v>
      </c>
      <c r="AK71" s="5">
        <v>43535</v>
      </c>
      <c r="AL71" s="6" t="s">
        <v>5</v>
      </c>
      <c r="AM71" s="7">
        <v>48</v>
      </c>
      <c r="AN71" t="str">
        <f t="shared" si="17"/>
        <v/>
      </c>
      <c r="AP71" t="str">
        <f t="shared" si="33"/>
        <v/>
      </c>
      <c r="AR71" t="str">
        <f t="shared" si="26"/>
        <v/>
      </c>
      <c r="AT71" t="str">
        <f t="shared" si="27"/>
        <v/>
      </c>
      <c r="AW71" s="5">
        <v>43900</v>
      </c>
      <c r="AX71" s="6" t="s">
        <v>3</v>
      </c>
      <c r="AY71" s="156" t="str">
        <f>'Daycare Tallies'!$M11</f>
        <v/>
      </c>
      <c r="AZ71" t="str">
        <f t="shared" si="18"/>
        <v/>
      </c>
      <c r="BB71" t="str">
        <f t="shared" si="34"/>
        <v/>
      </c>
      <c r="BD71" t="str">
        <f t="shared" si="29"/>
        <v/>
      </c>
      <c r="BF71" t="str">
        <f t="shared" si="28"/>
        <v/>
      </c>
    </row>
    <row r="72" spans="1:58" x14ac:dyDescent="0.3">
      <c r="A72" s="10">
        <v>42440</v>
      </c>
      <c r="B72" s="11" t="s">
        <v>4</v>
      </c>
      <c r="C72" s="12">
        <v>28</v>
      </c>
      <c r="D72" t="str">
        <f t="shared" si="35"/>
        <v/>
      </c>
      <c r="F72">
        <f t="shared" si="30"/>
        <v>58</v>
      </c>
      <c r="H72" t="str">
        <f t="shared" si="20"/>
        <v/>
      </c>
      <c r="J72" t="str">
        <f t="shared" si="21"/>
        <v/>
      </c>
      <c r="M72" s="5">
        <v>42806</v>
      </c>
      <c r="N72" s="6" t="s">
        <v>9</v>
      </c>
      <c r="O72" s="12">
        <v>3</v>
      </c>
      <c r="P72" t="str">
        <f t="shared" si="36"/>
        <v/>
      </c>
      <c r="R72" t="str">
        <f t="shared" si="31"/>
        <v/>
      </c>
      <c r="T72" t="str">
        <f t="shared" si="22"/>
        <v/>
      </c>
      <c r="V72">
        <f t="shared" si="23"/>
        <v>63</v>
      </c>
      <c r="Y72" s="5">
        <v>43171</v>
      </c>
      <c r="Z72" s="6" t="s">
        <v>5</v>
      </c>
      <c r="AA72" s="38">
        <v>77</v>
      </c>
      <c r="AB72" t="str">
        <f t="shared" si="19"/>
        <v/>
      </c>
      <c r="AD72" t="str">
        <f t="shared" si="32"/>
        <v/>
      </c>
      <c r="AF72" t="str">
        <f t="shared" si="24"/>
        <v/>
      </c>
      <c r="AH72" t="str">
        <f t="shared" si="25"/>
        <v/>
      </c>
      <c r="AK72" s="5">
        <v>43536</v>
      </c>
      <c r="AL72" s="6" t="s">
        <v>3</v>
      </c>
      <c r="AM72" s="7">
        <v>65</v>
      </c>
      <c r="AN72" t="str">
        <f t="shared" ref="AN72:AN135" si="37">IF(AL72="TH",SUM(AM66:AM72),"")</f>
        <v/>
      </c>
      <c r="AP72" t="str">
        <f t="shared" si="33"/>
        <v/>
      </c>
      <c r="AR72" t="str">
        <f t="shared" si="26"/>
        <v/>
      </c>
      <c r="AT72" t="str">
        <f t="shared" si="27"/>
        <v/>
      </c>
      <c r="AW72" s="5">
        <v>43901</v>
      </c>
      <c r="AX72" s="6" t="s">
        <v>6</v>
      </c>
      <c r="AY72" s="156" t="str">
        <f>'Daycare Tallies'!$M12</f>
        <v/>
      </c>
      <c r="AZ72" t="str">
        <f t="shared" ref="AZ72:AZ135" si="38">IF(AX72="TH",SUM(AY66:AY72),"")</f>
        <v/>
      </c>
      <c r="BB72" t="str">
        <f t="shared" si="34"/>
        <v/>
      </c>
      <c r="BD72" t="str">
        <f t="shared" si="29"/>
        <v/>
      </c>
      <c r="BF72" t="str">
        <f t="shared" si="28"/>
        <v/>
      </c>
    </row>
    <row r="73" spans="1:58" x14ac:dyDescent="0.3">
      <c r="A73" s="10">
        <v>42441</v>
      </c>
      <c r="B73" s="11" t="s">
        <v>7</v>
      </c>
      <c r="C73" s="12">
        <v>6</v>
      </c>
      <c r="D73" t="str">
        <f t="shared" si="35"/>
        <v/>
      </c>
      <c r="F73" t="str">
        <f t="shared" si="30"/>
        <v/>
      </c>
      <c r="H73" t="str">
        <f t="shared" si="20"/>
        <v/>
      </c>
      <c r="J73" t="str">
        <f t="shared" si="21"/>
        <v/>
      </c>
      <c r="M73" s="5">
        <v>42807</v>
      </c>
      <c r="N73" s="6" t="s">
        <v>5</v>
      </c>
      <c r="O73" s="12">
        <v>53</v>
      </c>
      <c r="P73" t="str">
        <f t="shared" si="36"/>
        <v/>
      </c>
      <c r="R73" t="str">
        <f t="shared" si="31"/>
        <v/>
      </c>
      <c r="T73" t="str">
        <f t="shared" si="22"/>
        <v/>
      </c>
      <c r="V73" t="str">
        <f t="shared" si="23"/>
        <v/>
      </c>
      <c r="Y73" s="5">
        <v>43172</v>
      </c>
      <c r="Z73" s="6" t="s">
        <v>3</v>
      </c>
      <c r="AA73" s="12">
        <v>0</v>
      </c>
      <c r="AB73" t="str">
        <f t="shared" si="19"/>
        <v/>
      </c>
      <c r="AD73" t="str">
        <f t="shared" si="32"/>
        <v/>
      </c>
      <c r="AF73" t="str">
        <f t="shared" si="24"/>
        <v/>
      </c>
      <c r="AH73" t="str">
        <f t="shared" si="25"/>
        <v/>
      </c>
      <c r="AK73" s="5">
        <v>43537</v>
      </c>
      <c r="AL73" s="6" t="s">
        <v>6</v>
      </c>
      <c r="AM73" s="7">
        <v>54</v>
      </c>
      <c r="AN73" t="str">
        <f t="shared" si="37"/>
        <v/>
      </c>
      <c r="AP73" t="str">
        <f t="shared" si="33"/>
        <v/>
      </c>
      <c r="AR73" t="str">
        <f t="shared" si="26"/>
        <v/>
      </c>
      <c r="AT73" t="str">
        <f t="shared" si="27"/>
        <v/>
      </c>
      <c r="AW73" s="5">
        <v>43902</v>
      </c>
      <c r="AX73" s="6" t="s">
        <v>8</v>
      </c>
      <c r="AY73" s="156" t="str">
        <f>'Daycare Tallies'!$M13</f>
        <v/>
      </c>
      <c r="AZ73">
        <f t="shared" si="38"/>
        <v>0</v>
      </c>
      <c r="BB73" t="str">
        <f t="shared" si="34"/>
        <v/>
      </c>
      <c r="BD73">
        <f t="shared" si="29"/>
        <v>0</v>
      </c>
      <c r="BF73" t="str">
        <f t="shared" si="28"/>
        <v/>
      </c>
    </row>
    <row r="74" spans="1:58" x14ac:dyDescent="0.3">
      <c r="A74" s="10">
        <v>42442</v>
      </c>
      <c r="B74" s="11" t="s">
        <v>9</v>
      </c>
      <c r="C74" s="12">
        <v>3</v>
      </c>
      <c r="D74" t="str">
        <f t="shared" si="35"/>
        <v/>
      </c>
      <c r="F74" t="str">
        <f t="shared" si="30"/>
        <v/>
      </c>
      <c r="H74" t="str">
        <f t="shared" si="20"/>
        <v/>
      </c>
      <c r="J74">
        <f t="shared" si="21"/>
        <v>37</v>
      </c>
      <c r="M74" s="5">
        <v>42808</v>
      </c>
      <c r="N74" s="6" t="s">
        <v>3</v>
      </c>
      <c r="O74" s="12">
        <v>0</v>
      </c>
      <c r="P74" t="str">
        <f t="shared" si="36"/>
        <v/>
      </c>
      <c r="R74" t="str">
        <f t="shared" si="31"/>
        <v/>
      </c>
      <c r="T74" t="str">
        <f t="shared" si="22"/>
        <v/>
      </c>
      <c r="V74" t="str">
        <f t="shared" si="23"/>
        <v/>
      </c>
      <c r="Y74" s="5">
        <v>43173</v>
      </c>
      <c r="Z74" s="6" t="s">
        <v>6</v>
      </c>
      <c r="AA74" s="39">
        <v>40</v>
      </c>
      <c r="AB74" t="str">
        <f t="shared" ref="AB74:AB137" si="39">IF(Z74="TH",SUM(AA68:AA74),"")</f>
        <v/>
      </c>
      <c r="AD74" t="str">
        <f t="shared" si="32"/>
        <v/>
      </c>
      <c r="AF74" t="str">
        <f t="shared" si="24"/>
        <v/>
      </c>
      <c r="AH74" t="str">
        <f t="shared" si="25"/>
        <v/>
      </c>
      <c r="AK74" s="5">
        <v>43538</v>
      </c>
      <c r="AL74" s="6" t="s">
        <v>8</v>
      </c>
      <c r="AM74" s="7">
        <v>63</v>
      </c>
      <c r="AN74">
        <f t="shared" si="37"/>
        <v>295</v>
      </c>
      <c r="AP74" t="str">
        <f t="shared" si="33"/>
        <v/>
      </c>
      <c r="AR74">
        <f t="shared" si="26"/>
        <v>182</v>
      </c>
      <c r="AT74" t="str">
        <f t="shared" si="27"/>
        <v/>
      </c>
      <c r="AW74" s="5">
        <v>43903</v>
      </c>
      <c r="AX74" s="6" t="s">
        <v>4</v>
      </c>
      <c r="AY74" s="156" t="str">
        <f>'Daycare Tallies'!$M14</f>
        <v/>
      </c>
      <c r="AZ74" t="str">
        <f t="shared" si="38"/>
        <v/>
      </c>
      <c r="BB74">
        <f t="shared" si="34"/>
        <v>0</v>
      </c>
      <c r="BD74" t="str">
        <f t="shared" si="29"/>
        <v/>
      </c>
      <c r="BF74" t="str">
        <f t="shared" si="28"/>
        <v/>
      </c>
    </row>
    <row r="75" spans="1:58" x14ac:dyDescent="0.3">
      <c r="A75" s="10">
        <v>42443</v>
      </c>
      <c r="B75" s="11" t="s">
        <v>5</v>
      </c>
      <c r="C75" s="12">
        <v>23</v>
      </c>
      <c r="D75" t="str">
        <f t="shared" si="35"/>
        <v/>
      </c>
      <c r="F75" t="str">
        <f t="shared" si="30"/>
        <v/>
      </c>
      <c r="H75" t="str">
        <f t="shared" si="20"/>
        <v/>
      </c>
      <c r="J75" t="str">
        <f t="shared" si="21"/>
        <v/>
      </c>
      <c r="M75" s="5">
        <v>42809</v>
      </c>
      <c r="N75" s="6" t="s">
        <v>6</v>
      </c>
      <c r="O75" s="12">
        <v>25</v>
      </c>
      <c r="P75" t="str">
        <f t="shared" si="36"/>
        <v/>
      </c>
      <c r="R75" t="str">
        <f t="shared" si="31"/>
        <v/>
      </c>
      <c r="T75" t="str">
        <f t="shared" si="22"/>
        <v/>
      </c>
      <c r="V75" t="str">
        <f t="shared" si="23"/>
        <v/>
      </c>
      <c r="Y75" s="5">
        <v>43174</v>
      </c>
      <c r="Z75" s="6" t="s">
        <v>8</v>
      </c>
      <c r="AA75" s="12">
        <v>68</v>
      </c>
      <c r="AB75">
        <f t="shared" si="39"/>
        <v>249</v>
      </c>
      <c r="AD75" t="str">
        <f t="shared" si="32"/>
        <v/>
      </c>
      <c r="AF75">
        <f t="shared" si="24"/>
        <v>108</v>
      </c>
      <c r="AH75" t="str">
        <f t="shared" si="25"/>
        <v/>
      </c>
      <c r="AK75" s="5">
        <v>43539</v>
      </c>
      <c r="AL75" s="6" t="s">
        <v>4</v>
      </c>
      <c r="AM75" s="7">
        <v>50</v>
      </c>
      <c r="AN75" t="str">
        <f t="shared" si="37"/>
        <v/>
      </c>
      <c r="AP75">
        <f t="shared" si="33"/>
        <v>98</v>
      </c>
      <c r="AR75" t="str">
        <f t="shared" si="26"/>
        <v/>
      </c>
      <c r="AT75" t="str">
        <f t="shared" si="27"/>
        <v/>
      </c>
      <c r="AW75" s="5">
        <v>43904</v>
      </c>
      <c r="AX75" s="6" t="s">
        <v>7</v>
      </c>
      <c r="AY75" s="156" t="str">
        <f>'Daycare Tallies'!$M15</f>
        <v/>
      </c>
      <c r="AZ75" t="str">
        <f t="shared" si="38"/>
        <v/>
      </c>
      <c r="BB75" t="str">
        <f t="shared" si="34"/>
        <v/>
      </c>
      <c r="BD75" t="str">
        <f t="shared" si="29"/>
        <v/>
      </c>
      <c r="BF75" t="str">
        <f t="shared" si="28"/>
        <v/>
      </c>
    </row>
    <row r="76" spans="1:58" x14ac:dyDescent="0.3">
      <c r="A76" s="10">
        <v>42444</v>
      </c>
      <c r="B76" s="11" t="s">
        <v>3</v>
      </c>
      <c r="C76" s="12">
        <v>24</v>
      </c>
      <c r="D76" t="str">
        <f t="shared" si="35"/>
        <v/>
      </c>
      <c r="F76" t="str">
        <f t="shared" si="30"/>
        <v/>
      </c>
      <c r="H76" t="str">
        <f t="shared" si="20"/>
        <v/>
      </c>
      <c r="J76" t="str">
        <f t="shared" si="21"/>
        <v/>
      </c>
      <c r="M76" s="5">
        <v>42810</v>
      </c>
      <c r="N76" s="6" t="s">
        <v>8</v>
      </c>
      <c r="O76" s="12">
        <v>44</v>
      </c>
      <c r="P76">
        <f t="shared" si="36"/>
        <v>185</v>
      </c>
      <c r="R76" t="str">
        <f t="shared" si="31"/>
        <v/>
      </c>
      <c r="T76">
        <f t="shared" si="22"/>
        <v>69</v>
      </c>
      <c r="V76" t="str">
        <f t="shared" si="23"/>
        <v/>
      </c>
      <c r="Y76" s="5">
        <v>43175</v>
      </c>
      <c r="Z76" s="6" t="s">
        <v>4</v>
      </c>
      <c r="AA76" s="12">
        <v>52</v>
      </c>
      <c r="AB76" t="str">
        <f t="shared" si="39"/>
        <v/>
      </c>
      <c r="AD76">
        <f t="shared" si="32"/>
        <v>129</v>
      </c>
      <c r="AF76" t="str">
        <f t="shared" si="24"/>
        <v/>
      </c>
      <c r="AH76" t="str">
        <f t="shared" si="25"/>
        <v/>
      </c>
      <c r="AK76" s="5">
        <v>43540</v>
      </c>
      <c r="AL76" s="6" t="s">
        <v>7</v>
      </c>
      <c r="AM76" s="7">
        <v>13</v>
      </c>
      <c r="AN76" t="str">
        <f t="shared" si="37"/>
        <v/>
      </c>
      <c r="AP76" t="str">
        <f t="shared" si="33"/>
        <v/>
      </c>
      <c r="AR76" t="str">
        <f t="shared" si="26"/>
        <v/>
      </c>
      <c r="AT76" t="str">
        <f t="shared" si="27"/>
        <v/>
      </c>
      <c r="AW76" s="5">
        <v>43905</v>
      </c>
      <c r="AX76" s="6" t="s">
        <v>9</v>
      </c>
      <c r="AY76" s="156" t="str">
        <f>'Daycare Tallies'!$M16</f>
        <v/>
      </c>
      <c r="AZ76" t="str">
        <f t="shared" si="38"/>
        <v/>
      </c>
      <c r="BB76" t="str">
        <f t="shared" si="34"/>
        <v/>
      </c>
      <c r="BD76" t="str">
        <f t="shared" si="29"/>
        <v/>
      </c>
      <c r="BF76">
        <f t="shared" si="28"/>
        <v>0</v>
      </c>
    </row>
    <row r="77" spans="1:58" x14ac:dyDescent="0.3">
      <c r="A77" s="10">
        <v>42445</v>
      </c>
      <c r="B77" s="11" t="s">
        <v>6</v>
      </c>
      <c r="C77" s="12">
        <v>29</v>
      </c>
      <c r="D77" t="str">
        <f t="shared" si="35"/>
        <v/>
      </c>
      <c r="F77" t="str">
        <f t="shared" si="30"/>
        <v/>
      </c>
      <c r="H77" t="str">
        <f t="shared" si="20"/>
        <v/>
      </c>
      <c r="J77" t="str">
        <f t="shared" si="21"/>
        <v/>
      </c>
      <c r="M77" s="5">
        <v>42811</v>
      </c>
      <c r="N77" s="6" t="s">
        <v>4</v>
      </c>
      <c r="O77" s="12">
        <v>37</v>
      </c>
      <c r="P77" t="str">
        <f t="shared" si="36"/>
        <v/>
      </c>
      <c r="R77">
        <f t="shared" si="31"/>
        <v>90</v>
      </c>
      <c r="T77" t="str">
        <f t="shared" si="22"/>
        <v/>
      </c>
      <c r="V77" t="str">
        <f t="shared" si="23"/>
        <v/>
      </c>
      <c r="Y77" s="5">
        <v>43176</v>
      </c>
      <c r="Z77" s="6" t="s">
        <v>7</v>
      </c>
      <c r="AA77" s="12">
        <v>17</v>
      </c>
      <c r="AB77" t="str">
        <f t="shared" si="39"/>
        <v/>
      </c>
      <c r="AD77" t="str">
        <f t="shared" si="32"/>
        <v/>
      </c>
      <c r="AF77" t="str">
        <f t="shared" si="24"/>
        <v/>
      </c>
      <c r="AH77" t="str">
        <f t="shared" si="25"/>
        <v/>
      </c>
      <c r="AK77" s="5">
        <v>43541</v>
      </c>
      <c r="AL77" s="6" t="s">
        <v>9</v>
      </c>
      <c r="AM77" s="7">
        <v>12</v>
      </c>
      <c r="AN77" t="str">
        <f t="shared" si="37"/>
        <v/>
      </c>
      <c r="AP77" t="str">
        <f t="shared" si="33"/>
        <v/>
      </c>
      <c r="AR77" t="str">
        <f t="shared" si="26"/>
        <v/>
      </c>
      <c r="AT77">
        <f t="shared" si="27"/>
        <v>75</v>
      </c>
      <c r="AW77" s="5">
        <v>43906</v>
      </c>
      <c r="AX77" s="6" t="s">
        <v>5</v>
      </c>
      <c r="AY77" s="156" t="str">
        <f>'Daycare Tallies'!$M17</f>
        <v/>
      </c>
      <c r="AZ77" t="str">
        <f t="shared" si="38"/>
        <v/>
      </c>
      <c r="BB77" t="str">
        <f t="shared" si="34"/>
        <v/>
      </c>
      <c r="BD77" t="str">
        <f t="shared" si="29"/>
        <v/>
      </c>
      <c r="BF77" t="str">
        <f t="shared" si="28"/>
        <v/>
      </c>
    </row>
    <row r="78" spans="1:58" x14ac:dyDescent="0.3">
      <c r="A78" s="10">
        <v>42446</v>
      </c>
      <c r="B78" s="11" t="s">
        <v>8</v>
      </c>
      <c r="C78" s="12">
        <v>29</v>
      </c>
      <c r="D78">
        <f t="shared" si="35"/>
        <v>142</v>
      </c>
      <c r="F78" t="str">
        <f t="shared" si="30"/>
        <v/>
      </c>
      <c r="H78">
        <f t="shared" si="20"/>
        <v>82</v>
      </c>
      <c r="J78" t="str">
        <f t="shared" si="21"/>
        <v/>
      </c>
      <c r="M78" s="5">
        <v>42812</v>
      </c>
      <c r="N78" s="6" t="s">
        <v>7</v>
      </c>
      <c r="O78" s="12">
        <v>4</v>
      </c>
      <c r="P78" t="str">
        <f t="shared" si="36"/>
        <v/>
      </c>
      <c r="R78" t="str">
        <f t="shared" si="31"/>
        <v/>
      </c>
      <c r="T78" t="str">
        <f t="shared" si="22"/>
        <v/>
      </c>
      <c r="V78" t="str">
        <f t="shared" si="23"/>
        <v/>
      </c>
      <c r="Y78" s="5">
        <v>43177</v>
      </c>
      <c r="Z78" s="6" t="s">
        <v>9</v>
      </c>
      <c r="AA78" s="12">
        <v>7</v>
      </c>
      <c r="AB78" t="str">
        <f t="shared" si="39"/>
        <v/>
      </c>
      <c r="AD78" t="str">
        <f t="shared" si="32"/>
        <v/>
      </c>
      <c r="AF78" t="str">
        <f t="shared" si="24"/>
        <v/>
      </c>
      <c r="AH78">
        <f t="shared" si="25"/>
        <v>76</v>
      </c>
      <c r="AK78" s="5">
        <v>43542</v>
      </c>
      <c r="AL78" s="6" t="s">
        <v>5</v>
      </c>
      <c r="AM78" s="7">
        <v>46</v>
      </c>
      <c r="AN78" t="str">
        <f t="shared" si="37"/>
        <v/>
      </c>
      <c r="AP78" t="str">
        <f t="shared" si="33"/>
        <v/>
      </c>
      <c r="AR78" t="str">
        <f t="shared" si="26"/>
        <v/>
      </c>
      <c r="AT78" t="str">
        <f t="shared" si="27"/>
        <v/>
      </c>
      <c r="AW78" s="5">
        <v>43907</v>
      </c>
      <c r="AX78" s="6" t="s">
        <v>3</v>
      </c>
      <c r="AY78" s="156" t="str">
        <f>'Daycare Tallies'!$M18</f>
        <v/>
      </c>
      <c r="AZ78" t="str">
        <f t="shared" si="38"/>
        <v/>
      </c>
      <c r="BB78" t="str">
        <f t="shared" si="34"/>
        <v/>
      </c>
      <c r="BD78" t="str">
        <f t="shared" si="29"/>
        <v/>
      </c>
      <c r="BF78" t="str">
        <f t="shared" si="28"/>
        <v/>
      </c>
    </row>
    <row r="79" spans="1:58" x14ac:dyDescent="0.3">
      <c r="A79" s="10">
        <v>42447</v>
      </c>
      <c r="B79" s="11" t="s">
        <v>4</v>
      </c>
      <c r="C79" s="12">
        <v>28</v>
      </c>
      <c r="D79" t="str">
        <f t="shared" si="35"/>
        <v/>
      </c>
      <c r="F79">
        <f t="shared" si="30"/>
        <v>51</v>
      </c>
      <c r="H79" t="str">
        <f t="shared" si="20"/>
        <v/>
      </c>
      <c r="J79" t="str">
        <f t="shared" si="21"/>
        <v/>
      </c>
      <c r="M79" s="5">
        <v>42813</v>
      </c>
      <c r="N79" s="6" t="s">
        <v>9</v>
      </c>
      <c r="O79" s="12">
        <v>3</v>
      </c>
      <c r="P79" t="str">
        <f t="shared" si="36"/>
        <v/>
      </c>
      <c r="R79" t="str">
        <f t="shared" si="31"/>
        <v/>
      </c>
      <c r="T79" t="str">
        <f t="shared" si="22"/>
        <v/>
      </c>
      <c r="V79">
        <f t="shared" si="23"/>
        <v>44</v>
      </c>
      <c r="Y79" s="5">
        <v>43178</v>
      </c>
      <c r="Z79" s="6" t="s">
        <v>5</v>
      </c>
      <c r="AA79" s="12">
        <v>62</v>
      </c>
      <c r="AB79" t="str">
        <f t="shared" si="39"/>
        <v/>
      </c>
      <c r="AD79" t="str">
        <f t="shared" si="32"/>
        <v/>
      </c>
      <c r="AF79" t="str">
        <f t="shared" si="24"/>
        <v/>
      </c>
      <c r="AH79" t="str">
        <f t="shared" si="25"/>
        <v/>
      </c>
      <c r="AK79" s="5">
        <v>43543</v>
      </c>
      <c r="AL79" s="6" t="s">
        <v>3</v>
      </c>
      <c r="AM79" s="7">
        <v>53</v>
      </c>
      <c r="AN79" t="str">
        <f t="shared" si="37"/>
        <v/>
      </c>
      <c r="AP79" t="str">
        <f t="shared" si="33"/>
        <v/>
      </c>
      <c r="AR79" t="str">
        <f t="shared" si="26"/>
        <v/>
      </c>
      <c r="AT79" t="str">
        <f t="shared" si="27"/>
        <v/>
      </c>
      <c r="AW79" s="5">
        <v>43908</v>
      </c>
      <c r="AX79" s="6" t="s">
        <v>6</v>
      </c>
      <c r="AY79" s="156" t="str">
        <f>'Daycare Tallies'!$M19</f>
        <v/>
      </c>
      <c r="AZ79" t="str">
        <f t="shared" si="38"/>
        <v/>
      </c>
      <c r="BB79" t="str">
        <f t="shared" si="34"/>
        <v/>
      </c>
      <c r="BD79" t="str">
        <f t="shared" si="29"/>
        <v/>
      </c>
      <c r="BF79" t="str">
        <f t="shared" si="28"/>
        <v/>
      </c>
    </row>
    <row r="80" spans="1:58" x14ac:dyDescent="0.3">
      <c r="A80" s="10">
        <v>42448</v>
      </c>
      <c r="B80" s="11" t="s">
        <v>7</v>
      </c>
      <c r="C80" s="12">
        <v>11</v>
      </c>
      <c r="D80" t="str">
        <f t="shared" si="35"/>
        <v/>
      </c>
      <c r="F80" t="str">
        <f t="shared" si="30"/>
        <v/>
      </c>
      <c r="H80" t="str">
        <f t="shared" si="20"/>
        <v/>
      </c>
      <c r="J80" t="str">
        <f t="shared" si="21"/>
        <v/>
      </c>
      <c r="M80" s="5">
        <v>42814</v>
      </c>
      <c r="N80" s="6" t="s">
        <v>5</v>
      </c>
      <c r="O80" s="12">
        <v>43</v>
      </c>
      <c r="P80" t="str">
        <f t="shared" si="36"/>
        <v/>
      </c>
      <c r="R80" t="str">
        <f t="shared" si="31"/>
        <v/>
      </c>
      <c r="T80" t="str">
        <f t="shared" si="22"/>
        <v/>
      </c>
      <c r="V80" t="str">
        <f t="shared" si="23"/>
        <v/>
      </c>
      <c r="Y80" s="5">
        <v>43179</v>
      </c>
      <c r="Z80" s="6" t="s">
        <v>3</v>
      </c>
      <c r="AA80" s="12">
        <v>73</v>
      </c>
      <c r="AB80" t="str">
        <f t="shared" si="39"/>
        <v/>
      </c>
      <c r="AD80" t="str">
        <f t="shared" si="32"/>
        <v/>
      </c>
      <c r="AF80" t="str">
        <f t="shared" si="24"/>
        <v/>
      </c>
      <c r="AH80" t="str">
        <f t="shared" si="25"/>
        <v/>
      </c>
      <c r="AK80" s="5">
        <v>43544</v>
      </c>
      <c r="AL80" s="6" t="s">
        <v>6</v>
      </c>
      <c r="AM80" s="7">
        <v>65</v>
      </c>
      <c r="AN80" t="str">
        <f t="shared" si="37"/>
        <v/>
      </c>
      <c r="AP80" t="str">
        <f t="shared" si="33"/>
        <v/>
      </c>
      <c r="AR80" t="str">
        <f t="shared" si="26"/>
        <v/>
      </c>
      <c r="AT80" t="str">
        <f t="shared" si="27"/>
        <v/>
      </c>
      <c r="AW80" s="5">
        <v>43909</v>
      </c>
      <c r="AX80" s="6" t="s">
        <v>8</v>
      </c>
      <c r="AY80" s="156" t="str">
        <f>'Daycare Tallies'!$M20</f>
        <v/>
      </c>
      <c r="AZ80">
        <f t="shared" si="38"/>
        <v>0</v>
      </c>
      <c r="BB80" t="str">
        <f t="shared" si="34"/>
        <v/>
      </c>
      <c r="BD80">
        <f t="shared" si="29"/>
        <v>0</v>
      </c>
      <c r="BF80" t="str">
        <f t="shared" si="28"/>
        <v/>
      </c>
    </row>
    <row r="81" spans="1:58" x14ac:dyDescent="0.3">
      <c r="A81" s="10">
        <v>42449</v>
      </c>
      <c r="B81" s="11" t="s">
        <v>9</v>
      </c>
      <c r="C81" s="12">
        <v>4</v>
      </c>
      <c r="D81" t="str">
        <f t="shared" si="35"/>
        <v/>
      </c>
      <c r="F81" t="str">
        <f t="shared" si="30"/>
        <v/>
      </c>
      <c r="H81" t="str">
        <f t="shared" si="20"/>
        <v/>
      </c>
      <c r="J81">
        <f t="shared" si="21"/>
        <v>43</v>
      </c>
      <c r="M81" s="5">
        <v>42815</v>
      </c>
      <c r="N81" s="6" t="s">
        <v>3</v>
      </c>
      <c r="O81" s="12">
        <v>54</v>
      </c>
      <c r="P81" t="str">
        <f t="shared" si="36"/>
        <v/>
      </c>
      <c r="R81" t="str">
        <f t="shared" si="31"/>
        <v/>
      </c>
      <c r="T81" t="str">
        <f t="shared" si="22"/>
        <v/>
      </c>
      <c r="V81" t="str">
        <f t="shared" si="23"/>
        <v/>
      </c>
      <c r="Y81" s="5">
        <v>43180</v>
      </c>
      <c r="Z81" s="6" t="s">
        <v>6</v>
      </c>
      <c r="AA81" s="12">
        <v>48</v>
      </c>
      <c r="AB81" t="str">
        <f t="shared" si="39"/>
        <v/>
      </c>
      <c r="AD81" t="str">
        <f t="shared" si="32"/>
        <v/>
      </c>
      <c r="AF81" t="str">
        <f t="shared" si="24"/>
        <v/>
      </c>
      <c r="AH81" t="str">
        <f t="shared" si="25"/>
        <v/>
      </c>
      <c r="AK81" s="5">
        <v>43545</v>
      </c>
      <c r="AL81" s="6" t="s">
        <v>8</v>
      </c>
      <c r="AM81" s="7">
        <v>66</v>
      </c>
      <c r="AN81">
        <f t="shared" si="37"/>
        <v>305</v>
      </c>
      <c r="AP81" t="str">
        <f t="shared" si="33"/>
        <v/>
      </c>
      <c r="AR81">
        <f t="shared" si="26"/>
        <v>184</v>
      </c>
      <c r="AT81" t="str">
        <f t="shared" si="27"/>
        <v/>
      </c>
      <c r="AW81" s="5">
        <v>43910</v>
      </c>
      <c r="AX81" s="6" t="s">
        <v>4</v>
      </c>
      <c r="AY81" s="156" t="str">
        <f>'Daycare Tallies'!$M21</f>
        <v/>
      </c>
      <c r="AZ81" t="str">
        <f t="shared" si="38"/>
        <v/>
      </c>
      <c r="BB81">
        <f t="shared" si="34"/>
        <v>0</v>
      </c>
      <c r="BD81" t="str">
        <f t="shared" si="29"/>
        <v/>
      </c>
      <c r="BF81" t="str">
        <f t="shared" si="28"/>
        <v/>
      </c>
    </row>
    <row r="82" spans="1:58" x14ac:dyDescent="0.3">
      <c r="A82" s="10">
        <v>42450</v>
      </c>
      <c r="B82" s="11" t="s">
        <v>5</v>
      </c>
      <c r="C82" s="12">
        <v>17</v>
      </c>
      <c r="D82" t="str">
        <f t="shared" si="35"/>
        <v/>
      </c>
      <c r="F82" t="str">
        <f t="shared" si="30"/>
        <v/>
      </c>
      <c r="H82" t="str">
        <f t="shared" si="20"/>
        <v/>
      </c>
      <c r="J82" t="str">
        <f t="shared" si="21"/>
        <v/>
      </c>
      <c r="M82" s="5">
        <v>42816</v>
      </c>
      <c r="N82" s="6" t="s">
        <v>6</v>
      </c>
      <c r="O82" s="12">
        <v>41</v>
      </c>
      <c r="P82" t="str">
        <f t="shared" si="36"/>
        <v/>
      </c>
      <c r="R82" t="str">
        <f t="shared" si="31"/>
        <v/>
      </c>
      <c r="T82" t="str">
        <f t="shared" si="22"/>
        <v/>
      </c>
      <c r="V82" t="str">
        <f t="shared" si="23"/>
        <v/>
      </c>
      <c r="Y82" s="5">
        <v>43181</v>
      </c>
      <c r="Z82" s="6" t="s">
        <v>8</v>
      </c>
      <c r="AA82" s="12">
        <v>39</v>
      </c>
      <c r="AB82">
        <f t="shared" si="39"/>
        <v>298</v>
      </c>
      <c r="AD82" t="str">
        <f t="shared" si="32"/>
        <v/>
      </c>
      <c r="AF82">
        <f t="shared" si="24"/>
        <v>160</v>
      </c>
      <c r="AH82" t="str">
        <f t="shared" si="25"/>
        <v/>
      </c>
      <c r="AK82" s="5">
        <v>43546</v>
      </c>
      <c r="AL82" s="6" t="s">
        <v>4</v>
      </c>
      <c r="AM82" s="7">
        <v>49</v>
      </c>
      <c r="AN82" t="str">
        <f t="shared" si="37"/>
        <v/>
      </c>
      <c r="AP82">
        <f t="shared" si="33"/>
        <v>95</v>
      </c>
      <c r="AR82" t="str">
        <f t="shared" si="26"/>
        <v/>
      </c>
      <c r="AT82" t="str">
        <f t="shared" si="27"/>
        <v/>
      </c>
      <c r="AW82" s="5">
        <v>43911</v>
      </c>
      <c r="AX82" s="6" t="s">
        <v>7</v>
      </c>
      <c r="AY82" s="156" t="str">
        <f>'Daycare Tallies'!$M22</f>
        <v/>
      </c>
      <c r="AZ82" t="str">
        <f t="shared" si="38"/>
        <v/>
      </c>
      <c r="BB82" t="str">
        <f t="shared" si="34"/>
        <v/>
      </c>
      <c r="BD82" t="str">
        <f t="shared" si="29"/>
        <v/>
      </c>
      <c r="BF82" t="str">
        <f t="shared" si="28"/>
        <v/>
      </c>
    </row>
    <row r="83" spans="1:58" x14ac:dyDescent="0.3">
      <c r="A83" s="10">
        <v>42451</v>
      </c>
      <c r="B83" s="11" t="s">
        <v>3</v>
      </c>
      <c r="C83" s="12">
        <v>47</v>
      </c>
      <c r="D83" t="str">
        <f t="shared" si="35"/>
        <v/>
      </c>
      <c r="F83" t="str">
        <f t="shared" si="30"/>
        <v/>
      </c>
      <c r="H83" t="str">
        <f t="shared" si="20"/>
        <v/>
      </c>
      <c r="J83" t="str">
        <f t="shared" si="21"/>
        <v/>
      </c>
      <c r="M83" s="5">
        <v>42817</v>
      </c>
      <c r="N83" s="6" t="s">
        <v>8</v>
      </c>
      <c r="O83" s="12">
        <v>52</v>
      </c>
      <c r="P83">
        <f t="shared" si="36"/>
        <v>234</v>
      </c>
      <c r="R83" t="str">
        <f t="shared" si="31"/>
        <v/>
      </c>
      <c r="T83">
        <f t="shared" si="22"/>
        <v>147</v>
      </c>
      <c r="V83" t="str">
        <f t="shared" si="23"/>
        <v/>
      </c>
      <c r="Y83" s="5">
        <v>43182</v>
      </c>
      <c r="Z83" s="6" t="s">
        <v>4</v>
      </c>
      <c r="AA83" s="12">
        <v>53</v>
      </c>
      <c r="AB83" t="str">
        <f t="shared" si="39"/>
        <v/>
      </c>
      <c r="AD83">
        <f t="shared" si="32"/>
        <v>115</v>
      </c>
      <c r="AF83" t="str">
        <f t="shared" si="24"/>
        <v/>
      </c>
      <c r="AH83" t="str">
        <f t="shared" si="25"/>
        <v/>
      </c>
      <c r="AK83" s="5">
        <v>43547</v>
      </c>
      <c r="AL83" s="6" t="s">
        <v>7</v>
      </c>
      <c r="AM83" s="7">
        <v>13</v>
      </c>
      <c r="AN83" t="str">
        <f t="shared" si="37"/>
        <v/>
      </c>
      <c r="AP83" t="str">
        <f t="shared" si="33"/>
        <v/>
      </c>
      <c r="AR83" t="str">
        <f t="shared" si="26"/>
        <v/>
      </c>
      <c r="AT83" t="str">
        <f t="shared" si="27"/>
        <v/>
      </c>
      <c r="AW83" s="5">
        <v>43912</v>
      </c>
      <c r="AX83" s="6" t="s">
        <v>9</v>
      </c>
      <c r="AY83" s="156" t="str">
        <f>'Daycare Tallies'!$M23</f>
        <v/>
      </c>
      <c r="AZ83" t="str">
        <f t="shared" si="38"/>
        <v/>
      </c>
      <c r="BB83" t="str">
        <f t="shared" si="34"/>
        <v/>
      </c>
      <c r="BD83" t="str">
        <f t="shared" si="29"/>
        <v/>
      </c>
      <c r="BF83">
        <f t="shared" si="28"/>
        <v>0</v>
      </c>
    </row>
    <row r="84" spans="1:58" x14ac:dyDescent="0.3">
      <c r="A84" s="10">
        <v>42452</v>
      </c>
      <c r="B84" s="11" t="s">
        <v>6</v>
      </c>
      <c r="C84" s="12">
        <v>29</v>
      </c>
      <c r="D84" t="str">
        <f t="shared" si="35"/>
        <v/>
      </c>
      <c r="F84" t="str">
        <f t="shared" si="30"/>
        <v/>
      </c>
      <c r="H84" t="str">
        <f t="shared" si="20"/>
        <v/>
      </c>
      <c r="J84" t="str">
        <f t="shared" si="21"/>
        <v/>
      </c>
      <c r="M84" s="5">
        <v>42818</v>
      </c>
      <c r="N84" s="6" t="s">
        <v>4</v>
      </c>
      <c r="O84" s="12">
        <v>36</v>
      </c>
      <c r="P84" t="str">
        <f t="shared" si="36"/>
        <v/>
      </c>
      <c r="R84">
        <f t="shared" si="31"/>
        <v>79</v>
      </c>
      <c r="T84" t="str">
        <f t="shared" si="22"/>
        <v/>
      </c>
      <c r="V84" t="str">
        <f t="shared" si="23"/>
        <v/>
      </c>
      <c r="Y84" s="5">
        <v>43183</v>
      </c>
      <c r="Z84" s="6" t="s">
        <v>7</v>
      </c>
      <c r="AA84" s="12">
        <v>18</v>
      </c>
      <c r="AB84" t="str">
        <f t="shared" si="39"/>
        <v/>
      </c>
      <c r="AD84" t="str">
        <f t="shared" si="32"/>
        <v/>
      </c>
      <c r="AF84" t="str">
        <f t="shared" si="24"/>
        <v/>
      </c>
      <c r="AH84" t="str">
        <f t="shared" si="25"/>
        <v/>
      </c>
      <c r="AK84" s="5">
        <v>43548</v>
      </c>
      <c r="AL84" s="6" t="s">
        <v>9</v>
      </c>
      <c r="AM84" s="7">
        <v>7</v>
      </c>
      <c r="AN84" t="str">
        <f t="shared" si="37"/>
        <v/>
      </c>
      <c r="AP84" t="str">
        <f t="shared" si="33"/>
        <v/>
      </c>
      <c r="AR84" t="str">
        <f t="shared" si="26"/>
        <v/>
      </c>
      <c r="AT84">
        <f t="shared" si="27"/>
        <v>69</v>
      </c>
      <c r="AW84" s="5">
        <v>43913</v>
      </c>
      <c r="AX84" s="6" t="s">
        <v>5</v>
      </c>
      <c r="AY84" s="156" t="str">
        <f>'Daycare Tallies'!$M24</f>
        <v/>
      </c>
      <c r="AZ84" t="str">
        <f t="shared" si="38"/>
        <v/>
      </c>
      <c r="BB84" t="str">
        <f t="shared" si="34"/>
        <v/>
      </c>
      <c r="BD84" t="str">
        <f t="shared" si="29"/>
        <v/>
      </c>
      <c r="BF84" t="str">
        <f t="shared" si="28"/>
        <v/>
      </c>
    </row>
    <row r="85" spans="1:58" x14ac:dyDescent="0.3">
      <c r="A85" s="10">
        <v>42453</v>
      </c>
      <c r="B85" s="11" t="s">
        <v>8</v>
      </c>
      <c r="C85" s="12">
        <v>38</v>
      </c>
      <c r="D85">
        <f t="shared" si="35"/>
        <v>174</v>
      </c>
      <c r="F85" t="str">
        <f t="shared" si="30"/>
        <v/>
      </c>
      <c r="H85">
        <f t="shared" si="20"/>
        <v>114</v>
      </c>
      <c r="J85" t="str">
        <f t="shared" si="21"/>
        <v/>
      </c>
      <c r="M85" s="5">
        <v>42819</v>
      </c>
      <c r="N85" s="6" t="s">
        <v>7</v>
      </c>
      <c r="O85" s="12">
        <v>7</v>
      </c>
      <c r="P85" t="str">
        <f t="shared" si="36"/>
        <v/>
      </c>
      <c r="R85" t="str">
        <f t="shared" si="31"/>
        <v/>
      </c>
      <c r="T85" t="str">
        <f t="shared" si="22"/>
        <v/>
      </c>
      <c r="V85" t="str">
        <f t="shared" si="23"/>
        <v/>
      </c>
      <c r="Y85" s="5">
        <v>43184</v>
      </c>
      <c r="Z85" s="6" t="s">
        <v>9</v>
      </c>
      <c r="AA85" s="12">
        <v>8</v>
      </c>
      <c r="AB85" t="str">
        <f t="shared" si="39"/>
        <v/>
      </c>
      <c r="AD85" t="str">
        <f t="shared" si="32"/>
        <v/>
      </c>
      <c r="AF85" t="str">
        <f t="shared" si="24"/>
        <v/>
      </c>
      <c r="AH85">
        <f t="shared" si="25"/>
        <v>79</v>
      </c>
      <c r="AK85" s="5">
        <v>43549</v>
      </c>
      <c r="AL85" s="6" t="s">
        <v>5</v>
      </c>
      <c r="AM85" s="7">
        <v>64</v>
      </c>
      <c r="AN85" t="str">
        <f t="shared" si="37"/>
        <v/>
      </c>
      <c r="AP85" t="str">
        <f t="shared" si="33"/>
        <v/>
      </c>
      <c r="AR85" t="str">
        <f t="shared" si="26"/>
        <v/>
      </c>
      <c r="AT85" t="str">
        <f t="shared" si="27"/>
        <v/>
      </c>
      <c r="AW85" s="5">
        <v>43914</v>
      </c>
      <c r="AX85" s="6" t="s">
        <v>3</v>
      </c>
      <c r="AY85" s="156" t="str">
        <f>'Daycare Tallies'!$M25</f>
        <v/>
      </c>
      <c r="AZ85" t="str">
        <f t="shared" si="38"/>
        <v/>
      </c>
      <c r="BB85" t="str">
        <f t="shared" si="34"/>
        <v/>
      </c>
      <c r="BD85" t="str">
        <f t="shared" si="29"/>
        <v/>
      </c>
      <c r="BF85" t="str">
        <f t="shared" si="28"/>
        <v/>
      </c>
    </row>
    <row r="86" spans="1:58" x14ac:dyDescent="0.3">
      <c r="A86" s="10">
        <v>42454</v>
      </c>
      <c r="B86" s="11" t="s">
        <v>4</v>
      </c>
      <c r="C86" s="12">
        <v>23</v>
      </c>
      <c r="D86" t="str">
        <f t="shared" si="35"/>
        <v/>
      </c>
      <c r="F86">
        <f t="shared" si="30"/>
        <v>40</v>
      </c>
      <c r="H86" t="str">
        <f t="shared" si="20"/>
        <v/>
      </c>
      <c r="J86" t="str">
        <f t="shared" si="21"/>
        <v/>
      </c>
      <c r="M86" s="5">
        <v>42820</v>
      </c>
      <c r="N86" s="6" t="s">
        <v>9</v>
      </c>
      <c r="O86" s="12">
        <v>5</v>
      </c>
      <c r="P86" t="str">
        <f t="shared" si="36"/>
        <v/>
      </c>
      <c r="R86" t="str">
        <f t="shared" si="31"/>
        <v/>
      </c>
      <c r="T86" t="str">
        <f t="shared" si="22"/>
        <v/>
      </c>
      <c r="V86">
        <f t="shared" si="23"/>
        <v>48</v>
      </c>
      <c r="Y86" s="5">
        <v>43185</v>
      </c>
      <c r="Z86" s="6" t="s">
        <v>5</v>
      </c>
      <c r="AA86" s="12">
        <v>51</v>
      </c>
      <c r="AB86" t="str">
        <f t="shared" si="39"/>
        <v/>
      </c>
      <c r="AD86" t="str">
        <f t="shared" si="32"/>
        <v/>
      </c>
      <c r="AF86" t="str">
        <f t="shared" si="24"/>
        <v/>
      </c>
      <c r="AH86" t="str">
        <f t="shared" si="25"/>
        <v/>
      </c>
      <c r="AK86" s="5">
        <v>43550</v>
      </c>
      <c r="AL86" s="6" t="s">
        <v>3</v>
      </c>
      <c r="AM86" s="7">
        <v>62</v>
      </c>
      <c r="AN86" t="str">
        <f t="shared" si="37"/>
        <v/>
      </c>
      <c r="AP86" t="str">
        <f t="shared" si="33"/>
        <v/>
      </c>
      <c r="AR86" t="str">
        <f t="shared" si="26"/>
        <v/>
      </c>
      <c r="AT86" t="str">
        <f t="shared" si="27"/>
        <v/>
      </c>
      <c r="AW86" s="5">
        <v>43915</v>
      </c>
      <c r="AX86" s="6" t="s">
        <v>6</v>
      </c>
      <c r="AY86" s="156" t="str">
        <f>'Daycare Tallies'!$M26</f>
        <v/>
      </c>
      <c r="AZ86" t="str">
        <f t="shared" si="38"/>
        <v/>
      </c>
      <c r="BB86" t="str">
        <f t="shared" si="34"/>
        <v/>
      </c>
      <c r="BD86" t="str">
        <f t="shared" si="29"/>
        <v/>
      </c>
      <c r="BF86" t="str">
        <f t="shared" si="28"/>
        <v/>
      </c>
    </row>
    <row r="87" spans="1:58" x14ac:dyDescent="0.3">
      <c r="A87" s="10">
        <v>42455</v>
      </c>
      <c r="B87" s="11" t="s">
        <v>7</v>
      </c>
      <c r="C87" s="12">
        <v>4</v>
      </c>
      <c r="D87" t="str">
        <f t="shared" si="35"/>
        <v/>
      </c>
      <c r="F87" t="str">
        <f t="shared" si="30"/>
        <v/>
      </c>
      <c r="H87" t="str">
        <f t="shared" si="20"/>
        <v/>
      </c>
      <c r="J87" t="str">
        <f t="shared" si="21"/>
        <v/>
      </c>
      <c r="M87" s="5">
        <v>42821</v>
      </c>
      <c r="N87" s="6" t="s">
        <v>5</v>
      </c>
      <c r="O87" s="12">
        <v>43</v>
      </c>
      <c r="P87" t="str">
        <f t="shared" si="36"/>
        <v/>
      </c>
      <c r="R87" t="str">
        <f t="shared" si="31"/>
        <v/>
      </c>
      <c r="T87" t="str">
        <f t="shared" si="22"/>
        <v/>
      </c>
      <c r="V87" t="str">
        <f t="shared" si="23"/>
        <v/>
      </c>
      <c r="Y87" s="5">
        <v>43186</v>
      </c>
      <c r="Z87" s="6" t="s">
        <v>3</v>
      </c>
      <c r="AA87" s="12">
        <v>74</v>
      </c>
      <c r="AB87" t="str">
        <f t="shared" si="39"/>
        <v/>
      </c>
      <c r="AD87" t="str">
        <f t="shared" si="32"/>
        <v/>
      </c>
      <c r="AF87" t="str">
        <f t="shared" si="24"/>
        <v/>
      </c>
      <c r="AH87" t="str">
        <f t="shared" si="25"/>
        <v/>
      </c>
      <c r="AK87" s="5">
        <v>43551</v>
      </c>
      <c r="AL87" s="6" t="s">
        <v>6</v>
      </c>
      <c r="AM87" s="7">
        <v>56</v>
      </c>
      <c r="AN87" t="str">
        <f t="shared" si="37"/>
        <v/>
      </c>
      <c r="AP87" t="str">
        <f t="shared" si="33"/>
        <v/>
      </c>
      <c r="AR87" t="str">
        <f t="shared" si="26"/>
        <v/>
      </c>
      <c r="AT87" t="str">
        <f t="shared" si="27"/>
        <v/>
      </c>
      <c r="AW87" s="5">
        <v>43916</v>
      </c>
      <c r="AX87" s="6" t="s">
        <v>8</v>
      </c>
      <c r="AY87" s="156" t="str">
        <f>'Daycare Tallies'!$M27</f>
        <v/>
      </c>
      <c r="AZ87">
        <f t="shared" si="38"/>
        <v>0</v>
      </c>
      <c r="BB87" t="str">
        <f t="shared" si="34"/>
        <v/>
      </c>
      <c r="BD87">
        <f t="shared" si="29"/>
        <v>0</v>
      </c>
      <c r="BF87" t="str">
        <f t="shared" si="28"/>
        <v/>
      </c>
    </row>
    <row r="88" spans="1:58" x14ac:dyDescent="0.3">
      <c r="A88" s="10">
        <v>42456</v>
      </c>
      <c r="B88" s="11" t="s">
        <v>9</v>
      </c>
      <c r="C88" s="12">
        <v>6</v>
      </c>
      <c r="D88" t="str">
        <f t="shared" si="35"/>
        <v/>
      </c>
      <c r="F88" t="str">
        <f t="shared" si="30"/>
        <v/>
      </c>
      <c r="H88" t="str">
        <f t="shared" si="20"/>
        <v/>
      </c>
      <c r="J88">
        <f t="shared" si="21"/>
        <v>33</v>
      </c>
      <c r="M88" s="5">
        <v>42822</v>
      </c>
      <c r="N88" s="6" t="s">
        <v>3</v>
      </c>
      <c r="O88" s="12">
        <v>44</v>
      </c>
      <c r="P88" t="str">
        <f t="shared" si="36"/>
        <v/>
      </c>
      <c r="R88" t="str">
        <f t="shared" si="31"/>
        <v/>
      </c>
      <c r="T88" t="str">
        <f t="shared" si="22"/>
        <v/>
      </c>
      <c r="V88" t="str">
        <f t="shared" si="23"/>
        <v/>
      </c>
      <c r="Y88" s="5">
        <v>43187</v>
      </c>
      <c r="Z88" s="6" t="s">
        <v>6</v>
      </c>
      <c r="AA88" s="12">
        <v>51</v>
      </c>
      <c r="AB88" t="str">
        <f t="shared" si="39"/>
        <v/>
      </c>
      <c r="AD88" t="str">
        <f t="shared" si="32"/>
        <v/>
      </c>
      <c r="AF88" t="str">
        <f t="shared" si="24"/>
        <v/>
      </c>
      <c r="AH88" t="str">
        <f t="shared" si="25"/>
        <v/>
      </c>
      <c r="AK88" s="5">
        <v>43552</v>
      </c>
      <c r="AL88" s="6" t="s">
        <v>8</v>
      </c>
      <c r="AM88" s="7">
        <v>54</v>
      </c>
      <c r="AN88">
        <f t="shared" si="37"/>
        <v>305</v>
      </c>
      <c r="AP88" t="str">
        <f t="shared" si="33"/>
        <v/>
      </c>
      <c r="AR88">
        <f t="shared" si="26"/>
        <v>172</v>
      </c>
      <c r="AT88" t="str">
        <f t="shared" si="27"/>
        <v/>
      </c>
      <c r="AW88" s="5">
        <v>43917</v>
      </c>
      <c r="AX88" s="6" t="s">
        <v>4</v>
      </c>
      <c r="AY88" s="156" t="str">
        <f>'Daycare Tallies'!$M28</f>
        <v/>
      </c>
      <c r="AZ88" t="str">
        <f t="shared" si="38"/>
        <v/>
      </c>
      <c r="BB88">
        <f t="shared" si="34"/>
        <v>0</v>
      </c>
      <c r="BD88" t="str">
        <f t="shared" si="29"/>
        <v/>
      </c>
      <c r="BF88" t="str">
        <f t="shared" si="28"/>
        <v/>
      </c>
    </row>
    <row r="89" spans="1:58" x14ac:dyDescent="0.3">
      <c r="A89" s="10">
        <v>42457</v>
      </c>
      <c r="B89" s="11" t="s">
        <v>5</v>
      </c>
      <c r="C89" s="12">
        <v>26</v>
      </c>
      <c r="D89" t="str">
        <f t="shared" si="35"/>
        <v/>
      </c>
      <c r="F89" t="str">
        <f t="shared" si="30"/>
        <v/>
      </c>
      <c r="H89" t="str">
        <f t="shared" si="20"/>
        <v/>
      </c>
      <c r="J89" t="str">
        <f t="shared" si="21"/>
        <v/>
      </c>
      <c r="M89" s="5">
        <v>42823</v>
      </c>
      <c r="N89" s="6" t="s">
        <v>6</v>
      </c>
      <c r="O89" s="12">
        <v>39</v>
      </c>
      <c r="P89" t="str">
        <f t="shared" si="36"/>
        <v/>
      </c>
      <c r="R89" t="str">
        <f t="shared" si="31"/>
        <v/>
      </c>
      <c r="T89" t="str">
        <f t="shared" si="22"/>
        <v/>
      </c>
      <c r="V89" t="str">
        <f t="shared" si="23"/>
        <v/>
      </c>
      <c r="Y89" s="5">
        <v>43188</v>
      </c>
      <c r="Z89" s="6" t="s">
        <v>8</v>
      </c>
      <c r="AA89" s="12">
        <v>69</v>
      </c>
      <c r="AB89">
        <f t="shared" si="39"/>
        <v>324</v>
      </c>
      <c r="AD89" t="str">
        <f t="shared" si="32"/>
        <v/>
      </c>
      <c r="AF89">
        <f t="shared" si="24"/>
        <v>194</v>
      </c>
      <c r="AH89" t="str">
        <f t="shared" si="25"/>
        <v/>
      </c>
      <c r="AK89" s="5">
        <v>43553</v>
      </c>
      <c r="AL89" s="6" t="s">
        <v>4</v>
      </c>
      <c r="AM89" s="7">
        <v>53</v>
      </c>
      <c r="AN89" t="str">
        <f t="shared" si="37"/>
        <v/>
      </c>
      <c r="AP89">
        <f t="shared" si="33"/>
        <v>117</v>
      </c>
      <c r="AR89" t="str">
        <f t="shared" si="26"/>
        <v/>
      </c>
      <c r="AT89" t="str">
        <f t="shared" si="27"/>
        <v/>
      </c>
      <c r="AW89" s="5">
        <v>43918</v>
      </c>
      <c r="AX89" s="6" t="s">
        <v>7</v>
      </c>
      <c r="AY89" s="156" t="str">
        <f>'Daycare Tallies'!$M29</f>
        <v/>
      </c>
      <c r="AZ89" t="str">
        <f t="shared" si="38"/>
        <v/>
      </c>
      <c r="BB89" t="str">
        <f t="shared" si="34"/>
        <v/>
      </c>
      <c r="BD89" t="str">
        <f t="shared" si="29"/>
        <v/>
      </c>
      <c r="BF89" t="str">
        <f t="shared" si="28"/>
        <v/>
      </c>
    </row>
    <row r="90" spans="1:58" x14ac:dyDescent="0.3">
      <c r="A90" s="10">
        <v>42458</v>
      </c>
      <c r="B90" s="11" t="s">
        <v>3</v>
      </c>
      <c r="C90" s="12">
        <v>40</v>
      </c>
      <c r="D90" t="str">
        <f t="shared" si="35"/>
        <v/>
      </c>
      <c r="F90" t="str">
        <f t="shared" si="30"/>
        <v/>
      </c>
      <c r="H90" t="str">
        <f t="shared" si="20"/>
        <v/>
      </c>
      <c r="J90" t="str">
        <f t="shared" si="21"/>
        <v/>
      </c>
      <c r="M90" s="5">
        <v>42824</v>
      </c>
      <c r="N90" s="6" t="s">
        <v>8</v>
      </c>
      <c r="O90" s="12">
        <v>51</v>
      </c>
      <c r="P90">
        <f t="shared" si="36"/>
        <v>225</v>
      </c>
      <c r="R90" t="str">
        <f t="shared" si="31"/>
        <v/>
      </c>
      <c r="T90">
        <f t="shared" si="22"/>
        <v>134</v>
      </c>
      <c r="V90" t="str">
        <f t="shared" si="23"/>
        <v/>
      </c>
      <c r="Y90" s="5">
        <v>43189</v>
      </c>
      <c r="Z90" s="6" t="s">
        <v>4</v>
      </c>
      <c r="AA90" s="12">
        <v>46</v>
      </c>
      <c r="AB90" t="str">
        <f t="shared" si="39"/>
        <v/>
      </c>
      <c r="AD90">
        <f t="shared" si="32"/>
        <v>97</v>
      </c>
      <c r="AF90" t="str">
        <f t="shared" si="24"/>
        <v/>
      </c>
      <c r="AH90" t="str">
        <f t="shared" si="25"/>
        <v/>
      </c>
      <c r="AK90" s="5">
        <v>43554</v>
      </c>
      <c r="AL90" s="6" t="s">
        <v>7</v>
      </c>
      <c r="AM90" s="7">
        <v>15</v>
      </c>
      <c r="AN90" t="str">
        <f t="shared" si="37"/>
        <v/>
      </c>
      <c r="AP90" t="str">
        <f t="shared" si="33"/>
        <v/>
      </c>
      <c r="AR90" t="str">
        <f t="shared" si="26"/>
        <v/>
      </c>
      <c r="AT90" t="str">
        <f t="shared" si="27"/>
        <v/>
      </c>
      <c r="AW90" s="5">
        <v>43919</v>
      </c>
      <c r="AX90" s="6" t="s">
        <v>9</v>
      </c>
      <c r="AY90" s="156" t="str">
        <f>'Daycare Tallies'!$M30</f>
        <v/>
      </c>
      <c r="AZ90" t="str">
        <f t="shared" si="38"/>
        <v/>
      </c>
      <c r="BB90" t="str">
        <f t="shared" si="34"/>
        <v/>
      </c>
      <c r="BD90" t="str">
        <f t="shared" si="29"/>
        <v/>
      </c>
      <c r="BF90">
        <f t="shared" si="28"/>
        <v>0</v>
      </c>
    </row>
    <row r="91" spans="1:58" x14ac:dyDescent="0.3">
      <c r="A91" s="10">
        <v>42459</v>
      </c>
      <c r="B91" s="11" t="s">
        <v>6</v>
      </c>
      <c r="C91" s="12">
        <v>36</v>
      </c>
      <c r="D91" t="str">
        <f t="shared" si="35"/>
        <v/>
      </c>
      <c r="F91" t="str">
        <f t="shared" si="30"/>
        <v/>
      </c>
      <c r="H91" t="str">
        <f t="shared" si="20"/>
        <v/>
      </c>
      <c r="J91" t="str">
        <f t="shared" si="21"/>
        <v/>
      </c>
      <c r="M91" s="5">
        <v>42825</v>
      </c>
      <c r="N91" s="6" t="s">
        <v>4</v>
      </c>
      <c r="O91" s="12">
        <v>37</v>
      </c>
      <c r="P91" t="str">
        <f t="shared" si="36"/>
        <v/>
      </c>
      <c r="R91">
        <f t="shared" si="31"/>
        <v>80</v>
      </c>
      <c r="T91" t="str">
        <f t="shared" si="22"/>
        <v/>
      </c>
      <c r="V91" t="str">
        <f t="shared" si="23"/>
        <v/>
      </c>
      <c r="Y91" s="5">
        <v>43190</v>
      </c>
      <c r="Z91" s="6" t="s">
        <v>7</v>
      </c>
      <c r="AA91" s="12">
        <v>7</v>
      </c>
      <c r="AB91" t="str">
        <f t="shared" si="39"/>
        <v/>
      </c>
      <c r="AD91" t="str">
        <f t="shared" si="32"/>
        <v/>
      </c>
      <c r="AF91" t="str">
        <f t="shared" si="24"/>
        <v/>
      </c>
      <c r="AH91" t="str">
        <f t="shared" si="25"/>
        <v/>
      </c>
      <c r="AK91" s="5">
        <v>43555</v>
      </c>
      <c r="AL91" s="6" t="s">
        <v>9</v>
      </c>
      <c r="AM91" s="7">
        <v>3</v>
      </c>
      <c r="AN91" t="str">
        <f t="shared" si="37"/>
        <v/>
      </c>
      <c r="AP91" t="str">
        <f t="shared" si="33"/>
        <v/>
      </c>
      <c r="AR91" t="str">
        <f t="shared" si="26"/>
        <v/>
      </c>
      <c r="AT91">
        <f t="shared" si="27"/>
        <v>71</v>
      </c>
      <c r="AW91" s="5">
        <v>43920</v>
      </c>
      <c r="AX91" s="6" t="s">
        <v>5</v>
      </c>
      <c r="AY91" s="156" t="str">
        <f>'Daycare Tallies'!$M31</f>
        <v/>
      </c>
      <c r="AZ91" t="str">
        <f t="shared" si="38"/>
        <v/>
      </c>
      <c r="BB91" t="str">
        <f t="shared" si="34"/>
        <v/>
      </c>
      <c r="BD91" t="str">
        <f t="shared" si="29"/>
        <v/>
      </c>
      <c r="BF91" t="str">
        <f t="shared" si="28"/>
        <v/>
      </c>
    </row>
    <row r="92" spans="1:58" x14ac:dyDescent="0.3">
      <c r="A92" s="10">
        <v>42460</v>
      </c>
      <c r="B92" s="11" t="s">
        <v>8</v>
      </c>
      <c r="C92" s="12">
        <v>31</v>
      </c>
      <c r="D92">
        <f t="shared" si="35"/>
        <v>166</v>
      </c>
      <c r="F92" t="str">
        <f t="shared" si="30"/>
        <v/>
      </c>
      <c r="H92">
        <f t="shared" si="20"/>
        <v>107</v>
      </c>
      <c r="J92" t="str">
        <f t="shared" si="21"/>
        <v/>
      </c>
      <c r="M92" s="5">
        <v>42826</v>
      </c>
      <c r="N92" s="6" t="s">
        <v>7</v>
      </c>
      <c r="O92" s="12">
        <v>3</v>
      </c>
      <c r="P92" t="str">
        <f t="shared" si="36"/>
        <v/>
      </c>
      <c r="R92" t="str">
        <f t="shared" si="31"/>
        <v/>
      </c>
      <c r="T92" t="str">
        <f t="shared" si="22"/>
        <v/>
      </c>
      <c r="V92" t="str">
        <f t="shared" si="23"/>
        <v/>
      </c>
      <c r="Y92" s="5">
        <v>43191</v>
      </c>
      <c r="Z92" s="6" t="s">
        <v>9</v>
      </c>
      <c r="AA92" s="12">
        <v>0</v>
      </c>
      <c r="AB92" t="str">
        <f t="shared" si="39"/>
        <v/>
      </c>
      <c r="AD92" t="str">
        <f t="shared" si="32"/>
        <v/>
      </c>
      <c r="AF92" t="str">
        <f t="shared" si="24"/>
        <v/>
      </c>
      <c r="AH92">
        <f t="shared" si="25"/>
        <v>53</v>
      </c>
      <c r="AK92" s="5">
        <v>43556</v>
      </c>
      <c r="AL92" s="6" t="s">
        <v>5</v>
      </c>
      <c r="AM92" s="7">
        <v>51</v>
      </c>
      <c r="AN92" t="str">
        <f t="shared" si="37"/>
        <v/>
      </c>
      <c r="AP92" t="str">
        <f t="shared" si="33"/>
        <v/>
      </c>
      <c r="AR92" t="str">
        <f t="shared" si="26"/>
        <v/>
      </c>
      <c r="AT92" t="str">
        <f t="shared" si="27"/>
        <v/>
      </c>
      <c r="AW92" s="5">
        <v>43921</v>
      </c>
      <c r="AX92" s="6" t="s">
        <v>3</v>
      </c>
      <c r="AY92" s="156" t="str">
        <f>'Daycare Tallies'!$M32</f>
        <v/>
      </c>
      <c r="AZ92" t="str">
        <f t="shared" si="38"/>
        <v/>
      </c>
      <c r="BB92" t="str">
        <f t="shared" si="34"/>
        <v/>
      </c>
      <c r="BD92" t="str">
        <f t="shared" si="29"/>
        <v/>
      </c>
      <c r="BF92" t="str">
        <f t="shared" si="28"/>
        <v/>
      </c>
    </row>
    <row r="93" spans="1:58" x14ac:dyDescent="0.3">
      <c r="A93" s="10">
        <v>42461</v>
      </c>
      <c r="B93" s="11" t="s">
        <v>4</v>
      </c>
      <c r="C93" s="12">
        <v>26</v>
      </c>
      <c r="D93" t="str">
        <f t="shared" si="35"/>
        <v/>
      </c>
      <c r="F93">
        <f t="shared" si="30"/>
        <v>52</v>
      </c>
      <c r="H93" t="str">
        <f t="shared" si="20"/>
        <v/>
      </c>
      <c r="J93" t="str">
        <f t="shared" si="21"/>
        <v/>
      </c>
      <c r="M93" s="5">
        <v>42827</v>
      </c>
      <c r="N93" s="6" t="s">
        <v>9</v>
      </c>
      <c r="O93" s="12">
        <v>8</v>
      </c>
      <c r="P93" t="str">
        <f t="shared" si="36"/>
        <v/>
      </c>
      <c r="R93" t="str">
        <f t="shared" si="31"/>
        <v/>
      </c>
      <c r="T93" t="str">
        <f t="shared" si="22"/>
        <v/>
      </c>
      <c r="V93">
        <f t="shared" si="23"/>
        <v>48</v>
      </c>
      <c r="Y93" s="5">
        <v>43192</v>
      </c>
      <c r="Z93" s="6" t="s">
        <v>5</v>
      </c>
      <c r="AA93" s="12">
        <v>52</v>
      </c>
      <c r="AB93" t="str">
        <f t="shared" si="39"/>
        <v/>
      </c>
      <c r="AD93" t="str">
        <f t="shared" si="32"/>
        <v/>
      </c>
      <c r="AF93" t="str">
        <f t="shared" si="24"/>
        <v/>
      </c>
      <c r="AH93" t="str">
        <f t="shared" si="25"/>
        <v/>
      </c>
      <c r="AK93" s="5">
        <v>43557</v>
      </c>
      <c r="AL93" s="6" t="s">
        <v>3</v>
      </c>
      <c r="AM93" s="7">
        <v>62</v>
      </c>
      <c r="AN93" t="str">
        <f t="shared" si="37"/>
        <v/>
      </c>
      <c r="AP93" t="str">
        <f t="shared" si="33"/>
        <v/>
      </c>
      <c r="AR93" t="str">
        <f t="shared" si="26"/>
        <v/>
      </c>
      <c r="AT93" t="str">
        <f t="shared" si="27"/>
        <v/>
      </c>
      <c r="AW93" s="5">
        <v>43922</v>
      </c>
      <c r="AX93" s="6" t="s">
        <v>6</v>
      </c>
      <c r="AY93" s="156" t="str">
        <f>'Daycare Tallies'!$R2</f>
        <v/>
      </c>
      <c r="AZ93" t="str">
        <f t="shared" si="38"/>
        <v/>
      </c>
      <c r="BB93" t="str">
        <f t="shared" si="34"/>
        <v/>
      </c>
      <c r="BD93" t="str">
        <f t="shared" si="29"/>
        <v/>
      </c>
      <c r="BF93" t="str">
        <f t="shared" si="28"/>
        <v/>
      </c>
    </row>
    <row r="94" spans="1:58" x14ac:dyDescent="0.3">
      <c r="A94" s="10">
        <v>42462</v>
      </c>
      <c r="B94" s="11" t="s">
        <v>7</v>
      </c>
      <c r="C94" s="12">
        <v>8</v>
      </c>
      <c r="D94" t="str">
        <f t="shared" si="35"/>
        <v/>
      </c>
      <c r="F94" t="str">
        <f t="shared" si="30"/>
        <v/>
      </c>
      <c r="H94" t="str">
        <f t="shared" si="20"/>
        <v/>
      </c>
      <c r="J94" t="str">
        <f t="shared" si="21"/>
        <v/>
      </c>
      <c r="M94" s="5">
        <v>42828</v>
      </c>
      <c r="N94" s="6" t="s">
        <v>5</v>
      </c>
      <c r="O94" s="12">
        <v>42</v>
      </c>
      <c r="P94" t="str">
        <f t="shared" si="36"/>
        <v/>
      </c>
      <c r="R94" t="str">
        <f t="shared" si="31"/>
        <v/>
      </c>
      <c r="T94" t="str">
        <f t="shared" si="22"/>
        <v/>
      </c>
      <c r="V94" t="str">
        <f t="shared" si="23"/>
        <v/>
      </c>
      <c r="Y94" s="5">
        <v>43193</v>
      </c>
      <c r="Z94" s="6" t="s">
        <v>3</v>
      </c>
      <c r="AA94" s="12">
        <v>59</v>
      </c>
      <c r="AB94" t="str">
        <f t="shared" si="39"/>
        <v/>
      </c>
      <c r="AD94" t="str">
        <f t="shared" si="32"/>
        <v/>
      </c>
      <c r="AF94" t="str">
        <f t="shared" si="24"/>
        <v/>
      </c>
      <c r="AH94" t="str">
        <f t="shared" si="25"/>
        <v/>
      </c>
      <c r="AK94" s="5">
        <v>43558</v>
      </c>
      <c r="AL94" s="6" t="s">
        <v>6</v>
      </c>
      <c r="AM94" s="7">
        <v>53</v>
      </c>
      <c r="AN94" t="str">
        <f t="shared" si="37"/>
        <v/>
      </c>
      <c r="AP94" t="str">
        <f t="shared" si="33"/>
        <v/>
      </c>
      <c r="AR94" t="str">
        <f t="shared" si="26"/>
        <v/>
      </c>
      <c r="AT94" t="str">
        <f t="shared" si="27"/>
        <v/>
      </c>
      <c r="AW94" s="5">
        <v>43923</v>
      </c>
      <c r="AX94" s="6" t="s">
        <v>8</v>
      </c>
      <c r="AY94" s="156" t="str">
        <f>'Daycare Tallies'!$R3</f>
        <v/>
      </c>
      <c r="AZ94">
        <f t="shared" si="38"/>
        <v>0</v>
      </c>
      <c r="BB94" t="str">
        <f t="shared" si="34"/>
        <v/>
      </c>
      <c r="BD94">
        <f t="shared" si="29"/>
        <v>0</v>
      </c>
      <c r="BF94" t="str">
        <f t="shared" si="28"/>
        <v/>
      </c>
    </row>
    <row r="95" spans="1:58" x14ac:dyDescent="0.3">
      <c r="A95" s="10">
        <v>42463</v>
      </c>
      <c r="B95" s="11" t="s">
        <v>9</v>
      </c>
      <c r="C95" s="12">
        <v>3</v>
      </c>
      <c r="D95" t="str">
        <f t="shared" si="35"/>
        <v/>
      </c>
      <c r="F95" t="str">
        <f t="shared" si="30"/>
        <v/>
      </c>
      <c r="H95" t="str">
        <f t="shared" si="20"/>
        <v/>
      </c>
      <c r="J95">
        <f t="shared" si="21"/>
        <v>37</v>
      </c>
      <c r="M95" s="5">
        <v>42829</v>
      </c>
      <c r="N95" s="6" t="s">
        <v>3</v>
      </c>
      <c r="O95" s="12">
        <v>52</v>
      </c>
      <c r="P95" t="str">
        <f t="shared" si="36"/>
        <v/>
      </c>
      <c r="R95" t="str">
        <f t="shared" si="31"/>
        <v/>
      </c>
      <c r="T95" t="str">
        <f t="shared" si="22"/>
        <v/>
      </c>
      <c r="V95" t="str">
        <f t="shared" si="23"/>
        <v/>
      </c>
      <c r="Y95" s="5">
        <v>43194</v>
      </c>
      <c r="Z95" s="6" t="s">
        <v>6</v>
      </c>
      <c r="AA95" s="12">
        <v>63</v>
      </c>
      <c r="AB95" t="str">
        <f t="shared" si="39"/>
        <v/>
      </c>
      <c r="AD95" t="str">
        <f t="shared" si="32"/>
        <v/>
      </c>
      <c r="AF95" t="str">
        <f t="shared" si="24"/>
        <v/>
      </c>
      <c r="AH95" t="str">
        <f t="shared" si="25"/>
        <v/>
      </c>
      <c r="AK95" s="5">
        <v>43559</v>
      </c>
      <c r="AL95" s="6" t="s">
        <v>8</v>
      </c>
      <c r="AM95" s="7">
        <v>67</v>
      </c>
      <c r="AN95">
        <f t="shared" si="37"/>
        <v>304</v>
      </c>
      <c r="AP95" t="str">
        <f t="shared" si="33"/>
        <v/>
      </c>
      <c r="AR95">
        <f t="shared" si="26"/>
        <v>182</v>
      </c>
      <c r="AT95" t="str">
        <f t="shared" si="27"/>
        <v/>
      </c>
      <c r="AW95" s="5">
        <v>43924</v>
      </c>
      <c r="AX95" s="6" t="s">
        <v>4</v>
      </c>
      <c r="AY95" s="156" t="str">
        <f>'Daycare Tallies'!$R4</f>
        <v/>
      </c>
      <c r="AZ95" t="str">
        <f t="shared" si="38"/>
        <v/>
      </c>
      <c r="BB95">
        <f t="shared" si="34"/>
        <v>0</v>
      </c>
      <c r="BD95" t="str">
        <f t="shared" si="29"/>
        <v/>
      </c>
      <c r="BF95" t="str">
        <f t="shared" si="28"/>
        <v/>
      </c>
    </row>
    <row r="96" spans="1:58" x14ac:dyDescent="0.3">
      <c r="A96" s="10">
        <v>42464</v>
      </c>
      <c r="B96" s="11" t="s">
        <v>5</v>
      </c>
      <c r="C96" s="12">
        <v>24</v>
      </c>
      <c r="D96" t="str">
        <f t="shared" si="35"/>
        <v/>
      </c>
      <c r="F96" t="str">
        <f t="shared" si="30"/>
        <v/>
      </c>
      <c r="H96" t="str">
        <f t="shared" si="20"/>
        <v/>
      </c>
      <c r="J96" t="str">
        <f t="shared" si="21"/>
        <v/>
      </c>
      <c r="M96" s="5">
        <v>42830</v>
      </c>
      <c r="N96" s="6" t="s">
        <v>6</v>
      </c>
      <c r="O96" s="12">
        <v>40</v>
      </c>
      <c r="P96" t="str">
        <f t="shared" si="36"/>
        <v/>
      </c>
      <c r="R96" t="str">
        <f t="shared" si="31"/>
        <v/>
      </c>
      <c r="T96" t="str">
        <f t="shared" si="22"/>
        <v/>
      </c>
      <c r="V96" t="str">
        <f t="shared" si="23"/>
        <v/>
      </c>
      <c r="Y96" s="5">
        <v>43195</v>
      </c>
      <c r="Z96" s="6" t="s">
        <v>8</v>
      </c>
      <c r="AA96" s="12">
        <v>54</v>
      </c>
      <c r="AB96">
        <f t="shared" si="39"/>
        <v>281</v>
      </c>
      <c r="AD96" t="str">
        <f t="shared" si="32"/>
        <v/>
      </c>
      <c r="AF96">
        <f t="shared" si="24"/>
        <v>176</v>
      </c>
      <c r="AH96" t="str">
        <f t="shared" si="25"/>
        <v/>
      </c>
      <c r="AK96" s="5">
        <v>43560</v>
      </c>
      <c r="AL96" s="6" t="s">
        <v>4</v>
      </c>
      <c r="AM96" s="7">
        <v>46</v>
      </c>
      <c r="AN96" t="str">
        <f t="shared" si="37"/>
        <v/>
      </c>
      <c r="AP96">
        <f t="shared" si="33"/>
        <v>97</v>
      </c>
      <c r="AR96" t="str">
        <f t="shared" si="26"/>
        <v/>
      </c>
      <c r="AT96" t="str">
        <f t="shared" si="27"/>
        <v/>
      </c>
      <c r="AW96" s="5">
        <v>43925</v>
      </c>
      <c r="AX96" s="6" t="s">
        <v>7</v>
      </c>
      <c r="AY96" s="156" t="str">
        <f>'Daycare Tallies'!$R5</f>
        <v/>
      </c>
      <c r="AZ96" t="str">
        <f t="shared" si="38"/>
        <v/>
      </c>
      <c r="BB96" t="str">
        <f t="shared" si="34"/>
        <v/>
      </c>
      <c r="BD96" t="str">
        <f t="shared" si="29"/>
        <v/>
      </c>
      <c r="BF96" t="str">
        <f t="shared" si="28"/>
        <v/>
      </c>
    </row>
    <row r="97" spans="1:58" x14ac:dyDescent="0.3">
      <c r="A97" s="10">
        <v>42465</v>
      </c>
      <c r="B97" s="11" t="s">
        <v>3</v>
      </c>
      <c r="C97" s="12">
        <v>29</v>
      </c>
      <c r="D97" t="str">
        <f t="shared" si="35"/>
        <v/>
      </c>
      <c r="F97" t="str">
        <f t="shared" si="30"/>
        <v/>
      </c>
      <c r="H97" t="str">
        <f t="shared" si="20"/>
        <v/>
      </c>
      <c r="J97" t="str">
        <f t="shared" si="21"/>
        <v/>
      </c>
      <c r="M97" s="5">
        <v>42831</v>
      </c>
      <c r="N97" s="6" t="s">
        <v>8</v>
      </c>
      <c r="O97" s="12">
        <v>56</v>
      </c>
      <c r="P97">
        <f t="shared" si="36"/>
        <v>238</v>
      </c>
      <c r="R97" t="str">
        <f t="shared" si="31"/>
        <v/>
      </c>
      <c r="T97">
        <f t="shared" si="22"/>
        <v>148</v>
      </c>
      <c r="V97" t="str">
        <f t="shared" si="23"/>
        <v/>
      </c>
      <c r="Y97" s="5">
        <v>43196</v>
      </c>
      <c r="Z97" s="6" t="s">
        <v>4</v>
      </c>
      <c r="AA97" s="12">
        <v>57</v>
      </c>
      <c r="AB97" t="str">
        <f t="shared" si="39"/>
        <v/>
      </c>
      <c r="AD97">
        <f t="shared" si="32"/>
        <v>109</v>
      </c>
      <c r="AF97" t="str">
        <f t="shared" si="24"/>
        <v/>
      </c>
      <c r="AH97" t="str">
        <f t="shared" si="25"/>
        <v/>
      </c>
      <c r="AK97" s="5">
        <v>43561</v>
      </c>
      <c r="AL97" s="6" t="s">
        <v>7</v>
      </c>
      <c r="AM97" s="7">
        <v>12</v>
      </c>
      <c r="AN97" t="str">
        <f t="shared" si="37"/>
        <v/>
      </c>
      <c r="AP97" t="str">
        <f t="shared" si="33"/>
        <v/>
      </c>
      <c r="AR97" t="str">
        <f t="shared" si="26"/>
        <v/>
      </c>
      <c r="AT97" t="str">
        <f t="shared" si="27"/>
        <v/>
      </c>
      <c r="AW97" s="5">
        <v>43926</v>
      </c>
      <c r="AX97" s="6" t="s">
        <v>9</v>
      </c>
      <c r="AY97" s="156" t="str">
        <f>'Daycare Tallies'!$R6</f>
        <v/>
      </c>
      <c r="AZ97" t="str">
        <f t="shared" si="38"/>
        <v/>
      </c>
      <c r="BB97" t="str">
        <f t="shared" si="34"/>
        <v/>
      </c>
      <c r="BD97" t="str">
        <f t="shared" si="29"/>
        <v/>
      </c>
      <c r="BF97">
        <f t="shared" si="28"/>
        <v>0</v>
      </c>
    </row>
    <row r="98" spans="1:58" x14ac:dyDescent="0.3">
      <c r="A98" s="10">
        <v>42466</v>
      </c>
      <c r="B98" s="11" t="s">
        <v>6</v>
      </c>
      <c r="C98" s="12">
        <v>30</v>
      </c>
      <c r="D98" t="str">
        <f t="shared" si="35"/>
        <v/>
      </c>
      <c r="F98" t="str">
        <f t="shared" si="30"/>
        <v/>
      </c>
      <c r="H98" t="str">
        <f t="shared" si="20"/>
        <v/>
      </c>
      <c r="J98" t="str">
        <f t="shared" si="21"/>
        <v/>
      </c>
      <c r="M98" s="5">
        <v>42832</v>
      </c>
      <c r="N98" s="6" t="s">
        <v>4</v>
      </c>
      <c r="O98" s="12">
        <v>44</v>
      </c>
      <c r="P98" t="str">
        <f t="shared" si="36"/>
        <v/>
      </c>
      <c r="R98">
        <f t="shared" si="31"/>
        <v>86</v>
      </c>
      <c r="T98" t="str">
        <f t="shared" si="22"/>
        <v/>
      </c>
      <c r="V98" t="str">
        <f t="shared" si="23"/>
        <v/>
      </c>
      <c r="Y98" s="5">
        <v>43197</v>
      </c>
      <c r="Z98" s="6" t="s">
        <v>7</v>
      </c>
      <c r="AA98" s="12">
        <v>13</v>
      </c>
      <c r="AB98" t="str">
        <f t="shared" si="39"/>
        <v/>
      </c>
      <c r="AD98" t="str">
        <f t="shared" si="32"/>
        <v/>
      </c>
      <c r="AF98" t="str">
        <f t="shared" si="24"/>
        <v/>
      </c>
      <c r="AH98" t="str">
        <f t="shared" si="25"/>
        <v/>
      </c>
      <c r="AK98" s="5">
        <v>43562</v>
      </c>
      <c r="AL98" s="6" t="s">
        <v>9</v>
      </c>
      <c r="AM98" s="7">
        <v>5</v>
      </c>
      <c r="AN98" t="str">
        <f t="shared" si="37"/>
        <v/>
      </c>
      <c r="AP98" t="str">
        <f t="shared" si="33"/>
        <v/>
      </c>
      <c r="AR98" t="str">
        <f t="shared" si="26"/>
        <v/>
      </c>
      <c r="AT98">
        <f t="shared" si="27"/>
        <v>63</v>
      </c>
      <c r="AW98" s="5">
        <v>43927</v>
      </c>
      <c r="AX98" s="6" t="s">
        <v>5</v>
      </c>
      <c r="AY98" s="156" t="str">
        <f>'Daycare Tallies'!$R7</f>
        <v/>
      </c>
      <c r="AZ98" t="str">
        <f t="shared" si="38"/>
        <v/>
      </c>
      <c r="BB98" t="str">
        <f t="shared" si="34"/>
        <v/>
      </c>
      <c r="BD98" t="str">
        <f t="shared" si="29"/>
        <v/>
      </c>
      <c r="BF98" t="str">
        <f t="shared" si="28"/>
        <v/>
      </c>
    </row>
    <row r="99" spans="1:58" x14ac:dyDescent="0.3">
      <c r="A99" s="10">
        <v>42467</v>
      </c>
      <c r="B99" s="11" t="s">
        <v>8</v>
      </c>
      <c r="C99" s="12">
        <v>33</v>
      </c>
      <c r="D99">
        <f t="shared" si="35"/>
        <v>153</v>
      </c>
      <c r="F99" t="str">
        <f t="shared" si="30"/>
        <v/>
      </c>
      <c r="H99">
        <f t="shared" si="20"/>
        <v>92</v>
      </c>
      <c r="J99" t="str">
        <f t="shared" si="21"/>
        <v/>
      </c>
      <c r="M99" s="5">
        <v>42833</v>
      </c>
      <c r="N99" s="6" t="s">
        <v>7</v>
      </c>
      <c r="O99" s="12">
        <v>9</v>
      </c>
      <c r="P99" t="str">
        <f t="shared" si="36"/>
        <v/>
      </c>
      <c r="R99" t="str">
        <f t="shared" si="31"/>
        <v/>
      </c>
      <c r="T99" t="str">
        <f t="shared" si="22"/>
        <v/>
      </c>
      <c r="V99" t="str">
        <f t="shared" si="23"/>
        <v/>
      </c>
      <c r="Y99" s="5">
        <v>43198</v>
      </c>
      <c r="Z99" s="6" t="s">
        <v>9</v>
      </c>
      <c r="AA99" s="12">
        <v>3</v>
      </c>
      <c r="AB99" t="str">
        <f t="shared" si="39"/>
        <v/>
      </c>
      <c r="AD99" t="str">
        <f t="shared" si="32"/>
        <v/>
      </c>
      <c r="AF99" t="str">
        <f t="shared" si="24"/>
        <v/>
      </c>
      <c r="AH99">
        <f t="shared" si="25"/>
        <v>73</v>
      </c>
      <c r="AK99" s="5">
        <v>43563</v>
      </c>
      <c r="AL99" s="6" t="s">
        <v>5</v>
      </c>
      <c r="AM99" s="7">
        <v>38</v>
      </c>
      <c r="AN99" t="str">
        <f t="shared" si="37"/>
        <v/>
      </c>
      <c r="AP99" t="str">
        <f t="shared" si="33"/>
        <v/>
      </c>
      <c r="AR99" t="str">
        <f t="shared" si="26"/>
        <v/>
      </c>
      <c r="AT99" t="str">
        <f t="shared" si="27"/>
        <v/>
      </c>
      <c r="AW99" s="5">
        <v>43928</v>
      </c>
      <c r="AX99" s="6" t="s">
        <v>3</v>
      </c>
      <c r="AY99" s="156" t="str">
        <f>'Daycare Tallies'!$R8</f>
        <v/>
      </c>
      <c r="AZ99" t="str">
        <f t="shared" si="38"/>
        <v/>
      </c>
      <c r="BB99" t="str">
        <f t="shared" si="34"/>
        <v/>
      </c>
      <c r="BD99" t="str">
        <f t="shared" si="29"/>
        <v/>
      </c>
      <c r="BF99" t="str">
        <f t="shared" si="28"/>
        <v/>
      </c>
    </row>
    <row r="100" spans="1:58" x14ac:dyDescent="0.3">
      <c r="A100" s="10">
        <v>42468</v>
      </c>
      <c r="B100" s="11" t="s">
        <v>4</v>
      </c>
      <c r="C100" s="12">
        <v>33</v>
      </c>
      <c r="D100" t="str">
        <f t="shared" si="35"/>
        <v/>
      </c>
      <c r="F100">
        <f t="shared" si="30"/>
        <v>57</v>
      </c>
      <c r="H100" t="str">
        <f t="shared" si="20"/>
        <v/>
      </c>
      <c r="J100" t="str">
        <f t="shared" si="21"/>
        <v/>
      </c>
      <c r="M100" s="5">
        <v>42834</v>
      </c>
      <c r="N100" s="6" t="s">
        <v>9</v>
      </c>
      <c r="O100" s="12">
        <v>8</v>
      </c>
      <c r="P100" t="str">
        <f t="shared" si="36"/>
        <v/>
      </c>
      <c r="R100" t="str">
        <f t="shared" si="31"/>
        <v/>
      </c>
      <c r="T100" t="str">
        <f t="shared" si="22"/>
        <v/>
      </c>
      <c r="V100">
        <f t="shared" si="23"/>
        <v>61</v>
      </c>
      <c r="Y100" s="5">
        <v>43199</v>
      </c>
      <c r="Z100" s="6" t="s">
        <v>5</v>
      </c>
      <c r="AA100" s="12">
        <v>62</v>
      </c>
      <c r="AB100" t="str">
        <f t="shared" si="39"/>
        <v/>
      </c>
      <c r="AD100" t="str">
        <f t="shared" si="32"/>
        <v/>
      </c>
      <c r="AF100" t="str">
        <f t="shared" si="24"/>
        <v/>
      </c>
      <c r="AH100" t="str">
        <f t="shared" si="25"/>
        <v/>
      </c>
      <c r="AK100" s="5">
        <v>43564</v>
      </c>
      <c r="AL100" s="6" t="s">
        <v>3</v>
      </c>
      <c r="AM100" s="7">
        <v>75</v>
      </c>
      <c r="AN100" t="str">
        <f t="shared" si="37"/>
        <v/>
      </c>
      <c r="AP100" t="str">
        <f t="shared" si="33"/>
        <v/>
      </c>
      <c r="AR100" t="str">
        <f t="shared" si="26"/>
        <v/>
      </c>
      <c r="AT100" t="str">
        <f t="shared" si="27"/>
        <v/>
      </c>
      <c r="AW100" s="5">
        <v>43929</v>
      </c>
      <c r="AX100" s="6" t="s">
        <v>6</v>
      </c>
      <c r="AY100" s="156" t="str">
        <f>'Daycare Tallies'!$R9</f>
        <v/>
      </c>
      <c r="AZ100" t="str">
        <f t="shared" si="38"/>
        <v/>
      </c>
      <c r="BB100" t="str">
        <f t="shared" si="34"/>
        <v/>
      </c>
      <c r="BD100" t="str">
        <f t="shared" si="29"/>
        <v/>
      </c>
      <c r="BF100" t="str">
        <f t="shared" si="28"/>
        <v/>
      </c>
    </row>
    <row r="101" spans="1:58" x14ac:dyDescent="0.3">
      <c r="A101" s="10">
        <v>42469</v>
      </c>
      <c r="B101" s="11" t="s">
        <v>7</v>
      </c>
      <c r="C101" s="12">
        <v>4</v>
      </c>
      <c r="D101" t="str">
        <f t="shared" si="35"/>
        <v/>
      </c>
      <c r="F101" t="str">
        <f t="shared" si="30"/>
        <v/>
      </c>
      <c r="H101" t="str">
        <f t="shared" si="20"/>
        <v/>
      </c>
      <c r="J101" t="str">
        <f t="shared" si="21"/>
        <v/>
      </c>
      <c r="M101" s="5">
        <v>42835</v>
      </c>
      <c r="N101" s="6" t="s">
        <v>5</v>
      </c>
      <c r="O101" s="12">
        <v>47</v>
      </c>
      <c r="P101" t="str">
        <f t="shared" si="36"/>
        <v/>
      </c>
      <c r="R101" t="str">
        <f t="shared" si="31"/>
        <v/>
      </c>
      <c r="T101" t="str">
        <f t="shared" si="22"/>
        <v/>
      </c>
      <c r="V101" t="str">
        <f t="shared" si="23"/>
        <v/>
      </c>
      <c r="Y101" s="5">
        <v>43200</v>
      </c>
      <c r="Z101" s="6" t="s">
        <v>3</v>
      </c>
      <c r="AA101" s="38">
        <v>72</v>
      </c>
      <c r="AB101" t="str">
        <f t="shared" si="39"/>
        <v/>
      </c>
      <c r="AD101" t="str">
        <f t="shared" si="32"/>
        <v/>
      </c>
      <c r="AF101" t="str">
        <f t="shared" si="24"/>
        <v/>
      </c>
      <c r="AH101" t="str">
        <f t="shared" si="25"/>
        <v/>
      </c>
      <c r="AK101" s="5">
        <v>43565</v>
      </c>
      <c r="AL101" s="6" t="s">
        <v>6</v>
      </c>
      <c r="AM101" s="7">
        <v>52</v>
      </c>
      <c r="AN101" t="str">
        <f t="shared" si="37"/>
        <v/>
      </c>
      <c r="AP101" t="str">
        <f t="shared" si="33"/>
        <v/>
      </c>
      <c r="AR101" t="str">
        <f t="shared" si="26"/>
        <v/>
      </c>
      <c r="AT101" t="str">
        <f t="shared" si="27"/>
        <v/>
      </c>
      <c r="AW101" s="5">
        <v>43930</v>
      </c>
      <c r="AX101" s="6" t="s">
        <v>8</v>
      </c>
      <c r="AY101" s="156" t="str">
        <f>'Daycare Tallies'!$R10</f>
        <v/>
      </c>
      <c r="AZ101">
        <f t="shared" si="38"/>
        <v>0</v>
      </c>
      <c r="BB101" t="str">
        <f t="shared" si="34"/>
        <v/>
      </c>
      <c r="BD101">
        <f t="shared" si="29"/>
        <v>0</v>
      </c>
      <c r="BF101" t="str">
        <f t="shared" si="28"/>
        <v/>
      </c>
    </row>
    <row r="102" spans="1:58" x14ac:dyDescent="0.3">
      <c r="A102" s="10">
        <v>42470</v>
      </c>
      <c r="B102" s="11" t="s">
        <v>9</v>
      </c>
      <c r="C102" s="12">
        <v>2</v>
      </c>
      <c r="D102" t="str">
        <f t="shared" si="35"/>
        <v/>
      </c>
      <c r="F102" t="str">
        <f t="shared" si="30"/>
        <v/>
      </c>
      <c r="H102" t="str">
        <f t="shared" si="20"/>
        <v/>
      </c>
      <c r="J102">
        <f t="shared" si="21"/>
        <v>39</v>
      </c>
      <c r="M102" s="5">
        <v>42836</v>
      </c>
      <c r="N102" s="6" t="s">
        <v>3</v>
      </c>
      <c r="O102" s="12">
        <v>54</v>
      </c>
      <c r="P102" t="str">
        <f t="shared" si="36"/>
        <v/>
      </c>
      <c r="R102" t="str">
        <f t="shared" si="31"/>
        <v/>
      </c>
      <c r="T102" t="str">
        <f t="shared" si="22"/>
        <v/>
      </c>
      <c r="V102" t="str">
        <f t="shared" si="23"/>
        <v/>
      </c>
      <c r="Y102" s="5">
        <v>43201</v>
      </c>
      <c r="Z102" s="6" t="s">
        <v>6</v>
      </c>
      <c r="AA102" s="12">
        <v>47</v>
      </c>
      <c r="AB102" t="str">
        <f t="shared" si="39"/>
        <v/>
      </c>
      <c r="AD102" t="str">
        <f t="shared" si="32"/>
        <v/>
      </c>
      <c r="AF102" t="str">
        <f t="shared" si="24"/>
        <v/>
      </c>
      <c r="AH102" t="str">
        <f t="shared" si="25"/>
        <v/>
      </c>
      <c r="AK102" s="5">
        <v>43566</v>
      </c>
      <c r="AL102" s="6" t="s">
        <v>8</v>
      </c>
      <c r="AM102" s="7">
        <v>71</v>
      </c>
      <c r="AN102">
        <f t="shared" si="37"/>
        <v>299</v>
      </c>
      <c r="AP102" t="str">
        <f t="shared" si="33"/>
        <v/>
      </c>
      <c r="AR102">
        <f t="shared" si="26"/>
        <v>198</v>
      </c>
      <c r="AT102" t="str">
        <f t="shared" si="27"/>
        <v/>
      </c>
      <c r="AW102" s="5">
        <v>43931</v>
      </c>
      <c r="AX102" s="6" t="s">
        <v>4</v>
      </c>
      <c r="AY102" s="156" t="str">
        <f>'Daycare Tallies'!$R11</f>
        <v/>
      </c>
      <c r="AZ102" t="str">
        <f t="shared" si="38"/>
        <v/>
      </c>
      <c r="BB102">
        <f t="shared" si="34"/>
        <v>0</v>
      </c>
      <c r="BD102" t="str">
        <f t="shared" si="29"/>
        <v/>
      </c>
      <c r="BF102" t="str">
        <f t="shared" si="28"/>
        <v/>
      </c>
    </row>
    <row r="103" spans="1:58" x14ac:dyDescent="0.3">
      <c r="A103" s="10">
        <v>42471</v>
      </c>
      <c r="B103" s="11" t="s">
        <v>5</v>
      </c>
      <c r="C103" s="12">
        <v>28</v>
      </c>
      <c r="D103" t="str">
        <f t="shared" si="35"/>
        <v/>
      </c>
      <c r="F103" t="str">
        <f t="shared" si="30"/>
        <v/>
      </c>
      <c r="H103" t="str">
        <f t="shared" si="20"/>
        <v/>
      </c>
      <c r="J103" t="str">
        <f t="shared" si="21"/>
        <v/>
      </c>
      <c r="M103" s="5">
        <v>42837</v>
      </c>
      <c r="N103" s="6" t="s">
        <v>6</v>
      </c>
      <c r="O103" s="12">
        <v>42</v>
      </c>
      <c r="P103" t="str">
        <f t="shared" si="36"/>
        <v/>
      </c>
      <c r="R103" t="str">
        <f t="shared" si="31"/>
        <v/>
      </c>
      <c r="T103" t="str">
        <f t="shared" si="22"/>
        <v/>
      </c>
      <c r="V103" t="str">
        <f t="shared" si="23"/>
        <v/>
      </c>
      <c r="Y103" s="5">
        <v>43202</v>
      </c>
      <c r="Z103" s="6" t="s">
        <v>8</v>
      </c>
      <c r="AA103" s="12">
        <v>68</v>
      </c>
      <c r="AB103">
        <f t="shared" si="39"/>
        <v>322</v>
      </c>
      <c r="AD103" t="str">
        <f t="shared" si="32"/>
        <v/>
      </c>
      <c r="AF103">
        <f t="shared" si="24"/>
        <v>187</v>
      </c>
      <c r="AH103" t="str">
        <f t="shared" si="25"/>
        <v/>
      </c>
      <c r="AK103" s="5">
        <v>43567</v>
      </c>
      <c r="AL103" s="6" t="s">
        <v>4</v>
      </c>
      <c r="AM103" s="7">
        <v>45</v>
      </c>
      <c r="AN103" t="str">
        <f t="shared" si="37"/>
        <v/>
      </c>
      <c r="AP103">
        <f t="shared" si="33"/>
        <v>83</v>
      </c>
      <c r="AR103" t="str">
        <f t="shared" si="26"/>
        <v/>
      </c>
      <c r="AT103" t="str">
        <f t="shared" si="27"/>
        <v/>
      </c>
      <c r="AW103" s="5">
        <v>43932</v>
      </c>
      <c r="AX103" s="6" t="s">
        <v>7</v>
      </c>
      <c r="AY103" s="156" t="str">
        <f>'Daycare Tallies'!$R12</f>
        <v/>
      </c>
      <c r="AZ103" t="str">
        <f t="shared" si="38"/>
        <v/>
      </c>
      <c r="BB103" t="str">
        <f t="shared" si="34"/>
        <v/>
      </c>
      <c r="BD103" t="str">
        <f t="shared" si="29"/>
        <v/>
      </c>
      <c r="BF103" t="str">
        <f t="shared" si="28"/>
        <v/>
      </c>
    </row>
    <row r="104" spans="1:58" x14ac:dyDescent="0.3">
      <c r="A104" s="10">
        <v>42472</v>
      </c>
      <c r="B104" s="11" t="s">
        <v>3</v>
      </c>
      <c r="C104" s="12">
        <v>40</v>
      </c>
      <c r="D104" t="str">
        <f t="shared" si="35"/>
        <v/>
      </c>
      <c r="F104" t="str">
        <f t="shared" si="30"/>
        <v/>
      </c>
      <c r="H104" t="str">
        <f t="shared" si="20"/>
        <v/>
      </c>
      <c r="J104" t="str">
        <f t="shared" si="21"/>
        <v/>
      </c>
      <c r="M104" s="5">
        <v>42838</v>
      </c>
      <c r="N104" s="6" t="s">
        <v>8</v>
      </c>
      <c r="O104" s="12">
        <v>52</v>
      </c>
      <c r="P104">
        <f t="shared" si="36"/>
        <v>256</v>
      </c>
      <c r="R104" t="str">
        <f t="shared" si="31"/>
        <v/>
      </c>
      <c r="T104">
        <f t="shared" si="22"/>
        <v>148</v>
      </c>
      <c r="V104" t="str">
        <f t="shared" si="23"/>
        <v/>
      </c>
      <c r="Y104" s="5">
        <v>43203</v>
      </c>
      <c r="Z104" s="6" t="s">
        <v>4</v>
      </c>
      <c r="AA104" s="12">
        <v>57</v>
      </c>
      <c r="AB104" t="str">
        <f t="shared" si="39"/>
        <v/>
      </c>
      <c r="AD104">
        <f t="shared" si="32"/>
        <v>119</v>
      </c>
      <c r="AF104" t="str">
        <f t="shared" si="24"/>
        <v/>
      </c>
      <c r="AH104" t="str">
        <f t="shared" si="25"/>
        <v/>
      </c>
      <c r="AK104" s="5">
        <v>43568</v>
      </c>
      <c r="AL104" s="6" t="s">
        <v>7</v>
      </c>
      <c r="AM104" s="7">
        <v>14</v>
      </c>
      <c r="AN104" t="str">
        <f t="shared" si="37"/>
        <v/>
      </c>
      <c r="AP104" t="str">
        <f t="shared" si="33"/>
        <v/>
      </c>
      <c r="AR104" t="str">
        <f t="shared" si="26"/>
        <v/>
      </c>
      <c r="AT104" t="str">
        <f t="shared" si="27"/>
        <v/>
      </c>
      <c r="AW104" s="5">
        <v>43933</v>
      </c>
      <c r="AX104" s="6" t="s">
        <v>9</v>
      </c>
      <c r="AY104" s="156" t="str">
        <f>'Daycare Tallies'!$R13</f>
        <v/>
      </c>
      <c r="AZ104" t="str">
        <f t="shared" si="38"/>
        <v/>
      </c>
      <c r="BB104" t="str">
        <f t="shared" si="34"/>
        <v/>
      </c>
      <c r="BD104" t="str">
        <f t="shared" si="29"/>
        <v/>
      </c>
      <c r="BF104">
        <f t="shared" si="28"/>
        <v>0</v>
      </c>
    </row>
    <row r="105" spans="1:58" x14ac:dyDescent="0.3">
      <c r="A105" s="10">
        <v>42473</v>
      </c>
      <c r="B105" s="11" t="s">
        <v>6</v>
      </c>
      <c r="C105" s="12">
        <v>37</v>
      </c>
      <c r="D105" t="str">
        <f t="shared" si="35"/>
        <v/>
      </c>
      <c r="F105" t="str">
        <f t="shared" si="30"/>
        <v/>
      </c>
      <c r="H105" t="str">
        <f t="shared" si="20"/>
        <v/>
      </c>
      <c r="J105" t="str">
        <f t="shared" si="21"/>
        <v/>
      </c>
      <c r="M105" s="5">
        <v>42839</v>
      </c>
      <c r="N105" s="6" t="s">
        <v>4</v>
      </c>
      <c r="O105" s="12">
        <v>34</v>
      </c>
      <c r="P105" t="str">
        <f t="shared" si="36"/>
        <v/>
      </c>
      <c r="R105">
        <f t="shared" si="31"/>
        <v>81</v>
      </c>
      <c r="T105" t="str">
        <f t="shared" si="22"/>
        <v/>
      </c>
      <c r="V105" t="str">
        <f t="shared" si="23"/>
        <v/>
      </c>
      <c r="Y105" s="5">
        <v>43204</v>
      </c>
      <c r="Z105" s="6" t="s">
        <v>7</v>
      </c>
      <c r="AA105" s="12">
        <v>10</v>
      </c>
      <c r="AB105" t="str">
        <f t="shared" si="39"/>
        <v/>
      </c>
      <c r="AD105" t="str">
        <f t="shared" si="32"/>
        <v/>
      </c>
      <c r="AF105" t="str">
        <f t="shared" si="24"/>
        <v/>
      </c>
      <c r="AH105" t="str">
        <f t="shared" si="25"/>
        <v/>
      </c>
      <c r="AK105" s="5">
        <v>43569</v>
      </c>
      <c r="AL105" s="6" t="s">
        <v>9</v>
      </c>
      <c r="AM105" s="7">
        <v>6</v>
      </c>
      <c r="AN105" t="str">
        <f t="shared" si="37"/>
        <v/>
      </c>
      <c r="AP105" t="str">
        <f t="shared" si="33"/>
        <v/>
      </c>
      <c r="AR105" t="str">
        <f t="shared" si="26"/>
        <v/>
      </c>
      <c r="AT105">
        <f t="shared" si="27"/>
        <v>65</v>
      </c>
      <c r="AW105" s="5">
        <v>43934</v>
      </c>
      <c r="AX105" s="6" t="s">
        <v>5</v>
      </c>
      <c r="AY105" s="156" t="str">
        <f>'Daycare Tallies'!$R14</f>
        <v/>
      </c>
      <c r="AZ105" t="str">
        <f t="shared" si="38"/>
        <v/>
      </c>
      <c r="BB105" t="str">
        <f t="shared" si="34"/>
        <v/>
      </c>
      <c r="BD105" t="str">
        <f t="shared" si="29"/>
        <v/>
      </c>
      <c r="BF105" t="str">
        <f t="shared" si="28"/>
        <v/>
      </c>
    </row>
    <row r="106" spans="1:58" x14ac:dyDescent="0.3">
      <c r="A106" s="10">
        <v>42474</v>
      </c>
      <c r="B106" s="11" t="s">
        <v>8</v>
      </c>
      <c r="C106" s="12">
        <v>32</v>
      </c>
      <c r="D106">
        <f t="shared" si="35"/>
        <v>176</v>
      </c>
      <c r="F106" t="str">
        <f t="shared" si="30"/>
        <v/>
      </c>
      <c r="H106">
        <f t="shared" si="20"/>
        <v>109</v>
      </c>
      <c r="J106" t="str">
        <f t="shared" si="21"/>
        <v/>
      </c>
      <c r="M106" s="5">
        <v>42840</v>
      </c>
      <c r="N106" s="6" t="s">
        <v>7</v>
      </c>
      <c r="O106" s="12">
        <v>9</v>
      </c>
      <c r="P106" t="str">
        <f t="shared" si="36"/>
        <v/>
      </c>
      <c r="R106" t="str">
        <f t="shared" si="31"/>
        <v/>
      </c>
      <c r="T106" t="str">
        <f t="shared" si="22"/>
        <v/>
      </c>
      <c r="V106" t="str">
        <f t="shared" si="23"/>
        <v/>
      </c>
      <c r="Y106" s="5">
        <v>43205</v>
      </c>
      <c r="Z106" s="6" t="s">
        <v>9</v>
      </c>
      <c r="AA106" s="12">
        <v>5</v>
      </c>
      <c r="AB106" t="str">
        <f t="shared" si="39"/>
        <v/>
      </c>
      <c r="AD106" t="str">
        <f t="shared" si="32"/>
        <v/>
      </c>
      <c r="AF106" t="str">
        <f t="shared" si="24"/>
        <v/>
      </c>
      <c r="AH106">
        <f t="shared" si="25"/>
        <v>72</v>
      </c>
      <c r="AK106" s="5">
        <v>43570</v>
      </c>
      <c r="AL106" s="6" t="s">
        <v>5</v>
      </c>
      <c r="AM106" s="7">
        <v>39</v>
      </c>
      <c r="AN106" t="str">
        <f t="shared" si="37"/>
        <v/>
      </c>
      <c r="AP106" t="str">
        <f t="shared" si="33"/>
        <v/>
      </c>
      <c r="AR106" t="str">
        <f t="shared" si="26"/>
        <v/>
      </c>
      <c r="AT106" t="str">
        <f t="shared" si="27"/>
        <v/>
      </c>
      <c r="AW106" s="5">
        <v>43935</v>
      </c>
      <c r="AX106" s="6" t="s">
        <v>3</v>
      </c>
      <c r="AY106" s="156" t="str">
        <f>'Daycare Tallies'!$R15</f>
        <v/>
      </c>
      <c r="AZ106" t="str">
        <f t="shared" si="38"/>
        <v/>
      </c>
      <c r="BB106" t="str">
        <f t="shared" si="34"/>
        <v/>
      </c>
      <c r="BD106" t="str">
        <f t="shared" si="29"/>
        <v/>
      </c>
      <c r="BF106" t="str">
        <f t="shared" si="28"/>
        <v/>
      </c>
    </row>
    <row r="107" spans="1:58" x14ac:dyDescent="0.3">
      <c r="A107" s="10">
        <v>42475</v>
      </c>
      <c r="B107" s="11" t="s">
        <v>4</v>
      </c>
      <c r="C107" s="12">
        <v>42</v>
      </c>
      <c r="D107" t="str">
        <f t="shared" si="35"/>
        <v/>
      </c>
      <c r="F107">
        <f t="shared" si="30"/>
        <v>70</v>
      </c>
      <c r="H107" t="str">
        <f t="shared" si="20"/>
        <v/>
      </c>
      <c r="J107" t="str">
        <f t="shared" si="21"/>
        <v/>
      </c>
      <c r="M107" s="5">
        <v>42841</v>
      </c>
      <c r="N107" s="6" t="s">
        <v>9</v>
      </c>
      <c r="O107" s="12">
        <v>2</v>
      </c>
      <c r="P107" t="str">
        <f t="shared" si="36"/>
        <v/>
      </c>
      <c r="R107" t="str">
        <f t="shared" si="31"/>
        <v/>
      </c>
      <c r="T107" t="str">
        <f t="shared" si="22"/>
        <v/>
      </c>
      <c r="V107">
        <f t="shared" si="23"/>
        <v>45</v>
      </c>
      <c r="Y107" s="5">
        <v>43206</v>
      </c>
      <c r="Z107" s="6" t="s">
        <v>5</v>
      </c>
      <c r="AA107" s="12">
        <v>58</v>
      </c>
      <c r="AB107" t="str">
        <f t="shared" si="39"/>
        <v/>
      </c>
      <c r="AD107" t="str">
        <f t="shared" si="32"/>
        <v/>
      </c>
      <c r="AF107" t="str">
        <f t="shared" si="24"/>
        <v/>
      </c>
      <c r="AH107" t="str">
        <f t="shared" si="25"/>
        <v/>
      </c>
      <c r="AK107" s="5">
        <v>43571</v>
      </c>
      <c r="AL107" s="6" t="s">
        <v>3</v>
      </c>
      <c r="AM107" s="7">
        <v>59</v>
      </c>
      <c r="AN107" t="str">
        <f t="shared" si="37"/>
        <v/>
      </c>
      <c r="AP107" t="str">
        <f t="shared" si="33"/>
        <v/>
      </c>
      <c r="AR107" t="str">
        <f t="shared" si="26"/>
        <v/>
      </c>
      <c r="AT107" t="str">
        <f t="shared" si="27"/>
        <v/>
      </c>
      <c r="AW107" s="5">
        <v>43936</v>
      </c>
      <c r="AX107" s="6" t="s">
        <v>6</v>
      </c>
      <c r="AY107" s="156" t="str">
        <f>'Daycare Tallies'!$R16</f>
        <v/>
      </c>
      <c r="AZ107" t="str">
        <f t="shared" si="38"/>
        <v/>
      </c>
      <c r="BB107" t="str">
        <f t="shared" si="34"/>
        <v/>
      </c>
      <c r="BD107" t="str">
        <f t="shared" si="29"/>
        <v/>
      </c>
      <c r="BF107" t="str">
        <f t="shared" si="28"/>
        <v/>
      </c>
    </row>
    <row r="108" spans="1:58" x14ac:dyDescent="0.3">
      <c r="A108" s="10">
        <v>42476</v>
      </c>
      <c r="B108" s="11" t="s">
        <v>7</v>
      </c>
      <c r="C108" s="12">
        <v>6</v>
      </c>
      <c r="D108" t="str">
        <f t="shared" si="35"/>
        <v/>
      </c>
      <c r="F108" t="str">
        <f t="shared" si="30"/>
        <v/>
      </c>
      <c r="H108" t="str">
        <f t="shared" si="20"/>
        <v/>
      </c>
      <c r="J108" t="str">
        <f t="shared" si="21"/>
        <v/>
      </c>
      <c r="M108" s="5">
        <v>42842</v>
      </c>
      <c r="N108" s="6" t="s">
        <v>5</v>
      </c>
      <c r="O108" s="12">
        <v>29</v>
      </c>
      <c r="P108" t="str">
        <f t="shared" si="36"/>
        <v/>
      </c>
      <c r="R108" t="str">
        <f t="shared" si="31"/>
        <v/>
      </c>
      <c r="T108" t="str">
        <f t="shared" si="22"/>
        <v/>
      </c>
      <c r="V108" t="str">
        <f t="shared" si="23"/>
        <v/>
      </c>
      <c r="Y108" s="5">
        <v>43207</v>
      </c>
      <c r="Z108" s="6" t="s">
        <v>3</v>
      </c>
      <c r="AA108" s="12">
        <v>69</v>
      </c>
      <c r="AB108" t="str">
        <f t="shared" si="39"/>
        <v/>
      </c>
      <c r="AD108" t="str">
        <f t="shared" si="32"/>
        <v/>
      </c>
      <c r="AF108" t="str">
        <f t="shared" si="24"/>
        <v/>
      </c>
      <c r="AH108" t="str">
        <f t="shared" si="25"/>
        <v/>
      </c>
      <c r="AK108" s="5">
        <v>43572</v>
      </c>
      <c r="AL108" s="6" t="s">
        <v>6</v>
      </c>
      <c r="AM108" s="7">
        <v>64</v>
      </c>
      <c r="AN108" t="str">
        <f t="shared" si="37"/>
        <v/>
      </c>
      <c r="AP108" t="str">
        <f t="shared" si="33"/>
        <v/>
      </c>
      <c r="AR108" t="str">
        <f t="shared" si="26"/>
        <v/>
      </c>
      <c r="AT108" t="str">
        <f t="shared" si="27"/>
        <v/>
      </c>
      <c r="AW108" s="5">
        <v>43937</v>
      </c>
      <c r="AX108" s="6" t="s">
        <v>8</v>
      </c>
      <c r="AY108" s="156" t="str">
        <f>'Daycare Tallies'!$R17</f>
        <v/>
      </c>
      <c r="AZ108">
        <f t="shared" si="38"/>
        <v>0</v>
      </c>
      <c r="BB108" t="str">
        <f t="shared" si="34"/>
        <v/>
      </c>
      <c r="BD108">
        <f t="shared" si="29"/>
        <v>0</v>
      </c>
      <c r="BF108" t="str">
        <f t="shared" si="28"/>
        <v/>
      </c>
    </row>
    <row r="109" spans="1:58" x14ac:dyDescent="0.3">
      <c r="A109" s="10">
        <v>42477</v>
      </c>
      <c r="B109" s="11" t="s">
        <v>9</v>
      </c>
      <c r="C109" s="12">
        <v>1</v>
      </c>
      <c r="D109" t="str">
        <f t="shared" si="35"/>
        <v/>
      </c>
      <c r="F109" t="str">
        <f t="shared" si="30"/>
        <v/>
      </c>
      <c r="H109" t="str">
        <f t="shared" si="20"/>
        <v/>
      </c>
      <c r="J109">
        <f t="shared" si="21"/>
        <v>49</v>
      </c>
      <c r="M109" s="5">
        <v>42843</v>
      </c>
      <c r="N109" s="6" t="s">
        <v>3</v>
      </c>
      <c r="O109" s="12">
        <v>48</v>
      </c>
      <c r="P109" t="str">
        <f t="shared" si="36"/>
        <v/>
      </c>
      <c r="R109" t="str">
        <f t="shared" si="31"/>
        <v/>
      </c>
      <c r="T109" t="str">
        <f t="shared" si="22"/>
        <v/>
      </c>
      <c r="V109" t="str">
        <f t="shared" si="23"/>
        <v/>
      </c>
      <c r="Y109" s="5">
        <v>43208</v>
      </c>
      <c r="Z109" s="6" t="s">
        <v>6</v>
      </c>
      <c r="AA109" s="12">
        <v>50</v>
      </c>
      <c r="AB109" t="str">
        <f t="shared" si="39"/>
        <v/>
      </c>
      <c r="AD109" t="str">
        <f t="shared" si="32"/>
        <v/>
      </c>
      <c r="AF109" t="str">
        <f t="shared" si="24"/>
        <v/>
      </c>
      <c r="AH109" t="str">
        <f t="shared" si="25"/>
        <v/>
      </c>
      <c r="AK109" s="5">
        <v>43573</v>
      </c>
      <c r="AL109" s="6" t="s">
        <v>8</v>
      </c>
      <c r="AM109" s="7">
        <v>66</v>
      </c>
      <c r="AN109">
        <f t="shared" si="37"/>
        <v>293</v>
      </c>
      <c r="AP109" t="str">
        <f t="shared" si="33"/>
        <v/>
      </c>
      <c r="AR109">
        <f t="shared" si="26"/>
        <v>189</v>
      </c>
      <c r="AT109" t="str">
        <f t="shared" si="27"/>
        <v/>
      </c>
      <c r="AW109" s="5">
        <v>43938</v>
      </c>
      <c r="AX109" s="6" t="s">
        <v>4</v>
      </c>
      <c r="AY109" s="156" t="str">
        <f>'Daycare Tallies'!$R18</f>
        <v/>
      </c>
      <c r="AZ109" t="str">
        <f t="shared" si="38"/>
        <v/>
      </c>
      <c r="BB109">
        <f t="shared" si="34"/>
        <v>0</v>
      </c>
      <c r="BD109" t="str">
        <f t="shared" si="29"/>
        <v/>
      </c>
      <c r="BF109" t="str">
        <f t="shared" si="28"/>
        <v/>
      </c>
    </row>
    <row r="110" spans="1:58" x14ac:dyDescent="0.3">
      <c r="A110" s="10">
        <v>42478</v>
      </c>
      <c r="B110" s="11" t="s">
        <v>5</v>
      </c>
      <c r="C110" s="12">
        <v>30</v>
      </c>
      <c r="D110" t="str">
        <f t="shared" si="35"/>
        <v/>
      </c>
      <c r="F110" t="str">
        <f t="shared" si="30"/>
        <v/>
      </c>
      <c r="H110" t="str">
        <f t="shared" si="20"/>
        <v/>
      </c>
      <c r="J110" t="str">
        <f t="shared" si="21"/>
        <v/>
      </c>
      <c r="M110" s="5">
        <v>42844</v>
      </c>
      <c r="N110" s="6" t="s">
        <v>6</v>
      </c>
      <c r="O110" s="12">
        <v>48</v>
      </c>
      <c r="P110" t="str">
        <f t="shared" si="36"/>
        <v/>
      </c>
      <c r="R110" t="str">
        <f t="shared" si="31"/>
        <v/>
      </c>
      <c r="T110" t="str">
        <f t="shared" si="22"/>
        <v/>
      </c>
      <c r="V110" t="str">
        <f t="shared" si="23"/>
        <v/>
      </c>
      <c r="Y110" s="5">
        <v>43209</v>
      </c>
      <c r="Z110" s="6" t="s">
        <v>8</v>
      </c>
      <c r="AA110" s="12">
        <v>55</v>
      </c>
      <c r="AB110">
        <f t="shared" si="39"/>
        <v>304</v>
      </c>
      <c r="AD110" t="str">
        <f t="shared" si="32"/>
        <v/>
      </c>
      <c r="AF110">
        <f t="shared" si="24"/>
        <v>174</v>
      </c>
      <c r="AH110" t="str">
        <f t="shared" si="25"/>
        <v/>
      </c>
      <c r="AK110" s="5">
        <v>43574</v>
      </c>
      <c r="AL110" s="6" t="s">
        <v>4</v>
      </c>
      <c r="AM110" s="7">
        <v>45</v>
      </c>
      <c r="AN110" t="str">
        <f t="shared" si="37"/>
        <v/>
      </c>
      <c r="AP110">
        <f t="shared" si="33"/>
        <v>84</v>
      </c>
      <c r="AR110" t="str">
        <f t="shared" si="26"/>
        <v/>
      </c>
      <c r="AT110" t="str">
        <f t="shared" si="27"/>
        <v/>
      </c>
      <c r="AW110" s="5">
        <v>43939</v>
      </c>
      <c r="AX110" s="6" t="s">
        <v>7</v>
      </c>
      <c r="AY110" s="156" t="str">
        <f>'Daycare Tallies'!$R19</f>
        <v/>
      </c>
      <c r="AZ110" t="str">
        <f t="shared" si="38"/>
        <v/>
      </c>
      <c r="BB110" t="str">
        <f t="shared" si="34"/>
        <v/>
      </c>
      <c r="BD110" t="str">
        <f t="shared" si="29"/>
        <v/>
      </c>
      <c r="BF110" t="str">
        <f t="shared" si="28"/>
        <v/>
      </c>
    </row>
    <row r="111" spans="1:58" x14ac:dyDescent="0.3">
      <c r="A111" s="10">
        <v>42479</v>
      </c>
      <c r="B111" s="11" t="s">
        <v>3</v>
      </c>
      <c r="C111" s="12">
        <v>43</v>
      </c>
      <c r="D111" t="str">
        <f t="shared" si="35"/>
        <v/>
      </c>
      <c r="F111" t="str">
        <f t="shared" si="30"/>
        <v/>
      </c>
      <c r="H111" t="str">
        <f t="shared" si="20"/>
        <v/>
      </c>
      <c r="J111" t="str">
        <f t="shared" si="21"/>
        <v/>
      </c>
      <c r="M111" s="5">
        <v>42845</v>
      </c>
      <c r="N111" s="6" t="s">
        <v>8</v>
      </c>
      <c r="O111" s="12">
        <v>47</v>
      </c>
      <c r="P111">
        <f t="shared" si="36"/>
        <v>217</v>
      </c>
      <c r="R111" t="str">
        <f t="shared" si="31"/>
        <v/>
      </c>
      <c r="T111">
        <f t="shared" si="22"/>
        <v>143</v>
      </c>
      <c r="V111" t="str">
        <f t="shared" si="23"/>
        <v/>
      </c>
      <c r="Y111" s="5">
        <v>43210</v>
      </c>
      <c r="Z111" s="6" t="s">
        <v>4</v>
      </c>
      <c r="AA111" s="12">
        <v>49</v>
      </c>
      <c r="AB111" t="str">
        <f t="shared" si="39"/>
        <v/>
      </c>
      <c r="AD111">
        <f t="shared" si="32"/>
        <v>107</v>
      </c>
      <c r="AF111" t="str">
        <f t="shared" si="24"/>
        <v/>
      </c>
      <c r="AH111" t="str">
        <f t="shared" si="25"/>
        <v/>
      </c>
      <c r="AK111" s="5">
        <v>43575</v>
      </c>
      <c r="AL111" s="6" t="s">
        <v>7</v>
      </c>
      <c r="AM111" s="7">
        <v>12</v>
      </c>
      <c r="AN111" t="str">
        <f t="shared" si="37"/>
        <v/>
      </c>
      <c r="AP111" t="str">
        <f t="shared" si="33"/>
        <v/>
      </c>
      <c r="AR111" t="str">
        <f t="shared" si="26"/>
        <v/>
      </c>
      <c r="AT111" t="str">
        <f t="shared" si="27"/>
        <v/>
      </c>
      <c r="AW111" s="5">
        <v>43940</v>
      </c>
      <c r="AX111" s="6" t="s">
        <v>9</v>
      </c>
      <c r="AY111" s="156" t="str">
        <f>'Daycare Tallies'!$R20</f>
        <v/>
      </c>
      <c r="AZ111" t="str">
        <f t="shared" si="38"/>
        <v/>
      </c>
      <c r="BB111" t="str">
        <f t="shared" si="34"/>
        <v/>
      </c>
      <c r="BD111" t="str">
        <f t="shared" si="29"/>
        <v/>
      </c>
      <c r="BF111">
        <f t="shared" si="28"/>
        <v>0</v>
      </c>
    </row>
    <row r="112" spans="1:58" x14ac:dyDescent="0.3">
      <c r="A112" s="10">
        <v>42480</v>
      </c>
      <c r="B112" s="11" t="s">
        <v>6</v>
      </c>
      <c r="C112" s="12">
        <v>30</v>
      </c>
      <c r="D112" t="str">
        <f t="shared" si="35"/>
        <v/>
      </c>
      <c r="F112" t="str">
        <f t="shared" si="30"/>
        <v/>
      </c>
      <c r="H112" t="str">
        <f t="shared" si="20"/>
        <v/>
      </c>
      <c r="J112" t="str">
        <f t="shared" si="21"/>
        <v/>
      </c>
      <c r="M112" s="5">
        <v>42846</v>
      </c>
      <c r="N112" s="6" t="s">
        <v>4</v>
      </c>
      <c r="O112" s="46">
        <v>39</v>
      </c>
      <c r="P112" t="str">
        <f t="shared" si="36"/>
        <v/>
      </c>
      <c r="R112">
        <f t="shared" si="31"/>
        <v>68</v>
      </c>
      <c r="T112" t="str">
        <f t="shared" si="22"/>
        <v/>
      </c>
      <c r="V112" t="str">
        <f t="shared" si="23"/>
        <v/>
      </c>
      <c r="Y112" s="5">
        <v>43211</v>
      </c>
      <c r="Z112" s="6" t="s">
        <v>7</v>
      </c>
      <c r="AA112" s="12">
        <v>9</v>
      </c>
      <c r="AB112" t="str">
        <f t="shared" si="39"/>
        <v/>
      </c>
      <c r="AD112" t="str">
        <f t="shared" si="32"/>
        <v/>
      </c>
      <c r="AF112" t="str">
        <f t="shared" si="24"/>
        <v/>
      </c>
      <c r="AH112" t="str">
        <f t="shared" si="25"/>
        <v/>
      </c>
      <c r="AK112" s="5">
        <v>43576</v>
      </c>
      <c r="AL112" s="6" t="s">
        <v>9</v>
      </c>
      <c r="AM112" s="7">
        <v>3</v>
      </c>
      <c r="AN112" t="str">
        <f t="shared" si="37"/>
        <v/>
      </c>
      <c r="AP112" t="str">
        <f t="shared" si="33"/>
        <v/>
      </c>
      <c r="AR112" t="str">
        <f t="shared" si="26"/>
        <v/>
      </c>
      <c r="AT112">
        <f t="shared" si="27"/>
        <v>60</v>
      </c>
      <c r="AW112" s="5">
        <v>43941</v>
      </c>
      <c r="AX112" s="6" t="s">
        <v>5</v>
      </c>
      <c r="AY112" s="156" t="str">
        <f>'Daycare Tallies'!$R21</f>
        <v/>
      </c>
      <c r="AZ112" t="str">
        <f t="shared" si="38"/>
        <v/>
      </c>
      <c r="BB112" t="str">
        <f t="shared" si="34"/>
        <v/>
      </c>
      <c r="BD112" t="str">
        <f t="shared" si="29"/>
        <v/>
      </c>
      <c r="BF112" t="str">
        <f t="shared" si="28"/>
        <v/>
      </c>
    </row>
    <row r="113" spans="1:58" x14ac:dyDescent="0.3">
      <c r="A113" s="10">
        <v>42481</v>
      </c>
      <c r="B113" s="11" t="s">
        <v>8</v>
      </c>
      <c r="C113" s="12">
        <v>32</v>
      </c>
      <c r="D113">
        <f t="shared" si="35"/>
        <v>184</v>
      </c>
      <c r="F113" t="str">
        <f t="shared" si="30"/>
        <v/>
      </c>
      <c r="H113">
        <f t="shared" si="20"/>
        <v>105</v>
      </c>
      <c r="J113" t="str">
        <f t="shared" si="21"/>
        <v/>
      </c>
      <c r="M113" s="5">
        <v>42847</v>
      </c>
      <c r="N113" s="6" t="s">
        <v>7</v>
      </c>
      <c r="O113" s="12">
        <v>8</v>
      </c>
      <c r="P113" t="str">
        <f t="shared" si="36"/>
        <v/>
      </c>
      <c r="R113" t="str">
        <f t="shared" si="31"/>
        <v/>
      </c>
      <c r="T113" t="str">
        <f t="shared" si="22"/>
        <v/>
      </c>
      <c r="V113" t="str">
        <f t="shared" si="23"/>
        <v/>
      </c>
      <c r="Y113" s="5">
        <v>43212</v>
      </c>
      <c r="Z113" s="6" t="s">
        <v>9</v>
      </c>
      <c r="AA113" s="12">
        <v>9</v>
      </c>
      <c r="AB113" t="str">
        <f t="shared" si="39"/>
        <v/>
      </c>
      <c r="AD113" t="str">
        <f t="shared" si="32"/>
        <v/>
      </c>
      <c r="AF113" t="str">
        <f t="shared" si="24"/>
        <v/>
      </c>
      <c r="AH113">
        <f t="shared" si="25"/>
        <v>67</v>
      </c>
      <c r="AK113" s="5">
        <v>43577</v>
      </c>
      <c r="AL113" s="6" t="s">
        <v>5</v>
      </c>
      <c r="AM113" s="7">
        <v>35</v>
      </c>
      <c r="AN113" t="str">
        <f t="shared" si="37"/>
        <v/>
      </c>
      <c r="AP113" t="str">
        <f t="shared" si="33"/>
        <v/>
      </c>
      <c r="AR113" t="str">
        <f t="shared" si="26"/>
        <v/>
      </c>
      <c r="AT113" t="str">
        <f t="shared" si="27"/>
        <v/>
      </c>
      <c r="AW113" s="5">
        <v>43942</v>
      </c>
      <c r="AX113" s="6" t="s">
        <v>3</v>
      </c>
      <c r="AY113" s="156" t="str">
        <f>'Daycare Tallies'!$R22</f>
        <v/>
      </c>
      <c r="AZ113" t="str">
        <f t="shared" si="38"/>
        <v/>
      </c>
      <c r="BB113" t="str">
        <f t="shared" si="34"/>
        <v/>
      </c>
      <c r="BD113" t="str">
        <f t="shared" si="29"/>
        <v/>
      </c>
      <c r="BF113" t="str">
        <f t="shared" si="28"/>
        <v/>
      </c>
    </row>
    <row r="114" spans="1:58" x14ac:dyDescent="0.3">
      <c r="A114" s="10">
        <v>42482</v>
      </c>
      <c r="B114" s="11" t="s">
        <v>4</v>
      </c>
      <c r="C114" s="12">
        <v>33</v>
      </c>
      <c r="D114" t="str">
        <f t="shared" si="35"/>
        <v/>
      </c>
      <c r="F114">
        <f t="shared" si="30"/>
        <v>63</v>
      </c>
      <c r="H114" t="str">
        <f t="shared" si="20"/>
        <v/>
      </c>
      <c r="J114" t="str">
        <f t="shared" si="21"/>
        <v/>
      </c>
      <c r="M114" s="5">
        <v>42848</v>
      </c>
      <c r="N114" s="6" t="s">
        <v>9</v>
      </c>
      <c r="O114" s="12">
        <v>5</v>
      </c>
      <c r="P114" t="str">
        <f t="shared" si="36"/>
        <v/>
      </c>
      <c r="R114" t="str">
        <f t="shared" si="31"/>
        <v/>
      </c>
      <c r="T114" t="str">
        <f t="shared" si="22"/>
        <v/>
      </c>
      <c r="V114">
        <f t="shared" si="23"/>
        <v>52</v>
      </c>
      <c r="Y114" s="5">
        <v>43213</v>
      </c>
      <c r="Z114" s="6" t="s">
        <v>5</v>
      </c>
      <c r="AA114" s="12">
        <v>45</v>
      </c>
      <c r="AB114" t="str">
        <f t="shared" si="39"/>
        <v/>
      </c>
      <c r="AD114" t="str">
        <f t="shared" si="32"/>
        <v/>
      </c>
      <c r="AF114" t="str">
        <f t="shared" si="24"/>
        <v/>
      </c>
      <c r="AH114" t="str">
        <f t="shared" si="25"/>
        <v/>
      </c>
      <c r="AK114" s="5">
        <v>43578</v>
      </c>
      <c r="AL114" s="6" t="s">
        <v>3</v>
      </c>
      <c r="AM114" s="7">
        <v>51</v>
      </c>
      <c r="AN114" t="str">
        <f t="shared" si="37"/>
        <v/>
      </c>
      <c r="AP114" t="str">
        <f t="shared" si="33"/>
        <v/>
      </c>
      <c r="AR114" t="str">
        <f t="shared" si="26"/>
        <v/>
      </c>
      <c r="AT114" t="str">
        <f t="shared" si="27"/>
        <v/>
      </c>
      <c r="AW114" s="5">
        <v>43943</v>
      </c>
      <c r="AX114" s="6" t="s">
        <v>6</v>
      </c>
      <c r="AY114" s="156" t="str">
        <f>'Daycare Tallies'!$R23</f>
        <v/>
      </c>
      <c r="AZ114" t="str">
        <f t="shared" si="38"/>
        <v/>
      </c>
      <c r="BB114" t="str">
        <f t="shared" si="34"/>
        <v/>
      </c>
      <c r="BD114" t="str">
        <f t="shared" si="29"/>
        <v/>
      </c>
      <c r="BF114" t="str">
        <f t="shared" si="28"/>
        <v/>
      </c>
    </row>
    <row r="115" spans="1:58" x14ac:dyDescent="0.3">
      <c r="A115" s="10">
        <v>42483</v>
      </c>
      <c r="B115" s="11" t="s">
        <v>7</v>
      </c>
      <c r="C115" s="12">
        <v>7</v>
      </c>
      <c r="D115" t="str">
        <f t="shared" si="35"/>
        <v/>
      </c>
      <c r="F115" t="str">
        <f t="shared" si="30"/>
        <v/>
      </c>
      <c r="H115" t="str">
        <f t="shared" si="20"/>
        <v/>
      </c>
      <c r="J115" t="str">
        <f t="shared" si="21"/>
        <v/>
      </c>
      <c r="M115" s="5">
        <v>42849</v>
      </c>
      <c r="N115" s="6" t="s">
        <v>5</v>
      </c>
      <c r="O115" s="12">
        <v>41</v>
      </c>
      <c r="P115" t="str">
        <f t="shared" si="36"/>
        <v/>
      </c>
      <c r="R115" t="str">
        <f t="shared" si="31"/>
        <v/>
      </c>
      <c r="T115" t="str">
        <f t="shared" si="22"/>
        <v/>
      </c>
      <c r="V115" t="str">
        <f t="shared" si="23"/>
        <v/>
      </c>
      <c r="Y115" s="5">
        <v>43214</v>
      </c>
      <c r="Z115" s="6" t="s">
        <v>3</v>
      </c>
      <c r="AA115" s="12">
        <v>58</v>
      </c>
      <c r="AB115" t="str">
        <f t="shared" si="39"/>
        <v/>
      </c>
      <c r="AD115" t="str">
        <f t="shared" si="32"/>
        <v/>
      </c>
      <c r="AF115" t="str">
        <f t="shared" si="24"/>
        <v/>
      </c>
      <c r="AH115" t="str">
        <f t="shared" si="25"/>
        <v/>
      </c>
      <c r="AK115" s="5">
        <v>43579</v>
      </c>
      <c r="AL115" s="6" t="s">
        <v>6</v>
      </c>
      <c r="AM115" s="7">
        <v>52</v>
      </c>
      <c r="AN115" t="str">
        <f t="shared" si="37"/>
        <v/>
      </c>
      <c r="AP115" t="str">
        <f t="shared" si="33"/>
        <v/>
      </c>
      <c r="AR115" t="str">
        <f t="shared" si="26"/>
        <v/>
      </c>
      <c r="AT115" t="str">
        <f t="shared" si="27"/>
        <v/>
      </c>
      <c r="AW115" s="5">
        <v>43944</v>
      </c>
      <c r="AX115" s="6" t="s">
        <v>8</v>
      </c>
      <c r="AY115" s="156" t="str">
        <f>'Daycare Tallies'!$R24</f>
        <v/>
      </c>
      <c r="AZ115">
        <f t="shared" si="38"/>
        <v>0</v>
      </c>
      <c r="BB115" t="str">
        <f t="shared" si="34"/>
        <v/>
      </c>
      <c r="BD115">
        <f t="shared" si="29"/>
        <v>0</v>
      </c>
      <c r="BF115" t="str">
        <f t="shared" si="28"/>
        <v/>
      </c>
    </row>
    <row r="116" spans="1:58" x14ac:dyDescent="0.3">
      <c r="A116" s="10">
        <v>42484</v>
      </c>
      <c r="B116" s="11" t="s">
        <v>9</v>
      </c>
      <c r="C116" s="12">
        <v>2</v>
      </c>
      <c r="D116" t="str">
        <f t="shared" si="35"/>
        <v/>
      </c>
      <c r="F116" t="str">
        <f t="shared" si="30"/>
        <v/>
      </c>
      <c r="H116" t="str">
        <f t="shared" si="20"/>
        <v/>
      </c>
      <c r="J116">
        <f t="shared" si="21"/>
        <v>42</v>
      </c>
      <c r="M116" s="5">
        <v>42850</v>
      </c>
      <c r="N116" s="6" t="s">
        <v>3</v>
      </c>
      <c r="O116" s="12">
        <v>42</v>
      </c>
      <c r="P116" t="str">
        <f t="shared" si="36"/>
        <v/>
      </c>
      <c r="R116" t="str">
        <f t="shared" si="31"/>
        <v/>
      </c>
      <c r="T116" t="str">
        <f t="shared" si="22"/>
        <v/>
      </c>
      <c r="V116" t="str">
        <f t="shared" si="23"/>
        <v/>
      </c>
      <c r="Y116" s="5">
        <v>43215</v>
      </c>
      <c r="Z116" s="6" t="s">
        <v>6</v>
      </c>
      <c r="AA116" s="12">
        <v>41</v>
      </c>
      <c r="AB116" t="str">
        <f t="shared" si="39"/>
        <v/>
      </c>
      <c r="AD116" t="str">
        <f t="shared" si="32"/>
        <v/>
      </c>
      <c r="AF116" t="str">
        <f t="shared" si="24"/>
        <v/>
      </c>
      <c r="AH116" t="str">
        <f t="shared" si="25"/>
        <v/>
      </c>
      <c r="AK116" s="5">
        <v>43580</v>
      </c>
      <c r="AL116" s="6" t="s">
        <v>8</v>
      </c>
      <c r="AM116" s="7">
        <v>63</v>
      </c>
      <c r="AN116">
        <f t="shared" si="37"/>
        <v>261</v>
      </c>
      <c r="AP116" t="str">
        <f t="shared" si="33"/>
        <v/>
      </c>
      <c r="AR116">
        <f t="shared" si="26"/>
        <v>166</v>
      </c>
      <c r="AT116" t="str">
        <f t="shared" si="27"/>
        <v/>
      </c>
      <c r="AW116" s="5">
        <v>43945</v>
      </c>
      <c r="AX116" s="6" t="s">
        <v>4</v>
      </c>
      <c r="AY116" s="156" t="str">
        <f>'Daycare Tallies'!$R25</f>
        <v/>
      </c>
      <c r="AZ116" t="str">
        <f t="shared" si="38"/>
        <v/>
      </c>
      <c r="BB116">
        <f t="shared" si="34"/>
        <v>0</v>
      </c>
      <c r="BD116" t="str">
        <f t="shared" si="29"/>
        <v/>
      </c>
      <c r="BF116" t="str">
        <f t="shared" si="28"/>
        <v/>
      </c>
    </row>
    <row r="117" spans="1:58" x14ac:dyDescent="0.3">
      <c r="A117" s="10">
        <v>42485</v>
      </c>
      <c r="B117" s="11" t="s">
        <v>5</v>
      </c>
      <c r="C117" s="12">
        <v>36</v>
      </c>
      <c r="D117" t="str">
        <f t="shared" si="35"/>
        <v/>
      </c>
      <c r="F117" t="str">
        <f t="shared" si="30"/>
        <v/>
      </c>
      <c r="H117" t="str">
        <f t="shared" si="20"/>
        <v/>
      </c>
      <c r="J117" t="str">
        <f t="shared" si="21"/>
        <v/>
      </c>
      <c r="M117" s="5">
        <v>42851</v>
      </c>
      <c r="N117" s="6" t="s">
        <v>6</v>
      </c>
      <c r="O117" s="12">
        <v>35</v>
      </c>
      <c r="P117" t="str">
        <f t="shared" si="36"/>
        <v/>
      </c>
      <c r="R117" t="str">
        <f t="shared" si="31"/>
        <v/>
      </c>
      <c r="T117" t="str">
        <f t="shared" si="22"/>
        <v/>
      </c>
      <c r="V117" t="str">
        <f t="shared" si="23"/>
        <v/>
      </c>
      <c r="Y117" s="5">
        <v>43216</v>
      </c>
      <c r="Z117" s="6" t="s">
        <v>8</v>
      </c>
      <c r="AA117" s="12">
        <v>52</v>
      </c>
      <c r="AB117">
        <f t="shared" si="39"/>
        <v>263</v>
      </c>
      <c r="AD117" t="str">
        <f t="shared" si="32"/>
        <v/>
      </c>
      <c r="AF117">
        <f t="shared" si="24"/>
        <v>151</v>
      </c>
      <c r="AH117" t="str">
        <f t="shared" si="25"/>
        <v/>
      </c>
      <c r="AK117" s="5">
        <v>43581</v>
      </c>
      <c r="AL117" s="6" t="s">
        <v>4</v>
      </c>
      <c r="AM117" s="7">
        <v>45</v>
      </c>
      <c r="AN117" t="str">
        <f t="shared" si="37"/>
        <v/>
      </c>
      <c r="AP117">
        <f t="shared" si="33"/>
        <v>80</v>
      </c>
      <c r="AR117" t="str">
        <f t="shared" si="26"/>
        <v/>
      </c>
      <c r="AT117" t="str">
        <f t="shared" si="27"/>
        <v/>
      </c>
      <c r="AW117" s="5">
        <v>43946</v>
      </c>
      <c r="AX117" s="6" t="s">
        <v>7</v>
      </c>
      <c r="AY117" s="156" t="str">
        <f>'Daycare Tallies'!$R26</f>
        <v/>
      </c>
      <c r="AZ117" t="str">
        <f t="shared" si="38"/>
        <v/>
      </c>
      <c r="BB117" t="str">
        <f t="shared" si="34"/>
        <v/>
      </c>
      <c r="BD117" t="str">
        <f t="shared" si="29"/>
        <v/>
      </c>
      <c r="BF117" t="str">
        <f t="shared" si="28"/>
        <v/>
      </c>
    </row>
    <row r="118" spans="1:58" x14ac:dyDescent="0.3">
      <c r="A118" s="10">
        <v>42486</v>
      </c>
      <c r="B118" s="11" t="s">
        <v>3</v>
      </c>
      <c r="C118" s="12">
        <v>30</v>
      </c>
      <c r="D118" t="str">
        <f t="shared" si="35"/>
        <v/>
      </c>
      <c r="F118" t="str">
        <f t="shared" si="30"/>
        <v/>
      </c>
      <c r="H118" t="str">
        <f t="shared" si="20"/>
        <v/>
      </c>
      <c r="J118" t="str">
        <f t="shared" si="21"/>
        <v/>
      </c>
      <c r="M118" s="5">
        <v>42852</v>
      </c>
      <c r="N118" s="6" t="s">
        <v>8</v>
      </c>
      <c r="O118" s="12">
        <v>37</v>
      </c>
      <c r="P118">
        <f t="shared" si="36"/>
        <v>207</v>
      </c>
      <c r="R118" t="str">
        <f t="shared" si="31"/>
        <v/>
      </c>
      <c r="T118">
        <f t="shared" si="22"/>
        <v>114</v>
      </c>
      <c r="V118" t="str">
        <f t="shared" si="23"/>
        <v/>
      </c>
      <c r="Y118" s="5">
        <v>43217</v>
      </c>
      <c r="Z118" s="6" t="s">
        <v>4</v>
      </c>
      <c r="AA118" s="12">
        <v>39</v>
      </c>
      <c r="AB118" t="str">
        <f t="shared" si="39"/>
        <v/>
      </c>
      <c r="AD118">
        <f t="shared" si="32"/>
        <v>84</v>
      </c>
      <c r="AF118" t="str">
        <f t="shared" si="24"/>
        <v/>
      </c>
      <c r="AH118" t="str">
        <f t="shared" si="25"/>
        <v/>
      </c>
      <c r="AK118" s="5">
        <v>43582</v>
      </c>
      <c r="AL118" s="6" t="s">
        <v>7</v>
      </c>
      <c r="AM118" s="7">
        <v>17</v>
      </c>
      <c r="AN118" t="str">
        <f t="shared" si="37"/>
        <v/>
      </c>
      <c r="AP118" t="str">
        <f t="shared" si="33"/>
        <v/>
      </c>
      <c r="AR118" t="str">
        <f t="shared" si="26"/>
        <v/>
      </c>
      <c r="AT118" t="str">
        <f t="shared" si="27"/>
        <v/>
      </c>
      <c r="AW118" s="5">
        <v>43947</v>
      </c>
      <c r="AX118" s="6" t="s">
        <v>9</v>
      </c>
      <c r="AY118" s="156" t="str">
        <f>'Daycare Tallies'!$R27</f>
        <v/>
      </c>
      <c r="AZ118" t="str">
        <f t="shared" si="38"/>
        <v/>
      </c>
      <c r="BB118" t="str">
        <f t="shared" si="34"/>
        <v/>
      </c>
      <c r="BD118" t="str">
        <f t="shared" si="29"/>
        <v/>
      </c>
      <c r="BF118">
        <f t="shared" si="28"/>
        <v>0</v>
      </c>
    </row>
    <row r="119" spans="1:58" x14ac:dyDescent="0.3">
      <c r="A119" s="10">
        <v>42487</v>
      </c>
      <c r="B119" s="11" t="s">
        <v>6</v>
      </c>
      <c r="C119" s="12">
        <v>28</v>
      </c>
      <c r="D119" t="str">
        <f t="shared" si="35"/>
        <v/>
      </c>
      <c r="F119" t="str">
        <f t="shared" si="30"/>
        <v/>
      </c>
      <c r="H119" t="str">
        <f t="shared" si="20"/>
        <v/>
      </c>
      <c r="J119" t="str">
        <f t="shared" si="21"/>
        <v/>
      </c>
      <c r="M119" s="5">
        <v>42853</v>
      </c>
      <c r="N119" s="6" t="s">
        <v>4</v>
      </c>
      <c r="O119" s="12">
        <v>32</v>
      </c>
      <c r="P119" t="str">
        <f t="shared" si="36"/>
        <v/>
      </c>
      <c r="R119">
        <f t="shared" si="31"/>
        <v>73</v>
      </c>
      <c r="T119" t="str">
        <f t="shared" si="22"/>
        <v/>
      </c>
      <c r="V119" t="str">
        <f t="shared" si="23"/>
        <v/>
      </c>
      <c r="Y119" s="5">
        <v>43218</v>
      </c>
      <c r="Z119" s="6" t="s">
        <v>7</v>
      </c>
      <c r="AA119" s="12">
        <v>20</v>
      </c>
      <c r="AB119" t="str">
        <f t="shared" si="39"/>
        <v/>
      </c>
      <c r="AD119" t="str">
        <f t="shared" si="32"/>
        <v/>
      </c>
      <c r="AF119" t="str">
        <f t="shared" si="24"/>
        <v/>
      </c>
      <c r="AH119" t="str">
        <f t="shared" si="25"/>
        <v/>
      </c>
      <c r="AK119" s="5">
        <v>43583</v>
      </c>
      <c r="AL119" s="6" t="s">
        <v>9</v>
      </c>
      <c r="AM119" s="7">
        <v>6</v>
      </c>
      <c r="AN119" t="str">
        <f t="shared" si="37"/>
        <v/>
      </c>
      <c r="AP119" t="str">
        <f t="shared" si="33"/>
        <v/>
      </c>
      <c r="AR119" t="str">
        <f t="shared" si="26"/>
        <v/>
      </c>
      <c r="AT119">
        <f t="shared" si="27"/>
        <v>68</v>
      </c>
      <c r="AW119" s="5">
        <v>43948</v>
      </c>
      <c r="AX119" s="6" t="s">
        <v>5</v>
      </c>
      <c r="AY119" s="156" t="str">
        <f>'Daycare Tallies'!$R28</f>
        <v/>
      </c>
      <c r="AZ119" t="str">
        <f t="shared" si="38"/>
        <v/>
      </c>
      <c r="BB119" t="str">
        <f t="shared" si="34"/>
        <v/>
      </c>
      <c r="BD119" t="str">
        <f t="shared" si="29"/>
        <v/>
      </c>
      <c r="BF119" t="str">
        <f t="shared" si="28"/>
        <v/>
      </c>
    </row>
    <row r="120" spans="1:58" x14ac:dyDescent="0.3">
      <c r="A120" s="10">
        <v>42488</v>
      </c>
      <c r="B120" s="11" t="s">
        <v>8</v>
      </c>
      <c r="C120" s="12">
        <v>33</v>
      </c>
      <c r="D120">
        <f t="shared" si="35"/>
        <v>169</v>
      </c>
      <c r="F120" t="str">
        <f t="shared" si="30"/>
        <v/>
      </c>
      <c r="H120">
        <f t="shared" si="20"/>
        <v>91</v>
      </c>
      <c r="J120" t="str">
        <f t="shared" si="21"/>
        <v/>
      </c>
      <c r="M120" s="5">
        <v>42854</v>
      </c>
      <c r="N120" s="6" t="s">
        <v>7</v>
      </c>
      <c r="O120" s="12">
        <v>9</v>
      </c>
      <c r="P120" t="str">
        <f t="shared" si="36"/>
        <v/>
      </c>
      <c r="R120" t="str">
        <f t="shared" si="31"/>
        <v/>
      </c>
      <c r="T120" t="str">
        <f t="shared" si="22"/>
        <v/>
      </c>
      <c r="V120" t="str">
        <f t="shared" si="23"/>
        <v/>
      </c>
      <c r="Y120" s="5">
        <v>43219</v>
      </c>
      <c r="Z120" s="6" t="s">
        <v>9</v>
      </c>
      <c r="AA120" s="12">
        <v>5</v>
      </c>
      <c r="AB120" t="str">
        <f t="shared" si="39"/>
        <v/>
      </c>
      <c r="AD120" t="str">
        <f t="shared" si="32"/>
        <v/>
      </c>
      <c r="AF120" t="str">
        <f t="shared" si="24"/>
        <v/>
      </c>
      <c r="AH120">
        <f t="shared" si="25"/>
        <v>64</v>
      </c>
      <c r="AK120" s="5">
        <v>43584</v>
      </c>
      <c r="AL120" s="6" t="s">
        <v>5</v>
      </c>
      <c r="AM120" s="7">
        <v>56</v>
      </c>
      <c r="AN120" t="str">
        <f t="shared" si="37"/>
        <v/>
      </c>
      <c r="AP120" t="str">
        <f t="shared" si="33"/>
        <v/>
      </c>
      <c r="AR120" t="str">
        <f t="shared" si="26"/>
        <v/>
      </c>
      <c r="AT120" t="str">
        <f t="shared" si="27"/>
        <v/>
      </c>
      <c r="AW120" s="5">
        <v>43949</v>
      </c>
      <c r="AX120" s="6" t="s">
        <v>3</v>
      </c>
      <c r="AY120" s="156" t="str">
        <f>'Daycare Tallies'!$R29</f>
        <v/>
      </c>
      <c r="AZ120" t="str">
        <f t="shared" si="38"/>
        <v/>
      </c>
      <c r="BB120" t="str">
        <f t="shared" si="34"/>
        <v/>
      </c>
      <c r="BD120" t="str">
        <f t="shared" si="29"/>
        <v/>
      </c>
      <c r="BF120" t="str">
        <f t="shared" si="28"/>
        <v/>
      </c>
    </row>
    <row r="121" spans="1:58" x14ac:dyDescent="0.3">
      <c r="A121" s="10">
        <v>42489</v>
      </c>
      <c r="B121" s="11" t="s">
        <v>4</v>
      </c>
      <c r="C121" s="12">
        <v>41</v>
      </c>
      <c r="D121" t="str">
        <f t="shared" si="35"/>
        <v/>
      </c>
      <c r="F121">
        <f t="shared" si="30"/>
        <v>77</v>
      </c>
      <c r="H121" t="str">
        <f t="shared" si="20"/>
        <v/>
      </c>
      <c r="J121" t="str">
        <f t="shared" si="21"/>
        <v/>
      </c>
      <c r="M121" s="5">
        <v>42855</v>
      </c>
      <c r="N121" s="6" t="s">
        <v>9</v>
      </c>
      <c r="O121" s="12">
        <v>9</v>
      </c>
      <c r="P121" t="str">
        <f t="shared" si="36"/>
        <v/>
      </c>
      <c r="R121" t="str">
        <f t="shared" si="31"/>
        <v/>
      </c>
      <c r="T121" t="str">
        <f t="shared" si="22"/>
        <v/>
      </c>
      <c r="V121">
        <f t="shared" si="23"/>
        <v>50</v>
      </c>
      <c r="Y121" s="5">
        <v>43220</v>
      </c>
      <c r="Z121" s="6" t="s">
        <v>5</v>
      </c>
      <c r="AA121" s="12">
        <v>60</v>
      </c>
      <c r="AB121" t="str">
        <f t="shared" si="39"/>
        <v/>
      </c>
      <c r="AD121" t="str">
        <f t="shared" si="32"/>
        <v/>
      </c>
      <c r="AF121" t="str">
        <f t="shared" si="24"/>
        <v/>
      </c>
      <c r="AH121" t="str">
        <f t="shared" si="25"/>
        <v/>
      </c>
      <c r="AK121" s="5">
        <v>43585</v>
      </c>
      <c r="AL121" s="6" t="s">
        <v>3</v>
      </c>
      <c r="AM121" s="7">
        <v>55</v>
      </c>
      <c r="AN121" t="str">
        <f t="shared" si="37"/>
        <v/>
      </c>
      <c r="AP121" t="str">
        <f t="shared" si="33"/>
        <v/>
      </c>
      <c r="AR121" t="str">
        <f t="shared" si="26"/>
        <v/>
      </c>
      <c r="AT121" t="str">
        <f t="shared" si="27"/>
        <v/>
      </c>
      <c r="AW121" s="5">
        <v>43950</v>
      </c>
      <c r="AX121" s="6" t="s">
        <v>6</v>
      </c>
      <c r="AY121" s="156" t="str">
        <f>'Daycare Tallies'!$R30</f>
        <v/>
      </c>
      <c r="AZ121" t="str">
        <f t="shared" si="38"/>
        <v/>
      </c>
      <c r="BB121" t="str">
        <f t="shared" si="34"/>
        <v/>
      </c>
      <c r="BD121" t="str">
        <f t="shared" si="29"/>
        <v/>
      </c>
      <c r="BF121" t="str">
        <f t="shared" si="28"/>
        <v/>
      </c>
    </row>
    <row r="122" spans="1:58" x14ac:dyDescent="0.3">
      <c r="A122" s="10">
        <v>42490</v>
      </c>
      <c r="B122" s="11" t="s">
        <v>7</v>
      </c>
      <c r="C122" s="12">
        <v>4</v>
      </c>
      <c r="D122" t="str">
        <f t="shared" si="35"/>
        <v/>
      </c>
      <c r="F122" t="str">
        <f t="shared" si="30"/>
        <v/>
      </c>
      <c r="H122" t="str">
        <f t="shared" si="20"/>
        <v/>
      </c>
      <c r="J122" t="str">
        <f t="shared" si="21"/>
        <v/>
      </c>
      <c r="M122" s="5">
        <v>42856</v>
      </c>
      <c r="N122" s="6" t="s">
        <v>5</v>
      </c>
      <c r="O122" s="12">
        <v>36</v>
      </c>
      <c r="P122" t="str">
        <f t="shared" si="36"/>
        <v/>
      </c>
      <c r="R122" t="str">
        <f t="shared" si="31"/>
        <v/>
      </c>
      <c r="T122" t="str">
        <f t="shared" si="22"/>
        <v/>
      </c>
      <c r="V122" t="str">
        <f t="shared" si="23"/>
        <v/>
      </c>
      <c r="Y122" s="5">
        <v>43221</v>
      </c>
      <c r="Z122" s="6" t="s">
        <v>3</v>
      </c>
      <c r="AA122" s="12">
        <v>68</v>
      </c>
      <c r="AB122" t="str">
        <f t="shared" si="39"/>
        <v/>
      </c>
      <c r="AD122" t="str">
        <f t="shared" si="32"/>
        <v/>
      </c>
      <c r="AF122" t="str">
        <f t="shared" si="24"/>
        <v/>
      </c>
      <c r="AH122" t="str">
        <f t="shared" si="25"/>
        <v/>
      </c>
      <c r="AK122" s="5">
        <v>43586</v>
      </c>
      <c r="AL122" s="6" t="s">
        <v>6</v>
      </c>
      <c r="AM122" s="7">
        <v>69</v>
      </c>
      <c r="AN122" t="str">
        <f t="shared" si="37"/>
        <v/>
      </c>
      <c r="AP122" t="str">
        <f t="shared" si="33"/>
        <v/>
      </c>
      <c r="AR122" t="str">
        <f t="shared" si="26"/>
        <v/>
      </c>
      <c r="AT122" t="str">
        <f t="shared" si="27"/>
        <v/>
      </c>
      <c r="AW122" s="5">
        <v>43951</v>
      </c>
      <c r="AX122" s="6" t="s">
        <v>8</v>
      </c>
      <c r="AY122" s="156" t="str">
        <f>'Daycare Tallies'!$R31</f>
        <v/>
      </c>
      <c r="AZ122">
        <f t="shared" si="38"/>
        <v>0</v>
      </c>
      <c r="BB122" t="str">
        <f t="shared" si="34"/>
        <v/>
      </c>
      <c r="BD122">
        <f t="shared" si="29"/>
        <v>0</v>
      </c>
      <c r="BF122" t="str">
        <f t="shared" si="28"/>
        <v/>
      </c>
    </row>
    <row r="123" spans="1:58" x14ac:dyDescent="0.3">
      <c r="A123" s="10">
        <v>42491</v>
      </c>
      <c r="B123" s="11" t="s">
        <v>9</v>
      </c>
      <c r="C123" s="12">
        <v>1</v>
      </c>
      <c r="D123" t="str">
        <f t="shared" si="35"/>
        <v/>
      </c>
      <c r="F123" t="str">
        <f t="shared" si="30"/>
        <v/>
      </c>
      <c r="H123" t="str">
        <f t="shared" si="20"/>
        <v/>
      </c>
      <c r="J123">
        <f t="shared" si="21"/>
        <v>46</v>
      </c>
      <c r="M123" s="5">
        <v>42857</v>
      </c>
      <c r="N123" s="6" t="s">
        <v>3</v>
      </c>
      <c r="O123" s="12">
        <v>48</v>
      </c>
      <c r="P123" t="str">
        <f t="shared" si="36"/>
        <v/>
      </c>
      <c r="R123" t="str">
        <f t="shared" si="31"/>
        <v/>
      </c>
      <c r="T123" t="str">
        <f t="shared" si="22"/>
        <v/>
      </c>
      <c r="V123" t="str">
        <f t="shared" si="23"/>
        <v/>
      </c>
      <c r="Y123" s="5">
        <v>43222</v>
      </c>
      <c r="Z123" s="6" t="s">
        <v>6</v>
      </c>
      <c r="AA123" s="12">
        <v>48</v>
      </c>
      <c r="AB123" t="str">
        <f t="shared" si="39"/>
        <v/>
      </c>
      <c r="AD123" t="str">
        <f t="shared" si="32"/>
        <v/>
      </c>
      <c r="AF123" t="str">
        <f t="shared" si="24"/>
        <v/>
      </c>
      <c r="AH123" t="str">
        <f t="shared" si="25"/>
        <v/>
      </c>
      <c r="AK123" s="5">
        <v>43587</v>
      </c>
      <c r="AL123" s="6" t="s">
        <v>8</v>
      </c>
      <c r="AM123" s="7">
        <v>61</v>
      </c>
      <c r="AN123">
        <f t="shared" si="37"/>
        <v>309</v>
      </c>
      <c r="AP123" t="str">
        <f t="shared" si="33"/>
        <v/>
      </c>
      <c r="AR123">
        <f t="shared" si="26"/>
        <v>185</v>
      </c>
      <c r="AT123" t="str">
        <f t="shared" si="27"/>
        <v/>
      </c>
      <c r="AW123" s="5">
        <v>43952</v>
      </c>
      <c r="AX123" s="6" t="s">
        <v>4</v>
      </c>
      <c r="AY123" s="156" t="str">
        <f>'Daycare Tallies'!$W2</f>
        <v/>
      </c>
      <c r="AZ123" t="str">
        <f t="shared" si="38"/>
        <v/>
      </c>
      <c r="BB123">
        <f t="shared" si="34"/>
        <v>0</v>
      </c>
      <c r="BD123" t="str">
        <f t="shared" si="29"/>
        <v/>
      </c>
      <c r="BF123" t="str">
        <f t="shared" si="28"/>
        <v/>
      </c>
    </row>
    <row r="124" spans="1:58" x14ac:dyDescent="0.3">
      <c r="A124" s="10">
        <v>42492</v>
      </c>
      <c r="B124" s="11" t="s">
        <v>5</v>
      </c>
      <c r="C124" s="12">
        <v>42</v>
      </c>
      <c r="D124" t="str">
        <f t="shared" si="35"/>
        <v/>
      </c>
      <c r="F124" t="str">
        <f t="shared" si="30"/>
        <v/>
      </c>
      <c r="H124" t="str">
        <f t="shared" si="20"/>
        <v/>
      </c>
      <c r="J124" t="str">
        <f t="shared" si="21"/>
        <v/>
      </c>
      <c r="M124" s="5">
        <v>42858</v>
      </c>
      <c r="N124" s="6" t="s">
        <v>6</v>
      </c>
      <c r="O124" s="12">
        <v>52</v>
      </c>
      <c r="P124" t="str">
        <f t="shared" si="36"/>
        <v/>
      </c>
      <c r="R124" t="str">
        <f t="shared" si="31"/>
        <v/>
      </c>
      <c r="T124" t="str">
        <f t="shared" si="22"/>
        <v/>
      </c>
      <c r="V124" t="str">
        <f t="shared" si="23"/>
        <v/>
      </c>
      <c r="Y124" s="5">
        <v>43223</v>
      </c>
      <c r="Z124" s="6" t="s">
        <v>8</v>
      </c>
      <c r="AA124" s="12">
        <v>59</v>
      </c>
      <c r="AB124">
        <f t="shared" si="39"/>
        <v>299</v>
      </c>
      <c r="AD124" t="str">
        <f t="shared" si="32"/>
        <v/>
      </c>
      <c r="AF124">
        <f t="shared" si="24"/>
        <v>175</v>
      </c>
      <c r="AH124" t="str">
        <f t="shared" si="25"/>
        <v/>
      </c>
      <c r="AK124" s="5">
        <v>43588</v>
      </c>
      <c r="AL124" s="6" t="s">
        <v>4</v>
      </c>
      <c r="AM124" s="7">
        <v>62</v>
      </c>
      <c r="AN124" t="str">
        <f t="shared" si="37"/>
        <v/>
      </c>
      <c r="AP124">
        <f t="shared" si="33"/>
        <v>118</v>
      </c>
      <c r="AR124" t="str">
        <f t="shared" si="26"/>
        <v/>
      </c>
      <c r="AT124" t="str">
        <f t="shared" si="27"/>
        <v/>
      </c>
      <c r="AW124" s="5">
        <v>43953</v>
      </c>
      <c r="AX124" s="6" t="s">
        <v>7</v>
      </c>
      <c r="AY124" s="156" t="str">
        <f>'Daycare Tallies'!$W3</f>
        <v/>
      </c>
      <c r="AZ124" t="str">
        <f t="shared" si="38"/>
        <v/>
      </c>
      <c r="BB124" t="str">
        <f t="shared" si="34"/>
        <v/>
      </c>
      <c r="BD124" t="str">
        <f t="shared" si="29"/>
        <v/>
      </c>
      <c r="BF124" t="str">
        <f t="shared" si="28"/>
        <v/>
      </c>
    </row>
    <row r="125" spans="1:58" x14ac:dyDescent="0.3">
      <c r="A125" s="10">
        <v>42493</v>
      </c>
      <c r="B125" s="11" t="s">
        <v>3</v>
      </c>
      <c r="C125" s="12">
        <v>41</v>
      </c>
      <c r="D125" t="str">
        <f t="shared" si="35"/>
        <v/>
      </c>
      <c r="F125" t="str">
        <f t="shared" si="30"/>
        <v/>
      </c>
      <c r="H125" t="str">
        <f t="shared" si="20"/>
        <v/>
      </c>
      <c r="J125" t="str">
        <f t="shared" si="21"/>
        <v/>
      </c>
      <c r="M125" s="5">
        <v>42859</v>
      </c>
      <c r="N125" s="6" t="s">
        <v>8</v>
      </c>
      <c r="O125" s="38">
        <v>61</v>
      </c>
      <c r="P125">
        <f t="shared" si="36"/>
        <v>247</v>
      </c>
      <c r="R125" t="str">
        <f t="shared" si="31"/>
        <v/>
      </c>
      <c r="T125">
        <f t="shared" si="22"/>
        <v>161</v>
      </c>
      <c r="V125" t="str">
        <f t="shared" si="23"/>
        <v/>
      </c>
      <c r="Y125" s="5">
        <v>43224</v>
      </c>
      <c r="Z125" s="6" t="s">
        <v>4</v>
      </c>
      <c r="AA125" s="12">
        <v>59</v>
      </c>
      <c r="AB125" t="str">
        <f t="shared" si="39"/>
        <v/>
      </c>
      <c r="AD125">
        <f t="shared" si="32"/>
        <v>119</v>
      </c>
      <c r="AF125" t="str">
        <f t="shared" si="24"/>
        <v/>
      </c>
      <c r="AH125" t="str">
        <f t="shared" si="25"/>
        <v/>
      </c>
      <c r="AK125" s="5">
        <v>43589</v>
      </c>
      <c r="AL125" s="6" t="s">
        <v>7</v>
      </c>
      <c r="AM125" s="7">
        <v>15</v>
      </c>
      <c r="AN125" t="str">
        <f t="shared" si="37"/>
        <v/>
      </c>
      <c r="AP125" t="str">
        <f t="shared" si="33"/>
        <v/>
      </c>
      <c r="AR125" t="str">
        <f t="shared" si="26"/>
        <v/>
      </c>
      <c r="AT125" t="str">
        <f t="shared" si="27"/>
        <v/>
      </c>
      <c r="AW125" s="5">
        <v>43954</v>
      </c>
      <c r="AX125" s="6" t="s">
        <v>9</v>
      </c>
      <c r="AY125" s="156" t="str">
        <f>'Daycare Tallies'!$W4</f>
        <v/>
      </c>
      <c r="AZ125" t="str">
        <f t="shared" si="38"/>
        <v/>
      </c>
      <c r="BB125" t="str">
        <f t="shared" si="34"/>
        <v/>
      </c>
      <c r="BD125" t="str">
        <f t="shared" si="29"/>
        <v/>
      </c>
      <c r="BF125">
        <f t="shared" si="28"/>
        <v>0</v>
      </c>
    </row>
    <row r="126" spans="1:58" x14ac:dyDescent="0.3">
      <c r="A126" s="10">
        <v>42494</v>
      </c>
      <c r="B126" s="11" t="s">
        <v>6</v>
      </c>
      <c r="C126" s="12">
        <v>37</v>
      </c>
      <c r="D126" t="str">
        <f t="shared" si="35"/>
        <v/>
      </c>
      <c r="F126" t="str">
        <f t="shared" si="30"/>
        <v/>
      </c>
      <c r="H126" t="str">
        <f t="shared" si="20"/>
        <v/>
      </c>
      <c r="J126" t="str">
        <f t="shared" si="21"/>
        <v/>
      </c>
      <c r="M126" s="5">
        <v>42860</v>
      </c>
      <c r="N126" s="6" t="s">
        <v>4</v>
      </c>
      <c r="O126" s="12">
        <v>42</v>
      </c>
      <c r="P126" t="str">
        <f t="shared" si="36"/>
        <v/>
      </c>
      <c r="R126">
        <f t="shared" si="31"/>
        <v>78</v>
      </c>
      <c r="T126" t="str">
        <f t="shared" si="22"/>
        <v/>
      </c>
      <c r="V126" t="str">
        <f t="shared" si="23"/>
        <v/>
      </c>
      <c r="Y126" s="5">
        <v>43225</v>
      </c>
      <c r="Z126" s="6" t="s">
        <v>7</v>
      </c>
      <c r="AA126" s="12">
        <v>20</v>
      </c>
      <c r="AB126" t="str">
        <f t="shared" si="39"/>
        <v/>
      </c>
      <c r="AD126" t="str">
        <f t="shared" si="32"/>
        <v/>
      </c>
      <c r="AF126" t="str">
        <f t="shared" si="24"/>
        <v/>
      </c>
      <c r="AH126" t="str">
        <f t="shared" si="25"/>
        <v/>
      </c>
      <c r="AK126" s="5">
        <v>43590</v>
      </c>
      <c r="AL126" s="6" t="s">
        <v>9</v>
      </c>
      <c r="AM126" s="7">
        <v>8</v>
      </c>
      <c r="AN126" t="str">
        <f t="shared" si="37"/>
        <v/>
      </c>
      <c r="AP126" t="str">
        <f t="shared" si="33"/>
        <v/>
      </c>
      <c r="AR126" t="str">
        <f t="shared" si="26"/>
        <v/>
      </c>
      <c r="AT126">
        <f t="shared" si="27"/>
        <v>85</v>
      </c>
      <c r="AW126" s="5">
        <v>43955</v>
      </c>
      <c r="AX126" s="6" t="s">
        <v>5</v>
      </c>
      <c r="AY126" s="156" t="str">
        <f>'Daycare Tallies'!$W5</f>
        <v/>
      </c>
      <c r="AZ126" t="str">
        <f t="shared" si="38"/>
        <v/>
      </c>
      <c r="BB126" t="str">
        <f t="shared" si="34"/>
        <v/>
      </c>
      <c r="BD126" t="str">
        <f t="shared" si="29"/>
        <v/>
      </c>
      <c r="BF126" t="str">
        <f t="shared" si="28"/>
        <v/>
      </c>
    </row>
    <row r="127" spans="1:58" x14ac:dyDescent="0.3">
      <c r="A127" s="10">
        <v>42495</v>
      </c>
      <c r="B127" s="11" t="s">
        <v>8</v>
      </c>
      <c r="C127" s="12">
        <v>40</v>
      </c>
      <c r="D127">
        <f t="shared" si="35"/>
        <v>206</v>
      </c>
      <c r="F127" t="str">
        <f t="shared" si="30"/>
        <v/>
      </c>
      <c r="H127">
        <f t="shared" si="20"/>
        <v>118</v>
      </c>
      <c r="J127" t="str">
        <f t="shared" si="21"/>
        <v/>
      </c>
      <c r="M127" s="5">
        <v>42861</v>
      </c>
      <c r="N127" s="6" t="s">
        <v>7</v>
      </c>
      <c r="O127" s="12">
        <v>10</v>
      </c>
      <c r="P127" t="str">
        <f t="shared" si="36"/>
        <v/>
      </c>
      <c r="R127" t="str">
        <f t="shared" si="31"/>
        <v/>
      </c>
      <c r="T127" t="str">
        <f t="shared" si="22"/>
        <v/>
      </c>
      <c r="V127" t="str">
        <f t="shared" si="23"/>
        <v/>
      </c>
      <c r="Y127" s="5">
        <v>43226</v>
      </c>
      <c r="Z127" s="6" t="s">
        <v>9</v>
      </c>
      <c r="AA127" s="12">
        <v>10</v>
      </c>
      <c r="AB127" t="str">
        <f t="shared" si="39"/>
        <v/>
      </c>
      <c r="AD127" t="str">
        <f t="shared" si="32"/>
        <v/>
      </c>
      <c r="AF127" t="str">
        <f t="shared" si="24"/>
        <v/>
      </c>
      <c r="AH127">
        <f t="shared" si="25"/>
        <v>89</v>
      </c>
      <c r="AK127" s="5">
        <v>43591</v>
      </c>
      <c r="AL127" s="6" t="s">
        <v>5</v>
      </c>
      <c r="AM127" s="7">
        <v>43</v>
      </c>
      <c r="AN127" t="str">
        <f t="shared" si="37"/>
        <v/>
      </c>
      <c r="AP127" t="str">
        <f t="shared" si="33"/>
        <v/>
      </c>
      <c r="AR127" t="str">
        <f t="shared" si="26"/>
        <v/>
      </c>
      <c r="AT127" t="str">
        <f t="shared" si="27"/>
        <v/>
      </c>
      <c r="AW127" s="5">
        <v>43956</v>
      </c>
      <c r="AX127" s="6" t="s">
        <v>3</v>
      </c>
      <c r="AY127" s="156" t="str">
        <f>'Daycare Tallies'!$W6</f>
        <v/>
      </c>
      <c r="AZ127" t="str">
        <f t="shared" si="38"/>
        <v/>
      </c>
      <c r="BB127" t="str">
        <f t="shared" si="34"/>
        <v/>
      </c>
      <c r="BD127" t="str">
        <f t="shared" si="29"/>
        <v/>
      </c>
      <c r="BF127" t="str">
        <f t="shared" si="28"/>
        <v/>
      </c>
    </row>
    <row r="128" spans="1:58" x14ac:dyDescent="0.3">
      <c r="A128" s="10">
        <v>42496</v>
      </c>
      <c r="B128" s="11" t="s">
        <v>4</v>
      </c>
      <c r="C128" s="12">
        <v>37</v>
      </c>
      <c r="D128" t="str">
        <f t="shared" si="35"/>
        <v/>
      </c>
      <c r="F128">
        <f t="shared" si="30"/>
        <v>79</v>
      </c>
      <c r="H128" t="str">
        <f t="shared" si="20"/>
        <v/>
      </c>
      <c r="J128" t="str">
        <f t="shared" si="21"/>
        <v/>
      </c>
      <c r="M128" s="5">
        <v>42862</v>
      </c>
      <c r="N128" s="6" t="s">
        <v>9</v>
      </c>
      <c r="O128" s="12">
        <v>7</v>
      </c>
      <c r="P128" t="str">
        <f t="shared" si="36"/>
        <v/>
      </c>
      <c r="R128" t="str">
        <f t="shared" si="31"/>
        <v/>
      </c>
      <c r="T128" t="str">
        <f t="shared" si="22"/>
        <v/>
      </c>
      <c r="V128">
        <f t="shared" si="23"/>
        <v>59</v>
      </c>
      <c r="Y128" s="5">
        <v>43227</v>
      </c>
      <c r="Z128" s="6" t="s">
        <v>5</v>
      </c>
      <c r="AA128" s="12">
        <v>61</v>
      </c>
      <c r="AB128" t="str">
        <f t="shared" si="39"/>
        <v/>
      </c>
      <c r="AD128" t="str">
        <f t="shared" si="32"/>
        <v/>
      </c>
      <c r="AF128" t="str">
        <f t="shared" si="24"/>
        <v/>
      </c>
      <c r="AH128" t="str">
        <f t="shared" si="25"/>
        <v/>
      </c>
      <c r="AK128" s="5">
        <v>43592</v>
      </c>
      <c r="AL128" s="6" t="s">
        <v>3</v>
      </c>
      <c r="AM128" s="7">
        <v>65</v>
      </c>
      <c r="AN128" t="str">
        <f t="shared" si="37"/>
        <v/>
      </c>
      <c r="AP128" t="str">
        <f t="shared" si="33"/>
        <v/>
      </c>
      <c r="AR128" t="str">
        <f t="shared" si="26"/>
        <v/>
      </c>
      <c r="AT128" t="str">
        <f t="shared" si="27"/>
        <v/>
      </c>
      <c r="AW128" s="5">
        <v>43957</v>
      </c>
      <c r="AX128" s="6" t="s">
        <v>6</v>
      </c>
      <c r="AY128" s="156" t="str">
        <f>'Daycare Tallies'!$W7</f>
        <v/>
      </c>
      <c r="AZ128" t="str">
        <f t="shared" si="38"/>
        <v/>
      </c>
      <c r="BB128" t="str">
        <f t="shared" si="34"/>
        <v/>
      </c>
      <c r="BD128" t="str">
        <f t="shared" si="29"/>
        <v/>
      </c>
      <c r="BF128" t="str">
        <f t="shared" si="28"/>
        <v/>
      </c>
    </row>
    <row r="129" spans="1:58" x14ac:dyDescent="0.3">
      <c r="A129" s="10">
        <v>42497</v>
      </c>
      <c r="B129" s="11" t="s">
        <v>7</v>
      </c>
      <c r="C129" s="12">
        <v>8</v>
      </c>
      <c r="D129" t="str">
        <f t="shared" si="35"/>
        <v/>
      </c>
      <c r="F129" t="str">
        <f t="shared" si="30"/>
        <v/>
      </c>
      <c r="H129" t="str">
        <f t="shared" si="20"/>
        <v/>
      </c>
      <c r="J129" t="str">
        <f t="shared" si="21"/>
        <v/>
      </c>
      <c r="M129" s="5">
        <v>42863</v>
      </c>
      <c r="N129" s="6" t="s">
        <v>5</v>
      </c>
      <c r="O129" s="12">
        <v>44</v>
      </c>
      <c r="P129" t="str">
        <f t="shared" si="36"/>
        <v/>
      </c>
      <c r="R129" t="str">
        <f t="shared" si="31"/>
        <v/>
      </c>
      <c r="T129" t="str">
        <f t="shared" si="22"/>
        <v/>
      </c>
      <c r="V129" t="str">
        <f t="shared" si="23"/>
        <v/>
      </c>
      <c r="Y129" s="5">
        <v>43228</v>
      </c>
      <c r="Z129" s="6" t="s">
        <v>3</v>
      </c>
      <c r="AA129" s="12">
        <v>62</v>
      </c>
      <c r="AB129" t="str">
        <f t="shared" si="39"/>
        <v/>
      </c>
      <c r="AD129" t="str">
        <f t="shared" si="32"/>
        <v/>
      </c>
      <c r="AF129" t="str">
        <f t="shared" si="24"/>
        <v/>
      </c>
      <c r="AH129" t="str">
        <f t="shared" si="25"/>
        <v/>
      </c>
      <c r="AK129" s="5">
        <v>43593</v>
      </c>
      <c r="AL129" s="6" t="s">
        <v>6</v>
      </c>
      <c r="AM129" s="7">
        <v>55</v>
      </c>
      <c r="AN129" t="str">
        <f t="shared" si="37"/>
        <v/>
      </c>
      <c r="AP129" t="str">
        <f t="shared" si="33"/>
        <v/>
      </c>
      <c r="AR129" t="str">
        <f t="shared" si="26"/>
        <v/>
      </c>
      <c r="AT129" t="str">
        <f t="shared" si="27"/>
        <v/>
      </c>
      <c r="AW129" s="5">
        <v>43958</v>
      </c>
      <c r="AX129" s="6" t="s">
        <v>8</v>
      </c>
      <c r="AY129" s="156" t="str">
        <f>'Daycare Tallies'!$W8</f>
        <v/>
      </c>
      <c r="AZ129">
        <f t="shared" si="38"/>
        <v>0</v>
      </c>
      <c r="BB129" t="str">
        <f t="shared" si="34"/>
        <v/>
      </c>
      <c r="BD129">
        <f t="shared" si="29"/>
        <v>0</v>
      </c>
      <c r="BF129" t="str">
        <f t="shared" si="28"/>
        <v/>
      </c>
    </row>
    <row r="130" spans="1:58" x14ac:dyDescent="0.3">
      <c r="A130" s="10">
        <v>42498</v>
      </c>
      <c r="B130" s="11" t="s">
        <v>9</v>
      </c>
      <c r="C130" s="12">
        <v>3</v>
      </c>
      <c r="D130" t="str">
        <f t="shared" si="35"/>
        <v/>
      </c>
      <c r="F130" t="str">
        <f t="shared" si="30"/>
        <v/>
      </c>
      <c r="H130" t="str">
        <f t="shared" si="20"/>
        <v/>
      </c>
      <c r="J130">
        <f t="shared" si="21"/>
        <v>48</v>
      </c>
      <c r="M130" s="5">
        <v>42864</v>
      </c>
      <c r="N130" s="6" t="s">
        <v>3</v>
      </c>
      <c r="O130" s="12">
        <v>60</v>
      </c>
      <c r="P130" t="str">
        <f t="shared" si="36"/>
        <v/>
      </c>
      <c r="R130" t="str">
        <f t="shared" si="31"/>
        <v/>
      </c>
      <c r="T130" t="str">
        <f t="shared" si="22"/>
        <v/>
      </c>
      <c r="V130" t="str">
        <f t="shared" si="23"/>
        <v/>
      </c>
      <c r="Y130" s="5">
        <v>43229</v>
      </c>
      <c r="Z130" s="6" t="s">
        <v>6</v>
      </c>
      <c r="AA130" s="12">
        <v>57</v>
      </c>
      <c r="AB130" t="str">
        <f t="shared" si="39"/>
        <v/>
      </c>
      <c r="AD130" t="str">
        <f t="shared" si="32"/>
        <v/>
      </c>
      <c r="AF130" t="str">
        <f t="shared" si="24"/>
        <v/>
      </c>
      <c r="AH130" t="str">
        <f t="shared" si="25"/>
        <v/>
      </c>
      <c r="AK130" s="5">
        <v>43594</v>
      </c>
      <c r="AL130" s="6" t="s">
        <v>8</v>
      </c>
      <c r="AM130" s="7">
        <v>68</v>
      </c>
      <c r="AN130">
        <f t="shared" si="37"/>
        <v>316</v>
      </c>
      <c r="AP130" t="str">
        <f t="shared" si="33"/>
        <v/>
      </c>
      <c r="AR130">
        <f t="shared" si="26"/>
        <v>188</v>
      </c>
      <c r="AT130" t="str">
        <f t="shared" si="27"/>
        <v/>
      </c>
      <c r="AW130" s="5">
        <v>43959</v>
      </c>
      <c r="AX130" s="6" t="s">
        <v>4</v>
      </c>
      <c r="AY130" s="156" t="str">
        <f>'Daycare Tallies'!$W9</f>
        <v/>
      </c>
      <c r="AZ130" t="str">
        <f t="shared" si="38"/>
        <v/>
      </c>
      <c r="BB130">
        <f t="shared" si="34"/>
        <v>0</v>
      </c>
      <c r="BD130" t="str">
        <f t="shared" si="29"/>
        <v/>
      </c>
      <c r="BF130" t="str">
        <f t="shared" si="28"/>
        <v/>
      </c>
    </row>
    <row r="131" spans="1:58" x14ac:dyDescent="0.3">
      <c r="A131" s="10">
        <v>42499</v>
      </c>
      <c r="B131" s="11" t="s">
        <v>5</v>
      </c>
      <c r="C131" s="12">
        <v>35</v>
      </c>
      <c r="D131" t="str">
        <f t="shared" si="35"/>
        <v/>
      </c>
      <c r="F131" t="str">
        <f t="shared" si="30"/>
        <v/>
      </c>
      <c r="H131" t="str">
        <f t="shared" ref="H131:H194" si="40">IF(B131="TH",SUM(C129:C131),"")</f>
        <v/>
      </c>
      <c r="J131" t="str">
        <f t="shared" ref="J131:J194" si="41">IF(B131="SU",SUM(C129:C131),"")</f>
        <v/>
      </c>
      <c r="M131" s="5">
        <v>42865</v>
      </c>
      <c r="N131" s="6" t="s">
        <v>6</v>
      </c>
      <c r="O131" s="12">
        <v>42</v>
      </c>
      <c r="P131" t="str">
        <f t="shared" si="36"/>
        <v/>
      </c>
      <c r="R131" t="str">
        <f t="shared" si="31"/>
        <v/>
      </c>
      <c r="T131" t="str">
        <f t="shared" ref="T131:T194" si="42">IF(N131="TH",SUM(O129:O131),"")</f>
        <v/>
      </c>
      <c r="V131" t="str">
        <f t="shared" ref="V131:V194" si="43">IF(N131="SU",SUM(O129:O131),"")</f>
        <v/>
      </c>
      <c r="Y131" s="5">
        <v>43230</v>
      </c>
      <c r="Z131" s="6" t="s">
        <v>8</v>
      </c>
      <c r="AA131" s="12">
        <v>64</v>
      </c>
      <c r="AB131">
        <f t="shared" si="39"/>
        <v>333</v>
      </c>
      <c r="AD131" t="str">
        <f t="shared" si="32"/>
        <v/>
      </c>
      <c r="AF131">
        <f t="shared" ref="AF131:AF194" si="44">IF(Z131="TH",SUM(AA129:AA131),"")</f>
        <v>183</v>
      </c>
      <c r="AH131" t="str">
        <f t="shared" ref="AH131:AH194" si="45">IF(Z131="SU",SUM(AA129:AA131),"")</f>
        <v/>
      </c>
      <c r="AK131" s="5">
        <v>43595</v>
      </c>
      <c r="AL131" s="6" t="s">
        <v>4</v>
      </c>
      <c r="AM131" s="7">
        <v>58</v>
      </c>
      <c r="AN131" t="str">
        <f t="shared" si="37"/>
        <v/>
      </c>
      <c r="AP131">
        <f t="shared" si="33"/>
        <v>101</v>
      </c>
      <c r="AR131" t="str">
        <f t="shared" ref="AR131:AR194" si="46">IF(AL131="TH",SUM(AM129:AM131),"")</f>
        <v/>
      </c>
      <c r="AT131" t="str">
        <f t="shared" ref="AT131:AT194" si="47">IF(AL131="SU",SUM(AM129:AM131),"")</f>
        <v/>
      </c>
      <c r="AW131" s="5">
        <v>43960</v>
      </c>
      <c r="AX131" s="6" t="s">
        <v>7</v>
      </c>
      <c r="AY131" s="156" t="str">
        <f>'Daycare Tallies'!$W10</f>
        <v/>
      </c>
      <c r="AZ131" t="str">
        <f t="shared" si="38"/>
        <v/>
      </c>
      <c r="BB131" t="str">
        <f t="shared" si="34"/>
        <v/>
      </c>
      <c r="BD131" t="str">
        <f t="shared" si="29"/>
        <v/>
      </c>
      <c r="BF131" t="str">
        <f t="shared" ref="BF131:BF194" si="48">IF(AX131="SU",SUM(AY129:AY131),"")</f>
        <v/>
      </c>
    </row>
    <row r="132" spans="1:58" x14ac:dyDescent="0.3">
      <c r="A132" s="10">
        <v>42500</v>
      </c>
      <c r="B132" s="11" t="s">
        <v>3</v>
      </c>
      <c r="C132" s="12">
        <v>33</v>
      </c>
      <c r="D132" t="str">
        <f t="shared" si="35"/>
        <v/>
      </c>
      <c r="F132" t="str">
        <f t="shared" si="30"/>
        <v/>
      </c>
      <c r="H132" t="str">
        <f t="shared" si="40"/>
        <v/>
      </c>
      <c r="J132" t="str">
        <f t="shared" si="41"/>
        <v/>
      </c>
      <c r="M132" s="5">
        <v>42866</v>
      </c>
      <c r="N132" s="6" t="s">
        <v>8</v>
      </c>
      <c r="O132" s="12">
        <v>55</v>
      </c>
      <c r="P132">
        <f t="shared" si="36"/>
        <v>260</v>
      </c>
      <c r="R132" t="str">
        <f t="shared" si="31"/>
        <v/>
      </c>
      <c r="T132">
        <f t="shared" si="42"/>
        <v>157</v>
      </c>
      <c r="V132" t="str">
        <f t="shared" si="43"/>
        <v/>
      </c>
      <c r="Y132" s="5">
        <v>43231</v>
      </c>
      <c r="Z132" s="6" t="s">
        <v>4</v>
      </c>
      <c r="AA132" s="12">
        <v>56</v>
      </c>
      <c r="AB132" t="str">
        <f t="shared" si="39"/>
        <v/>
      </c>
      <c r="AD132">
        <f t="shared" si="32"/>
        <v>117</v>
      </c>
      <c r="AF132" t="str">
        <f t="shared" si="44"/>
        <v/>
      </c>
      <c r="AH132" t="str">
        <f t="shared" si="45"/>
        <v/>
      </c>
      <c r="AK132" s="5">
        <v>43596</v>
      </c>
      <c r="AL132" s="6" t="s">
        <v>7</v>
      </c>
      <c r="AM132" s="7">
        <v>12</v>
      </c>
      <c r="AN132" t="str">
        <f t="shared" si="37"/>
        <v/>
      </c>
      <c r="AP132" t="str">
        <f t="shared" si="33"/>
        <v/>
      </c>
      <c r="AR132" t="str">
        <f t="shared" si="46"/>
        <v/>
      </c>
      <c r="AT132" t="str">
        <f t="shared" si="47"/>
        <v/>
      </c>
      <c r="AW132" s="5">
        <v>43961</v>
      </c>
      <c r="AX132" s="6" t="s">
        <v>9</v>
      </c>
      <c r="AY132" s="156" t="str">
        <f>'Daycare Tallies'!$W11</f>
        <v/>
      </c>
      <c r="AZ132" t="str">
        <f t="shared" si="38"/>
        <v/>
      </c>
      <c r="BB132" t="str">
        <f t="shared" si="34"/>
        <v/>
      </c>
      <c r="BD132" t="str">
        <f t="shared" ref="BD132:BD195" si="49">IF(AX132="TH",SUM(AY130:AY132),"")</f>
        <v/>
      </c>
      <c r="BF132">
        <f t="shared" si="48"/>
        <v>0</v>
      </c>
    </row>
    <row r="133" spans="1:58" x14ac:dyDescent="0.3">
      <c r="A133" s="10">
        <v>42501</v>
      </c>
      <c r="B133" s="11" t="s">
        <v>6</v>
      </c>
      <c r="C133" s="12">
        <v>27</v>
      </c>
      <c r="D133" t="str">
        <f t="shared" si="35"/>
        <v/>
      </c>
      <c r="F133" t="str">
        <f t="shared" ref="F133:F196" si="50">IF(B133="FR",SUM(C133,C129),"")</f>
        <v/>
      </c>
      <c r="H133" t="str">
        <f t="shared" si="40"/>
        <v/>
      </c>
      <c r="J133" t="str">
        <f t="shared" si="41"/>
        <v/>
      </c>
      <c r="M133" s="5">
        <v>42867</v>
      </c>
      <c r="N133" s="6" t="s">
        <v>4</v>
      </c>
      <c r="O133" s="12">
        <v>45</v>
      </c>
      <c r="P133" t="str">
        <f t="shared" si="36"/>
        <v/>
      </c>
      <c r="R133">
        <f t="shared" ref="R133:R196" si="51">IF(N133="FR",SUM(O133,O129),"")</f>
        <v>89</v>
      </c>
      <c r="T133" t="str">
        <f t="shared" si="42"/>
        <v/>
      </c>
      <c r="V133" t="str">
        <f t="shared" si="43"/>
        <v/>
      </c>
      <c r="Y133" s="5">
        <v>43232</v>
      </c>
      <c r="Z133" s="6" t="s">
        <v>7</v>
      </c>
      <c r="AA133" s="12">
        <v>14</v>
      </c>
      <c r="AB133" t="str">
        <f t="shared" si="39"/>
        <v/>
      </c>
      <c r="AD133" t="str">
        <f t="shared" ref="AD133:AD196" si="52">IF(Z133="FR",SUM(AA133,AA129),"")</f>
        <v/>
      </c>
      <c r="AF133" t="str">
        <f t="shared" si="44"/>
        <v/>
      </c>
      <c r="AH133" t="str">
        <f t="shared" si="45"/>
        <v/>
      </c>
      <c r="AK133" s="5">
        <v>43597</v>
      </c>
      <c r="AL133" s="6" t="s">
        <v>9</v>
      </c>
      <c r="AM133" s="7">
        <v>5</v>
      </c>
      <c r="AN133" t="str">
        <f t="shared" si="37"/>
        <v/>
      </c>
      <c r="AP133" t="str">
        <f t="shared" si="33"/>
        <v/>
      </c>
      <c r="AR133" t="str">
        <f t="shared" si="46"/>
        <v/>
      </c>
      <c r="AT133">
        <f t="shared" si="47"/>
        <v>75</v>
      </c>
      <c r="AW133" s="5">
        <v>43962</v>
      </c>
      <c r="AX133" s="6" t="s">
        <v>5</v>
      </c>
      <c r="AY133" s="156" t="str">
        <f>'Daycare Tallies'!$W12</f>
        <v/>
      </c>
      <c r="AZ133" t="str">
        <f t="shared" si="38"/>
        <v/>
      </c>
      <c r="BB133" t="str">
        <f t="shared" si="34"/>
        <v/>
      </c>
      <c r="BD133" t="str">
        <f t="shared" si="49"/>
        <v/>
      </c>
      <c r="BF133" t="str">
        <f t="shared" si="48"/>
        <v/>
      </c>
    </row>
    <row r="134" spans="1:58" x14ac:dyDescent="0.3">
      <c r="A134" s="10">
        <v>42502</v>
      </c>
      <c r="B134" s="11" t="s">
        <v>8</v>
      </c>
      <c r="C134" s="12">
        <v>45</v>
      </c>
      <c r="D134">
        <f t="shared" si="35"/>
        <v>188</v>
      </c>
      <c r="F134" t="str">
        <f t="shared" si="50"/>
        <v/>
      </c>
      <c r="H134">
        <f t="shared" si="40"/>
        <v>105</v>
      </c>
      <c r="J134" t="str">
        <f t="shared" si="41"/>
        <v/>
      </c>
      <c r="M134" s="5">
        <v>42868</v>
      </c>
      <c r="N134" s="6" t="s">
        <v>7</v>
      </c>
      <c r="O134" s="12">
        <v>11</v>
      </c>
      <c r="P134" t="str">
        <f t="shared" si="36"/>
        <v/>
      </c>
      <c r="R134" t="str">
        <f t="shared" si="51"/>
        <v/>
      </c>
      <c r="T134" t="str">
        <f t="shared" si="42"/>
        <v/>
      </c>
      <c r="V134" t="str">
        <f t="shared" si="43"/>
        <v/>
      </c>
      <c r="Y134" s="5">
        <v>43233</v>
      </c>
      <c r="Z134" s="6" t="s">
        <v>9</v>
      </c>
      <c r="AA134" s="12">
        <v>7</v>
      </c>
      <c r="AB134" t="str">
        <f t="shared" si="39"/>
        <v/>
      </c>
      <c r="AD134" t="str">
        <f t="shared" si="52"/>
        <v/>
      </c>
      <c r="AF134" t="str">
        <f t="shared" si="44"/>
        <v/>
      </c>
      <c r="AH134">
        <f t="shared" si="45"/>
        <v>77</v>
      </c>
      <c r="AK134" s="5">
        <v>43598</v>
      </c>
      <c r="AL134" s="6" t="s">
        <v>5</v>
      </c>
      <c r="AM134" s="7">
        <v>53</v>
      </c>
      <c r="AN134" t="str">
        <f t="shared" si="37"/>
        <v/>
      </c>
      <c r="AP134" t="str">
        <f t="shared" ref="AP134:AP197" si="53">IF(AL134="FR",SUM(AM134,AM130),"")</f>
        <v/>
      </c>
      <c r="AR134" t="str">
        <f t="shared" si="46"/>
        <v/>
      </c>
      <c r="AT134" t="str">
        <f t="shared" si="47"/>
        <v/>
      </c>
      <c r="AW134" s="5">
        <v>43963</v>
      </c>
      <c r="AX134" s="6" t="s">
        <v>3</v>
      </c>
      <c r="AY134" s="156" t="str">
        <f>'Daycare Tallies'!$W13</f>
        <v/>
      </c>
      <c r="AZ134" t="str">
        <f t="shared" si="38"/>
        <v/>
      </c>
      <c r="BB134" t="str">
        <f t="shared" ref="BB134:BB197" si="54">IF(AX134="FR",SUM(AY134,AY130),"")</f>
        <v/>
      </c>
      <c r="BD134" t="str">
        <f t="shared" si="49"/>
        <v/>
      </c>
      <c r="BF134" t="str">
        <f t="shared" si="48"/>
        <v/>
      </c>
    </row>
    <row r="135" spans="1:58" x14ac:dyDescent="0.3">
      <c r="A135" s="10">
        <v>42503</v>
      </c>
      <c r="B135" s="11" t="s">
        <v>4</v>
      </c>
      <c r="C135" s="12">
        <v>28</v>
      </c>
      <c r="D135" t="str">
        <f t="shared" ref="D135:D198" si="55">IF(B135="TH",SUM(C129:C135),"")</f>
        <v/>
      </c>
      <c r="F135">
        <f t="shared" si="50"/>
        <v>63</v>
      </c>
      <c r="H135" t="str">
        <f t="shared" si="40"/>
        <v/>
      </c>
      <c r="J135" t="str">
        <f t="shared" si="41"/>
        <v/>
      </c>
      <c r="M135" s="5">
        <v>42869</v>
      </c>
      <c r="N135" s="6" t="s">
        <v>9</v>
      </c>
      <c r="O135" s="12">
        <v>6</v>
      </c>
      <c r="P135" t="str">
        <f t="shared" ref="P135:P198" si="56">IF(N135="TH",SUM(O129:O135),"")</f>
        <v/>
      </c>
      <c r="R135" t="str">
        <f t="shared" si="51"/>
        <v/>
      </c>
      <c r="T135" t="str">
        <f t="shared" si="42"/>
        <v/>
      </c>
      <c r="V135">
        <f t="shared" si="43"/>
        <v>62</v>
      </c>
      <c r="Y135" s="5">
        <v>43234</v>
      </c>
      <c r="Z135" s="6" t="s">
        <v>5</v>
      </c>
      <c r="AA135" s="12">
        <v>51</v>
      </c>
      <c r="AB135" t="str">
        <f t="shared" si="39"/>
        <v/>
      </c>
      <c r="AD135" t="str">
        <f t="shared" si="52"/>
        <v/>
      </c>
      <c r="AF135" t="str">
        <f t="shared" si="44"/>
        <v/>
      </c>
      <c r="AH135" t="str">
        <f t="shared" si="45"/>
        <v/>
      </c>
      <c r="AK135" s="5">
        <v>43599</v>
      </c>
      <c r="AL135" s="6" t="s">
        <v>3</v>
      </c>
      <c r="AM135" s="7">
        <v>64</v>
      </c>
      <c r="AN135" t="str">
        <f t="shared" si="37"/>
        <v/>
      </c>
      <c r="AP135" t="str">
        <f t="shared" si="53"/>
        <v/>
      </c>
      <c r="AR135" t="str">
        <f t="shared" si="46"/>
        <v/>
      </c>
      <c r="AT135" t="str">
        <f t="shared" si="47"/>
        <v/>
      </c>
      <c r="AW135" s="5">
        <v>43964</v>
      </c>
      <c r="AX135" s="6" t="s">
        <v>6</v>
      </c>
      <c r="AY135" s="156" t="str">
        <f>'Daycare Tallies'!$W14</f>
        <v/>
      </c>
      <c r="AZ135" t="str">
        <f t="shared" si="38"/>
        <v/>
      </c>
      <c r="BB135" t="str">
        <f t="shared" si="54"/>
        <v/>
      </c>
      <c r="BD135" t="str">
        <f t="shared" si="49"/>
        <v/>
      </c>
      <c r="BF135" t="str">
        <f t="shared" si="48"/>
        <v/>
      </c>
    </row>
    <row r="136" spans="1:58" x14ac:dyDescent="0.3">
      <c r="A136" s="10">
        <v>42504</v>
      </c>
      <c r="B136" s="11" t="s">
        <v>7</v>
      </c>
      <c r="C136" s="12">
        <v>9</v>
      </c>
      <c r="D136" t="str">
        <f t="shared" si="55"/>
        <v/>
      </c>
      <c r="F136" t="str">
        <f t="shared" si="50"/>
        <v/>
      </c>
      <c r="H136" t="str">
        <f t="shared" si="40"/>
        <v/>
      </c>
      <c r="J136" t="str">
        <f t="shared" si="41"/>
        <v/>
      </c>
      <c r="M136" s="5">
        <v>42870</v>
      </c>
      <c r="N136" s="6" t="s">
        <v>5</v>
      </c>
      <c r="O136" s="12">
        <v>45</v>
      </c>
      <c r="P136" t="str">
        <f t="shared" si="56"/>
        <v/>
      </c>
      <c r="R136" t="str">
        <f t="shared" si="51"/>
        <v/>
      </c>
      <c r="T136" t="str">
        <f t="shared" si="42"/>
        <v/>
      </c>
      <c r="V136" t="str">
        <f t="shared" si="43"/>
        <v/>
      </c>
      <c r="Y136" s="5">
        <v>43235</v>
      </c>
      <c r="Z136" s="6" t="s">
        <v>3</v>
      </c>
      <c r="AA136" s="12">
        <v>69</v>
      </c>
      <c r="AB136" t="str">
        <f t="shared" si="39"/>
        <v/>
      </c>
      <c r="AD136" t="str">
        <f t="shared" si="52"/>
        <v/>
      </c>
      <c r="AF136" t="str">
        <f t="shared" si="44"/>
        <v/>
      </c>
      <c r="AH136" t="str">
        <f t="shared" si="45"/>
        <v/>
      </c>
      <c r="AK136" s="5">
        <v>43600</v>
      </c>
      <c r="AL136" s="6" t="s">
        <v>6</v>
      </c>
      <c r="AM136" s="7">
        <v>66</v>
      </c>
      <c r="AN136" t="str">
        <f t="shared" ref="AN136:AN199" si="57">IF(AL136="TH",SUM(AM130:AM136),"")</f>
        <v/>
      </c>
      <c r="AP136" t="str">
        <f t="shared" si="53"/>
        <v/>
      </c>
      <c r="AR136" t="str">
        <f t="shared" si="46"/>
        <v/>
      </c>
      <c r="AT136" t="str">
        <f t="shared" si="47"/>
        <v/>
      </c>
      <c r="AW136" s="5">
        <v>43965</v>
      </c>
      <c r="AX136" s="6" t="s">
        <v>8</v>
      </c>
      <c r="AY136" s="156" t="str">
        <f>'Daycare Tallies'!$W15</f>
        <v/>
      </c>
      <c r="AZ136">
        <f t="shared" ref="AZ136:AZ199" si="58">IF(AX136="TH",SUM(AY130:AY136),"")</f>
        <v>0</v>
      </c>
      <c r="BB136" t="str">
        <f t="shared" si="54"/>
        <v/>
      </c>
      <c r="BD136">
        <f t="shared" si="49"/>
        <v>0</v>
      </c>
      <c r="BF136" t="str">
        <f t="shared" si="48"/>
        <v/>
      </c>
    </row>
    <row r="137" spans="1:58" x14ac:dyDescent="0.3">
      <c r="A137" s="10">
        <v>42505</v>
      </c>
      <c r="B137" s="11" t="s">
        <v>9</v>
      </c>
      <c r="C137" s="12">
        <v>3</v>
      </c>
      <c r="D137" t="str">
        <f t="shared" si="55"/>
        <v/>
      </c>
      <c r="F137" t="str">
        <f t="shared" si="50"/>
        <v/>
      </c>
      <c r="H137" t="str">
        <f t="shared" si="40"/>
        <v/>
      </c>
      <c r="J137">
        <f t="shared" si="41"/>
        <v>40</v>
      </c>
      <c r="M137" s="5">
        <v>42871</v>
      </c>
      <c r="N137" s="6" t="s">
        <v>3</v>
      </c>
      <c r="O137" s="12">
        <v>58</v>
      </c>
      <c r="P137" t="str">
        <f t="shared" si="56"/>
        <v/>
      </c>
      <c r="R137" t="str">
        <f t="shared" si="51"/>
        <v/>
      </c>
      <c r="T137" t="str">
        <f t="shared" si="42"/>
        <v/>
      </c>
      <c r="V137" t="str">
        <f t="shared" si="43"/>
        <v/>
      </c>
      <c r="Y137" s="5">
        <v>43236</v>
      </c>
      <c r="Z137" s="6" t="s">
        <v>6</v>
      </c>
      <c r="AA137" s="12">
        <v>53</v>
      </c>
      <c r="AB137" t="str">
        <f t="shared" si="39"/>
        <v/>
      </c>
      <c r="AD137" t="str">
        <f t="shared" si="52"/>
        <v/>
      </c>
      <c r="AF137" t="str">
        <f t="shared" si="44"/>
        <v/>
      </c>
      <c r="AH137" t="str">
        <f t="shared" si="45"/>
        <v/>
      </c>
      <c r="AK137" s="5">
        <v>43601</v>
      </c>
      <c r="AL137" s="6" t="s">
        <v>8</v>
      </c>
      <c r="AM137" s="7">
        <v>83</v>
      </c>
      <c r="AN137">
        <f t="shared" si="57"/>
        <v>341</v>
      </c>
      <c r="AP137" t="str">
        <f t="shared" si="53"/>
        <v/>
      </c>
      <c r="AR137">
        <f t="shared" si="46"/>
        <v>213</v>
      </c>
      <c r="AT137" t="str">
        <f t="shared" si="47"/>
        <v/>
      </c>
      <c r="AW137" s="5">
        <v>43966</v>
      </c>
      <c r="AX137" s="6" t="s">
        <v>4</v>
      </c>
      <c r="AY137" s="156" t="str">
        <f>'Daycare Tallies'!$W16</f>
        <v/>
      </c>
      <c r="AZ137" t="str">
        <f t="shared" si="58"/>
        <v/>
      </c>
      <c r="BB137">
        <f t="shared" si="54"/>
        <v>0</v>
      </c>
      <c r="BD137" t="str">
        <f t="shared" si="49"/>
        <v/>
      </c>
      <c r="BF137" t="str">
        <f t="shared" si="48"/>
        <v/>
      </c>
    </row>
    <row r="138" spans="1:58" x14ac:dyDescent="0.3">
      <c r="A138" s="10">
        <v>42506</v>
      </c>
      <c r="B138" s="11" t="s">
        <v>5</v>
      </c>
      <c r="C138" s="12">
        <v>32</v>
      </c>
      <c r="D138" t="str">
        <f t="shared" si="55"/>
        <v/>
      </c>
      <c r="F138" t="str">
        <f t="shared" si="50"/>
        <v/>
      </c>
      <c r="H138" t="str">
        <f t="shared" si="40"/>
        <v/>
      </c>
      <c r="J138" t="str">
        <f t="shared" si="41"/>
        <v/>
      </c>
      <c r="M138" s="5">
        <v>42872</v>
      </c>
      <c r="N138" s="6" t="s">
        <v>6</v>
      </c>
      <c r="O138" s="12">
        <v>44</v>
      </c>
      <c r="P138" t="str">
        <f t="shared" si="56"/>
        <v/>
      </c>
      <c r="R138" t="str">
        <f t="shared" si="51"/>
        <v/>
      </c>
      <c r="T138" t="str">
        <f t="shared" si="42"/>
        <v/>
      </c>
      <c r="V138" t="str">
        <f t="shared" si="43"/>
        <v/>
      </c>
      <c r="Y138" s="5">
        <v>43237</v>
      </c>
      <c r="Z138" s="6" t="s">
        <v>8</v>
      </c>
      <c r="AA138" s="12">
        <v>63</v>
      </c>
      <c r="AB138">
        <f t="shared" ref="AB138:AB201" si="59">IF(Z138="TH",SUM(AA132:AA138),"")</f>
        <v>313</v>
      </c>
      <c r="AD138" t="str">
        <f t="shared" si="52"/>
        <v/>
      </c>
      <c r="AF138">
        <f t="shared" si="44"/>
        <v>185</v>
      </c>
      <c r="AH138" t="str">
        <f t="shared" si="45"/>
        <v/>
      </c>
      <c r="AK138" s="5">
        <v>43602</v>
      </c>
      <c r="AL138" s="6" t="s">
        <v>4</v>
      </c>
      <c r="AM138" s="7">
        <v>48</v>
      </c>
      <c r="AN138" t="str">
        <f t="shared" si="57"/>
        <v/>
      </c>
      <c r="AP138">
        <f t="shared" si="53"/>
        <v>101</v>
      </c>
      <c r="AR138" t="str">
        <f t="shared" si="46"/>
        <v/>
      </c>
      <c r="AT138" t="str">
        <f t="shared" si="47"/>
        <v/>
      </c>
      <c r="AW138" s="5">
        <v>43967</v>
      </c>
      <c r="AX138" s="6" t="s">
        <v>7</v>
      </c>
      <c r="AY138" s="156" t="str">
        <f>'Daycare Tallies'!$W17</f>
        <v/>
      </c>
      <c r="AZ138" t="str">
        <f t="shared" si="58"/>
        <v/>
      </c>
      <c r="BB138" t="str">
        <f t="shared" si="54"/>
        <v/>
      </c>
      <c r="BD138" t="str">
        <f t="shared" si="49"/>
        <v/>
      </c>
      <c r="BF138" t="str">
        <f t="shared" si="48"/>
        <v/>
      </c>
    </row>
    <row r="139" spans="1:58" x14ac:dyDescent="0.3">
      <c r="A139" s="10">
        <v>42507</v>
      </c>
      <c r="B139" s="11" t="s">
        <v>3</v>
      </c>
      <c r="C139" s="12">
        <v>40</v>
      </c>
      <c r="D139" t="str">
        <f t="shared" si="55"/>
        <v/>
      </c>
      <c r="F139" t="str">
        <f t="shared" si="50"/>
        <v/>
      </c>
      <c r="H139" t="str">
        <f t="shared" si="40"/>
        <v/>
      </c>
      <c r="J139" t="str">
        <f t="shared" si="41"/>
        <v/>
      </c>
      <c r="M139" s="5">
        <v>42873</v>
      </c>
      <c r="N139" s="6" t="s">
        <v>8</v>
      </c>
      <c r="O139" s="12">
        <v>42</v>
      </c>
      <c r="P139">
        <f t="shared" si="56"/>
        <v>251</v>
      </c>
      <c r="R139" t="str">
        <f t="shared" si="51"/>
        <v/>
      </c>
      <c r="T139">
        <f t="shared" si="42"/>
        <v>144</v>
      </c>
      <c r="V139" t="str">
        <f t="shared" si="43"/>
        <v/>
      </c>
      <c r="Y139" s="5">
        <v>43238</v>
      </c>
      <c r="Z139" s="6" t="s">
        <v>4</v>
      </c>
      <c r="AA139" s="12">
        <v>55</v>
      </c>
      <c r="AB139" t="str">
        <f t="shared" si="59"/>
        <v/>
      </c>
      <c r="AD139">
        <f t="shared" si="52"/>
        <v>106</v>
      </c>
      <c r="AF139" t="str">
        <f t="shared" si="44"/>
        <v/>
      </c>
      <c r="AH139" t="str">
        <f t="shared" si="45"/>
        <v/>
      </c>
      <c r="AK139" s="5">
        <v>43603</v>
      </c>
      <c r="AL139" s="6" t="s">
        <v>7</v>
      </c>
      <c r="AM139" s="7">
        <v>19</v>
      </c>
      <c r="AN139" t="str">
        <f t="shared" si="57"/>
        <v/>
      </c>
      <c r="AP139" t="str">
        <f t="shared" si="53"/>
        <v/>
      </c>
      <c r="AR139" t="str">
        <f t="shared" si="46"/>
        <v/>
      </c>
      <c r="AT139" t="str">
        <f t="shared" si="47"/>
        <v/>
      </c>
      <c r="AW139" s="5">
        <v>43968</v>
      </c>
      <c r="AX139" s="6" t="s">
        <v>9</v>
      </c>
      <c r="AY139" s="156" t="str">
        <f>'Daycare Tallies'!$W18</f>
        <v/>
      </c>
      <c r="AZ139" t="str">
        <f t="shared" si="58"/>
        <v/>
      </c>
      <c r="BB139" t="str">
        <f t="shared" si="54"/>
        <v/>
      </c>
      <c r="BD139" t="str">
        <f t="shared" si="49"/>
        <v/>
      </c>
      <c r="BF139">
        <f t="shared" si="48"/>
        <v>0</v>
      </c>
    </row>
    <row r="140" spans="1:58" x14ac:dyDescent="0.3">
      <c r="A140" s="10">
        <v>42508</v>
      </c>
      <c r="B140" s="11" t="s">
        <v>6</v>
      </c>
      <c r="C140" s="12">
        <v>33</v>
      </c>
      <c r="D140" t="str">
        <f t="shared" si="55"/>
        <v/>
      </c>
      <c r="F140" t="str">
        <f t="shared" si="50"/>
        <v/>
      </c>
      <c r="H140" t="str">
        <f t="shared" si="40"/>
        <v/>
      </c>
      <c r="J140" t="str">
        <f t="shared" si="41"/>
        <v/>
      </c>
      <c r="M140" s="5">
        <v>42874</v>
      </c>
      <c r="N140" s="6" t="s">
        <v>4</v>
      </c>
      <c r="O140" s="42">
        <v>43</v>
      </c>
      <c r="P140" t="str">
        <f t="shared" si="56"/>
        <v/>
      </c>
      <c r="R140">
        <f t="shared" si="51"/>
        <v>88</v>
      </c>
      <c r="T140" t="str">
        <f t="shared" si="42"/>
        <v/>
      </c>
      <c r="V140" t="str">
        <f t="shared" si="43"/>
        <v/>
      </c>
      <c r="Y140" s="5">
        <v>43239</v>
      </c>
      <c r="Z140" s="6" t="s">
        <v>7</v>
      </c>
      <c r="AA140" s="12">
        <v>9</v>
      </c>
      <c r="AB140" t="str">
        <f t="shared" si="59"/>
        <v/>
      </c>
      <c r="AD140" t="str">
        <f t="shared" si="52"/>
        <v/>
      </c>
      <c r="AF140" t="str">
        <f t="shared" si="44"/>
        <v/>
      </c>
      <c r="AH140" t="str">
        <f t="shared" si="45"/>
        <v/>
      </c>
      <c r="AK140" s="5">
        <v>43604</v>
      </c>
      <c r="AL140" s="6" t="s">
        <v>9</v>
      </c>
      <c r="AM140" s="7">
        <v>7</v>
      </c>
      <c r="AN140" t="str">
        <f t="shared" si="57"/>
        <v/>
      </c>
      <c r="AP140" t="str">
        <f t="shared" si="53"/>
        <v/>
      </c>
      <c r="AR140" t="str">
        <f t="shared" si="46"/>
        <v/>
      </c>
      <c r="AT140">
        <f t="shared" si="47"/>
        <v>74</v>
      </c>
      <c r="AW140" s="5">
        <v>43969</v>
      </c>
      <c r="AX140" s="6" t="s">
        <v>5</v>
      </c>
      <c r="AY140" s="156" t="str">
        <f>'Daycare Tallies'!$W19</f>
        <v/>
      </c>
      <c r="AZ140" t="str">
        <f t="shared" si="58"/>
        <v/>
      </c>
      <c r="BB140" t="str">
        <f t="shared" si="54"/>
        <v/>
      </c>
      <c r="BD140" t="str">
        <f t="shared" si="49"/>
        <v/>
      </c>
      <c r="BF140" t="str">
        <f t="shared" si="48"/>
        <v/>
      </c>
    </row>
    <row r="141" spans="1:58" x14ac:dyDescent="0.3">
      <c r="A141" s="10">
        <v>42509</v>
      </c>
      <c r="B141" s="11" t="s">
        <v>8</v>
      </c>
      <c r="C141" s="12">
        <v>33</v>
      </c>
      <c r="D141">
        <f t="shared" si="55"/>
        <v>178</v>
      </c>
      <c r="F141" t="str">
        <f t="shared" si="50"/>
        <v/>
      </c>
      <c r="H141">
        <f t="shared" si="40"/>
        <v>106</v>
      </c>
      <c r="J141" t="str">
        <f t="shared" si="41"/>
        <v/>
      </c>
      <c r="M141" s="5">
        <v>42875</v>
      </c>
      <c r="N141" s="6" t="s">
        <v>7</v>
      </c>
      <c r="O141" s="12">
        <v>9</v>
      </c>
      <c r="P141" t="str">
        <f t="shared" si="56"/>
        <v/>
      </c>
      <c r="R141" t="str">
        <f t="shared" si="51"/>
        <v/>
      </c>
      <c r="T141" t="str">
        <f t="shared" si="42"/>
        <v/>
      </c>
      <c r="V141" t="str">
        <f t="shared" si="43"/>
        <v/>
      </c>
      <c r="Y141" s="5">
        <v>43240</v>
      </c>
      <c r="Z141" s="6" t="s">
        <v>9</v>
      </c>
      <c r="AA141" s="12">
        <v>8</v>
      </c>
      <c r="AB141" t="str">
        <f t="shared" si="59"/>
        <v/>
      </c>
      <c r="AD141" t="str">
        <f t="shared" si="52"/>
        <v/>
      </c>
      <c r="AF141" t="str">
        <f t="shared" si="44"/>
        <v/>
      </c>
      <c r="AH141">
        <f t="shared" si="45"/>
        <v>72</v>
      </c>
      <c r="AK141" s="5">
        <v>43605</v>
      </c>
      <c r="AL141" s="6" t="s">
        <v>5</v>
      </c>
      <c r="AM141" s="7">
        <v>43</v>
      </c>
      <c r="AN141" t="str">
        <f t="shared" si="57"/>
        <v/>
      </c>
      <c r="AP141" t="str">
        <f t="shared" si="53"/>
        <v/>
      </c>
      <c r="AR141" t="str">
        <f t="shared" si="46"/>
        <v/>
      </c>
      <c r="AT141" t="str">
        <f t="shared" si="47"/>
        <v/>
      </c>
      <c r="AW141" s="5">
        <v>43970</v>
      </c>
      <c r="AX141" s="6" t="s">
        <v>3</v>
      </c>
      <c r="AY141" s="156" t="str">
        <f>'Daycare Tallies'!$W20</f>
        <v/>
      </c>
      <c r="AZ141" t="str">
        <f t="shared" si="58"/>
        <v/>
      </c>
      <c r="BB141" t="str">
        <f t="shared" si="54"/>
        <v/>
      </c>
      <c r="BD141" t="str">
        <f t="shared" si="49"/>
        <v/>
      </c>
      <c r="BF141" t="str">
        <f t="shared" si="48"/>
        <v/>
      </c>
    </row>
    <row r="142" spans="1:58" x14ac:dyDescent="0.3">
      <c r="A142" s="10">
        <v>42510</v>
      </c>
      <c r="B142" s="11" t="s">
        <v>4</v>
      </c>
      <c r="C142" s="12">
        <v>39</v>
      </c>
      <c r="D142" t="str">
        <f t="shared" si="55"/>
        <v/>
      </c>
      <c r="F142">
        <f t="shared" si="50"/>
        <v>71</v>
      </c>
      <c r="H142" t="str">
        <f t="shared" si="40"/>
        <v/>
      </c>
      <c r="J142" t="str">
        <f t="shared" si="41"/>
        <v/>
      </c>
      <c r="M142" s="5">
        <v>42876</v>
      </c>
      <c r="N142" s="6" t="s">
        <v>9</v>
      </c>
      <c r="O142" s="12">
        <v>7</v>
      </c>
      <c r="P142" t="str">
        <f t="shared" si="56"/>
        <v/>
      </c>
      <c r="R142" t="str">
        <f t="shared" si="51"/>
        <v/>
      </c>
      <c r="T142" t="str">
        <f t="shared" si="42"/>
        <v/>
      </c>
      <c r="V142">
        <f t="shared" si="43"/>
        <v>59</v>
      </c>
      <c r="Y142" s="5">
        <v>43241</v>
      </c>
      <c r="Z142" s="6" t="s">
        <v>5</v>
      </c>
      <c r="AA142" s="12">
        <v>55</v>
      </c>
      <c r="AB142" t="str">
        <f t="shared" si="59"/>
        <v/>
      </c>
      <c r="AD142" t="str">
        <f t="shared" si="52"/>
        <v/>
      </c>
      <c r="AF142" t="str">
        <f t="shared" si="44"/>
        <v/>
      </c>
      <c r="AH142" t="str">
        <f t="shared" si="45"/>
        <v/>
      </c>
      <c r="AK142" s="5">
        <v>43606</v>
      </c>
      <c r="AL142" s="6" t="s">
        <v>3</v>
      </c>
      <c r="AM142" s="7">
        <v>82</v>
      </c>
      <c r="AN142" t="str">
        <f t="shared" si="57"/>
        <v/>
      </c>
      <c r="AP142" t="str">
        <f t="shared" si="53"/>
        <v/>
      </c>
      <c r="AR142" t="str">
        <f t="shared" si="46"/>
        <v/>
      </c>
      <c r="AT142" t="str">
        <f t="shared" si="47"/>
        <v/>
      </c>
      <c r="AW142" s="5">
        <v>43971</v>
      </c>
      <c r="AX142" s="6" t="s">
        <v>6</v>
      </c>
      <c r="AY142" s="156" t="str">
        <f>'Daycare Tallies'!$W21</f>
        <v/>
      </c>
      <c r="AZ142" t="str">
        <f t="shared" si="58"/>
        <v/>
      </c>
      <c r="BB142" t="str">
        <f t="shared" si="54"/>
        <v/>
      </c>
      <c r="BD142" t="str">
        <f t="shared" si="49"/>
        <v/>
      </c>
      <c r="BF142" t="str">
        <f t="shared" si="48"/>
        <v/>
      </c>
    </row>
    <row r="143" spans="1:58" x14ac:dyDescent="0.3">
      <c r="A143" s="10">
        <v>42511</v>
      </c>
      <c r="B143" s="11" t="s">
        <v>7</v>
      </c>
      <c r="C143" s="12">
        <v>5</v>
      </c>
      <c r="D143" t="str">
        <f t="shared" si="55"/>
        <v/>
      </c>
      <c r="F143" t="str">
        <f t="shared" si="50"/>
        <v/>
      </c>
      <c r="H143" t="str">
        <f t="shared" si="40"/>
        <v/>
      </c>
      <c r="J143" t="str">
        <f t="shared" si="41"/>
        <v/>
      </c>
      <c r="M143" s="5">
        <v>42877</v>
      </c>
      <c r="N143" s="6" t="s">
        <v>5</v>
      </c>
      <c r="O143" s="12">
        <v>35</v>
      </c>
      <c r="P143" t="str">
        <f t="shared" si="56"/>
        <v/>
      </c>
      <c r="R143" t="str">
        <f t="shared" si="51"/>
        <v/>
      </c>
      <c r="T143" t="str">
        <f t="shared" si="42"/>
        <v/>
      </c>
      <c r="V143" t="str">
        <f t="shared" si="43"/>
        <v/>
      </c>
      <c r="Y143" s="5">
        <v>43242</v>
      </c>
      <c r="Z143" s="6" t="s">
        <v>3</v>
      </c>
      <c r="AA143" s="12">
        <v>60</v>
      </c>
      <c r="AB143" t="str">
        <f t="shared" si="59"/>
        <v/>
      </c>
      <c r="AD143" t="str">
        <f t="shared" si="52"/>
        <v/>
      </c>
      <c r="AF143" t="str">
        <f t="shared" si="44"/>
        <v/>
      </c>
      <c r="AH143" t="str">
        <f t="shared" si="45"/>
        <v/>
      </c>
      <c r="AK143" s="5">
        <v>43607</v>
      </c>
      <c r="AL143" s="6" t="s">
        <v>6</v>
      </c>
      <c r="AM143" s="7">
        <v>66</v>
      </c>
      <c r="AN143" t="str">
        <f t="shared" si="57"/>
        <v/>
      </c>
      <c r="AP143" t="str">
        <f t="shared" si="53"/>
        <v/>
      </c>
      <c r="AR143" t="str">
        <f t="shared" si="46"/>
        <v/>
      </c>
      <c r="AT143" t="str">
        <f t="shared" si="47"/>
        <v/>
      </c>
      <c r="AW143" s="5">
        <v>43972</v>
      </c>
      <c r="AX143" s="6" t="s">
        <v>8</v>
      </c>
      <c r="AY143" s="156" t="str">
        <f>'Daycare Tallies'!$W22</f>
        <v/>
      </c>
      <c r="AZ143">
        <f t="shared" si="58"/>
        <v>0</v>
      </c>
      <c r="BB143" t="str">
        <f t="shared" si="54"/>
        <v/>
      </c>
      <c r="BD143">
        <f t="shared" si="49"/>
        <v>0</v>
      </c>
      <c r="BF143" t="str">
        <f t="shared" si="48"/>
        <v/>
      </c>
    </row>
    <row r="144" spans="1:58" x14ac:dyDescent="0.3">
      <c r="A144" s="10">
        <v>42512</v>
      </c>
      <c r="B144" s="11" t="s">
        <v>9</v>
      </c>
      <c r="C144" s="12">
        <v>2</v>
      </c>
      <c r="D144" t="str">
        <f t="shared" si="55"/>
        <v/>
      </c>
      <c r="F144" t="str">
        <f t="shared" si="50"/>
        <v/>
      </c>
      <c r="H144" t="str">
        <f t="shared" si="40"/>
        <v/>
      </c>
      <c r="J144">
        <f t="shared" si="41"/>
        <v>46</v>
      </c>
      <c r="M144" s="5">
        <v>42878</v>
      </c>
      <c r="N144" s="6" t="s">
        <v>3</v>
      </c>
      <c r="O144" s="12">
        <v>47</v>
      </c>
      <c r="P144" t="str">
        <f t="shared" si="56"/>
        <v/>
      </c>
      <c r="R144" t="str">
        <f t="shared" si="51"/>
        <v/>
      </c>
      <c r="T144" t="str">
        <f t="shared" si="42"/>
        <v/>
      </c>
      <c r="V144" t="str">
        <f t="shared" si="43"/>
        <v/>
      </c>
      <c r="Y144" s="5">
        <v>43243</v>
      </c>
      <c r="Z144" s="6" t="s">
        <v>6</v>
      </c>
      <c r="AA144" s="12">
        <v>49</v>
      </c>
      <c r="AB144" t="str">
        <f t="shared" si="59"/>
        <v/>
      </c>
      <c r="AD144" t="str">
        <f t="shared" si="52"/>
        <v/>
      </c>
      <c r="AF144" t="str">
        <f t="shared" si="44"/>
        <v/>
      </c>
      <c r="AH144" t="str">
        <f t="shared" si="45"/>
        <v/>
      </c>
      <c r="AK144" s="5">
        <v>43608</v>
      </c>
      <c r="AL144" s="6" t="s">
        <v>8</v>
      </c>
      <c r="AM144" s="7">
        <v>54</v>
      </c>
      <c r="AN144">
        <f t="shared" si="57"/>
        <v>319</v>
      </c>
      <c r="AP144" t="str">
        <f t="shared" si="53"/>
        <v/>
      </c>
      <c r="AR144">
        <f t="shared" si="46"/>
        <v>202</v>
      </c>
      <c r="AT144" t="str">
        <f t="shared" si="47"/>
        <v/>
      </c>
      <c r="AW144" s="5">
        <v>43973</v>
      </c>
      <c r="AX144" s="6" t="s">
        <v>4</v>
      </c>
      <c r="AY144" s="156" t="str">
        <f>'Daycare Tallies'!$W23</f>
        <v/>
      </c>
      <c r="AZ144" t="str">
        <f t="shared" si="58"/>
        <v/>
      </c>
      <c r="BB144">
        <f t="shared" si="54"/>
        <v>0</v>
      </c>
      <c r="BD144" t="str">
        <f t="shared" si="49"/>
        <v/>
      </c>
      <c r="BF144" t="str">
        <f t="shared" si="48"/>
        <v/>
      </c>
    </row>
    <row r="145" spans="1:58" x14ac:dyDescent="0.3">
      <c r="A145" s="10">
        <v>42513</v>
      </c>
      <c r="B145" s="11" t="s">
        <v>5</v>
      </c>
      <c r="C145" s="12">
        <v>30</v>
      </c>
      <c r="D145" t="str">
        <f t="shared" si="55"/>
        <v/>
      </c>
      <c r="F145" t="str">
        <f t="shared" si="50"/>
        <v/>
      </c>
      <c r="H145" t="str">
        <f t="shared" si="40"/>
        <v/>
      </c>
      <c r="J145" t="str">
        <f t="shared" si="41"/>
        <v/>
      </c>
      <c r="M145" s="5">
        <v>42879</v>
      </c>
      <c r="N145" s="6" t="s">
        <v>6</v>
      </c>
      <c r="O145" s="12">
        <v>43</v>
      </c>
      <c r="P145" t="str">
        <f t="shared" si="56"/>
        <v/>
      </c>
      <c r="R145" t="str">
        <f t="shared" si="51"/>
        <v/>
      </c>
      <c r="T145" t="str">
        <f t="shared" si="42"/>
        <v/>
      </c>
      <c r="V145" t="str">
        <f t="shared" si="43"/>
        <v/>
      </c>
      <c r="Y145" s="5">
        <v>43244</v>
      </c>
      <c r="Z145" s="6" t="s">
        <v>8</v>
      </c>
      <c r="AA145" s="12">
        <v>62</v>
      </c>
      <c r="AB145">
        <f t="shared" si="59"/>
        <v>298</v>
      </c>
      <c r="AD145" t="str">
        <f t="shared" si="52"/>
        <v/>
      </c>
      <c r="AF145">
        <f t="shared" si="44"/>
        <v>171</v>
      </c>
      <c r="AH145" t="str">
        <f t="shared" si="45"/>
        <v/>
      </c>
      <c r="AK145" s="5">
        <v>43609</v>
      </c>
      <c r="AL145" s="6" t="s">
        <v>4</v>
      </c>
      <c r="AM145" s="7">
        <v>42</v>
      </c>
      <c r="AN145" t="str">
        <f t="shared" si="57"/>
        <v/>
      </c>
      <c r="AP145">
        <f t="shared" si="53"/>
        <v>85</v>
      </c>
      <c r="AR145" t="str">
        <f t="shared" si="46"/>
        <v/>
      </c>
      <c r="AT145" t="str">
        <f t="shared" si="47"/>
        <v/>
      </c>
      <c r="AW145" s="5">
        <v>43974</v>
      </c>
      <c r="AX145" s="6" t="s">
        <v>7</v>
      </c>
      <c r="AY145" s="156" t="str">
        <f>'Daycare Tallies'!$W24</f>
        <v/>
      </c>
      <c r="AZ145" t="str">
        <f t="shared" si="58"/>
        <v/>
      </c>
      <c r="BB145" t="str">
        <f t="shared" si="54"/>
        <v/>
      </c>
      <c r="BD145" t="str">
        <f t="shared" si="49"/>
        <v/>
      </c>
      <c r="BF145" t="str">
        <f t="shared" si="48"/>
        <v/>
      </c>
    </row>
    <row r="146" spans="1:58" x14ac:dyDescent="0.3">
      <c r="A146" s="10">
        <v>42514</v>
      </c>
      <c r="B146" s="11" t="s">
        <v>3</v>
      </c>
      <c r="C146" s="12">
        <v>36</v>
      </c>
      <c r="D146" t="str">
        <f t="shared" si="55"/>
        <v/>
      </c>
      <c r="F146" t="str">
        <f t="shared" si="50"/>
        <v/>
      </c>
      <c r="H146" t="str">
        <f t="shared" si="40"/>
        <v/>
      </c>
      <c r="J146" t="str">
        <f t="shared" si="41"/>
        <v/>
      </c>
      <c r="M146" s="5">
        <v>42880</v>
      </c>
      <c r="N146" s="6" t="s">
        <v>8</v>
      </c>
      <c r="O146" s="12">
        <v>39</v>
      </c>
      <c r="P146">
        <f t="shared" si="56"/>
        <v>223</v>
      </c>
      <c r="R146" t="str">
        <f t="shared" si="51"/>
        <v/>
      </c>
      <c r="T146">
        <f t="shared" si="42"/>
        <v>129</v>
      </c>
      <c r="V146" t="str">
        <f t="shared" si="43"/>
        <v/>
      </c>
      <c r="Y146" s="5">
        <v>43245</v>
      </c>
      <c r="Z146" s="6" t="s">
        <v>4</v>
      </c>
      <c r="AA146" s="12">
        <v>42</v>
      </c>
      <c r="AB146" t="str">
        <f t="shared" si="59"/>
        <v/>
      </c>
      <c r="AD146">
        <f t="shared" si="52"/>
        <v>97</v>
      </c>
      <c r="AF146" t="str">
        <f t="shared" si="44"/>
        <v/>
      </c>
      <c r="AH146" t="str">
        <f t="shared" si="45"/>
        <v/>
      </c>
      <c r="AK146" s="5">
        <v>43610</v>
      </c>
      <c r="AL146" s="6" t="s">
        <v>7</v>
      </c>
      <c r="AM146" s="7">
        <v>17</v>
      </c>
      <c r="AN146" t="str">
        <f t="shared" si="57"/>
        <v/>
      </c>
      <c r="AP146" t="str">
        <f t="shared" si="53"/>
        <v/>
      </c>
      <c r="AR146" t="str">
        <f t="shared" si="46"/>
        <v/>
      </c>
      <c r="AT146" t="str">
        <f t="shared" si="47"/>
        <v/>
      </c>
      <c r="AW146" s="5">
        <v>43975</v>
      </c>
      <c r="AX146" s="6" t="s">
        <v>9</v>
      </c>
      <c r="AY146" s="156" t="str">
        <f>'Daycare Tallies'!$W25</f>
        <v/>
      </c>
      <c r="AZ146" t="str">
        <f t="shared" si="58"/>
        <v/>
      </c>
      <c r="BB146" t="str">
        <f t="shared" si="54"/>
        <v/>
      </c>
      <c r="BD146" t="str">
        <f t="shared" si="49"/>
        <v/>
      </c>
      <c r="BF146">
        <f t="shared" si="48"/>
        <v>0</v>
      </c>
    </row>
    <row r="147" spans="1:58" x14ac:dyDescent="0.3">
      <c r="A147" s="10">
        <v>42515</v>
      </c>
      <c r="B147" s="11" t="s">
        <v>6</v>
      </c>
      <c r="C147" s="12">
        <v>27</v>
      </c>
      <c r="D147" t="str">
        <f t="shared" si="55"/>
        <v/>
      </c>
      <c r="F147" t="str">
        <f t="shared" si="50"/>
        <v/>
      </c>
      <c r="H147" t="str">
        <f t="shared" si="40"/>
        <v/>
      </c>
      <c r="J147" t="str">
        <f t="shared" si="41"/>
        <v/>
      </c>
      <c r="M147" s="5">
        <v>42881</v>
      </c>
      <c r="N147" s="6" t="s">
        <v>4</v>
      </c>
      <c r="O147" s="12">
        <v>34</v>
      </c>
      <c r="P147" t="str">
        <f t="shared" si="56"/>
        <v/>
      </c>
      <c r="R147">
        <f t="shared" si="51"/>
        <v>69</v>
      </c>
      <c r="T147" t="str">
        <f t="shared" si="42"/>
        <v/>
      </c>
      <c r="V147" t="str">
        <f t="shared" si="43"/>
        <v/>
      </c>
      <c r="Y147" s="5">
        <v>43246</v>
      </c>
      <c r="Z147" s="6" t="s">
        <v>7</v>
      </c>
      <c r="AA147" s="12">
        <v>9</v>
      </c>
      <c r="AB147" t="str">
        <f t="shared" si="59"/>
        <v/>
      </c>
      <c r="AD147" t="str">
        <f t="shared" si="52"/>
        <v/>
      </c>
      <c r="AF147" t="str">
        <f t="shared" si="44"/>
        <v/>
      </c>
      <c r="AH147" t="str">
        <f t="shared" si="45"/>
        <v/>
      </c>
      <c r="AK147" s="5">
        <v>43611</v>
      </c>
      <c r="AL147" s="6" t="s">
        <v>9</v>
      </c>
      <c r="AM147" s="7">
        <v>10</v>
      </c>
      <c r="AN147" t="str">
        <f t="shared" si="57"/>
        <v/>
      </c>
      <c r="AP147" t="str">
        <f t="shared" si="53"/>
        <v/>
      </c>
      <c r="AR147" t="str">
        <f t="shared" si="46"/>
        <v/>
      </c>
      <c r="AT147">
        <f t="shared" si="47"/>
        <v>69</v>
      </c>
      <c r="AW147" s="5">
        <v>43976</v>
      </c>
      <c r="AX147" s="6" t="s">
        <v>5</v>
      </c>
      <c r="AY147" s="156" t="str">
        <f>'Daycare Tallies'!$W26</f>
        <v/>
      </c>
      <c r="AZ147" t="str">
        <f t="shared" si="58"/>
        <v/>
      </c>
      <c r="BB147" t="str">
        <f t="shared" si="54"/>
        <v/>
      </c>
      <c r="BD147" t="str">
        <f t="shared" si="49"/>
        <v/>
      </c>
      <c r="BF147" t="str">
        <f t="shared" si="48"/>
        <v/>
      </c>
    </row>
    <row r="148" spans="1:58" x14ac:dyDescent="0.3">
      <c r="A148" s="10">
        <v>42516</v>
      </c>
      <c r="B148" s="11" t="s">
        <v>8</v>
      </c>
      <c r="C148" s="12">
        <v>38</v>
      </c>
      <c r="D148">
        <f t="shared" si="55"/>
        <v>177</v>
      </c>
      <c r="F148" t="str">
        <f t="shared" si="50"/>
        <v/>
      </c>
      <c r="H148">
        <f t="shared" si="40"/>
        <v>101</v>
      </c>
      <c r="J148" t="str">
        <f t="shared" si="41"/>
        <v/>
      </c>
      <c r="M148" s="5">
        <v>42882</v>
      </c>
      <c r="N148" s="6" t="s">
        <v>7</v>
      </c>
      <c r="O148" s="12">
        <v>7</v>
      </c>
      <c r="P148" t="str">
        <f t="shared" si="56"/>
        <v/>
      </c>
      <c r="R148" t="str">
        <f t="shared" si="51"/>
        <v/>
      </c>
      <c r="T148" t="str">
        <f t="shared" si="42"/>
        <v/>
      </c>
      <c r="V148" t="str">
        <f t="shared" si="43"/>
        <v/>
      </c>
      <c r="Y148" s="5">
        <v>43247</v>
      </c>
      <c r="Z148" s="6" t="s">
        <v>9</v>
      </c>
      <c r="AA148" s="12">
        <v>6</v>
      </c>
      <c r="AB148" t="str">
        <f t="shared" si="59"/>
        <v/>
      </c>
      <c r="AD148" t="str">
        <f t="shared" si="52"/>
        <v/>
      </c>
      <c r="AF148" t="str">
        <f t="shared" si="44"/>
        <v/>
      </c>
      <c r="AH148">
        <f t="shared" si="45"/>
        <v>57</v>
      </c>
      <c r="AK148" s="5">
        <v>43612</v>
      </c>
      <c r="AL148" s="6" t="s">
        <v>5</v>
      </c>
      <c r="AM148" s="7">
        <v>4</v>
      </c>
      <c r="AN148" t="str">
        <f t="shared" si="57"/>
        <v/>
      </c>
      <c r="AP148" t="str">
        <f t="shared" si="53"/>
        <v/>
      </c>
      <c r="AR148" t="str">
        <f t="shared" si="46"/>
        <v/>
      </c>
      <c r="AT148" t="str">
        <f t="shared" si="47"/>
        <v/>
      </c>
      <c r="AW148" s="5">
        <v>43977</v>
      </c>
      <c r="AX148" s="6" t="s">
        <v>3</v>
      </c>
      <c r="AY148" s="156" t="str">
        <f>'Daycare Tallies'!$W27</f>
        <v/>
      </c>
      <c r="AZ148" t="str">
        <f t="shared" si="58"/>
        <v/>
      </c>
      <c r="BB148" t="str">
        <f t="shared" si="54"/>
        <v/>
      </c>
      <c r="BD148" t="str">
        <f t="shared" si="49"/>
        <v/>
      </c>
      <c r="BF148" t="str">
        <f t="shared" si="48"/>
        <v/>
      </c>
    </row>
    <row r="149" spans="1:58" x14ac:dyDescent="0.3">
      <c r="A149" s="10">
        <v>42517</v>
      </c>
      <c r="B149" s="11" t="s">
        <v>4</v>
      </c>
      <c r="C149" s="12">
        <v>22</v>
      </c>
      <c r="D149" t="str">
        <f t="shared" si="55"/>
        <v/>
      </c>
      <c r="F149">
        <f t="shared" si="50"/>
        <v>52</v>
      </c>
      <c r="H149" t="str">
        <f t="shared" si="40"/>
        <v/>
      </c>
      <c r="J149" t="str">
        <f t="shared" si="41"/>
        <v/>
      </c>
      <c r="M149" s="5">
        <v>42883</v>
      </c>
      <c r="N149" s="6" t="s">
        <v>9</v>
      </c>
      <c r="O149" s="12">
        <v>7</v>
      </c>
      <c r="P149" t="str">
        <f t="shared" si="56"/>
        <v/>
      </c>
      <c r="R149" t="str">
        <f t="shared" si="51"/>
        <v/>
      </c>
      <c r="T149" t="str">
        <f t="shared" si="42"/>
        <v/>
      </c>
      <c r="V149">
        <f t="shared" si="43"/>
        <v>48</v>
      </c>
      <c r="Y149" s="5">
        <v>43248</v>
      </c>
      <c r="Z149" s="6" t="s">
        <v>5</v>
      </c>
      <c r="AA149" s="12">
        <v>8</v>
      </c>
      <c r="AB149" t="str">
        <f t="shared" si="59"/>
        <v/>
      </c>
      <c r="AD149" t="str">
        <f t="shared" si="52"/>
        <v/>
      </c>
      <c r="AF149" t="str">
        <f t="shared" si="44"/>
        <v/>
      </c>
      <c r="AH149" t="str">
        <f t="shared" si="45"/>
        <v/>
      </c>
      <c r="AK149" s="5">
        <v>43613</v>
      </c>
      <c r="AL149" s="6" t="s">
        <v>3</v>
      </c>
      <c r="AM149" s="7">
        <v>55</v>
      </c>
      <c r="AN149" t="str">
        <f t="shared" si="57"/>
        <v/>
      </c>
      <c r="AP149" t="str">
        <f t="shared" si="53"/>
        <v/>
      </c>
      <c r="AR149" t="str">
        <f t="shared" si="46"/>
        <v/>
      </c>
      <c r="AT149" t="str">
        <f t="shared" si="47"/>
        <v/>
      </c>
      <c r="AW149" s="5">
        <v>43978</v>
      </c>
      <c r="AX149" s="6" t="s">
        <v>6</v>
      </c>
      <c r="AY149" s="156" t="str">
        <f>'Daycare Tallies'!$W28</f>
        <v/>
      </c>
      <c r="AZ149" t="str">
        <f t="shared" si="58"/>
        <v/>
      </c>
      <c r="BB149" t="str">
        <f t="shared" si="54"/>
        <v/>
      </c>
      <c r="BD149" t="str">
        <f t="shared" si="49"/>
        <v/>
      </c>
      <c r="BF149" t="str">
        <f t="shared" si="48"/>
        <v/>
      </c>
    </row>
    <row r="150" spans="1:58" x14ac:dyDescent="0.3">
      <c r="A150" s="10">
        <v>42518</v>
      </c>
      <c r="B150" s="11" t="s">
        <v>7</v>
      </c>
      <c r="C150" s="12">
        <v>9</v>
      </c>
      <c r="D150" t="str">
        <f t="shared" si="55"/>
        <v/>
      </c>
      <c r="F150" t="str">
        <f t="shared" si="50"/>
        <v/>
      </c>
      <c r="H150" t="str">
        <f t="shared" si="40"/>
        <v/>
      </c>
      <c r="J150" t="str">
        <f t="shared" si="41"/>
        <v/>
      </c>
      <c r="M150" s="5">
        <v>42884</v>
      </c>
      <c r="N150" s="6" t="s">
        <v>5</v>
      </c>
      <c r="O150" s="12">
        <v>0</v>
      </c>
      <c r="P150" t="str">
        <f t="shared" si="56"/>
        <v/>
      </c>
      <c r="R150" t="str">
        <f t="shared" si="51"/>
        <v/>
      </c>
      <c r="T150" t="str">
        <f t="shared" si="42"/>
        <v/>
      </c>
      <c r="V150" t="str">
        <f t="shared" si="43"/>
        <v/>
      </c>
      <c r="Y150" s="5">
        <v>43249</v>
      </c>
      <c r="Z150" s="6" t="s">
        <v>3</v>
      </c>
      <c r="AA150" s="12">
        <v>60</v>
      </c>
      <c r="AB150" t="str">
        <f t="shared" si="59"/>
        <v/>
      </c>
      <c r="AD150" t="str">
        <f t="shared" si="52"/>
        <v/>
      </c>
      <c r="AF150" t="str">
        <f t="shared" si="44"/>
        <v/>
      </c>
      <c r="AH150" t="str">
        <f t="shared" si="45"/>
        <v/>
      </c>
      <c r="AK150" s="5">
        <v>43614</v>
      </c>
      <c r="AL150" s="6" t="s">
        <v>6</v>
      </c>
      <c r="AM150" s="7">
        <v>61</v>
      </c>
      <c r="AN150" t="str">
        <f t="shared" si="57"/>
        <v/>
      </c>
      <c r="AP150" t="str">
        <f t="shared" si="53"/>
        <v/>
      </c>
      <c r="AR150" t="str">
        <f t="shared" si="46"/>
        <v/>
      </c>
      <c r="AT150" t="str">
        <f t="shared" si="47"/>
        <v/>
      </c>
      <c r="AW150" s="5">
        <v>43979</v>
      </c>
      <c r="AX150" s="6" t="s">
        <v>8</v>
      </c>
      <c r="AY150" s="156" t="str">
        <f>'Daycare Tallies'!$W29</f>
        <v/>
      </c>
      <c r="AZ150">
        <f t="shared" si="58"/>
        <v>0</v>
      </c>
      <c r="BB150" t="str">
        <f t="shared" si="54"/>
        <v/>
      </c>
      <c r="BD150">
        <f t="shared" si="49"/>
        <v>0</v>
      </c>
      <c r="BF150" t="str">
        <f t="shared" si="48"/>
        <v/>
      </c>
    </row>
    <row r="151" spans="1:58" x14ac:dyDescent="0.3">
      <c r="A151" s="10">
        <v>42519</v>
      </c>
      <c r="B151" s="11" t="s">
        <v>9</v>
      </c>
      <c r="C151" s="12">
        <v>7</v>
      </c>
      <c r="D151" t="str">
        <f t="shared" si="55"/>
        <v/>
      </c>
      <c r="F151" t="str">
        <f t="shared" si="50"/>
        <v/>
      </c>
      <c r="H151" t="str">
        <f t="shared" si="40"/>
        <v/>
      </c>
      <c r="J151">
        <f t="shared" si="41"/>
        <v>38</v>
      </c>
      <c r="M151" s="5">
        <v>42885</v>
      </c>
      <c r="N151" s="6" t="s">
        <v>3</v>
      </c>
      <c r="O151" s="12">
        <v>48</v>
      </c>
      <c r="P151" t="str">
        <f t="shared" si="56"/>
        <v/>
      </c>
      <c r="R151" t="str">
        <f t="shared" si="51"/>
        <v/>
      </c>
      <c r="T151" t="str">
        <f t="shared" si="42"/>
        <v/>
      </c>
      <c r="V151" t="str">
        <f t="shared" si="43"/>
        <v/>
      </c>
      <c r="Y151" s="5">
        <v>43250</v>
      </c>
      <c r="Z151" s="6" t="s">
        <v>6</v>
      </c>
      <c r="AA151" s="12">
        <v>51</v>
      </c>
      <c r="AB151" t="str">
        <f t="shared" si="59"/>
        <v/>
      </c>
      <c r="AD151" t="str">
        <f t="shared" si="52"/>
        <v/>
      </c>
      <c r="AF151" t="str">
        <f t="shared" si="44"/>
        <v/>
      </c>
      <c r="AH151" t="str">
        <f t="shared" si="45"/>
        <v/>
      </c>
      <c r="AK151" s="5">
        <v>43615</v>
      </c>
      <c r="AL151" s="6" t="s">
        <v>8</v>
      </c>
      <c r="AM151" s="7">
        <v>62</v>
      </c>
      <c r="AN151">
        <f t="shared" si="57"/>
        <v>251</v>
      </c>
      <c r="AP151" t="str">
        <f t="shared" si="53"/>
        <v/>
      </c>
      <c r="AR151">
        <f t="shared" si="46"/>
        <v>178</v>
      </c>
      <c r="AT151" t="str">
        <f t="shared" si="47"/>
        <v/>
      </c>
      <c r="AW151" s="5">
        <v>43980</v>
      </c>
      <c r="AX151" s="6" t="s">
        <v>4</v>
      </c>
      <c r="AY151" s="156" t="str">
        <f>'Daycare Tallies'!$W30</f>
        <v/>
      </c>
      <c r="AZ151" t="str">
        <f t="shared" si="58"/>
        <v/>
      </c>
      <c r="BB151">
        <f t="shared" si="54"/>
        <v>0</v>
      </c>
      <c r="BD151" t="str">
        <f t="shared" si="49"/>
        <v/>
      </c>
      <c r="BF151" t="str">
        <f t="shared" si="48"/>
        <v/>
      </c>
    </row>
    <row r="152" spans="1:58" x14ac:dyDescent="0.3">
      <c r="A152" s="10">
        <v>42520</v>
      </c>
      <c r="B152" s="11" t="s">
        <v>5</v>
      </c>
      <c r="C152" s="12">
        <v>4</v>
      </c>
      <c r="D152" t="str">
        <f t="shared" si="55"/>
        <v/>
      </c>
      <c r="F152" t="str">
        <f t="shared" si="50"/>
        <v/>
      </c>
      <c r="H152" t="str">
        <f t="shared" si="40"/>
        <v/>
      </c>
      <c r="J152" t="str">
        <f t="shared" si="41"/>
        <v/>
      </c>
      <c r="M152" s="5">
        <v>42886</v>
      </c>
      <c r="N152" s="6" t="s">
        <v>6</v>
      </c>
      <c r="O152" s="12">
        <v>41</v>
      </c>
      <c r="P152" t="str">
        <f t="shared" si="56"/>
        <v/>
      </c>
      <c r="R152" t="str">
        <f t="shared" si="51"/>
        <v/>
      </c>
      <c r="T152" t="str">
        <f t="shared" si="42"/>
        <v/>
      </c>
      <c r="V152" t="str">
        <f t="shared" si="43"/>
        <v/>
      </c>
      <c r="Y152" s="5">
        <v>43251</v>
      </c>
      <c r="Z152" s="6" t="s">
        <v>8</v>
      </c>
      <c r="AA152" s="38">
        <v>74</v>
      </c>
      <c r="AB152">
        <f t="shared" si="59"/>
        <v>250</v>
      </c>
      <c r="AD152" t="str">
        <f t="shared" si="52"/>
        <v/>
      </c>
      <c r="AF152">
        <f t="shared" si="44"/>
        <v>185</v>
      </c>
      <c r="AH152" t="str">
        <f t="shared" si="45"/>
        <v/>
      </c>
      <c r="AK152" s="5">
        <v>43616</v>
      </c>
      <c r="AL152" s="6" t="s">
        <v>4</v>
      </c>
      <c r="AM152" s="7">
        <v>61</v>
      </c>
      <c r="AN152" t="str">
        <f t="shared" si="57"/>
        <v/>
      </c>
      <c r="AP152">
        <f t="shared" si="53"/>
        <v>65</v>
      </c>
      <c r="AR152" t="str">
        <f t="shared" si="46"/>
        <v/>
      </c>
      <c r="AT152" t="str">
        <f t="shared" si="47"/>
        <v/>
      </c>
      <c r="AW152" s="5">
        <v>43981</v>
      </c>
      <c r="AX152" s="6" t="s">
        <v>7</v>
      </c>
      <c r="AY152" s="156" t="str">
        <f>'Daycare Tallies'!$W31</f>
        <v/>
      </c>
      <c r="AZ152" t="str">
        <f t="shared" si="58"/>
        <v/>
      </c>
      <c r="BB152" t="str">
        <f t="shared" si="54"/>
        <v/>
      </c>
      <c r="BD152" t="str">
        <f t="shared" si="49"/>
        <v/>
      </c>
      <c r="BF152" t="str">
        <f t="shared" si="48"/>
        <v/>
      </c>
    </row>
    <row r="153" spans="1:58" x14ac:dyDescent="0.3">
      <c r="A153" s="10">
        <v>42521</v>
      </c>
      <c r="B153" s="11" t="s">
        <v>3</v>
      </c>
      <c r="C153" s="12">
        <v>46</v>
      </c>
      <c r="D153" t="str">
        <f t="shared" si="55"/>
        <v/>
      </c>
      <c r="F153" t="str">
        <f t="shared" si="50"/>
        <v/>
      </c>
      <c r="H153" t="str">
        <f t="shared" si="40"/>
        <v/>
      </c>
      <c r="J153" t="str">
        <f t="shared" si="41"/>
        <v/>
      </c>
      <c r="M153" s="5">
        <v>42887</v>
      </c>
      <c r="N153" s="6" t="s">
        <v>8</v>
      </c>
      <c r="O153" s="12">
        <v>48</v>
      </c>
      <c r="P153">
        <f t="shared" si="56"/>
        <v>185</v>
      </c>
      <c r="R153" t="str">
        <f t="shared" si="51"/>
        <v/>
      </c>
      <c r="T153">
        <f t="shared" si="42"/>
        <v>137</v>
      </c>
      <c r="V153" t="str">
        <f t="shared" si="43"/>
        <v/>
      </c>
      <c r="Y153" s="5">
        <v>43252</v>
      </c>
      <c r="Z153" s="6" t="s">
        <v>4</v>
      </c>
      <c r="AA153" s="12">
        <v>54</v>
      </c>
      <c r="AB153" t="str">
        <f t="shared" si="59"/>
        <v/>
      </c>
      <c r="AD153">
        <f t="shared" si="52"/>
        <v>62</v>
      </c>
      <c r="AF153" t="str">
        <f t="shared" si="44"/>
        <v/>
      </c>
      <c r="AH153" t="str">
        <f t="shared" si="45"/>
        <v/>
      </c>
      <c r="AK153" s="5">
        <v>43617</v>
      </c>
      <c r="AL153" s="6" t="s">
        <v>7</v>
      </c>
      <c r="AM153" s="7">
        <v>15</v>
      </c>
      <c r="AN153" t="str">
        <f t="shared" si="57"/>
        <v/>
      </c>
      <c r="AP153" t="str">
        <f t="shared" si="53"/>
        <v/>
      </c>
      <c r="AR153" t="str">
        <f t="shared" si="46"/>
        <v/>
      </c>
      <c r="AT153" t="str">
        <f t="shared" si="47"/>
        <v/>
      </c>
      <c r="AW153" s="5">
        <v>43982</v>
      </c>
      <c r="AX153" s="6" t="s">
        <v>9</v>
      </c>
      <c r="AY153" s="156" t="str">
        <f>'Daycare Tallies'!$W32</f>
        <v/>
      </c>
      <c r="AZ153" t="str">
        <f t="shared" si="58"/>
        <v/>
      </c>
      <c r="BB153" t="str">
        <f t="shared" si="54"/>
        <v/>
      </c>
      <c r="BD153" t="str">
        <f t="shared" si="49"/>
        <v/>
      </c>
      <c r="BF153">
        <f t="shared" si="48"/>
        <v>0</v>
      </c>
    </row>
    <row r="154" spans="1:58" x14ac:dyDescent="0.3">
      <c r="A154" s="10">
        <v>42522</v>
      </c>
      <c r="B154" s="11" t="s">
        <v>6</v>
      </c>
      <c r="C154" s="12">
        <v>34</v>
      </c>
      <c r="D154" t="str">
        <f t="shared" si="55"/>
        <v/>
      </c>
      <c r="F154" t="str">
        <f t="shared" si="50"/>
        <v/>
      </c>
      <c r="H154" t="str">
        <f t="shared" si="40"/>
        <v/>
      </c>
      <c r="J154" t="str">
        <f t="shared" si="41"/>
        <v/>
      </c>
      <c r="M154" s="5">
        <v>42888</v>
      </c>
      <c r="N154" s="6" t="s">
        <v>4</v>
      </c>
      <c r="O154" s="12">
        <v>44</v>
      </c>
      <c r="P154" t="str">
        <f t="shared" si="56"/>
        <v/>
      </c>
      <c r="R154">
        <f t="shared" si="51"/>
        <v>44</v>
      </c>
      <c r="T154" t="str">
        <f t="shared" si="42"/>
        <v/>
      </c>
      <c r="V154" t="str">
        <f t="shared" si="43"/>
        <v/>
      </c>
      <c r="Y154" s="5">
        <v>43253</v>
      </c>
      <c r="Z154" s="6" t="s">
        <v>7</v>
      </c>
      <c r="AA154" s="12">
        <v>11</v>
      </c>
      <c r="AB154" t="str">
        <f t="shared" si="59"/>
        <v/>
      </c>
      <c r="AD154" t="str">
        <f t="shared" si="52"/>
        <v/>
      </c>
      <c r="AF154" t="str">
        <f t="shared" si="44"/>
        <v/>
      </c>
      <c r="AH154" t="str">
        <f t="shared" si="45"/>
        <v/>
      </c>
      <c r="AK154" s="5">
        <v>43618</v>
      </c>
      <c r="AL154" s="6" t="s">
        <v>9</v>
      </c>
      <c r="AM154" s="7">
        <v>6</v>
      </c>
      <c r="AN154" t="str">
        <f t="shared" si="57"/>
        <v/>
      </c>
      <c r="AP154" t="str">
        <f t="shared" si="53"/>
        <v/>
      </c>
      <c r="AR154" t="str">
        <f t="shared" si="46"/>
        <v/>
      </c>
      <c r="AT154">
        <f t="shared" si="47"/>
        <v>82</v>
      </c>
      <c r="AW154" s="5">
        <v>43983</v>
      </c>
      <c r="AX154" s="6" t="s">
        <v>5</v>
      </c>
      <c r="AY154" s="156" t="str">
        <f>'Daycare Tallies'!$AB2</f>
        <v/>
      </c>
      <c r="AZ154" t="str">
        <f t="shared" si="58"/>
        <v/>
      </c>
      <c r="BB154" t="str">
        <f t="shared" si="54"/>
        <v/>
      </c>
      <c r="BD154" t="str">
        <f t="shared" si="49"/>
        <v/>
      </c>
      <c r="BF154" t="str">
        <f t="shared" si="48"/>
        <v/>
      </c>
    </row>
    <row r="155" spans="1:58" x14ac:dyDescent="0.3">
      <c r="A155" s="10">
        <v>42523</v>
      </c>
      <c r="B155" s="11" t="s">
        <v>8</v>
      </c>
      <c r="C155" s="12">
        <v>46</v>
      </c>
      <c r="D155">
        <f t="shared" si="55"/>
        <v>168</v>
      </c>
      <c r="F155" t="str">
        <f t="shared" si="50"/>
        <v/>
      </c>
      <c r="H155">
        <f t="shared" si="40"/>
        <v>126</v>
      </c>
      <c r="J155" t="str">
        <f t="shared" si="41"/>
        <v/>
      </c>
      <c r="M155" s="5">
        <v>42889</v>
      </c>
      <c r="N155" s="6" t="s">
        <v>7</v>
      </c>
      <c r="O155" s="12">
        <v>11</v>
      </c>
      <c r="P155" t="str">
        <f t="shared" si="56"/>
        <v/>
      </c>
      <c r="R155" t="str">
        <f t="shared" si="51"/>
        <v/>
      </c>
      <c r="T155" t="str">
        <f t="shared" si="42"/>
        <v/>
      </c>
      <c r="V155" t="str">
        <f t="shared" si="43"/>
        <v/>
      </c>
      <c r="Y155" s="5">
        <v>43254</v>
      </c>
      <c r="Z155" s="6" t="s">
        <v>9</v>
      </c>
      <c r="AA155" s="12">
        <v>6</v>
      </c>
      <c r="AB155" t="str">
        <f t="shared" si="59"/>
        <v/>
      </c>
      <c r="AD155" t="str">
        <f t="shared" si="52"/>
        <v/>
      </c>
      <c r="AF155" t="str">
        <f t="shared" si="44"/>
        <v/>
      </c>
      <c r="AH155">
        <f t="shared" si="45"/>
        <v>71</v>
      </c>
      <c r="AK155" s="5">
        <v>43619</v>
      </c>
      <c r="AL155" s="6" t="s">
        <v>5</v>
      </c>
      <c r="AM155" s="7">
        <v>49</v>
      </c>
      <c r="AN155" t="str">
        <f t="shared" si="57"/>
        <v/>
      </c>
      <c r="AP155" t="str">
        <f t="shared" si="53"/>
        <v/>
      </c>
      <c r="AR155" t="str">
        <f t="shared" si="46"/>
        <v/>
      </c>
      <c r="AT155" t="str">
        <f t="shared" si="47"/>
        <v/>
      </c>
      <c r="AW155" s="5">
        <v>43984</v>
      </c>
      <c r="AX155" s="6" t="s">
        <v>3</v>
      </c>
      <c r="AY155" s="156" t="str">
        <f>'Daycare Tallies'!$AB3</f>
        <v/>
      </c>
      <c r="AZ155" t="str">
        <f t="shared" si="58"/>
        <v/>
      </c>
      <c r="BB155" t="str">
        <f t="shared" si="54"/>
        <v/>
      </c>
      <c r="BD155" t="str">
        <f t="shared" si="49"/>
        <v/>
      </c>
      <c r="BF155" t="str">
        <f t="shared" si="48"/>
        <v/>
      </c>
    </row>
    <row r="156" spans="1:58" x14ac:dyDescent="0.3">
      <c r="A156" s="10">
        <v>42524</v>
      </c>
      <c r="B156" s="11" t="s">
        <v>4</v>
      </c>
      <c r="C156" s="12">
        <v>35</v>
      </c>
      <c r="D156" t="str">
        <f t="shared" si="55"/>
        <v/>
      </c>
      <c r="F156">
        <f t="shared" si="50"/>
        <v>39</v>
      </c>
      <c r="H156" t="str">
        <f t="shared" si="40"/>
        <v/>
      </c>
      <c r="J156" t="str">
        <f t="shared" si="41"/>
        <v/>
      </c>
      <c r="M156" s="5">
        <v>42890</v>
      </c>
      <c r="N156" s="6" t="s">
        <v>9</v>
      </c>
      <c r="O156" s="12">
        <v>7</v>
      </c>
      <c r="P156" t="str">
        <f t="shared" si="56"/>
        <v/>
      </c>
      <c r="R156" t="str">
        <f t="shared" si="51"/>
        <v/>
      </c>
      <c r="T156" t="str">
        <f t="shared" si="42"/>
        <v/>
      </c>
      <c r="V156">
        <f t="shared" si="43"/>
        <v>62</v>
      </c>
      <c r="Y156" s="5">
        <v>43255</v>
      </c>
      <c r="Z156" s="6" t="s">
        <v>5</v>
      </c>
      <c r="AA156" s="12">
        <v>53</v>
      </c>
      <c r="AB156" t="str">
        <f t="shared" si="59"/>
        <v/>
      </c>
      <c r="AD156" t="str">
        <f t="shared" si="52"/>
        <v/>
      </c>
      <c r="AF156" t="str">
        <f t="shared" si="44"/>
        <v/>
      </c>
      <c r="AH156" t="str">
        <f t="shared" si="45"/>
        <v/>
      </c>
      <c r="AK156" s="5">
        <v>43620</v>
      </c>
      <c r="AL156" s="6" t="s">
        <v>3</v>
      </c>
      <c r="AM156" s="7">
        <v>76</v>
      </c>
      <c r="AN156" t="str">
        <f t="shared" si="57"/>
        <v/>
      </c>
      <c r="AP156" t="str">
        <f t="shared" si="53"/>
        <v/>
      </c>
      <c r="AR156" t="str">
        <f t="shared" si="46"/>
        <v/>
      </c>
      <c r="AT156" t="str">
        <f t="shared" si="47"/>
        <v/>
      </c>
      <c r="AW156" s="5">
        <v>43985</v>
      </c>
      <c r="AX156" s="6" t="s">
        <v>6</v>
      </c>
      <c r="AY156" s="156" t="str">
        <f>'Daycare Tallies'!$AB4</f>
        <v/>
      </c>
      <c r="AZ156" t="str">
        <f t="shared" si="58"/>
        <v/>
      </c>
      <c r="BB156" t="str">
        <f t="shared" si="54"/>
        <v/>
      </c>
      <c r="BD156" t="str">
        <f t="shared" si="49"/>
        <v/>
      </c>
      <c r="BF156" t="str">
        <f t="shared" si="48"/>
        <v/>
      </c>
    </row>
    <row r="157" spans="1:58" x14ac:dyDescent="0.3">
      <c r="A157" s="10">
        <v>42525</v>
      </c>
      <c r="B157" s="11" t="s">
        <v>7</v>
      </c>
      <c r="C157" s="12">
        <v>10</v>
      </c>
      <c r="D157" t="str">
        <f t="shared" si="55"/>
        <v/>
      </c>
      <c r="F157" t="str">
        <f t="shared" si="50"/>
        <v/>
      </c>
      <c r="H157" t="str">
        <f t="shared" si="40"/>
        <v/>
      </c>
      <c r="J157" t="str">
        <f t="shared" si="41"/>
        <v/>
      </c>
      <c r="M157" s="5">
        <v>42891</v>
      </c>
      <c r="N157" s="6" t="s">
        <v>5</v>
      </c>
      <c r="O157" s="12">
        <v>39</v>
      </c>
      <c r="P157" t="str">
        <f t="shared" si="56"/>
        <v/>
      </c>
      <c r="R157" t="str">
        <f t="shared" si="51"/>
        <v/>
      </c>
      <c r="T157" t="str">
        <f t="shared" si="42"/>
        <v/>
      </c>
      <c r="V157" t="str">
        <f t="shared" si="43"/>
        <v/>
      </c>
      <c r="Y157" s="5">
        <v>43256</v>
      </c>
      <c r="Z157" s="6" t="s">
        <v>3</v>
      </c>
      <c r="AA157" s="12">
        <v>61</v>
      </c>
      <c r="AB157" t="str">
        <f t="shared" si="59"/>
        <v/>
      </c>
      <c r="AD157" t="str">
        <f t="shared" si="52"/>
        <v/>
      </c>
      <c r="AF157" t="str">
        <f t="shared" si="44"/>
        <v/>
      </c>
      <c r="AH157" t="str">
        <f t="shared" si="45"/>
        <v/>
      </c>
      <c r="AK157" s="5">
        <v>43621</v>
      </c>
      <c r="AL157" s="6" t="s">
        <v>6</v>
      </c>
      <c r="AM157" s="7">
        <v>66</v>
      </c>
      <c r="AN157" t="str">
        <f t="shared" si="57"/>
        <v/>
      </c>
      <c r="AP157" t="str">
        <f t="shared" si="53"/>
        <v/>
      </c>
      <c r="AR157" t="str">
        <f t="shared" si="46"/>
        <v/>
      </c>
      <c r="AT157" t="str">
        <f t="shared" si="47"/>
        <v/>
      </c>
      <c r="AW157" s="5">
        <v>43986</v>
      </c>
      <c r="AX157" s="6" t="s">
        <v>8</v>
      </c>
      <c r="AY157" s="156" t="str">
        <f>'Daycare Tallies'!$AB5</f>
        <v/>
      </c>
      <c r="AZ157">
        <f t="shared" si="58"/>
        <v>0</v>
      </c>
      <c r="BB157" t="str">
        <f t="shared" si="54"/>
        <v/>
      </c>
      <c r="BD157">
        <f t="shared" si="49"/>
        <v>0</v>
      </c>
      <c r="BF157" t="str">
        <f t="shared" si="48"/>
        <v/>
      </c>
    </row>
    <row r="158" spans="1:58" x14ac:dyDescent="0.3">
      <c r="A158" s="10">
        <v>42526</v>
      </c>
      <c r="B158" s="11" t="s">
        <v>9</v>
      </c>
      <c r="C158" s="12">
        <v>1</v>
      </c>
      <c r="D158" t="str">
        <f t="shared" si="55"/>
        <v/>
      </c>
      <c r="F158" t="str">
        <f t="shared" si="50"/>
        <v/>
      </c>
      <c r="H158" t="str">
        <f t="shared" si="40"/>
        <v/>
      </c>
      <c r="J158">
        <f t="shared" si="41"/>
        <v>46</v>
      </c>
      <c r="M158" s="5">
        <v>42892</v>
      </c>
      <c r="N158" s="6" t="s">
        <v>3</v>
      </c>
      <c r="O158" s="12">
        <v>43</v>
      </c>
      <c r="P158" t="str">
        <f t="shared" si="56"/>
        <v/>
      </c>
      <c r="R158" t="str">
        <f t="shared" si="51"/>
        <v/>
      </c>
      <c r="T158" t="str">
        <f t="shared" si="42"/>
        <v/>
      </c>
      <c r="V158" t="str">
        <f t="shared" si="43"/>
        <v/>
      </c>
      <c r="Y158" s="5">
        <v>43257</v>
      </c>
      <c r="Z158" s="6" t="s">
        <v>6</v>
      </c>
      <c r="AA158" s="12">
        <v>46</v>
      </c>
      <c r="AB158" t="str">
        <f t="shared" si="59"/>
        <v/>
      </c>
      <c r="AD158" t="str">
        <f t="shared" si="52"/>
        <v/>
      </c>
      <c r="AF158" t="str">
        <f t="shared" si="44"/>
        <v/>
      </c>
      <c r="AH158" t="str">
        <f t="shared" si="45"/>
        <v/>
      </c>
      <c r="AK158" s="5">
        <v>43622</v>
      </c>
      <c r="AL158" s="6" t="s">
        <v>8</v>
      </c>
      <c r="AM158" s="7">
        <v>70</v>
      </c>
      <c r="AN158">
        <f t="shared" si="57"/>
        <v>343</v>
      </c>
      <c r="AP158" t="str">
        <f t="shared" si="53"/>
        <v/>
      </c>
      <c r="AR158">
        <f t="shared" si="46"/>
        <v>212</v>
      </c>
      <c r="AT158" t="str">
        <f t="shared" si="47"/>
        <v/>
      </c>
      <c r="AW158" s="5">
        <v>43987</v>
      </c>
      <c r="AX158" s="6" t="s">
        <v>4</v>
      </c>
      <c r="AY158" s="156" t="str">
        <f>'Daycare Tallies'!$AB6</f>
        <v/>
      </c>
      <c r="AZ158" t="str">
        <f t="shared" si="58"/>
        <v/>
      </c>
      <c r="BB158">
        <f t="shared" si="54"/>
        <v>0</v>
      </c>
      <c r="BD158" t="str">
        <f t="shared" si="49"/>
        <v/>
      </c>
      <c r="BF158" t="str">
        <f t="shared" si="48"/>
        <v/>
      </c>
    </row>
    <row r="159" spans="1:58" x14ac:dyDescent="0.3">
      <c r="A159" s="10">
        <v>42527</v>
      </c>
      <c r="B159" s="11" t="s">
        <v>5</v>
      </c>
      <c r="C159" s="12">
        <v>35</v>
      </c>
      <c r="D159" t="str">
        <f t="shared" si="55"/>
        <v/>
      </c>
      <c r="F159" t="str">
        <f t="shared" si="50"/>
        <v/>
      </c>
      <c r="H159" t="str">
        <f t="shared" si="40"/>
        <v/>
      </c>
      <c r="J159" t="str">
        <f t="shared" si="41"/>
        <v/>
      </c>
      <c r="M159" s="5">
        <v>42893</v>
      </c>
      <c r="N159" s="6" t="s">
        <v>6</v>
      </c>
      <c r="O159" s="12">
        <v>44</v>
      </c>
      <c r="P159" t="str">
        <f t="shared" si="56"/>
        <v/>
      </c>
      <c r="R159" t="str">
        <f t="shared" si="51"/>
        <v/>
      </c>
      <c r="T159" t="str">
        <f t="shared" si="42"/>
        <v/>
      </c>
      <c r="V159" t="str">
        <f t="shared" si="43"/>
        <v/>
      </c>
      <c r="Y159" s="5">
        <v>43258</v>
      </c>
      <c r="Z159" s="6" t="s">
        <v>8</v>
      </c>
      <c r="AA159" s="12">
        <v>66</v>
      </c>
      <c r="AB159">
        <f t="shared" si="59"/>
        <v>297</v>
      </c>
      <c r="AD159" t="str">
        <f t="shared" si="52"/>
        <v/>
      </c>
      <c r="AF159">
        <f t="shared" si="44"/>
        <v>173</v>
      </c>
      <c r="AH159" t="str">
        <f t="shared" si="45"/>
        <v/>
      </c>
      <c r="AK159" s="5">
        <v>43623</v>
      </c>
      <c r="AL159" s="6" t="s">
        <v>4</v>
      </c>
      <c r="AM159" s="7">
        <v>55</v>
      </c>
      <c r="AN159" t="str">
        <f t="shared" si="57"/>
        <v/>
      </c>
      <c r="AP159">
        <f t="shared" si="53"/>
        <v>104</v>
      </c>
      <c r="AR159" t="str">
        <f t="shared" si="46"/>
        <v/>
      </c>
      <c r="AT159" t="str">
        <f t="shared" si="47"/>
        <v/>
      </c>
      <c r="AW159" s="5">
        <v>43988</v>
      </c>
      <c r="AX159" s="6" t="s">
        <v>7</v>
      </c>
      <c r="AY159" s="156" t="str">
        <f>'Daycare Tallies'!$AB7</f>
        <v/>
      </c>
      <c r="AZ159" t="str">
        <f t="shared" si="58"/>
        <v/>
      </c>
      <c r="BB159" t="str">
        <f t="shared" si="54"/>
        <v/>
      </c>
      <c r="BD159" t="str">
        <f t="shared" si="49"/>
        <v/>
      </c>
      <c r="BF159" t="str">
        <f t="shared" si="48"/>
        <v/>
      </c>
    </row>
    <row r="160" spans="1:58" x14ac:dyDescent="0.3">
      <c r="A160" s="10">
        <v>42528</v>
      </c>
      <c r="B160" s="11" t="s">
        <v>3</v>
      </c>
      <c r="C160" s="12">
        <v>34</v>
      </c>
      <c r="D160" t="str">
        <f t="shared" si="55"/>
        <v/>
      </c>
      <c r="F160" t="str">
        <f t="shared" si="50"/>
        <v/>
      </c>
      <c r="H160" t="str">
        <f t="shared" si="40"/>
        <v/>
      </c>
      <c r="J160" t="str">
        <f t="shared" si="41"/>
        <v/>
      </c>
      <c r="M160" s="5">
        <v>42894</v>
      </c>
      <c r="N160" s="6" t="s">
        <v>8</v>
      </c>
      <c r="O160" s="12">
        <v>61</v>
      </c>
      <c r="P160">
        <f t="shared" si="56"/>
        <v>249</v>
      </c>
      <c r="R160" t="str">
        <f t="shared" si="51"/>
        <v/>
      </c>
      <c r="T160">
        <f t="shared" si="42"/>
        <v>148</v>
      </c>
      <c r="V160" t="str">
        <f t="shared" si="43"/>
        <v/>
      </c>
      <c r="Y160" s="5">
        <v>43259</v>
      </c>
      <c r="Z160" s="6" t="s">
        <v>4</v>
      </c>
      <c r="AA160" s="12">
        <v>63</v>
      </c>
      <c r="AB160" t="str">
        <f t="shared" si="59"/>
        <v/>
      </c>
      <c r="AD160">
        <f t="shared" si="52"/>
        <v>116</v>
      </c>
      <c r="AF160" t="str">
        <f t="shared" si="44"/>
        <v/>
      </c>
      <c r="AH160" t="str">
        <f t="shared" si="45"/>
        <v/>
      </c>
      <c r="AK160" s="5">
        <v>43624</v>
      </c>
      <c r="AL160" s="6" t="s">
        <v>7</v>
      </c>
      <c r="AM160" s="7">
        <v>21</v>
      </c>
      <c r="AN160" t="str">
        <f t="shared" si="57"/>
        <v/>
      </c>
      <c r="AP160" t="str">
        <f t="shared" si="53"/>
        <v/>
      </c>
      <c r="AR160" t="str">
        <f t="shared" si="46"/>
        <v/>
      </c>
      <c r="AT160" t="str">
        <f t="shared" si="47"/>
        <v/>
      </c>
      <c r="AW160" s="5">
        <v>43989</v>
      </c>
      <c r="AX160" s="6" t="s">
        <v>9</v>
      </c>
      <c r="AY160" s="156" t="str">
        <f>'Daycare Tallies'!$AB8</f>
        <v/>
      </c>
      <c r="AZ160" t="str">
        <f t="shared" si="58"/>
        <v/>
      </c>
      <c r="BB160" t="str">
        <f t="shared" si="54"/>
        <v/>
      </c>
      <c r="BD160" t="str">
        <f t="shared" si="49"/>
        <v/>
      </c>
      <c r="BF160">
        <f t="shared" si="48"/>
        <v>0</v>
      </c>
    </row>
    <row r="161" spans="1:58" x14ac:dyDescent="0.3">
      <c r="A161" s="10">
        <v>42529</v>
      </c>
      <c r="B161" s="11" t="s">
        <v>6</v>
      </c>
      <c r="C161" s="12">
        <v>39</v>
      </c>
      <c r="D161" t="str">
        <f t="shared" si="55"/>
        <v/>
      </c>
      <c r="F161" t="str">
        <f t="shared" si="50"/>
        <v/>
      </c>
      <c r="H161" t="str">
        <f t="shared" si="40"/>
        <v/>
      </c>
      <c r="J161" t="str">
        <f t="shared" si="41"/>
        <v/>
      </c>
      <c r="M161" s="5">
        <v>42895</v>
      </c>
      <c r="N161" s="6" t="s">
        <v>4</v>
      </c>
      <c r="O161" s="12">
        <v>52</v>
      </c>
      <c r="P161" t="str">
        <f t="shared" si="56"/>
        <v/>
      </c>
      <c r="R161">
        <f t="shared" si="51"/>
        <v>91</v>
      </c>
      <c r="T161" t="str">
        <f t="shared" si="42"/>
        <v/>
      </c>
      <c r="V161" t="str">
        <f t="shared" si="43"/>
        <v/>
      </c>
      <c r="Y161" s="5">
        <v>43260</v>
      </c>
      <c r="Z161" s="6" t="s">
        <v>7</v>
      </c>
      <c r="AA161" s="12">
        <v>17</v>
      </c>
      <c r="AB161" t="str">
        <f t="shared" si="59"/>
        <v/>
      </c>
      <c r="AD161" t="str">
        <f t="shared" si="52"/>
        <v/>
      </c>
      <c r="AF161" t="str">
        <f t="shared" si="44"/>
        <v/>
      </c>
      <c r="AH161" t="str">
        <f t="shared" si="45"/>
        <v/>
      </c>
      <c r="AK161" s="5">
        <v>43625</v>
      </c>
      <c r="AL161" s="6" t="s">
        <v>9</v>
      </c>
      <c r="AM161" s="7">
        <v>12</v>
      </c>
      <c r="AN161" t="str">
        <f t="shared" si="57"/>
        <v/>
      </c>
      <c r="AP161" t="str">
        <f t="shared" si="53"/>
        <v/>
      </c>
      <c r="AR161" t="str">
        <f t="shared" si="46"/>
        <v/>
      </c>
      <c r="AT161">
        <f t="shared" si="47"/>
        <v>88</v>
      </c>
      <c r="AW161" s="5">
        <v>43990</v>
      </c>
      <c r="AX161" s="6" t="s">
        <v>5</v>
      </c>
      <c r="AY161" s="156" t="str">
        <f>'Daycare Tallies'!$AB9</f>
        <v/>
      </c>
      <c r="AZ161" t="str">
        <f t="shared" si="58"/>
        <v/>
      </c>
      <c r="BB161" t="str">
        <f t="shared" si="54"/>
        <v/>
      </c>
      <c r="BD161" t="str">
        <f t="shared" si="49"/>
        <v/>
      </c>
      <c r="BF161" t="str">
        <f t="shared" si="48"/>
        <v/>
      </c>
    </row>
    <row r="162" spans="1:58" x14ac:dyDescent="0.3">
      <c r="A162" s="10">
        <v>42530</v>
      </c>
      <c r="B162" s="11" t="s">
        <v>8</v>
      </c>
      <c r="C162" s="12">
        <v>47</v>
      </c>
      <c r="D162">
        <f t="shared" si="55"/>
        <v>201</v>
      </c>
      <c r="F162" t="str">
        <f t="shared" si="50"/>
        <v/>
      </c>
      <c r="H162">
        <f t="shared" si="40"/>
        <v>120</v>
      </c>
      <c r="J162" t="str">
        <f t="shared" si="41"/>
        <v/>
      </c>
      <c r="M162" s="5">
        <v>42896</v>
      </c>
      <c r="N162" s="6" t="s">
        <v>7</v>
      </c>
      <c r="O162" s="12">
        <v>14</v>
      </c>
      <c r="P162" t="str">
        <f t="shared" si="56"/>
        <v/>
      </c>
      <c r="R162" t="str">
        <f t="shared" si="51"/>
        <v/>
      </c>
      <c r="T162" t="str">
        <f t="shared" si="42"/>
        <v/>
      </c>
      <c r="V162" t="str">
        <f t="shared" si="43"/>
        <v/>
      </c>
      <c r="Y162" s="5">
        <v>43261</v>
      </c>
      <c r="Z162" s="6" t="s">
        <v>9</v>
      </c>
      <c r="AA162" s="12">
        <v>9</v>
      </c>
      <c r="AB162" t="str">
        <f t="shared" si="59"/>
        <v/>
      </c>
      <c r="AD162" t="str">
        <f t="shared" si="52"/>
        <v/>
      </c>
      <c r="AF162" t="str">
        <f t="shared" si="44"/>
        <v/>
      </c>
      <c r="AH162">
        <f t="shared" si="45"/>
        <v>89</v>
      </c>
      <c r="AK162" s="5">
        <v>43626</v>
      </c>
      <c r="AL162" s="6" t="s">
        <v>5</v>
      </c>
      <c r="AM162" s="7">
        <v>58</v>
      </c>
      <c r="AN162" t="str">
        <f t="shared" si="57"/>
        <v/>
      </c>
      <c r="AP162" t="str">
        <f t="shared" si="53"/>
        <v/>
      </c>
      <c r="AR162" t="str">
        <f t="shared" si="46"/>
        <v/>
      </c>
      <c r="AT162" t="str">
        <f t="shared" si="47"/>
        <v/>
      </c>
      <c r="AW162" s="5">
        <v>43991</v>
      </c>
      <c r="AX162" s="6" t="s">
        <v>3</v>
      </c>
      <c r="AY162" s="156" t="str">
        <f>'Daycare Tallies'!$AB10</f>
        <v/>
      </c>
      <c r="AZ162" t="str">
        <f t="shared" si="58"/>
        <v/>
      </c>
      <c r="BB162" t="str">
        <f t="shared" si="54"/>
        <v/>
      </c>
      <c r="BD162" t="str">
        <f t="shared" si="49"/>
        <v/>
      </c>
      <c r="BF162" t="str">
        <f t="shared" si="48"/>
        <v/>
      </c>
    </row>
    <row r="163" spans="1:58" x14ac:dyDescent="0.3">
      <c r="A163" s="10">
        <v>42531</v>
      </c>
      <c r="B163" s="11" t="s">
        <v>4</v>
      </c>
      <c r="C163" s="12">
        <v>32</v>
      </c>
      <c r="D163" t="str">
        <f t="shared" si="55"/>
        <v/>
      </c>
      <c r="F163">
        <f t="shared" si="50"/>
        <v>67</v>
      </c>
      <c r="H163" t="str">
        <f t="shared" si="40"/>
        <v/>
      </c>
      <c r="J163" t="str">
        <f t="shared" si="41"/>
        <v/>
      </c>
      <c r="M163" s="5">
        <v>42897</v>
      </c>
      <c r="N163" s="6" t="s">
        <v>9</v>
      </c>
      <c r="O163" s="12">
        <v>8</v>
      </c>
      <c r="P163" t="str">
        <f t="shared" si="56"/>
        <v/>
      </c>
      <c r="R163" t="str">
        <f t="shared" si="51"/>
        <v/>
      </c>
      <c r="T163" t="str">
        <f t="shared" si="42"/>
        <v/>
      </c>
      <c r="V163">
        <f t="shared" si="43"/>
        <v>74</v>
      </c>
      <c r="Y163" s="5">
        <v>43262</v>
      </c>
      <c r="Z163" s="6" t="s">
        <v>5</v>
      </c>
      <c r="AA163" s="12">
        <v>53</v>
      </c>
      <c r="AB163" t="str">
        <f t="shared" si="59"/>
        <v/>
      </c>
      <c r="AD163" t="str">
        <f t="shared" si="52"/>
        <v/>
      </c>
      <c r="AF163" t="str">
        <f t="shared" si="44"/>
        <v/>
      </c>
      <c r="AH163" t="str">
        <f t="shared" si="45"/>
        <v/>
      </c>
      <c r="AK163" s="5">
        <v>43627</v>
      </c>
      <c r="AL163" s="6" t="s">
        <v>3</v>
      </c>
      <c r="AM163" s="7">
        <v>57</v>
      </c>
      <c r="AN163" t="str">
        <f t="shared" si="57"/>
        <v/>
      </c>
      <c r="AP163" t="str">
        <f t="shared" si="53"/>
        <v/>
      </c>
      <c r="AR163" t="str">
        <f t="shared" si="46"/>
        <v/>
      </c>
      <c r="AT163" t="str">
        <f t="shared" si="47"/>
        <v/>
      </c>
      <c r="AW163" s="5">
        <v>43992</v>
      </c>
      <c r="AX163" s="6" t="s">
        <v>6</v>
      </c>
      <c r="AY163" s="156" t="str">
        <f>'Daycare Tallies'!$AB11</f>
        <v/>
      </c>
      <c r="AZ163" t="str">
        <f t="shared" si="58"/>
        <v/>
      </c>
      <c r="BB163" t="str">
        <f t="shared" si="54"/>
        <v/>
      </c>
      <c r="BD163" t="str">
        <f t="shared" si="49"/>
        <v/>
      </c>
      <c r="BF163" t="str">
        <f t="shared" si="48"/>
        <v/>
      </c>
    </row>
    <row r="164" spans="1:58" x14ac:dyDescent="0.3">
      <c r="A164" s="10">
        <v>42532</v>
      </c>
      <c r="B164" s="11" t="s">
        <v>7</v>
      </c>
      <c r="C164" s="12">
        <v>9</v>
      </c>
      <c r="D164" t="str">
        <f t="shared" si="55"/>
        <v/>
      </c>
      <c r="F164" t="str">
        <f t="shared" si="50"/>
        <v/>
      </c>
      <c r="H164" t="str">
        <f t="shared" si="40"/>
        <v/>
      </c>
      <c r="J164" t="str">
        <f t="shared" si="41"/>
        <v/>
      </c>
      <c r="M164" s="5">
        <v>42898</v>
      </c>
      <c r="N164" s="6" t="s">
        <v>5</v>
      </c>
      <c r="O164" s="12">
        <v>41</v>
      </c>
      <c r="P164" t="str">
        <f t="shared" si="56"/>
        <v/>
      </c>
      <c r="R164" t="str">
        <f t="shared" si="51"/>
        <v/>
      </c>
      <c r="T164" t="str">
        <f t="shared" si="42"/>
        <v/>
      </c>
      <c r="V164" t="str">
        <f t="shared" si="43"/>
        <v/>
      </c>
      <c r="Y164" s="5">
        <v>43263</v>
      </c>
      <c r="Z164" s="6" t="s">
        <v>3</v>
      </c>
      <c r="AA164" s="12">
        <v>69</v>
      </c>
      <c r="AB164" t="str">
        <f t="shared" si="59"/>
        <v/>
      </c>
      <c r="AD164" t="str">
        <f t="shared" si="52"/>
        <v/>
      </c>
      <c r="AF164" t="str">
        <f t="shared" si="44"/>
        <v/>
      </c>
      <c r="AH164" t="str">
        <f t="shared" si="45"/>
        <v/>
      </c>
      <c r="AK164" s="5">
        <v>43628</v>
      </c>
      <c r="AL164" s="6" t="s">
        <v>6</v>
      </c>
      <c r="AM164" s="7">
        <v>79</v>
      </c>
      <c r="AN164" t="str">
        <f t="shared" si="57"/>
        <v/>
      </c>
      <c r="AP164" t="str">
        <f t="shared" si="53"/>
        <v/>
      </c>
      <c r="AR164" t="str">
        <f t="shared" si="46"/>
        <v/>
      </c>
      <c r="AT164" t="str">
        <f t="shared" si="47"/>
        <v/>
      </c>
      <c r="AW164" s="5">
        <v>43993</v>
      </c>
      <c r="AX164" s="6" t="s">
        <v>8</v>
      </c>
      <c r="AY164" s="156" t="str">
        <f>'Daycare Tallies'!$AB12</f>
        <v/>
      </c>
      <c r="AZ164">
        <f t="shared" si="58"/>
        <v>0</v>
      </c>
      <c r="BB164" t="str">
        <f t="shared" si="54"/>
        <v/>
      </c>
      <c r="BD164">
        <f t="shared" si="49"/>
        <v>0</v>
      </c>
      <c r="BF164" t="str">
        <f t="shared" si="48"/>
        <v/>
      </c>
    </row>
    <row r="165" spans="1:58" x14ac:dyDescent="0.3">
      <c r="A165" s="10">
        <v>42533</v>
      </c>
      <c r="B165" s="11" t="s">
        <v>9</v>
      </c>
      <c r="C165" s="12">
        <v>4</v>
      </c>
      <c r="D165" t="str">
        <f t="shared" si="55"/>
        <v/>
      </c>
      <c r="F165" t="str">
        <f t="shared" si="50"/>
        <v/>
      </c>
      <c r="H165" t="str">
        <f t="shared" si="40"/>
        <v/>
      </c>
      <c r="J165">
        <f t="shared" si="41"/>
        <v>45</v>
      </c>
      <c r="M165" s="5">
        <v>42899</v>
      </c>
      <c r="N165" s="6" t="s">
        <v>3</v>
      </c>
      <c r="O165" s="12">
        <v>47</v>
      </c>
      <c r="P165" t="str">
        <f t="shared" si="56"/>
        <v/>
      </c>
      <c r="R165" t="str">
        <f t="shared" si="51"/>
        <v/>
      </c>
      <c r="T165" t="str">
        <f t="shared" si="42"/>
        <v/>
      </c>
      <c r="V165" t="str">
        <f t="shared" si="43"/>
        <v/>
      </c>
      <c r="Y165" s="5">
        <v>43264</v>
      </c>
      <c r="Z165" s="6" t="s">
        <v>6</v>
      </c>
      <c r="AA165" s="12">
        <v>60</v>
      </c>
      <c r="AB165" t="str">
        <f t="shared" si="59"/>
        <v/>
      </c>
      <c r="AD165" t="str">
        <f t="shared" si="52"/>
        <v/>
      </c>
      <c r="AF165" t="str">
        <f t="shared" si="44"/>
        <v/>
      </c>
      <c r="AH165" t="str">
        <f t="shared" si="45"/>
        <v/>
      </c>
      <c r="AK165" s="5">
        <v>43629</v>
      </c>
      <c r="AL165" s="6" t="s">
        <v>8</v>
      </c>
      <c r="AM165" s="7">
        <v>66</v>
      </c>
      <c r="AN165">
        <f t="shared" si="57"/>
        <v>348</v>
      </c>
      <c r="AP165" t="str">
        <f t="shared" si="53"/>
        <v/>
      </c>
      <c r="AR165">
        <f t="shared" si="46"/>
        <v>202</v>
      </c>
      <c r="AT165" t="str">
        <f t="shared" si="47"/>
        <v/>
      </c>
      <c r="AW165" s="5">
        <v>43994</v>
      </c>
      <c r="AX165" s="6" t="s">
        <v>4</v>
      </c>
      <c r="AY165" s="156" t="str">
        <f>'Daycare Tallies'!$AB13</f>
        <v/>
      </c>
      <c r="AZ165" t="str">
        <f t="shared" si="58"/>
        <v/>
      </c>
      <c r="BB165">
        <f t="shared" si="54"/>
        <v>0</v>
      </c>
      <c r="BD165" t="str">
        <f t="shared" si="49"/>
        <v/>
      </c>
      <c r="BF165" t="str">
        <f t="shared" si="48"/>
        <v/>
      </c>
    </row>
    <row r="166" spans="1:58" x14ac:dyDescent="0.3">
      <c r="A166" s="10">
        <v>42534</v>
      </c>
      <c r="B166" s="11" t="s">
        <v>5</v>
      </c>
      <c r="C166" s="12">
        <v>40</v>
      </c>
      <c r="D166" t="str">
        <f t="shared" si="55"/>
        <v/>
      </c>
      <c r="F166" t="str">
        <f t="shared" si="50"/>
        <v/>
      </c>
      <c r="H166" t="str">
        <f t="shared" si="40"/>
        <v/>
      </c>
      <c r="J166" t="str">
        <f t="shared" si="41"/>
        <v/>
      </c>
      <c r="M166" s="5">
        <v>42900</v>
      </c>
      <c r="N166" s="6" t="s">
        <v>6</v>
      </c>
      <c r="O166" s="12">
        <v>53</v>
      </c>
      <c r="P166" t="str">
        <f t="shared" si="56"/>
        <v/>
      </c>
      <c r="R166" t="str">
        <f t="shared" si="51"/>
        <v/>
      </c>
      <c r="T166" t="str">
        <f t="shared" si="42"/>
        <v/>
      </c>
      <c r="V166" t="str">
        <f t="shared" si="43"/>
        <v/>
      </c>
      <c r="Y166" s="5">
        <v>43265</v>
      </c>
      <c r="Z166" s="6" t="s">
        <v>8</v>
      </c>
      <c r="AA166" s="12">
        <v>60</v>
      </c>
      <c r="AB166">
        <f t="shared" si="59"/>
        <v>331</v>
      </c>
      <c r="AD166" t="str">
        <f t="shared" si="52"/>
        <v/>
      </c>
      <c r="AF166">
        <f t="shared" si="44"/>
        <v>189</v>
      </c>
      <c r="AH166" t="str">
        <f t="shared" si="45"/>
        <v/>
      </c>
      <c r="AK166" s="5">
        <v>43630</v>
      </c>
      <c r="AL166" s="6" t="s">
        <v>4</v>
      </c>
      <c r="AM166" s="7">
        <v>43</v>
      </c>
      <c r="AN166" t="str">
        <f t="shared" si="57"/>
        <v/>
      </c>
      <c r="AP166">
        <f t="shared" si="53"/>
        <v>101</v>
      </c>
      <c r="AR166" t="str">
        <f t="shared" si="46"/>
        <v/>
      </c>
      <c r="AT166" t="str">
        <f t="shared" si="47"/>
        <v/>
      </c>
      <c r="AW166" s="5">
        <v>43995</v>
      </c>
      <c r="AX166" s="6" t="s">
        <v>7</v>
      </c>
      <c r="AY166" s="156" t="str">
        <f>'Daycare Tallies'!$AB14</f>
        <v/>
      </c>
      <c r="AZ166" t="str">
        <f t="shared" si="58"/>
        <v/>
      </c>
      <c r="BB166" t="str">
        <f t="shared" si="54"/>
        <v/>
      </c>
      <c r="BD166" t="str">
        <f t="shared" si="49"/>
        <v/>
      </c>
      <c r="BF166" t="str">
        <f t="shared" si="48"/>
        <v/>
      </c>
    </row>
    <row r="167" spans="1:58" x14ac:dyDescent="0.3">
      <c r="A167" s="10">
        <v>42535</v>
      </c>
      <c r="B167" s="11" t="s">
        <v>3</v>
      </c>
      <c r="C167" s="12">
        <v>45</v>
      </c>
      <c r="D167" t="str">
        <f t="shared" si="55"/>
        <v/>
      </c>
      <c r="F167" t="str">
        <f t="shared" si="50"/>
        <v/>
      </c>
      <c r="H167" t="str">
        <f t="shared" si="40"/>
        <v/>
      </c>
      <c r="J167" t="str">
        <f t="shared" si="41"/>
        <v/>
      </c>
      <c r="M167" s="5">
        <v>42901</v>
      </c>
      <c r="N167" s="6" t="s">
        <v>8</v>
      </c>
      <c r="O167" s="12">
        <v>52</v>
      </c>
      <c r="P167">
        <f t="shared" si="56"/>
        <v>267</v>
      </c>
      <c r="R167" t="str">
        <f t="shared" si="51"/>
        <v/>
      </c>
      <c r="T167">
        <f t="shared" si="42"/>
        <v>152</v>
      </c>
      <c r="V167" t="str">
        <f t="shared" si="43"/>
        <v/>
      </c>
      <c r="Y167" s="5">
        <v>43266</v>
      </c>
      <c r="Z167" s="6" t="s">
        <v>4</v>
      </c>
      <c r="AA167" s="12">
        <v>47</v>
      </c>
      <c r="AB167" t="str">
        <f t="shared" si="59"/>
        <v/>
      </c>
      <c r="AD167">
        <f t="shared" si="52"/>
        <v>100</v>
      </c>
      <c r="AF167" t="str">
        <f t="shared" si="44"/>
        <v/>
      </c>
      <c r="AH167" t="str">
        <f t="shared" si="45"/>
        <v/>
      </c>
      <c r="AK167" s="5">
        <v>43631</v>
      </c>
      <c r="AL167" s="6" t="s">
        <v>7</v>
      </c>
      <c r="AM167" s="7">
        <v>19</v>
      </c>
      <c r="AN167" t="str">
        <f t="shared" si="57"/>
        <v/>
      </c>
      <c r="AP167" t="str">
        <f t="shared" si="53"/>
        <v/>
      </c>
      <c r="AR167" t="str">
        <f t="shared" si="46"/>
        <v/>
      </c>
      <c r="AT167" t="str">
        <f t="shared" si="47"/>
        <v/>
      </c>
      <c r="AW167" s="5">
        <v>43996</v>
      </c>
      <c r="AX167" s="6" t="s">
        <v>9</v>
      </c>
      <c r="AY167" s="156" t="str">
        <f>'Daycare Tallies'!$AB15</f>
        <v/>
      </c>
      <c r="AZ167" t="str">
        <f t="shared" si="58"/>
        <v/>
      </c>
      <c r="BB167" t="str">
        <f t="shared" si="54"/>
        <v/>
      </c>
      <c r="BD167" t="str">
        <f t="shared" si="49"/>
        <v/>
      </c>
      <c r="BF167">
        <f t="shared" si="48"/>
        <v>0</v>
      </c>
    </row>
    <row r="168" spans="1:58" x14ac:dyDescent="0.3">
      <c r="A168" s="10">
        <v>42536</v>
      </c>
      <c r="B168" s="11" t="s">
        <v>6</v>
      </c>
      <c r="C168" s="12">
        <v>40</v>
      </c>
      <c r="D168" t="str">
        <f t="shared" si="55"/>
        <v/>
      </c>
      <c r="F168" t="str">
        <f t="shared" si="50"/>
        <v/>
      </c>
      <c r="H168" t="str">
        <f t="shared" si="40"/>
        <v/>
      </c>
      <c r="J168" t="str">
        <f t="shared" si="41"/>
        <v/>
      </c>
      <c r="M168" s="5">
        <v>42902</v>
      </c>
      <c r="N168" s="6" t="s">
        <v>4</v>
      </c>
      <c r="O168" s="12">
        <v>34</v>
      </c>
      <c r="P168" t="str">
        <f t="shared" si="56"/>
        <v/>
      </c>
      <c r="R168">
        <f t="shared" si="51"/>
        <v>75</v>
      </c>
      <c r="T168" t="str">
        <f t="shared" si="42"/>
        <v/>
      </c>
      <c r="V168" t="str">
        <f t="shared" si="43"/>
        <v/>
      </c>
      <c r="Y168" s="5">
        <v>43267</v>
      </c>
      <c r="Z168" s="6" t="s">
        <v>7</v>
      </c>
      <c r="AA168" s="12">
        <v>18</v>
      </c>
      <c r="AB168" t="str">
        <f t="shared" si="59"/>
        <v/>
      </c>
      <c r="AD168" t="str">
        <f t="shared" si="52"/>
        <v/>
      </c>
      <c r="AF168" t="str">
        <f t="shared" si="44"/>
        <v/>
      </c>
      <c r="AH168" t="str">
        <f t="shared" si="45"/>
        <v/>
      </c>
      <c r="AK168" s="5">
        <v>43632</v>
      </c>
      <c r="AL168" s="6" t="s">
        <v>9</v>
      </c>
      <c r="AM168" s="7">
        <v>6</v>
      </c>
      <c r="AN168" t="str">
        <f t="shared" si="57"/>
        <v/>
      </c>
      <c r="AP168" t="str">
        <f t="shared" si="53"/>
        <v/>
      </c>
      <c r="AR168" t="str">
        <f t="shared" si="46"/>
        <v/>
      </c>
      <c r="AT168">
        <f t="shared" si="47"/>
        <v>68</v>
      </c>
      <c r="AW168" s="5">
        <v>43997</v>
      </c>
      <c r="AX168" s="6" t="s">
        <v>5</v>
      </c>
      <c r="AY168" s="156" t="str">
        <f>'Daycare Tallies'!$AB16</f>
        <v/>
      </c>
      <c r="AZ168" t="str">
        <f t="shared" si="58"/>
        <v/>
      </c>
      <c r="BB168" t="str">
        <f t="shared" si="54"/>
        <v/>
      </c>
      <c r="BD168" t="str">
        <f t="shared" si="49"/>
        <v/>
      </c>
      <c r="BF168" t="str">
        <f t="shared" si="48"/>
        <v/>
      </c>
    </row>
    <row r="169" spans="1:58" x14ac:dyDescent="0.3">
      <c r="A169" s="10">
        <v>42537</v>
      </c>
      <c r="B169" s="11" t="s">
        <v>8</v>
      </c>
      <c r="C169" s="12">
        <v>32</v>
      </c>
      <c r="D169">
        <f t="shared" si="55"/>
        <v>202</v>
      </c>
      <c r="F169" t="str">
        <f t="shared" si="50"/>
        <v/>
      </c>
      <c r="H169">
        <f t="shared" si="40"/>
        <v>117</v>
      </c>
      <c r="J169" t="str">
        <f t="shared" si="41"/>
        <v/>
      </c>
      <c r="M169" s="5">
        <v>42903</v>
      </c>
      <c r="N169" s="6" t="s">
        <v>7</v>
      </c>
      <c r="O169" s="12">
        <v>4</v>
      </c>
      <c r="P169" t="str">
        <f t="shared" si="56"/>
        <v/>
      </c>
      <c r="R169" t="str">
        <f t="shared" si="51"/>
        <v/>
      </c>
      <c r="T169" t="str">
        <f t="shared" si="42"/>
        <v/>
      </c>
      <c r="V169" t="str">
        <f t="shared" si="43"/>
        <v/>
      </c>
      <c r="Y169" s="5">
        <v>43268</v>
      </c>
      <c r="Z169" s="6" t="s">
        <v>9</v>
      </c>
      <c r="AA169" s="12">
        <v>8</v>
      </c>
      <c r="AB169" t="str">
        <f t="shared" si="59"/>
        <v/>
      </c>
      <c r="AD169" t="str">
        <f t="shared" si="52"/>
        <v/>
      </c>
      <c r="AF169" t="str">
        <f t="shared" si="44"/>
        <v/>
      </c>
      <c r="AH169">
        <f t="shared" si="45"/>
        <v>73</v>
      </c>
      <c r="AK169" s="5">
        <v>43633</v>
      </c>
      <c r="AL169" s="6" t="s">
        <v>5</v>
      </c>
      <c r="AM169" s="7">
        <v>56</v>
      </c>
      <c r="AN169" t="str">
        <f t="shared" si="57"/>
        <v/>
      </c>
      <c r="AP169" t="str">
        <f t="shared" si="53"/>
        <v/>
      </c>
      <c r="AR169" t="str">
        <f t="shared" si="46"/>
        <v/>
      </c>
      <c r="AT169" t="str">
        <f t="shared" si="47"/>
        <v/>
      </c>
      <c r="AW169" s="5">
        <v>43998</v>
      </c>
      <c r="AX169" s="6" t="s">
        <v>3</v>
      </c>
      <c r="AY169" s="156" t="str">
        <f>'Daycare Tallies'!$AB17</f>
        <v/>
      </c>
      <c r="AZ169" t="str">
        <f t="shared" si="58"/>
        <v/>
      </c>
      <c r="BB169" t="str">
        <f t="shared" si="54"/>
        <v/>
      </c>
      <c r="BD169" t="str">
        <f t="shared" si="49"/>
        <v/>
      </c>
      <c r="BF169" t="str">
        <f t="shared" si="48"/>
        <v/>
      </c>
    </row>
    <row r="170" spans="1:58" x14ac:dyDescent="0.3">
      <c r="A170" s="10">
        <v>42538</v>
      </c>
      <c r="B170" s="11" t="s">
        <v>4</v>
      </c>
      <c r="C170" s="12">
        <v>34</v>
      </c>
      <c r="D170" t="str">
        <f t="shared" si="55"/>
        <v/>
      </c>
      <c r="F170">
        <f t="shared" si="50"/>
        <v>74</v>
      </c>
      <c r="H170" t="str">
        <f t="shared" si="40"/>
        <v/>
      </c>
      <c r="J170" t="str">
        <f t="shared" si="41"/>
        <v/>
      </c>
      <c r="M170" s="5">
        <v>42904</v>
      </c>
      <c r="N170" s="6" t="s">
        <v>9</v>
      </c>
      <c r="O170" s="12">
        <v>7</v>
      </c>
      <c r="P170" t="str">
        <f t="shared" si="56"/>
        <v/>
      </c>
      <c r="R170" t="str">
        <f t="shared" si="51"/>
        <v/>
      </c>
      <c r="T170" t="str">
        <f t="shared" si="42"/>
        <v/>
      </c>
      <c r="V170">
        <f t="shared" si="43"/>
        <v>45</v>
      </c>
      <c r="Y170" s="5">
        <v>43269</v>
      </c>
      <c r="Z170" s="6" t="s">
        <v>5</v>
      </c>
      <c r="AA170" s="12">
        <v>50</v>
      </c>
      <c r="AB170" t="str">
        <f t="shared" si="59"/>
        <v/>
      </c>
      <c r="AD170" t="str">
        <f t="shared" si="52"/>
        <v/>
      </c>
      <c r="AF170" t="str">
        <f t="shared" si="44"/>
        <v/>
      </c>
      <c r="AH170" t="str">
        <f t="shared" si="45"/>
        <v/>
      </c>
      <c r="AK170" s="5">
        <v>43634</v>
      </c>
      <c r="AL170" s="6" t="s">
        <v>3</v>
      </c>
      <c r="AM170" s="7">
        <v>71</v>
      </c>
      <c r="AN170" t="str">
        <f t="shared" si="57"/>
        <v/>
      </c>
      <c r="AP170" t="str">
        <f t="shared" si="53"/>
        <v/>
      </c>
      <c r="AR170" t="str">
        <f t="shared" si="46"/>
        <v/>
      </c>
      <c r="AT170" t="str">
        <f t="shared" si="47"/>
        <v/>
      </c>
      <c r="AW170" s="5">
        <v>43999</v>
      </c>
      <c r="AX170" s="6" t="s">
        <v>6</v>
      </c>
      <c r="AY170" s="156" t="str">
        <f>'Daycare Tallies'!$AB18</f>
        <v/>
      </c>
      <c r="AZ170" t="str">
        <f t="shared" si="58"/>
        <v/>
      </c>
      <c r="BB170" t="str">
        <f t="shared" si="54"/>
        <v/>
      </c>
      <c r="BD170" t="str">
        <f t="shared" si="49"/>
        <v/>
      </c>
      <c r="BF170" t="str">
        <f t="shared" si="48"/>
        <v/>
      </c>
    </row>
    <row r="171" spans="1:58" x14ac:dyDescent="0.3">
      <c r="A171" s="10">
        <v>42539</v>
      </c>
      <c r="B171" s="11" t="s">
        <v>7</v>
      </c>
      <c r="C171" s="12">
        <v>7</v>
      </c>
      <c r="D171" t="str">
        <f t="shared" si="55"/>
        <v/>
      </c>
      <c r="F171" t="str">
        <f t="shared" si="50"/>
        <v/>
      </c>
      <c r="H171" t="str">
        <f t="shared" si="40"/>
        <v/>
      </c>
      <c r="J171" t="str">
        <f t="shared" si="41"/>
        <v/>
      </c>
      <c r="M171" s="5">
        <v>42905</v>
      </c>
      <c r="N171" s="6" t="s">
        <v>5</v>
      </c>
      <c r="O171" s="12">
        <v>8</v>
      </c>
      <c r="P171" t="str">
        <f t="shared" si="56"/>
        <v/>
      </c>
      <c r="R171" t="str">
        <f t="shared" si="51"/>
        <v/>
      </c>
      <c r="T171" t="str">
        <f t="shared" si="42"/>
        <v/>
      </c>
      <c r="V171" t="str">
        <f t="shared" si="43"/>
        <v/>
      </c>
      <c r="Y171" s="5">
        <v>43270</v>
      </c>
      <c r="Z171" s="6" t="s">
        <v>3</v>
      </c>
      <c r="AA171" s="12">
        <v>68</v>
      </c>
      <c r="AB171" t="str">
        <f t="shared" si="59"/>
        <v/>
      </c>
      <c r="AD171" t="str">
        <f t="shared" si="52"/>
        <v/>
      </c>
      <c r="AF171" t="str">
        <f t="shared" si="44"/>
        <v/>
      </c>
      <c r="AH171" t="str">
        <f t="shared" si="45"/>
        <v/>
      </c>
      <c r="AK171" s="5">
        <v>43635</v>
      </c>
      <c r="AL171" s="6" t="s">
        <v>6</v>
      </c>
      <c r="AM171" s="7">
        <v>55</v>
      </c>
      <c r="AN171" t="str">
        <f t="shared" si="57"/>
        <v/>
      </c>
      <c r="AP171" t="str">
        <f t="shared" si="53"/>
        <v/>
      </c>
      <c r="AR171" t="str">
        <f t="shared" si="46"/>
        <v/>
      </c>
      <c r="AT171" t="str">
        <f t="shared" si="47"/>
        <v/>
      </c>
      <c r="AW171" s="5">
        <v>44000</v>
      </c>
      <c r="AX171" s="6" t="s">
        <v>8</v>
      </c>
      <c r="AY171" s="156" t="str">
        <f>'Daycare Tallies'!$AB19</f>
        <v/>
      </c>
      <c r="AZ171">
        <f t="shared" si="58"/>
        <v>0</v>
      </c>
      <c r="BB171" t="str">
        <f t="shared" si="54"/>
        <v/>
      </c>
      <c r="BD171">
        <f t="shared" si="49"/>
        <v>0</v>
      </c>
      <c r="BF171" t="str">
        <f t="shared" si="48"/>
        <v/>
      </c>
    </row>
    <row r="172" spans="1:58" x14ac:dyDescent="0.3">
      <c r="A172" s="10">
        <v>42540</v>
      </c>
      <c r="B172" s="11" t="s">
        <v>9</v>
      </c>
      <c r="C172" s="12">
        <v>8</v>
      </c>
      <c r="D172" t="str">
        <f t="shared" si="55"/>
        <v/>
      </c>
      <c r="F172" t="str">
        <f t="shared" si="50"/>
        <v/>
      </c>
      <c r="H172" t="str">
        <f t="shared" si="40"/>
        <v/>
      </c>
      <c r="J172">
        <f t="shared" si="41"/>
        <v>49</v>
      </c>
      <c r="M172" s="5">
        <v>42906</v>
      </c>
      <c r="N172" s="6" t="s">
        <v>3</v>
      </c>
      <c r="O172" s="12">
        <v>50</v>
      </c>
      <c r="P172" t="str">
        <f t="shared" si="56"/>
        <v/>
      </c>
      <c r="R172" t="str">
        <f t="shared" si="51"/>
        <v/>
      </c>
      <c r="T172" t="str">
        <f t="shared" si="42"/>
        <v/>
      </c>
      <c r="V172" t="str">
        <f t="shared" si="43"/>
        <v/>
      </c>
      <c r="Y172" s="5">
        <v>43271</v>
      </c>
      <c r="Z172" s="6" t="s">
        <v>6</v>
      </c>
      <c r="AA172" s="12">
        <v>53</v>
      </c>
      <c r="AB172" t="str">
        <f t="shared" si="59"/>
        <v/>
      </c>
      <c r="AD172" t="str">
        <f t="shared" si="52"/>
        <v/>
      </c>
      <c r="AF172" t="str">
        <f t="shared" si="44"/>
        <v/>
      </c>
      <c r="AH172" t="str">
        <f t="shared" si="45"/>
        <v/>
      </c>
      <c r="AK172" s="5">
        <v>43636</v>
      </c>
      <c r="AL172" s="6" t="s">
        <v>8</v>
      </c>
      <c r="AM172" s="7">
        <v>61</v>
      </c>
      <c r="AN172">
        <f t="shared" si="57"/>
        <v>311</v>
      </c>
      <c r="AP172" t="str">
        <f t="shared" si="53"/>
        <v/>
      </c>
      <c r="AR172">
        <f t="shared" si="46"/>
        <v>187</v>
      </c>
      <c r="AT172" t="str">
        <f t="shared" si="47"/>
        <v/>
      </c>
      <c r="AW172" s="5">
        <v>44001</v>
      </c>
      <c r="AX172" s="6" t="s">
        <v>4</v>
      </c>
      <c r="AY172" s="156" t="str">
        <f>'Daycare Tallies'!$AB20</f>
        <v/>
      </c>
      <c r="AZ172" t="str">
        <f t="shared" si="58"/>
        <v/>
      </c>
      <c r="BB172">
        <f t="shared" si="54"/>
        <v>0</v>
      </c>
      <c r="BD172" t="str">
        <f t="shared" si="49"/>
        <v/>
      </c>
      <c r="BF172" t="str">
        <f t="shared" si="48"/>
        <v/>
      </c>
    </row>
    <row r="173" spans="1:58" x14ac:dyDescent="0.3">
      <c r="A173" s="10">
        <v>42541</v>
      </c>
      <c r="B173" s="11" t="s">
        <v>5</v>
      </c>
      <c r="C173" s="12">
        <v>30</v>
      </c>
      <c r="D173" t="str">
        <f t="shared" si="55"/>
        <v/>
      </c>
      <c r="F173" t="str">
        <f t="shared" si="50"/>
        <v/>
      </c>
      <c r="H173" t="str">
        <f t="shared" si="40"/>
        <v/>
      </c>
      <c r="J173" t="str">
        <f t="shared" si="41"/>
        <v/>
      </c>
      <c r="M173" s="5">
        <v>42907</v>
      </c>
      <c r="N173" s="6" t="s">
        <v>6</v>
      </c>
      <c r="O173" s="12">
        <v>40</v>
      </c>
      <c r="P173" t="str">
        <f t="shared" si="56"/>
        <v/>
      </c>
      <c r="R173" t="str">
        <f t="shared" si="51"/>
        <v/>
      </c>
      <c r="T173" t="str">
        <f t="shared" si="42"/>
        <v/>
      </c>
      <c r="V173" t="str">
        <f t="shared" si="43"/>
        <v/>
      </c>
      <c r="Y173" s="5">
        <v>43272</v>
      </c>
      <c r="Z173" s="6" t="s">
        <v>8</v>
      </c>
      <c r="AA173" s="12">
        <v>62</v>
      </c>
      <c r="AB173">
        <f t="shared" si="59"/>
        <v>306</v>
      </c>
      <c r="AD173" t="str">
        <f t="shared" si="52"/>
        <v/>
      </c>
      <c r="AF173">
        <f t="shared" si="44"/>
        <v>183</v>
      </c>
      <c r="AH173" t="str">
        <f t="shared" si="45"/>
        <v/>
      </c>
      <c r="AK173" s="5">
        <v>43637</v>
      </c>
      <c r="AL173" s="6" t="s">
        <v>4</v>
      </c>
      <c r="AM173" s="7">
        <v>44</v>
      </c>
      <c r="AN173" t="str">
        <f t="shared" si="57"/>
        <v/>
      </c>
      <c r="AP173">
        <f t="shared" si="53"/>
        <v>100</v>
      </c>
      <c r="AR173" t="str">
        <f t="shared" si="46"/>
        <v/>
      </c>
      <c r="AT173" t="str">
        <f t="shared" si="47"/>
        <v/>
      </c>
      <c r="AW173" s="5">
        <v>44002</v>
      </c>
      <c r="AX173" s="6" t="s">
        <v>7</v>
      </c>
      <c r="AY173" s="156" t="str">
        <f>'Daycare Tallies'!$AB21</f>
        <v/>
      </c>
      <c r="AZ173" t="str">
        <f t="shared" si="58"/>
        <v/>
      </c>
      <c r="BB173" t="str">
        <f t="shared" si="54"/>
        <v/>
      </c>
      <c r="BD173" t="str">
        <f t="shared" si="49"/>
        <v/>
      </c>
      <c r="BF173" t="str">
        <f t="shared" si="48"/>
        <v/>
      </c>
    </row>
    <row r="174" spans="1:58" x14ac:dyDescent="0.3">
      <c r="A174" s="10">
        <v>42542</v>
      </c>
      <c r="B174" s="11" t="s">
        <v>3</v>
      </c>
      <c r="C174" s="12">
        <v>32</v>
      </c>
      <c r="D174" t="str">
        <f t="shared" si="55"/>
        <v/>
      </c>
      <c r="F174" t="str">
        <f t="shared" si="50"/>
        <v/>
      </c>
      <c r="H174" t="str">
        <f t="shared" si="40"/>
        <v/>
      </c>
      <c r="J174" t="str">
        <f t="shared" si="41"/>
        <v/>
      </c>
      <c r="M174" s="5">
        <v>42908</v>
      </c>
      <c r="N174" s="6" t="s">
        <v>8</v>
      </c>
      <c r="O174" s="12">
        <v>40</v>
      </c>
      <c r="P174">
        <f t="shared" si="56"/>
        <v>183</v>
      </c>
      <c r="R174" t="str">
        <f t="shared" si="51"/>
        <v/>
      </c>
      <c r="T174">
        <f t="shared" si="42"/>
        <v>130</v>
      </c>
      <c r="V174" t="str">
        <f t="shared" si="43"/>
        <v/>
      </c>
      <c r="Y174" s="5">
        <v>43273</v>
      </c>
      <c r="Z174" s="6" t="s">
        <v>4</v>
      </c>
      <c r="AA174" s="12">
        <v>58</v>
      </c>
      <c r="AB174" t="str">
        <f t="shared" si="59"/>
        <v/>
      </c>
      <c r="AD174">
        <f t="shared" si="52"/>
        <v>108</v>
      </c>
      <c r="AF174" t="str">
        <f t="shared" si="44"/>
        <v/>
      </c>
      <c r="AH174" t="str">
        <f t="shared" si="45"/>
        <v/>
      </c>
      <c r="AK174" s="5">
        <v>43638</v>
      </c>
      <c r="AL174" s="6" t="s">
        <v>7</v>
      </c>
      <c r="AM174" s="7">
        <v>30</v>
      </c>
      <c r="AN174" t="str">
        <f t="shared" si="57"/>
        <v/>
      </c>
      <c r="AP174" t="str">
        <f t="shared" si="53"/>
        <v/>
      </c>
      <c r="AR174" t="str">
        <f t="shared" si="46"/>
        <v/>
      </c>
      <c r="AT174" t="str">
        <f t="shared" si="47"/>
        <v/>
      </c>
      <c r="AW174" s="5">
        <v>44003</v>
      </c>
      <c r="AX174" s="6" t="s">
        <v>9</v>
      </c>
      <c r="AY174" s="156" t="str">
        <f>'Daycare Tallies'!$AB22</f>
        <v/>
      </c>
      <c r="AZ174" t="str">
        <f t="shared" si="58"/>
        <v/>
      </c>
      <c r="BB174" t="str">
        <f t="shared" si="54"/>
        <v/>
      </c>
      <c r="BD174" t="str">
        <f t="shared" si="49"/>
        <v/>
      </c>
      <c r="BF174">
        <f t="shared" si="48"/>
        <v>0</v>
      </c>
    </row>
    <row r="175" spans="1:58" x14ac:dyDescent="0.3">
      <c r="A175" s="10">
        <v>42543</v>
      </c>
      <c r="B175" s="11" t="s">
        <v>6</v>
      </c>
      <c r="C175" s="12">
        <v>33</v>
      </c>
      <c r="D175" t="str">
        <f t="shared" si="55"/>
        <v/>
      </c>
      <c r="F175" t="str">
        <f t="shared" si="50"/>
        <v/>
      </c>
      <c r="H175" t="str">
        <f t="shared" si="40"/>
        <v/>
      </c>
      <c r="J175" t="str">
        <f t="shared" si="41"/>
        <v/>
      </c>
      <c r="M175" s="5">
        <v>42909</v>
      </c>
      <c r="N175" s="6" t="s">
        <v>4</v>
      </c>
      <c r="O175" s="12">
        <v>45</v>
      </c>
      <c r="P175" t="str">
        <f t="shared" si="56"/>
        <v/>
      </c>
      <c r="R175">
        <f t="shared" si="51"/>
        <v>53</v>
      </c>
      <c r="T175" t="str">
        <f t="shared" si="42"/>
        <v/>
      </c>
      <c r="V175" t="str">
        <f t="shared" si="43"/>
        <v/>
      </c>
      <c r="Y175" s="5">
        <v>43274</v>
      </c>
      <c r="Z175" s="6" t="s">
        <v>7</v>
      </c>
      <c r="AA175" s="12">
        <v>11</v>
      </c>
      <c r="AB175" t="str">
        <f t="shared" si="59"/>
        <v/>
      </c>
      <c r="AD175" t="str">
        <f t="shared" si="52"/>
        <v/>
      </c>
      <c r="AF175" t="str">
        <f t="shared" si="44"/>
        <v/>
      </c>
      <c r="AH175" t="str">
        <f t="shared" si="45"/>
        <v/>
      </c>
      <c r="AK175" s="5">
        <v>43639</v>
      </c>
      <c r="AL175" s="6" t="s">
        <v>9</v>
      </c>
      <c r="AM175" s="7">
        <v>9</v>
      </c>
      <c r="AN175" t="str">
        <f t="shared" si="57"/>
        <v/>
      </c>
      <c r="AP175" t="str">
        <f t="shared" si="53"/>
        <v/>
      </c>
      <c r="AR175" t="str">
        <f t="shared" si="46"/>
        <v/>
      </c>
      <c r="AT175">
        <f t="shared" si="47"/>
        <v>83</v>
      </c>
      <c r="AW175" s="5">
        <v>44004</v>
      </c>
      <c r="AX175" s="6" t="s">
        <v>5</v>
      </c>
      <c r="AY175" s="156" t="str">
        <f>'Daycare Tallies'!$AB23</f>
        <v/>
      </c>
      <c r="AZ175" t="str">
        <f t="shared" si="58"/>
        <v/>
      </c>
      <c r="BB175" t="str">
        <f t="shared" si="54"/>
        <v/>
      </c>
      <c r="BD175" t="str">
        <f t="shared" si="49"/>
        <v/>
      </c>
      <c r="BF175" t="str">
        <f t="shared" si="48"/>
        <v/>
      </c>
    </row>
    <row r="176" spans="1:58" x14ac:dyDescent="0.3">
      <c r="A176" s="10">
        <v>42544</v>
      </c>
      <c r="B176" s="11" t="s">
        <v>8</v>
      </c>
      <c r="C176" s="12">
        <v>40</v>
      </c>
      <c r="D176">
        <f t="shared" si="55"/>
        <v>184</v>
      </c>
      <c r="F176" t="str">
        <f t="shared" si="50"/>
        <v/>
      </c>
      <c r="H176">
        <f t="shared" si="40"/>
        <v>105</v>
      </c>
      <c r="J176" t="str">
        <f t="shared" si="41"/>
        <v/>
      </c>
      <c r="M176" s="5">
        <v>42910</v>
      </c>
      <c r="N176" s="6" t="s">
        <v>7</v>
      </c>
      <c r="O176" s="12">
        <v>15</v>
      </c>
      <c r="P176" t="str">
        <f t="shared" si="56"/>
        <v/>
      </c>
      <c r="R176" t="str">
        <f t="shared" si="51"/>
        <v/>
      </c>
      <c r="T176" t="str">
        <f t="shared" si="42"/>
        <v/>
      </c>
      <c r="V176" t="str">
        <f t="shared" si="43"/>
        <v/>
      </c>
      <c r="Y176" s="5">
        <v>43275</v>
      </c>
      <c r="Z176" s="6" t="s">
        <v>9</v>
      </c>
      <c r="AA176" s="12">
        <v>8</v>
      </c>
      <c r="AB176" t="str">
        <f t="shared" si="59"/>
        <v/>
      </c>
      <c r="AD176" t="str">
        <f t="shared" si="52"/>
        <v/>
      </c>
      <c r="AF176" t="str">
        <f t="shared" si="44"/>
        <v/>
      </c>
      <c r="AH176">
        <f t="shared" si="45"/>
        <v>77</v>
      </c>
      <c r="AK176" s="5">
        <v>43640</v>
      </c>
      <c r="AL176" s="6" t="s">
        <v>5</v>
      </c>
      <c r="AM176" s="7">
        <v>57</v>
      </c>
      <c r="AN176" t="str">
        <f t="shared" si="57"/>
        <v/>
      </c>
      <c r="AP176" t="str">
        <f t="shared" si="53"/>
        <v/>
      </c>
      <c r="AR176" t="str">
        <f t="shared" si="46"/>
        <v/>
      </c>
      <c r="AT176" t="str">
        <f t="shared" si="47"/>
        <v/>
      </c>
      <c r="AW176" s="5">
        <v>44005</v>
      </c>
      <c r="AX176" s="6" t="s">
        <v>3</v>
      </c>
      <c r="AY176" s="156" t="str">
        <f>'Daycare Tallies'!$AB24</f>
        <v/>
      </c>
      <c r="AZ176" t="str">
        <f t="shared" si="58"/>
        <v/>
      </c>
      <c r="BB176" t="str">
        <f t="shared" si="54"/>
        <v/>
      </c>
      <c r="BD176" t="str">
        <f t="shared" si="49"/>
        <v/>
      </c>
      <c r="BF176" t="str">
        <f t="shared" si="48"/>
        <v/>
      </c>
    </row>
    <row r="177" spans="1:58" x14ac:dyDescent="0.3">
      <c r="A177" s="10">
        <v>42545</v>
      </c>
      <c r="B177" s="11" t="s">
        <v>4</v>
      </c>
      <c r="C177" s="12">
        <v>35</v>
      </c>
      <c r="D177" t="str">
        <f t="shared" si="55"/>
        <v/>
      </c>
      <c r="F177">
        <f t="shared" si="50"/>
        <v>65</v>
      </c>
      <c r="H177" t="str">
        <f t="shared" si="40"/>
        <v/>
      </c>
      <c r="J177" t="str">
        <f t="shared" si="41"/>
        <v/>
      </c>
      <c r="M177" s="5">
        <v>42911</v>
      </c>
      <c r="N177" s="6" t="s">
        <v>9</v>
      </c>
      <c r="O177" s="12">
        <v>11</v>
      </c>
      <c r="P177" t="str">
        <f t="shared" si="56"/>
        <v/>
      </c>
      <c r="R177" t="str">
        <f t="shared" si="51"/>
        <v/>
      </c>
      <c r="T177" t="str">
        <f t="shared" si="42"/>
        <v/>
      </c>
      <c r="V177">
        <f t="shared" si="43"/>
        <v>71</v>
      </c>
      <c r="Y177" s="5">
        <v>43276</v>
      </c>
      <c r="Z177" s="6" t="s">
        <v>5</v>
      </c>
      <c r="AA177" s="12">
        <v>44</v>
      </c>
      <c r="AB177" t="str">
        <f t="shared" si="59"/>
        <v/>
      </c>
      <c r="AD177" t="str">
        <f t="shared" si="52"/>
        <v/>
      </c>
      <c r="AF177" t="str">
        <f t="shared" si="44"/>
        <v/>
      </c>
      <c r="AH177" t="str">
        <f t="shared" si="45"/>
        <v/>
      </c>
      <c r="AK177" s="5">
        <v>43641</v>
      </c>
      <c r="AL177" s="6" t="s">
        <v>3</v>
      </c>
      <c r="AM177" s="7">
        <v>65</v>
      </c>
      <c r="AN177" t="str">
        <f t="shared" si="57"/>
        <v/>
      </c>
      <c r="AP177" t="str">
        <f t="shared" si="53"/>
        <v/>
      </c>
      <c r="AR177" t="str">
        <f t="shared" si="46"/>
        <v/>
      </c>
      <c r="AT177" t="str">
        <f t="shared" si="47"/>
        <v/>
      </c>
      <c r="AW177" s="5">
        <v>44006</v>
      </c>
      <c r="AX177" s="6" t="s">
        <v>6</v>
      </c>
      <c r="AY177" s="156" t="str">
        <f>'Daycare Tallies'!$AB25</f>
        <v/>
      </c>
      <c r="AZ177" t="str">
        <f t="shared" si="58"/>
        <v/>
      </c>
      <c r="BB177" t="str">
        <f t="shared" si="54"/>
        <v/>
      </c>
      <c r="BD177" t="str">
        <f t="shared" si="49"/>
        <v/>
      </c>
      <c r="BF177" t="str">
        <f t="shared" si="48"/>
        <v/>
      </c>
    </row>
    <row r="178" spans="1:58" ht="15" thickBot="1" x14ac:dyDescent="0.35">
      <c r="A178" s="10">
        <v>42546</v>
      </c>
      <c r="B178" s="11" t="s">
        <v>7</v>
      </c>
      <c r="C178" s="12">
        <v>9</v>
      </c>
      <c r="D178" t="str">
        <f t="shared" si="55"/>
        <v/>
      </c>
      <c r="F178" t="str">
        <f t="shared" si="50"/>
        <v/>
      </c>
      <c r="H178" t="str">
        <f t="shared" si="40"/>
        <v/>
      </c>
      <c r="J178" t="str">
        <f t="shared" si="41"/>
        <v/>
      </c>
      <c r="M178" s="5">
        <v>42912</v>
      </c>
      <c r="N178" s="6" t="s">
        <v>5</v>
      </c>
      <c r="O178" s="12">
        <v>40</v>
      </c>
      <c r="P178" t="str">
        <f t="shared" si="56"/>
        <v/>
      </c>
      <c r="R178" t="str">
        <f t="shared" si="51"/>
        <v/>
      </c>
      <c r="T178" t="str">
        <f t="shared" si="42"/>
        <v/>
      </c>
      <c r="V178" t="str">
        <f t="shared" si="43"/>
        <v/>
      </c>
      <c r="Y178" s="5">
        <v>43277</v>
      </c>
      <c r="Z178" s="6" t="s">
        <v>3</v>
      </c>
      <c r="AA178" s="12">
        <v>61</v>
      </c>
      <c r="AB178" t="str">
        <f t="shared" si="59"/>
        <v/>
      </c>
      <c r="AD178" t="str">
        <f t="shared" si="52"/>
        <v/>
      </c>
      <c r="AF178" t="str">
        <f t="shared" si="44"/>
        <v/>
      </c>
      <c r="AH178" t="str">
        <f t="shared" si="45"/>
        <v/>
      </c>
      <c r="AK178" s="5">
        <v>43642</v>
      </c>
      <c r="AL178" s="6" t="s">
        <v>6</v>
      </c>
      <c r="AM178" s="7">
        <v>64</v>
      </c>
      <c r="AN178" t="str">
        <f t="shared" si="57"/>
        <v/>
      </c>
      <c r="AP178" t="str">
        <f t="shared" si="53"/>
        <v/>
      </c>
      <c r="AR178" t="str">
        <f t="shared" si="46"/>
        <v/>
      </c>
      <c r="AT178" t="str">
        <f t="shared" si="47"/>
        <v/>
      </c>
      <c r="AW178" s="5">
        <v>44007</v>
      </c>
      <c r="AX178" s="6" t="s">
        <v>8</v>
      </c>
      <c r="AY178" s="156" t="str">
        <f>'Daycare Tallies'!$AB26</f>
        <v/>
      </c>
      <c r="AZ178">
        <f t="shared" si="58"/>
        <v>0</v>
      </c>
      <c r="BB178" t="str">
        <f t="shared" si="54"/>
        <v/>
      </c>
      <c r="BD178">
        <f t="shared" si="49"/>
        <v>0</v>
      </c>
      <c r="BF178" t="str">
        <f t="shared" si="48"/>
        <v/>
      </c>
    </row>
    <row r="179" spans="1:58" ht="15" thickBot="1" x14ac:dyDescent="0.35">
      <c r="A179" s="10">
        <v>42547</v>
      </c>
      <c r="B179" s="11" t="s">
        <v>9</v>
      </c>
      <c r="C179" s="12">
        <v>9</v>
      </c>
      <c r="D179" t="str">
        <f t="shared" si="55"/>
        <v/>
      </c>
      <c r="F179" t="str">
        <f t="shared" si="50"/>
        <v/>
      </c>
      <c r="H179" t="str">
        <f t="shared" si="40"/>
        <v/>
      </c>
      <c r="J179">
        <f t="shared" si="41"/>
        <v>53</v>
      </c>
      <c r="M179" s="5">
        <v>42913</v>
      </c>
      <c r="N179" s="6" t="s">
        <v>3</v>
      </c>
      <c r="O179" s="12">
        <v>41</v>
      </c>
      <c r="P179" t="str">
        <f t="shared" si="56"/>
        <v/>
      </c>
      <c r="R179" t="str">
        <f t="shared" si="51"/>
        <v/>
      </c>
      <c r="T179" t="str">
        <f t="shared" si="42"/>
        <v/>
      </c>
      <c r="V179" t="str">
        <f t="shared" si="43"/>
        <v/>
      </c>
      <c r="Y179" s="5">
        <v>43278</v>
      </c>
      <c r="Z179" s="6" t="s">
        <v>6</v>
      </c>
      <c r="AA179" s="12">
        <v>37</v>
      </c>
      <c r="AB179" t="str">
        <f t="shared" si="59"/>
        <v/>
      </c>
      <c r="AD179" t="str">
        <f t="shared" si="52"/>
        <v/>
      </c>
      <c r="AF179" t="str">
        <f t="shared" si="44"/>
        <v/>
      </c>
      <c r="AH179" t="str">
        <f t="shared" si="45"/>
        <v/>
      </c>
      <c r="AK179" s="5">
        <v>43643</v>
      </c>
      <c r="AL179" s="6" t="s">
        <v>8</v>
      </c>
      <c r="AM179" s="41">
        <v>82</v>
      </c>
      <c r="AN179">
        <f t="shared" si="57"/>
        <v>351</v>
      </c>
      <c r="AP179" t="str">
        <f t="shared" si="53"/>
        <v/>
      </c>
      <c r="AR179">
        <f t="shared" si="46"/>
        <v>211</v>
      </c>
      <c r="AT179" t="str">
        <f t="shared" si="47"/>
        <v/>
      </c>
      <c r="AW179" s="5">
        <v>44008</v>
      </c>
      <c r="AX179" s="6" t="s">
        <v>4</v>
      </c>
      <c r="AY179" s="156" t="str">
        <f>'Daycare Tallies'!$AB27</f>
        <v/>
      </c>
      <c r="AZ179" t="str">
        <f t="shared" si="58"/>
        <v/>
      </c>
      <c r="BB179">
        <f t="shared" si="54"/>
        <v>0</v>
      </c>
      <c r="BD179" t="str">
        <f t="shared" si="49"/>
        <v/>
      </c>
      <c r="BF179" t="str">
        <f t="shared" si="48"/>
        <v/>
      </c>
    </row>
    <row r="180" spans="1:58" x14ac:dyDescent="0.3">
      <c r="A180" s="10">
        <v>42548</v>
      </c>
      <c r="B180" s="11" t="s">
        <v>5</v>
      </c>
      <c r="C180" s="12">
        <v>43</v>
      </c>
      <c r="D180" t="str">
        <f t="shared" si="55"/>
        <v/>
      </c>
      <c r="F180" t="str">
        <f t="shared" si="50"/>
        <v/>
      </c>
      <c r="H180" t="str">
        <f t="shared" si="40"/>
        <v/>
      </c>
      <c r="J180" t="str">
        <f t="shared" si="41"/>
        <v/>
      </c>
      <c r="M180" s="5">
        <v>42914</v>
      </c>
      <c r="N180" s="6" t="s">
        <v>6</v>
      </c>
      <c r="O180" s="12">
        <v>45</v>
      </c>
      <c r="P180" t="str">
        <f t="shared" si="56"/>
        <v/>
      </c>
      <c r="R180" t="str">
        <f t="shared" si="51"/>
        <v/>
      </c>
      <c r="T180" t="str">
        <f t="shared" si="42"/>
        <v/>
      </c>
      <c r="V180" t="str">
        <f t="shared" si="43"/>
        <v/>
      </c>
      <c r="Y180" s="5">
        <v>43279</v>
      </c>
      <c r="Z180" s="6" t="s">
        <v>8</v>
      </c>
      <c r="AA180" s="12">
        <v>60</v>
      </c>
      <c r="AB180">
        <f t="shared" si="59"/>
        <v>279</v>
      </c>
      <c r="AD180" t="str">
        <f t="shared" si="52"/>
        <v/>
      </c>
      <c r="AF180">
        <f t="shared" si="44"/>
        <v>158</v>
      </c>
      <c r="AH180" t="str">
        <f t="shared" si="45"/>
        <v/>
      </c>
      <c r="AK180" s="5">
        <v>43644</v>
      </c>
      <c r="AL180" s="6" t="s">
        <v>4</v>
      </c>
      <c r="AM180" s="7">
        <v>52</v>
      </c>
      <c r="AN180" t="str">
        <f t="shared" si="57"/>
        <v/>
      </c>
      <c r="AP180">
        <f t="shared" si="53"/>
        <v>109</v>
      </c>
      <c r="AR180" t="str">
        <f t="shared" si="46"/>
        <v/>
      </c>
      <c r="AT180" t="str">
        <f t="shared" si="47"/>
        <v/>
      </c>
      <c r="AW180" s="5">
        <v>44009</v>
      </c>
      <c r="AX180" s="6" t="s">
        <v>7</v>
      </c>
      <c r="AY180" s="156" t="str">
        <f>'Daycare Tallies'!$AB28</f>
        <v/>
      </c>
      <c r="AZ180" t="str">
        <f t="shared" si="58"/>
        <v/>
      </c>
      <c r="BB180" t="str">
        <f t="shared" si="54"/>
        <v/>
      </c>
      <c r="BD180" t="str">
        <f t="shared" si="49"/>
        <v/>
      </c>
      <c r="BF180" t="str">
        <f t="shared" si="48"/>
        <v/>
      </c>
    </row>
    <row r="181" spans="1:58" x14ac:dyDescent="0.3">
      <c r="A181" s="10">
        <v>42549</v>
      </c>
      <c r="B181" s="11" t="s">
        <v>3</v>
      </c>
      <c r="C181" s="12">
        <v>32</v>
      </c>
      <c r="D181" t="str">
        <f t="shared" si="55"/>
        <v/>
      </c>
      <c r="F181" t="str">
        <f t="shared" si="50"/>
        <v/>
      </c>
      <c r="H181" t="str">
        <f t="shared" si="40"/>
        <v/>
      </c>
      <c r="J181" t="str">
        <f t="shared" si="41"/>
        <v/>
      </c>
      <c r="M181" s="5">
        <v>42915</v>
      </c>
      <c r="N181" s="6" t="s">
        <v>8</v>
      </c>
      <c r="O181" s="12">
        <v>44</v>
      </c>
      <c r="P181">
        <f t="shared" si="56"/>
        <v>241</v>
      </c>
      <c r="R181" t="str">
        <f t="shared" si="51"/>
        <v/>
      </c>
      <c r="T181">
        <f t="shared" si="42"/>
        <v>130</v>
      </c>
      <c r="V181" t="str">
        <f t="shared" si="43"/>
        <v/>
      </c>
      <c r="Y181" s="5">
        <v>43280</v>
      </c>
      <c r="Z181" s="6" t="s">
        <v>4</v>
      </c>
      <c r="AA181" s="12">
        <v>50</v>
      </c>
      <c r="AB181" t="str">
        <f t="shared" si="59"/>
        <v/>
      </c>
      <c r="AD181">
        <f t="shared" si="52"/>
        <v>94</v>
      </c>
      <c r="AF181" t="str">
        <f t="shared" si="44"/>
        <v/>
      </c>
      <c r="AH181" t="str">
        <f t="shared" si="45"/>
        <v/>
      </c>
      <c r="AK181" s="5">
        <v>43645</v>
      </c>
      <c r="AL181" s="6" t="s">
        <v>7</v>
      </c>
      <c r="AM181" s="7">
        <v>16</v>
      </c>
      <c r="AN181" t="str">
        <f t="shared" si="57"/>
        <v/>
      </c>
      <c r="AP181" t="str">
        <f t="shared" si="53"/>
        <v/>
      </c>
      <c r="AR181" t="str">
        <f t="shared" si="46"/>
        <v/>
      </c>
      <c r="AT181" t="str">
        <f t="shared" si="47"/>
        <v/>
      </c>
      <c r="AW181" s="5">
        <v>44010</v>
      </c>
      <c r="AX181" s="6" t="s">
        <v>9</v>
      </c>
      <c r="AY181" s="156" t="str">
        <f>'Daycare Tallies'!$AB29</f>
        <v/>
      </c>
      <c r="AZ181" t="str">
        <f t="shared" si="58"/>
        <v/>
      </c>
      <c r="BB181" t="str">
        <f t="shared" si="54"/>
        <v/>
      </c>
      <c r="BD181" t="str">
        <f t="shared" si="49"/>
        <v/>
      </c>
      <c r="BF181">
        <f t="shared" si="48"/>
        <v>0</v>
      </c>
    </row>
    <row r="182" spans="1:58" x14ac:dyDescent="0.3">
      <c r="A182" s="10">
        <v>42550</v>
      </c>
      <c r="B182" s="11" t="s">
        <v>6</v>
      </c>
      <c r="C182" s="12">
        <v>32</v>
      </c>
      <c r="D182" t="str">
        <f t="shared" si="55"/>
        <v/>
      </c>
      <c r="F182" t="str">
        <f t="shared" si="50"/>
        <v/>
      </c>
      <c r="H182" t="str">
        <f t="shared" si="40"/>
        <v/>
      </c>
      <c r="J182" t="str">
        <f t="shared" si="41"/>
        <v/>
      </c>
      <c r="M182" s="5">
        <v>42916</v>
      </c>
      <c r="N182" s="6" t="s">
        <v>4</v>
      </c>
      <c r="O182" s="12">
        <v>32</v>
      </c>
      <c r="P182" t="str">
        <f t="shared" si="56"/>
        <v/>
      </c>
      <c r="R182">
        <f t="shared" si="51"/>
        <v>72</v>
      </c>
      <c r="T182" t="str">
        <f t="shared" si="42"/>
        <v/>
      </c>
      <c r="V182" t="str">
        <f t="shared" si="43"/>
        <v/>
      </c>
      <c r="Y182" s="5">
        <v>43281</v>
      </c>
      <c r="Z182" s="6" t="s">
        <v>7</v>
      </c>
      <c r="AA182" s="12">
        <v>16</v>
      </c>
      <c r="AB182" t="str">
        <f t="shared" si="59"/>
        <v/>
      </c>
      <c r="AD182" t="str">
        <f t="shared" si="52"/>
        <v/>
      </c>
      <c r="AF182" t="str">
        <f t="shared" si="44"/>
        <v/>
      </c>
      <c r="AH182" t="str">
        <f t="shared" si="45"/>
        <v/>
      </c>
      <c r="AK182" s="5">
        <v>43646</v>
      </c>
      <c r="AL182" s="6" t="s">
        <v>9</v>
      </c>
      <c r="AM182" s="7">
        <v>7</v>
      </c>
      <c r="AN182" t="str">
        <f t="shared" si="57"/>
        <v/>
      </c>
      <c r="AP182" t="str">
        <f t="shared" si="53"/>
        <v/>
      </c>
      <c r="AR182" t="str">
        <f t="shared" si="46"/>
        <v/>
      </c>
      <c r="AT182">
        <f t="shared" si="47"/>
        <v>75</v>
      </c>
      <c r="AW182" s="5">
        <v>44011</v>
      </c>
      <c r="AX182" s="6" t="s">
        <v>5</v>
      </c>
      <c r="AY182" s="156" t="str">
        <f>'Daycare Tallies'!$AB30</f>
        <v/>
      </c>
      <c r="AZ182" t="str">
        <f t="shared" si="58"/>
        <v/>
      </c>
      <c r="BB182" t="str">
        <f t="shared" si="54"/>
        <v/>
      </c>
      <c r="BD182" t="str">
        <f t="shared" si="49"/>
        <v/>
      </c>
      <c r="BF182" t="str">
        <f t="shared" si="48"/>
        <v/>
      </c>
    </row>
    <row r="183" spans="1:58" x14ac:dyDescent="0.3">
      <c r="A183" s="10">
        <v>42551</v>
      </c>
      <c r="B183" s="11" t="s">
        <v>8</v>
      </c>
      <c r="C183" s="12">
        <v>44</v>
      </c>
      <c r="D183">
        <f t="shared" si="55"/>
        <v>204</v>
      </c>
      <c r="F183" t="str">
        <f t="shared" si="50"/>
        <v/>
      </c>
      <c r="H183">
        <f t="shared" si="40"/>
        <v>108</v>
      </c>
      <c r="J183" t="str">
        <f t="shared" si="41"/>
        <v/>
      </c>
      <c r="M183" s="5">
        <v>42917</v>
      </c>
      <c r="N183" s="6" t="s">
        <v>7</v>
      </c>
      <c r="O183" s="12">
        <v>15</v>
      </c>
      <c r="P183" t="str">
        <f t="shared" si="56"/>
        <v/>
      </c>
      <c r="R183" t="str">
        <f t="shared" si="51"/>
        <v/>
      </c>
      <c r="T183" t="str">
        <f t="shared" si="42"/>
        <v/>
      </c>
      <c r="V183" t="str">
        <f t="shared" si="43"/>
        <v/>
      </c>
      <c r="Y183" s="5">
        <v>43282</v>
      </c>
      <c r="Z183" s="6" t="s">
        <v>9</v>
      </c>
      <c r="AA183" s="12">
        <v>13</v>
      </c>
      <c r="AB183" t="str">
        <f t="shared" si="59"/>
        <v/>
      </c>
      <c r="AD183" t="str">
        <f t="shared" si="52"/>
        <v/>
      </c>
      <c r="AF183" t="str">
        <f t="shared" si="44"/>
        <v/>
      </c>
      <c r="AH183">
        <f t="shared" si="45"/>
        <v>79</v>
      </c>
      <c r="AK183" s="5">
        <v>43647</v>
      </c>
      <c r="AL183" s="6" t="s">
        <v>5</v>
      </c>
      <c r="AM183" s="7">
        <v>63</v>
      </c>
      <c r="AN183" t="str">
        <f t="shared" si="57"/>
        <v/>
      </c>
      <c r="AP183" t="str">
        <f t="shared" si="53"/>
        <v/>
      </c>
      <c r="AR183" t="str">
        <f t="shared" si="46"/>
        <v/>
      </c>
      <c r="AT183" t="str">
        <f t="shared" si="47"/>
        <v/>
      </c>
      <c r="AW183" s="5">
        <v>44012</v>
      </c>
      <c r="AX183" s="6" t="s">
        <v>3</v>
      </c>
      <c r="AY183" s="156" t="str">
        <f>'Daycare Tallies'!$AB31</f>
        <v/>
      </c>
      <c r="AZ183" t="str">
        <f t="shared" si="58"/>
        <v/>
      </c>
      <c r="BB183" t="str">
        <f t="shared" si="54"/>
        <v/>
      </c>
      <c r="BD183" t="str">
        <f t="shared" si="49"/>
        <v/>
      </c>
      <c r="BF183" t="str">
        <f t="shared" si="48"/>
        <v/>
      </c>
    </row>
    <row r="184" spans="1:58" x14ac:dyDescent="0.3">
      <c r="A184" s="10">
        <v>42552</v>
      </c>
      <c r="B184" s="11" t="s">
        <v>4</v>
      </c>
      <c r="C184" s="12">
        <v>32</v>
      </c>
      <c r="D184" t="str">
        <f t="shared" si="55"/>
        <v/>
      </c>
      <c r="F184">
        <f t="shared" si="50"/>
        <v>75</v>
      </c>
      <c r="H184" t="str">
        <f t="shared" si="40"/>
        <v/>
      </c>
      <c r="J184" t="str">
        <f t="shared" si="41"/>
        <v/>
      </c>
      <c r="M184" s="5">
        <v>42918</v>
      </c>
      <c r="N184" s="6" t="s">
        <v>9</v>
      </c>
      <c r="O184" s="12">
        <v>12</v>
      </c>
      <c r="P184" t="str">
        <f t="shared" si="56"/>
        <v/>
      </c>
      <c r="R184" t="str">
        <f t="shared" si="51"/>
        <v/>
      </c>
      <c r="T184" t="str">
        <f t="shared" si="42"/>
        <v/>
      </c>
      <c r="V184">
        <f t="shared" si="43"/>
        <v>59</v>
      </c>
      <c r="Y184" s="5">
        <v>43283</v>
      </c>
      <c r="Z184" s="6" t="s">
        <v>5</v>
      </c>
      <c r="AA184" s="12">
        <v>46</v>
      </c>
      <c r="AB184" t="str">
        <f t="shared" si="59"/>
        <v/>
      </c>
      <c r="AD184" t="str">
        <f t="shared" si="52"/>
        <v/>
      </c>
      <c r="AF184" t="str">
        <f t="shared" si="44"/>
        <v/>
      </c>
      <c r="AH184" t="str">
        <f t="shared" si="45"/>
        <v/>
      </c>
      <c r="AK184" s="5">
        <v>43648</v>
      </c>
      <c r="AL184" s="6" t="s">
        <v>3</v>
      </c>
      <c r="AM184" s="7">
        <v>55</v>
      </c>
      <c r="AN184" t="str">
        <f t="shared" si="57"/>
        <v/>
      </c>
      <c r="AP184" t="str">
        <f t="shared" si="53"/>
        <v/>
      </c>
      <c r="AR184" t="str">
        <f t="shared" si="46"/>
        <v/>
      </c>
      <c r="AT184" t="str">
        <f t="shared" si="47"/>
        <v/>
      </c>
      <c r="AW184" s="5">
        <v>44013</v>
      </c>
      <c r="AX184" s="6" t="s">
        <v>6</v>
      </c>
      <c r="AY184" s="156" t="str">
        <f>'Daycare Tallies'!$AG2</f>
        <v/>
      </c>
      <c r="AZ184" t="str">
        <f t="shared" si="58"/>
        <v/>
      </c>
      <c r="BB184" t="str">
        <f t="shared" si="54"/>
        <v/>
      </c>
      <c r="BD184" t="str">
        <f t="shared" si="49"/>
        <v/>
      </c>
      <c r="BF184" t="str">
        <f t="shared" si="48"/>
        <v/>
      </c>
    </row>
    <row r="185" spans="1:58" x14ac:dyDescent="0.3">
      <c r="A185" s="10">
        <v>42553</v>
      </c>
      <c r="B185" s="11" t="s">
        <v>7</v>
      </c>
      <c r="C185" s="12">
        <v>18</v>
      </c>
      <c r="D185" t="str">
        <f t="shared" si="55"/>
        <v/>
      </c>
      <c r="F185" t="str">
        <f t="shared" si="50"/>
        <v/>
      </c>
      <c r="H185" t="str">
        <f t="shared" si="40"/>
        <v/>
      </c>
      <c r="J185" t="str">
        <f t="shared" si="41"/>
        <v/>
      </c>
      <c r="M185" s="5">
        <v>42919</v>
      </c>
      <c r="N185" s="6" t="s">
        <v>5</v>
      </c>
      <c r="O185" s="12">
        <v>27</v>
      </c>
      <c r="P185" t="str">
        <f t="shared" si="56"/>
        <v/>
      </c>
      <c r="R185" t="str">
        <f t="shared" si="51"/>
        <v/>
      </c>
      <c r="T185" t="str">
        <f t="shared" si="42"/>
        <v/>
      </c>
      <c r="V185" t="str">
        <f t="shared" si="43"/>
        <v/>
      </c>
      <c r="Y185" s="5">
        <v>43284</v>
      </c>
      <c r="Z185" s="6" t="s">
        <v>3</v>
      </c>
      <c r="AA185" s="12">
        <v>50</v>
      </c>
      <c r="AB185" t="str">
        <f t="shared" si="59"/>
        <v/>
      </c>
      <c r="AD185" t="str">
        <f t="shared" si="52"/>
        <v/>
      </c>
      <c r="AF185" t="str">
        <f t="shared" si="44"/>
        <v/>
      </c>
      <c r="AH185" t="str">
        <f t="shared" si="45"/>
        <v/>
      </c>
      <c r="AK185" s="5">
        <v>43649</v>
      </c>
      <c r="AL185" s="6" t="s">
        <v>6</v>
      </c>
      <c r="AM185" s="7">
        <v>51</v>
      </c>
      <c r="AN185" t="str">
        <f t="shared" si="57"/>
        <v/>
      </c>
      <c r="AP185" t="str">
        <f t="shared" si="53"/>
        <v/>
      </c>
      <c r="AR185" t="str">
        <f t="shared" si="46"/>
        <v/>
      </c>
      <c r="AT185" t="str">
        <f t="shared" si="47"/>
        <v/>
      </c>
      <c r="AW185" s="5">
        <v>44014</v>
      </c>
      <c r="AX185" s="6" t="s">
        <v>8</v>
      </c>
      <c r="AY185" s="156" t="str">
        <f>'Daycare Tallies'!$AG3</f>
        <v/>
      </c>
      <c r="AZ185">
        <f t="shared" si="58"/>
        <v>0</v>
      </c>
      <c r="BB185" t="str">
        <f t="shared" si="54"/>
        <v/>
      </c>
      <c r="BD185">
        <f t="shared" si="49"/>
        <v>0</v>
      </c>
      <c r="BF185" t="str">
        <f t="shared" si="48"/>
        <v/>
      </c>
    </row>
    <row r="186" spans="1:58" x14ac:dyDescent="0.3">
      <c r="A186" s="10">
        <v>42554</v>
      </c>
      <c r="B186" s="11" t="s">
        <v>9</v>
      </c>
      <c r="C186" s="12">
        <v>5</v>
      </c>
      <c r="D186" t="str">
        <f t="shared" si="55"/>
        <v/>
      </c>
      <c r="F186" t="str">
        <f t="shared" si="50"/>
        <v/>
      </c>
      <c r="H186" t="str">
        <f t="shared" si="40"/>
        <v/>
      </c>
      <c r="J186">
        <f t="shared" si="41"/>
        <v>55</v>
      </c>
      <c r="M186" s="5">
        <v>42920</v>
      </c>
      <c r="N186" s="6" t="s">
        <v>3</v>
      </c>
      <c r="O186" s="12">
        <v>2</v>
      </c>
      <c r="P186" t="str">
        <f t="shared" si="56"/>
        <v/>
      </c>
      <c r="R186" t="str">
        <f t="shared" si="51"/>
        <v/>
      </c>
      <c r="T186" t="str">
        <f t="shared" si="42"/>
        <v/>
      </c>
      <c r="V186" t="str">
        <f t="shared" si="43"/>
        <v/>
      </c>
      <c r="Y186" s="5">
        <v>43285</v>
      </c>
      <c r="Z186" s="6" t="s">
        <v>6</v>
      </c>
      <c r="AA186" s="12">
        <v>4</v>
      </c>
      <c r="AB186" t="str">
        <f t="shared" si="59"/>
        <v/>
      </c>
      <c r="AD186" t="str">
        <f t="shared" si="52"/>
        <v/>
      </c>
      <c r="AF186" t="str">
        <f t="shared" si="44"/>
        <v/>
      </c>
      <c r="AH186" t="str">
        <f t="shared" si="45"/>
        <v/>
      </c>
      <c r="AK186" s="5">
        <v>43650</v>
      </c>
      <c r="AL186" s="6" t="s">
        <v>8</v>
      </c>
      <c r="AM186" s="7">
        <v>10</v>
      </c>
      <c r="AN186">
        <f t="shared" si="57"/>
        <v>254</v>
      </c>
      <c r="AP186" t="str">
        <f t="shared" si="53"/>
        <v/>
      </c>
      <c r="AR186">
        <f t="shared" si="46"/>
        <v>116</v>
      </c>
      <c r="AT186" t="str">
        <f t="shared" si="47"/>
        <v/>
      </c>
      <c r="AW186" s="5">
        <v>44015</v>
      </c>
      <c r="AX186" s="6" t="s">
        <v>4</v>
      </c>
      <c r="AY186" s="156" t="str">
        <f>'Daycare Tallies'!$AG4</f>
        <v/>
      </c>
      <c r="AZ186" t="str">
        <f t="shared" si="58"/>
        <v/>
      </c>
      <c r="BB186">
        <f t="shared" si="54"/>
        <v>0</v>
      </c>
      <c r="BD186" t="str">
        <f t="shared" si="49"/>
        <v/>
      </c>
      <c r="BF186" t="str">
        <f t="shared" si="48"/>
        <v/>
      </c>
    </row>
    <row r="187" spans="1:58" x14ac:dyDescent="0.3">
      <c r="A187" s="10">
        <v>42555</v>
      </c>
      <c r="B187" s="11" t="s">
        <v>5</v>
      </c>
      <c r="C187" s="12">
        <v>1</v>
      </c>
      <c r="D187" t="str">
        <f t="shared" si="55"/>
        <v/>
      </c>
      <c r="F187" t="str">
        <f t="shared" si="50"/>
        <v/>
      </c>
      <c r="H187" t="str">
        <f t="shared" si="40"/>
        <v/>
      </c>
      <c r="J187" t="str">
        <f t="shared" si="41"/>
        <v/>
      </c>
      <c r="M187" s="5">
        <v>42921</v>
      </c>
      <c r="N187" s="6" t="s">
        <v>6</v>
      </c>
      <c r="O187" s="12">
        <v>37</v>
      </c>
      <c r="P187" t="str">
        <f t="shared" si="56"/>
        <v/>
      </c>
      <c r="R187" t="str">
        <f t="shared" si="51"/>
        <v/>
      </c>
      <c r="T187" t="str">
        <f t="shared" si="42"/>
        <v/>
      </c>
      <c r="V187" t="str">
        <f t="shared" si="43"/>
        <v/>
      </c>
      <c r="Y187" s="5">
        <v>43286</v>
      </c>
      <c r="Z187" s="6" t="s">
        <v>8</v>
      </c>
      <c r="AA187" s="12">
        <v>49</v>
      </c>
      <c r="AB187">
        <f t="shared" si="59"/>
        <v>228</v>
      </c>
      <c r="AD187" t="str">
        <f t="shared" si="52"/>
        <v/>
      </c>
      <c r="AF187">
        <f t="shared" si="44"/>
        <v>103</v>
      </c>
      <c r="AH187" t="str">
        <f t="shared" si="45"/>
        <v/>
      </c>
      <c r="AK187" s="5">
        <v>43651</v>
      </c>
      <c r="AL187" s="6" t="s">
        <v>4</v>
      </c>
      <c r="AM187" s="7">
        <v>31</v>
      </c>
      <c r="AN187" t="str">
        <f t="shared" si="57"/>
        <v/>
      </c>
      <c r="AP187">
        <f t="shared" si="53"/>
        <v>94</v>
      </c>
      <c r="AR187" t="str">
        <f t="shared" si="46"/>
        <v/>
      </c>
      <c r="AT187" t="str">
        <f t="shared" si="47"/>
        <v/>
      </c>
      <c r="AW187" s="5">
        <v>44016</v>
      </c>
      <c r="AX187" s="6" t="s">
        <v>7</v>
      </c>
      <c r="AY187" s="156" t="str">
        <f>'Daycare Tallies'!$AG5</f>
        <v/>
      </c>
      <c r="AZ187" t="str">
        <f t="shared" si="58"/>
        <v/>
      </c>
      <c r="BB187" t="str">
        <f t="shared" si="54"/>
        <v/>
      </c>
      <c r="BD187" t="str">
        <f t="shared" si="49"/>
        <v/>
      </c>
      <c r="BF187" t="str">
        <f t="shared" si="48"/>
        <v/>
      </c>
    </row>
    <row r="188" spans="1:58" x14ac:dyDescent="0.3">
      <c r="A188" s="10">
        <v>42556</v>
      </c>
      <c r="B188" s="11" t="s">
        <v>3</v>
      </c>
      <c r="C188" s="12">
        <v>33</v>
      </c>
      <c r="D188" t="str">
        <f t="shared" si="55"/>
        <v/>
      </c>
      <c r="F188" t="str">
        <f t="shared" si="50"/>
        <v/>
      </c>
      <c r="H188" t="str">
        <f t="shared" si="40"/>
        <v/>
      </c>
      <c r="J188" t="str">
        <f t="shared" si="41"/>
        <v/>
      </c>
      <c r="M188" s="5">
        <v>42922</v>
      </c>
      <c r="N188" s="6" t="s">
        <v>8</v>
      </c>
      <c r="O188" s="12">
        <v>59</v>
      </c>
      <c r="P188">
        <f t="shared" si="56"/>
        <v>184</v>
      </c>
      <c r="R188" t="str">
        <f t="shared" si="51"/>
        <v/>
      </c>
      <c r="T188">
        <f t="shared" si="42"/>
        <v>98</v>
      </c>
      <c r="V188" t="str">
        <f t="shared" si="43"/>
        <v/>
      </c>
      <c r="Y188" s="5">
        <v>43287</v>
      </c>
      <c r="Z188" s="6" t="s">
        <v>4</v>
      </c>
      <c r="AA188" s="12">
        <v>45</v>
      </c>
      <c r="AB188" t="str">
        <f t="shared" si="59"/>
        <v/>
      </c>
      <c r="AD188">
        <f t="shared" si="52"/>
        <v>91</v>
      </c>
      <c r="AF188" t="str">
        <f t="shared" si="44"/>
        <v/>
      </c>
      <c r="AH188" t="str">
        <f t="shared" si="45"/>
        <v/>
      </c>
      <c r="AK188" s="5">
        <v>43652</v>
      </c>
      <c r="AL188" s="6" t="s">
        <v>7</v>
      </c>
      <c r="AM188" s="7">
        <v>14</v>
      </c>
      <c r="AN188" t="str">
        <f t="shared" si="57"/>
        <v/>
      </c>
      <c r="AP188" t="str">
        <f t="shared" si="53"/>
        <v/>
      </c>
      <c r="AR188" t="str">
        <f t="shared" si="46"/>
        <v/>
      </c>
      <c r="AT188" t="str">
        <f t="shared" si="47"/>
        <v/>
      </c>
      <c r="AW188" s="5">
        <v>44017</v>
      </c>
      <c r="AX188" s="6" t="s">
        <v>9</v>
      </c>
      <c r="AY188" s="156" t="str">
        <f>'Daycare Tallies'!$AG6</f>
        <v/>
      </c>
      <c r="AZ188" t="str">
        <f t="shared" si="58"/>
        <v/>
      </c>
      <c r="BB188" t="str">
        <f t="shared" si="54"/>
        <v/>
      </c>
      <c r="BD188" t="str">
        <f t="shared" si="49"/>
        <v/>
      </c>
      <c r="BF188">
        <f t="shared" si="48"/>
        <v>0</v>
      </c>
    </row>
    <row r="189" spans="1:58" x14ac:dyDescent="0.3">
      <c r="A189" s="10">
        <v>42557</v>
      </c>
      <c r="B189" s="11" t="s">
        <v>6</v>
      </c>
      <c r="C189" s="12">
        <v>33</v>
      </c>
      <c r="D189" t="str">
        <f t="shared" si="55"/>
        <v/>
      </c>
      <c r="F189" t="str">
        <f t="shared" si="50"/>
        <v/>
      </c>
      <c r="H189" t="str">
        <f t="shared" si="40"/>
        <v/>
      </c>
      <c r="J189" t="str">
        <f t="shared" si="41"/>
        <v/>
      </c>
      <c r="M189" s="5">
        <v>42923</v>
      </c>
      <c r="N189" s="6" t="s">
        <v>4</v>
      </c>
      <c r="O189" s="12">
        <v>40</v>
      </c>
      <c r="P189" t="str">
        <f t="shared" si="56"/>
        <v/>
      </c>
      <c r="R189">
        <f t="shared" si="51"/>
        <v>67</v>
      </c>
      <c r="T189" t="str">
        <f t="shared" si="42"/>
        <v/>
      </c>
      <c r="V189" t="str">
        <f t="shared" si="43"/>
        <v/>
      </c>
      <c r="Y189" s="5">
        <v>43288</v>
      </c>
      <c r="Z189" s="6" t="s">
        <v>7</v>
      </c>
      <c r="AA189" s="12">
        <v>20</v>
      </c>
      <c r="AB189" t="str">
        <f t="shared" si="59"/>
        <v/>
      </c>
      <c r="AD189" t="str">
        <f t="shared" si="52"/>
        <v/>
      </c>
      <c r="AF189" t="str">
        <f t="shared" si="44"/>
        <v/>
      </c>
      <c r="AH189" t="str">
        <f t="shared" si="45"/>
        <v/>
      </c>
      <c r="AK189" s="5">
        <v>43653</v>
      </c>
      <c r="AL189" s="6" t="s">
        <v>9</v>
      </c>
      <c r="AM189" s="7">
        <v>10</v>
      </c>
      <c r="AN189" t="str">
        <f t="shared" si="57"/>
        <v/>
      </c>
      <c r="AP189" t="str">
        <f t="shared" si="53"/>
        <v/>
      </c>
      <c r="AR189" t="str">
        <f t="shared" si="46"/>
        <v/>
      </c>
      <c r="AT189">
        <f t="shared" si="47"/>
        <v>55</v>
      </c>
      <c r="AW189" s="5">
        <v>44018</v>
      </c>
      <c r="AX189" s="6" t="s">
        <v>5</v>
      </c>
      <c r="AY189" s="156" t="str">
        <f>'Daycare Tallies'!$AG7</f>
        <v/>
      </c>
      <c r="AZ189" t="str">
        <f t="shared" si="58"/>
        <v/>
      </c>
      <c r="BB189" t="str">
        <f t="shared" si="54"/>
        <v/>
      </c>
      <c r="BD189" t="str">
        <f t="shared" si="49"/>
        <v/>
      </c>
      <c r="BF189" t="str">
        <f t="shared" si="48"/>
        <v/>
      </c>
    </row>
    <row r="190" spans="1:58" x14ac:dyDescent="0.3">
      <c r="A190" s="10">
        <v>42558</v>
      </c>
      <c r="B190" s="11" t="s">
        <v>8</v>
      </c>
      <c r="C190" s="12">
        <v>33</v>
      </c>
      <c r="D190">
        <f t="shared" si="55"/>
        <v>155</v>
      </c>
      <c r="F190" t="str">
        <f t="shared" si="50"/>
        <v/>
      </c>
      <c r="H190">
        <f t="shared" si="40"/>
        <v>99</v>
      </c>
      <c r="J190" t="str">
        <f t="shared" si="41"/>
        <v/>
      </c>
      <c r="M190" s="5">
        <v>42924</v>
      </c>
      <c r="N190" s="6" t="s">
        <v>7</v>
      </c>
      <c r="O190" s="12">
        <v>5</v>
      </c>
      <c r="P190" t="str">
        <f t="shared" si="56"/>
        <v/>
      </c>
      <c r="R190" t="str">
        <f t="shared" si="51"/>
        <v/>
      </c>
      <c r="T190" t="str">
        <f t="shared" si="42"/>
        <v/>
      </c>
      <c r="V190" t="str">
        <f t="shared" si="43"/>
        <v/>
      </c>
      <c r="Y190" s="5">
        <v>43289</v>
      </c>
      <c r="Z190" s="6" t="s">
        <v>9</v>
      </c>
      <c r="AA190" s="12">
        <v>8</v>
      </c>
      <c r="AB190" t="str">
        <f t="shared" si="59"/>
        <v/>
      </c>
      <c r="AD190" t="str">
        <f t="shared" si="52"/>
        <v/>
      </c>
      <c r="AF190" t="str">
        <f t="shared" si="44"/>
        <v/>
      </c>
      <c r="AH190">
        <f t="shared" si="45"/>
        <v>73</v>
      </c>
      <c r="AK190" s="5">
        <v>43654</v>
      </c>
      <c r="AL190" s="6" t="s">
        <v>5</v>
      </c>
      <c r="AM190" s="7">
        <v>62</v>
      </c>
      <c r="AN190" t="str">
        <f t="shared" si="57"/>
        <v/>
      </c>
      <c r="AP190" t="str">
        <f t="shared" si="53"/>
        <v/>
      </c>
      <c r="AR190" t="str">
        <f t="shared" si="46"/>
        <v/>
      </c>
      <c r="AT190" t="str">
        <f t="shared" si="47"/>
        <v/>
      </c>
      <c r="AW190" s="5">
        <v>44019</v>
      </c>
      <c r="AX190" s="6" t="s">
        <v>3</v>
      </c>
      <c r="AY190" s="156" t="str">
        <f>'Daycare Tallies'!$AG8</f>
        <v/>
      </c>
      <c r="AZ190" t="str">
        <f t="shared" si="58"/>
        <v/>
      </c>
      <c r="BB190" t="str">
        <f t="shared" si="54"/>
        <v/>
      </c>
      <c r="BD190" t="str">
        <f t="shared" si="49"/>
        <v/>
      </c>
      <c r="BF190" t="str">
        <f t="shared" si="48"/>
        <v/>
      </c>
    </row>
    <row r="191" spans="1:58" x14ac:dyDescent="0.3">
      <c r="A191" s="10">
        <v>42559</v>
      </c>
      <c r="B191" s="11" t="s">
        <v>4</v>
      </c>
      <c r="C191" s="12">
        <v>41</v>
      </c>
      <c r="D191" t="str">
        <f t="shared" si="55"/>
        <v/>
      </c>
      <c r="F191">
        <f t="shared" si="50"/>
        <v>42</v>
      </c>
      <c r="H191" t="str">
        <f t="shared" si="40"/>
        <v/>
      </c>
      <c r="J191" t="str">
        <f t="shared" si="41"/>
        <v/>
      </c>
      <c r="M191" s="5">
        <v>42925</v>
      </c>
      <c r="N191" s="6" t="s">
        <v>9</v>
      </c>
      <c r="O191" s="12">
        <v>10</v>
      </c>
      <c r="P191" t="str">
        <f t="shared" si="56"/>
        <v/>
      </c>
      <c r="R191" t="str">
        <f t="shared" si="51"/>
        <v/>
      </c>
      <c r="T191" t="str">
        <f t="shared" si="42"/>
        <v/>
      </c>
      <c r="V191">
        <f t="shared" si="43"/>
        <v>55</v>
      </c>
      <c r="Y191" s="5">
        <v>43290</v>
      </c>
      <c r="Z191" s="6" t="s">
        <v>5</v>
      </c>
      <c r="AA191" s="12">
        <v>45</v>
      </c>
      <c r="AB191" t="str">
        <f t="shared" si="59"/>
        <v/>
      </c>
      <c r="AD191" t="str">
        <f t="shared" si="52"/>
        <v/>
      </c>
      <c r="AF191" t="str">
        <f t="shared" si="44"/>
        <v/>
      </c>
      <c r="AH191" t="str">
        <f t="shared" si="45"/>
        <v/>
      </c>
      <c r="AK191" s="5">
        <v>43655</v>
      </c>
      <c r="AL191" s="6" t="s">
        <v>3</v>
      </c>
      <c r="AM191" s="7">
        <v>74</v>
      </c>
      <c r="AN191" t="str">
        <f t="shared" si="57"/>
        <v/>
      </c>
      <c r="AP191" t="str">
        <f t="shared" si="53"/>
        <v/>
      </c>
      <c r="AR191" t="str">
        <f t="shared" si="46"/>
        <v/>
      </c>
      <c r="AT191" t="str">
        <f t="shared" si="47"/>
        <v/>
      </c>
      <c r="AW191" s="5">
        <v>44020</v>
      </c>
      <c r="AX191" s="6" t="s">
        <v>6</v>
      </c>
      <c r="AY191" s="156" t="str">
        <f>'Daycare Tallies'!$AG9</f>
        <v/>
      </c>
      <c r="AZ191" t="str">
        <f t="shared" si="58"/>
        <v/>
      </c>
      <c r="BB191" t="str">
        <f t="shared" si="54"/>
        <v/>
      </c>
      <c r="BD191" t="str">
        <f t="shared" si="49"/>
        <v/>
      </c>
      <c r="BF191" t="str">
        <f t="shared" si="48"/>
        <v/>
      </c>
    </row>
    <row r="192" spans="1:58" x14ac:dyDescent="0.3">
      <c r="A192" s="10">
        <v>42560</v>
      </c>
      <c r="B192" s="11" t="s">
        <v>7</v>
      </c>
      <c r="C192" s="12">
        <v>6</v>
      </c>
      <c r="D192" t="str">
        <f t="shared" si="55"/>
        <v/>
      </c>
      <c r="F192" t="str">
        <f t="shared" si="50"/>
        <v/>
      </c>
      <c r="H192" t="str">
        <f t="shared" si="40"/>
        <v/>
      </c>
      <c r="J192" t="str">
        <f t="shared" si="41"/>
        <v/>
      </c>
      <c r="M192" s="5">
        <v>42926</v>
      </c>
      <c r="N192" s="6" t="s">
        <v>5</v>
      </c>
      <c r="O192" s="12">
        <v>54</v>
      </c>
      <c r="P192" t="str">
        <f t="shared" si="56"/>
        <v/>
      </c>
      <c r="R192" t="str">
        <f t="shared" si="51"/>
        <v/>
      </c>
      <c r="T192" t="str">
        <f t="shared" si="42"/>
        <v/>
      </c>
      <c r="V192" t="str">
        <f t="shared" si="43"/>
        <v/>
      </c>
      <c r="Y192" s="5">
        <v>43291</v>
      </c>
      <c r="Z192" s="6" t="s">
        <v>3</v>
      </c>
      <c r="AA192" s="12">
        <v>68</v>
      </c>
      <c r="AB192" t="str">
        <f t="shared" si="59"/>
        <v/>
      </c>
      <c r="AD192" t="str">
        <f t="shared" si="52"/>
        <v/>
      </c>
      <c r="AF192" t="str">
        <f t="shared" si="44"/>
        <v/>
      </c>
      <c r="AH192" t="str">
        <f t="shared" si="45"/>
        <v/>
      </c>
      <c r="AK192" s="5">
        <v>43656</v>
      </c>
      <c r="AL192" s="6" t="s">
        <v>6</v>
      </c>
      <c r="AM192" s="7">
        <v>61</v>
      </c>
      <c r="AN192" t="str">
        <f t="shared" si="57"/>
        <v/>
      </c>
      <c r="AP192" t="str">
        <f t="shared" si="53"/>
        <v/>
      </c>
      <c r="AR192" t="str">
        <f t="shared" si="46"/>
        <v/>
      </c>
      <c r="AT192" t="str">
        <f t="shared" si="47"/>
        <v/>
      </c>
      <c r="AW192" s="5">
        <v>44021</v>
      </c>
      <c r="AX192" s="6" t="s">
        <v>8</v>
      </c>
      <c r="AY192" s="156" t="str">
        <f>'Daycare Tallies'!$AG10</f>
        <v/>
      </c>
      <c r="AZ192">
        <f t="shared" si="58"/>
        <v>0</v>
      </c>
      <c r="BB192" t="str">
        <f t="shared" si="54"/>
        <v/>
      </c>
      <c r="BD192">
        <f t="shared" si="49"/>
        <v>0</v>
      </c>
      <c r="BF192" t="str">
        <f t="shared" si="48"/>
        <v/>
      </c>
    </row>
    <row r="193" spans="1:58" x14ac:dyDescent="0.3">
      <c r="A193" s="10">
        <v>42561</v>
      </c>
      <c r="B193" s="11" t="s">
        <v>9</v>
      </c>
      <c r="C193" s="12">
        <v>0</v>
      </c>
      <c r="D193" t="str">
        <f t="shared" si="55"/>
        <v/>
      </c>
      <c r="F193" t="str">
        <f t="shared" si="50"/>
        <v/>
      </c>
      <c r="H193" t="str">
        <f t="shared" si="40"/>
        <v/>
      </c>
      <c r="J193">
        <f t="shared" si="41"/>
        <v>47</v>
      </c>
      <c r="M193" s="5">
        <v>42927</v>
      </c>
      <c r="N193" s="6" t="s">
        <v>3</v>
      </c>
      <c r="O193" s="12">
        <v>41</v>
      </c>
      <c r="P193" t="str">
        <f t="shared" si="56"/>
        <v/>
      </c>
      <c r="R193" t="str">
        <f t="shared" si="51"/>
        <v/>
      </c>
      <c r="T193" t="str">
        <f t="shared" si="42"/>
        <v/>
      </c>
      <c r="V193" t="str">
        <f t="shared" si="43"/>
        <v/>
      </c>
      <c r="Y193" s="5">
        <v>43292</v>
      </c>
      <c r="Z193" s="6" t="s">
        <v>6</v>
      </c>
      <c r="AA193" s="12">
        <v>56</v>
      </c>
      <c r="AB193" t="str">
        <f t="shared" si="59"/>
        <v/>
      </c>
      <c r="AD193" t="str">
        <f t="shared" si="52"/>
        <v/>
      </c>
      <c r="AF193" t="str">
        <f t="shared" si="44"/>
        <v/>
      </c>
      <c r="AH193" t="str">
        <f t="shared" si="45"/>
        <v/>
      </c>
      <c r="AK193" s="5">
        <v>43657</v>
      </c>
      <c r="AL193" s="6" t="s">
        <v>8</v>
      </c>
      <c r="AM193" s="7">
        <v>71</v>
      </c>
      <c r="AN193">
        <f t="shared" si="57"/>
        <v>323</v>
      </c>
      <c r="AP193" t="str">
        <f t="shared" si="53"/>
        <v/>
      </c>
      <c r="AR193">
        <f t="shared" si="46"/>
        <v>206</v>
      </c>
      <c r="AT193" t="str">
        <f t="shared" si="47"/>
        <v/>
      </c>
      <c r="AW193" s="5">
        <v>44022</v>
      </c>
      <c r="AX193" s="6" t="s">
        <v>4</v>
      </c>
      <c r="AY193" s="156" t="str">
        <f>'Daycare Tallies'!$AG11</f>
        <v/>
      </c>
      <c r="AZ193" t="str">
        <f t="shared" si="58"/>
        <v/>
      </c>
      <c r="BB193">
        <f t="shared" si="54"/>
        <v>0</v>
      </c>
      <c r="BD193" t="str">
        <f t="shared" si="49"/>
        <v/>
      </c>
      <c r="BF193" t="str">
        <f t="shared" si="48"/>
        <v/>
      </c>
    </row>
    <row r="194" spans="1:58" x14ac:dyDescent="0.3">
      <c r="A194" s="10">
        <v>42562</v>
      </c>
      <c r="B194" s="11" t="s">
        <v>5</v>
      </c>
      <c r="C194" s="12">
        <v>38</v>
      </c>
      <c r="D194" t="str">
        <f t="shared" si="55"/>
        <v/>
      </c>
      <c r="F194" t="str">
        <f t="shared" si="50"/>
        <v/>
      </c>
      <c r="H194" t="str">
        <f t="shared" si="40"/>
        <v/>
      </c>
      <c r="J194" t="str">
        <f t="shared" si="41"/>
        <v/>
      </c>
      <c r="M194" s="5">
        <v>42928</v>
      </c>
      <c r="N194" s="6" t="s">
        <v>6</v>
      </c>
      <c r="O194" s="38">
        <v>62</v>
      </c>
      <c r="P194" t="str">
        <f t="shared" si="56"/>
        <v/>
      </c>
      <c r="R194" t="str">
        <f t="shared" si="51"/>
        <v/>
      </c>
      <c r="T194" t="str">
        <f t="shared" si="42"/>
        <v/>
      </c>
      <c r="V194" t="str">
        <f t="shared" si="43"/>
        <v/>
      </c>
      <c r="Y194" s="5">
        <v>43293</v>
      </c>
      <c r="Z194" s="6" t="s">
        <v>8</v>
      </c>
      <c r="AA194" s="12">
        <v>60</v>
      </c>
      <c r="AB194">
        <f t="shared" si="59"/>
        <v>302</v>
      </c>
      <c r="AD194" t="str">
        <f t="shared" si="52"/>
        <v/>
      </c>
      <c r="AF194">
        <f t="shared" si="44"/>
        <v>184</v>
      </c>
      <c r="AH194" t="str">
        <f t="shared" si="45"/>
        <v/>
      </c>
      <c r="AK194" s="5">
        <v>43658</v>
      </c>
      <c r="AL194" s="6" t="s">
        <v>4</v>
      </c>
      <c r="AM194" s="7">
        <v>43</v>
      </c>
      <c r="AN194" t="str">
        <f t="shared" si="57"/>
        <v/>
      </c>
      <c r="AP194">
        <f t="shared" si="53"/>
        <v>105</v>
      </c>
      <c r="AR194" t="str">
        <f t="shared" si="46"/>
        <v/>
      </c>
      <c r="AT194" t="str">
        <f t="shared" si="47"/>
        <v/>
      </c>
      <c r="AW194" s="5">
        <v>44023</v>
      </c>
      <c r="AX194" s="6" t="s">
        <v>7</v>
      </c>
      <c r="AY194" s="156" t="str">
        <f>'Daycare Tallies'!$AG12</f>
        <v/>
      </c>
      <c r="AZ194" t="str">
        <f t="shared" si="58"/>
        <v/>
      </c>
      <c r="BB194" t="str">
        <f t="shared" si="54"/>
        <v/>
      </c>
      <c r="BD194" t="str">
        <f t="shared" si="49"/>
        <v/>
      </c>
      <c r="BF194" t="str">
        <f t="shared" si="48"/>
        <v/>
      </c>
    </row>
    <row r="195" spans="1:58" x14ac:dyDescent="0.3">
      <c r="A195" s="10">
        <v>42563</v>
      </c>
      <c r="B195" s="11" t="s">
        <v>3</v>
      </c>
      <c r="C195" s="12">
        <v>50</v>
      </c>
      <c r="D195" t="str">
        <f t="shared" si="55"/>
        <v/>
      </c>
      <c r="F195" t="str">
        <f t="shared" si="50"/>
        <v/>
      </c>
      <c r="H195" t="str">
        <f t="shared" ref="H195:H258" si="60">IF(B195="TH",SUM(C193:C195),"")</f>
        <v/>
      </c>
      <c r="J195" t="str">
        <f t="shared" ref="J195:J258" si="61">IF(B195="SU",SUM(C193:C195),"")</f>
        <v/>
      </c>
      <c r="M195" s="5">
        <v>42929</v>
      </c>
      <c r="N195" s="6" t="s">
        <v>8</v>
      </c>
      <c r="O195" s="12">
        <v>37</v>
      </c>
      <c r="P195">
        <f t="shared" si="56"/>
        <v>249</v>
      </c>
      <c r="R195" t="str">
        <f t="shared" si="51"/>
        <v/>
      </c>
      <c r="T195">
        <f t="shared" ref="T195:T258" si="62">IF(N195="TH",SUM(O193:O195),"")</f>
        <v>140</v>
      </c>
      <c r="V195" t="str">
        <f t="shared" ref="V195:V258" si="63">IF(N195="SU",SUM(O193:O195),"")</f>
        <v/>
      </c>
      <c r="Y195" s="5">
        <v>43294</v>
      </c>
      <c r="Z195" s="6" t="s">
        <v>4</v>
      </c>
      <c r="AA195" s="12">
        <v>48</v>
      </c>
      <c r="AB195" t="str">
        <f t="shared" si="59"/>
        <v/>
      </c>
      <c r="AD195">
        <f t="shared" si="52"/>
        <v>93</v>
      </c>
      <c r="AF195" t="str">
        <f t="shared" ref="AF195:AF258" si="64">IF(Z195="TH",SUM(AA193:AA195),"")</f>
        <v/>
      </c>
      <c r="AH195" t="str">
        <f t="shared" ref="AH195:AH258" si="65">IF(Z195="SU",SUM(AA193:AA195),"")</f>
        <v/>
      </c>
      <c r="AK195" s="5">
        <v>43659</v>
      </c>
      <c r="AL195" s="6" t="s">
        <v>7</v>
      </c>
      <c r="AM195" s="7">
        <v>22</v>
      </c>
      <c r="AN195" t="str">
        <f t="shared" si="57"/>
        <v/>
      </c>
      <c r="AP195" t="str">
        <f t="shared" si="53"/>
        <v/>
      </c>
      <c r="AR195" t="str">
        <f t="shared" ref="AR195:AR258" si="66">IF(AL195="TH",SUM(AM193:AM195),"")</f>
        <v/>
      </c>
      <c r="AT195" t="str">
        <f t="shared" ref="AT195:AT258" si="67">IF(AL195="SU",SUM(AM193:AM195),"")</f>
        <v/>
      </c>
      <c r="AW195" s="5">
        <v>44024</v>
      </c>
      <c r="AX195" s="6" t="s">
        <v>9</v>
      </c>
      <c r="AY195" s="156" t="str">
        <f>'Daycare Tallies'!$AG13</f>
        <v/>
      </c>
      <c r="AZ195" t="str">
        <f t="shared" si="58"/>
        <v/>
      </c>
      <c r="BB195" t="str">
        <f t="shared" si="54"/>
        <v/>
      </c>
      <c r="BD195" t="str">
        <f t="shared" si="49"/>
        <v/>
      </c>
      <c r="BF195">
        <f t="shared" ref="BF195:BF258" si="68">IF(AX195="SU",SUM(AY193:AY195),"")</f>
        <v>0</v>
      </c>
    </row>
    <row r="196" spans="1:58" x14ac:dyDescent="0.3">
      <c r="A196" s="10">
        <v>42564</v>
      </c>
      <c r="B196" s="11" t="s">
        <v>6</v>
      </c>
      <c r="C196" s="12">
        <v>38</v>
      </c>
      <c r="D196" t="str">
        <f t="shared" si="55"/>
        <v/>
      </c>
      <c r="F196" t="str">
        <f t="shared" si="50"/>
        <v/>
      </c>
      <c r="H196" t="str">
        <f t="shared" si="60"/>
        <v/>
      </c>
      <c r="J196" t="str">
        <f t="shared" si="61"/>
        <v/>
      </c>
      <c r="M196" s="5">
        <v>42930</v>
      </c>
      <c r="N196" s="6" t="s">
        <v>4</v>
      </c>
      <c r="O196" s="12">
        <v>41</v>
      </c>
      <c r="P196" t="str">
        <f t="shared" si="56"/>
        <v/>
      </c>
      <c r="R196">
        <f t="shared" si="51"/>
        <v>95</v>
      </c>
      <c r="T196" t="str">
        <f t="shared" si="62"/>
        <v/>
      </c>
      <c r="V196" t="str">
        <f t="shared" si="63"/>
        <v/>
      </c>
      <c r="Y196" s="5">
        <v>43295</v>
      </c>
      <c r="Z196" s="6" t="s">
        <v>7</v>
      </c>
      <c r="AA196" s="12">
        <v>18</v>
      </c>
      <c r="AB196" t="str">
        <f t="shared" si="59"/>
        <v/>
      </c>
      <c r="AD196" t="str">
        <f t="shared" si="52"/>
        <v/>
      </c>
      <c r="AF196" t="str">
        <f t="shared" si="64"/>
        <v/>
      </c>
      <c r="AH196" t="str">
        <f t="shared" si="65"/>
        <v/>
      </c>
      <c r="AK196" s="5">
        <v>43660</v>
      </c>
      <c r="AL196" s="6" t="s">
        <v>9</v>
      </c>
      <c r="AM196" s="7">
        <v>14</v>
      </c>
      <c r="AN196" t="str">
        <f t="shared" si="57"/>
        <v/>
      </c>
      <c r="AP196" t="str">
        <f t="shared" si="53"/>
        <v/>
      </c>
      <c r="AR196" t="str">
        <f t="shared" si="66"/>
        <v/>
      </c>
      <c r="AT196">
        <f t="shared" si="67"/>
        <v>79</v>
      </c>
      <c r="AW196" s="5">
        <v>44025</v>
      </c>
      <c r="AX196" s="6" t="s">
        <v>5</v>
      </c>
      <c r="AY196" s="156" t="str">
        <f>'Daycare Tallies'!$AG14</f>
        <v/>
      </c>
      <c r="AZ196" t="str">
        <f t="shared" si="58"/>
        <v/>
      </c>
      <c r="BB196" t="str">
        <f t="shared" si="54"/>
        <v/>
      </c>
      <c r="BD196" t="str">
        <f t="shared" ref="BD196:BD259" si="69">IF(AX196="TH",SUM(AY194:AY196),"")</f>
        <v/>
      </c>
      <c r="BF196" t="str">
        <f t="shared" si="68"/>
        <v/>
      </c>
    </row>
    <row r="197" spans="1:58" x14ac:dyDescent="0.3">
      <c r="A197" s="10">
        <v>42565</v>
      </c>
      <c r="B197" s="11" t="s">
        <v>8</v>
      </c>
      <c r="C197" s="12">
        <v>38</v>
      </c>
      <c r="D197">
        <f t="shared" si="55"/>
        <v>211</v>
      </c>
      <c r="F197" t="str">
        <f t="shared" ref="F197:F260" si="70">IF(B197="FR",SUM(C197,C193),"")</f>
        <v/>
      </c>
      <c r="H197">
        <f t="shared" si="60"/>
        <v>126</v>
      </c>
      <c r="J197" t="str">
        <f t="shared" si="61"/>
        <v/>
      </c>
      <c r="M197" s="5">
        <v>42931</v>
      </c>
      <c r="N197" s="6" t="s">
        <v>7</v>
      </c>
      <c r="O197" s="12">
        <v>5</v>
      </c>
      <c r="P197" t="str">
        <f t="shared" si="56"/>
        <v/>
      </c>
      <c r="R197" t="str">
        <f t="shared" ref="R197:R260" si="71">IF(N197="FR",SUM(O197,O193),"")</f>
        <v/>
      </c>
      <c r="T197" t="str">
        <f t="shared" si="62"/>
        <v/>
      </c>
      <c r="V197" t="str">
        <f t="shared" si="63"/>
        <v/>
      </c>
      <c r="Y197" s="5">
        <v>43296</v>
      </c>
      <c r="Z197" s="6" t="s">
        <v>9</v>
      </c>
      <c r="AA197" s="12">
        <v>12</v>
      </c>
      <c r="AB197" t="str">
        <f t="shared" si="59"/>
        <v/>
      </c>
      <c r="AD197" t="str">
        <f t="shared" ref="AD197:AD260" si="72">IF(Z197="FR",SUM(AA197,AA193),"")</f>
        <v/>
      </c>
      <c r="AF197" t="str">
        <f t="shared" si="64"/>
        <v/>
      </c>
      <c r="AH197">
        <f t="shared" si="65"/>
        <v>78</v>
      </c>
      <c r="AK197" s="5">
        <v>43661</v>
      </c>
      <c r="AL197" s="6" t="s">
        <v>5</v>
      </c>
      <c r="AM197" s="7">
        <v>61</v>
      </c>
      <c r="AN197" t="str">
        <f t="shared" si="57"/>
        <v/>
      </c>
      <c r="AP197" t="str">
        <f t="shared" si="53"/>
        <v/>
      </c>
      <c r="AR197" t="str">
        <f t="shared" si="66"/>
        <v/>
      </c>
      <c r="AT197" t="str">
        <f t="shared" si="67"/>
        <v/>
      </c>
      <c r="AW197" s="5">
        <v>44026</v>
      </c>
      <c r="AX197" s="6" t="s">
        <v>3</v>
      </c>
      <c r="AY197" s="156" t="str">
        <f>'Daycare Tallies'!$AG15</f>
        <v/>
      </c>
      <c r="AZ197" t="str">
        <f t="shared" si="58"/>
        <v/>
      </c>
      <c r="BB197" t="str">
        <f t="shared" si="54"/>
        <v/>
      </c>
      <c r="BD197" t="str">
        <f t="shared" si="69"/>
        <v/>
      </c>
      <c r="BF197" t="str">
        <f t="shared" si="68"/>
        <v/>
      </c>
    </row>
    <row r="198" spans="1:58" x14ac:dyDescent="0.3">
      <c r="A198" s="10">
        <v>42566</v>
      </c>
      <c r="B198" s="11" t="s">
        <v>4</v>
      </c>
      <c r="C198" s="12">
        <v>42</v>
      </c>
      <c r="D198" t="str">
        <f t="shared" si="55"/>
        <v/>
      </c>
      <c r="F198">
        <f t="shared" si="70"/>
        <v>80</v>
      </c>
      <c r="H198" t="str">
        <f t="shared" si="60"/>
        <v/>
      </c>
      <c r="J198" t="str">
        <f t="shared" si="61"/>
        <v/>
      </c>
      <c r="M198" s="5">
        <v>42932</v>
      </c>
      <c r="N198" s="6" t="s">
        <v>9</v>
      </c>
      <c r="O198" s="12">
        <v>7</v>
      </c>
      <c r="P198" t="str">
        <f t="shared" si="56"/>
        <v/>
      </c>
      <c r="R198" t="str">
        <f t="shared" si="71"/>
        <v/>
      </c>
      <c r="T198" t="str">
        <f t="shared" si="62"/>
        <v/>
      </c>
      <c r="V198">
        <f t="shared" si="63"/>
        <v>53</v>
      </c>
      <c r="Y198" s="5">
        <v>43297</v>
      </c>
      <c r="Z198" s="6" t="s">
        <v>5</v>
      </c>
      <c r="AA198" s="12">
        <v>62</v>
      </c>
      <c r="AB198" t="str">
        <f t="shared" si="59"/>
        <v/>
      </c>
      <c r="AD198" t="str">
        <f t="shared" si="72"/>
        <v/>
      </c>
      <c r="AF198" t="str">
        <f t="shared" si="64"/>
        <v/>
      </c>
      <c r="AH198" t="str">
        <f t="shared" si="65"/>
        <v/>
      </c>
      <c r="AK198" s="5">
        <v>43662</v>
      </c>
      <c r="AL198" s="6" t="s">
        <v>3</v>
      </c>
      <c r="AM198" s="7">
        <v>72</v>
      </c>
      <c r="AN198" t="str">
        <f t="shared" si="57"/>
        <v/>
      </c>
      <c r="AP198" t="str">
        <f t="shared" ref="AP198:AP261" si="73">IF(AL198="FR",SUM(AM198,AM194),"")</f>
        <v/>
      </c>
      <c r="AR198" t="str">
        <f t="shared" si="66"/>
        <v/>
      </c>
      <c r="AT198" t="str">
        <f t="shared" si="67"/>
        <v/>
      </c>
      <c r="AW198" s="5">
        <v>44027</v>
      </c>
      <c r="AX198" s="6" t="s">
        <v>6</v>
      </c>
      <c r="AY198" s="156" t="str">
        <f>'Daycare Tallies'!$AG16</f>
        <v/>
      </c>
      <c r="AZ198" t="str">
        <f t="shared" si="58"/>
        <v/>
      </c>
      <c r="BB198" t="str">
        <f t="shared" ref="BB198:BB261" si="74">IF(AX198="FR",SUM(AY198,AY194),"")</f>
        <v/>
      </c>
      <c r="BD198" t="str">
        <f t="shared" si="69"/>
        <v/>
      </c>
      <c r="BF198" t="str">
        <f t="shared" si="68"/>
        <v/>
      </c>
    </row>
    <row r="199" spans="1:58" x14ac:dyDescent="0.3">
      <c r="A199" s="10">
        <v>42567</v>
      </c>
      <c r="B199" s="11" t="s">
        <v>7</v>
      </c>
      <c r="C199" s="12">
        <v>8</v>
      </c>
      <c r="D199" t="str">
        <f t="shared" ref="D199:D262" si="75">IF(B199="TH",SUM(C193:C199),"")</f>
        <v/>
      </c>
      <c r="F199" t="str">
        <f t="shared" si="70"/>
        <v/>
      </c>
      <c r="H199" t="str">
        <f t="shared" si="60"/>
        <v/>
      </c>
      <c r="J199" t="str">
        <f t="shared" si="61"/>
        <v/>
      </c>
      <c r="M199" s="5">
        <v>42933</v>
      </c>
      <c r="N199" s="6" t="s">
        <v>5</v>
      </c>
      <c r="O199" s="12">
        <v>44</v>
      </c>
      <c r="P199" t="str">
        <f t="shared" ref="P199:P262" si="76">IF(N199="TH",SUM(O193:O199),"")</f>
        <v/>
      </c>
      <c r="R199" t="str">
        <f t="shared" si="71"/>
        <v/>
      </c>
      <c r="T199" t="str">
        <f t="shared" si="62"/>
        <v/>
      </c>
      <c r="V199" t="str">
        <f t="shared" si="63"/>
        <v/>
      </c>
      <c r="Y199" s="5">
        <v>43298</v>
      </c>
      <c r="Z199" s="6" t="s">
        <v>3</v>
      </c>
      <c r="AA199" s="12">
        <v>49</v>
      </c>
      <c r="AB199" t="str">
        <f t="shared" si="59"/>
        <v/>
      </c>
      <c r="AD199" t="str">
        <f t="shared" si="72"/>
        <v/>
      </c>
      <c r="AF199" t="str">
        <f t="shared" si="64"/>
        <v/>
      </c>
      <c r="AH199" t="str">
        <f t="shared" si="65"/>
        <v/>
      </c>
      <c r="AK199" s="5">
        <v>43663</v>
      </c>
      <c r="AL199" s="6" t="s">
        <v>6</v>
      </c>
      <c r="AM199" s="7">
        <v>62</v>
      </c>
      <c r="AN199" t="str">
        <f t="shared" si="57"/>
        <v/>
      </c>
      <c r="AP199" t="str">
        <f t="shared" si="73"/>
        <v/>
      </c>
      <c r="AR199" t="str">
        <f t="shared" si="66"/>
        <v/>
      </c>
      <c r="AT199" t="str">
        <f t="shared" si="67"/>
        <v/>
      </c>
      <c r="AW199" s="5">
        <v>44028</v>
      </c>
      <c r="AX199" s="6" t="s">
        <v>8</v>
      </c>
      <c r="AY199" s="156" t="str">
        <f>'Daycare Tallies'!$AG17</f>
        <v/>
      </c>
      <c r="AZ199">
        <f t="shared" si="58"/>
        <v>0</v>
      </c>
      <c r="BB199" t="str">
        <f t="shared" si="74"/>
        <v/>
      </c>
      <c r="BD199">
        <f t="shared" si="69"/>
        <v>0</v>
      </c>
      <c r="BF199" t="str">
        <f t="shared" si="68"/>
        <v/>
      </c>
    </row>
    <row r="200" spans="1:58" x14ac:dyDescent="0.3">
      <c r="A200" s="10">
        <v>42568</v>
      </c>
      <c r="B200" s="11" t="s">
        <v>9</v>
      </c>
      <c r="C200" s="12">
        <v>5</v>
      </c>
      <c r="D200" t="str">
        <f t="shared" si="75"/>
        <v/>
      </c>
      <c r="F200" t="str">
        <f t="shared" si="70"/>
        <v/>
      </c>
      <c r="H200" t="str">
        <f t="shared" si="60"/>
        <v/>
      </c>
      <c r="J200">
        <f t="shared" si="61"/>
        <v>55</v>
      </c>
      <c r="M200" s="5">
        <v>42934</v>
      </c>
      <c r="N200" s="6" t="s">
        <v>3</v>
      </c>
      <c r="O200" s="12">
        <v>43</v>
      </c>
      <c r="P200" t="str">
        <f t="shared" si="76"/>
        <v/>
      </c>
      <c r="R200" t="str">
        <f t="shared" si="71"/>
        <v/>
      </c>
      <c r="T200" t="str">
        <f t="shared" si="62"/>
        <v/>
      </c>
      <c r="V200" t="str">
        <f t="shared" si="63"/>
        <v/>
      </c>
      <c r="Y200" s="5">
        <v>43299</v>
      </c>
      <c r="Z200" s="6" t="s">
        <v>6</v>
      </c>
      <c r="AA200" s="12">
        <v>55</v>
      </c>
      <c r="AB200" t="str">
        <f t="shared" si="59"/>
        <v/>
      </c>
      <c r="AD200" t="str">
        <f t="shared" si="72"/>
        <v/>
      </c>
      <c r="AF200" t="str">
        <f t="shared" si="64"/>
        <v/>
      </c>
      <c r="AH200" t="str">
        <f t="shared" si="65"/>
        <v/>
      </c>
      <c r="AK200" s="5">
        <v>43664</v>
      </c>
      <c r="AL200" s="6" t="s">
        <v>8</v>
      </c>
      <c r="AM200" s="7">
        <v>59</v>
      </c>
      <c r="AN200">
        <f t="shared" ref="AN200:AN263" si="77">IF(AL200="TH",SUM(AM194:AM200),"")</f>
        <v>333</v>
      </c>
      <c r="AP200" t="str">
        <f t="shared" si="73"/>
        <v/>
      </c>
      <c r="AR200">
        <f t="shared" si="66"/>
        <v>193</v>
      </c>
      <c r="AT200" t="str">
        <f t="shared" si="67"/>
        <v/>
      </c>
      <c r="AW200" s="5">
        <v>44029</v>
      </c>
      <c r="AX200" s="6" t="s">
        <v>4</v>
      </c>
      <c r="AY200" s="156" t="str">
        <f>'Daycare Tallies'!$AG18</f>
        <v/>
      </c>
      <c r="AZ200" t="str">
        <f t="shared" ref="AZ200:AZ263" si="78">IF(AX200="TH",SUM(AY194:AY200),"")</f>
        <v/>
      </c>
      <c r="BB200">
        <f t="shared" si="74"/>
        <v>0</v>
      </c>
      <c r="BD200" t="str">
        <f t="shared" si="69"/>
        <v/>
      </c>
      <c r="BF200" t="str">
        <f t="shared" si="68"/>
        <v/>
      </c>
    </row>
    <row r="201" spans="1:58" x14ac:dyDescent="0.3">
      <c r="A201" s="10">
        <v>42569</v>
      </c>
      <c r="B201" s="11" t="s">
        <v>5</v>
      </c>
      <c r="C201" s="12">
        <v>36</v>
      </c>
      <c r="D201" t="str">
        <f t="shared" si="75"/>
        <v/>
      </c>
      <c r="F201" t="str">
        <f t="shared" si="70"/>
        <v/>
      </c>
      <c r="H201" t="str">
        <f t="shared" si="60"/>
        <v/>
      </c>
      <c r="J201" t="str">
        <f t="shared" si="61"/>
        <v/>
      </c>
      <c r="M201" s="5">
        <v>42935</v>
      </c>
      <c r="N201" s="6" t="s">
        <v>6</v>
      </c>
      <c r="O201" s="12">
        <v>43</v>
      </c>
      <c r="P201" t="str">
        <f t="shared" si="76"/>
        <v/>
      </c>
      <c r="R201" t="str">
        <f t="shared" si="71"/>
        <v/>
      </c>
      <c r="T201" t="str">
        <f t="shared" si="62"/>
        <v/>
      </c>
      <c r="V201" t="str">
        <f t="shared" si="63"/>
        <v/>
      </c>
      <c r="Y201" s="5">
        <v>43300</v>
      </c>
      <c r="Z201" s="6" t="s">
        <v>8</v>
      </c>
      <c r="AA201" s="12">
        <v>58</v>
      </c>
      <c r="AB201">
        <f t="shared" si="59"/>
        <v>302</v>
      </c>
      <c r="AD201" t="str">
        <f t="shared" si="72"/>
        <v/>
      </c>
      <c r="AF201">
        <f t="shared" si="64"/>
        <v>162</v>
      </c>
      <c r="AH201" t="str">
        <f t="shared" si="65"/>
        <v/>
      </c>
      <c r="AK201" s="5">
        <v>43665</v>
      </c>
      <c r="AL201" s="6" t="s">
        <v>4</v>
      </c>
      <c r="AM201" s="7">
        <v>54</v>
      </c>
      <c r="AN201" t="str">
        <f t="shared" si="77"/>
        <v/>
      </c>
      <c r="AP201">
        <f t="shared" si="73"/>
        <v>115</v>
      </c>
      <c r="AR201" t="str">
        <f t="shared" si="66"/>
        <v/>
      </c>
      <c r="AT201" t="str">
        <f t="shared" si="67"/>
        <v/>
      </c>
      <c r="AW201" s="5">
        <v>44030</v>
      </c>
      <c r="AX201" s="6" t="s">
        <v>7</v>
      </c>
      <c r="AY201" s="156" t="str">
        <f>'Daycare Tallies'!$AG19</f>
        <v/>
      </c>
      <c r="AZ201" t="str">
        <f t="shared" si="78"/>
        <v/>
      </c>
      <c r="BB201" t="str">
        <f t="shared" si="74"/>
        <v/>
      </c>
      <c r="BD201" t="str">
        <f t="shared" si="69"/>
        <v/>
      </c>
      <c r="BF201" t="str">
        <f t="shared" si="68"/>
        <v/>
      </c>
    </row>
    <row r="202" spans="1:58" x14ac:dyDescent="0.3">
      <c r="A202" s="10">
        <v>42570</v>
      </c>
      <c r="B202" s="11" t="s">
        <v>3</v>
      </c>
      <c r="C202" s="12">
        <v>31</v>
      </c>
      <c r="D202" t="str">
        <f t="shared" si="75"/>
        <v/>
      </c>
      <c r="F202" t="str">
        <f t="shared" si="70"/>
        <v/>
      </c>
      <c r="H202" t="str">
        <f t="shared" si="60"/>
        <v/>
      </c>
      <c r="J202" t="str">
        <f t="shared" si="61"/>
        <v/>
      </c>
      <c r="M202" s="5">
        <v>42936</v>
      </c>
      <c r="N202" s="6" t="s">
        <v>8</v>
      </c>
      <c r="O202" s="12">
        <v>46</v>
      </c>
      <c r="P202">
        <f t="shared" si="76"/>
        <v>229</v>
      </c>
      <c r="R202" t="str">
        <f t="shared" si="71"/>
        <v/>
      </c>
      <c r="T202">
        <f t="shared" si="62"/>
        <v>132</v>
      </c>
      <c r="V202" t="str">
        <f t="shared" si="63"/>
        <v/>
      </c>
      <c r="Y202" s="5">
        <v>43301</v>
      </c>
      <c r="Z202" s="6" t="s">
        <v>4</v>
      </c>
      <c r="AA202" s="12">
        <v>58</v>
      </c>
      <c r="AB202" t="str">
        <f t="shared" ref="AB202:AB265" si="79">IF(Z202="TH",SUM(AA196:AA202),"")</f>
        <v/>
      </c>
      <c r="AD202">
        <f t="shared" si="72"/>
        <v>120</v>
      </c>
      <c r="AF202" t="str">
        <f t="shared" si="64"/>
        <v/>
      </c>
      <c r="AH202" t="str">
        <f t="shared" si="65"/>
        <v/>
      </c>
      <c r="AK202" s="5">
        <v>43666</v>
      </c>
      <c r="AL202" s="6" t="s">
        <v>7</v>
      </c>
      <c r="AM202" s="7">
        <v>20</v>
      </c>
      <c r="AN202" t="str">
        <f t="shared" si="77"/>
        <v/>
      </c>
      <c r="AP202" t="str">
        <f t="shared" si="73"/>
        <v/>
      </c>
      <c r="AR202" t="str">
        <f t="shared" si="66"/>
        <v/>
      </c>
      <c r="AT202" t="str">
        <f t="shared" si="67"/>
        <v/>
      </c>
      <c r="AW202" s="5">
        <v>44031</v>
      </c>
      <c r="AX202" s="6" t="s">
        <v>9</v>
      </c>
      <c r="AY202" s="156" t="str">
        <f>'Daycare Tallies'!$AG20</f>
        <v/>
      </c>
      <c r="AZ202" t="str">
        <f t="shared" si="78"/>
        <v/>
      </c>
      <c r="BB202" t="str">
        <f t="shared" si="74"/>
        <v/>
      </c>
      <c r="BD202" t="str">
        <f t="shared" si="69"/>
        <v/>
      </c>
      <c r="BF202">
        <f t="shared" si="68"/>
        <v>0</v>
      </c>
    </row>
    <row r="203" spans="1:58" x14ac:dyDescent="0.3">
      <c r="A203" s="10">
        <v>42571</v>
      </c>
      <c r="B203" s="11" t="s">
        <v>6</v>
      </c>
      <c r="C203" s="12">
        <v>44</v>
      </c>
      <c r="D203" t="str">
        <f t="shared" si="75"/>
        <v/>
      </c>
      <c r="F203" t="str">
        <f t="shared" si="70"/>
        <v/>
      </c>
      <c r="H203" t="str">
        <f t="shared" si="60"/>
        <v/>
      </c>
      <c r="J203" t="str">
        <f t="shared" si="61"/>
        <v/>
      </c>
      <c r="M203" s="5">
        <v>42937</v>
      </c>
      <c r="N203" s="6" t="s">
        <v>4</v>
      </c>
      <c r="O203" s="12">
        <v>48</v>
      </c>
      <c r="P203" t="str">
        <f t="shared" si="76"/>
        <v/>
      </c>
      <c r="R203">
        <f t="shared" si="71"/>
        <v>92</v>
      </c>
      <c r="T203" t="str">
        <f t="shared" si="62"/>
        <v/>
      </c>
      <c r="V203" t="str">
        <f t="shared" si="63"/>
        <v/>
      </c>
      <c r="Y203" s="5">
        <v>43302</v>
      </c>
      <c r="Z203" s="6" t="s">
        <v>7</v>
      </c>
      <c r="AA203" s="12">
        <v>21</v>
      </c>
      <c r="AB203" t="str">
        <f t="shared" si="79"/>
        <v/>
      </c>
      <c r="AD203" t="str">
        <f t="shared" si="72"/>
        <v/>
      </c>
      <c r="AF203" t="str">
        <f t="shared" si="64"/>
        <v/>
      </c>
      <c r="AH203" t="str">
        <f t="shared" si="65"/>
        <v/>
      </c>
      <c r="AK203" s="5">
        <v>43667</v>
      </c>
      <c r="AL203" s="6" t="s">
        <v>9</v>
      </c>
      <c r="AM203" s="7">
        <v>7</v>
      </c>
      <c r="AN203" t="str">
        <f t="shared" si="77"/>
        <v/>
      </c>
      <c r="AP203" t="str">
        <f t="shared" si="73"/>
        <v/>
      </c>
      <c r="AR203" t="str">
        <f t="shared" si="66"/>
        <v/>
      </c>
      <c r="AT203">
        <f t="shared" si="67"/>
        <v>81</v>
      </c>
      <c r="AW203" s="5">
        <v>44032</v>
      </c>
      <c r="AX203" s="6" t="s">
        <v>5</v>
      </c>
      <c r="AY203" s="156" t="str">
        <f>'Daycare Tallies'!$AG21</f>
        <v/>
      </c>
      <c r="AZ203" t="str">
        <f t="shared" si="78"/>
        <v/>
      </c>
      <c r="BB203" t="str">
        <f t="shared" si="74"/>
        <v/>
      </c>
      <c r="BD203" t="str">
        <f t="shared" si="69"/>
        <v/>
      </c>
      <c r="BF203" t="str">
        <f t="shared" si="68"/>
        <v/>
      </c>
    </row>
    <row r="204" spans="1:58" x14ac:dyDescent="0.3">
      <c r="A204" s="10">
        <v>42572</v>
      </c>
      <c r="B204" s="11" t="s">
        <v>8</v>
      </c>
      <c r="C204" s="12">
        <v>34</v>
      </c>
      <c r="D204">
        <f t="shared" si="75"/>
        <v>200</v>
      </c>
      <c r="F204" t="str">
        <f t="shared" si="70"/>
        <v/>
      </c>
      <c r="H204">
        <f t="shared" si="60"/>
        <v>109</v>
      </c>
      <c r="J204" t="str">
        <f t="shared" si="61"/>
        <v/>
      </c>
      <c r="M204" s="5">
        <v>42938</v>
      </c>
      <c r="N204" s="6" t="s">
        <v>7</v>
      </c>
      <c r="O204" s="12">
        <v>15</v>
      </c>
      <c r="P204" t="str">
        <f t="shared" si="76"/>
        <v/>
      </c>
      <c r="R204" t="str">
        <f t="shared" si="71"/>
        <v/>
      </c>
      <c r="T204" t="str">
        <f t="shared" si="62"/>
        <v/>
      </c>
      <c r="V204" t="str">
        <f t="shared" si="63"/>
        <v/>
      </c>
      <c r="Y204" s="5">
        <v>43303</v>
      </c>
      <c r="Z204" s="6" t="s">
        <v>9</v>
      </c>
      <c r="AA204" s="12">
        <v>7</v>
      </c>
      <c r="AB204" t="str">
        <f t="shared" si="79"/>
        <v/>
      </c>
      <c r="AD204" t="str">
        <f t="shared" si="72"/>
        <v/>
      </c>
      <c r="AF204" t="str">
        <f t="shared" si="64"/>
        <v/>
      </c>
      <c r="AH204">
        <f t="shared" si="65"/>
        <v>86</v>
      </c>
      <c r="AK204" s="5">
        <v>43668</v>
      </c>
      <c r="AL204" s="6" t="s">
        <v>5</v>
      </c>
      <c r="AM204" s="7">
        <v>55</v>
      </c>
      <c r="AN204" t="str">
        <f t="shared" si="77"/>
        <v/>
      </c>
      <c r="AP204" t="str">
        <f t="shared" si="73"/>
        <v/>
      </c>
      <c r="AR204" t="str">
        <f t="shared" si="66"/>
        <v/>
      </c>
      <c r="AT204" t="str">
        <f t="shared" si="67"/>
        <v/>
      </c>
      <c r="AW204" s="5">
        <v>44033</v>
      </c>
      <c r="AX204" s="6" t="s">
        <v>3</v>
      </c>
      <c r="AY204" s="156" t="str">
        <f>'Daycare Tallies'!$AG22</f>
        <v/>
      </c>
      <c r="AZ204" t="str">
        <f t="shared" si="78"/>
        <v/>
      </c>
      <c r="BB204" t="str">
        <f t="shared" si="74"/>
        <v/>
      </c>
      <c r="BD204" t="str">
        <f t="shared" si="69"/>
        <v/>
      </c>
      <c r="BF204" t="str">
        <f t="shared" si="68"/>
        <v/>
      </c>
    </row>
    <row r="205" spans="1:58" x14ac:dyDescent="0.3">
      <c r="A205" s="10">
        <v>42573</v>
      </c>
      <c r="B205" s="11" t="s">
        <v>4</v>
      </c>
      <c r="C205" s="12">
        <v>35</v>
      </c>
      <c r="D205" t="str">
        <f t="shared" si="75"/>
        <v/>
      </c>
      <c r="F205">
        <f t="shared" si="70"/>
        <v>71</v>
      </c>
      <c r="H205" t="str">
        <f t="shared" si="60"/>
        <v/>
      </c>
      <c r="J205" t="str">
        <f t="shared" si="61"/>
        <v/>
      </c>
      <c r="M205" s="5">
        <v>42939</v>
      </c>
      <c r="N205" s="6" t="s">
        <v>9</v>
      </c>
      <c r="O205" s="12">
        <v>8</v>
      </c>
      <c r="P205" t="str">
        <f t="shared" si="76"/>
        <v/>
      </c>
      <c r="R205" t="str">
        <f t="shared" si="71"/>
        <v/>
      </c>
      <c r="T205" t="str">
        <f t="shared" si="62"/>
        <v/>
      </c>
      <c r="V205">
        <f t="shared" si="63"/>
        <v>71</v>
      </c>
      <c r="Y205" s="5">
        <v>43304</v>
      </c>
      <c r="Z205" s="6" t="s">
        <v>5</v>
      </c>
      <c r="AA205" s="12">
        <v>49</v>
      </c>
      <c r="AB205" t="str">
        <f t="shared" si="79"/>
        <v/>
      </c>
      <c r="AD205" t="str">
        <f t="shared" si="72"/>
        <v/>
      </c>
      <c r="AF205" t="str">
        <f t="shared" si="64"/>
        <v/>
      </c>
      <c r="AH205" t="str">
        <f t="shared" si="65"/>
        <v/>
      </c>
      <c r="AK205" s="5">
        <v>43669</v>
      </c>
      <c r="AL205" s="6" t="s">
        <v>3</v>
      </c>
      <c r="AM205" s="7">
        <v>56</v>
      </c>
      <c r="AN205" t="str">
        <f t="shared" si="77"/>
        <v/>
      </c>
      <c r="AP205" t="str">
        <f t="shared" si="73"/>
        <v/>
      </c>
      <c r="AR205" t="str">
        <f t="shared" si="66"/>
        <v/>
      </c>
      <c r="AT205" t="str">
        <f t="shared" si="67"/>
        <v/>
      </c>
      <c r="AW205" s="5">
        <v>44034</v>
      </c>
      <c r="AX205" s="6" t="s">
        <v>6</v>
      </c>
      <c r="AY205" s="156" t="str">
        <f>'Daycare Tallies'!$AG23</f>
        <v/>
      </c>
      <c r="AZ205" t="str">
        <f t="shared" si="78"/>
        <v/>
      </c>
      <c r="BB205" t="str">
        <f t="shared" si="74"/>
        <v/>
      </c>
      <c r="BD205" t="str">
        <f t="shared" si="69"/>
        <v/>
      </c>
      <c r="BF205" t="str">
        <f t="shared" si="68"/>
        <v/>
      </c>
    </row>
    <row r="206" spans="1:58" x14ac:dyDescent="0.3">
      <c r="A206" s="10">
        <v>42574</v>
      </c>
      <c r="B206" s="11" t="s">
        <v>7</v>
      </c>
      <c r="C206" s="12">
        <v>12</v>
      </c>
      <c r="D206" t="str">
        <f t="shared" si="75"/>
        <v/>
      </c>
      <c r="F206" t="str">
        <f t="shared" si="70"/>
        <v/>
      </c>
      <c r="H206" t="str">
        <f t="shared" si="60"/>
        <v/>
      </c>
      <c r="J206" t="str">
        <f t="shared" si="61"/>
        <v/>
      </c>
      <c r="M206" s="5">
        <v>42940</v>
      </c>
      <c r="N206" s="6" t="s">
        <v>5</v>
      </c>
      <c r="O206" s="12">
        <v>32</v>
      </c>
      <c r="P206" t="str">
        <f t="shared" si="76"/>
        <v/>
      </c>
      <c r="R206" t="str">
        <f t="shared" si="71"/>
        <v/>
      </c>
      <c r="T206" t="str">
        <f t="shared" si="62"/>
        <v/>
      </c>
      <c r="V206" t="str">
        <f t="shared" si="63"/>
        <v/>
      </c>
      <c r="Y206" s="5">
        <v>43305</v>
      </c>
      <c r="Z206" s="6" t="s">
        <v>3</v>
      </c>
      <c r="AA206" s="12">
        <v>57</v>
      </c>
      <c r="AB206" t="str">
        <f t="shared" si="79"/>
        <v/>
      </c>
      <c r="AD206" t="str">
        <f t="shared" si="72"/>
        <v/>
      </c>
      <c r="AF206" t="str">
        <f t="shared" si="64"/>
        <v/>
      </c>
      <c r="AH206" t="str">
        <f t="shared" si="65"/>
        <v/>
      </c>
      <c r="AK206" s="5">
        <v>43670</v>
      </c>
      <c r="AL206" s="6" t="s">
        <v>6</v>
      </c>
      <c r="AM206" s="7">
        <v>69</v>
      </c>
      <c r="AN206" t="str">
        <f t="shared" si="77"/>
        <v/>
      </c>
      <c r="AP206" t="str">
        <f t="shared" si="73"/>
        <v/>
      </c>
      <c r="AR206" t="str">
        <f t="shared" si="66"/>
        <v/>
      </c>
      <c r="AT206" t="str">
        <f t="shared" si="67"/>
        <v/>
      </c>
      <c r="AW206" s="5">
        <v>44035</v>
      </c>
      <c r="AX206" s="6" t="s">
        <v>8</v>
      </c>
      <c r="AY206" s="156" t="str">
        <f>'Daycare Tallies'!$AG24</f>
        <v/>
      </c>
      <c r="AZ206">
        <f t="shared" si="78"/>
        <v>0</v>
      </c>
      <c r="BB206" t="str">
        <f t="shared" si="74"/>
        <v/>
      </c>
      <c r="BD206">
        <f t="shared" si="69"/>
        <v>0</v>
      </c>
      <c r="BF206" t="str">
        <f t="shared" si="68"/>
        <v/>
      </c>
    </row>
    <row r="207" spans="1:58" x14ac:dyDescent="0.3">
      <c r="A207" s="10">
        <v>42575</v>
      </c>
      <c r="B207" s="11" t="s">
        <v>9</v>
      </c>
      <c r="C207" s="12">
        <v>4</v>
      </c>
      <c r="D207" t="str">
        <f t="shared" si="75"/>
        <v/>
      </c>
      <c r="F207" t="str">
        <f t="shared" si="70"/>
        <v/>
      </c>
      <c r="H207" t="str">
        <f t="shared" si="60"/>
        <v/>
      </c>
      <c r="J207">
        <f t="shared" si="61"/>
        <v>51</v>
      </c>
      <c r="M207" s="5">
        <v>42941</v>
      </c>
      <c r="N207" s="6" t="s">
        <v>3</v>
      </c>
      <c r="O207" s="12">
        <v>42</v>
      </c>
      <c r="P207" t="str">
        <f t="shared" si="76"/>
        <v/>
      </c>
      <c r="R207" t="str">
        <f t="shared" si="71"/>
        <v/>
      </c>
      <c r="T207" t="str">
        <f t="shared" si="62"/>
        <v/>
      </c>
      <c r="V207" t="str">
        <f t="shared" si="63"/>
        <v/>
      </c>
      <c r="Y207" s="5">
        <v>43306</v>
      </c>
      <c r="Z207" s="6" t="s">
        <v>6</v>
      </c>
      <c r="AA207" s="12">
        <v>54</v>
      </c>
      <c r="AB207" t="str">
        <f t="shared" si="79"/>
        <v/>
      </c>
      <c r="AD207" t="str">
        <f t="shared" si="72"/>
        <v/>
      </c>
      <c r="AF207" t="str">
        <f t="shared" si="64"/>
        <v/>
      </c>
      <c r="AH207" t="str">
        <f t="shared" si="65"/>
        <v/>
      </c>
      <c r="AK207" s="5">
        <v>43671</v>
      </c>
      <c r="AL207" s="6" t="s">
        <v>8</v>
      </c>
      <c r="AM207" s="7">
        <v>66</v>
      </c>
      <c r="AN207">
        <f t="shared" si="77"/>
        <v>327</v>
      </c>
      <c r="AP207" t="str">
        <f t="shared" si="73"/>
        <v/>
      </c>
      <c r="AR207">
        <f t="shared" si="66"/>
        <v>191</v>
      </c>
      <c r="AT207" t="str">
        <f t="shared" si="67"/>
        <v/>
      </c>
      <c r="AW207" s="5">
        <v>44036</v>
      </c>
      <c r="AX207" s="6" t="s">
        <v>4</v>
      </c>
      <c r="AY207" s="156" t="str">
        <f>'Daycare Tallies'!$AG25</f>
        <v/>
      </c>
      <c r="AZ207" t="str">
        <f t="shared" si="78"/>
        <v/>
      </c>
      <c r="BB207">
        <f t="shared" si="74"/>
        <v>0</v>
      </c>
      <c r="BD207" t="str">
        <f t="shared" si="69"/>
        <v/>
      </c>
      <c r="BF207" t="str">
        <f t="shared" si="68"/>
        <v/>
      </c>
    </row>
    <row r="208" spans="1:58" x14ac:dyDescent="0.3">
      <c r="A208" s="10">
        <v>42576</v>
      </c>
      <c r="B208" s="11" t="s">
        <v>5</v>
      </c>
      <c r="C208" s="12">
        <v>31</v>
      </c>
      <c r="D208" t="str">
        <f t="shared" si="75"/>
        <v/>
      </c>
      <c r="F208" t="str">
        <f t="shared" si="70"/>
        <v/>
      </c>
      <c r="H208" t="str">
        <f t="shared" si="60"/>
        <v/>
      </c>
      <c r="J208" t="str">
        <f t="shared" si="61"/>
        <v/>
      </c>
      <c r="M208" s="5">
        <v>42942</v>
      </c>
      <c r="N208" s="6" t="s">
        <v>6</v>
      </c>
      <c r="O208" s="12">
        <v>46</v>
      </c>
      <c r="P208" t="str">
        <f t="shared" si="76"/>
        <v/>
      </c>
      <c r="R208" t="str">
        <f t="shared" si="71"/>
        <v/>
      </c>
      <c r="T208" t="str">
        <f t="shared" si="62"/>
        <v/>
      </c>
      <c r="V208" t="str">
        <f t="shared" si="63"/>
        <v/>
      </c>
      <c r="Y208" s="5">
        <v>43307</v>
      </c>
      <c r="Z208" s="6" t="s">
        <v>8</v>
      </c>
      <c r="AA208" s="12">
        <v>50</v>
      </c>
      <c r="AB208">
        <f t="shared" si="79"/>
        <v>296</v>
      </c>
      <c r="AD208" t="str">
        <f t="shared" si="72"/>
        <v/>
      </c>
      <c r="AF208">
        <f t="shared" si="64"/>
        <v>161</v>
      </c>
      <c r="AH208" t="str">
        <f t="shared" si="65"/>
        <v/>
      </c>
      <c r="AK208" s="5">
        <v>43672</v>
      </c>
      <c r="AL208" s="6" t="s">
        <v>4</v>
      </c>
      <c r="AM208" s="7">
        <v>57</v>
      </c>
      <c r="AN208" t="str">
        <f t="shared" si="77"/>
        <v/>
      </c>
      <c r="AP208">
        <f t="shared" si="73"/>
        <v>112</v>
      </c>
      <c r="AR208" t="str">
        <f t="shared" si="66"/>
        <v/>
      </c>
      <c r="AT208" t="str">
        <f t="shared" si="67"/>
        <v/>
      </c>
      <c r="AW208" s="5">
        <v>44037</v>
      </c>
      <c r="AX208" s="6" t="s">
        <v>7</v>
      </c>
      <c r="AY208" s="156" t="str">
        <f>'Daycare Tallies'!$AG26</f>
        <v/>
      </c>
      <c r="AZ208" t="str">
        <f t="shared" si="78"/>
        <v/>
      </c>
      <c r="BB208" t="str">
        <f t="shared" si="74"/>
        <v/>
      </c>
      <c r="BD208" t="str">
        <f t="shared" si="69"/>
        <v/>
      </c>
      <c r="BF208" t="str">
        <f t="shared" si="68"/>
        <v/>
      </c>
    </row>
    <row r="209" spans="1:58" x14ac:dyDescent="0.3">
      <c r="A209" s="10">
        <v>42577</v>
      </c>
      <c r="B209" s="11" t="s">
        <v>3</v>
      </c>
      <c r="C209" s="12">
        <v>38</v>
      </c>
      <c r="D209" t="str">
        <f t="shared" si="75"/>
        <v/>
      </c>
      <c r="F209" t="str">
        <f t="shared" si="70"/>
        <v/>
      </c>
      <c r="H209" t="str">
        <f t="shared" si="60"/>
        <v/>
      </c>
      <c r="J209" t="str">
        <f t="shared" si="61"/>
        <v/>
      </c>
      <c r="M209" s="5">
        <v>42943</v>
      </c>
      <c r="N209" s="6" t="s">
        <v>8</v>
      </c>
      <c r="O209" s="12">
        <v>41</v>
      </c>
      <c r="P209">
        <f t="shared" si="76"/>
        <v>232</v>
      </c>
      <c r="R209" t="str">
        <f t="shared" si="71"/>
        <v/>
      </c>
      <c r="T209">
        <f t="shared" si="62"/>
        <v>129</v>
      </c>
      <c r="V209" t="str">
        <f t="shared" si="63"/>
        <v/>
      </c>
      <c r="Y209" s="5">
        <v>43308</v>
      </c>
      <c r="Z209" s="6" t="s">
        <v>4</v>
      </c>
      <c r="AA209" s="12">
        <v>51</v>
      </c>
      <c r="AB209" t="str">
        <f t="shared" si="79"/>
        <v/>
      </c>
      <c r="AD209">
        <f t="shared" si="72"/>
        <v>100</v>
      </c>
      <c r="AF209" t="str">
        <f t="shared" si="64"/>
        <v/>
      </c>
      <c r="AH209" t="str">
        <f t="shared" si="65"/>
        <v/>
      </c>
      <c r="AK209" s="5">
        <v>43673</v>
      </c>
      <c r="AL209" s="6" t="s">
        <v>7</v>
      </c>
      <c r="AM209" s="7">
        <v>23</v>
      </c>
      <c r="AN209" t="str">
        <f t="shared" si="77"/>
        <v/>
      </c>
      <c r="AP209" t="str">
        <f t="shared" si="73"/>
        <v/>
      </c>
      <c r="AR209" t="str">
        <f t="shared" si="66"/>
        <v/>
      </c>
      <c r="AT209" t="str">
        <f t="shared" si="67"/>
        <v/>
      </c>
      <c r="AW209" s="5">
        <v>44038</v>
      </c>
      <c r="AX209" s="6" t="s">
        <v>9</v>
      </c>
      <c r="AY209" s="156" t="str">
        <f>'Daycare Tallies'!$AG27</f>
        <v/>
      </c>
      <c r="AZ209" t="str">
        <f t="shared" si="78"/>
        <v/>
      </c>
      <c r="BB209" t="str">
        <f t="shared" si="74"/>
        <v/>
      </c>
      <c r="BD209" t="str">
        <f t="shared" si="69"/>
        <v/>
      </c>
      <c r="BF209">
        <f t="shared" si="68"/>
        <v>0</v>
      </c>
    </row>
    <row r="210" spans="1:58" x14ac:dyDescent="0.3">
      <c r="A210" s="10">
        <v>42578</v>
      </c>
      <c r="B210" s="11" t="s">
        <v>6</v>
      </c>
      <c r="C210" s="12">
        <v>48</v>
      </c>
      <c r="D210" t="str">
        <f t="shared" si="75"/>
        <v/>
      </c>
      <c r="F210" t="str">
        <f t="shared" si="70"/>
        <v/>
      </c>
      <c r="H210" t="str">
        <f t="shared" si="60"/>
        <v/>
      </c>
      <c r="J210" t="str">
        <f t="shared" si="61"/>
        <v/>
      </c>
      <c r="M210" s="5">
        <v>42944</v>
      </c>
      <c r="N210" s="6" t="s">
        <v>4</v>
      </c>
      <c r="O210" s="12">
        <v>48</v>
      </c>
      <c r="P210" t="str">
        <f t="shared" si="76"/>
        <v/>
      </c>
      <c r="R210">
        <f t="shared" si="71"/>
        <v>80</v>
      </c>
      <c r="T210" t="str">
        <f t="shared" si="62"/>
        <v/>
      </c>
      <c r="V210" t="str">
        <f t="shared" si="63"/>
        <v/>
      </c>
      <c r="Y210" s="5">
        <v>43309</v>
      </c>
      <c r="Z210" s="6" t="s">
        <v>7</v>
      </c>
      <c r="AA210" s="12">
        <v>23</v>
      </c>
      <c r="AB210" t="str">
        <f t="shared" si="79"/>
        <v/>
      </c>
      <c r="AD210" t="str">
        <f t="shared" si="72"/>
        <v/>
      </c>
      <c r="AF210" t="str">
        <f t="shared" si="64"/>
        <v/>
      </c>
      <c r="AH210" t="str">
        <f t="shared" si="65"/>
        <v/>
      </c>
      <c r="AK210" s="5">
        <v>43674</v>
      </c>
      <c r="AL210" s="6" t="s">
        <v>9</v>
      </c>
      <c r="AM210" s="7">
        <v>9</v>
      </c>
      <c r="AN210" t="str">
        <f t="shared" si="77"/>
        <v/>
      </c>
      <c r="AP210" t="str">
        <f t="shared" si="73"/>
        <v/>
      </c>
      <c r="AR210" t="str">
        <f t="shared" si="66"/>
        <v/>
      </c>
      <c r="AT210">
        <f t="shared" si="67"/>
        <v>89</v>
      </c>
      <c r="AW210" s="5">
        <v>44039</v>
      </c>
      <c r="AX210" s="6" t="s">
        <v>5</v>
      </c>
      <c r="AY210" s="156" t="str">
        <f>'Daycare Tallies'!$AG28</f>
        <v/>
      </c>
      <c r="AZ210" t="str">
        <f t="shared" si="78"/>
        <v/>
      </c>
      <c r="BB210" t="str">
        <f t="shared" si="74"/>
        <v/>
      </c>
      <c r="BD210" t="str">
        <f t="shared" si="69"/>
        <v/>
      </c>
      <c r="BF210" t="str">
        <f t="shared" si="68"/>
        <v/>
      </c>
    </row>
    <row r="211" spans="1:58" x14ac:dyDescent="0.3">
      <c r="A211" s="10">
        <v>42579</v>
      </c>
      <c r="B211" s="11" t="s">
        <v>8</v>
      </c>
      <c r="C211" s="12">
        <v>42</v>
      </c>
      <c r="D211">
        <f t="shared" si="75"/>
        <v>210</v>
      </c>
      <c r="F211" t="str">
        <f t="shared" si="70"/>
        <v/>
      </c>
      <c r="H211">
        <f t="shared" si="60"/>
        <v>128</v>
      </c>
      <c r="J211" t="str">
        <f t="shared" si="61"/>
        <v/>
      </c>
      <c r="M211" s="5">
        <v>42945</v>
      </c>
      <c r="N211" s="6" t="s">
        <v>7</v>
      </c>
      <c r="O211" s="12">
        <v>9</v>
      </c>
      <c r="P211" t="str">
        <f t="shared" si="76"/>
        <v/>
      </c>
      <c r="R211" t="str">
        <f t="shared" si="71"/>
        <v/>
      </c>
      <c r="T211" t="str">
        <f t="shared" si="62"/>
        <v/>
      </c>
      <c r="V211" t="str">
        <f t="shared" si="63"/>
        <v/>
      </c>
      <c r="Y211" s="5">
        <v>43310</v>
      </c>
      <c r="Z211" s="6" t="s">
        <v>9</v>
      </c>
      <c r="AA211" s="12">
        <v>6</v>
      </c>
      <c r="AB211" t="str">
        <f t="shared" si="79"/>
        <v/>
      </c>
      <c r="AD211" t="str">
        <f t="shared" si="72"/>
        <v/>
      </c>
      <c r="AF211" t="str">
        <f t="shared" si="64"/>
        <v/>
      </c>
      <c r="AH211">
        <f t="shared" si="65"/>
        <v>80</v>
      </c>
      <c r="AK211" s="5">
        <v>43675</v>
      </c>
      <c r="AL211" s="6" t="s">
        <v>5</v>
      </c>
      <c r="AM211" s="7">
        <v>58</v>
      </c>
      <c r="AN211" t="str">
        <f t="shared" si="77"/>
        <v/>
      </c>
      <c r="AP211" t="str">
        <f t="shared" si="73"/>
        <v/>
      </c>
      <c r="AR211" t="str">
        <f t="shared" si="66"/>
        <v/>
      </c>
      <c r="AT211" t="str">
        <f t="shared" si="67"/>
        <v/>
      </c>
      <c r="AW211" s="5">
        <v>44040</v>
      </c>
      <c r="AX211" s="6" t="s">
        <v>3</v>
      </c>
      <c r="AY211" s="156" t="str">
        <f>'Daycare Tallies'!$AG29</f>
        <v/>
      </c>
      <c r="AZ211" t="str">
        <f t="shared" si="78"/>
        <v/>
      </c>
      <c r="BB211" t="str">
        <f t="shared" si="74"/>
        <v/>
      </c>
      <c r="BD211" t="str">
        <f t="shared" si="69"/>
        <v/>
      </c>
      <c r="BF211" t="str">
        <f t="shared" si="68"/>
        <v/>
      </c>
    </row>
    <row r="212" spans="1:58" x14ac:dyDescent="0.3">
      <c r="A212" s="10">
        <v>42580</v>
      </c>
      <c r="B212" s="11" t="s">
        <v>4</v>
      </c>
      <c r="C212" s="12">
        <v>29</v>
      </c>
      <c r="D212" t="str">
        <f t="shared" si="75"/>
        <v/>
      </c>
      <c r="F212">
        <f t="shared" si="70"/>
        <v>60</v>
      </c>
      <c r="H212" t="str">
        <f t="shared" si="60"/>
        <v/>
      </c>
      <c r="J212" t="str">
        <f t="shared" si="61"/>
        <v/>
      </c>
      <c r="M212" s="5">
        <v>42946</v>
      </c>
      <c r="N212" s="6" t="s">
        <v>9</v>
      </c>
      <c r="O212" s="12">
        <v>9</v>
      </c>
      <c r="P212" t="str">
        <f t="shared" si="76"/>
        <v/>
      </c>
      <c r="R212" t="str">
        <f t="shared" si="71"/>
        <v/>
      </c>
      <c r="T212" t="str">
        <f t="shared" si="62"/>
        <v/>
      </c>
      <c r="V212">
        <f t="shared" si="63"/>
        <v>66</v>
      </c>
      <c r="Y212" s="5">
        <v>43311</v>
      </c>
      <c r="Z212" s="6" t="s">
        <v>5</v>
      </c>
      <c r="AA212" s="12">
        <v>60</v>
      </c>
      <c r="AB212" t="str">
        <f t="shared" si="79"/>
        <v/>
      </c>
      <c r="AD212" t="str">
        <f t="shared" si="72"/>
        <v/>
      </c>
      <c r="AF212" t="str">
        <f t="shared" si="64"/>
        <v/>
      </c>
      <c r="AH212" t="str">
        <f t="shared" si="65"/>
        <v/>
      </c>
      <c r="AK212" s="5">
        <v>43676</v>
      </c>
      <c r="AL212" s="6" t="s">
        <v>3</v>
      </c>
      <c r="AM212" s="7">
        <v>66</v>
      </c>
      <c r="AN212" t="str">
        <f t="shared" si="77"/>
        <v/>
      </c>
      <c r="AP212" t="str">
        <f t="shared" si="73"/>
        <v/>
      </c>
      <c r="AR212" t="str">
        <f t="shared" si="66"/>
        <v/>
      </c>
      <c r="AT212" t="str">
        <f t="shared" si="67"/>
        <v/>
      </c>
      <c r="AW212" s="5">
        <v>44041</v>
      </c>
      <c r="AX212" s="6" t="s">
        <v>6</v>
      </c>
      <c r="AY212" s="156" t="str">
        <f>'Daycare Tallies'!$AG30</f>
        <v/>
      </c>
      <c r="AZ212" t="str">
        <f t="shared" si="78"/>
        <v/>
      </c>
      <c r="BB212" t="str">
        <f t="shared" si="74"/>
        <v/>
      </c>
      <c r="BD212" t="str">
        <f t="shared" si="69"/>
        <v/>
      </c>
      <c r="BF212" t="str">
        <f t="shared" si="68"/>
        <v/>
      </c>
    </row>
    <row r="213" spans="1:58" x14ac:dyDescent="0.3">
      <c r="A213" s="10">
        <v>42581</v>
      </c>
      <c r="B213" s="11" t="s">
        <v>7</v>
      </c>
      <c r="C213" s="12">
        <v>16</v>
      </c>
      <c r="D213" t="str">
        <f t="shared" si="75"/>
        <v/>
      </c>
      <c r="F213" t="str">
        <f t="shared" si="70"/>
        <v/>
      </c>
      <c r="H213" t="str">
        <f t="shared" si="60"/>
        <v/>
      </c>
      <c r="J213" t="str">
        <f t="shared" si="61"/>
        <v/>
      </c>
      <c r="M213" s="5">
        <v>42947</v>
      </c>
      <c r="N213" s="6" t="s">
        <v>5</v>
      </c>
      <c r="O213" s="12">
        <v>39</v>
      </c>
      <c r="P213" t="str">
        <f t="shared" si="76"/>
        <v/>
      </c>
      <c r="R213" t="str">
        <f t="shared" si="71"/>
        <v/>
      </c>
      <c r="T213" t="str">
        <f t="shared" si="62"/>
        <v/>
      </c>
      <c r="V213" t="str">
        <f t="shared" si="63"/>
        <v/>
      </c>
      <c r="Y213" s="5">
        <v>43312</v>
      </c>
      <c r="Z213" s="6" t="s">
        <v>3</v>
      </c>
      <c r="AA213" s="12">
        <v>58</v>
      </c>
      <c r="AB213" t="str">
        <f t="shared" si="79"/>
        <v/>
      </c>
      <c r="AD213" t="str">
        <f t="shared" si="72"/>
        <v/>
      </c>
      <c r="AF213" t="str">
        <f t="shared" si="64"/>
        <v/>
      </c>
      <c r="AH213" t="str">
        <f t="shared" si="65"/>
        <v/>
      </c>
      <c r="AK213" s="5">
        <v>43677</v>
      </c>
      <c r="AL213" s="6" t="s">
        <v>6</v>
      </c>
      <c r="AM213" s="7">
        <v>55</v>
      </c>
      <c r="AN213" t="str">
        <f t="shared" si="77"/>
        <v/>
      </c>
      <c r="AP213" t="str">
        <f t="shared" si="73"/>
        <v/>
      </c>
      <c r="AR213" t="str">
        <f t="shared" si="66"/>
        <v/>
      </c>
      <c r="AT213" t="str">
        <f t="shared" si="67"/>
        <v/>
      </c>
      <c r="AW213" s="5">
        <v>44042</v>
      </c>
      <c r="AX213" s="6" t="s">
        <v>8</v>
      </c>
      <c r="AY213" s="156" t="str">
        <f>'Daycare Tallies'!$AG31</f>
        <v/>
      </c>
      <c r="AZ213">
        <f t="shared" si="78"/>
        <v>0</v>
      </c>
      <c r="BB213" t="str">
        <f t="shared" si="74"/>
        <v/>
      </c>
      <c r="BD213">
        <f t="shared" si="69"/>
        <v>0</v>
      </c>
      <c r="BF213" t="str">
        <f t="shared" si="68"/>
        <v/>
      </c>
    </row>
    <row r="214" spans="1:58" x14ac:dyDescent="0.3">
      <c r="A214" s="10">
        <v>42582</v>
      </c>
      <c r="B214" s="11" t="s">
        <v>9</v>
      </c>
      <c r="C214" s="12">
        <v>4</v>
      </c>
      <c r="D214" t="str">
        <f t="shared" si="75"/>
        <v/>
      </c>
      <c r="F214" t="str">
        <f t="shared" si="70"/>
        <v/>
      </c>
      <c r="H214" t="str">
        <f t="shared" si="60"/>
        <v/>
      </c>
      <c r="J214">
        <f t="shared" si="61"/>
        <v>49</v>
      </c>
      <c r="M214" s="5">
        <v>42948</v>
      </c>
      <c r="N214" s="6" t="s">
        <v>3</v>
      </c>
      <c r="O214" s="12">
        <v>55</v>
      </c>
      <c r="P214" t="str">
        <f t="shared" si="76"/>
        <v/>
      </c>
      <c r="R214" t="str">
        <f t="shared" si="71"/>
        <v/>
      </c>
      <c r="T214" t="str">
        <f t="shared" si="62"/>
        <v/>
      </c>
      <c r="V214" t="str">
        <f t="shared" si="63"/>
        <v/>
      </c>
      <c r="Y214" s="5">
        <v>43313</v>
      </c>
      <c r="Z214" s="6" t="s">
        <v>6</v>
      </c>
      <c r="AA214" s="12">
        <v>49</v>
      </c>
      <c r="AB214" t="str">
        <f t="shared" si="79"/>
        <v/>
      </c>
      <c r="AD214" t="str">
        <f t="shared" si="72"/>
        <v/>
      </c>
      <c r="AF214" t="str">
        <f t="shared" si="64"/>
        <v/>
      </c>
      <c r="AH214" t="str">
        <f t="shared" si="65"/>
        <v/>
      </c>
      <c r="AK214" s="5">
        <v>43678</v>
      </c>
      <c r="AL214" s="6" t="s">
        <v>8</v>
      </c>
      <c r="AM214" s="7">
        <v>67</v>
      </c>
      <c r="AN214">
        <f t="shared" si="77"/>
        <v>335</v>
      </c>
      <c r="AP214" t="str">
        <f t="shared" si="73"/>
        <v/>
      </c>
      <c r="AR214">
        <f t="shared" si="66"/>
        <v>188</v>
      </c>
      <c r="AT214" t="str">
        <f t="shared" si="67"/>
        <v/>
      </c>
      <c r="AW214" s="5">
        <v>44043</v>
      </c>
      <c r="AX214" s="6" t="s">
        <v>4</v>
      </c>
      <c r="AY214" s="156" t="str">
        <f>'Daycare Tallies'!$AG32</f>
        <v/>
      </c>
      <c r="AZ214" t="str">
        <f t="shared" si="78"/>
        <v/>
      </c>
      <c r="BB214">
        <f t="shared" si="74"/>
        <v>0</v>
      </c>
      <c r="BD214" t="str">
        <f t="shared" si="69"/>
        <v/>
      </c>
      <c r="BF214" t="str">
        <f t="shared" si="68"/>
        <v/>
      </c>
    </row>
    <row r="215" spans="1:58" x14ac:dyDescent="0.3">
      <c r="A215" s="10">
        <v>42583</v>
      </c>
      <c r="B215" s="11" t="s">
        <v>5</v>
      </c>
      <c r="C215" s="12">
        <v>33</v>
      </c>
      <c r="D215" t="str">
        <f t="shared" si="75"/>
        <v/>
      </c>
      <c r="F215" t="str">
        <f t="shared" si="70"/>
        <v/>
      </c>
      <c r="H215" t="str">
        <f t="shared" si="60"/>
        <v/>
      </c>
      <c r="J215" t="str">
        <f t="shared" si="61"/>
        <v/>
      </c>
      <c r="M215" s="5">
        <v>42949</v>
      </c>
      <c r="N215" s="6" t="s">
        <v>6</v>
      </c>
      <c r="O215" s="12">
        <v>46</v>
      </c>
      <c r="P215" t="str">
        <f t="shared" si="76"/>
        <v/>
      </c>
      <c r="R215" t="str">
        <f t="shared" si="71"/>
        <v/>
      </c>
      <c r="T215" t="str">
        <f t="shared" si="62"/>
        <v/>
      </c>
      <c r="V215" t="str">
        <f t="shared" si="63"/>
        <v/>
      </c>
      <c r="Y215" s="5">
        <v>43314</v>
      </c>
      <c r="Z215" s="6" t="s">
        <v>8</v>
      </c>
      <c r="AA215" s="12">
        <v>51</v>
      </c>
      <c r="AB215">
        <f t="shared" si="79"/>
        <v>298</v>
      </c>
      <c r="AD215" t="str">
        <f t="shared" si="72"/>
        <v/>
      </c>
      <c r="AF215">
        <f t="shared" si="64"/>
        <v>158</v>
      </c>
      <c r="AH215" t="str">
        <f t="shared" si="65"/>
        <v/>
      </c>
      <c r="AK215" s="5">
        <v>43679</v>
      </c>
      <c r="AL215" s="6" t="s">
        <v>4</v>
      </c>
      <c r="AM215" s="7">
        <v>54</v>
      </c>
      <c r="AN215" t="str">
        <f t="shared" si="77"/>
        <v/>
      </c>
      <c r="AP215">
        <f t="shared" si="73"/>
        <v>112</v>
      </c>
      <c r="AR215" t="str">
        <f t="shared" si="66"/>
        <v/>
      </c>
      <c r="AT215" t="str">
        <f t="shared" si="67"/>
        <v/>
      </c>
      <c r="AW215" s="5">
        <v>44044</v>
      </c>
      <c r="AX215" s="6" t="s">
        <v>7</v>
      </c>
      <c r="AY215" s="156" t="str">
        <f>'Daycare Tallies'!$AL2</f>
        <v/>
      </c>
      <c r="AZ215" t="str">
        <f t="shared" si="78"/>
        <v/>
      </c>
      <c r="BB215" t="str">
        <f t="shared" si="74"/>
        <v/>
      </c>
      <c r="BD215" t="str">
        <f t="shared" si="69"/>
        <v/>
      </c>
      <c r="BF215" t="str">
        <f t="shared" si="68"/>
        <v/>
      </c>
    </row>
    <row r="216" spans="1:58" x14ac:dyDescent="0.3">
      <c r="A216" s="10">
        <v>42584</v>
      </c>
      <c r="B216" s="11" t="s">
        <v>3</v>
      </c>
      <c r="C216" s="12">
        <v>54</v>
      </c>
      <c r="D216" t="str">
        <f t="shared" si="75"/>
        <v/>
      </c>
      <c r="F216" t="str">
        <f t="shared" si="70"/>
        <v/>
      </c>
      <c r="H216" t="str">
        <f t="shared" si="60"/>
        <v/>
      </c>
      <c r="J216" t="str">
        <f t="shared" si="61"/>
        <v/>
      </c>
      <c r="M216" s="5">
        <v>42950</v>
      </c>
      <c r="N216" s="6" t="s">
        <v>8</v>
      </c>
      <c r="O216" s="12">
        <v>47</v>
      </c>
      <c r="P216">
        <f t="shared" si="76"/>
        <v>253</v>
      </c>
      <c r="R216" t="str">
        <f t="shared" si="71"/>
        <v/>
      </c>
      <c r="T216">
        <f t="shared" si="62"/>
        <v>148</v>
      </c>
      <c r="V216" t="str">
        <f t="shared" si="63"/>
        <v/>
      </c>
      <c r="Y216" s="5">
        <v>43315</v>
      </c>
      <c r="Z216" s="6" t="s">
        <v>4</v>
      </c>
      <c r="AA216" s="12">
        <v>49</v>
      </c>
      <c r="AB216" t="str">
        <f t="shared" si="79"/>
        <v/>
      </c>
      <c r="AD216">
        <f t="shared" si="72"/>
        <v>109</v>
      </c>
      <c r="AF216" t="str">
        <f t="shared" si="64"/>
        <v/>
      </c>
      <c r="AH216" t="str">
        <f t="shared" si="65"/>
        <v/>
      </c>
      <c r="AK216" s="5">
        <v>43680</v>
      </c>
      <c r="AL216" s="6" t="s">
        <v>7</v>
      </c>
      <c r="AM216" s="7">
        <v>13</v>
      </c>
      <c r="AN216" t="str">
        <f t="shared" si="77"/>
        <v/>
      </c>
      <c r="AP216" t="str">
        <f t="shared" si="73"/>
        <v/>
      </c>
      <c r="AR216" t="str">
        <f t="shared" si="66"/>
        <v/>
      </c>
      <c r="AT216" t="str">
        <f t="shared" si="67"/>
        <v/>
      </c>
      <c r="AW216" s="5">
        <v>44045</v>
      </c>
      <c r="AX216" s="6" t="s">
        <v>9</v>
      </c>
      <c r="AY216" s="156" t="str">
        <f>'Daycare Tallies'!$AL3</f>
        <v/>
      </c>
      <c r="AZ216" t="str">
        <f t="shared" si="78"/>
        <v/>
      </c>
      <c r="BB216" t="str">
        <f t="shared" si="74"/>
        <v/>
      </c>
      <c r="BD216" t="str">
        <f t="shared" si="69"/>
        <v/>
      </c>
      <c r="BF216">
        <f t="shared" si="68"/>
        <v>0</v>
      </c>
    </row>
    <row r="217" spans="1:58" x14ac:dyDescent="0.3">
      <c r="A217" s="10">
        <v>42585</v>
      </c>
      <c r="B217" s="11" t="s">
        <v>6</v>
      </c>
      <c r="C217" s="12">
        <v>32</v>
      </c>
      <c r="D217" t="str">
        <f t="shared" si="75"/>
        <v/>
      </c>
      <c r="F217" t="str">
        <f t="shared" si="70"/>
        <v/>
      </c>
      <c r="H217" t="str">
        <f t="shared" si="60"/>
        <v/>
      </c>
      <c r="J217" t="str">
        <f t="shared" si="61"/>
        <v/>
      </c>
      <c r="M217" s="5">
        <v>42951</v>
      </c>
      <c r="N217" s="6" t="s">
        <v>4</v>
      </c>
      <c r="O217" s="12">
        <v>39</v>
      </c>
      <c r="P217" t="str">
        <f t="shared" si="76"/>
        <v/>
      </c>
      <c r="R217">
        <f t="shared" si="71"/>
        <v>78</v>
      </c>
      <c r="T217" t="str">
        <f t="shared" si="62"/>
        <v/>
      </c>
      <c r="V217" t="str">
        <f t="shared" si="63"/>
        <v/>
      </c>
      <c r="Y217" s="5">
        <v>43316</v>
      </c>
      <c r="Z217" s="6" t="s">
        <v>7</v>
      </c>
      <c r="AA217" s="12">
        <v>16</v>
      </c>
      <c r="AB217" t="str">
        <f t="shared" si="79"/>
        <v/>
      </c>
      <c r="AD217" t="str">
        <f t="shared" si="72"/>
        <v/>
      </c>
      <c r="AF217" t="str">
        <f t="shared" si="64"/>
        <v/>
      </c>
      <c r="AH217" t="str">
        <f t="shared" si="65"/>
        <v/>
      </c>
      <c r="AK217" s="5">
        <v>43681</v>
      </c>
      <c r="AL217" s="6" t="s">
        <v>9</v>
      </c>
      <c r="AM217" s="7">
        <v>21</v>
      </c>
      <c r="AN217" t="str">
        <f t="shared" si="77"/>
        <v/>
      </c>
      <c r="AP217" t="str">
        <f t="shared" si="73"/>
        <v/>
      </c>
      <c r="AR217" t="str">
        <f t="shared" si="66"/>
        <v/>
      </c>
      <c r="AT217">
        <f t="shared" si="67"/>
        <v>88</v>
      </c>
      <c r="AW217" s="5">
        <v>44046</v>
      </c>
      <c r="AX217" s="6" t="s">
        <v>5</v>
      </c>
      <c r="AY217" s="156" t="str">
        <f>'Daycare Tallies'!$AL4</f>
        <v/>
      </c>
      <c r="AZ217" t="str">
        <f t="shared" si="78"/>
        <v/>
      </c>
      <c r="BB217" t="str">
        <f t="shared" si="74"/>
        <v/>
      </c>
      <c r="BD217" t="str">
        <f t="shared" si="69"/>
        <v/>
      </c>
      <c r="BF217" t="str">
        <f t="shared" si="68"/>
        <v/>
      </c>
    </row>
    <row r="218" spans="1:58" x14ac:dyDescent="0.3">
      <c r="A218" s="10">
        <v>42586</v>
      </c>
      <c r="B218" s="11" t="s">
        <v>8</v>
      </c>
      <c r="C218" s="12">
        <v>40</v>
      </c>
      <c r="D218">
        <f t="shared" si="75"/>
        <v>208</v>
      </c>
      <c r="F218" t="str">
        <f t="shared" si="70"/>
        <v/>
      </c>
      <c r="H218">
        <f t="shared" si="60"/>
        <v>126</v>
      </c>
      <c r="J218" t="str">
        <f t="shared" si="61"/>
        <v/>
      </c>
      <c r="M218" s="5">
        <v>42952</v>
      </c>
      <c r="N218" s="6" t="s">
        <v>7</v>
      </c>
      <c r="O218" s="12">
        <v>12</v>
      </c>
      <c r="P218" t="str">
        <f t="shared" si="76"/>
        <v/>
      </c>
      <c r="R218" t="str">
        <f t="shared" si="71"/>
        <v/>
      </c>
      <c r="T218" t="str">
        <f t="shared" si="62"/>
        <v/>
      </c>
      <c r="V218" t="str">
        <f t="shared" si="63"/>
        <v/>
      </c>
      <c r="Y218" s="5">
        <v>43317</v>
      </c>
      <c r="Z218" s="6" t="s">
        <v>9</v>
      </c>
      <c r="AA218" s="12">
        <v>19</v>
      </c>
      <c r="AB218" t="str">
        <f t="shared" si="79"/>
        <v/>
      </c>
      <c r="AD218" t="str">
        <f t="shared" si="72"/>
        <v/>
      </c>
      <c r="AF218" t="str">
        <f t="shared" si="64"/>
        <v/>
      </c>
      <c r="AH218">
        <f t="shared" si="65"/>
        <v>84</v>
      </c>
      <c r="AK218" s="5">
        <v>43682</v>
      </c>
      <c r="AL218" s="6" t="s">
        <v>5</v>
      </c>
      <c r="AM218" s="7">
        <v>54</v>
      </c>
      <c r="AN218" t="str">
        <f t="shared" si="77"/>
        <v/>
      </c>
      <c r="AP218" t="str">
        <f t="shared" si="73"/>
        <v/>
      </c>
      <c r="AR218" t="str">
        <f t="shared" si="66"/>
        <v/>
      </c>
      <c r="AT218" t="str">
        <f t="shared" si="67"/>
        <v/>
      </c>
      <c r="AW218" s="5">
        <v>44047</v>
      </c>
      <c r="AX218" s="6" t="s">
        <v>3</v>
      </c>
      <c r="AY218" s="156" t="str">
        <f>'Daycare Tallies'!$AL5</f>
        <v/>
      </c>
      <c r="AZ218" t="str">
        <f t="shared" si="78"/>
        <v/>
      </c>
      <c r="BB218" t="str">
        <f t="shared" si="74"/>
        <v/>
      </c>
      <c r="BD218" t="str">
        <f t="shared" si="69"/>
        <v/>
      </c>
      <c r="BF218" t="str">
        <f t="shared" si="68"/>
        <v/>
      </c>
    </row>
    <row r="219" spans="1:58" x14ac:dyDescent="0.3">
      <c r="A219" s="10">
        <v>42587</v>
      </c>
      <c r="B219" s="11" t="s">
        <v>4</v>
      </c>
      <c r="C219" s="12">
        <v>33</v>
      </c>
      <c r="D219" t="str">
        <f t="shared" si="75"/>
        <v/>
      </c>
      <c r="F219">
        <f t="shared" si="70"/>
        <v>66</v>
      </c>
      <c r="H219" t="str">
        <f t="shared" si="60"/>
        <v/>
      </c>
      <c r="J219" t="str">
        <f t="shared" si="61"/>
        <v/>
      </c>
      <c r="M219" s="5">
        <v>42953</v>
      </c>
      <c r="N219" s="6" t="s">
        <v>9</v>
      </c>
      <c r="O219" s="12">
        <v>9</v>
      </c>
      <c r="P219" t="str">
        <f t="shared" si="76"/>
        <v/>
      </c>
      <c r="R219" t="str">
        <f t="shared" si="71"/>
        <v/>
      </c>
      <c r="T219" t="str">
        <f t="shared" si="62"/>
        <v/>
      </c>
      <c r="V219">
        <f t="shared" si="63"/>
        <v>60</v>
      </c>
      <c r="Y219" s="5">
        <v>43318</v>
      </c>
      <c r="Z219" s="6" t="s">
        <v>5</v>
      </c>
      <c r="AA219" s="12">
        <v>52</v>
      </c>
      <c r="AB219" t="str">
        <f t="shared" si="79"/>
        <v/>
      </c>
      <c r="AD219" t="str">
        <f t="shared" si="72"/>
        <v/>
      </c>
      <c r="AF219" t="str">
        <f t="shared" si="64"/>
        <v/>
      </c>
      <c r="AH219" t="str">
        <f t="shared" si="65"/>
        <v/>
      </c>
      <c r="AK219" s="5">
        <v>43683</v>
      </c>
      <c r="AL219" s="6" t="s">
        <v>3</v>
      </c>
      <c r="AM219" s="7">
        <v>78</v>
      </c>
      <c r="AN219" t="str">
        <f t="shared" si="77"/>
        <v/>
      </c>
      <c r="AP219" t="str">
        <f t="shared" si="73"/>
        <v/>
      </c>
      <c r="AR219" t="str">
        <f t="shared" si="66"/>
        <v/>
      </c>
      <c r="AT219" t="str">
        <f t="shared" si="67"/>
        <v/>
      </c>
      <c r="AW219" s="5">
        <v>44048</v>
      </c>
      <c r="AX219" s="6" t="s">
        <v>6</v>
      </c>
      <c r="AY219" s="156" t="str">
        <f>'Daycare Tallies'!$AL6</f>
        <v/>
      </c>
      <c r="AZ219" t="str">
        <f t="shared" si="78"/>
        <v/>
      </c>
      <c r="BB219" t="str">
        <f t="shared" si="74"/>
        <v/>
      </c>
      <c r="BD219" t="str">
        <f t="shared" si="69"/>
        <v/>
      </c>
      <c r="BF219" t="str">
        <f t="shared" si="68"/>
        <v/>
      </c>
    </row>
    <row r="220" spans="1:58" x14ac:dyDescent="0.3">
      <c r="A220" s="10">
        <v>42588</v>
      </c>
      <c r="B220" s="11" t="s">
        <v>7</v>
      </c>
      <c r="C220" s="12">
        <v>10</v>
      </c>
      <c r="D220" t="str">
        <f t="shared" si="75"/>
        <v/>
      </c>
      <c r="F220" t="str">
        <f t="shared" si="70"/>
        <v/>
      </c>
      <c r="H220" t="str">
        <f t="shared" si="60"/>
        <v/>
      </c>
      <c r="J220" t="str">
        <f t="shared" si="61"/>
        <v/>
      </c>
      <c r="M220" s="5">
        <v>42954</v>
      </c>
      <c r="N220" s="6" t="s">
        <v>5</v>
      </c>
      <c r="O220" s="12">
        <v>38</v>
      </c>
      <c r="P220" t="str">
        <f t="shared" si="76"/>
        <v/>
      </c>
      <c r="R220" t="str">
        <f t="shared" si="71"/>
        <v/>
      </c>
      <c r="T220" t="str">
        <f t="shared" si="62"/>
        <v/>
      </c>
      <c r="V220" t="str">
        <f t="shared" si="63"/>
        <v/>
      </c>
      <c r="Y220" s="5">
        <v>43319</v>
      </c>
      <c r="Z220" s="6" t="s">
        <v>3</v>
      </c>
      <c r="AA220" s="12">
        <v>59</v>
      </c>
      <c r="AB220" t="str">
        <f t="shared" si="79"/>
        <v/>
      </c>
      <c r="AD220" t="str">
        <f t="shared" si="72"/>
        <v/>
      </c>
      <c r="AF220" t="str">
        <f t="shared" si="64"/>
        <v/>
      </c>
      <c r="AH220" t="str">
        <f t="shared" si="65"/>
        <v/>
      </c>
      <c r="AK220" s="5">
        <v>43684</v>
      </c>
      <c r="AL220" s="6" t="s">
        <v>6</v>
      </c>
      <c r="AM220" s="7">
        <v>56</v>
      </c>
      <c r="AN220" t="str">
        <f t="shared" si="77"/>
        <v/>
      </c>
      <c r="AP220" t="str">
        <f t="shared" si="73"/>
        <v/>
      </c>
      <c r="AR220" t="str">
        <f t="shared" si="66"/>
        <v/>
      </c>
      <c r="AT220" t="str">
        <f t="shared" si="67"/>
        <v/>
      </c>
      <c r="AW220" s="5">
        <v>44049</v>
      </c>
      <c r="AX220" s="6" t="s">
        <v>8</v>
      </c>
      <c r="AY220" s="156" t="str">
        <f>'Daycare Tallies'!$AL7</f>
        <v/>
      </c>
      <c r="AZ220">
        <f t="shared" si="78"/>
        <v>0</v>
      </c>
      <c r="BB220" t="str">
        <f t="shared" si="74"/>
        <v/>
      </c>
      <c r="BD220">
        <f t="shared" si="69"/>
        <v>0</v>
      </c>
      <c r="BF220" t="str">
        <f t="shared" si="68"/>
        <v/>
      </c>
    </row>
    <row r="221" spans="1:58" x14ac:dyDescent="0.3">
      <c r="A221" s="10">
        <v>42589</v>
      </c>
      <c r="B221" s="11" t="s">
        <v>9</v>
      </c>
      <c r="C221" s="12">
        <v>9</v>
      </c>
      <c r="D221" t="str">
        <f t="shared" si="75"/>
        <v/>
      </c>
      <c r="F221" t="str">
        <f t="shared" si="70"/>
        <v/>
      </c>
      <c r="H221" t="str">
        <f t="shared" si="60"/>
        <v/>
      </c>
      <c r="J221">
        <f t="shared" si="61"/>
        <v>52</v>
      </c>
      <c r="M221" s="5">
        <v>42955</v>
      </c>
      <c r="N221" s="6" t="s">
        <v>3</v>
      </c>
      <c r="O221" s="12">
        <v>48</v>
      </c>
      <c r="P221" t="str">
        <f t="shared" si="76"/>
        <v/>
      </c>
      <c r="R221" t="str">
        <f t="shared" si="71"/>
        <v/>
      </c>
      <c r="T221" t="str">
        <f t="shared" si="62"/>
        <v/>
      </c>
      <c r="V221" t="str">
        <f t="shared" si="63"/>
        <v/>
      </c>
      <c r="Y221" s="5">
        <v>43320</v>
      </c>
      <c r="Z221" s="6" t="s">
        <v>6</v>
      </c>
      <c r="AA221" s="12">
        <v>56</v>
      </c>
      <c r="AB221" t="str">
        <f t="shared" si="79"/>
        <v/>
      </c>
      <c r="AD221" t="str">
        <f t="shared" si="72"/>
        <v/>
      </c>
      <c r="AF221" t="str">
        <f t="shared" si="64"/>
        <v/>
      </c>
      <c r="AH221" t="str">
        <f t="shared" si="65"/>
        <v/>
      </c>
      <c r="AK221" s="5">
        <v>43685</v>
      </c>
      <c r="AL221" s="6" t="s">
        <v>8</v>
      </c>
      <c r="AM221" s="7">
        <v>75</v>
      </c>
      <c r="AN221">
        <f t="shared" si="77"/>
        <v>351</v>
      </c>
      <c r="AP221" t="str">
        <f t="shared" si="73"/>
        <v/>
      </c>
      <c r="AR221">
        <f t="shared" si="66"/>
        <v>209</v>
      </c>
      <c r="AT221" t="str">
        <f t="shared" si="67"/>
        <v/>
      </c>
      <c r="AW221" s="5">
        <v>44050</v>
      </c>
      <c r="AX221" s="6" t="s">
        <v>4</v>
      </c>
      <c r="AY221" s="156" t="str">
        <f>'Daycare Tallies'!$AL8</f>
        <v/>
      </c>
      <c r="AZ221" t="str">
        <f t="shared" si="78"/>
        <v/>
      </c>
      <c r="BB221">
        <f t="shared" si="74"/>
        <v>0</v>
      </c>
      <c r="BD221" t="str">
        <f t="shared" si="69"/>
        <v/>
      </c>
      <c r="BF221" t="str">
        <f t="shared" si="68"/>
        <v/>
      </c>
    </row>
    <row r="222" spans="1:58" x14ac:dyDescent="0.3">
      <c r="A222" s="10">
        <v>42590</v>
      </c>
      <c r="B222" s="11" t="s">
        <v>5</v>
      </c>
      <c r="C222" s="12">
        <v>38</v>
      </c>
      <c r="D222" t="str">
        <f t="shared" si="75"/>
        <v/>
      </c>
      <c r="F222" t="str">
        <f t="shared" si="70"/>
        <v/>
      </c>
      <c r="H222" t="str">
        <f t="shared" si="60"/>
        <v/>
      </c>
      <c r="J222" t="str">
        <f t="shared" si="61"/>
        <v/>
      </c>
      <c r="M222" s="5">
        <v>42956</v>
      </c>
      <c r="N222" s="6" t="s">
        <v>6</v>
      </c>
      <c r="O222" s="12">
        <v>51</v>
      </c>
      <c r="P222" t="str">
        <f t="shared" si="76"/>
        <v/>
      </c>
      <c r="R222" t="str">
        <f t="shared" si="71"/>
        <v/>
      </c>
      <c r="T222" t="str">
        <f t="shared" si="62"/>
        <v/>
      </c>
      <c r="V222" t="str">
        <f t="shared" si="63"/>
        <v/>
      </c>
      <c r="Y222" s="5">
        <v>43321</v>
      </c>
      <c r="Z222" s="6" t="s">
        <v>8</v>
      </c>
      <c r="AA222" s="12">
        <v>59</v>
      </c>
      <c r="AB222">
        <f t="shared" si="79"/>
        <v>310</v>
      </c>
      <c r="AD222" t="str">
        <f t="shared" si="72"/>
        <v/>
      </c>
      <c r="AF222">
        <f t="shared" si="64"/>
        <v>174</v>
      </c>
      <c r="AH222" t="str">
        <f t="shared" si="65"/>
        <v/>
      </c>
      <c r="AK222" s="5">
        <v>43686</v>
      </c>
      <c r="AL222" s="6" t="s">
        <v>4</v>
      </c>
      <c r="AM222" s="7">
        <v>67</v>
      </c>
      <c r="AN222" t="str">
        <f t="shared" si="77"/>
        <v/>
      </c>
      <c r="AP222">
        <f t="shared" si="73"/>
        <v>121</v>
      </c>
      <c r="AR222" t="str">
        <f t="shared" si="66"/>
        <v/>
      </c>
      <c r="AT222" t="str">
        <f t="shared" si="67"/>
        <v/>
      </c>
      <c r="AW222" s="5">
        <v>44051</v>
      </c>
      <c r="AX222" s="6" t="s">
        <v>7</v>
      </c>
      <c r="AY222" s="156" t="str">
        <f>'Daycare Tallies'!$AL9</f>
        <v/>
      </c>
      <c r="AZ222" t="str">
        <f t="shared" si="78"/>
        <v/>
      </c>
      <c r="BB222" t="str">
        <f t="shared" si="74"/>
        <v/>
      </c>
      <c r="BD222" t="str">
        <f t="shared" si="69"/>
        <v/>
      </c>
      <c r="BF222" t="str">
        <f t="shared" si="68"/>
        <v/>
      </c>
    </row>
    <row r="223" spans="1:58" x14ac:dyDescent="0.3">
      <c r="A223" s="10">
        <v>42591</v>
      </c>
      <c r="B223" s="11" t="s">
        <v>3</v>
      </c>
      <c r="C223" s="12">
        <v>49</v>
      </c>
      <c r="D223" t="str">
        <f t="shared" si="75"/>
        <v/>
      </c>
      <c r="F223" t="str">
        <f t="shared" si="70"/>
        <v/>
      </c>
      <c r="H223" t="str">
        <f t="shared" si="60"/>
        <v/>
      </c>
      <c r="J223" t="str">
        <f t="shared" si="61"/>
        <v/>
      </c>
      <c r="M223" s="5">
        <v>42957</v>
      </c>
      <c r="N223" s="6" t="s">
        <v>8</v>
      </c>
      <c r="O223" s="12">
        <v>55</v>
      </c>
      <c r="P223">
        <f t="shared" si="76"/>
        <v>252</v>
      </c>
      <c r="R223" t="str">
        <f t="shared" si="71"/>
        <v/>
      </c>
      <c r="T223">
        <f t="shared" si="62"/>
        <v>154</v>
      </c>
      <c r="V223" t="str">
        <f t="shared" si="63"/>
        <v/>
      </c>
      <c r="Y223" s="5">
        <v>43322</v>
      </c>
      <c r="Z223" s="6" t="s">
        <v>4</v>
      </c>
      <c r="AA223" s="12">
        <v>55</v>
      </c>
      <c r="AB223" t="str">
        <f t="shared" si="79"/>
        <v/>
      </c>
      <c r="AD223">
        <f t="shared" si="72"/>
        <v>107</v>
      </c>
      <c r="AF223" t="str">
        <f t="shared" si="64"/>
        <v/>
      </c>
      <c r="AH223" t="str">
        <f t="shared" si="65"/>
        <v/>
      </c>
      <c r="AK223" s="5">
        <v>43687</v>
      </c>
      <c r="AL223" s="6" t="s">
        <v>7</v>
      </c>
      <c r="AM223" s="7">
        <v>18</v>
      </c>
      <c r="AN223" t="str">
        <f t="shared" si="77"/>
        <v/>
      </c>
      <c r="AP223" t="str">
        <f t="shared" si="73"/>
        <v/>
      </c>
      <c r="AR223" t="str">
        <f t="shared" si="66"/>
        <v/>
      </c>
      <c r="AT223" t="str">
        <f t="shared" si="67"/>
        <v/>
      </c>
      <c r="AW223" s="5">
        <v>44052</v>
      </c>
      <c r="AX223" s="6" t="s">
        <v>9</v>
      </c>
      <c r="AY223" s="156" t="str">
        <f>'Daycare Tallies'!$AL10</f>
        <v/>
      </c>
      <c r="AZ223" t="str">
        <f t="shared" si="78"/>
        <v/>
      </c>
      <c r="BB223" t="str">
        <f t="shared" si="74"/>
        <v/>
      </c>
      <c r="BD223" t="str">
        <f t="shared" si="69"/>
        <v/>
      </c>
      <c r="BF223">
        <f t="shared" si="68"/>
        <v>0</v>
      </c>
    </row>
    <row r="224" spans="1:58" x14ac:dyDescent="0.3">
      <c r="A224" s="10">
        <v>42592</v>
      </c>
      <c r="B224" s="11" t="s">
        <v>6</v>
      </c>
      <c r="C224" s="12">
        <v>42</v>
      </c>
      <c r="D224" t="str">
        <f t="shared" si="75"/>
        <v/>
      </c>
      <c r="F224" t="str">
        <f t="shared" si="70"/>
        <v/>
      </c>
      <c r="H224" t="str">
        <f t="shared" si="60"/>
        <v/>
      </c>
      <c r="J224" t="str">
        <f t="shared" si="61"/>
        <v/>
      </c>
      <c r="M224" s="5">
        <v>42958</v>
      </c>
      <c r="N224" s="6" t="s">
        <v>4</v>
      </c>
      <c r="O224" s="12">
        <v>42</v>
      </c>
      <c r="P224" t="str">
        <f t="shared" si="76"/>
        <v/>
      </c>
      <c r="R224">
        <f t="shared" si="71"/>
        <v>80</v>
      </c>
      <c r="T224" t="str">
        <f t="shared" si="62"/>
        <v/>
      </c>
      <c r="V224" t="str">
        <f t="shared" si="63"/>
        <v/>
      </c>
      <c r="Y224" s="5">
        <v>43323</v>
      </c>
      <c r="Z224" s="6" t="s">
        <v>7</v>
      </c>
      <c r="AA224" s="12">
        <v>13</v>
      </c>
      <c r="AB224" t="str">
        <f t="shared" si="79"/>
        <v/>
      </c>
      <c r="AD224" t="str">
        <f t="shared" si="72"/>
        <v/>
      </c>
      <c r="AF224" t="str">
        <f t="shared" si="64"/>
        <v/>
      </c>
      <c r="AH224" t="str">
        <f t="shared" si="65"/>
        <v/>
      </c>
      <c r="AK224" s="5">
        <v>43688</v>
      </c>
      <c r="AL224" s="6" t="s">
        <v>9</v>
      </c>
      <c r="AM224" s="7">
        <v>18</v>
      </c>
      <c r="AN224" t="str">
        <f t="shared" si="77"/>
        <v/>
      </c>
      <c r="AP224" t="str">
        <f t="shared" si="73"/>
        <v/>
      </c>
      <c r="AR224" t="str">
        <f t="shared" si="66"/>
        <v/>
      </c>
      <c r="AT224">
        <f t="shared" si="67"/>
        <v>103</v>
      </c>
      <c r="AW224" s="5">
        <v>44053</v>
      </c>
      <c r="AX224" s="6" t="s">
        <v>5</v>
      </c>
      <c r="AY224" s="156" t="str">
        <f>'Daycare Tallies'!$AL11</f>
        <v/>
      </c>
      <c r="AZ224" t="str">
        <f t="shared" si="78"/>
        <v/>
      </c>
      <c r="BB224" t="str">
        <f t="shared" si="74"/>
        <v/>
      </c>
      <c r="BD224" t="str">
        <f t="shared" si="69"/>
        <v/>
      </c>
      <c r="BF224" t="str">
        <f t="shared" si="68"/>
        <v/>
      </c>
    </row>
    <row r="225" spans="1:58" x14ac:dyDescent="0.3">
      <c r="A225" s="10">
        <v>42593</v>
      </c>
      <c r="B225" s="11" t="s">
        <v>8</v>
      </c>
      <c r="C225" s="12">
        <v>41</v>
      </c>
      <c r="D225">
        <f t="shared" si="75"/>
        <v>222</v>
      </c>
      <c r="F225" t="str">
        <f t="shared" si="70"/>
        <v/>
      </c>
      <c r="H225">
        <f t="shared" si="60"/>
        <v>132</v>
      </c>
      <c r="J225" t="str">
        <f t="shared" si="61"/>
        <v/>
      </c>
      <c r="M225" s="5">
        <v>42959</v>
      </c>
      <c r="N225" s="6" t="s">
        <v>7</v>
      </c>
      <c r="O225" s="38">
        <v>9</v>
      </c>
      <c r="P225" t="str">
        <f t="shared" si="76"/>
        <v/>
      </c>
      <c r="R225" t="str">
        <f t="shared" si="71"/>
        <v/>
      </c>
      <c r="T225" t="str">
        <f t="shared" si="62"/>
        <v/>
      </c>
      <c r="V225" t="str">
        <f t="shared" si="63"/>
        <v/>
      </c>
      <c r="Y225" s="5">
        <v>43324</v>
      </c>
      <c r="Z225" s="6" t="s">
        <v>9</v>
      </c>
      <c r="AA225" s="12">
        <v>10</v>
      </c>
      <c r="AB225" t="str">
        <f t="shared" si="79"/>
        <v/>
      </c>
      <c r="AD225" t="str">
        <f t="shared" si="72"/>
        <v/>
      </c>
      <c r="AF225" t="str">
        <f t="shared" si="64"/>
        <v/>
      </c>
      <c r="AH225">
        <f t="shared" si="65"/>
        <v>78</v>
      </c>
      <c r="AK225" s="5">
        <v>43689</v>
      </c>
      <c r="AL225" s="6" t="s">
        <v>5</v>
      </c>
      <c r="AM225" s="7">
        <v>56</v>
      </c>
      <c r="AN225" t="str">
        <f t="shared" si="77"/>
        <v/>
      </c>
      <c r="AP225" t="str">
        <f t="shared" si="73"/>
        <v/>
      </c>
      <c r="AR225" t="str">
        <f t="shared" si="66"/>
        <v/>
      </c>
      <c r="AT225" t="str">
        <f t="shared" si="67"/>
        <v/>
      </c>
      <c r="AW225" s="5">
        <v>44054</v>
      </c>
      <c r="AX225" s="6" t="s">
        <v>3</v>
      </c>
      <c r="AY225" s="156" t="str">
        <f>'Daycare Tallies'!$AL12</f>
        <v/>
      </c>
      <c r="AZ225" t="str">
        <f t="shared" si="78"/>
        <v/>
      </c>
      <c r="BB225" t="str">
        <f t="shared" si="74"/>
        <v/>
      </c>
      <c r="BD225" t="str">
        <f t="shared" si="69"/>
        <v/>
      </c>
      <c r="BF225" t="str">
        <f t="shared" si="68"/>
        <v/>
      </c>
    </row>
    <row r="226" spans="1:58" x14ac:dyDescent="0.3">
      <c r="A226" s="10">
        <v>42594</v>
      </c>
      <c r="B226" s="11" t="s">
        <v>4</v>
      </c>
      <c r="C226" s="12">
        <v>29</v>
      </c>
      <c r="D226" t="str">
        <f t="shared" si="75"/>
        <v/>
      </c>
      <c r="F226">
        <f t="shared" si="70"/>
        <v>67</v>
      </c>
      <c r="H226" t="str">
        <f t="shared" si="60"/>
        <v/>
      </c>
      <c r="J226" t="str">
        <f t="shared" si="61"/>
        <v/>
      </c>
      <c r="M226" s="5">
        <v>42960</v>
      </c>
      <c r="N226" s="6" t="s">
        <v>9</v>
      </c>
      <c r="O226" s="12">
        <v>5</v>
      </c>
      <c r="P226" t="str">
        <f t="shared" si="76"/>
        <v/>
      </c>
      <c r="R226" t="str">
        <f t="shared" si="71"/>
        <v/>
      </c>
      <c r="T226" t="str">
        <f t="shared" si="62"/>
        <v/>
      </c>
      <c r="V226">
        <f t="shared" si="63"/>
        <v>56</v>
      </c>
      <c r="Y226" s="5">
        <v>43325</v>
      </c>
      <c r="Z226" s="6" t="s">
        <v>5</v>
      </c>
      <c r="AA226" s="12">
        <v>57</v>
      </c>
      <c r="AB226" t="str">
        <f t="shared" si="79"/>
        <v/>
      </c>
      <c r="AD226" t="str">
        <f t="shared" si="72"/>
        <v/>
      </c>
      <c r="AF226" t="str">
        <f t="shared" si="64"/>
        <v/>
      </c>
      <c r="AH226" t="str">
        <f t="shared" si="65"/>
        <v/>
      </c>
      <c r="AK226" s="5">
        <v>43690</v>
      </c>
      <c r="AL226" s="6" t="s">
        <v>3</v>
      </c>
      <c r="AM226" s="7">
        <v>69</v>
      </c>
      <c r="AN226" t="str">
        <f t="shared" si="77"/>
        <v/>
      </c>
      <c r="AP226" t="str">
        <f t="shared" si="73"/>
        <v/>
      </c>
      <c r="AR226" t="str">
        <f t="shared" si="66"/>
        <v/>
      </c>
      <c r="AT226" t="str">
        <f t="shared" si="67"/>
        <v/>
      </c>
      <c r="AW226" s="5">
        <v>44055</v>
      </c>
      <c r="AX226" s="6" t="s">
        <v>6</v>
      </c>
      <c r="AY226" s="156" t="str">
        <f>'Daycare Tallies'!$AL13</f>
        <v/>
      </c>
      <c r="AZ226" t="str">
        <f t="shared" si="78"/>
        <v/>
      </c>
      <c r="BB226" t="str">
        <f t="shared" si="74"/>
        <v/>
      </c>
      <c r="BD226" t="str">
        <f t="shared" si="69"/>
        <v/>
      </c>
      <c r="BF226" t="str">
        <f t="shared" si="68"/>
        <v/>
      </c>
    </row>
    <row r="227" spans="1:58" x14ac:dyDescent="0.3">
      <c r="A227" s="10">
        <v>42595</v>
      </c>
      <c r="B227" s="11" t="s">
        <v>7</v>
      </c>
      <c r="C227" s="12">
        <v>12</v>
      </c>
      <c r="D227" t="str">
        <f t="shared" si="75"/>
        <v/>
      </c>
      <c r="F227" t="str">
        <f t="shared" si="70"/>
        <v/>
      </c>
      <c r="H227" t="str">
        <f t="shared" si="60"/>
        <v/>
      </c>
      <c r="J227" t="str">
        <f t="shared" si="61"/>
        <v/>
      </c>
      <c r="M227" s="5">
        <v>42961</v>
      </c>
      <c r="N227" s="6" t="s">
        <v>5</v>
      </c>
      <c r="O227" s="12">
        <v>48</v>
      </c>
      <c r="P227" t="str">
        <f t="shared" si="76"/>
        <v/>
      </c>
      <c r="R227" t="str">
        <f t="shared" si="71"/>
        <v/>
      </c>
      <c r="T227" t="str">
        <f t="shared" si="62"/>
        <v/>
      </c>
      <c r="V227" t="str">
        <f t="shared" si="63"/>
        <v/>
      </c>
      <c r="Y227" s="5">
        <v>43326</v>
      </c>
      <c r="Z227" s="6" t="s">
        <v>3</v>
      </c>
      <c r="AA227" s="12">
        <v>64</v>
      </c>
      <c r="AB227" t="str">
        <f t="shared" si="79"/>
        <v/>
      </c>
      <c r="AD227" t="str">
        <f t="shared" si="72"/>
        <v/>
      </c>
      <c r="AF227" t="str">
        <f t="shared" si="64"/>
        <v/>
      </c>
      <c r="AH227" t="str">
        <f t="shared" si="65"/>
        <v/>
      </c>
      <c r="AK227" s="5">
        <v>43691</v>
      </c>
      <c r="AL227" s="6" t="s">
        <v>6</v>
      </c>
      <c r="AM227" s="7">
        <v>67</v>
      </c>
      <c r="AN227" t="str">
        <f t="shared" si="77"/>
        <v/>
      </c>
      <c r="AP227" t="str">
        <f t="shared" si="73"/>
        <v/>
      </c>
      <c r="AR227" t="str">
        <f t="shared" si="66"/>
        <v/>
      </c>
      <c r="AT227" t="str">
        <f t="shared" si="67"/>
        <v/>
      </c>
      <c r="AW227" s="5">
        <v>44056</v>
      </c>
      <c r="AX227" s="6" t="s">
        <v>8</v>
      </c>
      <c r="AY227" s="156" t="str">
        <f>'Daycare Tallies'!$AL14</f>
        <v/>
      </c>
      <c r="AZ227">
        <f t="shared" si="78"/>
        <v>0</v>
      </c>
      <c r="BB227" t="str">
        <f t="shared" si="74"/>
        <v/>
      </c>
      <c r="BD227">
        <f t="shared" si="69"/>
        <v>0</v>
      </c>
      <c r="BF227" t="str">
        <f t="shared" si="68"/>
        <v/>
      </c>
    </row>
    <row r="228" spans="1:58" x14ac:dyDescent="0.3">
      <c r="A228" s="10">
        <v>42596</v>
      </c>
      <c r="B228" s="11" t="s">
        <v>9</v>
      </c>
      <c r="C228" s="12">
        <v>1</v>
      </c>
      <c r="D228" t="str">
        <f t="shared" si="75"/>
        <v/>
      </c>
      <c r="F228" t="str">
        <f t="shared" si="70"/>
        <v/>
      </c>
      <c r="H228" t="str">
        <f t="shared" si="60"/>
        <v/>
      </c>
      <c r="J228">
        <f t="shared" si="61"/>
        <v>42</v>
      </c>
      <c r="M228" s="5">
        <v>42962</v>
      </c>
      <c r="N228" s="6" t="s">
        <v>3</v>
      </c>
      <c r="O228" s="12">
        <v>39</v>
      </c>
      <c r="P228" t="str">
        <f t="shared" si="76"/>
        <v/>
      </c>
      <c r="R228" t="str">
        <f t="shared" si="71"/>
        <v/>
      </c>
      <c r="T228" t="str">
        <f t="shared" si="62"/>
        <v/>
      </c>
      <c r="V228" t="str">
        <f t="shared" si="63"/>
        <v/>
      </c>
      <c r="Y228" s="5">
        <v>43327</v>
      </c>
      <c r="Z228" s="6" t="s">
        <v>6</v>
      </c>
      <c r="AA228" s="12">
        <v>51</v>
      </c>
      <c r="AB228" t="str">
        <f t="shared" si="79"/>
        <v/>
      </c>
      <c r="AD228" t="str">
        <f t="shared" si="72"/>
        <v/>
      </c>
      <c r="AF228" t="str">
        <f t="shared" si="64"/>
        <v/>
      </c>
      <c r="AH228" t="str">
        <f t="shared" si="65"/>
        <v/>
      </c>
      <c r="AK228" s="5">
        <v>43692</v>
      </c>
      <c r="AL228" s="6" t="s">
        <v>8</v>
      </c>
      <c r="AM228" s="7">
        <v>73</v>
      </c>
      <c r="AN228">
        <f t="shared" si="77"/>
        <v>368</v>
      </c>
      <c r="AP228" t="str">
        <f t="shared" si="73"/>
        <v/>
      </c>
      <c r="AR228">
        <f t="shared" si="66"/>
        <v>209</v>
      </c>
      <c r="AT228" t="str">
        <f t="shared" si="67"/>
        <v/>
      </c>
      <c r="AW228" s="5">
        <v>44057</v>
      </c>
      <c r="AX228" s="6" t="s">
        <v>4</v>
      </c>
      <c r="AY228" s="156" t="str">
        <f>'Daycare Tallies'!$AL15</f>
        <v/>
      </c>
      <c r="AZ228" t="str">
        <f t="shared" si="78"/>
        <v/>
      </c>
      <c r="BB228">
        <f t="shared" si="74"/>
        <v>0</v>
      </c>
      <c r="BD228" t="str">
        <f t="shared" si="69"/>
        <v/>
      </c>
      <c r="BF228" t="str">
        <f t="shared" si="68"/>
        <v/>
      </c>
    </row>
    <row r="229" spans="1:58" x14ac:dyDescent="0.3">
      <c r="A229" s="10">
        <v>42597</v>
      </c>
      <c r="B229" s="11" t="s">
        <v>5</v>
      </c>
      <c r="C229" s="12">
        <v>33</v>
      </c>
      <c r="D229" t="str">
        <f t="shared" si="75"/>
        <v/>
      </c>
      <c r="F229" t="str">
        <f t="shared" si="70"/>
        <v/>
      </c>
      <c r="H229" t="str">
        <f t="shared" si="60"/>
        <v/>
      </c>
      <c r="J229" t="str">
        <f t="shared" si="61"/>
        <v/>
      </c>
      <c r="M229" s="5">
        <v>42963</v>
      </c>
      <c r="N229" s="6" t="s">
        <v>6</v>
      </c>
      <c r="O229" s="12">
        <v>51</v>
      </c>
      <c r="P229" t="str">
        <f t="shared" si="76"/>
        <v/>
      </c>
      <c r="R229" t="str">
        <f t="shared" si="71"/>
        <v/>
      </c>
      <c r="T229" t="str">
        <f t="shared" si="62"/>
        <v/>
      </c>
      <c r="V229" t="str">
        <f t="shared" si="63"/>
        <v/>
      </c>
      <c r="Y229" s="5">
        <v>43328</v>
      </c>
      <c r="Z229" s="6" t="s">
        <v>8</v>
      </c>
      <c r="AA229" s="38">
        <v>73</v>
      </c>
      <c r="AB229">
        <f t="shared" si="79"/>
        <v>323</v>
      </c>
      <c r="AD229" t="str">
        <f t="shared" si="72"/>
        <v/>
      </c>
      <c r="AF229">
        <f t="shared" si="64"/>
        <v>188</v>
      </c>
      <c r="AH229" t="str">
        <f t="shared" si="65"/>
        <v/>
      </c>
      <c r="AK229" s="5">
        <v>43693</v>
      </c>
      <c r="AL229" s="6" t="s">
        <v>4</v>
      </c>
      <c r="AM229" s="7">
        <v>47</v>
      </c>
      <c r="AN229" t="str">
        <f t="shared" si="77"/>
        <v/>
      </c>
      <c r="AP229">
        <f t="shared" si="73"/>
        <v>103</v>
      </c>
      <c r="AR229" t="str">
        <f t="shared" si="66"/>
        <v/>
      </c>
      <c r="AT229" t="str">
        <f t="shared" si="67"/>
        <v/>
      </c>
      <c r="AW229" s="5">
        <v>44058</v>
      </c>
      <c r="AX229" s="6" t="s">
        <v>7</v>
      </c>
      <c r="AY229" s="156" t="str">
        <f>'Daycare Tallies'!$AL16</f>
        <v/>
      </c>
      <c r="AZ229" t="str">
        <f t="shared" si="78"/>
        <v/>
      </c>
      <c r="BB229" t="str">
        <f t="shared" si="74"/>
        <v/>
      </c>
      <c r="BD229" t="str">
        <f t="shared" si="69"/>
        <v/>
      </c>
      <c r="BF229" t="str">
        <f t="shared" si="68"/>
        <v/>
      </c>
    </row>
    <row r="230" spans="1:58" x14ac:dyDescent="0.3">
      <c r="A230" s="10">
        <v>42598</v>
      </c>
      <c r="B230" s="11" t="s">
        <v>3</v>
      </c>
      <c r="C230" s="12">
        <v>34</v>
      </c>
      <c r="D230" t="str">
        <f t="shared" si="75"/>
        <v/>
      </c>
      <c r="F230" t="str">
        <f t="shared" si="70"/>
        <v/>
      </c>
      <c r="H230" t="str">
        <f t="shared" si="60"/>
        <v/>
      </c>
      <c r="J230" t="str">
        <f t="shared" si="61"/>
        <v/>
      </c>
      <c r="M230" s="5">
        <v>42964</v>
      </c>
      <c r="N230" s="6" t="s">
        <v>8</v>
      </c>
      <c r="O230" s="12">
        <v>56</v>
      </c>
      <c r="P230">
        <f t="shared" si="76"/>
        <v>250</v>
      </c>
      <c r="R230" t="str">
        <f t="shared" si="71"/>
        <v/>
      </c>
      <c r="T230">
        <f t="shared" si="62"/>
        <v>146</v>
      </c>
      <c r="V230" t="str">
        <f t="shared" si="63"/>
        <v/>
      </c>
      <c r="Y230" s="5">
        <v>43329</v>
      </c>
      <c r="Z230" s="6" t="s">
        <v>4</v>
      </c>
      <c r="AA230" s="12">
        <v>55</v>
      </c>
      <c r="AB230" t="str">
        <f t="shared" si="79"/>
        <v/>
      </c>
      <c r="AD230">
        <f t="shared" si="72"/>
        <v>112</v>
      </c>
      <c r="AF230" t="str">
        <f t="shared" si="64"/>
        <v/>
      </c>
      <c r="AH230" t="str">
        <f t="shared" si="65"/>
        <v/>
      </c>
      <c r="AK230" s="5">
        <v>43694</v>
      </c>
      <c r="AL230" s="6" t="s">
        <v>7</v>
      </c>
      <c r="AM230" s="7">
        <v>22</v>
      </c>
      <c r="AN230" t="str">
        <f t="shared" si="77"/>
        <v/>
      </c>
      <c r="AP230" t="str">
        <f t="shared" si="73"/>
        <v/>
      </c>
      <c r="AR230" t="str">
        <f t="shared" si="66"/>
        <v/>
      </c>
      <c r="AT230" t="str">
        <f t="shared" si="67"/>
        <v/>
      </c>
      <c r="AW230" s="5">
        <v>44059</v>
      </c>
      <c r="AX230" s="6" t="s">
        <v>9</v>
      </c>
      <c r="AY230" s="156" t="str">
        <f>'Daycare Tallies'!$AL17</f>
        <v/>
      </c>
      <c r="AZ230" t="str">
        <f t="shared" si="78"/>
        <v/>
      </c>
      <c r="BB230" t="str">
        <f t="shared" si="74"/>
        <v/>
      </c>
      <c r="BD230" t="str">
        <f t="shared" si="69"/>
        <v/>
      </c>
      <c r="BF230">
        <f t="shared" si="68"/>
        <v>0</v>
      </c>
    </row>
    <row r="231" spans="1:58" x14ac:dyDescent="0.3">
      <c r="A231" s="10">
        <v>42599</v>
      </c>
      <c r="B231" s="11" t="s">
        <v>6</v>
      </c>
      <c r="C231" s="12">
        <v>44</v>
      </c>
      <c r="D231" t="str">
        <f t="shared" si="75"/>
        <v/>
      </c>
      <c r="F231" t="str">
        <f t="shared" si="70"/>
        <v/>
      </c>
      <c r="H231" t="str">
        <f t="shared" si="60"/>
        <v/>
      </c>
      <c r="J231" t="str">
        <f t="shared" si="61"/>
        <v/>
      </c>
      <c r="M231" s="5">
        <v>42965</v>
      </c>
      <c r="N231" s="6" t="s">
        <v>4</v>
      </c>
      <c r="O231" s="12">
        <v>42</v>
      </c>
      <c r="P231" t="str">
        <f t="shared" si="76"/>
        <v/>
      </c>
      <c r="R231">
        <f t="shared" si="71"/>
        <v>90</v>
      </c>
      <c r="T231" t="str">
        <f t="shared" si="62"/>
        <v/>
      </c>
      <c r="V231" t="str">
        <f t="shared" si="63"/>
        <v/>
      </c>
      <c r="Y231" s="5">
        <v>43330</v>
      </c>
      <c r="Z231" s="6" t="s">
        <v>7</v>
      </c>
      <c r="AA231" s="12">
        <v>25</v>
      </c>
      <c r="AB231" t="str">
        <f t="shared" si="79"/>
        <v/>
      </c>
      <c r="AD231" t="str">
        <f t="shared" si="72"/>
        <v/>
      </c>
      <c r="AF231" t="str">
        <f t="shared" si="64"/>
        <v/>
      </c>
      <c r="AH231" t="str">
        <f t="shared" si="65"/>
        <v/>
      </c>
      <c r="AK231" s="5">
        <v>43695</v>
      </c>
      <c r="AL231" s="6" t="s">
        <v>9</v>
      </c>
      <c r="AM231" s="7">
        <v>14</v>
      </c>
      <c r="AN231" t="str">
        <f t="shared" si="77"/>
        <v/>
      </c>
      <c r="AP231" t="str">
        <f t="shared" si="73"/>
        <v/>
      </c>
      <c r="AR231" t="str">
        <f t="shared" si="66"/>
        <v/>
      </c>
      <c r="AT231">
        <f t="shared" si="67"/>
        <v>83</v>
      </c>
      <c r="AW231" s="5">
        <v>44060</v>
      </c>
      <c r="AX231" s="6" t="s">
        <v>5</v>
      </c>
      <c r="AY231" s="156" t="str">
        <f>'Daycare Tallies'!$AL18</f>
        <v/>
      </c>
      <c r="AZ231" t="str">
        <f t="shared" si="78"/>
        <v/>
      </c>
      <c r="BB231" t="str">
        <f t="shared" si="74"/>
        <v/>
      </c>
      <c r="BD231" t="str">
        <f t="shared" si="69"/>
        <v/>
      </c>
      <c r="BF231" t="str">
        <f t="shared" si="68"/>
        <v/>
      </c>
    </row>
    <row r="232" spans="1:58" x14ac:dyDescent="0.3">
      <c r="A232" s="10">
        <v>42600</v>
      </c>
      <c r="B232" s="11" t="s">
        <v>8</v>
      </c>
      <c r="C232" s="12">
        <v>33</v>
      </c>
      <c r="D232">
        <f t="shared" si="75"/>
        <v>186</v>
      </c>
      <c r="F232" t="str">
        <f t="shared" si="70"/>
        <v/>
      </c>
      <c r="H232">
        <f t="shared" si="60"/>
        <v>111</v>
      </c>
      <c r="J232" t="str">
        <f t="shared" si="61"/>
        <v/>
      </c>
      <c r="M232" s="5">
        <v>42966</v>
      </c>
      <c r="N232" s="6" t="s">
        <v>7</v>
      </c>
      <c r="O232" s="12">
        <v>20</v>
      </c>
      <c r="P232" t="str">
        <f t="shared" si="76"/>
        <v/>
      </c>
      <c r="R232" t="str">
        <f t="shared" si="71"/>
        <v/>
      </c>
      <c r="T232" t="str">
        <f t="shared" si="62"/>
        <v/>
      </c>
      <c r="V232" t="str">
        <f t="shared" si="63"/>
        <v/>
      </c>
      <c r="Y232" s="5">
        <v>43331</v>
      </c>
      <c r="Z232" s="6" t="s">
        <v>9</v>
      </c>
      <c r="AA232" s="12">
        <v>10</v>
      </c>
      <c r="AB232" t="str">
        <f t="shared" si="79"/>
        <v/>
      </c>
      <c r="AD232" t="str">
        <f t="shared" si="72"/>
        <v/>
      </c>
      <c r="AF232" t="str">
        <f t="shared" si="64"/>
        <v/>
      </c>
      <c r="AH232">
        <f t="shared" si="65"/>
        <v>90</v>
      </c>
      <c r="AK232" s="5">
        <v>43696</v>
      </c>
      <c r="AL232" s="6" t="s">
        <v>5</v>
      </c>
      <c r="AM232" s="7">
        <v>55</v>
      </c>
      <c r="AN232" t="str">
        <f t="shared" si="77"/>
        <v/>
      </c>
      <c r="AP232" t="str">
        <f t="shared" si="73"/>
        <v/>
      </c>
      <c r="AR232" t="str">
        <f t="shared" si="66"/>
        <v/>
      </c>
      <c r="AT232" t="str">
        <f t="shared" si="67"/>
        <v/>
      </c>
      <c r="AW232" s="5">
        <v>44061</v>
      </c>
      <c r="AX232" s="6" t="s">
        <v>3</v>
      </c>
      <c r="AY232" s="156" t="str">
        <f>'Daycare Tallies'!$AL19</f>
        <v/>
      </c>
      <c r="AZ232" t="str">
        <f t="shared" si="78"/>
        <v/>
      </c>
      <c r="BB232" t="str">
        <f t="shared" si="74"/>
        <v/>
      </c>
      <c r="BD232" t="str">
        <f t="shared" si="69"/>
        <v/>
      </c>
      <c r="BF232" t="str">
        <f t="shared" si="68"/>
        <v/>
      </c>
    </row>
    <row r="233" spans="1:58" x14ac:dyDescent="0.3">
      <c r="A233" s="10">
        <v>42601</v>
      </c>
      <c r="B233" s="11" t="s">
        <v>4</v>
      </c>
      <c r="C233" s="12">
        <v>24</v>
      </c>
      <c r="D233" t="str">
        <f t="shared" si="75"/>
        <v/>
      </c>
      <c r="F233">
        <f t="shared" si="70"/>
        <v>57</v>
      </c>
      <c r="H233" t="str">
        <f t="shared" si="60"/>
        <v/>
      </c>
      <c r="J233" t="str">
        <f t="shared" si="61"/>
        <v/>
      </c>
      <c r="M233" s="5">
        <v>42967</v>
      </c>
      <c r="N233" s="6" t="s">
        <v>9</v>
      </c>
      <c r="O233" s="12">
        <v>9</v>
      </c>
      <c r="P233" t="str">
        <f t="shared" si="76"/>
        <v/>
      </c>
      <c r="R233" t="str">
        <f t="shared" si="71"/>
        <v/>
      </c>
      <c r="T233" t="str">
        <f t="shared" si="62"/>
        <v/>
      </c>
      <c r="V233">
        <f t="shared" si="63"/>
        <v>71</v>
      </c>
      <c r="Y233" s="5">
        <v>43332</v>
      </c>
      <c r="Z233" s="6" t="s">
        <v>5</v>
      </c>
      <c r="AA233" s="12">
        <v>58</v>
      </c>
      <c r="AB233" t="str">
        <f t="shared" si="79"/>
        <v/>
      </c>
      <c r="AD233" t="str">
        <f t="shared" si="72"/>
        <v/>
      </c>
      <c r="AF233" t="str">
        <f t="shared" si="64"/>
        <v/>
      </c>
      <c r="AH233" t="str">
        <f t="shared" si="65"/>
        <v/>
      </c>
      <c r="AK233" s="5">
        <v>43697</v>
      </c>
      <c r="AL233" s="6" t="s">
        <v>3</v>
      </c>
      <c r="AM233" s="7">
        <v>80</v>
      </c>
      <c r="AN233" t="str">
        <f t="shared" si="77"/>
        <v/>
      </c>
      <c r="AP233" t="str">
        <f t="shared" si="73"/>
        <v/>
      </c>
      <c r="AR233" t="str">
        <f t="shared" si="66"/>
        <v/>
      </c>
      <c r="AT233" t="str">
        <f t="shared" si="67"/>
        <v/>
      </c>
      <c r="AW233" s="5">
        <v>44062</v>
      </c>
      <c r="AX233" s="6" t="s">
        <v>6</v>
      </c>
      <c r="AY233" s="156" t="str">
        <f>'Daycare Tallies'!$AL20</f>
        <v/>
      </c>
      <c r="AZ233" t="str">
        <f t="shared" si="78"/>
        <v/>
      </c>
      <c r="BB233" t="str">
        <f t="shared" si="74"/>
        <v/>
      </c>
      <c r="BD233" t="str">
        <f t="shared" si="69"/>
        <v/>
      </c>
      <c r="BF233" t="str">
        <f t="shared" si="68"/>
        <v/>
      </c>
    </row>
    <row r="234" spans="1:58" ht="15" thickBot="1" x14ac:dyDescent="0.35">
      <c r="A234" s="10">
        <v>42602</v>
      </c>
      <c r="B234" s="11" t="s">
        <v>7</v>
      </c>
      <c r="C234" s="12">
        <v>15</v>
      </c>
      <c r="D234" t="str">
        <f t="shared" si="75"/>
        <v/>
      </c>
      <c r="F234" t="str">
        <f t="shared" si="70"/>
        <v/>
      </c>
      <c r="H234" t="str">
        <f t="shared" si="60"/>
        <v/>
      </c>
      <c r="J234" t="str">
        <f t="shared" si="61"/>
        <v/>
      </c>
      <c r="M234" s="5">
        <v>42968</v>
      </c>
      <c r="N234" s="6" t="s">
        <v>5</v>
      </c>
      <c r="O234" s="12">
        <v>48</v>
      </c>
      <c r="P234" t="str">
        <f t="shared" si="76"/>
        <v/>
      </c>
      <c r="R234" t="str">
        <f t="shared" si="71"/>
        <v/>
      </c>
      <c r="T234" t="str">
        <f t="shared" si="62"/>
        <v/>
      </c>
      <c r="V234" t="str">
        <f t="shared" si="63"/>
        <v/>
      </c>
      <c r="Y234" s="5">
        <v>43333</v>
      </c>
      <c r="Z234" s="6" t="s">
        <v>3</v>
      </c>
      <c r="AA234" s="12">
        <v>55</v>
      </c>
      <c r="AB234" t="str">
        <f t="shared" si="79"/>
        <v/>
      </c>
      <c r="AD234" t="str">
        <f t="shared" si="72"/>
        <v/>
      </c>
      <c r="AF234" t="str">
        <f t="shared" si="64"/>
        <v/>
      </c>
      <c r="AH234" t="str">
        <f t="shared" si="65"/>
        <v/>
      </c>
      <c r="AK234" s="5">
        <v>43698</v>
      </c>
      <c r="AL234" s="6" t="s">
        <v>6</v>
      </c>
      <c r="AM234" s="7">
        <v>58</v>
      </c>
      <c r="AN234" t="str">
        <f t="shared" si="77"/>
        <v/>
      </c>
      <c r="AP234" t="str">
        <f t="shared" si="73"/>
        <v/>
      </c>
      <c r="AR234" t="str">
        <f t="shared" si="66"/>
        <v/>
      </c>
      <c r="AT234" t="str">
        <f t="shared" si="67"/>
        <v/>
      </c>
      <c r="AW234" s="5">
        <v>44063</v>
      </c>
      <c r="AX234" s="6" t="s">
        <v>8</v>
      </c>
      <c r="AY234" s="156" t="str">
        <f>'Daycare Tallies'!$AL21</f>
        <v/>
      </c>
      <c r="AZ234">
        <f t="shared" si="78"/>
        <v>0</v>
      </c>
      <c r="BB234" t="str">
        <f t="shared" si="74"/>
        <v/>
      </c>
      <c r="BD234">
        <f t="shared" si="69"/>
        <v>0</v>
      </c>
      <c r="BF234" t="str">
        <f t="shared" si="68"/>
        <v/>
      </c>
    </row>
    <row r="235" spans="1:58" ht="15" thickBot="1" x14ac:dyDescent="0.35">
      <c r="A235" s="10">
        <v>42603</v>
      </c>
      <c r="B235" s="11" t="s">
        <v>9</v>
      </c>
      <c r="C235" s="12">
        <v>6</v>
      </c>
      <c r="D235" t="str">
        <f t="shared" si="75"/>
        <v/>
      </c>
      <c r="F235" t="str">
        <f t="shared" si="70"/>
        <v/>
      </c>
      <c r="H235" t="str">
        <f t="shared" si="60"/>
        <v/>
      </c>
      <c r="J235">
        <f t="shared" si="61"/>
        <v>45</v>
      </c>
      <c r="M235" s="5">
        <v>42969</v>
      </c>
      <c r="N235" s="6" t="s">
        <v>3</v>
      </c>
      <c r="O235" s="12">
        <v>48</v>
      </c>
      <c r="P235" t="str">
        <f t="shared" si="76"/>
        <v/>
      </c>
      <c r="R235" t="str">
        <f t="shared" si="71"/>
        <v/>
      </c>
      <c r="T235" t="str">
        <f t="shared" si="62"/>
        <v/>
      </c>
      <c r="V235" t="str">
        <f t="shared" si="63"/>
        <v/>
      </c>
      <c r="Y235" s="5">
        <v>43334</v>
      </c>
      <c r="Z235" s="6" t="s">
        <v>6</v>
      </c>
      <c r="AA235" s="12">
        <v>49</v>
      </c>
      <c r="AB235" t="str">
        <f t="shared" si="79"/>
        <v/>
      </c>
      <c r="AD235" t="str">
        <f t="shared" si="72"/>
        <v/>
      </c>
      <c r="AF235" t="str">
        <f t="shared" si="64"/>
        <v/>
      </c>
      <c r="AH235" t="str">
        <f t="shared" si="65"/>
        <v/>
      </c>
      <c r="AK235" s="5">
        <v>43699</v>
      </c>
      <c r="AL235" s="6" t="s">
        <v>8</v>
      </c>
      <c r="AM235" s="41">
        <v>86</v>
      </c>
      <c r="AN235">
        <f t="shared" si="77"/>
        <v>362</v>
      </c>
      <c r="AP235" t="str">
        <f t="shared" si="73"/>
        <v/>
      </c>
      <c r="AR235">
        <f t="shared" si="66"/>
        <v>224</v>
      </c>
      <c r="AT235" t="str">
        <f t="shared" si="67"/>
        <v/>
      </c>
      <c r="AW235" s="5">
        <v>44064</v>
      </c>
      <c r="AX235" s="6" t="s">
        <v>4</v>
      </c>
      <c r="AY235" s="156" t="str">
        <f>'Daycare Tallies'!$AL22</f>
        <v/>
      </c>
      <c r="AZ235" t="str">
        <f t="shared" si="78"/>
        <v/>
      </c>
      <c r="BB235">
        <f t="shared" si="74"/>
        <v>0</v>
      </c>
      <c r="BD235" t="str">
        <f t="shared" si="69"/>
        <v/>
      </c>
      <c r="BF235" t="str">
        <f t="shared" si="68"/>
        <v/>
      </c>
    </row>
    <row r="236" spans="1:58" x14ac:dyDescent="0.3">
      <c r="A236" s="10">
        <v>42604</v>
      </c>
      <c r="B236" s="11" t="s">
        <v>5</v>
      </c>
      <c r="C236" s="12">
        <v>34</v>
      </c>
      <c r="D236" t="str">
        <f t="shared" si="75"/>
        <v/>
      </c>
      <c r="F236" t="str">
        <f t="shared" si="70"/>
        <v/>
      </c>
      <c r="H236" t="str">
        <f t="shared" si="60"/>
        <v/>
      </c>
      <c r="J236" t="str">
        <f t="shared" si="61"/>
        <v/>
      </c>
      <c r="M236" s="5">
        <v>42970</v>
      </c>
      <c r="N236" s="6" t="s">
        <v>6</v>
      </c>
      <c r="O236" s="12">
        <v>42</v>
      </c>
      <c r="P236" t="str">
        <f t="shared" si="76"/>
        <v/>
      </c>
      <c r="R236" t="str">
        <f t="shared" si="71"/>
        <v/>
      </c>
      <c r="T236" t="str">
        <f t="shared" si="62"/>
        <v/>
      </c>
      <c r="V236" t="str">
        <f t="shared" si="63"/>
        <v/>
      </c>
      <c r="Y236" s="5">
        <v>43335</v>
      </c>
      <c r="Z236" s="6" t="s">
        <v>8</v>
      </c>
      <c r="AA236" s="12">
        <v>61</v>
      </c>
      <c r="AB236">
        <f t="shared" si="79"/>
        <v>313</v>
      </c>
      <c r="AD236" t="str">
        <f t="shared" si="72"/>
        <v/>
      </c>
      <c r="AF236">
        <f t="shared" si="64"/>
        <v>165</v>
      </c>
      <c r="AH236" t="str">
        <f t="shared" si="65"/>
        <v/>
      </c>
      <c r="AK236" s="5">
        <v>43700</v>
      </c>
      <c r="AL236" s="6" t="s">
        <v>4</v>
      </c>
      <c r="AM236" s="7">
        <v>54</v>
      </c>
      <c r="AN236" t="str">
        <f t="shared" si="77"/>
        <v/>
      </c>
      <c r="AP236">
        <f t="shared" si="73"/>
        <v>109</v>
      </c>
      <c r="AR236" t="str">
        <f t="shared" si="66"/>
        <v/>
      </c>
      <c r="AT236" t="str">
        <f t="shared" si="67"/>
        <v/>
      </c>
      <c r="AW236" s="5">
        <v>44065</v>
      </c>
      <c r="AX236" s="6" t="s">
        <v>7</v>
      </c>
      <c r="AY236" s="156" t="str">
        <f>'Daycare Tallies'!$AL23</f>
        <v/>
      </c>
      <c r="AZ236" t="str">
        <f t="shared" si="78"/>
        <v/>
      </c>
      <c r="BB236" t="str">
        <f t="shared" si="74"/>
        <v/>
      </c>
      <c r="BD236" t="str">
        <f t="shared" si="69"/>
        <v/>
      </c>
      <c r="BF236" t="str">
        <f t="shared" si="68"/>
        <v/>
      </c>
    </row>
    <row r="237" spans="1:58" x14ac:dyDescent="0.3">
      <c r="A237" s="10">
        <v>42605</v>
      </c>
      <c r="B237" s="11" t="s">
        <v>3</v>
      </c>
      <c r="C237" s="12">
        <v>44</v>
      </c>
      <c r="D237" t="str">
        <f t="shared" si="75"/>
        <v/>
      </c>
      <c r="F237" t="str">
        <f t="shared" si="70"/>
        <v/>
      </c>
      <c r="H237" t="str">
        <f t="shared" si="60"/>
        <v/>
      </c>
      <c r="J237" t="str">
        <f t="shared" si="61"/>
        <v/>
      </c>
      <c r="M237" s="5">
        <v>42971</v>
      </c>
      <c r="N237" s="6" t="s">
        <v>8</v>
      </c>
      <c r="O237" s="12">
        <v>53</v>
      </c>
      <c r="P237">
        <f t="shared" si="76"/>
        <v>262</v>
      </c>
      <c r="R237" t="str">
        <f t="shared" si="71"/>
        <v/>
      </c>
      <c r="T237">
        <f t="shared" si="62"/>
        <v>143</v>
      </c>
      <c r="V237" t="str">
        <f t="shared" si="63"/>
        <v/>
      </c>
      <c r="Y237" s="5">
        <v>43336</v>
      </c>
      <c r="Z237" s="6" t="s">
        <v>4</v>
      </c>
      <c r="AA237" s="12">
        <v>44</v>
      </c>
      <c r="AB237" t="str">
        <f t="shared" si="79"/>
        <v/>
      </c>
      <c r="AD237">
        <f t="shared" si="72"/>
        <v>102</v>
      </c>
      <c r="AF237" t="str">
        <f t="shared" si="64"/>
        <v/>
      </c>
      <c r="AH237" t="str">
        <f t="shared" si="65"/>
        <v/>
      </c>
      <c r="AK237" s="5">
        <v>43701</v>
      </c>
      <c r="AL237" s="6" t="s">
        <v>7</v>
      </c>
      <c r="AM237" s="7">
        <v>14</v>
      </c>
      <c r="AN237" t="str">
        <f t="shared" si="77"/>
        <v/>
      </c>
      <c r="AP237" t="str">
        <f t="shared" si="73"/>
        <v/>
      </c>
      <c r="AR237" t="str">
        <f t="shared" si="66"/>
        <v/>
      </c>
      <c r="AT237" t="str">
        <f t="shared" si="67"/>
        <v/>
      </c>
      <c r="AW237" s="5">
        <v>44066</v>
      </c>
      <c r="AX237" s="6" t="s">
        <v>9</v>
      </c>
      <c r="AY237" s="156" t="str">
        <f>'Daycare Tallies'!$AL24</f>
        <v/>
      </c>
      <c r="AZ237" t="str">
        <f t="shared" si="78"/>
        <v/>
      </c>
      <c r="BB237" t="str">
        <f t="shared" si="74"/>
        <v/>
      </c>
      <c r="BD237" t="str">
        <f t="shared" si="69"/>
        <v/>
      </c>
      <c r="BF237">
        <f t="shared" si="68"/>
        <v>0</v>
      </c>
    </row>
    <row r="238" spans="1:58" x14ac:dyDescent="0.3">
      <c r="A238" s="10">
        <v>42606</v>
      </c>
      <c r="B238" s="11" t="s">
        <v>6</v>
      </c>
      <c r="C238" s="12">
        <v>38</v>
      </c>
      <c r="D238" t="str">
        <f t="shared" si="75"/>
        <v/>
      </c>
      <c r="F238" t="str">
        <f t="shared" si="70"/>
        <v/>
      </c>
      <c r="H238" t="str">
        <f t="shared" si="60"/>
        <v/>
      </c>
      <c r="J238" t="str">
        <f t="shared" si="61"/>
        <v/>
      </c>
      <c r="M238" s="5">
        <v>42972</v>
      </c>
      <c r="N238" s="6" t="s">
        <v>4</v>
      </c>
      <c r="O238" s="12">
        <v>43</v>
      </c>
      <c r="P238" t="str">
        <f t="shared" si="76"/>
        <v/>
      </c>
      <c r="R238">
        <f t="shared" si="71"/>
        <v>91</v>
      </c>
      <c r="T238" t="str">
        <f t="shared" si="62"/>
        <v/>
      </c>
      <c r="V238" t="str">
        <f t="shared" si="63"/>
        <v/>
      </c>
      <c r="Y238" s="5">
        <v>43337</v>
      </c>
      <c r="Z238" s="6" t="s">
        <v>7</v>
      </c>
      <c r="AA238" s="12">
        <v>15</v>
      </c>
      <c r="AB238" t="str">
        <f t="shared" si="79"/>
        <v/>
      </c>
      <c r="AD238" t="str">
        <f t="shared" si="72"/>
        <v/>
      </c>
      <c r="AF238" t="str">
        <f t="shared" si="64"/>
        <v/>
      </c>
      <c r="AH238" t="str">
        <f t="shared" si="65"/>
        <v/>
      </c>
      <c r="AK238" s="5">
        <v>43702</v>
      </c>
      <c r="AL238" s="6" t="s">
        <v>9</v>
      </c>
      <c r="AM238" s="7">
        <v>12</v>
      </c>
      <c r="AN238" t="str">
        <f t="shared" si="77"/>
        <v/>
      </c>
      <c r="AP238" t="str">
        <f t="shared" si="73"/>
        <v/>
      </c>
      <c r="AR238" t="str">
        <f t="shared" si="66"/>
        <v/>
      </c>
      <c r="AT238">
        <f t="shared" si="67"/>
        <v>80</v>
      </c>
      <c r="AW238" s="5">
        <v>44067</v>
      </c>
      <c r="AX238" s="6" t="s">
        <v>5</v>
      </c>
      <c r="AY238" s="156" t="str">
        <f>'Daycare Tallies'!$AL25</f>
        <v/>
      </c>
      <c r="AZ238" t="str">
        <f t="shared" si="78"/>
        <v/>
      </c>
      <c r="BB238" t="str">
        <f t="shared" si="74"/>
        <v/>
      </c>
      <c r="BD238" t="str">
        <f t="shared" si="69"/>
        <v/>
      </c>
      <c r="BF238" t="str">
        <f t="shared" si="68"/>
        <v/>
      </c>
    </row>
    <row r="239" spans="1:58" x14ac:dyDescent="0.3">
      <c r="A239" s="10">
        <v>42607</v>
      </c>
      <c r="B239" s="11" t="s">
        <v>8</v>
      </c>
      <c r="C239" s="12">
        <v>35</v>
      </c>
      <c r="D239">
        <f t="shared" si="75"/>
        <v>196</v>
      </c>
      <c r="F239" t="str">
        <f t="shared" si="70"/>
        <v/>
      </c>
      <c r="H239">
        <f t="shared" si="60"/>
        <v>117</v>
      </c>
      <c r="J239" t="str">
        <f t="shared" si="61"/>
        <v/>
      </c>
      <c r="M239" s="5">
        <v>42973</v>
      </c>
      <c r="N239" s="6" t="s">
        <v>7</v>
      </c>
      <c r="O239" s="12">
        <v>15</v>
      </c>
      <c r="P239" t="str">
        <f t="shared" si="76"/>
        <v/>
      </c>
      <c r="R239" t="str">
        <f t="shared" si="71"/>
        <v/>
      </c>
      <c r="T239" t="str">
        <f t="shared" si="62"/>
        <v/>
      </c>
      <c r="V239" t="str">
        <f t="shared" si="63"/>
        <v/>
      </c>
      <c r="Y239" s="5">
        <v>43338</v>
      </c>
      <c r="Z239" s="6" t="s">
        <v>9</v>
      </c>
      <c r="AA239" s="12">
        <v>9</v>
      </c>
      <c r="AB239" t="str">
        <f t="shared" si="79"/>
        <v/>
      </c>
      <c r="AD239" t="str">
        <f t="shared" si="72"/>
        <v/>
      </c>
      <c r="AF239" t="str">
        <f t="shared" si="64"/>
        <v/>
      </c>
      <c r="AH239">
        <f t="shared" si="65"/>
        <v>68</v>
      </c>
      <c r="AK239" s="5">
        <v>43703</v>
      </c>
      <c r="AL239" s="6" t="s">
        <v>5</v>
      </c>
      <c r="AM239" s="7">
        <v>56</v>
      </c>
      <c r="AN239" t="str">
        <f t="shared" si="77"/>
        <v/>
      </c>
      <c r="AP239" t="str">
        <f t="shared" si="73"/>
        <v/>
      </c>
      <c r="AR239" t="str">
        <f t="shared" si="66"/>
        <v/>
      </c>
      <c r="AT239" t="str">
        <f t="shared" si="67"/>
        <v/>
      </c>
      <c r="AW239" s="5">
        <v>44068</v>
      </c>
      <c r="AX239" s="6" t="s">
        <v>3</v>
      </c>
      <c r="AY239" s="156" t="str">
        <f>'Daycare Tallies'!$AL26</f>
        <v/>
      </c>
      <c r="AZ239" t="str">
        <f t="shared" si="78"/>
        <v/>
      </c>
      <c r="BB239" t="str">
        <f t="shared" si="74"/>
        <v/>
      </c>
      <c r="BD239" t="str">
        <f t="shared" si="69"/>
        <v/>
      </c>
      <c r="BF239" t="str">
        <f t="shared" si="68"/>
        <v/>
      </c>
    </row>
    <row r="240" spans="1:58" x14ac:dyDescent="0.3">
      <c r="A240" s="10">
        <v>42608</v>
      </c>
      <c r="B240" s="11" t="s">
        <v>4</v>
      </c>
      <c r="C240" s="12">
        <v>28</v>
      </c>
      <c r="D240" t="str">
        <f t="shared" si="75"/>
        <v/>
      </c>
      <c r="F240">
        <f t="shared" si="70"/>
        <v>62</v>
      </c>
      <c r="H240" t="str">
        <f t="shared" si="60"/>
        <v/>
      </c>
      <c r="J240" t="str">
        <f t="shared" si="61"/>
        <v/>
      </c>
      <c r="M240" s="5">
        <v>42974</v>
      </c>
      <c r="N240" s="6" t="s">
        <v>9</v>
      </c>
      <c r="O240" s="12">
        <v>9</v>
      </c>
      <c r="P240" t="str">
        <f t="shared" si="76"/>
        <v/>
      </c>
      <c r="R240" t="str">
        <f t="shared" si="71"/>
        <v/>
      </c>
      <c r="T240" t="str">
        <f t="shared" si="62"/>
        <v/>
      </c>
      <c r="V240">
        <f t="shared" si="63"/>
        <v>67</v>
      </c>
      <c r="Y240" s="5">
        <v>43339</v>
      </c>
      <c r="Z240" s="6" t="s">
        <v>5</v>
      </c>
      <c r="AA240" s="12">
        <v>46</v>
      </c>
      <c r="AB240" t="str">
        <f t="shared" si="79"/>
        <v/>
      </c>
      <c r="AD240" t="str">
        <f t="shared" si="72"/>
        <v/>
      </c>
      <c r="AF240" t="str">
        <f t="shared" si="64"/>
        <v/>
      </c>
      <c r="AH240" t="str">
        <f t="shared" si="65"/>
        <v/>
      </c>
      <c r="AK240" s="5">
        <v>43704</v>
      </c>
      <c r="AL240" s="6" t="s">
        <v>3</v>
      </c>
      <c r="AM240" s="7">
        <v>79</v>
      </c>
      <c r="AN240" t="str">
        <f t="shared" si="77"/>
        <v/>
      </c>
      <c r="AP240" t="str">
        <f t="shared" si="73"/>
        <v/>
      </c>
      <c r="AR240" t="str">
        <f t="shared" si="66"/>
        <v/>
      </c>
      <c r="AT240" t="str">
        <f t="shared" si="67"/>
        <v/>
      </c>
      <c r="AW240" s="5">
        <v>44069</v>
      </c>
      <c r="AX240" s="6" t="s">
        <v>6</v>
      </c>
      <c r="AY240" s="156" t="str">
        <f>'Daycare Tallies'!$AL27</f>
        <v/>
      </c>
      <c r="AZ240" t="str">
        <f t="shared" si="78"/>
        <v/>
      </c>
      <c r="BB240" t="str">
        <f t="shared" si="74"/>
        <v/>
      </c>
      <c r="BD240" t="str">
        <f t="shared" si="69"/>
        <v/>
      </c>
      <c r="BF240" t="str">
        <f t="shared" si="68"/>
        <v/>
      </c>
    </row>
    <row r="241" spans="1:58" x14ac:dyDescent="0.3">
      <c r="A241" s="10">
        <v>42609</v>
      </c>
      <c r="B241" s="11" t="s">
        <v>7</v>
      </c>
      <c r="C241" s="12">
        <v>7</v>
      </c>
      <c r="D241" t="str">
        <f t="shared" si="75"/>
        <v/>
      </c>
      <c r="F241" t="str">
        <f t="shared" si="70"/>
        <v/>
      </c>
      <c r="H241" t="str">
        <f t="shared" si="60"/>
        <v/>
      </c>
      <c r="J241" t="str">
        <f t="shared" si="61"/>
        <v/>
      </c>
      <c r="M241" s="5">
        <v>42975</v>
      </c>
      <c r="N241" s="6" t="s">
        <v>5</v>
      </c>
      <c r="O241" s="12">
        <v>44</v>
      </c>
      <c r="P241" t="str">
        <f t="shared" si="76"/>
        <v/>
      </c>
      <c r="R241" t="str">
        <f t="shared" si="71"/>
        <v/>
      </c>
      <c r="T241" t="str">
        <f t="shared" si="62"/>
        <v/>
      </c>
      <c r="V241" t="str">
        <f t="shared" si="63"/>
        <v/>
      </c>
      <c r="Y241" s="5">
        <v>43340</v>
      </c>
      <c r="Z241" s="6" t="s">
        <v>3</v>
      </c>
      <c r="AA241" s="12">
        <v>69</v>
      </c>
      <c r="AB241" t="str">
        <f t="shared" si="79"/>
        <v/>
      </c>
      <c r="AD241" t="str">
        <f t="shared" si="72"/>
        <v/>
      </c>
      <c r="AF241" t="str">
        <f t="shared" si="64"/>
        <v/>
      </c>
      <c r="AH241" t="str">
        <f t="shared" si="65"/>
        <v/>
      </c>
      <c r="AK241" s="5">
        <v>43705</v>
      </c>
      <c r="AL241" s="6" t="s">
        <v>6</v>
      </c>
      <c r="AM241" s="7">
        <v>71</v>
      </c>
      <c r="AN241" t="str">
        <f t="shared" si="77"/>
        <v/>
      </c>
      <c r="AP241" t="str">
        <f t="shared" si="73"/>
        <v/>
      </c>
      <c r="AR241" t="str">
        <f t="shared" si="66"/>
        <v/>
      </c>
      <c r="AT241" t="str">
        <f t="shared" si="67"/>
        <v/>
      </c>
      <c r="AW241" s="5">
        <v>44070</v>
      </c>
      <c r="AX241" s="6" t="s">
        <v>8</v>
      </c>
      <c r="AY241" s="156" t="str">
        <f>'Daycare Tallies'!$AL28</f>
        <v/>
      </c>
      <c r="AZ241">
        <f t="shared" si="78"/>
        <v>0</v>
      </c>
      <c r="BB241" t="str">
        <f t="shared" si="74"/>
        <v/>
      </c>
      <c r="BD241">
        <f t="shared" si="69"/>
        <v>0</v>
      </c>
      <c r="BF241" t="str">
        <f t="shared" si="68"/>
        <v/>
      </c>
    </row>
    <row r="242" spans="1:58" x14ac:dyDescent="0.3">
      <c r="A242" s="10">
        <v>42610</v>
      </c>
      <c r="B242" s="11" t="s">
        <v>9</v>
      </c>
      <c r="C242" s="12">
        <v>6</v>
      </c>
      <c r="D242" t="str">
        <f t="shared" si="75"/>
        <v/>
      </c>
      <c r="F242" t="str">
        <f t="shared" si="70"/>
        <v/>
      </c>
      <c r="H242" t="str">
        <f t="shared" si="60"/>
        <v/>
      </c>
      <c r="J242">
        <f t="shared" si="61"/>
        <v>41</v>
      </c>
      <c r="M242" s="5">
        <v>42976</v>
      </c>
      <c r="N242" s="6" t="s">
        <v>3</v>
      </c>
      <c r="O242" s="12">
        <v>58</v>
      </c>
      <c r="P242" t="str">
        <f t="shared" si="76"/>
        <v/>
      </c>
      <c r="R242" t="str">
        <f t="shared" si="71"/>
        <v/>
      </c>
      <c r="T242" t="str">
        <f t="shared" si="62"/>
        <v/>
      </c>
      <c r="V242" t="str">
        <f t="shared" si="63"/>
        <v/>
      </c>
      <c r="Y242" s="5">
        <v>43341</v>
      </c>
      <c r="Z242" s="6" t="s">
        <v>6</v>
      </c>
      <c r="AA242" s="12">
        <v>45</v>
      </c>
      <c r="AB242" t="str">
        <f t="shared" si="79"/>
        <v/>
      </c>
      <c r="AD242" t="str">
        <f t="shared" si="72"/>
        <v/>
      </c>
      <c r="AF242" t="str">
        <f t="shared" si="64"/>
        <v/>
      </c>
      <c r="AH242" t="str">
        <f t="shared" si="65"/>
        <v/>
      </c>
      <c r="AK242" s="5">
        <v>43706</v>
      </c>
      <c r="AL242" s="6" t="s">
        <v>8</v>
      </c>
      <c r="AM242" s="7">
        <v>70</v>
      </c>
      <c r="AN242">
        <f t="shared" si="77"/>
        <v>356</v>
      </c>
      <c r="AP242" t="str">
        <f t="shared" si="73"/>
        <v/>
      </c>
      <c r="AR242">
        <f t="shared" si="66"/>
        <v>220</v>
      </c>
      <c r="AT242" t="str">
        <f t="shared" si="67"/>
        <v/>
      </c>
      <c r="AW242" s="5">
        <v>44071</v>
      </c>
      <c r="AX242" s="6" t="s">
        <v>4</v>
      </c>
      <c r="AY242" s="156" t="str">
        <f>'Daycare Tallies'!$AL29</f>
        <v/>
      </c>
      <c r="AZ242" t="str">
        <f t="shared" si="78"/>
        <v/>
      </c>
      <c r="BB242">
        <f t="shared" si="74"/>
        <v>0</v>
      </c>
      <c r="BD242" t="str">
        <f t="shared" si="69"/>
        <v/>
      </c>
      <c r="BF242" t="str">
        <f t="shared" si="68"/>
        <v/>
      </c>
    </row>
    <row r="243" spans="1:58" x14ac:dyDescent="0.3">
      <c r="A243" s="10">
        <v>42611</v>
      </c>
      <c r="B243" s="11" t="s">
        <v>5</v>
      </c>
      <c r="C243" s="12">
        <v>32</v>
      </c>
      <c r="D243" t="str">
        <f t="shared" si="75"/>
        <v/>
      </c>
      <c r="F243" t="str">
        <f t="shared" si="70"/>
        <v/>
      </c>
      <c r="H243" t="str">
        <f t="shared" si="60"/>
        <v/>
      </c>
      <c r="J243" t="str">
        <f t="shared" si="61"/>
        <v/>
      </c>
      <c r="M243" s="5">
        <v>42977</v>
      </c>
      <c r="N243" s="6" t="s">
        <v>6</v>
      </c>
      <c r="O243" s="12">
        <v>40</v>
      </c>
      <c r="P243" t="str">
        <f t="shared" si="76"/>
        <v/>
      </c>
      <c r="R243" t="str">
        <f t="shared" si="71"/>
        <v/>
      </c>
      <c r="T243" t="str">
        <f t="shared" si="62"/>
        <v/>
      </c>
      <c r="V243" t="str">
        <f t="shared" si="63"/>
        <v/>
      </c>
      <c r="Y243" s="5">
        <v>43342</v>
      </c>
      <c r="Z243" s="6" t="s">
        <v>8</v>
      </c>
      <c r="AA243" s="12">
        <v>57</v>
      </c>
      <c r="AB243">
        <f t="shared" si="79"/>
        <v>285</v>
      </c>
      <c r="AD243" t="str">
        <f t="shared" si="72"/>
        <v/>
      </c>
      <c r="AF243">
        <f t="shared" si="64"/>
        <v>171</v>
      </c>
      <c r="AH243" t="str">
        <f t="shared" si="65"/>
        <v/>
      </c>
      <c r="AK243" s="5">
        <v>43707</v>
      </c>
      <c r="AL243" s="6" t="s">
        <v>4</v>
      </c>
      <c r="AM243" s="7">
        <v>53</v>
      </c>
      <c r="AN243" t="str">
        <f t="shared" si="77"/>
        <v/>
      </c>
      <c r="AP243">
        <f t="shared" si="73"/>
        <v>109</v>
      </c>
      <c r="AR243" t="str">
        <f t="shared" si="66"/>
        <v/>
      </c>
      <c r="AT243" t="str">
        <f t="shared" si="67"/>
        <v/>
      </c>
      <c r="AW243" s="5">
        <v>44072</v>
      </c>
      <c r="AX243" s="6" t="s">
        <v>7</v>
      </c>
      <c r="AY243" s="156" t="str">
        <f>'Daycare Tallies'!$AL30</f>
        <v/>
      </c>
      <c r="AZ243" t="str">
        <f t="shared" si="78"/>
        <v/>
      </c>
      <c r="BB243" t="str">
        <f t="shared" si="74"/>
        <v/>
      </c>
      <c r="BD243" t="str">
        <f t="shared" si="69"/>
        <v/>
      </c>
      <c r="BF243" t="str">
        <f t="shared" si="68"/>
        <v/>
      </c>
    </row>
    <row r="244" spans="1:58" x14ac:dyDescent="0.3">
      <c r="A244" s="10">
        <v>42612</v>
      </c>
      <c r="B244" s="11" t="s">
        <v>3</v>
      </c>
      <c r="C244" s="12">
        <v>36</v>
      </c>
      <c r="D244" t="str">
        <f t="shared" si="75"/>
        <v/>
      </c>
      <c r="F244" t="str">
        <f t="shared" si="70"/>
        <v/>
      </c>
      <c r="H244" t="str">
        <f t="shared" si="60"/>
        <v/>
      </c>
      <c r="J244" t="str">
        <f t="shared" si="61"/>
        <v/>
      </c>
      <c r="M244" s="5">
        <v>42978</v>
      </c>
      <c r="N244" s="6" t="s">
        <v>8</v>
      </c>
      <c r="O244" s="12">
        <v>58</v>
      </c>
      <c r="P244">
        <f t="shared" si="76"/>
        <v>267</v>
      </c>
      <c r="R244" t="str">
        <f t="shared" si="71"/>
        <v/>
      </c>
      <c r="T244">
        <f t="shared" si="62"/>
        <v>156</v>
      </c>
      <c r="V244" t="str">
        <f t="shared" si="63"/>
        <v/>
      </c>
      <c r="Y244" s="5">
        <v>43343</v>
      </c>
      <c r="Z244" s="6" t="s">
        <v>4</v>
      </c>
      <c r="AA244" s="12">
        <v>51</v>
      </c>
      <c r="AB244" t="str">
        <f t="shared" si="79"/>
        <v/>
      </c>
      <c r="AD244">
        <f t="shared" si="72"/>
        <v>97</v>
      </c>
      <c r="AF244" t="str">
        <f t="shared" si="64"/>
        <v/>
      </c>
      <c r="AH244" t="str">
        <f t="shared" si="65"/>
        <v/>
      </c>
      <c r="AK244" s="5">
        <v>43708</v>
      </c>
      <c r="AL244" s="6" t="s">
        <v>7</v>
      </c>
      <c r="AM244" s="7">
        <v>22</v>
      </c>
      <c r="AN244" t="str">
        <f t="shared" si="77"/>
        <v/>
      </c>
      <c r="AP244" t="str">
        <f t="shared" si="73"/>
        <v/>
      </c>
      <c r="AR244" t="str">
        <f t="shared" si="66"/>
        <v/>
      </c>
      <c r="AT244" t="str">
        <f t="shared" si="67"/>
        <v/>
      </c>
      <c r="AW244" s="5">
        <v>44073</v>
      </c>
      <c r="AX244" s="6" t="s">
        <v>9</v>
      </c>
      <c r="AY244" s="156" t="str">
        <f>'Daycare Tallies'!$AL31</f>
        <v/>
      </c>
      <c r="AZ244" t="str">
        <f t="shared" si="78"/>
        <v/>
      </c>
      <c r="BB244" t="str">
        <f t="shared" si="74"/>
        <v/>
      </c>
      <c r="BD244" t="str">
        <f t="shared" si="69"/>
        <v/>
      </c>
      <c r="BF244">
        <f t="shared" si="68"/>
        <v>0</v>
      </c>
    </row>
    <row r="245" spans="1:58" x14ac:dyDescent="0.3">
      <c r="A245" s="10">
        <v>42613</v>
      </c>
      <c r="B245" s="11" t="s">
        <v>6</v>
      </c>
      <c r="C245" s="12">
        <v>33</v>
      </c>
      <c r="D245" t="str">
        <f t="shared" si="75"/>
        <v/>
      </c>
      <c r="F245" t="str">
        <f t="shared" si="70"/>
        <v/>
      </c>
      <c r="H245" t="str">
        <f t="shared" si="60"/>
        <v/>
      </c>
      <c r="J245" t="str">
        <f t="shared" si="61"/>
        <v/>
      </c>
      <c r="M245" s="5">
        <v>42979</v>
      </c>
      <c r="N245" s="6" t="s">
        <v>4</v>
      </c>
      <c r="O245" s="12">
        <v>36</v>
      </c>
      <c r="P245" t="str">
        <f t="shared" si="76"/>
        <v/>
      </c>
      <c r="R245">
        <f t="shared" si="71"/>
        <v>80</v>
      </c>
      <c r="T245" t="str">
        <f t="shared" si="62"/>
        <v/>
      </c>
      <c r="V245" t="str">
        <f t="shared" si="63"/>
        <v/>
      </c>
      <c r="Y245" s="5">
        <v>43344</v>
      </c>
      <c r="Z245" s="6" t="s">
        <v>7</v>
      </c>
      <c r="AA245" s="12">
        <v>14</v>
      </c>
      <c r="AB245" t="str">
        <f t="shared" si="79"/>
        <v/>
      </c>
      <c r="AD245" t="str">
        <f t="shared" si="72"/>
        <v/>
      </c>
      <c r="AF245" t="str">
        <f t="shared" si="64"/>
        <v/>
      </c>
      <c r="AH245" t="str">
        <f t="shared" si="65"/>
        <v/>
      </c>
      <c r="AK245" s="5">
        <v>43709</v>
      </c>
      <c r="AL245" s="6" t="s">
        <v>9</v>
      </c>
      <c r="AM245" s="7">
        <v>15</v>
      </c>
      <c r="AN245" t="str">
        <f t="shared" si="77"/>
        <v/>
      </c>
      <c r="AP245" t="str">
        <f t="shared" si="73"/>
        <v/>
      </c>
      <c r="AR245" t="str">
        <f t="shared" si="66"/>
        <v/>
      </c>
      <c r="AT245">
        <f t="shared" si="67"/>
        <v>90</v>
      </c>
      <c r="AW245" s="5">
        <v>44074</v>
      </c>
      <c r="AX245" s="6" t="s">
        <v>5</v>
      </c>
      <c r="AY245" s="156" t="str">
        <f>'Daycare Tallies'!$AL32</f>
        <v/>
      </c>
      <c r="AZ245" t="str">
        <f t="shared" si="78"/>
        <v/>
      </c>
      <c r="BB245" t="str">
        <f t="shared" si="74"/>
        <v/>
      </c>
      <c r="BD245" t="str">
        <f t="shared" si="69"/>
        <v/>
      </c>
      <c r="BF245" t="str">
        <f t="shared" si="68"/>
        <v/>
      </c>
    </row>
    <row r="246" spans="1:58" x14ac:dyDescent="0.3">
      <c r="A246" s="10">
        <v>42614</v>
      </c>
      <c r="B246" s="11" t="s">
        <v>8</v>
      </c>
      <c r="C246" s="12">
        <v>42</v>
      </c>
      <c r="D246">
        <f t="shared" si="75"/>
        <v>184</v>
      </c>
      <c r="F246" t="str">
        <f t="shared" si="70"/>
        <v/>
      </c>
      <c r="H246">
        <f t="shared" si="60"/>
        <v>111</v>
      </c>
      <c r="J246" t="str">
        <f t="shared" si="61"/>
        <v/>
      </c>
      <c r="M246" s="5">
        <v>42980</v>
      </c>
      <c r="N246" s="6" t="s">
        <v>7</v>
      </c>
      <c r="O246" s="12">
        <v>11</v>
      </c>
      <c r="P246" t="str">
        <f t="shared" si="76"/>
        <v/>
      </c>
      <c r="R246" t="str">
        <f t="shared" si="71"/>
        <v/>
      </c>
      <c r="T246" t="str">
        <f t="shared" si="62"/>
        <v/>
      </c>
      <c r="V246" t="str">
        <f t="shared" si="63"/>
        <v/>
      </c>
      <c r="Y246" s="5">
        <v>43345</v>
      </c>
      <c r="Z246" s="6" t="s">
        <v>9</v>
      </c>
      <c r="AA246" s="12">
        <v>16</v>
      </c>
      <c r="AB246" t="str">
        <f t="shared" si="79"/>
        <v/>
      </c>
      <c r="AD246" t="str">
        <f t="shared" si="72"/>
        <v/>
      </c>
      <c r="AF246" t="str">
        <f t="shared" si="64"/>
        <v/>
      </c>
      <c r="AH246">
        <f t="shared" si="65"/>
        <v>81</v>
      </c>
      <c r="AK246" s="5">
        <v>43710</v>
      </c>
      <c r="AL246" s="6" t="s">
        <v>5</v>
      </c>
      <c r="AM246" s="7">
        <v>9</v>
      </c>
      <c r="AN246" t="str">
        <f t="shared" si="77"/>
        <v/>
      </c>
      <c r="AP246" t="str">
        <f t="shared" si="73"/>
        <v/>
      </c>
      <c r="AR246" t="str">
        <f t="shared" si="66"/>
        <v/>
      </c>
      <c r="AT246" t="str">
        <f t="shared" si="67"/>
        <v/>
      </c>
      <c r="AW246" s="5">
        <v>44075</v>
      </c>
      <c r="AX246" s="6" t="s">
        <v>3</v>
      </c>
      <c r="AY246" s="156" t="str">
        <f>'Daycare Tallies'!$AQ2</f>
        <v/>
      </c>
      <c r="AZ246" t="str">
        <f t="shared" si="78"/>
        <v/>
      </c>
      <c r="BB246" t="str">
        <f t="shared" si="74"/>
        <v/>
      </c>
      <c r="BD246" t="str">
        <f t="shared" si="69"/>
        <v/>
      </c>
      <c r="BF246" t="str">
        <f t="shared" si="68"/>
        <v/>
      </c>
    </row>
    <row r="247" spans="1:58" ht="15" thickBot="1" x14ac:dyDescent="0.35">
      <c r="A247" s="10">
        <v>42615</v>
      </c>
      <c r="B247" s="11" t="s">
        <v>4</v>
      </c>
      <c r="C247" s="12">
        <v>24</v>
      </c>
      <c r="D247" t="str">
        <f t="shared" si="75"/>
        <v/>
      </c>
      <c r="F247">
        <f t="shared" si="70"/>
        <v>56</v>
      </c>
      <c r="H247" t="str">
        <f t="shared" si="60"/>
        <v/>
      </c>
      <c r="J247" t="str">
        <f t="shared" si="61"/>
        <v/>
      </c>
      <c r="M247" s="5">
        <v>42981</v>
      </c>
      <c r="N247" s="6" t="s">
        <v>9</v>
      </c>
      <c r="O247" s="12">
        <v>3</v>
      </c>
      <c r="P247" t="str">
        <f t="shared" si="76"/>
        <v/>
      </c>
      <c r="R247" t="str">
        <f t="shared" si="71"/>
        <v/>
      </c>
      <c r="T247" t="str">
        <f t="shared" si="62"/>
        <v/>
      </c>
      <c r="V247">
        <f t="shared" si="63"/>
        <v>50</v>
      </c>
      <c r="Y247" s="5">
        <v>43346</v>
      </c>
      <c r="Z247" s="6" t="s">
        <v>5</v>
      </c>
      <c r="AA247" s="12">
        <v>10</v>
      </c>
      <c r="AB247" t="str">
        <f t="shared" si="79"/>
        <v/>
      </c>
      <c r="AD247" t="str">
        <f t="shared" si="72"/>
        <v/>
      </c>
      <c r="AF247" t="str">
        <f t="shared" si="64"/>
        <v/>
      </c>
      <c r="AH247" t="str">
        <f t="shared" si="65"/>
        <v/>
      </c>
      <c r="AK247" s="5">
        <v>43711</v>
      </c>
      <c r="AL247" s="6" t="s">
        <v>3</v>
      </c>
      <c r="AM247" s="7">
        <v>79</v>
      </c>
      <c r="AN247" t="str">
        <f t="shared" si="77"/>
        <v/>
      </c>
      <c r="AP247" t="str">
        <f t="shared" si="73"/>
        <v/>
      </c>
      <c r="AR247" t="str">
        <f t="shared" si="66"/>
        <v/>
      </c>
      <c r="AT247" t="str">
        <f t="shared" si="67"/>
        <v/>
      </c>
      <c r="AW247" s="5">
        <v>44076</v>
      </c>
      <c r="AX247" s="6" t="s">
        <v>6</v>
      </c>
      <c r="AY247" s="156" t="str">
        <f>'Daycare Tallies'!$AQ3</f>
        <v/>
      </c>
      <c r="AZ247" t="str">
        <f t="shared" si="78"/>
        <v/>
      </c>
      <c r="BB247" t="str">
        <f t="shared" si="74"/>
        <v/>
      </c>
      <c r="BD247" t="str">
        <f t="shared" si="69"/>
        <v/>
      </c>
      <c r="BF247" t="str">
        <f t="shared" si="68"/>
        <v/>
      </c>
    </row>
    <row r="248" spans="1:58" ht="15" thickBot="1" x14ac:dyDescent="0.35">
      <c r="A248" s="10">
        <v>42616</v>
      </c>
      <c r="B248" s="11" t="s">
        <v>7</v>
      </c>
      <c r="C248" s="12">
        <v>3</v>
      </c>
      <c r="D248" t="str">
        <f t="shared" si="75"/>
        <v/>
      </c>
      <c r="F248" t="str">
        <f t="shared" si="70"/>
        <v/>
      </c>
      <c r="H248" t="str">
        <f t="shared" si="60"/>
        <v/>
      </c>
      <c r="J248" t="str">
        <f t="shared" si="61"/>
        <v/>
      </c>
      <c r="M248" s="5">
        <v>42982</v>
      </c>
      <c r="N248" s="6" t="s">
        <v>5</v>
      </c>
      <c r="O248" s="12">
        <v>13</v>
      </c>
      <c r="P248" t="str">
        <f t="shared" si="76"/>
        <v/>
      </c>
      <c r="R248" t="str">
        <f t="shared" si="71"/>
        <v/>
      </c>
      <c r="T248" t="str">
        <f t="shared" si="62"/>
        <v/>
      </c>
      <c r="V248" t="str">
        <f t="shared" si="63"/>
        <v/>
      </c>
      <c r="Y248" s="5">
        <v>43347</v>
      </c>
      <c r="Z248" s="6" t="s">
        <v>3</v>
      </c>
      <c r="AA248" s="12">
        <v>54</v>
      </c>
      <c r="AB248" t="str">
        <f t="shared" si="79"/>
        <v/>
      </c>
      <c r="AD248" t="str">
        <f t="shared" si="72"/>
        <v/>
      </c>
      <c r="AF248" t="str">
        <f t="shared" si="64"/>
        <v/>
      </c>
      <c r="AH248" t="str">
        <f t="shared" si="65"/>
        <v/>
      </c>
      <c r="AK248" s="5">
        <v>43712</v>
      </c>
      <c r="AL248" s="6" t="s">
        <v>6</v>
      </c>
      <c r="AM248" s="41">
        <v>82</v>
      </c>
      <c r="AN248" t="str">
        <f t="shared" si="77"/>
        <v/>
      </c>
      <c r="AP248" t="str">
        <f t="shared" si="73"/>
        <v/>
      </c>
      <c r="AR248" t="str">
        <f t="shared" si="66"/>
        <v/>
      </c>
      <c r="AT248" t="str">
        <f t="shared" si="67"/>
        <v/>
      </c>
      <c r="AW248" s="5">
        <v>44077</v>
      </c>
      <c r="AX248" s="6" t="s">
        <v>8</v>
      </c>
      <c r="AY248" s="156" t="str">
        <f>'Daycare Tallies'!$AQ4</f>
        <v/>
      </c>
      <c r="AZ248">
        <f t="shared" si="78"/>
        <v>0</v>
      </c>
      <c r="BB248" t="str">
        <f t="shared" si="74"/>
        <v/>
      </c>
      <c r="BD248">
        <f t="shared" si="69"/>
        <v>0</v>
      </c>
      <c r="BF248" t="str">
        <f t="shared" si="68"/>
        <v/>
      </c>
    </row>
    <row r="249" spans="1:58" ht="15" thickBot="1" x14ac:dyDescent="0.35">
      <c r="A249" s="10">
        <v>42617</v>
      </c>
      <c r="B249" s="11" t="s">
        <v>9</v>
      </c>
      <c r="C249" s="12">
        <v>2</v>
      </c>
      <c r="D249" t="str">
        <f t="shared" si="75"/>
        <v/>
      </c>
      <c r="F249" t="str">
        <f t="shared" si="70"/>
        <v/>
      </c>
      <c r="H249" t="str">
        <f t="shared" si="60"/>
        <v/>
      </c>
      <c r="J249">
        <f t="shared" si="61"/>
        <v>29</v>
      </c>
      <c r="M249" s="5">
        <v>42983</v>
      </c>
      <c r="N249" s="6" t="s">
        <v>3</v>
      </c>
      <c r="O249" s="12">
        <v>51</v>
      </c>
      <c r="P249" t="str">
        <f t="shared" si="76"/>
        <v/>
      </c>
      <c r="R249" t="str">
        <f t="shared" si="71"/>
        <v/>
      </c>
      <c r="T249" t="str">
        <f t="shared" si="62"/>
        <v/>
      </c>
      <c r="V249" t="str">
        <f t="shared" si="63"/>
        <v/>
      </c>
      <c r="Y249" s="5">
        <v>43348</v>
      </c>
      <c r="Z249" s="6" t="s">
        <v>6</v>
      </c>
      <c r="AA249" s="12">
        <v>56</v>
      </c>
      <c r="AB249" t="str">
        <f t="shared" si="79"/>
        <v/>
      </c>
      <c r="AD249" t="str">
        <f t="shared" si="72"/>
        <v/>
      </c>
      <c r="AF249" t="str">
        <f t="shared" si="64"/>
        <v/>
      </c>
      <c r="AH249" t="str">
        <f t="shared" si="65"/>
        <v/>
      </c>
      <c r="AK249" s="5">
        <v>43713</v>
      </c>
      <c r="AL249" s="6" t="s">
        <v>8</v>
      </c>
      <c r="AM249" s="41">
        <v>88</v>
      </c>
      <c r="AN249">
        <f t="shared" si="77"/>
        <v>348</v>
      </c>
      <c r="AP249" t="str">
        <f t="shared" si="73"/>
        <v/>
      </c>
      <c r="AR249">
        <f t="shared" si="66"/>
        <v>249</v>
      </c>
      <c r="AT249" t="str">
        <f t="shared" si="67"/>
        <v/>
      </c>
      <c r="AW249" s="5">
        <v>44078</v>
      </c>
      <c r="AX249" s="6" t="s">
        <v>4</v>
      </c>
      <c r="AY249" s="156" t="str">
        <f>'Daycare Tallies'!$AQ5</f>
        <v/>
      </c>
      <c r="AZ249" t="str">
        <f t="shared" si="78"/>
        <v/>
      </c>
      <c r="BB249">
        <f t="shared" si="74"/>
        <v>0</v>
      </c>
      <c r="BD249" t="str">
        <f t="shared" si="69"/>
        <v/>
      </c>
      <c r="BF249" t="str">
        <f t="shared" si="68"/>
        <v/>
      </c>
    </row>
    <row r="250" spans="1:58" x14ac:dyDescent="0.3">
      <c r="A250" s="10">
        <v>42618</v>
      </c>
      <c r="B250" s="11" t="s">
        <v>5</v>
      </c>
      <c r="C250" s="12">
        <v>1</v>
      </c>
      <c r="D250" t="str">
        <f t="shared" si="75"/>
        <v/>
      </c>
      <c r="F250" t="str">
        <f t="shared" si="70"/>
        <v/>
      </c>
      <c r="H250" t="str">
        <f t="shared" si="60"/>
        <v/>
      </c>
      <c r="J250" t="str">
        <f t="shared" si="61"/>
        <v/>
      </c>
      <c r="M250" s="5">
        <v>42984</v>
      </c>
      <c r="N250" s="6" t="s">
        <v>6</v>
      </c>
      <c r="O250" s="12">
        <v>57</v>
      </c>
      <c r="P250" t="str">
        <f t="shared" si="76"/>
        <v/>
      </c>
      <c r="R250" t="str">
        <f t="shared" si="71"/>
        <v/>
      </c>
      <c r="T250" t="str">
        <f t="shared" si="62"/>
        <v/>
      </c>
      <c r="V250" t="str">
        <f t="shared" si="63"/>
        <v/>
      </c>
      <c r="Y250" s="5">
        <v>43349</v>
      </c>
      <c r="Z250" s="6" t="s">
        <v>8</v>
      </c>
      <c r="AA250" s="12">
        <v>63</v>
      </c>
      <c r="AB250">
        <f t="shared" si="79"/>
        <v>264</v>
      </c>
      <c r="AD250" t="str">
        <f t="shared" si="72"/>
        <v/>
      </c>
      <c r="AF250">
        <f t="shared" si="64"/>
        <v>173</v>
      </c>
      <c r="AH250" t="str">
        <f t="shared" si="65"/>
        <v/>
      </c>
      <c r="AK250" s="5">
        <v>43714</v>
      </c>
      <c r="AL250" s="6" t="s">
        <v>4</v>
      </c>
      <c r="AM250" s="7">
        <v>54</v>
      </c>
      <c r="AN250" t="str">
        <f t="shared" si="77"/>
        <v/>
      </c>
      <c r="AP250">
        <f t="shared" si="73"/>
        <v>63</v>
      </c>
      <c r="AR250" t="str">
        <f t="shared" si="66"/>
        <v/>
      </c>
      <c r="AT250" t="str">
        <f t="shared" si="67"/>
        <v/>
      </c>
      <c r="AW250" s="5">
        <v>44079</v>
      </c>
      <c r="AX250" s="6" t="s">
        <v>7</v>
      </c>
      <c r="AY250" s="156" t="str">
        <f>'Daycare Tallies'!$AQ6</f>
        <v/>
      </c>
      <c r="AZ250" t="str">
        <f t="shared" si="78"/>
        <v/>
      </c>
      <c r="BB250" t="str">
        <f t="shared" si="74"/>
        <v/>
      </c>
      <c r="BD250" t="str">
        <f t="shared" si="69"/>
        <v/>
      </c>
      <c r="BF250" t="str">
        <f t="shared" si="68"/>
        <v/>
      </c>
    </row>
    <row r="251" spans="1:58" x14ac:dyDescent="0.3">
      <c r="A251" s="10">
        <v>42619</v>
      </c>
      <c r="B251" s="11" t="s">
        <v>3</v>
      </c>
      <c r="C251" s="12">
        <v>34</v>
      </c>
      <c r="D251" t="str">
        <f t="shared" si="75"/>
        <v/>
      </c>
      <c r="F251" t="str">
        <f t="shared" si="70"/>
        <v/>
      </c>
      <c r="H251" t="str">
        <f t="shared" si="60"/>
        <v/>
      </c>
      <c r="J251" t="str">
        <f t="shared" si="61"/>
        <v/>
      </c>
      <c r="M251" s="5">
        <v>42985</v>
      </c>
      <c r="N251" s="6" t="s">
        <v>8</v>
      </c>
      <c r="O251" s="12">
        <v>56</v>
      </c>
      <c r="P251">
        <f t="shared" si="76"/>
        <v>227</v>
      </c>
      <c r="R251" t="str">
        <f t="shared" si="71"/>
        <v/>
      </c>
      <c r="T251">
        <f t="shared" si="62"/>
        <v>164</v>
      </c>
      <c r="V251" t="str">
        <f t="shared" si="63"/>
        <v/>
      </c>
      <c r="Y251" s="5">
        <v>43350</v>
      </c>
      <c r="Z251" s="6" t="s">
        <v>4</v>
      </c>
      <c r="AA251" s="38">
        <v>75</v>
      </c>
      <c r="AB251" t="str">
        <f t="shared" si="79"/>
        <v/>
      </c>
      <c r="AD251">
        <f t="shared" si="72"/>
        <v>85</v>
      </c>
      <c r="AF251" t="str">
        <f t="shared" si="64"/>
        <v/>
      </c>
      <c r="AH251" t="str">
        <f t="shared" si="65"/>
        <v/>
      </c>
      <c r="AK251" s="5">
        <v>43715</v>
      </c>
      <c r="AL251" s="6" t="s">
        <v>7</v>
      </c>
      <c r="AM251" s="7">
        <v>14</v>
      </c>
      <c r="AN251" t="str">
        <f t="shared" si="77"/>
        <v/>
      </c>
      <c r="AP251" t="str">
        <f t="shared" si="73"/>
        <v/>
      </c>
      <c r="AR251" t="str">
        <f t="shared" si="66"/>
        <v/>
      </c>
      <c r="AT251" t="str">
        <f t="shared" si="67"/>
        <v/>
      </c>
      <c r="AW251" s="5">
        <v>44080</v>
      </c>
      <c r="AX251" s="6" t="s">
        <v>9</v>
      </c>
      <c r="AY251" s="156" t="str">
        <f>'Daycare Tallies'!$AQ7</f>
        <v/>
      </c>
      <c r="AZ251" t="str">
        <f t="shared" si="78"/>
        <v/>
      </c>
      <c r="BB251" t="str">
        <f t="shared" si="74"/>
        <v/>
      </c>
      <c r="BD251" t="str">
        <f t="shared" si="69"/>
        <v/>
      </c>
      <c r="BF251">
        <f t="shared" si="68"/>
        <v>0</v>
      </c>
    </row>
    <row r="252" spans="1:58" x14ac:dyDescent="0.3">
      <c r="A252" s="10">
        <v>42620</v>
      </c>
      <c r="B252" s="11" t="s">
        <v>6</v>
      </c>
      <c r="C252" s="12">
        <v>39</v>
      </c>
      <c r="D252" t="str">
        <f t="shared" si="75"/>
        <v/>
      </c>
      <c r="F252" t="str">
        <f t="shared" si="70"/>
        <v/>
      </c>
      <c r="H252" t="str">
        <f t="shared" si="60"/>
        <v/>
      </c>
      <c r="J252" t="str">
        <f t="shared" si="61"/>
        <v/>
      </c>
      <c r="M252" s="5">
        <v>42986</v>
      </c>
      <c r="N252" s="6" t="s">
        <v>4</v>
      </c>
      <c r="O252" s="12">
        <v>42</v>
      </c>
      <c r="P252" t="str">
        <f t="shared" si="76"/>
        <v/>
      </c>
      <c r="R252">
        <f t="shared" si="71"/>
        <v>55</v>
      </c>
      <c r="T252" t="str">
        <f t="shared" si="62"/>
        <v/>
      </c>
      <c r="V252" t="str">
        <f t="shared" si="63"/>
        <v/>
      </c>
      <c r="Y252" s="5">
        <v>43351</v>
      </c>
      <c r="Z252" s="6" t="s">
        <v>7</v>
      </c>
      <c r="AA252" s="12">
        <v>9</v>
      </c>
      <c r="AB252" t="str">
        <f t="shared" si="79"/>
        <v/>
      </c>
      <c r="AD252" t="str">
        <f t="shared" si="72"/>
        <v/>
      </c>
      <c r="AF252" t="str">
        <f t="shared" si="64"/>
        <v/>
      </c>
      <c r="AH252" t="str">
        <f t="shared" si="65"/>
        <v/>
      </c>
      <c r="AK252" s="5">
        <v>43716</v>
      </c>
      <c r="AL252" s="6" t="s">
        <v>9</v>
      </c>
      <c r="AM252" s="7">
        <v>10</v>
      </c>
      <c r="AN252" t="str">
        <f t="shared" si="77"/>
        <v/>
      </c>
      <c r="AP252" t="str">
        <f t="shared" si="73"/>
        <v/>
      </c>
      <c r="AR252" t="str">
        <f t="shared" si="66"/>
        <v/>
      </c>
      <c r="AT252">
        <f t="shared" si="67"/>
        <v>78</v>
      </c>
      <c r="AW252" s="5">
        <v>44081</v>
      </c>
      <c r="AX252" s="6" t="s">
        <v>5</v>
      </c>
      <c r="AY252" s="156" t="str">
        <f>'Daycare Tallies'!$AQ8</f>
        <v/>
      </c>
      <c r="AZ252" t="str">
        <f t="shared" si="78"/>
        <v/>
      </c>
      <c r="BB252" t="str">
        <f t="shared" si="74"/>
        <v/>
      </c>
      <c r="BD252" t="str">
        <f t="shared" si="69"/>
        <v/>
      </c>
      <c r="BF252" t="str">
        <f t="shared" si="68"/>
        <v/>
      </c>
    </row>
    <row r="253" spans="1:58" x14ac:dyDescent="0.3">
      <c r="A253" s="10">
        <v>42621</v>
      </c>
      <c r="B253" s="11" t="s">
        <v>8</v>
      </c>
      <c r="C253" s="12">
        <v>38</v>
      </c>
      <c r="D253">
        <f t="shared" si="75"/>
        <v>141</v>
      </c>
      <c r="F253" t="str">
        <f t="shared" si="70"/>
        <v/>
      </c>
      <c r="H253">
        <f t="shared" si="60"/>
        <v>111</v>
      </c>
      <c r="J253" t="str">
        <f t="shared" si="61"/>
        <v/>
      </c>
      <c r="M253" s="5">
        <v>42987</v>
      </c>
      <c r="N253" s="6" t="s">
        <v>7</v>
      </c>
      <c r="O253" s="12">
        <v>13</v>
      </c>
      <c r="P253" t="str">
        <f t="shared" si="76"/>
        <v/>
      </c>
      <c r="R253" t="str">
        <f t="shared" si="71"/>
        <v/>
      </c>
      <c r="T253" t="str">
        <f t="shared" si="62"/>
        <v/>
      </c>
      <c r="V253" t="str">
        <f t="shared" si="63"/>
        <v/>
      </c>
      <c r="Y253" s="5">
        <v>43352</v>
      </c>
      <c r="Z253" s="6" t="s">
        <v>9</v>
      </c>
      <c r="AA253" s="12">
        <v>9</v>
      </c>
      <c r="AB253" t="str">
        <f t="shared" si="79"/>
        <v/>
      </c>
      <c r="AD253" t="str">
        <f t="shared" si="72"/>
        <v/>
      </c>
      <c r="AF253" t="str">
        <f t="shared" si="64"/>
        <v/>
      </c>
      <c r="AH253">
        <f t="shared" si="65"/>
        <v>93</v>
      </c>
      <c r="AK253" s="5">
        <v>43717</v>
      </c>
      <c r="AL253" s="6" t="s">
        <v>5</v>
      </c>
      <c r="AM253" s="7">
        <v>67</v>
      </c>
      <c r="AN253" t="str">
        <f t="shared" si="77"/>
        <v/>
      </c>
      <c r="AP253" t="str">
        <f t="shared" si="73"/>
        <v/>
      </c>
      <c r="AR253" t="str">
        <f t="shared" si="66"/>
        <v/>
      </c>
      <c r="AT253" t="str">
        <f t="shared" si="67"/>
        <v/>
      </c>
      <c r="AW253" s="5">
        <v>44082</v>
      </c>
      <c r="AX253" s="6" t="s">
        <v>3</v>
      </c>
      <c r="AY253" s="156" t="str">
        <f>'Daycare Tallies'!$AQ9</f>
        <v/>
      </c>
      <c r="AZ253" t="str">
        <f t="shared" si="78"/>
        <v/>
      </c>
      <c r="BB253" t="str">
        <f t="shared" si="74"/>
        <v/>
      </c>
      <c r="BD253" t="str">
        <f t="shared" si="69"/>
        <v/>
      </c>
      <c r="BF253" t="str">
        <f t="shared" si="68"/>
        <v/>
      </c>
    </row>
    <row r="254" spans="1:58" x14ac:dyDescent="0.3">
      <c r="A254" s="10">
        <v>42622</v>
      </c>
      <c r="B254" s="11" t="s">
        <v>4</v>
      </c>
      <c r="C254" s="12">
        <v>37</v>
      </c>
      <c r="D254" t="str">
        <f t="shared" si="75"/>
        <v/>
      </c>
      <c r="F254">
        <f t="shared" si="70"/>
        <v>38</v>
      </c>
      <c r="H254" t="str">
        <f t="shared" si="60"/>
        <v/>
      </c>
      <c r="J254" t="str">
        <f t="shared" si="61"/>
        <v/>
      </c>
      <c r="M254" s="5">
        <v>42988</v>
      </c>
      <c r="N254" s="6" t="s">
        <v>9</v>
      </c>
      <c r="O254" s="12">
        <v>16</v>
      </c>
      <c r="P254" t="str">
        <f t="shared" si="76"/>
        <v/>
      </c>
      <c r="R254" t="str">
        <f t="shared" si="71"/>
        <v/>
      </c>
      <c r="T254" t="str">
        <f t="shared" si="62"/>
        <v/>
      </c>
      <c r="V254">
        <f t="shared" si="63"/>
        <v>71</v>
      </c>
      <c r="Y254" s="5">
        <v>43353</v>
      </c>
      <c r="Z254" s="6" t="s">
        <v>5</v>
      </c>
      <c r="AA254" s="12">
        <v>52</v>
      </c>
      <c r="AB254" t="str">
        <f t="shared" si="79"/>
        <v/>
      </c>
      <c r="AD254" t="str">
        <f t="shared" si="72"/>
        <v/>
      </c>
      <c r="AF254" t="str">
        <f t="shared" si="64"/>
        <v/>
      </c>
      <c r="AH254" t="str">
        <f t="shared" si="65"/>
        <v/>
      </c>
      <c r="AK254" s="5">
        <v>43718</v>
      </c>
      <c r="AL254" s="6" t="s">
        <v>3</v>
      </c>
      <c r="AM254" s="7">
        <v>77</v>
      </c>
      <c r="AN254" t="str">
        <f t="shared" si="77"/>
        <v/>
      </c>
      <c r="AP254" t="str">
        <f t="shared" si="73"/>
        <v/>
      </c>
      <c r="AR254" t="str">
        <f t="shared" si="66"/>
        <v/>
      </c>
      <c r="AT254" t="str">
        <f t="shared" si="67"/>
        <v/>
      </c>
      <c r="AW254" s="5">
        <v>44083</v>
      </c>
      <c r="AX254" s="6" t="s">
        <v>6</v>
      </c>
      <c r="AY254" s="156" t="str">
        <f>'Daycare Tallies'!$AQ10</f>
        <v/>
      </c>
      <c r="AZ254" t="str">
        <f t="shared" si="78"/>
        <v/>
      </c>
      <c r="BB254" t="str">
        <f t="shared" si="74"/>
        <v/>
      </c>
      <c r="BD254" t="str">
        <f t="shared" si="69"/>
        <v/>
      </c>
      <c r="BF254" t="str">
        <f t="shared" si="68"/>
        <v/>
      </c>
    </row>
    <row r="255" spans="1:58" x14ac:dyDescent="0.3">
      <c r="A255" s="10">
        <v>42623</v>
      </c>
      <c r="B255" s="11" t="s">
        <v>7</v>
      </c>
      <c r="C255" s="12">
        <v>6</v>
      </c>
      <c r="D255" t="str">
        <f t="shared" si="75"/>
        <v/>
      </c>
      <c r="F255" t="str">
        <f t="shared" si="70"/>
        <v/>
      </c>
      <c r="H255" t="str">
        <f t="shared" si="60"/>
        <v/>
      </c>
      <c r="J255" t="str">
        <f t="shared" si="61"/>
        <v/>
      </c>
      <c r="M255" s="5">
        <v>42989</v>
      </c>
      <c r="N255" s="6" t="s">
        <v>5</v>
      </c>
      <c r="O255" s="12">
        <v>54</v>
      </c>
      <c r="P255" t="str">
        <f t="shared" si="76"/>
        <v/>
      </c>
      <c r="R255" t="str">
        <f t="shared" si="71"/>
        <v/>
      </c>
      <c r="T255" t="str">
        <f t="shared" si="62"/>
        <v/>
      </c>
      <c r="V255" t="str">
        <f t="shared" si="63"/>
        <v/>
      </c>
      <c r="Y255" s="5">
        <v>43354</v>
      </c>
      <c r="Z255" s="6" t="s">
        <v>3</v>
      </c>
      <c r="AA255" s="38">
        <v>74</v>
      </c>
      <c r="AB255" t="str">
        <f t="shared" si="79"/>
        <v/>
      </c>
      <c r="AD255" t="str">
        <f t="shared" si="72"/>
        <v/>
      </c>
      <c r="AF255" t="str">
        <f t="shared" si="64"/>
        <v/>
      </c>
      <c r="AH255" t="str">
        <f t="shared" si="65"/>
        <v/>
      </c>
      <c r="AK255" s="5">
        <v>43719</v>
      </c>
      <c r="AL255" s="6" t="s">
        <v>6</v>
      </c>
      <c r="AM255" s="7">
        <v>66</v>
      </c>
      <c r="AN255" t="str">
        <f t="shared" si="77"/>
        <v/>
      </c>
      <c r="AP255" t="str">
        <f t="shared" si="73"/>
        <v/>
      </c>
      <c r="AR255" t="str">
        <f t="shared" si="66"/>
        <v/>
      </c>
      <c r="AT255" t="str">
        <f t="shared" si="67"/>
        <v/>
      </c>
      <c r="AW255" s="5">
        <v>44084</v>
      </c>
      <c r="AX255" s="6" t="s">
        <v>8</v>
      </c>
      <c r="AY255" s="156" t="str">
        <f>'Daycare Tallies'!$AQ11</f>
        <v/>
      </c>
      <c r="AZ255">
        <f t="shared" si="78"/>
        <v>0</v>
      </c>
      <c r="BB255" t="str">
        <f t="shared" si="74"/>
        <v/>
      </c>
      <c r="BD255">
        <f t="shared" si="69"/>
        <v>0</v>
      </c>
      <c r="BF255" t="str">
        <f t="shared" si="68"/>
        <v/>
      </c>
    </row>
    <row r="256" spans="1:58" x14ac:dyDescent="0.3">
      <c r="A256" s="10">
        <v>42624</v>
      </c>
      <c r="B256" s="11" t="s">
        <v>9</v>
      </c>
      <c r="C256" s="12">
        <v>2</v>
      </c>
      <c r="D256" t="str">
        <f t="shared" si="75"/>
        <v/>
      </c>
      <c r="F256" t="str">
        <f t="shared" si="70"/>
        <v/>
      </c>
      <c r="H256" t="str">
        <f t="shared" si="60"/>
        <v/>
      </c>
      <c r="J256">
        <f t="shared" si="61"/>
        <v>45</v>
      </c>
      <c r="M256" s="5">
        <v>42990</v>
      </c>
      <c r="N256" s="6" t="s">
        <v>3</v>
      </c>
      <c r="O256" s="12">
        <v>54</v>
      </c>
      <c r="P256" t="str">
        <f t="shared" si="76"/>
        <v/>
      </c>
      <c r="R256" t="str">
        <f t="shared" si="71"/>
        <v/>
      </c>
      <c r="T256" t="str">
        <f t="shared" si="62"/>
        <v/>
      </c>
      <c r="V256" t="str">
        <f t="shared" si="63"/>
        <v/>
      </c>
      <c r="Y256" s="5">
        <v>43355</v>
      </c>
      <c r="Z256" s="6" t="s">
        <v>6</v>
      </c>
      <c r="AA256" s="12">
        <v>48</v>
      </c>
      <c r="AB256" t="str">
        <f t="shared" si="79"/>
        <v/>
      </c>
      <c r="AD256" t="str">
        <f t="shared" si="72"/>
        <v/>
      </c>
      <c r="AF256" t="str">
        <f t="shared" si="64"/>
        <v/>
      </c>
      <c r="AH256" t="str">
        <f t="shared" si="65"/>
        <v/>
      </c>
      <c r="AK256" s="5">
        <v>43720</v>
      </c>
      <c r="AL256" s="6" t="s">
        <v>8</v>
      </c>
      <c r="AM256" s="7">
        <v>74</v>
      </c>
      <c r="AN256">
        <f t="shared" si="77"/>
        <v>362</v>
      </c>
      <c r="AP256" t="str">
        <f t="shared" si="73"/>
        <v/>
      </c>
      <c r="AR256">
        <f t="shared" si="66"/>
        <v>217</v>
      </c>
      <c r="AT256" t="str">
        <f t="shared" si="67"/>
        <v/>
      </c>
      <c r="AW256" s="5">
        <v>44085</v>
      </c>
      <c r="AX256" s="6" t="s">
        <v>4</v>
      </c>
      <c r="AY256" s="156" t="str">
        <f>'Daycare Tallies'!$AQ12</f>
        <v/>
      </c>
      <c r="AZ256" t="str">
        <f t="shared" si="78"/>
        <v/>
      </c>
      <c r="BB256">
        <f t="shared" si="74"/>
        <v>0</v>
      </c>
      <c r="BD256" t="str">
        <f t="shared" si="69"/>
        <v/>
      </c>
      <c r="BF256" t="str">
        <f t="shared" si="68"/>
        <v/>
      </c>
    </row>
    <row r="257" spans="1:58" x14ac:dyDescent="0.3">
      <c r="A257" s="10">
        <v>42625</v>
      </c>
      <c r="B257" s="11" t="s">
        <v>5</v>
      </c>
      <c r="C257" s="12">
        <v>36</v>
      </c>
      <c r="D257" t="str">
        <f t="shared" si="75"/>
        <v/>
      </c>
      <c r="F257" t="str">
        <f t="shared" si="70"/>
        <v/>
      </c>
      <c r="H257" t="str">
        <f t="shared" si="60"/>
        <v/>
      </c>
      <c r="J257" t="str">
        <f t="shared" si="61"/>
        <v/>
      </c>
      <c r="M257" s="5">
        <v>42991</v>
      </c>
      <c r="N257" s="6" t="s">
        <v>6</v>
      </c>
      <c r="O257" s="12">
        <v>49</v>
      </c>
      <c r="P257" t="str">
        <f t="shared" si="76"/>
        <v/>
      </c>
      <c r="R257" t="str">
        <f t="shared" si="71"/>
        <v/>
      </c>
      <c r="T257" t="str">
        <f t="shared" si="62"/>
        <v/>
      </c>
      <c r="V257" t="str">
        <f t="shared" si="63"/>
        <v/>
      </c>
      <c r="Y257" s="5">
        <v>43356</v>
      </c>
      <c r="Z257" s="6" t="s">
        <v>8</v>
      </c>
      <c r="AA257" s="38">
        <v>71</v>
      </c>
      <c r="AB257">
        <f t="shared" si="79"/>
        <v>338</v>
      </c>
      <c r="AD257" t="str">
        <f t="shared" si="72"/>
        <v/>
      </c>
      <c r="AF257">
        <f t="shared" si="64"/>
        <v>193</v>
      </c>
      <c r="AH257" t="str">
        <f t="shared" si="65"/>
        <v/>
      </c>
      <c r="AK257" s="5">
        <v>43721</v>
      </c>
      <c r="AL257" s="6" t="s">
        <v>4</v>
      </c>
      <c r="AM257" s="7">
        <v>62</v>
      </c>
      <c r="AN257" t="str">
        <f t="shared" si="77"/>
        <v/>
      </c>
      <c r="AP257">
        <f t="shared" si="73"/>
        <v>129</v>
      </c>
      <c r="AR257" t="str">
        <f t="shared" si="66"/>
        <v/>
      </c>
      <c r="AT257" t="str">
        <f t="shared" si="67"/>
        <v/>
      </c>
      <c r="AW257" s="5">
        <v>44086</v>
      </c>
      <c r="AX257" s="6" t="s">
        <v>7</v>
      </c>
      <c r="AY257" s="156" t="str">
        <f>'Daycare Tallies'!$AQ13</f>
        <v/>
      </c>
      <c r="AZ257" t="str">
        <f t="shared" si="78"/>
        <v/>
      </c>
      <c r="BB257" t="str">
        <f t="shared" si="74"/>
        <v/>
      </c>
      <c r="BD257" t="str">
        <f t="shared" si="69"/>
        <v/>
      </c>
      <c r="BF257" t="str">
        <f t="shared" si="68"/>
        <v/>
      </c>
    </row>
    <row r="258" spans="1:58" x14ac:dyDescent="0.3">
      <c r="A258" s="10">
        <v>42626</v>
      </c>
      <c r="B258" s="11" t="s">
        <v>3</v>
      </c>
      <c r="C258" s="12">
        <v>39</v>
      </c>
      <c r="D258" t="str">
        <f t="shared" si="75"/>
        <v/>
      </c>
      <c r="F258" t="str">
        <f t="shared" si="70"/>
        <v/>
      </c>
      <c r="H258" t="str">
        <f t="shared" si="60"/>
        <v/>
      </c>
      <c r="J258" t="str">
        <f t="shared" si="61"/>
        <v/>
      </c>
      <c r="M258" s="5">
        <v>42992</v>
      </c>
      <c r="N258" s="6" t="s">
        <v>8</v>
      </c>
      <c r="O258" s="12">
        <v>51</v>
      </c>
      <c r="P258">
        <f t="shared" si="76"/>
        <v>279</v>
      </c>
      <c r="R258" t="str">
        <f t="shared" si="71"/>
        <v/>
      </c>
      <c r="T258">
        <f t="shared" si="62"/>
        <v>154</v>
      </c>
      <c r="V258" t="str">
        <f t="shared" si="63"/>
        <v/>
      </c>
      <c r="Y258" s="5">
        <v>43357</v>
      </c>
      <c r="Z258" s="6" t="s">
        <v>4</v>
      </c>
      <c r="AA258" s="12">
        <v>64</v>
      </c>
      <c r="AB258" t="str">
        <f t="shared" si="79"/>
        <v/>
      </c>
      <c r="AD258">
        <f t="shared" si="72"/>
        <v>116</v>
      </c>
      <c r="AF258" t="str">
        <f t="shared" si="64"/>
        <v/>
      </c>
      <c r="AH258" t="str">
        <f t="shared" si="65"/>
        <v/>
      </c>
      <c r="AK258" s="5">
        <v>43722</v>
      </c>
      <c r="AL258" s="6" t="s">
        <v>7</v>
      </c>
      <c r="AM258" s="7">
        <v>15</v>
      </c>
      <c r="AN258" t="str">
        <f t="shared" si="77"/>
        <v/>
      </c>
      <c r="AP258" t="str">
        <f t="shared" si="73"/>
        <v/>
      </c>
      <c r="AR258" t="str">
        <f t="shared" si="66"/>
        <v/>
      </c>
      <c r="AT258" t="str">
        <f t="shared" si="67"/>
        <v/>
      </c>
      <c r="AW258" s="5">
        <v>44087</v>
      </c>
      <c r="AX258" s="6" t="s">
        <v>9</v>
      </c>
      <c r="AY258" s="156" t="str">
        <f>'Daycare Tallies'!$AQ14</f>
        <v/>
      </c>
      <c r="AZ258" t="str">
        <f t="shared" si="78"/>
        <v/>
      </c>
      <c r="BB258" t="str">
        <f t="shared" si="74"/>
        <v/>
      </c>
      <c r="BD258" t="str">
        <f t="shared" si="69"/>
        <v/>
      </c>
      <c r="BF258">
        <f t="shared" si="68"/>
        <v>0</v>
      </c>
    </row>
    <row r="259" spans="1:58" x14ac:dyDescent="0.3">
      <c r="A259" s="10">
        <v>42627</v>
      </c>
      <c r="B259" s="11" t="s">
        <v>6</v>
      </c>
      <c r="C259" s="12">
        <v>39</v>
      </c>
      <c r="D259" t="str">
        <f t="shared" si="75"/>
        <v/>
      </c>
      <c r="F259" t="str">
        <f t="shared" si="70"/>
        <v/>
      </c>
      <c r="H259" t="str">
        <f t="shared" ref="H259:H322" si="80">IF(B259="TH",SUM(C257:C259),"")</f>
        <v/>
      </c>
      <c r="J259" t="str">
        <f t="shared" ref="J259:J322" si="81">IF(B259="SU",SUM(C257:C259),"")</f>
        <v/>
      </c>
      <c r="M259" s="5">
        <v>42993</v>
      </c>
      <c r="N259" s="6" t="s">
        <v>4</v>
      </c>
      <c r="O259" s="12">
        <v>35</v>
      </c>
      <c r="P259" t="str">
        <f t="shared" si="76"/>
        <v/>
      </c>
      <c r="R259">
        <f t="shared" si="71"/>
        <v>89</v>
      </c>
      <c r="T259" t="str">
        <f t="shared" ref="T259:T322" si="82">IF(N259="TH",SUM(O257:O259),"")</f>
        <v/>
      </c>
      <c r="V259" t="str">
        <f t="shared" ref="V259:V322" si="83">IF(N259="SU",SUM(O257:O259),"")</f>
        <v/>
      </c>
      <c r="Y259" s="5">
        <v>43358</v>
      </c>
      <c r="Z259" s="6" t="s">
        <v>7</v>
      </c>
      <c r="AA259" s="12">
        <v>10</v>
      </c>
      <c r="AB259" t="str">
        <f t="shared" si="79"/>
        <v/>
      </c>
      <c r="AD259" t="str">
        <f t="shared" si="72"/>
        <v/>
      </c>
      <c r="AF259" t="str">
        <f t="shared" ref="AF259:AF322" si="84">IF(Z259="TH",SUM(AA257:AA259),"")</f>
        <v/>
      </c>
      <c r="AH259" t="str">
        <f t="shared" ref="AH259:AH322" si="85">IF(Z259="SU",SUM(AA257:AA259),"")</f>
        <v/>
      </c>
      <c r="AK259" s="5">
        <v>43723</v>
      </c>
      <c r="AL259" s="6" t="s">
        <v>9</v>
      </c>
      <c r="AM259" s="7">
        <v>18</v>
      </c>
      <c r="AN259" t="str">
        <f t="shared" si="77"/>
        <v/>
      </c>
      <c r="AP259" t="str">
        <f t="shared" si="73"/>
        <v/>
      </c>
      <c r="AR259" t="str">
        <f t="shared" ref="AR259:AR322" si="86">IF(AL259="TH",SUM(AM257:AM259),"")</f>
        <v/>
      </c>
      <c r="AT259">
        <f t="shared" ref="AT259:AT322" si="87">IF(AL259="SU",SUM(AM257:AM259),"")</f>
        <v>95</v>
      </c>
      <c r="AW259" s="5">
        <v>44088</v>
      </c>
      <c r="AX259" s="6" t="s">
        <v>5</v>
      </c>
      <c r="AY259" s="156" t="str">
        <f>'Daycare Tallies'!$AQ15</f>
        <v/>
      </c>
      <c r="AZ259" t="str">
        <f t="shared" si="78"/>
        <v/>
      </c>
      <c r="BB259" t="str">
        <f t="shared" si="74"/>
        <v/>
      </c>
      <c r="BD259" t="str">
        <f t="shared" si="69"/>
        <v/>
      </c>
      <c r="BF259" t="str">
        <f t="shared" ref="BF259:BF322" si="88">IF(AX259="SU",SUM(AY257:AY259),"")</f>
        <v/>
      </c>
    </row>
    <row r="260" spans="1:58" ht="15" thickBot="1" x14ac:dyDescent="0.35">
      <c r="A260" s="10">
        <v>42628</v>
      </c>
      <c r="B260" s="11" t="s">
        <v>8</v>
      </c>
      <c r="C260" s="12">
        <v>41</v>
      </c>
      <c r="D260">
        <f t="shared" si="75"/>
        <v>200</v>
      </c>
      <c r="F260" t="str">
        <f t="shared" si="70"/>
        <v/>
      </c>
      <c r="H260">
        <f t="shared" si="80"/>
        <v>119</v>
      </c>
      <c r="J260" t="str">
        <f t="shared" si="81"/>
        <v/>
      </c>
      <c r="M260" s="5">
        <v>42994</v>
      </c>
      <c r="N260" s="6" t="s">
        <v>7</v>
      </c>
      <c r="O260" s="12">
        <v>10</v>
      </c>
      <c r="P260" t="str">
        <f t="shared" si="76"/>
        <v/>
      </c>
      <c r="R260" t="str">
        <f t="shared" si="71"/>
        <v/>
      </c>
      <c r="T260" t="str">
        <f t="shared" si="82"/>
        <v/>
      </c>
      <c r="V260" t="str">
        <f t="shared" si="83"/>
        <v/>
      </c>
      <c r="Y260" s="5">
        <v>43359</v>
      </c>
      <c r="Z260" s="6" t="s">
        <v>9</v>
      </c>
      <c r="AA260" s="12">
        <v>18</v>
      </c>
      <c r="AB260" t="str">
        <f t="shared" si="79"/>
        <v/>
      </c>
      <c r="AD260" t="str">
        <f t="shared" si="72"/>
        <v/>
      </c>
      <c r="AF260" t="str">
        <f t="shared" si="84"/>
        <v/>
      </c>
      <c r="AH260">
        <f t="shared" si="85"/>
        <v>92</v>
      </c>
      <c r="AK260" s="5">
        <v>43724</v>
      </c>
      <c r="AL260" s="6" t="s">
        <v>5</v>
      </c>
      <c r="AM260" s="7">
        <v>71</v>
      </c>
      <c r="AN260" t="str">
        <f t="shared" si="77"/>
        <v/>
      </c>
      <c r="AP260" t="str">
        <f t="shared" si="73"/>
        <v/>
      </c>
      <c r="AR260" t="str">
        <f t="shared" si="86"/>
        <v/>
      </c>
      <c r="AT260" t="str">
        <f t="shared" si="87"/>
        <v/>
      </c>
      <c r="AW260" s="5">
        <v>44089</v>
      </c>
      <c r="AX260" s="6" t="s">
        <v>3</v>
      </c>
      <c r="AY260" s="156" t="str">
        <f>'Daycare Tallies'!$AQ16</f>
        <v/>
      </c>
      <c r="AZ260" t="str">
        <f t="shared" si="78"/>
        <v/>
      </c>
      <c r="BB260" t="str">
        <f t="shared" si="74"/>
        <v/>
      </c>
      <c r="BD260" t="str">
        <f t="shared" ref="BD260:BD323" si="89">IF(AX260="TH",SUM(AY258:AY260),"")</f>
        <v/>
      </c>
      <c r="BF260" t="str">
        <f t="shared" si="88"/>
        <v/>
      </c>
    </row>
    <row r="261" spans="1:58" ht="15" thickBot="1" x14ac:dyDescent="0.35">
      <c r="A261" s="10">
        <v>42629</v>
      </c>
      <c r="B261" s="11" t="s">
        <v>4</v>
      </c>
      <c r="C261" s="12">
        <v>30</v>
      </c>
      <c r="D261" t="str">
        <f t="shared" si="75"/>
        <v/>
      </c>
      <c r="F261">
        <f t="shared" ref="F261:F324" si="90">IF(B261="FR",SUM(C261,C257),"")</f>
        <v>66</v>
      </c>
      <c r="H261" t="str">
        <f t="shared" si="80"/>
        <v/>
      </c>
      <c r="J261" t="str">
        <f t="shared" si="81"/>
        <v/>
      </c>
      <c r="M261" s="5">
        <v>42995</v>
      </c>
      <c r="N261" s="6" t="s">
        <v>9</v>
      </c>
      <c r="O261" s="12">
        <v>11</v>
      </c>
      <c r="P261" t="str">
        <f t="shared" si="76"/>
        <v/>
      </c>
      <c r="R261" t="str">
        <f t="shared" ref="R261:R324" si="91">IF(N261="FR",SUM(O261,O257),"")</f>
        <v/>
      </c>
      <c r="T261" t="str">
        <f t="shared" si="82"/>
        <v/>
      </c>
      <c r="V261">
        <f t="shared" si="83"/>
        <v>56</v>
      </c>
      <c r="Y261" s="5">
        <v>43360</v>
      </c>
      <c r="Z261" s="6" t="s">
        <v>5</v>
      </c>
      <c r="AA261" s="12">
        <v>53</v>
      </c>
      <c r="AB261" t="str">
        <f t="shared" si="79"/>
        <v/>
      </c>
      <c r="AD261" t="str">
        <f t="shared" ref="AD261:AD324" si="92">IF(Z261="FR",SUM(AA261,AA257),"")</f>
        <v/>
      </c>
      <c r="AF261" t="str">
        <f t="shared" si="84"/>
        <v/>
      </c>
      <c r="AH261" t="str">
        <f t="shared" si="85"/>
        <v/>
      </c>
      <c r="AK261" s="5">
        <v>43725</v>
      </c>
      <c r="AL261" s="6" t="s">
        <v>3</v>
      </c>
      <c r="AM261" s="41">
        <v>81</v>
      </c>
      <c r="AN261" t="str">
        <f t="shared" si="77"/>
        <v/>
      </c>
      <c r="AP261" t="str">
        <f t="shared" si="73"/>
        <v/>
      </c>
      <c r="AR261" t="str">
        <f t="shared" si="86"/>
        <v/>
      </c>
      <c r="AT261" t="str">
        <f t="shared" si="87"/>
        <v/>
      </c>
      <c r="AW261" s="5">
        <v>44090</v>
      </c>
      <c r="AX261" s="6" t="s">
        <v>6</v>
      </c>
      <c r="AY261" s="156" t="str">
        <f>'Daycare Tallies'!$AQ17</f>
        <v/>
      </c>
      <c r="AZ261" t="str">
        <f t="shared" si="78"/>
        <v/>
      </c>
      <c r="BB261" t="str">
        <f t="shared" si="74"/>
        <v/>
      </c>
      <c r="BD261" t="str">
        <f t="shared" si="89"/>
        <v/>
      </c>
      <c r="BF261" t="str">
        <f t="shared" si="88"/>
        <v/>
      </c>
    </row>
    <row r="262" spans="1:58" x14ac:dyDescent="0.3">
      <c r="A262" s="10">
        <v>42630</v>
      </c>
      <c r="B262" s="11" t="s">
        <v>7</v>
      </c>
      <c r="C262" s="12">
        <v>6</v>
      </c>
      <c r="D262" t="str">
        <f t="shared" si="75"/>
        <v/>
      </c>
      <c r="F262" t="str">
        <f t="shared" si="90"/>
        <v/>
      </c>
      <c r="H262" t="str">
        <f t="shared" si="80"/>
        <v/>
      </c>
      <c r="J262" t="str">
        <f t="shared" si="81"/>
        <v/>
      </c>
      <c r="M262" s="5">
        <v>42996</v>
      </c>
      <c r="N262" s="6" t="s">
        <v>5</v>
      </c>
      <c r="O262" s="12">
        <v>58</v>
      </c>
      <c r="P262" t="str">
        <f t="shared" si="76"/>
        <v/>
      </c>
      <c r="R262" t="str">
        <f t="shared" si="91"/>
        <v/>
      </c>
      <c r="T262" t="str">
        <f t="shared" si="82"/>
        <v/>
      </c>
      <c r="V262" t="str">
        <f t="shared" si="83"/>
        <v/>
      </c>
      <c r="Y262" s="5">
        <v>43361</v>
      </c>
      <c r="Z262" s="6" t="s">
        <v>3</v>
      </c>
      <c r="AA262" s="12">
        <v>58</v>
      </c>
      <c r="AB262" t="str">
        <f t="shared" si="79"/>
        <v/>
      </c>
      <c r="AD262" t="str">
        <f t="shared" si="92"/>
        <v/>
      </c>
      <c r="AF262" t="str">
        <f t="shared" si="84"/>
        <v/>
      </c>
      <c r="AH262" t="str">
        <f t="shared" si="85"/>
        <v/>
      </c>
      <c r="AK262" s="5">
        <v>43726</v>
      </c>
      <c r="AL262" s="6" t="s">
        <v>6</v>
      </c>
      <c r="AM262" s="7">
        <v>63</v>
      </c>
      <c r="AN262" t="str">
        <f t="shared" si="77"/>
        <v/>
      </c>
      <c r="AP262" t="str">
        <f t="shared" ref="AP262:AP325" si="93">IF(AL262="FR",SUM(AM262,AM258),"")</f>
        <v/>
      </c>
      <c r="AR262" t="str">
        <f t="shared" si="86"/>
        <v/>
      </c>
      <c r="AT262" t="str">
        <f t="shared" si="87"/>
        <v/>
      </c>
      <c r="AW262" s="5">
        <v>44091</v>
      </c>
      <c r="AX262" s="6" t="s">
        <v>8</v>
      </c>
      <c r="AY262" s="156" t="str">
        <f>'Daycare Tallies'!$AQ18</f>
        <v/>
      </c>
      <c r="AZ262">
        <f t="shared" si="78"/>
        <v>0</v>
      </c>
      <c r="BB262" t="str">
        <f t="shared" ref="BB262:BB325" si="94">IF(AX262="FR",SUM(AY262,AY258),"")</f>
        <v/>
      </c>
      <c r="BD262">
        <f t="shared" si="89"/>
        <v>0</v>
      </c>
      <c r="BF262" t="str">
        <f t="shared" si="88"/>
        <v/>
      </c>
    </row>
    <row r="263" spans="1:58" x14ac:dyDescent="0.3">
      <c r="A263" s="10">
        <v>42631</v>
      </c>
      <c r="B263" s="11" t="s">
        <v>9</v>
      </c>
      <c r="C263" s="12">
        <v>2</v>
      </c>
      <c r="D263" t="str">
        <f t="shared" ref="D263:D326" si="95">IF(B263="TH",SUM(C257:C263),"")</f>
        <v/>
      </c>
      <c r="F263" t="str">
        <f t="shared" si="90"/>
        <v/>
      </c>
      <c r="H263" t="str">
        <f t="shared" si="80"/>
        <v/>
      </c>
      <c r="J263">
        <f t="shared" si="81"/>
        <v>38</v>
      </c>
      <c r="M263" s="5">
        <v>42997</v>
      </c>
      <c r="N263" s="6" t="s">
        <v>3</v>
      </c>
      <c r="O263" s="12">
        <v>59</v>
      </c>
      <c r="P263" t="str">
        <f t="shared" ref="P263:P326" si="96">IF(N263="TH",SUM(O257:O263),"")</f>
        <v/>
      </c>
      <c r="R263" t="str">
        <f t="shared" si="91"/>
        <v/>
      </c>
      <c r="T263" t="str">
        <f t="shared" si="82"/>
        <v/>
      </c>
      <c r="V263" t="str">
        <f t="shared" si="83"/>
        <v/>
      </c>
      <c r="Y263" s="5">
        <v>43362</v>
      </c>
      <c r="Z263" s="6" t="s">
        <v>6</v>
      </c>
      <c r="AA263" s="38">
        <v>71</v>
      </c>
      <c r="AB263" t="str">
        <f t="shared" si="79"/>
        <v/>
      </c>
      <c r="AD263" t="str">
        <f t="shared" si="92"/>
        <v/>
      </c>
      <c r="AF263" t="str">
        <f t="shared" si="84"/>
        <v/>
      </c>
      <c r="AH263" t="str">
        <f t="shared" si="85"/>
        <v/>
      </c>
      <c r="AK263" s="5">
        <v>43727</v>
      </c>
      <c r="AL263" s="6" t="s">
        <v>8</v>
      </c>
      <c r="AM263" s="7">
        <v>73</v>
      </c>
      <c r="AN263">
        <f t="shared" si="77"/>
        <v>383</v>
      </c>
      <c r="AP263" t="str">
        <f t="shared" si="93"/>
        <v/>
      </c>
      <c r="AR263">
        <f t="shared" si="86"/>
        <v>217</v>
      </c>
      <c r="AT263" t="str">
        <f t="shared" si="87"/>
        <v/>
      </c>
      <c r="AW263" s="5">
        <v>44092</v>
      </c>
      <c r="AX263" s="6" t="s">
        <v>4</v>
      </c>
      <c r="AY263" s="156" t="str">
        <f>'Daycare Tallies'!$AQ19</f>
        <v/>
      </c>
      <c r="AZ263" t="str">
        <f t="shared" si="78"/>
        <v/>
      </c>
      <c r="BB263">
        <f t="shared" si="94"/>
        <v>0</v>
      </c>
      <c r="BD263" t="str">
        <f t="shared" si="89"/>
        <v/>
      </c>
      <c r="BF263" t="str">
        <f t="shared" si="88"/>
        <v/>
      </c>
    </row>
    <row r="264" spans="1:58" x14ac:dyDescent="0.3">
      <c r="A264" s="10">
        <v>42632</v>
      </c>
      <c r="B264" s="11" t="s">
        <v>5</v>
      </c>
      <c r="C264" s="12">
        <v>35</v>
      </c>
      <c r="D264" t="str">
        <f t="shared" si="95"/>
        <v/>
      </c>
      <c r="F264" t="str">
        <f t="shared" si="90"/>
        <v/>
      </c>
      <c r="H264" t="str">
        <f t="shared" si="80"/>
        <v/>
      </c>
      <c r="J264" t="str">
        <f t="shared" si="81"/>
        <v/>
      </c>
      <c r="M264" s="5">
        <v>42998</v>
      </c>
      <c r="N264" s="6" t="s">
        <v>6</v>
      </c>
      <c r="O264" s="12">
        <v>50</v>
      </c>
      <c r="P264" t="str">
        <f t="shared" si="96"/>
        <v/>
      </c>
      <c r="R264" t="str">
        <f t="shared" si="91"/>
        <v/>
      </c>
      <c r="T264" t="str">
        <f t="shared" si="82"/>
        <v/>
      </c>
      <c r="V264" t="str">
        <f t="shared" si="83"/>
        <v/>
      </c>
      <c r="Y264" s="5">
        <v>43363</v>
      </c>
      <c r="Z264" s="6" t="s">
        <v>8</v>
      </c>
      <c r="AA264" s="12">
        <v>62</v>
      </c>
      <c r="AB264">
        <f t="shared" si="79"/>
        <v>336</v>
      </c>
      <c r="AD264" t="str">
        <f t="shared" si="92"/>
        <v/>
      </c>
      <c r="AF264">
        <f t="shared" si="84"/>
        <v>191</v>
      </c>
      <c r="AH264" t="str">
        <f t="shared" si="85"/>
        <v/>
      </c>
      <c r="AK264" s="5">
        <v>43728</v>
      </c>
      <c r="AL264" s="6" t="s">
        <v>4</v>
      </c>
      <c r="AM264" s="7">
        <v>51</v>
      </c>
      <c r="AN264" t="str">
        <f t="shared" ref="AN264:AN327" si="97">IF(AL264="TH",SUM(AM258:AM264),"")</f>
        <v/>
      </c>
      <c r="AP264">
        <f t="shared" si="93"/>
        <v>122</v>
      </c>
      <c r="AR264" t="str">
        <f t="shared" si="86"/>
        <v/>
      </c>
      <c r="AT264" t="str">
        <f t="shared" si="87"/>
        <v/>
      </c>
      <c r="AW264" s="5">
        <v>44093</v>
      </c>
      <c r="AX264" s="6" t="s">
        <v>7</v>
      </c>
      <c r="AY264" s="156" t="str">
        <f>'Daycare Tallies'!$AQ20</f>
        <v/>
      </c>
      <c r="AZ264" t="str">
        <f t="shared" ref="AZ264:AZ327" si="98">IF(AX264="TH",SUM(AY258:AY264),"")</f>
        <v/>
      </c>
      <c r="BB264" t="str">
        <f t="shared" si="94"/>
        <v/>
      </c>
      <c r="BD264" t="str">
        <f t="shared" si="89"/>
        <v/>
      </c>
      <c r="BF264" t="str">
        <f t="shared" si="88"/>
        <v/>
      </c>
    </row>
    <row r="265" spans="1:58" x14ac:dyDescent="0.3">
      <c r="A265" s="10">
        <v>42633</v>
      </c>
      <c r="B265" s="11" t="s">
        <v>3</v>
      </c>
      <c r="C265" s="12">
        <v>37</v>
      </c>
      <c r="D265" t="str">
        <f t="shared" si="95"/>
        <v/>
      </c>
      <c r="F265" t="str">
        <f t="shared" si="90"/>
        <v/>
      </c>
      <c r="H265" t="str">
        <f t="shared" si="80"/>
        <v/>
      </c>
      <c r="J265" t="str">
        <f t="shared" si="81"/>
        <v/>
      </c>
      <c r="M265" s="5">
        <v>42999</v>
      </c>
      <c r="N265" s="6" t="s">
        <v>8</v>
      </c>
      <c r="O265" s="38">
        <v>65</v>
      </c>
      <c r="P265">
        <f t="shared" si="96"/>
        <v>288</v>
      </c>
      <c r="R265" t="str">
        <f t="shared" si="91"/>
        <v/>
      </c>
      <c r="T265">
        <f t="shared" si="82"/>
        <v>174</v>
      </c>
      <c r="V265" t="str">
        <f t="shared" si="83"/>
        <v/>
      </c>
      <c r="Y265" s="5">
        <v>43364</v>
      </c>
      <c r="Z265" s="6" t="s">
        <v>4</v>
      </c>
      <c r="AA265" s="12">
        <v>56</v>
      </c>
      <c r="AB265" t="str">
        <f t="shared" si="79"/>
        <v/>
      </c>
      <c r="AD265">
        <f t="shared" si="92"/>
        <v>109</v>
      </c>
      <c r="AF265" t="str">
        <f t="shared" si="84"/>
        <v/>
      </c>
      <c r="AH265" t="str">
        <f t="shared" si="85"/>
        <v/>
      </c>
      <c r="AK265" s="5">
        <v>43729</v>
      </c>
      <c r="AL265" s="6" t="s">
        <v>7</v>
      </c>
      <c r="AM265" s="7">
        <v>21</v>
      </c>
      <c r="AN265" t="str">
        <f t="shared" si="97"/>
        <v/>
      </c>
      <c r="AP265" t="str">
        <f t="shared" si="93"/>
        <v/>
      </c>
      <c r="AR265" t="str">
        <f t="shared" si="86"/>
        <v/>
      </c>
      <c r="AT265" t="str">
        <f t="shared" si="87"/>
        <v/>
      </c>
      <c r="AW265" s="5">
        <v>44094</v>
      </c>
      <c r="AX265" s="6" t="s">
        <v>9</v>
      </c>
      <c r="AY265" s="156" t="str">
        <f>'Daycare Tallies'!$AQ21</f>
        <v/>
      </c>
      <c r="AZ265" t="str">
        <f t="shared" si="98"/>
        <v/>
      </c>
      <c r="BB265" t="str">
        <f t="shared" si="94"/>
        <v/>
      </c>
      <c r="BD265" t="str">
        <f t="shared" si="89"/>
        <v/>
      </c>
      <c r="BF265">
        <f t="shared" si="88"/>
        <v>0</v>
      </c>
    </row>
    <row r="266" spans="1:58" x14ac:dyDescent="0.3">
      <c r="A266" s="10">
        <v>42634</v>
      </c>
      <c r="B266" s="11" t="s">
        <v>6</v>
      </c>
      <c r="C266" s="12">
        <v>40</v>
      </c>
      <c r="D266" t="str">
        <f t="shared" si="95"/>
        <v/>
      </c>
      <c r="F266" t="str">
        <f t="shared" si="90"/>
        <v/>
      </c>
      <c r="H266" t="str">
        <f t="shared" si="80"/>
        <v/>
      </c>
      <c r="J266" t="str">
        <f t="shared" si="81"/>
        <v/>
      </c>
      <c r="M266" s="5">
        <v>43000</v>
      </c>
      <c r="N266" s="6" t="s">
        <v>4</v>
      </c>
      <c r="O266" s="12">
        <v>50</v>
      </c>
      <c r="P266" t="str">
        <f t="shared" si="96"/>
        <v/>
      </c>
      <c r="R266">
        <f t="shared" si="91"/>
        <v>108</v>
      </c>
      <c r="T266" t="str">
        <f t="shared" si="82"/>
        <v/>
      </c>
      <c r="V266" t="str">
        <f t="shared" si="83"/>
        <v/>
      </c>
      <c r="Y266" s="5">
        <v>43365</v>
      </c>
      <c r="Z266" s="6" t="s">
        <v>7</v>
      </c>
      <c r="AA266" s="12">
        <v>17</v>
      </c>
      <c r="AB266" t="str">
        <f t="shared" ref="AB266:AB329" si="99">IF(Z266="TH",SUM(AA260:AA266),"")</f>
        <v/>
      </c>
      <c r="AD266" t="str">
        <f t="shared" si="92"/>
        <v/>
      </c>
      <c r="AF266" t="str">
        <f t="shared" si="84"/>
        <v/>
      </c>
      <c r="AH266" t="str">
        <f t="shared" si="85"/>
        <v/>
      </c>
      <c r="AK266" s="5">
        <v>43730</v>
      </c>
      <c r="AL266" s="6" t="s">
        <v>9</v>
      </c>
      <c r="AM266" s="7">
        <v>13</v>
      </c>
      <c r="AN266" t="str">
        <f t="shared" si="97"/>
        <v/>
      </c>
      <c r="AP266" t="str">
        <f t="shared" si="93"/>
        <v/>
      </c>
      <c r="AR266" t="str">
        <f t="shared" si="86"/>
        <v/>
      </c>
      <c r="AT266">
        <f t="shared" si="87"/>
        <v>85</v>
      </c>
      <c r="AW266" s="5">
        <v>44095</v>
      </c>
      <c r="AX266" s="6" t="s">
        <v>5</v>
      </c>
      <c r="AY266" s="156" t="str">
        <f>'Daycare Tallies'!$AQ22</f>
        <v/>
      </c>
      <c r="AZ266" t="str">
        <f t="shared" si="98"/>
        <v/>
      </c>
      <c r="BB266" t="str">
        <f t="shared" si="94"/>
        <v/>
      </c>
      <c r="BD266" t="str">
        <f t="shared" si="89"/>
        <v/>
      </c>
      <c r="BF266" t="str">
        <f t="shared" si="88"/>
        <v/>
      </c>
    </row>
    <row r="267" spans="1:58" x14ac:dyDescent="0.3">
      <c r="A267" s="10">
        <v>42635</v>
      </c>
      <c r="B267" s="11" t="s">
        <v>8</v>
      </c>
      <c r="C267" s="12">
        <v>40</v>
      </c>
      <c r="D267">
        <f t="shared" si="95"/>
        <v>190</v>
      </c>
      <c r="F267" t="str">
        <f t="shared" si="90"/>
        <v/>
      </c>
      <c r="H267">
        <f t="shared" si="80"/>
        <v>117</v>
      </c>
      <c r="J267" t="str">
        <f t="shared" si="81"/>
        <v/>
      </c>
      <c r="M267" s="5">
        <v>43001</v>
      </c>
      <c r="N267" s="6" t="s">
        <v>7</v>
      </c>
      <c r="O267" s="12">
        <v>8</v>
      </c>
      <c r="P267" t="str">
        <f t="shared" si="96"/>
        <v/>
      </c>
      <c r="R267" t="str">
        <f t="shared" si="91"/>
        <v/>
      </c>
      <c r="T267" t="str">
        <f t="shared" si="82"/>
        <v/>
      </c>
      <c r="V267" t="str">
        <f t="shared" si="83"/>
        <v/>
      </c>
      <c r="Y267" s="5">
        <v>43366</v>
      </c>
      <c r="Z267" s="6" t="s">
        <v>9</v>
      </c>
      <c r="AA267" s="12">
        <v>4</v>
      </c>
      <c r="AB267" t="str">
        <f t="shared" si="99"/>
        <v/>
      </c>
      <c r="AD267" t="str">
        <f t="shared" si="92"/>
        <v/>
      </c>
      <c r="AF267" t="str">
        <f t="shared" si="84"/>
        <v/>
      </c>
      <c r="AH267">
        <f t="shared" si="85"/>
        <v>77</v>
      </c>
      <c r="AK267" s="5">
        <v>43731</v>
      </c>
      <c r="AL267" s="6" t="s">
        <v>5</v>
      </c>
      <c r="AM267" s="7">
        <v>71</v>
      </c>
      <c r="AN267" t="str">
        <f t="shared" si="97"/>
        <v/>
      </c>
      <c r="AP267" t="str">
        <f t="shared" si="93"/>
        <v/>
      </c>
      <c r="AR267" t="str">
        <f t="shared" si="86"/>
        <v/>
      </c>
      <c r="AT267" t="str">
        <f t="shared" si="87"/>
        <v/>
      </c>
      <c r="AW267" s="5">
        <v>44096</v>
      </c>
      <c r="AX267" s="6" t="s">
        <v>3</v>
      </c>
      <c r="AY267" s="156" t="str">
        <f>'Daycare Tallies'!$AQ23</f>
        <v/>
      </c>
      <c r="AZ267" t="str">
        <f t="shared" si="98"/>
        <v/>
      </c>
      <c r="BB267" t="str">
        <f t="shared" si="94"/>
        <v/>
      </c>
      <c r="BD267" t="str">
        <f t="shared" si="89"/>
        <v/>
      </c>
      <c r="BF267" t="str">
        <f t="shared" si="88"/>
        <v/>
      </c>
    </row>
    <row r="268" spans="1:58" x14ac:dyDescent="0.3">
      <c r="A268" s="10">
        <v>42636</v>
      </c>
      <c r="B268" s="11" t="s">
        <v>4</v>
      </c>
      <c r="C268" s="12">
        <v>36</v>
      </c>
      <c r="D268" t="str">
        <f t="shared" si="95"/>
        <v/>
      </c>
      <c r="F268">
        <f t="shared" si="90"/>
        <v>71</v>
      </c>
      <c r="H268" t="str">
        <f t="shared" si="80"/>
        <v/>
      </c>
      <c r="J268" t="str">
        <f t="shared" si="81"/>
        <v/>
      </c>
      <c r="M268" s="5">
        <v>43002</v>
      </c>
      <c r="N268" s="6" t="s">
        <v>9</v>
      </c>
      <c r="O268" s="12">
        <v>7</v>
      </c>
      <c r="P268" t="str">
        <f t="shared" si="96"/>
        <v/>
      </c>
      <c r="R268" t="str">
        <f t="shared" si="91"/>
        <v/>
      </c>
      <c r="T268" t="str">
        <f t="shared" si="82"/>
        <v/>
      </c>
      <c r="V268">
        <f t="shared" si="83"/>
        <v>65</v>
      </c>
      <c r="Y268" s="5">
        <v>43367</v>
      </c>
      <c r="Z268" s="6" t="s">
        <v>5</v>
      </c>
      <c r="AA268" s="12">
        <v>53</v>
      </c>
      <c r="AB268" t="str">
        <f t="shared" si="99"/>
        <v/>
      </c>
      <c r="AD268" t="str">
        <f t="shared" si="92"/>
        <v/>
      </c>
      <c r="AF268" t="str">
        <f t="shared" si="84"/>
        <v/>
      </c>
      <c r="AH268" t="str">
        <f t="shared" si="85"/>
        <v/>
      </c>
      <c r="AK268" s="5">
        <v>43732</v>
      </c>
      <c r="AL268" s="6" t="s">
        <v>3</v>
      </c>
      <c r="AM268" s="7">
        <v>68</v>
      </c>
      <c r="AN268" t="str">
        <f t="shared" si="97"/>
        <v/>
      </c>
      <c r="AP268" t="str">
        <f t="shared" si="93"/>
        <v/>
      </c>
      <c r="AR268" t="str">
        <f t="shared" si="86"/>
        <v/>
      </c>
      <c r="AT268" t="str">
        <f t="shared" si="87"/>
        <v/>
      </c>
      <c r="AW268" s="5">
        <v>44097</v>
      </c>
      <c r="AX268" s="6" t="s">
        <v>6</v>
      </c>
      <c r="AY268" s="156" t="str">
        <f>'Daycare Tallies'!$AQ24</f>
        <v/>
      </c>
      <c r="AZ268" t="str">
        <f t="shared" si="98"/>
        <v/>
      </c>
      <c r="BB268" t="str">
        <f t="shared" si="94"/>
        <v/>
      </c>
      <c r="BD268" t="str">
        <f t="shared" si="89"/>
        <v/>
      </c>
      <c r="BF268" t="str">
        <f t="shared" si="88"/>
        <v/>
      </c>
    </row>
    <row r="269" spans="1:58" ht="15" thickBot="1" x14ac:dyDescent="0.35">
      <c r="A269" s="10">
        <v>42637</v>
      </c>
      <c r="B269" s="11" t="s">
        <v>7</v>
      </c>
      <c r="C269" s="12">
        <v>10</v>
      </c>
      <c r="D269" t="str">
        <f t="shared" si="95"/>
        <v/>
      </c>
      <c r="F269" t="str">
        <f t="shared" si="90"/>
        <v/>
      </c>
      <c r="H269" t="str">
        <f t="shared" si="80"/>
        <v/>
      </c>
      <c r="J269" t="str">
        <f t="shared" si="81"/>
        <v/>
      </c>
      <c r="M269" s="5">
        <v>43003</v>
      </c>
      <c r="N269" s="6" t="s">
        <v>5</v>
      </c>
      <c r="O269" s="12">
        <v>60</v>
      </c>
      <c r="P269" t="str">
        <f t="shared" si="96"/>
        <v/>
      </c>
      <c r="R269" t="str">
        <f t="shared" si="91"/>
        <v/>
      </c>
      <c r="T269" t="str">
        <f t="shared" si="82"/>
        <v/>
      </c>
      <c r="V269" t="str">
        <f t="shared" si="83"/>
        <v/>
      </c>
      <c r="Y269" s="5">
        <v>43368</v>
      </c>
      <c r="Z269" s="6" t="s">
        <v>3</v>
      </c>
      <c r="AA269" s="12">
        <v>66</v>
      </c>
      <c r="AB269" t="str">
        <f t="shared" si="99"/>
        <v/>
      </c>
      <c r="AD269" t="str">
        <f t="shared" si="92"/>
        <v/>
      </c>
      <c r="AF269" t="str">
        <f t="shared" si="84"/>
        <v/>
      </c>
      <c r="AH269" t="str">
        <f t="shared" si="85"/>
        <v/>
      </c>
      <c r="AK269" s="5">
        <v>43733</v>
      </c>
      <c r="AL269" s="6" t="s">
        <v>6</v>
      </c>
      <c r="AM269" s="7">
        <v>58</v>
      </c>
      <c r="AN269" t="str">
        <f t="shared" si="97"/>
        <v/>
      </c>
      <c r="AP269" t="str">
        <f t="shared" si="93"/>
        <v/>
      </c>
      <c r="AR269" t="str">
        <f t="shared" si="86"/>
        <v/>
      </c>
      <c r="AT269" t="str">
        <f t="shared" si="87"/>
        <v/>
      </c>
      <c r="AW269" s="5">
        <v>44098</v>
      </c>
      <c r="AX269" s="6" t="s">
        <v>8</v>
      </c>
      <c r="AY269" s="156" t="str">
        <f>'Daycare Tallies'!$AQ25</f>
        <v/>
      </c>
      <c r="AZ269">
        <f t="shared" si="98"/>
        <v>0</v>
      </c>
      <c r="BB269" t="str">
        <f t="shared" si="94"/>
        <v/>
      </c>
      <c r="BD269">
        <f t="shared" si="89"/>
        <v>0</v>
      </c>
      <c r="BF269" t="str">
        <f t="shared" si="88"/>
        <v/>
      </c>
    </row>
    <row r="270" spans="1:58" ht="15" thickBot="1" x14ac:dyDescent="0.35">
      <c r="A270" s="10">
        <v>42638</v>
      </c>
      <c r="B270" s="11" t="s">
        <v>9</v>
      </c>
      <c r="C270" s="12">
        <v>4</v>
      </c>
      <c r="D270" t="str">
        <f t="shared" si="95"/>
        <v/>
      </c>
      <c r="F270" t="str">
        <f t="shared" si="90"/>
        <v/>
      </c>
      <c r="H270" t="str">
        <f t="shared" si="80"/>
        <v/>
      </c>
      <c r="J270">
        <f t="shared" si="81"/>
        <v>50</v>
      </c>
      <c r="M270" s="5">
        <v>43004</v>
      </c>
      <c r="N270" s="6" t="s">
        <v>3</v>
      </c>
      <c r="O270" s="12">
        <v>53</v>
      </c>
      <c r="P270" t="str">
        <f t="shared" si="96"/>
        <v/>
      </c>
      <c r="R270" t="str">
        <f t="shared" si="91"/>
        <v/>
      </c>
      <c r="T270" t="str">
        <f t="shared" si="82"/>
        <v/>
      </c>
      <c r="V270" t="str">
        <f t="shared" si="83"/>
        <v/>
      </c>
      <c r="Y270" s="5">
        <v>43369</v>
      </c>
      <c r="Z270" s="6" t="s">
        <v>6</v>
      </c>
      <c r="AA270" s="12">
        <v>62</v>
      </c>
      <c r="AB270" t="str">
        <f t="shared" si="99"/>
        <v/>
      </c>
      <c r="AD270" t="str">
        <f t="shared" si="92"/>
        <v/>
      </c>
      <c r="AF270" t="str">
        <f t="shared" si="84"/>
        <v/>
      </c>
      <c r="AH270" t="str">
        <f t="shared" si="85"/>
        <v/>
      </c>
      <c r="AK270" s="5">
        <v>43734</v>
      </c>
      <c r="AL270" s="6" t="s">
        <v>8</v>
      </c>
      <c r="AM270" s="180">
        <v>82</v>
      </c>
      <c r="AN270">
        <f t="shared" si="97"/>
        <v>364</v>
      </c>
      <c r="AP270" t="str">
        <f t="shared" si="93"/>
        <v/>
      </c>
      <c r="AR270">
        <f t="shared" si="86"/>
        <v>208</v>
      </c>
      <c r="AT270" t="str">
        <f t="shared" si="87"/>
        <v/>
      </c>
      <c r="AW270" s="5">
        <v>44099</v>
      </c>
      <c r="AX270" s="6" t="s">
        <v>4</v>
      </c>
      <c r="AY270" s="156" t="str">
        <f>'Daycare Tallies'!$AQ26</f>
        <v/>
      </c>
      <c r="AZ270" t="str">
        <f t="shared" si="98"/>
        <v/>
      </c>
      <c r="BB270">
        <f t="shared" si="94"/>
        <v>0</v>
      </c>
      <c r="BD270" t="str">
        <f t="shared" si="89"/>
        <v/>
      </c>
      <c r="BF270" t="str">
        <f t="shared" si="88"/>
        <v/>
      </c>
    </row>
    <row r="271" spans="1:58" x14ac:dyDescent="0.3">
      <c r="A271" s="10">
        <v>42639</v>
      </c>
      <c r="B271" s="11" t="s">
        <v>5</v>
      </c>
      <c r="C271" s="12">
        <v>33</v>
      </c>
      <c r="D271" t="str">
        <f t="shared" si="95"/>
        <v/>
      </c>
      <c r="F271" t="str">
        <f t="shared" si="90"/>
        <v/>
      </c>
      <c r="H271" t="str">
        <f t="shared" si="80"/>
        <v/>
      </c>
      <c r="J271" t="str">
        <f t="shared" si="81"/>
        <v/>
      </c>
      <c r="M271" s="5">
        <v>43005</v>
      </c>
      <c r="N271" s="6" t="s">
        <v>6</v>
      </c>
      <c r="O271" s="12">
        <v>60</v>
      </c>
      <c r="P271" t="str">
        <f t="shared" si="96"/>
        <v/>
      </c>
      <c r="R271" t="str">
        <f t="shared" si="91"/>
        <v/>
      </c>
      <c r="T271" t="str">
        <f t="shared" si="82"/>
        <v/>
      </c>
      <c r="V271" t="str">
        <f t="shared" si="83"/>
        <v/>
      </c>
      <c r="Y271" s="5">
        <v>43370</v>
      </c>
      <c r="Z271" s="6" t="s">
        <v>8</v>
      </c>
      <c r="AA271" s="12">
        <v>63</v>
      </c>
      <c r="AB271">
        <f t="shared" si="99"/>
        <v>321</v>
      </c>
      <c r="AD271" t="str">
        <f t="shared" si="92"/>
        <v/>
      </c>
      <c r="AF271">
        <f t="shared" si="84"/>
        <v>191</v>
      </c>
      <c r="AH271" t="str">
        <f t="shared" si="85"/>
        <v/>
      </c>
      <c r="AK271" s="5">
        <v>43735</v>
      </c>
      <c r="AL271" s="6" t="s">
        <v>4</v>
      </c>
      <c r="AM271" s="7">
        <v>64</v>
      </c>
      <c r="AN271" t="str">
        <f t="shared" si="97"/>
        <v/>
      </c>
      <c r="AP271">
        <f t="shared" si="93"/>
        <v>135</v>
      </c>
      <c r="AR271" t="str">
        <f t="shared" si="86"/>
        <v/>
      </c>
      <c r="AT271" t="str">
        <f t="shared" si="87"/>
        <v/>
      </c>
      <c r="AW271" s="5">
        <v>44100</v>
      </c>
      <c r="AX271" s="6" t="s">
        <v>7</v>
      </c>
      <c r="AY271" s="156" t="str">
        <f>'Daycare Tallies'!$AQ27</f>
        <v/>
      </c>
      <c r="AZ271" t="str">
        <f t="shared" si="98"/>
        <v/>
      </c>
      <c r="BB271" t="str">
        <f t="shared" si="94"/>
        <v/>
      </c>
      <c r="BD271" t="str">
        <f t="shared" si="89"/>
        <v/>
      </c>
      <c r="BF271" t="str">
        <f t="shared" si="88"/>
        <v/>
      </c>
    </row>
    <row r="272" spans="1:58" x14ac:dyDescent="0.3">
      <c r="A272" s="10">
        <v>42640</v>
      </c>
      <c r="B272" s="11" t="s">
        <v>3</v>
      </c>
      <c r="C272" s="12">
        <v>39</v>
      </c>
      <c r="D272" t="str">
        <f t="shared" si="95"/>
        <v/>
      </c>
      <c r="F272" t="str">
        <f t="shared" si="90"/>
        <v/>
      </c>
      <c r="H272" t="str">
        <f t="shared" si="80"/>
        <v/>
      </c>
      <c r="J272" t="str">
        <f t="shared" si="81"/>
        <v/>
      </c>
      <c r="M272" s="5">
        <v>43006</v>
      </c>
      <c r="N272" s="6" t="s">
        <v>8</v>
      </c>
      <c r="O272" s="12">
        <v>58</v>
      </c>
      <c r="P272">
        <f t="shared" si="96"/>
        <v>296</v>
      </c>
      <c r="R272" t="str">
        <f t="shared" si="91"/>
        <v/>
      </c>
      <c r="T272">
        <f t="shared" si="82"/>
        <v>171</v>
      </c>
      <c r="V272" t="str">
        <f t="shared" si="83"/>
        <v/>
      </c>
      <c r="Y272" s="5">
        <v>43371</v>
      </c>
      <c r="Z272" s="6" t="s">
        <v>4</v>
      </c>
      <c r="AA272" s="12">
        <v>61</v>
      </c>
      <c r="AB272" t="str">
        <f t="shared" si="99"/>
        <v/>
      </c>
      <c r="AD272">
        <f t="shared" si="92"/>
        <v>114</v>
      </c>
      <c r="AF272" t="str">
        <f t="shared" si="84"/>
        <v/>
      </c>
      <c r="AH272" t="str">
        <f t="shared" si="85"/>
        <v/>
      </c>
      <c r="AK272" s="5">
        <v>43736</v>
      </c>
      <c r="AL272" s="6" t="s">
        <v>7</v>
      </c>
      <c r="AM272" s="7">
        <v>16</v>
      </c>
      <c r="AN272" t="str">
        <f t="shared" si="97"/>
        <v/>
      </c>
      <c r="AP272" t="str">
        <f t="shared" si="93"/>
        <v/>
      </c>
      <c r="AR272" t="str">
        <f t="shared" si="86"/>
        <v/>
      </c>
      <c r="AT272" t="str">
        <f t="shared" si="87"/>
        <v/>
      </c>
      <c r="AW272" s="5">
        <v>44101</v>
      </c>
      <c r="AX272" s="6" t="s">
        <v>9</v>
      </c>
      <c r="AY272" s="156" t="str">
        <f>'Daycare Tallies'!$AQ28</f>
        <v/>
      </c>
      <c r="AZ272" t="str">
        <f t="shared" si="98"/>
        <v/>
      </c>
      <c r="BB272" t="str">
        <f t="shared" si="94"/>
        <v/>
      </c>
      <c r="BD272" t="str">
        <f t="shared" si="89"/>
        <v/>
      </c>
      <c r="BF272">
        <f t="shared" si="88"/>
        <v>0</v>
      </c>
    </row>
    <row r="273" spans="1:58" x14ac:dyDescent="0.3">
      <c r="A273" s="10">
        <v>42641</v>
      </c>
      <c r="B273" s="11" t="s">
        <v>6</v>
      </c>
      <c r="C273" s="12">
        <v>33</v>
      </c>
      <c r="D273" t="str">
        <f t="shared" si="95"/>
        <v/>
      </c>
      <c r="F273" t="str">
        <f t="shared" si="90"/>
        <v/>
      </c>
      <c r="H273" t="str">
        <f t="shared" si="80"/>
        <v/>
      </c>
      <c r="J273" t="str">
        <f t="shared" si="81"/>
        <v/>
      </c>
      <c r="M273" s="5">
        <v>43007</v>
      </c>
      <c r="N273" s="6" t="s">
        <v>4</v>
      </c>
      <c r="O273" s="12">
        <v>41</v>
      </c>
      <c r="P273" t="str">
        <f t="shared" si="96"/>
        <v/>
      </c>
      <c r="R273">
        <f t="shared" si="91"/>
        <v>101</v>
      </c>
      <c r="T273" t="str">
        <f t="shared" si="82"/>
        <v/>
      </c>
      <c r="V273" t="str">
        <f t="shared" si="83"/>
        <v/>
      </c>
      <c r="Y273" s="5">
        <v>43372</v>
      </c>
      <c r="Z273" s="6" t="s">
        <v>7</v>
      </c>
      <c r="AA273" s="12">
        <v>19</v>
      </c>
      <c r="AB273" t="str">
        <f t="shared" si="99"/>
        <v/>
      </c>
      <c r="AD273" t="str">
        <f t="shared" si="92"/>
        <v/>
      </c>
      <c r="AF273" t="str">
        <f t="shared" si="84"/>
        <v/>
      </c>
      <c r="AH273" t="str">
        <f t="shared" si="85"/>
        <v/>
      </c>
      <c r="AK273" s="5">
        <v>43737</v>
      </c>
      <c r="AL273" s="6" t="s">
        <v>9</v>
      </c>
      <c r="AM273" s="7">
        <v>11</v>
      </c>
      <c r="AN273" t="str">
        <f t="shared" si="97"/>
        <v/>
      </c>
      <c r="AP273" t="str">
        <f t="shared" si="93"/>
        <v/>
      </c>
      <c r="AR273" t="str">
        <f t="shared" si="86"/>
        <v/>
      </c>
      <c r="AT273">
        <f t="shared" si="87"/>
        <v>91</v>
      </c>
      <c r="AW273" s="5">
        <v>44102</v>
      </c>
      <c r="AX273" s="6" t="s">
        <v>5</v>
      </c>
      <c r="AY273" s="156" t="str">
        <f>'Daycare Tallies'!$AQ29</f>
        <v/>
      </c>
      <c r="AZ273" t="str">
        <f t="shared" si="98"/>
        <v/>
      </c>
      <c r="BB273" t="str">
        <f t="shared" si="94"/>
        <v/>
      </c>
      <c r="BD273" t="str">
        <f t="shared" si="89"/>
        <v/>
      </c>
      <c r="BF273" t="str">
        <f t="shared" si="88"/>
        <v/>
      </c>
    </row>
    <row r="274" spans="1:58" x14ac:dyDescent="0.3">
      <c r="A274" s="10">
        <v>42642</v>
      </c>
      <c r="B274" s="11" t="s">
        <v>8</v>
      </c>
      <c r="C274" s="12">
        <v>49</v>
      </c>
      <c r="D274">
        <f t="shared" si="95"/>
        <v>204</v>
      </c>
      <c r="F274" t="str">
        <f t="shared" si="90"/>
        <v/>
      </c>
      <c r="H274">
        <f t="shared" si="80"/>
        <v>121</v>
      </c>
      <c r="J274" t="str">
        <f t="shared" si="81"/>
        <v/>
      </c>
      <c r="M274" s="5">
        <v>43008</v>
      </c>
      <c r="N274" s="6" t="s">
        <v>7</v>
      </c>
      <c r="O274" s="12">
        <v>17</v>
      </c>
      <c r="P274" t="str">
        <f t="shared" si="96"/>
        <v/>
      </c>
      <c r="R274" t="str">
        <f t="shared" si="91"/>
        <v/>
      </c>
      <c r="T274" t="str">
        <f t="shared" si="82"/>
        <v/>
      </c>
      <c r="V274" t="str">
        <f t="shared" si="83"/>
        <v/>
      </c>
      <c r="Y274" s="5">
        <v>43373</v>
      </c>
      <c r="Z274" s="6" t="s">
        <v>9</v>
      </c>
      <c r="AA274" s="12">
        <v>5</v>
      </c>
      <c r="AB274" t="str">
        <f t="shared" si="99"/>
        <v/>
      </c>
      <c r="AD274" t="str">
        <f t="shared" si="92"/>
        <v/>
      </c>
      <c r="AF274" t="str">
        <f t="shared" si="84"/>
        <v/>
      </c>
      <c r="AH274">
        <f t="shared" si="85"/>
        <v>85</v>
      </c>
      <c r="AK274" s="5">
        <v>43738</v>
      </c>
      <c r="AL274" s="6" t="s">
        <v>5</v>
      </c>
      <c r="AM274" s="7">
        <v>57</v>
      </c>
      <c r="AN274" t="str">
        <f t="shared" si="97"/>
        <v/>
      </c>
      <c r="AP274" t="str">
        <f t="shared" si="93"/>
        <v/>
      </c>
      <c r="AR274" t="str">
        <f t="shared" si="86"/>
        <v/>
      </c>
      <c r="AT274" t="str">
        <f t="shared" si="87"/>
        <v/>
      </c>
      <c r="AW274" s="5">
        <v>44103</v>
      </c>
      <c r="AX274" s="6" t="s">
        <v>3</v>
      </c>
      <c r="AY274" s="156" t="str">
        <f>'Daycare Tallies'!$AQ30</f>
        <v/>
      </c>
      <c r="AZ274" t="str">
        <f t="shared" si="98"/>
        <v/>
      </c>
      <c r="BB274" t="str">
        <f t="shared" si="94"/>
        <v/>
      </c>
      <c r="BD274" t="str">
        <f t="shared" si="89"/>
        <v/>
      </c>
      <c r="BF274" t="str">
        <f t="shared" si="88"/>
        <v/>
      </c>
    </row>
    <row r="275" spans="1:58" x14ac:dyDescent="0.3">
      <c r="A275" s="10">
        <v>42643</v>
      </c>
      <c r="B275" s="11" t="s">
        <v>4</v>
      </c>
      <c r="C275" s="12">
        <v>30</v>
      </c>
      <c r="D275" t="str">
        <f t="shared" si="95"/>
        <v/>
      </c>
      <c r="F275">
        <f t="shared" si="90"/>
        <v>63</v>
      </c>
      <c r="H275" t="str">
        <f t="shared" si="80"/>
        <v/>
      </c>
      <c r="J275" t="str">
        <f t="shared" si="81"/>
        <v/>
      </c>
      <c r="M275" s="5">
        <v>43009</v>
      </c>
      <c r="N275" s="6" t="s">
        <v>9</v>
      </c>
      <c r="O275" s="12">
        <v>4</v>
      </c>
      <c r="P275" t="str">
        <f t="shared" si="96"/>
        <v/>
      </c>
      <c r="R275" t="str">
        <f t="shared" si="91"/>
        <v/>
      </c>
      <c r="T275" t="str">
        <f t="shared" si="82"/>
        <v/>
      </c>
      <c r="V275">
        <f t="shared" si="83"/>
        <v>62</v>
      </c>
      <c r="Y275" s="5">
        <v>43374</v>
      </c>
      <c r="Z275" s="6" t="s">
        <v>5</v>
      </c>
      <c r="AA275" s="12">
        <v>54</v>
      </c>
      <c r="AB275" t="str">
        <f t="shared" si="99"/>
        <v/>
      </c>
      <c r="AD275" t="str">
        <f t="shared" si="92"/>
        <v/>
      </c>
      <c r="AF275" t="str">
        <f t="shared" si="84"/>
        <v/>
      </c>
      <c r="AH275" t="str">
        <f t="shared" si="85"/>
        <v/>
      </c>
      <c r="AK275" s="5">
        <v>43739</v>
      </c>
      <c r="AL275" s="6" t="s">
        <v>3</v>
      </c>
      <c r="AM275" s="7">
        <v>69</v>
      </c>
      <c r="AN275" t="str">
        <f t="shared" si="97"/>
        <v/>
      </c>
      <c r="AP275" t="str">
        <f t="shared" si="93"/>
        <v/>
      </c>
      <c r="AR275" t="str">
        <f t="shared" si="86"/>
        <v/>
      </c>
      <c r="AT275" t="str">
        <f t="shared" si="87"/>
        <v/>
      </c>
      <c r="AW275" s="5">
        <v>44104</v>
      </c>
      <c r="AX275" s="6" t="s">
        <v>6</v>
      </c>
      <c r="AY275" s="156" t="str">
        <f>'Daycare Tallies'!$AQ31</f>
        <v/>
      </c>
      <c r="AZ275" t="str">
        <f t="shared" si="98"/>
        <v/>
      </c>
      <c r="BB275" t="str">
        <f t="shared" si="94"/>
        <v/>
      </c>
      <c r="BD275" t="str">
        <f t="shared" si="89"/>
        <v/>
      </c>
      <c r="BF275" t="str">
        <f t="shared" si="88"/>
        <v/>
      </c>
    </row>
    <row r="276" spans="1:58" x14ac:dyDescent="0.3">
      <c r="A276" s="10">
        <v>42644</v>
      </c>
      <c r="B276" s="11" t="s">
        <v>7</v>
      </c>
      <c r="C276" s="12">
        <v>9</v>
      </c>
      <c r="D276" t="str">
        <f t="shared" si="95"/>
        <v/>
      </c>
      <c r="F276" t="str">
        <f t="shared" si="90"/>
        <v/>
      </c>
      <c r="H276" t="str">
        <f t="shared" si="80"/>
        <v/>
      </c>
      <c r="J276" t="str">
        <f t="shared" si="81"/>
        <v/>
      </c>
      <c r="M276" s="5">
        <v>43010</v>
      </c>
      <c r="N276" s="6" t="s">
        <v>5</v>
      </c>
      <c r="O276" s="12">
        <v>43</v>
      </c>
      <c r="P276" t="str">
        <f t="shared" si="96"/>
        <v/>
      </c>
      <c r="R276" t="str">
        <f t="shared" si="91"/>
        <v/>
      </c>
      <c r="T276" t="str">
        <f t="shared" si="82"/>
        <v/>
      </c>
      <c r="V276" t="str">
        <f t="shared" si="83"/>
        <v/>
      </c>
      <c r="Y276" s="5">
        <v>43375</v>
      </c>
      <c r="Z276" s="6" t="s">
        <v>3</v>
      </c>
      <c r="AA276" s="12">
        <v>65</v>
      </c>
      <c r="AB276" t="str">
        <f t="shared" si="99"/>
        <v/>
      </c>
      <c r="AD276" t="str">
        <f t="shared" si="92"/>
        <v/>
      </c>
      <c r="AF276" t="str">
        <f t="shared" si="84"/>
        <v/>
      </c>
      <c r="AH276" t="str">
        <f t="shared" si="85"/>
        <v/>
      </c>
      <c r="AK276" s="5">
        <v>43740</v>
      </c>
      <c r="AL276" s="6" t="s">
        <v>6</v>
      </c>
      <c r="AM276" s="7">
        <v>75</v>
      </c>
      <c r="AN276" t="str">
        <f t="shared" si="97"/>
        <v/>
      </c>
      <c r="AP276" t="str">
        <f t="shared" si="93"/>
        <v/>
      </c>
      <c r="AR276" t="str">
        <f t="shared" si="86"/>
        <v/>
      </c>
      <c r="AT276" t="str">
        <f t="shared" si="87"/>
        <v/>
      </c>
      <c r="AW276" s="5">
        <v>44105</v>
      </c>
      <c r="AX276" s="6" t="s">
        <v>8</v>
      </c>
      <c r="AY276" s="156" t="str">
        <f>'Daycare Tallies'!$AV2</f>
        <v/>
      </c>
      <c r="AZ276">
        <f t="shared" si="98"/>
        <v>0</v>
      </c>
      <c r="BB276" t="str">
        <f t="shared" si="94"/>
        <v/>
      </c>
      <c r="BD276">
        <f t="shared" si="89"/>
        <v>0</v>
      </c>
      <c r="BF276" t="str">
        <f t="shared" si="88"/>
        <v/>
      </c>
    </row>
    <row r="277" spans="1:58" x14ac:dyDescent="0.3">
      <c r="A277" s="10">
        <v>42645</v>
      </c>
      <c r="B277" s="11" t="s">
        <v>9</v>
      </c>
      <c r="C277" s="12">
        <v>6</v>
      </c>
      <c r="D277" t="str">
        <f t="shared" si="95"/>
        <v/>
      </c>
      <c r="F277" t="str">
        <f t="shared" si="90"/>
        <v/>
      </c>
      <c r="H277" t="str">
        <f t="shared" si="80"/>
        <v/>
      </c>
      <c r="J277">
        <f t="shared" si="81"/>
        <v>45</v>
      </c>
      <c r="M277" s="5">
        <v>43011</v>
      </c>
      <c r="N277" s="6" t="s">
        <v>3</v>
      </c>
      <c r="O277" s="12">
        <v>62</v>
      </c>
      <c r="P277" t="str">
        <f t="shared" si="96"/>
        <v/>
      </c>
      <c r="R277" t="str">
        <f t="shared" si="91"/>
        <v/>
      </c>
      <c r="T277" t="str">
        <f t="shared" si="82"/>
        <v/>
      </c>
      <c r="V277" t="str">
        <f t="shared" si="83"/>
        <v/>
      </c>
      <c r="Y277" s="5">
        <v>43376</v>
      </c>
      <c r="Z277" s="6" t="s">
        <v>6</v>
      </c>
      <c r="AA277" s="12">
        <v>64</v>
      </c>
      <c r="AB277" t="str">
        <f t="shared" si="99"/>
        <v/>
      </c>
      <c r="AD277" t="str">
        <f t="shared" si="92"/>
        <v/>
      </c>
      <c r="AF277" t="str">
        <f t="shared" si="84"/>
        <v/>
      </c>
      <c r="AH277" t="str">
        <f t="shared" si="85"/>
        <v/>
      </c>
      <c r="AK277" s="5">
        <v>43741</v>
      </c>
      <c r="AL277" s="6" t="s">
        <v>8</v>
      </c>
      <c r="AM277" s="7">
        <v>80</v>
      </c>
      <c r="AN277">
        <f t="shared" si="97"/>
        <v>372</v>
      </c>
      <c r="AP277" t="str">
        <f t="shared" si="93"/>
        <v/>
      </c>
      <c r="AR277">
        <f t="shared" si="86"/>
        <v>224</v>
      </c>
      <c r="AT277" t="str">
        <f t="shared" si="87"/>
        <v/>
      </c>
      <c r="AW277" s="5">
        <v>44106</v>
      </c>
      <c r="AX277" s="6" t="s">
        <v>4</v>
      </c>
      <c r="AY277" s="156" t="str">
        <f>'Daycare Tallies'!$AV3</f>
        <v/>
      </c>
      <c r="AZ277" t="str">
        <f t="shared" si="98"/>
        <v/>
      </c>
      <c r="BB277">
        <f t="shared" si="94"/>
        <v>0</v>
      </c>
      <c r="BD277" t="str">
        <f t="shared" si="89"/>
        <v/>
      </c>
      <c r="BF277" t="str">
        <f t="shared" si="88"/>
        <v/>
      </c>
    </row>
    <row r="278" spans="1:58" x14ac:dyDescent="0.3">
      <c r="A278" s="10">
        <v>42646</v>
      </c>
      <c r="B278" s="11" t="s">
        <v>5</v>
      </c>
      <c r="C278" s="12">
        <v>27</v>
      </c>
      <c r="D278" t="str">
        <f t="shared" si="95"/>
        <v/>
      </c>
      <c r="F278" t="str">
        <f t="shared" si="90"/>
        <v/>
      </c>
      <c r="H278" t="str">
        <f t="shared" si="80"/>
        <v/>
      </c>
      <c r="J278" t="str">
        <f t="shared" si="81"/>
        <v/>
      </c>
      <c r="M278" s="5">
        <v>43012</v>
      </c>
      <c r="N278" s="6" t="s">
        <v>6</v>
      </c>
      <c r="O278" s="12">
        <v>54</v>
      </c>
      <c r="P278" t="str">
        <f t="shared" si="96"/>
        <v/>
      </c>
      <c r="R278" t="str">
        <f t="shared" si="91"/>
        <v/>
      </c>
      <c r="T278" t="str">
        <f t="shared" si="82"/>
        <v/>
      </c>
      <c r="V278" t="str">
        <f t="shared" si="83"/>
        <v/>
      </c>
      <c r="Y278" s="5">
        <v>43377</v>
      </c>
      <c r="Z278" s="6" t="s">
        <v>8</v>
      </c>
      <c r="AA278" s="38">
        <v>71</v>
      </c>
      <c r="AB278">
        <f t="shared" si="99"/>
        <v>339</v>
      </c>
      <c r="AD278" t="str">
        <f t="shared" si="92"/>
        <v/>
      </c>
      <c r="AF278">
        <f t="shared" si="84"/>
        <v>200</v>
      </c>
      <c r="AH278" t="str">
        <f t="shared" si="85"/>
        <v/>
      </c>
      <c r="AK278" s="5">
        <v>43742</v>
      </c>
      <c r="AL278" s="6" t="s">
        <v>4</v>
      </c>
      <c r="AM278" s="7">
        <v>67</v>
      </c>
      <c r="AN278" t="str">
        <f t="shared" si="97"/>
        <v/>
      </c>
      <c r="AP278">
        <f t="shared" si="93"/>
        <v>124</v>
      </c>
      <c r="AR278" t="str">
        <f t="shared" si="86"/>
        <v/>
      </c>
      <c r="AT278" t="str">
        <f t="shared" si="87"/>
        <v/>
      </c>
      <c r="AW278" s="5">
        <v>44107</v>
      </c>
      <c r="AX278" s="6" t="s">
        <v>7</v>
      </c>
      <c r="AY278" s="156" t="str">
        <f>'Daycare Tallies'!$AV4</f>
        <v/>
      </c>
      <c r="AZ278" t="str">
        <f t="shared" si="98"/>
        <v/>
      </c>
      <c r="BB278" t="str">
        <f t="shared" si="94"/>
        <v/>
      </c>
      <c r="BD278" t="str">
        <f t="shared" si="89"/>
        <v/>
      </c>
      <c r="BF278" t="str">
        <f t="shared" si="88"/>
        <v/>
      </c>
    </row>
    <row r="279" spans="1:58" x14ac:dyDescent="0.3">
      <c r="A279" s="10">
        <v>42647</v>
      </c>
      <c r="B279" s="11" t="s">
        <v>3</v>
      </c>
      <c r="C279" s="12">
        <v>43</v>
      </c>
      <c r="D279" t="str">
        <f t="shared" si="95"/>
        <v/>
      </c>
      <c r="F279" t="str">
        <f t="shared" si="90"/>
        <v/>
      </c>
      <c r="H279" t="str">
        <f t="shared" si="80"/>
        <v/>
      </c>
      <c r="J279" t="str">
        <f t="shared" si="81"/>
        <v/>
      </c>
      <c r="M279" s="5">
        <v>43013</v>
      </c>
      <c r="N279" s="6" t="s">
        <v>8</v>
      </c>
      <c r="O279" s="12">
        <v>40</v>
      </c>
      <c r="P279">
        <f t="shared" si="96"/>
        <v>261</v>
      </c>
      <c r="R279" t="str">
        <f t="shared" si="91"/>
        <v/>
      </c>
      <c r="T279">
        <f t="shared" si="82"/>
        <v>156</v>
      </c>
      <c r="V279" t="str">
        <f t="shared" si="83"/>
        <v/>
      </c>
      <c r="Y279" s="5">
        <v>43378</v>
      </c>
      <c r="Z279" s="6" t="s">
        <v>4</v>
      </c>
      <c r="AA279" s="12">
        <v>54</v>
      </c>
      <c r="AB279" t="str">
        <f t="shared" si="99"/>
        <v/>
      </c>
      <c r="AD279">
        <f t="shared" si="92"/>
        <v>108</v>
      </c>
      <c r="AF279" t="str">
        <f t="shared" si="84"/>
        <v/>
      </c>
      <c r="AH279" t="str">
        <f t="shared" si="85"/>
        <v/>
      </c>
      <c r="AK279" s="5">
        <v>43743</v>
      </c>
      <c r="AL279" s="6" t="s">
        <v>7</v>
      </c>
      <c r="AM279" s="7">
        <v>21</v>
      </c>
      <c r="AN279" t="str">
        <f t="shared" si="97"/>
        <v/>
      </c>
      <c r="AP279" t="str">
        <f t="shared" si="93"/>
        <v/>
      </c>
      <c r="AR279" t="str">
        <f t="shared" si="86"/>
        <v/>
      </c>
      <c r="AT279" t="str">
        <f t="shared" si="87"/>
        <v/>
      </c>
      <c r="AW279" s="5">
        <v>44108</v>
      </c>
      <c r="AX279" s="6" t="s">
        <v>9</v>
      </c>
      <c r="AY279" s="156" t="str">
        <f>'Daycare Tallies'!$AV5</f>
        <v/>
      </c>
      <c r="AZ279" t="str">
        <f t="shared" si="98"/>
        <v/>
      </c>
      <c r="BB279" t="str">
        <f t="shared" si="94"/>
        <v/>
      </c>
      <c r="BD279" t="str">
        <f t="shared" si="89"/>
        <v/>
      </c>
      <c r="BF279">
        <f t="shared" si="88"/>
        <v>0</v>
      </c>
    </row>
    <row r="280" spans="1:58" x14ac:dyDescent="0.3">
      <c r="A280" s="10">
        <v>42648</v>
      </c>
      <c r="B280" s="11" t="s">
        <v>6</v>
      </c>
      <c r="C280" s="12">
        <v>35</v>
      </c>
      <c r="D280" t="str">
        <f t="shared" si="95"/>
        <v/>
      </c>
      <c r="F280" t="str">
        <f t="shared" si="90"/>
        <v/>
      </c>
      <c r="H280" t="str">
        <f t="shared" si="80"/>
        <v/>
      </c>
      <c r="J280" t="str">
        <f t="shared" si="81"/>
        <v/>
      </c>
      <c r="M280" s="5">
        <v>43014</v>
      </c>
      <c r="N280" s="6" t="s">
        <v>4</v>
      </c>
      <c r="O280" s="12">
        <v>44</v>
      </c>
      <c r="P280" t="str">
        <f t="shared" si="96"/>
        <v/>
      </c>
      <c r="R280">
        <f t="shared" si="91"/>
        <v>87</v>
      </c>
      <c r="T280" t="str">
        <f t="shared" si="82"/>
        <v/>
      </c>
      <c r="V280" t="str">
        <f t="shared" si="83"/>
        <v/>
      </c>
      <c r="Y280" s="5">
        <v>43379</v>
      </c>
      <c r="Z280" s="6" t="s">
        <v>7</v>
      </c>
      <c r="AA280" s="12">
        <v>12</v>
      </c>
      <c r="AB280" t="str">
        <f t="shared" si="99"/>
        <v/>
      </c>
      <c r="AD280" t="str">
        <f t="shared" si="92"/>
        <v/>
      </c>
      <c r="AF280" t="str">
        <f t="shared" si="84"/>
        <v/>
      </c>
      <c r="AH280" t="str">
        <f t="shared" si="85"/>
        <v/>
      </c>
      <c r="AK280" s="5">
        <v>43744</v>
      </c>
      <c r="AL280" s="6" t="s">
        <v>9</v>
      </c>
      <c r="AM280" s="7">
        <v>7</v>
      </c>
      <c r="AN280" t="str">
        <f t="shared" si="97"/>
        <v/>
      </c>
      <c r="AP280" t="str">
        <f t="shared" si="93"/>
        <v/>
      </c>
      <c r="AR280" t="str">
        <f t="shared" si="86"/>
        <v/>
      </c>
      <c r="AT280">
        <f t="shared" si="87"/>
        <v>95</v>
      </c>
      <c r="AW280" s="5">
        <v>44109</v>
      </c>
      <c r="AX280" s="6" t="s">
        <v>5</v>
      </c>
      <c r="AY280" s="156" t="str">
        <f>'Daycare Tallies'!$AV6</f>
        <v/>
      </c>
      <c r="AZ280" t="str">
        <f t="shared" si="98"/>
        <v/>
      </c>
      <c r="BB280" t="str">
        <f t="shared" si="94"/>
        <v/>
      </c>
      <c r="BD280" t="str">
        <f t="shared" si="89"/>
        <v/>
      </c>
      <c r="BF280" t="str">
        <f t="shared" si="88"/>
        <v/>
      </c>
    </row>
    <row r="281" spans="1:58" x14ac:dyDescent="0.3">
      <c r="A281" s="10">
        <v>42649</v>
      </c>
      <c r="B281" s="11" t="s">
        <v>8</v>
      </c>
      <c r="C281" s="12">
        <v>36</v>
      </c>
      <c r="D281">
        <f t="shared" si="95"/>
        <v>186</v>
      </c>
      <c r="F281" t="str">
        <f t="shared" si="90"/>
        <v/>
      </c>
      <c r="H281">
        <f t="shared" si="80"/>
        <v>114</v>
      </c>
      <c r="J281" t="str">
        <f t="shared" si="81"/>
        <v/>
      </c>
      <c r="M281" s="5">
        <v>43015</v>
      </c>
      <c r="N281" s="6" t="s">
        <v>7</v>
      </c>
      <c r="O281" s="12">
        <v>17</v>
      </c>
      <c r="P281" t="str">
        <f t="shared" si="96"/>
        <v/>
      </c>
      <c r="R281" t="str">
        <f t="shared" si="91"/>
        <v/>
      </c>
      <c r="T281" t="str">
        <f t="shared" si="82"/>
        <v/>
      </c>
      <c r="V281" t="str">
        <f t="shared" si="83"/>
        <v/>
      </c>
      <c r="Y281" s="5">
        <v>43380</v>
      </c>
      <c r="Z281" s="6" t="s">
        <v>9</v>
      </c>
      <c r="AA281" s="12">
        <v>7</v>
      </c>
      <c r="AB281" t="str">
        <f t="shared" si="99"/>
        <v/>
      </c>
      <c r="AD281" t="str">
        <f t="shared" si="92"/>
        <v/>
      </c>
      <c r="AF281" t="str">
        <f t="shared" si="84"/>
        <v/>
      </c>
      <c r="AH281">
        <f t="shared" si="85"/>
        <v>73</v>
      </c>
      <c r="AK281" s="5">
        <v>43745</v>
      </c>
      <c r="AL281" s="6" t="s">
        <v>5</v>
      </c>
      <c r="AM281" s="7">
        <v>69</v>
      </c>
      <c r="AN281" t="str">
        <f t="shared" si="97"/>
        <v/>
      </c>
      <c r="AP281" t="str">
        <f t="shared" si="93"/>
        <v/>
      </c>
      <c r="AR281" t="str">
        <f t="shared" si="86"/>
        <v/>
      </c>
      <c r="AT281" t="str">
        <f t="shared" si="87"/>
        <v/>
      </c>
      <c r="AW281" s="5">
        <v>44110</v>
      </c>
      <c r="AX281" s="6" t="s">
        <v>3</v>
      </c>
      <c r="AY281" s="156" t="str">
        <f>'Daycare Tallies'!$AV7</f>
        <v/>
      </c>
      <c r="AZ281" t="str">
        <f t="shared" si="98"/>
        <v/>
      </c>
      <c r="BB281" t="str">
        <f t="shared" si="94"/>
        <v/>
      </c>
      <c r="BD281" t="str">
        <f t="shared" si="89"/>
        <v/>
      </c>
      <c r="BF281" t="str">
        <f t="shared" si="88"/>
        <v/>
      </c>
    </row>
    <row r="282" spans="1:58" ht="15" thickBot="1" x14ac:dyDescent="0.35">
      <c r="A282" s="10">
        <v>42650</v>
      </c>
      <c r="B282" s="11" t="s">
        <v>4</v>
      </c>
      <c r="C282" s="12">
        <v>33</v>
      </c>
      <c r="D282" t="str">
        <f t="shared" si="95"/>
        <v/>
      </c>
      <c r="F282">
        <f t="shared" si="90"/>
        <v>60</v>
      </c>
      <c r="H282" t="str">
        <f t="shared" si="80"/>
        <v/>
      </c>
      <c r="J282" t="str">
        <f t="shared" si="81"/>
        <v/>
      </c>
      <c r="M282" s="5">
        <v>43016</v>
      </c>
      <c r="N282" s="6" t="s">
        <v>9</v>
      </c>
      <c r="O282" s="12">
        <v>8</v>
      </c>
      <c r="P282" t="str">
        <f t="shared" si="96"/>
        <v/>
      </c>
      <c r="R282" t="str">
        <f t="shared" si="91"/>
        <v/>
      </c>
      <c r="T282" t="str">
        <f t="shared" si="82"/>
        <v/>
      </c>
      <c r="V282">
        <f t="shared" si="83"/>
        <v>69</v>
      </c>
      <c r="Y282" s="5">
        <v>43381</v>
      </c>
      <c r="Z282" s="6" t="s">
        <v>5</v>
      </c>
      <c r="AA282" s="12">
        <v>31</v>
      </c>
      <c r="AB282" t="str">
        <f t="shared" si="99"/>
        <v/>
      </c>
      <c r="AD282" t="str">
        <f t="shared" si="92"/>
        <v/>
      </c>
      <c r="AF282" t="str">
        <f t="shared" si="84"/>
        <v/>
      </c>
      <c r="AH282" t="str">
        <f t="shared" si="85"/>
        <v/>
      </c>
      <c r="AK282" s="5">
        <v>43746</v>
      </c>
      <c r="AL282" s="6" t="s">
        <v>3</v>
      </c>
      <c r="AM282" s="7">
        <v>64</v>
      </c>
      <c r="AN282" t="str">
        <f t="shared" si="97"/>
        <v/>
      </c>
      <c r="AP282" t="str">
        <f t="shared" si="93"/>
        <v/>
      </c>
      <c r="AR282" t="str">
        <f t="shared" si="86"/>
        <v/>
      </c>
      <c r="AT282" t="str">
        <f t="shared" si="87"/>
        <v/>
      </c>
      <c r="AW282" s="5">
        <v>44111</v>
      </c>
      <c r="AX282" s="6" t="s">
        <v>6</v>
      </c>
      <c r="AY282" s="156" t="str">
        <f>'Daycare Tallies'!$AV8</f>
        <v/>
      </c>
      <c r="AZ282" t="str">
        <f t="shared" si="98"/>
        <v/>
      </c>
      <c r="BB282" t="str">
        <f t="shared" si="94"/>
        <v/>
      </c>
      <c r="BD282" t="str">
        <f t="shared" si="89"/>
        <v/>
      </c>
      <c r="BF282" t="str">
        <f t="shared" si="88"/>
        <v/>
      </c>
    </row>
    <row r="283" spans="1:58" ht="15" thickBot="1" x14ac:dyDescent="0.35">
      <c r="A283" s="10">
        <v>42651</v>
      </c>
      <c r="B283" s="11" t="s">
        <v>7</v>
      </c>
      <c r="C283" s="12">
        <v>9</v>
      </c>
      <c r="D283" t="str">
        <f t="shared" si="95"/>
        <v/>
      </c>
      <c r="F283" t="str">
        <f t="shared" si="90"/>
        <v/>
      </c>
      <c r="H283" t="str">
        <f t="shared" si="80"/>
        <v/>
      </c>
      <c r="J283" t="str">
        <f t="shared" si="81"/>
        <v/>
      </c>
      <c r="M283" s="5">
        <v>43017</v>
      </c>
      <c r="N283" s="6" t="s">
        <v>5</v>
      </c>
      <c r="O283" s="12">
        <v>23</v>
      </c>
      <c r="P283" t="str">
        <f t="shared" si="96"/>
        <v/>
      </c>
      <c r="R283" t="str">
        <f t="shared" si="91"/>
        <v/>
      </c>
      <c r="T283" t="str">
        <f t="shared" si="82"/>
        <v/>
      </c>
      <c r="V283" t="str">
        <f t="shared" si="83"/>
        <v/>
      </c>
      <c r="Y283" s="5">
        <v>43382</v>
      </c>
      <c r="Z283" s="6" t="s">
        <v>3</v>
      </c>
      <c r="AA283" s="41">
        <v>81</v>
      </c>
      <c r="AB283" t="str">
        <f t="shared" si="99"/>
        <v/>
      </c>
      <c r="AD283" t="str">
        <f t="shared" si="92"/>
        <v/>
      </c>
      <c r="AF283" t="str">
        <f t="shared" si="84"/>
        <v/>
      </c>
      <c r="AH283" t="str">
        <f t="shared" si="85"/>
        <v/>
      </c>
      <c r="AK283" s="5">
        <v>43747</v>
      </c>
      <c r="AL283" s="6" t="s">
        <v>6</v>
      </c>
      <c r="AM283" s="7">
        <v>75</v>
      </c>
      <c r="AN283" t="str">
        <f t="shared" si="97"/>
        <v/>
      </c>
      <c r="AP283" t="str">
        <f t="shared" si="93"/>
        <v/>
      </c>
      <c r="AR283" t="str">
        <f t="shared" si="86"/>
        <v/>
      </c>
      <c r="AT283" t="str">
        <f t="shared" si="87"/>
        <v/>
      </c>
      <c r="AW283" s="5">
        <v>44112</v>
      </c>
      <c r="AX283" s="6" t="s">
        <v>8</v>
      </c>
      <c r="AY283" s="156" t="str">
        <f>'Daycare Tallies'!$AV9</f>
        <v/>
      </c>
      <c r="AZ283">
        <f t="shared" si="98"/>
        <v>0</v>
      </c>
      <c r="BB283" t="str">
        <f t="shared" si="94"/>
        <v/>
      </c>
      <c r="BD283">
        <f t="shared" si="89"/>
        <v>0</v>
      </c>
      <c r="BF283" t="str">
        <f t="shared" si="88"/>
        <v/>
      </c>
    </row>
    <row r="284" spans="1:58" ht="15" thickBot="1" x14ac:dyDescent="0.35">
      <c r="A284" s="10">
        <v>42652</v>
      </c>
      <c r="B284" s="11" t="s">
        <v>9</v>
      </c>
      <c r="C284" s="12">
        <v>5</v>
      </c>
      <c r="D284" t="str">
        <f t="shared" si="95"/>
        <v/>
      </c>
      <c r="F284" t="str">
        <f t="shared" si="90"/>
        <v/>
      </c>
      <c r="H284" t="str">
        <f t="shared" si="80"/>
        <v/>
      </c>
      <c r="J284">
        <f t="shared" si="81"/>
        <v>47</v>
      </c>
      <c r="M284" s="5">
        <v>43018</v>
      </c>
      <c r="N284" s="6" t="s">
        <v>3</v>
      </c>
      <c r="O284" s="12">
        <v>58</v>
      </c>
      <c r="P284" t="str">
        <f t="shared" si="96"/>
        <v/>
      </c>
      <c r="R284" t="str">
        <f t="shared" si="91"/>
        <v/>
      </c>
      <c r="T284" t="str">
        <f t="shared" si="82"/>
        <v/>
      </c>
      <c r="V284" t="str">
        <f t="shared" si="83"/>
        <v/>
      </c>
      <c r="Y284" s="5">
        <v>43383</v>
      </c>
      <c r="Z284" s="6" t="s">
        <v>6</v>
      </c>
      <c r="AA284" s="12">
        <v>51</v>
      </c>
      <c r="AB284" t="str">
        <f t="shared" si="99"/>
        <v/>
      </c>
      <c r="AD284" t="str">
        <f t="shared" si="92"/>
        <v/>
      </c>
      <c r="AF284" t="str">
        <f t="shared" si="84"/>
        <v/>
      </c>
      <c r="AH284" t="str">
        <f t="shared" si="85"/>
        <v/>
      </c>
      <c r="AK284" s="5">
        <v>43748</v>
      </c>
      <c r="AL284" s="6" t="s">
        <v>8</v>
      </c>
      <c r="AM284" s="180">
        <v>83</v>
      </c>
      <c r="AN284">
        <f t="shared" si="97"/>
        <v>386</v>
      </c>
      <c r="AP284" t="str">
        <f t="shared" si="93"/>
        <v/>
      </c>
      <c r="AR284">
        <f t="shared" si="86"/>
        <v>222</v>
      </c>
      <c r="AT284" t="str">
        <f t="shared" si="87"/>
        <v/>
      </c>
      <c r="AW284" s="5">
        <v>44113</v>
      </c>
      <c r="AX284" s="6" t="s">
        <v>4</v>
      </c>
      <c r="AY284" s="156" t="str">
        <f>'Daycare Tallies'!$AV10</f>
        <v/>
      </c>
      <c r="AZ284" t="str">
        <f t="shared" si="98"/>
        <v/>
      </c>
      <c r="BB284">
        <f t="shared" si="94"/>
        <v>0</v>
      </c>
      <c r="BD284" t="str">
        <f t="shared" si="89"/>
        <v/>
      </c>
      <c r="BF284" t="str">
        <f t="shared" si="88"/>
        <v/>
      </c>
    </row>
    <row r="285" spans="1:58" x14ac:dyDescent="0.3">
      <c r="A285" s="10">
        <v>42653</v>
      </c>
      <c r="B285" s="11" t="s">
        <v>5</v>
      </c>
      <c r="C285" s="12">
        <v>27</v>
      </c>
      <c r="D285" t="str">
        <f t="shared" si="95"/>
        <v/>
      </c>
      <c r="F285" t="str">
        <f t="shared" si="90"/>
        <v/>
      </c>
      <c r="H285" t="str">
        <f t="shared" si="80"/>
        <v/>
      </c>
      <c r="J285" t="str">
        <f t="shared" si="81"/>
        <v/>
      </c>
      <c r="M285" s="5">
        <v>43019</v>
      </c>
      <c r="N285" s="6" t="s">
        <v>6</v>
      </c>
      <c r="O285" s="12">
        <v>50</v>
      </c>
      <c r="P285" t="str">
        <f t="shared" si="96"/>
        <v/>
      </c>
      <c r="R285" t="str">
        <f t="shared" si="91"/>
        <v/>
      </c>
      <c r="T285" t="str">
        <f t="shared" si="82"/>
        <v/>
      </c>
      <c r="V285" t="str">
        <f t="shared" si="83"/>
        <v/>
      </c>
      <c r="Y285" s="5">
        <v>43384</v>
      </c>
      <c r="Z285" s="6" t="s">
        <v>8</v>
      </c>
      <c r="AA285" s="12">
        <v>62</v>
      </c>
      <c r="AB285">
        <f t="shared" si="99"/>
        <v>298</v>
      </c>
      <c r="AD285" t="str">
        <f t="shared" si="92"/>
        <v/>
      </c>
      <c r="AF285">
        <f t="shared" si="84"/>
        <v>194</v>
      </c>
      <c r="AH285" t="str">
        <f t="shared" si="85"/>
        <v/>
      </c>
      <c r="AK285" s="5">
        <v>43749</v>
      </c>
      <c r="AL285" s="6" t="s">
        <v>4</v>
      </c>
      <c r="AM285" s="7">
        <v>56</v>
      </c>
      <c r="AN285" t="str">
        <f t="shared" si="97"/>
        <v/>
      </c>
      <c r="AP285">
        <f t="shared" si="93"/>
        <v>125</v>
      </c>
      <c r="AR285" t="str">
        <f t="shared" si="86"/>
        <v/>
      </c>
      <c r="AT285" t="str">
        <f t="shared" si="87"/>
        <v/>
      </c>
      <c r="AW285" s="5">
        <v>44114</v>
      </c>
      <c r="AX285" s="6" t="s">
        <v>7</v>
      </c>
      <c r="AY285" s="156" t="str">
        <f>'Daycare Tallies'!$AV11</f>
        <v/>
      </c>
      <c r="AZ285" t="str">
        <f t="shared" si="98"/>
        <v/>
      </c>
      <c r="BB285" t="str">
        <f t="shared" si="94"/>
        <v/>
      </c>
      <c r="BD285" t="str">
        <f t="shared" si="89"/>
        <v/>
      </c>
      <c r="BF285" t="str">
        <f t="shared" si="88"/>
        <v/>
      </c>
    </row>
    <row r="286" spans="1:58" x14ac:dyDescent="0.3">
      <c r="A286" s="10">
        <v>42654</v>
      </c>
      <c r="B286" s="11" t="s">
        <v>3</v>
      </c>
      <c r="C286" s="12">
        <v>44</v>
      </c>
      <c r="D286" t="str">
        <f t="shared" si="95"/>
        <v/>
      </c>
      <c r="F286" t="str">
        <f t="shared" si="90"/>
        <v/>
      </c>
      <c r="H286" t="str">
        <f t="shared" si="80"/>
        <v/>
      </c>
      <c r="J286" t="str">
        <f t="shared" si="81"/>
        <v/>
      </c>
      <c r="M286" s="5">
        <v>43020</v>
      </c>
      <c r="N286" s="6" t="s">
        <v>8</v>
      </c>
      <c r="O286" s="38">
        <v>65</v>
      </c>
      <c r="P286">
        <f t="shared" si="96"/>
        <v>265</v>
      </c>
      <c r="R286" t="str">
        <f t="shared" si="91"/>
        <v/>
      </c>
      <c r="T286">
        <f t="shared" si="82"/>
        <v>173</v>
      </c>
      <c r="V286" t="str">
        <f t="shared" si="83"/>
        <v/>
      </c>
      <c r="Y286" s="5">
        <v>43385</v>
      </c>
      <c r="Z286" s="6" t="s">
        <v>4</v>
      </c>
      <c r="AA286" s="12">
        <v>68</v>
      </c>
      <c r="AB286" t="str">
        <f t="shared" si="99"/>
        <v/>
      </c>
      <c r="AD286">
        <f t="shared" si="92"/>
        <v>99</v>
      </c>
      <c r="AF286" t="str">
        <f t="shared" si="84"/>
        <v/>
      </c>
      <c r="AH286" t="str">
        <f t="shared" si="85"/>
        <v/>
      </c>
      <c r="AK286" s="5">
        <v>43750</v>
      </c>
      <c r="AL286" s="6" t="s">
        <v>7</v>
      </c>
      <c r="AM286" s="7">
        <v>9</v>
      </c>
      <c r="AN286" t="str">
        <f t="shared" si="97"/>
        <v/>
      </c>
      <c r="AP286" t="str">
        <f t="shared" si="93"/>
        <v/>
      </c>
      <c r="AR286" t="str">
        <f t="shared" si="86"/>
        <v/>
      </c>
      <c r="AT286" t="str">
        <f t="shared" si="87"/>
        <v/>
      </c>
      <c r="AW286" s="5">
        <v>44115</v>
      </c>
      <c r="AX286" s="6" t="s">
        <v>9</v>
      </c>
      <c r="AY286" s="156" t="str">
        <f>'Daycare Tallies'!$AV12</f>
        <v/>
      </c>
      <c r="AZ286" t="str">
        <f t="shared" si="98"/>
        <v/>
      </c>
      <c r="BB286" t="str">
        <f t="shared" si="94"/>
        <v/>
      </c>
      <c r="BD286" t="str">
        <f t="shared" si="89"/>
        <v/>
      </c>
      <c r="BF286">
        <f t="shared" si="88"/>
        <v>0</v>
      </c>
    </row>
    <row r="287" spans="1:58" x14ac:dyDescent="0.3">
      <c r="A287" s="10">
        <v>42655</v>
      </c>
      <c r="B287" s="11" t="s">
        <v>6</v>
      </c>
      <c r="C287" s="12">
        <v>43</v>
      </c>
      <c r="D287" t="str">
        <f t="shared" si="95"/>
        <v/>
      </c>
      <c r="F287" t="str">
        <f t="shared" si="90"/>
        <v/>
      </c>
      <c r="H287" t="str">
        <f t="shared" si="80"/>
        <v/>
      </c>
      <c r="J287" t="str">
        <f t="shared" si="81"/>
        <v/>
      </c>
      <c r="M287" s="5">
        <v>43021</v>
      </c>
      <c r="N287" s="6" t="s">
        <v>4</v>
      </c>
      <c r="O287" s="12">
        <v>40</v>
      </c>
      <c r="P287" t="str">
        <f t="shared" si="96"/>
        <v/>
      </c>
      <c r="R287">
        <f t="shared" si="91"/>
        <v>63</v>
      </c>
      <c r="T287" t="str">
        <f t="shared" si="82"/>
        <v/>
      </c>
      <c r="V287" t="str">
        <f t="shared" si="83"/>
        <v/>
      </c>
      <c r="Y287" s="5">
        <v>43386</v>
      </c>
      <c r="Z287" s="6" t="s">
        <v>7</v>
      </c>
      <c r="AA287" s="12">
        <v>13</v>
      </c>
      <c r="AB287" t="str">
        <f t="shared" si="99"/>
        <v/>
      </c>
      <c r="AD287" t="str">
        <f t="shared" si="92"/>
        <v/>
      </c>
      <c r="AF287" t="str">
        <f t="shared" si="84"/>
        <v/>
      </c>
      <c r="AH287" t="str">
        <f t="shared" si="85"/>
        <v/>
      </c>
      <c r="AK287" s="5">
        <v>43751</v>
      </c>
      <c r="AL287" s="6" t="s">
        <v>9</v>
      </c>
      <c r="AM287" s="7">
        <v>8</v>
      </c>
      <c r="AN287" t="str">
        <f t="shared" si="97"/>
        <v/>
      </c>
      <c r="AP287" t="str">
        <f t="shared" si="93"/>
        <v/>
      </c>
      <c r="AR287" t="str">
        <f t="shared" si="86"/>
        <v/>
      </c>
      <c r="AT287">
        <f t="shared" si="87"/>
        <v>73</v>
      </c>
      <c r="AW287" s="5">
        <v>44116</v>
      </c>
      <c r="AX287" s="6" t="s">
        <v>5</v>
      </c>
      <c r="AY287" s="156" t="str">
        <f>'Daycare Tallies'!$AV13</f>
        <v/>
      </c>
      <c r="AZ287" t="str">
        <f t="shared" si="98"/>
        <v/>
      </c>
      <c r="BB287" t="str">
        <f t="shared" si="94"/>
        <v/>
      </c>
      <c r="BD287" t="str">
        <f t="shared" si="89"/>
        <v/>
      </c>
      <c r="BF287" t="str">
        <f t="shared" si="88"/>
        <v/>
      </c>
    </row>
    <row r="288" spans="1:58" x14ac:dyDescent="0.3">
      <c r="A288" s="10">
        <v>42656</v>
      </c>
      <c r="B288" s="11" t="s">
        <v>8</v>
      </c>
      <c r="C288" s="12">
        <v>36</v>
      </c>
      <c r="D288">
        <f t="shared" si="95"/>
        <v>197</v>
      </c>
      <c r="F288" t="str">
        <f t="shared" si="90"/>
        <v/>
      </c>
      <c r="H288">
        <f t="shared" si="80"/>
        <v>123</v>
      </c>
      <c r="J288" t="str">
        <f t="shared" si="81"/>
        <v/>
      </c>
      <c r="M288" s="5">
        <v>43022</v>
      </c>
      <c r="N288" s="6" t="s">
        <v>7</v>
      </c>
      <c r="O288" s="12">
        <v>13</v>
      </c>
      <c r="P288" t="str">
        <f t="shared" si="96"/>
        <v/>
      </c>
      <c r="R288" t="str">
        <f t="shared" si="91"/>
        <v/>
      </c>
      <c r="T288" t="str">
        <f t="shared" si="82"/>
        <v/>
      </c>
      <c r="V288" t="str">
        <f t="shared" si="83"/>
        <v/>
      </c>
      <c r="Y288" s="5">
        <v>43387</v>
      </c>
      <c r="Z288" s="6" t="s">
        <v>9</v>
      </c>
      <c r="AA288" s="12">
        <v>5</v>
      </c>
      <c r="AB288" t="str">
        <f t="shared" si="99"/>
        <v/>
      </c>
      <c r="AD288" t="str">
        <f t="shared" si="92"/>
        <v/>
      </c>
      <c r="AF288" t="str">
        <f t="shared" si="84"/>
        <v/>
      </c>
      <c r="AH288">
        <f t="shared" si="85"/>
        <v>86</v>
      </c>
      <c r="AK288" s="5">
        <v>43752</v>
      </c>
      <c r="AL288" s="6" t="s">
        <v>5</v>
      </c>
      <c r="AM288" s="7">
        <v>34</v>
      </c>
      <c r="AN288" t="str">
        <f t="shared" si="97"/>
        <v/>
      </c>
      <c r="AP288" t="str">
        <f t="shared" si="93"/>
        <v/>
      </c>
      <c r="AR288" t="str">
        <f t="shared" si="86"/>
        <v/>
      </c>
      <c r="AT288" t="str">
        <f t="shared" si="87"/>
        <v/>
      </c>
      <c r="AW288" s="5">
        <v>44117</v>
      </c>
      <c r="AX288" s="6" t="s">
        <v>3</v>
      </c>
      <c r="AY288" s="156" t="str">
        <f>'Daycare Tallies'!$AV14</f>
        <v/>
      </c>
      <c r="AZ288" t="str">
        <f t="shared" si="98"/>
        <v/>
      </c>
      <c r="BB288" t="str">
        <f t="shared" si="94"/>
        <v/>
      </c>
      <c r="BD288" t="str">
        <f t="shared" si="89"/>
        <v/>
      </c>
      <c r="BF288" t="str">
        <f t="shared" si="88"/>
        <v/>
      </c>
    </row>
    <row r="289" spans="1:58" ht="15" thickBot="1" x14ac:dyDescent="0.35">
      <c r="A289" s="10">
        <v>42657</v>
      </c>
      <c r="B289" s="11" t="s">
        <v>4</v>
      </c>
      <c r="C289" s="12">
        <v>42</v>
      </c>
      <c r="D289" t="str">
        <f t="shared" si="95"/>
        <v/>
      </c>
      <c r="F289">
        <f t="shared" si="90"/>
        <v>69</v>
      </c>
      <c r="H289" t="str">
        <f t="shared" si="80"/>
        <v/>
      </c>
      <c r="J289" t="str">
        <f t="shared" si="81"/>
        <v/>
      </c>
      <c r="M289" s="5">
        <v>43023</v>
      </c>
      <c r="N289" s="6" t="s">
        <v>9</v>
      </c>
      <c r="O289" s="12">
        <v>6</v>
      </c>
      <c r="P289" t="str">
        <f t="shared" si="96"/>
        <v/>
      </c>
      <c r="R289" t="str">
        <f t="shared" si="91"/>
        <v/>
      </c>
      <c r="T289" t="str">
        <f t="shared" si="82"/>
        <v/>
      </c>
      <c r="V289">
        <f t="shared" si="83"/>
        <v>59</v>
      </c>
      <c r="Y289" s="5">
        <v>43388</v>
      </c>
      <c r="Z289" s="6" t="s">
        <v>5</v>
      </c>
      <c r="AA289" s="12">
        <v>47</v>
      </c>
      <c r="AB289" t="str">
        <f t="shared" si="99"/>
        <v/>
      </c>
      <c r="AD289" t="str">
        <f t="shared" si="92"/>
        <v/>
      </c>
      <c r="AF289" t="str">
        <f t="shared" si="84"/>
        <v/>
      </c>
      <c r="AH289" t="str">
        <f t="shared" si="85"/>
        <v/>
      </c>
      <c r="AK289" s="5">
        <v>43753</v>
      </c>
      <c r="AL289" s="6" t="s">
        <v>3</v>
      </c>
      <c r="AM289" s="7">
        <v>75</v>
      </c>
      <c r="AN289" t="str">
        <f t="shared" si="97"/>
        <v/>
      </c>
      <c r="AP289" t="str">
        <f t="shared" si="93"/>
        <v/>
      </c>
      <c r="AR289" t="str">
        <f t="shared" si="86"/>
        <v/>
      </c>
      <c r="AT289" t="str">
        <f t="shared" si="87"/>
        <v/>
      </c>
      <c r="AW289" s="5">
        <v>44118</v>
      </c>
      <c r="AX289" s="6" t="s">
        <v>6</v>
      </c>
      <c r="AY289" s="156" t="str">
        <f>'Daycare Tallies'!$AV15</f>
        <v/>
      </c>
      <c r="AZ289" t="str">
        <f t="shared" si="98"/>
        <v/>
      </c>
      <c r="BB289" t="str">
        <f t="shared" si="94"/>
        <v/>
      </c>
      <c r="BD289" t="str">
        <f t="shared" si="89"/>
        <v/>
      </c>
      <c r="BF289" t="str">
        <f t="shared" si="88"/>
        <v/>
      </c>
    </row>
    <row r="290" spans="1:58" ht="15" thickBot="1" x14ac:dyDescent="0.35">
      <c r="A290" s="10">
        <v>42658</v>
      </c>
      <c r="B290" s="11" t="s">
        <v>7</v>
      </c>
      <c r="C290" s="12">
        <v>9</v>
      </c>
      <c r="D290" t="str">
        <f t="shared" si="95"/>
        <v/>
      </c>
      <c r="F290" t="str">
        <f t="shared" si="90"/>
        <v/>
      </c>
      <c r="H290" t="str">
        <f t="shared" si="80"/>
        <v/>
      </c>
      <c r="J290" t="str">
        <f t="shared" si="81"/>
        <v/>
      </c>
      <c r="M290" s="5">
        <v>43024</v>
      </c>
      <c r="N290" s="6" t="s">
        <v>5</v>
      </c>
      <c r="O290" s="12">
        <v>50</v>
      </c>
      <c r="P290" t="str">
        <f t="shared" si="96"/>
        <v/>
      </c>
      <c r="R290" t="str">
        <f t="shared" si="91"/>
        <v/>
      </c>
      <c r="T290" t="str">
        <f t="shared" si="82"/>
        <v/>
      </c>
      <c r="V290" t="str">
        <f t="shared" si="83"/>
        <v/>
      </c>
      <c r="Y290" s="5">
        <v>43389</v>
      </c>
      <c r="Z290" s="6" t="s">
        <v>3</v>
      </c>
      <c r="AA290" s="12">
        <v>74</v>
      </c>
      <c r="AB290" t="str">
        <f t="shared" si="99"/>
        <v/>
      </c>
      <c r="AD290" t="str">
        <f t="shared" si="92"/>
        <v/>
      </c>
      <c r="AF290" t="str">
        <f t="shared" si="84"/>
        <v/>
      </c>
      <c r="AH290" t="str">
        <f t="shared" si="85"/>
        <v/>
      </c>
      <c r="AK290" s="5">
        <v>43754</v>
      </c>
      <c r="AL290" s="6" t="s">
        <v>6</v>
      </c>
      <c r="AM290" s="180">
        <v>85</v>
      </c>
      <c r="AN290" t="str">
        <f t="shared" si="97"/>
        <v/>
      </c>
      <c r="AP290" t="str">
        <f t="shared" si="93"/>
        <v/>
      </c>
      <c r="AR290" t="str">
        <f t="shared" si="86"/>
        <v/>
      </c>
      <c r="AT290" t="str">
        <f t="shared" si="87"/>
        <v/>
      </c>
      <c r="AW290" s="5">
        <v>44119</v>
      </c>
      <c r="AX290" s="6" t="s">
        <v>8</v>
      </c>
      <c r="AY290" s="156" t="str">
        <f>'Daycare Tallies'!$AV16</f>
        <v/>
      </c>
      <c r="AZ290">
        <f t="shared" si="98"/>
        <v>0</v>
      </c>
      <c r="BB290" t="str">
        <f t="shared" si="94"/>
        <v/>
      </c>
      <c r="BD290">
        <f t="shared" si="89"/>
        <v>0</v>
      </c>
      <c r="BF290" t="str">
        <f t="shared" si="88"/>
        <v/>
      </c>
    </row>
    <row r="291" spans="1:58" x14ac:dyDescent="0.3">
      <c r="A291" s="10">
        <v>42659</v>
      </c>
      <c r="B291" s="11" t="s">
        <v>9</v>
      </c>
      <c r="C291" s="12">
        <v>4</v>
      </c>
      <c r="D291" t="str">
        <f t="shared" si="95"/>
        <v/>
      </c>
      <c r="F291" t="str">
        <f t="shared" si="90"/>
        <v/>
      </c>
      <c r="H291" t="str">
        <f t="shared" si="80"/>
        <v/>
      </c>
      <c r="J291">
        <f t="shared" si="81"/>
        <v>55</v>
      </c>
      <c r="M291" s="5">
        <v>43025</v>
      </c>
      <c r="N291" s="6" t="s">
        <v>3</v>
      </c>
      <c r="O291" s="12">
        <v>59</v>
      </c>
      <c r="P291" t="str">
        <f t="shared" si="96"/>
        <v/>
      </c>
      <c r="R291" t="str">
        <f t="shared" si="91"/>
        <v/>
      </c>
      <c r="T291" t="str">
        <f t="shared" si="82"/>
        <v/>
      </c>
      <c r="V291" t="str">
        <f t="shared" si="83"/>
        <v/>
      </c>
      <c r="Y291" s="5">
        <v>43390</v>
      </c>
      <c r="Z291" s="6" t="s">
        <v>6</v>
      </c>
      <c r="AA291" s="12">
        <v>64</v>
      </c>
      <c r="AB291" t="str">
        <f t="shared" si="99"/>
        <v/>
      </c>
      <c r="AD291" t="str">
        <f t="shared" si="92"/>
        <v/>
      </c>
      <c r="AF291" t="str">
        <f t="shared" si="84"/>
        <v/>
      </c>
      <c r="AH291" t="str">
        <f t="shared" si="85"/>
        <v/>
      </c>
      <c r="AK291" s="5">
        <v>43755</v>
      </c>
      <c r="AL291" s="6" t="s">
        <v>8</v>
      </c>
      <c r="AM291" s="7">
        <v>58</v>
      </c>
      <c r="AN291">
        <f t="shared" si="97"/>
        <v>325</v>
      </c>
      <c r="AP291" t="str">
        <f t="shared" si="93"/>
        <v/>
      </c>
      <c r="AR291">
        <f t="shared" si="86"/>
        <v>218</v>
      </c>
      <c r="AT291" t="str">
        <f t="shared" si="87"/>
        <v/>
      </c>
      <c r="AW291" s="5">
        <v>44120</v>
      </c>
      <c r="AX291" s="6" t="s">
        <v>4</v>
      </c>
      <c r="AY291" s="156" t="str">
        <f>'Daycare Tallies'!$AV17</f>
        <v/>
      </c>
      <c r="AZ291" t="str">
        <f t="shared" si="98"/>
        <v/>
      </c>
      <c r="BB291">
        <f t="shared" si="94"/>
        <v>0</v>
      </c>
      <c r="BD291" t="str">
        <f t="shared" si="89"/>
        <v/>
      </c>
      <c r="BF291" t="str">
        <f t="shared" si="88"/>
        <v/>
      </c>
    </row>
    <row r="292" spans="1:58" x14ac:dyDescent="0.3">
      <c r="A292" s="10">
        <v>42660</v>
      </c>
      <c r="B292" s="11" t="s">
        <v>5</v>
      </c>
      <c r="C292" s="12">
        <v>38</v>
      </c>
      <c r="D292" t="str">
        <f t="shared" si="95"/>
        <v/>
      </c>
      <c r="F292" t="str">
        <f t="shared" si="90"/>
        <v/>
      </c>
      <c r="H292" t="str">
        <f t="shared" si="80"/>
        <v/>
      </c>
      <c r="J292" t="str">
        <f t="shared" si="81"/>
        <v/>
      </c>
      <c r="M292" s="5">
        <v>43026</v>
      </c>
      <c r="N292" s="6" t="s">
        <v>6</v>
      </c>
      <c r="O292" s="12">
        <v>59</v>
      </c>
      <c r="P292" t="str">
        <f t="shared" si="96"/>
        <v/>
      </c>
      <c r="R292" t="str">
        <f t="shared" si="91"/>
        <v/>
      </c>
      <c r="T292" t="str">
        <f t="shared" si="82"/>
        <v/>
      </c>
      <c r="V292" t="str">
        <f t="shared" si="83"/>
        <v/>
      </c>
      <c r="Y292" s="5">
        <v>43391</v>
      </c>
      <c r="Z292" s="6" t="s">
        <v>8</v>
      </c>
      <c r="AA292" s="12">
        <v>78</v>
      </c>
      <c r="AB292">
        <f t="shared" si="99"/>
        <v>349</v>
      </c>
      <c r="AD292" t="str">
        <f t="shared" si="92"/>
        <v/>
      </c>
      <c r="AF292">
        <f t="shared" si="84"/>
        <v>216</v>
      </c>
      <c r="AH292" t="str">
        <f t="shared" si="85"/>
        <v/>
      </c>
      <c r="AK292" s="5">
        <v>43756</v>
      </c>
      <c r="AL292" s="6" t="s">
        <v>4</v>
      </c>
      <c r="AM292" s="7">
        <v>63</v>
      </c>
      <c r="AN292" t="str">
        <f t="shared" si="97"/>
        <v/>
      </c>
      <c r="AP292">
        <f t="shared" si="93"/>
        <v>97</v>
      </c>
      <c r="AR292" t="str">
        <f t="shared" si="86"/>
        <v/>
      </c>
      <c r="AT292" t="str">
        <f t="shared" si="87"/>
        <v/>
      </c>
      <c r="AW292" s="5">
        <v>44121</v>
      </c>
      <c r="AX292" s="6" t="s">
        <v>7</v>
      </c>
      <c r="AY292" s="156" t="str">
        <f>'Daycare Tallies'!$AV18</f>
        <v/>
      </c>
      <c r="AZ292" t="str">
        <f t="shared" si="98"/>
        <v/>
      </c>
      <c r="BB292" t="str">
        <f t="shared" si="94"/>
        <v/>
      </c>
      <c r="BD292" t="str">
        <f t="shared" si="89"/>
        <v/>
      </c>
      <c r="BF292" t="str">
        <f t="shared" si="88"/>
        <v/>
      </c>
    </row>
    <row r="293" spans="1:58" x14ac:dyDescent="0.3">
      <c r="A293" s="10">
        <v>42661</v>
      </c>
      <c r="B293" s="11" t="s">
        <v>3</v>
      </c>
      <c r="C293" s="12">
        <v>42</v>
      </c>
      <c r="D293" t="str">
        <f t="shared" si="95"/>
        <v/>
      </c>
      <c r="F293" t="str">
        <f t="shared" si="90"/>
        <v/>
      </c>
      <c r="H293" t="str">
        <f t="shared" si="80"/>
        <v/>
      </c>
      <c r="J293" t="str">
        <f t="shared" si="81"/>
        <v/>
      </c>
      <c r="M293" s="5">
        <v>43027</v>
      </c>
      <c r="N293" s="6" t="s">
        <v>8</v>
      </c>
      <c r="O293" s="12">
        <v>59</v>
      </c>
      <c r="P293">
        <f t="shared" si="96"/>
        <v>286</v>
      </c>
      <c r="R293" t="str">
        <f t="shared" si="91"/>
        <v/>
      </c>
      <c r="T293">
        <f t="shared" si="82"/>
        <v>177</v>
      </c>
      <c r="V293" t="str">
        <f t="shared" si="83"/>
        <v/>
      </c>
      <c r="Y293" s="5">
        <v>43392</v>
      </c>
      <c r="Z293" s="6" t="s">
        <v>4</v>
      </c>
      <c r="AA293" s="12">
        <v>60</v>
      </c>
      <c r="AB293" t="str">
        <f t="shared" si="99"/>
        <v/>
      </c>
      <c r="AD293">
        <f t="shared" si="92"/>
        <v>107</v>
      </c>
      <c r="AF293" t="str">
        <f t="shared" si="84"/>
        <v/>
      </c>
      <c r="AH293" t="str">
        <f t="shared" si="85"/>
        <v/>
      </c>
      <c r="AK293" s="5">
        <v>43757</v>
      </c>
      <c r="AL293" s="6" t="s">
        <v>7</v>
      </c>
      <c r="AM293" s="7">
        <v>14</v>
      </c>
      <c r="AN293" t="str">
        <f t="shared" si="97"/>
        <v/>
      </c>
      <c r="AP293" t="str">
        <f t="shared" si="93"/>
        <v/>
      </c>
      <c r="AR293" t="str">
        <f t="shared" si="86"/>
        <v/>
      </c>
      <c r="AT293" t="str">
        <f t="shared" si="87"/>
        <v/>
      </c>
      <c r="AW293" s="5">
        <v>44122</v>
      </c>
      <c r="AX293" s="6" t="s">
        <v>9</v>
      </c>
      <c r="AY293" s="156" t="str">
        <f>'Daycare Tallies'!$AV19</f>
        <v/>
      </c>
      <c r="AZ293" t="str">
        <f t="shared" si="98"/>
        <v/>
      </c>
      <c r="BB293" t="str">
        <f t="shared" si="94"/>
        <v/>
      </c>
      <c r="BD293" t="str">
        <f t="shared" si="89"/>
        <v/>
      </c>
      <c r="BF293">
        <f t="shared" si="88"/>
        <v>0</v>
      </c>
    </row>
    <row r="294" spans="1:58" x14ac:dyDescent="0.3">
      <c r="A294" s="10">
        <v>42662</v>
      </c>
      <c r="B294" s="11" t="s">
        <v>6</v>
      </c>
      <c r="C294" s="12">
        <v>43</v>
      </c>
      <c r="D294" t="str">
        <f t="shared" si="95"/>
        <v/>
      </c>
      <c r="F294" t="str">
        <f t="shared" si="90"/>
        <v/>
      </c>
      <c r="H294" t="str">
        <f t="shared" si="80"/>
        <v/>
      </c>
      <c r="J294" t="str">
        <f t="shared" si="81"/>
        <v/>
      </c>
      <c r="M294" s="5">
        <v>43028</v>
      </c>
      <c r="N294" s="6" t="s">
        <v>4</v>
      </c>
      <c r="O294" s="12">
        <v>42</v>
      </c>
      <c r="P294" t="str">
        <f t="shared" si="96"/>
        <v/>
      </c>
      <c r="R294">
        <f t="shared" si="91"/>
        <v>92</v>
      </c>
      <c r="T294" t="str">
        <f t="shared" si="82"/>
        <v/>
      </c>
      <c r="V294" t="str">
        <f t="shared" si="83"/>
        <v/>
      </c>
      <c r="Y294" s="5">
        <v>43393</v>
      </c>
      <c r="Z294" s="6" t="s">
        <v>7</v>
      </c>
      <c r="AA294" s="12">
        <v>16</v>
      </c>
      <c r="AB294" t="str">
        <f t="shared" si="99"/>
        <v/>
      </c>
      <c r="AD294" t="str">
        <f t="shared" si="92"/>
        <v/>
      </c>
      <c r="AF294" t="str">
        <f t="shared" si="84"/>
        <v/>
      </c>
      <c r="AH294" t="str">
        <f t="shared" si="85"/>
        <v/>
      </c>
      <c r="AK294" s="5">
        <v>43758</v>
      </c>
      <c r="AL294" s="6" t="s">
        <v>9</v>
      </c>
      <c r="AM294" s="7">
        <v>5</v>
      </c>
      <c r="AN294" t="str">
        <f t="shared" si="97"/>
        <v/>
      </c>
      <c r="AP294" t="str">
        <f t="shared" si="93"/>
        <v/>
      </c>
      <c r="AR294" t="str">
        <f t="shared" si="86"/>
        <v/>
      </c>
      <c r="AT294">
        <f t="shared" si="87"/>
        <v>82</v>
      </c>
      <c r="AW294" s="5">
        <v>44123</v>
      </c>
      <c r="AX294" s="6" t="s">
        <v>5</v>
      </c>
      <c r="AY294" s="156" t="str">
        <f>'Daycare Tallies'!$AV20</f>
        <v/>
      </c>
      <c r="AZ294" t="str">
        <f t="shared" si="98"/>
        <v/>
      </c>
      <c r="BB294" t="str">
        <f t="shared" si="94"/>
        <v/>
      </c>
      <c r="BD294" t="str">
        <f t="shared" si="89"/>
        <v/>
      </c>
      <c r="BF294" t="str">
        <f t="shared" si="88"/>
        <v/>
      </c>
    </row>
    <row r="295" spans="1:58" x14ac:dyDescent="0.3">
      <c r="A295" s="10">
        <v>42663</v>
      </c>
      <c r="B295" s="11" t="s">
        <v>8</v>
      </c>
      <c r="C295" s="12">
        <v>42</v>
      </c>
      <c r="D295">
        <f t="shared" si="95"/>
        <v>220</v>
      </c>
      <c r="F295" t="str">
        <f t="shared" si="90"/>
        <v/>
      </c>
      <c r="H295">
        <f t="shared" si="80"/>
        <v>127</v>
      </c>
      <c r="J295" t="str">
        <f t="shared" si="81"/>
        <v/>
      </c>
      <c r="M295" s="5">
        <v>43029</v>
      </c>
      <c r="N295" s="6" t="s">
        <v>7</v>
      </c>
      <c r="O295" s="12">
        <v>13</v>
      </c>
      <c r="P295" t="str">
        <f t="shared" si="96"/>
        <v/>
      </c>
      <c r="R295" t="str">
        <f t="shared" si="91"/>
        <v/>
      </c>
      <c r="T295" t="str">
        <f t="shared" si="82"/>
        <v/>
      </c>
      <c r="V295" t="str">
        <f t="shared" si="83"/>
        <v/>
      </c>
      <c r="Y295" s="5">
        <v>43394</v>
      </c>
      <c r="Z295" s="6" t="s">
        <v>9</v>
      </c>
      <c r="AA295" s="12">
        <v>3</v>
      </c>
      <c r="AB295" t="str">
        <f t="shared" si="99"/>
        <v/>
      </c>
      <c r="AD295" t="str">
        <f t="shared" si="92"/>
        <v/>
      </c>
      <c r="AF295" t="str">
        <f t="shared" si="84"/>
        <v/>
      </c>
      <c r="AH295">
        <f t="shared" si="85"/>
        <v>79</v>
      </c>
      <c r="AK295" s="5">
        <v>43759</v>
      </c>
      <c r="AL295" s="6" t="s">
        <v>5</v>
      </c>
      <c r="AM295" s="7">
        <v>64</v>
      </c>
      <c r="AN295" t="str">
        <f t="shared" si="97"/>
        <v/>
      </c>
      <c r="AP295" t="str">
        <f t="shared" si="93"/>
        <v/>
      </c>
      <c r="AR295" t="str">
        <f t="shared" si="86"/>
        <v/>
      </c>
      <c r="AT295" t="str">
        <f t="shared" si="87"/>
        <v/>
      </c>
      <c r="AW295" s="5">
        <v>44124</v>
      </c>
      <c r="AX295" s="6" t="s">
        <v>3</v>
      </c>
      <c r="AY295" s="156" t="str">
        <f>'Daycare Tallies'!$AV21</f>
        <v/>
      </c>
      <c r="AZ295" t="str">
        <f t="shared" si="98"/>
        <v/>
      </c>
      <c r="BB295" t="str">
        <f t="shared" si="94"/>
        <v/>
      </c>
      <c r="BD295" t="str">
        <f t="shared" si="89"/>
        <v/>
      </c>
      <c r="BF295" t="str">
        <f t="shared" si="88"/>
        <v/>
      </c>
    </row>
    <row r="296" spans="1:58" x14ac:dyDescent="0.3">
      <c r="A296" s="10">
        <v>42664</v>
      </c>
      <c r="B296" s="11" t="s">
        <v>4</v>
      </c>
      <c r="C296" s="12">
        <v>49</v>
      </c>
      <c r="D296" t="str">
        <f t="shared" si="95"/>
        <v/>
      </c>
      <c r="F296">
        <f t="shared" si="90"/>
        <v>87</v>
      </c>
      <c r="H296" t="str">
        <f t="shared" si="80"/>
        <v/>
      </c>
      <c r="J296" t="str">
        <f t="shared" si="81"/>
        <v/>
      </c>
      <c r="M296" s="5">
        <v>43030</v>
      </c>
      <c r="N296" s="6" t="s">
        <v>9</v>
      </c>
      <c r="O296" s="12">
        <v>7</v>
      </c>
      <c r="P296" t="str">
        <f t="shared" si="96"/>
        <v/>
      </c>
      <c r="R296" t="str">
        <f t="shared" si="91"/>
        <v/>
      </c>
      <c r="T296" t="str">
        <f t="shared" si="82"/>
        <v/>
      </c>
      <c r="V296">
        <f t="shared" si="83"/>
        <v>62</v>
      </c>
      <c r="Y296" s="5">
        <v>43395</v>
      </c>
      <c r="Z296" s="6" t="s">
        <v>5</v>
      </c>
      <c r="AA296" s="12">
        <v>52</v>
      </c>
      <c r="AB296" t="str">
        <f t="shared" si="99"/>
        <v/>
      </c>
      <c r="AD296" t="str">
        <f t="shared" si="92"/>
        <v/>
      </c>
      <c r="AF296" t="str">
        <f t="shared" si="84"/>
        <v/>
      </c>
      <c r="AH296" t="str">
        <f t="shared" si="85"/>
        <v/>
      </c>
      <c r="AK296" s="5">
        <v>43760</v>
      </c>
      <c r="AL296" s="6" t="s">
        <v>3</v>
      </c>
      <c r="AM296" s="7">
        <v>65</v>
      </c>
      <c r="AN296" t="str">
        <f t="shared" si="97"/>
        <v/>
      </c>
      <c r="AP296" t="str">
        <f t="shared" si="93"/>
        <v/>
      </c>
      <c r="AR296" t="str">
        <f t="shared" si="86"/>
        <v/>
      </c>
      <c r="AT296" t="str">
        <f t="shared" si="87"/>
        <v/>
      </c>
      <c r="AW296" s="5">
        <v>44125</v>
      </c>
      <c r="AX296" s="6" t="s">
        <v>6</v>
      </c>
      <c r="AY296" s="156" t="str">
        <f>'Daycare Tallies'!$AV22</f>
        <v/>
      </c>
      <c r="AZ296" t="str">
        <f t="shared" si="98"/>
        <v/>
      </c>
      <c r="BB296" t="str">
        <f t="shared" si="94"/>
        <v/>
      </c>
      <c r="BD296" t="str">
        <f t="shared" si="89"/>
        <v/>
      </c>
      <c r="BF296" t="str">
        <f t="shared" si="88"/>
        <v/>
      </c>
    </row>
    <row r="297" spans="1:58" x14ac:dyDescent="0.3">
      <c r="A297" s="10">
        <v>42665</v>
      </c>
      <c r="B297" s="11" t="s">
        <v>7</v>
      </c>
      <c r="C297" s="12">
        <v>8</v>
      </c>
      <c r="D297" t="str">
        <f t="shared" si="95"/>
        <v/>
      </c>
      <c r="F297" t="str">
        <f t="shared" si="90"/>
        <v/>
      </c>
      <c r="H297" t="str">
        <f t="shared" si="80"/>
        <v/>
      </c>
      <c r="J297" t="str">
        <f t="shared" si="81"/>
        <v/>
      </c>
      <c r="M297" s="5">
        <v>43031</v>
      </c>
      <c r="N297" s="6" t="s">
        <v>5</v>
      </c>
      <c r="O297" s="12">
        <v>56</v>
      </c>
      <c r="P297" t="str">
        <f t="shared" si="96"/>
        <v/>
      </c>
      <c r="R297" t="str">
        <f t="shared" si="91"/>
        <v/>
      </c>
      <c r="T297" t="str">
        <f t="shared" si="82"/>
        <v/>
      </c>
      <c r="V297" t="str">
        <f t="shared" si="83"/>
        <v/>
      </c>
      <c r="Y297" s="5">
        <v>43396</v>
      </c>
      <c r="Z297" s="6" t="s">
        <v>3</v>
      </c>
      <c r="AA297" s="12">
        <v>60</v>
      </c>
      <c r="AB297" t="str">
        <f t="shared" si="99"/>
        <v/>
      </c>
      <c r="AD297" t="str">
        <f t="shared" si="92"/>
        <v/>
      </c>
      <c r="AF297" t="str">
        <f t="shared" si="84"/>
        <v/>
      </c>
      <c r="AH297" t="str">
        <f t="shared" si="85"/>
        <v/>
      </c>
      <c r="AK297" s="5">
        <v>43761</v>
      </c>
      <c r="AL297" s="6" t="s">
        <v>6</v>
      </c>
      <c r="AM297" s="7">
        <v>65</v>
      </c>
      <c r="AN297" t="str">
        <f t="shared" si="97"/>
        <v/>
      </c>
      <c r="AP297" t="str">
        <f t="shared" si="93"/>
        <v/>
      </c>
      <c r="AR297" t="str">
        <f t="shared" si="86"/>
        <v/>
      </c>
      <c r="AT297" t="str">
        <f t="shared" si="87"/>
        <v/>
      </c>
      <c r="AW297" s="5">
        <v>44126</v>
      </c>
      <c r="AX297" s="6" t="s">
        <v>8</v>
      </c>
      <c r="AY297" s="156" t="str">
        <f>'Daycare Tallies'!$AV23</f>
        <v/>
      </c>
      <c r="AZ297">
        <f t="shared" si="98"/>
        <v>0</v>
      </c>
      <c r="BB297" t="str">
        <f t="shared" si="94"/>
        <v/>
      </c>
      <c r="BD297">
        <f t="shared" si="89"/>
        <v>0</v>
      </c>
      <c r="BF297" t="str">
        <f t="shared" si="88"/>
        <v/>
      </c>
    </row>
    <row r="298" spans="1:58" x14ac:dyDescent="0.3">
      <c r="A298" s="10">
        <v>42666</v>
      </c>
      <c r="B298" s="11" t="s">
        <v>9</v>
      </c>
      <c r="C298" s="12">
        <v>7</v>
      </c>
      <c r="D298" t="str">
        <f t="shared" si="95"/>
        <v/>
      </c>
      <c r="F298" t="str">
        <f t="shared" si="90"/>
        <v/>
      </c>
      <c r="H298" t="str">
        <f t="shared" si="80"/>
        <v/>
      </c>
      <c r="J298">
        <f t="shared" si="81"/>
        <v>64</v>
      </c>
      <c r="M298" s="5">
        <v>43032</v>
      </c>
      <c r="N298" s="6" t="s">
        <v>3</v>
      </c>
      <c r="O298" s="38">
        <v>69</v>
      </c>
      <c r="P298" t="str">
        <f t="shared" si="96"/>
        <v/>
      </c>
      <c r="R298" t="str">
        <f t="shared" si="91"/>
        <v/>
      </c>
      <c r="T298" t="str">
        <f t="shared" si="82"/>
        <v/>
      </c>
      <c r="V298" t="str">
        <f t="shared" si="83"/>
        <v/>
      </c>
      <c r="Y298" s="5">
        <v>43397</v>
      </c>
      <c r="Z298" s="6" t="s">
        <v>6</v>
      </c>
      <c r="AA298" s="12">
        <v>63</v>
      </c>
      <c r="AB298" t="str">
        <f t="shared" si="99"/>
        <v/>
      </c>
      <c r="AD298" t="str">
        <f t="shared" si="92"/>
        <v/>
      </c>
      <c r="AF298" t="str">
        <f t="shared" si="84"/>
        <v/>
      </c>
      <c r="AH298" t="str">
        <f t="shared" si="85"/>
        <v/>
      </c>
      <c r="AK298" s="5">
        <v>43762</v>
      </c>
      <c r="AL298" s="6" t="s">
        <v>8</v>
      </c>
      <c r="AM298" s="7">
        <v>77</v>
      </c>
      <c r="AN298">
        <f t="shared" si="97"/>
        <v>353</v>
      </c>
      <c r="AP298" t="str">
        <f t="shared" si="93"/>
        <v/>
      </c>
      <c r="AR298">
        <f t="shared" si="86"/>
        <v>207</v>
      </c>
      <c r="AT298" t="str">
        <f t="shared" si="87"/>
        <v/>
      </c>
      <c r="AW298" s="5">
        <v>44127</v>
      </c>
      <c r="AX298" s="6" t="s">
        <v>4</v>
      </c>
      <c r="AY298" s="156" t="str">
        <f>'Daycare Tallies'!$AV24</f>
        <v/>
      </c>
      <c r="AZ298" t="str">
        <f t="shared" si="98"/>
        <v/>
      </c>
      <c r="BB298">
        <f t="shared" si="94"/>
        <v>0</v>
      </c>
      <c r="BD298" t="str">
        <f t="shared" si="89"/>
        <v/>
      </c>
      <c r="BF298" t="str">
        <f t="shared" si="88"/>
        <v/>
      </c>
    </row>
    <row r="299" spans="1:58" x14ac:dyDescent="0.3">
      <c r="A299" s="10">
        <v>42667</v>
      </c>
      <c r="B299" s="11" t="s">
        <v>5</v>
      </c>
      <c r="C299" s="12">
        <v>43</v>
      </c>
      <c r="D299" t="str">
        <f t="shared" si="95"/>
        <v/>
      </c>
      <c r="F299" t="str">
        <f t="shared" si="90"/>
        <v/>
      </c>
      <c r="H299" t="str">
        <f t="shared" si="80"/>
        <v/>
      </c>
      <c r="J299" t="str">
        <f t="shared" si="81"/>
        <v/>
      </c>
      <c r="M299" s="5">
        <v>43033</v>
      </c>
      <c r="N299" s="6" t="s">
        <v>6</v>
      </c>
      <c r="O299" s="12">
        <v>44</v>
      </c>
      <c r="P299" t="str">
        <f t="shared" si="96"/>
        <v/>
      </c>
      <c r="R299" t="str">
        <f t="shared" si="91"/>
        <v/>
      </c>
      <c r="T299" t="str">
        <f t="shared" si="82"/>
        <v/>
      </c>
      <c r="V299" t="str">
        <f t="shared" si="83"/>
        <v/>
      </c>
      <c r="Y299" s="5">
        <v>43398</v>
      </c>
      <c r="Z299" s="6" t="s">
        <v>8</v>
      </c>
      <c r="AA299" s="12">
        <v>56</v>
      </c>
      <c r="AB299">
        <f t="shared" si="99"/>
        <v>310</v>
      </c>
      <c r="AD299" t="str">
        <f t="shared" si="92"/>
        <v/>
      </c>
      <c r="AF299">
        <f t="shared" si="84"/>
        <v>179</v>
      </c>
      <c r="AH299" t="str">
        <f t="shared" si="85"/>
        <v/>
      </c>
      <c r="AK299" s="5">
        <v>43763</v>
      </c>
      <c r="AL299" s="6" t="s">
        <v>4</v>
      </c>
      <c r="AM299" s="7">
        <v>67</v>
      </c>
      <c r="AN299" t="str">
        <f t="shared" si="97"/>
        <v/>
      </c>
      <c r="AP299">
        <f t="shared" si="93"/>
        <v>131</v>
      </c>
      <c r="AR299" t="str">
        <f t="shared" si="86"/>
        <v/>
      </c>
      <c r="AT299" t="str">
        <f t="shared" si="87"/>
        <v/>
      </c>
      <c r="AW299" s="5">
        <v>44128</v>
      </c>
      <c r="AX299" s="6" t="s">
        <v>7</v>
      </c>
      <c r="AY299" s="156" t="str">
        <f>'Daycare Tallies'!$AV25</f>
        <v/>
      </c>
      <c r="AZ299" t="str">
        <f t="shared" si="98"/>
        <v/>
      </c>
      <c r="BB299" t="str">
        <f t="shared" si="94"/>
        <v/>
      </c>
      <c r="BD299" t="str">
        <f t="shared" si="89"/>
        <v/>
      </c>
      <c r="BF299" t="str">
        <f t="shared" si="88"/>
        <v/>
      </c>
    </row>
    <row r="300" spans="1:58" x14ac:dyDescent="0.3">
      <c r="A300" s="10">
        <v>42668</v>
      </c>
      <c r="B300" s="11" t="s">
        <v>3</v>
      </c>
      <c r="C300" s="12">
        <v>47</v>
      </c>
      <c r="D300" t="str">
        <f t="shared" si="95"/>
        <v/>
      </c>
      <c r="F300" t="str">
        <f t="shared" si="90"/>
        <v/>
      </c>
      <c r="H300" t="str">
        <f t="shared" si="80"/>
        <v/>
      </c>
      <c r="J300" t="str">
        <f t="shared" si="81"/>
        <v/>
      </c>
      <c r="M300" s="5">
        <v>43034</v>
      </c>
      <c r="N300" s="6" t="s">
        <v>8</v>
      </c>
      <c r="O300" s="12">
        <v>59</v>
      </c>
      <c r="P300">
        <f t="shared" si="96"/>
        <v>290</v>
      </c>
      <c r="R300" t="str">
        <f t="shared" si="91"/>
        <v/>
      </c>
      <c r="T300">
        <f t="shared" si="82"/>
        <v>172</v>
      </c>
      <c r="V300" t="str">
        <f t="shared" si="83"/>
        <v/>
      </c>
      <c r="Y300" s="5">
        <v>43399</v>
      </c>
      <c r="Z300" s="6" t="s">
        <v>4</v>
      </c>
      <c r="AA300" s="12">
        <v>50</v>
      </c>
      <c r="AB300" t="str">
        <f t="shared" si="99"/>
        <v/>
      </c>
      <c r="AD300">
        <f t="shared" si="92"/>
        <v>102</v>
      </c>
      <c r="AF300" t="str">
        <f t="shared" si="84"/>
        <v/>
      </c>
      <c r="AH300" t="str">
        <f t="shared" si="85"/>
        <v/>
      </c>
      <c r="AK300" s="5">
        <v>43764</v>
      </c>
      <c r="AL300" s="6" t="s">
        <v>7</v>
      </c>
      <c r="AM300" s="7">
        <v>14</v>
      </c>
      <c r="AN300" t="str">
        <f t="shared" si="97"/>
        <v/>
      </c>
      <c r="AP300" t="str">
        <f t="shared" si="93"/>
        <v/>
      </c>
      <c r="AR300" t="str">
        <f t="shared" si="86"/>
        <v/>
      </c>
      <c r="AT300" t="str">
        <f t="shared" si="87"/>
        <v/>
      </c>
      <c r="AW300" s="5">
        <v>44129</v>
      </c>
      <c r="AX300" s="6" t="s">
        <v>9</v>
      </c>
      <c r="AY300" s="156" t="str">
        <f>'Daycare Tallies'!$AV26</f>
        <v/>
      </c>
      <c r="AZ300" t="str">
        <f t="shared" si="98"/>
        <v/>
      </c>
      <c r="BB300" t="str">
        <f t="shared" si="94"/>
        <v/>
      </c>
      <c r="BD300" t="str">
        <f t="shared" si="89"/>
        <v/>
      </c>
      <c r="BF300">
        <f t="shared" si="88"/>
        <v>0</v>
      </c>
    </row>
    <row r="301" spans="1:58" x14ac:dyDescent="0.3">
      <c r="A301" s="10">
        <v>42669</v>
      </c>
      <c r="B301" s="11" t="s">
        <v>6</v>
      </c>
      <c r="C301" s="12">
        <v>43</v>
      </c>
      <c r="D301" t="str">
        <f t="shared" si="95"/>
        <v/>
      </c>
      <c r="F301" t="str">
        <f t="shared" si="90"/>
        <v/>
      </c>
      <c r="H301" t="str">
        <f t="shared" si="80"/>
        <v/>
      </c>
      <c r="J301" t="str">
        <f t="shared" si="81"/>
        <v/>
      </c>
      <c r="M301" s="5">
        <v>43035</v>
      </c>
      <c r="N301" s="6" t="s">
        <v>4</v>
      </c>
      <c r="O301" s="12">
        <v>60</v>
      </c>
      <c r="P301" t="str">
        <f t="shared" si="96"/>
        <v/>
      </c>
      <c r="R301">
        <f t="shared" si="91"/>
        <v>116</v>
      </c>
      <c r="T301" t="str">
        <f t="shared" si="82"/>
        <v/>
      </c>
      <c r="V301" t="str">
        <f t="shared" si="83"/>
        <v/>
      </c>
      <c r="Y301" s="5">
        <v>43400</v>
      </c>
      <c r="Z301" s="6" t="s">
        <v>7</v>
      </c>
      <c r="AA301" s="12">
        <v>15</v>
      </c>
      <c r="AB301" t="str">
        <f t="shared" si="99"/>
        <v/>
      </c>
      <c r="AD301" t="str">
        <f t="shared" si="92"/>
        <v/>
      </c>
      <c r="AF301" t="str">
        <f t="shared" si="84"/>
        <v/>
      </c>
      <c r="AH301" t="str">
        <f t="shared" si="85"/>
        <v/>
      </c>
      <c r="AK301" s="5">
        <v>43765</v>
      </c>
      <c r="AL301" s="6" t="s">
        <v>9</v>
      </c>
      <c r="AM301" s="7">
        <v>5</v>
      </c>
      <c r="AN301" t="str">
        <f t="shared" si="97"/>
        <v/>
      </c>
      <c r="AP301" t="str">
        <f t="shared" si="93"/>
        <v/>
      </c>
      <c r="AR301" t="str">
        <f t="shared" si="86"/>
        <v/>
      </c>
      <c r="AT301">
        <f t="shared" si="87"/>
        <v>86</v>
      </c>
      <c r="AW301" s="5">
        <v>44130</v>
      </c>
      <c r="AX301" s="6" t="s">
        <v>5</v>
      </c>
      <c r="AY301" s="156" t="str">
        <f>'Daycare Tallies'!$AV27</f>
        <v/>
      </c>
      <c r="AZ301" t="str">
        <f t="shared" si="98"/>
        <v/>
      </c>
      <c r="BB301" t="str">
        <f t="shared" si="94"/>
        <v/>
      </c>
      <c r="BD301" t="str">
        <f t="shared" si="89"/>
        <v/>
      </c>
      <c r="BF301" t="str">
        <f t="shared" si="88"/>
        <v/>
      </c>
    </row>
    <row r="302" spans="1:58" x14ac:dyDescent="0.3">
      <c r="A302" s="10">
        <v>42670</v>
      </c>
      <c r="B302" s="11" t="s">
        <v>8</v>
      </c>
      <c r="C302" s="12">
        <v>45</v>
      </c>
      <c r="D302">
        <f t="shared" si="95"/>
        <v>242</v>
      </c>
      <c r="F302" t="str">
        <f t="shared" si="90"/>
        <v/>
      </c>
      <c r="H302">
        <f t="shared" si="80"/>
        <v>135</v>
      </c>
      <c r="J302" t="str">
        <f t="shared" si="81"/>
        <v/>
      </c>
      <c r="M302" s="5">
        <v>43036</v>
      </c>
      <c r="N302" s="6" t="s">
        <v>7</v>
      </c>
      <c r="O302" s="12">
        <v>11</v>
      </c>
      <c r="P302" t="str">
        <f t="shared" si="96"/>
        <v/>
      </c>
      <c r="R302" t="str">
        <f t="shared" si="91"/>
        <v/>
      </c>
      <c r="T302" t="str">
        <f t="shared" si="82"/>
        <v/>
      </c>
      <c r="V302" t="str">
        <f t="shared" si="83"/>
        <v/>
      </c>
      <c r="Y302" s="5">
        <v>43401</v>
      </c>
      <c r="Z302" s="6" t="s">
        <v>9</v>
      </c>
      <c r="AA302" s="12">
        <v>7</v>
      </c>
      <c r="AB302" t="str">
        <f t="shared" si="99"/>
        <v/>
      </c>
      <c r="AD302" t="str">
        <f t="shared" si="92"/>
        <v/>
      </c>
      <c r="AF302" t="str">
        <f t="shared" si="84"/>
        <v/>
      </c>
      <c r="AH302">
        <f t="shared" si="85"/>
        <v>72</v>
      </c>
      <c r="AK302" s="5">
        <v>43766</v>
      </c>
      <c r="AL302" s="6" t="s">
        <v>5</v>
      </c>
      <c r="AM302" s="7">
        <v>67</v>
      </c>
      <c r="AN302" t="str">
        <f t="shared" si="97"/>
        <v/>
      </c>
      <c r="AP302" t="str">
        <f t="shared" si="93"/>
        <v/>
      </c>
      <c r="AR302" t="str">
        <f t="shared" si="86"/>
        <v/>
      </c>
      <c r="AT302" t="str">
        <f t="shared" si="87"/>
        <v/>
      </c>
      <c r="AW302" s="5">
        <v>44131</v>
      </c>
      <c r="AX302" s="6" t="s">
        <v>3</v>
      </c>
      <c r="AY302" s="156" t="str">
        <f>'Daycare Tallies'!$AV28</f>
        <v/>
      </c>
      <c r="AZ302" t="str">
        <f t="shared" si="98"/>
        <v/>
      </c>
      <c r="BB302" t="str">
        <f t="shared" si="94"/>
        <v/>
      </c>
      <c r="BD302" t="str">
        <f t="shared" si="89"/>
        <v/>
      </c>
      <c r="BF302" t="str">
        <f t="shared" si="88"/>
        <v/>
      </c>
    </row>
    <row r="303" spans="1:58" x14ac:dyDescent="0.3">
      <c r="A303" s="10">
        <v>42671</v>
      </c>
      <c r="B303" s="11" t="s">
        <v>4</v>
      </c>
      <c r="C303" s="12">
        <v>34</v>
      </c>
      <c r="D303" t="str">
        <f t="shared" si="95"/>
        <v/>
      </c>
      <c r="F303">
        <f t="shared" si="90"/>
        <v>77</v>
      </c>
      <c r="H303" t="str">
        <f t="shared" si="80"/>
        <v/>
      </c>
      <c r="J303" t="str">
        <f t="shared" si="81"/>
        <v/>
      </c>
      <c r="M303" s="5">
        <v>43037</v>
      </c>
      <c r="N303" s="6" t="s">
        <v>9</v>
      </c>
      <c r="O303" s="12">
        <v>6</v>
      </c>
      <c r="P303" t="str">
        <f t="shared" si="96"/>
        <v/>
      </c>
      <c r="R303" t="str">
        <f t="shared" si="91"/>
        <v/>
      </c>
      <c r="T303" t="str">
        <f t="shared" si="82"/>
        <v/>
      </c>
      <c r="V303">
        <f t="shared" si="83"/>
        <v>77</v>
      </c>
      <c r="Y303" s="5">
        <v>43402</v>
      </c>
      <c r="Z303" s="6" t="s">
        <v>5</v>
      </c>
      <c r="AA303" s="12">
        <v>45</v>
      </c>
      <c r="AB303" t="str">
        <f t="shared" si="99"/>
        <v/>
      </c>
      <c r="AD303" t="str">
        <f t="shared" si="92"/>
        <v/>
      </c>
      <c r="AF303" t="str">
        <f t="shared" si="84"/>
        <v/>
      </c>
      <c r="AH303" t="str">
        <f t="shared" si="85"/>
        <v/>
      </c>
      <c r="AK303" s="5">
        <v>43767</v>
      </c>
      <c r="AL303" s="6" t="s">
        <v>3</v>
      </c>
      <c r="AM303" s="7">
        <v>69</v>
      </c>
      <c r="AN303" t="str">
        <f t="shared" si="97"/>
        <v/>
      </c>
      <c r="AP303" t="str">
        <f t="shared" si="93"/>
        <v/>
      </c>
      <c r="AR303" t="str">
        <f t="shared" si="86"/>
        <v/>
      </c>
      <c r="AT303" t="str">
        <f t="shared" si="87"/>
        <v/>
      </c>
      <c r="AW303" s="5">
        <v>44132</v>
      </c>
      <c r="AX303" s="6" t="s">
        <v>6</v>
      </c>
      <c r="AY303" s="156" t="str">
        <f>'Daycare Tallies'!$AV29</f>
        <v/>
      </c>
      <c r="AZ303" t="str">
        <f t="shared" si="98"/>
        <v/>
      </c>
      <c r="BB303" t="str">
        <f t="shared" si="94"/>
        <v/>
      </c>
      <c r="BD303" t="str">
        <f t="shared" si="89"/>
        <v/>
      </c>
      <c r="BF303" t="str">
        <f t="shared" si="88"/>
        <v/>
      </c>
    </row>
    <row r="304" spans="1:58" x14ac:dyDescent="0.3">
      <c r="A304" s="10">
        <v>42672</v>
      </c>
      <c r="B304" s="11" t="s">
        <v>7</v>
      </c>
      <c r="C304" s="12">
        <v>9</v>
      </c>
      <c r="D304" t="str">
        <f t="shared" si="95"/>
        <v/>
      </c>
      <c r="F304" t="str">
        <f t="shared" si="90"/>
        <v/>
      </c>
      <c r="H304" t="str">
        <f t="shared" si="80"/>
        <v/>
      </c>
      <c r="J304" t="str">
        <f t="shared" si="81"/>
        <v/>
      </c>
      <c r="M304" s="5">
        <v>43038</v>
      </c>
      <c r="N304" s="6" t="s">
        <v>5</v>
      </c>
      <c r="O304" s="12">
        <v>39</v>
      </c>
      <c r="P304" t="str">
        <f t="shared" si="96"/>
        <v/>
      </c>
      <c r="R304" t="str">
        <f t="shared" si="91"/>
        <v/>
      </c>
      <c r="T304" t="str">
        <f t="shared" si="82"/>
        <v/>
      </c>
      <c r="V304" t="str">
        <f t="shared" si="83"/>
        <v/>
      </c>
      <c r="Y304" s="5">
        <v>43403</v>
      </c>
      <c r="Z304" s="6" t="s">
        <v>3</v>
      </c>
      <c r="AA304" s="12">
        <v>76</v>
      </c>
      <c r="AB304" t="str">
        <f t="shared" si="99"/>
        <v/>
      </c>
      <c r="AD304" t="str">
        <f t="shared" si="92"/>
        <v/>
      </c>
      <c r="AF304" t="str">
        <f t="shared" si="84"/>
        <v/>
      </c>
      <c r="AH304" t="str">
        <f t="shared" si="85"/>
        <v/>
      </c>
      <c r="AK304" s="5">
        <v>43768</v>
      </c>
      <c r="AL304" s="6" t="s">
        <v>6</v>
      </c>
      <c r="AM304" s="7">
        <v>75</v>
      </c>
      <c r="AN304" t="str">
        <f t="shared" si="97"/>
        <v/>
      </c>
      <c r="AP304" t="str">
        <f t="shared" si="93"/>
        <v/>
      </c>
      <c r="AR304" t="str">
        <f t="shared" si="86"/>
        <v/>
      </c>
      <c r="AT304" t="str">
        <f t="shared" si="87"/>
        <v/>
      </c>
      <c r="AW304" s="5">
        <v>44133</v>
      </c>
      <c r="AX304" s="6" t="s">
        <v>8</v>
      </c>
      <c r="AY304" s="156" t="str">
        <f>'Daycare Tallies'!$AV30</f>
        <v/>
      </c>
      <c r="AZ304">
        <f t="shared" si="98"/>
        <v>0</v>
      </c>
      <c r="BB304" t="str">
        <f t="shared" si="94"/>
        <v/>
      </c>
      <c r="BD304">
        <f t="shared" si="89"/>
        <v>0</v>
      </c>
      <c r="BF304" t="str">
        <f t="shared" si="88"/>
        <v/>
      </c>
    </row>
    <row r="305" spans="1:58" x14ac:dyDescent="0.3">
      <c r="A305" s="10">
        <v>42673</v>
      </c>
      <c r="B305" s="11" t="s">
        <v>9</v>
      </c>
      <c r="C305" s="12">
        <v>4</v>
      </c>
      <c r="D305" t="str">
        <f t="shared" si="95"/>
        <v/>
      </c>
      <c r="F305" t="str">
        <f t="shared" si="90"/>
        <v/>
      </c>
      <c r="H305" t="str">
        <f t="shared" si="80"/>
        <v/>
      </c>
      <c r="J305">
        <f t="shared" si="81"/>
        <v>47</v>
      </c>
      <c r="M305" s="5">
        <v>43039</v>
      </c>
      <c r="N305" s="6" t="s">
        <v>3</v>
      </c>
      <c r="O305" s="12">
        <v>55</v>
      </c>
      <c r="P305" t="str">
        <f t="shared" si="96"/>
        <v/>
      </c>
      <c r="R305" t="str">
        <f t="shared" si="91"/>
        <v/>
      </c>
      <c r="T305" t="str">
        <f t="shared" si="82"/>
        <v/>
      </c>
      <c r="V305" t="str">
        <f t="shared" si="83"/>
        <v/>
      </c>
      <c r="Y305" s="5">
        <v>43404</v>
      </c>
      <c r="Z305" s="6" t="s">
        <v>6</v>
      </c>
      <c r="AA305" s="12">
        <v>55</v>
      </c>
      <c r="AB305" t="str">
        <f t="shared" si="99"/>
        <v/>
      </c>
      <c r="AD305" t="str">
        <f t="shared" si="92"/>
        <v/>
      </c>
      <c r="AF305" t="str">
        <f t="shared" si="84"/>
        <v/>
      </c>
      <c r="AH305" t="str">
        <f t="shared" si="85"/>
        <v/>
      </c>
      <c r="AK305" s="5">
        <v>43769</v>
      </c>
      <c r="AL305" s="6" t="s">
        <v>8</v>
      </c>
      <c r="AM305" s="7">
        <v>66</v>
      </c>
      <c r="AN305">
        <f t="shared" si="97"/>
        <v>363</v>
      </c>
      <c r="AP305" t="str">
        <f t="shared" si="93"/>
        <v/>
      </c>
      <c r="AR305">
        <f t="shared" si="86"/>
        <v>210</v>
      </c>
      <c r="AT305" t="str">
        <f t="shared" si="87"/>
        <v/>
      </c>
      <c r="AW305" s="5">
        <v>44134</v>
      </c>
      <c r="AX305" s="6" t="s">
        <v>4</v>
      </c>
      <c r="AY305" s="156" t="str">
        <f>'Daycare Tallies'!$AV31</f>
        <v/>
      </c>
      <c r="AZ305" t="str">
        <f t="shared" si="98"/>
        <v/>
      </c>
      <c r="BB305">
        <f t="shared" si="94"/>
        <v>0</v>
      </c>
      <c r="BD305" t="str">
        <f t="shared" si="89"/>
        <v/>
      </c>
      <c r="BF305" t="str">
        <f t="shared" si="88"/>
        <v/>
      </c>
    </row>
    <row r="306" spans="1:58" x14ac:dyDescent="0.3">
      <c r="A306" s="10">
        <v>42674</v>
      </c>
      <c r="B306" s="11" t="s">
        <v>5</v>
      </c>
      <c r="C306" s="12">
        <v>42</v>
      </c>
      <c r="D306" t="str">
        <f t="shared" si="95"/>
        <v/>
      </c>
      <c r="F306" t="str">
        <f t="shared" si="90"/>
        <v/>
      </c>
      <c r="H306" t="str">
        <f t="shared" si="80"/>
        <v/>
      </c>
      <c r="J306" t="str">
        <f t="shared" si="81"/>
        <v/>
      </c>
      <c r="M306" s="5">
        <v>43040</v>
      </c>
      <c r="N306" s="6" t="s">
        <v>6</v>
      </c>
      <c r="O306" s="12">
        <v>62</v>
      </c>
      <c r="P306" t="str">
        <f t="shared" si="96"/>
        <v/>
      </c>
      <c r="R306" t="str">
        <f t="shared" si="91"/>
        <v/>
      </c>
      <c r="T306" t="str">
        <f t="shared" si="82"/>
        <v/>
      </c>
      <c r="V306" t="str">
        <f t="shared" si="83"/>
        <v/>
      </c>
      <c r="Y306" s="5">
        <v>43405</v>
      </c>
      <c r="Z306" s="6" t="s">
        <v>8</v>
      </c>
      <c r="AA306" s="12">
        <v>67</v>
      </c>
      <c r="AB306">
        <f t="shared" si="99"/>
        <v>315</v>
      </c>
      <c r="AD306" t="str">
        <f t="shared" si="92"/>
        <v/>
      </c>
      <c r="AF306">
        <f t="shared" si="84"/>
        <v>198</v>
      </c>
      <c r="AH306" t="str">
        <f t="shared" si="85"/>
        <v/>
      </c>
      <c r="AK306" s="5">
        <v>43770</v>
      </c>
      <c r="AL306" s="6" t="s">
        <v>4</v>
      </c>
      <c r="AM306" s="7">
        <f>+'Daycare Tallies'!BA41</f>
        <v>56</v>
      </c>
      <c r="AN306" t="str">
        <f t="shared" si="97"/>
        <v/>
      </c>
      <c r="AP306">
        <f t="shared" si="93"/>
        <v>123</v>
      </c>
      <c r="AR306" t="str">
        <f t="shared" si="86"/>
        <v/>
      </c>
      <c r="AT306" t="str">
        <f t="shared" si="87"/>
        <v/>
      </c>
      <c r="AW306" s="5">
        <v>44135</v>
      </c>
      <c r="AX306" s="6" t="s">
        <v>7</v>
      </c>
      <c r="AY306" s="156" t="str">
        <f>'Daycare Tallies'!$AV32</f>
        <v/>
      </c>
      <c r="AZ306" t="str">
        <f t="shared" si="98"/>
        <v/>
      </c>
      <c r="BB306" t="str">
        <f t="shared" si="94"/>
        <v/>
      </c>
      <c r="BD306" t="str">
        <f t="shared" si="89"/>
        <v/>
      </c>
      <c r="BF306" t="str">
        <f t="shared" si="88"/>
        <v/>
      </c>
    </row>
    <row r="307" spans="1:58" x14ac:dyDescent="0.3">
      <c r="A307" s="10">
        <v>42675</v>
      </c>
      <c r="B307" s="11" t="s">
        <v>3</v>
      </c>
      <c r="C307" s="12">
        <v>46</v>
      </c>
      <c r="D307" t="str">
        <f t="shared" si="95"/>
        <v/>
      </c>
      <c r="F307" t="str">
        <f t="shared" si="90"/>
        <v/>
      </c>
      <c r="H307" t="str">
        <f t="shared" si="80"/>
        <v/>
      </c>
      <c r="J307" t="str">
        <f t="shared" si="81"/>
        <v/>
      </c>
      <c r="M307" s="5">
        <v>43041</v>
      </c>
      <c r="N307" s="6" t="s">
        <v>8</v>
      </c>
      <c r="O307" s="12">
        <v>57</v>
      </c>
      <c r="P307">
        <f t="shared" si="96"/>
        <v>290</v>
      </c>
      <c r="R307" t="str">
        <f t="shared" si="91"/>
        <v/>
      </c>
      <c r="T307">
        <f t="shared" si="82"/>
        <v>174</v>
      </c>
      <c r="V307" t="str">
        <f t="shared" si="83"/>
        <v/>
      </c>
      <c r="Y307" s="5">
        <v>43406</v>
      </c>
      <c r="Z307" s="6" t="s">
        <v>4</v>
      </c>
      <c r="AA307" s="12">
        <v>60</v>
      </c>
      <c r="AB307" t="str">
        <f t="shared" si="99"/>
        <v/>
      </c>
      <c r="AD307">
        <f t="shared" si="92"/>
        <v>105</v>
      </c>
      <c r="AF307" t="str">
        <f t="shared" si="84"/>
        <v/>
      </c>
      <c r="AH307" t="str">
        <f t="shared" si="85"/>
        <v/>
      </c>
      <c r="AK307" s="5">
        <v>43771</v>
      </c>
      <c r="AL307" s="6" t="s">
        <v>7</v>
      </c>
      <c r="AM307" s="7">
        <f>+'Daycare Tallies'!BA42</f>
        <v>22</v>
      </c>
      <c r="AN307" t="str">
        <f t="shared" si="97"/>
        <v/>
      </c>
      <c r="AP307" t="str">
        <f t="shared" si="93"/>
        <v/>
      </c>
      <c r="AR307" t="str">
        <f t="shared" si="86"/>
        <v/>
      </c>
      <c r="AT307" t="str">
        <f t="shared" si="87"/>
        <v/>
      </c>
      <c r="AW307" s="5">
        <v>44136</v>
      </c>
      <c r="AX307" s="6" t="s">
        <v>9</v>
      </c>
      <c r="AY307" s="156" t="str">
        <f>'Daycare Tallies'!$BA2</f>
        <v/>
      </c>
      <c r="AZ307" t="str">
        <f t="shared" si="98"/>
        <v/>
      </c>
      <c r="BB307" t="str">
        <f t="shared" si="94"/>
        <v/>
      </c>
      <c r="BD307" t="str">
        <f t="shared" si="89"/>
        <v/>
      </c>
      <c r="BF307">
        <f t="shared" si="88"/>
        <v>0</v>
      </c>
    </row>
    <row r="308" spans="1:58" x14ac:dyDescent="0.3">
      <c r="A308" s="10">
        <v>42676</v>
      </c>
      <c r="B308" s="11" t="s">
        <v>6</v>
      </c>
      <c r="C308" s="12">
        <v>45</v>
      </c>
      <c r="D308" t="str">
        <f t="shared" si="95"/>
        <v/>
      </c>
      <c r="F308" t="str">
        <f t="shared" si="90"/>
        <v/>
      </c>
      <c r="H308" t="str">
        <f t="shared" si="80"/>
        <v/>
      </c>
      <c r="J308" t="str">
        <f t="shared" si="81"/>
        <v/>
      </c>
      <c r="M308" s="5">
        <v>43042</v>
      </c>
      <c r="N308" s="6" t="s">
        <v>4</v>
      </c>
      <c r="O308" s="12">
        <v>52</v>
      </c>
      <c r="P308" t="str">
        <f t="shared" si="96"/>
        <v/>
      </c>
      <c r="R308">
        <f t="shared" si="91"/>
        <v>91</v>
      </c>
      <c r="T308" t="str">
        <f t="shared" si="82"/>
        <v/>
      </c>
      <c r="V308" t="str">
        <f t="shared" si="83"/>
        <v/>
      </c>
      <c r="Y308" s="5">
        <v>43407</v>
      </c>
      <c r="Z308" s="6" t="s">
        <v>7</v>
      </c>
      <c r="AA308" s="12">
        <v>19</v>
      </c>
      <c r="AB308" t="str">
        <f t="shared" si="99"/>
        <v/>
      </c>
      <c r="AD308" t="str">
        <f t="shared" si="92"/>
        <v/>
      </c>
      <c r="AF308" t="str">
        <f t="shared" si="84"/>
        <v/>
      </c>
      <c r="AH308" t="str">
        <f t="shared" si="85"/>
        <v/>
      </c>
      <c r="AK308" s="5">
        <v>43772</v>
      </c>
      <c r="AL308" s="6" t="s">
        <v>9</v>
      </c>
      <c r="AM308" s="7">
        <f>+'Daycare Tallies'!BA43</f>
        <v>8</v>
      </c>
      <c r="AN308" t="str">
        <f t="shared" si="97"/>
        <v/>
      </c>
      <c r="AP308" t="str">
        <f t="shared" si="93"/>
        <v/>
      </c>
      <c r="AR308" t="str">
        <f t="shared" si="86"/>
        <v/>
      </c>
      <c r="AT308">
        <f t="shared" si="87"/>
        <v>86</v>
      </c>
      <c r="AW308" s="5">
        <v>44137</v>
      </c>
      <c r="AX308" s="6" t="s">
        <v>5</v>
      </c>
      <c r="AY308" s="156" t="str">
        <f>'Daycare Tallies'!$BA3</f>
        <v/>
      </c>
      <c r="AZ308" t="str">
        <f t="shared" si="98"/>
        <v/>
      </c>
      <c r="BB308" t="str">
        <f t="shared" si="94"/>
        <v/>
      </c>
      <c r="BD308" t="str">
        <f t="shared" si="89"/>
        <v/>
      </c>
      <c r="BF308" t="str">
        <f t="shared" si="88"/>
        <v/>
      </c>
    </row>
    <row r="309" spans="1:58" x14ac:dyDescent="0.3">
      <c r="A309" s="10">
        <v>42677</v>
      </c>
      <c r="B309" s="11" t="s">
        <v>8</v>
      </c>
      <c r="C309" s="12">
        <v>33</v>
      </c>
      <c r="D309">
        <f t="shared" si="95"/>
        <v>213</v>
      </c>
      <c r="F309" t="str">
        <f t="shared" si="90"/>
        <v/>
      </c>
      <c r="H309">
        <f t="shared" si="80"/>
        <v>124</v>
      </c>
      <c r="J309" t="str">
        <f t="shared" si="81"/>
        <v/>
      </c>
      <c r="M309" s="5">
        <v>43043</v>
      </c>
      <c r="N309" s="6" t="s">
        <v>7</v>
      </c>
      <c r="O309" s="12">
        <v>10</v>
      </c>
      <c r="P309" t="str">
        <f t="shared" si="96"/>
        <v/>
      </c>
      <c r="R309" t="str">
        <f t="shared" si="91"/>
        <v/>
      </c>
      <c r="T309" t="str">
        <f t="shared" si="82"/>
        <v/>
      </c>
      <c r="V309" t="str">
        <f t="shared" si="83"/>
        <v/>
      </c>
      <c r="Y309" s="5">
        <v>43408</v>
      </c>
      <c r="Z309" s="6" t="s">
        <v>9</v>
      </c>
      <c r="AA309" s="12">
        <v>8</v>
      </c>
      <c r="AB309" t="str">
        <f t="shared" si="99"/>
        <v/>
      </c>
      <c r="AD309" t="str">
        <f t="shared" si="92"/>
        <v/>
      </c>
      <c r="AF309" t="str">
        <f t="shared" si="84"/>
        <v/>
      </c>
      <c r="AH309">
        <f t="shared" si="85"/>
        <v>87</v>
      </c>
      <c r="AK309" s="5">
        <v>43773</v>
      </c>
      <c r="AL309" s="6" t="s">
        <v>5</v>
      </c>
      <c r="AM309" s="7">
        <f>+'Daycare Tallies'!BA44</f>
        <v>73</v>
      </c>
      <c r="AN309" t="str">
        <f t="shared" si="97"/>
        <v/>
      </c>
      <c r="AP309" t="str">
        <f t="shared" si="93"/>
        <v/>
      </c>
      <c r="AR309" t="str">
        <f t="shared" si="86"/>
        <v/>
      </c>
      <c r="AT309" t="str">
        <f t="shared" si="87"/>
        <v/>
      </c>
      <c r="AW309" s="5">
        <v>44138</v>
      </c>
      <c r="AX309" s="6" t="s">
        <v>3</v>
      </c>
      <c r="AY309" s="156" t="str">
        <f>'Daycare Tallies'!$BA4</f>
        <v/>
      </c>
      <c r="AZ309" t="str">
        <f t="shared" si="98"/>
        <v/>
      </c>
      <c r="BB309" t="str">
        <f t="shared" si="94"/>
        <v/>
      </c>
      <c r="BD309" t="str">
        <f t="shared" si="89"/>
        <v/>
      </c>
      <c r="BF309" t="str">
        <f t="shared" si="88"/>
        <v/>
      </c>
    </row>
    <row r="310" spans="1:58" x14ac:dyDescent="0.3">
      <c r="A310" s="10">
        <v>42678</v>
      </c>
      <c r="B310" s="11" t="s">
        <v>4</v>
      </c>
      <c r="C310" s="12">
        <v>37</v>
      </c>
      <c r="D310" t="str">
        <f t="shared" si="95"/>
        <v/>
      </c>
      <c r="F310">
        <f t="shared" si="90"/>
        <v>79</v>
      </c>
      <c r="H310" t="str">
        <f t="shared" si="80"/>
        <v/>
      </c>
      <c r="J310" t="str">
        <f t="shared" si="81"/>
        <v/>
      </c>
      <c r="M310" s="5">
        <v>43044</v>
      </c>
      <c r="N310" s="6" t="s">
        <v>9</v>
      </c>
      <c r="O310" s="12">
        <v>9</v>
      </c>
      <c r="P310" t="str">
        <f t="shared" si="96"/>
        <v/>
      </c>
      <c r="R310" t="str">
        <f t="shared" si="91"/>
        <v/>
      </c>
      <c r="T310" t="str">
        <f t="shared" si="82"/>
        <v/>
      </c>
      <c r="V310">
        <f t="shared" si="83"/>
        <v>71</v>
      </c>
      <c r="Y310" s="5">
        <v>43409</v>
      </c>
      <c r="Z310" s="6" t="s">
        <v>5</v>
      </c>
      <c r="AA310" s="12">
        <v>49</v>
      </c>
      <c r="AB310" t="str">
        <f t="shared" si="99"/>
        <v/>
      </c>
      <c r="AD310" t="str">
        <f t="shared" si="92"/>
        <v/>
      </c>
      <c r="AF310" t="str">
        <f t="shared" si="84"/>
        <v/>
      </c>
      <c r="AH310" t="str">
        <f t="shared" si="85"/>
        <v/>
      </c>
      <c r="AK310" s="5">
        <v>43774</v>
      </c>
      <c r="AL310" s="6" t="s">
        <v>3</v>
      </c>
      <c r="AM310" s="7">
        <f>+'Daycare Tallies'!BA45</f>
        <v>76</v>
      </c>
      <c r="AN310" t="str">
        <f t="shared" si="97"/>
        <v/>
      </c>
      <c r="AP310" t="str">
        <f t="shared" si="93"/>
        <v/>
      </c>
      <c r="AR310" t="str">
        <f t="shared" si="86"/>
        <v/>
      </c>
      <c r="AT310" t="str">
        <f t="shared" si="87"/>
        <v/>
      </c>
      <c r="AW310" s="5">
        <v>44139</v>
      </c>
      <c r="AX310" s="6" t="s">
        <v>6</v>
      </c>
      <c r="AY310" s="156" t="str">
        <f>'Daycare Tallies'!$BA5</f>
        <v/>
      </c>
      <c r="AZ310" t="str">
        <f t="shared" si="98"/>
        <v/>
      </c>
      <c r="BB310" t="str">
        <f t="shared" si="94"/>
        <v/>
      </c>
      <c r="BD310" t="str">
        <f t="shared" si="89"/>
        <v/>
      </c>
      <c r="BF310" t="str">
        <f t="shared" si="88"/>
        <v/>
      </c>
    </row>
    <row r="311" spans="1:58" x14ac:dyDescent="0.3">
      <c r="A311" s="10">
        <v>42679</v>
      </c>
      <c r="B311" s="11" t="s">
        <v>7</v>
      </c>
      <c r="C311" s="12">
        <v>3</v>
      </c>
      <c r="D311" t="str">
        <f t="shared" si="95"/>
        <v/>
      </c>
      <c r="F311" t="str">
        <f t="shared" si="90"/>
        <v/>
      </c>
      <c r="H311" t="str">
        <f t="shared" si="80"/>
        <v/>
      </c>
      <c r="J311" t="str">
        <f t="shared" si="81"/>
        <v/>
      </c>
      <c r="M311" s="5">
        <v>43045</v>
      </c>
      <c r="N311" s="6" t="s">
        <v>5</v>
      </c>
      <c r="O311" s="12">
        <v>57</v>
      </c>
      <c r="P311" t="str">
        <f t="shared" si="96"/>
        <v/>
      </c>
      <c r="R311" t="str">
        <f t="shared" si="91"/>
        <v/>
      </c>
      <c r="T311" t="str">
        <f t="shared" si="82"/>
        <v/>
      </c>
      <c r="V311" t="str">
        <f t="shared" si="83"/>
        <v/>
      </c>
      <c r="Y311" s="5">
        <v>43410</v>
      </c>
      <c r="Z311" s="6" t="s">
        <v>3</v>
      </c>
      <c r="AA311" s="12">
        <v>52</v>
      </c>
      <c r="AB311" t="str">
        <f t="shared" si="99"/>
        <v/>
      </c>
      <c r="AD311" t="str">
        <f t="shared" si="92"/>
        <v/>
      </c>
      <c r="AF311" t="str">
        <f t="shared" si="84"/>
        <v/>
      </c>
      <c r="AH311" t="str">
        <f t="shared" si="85"/>
        <v/>
      </c>
      <c r="AK311" s="5">
        <v>43775</v>
      </c>
      <c r="AL311" s="6" t="s">
        <v>6</v>
      </c>
      <c r="AM311" s="7">
        <f>+'Daycare Tallies'!BA46</f>
        <v>75</v>
      </c>
      <c r="AN311" t="str">
        <f t="shared" si="97"/>
        <v/>
      </c>
      <c r="AP311" t="str">
        <f t="shared" si="93"/>
        <v/>
      </c>
      <c r="AR311" t="str">
        <f t="shared" si="86"/>
        <v/>
      </c>
      <c r="AT311" t="str">
        <f t="shared" si="87"/>
        <v/>
      </c>
      <c r="AW311" s="5">
        <v>44140</v>
      </c>
      <c r="AX311" s="6" t="s">
        <v>8</v>
      </c>
      <c r="AY311" s="156" t="str">
        <f>'Daycare Tallies'!$BA6</f>
        <v/>
      </c>
      <c r="AZ311">
        <f t="shared" si="98"/>
        <v>0</v>
      </c>
      <c r="BB311" t="str">
        <f t="shared" si="94"/>
        <v/>
      </c>
      <c r="BD311">
        <f t="shared" si="89"/>
        <v>0</v>
      </c>
      <c r="BF311" t="str">
        <f t="shared" si="88"/>
        <v/>
      </c>
    </row>
    <row r="312" spans="1:58" ht="15" thickBot="1" x14ac:dyDescent="0.35">
      <c r="A312" s="10">
        <v>42680</v>
      </c>
      <c r="B312" s="11" t="s">
        <v>9</v>
      </c>
      <c r="C312" s="12">
        <v>4</v>
      </c>
      <c r="D312" t="str">
        <f t="shared" si="95"/>
        <v/>
      </c>
      <c r="F312" t="str">
        <f t="shared" si="90"/>
        <v/>
      </c>
      <c r="H312" t="str">
        <f t="shared" si="80"/>
        <v/>
      </c>
      <c r="J312">
        <f t="shared" si="81"/>
        <v>44</v>
      </c>
      <c r="M312" s="5">
        <v>43046</v>
      </c>
      <c r="N312" s="6" t="s">
        <v>3</v>
      </c>
      <c r="O312" s="12">
        <v>58</v>
      </c>
      <c r="P312" t="str">
        <f t="shared" si="96"/>
        <v/>
      </c>
      <c r="R312" t="str">
        <f t="shared" si="91"/>
        <v/>
      </c>
      <c r="T312" t="str">
        <f t="shared" si="82"/>
        <v/>
      </c>
      <c r="V312" t="str">
        <f t="shared" si="83"/>
        <v/>
      </c>
      <c r="Y312" s="5">
        <v>43411</v>
      </c>
      <c r="Z312" s="6" t="s">
        <v>6</v>
      </c>
      <c r="AA312" s="12">
        <v>69</v>
      </c>
      <c r="AB312" t="str">
        <f t="shared" si="99"/>
        <v/>
      </c>
      <c r="AD312" t="str">
        <f t="shared" si="92"/>
        <v/>
      </c>
      <c r="AF312" t="str">
        <f t="shared" si="84"/>
        <v/>
      </c>
      <c r="AH312" t="str">
        <f t="shared" si="85"/>
        <v/>
      </c>
      <c r="AK312" s="5">
        <v>43776</v>
      </c>
      <c r="AL312" s="6" t="s">
        <v>8</v>
      </c>
      <c r="AM312" s="7">
        <f>+'Daycare Tallies'!BA47</f>
        <v>76</v>
      </c>
      <c r="AN312">
        <f t="shared" si="97"/>
        <v>386</v>
      </c>
      <c r="AP312" t="str">
        <f t="shared" si="93"/>
        <v/>
      </c>
      <c r="AR312">
        <f t="shared" si="86"/>
        <v>227</v>
      </c>
      <c r="AT312" t="str">
        <f t="shared" si="87"/>
        <v/>
      </c>
      <c r="AW312" s="5">
        <v>44141</v>
      </c>
      <c r="AX312" s="6" t="s">
        <v>4</v>
      </c>
      <c r="AY312" s="156" t="str">
        <f>'Daycare Tallies'!$BA7</f>
        <v/>
      </c>
      <c r="AZ312" t="str">
        <f t="shared" si="98"/>
        <v/>
      </c>
      <c r="BB312">
        <f t="shared" si="94"/>
        <v>0</v>
      </c>
      <c r="BD312" t="str">
        <f t="shared" si="89"/>
        <v/>
      </c>
      <c r="BF312" t="str">
        <f t="shared" si="88"/>
        <v/>
      </c>
    </row>
    <row r="313" spans="1:58" ht="15" thickBot="1" x14ac:dyDescent="0.35">
      <c r="A313" s="10">
        <v>42681</v>
      </c>
      <c r="B313" s="11" t="s">
        <v>5</v>
      </c>
      <c r="C313" s="12">
        <v>38</v>
      </c>
      <c r="D313" t="str">
        <f t="shared" si="95"/>
        <v/>
      </c>
      <c r="F313" t="str">
        <f t="shared" si="90"/>
        <v/>
      </c>
      <c r="H313" t="str">
        <f t="shared" si="80"/>
        <v/>
      </c>
      <c r="J313" t="str">
        <f t="shared" si="81"/>
        <v/>
      </c>
      <c r="M313" s="5">
        <v>43047</v>
      </c>
      <c r="N313" s="6" t="s">
        <v>6</v>
      </c>
      <c r="O313" s="12">
        <v>53</v>
      </c>
      <c r="P313" t="str">
        <f t="shared" si="96"/>
        <v/>
      </c>
      <c r="R313" t="str">
        <f t="shared" si="91"/>
        <v/>
      </c>
      <c r="T313" t="str">
        <f t="shared" si="82"/>
        <v/>
      </c>
      <c r="V313" t="str">
        <f t="shared" si="83"/>
        <v/>
      </c>
      <c r="Y313" s="5">
        <v>43412</v>
      </c>
      <c r="Z313" s="6" t="s">
        <v>8</v>
      </c>
      <c r="AA313" s="41">
        <v>81</v>
      </c>
      <c r="AB313">
        <f t="shared" si="99"/>
        <v>338</v>
      </c>
      <c r="AD313" t="str">
        <f t="shared" si="92"/>
        <v/>
      </c>
      <c r="AF313">
        <f t="shared" si="84"/>
        <v>202</v>
      </c>
      <c r="AH313" t="str">
        <f t="shared" si="85"/>
        <v/>
      </c>
      <c r="AK313" s="5">
        <v>43777</v>
      </c>
      <c r="AL313" s="6" t="s">
        <v>4</v>
      </c>
      <c r="AM313" s="7">
        <f>+'Daycare Tallies'!BA48</f>
        <v>65</v>
      </c>
      <c r="AN313" t="str">
        <f t="shared" si="97"/>
        <v/>
      </c>
      <c r="AP313">
        <f t="shared" si="93"/>
        <v>138</v>
      </c>
      <c r="AR313" t="str">
        <f t="shared" si="86"/>
        <v/>
      </c>
      <c r="AT313" t="str">
        <f t="shared" si="87"/>
        <v/>
      </c>
      <c r="AW313" s="5">
        <v>44142</v>
      </c>
      <c r="AX313" s="6" t="s">
        <v>7</v>
      </c>
      <c r="AY313" s="156" t="str">
        <f>'Daycare Tallies'!$BA8</f>
        <v/>
      </c>
      <c r="AZ313" t="str">
        <f t="shared" si="98"/>
        <v/>
      </c>
      <c r="BB313" t="str">
        <f t="shared" si="94"/>
        <v/>
      </c>
      <c r="BD313" t="str">
        <f t="shared" si="89"/>
        <v/>
      </c>
      <c r="BF313" t="str">
        <f t="shared" si="88"/>
        <v/>
      </c>
    </row>
    <row r="314" spans="1:58" x14ac:dyDescent="0.3">
      <c r="A314" s="10">
        <v>42682</v>
      </c>
      <c r="B314" s="11" t="s">
        <v>3</v>
      </c>
      <c r="C314" s="12">
        <v>31</v>
      </c>
      <c r="D314" t="str">
        <f t="shared" si="95"/>
        <v/>
      </c>
      <c r="F314" t="str">
        <f t="shared" si="90"/>
        <v/>
      </c>
      <c r="H314" t="str">
        <f t="shared" si="80"/>
        <v/>
      </c>
      <c r="J314" t="str">
        <f t="shared" si="81"/>
        <v/>
      </c>
      <c r="M314" s="5">
        <v>43048</v>
      </c>
      <c r="N314" s="6" t="s">
        <v>8</v>
      </c>
      <c r="O314" s="12">
        <v>65</v>
      </c>
      <c r="P314">
        <f t="shared" si="96"/>
        <v>304</v>
      </c>
      <c r="R314" t="str">
        <f t="shared" si="91"/>
        <v/>
      </c>
      <c r="T314">
        <f t="shared" si="82"/>
        <v>176</v>
      </c>
      <c r="V314" t="str">
        <f t="shared" si="83"/>
        <v/>
      </c>
      <c r="Y314" s="5">
        <v>43413</v>
      </c>
      <c r="Z314" s="6" t="s">
        <v>4</v>
      </c>
      <c r="AA314" s="12">
        <v>57</v>
      </c>
      <c r="AB314" t="str">
        <f t="shared" si="99"/>
        <v/>
      </c>
      <c r="AD314">
        <f t="shared" si="92"/>
        <v>106</v>
      </c>
      <c r="AF314" t="str">
        <f t="shared" si="84"/>
        <v/>
      </c>
      <c r="AH314" t="str">
        <f t="shared" si="85"/>
        <v/>
      </c>
      <c r="AK314" s="5">
        <v>43778</v>
      </c>
      <c r="AL314" s="6" t="s">
        <v>7</v>
      </c>
      <c r="AM314" s="7">
        <f>+'Daycare Tallies'!BA49</f>
        <v>12</v>
      </c>
      <c r="AN314" t="str">
        <f t="shared" si="97"/>
        <v/>
      </c>
      <c r="AP314" t="str">
        <f t="shared" si="93"/>
        <v/>
      </c>
      <c r="AR314" t="str">
        <f t="shared" si="86"/>
        <v/>
      </c>
      <c r="AT314" t="str">
        <f t="shared" si="87"/>
        <v/>
      </c>
      <c r="AW314" s="5">
        <v>44143</v>
      </c>
      <c r="AX314" s="6" t="s">
        <v>9</v>
      </c>
      <c r="AY314" s="156" t="str">
        <f>'Daycare Tallies'!$BA9</f>
        <v/>
      </c>
      <c r="AZ314" t="str">
        <f t="shared" si="98"/>
        <v/>
      </c>
      <c r="BB314" t="str">
        <f t="shared" si="94"/>
        <v/>
      </c>
      <c r="BD314" t="str">
        <f t="shared" si="89"/>
        <v/>
      </c>
      <c r="BF314">
        <f t="shared" si="88"/>
        <v>0</v>
      </c>
    </row>
    <row r="315" spans="1:58" x14ac:dyDescent="0.3">
      <c r="A315" s="10">
        <v>42683</v>
      </c>
      <c r="B315" s="11" t="s">
        <v>6</v>
      </c>
      <c r="C315" s="12">
        <v>40</v>
      </c>
      <c r="D315" t="str">
        <f t="shared" si="95"/>
        <v/>
      </c>
      <c r="F315" t="str">
        <f t="shared" si="90"/>
        <v/>
      </c>
      <c r="H315" t="str">
        <f t="shared" si="80"/>
        <v/>
      </c>
      <c r="J315" t="str">
        <f t="shared" si="81"/>
        <v/>
      </c>
      <c r="M315" s="5">
        <v>43049</v>
      </c>
      <c r="N315" s="6" t="s">
        <v>4</v>
      </c>
      <c r="O315" s="12">
        <v>36</v>
      </c>
      <c r="P315" t="str">
        <f t="shared" si="96"/>
        <v/>
      </c>
      <c r="R315">
        <f t="shared" si="91"/>
        <v>93</v>
      </c>
      <c r="T315" t="str">
        <f t="shared" si="82"/>
        <v/>
      </c>
      <c r="V315" t="str">
        <f t="shared" si="83"/>
        <v/>
      </c>
      <c r="Y315" s="5">
        <v>43414</v>
      </c>
      <c r="Z315" s="6" t="s">
        <v>7</v>
      </c>
      <c r="AA315" s="12">
        <v>14</v>
      </c>
      <c r="AB315" t="str">
        <f t="shared" si="99"/>
        <v/>
      </c>
      <c r="AD315" t="str">
        <f t="shared" si="92"/>
        <v/>
      </c>
      <c r="AF315" t="str">
        <f t="shared" si="84"/>
        <v/>
      </c>
      <c r="AH315" t="str">
        <f t="shared" si="85"/>
        <v/>
      </c>
      <c r="AK315" s="5">
        <v>43779</v>
      </c>
      <c r="AL315" s="6" t="s">
        <v>9</v>
      </c>
      <c r="AM315" s="7">
        <f>+'Daycare Tallies'!BA50</f>
        <v>5</v>
      </c>
      <c r="AN315" t="str">
        <f t="shared" si="97"/>
        <v/>
      </c>
      <c r="AP315" t="str">
        <f t="shared" si="93"/>
        <v/>
      </c>
      <c r="AR315" t="str">
        <f t="shared" si="86"/>
        <v/>
      </c>
      <c r="AT315">
        <f t="shared" si="87"/>
        <v>82</v>
      </c>
      <c r="AW315" s="5">
        <v>44144</v>
      </c>
      <c r="AX315" s="6" t="s">
        <v>5</v>
      </c>
      <c r="AY315" s="156" t="str">
        <f>'Daycare Tallies'!$BA10</f>
        <v/>
      </c>
      <c r="AZ315" t="str">
        <f t="shared" si="98"/>
        <v/>
      </c>
      <c r="BB315" t="str">
        <f t="shared" si="94"/>
        <v/>
      </c>
      <c r="BD315" t="str">
        <f t="shared" si="89"/>
        <v/>
      </c>
      <c r="BF315" t="str">
        <f t="shared" si="88"/>
        <v/>
      </c>
    </row>
    <row r="316" spans="1:58" x14ac:dyDescent="0.3">
      <c r="A316" s="10">
        <v>42684</v>
      </c>
      <c r="B316" s="11" t="s">
        <v>8</v>
      </c>
      <c r="C316" s="12">
        <v>44</v>
      </c>
      <c r="D316">
        <f t="shared" si="95"/>
        <v>197</v>
      </c>
      <c r="F316" t="str">
        <f t="shared" si="90"/>
        <v/>
      </c>
      <c r="H316">
        <f t="shared" si="80"/>
        <v>115</v>
      </c>
      <c r="J316" t="str">
        <f t="shared" si="81"/>
        <v/>
      </c>
      <c r="M316" s="5">
        <v>43050</v>
      </c>
      <c r="N316" s="6" t="s">
        <v>7</v>
      </c>
      <c r="O316" s="12">
        <v>15</v>
      </c>
      <c r="P316" t="str">
        <f t="shared" si="96"/>
        <v/>
      </c>
      <c r="R316" t="str">
        <f t="shared" si="91"/>
        <v/>
      </c>
      <c r="T316" t="str">
        <f t="shared" si="82"/>
        <v/>
      </c>
      <c r="V316" t="str">
        <f t="shared" si="83"/>
        <v/>
      </c>
      <c r="Y316" s="5">
        <v>43415</v>
      </c>
      <c r="Z316" s="6" t="s">
        <v>9</v>
      </c>
      <c r="AA316" s="12">
        <v>7</v>
      </c>
      <c r="AB316" t="str">
        <f t="shared" si="99"/>
        <v/>
      </c>
      <c r="AD316" t="str">
        <f t="shared" si="92"/>
        <v/>
      </c>
      <c r="AF316" t="str">
        <f t="shared" si="84"/>
        <v/>
      </c>
      <c r="AH316">
        <f t="shared" si="85"/>
        <v>78</v>
      </c>
      <c r="AK316" s="5">
        <v>43780</v>
      </c>
      <c r="AL316" s="6" t="s">
        <v>5</v>
      </c>
      <c r="AM316" s="7">
        <f>+'Daycare Tallies'!BA51</f>
        <v>39</v>
      </c>
      <c r="AN316" t="str">
        <f t="shared" si="97"/>
        <v/>
      </c>
      <c r="AP316" t="str">
        <f t="shared" si="93"/>
        <v/>
      </c>
      <c r="AR316" t="str">
        <f t="shared" si="86"/>
        <v/>
      </c>
      <c r="AT316" t="str">
        <f t="shared" si="87"/>
        <v/>
      </c>
      <c r="AW316" s="5">
        <v>44145</v>
      </c>
      <c r="AX316" s="6" t="s">
        <v>3</v>
      </c>
      <c r="AY316" s="156" t="str">
        <f>'Daycare Tallies'!$BA11</f>
        <v/>
      </c>
      <c r="AZ316" t="str">
        <f t="shared" si="98"/>
        <v/>
      </c>
      <c r="BB316" t="str">
        <f t="shared" si="94"/>
        <v/>
      </c>
      <c r="BD316" t="str">
        <f t="shared" si="89"/>
        <v/>
      </c>
      <c r="BF316" t="str">
        <f t="shared" si="88"/>
        <v/>
      </c>
    </row>
    <row r="317" spans="1:58" x14ac:dyDescent="0.3">
      <c r="A317" s="10">
        <v>42685</v>
      </c>
      <c r="B317" s="11" t="s">
        <v>4</v>
      </c>
      <c r="C317" s="12">
        <v>25</v>
      </c>
      <c r="D317" t="str">
        <f t="shared" si="95"/>
        <v/>
      </c>
      <c r="F317">
        <f t="shared" si="90"/>
        <v>63</v>
      </c>
      <c r="H317" t="str">
        <f t="shared" si="80"/>
        <v/>
      </c>
      <c r="J317" t="str">
        <f t="shared" si="81"/>
        <v/>
      </c>
      <c r="M317" s="5">
        <v>43051</v>
      </c>
      <c r="N317" s="6" t="s">
        <v>9</v>
      </c>
      <c r="O317" s="12">
        <v>7</v>
      </c>
      <c r="P317" t="str">
        <f t="shared" si="96"/>
        <v/>
      </c>
      <c r="R317" t="str">
        <f t="shared" si="91"/>
        <v/>
      </c>
      <c r="T317" t="str">
        <f t="shared" si="82"/>
        <v/>
      </c>
      <c r="V317">
        <f t="shared" si="83"/>
        <v>58</v>
      </c>
      <c r="Y317" s="5">
        <v>43416</v>
      </c>
      <c r="Z317" s="6" t="s">
        <v>5</v>
      </c>
      <c r="AA317" s="12">
        <v>40</v>
      </c>
      <c r="AB317" t="str">
        <f t="shared" si="99"/>
        <v/>
      </c>
      <c r="AD317" t="str">
        <f t="shared" si="92"/>
        <v/>
      </c>
      <c r="AF317" t="str">
        <f t="shared" si="84"/>
        <v/>
      </c>
      <c r="AH317" t="str">
        <f t="shared" si="85"/>
        <v/>
      </c>
      <c r="AK317" s="5">
        <v>43781</v>
      </c>
      <c r="AL317" s="6" t="s">
        <v>3</v>
      </c>
      <c r="AM317" s="7">
        <f>+'Daycare Tallies'!BA52</f>
        <v>67</v>
      </c>
      <c r="AN317" t="str">
        <f t="shared" si="97"/>
        <v/>
      </c>
      <c r="AP317" t="str">
        <f t="shared" si="93"/>
        <v/>
      </c>
      <c r="AR317" t="str">
        <f t="shared" si="86"/>
        <v/>
      </c>
      <c r="AT317" t="str">
        <f t="shared" si="87"/>
        <v/>
      </c>
      <c r="AW317" s="5">
        <v>44146</v>
      </c>
      <c r="AX317" s="6" t="s">
        <v>6</v>
      </c>
      <c r="AY317" s="156" t="str">
        <f>'Daycare Tallies'!$BA12</f>
        <v/>
      </c>
      <c r="AZ317" t="str">
        <f t="shared" si="98"/>
        <v/>
      </c>
      <c r="BB317" t="str">
        <f t="shared" si="94"/>
        <v/>
      </c>
      <c r="BD317" t="str">
        <f t="shared" si="89"/>
        <v/>
      </c>
      <c r="BF317" t="str">
        <f t="shared" si="88"/>
        <v/>
      </c>
    </row>
    <row r="318" spans="1:58" x14ac:dyDescent="0.3">
      <c r="A318" s="10">
        <v>42686</v>
      </c>
      <c r="B318" s="11" t="s">
        <v>7</v>
      </c>
      <c r="C318" s="12">
        <v>7</v>
      </c>
      <c r="D318" t="str">
        <f t="shared" si="95"/>
        <v/>
      </c>
      <c r="F318" t="str">
        <f t="shared" si="90"/>
        <v/>
      </c>
      <c r="H318" t="str">
        <f t="shared" si="80"/>
        <v/>
      </c>
      <c r="J318" t="str">
        <f t="shared" si="81"/>
        <v/>
      </c>
      <c r="M318" s="5">
        <v>43052</v>
      </c>
      <c r="N318" s="6" t="s">
        <v>5</v>
      </c>
      <c r="O318" s="12">
        <v>56</v>
      </c>
      <c r="P318" t="str">
        <f t="shared" si="96"/>
        <v/>
      </c>
      <c r="R318" t="str">
        <f t="shared" si="91"/>
        <v/>
      </c>
      <c r="T318" t="str">
        <f t="shared" si="82"/>
        <v/>
      </c>
      <c r="V318" t="str">
        <f t="shared" si="83"/>
        <v/>
      </c>
      <c r="Y318" s="5">
        <v>43417</v>
      </c>
      <c r="Z318" s="6" t="s">
        <v>3</v>
      </c>
      <c r="AA318" s="12">
        <v>66</v>
      </c>
      <c r="AB318" t="str">
        <f t="shared" si="99"/>
        <v/>
      </c>
      <c r="AD318" t="str">
        <f t="shared" si="92"/>
        <v/>
      </c>
      <c r="AF318" t="str">
        <f t="shared" si="84"/>
        <v/>
      </c>
      <c r="AH318" t="str">
        <f t="shared" si="85"/>
        <v/>
      </c>
      <c r="AK318" s="5">
        <v>43782</v>
      </c>
      <c r="AL318" s="6" t="s">
        <v>6</v>
      </c>
      <c r="AM318" s="7">
        <f>+'Daycare Tallies'!BA53</f>
        <v>77</v>
      </c>
      <c r="AN318" t="str">
        <f t="shared" si="97"/>
        <v/>
      </c>
      <c r="AP318" t="str">
        <f t="shared" si="93"/>
        <v/>
      </c>
      <c r="AR318" t="str">
        <f t="shared" si="86"/>
        <v/>
      </c>
      <c r="AT318" t="str">
        <f t="shared" si="87"/>
        <v/>
      </c>
      <c r="AW318" s="5">
        <v>44147</v>
      </c>
      <c r="AX318" s="6" t="s">
        <v>8</v>
      </c>
      <c r="AY318" s="156" t="str">
        <f>'Daycare Tallies'!$BA13</f>
        <v/>
      </c>
      <c r="AZ318">
        <f t="shared" si="98"/>
        <v>0</v>
      </c>
      <c r="BB318" t="str">
        <f t="shared" si="94"/>
        <v/>
      </c>
      <c r="BD318">
        <f t="shared" si="89"/>
        <v>0</v>
      </c>
      <c r="BF318" t="str">
        <f t="shared" si="88"/>
        <v/>
      </c>
    </row>
    <row r="319" spans="1:58" x14ac:dyDescent="0.3">
      <c r="A319" s="10">
        <v>42687</v>
      </c>
      <c r="B319" s="11" t="s">
        <v>9</v>
      </c>
      <c r="C319" s="12">
        <v>4</v>
      </c>
      <c r="D319" t="str">
        <f t="shared" si="95"/>
        <v/>
      </c>
      <c r="F319" t="str">
        <f t="shared" si="90"/>
        <v/>
      </c>
      <c r="H319" t="str">
        <f t="shared" si="80"/>
        <v/>
      </c>
      <c r="J319">
        <f t="shared" si="81"/>
        <v>36</v>
      </c>
      <c r="M319" s="5">
        <v>43053</v>
      </c>
      <c r="N319" s="6" t="s">
        <v>3</v>
      </c>
      <c r="O319" s="12">
        <v>58</v>
      </c>
      <c r="P319" t="str">
        <f t="shared" si="96"/>
        <v/>
      </c>
      <c r="R319" t="str">
        <f t="shared" si="91"/>
        <v/>
      </c>
      <c r="T319" t="str">
        <f t="shared" si="82"/>
        <v/>
      </c>
      <c r="V319" t="str">
        <f t="shared" si="83"/>
        <v/>
      </c>
      <c r="Y319" s="5">
        <v>43418</v>
      </c>
      <c r="Z319" s="6" t="s">
        <v>6</v>
      </c>
      <c r="AA319" s="12">
        <v>68</v>
      </c>
      <c r="AB319" t="str">
        <f t="shared" si="99"/>
        <v/>
      </c>
      <c r="AD319" t="str">
        <f t="shared" si="92"/>
        <v/>
      </c>
      <c r="AF319" t="str">
        <f t="shared" si="84"/>
        <v/>
      </c>
      <c r="AH319" t="str">
        <f t="shared" si="85"/>
        <v/>
      </c>
      <c r="AK319" s="5">
        <v>43783</v>
      </c>
      <c r="AL319" s="6" t="s">
        <v>8</v>
      </c>
      <c r="AM319" s="7">
        <f>+'Daycare Tallies'!BA54</f>
        <v>76</v>
      </c>
      <c r="AN319">
        <f t="shared" si="97"/>
        <v>341</v>
      </c>
      <c r="AP319" t="str">
        <f t="shared" si="93"/>
        <v/>
      </c>
      <c r="AR319">
        <f t="shared" si="86"/>
        <v>220</v>
      </c>
      <c r="AT319" t="str">
        <f t="shared" si="87"/>
        <v/>
      </c>
      <c r="AW319" s="5">
        <v>44148</v>
      </c>
      <c r="AX319" s="6" t="s">
        <v>4</v>
      </c>
      <c r="AY319" s="156" t="str">
        <f>'Daycare Tallies'!$BA14</f>
        <v/>
      </c>
      <c r="AZ319" t="str">
        <f t="shared" si="98"/>
        <v/>
      </c>
      <c r="BB319">
        <f t="shared" si="94"/>
        <v>0</v>
      </c>
      <c r="BD319" t="str">
        <f t="shared" si="89"/>
        <v/>
      </c>
      <c r="BF319" t="str">
        <f t="shared" si="88"/>
        <v/>
      </c>
    </row>
    <row r="320" spans="1:58" x14ac:dyDescent="0.3">
      <c r="A320" s="10">
        <v>42688</v>
      </c>
      <c r="B320" s="11" t="s">
        <v>5</v>
      </c>
      <c r="C320" s="12">
        <v>41</v>
      </c>
      <c r="D320" t="str">
        <f t="shared" si="95"/>
        <v/>
      </c>
      <c r="F320" t="str">
        <f t="shared" si="90"/>
        <v/>
      </c>
      <c r="H320" t="str">
        <f t="shared" si="80"/>
        <v/>
      </c>
      <c r="J320" t="str">
        <f t="shared" si="81"/>
        <v/>
      </c>
      <c r="M320" s="5">
        <v>43054</v>
      </c>
      <c r="N320" s="6" t="s">
        <v>6</v>
      </c>
      <c r="O320" s="12">
        <v>59</v>
      </c>
      <c r="P320" t="str">
        <f t="shared" si="96"/>
        <v/>
      </c>
      <c r="R320" t="str">
        <f t="shared" si="91"/>
        <v/>
      </c>
      <c r="T320" t="str">
        <f t="shared" si="82"/>
        <v/>
      </c>
      <c r="V320" t="str">
        <f t="shared" si="83"/>
        <v/>
      </c>
      <c r="Y320" s="5">
        <v>43419</v>
      </c>
      <c r="Z320" s="6" t="s">
        <v>8</v>
      </c>
      <c r="AA320" s="12">
        <v>50</v>
      </c>
      <c r="AB320">
        <f t="shared" si="99"/>
        <v>302</v>
      </c>
      <c r="AD320" t="str">
        <f t="shared" si="92"/>
        <v/>
      </c>
      <c r="AF320">
        <f t="shared" si="84"/>
        <v>184</v>
      </c>
      <c r="AH320" t="str">
        <f t="shared" si="85"/>
        <v/>
      </c>
      <c r="AK320" s="5">
        <v>43784</v>
      </c>
      <c r="AL320" s="6" t="s">
        <v>4</v>
      </c>
      <c r="AM320" s="7">
        <f>+'Daycare Tallies'!BA55</f>
        <v>71</v>
      </c>
      <c r="AN320" t="str">
        <f t="shared" si="97"/>
        <v/>
      </c>
      <c r="AP320">
        <f t="shared" si="93"/>
        <v>110</v>
      </c>
      <c r="AR320" t="str">
        <f t="shared" si="86"/>
        <v/>
      </c>
      <c r="AT320" t="str">
        <f t="shared" si="87"/>
        <v/>
      </c>
      <c r="AW320" s="5">
        <v>44149</v>
      </c>
      <c r="AX320" s="6" t="s">
        <v>7</v>
      </c>
      <c r="AY320" s="156" t="str">
        <f>'Daycare Tallies'!$BA15</f>
        <v/>
      </c>
      <c r="AZ320" t="str">
        <f t="shared" si="98"/>
        <v/>
      </c>
      <c r="BB320" t="str">
        <f t="shared" si="94"/>
        <v/>
      </c>
      <c r="BD320" t="str">
        <f t="shared" si="89"/>
        <v/>
      </c>
      <c r="BF320" t="str">
        <f t="shared" si="88"/>
        <v/>
      </c>
    </row>
    <row r="321" spans="1:58" x14ac:dyDescent="0.3">
      <c r="A321" s="10">
        <v>42689</v>
      </c>
      <c r="B321" s="11" t="s">
        <v>3</v>
      </c>
      <c r="C321" s="12">
        <v>47</v>
      </c>
      <c r="D321" t="str">
        <f t="shared" si="95"/>
        <v/>
      </c>
      <c r="F321" t="str">
        <f t="shared" si="90"/>
        <v/>
      </c>
      <c r="H321" t="str">
        <f t="shared" si="80"/>
        <v/>
      </c>
      <c r="J321" t="str">
        <f t="shared" si="81"/>
        <v/>
      </c>
      <c r="M321" s="5">
        <v>43055</v>
      </c>
      <c r="N321" s="6" t="s">
        <v>8</v>
      </c>
      <c r="O321" s="12">
        <v>66</v>
      </c>
      <c r="P321">
        <f t="shared" si="96"/>
        <v>297</v>
      </c>
      <c r="R321" t="str">
        <f t="shared" si="91"/>
        <v/>
      </c>
      <c r="T321">
        <f t="shared" si="82"/>
        <v>183</v>
      </c>
      <c r="V321" t="str">
        <f t="shared" si="83"/>
        <v/>
      </c>
      <c r="Y321" s="5">
        <v>43420</v>
      </c>
      <c r="Z321" s="6" t="s">
        <v>4</v>
      </c>
      <c r="AA321" s="12">
        <v>36</v>
      </c>
      <c r="AB321" t="str">
        <f t="shared" si="99"/>
        <v/>
      </c>
      <c r="AD321">
        <f t="shared" si="92"/>
        <v>76</v>
      </c>
      <c r="AF321" t="str">
        <f t="shared" si="84"/>
        <v/>
      </c>
      <c r="AH321" t="str">
        <f t="shared" si="85"/>
        <v/>
      </c>
      <c r="AK321" s="5">
        <v>43785</v>
      </c>
      <c r="AL321" s="6" t="s">
        <v>7</v>
      </c>
      <c r="AM321" s="7">
        <f>+'Daycare Tallies'!BA56</f>
        <v>24</v>
      </c>
      <c r="AN321" t="str">
        <f t="shared" si="97"/>
        <v/>
      </c>
      <c r="AP321" t="str">
        <f t="shared" si="93"/>
        <v/>
      </c>
      <c r="AR321" t="str">
        <f t="shared" si="86"/>
        <v/>
      </c>
      <c r="AT321" t="str">
        <f t="shared" si="87"/>
        <v/>
      </c>
      <c r="AW321" s="5">
        <v>44150</v>
      </c>
      <c r="AX321" s="6" t="s">
        <v>9</v>
      </c>
      <c r="AY321" s="156" t="str">
        <f>'Daycare Tallies'!$BA16</f>
        <v/>
      </c>
      <c r="AZ321" t="str">
        <f t="shared" si="98"/>
        <v/>
      </c>
      <c r="BB321" t="str">
        <f t="shared" si="94"/>
        <v/>
      </c>
      <c r="BD321" t="str">
        <f t="shared" si="89"/>
        <v/>
      </c>
      <c r="BF321">
        <f t="shared" si="88"/>
        <v>0</v>
      </c>
    </row>
    <row r="322" spans="1:58" x14ac:dyDescent="0.3">
      <c r="A322" s="10">
        <v>42690</v>
      </c>
      <c r="B322" s="11" t="s">
        <v>6</v>
      </c>
      <c r="C322" s="12">
        <v>51</v>
      </c>
      <c r="D322" t="str">
        <f t="shared" si="95"/>
        <v/>
      </c>
      <c r="F322" t="str">
        <f t="shared" si="90"/>
        <v/>
      </c>
      <c r="H322" t="str">
        <f t="shared" si="80"/>
        <v/>
      </c>
      <c r="J322" t="str">
        <f t="shared" si="81"/>
        <v/>
      </c>
      <c r="M322" s="5">
        <v>43056</v>
      </c>
      <c r="N322" s="6" t="s">
        <v>4</v>
      </c>
      <c r="O322" s="12">
        <v>58</v>
      </c>
      <c r="P322" t="str">
        <f t="shared" si="96"/>
        <v/>
      </c>
      <c r="R322">
        <f t="shared" si="91"/>
        <v>114</v>
      </c>
      <c r="T322" t="str">
        <f t="shared" si="82"/>
        <v/>
      </c>
      <c r="V322" t="str">
        <f t="shared" si="83"/>
        <v/>
      </c>
      <c r="Y322" s="5">
        <v>43421</v>
      </c>
      <c r="Z322" s="6" t="s">
        <v>7</v>
      </c>
      <c r="AA322" s="12">
        <v>9</v>
      </c>
      <c r="AB322" t="str">
        <f t="shared" si="99"/>
        <v/>
      </c>
      <c r="AD322" t="str">
        <f t="shared" si="92"/>
        <v/>
      </c>
      <c r="AF322" t="str">
        <f t="shared" si="84"/>
        <v/>
      </c>
      <c r="AH322" t="str">
        <f t="shared" si="85"/>
        <v/>
      </c>
      <c r="AK322" s="5">
        <v>43786</v>
      </c>
      <c r="AL322" s="6" t="s">
        <v>9</v>
      </c>
      <c r="AM322" s="7">
        <f>+'Daycare Tallies'!BA57</f>
        <v>7</v>
      </c>
      <c r="AN322" t="str">
        <f t="shared" si="97"/>
        <v/>
      </c>
      <c r="AP322" t="str">
        <f t="shared" si="93"/>
        <v/>
      </c>
      <c r="AR322" t="str">
        <f t="shared" si="86"/>
        <v/>
      </c>
      <c r="AT322">
        <f t="shared" si="87"/>
        <v>102</v>
      </c>
      <c r="AW322" s="5">
        <v>44151</v>
      </c>
      <c r="AX322" s="6" t="s">
        <v>5</v>
      </c>
      <c r="AY322" s="156" t="str">
        <f>'Daycare Tallies'!$BA17</f>
        <v/>
      </c>
      <c r="AZ322" t="str">
        <f t="shared" si="98"/>
        <v/>
      </c>
      <c r="BB322" t="str">
        <f t="shared" si="94"/>
        <v/>
      </c>
      <c r="BD322" t="str">
        <f t="shared" si="89"/>
        <v/>
      </c>
      <c r="BF322" t="str">
        <f t="shared" si="88"/>
        <v/>
      </c>
    </row>
    <row r="323" spans="1:58" x14ac:dyDescent="0.3">
      <c r="A323" s="10">
        <v>42691</v>
      </c>
      <c r="B323" s="11" t="s">
        <v>8</v>
      </c>
      <c r="C323" s="12">
        <v>40</v>
      </c>
      <c r="D323">
        <f t="shared" si="95"/>
        <v>215</v>
      </c>
      <c r="F323" t="str">
        <f t="shared" si="90"/>
        <v/>
      </c>
      <c r="H323">
        <f t="shared" ref="H323:H367" si="100">IF(B323="TH",SUM(C321:C323),"")</f>
        <v>138</v>
      </c>
      <c r="J323" t="str">
        <f t="shared" ref="J323:J367" si="101">IF(B323="SU",SUM(C321:C323),"")</f>
        <v/>
      </c>
      <c r="M323" s="5">
        <v>43057</v>
      </c>
      <c r="N323" s="6" t="s">
        <v>7</v>
      </c>
      <c r="O323" s="12">
        <v>8</v>
      </c>
      <c r="P323" t="str">
        <f t="shared" si="96"/>
        <v/>
      </c>
      <c r="R323" t="str">
        <f t="shared" si="91"/>
        <v/>
      </c>
      <c r="T323" t="str">
        <f t="shared" ref="T323:T367" si="102">IF(N323="TH",SUM(O321:O323),"")</f>
        <v/>
      </c>
      <c r="V323" t="str">
        <f t="shared" ref="V323:V367" si="103">IF(N323="SU",SUM(O321:O323),"")</f>
        <v/>
      </c>
      <c r="Y323" s="5">
        <v>43422</v>
      </c>
      <c r="Z323" s="6" t="s">
        <v>9</v>
      </c>
      <c r="AA323" s="12">
        <v>4</v>
      </c>
      <c r="AB323" t="str">
        <f t="shared" si="99"/>
        <v/>
      </c>
      <c r="AD323" t="str">
        <f t="shared" si="92"/>
        <v/>
      </c>
      <c r="AF323" t="str">
        <f t="shared" ref="AF323:AF367" si="104">IF(Z323="TH",SUM(AA321:AA323),"")</f>
        <v/>
      </c>
      <c r="AH323">
        <f t="shared" ref="AH323:AH367" si="105">IF(Z323="SU",SUM(AA321:AA323),"")</f>
        <v>49</v>
      </c>
      <c r="AK323" s="5">
        <v>43787</v>
      </c>
      <c r="AL323" s="6" t="s">
        <v>5</v>
      </c>
      <c r="AM323" s="7">
        <f>+'Daycare Tallies'!BA58</f>
        <v>59</v>
      </c>
      <c r="AN323" t="str">
        <f t="shared" si="97"/>
        <v/>
      </c>
      <c r="AP323" t="str">
        <f t="shared" si="93"/>
        <v/>
      </c>
      <c r="AR323" t="str">
        <f t="shared" ref="AR323:AR367" si="106">IF(AL323="TH",SUM(AM321:AM323),"")</f>
        <v/>
      </c>
      <c r="AT323" t="str">
        <f t="shared" ref="AT323:AT367" si="107">IF(AL323="SU",SUM(AM321:AM323),"")</f>
        <v/>
      </c>
      <c r="AW323" s="5">
        <v>44152</v>
      </c>
      <c r="AX323" s="6" t="s">
        <v>3</v>
      </c>
      <c r="AY323" s="156" t="str">
        <f>'Daycare Tallies'!$BA18</f>
        <v/>
      </c>
      <c r="AZ323" t="str">
        <f t="shared" si="98"/>
        <v/>
      </c>
      <c r="BB323" t="str">
        <f t="shared" si="94"/>
        <v/>
      </c>
      <c r="BD323" t="str">
        <f t="shared" si="89"/>
        <v/>
      </c>
      <c r="BF323" t="str">
        <f t="shared" ref="BF323:BF367" si="108">IF(AX323="SU",SUM(AY321:AY323),"")</f>
        <v/>
      </c>
    </row>
    <row r="324" spans="1:58" x14ac:dyDescent="0.3">
      <c r="A324" s="10">
        <v>42692</v>
      </c>
      <c r="B324" s="11" t="s">
        <v>4</v>
      </c>
      <c r="C324" s="12">
        <v>34</v>
      </c>
      <c r="D324" t="str">
        <f t="shared" si="95"/>
        <v/>
      </c>
      <c r="F324">
        <f t="shared" si="90"/>
        <v>75</v>
      </c>
      <c r="H324" t="str">
        <f t="shared" si="100"/>
        <v/>
      </c>
      <c r="J324" t="str">
        <f t="shared" si="101"/>
        <v/>
      </c>
      <c r="M324" s="5">
        <v>43058</v>
      </c>
      <c r="N324" s="6" t="s">
        <v>9</v>
      </c>
      <c r="O324" s="12">
        <v>5</v>
      </c>
      <c r="P324" t="str">
        <f t="shared" si="96"/>
        <v/>
      </c>
      <c r="R324" t="str">
        <f t="shared" si="91"/>
        <v/>
      </c>
      <c r="T324" t="str">
        <f t="shared" si="102"/>
        <v/>
      </c>
      <c r="V324">
        <f t="shared" si="103"/>
        <v>71</v>
      </c>
      <c r="Y324" s="5">
        <v>43423</v>
      </c>
      <c r="Z324" s="6" t="s">
        <v>5</v>
      </c>
      <c r="AA324" s="12">
        <v>53</v>
      </c>
      <c r="AB324" t="str">
        <f t="shared" si="99"/>
        <v/>
      </c>
      <c r="AD324" t="str">
        <f t="shared" si="92"/>
        <v/>
      </c>
      <c r="AF324" t="str">
        <f t="shared" si="104"/>
        <v/>
      </c>
      <c r="AH324" t="str">
        <f t="shared" si="105"/>
        <v/>
      </c>
      <c r="AK324" s="5">
        <v>43788</v>
      </c>
      <c r="AL324" s="6" t="s">
        <v>3</v>
      </c>
      <c r="AM324" s="7">
        <f>+'Daycare Tallies'!BA59</f>
        <v>79</v>
      </c>
      <c r="AN324" t="str">
        <f t="shared" si="97"/>
        <v/>
      </c>
      <c r="AP324" t="str">
        <f t="shared" si="93"/>
        <v/>
      </c>
      <c r="AR324" t="str">
        <f t="shared" si="106"/>
        <v/>
      </c>
      <c r="AT324" t="str">
        <f t="shared" si="107"/>
        <v/>
      </c>
      <c r="AW324" s="5">
        <v>44153</v>
      </c>
      <c r="AX324" s="6" t="s">
        <v>6</v>
      </c>
      <c r="AY324" s="156" t="str">
        <f>'Daycare Tallies'!$BA19</f>
        <v/>
      </c>
      <c r="AZ324" t="str">
        <f t="shared" si="98"/>
        <v/>
      </c>
      <c r="BB324" t="str">
        <f t="shared" si="94"/>
        <v/>
      </c>
      <c r="BD324" t="str">
        <f t="shared" ref="BD324:BD367" si="109">IF(AX324="TH",SUM(AY322:AY324),"")</f>
        <v/>
      </c>
      <c r="BF324" t="str">
        <f t="shared" si="108"/>
        <v/>
      </c>
    </row>
    <row r="325" spans="1:58" x14ac:dyDescent="0.3">
      <c r="A325" s="10">
        <v>42693</v>
      </c>
      <c r="B325" s="11" t="s">
        <v>7</v>
      </c>
      <c r="C325" s="12">
        <v>8</v>
      </c>
      <c r="D325" t="str">
        <f t="shared" si="95"/>
        <v/>
      </c>
      <c r="F325" t="str">
        <f t="shared" ref="F325:F367" si="110">IF(B325="FR",SUM(C325,C321),"")</f>
        <v/>
      </c>
      <c r="H325" t="str">
        <f t="shared" si="100"/>
        <v/>
      </c>
      <c r="J325" t="str">
        <f t="shared" si="101"/>
        <v/>
      </c>
      <c r="M325" s="5">
        <v>43059</v>
      </c>
      <c r="N325" s="6" t="s">
        <v>5</v>
      </c>
      <c r="O325" s="12">
        <v>66</v>
      </c>
      <c r="P325" t="str">
        <f t="shared" si="96"/>
        <v/>
      </c>
      <c r="R325" t="str">
        <f t="shared" ref="R325:R367" si="111">IF(N325="FR",SUM(O325,O321),"")</f>
        <v/>
      </c>
      <c r="T325" t="str">
        <f t="shared" si="102"/>
        <v/>
      </c>
      <c r="V325" t="str">
        <f t="shared" si="103"/>
        <v/>
      </c>
      <c r="Y325" s="5">
        <v>43424</v>
      </c>
      <c r="Z325" s="6" t="s">
        <v>3</v>
      </c>
      <c r="AA325" s="12">
        <v>43</v>
      </c>
      <c r="AB325" t="str">
        <f t="shared" si="99"/>
        <v/>
      </c>
      <c r="AD325" t="str">
        <f t="shared" ref="AD325:AD367" si="112">IF(Z325="FR",SUM(AA325,AA321),"")</f>
        <v/>
      </c>
      <c r="AF325" t="str">
        <f t="shared" si="104"/>
        <v/>
      </c>
      <c r="AH325" t="str">
        <f t="shared" si="105"/>
        <v/>
      </c>
      <c r="AK325" s="5">
        <v>43789</v>
      </c>
      <c r="AL325" s="6" t="s">
        <v>6</v>
      </c>
      <c r="AM325" s="7">
        <f>+'Daycare Tallies'!BA60</f>
        <v>59</v>
      </c>
      <c r="AN325" t="str">
        <f t="shared" si="97"/>
        <v/>
      </c>
      <c r="AP325" t="str">
        <f t="shared" si="93"/>
        <v/>
      </c>
      <c r="AR325" t="str">
        <f t="shared" si="106"/>
        <v/>
      </c>
      <c r="AT325" t="str">
        <f t="shared" si="107"/>
        <v/>
      </c>
      <c r="AW325" s="5">
        <v>44154</v>
      </c>
      <c r="AX325" s="6" t="s">
        <v>8</v>
      </c>
      <c r="AY325" s="156" t="str">
        <f>'Daycare Tallies'!$BA20</f>
        <v/>
      </c>
      <c r="AZ325">
        <f t="shared" si="98"/>
        <v>0</v>
      </c>
      <c r="BB325" t="str">
        <f t="shared" si="94"/>
        <v/>
      </c>
      <c r="BD325">
        <f t="shared" si="109"/>
        <v>0</v>
      </c>
      <c r="BF325" t="str">
        <f t="shared" si="108"/>
        <v/>
      </c>
    </row>
    <row r="326" spans="1:58" x14ac:dyDescent="0.3">
      <c r="A326" s="10">
        <v>42694</v>
      </c>
      <c r="B326" s="11" t="s">
        <v>9</v>
      </c>
      <c r="C326" s="12">
        <v>5</v>
      </c>
      <c r="D326" t="str">
        <f t="shared" si="95"/>
        <v/>
      </c>
      <c r="F326" t="str">
        <f t="shared" si="110"/>
        <v/>
      </c>
      <c r="H326" t="str">
        <f t="shared" si="100"/>
        <v/>
      </c>
      <c r="J326">
        <f t="shared" si="101"/>
        <v>47</v>
      </c>
      <c r="M326" s="5">
        <v>43060</v>
      </c>
      <c r="N326" s="6" t="s">
        <v>3</v>
      </c>
      <c r="O326" s="12">
        <v>57</v>
      </c>
      <c r="P326" t="str">
        <f t="shared" si="96"/>
        <v/>
      </c>
      <c r="R326" t="str">
        <f t="shared" si="111"/>
        <v/>
      </c>
      <c r="T326" t="str">
        <f t="shared" si="102"/>
        <v/>
      </c>
      <c r="V326" t="str">
        <f t="shared" si="103"/>
        <v/>
      </c>
      <c r="Y326" s="5">
        <v>43425</v>
      </c>
      <c r="Z326" s="6" t="s">
        <v>6</v>
      </c>
      <c r="AA326" s="12">
        <v>38</v>
      </c>
      <c r="AB326" t="str">
        <f t="shared" si="99"/>
        <v/>
      </c>
      <c r="AD326" t="str">
        <f t="shared" si="112"/>
        <v/>
      </c>
      <c r="AF326" t="str">
        <f t="shared" si="104"/>
        <v/>
      </c>
      <c r="AH326" t="str">
        <f t="shared" si="105"/>
        <v/>
      </c>
      <c r="AK326" s="5">
        <v>43790</v>
      </c>
      <c r="AL326" s="6" t="s">
        <v>8</v>
      </c>
      <c r="AM326" s="7">
        <f>+'Daycare Tallies'!BA61</f>
        <v>72</v>
      </c>
      <c r="AN326">
        <f t="shared" si="97"/>
        <v>371</v>
      </c>
      <c r="AP326" t="str">
        <f t="shared" ref="AP326:AP367" si="113">IF(AL326="FR",SUM(AM326,AM322),"")</f>
        <v/>
      </c>
      <c r="AR326">
        <f t="shared" si="106"/>
        <v>210</v>
      </c>
      <c r="AT326" t="str">
        <f t="shared" si="107"/>
        <v/>
      </c>
      <c r="AW326" s="5">
        <v>44155</v>
      </c>
      <c r="AX326" s="6" t="s">
        <v>4</v>
      </c>
      <c r="AY326" s="156" t="str">
        <f>'Daycare Tallies'!$BA21</f>
        <v/>
      </c>
      <c r="AZ326" t="str">
        <f t="shared" si="98"/>
        <v/>
      </c>
      <c r="BB326">
        <f t="shared" ref="BB326:BB367" si="114">IF(AX326="FR",SUM(AY326,AY322),"")</f>
        <v>0</v>
      </c>
      <c r="BD326" t="str">
        <f t="shared" si="109"/>
        <v/>
      </c>
      <c r="BF326" t="str">
        <f t="shared" si="108"/>
        <v/>
      </c>
    </row>
    <row r="327" spans="1:58" x14ac:dyDescent="0.3">
      <c r="A327" s="10">
        <v>42695</v>
      </c>
      <c r="B327" s="11" t="s">
        <v>5</v>
      </c>
      <c r="C327" s="12">
        <v>51</v>
      </c>
      <c r="D327" t="str">
        <f t="shared" ref="D327:D367" si="115">IF(B327="TH",SUM(C321:C327),"")</f>
        <v/>
      </c>
      <c r="F327" t="str">
        <f t="shared" si="110"/>
        <v/>
      </c>
      <c r="H327" t="str">
        <f t="shared" si="100"/>
        <v/>
      </c>
      <c r="J327" t="str">
        <f t="shared" si="101"/>
        <v/>
      </c>
      <c r="M327" s="5">
        <v>43061</v>
      </c>
      <c r="N327" s="6" t="s">
        <v>6</v>
      </c>
      <c r="O327" s="12">
        <v>37</v>
      </c>
      <c r="P327" t="str">
        <f t="shared" ref="P327:P367" si="116">IF(N327="TH",SUM(O321:O327),"")</f>
        <v/>
      </c>
      <c r="R327" t="str">
        <f t="shared" si="111"/>
        <v/>
      </c>
      <c r="T327" t="str">
        <f t="shared" si="102"/>
        <v/>
      </c>
      <c r="V327" t="str">
        <f t="shared" si="103"/>
        <v/>
      </c>
      <c r="Y327" s="5">
        <v>43426</v>
      </c>
      <c r="Z327" s="6" t="s">
        <v>8</v>
      </c>
      <c r="AA327" s="42">
        <v>0</v>
      </c>
      <c r="AB327">
        <f t="shared" si="99"/>
        <v>183</v>
      </c>
      <c r="AD327" t="str">
        <f t="shared" si="112"/>
        <v/>
      </c>
      <c r="AF327">
        <f t="shared" si="104"/>
        <v>81</v>
      </c>
      <c r="AH327" t="str">
        <f t="shared" si="105"/>
        <v/>
      </c>
      <c r="AK327" s="5">
        <v>43791</v>
      </c>
      <c r="AL327" s="6" t="s">
        <v>4</v>
      </c>
      <c r="AM327" s="7">
        <f>+'Daycare Tallies'!BA62</f>
        <v>75</v>
      </c>
      <c r="AN327" t="str">
        <f t="shared" si="97"/>
        <v/>
      </c>
      <c r="AP327">
        <f t="shared" si="113"/>
        <v>134</v>
      </c>
      <c r="AR327" t="str">
        <f t="shared" si="106"/>
        <v/>
      </c>
      <c r="AT327" t="str">
        <f t="shared" si="107"/>
        <v/>
      </c>
      <c r="AW327" s="5">
        <v>44156</v>
      </c>
      <c r="AX327" s="6" t="s">
        <v>7</v>
      </c>
      <c r="AY327" s="156" t="str">
        <f>'Daycare Tallies'!$BA22</f>
        <v/>
      </c>
      <c r="AZ327" t="str">
        <f t="shared" si="98"/>
        <v/>
      </c>
      <c r="BB327" t="str">
        <f t="shared" si="114"/>
        <v/>
      </c>
      <c r="BD327" t="str">
        <f t="shared" si="109"/>
        <v/>
      </c>
      <c r="BF327" t="str">
        <f t="shared" si="108"/>
        <v/>
      </c>
    </row>
    <row r="328" spans="1:58" x14ac:dyDescent="0.3">
      <c r="A328" s="10">
        <v>42696</v>
      </c>
      <c r="B328" s="11" t="s">
        <v>3</v>
      </c>
      <c r="C328" s="12">
        <v>44</v>
      </c>
      <c r="D328" t="str">
        <f t="shared" si="115"/>
        <v/>
      </c>
      <c r="F328" t="str">
        <f t="shared" si="110"/>
        <v/>
      </c>
      <c r="H328" t="str">
        <f t="shared" si="100"/>
        <v/>
      </c>
      <c r="J328" t="str">
        <f t="shared" si="101"/>
        <v/>
      </c>
      <c r="M328" s="5">
        <v>43062</v>
      </c>
      <c r="N328" s="6" t="s">
        <v>8</v>
      </c>
      <c r="O328" s="12">
        <v>0</v>
      </c>
      <c r="P328">
        <f t="shared" si="116"/>
        <v>231</v>
      </c>
      <c r="R328" t="str">
        <f t="shared" si="111"/>
        <v/>
      </c>
      <c r="T328">
        <f t="shared" si="102"/>
        <v>94</v>
      </c>
      <c r="V328" t="str">
        <f t="shared" si="103"/>
        <v/>
      </c>
      <c r="Y328" s="5">
        <v>43427</v>
      </c>
      <c r="Z328" s="6" t="s">
        <v>4</v>
      </c>
      <c r="AA328" s="12">
        <v>14</v>
      </c>
      <c r="AB328" t="str">
        <f t="shared" si="99"/>
        <v/>
      </c>
      <c r="AD328">
        <f t="shared" si="112"/>
        <v>67</v>
      </c>
      <c r="AF328" t="str">
        <f t="shared" si="104"/>
        <v/>
      </c>
      <c r="AH328" t="str">
        <f t="shared" si="105"/>
        <v/>
      </c>
      <c r="AK328" s="5">
        <v>43792</v>
      </c>
      <c r="AL328" s="6" t="s">
        <v>7</v>
      </c>
      <c r="AM328" s="7">
        <f>+'Daycare Tallies'!BA63</f>
        <v>15</v>
      </c>
      <c r="AN328" t="str">
        <f t="shared" ref="AN328:AN367" si="117">IF(AL328="TH",SUM(AM322:AM328),"")</f>
        <v/>
      </c>
      <c r="AP328" t="str">
        <f t="shared" si="113"/>
        <v/>
      </c>
      <c r="AR328" t="str">
        <f t="shared" si="106"/>
        <v/>
      </c>
      <c r="AT328" t="str">
        <f t="shared" si="107"/>
        <v/>
      </c>
      <c r="AW328" s="5">
        <v>44157</v>
      </c>
      <c r="AX328" s="6" t="s">
        <v>9</v>
      </c>
      <c r="AY328" s="156" t="str">
        <f>'Daycare Tallies'!$BA23</f>
        <v/>
      </c>
      <c r="AZ328" t="str">
        <f t="shared" ref="AZ328:AZ367" si="118">IF(AX328="TH",SUM(AY322:AY328),"")</f>
        <v/>
      </c>
      <c r="BB328" t="str">
        <f t="shared" si="114"/>
        <v/>
      </c>
      <c r="BD328" t="str">
        <f t="shared" si="109"/>
        <v/>
      </c>
      <c r="BF328">
        <f t="shared" si="108"/>
        <v>0</v>
      </c>
    </row>
    <row r="329" spans="1:58" x14ac:dyDescent="0.3">
      <c r="A329" s="10">
        <v>42697</v>
      </c>
      <c r="B329" s="11" t="s">
        <v>6</v>
      </c>
      <c r="C329" s="12">
        <v>14</v>
      </c>
      <c r="D329" t="str">
        <f t="shared" si="115"/>
        <v/>
      </c>
      <c r="F329" t="str">
        <f t="shared" si="110"/>
        <v/>
      </c>
      <c r="H329" t="str">
        <f t="shared" si="100"/>
        <v/>
      </c>
      <c r="J329" t="str">
        <f t="shared" si="101"/>
        <v/>
      </c>
      <c r="M329" s="5">
        <v>43063</v>
      </c>
      <c r="N329" s="6" t="s">
        <v>4</v>
      </c>
      <c r="O329" s="12">
        <v>23</v>
      </c>
      <c r="P329" t="str">
        <f t="shared" si="116"/>
        <v/>
      </c>
      <c r="R329">
        <f t="shared" si="111"/>
        <v>89</v>
      </c>
      <c r="T329" t="str">
        <f t="shared" si="102"/>
        <v/>
      </c>
      <c r="V329" t="str">
        <f t="shared" si="103"/>
        <v/>
      </c>
      <c r="Y329" s="5">
        <v>43428</v>
      </c>
      <c r="Z329" s="6" t="s">
        <v>7</v>
      </c>
      <c r="AA329" s="12">
        <v>9</v>
      </c>
      <c r="AB329" t="str">
        <f t="shared" si="99"/>
        <v/>
      </c>
      <c r="AD329" t="str">
        <f t="shared" si="112"/>
        <v/>
      </c>
      <c r="AF329" t="str">
        <f t="shared" si="104"/>
        <v/>
      </c>
      <c r="AH329" t="str">
        <f t="shared" si="105"/>
        <v/>
      </c>
      <c r="AK329" s="5">
        <v>43793</v>
      </c>
      <c r="AL329" s="6" t="s">
        <v>9</v>
      </c>
      <c r="AM329" s="7">
        <f>+'Daycare Tallies'!BA64</f>
        <v>6</v>
      </c>
      <c r="AN329" t="str">
        <f t="shared" si="117"/>
        <v/>
      </c>
      <c r="AP329" t="str">
        <f t="shared" si="113"/>
        <v/>
      </c>
      <c r="AR329" t="str">
        <f t="shared" si="106"/>
        <v/>
      </c>
      <c r="AT329">
        <f t="shared" si="107"/>
        <v>96</v>
      </c>
      <c r="AW329" s="5">
        <v>44158</v>
      </c>
      <c r="AX329" s="6" t="s">
        <v>5</v>
      </c>
      <c r="AY329" s="156" t="str">
        <f>'Daycare Tallies'!$BA24</f>
        <v/>
      </c>
      <c r="AZ329" t="str">
        <f t="shared" si="118"/>
        <v/>
      </c>
      <c r="BB329" t="str">
        <f t="shared" si="114"/>
        <v/>
      </c>
      <c r="BD329" t="str">
        <f t="shared" si="109"/>
        <v/>
      </c>
      <c r="BF329" t="str">
        <f t="shared" si="108"/>
        <v/>
      </c>
    </row>
    <row r="330" spans="1:58" x14ac:dyDescent="0.3">
      <c r="A330" s="10">
        <v>42698</v>
      </c>
      <c r="B330" s="11" t="s">
        <v>8</v>
      </c>
      <c r="C330" s="12">
        <v>0</v>
      </c>
      <c r="D330">
        <f t="shared" si="115"/>
        <v>156</v>
      </c>
      <c r="F330" t="str">
        <f t="shared" si="110"/>
        <v/>
      </c>
      <c r="H330">
        <f t="shared" si="100"/>
        <v>58</v>
      </c>
      <c r="J330" t="str">
        <f t="shared" si="101"/>
        <v/>
      </c>
      <c r="M330" s="5">
        <v>43064</v>
      </c>
      <c r="N330" s="6" t="s">
        <v>7</v>
      </c>
      <c r="O330" s="12">
        <v>11</v>
      </c>
      <c r="P330" t="str">
        <f t="shared" si="116"/>
        <v/>
      </c>
      <c r="R330" t="str">
        <f t="shared" si="111"/>
        <v/>
      </c>
      <c r="T330" t="str">
        <f t="shared" si="102"/>
        <v/>
      </c>
      <c r="V330" t="str">
        <f t="shared" si="103"/>
        <v/>
      </c>
      <c r="Y330" s="5">
        <v>43429</v>
      </c>
      <c r="Z330" s="6" t="s">
        <v>9</v>
      </c>
      <c r="AA330" s="12">
        <v>5</v>
      </c>
      <c r="AB330" t="str">
        <f t="shared" ref="AB330:AB367" si="119">IF(Z330="TH",SUM(AA324:AA330),"")</f>
        <v/>
      </c>
      <c r="AD330" t="str">
        <f t="shared" si="112"/>
        <v/>
      </c>
      <c r="AF330" t="str">
        <f t="shared" si="104"/>
        <v/>
      </c>
      <c r="AH330">
        <f t="shared" si="105"/>
        <v>28</v>
      </c>
      <c r="AK330" s="5">
        <v>43794</v>
      </c>
      <c r="AL330" s="6" t="s">
        <v>5</v>
      </c>
      <c r="AM330" s="7">
        <f>+'Daycare Tallies'!BA65</f>
        <v>55</v>
      </c>
      <c r="AN330" t="str">
        <f t="shared" si="117"/>
        <v/>
      </c>
      <c r="AP330" t="str">
        <f t="shared" si="113"/>
        <v/>
      </c>
      <c r="AR330" t="str">
        <f t="shared" si="106"/>
        <v/>
      </c>
      <c r="AT330" t="str">
        <f t="shared" si="107"/>
        <v/>
      </c>
      <c r="AW330" s="5">
        <v>44159</v>
      </c>
      <c r="AX330" s="6" t="s">
        <v>3</v>
      </c>
      <c r="AY330" s="156" t="str">
        <f>'Daycare Tallies'!$BA25</f>
        <v/>
      </c>
      <c r="AZ330" t="str">
        <f t="shared" si="118"/>
        <v/>
      </c>
      <c r="BB330" t="str">
        <f t="shared" si="114"/>
        <v/>
      </c>
      <c r="BD330" t="str">
        <f t="shared" si="109"/>
        <v/>
      </c>
      <c r="BF330" t="str">
        <f t="shared" si="108"/>
        <v/>
      </c>
    </row>
    <row r="331" spans="1:58" x14ac:dyDescent="0.3">
      <c r="A331" s="10">
        <v>42699</v>
      </c>
      <c r="B331" s="11" t="s">
        <v>4</v>
      </c>
      <c r="C331" s="12">
        <v>3</v>
      </c>
      <c r="D331" t="str">
        <f t="shared" si="115"/>
        <v/>
      </c>
      <c r="F331">
        <f t="shared" si="110"/>
        <v>54</v>
      </c>
      <c r="H331" t="str">
        <f t="shared" si="100"/>
        <v/>
      </c>
      <c r="J331" t="str">
        <f t="shared" si="101"/>
        <v/>
      </c>
      <c r="M331" s="5">
        <v>43065</v>
      </c>
      <c r="N331" s="6" t="s">
        <v>9</v>
      </c>
      <c r="O331" s="12">
        <v>2</v>
      </c>
      <c r="P331" t="str">
        <f t="shared" si="116"/>
        <v/>
      </c>
      <c r="R331" t="str">
        <f t="shared" si="111"/>
        <v/>
      </c>
      <c r="T331" t="str">
        <f t="shared" si="102"/>
        <v/>
      </c>
      <c r="V331">
        <f t="shared" si="103"/>
        <v>36</v>
      </c>
      <c r="Y331" s="5">
        <v>43430</v>
      </c>
      <c r="Z331" s="6" t="s">
        <v>5</v>
      </c>
      <c r="AA331" s="12">
        <v>49</v>
      </c>
      <c r="AB331" t="str">
        <f t="shared" si="119"/>
        <v/>
      </c>
      <c r="AD331" t="str">
        <f t="shared" si="112"/>
        <v/>
      </c>
      <c r="AF331" t="str">
        <f t="shared" si="104"/>
        <v/>
      </c>
      <c r="AH331" t="str">
        <f t="shared" si="105"/>
        <v/>
      </c>
      <c r="AK331" s="5">
        <v>43795</v>
      </c>
      <c r="AL331" s="6" t="s">
        <v>3</v>
      </c>
      <c r="AM331" s="7">
        <f>+'Daycare Tallies'!BA66</f>
        <v>77</v>
      </c>
      <c r="AN331" t="str">
        <f t="shared" si="117"/>
        <v/>
      </c>
      <c r="AP331" t="str">
        <f t="shared" si="113"/>
        <v/>
      </c>
      <c r="AR331" t="str">
        <f t="shared" si="106"/>
        <v/>
      </c>
      <c r="AT331" t="str">
        <f t="shared" si="107"/>
        <v/>
      </c>
      <c r="AW331" s="5">
        <v>44160</v>
      </c>
      <c r="AX331" s="6" t="s">
        <v>6</v>
      </c>
      <c r="AY331" s="156" t="str">
        <f>'Daycare Tallies'!$BA26</f>
        <v/>
      </c>
      <c r="AZ331" t="str">
        <f t="shared" si="118"/>
        <v/>
      </c>
      <c r="BB331" t="str">
        <f t="shared" si="114"/>
        <v/>
      </c>
      <c r="BD331" t="str">
        <f t="shared" si="109"/>
        <v/>
      </c>
      <c r="BF331" t="str">
        <f t="shared" si="108"/>
        <v/>
      </c>
    </row>
    <row r="332" spans="1:58" x14ac:dyDescent="0.3">
      <c r="A332" s="10">
        <v>42700</v>
      </c>
      <c r="B332" s="11" t="s">
        <v>7</v>
      </c>
      <c r="C332" s="12">
        <v>6</v>
      </c>
      <c r="D332" t="str">
        <f t="shared" si="115"/>
        <v/>
      </c>
      <c r="F332" t="str">
        <f t="shared" si="110"/>
        <v/>
      </c>
      <c r="H332" t="str">
        <f t="shared" si="100"/>
        <v/>
      </c>
      <c r="J332" t="str">
        <f t="shared" si="101"/>
        <v/>
      </c>
      <c r="M332" s="5">
        <v>43066</v>
      </c>
      <c r="N332" s="6" t="s">
        <v>5</v>
      </c>
      <c r="O332" s="12">
        <v>59</v>
      </c>
      <c r="P332" t="str">
        <f t="shared" si="116"/>
        <v/>
      </c>
      <c r="R332" t="str">
        <f t="shared" si="111"/>
        <v/>
      </c>
      <c r="T332" t="str">
        <f t="shared" si="102"/>
        <v/>
      </c>
      <c r="V332" t="str">
        <f t="shared" si="103"/>
        <v/>
      </c>
      <c r="Y332" s="5">
        <v>43431</v>
      </c>
      <c r="Z332" s="6" t="s">
        <v>3</v>
      </c>
      <c r="AA332" s="12">
        <v>59</v>
      </c>
      <c r="AB332" t="str">
        <f t="shared" si="119"/>
        <v/>
      </c>
      <c r="AD332" t="str">
        <f t="shared" si="112"/>
        <v/>
      </c>
      <c r="AF332" t="str">
        <f t="shared" si="104"/>
        <v/>
      </c>
      <c r="AH332" t="str">
        <f t="shared" si="105"/>
        <v/>
      </c>
      <c r="AK332" s="5">
        <v>43796</v>
      </c>
      <c r="AL332" s="6" t="s">
        <v>6</v>
      </c>
      <c r="AM332" s="7">
        <f>+'Daycare Tallies'!BA67</f>
        <v>49</v>
      </c>
      <c r="AN332" t="str">
        <f t="shared" si="117"/>
        <v/>
      </c>
      <c r="AP332" t="str">
        <f t="shared" si="113"/>
        <v/>
      </c>
      <c r="AR332" t="str">
        <f t="shared" si="106"/>
        <v/>
      </c>
      <c r="AT332" t="str">
        <f t="shared" si="107"/>
        <v/>
      </c>
      <c r="AW332" s="5">
        <v>44161</v>
      </c>
      <c r="AX332" s="6" t="s">
        <v>8</v>
      </c>
      <c r="AY332" s="156" t="str">
        <f>'Daycare Tallies'!$BA27</f>
        <v/>
      </c>
      <c r="AZ332">
        <f t="shared" si="118"/>
        <v>0</v>
      </c>
      <c r="BB332" t="str">
        <f t="shared" si="114"/>
        <v/>
      </c>
      <c r="BD332">
        <f t="shared" si="109"/>
        <v>0</v>
      </c>
      <c r="BF332" t="str">
        <f t="shared" si="108"/>
        <v/>
      </c>
    </row>
    <row r="333" spans="1:58" x14ac:dyDescent="0.3">
      <c r="A333" s="10">
        <v>42701</v>
      </c>
      <c r="B333" s="11" t="s">
        <v>9</v>
      </c>
      <c r="C333" s="12">
        <v>3</v>
      </c>
      <c r="D333" t="str">
        <f t="shared" si="115"/>
        <v/>
      </c>
      <c r="F333" t="str">
        <f t="shared" si="110"/>
        <v/>
      </c>
      <c r="H333" t="str">
        <f t="shared" si="100"/>
        <v/>
      </c>
      <c r="J333">
        <f t="shared" si="101"/>
        <v>12</v>
      </c>
      <c r="M333" s="5">
        <v>43067</v>
      </c>
      <c r="N333" s="6" t="s">
        <v>3</v>
      </c>
      <c r="O333" s="38">
        <v>74</v>
      </c>
      <c r="P333" t="str">
        <f t="shared" si="116"/>
        <v/>
      </c>
      <c r="R333" t="str">
        <f t="shared" si="111"/>
        <v/>
      </c>
      <c r="T333" t="str">
        <f t="shared" si="102"/>
        <v/>
      </c>
      <c r="V333" t="str">
        <f t="shared" si="103"/>
        <v/>
      </c>
      <c r="Y333" s="5">
        <v>43432</v>
      </c>
      <c r="Z333" s="6" t="s">
        <v>6</v>
      </c>
      <c r="AA333" s="12">
        <v>57</v>
      </c>
      <c r="AB333" t="str">
        <f t="shared" si="119"/>
        <v/>
      </c>
      <c r="AD333" t="str">
        <f t="shared" si="112"/>
        <v/>
      </c>
      <c r="AF333" t="str">
        <f t="shared" si="104"/>
        <v/>
      </c>
      <c r="AH333" t="str">
        <f t="shared" si="105"/>
        <v/>
      </c>
      <c r="AK333" s="5">
        <v>43797</v>
      </c>
      <c r="AL333" s="6" t="s">
        <v>8</v>
      </c>
      <c r="AM333" s="7">
        <f>+'Daycare Tallies'!BA68</f>
        <v>0</v>
      </c>
      <c r="AN333">
        <f t="shared" si="117"/>
        <v>277</v>
      </c>
      <c r="AP333" t="str">
        <f t="shared" si="113"/>
        <v/>
      </c>
      <c r="AR333">
        <f t="shared" si="106"/>
        <v>126</v>
      </c>
      <c r="AT333" t="str">
        <f t="shared" si="107"/>
        <v/>
      </c>
      <c r="AW333" s="5">
        <v>44162</v>
      </c>
      <c r="AX333" s="6" t="s">
        <v>4</v>
      </c>
      <c r="AY333" s="156" t="str">
        <f>'Daycare Tallies'!$BA28</f>
        <v/>
      </c>
      <c r="AZ333" t="str">
        <f t="shared" si="118"/>
        <v/>
      </c>
      <c r="BB333">
        <f t="shared" si="114"/>
        <v>0</v>
      </c>
      <c r="BD333" t="str">
        <f t="shared" si="109"/>
        <v/>
      </c>
      <c r="BF333" t="str">
        <f t="shared" si="108"/>
        <v/>
      </c>
    </row>
    <row r="334" spans="1:58" x14ac:dyDescent="0.3">
      <c r="A334" s="10">
        <v>42702</v>
      </c>
      <c r="B334" s="11" t="s">
        <v>5</v>
      </c>
      <c r="C334" s="12">
        <v>42</v>
      </c>
      <c r="D334" t="str">
        <f t="shared" si="115"/>
        <v/>
      </c>
      <c r="F334" t="str">
        <f t="shared" si="110"/>
        <v/>
      </c>
      <c r="H334" t="str">
        <f t="shared" si="100"/>
        <v/>
      </c>
      <c r="J334" t="str">
        <f t="shared" si="101"/>
        <v/>
      </c>
      <c r="M334" s="5">
        <v>43068</v>
      </c>
      <c r="N334" s="6" t="s">
        <v>6</v>
      </c>
      <c r="O334" s="12">
        <v>58</v>
      </c>
      <c r="P334" t="str">
        <f t="shared" si="116"/>
        <v/>
      </c>
      <c r="R334" t="str">
        <f t="shared" si="111"/>
        <v/>
      </c>
      <c r="T334" t="str">
        <f t="shared" si="102"/>
        <v/>
      </c>
      <c r="V334" t="str">
        <f t="shared" si="103"/>
        <v/>
      </c>
      <c r="Y334" s="5">
        <v>43433</v>
      </c>
      <c r="Z334" s="6" t="s">
        <v>8</v>
      </c>
      <c r="AA334" s="12">
        <v>76</v>
      </c>
      <c r="AB334">
        <f t="shared" si="119"/>
        <v>269</v>
      </c>
      <c r="AD334" t="str">
        <f t="shared" si="112"/>
        <v/>
      </c>
      <c r="AF334">
        <f t="shared" si="104"/>
        <v>192</v>
      </c>
      <c r="AH334" t="str">
        <f t="shared" si="105"/>
        <v/>
      </c>
      <c r="AK334" s="5">
        <v>43798</v>
      </c>
      <c r="AL334" s="6" t="s">
        <v>4</v>
      </c>
      <c r="AM334" s="7">
        <f>+'Daycare Tallies'!BA69</f>
        <v>14</v>
      </c>
      <c r="AN334" t="str">
        <f t="shared" si="117"/>
        <v/>
      </c>
      <c r="AP334">
        <f t="shared" si="113"/>
        <v>69</v>
      </c>
      <c r="AR334" t="str">
        <f t="shared" si="106"/>
        <v/>
      </c>
      <c r="AT334" t="str">
        <f t="shared" si="107"/>
        <v/>
      </c>
      <c r="AW334" s="5">
        <v>44163</v>
      </c>
      <c r="AX334" s="6" t="s">
        <v>7</v>
      </c>
      <c r="AY334" s="156" t="str">
        <f>'Daycare Tallies'!$BA29</f>
        <v/>
      </c>
      <c r="AZ334" t="str">
        <f t="shared" si="118"/>
        <v/>
      </c>
      <c r="BB334" t="str">
        <f t="shared" si="114"/>
        <v/>
      </c>
      <c r="BD334" t="str">
        <f t="shared" si="109"/>
        <v/>
      </c>
      <c r="BF334" t="str">
        <f t="shared" si="108"/>
        <v/>
      </c>
    </row>
    <row r="335" spans="1:58" x14ac:dyDescent="0.3">
      <c r="A335" s="10">
        <v>42703</v>
      </c>
      <c r="B335" s="11" t="s">
        <v>3</v>
      </c>
      <c r="C335" s="12">
        <v>39</v>
      </c>
      <c r="D335" t="str">
        <f t="shared" si="115"/>
        <v/>
      </c>
      <c r="F335" t="str">
        <f t="shared" si="110"/>
        <v/>
      </c>
      <c r="H335" t="str">
        <f t="shared" si="100"/>
        <v/>
      </c>
      <c r="J335" t="str">
        <f t="shared" si="101"/>
        <v/>
      </c>
      <c r="M335" s="5">
        <v>43069</v>
      </c>
      <c r="N335" s="6" t="s">
        <v>8</v>
      </c>
      <c r="O335" s="12">
        <v>65</v>
      </c>
      <c r="P335">
        <f t="shared" si="116"/>
        <v>292</v>
      </c>
      <c r="R335" t="str">
        <f t="shared" si="111"/>
        <v/>
      </c>
      <c r="T335">
        <f t="shared" si="102"/>
        <v>197</v>
      </c>
      <c r="V335" t="str">
        <f t="shared" si="103"/>
        <v/>
      </c>
      <c r="Y335" s="5">
        <v>43434</v>
      </c>
      <c r="Z335" s="6" t="s">
        <v>4</v>
      </c>
      <c r="AA335" s="12">
        <v>51</v>
      </c>
      <c r="AB335" t="str">
        <f t="shared" si="119"/>
        <v/>
      </c>
      <c r="AD335">
        <f t="shared" si="112"/>
        <v>100</v>
      </c>
      <c r="AF335" t="str">
        <f t="shared" si="104"/>
        <v/>
      </c>
      <c r="AH335" t="str">
        <f t="shared" si="105"/>
        <v/>
      </c>
      <c r="AK335" s="5">
        <v>43799</v>
      </c>
      <c r="AL335" s="6" t="s">
        <v>7</v>
      </c>
      <c r="AM335" s="7">
        <f>+'Daycare Tallies'!BA70</f>
        <v>9</v>
      </c>
      <c r="AN335" t="str">
        <f t="shared" si="117"/>
        <v/>
      </c>
      <c r="AP335" t="str">
        <f t="shared" si="113"/>
        <v/>
      </c>
      <c r="AR335" t="str">
        <f t="shared" si="106"/>
        <v/>
      </c>
      <c r="AT335" t="str">
        <f t="shared" si="107"/>
        <v/>
      </c>
      <c r="AW335" s="5">
        <v>44164</v>
      </c>
      <c r="AX335" s="6" t="s">
        <v>9</v>
      </c>
      <c r="AY335" s="156" t="str">
        <f>'Daycare Tallies'!$BA30</f>
        <v/>
      </c>
      <c r="AZ335" t="str">
        <f t="shared" si="118"/>
        <v/>
      </c>
      <c r="BB335" t="str">
        <f t="shared" si="114"/>
        <v/>
      </c>
      <c r="BD335" t="str">
        <f t="shared" si="109"/>
        <v/>
      </c>
      <c r="BF335">
        <f t="shared" si="108"/>
        <v>0</v>
      </c>
    </row>
    <row r="336" spans="1:58" x14ac:dyDescent="0.3">
      <c r="A336" s="10">
        <v>42704</v>
      </c>
      <c r="B336" s="11" t="s">
        <v>6</v>
      </c>
      <c r="C336" s="12">
        <v>48</v>
      </c>
      <c r="D336" t="str">
        <f t="shared" si="115"/>
        <v/>
      </c>
      <c r="F336" t="str">
        <f t="shared" si="110"/>
        <v/>
      </c>
      <c r="H336" t="str">
        <f t="shared" si="100"/>
        <v/>
      </c>
      <c r="J336" t="str">
        <f t="shared" si="101"/>
        <v/>
      </c>
      <c r="M336" s="5">
        <v>43070</v>
      </c>
      <c r="N336" s="6" t="s">
        <v>4</v>
      </c>
      <c r="O336" s="12">
        <v>65</v>
      </c>
      <c r="P336" t="str">
        <f t="shared" si="116"/>
        <v/>
      </c>
      <c r="R336">
        <f t="shared" si="111"/>
        <v>124</v>
      </c>
      <c r="T336" t="str">
        <f t="shared" si="102"/>
        <v/>
      </c>
      <c r="V336" t="str">
        <f t="shared" si="103"/>
        <v/>
      </c>
      <c r="Y336" s="5">
        <v>43435</v>
      </c>
      <c r="Z336" s="6" t="s">
        <v>7</v>
      </c>
      <c r="AA336" s="12">
        <v>16</v>
      </c>
      <c r="AB336" t="str">
        <f t="shared" si="119"/>
        <v/>
      </c>
      <c r="AD336" t="str">
        <f t="shared" si="112"/>
        <v/>
      </c>
      <c r="AF336" t="str">
        <f t="shared" si="104"/>
        <v/>
      </c>
      <c r="AH336" t="str">
        <f t="shared" si="105"/>
        <v/>
      </c>
      <c r="AK336" s="5">
        <v>43800</v>
      </c>
      <c r="AL336" s="6" t="s">
        <v>9</v>
      </c>
      <c r="AM336" s="7">
        <f>+'Daycare Tallies'!BF41</f>
        <v>4</v>
      </c>
      <c r="AN336" t="str">
        <f t="shared" si="117"/>
        <v/>
      </c>
      <c r="AP336" t="str">
        <f t="shared" si="113"/>
        <v/>
      </c>
      <c r="AR336" t="str">
        <f t="shared" si="106"/>
        <v/>
      </c>
      <c r="AT336">
        <f t="shared" si="107"/>
        <v>27</v>
      </c>
      <c r="AW336" s="5">
        <v>44165</v>
      </c>
      <c r="AX336" s="6" t="s">
        <v>5</v>
      </c>
      <c r="AY336" s="156" t="str">
        <f>'Daycare Tallies'!$BA31</f>
        <v/>
      </c>
      <c r="AZ336" t="str">
        <f t="shared" si="118"/>
        <v/>
      </c>
      <c r="BB336" t="str">
        <f t="shared" si="114"/>
        <v/>
      </c>
      <c r="BD336" t="str">
        <f t="shared" si="109"/>
        <v/>
      </c>
      <c r="BF336" t="str">
        <f t="shared" si="108"/>
        <v/>
      </c>
    </row>
    <row r="337" spans="1:58" x14ac:dyDescent="0.3">
      <c r="A337" s="10">
        <v>42705</v>
      </c>
      <c r="B337" s="11" t="s">
        <v>8</v>
      </c>
      <c r="C337" s="12">
        <v>50</v>
      </c>
      <c r="D337">
        <f t="shared" si="115"/>
        <v>191</v>
      </c>
      <c r="F337" t="str">
        <f t="shared" si="110"/>
        <v/>
      </c>
      <c r="H337">
        <f t="shared" si="100"/>
        <v>137</v>
      </c>
      <c r="J337" t="str">
        <f t="shared" si="101"/>
        <v/>
      </c>
      <c r="M337" s="5">
        <v>43071</v>
      </c>
      <c r="N337" s="6" t="s">
        <v>7</v>
      </c>
      <c r="O337" s="12">
        <v>6</v>
      </c>
      <c r="P337" t="str">
        <f t="shared" si="116"/>
        <v/>
      </c>
      <c r="R337" t="str">
        <f t="shared" si="111"/>
        <v/>
      </c>
      <c r="T337" t="str">
        <f t="shared" si="102"/>
        <v/>
      </c>
      <c r="V337" t="str">
        <f t="shared" si="103"/>
        <v/>
      </c>
      <c r="Y337" s="5">
        <v>43436</v>
      </c>
      <c r="Z337" s="6" t="s">
        <v>9</v>
      </c>
      <c r="AA337" s="12">
        <v>3</v>
      </c>
      <c r="AB337" t="str">
        <f t="shared" si="119"/>
        <v/>
      </c>
      <c r="AD337" t="str">
        <f t="shared" si="112"/>
        <v/>
      </c>
      <c r="AF337" t="str">
        <f t="shared" si="104"/>
        <v/>
      </c>
      <c r="AH337">
        <f t="shared" si="105"/>
        <v>70</v>
      </c>
      <c r="AK337" s="5">
        <v>43801</v>
      </c>
      <c r="AL337" s="6" t="s">
        <v>5</v>
      </c>
      <c r="AM337" s="7">
        <f>+'Daycare Tallies'!BF42</f>
        <v>1</v>
      </c>
      <c r="AN337" t="str">
        <f t="shared" si="117"/>
        <v/>
      </c>
      <c r="AP337" t="str">
        <f t="shared" si="113"/>
        <v/>
      </c>
      <c r="AR337" t="str">
        <f t="shared" si="106"/>
        <v/>
      </c>
      <c r="AT337" t="str">
        <f t="shared" si="107"/>
        <v/>
      </c>
      <c r="AW337" s="5">
        <v>44166</v>
      </c>
      <c r="AX337" s="6" t="s">
        <v>3</v>
      </c>
      <c r="AY337" s="156" t="str">
        <f>'Daycare Tallies'!$BF2</f>
        <v/>
      </c>
      <c r="AZ337" t="str">
        <f t="shared" si="118"/>
        <v/>
      </c>
      <c r="BB337" t="str">
        <f t="shared" si="114"/>
        <v/>
      </c>
      <c r="BD337" t="str">
        <f t="shared" si="109"/>
        <v/>
      </c>
      <c r="BF337" t="str">
        <f t="shared" si="108"/>
        <v/>
      </c>
    </row>
    <row r="338" spans="1:58" x14ac:dyDescent="0.3">
      <c r="A338" s="10">
        <v>42706</v>
      </c>
      <c r="B338" s="11" t="s">
        <v>4</v>
      </c>
      <c r="C338" s="12">
        <v>39</v>
      </c>
      <c r="D338" t="str">
        <f t="shared" si="115"/>
        <v/>
      </c>
      <c r="F338">
        <f t="shared" si="110"/>
        <v>81</v>
      </c>
      <c r="H338" t="str">
        <f t="shared" si="100"/>
        <v/>
      </c>
      <c r="J338" t="str">
        <f t="shared" si="101"/>
        <v/>
      </c>
      <c r="M338" s="5">
        <v>43072</v>
      </c>
      <c r="N338" s="6" t="s">
        <v>9</v>
      </c>
      <c r="O338" s="12">
        <v>10</v>
      </c>
      <c r="P338" t="str">
        <f t="shared" si="116"/>
        <v/>
      </c>
      <c r="R338" t="str">
        <f t="shared" si="111"/>
        <v/>
      </c>
      <c r="T338" t="str">
        <f t="shared" si="102"/>
        <v/>
      </c>
      <c r="V338">
        <f t="shared" si="103"/>
        <v>81</v>
      </c>
      <c r="Y338" s="5">
        <v>43437</v>
      </c>
      <c r="Z338" s="6" t="s">
        <v>5</v>
      </c>
      <c r="AA338" s="12">
        <v>55</v>
      </c>
      <c r="AB338" t="str">
        <f t="shared" si="119"/>
        <v/>
      </c>
      <c r="AD338" t="str">
        <f t="shared" si="112"/>
        <v/>
      </c>
      <c r="AF338" t="str">
        <f t="shared" si="104"/>
        <v/>
      </c>
      <c r="AH338" t="str">
        <f t="shared" si="105"/>
        <v/>
      </c>
      <c r="AK338" s="5">
        <v>43802</v>
      </c>
      <c r="AL338" s="6" t="s">
        <v>3</v>
      </c>
      <c r="AM338" s="7">
        <f>+'Daycare Tallies'!BF43</f>
        <v>1</v>
      </c>
      <c r="AN338" t="str">
        <f t="shared" si="117"/>
        <v/>
      </c>
      <c r="AP338" t="str">
        <f t="shared" si="113"/>
        <v/>
      </c>
      <c r="AR338" t="str">
        <f t="shared" si="106"/>
        <v/>
      </c>
      <c r="AT338" t="str">
        <f t="shared" si="107"/>
        <v/>
      </c>
      <c r="AW338" s="5">
        <v>44167</v>
      </c>
      <c r="AX338" s="6" t="s">
        <v>6</v>
      </c>
      <c r="AY338" s="156" t="str">
        <f>'Daycare Tallies'!$BF3</f>
        <v/>
      </c>
      <c r="AZ338" t="str">
        <f t="shared" si="118"/>
        <v/>
      </c>
      <c r="BB338" t="str">
        <f t="shared" si="114"/>
        <v/>
      </c>
      <c r="BD338" t="str">
        <f t="shared" si="109"/>
        <v/>
      </c>
      <c r="BF338" t="str">
        <f t="shared" si="108"/>
        <v/>
      </c>
    </row>
    <row r="339" spans="1:58" x14ac:dyDescent="0.3">
      <c r="A339" s="10">
        <v>42707</v>
      </c>
      <c r="B339" s="11" t="s">
        <v>7</v>
      </c>
      <c r="C339" s="12">
        <v>8</v>
      </c>
      <c r="D339" t="str">
        <f t="shared" si="115"/>
        <v/>
      </c>
      <c r="F339" t="str">
        <f t="shared" si="110"/>
        <v/>
      </c>
      <c r="H339" t="str">
        <f t="shared" si="100"/>
        <v/>
      </c>
      <c r="J339" t="str">
        <f t="shared" si="101"/>
        <v/>
      </c>
      <c r="M339" s="5">
        <v>43073</v>
      </c>
      <c r="N339" s="6" t="s">
        <v>5</v>
      </c>
      <c r="O339" s="12">
        <v>49</v>
      </c>
      <c r="P339" t="str">
        <f t="shared" si="116"/>
        <v/>
      </c>
      <c r="R339" t="str">
        <f t="shared" si="111"/>
        <v/>
      </c>
      <c r="T339" t="str">
        <f t="shared" si="102"/>
        <v/>
      </c>
      <c r="V339" t="str">
        <f t="shared" si="103"/>
        <v/>
      </c>
      <c r="Y339" s="5">
        <v>43438</v>
      </c>
      <c r="Z339" s="6" t="s">
        <v>3</v>
      </c>
      <c r="AA339" s="12">
        <v>67</v>
      </c>
      <c r="AB339" t="str">
        <f t="shared" si="119"/>
        <v/>
      </c>
      <c r="AD339" t="str">
        <f t="shared" si="112"/>
        <v/>
      </c>
      <c r="AF339" t="str">
        <f t="shared" si="104"/>
        <v/>
      </c>
      <c r="AH339" t="str">
        <f t="shared" si="105"/>
        <v/>
      </c>
      <c r="AK339" s="5">
        <v>43803</v>
      </c>
      <c r="AL339" s="6" t="s">
        <v>6</v>
      </c>
      <c r="AM339" s="7">
        <f>+'Daycare Tallies'!BF44</f>
        <v>71</v>
      </c>
      <c r="AN339" t="str">
        <f t="shared" si="117"/>
        <v/>
      </c>
      <c r="AP339" t="str">
        <f t="shared" si="113"/>
        <v/>
      </c>
      <c r="AR339" t="str">
        <f t="shared" si="106"/>
        <v/>
      </c>
      <c r="AT339" t="str">
        <f t="shared" si="107"/>
        <v/>
      </c>
      <c r="AW339" s="5">
        <v>44168</v>
      </c>
      <c r="AX339" s="6" t="s">
        <v>8</v>
      </c>
      <c r="AY339" s="156" t="str">
        <f>'Daycare Tallies'!$BF4</f>
        <v/>
      </c>
      <c r="AZ339">
        <f t="shared" si="118"/>
        <v>0</v>
      </c>
      <c r="BB339" t="str">
        <f t="shared" si="114"/>
        <v/>
      </c>
      <c r="BD339">
        <f t="shared" si="109"/>
        <v>0</v>
      </c>
      <c r="BF339" t="str">
        <f t="shared" si="108"/>
        <v/>
      </c>
    </row>
    <row r="340" spans="1:58" x14ac:dyDescent="0.3">
      <c r="A340" s="10">
        <v>42708</v>
      </c>
      <c r="B340" s="11" t="s">
        <v>9</v>
      </c>
      <c r="C340" s="12">
        <v>4</v>
      </c>
      <c r="D340" t="str">
        <f t="shared" si="115"/>
        <v/>
      </c>
      <c r="F340" t="str">
        <f t="shared" si="110"/>
        <v/>
      </c>
      <c r="H340" t="str">
        <f t="shared" si="100"/>
        <v/>
      </c>
      <c r="J340">
        <f t="shared" si="101"/>
        <v>51</v>
      </c>
      <c r="M340" s="5">
        <v>43074</v>
      </c>
      <c r="N340" s="6" t="s">
        <v>3</v>
      </c>
      <c r="O340" s="12">
        <v>65</v>
      </c>
      <c r="P340" t="str">
        <f t="shared" si="116"/>
        <v/>
      </c>
      <c r="R340" t="str">
        <f t="shared" si="111"/>
        <v/>
      </c>
      <c r="T340" t="str">
        <f t="shared" si="102"/>
        <v/>
      </c>
      <c r="V340" t="str">
        <f t="shared" si="103"/>
        <v/>
      </c>
      <c r="Y340" s="5">
        <v>43439</v>
      </c>
      <c r="Z340" s="6" t="s">
        <v>6</v>
      </c>
      <c r="AA340" s="12">
        <v>55</v>
      </c>
      <c r="AB340" t="str">
        <f t="shared" si="119"/>
        <v/>
      </c>
      <c r="AD340" t="str">
        <f t="shared" si="112"/>
        <v/>
      </c>
      <c r="AF340" t="str">
        <f t="shared" si="104"/>
        <v/>
      </c>
      <c r="AH340" t="str">
        <f t="shared" si="105"/>
        <v/>
      </c>
      <c r="AK340" s="5">
        <v>43804</v>
      </c>
      <c r="AL340" s="6" t="s">
        <v>8</v>
      </c>
      <c r="AM340" s="7">
        <f>+'Daycare Tallies'!BF45</f>
        <v>73</v>
      </c>
      <c r="AN340">
        <f t="shared" si="117"/>
        <v>173</v>
      </c>
      <c r="AP340" t="str">
        <f t="shared" si="113"/>
        <v/>
      </c>
      <c r="AR340">
        <f t="shared" si="106"/>
        <v>145</v>
      </c>
      <c r="AT340" t="str">
        <f t="shared" si="107"/>
        <v/>
      </c>
      <c r="AW340" s="5">
        <v>44169</v>
      </c>
      <c r="AX340" s="6" t="s">
        <v>4</v>
      </c>
      <c r="AY340" s="156" t="str">
        <f>'Daycare Tallies'!$BF5</f>
        <v/>
      </c>
      <c r="AZ340" t="str">
        <f t="shared" si="118"/>
        <v/>
      </c>
      <c r="BB340">
        <f t="shared" si="114"/>
        <v>0</v>
      </c>
      <c r="BD340" t="str">
        <f t="shared" si="109"/>
        <v/>
      </c>
      <c r="BF340" t="str">
        <f t="shared" si="108"/>
        <v/>
      </c>
    </row>
    <row r="341" spans="1:58" x14ac:dyDescent="0.3">
      <c r="A341" s="10">
        <v>42709</v>
      </c>
      <c r="B341" s="11" t="s">
        <v>5</v>
      </c>
      <c r="C341" s="12">
        <v>42</v>
      </c>
      <c r="D341" t="str">
        <f t="shared" si="115"/>
        <v/>
      </c>
      <c r="F341" t="str">
        <f t="shared" si="110"/>
        <v/>
      </c>
      <c r="H341" t="str">
        <f t="shared" si="100"/>
        <v/>
      </c>
      <c r="J341" t="str">
        <f t="shared" si="101"/>
        <v/>
      </c>
      <c r="M341" s="5">
        <v>43075</v>
      </c>
      <c r="N341" s="6" t="s">
        <v>6</v>
      </c>
      <c r="O341" s="12">
        <v>52</v>
      </c>
      <c r="P341" t="str">
        <f t="shared" si="116"/>
        <v/>
      </c>
      <c r="R341" t="str">
        <f t="shared" si="111"/>
        <v/>
      </c>
      <c r="T341" t="str">
        <f t="shared" si="102"/>
        <v/>
      </c>
      <c r="V341" t="str">
        <f t="shared" si="103"/>
        <v/>
      </c>
      <c r="Y341" s="5">
        <v>43440</v>
      </c>
      <c r="Z341" s="6" t="s">
        <v>8</v>
      </c>
      <c r="AA341" s="12">
        <v>75</v>
      </c>
      <c r="AB341">
        <f t="shared" si="119"/>
        <v>322</v>
      </c>
      <c r="AD341" t="str">
        <f t="shared" si="112"/>
        <v/>
      </c>
      <c r="AF341">
        <f t="shared" si="104"/>
        <v>197</v>
      </c>
      <c r="AH341" t="str">
        <f t="shared" si="105"/>
        <v/>
      </c>
      <c r="AK341" s="5">
        <v>43805</v>
      </c>
      <c r="AL341" s="6" t="s">
        <v>4</v>
      </c>
      <c r="AM341" s="7">
        <f>+'Daycare Tallies'!BF46</f>
        <v>57</v>
      </c>
      <c r="AN341" t="str">
        <f t="shared" si="117"/>
        <v/>
      </c>
      <c r="AP341">
        <f t="shared" si="113"/>
        <v>58</v>
      </c>
      <c r="AR341" t="str">
        <f t="shared" si="106"/>
        <v/>
      </c>
      <c r="AT341" t="str">
        <f t="shared" si="107"/>
        <v/>
      </c>
      <c r="AW341" s="5">
        <v>44170</v>
      </c>
      <c r="AX341" s="6" t="s">
        <v>7</v>
      </c>
      <c r="AY341" s="156" t="str">
        <f>'Daycare Tallies'!$BF6</f>
        <v/>
      </c>
      <c r="AZ341" t="str">
        <f t="shared" si="118"/>
        <v/>
      </c>
      <c r="BB341" t="str">
        <f t="shared" si="114"/>
        <v/>
      </c>
      <c r="BD341" t="str">
        <f t="shared" si="109"/>
        <v/>
      </c>
      <c r="BF341" t="str">
        <f t="shared" si="108"/>
        <v/>
      </c>
    </row>
    <row r="342" spans="1:58" x14ac:dyDescent="0.3">
      <c r="A342" s="10">
        <v>42710</v>
      </c>
      <c r="B342" s="11" t="s">
        <v>3</v>
      </c>
      <c r="C342" s="12">
        <v>48</v>
      </c>
      <c r="D342" t="str">
        <f t="shared" si="115"/>
        <v/>
      </c>
      <c r="F342" t="str">
        <f t="shared" si="110"/>
        <v/>
      </c>
      <c r="H342" t="str">
        <f t="shared" si="100"/>
        <v/>
      </c>
      <c r="J342" t="str">
        <f t="shared" si="101"/>
        <v/>
      </c>
      <c r="M342" s="5">
        <v>43076</v>
      </c>
      <c r="N342" s="6" t="s">
        <v>8</v>
      </c>
      <c r="O342" s="12">
        <v>67</v>
      </c>
      <c r="P342">
        <f t="shared" si="116"/>
        <v>314</v>
      </c>
      <c r="R342" t="str">
        <f t="shared" si="111"/>
        <v/>
      </c>
      <c r="T342">
        <f t="shared" si="102"/>
        <v>184</v>
      </c>
      <c r="V342" t="str">
        <f t="shared" si="103"/>
        <v/>
      </c>
      <c r="Y342" s="5">
        <v>43441</v>
      </c>
      <c r="Z342" s="6" t="s">
        <v>4</v>
      </c>
      <c r="AA342" s="12">
        <v>56</v>
      </c>
      <c r="AB342" t="str">
        <f t="shared" si="119"/>
        <v/>
      </c>
      <c r="AD342">
        <f t="shared" si="112"/>
        <v>111</v>
      </c>
      <c r="AF342" t="str">
        <f t="shared" si="104"/>
        <v/>
      </c>
      <c r="AH342" t="str">
        <f t="shared" si="105"/>
        <v/>
      </c>
      <c r="AK342" s="5">
        <v>43806</v>
      </c>
      <c r="AL342" s="6" t="s">
        <v>7</v>
      </c>
      <c r="AM342" s="7">
        <f>+'Daycare Tallies'!BF47</f>
        <v>17</v>
      </c>
      <c r="AN342" t="str">
        <f t="shared" si="117"/>
        <v/>
      </c>
      <c r="AP342" t="str">
        <f t="shared" si="113"/>
        <v/>
      </c>
      <c r="AR342" t="str">
        <f t="shared" si="106"/>
        <v/>
      </c>
      <c r="AT342" t="str">
        <f t="shared" si="107"/>
        <v/>
      </c>
      <c r="AW342" s="5">
        <v>44171</v>
      </c>
      <c r="AX342" s="6" t="s">
        <v>9</v>
      </c>
      <c r="AY342" s="156" t="str">
        <f>'Daycare Tallies'!$BF7</f>
        <v/>
      </c>
      <c r="AZ342" t="str">
        <f t="shared" si="118"/>
        <v/>
      </c>
      <c r="BB342" t="str">
        <f t="shared" si="114"/>
        <v/>
      </c>
      <c r="BD342" t="str">
        <f t="shared" si="109"/>
        <v/>
      </c>
      <c r="BF342">
        <f t="shared" si="108"/>
        <v>0</v>
      </c>
    </row>
    <row r="343" spans="1:58" x14ac:dyDescent="0.3">
      <c r="A343" s="10">
        <v>42711</v>
      </c>
      <c r="B343" s="11" t="s">
        <v>6</v>
      </c>
      <c r="C343" s="12">
        <v>44</v>
      </c>
      <c r="D343" t="str">
        <f t="shared" si="115"/>
        <v/>
      </c>
      <c r="F343" t="str">
        <f t="shared" si="110"/>
        <v/>
      </c>
      <c r="H343" t="str">
        <f t="shared" si="100"/>
        <v/>
      </c>
      <c r="J343" t="str">
        <f t="shared" si="101"/>
        <v/>
      </c>
      <c r="M343" s="5">
        <v>43077</v>
      </c>
      <c r="N343" s="6" t="s">
        <v>4</v>
      </c>
      <c r="O343" s="12">
        <v>62</v>
      </c>
      <c r="P343" t="str">
        <f t="shared" si="116"/>
        <v/>
      </c>
      <c r="R343">
        <f t="shared" si="111"/>
        <v>111</v>
      </c>
      <c r="T343" t="str">
        <f t="shared" si="102"/>
        <v/>
      </c>
      <c r="V343" t="str">
        <f t="shared" si="103"/>
        <v/>
      </c>
      <c r="Y343" s="5">
        <v>43442</v>
      </c>
      <c r="Z343" s="6" t="s">
        <v>7</v>
      </c>
      <c r="AA343" s="12">
        <v>10</v>
      </c>
      <c r="AB343" t="str">
        <f t="shared" si="119"/>
        <v/>
      </c>
      <c r="AD343" t="str">
        <f t="shared" si="112"/>
        <v/>
      </c>
      <c r="AF343" t="str">
        <f t="shared" si="104"/>
        <v/>
      </c>
      <c r="AH343" t="str">
        <f t="shared" si="105"/>
        <v/>
      </c>
      <c r="AK343" s="5">
        <v>43807</v>
      </c>
      <c r="AL343" s="6" t="s">
        <v>9</v>
      </c>
      <c r="AM343" s="7">
        <f>+'Daycare Tallies'!BF48</f>
        <v>4</v>
      </c>
      <c r="AN343" t="str">
        <f t="shared" si="117"/>
        <v/>
      </c>
      <c r="AP343" t="str">
        <f t="shared" si="113"/>
        <v/>
      </c>
      <c r="AR343" t="str">
        <f t="shared" si="106"/>
        <v/>
      </c>
      <c r="AT343">
        <f t="shared" si="107"/>
        <v>78</v>
      </c>
      <c r="AW343" s="5">
        <v>44172</v>
      </c>
      <c r="AX343" s="6" t="s">
        <v>5</v>
      </c>
      <c r="AY343" s="156" t="str">
        <f>'Daycare Tallies'!$BF8</f>
        <v/>
      </c>
      <c r="AZ343" t="str">
        <f t="shared" si="118"/>
        <v/>
      </c>
      <c r="BB343" t="str">
        <f t="shared" si="114"/>
        <v/>
      </c>
      <c r="BD343" t="str">
        <f t="shared" si="109"/>
        <v/>
      </c>
      <c r="BF343" t="str">
        <f t="shared" si="108"/>
        <v/>
      </c>
    </row>
    <row r="344" spans="1:58" x14ac:dyDescent="0.3">
      <c r="A344" s="10">
        <v>42712</v>
      </c>
      <c r="B344" s="11" t="s">
        <v>8</v>
      </c>
      <c r="C344" s="12">
        <v>51</v>
      </c>
      <c r="D344">
        <f t="shared" si="115"/>
        <v>236</v>
      </c>
      <c r="F344" t="str">
        <f t="shared" si="110"/>
        <v/>
      </c>
      <c r="H344">
        <f t="shared" si="100"/>
        <v>143</v>
      </c>
      <c r="J344" t="str">
        <f t="shared" si="101"/>
        <v/>
      </c>
      <c r="M344" s="5">
        <v>43078</v>
      </c>
      <c r="N344" s="6" t="s">
        <v>7</v>
      </c>
      <c r="O344" s="12">
        <v>10</v>
      </c>
      <c r="P344" t="str">
        <f t="shared" si="116"/>
        <v/>
      </c>
      <c r="R344" t="str">
        <f t="shared" si="111"/>
        <v/>
      </c>
      <c r="T344" t="str">
        <f t="shared" si="102"/>
        <v/>
      </c>
      <c r="V344" t="str">
        <f t="shared" si="103"/>
        <v/>
      </c>
      <c r="Y344" s="5">
        <v>43443</v>
      </c>
      <c r="Z344" s="6" t="s">
        <v>9</v>
      </c>
      <c r="AA344" s="12">
        <v>1</v>
      </c>
      <c r="AB344" t="str">
        <f t="shared" si="119"/>
        <v/>
      </c>
      <c r="AD344" t="str">
        <f t="shared" si="112"/>
        <v/>
      </c>
      <c r="AF344" t="str">
        <f t="shared" si="104"/>
        <v/>
      </c>
      <c r="AH344">
        <f t="shared" si="105"/>
        <v>67</v>
      </c>
      <c r="AK344" s="5">
        <v>43808</v>
      </c>
      <c r="AL344" s="6" t="s">
        <v>5</v>
      </c>
      <c r="AM344" s="7">
        <f>+'Daycare Tallies'!BF49</f>
        <v>67</v>
      </c>
      <c r="AN344" t="str">
        <f t="shared" si="117"/>
        <v/>
      </c>
      <c r="AP344" t="str">
        <f t="shared" si="113"/>
        <v/>
      </c>
      <c r="AR344" t="str">
        <f t="shared" si="106"/>
        <v/>
      </c>
      <c r="AT344" t="str">
        <f t="shared" si="107"/>
        <v/>
      </c>
      <c r="AW344" s="5">
        <v>44173</v>
      </c>
      <c r="AX344" s="6" t="s">
        <v>3</v>
      </c>
      <c r="AY344" s="156" t="str">
        <f>'Daycare Tallies'!$BF9</f>
        <v/>
      </c>
      <c r="AZ344" t="str">
        <f t="shared" si="118"/>
        <v/>
      </c>
      <c r="BB344" t="str">
        <f t="shared" si="114"/>
        <v/>
      </c>
      <c r="BD344" t="str">
        <f t="shared" si="109"/>
        <v/>
      </c>
      <c r="BF344" t="str">
        <f t="shared" si="108"/>
        <v/>
      </c>
    </row>
    <row r="345" spans="1:58" x14ac:dyDescent="0.3">
      <c r="A345" s="10">
        <v>42713</v>
      </c>
      <c r="B345" s="11" t="s">
        <v>4</v>
      </c>
      <c r="C345" s="12">
        <v>31</v>
      </c>
      <c r="D345" t="str">
        <f t="shared" si="115"/>
        <v/>
      </c>
      <c r="F345">
        <f t="shared" si="110"/>
        <v>73</v>
      </c>
      <c r="H345" t="str">
        <f t="shared" si="100"/>
        <v/>
      </c>
      <c r="J345" t="str">
        <f t="shared" si="101"/>
        <v/>
      </c>
      <c r="M345" s="5">
        <v>43079</v>
      </c>
      <c r="N345" s="6" t="s">
        <v>9</v>
      </c>
      <c r="O345" s="12">
        <v>3</v>
      </c>
      <c r="P345" t="str">
        <f t="shared" si="116"/>
        <v/>
      </c>
      <c r="R345" t="str">
        <f t="shared" si="111"/>
        <v/>
      </c>
      <c r="T345" t="str">
        <f t="shared" si="102"/>
        <v/>
      </c>
      <c r="V345">
        <f t="shared" si="103"/>
        <v>75</v>
      </c>
      <c r="Y345" s="5">
        <v>43444</v>
      </c>
      <c r="Z345" s="6" t="s">
        <v>5</v>
      </c>
      <c r="AA345" s="12">
        <v>50</v>
      </c>
      <c r="AB345" t="str">
        <f t="shared" si="119"/>
        <v/>
      </c>
      <c r="AD345" t="str">
        <f t="shared" si="112"/>
        <v/>
      </c>
      <c r="AF345" t="str">
        <f t="shared" si="104"/>
        <v/>
      </c>
      <c r="AH345" t="str">
        <f t="shared" si="105"/>
        <v/>
      </c>
      <c r="AK345" s="5">
        <v>43809</v>
      </c>
      <c r="AL345" s="6" t="s">
        <v>3</v>
      </c>
      <c r="AM345" s="7">
        <f>+'Daycare Tallies'!BF50</f>
        <v>79</v>
      </c>
      <c r="AN345" t="str">
        <f t="shared" si="117"/>
        <v/>
      </c>
      <c r="AP345" t="str">
        <f t="shared" si="113"/>
        <v/>
      </c>
      <c r="AR345" t="str">
        <f t="shared" si="106"/>
        <v/>
      </c>
      <c r="AT345" t="str">
        <f t="shared" si="107"/>
        <v/>
      </c>
      <c r="AW345" s="5">
        <v>44174</v>
      </c>
      <c r="AX345" s="6" t="s">
        <v>6</v>
      </c>
      <c r="AY345" s="156" t="str">
        <f>'Daycare Tallies'!$BF10</f>
        <v/>
      </c>
      <c r="AZ345" t="str">
        <f t="shared" si="118"/>
        <v/>
      </c>
      <c r="BB345" t="str">
        <f t="shared" si="114"/>
        <v/>
      </c>
      <c r="BD345" t="str">
        <f t="shared" si="109"/>
        <v/>
      </c>
      <c r="BF345" t="str">
        <f t="shared" si="108"/>
        <v/>
      </c>
    </row>
    <row r="346" spans="1:58" x14ac:dyDescent="0.3">
      <c r="A346" s="10">
        <v>42714</v>
      </c>
      <c r="B346" s="11" t="s">
        <v>7</v>
      </c>
      <c r="C346" s="12">
        <v>8</v>
      </c>
      <c r="D346" t="str">
        <f t="shared" si="115"/>
        <v/>
      </c>
      <c r="F346" t="str">
        <f t="shared" si="110"/>
        <v/>
      </c>
      <c r="H346" t="str">
        <f t="shared" si="100"/>
        <v/>
      </c>
      <c r="J346" t="str">
        <f t="shared" si="101"/>
        <v/>
      </c>
      <c r="M346" s="5">
        <v>43080</v>
      </c>
      <c r="N346" s="6" t="s">
        <v>5</v>
      </c>
      <c r="O346" s="12">
        <v>50</v>
      </c>
      <c r="P346" t="str">
        <f t="shared" si="116"/>
        <v/>
      </c>
      <c r="R346" t="str">
        <f t="shared" si="111"/>
        <v/>
      </c>
      <c r="T346" t="str">
        <f t="shared" si="102"/>
        <v/>
      </c>
      <c r="V346" t="str">
        <f t="shared" si="103"/>
        <v/>
      </c>
      <c r="Y346" s="5">
        <v>43445</v>
      </c>
      <c r="Z346" s="6" t="s">
        <v>3</v>
      </c>
      <c r="AA346" s="12">
        <v>71</v>
      </c>
      <c r="AB346" t="str">
        <f t="shared" si="119"/>
        <v/>
      </c>
      <c r="AD346" t="str">
        <f t="shared" si="112"/>
        <v/>
      </c>
      <c r="AF346" t="str">
        <f t="shared" si="104"/>
        <v/>
      </c>
      <c r="AH346" t="str">
        <f t="shared" si="105"/>
        <v/>
      </c>
      <c r="AK346" s="5">
        <v>43810</v>
      </c>
      <c r="AL346" s="6" t="s">
        <v>6</v>
      </c>
      <c r="AM346" s="7">
        <f>+'Daycare Tallies'!BF51</f>
        <v>66</v>
      </c>
      <c r="AN346" t="str">
        <f t="shared" si="117"/>
        <v/>
      </c>
      <c r="AP346" t="str">
        <f t="shared" si="113"/>
        <v/>
      </c>
      <c r="AR346" t="str">
        <f t="shared" si="106"/>
        <v/>
      </c>
      <c r="AT346" t="str">
        <f t="shared" si="107"/>
        <v/>
      </c>
      <c r="AW346" s="5">
        <v>44175</v>
      </c>
      <c r="AX346" s="6" t="s">
        <v>8</v>
      </c>
      <c r="AY346" s="156" t="str">
        <f>'Daycare Tallies'!$BF11</f>
        <v/>
      </c>
      <c r="AZ346">
        <f t="shared" si="118"/>
        <v>0</v>
      </c>
      <c r="BB346" t="str">
        <f t="shared" si="114"/>
        <v/>
      </c>
      <c r="BD346">
        <f t="shared" si="109"/>
        <v>0</v>
      </c>
      <c r="BF346" t="str">
        <f t="shared" si="108"/>
        <v/>
      </c>
    </row>
    <row r="347" spans="1:58" x14ac:dyDescent="0.3">
      <c r="A347" s="10">
        <v>42715</v>
      </c>
      <c r="B347" s="11" t="s">
        <v>9</v>
      </c>
      <c r="C347" s="12">
        <v>6</v>
      </c>
      <c r="D347" t="str">
        <f t="shared" si="115"/>
        <v/>
      </c>
      <c r="F347" t="str">
        <f t="shared" si="110"/>
        <v/>
      </c>
      <c r="H347" t="str">
        <f t="shared" si="100"/>
        <v/>
      </c>
      <c r="J347">
        <f t="shared" si="101"/>
        <v>45</v>
      </c>
      <c r="M347" s="5">
        <v>43081</v>
      </c>
      <c r="N347" s="6" t="s">
        <v>3</v>
      </c>
      <c r="O347" s="12">
        <v>49</v>
      </c>
      <c r="P347" t="str">
        <f t="shared" si="116"/>
        <v/>
      </c>
      <c r="R347" t="str">
        <f t="shared" si="111"/>
        <v/>
      </c>
      <c r="T347" t="str">
        <f t="shared" si="102"/>
        <v/>
      </c>
      <c r="V347" t="str">
        <f t="shared" si="103"/>
        <v/>
      </c>
      <c r="Y347" s="5">
        <v>43446</v>
      </c>
      <c r="Z347" s="6" t="s">
        <v>6</v>
      </c>
      <c r="AA347" s="12">
        <v>70</v>
      </c>
      <c r="AB347" t="str">
        <f t="shared" si="119"/>
        <v/>
      </c>
      <c r="AD347" t="str">
        <f t="shared" si="112"/>
        <v/>
      </c>
      <c r="AF347" t="str">
        <f t="shared" si="104"/>
        <v/>
      </c>
      <c r="AH347" t="str">
        <f t="shared" si="105"/>
        <v/>
      </c>
      <c r="AK347" s="5">
        <v>43811</v>
      </c>
      <c r="AL347" s="6" t="s">
        <v>8</v>
      </c>
      <c r="AM347" s="7">
        <f>+'Daycare Tallies'!BF52</f>
        <v>70</v>
      </c>
      <c r="AN347">
        <f t="shared" si="117"/>
        <v>360</v>
      </c>
      <c r="AP347" t="str">
        <f t="shared" si="113"/>
        <v/>
      </c>
      <c r="AR347">
        <f t="shared" si="106"/>
        <v>215</v>
      </c>
      <c r="AT347" t="str">
        <f t="shared" si="107"/>
        <v/>
      </c>
      <c r="AW347" s="5">
        <v>44176</v>
      </c>
      <c r="AX347" s="6" t="s">
        <v>4</v>
      </c>
      <c r="AY347" s="156" t="str">
        <f>'Daycare Tallies'!$BF12</f>
        <v/>
      </c>
      <c r="AZ347" t="str">
        <f t="shared" si="118"/>
        <v/>
      </c>
      <c r="BB347">
        <f t="shared" si="114"/>
        <v>0</v>
      </c>
      <c r="BD347" t="str">
        <f t="shared" si="109"/>
        <v/>
      </c>
      <c r="BF347" t="str">
        <f t="shared" si="108"/>
        <v/>
      </c>
    </row>
    <row r="348" spans="1:58" x14ac:dyDescent="0.3">
      <c r="A348" s="10">
        <v>42716</v>
      </c>
      <c r="B348" s="11" t="s">
        <v>5</v>
      </c>
      <c r="C348" s="12">
        <v>26</v>
      </c>
      <c r="D348" t="str">
        <f t="shared" si="115"/>
        <v/>
      </c>
      <c r="F348" t="str">
        <f t="shared" si="110"/>
        <v/>
      </c>
      <c r="H348" t="str">
        <f t="shared" si="100"/>
        <v/>
      </c>
      <c r="J348" t="str">
        <f t="shared" si="101"/>
        <v/>
      </c>
      <c r="M348" s="5">
        <v>43082</v>
      </c>
      <c r="N348" s="6" t="s">
        <v>6</v>
      </c>
      <c r="O348" s="12">
        <v>53</v>
      </c>
      <c r="P348" t="str">
        <f t="shared" si="116"/>
        <v/>
      </c>
      <c r="R348" t="str">
        <f t="shared" si="111"/>
        <v/>
      </c>
      <c r="T348" t="str">
        <f t="shared" si="102"/>
        <v/>
      </c>
      <c r="V348" t="str">
        <f t="shared" si="103"/>
        <v/>
      </c>
      <c r="Y348" s="5">
        <v>43447</v>
      </c>
      <c r="Z348" s="6" t="s">
        <v>8</v>
      </c>
      <c r="AA348" s="12">
        <v>73</v>
      </c>
      <c r="AB348">
        <f t="shared" si="119"/>
        <v>331</v>
      </c>
      <c r="AD348" t="str">
        <f t="shared" si="112"/>
        <v/>
      </c>
      <c r="AF348">
        <f t="shared" si="104"/>
        <v>214</v>
      </c>
      <c r="AH348" t="str">
        <f t="shared" si="105"/>
        <v/>
      </c>
      <c r="AK348" s="5">
        <v>43812</v>
      </c>
      <c r="AL348" s="6" t="s">
        <v>4</v>
      </c>
      <c r="AM348" s="7">
        <f>+'Daycare Tallies'!BF53</f>
        <v>70</v>
      </c>
      <c r="AN348" t="str">
        <f t="shared" si="117"/>
        <v/>
      </c>
      <c r="AP348">
        <f t="shared" si="113"/>
        <v>137</v>
      </c>
      <c r="AR348" t="str">
        <f t="shared" si="106"/>
        <v/>
      </c>
      <c r="AT348" t="str">
        <f t="shared" si="107"/>
        <v/>
      </c>
      <c r="AW348" s="5">
        <v>44177</v>
      </c>
      <c r="AX348" s="6" t="s">
        <v>7</v>
      </c>
      <c r="AY348" s="156" t="str">
        <f>'Daycare Tallies'!$BF13</f>
        <v/>
      </c>
      <c r="AZ348" t="str">
        <f t="shared" si="118"/>
        <v/>
      </c>
      <c r="BB348" t="str">
        <f t="shared" si="114"/>
        <v/>
      </c>
      <c r="BD348" t="str">
        <f t="shared" si="109"/>
        <v/>
      </c>
      <c r="BF348" t="str">
        <f t="shared" si="108"/>
        <v/>
      </c>
    </row>
    <row r="349" spans="1:58" x14ac:dyDescent="0.3">
      <c r="A349" s="10">
        <v>42717</v>
      </c>
      <c r="B349" s="11" t="s">
        <v>3</v>
      </c>
      <c r="C349" s="12">
        <v>53</v>
      </c>
      <c r="D349" t="str">
        <f t="shared" si="115"/>
        <v/>
      </c>
      <c r="F349" t="str">
        <f t="shared" si="110"/>
        <v/>
      </c>
      <c r="H349" t="str">
        <f t="shared" si="100"/>
        <v/>
      </c>
      <c r="J349" t="str">
        <f t="shared" si="101"/>
        <v/>
      </c>
      <c r="M349" s="5">
        <v>43083</v>
      </c>
      <c r="N349" s="6" t="s">
        <v>8</v>
      </c>
      <c r="O349" s="12">
        <v>63</v>
      </c>
      <c r="P349">
        <f t="shared" si="116"/>
        <v>290</v>
      </c>
      <c r="R349" t="str">
        <f t="shared" si="111"/>
        <v/>
      </c>
      <c r="T349">
        <f t="shared" si="102"/>
        <v>165</v>
      </c>
      <c r="V349" t="str">
        <f t="shared" si="103"/>
        <v/>
      </c>
      <c r="Y349" s="5">
        <v>43448</v>
      </c>
      <c r="Z349" s="6" t="s">
        <v>4</v>
      </c>
      <c r="AA349" s="12">
        <v>64</v>
      </c>
      <c r="AB349" t="str">
        <f t="shared" si="119"/>
        <v/>
      </c>
      <c r="AD349">
        <f t="shared" si="112"/>
        <v>114</v>
      </c>
      <c r="AF349" t="str">
        <f t="shared" si="104"/>
        <v/>
      </c>
      <c r="AH349" t="str">
        <f t="shared" si="105"/>
        <v/>
      </c>
      <c r="AK349" s="5">
        <v>43813</v>
      </c>
      <c r="AL349" s="6" t="s">
        <v>7</v>
      </c>
      <c r="AM349" s="7">
        <f>+'Daycare Tallies'!BF54</f>
        <v>14</v>
      </c>
      <c r="AN349" t="str">
        <f t="shared" si="117"/>
        <v/>
      </c>
      <c r="AP349" t="str">
        <f t="shared" si="113"/>
        <v/>
      </c>
      <c r="AR349" t="str">
        <f t="shared" si="106"/>
        <v/>
      </c>
      <c r="AT349" t="str">
        <f t="shared" si="107"/>
        <v/>
      </c>
      <c r="AW349" s="5">
        <v>44178</v>
      </c>
      <c r="AX349" s="6" t="s">
        <v>9</v>
      </c>
      <c r="AY349" s="156" t="str">
        <f>'Daycare Tallies'!$BF14</f>
        <v/>
      </c>
      <c r="AZ349" t="str">
        <f t="shared" si="118"/>
        <v/>
      </c>
      <c r="BB349" t="str">
        <f t="shared" si="114"/>
        <v/>
      </c>
      <c r="BD349" t="str">
        <f t="shared" si="109"/>
        <v/>
      </c>
      <c r="BF349">
        <f t="shared" si="108"/>
        <v>0</v>
      </c>
    </row>
    <row r="350" spans="1:58" x14ac:dyDescent="0.3">
      <c r="A350" s="10">
        <v>42718</v>
      </c>
      <c r="B350" s="11" t="s">
        <v>6</v>
      </c>
      <c r="C350" s="12">
        <v>39</v>
      </c>
      <c r="D350" t="str">
        <f t="shared" si="115"/>
        <v/>
      </c>
      <c r="F350" t="str">
        <f t="shared" si="110"/>
        <v/>
      </c>
      <c r="H350" t="str">
        <f t="shared" si="100"/>
        <v/>
      </c>
      <c r="J350" t="str">
        <f t="shared" si="101"/>
        <v/>
      </c>
      <c r="M350" s="5">
        <v>43084</v>
      </c>
      <c r="N350" s="6" t="s">
        <v>4</v>
      </c>
      <c r="O350" s="12">
        <v>51</v>
      </c>
      <c r="P350" t="str">
        <f t="shared" si="116"/>
        <v/>
      </c>
      <c r="R350">
        <f t="shared" si="111"/>
        <v>101</v>
      </c>
      <c r="T350" t="str">
        <f t="shared" si="102"/>
        <v/>
      </c>
      <c r="V350" t="str">
        <f t="shared" si="103"/>
        <v/>
      </c>
      <c r="Y350" s="5">
        <v>43449</v>
      </c>
      <c r="Z350" s="6" t="s">
        <v>7</v>
      </c>
      <c r="AA350" s="12">
        <v>14</v>
      </c>
      <c r="AB350" t="str">
        <f t="shared" si="119"/>
        <v/>
      </c>
      <c r="AD350" t="str">
        <f t="shared" si="112"/>
        <v/>
      </c>
      <c r="AF350" t="str">
        <f t="shared" si="104"/>
        <v/>
      </c>
      <c r="AH350" t="str">
        <f t="shared" si="105"/>
        <v/>
      </c>
      <c r="AK350" s="5">
        <v>43814</v>
      </c>
      <c r="AL350" s="6" t="s">
        <v>9</v>
      </c>
      <c r="AM350" s="7">
        <f>+'Daycare Tallies'!BF55</f>
        <v>11</v>
      </c>
      <c r="AN350" t="str">
        <f t="shared" si="117"/>
        <v/>
      </c>
      <c r="AP350" t="str">
        <f t="shared" si="113"/>
        <v/>
      </c>
      <c r="AR350" t="str">
        <f t="shared" si="106"/>
        <v/>
      </c>
      <c r="AT350">
        <f t="shared" si="107"/>
        <v>95</v>
      </c>
      <c r="AW350" s="5">
        <v>44179</v>
      </c>
      <c r="AX350" s="6" t="s">
        <v>5</v>
      </c>
      <c r="AY350" s="156" t="str">
        <f>'Daycare Tallies'!$BF15</f>
        <v/>
      </c>
      <c r="AZ350" t="str">
        <f t="shared" si="118"/>
        <v/>
      </c>
      <c r="BB350" t="str">
        <f t="shared" si="114"/>
        <v/>
      </c>
      <c r="BD350" t="str">
        <f t="shared" si="109"/>
        <v/>
      </c>
      <c r="BF350" t="str">
        <f t="shared" si="108"/>
        <v/>
      </c>
    </row>
    <row r="351" spans="1:58" x14ac:dyDescent="0.3">
      <c r="A351" s="10">
        <v>42719</v>
      </c>
      <c r="B351" s="11" t="s">
        <v>8</v>
      </c>
      <c r="C351" s="12">
        <v>43</v>
      </c>
      <c r="D351">
        <f t="shared" si="115"/>
        <v>206</v>
      </c>
      <c r="F351" t="str">
        <f t="shared" si="110"/>
        <v/>
      </c>
      <c r="H351">
        <f t="shared" si="100"/>
        <v>135</v>
      </c>
      <c r="J351" t="str">
        <f t="shared" si="101"/>
        <v/>
      </c>
      <c r="M351" s="5">
        <v>43085</v>
      </c>
      <c r="N351" s="6" t="s">
        <v>7</v>
      </c>
      <c r="O351" s="12">
        <v>17</v>
      </c>
      <c r="P351" t="str">
        <f t="shared" si="116"/>
        <v/>
      </c>
      <c r="R351" t="str">
        <f t="shared" si="111"/>
        <v/>
      </c>
      <c r="T351" t="str">
        <f t="shared" si="102"/>
        <v/>
      </c>
      <c r="V351" t="str">
        <f t="shared" si="103"/>
        <v/>
      </c>
      <c r="Y351" s="5">
        <v>43450</v>
      </c>
      <c r="Z351" s="6" t="s">
        <v>9</v>
      </c>
      <c r="AA351" s="12">
        <v>5</v>
      </c>
      <c r="AB351" t="str">
        <f t="shared" si="119"/>
        <v/>
      </c>
      <c r="AD351" t="str">
        <f t="shared" si="112"/>
        <v/>
      </c>
      <c r="AF351" t="str">
        <f t="shared" si="104"/>
        <v/>
      </c>
      <c r="AH351">
        <f t="shared" si="105"/>
        <v>83</v>
      </c>
      <c r="AK351" s="5">
        <v>43815</v>
      </c>
      <c r="AL351" s="6" t="s">
        <v>5</v>
      </c>
      <c r="AM351" s="7">
        <f>+'Daycare Tallies'!BF56</f>
        <v>0</v>
      </c>
      <c r="AN351" t="str">
        <f t="shared" si="117"/>
        <v/>
      </c>
      <c r="AP351" t="str">
        <f t="shared" si="113"/>
        <v/>
      </c>
      <c r="AR351" t="str">
        <f t="shared" si="106"/>
        <v/>
      </c>
      <c r="AT351" t="str">
        <f t="shared" si="107"/>
        <v/>
      </c>
      <c r="AW351" s="5">
        <v>44180</v>
      </c>
      <c r="AX351" s="6" t="s">
        <v>3</v>
      </c>
      <c r="AY351" s="156" t="str">
        <f>'Daycare Tallies'!$BF16</f>
        <v/>
      </c>
      <c r="AZ351" t="str">
        <f t="shared" si="118"/>
        <v/>
      </c>
      <c r="BB351" t="str">
        <f t="shared" si="114"/>
        <v/>
      </c>
      <c r="BD351" t="str">
        <f t="shared" si="109"/>
        <v/>
      </c>
      <c r="BF351" t="str">
        <f t="shared" si="108"/>
        <v/>
      </c>
    </row>
    <row r="352" spans="1:58" x14ac:dyDescent="0.3">
      <c r="A352" s="10">
        <v>42720</v>
      </c>
      <c r="B352" s="11" t="s">
        <v>4</v>
      </c>
      <c r="C352" s="12">
        <v>39</v>
      </c>
      <c r="D352" t="str">
        <f t="shared" si="115"/>
        <v/>
      </c>
      <c r="F352">
        <f t="shared" si="110"/>
        <v>65</v>
      </c>
      <c r="H352" t="str">
        <f t="shared" si="100"/>
        <v/>
      </c>
      <c r="J352" t="str">
        <f t="shared" si="101"/>
        <v/>
      </c>
      <c r="M352" s="5">
        <v>43086</v>
      </c>
      <c r="N352" s="6" t="s">
        <v>9</v>
      </c>
      <c r="O352" s="12">
        <v>12</v>
      </c>
      <c r="P352" t="str">
        <f t="shared" si="116"/>
        <v/>
      </c>
      <c r="R352" t="str">
        <f t="shared" si="111"/>
        <v/>
      </c>
      <c r="T352" t="str">
        <f t="shared" si="102"/>
        <v/>
      </c>
      <c r="V352">
        <f t="shared" si="103"/>
        <v>80</v>
      </c>
      <c r="Y352" s="5">
        <v>43451</v>
      </c>
      <c r="Z352" s="6" t="s">
        <v>5</v>
      </c>
      <c r="AA352" s="12">
        <v>49</v>
      </c>
      <c r="AB352" t="str">
        <f t="shared" si="119"/>
        <v/>
      </c>
      <c r="AD352" t="str">
        <f t="shared" si="112"/>
        <v/>
      </c>
      <c r="AF352" t="str">
        <f t="shared" si="104"/>
        <v/>
      </c>
      <c r="AH352" t="str">
        <f t="shared" si="105"/>
        <v/>
      </c>
      <c r="AK352" s="5">
        <v>43816</v>
      </c>
      <c r="AL352" s="6" t="s">
        <v>3</v>
      </c>
      <c r="AM352" s="7">
        <f>+'Daycare Tallies'!BF57</f>
        <v>0</v>
      </c>
      <c r="AN352" t="str">
        <f t="shared" si="117"/>
        <v/>
      </c>
      <c r="AP352" t="str">
        <f t="shared" si="113"/>
        <v/>
      </c>
      <c r="AR352" t="str">
        <f t="shared" si="106"/>
        <v/>
      </c>
      <c r="AT352" t="str">
        <f t="shared" si="107"/>
        <v/>
      </c>
      <c r="AW352" s="5">
        <v>44181</v>
      </c>
      <c r="AX352" s="6" t="s">
        <v>6</v>
      </c>
      <c r="AY352" s="156" t="str">
        <f>'Daycare Tallies'!$BF17</f>
        <v/>
      </c>
      <c r="AZ352" t="str">
        <f t="shared" si="118"/>
        <v/>
      </c>
      <c r="BB352" t="str">
        <f t="shared" si="114"/>
        <v/>
      </c>
      <c r="BD352" t="str">
        <f t="shared" si="109"/>
        <v/>
      </c>
      <c r="BF352" t="str">
        <f t="shared" si="108"/>
        <v/>
      </c>
    </row>
    <row r="353" spans="1:58" x14ac:dyDescent="0.3">
      <c r="A353" s="10">
        <v>42721</v>
      </c>
      <c r="B353" s="11" t="s">
        <v>7</v>
      </c>
      <c r="C353" s="12">
        <v>1</v>
      </c>
      <c r="D353" t="str">
        <f t="shared" si="115"/>
        <v/>
      </c>
      <c r="F353" t="str">
        <f t="shared" si="110"/>
        <v/>
      </c>
      <c r="H353" t="str">
        <f t="shared" si="100"/>
        <v/>
      </c>
      <c r="J353" t="str">
        <f t="shared" si="101"/>
        <v/>
      </c>
      <c r="M353" s="5">
        <v>43087</v>
      </c>
      <c r="N353" s="6" t="s">
        <v>5</v>
      </c>
      <c r="O353" s="12">
        <v>51</v>
      </c>
      <c r="P353" t="str">
        <f t="shared" si="116"/>
        <v/>
      </c>
      <c r="R353" t="str">
        <f t="shared" si="111"/>
        <v/>
      </c>
      <c r="T353" t="str">
        <f t="shared" si="102"/>
        <v/>
      </c>
      <c r="V353" t="str">
        <f t="shared" si="103"/>
        <v/>
      </c>
      <c r="Y353" s="5">
        <v>43452</v>
      </c>
      <c r="Z353" s="6" t="s">
        <v>3</v>
      </c>
      <c r="AA353" s="12">
        <v>73</v>
      </c>
      <c r="AB353" t="str">
        <f t="shared" si="119"/>
        <v/>
      </c>
      <c r="AD353" t="str">
        <f t="shared" si="112"/>
        <v/>
      </c>
      <c r="AF353" t="str">
        <f t="shared" si="104"/>
        <v/>
      </c>
      <c r="AH353" t="str">
        <f t="shared" si="105"/>
        <v/>
      </c>
      <c r="AK353" s="5">
        <v>43817</v>
      </c>
      <c r="AL353" s="6" t="s">
        <v>6</v>
      </c>
      <c r="AM353" s="7">
        <f>+'Daycare Tallies'!BF58</f>
        <v>0</v>
      </c>
      <c r="AN353" t="str">
        <f t="shared" si="117"/>
        <v/>
      </c>
      <c r="AP353" t="str">
        <f t="shared" si="113"/>
        <v/>
      </c>
      <c r="AR353" t="str">
        <f t="shared" si="106"/>
        <v/>
      </c>
      <c r="AT353" t="str">
        <f t="shared" si="107"/>
        <v/>
      </c>
      <c r="AW353" s="5">
        <v>44182</v>
      </c>
      <c r="AX353" s="6" t="s">
        <v>8</v>
      </c>
      <c r="AY353" s="156" t="str">
        <f>'Daycare Tallies'!$BF18</f>
        <v/>
      </c>
      <c r="AZ353">
        <f t="shared" si="118"/>
        <v>0</v>
      </c>
      <c r="BB353" t="str">
        <f t="shared" si="114"/>
        <v/>
      </c>
      <c r="BD353">
        <f t="shared" si="109"/>
        <v>0</v>
      </c>
      <c r="BF353" t="str">
        <f t="shared" si="108"/>
        <v/>
      </c>
    </row>
    <row r="354" spans="1:58" x14ac:dyDescent="0.3">
      <c r="A354" s="10">
        <v>42722</v>
      </c>
      <c r="B354" s="11" t="s">
        <v>9</v>
      </c>
      <c r="C354" s="12">
        <v>7</v>
      </c>
      <c r="D354" t="str">
        <f t="shared" si="115"/>
        <v/>
      </c>
      <c r="F354" t="str">
        <f t="shared" si="110"/>
        <v/>
      </c>
      <c r="H354" t="str">
        <f t="shared" si="100"/>
        <v/>
      </c>
      <c r="J354">
        <f t="shared" si="101"/>
        <v>47</v>
      </c>
      <c r="M354" s="5">
        <v>43088</v>
      </c>
      <c r="N354" s="6" t="s">
        <v>3</v>
      </c>
      <c r="O354" s="12">
        <v>55</v>
      </c>
      <c r="P354" t="str">
        <f t="shared" si="116"/>
        <v/>
      </c>
      <c r="R354" t="str">
        <f t="shared" si="111"/>
        <v/>
      </c>
      <c r="T354" t="str">
        <f t="shared" si="102"/>
        <v/>
      </c>
      <c r="V354" t="str">
        <f t="shared" si="103"/>
        <v/>
      </c>
      <c r="Y354" s="5">
        <v>43453</v>
      </c>
      <c r="Z354" s="6" t="s">
        <v>6</v>
      </c>
      <c r="AA354" s="12">
        <v>44</v>
      </c>
      <c r="AB354" t="str">
        <f t="shared" si="119"/>
        <v/>
      </c>
      <c r="AD354" t="str">
        <f t="shared" si="112"/>
        <v/>
      </c>
      <c r="AF354" t="str">
        <f t="shared" si="104"/>
        <v/>
      </c>
      <c r="AH354" t="str">
        <f t="shared" si="105"/>
        <v/>
      </c>
      <c r="AK354" s="5">
        <v>43818</v>
      </c>
      <c r="AL354" s="6" t="s">
        <v>8</v>
      </c>
      <c r="AM354" s="7">
        <f>+'Daycare Tallies'!BF59</f>
        <v>0</v>
      </c>
      <c r="AN354">
        <f t="shared" si="117"/>
        <v>95</v>
      </c>
      <c r="AP354" t="str">
        <f t="shared" si="113"/>
        <v/>
      </c>
      <c r="AR354">
        <f t="shared" si="106"/>
        <v>0</v>
      </c>
      <c r="AT354" t="str">
        <f t="shared" si="107"/>
        <v/>
      </c>
      <c r="AW354" s="5">
        <v>44183</v>
      </c>
      <c r="AX354" s="6" t="s">
        <v>4</v>
      </c>
      <c r="AY354" s="156" t="str">
        <f>'Daycare Tallies'!$BF19</f>
        <v/>
      </c>
      <c r="AZ354" t="str">
        <f t="shared" si="118"/>
        <v/>
      </c>
      <c r="BB354">
        <f t="shared" si="114"/>
        <v>0</v>
      </c>
      <c r="BD354" t="str">
        <f t="shared" si="109"/>
        <v/>
      </c>
      <c r="BF354" t="str">
        <f t="shared" si="108"/>
        <v/>
      </c>
    </row>
    <row r="355" spans="1:58" x14ac:dyDescent="0.3">
      <c r="A355" s="10">
        <v>42723</v>
      </c>
      <c r="B355" s="11" t="s">
        <v>5</v>
      </c>
      <c r="C355" s="12">
        <v>41</v>
      </c>
      <c r="D355" t="str">
        <f t="shared" si="115"/>
        <v/>
      </c>
      <c r="F355" t="str">
        <f t="shared" si="110"/>
        <v/>
      </c>
      <c r="H355" t="str">
        <f t="shared" si="100"/>
        <v/>
      </c>
      <c r="J355" t="str">
        <f t="shared" si="101"/>
        <v/>
      </c>
      <c r="M355" s="5">
        <v>43089</v>
      </c>
      <c r="N355" s="6" t="s">
        <v>6</v>
      </c>
      <c r="O355" s="12">
        <v>49</v>
      </c>
      <c r="P355" t="str">
        <f t="shared" si="116"/>
        <v/>
      </c>
      <c r="R355" t="str">
        <f t="shared" si="111"/>
        <v/>
      </c>
      <c r="T355" t="str">
        <f t="shared" si="102"/>
        <v/>
      </c>
      <c r="V355" t="str">
        <f t="shared" si="103"/>
        <v/>
      </c>
      <c r="Y355" s="5">
        <v>43454</v>
      </c>
      <c r="Z355" s="6" t="s">
        <v>8</v>
      </c>
      <c r="AA355" s="12">
        <v>76</v>
      </c>
      <c r="AB355">
        <f t="shared" si="119"/>
        <v>325</v>
      </c>
      <c r="AD355" t="str">
        <f t="shared" si="112"/>
        <v/>
      </c>
      <c r="AF355">
        <f t="shared" si="104"/>
        <v>193</v>
      </c>
      <c r="AH355" t="str">
        <f t="shared" si="105"/>
        <v/>
      </c>
      <c r="AK355" s="5">
        <v>43819</v>
      </c>
      <c r="AL355" s="6" t="s">
        <v>4</v>
      </c>
      <c r="AM355" s="7">
        <f>+'Daycare Tallies'!BF60</f>
        <v>0</v>
      </c>
      <c r="AN355" t="str">
        <f t="shared" si="117"/>
        <v/>
      </c>
      <c r="AP355">
        <f t="shared" si="113"/>
        <v>0</v>
      </c>
      <c r="AR355" t="str">
        <f t="shared" si="106"/>
        <v/>
      </c>
      <c r="AT355" t="str">
        <f t="shared" si="107"/>
        <v/>
      </c>
      <c r="AW355" s="5">
        <v>44184</v>
      </c>
      <c r="AX355" s="6" t="s">
        <v>7</v>
      </c>
      <c r="AY355" s="156" t="str">
        <f>'Daycare Tallies'!$BF20</f>
        <v/>
      </c>
      <c r="AZ355" t="str">
        <f t="shared" si="118"/>
        <v/>
      </c>
      <c r="BB355" t="str">
        <f t="shared" si="114"/>
        <v/>
      </c>
      <c r="BD355" t="str">
        <f t="shared" si="109"/>
        <v/>
      </c>
      <c r="BF355" t="str">
        <f t="shared" si="108"/>
        <v/>
      </c>
    </row>
    <row r="356" spans="1:58" x14ac:dyDescent="0.3">
      <c r="A356" s="10">
        <v>42724</v>
      </c>
      <c r="B356" s="11" t="s">
        <v>3</v>
      </c>
      <c r="C356" s="12">
        <v>54</v>
      </c>
      <c r="D356" t="str">
        <f t="shared" si="115"/>
        <v/>
      </c>
      <c r="F356" t="str">
        <f t="shared" si="110"/>
        <v/>
      </c>
      <c r="H356" t="str">
        <f t="shared" si="100"/>
        <v/>
      </c>
      <c r="J356" t="str">
        <f t="shared" si="101"/>
        <v/>
      </c>
      <c r="M356" s="5">
        <v>43090</v>
      </c>
      <c r="N356" s="6" t="s">
        <v>8</v>
      </c>
      <c r="O356" s="12">
        <v>60</v>
      </c>
      <c r="P356">
        <f t="shared" si="116"/>
        <v>295</v>
      </c>
      <c r="R356" t="str">
        <f t="shared" si="111"/>
        <v/>
      </c>
      <c r="T356">
        <f t="shared" si="102"/>
        <v>164</v>
      </c>
      <c r="V356" t="str">
        <f t="shared" si="103"/>
        <v/>
      </c>
      <c r="Y356" s="5">
        <v>43455</v>
      </c>
      <c r="Z356" s="6" t="s">
        <v>4</v>
      </c>
      <c r="AA356" s="12">
        <v>46</v>
      </c>
      <c r="AB356" t="str">
        <f t="shared" si="119"/>
        <v/>
      </c>
      <c r="AD356">
        <f t="shared" si="112"/>
        <v>95</v>
      </c>
      <c r="AF356" t="str">
        <f t="shared" si="104"/>
        <v/>
      </c>
      <c r="AH356" t="str">
        <f t="shared" si="105"/>
        <v/>
      </c>
      <c r="AK356" s="5">
        <v>43820</v>
      </c>
      <c r="AL356" s="6" t="s">
        <v>7</v>
      </c>
      <c r="AM356" s="7">
        <f>+'Daycare Tallies'!BF61</f>
        <v>0</v>
      </c>
      <c r="AN356" t="str">
        <f t="shared" si="117"/>
        <v/>
      </c>
      <c r="AP356" t="str">
        <f t="shared" si="113"/>
        <v/>
      </c>
      <c r="AR356" t="str">
        <f t="shared" si="106"/>
        <v/>
      </c>
      <c r="AT356" t="str">
        <f t="shared" si="107"/>
        <v/>
      </c>
      <c r="AW356" s="5">
        <v>44185</v>
      </c>
      <c r="AX356" s="6" t="s">
        <v>9</v>
      </c>
      <c r="AY356" s="156" t="str">
        <f>'Daycare Tallies'!$BF21</f>
        <v/>
      </c>
      <c r="AZ356" t="str">
        <f t="shared" si="118"/>
        <v/>
      </c>
      <c r="BB356" t="str">
        <f t="shared" si="114"/>
        <v/>
      </c>
      <c r="BD356" t="str">
        <f t="shared" si="109"/>
        <v/>
      </c>
      <c r="BF356">
        <f t="shared" si="108"/>
        <v>0</v>
      </c>
    </row>
    <row r="357" spans="1:58" x14ac:dyDescent="0.3">
      <c r="A357" s="10">
        <v>42725</v>
      </c>
      <c r="B357" s="11" t="s">
        <v>6</v>
      </c>
      <c r="C357" s="12">
        <v>43</v>
      </c>
      <c r="D357" t="str">
        <f t="shared" si="115"/>
        <v/>
      </c>
      <c r="F357" t="str">
        <f t="shared" si="110"/>
        <v/>
      </c>
      <c r="H357" t="str">
        <f t="shared" si="100"/>
        <v/>
      </c>
      <c r="J357" t="str">
        <f t="shared" si="101"/>
        <v/>
      </c>
      <c r="M357" s="5">
        <v>43091</v>
      </c>
      <c r="N357" s="6" t="s">
        <v>4</v>
      </c>
      <c r="O357" s="12">
        <v>29</v>
      </c>
      <c r="P357" t="str">
        <f t="shared" si="116"/>
        <v/>
      </c>
      <c r="R357">
        <f t="shared" si="111"/>
        <v>80</v>
      </c>
      <c r="T357" t="str">
        <f t="shared" si="102"/>
        <v/>
      </c>
      <c r="V357" t="str">
        <f t="shared" si="103"/>
        <v/>
      </c>
      <c r="Y357" s="5">
        <v>43456</v>
      </c>
      <c r="Z357" s="6" t="s">
        <v>7</v>
      </c>
      <c r="AA357" s="12">
        <v>14</v>
      </c>
      <c r="AB357" t="str">
        <f t="shared" si="119"/>
        <v/>
      </c>
      <c r="AD357" t="str">
        <f t="shared" si="112"/>
        <v/>
      </c>
      <c r="AF357" t="str">
        <f t="shared" si="104"/>
        <v/>
      </c>
      <c r="AH357" t="str">
        <f t="shared" si="105"/>
        <v/>
      </c>
      <c r="AK357" s="5">
        <v>43821</v>
      </c>
      <c r="AL357" s="6" t="s">
        <v>9</v>
      </c>
      <c r="AM357" s="7">
        <f>+'Daycare Tallies'!BF62</f>
        <v>0</v>
      </c>
      <c r="AN357" t="str">
        <f t="shared" si="117"/>
        <v/>
      </c>
      <c r="AP357" t="str">
        <f t="shared" si="113"/>
        <v/>
      </c>
      <c r="AR357" t="str">
        <f t="shared" si="106"/>
        <v/>
      </c>
      <c r="AT357">
        <f t="shared" si="107"/>
        <v>0</v>
      </c>
      <c r="AW357" s="5">
        <v>44186</v>
      </c>
      <c r="AX357" s="6" t="s">
        <v>5</v>
      </c>
      <c r="AY357" s="156" t="str">
        <f>'Daycare Tallies'!$BF22</f>
        <v/>
      </c>
      <c r="AZ357" t="str">
        <f t="shared" si="118"/>
        <v/>
      </c>
      <c r="BB357" t="str">
        <f t="shared" si="114"/>
        <v/>
      </c>
      <c r="BD357" t="str">
        <f t="shared" si="109"/>
        <v/>
      </c>
      <c r="BF357" t="str">
        <f t="shared" si="108"/>
        <v/>
      </c>
    </row>
    <row r="358" spans="1:58" x14ac:dyDescent="0.3">
      <c r="A358" s="10">
        <v>42726</v>
      </c>
      <c r="B358" s="11" t="s">
        <v>8</v>
      </c>
      <c r="C358" s="12">
        <v>30</v>
      </c>
      <c r="D358">
        <f t="shared" si="115"/>
        <v>215</v>
      </c>
      <c r="F358" t="str">
        <f t="shared" si="110"/>
        <v/>
      </c>
      <c r="H358">
        <f t="shared" si="100"/>
        <v>127</v>
      </c>
      <c r="J358" t="str">
        <f t="shared" si="101"/>
        <v/>
      </c>
      <c r="M358" s="5">
        <v>43092</v>
      </c>
      <c r="N358" s="6" t="s">
        <v>7</v>
      </c>
      <c r="O358" s="12">
        <v>11</v>
      </c>
      <c r="P358" t="str">
        <f t="shared" si="116"/>
        <v/>
      </c>
      <c r="R358" t="str">
        <f t="shared" si="111"/>
        <v/>
      </c>
      <c r="T358" t="str">
        <f t="shared" si="102"/>
        <v/>
      </c>
      <c r="V358" t="str">
        <f t="shared" si="103"/>
        <v/>
      </c>
      <c r="Y358" s="5">
        <v>43457</v>
      </c>
      <c r="Z358" s="6" t="s">
        <v>9</v>
      </c>
      <c r="AA358" s="12">
        <v>5</v>
      </c>
      <c r="AB358" t="str">
        <f t="shared" si="119"/>
        <v/>
      </c>
      <c r="AD358" t="str">
        <f t="shared" si="112"/>
        <v/>
      </c>
      <c r="AF358" t="str">
        <f t="shared" si="104"/>
        <v/>
      </c>
      <c r="AH358">
        <f t="shared" si="105"/>
        <v>65</v>
      </c>
      <c r="AK358" s="5">
        <v>43822</v>
      </c>
      <c r="AL358" s="6" t="s">
        <v>5</v>
      </c>
      <c r="AM358" s="7">
        <f>+'Daycare Tallies'!BF63</f>
        <v>0</v>
      </c>
      <c r="AN358" t="str">
        <f t="shared" si="117"/>
        <v/>
      </c>
      <c r="AP358" t="str">
        <f t="shared" si="113"/>
        <v/>
      </c>
      <c r="AR358" t="str">
        <f t="shared" si="106"/>
        <v/>
      </c>
      <c r="AT358" t="str">
        <f t="shared" si="107"/>
        <v/>
      </c>
      <c r="AW358" s="5">
        <v>44187</v>
      </c>
      <c r="AX358" s="6" t="s">
        <v>3</v>
      </c>
      <c r="AY358" s="156" t="str">
        <f>'Daycare Tallies'!$BF23</f>
        <v/>
      </c>
      <c r="AZ358" t="str">
        <f t="shared" si="118"/>
        <v/>
      </c>
      <c r="BB358" t="str">
        <f t="shared" si="114"/>
        <v/>
      </c>
      <c r="BD358" t="str">
        <f t="shared" si="109"/>
        <v/>
      </c>
      <c r="BF358" t="str">
        <f t="shared" si="108"/>
        <v/>
      </c>
    </row>
    <row r="359" spans="1:58" x14ac:dyDescent="0.3">
      <c r="A359" s="10">
        <v>42727</v>
      </c>
      <c r="B359" s="11" t="s">
        <v>4</v>
      </c>
      <c r="C359" s="12">
        <v>29</v>
      </c>
      <c r="D359" t="str">
        <f t="shared" si="115"/>
        <v/>
      </c>
      <c r="F359">
        <f t="shared" si="110"/>
        <v>70</v>
      </c>
      <c r="H359" t="str">
        <f t="shared" si="100"/>
        <v/>
      </c>
      <c r="J359" t="str">
        <f t="shared" si="101"/>
        <v/>
      </c>
      <c r="M359" s="5">
        <v>43093</v>
      </c>
      <c r="N359" s="6" t="s">
        <v>9</v>
      </c>
      <c r="O359" s="12">
        <v>0</v>
      </c>
      <c r="P359" t="str">
        <f t="shared" si="116"/>
        <v/>
      </c>
      <c r="R359" t="str">
        <f t="shared" si="111"/>
        <v/>
      </c>
      <c r="T359" t="str">
        <f t="shared" si="102"/>
        <v/>
      </c>
      <c r="V359">
        <f t="shared" si="103"/>
        <v>40</v>
      </c>
      <c r="Y359" s="5">
        <v>43458</v>
      </c>
      <c r="Z359" s="6" t="s">
        <v>5</v>
      </c>
      <c r="AA359" s="12">
        <v>5</v>
      </c>
      <c r="AB359" t="str">
        <f t="shared" si="119"/>
        <v/>
      </c>
      <c r="AD359" t="str">
        <f t="shared" si="112"/>
        <v/>
      </c>
      <c r="AF359" t="str">
        <f t="shared" si="104"/>
        <v/>
      </c>
      <c r="AH359" t="str">
        <f t="shared" si="105"/>
        <v/>
      </c>
      <c r="AK359" s="5">
        <v>43823</v>
      </c>
      <c r="AL359" s="6" t="s">
        <v>3</v>
      </c>
      <c r="AM359" s="7">
        <f>+'Daycare Tallies'!BF64</f>
        <v>0</v>
      </c>
      <c r="AN359" t="str">
        <f t="shared" si="117"/>
        <v/>
      </c>
      <c r="AP359" t="str">
        <f t="shared" si="113"/>
        <v/>
      </c>
      <c r="AR359" t="str">
        <f t="shared" si="106"/>
        <v/>
      </c>
      <c r="AT359" t="str">
        <f t="shared" si="107"/>
        <v/>
      </c>
      <c r="AW359" s="5">
        <v>44188</v>
      </c>
      <c r="AX359" s="6" t="s">
        <v>6</v>
      </c>
      <c r="AY359" s="156" t="str">
        <f>'Daycare Tallies'!$BF24</f>
        <v/>
      </c>
      <c r="AZ359" t="str">
        <f t="shared" si="118"/>
        <v/>
      </c>
      <c r="BB359" t="str">
        <f t="shared" si="114"/>
        <v/>
      </c>
      <c r="BD359" t="str">
        <f t="shared" si="109"/>
        <v/>
      </c>
      <c r="BF359" t="str">
        <f t="shared" si="108"/>
        <v/>
      </c>
    </row>
    <row r="360" spans="1:58" x14ac:dyDescent="0.3">
      <c r="A360" s="10">
        <v>42728</v>
      </c>
      <c r="B360" s="11" t="s">
        <v>7</v>
      </c>
      <c r="C360" s="12">
        <v>0</v>
      </c>
      <c r="D360" t="str">
        <f t="shared" si="115"/>
        <v/>
      </c>
      <c r="F360" t="str">
        <f t="shared" si="110"/>
        <v/>
      </c>
      <c r="H360" t="str">
        <f t="shared" si="100"/>
        <v/>
      </c>
      <c r="J360" t="str">
        <f t="shared" si="101"/>
        <v/>
      </c>
      <c r="M360" s="5">
        <v>43094</v>
      </c>
      <c r="N360" s="6" t="s">
        <v>5</v>
      </c>
      <c r="O360" s="12">
        <v>0</v>
      </c>
      <c r="P360" t="str">
        <f t="shared" si="116"/>
        <v/>
      </c>
      <c r="R360" t="str">
        <f t="shared" si="111"/>
        <v/>
      </c>
      <c r="T360" t="str">
        <f t="shared" si="102"/>
        <v/>
      </c>
      <c r="V360" t="str">
        <f t="shared" si="103"/>
        <v/>
      </c>
      <c r="Y360" s="5">
        <v>43459</v>
      </c>
      <c r="Z360" s="6" t="s">
        <v>3</v>
      </c>
      <c r="AA360" s="42">
        <v>0</v>
      </c>
      <c r="AB360" t="str">
        <f t="shared" si="119"/>
        <v/>
      </c>
      <c r="AD360" t="str">
        <f t="shared" si="112"/>
        <v/>
      </c>
      <c r="AF360" t="str">
        <f t="shared" si="104"/>
        <v/>
      </c>
      <c r="AH360" t="str">
        <f t="shared" si="105"/>
        <v/>
      </c>
      <c r="AK360" s="5">
        <v>43824</v>
      </c>
      <c r="AL360" s="6" t="s">
        <v>6</v>
      </c>
      <c r="AM360" s="7">
        <f>+'Daycare Tallies'!BF65</f>
        <v>0</v>
      </c>
      <c r="AN360" t="str">
        <f t="shared" si="117"/>
        <v/>
      </c>
      <c r="AP360" t="str">
        <f t="shared" si="113"/>
        <v/>
      </c>
      <c r="AR360" t="str">
        <f t="shared" si="106"/>
        <v/>
      </c>
      <c r="AT360" t="str">
        <f t="shared" si="107"/>
        <v/>
      </c>
      <c r="AW360" s="5">
        <v>44189</v>
      </c>
      <c r="AX360" s="6" t="s">
        <v>8</v>
      </c>
      <c r="AY360" s="156" t="str">
        <f>'Daycare Tallies'!$BF25</f>
        <v/>
      </c>
      <c r="AZ360">
        <f t="shared" si="118"/>
        <v>0</v>
      </c>
      <c r="BB360" t="str">
        <f t="shared" si="114"/>
        <v/>
      </c>
      <c r="BD360">
        <f t="shared" si="109"/>
        <v>0</v>
      </c>
      <c r="BF360" t="str">
        <f t="shared" si="108"/>
        <v/>
      </c>
    </row>
    <row r="361" spans="1:58" x14ac:dyDescent="0.3">
      <c r="A361" s="10">
        <v>42729</v>
      </c>
      <c r="B361" s="11" t="s">
        <v>9</v>
      </c>
      <c r="C361" s="12">
        <v>0</v>
      </c>
      <c r="D361" t="str">
        <f t="shared" si="115"/>
        <v/>
      </c>
      <c r="F361" t="str">
        <f t="shared" si="110"/>
        <v/>
      </c>
      <c r="H361" t="str">
        <f t="shared" si="100"/>
        <v/>
      </c>
      <c r="J361">
        <f t="shared" si="101"/>
        <v>29</v>
      </c>
      <c r="M361" s="5">
        <v>43095</v>
      </c>
      <c r="N361" s="6" t="s">
        <v>3</v>
      </c>
      <c r="O361" s="12">
        <v>18</v>
      </c>
      <c r="P361" t="str">
        <f t="shared" si="116"/>
        <v/>
      </c>
      <c r="R361" t="str">
        <f t="shared" si="111"/>
        <v/>
      </c>
      <c r="T361" t="str">
        <f t="shared" si="102"/>
        <v/>
      </c>
      <c r="V361" t="str">
        <f t="shared" si="103"/>
        <v/>
      </c>
      <c r="Y361" s="5">
        <v>43460</v>
      </c>
      <c r="Z361" s="6" t="s">
        <v>6</v>
      </c>
      <c r="AA361" s="12">
        <v>22</v>
      </c>
      <c r="AB361" t="str">
        <f t="shared" si="119"/>
        <v/>
      </c>
      <c r="AD361" t="str">
        <f t="shared" si="112"/>
        <v/>
      </c>
      <c r="AF361" t="str">
        <f t="shared" si="104"/>
        <v/>
      </c>
      <c r="AH361" t="str">
        <f t="shared" si="105"/>
        <v/>
      </c>
      <c r="AK361" s="5">
        <v>43825</v>
      </c>
      <c r="AL361" s="6" t="s">
        <v>8</v>
      </c>
      <c r="AM361" s="7">
        <f>+'Daycare Tallies'!BF66</f>
        <v>0</v>
      </c>
      <c r="AN361">
        <f t="shared" si="117"/>
        <v>0</v>
      </c>
      <c r="AP361" t="str">
        <f t="shared" si="113"/>
        <v/>
      </c>
      <c r="AR361">
        <f t="shared" si="106"/>
        <v>0</v>
      </c>
      <c r="AT361" t="str">
        <f t="shared" si="107"/>
        <v/>
      </c>
      <c r="AW361" s="5">
        <v>44190</v>
      </c>
      <c r="AX361" s="6" t="s">
        <v>4</v>
      </c>
      <c r="AY361" s="156" t="str">
        <f>'Daycare Tallies'!$BF26</f>
        <v/>
      </c>
      <c r="AZ361" t="str">
        <f t="shared" si="118"/>
        <v/>
      </c>
      <c r="BB361">
        <f t="shared" si="114"/>
        <v>0</v>
      </c>
      <c r="BD361" t="str">
        <f t="shared" si="109"/>
        <v/>
      </c>
      <c r="BF361" t="str">
        <f t="shared" si="108"/>
        <v/>
      </c>
    </row>
    <row r="362" spans="1:58" x14ac:dyDescent="0.3">
      <c r="A362" s="10">
        <v>42730</v>
      </c>
      <c r="B362" s="11" t="s">
        <v>5</v>
      </c>
      <c r="C362" s="12">
        <v>9</v>
      </c>
      <c r="D362" t="str">
        <f t="shared" si="115"/>
        <v/>
      </c>
      <c r="F362" t="str">
        <f t="shared" si="110"/>
        <v/>
      </c>
      <c r="H362" t="str">
        <f t="shared" si="100"/>
        <v/>
      </c>
      <c r="J362" t="str">
        <f t="shared" si="101"/>
        <v/>
      </c>
      <c r="M362" s="5">
        <v>43096</v>
      </c>
      <c r="N362" s="6" t="s">
        <v>6</v>
      </c>
      <c r="O362" s="12">
        <v>26</v>
      </c>
      <c r="P362" t="str">
        <f t="shared" si="116"/>
        <v/>
      </c>
      <c r="R362" t="str">
        <f t="shared" si="111"/>
        <v/>
      </c>
      <c r="T362" t="str">
        <f t="shared" si="102"/>
        <v/>
      </c>
      <c r="V362" t="str">
        <f t="shared" si="103"/>
        <v/>
      </c>
      <c r="Y362" s="5">
        <v>43461</v>
      </c>
      <c r="Z362" s="6" t="s">
        <v>8</v>
      </c>
      <c r="AA362" s="12">
        <v>46</v>
      </c>
      <c r="AB362">
        <f t="shared" si="119"/>
        <v>138</v>
      </c>
      <c r="AD362" t="str">
        <f t="shared" si="112"/>
        <v/>
      </c>
      <c r="AF362">
        <f t="shared" si="104"/>
        <v>68</v>
      </c>
      <c r="AH362" t="str">
        <f t="shared" si="105"/>
        <v/>
      </c>
      <c r="AK362" s="5">
        <v>43826</v>
      </c>
      <c r="AL362" s="6" t="s">
        <v>4</v>
      </c>
      <c r="AM362" s="7">
        <f>+'Daycare Tallies'!BF67</f>
        <v>0</v>
      </c>
      <c r="AN362" t="str">
        <f t="shared" si="117"/>
        <v/>
      </c>
      <c r="AP362">
        <f t="shared" si="113"/>
        <v>0</v>
      </c>
      <c r="AR362" t="str">
        <f t="shared" si="106"/>
        <v/>
      </c>
      <c r="AT362" t="str">
        <f t="shared" si="107"/>
        <v/>
      </c>
      <c r="AW362" s="5">
        <v>44191</v>
      </c>
      <c r="AX362" s="6" t="s">
        <v>7</v>
      </c>
      <c r="AY362" s="156" t="str">
        <f>'Daycare Tallies'!$BF27</f>
        <v/>
      </c>
      <c r="AZ362" t="str">
        <f t="shared" si="118"/>
        <v/>
      </c>
      <c r="BB362" t="str">
        <f t="shared" si="114"/>
        <v/>
      </c>
      <c r="BD362" t="str">
        <f t="shared" si="109"/>
        <v/>
      </c>
      <c r="BF362" t="str">
        <f t="shared" si="108"/>
        <v/>
      </c>
    </row>
    <row r="363" spans="1:58" x14ac:dyDescent="0.3">
      <c r="A363" s="10">
        <v>42731</v>
      </c>
      <c r="B363" s="11" t="s">
        <v>3</v>
      </c>
      <c r="C363" s="12">
        <v>19</v>
      </c>
      <c r="D363" t="str">
        <f t="shared" si="115"/>
        <v/>
      </c>
      <c r="F363" t="str">
        <f t="shared" si="110"/>
        <v/>
      </c>
      <c r="H363" t="str">
        <f t="shared" si="100"/>
        <v/>
      </c>
      <c r="J363" t="str">
        <f t="shared" si="101"/>
        <v/>
      </c>
      <c r="M363" s="5">
        <v>43097</v>
      </c>
      <c r="N363" s="6" t="s">
        <v>8</v>
      </c>
      <c r="O363" s="12">
        <v>36</v>
      </c>
      <c r="P363">
        <f t="shared" si="116"/>
        <v>120</v>
      </c>
      <c r="R363" t="str">
        <f t="shared" si="111"/>
        <v/>
      </c>
      <c r="T363">
        <f t="shared" si="102"/>
        <v>80</v>
      </c>
      <c r="V363" t="str">
        <f t="shared" si="103"/>
        <v/>
      </c>
      <c r="Y363" s="5">
        <v>43462</v>
      </c>
      <c r="Z363" s="6" t="s">
        <v>4</v>
      </c>
      <c r="AA363" s="12">
        <v>29</v>
      </c>
      <c r="AB363" t="str">
        <f t="shared" si="119"/>
        <v/>
      </c>
      <c r="AD363">
        <f t="shared" si="112"/>
        <v>34</v>
      </c>
      <c r="AF363" t="str">
        <f t="shared" si="104"/>
        <v/>
      </c>
      <c r="AH363" t="str">
        <f t="shared" si="105"/>
        <v/>
      </c>
      <c r="AK363" s="5">
        <v>43827</v>
      </c>
      <c r="AL363" s="6" t="s">
        <v>7</v>
      </c>
      <c r="AM363" s="7">
        <f>+'Daycare Tallies'!BF68</f>
        <v>0</v>
      </c>
      <c r="AN363" t="str">
        <f t="shared" si="117"/>
        <v/>
      </c>
      <c r="AP363" t="str">
        <f t="shared" si="113"/>
        <v/>
      </c>
      <c r="AR363" t="str">
        <f t="shared" si="106"/>
        <v/>
      </c>
      <c r="AT363" t="str">
        <f t="shared" si="107"/>
        <v/>
      </c>
      <c r="AW363" s="5">
        <v>44192</v>
      </c>
      <c r="AX363" s="6" t="s">
        <v>9</v>
      </c>
      <c r="AY363" s="156" t="str">
        <f>'Daycare Tallies'!$BF28</f>
        <v/>
      </c>
      <c r="AZ363" t="str">
        <f t="shared" si="118"/>
        <v/>
      </c>
      <c r="BB363" t="str">
        <f t="shared" si="114"/>
        <v/>
      </c>
      <c r="BD363" t="str">
        <f t="shared" si="109"/>
        <v/>
      </c>
      <c r="BF363">
        <f t="shared" si="108"/>
        <v>0</v>
      </c>
    </row>
    <row r="364" spans="1:58" x14ac:dyDescent="0.3">
      <c r="A364" s="10">
        <v>42732</v>
      </c>
      <c r="B364" s="11" t="s">
        <v>6</v>
      </c>
      <c r="C364" s="12">
        <v>26</v>
      </c>
      <c r="D364" t="str">
        <f t="shared" si="115"/>
        <v/>
      </c>
      <c r="F364" t="str">
        <f t="shared" si="110"/>
        <v/>
      </c>
      <c r="H364" t="str">
        <f t="shared" si="100"/>
        <v/>
      </c>
      <c r="J364" t="str">
        <f t="shared" si="101"/>
        <v/>
      </c>
      <c r="M364" s="5">
        <v>43098</v>
      </c>
      <c r="N364" s="6" t="s">
        <v>4</v>
      </c>
      <c r="O364" s="12">
        <v>33</v>
      </c>
      <c r="P364" t="str">
        <f t="shared" si="116"/>
        <v/>
      </c>
      <c r="R364">
        <f t="shared" si="111"/>
        <v>33</v>
      </c>
      <c r="T364" t="str">
        <f t="shared" si="102"/>
        <v/>
      </c>
      <c r="V364" t="str">
        <f t="shared" si="103"/>
        <v/>
      </c>
      <c r="Y364" s="5">
        <v>43463</v>
      </c>
      <c r="Z364" s="6" t="s">
        <v>7</v>
      </c>
      <c r="AA364" s="12">
        <v>9</v>
      </c>
      <c r="AB364" t="str">
        <f t="shared" si="119"/>
        <v/>
      </c>
      <c r="AD364" t="str">
        <f t="shared" si="112"/>
        <v/>
      </c>
      <c r="AF364" t="str">
        <f t="shared" si="104"/>
        <v/>
      </c>
      <c r="AH364" t="str">
        <f t="shared" si="105"/>
        <v/>
      </c>
      <c r="AK364" s="5">
        <v>43828</v>
      </c>
      <c r="AL364" s="6" t="s">
        <v>9</v>
      </c>
      <c r="AM364" s="7">
        <f>+'Daycare Tallies'!BF69</f>
        <v>0</v>
      </c>
      <c r="AN364" t="str">
        <f t="shared" si="117"/>
        <v/>
      </c>
      <c r="AP364" t="str">
        <f t="shared" si="113"/>
        <v/>
      </c>
      <c r="AR364" t="str">
        <f t="shared" si="106"/>
        <v/>
      </c>
      <c r="AT364">
        <f t="shared" si="107"/>
        <v>0</v>
      </c>
      <c r="AW364" s="5">
        <v>44193</v>
      </c>
      <c r="AX364" s="6" t="s">
        <v>5</v>
      </c>
      <c r="AY364" s="156" t="str">
        <f>'Daycare Tallies'!$BF29</f>
        <v/>
      </c>
      <c r="AZ364" t="str">
        <f t="shared" si="118"/>
        <v/>
      </c>
      <c r="BB364" t="str">
        <f t="shared" si="114"/>
        <v/>
      </c>
      <c r="BD364" t="str">
        <f t="shared" si="109"/>
        <v/>
      </c>
      <c r="BF364" t="str">
        <f t="shared" si="108"/>
        <v/>
      </c>
    </row>
    <row r="365" spans="1:58" x14ac:dyDescent="0.3">
      <c r="A365" s="10">
        <v>42733</v>
      </c>
      <c r="B365" s="11" t="s">
        <v>8</v>
      </c>
      <c r="C365" s="12">
        <v>22</v>
      </c>
      <c r="D365">
        <f t="shared" si="115"/>
        <v>105</v>
      </c>
      <c r="F365" t="str">
        <f t="shared" si="110"/>
        <v/>
      </c>
      <c r="H365">
        <f t="shared" si="100"/>
        <v>67</v>
      </c>
      <c r="J365" t="str">
        <f t="shared" si="101"/>
        <v/>
      </c>
      <c r="M365" s="5">
        <v>43099</v>
      </c>
      <c r="N365" s="6" t="s">
        <v>7</v>
      </c>
      <c r="O365" s="12">
        <v>9</v>
      </c>
      <c r="P365" t="str">
        <f t="shared" si="116"/>
        <v/>
      </c>
      <c r="R365" t="str">
        <f t="shared" si="111"/>
        <v/>
      </c>
      <c r="T365" t="str">
        <f t="shared" si="102"/>
        <v/>
      </c>
      <c r="V365" t="str">
        <f t="shared" si="103"/>
        <v/>
      </c>
      <c r="Y365" s="5">
        <v>43464</v>
      </c>
      <c r="Z365" s="6" t="s">
        <v>9</v>
      </c>
      <c r="AA365" s="12">
        <v>6</v>
      </c>
      <c r="AB365" t="str">
        <f t="shared" si="119"/>
        <v/>
      </c>
      <c r="AD365" t="str">
        <f t="shared" si="112"/>
        <v/>
      </c>
      <c r="AF365" t="str">
        <f t="shared" si="104"/>
        <v/>
      </c>
      <c r="AH365">
        <f t="shared" si="105"/>
        <v>44</v>
      </c>
      <c r="AK365" s="5">
        <v>43829</v>
      </c>
      <c r="AL365" s="6" t="s">
        <v>5</v>
      </c>
      <c r="AM365" s="7">
        <f>+'Daycare Tallies'!BF70</f>
        <v>0</v>
      </c>
      <c r="AN365" t="str">
        <f t="shared" si="117"/>
        <v/>
      </c>
      <c r="AP365" t="str">
        <f t="shared" si="113"/>
        <v/>
      </c>
      <c r="AR365" t="str">
        <f t="shared" si="106"/>
        <v/>
      </c>
      <c r="AT365" t="str">
        <f t="shared" si="107"/>
        <v/>
      </c>
      <c r="AW365" s="5">
        <v>44194</v>
      </c>
      <c r="AX365" s="6" t="s">
        <v>3</v>
      </c>
      <c r="AY365" s="156" t="str">
        <f>'Daycare Tallies'!$BF30</f>
        <v/>
      </c>
      <c r="AZ365" t="str">
        <f t="shared" si="118"/>
        <v/>
      </c>
      <c r="BB365" t="str">
        <f t="shared" si="114"/>
        <v/>
      </c>
      <c r="BD365" t="str">
        <f t="shared" si="109"/>
        <v/>
      </c>
      <c r="BF365" t="str">
        <f t="shared" si="108"/>
        <v/>
      </c>
    </row>
    <row r="366" spans="1:58" x14ac:dyDescent="0.3">
      <c r="A366" s="10">
        <v>42734</v>
      </c>
      <c r="B366" s="11" t="s">
        <v>4</v>
      </c>
      <c r="C366" s="12">
        <v>22</v>
      </c>
      <c r="D366" t="str">
        <f t="shared" si="115"/>
        <v/>
      </c>
      <c r="F366">
        <f t="shared" si="110"/>
        <v>31</v>
      </c>
      <c r="H366" t="str">
        <f t="shared" si="100"/>
        <v/>
      </c>
      <c r="J366" t="str">
        <f t="shared" si="101"/>
        <v/>
      </c>
      <c r="M366" s="5">
        <v>43100</v>
      </c>
      <c r="N366" s="6" t="s">
        <v>9</v>
      </c>
      <c r="O366" s="12">
        <v>4</v>
      </c>
      <c r="P366" t="str">
        <f t="shared" si="116"/>
        <v/>
      </c>
      <c r="R366" t="str">
        <f t="shared" si="111"/>
        <v/>
      </c>
      <c r="T366" t="str">
        <f t="shared" si="102"/>
        <v/>
      </c>
      <c r="V366">
        <f t="shared" si="103"/>
        <v>46</v>
      </c>
      <c r="Y366" s="5">
        <v>43465</v>
      </c>
      <c r="Z366" s="6" t="s">
        <v>5</v>
      </c>
      <c r="AA366" s="12">
        <v>21</v>
      </c>
      <c r="AB366" t="str">
        <f t="shared" si="119"/>
        <v/>
      </c>
      <c r="AD366" t="str">
        <f t="shared" si="112"/>
        <v/>
      </c>
      <c r="AF366" t="str">
        <f t="shared" si="104"/>
        <v/>
      </c>
      <c r="AH366" t="str">
        <f t="shared" si="105"/>
        <v/>
      </c>
      <c r="AK366" s="5">
        <v>43830</v>
      </c>
      <c r="AL366" s="6" t="s">
        <v>3</v>
      </c>
      <c r="AM366" s="7">
        <f>+'Daycare Tallies'!BF71</f>
        <v>0</v>
      </c>
      <c r="AN366" t="str">
        <f t="shared" si="117"/>
        <v/>
      </c>
      <c r="AP366" t="str">
        <f t="shared" si="113"/>
        <v/>
      </c>
      <c r="AR366" t="str">
        <f t="shared" si="106"/>
        <v/>
      </c>
      <c r="AT366" t="str">
        <f t="shared" si="107"/>
        <v/>
      </c>
      <c r="AW366" s="5">
        <v>44195</v>
      </c>
      <c r="AX366" s="6" t="s">
        <v>6</v>
      </c>
      <c r="AY366" s="156" t="str">
        <f>'Daycare Tallies'!$BF31</f>
        <v/>
      </c>
      <c r="AZ366" t="str">
        <f t="shared" si="118"/>
        <v/>
      </c>
      <c r="BB366" t="str">
        <f t="shared" si="114"/>
        <v/>
      </c>
      <c r="BD366" t="str">
        <f t="shared" si="109"/>
        <v/>
      </c>
      <c r="BF366" t="str">
        <f t="shared" si="108"/>
        <v/>
      </c>
    </row>
    <row r="367" spans="1:58" x14ac:dyDescent="0.3">
      <c r="A367" s="10">
        <v>42735</v>
      </c>
      <c r="B367" s="11" t="s">
        <v>7</v>
      </c>
      <c r="C367" s="12">
        <v>2</v>
      </c>
      <c r="D367" t="str">
        <f t="shared" si="115"/>
        <v/>
      </c>
      <c r="F367" t="str">
        <f t="shared" si="110"/>
        <v/>
      </c>
      <c r="H367" t="str">
        <f t="shared" si="100"/>
        <v/>
      </c>
      <c r="J367" t="str">
        <f t="shared" si="101"/>
        <v/>
      </c>
      <c r="P367" t="str">
        <f t="shared" si="116"/>
        <v/>
      </c>
      <c r="R367" t="str">
        <f t="shared" si="111"/>
        <v/>
      </c>
      <c r="T367" t="str">
        <f t="shared" si="102"/>
        <v/>
      </c>
      <c r="V367" t="str">
        <f t="shared" si="103"/>
        <v/>
      </c>
      <c r="AA367" s="12"/>
      <c r="AB367" t="str">
        <f t="shared" si="119"/>
        <v/>
      </c>
      <c r="AD367" t="str">
        <f t="shared" si="112"/>
        <v/>
      </c>
      <c r="AF367" t="str">
        <f t="shared" si="104"/>
        <v/>
      </c>
      <c r="AH367" t="str">
        <f t="shared" si="105"/>
        <v/>
      </c>
      <c r="AN367" t="str">
        <f t="shared" si="117"/>
        <v/>
      </c>
      <c r="AP367" t="str">
        <f t="shared" si="113"/>
        <v/>
      </c>
      <c r="AR367" t="str">
        <f t="shared" si="106"/>
        <v/>
      </c>
      <c r="AT367" t="str">
        <f t="shared" si="107"/>
        <v/>
      </c>
      <c r="AW367" s="5">
        <v>44196</v>
      </c>
      <c r="AX367" s="6" t="s">
        <v>8</v>
      </c>
      <c r="AY367" s="156" t="str">
        <f>'Daycare Tallies'!$BF32</f>
        <v/>
      </c>
      <c r="AZ367">
        <f t="shared" si="118"/>
        <v>0</v>
      </c>
      <c r="BB367" t="str">
        <f t="shared" si="114"/>
        <v/>
      </c>
      <c r="BD367">
        <f t="shared" si="109"/>
        <v>0</v>
      </c>
      <c r="BF367" t="str">
        <f t="shared" si="108"/>
        <v/>
      </c>
    </row>
  </sheetData>
  <dataConsolidate/>
  <conditionalFormatting sqref="AM2:AM32">
    <cfRule type="cellIs" dxfId="12" priority="13" operator="equal">
      <formula>0</formula>
    </cfRule>
  </conditionalFormatting>
  <conditionalFormatting sqref="AM33:AM45 AM47:AM60">
    <cfRule type="cellIs" dxfId="11" priority="12" operator="equal">
      <formula>0</formula>
    </cfRule>
  </conditionalFormatting>
  <conditionalFormatting sqref="AM61:AM91">
    <cfRule type="cellIs" dxfId="10" priority="11" operator="equal">
      <formula>0</formula>
    </cfRule>
  </conditionalFormatting>
  <conditionalFormatting sqref="AM92:AM121">
    <cfRule type="cellIs" dxfId="9" priority="10" operator="equal">
      <formula>0</formula>
    </cfRule>
  </conditionalFormatting>
  <conditionalFormatting sqref="AM122:AM152">
    <cfRule type="cellIs" dxfId="8" priority="9" operator="equal">
      <formula>0</formula>
    </cfRule>
  </conditionalFormatting>
  <conditionalFormatting sqref="AM153:AM178 AM180:AM181">
    <cfRule type="cellIs" dxfId="7" priority="8" operator="equal">
      <formula>0</formula>
    </cfRule>
  </conditionalFormatting>
  <conditionalFormatting sqref="AM182">
    <cfRule type="cellIs" dxfId="6" priority="7" operator="equal">
      <formula>0</formula>
    </cfRule>
  </conditionalFormatting>
  <conditionalFormatting sqref="AM183:AM213">
    <cfRule type="cellIs" dxfId="5" priority="6" operator="equal">
      <formula>0</formula>
    </cfRule>
  </conditionalFormatting>
  <conditionalFormatting sqref="AM214:AM234 AM236:AM244">
    <cfRule type="cellIs" dxfId="4" priority="5" operator="equal">
      <formula>0</formula>
    </cfRule>
  </conditionalFormatting>
  <conditionalFormatting sqref="AM245:AM247 AM271:AM274 AM262:AM269 AM250:AM260">
    <cfRule type="cellIs" dxfId="3" priority="4" operator="equal">
      <formula>0</formula>
    </cfRule>
  </conditionalFormatting>
  <conditionalFormatting sqref="AM275:AM283 AM285:AM289 AM291:AM305">
    <cfRule type="cellIs" dxfId="2" priority="3" operator="equal">
      <formula>0</formula>
    </cfRule>
  </conditionalFormatting>
  <conditionalFormatting sqref="AM306:AM335">
    <cfRule type="cellIs" dxfId="1" priority="2" operator="equal">
      <formula>0</formula>
    </cfRule>
  </conditionalFormatting>
  <conditionalFormatting sqref="AM336:AM36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367"/>
  <sheetViews>
    <sheetView topLeftCell="AK1" zoomScale="79" zoomScaleNormal="79" workbookViewId="0">
      <selection activeCell="AY4" sqref="AY4:AY5"/>
    </sheetView>
  </sheetViews>
  <sheetFormatPr defaultRowHeight="14.4" x14ac:dyDescent="0.3"/>
  <cols>
    <col min="1" max="1" width="11.33203125" bestFit="1" customWidth="1"/>
    <col min="4" max="5" width="8.77734375" customWidth="1"/>
    <col min="13" max="13" width="11.33203125" bestFit="1" customWidth="1"/>
    <col min="25" max="25" width="11.33203125" bestFit="1" customWidth="1"/>
    <col min="37" max="37" width="11.33203125" bestFit="1" customWidth="1"/>
    <col min="49" max="49" width="11.33203125" bestFit="1" customWidth="1"/>
  </cols>
  <sheetData>
    <row r="1" spans="1:59" x14ac:dyDescent="0.3">
      <c r="A1" t="s">
        <v>376</v>
      </c>
      <c r="B1" t="s">
        <v>2564</v>
      </c>
      <c r="C1" t="s">
        <v>2565</v>
      </c>
      <c r="D1" t="s">
        <v>2563</v>
      </c>
      <c r="E1" t="s">
        <v>2562</v>
      </c>
      <c r="F1" t="s">
        <v>2561</v>
      </c>
      <c r="G1" t="s">
        <v>2560</v>
      </c>
      <c r="H1" t="s">
        <v>2559</v>
      </c>
      <c r="I1" t="s">
        <v>2558</v>
      </c>
      <c r="J1" t="s">
        <v>2557</v>
      </c>
      <c r="K1" t="s">
        <v>2556</v>
      </c>
      <c r="M1" t="s">
        <v>376</v>
      </c>
      <c r="N1" t="s">
        <v>2564</v>
      </c>
      <c r="O1" t="s">
        <v>2565</v>
      </c>
      <c r="P1" t="s">
        <v>2563</v>
      </c>
      <c r="Q1" t="s">
        <v>2562</v>
      </c>
      <c r="R1" t="s">
        <v>2561</v>
      </c>
      <c r="S1" t="s">
        <v>2560</v>
      </c>
      <c r="T1" t="s">
        <v>2559</v>
      </c>
      <c r="U1" t="s">
        <v>2558</v>
      </c>
      <c r="V1" t="s">
        <v>2557</v>
      </c>
      <c r="W1" t="s">
        <v>2556</v>
      </c>
      <c r="Y1" t="s">
        <v>376</v>
      </c>
      <c r="Z1" t="s">
        <v>2564</v>
      </c>
      <c r="AA1" t="s">
        <v>2565</v>
      </c>
      <c r="AB1" t="s">
        <v>2563</v>
      </c>
      <c r="AC1" t="s">
        <v>2562</v>
      </c>
      <c r="AD1" t="s">
        <v>2561</v>
      </c>
      <c r="AE1" t="s">
        <v>2560</v>
      </c>
      <c r="AF1" t="s">
        <v>2559</v>
      </c>
      <c r="AG1" t="s">
        <v>2558</v>
      </c>
      <c r="AH1" t="s">
        <v>2557</v>
      </c>
      <c r="AI1" t="s">
        <v>2556</v>
      </c>
      <c r="AK1" t="s">
        <v>376</v>
      </c>
      <c r="AL1" t="s">
        <v>2564</v>
      </c>
      <c r="AM1" t="s">
        <v>2565</v>
      </c>
      <c r="AN1" t="s">
        <v>2563</v>
      </c>
      <c r="AO1" t="s">
        <v>2562</v>
      </c>
      <c r="AP1" t="s">
        <v>2561</v>
      </c>
      <c r="AQ1" t="s">
        <v>2560</v>
      </c>
      <c r="AR1" t="s">
        <v>2559</v>
      </c>
      <c r="AS1" t="s">
        <v>2558</v>
      </c>
      <c r="AT1" t="s">
        <v>2557</v>
      </c>
      <c r="AU1" t="s">
        <v>2556</v>
      </c>
      <c r="AW1" t="s">
        <v>376</v>
      </c>
      <c r="AX1" t="s">
        <v>2564</v>
      </c>
      <c r="AY1" t="s">
        <v>2565</v>
      </c>
      <c r="AZ1" t="s">
        <v>2563</v>
      </c>
      <c r="BA1" t="s">
        <v>2562</v>
      </c>
      <c r="BB1" t="s">
        <v>2561</v>
      </c>
      <c r="BC1" t="s">
        <v>2560</v>
      </c>
      <c r="BD1" t="s">
        <v>2559</v>
      </c>
      <c r="BE1" t="s">
        <v>2558</v>
      </c>
      <c r="BF1" t="s">
        <v>2557</v>
      </c>
      <c r="BG1" t="s">
        <v>2556</v>
      </c>
    </row>
    <row r="2" spans="1:59" x14ac:dyDescent="0.3">
      <c r="A2" s="10">
        <v>42370</v>
      </c>
      <c r="B2" s="11" t="s">
        <v>4</v>
      </c>
      <c r="C2" s="7">
        <v>34</v>
      </c>
      <c r="D2" t="str">
        <f>IF(B2="TH",SUM(#REF!),"")</f>
        <v/>
      </c>
      <c r="E2" s="181">
        <f t="array" ref="E2">IFERROR(INDEX($D$1:$D$400,SMALL(IF($D$1:$D$400&lt;&gt;"",ROW($D$1:$D$400)),ROW(2:2))),"")</f>
        <v>99</v>
      </c>
      <c r="F2">
        <f>IF(B2="FR",SUM(C2),"")</f>
        <v>34</v>
      </c>
      <c r="G2" s="181">
        <f t="array" ref="G2">IFERROR(INDEX($F$1:$F$400,SMALL(IF($F$1:$F$400&lt;&gt;"",ROW($F$1:$F$400)),ROW(2:2))),"")</f>
        <v>34</v>
      </c>
      <c r="H2" t="str">
        <f>IF(B2="TH",SUM(#REF!),"")</f>
        <v/>
      </c>
      <c r="I2" s="181">
        <f t="array" ref="I2">IFERROR(INDEX($H$1:$H$400,SMALL(IF($H$1:$H$400&lt;&gt;"",ROW($H$1:$H$400)),ROW(2:2))),"")</f>
        <v>30</v>
      </c>
      <c r="J2" t="str">
        <f>IF(B2="SU",SUM(#REF!),"")</f>
        <v/>
      </c>
      <c r="K2" s="181">
        <f t="array" ref="K2">IFERROR(INDEX($J$1:$J$400,SMALL(IF($J$1:$J$400&lt;&gt;"",ROW($J$1:$J$400)),ROW(2:2))),"")</f>
        <v>63</v>
      </c>
      <c r="M2" s="5">
        <v>42736</v>
      </c>
      <c r="N2" s="6" t="s">
        <v>9</v>
      </c>
      <c r="O2" s="7">
        <v>29</v>
      </c>
      <c r="P2" t="str">
        <f>IF(N2="SA",SUM(#REF!),"")</f>
        <v/>
      </c>
      <c r="Q2" s="181">
        <f t="array" ref="Q2">IFERROR(INDEX($P$1:$P$400,SMALL(IF($P$1:$P$400&lt;&gt;"",ROW($P$1:$P$400)),ROW(2:2))),"")</f>
        <v>191</v>
      </c>
      <c r="R2" t="str">
        <f>IF(N2="FR",SUM(O2),"")</f>
        <v/>
      </c>
      <c r="S2" s="181">
        <f t="array" ref="S2">IFERROR(INDEX($R$1:$R$400,SMALL(IF($R$1:$R$400&lt;&gt;"",ROW($R$1:$R$400)),ROW(2:2))),"")</f>
        <v>45</v>
      </c>
      <c r="T2" t="str">
        <f>IF(N2="TH",SUM(#REF!),"")</f>
        <v/>
      </c>
      <c r="U2" s="181">
        <f t="array" ref="U2">IFERROR(INDEX($T$1:$T$400,SMALL(IF($T$1:$T$400&lt;&gt;"",ROW($T$1:$T$400)),ROW(2:2))),"")</f>
        <v>46</v>
      </c>
      <c r="V2">
        <f>IF(N2="SU",SUM(O2,C366:C367),"")</f>
        <v>122</v>
      </c>
      <c r="W2" s="181">
        <f t="array" ref="W2">IFERROR(INDEX($V$1:$V$400,SMALL(IF($V$1:$V$400&lt;&gt;"",ROW($V$1:$V$400)),ROW(2:2))),"")</f>
        <v>122</v>
      </c>
      <c r="Y2" s="5">
        <v>43101</v>
      </c>
      <c r="Z2" s="6" t="s">
        <v>5</v>
      </c>
      <c r="AA2" s="7">
        <v>24</v>
      </c>
      <c r="AB2" t="str">
        <f>IF(Z2="SU",SUM(#REF!),"")</f>
        <v/>
      </c>
      <c r="AC2" s="181">
        <f t="array" ref="AC2">IFERROR(INDEX($AB$1:$AB$400,SMALL(IF($AB$1:$AB$400&lt;&gt;"",ROW($AB$1:$AB$400)),ROW(2:2))),"")</f>
        <v>228</v>
      </c>
      <c r="AD2" t="str">
        <f>IF(Z2="FR",SUM(AA2),"")</f>
        <v/>
      </c>
      <c r="AE2" s="181">
        <f t="array" ref="AE2">IFERROR(INDEX($AD$1:$AD$400,SMALL(IF($AD$1:$AD$400&lt;&gt;"",ROW($AD$1:$AD$400)),ROW(2:2))),"")</f>
        <v>47</v>
      </c>
      <c r="AF2" t="str">
        <f>IF(Z2="TH",SUM(#REF!),"")</f>
        <v/>
      </c>
      <c r="AG2" s="181">
        <f t="array" ref="AG2">IFERROR(INDEX($AF$1:$AF$400,SMALL(IF($AF$1:$AF$400&lt;&gt;"",ROW($AF$1:$AF$400)),ROW(2:2))),"")</f>
        <v>56</v>
      </c>
      <c r="AH2" t="str">
        <f>IF(Z2="SU",SUM(AA2,O366:O367),"")</f>
        <v/>
      </c>
      <c r="AI2" s="181">
        <f t="array" ref="AI2">IFERROR(INDEX($AH$1:$AH$400,SMALL(IF($AH$1:$AH$400&lt;&gt;"",ROW($AH$1:$AH$400)),ROW(2:2))),"")</f>
        <v>51</v>
      </c>
      <c r="AK2" s="5">
        <v>43466</v>
      </c>
      <c r="AL2" s="6" t="s">
        <v>3</v>
      </c>
      <c r="AM2" s="7">
        <v>17</v>
      </c>
      <c r="AN2" t="str">
        <f>IF(AL2="MO",SUM(#REF!),"")</f>
        <v/>
      </c>
      <c r="AO2" s="181">
        <f t="array" ref="AO2">IFERROR(INDEX($AN$1:$AN$400,SMALL(IF($AN$1:$AN$400&lt;&gt;"",ROW($AN$1:$AN$400)),ROW(2:2))),"")</f>
        <v>245</v>
      </c>
      <c r="AP2" t="str">
        <f>IF(AL2="FR",SUM(AM2),"")</f>
        <v/>
      </c>
      <c r="AQ2" s="181">
        <f t="array" ref="AQ2">IFERROR(INDEX($AP$1:$AP$400,SMALL(IF($AP$1:$AP$400&lt;&gt;"",ROW($AP$1:$AP$400)),ROW(2:2))),"")</f>
        <v>65</v>
      </c>
      <c r="AR2" t="str">
        <f>IF(AL2="TH",SUM(#REF!),"")</f>
        <v/>
      </c>
      <c r="AS2" s="181">
        <f t="array" ref="AS2">IFERROR(INDEX($AR$1:$AR$400,SMALL(IF($AR$1:$AR$400&lt;&gt;"",ROW($AR$1:$AR$400)),ROW(2:2))),"")</f>
        <v>53</v>
      </c>
      <c r="AT2" t="str">
        <f>IF(AL2="SU",SUM(AM2,AA366:AA367),"")</f>
        <v/>
      </c>
      <c r="AU2" s="181">
        <f t="array" ref="AU2">IFERROR(INDEX($AT$1:$AT$400,SMALL(IF($AT$1:$AT$400&lt;&gt;"",ROW($AT$1:$AT$400)),ROW(2:2))),"")</f>
        <v>61</v>
      </c>
      <c r="AW2" s="5">
        <v>43831</v>
      </c>
      <c r="AX2" s="6" t="s">
        <v>6</v>
      </c>
      <c r="AZ2" t="str">
        <f>IF(AX2="TU",SUM(#REF!),"")</f>
        <v/>
      </c>
      <c r="BA2" s="181">
        <f t="array" ref="BA2">IFERROR(INDEX($AZ$1:$AZ$400,SMALL(IF($AZ$1:$AZ$400&lt;&gt;"",ROW($AZ$1:$AZ$400)),ROW(2:2))),"")</f>
        <v>253</v>
      </c>
      <c r="BB2" t="str">
        <f>IF(AX2="FR",SUM(AY2),"")</f>
        <v/>
      </c>
      <c r="BC2" s="181">
        <f t="array" ref="BC2">IFERROR(INDEX($BB$1:$BB$400,SMALL(IF($BB$1:$BB$400&lt;&gt;"",ROW($BB$1:$BB$400)),ROW(2:2))),"")</f>
        <v>38</v>
      </c>
      <c r="BD2" t="str">
        <f>IF(AX2="TH",SUM(#REF!),"")</f>
        <v/>
      </c>
      <c r="BE2" s="181">
        <f t="array" ref="BE2">IFERROR(INDEX($BD$1:$BD$400,SMALL(IF($BD$1:$BD$400&lt;&gt;"",ROW($BD$1:$BD$400)),ROW(2:2))),"")</f>
        <v>42</v>
      </c>
      <c r="BF2" t="str">
        <f>IF(AX2="SU",SUM(AY2,AM366:AM367),"")</f>
        <v/>
      </c>
      <c r="BG2" s="181">
        <f t="array" ref="BG2">IFERROR(INDEX($BF$1:$BF$400,SMALL(IF($BF$1:$BF$400&lt;&gt;"",ROW($BF$1:$BF$400)),ROW(2:2))),"")</f>
        <v>0</v>
      </c>
    </row>
    <row r="3" spans="1:59" x14ac:dyDescent="0.3">
      <c r="A3" s="10">
        <v>42371</v>
      </c>
      <c r="B3" s="11" t="s">
        <v>7</v>
      </c>
      <c r="C3" s="7">
        <v>20</v>
      </c>
      <c r="D3" t="str">
        <f>IF(B3="TH",SUM(#REF!),"")</f>
        <v/>
      </c>
      <c r="E3" s="181">
        <f t="array" ref="E3">IFERROR(INDEX($D$1:$D$400,SMALL(IF($D$1:$D$400&lt;&gt;"",ROW($D$1:$D$400)),ROW(3:3))),"")</f>
        <v>54</v>
      </c>
      <c r="F3" t="str">
        <f>IF(B3="FR",SUM(C3,#REF!),"")</f>
        <v/>
      </c>
      <c r="G3" s="181">
        <f t="array" ref="G3">IFERROR(INDEX($F$1:$F$400,SMALL(IF($F$1:$F$400&lt;&gt;"",ROW($F$1:$F$400)),ROW(3:3))),"")</f>
        <v>16</v>
      </c>
      <c r="H3" t="str">
        <f t="shared" ref="H3:H66" si="0">IF(B3="TH",SUM(C1:C3),"")</f>
        <v/>
      </c>
      <c r="I3" s="181">
        <f t="array" ref="I3">IFERROR(INDEX($H$1:$H$400,SMALL(IF($H$1:$H$400&lt;&gt;"",ROW($H$1:$H$400)),ROW(3:3))),"")</f>
        <v>19</v>
      </c>
      <c r="J3" t="str">
        <f t="shared" ref="J3:J66" si="1">IF(B3="SU",SUM(C1:C3),"")</f>
        <v/>
      </c>
      <c r="K3" s="181">
        <f t="array" ref="K3">IFERROR(INDEX($J$1:$J$400,SMALL(IF($J$1:$J$400&lt;&gt;"",ROW($J$1:$J$400)),ROW(3:3))),"")</f>
        <v>31</v>
      </c>
      <c r="M3" s="5">
        <v>42737</v>
      </c>
      <c r="N3" s="6" t="s">
        <v>5</v>
      </c>
      <c r="O3" s="7">
        <v>23</v>
      </c>
      <c r="P3" t="str">
        <f>IF(N3="SA",SUM(#REF!),"")</f>
        <v/>
      </c>
      <c r="Q3" s="181">
        <f t="array" ref="Q3">IFERROR(INDEX($P$1:$P$400,SMALL(IF($P$1:$P$400&lt;&gt;"",ROW($P$1:$P$400)),ROW(3:3))),"")</f>
        <v>104</v>
      </c>
      <c r="R3" t="str">
        <f>IF(N3="FR",SUM(O3,#REF!),"")</f>
        <v/>
      </c>
      <c r="S3" s="181">
        <f t="array" ref="S3">IFERROR(INDEX($R$1:$R$400,SMALL(IF($R$1:$R$400&lt;&gt;"",ROW($R$1:$R$400)),ROW(3:3))),"")</f>
        <v>39</v>
      </c>
      <c r="T3" t="str">
        <f t="shared" ref="T3:T66" si="2">IF(N3="TH",SUM(O1:O3),"")</f>
        <v/>
      </c>
      <c r="U3" s="181">
        <f t="array" ref="U3">IFERROR(INDEX($T$1:$T$400,SMALL(IF($T$1:$T$400&lt;&gt;"",ROW($T$1:$T$400)),ROW(3:3))),"")</f>
        <v>37</v>
      </c>
      <c r="V3" t="str">
        <f t="shared" ref="V3:V66" si="3">IF(N3="SU",SUM(O1:O3),"")</f>
        <v/>
      </c>
      <c r="W3" s="181">
        <f t="array" ref="W3">IFERROR(INDEX($V$1:$V$400,SMALL(IF($V$1:$V$400&lt;&gt;"",ROW($V$1:$V$400)),ROW(3:3))),"")</f>
        <v>56</v>
      </c>
      <c r="Y3" s="5">
        <v>43102</v>
      </c>
      <c r="Z3" s="6" t="s">
        <v>3</v>
      </c>
      <c r="AA3" s="7">
        <v>19</v>
      </c>
      <c r="AB3" t="str">
        <f>IF(Z3="SU",SUM(#REF!),"")</f>
        <v/>
      </c>
      <c r="AC3" s="181">
        <f t="array" ref="AC3">IFERROR(INDEX($AB$1:$AB$400,SMALL(IF($AB$1:$AB$400&lt;&gt;"",ROW($AB$1:$AB$400)),ROW(3:3))),"")</f>
        <v>108</v>
      </c>
      <c r="AD3" t="str">
        <f>IF(Z3="FR",SUM(AA3,#REF!),"")</f>
        <v/>
      </c>
      <c r="AE3" s="181">
        <f t="array" ref="AE3">IFERROR(INDEX($AD$1:$AD$400,SMALL(IF($AD$1:$AD$400&lt;&gt;"",ROW($AD$1:$AD$400)),ROW(3:3))),"")</f>
        <v>44</v>
      </c>
      <c r="AF3" t="str">
        <f t="shared" ref="AF3:AF66" si="4">IF(Z3="TH",SUM(AA1:AA3),"")</f>
        <v/>
      </c>
      <c r="AG3" s="181">
        <f t="array" ref="AG3">IFERROR(INDEX($AF$1:$AF$400,SMALL(IF($AF$1:$AF$400&lt;&gt;"",ROW($AF$1:$AF$400)),ROW(3:3))),"")</f>
        <v>42</v>
      </c>
      <c r="AH3" t="str">
        <f t="shared" ref="AH3:AH66" si="5">IF(Z3="SU",SUM(AA1:AA3),"")</f>
        <v/>
      </c>
      <c r="AI3" s="181">
        <f t="array" ref="AI3">IFERROR(INDEX($AH$1:$AH$400,SMALL(IF($AH$1:$AH$400&lt;&gt;"",ROW($AH$1:$AH$400)),ROW(3:3))),"")</f>
        <v>92</v>
      </c>
      <c r="AK3" s="5">
        <v>43467</v>
      </c>
      <c r="AL3" s="6" t="s">
        <v>6</v>
      </c>
      <c r="AM3" s="7">
        <v>16</v>
      </c>
      <c r="AN3" t="str">
        <f>IF(AL3="MO",SUM(#REF!),"")</f>
        <v/>
      </c>
      <c r="AO3" s="181">
        <f t="array" ref="AO3">IFERROR(INDEX($AN$1:$AN$400,SMALL(IF($AN$1:$AN$400&lt;&gt;"",ROW($AN$1:$AN$400)),ROW(3:3))),"")</f>
        <v>124</v>
      </c>
      <c r="AP3" t="str">
        <f>IF(AL3="FR",SUM(AM3,#REF!),"")</f>
        <v/>
      </c>
      <c r="AQ3" s="181">
        <f t="array" ref="AQ3">IFERROR(INDEX($AP$1:$AP$400,SMALL(IF($AP$1:$AP$400&lt;&gt;"",ROW($AP$1:$AP$400)),ROW(3:3))),"")</f>
        <v>45</v>
      </c>
      <c r="AR3" t="str">
        <f t="shared" ref="AR3:AR66" si="6">IF(AL3="TH",SUM(AM1:AM3),"")</f>
        <v/>
      </c>
      <c r="AS3" s="181">
        <f t="array" ref="AS3">IFERROR(INDEX($AR$1:$AR$400,SMALL(IF($AR$1:$AR$400&lt;&gt;"",ROW($AR$1:$AR$400)),ROW(3:3))),"")</f>
        <v>48</v>
      </c>
      <c r="AT3" t="str">
        <f t="shared" ref="AT3:AT66" si="7">IF(AL3="SU",SUM(AM1:AM3),"")</f>
        <v/>
      </c>
      <c r="AU3" s="181">
        <f t="array" ref="AU3">IFERROR(INDEX($AT$1:$AT$400,SMALL(IF($AT$1:$AT$400&lt;&gt;"",ROW($AT$1:$AT$400)),ROW(3:3))),"")</f>
        <v>75</v>
      </c>
      <c r="AW3" s="5">
        <v>43832</v>
      </c>
      <c r="AX3" s="6" t="s">
        <v>8</v>
      </c>
      <c r="AZ3">
        <f>IF(AX3="TH",SUM(AY2:AY3,AM362:AM366),"")</f>
        <v>253</v>
      </c>
      <c r="BA3" s="181">
        <f t="array" ref="BA3">IFERROR(INDEX($AZ$1:$AZ$400,SMALL(IF($AZ$1:$AZ$400&lt;&gt;"",ROW($AZ$1:$AZ$400)),ROW(3:3))),"")</f>
        <v>0</v>
      </c>
      <c r="BB3" t="str">
        <f>IF(AX3="FR",SUM(AY3,#REF!),"")</f>
        <v/>
      </c>
      <c r="BC3" s="181">
        <f t="array" ref="BC3">IFERROR(INDEX($BB$1:$BB$400,SMALL(IF($BB$1:$BB$400&lt;&gt;"",ROW($BB$1:$BB$400)),ROW(3:3))),"")</f>
        <v>0</v>
      </c>
      <c r="BD3">
        <f>IF(AX3="TH",SUM(AY2:AY3,AM366),"")</f>
        <v>42</v>
      </c>
      <c r="BE3" s="181">
        <f t="array" ref="BE3">IFERROR(INDEX($BD$1:$BD$400,SMALL(IF($BD$1:$BD$400&lt;&gt;"",ROW($BD$1:$BD$400)),ROW(3:3))),"")</f>
        <v>0</v>
      </c>
      <c r="BF3" t="str">
        <f t="shared" ref="BF3:BF66" si="8">IF(AX3="SU",SUM(AY1:AY3),"")</f>
        <v/>
      </c>
      <c r="BG3" s="181">
        <f t="array" ref="BG3">IFERROR(INDEX($BF$1:$BF$400,SMALL(IF($BF$1:$BF$400&lt;&gt;"",ROW($BF$1:$BF$400)),ROW(3:3))),"")</f>
        <v>0</v>
      </c>
    </row>
    <row r="4" spans="1:59" x14ac:dyDescent="0.3">
      <c r="A4" s="10">
        <v>42372</v>
      </c>
      <c r="B4" s="11" t="s">
        <v>9</v>
      </c>
      <c r="C4" s="7">
        <v>9</v>
      </c>
      <c r="D4" t="str">
        <f>IF(B4="TH",SUM(#REF!),"")</f>
        <v/>
      </c>
      <c r="E4" s="181">
        <f t="array" ref="E4">IFERROR(INDEX($D$1:$D$400,SMALL(IF($D$1:$D$400&lt;&gt;"",ROW($D$1:$D$400)),ROW(4:4))),"")</f>
        <v>87</v>
      </c>
      <c r="F4" t="str">
        <f>IF(B4="FR",SUM(C4,#REF!),"")</f>
        <v/>
      </c>
      <c r="G4" s="181">
        <f t="array" ref="G4">IFERROR(INDEX($F$1:$F$400,SMALL(IF($F$1:$F$400&lt;&gt;"",ROW($F$1:$F$400)),ROW(4:4))),"")</f>
        <v>18</v>
      </c>
      <c r="H4" t="str">
        <f t="shared" si="0"/>
        <v/>
      </c>
      <c r="I4" s="181">
        <f t="array" ref="I4">IFERROR(INDEX($H$1:$H$400,SMALL(IF($H$1:$H$400&lt;&gt;"",ROW($H$1:$H$400)),ROW(4:4))),"")</f>
        <v>24</v>
      </c>
      <c r="J4">
        <f t="shared" si="1"/>
        <v>63</v>
      </c>
      <c r="K4" s="181">
        <f t="array" ref="K4">IFERROR(INDEX($J$1:$J$400,SMALL(IF($J$1:$J$400&lt;&gt;"",ROW($J$1:$J$400)),ROW(4:4))),"")</f>
        <v>53</v>
      </c>
      <c r="M4" s="5">
        <v>42738</v>
      </c>
      <c r="N4" s="6" t="s">
        <v>3</v>
      </c>
      <c r="O4" s="7">
        <v>14</v>
      </c>
      <c r="P4" t="str">
        <f>IF(N4="SA",SUM(#REF!),"")</f>
        <v/>
      </c>
      <c r="Q4" s="181">
        <f t="array" ref="Q4">IFERROR(INDEX($P$1:$P$400,SMALL(IF($P$1:$P$400&lt;&gt;"",ROW($P$1:$P$400)),ROW(4:4))),"")</f>
        <v>155</v>
      </c>
      <c r="R4" t="str">
        <f>IF(N4="FR",SUM(O4,#REF!),"")</f>
        <v/>
      </c>
      <c r="S4" s="181">
        <f t="array" ref="S4">IFERROR(INDEX($R$1:$R$400,SMALL(IF($R$1:$R$400&lt;&gt;"",ROW($R$1:$R$400)),ROW(4:4))),"")</f>
        <v>53</v>
      </c>
      <c r="T4" t="str">
        <f t="shared" si="2"/>
        <v/>
      </c>
      <c r="U4" s="181">
        <f t="array" ref="U4">IFERROR(INDEX($T$1:$T$400,SMALL(IF($T$1:$T$400&lt;&gt;"",ROW($T$1:$T$400)),ROW(4:4))),"")</f>
        <v>46</v>
      </c>
      <c r="V4" t="str">
        <f t="shared" si="3"/>
        <v/>
      </c>
      <c r="W4" s="181">
        <f t="array" ref="W4">IFERROR(INDEX($V$1:$V$400,SMALL(IF($V$1:$V$400&lt;&gt;"",ROW($V$1:$V$400)),ROW(4:4))),"")</f>
        <v>92</v>
      </c>
      <c r="Y4" s="5">
        <v>43103</v>
      </c>
      <c r="Z4" s="6" t="s">
        <v>6</v>
      </c>
      <c r="AA4" s="7">
        <v>19</v>
      </c>
      <c r="AB4" t="str">
        <f>IF(Z4="SU",SUM(#REF!),"")</f>
        <v/>
      </c>
      <c r="AC4" s="181">
        <f t="array" ref="AC4">IFERROR(INDEX($AB$1:$AB$400,SMALL(IF($AB$1:$AB$400&lt;&gt;"",ROW($AB$1:$AB$400)),ROW(4:4))),"")</f>
        <v>163</v>
      </c>
      <c r="AD4" t="str">
        <f>IF(Z4="FR",SUM(AA4,#REF!),"")</f>
        <v/>
      </c>
      <c r="AE4" s="181">
        <f t="array" ref="AE4">IFERROR(INDEX($AD$1:$AD$400,SMALL(IF($AD$1:$AD$400&lt;&gt;"",ROW($AD$1:$AD$400)),ROW(4:4))),"")</f>
        <v>45</v>
      </c>
      <c r="AF4" t="str">
        <f t="shared" si="4"/>
        <v/>
      </c>
      <c r="AG4" s="181">
        <f t="array" ref="AG4">IFERROR(INDEX($AF$1:$AF$400,SMALL(IF($AF$1:$AF$400&lt;&gt;"",ROW($AF$1:$AF$400)),ROW(4:4))),"")</f>
        <v>56</v>
      </c>
      <c r="AH4" t="str">
        <f t="shared" si="5"/>
        <v/>
      </c>
      <c r="AI4" s="181">
        <f t="array" ref="AI4">IFERROR(INDEX($AH$1:$AH$400,SMALL(IF($AH$1:$AH$400&lt;&gt;"",ROW($AH$1:$AH$400)),ROW(4:4))),"")</f>
        <v>70</v>
      </c>
      <c r="AK4" s="5">
        <v>43468</v>
      </c>
      <c r="AL4" s="6" t="s">
        <v>8</v>
      </c>
      <c r="AM4" s="7">
        <v>20</v>
      </c>
      <c r="AN4">
        <f>IF(AL4="TH",SUM(AM2:AM4,AA363:AA366),"")</f>
        <v>245</v>
      </c>
      <c r="AO4" s="181">
        <f t="array" ref="AO4">IFERROR(INDEX($AN$1:$AN$400,SMALL(IF($AN$1:$AN$400&lt;&gt;"",ROW($AN$1:$AN$400)),ROW(4:4))),"")</f>
        <v>111</v>
      </c>
      <c r="AP4" t="str">
        <f>IF(AL4="FR",SUM(AM4,#REF!),"")</f>
        <v/>
      </c>
      <c r="AQ4" s="181">
        <f t="array" ref="AQ4">IFERROR(INDEX($AP$1:$AP$400,SMALL(IF($AP$1:$AP$400&lt;&gt;"",ROW($AP$1:$AP$400)),ROW(4:4))),"")</f>
        <v>37</v>
      </c>
      <c r="AR4">
        <f t="shared" si="6"/>
        <v>53</v>
      </c>
      <c r="AS4" s="181">
        <f t="array" ref="AS4">IFERROR(INDEX($AR$1:$AR$400,SMALL(IF($AR$1:$AR$400&lt;&gt;"",ROW($AR$1:$AR$400)),ROW(4:4))),"")</f>
        <v>24</v>
      </c>
      <c r="AT4" t="str">
        <f t="shared" si="7"/>
        <v/>
      </c>
      <c r="AU4" s="181">
        <f t="array" ref="AU4">IFERROR(INDEX($AT$1:$AT$400,SMALL(IF($AT$1:$AT$400&lt;&gt;"",ROW($AT$1:$AT$400)),ROW(4:4))),"")</f>
        <v>88</v>
      </c>
      <c r="AW4" s="5">
        <v>43833</v>
      </c>
      <c r="AX4" s="6" t="s">
        <v>4</v>
      </c>
      <c r="AZ4" t="str">
        <f>IF(AX4="TU",SUM(#REF!),"")</f>
        <v/>
      </c>
      <c r="BA4" s="181">
        <f t="array" ref="BA4">IFERROR(INDEX($AZ$1:$AZ$400,SMALL(IF($AZ$1:$AZ$400&lt;&gt;"",ROW($AZ$1:$AZ$400)),ROW(4:4))),"")</f>
        <v>0</v>
      </c>
      <c r="BB4">
        <f>IF(AX4="FR",SUM(AY4,AM365),"")</f>
        <v>38</v>
      </c>
      <c r="BC4" s="181">
        <f t="array" ref="BC4">IFERROR(INDEX($BB$1:$BB$400,SMALL(IF($BB$1:$BB$400&lt;&gt;"",ROW($BB$1:$BB$400)),ROW(4:4))),"")</f>
        <v>0</v>
      </c>
      <c r="BD4" t="str">
        <f t="shared" ref="BD4:BD67" si="9">IF(AX4="TH",SUM(AY2:AY4),"")</f>
        <v/>
      </c>
      <c r="BE4" s="181">
        <f t="array" ref="BE4">IFERROR(INDEX($BD$1:$BD$400,SMALL(IF($BD$1:$BD$400&lt;&gt;"",ROW($BD$1:$BD$400)),ROW(4:4))),"")</f>
        <v>0</v>
      </c>
      <c r="BF4" t="str">
        <f t="shared" si="8"/>
        <v/>
      </c>
      <c r="BG4" s="181">
        <f t="array" ref="BG4">IFERROR(INDEX($BF$1:$BF$400,SMALL(IF($BF$1:$BF$400&lt;&gt;"",ROW($BF$1:$BF$400)),ROW(4:4))),"")</f>
        <v>0</v>
      </c>
    </row>
    <row r="5" spans="1:59" x14ac:dyDescent="0.3">
      <c r="A5" s="10">
        <v>42373</v>
      </c>
      <c r="B5" s="11" t="s">
        <v>5</v>
      </c>
      <c r="C5" s="7">
        <v>6</v>
      </c>
      <c r="D5" t="str">
        <f>IF(B5="TH",SUM(#REF!),"")</f>
        <v/>
      </c>
      <c r="E5" s="181">
        <f t="array" ref="E5">IFERROR(INDEX($D$1:$D$400,SMALL(IF($D$1:$D$400&lt;&gt;"",ROW($D$1:$D$400)),ROW(5:5))),"")</f>
        <v>97</v>
      </c>
      <c r="F5" t="str">
        <f t="shared" ref="F5:F68" si="10">IF(B5="FR",SUM(C5,C1),"")</f>
        <v/>
      </c>
      <c r="G5" s="181">
        <f t="array" ref="G5">IFERROR(INDEX($F$1:$F$400,SMALL(IF($F$1:$F$400&lt;&gt;"",ROW($F$1:$F$400)),ROW(5:5))),"")</f>
        <v>26</v>
      </c>
      <c r="H5" t="str">
        <f t="shared" si="0"/>
        <v/>
      </c>
      <c r="I5" s="181">
        <f t="array" ref="I5">IFERROR(INDEX($H$1:$H$400,SMALL(IF($H$1:$H$400&lt;&gt;"",ROW($H$1:$H$400)),ROW(5:5))),"")</f>
        <v>35</v>
      </c>
      <c r="J5" t="str">
        <f t="shared" si="1"/>
        <v/>
      </c>
      <c r="K5" s="181">
        <f t="array" ref="K5">IFERROR(INDEX($J$1:$J$400,SMALL(IF($J$1:$J$400&lt;&gt;"",ROW($J$1:$J$400)),ROW(5:5))),"")</f>
        <v>50</v>
      </c>
      <c r="M5" s="5">
        <v>42739</v>
      </c>
      <c r="N5" s="6" t="s">
        <v>6</v>
      </c>
      <c r="O5" s="7">
        <v>15</v>
      </c>
      <c r="P5" t="str">
        <f>IF(N5="SA",SUM(#REF!),"")</f>
        <v/>
      </c>
      <c r="Q5" s="181">
        <f t="array" ref="Q5">IFERROR(INDEX($P$1:$P$400,SMALL(IF($P$1:$P$400&lt;&gt;"",ROW($P$1:$P$400)),ROW(5:5))),"")</f>
        <v>144</v>
      </c>
      <c r="R5" t="str">
        <f t="shared" ref="R5:R68" si="11">IF(N5="FR",SUM(O5,O1),"")</f>
        <v/>
      </c>
      <c r="S5" s="181">
        <f t="array" ref="S5">IFERROR(INDEX($R$1:$R$400,SMALL(IF($R$1:$R$400&lt;&gt;"",ROW($R$1:$R$400)),ROW(5:5))),"")</f>
        <v>31</v>
      </c>
      <c r="T5" t="str">
        <f t="shared" si="2"/>
        <v/>
      </c>
      <c r="U5" s="181">
        <f t="array" ref="U5">IFERROR(INDEX($T$1:$T$400,SMALL(IF($T$1:$T$400&lt;&gt;"",ROW($T$1:$T$400)),ROW(5:5))),"")</f>
        <v>50</v>
      </c>
      <c r="V5" t="str">
        <f t="shared" si="3"/>
        <v/>
      </c>
      <c r="W5" s="181">
        <f t="array" ref="W5">IFERROR(INDEX($V$1:$V$400,SMALL(IF($V$1:$V$400&lt;&gt;"",ROW($V$1:$V$400)),ROW(5:5))),"")</f>
        <v>85</v>
      </c>
      <c r="Y5" s="5">
        <v>43104</v>
      </c>
      <c r="Z5" s="6" t="s">
        <v>8</v>
      </c>
      <c r="AA5" s="7">
        <v>18</v>
      </c>
      <c r="AB5">
        <f>IF(Z5="TH",SUM(AA2:AA5,O364:O366),"")</f>
        <v>228</v>
      </c>
      <c r="AC5" s="181">
        <f t="array" ref="AC5">IFERROR(INDEX($AB$1:$AB$400,SMALL(IF($AB$1:$AB$400&lt;&gt;"",ROW($AB$1:$AB$400)),ROW(5:5))),"")</f>
        <v>127</v>
      </c>
      <c r="AD5" t="str">
        <f t="shared" ref="AD5:AD68" si="12">IF(Z5="FR",SUM(AA5,AA1),"")</f>
        <v/>
      </c>
      <c r="AE5" s="181">
        <f t="array" ref="AE5">IFERROR(INDEX($AD$1:$AD$400,SMALL(IF($AD$1:$AD$400&lt;&gt;"",ROW($AD$1:$AD$400)),ROW(5:5))),"")</f>
        <v>34</v>
      </c>
      <c r="AF5">
        <f t="shared" si="4"/>
        <v>56</v>
      </c>
      <c r="AG5" s="181">
        <f t="array" ref="AG5">IFERROR(INDEX($AF$1:$AF$400,SMALL(IF($AF$1:$AF$400&lt;&gt;"",ROW($AF$1:$AF$400)),ROW(5:5))),"")</f>
        <v>46</v>
      </c>
      <c r="AH5" t="str">
        <f t="shared" si="5"/>
        <v/>
      </c>
      <c r="AI5" s="181">
        <f t="array" ref="AI5">IFERROR(INDEX($AH$1:$AH$400,SMALL(IF($AH$1:$AH$400&lt;&gt;"",ROW($AH$1:$AH$400)),ROW(5:5))),"")</f>
        <v>60</v>
      </c>
      <c r="AK5" s="5">
        <v>43469</v>
      </c>
      <c r="AL5" s="6" t="s">
        <v>4</v>
      </c>
      <c r="AM5" s="7">
        <v>19</v>
      </c>
      <c r="AN5" t="str">
        <f>IF(AL5="MO",SUM(#REF!),"")</f>
        <v/>
      </c>
      <c r="AO5" s="181">
        <f t="array" ref="AO5">IFERROR(INDEX($AN$1:$AN$400,SMALL(IF($AN$1:$AN$400&lt;&gt;"",ROW($AN$1:$AN$400)),ROW(5:5))),"")</f>
        <v>148</v>
      </c>
      <c r="AP5">
        <f>IF(AL5="FR",SUM(AM5,AA366),"")</f>
        <v>65</v>
      </c>
      <c r="AQ5" s="181">
        <f t="array" ref="AQ5">IFERROR(INDEX($AP$1:$AP$400,SMALL(IF($AP$1:$AP$400&lt;&gt;"",ROW($AP$1:$AP$400)),ROW(5:5))),"")</f>
        <v>38</v>
      </c>
      <c r="AR5" t="str">
        <f t="shared" si="6"/>
        <v/>
      </c>
      <c r="AS5" s="181">
        <f t="array" ref="AS5">IFERROR(INDEX($AR$1:$AR$400,SMALL(IF($AR$1:$AR$400&lt;&gt;"",ROW($AR$1:$AR$400)),ROW(5:5))),"")</f>
        <v>46</v>
      </c>
      <c r="AT5" t="str">
        <f t="shared" si="7"/>
        <v/>
      </c>
      <c r="AU5" s="181">
        <f t="array" ref="AU5">IFERROR(INDEX($AT$1:$AT$400,SMALL(IF($AT$1:$AT$400&lt;&gt;"",ROW($AT$1:$AT$400)),ROW(5:5))),"")</f>
        <v>78</v>
      </c>
      <c r="AW5" s="5">
        <v>43834</v>
      </c>
      <c r="AX5" s="6" t="s">
        <v>7</v>
      </c>
      <c r="AZ5" t="str">
        <f>IF(AX5="TU",SUM(#REF!),"")</f>
        <v/>
      </c>
      <c r="BA5" s="181">
        <f t="array" ref="BA5">IFERROR(INDEX($AZ$1:$AZ$400,SMALL(IF($AZ$1:$AZ$400&lt;&gt;"",ROW($AZ$1:$AZ$400)),ROW(5:5))),"")</f>
        <v>0</v>
      </c>
      <c r="BB5" t="str">
        <f>IF(AX5="FR",SUM(AY5,AM366),"")</f>
        <v/>
      </c>
      <c r="BC5" s="181">
        <f t="array" ref="BC5">IFERROR(INDEX($BB$1:$BB$400,SMALL(IF($BB$1:$BB$400&lt;&gt;"",ROW($BB$1:$BB$400)),ROW(5:5))),"")</f>
        <v>0</v>
      </c>
      <c r="BD5" t="str">
        <f t="shared" si="9"/>
        <v/>
      </c>
      <c r="BE5" s="181">
        <f t="array" ref="BE5">IFERROR(INDEX($BD$1:$BD$400,SMALL(IF($BD$1:$BD$400&lt;&gt;"",ROW($BD$1:$BD$400)),ROW(5:5))),"")</f>
        <v>0</v>
      </c>
      <c r="BF5" t="str">
        <f t="shared" si="8"/>
        <v/>
      </c>
      <c r="BG5" s="181">
        <f t="array" ref="BG5">IFERROR(INDEX($BF$1:$BF$400,SMALL(IF($BF$1:$BF$400&lt;&gt;"",ROW($BF$1:$BF$400)),ROW(5:5))),"")</f>
        <v>0</v>
      </c>
    </row>
    <row r="6" spans="1:59" x14ac:dyDescent="0.3">
      <c r="A6" s="10">
        <v>42374</v>
      </c>
      <c r="B6" s="11" t="s">
        <v>3</v>
      </c>
      <c r="C6" s="7">
        <v>10</v>
      </c>
      <c r="D6" t="str">
        <f>IF(B6="TH",SUM(#REF!),"")</f>
        <v/>
      </c>
      <c r="E6" s="181">
        <f t="array" ref="E6">IFERROR(INDEX($D$1:$D$400,SMALL(IF($D$1:$D$400&lt;&gt;"",ROW($D$1:$D$400)),ROW(6:6))),"")</f>
        <v>85</v>
      </c>
      <c r="F6" t="str">
        <f t="shared" si="10"/>
        <v/>
      </c>
      <c r="G6" s="181">
        <f t="array" ref="G6">IFERROR(INDEX($F$1:$F$400,SMALL(IF($F$1:$F$400&lt;&gt;"",ROW($F$1:$F$400)),ROW(6:6))),"")</f>
        <v>33</v>
      </c>
      <c r="H6" t="str">
        <f t="shared" si="0"/>
        <v/>
      </c>
      <c r="I6" s="181">
        <f t="array" ref="I6">IFERROR(INDEX($H$1:$H$400,SMALL(IF($H$1:$H$400&lt;&gt;"",ROW($H$1:$H$400)),ROW(6:6))),"")</f>
        <v>22</v>
      </c>
      <c r="J6" t="str">
        <f t="shared" si="1"/>
        <v/>
      </c>
      <c r="K6" s="181">
        <f t="array" ref="K6">IFERROR(INDEX($J$1:$J$400,SMALL(IF($J$1:$J$400&lt;&gt;"",ROW($J$1:$J$400)),ROW(6:6))),"")</f>
        <v>55</v>
      </c>
      <c r="M6" s="5">
        <v>42740</v>
      </c>
      <c r="N6" s="6" t="s">
        <v>8</v>
      </c>
      <c r="O6" s="7">
        <v>17</v>
      </c>
      <c r="P6">
        <f>IF(N6="TH",SUM(O2:O6,C366:C367),"")</f>
        <v>191</v>
      </c>
      <c r="Q6" s="181">
        <f t="array" ref="Q6">IFERROR(INDEX($P$1:$P$400,SMALL(IF($P$1:$P$400&lt;&gt;"",ROW($P$1:$P$400)),ROW(6:6))),"")</f>
        <v>116</v>
      </c>
      <c r="R6" t="str">
        <f t="shared" si="11"/>
        <v/>
      </c>
      <c r="S6" s="181">
        <f t="array" ref="S6">IFERROR(INDEX($R$1:$R$400,SMALL(IF($R$1:$R$400&lt;&gt;"",ROW($R$1:$R$400)),ROW(6:6))),"")</f>
        <v>31</v>
      </c>
      <c r="T6">
        <f t="shared" si="2"/>
        <v>46</v>
      </c>
      <c r="U6" s="181">
        <f t="array" ref="U6">IFERROR(INDEX($T$1:$T$400,SMALL(IF($T$1:$T$400&lt;&gt;"",ROW($T$1:$T$400)),ROW(6:6))),"")</f>
        <v>41</v>
      </c>
      <c r="V6" t="str">
        <f t="shared" si="3"/>
        <v/>
      </c>
      <c r="W6" s="181">
        <f t="array" ref="W6">IFERROR(INDEX($V$1:$V$400,SMALL(IF($V$1:$V$400&lt;&gt;"",ROW($V$1:$V$400)),ROW(6:6))),"")</f>
        <v>64</v>
      </c>
      <c r="Y6" s="5">
        <v>43105</v>
      </c>
      <c r="Z6" s="6" t="s">
        <v>4</v>
      </c>
      <c r="AA6" s="7">
        <v>23</v>
      </c>
      <c r="AB6" t="str">
        <f>IF(Z6="TH",SUM(#REF!),"")</f>
        <v/>
      </c>
      <c r="AC6" s="181">
        <f t="array" ref="AC6">IFERROR(INDEX($AB$1:$AB$400,SMALL(IF($AB$1:$AB$400&lt;&gt;"",ROW($AB$1:$AB$400)),ROW(6:6))),"")</f>
        <v>109</v>
      </c>
      <c r="AD6">
        <f t="shared" si="12"/>
        <v>47</v>
      </c>
      <c r="AE6" s="181">
        <f t="array" ref="AE6">IFERROR(INDEX($AD$1:$AD$400,SMALL(IF($AD$1:$AD$400&lt;&gt;"",ROW($AD$1:$AD$400)),ROW(6:6))),"")</f>
        <v>36</v>
      </c>
      <c r="AF6" t="str">
        <f t="shared" si="4"/>
        <v/>
      </c>
      <c r="AG6" s="181">
        <f t="array" ref="AG6">IFERROR(INDEX($AF$1:$AF$400,SMALL(IF($AF$1:$AF$400&lt;&gt;"",ROW($AF$1:$AF$400)),ROW(6:6))),"")</f>
        <v>39</v>
      </c>
      <c r="AH6" t="str">
        <f t="shared" si="5"/>
        <v/>
      </c>
      <c r="AI6" s="181">
        <f t="array" ref="AI6">IFERROR(INDEX($AH$1:$AH$400,SMALL(IF($AH$1:$AH$400&lt;&gt;"",ROW($AH$1:$AH$400)),ROW(6:6))),"")</f>
        <v>77</v>
      </c>
      <c r="AK6" s="5">
        <v>43470</v>
      </c>
      <c r="AL6" s="6" t="s">
        <v>7</v>
      </c>
      <c r="AM6" s="7">
        <v>23</v>
      </c>
      <c r="AN6" t="str">
        <f>IF(AL6="MO",SUM(#REF!),"")</f>
        <v/>
      </c>
      <c r="AO6" s="181">
        <f t="array" ref="AO6">IFERROR(INDEX($AN$1:$AN$400,SMALL(IF($AN$1:$AN$400&lt;&gt;"",ROW($AN$1:$AN$400)),ROW(6:6))),"")</f>
        <v>150</v>
      </c>
      <c r="AP6" t="str">
        <f t="shared" ref="AP6:AP69" si="13">IF(AL6="FR",SUM(AM6,AM2),"")</f>
        <v/>
      </c>
      <c r="AQ6" s="181">
        <f t="array" ref="AQ6">IFERROR(INDEX($AP$1:$AP$400,SMALL(IF($AP$1:$AP$400&lt;&gt;"",ROW($AP$1:$AP$400)),ROW(6:6))),"")</f>
        <v>38</v>
      </c>
      <c r="AR6" t="str">
        <f t="shared" si="6"/>
        <v/>
      </c>
      <c r="AS6" s="181">
        <f t="array" ref="AS6">IFERROR(INDEX($AR$1:$AR$400,SMALL(IF($AR$1:$AR$400&lt;&gt;"",ROW($AR$1:$AR$400)),ROW(6:6))),"")</f>
        <v>56</v>
      </c>
      <c r="AT6" t="str">
        <f t="shared" si="7"/>
        <v/>
      </c>
      <c r="AU6" s="181">
        <f t="array" ref="AU6">IFERROR(INDEX($AT$1:$AT$400,SMALL(IF($AT$1:$AT$400&lt;&gt;"",ROW($AT$1:$AT$400)),ROW(6:6))),"")</f>
        <v>64</v>
      </c>
      <c r="AW6" s="5">
        <v>43835</v>
      </c>
      <c r="AX6" s="6" t="s">
        <v>9</v>
      </c>
      <c r="AZ6" t="str">
        <f>IF(AX6="TU",SUM(#REF!),"")</f>
        <v/>
      </c>
      <c r="BA6" s="181">
        <f t="array" ref="BA6">IFERROR(INDEX($AZ$1:$AZ$400,SMALL(IF($AZ$1:$AZ$400&lt;&gt;"",ROW($AZ$1:$AZ$400)),ROW(6:6))),"")</f>
        <v>0</v>
      </c>
      <c r="BB6" t="str">
        <f t="shared" ref="BB6:BB69" si="14">IF(AX6="FR",SUM(AY6,AY2),"")</f>
        <v/>
      </c>
      <c r="BC6" s="181">
        <f t="array" ref="BC6">IFERROR(INDEX($BB$1:$BB$400,SMALL(IF($BB$1:$BB$400&lt;&gt;"",ROW($BB$1:$BB$400)),ROW(6:6))),"")</f>
        <v>0</v>
      </c>
      <c r="BD6" t="str">
        <f t="shared" si="9"/>
        <v/>
      </c>
      <c r="BE6" s="181">
        <f t="array" ref="BE6">IFERROR(INDEX($BD$1:$BD$400,SMALL(IF($BD$1:$BD$400&lt;&gt;"",ROW($BD$1:$BD$400)),ROW(6:6))),"")</f>
        <v>0</v>
      </c>
      <c r="BF6">
        <f t="shared" si="8"/>
        <v>0</v>
      </c>
      <c r="BG6" s="181">
        <f t="array" ref="BG6">IFERROR(INDEX($BF$1:$BF$400,SMALL(IF($BF$1:$BF$400&lt;&gt;"",ROW($BF$1:$BF$400)),ROW(6:6))),"")</f>
        <v>0</v>
      </c>
    </row>
    <row r="7" spans="1:59" x14ac:dyDescent="0.3">
      <c r="A7" s="10">
        <v>42375</v>
      </c>
      <c r="B7" s="11" t="s">
        <v>6</v>
      </c>
      <c r="C7" s="7">
        <v>9</v>
      </c>
      <c r="D7" t="str">
        <f t="shared" ref="D7:D70" si="15">IF(B7="TH",SUM(C1:C7),"")</f>
        <v/>
      </c>
      <c r="E7" s="181">
        <f t="array" ref="E7">IFERROR(INDEX($D$1:$D$400,SMALL(IF($D$1:$D$400&lt;&gt;"",ROW($D$1:$D$400)),ROW(7:7))),"")</f>
        <v>88</v>
      </c>
      <c r="F7" t="str">
        <f t="shared" si="10"/>
        <v/>
      </c>
      <c r="G7" s="181">
        <f t="array" ref="G7">IFERROR(INDEX($F$1:$F$400,SMALL(IF($F$1:$F$400&lt;&gt;"",ROW($F$1:$F$400)),ROW(7:7))),"")</f>
        <v>25</v>
      </c>
      <c r="H7" t="str">
        <f t="shared" si="0"/>
        <v/>
      </c>
      <c r="I7" s="181">
        <f t="array" ref="I7">IFERROR(INDEX($H$1:$H$400,SMALL(IF($H$1:$H$400&lt;&gt;"",ROW($H$1:$H$400)),ROW(7:7))),"")</f>
        <v>34</v>
      </c>
      <c r="J7" t="str">
        <f t="shared" si="1"/>
        <v/>
      </c>
      <c r="K7" s="181">
        <f t="array" ref="K7">IFERROR(INDEX($J$1:$J$400,SMALL(IF($J$1:$J$400&lt;&gt;"",ROW($J$1:$J$400)),ROW(7:7))),"")</f>
        <v>45</v>
      </c>
      <c r="M7" s="5">
        <v>42741</v>
      </c>
      <c r="N7" s="6" t="s">
        <v>4</v>
      </c>
      <c r="O7" s="7">
        <v>22</v>
      </c>
      <c r="P7" t="str">
        <f t="shared" ref="P7:P70" si="16">IF(N7="TH",SUM(O1:O7),"")</f>
        <v/>
      </c>
      <c r="Q7" s="181">
        <f t="array" ref="Q7">IFERROR(INDEX($P$1:$P$400,SMALL(IF($P$1:$P$400&lt;&gt;"",ROW($P$1:$P$400)),ROW(7:7))),"")</f>
        <v>110</v>
      </c>
      <c r="R7">
        <f t="shared" si="11"/>
        <v>45</v>
      </c>
      <c r="S7" s="181">
        <f t="array" ref="S7">IFERROR(INDEX($R$1:$R$400,SMALL(IF($R$1:$R$400&lt;&gt;"",ROW($R$1:$R$400)),ROW(7:7))),"")</f>
        <v>38</v>
      </c>
      <c r="T7" t="str">
        <f t="shared" si="2"/>
        <v/>
      </c>
      <c r="U7" s="181">
        <f t="array" ref="U7">IFERROR(INDEX($T$1:$T$400,SMALL(IF($T$1:$T$400&lt;&gt;"",ROW($T$1:$T$400)),ROW(7:7))),"")</f>
        <v>43</v>
      </c>
      <c r="V7" t="str">
        <f t="shared" si="3"/>
        <v/>
      </c>
      <c r="W7" s="181">
        <f t="array" ref="W7">IFERROR(INDEX($V$1:$V$400,SMALL(IF($V$1:$V$400&lt;&gt;"",ROW($V$1:$V$400)),ROW(7:7))),"")</f>
        <v>57</v>
      </c>
      <c r="Y7" s="5">
        <v>43106</v>
      </c>
      <c r="Z7" s="6" t="s">
        <v>7</v>
      </c>
      <c r="AA7" s="7">
        <v>15</v>
      </c>
      <c r="AB7" t="str">
        <f>IF(Z7="TH",SUM(#REF!),"")</f>
        <v/>
      </c>
      <c r="AC7" s="181">
        <f t="array" ref="AC7">IFERROR(INDEX($AB$1:$AB$400,SMALL(IF($AB$1:$AB$400&lt;&gt;"",ROW($AB$1:$AB$400)),ROW(7:7))),"")</f>
        <v>167</v>
      </c>
      <c r="AD7" t="str">
        <f t="shared" si="12"/>
        <v/>
      </c>
      <c r="AE7" s="181">
        <f t="array" ref="AE7">IFERROR(INDEX($AD$1:$AD$400,SMALL(IF($AD$1:$AD$400&lt;&gt;"",ROW($AD$1:$AD$400)),ROW(7:7))),"")</f>
        <v>63</v>
      </c>
      <c r="AF7" t="str">
        <f t="shared" si="4"/>
        <v/>
      </c>
      <c r="AG7" s="181">
        <f t="array" ref="AG7">IFERROR(INDEX($AF$1:$AF$400,SMALL(IF($AF$1:$AF$400&lt;&gt;"",ROW($AF$1:$AF$400)),ROW(7:7))),"")</f>
        <v>66</v>
      </c>
      <c r="AH7" t="str">
        <f t="shared" si="5"/>
        <v/>
      </c>
      <c r="AI7" s="181">
        <f t="array" ref="AI7">IFERROR(INDEX($AH$1:$AH$400,SMALL(IF($AH$1:$AH$400&lt;&gt;"",ROW($AH$1:$AH$400)),ROW(7:7))),"")</f>
        <v>100</v>
      </c>
      <c r="AK7" s="5">
        <v>43471</v>
      </c>
      <c r="AL7" s="6" t="s">
        <v>9</v>
      </c>
      <c r="AM7" s="7">
        <v>19</v>
      </c>
      <c r="AN7" t="str">
        <f>IF(AL7="MO",SUM(AM1:AM7),"")</f>
        <v/>
      </c>
      <c r="AO7" s="181">
        <f t="array" ref="AO7">IFERROR(INDEX($AN$1:$AN$400,SMALL(IF($AN$1:$AN$400&lt;&gt;"",ROW($AN$1:$AN$400)),ROW(7:7))),"")</f>
        <v>126</v>
      </c>
      <c r="AP7" t="str">
        <f t="shared" si="13"/>
        <v/>
      </c>
      <c r="AQ7" s="181">
        <f t="array" ref="AQ7">IFERROR(INDEX($AP$1:$AP$400,SMALL(IF($AP$1:$AP$400&lt;&gt;"",ROW($AP$1:$AP$400)),ROW(7:7))),"")</f>
        <v>44</v>
      </c>
      <c r="AR7" t="str">
        <f t="shared" si="6"/>
        <v/>
      </c>
      <c r="AS7" s="181">
        <f t="array" ref="AS7">IFERROR(INDEX($AR$1:$AR$400,SMALL(IF($AR$1:$AR$400&lt;&gt;"",ROW($AR$1:$AR$400)),ROW(7:7))),"")</f>
        <v>51</v>
      </c>
      <c r="AT7">
        <f t="shared" si="7"/>
        <v>61</v>
      </c>
      <c r="AU7" s="181">
        <f t="array" ref="AU7">IFERROR(INDEX($AT$1:$AT$400,SMALL(IF($AT$1:$AT$400&lt;&gt;"",ROW($AT$1:$AT$400)),ROW(7:7))),"")</f>
        <v>94</v>
      </c>
      <c r="AW7" s="5">
        <v>43836</v>
      </c>
      <c r="AX7" s="6" t="s">
        <v>5</v>
      </c>
      <c r="AZ7" t="str">
        <f>IF(AX7="TU",SUM(AY1:AY7),"")</f>
        <v/>
      </c>
      <c r="BA7" s="181">
        <f t="array" ref="BA7">IFERROR(INDEX($AZ$1:$AZ$400,SMALL(IF($AZ$1:$AZ$400&lt;&gt;"",ROW($AZ$1:$AZ$400)),ROW(7:7))),"")</f>
        <v>0</v>
      </c>
      <c r="BB7" t="str">
        <f t="shared" si="14"/>
        <v/>
      </c>
      <c r="BC7" s="181">
        <f t="array" ref="BC7">IFERROR(INDEX($BB$1:$BB$400,SMALL(IF($BB$1:$BB$400&lt;&gt;"",ROW($BB$1:$BB$400)),ROW(7:7))),"")</f>
        <v>0</v>
      </c>
      <c r="BD7" t="str">
        <f t="shared" si="9"/>
        <v/>
      </c>
      <c r="BE7" s="181">
        <f t="array" ref="BE7">IFERROR(INDEX($BD$1:$BD$400,SMALL(IF($BD$1:$BD$400&lt;&gt;"",ROW($BD$1:$BD$400)),ROW(7:7))),"")</f>
        <v>0</v>
      </c>
      <c r="BF7" t="str">
        <f t="shared" si="8"/>
        <v/>
      </c>
      <c r="BG7" s="181">
        <f t="array" ref="BG7">IFERROR(INDEX($BF$1:$BF$400,SMALL(IF($BF$1:$BF$400&lt;&gt;"",ROW($BF$1:$BF$400)),ROW(7:7))),"")</f>
        <v>0</v>
      </c>
    </row>
    <row r="8" spans="1:59" x14ac:dyDescent="0.3">
      <c r="A8" s="10">
        <v>42376</v>
      </c>
      <c r="B8" s="11" t="s">
        <v>8</v>
      </c>
      <c r="C8" s="7">
        <v>11</v>
      </c>
      <c r="D8">
        <f>IF(B8="TH",SUM(C2:C8),"")</f>
        <v>99</v>
      </c>
      <c r="E8" s="181">
        <f t="array" ref="E8">IFERROR(INDEX($D$1:$D$400,SMALL(IF($D$1:$D$400&lt;&gt;"",ROW($D$1:$D$400)),ROW(8:8))),"")</f>
        <v>100</v>
      </c>
      <c r="F8" t="str">
        <f t="shared" si="10"/>
        <v/>
      </c>
      <c r="G8" s="181">
        <f t="array" ref="G8">IFERROR(INDEX($F$1:$F$400,SMALL(IF($F$1:$F$400&lt;&gt;"",ROW($F$1:$F$400)),ROW(8:8))),"")</f>
        <v>26</v>
      </c>
      <c r="H8">
        <f t="shared" si="0"/>
        <v>30</v>
      </c>
      <c r="I8" s="181">
        <f t="array" ref="I8">IFERROR(INDEX($H$1:$H$400,SMALL(IF($H$1:$H$400&lt;&gt;"",ROW($H$1:$H$400)),ROW(8:8))),"")</f>
        <v>39</v>
      </c>
      <c r="J8" t="str">
        <f t="shared" si="1"/>
        <v/>
      </c>
      <c r="K8" s="181">
        <f t="array" ref="K8">IFERROR(INDEX($J$1:$J$400,SMALL(IF($J$1:$J$400&lt;&gt;"",ROW($J$1:$J$400)),ROW(8:8))),"")</f>
        <v>51</v>
      </c>
      <c r="M8" s="5">
        <v>42742</v>
      </c>
      <c r="N8" s="6" t="s">
        <v>7</v>
      </c>
      <c r="O8" s="7">
        <v>20</v>
      </c>
      <c r="P8" t="str">
        <f t="shared" si="16"/>
        <v/>
      </c>
      <c r="Q8" s="181">
        <f t="array" ref="Q8">IFERROR(INDEX($P$1:$P$400,SMALL(IF($P$1:$P$400&lt;&gt;"",ROW($P$1:$P$400)),ROW(8:8))),"")</f>
        <v>116</v>
      </c>
      <c r="R8" t="str">
        <f t="shared" si="11"/>
        <v/>
      </c>
      <c r="S8" s="181">
        <f t="array" ref="S8">IFERROR(INDEX($R$1:$R$400,SMALL(IF($R$1:$R$400&lt;&gt;"",ROW($R$1:$R$400)),ROW(8:8))),"")</f>
        <v>39</v>
      </c>
      <c r="T8" t="str">
        <f t="shared" si="2"/>
        <v/>
      </c>
      <c r="U8" s="181">
        <f t="array" ref="U8">IFERROR(INDEX($T$1:$T$400,SMALL(IF($T$1:$T$400&lt;&gt;"",ROW($T$1:$T$400)),ROW(8:8))),"")</f>
        <v>40</v>
      </c>
      <c r="V8" t="str">
        <f t="shared" si="3"/>
        <v/>
      </c>
      <c r="W8" s="181">
        <f t="array" ref="W8">IFERROR(INDEX($V$1:$V$400,SMALL(IF($V$1:$V$400&lt;&gt;"",ROW($V$1:$V$400)),ROW(8:8))),"")</f>
        <v>65</v>
      </c>
      <c r="Y8" s="5">
        <v>43107</v>
      </c>
      <c r="Z8" s="6" t="s">
        <v>9</v>
      </c>
      <c r="AA8" s="7">
        <v>13</v>
      </c>
      <c r="AB8" t="str">
        <f>IF(Z8="TH",SUM(#REF!),"")</f>
        <v/>
      </c>
      <c r="AC8" s="181">
        <f t="array" ref="AC8">IFERROR(INDEX($AB$1:$AB$400,SMALL(IF($AB$1:$AB$400&lt;&gt;"",ROW($AB$1:$AB$400)),ROW(8:8))),"")</f>
        <v>182</v>
      </c>
      <c r="AD8" t="str">
        <f t="shared" si="12"/>
        <v/>
      </c>
      <c r="AE8" s="181">
        <f t="array" ref="AE8">IFERROR(INDEX($AD$1:$AD$400,SMALL(IF($AD$1:$AD$400&lt;&gt;"",ROW($AD$1:$AD$400)),ROW(8:8))),"")</f>
        <v>51</v>
      </c>
      <c r="AF8" t="str">
        <f t="shared" si="4"/>
        <v/>
      </c>
      <c r="AG8" s="181">
        <f t="array" ref="AG8">IFERROR(INDEX($AF$1:$AF$400,SMALL(IF($AF$1:$AF$400&lt;&gt;"",ROW($AF$1:$AF$400)),ROW(8:8))),"")</f>
        <v>60</v>
      </c>
      <c r="AH8">
        <f t="shared" si="5"/>
        <v>51</v>
      </c>
      <c r="AI8" s="181">
        <f t="array" ref="AI8">IFERROR(INDEX($AH$1:$AH$400,SMALL(IF($AH$1:$AH$400&lt;&gt;"",ROW($AH$1:$AH$400)),ROW(8:8))),"")</f>
        <v>85</v>
      </c>
      <c r="AK8" s="5">
        <v>43472</v>
      </c>
      <c r="AL8" s="6" t="s">
        <v>5</v>
      </c>
      <c r="AM8" s="7">
        <v>15</v>
      </c>
      <c r="AN8" t="str">
        <f t="shared" ref="AN8:AN32" si="17">IF(AL8="TH",SUM(AM2:AM8),"")</f>
        <v/>
      </c>
      <c r="AO8" s="181">
        <f t="array" ref="AO8">IFERROR(INDEX($AN$1:$AN$400,SMALL(IF($AN$1:$AN$400&lt;&gt;"",ROW($AN$1:$AN$400)),ROW(8:8))),"")</f>
        <v>174</v>
      </c>
      <c r="AP8" t="str">
        <f t="shared" si="13"/>
        <v/>
      </c>
      <c r="AQ8" s="181">
        <f t="array" ref="AQ8">IFERROR(INDEX($AP$1:$AP$400,SMALL(IF($AP$1:$AP$400&lt;&gt;"",ROW($AP$1:$AP$400)),ROW(8:8))),"")</f>
        <v>46</v>
      </c>
      <c r="AR8" t="str">
        <f t="shared" si="6"/>
        <v/>
      </c>
      <c r="AS8" s="181">
        <f t="array" ref="AS8">IFERROR(INDEX($AR$1:$AR$400,SMALL(IF($AR$1:$AR$400&lt;&gt;"",ROW($AR$1:$AR$400)),ROW(8:8))),"")</f>
        <v>63</v>
      </c>
      <c r="AT8" t="str">
        <f t="shared" si="7"/>
        <v/>
      </c>
      <c r="AU8" s="181">
        <f t="array" ref="AU8">IFERROR(INDEX($AT$1:$AT$400,SMALL(IF($AT$1:$AT$400&lt;&gt;"",ROW($AT$1:$AT$400)),ROW(8:8))),"")</f>
        <v>90</v>
      </c>
      <c r="AW8" s="5">
        <v>43837</v>
      </c>
      <c r="AX8" s="6" t="s">
        <v>3</v>
      </c>
      <c r="AZ8" t="str">
        <f t="shared" ref="AZ8:AZ71" si="18">IF(AX8="TH",SUM(AY2:AY8),"")</f>
        <v/>
      </c>
      <c r="BA8" s="181">
        <f t="array" ref="BA8">IFERROR(INDEX($AZ$1:$AZ$400,SMALL(IF($AZ$1:$AZ$400&lt;&gt;"",ROW($AZ$1:$AZ$400)),ROW(8:8))),"")</f>
        <v>0</v>
      </c>
      <c r="BB8" t="str">
        <f t="shared" si="14"/>
        <v/>
      </c>
      <c r="BC8" s="181">
        <f t="array" ref="BC8">IFERROR(INDEX($BB$1:$BB$400,SMALL(IF($BB$1:$BB$400&lt;&gt;"",ROW($BB$1:$BB$400)),ROW(8:8))),"")</f>
        <v>0</v>
      </c>
      <c r="BD8" t="str">
        <f t="shared" si="9"/>
        <v/>
      </c>
      <c r="BE8" s="181">
        <f t="array" ref="BE8">IFERROR(INDEX($BD$1:$BD$400,SMALL(IF($BD$1:$BD$400&lt;&gt;"",ROW($BD$1:$BD$400)),ROW(8:8))),"")</f>
        <v>0</v>
      </c>
      <c r="BF8" t="str">
        <f t="shared" si="8"/>
        <v/>
      </c>
      <c r="BG8" s="181">
        <f t="array" ref="BG8">IFERROR(INDEX($BF$1:$BF$400,SMALL(IF($BF$1:$BF$400&lt;&gt;"",ROW($BF$1:$BF$400)),ROW(8:8))),"")</f>
        <v>0</v>
      </c>
    </row>
    <row r="9" spans="1:59" x14ac:dyDescent="0.3">
      <c r="A9" s="10">
        <v>42377</v>
      </c>
      <c r="B9" s="11" t="s">
        <v>4</v>
      </c>
      <c r="C9" s="7">
        <v>10</v>
      </c>
      <c r="D9" t="str">
        <f t="shared" si="15"/>
        <v/>
      </c>
      <c r="E9" s="181">
        <f t="array" ref="E9">IFERROR(INDEX($D$1:$D$400,SMALL(IF($D$1:$D$400&lt;&gt;"",ROW($D$1:$D$400)),ROW(9:9))),"")</f>
        <v>355</v>
      </c>
      <c r="F9">
        <f t="shared" si="10"/>
        <v>16</v>
      </c>
      <c r="G9" s="181">
        <f t="array" ref="G9">IFERROR(INDEX($F$1:$F$400,SMALL(IF($F$1:$F$400&lt;&gt;"",ROW($F$1:$F$400)),ROW(9:9))),"")</f>
        <v>45</v>
      </c>
      <c r="H9" t="str">
        <f t="shared" si="0"/>
        <v/>
      </c>
      <c r="I9" s="181">
        <f t="array" ref="I9">IFERROR(INDEX($H$1:$H$400,SMALL(IF($H$1:$H$400&lt;&gt;"",ROW($H$1:$H$400)),ROW(9:9))),"")</f>
        <v>170</v>
      </c>
      <c r="J9" t="str">
        <f t="shared" si="1"/>
        <v/>
      </c>
      <c r="K9" s="181">
        <f t="array" ref="K9">IFERROR(INDEX($J$1:$J$400,SMALL(IF($J$1:$J$400&lt;&gt;"",ROW($J$1:$J$400)),ROW(9:9))),"")</f>
        <v>130</v>
      </c>
      <c r="M9" s="5">
        <v>42743</v>
      </c>
      <c r="N9" s="6" t="s">
        <v>9</v>
      </c>
      <c r="O9" s="7">
        <v>14</v>
      </c>
      <c r="P9" t="str">
        <f t="shared" si="16"/>
        <v/>
      </c>
      <c r="Q9" s="181">
        <f t="array" ref="Q9">IFERROR(INDEX($P$1:$P$400,SMALL(IF($P$1:$P$400&lt;&gt;"",ROW($P$1:$P$400)),ROW(9:9))),"")</f>
        <v>172</v>
      </c>
      <c r="R9" t="str">
        <f t="shared" si="11"/>
        <v/>
      </c>
      <c r="S9" s="181">
        <f t="array" ref="S9">IFERROR(INDEX($R$1:$R$400,SMALL(IF($R$1:$R$400&lt;&gt;"",ROW($R$1:$R$400)),ROW(9:9))),"")</f>
        <v>80</v>
      </c>
      <c r="T9" t="str">
        <f t="shared" si="2"/>
        <v/>
      </c>
      <c r="U9" s="181">
        <f t="array" ref="U9">IFERROR(INDEX($T$1:$T$400,SMALL(IF($T$1:$T$400&lt;&gt;"",ROW($T$1:$T$400)),ROW(9:9))),"")</f>
        <v>61</v>
      </c>
      <c r="V9">
        <f t="shared" si="3"/>
        <v>56</v>
      </c>
      <c r="W9" s="181">
        <f t="array" ref="W9">IFERROR(INDEX($V$1:$V$400,SMALL(IF($V$1:$V$400&lt;&gt;"",ROW($V$1:$V$400)),ROW(9:9))),"")</f>
        <v>93</v>
      </c>
      <c r="Y9" s="5">
        <v>43108</v>
      </c>
      <c r="Z9" s="6" t="s">
        <v>5</v>
      </c>
      <c r="AA9" s="7">
        <v>15</v>
      </c>
      <c r="AB9" t="str">
        <f>IF(Z9="TH",SUM(#REF!),"")</f>
        <v/>
      </c>
      <c r="AC9" s="181">
        <f t="array" ref="AC9">IFERROR(INDEX($AB$1:$AB$400,SMALL(IF($AB$1:$AB$400&lt;&gt;"",ROW($AB$1:$AB$400)),ROW(9:9))),"")</f>
        <v>155</v>
      </c>
      <c r="AD9" t="str">
        <f t="shared" si="12"/>
        <v/>
      </c>
      <c r="AE9" s="181">
        <f t="array" ref="AE9">IFERROR(INDEX($AD$1:$AD$400,SMALL(IF($AD$1:$AD$400&lt;&gt;"",ROW($AD$1:$AD$400)),ROW(9:9))),"")</f>
        <v>61</v>
      </c>
      <c r="AF9" t="str">
        <f t="shared" si="4"/>
        <v/>
      </c>
      <c r="AG9" s="181">
        <f t="array" ref="AG9">IFERROR(INDEX($AF$1:$AF$400,SMALL(IF($AF$1:$AF$400&lt;&gt;"",ROW($AF$1:$AF$400)),ROW(9:9))),"")</f>
        <v>53</v>
      </c>
      <c r="AH9" t="str">
        <f t="shared" si="5"/>
        <v/>
      </c>
      <c r="AI9" s="181">
        <f t="array" ref="AI9">IFERROR(INDEX($AH$1:$AH$400,SMALL(IF($AH$1:$AH$400&lt;&gt;"",ROW($AH$1:$AH$400)),ROW(9:9))),"")</f>
        <v>179</v>
      </c>
      <c r="AK9" s="5">
        <v>43473</v>
      </c>
      <c r="AL9" s="6" t="s">
        <v>3</v>
      </c>
      <c r="AM9" s="7">
        <v>17</v>
      </c>
      <c r="AN9" t="str">
        <f t="shared" si="17"/>
        <v/>
      </c>
      <c r="AO9" s="181">
        <f t="array" ref="AO9">IFERROR(INDEX($AN$1:$AN$400,SMALL(IF($AN$1:$AN$400&lt;&gt;"",ROW($AN$1:$AN$400)),ROW(9:9))),"")</f>
        <v>183</v>
      </c>
      <c r="AP9" t="str">
        <f t="shared" si="13"/>
        <v/>
      </c>
      <c r="AQ9" s="181">
        <f t="array" ref="AQ9">IFERROR(INDEX($AP$1:$AP$400,SMALL(IF($AP$1:$AP$400&lt;&gt;"",ROW($AP$1:$AP$400)),ROW(9:9))),"")</f>
        <v>74</v>
      </c>
      <c r="AR9" t="str">
        <f t="shared" si="6"/>
        <v/>
      </c>
      <c r="AS9" s="181">
        <f t="array" ref="AS9">IFERROR(INDEX($AR$1:$AR$400,SMALL(IF($AR$1:$AR$400&lt;&gt;"",ROW($AR$1:$AR$400)),ROW(9:9))),"")</f>
        <v>77</v>
      </c>
      <c r="AT9" t="str">
        <f t="shared" si="7"/>
        <v/>
      </c>
      <c r="AU9" s="181">
        <f t="array" ref="AU9">IFERROR(INDEX($AT$1:$AT$400,SMALL(IF($AT$1:$AT$400&lt;&gt;"",ROW($AT$1:$AT$400)),ROW(9:9))),"")</f>
        <v>222</v>
      </c>
      <c r="AW9" s="5">
        <v>43838</v>
      </c>
      <c r="AX9" s="6" t="s">
        <v>6</v>
      </c>
      <c r="AZ9" t="str">
        <f t="shared" si="18"/>
        <v/>
      </c>
      <c r="BA9" s="181">
        <f t="array" ref="BA9">IFERROR(INDEX($AZ$1:$AZ$400,SMALL(IF($AZ$1:$AZ$400&lt;&gt;"",ROW($AZ$1:$AZ$400)),ROW(9:9))),"")</f>
        <v>0</v>
      </c>
      <c r="BB9" t="str">
        <f t="shared" si="14"/>
        <v/>
      </c>
      <c r="BC9" s="181">
        <f t="array" ref="BC9">IFERROR(INDEX($BB$1:$BB$400,SMALL(IF($BB$1:$BB$400&lt;&gt;"",ROW($BB$1:$BB$400)),ROW(9:9))),"")</f>
        <v>0</v>
      </c>
      <c r="BD9" t="str">
        <f t="shared" si="9"/>
        <v/>
      </c>
      <c r="BE9" s="181">
        <f t="array" ref="BE9">IFERROR(INDEX($BD$1:$BD$400,SMALL(IF($BD$1:$BD$400&lt;&gt;"",ROW($BD$1:$BD$400)),ROW(9:9))),"")</f>
        <v>0</v>
      </c>
      <c r="BF9" t="str">
        <f t="shared" si="8"/>
        <v/>
      </c>
      <c r="BG9" s="181">
        <f t="array" ref="BG9">IFERROR(INDEX($BF$1:$BF$400,SMALL(IF($BF$1:$BF$400&lt;&gt;"",ROW($BF$1:$BF$400)),ROW(9:9))),"")</f>
        <v>0</v>
      </c>
    </row>
    <row r="10" spans="1:59" x14ac:dyDescent="0.3">
      <c r="A10" s="10">
        <v>42378</v>
      </c>
      <c r="B10" s="11" t="s">
        <v>7</v>
      </c>
      <c r="C10" s="7">
        <v>14</v>
      </c>
      <c r="D10" t="str">
        <f t="shared" si="15"/>
        <v/>
      </c>
      <c r="E10" s="181">
        <f t="array" ref="E10">IFERROR(INDEX($D$1:$D$400,SMALL(IF($D$1:$D$400&lt;&gt;"",ROW($D$1:$D$400)),ROW(10:10))),"")</f>
        <v>179</v>
      </c>
      <c r="F10" t="str">
        <f t="shared" si="10"/>
        <v/>
      </c>
      <c r="G10" s="181">
        <f t="array" ref="G10">IFERROR(INDEX($F$1:$F$400,SMALL(IF($F$1:$F$400&lt;&gt;"",ROW($F$1:$F$400)),ROW(10:10))),"")</f>
        <v>111</v>
      </c>
      <c r="H10" t="str">
        <f t="shared" si="0"/>
        <v/>
      </c>
      <c r="I10" s="181">
        <f t="array" ref="I10">IFERROR(INDEX($H$1:$H$400,SMALL(IF($H$1:$H$400&lt;&gt;"",ROW($H$1:$H$400)),ROW(10:10))),"")</f>
        <v>32</v>
      </c>
      <c r="J10" t="str">
        <f t="shared" si="1"/>
        <v/>
      </c>
      <c r="K10" s="181">
        <f t="array" ref="K10">IFERROR(INDEX($J$1:$J$400,SMALL(IF($J$1:$J$400&lt;&gt;"",ROW($J$1:$J$400)),ROW(10:10))),"")</f>
        <v>133</v>
      </c>
      <c r="M10" s="5">
        <v>42744</v>
      </c>
      <c r="N10" s="6" t="s">
        <v>5</v>
      </c>
      <c r="O10" s="7">
        <v>11</v>
      </c>
      <c r="P10" t="str">
        <f t="shared" si="16"/>
        <v/>
      </c>
      <c r="Q10" s="181">
        <f t="array" ref="Q10">IFERROR(INDEX($P$1:$P$400,SMALL(IF($P$1:$P$400&lt;&gt;"",ROW($P$1:$P$400)),ROW(10:10))),"")</f>
        <v>493</v>
      </c>
      <c r="R10" t="str">
        <f t="shared" si="11"/>
        <v/>
      </c>
      <c r="S10" s="181">
        <f t="array" ref="S10">IFERROR(INDEX($R$1:$R$400,SMALL(IF($R$1:$R$400&lt;&gt;"",ROW($R$1:$R$400)),ROW(10:10))),"")</f>
        <v>140</v>
      </c>
      <c r="T10" t="str">
        <f t="shared" si="2"/>
        <v/>
      </c>
      <c r="U10" s="181">
        <f t="array" ref="U10">IFERROR(INDEX($T$1:$T$400,SMALL(IF($T$1:$T$400&lt;&gt;"",ROW($T$1:$T$400)),ROW(10:10))),"")</f>
        <v>229</v>
      </c>
      <c r="V10" t="str">
        <f t="shared" si="3"/>
        <v/>
      </c>
      <c r="W10" s="181">
        <f t="array" ref="W10">IFERROR(INDEX($V$1:$V$400,SMALL(IF($V$1:$V$400&lt;&gt;"",ROW($V$1:$V$400)),ROW(10:10))),"")</f>
        <v>198</v>
      </c>
      <c r="Y10" s="5">
        <v>43109</v>
      </c>
      <c r="Z10" s="6" t="s">
        <v>3</v>
      </c>
      <c r="AA10" s="7">
        <v>12</v>
      </c>
      <c r="AB10" t="str">
        <f t="shared" ref="AB10:AB73" si="19">IF(Z10="TH",SUM(AA4:AA10),"")</f>
        <v/>
      </c>
      <c r="AC10" s="181">
        <f t="array" ref="AC10">IFERROR(INDEX($AB$1:$AB$400,SMALL(IF($AB$1:$AB$400&lt;&gt;"",ROW($AB$1:$AB$400)),ROW(10:10))),"")</f>
        <v>447</v>
      </c>
      <c r="AD10" t="str">
        <f t="shared" si="12"/>
        <v/>
      </c>
      <c r="AE10" s="181">
        <f t="array" ref="AE10">IFERROR(INDEX($AD$1:$AD$400,SMALL(IF($AD$1:$AD$400&lt;&gt;"",ROW($AD$1:$AD$400)),ROW(10:10))),"")</f>
        <v>125</v>
      </c>
      <c r="AF10" t="str">
        <f t="shared" si="4"/>
        <v/>
      </c>
      <c r="AG10" s="181">
        <f t="array" ref="AG10">IFERROR(INDEX($AF$1:$AF$400,SMALL(IF($AF$1:$AF$400&lt;&gt;"",ROW($AF$1:$AF$400)),ROW(10:10))),"")</f>
        <v>200</v>
      </c>
      <c r="AH10" t="str">
        <f t="shared" si="5"/>
        <v/>
      </c>
      <c r="AI10" s="181">
        <f t="array" ref="AI10">IFERROR(INDEX($AH$1:$AH$400,SMALL(IF($AH$1:$AH$400&lt;&gt;"",ROW($AH$1:$AH$400)),ROW(10:10))),"")</f>
        <v>140</v>
      </c>
      <c r="AK10" s="5">
        <v>43474</v>
      </c>
      <c r="AL10" s="6" t="s">
        <v>6</v>
      </c>
      <c r="AM10" s="7">
        <v>16</v>
      </c>
      <c r="AN10" t="str">
        <f t="shared" si="17"/>
        <v/>
      </c>
      <c r="AO10" s="181">
        <f t="array" ref="AO10">IFERROR(INDEX($AN$1:$AN$400,SMALL(IF($AN$1:$AN$400&lt;&gt;"",ROW($AN$1:$AN$400)),ROW(10:10))),"")</f>
        <v>546</v>
      </c>
      <c r="AP10" t="str">
        <f t="shared" si="13"/>
        <v/>
      </c>
      <c r="AQ10" s="181">
        <f t="array" ref="AQ10">IFERROR(INDEX($AP$1:$AP$400,SMALL(IF($AP$1:$AP$400&lt;&gt;"",ROW($AP$1:$AP$400)),ROW(10:10))),"")</f>
        <v>156</v>
      </c>
      <c r="AR10" t="str">
        <f t="shared" si="6"/>
        <v/>
      </c>
      <c r="AS10" s="181">
        <f t="array" ref="AS10">IFERROR(INDEX($AR$1:$AR$400,SMALL(IF($AR$1:$AR$400&lt;&gt;"",ROW($AR$1:$AR$400)),ROW(10:10))),"")</f>
        <v>242</v>
      </c>
      <c r="AT10" t="str">
        <f t="shared" si="7"/>
        <v/>
      </c>
      <c r="AU10" s="181">
        <f t="array" ref="AU10">IFERROR(INDEX($AT$1:$AT$400,SMALL(IF($AT$1:$AT$400&lt;&gt;"",ROW($AT$1:$AT$400)),ROW(10:10))),"")</f>
        <v>158</v>
      </c>
      <c r="AW10" s="5">
        <v>43839</v>
      </c>
      <c r="AX10" s="6" t="s">
        <v>8</v>
      </c>
      <c r="AZ10">
        <f t="shared" si="18"/>
        <v>0</v>
      </c>
      <c r="BA10" s="181">
        <f t="array" ref="BA10">IFERROR(INDEX($AZ$1:$AZ$400,SMALL(IF($AZ$1:$AZ$400&lt;&gt;"",ROW($AZ$1:$AZ$400)),ROW(10:10))),"")</f>
        <v>0</v>
      </c>
      <c r="BB10" t="str">
        <f t="shared" si="14"/>
        <v/>
      </c>
      <c r="BC10" s="181">
        <f t="array" ref="BC10">IFERROR(INDEX($BB$1:$BB$400,SMALL(IF($BB$1:$BB$400&lt;&gt;"",ROW($BB$1:$BB$400)),ROW(10:10))),"")</f>
        <v>0</v>
      </c>
      <c r="BD10">
        <f t="shared" si="9"/>
        <v>0</v>
      </c>
      <c r="BE10" s="181">
        <f t="array" ref="BE10">IFERROR(INDEX($BD$1:$BD$400,SMALL(IF($BD$1:$BD$400&lt;&gt;"",ROW($BD$1:$BD$400)),ROW(10:10))),"")</f>
        <v>0</v>
      </c>
      <c r="BF10" t="str">
        <f t="shared" si="8"/>
        <v/>
      </c>
      <c r="BG10" s="181">
        <f t="array" ref="BG10">IFERROR(INDEX($BF$1:$BF$400,SMALL(IF($BF$1:$BF$400&lt;&gt;"",ROW($BF$1:$BF$400)),ROW(10:10))),"")</f>
        <v>0</v>
      </c>
    </row>
    <row r="11" spans="1:59" x14ac:dyDescent="0.3">
      <c r="A11" s="10">
        <v>42379</v>
      </c>
      <c r="B11" s="11" t="s">
        <v>9</v>
      </c>
      <c r="C11" s="7">
        <v>7</v>
      </c>
      <c r="D11" t="str">
        <f t="shared" si="15"/>
        <v/>
      </c>
      <c r="E11" s="181">
        <f t="array" ref="E11">IFERROR(INDEX($D$1:$D$400,SMALL(IF($D$1:$D$400&lt;&gt;"",ROW($D$1:$D$400)),ROW(11:11))),"")</f>
        <v>166</v>
      </c>
      <c r="F11" t="str">
        <f t="shared" si="10"/>
        <v/>
      </c>
      <c r="G11" s="181">
        <f t="array" ref="G11">IFERROR(INDEX($F$1:$F$400,SMALL(IF($F$1:$F$400&lt;&gt;"",ROW($F$1:$F$400)),ROW(11:11))),"")</f>
        <v>34</v>
      </c>
      <c r="H11" t="str">
        <f t="shared" si="0"/>
        <v/>
      </c>
      <c r="I11" s="181">
        <f t="array" ref="I11">IFERROR(INDEX($H$1:$H$400,SMALL(IF($H$1:$H$400&lt;&gt;"",ROW($H$1:$H$400)),ROW(11:11))),"")</f>
        <v>76</v>
      </c>
      <c r="J11">
        <f t="shared" si="1"/>
        <v>31</v>
      </c>
      <c r="K11" s="181">
        <f t="array" ref="K11">IFERROR(INDEX($J$1:$J$400,SMALL(IF($J$1:$J$400&lt;&gt;"",ROW($J$1:$J$400)),ROW(11:11))),"")</f>
        <v>66</v>
      </c>
      <c r="M11" s="5">
        <v>42745</v>
      </c>
      <c r="N11" s="6" t="s">
        <v>3</v>
      </c>
      <c r="O11" s="7">
        <v>11</v>
      </c>
      <c r="P11" t="str">
        <f t="shared" si="16"/>
        <v/>
      </c>
      <c r="Q11" s="181">
        <f t="array" ref="Q11">IFERROR(INDEX($P$1:$P$400,SMALL(IF($P$1:$P$400&lt;&gt;"",ROW($P$1:$P$400)),ROW(11:11))),"")</f>
        <v>302</v>
      </c>
      <c r="R11" t="str">
        <f t="shared" si="11"/>
        <v/>
      </c>
      <c r="S11" s="181">
        <f t="array" ref="S11">IFERROR(INDEX($R$1:$R$400,SMALL(IF($R$1:$R$400&lt;&gt;"",ROW($R$1:$R$400)),ROW(11:11))),"")</f>
        <v>69</v>
      </c>
      <c r="T11" t="str">
        <f t="shared" si="2"/>
        <v/>
      </c>
      <c r="U11" s="181">
        <f t="array" ref="U11">IFERROR(INDEX($T$1:$T$400,SMALL(IF($T$1:$T$400&lt;&gt;"",ROW($T$1:$T$400)),ROW(11:11))),"")</f>
        <v>97</v>
      </c>
      <c r="V11" t="str">
        <f t="shared" si="3"/>
        <v/>
      </c>
      <c r="W11" s="181">
        <f t="array" ref="W11">IFERROR(INDEX($V$1:$V$400,SMALL(IF($V$1:$V$400&lt;&gt;"",ROW($V$1:$V$400)),ROW(11:11))),"")</f>
        <v>176</v>
      </c>
      <c r="Y11" s="5">
        <v>43110</v>
      </c>
      <c r="Z11" s="6" t="s">
        <v>6</v>
      </c>
      <c r="AA11" s="7">
        <v>14</v>
      </c>
      <c r="AB11" t="str">
        <f t="shared" si="19"/>
        <v/>
      </c>
      <c r="AC11" s="181">
        <f t="array" ref="AC11">IFERROR(INDEX($AB$1:$AB$400,SMALL(IF($AB$1:$AB$400&lt;&gt;"",ROW($AB$1:$AB$400)),ROW(11:11))),"")</f>
        <v>210</v>
      </c>
      <c r="AD11" t="str">
        <f t="shared" si="12"/>
        <v/>
      </c>
      <c r="AE11" s="181">
        <f t="array" ref="AE11">IFERROR(INDEX($AD$1:$AD$400,SMALL(IF($AD$1:$AD$400&lt;&gt;"",ROW($AD$1:$AD$400)),ROW(11:11))),"")</f>
        <v>42</v>
      </c>
      <c r="AF11" t="str">
        <f t="shared" si="4"/>
        <v/>
      </c>
      <c r="AG11" s="181">
        <f t="array" ref="AG11">IFERROR(INDEX($AF$1:$AF$400,SMALL(IF($AF$1:$AF$400&lt;&gt;"",ROW($AF$1:$AF$400)),ROW(11:11))),"")</f>
        <v>50</v>
      </c>
      <c r="AH11" t="str">
        <f t="shared" si="5"/>
        <v/>
      </c>
      <c r="AI11" s="181">
        <f t="array" ref="AI11">IFERROR(INDEX($AH$1:$AH$400,SMALL(IF($AH$1:$AH$400&lt;&gt;"",ROW($AH$1:$AH$400)),ROW(11:11))),"")</f>
        <v>76</v>
      </c>
      <c r="AK11" s="5">
        <v>43475</v>
      </c>
      <c r="AL11" s="6" t="s">
        <v>8</v>
      </c>
      <c r="AM11" s="7">
        <v>15</v>
      </c>
      <c r="AN11">
        <f t="shared" si="17"/>
        <v>124</v>
      </c>
      <c r="AO11" s="181">
        <f t="array" ref="AO11">IFERROR(INDEX($AN$1:$AN$400,SMALL(IF($AN$1:$AN$400&lt;&gt;"",ROW($AN$1:$AN$400)),ROW(11:11))),"")</f>
        <v>242</v>
      </c>
      <c r="AP11" t="str">
        <f t="shared" si="13"/>
        <v/>
      </c>
      <c r="AQ11" s="181">
        <f t="array" ref="AQ11">IFERROR(INDEX($AP$1:$AP$400,SMALL(IF($AP$1:$AP$400&lt;&gt;"",ROW($AP$1:$AP$400)),ROW(11:11))),"")</f>
        <v>56</v>
      </c>
      <c r="AR11">
        <f t="shared" si="6"/>
        <v>48</v>
      </c>
      <c r="AS11" s="181">
        <f t="array" ref="AS11">IFERROR(INDEX($AR$1:$AR$400,SMALL(IF($AR$1:$AR$400&lt;&gt;"",ROW($AR$1:$AR$400)),ROW(11:11))),"")</f>
        <v>62</v>
      </c>
      <c r="AT11" t="str">
        <f t="shared" si="7"/>
        <v/>
      </c>
      <c r="AU11" s="181">
        <f t="array" ref="AU11">IFERROR(INDEX($AT$1:$AT$400,SMALL(IF($AT$1:$AT$400&lt;&gt;"",ROW($AT$1:$AT$400)),ROW(11:11))),"")</f>
        <v>112</v>
      </c>
      <c r="AW11" s="5">
        <v>43840</v>
      </c>
      <c r="AX11" s="6" t="s">
        <v>4</v>
      </c>
      <c r="AZ11" t="str">
        <f t="shared" si="18"/>
        <v/>
      </c>
      <c r="BA11" s="181">
        <f t="array" ref="BA11">IFERROR(INDEX($AZ$1:$AZ$400,SMALL(IF($AZ$1:$AZ$400&lt;&gt;"",ROW($AZ$1:$AZ$400)),ROW(11:11))),"")</f>
        <v>0</v>
      </c>
      <c r="BB11">
        <f t="shared" si="14"/>
        <v>0</v>
      </c>
      <c r="BC11" s="181">
        <f t="array" ref="BC11">IFERROR(INDEX($BB$1:$BB$400,SMALL(IF($BB$1:$BB$400&lt;&gt;"",ROW($BB$1:$BB$400)),ROW(11:11))),"")</f>
        <v>0</v>
      </c>
      <c r="BD11" t="str">
        <f t="shared" si="9"/>
        <v/>
      </c>
      <c r="BE11" s="181">
        <f t="array" ref="BE11">IFERROR(INDEX($BD$1:$BD$400,SMALL(IF($BD$1:$BD$400&lt;&gt;"",ROW($BD$1:$BD$400)),ROW(11:11))),"")</f>
        <v>0</v>
      </c>
      <c r="BF11" t="str">
        <f t="shared" si="8"/>
        <v/>
      </c>
      <c r="BG11" s="181">
        <f t="array" ref="BG11">IFERROR(INDEX($BF$1:$BF$400,SMALL(IF($BF$1:$BF$400&lt;&gt;"",ROW($BF$1:$BF$400)),ROW(11:11))),"")</f>
        <v>0</v>
      </c>
    </row>
    <row r="12" spans="1:59" x14ac:dyDescent="0.3">
      <c r="A12" s="10">
        <v>42380</v>
      </c>
      <c r="B12" s="11" t="s">
        <v>5</v>
      </c>
      <c r="C12" s="20">
        <v>4</v>
      </c>
      <c r="D12" t="str">
        <f t="shared" si="15"/>
        <v/>
      </c>
      <c r="E12" s="181">
        <f t="array" ref="E12">IFERROR(INDEX($D$1:$D$400,SMALL(IF($D$1:$D$400&lt;&gt;"",ROW($D$1:$D$400)),ROW(12:12))),"")</f>
        <v>143</v>
      </c>
      <c r="F12" t="str">
        <f t="shared" si="10"/>
        <v/>
      </c>
      <c r="G12" s="181">
        <f t="array" ref="G12">IFERROR(INDEX($F$1:$F$400,SMALL(IF($F$1:$F$400&lt;&gt;"",ROW($F$1:$F$400)),ROW(12:12))),"")</f>
        <v>55</v>
      </c>
      <c r="H12" t="str">
        <f t="shared" si="0"/>
        <v/>
      </c>
      <c r="I12" s="181">
        <f t="array" ref="I12">IFERROR(INDEX($H$1:$H$400,SMALL(IF($H$1:$H$400&lt;&gt;"",ROW($H$1:$H$400)),ROW(12:12))),"")</f>
        <v>47</v>
      </c>
      <c r="J12" t="str">
        <f t="shared" si="1"/>
        <v/>
      </c>
      <c r="K12" s="181">
        <f t="array" ref="K12">IFERROR(INDEX($J$1:$J$400,SMALL(IF($J$1:$J$400&lt;&gt;"",ROW($J$1:$J$400)),ROW(12:12))),"")</f>
        <v>82</v>
      </c>
      <c r="M12" s="5">
        <v>42746</v>
      </c>
      <c r="N12" s="6" t="s">
        <v>6</v>
      </c>
      <c r="O12" s="7">
        <v>11</v>
      </c>
      <c r="P12" t="str">
        <f t="shared" si="16"/>
        <v/>
      </c>
      <c r="Q12" s="181">
        <f t="array" ref="Q12">IFERROR(INDEX($P$1:$P$400,SMALL(IF($P$1:$P$400&lt;&gt;"",ROW($P$1:$P$400)),ROW(12:12))),"")</f>
        <v>262</v>
      </c>
      <c r="R12" t="str">
        <f t="shared" si="11"/>
        <v/>
      </c>
      <c r="S12" s="181">
        <f t="array" ref="S12">IFERROR(INDEX($R$1:$R$400,SMALL(IF($R$1:$R$400&lt;&gt;"",ROW($R$1:$R$400)),ROW(12:12))),"")</f>
        <v>63</v>
      </c>
      <c r="T12" t="str">
        <f t="shared" si="2"/>
        <v/>
      </c>
      <c r="U12" s="181">
        <f t="array" ref="U12">IFERROR(INDEX($T$1:$T$400,SMALL(IF($T$1:$T$400&lt;&gt;"",ROW($T$1:$T$400)),ROW(12:12))),"")</f>
        <v>100</v>
      </c>
      <c r="V12" t="str">
        <f t="shared" si="3"/>
        <v/>
      </c>
      <c r="W12" s="181">
        <f t="array" ref="W12">IFERROR(INDEX($V$1:$V$400,SMALL(IF($V$1:$V$400&lt;&gt;"",ROW($V$1:$V$400)),ROW(12:12))),"")</f>
        <v>131</v>
      </c>
      <c r="Y12" s="5">
        <v>43111</v>
      </c>
      <c r="Z12" s="6" t="s">
        <v>8</v>
      </c>
      <c r="AA12" s="7">
        <v>16</v>
      </c>
      <c r="AB12">
        <f t="shared" si="19"/>
        <v>108</v>
      </c>
      <c r="AC12" s="181">
        <f t="array" ref="AC12">IFERROR(INDEX($AB$1:$AB$400,SMALL(IF($AB$1:$AB$400&lt;&gt;"",ROW($AB$1:$AB$400)),ROW(12:12))),"")</f>
        <v>184</v>
      </c>
      <c r="AD12" t="str">
        <f t="shared" si="12"/>
        <v/>
      </c>
      <c r="AE12" s="181">
        <f t="array" ref="AE12">IFERROR(INDEX($AD$1:$AD$400,SMALL(IF($AD$1:$AD$400&lt;&gt;"",ROW($AD$1:$AD$400)),ROW(12:12))),"")</f>
        <v>68</v>
      </c>
      <c r="AF12">
        <f t="shared" si="4"/>
        <v>42</v>
      </c>
      <c r="AG12" s="181">
        <f t="array" ref="AG12">IFERROR(INDEX($AF$1:$AF$400,SMALL(IF($AF$1:$AF$400&lt;&gt;"",ROW($AF$1:$AF$400)),ROW(12:12))),"")</f>
        <v>87</v>
      </c>
      <c r="AH12" t="str">
        <f t="shared" si="5"/>
        <v/>
      </c>
      <c r="AI12" s="181">
        <f t="array" ref="AI12">IFERROR(INDEX($AH$1:$AH$400,SMALL(IF($AH$1:$AH$400&lt;&gt;"",ROW($AH$1:$AH$400)),ROW(12:12))),"")</f>
        <v>116</v>
      </c>
      <c r="AK12" s="5">
        <v>43476</v>
      </c>
      <c r="AL12" s="6" t="s">
        <v>4</v>
      </c>
      <c r="AM12" s="7">
        <v>30</v>
      </c>
      <c r="AN12" t="str">
        <f t="shared" si="17"/>
        <v/>
      </c>
      <c r="AO12" s="181">
        <f t="array" ref="AO12">IFERROR(INDEX($AN$1:$AN$400,SMALL(IF($AN$1:$AN$400&lt;&gt;"",ROW($AN$1:$AN$400)),ROW(12:12))),"")</f>
        <v>231</v>
      </c>
      <c r="AP12">
        <f t="shared" si="13"/>
        <v>45</v>
      </c>
      <c r="AQ12" s="181">
        <f t="array" ref="AQ12">IFERROR(INDEX($AP$1:$AP$400,SMALL(IF($AP$1:$AP$400&lt;&gt;"",ROW($AP$1:$AP$400)),ROW(12:12))),"")</f>
        <v>64</v>
      </c>
      <c r="AR12" t="str">
        <f t="shared" si="6"/>
        <v/>
      </c>
      <c r="AS12" s="181">
        <f t="array" ref="AS12">IFERROR(INDEX($AR$1:$AR$400,SMALL(IF($AR$1:$AR$400&lt;&gt;"",ROW($AR$1:$AR$400)),ROW(12:12))),"")</f>
        <v>88</v>
      </c>
      <c r="AT12" t="str">
        <f t="shared" si="7"/>
        <v/>
      </c>
      <c r="AU12" s="181">
        <f t="array" ref="AU12">IFERROR(INDEX($AT$1:$AT$400,SMALL(IF($AT$1:$AT$400&lt;&gt;"",ROW($AT$1:$AT$400)),ROW(12:12))),"")</f>
        <v>98</v>
      </c>
      <c r="AW12" s="5">
        <v>43841</v>
      </c>
      <c r="AX12" s="6" t="s">
        <v>7</v>
      </c>
      <c r="AZ12" t="str">
        <f t="shared" si="18"/>
        <v/>
      </c>
      <c r="BA12" s="181">
        <f t="array" ref="BA12">IFERROR(INDEX($AZ$1:$AZ$400,SMALL(IF($AZ$1:$AZ$400&lt;&gt;"",ROW($AZ$1:$AZ$400)),ROW(12:12))),"")</f>
        <v>0</v>
      </c>
      <c r="BB12" t="str">
        <f t="shared" si="14"/>
        <v/>
      </c>
      <c r="BC12" s="181">
        <f t="array" ref="BC12">IFERROR(INDEX($BB$1:$BB$400,SMALL(IF($BB$1:$BB$400&lt;&gt;"",ROW($BB$1:$BB$400)),ROW(12:12))),"")</f>
        <v>0</v>
      </c>
      <c r="BD12" t="str">
        <f t="shared" si="9"/>
        <v/>
      </c>
      <c r="BE12" s="181">
        <f t="array" ref="BE12">IFERROR(INDEX($BD$1:$BD$400,SMALL(IF($BD$1:$BD$400&lt;&gt;"",ROW($BD$1:$BD$400)),ROW(12:12))),"")</f>
        <v>0</v>
      </c>
      <c r="BF12" t="str">
        <f t="shared" si="8"/>
        <v/>
      </c>
      <c r="BG12" s="181">
        <f t="array" ref="BG12">IFERROR(INDEX($BF$1:$BF$400,SMALL(IF($BF$1:$BF$400&lt;&gt;"",ROW($BF$1:$BF$400)),ROW(12:12))),"")</f>
        <v>0</v>
      </c>
    </row>
    <row r="13" spans="1:59" x14ac:dyDescent="0.3">
      <c r="A13" s="10">
        <v>42381</v>
      </c>
      <c r="B13" s="11" t="s">
        <v>3</v>
      </c>
      <c r="C13" s="20">
        <v>5</v>
      </c>
      <c r="D13" t="str">
        <f t="shared" si="15"/>
        <v/>
      </c>
      <c r="E13" s="181">
        <f t="array" ref="E13">IFERROR(INDEX($D$1:$D$400,SMALL(IF($D$1:$D$400&lt;&gt;"",ROW($D$1:$D$400)),ROW(13:13))),"")</f>
        <v>84</v>
      </c>
      <c r="F13" t="str">
        <f t="shared" si="10"/>
        <v/>
      </c>
      <c r="G13" s="181">
        <f t="array" ref="G13">IFERROR(INDEX($F$1:$F$400,SMALL(IF($F$1:$F$400&lt;&gt;"",ROW($F$1:$F$400)),ROW(13:13))),"")</f>
        <v>29</v>
      </c>
      <c r="H13" t="str">
        <f t="shared" si="0"/>
        <v/>
      </c>
      <c r="I13" s="181">
        <f t="array" ref="I13">IFERROR(INDEX($H$1:$H$400,SMALL(IF($H$1:$H$400&lt;&gt;"",ROW($H$1:$H$400)),ROW(13:13))),"")</f>
        <v>36</v>
      </c>
      <c r="J13" t="str">
        <f t="shared" si="1"/>
        <v/>
      </c>
      <c r="K13" s="181">
        <f t="array" ref="K13">IFERROR(INDEX($J$1:$J$400,SMALL(IF($J$1:$J$400&lt;&gt;"",ROW($J$1:$J$400)),ROW(13:13))),"")</f>
        <v>40</v>
      </c>
      <c r="M13" s="5">
        <v>42747</v>
      </c>
      <c r="N13" s="6" t="s">
        <v>8</v>
      </c>
      <c r="O13" s="7">
        <v>15</v>
      </c>
      <c r="P13">
        <f t="shared" si="16"/>
        <v>104</v>
      </c>
      <c r="Q13" s="181">
        <f t="array" ref="Q13">IFERROR(INDEX($P$1:$P$400,SMALL(IF($P$1:$P$400&lt;&gt;"",ROW($P$1:$P$400)),ROW(13:13))),"")</f>
        <v>126</v>
      </c>
      <c r="R13" t="str">
        <f t="shared" si="11"/>
        <v/>
      </c>
      <c r="S13" s="181">
        <f t="array" ref="S13">IFERROR(INDEX($R$1:$R$400,SMALL(IF($R$1:$R$400&lt;&gt;"",ROW($R$1:$R$400)),ROW(13:13))),"")</f>
        <v>32</v>
      </c>
      <c r="T13">
        <f t="shared" si="2"/>
        <v>37</v>
      </c>
      <c r="U13" s="181">
        <f t="array" ref="U13">IFERROR(INDEX($T$1:$T$400,SMALL(IF($T$1:$T$400&lt;&gt;"",ROW($T$1:$T$400)),ROW(13:13))),"")</f>
        <v>34</v>
      </c>
      <c r="V13" t="str">
        <f t="shared" si="3"/>
        <v/>
      </c>
      <c r="W13" s="181">
        <f t="array" ref="W13">IFERROR(INDEX($V$1:$V$400,SMALL(IF($V$1:$V$400&lt;&gt;"",ROW($V$1:$V$400)),ROW(13:13))),"")</f>
        <v>83</v>
      </c>
      <c r="Y13" s="5">
        <v>43112</v>
      </c>
      <c r="Z13" s="6" t="s">
        <v>4</v>
      </c>
      <c r="AA13" s="7">
        <v>29</v>
      </c>
      <c r="AB13" t="str">
        <f t="shared" si="19"/>
        <v/>
      </c>
      <c r="AC13" s="181">
        <f t="array" ref="AC13">IFERROR(INDEX($AB$1:$AB$400,SMALL(IF($AB$1:$AB$400&lt;&gt;"",ROW($AB$1:$AB$400)),ROW(13:13))),"")</f>
        <v>202</v>
      </c>
      <c r="AD13">
        <f t="shared" si="12"/>
        <v>44</v>
      </c>
      <c r="AE13" s="181">
        <f t="array" ref="AE13">IFERROR(INDEX($AD$1:$AD$400,SMALL(IF($AD$1:$AD$400&lt;&gt;"",ROW($AD$1:$AD$400)),ROW(13:13))),"")</f>
        <v>49</v>
      </c>
      <c r="AF13" t="str">
        <f t="shared" si="4"/>
        <v/>
      </c>
      <c r="AG13" s="181">
        <f t="array" ref="AG13">IFERROR(INDEX($AF$1:$AF$400,SMALL(IF($AF$1:$AF$400&lt;&gt;"",ROW($AF$1:$AF$400)),ROW(13:13))),"")</f>
        <v>63</v>
      </c>
      <c r="AH13" t="str">
        <f t="shared" si="5"/>
        <v/>
      </c>
      <c r="AI13" s="181">
        <f t="array" ref="AI13">IFERROR(INDEX($AH$1:$AH$400,SMALL(IF($AH$1:$AH$400&lt;&gt;"",ROW($AH$1:$AH$400)),ROW(13:13))),"")</f>
        <v>61</v>
      </c>
      <c r="AK13" s="5">
        <v>43477</v>
      </c>
      <c r="AL13" s="6" t="s">
        <v>7</v>
      </c>
      <c r="AM13" s="7">
        <v>31</v>
      </c>
      <c r="AN13" t="str">
        <f t="shared" si="17"/>
        <v/>
      </c>
      <c r="AO13" s="181">
        <f t="array" ref="AO13">IFERROR(INDEX($AN$1:$AN$400,SMALL(IF($AN$1:$AN$400&lt;&gt;"",ROW($AN$1:$AN$400)),ROW(13:13))),"")</f>
        <v>200</v>
      </c>
      <c r="AP13" t="str">
        <f t="shared" si="13"/>
        <v/>
      </c>
      <c r="AQ13" s="181">
        <f t="array" ref="AQ13">IFERROR(INDEX($AP$1:$AP$400,SMALL(IF($AP$1:$AP$400&lt;&gt;"",ROW($AP$1:$AP$400)),ROW(13:13))),"")</f>
        <v>62</v>
      </c>
      <c r="AR13" t="str">
        <f t="shared" si="6"/>
        <v/>
      </c>
      <c r="AS13" s="181">
        <f t="array" ref="AS13">IFERROR(INDEX($AR$1:$AR$400,SMALL(IF($AR$1:$AR$400&lt;&gt;"",ROW($AR$1:$AR$400)),ROW(13:13))),"")</f>
        <v>72</v>
      </c>
      <c r="AT13" t="str">
        <f t="shared" si="7"/>
        <v/>
      </c>
      <c r="AU13" s="181">
        <f t="array" ref="AU13">IFERROR(INDEX($AT$1:$AT$400,SMALL(IF($AT$1:$AT$400&lt;&gt;"",ROW($AT$1:$AT$400)),ROW(13:13))),"")</f>
        <v>72</v>
      </c>
      <c r="AW13" s="5">
        <v>43842</v>
      </c>
      <c r="AX13" s="6" t="s">
        <v>9</v>
      </c>
      <c r="AZ13" t="str">
        <f t="shared" si="18"/>
        <v/>
      </c>
      <c r="BA13" s="181">
        <f t="array" ref="BA13">IFERROR(INDEX($AZ$1:$AZ$400,SMALL(IF($AZ$1:$AZ$400&lt;&gt;"",ROW($AZ$1:$AZ$400)),ROW(13:13))),"")</f>
        <v>0</v>
      </c>
      <c r="BB13" t="str">
        <f t="shared" si="14"/>
        <v/>
      </c>
      <c r="BC13" s="181">
        <f t="array" ref="BC13">IFERROR(INDEX($BB$1:$BB$400,SMALL(IF($BB$1:$BB$400&lt;&gt;"",ROW($BB$1:$BB$400)),ROW(13:13))),"")</f>
        <v>0</v>
      </c>
      <c r="BD13" t="str">
        <f t="shared" si="9"/>
        <v/>
      </c>
      <c r="BE13" s="181">
        <f t="array" ref="BE13">IFERROR(INDEX($BD$1:$BD$400,SMALL(IF($BD$1:$BD$400&lt;&gt;"",ROW($BD$1:$BD$400)),ROW(13:13))),"")</f>
        <v>0</v>
      </c>
      <c r="BF13">
        <f t="shared" si="8"/>
        <v>0</v>
      </c>
      <c r="BG13" s="181">
        <f t="array" ref="BG13">IFERROR(INDEX($BF$1:$BF$400,SMALL(IF($BF$1:$BF$400&lt;&gt;"",ROW($BF$1:$BF$400)),ROW(13:13))),"")</f>
        <v>0</v>
      </c>
    </row>
    <row r="14" spans="1:59" x14ac:dyDescent="0.3">
      <c r="A14" s="10">
        <v>42382</v>
      </c>
      <c r="B14" s="11" t="s">
        <v>6</v>
      </c>
      <c r="C14" s="20">
        <v>5</v>
      </c>
      <c r="D14" t="str">
        <f t="shared" si="15"/>
        <v/>
      </c>
      <c r="E14" s="181">
        <f t="array" ref="E14">IFERROR(INDEX($D$1:$D$400,SMALL(IF($D$1:$D$400&lt;&gt;"",ROW($D$1:$D$400)),ROW(14:14))),"")</f>
        <v>83</v>
      </c>
      <c r="F14" t="str">
        <f t="shared" si="10"/>
        <v/>
      </c>
      <c r="G14" s="181">
        <f t="array" ref="G14">IFERROR(INDEX($F$1:$F$400,SMALL(IF($F$1:$F$400&lt;&gt;"",ROW($F$1:$F$400)),ROW(14:14))),"")</f>
        <v>27</v>
      </c>
      <c r="H14" t="str">
        <f t="shared" si="0"/>
        <v/>
      </c>
      <c r="I14" s="181">
        <f t="array" ref="I14">IFERROR(INDEX($H$1:$H$400,SMALL(IF($H$1:$H$400&lt;&gt;"",ROW($H$1:$H$400)),ROW(14:14))),"")</f>
        <v>27</v>
      </c>
      <c r="J14" t="str">
        <f t="shared" si="1"/>
        <v/>
      </c>
      <c r="K14" s="181">
        <f t="array" ref="K14">IFERROR(INDEX($J$1:$J$400,SMALL(IF($J$1:$J$400&lt;&gt;"",ROW($J$1:$J$400)),ROW(14:14))),"")</f>
        <v>50</v>
      </c>
      <c r="M14" s="5">
        <v>42748</v>
      </c>
      <c r="N14" s="6" t="s">
        <v>4</v>
      </c>
      <c r="O14" s="7">
        <v>28</v>
      </c>
      <c r="P14" t="str">
        <f t="shared" si="16"/>
        <v/>
      </c>
      <c r="Q14" s="181">
        <f t="array" ref="Q14">IFERROR(INDEX($P$1:$P$400,SMALL(IF($P$1:$P$400&lt;&gt;"",ROW($P$1:$P$400)),ROW(14:14))),"")</f>
        <v>184</v>
      </c>
      <c r="R14">
        <f t="shared" si="11"/>
        <v>39</v>
      </c>
      <c r="S14" s="181">
        <f t="array" ref="S14">IFERROR(INDEX($R$1:$R$400,SMALL(IF($R$1:$R$400&lt;&gt;"",ROW($R$1:$R$400)),ROW(14:14))),"")</f>
        <v>49</v>
      </c>
      <c r="T14" t="str">
        <f t="shared" si="2"/>
        <v/>
      </c>
      <c r="U14" s="181">
        <f t="array" ref="U14">IFERROR(INDEX($T$1:$T$400,SMALL(IF($T$1:$T$400&lt;&gt;"",ROW($T$1:$T$400)),ROW(14:14))),"")</f>
        <v>78</v>
      </c>
      <c r="V14" t="str">
        <f t="shared" si="3"/>
        <v/>
      </c>
      <c r="W14" s="181">
        <f t="array" ref="W14">IFERROR(INDEX($V$1:$V$400,SMALL(IF($V$1:$V$400&lt;&gt;"",ROW($V$1:$V$400)),ROW(14:14))),"")</f>
        <v>82</v>
      </c>
      <c r="Y14" s="5">
        <v>43113</v>
      </c>
      <c r="Z14" s="6" t="s">
        <v>7</v>
      </c>
      <c r="AA14" s="7">
        <v>34</v>
      </c>
      <c r="AB14" t="str">
        <f t="shared" si="19"/>
        <v/>
      </c>
      <c r="AC14" s="181">
        <f t="array" ref="AC14">IFERROR(INDEX($AB$1:$AB$400,SMALL(IF($AB$1:$AB$400&lt;&gt;"",ROW($AB$1:$AB$400)),ROW(14:14))),"")</f>
        <v>108</v>
      </c>
      <c r="AD14" t="str">
        <f t="shared" si="12"/>
        <v/>
      </c>
      <c r="AE14" s="181">
        <f t="array" ref="AE14">IFERROR(INDEX($AD$1:$AD$400,SMALL(IF($AD$1:$AD$400&lt;&gt;"",ROW($AD$1:$AD$400)),ROW(14:14))),"")</f>
        <v>33</v>
      </c>
      <c r="AF14" t="str">
        <f t="shared" si="4"/>
        <v/>
      </c>
      <c r="AG14" s="181">
        <f t="array" ref="AG14">IFERROR(INDEX($AF$1:$AF$400,SMALL(IF($AF$1:$AF$400&lt;&gt;"",ROW($AF$1:$AF$400)),ROW(14:14))),"")</f>
        <v>35</v>
      </c>
      <c r="AH14" t="str">
        <f t="shared" si="5"/>
        <v/>
      </c>
      <c r="AI14" s="181">
        <f t="array" ref="AI14">IFERROR(INDEX($AH$1:$AH$400,SMALL(IF($AH$1:$AH$400&lt;&gt;"",ROW($AH$1:$AH$400)),ROW(14:14))),"")</f>
        <v>74</v>
      </c>
      <c r="AK14" s="5">
        <v>43478</v>
      </c>
      <c r="AL14" s="6" t="s">
        <v>9</v>
      </c>
      <c r="AM14" s="7">
        <v>14</v>
      </c>
      <c r="AN14" t="str">
        <f t="shared" si="17"/>
        <v/>
      </c>
      <c r="AO14" s="181">
        <f t="array" ref="AO14">IFERROR(INDEX($AN$1:$AN$400,SMALL(IF($AN$1:$AN$400&lt;&gt;"",ROW($AN$1:$AN$400)),ROW(14:14))),"")</f>
        <v>120</v>
      </c>
      <c r="AP14" t="str">
        <f t="shared" si="13"/>
        <v/>
      </c>
      <c r="AQ14" s="181">
        <f t="array" ref="AQ14">IFERROR(INDEX($AP$1:$AP$400,SMALL(IF($AP$1:$AP$400&lt;&gt;"",ROW($AP$1:$AP$400)),ROW(14:14))),"")</f>
        <v>42</v>
      </c>
      <c r="AR14" t="str">
        <f t="shared" si="6"/>
        <v/>
      </c>
      <c r="AS14" s="181">
        <f t="array" ref="AS14">IFERROR(INDEX($AR$1:$AR$400,SMALL(IF($AR$1:$AR$400&lt;&gt;"",ROW($AR$1:$AR$400)),ROW(14:14))),"")</f>
        <v>39</v>
      </c>
      <c r="AT14">
        <f t="shared" si="7"/>
        <v>75</v>
      </c>
      <c r="AU14" s="181">
        <f t="array" ref="AU14">IFERROR(INDEX($AT$1:$AT$400,SMALL(IF($AT$1:$AT$400&lt;&gt;"",ROW($AT$1:$AT$400)),ROW(14:14))),"")</f>
        <v>91</v>
      </c>
      <c r="AW14" s="5">
        <v>43843</v>
      </c>
      <c r="AX14" s="6" t="s">
        <v>5</v>
      </c>
      <c r="AZ14" t="str">
        <f t="shared" si="18"/>
        <v/>
      </c>
      <c r="BA14" s="181">
        <f t="array" ref="BA14">IFERROR(INDEX($AZ$1:$AZ$400,SMALL(IF($AZ$1:$AZ$400&lt;&gt;"",ROW($AZ$1:$AZ$400)),ROW(14:14))),"")</f>
        <v>0</v>
      </c>
      <c r="BB14" t="str">
        <f t="shared" si="14"/>
        <v/>
      </c>
      <c r="BC14" s="181">
        <f t="array" ref="BC14">IFERROR(INDEX($BB$1:$BB$400,SMALL(IF($BB$1:$BB$400&lt;&gt;"",ROW($BB$1:$BB$400)),ROW(14:14))),"")</f>
        <v>0</v>
      </c>
      <c r="BD14" t="str">
        <f t="shared" si="9"/>
        <v/>
      </c>
      <c r="BE14" s="181">
        <f t="array" ref="BE14">IFERROR(INDEX($BD$1:$BD$400,SMALL(IF($BD$1:$BD$400&lt;&gt;"",ROW($BD$1:$BD$400)),ROW(14:14))),"")</f>
        <v>0</v>
      </c>
      <c r="BF14" t="str">
        <f t="shared" si="8"/>
        <v/>
      </c>
      <c r="BG14" s="181">
        <f t="array" ref="BG14">IFERROR(INDEX($BF$1:$BF$400,SMALL(IF($BF$1:$BF$400&lt;&gt;"",ROW($BF$1:$BF$400)),ROW(14:14))),"")</f>
        <v>0</v>
      </c>
    </row>
    <row r="15" spans="1:59" x14ac:dyDescent="0.3">
      <c r="A15" s="10">
        <v>42383</v>
      </c>
      <c r="B15" s="11" t="s">
        <v>8</v>
      </c>
      <c r="C15" s="7">
        <v>9</v>
      </c>
      <c r="D15">
        <f>IF(B15="TH",SUM(C9:C15),"")</f>
        <v>54</v>
      </c>
      <c r="E15" s="181">
        <f t="array" ref="E15">IFERROR(INDEX($D$1:$D$400,SMALL(IF($D$1:$D$400&lt;&gt;"",ROW($D$1:$D$400)),ROW(15:15))),"")</f>
        <v>105</v>
      </c>
      <c r="F15" t="str">
        <f t="shared" si="10"/>
        <v/>
      </c>
      <c r="G15" s="181">
        <f t="array" ref="G15">IFERROR(INDEX($F$1:$F$400,SMALL(IF($F$1:$F$400&lt;&gt;"",ROW($F$1:$F$400)),ROW(15:15))),"")</f>
        <v>25</v>
      </c>
      <c r="H15">
        <f t="shared" si="0"/>
        <v>19</v>
      </c>
      <c r="I15" s="181">
        <f t="array" ref="I15">IFERROR(INDEX($H$1:$H$400,SMALL(IF($H$1:$H$400&lt;&gt;"",ROW($H$1:$H$400)),ROW(15:15))),"")</f>
        <v>34</v>
      </c>
      <c r="J15" t="str">
        <f t="shared" si="1"/>
        <v/>
      </c>
      <c r="K15" s="181">
        <f t="array" ref="K15">IFERROR(INDEX($J$1:$J$400,SMALL(IF($J$1:$J$400&lt;&gt;"",ROW($J$1:$J$400)),ROW(15:15))),"")</f>
        <v>57</v>
      </c>
      <c r="M15" s="5">
        <v>42749</v>
      </c>
      <c r="N15" s="6" t="s">
        <v>7</v>
      </c>
      <c r="O15" s="7">
        <v>34</v>
      </c>
      <c r="P15" t="str">
        <f t="shared" si="16"/>
        <v/>
      </c>
      <c r="Q15" s="181">
        <f t="array" ref="Q15">IFERROR(INDEX($P$1:$P$400,SMALL(IF($P$1:$P$400&lt;&gt;"",ROW($P$1:$P$400)),ROW(15:15))),"")</f>
        <v>166</v>
      </c>
      <c r="R15" t="str">
        <f t="shared" si="11"/>
        <v/>
      </c>
      <c r="S15" s="181">
        <f t="array" ref="S15">IFERROR(INDEX($R$1:$R$400,SMALL(IF($R$1:$R$400&lt;&gt;"",ROW($R$1:$R$400)),ROW(15:15))),"")</f>
        <v>53</v>
      </c>
      <c r="T15" t="str">
        <f t="shared" si="2"/>
        <v/>
      </c>
      <c r="U15" s="181">
        <f t="array" ref="U15">IFERROR(INDEX($T$1:$T$400,SMALL(IF($T$1:$T$400&lt;&gt;"",ROW($T$1:$T$400)),ROW(15:15))),"")</f>
        <v>63</v>
      </c>
      <c r="V15" t="str">
        <f t="shared" si="3"/>
        <v/>
      </c>
      <c r="W15" s="181">
        <f t="array" ref="W15">IFERROR(INDEX($V$1:$V$400,SMALL(IF($V$1:$V$400&lt;&gt;"",ROW($V$1:$V$400)),ROW(15:15))),"")</f>
        <v>83</v>
      </c>
      <c r="Y15" s="5">
        <v>43114</v>
      </c>
      <c r="Z15" s="6" t="s">
        <v>9</v>
      </c>
      <c r="AA15" s="7">
        <v>29</v>
      </c>
      <c r="AB15" t="str">
        <f t="shared" si="19"/>
        <v/>
      </c>
      <c r="AC15" s="181">
        <f t="array" ref="AC15">IFERROR(INDEX($AB$1:$AB$400,SMALL(IF($AB$1:$AB$400&lt;&gt;"",ROW($AB$1:$AB$400)),ROW(15:15))),"")</f>
        <v>145</v>
      </c>
      <c r="AD15" t="str">
        <f t="shared" si="12"/>
        <v/>
      </c>
      <c r="AE15" s="181">
        <f t="array" ref="AE15">IFERROR(INDEX($AD$1:$AD$400,SMALL(IF($AD$1:$AD$400&lt;&gt;"",ROW($AD$1:$AD$400)),ROW(15:15))),"")</f>
        <v>41</v>
      </c>
      <c r="AF15" t="str">
        <f t="shared" si="4"/>
        <v/>
      </c>
      <c r="AG15" s="181">
        <f t="array" ref="AG15">IFERROR(INDEX($AF$1:$AF$400,SMALL(IF($AF$1:$AF$400&lt;&gt;"",ROW($AF$1:$AF$400)),ROW(15:15))),"")</f>
        <v>54</v>
      </c>
      <c r="AH15">
        <f t="shared" si="5"/>
        <v>92</v>
      </c>
      <c r="AI15" s="181">
        <f t="array" ref="AI15">IFERROR(INDEX($AH$1:$AH$400,SMALL(IF($AH$1:$AH$400&lt;&gt;"",ROW($AH$1:$AH$400)),ROW(15:15))),"")</f>
        <v>84</v>
      </c>
      <c r="AK15" s="5">
        <v>43479</v>
      </c>
      <c r="AL15" s="6" t="s">
        <v>5</v>
      </c>
      <c r="AM15" s="7">
        <v>12</v>
      </c>
      <c r="AN15" t="str">
        <f t="shared" si="17"/>
        <v/>
      </c>
      <c r="AO15" s="181">
        <f t="array" ref="AO15">IFERROR(INDEX($AN$1:$AN$400,SMALL(IF($AN$1:$AN$400&lt;&gt;"",ROW($AN$1:$AN$400)),ROW(15:15))),"")</f>
        <v>154</v>
      </c>
      <c r="AP15" t="str">
        <f t="shared" si="13"/>
        <v/>
      </c>
      <c r="AQ15" s="181">
        <f t="array" ref="AQ15">IFERROR(INDEX($AP$1:$AP$400,SMALL(IF($AP$1:$AP$400&lt;&gt;"",ROW($AP$1:$AP$400)),ROW(15:15))),"")</f>
        <v>37</v>
      </c>
      <c r="AR15" t="str">
        <f t="shared" si="6"/>
        <v/>
      </c>
      <c r="AS15" s="181">
        <f t="array" ref="AS15">IFERROR(INDEX($AR$1:$AR$400,SMALL(IF($AR$1:$AR$400&lt;&gt;"",ROW($AR$1:$AR$400)),ROW(15:15))),"")</f>
        <v>44</v>
      </c>
      <c r="AT15" t="str">
        <f t="shared" si="7"/>
        <v/>
      </c>
      <c r="AU15" s="181">
        <f t="array" ref="AU15">IFERROR(INDEX($AT$1:$AT$400,SMALL(IF($AT$1:$AT$400&lt;&gt;"",ROW($AT$1:$AT$400)),ROW(15:15))),"")</f>
        <v>44</v>
      </c>
      <c r="AW15" s="5">
        <v>43844</v>
      </c>
      <c r="AX15" s="6" t="s">
        <v>3</v>
      </c>
      <c r="AZ15" t="str">
        <f t="shared" si="18"/>
        <v/>
      </c>
      <c r="BA15" s="181">
        <f t="array" ref="BA15">IFERROR(INDEX($AZ$1:$AZ$400,SMALL(IF($AZ$1:$AZ$400&lt;&gt;"",ROW($AZ$1:$AZ$400)),ROW(15:15))),"")</f>
        <v>0</v>
      </c>
      <c r="BB15" t="str">
        <f t="shared" si="14"/>
        <v/>
      </c>
      <c r="BC15" s="181">
        <f t="array" ref="BC15">IFERROR(INDEX($BB$1:$BB$400,SMALL(IF($BB$1:$BB$400&lt;&gt;"",ROW($BB$1:$BB$400)),ROW(15:15))),"")</f>
        <v>0</v>
      </c>
      <c r="BD15" t="str">
        <f t="shared" si="9"/>
        <v/>
      </c>
      <c r="BE15" s="181">
        <f t="array" ref="BE15">IFERROR(INDEX($BD$1:$BD$400,SMALL(IF($BD$1:$BD$400&lt;&gt;"",ROW($BD$1:$BD$400)),ROW(15:15))),"")</f>
        <v>0</v>
      </c>
      <c r="BF15" t="str">
        <f t="shared" si="8"/>
        <v/>
      </c>
      <c r="BG15" s="181">
        <f t="array" ref="BG15">IFERROR(INDEX($BF$1:$BF$400,SMALL(IF($BF$1:$BF$400&lt;&gt;"",ROW($BF$1:$BF$400)),ROW(15:15))),"")</f>
        <v>0</v>
      </c>
    </row>
    <row r="16" spans="1:59" x14ac:dyDescent="0.3">
      <c r="A16" s="10">
        <v>42384</v>
      </c>
      <c r="B16" s="11" t="s">
        <v>4</v>
      </c>
      <c r="C16" s="7">
        <v>14</v>
      </c>
      <c r="D16" t="str">
        <f t="shared" si="15"/>
        <v/>
      </c>
      <c r="E16" s="181">
        <f t="array" ref="E16">IFERROR(INDEX($D$1:$D$400,SMALL(IF($D$1:$D$400&lt;&gt;"",ROW($D$1:$D$400)),ROW(16:16))),"")</f>
        <v>62</v>
      </c>
      <c r="F16">
        <f t="shared" si="10"/>
        <v>18</v>
      </c>
      <c r="G16" s="181">
        <f t="array" ref="G16">IFERROR(INDEX($F$1:$F$400,SMALL(IF($F$1:$F$400&lt;&gt;"",ROW($F$1:$F$400)),ROW(16:16))),"")</f>
        <v>28</v>
      </c>
      <c r="H16" t="str">
        <f t="shared" si="0"/>
        <v/>
      </c>
      <c r="I16" s="181">
        <f t="array" ref="I16">IFERROR(INDEX($H$1:$H$400,SMALL(IF($H$1:$H$400&lt;&gt;"",ROW($H$1:$H$400)),ROW(16:16))),"")</f>
        <v>18</v>
      </c>
      <c r="J16" t="str">
        <f t="shared" si="1"/>
        <v/>
      </c>
      <c r="K16" s="181">
        <f t="array" ref="K16">IFERROR(INDEX($J$1:$J$400,SMALL(IF($J$1:$J$400&lt;&gt;"",ROW($J$1:$J$400)),ROW(16:16))),"")</f>
        <v>40</v>
      </c>
      <c r="M16" s="5">
        <v>42750</v>
      </c>
      <c r="N16" s="6" t="s">
        <v>9</v>
      </c>
      <c r="O16" s="7">
        <v>30</v>
      </c>
      <c r="P16" t="str">
        <f t="shared" si="16"/>
        <v/>
      </c>
      <c r="Q16" s="181">
        <f t="array" ref="Q16">IFERROR(INDEX($P$1:$P$400,SMALL(IF($P$1:$P$400&lt;&gt;"",ROW($P$1:$P$400)),ROW(16:16))),"")</f>
        <v>153</v>
      </c>
      <c r="R16" t="str">
        <f t="shared" si="11"/>
        <v/>
      </c>
      <c r="S16" s="181">
        <f t="array" ref="S16">IFERROR(INDEX($R$1:$R$400,SMALL(IF($R$1:$R$400&lt;&gt;"",ROW($R$1:$R$400)),ROW(16:16))),"")</f>
        <v>38</v>
      </c>
      <c r="T16" t="str">
        <f t="shared" si="2"/>
        <v/>
      </c>
      <c r="U16" s="181">
        <f t="array" ref="U16">IFERROR(INDEX($T$1:$T$400,SMALL(IF($T$1:$T$400&lt;&gt;"",ROW($T$1:$T$400)),ROW(16:16))),"")</f>
        <v>55</v>
      </c>
      <c r="V16">
        <f t="shared" si="3"/>
        <v>92</v>
      </c>
      <c r="W16" s="181">
        <f t="array" ref="W16">IFERROR(INDEX($V$1:$V$400,SMALL(IF($V$1:$V$400&lt;&gt;"",ROW($V$1:$V$400)),ROW(16:16))),"")</f>
        <v>84</v>
      </c>
      <c r="Y16" s="5">
        <v>43115</v>
      </c>
      <c r="Z16" s="6" t="s">
        <v>5</v>
      </c>
      <c r="AA16" s="7">
        <v>15</v>
      </c>
      <c r="AB16" t="str">
        <f t="shared" si="19"/>
        <v/>
      </c>
      <c r="AC16" s="181">
        <f t="array" ref="AC16">IFERROR(INDEX($AB$1:$AB$400,SMALL(IF($AB$1:$AB$400&lt;&gt;"",ROW($AB$1:$AB$400)),ROW(16:16))),"")</f>
        <v>166</v>
      </c>
      <c r="AD16" t="str">
        <f t="shared" si="12"/>
        <v/>
      </c>
      <c r="AE16" s="181">
        <f t="array" ref="AE16">IFERROR(INDEX($AD$1:$AD$400,SMALL(IF($AD$1:$AD$400&lt;&gt;"",ROW($AD$1:$AD$400)),ROW(16:16))),"")</f>
        <v>56</v>
      </c>
      <c r="AF16" t="str">
        <f t="shared" si="4"/>
        <v/>
      </c>
      <c r="AG16" s="181">
        <f t="array" ref="AG16">IFERROR(INDEX($AF$1:$AF$400,SMALL(IF($AF$1:$AF$400&lt;&gt;"",ROW($AF$1:$AF$400)),ROW(16:16))),"")</f>
        <v>59</v>
      </c>
      <c r="AH16" t="str">
        <f t="shared" si="5"/>
        <v/>
      </c>
      <c r="AI16" s="181">
        <f t="array" ref="AI16">IFERROR(INDEX($AH$1:$AH$400,SMALL(IF($AH$1:$AH$400&lt;&gt;"",ROW($AH$1:$AH$400)),ROW(16:16))),"")</f>
        <v>96</v>
      </c>
      <c r="AK16" s="5">
        <v>43480</v>
      </c>
      <c r="AL16" s="6" t="s">
        <v>3</v>
      </c>
      <c r="AM16" s="7">
        <v>12</v>
      </c>
      <c r="AN16" t="str">
        <f t="shared" si="17"/>
        <v/>
      </c>
      <c r="AO16" s="181">
        <f t="array" ref="AO16">IFERROR(INDEX($AN$1:$AN$400,SMALL(IF($AN$1:$AN$400&lt;&gt;"",ROW($AN$1:$AN$400)),ROW(16:16))),"")</f>
        <v>110</v>
      </c>
      <c r="AP16" t="str">
        <f t="shared" si="13"/>
        <v/>
      </c>
      <c r="AQ16" s="181">
        <f t="array" ref="AQ16">IFERROR(INDEX($AP$1:$AP$400,SMALL(IF($AP$1:$AP$400&lt;&gt;"",ROW($AP$1:$AP$400)),ROW(16:16))),"")</f>
        <v>46</v>
      </c>
      <c r="AR16" t="str">
        <f t="shared" si="6"/>
        <v/>
      </c>
      <c r="AS16" s="181">
        <f t="array" ref="AS16">IFERROR(INDEX($AR$1:$AR$400,SMALL(IF($AR$1:$AR$400&lt;&gt;"",ROW($AR$1:$AR$400)),ROW(16:16))),"")</f>
        <v>53</v>
      </c>
      <c r="AT16" t="str">
        <f t="shared" si="7"/>
        <v/>
      </c>
      <c r="AU16" s="181">
        <f t="array" ref="AU16">IFERROR(INDEX($AT$1:$AT$400,SMALL(IF($AT$1:$AT$400&lt;&gt;"",ROW($AT$1:$AT$400)),ROW(16:16))),"")</f>
        <v>90</v>
      </c>
      <c r="AW16" s="5">
        <v>43845</v>
      </c>
      <c r="AX16" s="6" t="s">
        <v>6</v>
      </c>
      <c r="AZ16" t="str">
        <f t="shared" si="18"/>
        <v/>
      </c>
      <c r="BA16" s="181">
        <f t="array" ref="BA16">IFERROR(INDEX($AZ$1:$AZ$400,SMALL(IF($AZ$1:$AZ$400&lt;&gt;"",ROW($AZ$1:$AZ$400)),ROW(16:16))),"")</f>
        <v>0</v>
      </c>
      <c r="BB16" t="str">
        <f t="shared" si="14"/>
        <v/>
      </c>
      <c r="BC16" s="181">
        <f t="array" ref="BC16">IFERROR(INDEX($BB$1:$BB$400,SMALL(IF($BB$1:$BB$400&lt;&gt;"",ROW($BB$1:$BB$400)),ROW(16:16))),"")</f>
        <v>0</v>
      </c>
      <c r="BD16" t="str">
        <f t="shared" si="9"/>
        <v/>
      </c>
      <c r="BE16" s="181">
        <f t="array" ref="BE16">IFERROR(INDEX($BD$1:$BD$400,SMALL(IF($BD$1:$BD$400&lt;&gt;"",ROW($BD$1:$BD$400)),ROW(16:16))),"")</f>
        <v>0</v>
      </c>
      <c r="BF16" t="str">
        <f t="shared" si="8"/>
        <v/>
      </c>
      <c r="BG16" s="181">
        <f t="array" ref="BG16">IFERROR(INDEX($BF$1:$BF$400,SMALL(IF($BF$1:$BF$400&lt;&gt;"",ROW($BF$1:$BF$400)),ROW(16:16))),"")</f>
        <v>0</v>
      </c>
    </row>
    <row r="17" spans="1:59" x14ac:dyDescent="0.3">
      <c r="A17" s="10">
        <v>42385</v>
      </c>
      <c r="B17" s="11" t="s">
        <v>7</v>
      </c>
      <c r="C17" s="7">
        <v>21</v>
      </c>
      <c r="D17" t="str">
        <f t="shared" si="15"/>
        <v/>
      </c>
      <c r="E17" s="181">
        <f t="array" ref="E17">IFERROR(INDEX($D$1:$D$400,SMALL(IF($D$1:$D$400&lt;&gt;"",ROW($D$1:$D$400)),ROW(17:17))),"")</f>
        <v>66</v>
      </c>
      <c r="F17" t="str">
        <f t="shared" si="10"/>
        <v/>
      </c>
      <c r="G17" s="181">
        <f t="array" ref="G17">IFERROR(INDEX($F$1:$F$400,SMALL(IF($F$1:$F$400&lt;&gt;"",ROW($F$1:$F$400)),ROW(17:17))),"")</f>
        <v>17</v>
      </c>
      <c r="H17" t="str">
        <f t="shared" si="0"/>
        <v/>
      </c>
      <c r="I17" s="181">
        <f t="array" ref="I17">IFERROR(INDEX($H$1:$H$400,SMALL(IF($H$1:$H$400&lt;&gt;"",ROW($H$1:$H$400)),ROW(17:17))),"")</f>
        <v>28</v>
      </c>
      <c r="J17" t="str">
        <f t="shared" si="1"/>
        <v/>
      </c>
      <c r="K17" s="181">
        <f t="array" ref="K17">IFERROR(INDEX($J$1:$J$400,SMALL(IF($J$1:$J$400&lt;&gt;"",ROW($J$1:$J$400)),ROW(17:17))),"")</f>
        <v>33</v>
      </c>
      <c r="M17" s="5">
        <v>42751</v>
      </c>
      <c r="N17" s="6" t="s">
        <v>5</v>
      </c>
      <c r="O17" s="7">
        <v>17</v>
      </c>
      <c r="P17" t="str">
        <f t="shared" si="16"/>
        <v/>
      </c>
      <c r="Q17" s="181">
        <f t="array" ref="Q17">IFERROR(INDEX($P$1:$P$400,SMALL(IF($P$1:$P$400&lt;&gt;"",ROW($P$1:$P$400)),ROW(17:17))),"")</f>
        <v>142</v>
      </c>
      <c r="R17" t="str">
        <f t="shared" si="11"/>
        <v/>
      </c>
      <c r="S17" s="181">
        <f t="array" ref="S17">IFERROR(INDEX($R$1:$R$400,SMALL(IF($R$1:$R$400&lt;&gt;"",ROW($R$1:$R$400)),ROW(17:17))),"")</f>
        <v>59</v>
      </c>
      <c r="T17" t="str">
        <f t="shared" si="2"/>
        <v/>
      </c>
      <c r="U17" s="181">
        <f t="array" ref="U17">IFERROR(INDEX($T$1:$T$400,SMALL(IF($T$1:$T$400&lt;&gt;"",ROW($T$1:$T$400)),ROW(17:17))),"")</f>
        <v>60</v>
      </c>
      <c r="V17" t="str">
        <f t="shared" si="3"/>
        <v/>
      </c>
      <c r="W17" s="181">
        <f t="array" ref="W17">IFERROR(INDEX($V$1:$V$400,SMALL(IF($V$1:$V$400&lt;&gt;"",ROW($V$1:$V$400)),ROW(17:17))),"")</f>
        <v>75</v>
      </c>
      <c r="Y17" s="5">
        <v>43116</v>
      </c>
      <c r="Z17" s="6" t="s">
        <v>3</v>
      </c>
      <c r="AA17" s="7">
        <v>15</v>
      </c>
      <c r="AB17" t="str">
        <f t="shared" si="19"/>
        <v/>
      </c>
      <c r="AC17" s="181">
        <f t="array" ref="AC17">IFERROR(INDEX($AB$1:$AB$400,SMALL(IF($AB$1:$AB$400&lt;&gt;"",ROW($AB$1:$AB$400)),ROW(17:17))),"")</f>
        <v>200</v>
      </c>
      <c r="AD17" t="str">
        <f t="shared" si="12"/>
        <v/>
      </c>
      <c r="AE17" s="181">
        <f t="array" ref="AE17">IFERROR(INDEX($AD$1:$AD$400,SMALL(IF($AD$1:$AD$400&lt;&gt;"",ROW($AD$1:$AD$400)),ROW(17:17))),"")</f>
        <v>83</v>
      </c>
      <c r="AF17" t="str">
        <f t="shared" si="4"/>
        <v/>
      </c>
      <c r="AG17" s="181">
        <f t="array" ref="AG17">IFERROR(INDEX($AF$1:$AF$400,SMALL(IF($AF$1:$AF$400&lt;&gt;"",ROW($AF$1:$AF$400)),ROW(17:17))),"")</f>
        <v>83</v>
      </c>
      <c r="AH17" t="str">
        <f t="shared" si="5"/>
        <v/>
      </c>
      <c r="AI17" s="181">
        <f t="array" ref="AI17">IFERROR(INDEX($AH$1:$AH$400,SMALL(IF($AH$1:$AH$400&lt;&gt;"",ROW($AH$1:$AH$400)),ROW(17:17))),"")</f>
        <v>202</v>
      </c>
      <c r="AK17" s="5">
        <v>43481</v>
      </c>
      <c r="AL17" s="6" t="s">
        <v>6</v>
      </c>
      <c r="AM17" s="20">
        <v>6</v>
      </c>
      <c r="AN17" t="str">
        <f t="shared" si="17"/>
        <v/>
      </c>
      <c r="AO17" s="181">
        <f t="array" ref="AO17">IFERROR(INDEX($AN$1:$AN$400,SMALL(IF($AN$1:$AN$400&lt;&gt;"",ROW($AN$1:$AN$400)),ROW(17:17))),"")</f>
        <v>173</v>
      </c>
      <c r="AP17" t="str">
        <f t="shared" si="13"/>
        <v/>
      </c>
      <c r="AQ17" s="181">
        <f t="array" ref="AQ17">IFERROR(INDEX($AP$1:$AP$400,SMALL(IF($AP$1:$AP$400&lt;&gt;"",ROW($AP$1:$AP$400)),ROW(17:17))),"")</f>
        <v>79</v>
      </c>
      <c r="AR17" t="str">
        <f t="shared" si="6"/>
        <v/>
      </c>
      <c r="AS17" s="181">
        <f t="array" ref="AS17">IFERROR(INDEX($AR$1:$AR$400,SMALL(IF($AR$1:$AR$400&lt;&gt;"",ROW($AR$1:$AR$400)),ROW(17:17))),"")</f>
        <v>67</v>
      </c>
      <c r="AT17" t="str">
        <f t="shared" si="7"/>
        <v/>
      </c>
      <c r="AU17" s="181">
        <f t="array" ref="AU17">IFERROR(INDEX($AT$1:$AT$400,SMALL(IF($AT$1:$AT$400&lt;&gt;"",ROW($AT$1:$AT$400)),ROW(17:17))),"")</f>
        <v>217</v>
      </c>
      <c r="AW17" s="5">
        <v>43846</v>
      </c>
      <c r="AX17" s="6" t="s">
        <v>8</v>
      </c>
      <c r="AZ17">
        <f t="shared" si="18"/>
        <v>0</v>
      </c>
      <c r="BA17" s="181">
        <f t="array" ref="BA17">IFERROR(INDEX($AZ$1:$AZ$400,SMALL(IF($AZ$1:$AZ$400&lt;&gt;"",ROW($AZ$1:$AZ$400)),ROW(17:17))),"")</f>
        <v>0</v>
      </c>
      <c r="BB17" t="str">
        <f t="shared" si="14"/>
        <v/>
      </c>
      <c r="BC17" s="181">
        <f t="array" ref="BC17">IFERROR(INDEX($BB$1:$BB$400,SMALL(IF($BB$1:$BB$400&lt;&gt;"",ROW($BB$1:$BB$400)),ROW(17:17))),"")</f>
        <v>0</v>
      </c>
      <c r="BD17">
        <f t="shared" si="9"/>
        <v>0</v>
      </c>
      <c r="BE17" s="181">
        <f t="array" ref="BE17">IFERROR(INDEX($BD$1:$BD$400,SMALL(IF($BD$1:$BD$400&lt;&gt;"",ROW($BD$1:$BD$400)),ROW(17:17))),"")</f>
        <v>0</v>
      </c>
      <c r="BF17" t="str">
        <f t="shared" si="8"/>
        <v/>
      </c>
      <c r="BG17" s="181">
        <f t="array" ref="BG17">IFERROR(INDEX($BF$1:$BF$400,SMALL(IF($BF$1:$BF$400&lt;&gt;"",ROW($BF$1:$BF$400)),ROW(17:17))),"")</f>
        <v>0</v>
      </c>
    </row>
    <row r="18" spans="1:59" x14ac:dyDescent="0.3">
      <c r="A18" s="10">
        <v>42386</v>
      </c>
      <c r="B18" s="11" t="s">
        <v>9</v>
      </c>
      <c r="C18" s="7">
        <v>18</v>
      </c>
      <c r="D18" t="str">
        <f t="shared" si="15"/>
        <v/>
      </c>
      <c r="E18" s="181">
        <f t="array" ref="E18">IFERROR(INDEX($D$1:$D$400,SMALL(IF($D$1:$D$400&lt;&gt;"",ROW($D$1:$D$400)),ROW(18:18))),"")</f>
        <v>321</v>
      </c>
      <c r="F18" t="str">
        <f t="shared" si="10"/>
        <v/>
      </c>
      <c r="G18" s="181">
        <f t="array" ref="G18">IFERROR(INDEX($F$1:$F$400,SMALL(IF($F$1:$F$400&lt;&gt;"",ROW($F$1:$F$400)),ROW(18:18))),"")</f>
        <v>43</v>
      </c>
      <c r="H18" t="str">
        <f t="shared" si="0"/>
        <v/>
      </c>
      <c r="I18" s="181">
        <f t="array" ref="I18">IFERROR(INDEX($H$1:$H$400,SMALL(IF($H$1:$H$400&lt;&gt;"",ROW($H$1:$H$400)),ROW(18:18))),"")</f>
        <v>138</v>
      </c>
      <c r="J18">
        <f t="shared" si="1"/>
        <v>53</v>
      </c>
      <c r="K18" s="181">
        <f t="array" ref="K18">IFERROR(INDEX($J$1:$J$400,SMALL(IF($J$1:$J$400&lt;&gt;"",ROW($J$1:$J$400)),ROW(18:18))),"")</f>
        <v>132</v>
      </c>
      <c r="M18" s="5">
        <v>42752</v>
      </c>
      <c r="N18" s="6" t="s">
        <v>3</v>
      </c>
      <c r="O18" s="7">
        <v>15</v>
      </c>
      <c r="P18" t="str">
        <f t="shared" si="16"/>
        <v/>
      </c>
      <c r="Q18" s="181">
        <f t="array" ref="Q18">IFERROR(INDEX($P$1:$P$400,SMALL(IF($P$1:$P$400&lt;&gt;"",ROW($P$1:$P$400)),ROW(18:18))),"")</f>
        <v>463</v>
      </c>
      <c r="R18" t="str">
        <f t="shared" si="11"/>
        <v/>
      </c>
      <c r="S18" s="181">
        <f t="array" ref="S18">IFERROR(INDEX($R$1:$R$400,SMALL(IF($R$1:$R$400&lt;&gt;"",ROW($R$1:$R$400)),ROW(18:18))),"")</f>
        <v>147</v>
      </c>
      <c r="T18" t="str">
        <f t="shared" si="2"/>
        <v/>
      </c>
      <c r="U18" s="181">
        <f t="array" ref="U18">IFERROR(INDEX($T$1:$T$400,SMALL(IF($T$1:$T$400&lt;&gt;"",ROW($T$1:$T$400)),ROW(18:18))),"")</f>
        <v>212</v>
      </c>
      <c r="V18" t="str">
        <f t="shared" si="3"/>
        <v/>
      </c>
      <c r="W18" s="181">
        <f t="array" ref="W18">IFERROR(INDEX($V$1:$V$400,SMALL(IF($V$1:$V$400&lt;&gt;"",ROW($V$1:$V$400)),ROW(18:18))),"")</f>
        <v>180</v>
      </c>
      <c r="Y18" s="5">
        <v>43117</v>
      </c>
      <c r="Z18" s="6" t="s">
        <v>6</v>
      </c>
      <c r="AA18" s="7">
        <v>18</v>
      </c>
      <c r="AB18" t="str">
        <f t="shared" si="19"/>
        <v/>
      </c>
      <c r="AC18" s="181">
        <f t="array" ref="AC18">IFERROR(INDEX($AB$1:$AB$400,SMALL(IF($AB$1:$AB$400&lt;&gt;"",ROW($AB$1:$AB$400)),ROW(18:18))),"")</f>
        <v>504</v>
      </c>
      <c r="AD18" t="str">
        <f t="shared" si="12"/>
        <v/>
      </c>
      <c r="AE18" s="181">
        <f t="array" ref="AE18">IFERROR(INDEX($AD$1:$AD$400,SMALL(IF($AD$1:$AD$400&lt;&gt;"",ROW($AD$1:$AD$400)),ROW(18:18))),"")</f>
        <v>139</v>
      </c>
      <c r="AF18" t="str">
        <f t="shared" si="4"/>
        <v/>
      </c>
      <c r="AG18" s="181">
        <f t="array" ref="AG18">IFERROR(INDEX($AF$1:$AF$400,SMALL(IF($AF$1:$AF$400&lt;&gt;"",ROW($AF$1:$AF$400)),ROW(18:18))),"")</f>
        <v>231</v>
      </c>
      <c r="AH18" t="str">
        <f t="shared" si="5"/>
        <v/>
      </c>
      <c r="AI18" s="181">
        <f t="array" ref="AI18">IFERROR(INDEX($AH$1:$AH$400,SMALL(IF($AH$1:$AH$400&lt;&gt;"",ROW($AH$1:$AH$400)),ROW(18:18))),"")</f>
        <v>170</v>
      </c>
      <c r="AK18" s="5">
        <v>43482</v>
      </c>
      <c r="AL18" s="6" t="s">
        <v>8</v>
      </c>
      <c r="AM18" s="20">
        <v>6</v>
      </c>
      <c r="AN18">
        <f t="shared" si="17"/>
        <v>111</v>
      </c>
      <c r="AO18" s="181">
        <f t="array" ref="AO18">IFERROR(INDEX($AN$1:$AN$400,SMALL(IF($AN$1:$AN$400&lt;&gt;"",ROW($AN$1:$AN$400)),ROW(18:18))),"")</f>
        <v>483</v>
      </c>
      <c r="AP18" t="str">
        <f t="shared" si="13"/>
        <v/>
      </c>
      <c r="AQ18" s="181">
        <f t="array" ref="AQ18">IFERROR(INDEX($AP$1:$AP$400,SMALL(IF($AP$1:$AP$400&lt;&gt;"",ROW($AP$1:$AP$400)),ROW(18:18))),"")</f>
        <v>128</v>
      </c>
      <c r="AR18">
        <f t="shared" si="6"/>
        <v>24</v>
      </c>
      <c r="AS18" s="181">
        <f t="array" ref="AS18">IFERROR(INDEX($AR$1:$AR$400,SMALL(IF($AR$1:$AR$400&lt;&gt;"",ROW($AR$1:$AR$400)),ROW(18:18))),"")</f>
        <v>205</v>
      </c>
      <c r="AT18" t="str">
        <f t="shared" si="7"/>
        <v/>
      </c>
      <c r="AU18" s="181">
        <f t="array" ref="AU18">IFERROR(INDEX($AT$1:$AT$400,SMALL(IF($AT$1:$AT$400&lt;&gt;"",ROW($AT$1:$AT$400)),ROW(18:18))),"")</f>
        <v>138</v>
      </c>
      <c r="AW18" s="5">
        <v>43847</v>
      </c>
      <c r="AX18" s="6" t="s">
        <v>4</v>
      </c>
      <c r="AZ18" t="str">
        <f t="shared" si="18"/>
        <v/>
      </c>
      <c r="BA18" s="181">
        <f t="array" ref="BA18">IFERROR(INDEX($AZ$1:$AZ$400,SMALL(IF($AZ$1:$AZ$400&lt;&gt;"",ROW($AZ$1:$AZ$400)),ROW(18:18))),"")</f>
        <v>0</v>
      </c>
      <c r="BB18">
        <f t="shared" si="14"/>
        <v>0</v>
      </c>
      <c r="BC18" s="181">
        <f t="array" ref="BC18">IFERROR(INDEX($BB$1:$BB$400,SMALL(IF($BB$1:$BB$400&lt;&gt;"",ROW($BB$1:$BB$400)),ROW(18:18))),"")</f>
        <v>0</v>
      </c>
      <c r="BD18" t="str">
        <f t="shared" si="9"/>
        <v/>
      </c>
      <c r="BE18" s="181">
        <f t="array" ref="BE18">IFERROR(INDEX($BD$1:$BD$400,SMALL(IF($BD$1:$BD$400&lt;&gt;"",ROW($BD$1:$BD$400)),ROW(18:18))),"")</f>
        <v>0</v>
      </c>
      <c r="BF18" t="str">
        <f t="shared" si="8"/>
        <v/>
      </c>
      <c r="BG18" s="181">
        <f t="array" ref="BG18">IFERROR(INDEX($BF$1:$BF$400,SMALL(IF($BF$1:$BF$400&lt;&gt;"",ROW($BF$1:$BF$400)),ROW(18:18))),"")</f>
        <v>0</v>
      </c>
    </row>
    <row r="19" spans="1:59" x14ac:dyDescent="0.3">
      <c r="A19" s="10">
        <v>42387</v>
      </c>
      <c r="B19" s="11" t="s">
        <v>5</v>
      </c>
      <c r="C19" s="7">
        <v>10</v>
      </c>
      <c r="D19" t="str">
        <f t="shared" si="15"/>
        <v/>
      </c>
      <c r="E19" s="181">
        <f t="array" ref="E19">IFERROR(INDEX($D$1:$D$400,SMALL(IF($D$1:$D$400&lt;&gt;"",ROW($D$1:$D$400)),ROW(19:19))),"")</f>
        <v>120</v>
      </c>
      <c r="F19" t="str">
        <f t="shared" si="10"/>
        <v/>
      </c>
      <c r="G19" s="181">
        <f t="array" ref="G19">IFERROR(INDEX($F$1:$F$400,SMALL(IF($F$1:$F$400&lt;&gt;"",ROW($F$1:$F$400)),ROW(19:19))),"")</f>
        <v>88</v>
      </c>
      <c r="H19" t="str">
        <f t="shared" si="0"/>
        <v/>
      </c>
      <c r="I19" s="181">
        <f t="array" ref="I19">IFERROR(INDEX($H$1:$H$400,SMALL(IF($H$1:$H$400&lt;&gt;"",ROW($H$1:$H$400)),ROW(19:19))),"")</f>
        <v>29</v>
      </c>
      <c r="J19" t="str">
        <f t="shared" si="1"/>
        <v/>
      </c>
      <c r="K19" s="181">
        <f t="array" ref="K19">IFERROR(INDEX($J$1:$J$400,SMALL(IF($J$1:$J$400&lt;&gt;"",ROW($J$1:$J$400)),ROW(19:19))),"")</f>
        <v>84</v>
      </c>
      <c r="M19" s="5">
        <v>42753</v>
      </c>
      <c r="N19" s="6" t="s">
        <v>6</v>
      </c>
      <c r="O19" s="7">
        <v>13</v>
      </c>
      <c r="P19" t="str">
        <f t="shared" si="16"/>
        <v/>
      </c>
      <c r="Q19" s="181">
        <f t="array" ref="Q19">IFERROR(INDEX($P$1:$P$400,SMALL(IF($P$1:$P$400&lt;&gt;"",ROW($P$1:$P$400)),ROW(19:19))),"")</f>
        <v>261</v>
      </c>
      <c r="R19" t="str">
        <f t="shared" si="11"/>
        <v/>
      </c>
      <c r="S19" s="181">
        <f t="array" ref="S19">IFERROR(INDEX($R$1:$R$400,SMALL(IF($R$1:$R$400&lt;&gt;"",ROW($R$1:$R$400)),ROW(19:19))),"")</f>
        <v>50</v>
      </c>
      <c r="T19" t="str">
        <f t="shared" si="2"/>
        <v/>
      </c>
      <c r="U19" s="181">
        <f t="array" ref="U19">IFERROR(INDEX($T$1:$T$400,SMALL(IF($T$1:$T$400&lt;&gt;"",ROW($T$1:$T$400)),ROW(19:19))),"")</f>
        <v>56</v>
      </c>
      <c r="V19" t="str">
        <f t="shared" si="3"/>
        <v/>
      </c>
      <c r="W19" s="181">
        <f t="array" ref="W19">IFERROR(INDEX($V$1:$V$400,SMALL(IF($V$1:$V$400&lt;&gt;"",ROW($V$1:$V$400)),ROW(19:19))),"")</f>
        <v>183</v>
      </c>
      <c r="Y19" s="5">
        <v>43118</v>
      </c>
      <c r="Z19" s="6" t="s">
        <v>8</v>
      </c>
      <c r="AA19" s="7">
        <v>23</v>
      </c>
      <c r="AB19">
        <f t="shared" si="19"/>
        <v>163</v>
      </c>
      <c r="AC19" s="181">
        <f t="array" ref="AC19">IFERROR(INDEX($AB$1:$AB$400,SMALL(IF($AB$1:$AB$400&lt;&gt;"",ROW($AB$1:$AB$400)),ROW(19:19))),"")</f>
        <v>226</v>
      </c>
      <c r="AD19" t="str">
        <f t="shared" si="12"/>
        <v/>
      </c>
      <c r="AE19" s="181">
        <f t="array" ref="AE19">IFERROR(INDEX($AD$1:$AD$400,SMALL(IF($AD$1:$AD$400&lt;&gt;"",ROW($AD$1:$AD$400)),ROW(19:19))),"")</f>
        <v>39</v>
      </c>
      <c r="AF19">
        <f t="shared" si="4"/>
        <v>56</v>
      </c>
      <c r="AG19" s="181">
        <f t="array" ref="AG19">IFERROR(INDEX($AF$1:$AF$400,SMALL(IF($AF$1:$AF$400&lt;&gt;"",ROW($AF$1:$AF$400)),ROW(19:19))),"")</f>
        <v>41</v>
      </c>
      <c r="AH19" t="str">
        <f t="shared" si="5"/>
        <v/>
      </c>
      <c r="AI19" s="181">
        <f t="array" ref="AI19">IFERROR(INDEX($AH$1:$AH$400,SMALL(IF($AH$1:$AH$400&lt;&gt;"",ROW($AH$1:$AH$400)),ROW(19:19))),"")</f>
        <v>70</v>
      </c>
      <c r="AK19" s="5">
        <v>43483</v>
      </c>
      <c r="AL19" s="6" t="s">
        <v>4</v>
      </c>
      <c r="AM19" s="7">
        <v>25</v>
      </c>
      <c r="AN19" t="str">
        <f t="shared" si="17"/>
        <v/>
      </c>
      <c r="AO19" s="181">
        <f t="array" ref="AO19">IFERROR(INDEX($AN$1:$AN$400,SMALL(IF($AN$1:$AN$400&lt;&gt;"",ROW($AN$1:$AN$400)),ROW(19:19))),"")</f>
        <v>210</v>
      </c>
      <c r="AP19">
        <f t="shared" si="13"/>
        <v>37</v>
      </c>
      <c r="AQ19" s="181">
        <f t="array" ref="AQ19">IFERROR(INDEX($AP$1:$AP$400,SMALL(IF($AP$1:$AP$400&lt;&gt;"",ROW($AP$1:$AP$400)),ROW(19:19))),"")</f>
        <v>42</v>
      </c>
      <c r="AR19" t="str">
        <f t="shared" si="6"/>
        <v/>
      </c>
      <c r="AS19" s="181">
        <f t="array" ref="AS19">IFERROR(INDEX($AR$1:$AR$400,SMALL(IF($AR$1:$AR$400&lt;&gt;"",ROW($AR$1:$AR$400)),ROW(19:19))),"")</f>
        <v>53</v>
      </c>
      <c r="AT19" t="str">
        <f t="shared" si="7"/>
        <v/>
      </c>
      <c r="AU19" s="181">
        <f t="array" ref="AU19">IFERROR(INDEX($AT$1:$AT$400,SMALL(IF($AT$1:$AT$400&lt;&gt;"",ROW($AT$1:$AT$400)),ROW(19:19))),"")</f>
        <v>63</v>
      </c>
      <c r="AW19" s="5">
        <v>43848</v>
      </c>
      <c r="AX19" s="6" t="s">
        <v>7</v>
      </c>
      <c r="AZ19" t="str">
        <f t="shared" si="18"/>
        <v/>
      </c>
      <c r="BA19" s="181">
        <f t="array" ref="BA19">IFERROR(INDEX($AZ$1:$AZ$400,SMALL(IF($AZ$1:$AZ$400&lt;&gt;"",ROW($AZ$1:$AZ$400)),ROW(19:19))),"")</f>
        <v>0</v>
      </c>
      <c r="BB19" t="str">
        <f t="shared" si="14"/>
        <v/>
      </c>
      <c r="BC19" s="181">
        <f t="array" ref="BC19">IFERROR(INDEX($BB$1:$BB$400,SMALL(IF($BB$1:$BB$400&lt;&gt;"",ROW($BB$1:$BB$400)),ROW(19:19))),"")</f>
        <v>0</v>
      </c>
      <c r="BD19" t="str">
        <f t="shared" si="9"/>
        <v/>
      </c>
      <c r="BE19" s="181">
        <f t="array" ref="BE19">IFERROR(INDEX($BD$1:$BD$400,SMALL(IF($BD$1:$BD$400&lt;&gt;"",ROW($BD$1:$BD$400)),ROW(19:19))),"")</f>
        <v>0</v>
      </c>
      <c r="BF19" t="str">
        <f t="shared" si="8"/>
        <v/>
      </c>
      <c r="BG19" s="181">
        <f t="array" ref="BG19">IFERROR(INDEX($BF$1:$BF$400,SMALL(IF($BF$1:$BF$400&lt;&gt;"",ROW($BF$1:$BF$400)),ROW(19:19))),"")</f>
        <v>0</v>
      </c>
    </row>
    <row r="20" spans="1:59" x14ac:dyDescent="0.3">
      <c r="A20" s="10">
        <v>42388</v>
      </c>
      <c r="B20" s="11" t="s">
        <v>3</v>
      </c>
      <c r="C20" s="7">
        <v>8</v>
      </c>
      <c r="D20" t="str">
        <f t="shared" si="15"/>
        <v/>
      </c>
      <c r="E20" s="181">
        <f t="array" ref="E20">IFERROR(INDEX($D$1:$D$400,SMALL(IF($D$1:$D$400&lt;&gt;"",ROW($D$1:$D$400)),ROW(20:20))),"")</f>
        <v>104</v>
      </c>
      <c r="F20" t="str">
        <f t="shared" si="10"/>
        <v/>
      </c>
      <c r="G20" s="181">
        <f t="array" ref="G20">IFERROR(INDEX($F$1:$F$400,SMALL(IF($F$1:$F$400&lt;&gt;"",ROW($F$1:$F$400)),ROW(20:20))),"")</f>
        <v>19</v>
      </c>
      <c r="H20" t="str">
        <f t="shared" si="0"/>
        <v/>
      </c>
      <c r="I20" s="181">
        <f t="array" ref="I20">IFERROR(INDEX($H$1:$H$400,SMALL(IF($H$1:$H$400&lt;&gt;"",ROW($H$1:$H$400)),ROW(20:20))),"")</f>
        <v>44</v>
      </c>
      <c r="J20" t="str">
        <f t="shared" si="1"/>
        <v/>
      </c>
      <c r="K20" s="181">
        <f t="array" ref="K20">IFERROR(INDEX($J$1:$J$400,SMALL(IF($J$1:$J$400&lt;&gt;"",ROW($J$1:$J$400)),ROW(20:20))),"")</f>
        <v>48</v>
      </c>
      <c r="M20" s="5">
        <v>42754</v>
      </c>
      <c r="N20" s="6" t="s">
        <v>8</v>
      </c>
      <c r="O20" s="7">
        <v>18</v>
      </c>
      <c r="P20">
        <f t="shared" si="16"/>
        <v>155</v>
      </c>
      <c r="Q20" s="181">
        <f t="array" ref="Q20">IFERROR(INDEX($P$1:$P$400,SMALL(IF($P$1:$P$400&lt;&gt;"",ROW($P$1:$P$400)),ROW(20:20))),"")</f>
        <v>136</v>
      </c>
      <c r="R20" t="str">
        <f t="shared" si="11"/>
        <v/>
      </c>
      <c r="S20" s="181">
        <f t="array" ref="S20">IFERROR(INDEX($R$1:$R$400,SMALL(IF($R$1:$R$400&lt;&gt;"",ROW($R$1:$R$400)),ROW(20:20))),"")</f>
        <v>37</v>
      </c>
      <c r="T20">
        <f t="shared" si="2"/>
        <v>46</v>
      </c>
      <c r="U20" s="181">
        <f t="array" ref="U20">IFERROR(INDEX($T$1:$T$400,SMALL(IF($T$1:$T$400&lt;&gt;"",ROW($T$1:$T$400)),ROW(20:20))),"")</f>
        <v>47</v>
      </c>
      <c r="V20" t="str">
        <f t="shared" si="3"/>
        <v/>
      </c>
      <c r="W20" s="181">
        <f t="array" ref="W20">IFERROR(INDEX($V$1:$V$400,SMALL(IF($V$1:$V$400&lt;&gt;"",ROW($V$1:$V$400)),ROW(20:20))),"")</f>
        <v>78</v>
      </c>
      <c r="Y20" s="5">
        <v>43119</v>
      </c>
      <c r="Z20" s="6" t="s">
        <v>4</v>
      </c>
      <c r="AA20" s="7">
        <v>30</v>
      </c>
      <c r="AB20" t="str">
        <f t="shared" si="19"/>
        <v/>
      </c>
      <c r="AC20" s="181">
        <f t="array" ref="AC20">IFERROR(INDEX($AB$1:$AB$400,SMALL(IF($AB$1:$AB$400&lt;&gt;"",ROW($AB$1:$AB$400)),ROW(20:20))),"")</f>
        <v>131</v>
      </c>
      <c r="AD20">
        <f t="shared" si="12"/>
        <v>45</v>
      </c>
      <c r="AE20" s="181">
        <f t="array" ref="AE20">IFERROR(INDEX($AD$1:$AD$400,SMALL(IF($AD$1:$AD$400&lt;&gt;"",ROW($AD$1:$AD$400)),ROW(20:20))),"")</f>
        <v>40</v>
      </c>
      <c r="AF20" t="str">
        <f t="shared" si="4"/>
        <v/>
      </c>
      <c r="AG20" s="181">
        <f t="array" ref="AG20">IFERROR(INDEX($AF$1:$AF$400,SMALL(IF($AF$1:$AF$400&lt;&gt;"",ROW($AF$1:$AF$400)),ROW(20:20))),"")</f>
        <v>47</v>
      </c>
      <c r="AH20" t="str">
        <f t="shared" si="5"/>
        <v/>
      </c>
      <c r="AI20" s="181">
        <f t="array" ref="AI20">IFERROR(INDEX($AH$1:$AH$400,SMALL(IF($AH$1:$AH$400&lt;&gt;"",ROW($AH$1:$AH$400)),ROW(20:20))),"")</f>
        <v>70</v>
      </c>
      <c r="AK20" s="5">
        <v>43484</v>
      </c>
      <c r="AL20" s="6" t="s">
        <v>7</v>
      </c>
      <c r="AM20" s="7">
        <v>33</v>
      </c>
      <c r="AN20" t="str">
        <f t="shared" si="17"/>
        <v/>
      </c>
      <c r="AO20" s="181">
        <f t="array" ref="AO20">IFERROR(INDEX($AN$1:$AN$400,SMALL(IF($AN$1:$AN$400&lt;&gt;"",ROW($AN$1:$AN$400)),ROW(20:20))),"")</f>
        <v>140</v>
      </c>
      <c r="AP20" t="str">
        <f t="shared" si="13"/>
        <v/>
      </c>
      <c r="AQ20" s="181">
        <f t="array" ref="AQ20">IFERROR(INDEX($AP$1:$AP$400,SMALL(IF($AP$1:$AP$400&lt;&gt;"",ROW($AP$1:$AP$400)),ROW(20:20))),"")</f>
        <v>42</v>
      </c>
      <c r="AR20" t="str">
        <f t="shared" si="6"/>
        <v/>
      </c>
      <c r="AS20" s="181">
        <f t="array" ref="AS20">IFERROR(INDEX($AR$1:$AR$400,SMALL(IF($AR$1:$AR$400&lt;&gt;"",ROW($AR$1:$AR$400)),ROW(20:20))),"")</f>
        <v>63</v>
      </c>
      <c r="AT20" t="str">
        <f t="shared" si="7"/>
        <v/>
      </c>
      <c r="AU20" s="181">
        <f t="array" ref="AU20">IFERROR(INDEX($AT$1:$AT$400,SMALL(IF($AT$1:$AT$400&lt;&gt;"",ROW($AT$1:$AT$400)),ROW(20:20))),"")</f>
        <v>94</v>
      </c>
      <c r="AW20" s="5">
        <v>43849</v>
      </c>
      <c r="AX20" s="6" t="s">
        <v>9</v>
      </c>
      <c r="AZ20" t="str">
        <f t="shared" si="18"/>
        <v/>
      </c>
      <c r="BA20" s="181">
        <f t="array" ref="BA20">IFERROR(INDEX($AZ$1:$AZ$400,SMALL(IF($AZ$1:$AZ$400&lt;&gt;"",ROW($AZ$1:$AZ$400)),ROW(20:20))),"")</f>
        <v>0</v>
      </c>
      <c r="BB20" t="str">
        <f t="shared" si="14"/>
        <v/>
      </c>
      <c r="BC20" s="181">
        <f t="array" ref="BC20">IFERROR(INDEX($BB$1:$BB$400,SMALL(IF($BB$1:$BB$400&lt;&gt;"",ROW($BB$1:$BB$400)),ROW(20:20))),"")</f>
        <v>0</v>
      </c>
      <c r="BD20" t="str">
        <f t="shared" si="9"/>
        <v/>
      </c>
      <c r="BE20" s="181">
        <f t="array" ref="BE20">IFERROR(INDEX($BD$1:$BD$400,SMALL(IF($BD$1:$BD$400&lt;&gt;"",ROW($BD$1:$BD$400)),ROW(20:20))),"")</f>
        <v>0</v>
      </c>
      <c r="BF20">
        <f t="shared" si="8"/>
        <v>0</v>
      </c>
      <c r="BG20" s="181">
        <f t="array" ref="BG20">IFERROR(INDEX($BF$1:$BF$400,SMALL(IF($BF$1:$BF$400&lt;&gt;"",ROW($BF$1:$BF$400)),ROW(20:20))),"")</f>
        <v>0</v>
      </c>
    </row>
    <row r="21" spans="1:59" x14ac:dyDescent="0.3">
      <c r="A21" s="10">
        <v>42389</v>
      </c>
      <c r="B21" s="11" t="s">
        <v>6</v>
      </c>
      <c r="C21" s="7">
        <v>7</v>
      </c>
      <c r="D21" t="str">
        <f t="shared" si="15"/>
        <v/>
      </c>
      <c r="E21" s="181">
        <f t="array" ref="E21">IFERROR(INDEX($D$1:$D$400,SMALL(IF($D$1:$D$400&lt;&gt;"",ROW($D$1:$D$400)),ROW(21:21))),"")</f>
        <v>85</v>
      </c>
      <c r="F21" t="str">
        <f t="shared" si="10"/>
        <v/>
      </c>
      <c r="G21" s="181">
        <f t="array" ref="G21">IFERROR(INDEX($F$1:$F$400,SMALL(IF($F$1:$F$400&lt;&gt;"",ROW($F$1:$F$400)),ROW(21:21))),"")</f>
        <v>30</v>
      </c>
      <c r="H21" t="str">
        <f t="shared" si="0"/>
        <v/>
      </c>
      <c r="I21" s="181">
        <f t="array" ref="I21">IFERROR(INDEX($H$1:$H$400,SMALL(IF($H$1:$H$400&lt;&gt;"",ROW($H$1:$H$400)),ROW(21:21))),"")</f>
        <v>34</v>
      </c>
      <c r="J21" t="str">
        <f t="shared" si="1"/>
        <v/>
      </c>
      <c r="K21" s="181">
        <f t="array" ref="K21">IFERROR(INDEX($J$1:$J$400,SMALL(IF($J$1:$J$400&lt;&gt;"",ROW($J$1:$J$400)),ROW(21:21))),"")</f>
        <v>45</v>
      </c>
      <c r="M21" s="5">
        <v>42755</v>
      </c>
      <c r="N21" s="6" t="s">
        <v>4</v>
      </c>
      <c r="O21" s="7">
        <v>36</v>
      </c>
      <c r="P21" t="str">
        <f t="shared" si="16"/>
        <v/>
      </c>
      <c r="Q21" s="181">
        <f t="array" ref="Q21">IFERROR(INDEX($P$1:$P$400,SMALL(IF($P$1:$P$400&lt;&gt;"",ROW($P$1:$P$400)),ROW(21:21))),"")</f>
        <v>121</v>
      </c>
      <c r="R21">
        <f t="shared" si="11"/>
        <v>53</v>
      </c>
      <c r="S21" s="181">
        <f t="array" ref="S21">IFERROR(INDEX($R$1:$R$400,SMALL(IF($R$1:$R$400&lt;&gt;"",ROW($R$1:$R$400)),ROW(21:21))),"")</f>
        <v>36</v>
      </c>
      <c r="T21" t="str">
        <f t="shared" si="2"/>
        <v/>
      </c>
      <c r="U21" s="181">
        <f t="array" ref="U21">IFERROR(INDEX($T$1:$T$400,SMALL(IF($T$1:$T$400&lt;&gt;"",ROW($T$1:$T$400)),ROW(21:21))),"")</f>
        <v>45</v>
      </c>
      <c r="V21" t="str">
        <f t="shared" si="3"/>
        <v/>
      </c>
      <c r="W21" s="181">
        <f t="array" ref="W21">IFERROR(INDEX($V$1:$V$400,SMALL(IF($V$1:$V$400&lt;&gt;"",ROW($V$1:$V$400)),ROW(21:21))),"")</f>
        <v>64</v>
      </c>
      <c r="Y21" s="5">
        <v>43120</v>
      </c>
      <c r="Z21" s="6" t="s">
        <v>7</v>
      </c>
      <c r="AA21" s="7">
        <v>25</v>
      </c>
      <c r="AB21" t="str">
        <f t="shared" si="19"/>
        <v/>
      </c>
      <c r="AC21" s="181">
        <f t="array" ref="AC21">IFERROR(INDEX($AB$1:$AB$400,SMALL(IF($AB$1:$AB$400&lt;&gt;"",ROW($AB$1:$AB$400)),ROW(21:21))),"")</f>
        <v>113</v>
      </c>
      <c r="AD21" t="str">
        <f t="shared" si="12"/>
        <v/>
      </c>
      <c r="AE21" s="181">
        <f t="array" ref="AE21">IFERROR(INDEX($AD$1:$AD$400,SMALL(IF($AD$1:$AD$400&lt;&gt;"",ROW($AD$1:$AD$400)),ROW(21:21))),"")</f>
        <v>39</v>
      </c>
      <c r="AF21" t="str">
        <f t="shared" si="4"/>
        <v/>
      </c>
      <c r="AG21" s="181">
        <f t="array" ref="AG21">IFERROR(INDEX($AF$1:$AF$400,SMALL(IF($AF$1:$AF$400&lt;&gt;"",ROW($AF$1:$AF$400)),ROW(21:21))),"")</f>
        <v>27</v>
      </c>
      <c r="AH21" t="str">
        <f t="shared" si="5"/>
        <v/>
      </c>
      <c r="AI21" s="181">
        <f t="array" ref="AI21">IFERROR(INDEX($AH$1:$AH$400,SMALL(IF($AH$1:$AH$400&lt;&gt;"",ROW($AH$1:$AH$400)),ROW(21:21))),"")</f>
        <v>92</v>
      </c>
      <c r="AK21" s="5">
        <v>43485</v>
      </c>
      <c r="AL21" s="6" t="s">
        <v>9</v>
      </c>
      <c r="AM21" s="7">
        <v>30</v>
      </c>
      <c r="AN21" t="str">
        <f t="shared" si="17"/>
        <v/>
      </c>
      <c r="AO21" s="181">
        <f t="array" ref="AO21">IFERROR(INDEX($AN$1:$AN$400,SMALL(IF($AN$1:$AN$400&lt;&gt;"",ROW($AN$1:$AN$400)),ROW(21:21))),"")</f>
        <v>173</v>
      </c>
      <c r="AP21" t="str">
        <f t="shared" si="13"/>
        <v/>
      </c>
      <c r="AQ21" s="181">
        <f t="array" ref="AQ21">IFERROR(INDEX($AP$1:$AP$400,SMALL(IF($AP$1:$AP$400&lt;&gt;"",ROW($AP$1:$AP$400)),ROW(21:21))),"")</f>
        <v>62</v>
      </c>
      <c r="AR21" t="str">
        <f t="shared" si="6"/>
        <v/>
      </c>
      <c r="AS21" s="181">
        <f t="array" ref="AS21">IFERROR(INDEX($AR$1:$AR$400,SMALL(IF($AR$1:$AR$400&lt;&gt;"",ROW($AR$1:$AR$400)),ROW(21:21))),"")</f>
        <v>59</v>
      </c>
      <c r="AT21">
        <f t="shared" si="7"/>
        <v>88</v>
      </c>
      <c r="AU21" s="181">
        <f t="array" ref="AU21">IFERROR(INDEX($AT$1:$AT$400,SMALL(IF($AT$1:$AT$400&lt;&gt;"",ROW($AT$1:$AT$400)),ROW(21:21))),"")</f>
        <v>113</v>
      </c>
      <c r="AW21" s="5">
        <v>43850</v>
      </c>
      <c r="AX21" s="6" t="s">
        <v>5</v>
      </c>
      <c r="AZ21" t="str">
        <f t="shared" si="18"/>
        <v/>
      </c>
      <c r="BA21" s="181">
        <f t="array" ref="BA21">IFERROR(INDEX($AZ$1:$AZ$400,SMALL(IF($AZ$1:$AZ$400&lt;&gt;"",ROW($AZ$1:$AZ$400)),ROW(21:21))),"")</f>
        <v>0</v>
      </c>
      <c r="BB21" t="str">
        <f t="shared" si="14"/>
        <v/>
      </c>
      <c r="BC21" s="181">
        <f t="array" ref="BC21">IFERROR(INDEX($BB$1:$BB$400,SMALL(IF($BB$1:$BB$400&lt;&gt;"",ROW($BB$1:$BB$400)),ROW(21:21))),"")</f>
        <v>0</v>
      </c>
      <c r="BD21" t="str">
        <f t="shared" si="9"/>
        <v/>
      </c>
      <c r="BE21" s="181">
        <f t="array" ref="BE21">IFERROR(INDEX($BD$1:$BD$400,SMALL(IF($BD$1:$BD$400&lt;&gt;"",ROW($BD$1:$BD$400)),ROW(21:21))),"")</f>
        <v>0</v>
      </c>
      <c r="BF21" t="str">
        <f t="shared" si="8"/>
        <v/>
      </c>
      <c r="BG21" s="181">
        <f t="array" ref="BG21">IFERROR(INDEX($BF$1:$BF$400,SMALL(IF($BF$1:$BF$400&lt;&gt;"",ROW($BF$1:$BF$400)),ROW(21:21))),"")</f>
        <v>0</v>
      </c>
    </row>
    <row r="22" spans="1:59" x14ac:dyDescent="0.3">
      <c r="A22" s="10">
        <v>42390</v>
      </c>
      <c r="B22" s="11" t="s">
        <v>8</v>
      </c>
      <c r="C22" s="7">
        <v>9</v>
      </c>
      <c r="D22">
        <f t="shared" si="15"/>
        <v>87</v>
      </c>
      <c r="E22" s="181">
        <f t="array" ref="E22">IFERROR(INDEX($D$1:$D$400,SMALL(IF($D$1:$D$400&lt;&gt;"",ROW($D$1:$D$400)),ROW(22:22))),"")</f>
        <v>128</v>
      </c>
      <c r="F22" t="str">
        <f t="shared" si="10"/>
        <v/>
      </c>
      <c r="G22" s="181">
        <f t="array" ref="G22">IFERROR(INDEX($F$1:$F$400,SMALL(IF($F$1:$F$400&lt;&gt;"",ROW($F$1:$F$400)),ROW(22:22))),"")</f>
        <v>33</v>
      </c>
      <c r="H22">
        <f t="shared" si="0"/>
        <v>24</v>
      </c>
      <c r="I22" s="181">
        <f t="array" ref="I22">IFERROR(INDEX($H$1:$H$400,SMALL(IF($H$1:$H$400&lt;&gt;"",ROW($H$1:$H$400)),ROW(22:22))),"")</f>
        <v>41</v>
      </c>
      <c r="J22" t="str">
        <f t="shared" si="1"/>
        <v/>
      </c>
      <c r="K22" s="181">
        <f t="array" ref="K22">IFERROR(INDEX($J$1:$J$400,SMALL(IF($J$1:$J$400&lt;&gt;"",ROW($J$1:$J$400)),ROW(22:22))),"")</f>
        <v>77</v>
      </c>
      <c r="M22" s="5">
        <v>42756</v>
      </c>
      <c r="N22" s="6" t="s">
        <v>7</v>
      </c>
      <c r="O22" s="7">
        <v>35</v>
      </c>
      <c r="P22" t="str">
        <f t="shared" si="16"/>
        <v/>
      </c>
      <c r="Q22" s="181">
        <f t="array" ref="Q22">IFERROR(INDEX($P$1:$P$400,SMALL(IF($P$1:$P$400&lt;&gt;"",ROW($P$1:$P$400)),ROW(22:22))),"")</f>
        <v>144</v>
      </c>
      <c r="R22" t="str">
        <f t="shared" si="11"/>
        <v/>
      </c>
      <c r="S22" s="181">
        <f t="array" ref="S22">IFERROR(INDEX($R$1:$R$400,SMALL(IF($R$1:$R$400&lt;&gt;"",ROW($R$1:$R$400)),ROW(22:22))),"")</f>
        <v>55</v>
      </c>
      <c r="T22" t="str">
        <f t="shared" si="2"/>
        <v/>
      </c>
      <c r="U22" s="181">
        <f t="array" ref="U22">IFERROR(INDEX($T$1:$T$400,SMALL(IF($T$1:$T$400&lt;&gt;"",ROW($T$1:$T$400)),ROW(22:22))),"")</f>
        <v>58</v>
      </c>
      <c r="V22" t="str">
        <f t="shared" si="3"/>
        <v/>
      </c>
      <c r="W22" s="181">
        <f t="array" ref="W22">IFERROR(INDEX($V$1:$V$400,SMALL(IF($V$1:$V$400&lt;&gt;"",ROW($V$1:$V$400)),ROW(22:22))),"")</f>
        <v>69</v>
      </c>
      <c r="Y22" s="5">
        <v>43121</v>
      </c>
      <c r="Z22" s="6" t="s">
        <v>9</v>
      </c>
      <c r="AA22" s="7">
        <v>15</v>
      </c>
      <c r="AB22" t="str">
        <f t="shared" si="19"/>
        <v/>
      </c>
      <c r="AC22" s="181">
        <f t="array" ref="AC22">IFERROR(INDEX($AB$1:$AB$400,SMALL(IF($AB$1:$AB$400&lt;&gt;"",ROW($AB$1:$AB$400)),ROW(22:22))),"")</f>
        <v>157</v>
      </c>
      <c r="AD22" t="str">
        <f t="shared" si="12"/>
        <v/>
      </c>
      <c r="AE22" s="181">
        <f t="array" ref="AE22">IFERROR(INDEX($AD$1:$AD$400,SMALL(IF($AD$1:$AD$400&lt;&gt;"",ROW($AD$1:$AD$400)),ROW(22:22))),"")</f>
        <v>50</v>
      </c>
      <c r="AF22" t="str">
        <f t="shared" si="4"/>
        <v/>
      </c>
      <c r="AG22" s="181">
        <f t="array" ref="AG22">IFERROR(INDEX($AF$1:$AF$400,SMALL(IF($AF$1:$AF$400&lt;&gt;"",ROW($AF$1:$AF$400)),ROW(22:22))),"")</f>
        <v>53</v>
      </c>
      <c r="AH22">
        <f t="shared" si="5"/>
        <v>70</v>
      </c>
      <c r="AI22" s="181">
        <f t="array" ref="AI22">IFERROR(INDEX($AH$1:$AH$400,SMALL(IF($AH$1:$AH$400&lt;&gt;"",ROW($AH$1:$AH$400)),ROW(22:22))),"")</f>
        <v>125</v>
      </c>
      <c r="AK22" s="5">
        <v>43486</v>
      </c>
      <c r="AL22" s="6" t="s">
        <v>5</v>
      </c>
      <c r="AM22" s="7">
        <v>14</v>
      </c>
      <c r="AN22" t="str">
        <f t="shared" si="17"/>
        <v/>
      </c>
      <c r="AO22" s="181">
        <f t="array" ref="AO22">IFERROR(INDEX($AN$1:$AN$400,SMALL(IF($AN$1:$AN$400&lt;&gt;"",ROW($AN$1:$AN$400)),ROW(22:22))),"")</f>
        <v>189</v>
      </c>
      <c r="AP22" t="str">
        <f t="shared" si="13"/>
        <v/>
      </c>
      <c r="AQ22" s="181">
        <f t="array" ref="AQ22">IFERROR(INDEX($AP$1:$AP$400,SMALL(IF($AP$1:$AP$400&lt;&gt;"",ROW($AP$1:$AP$400)),ROW(22:22))),"")</f>
        <v>61</v>
      </c>
      <c r="AR22" t="str">
        <f t="shared" si="6"/>
        <v/>
      </c>
      <c r="AS22" s="181">
        <f t="array" ref="AS22">IFERROR(INDEX($AR$1:$AR$400,SMALL(IF($AR$1:$AR$400&lt;&gt;"",ROW($AR$1:$AR$400)),ROW(22:22))),"")</f>
        <v>59</v>
      </c>
      <c r="AT22" t="str">
        <f t="shared" si="7"/>
        <v/>
      </c>
      <c r="AU22" s="181">
        <f t="array" ref="AU22">IFERROR(INDEX($AT$1:$AT$400,SMALL(IF($AT$1:$AT$400&lt;&gt;"",ROW($AT$1:$AT$400)),ROW(22:22))),"")</f>
        <v>149</v>
      </c>
      <c r="AW22" s="5">
        <v>43851</v>
      </c>
      <c r="AX22" s="6" t="s">
        <v>3</v>
      </c>
      <c r="AZ22" t="str">
        <f t="shared" si="18"/>
        <v/>
      </c>
      <c r="BA22" s="181">
        <f t="array" ref="BA22">IFERROR(INDEX($AZ$1:$AZ$400,SMALL(IF($AZ$1:$AZ$400&lt;&gt;"",ROW($AZ$1:$AZ$400)),ROW(22:22))),"")</f>
        <v>0</v>
      </c>
      <c r="BB22" t="str">
        <f t="shared" si="14"/>
        <v/>
      </c>
      <c r="BC22" s="181">
        <f t="array" ref="BC22">IFERROR(INDEX($BB$1:$BB$400,SMALL(IF($BB$1:$BB$400&lt;&gt;"",ROW($BB$1:$BB$400)),ROW(22:22))),"")</f>
        <v>0</v>
      </c>
      <c r="BD22" t="str">
        <f t="shared" si="9"/>
        <v/>
      </c>
      <c r="BE22" s="181">
        <f t="array" ref="BE22">IFERROR(INDEX($BD$1:$BD$400,SMALL(IF($BD$1:$BD$400&lt;&gt;"",ROW($BD$1:$BD$400)),ROW(22:22))),"")</f>
        <v>0</v>
      </c>
      <c r="BF22" t="str">
        <f t="shared" si="8"/>
        <v/>
      </c>
      <c r="BG22" s="181">
        <f t="array" ref="BG22">IFERROR(INDEX($BF$1:$BF$400,SMALL(IF($BF$1:$BF$400&lt;&gt;"",ROW($BF$1:$BF$400)),ROW(22:22))),"")</f>
        <v>0</v>
      </c>
    </row>
    <row r="23" spans="1:59" x14ac:dyDescent="0.3">
      <c r="A23" s="10">
        <v>42391</v>
      </c>
      <c r="B23" s="11" t="s">
        <v>4</v>
      </c>
      <c r="C23" s="7">
        <v>16</v>
      </c>
      <c r="D23" t="str">
        <f t="shared" si="15"/>
        <v/>
      </c>
      <c r="E23" s="181">
        <f t="array" ref="E23">IFERROR(INDEX($D$1:$D$400,SMALL(IF($D$1:$D$400&lt;&gt;"",ROW($D$1:$D$400)),ROW(23:23))),"")</f>
        <v>130</v>
      </c>
      <c r="F23">
        <f t="shared" si="10"/>
        <v>26</v>
      </c>
      <c r="G23" s="181">
        <f t="array" ref="G23">IFERROR(INDEX($F$1:$F$400,SMALL(IF($F$1:$F$400&lt;&gt;"",ROW($F$1:$F$400)),ROW(23:23))),"")</f>
        <v>38</v>
      </c>
      <c r="H23" t="str">
        <f t="shared" si="0"/>
        <v/>
      </c>
      <c r="I23" s="181">
        <f t="array" ref="I23">IFERROR(INDEX($H$1:$H$400,SMALL(IF($H$1:$H$400&lt;&gt;"",ROW($H$1:$H$400)),ROW(23:23))),"")</f>
        <v>28</v>
      </c>
      <c r="J23" t="str">
        <f t="shared" si="1"/>
        <v/>
      </c>
      <c r="K23" s="181">
        <f t="array" ref="K23">IFERROR(INDEX($J$1:$J$400,SMALL(IF($J$1:$J$400&lt;&gt;"",ROW($J$1:$J$400)),ROW(23:23))),"")</f>
        <v>90</v>
      </c>
      <c r="M23" s="5">
        <v>42757</v>
      </c>
      <c r="N23" s="6" t="s">
        <v>9</v>
      </c>
      <c r="O23" s="7">
        <v>14</v>
      </c>
      <c r="P23" t="str">
        <f t="shared" si="16"/>
        <v/>
      </c>
      <c r="Q23" s="181">
        <f t="array" ref="Q23">IFERROR(INDEX($P$1:$P$400,SMALL(IF($P$1:$P$400&lt;&gt;"",ROW($P$1:$P$400)),ROW(23:23))),"")</f>
        <v>183</v>
      </c>
      <c r="R23" t="str">
        <f t="shared" si="11"/>
        <v/>
      </c>
      <c r="S23" s="181">
        <f t="array" ref="S23">IFERROR(INDEX($R$1:$R$400,SMALL(IF($R$1:$R$400&lt;&gt;"",ROW($R$1:$R$400)),ROW(23:23))),"")</f>
        <v>43</v>
      </c>
      <c r="T23" t="str">
        <f t="shared" si="2"/>
        <v/>
      </c>
      <c r="U23" s="181">
        <f t="array" ref="U23">IFERROR(INDEX($T$1:$T$400,SMALL(IF($T$1:$T$400&lt;&gt;"",ROW($T$1:$T$400)),ROW(23:23))),"")</f>
        <v>46</v>
      </c>
      <c r="V23">
        <f t="shared" si="3"/>
        <v>85</v>
      </c>
      <c r="W23" s="181">
        <f t="array" ref="W23">IFERROR(INDEX($V$1:$V$400,SMALL(IF($V$1:$V$400&lt;&gt;"",ROW($V$1:$V$400)),ROW(23:23))),"")</f>
        <v>116</v>
      </c>
      <c r="Y23" s="5">
        <v>43122</v>
      </c>
      <c r="Z23" s="6" t="s">
        <v>5</v>
      </c>
      <c r="AA23" s="7">
        <v>11</v>
      </c>
      <c r="AB23" t="str">
        <f t="shared" si="19"/>
        <v/>
      </c>
      <c r="AC23" s="181">
        <f t="array" ref="AC23">IFERROR(INDEX($AB$1:$AB$400,SMALL(IF($AB$1:$AB$400&lt;&gt;"",ROW($AB$1:$AB$400)),ROW(23:23))),"")</f>
        <v>189</v>
      </c>
      <c r="AD23" t="str">
        <f t="shared" si="12"/>
        <v/>
      </c>
      <c r="AE23" s="181">
        <f t="array" ref="AE23">IFERROR(INDEX($AD$1:$AD$400,SMALL(IF($AD$1:$AD$400&lt;&gt;"",ROW($AD$1:$AD$400)),ROW(23:23))),"")</f>
        <v>39</v>
      </c>
      <c r="AF23" t="str">
        <f t="shared" si="4"/>
        <v/>
      </c>
      <c r="AG23" s="181">
        <f t="array" ref="AG23">IFERROR(INDEX($AF$1:$AF$400,SMALL(IF($AF$1:$AF$400&lt;&gt;"",ROW($AF$1:$AF$400)),ROW(23:23))),"")</f>
        <v>42</v>
      </c>
      <c r="AH23" t="str">
        <f t="shared" si="5"/>
        <v/>
      </c>
      <c r="AI23" s="181">
        <f t="array" ref="AI23">IFERROR(INDEX($AH$1:$AH$400,SMALL(IF($AH$1:$AH$400&lt;&gt;"",ROW($AH$1:$AH$400)),ROW(23:23))),"")</f>
        <v>60</v>
      </c>
      <c r="AK23" s="5">
        <v>43487</v>
      </c>
      <c r="AL23" s="6" t="s">
        <v>3</v>
      </c>
      <c r="AM23" s="7">
        <v>15</v>
      </c>
      <c r="AN23" t="str">
        <f t="shared" si="17"/>
        <v/>
      </c>
      <c r="AO23" s="181">
        <f t="array" ref="AO23">IFERROR(INDEX($AN$1:$AN$400,SMALL(IF($AN$1:$AN$400&lt;&gt;"",ROW($AN$1:$AN$400)),ROW(23:23))),"")</f>
        <v>226</v>
      </c>
      <c r="AP23" t="str">
        <f t="shared" si="13"/>
        <v/>
      </c>
      <c r="AQ23" s="181">
        <f t="array" ref="AQ23">IFERROR(INDEX($AP$1:$AP$400,SMALL(IF($AP$1:$AP$400&lt;&gt;"",ROW($AP$1:$AP$400)),ROW(23:23))),"")</f>
        <v>48</v>
      </c>
      <c r="AR23" t="str">
        <f t="shared" si="6"/>
        <v/>
      </c>
      <c r="AS23" s="181">
        <f t="array" ref="AS23">IFERROR(INDEX($AR$1:$AR$400,SMALL(IF($AR$1:$AR$400&lt;&gt;"",ROW($AR$1:$AR$400)),ROW(23:23))),"")</f>
        <v>50</v>
      </c>
      <c r="AT23" t="str">
        <f t="shared" si="7"/>
        <v/>
      </c>
      <c r="AU23" s="181">
        <f t="array" ref="AU23">IFERROR(INDEX($AT$1:$AT$400,SMALL(IF($AT$1:$AT$400&lt;&gt;"",ROW($AT$1:$AT$400)),ROW(23:23))),"")</f>
        <v>66</v>
      </c>
      <c r="AW23" s="5">
        <v>43852</v>
      </c>
      <c r="AX23" s="6" t="s">
        <v>6</v>
      </c>
      <c r="AZ23" t="str">
        <f t="shared" si="18"/>
        <v/>
      </c>
      <c r="BA23" s="181">
        <f t="array" ref="BA23">IFERROR(INDEX($AZ$1:$AZ$400,SMALL(IF($AZ$1:$AZ$400&lt;&gt;"",ROW($AZ$1:$AZ$400)),ROW(23:23))),"")</f>
        <v>0</v>
      </c>
      <c r="BB23" t="str">
        <f t="shared" si="14"/>
        <v/>
      </c>
      <c r="BC23" s="181">
        <f t="array" ref="BC23">IFERROR(INDEX($BB$1:$BB$400,SMALL(IF($BB$1:$BB$400&lt;&gt;"",ROW($BB$1:$BB$400)),ROW(23:23))),"")</f>
        <v>0</v>
      </c>
      <c r="BD23" t="str">
        <f t="shared" si="9"/>
        <v/>
      </c>
      <c r="BE23" s="181">
        <f t="array" ref="BE23">IFERROR(INDEX($BD$1:$BD$400,SMALL(IF($BD$1:$BD$400&lt;&gt;"",ROW($BD$1:$BD$400)),ROW(23:23))),"")</f>
        <v>0</v>
      </c>
      <c r="BF23" t="str">
        <f t="shared" si="8"/>
        <v/>
      </c>
      <c r="BG23" s="181">
        <f t="array" ref="BG23">IFERROR(INDEX($BF$1:$BF$400,SMALL(IF($BF$1:$BF$400&lt;&gt;"",ROW($BF$1:$BF$400)),ROW(23:23))),"")</f>
        <v>0</v>
      </c>
    </row>
    <row r="24" spans="1:59" x14ac:dyDescent="0.3">
      <c r="A24" s="10">
        <v>42392</v>
      </c>
      <c r="B24" s="11" t="s">
        <v>7</v>
      </c>
      <c r="C24" s="7">
        <v>21</v>
      </c>
      <c r="D24" t="str">
        <f t="shared" si="15"/>
        <v/>
      </c>
      <c r="E24" s="181">
        <f t="array" ref="E24">IFERROR(INDEX($D$1:$D$400,SMALL(IF($D$1:$D$400&lt;&gt;"",ROW($D$1:$D$400)),ROW(24:24))),"")</f>
        <v>131</v>
      </c>
      <c r="F24" t="str">
        <f t="shared" si="10"/>
        <v/>
      </c>
      <c r="G24" s="181">
        <f t="array" ref="G24">IFERROR(INDEX($F$1:$F$400,SMALL(IF($F$1:$F$400&lt;&gt;"",ROW($F$1:$F$400)),ROW(24:24))),"")</f>
        <v>30</v>
      </c>
      <c r="H24" t="str">
        <f t="shared" si="0"/>
        <v/>
      </c>
      <c r="I24" s="181">
        <f t="array" ref="I24">IFERROR(INDEX($H$1:$H$400,SMALL(IF($H$1:$H$400&lt;&gt;"",ROW($H$1:$H$400)),ROW(24:24))),"")</f>
        <v>59</v>
      </c>
      <c r="J24" t="str">
        <f t="shared" si="1"/>
        <v/>
      </c>
      <c r="K24" s="181">
        <f t="array" ref="K24">IFERROR(INDEX($J$1:$J$400,SMALL(IF($J$1:$J$400&lt;&gt;"",ROW($J$1:$J$400)),ROW(24:24))),"")</f>
        <v>58</v>
      </c>
      <c r="M24" s="5">
        <v>42758</v>
      </c>
      <c r="N24" s="6" t="s">
        <v>5</v>
      </c>
      <c r="O24" s="19">
        <v>9</v>
      </c>
      <c r="P24" t="str">
        <f t="shared" si="16"/>
        <v/>
      </c>
      <c r="Q24" s="181">
        <f t="array" ref="Q24">IFERROR(INDEX($P$1:$P$400,SMALL(IF($P$1:$P$400&lt;&gt;"",ROW($P$1:$P$400)),ROW(24:24))),"")</f>
        <v>114</v>
      </c>
      <c r="R24" t="str">
        <f t="shared" si="11"/>
        <v/>
      </c>
      <c r="S24" s="181">
        <f t="array" ref="S24">IFERROR(INDEX($R$1:$R$400,SMALL(IF($R$1:$R$400&lt;&gt;"",ROW($R$1:$R$400)),ROW(24:24))),"")</f>
        <v>33</v>
      </c>
      <c r="T24" t="str">
        <f t="shared" si="2"/>
        <v/>
      </c>
      <c r="U24" s="181">
        <f t="array" ref="U24">IFERROR(INDEX($T$1:$T$400,SMALL(IF($T$1:$T$400&lt;&gt;"",ROW($T$1:$T$400)),ROW(24:24))),"")</f>
        <v>37</v>
      </c>
      <c r="V24" t="str">
        <f t="shared" si="3"/>
        <v/>
      </c>
      <c r="W24" s="181">
        <f t="array" ref="W24">IFERROR(INDEX($V$1:$V$400,SMALL(IF($V$1:$V$400&lt;&gt;"",ROW($V$1:$V$400)),ROW(24:24))),"")</f>
        <v>64</v>
      </c>
      <c r="Y24" s="5">
        <v>43123</v>
      </c>
      <c r="Z24" s="6" t="s">
        <v>3</v>
      </c>
      <c r="AA24" s="7">
        <v>13</v>
      </c>
      <c r="AB24" t="str">
        <f t="shared" si="19"/>
        <v/>
      </c>
      <c r="AC24" s="181">
        <f t="array" ref="AC24">IFERROR(INDEX($AB$1:$AB$400,SMALL(IF($AB$1:$AB$400&lt;&gt;"",ROW($AB$1:$AB$400)),ROW(24:24))),"")</f>
        <v>108</v>
      </c>
      <c r="AD24" t="str">
        <f t="shared" si="12"/>
        <v/>
      </c>
      <c r="AE24" s="181">
        <f t="array" ref="AE24">IFERROR(INDEX($AD$1:$AD$400,SMALL(IF($AD$1:$AD$400&lt;&gt;"",ROW($AD$1:$AD$400)),ROW(24:24))),"")</f>
        <v>33</v>
      </c>
      <c r="AF24" t="str">
        <f t="shared" si="4"/>
        <v/>
      </c>
      <c r="AG24" s="181">
        <f t="array" ref="AG24">IFERROR(INDEX($AF$1:$AF$400,SMALL(IF($AF$1:$AF$400&lt;&gt;"",ROW($AF$1:$AF$400)),ROW(24:24))),"")</f>
        <v>36</v>
      </c>
      <c r="AH24" t="str">
        <f t="shared" si="5"/>
        <v/>
      </c>
      <c r="AI24" s="181">
        <f t="array" ref="AI24">IFERROR(INDEX($AH$1:$AH$400,SMALL(IF($AH$1:$AH$400&lt;&gt;"",ROW($AH$1:$AH$400)),ROW(24:24))),"")</f>
        <v>62</v>
      </c>
      <c r="AK24" s="5">
        <v>43488</v>
      </c>
      <c r="AL24" s="6" t="s">
        <v>6</v>
      </c>
      <c r="AM24" s="7">
        <v>13</v>
      </c>
      <c r="AN24" t="str">
        <f t="shared" si="17"/>
        <v/>
      </c>
      <c r="AO24" s="181">
        <f t="array" ref="AO24">IFERROR(INDEX($AN$1:$AN$400,SMALL(IF($AN$1:$AN$400&lt;&gt;"",ROW($AN$1:$AN$400)),ROW(24:24))),"")</f>
        <v>145</v>
      </c>
      <c r="AP24" t="str">
        <f t="shared" si="13"/>
        <v/>
      </c>
      <c r="AQ24" s="181">
        <f t="array" ref="AQ24">IFERROR(INDEX($AP$1:$AP$400,SMALL(IF($AP$1:$AP$400&lt;&gt;"",ROW($AP$1:$AP$400)),ROW(24:24))),"")</f>
        <v>51</v>
      </c>
      <c r="AR24" t="str">
        <f t="shared" si="6"/>
        <v/>
      </c>
      <c r="AS24" s="181">
        <f t="array" ref="AS24">IFERROR(INDEX($AR$1:$AR$400,SMALL(IF($AR$1:$AR$400&lt;&gt;"",ROW($AR$1:$AR$400)),ROW(24:24))),"")</f>
        <v>65</v>
      </c>
      <c r="AT24" t="str">
        <f t="shared" si="7"/>
        <v/>
      </c>
      <c r="AU24" s="181">
        <f t="array" ref="AU24">IFERROR(INDEX($AT$1:$AT$400,SMALL(IF($AT$1:$AT$400&lt;&gt;"",ROW($AT$1:$AT$400)),ROW(24:24))),"")</f>
        <v>115</v>
      </c>
      <c r="AW24" s="5">
        <v>43853</v>
      </c>
      <c r="AX24" s="6" t="s">
        <v>8</v>
      </c>
      <c r="AZ24">
        <f t="shared" si="18"/>
        <v>0</v>
      </c>
      <c r="BA24" s="181">
        <f t="array" ref="BA24">IFERROR(INDEX($AZ$1:$AZ$400,SMALL(IF($AZ$1:$AZ$400&lt;&gt;"",ROW($AZ$1:$AZ$400)),ROW(24:24))),"")</f>
        <v>0</v>
      </c>
      <c r="BB24" t="str">
        <f t="shared" si="14"/>
        <v/>
      </c>
      <c r="BC24" s="181">
        <f t="array" ref="BC24">IFERROR(INDEX($BB$1:$BB$400,SMALL(IF($BB$1:$BB$400&lt;&gt;"",ROW($BB$1:$BB$400)),ROW(24:24))),"")</f>
        <v>0</v>
      </c>
      <c r="BD24">
        <f t="shared" si="9"/>
        <v>0</v>
      </c>
      <c r="BE24" s="181">
        <f t="array" ref="BE24">IFERROR(INDEX($BD$1:$BD$400,SMALL(IF($BD$1:$BD$400&lt;&gt;"",ROW($BD$1:$BD$400)),ROW(24:24))),"")</f>
        <v>0</v>
      </c>
      <c r="BF24" t="str">
        <f t="shared" si="8"/>
        <v/>
      </c>
      <c r="BG24" s="181">
        <f t="array" ref="BG24">IFERROR(INDEX($BF$1:$BF$400,SMALL(IF($BF$1:$BF$400&lt;&gt;"",ROW($BF$1:$BF$400)),ROW(24:24))),"")</f>
        <v>0</v>
      </c>
    </row>
    <row r="25" spans="1:59" x14ac:dyDescent="0.3">
      <c r="A25" s="10">
        <v>42393</v>
      </c>
      <c r="B25" s="11" t="s">
        <v>9</v>
      </c>
      <c r="C25" s="7">
        <v>13</v>
      </c>
      <c r="D25" t="str">
        <f t="shared" si="15"/>
        <v/>
      </c>
      <c r="E25" s="181">
        <f t="array" ref="E25">IFERROR(INDEX($D$1:$D$400,SMALL(IF($D$1:$D$400&lt;&gt;"",ROW($D$1:$D$400)),ROW(25:25))),"")</f>
        <v>108</v>
      </c>
      <c r="F25" t="str">
        <f t="shared" si="10"/>
        <v/>
      </c>
      <c r="G25" s="181">
        <f t="array" ref="G25">IFERROR(INDEX($F$1:$F$400,SMALL(IF($F$1:$F$400&lt;&gt;"",ROW($F$1:$F$400)),ROW(25:25))),"")</f>
        <v>43</v>
      </c>
      <c r="H25" t="str">
        <f t="shared" si="0"/>
        <v/>
      </c>
      <c r="I25" s="181">
        <f t="array" ref="I25">IFERROR(INDEX($H$1:$H$400,SMALL(IF($H$1:$H$400&lt;&gt;"",ROW($H$1:$H$400)),ROW(25:25))),"")</f>
        <v>26</v>
      </c>
      <c r="J25">
        <f t="shared" si="1"/>
        <v>50</v>
      </c>
      <c r="K25" s="181">
        <f t="array" ref="K25">IFERROR(INDEX($J$1:$J$400,SMALL(IF($J$1:$J$400&lt;&gt;"",ROW($J$1:$J$400)),ROW(25:25))),"")</f>
        <v>78</v>
      </c>
      <c r="M25" s="5">
        <v>42759</v>
      </c>
      <c r="N25" s="6" t="s">
        <v>3</v>
      </c>
      <c r="O25" s="7">
        <v>15</v>
      </c>
      <c r="P25" t="str">
        <f t="shared" si="16"/>
        <v/>
      </c>
      <c r="Q25" s="181">
        <f t="array" ref="Q25">IFERROR(INDEX($P$1:$P$400,SMALL(IF($P$1:$P$400&lt;&gt;"",ROW($P$1:$P$400)),ROW(25:25))),"")</f>
        <v>140</v>
      </c>
      <c r="R25" t="str">
        <f t="shared" si="11"/>
        <v/>
      </c>
      <c r="S25" s="181">
        <f t="array" ref="S25">IFERROR(INDEX($R$1:$R$400,SMALL(IF($R$1:$R$400&lt;&gt;"",ROW($R$1:$R$400)),ROW(25:25))),"")</f>
        <v>58</v>
      </c>
      <c r="T25" t="str">
        <f t="shared" si="2"/>
        <v/>
      </c>
      <c r="U25" s="181">
        <f t="array" ref="U25">IFERROR(INDEX($T$1:$T$400,SMALL(IF($T$1:$T$400&lt;&gt;"",ROW($T$1:$T$400)),ROW(25:25))),"")</f>
        <v>60</v>
      </c>
      <c r="V25" t="str">
        <f t="shared" si="3"/>
        <v/>
      </c>
      <c r="W25" s="181">
        <f t="array" ref="W25">IFERROR(INDEX($V$1:$V$400,SMALL(IF($V$1:$V$400&lt;&gt;"",ROW($V$1:$V$400)),ROW(25:25))),"")</f>
        <v>64</v>
      </c>
      <c r="Y25" s="5">
        <v>43124</v>
      </c>
      <c r="Z25" s="6" t="s">
        <v>6</v>
      </c>
      <c r="AA25" s="7">
        <v>18</v>
      </c>
      <c r="AB25" t="str">
        <f t="shared" si="19"/>
        <v/>
      </c>
      <c r="AC25" s="181">
        <f t="array" ref="AC25">IFERROR(INDEX($AB$1:$AB$400,SMALL(IF($AB$1:$AB$400&lt;&gt;"",ROW($AB$1:$AB$400)),ROW(25:25))),"")</f>
        <v>132</v>
      </c>
      <c r="AD25" t="str">
        <f t="shared" si="12"/>
        <v/>
      </c>
      <c r="AE25" s="181">
        <f t="array" ref="AE25">IFERROR(INDEX($AD$1:$AD$400,SMALL(IF($AD$1:$AD$400&lt;&gt;"",ROW($AD$1:$AD$400)),ROW(25:25))),"")</f>
        <v>44</v>
      </c>
      <c r="AF25" t="str">
        <f t="shared" si="4"/>
        <v/>
      </c>
      <c r="AG25" s="181">
        <f t="array" ref="AG25">IFERROR(INDEX($AF$1:$AF$400,SMALL(IF($AF$1:$AF$400&lt;&gt;"",ROW($AF$1:$AF$400)),ROW(25:25))),"")</f>
        <v>55</v>
      </c>
      <c r="AH25" t="str">
        <f t="shared" si="5"/>
        <v/>
      </c>
      <c r="AI25" s="181">
        <f t="array" ref="AI25">IFERROR(INDEX($AH$1:$AH$400,SMALL(IF($AH$1:$AH$400&lt;&gt;"",ROW($AH$1:$AH$400)),ROW(25:25))),"")</f>
        <v>96</v>
      </c>
      <c r="AK25" s="5">
        <v>43489</v>
      </c>
      <c r="AL25" s="6" t="s">
        <v>8</v>
      </c>
      <c r="AM25" s="7">
        <v>18</v>
      </c>
      <c r="AN25">
        <f t="shared" si="17"/>
        <v>148</v>
      </c>
      <c r="AO25" s="181">
        <f t="array" ref="AO25">IFERROR(INDEX($AN$1:$AN$400,SMALL(IF($AN$1:$AN$400&lt;&gt;"",ROW($AN$1:$AN$400)),ROW(25:25))),"")</f>
        <v>208</v>
      </c>
      <c r="AP25" t="str">
        <f t="shared" si="13"/>
        <v/>
      </c>
      <c r="AQ25" s="181">
        <f t="array" ref="AQ25">IFERROR(INDEX($AP$1:$AP$400,SMALL(IF($AP$1:$AP$400&lt;&gt;"",ROW($AP$1:$AP$400)),ROW(25:25))),"")</f>
        <v>66</v>
      </c>
      <c r="AR25">
        <f t="shared" si="6"/>
        <v>46</v>
      </c>
      <c r="AS25" s="181">
        <f t="array" ref="AS25">IFERROR(INDEX($AR$1:$AR$400,SMALL(IF($AR$1:$AR$400&lt;&gt;"",ROW($AR$1:$AR$400)),ROW(25:25))),"")</f>
        <v>71</v>
      </c>
      <c r="AT25" t="str">
        <f t="shared" si="7"/>
        <v/>
      </c>
      <c r="AU25" s="181">
        <f t="array" ref="AU25">IFERROR(INDEX($AT$1:$AT$400,SMALL(IF($AT$1:$AT$400&lt;&gt;"",ROW($AT$1:$AT$400)),ROW(25:25))),"")</f>
        <v>115</v>
      </c>
      <c r="AW25" s="5">
        <v>43854</v>
      </c>
      <c r="AX25" s="6" t="s">
        <v>4</v>
      </c>
      <c r="AZ25" t="str">
        <f t="shared" si="18"/>
        <v/>
      </c>
      <c r="BA25" s="181">
        <f t="array" ref="BA25">IFERROR(INDEX($AZ$1:$AZ$400,SMALL(IF($AZ$1:$AZ$400&lt;&gt;"",ROW($AZ$1:$AZ$400)),ROW(25:25))),"")</f>
        <v>0</v>
      </c>
      <c r="BB25">
        <f t="shared" si="14"/>
        <v>0</v>
      </c>
      <c r="BC25" s="181">
        <f t="array" ref="BC25">IFERROR(INDEX($BB$1:$BB$400,SMALL(IF($BB$1:$BB$400&lt;&gt;"",ROW($BB$1:$BB$400)),ROW(25:25))),"")</f>
        <v>0</v>
      </c>
      <c r="BD25" t="str">
        <f t="shared" si="9"/>
        <v/>
      </c>
      <c r="BE25" s="181">
        <f t="array" ref="BE25">IFERROR(INDEX($BD$1:$BD$400,SMALL(IF($BD$1:$BD$400&lt;&gt;"",ROW($BD$1:$BD$400)),ROW(25:25))),"")</f>
        <v>0</v>
      </c>
      <c r="BF25" t="str">
        <f t="shared" si="8"/>
        <v/>
      </c>
      <c r="BG25" s="181">
        <f t="array" ref="BG25">IFERROR(INDEX($BF$1:$BF$400,SMALL(IF($BF$1:$BF$400&lt;&gt;"",ROW($BF$1:$BF$400)),ROW(25:25))),"")</f>
        <v>0</v>
      </c>
    </row>
    <row r="26" spans="1:59" x14ac:dyDescent="0.3">
      <c r="A26" s="10">
        <v>42394</v>
      </c>
      <c r="B26" s="11" t="s">
        <v>5</v>
      </c>
      <c r="C26" s="7">
        <v>12</v>
      </c>
      <c r="D26" t="str">
        <f t="shared" si="15"/>
        <v/>
      </c>
      <c r="E26" s="181">
        <f t="array" ref="E26">IFERROR(INDEX($D$1:$D$400,SMALL(IF($D$1:$D$400&lt;&gt;"",ROW($D$1:$D$400)),ROW(26:26))),"")</f>
        <v>130</v>
      </c>
      <c r="F26" t="str">
        <f t="shared" si="10"/>
        <v/>
      </c>
      <c r="G26" s="181">
        <f t="array" ref="G26">IFERROR(INDEX($F$1:$F$400,SMALL(IF($F$1:$F$400&lt;&gt;"",ROW($F$1:$F$400)),ROW(26:26))),"")</f>
        <v>24</v>
      </c>
      <c r="H26" t="str">
        <f t="shared" si="0"/>
        <v/>
      </c>
      <c r="I26" s="181">
        <f t="array" ref="I26">IFERROR(INDEX($H$1:$H$400,SMALL(IF($H$1:$H$400&lt;&gt;"",ROW($H$1:$H$400)),ROW(26:26))),"")</f>
        <v>51</v>
      </c>
      <c r="J26" t="str">
        <f t="shared" si="1"/>
        <v/>
      </c>
      <c r="K26" s="181">
        <f t="array" ref="K26">IFERROR(INDEX($J$1:$J$400,SMALL(IF($J$1:$J$400&lt;&gt;"",ROW($J$1:$J$400)),ROW(26:26))),"")</f>
        <v>65</v>
      </c>
      <c r="M26" s="5">
        <v>42760</v>
      </c>
      <c r="N26" s="6" t="s">
        <v>6</v>
      </c>
      <c r="O26" s="7">
        <v>17</v>
      </c>
      <c r="P26" t="str">
        <f t="shared" si="16"/>
        <v/>
      </c>
      <c r="Q26" s="181">
        <f t="array" ref="Q26">IFERROR(INDEX($P$1:$P$400,SMALL(IF($P$1:$P$400&lt;&gt;"",ROW($P$1:$P$400)),ROW(26:26))),"")</f>
        <v>268</v>
      </c>
      <c r="R26" t="str">
        <f t="shared" si="11"/>
        <v/>
      </c>
      <c r="S26" s="181">
        <f t="array" ref="S26">IFERROR(INDEX($R$1:$R$400,SMALL(IF($R$1:$R$400&lt;&gt;"",ROW($R$1:$R$400)),ROW(26:26))),"")</f>
        <v>80</v>
      </c>
      <c r="T26" t="str">
        <f t="shared" si="2"/>
        <v/>
      </c>
      <c r="U26" s="181">
        <f t="array" ref="U26">IFERROR(INDEX($T$1:$T$400,SMALL(IF($T$1:$T$400&lt;&gt;"",ROW($T$1:$T$400)),ROW(26:26))),"")</f>
        <v>120</v>
      </c>
      <c r="V26" t="str">
        <f t="shared" si="3"/>
        <v/>
      </c>
      <c r="W26" s="181">
        <f t="array" ref="W26">IFERROR(INDEX($V$1:$V$400,SMALL(IF($V$1:$V$400&lt;&gt;"",ROW($V$1:$V$400)),ROW(26:26))),"")</f>
        <v>122</v>
      </c>
      <c r="Y26" s="5">
        <v>43125</v>
      </c>
      <c r="Z26" s="6" t="s">
        <v>8</v>
      </c>
      <c r="AA26" s="7">
        <v>15</v>
      </c>
      <c r="AB26">
        <f t="shared" si="19"/>
        <v>127</v>
      </c>
      <c r="AC26" s="181">
        <f t="array" ref="AC26">IFERROR(INDEX($AB$1:$AB$400,SMALL(IF($AB$1:$AB$400&lt;&gt;"",ROW($AB$1:$AB$400)),ROW(26:26))),"")</f>
        <v>181</v>
      </c>
      <c r="AD26" t="str">
        <f t="shared" si="12"/>
        <v/>
      </c>
      <c r="AE26" s="181">
        <f t="array" ref="AE26">IFERROR(INDEX($AD$1:$AD$400,SMALL(IF($AD$1:$AD$400&lt;&gt;"",ROW($AD$1:$AD$400)),ROW(26:26))),"")</f>
        <v>50</v>
      </c>
      <c r="AF26">
        <f t="shared" si="4"/>
        <v>46</v>
      </c>
      <c r="AG26" s="181">
        <f t="array" ref="AG26">IFERROR(INDEX($AF$1:$AF$400,SMALL(IF($AF$1:$AF$400&lt;&gt;"",ROW($AF$1:$AF$400)),ROW(26:26))),"")</f>
        <v>65</v>
      </c>
      <c r="AH26" t="str">
        <f t="shared" si="5"/>
        <v/>
      </c>
      <c r="AI26" s="181">
        <f t="array" ref="AI26">IFERROR(INDEX($AH$1:$AH$400,SMALL(IF($AH$1:$AH$400&lt;&gt;"",ROW($AH$1:$AH$400)),ROW(26:26))),"")</f>
        <v>86</v>
      </c>
      <c r="AK26" s="5">
        <v>43490</v>
      </c>
      <c r="AL26" s="6" t="s">
        <v>4</v>
      </c>
      <c r="AM26" s="7">
        <v>24</v>
      </c>
      <c r="AN26" t="str">
        <f t="shared" si="17"/>
        <v/>
      </c>
      <c r="AO26" s="181">
        <f t="array" ref="AO26">IFERROR(INDEX($AN$1:$AN$400,SMALL(IF($AN$1:$AN$400&lt;&gt;"",ROW($AN$1:$AN$400)),ROW(26:26))),"")</f>
        <v>202</v>
      </c>
      <c r="AP26">
        <f t="shared" si="13"/>
        <v>38</v>
      </c>
      <c r="AQ26" s="181">
        <f t="array" ref="AQ26">IFERROR(INDEX($AP$1:$AP$400,SMALL(IF($AP$1:$AP$400&lt;&gt;"",ROW($AP$1:$AP$400)),ROW(26:26))),"")</f>
        <v>59</v>
      </c>
      <c r="AR26" t="str">
        <f t="shared" si="6"/>
        <v/>
      </c>
      <c r="AS26" s="181">
        <f t="array" ref="AS26">IFERROR(INDEX($AR$1:$AR$400,SMALL(IF($AR$1:$AR$400&lt;&gt;"",ROW($AR$1:$AR$400)),ROW(26:26))),"")</f>
        <v>68</v>
      </c>
      <c r="AT26" t="str">
        <f t="shared" si="7"/>
        <v/>
      </c>
      <c r="AU26" s="181">
        <f t="array" ref="AU26">IFERROR(INDEX($AT$1:$AT$400,SMALL(IF($AT$1:$AT$400&lt;&gt;"",ROW($AT$1:$AT$400)),ROW(26:26))),"")</f>
        <v>108</v>
      </c>
      <c r="AW26" s="5">
        <v>43855</v>
      </c>
      <c r="AX26" s="6" t="s">
        <v>7</v>
      </c>
      <c r="AZ26" t="str">
        <f t="shared" si="18"/>
        <v/>
      </c>
      <c r="BA26" s="181">
        <f t="array" ref="BA26">IFERROR(INDEX($AZ$1:$AZ$400,SMALL(IF($AZ$1:$AZ$400&lt;&gt;"",ROW($AZ$1:$AZ$400)),ROW(26:26))),"")</f>
        <v>0</v>
      </c>
      <c r="BB26" t="str">
        <f t="shared" si="14"/>
        <v/>
      </c>
      <c r="BC26" s="181">
        <f t="array" ref="BC26">IFERROR(INDEX($BB$1:$BB$400,SMALL(IF($BB$1:$BB$400&lt;&gt;"",ROW($BB$1:$BB$400)),ROW(26:26))),"")</f>
        <v>0</v>
      </c>
      <c r="BD26" t="str">
        <f t="shared" si="9"/>
        <v/>
      </c>
      <c r="BE26" s="181">
        <f t="array" ref="BE26">IFERROR(INDEX($BD$1:$BD$400,SMALL(IF($BD$1:$BD$400&lt;&gt;"",ROW($BD$1:$BD$400)),ROW(26:26))),"")</f>
        <v>0</v>
      </c>
      <c r="BF26" t="str">
        <f t="shared" si="8"/>
        <v/>
      </c>
      <c r="BG26" s="181">
        <f t="array" ref="BG26">IFERROR(INDEX($BF$1:$BF$400,SMALL(IF($BF$1:$BF$400&lt;&gt;"",ROW($BF$1:$BF$400)),ROW(26:26))),"")</f>
        <v>0</v>
      </c>
    </row>
    <row r="27" spans="1:59" x14ac:dyDescent="0.3">
      <c r="A27" s="10">
        <v>42395</v>
      </c>
      <c r="B27" s="11" t="s">
        <v>3</v>
      </c>
      <c r="C27" s="7">
        <v>9</v>
      </c>
      <c r="D27" t="str">
        <f t="shared" si="15"/>
        <v/>
      </c>
      <c r="E27" s="181">
        <f t="array" ref="E27">IFERROR(INDEX($D$1:$D$400,SMALL(IF($D$1:$D$400&lt;&gt;"",ROW($D$1:$D$400)),ROW(27:27))),"")</f>
        <v>173</v>
      </c>
      <c r="F27" t="str">
        <f t="shared" si="10"/>
        <v/>
      </c>
      <c r="G27" s="181">
        <f t="array" ref="G27">IFERROR(INDEX($F$1:$F$400,SMALL(IF($F$1:$F$400&lt;&gt;"",ROW($F$1:$F$400)),ROW(27:27))),"")</f>
        <v>43</v>
      </c>
      <c r="H27" t="str">
        <f t="shared" si="0"/>
        <v/>
      </c>
      <c r="I27" s="181">
        <f t="array" ref="I27">IFERROR(INDEX($H$1:$H$400,SMALL(IF($H$1:$H$400&lt;&gt;"",ROW($H$1:$H$400)),ROW(27:27))),"")</f>
        <v>72</v>
      </c>
      <c r="J27" t="str">
        <f t="shared" si="1"/>
        <v/>
      </c>
      <c r="K27" s="181">
        <f t="array" ref="K27">IFERROR(INDEX($J$1:$J$400,SMALL(IF($J$1:$J$400&lt;&gt;"",ROW($J$1:$J$400)),ROW(27:27))),"")</f>
        <v>82</v>
      </c>
      <c r="M27" s="5">
        <v>42761</v>
      </c>
      <c r="N27" s="6" t="s">
        <v>8</v>
      </c>
      <c r="O27" s="7">
        <v>18</v>
      </c>
      <c r="P27">
        <f t="shared" si="16"/>
        <v>144</v>
      </c>
      <c r="Q27" s="181">
        <f t="array" ref="Q27">IFERROR(INDEX($P$1:$P$400,SMALL(IF($P$1:$P$400&lt;&gt;"",ROW($P$1:$P$400)),ROW(27:27))),"")</f>
        <v>328</v>
      </c>
      <c r="R27" t="str">
        <f t="shared" si="11"/>
        <v/>
      </c>
      <c r="S27" s="181">
        <f t="array" ref="S27">IFERROR(INDEX($R$1:$R$400,SMALL(IF($R$1:$R$400&lt;&gt;"",ROW($R$1:$R$400)),ROW(27:27))),"")</f>
        <v>90</v>
      </c>
      <c r="T27">
        <f t="shared" si="2"/>
        <v>50</v>
      </c>
      <c r="U27" s="181">
        <f t="array" ref="U27">IFERROR(INDEX($T$1:$T$400,SMALL(IF($T$1:$T$400&lt;&gt;"",ROW($T$1:$T$400)),ROW(27:27))),"")</f>
        <v>125</v>
      </c>
      <c r="V27" t="str">
        <f t="shared" si="3"/>
        <v/>
      </c>
      <c r="W27" s="181">
        <f t="array" ref="W27">IFERROR(INDEX($V$1:$V$400,SMALL(IF($V$1:$V$400&lt;&gt;"",ROW($V$1:$V$400)),ROW(27:27))),"")</f>
        <v>165</v>
      </c>
      <c r="Y27" s="5">
        <v>43126</v>
      </c>
      <c r="Z27" s="6" t="s">
        <v>4</v>
      </c>
      <c r="AA27" s="7">
        <v>23</v>
      </c>
      <c r="AB27" t="str">
        <f t="shared" si="19"/>
        <v/>
      </c>
      <c r="AC27" s="181">
        <f t="array" ref="AC27">IFERROR(INDEX($AB$1:$AB$400,SMALL(IF($AB$1:$AB$400&lt;&gt;"",ROW($AB$1:$AB$400)),ROW(27:27))),"")</f>
        <v>179</v>
      </c>
      <c r="AD27">
        <f t="shared" si="12"/>
        <v>34</v>
      </c>
      <c r="AE27" s="181">
        <f t="array" ref="AE27">IFERROR(INDEX($AD$1:$AD$400,SMALL(IF($AD$1:$AD$400&lt;&gt;"",ROW($AD$1:$AD$400)),ROW(27:27))),"")</f>
        <v>69</v>
      </c>
      <c r="AF27" t="str">
        <f t="shared" si="4"/>
        <v/>
      </c>
      <c r="AG27" s="181">
        <f t="array" ref="AG27">IFERROR(INDEX($AF$1:$AF$400,SMALL(IF($AF$1:$AF$400&lt;&gt;"",ROW($AF$1:$AF$400)),ROW(27:27))),"")</f>
        <v>69</v>
      </c>
      <c r="AH27" t="str">
        <f t="shared" si="5"/>
        <v/>
      </c>
      <c r="AI27" s="181">
        <f t="array" ref="AI27">IFERROR(INDEX($AH$1:$AH$400,SMALL(IF($AH$1:$AH$400&lt;&gt;"",ROW($AH$1:$AH$400)),ROW(27:27))),"")</f>
        <v>151</v>
      </c>
      <c r="AK27" s="5">
        <v>43491</v>
      </c>
      <c r="AL27" s="6" t="s">
        <v>7</v>
      </c>
      <c r="AM27" s="7">
        <v>35</v>
      </c>
      <c r="AN27" t="str">
        <f t="shared" si="17"/>
        <v/>
      </c>
      <c r="AO27" s="181">
        <f t="array" ref="AO27">IFERROR(INDEX($AN$1:$AN$400,SMALL(IF($AN$1:$AN$400&lt;&gt;"",ROW($AN$1:$AN$400)),ROW(27:27))),"")</f>
        <v>195</v>
      </c>
      <c r="AP27" t="str">
        <f t="shared" si="13"/>
        <v/>
      </c>
      <c r="AQ27" s="181">
        <f t="array" ref="AQ27">IFERROR(INDEX($AP$1:$AP$400,SMALL(IF($AP$1:$AP$400&lt;&gt;"",ROW($AP$1:$AP$400)),ROW(27:27))),"")</f>
        <v>50</v>
      </c>
      <c r="AR27" t="str">
        <f t="shared" si="6"/>
        <v/>
      </c>
      <c r="AS27" s="181">
        <f t="array" ref="AS27">IFERROR(INDEX($AR$1:$AR$400,SMALL(IF($AR$1:$AR$400&lt;&gt;"",ROW($AR$1:$AR$400)),ROW(27:27))),"")</f>
        <v>66</v>
      </c>
      <c r="AT27" t="str">
        <f t="shared" si="7"/>
        <v/>
      </c>
      <c r="AU27" s="181">
        <f t="array" ref="AU27">IFERROR(INDEX($AT$1:$AT$400,SMALL(IF($AT$1:$AT$400&lt;&gt;"",ROW($AT$1:$AT$400)),ROW(27:27))),"")</f>
        <v>112</v>
      </c>
      <c r="AW27" s="5">
        <v>43856</v>
      </c>
      <c r="AX27" s="6" t="s">
        <v>9</v>
      </c>
      <c r="AZ27" t="str">
        <f t="shared" si="18"/>
        <v/>
      </c>
      <c r="BA27" s="181">
        <f t="array" ref="BA27">IFERROR(INDEX($AZ$1:$AZ$400,SMALL(IF($AZ$1:$AZ$400&lt;&gt;"",ROW($AZ$1:$AZ$400)),ROW(27:27))),"")</f>
        <v>0</v>
      </c>
      <c r="BB27" t="str">
        <f t="shared" si="14"/>
        <v/>
      </c>
      <c r="BC27" s="181">
        <f t="array" ref="BC27">IFERROR(INDEX($BB$1:$BB$400,SMALL(IF($BB$1:$BB$400&lt;&gt;"",ROW($BB$1:$BB$400)),ROW(27:27))),"")</f>
        <v>0</v>
      </c>
      <c r="BD27" t="str">
        <f t="shared" si="9"/>
        <v/>
      </c>
      <c r="BE27" s="181">
        <f t="array" ref="BE27">IFERROR(INDEX($BD$1:$BD$400,SMALL(IF($BD$1:$BD$400&lt;&gt;"",ROW($BD$1:$BD$400)),ROW(27:27))),"")</f>
        <v>0</v>
      </c>
      <c r="BF27">
        <f t="shared" si="8"/>
        <v>0</v>
      </c>
      <c r="BG27" s="181">
        <f t="array" ref="BG27">IFERROR(INDEX($BF$1:$BF$400,SMALL(IF($BF$1:$BF$400&lt;&gt;"",ROW($BF$1:$BF$400)),ROW(27:27))),"")</f>
        <v>0</v>
      </c>
    </row>
    <row r="28" spans="1:59" x14ac:dyDescent="0.3">
      <c r="A28" s="10">
        <v>42396</v>
      </c>
      <c r="B28" s="11" t="s">
        <v>6</v>
      </c>
      <c r="C28" s="7">
        <v>12</v>
      </c>
      <c r="D28" t="str">
        <f t="shared" si="15"/>
        <v/>
      </c>
      <c r="E28" s="181">
        <f t="array" ref="E28">IFERROR(INDEX($D$1:$D$400,SMALL(IF($D$1:$D$400&lt;&gt;"",ROW($D$1:$D$400)),ROW(28:28))),"")</f>
        <v>240</v>
      </c>
      <c r="F28" t="str">
        <f t="shared" si="10"/>
        <v/>
      </c>
      <c r="G28" s="181">
        <f t="array" ref="G28">IFERROR(INDEX($F$1:$F$400,SMALL(IF($F$1:$F$400&lt;&gt;"",ROW($F$1:$F$400)),ROW(28:28))),"")</f>
        <v>63</v>
      </c>
      <c r="H28" t="str">
        <f t="shared" si="0"/>
        <v/>
      </c>
      <c r="I28" s="181">
        <f t="array" ref="I28">IFERROR(INDEX($H$1:$H$400,SMALL(IF($H$1:$H$400&lt;&gt;"",ROW($H$1:$H$400)),ROW(28:28))),"")</f>
        <v>68</v>
      </c>
      <c r="J28" t="str">
        <f t="shared" si="1"/>
        <v/>
      </c>
      <c r="K28" s="181">
        <f t="array" ref="K28">IFERROR(INDEX($J$1:$J$400,SMALL(IF($J$1:$J$400&lt;&gt;"",ROW($J$1:$J$400)),ROW(28:28))),"")</f>
        <v>136</v>
      </c>
      <c r="M28" s="5">
        <v>42762</v>
      </c>
      <c r="N28" s="6" t="s">
        <v>4</v>
      </c>
      <c r="O28" s="7">
        <v>22</v>
      </c>
      <c r="P28" t="str">
        <f t="shared" si="16"/>
        <v/>
      </c>
      <c r="Q28" s="181">
        <f t="array" ref="Q28">IFERROR(INDEX($P$1:$P$400,SMALL(IF($P$1:$P$400&lt;&gt;"",ROW($P$1:$P$400)),ROW(28:28))),"")</f>
        <v>395</v>
      </c>
      <c r="R28">
        <f t="shared" si="11"/>
        <v>31</v>
      </c>
      <c r="S28" s="181">
        <f t="array" ref="S28">IFERROR(INDEX($R$1:$R$400,SMALL(IF($R$1:$R$400&lt;&gt;"",ROW($R$1:$R$400)),ROW(28:28))),"")</f>
        <v>104</v>
      </c>
      <c r="T28" t="str">
        <f t="shared" si="2"/>
        <v/>
      </c>
      <c r="U28" s="181">
        <f t="array" ref="U28">IFERROR(INDEX($T$1:$T$400,SMALL(IF($T$1:$T$400&lt;&gt;"",ROW($T$1:$T$400)),ROW(28:28))),"")</f>
        <v>126</v>
      </c>
      <c r="V28" t="str">
        <f t="shared" si="3"/>
        <v/>
      </c>
      <c r="W28" s="181">
        <f t="array" ref="W28">IFERROR(INDEX($V$1:$V$400,SMALL(IF($V$1:$V$400&lt;&gt;"",ROW($V$1:$V$400)),ROW(28:28))),"")</f>
        <v>200</v>
      </c>
      <c r="Y28" s="5">
        <v>43127</v>
      </c>
      <c r="Z28" s="6" t="s">
        <v>7</v>
      </c>
      <c r="AA28" s="7">
        <v>25</v>
      </c>
      <c r="AB28" t="str">
        <f t="shared" si="19"/>
        <v/>
      </c>
      <c r="AC28" s="181">
        <f t="array" ref="AC28">IFERROR(INDEX($AB$1:$AB$400,SMALL(IF($AB$1:$AB$400&lt;&gt;"",ROW($AB$1:$AB$400)),ROW(28:28))),"")</f>
        <v>387</v>
      </c>
      <c r="AD28" t="str">
        <f t="shared" si="12"/>
        <v/>
      </c>
      <c r="AE28" s="181">
        <f t="array" ref="AE28">IFERROR(INDEX($AD$1:$AD$400,SMALL(IF($AD$1:$AD$400&lt;&gt;"",ROW($AD$1:$AD$400)),ROW(28:28))),"")</f>
        <v>102</v>
      </c>
      <c r="AF28" t="str">
        <f t="shared" si="4"/>
        <v/>
      </c>
      <c r="AG28" s="181">
        <f t="array" ref="AG28">IFERROR(INDEX($AF$1:$AF$400,SMALL(IF($AF$1:$AF$400&lt;&gt;"",ROW($AF$1:$AF$400)),ROW(28:28))),"")</f>
        <v>186</v>
      </c>
      <c r="AH28" t="str">
        <f t="shared" si="5"/>
        <v/>
      </c>
      <c r="AI28" s="181">
        <f t="array" ref="AI28">IFERROR(INDEX($AH$1:$AH$400,SMALL(IF($AH$1:$AH$400&lt;&gt;"",ROW($AH$1:$AH$400)),ROW(28:28))),"")</f>
        <v>171</v>
      </c>
      <c r="AK28" s="5">
        <v>43492</v>
      </c>
      <c r="AL28" s="6" t="s">
        <v>9</v>
      </c>
      <c r="AM28" s="7">
        <v>19</v>
      </c>
      <c r="AN28" t="str">
        <f t="shared" si="17"/>
        <v/>
      </c>
      <c r="AO28" s="181">
        <f t="array" ref="AO28">IFERROR(INDEX($AN$1:$AN$400,SMALL(IF($AN$1:$AN$400&lt;&gt;"",ROW($AN$1:$AN$400)),ROW(28:28))),"")</f>
        <v>296</v>
      </c>
      <c r="AP28" t="str">
        <f t="shared" si="13"/>
        <v/>
      </c>
      <c r="AQ28" s="181">
        <f t="array" ref="AQ28">IFERROR(INDEX($AP$1:$AP$400,SMALL(IF($AP$1:$AP$400&lt;&gt;"",ROW($AP$1:$AP$400)),ROW(28:28))),"")</f>
        <v>101</v>
      </c>
      <c r="AR28" t="str">
        <f t="shared" si="6"/>
        <v/>
      </c>
      <c r="AS28" s="181">
        <f t="array" ref="AS28">IFERROR(INDEX($AR$1:$AR$400,SMALL(IF($AR$1:$AR$400&lt;&gt;"",ROW($AR$1:$AR$400)),ROW(28:28))),"")</f>
        <v>155</v>
      </c>
      <c r="AT28">
        <f t="shared" si="7"/>
        <v>78</v>
      </c>
      <c r="AU28" s="181">
        <f t="array" ref="AU28">IFERROR(INDEX($AT$1:$AT$400,SMALL(IF($AT$1:$AT$400&lt;&gt;"",ROW($AT$1:$AT$400)),ROW(28:28))),"")</f>
        <v>160</v>
      </c>
      <c r="AW28" s="5">
        <v>43857</v>
      </c>
      <c r="AX28" s="6" t="s">
        <v>5</v>
      </c>
      <c r="AZ28" t="str">
        <f t="shared" si="18"/>
        <v/>
      </c>
      <c r="BA28" s="181">
        <f t="array" ref="BA28">IFERROR(INDEX($AZ$1:$AZ$400,SMALL(IF($AZ$1:$AZ$400&lt;&gt;"",ROW($AZ$1:$AZ$400)),ROW(28:28))),"")</f>
        <v>0</v>
      </c>
      <c r="BB28" t="str">
        <f t="shared" si="14"/>
        <v/>
      </c>
      <c r="BC28" s="181">
        <f t="array" ref="BC28">IFERROR(INDEX($BB$1:$BB$400,SMALL(IF($BB$1:$BB$400&lt;&gt;"",ROW($BB$1:$BB$400)),ROW(28:28))),"")</f>
        <v>0</v>
      </c>
      <c r="BD28" t="str">
        <f t="shared" si="9"/>
        <v/>
      </c>
      <c r="BE28" s="181">
        <f t="array" ref="BE28">IFERROR(INDEX($BD$1:$BD$400,SMALL(IF($BD$1:$BD$400&lt;&gt;"",ROW($BD$1:$BD$400)),ROW(28:28))),"")</f>
        <v>0</v>
      </c>
      <c r="BF28" t="str">
        <f t="shared" si="8"/>
        <v/>
      </c>
      <c r="BG28" s="181">
        <f t="array" ref="BG28">IFERROR(INDEX($BF$1:$BF$400,SMALL(IF($BF$1:$BF$400&lt;&gt;"",ROW($BF$1:$BF$400)),ROW(28:28))),"")</f>
        <v>0</v>
      </c>
    </row>
    <row r="29" spans="1:59" x14ac:dyDescent="0.3">
      <c r="A29" s="10">
        <v>42397</v>
      </c>
      <c r="B29" s="11" t="s">
        <v>8</v>
      </c>
      <c r="C29" s="7">
        <v>14</v>
      </c>
      <c r="D29">
        <f t="shared" si="15"/>
        <v>97</v>
      </c>
      <c r="E29" s="181">
        <f t="array" ref="E29">IFERROR(INDEX($D$1:$D$400,SMALL(IF($D$1:$D$400&lt;&gt;"",ROW($D$1:$D$400)),ROW(29:29))),"")</f>
        <v>203</v>
      </c>
      <c r="F29" t="str">
        <f t="shared" si="10"/>
        <v/>
      </c>
      <c r="G29" s="181">
        <f t="array" ref="G29">IFERROR(INDEX($F$1:$F$400,SMALL(IF($F$1:$F$400&lt;&gt;"",ROW($F$1:$F$400)),ROW(29:29))),"")</f>
        <v>73</v>
      </c>
      <c r="H29">
        <f t="shared" si="0"/>
        <v>35</v>
      </c>
      <c r="I29" s="181">
        <f t="array" ref="I29">IFERROR(INDEX($H$1:$H$400,SMALL(IF($H$1:$H$400&lt;&gt;"",ROW($H$1:$H$400)),ROW(29:29))),"")</f>
        <v>72</v>
      </c>
      <c r="J29" t="str">
        <f t="shared" si="1"/>
        <v/>
      </c>
      <c r="K29" s="181">
        <f t="array" ref="K29">IFERROR(INDEX($J$1:$J$400,SMALL(IF($J$1:$J$400&lt;&gt;"",ROW($J$1:$J$400)),ROW(29:29))),"")</f>
        <v>103</v>
      </c>
      <c r="M29" s="5">
        <v>42763</v>
      </c>
      <c r="N29" s="6" t="s">
        <v>7</v>
      </c>
      <c r="O29" s="7">
        <v>26</v>
      </c>
      <c r="P29" t="str">
        <f t="shared" si="16"/>
        <v/>
      </c>
      <c r="Q29" s="181">
        <f t="array" ref="Q29">IFERROR(INDEX($P$1:$P$400,SMALL(IF($P$1:$P$400&lt;&gt;"",ROW($P$1:$P$400)),ROW(29:29))),"")</f>
        <v>210</v>
      </c>
      <c r="R29" t="str">
        <f t="shared" si="11"/>
        <v/>
      </c>
      <c r="S29" s="181">
        <f t="array" ref="S29">IFERROR(INDEX($R$1:$R$400,SMALL(IF($R$1:$R$400&lt;&gt;"",ROW($R$1:$R$400)),ROW(29:29))),"")</f>
        <v>63</v>
      </c>
      <c r="T29" t="str">
        <f t="shared" si="2"/>
        <v/>
      </c>
      <c r="U29" s="181">
        <f t="array" ref="U29">IFERROR(INDEX($T$1:$T$400,SMALL(IF($T$1:$T$400&lt;&gt;"",ROW($T$1:$T$400)),ROW(29:29))),"")</f>
        <v>74</v>
      </c>
      <c r="V29" t="str">
        <f t="shared" si="3"/>
        <v/>
      </c>
      <c r="W29" s="181">
        <f t="array" ref="W29">IFERROR(INDEX($V$1:$V$400,SMALL(IF($V$1:$V$400&lt;&gt;"",ROW($V$1:$V$400)),ROW(29:29))),"")</f>
        <v>115</v>
      </c>
      <c r="Y29" s="5">
        <v>43128</v>
      </c>
      <c r="Z29" s="6" t="s">
        <v>9</v>
      </c>
      <c r="AA29" s="7">
        <v>12</v>
      </c>
      <c r="AB29" t="str">
        <f t="shared" si="19"/>
        <v/>
      </c>
      <c r="AC29" s="181">
        <f t="array" ref="AC29">IFERROR(INDEX($AB$1:$AB$400,SMALL(IF($AB$1:$AB$400&lt;&gt;"",ROW($AB$1:$AB$400)),ROW(29:29))),"")</f>
        <v>295</v>
      </c>
      <c r="AD29" t="str">
        <f t="shared" si="12"/>
        <v/>
      </c>
      <c r="AE29" s="181">
        <f t="array" ref="AE29">IFERROR(INDEX($AD$1:$AD$400,SMALL(IF($AD$1:$AD$400&lt;&gt;"",ROW($AD$1:$AD$400)),ROW(29:29))),"")</f>
        <v>88</v>
      </c>
      <c r="AF29" t="str">
        <f t="shared" si="4"/>
        <v/>
      </c>
      <c r="AG29" s="181">
        <f t="array" ref="AG29">IFERROR(INDEX($AF$1:$AF$400,SMALL(IF($AF$1:$AF$400&lt;&gt;"",ROW($AF$1:$AF$400)),ROW(29:29))),"")</f>
        <v>92</v>
      </c>
      <c r="AH29">
        <f t="shared" si="5"/>
        <v>60</v>
      </c>
      <c r="AI29" s="181">
        <f t="array" ref="AI29">IFERROR(INDEX($AH$1:$AH$400,SMALL(IF($AH$1:$AH$400&lt;&gt;"",ROW($AH$1:$AH$400)),ROW(29:29))),"")</f>
        <v>144</v>
      </c>
      <c r="AK29" s="5">
        <v>43493</v>
      </c>
      <c r="AL29" s="6" t="s">
        <v>5</v>
      </c>
      <c r="AM29" s="7">
        <v>16</v>
      </c>
      <c r="AN29" t="str">
        <f t="shared" si="17"/>
        <v/>
      </c>
      <c r="AO29" s="181">
        <f t="array" ref="AO29">IFERROR(INDEX($AN$1:$AN$400,SMALL(IF($AN$1:$AN$400&lt;&gt;"",ROW($AN$1:$AN$400)),ROW(29:29))),"")</f>
        <v>304</v>
      </c>
      <c r="AP29" t="str">
        <f t="shared" si="13"/>
        <v/>
      </c>
      <c r="AQ29" s="181">
        <f t="array" ref="AQ29">IFERROR(INDEX($AP$1:$AP$400,SMALL(IF($AP$1:$AP$400&lt;&gt;"",ROW($AP$1:$AP$400)),ROW(29:29))),"")</f>
        <v>75</v>
      </c>
      <c r="AR29" t="str">
        <f t="shared" si="6"/>
        <v/>
      </c>
      <c r="AS29" s="181">
        <f t="array" ref="AS29">IFERROR(INDEX($AR$1:$AR$400,SMALL(IF($AR$1:$AR$400&lt;&gt;"",ROW($AR$1:$AR$400)),ROW(29:29))),"")</f>
        <v>112</v>
      </c>
      <c r="AT29" t="str">
        <f t="shared" si="7"/>
        <v/>
      </c>
      <c r="AU29" s="181">
        <f t="array" ref="AU29">IFERROR(INDEX($AT$1:$AT$400,SMALL(IF($AT$1:$AT$400&lt;&gt;"",ROW($AT$1:$AT$400)),ROW(29:29))),"")</f>
        <v>132</v>
      </c>
      <c r="AW29" s="5">
        <v>43858</v>
      </c>
      <c r="AX29" s="6" t="s">
        <v>3</v>
      </c>
      <c r="AZ29" t="str">
        <f t="shared" si="18"/>
        <v/>
      </c>
      <c r="BA29" s="181">
        <f t="array" ref="BA29">IFERROR(INDEX($AZ$1:$AZ$400,SMALL(IF($AZ$1:$AZ$400&lt;&gt;"",ROW($AZ$1:$AZ$400)),ROW(29:29))),"")</f>
        <v>0</v>
      </c>
      <c r="BB29" t="str">
        <f t="shared" si="14"/>
        <v/>
      </c>
      <c r="BC29" s="181">
        <f t="array" ref="BC29">IFERROR(INDEX($BB$1:$BB$400,SMALL(IF($BB$1:$BB$400&lt;&gt;"",ROW($BB$1:$BB$400)),ROW(29:29))),"")</f>
        <v>0</v>
      </c>
      <c r="BD29" t="str">
        <f t="shared" si="9"/>
        <v/>
      </c>
      <c r="BE29" s="181">
        <f t="array" ref="BE29">IFERROR(INDEX($BD$1:$BD$400,SMALL(IF($BD$1:$BD$400&lt;&gt;"",ROW($BD$1:$BD$400)),ROW(29:29))),"")</f>
        <v>0</v>
      </c>
      <c r="BF29" t="str">
        <f t="shared" si="8"/>
        <v/>
      </c>
      <c r="BG29" s="181">
        <f t="array" ref="BG29">IFERROR(INDEX($BF$1:$BF$400,SMALL(IF($BF$1:$BF$400&lt;&gt;"",ROW($BF$1:$BF$400)),ROW(29:29))),"")</f>
        <v>0</v>
      </c>
    </row>
    <row r="30" spans="1:59" x14ac:dyDescent="0.3">
      <c r="A30" s="10">
        <v>42398</v>
      </c>
      <c r="B30" s="11" t="s">
        <v>4</v>
      </c>
      <c r="C30" s="7">
        <v>21</v>
      </c>
      <c r="D30" t="str">
        <f t="shared" si="15"/>
        <v/>
      </c>
      <c r="E30" s="181">
        <f t="array" ref="E30">IFERROR(INDEX($D$1:$D$400,SMALL(IF($D$1:$D$400&lt;&gt;"",ROW($D$1:$D$400)),ROW(30:30))),"")</f>
        <v>187</v>
      </c>
      <c r="F30">
        <f t="shared" si="10"/>
        <v>33</v>
      </c>
      <c r="G30" s="181">
        <f t="array" ref="G30">IFERROR(INDEX($F$1:$F$400,SMALL(IF($F$1:$F$400&lt;&gt;"",ROW($F$1:$F$400)),ROW(30:30))),"")</f>
        <v>67</v>
      </c>
      <c r="H30" t="str">
        <f t="shared" si="0"/>
        <v/>
      </c>
      <c r="I30" s="181">
        <f t="array" ref="I30">IFERROR(INDEX($H$1:$H$400,SMALL(IF($H$1:$H$400&lt;&gt;"",ROW($H$1:$H$400)),ROW(30:30))),"")</f>
        <v>58</v>
      </c>
      <c r="J30" t="str">
        <f t="shared" si="1"/>
        <v/>
      </c>
      <c r="K30" s="181">
        <f t="array" ref="K30">IFERROR(INDEX($J$1:$J$400,SMALL(IF($J$1:$J$400&lt;&gt;"",ROW($J$1:$J$400)),ROW(30:30))),"")</f>
        <v>114</v>
      </c>
      <c r="M30" s="5">
        <v>42764</v>
      </c>
      <c r="N30" s="6" t="s">
        <v>9</v>
      </c>
      <c r="O30" s="7">
        <v>16</v>
      </c>
      <c r="P30" t="str">
        <f t="shared" si="16"/>
        <v/>
      </c>
      <c r="Q30" s="181">
        <f t="array" ref="Q30">IFERROR(INDEX($P$1:$P$400,SMALL(IF($P$1:$P$400&lt;&gt;"",ROW($P$1:$P$400)),ROW(30:30))),"")</f>
        <v>190</v>
      </c>
      <c r="R30" t="str">
        <f t="shared" si="11"/>
        <v/>
      </c>
      <c r="S30" s="181">
        <f t="array" ref="S30">IFERROR(INDEX($R$1:$R$400,SMALL(IF($R$1:$R$400&lt;&gt;"",ROW($R$1:$R$400)),ROW(30:30))),"")</f>
        <v>59</v>
      </c>
      <c r="T30" t="str">
        <f t="shared" si="2"/>
        <v/>
      </c>
      <c r="U30" s="181">
        <f t="array" ref="U30">IFERROR(INDEX($T$1:$T$400,SMALL(IF($T$1:$T$400&lt;&gt;"",ROW($T$1:$T$400)),ROW(30:30))),"")</f>
        <v>58</v>
      </c>
      <c r="V30">
        <f t="shared" si="3"/>
        <v>64</v>
      </c>
      <c r="W30" s="181">
        <f t="array" ref="W30">IFERROR(INDEX($V$1:$V$400,SMALL(IF($V$1:$V$400&lt;&gt;"",ROW($V$1:$V$400)),ROW(30:30))),"")</f>
        <v>116</v>
      </c>
      <c r="Y30" s="5">
        <v>43129</v>
      </c>
      <c r="Z30" s="6" t="s">
        <v>5</v>
      </c>
      <c r="AA30" s="7">
        <v>10</v>
      </c>
      <c r="AB30" t="str">
        <f t="shared" si="19"/>
        <v/>
      </c>
      <c r="AC30" s="181">
        <f t="array" ref="AC30">IFERROR(INDEX($AB$1:$AB$400,SMALL(IF($AB$1:$AB$400&lt;&gt;"",ROW($AB$1:$AB$400)),ROW(30:30))),"")</f>
        <v>230</v>
      </c>
      <c r="AD30" t="str">
        <f t="shared" si="12"/>
        <v/>
      </c>
      <c r="AE30" s="181">
        <f t="array" ref="AE30">IFERROR(INDEX($AD$1:$AD$400,SMALL(IF($AD$1:$AD$400&lt;&gt;"",ROW($AD$1:$AD$400)),ROW(30:30))),"")</f>
        <v>67</v>
      </c>
      <c r="AF30" t="str">
        <f t="shared" si="4"/>
        <v/>
      </c>
      <c r="AG30" s="181">
        <f t="array" ref="AG30">IFERROR(INDEX($AF$1:$AF$400,SMALL(IF($AF$1:$AF$400&lt;&gt;"",ROW($AF$1:$AF$400)),ROW(30:30))),"")</f>
        <v>70</v>
      </c>
      <c r="AH30" t="str">
        <f t="shared" si="5"/>
        <v/>
      </c>
      <c r="AI30" s="181">
        <f t="array" ref="AI30">IFERROR(INDEX($AH$1:$AH$400,SMALL(IF($AH$1:$AH$400&lt;&gt;"",ROW($AH$1:$AH$400)),ROW(30:30))),"")</f>
        <v>140</v>
      </c>
      <c r="AK30" s="5">
        <v>43494</v>
      </c>
      <c r="AL30" s="6" t="s">
        <v>3</v>
      </c>
      <c r="AM30" s="7">
        <v>19</v>
      </c>
      <c r="AN30" t="str">
        <f t="shared" si="17"/>
        <v/>
      </c>
      <c r="AO30" s="181">
        <f t="array" ref="AO30">IFERROR(INDEX($AN$1:$AN$400,SMALL(IF($AN$1:$AN$400&lt;&gt;"",ROW($AN$1:$AN$400)),ROW(30:30))),"")</f>
        <v>253</v>
      </c>
      <c r="AP30" t="str">
        <f t="shared" si="13"/>
        <v/>
      </c>
      <c r="AQ30" s="181">
        <f t="array" ref="AQ30">IFERROR(INDEX($AP$1:$AP$400,SMALL(IF($AP$1:$AP$400&lt;&gt;"",ROW($AP$1:$AP$400)),ROW(30:30))),"")</f>
        <v>77</v>
      </c>
      <c r="AR30" t="str">
        <f t="shared" si="6"/>
        <v/>
      </c>
      <c r="AS30" s="181">
        <f t="array" ref="AS30">IFERROR(INDEX($AR$1:$AR$400,SMALL(IF($AR$1:$AR$400&lt;&gt;"",ROW($AR$1:$AR$400)),ROW(30:30))),"")</f>
        <v>95</v>
      </c>
      <c r="AT30" t="str">
        <f t="shared" si="7"/>
        <v/>
      </c>
      <c r="AU30" s="181">
        <f t="array" ref="AU30">IFERROR(INDEX($AT$1:$AT$400,SMALL(IF($AT$1:$AT$400&lt;&gt;"",ROW($AT$1:$AT$400)),ROW(30:30))),"")</f>
        <v>150</v>
      </c>
      <c r="AW30" s="5">
        <v>43859</v>
      </c>
      <c r="AX30" s="6" t="s">
        <v>6</v>
      </c>
      <c r="AZ30" t="str">
        <f t="shared" si="18"/>
        <v/>
      </c>
      <c r="BA30" s="181">
        <f t="array" ref="BA30">IFERROR(INDEX($AZ$1:$AZ$400,SMALL(IF($AZ$1:$AZ$400&lt;&gt;"",ROW($AZ$1:$AZ$400)),ROW(30:30))),"")</f>
        <v>0</v>
      </c>
      <c r="BB30" t="str">
        <f t="shared" si="14"/>
        <v/>
      </c>
      <c r="BC30" s="181">
        <f t="array" ref="BC30">IFERROR(INDEX($BB$1:$BB$400,SMALL(IF($BB$1:$BB$400&lt;&gt;"",ROW($BB$1:$BB$400)),ROW(30:30))),"")</f>
        <v>0</v>
      </c>
      <c r="BD30" t="str">
        <f t="shared" si="9"/>
        <v/>
      </c>
      <c r="BE30" s="181">
        <f t="array" ref="BE30">IFERROR(INDEX($BD$1:$BD$400,SMALL(IF($BD$1:$BD$400&lt;&gt;"",ROW($BD$1:$BD$400)),ROW(30:30))),"")</f>
        <v>0</v>
      </c>
      <c r="BF30" t="str">
        <f t="shared" si="8"/>
        <v/>
      </c>
      <c r="BG30" s="181">
        <f t="array" ref="BG30">IFERROR(INDEX($BF$1:$BF$400,SMALL(IF($BF$1:$BF$400&lt;&gt;"",ROW($BF$1:$BF$400)),ROW(30:30))),"")</f>
        <v>0</v>
      </c>
    </row>
    <row r="31" spans="1:59" x14ac:dyDescent="0.3">
      <c r="A31" s="10">
        <v>42399</v>
      </c>
      <c r="B31" s="11" t="s">
        <v>7</v>
      </c>
      <c r="C31" s="7">
        <v>22</v>
      </c>
      <c r="D31" t="str">
        <f t="shared" si="15"/>
        <v/>
      </c>
      <c r="E31" s="181">
        <f t="array" ref="E31">IFERROR(INDEX($D$1:$D$400,SMALL(IF($D$1:$D$400&lt;&gt;"",ROW($D$1:$D$400)),ROW(31:31))),"")</f>
        <v>187</v>
      </c>
      <c r="F31" t="str">
        <f t="shared" si="10"/>
        <v/>
      </c>
      <c r="G31" s="181">
        <f t="array" ref="G31">IFERROR(INDEX($F$1:$F$400,SMALL(IF($F$1:$F$400&lt;&gt;"",ROW($F$1:$F$400)),ROW(31:31))),"")</f>
        <v>37</v>
      </c>
      <c r="H31" t="str">
        <f t="shared" si="0"/>
        <v/>
      </c>
      <c r="I31" s="181">
        <f t="array" ref="I31">IFERROR(INDEX($H$1:$H$400,SMALL(IF($H$1:$H$400&lt;&gt;"",ROW($H$1:$H$400)),ROW(31:31))),"")</f>
        <v>82</v>
      </c>
      <c r="J31" t="str">
        <f t="shared" si="1"/>
        <v/>
      </c>
      <c r="K31" s="181">
        <f t="array" ref="K31">IFERROR(INDEX($J$1:$J$400,SMALL(IF($J$1:$J$400&lt;&gt;"",ROW($J$1:$J$400)),ROW(31:31))),"")</f>
        <v>81</v>
      </c>
      <c r="M31" s="5">
        <v>42765</v>
      </c>
      <c r="N31" s="6" t="s">
        <v>5</v>
      </c>
      <c r="O31" s="7">
        <v>11</v>
      </c>
      <c r="P31" t="str">
        <f t="shared" si="16"/>
        <v/>
      </c>
      <c r="Q31" s="181">
        <f t="array" ref="Q31">IFERROR(INDEX($P$1:$P$400,SMALL(IF($P$1:$P$400&lt;&gt;"",ROW($P$1:$P$400)),ROW(31:31))),"")</f>
        <v>264</v>
      </c>
      <c r="R31" t="str">
        <f t="shared" si="11"/>
        <v/>
      </c>
      <c r="S31" s="181">
        <f t="array" ref="S31">IFERROR(INDEX($R$1:$R$400,SMALL(IF($R$1:$R$400&lt;&gt;"",ROW($R$1:$R$400)),ROW(31:31))),"")</f>
        <v>81</v>
      </c>
      <c r="T31" t="str">
        <f t="shared" si="2"/>
        <v/>
      </c>
      <c r="U31" s="181">
        <f t="array" ref="U31">IFERROR(INDEX($T$1:$T$400,SMALL(IF($T$1:$T$400&lt;&gt;"",ROW($T$1:$T$400)),ROW(31:31))),"")</f>
        <v>105</v>
      </c>
      <c r="V31" t="str">
        <f t="shared" si="3"/>
        <v/>
      </c>
      <c r="W31" s="181">
        <f t="array" ref="W31">IFERROR(INDEX($V$1:$V$400,SMALL(IF($V$1:$V$400&lt;&gt;"",ROW($V$1:$V$400)),ROW(31:31))),"")</f>
        <v>126</v>
      </c>
      <c r="Y31" s="5">
        <v>43130</v>
      </c>
      <c r="Z31" s="6" t="s">
        <v>3</v>
      </c>
      <c r="AA31" s="7">
        <v>11</v>
      </c>
      <c r="AB31" t="str">
        <f t="shared" si="19"/>
        <v/>
      </c>
      <c r="AC31" s="181">
        <f t="array" ref="AC31">IFERROR(INDEX($AB$1:$AB$400,SMALL(IF($AB$1:$AB$400&lt;&gt;"",ROW($AB$1:$AB$400)),ROW(31:31))),"")</f>
        <v>233</v>
      </c>
      <c r="AD31" t="str">
        <f t="shared" si="12"/>
        <v/>
      </c>
      <c r="AE31" s="181">
        <f t="array" ref="AE31">IFERROR(INDEX($AD$1:$AD$400,SMALL(IF($AD$1:$AD$400&lt;&gt;"",ROW($AD$1:$AD$400)),ROW(31:31))),"")</f>
        <v>60</v>
      </c>
      <c r="AF31" t="str">
        <f t="shared" si="4"/>
        <v/>
      </c>
      <c r="AG31" s="181">
        <f t="array" ref="AG31">IFERROR(INDEX($AF$1:$AF$400,SMALL(IF($AF$1:$AF$400&lt;&gt;"",ROW($AF$1:$AF$400)),ROW(31:31))),"")</f>
        <v>68</v>
      </c>
      <c r="AH31" t="str">
        <f t="shared" si="5"/>
        <v/>
      </c>
      <c r="AI31" s="181">
        <f t="array" ref="AI31">IFERROR(INDEX($AH$1:$AH$400,SMALL(IF($AH$1:$AH$400&lt;&gt;"",ROW($AH$1:$AH$400)),ROW(31:31))),"")</f>
        <v>94</v>
      </c>
      <c r="AK31" s="5">
        <v>43495</v>
      </c>
      <c r="AL31" s="6" t="s">
        <v>6</v>
      </c>
      <c r="AM31" s="7">
        <v>19</v>
      </c>
      <c r="AN31" t="str">
        <f t="shared" si="17"/>
        <v/>
      </c>
      <c r="AO31" s="181">
        <f t="array" ref="AO31">IFERROR(INDEX($AN$1:$AN$400,SMALL(IF($AN$1:$AN$400&lt;&gt;"",ROW($AN$1:$AN$400)),ROW(31:31))),"")</f>
        <v>254</v>
      </c>
      <c r="AP31" t="str">
        <f t="shared" si="13"/>
        <v/>
      </c>
      <c r="AQ31" s="181">
        <f t="array" ref="AQ31">IFERROR(INDEX($AP$1:$AP$400,SMALL(IF($AP$1:$AP$400&lt;&gt;"",ROW($AP$1:$AP$400)),ROW(31:31))),"")</f>
        <v>79</v>
      </c>
      <c r="AR31" t="str">
        <f t="shared" si="6"/>
        <v/>
      </c>
      <c r="AS31" s="181">
        <f t="array" ref="AS31">IFERROR(INDEX($AR$1:$AR$400,SMALL(IF($AR$1:$AR$400&lt;&gt;"",ROW($AR$1:$AR$400)),ROW(31:31))),"")</f>
        <v>77</v>
      </c>
      <c r="AT31" t="str">
        <f t="shared" si="7"/>
        <v/>
      </c>
      <c r="AU31" s="181">
        <f t="array" ref="AU31">IFERROR(INDEX($AT$1:$AT$400,SMALL(IF($AT$1:$AT$400&lt;&gt;"",ROW($AT$1:$AT$400)),ROW(31:31))),"")</f>
        <v>136</v>
      </c>
      <c r="AW31" s="5">
        <v>43860</v>
      </c>
      <c r="AX31" s="6" t="s">
        <v>8</v>
      </c>
      <c r="AZ31">
        <f t="shared" si="18"/>
        <v>0</v>
      </c>
      <c r="BA31" s="181">
        <f t="array" ref="BA31">IFERROR(INDEX($AZ$1:$AZ$400,SMALL(IF($AZ$1:$AZ$400&lt;&gt;"",ROW($AZ$1:$AZ$400)),ROW(31:31))),"")</f>
        <v>0</v>
      </c>
      <c r="BB31" t="str">
        <f t="shared" si="14"/>
        <v/>
      </c>
      <c r="BC31" s="181">
        <f t="array" ref="BC31">IFERROR(INDEX($BB$1:$BB$400,SMALL(IF($BB$1:$BB$400&lt;&gt;"",ROW($BB$1:$BB$400)),ROW(31:31))),"")</f>
        <v>0</v>
      </c>
      <c r="BD31">
        <f t="shared" si="9"/>
        <v>0</v>
      </c>
      <c r="BE31" s="181">
        <f t="array" ref="BE31">IFERROR(INDEX($BD$1:$BD$400,SMALL(IF($BD$1:$BD$400&lt;&gt;"",ROW($BD$1:$BD$400)),ROW(31:31))),"")</f>
        <v>0</v>
      </c>
      <c r="BF31" t="str">
        <f t="shared" si="8"/>
        <v/>
      </c>
      <c r="BG31" s="181">
        <f t="array" ref="BG31">IFERROR(INDEX($BF$1:$BF$400,SMALL(IF($BF$1:$BF$400&lt;&gt;"",ROW($BF$1:$BF$400)),ROW(31:31))),"")</f>
        <v>0</v>
      </c>
    </row>
    <row r="32" spans="1:59" x14ac:dyDescent="0.3">
      <c r="A32" s="10">
        <v>42400</v>
      </c>
      <c r="B32" s="11" t="s">
        <v>9</v>
      </c>
      <c r="C32" s="7">
        <v>12</v>
      </c>
      <c r="D32" t="str">
        <f t="shared" si="15"/>
        <v/>
      </c>
      <c r="E32" s="181">
        <f t="array" ref="E32">IFERROR(INDEX($D$1:$D$400,SMALL(IF($D$1:$D$400&lt;&gt;"",ROW($D$1:$D$400)),ROW(32:32))),"")</f>
        <v>208</v>
      </c>
      <c r="F32" t="str">
        <f t="shared" si="10"/>
        <v/>
      </c>
      <c r="G32" s="181">
        <f t="array" ref="G32">IFERROR(INDEX($F$1:$F$400,SMALL(IF($F$1:$F$400&lt;&gt;"",ROW($F$1:$F$400)),ROW(32:32))),"")</f>
        <v>58</v>
      </c>
      <c r="H32" t="str">
        <f t="shared" si="0"/>
        <v/>
      </c>
      <c r="I32" s="181">
        <f t="array" ref="I32">IFERROR(INDEX($H$1:$H$400,SMALL(IF($H$1:$H$400&lt;&gt;"",ROW($H$1:$H$400)),ROW(32:32))),"")</f>
        <v>78</v>
      </c>
      <c r="J32">
        <f t="shared" si="1"/>
        <v>55</v>
      </c>
      <c r="K32" s="181">
        <f t="array" ref="K32">IFERROR(INDEX($J$1:$J$400,SMALL(IF($J$1:$J$400&lt;&gt;"",ROW($J$1:$J$400)),ROW(32:32))),"")</f>
        <v>108</v>
      </c>
      <c r="M32" s="5">
        <v>42766</v>
      </c>
      <c r="N32" s="6" t="s">
        <v>3</v>
      </c>
      <c r="O32" s="7">
        <v>11</v>
      </c>
      <c r="P32" t="str">
        <f t="shared" si="16"/>
        <v/>
      </c>
      <c r="Q32" s="181">
        <f t="array" ref="Q32">IFERROR(INDEX($P$1:$P$400,SMALL(IF($P$1:$P$400&lt;&gt;"",ROW($P$1:$P$400)),ROW(32:32))),"")</f>
        <v>231</v>
      </c>
      <c r="R32" t="str">
        <f t="shared" si="11"/>
        <v/>
      </c>
      <c r="S32" s="181">
        <f t="array" ref="S32">IFERROR(INDEX($R$1:$R$400,SMALL(IF($R$1:$R$400&lt;&gt;"",ROW($R$1:$R$400)),ROW(32:32))),"")</f>
        <v>68</v>
      </c>
      <c r="T32" t="str">
        <f t="shared" si="2"/>
        <v/>
      </c>
      <c r="U32" s="181">
        <f t="array" ref="U32">IFERROR(INDEX($T$1:$T$400,SMALL(IF($T$1:$T$400&lt;&gt;"",ROW($T$1:$T$400)),ROW(32:32))),"")</f>
        <v>69</v>
      </c>
      <c r="V32" t="str">
        <f t="shared" si="3"/>
        <v/>
      </c>
      <c r="W32" s="181">
        <f t="array" ref="W32">IFERROR(INDEX($V$1:$V$400,SMALL(IF($V$1:$V$400&lt;&gt;"",ROW($V$1:$V$400)),ROW(32:32))),"")</f>
        <v>141</v>
      </c>
      <c r="Y32" s="5">
        <v>43131</v>
      </c>
      <c r="Z32" s="6" t="s">
        <v>6</v>
      </c>
      <c r="AA32" s="7">
        <v>13</v>
      </c>
      <c r="AB32" t="str">
        <f t="shared" si="19"/>
        <v/>
      </c>
      <c r="AC32" s="181">
        <f t="array" ref="AC32">IFERROR(INDEX($AB$1:$AB$400,SMALL(IF($AB$1:$AB$400&lt;&gt;"",ROW($AB$1:$AB$400)),ROW(32:32))),"")</f>
        <v>161</v>
      </c>
      <c r="AD32" t="str">
        <f t="shared" si="12"/>
        <v/>
      </c>
      <c r="AE32" s="181">
        <f t="array" ref="AE32">IFERROR(INDEX($AD$1:$AD$400,SMALL(IF($AD$1:$AD$400&lt;&gt;"",ROW($AD$1:$AD$400)),ROW(32:32))),"")</f>
        <v>60</v>
      </c>
      <c r="AF32" t="str">
        <f t="shared" si="4"/>
        <v/>
      </c>
      <c r="AG32" s="181">
        <f t="array" ref="AG32">IFERROR(INDEX($AF$1:$AF$400,SMALL(IF($AF$1:$AF$400&lt;&gt;"",ROW($AF$1:$AF$400)),ROW(32:32))),"")</f>
        <v>51</v>
      </c>
      <c r="AH32" t="str">
        <f t="shared" si="5"/>
        <v/>
      </c>
      <c r="AI32" s="181">
        <f t="array" ref="AI32">IFERROR(INDEX($AH$1:$AH$400,SMALL(IF($AH$1:$AH$400&lt;&gt;"",ROW($AH$1:$AH$400)),ROW(32:32))),"")</f>
        <v>126</v>
      </c>
      <c r="AK32" s="5">
        <v>43496</v>
      </c>
      <c r="AL32" s="6" t="s">
        <v>8</v>
      </c>
      <c r="AM32" s="7">
        <v>18</v>
      </c>
      <c r="AN32">
        <f t="shared" si="17"/>
        <v>150</v>
      </c>
      <c r="AO32" s="181">
        <f t="array" ref="AO32">IFERROR(INDEX($AN$1:$AN$400,SMALL(IF($AN$1:$AN$400&lt;&gt;"",ROW($AN$1:$AN$400)),ROW(32:32))),"")</f>
        <v>244</v>
      </c>
      <c r="AP32" t="str">
        <f t="shared" si="13"/>
        <v/>
      </c>
      <c r="AQ32" s="181">
        <f t="array" ref="AQ32">IFERROR(INDEX($AP$1:$AP$400,SMALL(IF($AP$1:$AP$400&lt;&gt;"",ROW($AP$1:$AP$400)),ROW(32:32))),"")</f>
        <v>85</v>
      </c>
      <c r="AR32">
        <f t="shared" si="6"/>
        <v>56</v>
      </c>
      <c r="AS32" s="181">
        <f t="array" ref="AS32">IFERROR(INDEX($AR$1:$AR$400,SMALL(IF($AR$1:$AR$400&lt;&gt;"",ROW($AR$1:$AR$400)),ROW(32:32))),"")</f>
        <v>85</v>
      </c>
      <c r="AT32" t="str">
        <f t="shared" si="7"/>
        <v/>
      </c>
      <c r="AU32" s="181">
        <f t="array" ref="AU32">IFERROR(INDEX($AT$1:$AT$400,SMALL(IF($AT$1:$AT$400&lt;&gt;"",ROW($AT$1:$AT$400)),ROW(32:32))),"")</f>
        <v>159</v>
      </c>
      <c r="AW32" s="5">
        <v>43861</v>
      </c>
      <c r="AX32" s="6" t="s">
        <v>4</v>
      </c>
      <c r="AZ32" t="str">
        <f t="shared" si="18"/>
        <v/>
      </c>
      <c r="BA32" s="181">
        <f t="array" ref="BA32">IFERROR(INDEX($AZ$1:$AZ$400,SMALL(IF($AZ$1:$AZ$400&lt;&gt;"",ROW($AZ$1:$AZ$400)),ROW(32:32))),"")</f>
        <v>0</v>
      </c>
      <c r="BB32">
        <f t="shared" si="14"/>
        <v>0</v>
      </c>
      <c r="BC32" s="181">
        <f t="array" ref="BC32">IFERROR(INDEX($BB$1:$BB$400,SMALL(IF($BB$1:$BB$400&lt;&gt;"",ROW($BB$1:$BB$400)),ROW(32:32))),"")</f>
        <v>0</v>
      </c>
      <c r="BD32" t="str">
        <f t="shared" si="9"/>
        <v/>
      </c>
      <c r="BE32" s="181">
        <f t="array" ref="BE32">IFERROR(INDEX($BD$1:$BD$400,SMALL(IF($BD$1:$BD$400&lt;&gt;"",ROW($BD$1:$BD$400)),ROW(32:32))),"")</f>
        <v>0</v>
      </c>
      <c r="BF32" t="str">
        <f t="shared" si="8"/>
        <v/>
      </c>
      <c r="BG32" s="181">
        <f t="array" ref="BG32">IFERROR(INDEX($BF$1:$BF$400,SMALL(IF($BF$1:$BF$400&lt;&gt;"",ROW($BF$1:$BF$400)),ROW(32:32))),"")</f>
        <v>0</v>
      </c>
    </row>
    <row r="33" spans="1:59" x14ac:dyDescent="0.3">
      <c r="A33" s="10">
        <v>42401</v>
      </c>
      <c r="B33" s="11" t="s">
        <v>5</v>
      </c>
      <c r="C33" s="7">
        <v>8</v>
      </c>
      <c r="D33" t="str">
        <f t="shared" si="15"/>
        <v/>
      </c>
      <c r="E33" s="181">
        <f t="array" ref="E33">IFERROR(INDEX($D$1:$D$400,SMALL(IF($D$1:$D$400&lt;&gt;"",ROW($D$1:$D$400)),ROW(33:33))),"")</f>
        <v>234</v>
      </c>
      <c r="F33" t="str">
        <f t="shared" si="10"/>
        <v/>
      </c>
      <c r="G33" s="181">
        <f t="array" ref="G33">IFERROR(INDEX($F$1:$F$400,SMALL(IF($F$1:$F$400&lt;&gt;"",ROW($F$1:$F$400)),ROW(33:33))),"")</f>
        <v>70</v>
      </c>
      <c r="H33" t="str">
        <f t="shared" si="0"/>
        <v/>
      </c>
      <c r="I33" s="181">
        <f t="array" ref="I33">IFERROR(INDEX($H$1:$H$400,SMALL(IF($H$1:$H$400&lt;&gt;"",ROW($H$1:$H$400)),ROW(33:33))),"")</f>
        <v>72</v>
      </c>
      <c r="J33" t="str">
        <f t="shared" si="1"/>
        <v/>
      </c>
      <c r="K33" s="181">
        <f t="array" ref="K33">IFERROR(INDEX($J$1:$J$400,SMALL(IF($J$1:$J$400&lt;&gt;"",ROW($J$1:$J$400)),ROW(33:33))),"")</f>
        <v>137</v>
      </c>
      <c r="M33" s="5">
        <v>42767</v>
      </c>
      <c r="N33" s="6" t="s">
        <v>6</v>
      </c>
      <c r="O33" s="7">
        <v>12</v>
      </c>
      <c r="P33" t="str">
        <f t="shared" si="16"/>
        <v/>
      </c>
      <c r="Q33" s="181">
        <f t="array" ref="Q33">IFERROR(INDEX($P$1:$P$400,SMALL(IF($P$1:$P$400&lt;&gt;"",ROW($P$1:$P$400)),ROW(33:33))),"")</f>
        <v>226</v>
      </c>
      <c r="R33" t="str">
        <f t="shared" si="11"/>
        <v/>
      </c>
      <c r="S33" s="181">
        <f t="array" ref="S33">IFERROR(INDEX($R$1:$R$400,SMALL(IF($R$1:$R$400&lt;&gt;"",ROW($R$1:$R$400)),ROW(33:33))),"")</f>
        <v>70</v>
      </c>
      <c r="T33" t="str">
        <f t="shared" si="2"/>
        <v/>
      </c>
      <c r="U33" s="181">
        <f t="array" ref="U33">IFERROR(INDEX($T$1:$T$400,SMALL(IF($T$1:$T$400&lt;&gt;"",ROW($T$1:$T$400)),ROW(33:33))),"")</f>
        <v>69</v>
      </c>
      <c r="V33" t="str">
        <f t="shared" si="3"/>
        <v/>
      </c>
      <c r="W33" s="181">
        <f t="array" ref="W33">IFERROR(INDEX($V$1:$V$400,SMALL(IF($V$1:$V$400&lt;&gt;"",ROW($V$1:$V$400)),ROW(33:33))),"")</f>
        <v>134</v>
      </c>
      <c r="Y33" s="5">
        <v>43132</v>
      </c>
      <c r="Z33" s="6" t="s">
        <v>8</v>
      </c>
      <c r="AA33" s="7">
        <v>15</v>
      </c>
      <c r="AB33">
        <f t="shared" si="19"/>
        <v>109</v>
      </c>
      <c r="AC33" s="181">
        <f t="array" ref="AC33">IFERROR(INDEX($AB$1:$AB$400,SMALL(IF($AB$1:$AB$400&lt;&gt;"",ROW($AB$1:$AB$400)),ROW(33:33))),"")</f>
        <v>254</v>
      </c>
      <c r="AD33" t="str">
        <f t="shared" si="12"/>
        <v/>
      </c>
      <c r="AE33" s="181">
        <f t="array" ref="AE33">IFERROR(INDEX($AD$1:$AD$400,SMALL(IF($AD$1:$AD$400&lt;&gt;"",ROW($AD$1:$AD$400)),ROW(33:33))),"")</f>
        <v>96</v>
      </c>
      <c r="AF33">
        <f t="shared" si="4"/>
        <v>39</v>
      </c>
      <c r="AG33" s="181">
        <f t="array" ref="AG33">IFERROR(INDEX($AF$1:$AF$400,SMALL(IF($AF$1:$AF$400&lt;&gt;"",ROW($AF$1:$AF$400)),ROW(33:33))),"")</f>
        <v>95</v>
      </c>
      <c r="AH33" t="str">
        <f t="shared" si="5"/>
        <v/>
      </c>
      <c r="AI33" s="181">
        <f t="array" ref="AI33">IFERROR(INDEX($AH$1:$AH$400,SMALL(IF($AH$1:$AH$400&lt;&gt;"",ROW($AH$1:$AH$400)),ROW(33:33))),"")</f>
        <v>178</v>
      </c>
      <c r="AK33" s="5">
        <v>43497</v>
      </c>
      <c r="AL33" s="6" t="s">
        <v>4</v>
      </c>
      <c r="AM33" s="7">
        <v>22</v>
      </c>
      <c r="AN33" t="str">
        <f>IF(AL33="TH",SUM(AM2:AM305),"")</f>
        <v/>
      </c>
      <c r="AO33" s="181">
        <f t="array" ref="AO33">IFERROR(INDEX($AN$1:$AN$400,SMALL(IF($AN$1:$AN$400&lt;&gt;"",ROW($AN$1:$AN$400)),ROW(33:33))),"")</f>
        <v>307</v>
      </c>
      <c r="AP33">
        <f t="shared" si="13"/>
        <v>38</v>
      </c>
      <c r="AQ33" s="181">
        <f t="array" ref="AQ33">IFERROR(INDEX($AP$1:$AP$400,SMALL(IF($AP$1:$AP$400&lt;&gt;"",ROW($AP$1:$AP$400)),ROW(33:33))),"")</f>
        <v>89</v>
      </c>
      <c r="AR33" t="str">
        <f t="shared" si="6"/>
        <v/>
      </c>
      <c r="AS33" s="181">
        <f t="array" ref="AS33">IFERROR(INDEX($AR$1:$AR$400,SMALL(IF($AR$1:$AR$400&lt;&gt;"",ROW($AR$1:$AR$400)),ROW(33:33))),"")</f>
        <v>119</v>
      </c>
      <c r="AT33" t="str">
        <f t="shared" si="7"/>
        <v/>
      </c>
      <c r="AU33" s="181">
        <f t="array" ref="AU33">IFERROR(INDEX($AT$1:$AT$400,SMALL(IF($AT$1:$AT$400&lt;&gt;"",ROW($AT$1:$AT$400)),ROW(33:33))),"")</f>
        <v>164</v>
      </c>
      <c r="AW33" s="5">
        <v>43862</v>
      </c>
      <c r="AX33" s="6" t="s">
        <v>7</v>
      </c>
      <c r="AZ33" t="str">
        <f t="shared" si="18"/>
        <v/>
      </c>
      <c r="BA33" s="181">
        <f t="array" ref="BA33">IFERROR(INDEX($AZ$1:$AZ$400,SMALL(IF($AZ$1:$AZ$400&lt;&gt;"",ROW($AZ$1:$AZ$400)),ROW(33:33))),"")</f>
        <v>0</v>
      </c>
      <c r="BB33" t="str">
        <f t="shared" si="14"/>
        <v/>
      </c>
      <c r="BC33" s="181">
        <f t="array" ref="BC33">IFERROR(INDEX($BB$1:$BB$400,SMALL(IF($BB$1:$BB$400&lt;&gt;"",ROW($BB$1:$BB$400)),ROW(33:33))),"")</f>
        <v>0</v>
      </c>
      <c r="BD33" t="str">
        <f t="shared" si="9"/>
        <v/>
      </c>
      <c r="BE33" s="181">
        <f t="array" ref="BE33">IFERROR(INDEX($BD$1:$BD$400,SMALL(IF($BD$1:$BD$400&lt;&gt;"",ROW($BD$1:$BD$400)),ROW(33:33))),"")</f>
        <v>0</v>
      </c>
      <c r="BF33" t="str">
        <f t="shared" si="8"/>
        <v/>
      </c>
      <c r="BG33" s="181">
        <f t="array" ref="BG33">IFERROR(INDEX($BF$1:$BF$400,SMALL(IF($BF$1:$BF$400&lt;&gt;"",ROW($BF$1:$BF$400)),ROW(33:33))),"")</f>
        <v>0</v>
      </c>
    </row>
    <row r="34" spans="1:59" x14ac:dyDescent="0.3">
      <c r="A34" s="10">
        <v>42402</v>
      </c>
      <c r="B34" s="11" t="s">
        <v>3</v>
      </c>
      <c r="C34" s="7">
        <v>6</v>
      </c>
      <c r="D34" t="str">
        <f t="shared" si="15"/>
        <v/>
      </c>
      <c r="E34" s="181">
        <f t="array" ref="E34">IFERROR(INDEX($D$1:$D$400,SMALL(IF($D$1:$D$400&lt;&gt;"",ROW($D$1:$D$400)),ROW(34:34))),"")</f>
        <v>189</v>
      </c>
      <c r="F34" t="str">
        <f t="shared" si="10"/>
        <v/>
      </c>
      <c r="G34" s="181">
        <f t="array" ref="G34">IFERROR(INDEX($F$1:$F$400,SMALL(IF($F$1:$F$400&lt;&gt;"",ROW($F$1:$F$400)),ROW(34:34))),"")</f>
        <v>62</v>
      </c>
      <c r="H34" t="str">
        <f t="shared" si="0"/>
        <v/>
      </c>
      <c r="I34" s="181">
        <f t="array" ref="I34">IFERROR(INDEX($H$1:$H$400,SMALL(IF($H$1:$H$400&lt;&gt;"",ROW($H$1:$H$400)),ROW(34:34))),"")</f>
        <v>59</v>
      </c>
      <c r="J34" t="str">
        <f t="shared" si="1"/>
        <v/>
      </c>
      <c r="K34" s="181">
        <f t="array" ref="K34">IFERROR(INDEX($J$1:$J$400,SMALL(IF($J$1:$J$400&lt;&gt;"",ROW($J$1:$J$400)),ROW(34:34))),"")</f>
        <v>114</v>
      </c>
      <c r="M34" s="5">
        <v>42768</v>
      </c>
      <c r="N34" s="6" t="s">
        <v>8</v>
      </c>
      <c r="O34" s="7">
        <v>18</v>
      </c>
      <c r="P34">
        <f t="shared" si="16"/>
        <v>116</v>
      </c>
      <c r="Q34" s="181">
        <f t="array" ref="Q34">IFERROR(INDEX($P$1:$P$400,SMALL(IF($P$1:$P$400&lt;&gt;"",ROW($P$1:$P$400)),ROW(34:34))),"")</f>
        <v>271</v>
      </c>
      <c r="R34" t="str">
        <f t="shared" si="11"/>
        <v/>
      </c>
      <c r="S34" s="181">
        <f t="array" ref="S34">IFERROR(INDEX($R$1:$R$400,SMALL(IF($R$1:$R$400&lt;&gt;"",ROW($R$1:$R$400)),ROW(34:34))),"")</f>
        <v>82</v>
      </c>
      <c r="T34">
        <f t="shared" si="2"/>
        <v>41</v>
      </c>
      <c r="U34" s="181">
        <f t="array" ref="U34">IFERROR(INDEX($T$1:$T$400,SMALL(IF($T$1:$T$400&lt;&gt;"",ROW($T$1:$T$400)),ROW(34:34))),"")</f>
        <v>100</v>
      </c>
      <c r="V34" t="str">
        <f t="shared" si="3"/>
        <v/>
      </c>
      <c r="W34" s="181">
        <f t="array" ref="W34">IFERROR(INDEX($V$1:$V$400,SMALL(IF($V$1:$V$400&lt;&gt;"",ROW($V$1:$V$400)),ROW(34:34))),"")</f>
        <v>139</v>
      </c>
      <c r="Y34" s="5">
        <v>43133</v>
      </c>
      <c r="Z34" s="6" t="s">
        <v>4</v>
      </c>
      <c r="AA34" s="7">
        <v>26</v>
      </c>
      <c r="AB34" t="str">
        <f t="shared" si="19"/>
        <v/>
      </c>
      <c r="AC34" s="181">
        <f t="array" ref="AC34">IFERROR(INDEX($AB$1:$AB$400,SMALL(IF($AB$1:$AB$400&lt;&gt;"",ROW($AB$1:$AB$400)),ROW(34:34))),"")</f>
        <v>319</v>
      </c>
      <c r="AD34">
        <f t="shared" si="12"/>
        <v>36</v>
      </c>
      <c r="AE34" s="181">
        <f t="array" ref="AE34">IFERROR(INDEX($AD$1:$AD$400,SMALL(IF($AD$1:$AD$400&lt;&gt;"",ROW($AD$1:$AD$400)),ROW(34:34))),"")</f>
        <v>88</v>
      </c>
      <c r="AF34" t="str">
        <f t="shared" si="4"/>
        <v/>
      </c>
      <c r="AG34" s="181">
        <f t="array" ref="AG34">IFERROR(INDEX($AF$1:$AF$400,SMALL(IF($AF$1:$AF$400&lt;&gt;"",ROW($AF$1:$AF$400)),ROW(34:34))),"")</f>
        <v>104</v>
      </c>
      <c r="AH34" t="str">
        <f t="shared" si="5"/>
        <v/>
      </c>
      <c r="AI34" s="181">
        <f t="array" ref="AI34">IFERROR(INDEX($AH$1:$AH$400,SMALL(IF($AH$1:$AH$400&lt;&gt;"",ROW($AH$1:$AH$400)),ROW(34:34))),"")</f>
        <v>154</v>
      </c>
      <c r="AK34" s="5">
        <v>43498</v>
      </c>
      <c r="AL34" s="6" t="s">
        <v>7</v>
      </c>
      <c r="AM34" s="7">
        <v>23</v>
      </c>
      <c r="AN34" t="str">
        <f t="shared" ref="AN34:AN97" si="20">IF(AL34="TH",SUM(AM28:AM34),"")</f>
        <v/>
      </c>
      <c r="AO34" s="181">
        <f t="array" ref="AO34">IFERROR(INDEX($AN$1:$AN$400,SMALL(IF($AN$1:$AN$400&lt;&gt;"",ROW($AN$1:$AN$400)),ROW(34:34))),"")</f>
        <v>280</v>
      </c>
      <c r="AP34" t="str">
        <f t="shared" si="13"/>
        <v/>
      </c>
      <c r="AQ34" s="181">
        <f t="array" ref="AQ34">IFERROR(INDEX($AP$1:$AP$400,SMALL(IF($AP$1:$AP$400&lt;&gt;"",ROW($AP$1:$AP$400)),ROW(34:34))),"")</f>
        <v>79</v>
      </c>
      <c r="AR34" t="str">
        <f t="shared" si="6"/>
        <v/>
      </c>
      <c r="AS34" s="181">
        <f t="array" ref="AS34">IFERROR(INDEX($AR$1:$AR$400,SMALL(IF($AR$1:$AR$400&lt;&gt;"",ROW($AR$1:$AR$400)),ROW(34:34))),"")</f>
        <v>88</v>
      </c>
      <c r="AT34" t="str">
        <f t="shared" si="7"/>
        <v/>
      </c>
      <c r="AU34" s="181">
        <f t="array" ref="AU34">IFERROR(INDEX($AT$1:$AT$400,SMALL(IF($AT$1:$AT$400&lt;&gt;"",ROW($AT$1:$AT$400)),ROW(34:34))),"")</f>
        <v>136</v>
      </c>
      <c r="AW34" s="5">
        <v>43863</v>
      </c>
      <c r="AX34" s="6" t="s">
        <v>9</v>
      </c>
      <c r="AZ34" t="str">
        <f t="shared" si="18"/>
        <v/>
      </c>
      <c r="BA34" s="181">
        <f t="array" ref="BA34">IFERROR(INDEX($AZ$1:$AZ$400,SMALL(IF($AZ$1:$AZ$400&lt;&gt;"",ROW($AZ$1:$AZ$400)),ROW(34:34))),"")</f>
        <v>0</v>
      </c>
      <c r="BB34" t="str">
        <f t="shared" si="14"/>
        <v/>
      </c>
      <c r="BC34" s="181">
        <f t="array" ref="BC34">IFERROR(INDEX($BB$1:$BB$400,SMALL(IF($BB$1:$BB$400&lt;&gt;"",ROW($BB$1:$BB$400)),ROW(34:34))),"")</f>
        <v>0</v>
      </c>
      <c r="BD34" t="str">
        <f t="shared" si="9"/>
        <v/>
      </c>
      <c r="BE34" s="181">
        <f t="array" ref="BE34">IFERROR(INDEX($BD$1:$BD$400,SMALL(IF($BD$1:$BD$400&lt;&gt;"",ROW($BD$1:$BD$400)),ROW(34:34))),"")</f>
        <v>0</v>
      </c>
      <c r="BF34">
        <f t="shared" si="8"/>
        <v>0</v>
      </c>
      <c r="BG34" s="181">
        <f t="array" ref="BG34">IFERROR(INDEX($BF$1:$BF$400,SMALL(IF($BF$1:$BF$400&lt;&gt;"",ROW($BF$1:$BF$400)),ROW(34:34))),"")</f>
        <v>0</v>
      </c>
    </row>
    <row r="35" spans="1:59" x14ac:dyDescent="0.3">
      <c r="A35" s="10">
        <v>42403</v>
      </c>
      <c r="B35" s="11" t="s">
        <v>6</v>
      </c>
      <c r="C35" s="7">
        <v>6</v>
      </c>
      <c r="D35" t="str">
        <f t="shared" si="15"/>
        <v/>
      </c>
      <c r="E35" s="181">
        <f t="array" ref="E35">IFERROR(INDEX($D$1:$D$400,SMALL(IF($D$1:$D$400&lt;&gt;"",ROW($D$1:$D$400)),ROW(35:35))),"")</f>
        <v>215</v>
      </c>
      <c r="F35" t="str">
        <f t="shared" si="10"/>
        <v/>
      </c>
      <c r="G35" s="181">
        <f t="array" ref="G35">IFERROR(INDEX($F$1:$F$400,SMALL(IF($F$1:$F$400&lt;&gt;"",ROW($F$1:$F$400)),ROW(35:35))),"")</f>
        <v>44</v>
      </c>
      <c r="H35" t="str">
        <f t="shared" si="0"/>
        <v/>
      </c>
      <c r="I35" s="181">
        <f t="array" ref="I35">IFERROR(INDEX($H$1:$H$400,SMALL(IF($H$1:$H$400&lt;&gt;"",ROW($H$1:$H$400)),ROW(35:35))),"")</f>
        <v>76</v>
      </c>
      <c r="J35" t="str">
        <f t="shared" si="1"/>
        <v/>
      </c>
      <c r="K35" s="181">
        <f t="array" ref="K35">IFERROR(INDEX($J$1:$J$400,SMALL(IF($J$1:$J$400&lt;&gt;"",ROW($J$1:$J$400)),ROW(35:35))),"")</f>
        <v>115</v>
      </c>
      <c r="M35" s="5">
        <v>42769</v>
      </c>
      <c r="N35" s="6" t="s">
        <v>4</v>
      </c>
      <c r="O35" s="7">
        <v>20</v>
      </c>
      <c r="P35" t="str">
        <f t="shared" si="16"/>
        <v/>
      </c>
      <c r="Q35" s="181">
        <f t="array" ref="Q35">IFERROR(INDEX($P$1:$P$400,SMALL(IF($P$1:$P$400&lt;&gt;"",ROW($P$1:$P$400)),ROW(35:35))),"")</f>
        <v>291</v>
      </c>
      <c r="R35">
        <f t="shared" si="11"/>
        <v>31</v>
      </c>
      <c r="S35" s="181">
        <f t="array" ref="S35">IFERROR(INDEX($R$1:$R$400,SMALL(IF($R$1:$R$400&lt;&gt;"",ROW($R$1:$R$400)),ROW(35:35))),"")</f>
        <v>75</v>
      </c>
      <c r="T35" t="str">
        <f t="shared" si="2"/>
        <v/>
      </c>
      <c r="U35" s="181">
        <f t="array" ref="U35">IFERROR(INDEX($T$1:$T$400,SMALL(IF($T$1:$T$400&lt;&gt;"",ROW($T$1:$T$400)),ROW(35:35))),"")</f>
        <v>99</v>
      </c>
      <c r="V35" t="str">
        <f t="shared" si="3"/>
        <v/>
      </c>
      <c r="W35" s="181">
        <f t="array" ref="W35">IFERROR(INDEX($V$1:$V$400,SMALL(IF($V$1:$V$400&lt;&gt;"",ROW($V$1:$V$400)),ROW(35:35))),"")</f>
        <v>150</v>
      </c>
      <c r="Y35" s="5">
        <v>43134</v>
      </c>
      <c r="Z35" s="6" t="s">
        <v>7</v>
      </c>
      <c r="AA35" s="7">
        <v>25</v>
      </c>
      <c r="AB35" t="str">
        <f t="shared" si="19"/>
        <v/>
      </c>
      <c r="AC35" s="181">
        <f t="array" ref="AC35">IFERROR(INDEX($AB$1:$AB$400,SMALL(IF($AB$1:$AB$400&lt;&gt;"",ROW($AB$1:$AB$400)),ROW(35:35))),"")</f>
        <v>252</v>
      </c>
      <c r="AD35" t="str">
        <f t="shared" si="12"/>
        <v/>
      </c>
      <c r="AE35" s="181">
        <f t="array" ref="AE35">IFERROR(INDEX($AD$1:$AD$400,SMALL(IF($AD$1:$AD$400&lt;&gt;"",ROW($AD$1:$AD$400)),ROW(35:35))),"")</f>
        <v>66</v>
      </c>
      <c r="AF35" t="str">
        <f t="shared" si="4"/>
        <v/>
      </c>
      <c r="AG35" s="181">
        <f t="array" ref="AG35">IFERROR(INDEX($AF$1:$AF$400,SMALL(IF($AF$1:$AF$400&lt;&gt;"",ROW($AF$1:$AF$400)),ROW(35:35))),"")</f>
        <v>72</v>
      </c>
      <c r="AH35" t="str">
        <f t="shared" si="5"/>
        <v/>
      </c>
      <c r="AI35" s="181">
        <f t="array" ref="AI35">IFERROR(INDEX($AH$1:$AH$400,SMALL(IF($AH$1:$AH$400&lt;&gt;"",ROW($AH$1:$AH$400)),ROW(35:35))),"")</f>
        <v>101</v>
      </c>
      <c r="AK35" s="5">
        <v>43499</v>
      </c>
      <c r="AL35" s="6" t="s">
        <v>9</v>
      </c>
      <c r="AM35" s="7">
        <v>19</v>
      </c>
      <c r="AN35" t="str">
        <f t="shared" si="20"/>
        <v/>
      </c>
      <c r="AO35" s="181">
        <f t="array" ref="AO35">IFERROR(INDEX($AN$1:$AN$400,SMALL(IF($AN$1:$AN$400&lt;&gt;"",ROW($AN$1:$AN$400)),ROW(35:35))),"")</f>
        <v>247</v>
      </c>
      <c r="AP35" t="str">
        <f t="shared" si="13"/>
        <v/>
      </c>
      <c r="AQ35" s="181">
        <f t="array" ref="AQ35">IFERROR(INDEX($AP$1:$AP$400,SMALL(IF($AP$1:$AP$400&lt;&gt;"",ROW($AP$1:$AP$400)),ROW(35:35))),"")</f>
        <v>73</v>
      </c>
      <c r="AR35" t="str">
        <f t="shared" si="6"/>
        <v/>
      </c>
      <c r="AS35" s="181">
        <f t="array" ref="AS35">IFERROR(INDEX($AR$1:$AR$400,SMALL(IF($AR$1:$AR$400&lt;&gt;"",ROW($AR$1:$AR$400)),ROW(35:35))),"")</f>
        <v>88</v>
      </c>
      <c r="AT35">
        <f t="shared" si="7"/>
        <v>64</v>
      </c>
      <c r="AU35" s="181">
        <f t="array" ref="AU35">IFERROR(INDEX($AT$1:$AT$400,SMALL(IF($AT$1:$AT$400&lt;&gt;"",ROW($AT$1:$AT$400)),ROW(35:35))),"")</f>
        <v>135</v>
      </c>
      <c r="AW35" s="5">
        <v>43864</v>
      </c>
      <c r="AX35" s="6" t="s">
        <v>5</v>
      </c>
      <c r="AZ35" t="str">
        <f t="shared" si="18"/>
        <v/>
      </c>
      <c r="BA35" s="181">
        <f t="array" ref="BA35">IFERROR(INDEX($AZ$1:$AZ$400,SMALL(IF($AZ$1:$AZ$400&lt;&gt;"",ROW($AZ$1:$AZ$400)),ROW(35:35))),"")</f>
        <v>0</v>
      </c>
      <c r="BB35" t="str">
        <f t="shared" si="14"/>
        <v/>
      </c>
      <c r="BC35" s="181">
        <f t="array" ref="BC35">IFERROR(INDEX($BB$1:$BB$400,SMALL(IF($BB$1:$BB$400&lt;&gt;"",ROW($BB$1:$BB$400)),ROW(35:35))),"")</f>
        <v>0</v>
      </c>
      <c r="BD35" t="str">
        <f t="shared" si="9"/>
        <v/>
      </c>
      <c r="BE35" s="181">
        <f t="array" ref="BE35">IFERROR(INDEX($BD$1:$BD$400,SMALL(IF($BD$1:$BD$400&lt;&gt;"",ROW($BD$1:$BD$400)),ROW(35:35))),"")</f>
        <v>0</v>
      </c>
      <c r="BF35" t="str">
        <f t="shared" si="8"/>
        <v/>
      </c>
      <c r="BG35" s="181">
        <f t="array" ref="BG35">IFERROR(INDEX($BF$1:$BF$400,SMALL(IF($BF$1:$BF$400&lt;&gt;"",ROW($BF$1:$BF$400)),ROW(35:35))),"")</f>
        <v>0</v>
      </c>
    </row>
    <row r="36" spans="1:59" x14ac:dyDescent="0.3">
      <c r="A36" s="10">
        <v>42404</v>
      </c>
      <c r="B36" s="11" t="s">
        <v>8</v>
      </c>
      <c r="C36" s="7">
        <v>10</v>
      </c>
      <c r="D36">
        <f t="shared" si="15"/>
        <v>85</v>
      </c>
      <c r="E36" s="181">
        <f t="array" ref="E36">IFERROR(INDEX($D$1:$D$400,SMALL(IF($D$1:$D$400&lt;&gt;"",ROW($D$1:$D$400)),ROW(36:36))),"")</f>
        <v>151</v>
      </c>
      <c r="F36" t="str">
        <f t="shared" si="10"/>
        <v/>
      </c>
      <c r="G36" s="181">
        <f t="array" ref="G36">IFERROR(INDEX($F$1:$F$400,SMALL(IF($F$1:$F$400&lt;&gt;"",ROW($F$1:$F$400)),ROW(36:36))),"")</f>
        <v>68</v>
      </c>
      <c r="H36">
        <f t="shared" si="0"/>
        <v>22</v>
      </c>
      <c r="I36" s="181">
        <f t="array" ref="I36">IFERROR(INDEX($H$1:$H$400,SMALL(IF($H$1:$H$400&lt;&gt;"",ROW($H$1:$H$400)),ROW(36:36))),"")</f>
        <v>32</v>
      </c>
      <c r="J36" t="str">
        <f t="shared" si="1"/>
        <v/>
      </c>
      <c r="K36" s="181">
        <f t="array" ref="K36">IFERROR(INDEX($J$1:$J$400,SMALL(IF($J$1:$J$400&lt;&gt;"",ROW($J$1:$J$400)),ROW(36:36))),"")</f>
        <v>106</v>
      </c>
      <c r="M36" s="5">
        <v>42770</v>
      </c>
      <c r="N36" s="6" t="s">
        <v>7</v>
      </c>
      <c r="O36" s="7">
        <v>19</v>
      </c>
      <c r="P36" t="str">
        <f t="shared" si="16"/>
        <v/>
      </c>
      <c r="Q36" s="181">
        <f t="array" ref="Q36">IFERROR(INDEX($P$1:$P$400,SMALL(IF($P$1:$P$400&lt;&gt;"",ROW($P$1:$P$400)),ROW(36:36))),"")</f>
        <v>155</v>
      </c>
      <c r="R36" t="str">
        <f t="shared" si="11"/>
        <v/>
      </c>
      <c r="S36" s="181">
        <f t="array" ref="S36">IFERROR(INDEX($R$1:$R$400,SMALL(IF($R$1:$R$400&lt;&gt;"",ROW($R$1:$R$400)),ROW(36:36))),"")</f>
        <v>59</v>
      </c>
      <c r="T36" t="str">
        <f t="shared" si="2"/>
        <v/>
      </c>
      <c r="U36" s="181">
        <f t="array" ref="U36">IFERROR(INDEX($T$1:$T$400,SMALL(IF($T$1:$T$400&lt;&gt;"",ROW($T$1:$T$400)),ROW(36:36))),"")</f>
        <v>55</v>
      </c>
      <c r="V36" t="str">
        <f t="shared" si="3"/>
        <v/>
      </c>
      <c r="W36" s="181">
        <f t="array" ref="W36">IFERROR(INDEX($V$1:$V$400,SMALL(IF($V$1:$V$400&lt;&gt;"",ROW($V$1:$V$400)),ROW(36:36))),"")</f>
        <v>83</v>
      </c>
      <c r="Y36" s="5">
        <v>43135</v>
      </c>
      <c r="Z36" s="6" t="s">
        <v>9</v>
      </c>
      <c r="AA36" s="7">
        <v>26</v>
      </c>
      <c r="AB36" t="str">
        <f t="shared" si="19"/>
        <v/>
      </c>
      <c r="AC36" s="181">
        <f t="array" ref="AC36">IFERROR(INDEX($AB$1:$AB$400,SMALL(IF($AB$1:$AB$400&lt;&gt;"",ROW($AB$1:$AB$400)),ROW(36:36))),"")</f>
        <v>217</v>
      </c>
      <c r="AD36" t="str">
        <f t="shared" si="12"/>
        <v/>
      </c>
      <c r="AE36" s="181">
        <f t="array" ref="AE36">IFERROR(INDEX($AD$1:$AD$400,SMALL(IF($AD$1:$AD$400&lt;&gt;"",ROW($AD$1:$AD$400)),ROW(36:36))),"")</f>
        <v>92</v>
      </c>
      <c r="AF36" t="str">
        <f t="shared" si="4"/>
        <v/>
      </c>
      <c r="AG36" s="181">
        <f t="array" ref="AG36">IFERROR(INDEX($AF$1:$AF$400,SMALL(IF($AF$1:$AF$400&lt;&gt;"",ROW($AF$1:$AF$400)),ROW(36:36))),"")</f>
        <v>95</v>
      </c>
      <c r="AH36">
        <f t="shared" si="5"/>
        <v>77</v>
      </c>
      <c r="AI36" s="181">
        <f t="array" ref="AI36">IFERROR(INDEX($AH$1:$AH$400,SMALL(IF($AH$1:$AH$400&lt;&gt;"",ROW($AH$1:$AH$400)),ROW(36:36))),"")</f>
        <v>224</v>
      </c>
      <c r="AK36" s="5">
        <v>43500</v>
      </c>
      <c r="AL36" s="6" t="s">
        <v>5</v>
      </c>
      <c r="AM36" s="7">
        <v>11</v>
      </c>
      <c r="AN36" t="str">
        <f t="shared" si="20"/>
        <v/>
      </c>
      <c r="AO36" s="181">
        <f t="array" ref="AO36">IFERROR(INDEX($AN$1:$AN$400,SMALL(IF($AN$1:$AN$400&lt;&gt;"",ROW($AN$1:$AN$400)),ROW(36:36))),"")</f>
        <v>238</v>
      </c>
      <c r="AP36" t="str">
        <f t="shared" si="13"/>
        <v/>
      </c>
      <c r="AQ36" s="181">
        <f t="array" ref="AQ36">IFERROR(INDEX($AP$1:$AP$400,SMALL(IF($AP$1:$AP$400&lt;&gt;"",ROW($AP$1:$AP$400)),ROW(36:36))),"")</f>
        <v>76</v>
      </c>
      <c r="AR36" t="str">
        <f t="shared" si="6"/>
        <v/>
      </c>
      <c r="AS36" s="181">
        <f t="array" ref="AS36">IFERROR(INDEX($AR$1:$AR$400,SMALL(IF($AR$1:$AR$400&lt;&gt;"",ROW($AR$1:$AR$400)),ROW(36:36))),"")</f>
        <v>80</v>
      </c>
      <c r="AT36" t="str">
        <f t="shared" si="7"/>
        <v/>
      </c>
      <c r="AU36" s="181">
        <f t="array" ref="AU36">IFERROR(INDEX($AT$1:$AT$400,SMALL(IF($AT$1:$AT$400&lt;&gt;"",ROW($AT$1:$AT$400)),ROW(36:36))),"")</f>
        <v>183</v>
      </c>
      <c r="AW36" s="5">
        <v>43865</v>
      </c>
      <c r="AX36" s="6" t="s">
        <v>3</v>
      </c>
      <c r="AZ36" t="str">
        <f t="shared" si="18"/>
        <v/>
      </c>
      <c r="BA36" s="181">
        <f t="array" ref="BA36">IFERROR(INDEX($AZ$1:$AZ$400,SMALL(IF($AZ$1:$AZ$400&lt;&gt;"",ROW($AZ$1:$AZ$400)),ROW(36:36))),"")</f>
        <v>0</v>
      </c>
      <c r="BB36" t="str">
        <f t="shared" si="14"/>
        <v/>
      </c>
      <c r="BC36" s="181">
        <f t="array" ref="BC36">IFERROR(INDEX($BB$1:$BB$400,SMALL(IF($BB$1:$BB$400&lt;&gt;"",ROW($BB$1:$BB$400)),ROW(36:36))),"")</f>
        <v>0</v>
      </c>
      <c r="BD36" t="str">
        <f t="shared" si="9"/>
        <v/>
      </c>
      <c r="BE36" s="181">
        <f t="array" ref="BE36">IFERROR(INDEX($BD$1:$BD$400,SMALL(IF($BD$1:$BD$400&lt;&gt;"",ROW($BD$1:$BD$400)),ROW(36:36))),"")</f>
        <v>0</v>
      </c>
      <c r="BF36" t="str">
        <f t="shared" si="8"/>
        <v/>
      </c>
      <c r="BG36" s="181">
        <f t="array" ref="BG36">IFERROR(INDEX($BF$1:$BF$400,SMALL(IF($BF$1:$BF$400&lt;&gt;"",ROW($BF$1:$BF$400)),ROW(36:36))),"")</f>
        <v>0</v>
      </c>
    </row>
    <row r="37" spans="1:59" x14ac:dyDescent="0.3">
      <c r="A37" s="10">
        <v>42405</v>
      </c>
      <c r="B37" s="11" t="s">
        <v>4</v>
      </c>
      <c r="C37" s="7">
        <v>17</v>
      </c>
      <c r="D37" t="str">
        <f t="shared" si="15"/>
        <v/>
      </c>
      <c r="E37" s="181">
        <f t="array" ref="E37">IFERROR(INDEX($D$1:$D$400,SMALL(IF($D$1:$D$400&lt;&gt;"",ROW($D$1:$D$400)),ROW(37:37))),"")</f>
        <v>202</v>
      </c>
      <c r="F37">
        <f t="shared" si="10"/>
        <v>25</v>
      </c>
      <c r="G37" s="181">
        <f t="array" ref="G37">IFERROR(INDEX($F$1:$F$400,SMALL(IF($F$1:$F$400&lt;&gt;"",ROW($F$1:$F$400)),ROW(37:37))),"")</f>
        <v>53</v>
      </c>
      <c r="H37" t="str">
        <f t="shared" si="0"/>
        <v/>
      </c>
      <c r="I37" s="181">
        <f t="array" ref="I37">IFERROR(INDEX($H$1:$H$400,SMALL(IF($H$1:$H$400&lt;&gt;"",ROW($H$1:$H$400)),ROW(37:37))),"")</f>
        <v>35</v>
      </c>
      <c r="J37" t="str">
        <f t="shared" si="1"/>
        <v/>
      </c>
      <c r="K37" s="181">
        <f t="array" ref="K37">IFERROR(INDEX($J$1:$J$400,SMALL(IF($J$1:$J$400&lt;&gt;"",ROW($J$1:$J$400)),ROW(37:37))),"")</f>
        <v>149</v>
      </c>
      <c r="M37" s="5">
        <v>42771</v>
      </c>
      <c r="N37" s="6" t="s">
        <v>9</v>
      </c>
      <c r="O37" s="7">
        <v>18</v>
      </c>
      <c r="P37" t="str">
        <f t="shared" si="16"/>
        <v/>
      </c>
      <c r="Q37" s="181">
        <f t="array" ref="Q37">IFERROR(INDEX($P$1:$P$400,SMALL(IF($P$1:$P$400&lt;&gt;"",ROW($P$1:$P$400)),ROW(37:37))),"")</f>
        <v>174</v>
      </c>
      <c r="R37" t="str">
        <f t="shared" si="11"/>
        <v/>
      </c>
      <c r="S37" s="181">
        <f t="array" ref="S37">IFERROR(INDEX($R$1:$R$400,SMALL(IF($R$1:$R$400&lt;&gt;"",ROW($R$1:$R$400)),ROW(37:37))),"")</f>
        <v>39</v>
      </c>
      <c r="T37" t="str">
        <f t="shared" si="2"/>
        <v/>
      </c>
      <c r="U37" s="181">
        <f t="array" ref="U37">IFERROR(INDEX($T$1:$T$400,SMALL(IF($T$1:$T$400&lt;&gt;"",ROW($T$1:$T$400)),ROW(37:37))),"")</f>
        <v>27</v>
      </c>
      <c r="V37">
        <f t="shared" si="3"/>
        <v>57</v>
      </c>
      <c r="W37" s="181">
        <f t="array" ref="W37">IFERROR(INDEX($V$1:$V$400,SMALL(IF($V$1:$V$400&lt;&gt;"",ROW($V$1:$V$400)),ROW(37:37))),"")</f>
        <v>134</v>
      </c>
      <c r="Y37" s="5">
        <v>43136</v>
      </c>
      <c r="Z37" s="6" t="s">
        <v>5</v>
      </c>
      <c r="AA37" s="7">
        <v>24</v>
      </c>
      <c r="AB37" t="str">
        <f t="shared" si="19"/>
        <v/>
      </c>
      <c r="AC37" s="181">
        <f t="array" ref="AC37">IFERROR(INDEX($AB$1:$AB$400,SMALL(IF($AB$1:$AB$400&lt;&gt;"",ROW($AB$1:$AB$400)),ROW(37:37))),"")</f>
        <v>295</v>
      </c>
      <c r="AD37" t="str">
        <f t="shared" si="12"/>
        <v/>
      </c>
      <c r="AE37" s="181">
        <f t="array" ref="AE37">IFERROR(INDEX($AD$1:$AD$400,SMALL(IF($AD$1:$AD$400&lt;&gt;"",ROW($AD$1:$AD$400)),ROW(37:37))),"")</f>
        <v>64</v>
      </c>
      <c r="AF37" t="str">
        <f t="shared" si="4"/>
        <v/>
      </c>
      <c r="AG37" s="181">
        <f t="array" ref="AG37">IFERROR(INDEX($AF$1:$AF$400,SMALL(IF($AF$1:$AF$400&lt;&gt;"",ROW($AF$1:$AF$400)),ROW(37:37))),"")</f>
        <v>42</v>
      </c>
      <c r="AH37" t="str">
        <f t="shared" si="5"/>
        <v/>
      </c>
      <c r="AI37" s="181">
        <f t="array" ref="AI37">IFERROR(INDEX($AH$1:$AH$400,SMALL(IF($AH$1:$AH$400&lt;&gt;"",ROW($AH$1:$AH$400)),ROW(37:37))),"")</f>
        <v>92</v>
      </c>
      <c r="AK37" s="5">
        <v>43501</v>
      </c>
      <c r="AL37" s="6" t="s">
        <v>3</v>
      </c>
      <c r="AM37" s="7">
        <v>11</v>
      </c>
      <c r="AN37" t="str">
        <f t="shared" si="20"/>
        <v/>
      </c>
      <c r="AO37" s="181">
        <f t="array" ref="AO37">IFERROR(INDEX($AN$1:$AN$400,SMALL(IF($AN$1:$AN$400&lt;&gt;"",ROW($AN$1:$AN$400)),ROW(37:37))),"")</f>
        <v>238</v>
      </c>
      <c r="AP37" t="str">
        <f t="shared" si="13"/>
        <v/>
      </c>
      <c r="AQ37" s="181">
        <f t="array" ref="AQ37">IFERROR(INDEX($AP$1:$AP$400,SMALL(IF($AP$1:$AP$400&lt;&gt;"",ROW($AP$1:$AP$400)),ROW(37:37))),"")</f>
        <v>48</v>
      </c>
      <c r="AR37" t="str">
        <f t="shared" si="6"/>
        <v/>
      </c>
      <c r="AS37" s="181">
        <f t="array" ref="AS37">IFERROR(INDEX($AR$1:$AR$400,SMALL(IF($AR$1:$AR$400&lt;&gt;"",ROW($AR$1:$AR$400)),ROW(37:37))),"")</f>
        <v>36</v>
      </c>
      <c r="AT37" t="str">
        <f t="shared" si="7"/>
        <v/>
      </c>
      <c r="AU37" s="181">
        <f t="array" ref="AU37">IFERROR(INDEX($AT$1:$AT$400,SMALL(IF($AT$1:$AT$400&lt;&gt;"",ROW($AT$1:$AT$400)),ROW(37:37))),"")</f>
        <v>85</v>
      </c>
      <c r="AW37" s="5">
        <v>43866</v>
      </c>
      <c r="AX37" s="6" t="s">
        <v>6</v>
      </c>
      <c r="AZ37" t="str">
        <f t="shared" si="18"/>
        <v/>
      </c>
      <c r="BA37" s="181">
        <f t="array" ref="BA37">IFERROR(INDEX($AZ$1:$AZ$400,SMALL(IF($AZ$1:$AZ$400&lt;&gt;"",ROW($AZ$1:$AZ$400)),ROW(37:37))),"")</f>
        <v>0</v>
      </c>
      <c r="BB37" t="str">
        <f t="shared" si="14"/>
        <v/>
      </c>
      <c r="BC37" s="181">
        <f t="array" ref="BC37">IFERROR(INDEX($BB$1:$BB$400,SMALL(IF($BB$1:$BB$400&lt;&gt;"",ROW($BB$1:$BB$400)),ROW(37:37))),"")</f>
        <v>0</v>
      </c>
      <c r="BD37" t="str">
        <f t="shared" si="9"/>
        <v/>
      </c>
      <c r="BE37" s="181">
        <f t="array" ref="BE37">IFERROR(INDEX($BD$1:$BD$400,SMALL(IF($BD$1:$BD$400&lt;&gt;"",ROW($BD$1:$BD$400)),ROW(37:37))),"")</f>
        <v>0</v>
      </c>
      <c r="BF37" t="str">
        <f t="shared" si="8"/>
        <v/>
      </c>
      <c r="BG37" s="181">
        <f t="array" ref="BG37">IFERROR(INDEX($BF$1:$BF$400,SMALL(IF($BF$1:$BF$400&lt;&gt;"",ROW($BF$1:$BF$400)),ROW(37:37))),"")</f>
        <v>0</v>
      </c>
    </row>
    <row r="38" spans="1:59" x14ac:dyDescent="0.3">
      <c r="A38" s="10">
        <v>42406</v>
      </c>
      <c r="B38" s="11" t="s">
        <v>7</v>
      </c>
      <c r="C38" s="7">
        <v>16</v>
      </c>
      <c r="D38" t="str">
        <f t="shared" si="15"/>
        <v/>
      </c>
      <c r="E38" s="181">
        <f t="array" ref="E38">IFERROR(INDEX($D$1:$D$400,SMALL(IF($D$1:$D$400&lt;&gt;"",ROW($D$1:$D$400)),ROW(38:38))),"")</f>
        <v>118</v>
      </c>
      <c r="F38" t="str">
        <f t="shared" si="10"/>
        <v/>
      </c>
      <c r="G38" s="181">
        <f t="array" ref="G38">IFERROR(INDEX($F$1:$F$400,SMALL(IF($F$1:$F$400&lt;&gt;"",ROW($F$1:$F$400)),ROW(38:38))),"")</f>
        <v>46</v>
      </c>
      <c r="H38" t="str">
        <f t="shared" si="0"/>
        <v/>
      </c>
      <c r="I38" s="181">
        <f t="array" ref="I38">IFERROR(INDEX($H$1:$H$400,SMALL(IF($H$1:$H$400&lt;&gt;"",ROW($H$1:$H$400)),ROW(38:38))),"")</f>
        <v>37</v>
      </c>
      <c r="J38" t="str">
        <f t="shared" si="1"/>
        <v/>
      </c>
      <c r="K38" s="181">
        <f t="array" ref="K38">IFERROR(INDEX($J$1:$J$400,SMALL(IF($J$1:$J$400&lt;&gt;"",ROW($J$1:$J$400)),ROW(38:38))),"")</f>
        <v>74</v>
      </c>
      <c r="M38" s="5">
        <v>42772</v>
      </c>
      <c r="N38" s="6" t="s">
        <v>5</v>
      </c>
      <c r="O38" s="7">
        <v>10</v>
      </c>
      <c r="P38" t="str">
        <f t="shared" si="16"/>
        <v/>
      </c>
      <c r="Q38" s="181">
        <f t="array" ref="Q38">IFERROR(INDEX($P$1:$P$400,SMALL(IF($P$1:$P$400&lt;&gt;"",ROW($P$1:$P$400)),ROW(38:38))),"")</f>
        <v>156</v>
      </c>
      <c r="R38" t="str">
        <f t="shared" si="11"/>
        <v/>
      </c>
      <c r="S38" s="181">
        <f t="array" ref="S38">IFERROR(INDEX($R$1:$R$400,SMALL(IF($R$1:$R$400&lt;&gt;"",ROW($R$1:$R$400)),ROW(38:38))),"")</f>
        <v>49</v>
      </c>
      <c r="T38" t="str">
        <f t="shared" si="2"/>
        <v/>
      </c>
      <c r="U38" s="181">
        <f t="array" ref="U38">IFERROR(INDEX($T$1:$T$400,SMALL(IF($T$1:$T$400&lt;&gt;"",ROW($T$1:$T$400)),ROW(38:38))),"")</f>
        <v>49</v>
      </c>
      <c r="V38" t="str">
        <f t="shared" si="3"/>
        <v/>
      </c>
      <c r="W38" s="181">
        <f t="array" ref="W38">IFERROR(INDEX($V$1:$V$400,SMALL(IF($V$1:$V$400&lt;&gt;"",ROW($V$1:$V$400)),ROW(38:38))),"")</f>
        <v>88</v>
      </c>
      <c r="Y38" s="5">
        <v>43137</v>
      </c>
      <c r="Z38" s="6" t="s">
        <v>3</v>
      </c>
      <c r="AA38" s="7">
        <v>22</v>
      </c>
      <c r="AB38" t="str">
        <f t="shared" si="19"/>
        <v/>
      </c>
      <c r="AC38" s="181">
        <f t="array" ref="AC38">IFERROR(INDEX($AB$1:$AB$400,SMALL(IF($AB$1:$AB$400&lt;&gt;"",ROW($AB$1:$AB$400)),ROW(38:38))),"")</f>
        <v>177</v>
      </c>
      <c r="AD38" t="str">
        <f t="shared" si="12"/>
        <v/>
      </c>
      <c r="AE38" s="181">
        <f t="array" ref="AE38">IFERROR(INDEX($AD$1:$AD$400,SMALL(IF($AD$1:$AD$400&lt;&gt;"",ROW($AD$1:$AD$400)),ROW(38:38))),"")</f>
        <v>62</v>
      </c>
      <c r="AF38" t="str">
        <f t="shared" si="4"/>
        <v/>
      </c>
      <c r="AG38" s="181">
        <f t="array" ref="AG38">IFERROR(INDEX($AF$1:$AF$400,SMALL(IF($AF$1:$AF$400&lt;&gt;"",ROW($AF$1:$AF$400)),ROW(38:38))),"")</f>
        <v>70</v>
      </c>
      <c r="AH38" t="str">
        <f t="shared" si="5"/>
        <v/>
      </c>
      <c r="AI38" s="181">
        <f t="array" ref="AI38">IFERROR(INDEX($AH$1:$AH$400,SMALL(IF($AH$1:$AH$400&lt;&gt;"",ROW($AH$1:$AH$400)),ROW(38:38))),"")</f>
        <v>113</v>
      </c>
      <c r="AK38" s="5">
        <v>43502</v>
      </c>
      <c r="AL38" s="6" t="s">
        <v>6</v>
      </c>
      <c r="AM38" s="7">
        <v>15</v>
      </c>
      <c r="AN38" t="str">
        <f t="shared" si="20"/>
        <v/>
      </c>
      <c r="AO38" s="181">
        <f t="array" ref="AO38">IFERROR(INDEX($AN$1:$AN$400,SMALL(IF($AN$1:$AN$400&lt;&gt;"",ROW($AN$1:$AN$400)),ROW(38:38))),"")</f>
        <v>162</v>
      </c>
      <c r="AP38" t="str">
        <f t="shared" si="13"/>
        <v/>
      </c>
      <c r="AQ38" s="181">
        <f t="array" ref="AQ38">IFERROR(INDEX($AP$1:$AP$400,SMALL(IF($AP$1:$AP$400&lt;&gt;"",ROW($AP$1:$AP$400)),ROW(38:38))),"")</f>
        <v>61</v>
      </c>
      <c r="AR38" t="str">
        <f t="shared" si="6"/>
        <v/>
      </c>
      <c r="AS38" s="181">
        <f t="array" ref="AS38">IFERROR(INDEX($AR$1:$AR$400,SMALL(IF($AR$1:$AR$400&lt;&gt;"",ROW($AR$1:$AR$400)),ROW(38:38))),"")</f>
        <v>60</v>
      </c>
      <c r="AT38" t="str">
        <f t="shared" si="7"/>
        <v/>
      </c>
      <c r="AU38" s="181">
        <f t="array" ref="AU38">IFERROR(INDEX($AT$1:$AT$400,SMALL(IF($AT$1:$AT$400&lt;&gt;"",ROW($AT$1:$AT$400)),ROW(38:38))),"")</f>
        <v>116</v>
      </c>
      <c r="AW38" s="5">
        <v>43867</v>
      </c>
      <c r="AX38" s="6" t="s">
        <v>8</v>
      </c>
      <c r="AZ38">
        <f t="shared" si="18"/>
        <v>0</v>
      </c>
      <c r="BA38" s="181">
        <f t="array" ref="BA38">IFERROR(INDEX($AZ$1:$AZ$400,SMALL(IF($AZ$1:$AZ$400&lt;&gt;"",ROW($AZ$1:$AZ$400)),ROW(38:38))),"")</f>
        <v>0</v>
      </c>
      <c r="BB38" t="str">
        <f t="shared" si="14"/>
        <v/>
      </c>
      <c r="BC38" s="181">
        <f t="array" ref="BC38">IFERROR(INDEX($BB$1:$BB$400,SMALL(IF($BB$1:$BB$400&lt;&gt;"",ROW($BB$1:$BB$400)),ROW(38:38))),"")</f>
        <v>0</v>
      </c>
      <c r="BD38">
        <f t="shared" si="9"/>
        <v>0</v>
      </c>
      <c r="BE38" s="181">
        <f t="array" ref="BE38">IFERROR(INDEX($BD$1:$BD$400,SMALL(IF($BD$1:$BD$400&lt;&gt;"",ROW($BD$1:$BD$400)),ROW(38:38))),"")</f>
        <v>0</v>
      </c>
      <c r="BF38" t="str">
        <f t="shared" si="8"/>
        <v/>
      </c>
      <c r="BG38" s="181">
        <f t="array" ref="BG38">IFERROR(INDEX($BF$1:$BF$400,SMALL(IF($BF$1:$BF$400&lt;&gt;"",ROW($BF$1:$BF$400)),ROW(38:38))),"")</f>
        <v>0</v>
      </c>
    </row>
    <row r="39" spans="1:59" x14ac:dyDescent="0.3">
      <c r="A39" s="10">
        <v>42407</v>
      </c>
      <c r="B39" s="11" t="s">
        <v>9</v>
      </c>
      <c r="C39" s="7">
        <v>12</v>
      </c>
      <c r="D39" t="str">
        <f t="shared" si="15"/>
        <v/>
      </c>
      <c r="E39" s="181">
        <f t="array" ref="E39">IFERROR(INDEX($D$1:$D$400,SMALL(IF($D$1:$D$400&lt;&gt;"",ROW($D$1:$D$400)),ROW(39:39))),"")</f>
        <v>179</v>
      </c>
      <c r="F39" t="str">
        <f t="shared" si="10"/>
        <v/>
      </c>
      <c r="G39" s="181">
        <f t="array" ref="G39">IFERROR(INDEX($F$1:$F$400,SMALL(IF($F$1:$F$400&lt;&gt;"",ROW($F$1:$F$400)),ROW(39:39))),"")</f>
        <v>44</v>
      </c>
      <c r="H39" t="str">
        <f t="shared" si="0"/>
        <v/>
      </c>
      <c r="I39" s="181">
        <f t="array" ref="I39">IFERROR(INDEX($H$1:$H$400,SMALL(IF($H$1:$H$400&lt;&gt;"",ROW($H$1:$H$400)),ROW(39:39))),"")</f>
        <v>65</v>
      </c>
      <c r="J39">
        <f t="shared" si="1"/>
        <v>45</v>
      </c>
      <c r="K39" s="181">
        <f t="array" ref="K39">IFERROR(INDEX($J$1:$J$400,SMALL(IF($J$1:$J$400&lt;&gt;"",ROW($J$1:$J$400)),ROW(39:39))),"")</f>
        <v>101</v>
      </c>
      <c r="M39" s="5">
        <v>42773</v>
      </c>
      <c r="N39" s="6" t="s">
        <v>3</v>
      </c>
      <c r="O39" s="7">
        <v>13</v>
      </c>
      <c r="P39" t="str">
        <f t="shared" si="16"/>
        <v/>
      </c>
      <c r="Q39" s="181">
        <f t="array" ref="Q39">IFERROR(INDEX($P$1:$P$400,SMALL(IF($P$1:$P$400&lt;&gt;"",ROW($P$1:$P$400)),ROW(39:39))),"")</f>
        <v>137</v>
      </c>
      <c r="R39" t="str">
        <f t="shared" si="11"/>
        <v/>
      </c>
      <c r="S39" s="181">
        <f t="array" ref="S39">IFERROR(INDEX($R$1:$R$400,SMALL(IF($R$1:$R$400&lt;&gt;"",ROW($R$1:$R$400)),ROW(39:39))),"")</f>
        <v>39</v>
      </c>
      <c r="T39" t="str">
        <f t="shared" si="2"/>
        <v/>
      </c>
      <c r="U39" s="181">
        <f t="array" ref="U39">IFERROR(INDEX($T$1:$T$400,SMALL(IF($T$1:$T$400&lt;&gt;"",ROW($T$1:$T$400)),ROW(39:39))),"")</f>
        <v>37</v>
      </c>
      <c r="V39" t="str">
        <f t="shared" si="3"/>
        <v/>
      </c>
      <c r="W39" s="181">
        <f t="array" ref="W39">IFERROR(INDEX($V$1:$V$400,SMALL(IF($V$1:$V$400&lt;&gt;"",ROW($V$1:$V$400)),ROW(39:39))),"")</f>
        <v>87</v>
      </c>
      <c r="Y39" s="5">
        <v>43138</v>
      </c>
      <c r="Z39" s="6" t="s">
        <v>6</v>
      </c>
      <c r="AA39" s="7">
        <v>23</v>
      </c>
      <c r="AB39" t="str">
        <f t="shared" si="19"/>
        <v/>
      </c>
      <c r="AC39" s="181">
        <f t="array" ref="AC39">IFERROR(INDEX($AB$1:$AB$400,SMALL(IF($AB$1:$AB$400&lt;&gt;"",ROW($AB$1:$AB$400)),ROW(39:39))),"")</f>
        <v>183</v>
      </c>
      <c r="AD39" t="str">
        <f t="shared" si="12"/>
        <v/>
      </c>
      <c r="AE39" s="181">
        <f t="array" ref="AE39">IFERROR(INDEX($AD$1:$AD$400,SMALL(IF($AD$1:$AD$400&lt;&gt;"",ROW($AD$1:$AD$400)),ROW(39:39))),"")</f>
        <v>49</v>
      </c>
      <c r="AF39" t="str">
        <f t="shared" si="4"/>
        <v/>
      </c>
      <c r="AG39" s="181">
        <f t="array" ref="AG39">IFERROR(INDEX($AF$1:$AF$400,SMALL(IF($AF$1:$AF$400&lt;&gt;"",ROW($AF$1:$AF$400)),ROW(39:39))),"")</f>
        <v>57</v>
      </c>
      <c r="AH39" t="str">
        <f t="shared" si="5"/>
        <v/>
      </c>
      <c r="AI39" s="181">
        <f t="array" ref="AI39">IFERROR(INDEX($AH$1:$AH$400,SMALL(IF($AH$1:$AH$400&lt;&gt;"",ROW($AH$1:$AH$400)),ROW(39:39))),"")</f>
        <v>103</v>
      </c>
      <c r="AK39" s="5">
        <v>43503</v>
      </c>
      <c r="AL39" s="6" t="s">
        <v>8</v>
      </c>
      <c r="AM39" s="7">
        <v>25</v>
      </c>
      <c r="AN39">
        <f t="shared" si="20"/>
        <v>126</v>
      </c>
      <c r="AO39" s="181">
        <f t="array" ref="AO39">IFERROR(INDEX($AN$1:$AN$400,SMALL(IF($AN$1:$AN$400&lt;&gt;"",ROW($AN$1:$AN$400)),ROW(39:39))),"")</f>
        <v>202</v>
      </c>
      <c r="AP39" t="str">
        <f t="shared" si="13"/>
        <v/>
      </c>
      <c r="AQ39" s="181">
        <f t="array" ref="AQ39">IFERROR(INDEX($AP$1:$AP$400,SMALL(IF($AP$1:$AP$400&lt;&gt;"",ROW($AP$1:$AP$400)),ROW(39:39))),"")</f>
        <v>51</v>
      </c>
      <c r="AR39">
        <f t="shared" si="6"/>
        <v>51</v>
      </c>
      <c r="AS39" s="181">
        <f t="array" ref="AS39">IFERROR(INDEX($AR$1:$AR$400,SMALL(IF($AR$1:$AR$400&lt;&gt;"",ROW($AR$1:$AR$400)),ROW(39:39))),"")</f>
        <v>70</v>
      </c>
      <c r="AT39" t="str">
        <f t="shared" si="7"/>
        <v/>
      </c>
      <c r="AU39" s="181">
        <f t="array" ref="AU39">IFERROR(INDEX($AT$1:$AT$400,SMALL(IF($AT$1:$AT$400&lt;&gt;"",ROW($AT$1:$AT$400)),ROW(39:39))),"")</f>
        <v>99</v>
      </c>
      <c r="AW39" s="5">
        <v>43868</v>
      </c>
      <c r="AX39" s="6" t="s">
        <v>4</v>
      </c>
      <c r="AZ39" t="str">
        <f t="shared" si="18"/>
        <v/>
      </c>
      <c r="BA39" s="181">
        <f t="array" ref="BA39">IFERROR(INDEX($AZ$1:$AZ$400,SMALL(IF($AZ$1:$AZ$400&lt;&gt;"",ROW($AZ$1:$AZ$400)),ROW(39:39))),"")</f>
        <v>0</v>
      </c>
      <c r="BB39">
        <f t="shared" si="14"/>
        <v>0</v>
      </c>
      <c r="BC39" s="181">
        <f t="array" ref="BC39">IFERROR(INDEX($BB$1:$BB$400,SMALL(IF($BB$1:$BB$400&lt;&gt;"",ROW($BB$1:$BB$400)),ROW(39:39))),"")</f>
        <v>0</v>
      </c>
      <c r="BD39" t="str">
        <f t="shared" si="9"/>
        <v/>
      </c>
      <c r="BE39" s="181">
        <f t="array" ref="BE39">IFERROR(INDEX($BD$1:$BD$400,SMALL(IF($BD$1:$BD$400&lt;&gt;"",ROW($BD$1:$BD$400)),ROW(39:39))),"")</f>
        <v>0</v>
      </c>
      <c r="BF39" t="str">
        <f t="shared" si="8"/>
        <v/>
      </c>
      <c r="BG39" s="181">
        <f t="array" ref="BG39">IFERROR(INDEX($BF$1:$BF$400,SMALL(IF($BF$1:$BF$400&lt;&gt;"",ROW($BF$1:$BF$400)),ROW(39:39))),"")</f>
        <v>0</v>
      </c>
    </row>
    <row r="40" spans="1:59" x14ac:dyDescent="0.3">
      <c r="A40" s="10">
        <v>42408</v>
      </c>
      <c r="B40" s="11" t="s">
        <v>5</v>
      </c>
      <c r="C40" s="7">
        <v>9</v>
      </c>
      <c r="D40" t="str">
        <f t="shared" si="15"/>
        <v/>
      </c>
      <c r="E40" s="181">
        <f t="array" ref="E40">IFERROR(INDEX($D$1:$D$400,SMALL(IF($D$1:$D$400&lt;&gt;"",ROW($D$1:$D$400)),ROW(40:40))),"")</f>
        <v>156</v>
      </c>
      <c r="F40" t="str">
        <f t="shared" si="10"/>
        <v/>
      </c>
      <c r="G40" s="181">
        <f t="array" ref="G40">IFERROR(INDEX($F$1:$F$400,SMALL(IF($F$1:$F$400&lt;&gt;"",ROW($F$1:$F$400)),ROW(40:40))),"")</f>
        <v>41</v>
      </c>
      <c r="H40" t="str">
        <f t="shared" si="0"/>
        <v/>
      </c>
      <c r="I40" s="181">
        <f t="array" ref="I40">IFERROR(INDEX($H$1:$H$400,SMALL(IF($H$1:$H$400&lt;&gt;"",ROW($H$1:$H$400)),ROW(40:40))),"")</f>
        <v>52</v>
      </c>
      <c r="J40" t="str">
        <f t="shared" si="1"/>
        <v/>
      </c>
      <c r="K40" s="181">
        <f t="array" ref="K40">IFERROR(INDEX($J$1:$J$400,SMALL(IF($J$1:$J$400&lt;&gt;"",ROW($J$1:$J$400)),ROW(40:40))),"")</f>
        <v>92</v>
      </c>
      <c r="M40" s="5">
        <v>42774</v>
      </c>
      <c r="N40" s="6" t="s">
        <v>6</v>
      </c>
      <c r="O40" s="7">
        <v>14</v>
      </c>
      <c r="P40" t="str">
        <f t="shared" si="16"/>
        <v/>
      </c>
      <c r="Q40" s="181">
        <f t="array" ref="Q40">IFERROR(INDEX($P$1:$P$400,SMALL(IF($P$1:$P$400&lt;&gt;"",ROW($P$1:$P$400)),ROW(40:40))),"")</f>
        <v>139</v>
      </c>
      <c r="R40" t="str">
        <f t="shared" si="11"/>
        <v/>
      </c>
      <c r="S40" s="181">
        <f t="array" ref="S40">IFERROR(INDEX($R$1:$R$400,SMALL(IF($R$1:$R$400&lt;&gt;"",ROW($R$1:$R$400)),ROW(40:40))),"")</f>
        <v>44</v>
      </c>
      <c r="T40" t="str">
        <f t="shared" si="2"/>
        <v/>
      </c>
      <c r="U40" s="181">
        <f t="array" ref="U40">IFERROR(INDEX($T$1:$T$400,SMALL(IF($T$1:$T$400&lt;&gt;"",ROW($T$1:$T$400)),ROW(40:40))),"")</f>
        <v>57</v>
      </c>
      <c r="V40" t="str">
        <f t="shared" si="3"/>
        <v/>
      </c>
      <c r="W40" s="181">
        <f t="array" ref="W40">IFERROR(INDEX($V$1:$V$400,SMALL(IF($V$1:$V$400&lt;&gt;"",ROW($V$1:$V$400)),ROW(40:40))),"")</f>
        <v>69</v>
      </c>
      <c r="Y40" s="5">
        <v>43139</v>
      </c>
      <c r="Z40" s="6" t="s">
        <v>8</v>
      </c>
      <c r="AA40" s="7">
        <v>21</v>
      </c>
      <c r="AB40">
        <f t="shared" si="19"/>
        <v>167</v>
      </c>
      <c r="AC40" s="181">
        <f t="array" ref="AC40">IFERROR(INDEX($AB$1:$AB$400,SMALL(IF($AB$1:$AB$400&lt;&gt;"",ROW($AB$1:$AB$400)),ROW(40:40))),"")</f>
        <v>179</v>
      </c>
      <c r="AD40" t="str">
        <f t="shared" si="12"/>
        <v/>
      </c>
      <c r="AE40" s="181">
        <f t="array" ref="AE40">IFERROR(INDEX($AD$1:$AD$400,SMALL(IF($AD$1:$AD$400&lt;&gt;"",ROW($AD$1:$AD$400)),ROW(40:40))),"")</f>
        <v>63</v>
      </c>
      <c r="AF40">
        <f t="shared" si="4"/>
        <v>66</v>
      </c>
      <c r="AG40" s="181">
        <f t="array" ref="AG40">IFERROR(INDEX($AF$1:$AF$400,SMALL(IF($AF$1:$AF$400&lt;&gt;"",ROW($AF$1:$AF$400)),ROW(40:40))),"")</f>
        <v>63</v>
      </c>
      <c r="AH40" t="str">
        <f t="shared" si="5"/>
        <v/>
      </c>
      <c r="AI40" s="181">
        <f t="array" ref="AI40">IFERROR(INDEX($AH$1:$AH$400,SMALL(IF($AH$1:$AH$400&lt;&gt;"",ROW($AH$1:$AH$400)),ROW(40:40))),"")</f>
        <v>127</v>
      </c>
      <c r="AK40" s="5">
        <v>43504</v>
      </c>
      <c r="AL40" s="6" t="s">
        <v>4</v>
      </c>
      <c r="AM40" s="7">
        <v>33</v>
      </c>
      <c r="AN40" t="str">
        <f t="shared" si="20"/>
        <v/>
      </c>
      <c r="AO40" s="181">
        <f t="array" ref="AO40">IFERROR(INDEX($AN$1:$AN$400,SMALL(IF($AN$1:$AN$400&lt;&gt;"",ROW($AN$1:$AN$400)),ROW(40:40))),"")</f>
        <v>176</v>
      </c>
      <c r="AP40">
        <f t="shared" si="13"/>
        <v>44</v>
      </c>
      <c r="AQ40" s="181">
        <f t="array" ref="AQ40">IFERROR(INDEX($AP$1:$AP$400,SMALL(IF($AP$1:$AP$400&lt;&gt;"",ROW($AP$1:$AP$400)),ROW(40:40))),"")</f>
        <v>52</v>
      </c>
      <c r="AR40" t="str">
        <f t="shared" si="6"/>
        <v/>
      </c>
      <c r="AS40" s="181">
        <f t="array" ref="AS40">IFERROR(INDEX($AR$1:$AR$400,SMALL(IF($AR$1:$AR$400&lt;&gt;"",ROW($AR$1:$AR$400)),ROW(40:40))),"")</f>
        <v>59</v>
      </c>
      <c r="AT40" t="str">
        <f t="shared" si="7"/>
        <v/>
      </c>
      <c r="AU40" s="181">
        <f t="array" ref="AU40">IFERROR(INDEX($AT$1:$AT$400,SMALL(IF($AT$1:$AT$400&lt;&gt;"",ROW($AT$1:$AT$400)),ROW(40:40))),"")</f>
        <v>89</v>
      </c>
      <c r="AW40" s="5">
        <v>43869</v>
      </c>
      <c r="AX40" s="6" t="s">
        <v>7</v>
      </c>
      <c r="AZ40" t="str">
        <f t="shared" si="18"/>
        <v/>
      </c>
      <c r="BA40" s="181">
        <f t="array" ref="BA40">IFERROR(INDEX($AZ$1:$AZ$400,SMALL(IF($AZ$1:$AZ$400&lt;&gt;"",ROW($AZ$1:$AZ$400)),ROW(40:40))),"")</f>
        <v>0</v>
      </c>
      <c r="BB40" t="str">
        <f t="shared" si="14"/>
        <v/>
      </c>
      <c r="BC40" s="181">
        <f t="array" ref="BC40">IFERROR(INDEX($BB$1:$BB$400,SMALL(IF($BB$1:$BB$400&lt;&gt;"",ROW($BB$1:$BB$400)),ROW(40:40))),"")</f>
        <v>0</v>
      </c>
      <c r="BD40" t="str">
        <f t="shared" si="9"/>
        <v/>
      </c>
      <c r="BE40" s="181">
        <f t="array" ref="BE40">IFERROR(INDEX($BD$1:$BD$400,SMALL(IF($BD$1:$BD$400&lt;&gt;"",ROW($BD$1:$BD$400)),ROW(40:40))),"")</f>
        <v>0</v>
      </c>
      <c r="BF40" t="str">
        <f t="shared" si="8"/>
        <v/>
      </c>
      <c r="BG40" s="181">
        <f t="array" ref="BG40">IFERROR(INDEX($BF$1:$BF$400,SMALL(IF($BF$1:$BF$400&lt;&gt;"",ROW($BF$1:$BF$400)),ROW(40:40))),"")</f>
        <v>0</v>
      </c>
    </row>
    <row r="41" spans="1:59" x14ac:dyDescent="0.3">
      <c r="A41" s="10">
        <v>42409</v>
      </c>
      <c r="B41" s="11" t="s">
        <v>3</v>
      </c>
      <c r="C41" s="7">
        <v>8</v>
      </c>
      <c r="D41" t="str">
        <f t="shared" si="15"/>
        <v/>
      </c>
      <c r="E41" s="181">
        <f t="array" ref="E41">IFERROR(INDEX($D$1:$D$400,SMALL(IF($D$1:$D$400&lt;&gt;"",ROW($D$1:$D$400)),ROW(41:41))),"")</f>
        <v>125</v>
      </c>
      <c r="F41" t="str">
        <f t="shared" si="10"/>
        <v/>
      </c>
      <c r="G41" s="181">
        <f t="array" ref="G41">IFERROR(INDEX($F$1:$F$400,SMALL(IF($F$1:$F$400&lt;&gt;"",ROW($F$1:$F$400)),ROW(41:41))),"")</f>
        <v>39</v>
      </c>
      <c r="H41" t="str">
        <f t="shared" si="0"/>
        <v/>
      </c>
      <c r="I41" s="181">
        <f t="array" ref="I41">IFERROR(INDEX($H$1:$H$400,SMALL(IF($H$1:$H$400&lt;&gt;"",ROW($H$1:$H$400)),ROW(41:41))),"")</f>
        <v>41</v>
      </c>
      <c r="J41" t="str">
        <f t="shared" si="1"/>
        <v/>
      </c>
      <c r="K41" s="181">
        <f t="array" ref="K41">IFERROR(INDEX($J$1:$J$400,SMALL(IF($J$1:$J$400&lt;&gt;"",ROW($J$1:$J$400)),ROW(41:41))),"")</f>
        <v>71</v>
      </c>
      <c r="M41" s="5">
        <v>42775</v>
      </c>
      <c r="N41" s="6" t="s">
        <v>8</v>
      </c>
      <c r="O41" s="7">
        <v>16</v>
      </c>
      <c r="P41">
        <f t="shared" si="16"/>
        <v>110</v>
      </c>
      <c r="Q41" s="181">
        <f t="array" ref="Q41">IFERROR(INDEX($P$1:$P$400,SMALL(IF($P$1:$P$400&lt;&gt;"",ROW($P$1:$P$400)),ROW(41:41))),"")</f>
        <v>147</v>
      </c>
      <c r="R41" t="str">
        <f t="shared" si="11"/>
        <v/>
      </c>
      <c r="S41" s="181">
        <f t="array" ref="S41">IFERROR(INDEX($R$1:$R$400,SMALL(IF($R$1:$R$400&lt;&gt;"",ROW($R$1:$R$400)),ROW(41:41))),"")</f>
        <v>51</v>
      </c>
      <c r="T41">
        <f t="shared" si="2"/>
        <v>43</v>
      </c>
      <c r="U41" s="181">
        <f t="array" ref="U41">IFERROR(INDEX($T$1:$T$400,SMALL(IF($T$1:$T$400&lt;&gt;"",ROW($T$1:$T$400)),ROW(41:41))),"")</f>
        <v>57</v>
      </c>
      <c r="V41" t="str">
        <f t="shared" si="3"/>
        <v/>
      </c>
      <c r="W41" s="181">
        <f t="array" ref="W41">IFERROR(INDEX($V$1:$V$400,SMALL(IF($V$1:$V$400&lt;&gt;"",ROW($V$1:$V$400)),ROW(41:41))),"")</f>
        <v>79</v>
      </c>
      <c r="Y41" s="5">
        <v>43140</v>
      </c>
      <c r="Z41" s="6" t="s">
        <v>4</v>
      </c>
      <c r="AA41" s="7">
        <v>39</v>
      </c>
      <c r="AB41" t="str">
        <f t="shared" si="19"/>
        <v/>
      </c>
      <c r="AC41" s="181">
        <f t="array" ref="AC41">IFERROR(INDEX($AB$1:$AB$400,SMALL(IF($AB$1:$AB$400&lt;&gt;"",ROW($AB$1:$AB$400)),ROW(41:41))),"")</f>
        <v>228</v>
      </c>
      <c r="AD41">
        <f t="shared" si="12"/>
        <v>63</v>
      </c>
      <c r="AE41" s="181">
        <f t="array" ref="AE41">IFERROR(INDEX($AD$1:$AD$400,SMALL(IF($AD$1:$AD$400&lt;&gt;"",ROW($AD$1:$AD$400)),ROW(41:41))),"")</f>
        <v>70</v>
      </c>
      <c r="AF41" t="str">
        <f t="shared" si="4"/>
        <v/>
      </c>
      <c r="AG41" s="181">
        <f t="array" ref="AG41">IFERROR(INDEX($AF$1:$AF$400,SMALL(IF($AF$1:$AF$400&lt;&gt;"",ROW($AF$1:$AF$400)),ROW(41:41))),"")</f>
        <v>75</v>
      </c>
      <c r="AH41" t="str">
        <f t="shared" si="5"/>
        <v/>
      </c>
      <c r="AI41" s="181">
        <f t="array" ref="AI41">IFERROR(INDEX($AH$1:$AH$400,SMALL(IF($AH$1:$AH$400&lt;&gt;"",ROW($AH$1:$AH$400)),ROW(41:41))),"")</f>
        <v>127</v>
      </c>
      <c r="AK41" s="5">
        <v>43505</v>
      </c>
      <c r="AL41" s="6" t="s">
        <v>7</v>
      </c>
      <c r="AM41" s="7">
        <v>35</v>
      </c>
      <c r="AN41" t="str">
        <f t="shared" si="20"/>
        <v/>
      </c>
      <c r="AO41" s="181">
        <f t="array" ref="AO41">IFERROR(INDEX($AN$1:$AN$400,SMALL(IF($AN$1:$AN$400&lt;&gt;"",ROW($AN$1:$AN$400)),ROW(41:41))),"")</f>
        <v>143</v>
      </c>
      <c r="AP41" t="str">
        <f t="shared" si="13"/>
        <v/>
      </c>
      <c r="AQ41" s="181">
        <f t="array" ref="AQ41">IFERROR(INDEX($AP$1:$AP$400,SMALL(IF($AP$1:$AP$400&lt;&gt;"",ROW($AP$1:$AP$400)),ROW(41:41))),"")</f>
        <v>47</v>
      </c>
      <c r="AR41" t="str">
        <f t="shared" si="6"/>
        <v/>
      </c>
      <c r="AS41" s="181">
        <f t="array" ref="AS41">IFERROR(INDEX($AR$1:$AR$400,SMALL(IF($AR$1:$AR$400&lt;&gt;"",ROW($AR$1:$AR$400)),ROW(41:41))),"")</f>
        <v>44</v>
      </c>
      <c r="AT41" t="str">
        <f t="shared" si="7"/>
        <v/>
      </c>
      <c r="AU41" s="181">
        <f t="array" ref="AU41">IFERROR(INDEX($AT$1:$AT$400,SMALL(IF($AT$1:$AT$400&lt;&gt;"",ROW($AT$1:$AT$400)),ROW(41:41))),"")</f>
        <v>111</v>
      </c>
      <c r="AW41" s="5">
        <v>43870</v>
      </c>
      <c r="AX41" s="6" t="s">
        <v>9</v>
      </c>
      <c r="AZ41" t="str">
        <f t="shared" si="18"/>
        <v/>
      </c>
      <c r="BA41" s="181">
        <f t="array" ref="BA41">IFERROR(INDEX($AZ$1:$AZ$400,SMALL(IF($AZ$1:$AZ$400&lt;&gt;"",ROW($AZ$1:$AZ$400)),ROW(41:41))),"")</f>
        <v>0</v>
      </c>
      <c r="BB41" t="str">
        <f t="shared" si="14"/>
        <v/>
      </c>
      <c r="BC41" s="181">
        <f t="array" ref="BC41">IFERROR(INDEX($BB$1:$BB$400,SMALL(IF($BB$1:$BB$400&lt;&gt;"",ROW($BB$1:$BB$400)),ROW(41:41))),"")</f>
        <v>0</v>
      </c>
      <c r="BD41" t="str">
        <f t="shared" si="9"/>
        <v/>
      </c>
      <c r="BE41" s="181">
        <f t="array" ref="BE41">IFERROR(INDEX($BD$1:$BD$400,SMALL(IF($BD$1:$BD$400&lt;&gt;"",ROW($BD$1:$BD$400)),ROW(41:41))),"")</f>
        <v>0</v>
      </c>
      <c r="BF41">
        <f t="shared" si="8"/>
        <v>0</v>
      </c>
      <c r="BG41" s="181">
        <f t="array" ref="BG41">IFERROR(INDEX($BF$1:$BF$400,SMALL(IF($BF$1:$BF$400&lt;&gt;"",ROW($BF$1:$BF$400)),ROW(41:41))),"")</f>
        <v>0</v>
      </c>
    </row>
    <row r="42" spans="1:59" x14ac:dyDescent="0.3">
      <c r="A42" s="10">
        <v>42410</v>
      </c>
      <c r="B42" s="11" t="s">
        <v>6</v>
      </c>
      <c r="C42" s="7">
        <v>12</v>
      </c>
      <c r="D42" t="str">
        <f t="shared" si="15"/>
        <v/>
      </c>
      <c r="E42" s="181">
        <f t="array" ref="E42">IFERROR(INDEX($D$1:$D$400,SMALL(IF($D$1:$D$400&lt;&gt;"",ROW($D$1:$D$400)),ROW(42:42))),"")</f>
        <v>176</v>
      </c>
      <c r="F42" t="str">
        <f t="shared" si="10"/>
        <v/>
      </c>
      <c r="G42" s="181">
        <f t="array" ref="G42">IFERROR(INDEX($F$1:$F$400,SMALL(IF($F$1:$F$400&lt;&gt;"",ROW($F$1:$F$400)),ROW(42:42))),"")</f>
        <v>46</v>
      </c>
      <c r="H42" t="str">
        <f t="shared" si="0"/>
        <v/>
      </c>
      <c r="I42" s="181">
        <f t="array" ref="I42">IFERROR(INDEX($H$1:$H$400,SMALL(IF($H$1:$H$400&lt;&gt;"",ROW($H$1:$H$400)),ROW(42:42))),"")</f>
        <v>48</v>
      </c>
      <c r="J42" t="str">
        <f t="shared" si="1"/>
        <v/>
      </c>
      <c r="K42" s="181">
        <f t="array" ref="K42">IFERROR(INDEX($J$1:$J$400,SMALL(IF($J$1:$J$400&lt;&gt;"",ROW($J$1:$J$400)),ROW(42:42))),"")</f>
        <v>107</v>
      </c>
      <c r="M42" s="5">
        <v>42776</v>
      </c>
      <c r="N42" s="6" t="s">
        <v>4</v>
      </c>
      <c r="O42" s="7">
        <v>28</v>
      </c>
      <c r="P42" t="str">
        <f t="shared" si="16"/>
        <v/>
      </c>
      <c r="Q42" s="181">
        <f t="array" ref="Q42">IFERROR(INDEX($P$1:$P$400,SMALL(IF($P$1:$P$400&lt;&gt;"",ROW($P$1:$P$400)),ROW(42:42))),"")</f>
        <v>189</v>
      </c>
      <c r="R42">
        <f t="shared" si="11"/>
        <v>38</v>
      </c>
      <c r="S42" s="181">
        <f t="array" ref="S42">IFERROR(INDEX($R$1:$R$400,SMALL(IF($R$1:$R$400&lt;&gt;"",ROW($R$1:$R$400)),ROW(42:42))),"")</f>
        <v>50</v>
      </c>
      <c r="T42" t="str">
        <f t="shared" si="2"/>
        <v/>
      </c>
      <c r="U42" s="181">
        <f t="array" ref="U42">IFERROR(INDEX($T$1:$T$400,SMALL(IF($T$1:$T$400&lt;&gt;"",ROW($T$1:$T$400)),ROW(42:42))),"")</f>
        <v>38</v>
      </c>
      <c r="V42" t="str">
        <f t="shared" si="3"/>
        <v/>
      </c>
      <c r="W42" s="181">
        <f t="array" ref="W42">IFERROR(INDEX($V$1:$V$400,SMALL(IF($V$1:$V$400&lt;&gt;"",ROW($V$1:$V$400)),ROW(42:42))),"")</f>
        <v>132</v>
      </c>
      <c r="Y42" s="5">
        <v>43141</v>
      </c>
      <c r="Z42" s="6" t="s">
        <v>7</v>
      </c>
      <c r="AA42" s="7">
        <v>35</v>
      </c>
      <c r="AB42" t="str">
        <f t="shared" si="19"/>
        <v/>
      </c>
      <c r="AC42" s="181">
        <f t="array" ref="AC42">IFERROR(INDEX($AB$1:$AB$400,SMALL(IF($AB$1:$AB$400&lt;&gt;"",ROW($AB$1:$AB$400)),ROW(42:42))),"")</f>
        <v>203</v>
      </c>
      <c r="AD42" t="str">
        <f t="shared" si="12"/>
        <v/>
      </c>
      <c r="AE42" s="181">
        <f t="array" ref="AE42">IFERROR(INDEX($AD$1:$AD$400,SMALL(IF($AD$1:$AD$400&lt;&gt;"",ROW($AD$1:$AD$400)),ROW(42:42))),"")</f>
        <v>46</v>
      </c>
      <c r="AF42" t="str">
        <f t="shared" si="4"/>
        <v/>
      </c>
      <c r="AG42" s="181">
        <f t="array" ref="AG42">IFERROR(INDEX($AF$1:$AF$400,SMALL(IF($AF$1:$AF$400&lt;&gt;"",ROW($AF$1:$AF$400)),ROW(42:42))),"")</f>
        <v>56</v>
      </c>
      <c r="AH42" t="str">
        <f t="shared" si="5"/>
        <v/>
      </c>
      <c r="AI42" s="181">
        <f t="array" ref="AI42">IFERROR(INDEX($AH$1:$AH$400,SMALL(IF($AH$1:$AH$400&lt;&gt;"",ROW($AH$1:$AH$400)),ROW(42:42))),"")</f>
        <v>79</v>
      </c>
      <c r="AK42" s="5">
        <v>43506</v>
      </c>
      <c r="AL42" s="6" t="s">
        <v>9</v>
      </c>
      <c r="AM42" s="7">
        <v>26</v>
      </c>
      <c r="AN42" t="str">
        <f t="shared" si="20"/>
        <v/>
      </c>
      <c r="AO42" s="181">
        <f t="array" ref="AO42">IFERROR(INDEX($AN$1:$AN$400,SMALL(IF($AN$1:$AN$400&lt;&gt;"",ROW($AN$1:$AN$400)),ROW(42:42))),"")</f>
        <v>196</v>
      </c>
      <c r="AP42" t="str">
        <f t="shared" si="13"/>
        <v/>
      </c>
      <c r="AQ42" s="181">
        <f t="array" ref="AQ42">IFERROR(INDEX($AP$1:$AP$400,SMALL(IF($AP$1:$AP$400&lt;&gt;"",ROW($AP$1:$AP$400)),ROW(42:42))),"")</f>
        <v>67</v>
      </c>
      <c r="AR42" t="str">
        <f t="shared" si="6"/>
        <v/>
      </c>
      <c r="AS42" s="181">
        <f t="array" ref="AS42">IFERROR(INDEX($AR$1:$AR$400,SMALL(IF($AR$1:$AR$400&lt;&gt;"",ROW($AR$1:$AR$400)),ROW(42:42))),"")</f>
        <v>65</v>
      </c>
      <c r="AT42">
        <f t="shared" si="7"/>
        <v>94</v>
      </c>
      <c r="AU42" s="181">
        <f t="array" ref="AU42">IFERROR(INDEX($AT$1:$AT$400,SMALL(IF($AT$1:$AT$400&lt;&gt;"",ROW($AT$1:$AT$400)),ROW(42:42))),"")</f>
        <v>140</v>
      </c>
      <c r="AW42" s="5">
        <v>43871</v>
      </c>
      <c r="AX42" s="6" t="s">
        <v>5</v>
      </c>
      <c r="AZ42" t="str">
        <f t="shared" si="18"/>
        <v/>
      </c>
      <c r="BA42" s="181">
        <f t="array" ref="BA42">IFERROR(INDEX($AZ$1:$AZ$400,SMALL(IF($AZ$1:$AZ$400&lt;&gt;"",ROW($AZ$1:$AZ$400)),ROW(42:42))),"")</f>
        <v>0</v>
      </c>
      <c r="BB42" t="str">
        <f t="shared" si="14"/>
        <v/>
      </c>
      <c r="BC42" s="181">
        <f t="array" ref="BC42">IFERROR(INDEX($BB$1:$BB$400,SMALL(IF($BB$1:$BB$400&lt;&gt;"",ROW($BB$1:$BB$400)),ROW(42:42))),"")</f>
        <v>0</v>
      </c>
      <c r="BD42" t="str">
        <f t="shared" si="9"/>
        <v/>
      </c>
      <c r="BE42" s="181">
        <f t="array" ref="BE42">IFERROR(INDEX($BD$1:$BD$400,SMALL(IF($BD$1:$BD$400&lt;&gt;"",ROW($BD$1:$BD$400)),ROW(42:42))),"")</f>
        <v>0</v>
      </c>
      <c r="BF42" t="str">
        <f t="shared" si="8"/>
        <v/>
      </c>
      <c r="BG42" s="181">
        <f t="array" ref="BG42">IFERROR(INDEX($BF$1:$BF$400,SMALL(IF($BF$1:$BF$400&lt;&gt;"",ROW($BF$1:$BF$400)),ROW(42:42))),"")</f>
        <v>0</v>
      </c>
    </row>
    <row r="43" spans="1:59" x14ac:dyDescent="0.3">
      <c r="A43" s="10">
        <v>42411</v>
      </c>
      <c r="B43" s="11" t="s">
        <v>8</v>
      </c>
      <c r="C43" s="7">
        <v>14</v>
      </c>
      <c r="D43">
        <f t="shared" si="15"/>
        <v>88</v>
      </c>
      <c r="E43" s="181">
        <f t="array" ref="E43">IFERROR(INDEX($D$1:$D$400,SMALL(IF($D$1:$D$400&lt;&gt;"",ROW($D$1:$D$400)),ROW(43:43))),"")</f>
        <v>134</v>
      </c>
      <c r="F43" t="str">
        <f t="shared" si="10"/>
        <v/>
      </c>
      <c r="G43" s="181">
        <f t="array" ref="G43">IFERROR(INDEX($F$1:$F$400,SMALL(IF($F$1:$F$400&lt;&gt;"",ROW($F$1:$F$400)),ROW(43:43))),"")</f>
        <v>51</v>
      </c>
      <c r="H43">
        <f t="shared" si="0"/>
        <v>34</v>
      </c>
      <c r="I43" s="181">
        <f t="array" ref="I43">IFERROR(INDEX($H$1:$H$400,SMALL(IF($H$1:$H$400&lt;&gt;"",ROW($H$1:$H$400)),ROW(43:43))),"")</f>
        <v>40</v>
      </c>
      <c r="J43" t="str">
        <f t="shared" si="1"/>
        <v/>
      </c>
      <c r="K43" s="181">
        <f t="array" ref="K43">IFERROR(INDEX($J$1:$J$400,SMALL(IF($J$1:$J$400&lt;&gt;"",ROW($J$1:$J$400)),ROW(43:43))),"")</f>
        <v>83</v>
      </c>
      <c r="M43" s="5">
        <v>42777</v>
      </c>
      <c r="N43" s="6" t="s">
        <v>7</v>
      </c>
      <c r="O43" s="7">
        <v>26</v>
      </c>
      <c r="P43" t="str">
        <f t="shared" si="16"/>
        <v/>
      </c>
      <c r="Q43" s="181">
        <f t="array" ref="Q43">IFERROR(INDEX($P$1:$P$400,SMALL(IF($P$1:$P$400&lt;&gt;"",ROW($P$1:$P$400)),ROW(43:43))),"")</f>
        <v>154</v>
      </c>
      <c r="R43" t="str">
        <f t="shared" si="11"/>
        <v/>
      </c>
      <c r="S43" s="181">
        <f t="array" ref="S43">IFERROR(INDEX($R$1:$R$400,SMALL(IF($R$1:$R$400&lt;&gt;"",ROW($R$1:$R$400)),ROW(43:43))),"")</f>
        <v>35</v>
      </c>
      <c r="T43" t="str">
        <f t="shared" si="2"/>
        <v/>
      </c>
      <c r="U43" s="181">
        <f t="array" ref="U43">IFERROR(INDEX($T$1:$T$400,SMALL(IF($T$1:$T$400&lt;&gt;"",ROW($T$1:$T$400)),ROW(43:43))),"")</f>
        <v>39</v>
      </c>
      <c r="V43" t="str">
        <f t="shared" si="3"/>
        <v/>
      </c>
      <c r="W43" s="181">
        <f t="array" ref="W43">IFERROR(INDEX($V$1:$V$400,SMALL(IF($V$1:$V$400&lt;&gt;"",ROW($V$1:$V$400)),ROW(43:43))),"")</f>
        <v>101</v>
      </c>
      <c r="Y43" s="5">
        <v>43142</v>
      </c>
      <c r="Z43" s="6" t="s">
        <v>9</v>
      </c>
      <c r="AA43" s="7">
        <v>26</v>
      </c>
      <c r="AB43" t="str">
        <f t="shared" si="19"/>
        <v/>
      </c>
      <c r="AC43" s="181">
        <f t="array" ref="AC43">IFERROR(INDEX($AB$1:$AB$400,SMALL(IF($AB$1:$AB$400&lt;&gt;"",ROW($AB$1:$AB$400)),ROW(43:43))),"")</f>
        <v>172</v>
      </c>
      <c r="AD43" t="str">
        <f t="shared" si="12"/>
        <v/>
      </c>
      <c r="AE43" s="181">
        <f t="array" ref="AE43">IFERROR(INDEX($AD$1:$AD$400,SMALL(IF($AD$1:$AD$400&lt;&gt;"",ROW($AD$1:$AD$400)),ROW(43:43))),"")</f>
        <v>64</v>
      </c>
      <c r="AF43" t="str">
        <f t="shared" si="4"/>
        <v/>
      </c>
      <c r="AG43" s="181">
        <f t="array" ref="AG43">IFERROR(INDEX($AF$1:$AF$400,SMALL(IF($AF$1:$AF$400&lt;&gt;"",ROW($AF$1:$AF$400)),ROW(43:43))),"")</f>
        <v>74</v>
      </c>
      <c r="AH43">
        <f t="shared" si="5"/>
        <v>100</v>
      </c>
      <c r="AI43" s="181">
        <f t="array" ref="AI43">IFERROR(INDEX($AH$1:$AH$400,SMALL(IF($AH$1:$AH$400&lt;&gt;"",ROW($AH$1:$AH$400)),ROW(43:43))),"")</f>
        <v>126</v>
      </c>
      <c r="AK43" s="5">
        <v>43507</v>
      </c>
      <c r="AL43" s="6" t="s">
        <v>5</v>
      </c>
      <c r="AM43" s="7">
        <v>17</v>
      </c>
      <c r="AN43" t="str">
        <f t="shared" si="20"/>
        <v/>
      </c>
      <c r="AO43" s="181">
        <f t="array" ref="AO43">IFERROR(INDEX($AN$1:$AN$400,SMALL(IF($AN$1:$AN$400&lt;&gt;"",ROW($AN$1:$AN$400)),ROW(43:43))),"")</f>
        <v>226</v>
      </c>
      <c r="AP43" t="str">
        <f t="shared" si="13"/>
        <v/>
      </c>
      <c r="AQ43" s="181">
        <f t="array" ref="AQ43">IFERROR(INDEX($AP$1:$AP$400,SMALL(IF($AP$1:$AP$400&lt;&gt;"",ROW($AP$1:$AP$400)),ROW(43:43))),"")</f>
        <v>56</v>
      </c>
      <c r="AR43" t="str">
        <f t="shared" si="6"/>
        <v/>
      </c>
      <c r="AS43" s="181">
        <f t="array" ref="AS43">IFERROR(INDEX($AR$1:$AR$400,SMALL(IF($AR$1:$AR$400&lt;&gt;"",ROW($AR$1:$AR$400)),ROW(43:43))),"")</f>
        <v>66</v>
      </c>
      <c r="AT43" t="str">
        <f t="shared" si="7"/>
        <v/>
      </c>
      <c r="AU43" s="181">
        <f t="array" ref="AU43">IFERROR(INDEX($AT$1:$AT$400,SMALL(IF($AT$1:$AT$400&lt;&gt;"",ROW($AT$1:$AT$400)),ROW(43:43))),"")</f>
        <v>100</v>
      </c>
      <c r="AW43" s="5">
        <v>43872</v>
      </c>
      <c r="AX43" s="6" t="s">
        <v>3</v>
      </c>
      <c r="AZ43" t="str">
        <f t="shared" si="18"/>
        <v/>
      </c>
      <c r="BA43" s="181">
        <f t="array" ref="BA43">IFERROR(INDEX($AZ$1:$AZ$400,SMALL(IF($AZ$1:$AZ$400&lt;&gt;"",ROW($AZ$1:$AZ$400)),ROW(43:43))),"")</f>
        <v>0</v>
      </c>
      <c r="BB43" t="str">
        <f t="shared" si="14"/>
        <v/>
      </c>
      <c r="BC43" s="181">
        <f t="array" ref="BC43">IFERROR(INDEX($BB$1:$BB$400,SMALL(IF($BB$1:$BB$400&lt;&gt;"",ROW($BB$1:$BB$400)),ROW(43:43))),"")</f>
        <v>0</v>
      </c>
      <c r="BD43" t="str">
        <f t="shared" si="9"/>
        <v/>
      </c>
      <c r="BE43" s="181">
        <f t="array" ref="BE43">IFERROR(INDEX($BD$1:$BD$400,SMALL(IF($BD$1:$BD$400&lt;&gt;"",ROW($BD$1:$BD$400)),ROW(43:43))),"")</f>
        <v>0</v>
      </c>
      <c r="BF43" t="str">
        <f t="shared" si="8"/>
        <v/>
      </c>
      <c r="BG43" s="181">
        <f t="array" ref="BG43">IFERROR(INDEX($BF$1:$BF$400,SMALL(IF($BF$1:$BF$400&lt;&gt;"",ROW($BF$1:$BF$400)),ROW(43:43))),"")</f>
        <v>0</v>
      </c>
    </row>
    <row r="44" spans="1:59" x14ac:dyDescent="0.3">
      <c r="A44" s="10">
        <v>42412</v>
      </c>
      <c r="B44" s="11" t="s">
        <v>4</v>
      </c>
      <c r="C44" s="7">
        <v>17</v>
      </c>
      <c r="D44" t="str">
        <f t="shared" si="15"/>
        <v/>
      </c>
      <c r="E44" s="181">
        <f t="array" ref="E44">IFERROR(INDEX($D$1:$D$400,SMALL(IF($D$1:$D$400&lt;&gt;"",ROW($D$1:$D$400)),ROW(44:44))),"")</f>
        <v>94</v>
      </c>
      <c r="F44">
        <f t="shared" si="10"/>
        <v>26</v>
      </c>
      <c r="G44" s="181">
        <f t="array" ref="G44">IFERROR(INDEX($F$1:$F$400,SMALL(IF($F$1:$F$400&lt;&gt;"",ROW($F$1:$F$400)),ROW(44:44))),"")</f>
        <v>33</v>
      </c>
      <c r="H44" t="str">
        <f t="shared" si="0"/>
        <v/>
      </c>
      <c r="I44" s="181">
        <f t="array" ref="I44">IFERROR(INDEX($H$1:$H$400,SMALL(IF($H$1:$H$400&lt;&gt;"",ROW($H$1:$H$400)),ROW(44:44))),"")</f>
        <v>22</v>
      </c>
      <c r="J44" t="str">
        <f t="shared" si="1"/>
        <v/>
      </c>
      <c r="K44" s="181">
        <f t="array" ref="K44">IFERROR(INDEX($J$1:$J$400,SMALL(IF($J$1:$J$400&lt;&gt;"",ROW($J$1:$J$400)),ROW(44:44))),"")</f>
        <v>66</v>
      </c>
      <c r="M44" s="5">
        <v>42778</v>
      </c>
      <c r="N44" s="6" t="s">
        <v>9</v>
      </c>
      <c r="O44" s="7">
        <v>11</v>
      </c>
      <c r="P44" t="str">
        <f t="shared" si="16"/>
        <v/>
      </c>
      <c r="Q44" s="181">
        <f t="array" ref="Q44">IFERROR(INDEX($P$1:$P$400,SMALL(IF($P$1:$P$400&lt;&gt;"",ROW($P$1:$P$400)),ROW(44:44))),"")</f>
        <v>121</v>
      </c>
      <c r="R44" t="str">
        <f t="shared" si="11"/>
        <v/>
      </c>
      <c r="S44" s="181">
        <f t="array" ref="S44">IFERROR(INDEX($R$1:$R$400,SMALL(IF($R$1:$R$400&lt;&gt;"",ROW($R$1:$R$400)),ROW(44:44))),"")</f>
        <v>39</v>
      </c>
      <c r="T44" t="str">
        <f t="shared" si="2"/>
        <v/>
      </c>
      <c r="U44" s="181">
        <f t="array" ref="U44">IFERROR(INDEX($T$1:$T$400,SMALL(IF($T$1:$T$400&lt;&gt;"",ROW($T$1:$T$400)),ROW(44:44))),"")</f>
        <v>36</v>
      </c>
      <c r="V44">
        <f t="shared" si="3"/>
        <v>65</v>
      </c>
      <c r="W44" s="181">
        <f t="array" ref="W44">IFERROR(INDEX($V$1:$V$400,SMALL(IF($V$1:$V$400&lt;&gt;"",ROW($V$1:$V$400)),ROW(44:44))),"")</f>
        <v>73</v>
      </c>
      <c r="Y44" s="5">
        <v>43143</v>
      </c>
      <c r="Z44" s="6" t="s">
        <v>5</v>
      </c>
      <c r="AA44" s="7">
        <v>22</v>
      </c>
      <c r="AB44" t="str">
        <f t="shared" si="19"/>
        <v/>
      </c>
      <c r="AC44" s="181">
        <f t="array" ref="AC44">IFERROR(INDEX($AB$1:$AB$400,SMALL(IF($AB$1:$AB$400&lt;&gt;"",ROW($AB$1:$AB$400)),ROW(44:44))),"")</f>
        <v>213</v>
      </c>
      <c r="AD44" t="str">
        <f t="shared" si="12"/>
        <v/>
      </c>
      <c r="AE44" s="181">
        <f t="array" ref="AE44">IFERROR(INDEX($AD$1:$AD$400,SMALL(IF($AD$1:$AD$400&lt;&gt;"",ROW($AD$1:$AD$400)),ROW(44:44))),"")</f>
        <v>56</v>
      </c>
      <c r="AF44" t="str">
        <f t="shared" si="4"/>
        <v/>
      </c>
      <c r="AG44" s="181">
        <f t="array" ref="AG44">IFERROR(INDEX($AF$1:$AF$400,SMALL(IF($AF$1:$AF$400&lt;&gt;"",ROW($AF$1:$AF$400)),ROW(44:44))),"")</f>
        <v>67</v>
      </c>
      <c r="AH44" t="str">
        <f t="shared" si="5"/>
        <v/>
      </c>
      <c r="AI44" s="181">
        <f t="array" ref="AI44">IFERROR(INDEX($AH$1:$AH$400,SMALL(IF($AH$1:$AH$400&lt;&gt;"",ROW($AH$1:$AH$400)),ROW(44:44))),"")</f>
        <v>88</v>
      </c>
      <c r="AK44" s="5">
        <v>43508</v>
      </c>
      <c r="AL44" s="6" t="s">
        <v>3</v>
      </c>
      <c r="AM44" s="7">
        <v>18</v>
      </c>
      <c r="AN44" t="str">
        <f t="shared" si="20"/>
        <v/>
      </c>
      <c r="AO44" s="181">
        <f t="array" ref="AO44">IFERROR(INDEX($AN$1:$AN$400,SMALL(IF($AN$1:$AN$400&lt;&gt;"",ROW($AN$1:$AN$400)),ROW(44:44))),"")</f>
        <v>136</v>
      </c>
      <c r="AP44" t="str">
        <f t="shared" si="13"/>
        <v/>
      </c>
      <c r="AQ44" s="181">
        <f t="array" ref="AQ44">IFERROR(INDEX($AP$1:$AP$400,SMALL(IF($AP$1:$AP$400&lt;&gt;"",ROW($AP$1:$AP$400)),ROW(44:44))),"")</f>
        <v>34</v>
      </c>
      <c r="AR44" t="str">
        <f t="shared" si="6"/>
        <v/>
      </c>
      <c r="AS44" s="181">
        <f t="array" ref="AS44">IFERROR(INDEX($AR$1:$AR$400,SMALL(IF($AR$1:$AR$400&lt;&gt;"",ROW($AR$1:$AR$400)),ROW(44:44))),"")</f>
        <v>28</v>
      </c>
      <c r="AT44" t="str">
        <f t="shared" si="7"/>
        <v/>
      </c>
      <c r="AU44" s="181">
        <f t="array" ref="AU44">IFERROR(INDEX($AT$1:$AT$400,SMALL(IF($AT$1:$AT$400&lt;&gt;"",ROW($AT$1:$AT$400)),ROW(44:44))),"")</f>
        <v>68</v>
      </c>
      <c r="AW44" s="5">
        <v>43873</v>
      </c>
      <c r="AX44" s="6" t="s">
        <v>6</v>
      </c>
      <c r="AZ44" t="str">
        <f t="shared" si="18"/>
        <v/>
      </c>
      <c r="BA44" s="181">
        <f t="array" ref="BA44">IFERROR(INDEX($AZ$1:$AZ$400,SMALL(IF($AZ$1:$AZ$400&lt;&gt;"",ROW($AZ$1:$AZ$400)),ROW(44:44))),"")</f>
        <v>0</v>
      </c>
      <c r="BB44" t="str">
        <f t="shared" si="14"/>
        <v/>
      </c>
      <c r="BC44" s="181">
        <f t="array" ref="BC44">IFERROR(INDEX($BB$1:$BB$400,SMALL(IF($BB$1:$BB$400&lt;&gt;"",ROW($BB$1:$BB$400)),ROW(44:44))),"")</f>
        <v>0</v>
      </c>
      <c r="BD44" t="str">
        <f t="shared" si="9"/>
        <v/>
      </c>
      <c r="BE44" s="181">
        <f t="array" ref="BE44">IFERROR(INDEX($BD$1:$BD$400,SMALL(IF($BD$1:$BD$400&lt;&gt;"",ROW($BD$1:$BD$400)),ROW(44:44))),"")</f>
        <v>0</v>
      </c>
      <c r="BF44" t="str">
        <f t="shared" si="8"/>
        <v/>
      </c>
      <c r="BG44" s="181">
        <f t="array" ref="BG44">IFERROR(INDEX($BF$1:$BF$400,SMALL(IF($BF$1:$BF$400&lt;&gt;"",ROW($BF$1:$BF$400)),ROW(44:44))),"")</f>
        <v>0</v>
      </c>
    </row>
    <row r="45" spans="1:59" x14ac:dyDescent="0.3">
      <c r="A45" s="10">
        <v>42413</v>
      </c>
      <c r="B45" s="11" t="s">
        <v>7</v>
      </c>
      <c r="C45" s="7">
        <v>20</v>
      </c>
      <c r="D45" t="str">
        <f t="shared" si="15"/>
        <v/>
      </c>
      <c r="E45" s="181">
        <f t="array" ref="E45">IFERROR(INDEX($D$1:$D$400,SMALL(IF($D$1:$D$400&lt;&gt;"",ROW($D$1:$D$400)),ROW(45:45))),"")</f>
        <v>96</v>
      </c>
      <c r="F45" t="str">
        <f t="shared" si="10"/>
        <v/>
      </c>
      <c r="G45" s="181">
        <f t="array" ref="G45">IFERROR(INDEX($F$1:$F$400,SMALL(IF($F$1:$F$400&lt;&gt;"",ROW($F$1:$F$400)),ROW(45:45))),"")</f>
        <v>25</v>
      </c>
      <c r="H45" t="str">
        <f t="shared" si="0"/>
        <v/>
      </c>
      <c r="I45" s="181">
        <f t="array" ref="I45">IFERROR(INDEX($H$1:$H$400,SMALL(IF($H$1:$H$400&lt;&gt;"",ROW($H$1:$H$400)),ROW(45:45))),"")</f>
        <v>40</v>
      </c>
      <c r="J45" t="str">
        <f t="shared" si="1"/>
        <v/>
      </c>
      <c r="K45" s="181">
        <f t="array" ref="K45">IFERROR(INDEX($J$1:$J$400,SMALL(IF($J$1:$J$400&lt;&gt;"",ROW($J$1:$J$400)),ROW(45:45))),"")</f>
        <v>44</v>
      </c>
      <c r="M45" s="5">
        <v>42779</v>
      </c>
      <c r="N45" s="6" t="s">
        <v>5</v>
      </c>
      <c r="O45" s="7">
        <v>11</v>
      </c>
      <c r="P45" t="str">
        <f t="shared" si="16"/>
        <v/>
      </c>
      <c r="Q45" s="181">
        <f t="array" ref="Q45">IFERROR(INDEX($P$1:$P$400,SMALL(IF($P$1:$P$400&lt;&gt;"",ROW($P$1:$P$400)),ROW(45:45))),"")</f>
        <v>148</v>
      </c>
      <c r="R45" t="str">
        <f t="shared" si="11"/>
        <v/>
      </c>
      <c r="S45" s="181">
        <f t="array" ref="S45">IFERROR(INDEX($R$1:$R$400,SMALL(IF($R$1:$R$400&lt;&gt;"",ROW($R$1:$R$400)),ROW(45:45))),"")</f>
        <v>44</v>
      </c>
      <c r="T45" t="str">
        <f t="shared" si="2"/>
        <v/>
      </c>
      <c r="U45" s="181">
        <f t="array" ref="U45">IFERROR(INDEX($T$1:$T$400,SMALL(IF($T$1:$T$400&lt;&gt;"",ROW($T$1:$T$400)),ROW(45:45))),"")</f>
        <v>42</v>
      </c>
      <c r="V45" t="str">
        <f t="shared" si="3"/>
        <v/>
      </c>
      <c r="W45" s="181">
        <f t="array" ref="W45">IFERROR(INDEX($V$1:$V$400,SMALL(IF($V$1:$V$400&lt;&gt;"",ROW($V$1:$V$400)),ROW(45:45))),"")</f>
        <v>83</v>
      </c>
      <c r="Y45" s="5">
        <v>43144</v>
      </c>
      <c r="Z45" s="6" t="s">
        <v>3</v>
      </c>
      <c r="AA45" s="7">
        <v>18</v>
      </c>
      <c r="AB45" t="str">
        <f t="shared" si="19"/>
        <v/>
      </c>
      <c r="AC45" s="181">
        <f t="array" ref="AC45">IFERROR(INDEX($AB$1:$AB$400,SMALL(IF($AB$1:$AB$400&lt;&gt;"",ROW($AB$1:$AB$400)),ROW(45:45))),"")</f>
        <v>167</v>
      </c>
      <c r="AD45" t="str">
        <f t="shared" si="12"/>
        <v/>
      </c>
      <c r="AE45" s="181">
        <f t="array" ref="AE45">IFERROR(INDEX($AD$1:$AD$400,SMALL(IF($AD$1:$AD$400&lt;&gt;"",ROW($AD$1:$AD$400)),ROW(45:45))),"")</f>
        <v>41</v>
      </c>
      <c r="AF45" t="str">
        <f t="shared" si="4"/>
        <v/>
      </c>
      <c r="AG45" s="181">
        <f t="array" ref="AG45">IFERROR(INDEX($AF$1:$AF$400,SMALL(IF($AF$1:$AF$400&lt;&gt;"",ROW($AF$1:$AF$400)),ROW(45:45))),"")</f>
        <v>64</v>
      </c>
      <c r="AH45" t="str">
        <f t="shared" si="5"/>
        <v/>
      </c>
      <c r="AI45" s="181">
        <f t="array" ref="AI45">IFERROR(INDEX($AH$1:$AH$400,SMALL(IF($AH$1:$AH$400&lt;&gt;"",ROW($AH$1:$AH$400)),ROW(45:45))),"")</f>
        <v>75</v>
      </c>
      <c r="AK45" s="5">
        <v>43509</v>
      </c>
      <c r="AL45" s="6" t="s">
        <v>6</v>
      </c>
      <c r="AM45" s="7">
        <v>20</v>
      </c>
      <c r="AN45" t="str">
        <f t="shared" si="20"/>
        <v/>
      </c>
      <c r="AO45" s="181">
        <f t="array" ref="AO45">IFERROR(INDEX($AN$1:$AN$400,SMALL(IF($AN$1:$AN$400&lt;&gt;"",ROW($AN$1:$AN$400)),ROW(45:45))),"")</f>
        <v>107</v>
      </c>
      <c r="AP45" t="str">
        <f t="shared" si="13"/>
        <v/>
      </c>
      <c r="AQ45" s="181">
        <f t="array" ref="AQ45">IFERROR(INDEX($AP$1:$AP$400,SMALL(IF($AP$1:$AP$400&lt;&gt;"",ROW($AP$1:$AP$400)),ROW(45:45))),"")</f>
        <v>37</v>
      </c>
      <c r="AR45" t="str">
        <f t="shared" si="6"/>
        <v/>
      </c>
      <c r="AS45" s="181">
        <f t="array" ref="AS45">IFERROR(INDEX($AR$1:$AR$400,SMALL(IF($AR$1:$AR$400&lt;&gt;"",ROW($AR$1:$AR$400)),ROW(45:45))),"")</f>
        <v>28</v>
      </c>
      <c r="AT45" t="str">
        <f t="shared" si="7"/>
        <v/>
      </c>
      <c r="AU45" s="181">
        <f t="array" ref="AU45">IFERROR(INDEX($AT$1:$AT$400,SMALL(IF($AT$1:$AT$400&lt;&gt;"",ROW($AT$1:$AT$400)),ROW(45:45))),"")</f>
        <v>73</v>
      </c>
      <c r="AW45" s="5">
        <v>43874</v>
      </c>
      <c r="AX45" s="6" t="s">
        <v>8</v>
      </c>
      <c r="AZ45">
        <f t="shared" si="18"/>
        <v>0</v>
      </c>
      <c r="BA45" s="181">
        <f t="array" ref="BA45">IFERROR(INDEX($AZ$1:$AZ$400,SMALL(IF($AZ$1:$AZ$400&lt;&gt;"",ROW($AZ$1:$AZ$400)),ROW(45:45))),"")</f>
        <v>0</v>
      </c>
      <c r="BB45" t="str">
        <f t="shared" si="14"/>
        <v/>
      </c>
      <c r="BC45" s="181">
        <f t="array" ref="BC45">IFERROR(INDEX($BB$1:$BB$400,SMALL(IF($BB$1:$BB$400&lt;&gt;"",ROW($BB$1:$BB$400)),ROW(45:45))),"")</f>
        <v>0</v>
      </c>
      <c r="BD45">
        <f t="shared" si="9"/>
        <v>0</v>
      </c>
      <c r="BE45" s="181">
        <f t="array" ref="BE45">IFERROR(INDEX($BD$1:$BD$400,SMALL(IF($BD$1:$BD$400&lt;&gt;"",ROW($BD$1:$BD$400)),ROW(45:45))),"")</f>
        <v>0</v>
      </c>
      <c r="BF45" t="str">
        <f t="shared" si="8"/>
        <v/>
      </c>
      <c r="BG45" s="181">
        <f t="array" ref="BG45">IFERROR(INDEX($BF$1:$BF$400,SMALL(IF($BF$1:$BF$400&lt;&gt;"",ROW($BF$1:$BF$400)),ROW(45:45))),"")</f>
        <v>0</v>
      </c>
    </row>
    <row r="46" spans="1:59" x14ac:dyDescent="0.3">
      <c r="A46" s="10">
        <v>42414</v>
      </c>
      <c r="B46" s="11" t="s">
        <v>9</v>
      </c>
      <c r="C46" s="7">
        <v>14</v>
      </c>
      <c r="D46" t="str">
        <f t="shared" si="15"/>
        <v/>
      </c>
      <c r="E46" s="181">
        <f t="array" ref="E46">IFERROR(INDEX($D$1:$D$400,SMALL(IF($D$1:$D$400&lt;&gt;"",ROW($D$1:$D$400)),ROW(46:46))),"")</f>
        <v>127</v>
      </c>
      <c r="F46" t="str">
        <f t="shared" si="10"/>
        <v/>
      </c>
      <c r="G46" s="181">
        <f t="array" ref="G46">IFERROR(INDEX($F$1:$F$400,SMALL(IF($F$1:$F$400&lt;&gt;"",ROW($F$1:$F$400)),ROW(46:46))),"")</f>
        <v>32</v>
      </c>
      <c r="H46" t="str">
        <f t="shared" si="0"/>
        <v/>
      </c>
      <c r="I46" s="181">
        <f t="array" ref="I46">IFERROR(INDEX($H$1:$H$400,SMALL(IF($H$1:$H$400&lt;&gt;"",ROW($H$1:$H$400)),ROW(46:46))),"")</f>
        <v>49</v>
      </c>
      <c r="J46">
        <f t="shared" si="1"/>
        <v>51</v>
      </c>
      <c r="K46" s="181">
        <f t="array" ref="K46">IFERROR(INDEX($J$1:$J$400,SMALL(IF($J$1:$J$400&lt;&gt;"",ROW($J$1:$J$400)),ROW(46:46))),"")</f>
        <v>72</v>
      </c>
      <c r="M46" s="5">
        <v>42780</v>
      </c>
      <c r="N46" s="6" t="s">
        <v>3</v>
      </c>
      <c r="O46" s="19">
        <v>9</v>
      </c>
      <c r="P46" t="str">
        <f t="shared" si="16"/>
        <v/>
      </c>
      <c r="Q46" s="181">
        <f t="array" ref="Q46">IFERROR(INDEX($P$1:$P$400,SMALL(IF($P$1:$P$400&lt;&gt;"",ROW($P$1:$P$400)),ROW(46:46))),"")</f>
        <v>150</v>
      </c>
      <c r="R46" t="str">
        <f t="shared" si="11"/>
        <v/>
      </c>
      <c r="S46" s="181">
        <f t="array" ref="S46">IFERROR(INDEX($R$1:$R$400,SMALL(IF($R$1:$R$400&lt;&gt;"",ROW($R$1:$R$400)),ROW(46:46))),"")</f>
        <v>42</v>
      </c>
      <c r="T46" t="str">
        <f t="shared" si="2"/>
        <v/>
      </c>
      <c r="U46" s="181">
        <f t="array" ref="U46">IFERROR(INDEX($T$1:$T$400,SMALL(IF($T$1:$T$400&lt;&gt;"",ROW($T$1:$T$400)),ROW(46:46))),"")</f>
        <v>69</v>
      </c>
      <c r="V46" t="str">
        <f t="shared" si="3"/>
        <v/>
      </c>
      <c r="W46" s="181">
        <f t="array" ref="W46">IFERROR(INDEX($V$1:$V$400,SMALL(IF($V$1:$V$400&lt;&gt;"",ROW($V$1:$V$400)),ROW(46:46))),"")</f>
        <v>62</v>
      </c>
      <c r="Y46" s="5">
        <v>43145</v>
      </c>
      <c r="Z46" s="6" t="s">
        <v>6</v>
      </c>
      <c r="AA46" s="7">
        <v>19</v>
      </c>
      <c r="AB46" t="str">
        <f t="shared" si="19"/>
        <v/>
      </c>
      <c r="AC46" s="181">
        <f t="array" ref="AC46">IFERROR(INDEX($AB$1:$AB$400,SMALL(IF($AB$1:$AB$400&lt;&gt;"",ROW($AB$1:$AB$400)),ROW(46:46))),"")</f>
        <v>148</v>
      </c>
      <c r="AD46" t="str">
        <f t="shared" si="12"/>
        <v/>
      </c>
      <c r="AE46" s="181">
        <f t="array" ref="AE46">IFERROR(INDEX($AD$1:$AD$400,SMALL(IF($AD$1:$AD$400&lt;&gt;"",ROW($AD$1:$AD$400)),ROW(46:46))),"")</f>
        <v>45</v>
      </c>
      <c r="AF46" t="str">
        <f t="shared" si="4"/>
        <v/>
      </c>
      <c r="AG46" s="181">
        <f t="array" ref="AG46">IFERROR(INDEX($AF$1:$AF$400,SMALL(IF($AF$1:$AF$400&lt;&gt;"",ROW($AF$1:$AF$400)),ROW(46:46))),"")</f>
        <v>61</v>
      </c>
      <c r="AH46" t="str">
        <f t="shared" si="5"/>
        <v/>
      </c>
      <c r="AI46" s="181">
        <f t="array" ref="AI46">IFERROR(INDEX($AH$1:$AH$400,SMALL(IF($AH$1:$AH$400&lt;&gt;"",ROW($AH$1:$AH$400)),ROW(46:46))),"")</f>
        <v>90</v>
      </c>
      <c r="AK46" s="5">
        <v>43510</v>
      </c>
      <c r="AL46" s="6" t="s">
        <v>8</v>
      </c>
      <c r="AM46" s="7">
        <v>25</v>
      </c>
      <c r="AN46">
        <f t="shared" si="20"/>
        <v>174</v>
      </c>
      <c r="AO46" s="181">
        <f t="array" ref="AO46">IFERROR(INDEX($AN$1:$AN$400,SMALL(IF($AN$1:$AN$400&lt;&gt;"",ROW($AN$1:$AN$400)),ROW(46:46))),"")</f>
        <v>138</v>
      </c>
      <c r="AP46" t="str">
        <f t="shared" si="13"/>
        <v/>
      </c>
      <c r="AQ46" s="181">
        <f t="array" ref="AQ46">IFERROR(INDEX($AP$1:$AP$400,SMALL(IF($AP$1:$AP$400&lt;&gt;"",ROW($AP$1:$AP$400)),ROW(46:46))),"")</f>
        <v>45</v>
      </c>
      <c r="AR46">
        <f t="shared" si="6"/>
        <v>63</v>
      </c>
      <c r="AS46" s="181">
        <f t="array" ref="AS46">IFERROR(INDEX($AR$1:$AR$400,SMALL(IF($AR$1:$AR$400&lt;&gt;"",ROW($AR$1:$AR$400)),ROW(46:46))),"")</f>
        <v>50</v>
      </c>
      <c r="AT46" t="str">
        <f t="shared" si="7"/>
        <v/>
      </c>
      <c r="AU46" s="181">
        <f t="array" ref="AU46">IFERROR(INDEX($AT$1:$AT$400,SMALL(IF($AT$1:$AT$400&lt;&gt;"",ROW($AT$1:$AT$400)),ROW(46:46))),"")</f>
        <v>87</v>
      </c>
      <c r="AW46" s="5">
        <v>43875</v>
      </c>
      <c r="AX46" s="6" t="s">
        <v>4</v>
      </c>
      <c r="AZ46" t="str">
        <f t="shared" si="18"/>
        <v/>
      </c>
      <c r="BA46" s="181">
        <f t="array" ref="BA46">IFERROR(INDEX($AZ$1:$AZ$400,SMALL(IF($AZ$1:$AZ$400&lt;&gt;"",ROW($AZ$1:$AZ$400)),ROW(46:46))),"")</f>
        <v>0</v>
      </c>
      <c r="BB46">
        <f t="shared" si="14"/>
        <v>0</v>
      </c>
      <c r="BC46" s="181">
        <f t="array" ref="BC46">IFERROR(INDEX($BB$1:$BB$400,SMALL(IF($BB$1:$BB$400&lt;&gt;"",ROW($BB$1:$BB$400)),ROW(46:46))),"")</f>
        <v>0</v>
      </c>
      <c r="BD46" t="str">
        <f t="shared" si="9"/>
        <v/>
      </c>
      <c r="BE46" s="181">
        <f t="array" ref="BE46">IFERROR(INDEX($BD$1:$BD$400,SMALL(IF($BD$1:$BD$400&lt;&gt;"",ROW($BD$1:$BD$400)),ROW(46:46))),"")</f>
        <v>0</v>
      </c>
      <c r="BF46" t="str">
        <f t="shared" si="8"/>
        <v/>
      </c>
      <c r="BG46" s="181">
        <f t="array" ref="BG46">IFERROR(INDEX($BF$1:$BF$400,SMALL(IF($BF$1:$BF$400&lt;&gt;"",ROW($BF$1:$BF$400)),ROW(46:46))),"")</f>
        <v>0</v>
      </c>
    </row>
    <row r="47" spans="1:59" x14ac:dyDescent="0.3">
      <c r="A47" s="10">
        <v>42415</v>
      </c>
      <c r="B47" s="11" t="s">
        <v>5</v>
      </c>
      <c r="C47" s="7">
        <v>10</v>
      </c>
      <c r="D47" t="str">
        <f t="shared" si="15"/>
        <v/>
      </c>
      <c r="E47" s="181">
        <f t="array" ref="E47">IFERROR(INDEX($D$1:$D$400,SMALL(IF($D$1:$D$400&lt;&gt;"",ROW($D$1:$D$400)),ROW(47:47))),"")</f>
        <v>116</v>
      </c>
      <c r="F47" t="str">
        <f t="shared" si="10"/>
        <v/>
      </c>
      <c r="G47" s="181">
        <f t="array" ref="G47">IFERROR(INDEX($F$1:$F$400,SMALL(IF($F$1:$F$400&lt;&gt;"",ROW($F$1:$F$400)),ROW(47:47))),"")</f>
        <v>32</v>
      </c>
      <c r="H47" t="str">
        <f t="shared" si="0"/>
        <v/>
      </c>
      <c r="I47" s="181">
        <f t="array" ref="I47">IFERROR(INDEX($H$1:$H$400,SMALL(IF($H$1:$H$400&lt;&gt;"",ROW($H$1:$H$400)),ROW(47:47))),"")</f>
        <v>41</v>
      </c>
      <c r="J47" t="str">
        <f t="shared" si="1"/>
        <v/>
      </c>
      <c r="K47" s="181">
        <f t="array" ref="K47">IFERROR(INDEX($J$1:$J$400,SMALL(IF($J$1:$J$400&lt;&gt;"",ROW($J$1:$J$400)),ROW(47:47))),"")</f>
        <v>64</v>
      </c>
      <c r="M47" s="5">
        <v>42781</v>
      </c>
      <c r="N47" s="6" t="s">
        <v>6</v>
      </c>
      <c r="O47" s="7">
        <v>11</v>
      </c>
      <c r="P47" t="str">
        <f t="shared" si="16"/>
        <v/>
      </c>
      <c r="Q47" s="181">
        <f t="array" ref="Q47">IFERROR(INDEX($P$1:$P$400,SMALL(IF($P$1:$P$400&lt;&gt;"",ROW($P$1:$P$400)),ROW(47:47))),"")</f>
        <v>116</v>
      </c>
      <c r="R47" t="str">
        <f t="shared" si="11"/>
        <v/>
      </c>
      <c r="S47" s="181">
        <f t="array" ref="S47">IFERROR(INDEX($R$1:$R$400,SMALL(IF($R$1:$R$400&lt;&gt;"",ROW($R$1:$R$400)),ROW(47:47))),"")</f>
        <v>33</v>
      </c>
      <c r="T47" t="str">
        <f t="shared" si="2"/>
        <v/>
      </c>
      <c r="U47" s="181">
        <f t="array" ref="U47">IFERROR(INDEX($T$1:$T$400,SMALL(IF($T$1:$T$400&lt;&gt;"",ROW($T$1:$T$400)),ROW(47:47))),"")</f>
        <v>43</v>
      </c>
      <c r="V47" t="str">
        <f t="shared" si="3"/>
        <v/>
      </c>
      <c r="W47" s="181">
        <f t="array" ref="W47">IFERROR(INDEX($V$1:$V$400,SMALL(IF($V$1:$V$400&lt;&gt;"",ROW($V$1:$V$400)),ROW(47:47))),"")</f>
        <v>64</v>
      </c>
      <c r="Y47" s="5">
        <v>43146</v>
      </c>
      <c r="Z47" s="6" t="s">
        <v>8</v>
      </c>
      <c r="AA47" s="7">
        <v>23</v>
      </c>
      <c r="AB47">
        <f t="shared" si="19"/>
        <v>182</v>
      </c>
      <c r="AC47" s="181">
        <f t="array" ref="AC47">IFERROR(INDEX($AB$1:$AB$400,SMALL(IF($AB$1:$AB$400&lt;&gt;"",ROW($AB$1:$AB$400)),ROW(47:47))),"")</f>
        <v>154</v>
      </c>
      <c r="AD47" t="str">
        <f t="shared" si="12"/>
        <v/>
      </c>
      <c r="AE47" s="181">
        <f t="array" ref="AE47">IFERROR(INDEX($AD$1:$AD$400,SMALL(IF($AD$1:$AD$400&lt;&gt;"",ROW($AD$1:$AD$400)),ROW(47:47))),"")</f>
        <v>44</v>
      </c>
      <c r="AF47">
        <f t="shared" si="4"/>
        <v>60</v>
      </c>
      <c r="AG47" s="181">
        <f t="array" ref="AG47">IFERROR(INDEX($AF$1:$AF$400,SMALL(IF($AF$1:$AF$400&lt;&gt;"",ROW($AF$1:$AF$400)),ROW(47:47))),"")</f>
        <v>52</v>
      </c>
      <c r="AH47" t="str">
        <f t="shared" si="5"/>
        <v/>
      </c>
      <c r="AI47" s="181">
        <f t="array" ref="AI47">IFERROR(INDEX($AH$1:$AH$400,SMALL(IF($AH$1:$AH$400&lt;&gt;"",ROW($AH$1:$AH$400)),ROW(47:47))),"")</f>
        <v>88</v>
      </c>
      <c r="AK47" s="5">
        <v>43511</v>
      </c>
      <c r="AL47" s="6" t="s">
        <v>4</v>
      </c>
      <c r="AM47" s="7">
        <v>29</v>
      </c>
      <c r="AN47" t="str">
        <f t="shared" si="20"/>
        <v/>
      </c>
      <c r="AO47" s="181">
        <f t="array" ref="AO47">IFERROR(INDEX($AN$1:$AN$400,SMALL(IF($AN$1:$AN$400&lt;&gt;"",ROW($AN$1:$AN$400)),ROW(47:47))),"")</f>
        <v>148</v>
      </c>
      <c r="AP47">
        <f t="shared" si="13"/>
        <v>46</v>
      </c>
      <c r="AQ47" s="181">
        <f t="array" ref="AQ47">IFERROR(INDEX($AP$1:$AP$400,SMALL(IF($AP$1:$AP$400&lt;&gt;"",ROW($AP$1:$AP$400)),ROW(47:47))),"")</f>
        <v>43</v>
      </c>
      <c r="AR47" t="str">
        <f t="shared" si="6"/>
        <v/>
      </c>
      <c r="AS47" s="181">
        <f t="array" ref="AS47">IFERROR(INDEX($AR$1:$AR$400,SMALL(IF($AR$1:$AR$400&lt;&gt;"",ROW($AR$1:$AR$400)),ROW(47:47))),"")</f>
        <v>41</v>
      </c>
      <c r="AT47" t="str">
        <f t="shared" si="7"/>
        <v/>
      </c>
      <c r="AU47" s="181">
        <f t="array" ref="AU47">IFERROR(INDEX($AT$1:$AT$400,SMALL(IF($AT$1:$AT$400&lt;&gt;"",ROW($AT$1:$AT$400)),ROW(47:47))),"")</f>
        <v>67</v>
      </c>
      <c r="AW47" s="5">
        <v>43876</v>
      </c>
      <c r="AX47" s="6" t="s">
        <v>7</v>
      </c>
      <c r="AZ47" t="str">
        <f t="shared" si="18"/>
        <v/>
      </c>
      <c r="BA47" s="181">
        <f t="array" ref="BA47">IFERROR(INDEX($AZ$1:$AZ$400,SMALL(IF($AZ$1:$AZ$400&lt;&gt;"",ROW($AZ$1:$AZ$400)),ROW(47:47))),"")</f>
        <v>0</v>
      </c>
      <c r="BB47" t="str">
        <f t="shared" si="14"/>
        <v/>
      </c>
      <c r="BC47" s="181">
        <f t="array" ref="BC47">IFERROR(INDEX($BB$1:$BB$400,SMALL(IF($BB$1:$BB$400&lt;&gt;"",ROW($BB$1:$BB$400)),ROW(47:47))),"")</f>
        <v>0</v>
      </c>
      <c r="BD47" t="str">
        <f t="shared" si="9"/>
        <v/>
      </c>
      <c r="BE47" s="181">
        <f t="array" ref="BE47">IFERROR(INDEX($BD$1:$BD$400,SMALL(IF($BD$1:$BD$400&lt;&gt;"",ROW($BD$1:$BD$400)),ROW(47:47))),"")</f>
        <v>0</v>
      </c>
      <c r="BF47" t="str">
        <f t="shared" si="8"/>
        <v/>
      </c>
      <c r="BG47" s="181">
        <f t="array" ref="BG47">IFERROR(INDEX($BF$1:$BF$400,SMALL(IF($BF$1:$BF$400&lt;&gt;"",ROW($BF$1:$BF$400)),ROW(47:47))),"")</f>
        <v>0</v>
      </c>
    </row>
    <row r="48" spans="1:59" x14ac:dyDescent="0.3">
      <c r="A48" s="10">
        <v>42416</v>
      </c>
      <c r="B48" s="11" t="s">
        <v>3</v>
      </c>
      <c r="C48" s="7">
        <v>12</v>
      </c>
      <c r="D48" t="str">
        <f t="shared" si="15"/>
        <v/>
      </c>
      <c r="E48" s="181">
        <f t="array" ref="E48">IFERROR(INDEX($D$1:$D$400,SMALL(IF($D$1:$D$400&lt;&gt;"",ROW($D$1:$D$400)),ROW(48:48))),"")</f>
        <v>300</v>
      </c>
      <c r="F48" t="str">
        <f t="shared" si="10"/>
        <v/>
      </c>
      <c r="G48" s="181">
        <f t="array" ref="G48">IFERROR(INDEX($F$1:$F$400,SMALL(IF($F$1:$F$400&lt;&gt;"",ROW($F$1:$F$400)),ROW(48:48))),"")</f>
        <v>40</v>
      </c>
      <c r="H48" t="str">
        <f t="shared" si="0"/>
        <v/>
      </c>
      <c r="I48" s="181">
        <f t="array" ref="I48">IFERROR(INDEX($H$1:$H$400,SMALL(IF($H$1:$H$400&lt;&gt;"",ROW($H$1:$H$400)),ROW(48:48))),"")</f>
        <v>188</v>
      </c>
      <c r="J48" t="str">
        <f t="shared" si="1"/>
        <v/>
      </c>
      <c r="K48" s="181">
        <f t="array" ref="K48">IFERROR(INDEX($J$1:$J$400,SMALL(IF($J$1:$J$400&lt;&gt;"",ROW($J$1:$J$400)),ROW(48:48))),"")</f>
        <v>92</v>
      </c>
      <c r="M48" s="5">
        <v>42782</v>
      </c>
      <c r="N48" s="6" t="s">
        <v>8</v>
      </c>
      <c r="O48" s="7">
        <v>20</v>
      </c>
      <c r="P48">
        <f t="shared" si="16"/>
        <v>116</v>
      </c>
      <c r="Q48" s="181">
        <f t="array" ref="Q48">IFERROR(INDEX($P$1:$P$400,SMALL(IF($P$1:$P$400&lt;&gt;"",ROW($P$1:$P$400)),ROW(48:48))),"")</f>
        <v>264</v>
      </c>
      <c r="R48" t="str">
        <f t="shared" si="11"/>
        <v/>
      </c>
      <c r="S48" s="181">
        <f t="array" ref="S48">IFERROR(INDEX($R$1:$R$400,SMALL(IF($R$1:$R$400&lt;&gt;"",ROW($R$1:$R$400)),ROW(48:48))),"")</f>
        <v>69</v>
      </c>
      <c r="T48">
        <f t="shared" si="2"/>
        <v>40</v>
      </c>
      <c r="U48" s="181">
        <f t="array" ref="U48">IFERROR(INDEX($T$1:$T$400,SMALL(IF($T$1:$T$400&lt;&gt;"",ROW($T$1:$T$400)),ROW(48:48))),"")</f>
        <v>171</v>
      </c>
      <c r="V48" t="str">
        <f t="shared" si="3"/>
        <v/>
      </c>
      <c r="W48" s="181">
        <f t="array" ref="W48">IFERROR(INDEX($V$1:$V$400,SMALL(IF($V$1:$V$400&lt;&gt;"",ROW($V$1:$V$400)),ROW(48:48))),"")</f>
        <v>74</v>
      </c>
      <c r="Y48" s="5">
        <v>43147</v>
      </c>
      <c r="Z48" s="6" t="s">
        <v>4</v>
      </c>
      <c r="AA48" s="7">
        <v>29</v>
      </c>
      <c r="AB48" t="str">
        <f t="shared" si="19"/>
        <v/>
      </c>
      <c r="AC48" s="181">
        <f t="array" ref="AC48">IFERROR(INDEX($AB$1:$AB$400,SMALL(IF($AB$1:$AB$400&lt;&gt;"",ROW($AB$1:$AB$400)),ROW(48:48))),"")</f>
        <v>326</v>
      </c>
      <c r="AD48">
        <f t="shared" si="12"/>
        <v>51</v>
      </c>
      <c r="AE48" s="181">
        <f t="array" ref="AE48">IFERROR(INDEX($AD$1:$AD$400,SMALL(IF($AD$1:$AD$400&lt;&gt;"",ROW($AD$1:$AD$400)),ROW(48:48))),"")</f>
        <v>90</v>
      </c>
      <c r="AF48" t="str">
        <f t="shared" si="4"/>
        <v/>
      </c>
      <c r="AG48" s="181">
        <f t="array" ref="AG48">IFERROR(INDEX($AF$1:$AF$400,SMALL(IF($AF$1:$AF$400&lt;&gt;"",ROW($AF$1:$AF$400)),ROW(48:48))),"")</f>
        <v>218</v>
      </c>
      <c r="AH48" t="str">
        <f t="shared" si="5"/>
        <v/>
      </c>
      <c r="AI48" s="181">
        <f t="array" ref="AI48">IFERROR(INDEX($AH$1:$AH$400,SMALL(IF($AH$1:$AH$400&lt;&gt;"",ROW($AH$1:$AH$400)),ROW(48:48))),"")</f>
        <v>134</v>
      </c>
      <c r="AK48" s="5">
        <v>43512</v>
      </c>
      <c r="AL48" s="6" t="s">
        <v>7</v>
      </c>
      <c r="AM48" s="7">
        <v>38</v>
      </c>
      <c r="AN48" t="str">
        <f t="shared" si="20"/>
        <v/>
      </c>
      <c r="AO48" s="181">
        <f t="array" ref="AO48">IFERROR(INDEX($AN$1:$AN$400,SMALL(IF($AN$1:$AN$400&lt;&gt;"",ROW($AN$1:$AN$400)),ROW(48:48))),"")</f>
        <v>123</v>
      </c>
      <c r="AP48" t="str">
        <f t="shared" si="13"/>
        <v/>
      </c>
      <c r="AQ48" s="181">
        <f t="array" ref="AQ48">IFERROR(INDEX($AP$1:$AP$400,SMALL(IF($AP$1:$AP$400&lt;&gt;"",ROW($AP$1:$AP$400)),ROW(48:48))),"")</f>
        <v>47</v>
      </c>
      <c r="AR48" t="str">
        <f t="shared" si="6"/>
        <v/>
      </c>
      <c r="AS48" s="181">
        <f t="array" ref="AS48">IFERROR(INDEX($AR$1:$AR$400,SMALL(IF($AR$1:$AR$400&lt;&gt;"",ROW($AR$1:$AR$400)),ROW(48:48))),"")</f>
        <v>40</v>
      </c>
      <c r="AT48" t="str">
        <f t="shared" si="7"/>
        <v/>
      </c>
      <c r="AU48" s="181">
        <f t="array" ref="AU48">IFERROR(INDEX($AT$1:$AT$400,SMALL(IF($AT$1:$AT$400&lt;&gt;"",ROW($AT$1:$AT$400)),ROW(48:48))),"")</f>
        <v>102</v>
      </c>
      <c r="AW48" s="5">
        <v>43877</v>
      </c>
      <c r="AX48" s="6" t="s">
        <v>9</v>
      </c>
      <c r="AZ48" t="str">
        <f t="shared" si="18"/>
        <v/>
      </c>
      <c r="BA48" s="181">
        <f t="array" ref="BA48">IFERROR(INDEX($AZ$1:$AZ$400,SMALL(IF($AZ$1:$AZ$400&lt;&gt;"",ROW($AZ$1:$AZ$400)),ROW(48:48))),"")</f>
        <v>0</v>
      </c>
      <c r="BB48" t="str">
        <f t="shared" si="14"/>
        <v/>
      </c>
      <c r="BC48" s="181">
        <f t="array" ref="BC48">IFERROR(INDEX($BB$1:$BB$400,SMALL(IF($BB$1:$BB$400&lt;&gt;"",ROW($BB$1:$BB$400)),ROW(48:48))),"")</f>
        <v>0</v>
      </c>
      <c r="BD48" t="str">
        <f t="shared" si="9"/>
        <v/>
      </c>
      <c r="BE48" s="181">
        <f t="array" ref="BE48">IFERROR(INDEX($BD$1:$BD$400,SMALL(IF($BD$1:$BD$400&lt;&gt;"",ROW($BD$1:$BD$400)),ROW(48:48))),"")</f>
        <v>0</v>
      </c>
      <c r="BF48">
        <f t="shared" si="8"/>
        <v>0</v>
      </c>
      <c r="BG48" s="181">
        <f t="array" ref="BG48">IFERROR(INDEX($BF$1:$BF$400,SMALL(IF($BF$1:$BF$400&lt;&gt;"",ROW($BF$1:$BF$400)),ROW(48:48))),"")</f>
        <v>0</v>
      </c>
    </row>
    <row r="49" spans="1:59" x14ac:dyDescent="0.3">
      <c r="A49" s="10">
        <v>42417</v>
      </c>
      <c r="B49" s="11" t="s">
        <v>6</v>
      </c>
      <c r="C49" s="7">
        <v>13</v>
      </c>
      <c r="D49" t="str">
        <f t="shared" si="15"/>
        <v/>
      </c>
      <c r="E49" s="181">
        <f t="array" ref="E49">IFERROR(INDEX($D$1:$D$400,SMALL(IF($D$1:$D$400&lt;&gt;"",ROW($D$1:$D$400)),ROW(49:49))),"")</f>
        <v>175</v>
      </c>
      <c r="F49" t="str">
        <f t="shared" si="10"/>
        <v/>
      </c>
      <c r="G49" s="181">
        <f t="array" ref="G49">IFERROR(INDEX($F$1:$F$400,SMALL(IF($F$1:$F$400&lt;&gt;"",ROW($F$1:$F$400)),ROW(49:49))),"")</f>
        <v>83</v>
      </c>
      <c r="H49" t="str">
        <f t="shared" si="0"/>
        <v/>
      </c>
      <c r="I49" s="181">
        <f t="array" ref="I49">IFERROR(INDEX($H$1:$H$400,SMALL(IF($H$1:$H$400&lt;&gt;"",ROW($H$1:$H$400)),ROW(49:49))),"")</f>
        <v>28</v>
      </c>
      <c r="J49" t="str">
        <f t="shared" si="1"/>
        <v/>
      </c>
      <c r="K49" s="181">
        <f t="array" ref="K49">IFERROR(INDEX($J$1:$J$400,SMALL(IF($J$1:$J$400&lt;&gt;"",ROW($J$1:$J$400)),ROW(49:49))),"")</f>
        <v>134</v>
      </c>
      <c r="M49" s="5">
        <v>42783</v>
      </c>
      <c r="N49" s="6" t="s">
        <v>4</v>
      </c>
      <c r="O49" s="7">
        <v>28</v>
      </c>
      <c r="P49" t="str">
        <f t="shared" si="16"/>
        <v/>
      </c>
      <c r="Q49" s="181">
        <f t="array" ref="Q49">IFERROR(INDEX($P$1:$P$400,SMALL(IF($P$1:$P$400&lt;&gt;"",ROW($P$1:$P$400)),ROW(49:49))),"")</f>
        <v>154</v>
      </c>
      <c r="R49">
        <f t="shared" si="11"/>
        <v>39</v>
      </c>
      <c r="S49" s="181">
        <f t="array" ref="S49">IFERROR(INDEX($R$1:$R$400,SMALL(IF($R$1:$R$400&lt;&gt;"",ROW($R$1:$R$400)),ROW(49:49))),"")</f>
        <v>32</v>
      </c>
      <c r="T49" t="str">
        <f t="shared" si="2"/>
        <v/>
      </c>
      <c r="U49" s="181">
        <f t="array" ref="U49">IFERROR(INDEX($T$1:$T$400,SMALL(IF($T$1:$T$400&lt;&gt;"",ROW($T$1:$T$400)),ROW(49:49))),"")</f>
        <v>30</v>
      </c>
      <c r="V49" t="str">
        <f t="shared" si="3"/>
        <v/>
      </c>
      <c r="W49" s="181">
        <f t="array" ref="W49">IFERROR(INDEX($V$1:$V$400,SMALL(IF($V$1:$V$400&lt;&gt;"",ROW($V$1:$V$400)),ROW(49:49))),"")</f>
        <v>114</v>
      </c>
      <c r="Y49" s="5">
        <v>43148</v>
      </c>
      <c r="Z49" s="6" t="s">
        <v>7</v>
      </c>
      <c r="AA49" s="7">
        <v>35</v>
      </c>
      <c r="AB49" t="str">
        <f t="shared" si="19"/>
        <v/>
      </c>
      <c r="AC49" s="181">
        <f t="array" ref="AC49">IFERROR(INDEX($AB$1:$AB$400,SMALL(IF($AB$1:$AB$400&lt;&gt;"",ROW($AB$1:$AB$400)),ROW(49:49))),"")</f>
        <v>180</v>
      </c>
      <c r="AD49" t="str">
        <f t="shared" si="12"/>
        <v/>
      </c>
      <c r="AE49" s="181">
        <f t="array" ref="AE49">IFERROR(INDEX($AD$1:$AD$400,SMALL(IF($AD$1:$AD$400&lt;&gt;"",ROW($AD$1:$AD$400)),ROW(49:49))),"")</f>
        <v>26</v>
      </c>
      <c r="AF49" t="str">
        <f t="shared" si="4"/>
        <v/>
      </c>
      <c r="AG49" s="181">
        <f t="array" ref="AG49">IFERROR(INDEX($AF$1:$AF$400,SMALL(IF($AF$1:$AF$400&lt;&gt;"",ROW($AF$1:$AF$400)),ROW(49:49))),"")</f>
        <v>35</v>
      </c>
      <c r="AH49" t="str">
        <f t="shared" si="5"/>
        <v/>
      </c>
      <c r="AI49" s="181">
        <f t="array" ref="AI49">IFERROR(INDEX($AH$1:$AH$400,SMALL(IF($AH$1:$AH$400&lt;&gt;"",ROW($AH$1:$AH$400)),ROW(49:49))),"")</f>
        <v>38</v>
      </c>
      <c r="AK49" s="5">
        <v>43513</v>
      </c>
      <c r="AL49" s="6" t="s">
        <v>9</v>
      </c>
      <c r="AM49" s="7">
        <v>23</v>
      </c>
      <c r="AN49" t="str">
        <f t="shared" si="20"/>
        <v/>
      </c>
      <c r="AO49" s="181">
        <f t="array" ref="AO49">IFERROR(INDEX($AN$1:$AN$400,SMALL(IF($AN$1:$AN$400&lt;&gt;"",ROW($AN$1:$AN$400)),ROW(49:49))),"")</f>
        <v>333</v>
      </c>
      <c r="AP49" t="str">
        <f t="shared" si="13"/>
        <v/>
      </c>
      <c r="AQ49" s="181">
        <f t="array" ref="AQ49">IFERROR(INDEX($AP$1:$AP$400,SMALL(IF($AP$1:$AP$400&lt;&gt;"",ROW($AP$1:$AP$400)),ROW(49:49))),"")</f>
        <v>94</v>
      </c>
      <c r="AR49" t="str">
        <f t="shared" si="6"/>
        <v/>
      </c>
      <c r="AS49" s="181">
        <f t="array" ref="AS49">IFERROR(INDEX($AR$1:$AR$400,SMALL(IF($AR$1:$AR$400&lt;&gt;"",ROW($AR$1:$AR$400)),ROW(49:49))),"")</f>
        <v>206</v>
      </c>
      <c r="AT49">
        <f t="shared" si="7"/>
        <v>90</v>
      </c>
      <c r="AU49" s="181">
        <f t="array" ref="AU49">IFERROR(INDEX($AT$1:$AT$400,SMALL(IF($AT$1:$AT$400&lt;&gt;"",ROW($AT$1:$AT$400)),ROW(49:49))),"")</f>
        <v>141</v>
      </c>
      <c r="AW49" s="5">
        <v>43878</v>
      </c>
      <c r="AX49" s="6" t="s">
        <v>5</v>
      </c>
      <c r="AZ49" t="str">
        <f t="shared" si="18"/>
        <v/>
      </c>
      <c r="BA49" s="181">
        <f t="array" ref="BA49">IFERROR(INDEX($AZ$1:$AZ$400,SMALL(IF($AZ$1:$AZ$400&lt;&gt;"",ROW($AZ$1:$AZ$400)),ROW(49:49))),"")</f>
        <v>0</v>
      </c>
      <c r="BB49" t="str">
        <f t="shared" si="14"/>
        <v/>
      </c>
      <c r="BC49" s="181">
        <f t="array" ref="BC49">IFERROR(INDEX($BB$1:$BB$400,SMALL(IF($BB$1:$BB$400&lt;&gt;"",ROW($BB$1:$BB$400)),ROW(49:49))),"")</f>
        <v>0</v>
      </c>
      <c r="BD49" t="str">
        <f t="shared" si="9"/>
        <v/>
      </c>
      <c r="BE49" s="181">
        <f t="array" ref="BE49">IFERROR(INDEX($BD$1:$BD$400,SMALL(IF($BD$1:$BD$400&lt;&gt;"",ROW($BD$1:$BD$400)),ROW(49:49))),"")</f>
        <v>0</v>
      </c>
      <c r="BF49" t="str">
        <f t="shared" si="8"/>
        <v/>
      </c>
      <c r="BG49" s="181">
        <f t="array" ref="BG49">IFERROR(INDEX($BF$1:$BF$400,SMALL(IF($BF$1:$BF$400&lt;&gt;"",ROW($BF$1:$BF$400)),ROW(49:49))),"")</f>
        <v>0</v>
      </c>
    </row>
    <row r="50" spans="1:59" x14ac:dyDescent="0.3">
      <c r="A50" s="10">
        <v>42418</v>
      </c>
      <c r="B50" s="11" t="s">
        <v>8</v>
      </c>
      <c r="C50" s="7">
        <v>14</v>
      </c>
      <c r="D50">
        <f t="shared" si="15"/>
        <v>100</v>
      </c>
      <c r="E50" s="181">
        <f t="array" ref="E50">IFERROR(INDEX($D$1:$D$400,SMALL(IF($D$1:$D$400&lt;&gt;"",ROW($D$1:$D$400)),ROW(50:50))),"")</f>
        <v>82</v>
      </c>
      <c r="F50" t="str">
        <f t="shared" si="10"/>
        <v/>
      </c>
      <c r="G50" s="181">
        <f t="array" ref="G50">IFERROR(INDEX($F$1:$F$400,SMALL(IF($F$1:$F$400&lt;&gt;"",ROW($F$1:$F$400)),ROW(50:50))),"")</f>
        <v>28</v>
      </c>
      <c r="H50">
        <f t="shared" si="0"/>
        <v>39</v>
      </c>
      <c r="I50" s="181">
        <f t="array" ref="I50">IFERROR(INDEX($H$1:$H$400,SMALL(IF($H$1:$H$400&lt;&gt;"",ROW($H$1:$H$400)),ROW(50:50))),"")</f>
        <v>24</v>
      </c>
      <c r="J50" t="str">
        <f t="shared" si="1"/>
        <v/>
      </c>
      <c r="K50" s="181">
        <f t="array" ref="K50">IFERROR(INDEX($J$1:$J$400,SMALL(IF($J$1:$J$400&lt;&gt;"",ROW($J$1:$J$400)),ROW(50:50))),"")</f>
        <v>53</v>
      </c>
      <c r="M50" s="5">
        <v>42784</v>
      </c>
      <c r="N50" s="6" t="s">
        <v>7</v>
      </c>
      <c r="O50" s="7">
        <v>38</v>
      </c>
      <c r="P50" t="str">
        <f t="shared" si="16"/>
        <v/>
      </c>
      <c r="Q50" s="181">
        <f t="array" ref="Q50">IFERROR(INDEX($P$1:$P$400,SMALL(IF($P$1:$P$400&lt;&gt;"",ROW($P$1:$P$400)),ROW(50:50))),"")</f>
        <v>133</v>
      </c>
      <c r="R50" t="str">
        <f t="shared" si="11"/>
        <v/>
      </c>
      <c r="S50" s="181">
        <f t="array" ref="S50">IFERROR(INDEX($R$1:$R$400,SMALL(IF($R$1:$R$400&lt;&gt;"",ROW($R$1:$R$400)),ROW(50:50))),"")</f>
        <v>46</v>
      </c>
      <c r="T50" t="str">
        <f t="shared" si="2"/>
        <v/>
      </c>
      <c r="U50" s="181">
        <f t="array" ref="U50">IFERROR(INDEX($T$1:$T$400,SMALL(IF($T$1:$T$400&lt;&gt;"",ROW($T$1:$T$400)),ROW(50:50))),"")</f>
        <v>61</v>
      </c>
      <c r="V50" t="str">
        <f t="shared" si="3"/>
        <v/>
      </c>
      <c r="W50" s="181">
        <f t="array" ref="W50">IFERROR(INDEX($V$1:$V$400,SMALL(IF($V$1:$V$400&lt;&gt;"",ROW($V$1:$V$400)),ROW(50:50))),"")</f>
        <v>59</v>
      </c>
      <c r="Y50" s="5">
        <v>43149</v>
      </c>
      <c r="Z50" s="6" t="s">
        <v>9</v>
      </c>
      <c r="AA50" s="7">
        <v>21</v>
      </c>
      <c r="AB50" t="str">
        <f t="shared" si="19"/>
        <v/>
      </c>
      <c r="AC50" s="181">
        <f t="array" ref="AC50">IFERROR(INDEX($AB$1:$AB$400,SMALL(IF($AB$1:$AB$400&lt;&gt;"",ROW($AB$1:$AB$400)),ROW(50:50))),"")</f>
        <v>90</v>
      </c>
      <c r="AD50" t="str">
        <f t="shared" si="12"/>
        <v/>
      </c>
      <c r="AE50" s="181">
        <f t="array" ref="AE50">IFERROR(INDEX($AD$1:$AD$400,SMALL(IF($AD$1:$AD$400&lt;&gt;"",ROW($AD$1:$AD$400)),ROW(50:50))),"")</f>
        <v>38</v>
      </c>
      <c r="AF50" t="str">
        <f t="shared" si="4"/>
        <v/>
      </c>
      <c r="AG50" s="181">
        <f t="array" ref="AG50">IFERROR(INDEX($AF$1:$AF$400,SMALL(IF($AF$1:$AF$400&lt;&gt;"",ROW($AF$1:$AF$400)),ROW(50:50))),"")</f>
        <v>38</v>
      </c>
      <c r="AH50">
        <f t="shared" si="5"/>
        <v>85</v>
      </c>
      <c r="AI50" s="181">
        <f t="array" ref="AI50">IFERROR(INDEX($AH$1:$AH$400,SMALL(IF($AH$1:$AH$400&lt;&gt;"",ROW($AH$1:$AH$400)),ROW(50:50))),"")</f>
        <v>72</v>
      </c>
      <c r="AK50" s="5">
        <v>43514</v>
      </c>
      <c r="AL50" s="6" t="s">
        <v>5</v>
      </c>
      <c r="AM50" s="7">
        <v>16</v>
      </c>
      <c r="AN50" t="str">
        <f t="shared" si="20"/>
        <v/>
      </c>
      <c r="AO50" s="181">
        <f t="array" ref="AO50">IFERROR(INDEX($AN$1:$AN$400,SMALL(IF($AN$1:$AN$400&lt;&gt;"",ROW($AN$1:$AN$400)),ROW(50:50))),"")</f>
        <v>193</v>
      </c>
      <c r="AP50" t="str">
        <f t="shared" si="13"/>
        <v/>
      </c>
      <c r="AQ50" s="181">
        <f t="array" ref="AQ50">IFERROR(INDEX($AP$1:$AP$400,SMALL(IF($AP$1:$AP$400&lt;&gt;"",ROW($AP$1:$AP$400)),ROW(50:50))),"")</f>
        <v>32</v>
      </c>
      <c r="AR50" t="str">
        <f t="shared" si="6"/>
        <v/>
      </c>
      <c r="AS50" s="181">
        <f t="array" ref="AS50">IFERROR(INDEX($AR$1:$AR$400,SMALL(IF($AR$1:$AR$400&lt;&gt;"",ROW($AR$1:$AR$400)),ROW(50:50))),"")</f>
        <v>42</v>
      </c>
      <c r="AT50" t="str">
        <f t="shared" si="7"/>
        <v/>
      </c>
      <c r="AU50" s="181">
        <f t="array" ref="AU50">IFERROR(INDEX($AT$1:$AT$400,SMALL(IF($AT$1:$AT$400&lt;&gt;"",ROW($AT$1:$AT$400)),ROW(50:50))),"")</f>
        <v>79</v>
      </c>
      <c r="AW50" s="5">
        <v>43879</v>
      </c>
      <c r="AX50" s="6" t="s">
        <v>3</v>
      </c>
      <c r="AZ50" t="str">
        <f t="shared" si="18"/>
        <v/>
      </c>
      <c r="BA50" s="181">
        <f t="array" ref="BA50">IFERROR(INDEX($AZ$1:$AZ$400,SMALL(IF($AZ$1:$AZ$400&lt;&gt;"",ROW($AZ$1:$AZ$400)),ROW(50:50))),"")</f>
        <v>0</v>
      </c>
      <c r="BB50" t="str">
        <f t="shared" si="14"/>
        <v/>
      </c>
      <c r="BC50" s="181">
        <f t="array" ref="BC50">IFERROR(INDEX($BB$1:$BB$400,SMALL(IF($BB$1:$BB$400&lt;&gt;"",ROW($BB$1:$BB$400)),ROW(50:50))),"")</f>
        <v>0</v>
      </c>
      <c r="BD50" t="str">
        <f t="shared" si="9"/>
        <v/>
      </c>
      <c r="BE50" s="181">
        <f t="array" ref="BE50">IFERROR(INDEX($BD$1:$BD$400,SMALL(IF($BD$1:$BD$400&lt;&gt;"",ROW($BD$1:$BD$400)),ROW(50:50))),"")</f>
        <v>0</v>
      </c>
      <c r="BF50" t="str">
        <f t="shared" si="8"/>
        <v/>
      </c>
      <c r="BG50" s="181">
        <f t="array" ref="BG50">IFERROR(INDEX($BF$1:$BF$400,SMALL(IF($BF$1:$BF$400&lt;&gt;"",ROW($BF$1:$BF$400)),ROW(50:50))),"")</f>
        <v>0</v>
      </c>
    </row>
    <row r="51" spans="1:59" x14ac:dyDescent="0.3">
      <c r="A51" s="10">
        <v>42419</v>
      </c>
      <c r="B51" s="11" t="s">
        <v>4</v>
      </c>
      <c r="C51" s="7">
        <v>35</v>
      </c>
      <c r="D51" t="str">
        <f t="shared" si="15"/>
        <v/>
      </c>
      <c r="E51" s="181">
        <f t="array" ref="E51">IFERROR(INDEX($D$1:$D$400,SMALL(IF($D$1:$D$400&lt;&gt;"",ROW($D$1:$D$400)),ROW(51:51))),"")</f>
        <v>100</v>
      </c>
      <c r="F51">
        <f t="shared" si="10"/>
        <v>45</v>
      </c>
      <c r="G51" s="181">
        <f t="array" ref="G51">IFERROR(INDEX($F$1:$F$400,SMALL(IF($F$1:$F$400&lt;&gt;"",ROW($F$1:$F$400)),ROW(51:51))),"")</f>
        <v>27</v>
      </c>
      <c r="H51" t="str">
        <f t="shared" si="0"/>
        <v/>
      </c>
      <c r="I51" s="181">
        <f t="array" ref="I51">IFERROR(INDEX($H$1:$H$400,SMALL(IF($H$1:$H$400&lt;&gt;"",ROW($H$1:$H$400)),ROW(51:51))),"")</f>
        <v>27</v>
      </c>
      <c r="J51" t="str">
        <f t="shared" si="1"/>
        <v/>
      </c>
      <c r="K51" s="181">
        <f t="array" ref="K51">IFERROR(INDEX($J$1:$J$400,SMALL(IF($J$1:$J$400&lt;&gt;"",ROW($J$1:$J$400)),ROW(51:51))),"")</f>
        <v>63</v>
      </c>
      <c r="M51" s="5">
        <v>42785</v>
      </c>
      <c r="N51" s="6" t="s">
        <v>9</v>
      </c>
      <c r="O51" s="7">
        <v>27</v>
      </c>
      <c r="P51" t="str">
        <f t="shared" si="16"/>
        <v/>
      </c>
      <c r="Q51" s="181">
        <f t="array" ref="Q51">IFERROR(INDEX($P$1:$P$400,SMALL(IF($P$1:$P$400&lt;&gt;"",ROW($P$1:$P$400)),ROW(51:51))),"")</f>
        <v>136</v>
      </c>
      <c r="R51" t="str">
        <f t="shared" si="11"/>
        <v/>
      </c>
      <c r="S51" s="181">
        <f t="array" ref="S51">IFERROR(INDEX($R$1:$R$400,SMALL(IF($R$1:$R$400&lt;&gt;"",ROW($R$1:$R$400)),ROW(51:51))),"")</f>
        <v>31</v>
      </c>
      <c r="T51" t="str">
        <f t="shared" si="2"/>
        <v/>
      </c>
      <c r="U51" s="181">
        <f t="array" ref="U51">IFERROR(INDEX($T$1:$T$400,SMALL(IF($T$1:$T$400&lt;&gt;"",ROW($T$1:$T$400)),ROW(51:51))),"")</f>
        <v>36</v>
      </c>
      <c r="V51">
        <f t="shared" si="3"/>
        <v>93</v>
      </c>
      <c r="W51" s="181">
        <f t="array" ref="W51">IFERROR(INDEX($V$1:$V$400,SMALL(IF($V$1:$V$400&lt;&gt;"",ROW($V$1:$V$400)),ROW(51:51))),"")</f>
        <v>86</v>
      </c>
      <c r="Y51" s="5">
        <v>43150</v>
      </c>
      <c r="Z51" s="6" t="s">
        <v>5</v>
      </c>
      <c r="AA51" s="7">
        <v>17</v>
      </c>
      <c r="AB51" t="str">
        <f t="shared" si="19"/>
        <v/>
      </c>
      <c r="AC51" s="181">
        <f t="array" ref="AC51">IFERROR(INDEX($AB$1:$AB$400,SMALL(IF($AB$1:$AB$400&lt;&gt;"",ROW($AB$1:$AB$400)),ROW(51:51))),"")</f>
        <v>121</v>
      </c>
      <c r="AD51" t="str">
        <f t="shared" si="12"/>
        <v/>
      </c>
      <c r="AE51" s="181">
        <f t="array" ref="AE51">IFERROR(INDEX($AD$1:$AD$400,SMALL(IF($AD$1:$AD$400&lt;&gt;"",ROW($AD$1:$AD$400)),ROW(51:51))),"")</f>
        <v>37</v>
      </c>
      <c r="AF51" t="str">
        <f t="shared" si="4"/>
        <v/>
      </c>
      <c r="AG51" s="181">
        <f t="array" ref="AG51">IFERROR(INDEX($AF$1:$AF$400,SMALL(IF($AF$1:$AF$400&lt;&gt;"",ROW($AF$1:$AF$400)),ROW(51:51))),"")</f>
        <v>37</v>
      </c>
      <c r="AH51" t="str">
        <f t="shared" si="5"/>
        <v/>
      </c>
      <c r="AI51" s="181">
        <f t="array" ref="AI51">IFERROR(INDEX($AH$1:$AH$400,SMALL(IF($AH$1:$AH$400&lt;&gt;"",ROW($AH$1:$AH$400)),ROW(51:51))),"")</f>
        <v>63</v>
      </c>
      <c r="AK51" s="5">
        <v>43515</v>
      </c>
      <c r="AL51" s="6" t="s">
        <v>3</v>
      </c>
      <c r="AM51" s="7">
        <v>20</v>
      </c>
      <c r="AN51" t="str">
        <f t="shared" si="20"/>
        <v/>
      </c>
      <c r="AO51" s="181">
        <f t="array" ref="AO51">IFERROR(INDEX($AN$1:$AN$400,SMALL(IF($AN$1:$AN$400&lt;&gt;"",ROW($AN$1:$AN$400)),ROW(51:51))),"")</f>
        <v>125</v>
      </c>
      <c r="AP51" t="str">
        <f t="shared" si="13"/>
        <v/>
      </c>
      <c r="AQ51" s="181">
        <f t="array" ref="AQ51">IFERROR(INDEX($AP$1:$AP$400,SMALL(IF($AP$1:$AP$400&lt;&gt;"",ROW($AP$1:$AP$400)),ROW(51:51))),"")</f>
        <v>30</v>
      </c>
      <c r="AR51" t="str">
        <f t="shared" si="6"/>
        <v/>
      </c>
      <c r="AS51" s="181">
        <f t="array" ref="AS51">IFERROR(INDEX($AR$1:$AR$400,SMALL(IF($AR$1:$AR$400&lt;&gt;"",ROW($AR$1:$AR$400)),ROW(51:51))),"")</f>
        <v>36</v>
      </c>
      <c r="AT51" t="str">
        <f t="shared" si="7"/>
        <v/>
      </c>
      <c r="AU51" s="181">
        <f t="array" ref="AU51">IFERROR(INDEX($AT$1:$AT$400,SMALL(IF($AT$1:$AT$400&lt;&gt;"",ROW($AT$1:$AT$400)),ROW(51:51))),"")</f>
        <v>66</v>
      </c>
      <c r="AW51" s="5">
        <v>43880</v>
      </c>
      <c r="AX51" s="6" t="s">
        <v>6</v>
      </c>
      <c r="AZ51" t="str">
        <f t="shared" si="18"/>
        <v/>
      </c>
      <c r="BA51" s="181">
        <f t="array" ref="BA51">IFERROR(INDEX($AZ$1:$AZ$400,SMALL(IF($AZ$1:$AZ$400&lt;&gt;"",ROW($AZ$1:$AZ$400)),ROW(51:51))),"")</f>
        <v>0</v>
      </c>
      <c r="BB51" t="str">
        <f t="shared" si="14"/>
        <v/>
      </c>
      <c r="BC51" s="181">
        <f t="array" ref="BC51">IFERROR(INDEX($BB$1:$BB$400,SMALL(IF($BB$1:$BB$400&lt;&gt;"",ROW($BB$1:$BB$400)),ROW(51:51))),"")</f>
        <v>0</v>
      </c>
      <c r="BD51" t="str">
        <f t="shared" si="9"/>
        <v/>
      </c>
      <c r="BE51" s="181">
        <f t="array" ref="BE51">IFERROR(INDEX($BD$1:$BD$400,SMALL(IF($BD$1:$BD$400&lt;&gt;"",ROW($BD$1:$BD$400)),ROW(51:51))),"")</f>
        <v>0</v>
      </c>
      <c r="BF51" t="str">
        <f t="shared" si="8"/>
        <v/>
      </c>
      <c r="BG51" s="181">
        <f t="array" ref="BG51">IFERROR(INDEX($BF$1:$BF$400,SMALL(IF($BF$1:$BF$400&lt;&gt;"",ROW($BF$1:$BF$400)),ROW(51:51))),"")</f>
        <v>0</v>
      </c>
    </row>
    <row r="52" spans="1:59" x14ac:dyDescent="0.3">
      <c r="A52" s="10">
        <v>42420</v>
      </c>
      <c r="B52" s="11" t="s">
        <v>7</v>
      </c>
      <c r="C52" s="7">
        <v>49</v>
      </c>
      <c r="D52" t="str">
        <f t="shared" si="15"/>
        <v/>
      </c>
      <c r="E52" s="181">
        <f t="array" ref="E52">IFERROR(INDEX($D$1:$D$400,SMALL(IF($D$1:$D$400&lt;&gt;"",ROW($D$1:$D$400)),ROW(52:52))),"")</f>
        <v>178</v>
      </c>
      <c r="F52" t="str">
        <f t="shared" si="10"/>
        <v/>
      </c>
      <c r="G52" s="181">
        <f t="array" ref="G52">IFERROR(INDEX($F$1:$F$400,SMALL(IF($F$1:$F$400&lt;&gt;"",ROW($F$1:$F$400)),ROW(52:52))),"")</f>
        <v>36</v>
      </c>
      <c r="H52" t="str">
        <f t="shared" si="0"/>
        <v/>
      </c>
      <c r="I52" s="181">
        <f t="array" ref="I52">IFERROR(INDEX($H$1:$H$400,SMALL(IF($H$1:$H$400&lt;&gt;"",ROW($H$1:$H$400)),ROW(52:52))),"")</f>
        <v>84</v>
      </c>
      <c r="J52" t="str">
        <f t="shared" si="1"/>
        <v/>
      </c>
      <c r="K52" s="181">
        <f t="array" ref="K52">IFERROR(INDEX($J$1:$J$400,SMALL(IF($J$1:$J$400&lt;&gt;"",ROW($J$1:$J$400)),ROW(52:52))),"")</f>
        <v>77</v>
      </c>
      <c r="M52" s="5">
        <v>42786</v>
      </c>
      <c r="N52" s="6" t="s">
        <v>5</v>
      </c>
      <c r="O52" s="7">
        <v>18</v>
      </c>
      <c r="P52" t="str">
        <f t="shared" si="16"/>
        <v/>
      </c>
      <c r="Q52" s="181">
        <f t="array" ref="Q52">IFERROR(INDEX($P$1:$P$400,SMALL(IF($P$1:$P$400&lt;&gt;"",ROW($P$1:$P$400)),ROW(52:52))),"")</f>
        <v>120</v>
      </c>
      <c r="R52" t="str">
        <f t="shared" si="11"/>
        <v/>
      </c>
      <c r="S52" s="181">
        <f t="array" ref="S52">IFERROR(INDEX($R$1:$R$400,SMALL(IF($R$1:$R$400&lt;&gt;"",ROW($R$1:$R$400)),ROW(52:52))),"")</f>
        <v>38</v>
      </c>
      <c r="T52" t="str">
        <f t="shared" si="2"/>
        <v/>
      </c>
      <c r="U52" s="181">
        <f t="array" ref="U52">IFERROR(INDEX($T$1:$T$400,SMALL(IF($T$1:$T$400&lt;&gt;"",ROW($T$1:$T$400)),ROW(52:52))),"")</f>
        <v>60</v>
      </c>
      <c r="V52" t="str">
        <f t="shared" si="3"/>
        <v/>
      </c>
      <c r="W52" s="181">
        <f t="array" ref="W52">IFERROR(INDEX($V$1:$V$400,SMALL(IF($V$1:$V$400&lt;&gt;"",ROW($V$1:$V$400)),ROW(52:52))),"")</f>
        <v>53</v>
      </c>
      <c r="Y52" s="5">
        <v>43151</v>
      </c>
      <c r="Z52" s="6" t="s">
        <v>3</v>
      </c>
      <c r="AA52" s="7">
        <v>14</v>
      </c>
      <c r="AB52" t="str">
        <f t="shared" si="19"/>
        <v/>
      </c>
      <c r="AC52" s="181">
        <f t="array" ref="AC52">IFERROR(INDEX($AB$1:$AB$400,SMALL(IF($AB$1:$AB$400&lt;&gt;"",ROW($AB$1:$AB$400)),ROW(52:52))),"")</f>
        <v>120</v>
      </c>
      <c r="AD52" t="str">
        <f t="shared" si="12"/>
        <v/>
      </c>
      <c r="AE52" s="181">
        <f t="array" ref="AE52">IFERROR(INDEX($AD$1:$AD$400,SMALL(IF($AD$1:$AD$400&lt;&gt;"",ROW($AD$1:$AD$400)),ROW(52:52))),"")</f>
        <v>46</v>
      </c>
      <c r="AF52" t="str">
        <f t="shared" si="4"/>
        <v/>
      </c>
      <c r="AG52" s="181">
        <f t="array" ref="AG52">IFERROR(INDEX($AF$1:$AF$400,SMALL(IF($AF$1:$AF$400&lt;&gt;"",ROW($AF$1:$AF$400)),ROW(52:52))),"")</f>
        <v>49</v>
      </c>
      <c r="AH52" t="str">
        <f t="shared" si="5"/>
        <v/>
      </c>
      <c r="AI52" s="181">
        <f t="array" ref="AI52">IFERROR(INDEX($AH$1:$AH$400,SMALL(IF($AH$1:$AH$400&lt;&gt;"",ROW($AH$1:$AH$400)),ROW(52:52))),"")</f>
        <v>129</v>
      </c>
      <c r="AK52" s="5">
        <v>43516</v>
      </c>
      <c r="AL52" s="6" t="s">
        <v>6</v>
      </c>
      <c r="AM52" s="7">
        <v>23</v>
      </c>
      <c r="AN52" t="str">
        <f t="shared" si="20"/>
        <v/>
      </c>
      <c r="AO52" s="181">
        <f t="array" ref="AO52">IFERROR(INDEX($AN$1:$AN$400,SMALL(IF($AN$1:$AN$400&lt;&gt;"",ROW($AN$1:$AN$400)),ROW(52:52))),"")</f>
        <v>131</v>
      </c>
      <c r="AP52" t="str">
        <f t="shared" si="13"/>
        <v/>
      </c>
      <c r="AQ52" s="181">
        <f t="array" ref="AQ52">IFERROR(INDEX($AP$1:$AP$400,SMALL(IF($AP$1:$AP$400&lt;&gt;"",ROW($AP$1:$AP$400)),ROW(52:52))),"")</f>
        <v>48</v>
      </c>
      <c r="AR52" t="str">
        <f t="shared" si="6"/>
        <v/>
      </c>
      <c r="AS52" s="181">
        <f t="array" ref="AS52">IFERROR(INDEX($AR$1:$AR$400,SMALL(IF($AR$1:$AR$400&lt;&gt;"",ROW($AR$1:$AR$400)),ROW(52:52))),"")</f>
        <v>55</v>
      </c>
      <c r="AT52" t="str">
        <f t="shared" si="7"/>
        <v/>
      </c>
      <c r="AU52" s="181">
        <f t="array" ref="AU52">IFERROR(INDEX($AT$1:$AT$400,SMALL(IF($AT$1:$AT$400&lt;&gt;"",ROW($AT$1:$AT$400)),ROW(52:52))),"")</f>
        <v>138</v>
      </c>
      <c r="AW52" s="5">
        <v>43881</v>
      </c>
      <c r="AX52" s="6" t="s">
        <v>8</v>
      </c>
      <c r="AZ52">
        <f t="shared" si="18"/>
        <v>0</v>
      </c>
      <c r="BA52" s="181">
        <f t="array" ref="BA52">IFERROR(INDEX($AZ$1:$AZ$400,SMALL(IF($AZ$1:$AZ$400&lt;&gt;"",ROW($AZ$1:$AZ$400)),ROW(52:52))),"")</f>
        <v>0</v>
      </c>
      <c r="BB52" t="str">
        <f t="shared" si="14"/>
        <v/>
      </c>
      <c r="BC52" s="181">
        <f t="array" ref="BC52">IFERROR(INDEX($BB$1:$BB$400,SMALL(IF($BB$1:$BB$400&lt;&gt;"",ROW($BB$1:$BB$400)),ROW(52:52))),"")</f>
        <v>0</v>
      </c>
      <c r="BD52">
        <f t="shared" si="9"/>
        <v>0</v>
      </c>
      <c r="BE52" s="181">
        <f t="array" ref="BE52">IFERROR(INDEX($BD$1:$BD$400,SMALL(IF($BD$1:$BD$400&lt;&gt;"",ROW($BD$1:$BD$400)),ROW(52:52))),"")</f>
        <v>0</v>
      </c>
      <c r="BF52" t="str">
        <f t="shared" si="8"/>
        <v/>
      </c>
      <c r="BG52" s="181">
        <f t="array" ref="BG52">IFERROR(INDEX($BF$1:$BF$400,SMALL(IF($BF$1:$BF$400&lt;&gt;"",ROW($BF$1:$BF$400)),ROW(52:52))),"")</f>
        <v>0</v>
      </c>
    </row>
    <row r="53" spans="1:59" x14ac:dyDescent="0.3">
      <c r="A53" s="10">
        <v>42421</v>
      </c>
      <c r="B53" s="11" t="s">
        <v>9</v>
      </c>
      <c r="C53" s="7">
        <v>46</v>
      </c>
      <c r="D53" t="str">
        <f t="shared" si="15"/>
        <v/>
      </c>
      <c r="E53" s="181">
        <f t="array" ref="E53">IFERROR(INDEX($D$1:$D$400,SMALL(IF($D$1:$D$400&lt;&gt;"",ROW($D$1:$D$400)),ROW(53:53))),"")</f>
        <v>416</v>
      </c>
      <c r="F53" t="str">
        <f t="shared" si="10"/>
        <v/>
      </c>
      <c r="G53" s="181">
        <f t="array" ref="G53">IFERROR(INDEX($F$1:$F$400,SMALL(IF($F$1:$F$400&lt;&gt;"",ROW($F$1:$F$400)),ROW(53:53))),"")</f>
        <v>90</v>
      </c>
      <c r="H53" t="str">
        <f t="shared" si="0"/>
        <v/>
      </c>
      <c r="I53" s="181">
        <f t="array" ref="I53">IFERROR(INDEX($H$1:$H$400,SMALL(IF($H$1:$H$400&lt;&gt;"",ROW($H$1:$H$400)),ROW(53:53))),"")</f>
        <v>137</v>
      </c>
      <c r="J53">
        <f t="shared" si="1"/>
        <v>130</v>
      </c>
      <c r="K53" s="181">
        <f t="array" ref="K53">IFERROR(INDEX($J$1:$J$400,SMALL(IF($J$1:$J$400&lt;&gt;"",ROW($J$1:$J$400)),ROW(53:53))),"")</f>
        <v>221</v>
      </c>
      <c r="M53" s="5">
        <v>42787</v>
      </c>
      <c r="N53" s="6" t="s">
        <v>3</v>
      </c>
      <c r="O53" s="7">
        <v>12</v>
      </c>
      <c r="P53" t="str">
        <f t="shared" si="16"/>
        <v/>
      </c>
      <c r="Q53" s="181">
        <f t="array" ref="Q53">IFERROR(INDEX($P$1:$P$400,SMALL(IF($P$1:$P$400&lt;&gt;"",ROW($P$1:$P$400)),ROW(53:53))),"")</f>
        <v>339</v>
      </c>
      <c r="R53" t="str">
        <f t="shared" si="11"/>
        <v/>
      </c>
      <c r="S53" s="181">
        <f t="array" ref="S53">IFERROR(INDEX($R$1:$R$400,SMALL(IF($R$1:$R$400&lt;&gt;"",ROW($R$1:$R$400)),ROW(53:53))),"")</f>
        <v>107</v>
      </c>
      <c r="T53" t="str">
        <f t="shared" si="2"/>
        <v/>
      </c>
      <c r="U53" s="181">
        <f t="array" ref="U53">IFERROR(INDEX($T$1:$T$400,SMALL(IF($T$1:$T$400&lt;&gt;"",ROW($T$1:$T$400)),ROW(53:53))),"")</f>
        <v>137</v>
      </c>
      <c r="V53" t="str">
        <f t="shared" si="3"/>
        <v/>
      </c>
      <c r="W53" s="181">
        <f t="array" ref="W53">IFERROR(INDEX($V$1:$V$400,SMALL(IF($V$1:$V$400&lt;&gt;"",ROW($V$1:$V$400)),ROW(53:53))),"")</f>
        <v>145</v>
      </c>
      <c r="Y53" s="5">
        <v>43152</v>
      </c>
      <c r="Z53" s="6" t="s">
        <v>6</v>
      </c>
      <c r="AA53" s="7">
        <v>18</v>
      </c>
      <c r="AB53" t="str">
        <f t="shared" si="19"/>
        <v/>
      </c>
      <c r="AC53" s="181">
        <f t="array" ref="AC53">IFERROR(INDEX($AB$1:$AB$400,SMALL(IF($AB$1:$AB$400&lt;&gt;"",ROW($AB$1:$AB$400)),ROW(53:53))),"")</f>
        <v>343</v>
      </c>
      <c r="AD53" t="str">
        <f t="shared" si="12"/>
        <v/>
      </c>
      <c r="AE53" s="181">
        <f t="array" ref="AE53">IFERROR(INDEX($AD$1:$AD$400,SMALL(IF($AD$1:$AD$400&lt;&gt;"",ROW($AD$1:$AD$400)),ROW(53:53))),"")</f>
        <v>106</v>
      </c>
      <c r="AF53" t="str">
        <f t="shared" si="4"/>
        <v/>
      </c>
      <c r="AG53" s="181">
        <f t="array" ref="AG53">IFERROR(INDEX($AF$1:$AF$400,SMALL(IF($AF$1:$AF$400&lt;&gt;"",ROW($AF$1:$AF$400)),ROW(53:53))),"")</f>
        <v>159</v>
      </c>
      <c r="AH53" t="str">
        <f t="shared" si="5"/>
        <v/>
      </c>
      <c r="AI53" s="181">
        <f t="array" ref="AI53">IFERROR(INDEX($AH$1:$AH$400,SMALL(IF($AH$1:$AH$400&lt;&gt;"",ROW($AH$1:$AH$400)),ROW(53:53))),"")</f>
        <v>146</v>
      </c>
      <c r="AK53" s="5">
        <v>43517</v>
      </c>
      <c r="AL53" s="6" t="s">
        <v>8</v>
      </c>
      <c r="AM53" s="7">
        <v>34</v>
      </c>
      <c r="AN53">
        <f t="shared" si="20"/>
        <v>183</v>
      </c>
      <c r="AO53" s="181">
        <f t="array" ref="AO53">IFERROR(INDEX($AN$1:$AN$400,SMALL(IF($AN$1:$AN$400&lt;&gt;"",ROW($AN$1:$AN$400)),ROW(53:53))),"")</f>
        <v>432</v>
      </c>
      <c r="AP53" t="str">
        <f t="shared" si="13"/>
        <v/>
      </c>
      <c r="AQ53" s="181">
        <f t="array" ref="AQ53">IFERROR(INDEX($AP$1:$AP$400,SMALL(IF($AP$1:$AP$400&lt;&gt;"",ROW($AP$1:$AP$400)),ROW(53:53))),"")</f>
        <v>129</v>
      </c>
      <c r="AR53">
        <f t="shared" si="6"/>
        <v>77</v>
      </c>
      <c r="AS53" s="181">
        <f t="array" ref="AS53">IFERROR(INDEX($AR$1:$AR$400,SMALL(IF($AR$1:$AR$400&lt;&gt;"",ROW($AR$1:$AR$400)),ROW(53:53))),"")</f>
        <v>232</v>
      </c>
      <c r="AT53" t="str">
        <f t="shared" si="7"/>
        <v/>
      </c>
      <c r="AU53" s="181">
        <f t="array" ref="AU53">IFERROR(INDEX($AT$1:$AT$400,SMALL(IF($AT$1:$AT$400&lt;&gt;"",ROW($AT$1:$AT$400)),ROW(53:53))),"")</f>
        <v>173</v>
      </c>
      <c r="AW53" s="5">
        <v>43882</v>
      </c>
      <c r="AX53" s="6" t="s">
        <v>4</v>
      </c>
      <c r="AZ53" t="str">
        <f t="shared" si="18"/>
        <v/>
      </c>
      <c r="BA53" s="181">
        <f t="array" ref="BA53">IFERROR(INDEX($AZ$1:$AZ$400,SMALL(IF($AZ$1:$AZ$400&lt;&gt;"",ROW($AZ$1:$AZ$400)),ROW(53:53))),"")</f>
        <v>0</v>
      </c>
      <c r="BB53">
        <f t="shared" si="14"/>
        <v>0</v>
      </c>
      <c r="BC53" s="181">
        <f t="array" ref="BC53">IFERROR(INDEX($BB$1:$BB$400,SMALL(IF($BB$1:$BB$400&lt;&gt;"",ROW($BB$1:$BB$400)),ROW(53:53))),"")</f>
        <v>0</v>
      </c>
      <c r="BD53" t="str">
        <f t="shared" si="9"/>
        <v/>
      </c>
      <c r="BE53" s="181">
        <f t="array" ref="BE53">IFERROR(INDEX($BD$1:$BD$400,SMALL(IF($BD$1:$BD$400&lt;&gt;"",ROW($BD$1:$BD$400)),ROW(53:53))),"")</f>
        <v>0</v>
      </c>
      <c r="BF53" t="str">
        <f t="shared" si="8"/>
        <v/>
      </c>
      <c r="BG53" s="181">
        <f t="array" ref="BG53">IFERROR(INDEX($BF$1:$BF$400,SMALL(IF($BF$1:$BF$400&lt;&gt;"",ROW($BF$1:$BF$400)),ROW(53:53))),"")</f>
        <v>0</v>
      </c>
    </row>
    <row r="54" spans="1:59" x14ac:dyDescent="0.3">
      <c r="A54" s="10">
        <v>42422</v>
      </c>
      <c r="B54" s="11" t="s">
        <v>5</v>
      </c>
      <c r="C54" s="7">
        <v>55</v>
      </c>
      <c r="D54" t="str">
        <f t="shared" si="15"/>
        <v/>
      </c>
      <c r="E54" s="181" t="str">
        <f t="array" ref="E54">IFERROR(INDEX($D$1:$D$400,SMALL(IF($D$1:$D$400&lt;&gt;"",ROW($D$1:$D$400)),ROW(54:54))),"")</f>
        <v/>
      </c>
      <c r="F54" t="str">
        <f t="shared" si="10"/>
        <v/>
      </c>
      <c r="G54" s="181">
        <f t="array" ref="G54">IFERROR(INDEX($F$1:$F$400,SMALL(IF($F$1:$F$400&lt;&gt;"",ROW($F$1:$F$400)),ROW(54:54))),"")</f>
        <v>102</v>
      </c>
      <c r="H54" t="str">
        <f t="shared" si="0"/>
        <v/>
      </c>
      <c r="I54" s="181" t="str">
        <f t="array" ref="I54">IFERROR(INDEX($H$1:$H$400,SMALL(IF($H$1:$H$400&lt;&gt;"",ROW($H$1:$H$400)),ROW(54:54))),"")</f>
        <v/>
      </c>
      <c r="J54" t="str">
        <f t="shared" si="1"/>
        <v/>
      </c>
      <c r="K54" s="181" t="str">
        <f t="array" ref="K54">IFERROR(INDEX($J$1:$J$400,SMALL(IF($J$1:$J$400&lt;&gt;"",ROW($J$1:$J$400)),ROW(54:54))),"")</f>
        <v/>
      </c>
      <c r="M54" s="5">
        <v>42788</v>
      </c>
      <c r="N54" s="6" t="s">
        <v>6</v>
      </c>
      <c r="O54" s="7">
        <v>21</v>
      </c>
      <c r="P54" t="str">
        <f t="shared" si="16"/>
        <v/>
      </c>
      <c r="Q54" s="181" t="str">
        <f t="array" ref="Q54">IFERROR(INDEX($P$1:$P$400,SMALL(IF($P$1:$P$400&lt;&gt;"",ROW($P$1:$P$400)),ROW(54:54))),"")</f>
        <v/>
      </c>
      <c r="R54" t="str">
        <f t="shared" si="11"/>
        <v/>
      </c>
      <c r="S54" s="181" t="str">
        <f t="array" ref="S54">IFERROR(INDEX($R$1:$R$400,SMALL(IF($R$1:$R$400&lt;&gt;"",ROW($R$1:$R$400)),ROW(54:54))),"")</f>
        <v/>
      </c>
      <c r="T54" t="str">
        <f t="shared" si="2"/>
        <v/>
      </c>
      <c r="U54" s="181" t="str">
        <f t="array" ref="U54">IFERROR(INDEX($H$1:$H$400,SMALL(IF($H$1:$H$400&lt;&gt;"",ROW($H$1:$H$400)),ROW(54:54))),"")</f>
        <v/>
      </c>
      <c r="V54" t="str">
        <f t="shared" si="3"/>
        <v/>
      </c>
      <c r="W54" s="181" t="str">
        <f t="array" ref="W54">IFERROR(INDEX($J$1:$J$400,SMALL(IF($J$1:$J$400&lt;&gt;"",ROW($J$1:$J$400)),ROW(54:54))),"")</f>
        <v/>
      </c>
      <c r="Y54" s="5">
        <v>43153</v>
      </c>
      <c r="Z54" s="6" t="s">
        <v>8</v>
      </c>
      <c r="AA54" s="7">
        <v>21</v>
      </c>
      <c r="AB54">
        <f t="shared" si="19"/>
        <v>155</v>
      </c>
      <c r="AC54" s="181" t="str">
        <f t="array" ref="AC54">IFERROR(INDEX($P$1:$P$400,SMALL(IF($P$1:$P$400&lt;&gt;"",ROW($P$1:$P$400)),ROW(54:54))),"")</f>
        <v/>
      </c>
      <c r="AD54" t="str">
        <f t="shared" si="12"/>
        <v/>
      </c>
      <c r="AE54" s="181" t="str">
        <f t="array" ref="AE54">IFERROR(INDEX($AD$1:$AD$400,SMALL(IF($AD$1:$AD$400&lt;&gt;"",ROW($AD$1:$AD$400)),ROW(54:54))),"")</f>
        <v/>
      </c>
      <c r="AF54">
        <f t="shared" si="4"/>
        <v>53</v>
      </c>
      <c r="AG54" s="181" t="str">
        <f t="array" ref="AG54">IFERROR(INDEX($AF$1:$AF$400,SMALL(IF($AF$1:$AF$400&lt;&gt;"",ROW($AF$1:$AF$400)),ROW(54:54))),"")</f>
        <v/>
      </c>
      <c r="AH54" t="str">
        <f t="shared" si="5"/>
        <v/>
      </c>
      <c r="AI54" s="181" t="str">
        <f t="array" ref="AI54">IFERROR(INDEX($AH$1:$AH$400,SMALL(IF($AH$1:$AH$400&lt;&gt;"",ROW($AH$1:$AH$400)),ROW(54:54))),"")</f>
        <v/>
      </c>
      <c r="AK54" s="5">
        <v>43518</v>
      </c>
      <c r="AL54" s="6" t="s">
        <v>4</v>
      </c>
      <c r="AM54" s="7">
        <v>58</v>
      </c>
      <c r="AN54" t="str">
        <f t="shared" si="20"/>
        <v/>
      </c>
      <c r="AO54" s="181" t="str">
        <f t="array" ref="AO54">IFERROR(INDEX($AN$1:$AN$400,SMALL(IF($AN$1:$AN$400&lt;&gt;"",ROW($AN$1:$AN$400)),ROW(54:54))),"")</f>
        <v/>
      </c>
      <c r="AP54">
        <f t="shared" si="13"/>
        <v>74</v>
      </c>
      <c r="AQ54" s="181" t="str">
        <f t="array" ref="AQ54">IFERROR(INDEX($AP$1:$AP$400,SMALL(IF($AP$1:$AP$400&lt;&gt;"",ROW($AP$1:$AP$400)),ROW(54:54))),"")</f>
        <v/>
      </c>
      <c r="AR54" t="str">
        <f t="shared" si="6"/>
        <v/>
      </c>
      <c r="AS54" s="181" t="str">
        <f t="array" ref="AS54">IFERROR(INDEX($AR$1:$AR$400,SMALL(IF($AR$1:$AR$400&lt;&gt;"",ROW($AR$1:$AR$400)),ROW(54:54))),"")</f>
        <v/>
      </c>
      <c r="AT54" t="str">
        <f t="shared" si="7"/>
        <v/>
      </c>
      <c r="AU54" s="181" t="str">
        <f t="array" ref="AU54">IFERROR(INDEX($AT$1:$AT$400,SMALL(IF($AT$1:$AT$400&lt;&gt;"",ROW($AT$1:$AT$400)),ROW(54:54))),"")</f>
        <v/>
      </c>
      <c r="AW54" s="5">
        <v>43883</v>
      </c>
      <c r="AX54" s="6" t="s">
        <v>7</v>
      </c>
      <c r="AZ54" t="str">
        <f t="shared" si="18"/>
        <v/>
      </c>
      <c r="BA54" s="181">
        <f t="array" ref="BA54">IFERROR(INDEX($AZ$1:$AZ$400,SMALL(IF($AZ$1:$AZ$400&lt;&gt;"",ROW($AZ$1:$AZ$400)),ROW(54:54))),"")</f>
        <v>0</v>
      </c>
      <c r="BB54" t="str">
        <f t="shared" si="14"/>
        <v/>
      </c>
      <c r="BC54" s="181" t="str">
        <f t="array" ref="BC54">IFERROR(INDEX($BB$1:$BB$400,SMALL(IF($BB$1:$BB$400&lt;&gt;"",ROW($BB$1:$BB$400)),ROW(54:54))),"")</f>
        <v/>
      </c>
      <c r="BD54" t="str">
        <f t="shared" si="9"/>
        <v/>
      </c>
      <c r="BE54" s="181">
        <f t="array" ref="BE54">IFERROR(INDEX($BD$1:$BD$400,SMALL(IF($BD$1:$BD$400&lt;&gt;"",ROW($BD$1:$BD$400)),ROW(54:54))),"")</f>
        <v>0</v>
      </c>
      <c r="BF54" t="str">
        <f t="shared" si="8"/>
        <v/>
      </c>
      <c r="BG54" s="181" t="str">
        <f t="array" ref="BG54">IFERROR(INDEX($BF$1:$BF$400,SMALL(IF($BF$1:$BF$400&lt;&gt;"",ROW($BF$1:$BF$400)),ROW(54:54))),"")</f>
        <v/>
      </c>
    </row>
    <row r="55" spans="1:59" x14ac:dyDescent="0.3">
      <c r="A55" s="10">
        <v>42423</v>
      </c>
      <c r="B55" s="11" t="s">
        <v>3</v>
      </c>
      <c r="C55" s="7">
        <v>56</v>
      </c>
      <c r="D55" t="str">
        <f t="shared" si="15"/>
        <v/>
      </c>
      <c r="E55" s="181" t="str">
        <f t="array" ref="E55">IFERROR(INDEX($D$1:$D$400,SMALL(IF($D$1:$D$400&lt;&gt;"",ROW($D$1:$D$400)),ROW(55:55))),"")</f>
        <v/>
      </c>
      <c r="F55" t="str">
        <f t="shared" si="10"/>
        <v/>
      </c>
      <c r="G55" s="181"/>
      <c r="H55" t="str">
        <f t="shared" si="0"/>
        <v/>
      </c>
      <c r="J55" t="str">
        <f t="shared" si="1"/>
        <v/>
      </c>
      <c r="M55" s="5">
        <v>42789</v>
      </c>
      <c r="N55" s="6" t="s">
        <v>8</v>
      </c>
      <c r="O55" s="7">
        <v>28</v>
      </c>
      <c r="P55">
        <f t="shared" si="16"/>
        <v>172</v>
      </c>
      <c r="Q55" s="181" t="str">
        <f t="array" ref="Q55">IFERROR(INDEX($D$1:$D$400,SMALL(IF($D$1:$D$400&lt;&gt;"",ROW($D$1:$D$400)),ROW(55:55))),"")</f>
        <v/>
      </c>
      <c r="R55" t="str">
        <f t="shared" si="11"/>
        <v/>
      </c>
      <c r="S55" s="181" t="str">
        <f t="array" ref="S55">IFERROR(INDEX($R$1:$R$400,SMALL(IF($R$1:$R$400&lt;&gt;"",ROW($R$1:$R$400)),ROW(55:55))),"")</f>
        <v/>
      </c>
      <c r="T55">
        <f t="shared" si="2"/>
        <v>61</v>
      </c>
      <c r="V55" t="str">
        <f t="shared" si="3"/>
        <v/>
      </c>
      <c r="Y55" s="5">
        <v>43154</v>
      </c>
      <c r="Z55" s="6" t="s">
        <v>4</v>
      </c>
      <c r="AA55" s="7">
        <v>44</v>
      </c>
      <c r="AB55" t="str">
        <f t="shared" si="19"/>
        <v/>
      </c>
      <c r="AC55" s="181" t="str">
        <f t="array" ref="AC55">IFERROR(INDEX($D$1:$D$400,SMALL(IF($D$1:$D$400&lt;&gt;"",ROW($D$1:$D$400)),ROW(55:55))),"")</f>
        <v/>
      </c>
      <c r="AD55">
        <f t="shared" si="12"/>
        <v>61</v>
      </c>
      <c r="AE55" s="181" t="str">
        <f t="array" ref="AE55">IFERROR(INDEX($R$1:$R$400,SMALL(IF($R$1:$R$400&lt;&gt;"",ROW($R$1:$R$400)),ROW(55:55))),"")</f>
        <v/>
      </c>
      <c r="AF55" t="str">
        <f t="shared" si="4"/>
        <v/>
      </c>
      <c r="AH55" t="str">
        <f t="shared" si="5"/>
        <v/>
      </c>
      <c r="AK55" s="5">
        <v>43519</v>
      </c>
      <c r="AL55" s="6" t="s">
        <v>7</v>
      </c>
      <c r="AM55" s="7">
        <v>84</v>
      </c>
      <c r="AN55" t="str">
        <f t="shared" si="20"/>
        <v/>
      </c>
      <c r="AO55" s="181" t="str">
        <f t="array" ref="AO55">IFERROR(INDEX($D$1:$D$400,SMALL(IF($D$1:$D$400&lt;&gt;"",ROW($D$1:$D$400)),ROW(55:55))),"")</f>
        <v/>
      </c>
      <c r="AP55" t="str">
        <f t="shared" si="13"/>
        <v/>
      </c>
      <c r="AQ55" s="181" t="str">
        <f t="array" ref="AQ55">IFERROR(INDEX($R$1:$R$400,SMALL(IF($R$1:$R$400&lt;&gt;"",ROW($R$1:$R$400)),ROW(55:55))),"")</f>
        <v/>
      </c>
      <c r="AR55" t="str">
        <f t="shared" si="6"/>
        <v/>
      </c>
      <c r="AT55" t="str">
        <f t="shared" si="7"/>
        <v/>
      </c>
      <c r="AW55" s="5">
        <v>43884</v>
      </c>
      <c r="AX55" s="6" t="s">
        <v>9</v>
      </c>
      <c r="AZ55" t="str">
        <f t="shared" si="18"/>
        <v/>
      </c>
      <c r="BA55" s="181" t="str">
        <f t="array" ref="BA55">IFERROR(INDEX($D$1:$D$400,SMALL(IF($D$1:$D$400&lt;&gt;"",ROW($D$1:$D$400)),ROW(55:55))),"")</f>
        <v/>
      </c>
      <c r="BB55" t="str">
        <f t="shared" si="14"/>
        <v/>
      </c>
      <c r="BC55" s="181" t="str">
        <f t="array" ref="BC55">IFERROR(INDEX($R$1:$R$400,SMALL(IF($R$1:$R$400&lt;&gt;"",ROW($R$1:$R$400)),ROW(55:55))),"")</f>
        <v/>
      </c>
      <c r="BD55" t="str">
        <f t="shared" si="9"/>
        <v/>
      </c>
      <c r="BF55">
        <f t="shared" si="8"/>
        <v>0</v>
      </c>
    </row>
    <row r="56" spans="1:59" x14ac:dyDescent="0.3">
      <c r="A56" s="10">
        <v>42424</v>
      </c>
      <c r="B56" s="11" t="s">
        <v>6</v>
      </c>
      <c r="C56" s="7">
        <v>55</v>
      </c>
      <c r="D56" t="str">
        <f t="shared" si="15"/>
        <v/>
      </c>
      <c r="E56" s="181" t="str">
        <f t="array" ref="E56">IFERROR(INDEX($D$1:$D$400,SMALL(IF($D$1:$D$400&lt;&gt;"",ROW($D$1:$D$400)),ROW(56:56))),"")</f>
        <v/>
      </c>
      <c r="F56" t="str">
        <f t="shared" si="10"/>
        <v/>
      </c>
      <c r="H56" t="str">
        <f t="shared" si="0"/>
        <v/>
      </c>
      <c r="J56" t="str">
        <f t="shared" si="1"/>
        <v/>
      </c>
      <c r="M56" s="5">
        <v>42790</v>
      </c>
      <c r="N56" s="6" t="s">
        <v>4</v>
      </c>
      <c r="O56" s="7">
        <v>62</v>
      </c>
      <c r="P56" t="str">
        <f t="shared" si="16"/>
        <v/>
      </c>
      <c r="Q56" s="181" t="str">
        <f t="array" ref="Q56">IFERROR(INDEX($D$1:$D$400,SMALL(IF($D$1:$D$400&lt;&gt;"",ROW($D$1:$D$400)),ROW(56:56))),"")</f>
        <v/>
      </c>
      <c r="R56">
        <f t="shared" si="11"/>
        <v>80</v>
      </c>
      <c r="T56" t="str">
        <f t="shared" si="2"/>
        <v/>
      </c>
      <c r="V56" t="str">
        <f t="shared" si="3"/>
        <v/>
      </c>
      <c r="Y56" s="5">
        <v>43155</v>
      </c>
      <c r="Z56" s="6" t="s">
        <v>7</v>
      </c>
      <c r="AA56" s="7">
        <v>68</v>
      </c>
      <c r="AB56" t="str">
        <f t="shared" si="19"/>
        <v/>
      </c>
      <c r="AC56" s="181" t="str">
        <f t="array" ref="AC56">IFERROR(INDEX($D$1:$D$400,SMALL(IF($D$1:$D$400&lt;&gt;"",ROW($D$1:$D$400)),ROW(56:56))),"")</f>
        <v/>
      </c>
      <c r="AD56" t="str">
        <f t="shared" si="12"/>
        <v/>
      </c>
      <c r="AF56" t="str">
        <f t="shared" si="4"/>
        <v/>
      </c>
      <c r="AH56" t="str">
        <f t="shared" si="5"/>
        <v/>
      </c>
      <c r="AK56" s="5">
        <v>43520</v>
      </c>
      <c r="AL56" s="6" t="s">
        <v>9</v>
      </c>
      <c r="AM56" s="7">
        <v>80</v>
      </c>
      <c r="AN56" t="str">
        <f t="shared" si="20"/>
        <v/>
      </c>
      <c r="AO56" s="181" t="str">
        <f t="array" ref="AO56">IFERROR(INDEX($D$1:$D$400,SMALL(IF($D$1:$D$400&lt;&gt;"",ROW($D$1:$D$400)),ROW(56:56))),"")</f>
        <v/>
      </c>
      <c r="AP56" t="str">
        <f t="shared" si="13"/>
        <v/>
      </c>
      <c r="AR56" t="str">
        <f t="shared" si="6"/>
        <v/>
      </c>
      <c r="AT56">
        <f t="shared" si="7"/>
        <v>222</v>
      </c>
      <c r="AW56" s="5">
        <v>43885</v>
      </c>
      <c r="AX56" s="6" t="s">
        <v>5</v>
      </c>
      <c r="AZ56" t="str">
        <f t="shared" si="18"/>
        <v/>
      </c>
      <c r="BA56" s="181" t="str">
        <f t="array" ref="BA56">IFERROR(INDEX($D$1:$D$400,SMALL(IF($D$1:$D$400&lt;&gt;"",ROW($D$1:$D$400)),ROW(56:56))),"")</f>
        <v/>
      </c>
      <c r="BB56" t="str">
        <f t="shared" si="14"/>
        <v/>
      </c>
      <c r="BD56" t="str">
        <f t="shared" si="9"/>
        <v/>
      </c>
      <c r="BF56" t="str">
        <f t="shared" si="8"/>
        <v/>
      </c>
    </row>
    <row r="57" spans="1:59" x14ac:dyDescent="0.3">
      <c r="A57" s="10">
        <v>42425</v>
      </c>
      <c r="B57" s="11" t="s">
        <v>8</v>
      </c>
      <c r="C57" s="7">
        <v>59</v>
      </c>
      <c r="D57">
        <f t="shared" si="15"/>
        <v>355</v>
      </c>
      <c r="E57" s="181" t="str">
        <f t="array" ref="E57">IFERROR(INDEX($D$1:$D$400,SMALL(IF($D$1:$D$400&lt;&gt;"",ROW($D$1:$D$400)),ROW(57:57))),"")</f>
        <v/>
      </c>
      <c r="F57" t="str">
        <f t="shared" si="10"/>
        <v/>
      </c>
      <c r="H57">
        <f t="shared" si="0"/>
        <v>170</v>
      </c>
      <c r="J57" t="str">
        <f t="shared" si="1"/>
        <v/>
      </c>
      <c r="M57" s="5">
        <v>42791</v>
      </c>
      <c r="N57" s="6" t="s">
        <v>7</v>
      </c>
      <c r="O57" s="7">
        <v>68</v>
      </c>
      <c r="P57" t="str">
        <f t="shared" si="16"/>
        <v/>
      </c>
      <c r="Q57" s="181" t="str">
        <f t="array" ref="Q57">IFERROR(INDEX($D$1:$D$400,SMALL(IF($D$1:$D$400&lt;&gt;"",ROW($D$1:$D$400)),ROW(57:57))),"")</f>
        <v/>
      </c>
      <c r="R57" t="str">
        <f t="shared" si="11"/>
        <v/>
      </c>
      <c r="T57" t="str">
        <f t="shared" si="2"/>
        <v/>
      </c>
      <c r="V57" t="str">
        <f t="shared" si="3"/>
        <v/>
      </c>
      <c r="Y57" s="5">
        <v>43156</v>
      </c>
      <c r="Z57" s="6" t="s">
        <v>9</v>
      </c>
      <c r="AA57" s="7">
        <v>67</v>
      </c>
      <c r="AB57" t="str">
        <f t="shared" si="19"/>
        <v/>
      </c>
      <c r="AC57" s="181" t="str">
        <f t="array" ref="AC57">IFERROR(INDEX($D$1:$D$400,SMALL(IF($D$1:$D$400&lt;&gt;"",ROW($D$1:$D$400)),ROW(57:57))),"")</f>
        <v/>
      </c>
      <c r="AD57" t="str">
        <f t="shared" si="12"/>
        <v/>
      </c>
      <c r="AF57" t="str">
        <f t="shared" si="4"/>
        <v/>
      </c>
      <c r="AH57">
        <f t="shared" si="5"/>
        <v>179</v>
      </c>
      <c r="AK57" s="5">
        <v>43521</v>
      </c>
      <c r="AL57" s="6" t="s">
        <v>5</v>
      </c>
      <c r="AM57" s="7">
        <v>82</v>
      </c>
      <c r="AN57" t="str">
        <f t="shared" si="20"/>
        <v/>
      </c>
      <c r="AO57" s="181" t="str">
        <f t="array" ref="AO57">IFERROR(INDEX($D$1:$D$400,SMALL(IF($D$1:$D$400&lt;&gt;"",ROW($D$1:$D$400)),ROW(57:57))),"")</f>
        <v/>
      </c>
      <c r="AP57" t="str">
        <f t="shared" si="13"/>
        <v/>
      </c>
      <c r="AR57" t="str">
        <f t="shared" si="6"/>
        <v/>
      </c>
      <c r="AT57" t="str">
        <f t="shared" si="7"/>
        <v/>
      </c>
      <c r="AW57" s="5">
        <v>43886</v>
      </c>
      <c r="AX57" s="6" t="s">
        <v>3</v>
      </c>
      <c r="AZ57" t="str">
        <f t="shared" si="18"/>
        <v/>
      </c>
      <c r="BA57" s="181" t="str">
        <f t="array" ref="BA57">IFERROR(INDEX($D$1:$D$400,SMALL(IF($D$1:$D$400&lt;&gt;"",ROW($D$1:$D$400)),ROW(57:57))),"")</f>
        <v/>
      </c>
      <c r="BB57" t="str">
        <f t="shared" si="14"/>
        <v/>
      </c>
      <c r="BD57" t="str">
        <f t="shared" si="9"/>
        <v/>
      </c>
      <c r="BF57" t="str">
        <f t="shared" si="8"/>
        <v/>
      </c>
    </row>
    <row r="58" spans="1:59" x14ac:dyDescent="0.3">
      <c r="A58" s="10">
        <v>42426</v>
      </c>
      <c r="B58" s="11" t="s">
        <v>4</v>
      </c>
      <c r="C58" s="7">
        <v>56</v>
      </c>
      <c r="D58" t="str">
        <f t="shared" si="15"/>
        <v/>
      </c>
      <c r="E58" s="181" t="str">
        <f t="array" ref="E58">IFERROR(INDEX($D$1:$D$400,SMALL(IF($D$1:$D$400&lt;&gt;"",ROW($D$1:$D$400)),ROW(58:58))),"")</f>
        <v/>
      </c>
      <c r="F58">
        <f t="shared" si="10"/>
        <v>111</v>
      </c>
      <c r="H58" t="str">
        <f t="shared" si="0"/>
        <v/>
      </c>
      <c r="J58" t="str">
        <f t="shared" si="1"/>
        <v/>
      </c>
      <c r="M58" s="5">
        <v>42792</v>
      </c>
      <c r="N58" s="6" t="s">
        <v>9</v>
      </c>
      <c r="O58" s="7">
        <v>68</v>
      </c>
      <c r="P58" t="str">
        <f t="shared" si="16"/>
        <v/>
      </c>
      <c r="Q58" s="181" t="str">
        <f t="array" ref="Q58">IFERROR(INDEX($D$1:$D$400,SMALL(IF($D$1:$D$400&lt;&gt;"",ROW($D$1:$D$400)),ROW(58:58))),"")</f>
        <v/>
      </c>
      <c r="R58" t="str">
        <f t="shared" si="11"/>
        <v/>
      </c>
      <c r="T58" t="str">
        <f t="shared" si="2"/>
        <v/>
      </c>
      <c r="V58">
        <f t="shared" si="3"/>
        <v>198</v>
      </c>
      <c r="Y58" s="5">
        <v>43157</v>
      </c>
      <c r="Z58" s="6" t="s">
        <v>5</v>
      </c>
      <c r="AA58" s="7">
        <v>68</v>
      </c>
      <c r="AB58" t="str">
        <f t="shared" si="19"/>
        <v/>
      </c>
      <c r="AC58" s="181" t="str">
        <f t="array" ref="AC58">IFERROR(INDEX($D$1:$D$400,SMALL(IF($D$1:$D$400&lt;&gt;"",ROW($D$1:$D$400)),ROW(58:58))),"")</f>
        <v/>
      </c>
      <c r="AD58" t="str">
        <f t="shared" si="12"/>
        <v/>
      </c>
      <c r="AF58" t="str">
        <f t="shared" si="4"/>
        <v/>
      </c>
      <c r="AH58" t="str">
        <f t="shared" si="5"/>
        <v/>
      </c>
      <c r="AK58" s="5">
        <v>43522</v>
      </c>
      <c r="AL58" s="6" t="s">
        <v>3</v>
      </c>
      <c r="AM58" s="7">
        <v>84</v>
      </c>
      <c r="AN58" t="str">
        <f t="shared" si="20"/>
        <v/>
      </c>
      <c r="AO58" s="181" t="str">
        <f t="array" ref="AO58">IFERROR(INDEX($D$1:$D$400,SMALL(IF($D$1:$D$400&lt;&gt;"",ROW($D$1:$D$400)),ROW(58:58))),"")</f>
        <v/>
      </c>
      <c r="AP58" t="str">
        <f t="shared" si="13"/>
        <v/>
      </c>
      <c r="AR58" t="str">
        <f t="shared" si="6"/>
        <v/>
      </c>
      <c r="AT58" t="str">
        <f t="shared" si="7"/>
        <v/>
      </c>
      <c r="AW58" s="5">
        <v>43887</v>
      </c>
      <c r="AX58" s="6" t="s">
        <v>6</v>
      </c>
      <c r="AZ58" t="str">
        <f t="shared" si="18"/>
        <v/>
      </c>
      <c r="BA58" s="181" t="str">
        <f t="array" ref="BA58">IFERROR(INDEX($D$1:$D$400,SMALL(IF($D$1:$D$400&lt;&gt;"",ROW($D$1:$D$400)),ROW(58:58))),"")</f>
        <v/>
      </c>
      <c r="BB58" t="str">
        <f t="shared" si="14"/>
        <v/>
      </c>
      <c r="BD58" t="str">
        <f t="shared" si="9"/>
        <v/>
      </c>
      <c r="BF58" t="str">
        <f t="shared" si="8"/>
        <v/>
      </c>
    </row>
    <row r="59" spans="1:59" x14ac:dyDescent="0.3">
      <c r="A59" s="10">
        <v>42427</v>
      </c>
      <c r="B59" s="11" t="s">
        <v>7</v>
      </c>
      <c r="C59" s="7">
        <v>56</v>
      </c>
      <c r="D59" t="str">
        <f t="shared" si="15"/>
        <v/>
      </c>
      <c r="E59" s="181" t="str">
        <f t="array" ref="E59">IFERROR(INDEX($D$1:$D$400,SMALL(IF($D$1:$D$400&lt;&gt;"",ROW($D$1:$D$400)),ROW(59:59))),"")</f>
        <v/>
      </c>
      <c r="F59" t="str">
        <f t="shared" si="10"/>
        <v/>
      </c>
      <c r="H59" t="str">
        <f t="shared" si="0"/>
        <v/>
      </c>
      <c r="J59" t="str">
        <f t="shared" si="1"/>
        <v/>
      </c>
      <c r="M59" s="5">
        <v>42793</v>
      </c>
      <c r="N59" s="6" t="s">
        <v>5</v>
      </c>
      <c r="O59" s="7">
        <v>66</v>
      </c>
      <c r="P59" t="str">
        <f t="shared" si="16"/>
        <v/>
      </c>
      <c r="Q59" s="181" t="str">
        <f t="array" ref="Q59">IFERROR(INDEX($D$1:$D$400,SMALL(IF($D$1:$D$400&lt;&gt;"",ROW($D$1:$D$400)),ROW(59:59))),"")</f>
        <v/>
      </c>
      <c r="R59" t="str">
        <f t="shared" si="11"/>
        <v/>
      </c>
      <c r="T59" t="str">
        <f t="shared" si="2"/>
        <v/>
      </c>
      <c r="V59" t="str">
        <f t="shared" si="3"/>
        <v/>
      </c>
      <c r="Y59" s="5">
        <v>43158</v>
      </c>
      <c r="Z59" s="6" t="s">
        <v>3</v>
      </c>
      <c r="AA59" s="7">
        <v>70</v>
      </c>
      <c r="AB59" t="str">
        <f t="shared" si="19"/>
        <v/>
      </c>
      <c r="AC59" s="181" t="str">
        <f t="array" ref="AC59">IFERROR(INDEX($D$1:$D$400,SMALL(IF($D$1:$D$400&lt;&gt;"",ROW($D$1:$D$400)),ROW(59:59))),"")</f>
        <v/>
      </c>
      <c r="AD59" t="str">
        <f t="shared" si="12"/>
        <v/>
      </c>
      <c r="AF59" t="str">
        <f t="shared" si="4"/>
        <v/>
      </c>
      <c r="AH59" t="str">
        <f t="shared" si="5"/>
        <v/>
      </c>
      <c r="AK59" s="5">
        <v>43523</v>
      </c>
      <c r="AL59" s="6" t="s">
        <v>6</v>
      </c>
      <c r="AM59" s="7">
        <v>82</v>
      </c>
      <c r="AN59" t="str">
        <f t="shared" si="20"/>
        <v/>
      </c>
      <c r="AO59" s="181" t="str">
        <f t="array" ref="AO59">IFERROR(INDEX($D$1:$D$400,SMALL(IF($D$1:$D$400&lt;&gt;"",ROW($D$1:$D$400)),ROW(59:59))),"")</f>
        <v/>
      </c>
      <c r="AP59" t="str">
        <f t="shared" si="13"/>
        <v/>
      </c>
      <c r="AR59" t="str">
        <f t="shared" si="6"/>
        <v/>
      </c>
      <c r="AT59" t="str">
        <f t="shared" si="7"/>
        <v/>
      </c>
      <c r="AW59" s="5">
        <v>43888</v>
      </c>
      <c r="AX59" s="6" t="s">
        <v>8</v>
      </c>
      <c r="AZ59">
        <f t="shared" si="18"/>
        <v>0</v>
      </c>
      <c r="BA59" s="181" t="str">
        <f t="array" ref="BA59">IFERROR(INDEX($D$1:$D$400,SMALL(IF($D$1:$D$400&lt;&gt;"",ROW($D$1:$D$400)),ROW(59:59))),"")</f>
        <v/>
      </c>
      <c r="BB59" t="str">
        <f t="shared" si="14"/>
        <v/>
      </c>
      <c r="BD59">
        <f t="shared" si="9"/>
        <v>0</v>
      </c>
      <c r="BF59" t="str">
        <f t="shared" si="8"/>
        <v/>
      </c>
    </row>
    <row r="60" spans="1:59" x14ac:dyDescent="0.3">
      <c r="A60" s="10">
        <v>42428</v>
      </c>
      <c r="B60" s="11" t="s">
        <v>9</v>
      </c>
      <c r="C60" s="7">
        <v>21</v>
      </c>
      <c r="D60" t="str">
        <f t="shared" si="15"/>
        <v/>
      </c>
      <c r="E60" s="181" t="str">
        <f t="array" ref="E60">IFERROR(INDEX($D$1:$D$400,SMALL(IF($D$1:$D$400&lt;&gt;"",ROW($D$1:$D$400)),ROW(60:60))),"")</f>
        <v/>
      </c>
      <c r="F60" t="str">
        <f t="shared" si="10"/>
        <v/>
      </c>
      <c r="H60" t="str">
        <f t="shared" si="0"/>
        <v/>
      </c>
      <c r="J60">
        <f t="shared" si="1"/>
        <v>133</v>
      </c>
      <c r="M60" s="5">
        <v>42794</v>
      </c>
      <c r="N60" s="6" t="s">
        <v>3</v>
      </c>
      <c r="O60" s="7">
        <v>70</v>
      </c>
      <c r="P60" t="str">
        <f t="shared" si="16"/>
        <v/>
      </c>
      <c r="Q60" s="181" t="str">
        <f t="array" ref="Q60">IFERROR(INDEX($D$1:$D$400,SMALL(IF($D$1:$D$400&lt;&gt;"",ROW($D$1:$D$400)),ROW(60:60))),"")</f>
        <v/>
      </c>
      <c r="R60" t="str">
        <f t="shared" si="11"/>
        <v/>
      </c>
      <c r="T60" t="str">
        <f t="shared" si="2"/>
        <v/>
      </c>
      <c r="V60" t="str">
        <f t="shared" si="3"/>
        <v/>
      </c>
      <c r="Y60" s="5">
        <v>43159</v>
      </c>
      <c r="Z60" s="6" t="s">
        <v>6</v>
      </c>
      <c r="AA60" s="7">
        <v>70</v>
      </c>
      <c r="AB60" t="str">
        <f t="shared" si="19"/>
        <v/>
      </c>
      <c r="AC60" s="181" t="str">
        <f t="array" ref="AC60">IFERROR(INDEX($D$1:$D$400,SMALL(IF($D$1:$D$400&lt;&gt;"",ROW($D$1:$D$400)),ROW(60:60))),"")</f>
        <v/>
      </c>
      <c r="AD60" t="str">
        <f t="shared" si="12"/>
        <v/>
      </c>
      <c r="AF60" t="str">
        <f t="shared" si="4"/>
        <v/>
      </c>
      <c r="AH60" t="str">
        <f t="shared" si="5"/>
        <v/>
      </c>
      <c r="AK60" s="5">
        <v>43524</v>
      </c>
      <c r="AL60" s="6" t="s">
        <v>8</v>
      </c>
      <c r="AM60" s="7">
        <v>76</v>
      </c>
      <c r="AN60">
        <f t="shared" si="20"/>
        <v>546</v>
      </c>
      <c r="AO60" s="181" t="str">
        <f t="array" ref="AO60">IFERROR(INDEX($D$1:$D$400,SMALL(IF($D$1:$D$400&lt;&gt;"",ROW($D$1:$D$400)),ROW(60:60))),"")</f>
        <v/>
      </c>
      <c r="AP60" t="str">
        <f t="shared" si="13"/>
        <v/>
      </c>
      <c r="AR60">
        <f t="shared" si="6"/>
        <v>242</v>
      </c>
      <c r="AT60" t="str">
        <f t="shared" si="7"/>
        <v/>
      </c>
      <c r="AW60" s="5">
        <v>43889</v>
      </c>
      <c r="AX60" s="6" t="s">
        <v>4</v>
      </c>
      <c r="AZ60" t="str">
        <f t="shared" si="18"/>
        <v/>
      </c>
      <c r="BA60" s="181" t="str">
        <f t="array" ref="BA60">IFERROR(INDEX($D$1:$D$400,SMALL(IF($D$1:$D$400&lt;&gt;"",ROW($D$1:$D$400)),ROW(60:60))),"")</f>
        <v/>
      </c>
      <c r="BB60">
        <f t="shared" si="14"/>
        <v>0</v>
      </c>
      <c r="BD60" t="str">
        <f t="shared" si="9"/>
        <v/>
      </c>
      <c r="BF60" t="str">
        <f t="shared" si="8"/>
        <v/>
      </c>
    </row>
    <row r="61" spans="1:59" ht="15" thickBot="1" x14ac:dyDescent="0.35">
      <c r="A61" s="10">
        <v>42429</v>
      </c>
      <c r="B61" s="11" t="s">
        <v>5</v>
      </c>
      <c r="C61" s="7">
        <v>14</v>
      </c>
      <c r="D61" t="str">
        <f t="shared" si="15"/>
        <v/>
      </c>
      <c r="F61" t="str">
        <f t="shared" si="10"/>
        <v/>
      </c>
      <c r="H61" t="str">
        <f t="shared" si="0"/>
        <v/>
      </c>
      <c r="J61" t="str">
        <f t="shared" si="1"/>
        <v/>
      </c>
      <c r="M61" s="5">
        <v>42795</v>
      </c>
      <c r="N61" s="6" t="s">
        <v>6</v>
      </c>
      <c r="O61" s="7">
        <v>76</v>
      </c>
      <c r="P61" t="str">
        <f t="shared" si="16"/>
        <v/>
      </c>
      <c r="R61" t="str">
        <f t="shared" si="11"/>
        <v/>
      </c>
      <c r="T61" t="str">
        <f t="shared" si="2"/>
        <v/>
      </c>
      <c r="V61" t="str">
        <f t="shared" si="3"/>
        <v/>
      </c>
      <c r="Y61" s="5">
        <v>43160</v>
      </c>
      <c r="Z61" s="6" t="s">
        <v>8</v>
      </c>
      <c r="AA61" s="7">
        <v>60</v>
      </c>
      <c r="AB61">
        <f t="shared" si="19"/>
        <v>447</v>
      </c>
      <c r="AD61" t="str">
        <f t="shared" si="12"/>
        <v/>
      </c>
      <c r="AF61">
        <f t="shared" si="4"/>
        <v>200</v>
      </c>
      <c r="AH61" t="str">
        <f t="shared" si="5"/>
        <v/>
      </c>
      <c r="AK61" s="5">
        <v>43525</v>
      </c>
      <c r="AL61" s="6" t="s">
        <v>4</v>
      </c>
      <c r="AM61" s="7">
        <v>74</v>
      </c>
      <c r="AN61" t="str">
        <f t="shared" si="20"/>
        <v/>
      </c>
      <c r="AP61">
        <f t="shared" si="13"/>
        <v>156</v>
      </c>
      <c r="AR61" t="str">
        <f t="shared" si="6"/>
        <v/>
      </c>
      <c r="AT61" t="str">
        <f t="shared" si="7"/>
        <v/>
      </c>
      <c r="AW61" s="5">
        <v>43890</v>
      </c>
      <c r="AX61" s="6" t="s">
        <v>7</v>
      </c>
      <c r="AZ61" t="str">
        <f t="shared" si="18"/>
        <v/>
      </c>
      <c r="BB61" t="str">
        <f t="shared" si="14"/>
        <v/>
      </c>
      <c r="BD61" t="str">
        <f t="shared" si="9"/>
        <v/>
      </c>
      <c r="BF61" t="str">
        <f t="shared" si="8"/>
        <v/>
      </c>
    </row>
    <row r="62" spans="1:59" ht="15" thickBot="1" x14ac:dyDescent="0.35">
      <c r="A62" s="10">
        <v>42430</v>
      </c>
      <c r="B62" s="11" t="s">
        <v>3</v>
      </c>
      <c r="C62" s="7">
        <v>8</v>
      </c>
      <c r="D62" t="str">
        <f t="shared" si="15"/>
        <v/>
      </c>
      <c r="F62" t="str">
        <f t="shared" si="10"/>
        <v/>
      </c>
      <c r="H62" t="str">
        <f t="shared" si="0"/>
        <v/>
      </c>
      <c r="J62" t="str">
        <f t="shared" si="1"/>
        <v/>
      </c>
      <c r="M62" s="5">
        <v>42796</v>
      </c>
      <c r="N62" s="6" t="s">
        <v>8</v>
      </c>
      <c r="O62" s="18">
        <v>83</v>
      </c>
      <c r="P62">
        <f t="shared" si="16"/>
        <v>493</v>
      </c>
      <c r="R62" t="str">
        <f t="shared" si="11"/>
        <v/>
      </c>
      <c r="T62">
        <f t="shared" si="2"/>
        <v>229</v>
      </c>
      <c r="V62" t="str">
        <f t="shared" si="3"/>
        <v/>
      </c>
      <c r="Y62" s="5">
        <v>43161</v>
      </c>
      <c r="Z62" s="6" t="s">
        <v>4</v>
      </c>
      <c r="AA62" s="7">
        <v>57</v>
      </c>
      <c r="AB62" t="str">
        <f t="shared" si="19"/>
        <v/>
      </c>
      <c r="AD62">
        <f t="shared" si="12"/>
        <v>125</v>
      </c>
      <c r="AF62" t="str">
        <f t="shared" si="4"/>
        <v/>
      </c>
      <c r="AH62" t="str">
        <f t="shared" si="5"/>
        <v/>
      </c>
      <c r="AK62" s="5">
        <v>43526</v>
      </c>
      <c r="AL62" s="6" t="s">
        <v>7</v>
      </c>
      <c r="AM62" s="7">
        <v>55</v>
      </c>
      <c r="AN62" t="str">
        <f t="shared" si="20"/>
        <v/>
      </c>
      <c r="AP62" t="str">
        <f t="shared" si="13"/>
        <v/>
      </c>
      <c r="AR62" t="str">
        <f t="shared" si="6"/>
        <v/>
      </c>
      <c r="AT62" t="str">
        <f t="shared" si="7"/>
        <v/>
      </c>
      <c r="AW62" s="5">
        <v>43891</v>
      </c>
      <c r="AX62" s="6" t="s">
        <v>9</v>
      </c>
      <c r="AZ62" t="str">
        <f t="shared" si="18"/>
        <v/>
      </c>
      <c r="BB62" t="str">
        <f t="shared" si="14"/>
        <v/>
      </c>
      <c r="BD62" t="str">
        <f t="shared" si="9"/>
        <v/>
      </c>
      <c r="BF62">
        <f t="shared" si="8"/>
        <v>0</v>
      </c>
    </row>
    <row r="63" spans="1:59" x14ac:dyDescent="0.3">
      <c r="A63" s="10">
        <v>42431</v>
      </c>
      <c r="B63" s="11" t="s">
        <v>6</v>
      </c>
      <c r="C63" s="7">
        <v>10</v>
      </c>
      <c r="D63" t="str">
        <f t="shared" si="15"/>
        <v/>
      </c>
      <c r="F63" t="str">
        <f t="shared" si="10"/>
        <v/>
      </c>
      <c r="H63" t="str">
        <f t="shared" si="0"/>
        <v/>
      </c>
      <c r="J63" t="str">
        <f t="shared" si="1"/>
        <v/>
      </c>
      <c r="M63" s="5">
        <v>42797</v>
      </c>
      <c r="N63" s="6" t="s">
        <v>4</v>
      </c>
      <c r="O63" s="7">
        <v>74</v>
      </c>
      <c r="P63" t="str">
        <f t="shared" si="16"/>
        <v/>
      </c>
      <c r="R63">
        <f t="shared" si="11"/>
        <v>140</v>
      </c>
      <c r="T63" t="str">
        <f t="shared" si="2"/>
        <v/>
      </c>
      <c r="V63" t="str">
        <f t="shared" si="3"/>
        <v/>
      </c>
      <c r="Y63" s="5">
        <v>43162</v>
      </c>
      <c r="Z63" s="6" t="s">
        <v>7</v>
      </c>
      <c r="AA63" s="7">
        <v>54</v>
      </c>
      <c r="AB63" t="str">
        <f t="shared" si="19"/>
        <v/>
      </c>
      <c r="AD63" t="str">
        <f t="shared" si="12"/>
        <v/>
      </c>
      <c r="AF63" t="str">
        <f t="shared" si="4"/>
        <v/>
      </c>
      <c r="AH63" t="str">
        <f t="shared" si="5"/>
        <v/>
      </c>
      <c r="AK63" s="5">
        <v>43527</v>
      </c>
      <c r="AL63" s="6" t="s">
        <v>9</v>
      </c>
      <c r="AM63" s="7">
        <v>29</v>
      </c>
      <c r="AN63" t="str">
        <f t="shared" si="20"/>
        <v/>
      </c>
      <c r="AP63" t="str">
        <f t="shared" si="13"/>
        <v/>
      </c>
      <c r="AR63" t="str">
        <f t="shared" si="6"/>
        <v/>
      </c>
      <c r="AT63">
        <f t="shared" si="7"/>
        <v>158</v>
      </c>
      <c r="AW63" s="5">
        <v>43892</v>
      </c>
      <c r="AX63" s="6" t="s">
        <v>5</v>
      </c>
      <c r="AZ63" t="str">
        <f t="shared" si="18"/>
        <v/>
      </c>
      <c r="BB63" t="str">
        <f t="shared" si="14"/>
        <v/>
      </c>
      <c r="BD63" t="str">
        <f t="shared" si="9"/>
        <v/>
      </c>
      <c r="BF63" t="str">
        <f t="shared" si="8"/>
        <v/>
      </c>
    </row>
    <row r="64" spans="1:59" x14ac:dyDescent="0.3">
      <c r="A64" s="10">
        <v>42432</v>
      </c>
      <c r="B64" s="11" t="s">
        <v>8</v>
      </c>
      <c r="C64" s="7">
        <v>14</v>
      </c>
      <c r="D64">
        <f t="shared" si="15"/>
        <v>179</v>
      </c>
      <c r="F64" t="str">
        <f t="shared" si="10"/>
        <v/>
      </c>
      <c r="H64">
        <f t="shared" si="0"/>
        <v>32</v>
      </c>
      <c r="J64" t="str">
        <f t="shared" si="1"/>
        <v/>
      </c>
      <c r="M64" s="5">
        <v>42798</v>
      </c>
      <c r="N64" s="6" t="s">
        <v>7</v>
      </c>
      <c r="O64" s="7">
        <v>63</v>
      </c>
      <c r="P64" t="str">
        <f t="shared" si="16"/>
        <v/>
      </c>
      <c r="R64" t="str">
        <f t="shared" si="11"/>
        <v/>
      </c>
      <c r="T64" t="str">
        <f t="shared" si="2"/>
        <v/>
      </c>
      <c r="V64" t="str">
        <f t="shared" si="3"/>
        <v/>
      </c>
      <c r="Y64" s="5">
        <v>43163</v>
      </c>
      <c r="Z64" s="6" t="s">
        <v>9</v>
      </c>
      <c r="AA64" s="7">
        <v>29</v>
      </c>
      <c r="AB64" t="str">
        <f t="shared" si="19"/>
        <v/>
      </c>
      <c r="AD64" t="str">
        <f t="shared" si="12"/>
        <v/>
      </c>
      <c r="AF64" t="str">
        <f t="shared" si="4"/>
        <v/>
      </c>
      <c r="AH64">
        <f t="shared" si="5"/>
        <v>140</v>
      </c>
      <c r="AK64" s="5">
        <v>43528</v>
      </c>
      <c r="AL64" s="6" t="s">
        <v>5</v>
      </c>
      <c r="AM64" s="7">
        <v>22</v>
      </c>
      <c r="AN64" t="str">
        <f t="shared" si="20"/>
        <v/>
      </c>
      <c r="AP64" t="str">
        <f t="shared" si="13"/>
        <v/>
      </c>
      <c r="AR64" t="str">
        <f t="shared" si="6"/>
        <v/>
      </c>
      <c r="AT64" t="str">
        <f t="shared" si="7"/>
        <v/>
      </c>
      <c r="AW64" s="5">
        <v>43893</v>
      </c>
      <c r="AX64" s="6" t="s">
        <v>3</v>
      </c>
      <c r="AZ64" t="str">
        <f t="shared" si="18"/>
        <v/>
      </c>
      <c r="BB64" t="str">
        <f t="shared" si="14"/>
        <v/>
      </c>
      <c r="BD64" t="str">
        <f t="shared" si="9"/>
        <v/>
      </c>
      <c r="BF64" t="str">
        <f t="shared" si="8"/>
        <v/>
      </c>
    </row>
    <row r="65" spans="1:58" x14ac:dyDescent="0.3">
      <c r="A65" s="10">
        <v>42433</v>
      </c>
      <c r="B65" s="11" t="s">
        <v>4</v>
      </c>
      <c r="C65" s="7">
        <v>20</v>
      </c>
      <c r="D65" t="str">
        <f t="shared" si="15"/>
        <v/>
      </c>
      <c r="F65">
        <f t="shared" si="10"/>
        <v>34</v>
      </c>
      <c r="H65" t="str">
        <f t="shared" si="0"/>
        <v/>
      </c>
      <c r="J65" t="str">
        <f t="shared" si="1"/>
        <v/>
      </c>
      <c r="M65" s="5">
        <v>42799</v>
      </c>
      <c r="N65" s="6" t="s">
        <v>9</v>
      </c>
      <c r="O65" s="7">
        <v>39</v>
      </c>
      <c r="P65" t="str">
        <f t="shared" si="16"/>
        <v/>
      </c>
      <c r="R65" t="str">
        <f t="shared" si="11"/>
        <v/>
      </c>
      <c r="T65" t="str">
        <f t="shared" si="2"/>
        <v/>
      </c>
      <c r="V65">
        <f t="shared" si="3"/>
        <v>176</v>
      </c>
      <c r="Y65" s="5">
        <v>43164</v>
      </c>
      <c r="Z65" s="6" t="s">
        <v>5</v>
      </c>
      <c r="AA65" s="7">
        <v>20</v>
      </c>
      <c r="AB65" t="str">
        <f t="shared" si="19"/>
        <v/>
      </c>
      <c r="AD65" t="str">
        <f t="shared" si="12"/>
        <v/>
      </c>
      <c r="AF65" t="str">
        <f t="shared" si="4"/>
        <v/>
      </c>
      <c r="AH65" t="str">
        <f t="shared" si="5"/>
        <v/>
      </c>
      <c r="AK65" s="5">
        <v>43529</v>
      </c>
      <c r="AL65" s="6" t="s">
        <v>3</v>
      </c>
      <c r="AM65" s="7">
        <v>19</v>
      </c>
      <c r="AN65" t="str">
        <f t="shared" si="20"/>
        <v/>
      </c>
      <c r="AP65" t="str">
        <f t="shared" si="13"/>
        <v/>
      </c>
      <c r="AR65" t="str">
        <f t="shared" si="6"/>
        <v/>
      </c>
      <c r="AT65" t="str">
        <f t="shared" si="7"/>
        <v/>
      </c>
      <c r="AW65" s="5">
        <v>43894</v>
      </c>
      <c r="AX65" s="6" t="s">
        <v>6</v>
      </c>
      <c r="AZ65" t="str">
        <f t="shared" si="18"/>
        <v/>
      </c>
      <c r="BB65" t="str">
        <f t="shared" si="14"/>
        <v/>
      </c>
      <c r="BD65" t="str">
        <f t="shared" si="9"/>
        <v/>
      </c>
      <c r="BF65" t="str">
        <f t="shared" si="8"/>
        <v/>
      </c>
    </row>
    <row r="66" spans="1:58" x14ac:dyDescent="0.3">
      <c r="A66" s="10">
        <v>42434</v>
      </c>
      <c r="B66" s="11" t="s">
        <v>7</v>
      </c>
      <c r="C66" s="7">
        <v>23</v>
      </c>
      <c r="D66" t="str">
        <f t="shared" si="15"/>
        <v/>
      </c>
      <c r="F66" t="str">
        <f t="shared" si="10"/>
        <v/>
      </c>
      <c r="H66" t="str">
        <f t="shared" si="0"/>
        <v/>
      </c>
      <c r="J66" t="str">
        <f t="shared" si="1"/>
        <v/>
      </c>
      <c r="M66" s="5">
        <v>42800</v>
      </c>
      <c r="N66" s="6" t="s">
        <v>5</v>
      </c>
      <c r="O66" s="7">
        <v>29</v>
      </c>
      <c r="P66" t="str">
        <f t="shared" si="16"/>
        <v/>
      </c>
      <c r="R66" t="str">
        <f t="shared" si="11"/>
        <v/>
      </c>
      <c r="T66" t="str">
        <f t="shared" si="2"/>
        <v/>
      </c>
      <c r="V66" t="str">
        <f t="shared" si="3"/>
        <v/>
      </c>
      <c r="Y66" s="5">
        <v>43165</v>
      </c>
      <c r="Z66" s="6" t="s">
        <v>3</v>
      </c>
      <c r="AA66" s="7">
        <v>19</v>
      </c>
      <c r="AB66" t="str">
        <f t="shared" si="19"/>
        <v/>
      </c>
      <c r="AD66" t="str">
        <f t="shared" si="12"/>
        <v/>
      </c>
      <c r="AF66" t="str">
        <f t="shared" si="4"/>
        <v/>
      </c>
      <c r="AH66" t="str">
        <f t="shared" si="5"/>
        <v/>
      </c>
      <c r="AK66" s="5">
        <v>43530</v>
      </c>
      <c r="AL66" s="6" t="s">
        <v>6</v>
      </c>
      <c r="AM66" s="7">
        <v>18</v>
      </c>
      <c r="AN66" t="str">
        <f t="shared" si="20"/>
        <v/>
      </c>
      <c r="AP66" t="str">
        <f t="shared" si="13"/>
        <v/>
      </c>
      <c r="AR66" t="str">
        <f t="shared" si="6"/>
        <v/>
      </c>
      <c r="AT66" t="str">
        <f t="shared" si="7"/>
        <v/>
      </c>
      <c r="AW66" s="5">
        <v>43895</v>
      </c>
      <c r="AX66" s="6" t="s">
        <v>8</v>
      </c>
      <c r="AZ66">
        <f t="shared" si="18"/>
        <v>0</v>
      </c>
      <c r="BB66" t="str">
        <f t="shared" si="14"/>
        <v/>
      </c>
      <c r="BD66">
        <f t="shared" si="9"/>
        <v>0</v>
      </c>
      <c r="BF66" t="str">
        <f t="shared" si="8"/>
        <v/>
      </c>
    </row>
    <row r="67" spans="1:58" x14ac:dyDescent="0.3">
      <c r="A67" s="10">
        <v>42435</v>
      </c>
      <c r="B67" s="11" t="s">
        <v>9</v>
      </c>
      <c r="C67" s="7">
        <v>23</v>
      </c>
      <c r="D67" t="str">
        <f t="shared" si="15"/>
        <v/>
      </c>
      <c r="F67" t="str">
        <f t="shared" si="10"/>
        <v/>
      </c>
      <c r="H67" t="str">
        <f t="shared" ref="H67:H130" si="21">IF(B67="TH",SUM(C65:C67),"")</f>
        <v/>
      </c>
      <c r="J67">
        <f t="shared" ref="J67:J130" si="22">IF(B67="SU",SUM(C65:C67),"")</f>
        <v>66</v>
      </c>
      <c r="M67" s="5">
        <v>42801</v>
      </c>
      <c r="N67" s="6" t="s">
        <v>3</v>
      </c>
      <c r="O67" s="7">
        <v>34</v>
      </c>
      <c r="P67" t="str">
        <f t="shared" si="16"/>
        <v/>
      </c>
      <c r="R67" t="str">
        <f t="shared" si="11"/>
        <v/>
      </c>
      <c r="T67" t="str">
        <f t="shared" ref="T67:T130" si="23">IF(N67="TH",SUM(O65:O67),"")</f>
        <v/>
      </c>
      <c r="V67" t="str">
        <f t="shared" ref="V67:V130" si="24">IF(N67="SU",SUM(O65:O67),"")</f>
        <v/>
      </c>
      <c r="Y67" s="5">
        <v>43166</v>
      </c>
      <c r="Z67" s="6" t="s">
        <v>6</v>
      </c>
      <c r="AA67" s="7">
        <v>15</v>
      </c>
      <c r="AB67" t="str">
        <f t="shared" si="19"/>
        <v/>
      </c>
      <c r="AD67" t="str">
        <f t="shared" si="12"/>
        <v/>
      </c>
      <c r="AF67" t="str">
        <f t="shared" ref="AF67:AF130" si="25">IF(Z67="TH",SUM(AA65:AA67),"")</f>
        <v/>
      </c>
      <c r="AH67" t="str">
        <f t="shared" ref="AH67:AH130" si="26">IF(Z67="SU",SUM(AA65:AA67),"")</f>
        <v/>
      </c>
      <c r="AK67" s="5">
        <v>43531</v>
      </c>
      <c r="AL67" s="6" t="s">
        <v>8</v>
      </c>
      <c r="AM67" s="7">
        <v>25</v>
      </c>
      <c r="AN67">
        <f t="shared" si="20"/>
        <v>242</v>
      </c>
      <c r="AP67" t="str">
        <f t="shared" si="13"/>
        <v/>
      </c>
      <c r="AR67">
        <f t="shared" ref="AR67:AR130" si="27">IF(AL67="TH",SUM(AM65:AM67),"")</f>
        <v>62</v>
      </c>
      <c r="AT67" t="str">
        <f t="shared" ref="AT67:AT130" si="28">IF(AL67="SU",SUM(AM65:AM67),"")</f>
        <v/>
      </c>
      <c r="AW67" s="5">
        <v>43896</v>
      </c>
      <c r="AX67" s="6" t="s">
        <v>4</v>
      </c>
      <c r="AZ67" t="str">
        <f t="shared" si="18"/>
        <v/>
      </c>
      <c r="BB67">
        <f t="shared" si="14"/>
        <v>0</v>
      </c>
      <c r="BD67" t="str">
        <f t="shared" si="9"/>
        <v/>
      </c>
      <c r="BF67" t="str">
        <f t="shared" ref="BF67:BF130" si="29">IF(AX67="SU",SUM(AY65:AY67),"")</f>
        <v/>
      </c>
    </row>
    <row r="68" spans="1:58" x14ac:dyDescent="0.3">
      <c r="A68" s="10">
        <v>42436</v>
      </c>
      <c r="B68" s="11" t="s">
        <v>5</v>
      </c>
      <c r="C68" s="7">
        <v>24</v>
      </c>
      <c r="D68" t="str">
        <f t="shared" si="15"/>
        <v/>
      </c>
      <c r="F68" t="str">
        <f t="shared" si="10"/>
        <v/>
      </c>
      <c r="H68" t="str">
        <f t="shared" si="21"/>
        <v/>
      </c>
      <c r="J68" t="str">
        <f t="shared" si="22"/>
        <v/>
      </c>
      <c r="M68" s="5">
        <v>42802</v>
      </c>
      <c r="N68" s="6" t="s">
        <v>6</v>
      </c>
      <c r="O68" s="7">
        <v>30</v>
      </c>
      <c r="P68" t="str">
        <f t="shared" si="16"/>
        <v/>
      </c>
      <c r="R68" t="str">
        <f t="shared" si="11"/>
        <v/>
      </c>
      <c r="T68" t="str">
        <f t="shared" si="23"/>
        <v/>
      </c>
      <c r="V68" t="str">
        <f t="shared" si="24"/>
        <v/>
      </c>
      <c r="Y68" s="5">
        <v>43167</v>
      </c>
      <c r="Z68" s="6" t="s">
        <v>8</v>
      </c>
      <c r="AA68" s="7">
        <v>16</v>
      </c>
      <c r="AB68">
        <f t="shared" si="19"/>
        <v>210</v>
      </c>
      <c r="AD68" t="str">
        <f t="shared" si="12"/>
        <v/>
      </c>
      <c r="AF68">
        <f t="shared" si="25"/>
        <v>50</v>
      </c>
      <c r="AH68" t="str">
        <f t="shared" si="26"/>
        <v/>
      </c>
      <c r="AK68" s="5">
        <v>43532</v>
      </c>
      <c r="AL68" s="6" t="s">
        <v>4</v>
      </c>
      <c r="AM68" s="7">
        <v>34</v>
      </c>
      <c r="AN68" t="str">
        <f t="shared" si="20"/>
        <v/>
      </c>
      <c r="AP68">
        <f t="shared" si="13"/>
        <v>56</v>
      </c>
      <c r="AR68" t="str">
        <f t="shared" si="27"/>
        <v/>
      </c>
      <c r="AT68" t="str">
        <f t="shared" si="28"/>
        <v/>
      </c>
      <c r="AW68" s="5">
        <v>43897</v>
      </c>
      <c r="AX68" s="6" t="s">
        <v>7</v>
      </c>
      <c r="AZ68" t="str">
        <f t="shared" si="18"/>
        <v/>
      </c>
      <c r="BB68" t="str">
        <f t="shared" si="14"/>
        <v/>
      </c>
      <c r="BD68" t="str">
        <f t="shared" ref="BD68:BD131" si="30">IF(AX68="TH",SUM(AY66:AY68),"")</f>
        <v/>
      </c>
      <c r="BF68" t="str">
        <f t="shared" si="29"/>
        <v/>
      </c>
    </row>
    <row r="69" spans="1:58" x14ac:dyDescent="0.3">
      <c r="A69" s="10">
        <v>42437</v>
      </c>
      <c r="B69" s="11" t="s">
        <v>3</v>
      </c>
      <c r="C69" s="7">
        <v>22</v>
      </c>
      <c r="D69" t="str">
        <f t="shared" si="15"/>
        <v/>
      </c>
      <c r="F69" t="str">
        <f t="shared" ref="F69:F132" si="31">IF(B69="FR",SUM(C69,C65),"")</f>
        <v/>
      </c>
      <c r="H69" t="str">
        <f t="shared" si="21"/>
        <v/>
      </c>
      <c r="J69" t="str">
        <f t="shared" si="22"/>
        <v/>
      </c>
      <c r="M69" s="5">
        <v>42803</v>
      </c>
      <c r="N69" s="6" t="s">
        <v>8</v>
      </c>
      <c r="O69" s="7">
        <v>33</v>
      </c>
      <c r="P69">
        <f t="shared" si="16"/>
        <v>302</v>
      </c>
      <c r="R69" t="str">
        <f t="shared" ref="R69:R132" si="32">IF(N69="FR",SUM(O69,O65),"")</f>
        <v/>
      </c>
      <c r="T69">
        <f t="shared" si="23"/>
        <v>97</v>
      </c>
      <c r="V69" t="str">
        <f t="shared" si="24"/>
        <v/>
      </c>
      <c r="Y69" s="5">
        <v>43168</v>
      </c>
      <c r="Z69" s="6" t="s">
        <v>4</v>
      </c>
      <c r="AA69" s="7">
        <v>22</v>
      </c>
      <c r="AB69" t="str">
        <f t="shared" si="19"/>
        <v/>
      </c>
      <c r="AD69">
        <f t="shared" ref="AD69:AD132" si="33">IF(Z69="FR",SUM(AA69,AA65),"")</f>
        <v>42</v>
      </c>
      <c r="AF69" t="str">
        <f t="shared" si="25"/>
        <v/>
      </c>
      <c r="AH69" t="str">
        <f t="shared" si="26"/>
        <v/>
      </c>
      <c r="AK69" s="5">
        <v>43533</v>
      </c>
      <c r="AL69" s="6" t="s">
        <v>7</v>
      </c>
      <c r="AM69" s="7">
        <v>42</v>
      </c>
      <c r="AN69" t="str">
        <f t="shared" si="20"/>
        <v/>
      </c>
      <c r="AP69" t="str">
        <f t="shared" si="13"/>
        <v/>
      </c>
      <c r="AR69" t="str">
        <f t="shared" si="27"/>
        <v/>
      </c>
      <c r="AT69" t="str">
        <f t="shared" si="28"/>
        <v/>
      </c>
      <c r="AW69" s="5">
        <v>43898</v>
      </c>
      <c r="AX69" s="6" t="s">
        <v>9</v>
      </c>
      <c r="AZ69" t="str">
        <f t="shared" si="18"/>
        <v/>
      </c>
      <c r="BB69" t="str">
        <f t="shared" si="14"/>
        <v/>
      </c>
      <c r="BD69" t="str">
        <f t="shared" si="30"/>
        <v/>
      </c>
      <c r="BF69">
        <f t="shared" si="29"/>
        <v>0</v>
      </c>
    </row>
    <row r="70" spans="1:58" x14ac:dyDescent="0.3">
      <c r="A70" s="10">
        <v>42438</v>
      </c>
      <c r="B70" s="11" t="s">
        <v>6</v>
      </c>
      <c r="C70" s="7">
        <v>26</v>
      </c>
      <c r="D70" t="str">
        <f t="shared" si="15"/>
        <v/>
      </c>
      <c r="F70" t="str">
        <f t="shared" si="31"/>
        <v/>
      </c>
      <c r="H70" t="str">
        <f t="shared" si="21"/>
        <v/>
      </c>
      <c r="J70" t="str">
        <f t="shared" si="22"/>
        <v/>
      </c>
      <c r="M70" s="5">
        <v>42804</v>
      </c>
      <c r="N70" s="6" t="s">
        <v>4</v>
      </c>
      <c r="O70" s="7">
        <v>40</v>
      </c>
      <c r="P70" t="str">
        <f t="shared" si="16"/>
        <v/>
      </c>
      <c r="R70">
        <f t="shared" si="32"/>
        <v>69</v>
      </c>
      <c r="T70" t="str">
        <f t="shared" si="23"/>
        <v/>
      </c>
      <c r="V70" t="str">
        <f t="shared" si="24"/>
        <v/>
      </c>
      <c r="Y70" s="5">
        <v>43169</v>
      </c>
      <c r="Z70" s="6" t="s">
        <v>7</v>
      </c>
      <c r="AA70" s="7">
        <v>34</v>
      </c>
      <c r="AB70" t="str">
        <f t="shared" si="19"/>
        <v/>
      </c>
      <c r="AD70" t="str">
        <f t="shared" si="33"/>
        <v/>
      </c>
      <c r="AF70" t="str">
        <f t="shared" si="25"/>
        <v/>
      </c>
      <c r="AH70" t="str">
        <f t="shared" si="26"/>
        <v/>
      </c>
      <c r="AK70" s="5">
        <v>43534</v>
      </c>
      <c r="AL70" s="6" t="s">
        <v>9</v>
      </c>
      <c r="AM70" s="7">
        <v>36</v>
      </c>
      <c r="AN70" t="str">
        <f t="shared" si="20"/>
        <v/>
      </c>
      <c r="AP70" t="str">
        <f t="shared" ref="AP70:AP133" si="34">IF(AL70="FR",SUM(AM70,AM66),"")</f>
        <v/>
      </c>
      <c r="AR70" t="str">
        <f t="shared" si="27"/>
        <v/>
      </c>
      <c r="AT70">
        <f t="shared" si="28"/>
        <v>112</v>
      </c>
      <c r="AW70" s="5">
        <v>43899</v>
      </c>
      <c r="AX70" s="6" t="s">
        <v>5</v>
      </c>
      <c r="AZ70" t="str">
        <f t="shared" si="18"/>
        <v/>
      </c>
      <c r="BB70" t="str">
        <f t="shared" ref="BB70:BB133" si="35">IF(AX70="FR",SUM(AY70,AY66),"")</f>
        <v/>
      </c>
      <c r="BD70" t="str">
        <f t="shared" si="30"/>
        <v/>
      </c>
      <c r="BF70" t="str">
        <f t="shared" si="29"/>
        <v/>
      </c>
    </row>
    <row r="71" spans="1:58" x14ac:dyDescent="0.3">
      <c r="A71" s="10">
        <v>42439</v>
      </c>
      <c r="B71" s="11" t="s">
        <v>8</v>
      </c>
      <c r="C71" s="7">
        <v>28</v>
      </c>
      <c r="D71">
        <f t="shared" ref="D71:D134" si="36">IF(B71="TH",SUM(C65:C71),"")</f>
        <v>166</v>
      </c>
      <c r="F71" t="str">
        <f t="shared" si="31"/>
        <v/>
      </c>
      <c r="H71">
        <f t="shared" si="21"/>
        <v>76</v>
      </c>
      <c r="J71" t="str">
        <f t="shared" si="22"/>
        <v/>
      </c>
      <c r="M71" s="5">
        <v>42805</v>
      </c>
      <c r="N71" s="6" t="s">
        <v>7</v>
      </c>
      <c r="O71" s="7">
        <v>54</v>
      </c>
      <c r="P71" t="str">
        <f t="shared" ref="P71:P134" si="37">IF(N71="TH",SUM(O65:O71),"")</f>
        <v/>
      </c>
      <c r="R71" t="str">
        <f t="shared" si="32"/>
        <v/>
      </c>
      <c r="T71" t="str">
        <f t="shared" si="23"/>
        <v/>
      </c>
      <c r="V71" t="str">
        <f t="shared" si="24"/>
        <v/>
      </c>
      <c r="Y71" s="5">
        <v>43170</v>
      </c>
      <c r="Z71" s="6" t="s">
        <v>9</v>
      </c>
      <c r="AA71" s="7">
        <v>20</v>
      </c>
      <c r="AB71" t="str">
        <f t="shared" si="19"/>
        <v/>
      </c>
      <c r="AD71" t="str">
        <f t="shared" si="33"/>
        <v/>
      </c>
      <c r="AF71" t="str">
        <f t="shared" si="25"/>
        <v/>
      </c>
      <c r="AH71">
        <f t="shared" si="26"/>
        <v>76</v>
      </c>
      <c r="AK71" s="5">
        <v>43535</v>
      </c>
      <c r="AL71" s="6" t="s">
        <v>5</v>
      </c>
      <c r="AM71" s="7">
        <v>31</v>
      </c>
      <c r="AN71" t="str">
        <f t="shared" si="20"/>
        <v/>
      </c>
      <c r="AP71" t="str">
        <f t="shared" si="34"/>
        <v/>
      </c>
      <c r="AR71" t="str">
        <f t="shared" si="27"/>
        <v/>
      </c>
      <c r="AT71" t="str">
        <f t="shared" si="28"/>
        <v/>
      </c>
      <c r="AW71" s="5">
        <v>43900</v>
      </c>
      <c r="AX71" s="6" t="s">
        <v>3</v>
      </c>
      <c r="AZ71" t="str">
        <f t="shared" si="18"/>
        <v/>
      </c>
      <c r="BB71" t="str">
        <f t="shared" si="35"/>
        <v/>
      </c>
      <c r="BD71" t="str">
        <f t="shared" si="30"/>
        <v/>
      </c>
      <c r="BF71" t="str">
        <f t="shared" si="29"/>
        <v/>
      </c>
    </row>
    <row r="72" spans="1:58" x14ac:dyDescent="0.3">
      <c r="A72" s="10">
        <v>42440</v>
      </c>
      <c r="B72" s="11" t="s">
        <v>4</v>
      </c>
      <c r="C72" s="7">
        <v>31</v>
      </c>
      <c r="D72" t="str">
        <f t="shared" si="36"/>
        <v/>
      </c>
      <c r="F72">
        <f t="shared" si="31"/>
        <v>55</v>
      </c>
      <c r="H72" t="str">
        <f t="shared" si="21"/>
        <v/>
      </c>
      <c r="J72" t="str">
        <f t="shared" si="22"/>
        <v/>
      </c>
      <c r="M72" s="5">
        <v>42806</v>
      </c>
      <c r="N72" s="6" t="s">
        <v>9</v>
      </c>
      <c r="O72" s="7">
        <v>37</v>
      </c>
      <c r="P72" t="str">
        <f t="shared" si="37"/>
        <v/>
      </c>
      <c r="R72" t="str">
        <f t="shared" si="32"/>
        <v/>
      </c>
      <c r="T72" t="str">
        <f t="shared" si="23"/>
        <v/>
      </c>
      <c r="V72">
        <f t="shared" si="24"/>
        <v>131</v>
      </c>
      <c r="Y72" s="5">
        <v>43171</v>
      </c>
      <c r="Z72" s="6" t="s">
        <v>5</v>
      </c>
      <c r="AA72" s="7">
        <v>21</v>
      </c>
      <c r="AB72" t="str">
        <f t="shared" si="19"/>
        <v/>
      </c>
      <c r="AD72" t="str">
        <f t="shared" si="33"/>
        <v/>
      </c>
      <c r="AF72" t="str">
        <f t="shared" si="25"/>
        <v/>
      </c>
      <c r="AH72" t="str">
        <f t="shared" si="26"/>
        <v/>
      </c>
      <c r="AK72" s="5">
        <v>43536</v>
      </c>
      <c r="AL72" s="6" t="s">
        <v>3</v>
      </c>
      <c r="AM72" s="7">
        <v>33</v>
      </c>
      <c r="AN72" t="str">
        <f t="shared" si="20"/>
        <v/>
      </c>
      <c r="AP72" t="str">
        <f t="shared" si="34"/>
        <v/>
      </c>
      <c r="AR72" t="str">
        <f t="shared" si="27"/>
        <v/>
      </c>
      <c r="AT72" t="str">
        <f t="shared" si="28"/>
        <v/>
      </c>
      <c r="AW72" s="5">
        <v>43901</v>
      </c>
      <c r="AX72" s="6" t="s">
        <v>6</v>
      </c>
      <c r="AZ72" t="str">
        <f t="shared" ref="AZ72:AZ135" si="38">IF(AX72="TH",SUM(AY66:AY72),"")</f>
        <v/>
      </c>
      <c r="BB72" t="str">
        <f t="shared" si="35"/>
        <v/>
      </c>
      <c r="BD72" t="str">
        <f t="shared" si="30"/>
        <v/>
      </c>
      <c r="BF72" t="str">
        <f t="shared" si="29"/>
        <v/>
      </c>
    </row>
    <row r="73" spans="1:58" x14ac:dyDescent="0.3">
      <c r="A73" s="10">
        <v>42441</v>
      </c>
      <c r="B73" s="11" t="s">
        <v>7</v>
      </c>
      <c r="C73" s="7">
        <v>31</v>
      </c>
      <c r="D73" t="str">
        <f t="shared" si="36"/>
        <v/>
      </c>
      <c r="F73" t="str">
        <f t="shared" si="31"/>
        <v/>
      </c>
      <c r="H73" t="str">
        <f t="shared" si="21"/>
        <v/>
      </c>
      <c r="J73" t="str">
        <f t="shared" si="22"/>
        <v/>
      </c>
      <c r="M73" s="5">
        <v>42807</v>
      </c>
      <c r="N73" s="6" t="s">
        <v>5</v>
      </c>
      <c r="O73" s="7">
        <v>31</v>
      </c>
      <c r="P73" t="str">
        <f t="shared" si="37"/>
        <v/>
      </c>
      <c r="R73" t="str">
        <f t="shared" si="32"/>
        <v/>
      </c>
      <c r="T73" t="str">
        <f t="shared" si="23"/>
        <v/>
      </c>
      <c r="V73" t="str">
        <f t="shared" si="24"/>
        <v/>
      </c>
      <c r="Y73" s="5">
        <v>43172</v>
      </c>
      <c r="Z73" s="6" t="s">
        <v>3</v>
      </c>
      <c r="AA73" s="7">
        <v>20</v>
      </c>
      <c r="AB73" t="str">
        <f t="shared" si="19"/>
        <v/>
      </c>
      <c r="AD73" t="str">
        <f t="shared" si="33"/>
        <v/>
      </c>
      <c r="AF73" t="str">
        <f t="shared" si="25"/>
        <v/>
      </c>
      <c r="AH73" t="str">
        <f t="shared" si="26"/>
        <v/>
      </c>
      <c r="AK73" s="5">
        <v>43537</v>
      </c>
      <c r="AL73" s="6" t="s">
        <v>6</v>
      </c>
      <c r="AM73" s="7">
        <v>29</v>
      </c>
      <c r="AN73" t="str">
        <f t="shared" si="20"/>
        <v/>
      </c>
      <c r="AP73" t="str">
        <f t="shared" si="34"/>
        <v/>
      </c>
      <c r="AR73" t="str">
        <f t="shared" si="27"/>
        <v/>
      </c>
      <c r="AT73" t="str">
        <f t="shared" si="28"/>
        <v/>
      </c>
      <c r="AW73" s="5">
        <v>43902</v>
      </c>
      <c r="AX73" s="6" t="s">
        <v>8</v>
      </c>
      <c r="AZ73">
        <f t="shared" si="38"/>
        <v>0</v>
      </c>
      <c r="BB73" t="str">
        <f t="shared" si="35"/>
        <v/>
      </c>
      <c r="BD73">
        <f t="shared" si="30"/>
        <v>0</v>
      </c>
      <c r="BF73" t="str">
        <f t="shared" si="29"/>
        <v/>
      </c>
    </row>
    <row r="74" spans="1:58" x14ac:dyDescent="0.3">
      <c r="A74" s="10">
        <v>42442</v>
      </c>
      <c r="B74" s="11" t="s">
        <v>9</v>
      </c>
      <c r="C74" s="7">
        <v>20</v>
      </c>
      <c r="D74" t="str">
        <f t="shared" si="36"/>
        <v/>
      </c>
      <c r="F74" t="str">
        <f t="shared" si="31"/>
        <v/>
      </c>
      <c r="H74" t="str">
        <f t="shared" si="21"/>
        <v/>
      </c>
      <c r="J74">
        <f t="shared" si="22"/>
        <v>82</v>
      </c>
      <c r="M74" s="5">
        <v>42808</v>
      </c>
      <c r="N74" s="6" t="s">
        <v>3</v>
      </c>
      <c r="O74" s="7">
        <v>32</v>
      </c>
      <c r="P74" t="str">
        <f t="shared" si="37"/>
        <v/>
      </c>
      <c r="R74" t="str">
        <f t="shared" si="32"/>
        <v/>
      </c>
      <c r="T74" t="str">
        <f t="shared" si="23"/>
        <v/>
      </c>
      <c r="V74" t="str">
        <f t="shared" si="24"/>
        <v/>
      </c>
      <c r="Y74" s="5">
        <v>43173</v>
      </c>
      <c r="Z74" s="6" t="s">
        <v>6</v>
      </c>
      <c r="AA74" s="7">
        <v>27</v>
      </c>
      <c r="AB74" t="str">
        <f t="shared" ref="AB74:AB137" si="39">IF(Z74="TH",SUM(AA68:AA74),"")</f>
        <v/>
      </c>
      <c r="AD74" t="str">
        <f t="shared" si="33"/>
        <v/>
      </c>
      <c r="AF74" t="str">
        <f t="shared" si="25"/>
        <v/>
      </c>
      <c r="AH74" t="str">
        <f t="shared" si="26"/>
        <v/>
      </c>
      <c r="AK74" s="5">
        <v>43538</v>
      </c>
      <c r="AL74" s="6" t="s">
        <v>8</v>
      </c>
      <c r="AM74" s="7">
        <v>26</v>
      </c>
      <c r="AN74">
        <f t="shared" si="20"/>
        <v>231</v>
      </c>
      <c r="AP74" t="str">
        <f t="shared" si="34"/>
        <v/>
      </c>
      <c r="AR74">
        <f t="shared" si="27"/>
        <v>88</v>
      </c>
      <c r="AT74" t="str">
        <f t="shared" si="28"/>
        <v/>
      </c>
      <c r="AW74" s="5">
        <v>43903</v>
      </c>
      <c r="AX74" s="6" t="s">
        <v>4</v>
      </c>
      <c r="AZ74" t="str">
        <f t="shared" si="38"/>
        <v/>
      </c>
      <c r="BB74">
        <f t="shared" si="35"/>
        <v>0</v>
      </c>
      <c r="BD74" t="str">
        <f t="shared" si="30"/>
        <v/>
      </c>
      <c r="BF74" t="str">
        <f t="shared" si="29"/>
        <v/>
      </c>
    </row>
    <row r="75" spans="1:58" x14ac:dyDescent="0.3">
      <c r="A75" s="10">
        <v>42443</v>
      </c>
      <c r="B75" s="11" t="s">
        <v>5</v>
      </c>
      <c r="C75" s="7">
        <v>14</v>
      </c>
      <c r="D75" t="str">
        <f t="shared" si="36"/>
        <v/>
      </c>
      <c r="F75" t="str">
        <f t="shared" si="31"/>
        <v/>
      </c>
      <c r="H75" t="str">
        <f t="shared" si="21"/>
        <v/>
      </c>
      <c r="J75" t="str">
        <f t="shared" si="22"/>
        <v/>
      </c>
      <c r="M75" s="5">
        <v>42809</v>
      </c>
      <c r="N75" s="6" t="s">
        <v>6</v>
      </c>
      <c r="O75" s="7">
        <v>31</v>
      </c>
      <c r="P75" t="str">
        <f t="shared" si="37"/>
        <v/>
      </c>
      <c r="R75" t="str">
        <f t="shared" si="32"/>
        <v/>
      </c>
      <c r="T75" t="str">
        <f t="shared" si="23"/>
        <v/>
      </c>
      <c r="V75" t="str">
        <f t="shared" si="24"/>
        <v/>
      </c>
      <c r="Y75" s="5">
        <v>43174</v>
      </c>
      <c r="Z75" s="6" t="s">
        <v>8</v>
      </c>
      <c r="AA75" s="7">
        <v>40</v>
      </c>
      <c r="AB75">
        <f t="shared" si="39"/>
        <v>184</v>
      </c>
      <c r="AD75" t="str">
        <f t="shared" si="33"/>
        <v/>
      </c>
      <c r="AF75">
        <f t="shared" si="25"/>
        <v>87</v>
      </c>
      <c r="AH75" t="str">
        <f t="shared" si="26"/>
        <v/>
      </c>
      <c r="AK75" s="5">
        <v>43539</v>
      </c>
      <c r="AL75" s="6" t="s">
        <v>4</v>
      </c>
      <c r="AM75" s="7">
        <v>33</v>
      </c>
      <c r="AN75" t="str">
        <f t="shared" si="20"/>
        <v/>
      </c>
      <c r="AP75">
        <f t="shared" si="34"/>
        <v>64</v>
      </c>
      <c r="AR75" t="str">
        <f t="shared" si="27"/>
        <v/>
      </c>
      <c r="AT75" t="str">
        <f t="shared" si="28"/>
        <v/>
      </c>
      <c r="AW75" s="5">
        <v>43904</v>
      </c>
      <c r="AX75" s="6" t="s">
        <v>7</v>
      </c>
      <c r="AZ75" t="str">
        <f t="shared" si="38"/>
        <v/>
      </c>
      <c r="BB75" t="str">
        <f t="shared" si="35"/>
        <v/>
      </c>
      <c r="BD75" t="str">
        <f t="shared" si="30"/>
        <v/>
      </c>
      <c r="BF75" t="str">
        <f t="shared" si="29"/>
        <v/>
      </c>
    </row>
    <row r="76" spans="1:58" x14ac:dyDescent="0.3">
      <c r="A76" s="10">
        <v>42444</v>
      </c>
      <c r="B76" s="11" t="s">
        <v>3</v>
      </c>
      <c r="C76" s="7">
        <v>14</v>
      </c>
      <c r="D76" t="str">
        <f t="shared" si="36"/>
        <v/>
      </c>
      <c r="F76" t="str">
        <f t="shared" si="31"/>
        <v/>
      </c>
      <c r="H76" t="str">
        <f t="shared" si="21"/>
        <v/>
      </c>
      <c r="J76" t="str">
        <f t="shared" si="22"/>
        <v/>
      </c>
      <c r="M76" s="5">
        <v>42810</v>
      </c>
      <c r="N76" s="6" t="s">
        <v>8</v>
      </c>
      <c r="O76" s="7">
        <v>37</v>
      </c>
      <c r="P76">
        <f t="shared" si="37"/>
        <v>262</v>
      </c>
      <c r="R76" t="str">
        <f t="shared" si="32"/>
        <v/>
      </c>
      <c r="T76">
        <f t="shared" si="23"/>
        <v>100</v>
      </c>
      <c r="V76" t="str">
        <f t="shared" si="24"/>
        <v/>
      </c>
      <c r="Y76" s="5">
        <v>43175</v>
      </c>
      <c r="Z76" s="6" t="s">
        <v>4</v>
      </c>
      <c r="AA76" s="7">
        <v>47</v>
      </c>
      <c r="AB76" t="str">
        <f t="shared" si="39"/>
        <v/>
      </c>
      <c r="AD76">
        <f t="shared" si="33"/>
        <v>68</v>
      </c>
      <c r="AF76" t="str">
        <f t="shared" si="25"/>
        <v/>
      </c>
      <c r="AH76" t="str">
        <f t="shared" si="26"/>
        <v/>
      </c>
      <c r="AK76" s="5">
        <v>43540</v>
      </c>
      <c r="AL76" s="6" t="s">
        <v>7</v>
      </c>
      <c r="AM76" s="7">
        <v>35</v>
      </c>
      <c r="AN76" t="str">
        <f t="shared" si="20"/>
        <v/>
      </c>
      <c r="AP76" t="str">
        <f t="shared" si="34"/>
        <v/>
      </c>
      <c r="AR76" t="str">
        <f t="shared" si="27"/>
        <v/>
      </c>
      <c r="AT76" t="str">
        <f t="shared" si="28"/>
        <v/>
      </c>
      <c r="AW76" s="5">
        <v>43905</v>
      </c>
      <c r="AX76" s="6" t="s">
        <v>9</v>
      </c>
      <c r="AZ76" t="str">
        <f t="shared" si="38"/>
        <v/>
      </c>
      <c r="BB76" t="str">
        <f t="shared" si="35"/>
        <v/>
      </c>
      <c r="BD76" t="str">
        <f t="shared" si="30"/>
        <v/>
      </c>
      <c r="BF76">
        <f t="shared" si="29"/>
        <v>0</v>
      </c>
    </row>
    <row r="77" spans="1:58" x14ac:dyDescent="0.3">
      <c r="A77" s="10">
        <v>42445</v>
      </c>
      <c r="B77" s="11" t="s">
        <v>6</v>
      </c>
      <c r="C77" s="7">
        <v>15</v>
      </c>
      <c r="D77" t="str">
        <f t="shared" si="36"/>
        <v/>
      </c>
      <c r="F77" t="str">
        <f t="shared" si="31"/>
        <v/>
      </c>
      <c r="H77" t="str">
        <f t="shared" si="21"/>
        <v/>
      </c>
      <c r="J77" t="str">
        <f t="shared" si="22"/>
        <v/>
      </c>
      <c r="M77" s="5">
        <v>42811</v>
      </c>
      <c r="N77" s="6" t="s">
        <v>4</v>
      </c>
      <c r="O77" s="7">
        <v>32</v>
      </c>
      <c r="P77" t="str">
        <f t="shared" si="37"/>
        <v/>
      </c>
      <c r="R77">
        <f t="shared" si="32"/>
        <v>63</v>
      </c>
      <c r="T77" t="str">
        <f t="shared" si="23"/>
        <v/>
      </c>
      <c r="V77" t="str">
        <f t="shared" si="24"/>
        <v/>
      </c>
      <c r="Y77" s="5">
        <v>43176</v>
      </c>
      <c r="Z77" s="6" t="s">
        <v>7</v>
      </c>
      <c r="AA77" s="7">
        <v>44</v>
      </c>
      <c r="AB77" t="str">
        <f t="shared" si="39"/>
        <v/>
      </c>
      <c r="AD77" t="str">
        <f t="shared" si="33"/>
        <v/>
      </c>
      <c r="AF77" t="str">
        <f t="shared" si="25"/>
        <v/>
      </c>
      <c r="AH77" t="str">
        <f t="shared" si="26"/>
        <v/>
      </c>
      <c r="AK77" s="5">
        <v>43541</v>
      </c>
      <c r="AL77" s="6" t="s">
        <v>9</v>
      </c>
      <c r="AM77" s="7">
        <v>30</v>
      </c>
      <c r="AN77" t="str">
        <f t="shared" si="20"/>
        <v/>
      </c>
      <c r="AP77" t="str">
        <f t="shared" si="34"/>
        <v/>
      </c>
      <c r="AR77" t="str">
        <f t="shared" si="27"/>
        <v/>
      </c>
      <c r="AT77">
        <f t="shared" si="28"/>
        <v>98</v>
      </c>
      <c r="AW77" s="5">
        <v>43906</v>
      </c>
      <c r="AX77" s="6" t="s">
        <v>5</v>
      </c>
      <c r="AZ77" t="str">
        <f t="shared" si="38"/>
        <v/>
      </c>
      <c r="BB77" t="str">
        <f t="shared" si="35"/>
        <v/>
      </c>
      <c r="BD77" t="str">
        <f t="shared" si="30"/>
        <v/>
      </c>
      <c r="BF77" t="str">
        <f t="shared" si="29"/>
        <v/>
      </c>
    </row>
    <row r="78" spans="1:58" x14ac:dyDescent="0.3">
      <c r="A78" s="10">
        <v>42446</v>
      </c>
      <c r="B78" s="11" t="s">
        <v>8</v>
      </c>
      <c r="C78" s="7">
        <v>18</v>
      </c>
      <c r="D78">
        <f t="shared" si="36"/>
        <v>143</v>
      </c>
      <c r="F78" t="str">
        <f t="shared" si="31"/>
        <v/>
      </c>
      <c r="H78">
        <f t="shared" si="21"/>
        <v>47</v>
      </c>
      <c r="J78" t="str">
        <f t="shared" si="22"/>
        <v/>
      </c>
      <c r="M78" s="5">
        <v>42812</v>
      </c>
      <c r="N78" s="6" t="s">
        <v>7</v>
      </c>
      <c r="O78" s="7">
        <v>34</v>
      </c>
      <c r="P78" t="str">
        <f t="shared" si="37"/>
        <v/>
      </c>
      <c r="R78" t="str">
        <f t="shared" si="32"/>
        <v/>
      </c>
      <c r="T78" t="str">
        <f t="shared" si="23"/>
        <v/>
      </c>
      <c r="V78" t="str">
        <f t="shared" si="24"/>
        <v/>
      </c>
      <c r="Y78" s="5">
        <v>43177</v>
      </c>
      <c r="Z78" s="6" t="s">
        <v>9</v>
      </c>
      <c r="AA78" s="7">
        <v>25</v>
      </c>
      <c r="AB78" t="str">
        <f t="shared" si="39"/>
        <v/>
      </c>
      <c r="AD78" t="str">
        <f t="shared" si="33"/>
        <v/>
      </c>
      <c r="AF78" t="str">
        <f t="shared" si="25"/>
        <v/>
      </c>
      <c r="AH78">
        <f t="shared" si="26"/>
        <v>116</v>
      </c>
      <c r="AK78" s="5">
        <v>43542</v>
      </c>
      <c r="AL78" s="6" t="s">
        <v>5</v>
      </c>
      <c r="AM78" s="7">
        <v>30</v>
      </c>
      <c r="AN78" t="str">
        <f t="shared" si="20"/>
        <v/>
      </c>
      <c r="AP78" t="str">
        <f t="shared" si="34"/>
        <v/>
      </c>
      <c r="AR78" t="str">
        <f t="shared" si="27"/>
        <v/>
      </c>
      <c r="AT78" t="str">
        <f t="shared" si="28"/>
        <v/>
      </c>
      <c r="AW78" s="5">
        <v>43907</v>
      </c>
      <c r="AX78" s="6" t="s">
        <v>3</v>
      </c>
      <c r="AZ78" t="str">
        <f t="shared" si="38"/>
        <v/>
      </c>
      <c r="BB78" t="str">
        <f t="shared" si="35"/>
        <v/>
      </c>
      <c r="BD78" t="str">
        <f t="shared" si="30"/>
        <v/>
      </c>
      <c r="BF78" t="str">
        <f t="shared" si="29"/>
        <v/>
      </c>
    </row>
    <row r="79" spans="1:58" x14ac:dyDescent="0.3">
      <c r="A79" s="10">
        <v>42447</v>
      </c>
      <c r="B79" s="11" t="s">
        <v>4</v>
      </c>
      <c r="C79" s="7">
        <v>15</v>
      </c>
      <c r="D79" t="str">
        <f t="shared" si="36"/>
        <v/>
      </c>
      <c r="F79">
        <f t="shared" si="31"/>
        <v>29</v>
      </c>
      <c r="H79" t="str">
        <f t="shared" si="21"/>
        <v/>
      </c>
      <c r="J79" t="str">
        <f t="shared" si="22"/>
        <v/>
      </c>
      <c r="M79" s="5">
        <v>42813</v>
      </c>
      <c r="N79" s="6" t="s">
        <v>9</v>
      </c>
      <c r="O79" s="7">
        <v>17</v>
      </c>
      <c r="P79" t="str">
        <f t="shared" si="37"/>
        <v/>
      </c>
      <c r="R79" t="str">
        <f t="shared" si="32"/>
        <v/>
      </c>
      <c r="T79" t="str">
        <f t="shared" si="23"/>
        <v/>
      </c>
      <c r="V79">
        <f t="shared" si="24"/>
        <v>83</v>
      </c>
      <c r="Y79" s="5">
        <v>43178</v>
      </c>
      <c r="Z79" s="6" t="s">
        <v>5</v>
      </c>
      <c r="AA79" s="7">
        <v>23</v>
      </c>
      <c r="AB79" t="str">
        <f t="shared" si="39"/>
        <v/>
      </c>
      <c r="AD79" t="str">
        <f t="shared" si="33"/>
        <v/>
      </c>
      <c r="AF79" t="str">
        <f t="shared" si="25"/>
        <v/>
      </c>
      <c r="AH79" t="str">
        <f t="shared" si="26"/>
        <v/>
      </c>
      <c r="AK79" s="5">
        <v>43543</v>
      </c>
      <c r="AL79" s="6" t="s">
        <v>3</v>
      </c>
      <c r="AM79" s="7">
        <v>26</v>
      </c>
      <c r="AN79" t="str">
        <f t="shared" si="20"/>
        <v/>
      </c>
      <c r="AP79" t="str">
        <f t="shared" si="34"/>
        <v/>
      </c>
      <c r="AR79" t="str">
        <f t="shared" si="27"/>
        <v/>
      </c>
      <c r="AT79" t="str">
        <f t="shared" si="28"/>
        <v/>
      </c>
      <c r="AW79" s="5">
        <v>43908</v>
      </c>
      <c r="AX79" s="6" t="s">
        <v>6</v>
      </c>
      <c r="AZ79" t="str">
        <f t="shared" si="38"/>
        <v/>
      </c>
      <c r="BB79" t="str">
        <f t="shared" si="35"/>
        <v/>
      </c>
      <c r="BD79" t="str">
        <f t="shared" si="30"/>
        <v/>
      </c>
      <c r="BF79" t="str">
        <f t="shared" si="29"/>
        <v/>
      </c>
    </row>
    <row r="80" spans="1:58" x14ac:dyDescent="0.3">
      <c r="A80" s="10">
        <v>42448</v>
      </c>
      <c r="B80" s="11" t="s">
        <v>7</v>
      </c>
      <c r="C80" s="7">
        <v>15</v>
      </c>
      <c r="D80" t="str">
        <f t="shared" si="36"/>
        <v/>
      </c>
      <c r="F80" t="str">
        <f t="shared" si="31"/>
        <v/>
      </c>
      <c r="H80" t="str">
        <f t="shared" si="21"/>
        <v/>
      </c>
      <c r="J80" t="str">
        <f t="shared" si="22"/>
        <v/>
      </c>
      <c r="M80" s="5">
        <v>42814</v>
      </c>
      <c r="N80" s="6" t="s">
        <v>5</v>
      </c>
      <c r="O80" s="19">
        <v>9</v>
      </c>
      <c r="P80" t="str">
        <f t="shared" si="37"/>
        <v/>
      </c>
      <c r="R80" t="str">
        <f t="shared" si="32"/>
        <v/>
      </c>
      <c r="T80" t="str">
        <f t="shared" si="23"/>
        <v/>
      </c>
      <c r="V80" t="str">
        <f t="shared" si="24"/>
        <v/>
      </c>
      <c r="Y80" s="5">
        <v>43179</v>
      </c>
      <c r="Z80" s="6" t="s">
        <v>3</v>
      </c>
      <c r="AA80" s="7">
        <v>22</v>
      </c>
      <c r="AB80" t="str">
        <f t="shared" si="39"/>
        <v/>
      </c>
      <c r="AD80" t="str">
        <f t="shared" si="33"/>
        <v/>
      </c>
      <c r="AF80" t="str">
        <f t="shared" si="25"/>
        <v/>
      </c>
      <c r="AH80" t="str">
        <f t="shared" si="26"/>
        <v/>
      </c>
      <c r="AK80" s="5">
        <v>43544</v>
      </c>
      <c r="AL80" s="6" t="s">
        <v>6</v>
      </c>
      <c r="AM80" s="7">
        <v>22</v>
      </c>
      <c r="AN80" t="str">
        <f t="shared" si="20"/>
        <v/>
      </c>
      <c r="AP80" t="str">
        <f t="shared" si="34"/>
        <v/>
      </c>
      <c r="AR80" t="str">
        <f t="shared" si="27"/>
        <v/>
      </c>
      <c r="AT80" t="str">
        <f t="shared" si="28"/>
        <v/>
      </c>
      <c r="AW80" s="5">
        <v>43909</v>
      </c>
      <c r="AX80" s="6" t="s">
        <v>8</v>
      </c>
      <c r="AZ80">
        <f t="shared" si="38"/>
        <v>0</v>
      </c>
      <c r="BB80" t="str">
        <f t="shared" si="35"/>
        <v/>
      </c>
      <c r="BD80">
        <f t="shared" si="30"/>
        <v>0</v>
      </c>
      <c r="BF80" t="str">
        <f t="shared" si="29"/>
        <v/>
      </c>
    </row>
    <row r="81" spans="1:58" x14ac:dyDescent="0.3">
      <c r="A81" s="10">
        <v>42449</v>
      </c>
      <c r="B81" s="11" t="s">
        <v>9</v>
      </c>
      <c r="C81" s="7">
        <v>10</v>
      </c>
      <c r="D81" t="str">
        <f t="shared" si="36"/>
        <v/>
      </c>
      <c r="F81" t="str">
        <f t="shared" si="31"/>
        <v/>
      </c>
      <c r="H81" t="str">
        <f t="shared" si="21"/>
        <v/>
      </c>
      <c r="J81">
        <f t="shared" si="22"/>
        <v>40</v>
      </c>
      <c r="M81" s="5">
        <v>42815</v>
      </c>
      <c r="N81" s="6" t="s">
        <v>3</v>
      </c>
      <c r="O81" s="22">
        <v>6</v>
      </c>
      <c r="P81" t="str">
        <f t="shared" si="37"/>
        <v/>
      </c>
      <c r="R81" t="str">
        <f t="shared" si="32"/>
        <v/>
      </c>
      <c r="T81" t="str">
        <f t="shared" si="23"/>
        <v/>
      </c>
      <c r="V81" t="str">
        <f t="shared" si="24"/>
        <v/>
      </c>
      <c r="Y81" s="5">
        <v>43180</v>
      </c>
      <c r="Z81" s="6" t="s">
        <v>6</v>
      </c>
      <c r="AA81" s="7">
        <v>19</v>
      </c>
      <c r="AB81" t="str">
        <f t="shared" si="39"/>
        <v/>
      </c>
      <c r="AD81" t="str">
        <f t="shared" si="33"/>
        <v/>
      </c>
      <c r="AF81" t="str">
        <f t="shared" si="25"/>
        <v/>
      </c>
      <c r="AH81" t="str">
        <f t="shared" si="26"/>
        <v/>
      </c>
      <c r="AK81" s="5">
        <v>43545</v>
      </c>
      <c r="AL81" s="6" t="s">
        <v>8</v>
      </c>
      <c r="AM81" s="7">
        <v>24</v>
      </c>
      <c r="AN81">
        <f t="shared" si="20"/>
        <v>200</v>
      </c>
      <c r="AP81" t="str">
        <f t="shared" si="34"/>
        <v/>
      </c>
      <c r="AR81">
        <f t="shared" si="27"/>
        <v>72</v>
      </c>
      <c r="AT81" t="str">
        <f t="shared" si="28"/>
        <v/>
      </c>
      <c r="AW81" s="5">
        <v>43910</v>
      </c>
      <c r="AX81" s="6" t="s">
        <v>4</v>
      </c>
      <c r="AZ81" t="str">
        <f t="shared" si="38"/>
        <v/>
      </c>
      <c r="BB81">
        <f t="shared" si="35"/>
        <v>0</v>
      </c>
      <c r="BD81" t="str">
        <f t="shared" si="30"/>
        <v/>
      </c>
      <c r="BF81" t="str">
        <f t="shared" si="29"/>
        <v/>
      </c>
    </row>
    <row r="82" spans="1:58" x14ac:dyDescent="0.3">
      <c r="A82" s="10">
        <v>42450</v>
      </c>
      <c r="B82" s="11" t="s">
        <v>5</v>
      </c>
      <c r="C82" s="7">
        <v>8</v>
      </c>
      <c r="D82" t="str">
        <f t="shared" si="36"/>
        <v/>
      </c>
      <c r="F82" t="str">
        <f t="shared" si="31"/>
        <v/>
      </c>
      <c r="H82" t="str">
        <f t="shared" si="21"/>
        <v/>
      </c>
      <c r="J82" t="str">
        <f t="shared" si="22"/>
        <v/>
      </c>
      <c r="M82" s="5">
        <v>42816</v>
      </c>
      <c r="N82" s="6" t="s">
        <v>6</v>
      </c>
      <c r="O82" s="7">
        <v>11</v>
      </c>
      <c r="P82" t="str">
        <f t="shared" si="37"/>
        <v/>
      </c>
      <c r="R82" t="str">
        <f t="shared" si="32"/>
        <v/>
      </c>
      <c r="T82" t="str">
        <f t="shared" si="23"/>
        <v/>
      </c>
      <c r="V82" t="str">
        <f t="shared" si="24"/>
        <v/>
      </c>
      <c r="Y82" s="5">
        <v>43181</v>
      </c>
      <c r="Z82" s="6" t="s">
        <v>8</v>
      </c>
      <c r="AA82" s="7">
        <v>22</v>
      </c>
      <c r="AB82">
        <f t="shared" si="39"/>
        <v>202</v>
      </c>
      <c r="AD82" t="str">
        <f t="shared" si="33"/>
        <v/>
      </c>
      <c r="AF82">
        <f t="shared" si="25"/>
        <v>63</v>
      </c>
      <c r="AH82" t="str">
        <f t="shared" si="26"/>
        <v/>
      </c>
      <c r="AK82" s="5">
        <v>43546</v>
      </c>
      <c r="AL82" s="6" t="s">
        <v>4</v>
      </c>
      <c r="AM82" s="7">
        <v>32</v>
      </c>
      <c r="AN82" t="str">
        <f t="shared" si="20"/>
        <v/>
      </c>
      <c r="AP82">
        <f t="shared" si="34"/>
        <v>62</v>
      </c>
      <c r="AR82" t="str">
        <f t="shared" si="27"/>
        <v/>
      </c>
      <c r="AT82" t="str">
        <f t="shared" si="28"/>
        <v/>
      </c>
      <c r="AW82" s="5">
        <v>43911</v>
      </c>
      <c r="AX82" s="6" t="s">
        <v>7</v>
      </c>
      <c r="AZ82" t="str">
        <f t="shared" si="38"/>
        <v/>
      </c>
      <c r="BB82" t="str">
        <f t="shared" si="35"/>
        <v/>
      </c>
      <c r="BD82" t="str">
        <f t="shared" si="30"/>
        <v/>
      </c>
      <c r="BF82" t="str">
        <f t="shared" si="29"/>
        <v/>
      </c>
    </row>
    <row r="83" spans="1:58" x14ac:dyDescent="0.3">
      <c r="A83" s="10">
        <v>42451</v>
      </c>
      <c r="B83" s="11" t="s">
        <v>3</v>
      </c>
      <c r="C83" s="7">
        <v>9</v>
      </c>
      <c r="D83" t="str">
        <f t="shared" si="36"/>
        <v/>
      </c>
      <c r="F83" t="str">
        <f t="shared" si="31"/>
        <v/>
      </c>
      <c r="H83" t="str">
        <f t="shared" si="21"/>
        <v/>
      </c>
      <c r="J83" t="str">
        <f t="shared" si="22"/>
        <v/>
      </c>
      <c r="M83" s="5">
        <v>42817</v>
      </c>
      <c r="N83" s="6" t="s">
        <v>8</v>
      </c>
      <c r="O83" s="7">
        <v>17</v>
      </c>
      <c r="P83">
        <f t="shared" si="37"/>
        <v>126</v>
      </c>
      <c r="R83" t="str">
        <f t="shared" si="32"/>
        <v/>
      </c>
      <c r="T83">
        <f t="shared" si="23"/>
        <v>34</v>
      </c>
      <c r="V83" t="str">
        <f t="shared" si="24"/>
        <v/>
      </c>
      <c r="Y83" s="5">
        <v>43182</v>
      </c>
      <c r="Z83" s="6" t="s">
        <v>4</v>
      </c>
      <c r="AA83" s="7">
        <v>26</v>
      </c>
      <c r="AB83" t="str">
        <f t="shared" si="39"/>
        <v/>
      </c>
      <c r="AD83">
        <f t="shared" si="33"/>
        <v>49</v>
      </c>
      <c r="AF83" t="str">
        <f t="shared" si="25"/>
        <v/>
      </c>
      <c r="AH83" t="str">
        <f t="shared" si="26"/>
        <v/>
      </c>
      <c r="AK83" s="5">
        <v>43547</v>
      </c>
      <c r="AL83" s="6" t="s">
        <v>7</v>
      </c>
      <c r="AM83" s="7">
        <v>26</v>
      </c>
      <c r="AN83" t="str">
        <f t="shared" si="20"/>
        <v/>
      </c>
      <c r="AP83" t="str">
        <f t="shared" si="34"/>
        <v/>
      </c>
      <c r="AR83" t="str">
        <f t="shared" si="27"/>
        <v/>
      </c>
      <c r="AT83" t="str">
        <f t="shared" si="28"/>
        <v/>
      </c>
      <c r="AW83" s="5">
        <v>43912</v>
      </c>
      <c r="AX83" s="6" t="s">
        <v>9</v>
      </c>
      <c r="AZ83" t="str">
        <f t="shared" si="38"/>
        <v/>
      </c>
      <c r="BB83" t="str">
        <f t="shared" si="35"/>
        <v/>
      </c>
      <c r="BD83" t="str">
        <f t="shared" si="30"/>
        <v/>
      </c>
      <c r="BF83">
        <f t="shared" si="29"/>
        <v>0</v>
      </c>
    </row>
    <row r="84" spans="1:58" x14ac:dyDescent="0.3">
      <c r="A84" s="10">
        <v>42452</v>
      </c>
      <c r="B84" s="11" t="s">
        <v>6</v>
      </c>
      <c r="C84" s="7">
        <v>12</v>
      </c>
      <c r="D84" t="str">
        <f t="shared" si="36"/>
        <v/>
      </c>
      <c r="F84" t="str">
        <f t="shared" si="31"/>
        <v/>
      </c>
      <c r="H84" t="str">
        <f t="shared" si="21"/>
        <v/>
      </c>
      <c r="J84" t="str">
        <f t="shared" si="22"/>
        <v/>
      </c>
      <c r="M84" s="5">
        <v>42818</v>
      </c>
      <c r="N84" s="6" t="s">
        <v>4</v>
      </c>
      <c r="O84" s="7">
        <v>23</v>
      </c>
      <c r="P84" t="str">
        <f t="shared" si="37"/>
        <v/>
      </c>
      <c r="R84">
        <f t="shared" si="32"/>
        <v>32</v>
      </c>
      <c r="T84" t="str">
        <f t="shared" si="23"/>
        <v/>
      </c>
      <c r="V84" t="str">
        <f t="shared" si="24"/>
        <v/>
      </c>
      <c r="Y84" s="5">
        <v>43183</v>
      </c>
      <c r="Z84" s="6" t="s">
        <v>7</v>
      </c>
      <c r="AA84" s="7">
        <v>23</v>
      </c>
      <c r="AB84" t="str">
        <f t="shared" si="39"/>
        <v/>
      </c>
      <c r="AD84" t="str">
        <f t="shared" si="33"/>
        <v/>
      </c>
      <c r="AF84" t="str">
        <f t="shared" si="25"/>
        <v/>
      </c>
      <c r="AH84" t="str">
        <f t="shared" si="26"/>
        <v/>
      </c>
      <c r="AK84" s="5">
        <v>43548</v>
      </c>
      <c r="AL84" s="6" t="s">
        <v>9</v>
      </c>
      <c r="AM84" s="7">
        <v>14</v>
      </c>
      <c r="AN84" t="str">
        <f t="shared" si="20"/>
        <v/>
      </c>
      <c r="AP84" t="str">
        <f t="shared" si="34"/>
        <v/>
      </c>
      <c r="AR84" t="str">
        <f t="shared" si="27"/>
        <v/>
      </c>
      <c r="AT84">
        <f t="shared" si="28"/>
        <v>72</v>
      </c>
      <c r="AW84" s="5">
        <v>43913</v>
      </c>
      <c r="AX84" s="6" t="s">
        <v>5</v>
      </c>
      <c r="AZ84" t="str">
        <f t="shared" si="38"/>
        <v/>
      </c>
      <c r="BB84" t="str">
        <f t="shared" si="35"/>
        <v/>
      </c>
      <c r="BD84" t="str">
        <f t="shared" si="30"/>
        <v/>
      </c>
      <c r="BF84" t="str">
        <f t="shared" si="29"/>
        <v/>
      </c>
    </row>
    <row r="85" spans="1:58" x14ac:dyDescent="0.3">
      <c r="A85" s="10">
        <v>42453</v>
      </c>
      <c r="B85" s="11" t="s">
        <v>8</v>
      </c>
      <c r="C85" s="7">
        <v>15</v>
      </c>
      <c r="D85">
        <f t="shared" si="36"/>
        <v>84</v>
      </c>
      <c r="F85" t="str">
        <f t="shared" si="31"/>
        <v/>
      </c>
      <c r="H85">
        <f t="shared" si="21"/>
        <v>36</v>
      </c>
      <c r="J85" t="str">
        <f t="shared" si="22"/>
        <v/>
      </c>
      <c r="M85" s="5">
        <v>42819</v>
      </c>
      <c r="N85" s="6" t="s">
        <v>7</v>
      </c>
      <c r="O85" s="7">
        <v>32</v>
      </c>
      <c r="P85" t="str">
        <f t="shared" si="37"/>
        <v/>
      </c>
      <c r="R85" t="str">
        <f t="shared" si="32"/>
        <v/>
      </c>
      <c r="T85" t="str">
        <f t="shared" si="23"/>
        <v/>
      </c>
      <c r="V85" t="str">
        <f t="shared" si="24"/>
        <v/>
      </c>
      <c r="Y85" s="5">
        <v>43184</v>
      </c>
      <c r="Z85" s="6" t="s">
        <v>9</v>
      </c>
      <c r="AA85" s="7">
        <v>12</v>
      </c>
      <c r="AB85" t="str">
        <f t="shared" si="39"/>
        <v/>
      </c>
      <c r="AD85" t="str">
        <f t="shared" si="33"/>
        <v/>
      </c>
      <c r="AF85" t="str">
        <f t="shared" si="25"/>
        <v/>
      </c>
      <c r="AH85">
        <f t="shared" si="26"/>
        <v>61</v>
      </c>
      <c r="AK85" s="5">
        <v>43549</v>
      </c>
      <c r="AL85" s="6" t="s">
        <v>5</v>
      </c>
      <c r="AM85" s="20">
        <v>9</v>
      </c>
      <c r="AN85" t="str">
        <f t="shared" si="20"/>
        <v/>
      </c>
      <c r="AP85" t="str">
        <f t="shared" si="34"/>
        <v/>
      </c>
      <c r="AR85" t="str">
        <f t="shared" si="27"/>
        <v/>
      </c>
      <c r="AT85" t="str">
        <f t="shared" si="28"/>
        <v/>
      </c>
      <c r="AW85" s="5">
        <v>43914</v>
      </c>
      <c r="AX85" s="6" t="s">
        <v>3</v>
      </c>
      <c r="AZ85" t="str">
        <f t="shared" si="38"/>
        <v/>
      </c>
      <c r="BB85" t="str">
        <f t="shared" si="35"/>
        <v/>
      </c>
      <c r="BD85" t="str">
        <f t="shared" si="30"/>
        <v/>
      </c>
      <c r="BF85" t="str">
        <f t="shared" si="29"/>
        <v/>
      </c>
    </row>
    <row r="86" spans="1:58" x14ac:dyDescent="0.3">
      <c r="A86" s="10">
        <v>42454</v>
      </c>
      <c r="B86" s="11" t="s">
        <v>4</v>
      </c>
      <c r="C86" s="7">
        <v>19</v>
      </c>
      <c r="D86" t="str">
        <f t="shared" si="36"/>
        <v/>
      </c>
      <c r="F86">
        <f t="shared" si="31"/>
        <v>27</v>
      </c>
      <c r="H86" t="str">
        <f t="shared" si="21"/>
        <v/>
      </c>
      <c r="J86" t="str">
        <f t="shared" si="22"/>
        <v/>
      </c>
      <c r="M86" s="5">
        <v>42820</v>
      </c>
      <c r="N86" s="6" t="s">
        <v>9</v>
      </c>
      <c r="O86" s="7">
        <v>27</v>
      </c>
      <c r="P86" t="str">
        <f t="shared" si="37"/>
        <v/>
      </c>
      <c r="R86" t="str">
        <f t="shared" si="32"/>
        <v/>
      </c>
      <c r="T86" t="str">
        <f t="shared" si="23"/>
        <v/>
      </c>
      <c r="V86">
        <f t="shared" si="24"/>
        <v>82</v>
      </c>
      <c r="Y86" s="5">
        <v>43185</v>
      </c>
      <c r="Z86" s="6" t="s">
        <v>5</v>
      </c>
      <c r="AA86" s="7">
        <v>12</v>
      </c>
      <c r="AB86" t="str">
        <f t="shared" si="39"/>
        <v/>
      </c>
      <c r="AD86" t="str">
        <f t="shared" si="33"/>
        <v/>
      </c>
      <c r="AF86" t="str">
        <f t="shared" si="25"/>
        <v/>
      </c>
      <c r="AH86" t="str">
        <f t="shared" si="26"/>
        <v/>
      </c>
      <c r="AK86" s="5">
        <v>43550</v>
      </c>
      <c r="AL86" s="6" t="s">
        <v>3</v>
      </c>
      <c r="AM86" s="7">
        <v>13</v>
      </c>
      <c r="AN86" t="str">
        <f t="shared" si="20"/>
        <v/>
      </c>
      <c r="AP86" t="str">
        <f t="shared" si="34"/>
        <v/>
      </c>
      <c r="AR86" t="str">
        <f t="shared" si="27"/>
        <v/>
      </c>
      <c r="AT86" t="str">
        <f t="shared" si="28"/>
        <v/>
      </c>
      <c r="AW86" s="5">
        <v>43915</v>
      </c>
      <c r="AX86" s="6" t="s">
        <v>6</v>
      </c>
      <c r="AZ86" t="str">
        <f t="shared" si="38"/>
        <v/>
      </c>
      <c r="BB86" t="str">
        <f t="shared" si="35"/>
        <v/>
      </c>
      <c r="BD86" t="str">
        <f t="shared" si="30"/>
        <v/>
      </c>
      <c r="BF86" t="str">
        <f t="shared" si="29"/>
        <v/>
      </c>
    </row>
    <row r="87" spans="1:58" x14ac:dyDescent="0.3">
      <c r="A87" s="10">
        <v>42455</v>
      </c>
      <c r="B87" s="11" t="s">
        <v>7</v>
      </c>
      <c r="C87" s="7">
        <v>19</v>
      </c>
      <c r="D87" t="str">
        <f t="shared" si="36"/>
        <v/>
      </c>
      <c r="F87" t="str">
        <f t="shared" si="31"/>
        <v/>
      </c>
      <c r="H87" t="str">
        <f t="shared" si="21"/>
        <v/>
      </c>
      <c r="J87" t="str">
        <f t="shared" si="22"/>
        <v/>
      </c>
      <c r="M87" s="5">
        <v>42821</v>
      </c>
      <c r="N87" s="6" t="s">
        <v>5</v>
      </c>
      <c r="O87" s="7">
        <v>24</v>
      </c>
      <c r="P87" t="str">
        <f t="shared" si="37"/>
        <v/>
      </c>
      <c r="R87" t="str">
        <f t="shared" si="32"/>
        <v/>
      </c>
      <c r="T87" t="str">
        <f t="shared" si="23"/>
        <v/>
      </c>
      <c r="V87" t="str">
        <f t="shared" si="24"/>
        <v/>
      </c>
      <c r="Y87" s="5">
        <v>43186</v>
      </c>
      <c r="Z87" s="6" t="s">
        <v>3</v>
      </c>
      <c r="AA87" s="19">
        <v>9</v>
      </c>
      <c r="AB87" t="str">
        <f t="shared" si="39"/>
        <v/>
      </c>
      <c r="AD87" t="str">
        <f t="shared" si="33"/>
        <v/>
      </c>
      <c r="AF87" t="str">
        <f t="shared" si="25"/>
        <v/>
      </c>
      <c r="AH87" t="str">
        <f t="shared" si="26"/>
        <v/>
      </c>
      <c r="AK87" s="5">
        <v>43551</v>
      </c>
      <c r="AL87" s="6" t="s">
        <v>6</v>
      </c>
      <c r="AM87" s="20">
        <v>8</v>
      </c>
      <c r="AN87" t="str">
        <f t="shared" si="20"/>
        <v/>
      </c>
      <c r="AP87" t="str">
        <f t="shared" si="34"/>
        <v/>
      </c>
      <c r="AR87" t="str">
        <f t="shared" si="27"/>
        <v/>
      </c>
      <c r="AT87" t="str">
        <f t="shared" si="28"/>
        <v/>
      </c>
      <c r="AW87" s="5">
        <v>43916</v>
      </c>
      <c r="AX87" s="6" t="s">
        <v>8</v>
      </c>
      <c r="AZ87">
        <f t="shared" si="38"/>
        <v>0</v>
      </c>
      <c r="BB87" t="str">
        <f t="shared" si="35"/>
        <v/>
      </c>
      <c r="BD87">
        <f t="shared" si="30"/>
        <v>0</v>
      </c>
      <c r="BF87" t="str">
        <f t="shared" si="29"/>
        <v/>
      </c>
    </row>
    <row r="88" spans="1:58" x14ac:dyDescent="0.3">
      <c r="A88" s="10">
        <v>42456</v>
      </c>
      <c r="B88" s="11" t="s">
        <v>9</v>
      </c>
      <c r="C88" s="7">
        <v>12</v>
      </c>
      <c r="D88" t="str">
        <f t="shared" si="36"/>
        <v/>
      </c>
      <c r="F88" t="str">
        <f t="shared" si="31"/>
        <v/>
      </c>
      <c r="H88" t="str">
        <f t="shared" si="21"/>
        <v/>
      </c>
      <c r="J88">
        <f t="shared" si="22"/>
        <v>50</v>
      </c>
      <c r="M88" s="5">
        <v>42822</v>
      </c>
      <c r="N88" s="6" t="s">
        <v>3</v>
      </c>
      <c r="O88" s="7">
        <v>22</v>
      </c>
      <c r="P88" t="str">
        <f t="shared" si="37"/>
        <v/>
      </c>
      <c r="R88" t="str">
        <f t="shared" si="32"/>
        <v/>
      </c>
      <c r="T88" t="str">
        <f t="shared" si="23"/>
        <v/>
      </c>
      <c r="V88" t="str">
        <f t="shared" si="24"/>
        <v/>
      </c>
      <c r="Y88" s="5">
        <v>43187</v>
      </c>
      <c r="Z88" s="6" t="s">
        <v>6</v>
      </c>
      <c r="AA88" s="7">
        <v>12</v>
      </c>
      <c r="AB88" t="str">
        <f t="shared" si="39"/>
        <v/>
      </c>
      <c r="AD88" t="str">
        <f t="shared" si="33"/>
        <v/>
      </c>
      <c r="AF88" t="str">
        <f t="shared" si="25"/>
        <v/>
      </c>
      <c r="AH88" t="str">
        <f t="shared" si="26"/>
        <v/>
      </c>
      <c r="AK88" s="5">
        <v>43552</v>
      </c>
      <c r="AL88" s="6" t="s">
        <v>8</v>
      </c>
      <c r="AM88" s="7">
        <v>18</v>
      </c>
      <c r="AN88">
        <f t="shared" si="20"/>
        <v>120</v>
      </c>
      <c r="AP88" t="str">
        <f t="shared" si="34"/>
        <v/>
      </c>
      <c r="AR88">
        <f t="shared" si="27"/>
        <v>39</v>
      </c>
      <c r="AT88" t="str">
        <f t="shared" si="28"/>
        <v/>
      </c>
      <c r="AW88" s="5">
        <v>43917</v>
      </c>
      <c r="AX88" s="6" t="s">
        <v>4</v>
      </c>
      <c r="AZ88" t="str">
        <f t="shared" si="38"/>
        <v/>
      </c>
      <c r="BB88">
        <f t="shared" si="35"/>
        <v>0</v>
      </c>
      <c r="BD88" t="str">
        <f t="shared" si="30"/>
        <v/>
      </c>
      <c r="BF88" t="str">
        <f t="shared" si="29"/>
        <v/>
      </c>
    </row>
    <row r="89" spans="1:58" x14ac:dyDescent="0.3">
      <c r="A89" s="10">
        <v>42457</v>
      </c>
      <c r="B89" s="11" t="s">
        <v>5</v>
      </c>
      <c r="C89" s="7">
        <v>6</v>
      </c>
      <c r="D89" t="str">
        <f t="shared" si="36"/>
        <v/>
      </c>
      <c r="F89" t="str">
        <f t="shared" si="31"/>
        <v/>
      </c>
      <c r="H89" t="str">
        <f t="shared" si="21"/>
        <v/>
      </c>
      <c r="J89" t="str">
        <f t="shared" si="22"/>
        <v/>
      </c>
      <c r="M89" s="5">
        <v>42823</v>
      </c>
      <c r="N89" s="6" t="s">
        <v>6</v>
      </c>
      <c r="O89" s="7">
        <v>28</v>
      </c>
      <c r="P89" t="str">
        <f t="shared" si="37"/>
        <v/>
      </c>
      <c r="R89" t="str">
        <f t="shared" si="32"/>
        <v/>
      </c>
      <c r="T89" t="str">
        <f t="shared" si="23"/>
        <v/>
      </c>
      <c r="V89" t="str">
        <f t="shared" si="24"/>
        <v/>
      </c>
      <c r="Y89" s="5">
        <v>43188</v>
      </c>
      <c r="Z89" s="6" t="s">
        <v>8</v>
      </c>
      <c r="AA89" s="7">
        <v>14</v>
      </c>
      <c r="AB89">
        <f t="shared" si="39"/>
        <v>108</v>
      </c>
      <c r="AD89" t="str">
        <f t="shared" si="33"/>
        <v/>
      </c>
      <c r="AF89">
        <f t="shared" si="25"/>
        <v>35</v>
      </c>
      <c r="AH89" t="str">
        <f t="shared" si="26"/>
        <v/>
      </c>
      <c r="AK89" s="5">
        <v>43553</v>
      </c>
      <c r="AL89" s="6" t="s">
        <v>4</v>
      </c>
      <c r="AM89" s="7">
        <v>33</v>
      </c>
      <c r="AN89" t="str">
        <f t="shared" si="20"/>
        <v/>
      </c>
      <c r="AP89">
        <f t="shared" si="34"/>
        <v>42</v>
      </c>
      <c r="AR89" t="str">
        <f t="shared" si="27"/>
        <v/>
      </c>
      <c r="AT89" t="str">
        <f t="shared" si="28"/>
        <v/>
      </c>
      <c r="AW89" s="5">
        <v>43918</v>
      </c>
      <c r="AX89" s="6" t="s">
        <v>7</v>
      </c>
      <c r="AZ89" t="str">
        <f t="shared" si="38"/>
        <v/>
      </c>
      <c r="BB89" t="str">
        <f t="shared" si="35"/>
        <v/>
      </c>
      <c r="BD89" t="str">
        <f t="shared" si="30"/>
        <v/>
      </c>
      <c r="BF89" t="str">
        <f t="shared" si="29"/>
        <v/>
      </c>
    </row>
    <row r="90" spans="1:58" x14ac:dyDescent="0.3">
      <c r="A90" s="10">
        <v>42458</v>
      </c>
      <c r="B90" s="11" t="s">
        <v>3</v>
      </c>
      <c r="C90" s="7">
        <v>8</v>
      </c>
      <c r="D90" t="str">
        <f t="shared" si="36"/>
        <v/>
      </c>
      <c r="F90" t="str">
        <f t="shared" si="31"/>
        <v/>
      </c>
      <c r="H90" t="str">
        <f t="shared" si="21"/>
        <v/>
      </c>
      <c r="J90" t="str">
        <f t="shared" si="22"/>
        <v/>
      </c>
      <c r="M90" s="5">
        <v>42824</v>
      </c>
      <c r="N90" s="6" t="s">
        <v>8</v>
      </c>
      <c r="O90" s="7">
        <v>28</v>
      </c>
      <c r="P90">
        <f t="shared" si="37"/>
        <v>184</v>
      </c>
      <c r="R90" t="str">
        <f t="shared" si="32"/>
        <v/>
      </c>
      <c r="T90">
        <f t="shared" si="23"/>
        <v>78</v>
      </c>
      <c r="V90" t="str">
        <f t="shared" si="24"/>
        <v/>
      </c>
      <c r="Y90" s="5">
        <v>43189</v>
      </c>
      <c r="Z90" s="6" t="s">
        <v>4</v>
      </c>
      <c r="AA90" s="7">
        <v>21</v>
      </c>
      <c r="AB90" t="str">
        <f t="shared" si="39"/>
        <v/>
      </c>
      <c r="AD90">
        <f t="shared" si="33"/>
        <v>33</v>
      </c>
      <c r="AF90" t="str">
        <f t="shared" si="25"/>
        <v/>
      </c>
      <c r="AH90" t="str">
        <f t="shared" si="26"/>
        <v/>
      </c>
      <c r="AK90" s="5">
        <v>43554</v>
      </c>
      <c r="AL90" s="6" t="s">
        <v>7</v>
      </c>
      <c r="AM90" s="7">
        <v>35</v>
      </c>
      <c r="AN90" t="str">
        <f t="shared" si="20"/>
        <v/>
      </c>
      <c r="AP90" t="str">
        <f t="shared" si="34"/>
        <v/>
      </c>
      <c r="AR90" t="str">
        <f t="shared" si="27"/>
        <v/>
      </c>
      <c r="AT90" t="str">
        <f t="shared" si="28"/>
        <v/>
      </c>
      <c r="AW90" s="5">
        <v>43919</v>
      </c>
      <c r="AX90" s="6" t="s">
        <v>9</v>
      </c>
      <c r="AZ90" t="str">
        <f t="shared" si="38"/>
        <v/>
      </c>
      <c r="BB90" t="str">
        <f t="shared" si="35"/>
        <v/>
      </c>
      <c r="BD90" t="str">
        <f t="shared" si="30"/>
        <v/>
      </c>
      <c r="BF90">
        <f t="shared" si="29"/>
        <v>0</v>
      </c>
    </row>
    <row r="91" spans="1:58" x14ac:dyDescent="0.3">
      <c r="A91" s="10">
        <v>42459</v>
      </c>
      <c r="B91" s="11" t="s">
        <v>6</v>
      </c>
      <c r="C91" s="7">
        <v>7</v>
      </c>
      <c r="D91" t="str">
        <f t="shared" si="36"/>
        <v/>
      </c>
      <c r="F91" t="str">
        <f t="shared" si="31"/>
        <v/>
      </c>
      <c r="H91" t="str">
        <f t="shared" si="21"/>
        <v/>
      </c>
      <c r="J91" t="str">
        <f t="shared" si="22"/>
        <v/>
      </c>
      <c r="M91" s="5">
        <v>42825</v>
      </c>
      <c r="N91" s="6" t="s">
        <v>4</v>
      </c>
      <c r="O91" s="7">
        <v>25</v>
      </c>
      <c r="P91" t="str">
        <f t="shared" si="37"/>
        <v/>
      </c>
      <c r="R91">
        <f t="shared" si="32"/>
        <v>49</v>
      </c>
      <c r="T91" t="str">
        <f t="shared" si="23"/>
        <v/>
      </c>
      <c r="V91" t="str">
        <f t="shared" si="24"/>
        <v/>
      </c>
      <c r="Y91" s="5">
        <v>43190</v>
      </c>
      <c r="Z91" s="6" t="s">
        <v>7</v>
      </c>
      <c r="AA91" s="7">
        <v>30</v>
      </c>
      <c r="AB91" t="str">
        <f t="shared" si="39"/>
        <v/>
      </c>
      <c r="AD91" t="str">
        <f t="shared" si="33"/>
        <v/>
      </c>
      <c r="AF91" t="str">
        <f t="shared" si="25"/>
        <v/>
      </c>
      <c r="AH91" t="str">
        <f t="shared" si="26"/>
        <v/>
      </c>
      <c r="AK91" s="5">
        <v>43555</v>
      </c>
      <c r="AL91" s="6" t="s">
        <v>9</v>
      </c>
      <c r="AM91" s="7">
        <v>23</v>
      </c>
      <c r="AN91" t="str">
        <f t="shared" si="20"/>
        <v/>
      </c>
      <c r="AP91" t="str">
        <f t="shared" si="34"/>
        <v/>
      </c>
      <c r="AR91" t="str">
        <f t="shared" si="27"/>
        <v/>
      </c>
      <c r="AT91">
        <f t="shared" si="28"/>
        <v>91</v>
      </c>
      <c r="AW91" s="5">
        <v>43920</v>
      </c>
      <c r="AX91" s="6" t="s">
        <v>5</v>
      </c>
      <c r="AZ91" t="str">
        <f t="shared" si="38"/>
        <v/>
      </c>
      <c r="BB91" t="str">
        <f t="shared" si="35"/>
        <v/>
      </c>
      <c r="BD91" t="str">
        <f t="shared" si="30"/>
        <v/>
      </c>
      <c r="BF91" t="str">
        <f t="shared" si="29"/>
        <v/>
      </c>
    </row>
    <row r="92" spans="1:58" x14ac:dyDescent="0.3">
      <c r="A92" s="10">
        <v>42460</v>
      </c>
      <c r="B92" s="11" t="s">
        <v>8</v>
      </c>
      <c r="C92" s="7">
        <v>12</v>
      </c>
      <c r="D92">
        <f t="shared" si="36"/>
        <v>83</v>
      </c>
      <c r="F92" t="str">
        <f t="shared" si="31"/>
        <v/>
      </c>
      <c r="H92">
        <f t="shared" si="21"/>
        <v>27</v>
      </c>
      <c r="J92" t="str">
        <f t="shared" si="22"/>
        <v/>
      </c>
      <c r="M92" s="5">
        <v>42826</v>
      </c>
      <c r="N92" s="6" t="s">
        <v>7</v>
      </c>
      <c r="O92" s="7">
        <v>36</v>
      </c>
      <c r="P92" t="str">
        <f t="shared" si="37"/>
        <v/>
      </c>
      <c r="R92" t="str">
        <f t="shared" si="32"/>
        <v/>
      </c>
      <c r="T92" t="str">
        <f t="shared" si="23"/>
        <v/>
      </c>
      <c r="V92" t="str">
        <f t="shared" si="24"/>
        <v/>
      </c>
      <c r="Y92" s="5">
        <v>43191</v>
      </c>
      <c r="Z92" s="6" t="s">
        <v>9</v>
      </c>
      <c r="AA92" s="7">
        <v>23</v>
      </c>
      <c r="AB92" t="str">
        <f t="shared" si="39"/>
        <v/>
      </c>
      <c r="AD92" t="str">
        <f t="shared" si="33"/>
        <v/>
      </c>
      <c r="AF92" t="str">
        <f t="shared" si="25"/>
        <v/>
      </c>
      <c r="AH92">
        <f t="shared" si="26"/>
        <v>74</v>
      </c>
      <c r="AK92" s="5">
        <v>43556</v>
      </c>
      <c r="AL92" s="6" t="s">
        <v>5</v>
      </c>
      <c r="AM92" s="7">
        <v>19</v>
      </c>
      <c r="AN92" t="str">
        <f t="shared" si="20"/>
        <v/>
      </c>
      <c r="AP92" t="str">
        <f t="shared" si="34"/>
        <v/>
      </c>
      <c r="AR92" t="str">
        <f t="shared" si="27"/>
        <v/>
      </c>
      <c r="AT92" t="str">
        <f t="shared" si="28"/>
        <v/>
      </c>
      <c r="AW92" s="5">
        <v>43921</v>
      </c>
      <c r="AX92" s="6" t="s">
        <v>3</v>
      </c>
      <c r="AZ92" t="str">
        <f t="shared" si="38"/>
        <v/>
      </c>
      <c r="BB92" t="str">
        <f t="shared" si="35"/>
        <v/>
      </c>
      <c r="BD92" t="str">
        <f t="shared" si="30"/>
        <v/>
      </c>
      <c r="BF92" t="str">
        <f t="shared" si="29"/>
        <v/>
      </c>
    </row>
    <row r="93" spans="1:58" x14ac:dyDescent="0.3">
      <c r="A93" s="10">
        <v>42461</v>
      </c>
      <c r="B93" s="11" t="s">
        <v>4</v>
      </c>
      <c r="C93" s="7">
        <v>19</v>
      </c>
      <c r="D93" t="str">
        <f t="shared" si="36"/>
        <v/>
      </c>
      <c r="F93">
        <f t="shared" si="31"/>
        <v>25</v>
      </c>
      <c r="H93" t="str">
        <f t="shared" si="21"/>
        <v/>
      </c>
      <c r="J93" t="str">
        <f t="shared" si="22"/>
        <v/>
      </c>
      <c r="M93" s="5">
        <v>42827</v>
      </c>
      <c r="N93" s="6" t="s">
        <v>9</v>
      </c>
      <c r="O93" s="7">
        <v>22</v>
      </c>
      <c r="P93" t="str">
        <f t="shared" si="37"/>
        <v/>
      </c>
      <c r="R93" t="str">
        <f t="shared" si="32"/>
        <v/>
      </c>
      <c r="T93" t="str">
        <f t="shared" si="23"/>
        <v/>
      </c>
      <c r="V93">
        <f t="shared" si="24"/>
        <v>83</v>
      </c>
      <c r="Y93" s="5">
        <v>43192</v>
      </c>
      <c r="Z93" s="6" t="s">
        <v>5</v>
      </c>
      <c r="AA93" s="7">
        <v>17</v>
      </c>
      <c r="AB93" t="str">
        <f t="shared" si="39"/>
        <v/>
      </c>
      <c r="AD93" t="str">
        <f t="shared" si="33"/>
        <v/>
      </c>
      <c r="AF93" t="str">
        <f t="shared" si="25"/>
        <v/>
      </c>
      <c r="AH93" t="str">
        <f t="shared" si="26"/>
        <v/>
      </c>
      <c r="AK93" s="5">
        <v>43557</v>
      </c>
      <c r="AL93" s="6" t="s">
        <v>3</v>
      </c>
      <c r="AM93" s="7">
        <v>18</v>
      </c>
      <c r="AN93" t="str">
        <f t="shared" si="20"/>
        <v/>
      </c>
      <c r="AP93" t="str">
        <f t="shared" si="34"/>
        <v/>
      </c>
      <c r="AR93" t="str">
        <f t="shared" si="27"/>
        <v/>
      </c>
      <c r="AT93" t="str">
        <f t="shared" si="28"/>
        <v/>
      </c>
      <c r="AW93" s="5">
        <v>43922</v>
      </c>
      <c r="AX93" s="6" t="s">
        <v>6</v>
      </c>
      <c r="AZ93" t="str">
        <f t="shared" si="38"/>
        <v/>
      </c>
      <c r="BB93" t="str">
        <f t="shared" si="35"/>
        <v/>
      </c>
      <c r="BD93" t="str">
        <f t="shared" si="30"/>
        <v/>
      </c>
      <c r="BF93" t="str">
        <f t="shared" si="29"/>
        <v/>
      </c>
    </row>
    <row r="94" spans="1:58" x14ac:dyDescent="0.3">
      <c r="A94" s="10">
        <v>42462</v>
      </c>
      <c r="B94" s="11" t="s">
        <v>7</v>
      </c>
      <c r="C94" s="7">
        <v>24</v>
      </c>
      <c r="D94" t="str">
        <f t="shared" si="36"/>
        <v/>
      </c>
      <c r="F94" t="str">
        <f t="shared" si="31"/>
        <v/>
      </c>
      <c r="H94" t="str">
        <f t="shared" si="21"/>
        <v/>
      </c>
      <c r="J94" t="str">
        <f t="shared" si="22"/>
        <v/>
      </c>
      <c r="M94" s="5">
        <v>42828</v>
      </c>
      <c r="N94" s="6" t="s">
        <v>5</v>
      </c>
      <c r="O94" s="7">
        <v>20</v>
      </c>
      <c r="P94" t="str">
        <f t="shared" si="37"/>
        <v/>
      </c>
      <c r="R94" t="str">
        <f t="shared" si="32"/>
        <v/>
      </c>
      <c r="T94" t="str">
        <f t="shared" si="23"/>
        <v/>
      </c>
      <c r="V94" t="str">
        <f t="shared" si="24"/>
        <v/>
      </c>
      <c r="Y94" s="5">
        <v>43193</v>
      </c>
      <c r="Z94" s="6" t="s">
        <v>3</v>
      </c>
      <c r="AA94" s="7">
        <v>16</v>
      </c>
      <c r="AB94" t="str">
        <f t="shared" si="39"/>
        <v/>
      </c>
      <c r="AD94" t="str">
        <f t="shared" si="33"/>
        <v/>
      </c>
      <c r="AF94" t="str">
        <f t="shared" si="25"/>
        <v/>
      </c>
      <c r="AH94" t="str">
        <f t="shared" si="26"/>
        <v/>
      </c>
      <c r="AK94" s="5">
        <v>43558</v>
      </c>
      <c r="AL94" s="6" t="s">
        <v>6</v>
      </c>
      <c r="AM94" s="7">
        <v>12</v>
      </c>
      <c r="AN94" t="str">
        <f t="shared" si="20"/>
        <v/>
      </c>
      <c r="AP94" t="str">
        <f t="shared" si="34"/>
        <v/>
      </c>
      <c r="AR94" t="str">
        <f t="shared" si="27"/>
        <v/>
      </c>
      <c r="AT94" t="str">
        <f t="shared" si="28"/>
        <v/>
      </c>
      <c r="AW94" s="5">
        <v>43923</v>
      </c>
      <c r="AX94" s="6" t="s">
        <v>8</v>
      </c>
      <c r="AZ94">
        <f t="shared" si="38"/>
        <v>0</v>
      </c>
      <c r="BB94" t="str">
        <f t="shared" si="35"/>
        <v/>
      </c>
      <c r="BD94">
        <f t="shared" si="30"/>
        <v>0</v>
      </c>
      <c r="BF94" t="str">
        <f t="shared" si="29"/>
        <v/>
      </c>
    </row>
    <row r="95" spans="1:58" x14ac:dyDescent="0.3">
      <c r="A95" s="10">
        <v>42463</v>
      </c>
      <c r="B95" s="11" t="s">
        <v>9</v>
      </c>
      <c r="C95" s="7">
        <v>14</v>
      </c>
      <c r="D95" t="str">
        <f t="shared" si="36"/>
        <v/>
      </c>
      <c r="F95" t="str">
        <f t="shared" si="31"/>
        <v/>
      </c>
      <c r="H95" t="str">
        <f t="shared" si="21"/>
        <v/>
      </c>
      <c r="J95">
        <f t="shared" si="22"/>
        <v>57</v>
      </c>
      <c r="M95" s="5">
        <v>42829</v>
      </c>
      <c r="N95" s="6" t="s">
        <v>3</v>
      </c>
      <c r="O95" s="7">
        <v>22</v>
      </c>
      <c r="P95" t="str">
        <f t="shared" si="37"/>
        <v/>
      </c>
      <c r="R95" t="str">
        <f t="shared" si="32"/>
        <v/>
      </c>
      <c r="T95" t="str">
        <f t="shared" si="23"/>
        <v/>
      </c>
      <c r="V95" t="str">
        <f t="shared" si="24"/>
        <v/>
      </c>
      <c r="Y95" s="5">
        <v>43194</v>
      </c>
      <c r="Z95" s="6" t="s">
        <v>6</v>
      </c>
      <c r="AA95" s="7">
        <v>14</v>
      </c>
      <c r="AB95" t="str">
        <f t="shared" si="39"/>
        <v/>
      </c>
      <c r="AD95" t="str">
        <f t="shared" si="33"/>
        <v/>
      </c>
      <c r="AF95" t="str">
        <f t="shared" si="25"/>
        <v/>
      </c>
      <c r="AH95" t="str">
        <f t="shared" si="26"/>
        <v/>
      </c>
      <c r="AK95" s="5">
        <v>43559</v>
      </c>
      <c r="AL95" s="6" t="s">
        <v>8</v>
      </c>
      <c r="AM95" s="7">
        <v>14</v>
      </c>
      <c r="AN95">
        <f t="shared" si="20"/>
        <v>154</v>
      </c>
      <c r="AP95" t="str">
        <f t="shared" si="34"/>
        <v/>
      </c>
      <c r="AR95">
        <f t="shared" si="27"/>
        <v>44</v>
      </c>
      <c r="AT95" t="str">
        <f t="shared" si="28"/>
        <v/>
      </c>
      <c r="AW95" s="5">
        <v>43924</v>
      </c>
      <c r="AX95" s="6" t="s">
        <v>4</v>
      </c>
      <c r="AZ95" t="str">
        <f t="shared" si="38"/>
        <v/>
      </c>
      <c r="BB95">
        <f t="shared" si="35"/>
        <v>0</v>
      </c>
      <c r="BD95" t="str">
        <f t="shared" si="30"/>
        <v/>
      </c>
      <c r="BF95" t="str">
        <f t="shared" si="29"/>
        <v/>
      </c>
    </row>
    <row r="96" spans="1:58" x14ac:dyDescent="0.3">
      <c r="A96" s="10">
        <v>42464</v>
      </c>
      <c r="B96" s="11" t="s">
        <v>5</v>
      </c>
      <c r="C96" s="7">
        <v>14</v>
      </c>
      <c r="D96" t="str">
        <f t="shared" si="36"/>
        <v/>
      </c>
      <c r="F96" t="str">
        <f t="shared" si="31"/>
        <v/>
      </c>
      <c r="H96" t="str">
        <f t="shared" si="21"/>
        <v/>
      </c>
      <c r="J96" t="str">
        <f t="shared" si="22"/>
        <v/>
      </c>
      <c r="M96" s="5">
        <v>42830</v>
      </c>
      <c r="N96" s="6" t="s">
        <v>6</v>
      </c>
      <c r="O96" s="7">
        <v>20</v>
      </c>
      <c r="P96" t="str">
        <f t="shared" si="37"/>
        <v/>
      </c>
      <c r="R96" t="str">
        <f t="shared" si="32"/>
        <v/>
      </c>
      <c r="T96" t="str">
        <f t="shared" si="23"/>
        <v/>
      </c>
      <c r="V96" t="str">
        <f t="shared" si="24"/>
        <v/>
      </c>
      <c r="Y96" s="5">
        <v>43195</v>
      </c>
      <c r="Z96" s="6" t="s">
        <v>8</v>
      </c>
      <c r="AA96" s="7">
        <v>24</v>
      </c>
      <c r="AB96">
        <f t="shared" si="39"/>
        <v>145</v>
      </c>
      <c r="AD96" t="str">
        <f t="shared" si="33"/>
        <v/>
      </c>
      <c r="AF96">
        <f t="shared" si="25"/>
        <v>54</v>
      </c>
      <c r="AH96" t="str">
        <f t="shared" si="26"/>
        <v/>
      </c>
      <c r="AK96" s="5">
        <v>43560</v>
      </c>
      <c r="AL96" s="6" t="s">
        <v>4</v>
      </c>
      <c r="AM96" s="7">
        <v>18</v>
      </c>
      <c r="AN96" t="str">
        <f t="shared" si="20"/>
        <v/>
      </c>
      <c r="AP96">
        <f t="shared" si="34"/>
        <v>37</v>
      </c>
      <c r="AR96" t="str">
        <f t="shared" si="27"/>
        <v/>
      </c>
      <c r="AT96" t="str">
        <f t="shared" si="28"/>
        <v/>
      </c>
      <c r="AW96" s="5">
        <v>43925</v>
      </c>
      <c r="AX96" s="6" t="s">
        <v>7</v>
      </c>
      <c r="AZ96" t="str">
        <f t="shared" si="38"/>
        <v/>
      </c>
      <c r="BB96" t="str">
        <f t="shared" si="35"/>
        <v/>
      </c>
      <c r="BD96" t="str">
        <f t="shared" si="30"/>
        <v/>
      </c>
      <c r="BF96" t="str">
        <f t="shared" si="29"/>
        <v/>
      </c>
    </row>
    <row r="97" spans="1:58" x14ac:dyDescent="0.3">
      <c r="A97" s="10">
        <v>42465</v>
      </c>
      <c r="B97" s="11" t="s">
        <v>3</v>
      </c>
      <c r="C97" s="7">
        <v>11</v>
      </c>
      <c r="D97" t="str">
        <f t="shared" si="36"/>
        <v/>
      </c>
      <c r="F97" t="str">
        <f t="shared" si="31"/>
        <v/>
      </c>
      <c r="H97" t="str">
        <f t="shared" si="21"/>
        <v/>
      </c>
      <c r="J97" t="str">
        <f t="shared" si="22"/>
        <v/>
      </c>
      <c r="M97" s="5">
        <v>42831</v>
      </c>
      <c r="N97" s="6" t="s">
        <v>8</v>
      </c>
      <c r="O97" s="7">
        <v>21</v>
      </c>
      <c r="P97">
        <f t="shared" si="37"/>
        <v>166</v>
      </c>
      <c r="R97" t="str">
        <f t="shared" si="32"/>
        <v/>
      </c>
      <c r="T97">
        <f t="shared" si="23"/>
        <v>63</v>
      </c>
      <c r="V97" t="str">
        <f t="shared" si="24"/>
        <v/>
      </c>
      <c r="Y97" s="5">
        <v>43196</v>
      </c>
      <c r="Z97" s="6" t="s">
        <v>4</v>
      </c>
      <c r="AA97" s="7">
        <v>24</v>
      </c>
      <c r="AB97" t="str">
        <f t="shared" si="39"/>
        <v/>
      </c>
      <c r="AD97">
        <f t="shared" si="33"/>
        <v>41</v>
      </c>
      <c r="AF97" t="str">
        <f t="shared" si="25"/>
        <v/>
      </c>
      <c r="AH97" t="str">
        <f t="shared" si="26"/>
        <v/>
      </c>
      <c r="AK97" s="5">
        <v>43561</v>
      </c>
      <c r="AL97" s="6" t="s">
        <v>7</v>
      </c>
      <c r="AM97" s="7">
        <v>17</v>
      </c>
      <c r="AN97" t="str">
        <f t="shared" si="20"/>
        <v/>
      </c>
      <c r="AP97" t="str">
        <f t="shared" si="34"/>
        <v/>
      </c>
      <c r="AR97" t="str">
        <f t="shared" si="27"/>
        <v/>
      </c>
      <c r="AT97" t="str">
        <f t="shared" si="28"/>
        <v/>
      </c>
      <c r="AW97" s="5">
        <v>43926</v>
      </c>
      <c r="AX97" s="6" t="s">
        <v>9</v>
      </c>
      <c r="AZ97" t="str">
        <f t="shared" si="38"/>
        <v/>
      </c>
      <c r="BB97" t="str">
        <f t="shared" si="35"/>
        <v/>
      </c>
      <c r="BD97" t="str">
        <f t="shared" si="30"/>
        <v/>
      </c>
      <c r="BF97">
        <f t="shared" si="29"/>
        <v>0</v>
      </c>
    </row>
    <row r="98" spans="1:58" x14ac:dyDescent="0.3">
      <c r="A98" s="10">
        <v>42466</v>
      </c>
      <c r="B98" s="11" t="s">
        <v>6</v>
      </c>
      <c r="C98" s="7">
        <v>11</v>
      </c>
      <c r="D98" t="str">
        <f t="shared" si="36"/>
        <v/>
      </c>
      <c r="F98" t="str">
        <f t="shared" si="31"/>
        <v/>
      </c>
      <c r="H98" t="str">
        <f t="shared" si="21"/>
        <v/>
      </c>
      <c r="J98" t="str">
        <f t="shared" si="22"/>
        <v/>
      </c>
      <c r="M98" s="5">
        <v>42832</v>
      </c>
      <c r="N98" s="6" t="s">
        <v>4</v>
      </c>
      <c r="O98" s="7">
        <v>33</v>
      </c>
      <c r="P98" t="str">
        <f t="shared" si="37"/>
        <v/>
      </c>
      <c r="R98">
        <f t="shared" si="32"/>
        <v>53</v>
      </c>
      <c r="T98" t="str">
        <f t="shared" si="23"/>
        <v/>
      </c>
      <c r="V98" t="str">
        <f t="shared" si="24"/>
        <v/>
      </c>
      <c r="Y98" s="5">
        <v>43197</v>
      </c>
      <c r="Z98" s="6" t="s">
        <v>7</v>
      </c>
      <c r="AA98" s="7">
        <v>34</v>
      </c>
      <c r="AB98" t="str">
        <f t="shared" si="39"/>
        <v/>
      </c>
      <c r="AD98" t="str">
        <f t="shared" si="33"/>
        <v/>
      </c>
      <c r="AF98" t="str">
        <f t="shared" si="25"/>
        <v/>
      </c>
      <c r="AH98" t="str">
        <f t="shared" si="26"/>
        <v/>
      </c>
      <c r="AK98" s="5">
        <v>43562</v>
      </c>
      <c r="AL98" s="6" t="s">
        <v>9</v>
      </c>
      <c r="AM98" s="20">
        <v>9</v>
      </c>
      <c r="AN98" t="str">
        <f t="shared" ref="AN98:AN161" si="40">IF(AL98="TH",SUM(AM92:AM98),"")</f>
        <v/>
      </c>
      <c r="AP98" t="str">
        <f t="shared" si="34"/>
        <v/>
      </c>
      <c r="AR98" t="str">
        <f t="shared" si="27"/>
        <v/>
      </c>
      <c r="AT98">
        <f t="shared" si="28"/>
        <v>44</v>
      </c>
      <c r="AW98" s="5">
        <v>43927</v>
      </c>
      <c r="AX98" s="6" t="s">
        <v>5</v>
      </c>
      <c r="AZ98" t="str">
        <f t="shared" si="38"/>
        <v/>
      </c>
      <c r="BB98" t="str">
        <f t="shared" si="35"/>
        <v/>
      </c>
      <c r="BD98" t="str">
        <f t="shared" si="30"/>
        <v/>
      </c>
      <c r="BF98" t="str">
        <f t="shared" si="29"/>
        <v/>
      </c>
    </row>
    <row r="99" spans="1:58" x14ac:dyDescent="0.3">
      <c r="A99" s="10">
        <v>42467</v>
      </c>
      <c r="B99" s="11" t="s">
        <v>8</v>
      </c>
      <c r="C99" s="7">
        <v>12</v>
      </c>
      <c r="D99">
        <f t="shared" si="36"/>
        <v>105</v>
      </c>
      <c r="F99" t="str">
        <f t="shared" si="31"/>
        <v/>
      </c>
      <c r="H99">
        <f t="shared" si="21"/>
        <v>34</v>
      </c>
      <c r="J99" t="str">
        <f t="shared" si="22"/>
        <v/>
      </c>
      <c r="M99" s="5">
        <v>42833</v>
      </c>
      <c r="N99" s="6" t="s">
        <v>7</v>
      </c>
      <c r="O99" s="7">
        <v>32</v>
      </c>
      <c r="P99" t="str">
        <f t="shared" si="37"/>
        <v/>
      </c>
      <c r="R99" t="str">
        <f t="shared" si="32"/>
        <v/>
      </c>
      <c r="T99" t="str">
        <f t="shared" si="23"/>
        <v/>
      </c>
      <c r="V99" t="str">
        <f t="shared" si="24"/>
        <v/>
      </c>
      <c r="Y99" s="5">
        <v>43198</v>
      </c>
      <c r="Z99" s="6" t="s">
        <v>9</v>
      </c>
      <c r="AA99" s="7">
        <v>26</v>
      </c>
      <c r="AB99" t="str">
        <f t="shared" si="39"/>
        <v/>
      </c>
      <c r="AD99" t="str">
        <f t="shared" si="33"/>
        <v/>
      </c>
      <c r="AF99" t="str">
        <f t="shared" si="25"/>
        <v/>
      </c>
      <c r="AH99">
        <f t="shared" si="26"/>
        <v>84</v>
      </c>
      <c r="AK99" s="5">
        <v>43563</v>
      </c>
      <c r="AL99" s="6" t="s">
        <v>5</v>
      </c>
      <c r="AM99" s="7">
        <v>13</v>
      </c>
      <c r="AN99" t="str">
        <f t="shared" si="40"/>
        <v/>
      </c>
      <c r="AP99" t="str">
        <f t="shared" si="34"/>
        <v/>
      </c>
      <c r="AR99" t="str">
        <f t="shared" si="27"/>
        <v/>
      </c>
      <c r="AT99" t="str">
        <f t="shared" si="28"/>
        <v/>
      </c>
      <c r="AW99" s="5">
        <v>43928</v>
      </c>
      <c r="AX99" s="6" t="s">
        <v>3</v>
      </c>
      <c r="AZ99" t="str">
        <f t="shared" si="38"/>
        <v/>
      </c>
      <c r="BB99" t="str">
        <f t="shared" si="35"/>
        <v/>
      </c>
      <c r="BD99" t="str">
        <f t="shared" si="30"/>
        <v/>
      </c>
      <c r="BF99" t="str">
        <f t="shared" si="29"/>
        <v/>
      </c>
    </row>
    <row r="100" spans="1:58" x14ac:dyDescent="0.3">
      <c r="A100" s="10">
        <v>42468</v>
      </c>
      <c r="B100" s="11" t="s">
        <v>4</v>
      </c>
      <c r="C100" s="7">
        <v>14</v>
      </c>
      <c r="D100" t="str">
        <f t="shared" si="36"/>
        <v/>
      </c>
      <c r="F100">
        <f t="shared" si="31"/>
        <v>28</v>
      </c>
      <c r="H100" t="str">
        <f t="shared" si="21"/>
        <v/>
      </c>
      <c r="J100" t="str">
        <f t="shared" si="22"/>
        <v/>
      </c>
      <c r="M100" s="5">
        <v>42834</v>
      </c>
      <c r="N100" s="6" t="s">
        <v>9</v>
      </c>
      <c r="O100" s="7">
        <v>19</v>
      </c>
      <c r="P100" t="str">
        <f t="shared" si="37"/>
        <v/>
      </c>
      <c r="R100" t="str">
        <f t="shared" si="32"/>
        <v/>
      </c>
      <c r="T100" t="str">
        <f t="shared" si="23"/>
        <v/>
      </c>
      <c r="V100">
        <f t="shared" si="24"/>
        <v>84</v>
      </c>
      <c r="Y100" s="5">
        <v>43199</v>
      </c>
      <c r="Z100" s="6" t="s">
        <v>5</v>
      </c>
      <c r="AA100" s="7">
        <v>23</v>
      </c>
      <c r="AB100" t="str">
        <f t="shared" si="39"/>
        <v/>
      </c>
      <c r="AD100" t="str">
        <f t="shared" si="33"/>
        <v/>
      </c>
      <c r="AF100" t="str">
        <f t="shared" si="25"/>
        <v/>
      </c>
      <c r="AH100" t="str">
        <f t="shared" si="26"/>
        <v/>
      </c>
      <c r="AK100" s="5">
        <v>43564</v>
      </c>
      <c r="AL100" s="6" t="s">
        <v>3</v>
      </c>
      <c r="AM100" s="7">
        <v>13</v>
      </c>
      <c r="AN100" t="str">
        <f t="shared" si="40"/>
        <v/>
      </c>
      <c r="AP100" t="str">
        <f t="shared" si="34"/>
        <v/>
      </c>
      <c r="AR100" t="str">
        <f t="shared" si="27"/>
        <v/>
      </c>
      <c r="AT100" t="str">
        <f t="shared" si="28"/>
        <v/>
      </c>
      <c r="AW100" s="5">
        <v>43929</v>
      </c>
      <c r="AX100" s="6" t="s">
        <v>6</v>
      </c>
      <c r="AZ100" t="str">
        <f t="shared" si="38"/>
        <v/>
      </c>
      <c r="BB100" t="str">
        <f t="shared" si="35"/>
        <v/>
      </c>
      <c r="BD100" t="str">
        <f t="shared" si="30"/>
        <v/>
      </c>
      <c r="BF100" t="str">
        <f t="shared" si="29"/>
        <v/>
      </c>
    </row>
    <row r="101" spans="1:58" x14ac:dyDescent="0.3">
      <c r="A101" s="10">
        <v>42469</v>
      </c>
      <c r="B101" s="11" t="s">
        <v>7</v>
      </c>
      <c r="C101" s="7">
        <v>15</v>
      </c>
      <c r="D101" t="str">
        <f t="shared" si="36"/>
        <v/>
      </c>
      <c r="F101" t="str">
        <f t="shared" si="31"/>
        <v/>
      </c>
      <c r="H101" t="str">
        <f t="shared" si="21"/>
        <v/>
      </c>
      <c r="J101" t="str">
        <f t="shared" si="22"/>
        <v/>
      </c>
      <c r="M101" s="5">
        <v>42835</v>
      </c>
      <c r="N101" s="6" t="s">
        <v>5</v>
      </c>
      <c r="O101" s="7">
        <v>14</v>
      </c>
      <c r="P101" t="str">
        <f t="shared" si="37"/>
        <v/>
      </c>
      <c r="R101" t="str">
        <f t="shared" si="32"/>
        <v/>
      </c>
      <c r="T101" t="str">
        <f t="shared" si="23"/>
        <v/>
      </c>
      <c r="V101" t="str">
        <f t="shared" si="24"/>
        <v/>
      </c>
      <c r="Y101" s="5">
        <v>43200</v>
      </c>
      <c r="Z101" s="6" t="s">
        <v>3</v>
      </c>
      <c r="AA101" s="7">
        <v>21</v>
      </c>
      <c r="AB101" t="str">
        <f t="shared" si="39"/>
        <v/>
      </c>
      <c r="AD101" t="str">
        <f t="shared" si="33"/>
        <v/>
      </c>
      <c r="AF101" t="str">
        <f t="shared" si="25"/>
        <v/>
      </c>
      <c r="AH101" t="str">
        <f t="shared" si="26"/>
        <v/>
      </c>
      <c r="AK101" s="5">
        <v>43565</v>
      </c>
      <c r="AL101" s="6" t="s">
        <v>6</v>
      </c>
      <c r="AM101" s="7">
        <v>14</v>
      </c>
      <c r="AN101" t="str">
        <f t="shared" si="40"/>
        <v/>
      </c>
      <c r="AP101" t="str">
        <f t="shared" si="34"/>
        <v/>
      </c>
      <c r="AR101" t="str">
        <f t="shared" si="27"/>
        <v/>
      </c>
      <c r="AT101" t="str">
        <f t="shared" si="28"/>
        <v/>
      </c>
      <c r="AW101" s="5">
        <v>43930</v>
      </c>
      <c r="AX101" s="6" t="s">
        <v>8</v>
      </c>
      <c r="AZ101">
        <f t="shared" si="38"/>
        <v>0</v>
      </c>
      <c r="BB101" t="str">
        <f t="shared" si="35"/>
        <v/>
      </c>
      <c r="BD101">
        <f t="shared" si="30"/>
        <v>0</v>
      </c>
      <c r="BF101" t="str">
        <f t="shared" si="29"/>
        <v/>
      </c>
    </row>
    <row r="102" spans="1:58" x14ac:dyDescent="0.3">
      <c r="A102" s="10">
        <v>42470</v>
      </c>
      <c r="B102" s="11" t="s">
        <v>9</v>
      </c>
      <c r="C102" s="7">
        <v>11</v>
      </c>
      <c r="D102" t="str">
        <f t="shared" si="36"/>
        <v/>
      </c>
      <c r="F102" t="str">
        <f t="shared" si="31"/>
        <v/>
      </c>
      <c r="H102" t="str">
        <f t="shared" si="21"/>
        <v/>
      </c>
      <c r="J102">
        <f t="shared" si="22"/>
        <v>40</v>
      </c>
      <c r="M102" s="5">
        <v>42836</v>
      </c>
      <c r="N102" s="6" t="s">
        <v>3</v>
      </c>
      <c r="O102" s="7">
        <v>19</v>
      </c>
      <c r="P102" t="str">
        <f t="shared" si="37"/>
        <v/>
      </c>
      <c r="R102" t="str">
        <f t="shared" si="32"/>
        <v/>
      </c>
      <c r="T102" t="str">
        <f t="shared" si="23"/>
        <v/>
      </c>
      <c r="V102" t="str">
        <f t="shared" si="24"/>
        <v/>
      </c>
      <c r="Y102" s="5">
        <v>43201</v>
      </c>
      <c r="Z102" s="6" t="s">
        <v>6</v>
      </c>
      <c r="AA102" s="7">
        <v>18</v>
      </c>
      <c r="AB102" t="str">
        <f t="shared" si="39"/>
        <v/>
      </c>
      <c r="AD102" t="str">
        <f t="shared" si="33"/>
        <v/>
      </c>
      <c r="AF102" t="str">
        <f t="shared" si="25"/>
        <v/>
      </c>
      <c r="AH102" t="str">
        <f t="shared" si="26"/>
        <v/>
      </c>
      <c r="AK102" s="5">
        <v>43566</v>
      </c>
      <c r="AL102" s="6" t="s">
        <v>8</v>
      </c>
      <c r="AM102" s="7">
        <v>26</v>
      </c>
      <c r="AN102">
        <f t="shared" si="40"/>
        <v>110</v>
      </c>
      <c r="AP102" t="str">
        <f t="shared" si="34"/>
        <v/>
      </c>
      <c r="AR102">
        <f t="shared" si="27"/>
        <v>53</v>
      </c>
      <c r="AT102" t="str">
        <f t="shared" si="28"/>
        <v/>
      </c>
      <c r="AW102" s="5">
        <v>43931</v>
      </c>
      <c r="AX102" s="6" t="s">
        <v>4</v>
      </c>
      <c r="AZ102" t="str">
        <f t="shared" si="38"/>
        <v/>
      </c>
      <c r="BB102">
        <f t="shared" si="35"/>
        <v>0</v>
      </c>
      <c r="BD102" t="str">
        <f t="shared" si="30"/>
        <v/>
      </c>
      <c r="BF102" t="str">
        <f t="shared" si="29"/>
        <v/>
      </c>
    </row>
    <row r="103" spans="1:58" x14ac:dyDescent="0.3">
      <c r="A103" s="10">
        <v>42471</v>
      </c>
      <c r="B103" s="11" t="s">
        <v>5</v>
      </c>
      <c r="C103" s="20">
        <v>4</v>
      </c>
      <c r="D103" t="str">
        <f t="shared" si="36"/>
        <v/>
      </c>
      <c r="F103" t="str">
        <f t="shared" si="31"/>
        <v/>
      </c>
      <c r="H103" t="str">
        <f t="shared" si="21"/>
        <v/>
      </c>
      <c r="J103" t="str">
        <f t="shared" si="22"/>
        <v/>
      </c>
      <c r="M103" s="5">
        <v>42837</v>
      </c>
      <c r="N103" s="6" t="s">
        <v>6</v>
      </c>
      <c r="O103" s="7">
        <v>16</v>
      </c>
      <c r="P103" t="str">
        <f t="shared" si="37"/>
        <v/>
      </c>
      <c r="R103" t="str">
        <f t="shared" si="32"/>
        <v/>
      </c>
      <c r="T103" t="str">
        <f t="shared" si="23"/>
        <v/>
      </c>
      <c r="V103" t="str">
        <f t="shared" si="24"/>
        <v/>
      </c>
      <c r="Y103" s="5">
        <v>43202</v>
      </c>
      <c r="Z103" s="6" t="s">
        <v>8</v>
      </c>
      <c r="AA103" s="7">
        <v>20</v>
      </c>
      <c r="AB103">
        <f t="shared" si="39"/>
        <v>166</v>
      </c>
      <c r="AD103" t="str">
        <f t="shared" si="33"/>
        <v/>
      </c>
      <c r="AF103">
        <f t="shared" si="25"/>
        <v>59</v>
      </c>
      <c r="AH103" t="str">
        <f t="shared" si="26"/>
        <v/>
      </c>
      <c r="AK103" s="5">
        <v>43567</v>
      </c>
      <c r="AL103" s="6" t="s">
        <v>4</v>
      </c>
      <c r="AM103" s="7">
        <v>33</v>
      </c>
      <c r="AN103" t="str">
        <f t="shared" si="40"/>
        <v/>
      </c>
      <c r="AP103">
        <f t="shared" si="34"/>
        <v>46</v>
      </c>
      <c r="AR103" t="str">
        <f t="shared" si="27"/>
        <v/>
      </c>
      <c r="AT103" t="str">
        <f t="shared" si="28"/>
        <v/>
      </c>
      <c r="AW103" s="5">
        <v>43932</v>
      </c>
      <c r="AX103" s="6" t="s">
        <v>7</v>
      </c>
      <c r="AZ103" t="str">
        <f t="shared" si="38"/>
        <v/>
      </c>
      <c r="BB103" t="str">
        <f t="shared" si="35"/>
        <v/>
      </c>
      <c r="BD103" t="str">
        <f t="shared" si="30"/>
        <v/>
      </c>
      <c r="BF103" t="str">
        <f t="shared" si="29"/>
        <v/>
      </c>
    </row>
    <row r="104" spans="1:58" x14ac:dyDescent="0.3">
      <c r="A104" s="10">
        <v>42472</v>
      </c>
      <c r="B104" s="11" t="s">
        <v>3</v>
      </c>
      <c r="C104" s="20">
        <v>4</v>
      </c>
      <c r="D104" t="str">
        <f t="shared" si="36"/>
        <v/>
      </c>
      <c r="F104" t="str">
        <f t="shared" si="31"/>
        <v/>
      </c>
      <c r="H104" t="str">
        <f t="shared" si="21"/>
        <v/>
      </c>
      <c r="J104" t="str">
        <f t="shared" si="22"/>
        <v/>
      </c>
      <c r="M104" s="5">
        <v>42838</v>
      </c>
      <c r="N104" s="6" t="s">
        <v>8</v>
      </c>
      <c r="O104" s="7">
        <v>20</v>
      </c>
      <c r="P104">
        <f t="shared" si="37"/>
        <v>153</v>
      </c>
      <c r="R104" t="str">
        <f t="shared" si="32"/>
        <v/>
      </c>
      <c r="T104">
        <f t="shared" si="23"/>
        <v>55</v>
      </c>
      <c r="V104" t="str">
        <f t="shared" si="24"/>
        <v/>
      </c>
      <c r="Y104" s="5">
        <v>43203</v>
      </c>
      <c r="Z104" s="6" t="s">
        <v>4</v>
      </c>
      <c r="AA104" s="7">
        <v>33</v>
      </c>
      <c r="AB104" t="str">
        <f t="shared" si="39"/>
        <v/>
      </c>
      <c r="AD104">
        <f t="shared" si="33"/>
        <v>56</v>
      </c>
      <c r="AF104" t="str">
        <f t="shared" si="25"/>
        <v/>
      </c>
      <c r="AH104" t="str">
        <f t="shared" si="26"/>
        <v/>
      </c>
      <c r="AK104" s="5">
        <v>43568</v>
      </c>
      <c r="AL104" s="6" t="s">
        <v>7</v>
      </c>
      <c r="AM104" s="7">
        <v>34</v>
      </c>
      <c r="AN104" t="str">
        <f t="shared" si="40"/>
        <v/>
      </c>
      <c r="AP104" t="str">
        <f t="shared" si="34"/>
        <v/>
      </c>
      <c r="AR104" t="str">
        <f t="shared" si="27"/>
        <v/>
      </c>
      <c r="AT104" t="str">
        <f t="shared" si="28"/>
        <v/>
      </c>
      <c r="AW104" s="5">
        <v>43933</v>
      </c>
      <c r="AX104" s="6" t="s">
        <v>9</v>
      </c>
      <c r="AZ104" t="str">
        <f t="shared" si="38"/>
        <v/>
      </c>
      <c r="BB104" t="str">
        <f t="shared" si="35"/>
        <v/>
      </c>
      <c r="BD104" t="str">
        <f t="shared" si="30"/>
        <v/>
      </c>
      <c r="BF104">
        <f t="shared" si="29"/>
        <v>0</v>
      </c>
    </row>
    <row r="105" spans="1:58" x14ac:dyDescent="0.3">
      <c r="A105" s="10">
        <v>42473</v>
      </c>
      <c r="B105" s="11" t="s">
        <v>6</v>
      </c>
      <c r="C105" s="7">
        <v>7</v>
      </c>
      <c r="D105" t="str">
        <f t="shared" si="36"/>
        <v/>
      </c>
      <c r="F105" t="str">
        <f t="shared" si="31"/>
        <v/>
      </c>
      <c r="H105" t="str">
        <f t="shared" si="21"/>
        <v/>
      </c>
      <c r="J105" t="str">
        <f t="shared" si="22"/>
        <v/>
      </c>
      <c r="M105" s="5">
        <v>42839</v>
      </c>
      <c r="N105" s="6" t="s">
        <v>4</v>
      </c>
      <c r="O105" s="7">
        <v>24</v>
      </c>
      <c r="P105" t="str">
        <f t="shared" si="37"/>
        <v/>
      </c>
      <c r="R105">
        <f t="shared" si="32"/>
        <v>38</v>
      </c>
      <c r="T105" t="str">
        <f t="shared" si="23"/>
        <v/>
      </c>
      <c r="V105" t="str">
        <f t="shared" si="24"/>
        <v/>
      </c>
      <c r="Y105" s="5">
        <v>43204</v>
      </c>
      <c r="Z105" s="6" t="s">
        <v>7</v>
      </c>
      <c r="AA105" s="7">
        <v>37</v>
      </c>
      <c r="AB105" t="str">
        <f t="shared" si="39"/>
        <v/>
      </c>
      <c r="AD105" t="str">
        <f t="shared" si="33"/>
        <v/>
      </c>
      <c r="AF105" t="str">
        <f t="shared" si="25"/>
        <v/>
      </c>
      <c r="AH105" t="str">
        <f t="shared" si="26"/>
        <v/>
      </c>
      <c r="AK105" s="5">
        <v>43569</v>
      </c>
      <c r="AL105" s="6" t="s">
        <v>9</v>
      </c>
      <c r="AM105" s="7">
        <v>23</v>
      </c>
      <c r="AN105" t="str">
        <f t="shared" si="40"/>
        <v/>
      </c>
      <c r="AP105" t="str">
        <f t="shared" si="34"/>
        <v/>
      </c>
      <c r="AR105" t="str">
        <f t="shared" si="27"/>
        <v/>
      </c>
      <c r="AT105">
        <f t="shared" si="28"/>
        <v>90</v>
      </c>
      <c r="AW105" s="5">
        <v>43934</v>
      </c>
      <c r="AX105" s="6" t="s">
        <v>5</v>
      </c>
      <c r="AZ105" t="str">
        <f t="shared" si="38"/>
        <v/>
      </c>
      <c r="BB105" t="str">
        <f t="shared" si="35"/>
        <v/>
      </c>
      <c r="BD105" t="str">
        <f t="shared" si="30"/>
        <v/>
      </c>
      <c r="BF105" t="str">
        <f t="shared" si="29"/>
        <v/>
      </c>
    </row>
    <row r="106" spans="1:58" x14ac:dyDescent="0.3">
      <c r="A106" s="10">
        <v>42474</v>
      </c>
      <c r="B106" s="11" t="s">
        <v>8</v>
      </c>
      <c r="C106" s="7">
        <v>7</v>
      </c>
      <c r="D106">
        <f t="shared" si="36"/>
        <v>62</v>
      </c>
      <c r="F106" t="str">
        <f t="shared" si="31"/>
        <v/>
      </c>
      <c r="H106">
        <f t="shared" si="21"/>
        <v>18</v>
      </c>
      <c r="J106" t="str">
        <f t="shared" si="22"/>
        <v/>
      </c>
      <c r="M106" s="5">
        <v>42840</v>
      </c>
      <c r="N106" s="6" t="s">
        <v>7</v>
      </c>
      <c r="O106" s="7">
        <v>29</v>
      </c>
      <c r="P106" t="str">
        <f t="shared" si="37"/>
        <v/>
      </c>
      <c r="R106" t="str">
        <f t="shared" si="32"/>
        <v/>
      </c>
      <c r="T106" t="str">
        <f t="shared" si="23"/>
        <v/>
      </c>
      <c r="V106" t="str">
        <f t="shared" si="24"/>
        <v/>
      </c>
      <c r="Y106" s="5">
        <v>43205</v>
      </c>
      <c r="Z106" s="6" t="s">
        <v>9</v>
      </c>
      <c r="AA106" s="7">
        <v>26</v>
      </c>
      <c r="AB106" t="str">
        <f t="shared" si="39"/>
        <v/>
      </c>
      <c r="AD106" t="str">
        <f t="shared" si="33"/>
        <v/>
      </c>
      <c r="AF106" t="str">
        <f t="shared" si="25"/>
        <v/>
      </c>
      <c r="AH106">
        <f t="shared" si="26"/>
        <v>96</v>
      </c>
      <c r="AK106" s="5">
        <v>43570</v>
      </c>
      <c r="AL106" s="6" t="s">
        <v>5</v>
      </c>
      <c r="AM106" s="7">
        <v>16</v>
      </c>
      <c r="AN106" t="str">
        <f t="shared" si="40"/>
        <v/>
      </c>
      <c r="AP106" t="str">
        <f t="shared" si="34"/>
        <v/>
      </c>
      <c r="AR106" t="str">
        <f t="shared" si="27"/>
        <v/>
      </c>
      <c r="AT106" t="str">
        <f t="shared" si="28"/>
        <v/>
      </c>
      <c r="AW106" s="5">
        <v>43935</v>
      </c>
      <c r="AX106" s="6" t="s">
        <v>3</v>
      </c>
      <c r="AZ106" t="str">
        <f t="shared" si="38"/>
        <v/>
      </c>
      <c r="BB106" t="str">
        <f t="shared" si="35"/>
        <v/>
      </c>
      <c r="BD106" t="str">
        <f t="shared" si="30"/>
        <v/>
      </c>
      <c r="BF106" t="str">
        <f t="shared" si="29"/>
        <v/>
      </c>
    </row>
    <row r="107" spans="1:58" x14ac:dyDescent="0.3">
      <c r="A107" s="10">
        <v>42475</v>
      </c>
      <c r="B107" s="11" t="s">
        <v>4</v>
      </c>
      <c r="C107" s="7">
        <v>13</v>
      </c>
      <c r="D107" t="str">
        <f t="shared" si="36"/>
        <v/>
      </c>
      <c r="F107">
        <f t="shared" si="31"/>
        <v>17</v>
      </c>
      <c r="H107" t="str">
        <f t="shared" si="21"/>
        <v/>
      </c>
      <c r="J107" t="str">
        <f t="shared" si="22"/>
        <v/>
      </c>
      <c r="M107" s="5">
        <v>42841</v>
      </c>
      <c r="N107" s="6" t="s">
        <v>9</v>
      </c>
      <c r="O107" s="7">
        <v>22</v>
      </c>
      <c r="P107" t="str">
        <f t="shared" si="37"/>
        <v/>
      </c>
      <c r="R107" t="str">
        <f t="shared" si="32"/>
        <v/>
      </c>
      <c r="T107" t="str">
        <f t="shared" si="23"/>
        <v/>
      </c>
      <c r="V107">
        <f t="shared" si="24"/>
        <v>75</v>
      </c>
      <c r="Y107" s="5">
        <v>43206</v>
      </c>
      <c r="Z107" s="6" t="s">
        <v>5</v>
      </c>
      <c r="AA107" s="7">
        <v>21</v>
      </c>
      <c r="AB107" t="str">
        <f t="shared" si="39"/>
        <v/>
      </c>
      <c r="AD107" t="str">
        <f t="shared" si="33"/>
        <v/>
      </c>
      <c r="AF107" t="str">
        <f t="shared" si="25"/>
        <v/>
      </c>
      <c r="AH107" t="str">
        <f t="shared" si="26"/>
        <v/>
      </c>
      <c r="AK107" s="5">
        <v>43571</v>
      </c>
      <c r="AL107" s="6" t="s">
        <v>3</v>
      </c>
      <c r="AM107" s="7">
        <v>13</v>
      </c>
      <c r="AN107" t="str">
        <f t="shared" si="40"/>
        <v/>
      </c>
      <c r="AP107" t="str">
        <f t="shared" si="34"/>
        <v/>
      </c>
      <c r="AR107" t="str">
        <f t="shared" si="27"/>
        <v/>
      </c>
      <c r="AT107" t="str">
        <f t="shared" si="28"/>
        <v/>
      </c>
      <c r="AW107" s="5">
        <v>43936</v>
      </c>
      <c r="AX107" s="6" t="s">
        <v>6</v>
      </c>
      <c r="AZ107" t="str">
        <f t="shared" si="38"/>
        <v/>
      </c>
      <c r="BB107" t="str">
        <f t="shared" si="35"/>
        <v/>
      </c>
      <c r="BD107" t="str">
        <f t="shared" si="30"/>
        <v/>
      </c>
      <c r="BF107" t="str">
        <f t="shared" si="29"/>
        <v/>
      </c>
    </row>
    <row r="108" spans="1:58" x14ac:dyDescent="0.3">
      <c r="A108" s="10">
        <v>42476</v>
      </c>
      <c r="B108" s="11" t="s">
        <v>7</v>
      </c>
      <c r="C108" s="7">
        <v>12</v>
      </c>
      <c r="D108" t="str">
        <f t="shared" si="36"/>
        <v/>
      </c>
      <c r="F108" t="str">
        <f t="shared" si="31"/>
        <v/>
      </c>
      <c r="H108" t="str">
        <f t="shared" si="21"/>
        <v/>
      </c>
      <c r="J108" t="str">
        <f t="shared" si="22"/>
        <v/>
      </c>
      <c r="M108" s="5">
        <v>42842</v>
      </c>
      <c r="N108" s="6" t="s">
        <v>5</v>
      </c>
      <c r="O108" s="21">
        <v>7</v>
      </c>
      <c r="P108" t="str">
        <f t="shared" si="37"/>
        <v/>
      </c>
      <c r="R108" t="str">
        <f t="shared" si="32"/>
        <v/>
      </c>
      <c r="T108" t="str">
        <f t="shared" si="23"/>
        <v/>
      </c>
      <c r="V108" t="str">
        <f t="shared" si="24"/>
        <v/>
      </c>
      <c r="Y108" s="5">
        <v>43207</v>
      </c>
      <c r="Z108" s="6" t="s">
        <v>3</v>
      </c>
      <c r="AA108" s="7">
        <v>24</v>
      </c>
      <c r="AB108" t="str">
        <f t="shared" si="39"/>
        <v/>
      </c>
      <c r="AD108" t="str">
        <f t="shared" si="33"/>
        <v/>
      </c>
      <c r="AF108" t="str">
        <f t="shared" si="25"/>
        <v/>
      </c>
      <c r="AH108" t="str">
        <f t="shared" si="26"/>
        <v/>
      </c>
      <c r="AK108" s="5">
        <v>43572</v>
      </c>
      <c r="AL108" s="6" t="s">
        <v>6</v>
      </c>
      <c r="AM108" s="7">
        <v>23</v>
      </c>
      <c r="AN108" t="str">
        <f t="shared" si="40"/>
        <v/>
      </c>
      <c r="AP108" t="str">
        <f t="shared" si="34"/>
        <v/>
      </c>
      <c r="AR108" t="str">
        <f t="shared" si="27"/>
        <v/>
      </c>
      <c r="AT108" t="str">
        <f t="shared" si="28"/>
        <v/>
      </c>
      <c r="AW108" s="5">
        <v>43937</v>
      </c>
      <c r="AX108" s="6" t="s">
        <v>8</v>
      </c>
      <c r="AZ108">
        <f t="shared" si="38"/>
        <v>0</v>
      </c>
      <c r="BB108" t="str">
        <f t="shared" si="35"/>
        <v/>
      </c>
      <c r="BD108">
        <f t="shared" si="30"/>
        <v>0</v>
      </c>
      <c r="BF108" t="str">
        <f t="shared" si="29"/>
        <v/>
      </c>
    </row>
    <row r="109" spans="1:58" x14ac:dyDescent="0.3">
      <c r="A109" s="10">
        <v>42477</v>
      </c>
      <c r="B109" s="11" t="s">
        <v>9</v>
      </c>
      <c r="C109" s="7">
        <v>8</v>
      </c>
      <c r="D109" t="str">
        <f t="shared" si="36"/>
        <v/>
      </c>
      <c r="F109" t="str">
        <f t="shared" si="31"/>
        <v/>
      </c>
      <c r="H109" t="str">
        <f t="shared" si="21"/>
        <v/>
      </c>
      <c r="J109">
        <f t="shared" si="22"/>
        <v>33</v>
      </c>
      <c r="M109" s="5">
        <v>42843</v>
      </c>
      <c r="N109" s="6" t="s">
        <v>3</v>
      </c>
      <c r="O109" s="7">
        <v>13</v>
      </c>
      <c r="P109" t="str">
        <f t="shared" si="37"/>
        <v/>
      </c>
      <c r="R109" t="str">
        <f t="shared" si="32"/>
        <v/>
      </c>
      <c r="T109" t="str">
        <f t="shared" si="23"/>
        <v/>
      </c>
      <c r="V109" t="str">
        <f t="shared" si="24"/>
        <v/>
      </c>
      <c r="Y109" s="5">
        <v>43208</v>
      </c>
      <c r="Z109" s="6" t="s">
        <v>6</v>
      </c>
      <c r="AA109" s="7">
        <v>23</v>
      </c>
      <c r="AB109" t="str">
        <f t="shared" si="39"/>
        <v/>
      </c>
      <c r="AD109" t="str">
        <f t="shared" si="33"/>
        <v/>
      </c>
      <c r="AF109" t="str">
        <f t="shared" si="25"/>
        <v/>
      </c>
      <c r="AH109" t="str">
        <f t="shared" si="26"/>
        <v/>
      </c>
      <c r="AK109" s="5">
        <v>43573</v>
      </c>
      <c r="AL109" s="6" t="s">
        <v>8</v>
      </c>
      <c r="AM109" s="7">
        <v>31</v>
      </c>
      <c r="AN109">
        <f t="shared" si="40"/>
        <v>173</v>
      </c>
      <c r="AP109" t="str">
        <f t="shared" si="34"/>
        <v/>
      </c>
      <c r="AR109">
        <f t="shared" si="27"/>
        <v>67</v>
      </c>
      <c r="AT109" t="str">
        <f t="shared" si="28"/>
        <v/>
      </c>
      <c r="AW109" s="5">
        <v>43938</v>
      </c>
      <c r="AX109" s="6" t="s">
        <v>4</v>
      </c>
      <c r="AZ109" t="str">
        <f t="shared" si="38"/>
        <v/>
      </c>
      <c r="BB109">
        <f t="shared" si="35"/>
        <v>0</v>
      </c>
      <c r="BD109" t="str">
        <f t="shared" si="30"/>
        <v/>
      </c>
      <c r="BF109" t="str">
        <f t="shared" si="29"/>
        <v/>
      </c>
    </row>
    <row r="110" spans="1:58" x14ac:dyDescent="0.3">
      <c r="A110" s="10">
        <v>42478</v>
      </c>
      <c r="B110" s="11" t="s">
        <v>5</v>
      </c>
      <c r="C110" s="20">
        <v>5</v>
      </c>
      <c r="D110" t="str">
        <f t="shared" si="36"/>
        <v/>
      </c>
      <c r="F110" t="str">
        <f t="shared" si="31"/>
        <v/>
      </c>
      <c r="H110" t="str">
        <f t="shared" si="21"/>
        <v/>
      </c>
      <c r="J110" t="str">
        <f t="shared" si="22"/>
        <v/>
      </c>
      <c r="M110" s="5">
        <v>42844</v>
      </c>
      <c r="N110" s="6" t="s">
        <v>6</v>
      </c>
      <c r="O110" s="7">
        <v>20</v>
      </c>
      <c r="P110" t="str">
        <f t="shared" si="37"/>
        <v/>
      </c>
      <c r="R110" t="str">
        <f t="shared" si="32"/>
        <v/>
      </c>
      <c r="T110" t="str">
        <f t="shared" si="23"/>
        <v/>
      </c>
      <c r="V110" t="str">
        <f t="shared" si="24"/>
        <v/>
      </c>
      <c r="Y110" s="5">
        <v>43209</v>
      </c>
      <c r="Z110" s="6" t="s">
        <v>8</v>
      </c>
      <c r="AA110" s="7">
        <v>36</v>
      </c>
      <c r="AB110">
        <f t="shared" si="39"/>
        <v>200</v>
      </c>
      <c r="AD110" t="str">
        <f t="shared" si="33"/>
        <v/>
      </c>
      <c r="AF110">
        <f t="shared" si="25"/>
        <v>83</v>
      </c>
      <c r="AH110" t="str">
        <f t="shared" si="26"/>
        <v/>
      </c>
      <c r="AK110" s="5">
        <v>43574</v>
      </c>
      <c r="AL110" s="6" t="s">
        <v>4</v>
      </c>
      <c r="AM110" s="7">
        <v>63</v>
      </c>
      <c r="AN110" t="str">
        <f t="shared" si="40"/>
        <v/>
      </c>
      <c r="AP110">
        <f t="shared" si="34"/>
        <v>79</v>
      </c>
      <c r="AR110" t="str">
        <f t="shared" si="27"/>
        <v/>
      </c>
      <c r="AT110" t="str">
        <f t="shared" si="28"/>
        <v/>
      </c>
      <c r="AW110" s="5">
        <v>43939</v>
      </c>
      <c r="AX110" s="6" t="s">
        <v>7</v>
      </c>
      <c r="AZ110" t="str">
        <f t="shared" si="38"/>
        <v/>
      </c>
      <c r="BB110" t="str">
        <f t="shared" si="35"/>
        <v/>
      </c>
      <c r="BD110" t="str">
        <f t="shared" si="30"/>
        <v/>
      </c>
      <c r="BF110" t="str">
        <f t="shared" si="29"/>
        <v/>
      </c>
    </row>
    <row r="111" spans="1:58" x14ac:dyDescent="0.3">
      <c r="A111" s="10">
        <v>42479</v>
      </c>
      <c r="B111" s="11" t="s">
        <v>3</v>
      </c>
      <c r="C111" s="7">
        <v>6</v>
      </c>
      <c r="D111" t="str">
        <f t="shared" si="36"/>
        <v/>
      </c>
      <c r="F111" t="str">
        <f t="shared" si="31"/>
        <v/>
      </c>
      <c r="H111" t="str">
        <f t="shared" si="21"/>
        <v/>
      </c>
      <c r="J111" t="str">
        <f t="shared" si="22"/>
        <v/>
      </c>
      <c r="M111" s="5">
        <v>42845</v>
      </c>
      <c r="N111" s="6" t="s">
        <v>8</v>
      </c>
      <c r="O111" s="7">
        <v>27</v>
      </c>
      <c r="P111">
        <f t="shared" si="37"/>
        <v>142</v>
      </c>
      <c r="R111" t="str">
        <f t="shared" si="32"/>
        <v/>
      </c>
      <c r="T111">
        <f t="shared" si="23"/>
        <v>60</v>
      </c>
      <c r="V111" t="str">
        <f t="shared" si="24"/>
        <v/>
      </c>
      <c r="Y111" s="5">
        <v>43210</v>
      </c>
      <c r="Z111" s="6" t="s">
        <v>4</v>
      </c>
      <c r="AA111" s="7">
        <v>62</v>
      </c>
      <c r="AB111" t="str">
        <f t="shared" si="39"/>
        <v/>
      </c>
      <c r="AD111">
        <f t="shared" si="33"/>
        <v>83</v>
      </c>
      <c r="AF111" t="str">
        <f t="shared" si="25"/>
        <v/>
      </c>
      <c r="AH111" t="str">
        <f t="shared" si="26"/>
        <v/>
      </c>
      <c r="AK111" s="5">
        <v>43575</v>
      </c>
      <c r="AL111" s="6" t="s">
        <v>7</v>
      </c>
      <c r="AM111" s="7">
        <v>83</v>
      </c>
      <c r="AN111" t="str">
        <f t="shared" si="40"/>
        <v/>
      </c>
      <c r="AP111" t="str">
        <f t="shared" si="34"/>
        <v/>
      </c>
      <c r="AR111" t="str">
        <f t="shared" si="27"/>
        <v/>
      </c>
      <c r="AT111" t="str">
        <f t="shared" si="28"/>
        <v/>
      </c>
      <c r="AW111" s="5">
        <v>43940</v>
      </c>
      <c r="AX111" s="6" t="s">
        <v>9</v>
      </c>
      <c r="AZ111" t="str">
        <f t="shared" si="38"/>
        <v/>
      </c>
      <c r="BB111" t="str">
        <f t="shared" si="35"/>
        <v/>
      </c>
      <c r="BD111" t="str">
        <f t="shared" si="30"/>
        <v/>
      </c>
      <c r="BF111">
        <f t="shared" si="29"/>
        <v>0</v>
      </c>
    </row>
    <row r="112" spans="1:58" x14ac:dyDescent="0.3">
      <c r="A112" s="10">
        <v>42480</v>
      </c>
      <c r="B112" s="11" t="s">
        <v>6</v>
      </c>
      <c r="C112" s="7">
        <v>7</v>
      </c>
      <c r="D112" t="str">
        <f t="shared" si="36"/>
        <v/>
      </c>
      <c r="F112" t="str">
        <f t="shared" si="31"/>
        <v/>
      </c>
      <c r="H112" t="str">
        <f t="shared" si="21"/>
        <v/>
      </c>
      <c r="J112" t="str">
        <f t="shared" si="22"/>
        <v/>
      </c>
      <c r="M112" s="5">
        <v>42846</v>
      </c>
      <c r="N112" s="6" t="s">
        <v>4</v>
      </c>
      <c r="O112" s="7">
        <v>52</v>
      </c>
      <c r="P112" t="str">
        <f t="shared" si="37"/>
        <v/>
      </c>
      <c r="R112">
        <f t="shared" si="32"/>
        <v>59</v>
      </c>
      <c r="T112" t="str">
        <f t="shared" si="23"/>
        <v/>
      </c>
      <c r="V112" t="str">
        <f t="shared" si="24"/>
        <v/>
      </c>
      <c r="Y112" s="5">
        <v>43211</v>
      </c>
      <c r="Z112" s="6" t="s">
        <v>7</v>
      </c>
      <c r="AA112" s="7">
        <v>71</v>
      </c>
      <c r="AB112" t="str">
        <f t="shared" si="39"/>
        <v/>
      </c>
      <c r="AD112" t="str">
        <f t="shared" si="33"/>
        <v/>
      </c>
      <c r="AF112" t="str">
        <f t="shared" si="25"/>
        <v/>
      </c>
      <c r="AH112" t="str">
        <f t="shared" si="26"/>
        <v/>
      </c>
      <c r="AK112" s="5">
        <v>43576</v>
      </c>
      <c r="AL112" s="6" t="s">
        <v>9</v>
      </c>
      <c r="AM112" s="7">
        <v>71</v>
      </c>
      <c r="AN112" t="str">
        <f t="shared" si="40"/>
        <v/>
      </c>
      <c r="AP112" t="str">
        <f t="shared" si="34"/>
        <v/>
      </c>
      <c r="AR112" t="str">
        <f t="shared" si="27"/>
        <v/>
      </c>
      <c r="AT112">
        <f t="shared" si="28"/>
        <v>217</v>
      </c>
      <c r="AW112" s="5">
        <v>43941</v>
      </c>
      <c r="AX112" s="6" t="s">
        <v>5</v>
      </c>
      <c r="AZ112" t="str">
        <f t="shared" si="38"/>
        <v/>
      </c>
      <c r="BB112" t="str">
        <f t="shared" si="35"/>
        <v/>
      </c>
      <c r="BD112" t="str">
        <f t="shared" si="30"/>
        <v/>
      </c>
      <c r="BF112" t="str">
        <f t="shared" si="29"/>
        <v/>
      </c>
    </row>
    <row r="113" spans="1:58" x14ac:dyDescent="0.3">
      <c r="A113" s="10">
        <v>42481</v>
      </c>
      <c r="B113" s="11" t="s">
        <v>8</v>
      </c>
      <c r="C113" s="7">
        <v>15</v>
      </c>
      <c r="D113">
        <f t="shared" si="36"/>
        <v>66</v>
      </c>
      <c r="F113" t="str">
        <f t="shared" si="31"/>
        <v/>
      </c>
      <c r="H113">
        <f t="shared" si="21"/>
        <v>28</v>
      </c>
      <c r="J113" t="str">
        <f t="shared" si="22"/>
        <v/>
      </c>
      <c r="M113" s="5">
        <v>42847</v>
      </c>
      <c r="N113" s="6" t="s">
        <v>7</v>
      </c>
      <c r="O113" s="7">
        <v>62</v>
      </c>
      <c r="P113" t="str">
        <f t="shared" si="37"/>
        <v/>
      </c>
      <c r="R113" t="str">
        <f t="shared" si="32"/>
        <v/>
      </c>
      <c r="T113" t="str">
        <f t="shared" si="23"/>
        <v/>
      </c>
      <c r="V113" t="str">
        <f t="shared" si="24"/>
        <v/>
      </c>
      <c r="Y113" s="5">
        <v>43212</v>
      </c>
      <c r="Z113" s="6" t="s">
        <v>9</v>
      </c>
      <c r="AA113" s="7">
        <v>69</v>
      </c>
      <c r="AB113" t="str">
        <f t="shared" si="39"/>
        <v/>
      </c>
      <c r="AD113" t="str">
        <f t="shared" si="33"/>
        <v/>
      </c>
      <c r="AF113" t="str">
        <f t="shared" si="25"/>
        <v/>
      </c>
      <c r="AH113">
        <f t="shared" si="26"/>
        <v>202</v>
      </c>
      <c r="AK113" s="5">
        <v>43577</v>
      </c>
      <c r="AL113" s="6" t="s">
        <v>5</v>
      </c>
      <c r="AM113" s="7">
        <v>61</v>
      </c>
      <c r="AN113" t="str">
        <f t="shared" si="40"/>
        <v/>
      </c>
      <c r="AP113" t="str">
        <f t="shared" si="34"/>
        <v/>
      </c>
      <c r="AR113" t="str">
        <f t="shared" si="27"/>
        <v/>
      </c>
      <c r="AT113" t="str">
        <f t="shared" si="28"/>
        <v/>
      </c>
      <c r="AW113" s="5">
        <v>43942</v>
      </c>
      <c r="AX113" s="6" t="s">
        <v>3</v>
      </c>
      <c r="AZ113" t="str">
        <f t="shared" si="38"/>
        <v/>
      </c>
      <c r="BB113" t="str">
        <f t="shared" si="35"/>
        <v/>
      </c>
      <c r="BD113" t="str">
        <f t="shared" si="30"/>
        <v/>
      </c>
      <c r="BF113" t="str">
        <f t="shared" si="29"/>
        <v/>
      </c>
    </row>
    <row r="114" spans="1:58" x14ac:dyDescent="0.3">
      <c r="A114" s="10">
        <v>42482</v>
      </c>
      <c r="B114" s="11" t="s">
        <v>4</v>
      </c>
      <c r="C114" s="7">
        <v>38</v>
      </c>
      <c r="D114" t="str">
        <f t="shared" si="36"/>
        <v/>
      </c>
      <c r="F114">
        <f t="shared" si="31"/>
        <v>43</v>
      </c>
      <c r="H114" t="str">
        <f t="shared" si="21"/>
        <v/>
      </c>
      <c r="J114" t="str">
        <f t="shared" si="22"/>
        <v/>
      </c>
      <c r="M114" s="5">
        <v>42848</v>
      </c>
      <c r="N114" s="6" t="s">
        <v>9</v>
      </c>
      <c r="O114" s="7">
        <v>66</v>
      </c>
      <c r="P114" t="str">
        <f t="shared" si="37"/>
        <v/>
      </c>
      <c r="R114" t="str">
        <f t="shared" si="32"/>
        <v/>
      </c>
      <c r="T114" t="str">
        <f t="shared" si="23"/>
        <v/>
      </c>
      <c r="V114">
        <f t="shared" si="24"/>
        <v>180</v>
      </c>
      <c r="Y114" s="5">
        <v>43213</v>
      </c>
      <c r="Z114" s="6" t="s">
        <v>5</v>
      </c>
      <c r="AA114" s="7">
        <v>71</v>
      </c>
      <c r="AB114" t="str">
        <f t="shared" si="39"/>
        <v/>
      </c>
      <c r="AD114" t="str">
        <f t="shared" si="33"/>
        <v/>
      </c>
      <c r="AF114" t="str">
        <f t="shared" si="25"/>
        <v/>
      </c>
      <c r="AH114" t="str">
        <f t="shared" si="26"/>
        <v/>
      </c>
      <c r="AK114" s="5">
        <v>43578</v>
      </c>
      <c r="AL114" s="6" t="s">
        <v>3</v>
      </c>
      <c r="AM114" s="7">
        <v>67</v>
      </c>
      <c r="AN114" t="str">
        <f t="shared" si="40"/>
        <v/>
      </c>
      <c r="AP114" t="str">
        <f t="shared" si="34"/>
        <v/>
      </c>
      <c r="AR114" t="str">
        <f t="shared" si="27"/>
        <v/>
      </c>
      <c r="AT114" t="str">
        <f t="shared" si="28"/>
        <v/>
      </c>
      <c r="AW114" s="5">
        <v>43943</v>
      </c>
      <c r="AX114" s="6" t="s">
        <v>6</v>
      </c>
      <c r="AZ114" t="str">
        <f t="shared" si="38"/>
        <v/>
      </c>
      <c r="BB114" t="str">
        <f t="shared" si="35"/>
        <v/>
      </c>
      <c r="BD114" t="str">
        <f t="shared" si="30"/>
        <v/>
      </c>
      <c r="BF114" t="str">
        <f t="shared" si="29"/>
        <v/>
      </c>
    </row>
    <row r="115" spans="1:58" ht="15" thickBot="1" x14ac:dyDescent="0.35">
      <c r="A115" s="10">
        <v>42483</v>
      </c>
      <c r="B115" s="11" t="s">
        <v>7</v>
      </c>
      <c r="C115" s="7">
        <v>48</v>
      </c>
      <c r="D115" t="str">
        <f t="shared" si="36"/>
        <v/>
      </c>
      <c r="F115" t="str">
        <f t="shared" si="31"/>
        <v/>
      </c>
      <c r="H115" t="str">
        <f t="shared" si="21"/>
        <v/>
      </c>
      <c r="J115" t="str">
        <f t="shared" si="22"/>
        <v/>
      </c>
      <c r="M115" s="5">
        <v>42849</v>
      </c>
      <c r="N115" s="6" t="s">
        <v>5</v>
      </c>
      <c r="O115" s="7">
        <v>71</v>
      </c>
      <c r="P115" t="str">
        <f t="shared" si="37"/>
        <v/>
      </c>
      <c r="R115" t="str">
        <f t="shared" si="32"/>
        <v/>
      </c>
      <c r="T115" t="str">
        <f t="shared" si="23"/>
        <v/>
      </c>
      <c r="V115" t="str">
        <f t="shared" si="24"/>
        <v/>
      </c>
      <c r="Y115" s="5">
        <v>43214</v>
      </c>
      <c r="Z115" s="6" t="s">
        <v>3</v>
      </c>
      <c r="AA115" s="7">
        <v>77</v>
      </c>
      <c r="AB115" t="str">
        <f t="shared" si="39"/>
        <v/>
      </c>
      <c r="AD115" t="str">
        <f t="shared" si="33"/>
        <v/>
      </c>
      <c r="AF115" t="str">
        <f t="shared" si="25"/>
        <v/>
      </c>
      <c r="AH115" t="str">
        <f t="shared" si="26"/>
        <v/>
      </c>
      <c r="AK115" s="5">
        <v>43579</v>
      </c>
      <c r="AL115" s="6" t="s">
        <v>6</v>
      </c>
      <c r="AM115" s="7">
        <v>72</v>
      </c>
      <c r="AN115" t="str">
        <f t="shared" si="40"/>
        <v/>
      </c>
      <c r="AP115" t="str">
        <f t="shared" si="34"/>
        <v/>
      </c>
      <c r="AR115" t="str">
        <f t="shared" si="27"/>
        <v/>
      </c>
      <c r="AT115" t="str">
        <f t="shared" si="28"/>
        <v/>
      </c>
      <c r="AW115" s="5">
        <v>43944</v>
      </c>
      <c r="AX115" s="6" t="s">
        <v>8</v>
      </c>
      <c r="AZ115">
        <f t="shared" si="38"/>
        <v>0</v>
      </c>
      <c r="BB115" t="str">
        <f t="shared" si="35"/>
        <v/>
      </c>
      <c r="BD115">
        <f t="shared" si="30"/>
        <v>0</v>
      </c>
      <c r="BF115" t="str">
        <f t="shared" si="29"/>
        <v/>
      </c>
    </row>
    <row r="116" spans="1:58" ht="15" thickBot="1" x14ac:dyDescent="0.35">
      <c r="A116" s="10">
        <v>42484</v>
      </c>
      <c r="B116" s="11" t="s">
        <v>9</v>
      </c>
      <c r="C116" s="7">
        <v>46</v>
      </c>
      <c r="D116" t="str">
        <f t="shared" si="36"/>
        <v/>
      </c>
      <c r="F116" t="str">
        <f t="shared" si="31"/>
        <v/>
      </c>
      <c r="H116" t="str">
        <f t="shared" si="21"/>
        <v/>
      </c>
      <c r="J116">
        <f t="shared" si="22"/>
        <v>132</v>
      </c>
      <c r="M116" s="5">
        <v>42850</v>
      </c>
      <c r="N116" s="6" t="s">
        <v>3</v>
      </c>
      <c r="O116" s="7">
        <v>70</v>
      </c>
      <c r="P116" t="str">
        <f t="shared" si="37"/>
        <v/>
      </c>
      <c r="R116" t="str">
        <f t="shared" si="32"/>
        <v/>
      </c>
      <c r="T116" t="str">
        <f t="shared" si="23"/>
        <v/>
      </c>
      <c r="V116" t="str">
        <f t="shared" si="24"/>
        <v/>
      </c>
      <c r="Y116" s="5">
        <v>43215</v>
      </c>
      <c r="Z116" s="6" t="s">
        <v>6</v>
      </c>
      <c r="AA116" s="18">
        <v>80</v>
      </c>
      <c r="AB116" t="str">
        <f t="shared" si="39"/>
        <v/>
      </c>
      <c r="AD116" t="str">
        <f t="shared" si="33"/>
        <v/>
      </c>
      <c r="AF116" t="str">
        <f t="shared" si="25"/>
        <v/>
      </c>
      <c r="AH116" t="str">
        <f t="shared" si="26"/>
        <v/>
      </c>
      <c r="AK116" s="5">
        <v>43580</v>
      </c>
      <c r="AL116" s="6" t="s">
        <v>8</v>
      </c>
      <c r="AM116" s="7">
        <v>66</v>
      </c>
      <c r="AN116">
        <f t="shared" si="40"/>
        <v>483</v>
      </c>
      <c r="AP116" t="str">
        <f t="shared" si="34"/>
        <v/>
      </c>
      <c r="AR116">
        <f t="shared" si="27"/>
        <v>205</v>
      </c>
      <c r="AT116" t="str">
        <f t="shared" si="28"/>
        <v/>
      </c>
      <c r="AW116" s="5">
        <v>43945</v>
      </c>
      <c r="AX116" s="6" t="s">
        <v>4</v>
      </c>
      <c r="AZ116" t="str">
        <f t="shared" si="38"/>
        <v/>
      </c>
      <c r="BB116">
        <f t="shared" si="35"/>
        <v>0</v>
      </c>
      <c r="BD116" t="str">
        <f t="shared" si="30"/>
        <v/>
      </c>
      <c r="BF116" t="str">
        <f t="shared" si="29"/>
        <v/>
      </c>
    </row>
    <row r="117" spans="1:58" x14ac:dyDescent="0.3">
      <c r="A117" s="10">
        <v>42485</v>
      </c>
      <c r="B117" s="11" t="s">
        <v>5</v>
      </c>
      <c r="C117" s="7">
        <v>51</v>
      </c>
      <c r="D117" t="str">
        <f t="shared" si="36"/>
        <v/>
      </c>
      <c r="F117" t="str">
        <f t="shared" si="31"/>
        <v/>
      </c>
      <c r="H117" t="str">
        <f t="shared" si="21"/>
        <v/>
      </c>
      <c r="J117" t="str">
        <f t="shared" si="22"/>
        <v/>
      </c>
      <c r="M117" s="5">
        <v>42851</v>
      </c>
      <c r="N117" s="6" t="s">
        <v>6</v>
      </c>
      <c r="O117" s="7">
        <v>69</v>
      </c>
      <c r="P117" t="str">
        <f t="shared" si="37"/>
        <v/>
      </c>
      <c r="R117" t="str">
        <f t="shared" si="32"/>
        <v/>
      </c>
      <c r="T117" t="str">
        <f t="shared" si="23"/>
        <v/>
      </c>
      <c r="V117" t="str">
        <f t="shared" si="24"/>
        <v/>
      </c>
      <c r="Y117" s="5">
        <v>43216</v>
      </c>
      <c r="Z117" s="6" t="s">
        <v>8</v>
      </c>
      <c r="AA117" s="7">
        <v>74</v>
      </c>
      <c r="AB117">
        <f t="shared" si="39"/>
        <v>504</v>
      </c>
      <c r="AD117" t="str">
        <f t="shared" si="33"/>
        <v/>
      </c>
      <c r="AF117">
        <f t="shared" si="25"/>
        <v>231</v>
      </c>
      <c r="AH117" t="str">
        <f t="shared" si="26"/>
        <v/>
      </c>
      <c r="AK117" s="5">
        <v>43581</v>
      </c>
      <c r="AL117" s="6" t="s">
        <v>4</v>
      </c>
      <c r="AM117" s="7">
        <v>67</v>
      </c>
      <c r="AN117" t="str">
        <f t="shared" si="40"/>
        <v/>
      </c>
      <c r="AP117">
        <f t="shared" si="34"/>
        <v>128</v>
      </c>
      <c r="AR117" t="str">
        <f t="shared" si="27"/>
        <v/>
      </c>
      <c r="AT117" t="str">
        <f t="shared" si="28"/>
        <v/>
      </c>
      <c r="AW117" s="5">
        <v>43946</v>
      </c>
      <c r="AX117" s="6" t="s">
        <v>7</v>
      </c>
      <c r="AZ117" t="str">
        <f t="shared" si="38"/>
        <v/>
      </c>
      <c r="BB117" t="str">
        <f t="shared" si="35"/>
        <v/>
      </c>
      <c r="BD117" t="str">
        <f t="shared" si="30"/>
        <v/>
      </c>
      <c r="BF117" t="str">
        <f t="shared" si="29"/>
        <v/>
      </c>
    </row>
    <row r="118" spans="1:58" x14ac:dyDescent="0.3">
      <c r="A118" s="10">
        <v>42486</v>
      </c>
      <c r="B118" s="11" t="s">
        <v>3</v>
      </c>
      <c r="C118" s="7">
        <v>44</v>
      </c>
      <c r="D118" t="str">
        <f t="shared" si="36"/>
        <v/>
      </c>
      <c r="F118" t="str">
        <f t="shared" si="31"/>
        <v/>
      </c>
      <c r="H118" t="str">
        <f t="shared" si="21"/>
        <v/>
      </c>
      <c r="J118" t="str">
        <f t="shared" si="22"/>
        <v/>
      </c>
      <c r="M118" s="5">
        <v>42852</v>
      </c>
      <c r="N118" s="6" t="s">
        <v>8</v>
      </c>
      <c r="O118" s="7">
        <v>73</v>
      </c>
      <c r="P118">
        <f t="shared" si="37"/>
        <v>463</v>
      </c>
      <c r="R118" t="str">
        <f t="shared" si="32"/>
        <v/>
      </c>
      <c r="T118">
        <f t="shared" si="23"/>
        <v>212</v>
      </c>
      <c r="V118" t="str">
        <f t="shared" si="24"/>
        <v/>
      </c>
      <c r="Y118" s="5">
        <v>43217</v>
      </c>
      <c r="Z118" s="6" t="s">
        <v>4</v>
      </c>
      <c r="AA118" s="7">
        <v>68</v>
      </c>
      <c r="AB118" t="str">
        <f t="shared" si="39"/>
        <v/>
      </c>
      <c r="AD118">
        <f t="shared" si="33"/>
        <v>139</v>
      </c>
      <c r="AF118" t="str">
        <f t="shared" si="25"/>
        <v/>
      </c>
      <c r="AH118" t="str">
        <f t="shared" si="26"/>
        <v/>
      </c>
      <c r="AK118" s="5">
        <v>43582</v>
      </c>
      <c r="AL118" s="6" t="s">
        <v>7</v>
      </c>
      <c r="AM118" s="7">
        <v>46</v>
      </c>
      <c r="AN118" t="str">
        <f t="shared" si="40"/>
        <v/>
      </c>
      <c r="AP118" t="str">
        <f t="shared" si="34"/>
        <v/>
      </c>
      <c r="AR118" t="str">
        <f t="shared" si="27"/>
        <v/>
      </c>
      <c r="AT118" t="str">
        <f t="shared" si="28"/>
        <v/>
      </c>
      <c r="AW118" s="5">
        <v>43947</v>
      </c>
      <c r="AX118" s="6" t="s">
        <v>9</v>
      </c>
      <c r="AZ118" t="str">
        <f t="shared" si="38"/>
        <v/>
      </c>
      <c r="BB118" t="str">
        <f t="shared" si="35"/>
        <v/>
      </c>
      <c r="BD118" t="str">
        <f t="shared" si="30"/>
        <v/>
      </c>
      <c r="BF118">
        <f t="shared" si="29"/>
        <v>0</v>
      </c>
    </row>
    <row r="119" spans="1:58" x14ac:dyDescent="0.3">
      <c r="A119" s="10">
        <v>42487</v>
      </c>
      <c r="B119" s="11" t="s">
        <v>6</v>
      </c>
      <c r="C119" s="7">
        <v>48</v>
      </c>
      <c r="D119" t="str">
        <f t="shared" si="36"/>
        <v/>
      </c>
      <c r="F119" t="str">
        <f t="shared" si="31"/>
        <v/>
      </c>
      <c r="H119" t="str">
        <f t="shared" si="21"/>
        <v/>
      </c>
      <c r="J119" t="str">
        <f t="shared" si="22"/>
        <v/>
      </c>
      <c r="M119" s="5">
        <v>42853</v>
      </c>
      <c r="N119" s="6" t="s">
        <v>4</v>
      </c>
      <c r="O119" s="7">
        <v>76</v>
      </c>
      <c r="P119" t="str">
        <f t="shared" si="37"/>
        <v/>
      </c>
      <c r="R119">
        <f t="shared" si="32"/>
        <v>147</v>
      </c>
      <c r="T119" t="str">
        <f t="shared" si="23"/>
        <v/>
      </c>
      <c r="V119" t="str">
        <f t="shared" si="24"/>
        <v/>
      </c>
      <c r="Y119" s="5">
        <v>43218</v>
      </c>
      <c r="Z119" s="6" t="s">
        <v>7</v>
      </c>
      <c r="AA119" s="7">
        <v>68</v>
      </c>
      <c r="AB119" t="str">
        <f t="shared" si="39"/>
        <v/>
      </c>
      <c r="AD119" t="str">
        <f t="shared" si="33"/>
        <v/>
      </c>
      <c r="AF119" t="str">
        <f t="shared" si="25"/>
        <v/>
      </c>
      <c r="AH119" t="str">
        <f t="shared" si="26"/>
        <v/>
      </c>
      <c r="AK119" s="5">
        <v>43583</v>
      </c>
      <c r="AL119" s="6" t="s">
        <v>9</v>
      </c>
      <c r="AM119" s="7">
        <v>25</v>
      </c>
      <c r="AN119" t="str">
        <f t="shared" si="40"/>
        <v/>
      </c>
      <c r="AP119" t="str">
        <f t="shared" si="34"/>
        <v/>
      </c>
      <c r="AR119" t="str">
        <f t="shared" si="27"/>
        <v/>
      </c>
      <c r="AT119">
        <f t="shared" si="28"/>
        <v>138</v>
      </c>
      <c r="AW119" s="5">
        <v>43948</v>
      </c>
      <c r="AX119" s="6" t="s">
        <v>5</v>
      </c>
      <c r="AZ119" t="str">
        <f t="shared" si="38"/>
        <v/>
      </c>
      <c r="BB119" t="str">
        <f t="shared" si="35"/>
        <v/>
      </c>
      <c r="BD119" t="str">
        <f t="shared" si="30"/>
        <v/>
      </c>
      <c r="BF119" t="str">
        <f t="shared" si="29"/>
        <v/>
      </c>
    </row>
    <row r="120" spans="1:58" x14ac:dyDescent="0.3">
      <c r="A120" s="10">
        <v>42488</v>
      </c>
      <c r="B120" s="11" t="s">
        <v>8</v>
      </c>
      <c r="C120" s="7">
        <v>46</v>
      </c>
      <c r="D120">
        <f t="shared" si="36"/>
        <v>321</v>
      </c>
      <c r="F120" t="str">
        <f t="shared" si="31"/>
        <v/>
      </c>
      <c r="H120">
        <f t="shared" si="21"/>
        <v>138</v>
      </c>
      <c r="J120" t="str">
        <f t="shared" si="22"/>
        <v/>
      </c>
      <c r="M120" s="5">
        <v>42854</v>
      </c>
      <c r="N120" s="6" t="s">
        <v>7</v>
      </c>
      <c r="O120" s="7">
        <v>72</v>
      </c>
      <c r="P120" t="str">
        <f t="shared" si="37"/>
        <v/>
      </c>
      <c r="R120" t="str">
        <f t="shared" si="32"/>
        <v/>
      </c>
      <c r="T120" t="str">
        <f t="shared" si="23"/>
        <v/>
      </c>
      <c r="V120" t="str">
        <f t="shared" si="24"/>
        <v/>
      </c>
      <c r="Y120" s="5">
        <v>43219</v>
      </c>
      <c r="Z120" s="6" t="s">
        <v>9</v>
      </c>
      <c r="AA120" s="7">
        <v>34</v>
      </c>
      <c r="AB120" t="str">
        <f t="shared" si="39"/>
        <v/>
      </c>
      <c r="AD120" t="str">
        <f t="shared" si="33"/>
        <v/>
      </c>
      <c r="AF120" t="str">
        <f t="shared" si="25"/>
        <v/>
      </c>
      <c r="AH120">
        <f t="shared" si="26"/>
        <v>170</v>
      </c>
      <c r="AK120" s="5">
        <v>43584</v>
      </c>
      <c r="AL120" s="6" t="s">
        <v>5</v>
      </c>
      <c r="AM120" s="7">
        <v>19</v>
      </c>
      <c r="AN120" t="str">
        <f t="shared" si="40"/>
        <v/>
      </c>
      <c r="AP120" t="str">
        <f t="shared" si="34"/>
        <v/>
      </c>
      <c r="AR120" t="str">
        <f t="shared" si="27"/>
        <v/>
      </c>
      <c r="AT120" t="str">
        <f t="shared" si="28"/>
        <v/>
      </c>
      <c r="AW120" s="5">
        <v>43949</v>
      </c>
      <c r="AX120" s="6" t="s">
        <v>3</v>
      </c>
      <c r="AZ120" t="str">
        <f t="shared" si="38"/>
        <v/>
      </c>
      <c r="BB120" t="str">
        <f t="shared" si="35"/>
        <v/>
      </c>
      <c r="BD120" t="str">
        <f t="shared" si="30"/>
        <v/>
      </c>
      <c r="BF120" t="str">
        <f t="shared" si="29"/>
        <v/>
      </c>
    </row>
    <row r="121" spans="1:58" x14ac:dyDescent="0.3">
      <c r="A121" s="10">
        <v>42489</v>
      </c>
      <c r="B121" s="11" t="s">
        <v>4</v>
      </c>
      <c r="C121" s="7">
        <v>37</v>
      </c>
      <c r="D121" t="str">
        <f t="shared" si="36"/>
        <v/>
      </c>
      <c r="F121">
        <f t="shared" si="31"/>
        <v>88</v>
      </c>
      <c r="H121" t="str">
        <f t="shared" si="21"/>
        <v/>
      </c>
      <c r="J121" t="str">
        <f t="shared" si="22"/>
        <v/>
      </c>
      <c r="M121" s="5">
        <v>42855</v>
      </c>
      <c r="N121" s="6" t="s">
        <v>9</v>
      </c>
      <c r="O121" s="7">
        <v>35</v>
      </c>
      <c r="P121" t="str">
        <f t="shared" si="37"/>
        <v/>
      </c>
      <c r="R121" t="str">
        <f t="shared" si="32"/>
        <v/>
      </c>
      <c r="T121" t="str">
        <f t="shared" si="23"/>
        <v/>
      </c>
      <c r="V121">
        <f t="shared" si="24"/>
        <v>183</v>
      </c>
      <c r="Y121" s="5">
        <v>43220</v>
      </c>
      <c r="Z121" s="6" t="s">
        <v>5</v>
      </c>
      <c r="AA121" s="7">
        <v>15</v>
      </c>
      <c r="AB121" t="str">
        <f t="shared" si="39"/>
        <v/>
      </c>
      <c r="AD121" t="str">
        <f t="shared" si="33"/>
        <v/>
      </c>
      <c r="AF121" t="str">
        <f t="shared" si="25"/>
        <v/>
      </c>
      <c r="AH121" t="str">
        <f t="shared" si="26"/>
        <v/>
      </c>
      <c r="AK121" s="5">
        <v>43585</v>
      </c>
      <c r="AL121" s="6" t="s">
        <v>3</v>
      </c>
      <c r="AM121" s="7">
        <v>22</v>
      </c>
      <c r="AN121" t="str">
        <f t="shared" si="40"/>
        <v/>
      </c>
      <c r="AP121" t="str">
        <f t="shared" si="34"/>
        <v/>
      </c>
      <c r="AR121" t="str">
        <f t="shared" si="27"/>
        <v/>
      </c>
      <c r="AT121" t="str">
        <f t="shared" si="28"/>
        <v/>
      </c>
      <c r="AW121" s="5">
        <v>43950</v>
      </c>
      <c r="AX121" s="6" t="s">
        <v>6</v>
      </c>
      <c r="AZ121" t="str">
        <f t="shared" si="38"/>
        <v/>
      </c>
      <c r="BB121" t="str">
        <f t="shared" si="35"/>
        <v/>
      </c>
      <c r="BD121" t="str">
        <f t="shared" si="30"/>
        <v/>
      </c>
      <c r="BF121" t="str">
        <f t="shared" si="29"/>
        <v/>
      </c>
    </row>
    <row r="122" spans="1:58" x14ac:dyDescent="0.3">
      <c r="A122" s="10">
        <v>42490</v>
      </c>
      <c r="B122" s="11" t="s">
        <v>7</v>
      </c>
      <c r="C122" s="7">
        <v>33</v>
      </c>
      <c r="D122" t="str">
        <f t="shared" si="36"/>
        <v/>
      </c>
      <c r="F122" t="str">
        <f t="shared" si="31"/>
        <v/>
      </c>
      <c r="H122" t="str">
        <f t="shared" si="21"/>
        <v/>
      </c>
      <c r="J122" t="str">
        <f t="shared" si="22"/>
        <v/>
      </c>
      <c r="M122" s="5">
        <v>42856</v>
      </c>
      <c r="N122" s="6" t="s">
        <v>5</v>
      </c>
      <c r="O122" s="7">
        <v>22</v>
      </c>
      <c r="P122" t="str">
        <f t="shared" si="37"/>
        <v/>
      </c>
      <c r="R122" t="str">
        <f t="shared" si="32"/>
        <v/>
      </c>
      <c r="T122" t="str">
        <f t="shared" si="23"/>
        <v/>
      </c>
      <c r="V122" t="str">
        <f t="shared" si="24"/>
        <v/>
      </c>
      <c r="Y122" s="5">
        <v>43221</v>
      </c>
      <c r="Z122" s="6" t="s">
        <v>3</v>
      </c>
      <c r="AA122" s="7">
        <v>12</v>
      </c>
      <c r="AB122" t="str">
        <f t="shared" si="39"/>
        <v/>
      </c>
      <c r="AD122" t="str">
        <f t="shared" si="33"/>
        <v/>
      </c>
      <c r="AF122" t="str">
        <f t="shared" si="25"/>
        <v/>
      </c>
      <c r="AH122" t="str">
        <f t="shared" si="26"/>
        <v/>
      </c>
      <c r="AK122" s="5">
        <v>43586</v>
      </c>
      <c r="AL122" s="6" t="s">
        <v>6</v>
      </c>
      <c r="AM122" s="7">
        <v>17</v>
      </c>
      <c r="AN122" t="str">
        <f t="shared" si="40"/>
        <v/>
      </c>
      <c r="AP122" t="str">
        <f t="shared" si="34"/>
        <v/>
      </c>
      <c r="AR122" t="str">
        <f t="shared" si="27"/>
        <v/>
      </c>
      <c r="AT122" t="str">
        <f t="shared" si="28"/>
        <v/>
      </c>
      <c r="AW122" s="5">
        <v>43951</v>
      </c>
      <c r="AX122" s="6" t="s">
        <v>8</v>
      </c>
      <c r="AZ122">
        <f t="shared" si="38"/>
        <v>0</v>
      </c>
      <c r="BB122" t="str">
        <f t="shared" si="35"/>
        <v/>
      </c>
      <c r="BD122">
        <f t="shared" si="30"/>
        <v>0</v>
      </c>
      <c r="BF122" t="str">
        <f t="shared" si="29"/>
        <v/>
      </c>
    </row>
    <row r="123" spans="1:58" x14ac:dyDescent="0.3">
      <c r="A123" s="10">
        <v>42491</v>
      </c>
      <c r="B123" s="11" t="s">
        <v>9</v>
      </c>
      <c r="C123" s="7">
        <v>14</v>
      </c>
      <c r="D123" t="str">
        <f t="shared" si="36"/>
        <v/>
      </c>
      <c r="F123" t="str">
        <f t="shared" si="31"/>
        <v/>
      </c>
      <c r="H123" t="str">
        <f t="shared" si="21"/>
        <v/>
      </c>
      <c r="J123">
        <f t="shared" si="22"/>
        <v>84</v>
      </c>
      <c r="M123" s="5">
        <v>42857</v>
      </c>
      <c r="N123" s="6" t="s">
        <v>3</v>
      </c>
      <c r="O123" s="7">
        <v>17</v>
      </c>
      <c r="P123" t="str">
        <f t="shared" si="37"/>
        <v/>
      </c>
      <c r="R123" t="str">
        <f t="shared" si="32"/>
        <v/>
      </c>
      <c r="T123" t="str">
        <f t="shared" si="23"/>
        <v/>
      </c>
      <c r="V123" t="str">
        <f t="shared" si="24"/>
        <v/>
      </c>
      <c r="Y123" s="5">
        <v>43222</v>
      </c>
      <c r="Z123" s="6" t="s">
        <v>6</v>
      </c>
      <c r="AA123" s="7">
        <v>13</v>
      </c>
      <c r="AB123" t="str">
        <f t="shared" si="39"/>
        <v/>
      </c>
      <c r="AD123" t="str">
        <f t="shared" si="33"/>
        <v/>
      </c>
      <c r="AF123" t="str">
        <f t="shared" si="25"/>
        <v/>
      </c>
      <c r="AH123" t="str">
        <f t="shared" si="26"/>
        <v/>
      </c>
      <c r="AK123" s="5">
        <v>43587</v>
      </c>
      <c r="AL123" s="6" t="s">
        <v>8</v>
      </c>
      <c r="AM123" s="7">
        <v>14</v>
      </c>
      <c r="AN123">
        <f t="shared" si="40"/>
        <v>210</v>
      </c>
      <c r="AP123" t="str">
        <f t="shared" si="34"/>
        <v/>
      </c>
      <c r="AR123">
        <f t="shared" si="27"/>
        <v>53</v>
      </c>
      <c r="AT123" t="str">
        <f t="shared" si="28"/>
        <v/>
      </c>
      <c r="AW123" s="5">
        <v>43952</v>
      </c>
      <c r="AX123" s="6" t="s">
        <v>4</v>
      </c>
      <c r="AZ123" t="str">
        <f t="shared" si="38"/>
        <v/>
      </c>
      <c r="BB123">
        <f t="shared" si="35"/>
        <v>0</v>
      </c>
      <c r="BD123" t="str">
        <f t="shared" si="30"/>
        <v/>
      </c>
      <c r="BF123" t="str">
        <f t="shared" si="29"/>
        <v/>
      </c>
    </row>
    <row r="124" spans="1:58" x14ac:dyDescent="0.3">
      <c r="A124" s="10">
        <v>42492</v>
      </c>
      <c r="B124" s="11" t="s">
        <v>5</v>
      </c>
      <c r="C124" s="7">
        <v>7</v>
      </c>
      <c r="D124" t="str">
        <f t="shared" si="36"/>
        <v/>
      </c>
      <c r="F124" t="str">
        <f t="shared" si="31"/>
        <v/>
      </c>
      <c r="H124" t="str">
        <f t="shared" si="21"/>
        <v/>
      </c>
      <c r="J124" t="str">
        <f t="shared" si="22"/>
        <v/>
      </c>
      <c r="M124" s="5">
        <v>42858</v>
      </c>
      <c r="N124" s="6" t="s">
        <v>6</v>
      </c>
      <c r="O124" s="7">
        <v>18</v>
      </c>
      <c r="P124" t="str">
        <f t="shared" si="37"/>
        <v/>
      </c>
      <c r="R124" t="str">
        <f t="shared" si="32"/>
        <v/>
      </c>
      <c r="T124" t="str">
        <f t="shared" si="23"/>
        <v/>
      </c>
      <c r="V124" t="str">
        <f t="shared" si="24"/>
        <v/>
      </c>
      <c r="Y124" s="5">
        <v>43223</v>
      </c>
      <c r="Z124" s="6" t="s">
        <v>8</v>
      </c>
      <c r="AA124" s="7">
        <v>16</v>
      </c>
      <c r="AB124">
        <f t="shared" si="39"/>
        <v>226</v>
      </c>
      <c r="AD124" t="str">
        <f t="shared" si="33"/>
        <v/>
      </c>
      <c r="AF124">
        <f t="shared" si="25"/>
        <v>41</v>
      </c>
      <c r="AH124" t="str">
        <f t="shared" si="26"/>
        <v/>
      </c>
      <c r="AK124" s="5">
        <v>43588</v>
      </c>
      <c r="AL124" s="6" t="s">
        <v>4</v>
      </c>
      <c r="AM124" s="7">
        <v>23</v>
      </c>
      <c r="AN124" t="str">
        <f t="shared" si="40"/>
        <v/>
      </c>
      <c r="AP124">
        <f t="shared" si="34"/>
        <v>42</v>
      </c>
      <c r="AR124" t="str">
        <f t="shared" si="27"/>
        <v/>
      </c>
      <c r="AT124" t="str">
        <f t="shared" si="28"/>
        <v/>
      </c>
      <c r="AW124" s="5">
        <v>43953</v>
      </c>
      <c r="AX124" s="6" t="s">
        <v>7</v>
      </c>
      <c r="AZ124" t="str">
        <f t="shared" si="38"/>
        <v/>
      </c>
      <c r="BB124" t="str">
        <f t="shared" si="35"/>
        <v/>
      </c>
      <c r="BD124" t="str">
        <f t="shared" si="30"/>
        <v/>
      </c>
      <c r="BF124" t="str">
        <f t="shared" si="29"/>
        <v/>
      </c>
    </row>
    <row r="125" spans="1:58" x14ac:dyDescent="0.3">
      <c r="A125" s="10">
        <v>42493</v>
      </c>
      <c r="B125" s="11" t="s">
        <v>3</v>
      </c>
      <c r="C125" s="7">
        <v>10</v>
      </c>
      <c r="D125" t="str">
        <f t="shared" si="36"/>
        <v/>
      </c>
      <c r="F125" t="str">
        <f t="shared" si="31"/>
        <v/>
      </c>
      <c r="H125" t="str">
        <f t="shared" si="21"/>
        <v/>
      </c>
      <c r="J125" t="str">
        <f t="shared" si="22"/>
        <v/>
      </c>
      <c r="M125" s="5">
        <v>42859</v>
      </c>
      <c r="N125" s="6" t="s">
        <v>8</v>
      </c>
      <c r="O125" s="7">
        <v>21</v>
      </c>
      <c r="P125">
        <f t="shared" si="37"/>
        <v>261</v>
      </c>
      <c r="R125" t="str">
        <f t="shared" si="32"/>
        <v/>
      </c>
      <c r="T125">
        <f t="shared" si="23"/>
        <v>56</v>
      </c>
      <c r="V125" t="str">
        <f t="shared" si="24"/>
        <v/>
      </c>
      <c r="Y125" s="5">
        <v>43224</v>
      </c>
      <c r="Z125" s="6" t="s">
        <v>4</v>
      </c>
      <c r="AA125" s="7">
        <v>24</v>
      </c>
      <c r="AB125" t="str">
        <f t="shared" si="39"/>
        <v/>
      </c>
      <c r="AD125">
        <f t="shared" si="33"/>
        <v>39</v>
      </c>
      <c r="AF125" t="str">
        <f t="shared" si="25"/>
        <v/>
      </c>
      <c r="AH125" t="str">
        <f t="shared" si="26"/>
        <v/>
      </c>
      <c r="AK125" s="5">
        <v>43589</v>
      </c>
      <c r="AL125" s="6" t="s">
        <v>7</v>
      </c>
      <c r="AM125" s="7">
        <v>24</v>
      </c>
      <c r="AN125" t="str">
        <f t="shared" si="40"/>
        <v/>
      </c>
      <c r="AP125" t="str">
        <f t="shared" si="34"/>
        <v/>
      </c>
      <c r="AR125" t="str">
        <f t="shared" si="27"/>
        <v/>
      </c>
      <c r="AT125" t="str">
        <f t="shared" si="28"/>
        <v/>
      </c>
      <c r="AW125" s="5">
        <v>43954</v>
      </c>
      <c r="AX125" s="6" t="s">
        <v>9</v>
      </c>
      <c r="AZ125" t="str">
        <f t="shared" si="38"/>
        <v/>
      </c>
      <c r="BB125" t="str">
        <f t="shared" si="35"/>
        <v/>
      </c>
      <c r="BD125" t="str">
        <f t="shared" si="30"/>
        <v/>
      </c>
      <c r="BF125">
        <f t="shared" si="29"/>
        <v>0</v>
      </c>
    </row>
    <row r="126" spans="1:58" x14ac:dyDescent="0.3">
      <c r="A126" s="10">
        <v>42494</v>
      </c>
      <c r="B126" s="11" t="s">
        <v>6</v>
      </c>
      <c r="C126" s="7">
        <v>10</v>
      </c>
      <c r="D126" t="str">
        <f t="shared" si="36"/>
        <v/>
      </c>
      <c r="F126" t="str">
        <f t="shared" si="31"/>
        <v/>
      </c>
      <c r="H126" t="str">
        <f t="shared" si="21"/>
        <v/>
      </c>
      <c r="J126" t="str">
        <f t="shared" si="22"/>
        <v/>
      </c>
      <c r="M126" s="5">
        <v>42860</v>
      </c>
      <c r="N126" s="6" t="s">
        <v>4</v>
      </c>
      <c r="O126" s="7">
        <v>28</v>
      </c>
      <c r="P126" t="str">
        <f t="shared" si="37"/>
        <v/>
      </c>
      <c r="R126">
        <f t="shared" si="32"/>
        <v>50</v>
      </c>
      <c r="T126" t="str">
        <f t="shared" si="23"/>
        <v/>
      </c>
      <c r="V126" t="str">
        <f t="shared" si="24"/>
        <v/>
      </c>
      <c r="Y126" s="5">
        <v>43225</v>
      </c>
      <c r="Z126" s="6" t="s">
        <v>7</v>
      </c>
      <c r="AA126" s="7">
        <v>32</v>
      </c>
      <c r="AB126" t="str">
        <f t="shared" si="39"/>
        <v/>
      </c>
      <c r="AD126" t="str">
        <f t="shared" si="33"/>
        <v/>
      </c>
      <c r="AF126" t="str">
        <f t="shared" si="25"/>
        <v/>
      </c>
      <c r="AH126" t="str">
        <f t="shared" si="26"/>
        <v/>
      </c>
      <c r="AK126" s="5">
        <v>43590</v>
      </c>
      <c r="AL126" s="6" t="s">
        <v>9</v>
      </c>
      <c r="AM126" s="7">
        <v>16</v>
      </c>
      <c r="AN126" t="str">
        <f t="shared" si="40"/>
        <v/>
      </c>
      <c r="AP126" t="str">
        <f t="shared" si="34"/>
        <v/>
      </c>
      <c r="AR126" t="str">
        <f t="shared" si="27"/>
        <v/>
      </c>
      <c r="AT126">
        <f t="shared" si="28"/>
        <v>63</v>
      </c>
      <c r="AW126" s="5">
        <v>43955</v>
      </c>
      <c r="AX126" s="6" t="s">
        <v>5</v>
      </c>
      <c r="AZ126" t="str">
        <f t="shared" si="38"/>
        <v/>
      </c>
      <c r="BB126" t="str">
        <f t="shared" si="35"/>
        <v/>
      </c>
      <c r="BD126" t="str">
        <f t="shared" si="30"/>
        <v/>
      </c>
      <c r="BF126" t="str">
        <f t="shared" si="29"/>
        <v/>
      </c>
    </row>
    <row r="127" spans="1:58" x14ac:dyDescent="0.3">
      <c r="A127" s="10">
        <v>42495</v>
      </c>
      <c r="B127" s="11" t="s">
        <v>8</v>
      </c>
      <c r="C127" s="7">
        <v>9</v>
      </c>
      <c r="D127">
        <f t="shared" si="36"/>
        <v>120</v>
      </c>
      <c r="F127" t="str">
        <f t="shared" si="31"/>
        <v/>
      </c>
      <c r="H127">
        <f t="shared" si="21"/>
        <v>29</v>
      </c>
      <c r="J127" t="str">
        <f t="shared" si="22"/>
        <v/>
      </c>
      <c r="M127" s="5">
        <v>42861</v>
      </c>
      <c r="N127" s="6" t="s">
        <v>7</v>
      </c>
      <c r="O127" s="7">
        <v>29</v>
      </c>
      <c r="P127" t="str">
        <f t="shared" si="37"/>
        <v/>
      </c>
      <c r="R127" t="str">
        <f t="shared" si="32"/>
        <v/>
      </c>
      <c r="T127" t="str">
        <f t="shared" si="23"/>
        <v/>
      </c>
      <c r="V127" t="str">
        <f t="shared" si="24"/>
        <v/>
      </c>
      <c r="Y127" s="5">
        <v>43226</v>
      </c>
      <c r="Z127" s="6" t="s">
        <v>9</v>
      </c>
      <c r="AA127" s="7">
        <v>14</v>
      </c>
      <c r="AB127" t="str">
        <f t="shared" si="39"/>
        <v/>
      </c>
      <c r="AD127" t="str">
        <f t="shared" si="33"/>
        <v/>
      </c>
      <c r="AF127" t="str">
        <f t="shared" si="25"/>
        <v/>
      </c>
      <c r="AH127">
        <f t="shared" si="26"/>
        <v>70</v>
      </c>
      <c r="AK127" s="5">
        <v>43591</v>
      </c>
      <c r="AL127" s="6" t="s">
        <v>5</v>
      </c>
      <c r="AM127" s="7">
        <v>14</v>
      </c>
      <c r="AN127" t="str">
        <f t="shared" si="40"/>
        <v/>
      </c>
      <c r="AP127" t="str">
        <f t="shared" si="34"/>
        <v/>
      </c>
      <c r="AR127" t="str">
        <f t="shared" si="27"/>
        <v/>
      </c>
      <c r="AT127" t="str">
        <f t="shared" si="28"/>
        <v/>
      </c>
      <c r="AW127" s="5">
        <v>43956</v>
      </c>
      <c r="AX127" s="6" t="s">
        <v>3</v>
      </c>
      <c r="AZ127" t="str">
        <f t="shared" si="38"/>
        <v/>
      </c>
      <c r="BB127" t="str">
        <f t="shared" si="35"/>
        <v/>
      </c>
      <c r="BD127" t="str">
        <f t="shared" si="30"/>
        <v/>
      </c>
      <c r="BF127" t="str">
        <f t="shared" si="29"/>
        <v/>
      </c>
    </row>
    <row r="128" spans="1:58" x14ac:dyDescent="0.3">
      <c r="A128" s="10">
        <v>42496</v>
      </c>
      <c r="B128" s="11" t="s">
        <v>4</v>
      </c>
      <c r="C128" s="7">
        <v>12</v>
      </c>
      <c r="D128" t="str">
        <f t="shared" si="36"/>
        <v/>
      </c>
      <c r="F128">
        <f t="shared" si="31"/>
        <v>19</v>
      </c>
      <c r="H128" t="str">
        <f t="shared" si="21"/>
        <v/>
      </c>
      <c r="J128" t="str">
        <f t="shared" si="22"/>
        <v/>
      </c>
      <c r="M128" s="5">
        <v>42862</v>
      </c>
      <c r="N128" s="6" t="s">
        <v>9</v>
      </c>
      <c r="O128" s="7">
        <v>21</v>
      </c>
      <c r="P128" t="str">
        <f t="shared" si="37"/>
        <v/>
      </c>
      <c r="R128" t="str">
        <f t="shared" si="32"/>
        <v/>
      </c>
      <c r="T128" t="str">
        <f t="shared" si="23"/>
        <v/>
      </c>
      <c r="V128">
        <f t="shared" si="24"/>
        <v>78</v>
      </c>
      <c r="Y128" s="5">
        <v>43227</v>
      </c>
      <c r="Z128" s="6" t="s">
        <v>5</v>
      </c>
      <c r="AA128" s="7">
        <v>14</v>
      </c>
      <c r="AB128" t="str">
        <f t="shared" si="39"/>
        <v/>
      </c>
      <c r="AD128" t="str">
        <f t="shared" si="33"/>
        <v/>
      </c>
      <c r="AF128" t="str">
        <f t="shared" si="25"/>
        <v/>
      </c>
      <c r="AH128" t="str">
        <f t="shared" si="26"/>
        <v/>
      </c>
      <c r="AK128" s="5">
        <v>43592</v>
      </c>
      <c r="AL128" s="6" t="s">
        <v>3</v>
      </c>
      <c r="AM128" s="7">
        <v>14</v>
      </c>
      <c r="AN128" t="str">
        <f t="shared" si="40"/>
        <v/>
      </c>
      <c r="AP128" t="str">
        <f t="shared" si="34"/>
        <v/>
      </c>
      <c r="AR128" t="str">
        <f t="shared" si="27"/>
        <v/>
      </c>
      <c r="AT128" t="str">
        <f t="shared" si="28"/>
        <v/>
      </c>
      <c r="AW128" s="5">
        <v>43957</v>
      </c>
      <c r="AX128" s="6" t="s">
        <v>6</v>
      </c>
      <c r="AZ128" t="str">
        <f t="shared" si="38"/>
        <v/>
      </c>
      <c r="BB128" t="str">
        <f t="shared" si="35"/>
        <v/>
      </c>
      <c r="BD128" t="str">
        <f t="shared" si="30"/>
        <v/>
      </c>
      <c r="BF128" t="str">
        <f t="shared" si="29"/>
        <v/>
      </c>
    </row>
    <row r="129" spans="1:58" x14ac:dyDescent="0.3">
      <c r="A129" s="10">
        <v>42497</v>
      </c>
      <c r="B129" s="11" t="s">
        <v>7</v>
      </c>
      <c r="C129" s="7">
        <v>22</v>
      </c>
      <c r="D129" t="str">
        <f t="shared" si="36"/>
        <v/>
      </c>
      <c r="F129" t="str">
        <f t="shared" si="31"/>
        <v/>
      </c>
      <c r="H129" t="str">
        <f t="shared" si="21"/>
        <v/>
      </c>
      <c r="J129" t="str">
        <f t="shared" si="22"/>
        <v/>
      </c>
      <c r="M129" s="5">
        <v>42863</v>
      </c>
      <c r="N129" s="6" t="s">
        <v>5</v>
      </c>
      <c r="O129" s="7">
        <v>11</v>
      </c>
      <c r="P129" t="str">
        <f t="shared" si="37"/>
        <v/>
      </c>
      <c r="R129" t="str">
        <f t="shared" si="32"/>
        <v/>
      </c>
      <c r="T129" t="str">
        <f t="shared" si="23"/>
        <v/>
      </c>
      <c r="V129" t="str">
        <f t="shared" si="24"/>
        <v/>
      </c>
      <c r="Y129" s="5">
        <v>43228</v>
      </c>
      <c r="Z129" s="6" t="s">
        <v>3</v>
      </c>
      <c r="AA129" s="7">
        <v>16</v>
      </c>
      <c r="AB129" t="str">
        <f t="shared" si="39"/>
        <v/>
      </c>
      <c r="AD129" t="str">
        <f t="shared" si="33"/>
        <v/>
      </c>
      <c r="AF129" t="str">
        <f t="shared" si="25"/>
        <v/>
      </c>
      <c r="AH129" t="str">
        <f t="shared" si="26"/>
        <v/>
      </c>
      <c r="AK129" s="5">
        <v>43593</v>
      </c>
      <c r="AL129" s="6" t="s">
        <v>6</v>
      </c>
      <c r="AM129" s="7">
        <v>24</v>
      </c>
      <c r="AN129" t="str">
        <f t="shared" si="40"/>
        <v/>
      </c>
      <c r="AP129" t="str">
        <f t="shared" si="34"/>
        <v/>
      </c>
      <c r="AR129" t="str">
        <f t="shared" si="27"/>
        <v/>
      </c>
      <c r="AT129" t="str">
        <f t="shared" si="28"/>
        <v/>
      </c>
      <c r="AW129" s="5">
        <v>43958</v>
      </c>
      <c r="AX129" s="6" t="s">
        <v>8</v>
      </c>
      <c r="AZ129">
        <f t="shared" si="38"/>
        <v>0</v>
      </c>
      <c r="BB129" t="str">
        <f t="shared" si="35"/>
        <v/>
      </c>
      <c r="BD129">
        <f t="shared" si="30"/>
        <v>0</v>
      </c>
      <c r="BF129" t="str">
        <f t="shared" si="29"/>
        <v/>
      </c>
    </row>
    <row r="130" spans="1:58" x14ac:dyDescent="0.3">
      <c r="A130" s="10">
        <v>42498</v>
      </c>
      <c r="B130" s="11" t="s">
        <v>9</v>
      </c>
      <c r="C130" s="7">
        <v>14</v>
      </c>
      <c r="D130" t="str">
        <f t="shared" si="36"/>
        <v/>
      </c>
      <c r="F130" t="str">
        <f t="shared" si="31"/>
        <v/>
      </c>
      <c r="H130" t="str">
        <f t="shared" si="21"/>
        <v/>
      </c>
      <c r="J130">
        <f t="shared" si="22"/>
        <v>48</v>
      </c>
      <c r="M130" s="5">
        <v>42864</v>
      </c>
      <c r="N130" s="6" t="s">
        <v>3</v>
      </c>
      <c r="O130" s="7">
        <v>11</v>
      </c>
      <c r="P130" t="str">
        <f t="shared" si="37"/>
        <v/>
      </c>
      <c r="R130" t="str">
        <f t="shared" si="32"/>
        <v/>
      </c>
      <c r="T130" t="str">
        <f t="shared" si="23"/>
        <v/>
      </c>
      <c r="V130" t="str">
        <f t="shared" si="24"/>
        <v/>
      </c>
      <c r="Y130" s="5">
        <v>43229</v>
      </c>
      <c r="Z130" s="6" t="s">
        <v>6</v>
      </c>
      <c r="AA130" s="7">
        <v>14</v>
      </c>
      <c r="AB130" t="str">
        <f t="shared" si="39"/>
        <v/>
      </c>
      <c r="AD130" t="str">
        <f t="shared" si="33"/>
        <v/>
      </c>
      <c r="AF130" t="str">
        <f t="shared" si="25"/>
        <v/>
      </c>
      <c r="AH130" t="str">
        <f t="shared" si="26"/>
        <v/>
      </c>
      <c r="AK130" s="5">
        <v>43594</v>
      </c>
      <c r="AL130" s="6" t="s">
        <v>8</v>
      </c>
      <c r="AM130" s="7">
        <v>25</v>
      </c>
      <c r="AN130">
        <f t="shared" si="40"/>
        <v>140</v>
      </c>
      <c r="AP130" t="str">
        <f t="shared" si="34"/>
        <v/>
      </c>
      <c r="AR130">
        <f t="shared" si="27"/>
        <v>63</v>
      </c>
      <c r="AT130" t="str">
        <f t="shared" si="28"/>
        <v/>
      </c>
      <c r="AW130" s="5">
        <v>43959</v>
      </c>
      <c r="AX130" s="6" t="s">
        <v>4</v>
      </c>
      <c r="AZ130" t="str">
        <f t="shared" si="38"/>
        <v/>
      </c>
      <c r="BB130">
        <f t="shared" si="35"/>
        <v>0</v>
      </c>
      <c r="BD130" t="str">
        <f t="shared" si="30"/>
        <v/>
      </c>
      <c r="BF130" t="str">
        <f t="shared" si="29"/>
        <v/>
      </c>
    </row>
    <row r="131" spans="1:58" x14ac:dyDescent="0.3">
      <c r="A131" s="10">
        <v>42499</v>
      </c>
      <c r="B131" s="11" t="s">
        <v>5</v>
      </c>
      <c r="C131" s="7">
        <v>12</v>
      </c>
      <c r="D131" t="str">
        <f t="shared" si="36"/>
        <v/>
      </c>
      <c r="F131" t="str">
        <f t="shared" si="31"/>
        <v/>
      </c>
      <c r="H131" t="str">
        <f t="shared" ref="H131:H194" si="41">IF(B131="TH",SUM(C129:C131),"")</f>
        <v/>
      </c>
      <c r="J131" t="str">
        <f t="shared" ref="J131:J194" si="42">IF(B131="SU",SUM(C129:C131),"")</f>
        <v/>
      </c>
      <c r="M131" s="5">
        <v>42865</v>
      </c>
      <c r="N131" s="6" t="s">
        <v>6</v>
      </c>
      <c r="O131" s="7">
        <v>18</v>
      </c>
      <c r="P131" t="str">
        <f t="shared" si="37"/>
        <v/>
      </c>
      <c r="R131" t="str">
        <f t="shared" si="32"/>
        <v/>
      </c>
      <c r="T131" t="str">
        <f t="shared" ref="T131:T194" si="43">IF(N131="TH",SUM(O129:O131),"")</f>
        <v/>
      </c>
      <c r="V131" t="str">
        <f t="shared" ref="V131:V194" si="44">IF(N131="SU",SUM(O129:O131),"")</f>
        <v/>
      </c>
      <c r="Y131" s="5">
        <v>43230</v>
      </c>
      <c r="Z131" s="6" t="s">
        <v>8</v>
      </c>
      <c r="AA131" s="7">
        <v>17</v>
      </c>
      <c r="AB131">
        <f t="shared" si="39"/>
        <v>131</v>
      </c>
      <c r="AD131" t="str">
        <f t="shared" si="33"/>
        <v/>
      </c>
      <c r="AF131">
        <f t="shared" ref="AF131:AF194" si="45">IF(Z131="TH",SUM(AA129:AA131),"")</f>
        <v>47</v>
      </c>
      <c r="AH131" t="str">
        <f t="shared" ref="AH131:AH194" si="46">IF(Z131="SU",SUM(AA129:AA131),"")</f>
        <v/>
      </c>
      <c r="AK131" s="5">
        <v>43595</v>
      </c>
      <c r="AL131" s="6" t="s">
        <v>4</v>
      </c>
      <c r="AM131" s="7">
        <v>28</v>
      </c>
      <c r="AN131" t="str">
        <f t="shared" si="40"/>
        <v/>
      </c>
      <c r="AP131">
        <f t="shared" si="34"/>
        <v>42</v>
      </c>
      <c r="AR131" t="str">
        <f t="shared" ref="AR131:AR194" si="47">IF(AL131="TH",SUM(AM129:AM131),"")</f>
        <v/>
      </c>
      <c r="AT131" t="str">
        <f t="shared" ref="AT131:AT194" si="48">IF(AL131="SU",SUM(AM129:AM131),"")</f>
        <v/>
      </c>
      <c r="AW131" s="5">
        <v>43960</v>
      </c>
      <c r="AX131" s="6" t="s">
        <v>7</v>
      </c>
      <c r="AZ131" t="str">
        <f t="shared" si="38"/>
        <v/>
      </c>
      <c r="BB131" t="str">
        <f t="shared" si="35"/>
        <v/>
      </c>
      <c r="BD131" t="str">
        <f t="shared" si="30"/>
        <v/>
      </c>
      <c r="BF131" t="str">
        <f t="shared" ref="BF131:BF194" si="49">IF(AX131="SU",SUM(AY129:AY131),"")</f>
        <v/>
      </c>
    </row>
    <row r="132" spans="1:58" x14ac:dyDescent="0.3">
      <c r="A132" s="10">
        <v>42500</v>
      </c>
      <c r="B132" s="11" t="s">
        <v>3</v>
      </c>
      <c r="C132" s="7">
        <v>16</v>
      </c>
      <c r="D132" t="str">
        <f t="shared" si="36"/>
        <v/>
      </c>
      <c r="F132" t="str">
        <f t="shared" si="31"/>
        <v/>
      </c>
      <c r="H132" t="str">
        <f t="shared" si="41"/>
        <v/>
      </c>
      <c r="J132" t="str">
        <f t="shared" si="42"/>
        <v/>
      </c>
      <c r="M132" s="5">
        <v>42866</v>
      </c>
      <c r="N132" s="6" t="s">
        <v>8</v>
      </c>
      <c r="O132" s="7">
        <v>18</v>
      </c>
      <c r="P132">
        <f t="shared" si="37"/>
        <v>136</v>
      </c>
      <c r="R132" t="str">
        <f t="shared" si="32"/>
        <v/>
      </c>
      <c r="T132">
        <f t="shared" si="43"/>
        <v>47</v>
      </c>
      <c r="V132" t="str">
        <f t="shared" si="44"/>
        <v/>
      </c>
      <c r="Y132" s="5">
        <v>43231</v>
      </c>
      <c r="Z132" s="6" t="s">
        <v>4</v>
      </c>
      <c r="AA132" s="7">
        <v>26</v>
      </c>
      <c r="AB132" t="str">
        <f t="shared" si="39"/>
        <v/>
      </c>
      <c r="AD132">
        <f t="shared" si="33"/>
        <v>40</v>
      </c>
      <c r="AF132" t="str">
        <f t="shared" si="45"/>
        <v/>
      </c>
      <c r="AH132" t="str">
        <f t="shared" si="46"/>
        <v/>
      </c>
      <c r="AK132" s="5">
        <v>43596</v>
      </c>
      <c r="AL132" s="6" t="s">
        <v>7</v>
      </c>
      <c r="AM132" s="7">
        <v>37</v>
      </c>
      <c r="AN132" t="str">
        <f t="shared" si="40"/>
        <v/>
      </c>
      <c r="AP132" t="str">
        <f t="shared" si="34"/>
        <v/>
      </c>
      <c r="AR132" t="str">
        <f t="shared" si="47"/>
        <v/>
      </c>
      <c r="AT132" t="str">
        <f t="shared" si="48"/>
        <v/>
      </c>
      <c r="AW132" s="5">
        <v>43961</v>
      </c>
      <c r="AX132" s="6" t="s">
        <v>9</v>
      </c>
      <c r="AZ132" t="str">
        <f t="shared" si="38"/>
        <v/>
      </c>
      <c r="BB132" t="str">
        <f t="shared" si="35"/>
        <v/>
      </c>
      <c r="BD132" t="str">
        <f t="shared" ref="BD132:BD195" si="50">IF(AX132="TH",SUM(AY130:AY132),"")</f>
        <v/>
      </c>
      <c r="BF132">
        <f t="shared" si="49"/>
        <v>0</v>
      </c>
    </row>
    <row r="133" spans="1:58" x14ac:dyDescent="0.3">
      <c r="A133" s="10">
        <v>42501</v>
      </c>
      <c r="B133" s="11" t="s">
        <v>6</v>
      </c>
      <c r="C133" s="7">
        <v>14</v>
      </c>
      <c r="D133" t="str">
        <f t="shared" si="36"/>
        <v/>
      </c>
      <c r="F133" t="str">
        <f t="shared" ref="F133:F196" si="51">IF(B133="FR",SUM(C133,C129),"")</f>
        <v/>
      </c>
      <c r="H133" t="str">
        <f t="shared" si="41"/>
        <v/>
      </c>
      <c r="J133" t="str">
        <f t="shared" si="42"/>
        <v/>
      </c>
      <c r="M133" s="5">
        <v>42867</v>
      </c>
      <c r="N133" s="6" t="s">
        <v>4</v>
      </c>
      <c r="O133" s="7">
        <v>26</v>
      </c>
      <c r="P133" t="str">
        <f t="shared" si="37"/>
        <v/>
      </c>
      <c r="R133">
        <f t="shared" ref="R133:R196" si="52">IF(N133="FR",SUM(O133,O129),"")</f>
        <v>37</v>
      </c>
      <c r="T133" t="str">
        <f t="shared" si="43"/>
        <v/>
      </c>
      <c r="V133" t="str">
        <f t="shared" si="44"/>
        <v/>
      </c>
      <c r="Y133" s="5">
        <v>43232</v>
      </c>
      <c r="Z133" s="6" t="s">
        <v>7</v>
      </c>
      <c r="AA133" s="7">
        <v>26</v>
      </c>
      <c r="AB133" t="str">
        <f t="shared" si="39"/>
        <v/>
      </c>
      <c r="AD133" t="str">
        <f t="shared" ref="AD133:AD196" si="53">IF(Z133="FR",SUM(AA133,AA129),"")</f>
        <v/>
      </c>
      <c r="AF133" t="str">
        <f t="shared" si="45"/>
        <v/>
      </c>
      <c r="AH133" t="str">
        <f t="shared" si="46"/>
        <v/>
      </c>
      <c r="AK133" s="5">
        <v>43597</v>
      </c>
      <c r="AL133" s="6" t="s">
        <v>9</v>
      </c>
      <c r="AM133" s="7">
        <v>29</v>
      </c>
      <c r="AN133" t="str">
        <f t="shared" si="40"/>
        <v/>
      </c>
      <c r="AP133" t="str">
        <f t="shared" si="34"/>
        <v/>
      </c>
      <c r="AR133" t="str">
        <f t="shared" si="47"/>
        <v/>
      </c>
      <c r="AT133">
        <f t="shared" si="48"/>
        <v>94</v>
      </c>
      <c r="AW133" s="5">
        <v>43962</v>
      </c>
      <c r="AX133" s="6" t="s">
        <v>5</v>
      </c>
      <c r="AZ133" t="str">
        <f t="shared" si="38"/>
        <v/>
      </c>
      <c r="BB133" t="str">
        <f t="shared" si="35"/>
        <v/>
      </c>
      <c r="BD133" t="str">
        <f t="shared" si="50"/>
        <v/>
      </c>
      <c r="BF133" t="str">
        <f t="shared" si="49"/>
        <v/>
      </c>
    </row>
    <row r="134" spans="1:58" x14ac:dyDescent="0.3">
      <c r="A134" s="10">
        <v>42502</v>
      </c>
      <c r="B134" s="11" t="s">
        <v>8</v>
      </c>
      <c r="C134" s="7">
        <v>14</v>
      </c>
      <c r="D134">
        <f t="shared" si="36"/>
        <v>104</v>
      </c>
      <c r="F134" t="str">
        <f t="shared" si="51"/>
        <v/>
      </c>
      <c r="H134">
        <f t="shared" si="41"/>
        <v>44</v>
      </c>
      <c r="J134" t="str">
        <f t="shared" si="42"/>
        <v/>
      </c>
      <c r="M134" s="5">
        <v>42868</v>
      </c>
      <c r="N134" s="6" t="s">
        <v>7</v>
      </c>
      <c r="O134" s="7">
        <v>24</v>
      </c>
      <c r="P134" t="str">
        <f t="shared" si="37"/>
        <v/>
      </c>
      <c r="R134" t="str">
        <f t="shared" si="52"/>
        <v/>
      </c>
      <c r="T134" t="str">
        <f t="shared" si="43"/>
        <v/>
      </c>
      <c r="V134" t="str">
        <f t="shared" si="44"/>
        <v/>
      </c>
      <c r="Y134" s="5">
        <v>43233</v>
      </c>
      <c r="Z134" s="6" t="s">
        <v>9</v>
      </c>
      <c r="AA134" s="7">
        <v>18</v>
      </c>
      <c r="AB134" t="str">
        <f t="shared" si="39"/>
        <v/>
      </c>
      <c r="AD134" t="str">
        <f t="shared" si="53"/>
        <v/>
      </c>
      <c r="AF134" t="str">
        <f t="shared" si="45"/>
        <v/>
      </c>
      <c r="AH134">
        <f t="shared" si="46"/>
        <v>70</v>
      </c>
      <c r="AK134" s="5">
        <v>43598</v>
      </c>
      <c r="AL134" s="6" t="s">
        <v>5</v>
      </c>
      <c r="AM134" s="7">
        <v>20</v>
      </c>
      <c r="AN134" t="str">
        <f t="shared" si="40"/>
        <v/>
      </c>
      <c r="AP134" t="str">
        <f t="shared" ref="AP134:AP197" si="54">IF(AL134="FR",SUM(AM134,AM130),"")</f>
        <v/>
      </c>
      <c r="AR134" t="str">
        <f t="shared" si="47"/>
        <v/>
      </c>
      <c r="AT134" t="str">
        <f t="shared" si="48"/>
        <v/>
      </c>
      <c r="AW134" s="5">
        <v>43963</v>
      </c>
      <c r="AX134" s="6" t="s">
        <v>3</v>
      </c>
      <c r="AZ134" t="str">
        <f t="shared" si="38"/>
        <v/>
      </c>
      <c r="BB134" t="str">
        <f t="shared" ref="BB134:BB197" si="55">IF(AX134="FR",SUM(AY134,AY130),"")</f>
        <v/>
      </c>
      <c r="BD134" t="str">
        <f t="shared" si="50"/>
        <v/>
      </c>
      <c r="BF134" t="str">
        <f t="shared" si="49"/>
        <v/>
      </c>
    </row>
    <row r="135" spans="1:58" x14ac:dyDescent="0.3">
      <c r="A135" s="10">
        <v>42503</v>
      </c>
      <c r="B135" s="11" t="s">
        <v>4</v>
      </c>
      <c r="C135" s="7">
        <v>18</v>
      </c>
      <c r="D135" t="str">
        <f t="shared" ref="D135:D198" si="56">IF(B135="TH",SUM(C129:C135),"")</f>
        <v/>
      </c>
      <c r="F135">
        <f t="shared" si="51"/>
        <v>30</v>
      </c>
      <c r="H135" t="str">
        <f t="shared" si="41"/>
        <v/>
      </c>
      <c r="J135" t="str">
        <f t="shared" si="42"/>
        <v/>
      </c>
      <c r="M135" s="5">
        <v>42869</v>
      </c>
      <c r="N135" s="6" t="s">
        <v>9</v>
      </c>
      <c r="O135" s="7">
        <v>14</v>
      </c>
      <c r="P135" t="str">
        <f t="shared" ref="P135:P198" si="57">IF(N135="TH",SUM(O129:O135),"")</f>
        <v/>
      </c>
      <c r="R135" t="str">
        <f t="shared" si="52"/>
        <v/>
      </c>
      <c r="T135" t="str">
        <f t="shared" si="43"/>
        <v/>
      </c>
      <c r="V135">
        <f t="shared" si="44"/>
        <v>64</v>
      </c>
      <c r="Y135" s="5">
        <v>43234</v>
      </c>
      <c r="Z135" s="6" t="s">
        <v>5</v>
      </c>
      <c r="AA135" s="7">
        <v>16</v>
      </c>
      <c r="AB135" t="str">
        <f t="shared" si="39"/>
        <v/>
      </c>
      <c r="AD135" t="str">
        <f t="shared" si="53"/>
        <v/>
      </c>
      <c r="AF135" t="str">
        <f t="shared" si="45"/>
        <v/>
      </c>
      <c r="AH135" t="str">
        <f t="shared" si="46"/>
        <v/>
      </c>
      <c r="AK135" s="5">
        <v>43599</v>
      </c>
      <c r="AL135" s="6" t="s">
        <v>3</v>
      </c>
      <c r="AM135" s="7">
        <v>18</v>
      </c>
      <c r="AN135" t="str">
        <f t="shared" si="40"/>
        <v/>
      </c>
      <c r="AP135" t="str">
        <f t="shared" si="54"/>
        <v/>
      </c>
      <c r="AR135" t="str">
        <f t="shared" si="47"/>
        <v/>
      </c>
      <c r="AT135" t="str">
        <f t="shared" si="48"/>
        <v/>
      </c>
      <c r="AW135" s="5">
        <v>43964</v>
      </c>
      <c r="AX135" s="6" t="s">
        <v>6</v>
      </c>
      <c r="AZ135" t="str">
        <f t="shared" si="38"/>
        <v/>
      </c>
      <c r="BB135" t="str">
        <f t="shared" si="55"/>
        <v/>
      </c>
      <c r="BD135" t="str">
        <f t="shared" si="50"/>
        <v/>
      </c>
      <c r="BF135" t="str">
        <f t="shared" si="49"/>
        <v/>
      </c>
    </row>
    <row r="136" spans="1:58" x14ac:dyDescent="0.3">
      <c r="A136" s="10">
        <v>42504</v>
      </c>
      <c r="B136" s="11" t="s">
        <v>7</v>
      </c>
      <c r="C136" s="7">
        <v>17</v>
      </c>
      <c r="D136" t="str">
        <f t="shared" si="56"/>
        <v/>
      </c>
      <c r="F136" t="str">
        <f t="shared" si="51"/>
        <v/>
      </c>
      <c r="H136" t="str">
        <f t="shared" si="41"/>
        <v/>
      </c>
      <c r="J136" t="str">
        <f t="shared" si="42"/>
        <v/>
      </c>
      <c r="M136" s="5">
        <v>42870</v>
      </c>
      <c r="N136" s="6" t="s">
        <v>5</v>
      </c>
      <c r="O136" s="7">
        <v>12</v>
      </c>
      <c r="P136" t="str">
        <f t="shared" si="57"/>
        <v/>
      </c>
      <c r="R136" t="str">
        <f t="shared" si="52"/>
        <v/>
      </c>
      <c r="T136" t="str">
        <f t="shared" si="43"/>
        <v/>
      </c>
      <c r="V136" t="str">
        <f t="shared" si="44"/>
        <v/>
      </c>
      <c r="Y136" s="5">
        <v>43235</v>
      </c>
      <c r="Z136" s="6" t="s">
        <v>3</v>
      </c>
      <c r="AA136" s="20">
        <v>8</v>
      </c>
      <c r="AB136" t="str">
        <f t="shared" si="39"/>
        <v/>
      </c>
      <c r="AD136" t="str">
        <f t="shared" si="53"/>
        <v/>
      </c>
      <c r="AF136" t="str">
        <f t="shared" si="45"/>
        <v/>
      </c>
      <c r="AH136" t="str">
        <f t="shared" si="46"/>
        <v/>
      </c>
      <c r="AK136" s="5">
        <v>43600</v>
      </c>
      <c r="AL136" s="6" t="s">
        <v>6</v>
      </c>
      <c r="AM136" s="7">
        <v>17</v>
      </c>
      <c r="AN136" t="str">
        <f t="shared" si="40"/>
        <v/>
      </c>
      <c r="AP136" t="str">
        <f t="shared" si="54"/>
        <v/>
      </c>
      <c r="AR136" t="str">
        <f t="shared" si="47"/>
        <v/>
      </c>
      <c r="AT136" t="str">
        <f t="shared" si="48"/>
        <v/>
      </c>
      <c r="AW136" s="5">
        <v>43965</v>
      </c>
      <c r="AX136" s="6" t="s">
        <v>8</v>
      </c>
      <c r="AZ136">
        <f t="shared" ref="AZ136:AZ199" si="58">IF(AX136="TH",SUM(AY130:AY136),"")</f>
        <v>0</v>
      </c>
      <c r="BB136" t="str">
        <f t="shared" si="55"/>
        <v/>
      </c>
      <c r="BD136">
        <f t="shared" si="50"/>
        <v>0</v>
      </c>
      <c r="BF136" t="str">
        <f t="shared" si="49"/>
        <v/>
      </c>
    </row>
    <row r="137" spans="1:58" x14ac:dyDescent="0.3">
      <c r="A137" s="10">
        <v>42505</v>
      </c>
      <c r="B137" s="11" t="s">
        <v>9</v>
      </c>
      <c r="C137" s="7">
        <v>10</v>
      </c>
      <c r="D137" t="str">
        <f t="shared" si="56"/>
        <v/>
      </c>
      <c r="F137" t="str">
        <f t="shared" si="51"/>
        <v/>
      </c>
      <c r="H137" t="str">
        <f t="shared" si="41"/>
        <v/>
      </c>
      <c r="J137">
        <f t="shared" si="42"/>
        <v>45</v>
      </c>
      <c r="M137" s="5">
        <v>42871</v>
      </c>
      <c r="N137" s="6" t="s">
        <v>3</v>
      </c>
      <c r="O137" s="7">
        <v>13</v>
      </c>
      <c r="P137" t="str">
        <f t="shared" si="57"/>
        <v/>
      </c>
      <c r="R137" t="str">
        <f t="shared" si="52"/>
        <v/>
      </c>
      <c r="T137" t="str">
        <f t="shared" si="43"/>
        <v/>
      </c>
      <c r="V137" t="str">
        <f t="shared" si="44"/>
        <v/>
      </c>
      <c r="Y137" s="5">
        <v>43236</v>
      </c>
      <c r="Z137" s="6" t="s">
        <v>6</v>
      </c>
      <c r="AA137" s="7">
        <v>11</v>
      </c>
      <c r="AB137" t="str">
        <f t="shared" si="39"/>
        <v/>
      </c>
      <c r="AD137" t="str">
        <f t="shared" si="53"/>
        <v/>
      </c>
      <c r="AF137" t="str">
        <f t="shared" si="45"/>
        <v/>
      </c>
      <c r="AH137" t="str">
        <f t="shared" si="46"/>
        <v/>
      </c>
      <c r="AK137" s="5">
        <v>43601</v>
      </c>
      <c r="AL137" s="6" t="s">
        <v>8</v>
      </c>
      <c r="AM137" s="7">
        <v>24</v>
      </c>
      <c r="AN137">
        <f t="shared" si="40"/>
        <v>173</v>
      </c>
      <c r="AP137" t="str">
        <f t="shared" si="54"/>
        <v/>
      </c>
      <c r="AR137">
        <f t="shared" si="47"/>
        <v>59</v>
      </c>
      <c r="AT137" t="str">
        <f t="shared" si="48"/>
        <v/>
      </c>
      <c r="AW137" s="5">
        <v>43966</v>
      </c>
      <c r="AX137" s="6" t="s">
        <v>4</v>
      </c>
      <c r="AZ137" t="str">
        <f t="shared" si="58"/>
        <v/>
      </c>
      <c r="BB137">
        <f t="shared" si="55"/>
        <v>0</v>
      </c>
      <c r="BD137" t="str">
        <f t="shared" si="50"/>
        <v/>
      </c>
      <c r="BF137" t="str">
        <f t="shared" si="49"/>
        <v/>
      </c>
    </row>
    <row r="138" spans="1:58" x14ac:dyDescent="0.3">
      <c r="A138" s="10">
        <v>42506</v>
      </c>
      <c r="B138" s="11" t="s">
        <v>5</v>
      </c>
      <c r="C138" s="7">
        <v>6</v>
      </c>
      <c r="D138" t="str">
        <f t="shared" si="56"/>
        <v/>
      </c>
      <c r="F138" t="str">
        <f t="shared" si="51"/>
        <v/>
      </c>
      <c r="H138" t="str">
        <f t="shared" si="41"/>
        <v/>
      </c>
      <c r="J138" t="str">
        <f t="shared" si="42"/>
        <v/>
      </c>
      <c r="M138" s="5">
        <v>42872</v>
      </c>
      <c r="N138" s="6" t="s">
        <v>6</v>
      </c>
      <c r="O138" s="7">
        <v>13</v>
      </c>
      <c r="P138" t="str">
        <f t="shared" si="57"/>
        <v/>
      </c>
      <c r="R138" t="str">
        <f t="shared" si="52"/>
        <v/>
      </c>
      <c r="T138" t="str">
        <f t="shared" si="43"/>
        <v/>
      </c>
      <c r="V138" t="str">
        <f t="shared" si="44"/>
        <v/>
      </c>
      <c r="Y138" s="5">
        <v>43237</v>
      </c>
      <c r="Z138" s="6" t="s">
        <v>8</v>
      </c>
      <c r="AA138" s="20">
        <v>8</v>
      </c>
      <c r="AB138">
        <f t="shared" ref="AB138:AB201" si="59">IF(Z138="TH",SUM(AA132:AA138),"")</f>
        <v>113</v>
      </c>
      <c r="AD138" t="str">
        <f t="shared" si="53"/>
        <v/>
      </c>
      <c r="AF138">
        <f t="shared" si="45"/>
        <v>27</v>
      </c>
      <c r="AH138" t="str">
        <f t="shared" si="46"/>
        <v/>
      </c>
      <c r="AK138" s="5">
        <v>43602</v>
      </c>
      <c r="AL138" s="6" t="s">
        <v>4</v>
      </c>
      <c r="AM138" s="7">
        <v>42</v>
      </c>
      <c r="AN138" t="str">
        <f t="shared" si="40"/>
        <v/>
      </c>
      <c r="AP138">
        <f t="shared" si="54"/>
        <v>62</v>
      </c>
      <c r="AR138" t="str">
        <f t="shared" si="47"/>
        <v/>
      </c>
      <c r="AT138" t="str">
        <f t="shared" si="48"/>
        <v/>
      </c>
      <c r="AW138" s="5">
        <v>43967</v>
      </c>
      <c r="AX138" s="6" t="s">
        <v>7</v>
      </c>
      <c r="AZ138" t="str">
        <f t="shared" si="58"/>
        <v/>
      </c>
      <c r="BB138" t="str">
        <f t="shared" si="55"/>
        <v/>
      </c>
      <c r="BD138" t="str">
        <f t="shared" si="50"/>
        <v/>
      </c>
      <c r="BF138" t="str">
        <f t="shared" si="49"/>
        <v/>
      </c>
    </row>
    <row r="139" spans="1:58" x14ac:dyDescent="0.3">
      <c r="A139" s="10">
        <v>42507</v>
      </c>
      <c r="B139" s="11" t="s">
        <v>3</v>
      </c>
      <c r="C139" s="7">
        <v>10</v>
      </c>
      <c r="D139" t="str">
        <f t="shared" si="56"/>
        <v/>
      </c>
      <c r="F139" t="str">
        <f t="shared" si="51"/>
        <v/>
      </c>
      <c r="H139" t="str">
        <f t="shared" si="41"/>
        <v/>
      </c>
      <c r="J139" t="str">
        <f t="shared" si="42"/>
        <v/>
      </c>
      <c r="M139" s="5">
        <v>42873</v>
      </c>
      <c r="N139" s="6" t="s">
        <v>8</v>
      </c>
      <c r="O139" s="7">
        <v>19</v>
      </c>
      <c r="P139">
        <f t="shared" si="57"/>
        <v>121</v>
      </c>
      <c r="R139" t="str">
        <f t="shared" si="52"/>
        <v/>
      </c>
      <c r="T139">
        <f t="shared" si="43"/>
        <v>45</v>
      </c>
      <c r="V139" t="str">
        <f t="shared" si="44"/>
        <v/>
      </c>
      <c r="Y139" s="5">
        <v>43238</v>
      </c>
      <c r="Z139" s="6" t="s">
        <v>4</v>
      </c>
      <c r="AA139" s="7">
        <v>23</v>
      </c>
      <c r="AB139" t="str">
        <f t="shared" si="59"/>
        <v/>
      </c>
      <c r="AD139">
        <f t="shared" si="53"/>
        <v>39</v>
      </c>
      <c r="AF139" t="str">
        <f t="shared" si="45"/>
        <v/>
      </c>
      <c r="AH139" t="str">
        <f t="shared" si="46"/>
        <v/>
      </c>
      <c r="AK139" s="5">
        <v>43603</v>
      </c>
      <c r="AL139" s="6" t="s">
        <v>7</v>
      </c>
      <c r="AM139" s="7">
        <v>42</v>
      </c>
      <c r="AN139" t="str">
        <f t="shared" si="40"/>
        <v/>
      </c>
      <c r="AP139" t="str">
        <f t="shared" si="54"/>
        <v/>
      </c>
      <c r="AR139" t="str">
        <f t="shared" si="47"/>
        <v/>
      </c>
      <c r="AT139" t="str">
        <f t="shared" si="48"/>
        <v/>
      </c>
      <c r="AW139" s="5">
        <v>43968</v>
      </c>
      <c r="AX139" s="6" t="s">
        <v>9</v>
      </c>
      <c r="AZ139" t="str">
        <f t="shared" si="58"/>
        <v/>
      </c>
      <c r="BB139" t="str">
        <f t="shared" si="55"/>
        <v/>
      </c>
      <c r="BD139" t="str">
        <f t="shared" si="50"/>
        <v/>
      </c>
      <c r="BF139">
        <f t="shared" si="49"/>
        <v>0</v>
      </c>
    </row>
    <row r="140" spans="1:58" x14ac:dyDescent="0.3">
      <c r="A140" s="10">
        <v>42508</v>
      </c>
      <c r="B140" s="11" t="s">
        <v>6</v>
      </c>
      <c r="C140" s="7">
        <v>11</v>
      </c>
      <c r="D140" t="str">
        <f t="shared" si="56"/>
        <v/>
      </c>
      <c r="F140" t="str">
        <f t="shared" si="51"/>
        <v/>
      </c>
      <c r="H140" t="str">
        <f t="shared" si="41"/>
        <v/>
      </c>
      <c r="J140" t="str">
        <f t="shared" si="42"/>
        <v/>
      </c>
      <c r="M140" s="5">
        <v>42874</v>
      </c>
      <c r="N140" s="6" t="s">
        <v>4</v>
      </c>
      <c r="O140" s="7">
        <v>24</v>
      </c>
      <c r="P140" t="str">
        <f t="shared" si="57"/>
        <v/>
      </c>
      <c r="R140">
        <f t="shared" si="52"/>
        <v>36</v>
      </c>
      <c r="T140" t="str">
        <f t="shared" si="43"/>
        <v/>
      </c>
      <c r="V140" t="str">
        <f t="shared" si="44"/>
        <v/>
      </c>
      <c r="Y140" s="5">
        <v>43239</v>
      </c>
      <c r="Z140" s="6" t="s">
        <v>7</v>
      </c>
      <c r="AA140" s="7">
        <v>40</v>
      </c>
      <c r="AB140" t="str">
        <f t="shared" si="59"/>
        <v/>
      </c>
      <c r="AD140" t="str">
        <f t="shared" si="53"/>
        <v/>
      </c>
      <c r="AF140" t="str">
        <f t="shared" si="45"/>
        <v/>
      </c>
      <c r="AH140" t="str">
        <f t="shared" si="46"/>
        <v/>
      </c>
      <c r="AK140" s="5">
        <v>43604</v>
      </c>
      <c r="AL140" s="6" t="s">
        <v>9</v>
      </c>
      <c r="AM140" s="7">
        <v>29</v>
      </c>
      <c r="AN140" t="str">
        <f t="shared" si="40"/>
        <v/>
      </c>
      <c r="AP140" t="str">
        <f t="shared" si="54"/>
        <v/>
      </c>
      <c r="AR140" t="str">
        <f t="shared" si="47"/>
        <v/>
      </c>
      <c r="AT140">
        <f t="shared" si="48"/>
        <v>113</v>
      </c>
      <c r="AW140" s="5">
        <v>43969</v>
      </c>
      <c r="AX140" s="6" t="s">
        <v>5</v>
      </c>
      <c r="AZ140" t="str">
        <f t="shared" si="58"/>
        <v/>
      </c>
      <c r="BB140" t="str">
        <f t="shared" si="55"/>
        <v/>
      </c>
      <c r="BD140" t="str">
        <f t="shared" si="50"/>
        <v/>
      </c>
      <c r="BF140" t="str">
        <f t="shared" si="49"/>
        <v/>
      </c>
    </row>
    <row r="141" spans="1:58" x14ac:dyDescent="0.3">
      <c r="A141" s="10">
        <v>42509</v>
      </c>
      <c r="B141" s="11" t="s">
        <v>8</v>
      </c>
      <c r="C141" s="7">
        <v>13</v>
      </c>
      <c r="D141">
        <f t="shared" si="56"/>
        <v>85</v>
      </c>
      <c r="F141" t="str">
        <f t="shared" si="51"/>
        <v/>
      </c>
      <c r="H141">
        <f t="shared" si="41"/>
        <v>34</v>
      </c>
      <c r="J141" t="str">
        <f t="shared" si="42"/>
        <v/>
      </c>
      <c r="M141" s="5">
        <v>42875</v>
      </c>
      <c r="N141" s="6" t="s">
        <v>7</v>
      </c>
      <c r="O141" s="7">
        <v>26</v>
      </c>
      <c r="P141" t="str">
        <f t="shared" si="57"/>
        <v/>
      </c>
      <c r="R141" t="str">
        <f t="shared" si="52"/>
        <v/>
      </c>
      <c r="T141" t="str">
        <f t="shared" si="43"/>
        <v/>
      </c>
      <c r="V141" t="str">
        <f t="shared" si="44"/>
        <v/>
      </c>
      <c r="Y141" s="5">
        <v>43240</v>
      </c>
      <c r="Z141" s="6" t="s">
        <v>9</v>
      </c>
      <c r="AA141" s="7">
        <v>29</v>
      </c>
      <c r="AB141" t="str">
        <f t="shared" si="59"/>
        <v/>
      </c>
      <c r="AD141" t="str">
        <f t="shared" si="53"/>
        <v/>
      </c>
      <c r="AF141" t="str">
        <f t="shared" si="45"/>
        <v/>
      </c>
      <c r="AH141">
        <f t="shared" si="46"/>
        <v>92</v>
      </c>
      <c r="AK141" s="5">
        <v>43605</v>
      </c>
      <c r="AL141" s="6" t="s">
        <v>5</v>
      </c>
      <c r="AM141" s="7">
        <v>17</v>
      </c>
      <c r="AN141" t="str">
        <f t="shared" si="40"/>
        <v/>
      </c>
      <c r="AP141" t="str">
        <f t="shared" si="54"/>
        <v/>
      </c>
      <c r="AR141" t="str">
        <f t="shared" si="47"/>
        <v/>
      </c>
      <c r="AT141" t="str">
        <f t="shared" si="48"/>
        <v/>
      </c>
      <c r="AW141" s="5">
        <v>43970</v>
      </c>
      <c r="AX141" s="6" t="s">
        <v>3</v>
      </c>
      <c r="AZ141" t="str">
        <f t="shared" si="58"/>
        <v/>
      </c>
      <c r="BB141" t="str">
        <f t="shared" si="55"/>
        <v/>
      </c>
      <c r="BD141" t="str">
        <f t="shared" si="50"/>
        <v/>
      </c>
      <c r="BF141" t="str">
        <f t="shared" si="49"/>
        <v/>
      </c>
    </row>
    <row r="142" spans="1:58" x14ac:dyDescent="0.3">
      <c r="A142" s="10">
        <v>42510</v>
      </c>
      <c r="B142" s="11" t="s">
        <v>4</v>
      </c>
      <c r="C142" s="7">
        <v>27</v>
      </c>
      <c r="D142" t="str">
        <f t="shared" si="56"/>
        <v/>
      </c>
      <c r="F142">
        <f t="shared" si="51"/>
        <v>33</v>
      </c>
      <c r="H142" t="str">
        <f t="shared" si="41"/>
        <v/>
      </c>
      <c r="J142" t="str">
        <f t="shared" si="42"/>
        <v/>
      </c>
      <c r="M142" s="5">
        <v>42876</v>
      </c>
      <c r="N142" s="6" t="s">
        <v>9</v>
      </c>
      <c r="O142" s="7">
        <v>19</v>
      </c>
      <c r="P142" t="str">
        <f t="shared" si="57"/>
        <v/>
      </c>
      <c r="R142" t="str">
        <f t="shared" si="52"/>
        <v/>
      </c>
      <c r="T142" t="str">
        <f t="shared" si="43"/>
        <v/>
      </c>
      <c r="V142">
        <f t="shared" si="44"/>
        <v>69</v>
      </c>
      <c r="Y142" s="5">
        <v>43241</v>
      </c>
      <c r="Z142" s="6" t="s">
        <v>5</v>
      </c>
      <c r="AA142" s="7">
        <v>12</v>
      </c>
      <c r="AB142" t="str">
        <f t="shared" si="59"/>
        <v/>
      </c>
      <c r="AD142" t="str">
        <f t="shared" si="53"/>
        <v/>
      </c>
      <c r="AF142" t="str">
        <f t="shared" si="45"/>
        <v/>
      </c>
      <c r="AH142" t="str">
        <f t="shared" si="46"/>
        <v/>
      </c>
      <c r="AK142" s="5">
        <v>43606</v>
      </c>
      <c r="AL142" s="6" t="s">
        <v>3</v>
      </c>
      <c r="AM142" s="7">
        <v>20</v>
      </c>
      <c r="AN142" t="str">
        <f t="shared" si="40"/>
        <v/>
      </c>
      <c r="AP142" t="str">
        <f t="shared" si="54"/>
        <v/>
      </c>
      <c r="AR142" t="str">
        <f t="shared" si="47"/>
        <v/>
      </c>
      <c r="AT142" t="str">
        <f t="shared" si="48"/>
        <v/>
      </c>
      <c r="AW142" s="5">
        <v>43971</v>
      </c>
      <c r="AX142" s="6" t="s">
        <v>6</v>
      </c>
      <c r="AZ142" t="str">
        <f t="shared" si="58"/>
        <v/>
      </c>
      <c r="BB142" t="str">
        <f t="shared" si="55"/>
        <v/>
      </c>
      <c r="BD142" t="str">
        <f t="shared" si="50"/>
        <v/>
      </c>
      <c r="BF142" t="str">
        <f t="shared" si="49"/>
        <v/>
      </c>
    </row>
    <row r="143" spans="1:58" x14ac:dyDescent="0.3">
      <c r="A143" s="10">
        <v>42511</v>
      </c>
      <c r="B143" s="11" t="s">
        <v>7</v>
      </c>
      <c r="C143" s="7">
        <v>32</v>
      </c>
      <c r="D143" t="str">
        <f t="shared" si="56"/>
        <v/>
      </c>
      <c r="F143" t="str">
        <f t="shared" si="51"/>
        <v/>
      </c>
      <c r="H143" t="str">
        <f t="shared" si="41"/>
        <v/>
      </c>
      <c r="J143" t="str">
        <f t="shared" si="42"/>
        <v/>
      </c>
      <c r="M143" s="5">
        <v>42877</v>
      </c>
      <c r="N143" s="6" t="s">
        <v>5</v>
      </c>
      <c r="O143" s="7">
        <v>17</v>
      </c>
      <c r="P143" t="str">
        <f t="shared" si="57"/>
        <v/>
      </c>
      <c r="R143" t="str">
        <f t="shared" si="52"/>
        <v/>
      </c>
      <c r="T143" t="str">
        <f t="shared" si="43"/>
        <v/>
      </c>
      <c r="V143" t="str">
        <f t="shared" si="44"/>
        <v/>
      </c>
      <c r="Y143" s="5">
        <v>43242</v>
      </c>
      <c r="Z143" s="6" t="s">
        <v>3</v>
      </c>
      <c r="AA143" s="19">
        <v>9</v>
      </c>
      <c r="AB143" t="str">
        <f t="shared" si="59"/>
        <v/>
      </c>
      <c r="AD143" t="str">
        <f t="shared" si="53"/>
        <v/>
      </c>
      <c r="AF143" t="str">
        <f t="shared" si="45"/>
        <v/>
      </c>
      <c r="AH143" t="str">
        <f t="shared" si="46"/>
        <v/>
      </c>
      <c r="AK143" s="5">
        <v>43607</v>
      </c>
      <c r="AL143" s="6" t="s">
        <v>6</v>
      </c>
      <c r="AM143" s="7">
        <v>14</v>
      </c>
      <c r="AN143" t="str">
        <f t="shared" si="40"/>
        <v/>
      </c>
      <c r="AP143" t="str">
        <f t="shared" si="54"/>
        <v/>
      </c>
      <c r="AR143" t="str">
        <f t="shared" si="47"/>
        <v/>
      </c>
      <c r="AT143" t="str">
        <f t="shared" si="48"/>
        <v/>
      </c>
      <c r="AW143" s="5">
        <v>43972</v>
      </c>
      <c r="AX143" s="6" t="s">
        <v>8</v>
      </c>
      <c r="AZ143">
        <f t="shared" si="58"/>
        <v>0</v>
      </c>
      <c r="BB143" t="str">
        <f t="shared" si="55"/>
        <v/>
      </c>
      <c r="BD143">
        <f t="shared" si="50"/>
        <v>0</v>
      </c>
      <c r="BF143" t="str">
        <f t="shared" si="49"/>
        <v/>
      </c>
    </row>
    <row r="144" spans="1:58" x14ac:dyDescent="0.3">
      <c r="A144" s="10">
        <v>42512</v>
      </c>
      <c r="B144" s="11" t="s">
        <v>9</v>
      </c>
      <c r="C144" s="7">
        <v>18</v>
      </c>
      <c r="D144" t="str">
        <f t="shared" si="56"/>
        <v/>
      </c>
      <c r="F144" t="str">
        <f t="shared" si="51"/>
        <v/>
      </c>
      <c r="H144" t="str">
        <f t="shared" si="41"/>
        <v/>
      </c>
      <c r="J144">
        <f t="shared" si="42"/>
        <v>77</v>
      </c>
      <c r="M144" s="5">
        <v>42878</v>
      </c>
      <c r="N144" s="6" t="s">
        <v>3</v>
      </c>
      <c r="O144" s="7">
        <v>16</v>
      </c>
      <c r="P144" t="str">
        <f t="shared" si="57"/>
        <v/>
      </c>
      <c r="R144" t="str">
        <f t="shared" si="52"/>
        <v/>
      </c>
      <c r="T144" t="str">
        <f t="shared" si="43"/>
        <v/>
      </c>
      <c r="V144" t="str">
        <f t="shared" si="44"/>
        <v/>
      </c>
      <c r="Y144" s="5">
        <v>43243</v>
      </c>
      <c r="Z144" s="6" t="s">
        <v>6</v>
      </c>
      <c r="AA144" s="7">
        <v>17</v>
      </c>
      <c r="AB144" t="str">
        <f t="shared" si="59"/>
        <v/>
      </c>
      <c r="AD144" t="str">
        <f t="shared" si="53"/>
        <v/>
      </c>
      <c r="AF144" t="str">
        <f t="shared" si="45"/>
        <v/>
      </c>
      <c r="AH144" t="str">
        <f t="shared" si="46"/>
        <v/>
      </c>
      <c r="AK144" s="5">
        <v>43608</v>
      </c>
      <c r="AL144" s="6" t="s">
        <v>8</v>
      </c>
      <c r="AM144" s="7">
        <v>25</v>
      </c>
      <c r="AN144">
        <f t="shared" si="40"/>
        <v>189</v>
      </c>
      <c r="AP144" t="str">
        <f t="shared" si="54"/>
        <v/>
      </c>
      <c r="AR144">
        <f t="shared" si="47"/>
        <v>59</v>
      </c>
      <c r="AT144" t="str">
        <f t="shared" si="48"/>
        <v/>
      </c>
      <c r="AW144" s="5">
        <v>43973</v>
      </c>
      <c r="AX144" s="6" t="s">
        <v>4</v>
      </c>
      <c r="AZ144" t="str">
        <f t="shared" si="58"/>
        <v/>
      </c>
      <c r="BB144">
        <f t="shared" si="55"/>
        <v>0</v>
      </c>
      <c r="BD144" t="str">
        <f t="shared" si="50"/>
        <v/>
      </c>
      <c r="BF144" t="str">
        <f t="shared" si="49"/>
        <v/>
      </c>
    </row>
    <row r="145" spans="1:58" x14ac:dyDescent="0.3">
      <c r="A145" s="10">
        <v>42513</v>
      </c>
      <c r="B145" s="11" t="s">
        <v>5</v>
      </c>
      <c r="C145" s="7">
        <v>10</v>
      </c>
      <c r="D145" t="str">
        <f t="shared" si="56"/>
        <v/>
      </c>
      <c r="F145" t="str">
        <f t="shared" si="51"/>
        <v/>
      </c>
      <c r="H145" t="str">
        <f t="shared" si="41"/>
        <v/>
      </c>
      <c r="J145" t="str">
        <f t="shared" si="42"/>
        <v/>
      </c>
      <c r="M145" s="5">
        <v>42879</v>
      </c>
      <c r="N145" s="6" t="s">
        <v>6</v>
      </c>
      <c r="O145" s="7">
        <v>16</v>
      </c>
      <c r="P145" t="str">
        <f t="shared" si="57"/>
        <v/>
      </c>
      <c r="R145" t="str">
        <f t="shared" si="52"/>
        <v/>
      </c>
      <c r="T145" t="str">
        <f t="shared" si="43"/>
        <v/>
      </c>
      <c r="V145" t="str">
        <f t="shared" si="44"/>
        <v/>
      </c>
      <c r="Y145" s="5">
        <v>43244</v>
      </c>
      <c r="Z145" s="6" t="s">
        <v>8</v>
      </c>
      <c r="AA145" s="7">
        <v>27</v>
      </c>
      <c r="AB145">
        <f t="shared" si="59"/>
        <v>157</v>
      </c>
      <c r="AD145" t="str">
        <f t="shared" si="53"/>
        <v/>
      </c>
      <c r="AF145">
        <f t="shared" si="45"/>
        <v>53</v>
      </c>
      <c r="AH145" t="str">
        <f t="shared" si="46"/>
        <v/>
      </c>
      <c r="AK145" s="5">
        <v>43609</v>
      </c>
      <c r="AL145" s="6" t="s">
        <v>4</v>
      </c>
      <c r="AM145" s="7">
        <v>44</v>
      </c>
      <c r="AN145" t="str">
        <f t="shared" si="40"/>
        <v/>
      </c>
      <c r="AP145">
        <f t="shared" si="54"/>
        <v>61</v>
      </c>
      <c r="AR145" t="str">
        <f t="shared" si="47"/>
        <v/>
      </c>
      <c r="AT145" t="str">
        <f t="shared" si="48"/>
        <v/>
      </c>
      <c r="AW145" s="5">
        <v>43974</v>
      </c>
      <c r="AX145" s="6" t="s">
        <v>7</v>
      </c>
      <c r="AZ145" t="str">
        <f t="shared" si="58"/>
        <v/>
      </c>
      <c r="BB145" t="str">
        <f t="shared" si="55"/>
        <v/>
      </c>
      <c r="BD145" t="str">
        <f t="shared" si="50"/>
        <v/>
      </c>
      <c r="BF145" t="str">
        <f t="shared" si="49"/>
        <v/>
      </c>
    </row>
    <row r="146" spans="1:58" x14ac:dyDescent="0.3">
      <c r="A146" s="10">
        <v>42514</v>
      </c>
      <c r="B146" s="11" t="s">
        <v>3</v>
      </c>
      <c r="C146" s="7">
        <v>13</v>
      </c>
      <c r="D146" t="str">
        <f t="shared" si="56"/>
        <v/>
      </c>
      <c r="F146" t="str">
        <f t="shared" si="51"/>
        <v/>
      </c>
      <c r="H146" t="str">
        <f t="shared" si="41"/>
        <v/>
      </c>
      <c r="J146" t="str">
        <f t="shared" si="42"/>
        <v/>
      </c>
      <c r="M146" s="5">
        <v>42880</v>
      </c>
      <c r="N146" s="6" t="s">
        <v>8</v>
      </c>
      <c r="O146" s="7">
        <v>26</v>
      </c>
      <c r="P146">
        <f t="shared" si="57"/>
        <v>144</v>
      </c>
      <c r="R146" t="str">
        <f t="shared" si="52"/>
        <v/>
      </c>
      <c r="T146">
        <f t="shared" si="43"/>
        <v>58</v>
      </c>
      <c r="V146" t="str">
        <f t="shared" si="44"/>
        <v/>
      </c>
      <c r="Y146" s="5">
        <v>43245</v>
      </c>
      <c r="Z146" s="6" t="s">
        <v>4</v>
      </c>
      <c r="AA146" s="7">
        <v>38</v>
      </c>
      <c r="AB146" t="str">
        <f t="shared" si="59"/>
        <v/>
      </c>
      <c r="AD146">
        <f t="shared" si="53"/>
        <v>50</v>
      </c>
      <c r="AF146" t="str">
        <f t="shared" si="45"/>
        <v/>
      </c>
      <c r="AH146" t="str">
        <f t="shared" si="46"/>
        <v/>
      </c>
      <c r="AK146" s="5">
        <v>43610</v>
      </c>
      <c r="AL146" s="6" t="s">
        <v>7</v>
      </c>
      <c r="AM146" s="7">
        <v>56</v>
      </c>
      <c r="AN146" t="str">
        <f t="shared" si="40"/>
        <v/>
      </c>
      <c r="AP146" t="str">
        <f t="shared" si="54"/>
        <v/>
      </c>
      <c r="AR146" t="str">
        <f t="shared" si="47"/>
        <v/>
      </c>
      <c r="AT146" t="str">
        <f t="shared" si="48"/>
        <v/>
      </c>
      <c r="AW146" s="5">
        <v>43975</v>
      </c>
      <c r="AX146" s="6" t="s">
        <v>9</v>
      </c>
      <c r="AZ146" t="str">
        <f t="shared" si="58"/>
        <v/>
      </c>
      <c r="BB146" t="str">
        <f t="shared" si="55"/>
        <v/>
      </c>
      <c r="BD146" t="str">
        <f t="shared" si="50"/>
        <v/>
      </c>
      <c r="BF146">
        <f t="shared" si="49"/>
        <v>0</v>
      </c>
    </row>
    <row r="147" spans="1:58" x14ac:dyDescent="0.3">
      <c r="A147" s="10">
        <v>42515</v>
      </c>
      <c r="B147" s="11" t="s">
        <v>6</v>
      </c>
      <c r="C147" s="7">
        <v>13</v>
      </c>
      <c r="D147" t="str">
        <f t="shared" si="56"/>
        <v/>
      </c>
      <c r="F147" t="str">
        <f t="shared" si="51"/>
        <v/>
      </c>
      <c r="H147" t="str">
        <f t="shared" si="41"/>
        <v/>
      </c>
      <c r="J147" t="str">
        <f t="shared" si="42"/>
        <v/>
      </c>
      <c r="M147" s="5">
        <v>42881</v>
      </c>
      <c r="N147" s="6" t="s">
        <v>4</v>
      </c>
      <c r="O147" s="7">
        <v>38</v>
      </c>
      <c r="P147" t="str">
        <f t="shared" si="57"/>
        <v/>
      </c>
      <c r="R147">
        <f t="shared" si="52"/>
        <v>55</v>
      </c>
      <c r="T147" t="str">
        <f t="shared" si="43"/>
        <v/>
      </c>
      <c r="V147" t="str">
        <f t="shared" si="44"/>
        <v/>
      </c>
      <c r="Y147" s="5">
        <v>43246</v>
      </c>
      <c r="Z147" s="6" t="s">
        <v>7</v>
      </c>
      <c r="AA147" s="7">
        <v>45</v>
      </c>
      <c r="AB147" t="str">
        <f t="shared" si="59"/>
        <v/>
      </c>
      <c r="AD147" t="str">
        <f t="shared" si="53"/>
        <v/>
      </c>
      <c r="AF147" t="str">
        <f t="shared" si="45"/>
        <v/>
      </c>
      <c r="AH147" t="str">
        <f t="shared" si="46"/>
        <v/>
      </c>
      <c r="AK147" s="5">
        <v>43611</v>
      </c>
      <c r="AL147" s="6" t="s">
        <v>9</v>
      </c>
      <c r="AM147" s="7">
        <v>49</v>
      </c>
      <c r="AN147" t="str">
        <f t="shared" si="40"/>
        <v/>
      </c>
      <c r="AP147" t="str">
        <f t="shared" si="54"/>
        <v/>
      </c>
      <c r="AR147" t="str">
        <f t="shared" si="47"/>
        <v/>
      </c>
      <c r="AT147">
        <f t="shared" si="48"/>
        <v>149</v>
      </c>
      <c r="AW147" s="5">
        <v>43976</v>
      </c>
      <c r="AX147" s="6" t="s">
        <v>5</v>
      </c>
      <c r="AZ147" t="str">
        <f t="shared" si="58"/>
        <v/>
      </c>
      <c r="BB147" t="str">
        <f t="shared" si="55"/>
        <v/>
      </c>
      <c r="BD147" t="str">
        <f t="shared" si="50"/>
        <v/>
      </c>
      <c r="BF147" t="str">
        <f t="shared" si="49"/>
        <v/>
      </c>
    </row>
    <row r="148" spans="1:58" x14ac:dyDescent="0.3">
      <c r="A148" s="10">
        <v>42516</v>
      </c>
      <c r="B148" s="11" t="s">
        <v>8</v>
      </c>
      <c r="C148" s="7">
        <v>15</v>
      </c>
      <c r="D148">
        <f t="shared" si="56"/>
        <v>128</v>
      </c>
      <c r="F148" t="str">
        <f t="shared" si="51"/>
        <v/>
      </c>
      <c r="H148">
        <f t="shared" si="41"/>
        <v>41</v>
      </c>
      <c r="J148" t="str">
        <f t="shared" si="42"/>
        <v/>
      </c>
      <c r="M148" s="5">
        <v>42882</v>
      </c>
      <c r="N148" s="6" t="s">
        <v>7</v>
      </c>
      <c r="O148" s="7">
        <v>42</v>
      </c>
      <c r="P148" t="str">
        <f t="shared" si="57"/>
        <v/>
      </c>
      <c r="R148" t="str">
        <f t="shared" si="52"/>
        <v/>
      </c>
      <c r="T148" t="str">
        <f t="shared" si="43"/>
        <v/>
      </c>
      <c r="V148" t="str">
        <f t="shared" si="44"/>
        <v/>
      </c>
      <c r="Y148" s="5">
        <v>43247</v>
      </c>
      <c r="Z148" s="6" t="s">
        <v>9</v>
      </c>
      <c r="AA148" s="7">
        <v>42</v>
      </c>
      <c r="AB148" t="str">
        <f t="shared" si="59"/>
        <v/>
      </c>
      <c r="AD148" t="str">
        <f t="shared" si="53"/>
        <v/>
      </c>
      <c r="AF148" t="str">
        <f t="shared" si="45"/>
        <v/>
      </c>
      <c r="AH148">
        <f t="shared" si="46"/>
        <v>125</v>
      </c>
      <c r="AK148" s="5">
        <v>43612</v>
      </c>
      <c r="AL148" s="6" t="s">
        <v>5</v>
      </c>
      <c r="AM148" s="7">
        <v>27</v>
      </c>
      <c r="AN148" t="str">
        <f t="shared" si="40"/>
        <v/>
      </c>
      <c r="AP148" t="str">
        <f t="shared" si="54"/>
        <v/>
      </c>
      <c r="AR148" t="str">
        <f t="shared" si="47"/>
        <v/>
      </c>
      <c r="AT148" t="str">
        <f t="shared" si="48"/>
        <v/>
      </c>
      <c r="AW148" s="5">
        <v>43977</v>
      </c>
      <c r="AX148" s="6" t="s">
        <v>3</v>
      </c>
      <c r="AZ148" t="str">
        <f t="shared" si="58"/>
        <v/>
      </c>
      <c r="BB148" t="str">
        <f t="shared" si="55"/>
        <v/>
      </c>
      <c r="BD148" t="str">
        <f t="shared" si="50"/>
        <v/>
      </c>
      <c r="BF148" t="str">
        <f t="shared" si="49"/>
        <v/>
      </c>
    </row>
    <row r="149" spans="1:58" x14ac:dyDescent="0.3">
      <c r="A149" s="10">
        <v>42517</v>
      </c>
      <c r="B149" s="11" t="s">
        <v>4</v>
      </c>
      <c r="C149" s="7">
        <v>28</v>
      </c>
      <c r="D149" t="str">
        <f t="shared" si="56"/>
        <v/>
      </c>
      <c r="F149">
        <f t="shared" si="51"/>
        <v>38</v>
      </c>
      <c r="H149" t="str">
        <f t="shared" si="41"/>
        <v/>
      </c>
      <c r="J149" t="str">
        <f t="shared" si="42"/>
        <v/>
      </c>
      <c r="M149" s="5">
        <v>42883</v>
      </c>
      <c r="N149" s="6" t="s">
        <v>9</v>
      </c>
      <c r="O149" s="7">
        <v>36</v>
      </c>
      <c r="P149" t="str">
        <f t="shared" si="57"/>
        <v/>
      </c>
      <c r="R149" t="str">
        <f t="shared" si="52"/>
        <v/>
      </c>
      <c r="T149" t="str">
        <f t="shared" si="43"/>
        <v/>
      </c>
      <c r="V149">
        <f t="shared" si="44"/>
        <v>116</v>
      </c>
      <c r="Y149" s="5">
        <v>43248</v>
      </c>
      <c r="Z149" s="6" t="s">
        <v>5</v>
      </c>
      <c r="AA149" s="7">
        <v>22</v>
      </c>
      <c r="AB149" t="str">
        <f t="shared" si="59"/>
        <v/>
      </c>
      <c r="AD149" t="str">
        <f t="shared" si="53"/>
        <v/>
      </c>
      <c r="AF149" t="str">
        <f t="shared" si="45"/>
        <v/>
      </c>
      <c r="AH149" t="str">
        <f t="shared" si="46"/>
        <v/>
      </c>
      <c r="AK149" s="5">
        <v>43613</v>
      </c>
      <c r="AL149" s="6" t="s">
        <v>3</v>
      </c>
      <c r="AM149" s="7">
        <v>17</v>
      </c>
      <c r="AN149" t="str">
        <f t="shared" si="40"/>
        <v/>
      </c>
      <c r="AP149" t="str">
        <f t="shared" si="54"/>
        <v/>
      </c>
      <c r="AR149" t="str">
        <f t="shared" si="47"/>
        <v/>
      </c>
      <c r="AT149" t="str">
        <f t="shared" si="48"/>
        <v/>
      </c>
      <c r="AW149" s="5">
        <v>43978</v>
      </c>
      <c r="AX149" s="6" t="s">
        <v>6</v>
      </c>
      <c r="AZ149" t="str">
        <f t="shared" si="58"/>
        <v/>
      </c>
      <c r="BB149" t="str">
        <f t="shared" si="55"/>
        <v/>
      </c>
      <c r="BD149" t="str">
        <f t="shared" si="50"/>
        <v/>
      </c>
      <c r="BF149" t="str">
        <f t="shared" si="49"/>
        <v/>
      </c>
    </row>
    <row r="150" spans="1:58" x14ac:dyDescent="0.3">
      <c r="A150" s="10">
        <v>42518</v>
      </c>
      <c r="B150" s="11" t="s">
        <v>7</v>
      </c>
      <c r="C150" s="7">
        <v>34</v>
      </c>
      <c r="D150" t="str">
        <f t="shared" si="56"/>
        <v/>
      </c>
      <c r="F150" t="str">
        <f t="shared" si="51"/>
        <v/>
      </c>
      <c r="H150" t="str">
        <f t="shared" si="41"/>
        <v/>
      </c>
      <c r="J150" t="str">
        <f t="shared" si="42"/>
        <v/>
      </c>
      <c r="M150" s="5">
        <v>42884</v>
      </c>
      <c r="N150" s="6" t="s">
        <v>5</v>
      </c>
      <c r="O150" s="7">
        <v>21</v>
      </c>
      <c r="P150" t="str">
        <f t="shared" si="57"/>
        <v/>
      </c>
      <c r="R150" t="str">
        <f t="shared" si="52"/>
        <v/>
      </c>
      <c r="T150" t="str">
        <f t="shared" si="43"/>
        <v/>
      </c>
      <c r="V150" t="str">
        <f t="shared" si="44"/>
        <v/>
      </c>
      <c r="Y150" s="5">
        <v>43249</v>
      </c>
      <c r="Z150" s="6" t="s">
        <v>3</v>
      </c>
      <c r="AA150" s="7">
        <v>11</v>
      </c>
      <c r="AB150" t="str">
        <f t="shared" si="59"/>
        <v/>
      </c>
      <c r="AD150" t="str">
        <f t="shared" si="53"/>
        <v/>
      </c>
      <c r="AF150" t="str">
        <f t="shared" si="45"/>
        <v/>
      </c>
      <c r="AH150" t="str">
        <f t="shared" si="46"/>
        <v/>
      </c>
      <c r="AK150" s="5">
        <v>43614</v>
      </c>
      <c r="AL150" s="6" t="s">
        <v>6</v>
      </c>
      <c r="AM150" s="7">
        <v>15</v>
      </c>
      <c r="AN150" t="str">
        <f t="shared" si="40"/>
        <v/>
      </c>
      <c r="AP150" t="str">
        <f t="shared" si="54"/>
        <v/>
      </c>
      <c r="AR150" t="str">
        <f t="shared" si="47"/>
        <v/>
      </c>
      <c r="AT150" t="str">
        <f t="shared" si="48"/>
        <v/>
      </c>
      <c r="AW150" s="5">
        <v>43979</v>
      </c>
      <c r="AX150" s="6" t="s">
        <v>8</v>
      </c>
      <c r="AZ150">
        <f t="shared" si="58"/>
        <v>0</v>
      </c>
      <c r="BB150" t="str">
        <f t="shared" si="55"/>
        <v/>
      </c>
      <c r="BD150">
        <f t="shared" si="50"/>
        <v>0</v>
      </c>
      <c r="BF150" t="str">
        <f t="shared" si="49"/>
        <v/>
      </c>
    </row>
    <row r="151" spans="1:58" x14ac:dyDescent="0.3">
      <c r="A151" s="10">
        <v>42519</v>
      </c>
      <c r="B151" s="11" t="s">
        <v>9</v>
      </c>
      <c r="C151" s="7">
        <v>28</v>
      </c>
      <c r="D151" t="str">
        <f t="shared" si="56"/>
        <v/>
      </c>
      <c r="F151" t="str">
        <f t="shared" si="51"/>
        <v/>
      </c>
      <c r="H151" t="str">
        <f t="shared" si="41"/>
        <v/>
      </c>
      <c r="J151">
        <f t="shared" si="42"/>
        <v>90</v>
      </c>
      <c r="M151" s="5">
        <v>42885</v>
      </c>
      <c r="N151" s="6" t="s">
        <v>3</v>
      </c>
      <c r="O151" s="7">
        <v>12</v>
      </c>
      <c r="P151" t="str">
        <f t="shared" si="57"/>
        <v/>
      </c>
      <c r="R151" t="str">
        <f t="shared" si="52"/>
        <v/>
      </c>
      <c r="T151" t="str">
        <f t="shared" si="43"/>
        <v/>
      </c>
      <c r="V151" t="str">
        <f t="shared" si="44"/>
        <v/>
      </c>
      <c r="Y151" s="5">
        <v>43250</v>
      </c>
      <c r="Z151" s="6" t="s">
        <v>6</v>
      </c>
      <c r="AA151" s="7">
        <v>13</v>
      </c>
      <c r="AB151" t="str">
        <f t="shared" si="59"/>
        <v/>
      </c>
      <c r="AD151" t="str">
        <f t="shared" si="53"/>
        <v/>
      </c>
      <c r="AF151" t="str">
        <f t="shared" si="45"/>
        <v/>
      </c>
      <c r="AH151" t="str">
        <f t="shared" si="46"/>
        <v/>
      </c>
      <c r="AK151" s="5">
        <v>43615</v>
      </c>
      <c r="AL151" s="6" t="s">
        <v>8</v>
      </c>
      <c r="AM151" s="7">
        <v>18</v>
      </c>
      <c r="AN151">
        <f t="shared" si="40"/>
        <v>226</v>
      </c>
      <c r="AP151" t="str">
        <f t="shared" si="54"/>
        <v/>
      </c>
      <c r="AR151">
        <f t="shared" si="47"/>
        <v>50</v>
      </c>
      <c r="AT151" t="str">
        <f t="shared" si="48"/>
        <v/>
      </c>
      <c r="AW151" s="5">
        <v>43980</v>
      </c>
      <c r="AX151" s="6" t="s">
        <v>4</v>
      </c>
      <c r="AZ151" t="str">
        <f t="shared" si="58"/>
        <v/>
      </c>
      <c r="BB151">
        <f t="shared" si="55"/>
        <v>0</v>
      </c>
      <c r="BD151" t="str">
        <f t="shared" si="50"/>
        <v/>
      </c>
      <c r="BF151" t="str">
        <f t="shared" si="49"/>
        <v/>
      </c>
    </row>
    <row r="152" spans="1:58" x14ac:dyDescent="0.3">
      <c r="A152" s="10">
        <v>42520</v>
      </c>
      <c r="B152" s="11" t="s">
        <v>5</v>
      </c>
      <c r="C152" s="7">
        <v>12</v>
      </c>
      <c r="D152" t="str">
        <f t="shared" si="56"/>
        <v/>
      </c>
      <c r="F152" t="str">
        <f t="shared" si="51"/>
        <v/>
      </c>
      <c r="H152" t="str">
        <f t="shared" si="41"/>
        <v/>
      </c>
      <c r="J152" t="str">
        <f t="shared" si="42"/>
        <v/>
      </c>
      <c r="M152" s="5">
        <v>42886</v>
      </c>
      <c r="N152" s="6" t="s">
        <v>6</v>
      </c>
      <c r="O152" s="7">
        <v>18</v>
      </c>
      <c r="P152" t="str">
        <f t="shared" si="57"/>
        <v/>
      </c>
      <c r="R152" t="str">
        <f t="shared" si="52"/>
        <v/>
      </c>
      <c r="T152" t="str">
        <f t="shared" si="43"/>
        <v/>
      </c>
      <c r="V152" t="str">
        <f t="shared" si="44"/>
        <v/>
      </c>
      <c r="Y152" s="5">
        <v>43251</v>
      </c>
      <c r="Z152" s="6" t="s">
        <v>8</v>
      </c>
      <c r="AA152" s="7">
        <v>18</v>
      </c>
      <c r="AB152">
        <f t="shared" si="59"/>
        <v>189</v>
      </c>
      <c r="AD152" t="str">
        <f t="shared" si="53"/>
        <v/>
      </c>
      <c r="AF152">
        <f t="shared" si="45"/>
        <v>42</v>
      </c>
      <c r="AH152" t="str">
        <f t="shared" si="46"/>
        <v/>
      </c>
      <c r="AK152" s="5">
        <v>43616</v>
      </c>
      <c r="AL152" s="6" t="s">
        <v>4</v>
      </c>
      <c r="AM152" s="7">
        <v>21</v>
      </c>
      <c r="AN152" t="str">
        <f t="shared" si="40"/>
        <v/>
      </c>
      <c r="AP152">
        <f t="shared" si="54"/>
        <v>48</v>
      </c>
      <c r="AR152" t="str">
        <f t="shared" si="47"/>
        <v/>
      </c>
      <c r="AT152" t="str">
        <f t="shared" si="48"/>
        <v/>
      </c>
      <c r="AW152" s="5">
        <v>43981</v>
      </c>
      <c r="AX152" s="6" t="s">
        <v>7</v>
      </c>
      <c r="AZ152" t="str">
        <f t="shared" si="58"/>
        <v/>
      </c>
      <c r="BB152" t="str">
        <f t="shared" si="55"/>
        <v/>
      </c>
      <c r="BD152" t="str">
        <f t="shared" si="50"/>
        <v/>
      </c>
      <c r="BF152" t="str">
        <f t="shared" si="49"/>
        <v/>
      </c>
    </row>
    <row r="153" spans="1:58" x14ac:dyDescent="0.3">
      <c r="A153" s="10">
        <v>42521</v>
      </c>
      <c r="B153" s="11" t="s">
        <v>3</v>
      </c>
      <c r="C153" s="7">
        <v>5</v>
      </c>
      <c r="D153" t="str">
        <f t="shared" si="56"/>
        <v/>
      </c>
      <c r="F153" t="str">
        <f t="shared" si="51"/>
        <v/>
      </c>
      <c r="H153" t="str">
        <f t="shared" si="41"/>
        <v/>
      </c>
      <c r="J153" t="str">
        <f t="shared" si="42"/>
        <v/>
      </c>
      <c r="M153" s="5">
        <v>42887</v>
      </c>
      <c r="N153" s="6" t="s">
        <v>8</v>
      </c>
      <c r="O153" s="7">
        <v>16</v>
      </c>
      <c r="P153">
        <f t="shared" si="57"/>
        <v>183</v>
      </c>
      <c r="R153" t="str">
        <f t="shared" si="52"/>
        <v/>
      </c>
      <c r="T153">
        <f t="shared" si="43"/>
        <v>46</v>
      </c>
      <c r="V153" t="str">
        <f t="shared" si="44"/>
        <v/>
      </c>
      <c r="Y153" s="5">
        <v>43252</v>
      </c>
      <c r="Z153" s="6" t="s">
        <v>4</v>
      </c>
      <c r="AA153" s="7">
        <v>17</v>
      </c>
      <c r="AB153" t="str">
        <f t="shared" si="59"/>
        <v/>
      </c>
      <c r="AD153">
        <f t="shared" si="53"/>
        <v>39</v>
      </c>
      <c r="AF153" t="str">
        <f t="shared" si="45"/>
        <v/>
      </c>
      <c r="AH153" t="str">
        <f t="shared" si="46"/>
        <v/>
      </c>
      <c r="AK153" s="5">
        <v>43617</v>
      </c>
      <c r="AL153" s="6" t="s">
        <v>7</v>
      </c>
      <c r="AM153" s="7">
        <v>28</v>
      </c>
      <c r="AN153" t="str">
        <f t="shared" si="40"/>
        <v/>
      </c>
      <c r="AP153" t="str">
        <f t="shared" si="54"/>
        <v/>
      </c>
      <c r="AR153" t="str">
        <f t="shared" si="47"/>
        <v/>
      </c>
      <c r="AT153" t="str">
        <f t="shared" si="48"/>
        <v/>
      </c>
      <c r="AW153" s="5">
        <v>43982</v>
      </c>
      <c r="AX153" s="6" t="s">
        <v>9</v>
      </c>
      <c r="AZ153" t="str">
        <f t="shared" si="58"/>
        <v/>
      </c>
      <c r="BB153" t="str">
        <f t="shared" si="55"/>
        <v/>
      </c>
      <c r="BD153" t="str">
        <f t="shared" si="50"/>
        <v/>
      </c>
      <c r="BF153">
        <f t="shared" si="49"/>
        <v>0</v>
      </c>
    </row>
    <row r="154" spans="1:58" x14ac:dyDescent="0.3">
      <c r="A154" s="10">
        <v>42522</v>
      </c>
      <c r="B154" s="11" t="s">
        <v>6</v>
      </c>
      <c r="C154" s="7">
        <v>7</v>
      </c>
      <c r="D154" t="str">
        <f t="shared" si="56"/>
        <v/>
      </c>
      <c r="F154" t="str">
        <f t="shared" si="51"/>
        <v/>
      </c>
      <c r="H154" t="str">
        <f t="shared" si="41"/>
        <v/>
      </c>
      <c r="J154" t="str">
        <f t="shared" si="42"/>
        <v/>
      </c>
      <c r="M154" s="5">
        <v>42888</v>
      </c>
      <c r="N154" s="6" t="s">
        <v>4</v>
      </c>
      <c r="O154" s="7">
        <v>22</v>
      </c>
      <c r="P154" t="str">
        <f t="shared" si="57"/>
        <v/>
      </c>
      <c r="R154">
        <f t="shared" si="52"/>
        <v>43</v>
      </c>
      <c r="T154" t="str">
        <f t="shared" si="43"/>
        <v/>
      </c>
      <c r="V154" t="str">
        <f t="shared" si="44"/>
        <v/>
      </c>
      <c r="Y154" s="5">
        <v>43253</v>
      </c>
      <c r="Z154" s="6" t="s">
        <v>7</v>
      </c>
      <c r="AA154" s="7">
        <v>26</v>
      </c>
      <c r="AB154" t="str">
        <f t="shared" si="59"/>
        <v/>
      </c>
      <c r="AD154" t="str">
        <f t="shared" si="53"/>
        <v/>
      </c>
      <c r="AF154" t="str">
        <f t="shared" si="45"/>
        <v/>
      </c>
      <c r="AH154" t="str">
        <f t="shared" si="46"/>
        <v/>
      </c>
      <c r="AK154" s="5">
        <v>43618</v>
      </c>
      <c r="AL154" s="6" t="s">
        <v>9</v>
      </c>
      <c r="AM154" s="7">
        <v>17</v>
      </c>
      <c r="AN154" t="str">
        <f t="shared" si="40"/>
        <v/>
      </c>
      <c r="AP154" t="str">
        <f t="shared" si="54"/>
        <v/>
      </c>
      <c r="AR154" t="str">
        <f t="shared" si="47"/>
        <v/>
      </c>
      <c r="AT154">
        <f t="shared" si="48"/>
        <v>66</v>
      </c>
      <c r="AW154" s="5">
        <v>43983</v>
      </c>
      <c r="AX154" s="6" t="s">
        <v>5</v>
      </c>
      <c r="AZ154" t="str">
        <f t="shared" si="58"/>
        <v/>
      </c>
      <c r="BB154" t="str">
        <f t="shared" si="55"/>
        <v/>
      </c>
      <c r="BD154" t="str">
        <f t="shared" si="50"/>
        <v/>
      </c>
      <c r="BF154" t="str">
        <f t="shared" si="49"/>
        <v/>
      </c>
    </row>
    <row r="155" spans="1:58" x14ac:dyDescent="0.3">
      <c r="A155" s="10">
        <v>42523</v>
      </c>
      <c r="B155" s="11" t="s">
        <v>8</v>
      </c>
      <c r="C155" s="7">
        <v>16</v>
      </c>
      <c r="D155">
        <f t="shared" si="56"/>
        <v>130</v>
      </c>
      <c r="F155" t="str">
        <f t="shared" si="51"/>
        <v/>
      </c>
      <c r="H155">
        <f t="shared" si="41"/>
        <v>28</v>
      </c>
      <c r="J155" t="str">
        <f t="shared" si="42"/>
        <v/>
      </c>
      <c r="M155" s="5">
        <v>42889</v>
      </c>
      <c r="N155" s="6" t="s">
        <v>7</v>
      </c>
      <c r="O155" s="7">
        <v>25</v>
      </c>
      <c r="P155" t="str">
        <f t="shared" si="57"/>
        <v/>
      </c>
      <c r="R155" t="str">
        <f t="shared" si="52"/>
        <v/>
      </c>
      <c r="T155" t="str">
        <f t="shared" si="43"/>
        <v/>
      </c>
      <c r="V155" t="str">
        <f t="shared" si="44"/>
        <v/>
      </c>
      <c r="Y155" s="5">
        <v>43254</v>
      </c>
      <c r="Z155" s="6" t="s">
        <v>9</v>
      </c>
      <c r="AA155" s="7">
        <v>17</v>
      </c>
      <c r="AB155" t="str">
        <f t="shared" si="59"/>
        <v/>
      </c>
      <c r="AD155" t="str">
        <f t="shared" si="53"/>
        <v/>
      </c>
      <c r="AF155" t="str">
        <f t="shared" si="45"/>
        <v/>
      </c>
      <c r="AH155">
        <f t="shared" si="46"/>
        <v>60</v>
      </c>
      <c r="AK155" s="5">
        <v>43619</v>
      </c>
      <c r="AL155" s="6" t="s">
        <v>5</v>
      </c>
      <c r="AM155" s="7">
        <v>14</v>
      </c>
      <c r="AN155" t="str">
        <f t="shared" si="40"/>
        <v/>
      </c>
      <c r="AP155" t="str">
        <f t="shared" si="54"/>
        <v/>
      </c>
      <c r="AR155" t="str">
        <f t="shared" si="47"/>
        <v/>
      </c>
      <c r="AT155" t="str">
        <f t="shared" si="48"/>
        <v/>
      </c>
      <c r="AW155" s="5">
        <v>43984</v>
      </c>
      <c r="AX155" s="6" t="s">
        <v>3</v>
      </c>
      <c r="AZ155" t="str">
        <f t="shared" si="58"/>
        <v/>
      </c>
      <c r="BB155" t="str">
        <f t="shared" si="55"/>
        <v/>
      </c>
      <c r="BD155" t="str">
        <f t="shared" si="50"/>
        <v/>
      </c>
      <c r="BF155" t="str">
        <f t="shared" si="49"/>
        <v/>
      </c>
    </row>
    <row r="156" spans="1:58" x14ac:dyDescent="0.3">
      <c r="A156" s="10">
        <v>42524</v>
      </c>
      <c r="B156" s="11" t="s">
        <v>4</v>
      </c>
      <c r="C156" s="7">
        <v>18</v>
      </c>
      <c r="D156" t="str">
        <f t="shared" si="56"/>
        <v/>
      </c>
      <c r="F156">
        <f t="shared" si="51"/>
        <v>30</v>
      </c>
      <c r="H156" t="str">
        <f t="shared" si="41"/>
        <v/>
      </c>
      <c r="J156" t="str">
        <f t="shared" si="42"/>
        <v/>
      </c>
      <c r="M156" s="5">
        <v>42890</v>
      </c>
      <c r="N156" s="6" t="s">
        <v>9</v>
      </c>
      <c r="O156" s="7">
        <v>17</v>
      </c>
      <c r="P156" t="str">
        <f t="shared" si="57"/>
        <v/>
      </c>
      <c r="R156" t="str">
        <f t="shared" si="52"/>
        <v/>
      </c>
      <c r="T156" t="str">
        <f t="shared" si="43"/>
        <v/>
      </c>
      <c r="V156">
        <f t="shared" si="44"/>
        <v>64</v>
      </c>
      <c r="Y156" s="5">
        <v>43255</v>
      </c>
      <c r="Z156" s="6" t="s">
        <v>5</v>
      </c>
      <c r="AA156" s="7">
        <v>12</v>
      </c>
      <c r="AB156" t="str">
        <f t="shared" si="59"/>
        <v/>
      </c>
      <c r="AD156" t="str">
        <f t="shared" si="53"/>
        <v/>
      </c>
      <c r="AF156" t="str">
        <f t="shared" si="45"/>
        <v/>
      </c>
      <c r="AH156" t="str">
        <f t="shared" si="46"/>
        <v/>
      </c>
      <c r="AK156" s="5">
        <v>43620</v>
      </c>
      <c r="AL156" s="6" t="s">
        <v>3</v>
      </c>
      <c r="AM156" s="7">
        <v>21</v>
      </c>
      <c r="AN156" t="str">
        <f t="shared" si="40"/>
        <v/>
      </c>
      <c r="AP156" t="str">
        <f t="shared" si="54"/>
        <v/>
      </c>
      <c r="AR156" t="str">
        <f t="shared" si="47"/>
        <v/>
      </c>
      <c r="AT156" t="str">
        <f t="shared" si="48"/>
        <v/>
      </c>
      <c r="AW156" s="5">
        <v>43985</v>
      </c>
      <c r="AX156" s="6" t="s">
        <v>6</v>
      </c>
      <c r="AZ156" t="str">
        <f t="shared" si="58"/>
        <v/>
      </c>
      <c r="BB156" t="str">
        <f t="shared" si="55"/>
        <v/>
      </c>
      <c r="BD156" t="str">
        <f t="shared" si="50"/>
        <v/>
      </c>
      <c r="BF156" t="str">
        <f t="shared" si="49"/>
        <v/>
      </c>
    </row>
    <row r="157" spans="1:58" x14ac:dyDescent="0.3">
      <c r="A157" s="10">
        <v>42525</v>
      </c>
      <c r="B157" s="11" t="s">
        <v>7</v>
      </c>
      <c r="C157" s="7">
        <v>23</v>
      </c>
      <c r="D157" t="str">
        <f t="shared" si="56"/>
        <v/>
      </c>
      <c r="F157" t="str">
        <f t="shared" si="51"/>
        <v/>
      </c>
      <c r="H157" t="str">
        <f t="shared" si="41"/>
        <v/>
      </c>
      <c r="J157" t="str">
        <f t="shared" si="42"/>
        <v/>
      </c>
      <c r="M157" s="5">
        <v>42891</v>
      </c>
      <c r="N157" s="6" t="s">
        <v>5</v>
      </c>
      <c r="O157" s="7">
        <v>13</v>
      </c>
      <c r="P157" t="str">
        <f t="shared" si="57"/>
        <v/>
      </c>
      <c r="R157" t="str">
        <f t="shared" si="52"/>
        <v/>
      </c>
      <c r="T157" t="str">
        <f t="shared" si="43"/>
        <v/>
      </c>
      <c r="V157" t="str">
        <f t="shared" si="44"/>
        <v/>
      </c>
      <c r="Y157" s="5">
        <v>43256</v>
      </c>
      <c r="Z157" s="6" t="s">
        <v>3</v>
      </c>
      <c r="AA157" s="7">
        <v>12</v>
      </c>
      <c r="AB157" t="str">
        <f t="shared" si="59"/>
        <v/>
      </c>
      <c r="AD157" t="str">
        <f t="shared" si="53"/>
        <v/>
      </c>
      <c r="AF157" t="str">
        <f t="shared" si="45"/>
        <v/>
      </c>
      <c r="AH157" t="str">
        <f t="shared" si="46"/>
        <v/>
      </c>
      <c r="AK157" s="5">
        <v>43621</v>
      </c>
      <c r="AL157" s="6" t="s">
        <v>6</v>
      </c>
      <c r="AM157" s="7">
        <v>20</v>
      </c>
      <c r="AN157" t="str">
        <f t="shared" si="40"/>
        <v/>
      </c>
      <c r="AP157" t="str">
        <f t="shared" si="54"/>
        <v/>
      </c>
      <c r="AR157" t="str">
        <f t="shared" si="47"/>
        <v/>
      </c>
      <c r="AT157" t="str">
        <f t="shared" si="48"/>
        <v/>
      </c>
      <c r="AW157" s="5">
        <v>43986</v>
      </c>
      <c r="AX157" s="6" t="s">
        <v>8</v>
      </c>
      <c r="AZ157">
        <f t="shared" si="58"/>
        <v>0</v>
      </c>
      <c r="BB157" t="str">
        <f t="shared" si="55"/>
        <v/>
      </c>
      <c r="BD157">
        <f t="shared" si="50"/>
        <v>0</v>
      </c>
      <c r="BF157" t="str">
        <f t="shared" si="49"/>
        <v/>
      </c>
    </row>
    <row r="158" spans="1:58" x14ac:dyDescent="0.3">
      <c r="A158" s="10">
        <v>42526</v>
      </c>
      <c r="B158" s="11" t="s">
        <v>9</v>
      </c>
      <c r="C158" s="7">
        <v>17</v>
      </c>
      <c r="D158" t="str">
        <f t="shared" si="56"/>
        <v/>
      </c>
      <c r="F158" t="str">
        <f t="shared" si="51"/>
        <v/>
      </c>
      <c r="H158" t="str">
        <f t="shared" si="41"/>
        <v/>
      </c>
      <c r="J158">
        <f t="shared" si="42"/>
        <v>58</v>
      </c>
      <c r="M158" s="5">
        <v>42892</v>
      </c>
      <c r="N158" s="6" t="s">
        <v>3</v>
      </c>
      <c r="O158" s="7">
        <v>13</v>
      </c>
      <c r="P158" t="str">
        <f t="shared" si="57"/>
        <v/>
      </c>
      <c r="R158" t="str">
        <f t="shared" si="52"/>
        <v/>
      </c>
      <c r="T158" t="str">
        <f t="shared" si="43"/>
        <v/>
      </c>
      <c r="V158" t="str">
        <f t="shared" si="44"/>
        <v/>
      </c>
      <c r="Y158" s="5">
        <v>43257</v>
      </c>
      <c r="Z158" s="6" t="s">
        <v>6</v>
      </c>
      <c r="AA158" s="7">
        <v>11</v>
      </c>
      <c r="AB158" t="str">
        <f t="shared" si="59"/>
        <v/>
      </c>
      <c r="AD158" t="str">
        <f t="shared" si="53"/>
        <v/>
      </c>
      <c r="AF158" t="str">
        <f t="shared" si="45"/>
        <v/>
      </c>
      <c r="AH158" t="str">
        <f t="shared" si="46"/>
        <v/>
      </c>
      <c r="AK158" s="5">
        <v>43622</v>
      </c>
      <c r="AL158" s="6" t="s">
        <v>8</v>
      </c>
      <c r="AM158" s="7">
        <v>24</v>
      </c>
      <c r="AN158">
        <f t="shared" si="40"/>
        <v>145</v>
      </c>
      <c r="AP158" t="str">
        <f t="shared" si="54"/>
        <v/>
      </c>
      <c r="AR158">
        <f t="shared" si="47"/>
        <v>65</v>
      </c>
      <c r="AT158" t="str">
        <f t="shared" si="48"/>
        <v/>
      </c>
      <c r="AW158" s="5">
        <v>43987</v>
      </c>
      <c r="AX158" s="6" t="s">
        <v>4</v>
      </c>
      <c r="AZ158" t="str">
        <f t="shared" si="58"/>
        <v/>
      </c>
      <c r="BB158">
        <f t="shared" si="55"/>
        <v>0</v>
      </c>
      <c r="BD158" t="str">
        <f t="shared" si="50"/>
        <v/>
      </c>
      <c r="BF158" t="str">
        <f t="shared" si="49"/>
        <v/>
      </c>
    </row>
    <row r="159" spans="1:58" x14ac:dyDescent="0.3">
      <c r="A159" s="10">
        <v>42527</v>
      </c>
      <c r="B159" s="11" t="s">
        <v>5</v>
      </c>
      <c r="C159" s="7">
        <v>14</v>
      </c>
      <c r="D159" t="str">
        <f t="shared" si="56"/>
        <v/>
      </c>
      <c r="F159" t="str">
        <f t="shared" si="51"/>
        <v/>
      </c>
      <c r="H159" t="str">
        <f t="shared" si="41"/>
        <v/>
      </c>
      <c r="J159" t="str">
        <f t="shared" si="42"/>
        <v/>
      </c>
      <c r="M159" s="5">
        <v>42893</v>
      </c>
      <c r="N159" s="6" t="s">
        <v>6</v>
      </c>
      <c r="O159" s="7">
        <v>10</v>
      </c>
      <c r="P159" t="str">
        <f t="shared" si="57"/>
        <v/>
      </c>
      <c r="R159" t="str">
        <f t="shared" si="52"/>
        <v/>
      </c>
      <c r="T159" t="str">
        <f t="shared" si="43"/>
        <v/>
      </c>
      <c r="V159" t="str">
        <f t="shared" si="44"/>
        <v/>
      </c>
      <c r="Y159" s="5">
        <v>43258</v>
      </c>
      <c r="Z159" s="6" t="s">
        <v>8</v>
      </c>
      <c r="AA159" s="7">
        <v>13</v>
      </c>
      <c r="AB159">
        <f t="shared" si="59"/>
        <v>108</v>
      </c>
      <c r="AD159" t="str">
        <f t="shared" si="53"/>
        <v/>
      </c>
      <c r="AF159">
        <f t="shared" si="45"/>
        <v>36</v>
      </c>
      <c r="AH159" t="str">
        <f t="shared" si="46"/>
        <v/>
      </c>
      <c r="AK159" s="5">
        <v>43623</v>
      </c>
      <c r="AL159" s="6" t="s">
        <v>4</v>
      </c>
      <c r="AM159" s="7">
        <v>37</v>
      </c>
      <c r="AN159" t="str">
        <f t="shared" si="40"/>
        <v/>
      </c>
      <c r="AP159">
        <f t="shared" si="54"/>
        <v>51</v>
      </c>
      <c r="AR159" t="str">
        <f t="shared" si="47"/>
        <v/>
      </c>
      <c r="AT159" t="str">
        <f t="shared" si="48"/>
        <v/>
      </c>
      <c r="AW159" s="5">
        <v>43988</v>
      </c>
      <c r="AX159" s="6" t="s">
        <v>7</v>
      </c>
      <c r="AZ159" t="str">
        <f t="shared" si="58"/>
        <v/>
      </c>
      <c r="BB159" t="str">
        <f t="shared" si="55"/>
        <v/>
      </c>
      <c r="BD159" t="str">
        <f t="shared" si="50"/>
        <v/>
      </c>
      <c r="BF159" t="str">
        <f t="shared" si="49"/>
        <v/>
      </c>
    </row>
    <row r="160" spans="1:58" x14ac:dyDescent="0.3">
      <c r="A160" s="10">
        <v>42528</v>
      </c>
      <c r="B160" s="11" t="s">
        <v>3</v>
      </c>
      <c r="C160" s="7">
        <v>18</v>
      </c>
      <c r="D160" t="str">
        <f t="shared" si="56"/>
        <v/>
      </c>
      <c r="F160" t="str">
        <f t="shared" si="51"/>
        <v/>
      </c>
      <c r="H160" t="str">
        <f t="shared" si="41"/>
        <v/>
      </c>
      <c r="J160" t="str">
        <f t="shared" si="42"/>
        <v/>
      </c>
      <c r="M160" s="5">
        <v>42894</v>
      </c>
      <c r="N160" s="6" t="s">
        <v>8</v>
      </c>
      <c r="O160" s="7">
        <v>14</v>
      </c>
      <c r="P160">
        <f t="shared" si="57"/>
        <v>114</v>
      </c>
      <c r="R160" t="str">
        <f t="shared" si="52"/>
        <v/>
      </c>
      <c r="T160">
        <f t="shared" si="43"/>
        <v>37</v>
      </c>
      <c r="V160" t="str">
        <f t="shared" si="44"/>
        <v/>
      </c>
      <c r="Y160" s="5">
        <v>43259</v>
      </c>
      <c r="Z160" s="6" t="s">
        <v>4</v>
      </c>
      <c r="AA160" s="7">
        <v>21</v>
      </c>
      <c r="AB160" t="str">
        <f t="shared" si="59"/>
        <v/>
      </c>
      <c r="AD160">
        <f t="shared" si="53"/>
        <v>33</v>
      </c>
      <c r="AF160" t="str">
        <f t="shared" si="45"/>
        <v/>
      </c>
      <c r="AH160" t="str">
        <f t="shared" si="46"/>
        <v/>
      </c>
      <c r="AK160" s="5">
        <v>43624</v>
      </c>
      <c r="AL160" s="6" t="s">
        <v>7</v>
      </c>
      <c r="AM160" s="7">
        <v>42</v>
      </c>
      <c r="AN160" t="str">
        <f t="shared" si="40"/>
        <v/>
      </c>
      <c r="AP160" t="str">
        <f t="shared" si="54"/>
        <v/>
      </c>
      <c r="AR160" t="str">
        <f t="shared" si="47"/>
        <v/>
      </c>
      <c r="AT160" t="str">
        <f t="shared" si="48"/>
        <v/>
      </c>
      <c r="AW160" s="5">
        <v>43989</v>
      </c>
      <c r="AX160" s="6" t="s">
        <v>9</v>
      </c>
      <c r="AZ160" t="str">
        <f t="shared" si="58"/>
        <v/>
      </c>
      <c r="BB160" t="str">
        <f t="shared" si="55"/>
        <v/>
      </c>
      <c r="BD160" t="str">
        <f t="shared" si="50"/>
        <v/>
      </c>
      <c r="BF160">
        <f t="shared" si="49"/>
        <v>0</v>
      </c>
    </row>
    <row r="161" spans="1:58" x14ac:dyDescent="0.3">
      <c r="A161" s="10">
        <v>42529</v>
      </c>
      <c r="B161" s="11" t="s">
        <v>6</v>
      </c>
      <c r="C161" s="7">
        <v>23</v>
      </c>
      <c r="D161" t="str">
        <f t="shared" si="56"/>
        <v/>
      </c>
      <c r="F161" t="str">
        <f t="shared" si="51"/>
        <v/>
      </c>
      <c r="H161" t="str">
        <f t="shared" si="41"/>
        <v/>
      </c>
      <c r="J161" t="str">
        <f t="shared" si="42"/>
        <v/>
      </c>
      <c r="M161" s="5">
        <v>42895</v>
      </c>
      <c r="N161" s="6" t="s">
        <v>4</v>
      </c>
      <c r="O161" s="7">
        <v>20</v>
      </c>
      <c r="P161" t="str">
        <f t="shared" si="57"/>
        <v/>
      </c>
      <c r="R161">
        <f t="shared" si="52"/>
        <v>33</v>
      </c>
      <c r="T161" t="str">
        <f t="shared" si="43"/>
        <v/>
      </c>
      <c r="V161" t="str">
        <f t="shared" si="44"/>
        <v/>
      </c>
      <c r="Y161" s="5">
        <v>43260</v>
      </c>
      <c r="Z161" s="6" t="s">
        <v>7</v>
      </c>
      <c r="AA161" s="7">
        <v>24</v>
      </c>
      <c r="AB161" t="str">
        <f t="shared" si="59"/>
        <v/>
      </c>
      <c r="AD161" t="str">
        <f t="shared" si="53"/>
        <v/>
      </c>
      <c r="AF161" t="str">
        <f t="shared" si="45"/>
        <v/>
      </c>
      <c r="AH161" t="str">
        <f t="shared" si="46"/>
        <v/>
      </c>
      <c r="AK161" s="5">
        <v>43625</v>
      </c>
      <c r="AL161" s="6" t="s">
        <v>9</v>
      </c>
      <c r="AM161" s="7">
        <v>36</v>
      </c>
      <c r="AN161" t="str">
        <f t="shared" si="40"/>
        <v/>
      </c>
      <c r="AP161" t="str">
        <f t="shared" si="54"/>
        <v/>
      </c>
      <c r="AR161" t="str">
        <f t="shared" si="47"/>
        <v/>
      </c>
      <c r="AT161">
        <f t="shared" si="48"/>
        <v>115</v>
      </c>
      <c r="AW161" s="5">
        <v>43990</v>
      </c>
      <c r="AX161" s="6" t="s">
        <v>5</v>
      </c>
      <c r="AZ161" t="str">
        <f t="shared" si="58"/>
        <v/>
      </c>
      <c r="BB161" t="str">
        <f t="shared" si="55"/>
        <v/>
      </c>
      <c r="BD161" t="str">
        <f t="shared" si="50"/>
        <v/>
      </c>
      <c r="BF161" t="str">
        <f t="shared" si="49"/>
        <v/>
      </c>
    </row>
    <row r="162" spans="1:58" x14ac:dyDescent="0.3">
      <c r="A162" s="10">
        <v>42530</v>
      </c>
      <c r="B162" s="11" t="s">
        <v>8</v>
      </c>
      <c r="C162" s="7">
        <v>18</v>
      </c>
      <c r="D162">
        <f t="shared" si="56"/>
        <v>131</v>
      </c>
      <c r="F162" t="str">
        <f t="shared" si="51"/>
        <v/>
      </c>
      <c r="H162">
        <f t="shared" si="41"/>
        <v>59</v>
      </c>
      <c r="J162" t="str">
        <f t="shared" si="42"/>
        <v/>
      </c>
      <c r="M162" s="5">
        <v>42896</v>
      </c>
      <c r="N162" s="6" t="s">
        <v>7</v>
      </c>
      <c r="O162" s="7">
        <v>24</v>
      </c>
      <c r="P162" t="str">
        <f t="shared" si="57"/>
        <v/>
      </c>
      <c r="R162" t="str">
        <f t="shared" si="52"/>
        <v/>
      </c>
      <c r="T162" t="str">
        <f t="shared" si="43"/>
        <v/>
      </c>
      <c r="V162" t="str">
        <f t="shared" si="44"/>
        <v/>
      </c>
      <c r="Y162" s="5">
        <v>43261</v>
      </c>
      <c r="Z162" s="6" t="s">
        <v>9</v>
      </c>
      <c r="AA162" s="7">
        <v>17</v>
      </c>
      <c r="AB162" t="str">
        <f t="shared" si="59"/>
        <v/>
      </c>
      <c r="AD162" t="str">
        <f t="shared" si="53"/>
        <v/>
      </c>
      <c r="AF162" t="str">
        <f t="shared" si="45"/>
        <v/>
      </c>
      <c r="AH162">
        <f t="shared" si="46"/>
        <v>62</v>
      </c>
      <c r="AK162" s="5">
        <v>43626</v>
      </c>
      <c r="AL162" s="6" t="s">
        <v>5</v>
      </c>
      <c r="AM162" s="7">
        <v>22</v>
      </c>
      <c r="AN162" t="str">
        <f t="shared" ref="AN162:AN225" si="60">IF(AL162="TH",SUM(AM156:AM162),"")</f>
        <v/>
      </c>
      <c r="AP162" t="str">
        <f t="shared" si="54"/>
        <v/>
      </c>
      <c r="AR162" t="str">
        <f t="shared" si="47"/>
        <v/>
      </c>
      <c r="AT162" t="str">
        <f t="shared" si="48"/>
        <v/>
      </c>
      <c r="AW162" s="5">
        <v>43991</v>
      </c>
      <c r="AX162" s="6" t="s">
        <v>3</v>
      </c>
      <c r="AZ162" t="str">
        <f t="shared" si="58"/>
        <v/>
      </c>
      <c r="BB162" t="str">
        <f t="shared" si="55"/>
        <v/>
      </c>
      <c r="BD162" t="str">
        <f t="shared" si="50"/>
        <v/>
      </c>
      <c r="BF162" t="str">
        <f t="shared" si="49"/>
        <v/>
      </c>
    </row>
    <row r="163" spans="1:58" x14ac:dyDescent="0.3">
      <c r="A163" s="10">
        <v>42531</v>
      </c>
      <c r="B163" s="11" t="s">
        <v>4</v>
      </c>
      <c r="C163" s="7">
        <v>29</v>
      </c>
      <c r="D163" t="str">
        <f t="shared" si="56"/>
        <v/>
      </c>
      <c r="F163">
        <f t="shared" si="51"/>
        <v>43</v>
      </c>
      <c r="H163" t="str">
        <f t="shared" si="41"/>
        <v/>
      </c>
      <c r="J163" t="str">
        <f t="shared" si="42"/>
        <v/>
      </c>
      <c r="M163" s="5">
        <v>42897</v>
      </c>
      <c r="N163" s="6" t="s">
        <v>9</v>
      </c>
      <c r="O163" s="7">
        <v>20</v>
      </c>
      <c r="P163" t="str">
        <f t="shared" si="57"/>
        <v/>
      </c>
      <c r="R163" t="str">
        <f t="shared" si="52"/>
        <v/>
      </c>
      <c r="T163" t="str">
        <f t="shared" si="43"/>
        <v/>
      </c>
      <c r="V163">
        <f t="shared" si="44"/>
        <v>64</v>
      </c>
      <c r="Y163" s="5">
        <v>43262</v>
      </c>
      <c r="Z163" s="6" t="s">
        <v>5</v>
      </c>
      <c r="AA163" s="7">
        <v>15</v>
      </c>
      <c r="AB163" t="str">
        <f t="shared" si="59"/>
        <v/>
      </c>
      <c r="AD163" t="str">
        <f t="shared" si="53"/>
        <v/>
      </c>
      <c r="AF163" t="str">
        <f t="shared" si="45"/>
        <v/>
      </c>
      <c r="AH163" t="str">
        <f t="shared" si="46"/>
        <v/>
      </c>
      <c r="AK163" s="5">
        <v>43627</v>
      </c>
      <c r="AL163" s="6" t="s">
        <v>3</v>
      </c>
      <c r="AM163" s="7">
        <v>17</v>
      </c>
      <c r="AN163" t="str">
        <f t="shared" si="60"/>
        <v/>
      </c>
      <c r="AP163" t="str">
        <f t="shared" si="54"/>
        <v/>
      </c>
      <c r="AR163" t="str">
        <f t="shared" si="47"/>
        <v/>
      </c>
      <c r="AT163" t="str">
        <f t="shared" si="48"/>
        <v/>
      </c>
      <c r="AW163" s="5">
        <v>43992</v>
      </c>
      <c r="AX163" s="6" t="s">
        <v>6</v>
      </c>
      <c r="AZ163" t="str">
        <f t="shared" si="58"/>
        <v/>
      </c>
      <c r="BB163" t="str">
        <f t="shared" si="55"/>
        <v/>
      </c>
      <c r="BD163" t="str">
        <f t="shared" si="50"/>
        <v/>
      </c>
      <c r="BF163" t="str">
        <f t="shared" si="49"/>
        <v/>
      </c>
    </row>
    <row r="164" spans="1:58" x14ac:dyDescent="0.3">
      <c r="A164" s="10">
        <v>42532</v>
      </c>
      <c r="B164" s="11" t="s">
        <v>7</v>
      </c>
      <c r="C164" s="7">
        <v>33</v>
      </c>
      <c r="D164" t="str">
        <f t="shared" si="56"/>
        <v/>
      </c>
      <c r="F164" t="str">
        <f t="shared" si="51"/>
        <v/>
      </c>
      <c r="H164" t="str">
        <f t="shared" si="41"/>
        <v/>
      </c>
      <c r="J164" t="str">
        <f t="shared" si="42"/>
        <v/>
      </c>
      <c r="M164" s="5">
        <v>42898</v>
      </c>
      <c r="N164" s="6" t="s">
        <v>5</v>
      </c>
      <c r="O164" s="7">
        <v>16</v>
      </c>
      <c r="P164" t="str">
        <f t="shared" si="57"/>
        <v/>
      </c>
      <c r="R164" t="str">
        <f t="shared" si="52"/>
        <v/>
      </c>
      <c r="T164" t="str">
        <f t="shared" si="43"/>
        <v/>
      </c>
      <c r="V164" t="str">
        <f t="shared" si="44"/>
        <v/>
      </c>
      <c r="Y164" s="5">
        <v>43263</v>
      </c>
      <c r="Z164" s="6" t="s">
        <v>3</v>
      </c>
      <c r="AA164" s="7">
        <v>15</v>
      </c>
      <c r="AB164" t="str">
        <f t="shared" si="59"/>
        <v/>
      </c>
      <c r="AD164" t="str">
        <f t="shared" si="53"/>
        <v/>
      </c>
      <c r="AF164" t="str">
        <f t="shared" si="45"/>
        <v/>
      </c>
      <c r="AH164" t="str">
        <f t="shared" si="46"/>
        <v/>
      </c>
      <c r="AK164" s="5">
        <v>43628</v>
      </c>
      <c r="AL164" s="6" t="s">
        <v>6</v>
      </c>
      <c r="AM164" s="7">
        <v>20</v>
      </c>
      <c r="AN164" t="str">
        <f t="shared" si="60"/>
        <v/>
      </c>
      <c r="AP164" t="str">
        <f t="shared" si="54"/>
        <v/>
      </c>
      <c r="AR164" t="str">
        <f t="shared" si="47"/>
        <v/>
      </c>
      <c r="AT164" t="str">
        <f t="shared" si="48"/>
        <v/>
      </c>
      <c r="AW164" s="5">
        <v>43993</v>
      </c>
      <c r="AX164" s="6" t="s">
        <v>8</v>
      </c>
      <c r="AZ164">
        <f t="shared" si="58"/>
        <v>0</v>
      </c>
      <c r="BB164" t="str">
        <f t="shared" si="55"/>
        <v/>
      </c>
      <c r="BD164">
        <f t="shared" si="50"/>
        <v>0</v>
      </c>
      <c r="BF164" t="str">
        <f t="shared" si="49"/>
        <v/>
      </c>
    </row>
    <row r="165" spans="1:58" x14ac:dyDescent="0.3">
      <c r="A165" s="10">
        <v>42533</v>
      </c>
      <c r="B165" s="11" t="s">
        <v>9</v>
      </c>
      <c r="C165" s="7">
        <v>16</v>
      </c>
      <c r="D165" t="str">
        <f t="shared" si="56"/>
        <v/>
      </c>
      <c r="F165" t="str">
        <f t="shared" si="51"/>
        <v/>
      </c>
      <c r="H165" t="str">
        <f t="shared" si="41"/>
        <v/>
      </c>
      <c r="J165">
        <f t="shared" si="42"/>
        <v>78</v>
      </c>
      <c r="M165" s="5">
        <v>42899</v>
      </c>
      <c r="N165" s="6" t="s">
        <v>3</v>
      </c>
      <c r="O165" s="7">
        <v>20</v>
      </c>
      <c r="P165" t="str">
        <f t="shared" si="57"/>
        <v/>
      </c>
      <c r="R165" t="str">
        <f t="shared" si="52"/>
        <v/>
      </c>
      <c r="T165" t="str">
        <f t="shared" si="43"/>
        <v/>
      </c>
      <c r="V165" t="str">
        <f t="shared" si="44"/>
        <v/>
      </c>
      <c r="Y165" s="5">
        <v>43264</v>
      </c>
      <c r="Z165" s="6" t="s">
        <v>6</v>
      </c>
      <c r="AA165" s="7">
        <v>21</v>
      </c>
      <c r="AB165" t="str">
        <f t="shared" si="59"/>
        <v/>
      </c>
      <c r="AD165" t="str">
        <f t="shared" si="53"/>
        <v/>
      </c>
      <c r="AF165" t="str">
        <f t="shared" si="45"/>
        <v/>
      </c>
      <c r="AH165" t="str">
        <f t="shared" si="46"/>
        <v/>
      </c>
      <c r="AK165" s="5">
        <v>43629</v>
      </c>
      <c r="AL165" s="6" t="s">
        <v>8</v>
      </c>
      <c r="AM165" s="7">
        <v>34</v>
      </c>
      <c r="AN165">
        <f t="shared" si="60"/>
        <v>208</v>
      </c>
      <c r="AP165" t="str">
        <f t="shared" si="54"/>
        <v/>
      </c>
      <c r="AR165">
        <f t="shared" si="47"/>
        <v>71</v>
      </c>
      <c r="AT165" t="str">
        <f t="shared" si="48"/>
        <v/>
      </c>
      <c r="AW165" s="5">
        <v>43994</v>
      </c>
      <c r="AX165" s="6" t="s">
        <v>4</v>
      </c>
      <c r="AZ165" t="str">
        <f t="shared" si="58"/>
        <v/>
      </c>
      <c r="BB165">
        <f t="shared" si="55"/>
        <v>0</v>
      </c>
      <c r="BD165" t="str">
        <f t="shared" si="50"/>
        <v/>
      </c>
      <c r="BF165" t="str">
        <f t="shared" si="49"/>
        <v/>
      </c>
    </row>
    <row r="166" spans="1:58" x14ac:dyDescent="0.3">
      <c r="A166" s="10">
        <v>42534</v>
      </c>
      <c r="B166" s="11" t="s">
        <v>5</v>
      </c>
      <c r="C166" s="20">
        <v>4</v>
      </c>
      <c r="D166" t="str">
        <f t="shared" si="56"/>
        <v/>
      </c>
      <c r="F166" t="str">
        <f t="shared" si="51"/>
        <v/>
      </c>
      <c r="H166" t="str">
        <f t="shared" si="41"/>
        <v/>
      </c>
      <c r="J166" t="str">
        <f t="shared" si="42"/>
        <v/>
      </c>
      <c r="M166" s="5">
        <v>42900</v>
      </c>
      <c r="N166" s="6" t="s">
        <v>6</v>
      </c>
      <c r="O166" s="7">
        <v>20</v>
      </c>
      <c r="P166" t="str">
        <f t="shared" si="57"/>
        <v/>
      </c>
      <c r="R166" t="str">
        <f t="shared" si="52"/>
        <v/>
      </c>
      <c r="T166" t="str">
        <f t="shared" si="43"/>
        <v/>
      </c>
      <c r="V166" t="str">
        <f t="shared" si="44"/>
        <v/>
      </c>
      <c r="Y166" s="5">
        <v>43265</v>
      </c>
      <c r="Z166" s="6" t="s">
        <v>8</v>
      </c>
      <c r="AA166" s="7">
        <v>19</v>
      </c>
      <c r="AB166">
        <f t="shared" si="59"/>
        <v>132</v>
      </c>
      <c r="AD166" t="str">
        <f t="shared" si="53"/>
        <v/>
      </c>
      <c r="AF166">
        <f t="shared" si="45"/>
        <v>55</v>
      </c>
      <c r="AH166" t="str">
        <f t="shared" si="46"/>
        <v/>
      </c>
      <c r="AK166" s="5">
        <v>43630</v>
      </c>
      <c r="AL166" s="6" t="s">
        <v>4</v>
      </c>
      <c r="AM166" s="7">
        <v>44</v>
      </c>
      <c r="AN166" t="str">
        <f t="shared" si="60"/>
        <v/>
      </c>
      <c r="AP166">
        <f t="shared" si="54"/>
        <v>66</v>
      </c>
      <c r="AR166" t="str">
        <f t="shared" si="47"/>
        <v/>
      </c>
      <c r="AT166" t="str">
        <f t="shared" si="48"/>
        <v/>
      </c>
      <c r="AW166" s="5">
        <v>43995</v>
      </c>
      <c r="AX166" s="6" t="s">
        <v>7</v>
      </c>
      <c r="AZ166" t="str">
        <f t="shared" si="58"/>
        <v/>
      </c>
      <c r="BB166" t="str">
        <f t="shared" si="55"/>
        <v/>
      </c>
      <c r="BD166" t="str">
        <f t="shared" si="50"/>
        <v/>
      </c>
      <c r="BF166" t="str">
        <f t="shared" si="49"/>
        <v/>
      </c>
    </row>
    <row r="167" spans="1:58" x14ac:dyDescent="0.3">
      <c r="A167" s="10">
        <v>42535</v>
      </c>
      <c r="B167" s="11" t="s">
        <v>3</v>
      </c>
      <c r="C167" s="7">
        <v>6</v>
      </c>
      <c r="D167" t="str">
        <f t="shared" si="56"/>
        <v/>
      </c>
      <c r="F167" t="str">
        <f t="shared" si="51"/>
        <v/>
      </c>
      <c r="H167" t="str">
        <f t="shared" si="41"/>
        <v/>
      </c>
      <c r="J167" t="str">
        <f t="shared" si="42"/>
        <v/>
      </c>
      <c r="M167" s="5">
        <v>42901</v>
      </c>
      <c r="N167" s="6" t="s">
        <v>8</v>
      </c>
      <c r="O167" s="7">
        <v>20</v>
      </c>
      <c r="P167">
        <f t="shared" si="57"/>
        <v>140</v>
      </c>
      <c r="R167" t="str">
        <f t="shared" si="52"/>
        <v/>
      </c>
      <c r="T167">
        <f t="shared" si="43"/>
        <v>60</v>
      </c>
      <c r="V167" t="str">
        <f t="shared" si="44"/>
        <v/>
      </c>
      <c r="Y167" s="5">
        <v>43266</v>
      </c>
      <c r="Z167" s="6" t="s">
        <v>4</v>
      </c>
      <c r="AA167" s="7">
        <v>29</v>
      </c>
      <c r="AB167" t="str">
        <f t="shared" si="59"/>
        <v/>
      </c>
      <c r="AD167">
        <f t="shared" si="53"/>
        <v>44</v>
      </c>
      <c r="AF167" t="str">
        <f t="shared" si="45"/>
        <v/>
      </c>
      <c r="AH167" t="str">
        <f t="shared" si="46"/>
        <v/>
      </c>
      <c r="AK167" s="5">
        <v>43631</v>
      </c>
      <c r="AL167" s="6" t="s">
        <v>7</v>
      </c>
      <c r="AM167" s="7">
        <v>47</v>
      </c>
      <c r="AN167" t="str">
        <f t="shared" si="60"/>
        <v/>
      </c>
      <c r="AP167" t="str">
        <f t="shared" si="54"/>
        <v/>
      </c>
      <c r="AR167" t="str">
        <f t="shared" si="47"/>
        <v/>
      </c>
      <c r="AT167" t="str">
        <f t="shared" si="48"/>
        <v/>
      </c>
      <c r="AW167" s="5">
        <v>43996</v>
      </c>
      <c r="AX167" s="6" t="s">
        <v>9</v>
      </c>
      <c r="AZ167" t="str">
        <f t="shared" si="58"/>
        <v/>
      </c>
      <c r="BB167" t="str">
        <f t="shared" si="55"/>
        <v/>
      </c>
      <c r="BD167" t="str">
        <f t="shared" si="50"/>
        <v/>
      </c>
      <c r="BF167">
        <f t="shared" si="49"/>
        <v>0</v>
      </c>
    </row>
    <row r="168" spans="1:58" x14ac:dyDescent="0.3">
      <c r="A168" s="10">
        <v>42536</v>
      </c>
      <c r="B168" s="11" t="s">
        <v>6</v>
      </c>
      <c r="C168" s="7">
        <v>9</v>
      </c>
      <c r="D168" t="str">
        <f t="shared" si="56"/>
        <v/>
      </c>
      <c r="F168" t="str">
        <f t="shared" si="51"/>
        <v/>
      </c>
      <c r="H168" t="str">
        <f t="shared" si="41"/>
        <v/>
      </c>
      <c r="J168" t="str">
        <f t="shared" si="42"/>
        <v/>
      </c>
      <c r="M168" s="5">
        <v>42902</v>
      </c>
      <c r="N168" s="6" t="s">
        <v>4</v>
      </c>
      <c r="O168" s="7">
        <v>42</v>
      </c>
      <c r="P168" t="str">
        <f t="shared" si="57"/>
        <v/>
      </c>
      <c r="R168">
        <f t="shared" si="52"/>
        <v>58</v>
      </c>
      <c r="T168" t="str">
        <f t="shared" si="43"/>
        <v/>
      </c>
      <c r="V168" t="str">
        <f t="shared" si="44"/>
        <v/>
      </c>
      <c r="Y168" s="5">
        <v>43267</v>
      </c>
      <c r="Z168" s="6" t="s">
        <v>7</v>
      </c>
      <c r="AA168" s="7">
        <v>40</v>
      </c>
      <c r="AB168" t="str">
        <f t="shared" si="59"/>
        <v/>
      </c>
      <c r="AD168" t="str">
        <f t="shared" si="53"/>
        <v/>
      </c>
      <c r="AF168" t="str">
        <f t="shared" si="45"/>
        <v/>
      </c>
      <c r="AH168" t="str">
        <f t="shared" si="46"/>
        <v/>
      </c>
      <c r="AK168" s="5">
        <v>43632</v>
      </c>
      <c r="AL168" s="6" t="s">
        <v>9</v>
      </c>
      <c r="AM168" s="7">
        <v>24</v>
      </c>
      <c r="AN168" t="str">
        <f t="shared" si="60"/>
        <v/>
      </c>
      <c r="AP168" t="str">
        <f t="shared" si="54"/>
        <v/>
      </c>
      <c r="AR168" t="str">
        <f t="shared" si="47"/>
        <v/>
      </c>
      <c r="AT168">
        <f t="shared" si="48"/>
        <v>115</v>
      </c>
      <c r="AW168" s="5">
        <v>43997</v>
      </c>
      <c r="AX168" s="6" t="s">
        <v>5</v>
      </c>
      <c r="AZ168" t="str">
        <f t="shared" si="58"/>
        <v/>
      </c>
      <c r="BB168" t="str">
        <f t="shared" si="55"/>
        <v/>
      </c>
      <c r="BD168" t="str">
        <f t="shared" si="50"/>
        <v/>
      </c>
      <c r="BF168" t="str">
        <f t="shared" si="49"/>
        <v/>
      </c>
    </row>
    <row r="169" spans="1:58" x14ac:dyDescent="0.3">
      <c r="A169" s="10">
        <v>42537</v>
      </c>
      <c r="B169" s="11" t="s">
        <v>8</v>
      </c>
      <c r="C169" s="7">
        <v>11</v>
      </c>
      <c r="D169">
        <f t="shared" si="56"/>
        <v>108</v>
      </c>
      <c r="F169" t="str">
        <f t="shared" si="51"/>
        <v/>
      </c>
      <c r="H169">
        <f t="shared" si="41"/>
        <v>26</v>
      </c>
      <c r="J169" t="str">
        <f t="shared" si="42"/>
        <v/>
      </c>
      <c r="M169" s="5">
        <v>42903</v>
      </c>
      <c r="N169" s="6" t="s">
        <v>7</v>
      </c>
      <c r="O169" s="7">
        <v>49</v>
      </c>
      <c r="P169" t="str">
        <f t="shared" si="57"/>
        <v/>
      </c>
      <c r="R169" t="str">
        <f t="shared" si="52"/>
        <v/>
      </c>
      <c r="T169" t="str">
        <f t="shared" si="43"/>
        <v/>
      </c>
      <c r="V169" t="str">
        <f t="shared" si="44"/>
        <v/>
      </c>
      <c r="Y169" s="5">
        <v>43268</v>
      </c>
      <c r="Z169" s="6" t="s">
        <v>9</v>
      </c>
      <c r="AA169" s="7">
        <v>27</v>
      </c>
      <c r="AB169" t="str">
        <f t="shared" si="59"/>
        <v/>
      </c>
      <c r="AD169" t="str">
        <f t="shared" si="53"/>
        <v/>
      </c>
      <c r="AF169" t="str">
        <f t="shared" si="45"/>
        <v/>
      </c>
      <c r="AH169">
        <f t="shared" si="46"/>
        <v>96</v>
      </c>
      <c r="AK169" s="5">
        <v>43633</v>
      </c>
      <c r="AL169" s="6" t="s">
        <v>5</v>
      </c>
      <c r="AM169" s="7">
        <v>19</v>
      </c>
      <c r="AN169" t="str">
        <f t="shared" si="60"/>
        <v/>
      </c>
      <c r="AP169" t="str">
        <f t="shared" si="54"/>
        <v/>
      </c>
      <c r="AR169" t="str">
        <f t="shared" si="47"/>
        <v/>
      </c>
      <c r="AT169" t="str">
        <f t="shared" si="48"/>
        <v/>
      </c>
      <c r="AW169" s="5">
        <v>43998</v>
      </c>
      <c r="AX169" s="6" t="s">
        <v>3</v>
      </c>
      <c r="AZ169" t="str">
        <f t="shared" si="58"/>
        <v/>
      </c>
      <c r="BB169" t="str">
        <f t="shared" si="55"/>
        <v/>
      </c>
      <c r="BD169" t="str">
        <f t="shared" si="50"/>
        <v/>
      </c>
      <c r="BF169" t="str">
        <f t="shared" si="49"/>
        <v/>
      </c>
    </row>
    <row r="170" spans="1:58" x14ac:dyDescent="0.3">
      <c r="A170" s="10">
        <v>42538</v>
      </c>
      <c r="B170" s="11" t="s">
        <v>4</v>
      </c>
      <c r="C170" s="7">
        <v>20</v>
      </c>
      <c r="D170" t="str">
        <f t="shared" si="56"/>
        <v/>
      </c>
      <c r="F170">
        <f t="shared" si="51"/>
        <v>24</v>
      </c>
      <c r="H170" t="str">
        <f t="shared" si="41"/>
        <v/>
      </c>
      <c r="J170" t="str">
        <f t="shared" si="42"/>
        <v/>
      </c>
      <c r="M170" s="5">
        <v>42904</v>
      </c>
      <c r="N170" s="6" t="s">
        <v>9</v>
      </c>
      <c r="O170" s="7">
        <v>31</v>
      </c>
      <c r="P170" t="str">
        <f t="shared" si="57"/>
        <v/>
      </c>
      <c r="R170" t="str">
        <f t="shared" si="52"/>
        <v/>
      </c>
      <c r="T170" t="str">
        <f t="shared" si="43"/>
        <v/>
      </c>
      <c r="V170">
        <f t="shared" si="44"/>
        <v>122</v>
      </c>
      <c r="Y170" s="5">
        <v>43269</v>
      </c>
      <c r="Z170" s="6" t="s">
        <v>5</v>
      </c>
      <c r="AA170" s="7">
        <v>20</v>
      </c>
      <c r="AB170" t="str">
        <f t="shared" si="59"/>
        <v/>
      </c>
      <c r="AD170" t="str">
        <f t="shared" si="53"/>
        <v/>
      </c>
      <c r="AF170" t="str">
        <f t="shared" si="45"/>
        <v/>
      </c>
      <c r="AH170" t="str">
        <f t="shared" si="46"/>
        <v/>
      </c>
      <c r="AK170" s="5">
        <v>43634</v>
      </c>
      <c r="AL170" s="6" t="s">
        <v>3</v>
      </c>
      <c r="AM170" s="7">
        <v>20</v>
      </c>
      <c r="AN170" t="str">
        <f t="shared" si="60"/>
        <v/>
      </c>
      <c r="AP170" t="str">
        <f t="shared" si="54"/>
        <v/>
      </c>
      <c r="AR170" t="str">
        <f t="shared" si="47"/>
        <v/>
      </c>
      <c r="AT170" t="str">
        <f t="shared" si="48"/>
        <v/>
      </c>
      <c r="AW170" s="5">
        <v>43999</v>
      </c>
      <c r="AX170" s="6" t="s">
        <v>6</v>
      </c>
      <c r="AZ170" t="str">
        <f t="shared" si="58"/>
        <v/>
      </c>
      <c r="BB170" t="str">
        <f t="shared" si="55"/>
        <v/>
      </c>
      <c r="BD170" t="str">
        <f t="shared" si="50"/>
        <v/>
      </c>
      <c r="BF170" t="str">
        <f t="shared" si="49"/>
        <v/>
      </c>
    </row>
    <row r="171" spans="1:58" x14ac:dyDescent="0.3">
      <c r="A171" s="10">
        <v>42539</v>
      </c>
      <c r="B171" s="11" t="s">
        <v>7</v>
      </c>
      <c r="C171" s="7">
        <v>26</v>
      </c>
      <c r="D171" t="str">
        <f t="shared" si="56"/>
        <v/>
      </c>
      <c r="F171" t="str">
        <f t="shared" si="51"/>
        <v/>
      </c>
      <c r="H171" t="str">
        <f t="shared" si="41"/>
        <v/>
      </c>
      <c r="J171" t="str">
        <f t="shared" si="42"/>
        <v/>
      </c>
      <c r="M171" s="5">
        <v>42905</v>
      </c>
      <c r="N171" s="6" t="s">
        <v>5</v>
      </c>
      <c r="O171" s="7">
        <v>26</v>
      </c>
      <c r="P171" t="str">
        <f t="shared" si="57"/>
        <v/>
      </c>
      <c r="R171" t="str">
        <f t="shared" si="52"/>
        <v/>
      </c>
      <c r="T171" t="str">
        <f t="shared" si="43"/>
        <v/>
      </c>
      <c r="V171" t="str">
        <f t="shared" si="44"/>
        <v/>
      </c>
      <c r="Y171" s="5">
        <v>43270</v>
      </c>
      <c r="Z171" s="6" t="s">
        <v>3</v>
      </c>
      <c r="AA171" s="7">
        <v>20</v>
      </c>
      <c r="AB171" t="str">
        <f t="shared" si="59"/>
        <v/>
      </c>
      <c r="AD171" t="str">
        <f t="shared" si="53"/>
        <v/>
      </c>
      <c r="AF171" t="str">
        <f t="shared" si="45"/>
        <v/>
      </c>
      <c r="AH171" t="str">
        <f t="shared" si="46"/>
        <v/>
      </c>
      <c r="AK171" s="5">
        <v>43635</v>
      </c>
      <c r="AL171" s="6" t="s">
        <v>6</v>
      </c>
      <c r="AM171" s="7">
        <v>21</v>
      </c>
      <c r="AN171" t="str">
        <f t="shared" si="60"/>
        <v/>
      </c>
      <c r="AP171" t="str">
        <f t="shared" si="54"/>
        <v/>
      </c>
      <c r="AR171" t="str">
        <f t="shared" si="47"/>
        <v/>
      </c>
      <c r="AT171" t="str">
        <f t="shared" si="48"/>
        <v/>
      </c>
      <c r="AW171" s="5">
        <v>44000</v>
      </c>
      <c r="AX171" s="6" t="s">
        <v>8</v>
      </c>
      <c r="AZ171">
        <f t="shared" si="58"/>
        <v>0</v>
      </c>
      <c r="BB171" t="str">
        <f t="shared" si="55"/>
        <v/>
      </c>
      <c r="BD171">
        <f t="shared" si="50"/>
        <v>0</v>
      </c>
      <c r="BF171" t="str">
        <f t="shared" si="49"/>
        <v/>
      </c>
    </row>
    <row r="172" spans="1:58" x14ac:dyDescent="0.3">
      <c r="A172" s="10">
        <v>42540</v>
      </c>
      <c r="B172" s="11" t="s">
        <v>9</v>
      </c>
      <c r="C172" s="7">
        <v>19</v>
      </c>
      <c r="D172" t="str">
        <f t="shared" si="56"/>
        <v/>
      </c>
      <c r="F172" t="str">
        <f t="shared" si="51"/>
        <v/>
      </c>
      <c r="H172" t="str">
        <f t="shared" si="41"/>
        <v/>
      </c>
      <c r="J172">
        <f t="shared" si="42"/>
        <v>65</v>
      </c>
      <c r="M172" s="5">
        <v>42906</v>
      </c>
      <c r="N172" s="6" t="s">
        <v>3</v>
      </c>
      <c r="O172" s="7">
        <v>31</v>
      </c>
      <c r="P172" t="str">
        <f t="shared" si="57"/>
        <v/>
      </c>
      <c r="R172" t="str">
        <f t="shared" si="52"/>
        <v/>
      </c>
      <c r="T172" t="str">
        <f t="shared" si="43"/>
        <v/>
      </c>
      <c r="V172" t="str">
        <f t="shared" si="44"/>
        <v/>
      </c>
      <c r="Y172" s="5">
        <v>43271</v>
      </c>
      <c r="Z172" s="6" t="s">
        <v>6</v>
      </c>
      <c r="AA172" s="7">
        <v>20</v>
      </c>
      <c r="AB172" t="str">
        <f t="shared" si="59"/>
        <v/>
      </c>
      <c r="AD172" t="str">
        <f t="shared" si="53"/>
        <v/>
      </c>
      <c r="AF172" t="str">
        <f t="shared" si="45"/>
        <v/>
      </c>
      <c r="AH172" t="str">
        <f t="shared" si="46"/>
        <v/>
      </c>
      <c r="AK172" s="5">
        <v>43636</v>
      </c>
      <c r="AL172" s="6" t="s">
        <v>8</v>
      </c>
      <c r="AM172" s="7">
        <v>27</v>
      </c>
      <c r="AN172">
        <f t="shared" si="60"/>
        <v>202</v>
      </c>
      <c r="AP172" t="str">
        <f t="shared" si="54"/>
        <v/>
      </c>
      <c r="AR172">
        <f t="shared" si="47"/>
        <v>68</v>
      </c>
      <c r="AT172" t="str">
        <f t="shared" si="48"/>
        <v/>
      </c>
      <c r="AW172" s="5">
        <v>44001</v>
      </c>
      <c r="AX172" s="6" t="s">
        <v>4</v>
      </c>
      <c r="AZ172" t="str">
        <f t="shared" si="58"/>
        <v/>
      </c>
      <c r="BB172">
        <f t="shared" si="55"/>
        <v>0</v>
      </c>
      <c r="BD172" t="str">
        <f t="shared" si="50"/>
        <v/>
      </c>
      <c r="BF172" t="str">
        <f t="shared" si="49"/>
        <v/>
      </c>
    </row>
    <row r="173" spans="1:58" x14ac:dyDescent="0.3">
      <c r="A173" s="10">
        <v>42541</v>
      </c>
      <c r="B173" s="11" t="s">
        <v>5</v>
      </c>
      <c r="C173" s="7">
        <v>14</v>
      </c>
      <c r="D173" t="str">
        <f t="shared" si="56"/>
        <v/>
      </c>
      <c r="F173" t="str">
        <f t="shared" si="51"/>
        <v/>
      </c>
      <c r="H173" t="str">
        <f t="shared" si="41"/>
        <v/>
      </c>
      <c r="J173" t="str">
        <f t="shared" si="42"/>
        <v/>
      </c>
      <c r="M173" s="5">
        <v>42907</v>
      </c>
      <c r="N173" s="6" t="s">
        <v>6</v>
      </c>
      <c r="O173" s="7">
        <v>42</v>
      </c>
      <c r="P173" t="str">
        <f t="shared" si="57"/>
        <v/>
      </c>
      <c r="R173" t="str">
        <f t="shared" si="52"/>
        <v/>
      </c>
      <c r="T173" t="str">
        <f t="shared" si="43"/>
        <v/>
      </c>
      <c r="V173" t="str">
        <f t="shared" si="44"/>
        <v/>
      </c>
      <c r="Y173" s="5">
        <v>43272</v>
      </c>
      <c r="Z173" s="6" t="s">
        <v>8</v>
      </c>
      <c r="AA173" s="7">
        <v>25</v>
      </c>
      <c r="AB173">
        <f t="shared" si="59"/>
        <v>181</v>
      </c>
      <c r="AD173" t="str">
        <f t="shared" si="53"/>
        <v/>
      </c>
      <c r="AF173">
        <f t="shared" si="45"/>
        <v>65</v>
      </c>
      <c r="AH173" t="str">
        <f t="shared" si="46"/>
        <v/>
      </c>
      <c r="AK173" s="5">
        <v>43637</v>
      </c>
      <c r="AL173" s="6" t="s">
        <v>4</v>
      </c>
      <c r="AM173" s="7">
        <v>40</v>
      </c>
      <c r="AN173" t="str">
        <f t="shared" si="60"/>
        <v/>
      </c>
      <c r="AP173">
        <f t="shared" si="54"/>
        <v>59</v>
      </c>
      <c r="AR173" t="str">
        <f t="shared" si="47"/>
        <v/>
      </c>
      <c r="AT173" t="str">
        <f t="shared" si="48"/>
        <v/>
      </c>
      <c r="AW173" s="5">
        <v>44002</v>
      </c>
      <c r="AX173" s="6" t="s">
        <v>7</v>
      </c>
      <c r="AZ173" t="str">
        <f t="shared" si="58"/>
        <v/>
      </c>
      <c r="BB173" t="str">
        <f t="shared" si="55"/>
        <v/>
      </c>
      <c r="BD173" t="str">
        <f t="shared" si="50"/>
        <v/>
      </c>
      <c r="BF173" t="str">
        <f t="shared" si="49"/>
        <v/>
      </c>
    </row>
    <row r="174" spans="1:58" x14ac:dyDescent="0.3">
      <c r="A174" s="10">
        <v>42542</v>
      </c>
      <c r="B174" s="11" t="s">
        <v>3</v>
      </c>
      <c r="C174" s="7">
        <v>14</v>
      </c>
      <c r="D174" t="str">
        <f t="shared" si="56"/>
        <v/>
      </c>
      <c r="F174" t="str">
        <f t="shared" si="51"/>
        <v/>
      </c>
      <c r="H174" t="str">
        <f t="shared" si="41"/>
        <v/>
      </c>
      <c r="J174" t="str">
        <f t="shared" si="42"/>
        <v/>
      </c>
      <c r="M174" s="5">
        <v>42908</v>
      </c>
      <c r="N174" s="6" t="s">
        <v>8</v>
      </c>
      <c r="O174" s="7">
        <v>47</v>
      </c>
      <c r="P174">
        <f t="shared" si="57"/>
        <v>268</v>
      </c>
      <c r="R174" t="str">
        <f t="shared" si="52"/>
        <v/>
      </c>
      <c r="T174">
        <f t="shared" si="43"/>
        <v>120</v>
      </c>
      <c r="V174" t="str">
        <f t="shared" si="44"/>
        <v/>
      </c>
      <c r="Y174" s="5">
        <v>43273</v>
      </c>
      <c r="Z174" s="6" t="s">
        <v>4</v>
      </c>
      <c r="AA174" s="7">
        <v>30</v>
      </c>
      <c r="AB174" t="str">
        <f t="shared" si="59"/>
        <v/>
      </c>
      <c r="AD174">
        <f t="shared" si="53"/>
        <v>50</v>
      </c>
      <c r="AF174" t="str">
        <f t="shared" si="45"/>
        <v/>
      </c>
      <c r="AH174" t="str">
        <f t="shared" si="46"/>
        <v/>
      </c>
      <c r="AK174" s="5">
        <v>43638</v>
      </c>
      <c r="AL174" s="6" t="s">
        <v>7</v>
      </c>
      <c r="AM174" s="7">
        <v>42</v>
      </c>
      <c r="AN174" t="str">
        <f t="shared" si="60"/>
        <v/>
      </c>
      <c r="AP174" t="str">
        <f t="shared" si="54"/>
        <v/>
      </c>
      <c r="AR174" t="str">
        <f t="shared" si="47"/>
        <v/>
      </c>
      <c r="AT174" t="str">
        <f t="shared" si="48"/>
        <v/>
      </c>
      <c r="AW174" s="5">
        <v>44003</v>
      </c>
      <c r="AX174" s="6" t="s">
        <v>9</v>
      </c>
      <c r="AZ174" t="str">
        <f t="shared" si="58"/>
        <v/>
      </c>
      <c r="BB174" t="str">
        <f t="shared" si="55"/>
        <v/>
      </c>
      <c r="BD174" t="str">
        <f t="shared" si="50"/>
        <v/>
      </c>
      <c r="BF174">
        <f t="shared" si="49"/>
        <v>0</v>
      </c>
    </row>
    <row r="175" spans="1:58" x14ac:dyDescent="0.3">
      <c r="A175" s="10">
        <v>42543</v>
      </c>
      <c r="B175" s="11" t="s">
        <v>6</v>
      </c>
      <c r="C175" s="7">
        <v>17</v>
      </c>
      <c r="D175" t="str">
        <f t="shared" si="56"/>
        <v/>
      </c>
      <c r="F175" t="str">
        <f t="shared" si="51"/>
        <v/>
      </c>
      <c r="H175" t="str">
        <f t="shared" si="41"/>
        <v/>
      </c>
      <c r="J175" t="str">
        <f t="shared" si="42"/>
        <v/>
      </c>
      <c r="M175" s="5">
        <v>42909</v>
      </c>
      <c r="N175" s="6" t="s">
        <v>4</v>
      </c>
      <c r="O175" s="7">
        <v>54</v>
      </c>
      <c r="P175" t="str">
        <f t="shared" si="57"/>
        <v/>
      </c>
      <c r="R175">
        <f t="shared" si="52"/>
        <v>80</v>
      </c>
      <c r="T175" t="str">
        <f t="shared" si="43"/>
        <v/>
      </c>
      <c r="V175" t="str">
        <f t="shared" si="44"/>
        <v/>
      </c>
      <c r="Y175" s="5">
        <v>43274</v>
      </c>
      <c r="Z175" s="6" t="s">
        <v>7</v>
      </c>
      <c r="AA175" s="7">
        <v>32</v>
      </c>
      <c r="AB175" t="str">
        <f t="shared" si="59"/>
        <v/>
      </c>
      <c r="AD175" t="str">
        <f t="shared" si="53"/>
        <v/>
      </c>
      <c r="AF175" t="str">
        <f t="shared" si="45"/>
        <v/>
      </c>
      <c r="AH175" t="str">
        <f t="shared" si="46"/>
        <v/>
      </c>
      <c r="AK175" s="5">
        <v>43639</v>
      </c>
      <c r="AL175" s="6" t="s">
        <v>9</v>
      </c>
      <c r="AM175" s="7">
        <v>26</v>
      </c>
      <c r="AN175" t="str">
        <f t="shared" si="60"/>
        <v/>
      </c>
      <c r="AP175" t="str">
        <f t="shared" si="54"/>
        <v/>
      </c>
      <c r="AR175" t="str">
        <f t="shared" si="47"/>
        <v/>
      </c>
      <c r="AT175">
        <f t="shared" si="48"/>
        <v>108</v>
      </c>
      <c r="AW175" s="5">
        <v>44004</v>
      </c>
      <c r="AX175" s="6" t="s">
        <v>5</v>
      </c>
      <c r="AZ175" t="str">
        <f t="shared" si="58"/>
        <v/>
      </c>
      <c r="BB175" t="str">
        <f t="shared" si="55"/>
        <v/>
      </c>
      <c r="BD175" t="str">
        <f t="shared" si="50"/>
        <v/>
      </c>
      <c r="BF175" t="str">
        <f t="shared" si="49"/>
        <v/>
      </c>
    </row>
    <row r="176" spans="1:58" x14ac:dyDescent="0.3">
      <c r="A176" s="10">
        <v>42544</v>
      </c>
      <c r="B176" s="11" t="s">
        <v>8</v>
      </c>
      <c r="C176" s="7">
        <v>20</v>
      </c>
      <c r="D176">
        <f t="shared" si="56"/>
        <v>130</v>
      </c>
      <c r="F176" t="str">
        <f t="shared" si="51"/>
        <v/>
      </c>
      <c r="H176">
        <f t="shared" si="41"/>
        <v>51</v>
      </c>
      <c r="J176" t="str">
        <f t="shared" si="42"/>
        <v/>
      </c>
      <c r="M176" s="5">
        <v>42910</v>
      </c>
      <c r="N176" s="6" t="s">
        <v>7</v>
      </c>
      <c r="O176" s="7">
        <v>66</v>
      </c>
      <c r="P176" t="str">
        <f t="shared" si="57"/>
        <v/>
      </c>
      <c r="R176" t="str">
        <f t="shared" si="52"/>
        <v/>
      </c>
      <c r="T176" t="str">
        <f t="shared" si="43"/>
        <v/>
      </c>
      <c r="V176" t="str">
        <f t="shared" si="44"/>
        <v/>
      </c>
      <c r="Y176" s="5">
        <v>43275</v>
      </c>
      <c r="Z176" s="6" t="s">
        <v>9</v>
      </c>
      <c r="AA176" s="7">
        <v>24</v>
      </c>
      <c r="AB176" t="str">
        <f t="shared" si="59"/>
        <v/>
      </c>
      <c r="AD176" t="str">
        <f t="shared" si="53"/>
        <v/>
      </c>
      <c r="AF176" t="str">
        <f t="shared" si="45"/>
        <v/>
      </c>
      <c r="AH176">
        <f t="shared" si="46"/>
        <v>86</v>
      </c>
      <c r="AK176" s="5">
        <v>43640</v>
      </c>
      <c r="AL176" s="6" t="s">
        <v>5</v>
      </c>
      <c r="AM176" s="7">
        <v>21</v>
      </c>
      <c r="AN176" t="str">
        <f t="shared" si="60"/>
        <v/>
      </c>
      <c r="AP176" t="str">
        <f t="shared" si="54"/>
        <v/>
      </c>
      <c r="AR176" t="str">
        <f t="shared" si="47"/>
        <v/>
      </c>
      <c r="AT176" t="str">
        <f t="shared" si="48"/>
        <v/>
      </c>
      <c r="AW176" s="5">
        <v>44005</v>
      </c>
      <c r="AX176" s="6" t="s">
        <v>3</v>
      </c>
      <c r="AZ176" t="str">
        <f t="shared" si="58"/>
        <v/>
      </c>
      <c r="BB176" t="str">
        <f t="shared" si="55"/>
        <v/>
      </c>
      <c r="BD176" t="str">
        <f t="shared" si="50"/>
        <v/>
      </c>
      <c r="BF176" t="str">
        <f t="shared" si="49"/>
        <v/>
      </c>
    </row>
    <row r="177" spans="1:58" x14ac:dyDescent="0.3">
      <c r="A177" s="10">
        <v>42545</v>
      </c>
      <c r="B177" s="11" t="s">
        <v>4</v>
      </c>
      <c r="C177" s="7">
        <v>29</v>
      </c>
      <c r="D177" t="str">
        <f t="shared" si="56"/>
        <v/>
      </c>
      <c r="F177">
        <f t="shared" si="51"/>
        <v>43</v>
      </c>
      <c r="H177" t="str">
        <f t="shared" si="41"/>
        <v/>
      </c>
      <c r="J177" t="str">
        <f t="shared" si="42"/>
        <v/>
      </c>
      <c r="M177" s="5">
        <v>42911</v>
      </c>
      <c r="N177" s="6" t="s">
        <v>9</v>
      </c>
      <c r="O177" s="7">
        <v>45</v>
      </c>
      <c r="P177" t="str">
        <f t="shared" si="57"/>
        <v/>
      </c>
      <c r="R177" t="str">
        <f t="shared" si="52"/>
        <v/>
      </c>
      <c r="T177" t="str">
        <f t="shared" si="43"/>
        <v/>
      </c>
      <c r="V177">
        <f t="shared" si="44"/>
        <v>165</v>
      </c>
      <c r="Y177" s="5">
        <v>43276</v>
      </c>
      <c r="Z177" s="6" t="s">
        <v>5</v>
      </c>
      <c r="AA177" s="7">
        <v>24</v>
      </c>
      <c r="AB177" t="str">
        <f t="shared" si="59"/>
        <v/>
      </c>
      <c r="AD177" t="str">
        <f t="shared" si="53"/>
        <v/>
      </c>
      <c r="AF177" t="str">
        <f t="shared" si="45"/>
        <v/>
      </c>
      <c r="AH177" t="str">
        <f t="shared" si="46"/>
        <v/>
      </c>
      <c r="AK177" s="5">
        <v>43641</v>
      </c>
      <c r="AL177" s="6" t="s">
        <v>3</v>
      </c>
      <c r="AM177" s="7">
        <v>25</v>
      </c>
      <c r="AN177" t="str">
        <f t="shared" si="60"/>
        <v/>
      </c>
      <c r="AP177" t="str">
        <f t="shared" si="54"/>
        <v/>
      </c>
      <c r="AR177" t="str">
        <f t="shared" si="47"/>
        <v/>
      </c>
      <c r="AT177" t="str">
        <f t="shared" si="48"/>
        <v/>
      </c>
      <c r="AW177" s="5">
        <v>44006</v>
      </c>
      <c r="AX177" s="6" t="s">
        <v>6</v>
      </c>
      <c r="AZ177" t="str">
        <f t="shared" si="58"/>
        <v/>
      </c>
      <c r="BB177" t="str">
        <f t="shared" si="55"/>
        <v/>
      </c>
      <c r="BD177" t="str">
        <f t="shared" si="50"/>
        <v/>
      </c>
      <c r="BF177" t="str">
        <f t="shared" si="49"/>
        <v/>
      </c>
    </row>
    <row r="178" spans="1:58" x14ac:dyDescent="0.3">
      <c r="A178" s="10">
        <v>42546</v>
      </c>
      <c r="B178" s="11" t="s">
        <v>7</v>
      </c>
      <c r="C178" s="7">
        <v>30</v>
      </c>
      <c r="D178" t="str">
        <f t="shared" si="56"/>
        <v/>
      </c>
      <c r="F178" t="str">
        <f t="shared" si="51"/>
        <v/>
      </c>
      <c r="H178" t="str">
        <f t="shared" si="41"/>
        <v/>
      </c>
      <c r="J178" t="str">
        <f t="shared" si="42"/>
        <v/>
      </c>
      <c r="M178" s="5">
        <v>42912</v>
      </c>
      <c r="N178" s="6" t="s">
        <v>5</v>
      </c>
      <c r="O178" s="7">
        <v>38</v>
      </c>
      <c r="P178" t="str">
        <f t="shared" si="57"/>
        <v/>
      </c>
      <c r="R178" t="str">
        <f t="shared" si="52"/>
        <v/>
      </c>
      <c r="T178" t="str">
        <f t="shared" si="43"/>
        <v/>
      </c>
      <c r="V178" t="str">
        <f t="shared" si="44"/>
        <v/>
      </c>
      <c r="Y178" s="5">
        <v>43277</v>
      </c>
      <c r="Z178" s="6" t="s">
        <v>3</v>
      </c>
      <c r="AA178" s="7">
        <v>23</v>
      </c>
      <c r="AB178" t="str">
        <f t="shared" si="59"/>
        <v/>
      </c>
      <c r="AD178" t="str">
        <f t="shared" si="53"/>
        <v/>
      </c>
      <c r="AF178" t="str">
        <f t="shared" si="45"/>
        <v/>
      </c>
      <c r="AH178" t="str">
        <f t="shared" si="46"/>
        <v/>
      </c>
      <c r="AK178" s="5">
        <v>43642</v>
      </c>
      <c r="AL178" s="6" t="s">
        <v>6</v>
      </c>
      <c r="AM178" s="7">
        <v>21</v>
      </c>
      <c r="AN178" t="str">
        <f t="shared" si="60"/>
        <v/>
      </c>
      <c r="AP178" t="str">
        <f t="shared" si="54"/>
        <v/>
      </c>
      <c r="AR178" t="str">
        <f t="shared" si="47"/>
        <v/>
      </c>
      <c r="AT178" t="str">
        <f t="shared" si="48"/>
        <v/>
      </c>
      <c r="AW178" s="5">
        <v>44007</v>
      </c>
      <c r="AX178" s="6" t="s">
        <v>8</v>
      </c>
      <c r="AZ178">
        <f t="shared" si="58"/>
        <v>0</v>
      </c>
      <c r="BB178" t="str">
        <f t="shared" si="55"/>
        <v/>
      </c>
      <c r="BD178">
        <f t="shared" si="50"/>
        <v>0</v>
      </c>
      <c r="BF178" t="str">
        <f t="shared" si="49"/>
        <v/>
      </c>
    </row>
    <row r="179" spans="1:58" x14ac:dyDescent="0.3">
      <c r="A179" s="10">
        <v>42547</v>
      </c>
      <c r="B179" s="11" t="s">
        <v>9</v>
      </c>
      <c r="C179" s="7">
        <v>23</v>
      </c>
      <c r="D179" t="str">
        <f t="shared" si="56"/>
        <v/>
      </c>
      <c r="F179" t="str">
        <f t="shared" si="51"/>
        <v/>
      </c>
      <c r="H179" t="str">
        <f t="shared" si="41"/>
        <v/>
      </c>
      <c r="J179">
        <f t="shared" si="42"/>
        <v>82</v>
      </c>
      <c r="M179" s="5">
        <v>42913</v>
      </c>
      <c r="N179" s="6" t="s">
        <v>3</v>
      </c>
      <c r="O179" s="7">
        <v>41</v>
      </c>
      <c r="P179" t="str">
        <f t="shared" si="57"/>
        <v/>
      </c>
      <c r="R179" t="str">
        <f t="shared" si="52"/>
        <v/>
      </c>
      <c r="T179" t="str">
        <f t="shared" si="43"/>
        <v/>
      </c>
      <c r="V179" t="str">
        <f t="shared" si="44"/>
        <v/>
      </c>
      <c r="Y179" s="5">
        <v>43278</v>
      </c>
      <c r="Z179" s="6" t="s">
        <v>6</v>
      </c>
      <c r="AA179" s="7">
        <v>25</v>
      </c>
      <c r="AB179" t="str">
        <f t="shared" si="59"/>
        <v/>
      </c>
      <c r="AD179" t="str">
        <f t="shared" si="53"/>
        <v/>
      </c>
      <c r="AF179" t="str">
        <f t="shared" si="45"/>
        <v/>
      </c>
      <c r="AH179" t="str">
        <f t="shared" si="46"/>
        <v/>
      </c>
      <c r="AK179" s="5">
        <v>43643</v>
      </c>
      <c r="AL179" s="6" t="s">
        <v>8</v>
      </c>
      <c r="AM179" s="7">
        <v>20</v>
      </c>
      <c r="AN179">
        <f t="shared" si="60"/>
        <v>195</v>
      </c>
      <c r="AP179" t="str">
        <f t="shared" si="54"/>
        <v/>
      </c>
      <c r="AR179">
        <f t="shared" si="47"/>
        <v>66</v>
      </c>
      <c r="AT179" t="str">
        <f t="shared" si="48"/>
        <v/>
      </c>
      <c r="AW179" s="5">
        <v>44008</v>
      </c>
      <c r="AX179" s="6" t="s">
        <v>4</v>
      </c>
      <c r="AZ179" t="str">
        <f t="shared" si="58"/>
        <v/>
      </c>
      <c r="BB179">
        <f t="shared" si="55"/>
        <v>0</v>
      </c>
      <c r="BD179" t="str">
        <f t="shared" si="50"/>
        <v/>
      </c>
      <c r="BF179" t="str">
        <f t="shared" si="49"/>
        <v/>
      </c>
    </row>
    <row r="180" spans="1:58" x14ac:dyDescent="0.3">
      <c r="A180" s="10">
        <v>42548</v>
      </c>
      <c r="B180" s="11" t="s">
        <v>5</v>
      </c>
      <c r="C180" s="7">
        <v>19</v>
      </c>
      <c r="D180" t="str">
        <f t="shared" si="56"/>
        <v/>
      </c>
      <c r="F180" t="str">
        <f t="shared" si="51"/>
        <v/>
      </c>
      <c r="H180" t="str">
        <f t="shared" si="41"/>
        <v/>
      </c>
      <c r="J180" t="str">
        <f t="shared" si="42"/>
        <v/>
      </c>
      <c r="M180" s="5">
        <v>42914</v>
      </c>
      <c r="N180" s="6" t="s">
        <v>6</v>
      </c>
      <c r="O180" s="7">
        <v>43</v>
      </c>
      <c r="P180" t="str">
        <f t="shared" si="57"/>
        <v/>
      </c>
      <c r="R180" t="str">
        <f t="shared" si="52"/>
        <v/>
      </c>
      <c r="T180" t="str">
        <f t="shared" si="43"/>
        <v/>
      </c>
      <c r="V180" t="str">
        <f t="shared" si="44"/>
        <v/>
      </c>
      <c r="Y180" s="5">
        <v>43279</v>
      </c>
      <c r="Z180" s="6" t="s">
        <v>8</v>
      </c>
      <c r="AA180" s="7">
        <v>21</v>
      </c>
      <c r="AB180">
        <f t="shared" si="59"/>
        <v>179</v>
      </c>
      <c r="AD180" t="str">
        <f t="shared" si="53"/>
        <v/>
      </c>
      <c r="AF180">
        <f t="shared" si="45"/>
        <v>69</v>
      </c>
      <c r="AH180" t="str">
        <f t="shared" si="46"/>
        <v/>
      </c>
      <c r="AK180" s="5">
        <v>43644</v>
      </c>
      <c r="AL180" s="6" t="s">
        <v>4</v>
      </c>
      <c r="AM180" s="7">
        <v>29</v>
      </c>
      <c r="AN180" t="str">
        <f t="shared" si="60"/>
        <v/>
      </c>
      <c r="AP180">
        <f t="shared" si="54"/>
        <v>50</v>
      </c>
      <c r="AR180" t="str">
        <f t="shared" si="47"/>
        <v/>
      </c>
      <c r="AT180" t="str">
        <f t="shared" si="48"/>
        <v/>
      </c>
      <c r="AW180" s="5">
        <v>44009</v>
      </c>
      <c r="AX180" s="6" t="s">
        <v>7</v>
      </c>
      <c r="AZ180" t="str">
        <f t="shared" si="58"/>
        <v/>
      </c>
      <c r="BB180" t="str">
        <f t="shared" si="55"/>
        <v/>
      </c>
      <c r="BD180" t="str">
        <f t="shared" si="50"/>
        <v/>
      </c>
      <c r="BF180" t="str">
        <f t="shared" si="49"/>
        <v/>
      </c>
    </row>
    <row r="181" spans="1:58" x14ac:dyDescent="0.3">
      <c r="A181" s="10">
        <v>42549</v>
      </c>
      <c r="B181" s="11" t="s">
        <v>3</v>
      </c>
      <c r="C181" s="7">
        <v>25</v>
      </c>
      <c r="D181" t="str">
        <f t="shared" si="56"/>
        <v/>
      </c>
      <c r="F181" t="str">
        <f t="shared" si="51"/>
        <v/>
      </c>
      <c r="H181" t="str">
        <f t="shared" si="41"/>
        <v/>
      </c>
      <c r="J181" t="str">
        <f t="shared" si="42"/>
        <v/>
      </c>
      <c r="M181" s="5">
        <v>42915</v>
      </c>
      <c r="N181" s="6" t="s">
        <v>8</v>
      </c>
      <c r="O181" s="7">
        <v>41</v>
      </c>
      <c r="P181">
        <f t="shared" si="57"/>
        <v>328</v>
      </c>
      <c r="R181" t="str">
        <f t="shared" si="52"/>
        <v/>
      </c>
      <c r="T181">
        <f t="shared" si="43"/>
        <v>125</v>
      </c>
      <c r="V181" t="str">
        <f t="shared" si="44"/>
        <v/>
      </c>
      <c r="Y181" s="5">
        <v>43280</v>
      </c>
      <c r="Z181" s="6" t="s">
        <v>4</v>
      </c>
      <c r="AA181" s="7">
        <v>45</v>
      </c>
      <c r="AB181" t="str">
        <f t="shared" si="59"/>
        <v/>
      </c>
      <c r="AD181">
        <f t="shared" si="53"/>
        <v>69</v>
      </c>
      <c r="AF181" t="str">
        <f t="shared" si="45"/>
        <v/>
      </c>
      <c r="AH181" t="str">
        <f t="shared" si="46"/>
        <v/>
      </c>
      <c r="AK181" s="5">
        <v>43645</v>
      </c>
      <c r="AL181" s="6" t="s">
        <v>7</v>
      </c>
      <c r="AM181" s="7">
        <v>52</v>
      </c>
      <c r="AN181" t="str">
        <f t="shared" si="60"/>
        <v/>
      </c>
      <c r="AP181" t="str">
        <f t="shared" si="54"/>
        <v/>
      </c>
      <c r="AR181" t="str">
        <f t="shared" si="47"/>
        <v/>
      </c>
      <c r="AT181" t="str">
        <f t="shared" si="48"/>
        <v/>
      </c>
      <c r="AW181" s="5">
        <v>44010</v>
      </c>
      <c r="AX181" s="6" t="s">
        <v>9</v>
      </c>
      <c r="AZ181" t="str">
        <f t="shared" si="58"/>
        <v/>
      </c>
      <c r="BB181" t="str">
        <f t="shared" si="55"/>
        <v/>
      </c>
      <c r="BD181" t="str">
        <f t="shared" si="50"/>
        <v/>
      </c>
      <c r="BF181">
        <f t="shared" si="49"/>
        <v>0</v>
      </c>
    </row>
    <row r="182" spans="1:58" x14ac:dyDescent="0.3">
      <c r="A182" s="10">
        <v>42550</v>
      </c>
      <c r="B182" s="11" t="s">
        <v>6</v>
      </c>
      <c r="C182" s="7">
        <v>21</v>
      </c>
      <c r="D182" t="str">
        <f t="shared" si="56"/>
        <v/>
      </c>
      <c r="F182" t="str">
        <f t="shared" si="51"/>
        <v/>
      </c>
      <c r="H182" t="str">
        <f t="shared" si="41"/>
        <v/>
      </c>
      <c r="J182" t="str">
        <f t="shared" si="42"/>
        <v/>
      </c>
      <c r="M182" s="5">
        <v>42916</v>
      </c>
      <c r="N182" s="6" t="s">
        <v>4</v>
      </c>
      <c r="O182" s="7">
        <v>52</v>
      </c>
      <c r="P182" t="str">
        <f t="shared" si="57"/>
        <v/>
      </c>
      <c r="R182">
        <f t="shared" si="52"/>
        <v>90</v>
      </c>
      <c r="T182" t="str">
        <f t="shared" si="43"/>
        <v/>
      </c>
      <c r="V182" t="str">
        <f t="shared" si="44"/>
        <v/>
      </c>
      <c r="Y182" s="5">
        <v>43281</v>
      </c>
      <c r="Z182" s="6" t="s">
        <v>7</v>
      </c>
      <c r="AA182" s="7">
        <v>63</v>
      </c>
      <c r="AB182" t="str">
        <f t="shared" si="59"/>
        <v/>
      </c>
      <c r="AD182" t="str">
        <f t="shared" si="53"/>
        <v/>
      </c>
      <c r="AF182" t="str">
        <f t="shared" si="45"/>
        <v/>
      </c>
      <c r="AH182" t="str">
        <f t="shared" si="46"/>
        <v/>
      </c>
      <c r="AK182" s="5">
        <v>43646</v>
      </c>
      <c r="AL182" s="6" t="s">
        <v>9</v>
      </c>
      <c r="AM182" s="7">
        <v>31</v>
      </c>
      <c r="AN182" t="str">
        <f t="shared" si="60"/>
        <v/>
      </c>
      <c r="AP182" t="str">
        <f t="shared" si="54"/>
        <v/>
      </c>
      <c r="AR182" t="str">
        <f t="shared" si="47"/>
        <v/>
      </c>
      <c r="AT182">
        <f t="shared" si="48"/>
        <v>112</v>
      </c>
      <c r="AW182" s="5">
        <v>44011</v>
      </c>
      <c r="AX182" s="6" t="s">
        <v>5</v>
      </c>
      <c r="AZ182" t="str">
        <f t="shared" si="58"/>
        <v/>
      </c>
      <c r="BB182" t="str">
        <f t="shared" si="55"/>
        <v/>
      </c>
      <c r="BD182" t="str">
        <f t="shared" si="50"/>
        <v/>
      </c>
      <c r="BF182" t="str">
        <f t="shared" si="49"/>
        <v/>
      </c>
    </row>
    <row r="183" spans="1:58" x14ac:dyDescent="0.3">
      <c r="A183" s="10">
        <v>42551</v>
      </c>
      <c r="B183" s="11" t="s">
        <v>8</v>
      </c>
      <c r="C183" s="7">
        <v>26</v>
      </c>
      <c r="D183">
        <f t="shared" si="56"/>
        <v>173</v>
      </c>
      <c r="F183" t="str">
        <f t="shared" si="51"/>
        <v/>
      </c>
      <c r="H183">
        <f t="shared" si="41"/>
        <v>72</v>
      </c>
      <c r="J183" t="str">
        <f t="shared" si="42"/>
        <v/>
      </c>
      <c r="M183" s="5">
        <v>42917</v>
      </c>
      <c r="N183" s="6" t="s">
        <v>7</v>
      </c>
      <c r="O183" s="7">
        <v>78</v>
      </c>
      <c r="P183" t="str">
        <f t="shared" si="57"/>
        <v/>
      </c>
      <c r="R183" t="str">
        <f t="shared" si="52"/>
        <v/>
      </c>
      <c r="T183" t="str">
        <f t="shared" si="43"/>
        <v/>
      </c>
      <c r="V183" t="str">
        <f t="shared" si="44"/>
        <v/>
      </c>
      <c r="Y183" s="5">
        <v>43282</v>
      </c>
      <c r="Z183" s="6" t="s">
        <v>9</v>
      </c>
      <c r="AA183" s="7">
        <v>43</v>
      </c>
      <c r="AB183" t="str">
        <f t="shared" si="59"/>
        <v/>
      </c>
      <c r="AD183" t="str">
        <f t="shared" si="53"/>
        <v/>
      </c>
      <c r="AF183" t="str">
        <f t="shared" si="45"/>
        <v/>
      </c>
      <c r="AH183">
        <f t="shared" si="46"/>
        <v>151</v>
      </c>
      <c r="AK183" s="5">
        <v>43647</v>
      </c>
      <c r="AL183" s="6" t="s">
        <v>5</v>
      </c>
      <c r="AM183" s="7">
        <v>29</v>
      </c>
      <c r="AN183" t="str">
        <f t="shared" si="60"/>
        <v/>
      </c>
      <c r="AP183" t="str">
        <f t="shared" si="54"/>
        <v/>
      </c>
      <c r="AR183" t="str">
        <f t="shared" si="47"/>
        <v/>
      </c>
      <c r="AT183" t="str">
        <f t="shared" si="48"/>
        <v/>
      </c>
      <c r="AW183" s="5">
        <v>44012</v>
      </c>
      <c r="AX183" s="6" t="s">
        <v>3</v>
      </c>
      <c r="AZ183" t="str">
        <f t="shared" si="58"/>
        <v/>
      </c>
      <c r="BB183" t="str">
        <f t="shared" si="55"/>
        <v/>
      </c>
      <c r="BD183" t="str">
        <f t="shared" si="50"/>
        <v/>
      </c>
      <c r="BF183" t="str">
        <f t="shared" si="49"/>
        <v/>
      </c>
    </row>
    <row r="184" spans="1:58" x14ac:dyDescent="0.3">
      <c r="A184" s="10">
        <v>42552</v>
      </c>
      <c r="B184" s="11" t="s">
        <v>4</v>
      </c>
      <c r="C184" s="7">
        <v>44</v>
      </c>
      <c r="D184" t="str">
        <f t="shared" si="56"/>
        <v/>
      </c>
      <c r="F184">
        <f t="shared" si="51"/>
        <v>63</v>
      </c>
      <c r="H184" t="str">
        <f t="shared" si="41"/>
        <v/>
      </c>
      <c r="J184" t="str">
        <f t="shared" si="42"/>
        <v/>
      </c>
      <c r="M184" s="5">
        <v>42918</v>
      </c>
      <c r="N184" s="6" t="s">
        <v>9</v>
      </c>
      <c r="O184" s="7">
        <v>70</v>
      </c>
      <c r="P184" t="str">
        <f t="shared" si="57"/>
        <v/>
      </c>
      <c r="R184" t="str">
        <f t="shared" si="52"/>
        <v/>
      </c>
      <c r="T184" t="str">
        <f t="shared" si="43"/>
        <v/>
      </c>
      <c r="V184">
        <f t="shared" si="44"/>
        <v>200</v>
      </c>
      <c r="Y184" s="5">
        <v>43283</v>
      </c>
      <c r="Z184" s="6" t="s">
        <v>5</v>
      </c>
      <c r="AA184" s="7">
        <v>50</v>
      </c>
      <c r="AB184" t="str">
        <f t="shared" si="59"/>
        <v/>
      </c>
      <c r="AD184" t="str">
        <f t="shared" si="53"/>
        <v/>
      </c>
      <c r="AF184" t="str">
        <f t="shared" si="45"/>
        <v/>
      </c>
      <c r="AH184" t="str">
        <f t="shared" si="46"/>
        <v/>
      </c>
      <c r="AK184" s="5">
        <v>43648</v>
      </c>
      <c r="AL184" s="6" t="s">
        <v>3</v>
      </c>
      <c r="AM184" s="7">
        <v>28</v>
      </c>
      <c r="AN184" t="str">
        <f t="shared" si="60"/>
        <v/>
      </c>
      <c r="AP184" t="str">
        <f t="shared" si="54"/>
        <v/>
      </c>
      <c r="AR184" t="str">
        <f t="shared" si="47"/>
        <v/>
      </c>
      <c r="AT184" t="str">
        <f t="shared" si="48"/>
        <v/>
      </c>
      <c r="AW184" s="5">
        <v>44013</v>
      </c>
      <c r="AX184" s="6" t="s">
        <v>6</v>
      </c>
      <c r="AZ184" t="str">
        <f t="shared" si="58"/>
        <v/>
      </c>
      <c r="BB184" t="str">
        <f t="shared" si="55"/>
        <v/>
      </c>
      <c r="BD184" t="str">
        <f t="shared" si="50"/>
        <v/>
      </c>
      <c r="BF184" t="str">
        <f t="shared" si="49"/>
        <v/>
      </c>
    </row>
    <row r="185" spans="1:58" x14ac:dyDescent="0.3">
      <c r="A185" s="10">
        <v>42553</v>
      </c>
      <c r="B185" s="11" t="s">
        <v>7</v>
      </c>
      <c r="C185" s="7">
        <v>48</v>
      </c>
      <c r="D185" t="str">
        <f t="shared" si="56"/>
        <v/>
      </c>
      <c r="F185" t="str">
        <f t="shared" si="51"/>
        <v/>
      </c>
      <c r="H185" t="str">
        <f t="shared" si="41"/>
        <v/>
      </c>
      <c r="J185" t="str">
        <f t="shared" si="42"/>
        <v/>
      </c>
      <c r="M185" s="5">
        <v>42919</v>
      </c>
      <c r="N185" s="6" t="s">
        <v>5</v>
      </c>
      <c r="O185" s="7">
        <v>69</v>
      </c>
      <c r="P185" t="str">
        <f t="shared" si="57"/>
        <v/>
      </c>
      <c r="R185" t="str">
        <f t="shared" si="52"/>
        <v/>
      </c>
      <c r="T185" t="str">
        <f t="shared" si="43"/>
        <v/>
      </c>
      <c r="V185" t="str">
        <f t="shared" si="44"/>
        <v/>
      </c>
      <c r="Y185" s="5">
        <v>43284</v>
      </c>
      <c r="Z185" s="6" t="s">
        <v>3</v>
      </c>
      <c r="AA185" s="7">
        <v>64</v>
      </c>
      <c r="AB185" t="str">
        <f t="shared" si="59"/>
        <v/>
      </c>
      <c r="AD185" t="str">
        <f t="shared" si="53"/>
        <v/>
      </c>
      <c r="AF185" t="str">
        <f t="shared" si="45"/>
        <v/>
      </c>
      <c r="AH185" t="str">
        <f t="shared" si="46"/>
        <v/>
      </c>
      <c r="AK185" s="5">
        <v>43649</v>
      </c>
      <c r="AL185" s="6" t="s">
        <v>6</v>
      </c>
      <c r="AM185" s="7">
        <v>57</v>
      </c>
      <c r="AN185" t="str">
        <f t="shared" si="60"/>
        <v/>
      </c>
      <c r="AP185" t="str">
        <f t="shared" si="54"/>
        <v/>
      </c>
      <c r="AR185" t="str">
        <f t="shared" si="47"/>
        <v/>
      </c>
      <c r="AT185" t="str">
        <f t="shared" si="48"/>
        <v/>
      </c>
      <c r="AW185" s="5">
        <v>44014</v>
      </c>
      <c r="AX185" s="6" t="s">
        <v>8</v>
      </c>
      <c r="AZ185">
        <f t="shared" si="58"/>
        <v>0</v>
      </c>
      <c r="BB185" t="str">
        <f t="shared" si="55"/>
        <v/>
      </c>
      <c r="BD185">
        <f t="shared" si="50"/>
        <v>0</v>
      </c>
      <c r="BF185" t="str">
        <f t="shared" si="49"/>
        <v/>
      </c>
    </row>
    <row r="186" spans="1:58" x14ac:dyDescent="0.3">
      <c r="A186" s="10">
        <v>42554</v>
      </c>
      <c r="B186" s="11" t="s">
        <v>9</v>
      </c>
      <c r="C186" s="7">
        <v>44</v>
      </c>
      <c r="D186" t="str">
        <f t="shared" si="56"/>
        <v/>
      </c>
      <c r="F186" t="str">
        <f t="shared" si="51"/>
        <v/>
      </c>
      <c r="H186" t="str">
        <f t="shared" si="41"/>
        <v/>
      </c>
      <c r="J186">
        <f t="shared" si="42"/>
        <v>136</v>
      </c>
      <c r="M186" s="5">
        <v>42920</v>
      </c>
      <c r="N186" s="6" t="s">
        <v>3</v>
      </c>
      <c r="O186" s="7">
        <v>60</v>
      </c>
      <c r="P186" t="str">
        <f t="shared" si="57"/>
        <v/>
      </c>
      <c r="R186" t="str">
        <f t="shared" si="52"/>
        <v/>
      </c>
      <c r="T186" t="str">
        <f t="shared" si="43"/>
        <v/>
      </c>
      <c r="V186" t="str">
        <f t="shared" si="44"/>
        <v/>
      </c>
      <c r="Y186" s="5">
        <v>43285</v>
      </c>
      <c r="Z186" s="6" t="s">
        <v>6</v>
      </c>
      <c r="AA186" s="7">
        <v>69</v>
      </c>
      <c r="AB186" t="str">
        <f t="shared" si="59"/>
        <v/>
      </c>
      <c r="AD186" t="str">
        <f t="shared" si="53"/>
        <v/>
      </c>
      <c r="AF186" t="str">
        <f t="shared" si="45"/>
        <v/>
      </c>
      <c r="AH186" t="str">
        <f t="shared" si="46"/>
        <v/>
      </c>
      <c r="AK186" s="5">
        <v>43650</v>
      </c>
      <c r="AL186" s="6" t="s">
        <v>8</v>
      </c>
      <c r="AM186" s="7">
        <v>70</v>
      </c>
      <c r="AN186">
        <f t="shared" si="60"/>
        <v>296</v>
      </c>
      <c r="AP186" t="str">
        <f t="shared" si="54"/>
        <v/>
      </c>
      <c r="AR186">
        <f t="shared" si="47"/>
        <v>155</v>
      </c>
      <c r="AT186" t="str">
        <f t="shared" si="48"/>
        <v/>
      </c>
      <c r="AW186" s="5">
        <v>44015</v>
      </c>
      <c r="AX186" s="6" t="s">
        <v>4</v>
      </c>
      <c r="AZ186" t="str">
        <f t="shared" si="58"/>
        <v/>
      </c>
      <c r="BB186">
        <f t="shared" si="55"/>
        <v>0</v>
      </c>
      <c r="BD186" t="str">
        <f t="shared" si="50"/>
        <v/>
      </c>
      <c r="BF186" t="str">
        <f t="shared" si="49"/>
        <v/>
      </c>
    </row>
    <row r="187" spans="1:58" x14ac:dyDescent="0.3">
      <c r="A187" s="10">
        <v>42555</v>
      </c>
      <c r="B187" s="11" t="s">
        <v>5</v>
      </c>
      <c r="C187" s="7">
        <v>36</v>
      </c>
      <c r="D187" t="str">
        <f t="shared" si="56"/>
        <v/>
      </c>
      <c r="F187" t="str">
        <f t="shared" si="51"/>
        <v/>
      </c>
      <c r="H187" t="str">
        <f t="shared" si="41"/>
        <v/>
      </c>
      <c r="J187" t="str">
        <f t="shared" si="42"/>
        <v/>
      </c>
      <c r="M187" s="5">
        <v>42921</v>
      </c>
      <c r="N187" s="6" t="s">
        <v>6</v>
      </c>
      <c r="O187" s="7">
        <v>34</v>
      </c>
      <c r="P187" t="str">
        <f t="shared" si="57"/>
        <v/>
      </c>
      <c r="R187" t="str">
        <f t="shared" si="52"/>
        <v/>
      </c>
      <c r="T187" t="str">
        <f t="shared" si="43"/>
        <v/>
      </c>
      <c r="V187" t="str">
        <f t="shared" si="44"/>
        <v/>
      </c>
      <c r="Y187" s="5">
        <v>43286</v>
      </c>
      <c r="Z187" s="6" t="s">
        <v>8</v>
      </c>
      <c r="AA187" s="7">
        <v>53</v>
      </c>
      <c r="AB187">
        <f t="shared" si="59"/>
        <v>387</v>
      </c>
      <c r="AD187" t="str">
        <f t="shared" si="53"/>
        <v/>
      </c>
      <c r="AF187">
        <f t="shared" si="45"/>
        <v>186</v>
      </c>
      <c r="AH187" t="str">
        <f t="shared" si="46"/>
        <v/>
      </c>
      <c r="AK187" s="5">
        <v>43651</v>
      </c>
      <c r="AL187" s="6" t="s">
        <v>4</v>
      </c>
      <c r="AM187" s="7">
        <v>72</v>
      </c>
      <c r="AN187" t="str">
        <f t="shared" si="60"/>
        <v/>
      </c>
      <c r="AP187">
        <f t="shared" si="54"/>
        <v>101</v>
      </c>
      <c r="AR187" t="str">
        <f t="shared" si="47"/>
        <v/>
      </c>
      <c r="AT187" t="str">
        <f t="shared" si="48"/>
        <v/>
      </c>
      <c r="AW187" s="5">
        <v>44016</v>
      </c>
      <c r="AX187" s="6" t="s">
        <v>7</v>
      </c>
      <c r="AZ187" t="str">
        <f t="shared" si="58"/>
        <v/>
      </c>
      <c r="BB187" t="str">
        <f t="shared" si="55"/>
        <v/>
      </c>
      <c r="BD187" t="str">
        <f t="shared" si="50"/>
        <v/>
      </c>
      <c r="BF187" t="str">
        <f t="shared" si="49"/>
        <v/>
      </c>
    </row>
    <row r="188" spans="1:58" x14ac:dyDescent="0.3">
      <c r="A188" s="10">
        <v>42556</v>
      </c>
      <c r="B188" s="11" t="s">
        <v>3</v>
      </c>
      <c r="C188" s="7">
        <v>19</v>
      </c>
      <c r="D188" t="str">
        <f t="shared" si="56"/>
        <v/>
      </c>
      <c r="F188" t="str">
        <f t="shared" si="51"/>
        <v/>
      </c>
      <c r="H188" t="str">
        <f t="shared" si="41"/>
        <v/>
      </c>
      <c r="J188" t="str">
        <f t="shared" si="42"/>
        <v/>
      </c>
      <c r="M188" s="5">
        <v>42922</v>
      </c>
      <c r="N188" s="6" t="s">
        <v>8</v>
      </c>
      <c r="O188" s="7">
        <v>32</v>
      </c>
      <c r="P188">
        <f t="shared" si="57"/>
        <v>395</v>
      </c>
      <c r="R188" t="str">
        <f t="shared" si="52"/>
        <v/>
      </c>
      <c r="T188">
        <f t="shared" si="43"/>
        <v>126</v>
      </c>
      <c r="V188" t="str">
        <f t="shared" si="44"/>
        <v/>
      </c>
      <c r="Y188" s="5">
        <v>43287</v>
      </c>
      <c r="Z188" s="6" t="s">
        <v>4</v>
      </c>
      <c r="AA188" s="7">
        <v>52</v>
      </c>
      <c r="AB188" t="str">
        <f t="shared" si="59"/>
        <v/>
      </c>
      <c r="AD188">
        <f t="shared" si="53"/>
        <v>102</v>
      </c>
      <c r="AF188" t="str">
        <f t="shared" si="45"/>
        <v/>
      </c>
      <c r="AH188" t="str">
        <f t="shared" si="46"/>
        <v/>
      </c>
      <c r="AK188" s="5">
        <v>43652</v>
      </c>
      <c r="AL188" s="6" t="s">
        <v>7</v>
      </c>
      <c r="AM188" s="7">
        <v>55</v>
      </c>
      <c r="AN188" t="str">
        <f t="shared" si="60"/>
        <v/>
      </c>
      <c r="AP188" t="str">
        <f t="shared" si="54"/>
        <v/>
      </c>
      <c r="AR188" t="str">
        <f t="shared" si="47"/>
        <v/>
      </c>
      <c r="AT188" t="str">
        <f t="shared" si="48"/>
        <v/>
      </c>
      <c r="AW188" s="5">
        <v>44017</v>
      </c>
      <c r="AX188" s="6" t="s">
        <v>9</v>
      </c>
      <c r="AZ188" t="str">
        <f t="shared" si="58"/>
        <v/>
      </c>
      <c r="BB188" t="str">
        <f t="shared" si="55"/>
        <v/>
      </c>
      <c r="BD188" t="str">
        <f t="shared" si="50"/>
        <v/>
      </c>
      <c r="BF188">
        <f t="shared" si="49"/>
        <v>0</v>
      </c>
    </row>
    <row r="189" spans="1:58" x14ac:dyDescent="0.3">
      <c r="A189" s="10">
        <v>42557</v>
      </c>
      <c r="B189" s="11" t="s">
        <v>6</v>
      </c>
      <c r="C189" s="7">
        <v>20</v>
      </c>
      <c r="D189" t="str">
        <f t="shared" si="56"/>
        <v/>
      </c>
      <c r="F189" t="str">
        <f t="shared" si="51"/>
        <v/>
      </c>
      <c r="H189" t="str">
        <f t="shared" si="41"/>
        <v/>
      </c>
      <c r="J189" t="str">
        <f t="shared" si="42"/>
        <v/>
      </c>
      <c r="M189" s="5">
        <v>42923</v>
      </c>
      <c r="N189" s="6" t="s">
        <v>4</v>
      </c>
      <c r="O189" s="7">
        <v>35</v>
      </c>
      <c r="P189" t="str">
        <f t="shared" si="57"/>
        <v/>
      </c>
      <c r="R189">
        <f t="shared" si="52"/>
        <v>104</v>
      </c>
      <c r="T189" t="str">
        <f t="shared" si="43"/>
        <v/>
      </c>
      <c r="V189" t="str">
        <f t="shared" si="44"/>
        <v/>
      </c>
      <c r="Y189" s="5">
        <v>43288</v>
      </c>
      <c r="Z189" s="6" t="s">
        <v>7</v>
      </c>
      <c r="AA189" s="7">
        <v>72</v>
      </c>
      <c r="AB189" t="str">
        <f t="shared" si="59"/>
        <v/>
      </c>
      <c r="AD189" t="str">
        <f t="shared" si="53"/>
        <v/>
      </c>
      <c r="AF189" t="str">
        <f t="shared" si="45"/>
        <v/>
      </c>
      <c r="AH189" t="str">
        <f t="shared" si="46"/>
        <v/>
      </c>
      <c r="AK189" s="5">
        <v>43653</v>
      </c>
      <c r="AL189" s="6" t="s">
        <v>9</v>
      </c>
      <c r="AM189" s="7">
        <v>33</v>
      </c>
      <c r="AN189" t="str">
        <f t="shared" si="60"/>
        <v/>
      </c>
      <c r="AP189" t="str">
        <f t="shared" si="54"/>
        <v/>
      </c>
      <c r="AR189" t="str">
        <f t="shared" si="47"/>
        <v/>
      </c>
      <c r="AT189">
        <f t="shared" si="48"/>
        <v>160</v>
      </c>
      <c r="AW189" s="5">
        <v>44018</v>
      </c>
      <c r="AX189" s="6" t="s">
        <v>5</v>
      </c>
      <c r="AZ189" t="str">
        <f t="shared" si="58"/>
        <v/>
      </c>
      <c r="BB189" t="str">
        <f t="shared" si="55"/>
        <v/>
      </c>
      <c r="BD189" t="str">
        <f t="shared" si="50"/>
        <v/>
      </c>
      <c r="BF189" t="str">
        <f t="shared" si="49"/>
        <v/>
      </c>
    </row>
    <row r="190" spans="1:58" x14ac:dyDescent="0.3">
      <c r="A190" s="10">
        <v>42558</v>
      </c>
      <c r="B190" s="11" t="s">
        <v>8</v>
      </c>
      <c r="C190" s="7">
        <v>29</v>
      </c>
      <c r="D190">
        <f t="shared" si="56"/>
        <v>240</v>
      </c>
      <c r="F190" t="str">
        <f t="shared" si="51"/>
        <v/>
      </c>
      <c r="H190">
        <f t="shared" si="41"/>
        <v>68</v>
      </c>
      <c r="J190" t="str">
        <f t="shared" si="42"/>
        <v/>
      </c>
      <c r="M190" s="5">
        <v>42924</v>
      </c>
      <c r="N190" s="6" t="s">
        <v>7</v>
      </c>
      <c r="O190" s="7">
        <v>49</v>
      </c>
      <c r="P190" t="str">
        <f t="shared" si="57"/>
        <v/>
      </c>
      <c r="R190" t="str">
        <f t="shared" si="52"/>
        <v/>
      </c>
      <c r="T190" t="str">
        <f t="shared" si="43"/>
        <v/>
      </c>
      <c r="V190" t="str">
        <f t="shared" si="44"/>
        <v/>
      </c>
      <c r="Y190" s="5">
        <v>43289</v>
      </c>
      <c r="Z190" s="6" t="s">
        <v>9</v>
      </c>
      <c r="AA190" s="7">
        <v>47</v>
      </c>
      <c r="AB190" t="str">
        <f t="shared" si="59"/>
        <v/>
      </c>
      <c r="AD190" t="str">
        <f t="shared" si="53"/>
        <v/>
      </c>
      <c r="AF190" t="str">
        <f t="shared" si="45"/>
        <v/>
      </c>
      <c r="AH190">
        <f t="shared" si="46"/>
        <v>171</v>
      </c>
      <c r="AK190" s="5">
        <v>43654</v>
      </c>
      <c r="AL190" s="6" t="s">
        <v>5</v>
      </c>
      <c r="AM190" s="7">
        <v>32</v>
      </c>
      <c r="AN190" t="str">
        <f t="shared" si="60"/>
        <v/>
      </c>
      <c r="AP190" t="str">
        <f t="shared" si="54"/>
        <v/>
      </c>
      <c r="AR190" t="str">
        <f t="shared" si="47"/>
        <v/>
      </c>
      <c r="AT190" t="str">
        <f t="shared" si="48"/>
        <v/>
      </c>
      <c r="AW190" s="5">
        <v>44019</v>
      </c>
      <c r="AX190" s="6" t="s">
        <v>3</v>
      </c>
      <c r="AZ190" t="str">
        <f t="shared" si="58"/>
        <v/>
      </c>
      <c r="BB190" t="str">
        <f t="shared" si="55"/>
        <v/>
      </c>
      <c r="BD190" t="str">
        <f t="shared" si="50"/>
        <v/>
      </c>
      <c r="BF190" t="str">
        <f t="shared" si="49"/>
        <v/>
      </c>
    </row>
    <row r="191" spans="1:58" x14ac:dyDescent="0.3">
      <c r="A191" s="10">
        <v>42559</v>
      </c>
      <c r="B191" s="11" t="s">
        <v>4</v>
      </c>
      <c r="C191" s="7">
        <v>37</v>
      </c>
      <c r="D191" t="str">
        <f t="shared" si="56"/>
        <v/>
      </c>
      <c r="F191">
        <f t="shared" si="51"/>
        <v>73</v>
      </c>
      <c r="H191" t="str">
        <f t="shared" si="41"/>
        <v/>
      </c>
      <c r="J191" t="str">
        <f t="shared" si="42"/>
        <v/>
      </c>
      <c r="M191" s="5">
        <v>42925</v>
      </c>
      <c r="N191" s="6" t="s">
        <v>9</v>
      </c>
      <c r="O191" s="7">
        <v>31</v>
      </c>
      <c r="P191" t="str">
        <f t="shared" si="57"/>
        <v/>
      </c>
      <c r="R191" t="str">
        <f t="shared" si="52"/>
        <v/>
      </c>
      <c r="T191" t="str">
        <f t="shared" si="43"/>
        <v/>
      </c>
      <c r="V191">
        <f t="shared" si="44"/>
        <v>115</v>
      </c>
      <c r="Y191" s="5">
        <v>43290</v>
      </c>
      <c r="Z191" s="6" t="s">
        <v>5</v>
      </c>
      <c r="AA191" s="7">
        <v>32</v>
      </c>
      <c r="AB191" t="str">
        <f t="shared" si="59"/>
        <v/>
      </c>
      <c r="AD191" t="str">
        <f t="shared" si="53"/>
        <v/>
      </c>
      <c r="AF191" t="str">
        <f t="shared" si="45"/>
        <v/>
      </c>
      <c r="AH191" t="str">
        <f t="shared" si="46"/>
        <v/>
      </c>
      <c r="AK191" s="5">
        <v>43655</v>
      </c>
      <c r="AL191" s="6" t="s">
        <v>3</v>
      </c>
      <c r="AM191" s="7">
        <v>37</v>
      </c>
      <c r="AN191" t="str">
        <f t="shared" si="60"/>
        <v/>
      </c>
      <c r="AP191" t="str">
        <f t="shared" si="54"/>
        <v/>
      </c>
      <c r="AR191" t="str">
        <f t="shared" si="47"/>
        <v/>
      </c>
      <c r="AT191" t="str">
        <f t="shared" si="48"/>
        <v/>
      </c>
      <c r="AW191" s="5">
        <v>44020</v>
      </c>
      <c r="AX191" s="6" t="s">
        <v>6</v>
      </c>
      <c r="AZ191" t="str">
        <f t="shared" si="58"/>
        <v/>
      </c>
      <c r="BB191" t="str">
        <f t="shared" si="55"/>
        <v/>
      </c>
      <c r="BD191" t="str">
        <f t="shared" si="50"/>
        <v/>
      </c>
      <c r="BF191" t="str">
        <f t="shared" si="49"/>
        <v/>
      </c>
    </row>
    <row r="192" spans="1:58" x14ac:dyDescent="0.3">
      <c r="A192" s="10">
        <v>42560</v>
      </c>
      <c r="B192" s="11" t="s">
        <v>7</v>
      </c>
      <c r="C192" s="7">
        <v>40</v>
      </c>
      <c r="D192" t="str">
        <f t="shared" si="56"/>
        <v/>
      </c>
      <c r="F192" t="str">
        <f t="shared" si="51"/>
        <v/>
      </c>
      <c r="H192" t="str">
        <f t="shared" si="41"/>
        <v/>
      </c>
      <c r="J192" t="str">
        <f t="shared" si="42"/>
        <v/>
      </c>
      <c r="M192" s="5">
        <v>42926</v>
      </c>
      <c r="N192" s="6" t="s">
        <v>5</v>
      </c>
      <c r="O192" s="7">
        <v>21</v>
      </c>
      <c r="P192" t="str">
        <f t="shared" si="57"/>
        <v/>
      </c>
      <c r="R192" t="str">
        <f t="shared" si="52"/>
        <v/>
      </c>
      <c r="T192" t="str">
        <f t="shared" si="43"/>
        <v/>
      </c>
      <c r="V192" t="str">
        <f t="shared" si="44"/>
        <v/>
      </c>
      <c r="Y192" s="5">
        <v>43291</v>
      </c>
      <c r="Z192" s="6" t="s">
        <v>3</v>
      </c>
      <c r="AA192" s="7">
        <v>33</v>
      </c>
      <c r="AB192" t="str">
        <f t="shared" si="59"/>
        <v/>
      </c>
      <c r="AD192" t="str">
        <f t="shared" si="53"/>
        <v/>
      </c>
      <c r="AF192" t="str">
        <f t="shared" si="45"/>
        <v/>
      </c>
      <c r="AH192" t="str">
        <f t="shared" si="46"/>
        <v/>
      </c>
      <c r="AK192" s="5">
        <v>43656</v>
      </c>
      <c r="AL192" s="6" t="s">
        <v>6</v>
      </c>
      <c r="AM192" s="7">
        <v>37</v>
      </c>
      <c r="AN192" t="str">
        <f t="shared" si="60"/>
        <v/>
      </c>
      <c r="AP192" t="str">
        <f t="shared" si="54"/>
        <v/>
      </c>
      <c r="AR192" t="str">
        <f t="shared" si="47"/>
        <v/>
      </c>
      <c r="AT192" t="str">
        <f t="shared" si="48"/>
        <v/>
      </c>
      <c r="AW192" s="5">
        <v>44021</v>
      </c>
      <c r="AX192" s="6" t="s">
        <v>8</v>
      </c>
      <c r="AZ192">
        <f t="shared" si="58"/>
        <v>0</v>
      </c>
      <c r="BB192" t="str">
        <f t="shared" si="55"/>
        <v/>
      </c>
      <c r="BD192">
        <f t="shared" si="50"/>
        <v>0</v>
      </c>
      <c r="BF192" t="str">
        <f t="shared" si="49"/>
        <v/>
      </c>
    </row>
    <row r="193" spans="1:58" x14ac:dyDescent="0.3">
      <c r="A193" s="10">
        <v>42561</v>
      </c>
      <c r="B193" s="11" t="s">
        <v>9</v>
      </c>
      <c r="C193" s="7">
        <v>26</v>
      </c>
      <c r="D193" t="str">
        <f t="shared" si="56"/>
        <v/>
      </c>
      <c r="F193" t="str">
        <f t="shared" si="51"/>
        <v/>
      </c>
      <c r="H193" t="str">
        <f t="shared" si="41"/>
        <v/>
      </c>
      <c r="J193">
        <f t="shared" si="42"/>
        <v>103</v>
      </c>
      <c r="M193" s="5">
        <v>42927</v>
      </c>
      <c r="N193" s="6" t="s">
        <v>3</v>
      </c>
      <c r="O193" s="7">
        <v>21</v>
      </c>
      <c r="P193" t="str">
        <f t="shared" si="57"/>
        <v/>
      </c>
      <c r="R193" t="str">
        <f t="shared" si="52"/>
        <v/>
      </c>
      <c r="T193" t="str">
        <f t="shared" si="43"/>
        <v/>
      </c>
      <c r="V193" t="str">
        <f t="shared" si="44"/>
        <v/>
      </c>
      <c r="Y193" s="5">
        <v>43292</v>
      </c>
      <c r="Z193" s="6" t="s">
        <v>6</v>
      </c>
      <c r="AA193" s="7">
        <v>30</v>
      </c>
      <c r="AB193" t="str">
        <f t="shared" si="59"/>
        <v/>
      </c>
      <c r="AD193" t="str">
        <f t="shared" si="53"/>
        <v/>
      </c>
      <c r="AF193" t="str">
        <f t="shared" si="45"/>
        <v/>
      </c>
      <c r="AH193" t="str">
        <f t="shared" si="46"/>
        <v/>
      </c>
      <c r="AK193" s="5">
        <v>43657</v>
      </c>
      <c r="AL193" s="6" t="s">
        <v>8</v>
      </c>
      <c r="AM193" s="7">
        <v>38</v>
      </c>
      <c r="AN193">
        <f t="shared" si="60"/>
        <v>304</v>
      </c>
      <c r="AP193" t="str">
        <f t="shared" si="54"/>
        <v/>
      </c>
      <c r="AR193">
        <f t="shared" si="47"/>
        <v>112</v>
      </c>
      <c r="AT193" t="str">
        <f t="shared" si="48"/>
        <v/>
      </c>
      <c r="AW193" s="5">
        <v>44022</v>
      </c>
      <c r="AX193" s="6" t="s">
        <v>4</v>
      </c>
      <c r="AZ193" t="str">
        <f t="shared" si="58"/>
        <v/>
      </c>
      <c r="BB193">
        <f t="shared" si="55"/>
        <v>0</v>
      </c>
      <c r="BD193" t="str">
        <f t="shared" si="50"/>
        <v/>
      </c>
      <c r="BF193" t="str">
        <f t="shared" si="49"/>
        <v/>
      </c>
    </row>
    <row r="194" spans="1:58" x14ac:dyDescent="0.3">
      <c r="A194" s="10">
        <v>42562</v>
      </c>
      <c r="B194" s="11" t="s">
        <v>5</v>
      </c>
      <c r="C194" s="7">
        <v>28</v>
      </c>
      <c r="D194" t="str">
        <f t="shared" si="56"/>
        <v/>
      </c>
      <c r="F194" t="str">
        <f t="shared" si="51"/>
        <v/>
      </c>
      <c r="H194" t="str">
        <f t="shared" si="41"/>
        <v/>
      </c>
      <c r="J194" t="str">
        <f t="shared" si="42"/>
        <v/>
      </c>
      <c r="M194" s="5">
        <v>42928</v>
      </c>
      <c r="N194" s="6" t="s">
        <v>6</v>
      </c>
      <c r="O194" s="7">
        <v>27</v>
      </c>
      <c r="P194" t="str">
        <f t="shared" si="57"/>
        <v/>
      </c>
      <c r="R194" t="str">
        <f t="shared" si="52"/>
        <v/>
      </c>
      <c r="T194" t="str">
        <f t="shared" si="43"/>
        <v/>
      </c>
      <c r="V194" t="str">
        <f t="shared" si="44"/>
        <v/>
      </c>
      <c r="Y194" s="5">
        <v>43293</v>
      </c>
      <c r="Z194" s="6" t="s">
        <v>8</v>
      </c>
      <c r="AA194" s="7">
        <v>29</v>
      </c>
      <c r="AB194">
        <f t="shared" si="59"/>
        <v>295</v>
      </c>
      <c r="AD194" t="str">
        <f t="shared" si="53"/>
        <v/>
      </c>
      <c r="AF194">
        <f t="shared" si="45"/>
        <v>92</v>
      </c>
      <c r="AH194" t="str">
        <f t="shared" si="46"/>
        <v/>
      </c>
      <c r="AK194" s="5">
        <v>43658</v>
      </c>
      <c r="AL194" s="6" t="s">
        <v>4</v>
      </c>
      <c r="AM194" s="7">
        <v>43</v>
      </c>
      <c r="AN194" t="str">
        <f t="shared" si="60"/>
        <v/>
      </c>
      <c r="AP194">
        <f t="shared" si="54"/>
        <v>75</v>
      </c>
      <c r="AR194" t="str">
        <f t="shared" si="47"/>
        <v/>
      </c>
      <c r="AT194" t="str">
        <f t="shared" si="48"/>
        <v/>
      </c>
      <c r="AW194" s="5">
        <v>44023</v>
      </c>
      <c r="AX194" s="6" t="s">
        <v>7</v>
      </c>
      <c r="AZ194" t="str">
        <f t="shared" si="58"/>
        <v/>
      </c>
      <c r="BB194" t="str">
        <f t="shared" si="55"/>
        <v/>
      </c>
      <c r="BD194" t="str">
        <f t="shared" si="50"/>
        <v/>
      </c>
      <c r="BF194" t="str">
        <f t="shared" si="49"/>
        <v/>
      </c>
    </row>
    <row r="195" spans="1:58" x14ac:dyDescent="0.3">
      <c r="A195" s="10">
        <v>42563</v>
      </c>
      <c r="B195" s="11" t="s">
        <v>3</v>
      </c>
      <c r="C195" s="7">
        <v>25</v>
      </c>
      <c r="D195" t="str">
        <f t="shared" si="56"/>
        <v/>
      </c>
      <c r="F195" t="str">
        <f t="shared" si="51"/>
        <v/>
      </c>
      <c r="H195" t="str">
        <f t="shared" ref="H195:H258" si="61">IF(B195="TH",SUM(C193:C195),"")</f>
        <v/>
      </c>
      <c r="J195" t="str">
        <f t="shared" ref="J195:J258" si="62">IF(B195="SU",SUM(C193:C195),"")</f>
        <v/>
      </c>
      <c r="M195" s="5">
        <v>42929</v>
      </c>
      <c r="N195" s="6" t="s">
        <v>8</v>
      </c>
      <c r="O195" s="7">
        <v>26</v>
      </c>
      <c r="P195">
        <f t="shared" si="57"/>
        <v>210</v>
      </c>
      <c r="R195" t="str">
        <f t="shared" si="52"/>
        <v/>
      </c>
      <c r="T195">
        <f t="shared" ref="T195:T258" si="63">IF(N195="TH",SUM(O193:O195),"")</f>
        <v>74</v>
      </c>
      <c r="V195" t="str">
        <f t="shared" ref="V195:V258" si="64">IF(N195="SU",SUM(O193:O195),"")</f>
        <v/>
      </c>
      <c r="Y195" s="5">
        <v>43294</v>
      </c>
      <c r="Z195" s="6" t="s">
        <v>4</v>
      </c>
      <c r="AA195" s="7">
        <v>56</v>
      </c>
      <c r="AB195" t="str">
        <f t="shared" si="59"/>
        <v/>
      </c>
      <c r="AD195">
        <f t="shared" si="53"/>
        <v>88</v>
      </c>
      <c r="AF195" t="str">
        <f t="shared" ref="AF195:AF258" si="65">IF(Z195="TH",SUM(AA193:AA195),"")</f>
        <v/>
      </c>
      <c r="AH195" t="str">
        <f t="shared" ref="AH195:AH258" si="66">IF(Z195="SU",SUM(AA193:AA195),"")</f>
        <v/>
      </c>
      <c r="AK195" s="5">
        <v>43659</v>
      </c>
      <c r="AL195" s="6" t="s">
        <v>7</v>
      </c>
      <c r="AM195" s="7">
        <v>58</v>
      </c>
      <c r="AN195" t="str">
        <f t="shared" si="60"/>
        <v/>
      </c>
      <c r="AP195" t="str">
        <f t="shared" si="54"/>
        <v/>
      </c>
      <c r="AR195" t="str">
        <f t="shared" ref="AR195:AR258" si="67">IF(AL195="TH",SUM(AM193:AM195),"")</f>
        <v/>
      </c>
      <c r="AT195" t="str">
        <f t="shared" ref="AT195:AT258" si="68">IF(AL195="SU",SUM(AM193:AM195),"")</f>
        <v/>
      </c>
      <c r="AW195" s="5">
        <v>44024</v>
      </c>
      <c r="AX195" s="6" t="s">
        <v>9</v>
      </c>
      <c r="AZ195" t="str">
        <f t="shared" si="58"/>
        <v/>
      </c>
      <c r="BB195" t="str">
        <f t="shared" si="55"/>
        <v/>
      </c>
      <c r="BD195" t="str">
        <f t="shared" si="50"/>
        <v/>
      </c>
      <c r="BF195">
        <f t="shared" ref="BF195:BF258" si="69">IF(AX195="SU",SUM(AY193:AY195),"")</f>
        <v>0</v>
      </c>
    </row>
    <row r="196" spans="1:58" x14ac:dyDescent="0.3">
      <c r="A196" s="10">
        <v>42564</v>
      </c>
      <c r="B196" s="11" t="s">
        <v>6</v>
      </c>
      <c r="C196" s="7">
        <v>22</v>
      </c>
      <c r="D196" t="str">
        <f t="shared" si="56"/>
        <v/>
      </c>
      <c r="F196" t="str">
        <f t="shared" si="51"/>
        <v/>
      </c>
      <c r="H196" t="str">
        <f t="shared" si="61"/>
        <v/>
      </c>
      <c r="J196" t="str">
        <f t="shared" si="62"/>
        <v/>
      </c>
      <c r="M196" s="5">
        <v>42930</v>
      </c>
      <c r="N196" s="6" t="s">
        <v>4</v>
      </c>
      <c r="O196" s="7">
        <v>42</v>
      </c>
      <c r="P196" t="str">
        <f t="shared" si="57"/>
        <v/>
      </c>
      <c r="R196">
        <f t="shared" si="52"/>
        <v>63</v>
      </c>
      <c r="T196" t="str">
        <f t="shared" si="63"/>
        <v/>
      </c>
      <c r="V196" t="str">
        <f t="shared" si="64"/>
        <v/>
      </c>
      <c r="Y196" s="5">
        <v>43295</v>
      </c>
      <c r="Z196" s="6" t="s">
        <v>7</v>
      </c>
      <c r="AA196" s="7">
        <v>57</v>
      </c>
      <c r="AB196" t="str">
        <f t="shared" si="59"/>
        <v/>
      </c>
      <c r="AD196" t="str">
        <f t="shared" si="53"/>
        <v/>
      </c>
      <c r="AF196" t="str">
        <f t="shared" si="65"/>
        <v/>
      </c>
      <c r="AH196" t="str">
        <f t="shared" si="66"/>
        <v/>
      </c>
      <c r="AK196" s="5">
        <v>43660</v>
      </c>
      <c r="AL196" s="6" t="s">
        <v>9</v>
      </c>
      <c r="AM196" s="7">
        <v>31</v>
      </c>
      <c r="AN196" t="str">
        <f t="shared" si="60"/>
        <v/>
      </c>
      <c r="AP196" t="str">
        <f t="shared" si="54"/>
        <v/>
      </c>
      <c r="AR196" t="str">
        <f t="shared" si="67"/>
        <v/>
      </c>
      <c r="AT196">
        <f t="shared" si="68"/>
        <v>132</v>
      </c>
      <c r="AW196" s="5">
        <v>44025</v>
      </c>
      <c r="AX196" s="6" t="s">
        <v>5</v>
      </c>
      <c r="AZ196" t="str">
        <f t="shared" si="58"/>
        <v/>
      </c>
      <c r="BB196" t="str">
        <f t="shared" si="55"/>
        <v/>
      </c>
      <c r="BD196" t="str">
        <f t="shared" ref="BD196:BD259" si="70">IF(AX196="TH",SUM(AY194:AY196),"")</f>
        <v/>
      </c>
      <c r="BF196" t="str">
        <f t="shared" si="69"/>
        <v/>
      </c>
    </row>
    <row r="197" spans="1:58" x14ac:dyDescent="0.3">
      <c r="A197" s="10">
        <v>42565</v>
      </c>
      <c r="B197" s="11" t="s">
        <v>8</v>
      </c>
      <c r="C197" s="7">
        <v>25</v>
      </c>
      <c r="D197">
        <f t="shared" si="56"/>
        <v>203</v>
      </c>
      <c r="F197" t="str">
        <f t="shared" ref="F197:F260" si="71">IF(B197="FR",SUM(C197,C193),"")</f>
        <v/>
      </c>
      <c r="H197">
        <f t="shared" si="61"/>
        <v>72</v>
      </c>
      <c r="J197" t="str">
        <f t="shared" si="62"/>
        <v/>
      </c>
      <c r="M197" s="5">
        <v>42931</v>
      </c>
      <c r="N197" s="6" t="s">
        <v>7</v>
      </c>
      <c r="O197" s="7">
        <v>47</v>
      </c>
      <c r="P197" t="str">
        <f t="shared" si="57"/>
        <v/>
      </c>
      <c r="R197" t="str">
        <f t="shared" ref="R197:R260" si="72">IF(N197="FR",SUM(O197,O193),"")</f>
        <v/>
      </c>
      <c r="T197" t="str">
        <f t="shared" si="63"/>
        <v/>
      </c>
      <c r="V197" t="str">
        <f t="shared" si="64"/>
        <v/>
      </c>
      <c r="Y197" s="5">
        <v>43296</v>
      </c>
      <c r="Z197" s="6" t="s">
        <v>9</v>
      </c>
      <c r="AA197" s="7">
        <v>31</v>
      </c>
      <c r="AB197" t="str">
        <f t="shared" si="59"/>
        <v/>
      </c>
      <c r="AD197" t="str">
        <f t="shared" ref="AD197:AD260" si="73">IF(Z197="FR",SUM(AA197,AA193),"")</f>
        <v/>
      </c>
      <c r="AF197" t="str">
        <f t="shared" si="65"/>
        <v/>
      </c>
      <c r="AH197">
        <f t="shared" si="66"/>
        <v>144</v>
      </c>
      <c r="AK197" s="5">
        <v>43661</v>
      </c>
      <c r="AL197" s="6" t="s">
        <v>5</v>
      </c>
      <c r="AM197" s="7">
        <v>26</v>
      </c>
      <c r="AN197" t="str">
        <f t="shared" si="60"/>
        <v/>
      </c>
      <c r="AP197" t="str">
        <f t="shared" si="54"/>
        <v/>
      </c>
      <c r="AR197" t="str">
        <f t="shared" si="67"/>
        <v/>
      </c>
      <c r="AT197" t="str">
        <f t="shared" si="68"/>
        <v/>
      </c>
      <c r="AW197" s="5">
        <v>44026</v>
      </c>
      <c r="AX197" s="6" t="s">
        <v>3</v>
      </c>
      <c r="AZ197" t="str">
        <f t="shared" si="58"/>
        <v/>
      </c>
      <c r="BB197" t="str">
        <f t="shared" si="55"/>
        <v/>
      </c>
      <c r="BD197" t="str">
        <f t="shared" si="70"/>
        <v/>
      </c>
      <c r="BF197" t="str">
        <f t="shared" si="69"/>
        <v/>
      </c>
    </row>
    <row r="198" spans="1:58" x14ac:dyDescent="0.3">
      <c r="A198" s="10">
        <v>42566</v>
      </c>
      <c r="B198" s="11" t="s">
        <v>4</v>
      </c>
      <c r="C198" s="7">
        <v>39</v>
      </c>
      <c r="D198" t="str">
        <f t="shared" si="56"/>
        <v/>
      </c>
      <c r="F198">
        <f t="shared" si="71"/>
        <v>67</v>
      </c>
      <c r="H198" t="str">
        <f t="shared" si="61"/>
        <v/>
      </c>
      <c r="J198" t="str">
        <f t="shared" si="62"/>
        <v/>
      </c>
      <c r="M198" s="5">
        <v>42932</v>
      </c>
      <c r="N198" s="6" t="s">
        <v>9</v>
      </c>
      <c r="O198" s="7">
        <v>27</v>
      </c>
      <c r="P198" t="str">
        <f t="shared" si="57"/>
        <v/>
      </c>
      <c r="R198" t="str">
        <f t="shared" si="72"/>
        <v/>
      </c>
      <c r="T198" t="str">
        <f t="shared" si="63"/>
        <v/>
      </c>
      <c r="V198">
        <f t="shared" si="64"/>
        <v>116</v>
      </c>
      <c r="Y198" s="5">
        <v>43297</v>
      </c>
      <c r="Z198" s="6" t="s">
        <v>5</v>
      </c>
      <c r="AA198" s="7">
        <v>16</v>
      </c>
      <c r="AB198" t="str">
        <f t="shared" si="59"/>
        <v/>
      </c>
      <c r="AD198" t="str">
        <f t="shared" si="73"/>
        <v/>
      </c>
      <c r="AF198" t="str">
        <f t="shared" si="65"/>
        <v/>
      </c>
      <c r="AH198" t="str">
        <f t="shared" si="66"/>
        <v/>
      </c>
      <c r="AK198" s="5">
        <v>43662</v>
      </c>
      <c r="AL198" s="6" t="s">
        <v>3</v>
      </c>
      <c r="AM198" s="7">
        <v>27</v>
      </c>
      <c r="AN198" t="str">
        <f t="shared" si="60"/>
        <v/>
      </c>
      <c r="AP198" t="str">
        <f t="shared" ref="AP198:AP261" si="74">IF(AL198="FR",SUM(AM198,AM194),"")</f>
        <v/>
      </c>
      <c r="AR198" t="str">
        <f t="shared" si="67"/>
        <v/>
      </c>
      <c r="AT198" t="str">
        <f t="shared" si="68"/>
        <v/>
      </c>
      <c r="AW198" s="5">
        <v>44027</v>
      </c>
      <c r="AX198" s="6" t="s">
        <v>6</v>
      </c>
      <c r="AZ198" t="str">
        <f t="shared" si="58"/>
        <v/>
      </c>
      <c r="BB198" t="str">
        <f t="shared" ref="BB198:BB261" si="75">IF(AX198="FR",SUM(AY198,AY194),"")</f>
        <v/>
      </c>
      <c r="BD198" t="str">
        <f t="shared" si="70"/>
        <v/>
      </c>
      <c r="BF198" t="str">
        <f t="shared" si="69"/>
        <v/>
      </c>
    </row>
    <row r="199" spans="1:58" x14ac:dyDescent="0.3">
      <c r="A199" s="10">
        <v>42567</v>
      </c>
      <c r="B199" s="11" t="s">
        <v>7</v>
      </c>
      <c r="C199" s="7">
        <v>50</v>
      </c>
      <c r="D199" t="str">
        <f t="shared" ref="D199:D262" si="76">IF(B199="TH",SUM(C193:C199),"")</f>
        <v/>
      </c>
      <c r="F199" t="str">
        <f t="shared" si="71"/>
        <v/>
      </c>
      <c r="H199" t="str">
        <f t="shared" si="61"/>
        <v/>
      </c>
      <c r="J199" t="str">
        <f t="shared" si="62"/>
        <v/>
      </c>
      <c r="M199" s="5">
        <v>42933</v>
      </c>
      <c r="N199" s="6" t="s">
        <v>5</v>
      </c>
      <c r="O199" s="7">
        <v>16</v>
      </c>
      <c r="P199" t="str">
        <f t="shared" ref="P199:P262" si="77">IF(N199="TH",SUM(O193:O199),"")</f>
        <v/>
      </c>
      <c r="R199" t="str">
        <f t="shared" si="72"/>
        <v/>
      </c>
      <c r="T199" t="str">
        <f t="shared" si="63"/>
        <v/>
      </c>
      <c r="V199" t="str">
        <f t="shared" si="64"/>
        <v/>
      </c>
      <c r="Y199" s="5">
        <v>43298</v>
      </c>
      <c r="Z199" s="6" t="s">
        <v>3</v>
      </c>
      <c r="AA199" s="7">
        <v>14</v>
      </c>
      <c r="AB199" t="str">
        <f t="shared" si="59"/>
        <v/>
      </c>
      <c r="AD199" t="str">
        <f t="shared" si="73"/>
        <v/>
      </c>
      <c r="AF199" t="str">
        <f t="shared" si="65"/>
        <v/>
      </c>
      <c r="AH199" t="str">
        <f t="shared" si="66"/>
        <v/>
      </c>
      <c r="AK199" s="5">
        <v>43663</v>
      </c>
      <c r="AL199" s="6" t="s">
        <v>6</v>
      </c>
      <c r="AM199" s="7">
        <v>30</v>
      </c>
      <c r="AN199" t="str">
        <f t="shared" si="60"/>
        <v/>
      </c>
      <c r="AP199" t="str">
        <f t="shared" si="74"/>
        <v/>
      </c>
      <c r="AR199" t="str">
        <f t="shared" si="67"/>
        <v/>
      </c>
      <c r="AT199" t="str">
        <f t="shared" si="68"/>
        <v/>
      </c>
      <c r="AW199" s="5">
        <v>44028</v>
      </c>
      <c r="AX199" s="6" t="s">
        <v>8</v>
      </c>
      <c r="AZ199">
        <f t="shared" si="58"/>
        <v>0</v>
      </c>
      <c r="BB199" t="str">
        <f t="shared" si="75"/>
        <v/>
      </c>
      <c r="BD199">
        <f t="shared" si="70"/>
        <v>0</v>
      </c>
      <c r="BF199" t="str">
        <f t="shared" si="69"/>
        <v/>
      </c>
    </row>
    <row r="200" spans="1:58" x14ac:dyDescent="0.3">
      <c r="A200" s="10">
        <v>42568</v>
      </c>
      <c r="B200" s="11" t="s">
        <v>9</v>
      </c>
      <c r="C200" s="7">
        <v>25</v>
      </c>
      <c r="D200" t="str">
        <f t="shared" si="76"/>
        <v/>
      </c>
      <c r="F200" t="str">
        <f t="shared" si="71"/>
        <v/>
      </c>
      <c r="H200" t="str">
        <f t="shared" si="61"/>
        <v/>
      </c>
      <c r="J200">
        <f t="shared" si="62"/>
        <v>114</v>
      </c>
      <c r="M200" s="5">
        <v>42934</v>
      </c>
      <c r="N200" s="6" t="s">
        <v>3</v>
      </c>
      <c r="O200" s="7">
        <v>15</v>
      </c>
      <c r="P200" t="str">
        <f t="shared" si="77"/>
        <v/>
      </c>
      <c r="R200" t="str">
        <f t="shared" si="72"/>
        <v/>
      </c>
      <c r="T200" t="str">
        <f t="shared" si="63"/>
        <v/>
      </c>
      <c r="V200" t="str">
        <f t="shared" si="64"/>
        <v/>
      </c>
      <c r="Y200" s="5">
        <v>43299</v>
      </c>
      <c r="Z200" s="6" t="s">
        <v>6</v>
      </c>
      <c r="AA200" s="7">
        <v>28</v>
      </c>
      <c r="AB200" t="str">
        <f t="shared" si="59"/>
        <v/>
      </c>
      <c r="AD200" t="str">
        <f t="shared" si="73"/>
        <v/>
      </c>
      <c r="AF200" t="str">
        <f t="shared" si="65"/>
        <v/>
      </c>
      <c r="AH200" t="str">
        <f t="shared" si="66"/>
        <v/>
      </c>
      <c r="AK200" s="5">
        <v>43664</v>
      </c>
      <c r="AL200" s="6" t="s">
        <v>8</v>
      </c>
      <c r="AM200" s="7">
        <v>38</v>
      </c>
      <c r="AN200">
        <f t="shared" si="60"/>
        <v>253</v>
      </c>
      <c r="AP200" t="str">
        <f t="shared" si="74"/>
        <v/>
      </c>
      <c r="AR200">
        <f t="shared" si="67"/>
        <v>95</v>
      </c>
      <c r="AT200" t="str">
        <f t="shared" si="68"/>
        <v/>
      </c>
      <c r="AW200" s="5">
        <v>44029</v>
      </c>
      <c r="AX200" s="6" t="s">
        <v>4</v>
      </c>
      <c r="AZ200" t="str">
        <f t="shared" ref="AZ200:AZ263" si="78">IF(AX200="TH",SUM(AY194:AY200),"")</f>
        <v/>
      </c>
      <c r="BB200">
        <f t="shared" si="75"/>
        <v>0</v>
      </c>
      <c r="BD200" t="str">
        <f t="shared" si="70"/>
        <v/>
      </c>
      <c r="BF200" t="str">
        <f t="shared" si="69"/>
        <v/>
      </c>
    </row>
    <row r="201" spans="1:58" x14ac:dyDescent="0.3">
      <c r="A201" s="10">
        <v>42569</v>
      </c>
      <c r="B201" s="11" t="s">
        <v>5</v>
      </c>
      <c r="C201" s="7">
        <v>15</v>
      </c>
      <c r="D201" t="str">
        <f t="shared" si="76"/>
        <v/>
      </c>
      <c r="F201" t="str">
        <f t="shared" si="71"/>
        <v/>
      </c>
      <c r="H201" t="str">
        <f t="shared" si="61"/>
        <v/>
      </c>
      <c r="J201" t="str">
        <f t="shared" si="62"/>
        <v/>
      </c>
      <c r="M201" s="5">
        <v>42935</v>
      </c>
      <c r="N201" s="6" t="s">
        <v>6</v>
      </c>
      <c r="O201" s="7">
        <v>17</v>
      </c>
      <c r="P201" t="str">
        <f t="shared" si="77"/>
        <v/>
      </c>
      <c r="R201" t="str">
        <f t="shared" si="72"/>
        <v/>
      </c>
      <c r="T201" t="str">
        <f t="shared" si="63"/>
        <v/>
      </c>
      <c r="V201" t="str">
        <f t="shared" si="64"/>
        <v/>
      </c>
      <c r="Y201" s="5">
        <v>43300</v>
      </c>
      <c r="Z201" s="6" t="s">
        <v>8</v>
      </c>
      <c r="AA201" s="7">
        <v>28</v>
      </c>
      <c r="AB201">
        <f t="shared" si="59"/>
        <v>230</v>
      </c>
      <c r="AD201" t="str">
        <f t="shared" si="73"/>
        <v/>
      </c>
      <c r="AF201">
        <f t="shared" si="65"/>
        <v>70</v>
      </c>
      <c r="AH201" t="str">
        <f t="shared" si="66"/>
        <v/>
      </c>
      <c r="AK201" s="5">
        <v>43665</v>
      </c>
      <c r="AL201" s="6" t="s">
        <v>4</v>
      </c>
      <c r="AM201" s="7">
        <v>51</v>
      </c>
      <c r="AN201" t="str">
        <f t="shared" si="60"/>
        <v/>
      </c>
      <c r="AP201">
        <f t="shared" si="74"/>
        <v>77</v>
      </c>
      <c r="AR201" t="str">
        <f t="shared" si="67"/>
        <v/>
      </c>
      <c r="AT201" t="str">
        <f t="shared" si="68"/>
        <v/>
      </c>
      <c r="AW201" s="5">
        <v>44030</v>
      </c>
      <c r="AX201" s="6" t="s">
        <v>7</v>
      </c>
      <c r="AZ201" t="str">
        <f t="shared" si="78"/>
        <v/>
      </c>
      <c r="BB201" t="str">
        <f t="shared" si="75"/>
        <v/>
      </c>
      <c r="BD201" t="str">
        <f t="shared" si="70"/>
        <v/>
      </c>
      <c r="BF201" t="str">
        <f t="shared" si="69"/>
        <v/>
      </c>
    </row>
    <row r="202" spans="1:58" x14ac:dyDescent="0.3">
      <c r="A202" s="10">
        <v>42570</v>
      </c>
      <c r="B202" s="11" t="s">
        <v>3</v>
      </c>
      <c r="C202" s="7">
        <v>18</v>
      </c>
      <c r="D202" t="str">
        <f t="shared" si="76"/>
        <v/>
      </c>
      <c r="F202" t="str">
        <f t="shared" si="71"/>
        <v/>
      </c>
      <c r="H202" t="str">
        <f t="shared" si="61"/>
        <v/>
      </c>
      <c r="J202" t="str">
        <f t="shared" si="62"/>
        <v/>
      </c>
      <c r="M202" s="5">
        <v>42936</v>
      </c>
      <c r="N202" s="6" t="s">
        <v>8</v>
      </c>
      <c r="O202" s="7">
        <v>26</v>
      </c>
      <c r="P202">
        <f t="shared" si="77"/>
        <v>190</v>
      </c>
      <c r="R202" t="str">
        <f t="shared" si="72"/>
        <v/>
      </c>
      <c r="T202">
        <f t="shared" si="63"/>
        <v>58</v>
      </c>
      <c r="V202" t="str">
        <f t="shared" si="64"/>
        <v/>
      </c>
      <c r="Y202" s="5">
        <v>43301</v>
      </c>
      <c r="Z202" s="6" t="s">
        <v>4</v>
      </c>
      <c r="AA202" s="7">
        <v>51</v>
      </c>
      <c r="AB202" t="str">
        <f t="shared" ref="AB202:AB265" si="79">IF(Z202="TH",SUM(AA196:AA202),"")</f>
        <v/>
      </c>
      <c r="AD202">
        <f t="shared" si="73"/>
        <v>67</v>
      </c>
      <c r="AF202" t="str">
        <f t="shared" si="65"/>
        <v/>
      </c>
      <c r="AH202" t="str">
        <f t="shared" si="66"/>
        <v/>
      </c>
      <c r="AK202" s="5">
        <v>43666</v>
      </c>
      <c r="AL202" s="6" t="s">
        <v>7</v>
      </c>
      <c r="AM202" s="7">
        <v>60</v>
      </c>
      <c r="AN202" t="str">
        <f t="shared" si="60"/>
        <v/>
      </c>
      <c r="AP202" t="str">
        <f t="shared" si="74"/>
        <v/>
      </c>
      <c r="AR202" t="str">
        <f t="shared" si="67"/>
        <v/>
      </c>
      <c r="AT202" t="str">
        <f t="shared" si="68"/>
        <v/>
      </c>
      <c r="AW202" s="5">
        <v>44031</v>
      </c>
      <c r="AX202" s="6" t="s">
        <v>9</v>
      </c>
      <c r="AZ202" t="str">
        <f t="shared" si="78"/>
        <v/>
      </c>
      <c r="BB202" t="str">
        <f t="shared" si="75"/>
        <v/>
      </c>
      <c r="BD202" t="str">
        <f t="shared" si="70"/>
        <v/>
      </c>
      <c r="BF202">
        <f t="shared" si="69"/>
        <v>0</v>
      </c>
    </row>
    <row r="203" spans="1:58" x14ac:dyDescent="0.3">
      <c r="A203" s="10">
        <v>42571</v>
      </c>
      <c r="B203" s="11" t="s">
        <v>6</v>
      </c>
      <c r="C203" s="7">
        <v>20</v>
      </c>
      <c r="D203" t="str">
        <f t="shared" si="76"/>
        <v/>
      </c>
      <c r="F203" t="str">
        <f t="shared" si="71"/>
        <v/>
      </c>
      <c r="H203" t="str">
        <f t="shared" si="61"/>
        <v/>
      </c>
      <c r="J203" t="str">
        <f t="shared" si="62"/>
        <v/>
      </c>
      <c r="M203" s="5">
        <v>42937</v>
      </c>
      <c r="N203" s="6" t="s">
        <v>4</v>
      </c>
      <c r="O203" s="7">
        <v>43</v>
      </c>
      <c r="P203" t="str">
        <f t="shared" si="77"/>
        <v/>
      </c>
      <c r="R203">
        <f t="shared" si="72"/>
        <v>59</v>
      </c>
      <c r="T203" t="str">
        <f t="shared" si="63"/>
        <v/>
      </c>
      <c r="V203" t="str">
        <f t="shared" si="64"/>
        <v/>
      </c>
      <c r="Y203" s="5">
        <v>43302</v>
      </c>
      <c r="Z203" s="6" t="s">
        <v>7</v>
      </c>
      <c r="AA203" s="7">
        <v>57</v>
      </c>
      <c r="AB203" t="str">
        <f t="shared" si="79"/>
        <v/>
      </c>
      <c r="AD203" t="str">
        <f t="shared" si="73"/>
        <v/>
      </c>
      <c r="AF203" t="str">
        <f t="shared" si="65"/>
        <v/>
      </c>
      <c r="AH203" t="str">
        <f t="shared" si="66"/>
        <v/>
      </c>
      <c r="AK203" s="5">
        <v>43667</v>
      </c>
      <c r="AL203" s="6" t="s">
        <v>9</v>
      </c>
      <c r="AM203" s="7">
        <v>39</v>
      </c>
      <c r="AN203" t="str">
        <f t="shared" si="60"/>
        <v/>
      </c>
      <c r="AP203" t="str">
        <f t="shared" si="74"/>
        <v/>
      </c>
      <c r="AR203" t="str">
        <f t="shared" si="67"/>
        <v/>
      </c>
      <c r="AT203">
        <f t="shared" si="68"/>
        <v>150</v>
      </c>
      <c r="AW203" s="5">
        <v>44032</v>
      </c>
      <c r="AX203" s="6" t="s">
        <v>5</v>
      </c>
      <c r="AZ203" t="str">
        <f t="shared" si="78"/>
        <v/>
      </c>
      <c r="BB203" t="str">
        <f t="shared" si="75"/>
        <v/>
      </c>
      <c r="BD203" t="str">
        <f t="shared" si="70"/>
        <v/>
      </c>
      <c r="BF203" t="str">
        <f t="shared" si="69"/>
        <v/>
      </c>
    </row>
    <row r="204" spans="1:58" x14ac:dyDescent="0.3">
      <c r="A204" s="10">
        <v>42572</v>
      </c>
      <c r="B204" s="11" t="s">
        <v>8</v>
      </c>
      <c r="C204" s="7">
        <v>20</v>
      </c>
      <c r="D204">
        <f t="shared" si="76"/>
        <v>187</v>
      </c>
      <c r="F204" t="str">
        <f t="shared" si="71"/>
        <v/>
      </c>
      <c r="H204">
        <f t="shared" si="61"/>
        <v>58</v>
      </c>
      <c r="J204" t="str">
        <f t="shared" si="62"/>
        <v/>
      </c>
      <c r="M204" s="5">
        <v>42938</v>
      </c>
      <c r="N204" s="6" t="s">
        <v>7</v>
      </c>
      <c r="O204" s="7">
        <v>47</v>
      </c>
      <c r="P204" t="str">
        <f t="shared" si="77"/>
        <v/>
      </c>
      <c r="R204" t="str">
        <f t="shared" si="72"/>
        <v/>
      </c>
      <c r="T204" t="str">
        <f t="shared" si="63"/>
        <v/>
      </c>
      <c r="V204" t="str">
        <f t="shared" si="64"/>
        <v/>
      </c>
      <c r="Y204" s="5">
        <v>43303</v>
      </c>
      <c r="Z204" s="6" t="s">
        <v>9</v>
      </c>
      <c r="AA204" s="7">
        <v>32</v>
      </c>
      <c r="AB204" t="str">
        <f t="shared" si="79"/>
        <v/>
      </c>
      <c r="AD204" t="str">
        <f t="shared" si="73"/>
        <v/>
      </c>
      <c r="AF204" t="str">
        <f t="shared" si="65"/>
        <v/>
      </c>
      <c r="AH204">
        <f t="shared" si="66"/>
        <v>140</v>
      </c>
      <c r="AK204" s="5">
        <v>43668</v>
      </c>
      <c r="AL204" s="6" t="s">
        <v>5</v>
      </c>
      <c r="AM204" s="7">
        <v>27</v>
      </c>
      <c r="AN204" t="str">
        <f t="shared" si="60"/>
        <v/>
      </c>
      <c r="AP204" t="str">
        <f t="shared" si="74"/>
        <v/>
      </c>
      <c r="AR204" t="str">
        <f t="shared" si="67"/>
        <v/>
      </c>
      <c r="AT204" t="str">
        <f t="shared" si="68"/>
        <v/>
      </c>
      <c r="AW204" s="5">
        <v>44033</v>
      </c>
      <c r="AX204" s="6" t="s">
        <v>3</v>
      </c>
      <c r="AZ204" t="str">
        <f t="shared" si="78"/>
        <v/>
      </c>
      <c r="BB204" t="str">
        <f t="shared" si="75"/>
        <v/>
      </c>
      <c r="BD204" t="str">
        <f t="shared" si="70"/>
        <v/>
      </c>
      <c r="BF204" t="str">
        <f t="shared" si="69"/>
        <v/>
      </c>
    </row>
    <row r="205" spans="1:58" x14ac:dyDescent="0.3">
      <c r="A205" s="10">
        <v>42573</v>
      </c>
      <c r="B205" s="11" t="s">
        <v>4</v>
      </c>
      <c r="C205" s="7">
        <v>22</v>
      </c>
      <c r="D205" t="str">
        <f t="shared" si="76"/>
        <v/>
      </c>
      <c r="F205">
        <f t="shared" si="71"/>
        <v>37</v>
      </c>
      <c r="H205" t="str">
        <f t="shared" si="61"/>
        <v/>
      </c>
      <c r="J205" t="str">
        <f t="shared" si="62"/>
        <v/>
      </c>
      <c r="M205" s="5">
        <v>42939</v>
      </c>
      <c r="N205" s="6" t="s">
        <v>9</v>
      </c>
      <c r="O205" s="7">
        <v>36</v>
      </c>
      <c r="P205" t="str">
        <f t="shared" si="77"/>
        <v/>
      </c>
      <c r="R205" t="str">
        <f t="shared" si="72"/>
        <v/>
      </c>
      <c r="T205" t="str">
        <f t="shared" si="63"/>
        <v/>
      </c>
      <c r="V205">
        <f t="shared" si="64"/>
        <v>126</v>
      </c>
      <c r="Y205" s="5">
        <v>43304</v>
      </c>
      <c r="Z205" s="6" t="s">
        <v>5</v>
      </c>
      <c r="AA205" s="7">
        <v>25</v>
      </c>
      <c r="AB205" t="str">
        <f t="shared" si="79"/>
        <v/>
      </c>
      <c r="AD205" t="str">
        <f t="shared" si="73"/>
        <v/>
      </c>
      <c r="AF205" t="str">
        <f t="shared" si="65"/>
        <v/>
      </c>
      <c r="AH205" t="str">
        <f t="shared" si="66"/>
        <v/>
      </c>
      <c r="AK205" s="5">
        <v>43669</v>
      </c>
      <c r="AL205" s="6" t="s">
        <v>3</v>
      </c>
      <c r="AM205" s="7">
        <v>22</v>
      </c>
      <c r="AN205" t="str">
        <f t="shared" si="60"/>
        <v/>
      </c>
      <c r="AP205" t="str">
        <f t="shared" si="74"/>
        <v/>
      </c>
      <c r="AR205" t="str">
        <f t="shared" si="67"/>
        <v/>
      </c>
      <c r="AT205" t="str">
        <f t="shared" si="68"/>
        <v/>
      </c>
      <c r="AW205" s="5">
        <v>44034</v>
      </c>
      <c r="AX205" s="6" t="s">
        <v>6</v>
      </c>
      <c r="AZ205" t="str">
        <f t="shared" si="78"/>
        <v/>
      </c>
      <c r="BB205" t="str">
        <f t="shared" si="75"/>
        <v/>
      </c>
      <c r="BD205" t="str">
        <f t="shared" si="70"/>
        <v/>
      </c>
      <c r="BF205" t="str">
        <f t="shared" si="69"/>
        <v/>
      </c>
    </row>
    <row r="206" spans="1:58" x14ac:dyDescent="0.3">
      <c r="A206" s="10">
        <v>42574</v>
      </c>
      <c r="B206" s="11" t="s">
        <v>7</v>
      </c>
      <c r="C206" s="7">
        <v>36</v>
      </c>
      <c r="D206" t="str">
        <f t="shared" si="76"/>
        <v/>
      </c>
      <c r="F206" t="str">
        <f t="shared" si="71"/>
        <v/>
      </c>
      <c r="H206" t="str">
        <f t="shared" si="61"/>
        <v/>
      </c>
      <c r="J206" t="str">
        <f t="shared" si="62"/>
        <v/>
      </c>
      <c r="M206" s="5">
        <v>42940</v>
      </c>
      <c r="N206" s="6" t="s">
        <v>5</v>
      </c>
      <c r="O206" s="7">
        <v>33</v>
      </c>
      <c r="P206" t="str">
        <f t="shared" si="77"/>
        <v/>
      </c>
      <c r="R206" t="str">
        <f t="shared" si="72"/>
        <v/>
      </c>
      <c r="T206" t="str">
        <f t="shared" si="63"/>
        <v/>
      </c>
      <c r="V206" t="str">
        <f t="shared" si="64"/>
        <v/>
      </c>
      <c r="Y206" s="5">
        <v>43305</v>
      </c>
      <c r="Z206" s="6" t="s">
        <v>3</v>
      </c>
      <c r="AA206" s="7">
        <v>24</v>
      </c>
      <c r="AB206" t="str">
        <f t="shared" si="79"/>
        <v/>
      </c>
      <c r="AD206" t="str">
        <f t="shared" si="73"/>
        <v/>
      </c>
      <c r="AF206" t="str">
        <f t="shared" si="65"/>
        <v/>
      </c>
      <c r="AH206" t="str">
        <f t="shared" si="66"/>
        <v/>
      </c>
      <c r="AK206" s="5">
        <v>43670</v>
      </c>
      <c r="AL206" s="6" t="s">
        <v>6</v>
      </c>
      <c r="AM206" s="7">
        <v>20</v>
      </c>
      <c r="AN206" t="str">
        <f t="shared" si="60"/>
        <v/>
      </c>
      <c r="AP206" t="str">
        <f t="shared" si="74"/>
        <v/>
      </c>
      <c r="AR206" t="str">
        <f t="shared" si="67"/>
        <v/>
      </c>
      <c r="AT206" t="str">
        <f t="shared" si="68"/>
        <v/>
      </c>
      <c r="AW206" s="5">
        <v>44035</v>
      </c>
      <c r="AX206" s="6" t="s">
        <v>8</v>
      </c>
      <c r="AZ206">
        <f t="shared" si="78"/>
        <v>0</v>
      </c>
      <c r="BB206" t="str">
        <f t="shared" si="75"/>
        <v/>
      </c>
      <c r="BD206">
        <f t="shared" si="70"/>
        <v>0</v>
      </c>
      <c r="BF206" t="str">
        <f t="shared" si="69"/>
        <v/>
      </c>
    </row>
    <row r="207" spans="1:58" x14ac:dyDescent="0.3">
      <c r="A207" s="10">
        <v>42575</v>
      </c>
      <c r="B207" s="11" t="s">
        <v>9</v>
      </c>
      <c r="C207" s="7">
        <v>23</v>
      </c>
      <c r="D207" t="str">
        <f t="shared" si="76"/>
        <v/>
      </c>
      <c r="F207" t="str">
        <f t="shared" si="71"/>
        <v/>
      </c>
      <c r="H207" t="str">
        <f t="shared" si="61"/>
        <v/>
      </c>
      <c r="J207">
        <f t="shared" si="62"/>
        <v>81</v>
      </c>
      <c r="M207" s="5">
        <v>42941</v>
      </c>
      <c r="N207" s="6" t="s">
        <v>3</v>
      </c>
      <c r="O207" s="7">
        <v>34</v>
      </c>
      <c r="P207" t="str">
        <f t="shared" si="77"/>
        <v/>
      </c>
      <c r="R207" t="str">
        <f t="shared" si="72"/>
        <v/>
      </c>
      <c r="T207" t="str">
        <f t="shared" si="63"/>
        <v/>
      </c>
      <c r="V207" t="str">
        <f t="shared" si="64"/>
        <v/>
      </c>
      <c r="Y207" s="5">
        <v>43306</v>
      </c>
      <c r="Z207" s="6" t="s">
        <v>6</v>
      </c>
      <c r="AA207" s="7">
        <v>23</v>
      </c>
      <c r="AB207" t="str">
        <f t="shared" si="79"/>
        <v/>
      </c>
      <c r="AD207" t="str">
        <f t="shared" si="73"/>
        <v/>
      </c>
      <c r="AF207" t="str">
        <f t="shared" si="65"/>
        <v/>
      </c>
      <c r="AH207" t="str">
        <f t="shared" si="66"/>
        <v/>
      </c>
      <c r="AK207" s="5">
        <v>43671</v>
      </c>
      <c r="AL207" s="6" t="s">
        <v>8</v>
      </c>
      <c r="AM207" s="7">
        <v>35</v>
      </c>
      <c r="AN207">
        <f t="shared" si="60"/>
        <v>254</v>
      </c>
      <c r="AP207" t="str">
        <f t="shared" si="74"/>
        <v/>
      </c>
      <c r="AR207">
        <f t="shared" si="67"/>
        <v>77</v>
      </c>
      <c r="AT207" t="str">
        <f t="shared" si="68"/>
        <v/>
      </c>
      <c r="AW207" s="5">
        <v>44036</v>
      </c>
      <c r="AX207" s="6" t="s">
        <v>4</v>
      </c>
      <c r="AZ207" t="str">
        <f t="shared" si="78"/>
        <v/>
      </c>
      <c r="BB207">
        <f t="shared" si="75"/>
        <v>0</v>
      </c>
      <c r="BD207" t="str">
        <f t="shared" si="70"/>
        <v/>
      </c>
      <c r="BF207" t="str">
        <f t="shared" si="69"/>
        <v/>
      </c>
    </row>
    <row r="208" spans="1:58" x14ac:dyDescent="0.3">
      <c r="A208" s="10">
        <v>42576</v>
      </c>
      <c r="B208" s="11" t="s">
        <v>5</v>
      </c>
      <c r="C208" s="7">
        <v>24</v>
      </c>
      <c r="D208" t="str">
        <f t="shared" si="76"/>
        <v/>
      </c>
      <c r="F208" t="str">
        <f t="shared" si="71"/>
        <v/>
      </c>
      <c r="H208" t="str">
        <f t="shared" si="61"/>
        <v/>
      </c>
      <c r="J208" t="str">
        <f t="shared" si="62"/>
        <v/>
      </c>
      <c r="M208" s="5">
        <v>42942</v>
      </c>
      <c r="N208" s="6" t="s">
        <v>6</v>
      </c>
      <c r="O208" s="7">
        <v>36</v>
      </c>
      <c r="P208" t="str">
        <f t="shared" si="77"/>
        <v/>
      </c>
      <c r="R208" t="str">
        <f t="shared" si="72"/>
        <v/>
      </c>
      <c r="T208" t="str">
        <f t="shared" si="63"/>
        <v/>
      </c>
      <c r="V208" t="str">
        <f t="shared" si="64"/>
        <v/>
      </c>
      <c r="Y208" s="5">
        <v>43307</v>
      </c>
      <c r="Z208" s="6" t="s">
        <v>8</v>
      </c>
      <c r="AA208" s="7">
        <v>21</v>
      </c>
      <c r="AB208">
        <f t="shared" si="79"/>
        <v>233</v>
      </c>
      <c r="AD208" t="str">
        <f t="shared" si="73"/>
        <v/>
      </c>
      <c r="AF208">
        <f t="shared" si="65"/>
        <v>68</v>
      </c>
      <c r="AH208" t="str">
        <f t="shared" si="66"/>
        <v/>
      </c>
      <c r="AK208" s="5">
        <v>43672</v>
      </c>
      <c r="AL208" s="6" t="s">
        <v>4</v>
      </c>
      <c r="AM208" s="7">
        <v>52</v>
      </c>
      <c r="AN208" t="str">
        <f t="shared" si="60"/>
        <v/>
      </c>
      <c r="AP208">
        <f t="shared" si="74"/>
        <v>79</v>
      </c>
      <c r="AR208" t="str">
        <f t="shared" si="67"/>
        <v/>
      </c>
      <c r="AT208" t="str">
        <f t="shared" si="68"/>
        <v/>
      </c>
      <c r="AW208" s="5">
        <v>44037</v>
      </c>
      <c r="AX208" s="6" t="s">
        <v>7</v>
      </c>
      <c r="AZ208" t="str">
        <f t="shared" si="78"/>
        <v/>
      </c>
      <c r="BB208" t="str">
        <f t="shared" si="75"/>
        <v/>
      </c>
      <c r="BD208" t="str">
        <f t="shared" si="70"/>
        <v/>
      </c>
      <c r="BF208" t="str">
        <f t="shared" si="69"/>
        <v/>
      </c>
    </row>
    <row r="209" spans="1:58" x14ac:dyDescent="0.3">
      <c r="A209" s="10">
        <v>42577</v>
      </c>
      <c r="B209" s="11" t="s">
        <v>3</v>
      </c>
      <c r="C209" s="7">
        <v>20</v>
      </c>
      <c r="D209" t="str">
        <f t="shared" si="76"/>
        <v/>
      </c>
      <c r="F209" t="str">
        <f t="shared" si="71"/>
        <v/>
      </c>
      <c r="H209" t="str">
        <f t="shared" si="61"/>
        <v/>
      </c>
      <c r="J209" t="str">
        <f t="shared" si="62"/>
        <v/>
      </c>
      <c r="M209" s="5">
        <v>42943</v>
      </c>
      <c r="N209" s="6" t="s">
        <v>8</v>
      </c>
      <c r="O209" s="7">
        <v>35</v>
      </c>
      <c r="P209">
        <f t="shared" si="77"/>
        <v>264</v>
      </c>
      <c r="R209" t="str">
        <f t="shared" si="72"/>
        <v/>
      </c>
      <c r="T209">
        <f t="shared" si="63"/>
        <v>105</v>
      </c>
      <c r="V209" t="str">
        <f t="shared" si="64"/>
        <v/>
      </c>
      <c r="Y209" s="5">
        <v>43308</v>
      </c>
      <c r="Z209" s="6" t="s">
        <v>4</v>
      </c>
      <c r="AA209" s="7">
        <v>35</v>
      </c>
      <c r="AB209" t="str">
        <f t="shared" si="79"/>
        <v/>
      </c>
      <c r="AD209">
        <f t="shared" si="73"/>
        <v>60</v>
      </c>
      <c r="AF209" t="str">
        <f t="shared" si="65"/>
        <v/>
      </c>
      <c r="AH209" t="str">
        <f t="shared" si="66"/>
        <v/>
      </c>
      <c r="AK209" s="5">
        <v>43673</v>
      </c>
      <c r="AL209" s="6" t="s">
        <v>7</v>
      </c>
      <c r="AM209" s="7">
        <v>49</v>
      </c>
      <c r="AN209" t="str">
        <f t="shared" si="60"/>
        <v/>
      </c>
      <c r="AP209" t="str">
        <f t="shared" si="74"/>
        <v/>
      </c>
      <c r="AR209" t="str">
        <f t="shared" si="67"/>
        <v/>
      </c>
      <c r="AT209" t="str">
        <f t="shared" si="68"/>
        <v/>
      </c>
      <c r="AW209" s="5">
        <v>44038</v>
      </c>
      <c r="AX209" s="6" t="s">
        <v>9</v>
      </c>
      <c r="AZ209" t="str">
        <f t="shared" si="78"/>
        <v/>
      </c>
      <c r="BB209" t="str">
        <f t="shared" si="75"/>
        <v/>
      </c>
      <c r="BD209" t="str">
        <f t="shared" si="70"/>
        <v/>
      </c>
      <c r="BF209">
        <f t="shared" si="69"/>
        <v>0</v>
      </c>
    </row>
    <row r="210" spans="1:58" x14ac:dyDescent="0.3">
      <c r="A210" s="10">
        <v>42578</v>
      </c>
      <c r="B210" s="11" t="s">
        <v>6</v>
      </c>
      <c r="C210" s="7">
        <v>31</v>
      </c>
      <c r="D210" t="str">
        <f t="shared" si="76"/>
        <v/>
      </c>
      <c r="F210" t="str">
        <f t="shared" si="71"/>
        <v/>
      </c>
      <c r="H210" t="str">
        <f t="shared" si="61"/>
        <v/>
      </c>
      <c r="J210" t="str">
        <f t="shared" si="62"/>
        <v/>
      </c>
      <c r="M210" s="5">
        <v>42944</v>
      </c>
      <c r="N210" s="6" t="s">
        <v>4</v>
      </c>
      <c r="O210" s="7">
        <v>48</v>
      </c>
      <c r="P210" t="str">
        <f t="shared" si="77"/>
        <v/>
      </c>
      <c r="R210">
        <f t="shared" si="72"/>
        <v>81</v>
      </c>
      <c r="T210" t="str">
        <f t="shared" si="63"/>
        <v/>
      </c>
      <c r="V210" t="str">
        <f t="shared" si="64"/>
        <v/>
      </c>
      <c r="Y210" s="5">
        <v>43309</v>
      </c>
      <c r="Z210" s="6" t="s">
        <v>7</v>
      </c>
      <c r="AA210" s="7">
        <v>35</v>
      </c>
      <c r="AB210" t="str">
        <f t="shared" si="79"/>
        <v/>
      </c>
      <c r="AD210" t="str">
        <f t="shared" si="73"/>
        <v/>
      </c>
      <c r="AF210" t="str">
        <f t="shared" si="65"/>
        <v/>
      </c>
      <c r="AH210" t="str">
        <f t="shared" si="66"/>
        <v/>
      </c>
      <c r="AK210" s="5">
        <v>43674</v>
      </c>
      <c r="AL210" s="6" t="s">
        <v>9</v>
      </c>
      <c r="AM210" s="7">
        <v>35</v>
      </c>
      <c r="AN210" t="str">
        <f t="shared" si="60"/>
        <v/>
      </c>
      <c r="AP210" t="str">
        <f t="shared" si="74"/>
        <v/>
      </c>
      <c r="AR210" t="str">
        <f t="shared" si="67"/>
        <v/>
      </c>
      <c r="AT210">
        <f t="shared" si="68"/>
        <v>136</v>
      </c>
      <c r="AW210" s="5">
        <v>44039</v>
      </c>
      <c r="AX210" s="6" t="s">
        <v>5</v>
      </c>
      <c r="AZ210" t="str">
        <f t="shared" si="78"/>
        <v/>
      </c>
      <c r="BB210" t="str">
        <f t="shared" si="75"/>
        <v/>
      </c>
      <c r="BD210" t="str">
        <f t="shared" si="70"/>
        <v/>
      </c>
      <c r="BF210" t="str">
        <f t="shared" si="69"/>
        <v/>
      </c>
    </row>
    <row r="211" spans="1:58" x14ac:dyDescent="0.3">
      <c r="A211" s="10">
        <v>42579</v>
      </c>
      <c r="B211" s="11" t="s">
        <v>8</v>
      </c>
      <c r="C211" s="7">
        <v>31</v>
      </c>
      <c r="D211">
        <f t="shared" si="76"/>
        <v>187</v>
      </c>
      <c r="F211" t="str">
        <f t="shared" si="71"/>
        <v/>
      </c>
      <c r="H211">
        <f t="shared" si="61"/>
        <v>82</v>
      </c>
      <c r="J211" t="str">
        <f t="shared" si="62"/>
        <v/>
      </c>
      <c r="M211" s="5">
        <v>42945</v>
      </c>
      <c r="N211" s="6" t="s">
        <v>7</v>
      </c>
      <c r="O211" s="7">
        <v>53</v>
      </c>
      <c r="P211" t="str">
        <f t="shared" si="77"/>
        <v/>
      </c>
      <c r="R211" t="str">
        <f t="shared" si="72"/>
        <v/>
      </c>
      <c r="T211" t="str">
        <f t="shared" si="63"/>
        <v/>
      </c>
      <c r="V211" t="str">
        <f t="shared" si="64"/>
        <v/>
      </c>
      <c r="Y211" s="5">
        <v>43310</v>
      </c>
      <c r="Z211" s="6" t="s">
        <v>9</v>
      </c>
      <c r="AA211" s="7">
        <v>24</v>
      </c>
      <c r="AB211" t="str">
        <f t="shared" si="79"/>
        <v/>
      </c>
      <c r="AD211" t="str">
        <f t="shared" si="73"/>
        <v/>
      </c>
      <c r="AF211" t="str">
        <f t="shared" si="65"/>
        <v/>
      </c>
      <c r="AH211">
        <f t="shared" si="66"/>
        <v>94</v>
      </c>
      <c r="AK211" s="5">
        <v>43675</v>
      </c>
      <c r="AL211" s="6" t="s">
        <v>5</v>
      </c>
      <c r="AM211" s="7">
        <v>23</v>
      </c>
      <c r="AN211" t="str">
        <f t="shared" si="60"/>
        <v/>
      </c>
      <c r="AP211" t="str">
        <f t="shared" si="74"/>
        <v/>
      </c>
      <c r="AR211" t="str">
        <f t="shared" si="67"/>
        <v/>
      </c>
      <c r="AT211" t="str">
        <f t="shared" si="68"/>
        <v/>
      </c>
      <c r="AW211" s="5">
        <v>44040</v>
      </c>
      <c r="AX211" s="6" t="s">
        <v>3</v>
      </c>
      <c r="AZ211" t="str">
        <f t="shared" si="78"/>
        <v/>
      </c>
      <c r="BB211" t="str">
        <f t="shared" si="75"/>
        <v/>
      </c>
      <c r="BD211" t="str">
        <f t="shared" si="70"/>
        <v/>
      </c>
      <c r="BF211" t="str">
        <f t="shared" si="69"/>
        <v/>
      </c>
    </row>
    <row r="212" spans="1:58" x14ac:dyDescent="0.3">
      <c r="A212" s="10">
        <v>42580</v>
      </c>
      <c r="B212" s="11" t="s">
        <v>4</v>
      </c>
      <c r="C212" s="7">
        <v>34</v>
      </c>
      <c r="D212" t="str">
        <f t="shared" si="76"/>
        <v/>
      </c>
      <c r="F212">
        <f t="shared" si="71"/>
        <v>58</v>
      </c>
      <c r="H212" t="str">
        <f t="shared" si="61"/>
        <v/>
      </c>
      <c r="J212" t="str">
        <f t="shared" si="62"/>
        <v/>
      </c>
      <c r="M212" s="5">
        <v>42946</v>
      </c>
      <c r="N212" s="6" t="s">
        <v>9</v>
      </c>
      <c r="O212" s="7">
        <v>40</v>
      </c>
      <c r="P212" t="str">
        <f t="shared" si="77"/>
        <v/>
      </c>
      <c r="R212" t="str">
        <f t="shared" si="72"/>
        <v/>
      </c>
      <c r="T212" t="str">
        <f t="shared" si="63"/>
        <v/>
      </c>
      <c r="V212">
        <f t="shared" si="64"/>
        <v>141</v>
      </c>
      <c r="Y212" s="5">
        <v>43311</v>
      </c>
      <c r="Z212" s="6" t="s">
        <v>5</v>
      </c>
      <c r="AA212" s="7">
        <v>16</v>
      </c>
      <c r="AB212" t="str">
        <f t="shared" si="79"/>
        <v/>
      </c>
      <c r="AD212" t="str">
        <f t="shared" si="73"/>
        <v/>
      </c>
      <c r="AF212" t="str">
        <f t="shared" si="65"/>
        <v/>
      </c>
      <c r="AH212" t="str">
        <f t="shared" si="66"/>
        <v/>
      </c>
      <c r="AK212" s="5">
        <v>43676</v>
      </c>
      <c r="AL212" s="6" t="s">
        <v>3</v>
      </c>
      <c r="AM212" s="7">
        <v>30</v>
      </c>
      <c r="AN212" t="str">
        <f t="shared" si="60"/>
        <v/>
      </c>
      <c r="AP212" t="str">
        <f t="shared" si="74"/>
        <v/>
      </c>
      <c r="AR212" t="str">
        <f t="shared" si="67"/>
        <v/>
      </c>
      <c r="AT212" t="str">
        <f t="shared" si="68"/>
        <v/>
      </c>
      <c r="AW212" s="5">
        <v>44041</v>
      </c>
      <c r="AX212" s="6" t="s">
        <v>6</v>
      </c>
      <c r="AZ212" t="str">
        <f t="shared" si="78"/>
        <v/>
      </c>
      <c r="BB212" t="str">
        <f t="shared" si="75"/>
        <v/>
      </c>
      <c r="BD212" t="str">
        <f t="shared" si="70"/>
        <v/>
      </c>
      <c r="BF212" t="str">
        <f t="shared" si="69"/>
        <v/>
      </c>
    </row>
    <row r="213" spans="1:58" x14ac:dyDescent="0.3">
      <c r="A213" s="10">
        <v>42581</v>
      </c>
      <c r="B213" s="11" t="s">
        <v>7</v>
      </c>
      <c r="C213" s="7">
        <v>49</v>
      </c>
      <c r="D213" t="str">
        <f t="shared" si="76"/>
        <v/>
      </c>
      <c r="F213" t="str">
        <f t="shared" si="71"/>
        <v/>
      </c>
      <c r="H213" t="str">
        <f t="shared" si="61"/>
        <v/>
      </c>
      <c r="J213" t="str">
        <f t="shared" si="62"/>
        <v/>
      </c>
      <c r="M213" s="5">
        <v>42947</v>
      </c>
      <c r="N213" s="6" t="s">
        <v>5</v>
      </c>
      <c r="O213" s="7">
        <v>21</v>
      </c>
      <c r="P213" t="str">
        <f t="shared" si="77"/>
        <v/>
      </c>
      <c r="R213" t="str">
        <f t="shared" si="72"/>
        <v/>
      </c>
      <c r="T213" t="str">
        <f t="shared" si="63"/>
        <v/>
      </c>
      <c r="V213" t="str">
        <f t="shared" si="64"/>
        <v/>
      </c>
      <c r="Y213" s="5">
        <v>43312</v>
      </c>
      <c r="Z213" s="6" t="s">
        <v>3</v>
      </c>
      <c r="AA213" s="7">
        <v>16</v>
      </c>
      <c r="AB213" t="str">
        <f t="shared" si="79"/>
        <v/>
      </c>
      <c r="AD213" t="str">
        <f t="shared" si="73"/>
        <v/>
      </c>
      <c r="AF213" t="str">
        <f t="shared" si="65"/>
        <v/>
      </c>
      <c r="AH213" t="str">
        <f t="shared" si="66"/>
        <v/>
      </c>
      <c r="AK213" s="5">
        <v>43677</v>
      </c>
      <c r="AL213" s="6" t="s">
        <v>6</v>
      </c>
      <c r="AM213" s="7">
        <v>21</v>
      </c>
      <c r="AN213" t="str">
        <f t="shared" si="60"/>
        <v/>
      </c>
      <c r="AP213" t="str">
        <f t="shared" si="74"/>
        <v/>
      </c>
      <c r="AR213" t="str">
        <f t="shared" si="67"/>
        <v/>
      </c>
      <c r="AT213" t="str">
        <f t="shared" si="68"/>
        <v/>
      </c>
      <c r="AW213" s="5">
        <v>44042</v>
      </c>
      <c r="AX213" s="6" t="s">
        <v>8</v>
      </c>
      <c r="AZ213">
        <f t="shared" si="78"/>
        <v>0</v>
      </c>
      <c r="BB213" t="str">
        <f t="shared" si="75"/>
        <v/>
      </c>
      <c r="BD213">
        <f t="shared" si="70"/>
        <v>0</v>
      </c>
      <c r="BF213" t="str">
        <f t="shared" si="69"/>
        <v/>
      </c>
    </row>
    <row r="214" spans="1:58" x14ac:dyDescent="0.3">
      <c r="A214" s="10">
        <v>42582</v>
      </c>
      <c r="B214" s="11" t="s">
        <v>9</v>
      </c>
      <c r="C214" s="7">
        <v>25</v>
      </c>
      <c r="D214" t="str">
        <f t="shared" si="76"/>
        <v/>
      </c>
      <c r="F214" t="str">
        <f t="shared" si="71"/>
        <v/>
      </c>
      <c r="H214" t="str">
        <f t="shared" si="61"/>
        <v/>
      </c>
      <c r="J214">
        <f t="shared" si="62"/>
        <v>108</v>
      </c>
      <c r="M214" s="5">
        <v>42948</v>
      </c>
      <c r="N214" s="6" t="s">
        <v>3</v>
      </c>
      <c r="O214" s="7">
        <v>23</v>
      </c>
      <c r="P214" t="str">
        <f t="shared" si="77"/>
        <v/>
      </c>
      <c r="R214" t="str">
        <f t="shared" si="72"/>
        <v/>
      </c>
      <c r="T214" t="str">
        <f t="shared" si="63"/>
        <v/>
      </c>
      <c r="V214" t="str">
        <f t="shared" si="64"/>
        <v/>
      </c>
      <c r="Y214" s="5">
        <v>43313</v>
      </c>
      <c r="Z214" s="6" t="s">
        <v>6</v>
      </c>
      <c r="AA214" s="7">
        <v>15</v>
      </c>
      <c r="AB214" t="str">
        <f t="shared" si="79"/>
        <v/>
      </c>
      <c r="AD214" t="str">
        <f t="shared" si="73"/>
        <v/>
      </c>
      <c r="AF214" t="str">
        <f t="shared" si="65"/>
        <v/>
      </c>
      <c r="AH214" t="str">
        <f t="shared" si="66"/>
        <v/>
      </c>
      <c r="AK214" s="5">
        <v>43678</v>
      </c>
      <c r="AL214" s="6" t="s">
        <v>8</v>
      </c>
      <c r="AM214" s="7">
        <v>34</v>
      </c>
      <c r="AN214">
        <f t="shared" si="60"/>
        <v>244</v>
      </c>
      <c r="AP214" t="str">
        <f t="shared" si="74"/>
        <v/>
      </c>
      <c r="AR214">
        <f t="shared" si="67"/>
        <v>85</v>
      </c>
      <c r="AT214" t="str">
        <f t="shared" si="68"/>
        <v/>
      </c>
      <c r="AW214" s="5">
        <v>44043</v>
      </c>
      <c r="AX214" s="6" t="s">
        <v>4</v>
      </c>
      <c r="AZ214" t="str">
        <f t="shared" si="78"/>
        <v/>
      </c>
      <c r="BB214">
        <f t="shared" si="75"/>
        <v>0</v>
      </c>
      <c r="BD214" t="str">
        <f t="shared" si="70"/>
        <v/>
      </c>
      <c r="BF214" t="str">
        <f t="shared" si="69"/>
        <v/>
      </c>
    </row>
    <row r="215" spans="1:58" x14ac:dyDescent="0.3">
      <c r="A215" s="10">
        <v>42583</v>
      </c>
      <c r="B215" s="11" t="s">
        <v>5</v>
      </c>
      <c r="C215" s="7">
        <v>22</v>
      </c>
      <c r="D215" t="str">
        <f t="shared" si="76"/>
        <v/>
      </c>
      <c r="F215" t="str">
        <f t="shared" si="71"/>
        <v/>
      </c>
      <c r="H215" t="str">
        <f t="shared" si="61"/>
        <v/>
      </c>
      <c r="J215" t="str">
        <f t="shared" si="62"/>
        <v/>
      </c>
      <c r="M215" s="5">
        <v>42949</v>
      </c>
      <c r="N215" s="6" t="s">
        <v>6</v>
      </c>
      <c r="O215" s="7">
        <v>18</v>
      </c>
      <c r="P215" t="str">
        <f t="shared" si="77"/>
        <v/>
      </c>
      <c r="R215" t="str">
        <f t="shared" si="72"/>
        <v/>
      </c>
      <c r="T215" t="str">
        <f t="shared" si="63"/>
        <v/>
      </c>
      <c r="V215" t="str">
        <f t="shared" si="64"/>
        <v/>
      </c>
      <c r="Y215" s="5">
        <v>43314</v>
      </c>
      <c r="Z215" s="6" t="s">
        <v>8</v>
      </c>
      <c r="AA215" s="7">
        <v>20</v>
      </c>
      <c r="AB215">
        <f t="shared" si="79"/>
        <v>161</v>
      </c>
      <c r="AD215" t="str">
        <f t="shared" si="73"/>
        <v/>
      </c>
      <c r="AF215">
        <f t="shared" si="65"/>
        <v>51</v>
      </c>
      <c r="AH215" t="str">
        <f t="shared" si="66"/>
        <v/>
      </c>
      <c r="AK215" s="5">
        <v>43679</v>
      </c>
      <c r="AL215" s="6" t="s">
        <v>4</v>
      </c>
      <c r="AM215" s="7">
        <v>62</v>
      </c>
      <c r="AN215" t="str">
        <f t="shared" si="60"/>
        <v/>
      </c>
      <c r="AP215">
        <f t="shared" si="74"/>
        <v>85</v>
      </c>
      <c r="AR215" t="str">
        <f t="shared" si="67"/>
        <v/>
      </c>
      <c r="AT215" t="str">
        <f t="shared" si="68"/>
        <v/>
      </c>
      <c r="AW215" s="5">
        <v>44044</v>
      </c>
      <c r="AX215" s="6" t="s">
        <v>7</v>
      </c>
      <c r="AZ215" t="str">
        <f t="shared" si="78"/>
        <v/>
      </c>
      <c r="BB215" t="str">
        <f t="shared" si="75"/>
        <v/>
      </c>
      <c r="BD215" t="str">
        <f t="shared" si="70"/>
        <v/>
      </c>
      <c r="BF215" t="str">
        <f t="shared" si="69"/>
        <v/>
      </c>
    </row>
    <row r="216" spans="1:58" x14ac:dyDescent="0.3">
      <c r="A216" s="10">
        <v>42584</v>
      </c>
      <c r="B216" s="11" t="s">
        <v>3</v>
      </c>
      <c r="C216" s="7">
        <v>22</v>
      </c>
      <c r="D216" t="str">
        <f t="shared" si="76"/>
        <v/>
      </c>
      <c r="F216" t="str">
        <f t="shared" si="71"/>
        <v/>
      </c>
      <c r="H216" t="str">
        <f t="shared" si="61"/>
        <v/>
      </c>
      <c r="J216" t="str">
        <f t="shared" si="62"/>
        <v/>
      </c>
      <c r="M216" s="5">
        <v>42950</v>
      </c>
      <c r="N216" s="6" t="s">
        <v>8</v>
      </c>
      <c r="O216" s="7">
        <v>28</v>
      </c>
      <c r="P216">
        <f t="shared" si="77"/>
        <v>231</v>
      </c>
      <c r="R216" t="str">
        <f t="shared" si="72"/>
        <v/>
      </c>
      <c r="T216">
        <f t="shared" si="63"/>
        <v>69</v>
      </c>
      <c r="V216" t="str">
        <f t="shared" si="64"/>
        <v/>
      </c>
      <c r="Y216" s="5">
        <v>43315</v>
      </c>
      <c r="Z216" s="6" t="s">
        <v>4</v>
      </c>
      <c r="AA216" s="7">
        <v>44</v>
      </c>
      <c r="AB216" t="str">
        <f t="shared" si="79"/>
        <v/>
      </c>
      <c r="AD216">
        <f t="shared" si="73"/>
        <v>60</v>
      </c>
      <c r="AF216" t="str">
        <f t="shared" si="65"/>
        <v/>
      </c>
      <c r="AH216" t="str">
        <f t="shared" si="66"/>
        <v/>
      </c>
      <c r="AK216" s="5">
        <v>43680</v>
      </c>
      <c r="AL216" s="6" t="s">
        <v>7</v>
      </c>
      <c r="AM216" s="7">
        <v>64</v>
      </c>
      <c r="AN216" t="str">
        <f t="shared" si="60"/>
        <v/>
      </c>
      <c r="AP216" t="str">
        <f t="shared" si="74"/>
        <v/>
      </c>
      <c r="AR216" t="str">
        <f t="shared" si="67"/>
        <v/>
      </c>
      <c r="AT216" t="str">
        <f t="shared" si="68"/>
        <v/>
      </c>
      <c r="AW216" s="5">
        <v>44045</v>
      </c>
      <c r="AX216" s="6" t="s">
        <v>9</v>
      </c>
      <c r="AZ216" t="str">
        <f t="shared" si="78"/>
        <v/>
      </c>
      <c r="BB216" t="str">
        <f t="shared" si="75"/>
        <v/>
      </c>
      <c r="BD216" t="str">
        <f t="shared" si="70"/>
        <v/>
      </c>
      <c r="BF216">
        <f t="shared" si="69"/>
        <v>0</v>
      </c>
    </row>
    <row r="217" spans="1:58" x14ac:dyDescent="0.3">
      <c r="A217" s="10">
        <v>42585</v>
      </c>
      <c r="B217" s="11" t="s">
        <v>6</v>
      </c>
      <c r="C217" s="7">
        <v>28</v>
      </c>
      <c r="D217" t="str">
        <f t="shared" si="76"/>
        <v/>
      </c>
      <c r="F217" t="str">
        <f t="shared" si="71"/>
        <v/>
      </c>
      <c r="H217" t="str">
        <f t="shared" si="61"/>
        <v/>
      </c>
      <c r="J217" t="str">
        <f t="shared" si="62"/>
        <v/>
      </c>
      <c r="M217" s="5">
        <v>42951</v>
      </c>
      <c r="N217" s="6" t="s">
        <v>4</v>
      </c>
      <c r="O217" s="7">
        <v>47</v>
      </c>
      <c r="P217" t="str">
        <f t="shared" si="77"/>
        <v/>
      </c>
      <c r="R217">
        <f t="shared" si="72"/>
        <v>68</v>
      </c>
      <c r="T217" t="str">
        <f t="shared" si="63"/>
        <v/>
      </c>
      <c r="V217" t="str">
        <f t="shared" si="64"/>
        <v/>
      </c>
      <c r="Y217" s="5">
        <v>43316</v>
      </c>
      <c r="Z217" s="6" t="s">
        <v>7</v>
      </c>
      <c r="AA217" s="7">
        <v>47</v>
      </c>
      <c r="AB217" t="str">
        <f t="shared" si="79"/>
        <v/>
      </c>
      <c r="AD217" t="str">
        <f t="shared" si="73"/>
        <v/>
      </c>
      <c r="AF217" t="str">
        <f t="shared" si="65"/>
        <v/>
      </c>
      <c r="AH217" t="str">
        <f t="shared" si="66"/>
        <v/>
      </c>
      <c r="AK217" s="5">
        <v>43681</v>
      </c>
      <c r="AL217" s="6" t="s">
        <v>9</v>
      </c>
      <c r="AM217" s="7">
        <v>33</v>
      </c>
      <c r="AN217" t="str">
        <f t="shared" si="60"/>
        <v/>
      </c>
      <c r="AP217" t="str">
        <f t="shared" si="74"/>
        <v/>
      </c>
      <c r="AR217" t="str">
        <f t="shared" si="67"/>
        <v/>
      </c>
      <c r="AT217">
        <f t="shared" si="68"/>
        <v>159</v>
      </c>
      <c r="AW217" s="5">
        <v>44046</v>
      </c>
      <c r="AX217" s="6" t="s">
        <v>5</v>
      </c>
      <c r="AZ217" t="str">
        <f t="shared" si="78"/>
        <v/>
      </c>
      <c r="BB217" t="str">
        <f t="shared" si="75"/>
        <v/>
      </c>
      <c r="BD217" t="str">
        <f t="shared" si="70"/>
        <v/>
      </c>
      <c r="BF217" t="str">
        <f t="shared" si="69"/>
        <v/>
      </c>
    </row>
    <row r="218" spans="1:58" x14ac:dyDescent="0.3">
      <c r="A218" s="10">
        <v>42586</v>
      </c>
      <c r="B218" s="11" t="s">
        <v>8</v>
      </c>
      <c r="C218" s="7">
        <v>28</v>
      </c>
      <c r="D218">
        <f t="shared" si="76"/>
        <v>208</v>
      </c>
      <c r="F218" t="str">
        <f t="shared" si="71"/>
        <v/>
      </c>
      <c r="H218">
        <f t="shared" si="61"/>
        <v>78</v>
      </c>
      <c r="J218" t="str">
        <f t="shared" si="62"/>
        <v/>
      </c>
      <c r="M218" s="5">
        <v>42952</v>
      </c>
      <c r="N218" s="6" t="s">
        <v>7</v>
      </c>
      <c r="O218" s="7">
        <v>52</v>
      </c>
      <c r="P218" t="str">
        <f t="shared" si="77"/>
        <v/>
      </c>
      <c r="R218" t="str">
        <f t="shared" si="72"/>
        <v/>
      </c>
      <c r="T218" t="str">
        <f t="shared" si="63"/>
        <v/>
      </c>
      <c r="V218" t="str">
        <f t="shared" si="64"/>
        <v/>
      </c>
      <c r="Y218" s="5">
        <v>43317</v>
      </c>
      <c r="Z218" s="6" t="s">
        <v>9</v>
      </c>
      <c r="AA218" s="7">
        <v>35</v>
      </c>
      <c r="AB218" t="str">
        <f t="shared" si="79"/>
        <v/>
      </c>
      <c r="AD218" t="str">
        <f t="shared" si="73"/>
        <v/>
      </c>
      <c r="AF218" t="str">
        <f t="shared" si="65"/>
        <v/>
      </c>
      <c r="AH218">
        <f t="shared" si="66"/>
        <v>126</v>
      </c>
      <c r="AK218" s="5">
        <v>43682</v>
      </c>
      <c r="AL218" s="6" t="s">
        <v>5</v>
      </c>
      <c r="AM218" s="7">
        <v>29</v>
      </c>
      <c r="AN218" t="str">
        <f t="shared" si="60"/>
        <v/>
      </c>
      <c r="AP218" t="str">
        <f t="shared" si="74"/>
        <v/>
      </c>
      <c r="AR218" t="str">
        <f t="shared" si="67"/>
        <v/>
      </c>
      <c r="AT218" t="str">
        <f t="shared" si="68"/>
        <v/>
      </c>
      <c r="AW218" s="5">
        <v>44047</v>
      </c>
      <c r="AX218" s="6" t="s">
        <v>3</v>
      </c>
      <c r="AZ218" t="str">
        <f t="shared" si="78"/>
        <v/>
      </c>
      <c r="BB218" t="str">
        <f t="shared" si="75"/>
        <v/>
      </c>
      <c r="BD218" t="str">
        <f t="shared" si="70"/>
        <v/>
      </c>
      <c r="BF218" t="str">
        <f t="shared" si="69"/>
        <v/>
      </c>
    </row>
    <row r="219" spans="1:58" x14ac:dyDescent="0.3">
      <c r="A219" s="10">
        <v>42587</v>
      </c>
      <c r="B219" s="11" t="s">
        <v>4</v>
      </c>
      <c r="C219" s="7">
        <v>48</v>
      </c>
      <c r="D219" t="str">
        <f t="shared" si="76"/>
        <v/>
      </c>
      <c r="F219">
        <f t="shared" si="71"/>
        <v>70</v>
      </c>
      <c r="H219" t="str">
        <f t="shared" si="61"/>
        <v/>
      </c>
      <c r="J219" t="str">
        <f t="shared" si="62"/>
        <v/>
      </c>
      <c r="M219" s="5">
        <v>42953</v>
      </c>
      <c r="N219" s="6" t="s">
        <v>9</v>
      </c>
      <c r="O219" s="7">
        <v>35</v>
      </c>
      <c r="P219" t="str">
        <f t="shared" si="77"/>
        <v/>
      </c>
      <c r="R219" t="str">
        <f t="shared" si="72"/>
        <v/>
      </c>
      <c r="T219" t="str">
        <f t="shared" si="63"/>
        <v/>
      </c>
      <c r="V219">
        <f t="shared" si="64"/>
        <v>134</v>
      </c>
      <c r="Y219" s="5">
        <v>43318</v>
      </c>
      <c r="Z219" s="6" t="s">
        <v>5</v>
      </c>
      <c r="AA219" s="7">
        <v>33</v>
      </c>
      <c r="AB219" t="str">
        <f t="shared" si="79"/>
        <v/>
      </c>
      <c r="AD219" t="str">
        <f t="shared" si="73"/>
        <v/>
      </c>
      <c r="AF219" t="str">
        <f t="shared" si="65"/>
        <v/>
      </c>
      <c r="AH219" t="str">
        <f t="shared" si="66"/>
        <v/>
      </c>
      <c r="AK219" s="5">
        <v>43683</v>
      </c>
      <c r="AL219" s="6" t="s">
        <v>3</v>
      </c>
      <c r="AM219" s="7">
        <v>30</v>
      </c>
      <c r="AN219" t="str">
        <f t="shared" si="60"/>
        <v/>
      </c>
      <c r="AP219" t="str">
        <f t="shared" si="74"/>
        <v/>
      </c>
      <c r="AR219" t="str">
        <f t="shared" si="67"/>
        <v/>
      </c>
      <c r="AT219" t="str">
        <f t="shared" si="68"/>
        <v/>
      </c>
      <c r="AW219" s="5">
        <v>44048</v>
      </c>
      <c r="AX219" s="6" t="s">
        <v>6</v>
      </c>
      <c r="AZ219" t="str">
        <f t="shared" si="78"/>
        <v/>
      </c>
      <c r="BB219" t="str">
        <f t="shared" si="75"/>
        <v/>
      </c>
      <c r="BD219" t="str">
        <f t="shared" si="70"/>
        <v/>
      </c>
      <c r="BF219" t="str">
        <f t="shared" si="69"/>
        <v/>
      </c>
    </row>
    <row r="220" spans="1:58" x14ac:dyDescent="0.3">
      <c r="A220" s="10">
        <v>42588</v>
      </c>
      <c r="B220" s="11" t="s">
        <v>7</v>
      </c>
      <c r="C220" s="7">
        <v>49</v>
      </c>
      <c r="D220" t="str">
        <f t="shared" si="76"/>
        <v/>
      </c>
      <c r="F220" t="str">
        <f t="shared" si="71"/>
        <v/>
      </c>
      <c r="H220" t="str">
        <f t="shared" si="61"/>
        <v/>
      </c>
      <c r="J220" t="str">
        <f t="shared" si="62"/>
        <v/>
      </c>
      <c r="M220" s="5">
        <v>42954</v>
      </c>
      <c r="N220" s="6" t="s">
        <v>5</v>
      </c>
      <c r="O220" s="7">
        <v>23</v>
      </c>
      <c r="P220" t="str">
        <f t="shared" si="77"/>
        <v/>
      </c>
      <c r="R220" t="str">
        <f t="shared" si="72"/>
        <v/>
      </c>
      <c r="T220" t="str">
        <f t="shared" si="63"/>
        <v/>
      </c>
      <c r="V220" t="str">
        <f t="shared" si="64"/>
        <v/>
      </c>
      <c r="Y220" s="5">
        <v>43319</v>
      </c>
      <c r="Z220" s="6" t="s">
        <v>3</v>
      </c>
      <c r="AA220" s="7">
        <v>26</v>
      </c>
      <c r="AB220" t="str">
        <f t="shared" si="79"/>
        <v/>
      </c>
      <c r="AD220" t="str">
        <f t="shared" si="73"/>
        <v/>
      </c>
      <c r="AF220" t="str">
        <f t="shared" si="65"/>
        <v/>
      </c>
      <c r="AH220" t="str">
        <f t="shared" si="66"/>
        <v/>
      </c>
      <c r="AK220" s="5">
        <v>43684</v>
      </c>
      <c r="AL220" s="6" t="s">
        <v>6</v>
      </c>
      <c r="AM220" s="7">
        <v>40</v>
      </c>
      <c r="AN220" t="str">
        <f t="shared" si="60"/>
        <v/>
      </c>
      <c r="AP220" t="str">
        <f t="shared" si="74"/>
        <v/>
      </c>
      <c r="AR220" t="str">
        <f t="shared" si="67"/>
        <v/>
      </c>
      <c r="AT220" t="str">
        <f t="shared" si="68"/>
        <v/>
      </c>
      <c r="AW220" s="5">
        <v>44049</v>
      </c>
      <c r="AX220" s="6" t="s">
        <v>8</v>
      </c>
      <c r="AZ220">
        <f t="shared" si="78"/>
        <v>0</v>
      </c>
      <c r="BB220" t="str">
        <f t="shared" si="75"/>
        <v/>
      </c>
      <c r="BD220">
        <f t="shared" si="70"/>
        <v>0</v>
      </c>
      <c r="BF220" t="str">
        <f t="shared" si="69"/>
        <v/>
      </c>
    </row>
    <row r="221" spans="1:58" x14ac:dyDescent="0.3">
      <c r="A221" s="10">
        <v>42589</v>
      </c>
      <c r="B221" s="11" t="s">
        <v>9</v>
      </c>
      <c r="C221" s="7">
        <v>40</v>
      </c>
      <c r="D221" t="str">
        <f t="shared" si="76"/>
        <v/>
      </c>
      <c r="F221" t="str">
        <f t="shared" si="71"/>
        <v/>
      </c>
      <c r="H221" t="str">
        <f t="shared" si="61"/>
        <v/>
      </c>
      <c r="J221">
        <f t="shared" si="62"/>
        <v>137</v>
      </c>
      <c r="M221" s="5">
        <v>42955</v>
      </c>
      <c r="N221" s="6" t="s">
        <v>3</v>
      </c>
      <c r="O221" s="7">
        <v>26</v>
      </c>
      <c r="P221" t="str">
        <f t="shared" si="77"/>
        <v/>
      </c>
      <c r="R221" t="str">
        <f t="shared" si="72"/>
        <v/>
      </c>
      <c r="T221" t="str">
        <f t="shared" si="63"/>
        <v/>
      </c>
      <c r="V221" t="str">
        <f t="shared" si="64"/>
        <v/>
      </c>
      <c r="Y221" s="5">
        <v>43320</v>
      </c>
      <c r="Z221" s="6" t="s">
        <v>6</v>
      </c>
      <c r="AA221" s="7">
        <v>28</v>
      </c>
      <c r="AB221" t="str">
        <f t="shared" si="79"/>
        <v/>
      </c>
      <c r="AD221" t="str">
        <f t="shared" si="73"/>
        <v/>
      </c>
      <c r="AF221" t="str">
        <f t="shared" si="65"/>
        <v/>
      </c>
      <c r="AH221" t="str">
        <f t="shared" si="66"/>
        <v/>
      </c>
      <c r="AK221" s="5">
        <v>43685</v>
      </c>
      <c r="AL221" s="6" t="s">
        <v>8</v>
      </c>
      <c r="AM221" s="7">
        <v>49</v>
      </c>
      <c r="AN221">
        <f t="shared" si="60"/>
        <v>307</v>
      </c>
      <c r="AP221" t="str">
        <f t="shared" si="74"/>
        <v/>
      </c>
      <c r="AR221">
        <f t="shared" si="67"/>
        <v>119</v>
      </c>
      <c r="AT221" t="str">
        <f t="shared" si="68"/>
        <v/>
      </c>
      <c r="AW221" s="5">
        <v>44050</v>
      </c>
      <c r="AX221" s="6" t="s">
        <v>4</v>
      </c>
      <c r="AZ221" t="str">
        <f t="shared" si="78"/>
        <v/>
      </c>
      <c r="BB221">
        <f t="shared" si="75"/>
        <v>0</v>
      </c>
      <c r="BD221" t="str">
        <f t="shared" si="70"/>
        <v/>
      </c>
      <c r="BF221" t="str">
        <f t="shared" si="69"/>
        <v/>
      </c>
    </row>
    <row r="222" spans="1:58" x14ac:dyDescent="0.3">
      <c r="A222" s="10">
        <v>42590</v>
      </c>
      <c r="B222" s="11" t="s">
        <v>5</v>
      </c>
      <c r="C222" s="7">
        <v>25</v>
      </c>
      <c r="D222" t="str">
        <f t="shared" si="76"/>
        <v/>
      </c>
      <c r="F222" t="str">
        <f t="shared" si="71"/>
        <v/>
      </c>
      <c r="H222" t="str">
        <f t="shared" si="61"/>
        <v/>
      </c>
      <c r="J222" t="str">
        <f t="shared" si="62"/>
        <v/>
      </c>
      <c r="M222" s="5">
        <v>42956</v>
      </c>
      <c r="N222" s="6" t="s">
        <v>6</v>
      </c>
      <c r="O222" s="7">
        <v>19</v>
      </c>
      <c r="P222" t="str">
        <f t="shared" si="77"/>
        <v/>
      </c>
      <c r="R222" t="str">
        <f t="shared" si="72"/>
        <v/>
      </c>
      <c r="T222" t="str">
        <f t="shared" si="63"/>
        <v/>
      </c>
      <c r="V222" t="str">
        <f t="shared" si="64"/>
        <v/>
      </c>
      <c r="Y222" s="5">
        <v>43321</v>
      </c>
      <c r="Z222" s="6" t="s">
        <v>8</v>
      </c>
      <c r="AA222" s="7">
        <v>41</v>
      </c>
      <c r="AB222">
        <f t="shared" si="79"/>
        <v>254</v>
      </c>
      <c r="AD222" t="str">
        <f t="shared" si="73"/>
        <v/>
      </c>
      <c r="AF222">
        <f t="shared" si="65"/>
        <v>95</v>
      </c>
      <c r="AH222" t="str">
        <f t="shared" si="66"/>
        <v/>
      </c>
      <c r="AK222" s="5">
        <v>43686</v>
      </c>
      <c r="AL222" s="6" t="s">
        <v>4</v>
      </c>
      <c r="AM222" s="7">
        <v>60</v>
      </c>
      <c r="AN222" t="str">
        <f t="shared" si="60"/>
        <v/>
      </c>
      <c r="AP222">
        <f t="shared" si="74"/>
        <v>89</v>
      </c>
      <c r="AR222" t="str">
        <f t="shared" si="67"/>
        <v/>
      </c>
      <c r="AT222" t="str">
        <f t="shared" si="68"/>
        <v/>
      </c>
      <c r="AW222" s="5">
        <v>44051</v>
      </c>
      <c r="AX222" s="6" t="s">
        <v>7</v>
      </c>
      <c r="AZ222" t="str">
        <f t="shared" si="78"/>
        <v/>
      </c>
      <c r="BB222" t="str">
        <f t="shared" si="75"/>
        <v/>
      </c>
      <c r="BD222" t="str">
        <f t="shared" si="70"/>
        <v/>
      </c>
      <c r="BF222" t="str">
        <f t="shared" si="69"/>
        <v/>
      </c>
    </row>
    <row r="223" spans="1:58" x14ac:dyDescent="0.3">
      <c r="A223" s="10">
        <v>42591</v>
      </c>
      <c r="B223" s="11" t="s">
        <v>3</v>
      </c>
      <c r="C223" s="7">
        <v>19</v>
      </c>
      <c r="D223" t="str">
        <f t="shared" si="76"/>
        <v/>
      </c>
      <c r="F223" t="str">
        <f t="shared" si="71"/>
        <v/>
      </c>
      <c r="H223" t="str">
        <f t="shared" si="61"/>
        <v/>
      </c>
      <c r="J223" t="str">
        <f t="shared" si="62"/>
        <v/>
      </c>
      <c r="M223" s="5">
        <v>42957</v>
      </c>
      <c r="N223" s="6" t="s">
        <v>8</v>
      </c>
      <c r="O223" s="7">
        <v>24</v>
      </c>
      <c r="P223">
        <f t="shared" si="77"/>
        <v>226</v>
      </c>
      <c r="R223" t="str">
        <f t="shared" si="72"/>
        <v/>
      </c>
      <c r="T223">
        <f t="shared" si="63"/>
        <v>69</v>
      </c>
      <c r="V223" t="str">
        <f t="shared" si="64"/>
        <v/>
      </c>
      <c r="Y223" s="5">
        <v>43322</v>
      </c>
      <c r="Z223" s="6" t="s">
        <v>4</v>
      </c>
      <c r="AA223" s="7">
        <v>63</v>
      </c>
      <c r="AB223" t="str">
        <f t="shared" si="79"/>
        <v/>
      </c>
      <c r="AD223">
        <f t="shared" si="73"/>
        <v>96</v>
      </c>
      <c r="AF223" t="str">
        <f t="shared" si="65"/>
        <v/>
      </c>
      <c r="AH223" t="str">
        <f t="shared" si="66"/>
        <v/>
      </c>
      <c r="AK223" s="5">
        <v>43687</v>
      </c>
      <c r="AL223" s="6" t="s">
        <v>7</v>
      </c>
      <c r="AM223" s="7">
        <v>65</v>
      </c>
      <c r="AN223" t="str">
        <f t="shared" si="60"/>
        <v/>
      </c>
      <c r="AP223" t="str">
        <f t="shared" si="74"/>
        <v/>
      </c>
      <c r="AR223" t="str">
        <f t="shared" si="67"/>
        <v/>
      </c>
      <c r="AT223" t="str">
        <f t="shared" si="68"/>
        <v/>
      </c>
      <c r="AW223" s="5">
        <v>44052</v>
      </c>
      <c r="AX223" s="6" t="s">
        <v>9</v>
      </c>
      <c r="AZ223" t="str">
        <f t="shared" si="78"/>
        <v/>
      </c>
      <c r="BB223" t="str">
        <f t="shared" si="75"/>
        <v/>
      </c>
      <c r="BD223" t="str">
        <f t="shared" si="70"/>
        <v/>
      </c>
      <c r="BF223">
        <f t="shared" si="69"/>
        <v>0</v>
      </c>
    </row>
    <row r="224" spans="1:58" x14ac:dyDescent="0.3">
      <c r="A224" s="10">
        <v>42592</v>
      </c>
      <c r="B224" s="11" t="s">
        <v>6</v>
      </c>
      <c r="C224" s="7">
        <v>22</v>
      </c>
      <c r="D224" t="str">
        <f t="shared" si="76"/>
        <v/>
      </c>
      <c r="F224" t="str">
        <f t="shared" si="71"/>
        <v/>
      </c>
      <c r="H224" t="str">
        <f t="shared" si="61"/>
        <v/>
      </c>
      <c r="J224" t="str">
        <f t="shared" si="62"/>
        <v/>
      </c>
      <c r="M224" s="5">
        <v>42958</v>
      </c>
      <c r="N224" s="6" t="s">
        <v>4</v>
      </c>
      <c r="O224" s="7">
        <v>47</v>
      </c>
      <c r="P224" t="str">
        <f t="shared" si="77"/>
        <v/>
      </c>
      <c r="R224">
        <f t="shared" si="72"/>
        <v>70</v>
      </c>
      <c r="T224" t="str">
        <f t="shared" si="63"/>
        <v/>
      </c>
      <c r="V224" t="str">
        <f t="shared" si="64"/>
        <v/>
      </c>
      <c r="Y224" s="5">
        <v>43323</v>
      </c>
      <c r="Z224" s="6" t="s">
        <v>7</v>
      </c>
      <c r="AA224" s="7">
        <v>68</v>
      </c>
      <c r="AB224" t="str">
        <f t="shared" si="79"/>
        <v/>
      </c>
      <c r="AD224" t="str">
        <f t="shared" si="73"/>
        <v/>
      </c>
      <c r="AF224" t="str">
        <f t="shared" si="65"/>
        <v/>
      </c>
      <c r="AH224" t="str">
        <f t="shared" si="66"/>
        <v/>
      </c>
      <c r="AK224" s="5">
        <v>43688</v>
      </c>
      <c r="AL224" s="6" t="s">
        <v>9</v>
      </c>
      <c r="AM224" s="7">
        <v>39</v>
      </c>
      <c r="AN224" t="str">
        <f t="shared" si="60"/>
        <v/>
      </c>
      <c r="AP224" t="str">
        <f t="shared" si="74"/>
        <v/>
      </c>
      <c r="AR224" t="str">
        <f t="shared" si="67"/>
        <v/>
      </c>
      <c r="AT224">
        <f t="shared" si="68"/>
        <v>164</v>
      </c>
      <c r="AW224" s="5">
        <v>44053</v>
      </c>
      <c r="AX224" s="6" t="s">
        <v>5</v>
      </c>
      <c r="AZ224" t="str">
        <f t="shared" si="78"/>
        <v/>
      </c>
      <c r="BB224" t="str">
        <f t="shared" si="75"/>
        <v/>
      </c>
      <c r="BD224" t="str">
        <f t="shared" si="70"/>
        <v/>
      </c>
      <c r="BF224" t="str">
        <f t="shared" si="69"/>
        <v/>
      </c>
    </row>
    <row r="225" spans="1:58" x14ac:dyDescent="0.3">
      <c r="A225" s="10">
        <v>42593</v>
      </c>
      <c r="B225" s="11" t="s">
        <v>8</v>
      </c>
      <c r="C225" s="7">
        <v>31</v>
      </c>
      <c r="D225">
        <f t="shared" si="76"/>
        <v>234</v>
      </c>
      <c r="F225" t="str">
        <f t="shared" si="71"/>
        <v/>
      </c>
      <c r="H225">
        <f t="shared" si="61"/>
        <v>72</v>
      </c>
      <c r="J225" t="str">
        <f t="shared" si="62"/>
        <v/>
      </c>
      <c r="M225" s="5">
        <v>42959</v>
      </c>
      <c r="N225" s="6" t="s">
        <v>7</v>
      </c>
      <c r="O225" s="7">
        <v>55</v>
      </c>
      <c r="P225" t="str">
        <f t="shared" si="77"/>
        <v/>
      </c>
      <c r="R225" t="str">
        <f t="shared" si="72"/>
        <v/>
      </c>
      <c r="T225" t="str">
        <f t="shared" si="63"/>
        <v/>
      </c>
      <c r="V225" t="str">
        <f t="shared" si="64"/>
        <v/>
      </c>
      <c r="Y225" s="5">
        <v>43324</v>
      </c>
      <c r="Z225" s="6" t="s">
        <v>9</v>
      </c>
      <c r="AA225" s="7">
        <v>47</v>
      </c>
      <c r="AB225" t="str">
        <f t="shared" si="79"/>
        <v/>
      </c>
      <c r="AD225" t="str">
        <f t="shared" si="73"/>
        <v/>
      </c>
      <c r="AF225" t="str">
        <f t="shared" si="65"/>
        <v/>
      </c>
      <c r="AH225">
        <f t="shared" si="66"/>
        <v>178</v>
      </c>
      <c r="AK225" s="5">
        <v>43689</v>
      </c>
      <c r="AL225" s="6" t="s">
        <v>5</v>
      </c>
      <c r="AM225" s="7">
        <v>28</v>
      </c>
      <c r="AN225" t="str">
        <f t="shared" si="60"/>
        <v/>
      </c>
      <c r="AP225" t="str">
        <f t="shared" si="74"/>
        <v/>
      </c>
      <c r="AR225" t="str">
        <f t="shared" si="67"/>
        <v/>
      </c>
      <c r="AT225" t="str">
        <f t="shared" si="68"/>
        <v/>
      </c>
      <c r="AW225" s="5">
        <v>44054</v>
      </c>
      <c r="AX225" s="6" t="s">
        <v>3</v>
      </c>
      <c r="AZ225" t="str">
        <f t="shared" si="78"/>
        <v/>
      </c>
      <c r="BB225" t="str">
        <f t="shared" si="75"/>
        <v/>
      </c>
      <c r="BD225" t="str">
        <f t="shared" si="70"/>
        <v/>
      </c>
      <c r="BF225" t="str">
        <f t="shared" si="69"/>
        <v/>
      </c>
    </row>
    <row r="226" spans="1:58" x14ac:dyDescent="0.3">
      <c r="A226" s="10">
        <v>42594</v>
      </c>
      <c r="B226" s="11" t="s">
        <v>4</v>
      </c>
      <c r="C226" s="7">
        <v>37</v>
      </c>
      <c r="D226" t="str">
        <f t="shared" si="76"/>
        <v/>
      </c>
      <c r="F226">
        <f t="shared" si="71"/>
        <v>62</v>
      </c>
      <c r="H226" t="str">
        <f t="shared" si="61"/>
        <v/>
      </c>
      <c r="J226" t="str">
        <f t="shared" si="62"/>
        <v/>
      </c>
      <c r="M226" s="5">
        <v>42960</v>
      </c>
      <c r="N226" s="6" t="s">
        <v>9</v>
      </c>
      <c r="O226" s="7">
        <v>37</v>
      </c>
      <c r="P226" t="str">
        <f t="shared" si="77"/>
        <v/>
      </c>
      <c r="R226" t="str">
        <f t="shared" si="72"/>
        <v/>
      </c>
      <c r="T226" t="str">
        <f t="shared" si="63"/>
        <v/>
      </c>
      <c r="V226">
        <f t="shared" si="64"/>
        <v>139</v>
      </c>
      <c r="Y226" s="5">
        <v>43325</v>
      </c>
      <c r="Z226" s="6" t="s">
        <v>5</v>
      </c>
      <c r="AA226" s="7">
        <v>37</v>
      </c>
      <c r="AB226" t="str">
        <f t="shared" si="79"/>
        <v/>
      </c>
      <c r="AD226" t="str">
        <f t="shared" si="73"/>
        <v/>
      </c>
      <c r="AF226" t="str">
        <f t="shared" si="65"/>
        <v/>
      </c>
      <c r="AH226" t="str">
        <f t="shared" si="66"/>
        <v/>
      </c>
      <c r="AK226" s="5">
        <v>43690</v>
      </c>
      <c r="AL226" s="6" t="s">
        <v>3</v>
      </c>
      <c r="AM226" s="7">
        <v>26</v>
      </c>
      <c r="AN226" t="str">
        <f t="shared" ref="AN226:AN289" si="80">IF(AL226="TH",SUM(AM220:AM226),"")</f>
        <v/>
      </c>
      <c r="AP226" t="str">
        <f t="shared" si="74"/>
        <v/>
      </c>
      <c r="AR226" t="str">
        <f t="shared" si="67"/>
        <v/>
      </c>
      <c r="AT226" t="str">
        <f t="shared" si="68"/>
        <v/>
      </c>
      <c r="AW226" s="5">
        <v>44055</v>
      </c>
      <c r="AX226" s="6" t="s">
        <v>6</v>
      </c>
      <c r="AZ226" t="str">
        <f t="shared" si="78"/>
        <v/>
      </c>
      <c r="BB226" t="str">
        <f t="shared" si="75"/>
        <v/>
      </c>
      <c r="BD226" t="str">
        <f t="shared" si="70"/>
        <v/>
      </c>
      <c r="BF226" t="str">
        <f t="shared" si="69"/>
        <v/>
      </c>
    </row>
    <row r="227" spans="1:58" x14ac:dyDescent="0.3">
      <c r="A227" s="10">
        <v>42595</v>
      </c>
      <c r="B227" s="11" t="s">
        <v>7</v>
      </c>
      <c r="C227" s="7">
        <v>51</v>
      </c>
      <c r="D227" t="str">
        <f t="shared" si="76"/>
        <v/>
      </c>
      <c r="F227" t="str">
        <f t="shared" si="71"/>
        <v/>
      </c>
      <c r="H227" t="str">
        <f t="shared" si="61"/>
        <v/>
      </c>
      <c r="J227" t="str">
        <f t="shared" si="62"/>
        <v/>
      </c>
      <c r="M227" s="5">
        <v>42961</v>
      </c>
      <c r="N227" s="6" t="s">
        <v>5</v>
      </c>
      <c r="O227" s="7">
        <v>32</v>
      </c>
      <c r="P227" t="str">
        <f t="shared" si="77"/>
        <v/>
      </c>
      <c r="R227" t="str">
        <f t="shared" si="72"/>
        <v/>
      </c>
      <c r="T227" t="str">
        <f t="shared" si="63"/>
        <v/>
      </c>
      <c r="V227" t="str">
        <f t="shared" si="64"/>
        <v/>
      </c>
      <c r="Y227" s="5">
        <v>43326</v>
      </c>
      <c r="Z227" s="6" t="s">
        <v>3</v>
      </c>
      <c r="AA227" s="7">
        <v>32</v>
      </c>
      <c r="AB227" t="str">
        <f t="shared" si="79"/>
        <v/>
      </c>
      <c r="AD227" t="str">
        <f t="shared" si="73"/>
        <v/>
      </c>
      <c r="AF227" t="str">
        <f t="shared" si="65"/>
        <v/>
      </c>
      <c r="AH227" t="str">
        <f t="shared" si="66"/>
        <v/>
      </c>
      <c r="AK227" s="5">
        <v>43691</v>
      </c>
      <c r="AL227" s="6" t="s">
        <v>6</v>
      </c>
      <c r="AM227" s="7">
        <v>28</v>
      </c>
      <c r="AN227" t="str">
        <f t="shared" si="80"/>
        <v/>
      </c>
      <c r="AP227" t="str">
        <f t="shared" si="74"/>
        <v/>
      </c>
      <c r="AR227" t="str">
        <f t="shared" si="67"/>
        <v/>
      </c>
      <c r="AT227" t="str">
        <f t="shared" si="68"/>
        <v/>
      </c>
      <c r="AW227" s="5">
        <v>44056</v>
      </c>
      <c r="AX227" s="6" t="s">
        <v>8</v>
      </c>
      <c r="AZ227">
        <f t="shared" si="78"/>
        <v>0</v>
      </c>
      <c r="BB227" t="str">
        <f t="shared" si="75"/>
        <v/>
      </c>
      <c r="BD227">
        <f t="shared" si="70"/>
        <v>0</v>
      </c>
      <c r="BF227" t="str">
        <f t="shared" si="69"/>
        <v/>
      </c>
    </row>
    <row r="228" spans="1:58" x14ac:dyDescent="0.3">
      <c r="A228" s="10">
        <v>42596</v>
      </c>
      <c r="B228" s="11" t="s">
        <v>9</v>
      </c>
      <c r="C228" s="7">
        <v>26</v>
      </c>
      <c r="D228" t="str">
        <f t="shared" si="76"/>
        <v/>
      </c>
      <c r="F228" t="str">
        <f t="shared" si="71"/>
        <v/>
      </c>
      <c r="H228" t="str">
        <f t="shared" si="61"/>
        <v/>
      </c>
      <c r="J228">
        <f t="shared" si="62"/>
        <v>114</v>
      </c>
      <c r="M228" s="5">
        <v>42962</v>
      </c>
      <c r="N228" s="6" t="s">
        <v>3</v>
      </c>
      <c r="O228" s="7">
        <v>29</v>
      </c>
      <c r="P228" t="str">
        <f t="shared" si="77"/>
        <v/>
      </c>
      <c r="R228" t="str">
        <f t="shared" si="72"/>
        <v/>
      </c>
      <c r="T228" t="str">
        <f t="shared" si="63"/>
        <v/>
      </c>
      <c r="V228" t="str">
        <f t="shared" si="64"/>
        <v/>
      </c>
      <c r="Y228" s="5">
        <v>43327</v>
      </c>
      <c r="Z228" s="6" t="s">
        <v>6</v>
      </c>
      <c r="AA228" s="7">
        <v>34</v>
      </c>
      <c r="AB228" t="str">
        <f t="shared" si="79"/>
        <v/>
      </c>
      <c r="AD228" t="str">
        <f t="shared" si="73"/>
        <v/>
      </c>
      <c r="AF228" t="str">
        <f t="shared" si="65"/>
        <v/>
      </c>
      <c r="AH228" t="str">
        <f t="shared" si="66"/>
        <v/>
      </c>
      <c r="AK228" s="5">
        <v>43692</v>
      </c>
      <c r="AL228" s="6" t="s">
        <v>8</v>
      </c>
      <c r="AM228" s="7">
        <v>34</v>
      </c>
      <c r="AN228">
        <f t="shared" si="80"/>
        <v>280</v>
      </c>
      <c r="AP228" t="str">
        <f t="shared" si="74"/>
        <v/>
      </c>
      <c r="AR228">
        <f t="shared" si="67"/>
        <v>88</v>
      </c>
      <c r="AT228" t="str">
        <f t="shared" si="68"/>
        <v/>
      </c>
      <c r="AW228" s="5">
        <v>44057</v>
      </c>
      <c r="AX228" s="6" t="s">
        <v>4</v>
      </c>
      <c r="AZ228" t="str">
        <f t="shared" si="78"/>
        <v/>
      </c>
      <c r="BB228">
        <f t="shared" si="75"/>
        <v>0</v>
      </c>
      <c r="BD228" t="str">
        <f t="shared" si="70"/>
        <v/>
      </c>
      <c r="BF228" t="str">
        <f t="shared" si="69"/>
        <v/>
      </c>
    </row>
    <row r="229" spans="1:58" x14ac:dyDescent="0.3">
      <c r="A229" s="10">
        <v>42597</v>
      </c>
      <c r="B229" s="11" t="s">
        <v>5</v>
      </c>
      <c r="C229" s="7">
        <v>16</v>
      </c>
      <c r="D229" t="str">
        <f t="shared" si="76"/>
        <v/>
      </c>
      <c r="F229" t="str">
        <f t="shared" si="71"/>
        <v/>
      </c>
      <c r="H229" t="str">
        <f t="shared" si="61"/>
        <v/>
      </c>
      <c r="J229" t="str">
        <f t="shared" si="62"/>
        <v/>
      </c>
      <c r="M229" s="5">
        <v>42963</v>
      </c>
      <c r="N229" s="6" t="s">
        <v>6</v>
      </c>
      <c r="O229" s="7">
        <v>33</v>
      </c>
      <c r="P229" t="str">
        <f t="shared" si="77"/>
        <v/>
      </c>
      <c r="R229" t="str">
        <f t="shared" si="72"/>
        <v/>
      </c>
      <c r="T229" t="str">
        <f t="shared" si="63"/>
        <v/>
      </c>
      <c r="V229" t="str">
        <f t="shared" si="64"/>
        <v/>
      </c>
      <c r="Y229" s="5">
        <v>43328</v>
      </c>
      <c r="Z229" s="6" t="s">
        <v>8</v>
      </c>
      <c r="AA229" s="7">
        <v>38</v>
      </c>
      <c r="AB229">
        <f t="shared" si="79"/>
        <v>319</v>
      </c>
      <c r="AD229" t="str">
        <f t="shared" si="73"/>
        <v/>
      </c>
      <c r="AF229">
        <f t="shared" si="65"/>
        <v>104</v>
      </c>
      <c r="AH229" t="str">
        <f t="shared" si="66"/>
        <v/>
      </c>
      <c r="AK229" s="5">
        <v>43693</v>
      </c>
      <c r="AL229" s="6" t="s">
        <v>4</v>
      </c>
      <c r="AM229" s="7">
        <v>51</v>
      </c>
      <c r="AN229" t="str">
        <f t="shared" si="80"/>
        <v/>
      </c>
      <c r="AP229">
        <f t="shared" si="74"/>
        <v>79</v>
      </c>
      <c r="AR229" t="str">
        <f t="shared" si="67"/>
        <v/>
      </c>
      <c r="AT229" t="str">
        <f t="shared" si="68"/>
        <v/>
      </c>
      <c r="AW229" s="5">
        <v>44058</v>
      </c>
      <c r="AX229" s="6" t="s">
        <v>7</v>
      </c>
      <c r="AZ229" t="str">
        <f t="shared" si="78"/>
        <v/>
      </c>
      <c r="BB229" t="str">
        <f t="shared" si="75"/>
        <v/>
      </c>
      <c r="BD229" t="str">
        <f t="shared" si="70"/>
        <v/>
      </c>
      <c r="BF229" t="str">
        <f t="shared" si="69"/>
        <v/>
      </c>
    </row>
    <row r="230" spans="1:58" x14ac:dyDescent="0.3">
      <c r="A230" s="10">
        <v>42598</v>
      </c>
      <c r="B230" s="11" t="s">
        <v>3</v>
      </c>
      <c r="C230" s="7">
        <v>12</v>
      </c>
      <c r="D230" t="str">
        <f t="shared" si="76"/>
        <v/>
      </c>
      <c r="F230" t="str">
        <f t="shared" si="71"/>
        <v/>
      </c>
      <c r="H230" t="str">
        <f t="shared" si="61"/>
        <v/>
      </c>
      <c r="J230" t="str">
        <f t="shared" si="62"/>
        <v/>
      </c>
      <c r="M230" s="5">
        <v>42964</v>
      </c>
      <c r="N230" s="6" t="s">
        <v>8</v>
      </c>
      <c r="O230" s="7">
        <v>38</v>
      </c>
      <c r="P230">
        <f t="shared" si="77"/>
        <v>271</v>
      </c>
      <c r="R230" t="str">
        <f t="shared" si="72"/>
        <v/>
      </c>
      <c r="T230">
        <f t="shared" si="63"/>
        <v>100</v>
      </c>
      <c r="V230" t="str">
        <f t="shared" si="64"/>
        <v/>
      </c>
      <c r="Y230" s="5">
        <v>43329</v>
      </c>
      <c r="Z230" s="6" t="s">
        <v>4</v>
      </c>
      <c r="AA230" s="7">
        <v>51</v>
      </c>
      <c r="AB230" t="str">
        <f t="shared" si="79"/>
        <v/>
      </c>
      <c r="AD230">
        <f t="shared" si="73"/>
        <v>88</v>
      </c>
      <c r="AF230" t="str">
        <f t="shared" si="65"/>
        <v/>
      </c>
      <c r="AH230" t="str">
        <f t="shared" si="66"/>
        <v/>
      </c>
      <c r="AK230" s="5">
        <v>43694</v>
      </c>
      <c r="AL230" s="6" t="s">
        <v>7</v>
      </c>
      <c r="AM230" s="7">
        <v>50</v>
      </c>
      <c r="AN230" t="str">
        <f t="shared" si="80"/>
        <v/>
      </c>
      <c r="AP230" t="str">
        <f t="shared" si="74"/>
        <v/>
      </c>
      <c r="AR230" t="str">
        <f t="shared" si="67"/>
        <v/>
      </c>
      <c r="AT230" t="str">
        <f t="shared" si="68"/>
        <v/>
      </c>
      <c r="AW230" s="5">
        <v>44059</v>
      </c>
      <c r="AX230" s="6" t="s">
        <v>9</v>
      </c>
      <c r="AZ230" t="str">
        <f t="shared" si="78"/>
        <v/>
      </c>
      <c r="BB230" t="str">
        <f t="shared" si="75"/>
        <v/>
      </c>
      <c r="BD230" t="str">
        <f t="shared" si="70"/>
        <v/>
      </c>
      <c r="BF230">
        <f t="shared" si="69"/>
        <v>0</v>
      </c>
    </row>
    <row r="231" spans="1:58" x14ac:dyDescent="0.3">
      <c r="A231" s="10">
        <v>42599</v>
      </c>
      <c r="B231" s="11" t="s">
        <v>6</v>
      </c>
      <c r="C231" s="7">
        <v>21</v>
      </c>
      <c r="D231" t="str">
        <f t="shared" si="76"/>
        <v/>
      </c>
      <c r="F231" t="str">
        <f t="shared" si="71"/>
        <v/>
      </c>
      <c r="H231" t="str">
        <f t="shared" si="61"/>
        <v/>
      </c>
      <c r="J231" t="str">
        <f t="shared" si="62"/>
        <v/>
      </c>
      <c r="M231" s="5">
        <v>42965</v>
      </c>
      <c r="N231" s="6" t="s">
        <v>4</v>
      </c>
      <c r="O231" s="7">
        <v>50</v>
      </c>
      <c r="P231" t="str">
        <f t="shared" si="77"/>
        <v/>
      </c>
      <c r="R231">
        <f t="shared" si="72"/>
        <v>82</v>
      </c>
      <c r="T231" t="str">
        <f t="shared" si="63"/>
        <v/>
      </c>
      <c r="V231" t="str">
        <f t="shared" si="64"/>
        <v/>
      </c>
      <c r="Y231" s="5">
        <v>43330</v>
      </c>
      <c r="Z231" s="6" t="s">
        <v>7</v>
      </c>
      <c r="AA231" s="7">
        <v>56</v>
      </c>
      <c r="AB231" t="str">
        <f t="shared" si="79"/>
        <v/>
      </c>
      <c r="AD231" t="str">
        <f t="shared" si="73"/>
        <v/>
      </c>
      <c r="AF231" t="str">
        <f t="shared" si="65"/>
        <v/>
      </c>
      <c r="AH231" t="str">
        <f t="shared" si="66"/>
        <v/>
      </c>
      <c r="AK231" s="5">
        <v>43695</v>
      </c>
      <c r="AL231" s="6" t="s">
        <v>9</v>
      </c>
      <c r="AM231" s="7">
        <v>35</v>
      </c>
      <c r="AN231" t="str">
        <f t="shared" si="80"/>
        <v/>
      </c>
      <c r="AP231" t="str">
        <f t="shared" si="74"/>
        <v/>
      </c>
      <c r="AR231" t="str">
        <f t="shared" si="67"/>
        <v/>
      </c>
      <c r="AT231">
        <f t="shared" si="68"/>
        <v>136</v>
      </c>
      <c r="AW231" s="5">
        <v>44060</v>
      </c>
      <c r="AX231" s="6" t="s">
        <v>5</v>
      </c>
      <c r="AZ231" t="str">
        <f t="shared" si="78"/>
        <v/>
      </c>
      <c r="BB231" t="str">
        <f t="shared" si="75"/>
        <v/>
      </c>
      <c r="BD231" t="str">
        <f t="shared" si="70"/>
        <v/>
      </c>
      <c r="BF231" t="str">
        <f t="shared" si="69"/>
        <v/>
      </c>
    </row>
    <row r="232" spans="1:58" x14ac:dyDescent="0.3">
      <c r="A232" s="10">
        <v>42600</v>
      </c>
      <c r="B232" s="11" t="s">
        <v>8</v>
      </c>
      <c r="C232" s="7">
        <v>26</v>
      </c>
      <c r="D232">
        <f t="shared" si="76"/>
        <v>189</v>
      </c>
      <c r="F232" t="str">
        <f t="shared" si="71"/>
        <v/>
      </c>
      <c r="H232">
        <f t="shared" si="61"/>
        <v>59</v>
      </c>
      <c r="J232" t="str">
        <f t="shared" si="62"/>
        <v/>
      </c>
      <c r="M232" s="5">
        <v>42966</v>
      </c>
      <c r="N232" s="6" t="s">
        <v>7</v>
      </c>
      <c r="O232" s="7">
        <v>56</v>
      </c>
      <c r="P232" t="str">
        <f t="shared" si="77"/>
        <v/>
      </c>
      <c r="R232" t="str">
        <f t="shared" si="72"/>
        <v/>
      </c>
      <c r="T232" t="str">
        <f t="shared" si="63"/>
        <v/>
      </c>
      <c r="V232" t="str">
        <f t="shared" si="64"/>
        <v/>
      </c>
      <c r="Y232" s="5">
        <v>43331</v>
      </c>
      <c r="Z232" s="6" t="s">
        <v>9</v>
      </c>
      <c r="AA232" s="7">
        <v>47</v>
      </c>
      <c r="AB232" t="str">
        <f t="shared" si="79"/>
        <v/>
      </c>
      <c r="AD232" t="str">
        <f t="shared" si="73"/>
        <v/>
      </c>
      <c r="AF232" t="str">
        <f t="shared" si="65"/>
        <v/>
      </c>
      <c r="AH232">
        <f t="shared" si="66"/>
        <v>154</v>
      </c>
      <c r="AK232" s="5">
        <v>43696</v>
      </c>
      <c r="AL232" s="6" t="s">
        <v>5</v>
      </c>
      <c r="AM232" s="7">
        <v>23</v>
      </c>
      <c r="AN232" t="str">
        <f t="shared" si="80"/>
        <v/>
      </c>
      <c r="AP232" t="str">
        <f t="shared" si="74"/>
        <v/>
      </c>
      <c r="AR232" t="str">
        <f t="shared" si="67"/>
        <v/>
      </c>
      <c r="AT232" t="str">
        <f t="shared" si="68"/>
        <v/>
      </c>
      <c r="AW232" s="5">
        <v>44061</v>
      </c>
      <c r="AX232" s="6" t="s">
        <v>3</v>
      </c>
      <c r="AZ232" t="str">
        <f t="shared" si="78"/>
        <v/>
      </c>
      <c r="BB232" t="str">
        <f t="shared" si="75"/>
        <v/>
      </c>
      <c r="BD232" t="str">
        <f t="shared" si="70"/>
        <v/>
      </c>
      <c r="BF232" t="str">
        <f t="shared" si="69"/>
        <v/>
      </c>
    </row>
    <row r="233" spans="1:58" x14ac:dyDescent="0.3">
      <c r="A233" s="10">
        <v>42601</v>
      </c>
      <c r="B233" s="11" t="s">
        <v>4</v>
      </c>
      <c r="C233" s="7">
        <v>28</v>
      </c>
      <c r="D233" t="str">
        <f t="shared" si="76"/>
        <v/>
      </c>
      <c r="F233">
        <f t="shared" si="71"/>
        <v>44</v>
      </c>
      <c r="H233" t="str">
        <f t="shared" si="61"/>
        <v/>
      </c>
      <c r="J233" t="str">
        <f t="shared" si="62"/>
        <v/>
      </c>
      <c r="M233" s="5">
        <v>42967</v>
      </c>
      <c r="N233" s="6" t="s">
        <v>9</v>
      </c>
      <c r="O233" s="7">
        <v>44</v>
      </c>
      <c r="P233" t="str">
        <f t="shared" si="77"/>
        <v/>
      </c>
      <c r="R233" t="str">
        <f t="shared" si="72"/>
        <v/>
      </c>
      <c r="T233" t="str">
        <f t="shared" si="63"/>
        <v/>
      </c>
      <c r="V233">
        <f t="shared" si="64"/>
        <v>150</v>
      </c>
      <c r="Y233" s="5">
        <v>43332</v>
      </c>
      <c r="Z233" s="6" t="s">
        <v>5</v>
      </c>
      <c r="AA233" s="7">
        <v>26</v>
      </c>
      <c r="AB233" t="str">
        <f t="shared" si="79"/>
        <v/>
      </c>
      <c r="AD233" t="str">
        <f t="shared" si="73"/>
        <v/>
      </c>
      <c r="AF233" t="str">
        <f t="shared" si="65"/>
        <v/>
      </c>
      <c r="AH233" t="str">
        <f t="shared" si="66"/>
        <v/>
      </c>
      <c r="AK233" s="5">
        <v>43697</v>
      </c>
      <c r="AL233" s="6" t="s">
        <v>3</v>
      </c>
      <c r="AM233" s="7">
        <v>27</v>
      </c>
      <c r="AN233" t="str">
        <f t="shared" si="80"/>
        <v/>
      </c>
      <c r="AP233" t="str">
        <f t="shared" si="74"/>
        <v/>
      </c>
      <c r="AR233" t="str">
        <f t="shared" si="67"/>
        <v/>
      </c>
      <c r="AT233" t="str">
        <f t="shared" si="68"/>
        <v/>
      </c>
      <c r="AW233" s="5">
        <v>44062</v>
      </c>
      <c r="AX233" s="6" t="s">
        <v>6</v>
      </c>
      <c r="AZ233" t="str">
        <f t="shared" si="78"/>
        <v/>
      </c>
      <c r="BB233" t="str">
        <f t="shared" si="75"/>
        <v/>
      </c>
      <c r="BD233" t="str">
        <f t="shared" si="70"/>
        <v/>
      </c>
      <c r="BF233" t="str">
        <f t="shared" si="69"/>
        <v/>
      </c>
    </row>
    <row r="234" spans="1:58" x14ac:dyDescent="0.3">
      <c r="A234" s="10">
        <v>42602</v>
      </c>
      <c r="B234" s="11" t="s">
        <v>7</v>
      </c>
      <c r="C234" s="7">
        <v>51</v>
      </c>
      <c r="D234" t="str">
        <f t="shared" si="76"/>
        <v/>
      </c>
      <c r="F234" t="str">
        <f t="shared" si="71"/>
        <v/>
      </c>
      <c r="H234" t="str">
        <f t="shared" si="61"/>
        <v/>
      </c>
      <c r="J234" t="str">
        <f t="shared" si="62"/>
        <v/>
      </c>
      <c r="M234" s="5">
        <v>42968</v>
      </c>
      <c r="N234" s="6" t="s">
        <v>5</v>
      </c>
      <c r="O234" s="7">
        <v>42</v>
      </c>
      <c r="P234" t="str">
        <f t="shared" si="77"/>
        <v/>
      </c>
      <c r="R234" t="str">
        <f t="shared" si="72"/>
        <v/>
      </c>
      <c r="T234" t="str">
        <f t="shared" si="63"/>
        <v/>
      </c>
      <c r="V234" t="str">
        <f t="shared" si="64"/>
        <v/>
      </c>
      <c r="Y234" s="5">
        <v>43333</v>
      </c>
      <c r="Z234" s="6" t="s">
        <v>3</v>
      </c>
      <c r="AA234" s="7">
        <v>20</v>
      </c>
      <c r="AB234" t="str">
        <f t="shared" si="79"/>
        <v/>
      </c>
      <c r="AD234" t="str">
        <f t="shared" si="73"/>
        <v/>
      </c>
      <c r="AF234" t="str">
        <f t="shared" si="65"/>
        <v/>
      </c>
      <c r="AH234" t="str">
        <f t="shared" si="66"/>
        <v/>
      </c>
      <c r="AK234" s="5">
        <v>43698</v>
      </c>
      <c r="AL234" s="6" t="s">
        <v>6</v>
      </c>
      <c r="AM234" s="7">
        <v>28</v>
      </c>
      <c r="AN234" t="str">
        <f t="shared" si="80"/>
        <v/>
      </c>
      <c r="AP234" t="str">
        <f t="shared" si="74"/>
        <v/>
      </c>
      <c r="AR234" t="str">
        <f t="shared" si="67"/>
        <v/>
      </c>
      <c r="AT234" t="str">
        <f t="shared" si="68"/>
        <v/>
      </c>
      <c r="AW234" s="5">
        <v>44063</v>
      </c>
      <c r="AX234" s="6" t="s">
        <v>8</v>
      </c>
      <c r="AZ234">
        <f t="shared" si="78"/>
        <v>0</v>
      </c>
      <c r="BB234" t="str">
        <f t="shared" si="75"/>
        <v/>
      </c>
      <c r="BD234">
        <f t="shared" si="70"/>
        <v>0</v>
      </c>
      <c r="BF234" t="str">
        <f t="shared" si="69"/>
        <v/>
      </c>
    </row>
    <row r="235" spans="1:58" x14ac:dyDescent="0.3">
      <c r="A235" s="10">
        <v>42603</v>
      </c>
      <c r="B235" s="11" t="s">
        <v>9</v>
      </c>
      <c r="C235" s="7">
        <v>36</v>
      </c>
      <c r="D235" t="str">
        <f t="shared" si="76"/>
        <v/>
      </c>
      <c r="F235" t="str">
        <f t="shared" si="71"/>
        <v/>
      </c>
      <c r="H235" t="str">
        <f t="shared" si="61"/>
        <v/>
      </c>
      <c r="J235">
        <f t="shared" si="62"/>
        <v>115</v>
      </c>
      <c r="M235" s="5">
        <v>42969</v>
      </c>
      <c r="N235" s="6" t="s">
        <v>3</v>
      </c>
      <c r="O235" s="7">
        <v>36</v>
      </c>
      <c r="P235" t="str">
        <f t="shared" si="77"/>
        <v/>
      </c>
      <c r="R235" t="str">
        <f t="shared" si="72"/>
        <v/>
      </c>
      <c r="T235" t="str">
        <f t="shared" si="63"/>
        <v/>
      </c>
      <c r="V235" t="str">
        <f t="shared" si="64"/>
        <v/>
      </c>
      <c r="Y235" s="5">
        <v>43334</v>
      </c>
      <c r="Z235" s="6" t="s">
        <v>6</v>
      </c>
      <c r="AA235" s="7">
        <v>20</v>
      </c>
      <c r="AB235" t="str">
        <f t="shared" si="79"/>
        <v/>
      </c>
      <c r="AD235" t="str">
        <f t="shared" si="73"/>
        <v/>
      </c>
      <c r="AF235" t="str">
        <f t="shared" si="65"/>
        <v/>
      </c>
      <c r="AH235" t="str">
        <f t="shared" si="66"/>
        <v/>
      </c>
      <c r="AK235" s="5">
        <v>43699</v>
      </c>
      <c r="AL235" s="6" t="s">
        <v>8</v>
      </c>
      <c r="AM235" s="7">
        <v>33</v>
      </c>
      <c r="AN235">
        <f t="shared" si="80"/>
        <v>247</v>
      </c>
      <c r="AP235" t="str">
        <f t="shared" si="74"/>
        <v/>
      </c>
      <c r="AR235">
        <f t="shared" si="67"/>
        <v>88</v>
      </c>
      <c r="AT235" t="str">
        <f t="shared" si="68"/>
        <v/>
      </c>
      <c r="AW235" s="5">
        <v>44064</v>
      </c>
      <c r="AX235" s="6" t="s">
        <v>4</v>
      </c>
      <c r="AZ235" t="str">
        <f t="shared" si="78"/>
        <v/>
      </c>
      <c r="BB235">
        <f t="shared" si="75"/>
        <v>0</v>
      </c>
      <c r="BD235" t="str">
        <f t="shared" si="70"/>
        <v/>
      </c>
      <c r="BF235" t="str">
        <f t="shared" si="69"/>
        <v/>
      </c>
    </row>
    <row r="236" spans="1:58" x14ac:dyDescent="0.3">
      <c r="A236" s="10">
        <v>42604</v>
      </c>
      <c r="B236" s="11" t="s">
        <v>5</v>
      </c>
      <c r="C236" s="7">
        <v>24</v>
      </c>
      <c r="D236" t="str">
        <f t="shared" si="76"/>
        <v/>
      </c>
      <c r="F236" t="str">
        <f t="shared" si="71"/>
        <v/>
      </c>
      <c r="H236" t="str">
        <f t="shared" si="61"/>
        <v/>
      </c>
      <c r="J236" t="str">
        <f t="shared" si="62"/>
        <v/>
      </c>
      <c r="M236" s="5">
        <v>42970</v>
      </c>
      <c r="N236" s="6" t="s">
        <v>6</v>
      </c>
      <c r="O236" s="7">
        <v>35</v>
      </c>
      <c r="P236" t="str">
        <f t="shared" si="77"/>
        <v/>
      </c>
      <c r="R236" t="str">
        <f t="shared" si="72"/>
        <v/>
      </c>
      <c r="T236" t="str">
        <f t="shared" si="63"/>
        <v/>
      </c>
      <c r="V236" t="str">
        <f t="shared" si="64"/>
        <v/>
      </c>
      <c r="Y236" s="5">
        <v>43335</v>
      </c>
      <c r="Z236" s="6" t="s">
        <v>8</v>
      </c>
      <c r="AA236" s="7">
        <v>32</v>
      </c>
      <c r="AB236">
        <f t="shared" si="79"/>
        <v>252</v>
      </c>
      <c r="AD236" t="str">
        <f t="shared" si="73"/>
        <v/>
      </c>
      <c r="AF236">
        <f t="shared" si="65"/>
        <v>72</v>
      </c>
      <c r="AH236" t="str">
        <f t="shared" si="66"/>
        <v/>
      </c>
      <c r="AK236" s="5">
        <v>43700</v>
      </c>
      <c r="AL236" s="6" t="s">
        <v>4</v>
      </c>
      <c r="AM236" s="7">
        <v>50</v>
      </c>
      <c r="AN236" t="str">
        <f t="shared" si="80"/>
        <v/>
      </c>
      <c r="AP236">
        <f t="shared" si="74"/>
        <v>73</v>
      </c>
      <c r="AR236" t="str">
        <f t="shared" si="67"/>
        <v/>
      </c>
      <c r="AT236" t="str">
        <f t="shared" si="68"/>
        <v/>
      </c>
      <c r="AW236" s="5">
        <v>44065</v>
      </c>
      <c r="AX236" s="6" t="s">
        <v>7</v>
      </c>
      <c r="AZ236" t="str">
        <f t="shared" si="78"/>
        <v/>
      </c>
      <c r="BB236" t="str">
        <f t="shared" si="75"/>
        <v/>
      </c>
      <c r="BD236" t="str">
        <f t="shared" si="70"/>
        <v/>
      </c>
      <c r="BF236" t="str">
        <f t="shared" si="69"/>
        <v/>
      </c>
    </row>
    <row r="237" spans="1:58" x14ac:dyDescent="0.3">
      <c r="A237" s="10">
        <v>42605</v>
      </c>
      <c r="B237" s="11" t="s">
        <v>3</v>
      </c>
      <c r="C237" s="7">
        <v>20</v>
      </c>
      <c r="D237" t="str">
        <f t="shared" si="76"/>
        <v/>
      </c>
      <c r="F237" t="str">
        <f t="shared" si="71"/>
        <v/>
      </c>
      <c r="H237" t="str">
        <f t="shared" si="61"/>
        <v/>
      </c>
      <c r="J237" t="str">
        <f t="shared" si="62"/>
        <v/>
      </c>
      <c r="M237" s="5">
        <v>42971</v>
      </c>
      <c r="N237" s="6" t="s">
        <v>8</v>
      </c>
      <c r="O237" s="7">
        <v>28</v>
      </c>
      <c r="P237">
        <f t="shared" si="77"/>
        <v>291</v>
      </c>
      <c r="R237" t="str">
        <f t="shared" si="72"/>
        <v/>
      </c>
      <c r="T237">
        <f t="shared" si="63"/>
        <v>99</v>
      </c>
      <c r="V237" t="str">
        <f t="shared" si="64"/>
        <v/>
      </c>
      <c r="Y237" s="5">
        <v>43336</v>
      </c>
      <c r="Z237" s="6" t="s">
        <v>4</v>
      </c>
      <c r="AA237" s="7">
        <v>40</v>
      </c>
      <c r="AB237" t="str">
        <f t="shared" si="79"/>
        <v/>
      </c>
      <c r="AD237">
        <f t="shared" si="73"/>
        <v>66</v>
      </c>
      <c r="AF237" t="str">
        <f t="shared" si="65"/>
        <v/>
      </c>
      <c r="AH237" t="str">
        <f t="shared" si="66"/>
        <v/>
      </c>
      <c r="AK237" s="5">
        <v>43701</v>
      </c>
      <c r="AL237" s="6" t="s">
        <v>7</v>
      </c>
      <c r="AM237" s="7">
        <v>57</v>
      </c>
      <c r="AN237" t="str">
        <f t="shared" si="80"/>
        <v/>
      </c>
      <c r="AP237" t="str">
        <f t="shared" si="74"/>
        <v/>
      </c>
      <c r="AR237" t="str">
        <f t="shared" si="67"/>
        <v/>
      </c>
      <c r="AT237" t="str">
        <f t="shared" si="68"/>
        <v/>
      </c>
      <c r="AW237" s="5">
        <v>44066</v>
      </c>
      <c r="AX237" s="6" t="s">
        <v>9</v>
      </c>
      <c r="AZ237" t="str">
        <f t="shared" si="78"/>
        <v/>
      </c>
      <c r="BB237" t="str">
        <f t="shared" si="75"/>
        <v/>
      </c>
      <c r="BD237" t="str">
        <f t="shared" si="70"/>
        <v/>
      </c>
      <c r="BF237">
        <f t="shared" si="69"/>
        <v>0</v>
      </c>
    </row>
    <row r="238" spans="1:58" x14ac:dyDescent="0.3">
      <c r="A238" s="10">
        <v>42606</v>
      </c>
      <c r="B238" s="11" t="s">
        <v>6</v>
      </c>
      <c r="C238" s="7">
        <v>25</v>
      </c>
      <c r="D238" t="str">
        <f t="shared" si="76"/>
        <v/>
      </c>
      <c r="F238" t="str">
        <f t="shared" si="71"/>
        <v/>
      </c>
      <c r="H238" t="str">
        <f t="shared" si="61"/>
        <v/>
      </c>
      <c r="J238" t="str">
        <f t="shared" si="62"/>
        <v/>
      </c>
      <c r="M238" s="5">
        <v>42972</v>
      </c>
      <c r="N238" s="6" t="s">
        <v>4</v>
      </c>
      <c r="O238" s="7">
        <v>33</v>
      </c>
      <c r="P238" t="str">
        <f t="shared" si="77"/>
        <v/>
      </c>
      <c r="R238">
        <f t="shared" si="72"/>
        <v>75</v>
      </c>
      <c r="T238" t="str">
        <f t="shared" si="63"/>
        <v/>
      </c>
      <c r="V238" t="str">
        <f t="shared" si="64"/>
        <v/>
      </c>
      <c r="Y238" s="5">
        <v>43337</v>
      </c>
      <c r="Z238" s="6" t="s">
        <v>7</v>
      </c>
      <c r="AA238" s="7">
        <v>37</v>
      </c>
      <c r="AB238" t="str">
        <f t="shared" si="79"/>
        <v/>
      </c>
      <c r="AD238" t="str">
        <f t="shared" si="73"/>
        <v/>
      </c>
      <c r="AF238" t="str">
        <f t="shared" si="65"/>
        <v/>
      </c>
      <c r="AH238" t="str">
        <f t="shared" si="66"/>
        <v/>
      </c>
      <c r="AK238" s="5">
        <v>43702</v>
      </c>
      <c r="AL238" s="6" t="s">
        <v>9</v>
      </c>
      <c r="AM238" s="7">
        <v>28</v>
      </c>
      <c r="AN238" t="str">
        <f t="shared" si="80"/>
        <v/>
      </c>
      <c r="AP238" t="str">
        <f t="shared" si="74"/>
        <v/>
      </c>
      <c r="AR238" t="str">
        <f t="shared" si="67"/>
        <v/>
      </c>
      <c r="AT238">
        <f t="shared" si="68"/>
        <v>135</v>
      </c>
      <c r="AW238" s="5">
        <v>44067</v>
      </c>
      <c r="AX238" s="6" t="s">
        <v>5</v>
      </c>
      <c r="AZ238" t="str">
        <f t="shared" si="78"/>
        <v/>
      </c>
      <c r="BB238" t="str">
        <f t="shared" si="75"/>
        <v/>
      </c>
      <c r="BD238" t="str">
        <f t="shared" si="70"/>
        <v/>
      </c>
      <c r="BF238" t="str">
        <f t="shared" si="69"/>
        <v/>
      </c>
    </row>
    <row r="239" spans="1:58" x14ac:dyDescent="0.3">
      <c r="A239" s="10">
        <v>42607</v>
      </c>
      <c r="B239" s="11" t="s">
        <v>8</v>
      </c>
      <c r="C239" s="7">
        <v>31</v>
      </c>
      <c r="D239">
        <f t="shared" si="76"/>
        <v>215</v>
      </c>
      <c r="F239" t="str">
        <f t="shared" si="71"/>
        <v/>
      </c>
      <c r="H239">
        <f t="shared" si="61"/>
        <v>76</v>
      </c>
      <c r="J239" t="str">
        <f t="shared" si="62"/>
        <v/>
      </c>
      <c r="M239" s="5">
        <v>42973</v>
      </c>
      <c r="N239" s="6" t="s">
        <v>7</v>
      </c>
      <c r="O239" s="7">
        <v>32</v>
      </c>
      <c r="P239" t="str">
        <f t="shared" si="77"/>
        <v/>
      </c>
      <c r="R239" t="str">
        <f t="shared" si="72"/>
        <v/>
      </c>
      <c r="T239" t="str">
        <f t="shared" si="63"/>
        <v/>
      </c>
      <c r="V239" t="str">
        <f t="shared" si="64"/>
        <v/>
      </c>
      <c r="Y239" s="5">
        <v>43338</v>
      </c>
      <c r="Z239" s="6" t="s">
        <v>9</v>
      </c>
      <c r="AA239" s="7">
        <v>24</v>
      </c>
      <c r="AB239" t="str">
        <f t="shared" si="79"/>
        <v/>
      </c>
      <c r="AD239" t="str">
        <f t="shared" si="73"/>
        <v/>
      </c>
      <c r="AF239" t="str">
        <f t="shared" si="65"/>
        <v/>
      </c>
      <c r="AH239">
        <f t="shared" si="66"/>
        <v>101</v>
      </c>
      <c r="AK239" s="5">
        <v>43703</v>
      </c>
      <c r="AL239" s="6" t="s">
        <v>5</v>
      </c>
      <c r="AM239" s="7">
        <v>23</v>
      </c>
      <c r="AN239" t="str">
        <f t="shared" si="80"/>
        <v/>
      </c>
      <c r="AP239" t="str">
        <f t="shared" si="74"/>
        <v/>
      </c>
      <c r="AR239" t="str">
        <f t="shared" si="67"/>
        <v/>
      </c>
      <c r="AT239" t="str">
        <f t="shared" si="68"/>
        <v/>
      </c>
      <c r="AW239" s="5">
        <v>44068</v>
      </c>
      <c r="AX239" s="6" t="s">
        <v>3</v>
      </c>
      <c r="AZ239" t="str">
        <f t="shared" si="78"/>
        <v/>
      </c>
      <c r="BB239" t="str">
        <f t="shared" si="75"/>
        <v/>
      </c>
      <c r="BD239" t="str">
        <f t="shared" si="70"/>
        <v/>
      </c>
      <c r="BF239" t="str">
        <f t="shared" si="69"/>
        <v/>
      </c>
    </row>
    <row r="240" spans="1:58" x14ac:dyDescent="0.3">
      <c r="A240" s="10">
        <v>42608</v>
      </c>
      <c r="B240" s="11" t="s">
        <v>4</v>
      </c>
      <c r="C240" s="7">
        <v>44</v>
      </c>
      <c r="D240" t="str">
        <f t="shared" si="76"/>
        <v/>
      </c>
      <c r="F240">
        <f t="shared" si="71"/>
        <v>68</v>
      </c>
      <c r="H240" t="str">
        <f t="shared" si="61"/>
        <v/>
      </c>
      <c r="J240" t="str">
        <f t="shared" si="62"/>
        <v/>
      </c>
      <c r="M240" s="5">
        <v>42974</v>
      </c>
      <c r="N240" s="6" t="s">
        <v>9</v>
      </c>
      <c r="O240" s="7">
        <v>18</v>
      </c>
      <c r="P240" t="str">
        <f t="shared" si="77"/>
        <v/>
      </c>
      <c r="R240" t="str">
        <f t="shared" si="72"/>
        <v/>
      </c>
      <c r="T240" t="str">
        <f t="shared" si="63"/>
        <v/>
      </c>
      <c r="V240">
        <f t="shared" si="64"/>
        <v>83</v>
      </c>
      <c r="Y240" s="5">
        <v>43339</v>
      </c>
      <c r="Z240" s="6" t="s">
        <v>5</v>
      </c>
      <c r="AA240" s="7">
        <v>21</v>
      </c>
      <c r="AB240" t="str">
        <f t="shared" si="79"/>
        <v/>
      </c>
      <c r="AD240" t="str">
        <f t="shared" si="73"/>
        <v/>
      </c>
      <c r="AF240" t="str">
        <f t="shared" si="65"/>
        <v/>
      </c>
      <c r="AH240" t="str">
        <f t="shared" si="66"/>
        <v/>
      </c>
      <c r="AK240" s="5">
        <v>43704</v>
      </c>
      <c r="AL240" s="6" t="s">
        <v>3</v>
      </c>
      <c r="AM240" s="7">
        <v>25</v>
      </c>
      <c r="AN240" t="str">
        <f t="shared" si="80"/>
        <v/>
      </c>
      <c r="AP240" t="str">
        <f t="shared" si="74"/>
        <v/>
      </c>
      <c r="AR240" t="str">
        <f t="shared" si="67"/>
        <v/>
      </c>
      <c r="AT240" t="str">
        <f t="shared" si="68"/>
        <v/>
      </c>
      <c r="AW240" s="5">
        <v>44069</v>
      </c>
      <c r="AX240" s="6" t="s">
        <v>6</v>
      </c>
      <c r="AZ240" t="str">
        <f t="shared" si="78"/>
        <v/>
      </c>
      <c r="BB240" t="str">
        <f t="shared" si="75"/>
        <v/>
      </c>
      <c r="BD240" t="str">
        <f t="shared" si="70"/>
        <v/>
      </c>
      <c r="BF240" t="str">
        <f t="shared" si="69"/>
        <v/>
      </c>
    </row>
    <row r="241" spans="1:58" x14ac:dyDescent="0.3">
      <c r="A241" s="10">
        <v>42609</v>
      </c>
      <c r="B241" s="11" t="s">
        <v>7</v>
      </c>
      <c r="C241" s="7">
        <v>39</v>
      </c>
      <c r="D241" t="str">
        <f t="shared" si="76"/>
        <v/>
      </c>
      <c r="F241" t="str">
        <f t="shared" si="71"/>
        <v/>
      </c>
      <c r="H241" t="str">
        <f t="shared" si="61"/>
        <v/>
      </c>
      <c r="J241" t="str">
        <f t="shared" si="62"/>
        <v/>
      </c>
      <c r="M241" s="5">
        <v>42975</v>
      </c>
      <c r="N241" s="6" t="s">
        <v>5</v>
      </c>
      <c r="O241" s="7">
        <v>17</v>
      </c>
      <c r="P241" t="str">
        <f t="shared" si="77"/>
        <v/>
      </c>
      <c r="R241" t="str">
        <f t="shared" si="72"/>
        <v/>
      </c>
      <c r="T241" t="str">
        <f t="shared" si="63"/>
        <v/>
      </c>
      <c r="V241" t="str">
        <f t="shared" si="64"/>
        <v/>
      </c>
      <c r="Y241" s="5">
        <v>43340</v>
      </c>
      <c r="Z241" s="6" t="s">
        <v>3</v>
      </c>
      <c r="AA241" s="7">
        <v>26</v>
      </c>
      <c r="AB241" t="str">
        <f t="shared" si="79"/>
        <v/>
      </c>
      <c r="AD241" t="str">
        <f t="shared" si="73"/>
        <v/>
      </c>
      <c r="AF241" t="str">
        <f t="shared" si="65"/>
        <v/>
      </c>
      <c r="AH241" t="str">
        <f t="shared" si="66"/>
        <v/>
      </c>
      <c r="AK241" s="5">
        <v>43705</v>
      </c>
      <c r="AL241" s="6" t="s">
        <v>6</v>
      </c>
      <c r="AM241" s="7">
        <v>24</v>
      </c>
      <c r="AN241" t="str">
        <f t="shared" si="80"/>
        <v/>
      </c>
      <c r="AP241" t="str">
        <f t="shared" si="74"/>
        <v/>
      </c>
      <c r="AR241" t="str">
        <f t="shared" si="67"/>
        <v/>
      </c>
      <c r="AT241" t="str">
        <f t="shared" si="68"/>
        <v/>
      </c>
      <c r="AW241" s="5">
        <v>44070</v>
      </c>
      <c r="AX241" s="6" t="s">
        <v>8</v>
      </c>
      <c r="AZ241">
        <f t="shared" si="78"/>
        <v>0</v>
      </c>
      <c r="BB241" t="str">
        <f t="shared" si="75"/>
        <v/>
      </c>
      <c r="BD241">
        <f t="shared" si="70"/>
        <v>0</v>
      </c>
      <c r="BF241" t="str">
        <f t="shared" si="69"/>
        <v/>
      </c>
    </row>
    <row r="242" spans="1:58" x14ac:dyDescent="0.3">
      <c r="A242" s="10">
        <v>42610</v>
      </c>
      <c r="B242" s="11" t="s">
        <v>9</v>
      </c>
      <c r="C242" s="7">
        <v>23</v>
      </c>
      <c r="D242" t="str">
        <f t="shared" si="76"/>
        <v/>
      </c>
      <c r="F242" t="str">
        <f t="shared" si="71"/>
        <v/>
      </c>
      <c r="H242" t="str">
        <f t="shared" si="61"/>
        <v/>
      </c>
      <c r="J242">
        <f t="shared" si="62"/>
        <v>106</v>
      </c>
      <c r="M242" s="5">
        <v>42976</v>
      </c>
      <c r="N242" s="6" t="s">
        <v>3</v>
      </c>
      <c r="O242" s="7">
        <v>14</v>
      </c>
      <c r="P242" t="str">
        <f t="shared" si="77"/>
        <v/>
      </c>
      <c r="R242" t="str">
        <f t="shared" si="72"/>
        <v/>
      </c>
      <c r="T242" t="str">
        <f t="shared" si="63"/>
        <v/>
      </c>
      <c r="V242" t="str">
        <f t="shared" si="64"/>
        <v/>
      </c>
      <c r="Y242" s="5">
        <v>43341</v>
      </c>
      <c r="Z242" s="6" t="s">
        <v>6</v>
      </c>
      <c r="AA242" s="7">
        <v>30</v>
      </c>
      <c r="AB242" t="str">
        <f t="shared" si="79"/>
        <v/>
      </c>
      <c r="AD242" t="str">
        <f t="shared" si="73"/>
        <v/>
      </c>
      <c r="AF242" t="str">
        <f t="shared" si="65"/>
        <v/>
      </c>
      <c r="AH242" t="str">
        <f t="shared" si="66"/>
        <v/>
      </c>
      <c r="AK242" s="5">
        <v>43706</v>
      </c>
      <c r="AL242" s="6" t="s">
        <v>8</v>
      </c>
      <c r="AM242" s="7">
        <v>31</v>
      </c>
      <c r="AN242">
        <f t="shared" si="80"/>
        <v>238</v>
      </c>
      <c r="AP242" t="str">
        <f t="shared" si="74"/>
        <v/>
      </c>
      <c r="AR242">
        <f t="shared" si="67"/>
        <v>80</v>
      </c>
      <c r="AT242" t="str">
        <f t="shared" si="68"/>
        <v/>
      </c>
      <c r="AW242" s="5">
        <v>44071</v>
      </c>
      <c r="AX242" s="6" t="s">
        <v>4</v>
      </c>
      <c r="AZ242" t="str">
        <f t="shared" si="78"/>
        <v/>
      </c>
      <c r="BB242">
        <f t="shared" si="75"/>
        <v>0</v>
      </c>
      <c r="BD242" t="str">
        <f t="shared" si="70"/>
        <v/>
      </c>
      <c r="BF242" t="str">
        <f t="shared" si="69"/>
        <v/>
      </c>
    </row>
    <row r="243" spans="1:58" x14ac:dyDescent="0.3">
      <c r="A243" s="10">
        <v>42611</v>
      </c>
      <c r="B243" s="11" t="s">
        <v>5</v>
      </c>
      <c r="C243" s="7">
        <v>13</v>
      </c>
      <c r="D243" t="str">
        <f t="shared" si="76"/>
        <v/>
      </c>
      <c r="F243" t="str">
        <f t="shared" si="71"/>
        <v/>
      </c>
      <c r="H243" t="str">
        <f t="shared" si="61"/>
        <v/>
      </c>
      <c r="J243" t="str">
        <f t="shared" si="62"/>
        <v/>
      </c>
      <c r="M243" s="5">
        <v>42977</v>
      </c>
      <c r="N243" s="6" t="s">
        <v>6</v>
      </c>
      <c r="O243" s="7">
        <v>18</v>
      </c>
      <c r="P243" t="str">
        <f t="shared" si="77"/>
        <v/>
      </c>
      <c r="R243" t="str">
        <f t="shared" si="72"/>
        <v/>
      </c>
      <c r="T243" t="str">
        <f t="shared" si="63"/>
        <v/>
      </c>
      <c r="V243" t="str">
        <f t="shared" si="64"/>
        <v/>
      </c>
      <c r="Y243" s="5">
        <v>43342</v>
      </c>
      <c r="Z243" s="6" t="s">
        <v>8</v>
      </c>
      <c r="AA243" s="7">
        <v>39</v>
      </c>
      <c r="AB243">
        <f t="shared" si="79"/>
        <v>217</v>
      </c>
      <c r="AD243" t="str">
        <f t="shared" si="73"/>
        <v/>
      </c>
      <c r="AF243">
        <f t="shared" si="65"/>
        <v>95</v>
      </c>
      <c r="AH243" t="str">
        <f t="shared" si="66"/>
        <v/>
      </c>
      <c r="AK243" s="5">
        <v>43707</v>
      </c>
      <c r="AL243" s="6" t="s">
        <v>4</v>
      </c>
      <c r="AM243" s="7">
        <v>53</v>
      </c>
      <c r="AN243" t="str">
        <f t="shared" si="80"/>
        <v/>
      </c>
      <c r="AP243">
        <f t="shared" si="74"/>
        <v>76</v>
      </c>
      <c r="AR243" t="str">
        <f t="shared" si="67"/>
        <v/>
      </c>
      <c r="AT243" t="str">
        <f t="shared" si="68"/>
        <v/>
      </c>
      <c r="AW243" s="5">
        <v>44072</v>
      </c>
      <c r="AX243" s="6" t="s">
        <v>7</v>
      </c>
      <c r="AZ243" t="str">
        <f t="shared" si="78"/>
        <v/>
      </c>
      <c r="BB243" t="str">
        <f t="shared" si="75"/>
        <v/>
      </c>
      <c r="BD243" t="str">
        <f t="shared" si="70"/>
        <v/>
      </c>
      <c r="BF243" t="str">
        <f t="shared" si="69"/>
        <v/>
      </c>
    </row>
    <row r="244" spans="1:58" ht="15" thickBot="1" x14ac:dyDescent="0.35">
      <c r="A244" s="10">
        <v>42612</v>
      </c>
      <c r="B244" s="11" t="s">
        <v>3</v>
      </c>
      <c r="C244" s="7">
        <v>12</v>
      </c>
      <c r="D244" t="str">
        <f t="shared" si="76"/>
        <v/>
      </c>
      <c r="F244" t="str">
        <f t="shared" si="71"/>
        <v/>
      </c>
      <c r="H244" t="str">
        <f t="shared" si="61"/>
        <v/>
      </c>
      <c r="J244" t="str">
        <f t="shared" si="62"/>
        <v/>
      </c>
      <c r="M244" s="5">
        <v>42978</v>
      </c>
      <c r="N244" s="6" t="s">
        <v>8</v>
      </c>
      <c r="O244" s="7">
        <v>23</v>
      </c>
      <c r="P244">
        <f t="shared" si="77"/>
        <v>155</v>
      </c>
      <c r="R244" t="str">
        <f t="shared" si="72"/>
        <v/>
      </c>
      <c r="T244">
        <f t="shared" si="63"/>
        <v>55</v>
      </c>
      <c r="V244" t="str">
        <f t="shared" si="64"/>
        <v/>
      </c>
      <c r="Y244" s="5">
        <v>43343</v>
      </c>
      <c r="Z244" s="6" t="s">
        <v>4</v>
      </c>
      <c r="AA244" s="7">
        <v>71</v>
      </c>
      <c r="AB244" t="str">
        <f t="shared" si="79"/>
        <v/>
      </c>
      <c r="AD244">
        <f t="shared" si="73"/>
        <v>92</v>
      </c>
      <c r="AF244" t="str">
        <f t="shared" si="65"/>
        <v/>
      </c>
      <c r="AH244" t="str">
        <f t="shared" si="66"/>
        <v/>
      </c>
      <c r="AK244" s="5">
        <v>43708</v>
      </c>
      <c r="AL244" s="6" t="s">
        <v>7</v>
      </c>
      <c r="AM244" s="7">
        <v>75</v>
      </c>
      <c r="AN244" t="str">
        <f t="shared" si="80"/>
        <v/>
      </c>
      <c r="AP244" t="str">
        <f t="shared" si="74"/>
        <v/>
      </c>
      <c r="AR244" t="str">
        <f t="shared" si="67"/>
        <v/>
      </c>
      <c r="AT244" t="str">
        <f t="shared" si="68"/>
        <v/>
      </c>
      <c r="AW244" s="5">
        <v>44073</v>
      </c>
      <c r="AX244" s="6" t="s">
        <v>9</v>
      </c>
      <c r="AZ244" t="str">
        <f t="shared" si="78"/>
        <v/>
      </c>
      <c r="BB244" t="str">
        <f t="shared" si="75"/>
        <v/>
      </c>
      <c r="BD244" t="str">
        <f t="shared" si="70"/>
        <v/>
      </c>
      <c r="BF244">
        <f t="shared" si="69"/>
        <v>0</v>
      </c>
    </row>
    <row r="245" spans="1:58" ht="15" thickBot="1" x14ac:dyDescent="0.35">
      <c r="A245" s="10">
        <v>42613</v>
      </c>
      <c r="B245" s="11" t="s">
        <v>6</v>
      </c>
      <c r="C245" s="7">
        <v>8</v>
      </c>
      <c r="D245" t="str">
        <f t="shared" si="76"/>
        <v/>
      </c>
      <c r="F245" t="str">
        <f t="shared" si="71"/>
        <v/>
      </c>
      <c r="H245" t="str">
        <f t="shared" si="61"/>
        <v/>
      </c>
      <c r="J245" t="str">
        <f t="shared" si="62"/>
        <v/>
      </c>
      <c r="M245" s="5">
        <v>42979</v>
      </c>
      <c r="N245" s="6" t="s">
        <v>4</v>
      </c>
      <c r="O245" s="7">
        <v>42</v>
      </c>
      <c r="P245" t="str">
        <f t="shared" si="77"/>
        <v/>
      </c>
      <c r="R245">
        <f t="shared" si="72"/>
        <v>59</v>
      </c>
      <c r="T245" t="str">
        <f t="shared" si="63"/>
        <v/>
      </c>
      <c r="V245" t="str">
        <f t="shared" si="64"/>
        <v/>
      </c>
      <c r="Y245" s="5">
        <v>43344</v>
      </c>
      <c r="Z245" s="6" t="s">
        <v>7</v>
      </c>
      <c r="AA245" s="184">
        <v>82</v>
      </c>
      <c r="AB245" t="str">
        <f t="shared" si="79"/>
        <v/>
      </c>
      <c r="AD245" t="str">
        <f t="shared" si="73"/>
        <v/>
      </c>
      <c r="AF245" t="str">
        <f t="shared" si="65"/>
        <v/>
      </c>
      <c r="AH245" t="str">
        <f t="shared" si="66"/>
        <v/>
      </c>
      <c r="AK245" s="5">
        <v>43709</v>
      </c>
      <c r="AL245" s="6" t="s">
        <v>9</v>
      </c>
      <c r="AM245" s="7">
        <v>55</v>
      </c>
      <c r="AN245" t="str">
        <f t="shared" si="80"/>
        <v/>
      </c>
      <c r="AP245" t="str">
        <f t="shared" si="74"/>
        <v/>
      </c>
      <c r="AR245" t="str">
        <f t="shared" si="67"/>
        <v/>
      </c>
      <c r="AT245">
        <f t="shared" si="68"/>
        <v>183</v>
      </c>
      <c r="AW245" s="5">
        <v>44074</v>
      </c>
      <c r="AX245" s="6" t="s">
        <v>5</v>
      </c>
      <c r="AZ245" t="str">
        <f t="shared" si="78"/>
        <v/>
      </c>
      <c r="BB245" t="str">
        <f t="shared" si="75"/>
        <v/>
      </c>
      <c r="BD245" t="str">
        <f t="shared" si="70"/>
        <v/>
      </c>
      <c r="BF245" t="str">
        <f t="shared" si="69"/>
        <v/>
      </c>
    </row>
    <row r="246" spans="1:58" x14ac:dyDescent="0.3">
      <c r="A246" s="10">
        <v>42614</v>
      </c>
      <c r="B246" s="11" t="s">
        <v>8</v>
      </c>
      <c r="C246" s="7">
        <v>12</v>
      </c>
      <c r="D246">
        <f t="shared" si="76"/>
        <v>151</v>
      </c>
      <c r="F246" t="str">
        <f t="shared" si="71"/>
        <v/>
      </c>
      <c r="H246">
        <f t="shared" si="61"/>
        <v>32</v>
      </c>
      <c r="J246" t="str">
        <f t="shared" si="62"/>
        <v/>
      </c>
      <c r="M246" s="5">
        <v>42980</v>
      </c>
      <c r="N246" s="6" t="s">
        <v>7</v>
      </c>
      <c r="O246" s="7">
        <v>52</v>
      </c>
      <c r="P246" t="str">
        <f t="shared" si="77"/>
        <v/>
      </c>
      <c r="R246" t="str">
        <f t="shared" si="72"/>
        <v/>
      </c>
      <c r="T246" t="str">
        <f t="shared" si="63"/>
        <v/>
      </c>
      <c r="V246" t="str">
        <f t="shared" si="64"/>
        <v/>
      </c>
      <c r="Y246" s="5">
        <v>43345</v>
      </c>
      <c r="Z246" s="6" t="s">
        <v>9</v>
      </c>
      <c r="AA246" s="7">
        <v>71</v>
      </c>
      <c r="AB246" t="str">
        <f t="shared" si="79"/>
        <v/>
      </c>
      <c r="AD246" t="str">
        <f t="shared" si="73"/>
        <v/>
      </c>
      <c r="AF246" t="str">
        <f t="shared" si="65"/>
        <v/>
      </c>
      <c r="AH246">
        <f t="shared" si="66"/>
        <v>224</v>
      </c>
      <c r="AK246" s="5">
        <v>43710</v>
      </c>
      <c r="AL246" s="6" t="s">
        <v>5</v>
      </c>
      <c r="AM246" s="7">
        <v>19</v>
      </c>
      <c r="AN246" t="str">
        <f t="shared" si="80"/>
        <v/>
      </c>
      <c r="AP246" t="str">
        <f t="shared" si="74"/>
        <v/>
      </c>
      <c r="AR246" t="str">
        <f t="shared" si="67"/>
        <v/>
      </c>
      <c r="AT246" t="str">
        <f t="shared" si="68"/>
        <v/>
      </c>
      <c r="AW246" s="5">
        <v>44075</v>
      </c>
      <c r="AX246" s="6" t="s">
        <v>3</v>
      </c>
      <c r="AZ246" t="str">
        <f t="shared" si="78"/>
        <v/>
      </c>
      <c r="BB246" t="str">
        <f t="shared" si="75"/>
        <v/>
      </c>
      <c r="BD246" t="str">
        <f t="shared" si="70"/>
        <v/>
      </c>
      <c r="BF246" t="str">
        <f t="shared" si="69"/>
        <v/>
      </c>
    </row>
    <row r="247" spans="1:58" x14ac:dyDescent="0.3">
      <c r="A247" s="10">
        <v>42615</v>
      </c>
      <c r="B247" s="11" t="s">
        <v>4</v>
      </c>
      <c r="C247" s="7">
        <v>40</v>
      </c>
      <c r="D247" t="str">
        <f t="shared" si="76"/>
        <v/>
      </c>
      <c r="F247">
        <f t="shared" si="71"/>
        <v>53</v>
      </c>
      <c r="H247" t="str">
        <f t="shared" si="61"/>
        <v/>
      </c>
      <c r="J247" t="str">
        <f t="shared" si="62"/>
        <v/>
      </c>
      <c r="M247" s="5">
        <v>42981</v>
      </c>
      <c r="N247" s="6" t="s">
        <v>9</v>
      </c>
      <c r="O247" s="7">
        <v>40</v>
      </c>
      <c r="P247" t="str">
        <f t="shared" si="77"/>
        <v/>
      </c>
      <c r="R247" t="str">
        <f t="shared" si="72"/>
        <v/>
      </c>
      <c r="T247" t="str">
        <f t="shared" si="63"/>
        <v/>
      </c>
      <c r="V247">
        <f t="shared" si="64"/>
        <v>134</v>
      </c>
      <c r="Y247" s="5">
        <v>43346</v>
      </c>
      <c r="Z247" s="6" t="s">
        <v>5</v>
      </c>
      <c r="AA247" s="7">
        <v>29</v>
      </c>
      <c r="AB247" t="str">
        <f t="shared" si="79"/>
        <v/>
      </c>
      <c r="AD247" t="str">
        <f t="shared" si="73"/>
        <v/>
      </c>
      <c r="AF247" t="str">
        <f t="shared" si="65"/>
        <v/>
      </c>
      <c r="AH247" t="str">
        <f t="shared" si="66"/>
        <v/>
      </c>
      <c r="AK247" s="5">
        <v>43711</v>
      </c>
      <c r="AL247" s="6" t="s">
        <v>3</v>
      </c>
      <c r="AM247" s="7">
        <v>7</v>
      </c>
      <c r="AN247" t="str">
        <f t="shared" si="80"/>
        <v/>
      </c>
      <c r="AP247" t="str">
        <f t="shared" si="74"/>
        <v/>
      </c>
      <c r="AR247" t="str">
        <f t="shared" si="67"/>
        <v/>
      </c>
      <c r="AT247" t="str">
        <f t="shared" si="68"/>
        <v/>
      </c>
      <c r="AW247" s="5">
        <v>44076</v>
      </c>
      <c r="AX247" s="6" t="s">
        <v>6</v>
      </c>
      <c r="AZ247" t="str">
        <f t="shared" si="78"/>
        <v/>
      </c>
      <c r="BB247" t="str">
        <f t="shared" si="75"/>
        <v/>
      </c>
      <c r="BD247" t="str">
        <f t="shared" si="70"/>
        <v/>
      </c>
      <c r="BF247" t="str">
        <f t="shared" si="69"/>
        <v/>
      </c>
    </row>
    <row r="248" spans="1:58" x14ac:dyDescent="0.3">
      <c r="A248" s="10">
        <v>42616</v>
      </c>
      <c r="B248" s="11" t="s">
        <v>7</v>
      </c>
      <c r="C248" s="7">
        <v>60</v>
      </c>
      <c r="D248" t="str">
        <f t="shared" si="76"/>
        <v/>
      </c>
      <c r="F248" t="str">
        <f t="shared" si="71"/>
        <v/>
      </c>
      <c r="H248" t="str">
        <f t="shared" si="61"/>
        <v/>
      </c>
      <c r="J248" t="str">
        <f t="shared" si="62"/>
        <v/>
      </c>
      <c r="M248" s="5">
        <v>42982</v>
      </c>
      <c r="N248" s="6" t="s">
        <v>5</v>
      </c>
      <c r="O248" s="7">
        <v>13</v>
      </c>
      <c r="P248" t="str">
        <f t="shared" si="77"/>
        <v/>
      </c>
      <c r="R248" t="str">
        <f t="shared" si="72"/>
        <v/>
      </c>
      <c r="T248" t="str">
        <f t="shared" si="63"/>
        <v/>
      </c>
      <c r="V248" t="str">
        <f t="shared" si="64"/>
        <v/>
      </c>
      <c r="Y248" s="5">
        <v>43347</v>
      </c>
      <c r="Z248" s="6" t="s">
        <v>3</v>
      </c>
      <c r="AA248" s="7">
        <v>18</v>
      </c>
      <c r="AB248" t="str">
        <f t="shared" si="79"/>
        <v/>
      </c>
      <c r="AD248" t="str">
        <f t="shared" si="73"/>
        <v/>
      </c>
      <c r="AF248" t="str">
        <f t="shared" si="65"/>
        <v/>
      </c>
      <c r="AH248" t="str">
        <f t="shared" si="66"/>
        <v/>
      </c>
      <c r="AK248" s="5">
        <v>43712</v>
      </c>
      <c r="AL248" s="6" t="s">
        <v>6</v>
      </c>
      <c r="AM248" s="7">
        <v>12</v>
      </c>
      <c r="AN248" t="str">
        <f t="shared" si="80"/>
        <v/>
      </c>
      <c r="AP248" t="str">
        <f t="shared" si="74"/>
        <v/>
      </c>
      <c r="AR248" t="str">
        <f t="shared" si="67"/>
        <v/>
      </c>
      <c r="AT248" t="str">
        <f t="shared" si="68"/>
        <v/>
      </c>
      <c r="AW248" s="5">
        <v>44077</v>
      </c>
      <c r="AX248" s="6" t="s">
        <v>8</v>
      </c>
      <c r="AZ248">
        <f t="shared" si="78"/>
        <v>0</v>
      </c>
      <c r="BB248" t="str">
        <f t="shared" si="75"/>
        <v/>
      </c>
      <c r="BD248">
        <f t="shared" si="70"/>
        <v>0</v>
      </c>
      <c r="BF248" t="str">
        <f t="shared" si="69"/>
        <v/>
      </c>
    </row>
    <row r="249" spans="1:58" x14ac:dyDescent="0.3">
      <c r="A249" s="10">
        <v>42617</v>
      </c>
      <c r="B249" s="11" t="s">
        <v>9</v>
      </c>
      <c r="C249" s="7">
        <v>49</v>
      </c>
      <c r="D249" t="str">
        <f t="shared" si="76"/>
        <v/>
      </c>
      <c r="F249" t="str">
        <f t="shared" si="71"/>
        <v/>
      </c>
      <c r="H249" t="str">
        <f t="shared" si="61"/>
        <v/>
      </c>
      <c r="J249">
        <f t="shared" si="62"/>
        <v>149</v>
      </c>
      <c r="M249" s="5">
        <v>42983</v>
      </c>
      <c r="N249" s="6" t="s">
        <v>3</v>
      </c>
      <c r="O249" s="7">
        <v>4</v>
      </c>
      <c r="P249" t="str">
        <f t="shared" si="77"/>
        <v/>
      </c>
      <c r="R249" t="str">
        <f t="shared" si="72"/>
        <v/>
      </c>
      <c r="T249" t="str">
        <f t="shared" si="63"/>
        <v/>
      </c>
      <c r="V249" t="str">
        <f t="shared" si="64"/>
        <v/>
      </c>
      <c r="Y249" s="5">
        <v>43348</v>
      </c>
      <c r="Z249" s="6" t="s">
        <v>6</v>
      </c>
      <c r="AA249" s="7">
        <v>11</v>
      </c>
      <c r="AB249" t="str">
        <f t="shared" si="79"/>
        <v/>
      </c>
      <c r="AD249" t="str">
        <f t="shared" si="73"/>
        <v/>
      </c>
      <c r="AF249" t="str">
        <f t="shared" si="65"/>
        <v/>
      </c>
      <c r="AH249" t="str">
        <f t="shared" si="66"/>
        <v/>
      </c>
      <c r="AK249" s="5">
        <v>43713</v>
      </c>
      <c r="AL249" s="6" t="s">
        <v>8</v>
      </c>
      <c r="AM249" s="7">
        <v>17</v>
      </c>
      <c r="AN249">
        <f t="shared" si="80"/>
        <v>238</v>
      </c>
      <c r="AP249" t="str">
        <f t="shared" si="74"/>
        <v/>
      </c>
      <c r="AR249">
        <f t="shared" si="67"/>
        <v>36</v>
      </c>
      <c r="AT249" t="str">
        <f t="shared" si="68"/>
        <v/>
      </c>
      <c r="AW249" s="5">
        <v>44078</v>
      </c>
      <c r="AX249" s="6" t="s">
        <v>4</v>
      </c>
      <c r="AZ249" t="str">
        <f t="shared" si="78"/>
        <v/>
      </c>
      <c r="BB249">
        <f t="shared" si="75"/>
        <v>0</v>
      </c>
      <c r="BD249" t="str">
        <f t="shared" si="70"/>
        <v/>
      </c>
      <c r="BF249" t="str">
        <f t="shared" si="69"/>
        <v/>
      </c>
    </row>
    <row r="250" spans="1:58" x14ac:dyDescent="0.3">
      <c r="A250" s="10">
        <v>42618</v>
      </c>
      <c r="B250" s="11" t="s">
        <v>5</v>
      </c>
      <c r="C250" s="7">
        <v>18</v>
      </c>
      <c r="D250" t="str">
        <f t="shared" si="76"/>
        <v/>
      </c>
      <c r="F250" t="str">
        <f t="shared" si="71"/>
        <v/>
      </c>
      <c r="H250" t="str">
        <f t="shared" si="61"/>
        <v/>
      </c>
      <c r="J250" t="str">
        <f t="shared" si="62"/>
        <v/>
      </c>
      <c r="M250" s="5">
        <v>42984</v>
      </c>
      <c r="N250" s="6" t="s">
        <v>6</v>
      </c>
      <c r="O250" s="7">
        <v>8</v>
      </c>
      <c r="P250" t="str">
        <f t="shared" si="77"/>
        <v/>
      </c>
      <c r="R250" t="str">
        <f t="shared" si="72"/>
        <v/>
      </c>
      <c r="T250" t="str">
        <f t="shared" si="63"/>
        <v/>
      </c>
      <c r="V250" t="str">
        <f t="shared" si="64"/>
        <v/>
      </c>
      <c r="Y250" s="5">
        <v>43349</v>
      </c>
      <c r="Z250" s="6" t="s">
        <v>8</v>
      </c>
      <c r="AA250" s="7">
        <v>13</v>
      </c>
      <c r="AB250">
        <f t="shared" si="79"/>
        <v>295</v>
      </c>
      <c r="AD250" t="str">
        <f t="shared" si="73"/>
        <v/>
      </c>
      <c r="AF250">
        <f t="shared" si="65"/>
        <v>42</v>
      </c>
      <c r="AH250" t="str">
        <f t="shared" si="66"/>
        <v/>
      </c>
      <c r="AK250" s="5">
        <v>43714</v>
      </c>
      <c r="AL250" s="6" t="s">
        <v>4</v>
      </c>
      <c r="AM250" s="7">
        <v>29</v>
      </c>
      <c r="AN250" t="str">
        <f t="shared" si="80"/>
        <v/>
      </c>
      <c r="AP250">
        <f t="shared" si="74"/>
        <v>48</v>
      </c>
      <c r="AR250" t="str">
        <f t="shared" si="67"/>
        <v/>
      </c>
      <c r="AT250" t="str">
        <f t="shared" si="68"/>
        <v/>
      </c>
      <c r="AW250" s="5">
        <v>44079</v>
      </c>
      <c r="AX250" s="6" t="s">
        <v>7</v>
      </c>
      <c r="AZ250" t="str">
        <f t="shared" si="78"/>
        <v/>
      </c>
      <c r="BB250" t="str">
        <f t="shared" si="75"/>
        <v/>
      </c>
      <c r="BD250" t="str">
        <f t="shared" si="70"/>
        <v/>
      </c>
      <c r="BF250" t="str">
        <f t="shared" si="69"/>
        <v/>
      </c>
    </row>
    <row r="251" spans="1:58" x14ac:dyDescent="0.3">
      <c r="A251" s="10">
        <v>42619</v>
      </c>
      <c r="B251" s="11" t="s">
        <v>3</v>
      </c>
      <c r="C251" s="7">
        <v>10</v>
      </c>
      <c r="D251" t="str">
        <f t="shared" si="76"/>
        <v/>
      </c>
      <c r="F251" t="str">
        <f t="shared" si="71"/>
        <v/>
      </c>
      <c r="H251" t="str">
        <f t="shared" si="61"/>
        <v/>
      </c>
      <c r="J251" t="str">
        <f t="shared" si="62"/>
        <v/>
      </c>
      <c r="M251" s="5">
        <v>42985</v>
      </c>
      <c r="N251" s="6" t="s">
        <v>8</v>
      </c>
      <c r="O251" s="7">
        <v>15</v>
      </c>
      <c r="P251">
        <f t="shared" si="77"/>
        <v>174</v>
      </c>
      <c r="R251" t="str">
        <f t="shared" si="72"/>
        <v/>
      </c>
      <c r="T251">
        <f t="shared" si="63"/>
        <v>27</v>
      </c>
      <c r="V251" t="str">
        <f t="shared" si="64"/>
        <v/>
      </c>
      <c r="Y251" s="5">
        <v>43350</v>
      </c>
      <c r="Z251" s="6" t="s">
        <v>4</v>
      </c>
      <c r="AA251" s="7">
        <v>35</v>
      </c>
      <c r="AB251" t="str">
        <f t="shared" si="79"/>
        <v/>
      </c>
      <c r="AD251">
        <f t="shared" si="73"/>
        <v>64</v>
      </c>
      <c r="AF251" t="str">
        <f t="shared" si="65"/>
        <v/>
      </c>
      <c r="AH251" t="str">
        <f t="shared" si="66"/>
        <v/>
      </c>
      <c r="AK251" s="5">
        <v>43715</v>
      </c>
      <c r="AL251" s="6" t="s">
        <v>7</v>
      </c>
      <c r="AM251" s="7">
        <v>40</v>
      </c>
      <c r="AN251" t="str">
        <f t="shared" si="80"/>
        <v/>
      </c>
      <c r="AP251" t="str">
        <f t="shared" si="74"/>
        <v/>
      </c>
      <c r="AR251" t="str">
        <f t="shared" si="67"/>
        <v/>
      </c>
      <c r="AT251" t="str">
        <f t="shared" si="68"/>
        <v/>
      </c>
      <c r="AW251" s="5">
        <v>44080</v>
      </c>
      <c r="AX251" s="6" t="s">
        <v>9</v>
      </c>
      <c r="AZ251" t="str">
        <f t="shared" si="78"/>
        <v/>
      </c>
      <c r="BB251" t="str">
        <f t="shared" si="75"/>
        <v/>
      </c>
      <c r="BD251" t="str">
        <f t="shared" si="70"/>
        <v/>
      </c>
      <c r="BF251">
        <f t="shared" si="69"/>
        <v>0</v>
      </c>
    </row>
    <row r="252" spans="1:58" x14ac:dyDescent="0.3">
      <c r="A252" s="10">
        <v>42620</v>
      </c>
      <c r="B252" s="11" t="s">
        <v>6</v>
      </c>
      <c r="C252" s="7">
        <v>9</v>
      </c>
      <c r="D252" t="str">
        <f t="shared" si="76"/>
        <v/>
      </c>
      <c r="F252" t="str">
        <f t="shared" si="71"/>
        <v/>
      </c>
      <c r="H252" t="str">
        <f t="shared" si="61"/>
        <v/>
      </c>
      <c r="J252" t="str">
        <f t="shared" si="62"/>
        <v/>
      </c>
      <c r="M252" s="5">
        <v>42986</v>
      </c>
      <c r="N252" s="6" t="s">
        <v>4</v>
      </c>
      <c r="O252" s="7">
        <v>26</v>
      </c>
      <c r="P252" t="str">
        <f t="shared" si="77"/>
        <v/>
      </c>
      <c r="R252">
        <f t="shared" si="72"/>
        <v>39</v>
      </c>
      <c r="T252" t="str">
        <f t="shared" si="63"/>
        <v/>
      </c>
      <c r="V252" t="str">
        <f t="shared" si="64"/>
        <v/>
      </c>
      <c r="Y252" s="5">
        <v>43351</v>
      </c>
      <c r="Z252" s="6" t="s">
        <v>7</v>
      </c>
      <c r="AA252" s="7">
        <v>41</v>
      </c>
      <c r="AB252" t="str">
        <f t="shared" si="79"/>
        <v/>
      </c>
      <c r="AD252" t="str">
        <f t="shared" si="73"/>
        <v/>
      </c>
      <c r="AF252" t="str">
        <f t="shared" si="65"/>
        <v/>
      </c>
      <c r="AH252" t="str">
        <f t="shared" si="66"/>
        <v/>
      </c>
      <c r="AK252" s="5">
        <v>43716</v>
      </c>
      <c r="AL252" s="6" t="s">
        <v>9</v>
      </c>
      <c r="AM252" s="7">
        <v>16</v>
      </c>
      <c r="AN252" t="str">
        <f t="shared" si="80"/>
        <v/>
      </c>
      <c r="AP252" t="str">
        <f t="shared" si="74"/>
        <v/>
      </c>
      <c r="AR252" t="str">
        <f t="shared" si="67"/>
        <v/>
      </c>
      <c r="AT252">
        <f t="shared" si="68"/>
        <v>85</v>
      </c>
      <c r="AW252" s="5">
        <v>44081</v>
      </c>
      <c r="AX252" s="6" t="s">
        <v>5</v>
      </c>
      <c r="AZ252" t="str">
        <f t="shared" si="78"/>
        <v/>
      </c>
      <c r="BB252" t="str">
        <f t="shared" si="75"/>
        <v/>
      </c>
      <c r="BD252" t="str">
        <f t="shared" si="70"/>
        <v/>
      </c>
      <c r="BF252" t="str">
        <f t="shared" si="69"/>
        <v/>
      </c>
    </row>
    <row r="253" spans="1:58" x14ac:dyDescent="0.3">
      <c r="A253" s="10">
        <v>42621</v>
      </c>
      <c r="B253" s="11" t="s">
        <v>8</v>
      </c>
      <c r="C253" s="7">
        <v>16</v>
      </c>
      <c r="D253">
        <f t="shared" si="76"/>
        <v>202</v>
      </c>
      <c r="F253" t="str">
        <f t="shared" si="71"/>
        <v/>
      </c>
      <c r="H253">
        <f t="shared" si="61"/>
        <v>35</v>
      </c>
      <c r="J253" t="str">
        <f t="shared" si="62"/>
        <v/>
      </c>
      <c r="M253" s="5">
        <v>42987</v>
      </c>
      <c r="N253" s="6" t="s">
        <v>7</v>
      </c>
      <c r="O253" s="7">
        <v>40</v>
      </c>
      <c r="P253" t="str">
        <f t="shared" si="77"/>
        <v/>
      </c>
      <c r="R253" t="str">
        <f t="shared" si="72"/>
        <v/>
      </c>
      <c r="T253" t="str">
        <f t="shared" si="63"/>
        <v/>
      </c>
      <c r="V253" t="str">
        <f t="shared" si="64"/>
        <v/>
      </c>
      <c r="Y253" s="5">
        <v>43352</v>
      </c>
      <c r="Z253" s="6" t="s">
        <v>9</v>
      </c>
      <c r="AA253" s="7">
        <v>16</v>
      </c>
      <c r="AB253" t="str">
        <f t="shared" si="79"/>
        <v/>
      </c>
      <c r="AD253" t="str">
        <f t="shared" si="73"/>
        <v/>
      </c>
      <c r="AF253" t="str">
        <f t="shared" si="65"/>
        <v/>
      </c>
      <c r="AH253">
        <f t="shared" si="66"/>
        <v>92</v>
      </c>
      <c r="AK253" s="5">
        <v>43717</v>
      </c>
      <c r="AL253" s="6" t="s">
        <v>5</v>
      </c>
      <c r="AM253" s="7">
        <v>17</v>
      </c>
      <c r="AN253" t="str">
        <f t="shared" si="80"/>
        <v/>
      </c>
      <c r="AP253" t="str">
        <f t="shared" si="74"/>
        <v/>
      </c>
      <c r="AR253" t="str">
        <f t="shared" si="67"/>
        <v/>
      </c>
      <c r="AT253" t="str">
        <f t="shared" si="68"/>
        <v/>
      </c>
      <c r="AW253" s="5">
        <v>44082</v>
      </c>
      <c r="AX253" s="6" t="s">
        <v>3</v>
      </c>
      <c r="AZ253" t="str">
        <f t="shared" si="78"/>
        <v/>
      </c>
      <c r="BB253" t="str">
        <f t="shared" si="75"/>
        <v/>
      </c>
      <c r="BD253" t="str">
        <f t="shared" si="70"/>
        <v/>
      </c>
      <c r="BF253" t="str">
        <f t="shared" si="69"/>
        <v/>
      </c>
    </row>
    <row r="254" spans="1:58" x14ac:dyDescent="0.3">
      <c r="A254" s="10">
        <v>42622</v>
      </c>
      <c r="B254" s="11" t="s">
        <v>4</v>
      </c>
      <c r="C254" s="7">
        <v>28</v>
      </c>
      <c r="D254" t="str">
        <f t="shared" si="76"/>
        <v/>
      </c>
      <c r="F254">
        <f t="shared" si="71"/>
        <v>46</v>
      </c>
      <c r="H254" t="str">
        <f t="shared" si="61"/>
        <v/>
      </c>
      <c r="J254" t="str">
        <f t="shared" si="62"/>
        <v/>
      </c>
      <c r="M254" s="5">
        <v>42988</v>
      </c>
      <c r="N254" s="6" t="s">
        <v>9</v>
      </c>
      <c r="O254" s="7">
        <v>22</v>
      </c>
      <c r="P254" t="str">
        <f t="shared" si="77"/>
        <v/>
      </c>
      <c r="R254" t="str">
        <f t="shared" si="72"/>
        <v/>
      </c>
      <c r="T254" t="str">
        <f t="shared" si="63"/>
        <v/>
      </c>
      <c r="V254">
        <f t="shared" si="64"/>
        <v>88</v>
      </c>
      <c r="Y254" s="5">
        <v>43353</v>
      </c>
      <c r="Z254" s="6" t="s">
        <v>5</v>
      </c>
      <c r="AA254" s="7">
        <v>15</v>
      </c>
      <c r="AB254" t="str">
        <f t="shared" si="79"/>
        <v/>
      </c>
      <c r="AD254" t="str">
        <f t="shared" si="73"/>
        <v/>
      </c>
      <c r="AF254" t="str">
        <f t="shared" si="65"/>
        <v/>
      </c>
      <c r="AH254" t="str">
        <f t="shared" si="66"/>
        <v/>
      </c>
      <c r="AK254" s="5">
        <v>43718</v>
      </c>
      <c r="AL254" s="6" t="s">
        <v>3</v>
      </c>
      <c r="AM254" s="7">
        <v>16</v>
      </c>
      <c r="AN254" t="str">
        <f t="shared" si="80"/>
        <v/>
      </c>
      <c r="AP254" t="str">
        <f t="shared" si="74"/>
        <v/>
      </c>
      <c r="AR254" t="str">
        <f t="shared" si="67"/>
        <v/>
      </c>
      <c r="AT254" t="str">
        <f t="shared" si="68"/>
        <v/>
      </c>
      <c r="AW254" s="5">
        <v>44083</v>
      </c>
      <c r="AX254" s="6" t="s">
        <v>6</v>
      </c>
      <c r="AZ254" t="str">
        <f t="shared" si="78"/>
        <v/>
      </c>
      <c r="BB254" t="str">
        <f t="shared" si="75"/>
        <v/>
      </c>
      <c r="BD254" t="str">
        <f t="shared" si="70"/>
        <v/>
      </c>
      <c r="BF254" t="str">
        <f t="shared" si="69"/>
        <v/>
      </c>
    </row>
    <row r="255" spans="1:58" x14ac:dyDescent="0.3">
      <c r="A255" s="10">
        <v>42623</v>
      </c>
      <c r="B255" s="11" t="s">
        <v>7</v>
      </c>
      <c r="C255" s="7">
        <v>35</v>
      </c>
      <c r="D255" t="str">
        <f t="shared" si="76"/>
        <v/>
      </c>
      <c r="F255" t="str">
        <f t="shared" si="71"/>
        <v/>
      </c>
      <c r="H255" t="str">
        <f t="shared" si="61"/>
        <v/>
      </c>
      <c r="J255" t="str">
        <f t="shared" si="62"/>
        <v/>
      </c>
      <c r="M255" s="5">
        <v>42989</v>
      </c>
      <c r="N255" s="6" t="s">
        <v>5</v>
      </c>
      <c r="O255" s="7">
        <v>19</v>
      </c>
      <c r="P255" t="str">
        <f t="shared" si="77"/>
        <v/>
      </c>
      <c r="R255" t="str">
        <f t="shared" si="72"/>
        <v/>
      </c>
      <c r="T255" t="str">
        <f t="shared" si="63"/>
        <v/>
      </c>
      <c r="V255" t="str">
        <f t="shared" si="64"/>
        <v/>
      </c>
      <c r="Y255" s="5">
        <v>43354</v>
      </c>
      <c r="Z255" s="6" t="s">
        <v>3</v>
      </c>
      <c r="AA255" s="7">
        <v>20</v>
      </c>
      <c r="AB255" t="str">
        <f t="shared" si="79"/>
        <v/>
      </c>
      <c r="AD255" t="str">
        <f t="shared" si="73"/>
        <v/>
      </c>
      <c r="AF255" t="str">
        <f t="shared" si="65"/>
        <v/>
      </c>
      <c r="AH255" t="str">
        <f t="shared" si="66"/>
        <v/>
      </c>
      <c r="AK255" s="5">
        <v>43719</v>
      </c>
      <c r="AL255" s="6" t="s">
        <v>6</v>
      </c>
      <c r="AM255" s="7">
        <v>17</v>
      </c>
      <c r="AN255" t="str">
        <f t="shared" si="80"/>
        <v/>
      </c>
      <c r="AP255" t="str">
        <f t="shared" si="74"/>
        <v/>
      </c>
      <c r="AR255" t="str">
        <f t="shared" si="67"/>
        <v/>
      </c>
      <c r="AT255" t="str">
        <f t="shared" si="68"/>
        <v/>
      </c>
      <c r="AW255" s="5">
        <v>44084</v>
      </c>
      <c r="AX255" s="6" t="s">
        <v>8</v>
      </c>
      <c r="AZ255">
        <f t="shared" si="78"/>
        <v>0</v>
      </c>
      <c r="BB255" t="str">
        <f t="shared" si="75"/>
        <v/>
      </c>
      <c r="BD255">
        <f t="shared" si="70"/>
        <v>0</v>
      </c>
      <c r="BF255" t="str">
        <f t="shared" si="69"/>
        <v/>
      </c>
    </row>
    <row r="256" spans="1:58" x14ac:dyDescent="0.3">
      <c r="A256" s="10">
        <v>42624</v>
      </c>
      <c r="B256" s="11" t="s">
        <v>9</v>
      </c>
      <c r="C256" s="7">
        <v>11</v>
      </c>
      <c r="D256" t="str">
        <f t="shared" si="76"/>
        <v/>
      </c>
      <c r="F256" t="str">
        <f t="shared" si="71"/>
        <v/>
      </c>
      <c r="H256" t="str">
        <f t="shared" si="61"/>
        <v/>
      </c>
      <c r="J256">
        <f t="shared" si="62"/>
        <v>74</v>
      </c>
      <c r="M256" s="5">
        <v>42990</v>
      </c>
      <c r="N256" s="6" t="s">
        <v>3</v>
      </c>
      <c r="O256" s="7">
        <v>16</v>
      </c>
      <c r="P256" t="str">
        <f t="shared" si="77"/>
        <v/>
      </c>
      <c r="R256" t="str">
        <f t="shared" si="72"/>
        <v/>
      </c>
      <c r="T256" t="str">
        <f t="shared" si="63"/>
        <v/>
      </c>
      <c r="V256" t="str">
        <f t="shared" si="64"/>
        <v/>
      </c>
      <c r="Y256" s="5">
        <v>43355</v>
      </c>
      <c r="Z256" s="6" t="s">
        <v>6</v>
      </c>
      <c r="AA256" s="7">
        <v>18</v>
      </c>
      <c r="AB256" t="str">
        <f t="shared" si="79"/>
        <v/>
      </c>
      <c r="AD256" t="str">
        <f t="shared" si="73"/>
        <v/>
      </c>
      <c r="AF256" t="str">
        <f t="shared" si="65"/>
        <v/>
      </c>
      <c r="AH256" t="str">
        <f t="shared" si="66"/>
        <v/>
      </c>
      <c r="AK256" s="5">
        <v>43720</v>
      </c>
      <c r="AL256" s="6" t="s">
        <v>8</v>
      </c>
      <c r="AM256" s="7">
        <v>27</v>
      </c>
      <c r="AN256">
        <f t="shared" si="80"/>
        <v>162</v>
      </c>
      <c r="AP256" t="str">
        <f t="shared" si="74"/>
        <v/>
      </c>
      <c r="AR256">
        <f t="shared" si="67"/>
        <v>60</v>
      </c>
      <c r="AT256" t="str">
        <f t="shared" si="68"/>
        <v/>
      </c>
      <c r="AW256" s="5">
        <v>44085</v>
      </c>
      <c r="AX256" s="6" t="s">
        <v>4</v>
      </c>
      <c r="AZ256" t="str">
        <f t="shared" si="78"/>
        <v/>
      </c>
      <c r="BB256">
        <f t="shared" si="75"/>
        <v>0</v>
      </c>
      <c r="BD256" t="str">
        <f t="shared" si="70"/>
        <v/>
      </c>
      <c r="BF256" t="str">
        <f t="shared" si="69"/>
        <v/>
      </c>
    </row>
    <row r="257" spans="1:58" x14ac:dyDescent="0.3">
      <c r="A257" s="10">
        <v>42625</v>
      </c>
      <c r="B257" s="11" t="s">
        <v>5</v>
      </c>
      <c r="C257" s="7">
        <v>7</v>
      </c>
      <c r="D257" t="str">
        <f t="shared" si="76"/>
        <v/>
      </c>
      <c r="F257" t="str">
        <f t="shared" si="71"/>
        <v/>
      </c>
      <c r="H257" t="str">
        <f t="shared" si="61"/>
        <v/>
      </c>
      <c r="J257" t="str">
        <f t="shared" si="62"/>
        <v/>
      </c>
      <c r="M257" s="5">
        <v>42991</v>
      </c>
      <c r="N257" s="6" t="s">
        <v>6</v>
      </c>
      <c r="O257" s="7">
        <v>16</v>
      </c>
      <c r="P257" t="str">
        <f t="shared" si="77"/>
        <v/>
      </c>
      <c r="R257" t="str">
        <f t="shared" si="72"/>
        <v/>
      </c>
      <c r="T257" t="str">
        <f t="shared" si="63"/>
        <v/>
      </c>
      <c r="V257" t="str">
        <f t="shared" si="64"/>
        <v/>
      </c>
      <c r="Y257" s="5">
        <v>43356</v>
      </c>
      <c r="Z257" s="6" t="s">
        <v>8</v>
      </c>
      <c r="AA257" s="7">
        <v>32</v>
      </c>
      <c r="AB257">
        <f t="shared" si="79"/>
        <v>177</v>
      </c>
      <c r="AD257" t="str">
        <f t="shared" si="73"/>
        <v/>
      </c>
      <c r="AF257">
        <f t="shared" si="65"/>
        <v>70</v>
      </c>
      <c r="AH257" t="str">
        <f t="shared" si="66"/>
        <v/>
      </c>
      <c r="AK257" s="5">
        <v>43721</v>
      </c>
      <c r="AL257" s="6" t="s">
        <v>4</v>
      </c>
      <c r="AM257" s="7">
        <v>44</v>
      </c>
      <c r="AN257" t="str">
        <f t="shared" si="80"/>
        <v/>
      </c>
      <c r="AP257">
        <f t="shared" si="74"/>
        <v>61</v>
      </c>
      <c r="AR257" t="str">
        <f t="shared" si="67"/>
        <v/>
      </c>
      <c r="AT257" t="str">
        <f t="shared" si="68"/>
        <v/>
      </c>
      <c r="AW257" s="5">
        <v>44086</v>
      </c>
      <c r="AX257" s="6" t="s">
        <v>7</v>
      </c>
      <c r="AZ257" t="str">
        <f t="shared" si="78"/>
        <v/>
      </c>
      <c r="BB257" t="str">
        <f t="shared" si="75"/>
        <v/>
      </c>
      <c r="BD257" t="str">
        <f t="shared" si="70"/>
        <v/>
      </c>
      <c r="BF257" t="str">
        <f t="shared" si="69"/>
        <v/>
      </c>
    </row>
    <row r="258" spans="1:58" x14ac:dyDescent="0.3">
      <c r="A258" s="10">
        <v>42626</v>
      </c>
      <c r="B258" s="11" t="s">
        <v>3</v>
      </c>
      <c r="C258" s="7">
        <v>5</v>
      </c>
      <c r="D258" t="str">
        <f t="shared" si="76"/>
        <v/>
      </c>
      <c r="F258" t="str">
        <f t="shared" si="71"/>
        <v/>
      </c>
      <c r="H258" t="str">
        <f t="shared" si="61"/>
        <v/>
      </c>
      <c r="J258" t="str">
        <f t="shared" si="62"/>
        <v/>
      </c>
      <c r="M258" s="5">
        <v>42992</v>
      </c>
      <c r="N258" s="6" t="s">
        <v>8</v>
      </c>
      <c r="O258" s="7">
        <v>17</v>
      </c>
      <c r="P258">
        <f t="shared" si="77"/>
        <v>156</v>
      </c>
      <c r="R258" t="str">
        <f t="shared" si="72"/>
        <v/>
      </c>
      <c r="T258">
        <f t="shared" si="63"/>
        <v>49</v>
      </c>
      <c r="V258" t="str">
        <f t="shared" si="64"/>
        <v/>
      </c>
      <c r="Y258" s="5">
        <v>43357</v>
      </c>
      <c r="Z258" s="6" t="s">
        <v>4</v>
      </c>
      <c r="AA258" s="7">
        <v>47</v>
      </c>
      <c r="AB258" t="str">
        <f t="shared" si="79"/>
        <v/>
      </c>
      <c r="AD258">
        <f t="shared" si="73"/>
        <v>62</v>
      </c>
      <c r="AF258" t="str">
        <f t="shared" si="65"/>
        <v/>
      </c>
      <c r="AH258" t="str">
        <f t="shared" si="66"/>
        <v/>
      </c>
      <c r="AK258" s="5">
        <v>43722</v>
      </c>
      <c r="AL258" s="6" t="s">
        <v>7</v>
      </c>
      <c r="AM258" s="7">
        <v>43</v>
      </c>
      <c r="AN258" t="str">
        <f t="shared" si="80"/>
        <v/>
      </c>
      <c r="AP258" t="str">
        <f t="shared" si="74"/>
        <v/>
      </c>
      <c r="AR258" t="str">
        <f t="shared" si="67"/>
        <v/>
      </c>
      <c r="AT258" t="str">
        <f t="shared" si="68"/>
        <v/>
      </c>
      <c r="AW258" s="5">
        <v>44087</v>
      </c>
      <c r="AX258" s="6" t="s">
        <v>9</v>
      </c>
      <c r="AZ258" t="str">
        <f t="shared" si="78"/>
        <v/>
      </c>
      <c r="BB258" t="str">
        <f t="shared" si="75"/>
        <v/>
      </c>
      <c r="BD258" t="str">
        <f t="shared" si="70"/>
        <v/>
      </c>
      <c r="BF258">
        <f t="shared" si="69"/>
        <v>0</v>
      </c>
    </row>
    <row r="259" spans="1:58" x14ac:dyDescent="0.3">
      <c r="A259" s="10">
        <v>42627</v>
      </c>
      <c r="B259" s="11" t="s">
        <v>6</v>
      </c>
      <c r="C259" s="7">
        <v>13</v>
      </c>
      <c r="D259" t="str">
        <f t="shared" si="76"/>
        <v/>
      </c>
      <c r="F259" t="str">
        <f t="shared" si="71"/>
        <v/>
      </c>
      <c r="H259" t="str">
        <f t="shared" ref="H259:H322" si="81">IF(B259="TH",SUM(C257:C259),"")</f>
        <v/>
      </c>
      <c r="J259" t="str">
        <f t="shared" ref="J259:J322" si="82">IF(B259="SU",SUM(C257:C259),"")</f>
        <v/>
      </c>
      <c r="M259" s="5">
        <v>42993</v>
      </c>
      <c r="N259" s="6" t="s">
        <v>4</v>
      </c>
      <c r="O259" s="7">
        <v>30</v>
      </c>
      <c r="P259" t="str">
        <f t="shared" si="77"/>
        <v/>
      </c>
      <c r="R259">
        <f t="shared" si="72"/>
        <v>49</v>
      </c>
      <c r="T259" t="str">
        <f t="shared" ref="T259:T322" si="83">IF(N259="TH",SUM(O257:O259),"")</f>
        <v/>
      </c>
      <c r="V259" t="str">
        <f t="shared" ref="V259:V322" si="84">IF(N259="SU",SUM(O257:O259),"")</f>
        <v/>
      </c>
      <c r="Y259" s="5">
        <v>43358</v>
      </c>
      <c r="Z259" s="6" t="s">
        <v>7</v>
      </c>
      <c r="AA259" s="7">
        <v>48</v>
      </c>
      <c r="AB259" t="str">
        <f t="shared" si="79"/>
        <v/>
      </c>
      <c r="AD259" t="str">
        <f t="shared" si="73"/>
        <v/>
      </c>
      <c r="AF259" t="str">
        <f t="shared" ref="AF259:AF322" si="85">IF(Z259="TH",SUM(AA257:AA259),"")</f>
        <v/>
      </c>
      <c r="AH259" t="str">
        <f t="shared" ref="AH259:AH322" si="86">IF(Z259="SU",SUM(AA257:AA259),"")</f>
        <v/>
      </c>
      <c r="AK259" s="5">
        <v>43723</v>
      </c>
      <c r="AL259" s="6" t="s">
        <v>9</v>
      </c>
      <c r="AM259" s="7">
        <v>29</v>
      </c>
      <c r="AN259" t="str">
        <f t="shared" si="80"/>
        <v/>
      </c>
      <c r="AP259" t="str">
        <f t="shared" si="74"/>
        <v/>
      </c>
      <c r="AR259" t="str">
        <f t="shared" ref="AR259:AR322" si="87">IF(AL259="TH",SUM(AM257:AM259),"")</f>
        <v/>
      </c>
      <c r="AT259">
        <f t="shared" ref="AT259:AT322" si="88">IF(AL259="SU",SUM(AM257:AM259),"")</f>
        <v>116</v>
      </c>
      <c r="AW259" s="5">
        <v>44088</v>
      </c>
      <c r="AX259" s="6" t="s">
        <v>5</v>
      </c>
      <c r="AZ259" t="str">
        <f t="shared" si="78"/>
        <v/>
      </c>
      <c r="BB259" t="str">
        <f t="shared" si="75"/>
        <v/>
      </c>
      <c r="BD259" t="str">
        <f t="shared" si="70"/>
        <v/>
      </c>
      <c r="BF259" t="str">
        <f t="shared" ref="BF259:BF322" si="89">IF(AX259="SU",SUM(AY257:AY259),"")</f>
        <v/>
      </c>
    </row>
    <row r="260" spans="1:58" x14ac:dyDescent="0.3">
      <c r="A260" s="10">
        <v>42628</v>
      </c>
      <c r="B260" s="11" t="s">
        <v>8</v>
      </c>
      <c r="C260" s="7">
        <v>19</v>
      </c>
      <c r="D260">
        <f t="shared" si="76"/>
        <v>118</v>
      </c>
      <c r="F260" t="str">
        <f t="shared" si="71"/>
        <v/>
      </c>
      <c r="H260">
        <f t="shared" si="81"/>
        <v>37</v>
      </c>
      <c r="J260" t="str">
        <f t="shared" si="82"/>
        <v/>
      </c>
      <c r="M260" s="5">
        <v>42994</v>
      </c>
      <c r="N260" s="6" t="s">
        <v>7</v>
      </c>
      <c r="O260" s="7">
        <v>38</v>
      </c>
      <c r="P260" t="str">
        <f t="shared" si="77"/>
        <v/>
      </c>
      <c r="R260" t="str">
        <f t="shared" si="72"/>
        <v/>
      </c>
      <c r="T260" t="str">
        <f t="shared" si="83"/>
        <v/>
      </c>
      <c r="V260" t="str">
        <f t="shared" si="84"/>
        <v/>
      </c>
      <c r="Y260" s="5">
        <v>43359</v>
      </c>
      <c r="Z260" s="6" t="s">
        <v>9</v>
      </c>
      <c r="AA260" s="7">
        <v>18</v>
      </c>
      <c r="AB260" t="str">
        <f t="shared" si="79"/>
        <v/>
      </c>
      <c r="AD260" t="str">
        <f t="shared" si="73"/>
        <v/>
      </c>
      <c r="AF260" t="str">
        <f t="shared" si="85"/>
        <v/>
      </c>
      <c r="AH260">
        <f t="shared" si="86"/>
        <v>113</v>
      </c>
      <c r="AK260" s="5">
        <v>43724</v>
      </c>
      <c r="AL260" s="6" t="s">
        <v>5</v>
      </c>
      <c r="AM260" s="7">
        <v>16</v>
      </c>
      <c r="AN260" t="str">
        <f t="shared" si="80"/>
        <v/>
      </c>
      <c r="AP260" t="str">
        <f t="shared" si="74"/>
        <v/>
      </c>
      <c r="AR260" t="str">
        <f t="shared" si="87"/>
        <v/>
      </c>
      <c r="AT260" t="str">
        <f t="shared" si="88"/>
        <v/>
      </c>
      <c r="AW260" s="5">
        <v>44089</v>
      </c>
      <c r="AX260" s="6" t="s">
        <v>3</v>
      </c>
      <c r="AZ260" t="str">
        <f t="shared" si="78"/>
        <v/>
      </c>
      <c r="BB260" t="str">
        <f t="shared" si="75"/>
        <v/>
      </c>
      <c r="BD260" t="str">
        <f t="shared" ref="BD260:BD323" si="90">IF(AX260="TH",SUM(AY258:AY260),"")</f>
        <v/>
      </c>
      <c r="BF260" t="str">
        <f t="shared" si="89"/>
        <v/>
      </c>
    </row>
    <row r="261" spans="1:58" x14ac:dyDescent="0.3">
      <c r="A261" s="10">
        <v>42629</v>
      </c>
      <c r="B261" s="11" t="s">
        <v>4</v>
      </c>
      <c r="C261" s="7">
        <v>37</v>
      </c>
      <c r="D261" t="str">
        <f t="shared" si="76"/>
        <v/>
      </c>
      <c r="F261">
        <f t="shared" ref="F261:F324" si="91">IF(B261="FR",SUM(C261,C257),"")</f>
        <v>44</v>
      </c>
      <c r="H261" t="str">
        <f t="shared" si="81"/>
        <v/>
      </c>
      <c r="J261" t="str">
        <f t="shared" si="82"/>
        <v/>
      </c>
      <c r="M261" s="5">
        <v>42995</v>
      </c>
      <c r="N261" s="6" t="s">
        <v>9</v>
      </c>
      <c r="O261" s="7">
        <v>19</v>
      </c>
      <c r="P261" t="str">
        <f t="shared" si="77"/>
        <v/>
      </c>
      <c r="R261" t="str">
        <f t="shared" ref="R261:R324" si="92">IF(N261="FR",SUM(O261,O257),"")</f>
        <v/>
      </c>
      <c r="T261" t="str">
        <f t="shared" si="83"/>
        <v/>
      </c>
      <c r="V261">
        <f t="shared" si="84"/>
        <v>87</v>
      </c>
      <c r="Y261" s="5">
        <v>43360</v>
      </c>
      <c r="Z261" s="6" t="s">
        <v>5</v>
      </c>
      <c r="AA261" s="7">
        <v>13</v>
      </c>
      <c r="AB261" t="str">
        <f t="shared" si="79"/>
        <v/>
      </c>
      <c r="AD261" t="str">
        <f t="shared" ref="AD261:AD324" si="93">IF(Z261="FR",SUM(AA261,AA257),"")</f>
        <v/>
      </c>
      <c r="AF261" t="str">
        <f t="shared" si="85"/>
        <v/>
      </c>
      <c r="AH261" t="str">
        <f t="shared" si="86"/>
        <v/>
      </c>
      <c r="AK261" s="5">
        <v>43725</v>
      </c>
      <c r="AL261" s="6" t="s">
        <v>3</v>
      </c>
      <c r="AM261" s="7">
        <v>15</v>
      </c>
      <c r="AN261" t="str">
        <f t="shared" si="80"/>
        <v/>
      </c>
      <c r="AP261" t="str">
        <f t="shared" si="74"/>
        <v/>
      </c>
      <c r="AR261" t="str">
        <f t="shared" si="87"/>
        <v/>
      </c>
      <c r="AT261" t="str">
        <f t="shared" si="88"/>
        <v/>
      </c>
      <c r="AW261" s="5">
        <v>44090</v>
      </c>
      <c r="AX261" s="6" t="s">
        <v>6</v>
      </c>
      <c r="AZ261" t="str">
        <f t="shared" si="78"/>
        <v/>
      </c>
      <c r="BB261" t="str">
        <f t="shared" si="75"/>
        <v/>
      </c>
      <c r="BD261" t="str">
        <f t="shared" si="90"/>
        <v/>
      </c>
      <c r="BF261" t="str">
        <f t="shared" si="89"/>
        <v/>
      </c>
    </row>
    <row r="262" spans="1:58" x14ac:dyDescent="0.3">
      <c r="A262" s="10">
        <v>42630</v>
      </c>
      <c r="B262" s="11" t="s">
        <v>7</v>
      </c>
      <c r="C262" s="7">
        <v>40</v>
      </c>
      <c r="D262" t="str">
        <f t="shared" si="76"/>
        <v/>
      </c>
      <c r="F262" t="str">
        <f t="shared" si="91"/>
        <v/>
      </c>
      <c r="H262" t="str">
        <f t="shared" si="81"/>
        <v/>
      </c>
      <c r="J262" t="str">
        <f t="shared" si="82"/>
        <v/>
      </c>
      <c r="M262" s="5">
        <v>42996</v>
      </c>
      <c r="N262" s="6" t="s">
        <v>5</v>
      </c>
      <c r="O262" s="7">
        <v>13</v>
      </c>
      <c r="P262" t="str">
        <f t="shared" si="77"/>
        <v/>
      </c>
      <c r="R262" t="str">
        <f t="shared" si="92"/>
        <v/>
      </c>
      <c r="T262" t="str">
        <f t="shared" si="83"/>
        <v/>
      </c>
      <c r="V262" t="str">
        <f t="shared" si="84"/>
        <v/>
      </c>
      <c r="Y262" s="5">
        <v>43361</v>
      </c>
      <c r="Z262" s="6" t="s">
        <v>3</v>
      </c>
      <c r="AA262" s="7">
        <v>11</v>
      </c>
      <c r="AB262" t="str">
        <f t="shared" si="79"/>
        <v/>
      </c>
      <c r="AD262" t="str">
        <f t="shared" si="93"/>
        <v/>
      </c>
      <c r="AF262" t="str">
        <f t="shared" si="85"/>
        <v/>
      </c>
      <c r="AH262" t="str">
        <f t="shared" si="86"/>
        <v/>
      </c>
      <c r="AK262" s="5">
        <v>43726</v>
      </c>
      <c r="AL262" s="6" t="s">
        <v>6</v>
      </c>
      <c r="AM262" s="7">
        <v>25</v>
      </c>
      <c r="AN262" t="str">
        <f t="shared" si="80"/>
        <v/>
      </c>
      <c r="AP262" t="str">
        <f t="shared" ref="AP262:AP325" si="94">IF(AL262="FR",SUM(AM262,AM258),"")</f>
        <v/>
      </c>
      <c r="AR262" t="str">
        <f t="shared" si="87"/>
        <v/>
      </c>
      <c r="AT262" t="str">
        <f t="shared" si="88"/>
        <v/>
      </c>
      <c r="AW262" s="5">
        <v>44091</v>
      </c>
      <c r="AX262" s="6" t="s">
        <v>8</v>
      </c>
      <c r="AZ262">
        <f t="shared" si="78"/>
        <v>0</v>
      </c>
      <c r="BB262" t="str">
        <f t="shared" ref="BB262:BB325" si="95">IF(AX262="FR",SUM(AY262,AY258),"")</f>
        <v/>
      </c>
      <c r="BD262">
        <f t="shared" si="90"/>
        <v>0</v>
      </c>
      <c r="BF262" t="str">
        <f t="shared" si="89"/>
        <v/>
      </c>
    </row>
    <row r="263" spans="1:58" x14ac:dyDescent="0.3">
      <c r="A263" s="10">
        <v>42631</v>
      </c>
      <c r="B263" s="11" t="s">
        <v>9</v>
      </c>
      <c r="C263" s="7">
        <v>24</v>
      </c>
      <c r="D263" t="str">
        <f t="shared" ref="D263:D326" si="96">IF(B263="TH",SUM(C257:C263),"")</f>
        <v/>
      </c>
      <c r="F263" t="str">
        <f t="shared" si="91"/>
        <v/>
      </c>
      <c r="H263" t="str">
        <f t="shared" si="81"/>
        <v/>
      </c>
      <c r="J263">
        <f t="shared" si="82"/>
        <v>101</v>
      </c>
      <c r="M263" s="5">
        <v>42997</v>
      </c>
      <c r="N263" s="6" t="s">
        <v>3</v>
      </c>
      <c r="O263" s="7">
        <v>12</v>
      </c>
      <c r="P263" t="str">
        <f t="shared" ref="P263:P326" si="97">IF(N263="TH",SUM(O257:O263),"")</f>
        <v/>
      </c>
      <c r="R263" t="str">
        <f t="shared" si="92"/>
        <v/>
      </c>
      <c r="T263" t="str">
        <f t="shared" si="83"/>
        <v/>
      </c>
      <c r="V263" t="str">
        <f t="shared" si="84"/>
        <v/>
      </c>
      <c r="Y263" s="5">
        <v>43362</v>
      </c>
      <c r="Z263" s="6" t="s">
        <v>6</v>
      </c>
      <c r="AA263" s="7">
        <v>18</v>
      </c>
      <c r="AB263" t="str">
        <f t="shared" si="79"/>
        <v/>
      </c>
      <c r="AD263" t="str">
        <f t="shared" si="93"/>
        <v/>
      </c>
      <c r="AF263" t="str">
        <f t="shared" si="85"/>
        <v/>
      </c>
      <c r="AH263" t="str">
        <f t="shared" si="86"/>
        <v/>
      </c>
      <c r="AK263" s="5">
        <v>43727</v>
      </c>
      <c r="AL263" s="6" t="s">
        <v>8</v>
      </c>
      <c r="AM263" s="7">
        <v>30</v>
      </c>
      <c r="AN263">
        <f t="shared" si="80"/>
        <v>202</v>
      </c>
      <c r="AP263" t="str">
        <f t="shared" si="94"/>
        <v/>
      </c>
      <c r="AR263">
        <f t="shared" si="87"/>
        <v>70</v>
      </c>
      <c r="AT263" t="str">
        <f t="shared" si="88"/>
        <v/>
      </c>
      <c r="AW263" s="5">
        <v>44092</v>
      </c>
      <c r="AX263" s="6" t="s">
        <v>4</v>
      </c>
      <c r="AZ263" t="str">
        <f t="shared" si="78"/>
        <v/>
      </c>
      <c r="BB263">
        <f t="shared" si="95"/>
        <v>0</v>
      </c>
      <c r="BD263" t="str">
        <f t="shared" si="90"/>
        <v/>
      </c>
      <c r="BF263" t="str">
        <f t="shared" si="89"/>
        <v/>
      </c>
    </row>
    <row r="264" spans="1:58" x14ac:dyDescent="0.3">
      <c r="A264" s="10">
        <v>42632</v>
      </c>
      <c r="B264" s="11" t="s">
        <v>5</v>
      </c>
      <c r="C264" s="7">
        <v>13</v>
      </c>
      <c r="D264" t="str">
        <f t="shared" si="96"/>
        <v/>
      </c>
      <c r="F264" t="str">
        <f t="shared" si="91"/>
        <v/>
      </c>
      <c r="H264" t="str">
        <f t="shared" si="81"/>
        <v/>
      </c>
      <c r="J264" t="str">
        <f t="shared" si="82"/>
        <v/>
      </c>
      <c r="M264" s="5">
        <v>42998</v>
      </c>
      <c r="N264" s="6" t="s">
        <v>6</v>
      </c>
      <c r="O264" s="7">
        <v>12</v>
      </c>
      <c r="P264" t="str">
        <f t="shared" si="97"/>
        <v/>
      </c>
      <c r="R264" t="str">
        <f t="shared" si="92"/>
        <v/>
      </c>
      <c r="T264" t="str">
        <f t="shared" si="83"/>
        <v/>
      </c>
      <c r="V264" t="str">
        <f t="shared" si="84"/>
        <v/>
      </c>
      <c r="Y264" s="5">
        <v>43363</v>
      </c>
      <c r="Z264" s="6" t="s">
        <v>8</v>
      </c>
      <c r="AA264" s="7">
        <v>28</v>
      </c>
      <c r="AB264">
        <f t="shared" si="79"/>
        <v>183</v>
      </c>
      <c r="AD264" t="str">
        <f t="shared" si="93"/>
        <v/>
      </c>
      <c r="AF264">
        <f t="shared" si="85"/>
        <v>57</v>
      </c>
      <c r="AH264" t="str">
        <f t="shared" si="86"/>
        <v/>
      </c>
      <c r="AK264" s="5">
        <v>43728</v>
      </c>
      <c r="AL264" s="6" t="s">
        <v>4</v>
      </c>
      <c r="AM264" s="7">
        <v>35</v>
      </c>
      <c r="AN264" t="str">
        <f t="shared" si="80"/>
        <v/>
      </c>
      <c r="AP264">
        <f t="shared" si="94"/>
        <v>51</v>
      </c>
      <c r="AR264" t="str">
        <f t="shared" si="87"/>
        <v/>
      </c>
      <c r="AT264" t="str">
        <f t="shared" si="88"/>
        <v/>
      </c>
      <c r="AW264" s="5">
        <v>44093</v>
      </c>
      <c r="AX264" s="6" t="s">
        <v>7</v>
      </c>
      <c r="AZ264" t="str">
        <f t="shared" ref="AZ264:AZ327" si="98">IF(AX264="TH",SUM(AY258:AY264),"")</f>
        <v/>
      </c>
      <c r="BB264" t="str">
        <f t="shared" si="95"/>
        <v/>
      </c>
      <c r="BD264" t="str">
        <f t="shared" si="90"/>
        <v/>
      </c>
      <c r="BF264" t="str">
        <f t="shared" si="89"/>
        <v/>
      </c>
    </row>
    <row r="265" spans="1:58" x14ac:dyDescent="0.3">
      <c r="A265" s="10">
        <v>42633</v>
      </c>
      <c r="B265" s="11" t="s">
        <v>3</v>
      </c>
      <c r="C265" s="7">
        <v>18</v>
      </c>
      <c r="D265" t="str">
        <f t="shared" si="96"/>
        <v/>
      </c>
      <c r="F265" t="str">
        <f t="shared" si="91"/>
        <v/>
      </c>
      <c r="H265" t="str">
        <f t="shared" si="81"/>
        <v/>
      </c>
      <c r="J265" t="str">
        <f t="shared" si="82"/>
        <v/>
      </c>
      <c r="M265" s="5">
        <v>42999</v>
      </c>
      <c r="N265" s="6" t="s">
        <v>8</v>
      </c>
      <c r="O265" s="7">
        <v>13</v>
      </c>
      <c r="P265">
        <f t="shared" si="97"/>
        <v>137</v>
      </c>
      <c r="R265" t="str">
        <f t="shared" si="92"/>
        <v/>
      </c>
      <c r="T265">
        <f t="shared" si="83"/>
        <v>37</v>
      </c>
      <c r="V265" t="str">
        <f t="shared" si="84"/>
        <v/>
      </c>
      <c r="Y265" s="5">
        <v>43364</v>
      </c>
      <c r="Z265" s="6" t="s">
        <v>4</v>
      </c>
      <c r="AA265" s="7">
        <v>36</v>
      </c>
      <c r="AB265" t="str">
        <f t="shared" si="79"/>
        <v/>
      </c>
      <c r="AD265">
        <f t="shared" si="93"/>
        <v>49</v>
      </c>
      <c r="AF265" t="str">
        <f t="shared" si="85"/>
        <v/>
      </c>
      <c r="AH265" t="str">
        <f t="shared" si="86"/>
        <v/>
      </c>
      <c r="AK265" s="5">
        <v>43729</v>
      </c>
      <c r="AL265" s="6" t="s">
        <v>7</v>
      </c>
      <c r="AM265" s="7">
        <v>43</v>
      </c>
      <c r="AN265" t="str">
        <f t="shared" si="80"/>
        <v/>
      </c>
      <c r="AP265" t="str">
        <f t="shared" si="94"/>
        <v/>
      </c>
      <c r="AR265" t="str">
        <f t="shared" si="87"/>
        <v/>
      </c>
      <c r="AT265" t="str">
        <f t="shared" si="88"/>
        <v/>
      </c>
      <c r="AW265" s="5">
        <v>44094</v>
      </c>
      <c r="AX265" s="6" t="s">
        <v>9</v>
      </c>
      <c r="AZ265" t="str">
        <f t="shared" si="98"/>
        <v/>
      </c>
      <c r="BB265" t="str">
        <f t="shared" si="95"/>
        <v/>
      </c>
      <c r="BD265" t="str">
        <f t="shared" si="90"/>
        <v/>
      </c>
      <c r="BF265">
        <f t="shared" si="89"/>
        <v>0</v>
      </c>
    </row>
    <row r="266" spans="1:58" x14ac:dyDescent="0.3">
      <c r="A266" s="10">
        <v>42634</v>
      </c>
      <c r="B266" s="11" t="s">
        <v>6</v>
      </c>
      <c r="C266" s="7">
        <v>20</v>
      </c>
      <c r="D266" t="str">
        <f t="shared" si="96"/>
        <v/>
      </c>
      <c r="F266" t="str">
        <f t="shared" si="91"/>
        <v/>
      </c>
      <c r="H266" t="str">
        <f t="shared" si="81"/>
        <v/>
      </c>
      <c r="J266" t="str">
        <f t="shared" si="82"/>
        <v/>
      </c>
      <c r="M266" s="5">
        <v>43000</v>
      </c>
      <c r="N266" s="6" t="s">
        <v>4</v>
      </c>
      <c r="O266" s="7">
        <v>26</v>
      </c>
      <c r="P266" t="str">
        <f t="shared" si="97"/>
        <v/>
      </c>
      <c r="R266">
        <f t="shared" si="92"/>
        <v>39</v>
      </c>
      <c r="T266" t="str">
        <f t="shared" si="83"/>
        <v/>
      </c>
      <c r="V266" t="str">
        <f t="shared" si="84"/>
        <v/>
      </c>
      <c r="Y266" s="5">
        <v>43365</v>
      </c>
      <c r="Z266" s="6" t="s">
        <v>7</v>
      </c>
      <c r="AA266" s="7">
        <v>48</v>
      </c>
      <c r="AB266" t="str">
        <f t="shared" ref="AB266:AB329" si="99">IF(Z266="TH",SUM(AA260:AA266),"")</f>
        <v/>
      </c>
      <c r="AD266" t="str">
        <f t="shared" si="93"/>
        <v/>
      </c>
      <c r="AF266" t="str">
        <f t="shared" si="85"/>
        <v/>
      </c>
      <c r="AH266" t="str">
        <f t="shared" si="86"/>
        <v/>
      </c>
      <c r="AK266" s="5">
        <v>43730</v>
      </c>
      <c r="AL266" s="6" t="s">
        <v>9</v>
      </c>
      <c r="AM266" s="7">
        <v>21</v>
      </c>
      <c r="AN266" t="str">
        <f t="shared" si="80"/>
        <v/>
      </c>
      <c r="AP266" t="str">
        <f t="shared" si="94"/>
        <v/>
      </c>
      <c r="AR266" t="str">
        <f t="shared" si="87"/>
        <v/>
      </c>
      <c r="AT266">
        <f t="shared" si="88"/>
        <v>99</v>
      </c>
      <c r="AW266" s="5">
        <v>44095</v>
      </c>
      <c r="AX266" s="6" t="s">
        <v>5</v>
      </c>
      <c r="AZ266" t="str">
        <f t="shared" si="98"/>
        <v/>
      </c>
      <c r="BB266" t="str">
        <f t="shared" si="95"/>
        <v/>
      </c>
      <c r="BD266" t="str">
        <f t="shared" si="90"/>
        <v/>
      </c>
      <c r="BF266" t="str">
        <f t="shared" si="89"/>
        <v/>
      </c>
    </row>
    <row r="267" spans="1:58" x14ac:dyDescent="0.3">
      <c r="A267" s="10">
        <v>42635</v>
      </c>
      <c r="B267" s="11" t="s">
        <v>8</v>
      </c>
      <c r="C267" s="7">
        <v>27</v>
      </c>
      <c r="D267">
        <f t="shared" si="96"/>
        <v>179</v>
      </c>
      <c r="F267" t="str">
        <f t="shared" si="91"/>
        <v/>
      </c>
      <c r="H267">
        <f t="shared" si="81"/>
        <v>65</v>
      </c>
      <c r="J267" t="str">
        <f t="shared" si="82"/>
        <v/>
      </c>
      <c r="M267" s="5">
        <v>43001</v>
      </c>
      <c r="N267" s="6" t="s">
        <v>7</v>
      </c>
      <c r="O267" s="7">
        <v>25</v>
      </c>
      <c r="P267" t="str">
        <f t="shared" si="97"/>
        <v/>
      </c>
      <c r="R267" t="str">
        <f t="shared" si="92"/>
        <v/>
      </c>
      <c r="T267" t="str">
        <f t="shared" si="83"/>
        <v/>
      </c>
      <c r="V267" t="str">
        <f t="shared" si="84"/>
        <v/>
      </c>
      <c r="Y267" s="5">
        <v>43366</v>
      </c>
      <c r="Z267" s="6" t="s">
        <v>9</v>
      </c>
      <c r="AA267" s="7">
        <v>19</v>
      </c>
      <c r="AB267" t="str">
        <f t="shared" si="99"/>
        <v/>
      </c>
      <c r="AD267" t="str">
        <f t="shared" si="93"/>
        <v/>
      </c>
      <c r="AF267" t="str">
        <f t="shared" si="85"/>
        <v/>
      </c>
      <c r="AH267">
        <f t="shared" si="86"/>
        <v>103</v>
      </c>
      <c r="AK267" s="5">
        <v>43731</v>
      </c>
      <c r="AL267" s="6" t="s">
        <v>5</v>
      </c>
      <c r="AM267" s="7">
        <v>18</v>
      </c>
      <c r="AN267" t="str">
        <f t="shared" si="80"/>
        <v/>
      </c>
      <c r="AP267" t="str">
        <f t="shared" si="94"/>
        <v/>
      </c>
      <c r="AR267" t="str">
        <f t="shared" si="87"/>
        <v/>
      </c>
      <c r="AT267" t="str">
        <f t="shared" si="88"/>
        <v/>
      </c>
      <c r="AW267" s="5">
        <v>44096</v>
      </c>
      <c r="AX267" s="6" t="s">
        <v>3</v>
      </c>
      <c r="AZ267" t="str">
        <f t="shared" si="98"/>
        <v/>
      </c>
      <c r="BB267" t="str">
        <f t="shared" si="95"/>
        <v/>
      </c>
      <c r="BD267" t="str">
        <f t="shared" si="90"/>
        <v/>
      </c>
      <c r="BF267" t="str">
        <f t="shared" si="89"/>
        <v/>
      </c>
    </row>
    <row r="268" spans="1:58" x14ac:dyDescent="0.3">
      <c r="A268" s="10">
        <v>42636</v>
      </c>
      <c r="B268" s="11" t="s">
        <v>4</v>
      </c>
      <c r="C268" s="7">
        <v>28</v>
      </c>
      <c r="D268" t="str">
        <f t="shared" si="96"/>
        <v/>
      </c>
      <c r="F268">
        <f t="shared" si="91"/>
        <v>41</v>
      </c>
      <c r="H268" t="str">
        <f t="shared" si="81"/>
        <v/>
      </c>
      <c r="J268" t="str">
        <f t="shared" si="82"/>
        <v/>
      </c>
      <c r="M268" s="5">
        <v>43002</v>
      </c>
      <c r="N268" s="6" t="s">
        <v>9</v>
      </c>
      <c r="O268" s="7">
        <v>18</v>
      </c>
      <c r="P268" t="str">
        <f t="shared" si="97"/>
        <v/>
      </c>
      <c r="R268" t="str">
        <f t="shared" si="92"/>
        <v/>
      </c>
      <c r="T268" t="str">
        <f t="shared" si="83"/>
        <v/>
      </c>
      <c r="V268">
        <f t="shared" si="84"/>
        <v>69</v>
      </c>
      <c r="Y268" s="5">
        <v>43367</v>
      </c>
      <c r="Z268" s="6" t="s">
        <v>5</v>
      </c>
      <c r="AA268" s="7">
        <v>13</v>
      </c>
      <c r="AB268" t="str">
        <f t="shared" si="99"/>
        <v/>
      </c>
      <c r="AD268" t="str">
        <f t="shared" si="93"/>
        <v/>
      </c>
      <c r="AF268" t="str">
        <f t="shared" si="85"/>
        <v/>
      </c>
      <c r="AH268" t="str">
        <f t="shared" si="86"/>
        <v/>
      </c>
      <c r="AK268" s="5">
        <v>43732</v>
      </c>
      <c r="AL268" s="6" t="s">
        <v>3</v>
      </c>
      <c r="AM268" s="7">
        <v>17</v>
      </c>
      <c r="AN268" t="str">
        <f t="shared" si="80"/>
        <v/>
      </c>
      <c r="AP268" t="str">
        <f t="shared" si="94"/>
        <v/>
      </c>
      <c r="AR268" t="str">
        <f t="shared" si="87"/>
        <v/>
      </c>
      <c r="AT268" t="str">
        <f t="shared" si="88"/>
        <v/>
      </c>
      <c r="AW268" s="5">
        <v>44097</v>
      </c>
      <c r="AX268" s="6" t="s">
        <v>6</v>
      </c>
      <c r="AZ268" t="str">
        <f t="shared" si="98"/>
        <v/>
      </c>
      <c r="BB268" t="str">
        <f t="shared" si="95"/>
        <v/>
      </c>
      <c r="BD268" t="str">
        <f t="shared" si="90"/>
        <v/>
      </c>
      <c r="BF268" t="str">
        <f t="shared" si="89"/>
        <v/>
      </c>
    </row>
    <row r="269" spans="1:58" x14ac:dyDescent="0.3">
      <c r="A269" s="10">
        <v>42637</v>
      </c>
      <c r="B269" s="11" t="s">
        <v>7</v>
      </c>
      <c r="C269" s="7">
        <v>41</v>
      </c>
      <c r="D269" t="str">
        <f t="shared" si="96"/>
        <v/>
      </c>
      <c r="F269" t="str">
        <f t="shared" si="91"/>
        <v/>
      </c>
      <c r="H269" t="str">
        <f t="shared" si="81"/>
        <v/>
      </c>
      <c r="J269" t="str">
        <f t="shared" si="82"/>
        <v/>
      </c>
      <c r="M269" s="5">
        <v>43003</v>
      </c>
      <c r="N269" s="6" t="s">
        <v>5</v>
      </c>
      <c r="O269" s="7">
        <v>13</v>
      </c>
      <c r="P269" t="str">
        <f t="shared" si="97"/>
        <v/>
      </c>
      <c r="R269" t="str">
        <f t="shared" si="92"/>
        <v/>
      </c>
      <c r="T269" t="str">
        <f t="shared" si="83"/>
        <v/>
      </c>
      <c r="V269" t="str">
        <f t="shared" si="84"/>
        <v/>
      </c>
      <c r="Y269" s="5">
        <v>43368</v>
      </c>
      <c r="Z269" s="6" t="s">
        <v>3</v>
      </c>
      <c r="AA269" s="7">
        <v>16</v>
      </c>
      <c r="AB269" t="str">
        <f t="shared" si="99"/>
        <v/>
      </c>
      <c r="AD269" t="str">
        <f t="shared" si="93"/>
        <v/>
      </c>
      <c r="AF269" t="str">
        <f t="shared" si="85"/>
        <v/>
      </c>
      <c r="AH269" t="str">
        <f t="shared" si="86"/>
        <v/>
      </c>
      <c r="AK269" s="5">
        <v>43733</v>
      </c>
      <c r="AL269" s="6" t="s">
        <v>6</v>
      </c>
      <c r="AM269" s="7">
        <v>21</v>
      </c>
      <c r="AN269" t="str">
        <f t="shared" si="80"/>
        <v/>
      </c>
      <c r="AP269" t="str">
        <f t="shared" si="94"/>
        <v/>
      </c>
      <c r="AR269" t="str">
        <f t="shared" si="87"/>
        <v/>
      </c>
      <c r="AT269" t="str">
        <f t="shared" si="88"/>
        <v/>
      </c>
      <c r="AW269" s="5">
        <v>44098</v>
      </c>
      <c r="AX269" s="6" t="s">
        <v>8</v>
      </c>
      <c r="AZ269">
        <f t="shared" si="98"/>
        <v>0</v>
      </c>
      <c r="BB269" t="str">
        <f t="shared" si="95"/>
        <v/>
      </c>
      <c r="BD269">
        <f t="shared" si="90"/>
        <v>0</v>
      </c>
      <c r="BF269" t="str">
        <f t="shared" si="89"/>
        <v/>
      </c>
    </row>
    <row r="270" spans="1:58" x14ac:dyDescent="0.3">
      <c r="A270" s="10">
        <v>42638</v>
      </c>
      <c r="B270" s="11" t="s">
        <v>9</v>
      </c>
      <c r="C270" s="7">
        <v>23</v>
      </c>
      <c r="D270" t="str">
        <f t="shared" si="96"/>
        <v/>
      </c>
      <c r="F270" t="str">
        <f t="shared" si="91"/>
        <v/>
      </c>
      <c r="H270" t="str">
        <f t="shared" si="81"/>
        <v/>
      </c>
      <c r="J270">
        <f t="shared" si="82"/>
        <v>92</v>
      </c>
      <c r="M270" s="5">
        <v>43004</v>
      </c>
      <c r="N270" s="6" t="s">
        <v>3</v>
      </c>
      <c r="O270" s="7">
        <v>16</v>
      </c>
      <c r="P270" t="str">
        <f t="shared" si="97"/>
        <v/>
      </c>
      <c r="R270" t="str">
        <f t="shared" si="92"/>
        <v/>
      </c>
      <c r="T270" t="str">
        <f t="shared" si="83"/>
        <v/>
      </c>
      <c r="V270" t="str">
        <f t="shared" si="84"/>
        <v/>
      </c>
      <c r="Y270" s="5">
        <v>43369</v>
      </c>
      <c r="Z270" s="6" t="s">
        <v>6</v>
      </c>
      <c r="AA270" s="7">
        <v>18</v>
      </c>
      <c r="AB270" t="str">
        <f t="shared" si="99"/>
        <v/>
      </c>
      <c r="AD270" t="str">
        <f t="shared" si="93"/>
        <v/>
      </c>
      <c r="AF270" t="str">
        <f t="shared" si="85"/>
        <v/>
      </c>
      <c r="AH270" t="str">
        <f t="shared" si="86"/>
        <v/>
      </c>
      <c r="AK270" s="5">
        <v>43734</v>
      </c>
      <c r="AL270" s="6" t="s">
        <v>8</v>
      </c>
      <c r="AM270" s="140">
        <v>21</v>
      </c>
      <c r="AN270">
        <f t="shared" si="80"/>
        <v>176</v>
      </c>
      <c r="AP270" t="str">
        <f t="shared" si="94"/>
        <v/>
      </c>
      <c r="AR270">
        <f t="shared" si="87"/>
        <v>59</v>
      </c>
      <c r="AT270" t="str">
        <f t="shared" si="88"/>
        <v/>
      </c>
      <c r="AW270" s="5">
        <v>44099</v>
      </c>
      <c r="AX270" s="6" t="s">
        <v>4</v>
      </c>
      <c r="AZ270" t="str">
        <f t="shared" si="98"/>
        <v/>
      </c>
      <c r="BB270">
        <f t="shared" si="95"/>
        <v>0</v>
      </c>
      <c r="BD270" t="str">
        <f t="shared" si="90"/>
        <v/>
      </c>
      <c r="BF270" t="str">
        <f t="shared" si="89"/>
        <v/>
      </c>
    </row>
    <row r="271" spans="1:58" x14ac:dyDescent="0.3">
      <c r="A271" s="10">
        <v>42639</v>
      </c>
      <c r="B271" s="11" t="s">
        <v>5</v>
      </c>
      <c r="C271" s="7">
        <v>12</v>
      </c>
      <c r="D271" t="str">
        <f t="shared" si="96"/>
        <v/>
      </c>
      <c r="F271" t="str">
        <f t="shared" si="91"/>
        <v/>
      </c>
      <c r="H271" t="str">
        <f t="shared" si="81"/>
        <v/>
      </c>
      <c r="J271" t="str">
        <f t="shared" si="82"/>
        <v/>
      </c>
      <c r="M271" s="5">
        <v>43005</v>
      </c>
      <c r="N271" s="6" t="s">
        <v>6</v>
      </c>
      <c r="O271" s="7">
        <v>18</v>
      </c>
      <c r="P271" t="str">
        <f t="shared" si="97"/>
        <v/>
      </c>
      <c r="R271" t="str">
        <f t="shared" si="92"/>
        <v/>
      </c>
      <c r="T271" t="str">
        <f t="shared" si="83"/>
        <v/>
      </c>
      <c r="V271" t="str">
        <f t="shared" si="84"/>
        <v/>
      </c>
      <c r="Y271" s="5">
        <v>43370</v>
      </c>
      <c r="Z271" s="6" t="s">
        <v>8</v>
      </c>
      <c r="AA271" s="7">
        <v>29</v>
      </c>
      <c r="AB271">
        <f t="shared" si="99"/>
        <v>179</v>
      </c>
      <c r="AD271" t="str">
        <f t="shared" si="93"/>
        <v/>
      </c>
      <c r="AF271">
        <f t="shared" si="85"/>
        <v>63</v>
      </c>
      <c r="AH271" t="str">
        <f t="shared" si="86"/>
        <v/>
      </c>
      <c r="AK271" s="5">
        <v>43735</v>
      </c>
      <c r="AL271" s="6" t="s">
        <v>4</v>
      </c>
      <c r="AM271" s="7">
        <v>34</v>
      </c>
      <c r="AN271" t="str">
        <f t="shared" si="80"/>
        <v/>
      </c>
      <c r="AP271">
        <f t="shared" si="94"/>
        <v>52</v>
      </c>
      <c r="AR271" t="str">
        <f t="shared" si="87"/>
        <v/>
      </c>
      <c r="AT271" t="str">
        <f t="shared" si="88"/>
        <v/>
      </c>
      <c r="AW271" s="5">
        <v>44100</v>
      </c>
      <c r="AX271" s="6" t="s">
        <v>7</v>
      </c>
      <c r="AZ271" t="str">
        <f t="shared" si="98"/>
        <v/>
      </c>
      <c r="BB271" t="str">
        <f t="shared" si="95"/>
        <v/>
      </c>
      <c r="BD271" t="str">
        <f t="shared" si="90"/>
        <v/>
      </c>
      <c r="BF271" t="str">
        <f t="shared" si="89"/>
        <v/>
      </c>
    </row>
    <row r="272" spans="1:58" x14ac:dyDescent="0.3">
      <c r="A272" s="10">
        <v>42640</v>
      </c>
      <c r="B272" s="11" t="s">
        <v>3</v>
      </c>
      <c r="C272" s="7">
        <v>13</v>
      </c>
      <c r="D272" t="str">
        <f t="shared" si="96"/>
        <v/>
      </c>
      <c r="F272" t="str">
        <f t="shared" si="91"/>
        <v/>
      </c>
      <c r="H272" t="str">
        <f t="shared" si="81"/>
        <v/>
      </c>
      <c r="J272" t="str">
        <f t="shared" si="82"/>
        <v/>
      </c>
      <c r="M272" s="5">
        <v>43006</v>
      </c>
      <c r="N272" s="6" t="s">
        <v>8</v>
      </c>
      <c r="O272" s="7">
        <v>23</v>
      </c>
      <c r="P272">
        <f t="shared" si="97"/>
        <v>139</v>
      </c>
      <c r="R272" t="str">
        <f t="shared" si="92"/>
        <v/>
      </c>
      <c r="T272">
        <f t="shared" si="83"/>
        <v>57</v>
      </c>
      <c r="V272" t="str">
        <f t="shared" si="84"/>
        <v/>
      </c>
      <c r="Y272" s="5">
        <v>43371</v>
      </c>
      <c r="Z272" s="6" t="s">
        <v>4</v>
      </c>
      <c r="AA272" s="7">
        <v>50</v>
      </c>
      <c r="AB272" t="str">
        <f t="shared" si="99"/>
        <v/>
      </c>
      <c r="AD272">
        <f t="shared" si="93"/>
        <v>63</v>
      </c>
      <c r="AF272" t="str">
        <f t="shared" si="85"/>
        <v/>
      </c>
      <c r="AH272" t="str">
        <f t="shared" si="86"/>
        <v/>
      </c>
      <c r="AK272" s="5">
        <v>43736</v>
      </c>
      <c r="AL272" s="6" t="s">
        <v>7</v>
      </c>
      <c r="AM272" s="7">
        <v>40</v>
      </c>
      <c r="AN272" t="str">
        <f t="shared" si="80"/>
        <v/>
      </c>
      <c r="AP272" t="str">
        <f t="shared" si="94"/>
        <v/>
      </c>
      <c r="AR272" t="str">
        <f t="shared" si="87"/>
        <v/>
      </c>
      <c r="AT272" t="str">
        <f t="shared" si="88"/>
        <v/>
      </c>
      <c r="AW272" s="5">
        <v>44101</v>
      </c>
      <c r="AX272" s="6" t="s">
        <v>9</v>
      </c>
      <c r="AZ272" t="str">
        <f t="shared" si="98"/>
        <v/>
      </c>
      <c r="BB272" t="str">
        <f t="shared" si="95"/>
        <v/>
      </c>
      <c r="BD272" t="str">
        <f t="shared" si="90"/>
        <v/>
      </c>
      <c r="BF272">
        <f t="shared" si="89"/>
        <v>0</v>
      </c>
    </row>
    <row r="273" spans="1:58" x14ac:dyDescent="0.3">
      <c r="A273" s="10">
        <v>42641</v>
      </c>
      <c r="B273" s="11" t="s">
        <v>6</v>
      </c>
      <c r="C273" s="7">
        <v>17</v>
      </c>
      <c r="D273" t="str">
        <f t="shared" si="96"/>
        <v/>
      </c>
      <c r="F273" t="str">
        <f t="shared" si="91"/>
        <v/>
      </c>
      <c r="H273" t="str">
        <f t="shared" si="81"/>
        <v/>
      </c>
      <c r="J273" t="str">
        <f t="shared" si="82"/>
        <v/>
      </c>
      <c r="M273" s="5">
        <v>43007</v>
      </c>
      <c r="N273" s="6" t="s">
        <v>4</v>
      </c>
      <c r="O273" s="7">
        <v>31</v>
      </c>
      <c r="P273" t="str">
        <f t="shared" si="97"/>
        <v/>
      </c>
      <c r="R273">
        <f t="shared" si="92"/>
        <v>44</v>
      </c>
      <c r="T273" t="str">
        <f t="shared" si="83"/>
        <v/>
      </c>
      <c r="V273" t="str">
        <f t="shared" si="84"/>
        <v/>
      </c>
      <c r="Y273" s="5">
        <v>43372</v>
      </c>
      <c r="Z273" s="6" t="s">
        <v>7</v>
      </c>
      <c r="AA273" s="7">
        <v>51</v>
      </c>
      <c r="AB273" t="str">
        <f t="shared" si="99"/>
        <v/>
      </c>
      <c r="AD273" t="str">
        <f t="shared" si="93"/>
        <v/>
      </c>
      <c r="AF273" t="str">
        <f t="shared" si="85"/>
        <v/>
      </c>
      <c r="AH273" t="str">
        <f t="shared" si="86"/>
        <v/>
      </c>
      <c r="AK273" s="5">
        <v>43737</v>
      </c>
      <c r="AL273" s="6" t="s">
        <v>9</v>
      </c>
      <c r="AM273" s="7">
        <v>15</v>
      </c>
      <c r="AN273" t="str">
        <f t="shared" si="80"/>
        <v/>
      </c>
      <c r="AP273" t="str">
        <f t="shared" si="94"/>
        <v/>
      </c>
      <c r="AR273" t="str">
        <f t="shared" si="87"/>
        <v/>
      </c>
      <c r="AT273">
        <f t="shared" si="88"/>
        <v>89</v>
      </c>
      <c r="AW273" s="5">
        <v>44102</v>
      </c>
      <c r="AX273" s="6" t="s">
        <v>5</v>
      </c>
      <c r="AZ273" t="str">
        <f t="shared" si="98"/>
        <v/>
      </c>
      <c r="BB273" t="str">
        <f t="shared" si="95"/>
        <v/>
      </c>
      <c r="BD273" t="str">
        <f t="shared" si="90"/>
        <v/>
      </c>
      <c r="BF273" t="str">
        <f t="shared" si="89"/>
        <v/>
      </c>
    </row>
    <row r="274" spans="1:58" x14ac:dyDescent="0.3">
      <c r="A274" s="10">
        <v>42642</v>
      </c>
      <c r="B274" s="11" t="s">
        <v>8</v>
      </c>
      <c r="C274" s="7">
        <v>22</v>
      </c>
      <c r="D274">
        <f t="shared" si="96"/>
        <v>156</v>
      </c>
      <c r="F274" t="str">
        <f t="shared" si="91"/>
        <v/>
      </c>
      <c r="H274">
        <f t="shared" si="81"/>
        <v>52</v>
      </c>
      <c r="J274" t="str">
        <f t="shared" si="82"/>
        <v/>
      </c>
      <c r="M274" s="5">
        <v>43008</v>
      </c>
      <c r="N274" s="6" t="s">
        <v>7</v>
      </c>
      <c r="O274" s="7">
        <v>34</v>
      </c>
      <c r="P274" t="str">
        <f t="shared" si="97"/>
        <v/>
      </c>
      <c r="R274" t="str">
        <f t="shared" si="92"/>
        <v/>
      </c>
      <c r="T274" t="str">
        <f t="shared" si="83"/>
        <v/>
      </c>
      <c r="V274" t="str">
        <f t="shared" si="84"/>
        <v/>
      </c>
      <c r="Y274" s="5">
        <v>43373</v>
      </c>
      <c r="Z274" s="6" t="s">
        <v>9</v>
      </c>
      <c r="AA274" s="7">
        <v>26</v>
      </c>
      <c r="AB274" t="str">
        <f t="shared" si="99"/>
        <v/>
      </c>
      <c r="AD274" t="str">
        <f t="shared" si="93"/>
        <v/>
      </c>
      <c r="AF274" t="str">
        <f t="shared" si="85"/>
        <v/>
      </c>
      <c r="AH274">
        <f t="shared" si="86"/>
        <v>127</v>
      </c>
      <c r="AK274" s="5">
        <v>43738</v>
      </c>
      <c r="AL274" s="6" t="s">
        <v>5</v>
      </c>
      <c r="AM274" s="7">
        <v>10</v>
      </c>
      <c r="AN274" t="str">
        <f t="shared" si="80"/>
        <v/>
      </c>
      <c r="AP274" t="str">
        <f t="shared" si="94"/>
        <v/>
      </c>
      <c r="AR274" t="str">
        <f t="shared" si="87"/>
        <v/>
      </c>
      <c r="AT274" t="str">
        <f t="shared" si="88"/>
        <v/>
      </c>
      <c r="AW274" s="5">
        <v>44103</v>
      </c>
      <c r="AX274" s="6" t="s">
        <v>3</v>
      </c>
      <c r="AZ274" t="str">
        <f t="shared" si="98"/>
        <v/>
      </c>
      <c r="BB274" t="str">
        <f t="shared" si="95"/>
        <v/>
      </c>
      <c r="BD274" t="str">
        <f t="shared" si="90"/>
        <v/>
      </c>
      <c r="BF274" t="str">
        <f t="shared" si="89"/>
        <v/>
      </c>
    </row>
    <row r="275" spans="1:58" x14ac:dyDescent="0.3">
      <c r="A275" s="10">
        <v>42643</v>
      </c>
      <c r="B275" s="11" t="s">
        <v>4</v>
      </c>
      <c r="C275" s="7">
        <v>27</v>
      </c>
      <c r="D275" t="str">
        <f t="shared" si="96"/>
        <v/>
      </c>
      <c r="F275">
        <f t="shared" si="91"/>
        <v>39</v>
      </c>
      <c r="H275" t="str">
        <f t="shared" si="81"/>
        <v/>
      </c>
      <c r="J275" t="str">
        <f t="shared" si="82"/>
        <v/>
      </c>
      <c r="M275" s="5">
        <v>43009</v>
      </c>
      <c r="N275" s="6" t="s">
        <v>9</v>
      </c>
      <c r="O275" s="7">
        <v>14</v>
      </c>
      <c r="P275" t="str">
        <f t="shared" si="97"/>
        <v/>
      </c>
      <c r="R275" t="str">
        <f t="shared" si="92"/>
        <v/>
      </c>
      <c r="T275" t="str">
        <f t="shared" si="83"/>
        <v/>
      </c>
      <c r="V275">
        <f t="shared" si="84"/>
        <v>79</v>
      </c>
      <c r="Y275" s="5">
        <v>43374</v>
      </c>
      <c r="Z275" s="6" t="s">
        <v>5</v>
      </c>
      <c r="AA275" s="7">
        <v>26</v>
      </c>
      <c r="AB275" t="str">
        <f t="shared" si="99"/>
        <v/>
      </c>
      <c r="AD275" t="str">
        <f t="shared" si="93"/>
        <v/>
      </c>
      <c r="AF275" t="str">
        <f t="shared" si="85"/>
        <v/>
      </c>
      <c r="AH275" t="str">
        <f t="shared" si="86"/>
        <v/>
      </c>
      <c r="AK275" s="5">
        <v>43739</v>
      </c>
      <c r="AL275" s="6" t="s">
        <v>3</v>
      </c>
      <c r="AM275" s="7">
        <v>8</v>
      </c>
      <c r="AN275" t="str">
        <f t="shared" si="80"/>
        <v/>
      </c>
      <c r="AP275" t="str">
        <f t="shared" si="94"/>
        <v/>
      </c>
      <c r="AR275" t="str">
        <f t="shared" si="87"/>
        <v/>
      </c>
      <c r="AT275" t="str">
        <f t="shared" si="88"/>
        <v/>
      </c>
      <c r="AW275" s="5">
        <v>44104</v>
      </c>
      <c r="AX275" s="6" t="s">
        <v>6</v>
      </c>
      <c r="AZ275" t="str">
        <f t="shared" si="98"/>
        <v/>
      </c>
      <c r="BB275" t="str">
        <f t="shared" si="95"/>
        <v/>
      </c>
      <c r="BD275" t="str">
        <f t="shared" si="90"/>
        <v/>
      </c>
      <c r="BF275" t="str">
        <f t="shared" si="89"/>
        <v/>
      </c>
    </row>
    <row r="276" spans="1:58" x14ac:dyDescent="0.3">
      <c r="A276" s="10">
        <v>42644</v>
      </c>
      <c r="B276" s="11" t="s">
        <v>7</v>
      </c>
      <c r="C276" s="7">
        <v>29</v>
      </c>
      <c r="D276" t="str">
        <f t="shared" si="96"/>
        <v/>
      </c>
      <c r="F276" t="str">
        <f t="shared" si="91"/>
        <v/>
      </c>
      <c r="H276" t="str">
        <f t="shared" si="81"/>
        <v/>
      </c>
      <c r="J276" t="str">
        <f t="shared" si="82"/>
        <v/>
      </c>
      <c r="M276" s="5">
        <v>43010</v>
      </c>
      <c r="N276" s="6" t="s">
        <v>5</v>
      </c>
      <c r="O276" s="7">
        <v>11</v>
      </c>
      <c r="P276" t="str">
        <f t="shared" si="97"/>
        <v/>
      </c>
      <c r="R276" t="str">
        <f t="shared" si="92"/>
        <v/>
      </c>
      <c r="T276" t="str">
        <f t="shared" si="83"/>
        <v/>
      </c>
      <c r="V276" t="str">
        <f t="shared" si="84"/>
        <v/>
      </c>
      <c r="Y276" s="5">
        <v>43375</v>
      </c>
      <c r="Z276" s="6" t="s">
        <v>3</v>
      </c>
      <c r="AA276" s="7">
        <v>24</v>
      </c>
      <c r="AB276" t="str">
        <f t="shared" si="99"/>
        <v/>
      </c>
      <c r="AD276" t="str">
        <f t="shared" si="93"/>
        <v/>
      </c>
      <c r="AF276" t="str">
        <f t="shared" si="85"/>
        <v/>
      </c>
      <c r="AH276" t="str">
        <f t="shared" si="86"/>
        <v/>
      </c>
      <c r="AK276" s="5">
        <v>43740</v>
      </c>
      <c r="AL276" s="6" t="s">
        <v>6</v>
      </c>
      <c r="AM276" s="7">
        <v>14</v>
      </c>
      <c r="AN276" t="str">
        <f t="shared" si="80"/>
        <v/>
      </c>
      <c r="AP276" t="str">
        <f t="shared" si="94"/>
        <v/>
      </c>
      <c r="AR276" t="str">
        <f t="shared" si="87"/>
        <v/>
      </c>
      <c r="AT276" t="str">
        <f t="shared" si="88"/>
        <v/>
      </c>
      <c r="AW276" s="5">
        <v>44105</v>
      </c>
      <c r="AX276" s="6" t="s">
        <v>8</v>
      </c>
      <c r="AZ276">
        <f t="shared" si="98"/>
        <v>0</v>
      </c>
      <c r="BB276" t="str">
        <f t="shared" si="95"/>
        <v/>
      </c>
      <c r="BD276">
        <f t="shared" si="90"/>
        <v>0</v>
      </c>
      <c r="BF276" t="str">
        <f t="shared" si="89"/>
        <v/>
      </c>
    </row>
    <row r="277" spans="1:58" x14ac:dyDescent="0.3">
      <c r="A277" s="10">
        <v>42645</v>
      </c>
      <c r="B277" s="11" t="s">
        <v>9</v>
      </c>
      <c r="C277" s="7">
        <v>15</v>
      </c>
      <c r="D277" t="str">
        <f t="shared" si="96"/>
        <v/>
      </c>
      <c r="F277" t="str">
        <f t="shared" si="91"/>
        <v/>
      </c>
      <c r="H277" t="str">
        <f t="shared" si="81"/>
        <v/>
      </c>
      <c r="J277">
        <f t="shared" si="82"/>
        <v>71</v>
      </c>
      <c r="M277" s="5">
        <v>43011</v>
      </c>
      <c r="N277" s="6" t="s">
        <v>3</v>
      </c>
      <c r="O277" s="7">
        <v>14</v>
      </c>
      <c r="P277" t="str">
        <f t="shared" si="97"/>
        <v/>
      </c>
      <c r="R277" t="str">
        <f t="shared" si="92"/>
        <v/>
      </c>
      <c r="T277" t="str">
        <f t="shared" si="83"/>
        <v/>
      </c>
      <c r="V277" t="str">
        <f t="shared" si="84"/>
        <v/>
      </c>
      <c r="Y277" s="5">
        <v>43376</v>
      </c>
      <c r="Z277" s="6" t="s">
        <v>6</v>
      </c>
      <c r="AA277" s="7">
        <v>25</v>
      </c>
      <c r="AB277" t="str">
        <f t="shared" si="99"/>
        <v/>
      </c>
      <c r="AD277" t="str">
        <f t="shared" si="93"/>
        <v/>
      </c>
      <c r="AF277" t="str">
        <f t="shared" si="85"/>
        <v/>
      </c>
      <c r="AH277" t="str">
        <f t="shared" si="86"/>
        <v/>
      </c>
      <c r="AK277" s="5">
        <v>43741</v>
      </c>
      <c r="AL277" s="6" t="s">
        <v>8</v>
      </c>
      <c r="AM277" s="7">
        <v>22</v>
      </c>
      <c r="AN277">
        <f t="shared" si="80"/>
        <v>143</v>
      </c>
      <c r="AP277" t="str">
        <f t="shared" si="94"/>
        <v/>
      </c>
      <c r="AR277">
        <f t="shared" si="87"/>
        <v>44</v>
      </c>
      <c r="AT277" t="str">
        <f t="shared" si="88"/>
        <v/>
      </c>
      <c r="AW277" s="5">
        <v>44106</v>
      </c>
      <c r="AX277" s="6" t="s">
        <v>4</v>
      </c>
      <c r="AZ277" t="str">
        <f t="shared" si="98"/>
        <v/>
      </c>
      <c r="BB277">
        <f t="shared" si="95"/>
        <v>0</v>
      </c>
      <c r="BD277" t="str">
        <f t="shared" si="90"/>
        <v/>
      </c>
      <c r="BF277" t="str">
        <f t="shared" si="89"/>
        <v/>
      </c>
    </row>
    <row r="278" spans="1:58" x14ac:dyDescent="0.3">
      <c r="A278" s="10">
        <v>42646</v>
      </c>
      <c r="B278" s="11" t="s">
        <v>5</v>
      </c>
      <c r="C278" s="7">
        <v>13</v>
      </c>
      <c r="D278" t="str">
        <f t="shared" si="96"/>
        <v/>
      </c>
      <c r="F278" t="str">
        <f t="shared" si="91"/>
        <v/>
      </c>
      <c r="H278" t="str">
        <f t="shared" si="81"/>
        <v/>
      </c>
      <c r="J278" t="str">
        <f t="shared" si="82"/>
        <v/>
      </c>
      <c r="M278" s="5">
        <v>43012</v>
      </c>
      <c r="N278" s="6" t="s">
        <v>6</v>
      </c>
      <c r="O278" s="7">
        <v>15</v>
      </c>
      <c r="P278" t="str">
        <f t="shared" si="97"/>
        <v/>
      </c>
      <c r="R278" t="str">
        <f t="shared" si="92"/>
        <v/>
      </c>
      <c r="T278" t="str">
        <f t="shared" si="83"/>
        <v/>
      </c>
      <c r="V278" t="str">
        <f t="shared" si="84"/>
        <v/>
      </c>
      <c r="Y278" s="5">
        <v>43377</v>
      </c>
      <c r="Z278" s="6" t="s">
        <v>8</v>
      </c>
      <c r="AA278" s="7">
        <v>26</v>
      </c>
      <c r="AB278">
        <f t="shared" si="99"/>
        <v>228</v>
      </c>
      <c r="AD278" t="str">
        <f t="shared" si="93"/>
        <v/>
      </c>
      <c r="AF278">
        <f t="shared" si="85"/>
        <v>75</v>
      </c>
      <c r="AH278" t="str">
        <f t="shared" si="86"/>
        <v/>
      </c>
      <c r="AK278" s="5">
        <v>43742</v>
      </c>
      <c r="AL278" s="6" t="s">
        <v>4</v>
      </c>
      <c r="AM278" s="7">
        <v>37</v>
      </c>
      <c r="AN278" t="str">
        <f t="shared" si="80"/>
        <v/>
      </c>
      <c r="AP278">
        <f t="shared" si="94"/>
        <v>47</v>
      </c>
      <c r="AR278" t="str">
        <f t="shared" si="87"/>
        <v/>
      </c>
      <c r="AT278" t="str">
        <f t="shared" si="88"/>
        <v/>
      </c>
      <c r="AW278" s="5">
        <v>44107</v>
      </c>
      <c r="AX278" s="6" t="s">
        <v>7</v>
      </c>
      <c r="AZ278" t="str">
        <f t="shared" si="98"/>
        <v/>
      </c>
      <c r="BB278" t="str">
        <f t="shared" si="95"/>
        <v/>
      </c>
      <c r="BD278" t="str">
        <f t="shared" si="90"/>
        <v/>
      </c>
      <c r="BF278" t="str">
        <f t="shared" si="89"/>
        <v/>
      </c>
    </row>
    <row r="279" spans="1:58" x14ac:dyDescent="0.3">
      <c r="A279" s="10">
        <v>42647</v>
      </c>
      <c r="B279" s="11" t="s">
        <v>3</v>
      </c>
      <c r="C279" s="7">
        <v>10</v>
      </c>
      <c r="D279" t="str">
        <f t="shared" si="96"/>
        <v/>
      </c>
      <c r="F279" t="str">
        <f t="shared" si="91"/>
        <v/>
      </c>
      <c r="H279" t="str">
        <f t="shared" si="81"/>
        <v/>
      </c>
      <c r="J279" t="str">
        <f t="shared" si="82"/>
        <v/>
      </c>
      <c r="M279" s="5">
        <v>43013</v>
      </c>
      <c r="N279" s="6" t="s">
        <v>8</v>
      </c>
      <c r="O279" s="7">
        <v>28</v>
      </c>
      <c r="P279">
        <f t="shared" si="97"/>
        <v>147</v>
      </c>
      <c r="R279" t="str">
        <f t="shared" si="92"/>
        <v/>
      </c>
      <c r="T279">
        <f t="shared" si="83"/>
        <v>57</v>
      </c>
      <c r="V279" t="str">
        <f t="shared" si="84"/>
        <v/>
      </c>
      <c r="Y279" s="5">
        <v>43378</v>
      </c>
      <c r="Z279" s="6" t="s">
        <v>4</v>
      </c>
      <c r="AA279" s="7">
        <v>44</v>
      </c>
      <c r="AB279" t="str">
        <f t="shared" si="99"/>
        <v/>
      </c>
      <c r="AD279">
        <f t="shared" si="93"/>
        <v>70</v>
      </c>
      <c r="AF279" t="str">
        <f t="shared" si="85"/>
        <v/>
      </c>
      <c r="AH279" t="str">
        <f t="shared" si="86"/>
        <v/>
      </c>
      <c r="AK279" s="5">
        <v>43743</v>
      </c>
      <c r="AL279" s="6" t="s">
        <v>7</v>
      </c>
      <c r="AM279" s="7">
        <v>50</v>
      </c>
      <c r="AN279" t="str">
        <f t="shared" si="80"/>
        <v/>
      </c>
      <c r="AP279" t="str">
        <f t="shared" si="94"/>
        <v/>
      </c>
      <c r="AR279" t="str">
        <f t="shared" si="87"/>
        <v/>
      </c>
      <c r="AT279" t="str">
        <f t="shared" si="88"/>
        <v/>
      </c>
      <c r="AW279" s="5">
        <v>44108</v>
      </c>
      <c r="AX279" s="6" t="s">
        <v>9</v>
      </c>
      <c r="AZ279" t="str">
        <f t="shared" si="98"/>
        <v/>
      </c>
      <c r="BB279" t="str">
        <f t="shared" si="95"/>
        <v/>
      </c>
      <c r="BD279" t="str">
        <f t="shared" si="90"/>
        <v/>
      </c>
      <c r="BF279">
        <f t="shared" si="89"/>
        <v>0</v>
      </c>
    </row>
    <row r="280" spans="1:58" x14ac:dyDescent="0.3">
      <c r="A280" s="10">
        <v>42648</v>
      </c>
      <c r="B280" s="11" t="s">
        <v>6</v>
      </c>
      <c r="C280" s="7">
        <v>13</v>
      </c>
      <c r="D280" t="str">
        <f t="shared" si="96"/>
        <v/>
      </c>
      <c r="F280" t="str">
        <f t="shared" si="91"/>
        <v/>
      </c>
      <c r="H280" t="str">
        <f t="shared" si="81"/>
        <v/>
      </c>
      <c r="J280" t="str">
        <f t="shared" si="82"/>
        <v/>
      </c>
      <c r="M280" s="5">
        <v>43014</v>
      </c>
      <c r="N280" s="6" t="s">
        <v>4</v>
      </c>
      <c r="O280" s="7">
        <v>40</v>
      </c>
      <c r="P280" t="str">
        <f t="shared" si="97"/>
        <v/>
      </c>
      <c r="R280">
        <f t="shared" si="92"/>
        <v>51</v>
      </c>
      <c r="T280" t="str">
        <f t="shared" si="83"/>
        <v/>
      </c>
      <c r="V280" t="str">
        <f t="shared" si="84"/>
        <v/>
      </c>
      <c r="Y280" s="5">
        <v>43379</v>
      </c>
      <c r="Z280" s="6" t="s">
        <v>7</v>
      </c>
      <c r="AA280" s="7">
        <v>49</v>
      </c>
      <c r="AB280" t="str">
        <f t="shared" si="99"/>
        <v/>
      </c>
      <c r="AD280" t="str">
        <f t="shared" si="93"/>
        <v/>
      </c>
      <c r="AF280" t="str">
        <f t="shared" si="85"/>
        <v/>
      </c>
      <c r="AH280" t="str">
        <f t="shared" si="86"/>
        <v/>
      </c>
      <c r="AK280" s="5">
        <v>43744</v>
      </c>
      <c r="AL280" s="6" t="s">
        <v>9</v>
      </c>
      <c r="AM280" s="7">
        <v>24</v>
      </c>
      <c r="AN280" t="str">
        <f t="shared" si="80"/>
        <v/>
      </c>
      <c r="AP280" t="str">
        <f t="shared" si="94"/>
        <v/>
      </c>
      <c r="AR280" t="str">
        <f t="shared" si="87"/>
        <v/>
      </c>
      <c r="AT280">
        <f t="shared" si="88"/>
        <v>111</v>
      </c>
      <c r="AW280" s="5">
        <v>44109</v>
      </c>
      <c r="AX280" s="6" t="s">
        <v>5</v>
      </c>
      <c r="AZ280" t="str">
        <f t="shared" si="98"/>
        <v/>
      </c>
      <c r="BB280" t="str">
        <f t="shared" si="95"/>
        <v/>
      </c>
      <c r="BD280" t="str">
        <f t="shared" si="90"/>
        <v/>
      </c>
      <c r="BF280" t="str">
        <f t="shared" si="89"/>
        <v/>
      </c>
    </row>
    <row r="281" spans="1:58" x14ac:dyDescent="0.3">
      <c r="A281" s="10">
        <v>42649</v>
      </c>
      <c r="B281" s="11" t="s">
        <v>8</v>
      </c>
      <c r="C281" s="7">
        <v>18</v>
      </c>
      <c r="D281">
        <f t="shared" si="96"/>
        <v>125</v>
      </c>
      <c r="F281" t="str">
        <f t="shared" si="91"/>
        <v/>
      </c>
      <c r="H281">
        <f t="shared" si="81"/>
        <v>41</v>
      </c>
      <c r="J281" t="str">
        <f t="shared" si="82"/>
        <v/>
      </c>
      <c r="M281" s="5">
        <v>43015</v>
      </c>
      <c r="N281" s="6" t="s">
        <v>7</v>
      </c>
      <c r="O281" s="7">
        <v>48</v>
      </c>
      <c r="P281" t="str">
        <f t="shared" si="97"/>
        <v/>
      </c>
      <c r="R281" t="str">
        <f t="shared" si="92"/>
        <v/>
      </c>
      <c r="T281" t="str">
        <f t="shared" si="83"/>
        <v/>
      </c>
      <c r="V281" t="str">
        <f t="shared" si="84"/>
        <v/>
      </c>
      <c r="Y281" s="5">
        <v>43380</v>
      </c>
      <c r="Z281" s="6" t="s">
        <v>9</v>
      </c>
      <c r="AA281" s="7">
        <v>34</v>
      </c>
      <c r="AB281" t="str">
        <f t="shared" si="99"/>
        <v/>
      </c>
      <c r="AD281" t="str">
        <f t="shared" si="93"/>
        <v/>
      </c>
      <c r="AF281" t="str">
        <f t="shared" si="85"/>
        <v/>
      </c>
      <c r="AH281">
        <f t="shared" si="86"/>
        <v>127</v>
      </c>
      <c r="AK281" s="5">
        <v>43745</v>
      </c>
      <c r="AL281" s="6" t="s">
        <v>5</v>
      </c>
      <c r="AM281" s="7">
        <v>20</v>
      </c>
      <c r="AN281" t="str">
        <f t="shared" si="80"/>
        <v/>
      </c>
      <c r="AP281" t="str">
        <f t="shared" si="94"/>
        <v/>
      </c>
      <c r="AR281" t="str">
        <f t="shared" si="87"/>
        <v/>
      </c>
      <c r="AT281" t="str">
        <f t="shared" si="88"/>
        <v/>
      </c>
      <c r="AW281" s="5">
        <v>44110</v>
      </c>
      <c r="AX281" s="6" t="s">
        <v>3</v>
      </c>
      <c r="AZ281" t="str">
        <f t="shared" si="98"/>
        <v/>
      </c>
      <c r="BB281" t="str">
        <f t="shared" si="95"/>
        <v/>
      </c>
      <c r="BD281" t="str">
        <f t="shared" si="90"/>
        <v/>
      </c>
      <c r="BF281" t="str">
        <f t="shared" si="89"/>
        <v/>
      </c>
    </row>
    <row r="282" spans="1:58" x14ac:dyDescent="0.3">
      <c r="A282" s="10">
        <v>42650</v>
      </c>
      <c r="B282" s="11" t="s">
        <v>4</v>
      </c>
      <c r="C282" s="7">
        <v>33</v>
      </c>
      <c r="D282" t="str">
        <f t="shared" si="96"/>
        <v/>
      </c>
      <c r="F282">
        <f t="shared" si="91"/>
        <v>46</v>
      </c>
      <c r="H282" t="str">
        <f t="shared" si="81"/>
        <v/>
      </c>
      <c r="J282" t="str">
        <f t="shared" si="82"/>
        <v/>
      </c>
      <c r="M282" s="5">
        <v>43016</v>
      </c>
      <c r="N282" s="6" t="s">
        <v>9</v>
      </c>
      <c r="O282" s="7">
        <v>44</v>
      </c>
      <c r="P282" t="str">
        <f t="shared" si="97"/>
        <v/>
      </c>
      <c r="R282" t="str">
        <f t="shared" si="92"/>
        <v/>
      </c>
      <c r="T282" t="str">
        <f t="shared" si="83"/>
        <v/>
      </c>
      <c r="V282">
        <f t="shared" si="84"/>
        <v>132</v>
      </c>
      <c r="Y282" s="5">
        <v>43381</v>
      </c>
      <c r="Z282" s="6" t="s">
        <v>5</v>
      </c>
      <c r="AA282" s="7">
        <v>20</v>
      </c>
      <c r="AB282" t="str">
        <f t="shared" si="99"/>
        <v/>
      </c>
      <c r="AD282" t="str">
        <f t="shared" si="93"/>
        <v/>
      </c>
      <c r="AF282" t="str">
        <f t="shared" si="85"/>
        <v/>
      </c>
      <c r="AH282" t="str">
        <f t="shared" si="86"/>
        <v/>
      </c>
      <c r="AK282" s="5">
        <v>43746</v>
      </c>
      <c r="AL282" s="6" t="s">
        <v>3</v>
      </c>
      <c r="AM282" s="7">
        <v>20</v>
      </c>
      <c r="AN282" t="str">
        <f t="shared" si="80"/>
        <v/>
      </c>
      <c r="AP282" t="str">
        <f t="shared" si="94"/>
        <v/>
      </c>
      <c r="AR282" t="str">
        <f t="shared" si="87"/>
        <v/>
      </c>
      <c r="AT282" t="str">
        <f t="shared" si="88"/>
        <v/>
      </c>
      <c r="AW282" s="5">
        <v>44111</v>
      </c>
      <c r="AX282" s="6" t="s">
        <v>6</v>
      </c>
      <c r="AZ282" t="str">
        <f t="shared" si="98"/>
        <v/>
      </c>
      <c r="BB282" t="str">
        <f t="shared" si="95"/>
        <v/>
      </c>
      <c r="BD282" t="str">
        <f t="shared" si="90"/>
        <v/>
      </c>
      <c r="BF282" t="str">
        <f t="shared" si="89"/>
        <v/>
      </c>
    </row>
    <row r="283" spans="1:58" x14ac:dyDescent="0.3">
      <c r="A283" s="10">
        <v>42651</v>
      </c>
      <c r="B283" s="11" t="s">
        <v>7</v>
      </c>
      <c r="C283" s="7">
        <v>46</v>
      </c>
      <c r="D283" t="str">
        <f t="shared" si="96"/>
        <v/>
      </c>
      <c r="F283" t="str">
        <f t="shared" si="91"/>
        <v/>
      </c>
      <c r="H283" t="str">
        <f t="shared" si="81"/>
        <v/>
      </c>
      <c r="J283" t="str">
        <f t="shared" si="82"/>
        <v/>
      </c>
      <c r="M283" s="5">
        <v>43017</v>
      </c>
      <c r="N283" s="6" t="s">
        <v>5</v>
      </c>
      <c r="O283" s="7">
        <v>19</v>
      </c>
      <c r="P283" t="str">
        <f t="shared" si="97"/>
        <v/>
      </c>
      <c r="R283" t="str">
        <f t="shared" si="92"/>
        <v/>
      </c>
      <c r="T283" t="str">
        <f t="shared" si="83"/>
        <v/>
      </c>
      <c r="V283" t="str">
        <f t="shared" si="84"/>
        <v/>
      </c>
      <c r="Y283" s="5">
        <v>43382</v>
      </c>
      <c r="Z283" s="6" t="s">
        <v>3</v>
      </c>
      <c r="AA283" s="7">
        <v>23</v>
      </c>
      <c r="AB283" t="str">
        <f t="shared" si="99"/>
        <v/>
      </c>
      <c r="AD283" t="str">
        <f t="shared" si="93"/>
        <v/>
      </c>
      <c r="AF283" t="str">
        <f t="shared" si="85"/>
        <v/>
      </c>
      <c r="AH283" t="str">
        <f t="shared" si="86"/>
        <v/>
      </c>
      <c r="AK283" s="5">
        <v>43747</v>
      </c>
      <c r="AL283" s="6" t="s">
        <v>6</v>
      </c>
      <c r="AM283" s="7">
        <v>18</v>
      </c>
      <c r="AN283" t="str">
        <f t="shared" si="80"/>
        <v/>
      </c>
      <c r="AP283" t="str">
        <f t="shared" si="94"/>
        <v/>
      </c>
      <c r="AR283" t="str">
        <f t="shared" si="87"/>
        <v/>
      </c>
      <c r="AT283" t="str">
        <f t="shared" si="88"/>
        <v/>
      </c>
      <c r="AW283" s="5">
        <v>44112</v>
      </c>
      <c r="AX283" s="6" t="s">
        <v>8</v>
      </c>
      <c r="AZ283">
        <f t="shared" si="98"/>
        <v>0</v>
      </c>
      <c r="BB283" t="str">
        <f t="shared" si="95"/>
        <v/>
      </c>
      <c r="BD283">
        <f t="shared" si="90"/>
        <v>0</v>
      </c>
      <c r="BF283" t="str">
        <f t="shared" si="89"/>
        <v/>
      </c>
    </row>
    <row r="284" spans="1:58" x14ac:dyDescent="0.3">
      <c r="A284" s="10">
        <v>42652</v>
      </c>
      <c r="B284" s="11" t="s">
        <v>9</v>
      </c>
      <c r="C284" s="7">
        <v>28</v>
      </c>
      <c r="D284" t="str">
        <f t="shared" si="96"/>
        <v/>
      </c>
      <c r="F284" t="str">
        <f t="shared" si="91"/>
        <v/>
      </c>
      <c r="H284" t="str">
        <f t="shared" si="81"/>
        <v/>
      </c>
      <c r="J284">
        <f t="shared" si="82"/>
        <v>107</v>
      </c>
      <c r="M284" s="5">
        <v>43018</v>
      </c>
      <c r="N284" s="6" t="s">
        <v>3</v>
      </c>
      <c r="O284" s="7">
        <v>9</v>
      </c>
      <c r="P284" t="str">
        <f t="shared" si="97"/>
        <v/>
      </c>
      <c r="R284" t="str">
        <f t="shared" si="92"/>
        <v/>
      </c>
      <c r="T284" t="str">
        <f t="shared" si="83"/>
        <v/>
      </c>
      <c r="V284" t="str">
        <f t="shared" si="84"/>
        <v/>
      </c>
      <c r="Y284" s="5">
        <v>43383</v>
      </c>
      <c r="Z284" s="6" t="s">
        <v>6</v>
      </c>
      <c r="AA284" s="7">
        <v>12</v>
      </c>
      <c r="AB284" t="str">
        <f t="shared" si="99"/>
        <v/>
      </c>
      <c r="AD284" t="str">
        <f t="shared" si="93"/>
        <v/>
      </c>
      <c r="AF284" t="str">
        <f t="shared" si="85"/>
        <v/>
      </c>
      <c r="AH284" t="str">
        <f t="shared" si="86"/>
        <v/>
      </c>
      <c r="AK284" s="5">
        <v>43748</v>
      </c>
      <c r="AL284" s="6" t="s">
        <v>8</v>
      </c>
      <c r="AM284" s="7">
        <v>27</v>
      </c>
      <c r="AN284">
        <f t="shared" si="80"/>
        <v>196</v>
      </c>
      <c r="AP284" t="str">
        <f t="shared" si="94"/>
        <v/>
      </c>
      <c r="AR284">
        <f t="shared" si="87"/>
        <v>65</v>
      </c>
      <c r="AT284" t="str">
        <f t="shared" si="88"/>
        <v/>
      </c>
      <c r="AW284" s="5">
        <v>44113</v>
      </c>
      <c r="AX284" s="6" t="s">
        <v>4</v>
      </c>
      <c r="AZ284" t="str">
        <f t="shared" si="98"/>
        <v/>
      </c>
      <c r="BB284">
        <f t="shared" si="95"/>
        <v>0</v>
      </c>
      <c r="BD284" t="str">
        <f t="shared" si="90"/>
        <v/>
      </c>
      <c r="BF284" t="str">
        <f t="shared" si="89"/>
        <v/>
      </c>
    </row>
    <row r="285" spans="1:58" x14ac:dyDescent="0.3">
      <c r="A285" s="10">
        <v>42653</v>
      </c>
      <c r="B285" s="11" t="s">
        <v>5</v>
      </c>
      <c r="C285" s="7">
        <v>21</v>
      </c>
      <c r="D285" t="str">
        <f t="shared" si="96"/>
        <v/>
      </c>
      <c r="F285" t="str">
        <f t="shared" si="91"/>
        <v/>
      </c>
      <c r="H285" t="str">
        <f t="shared" si="81"/>
        <v/>
      </c>
      <c r="J285" t="str">
        <f t="shared" si="82"/>
        <v/>
      </c>
      <c r="M285" s="5">
        <v>43019</v>
      </c>
      <c r="N285" s="6" t="s">
        <v>6</v>
      </c>
      <c r="O285" s="7">
        <v>10</v>
      </c>
      <c r="P285" t="str">
        <f t="shared" si="97"/>
        <v/>
      </c>
      <c r="R285" t="str">
        <f t="shared" si="92"/>
        <v/>
      </c>
      <c r="T285" t="str">
        <f t="shared" si="83"/>
        <v/>
      </c>
      <c r="V285" t="str">
        <f t="shared" si="84"/>
        <v/>
      </c>
      <c r="Y285" s="5">
        <v>43384</v>
      </c>
      <c r="Z285" s="6" t="s">
        <v>8</v>
      </c>
      <c r="AA285" s="7">
        <v>21</v>
      </c>
      <c r="AB285">
        <f t="shared" si="99"/>
        <v>203</v>
      </c>
      <c r="AD285" t="str">
        <f t="shared" si="93"/>
        <v/>
      </c>
      <c r="AF285">
        <f t="shared" si="85"/>
        <v>56</v>
      </c>
      <c r="AH285" t="str">
        <f t="shared" si="86"/>
        <v/>
      </c>
      <c r="AK285" s="5">
        <v>43749</v>
      </c>
      <c r="AL285" s="6" t="s">
        <v>4</v>
      </c>
      <c r="AM285" s="7">
        <v>47</v>
      </c>
      <c r="AN285" t="str">
        <f t="shared" si="80"/>
        <v/>
      </c>
      <c r="AP285">
        <f t="shared" si="94"/>
        <v>67</v>
      </c>
      <c r="AR285" t="str">
        <f t="shared" si="87"/>
        <v/>
      </c>
      <c r="AT285" t="str">
        <f t="shared" si="88"/>
        <v/>
      </c>
      <c r="AW285" s="5">
        <v>44114</v>
      </c>
      <c r="AX285" s="6" t="s">
        <v>7</v>
      </c>
      <c r="AZ285" t="str">
        <f t="shared" si="98"/>
        <v/>
      </c>
      <c r="BB285" t="str">
        <f t="shared" si="95"/>
        <v/>
      </c>
      <c r="BD285" t="str">
        <f t="shared" si="90"/>
        <v/>
      </c>
      <c r="BF285" t="str">
        <f t="shared" si="89"/>
        <v/>
      </c>
    </row>
    <row r="286" spans="1:58" x14ac:dyDescent="0.3">
      <c r="A286" s="10">
        <v>42654</v>
      </c>
      <c r="B286" s="11" t="s">
        <v>3</v>
      </c>
      <c r="C286" s="7">
        <v>14</v>
      </c>
      <c r="D286" t="str">
        <f t="shared" si="96"/>
        <v/>
      </c>
      <c r="F286" t="str">
        <f t="shared" si="91"/>
        <v/>
      </c>
      <c r="H286" t="str">
        <f t="shared" si="81"/>
        <v/>
      </c>
      <c r="J286" t="str">
        <f t="shared" si="82"/>
        <v/>
      </c>
      <c r="M286" s="5">
        <v>43020</v>
      </c>
      <c r="N286" s="6" t="s">
        <v>8</v>
      </c>
      <c r="O286" s="7">
        <v>19</v>
      </c>
      <c r="P286">
        <f t="shared" si="97"/>
        <v>189</v>
      </c>
      <c r="R286" t="str">
        <f t="shared" si="92"/>
        <v/>
      </c>
      <c r="T286">
        <f t="shared" si="83"/>
        <v>38</v>
      </c>
      <c r="V286" t="str">
        <f t="shared" si="84"/>
        <v/>
      </c>
      <c r="Y286" s="5">
        <v>43385</v>
      </c>
      <c r="Z286" s="6" t="s">
        <v>4</v>
      </c>
      <c r="AA286" s="7">
        <v>26</v>
      </c>
      <c r="AB286" t="str">
        <f t="shared" si="99"/>
        <v/>
      </c>
      <c r="AD286">
        <f t="shared" si="93"/>
        <v>46</v>
      </c>
      <c r="AF286" t="str">
        <f t="shared" si="85"/>
        <v/>
      </c>
      <c r="AH286" t="str">
        <f t="shared" si="86"/>
        <v/>
      </c>
      <c r="AK286" s="5">
        <v>43750</v>
      </c>
      <c r="AL286" s="6" t="s">
        <v>7</v>
      </c>
      <c r="AM286" s="7">
        <v>57</v>
      </c>
      <c r="AN286" t="str">
        <f t="shared" si="80"/>
        <v/>
      </c>
      <c r="AP286" t="str">
        <f t="shared" si="94"/>
        <v/>
      </c>
      <c r="AR286" t="str">
        <f t="shared" si="87"/>
        <v/>
      </c>
      <c r="AT286" t="str">
        <f t="shared" si="88"/>
        <v/>
      </c>
      <c r="AW286" s="5">
        <v>44115</v>
      </c>
      <c r="AX286" s="6" t="s">
        <v>9</v>
      </c>
      <c r="AZ286" t="str">
        <f t="shared" si="98"/>
        <v/>
      </c>
      <c r="BB286" t="str">
        <f t="shared" si="95"/>
        <v/>
      </c>
      <c r="BD286" t="str">
        <f t="shared" si="90"/>
        <v/>
      </c>
      <c r="BF286">
        <f t="shared" si="89"/>
        <v>0</v>
      </c>
    </row>
    <row r="287" spans="1:58" x14ac:dyDescent="0.3">
      <c r="A287" s="10">
        <v>42655</v>
      </c>
      <c r="B287" s="11" t="s">
        <v>6</v>
      </c>
      <c r="C287" s="7">
        <v>11</v>
      </c>
      <c r="D287" t="str">
        <f t="shared" si="96"/>
        <v/>
      </c>
      <c r="F287" t="str">
        <f t="shared" si="91"/>
        <v/>
      </c>
      <c r="H287" t="str">
        <f t="shared" si="81"/>
        <v/>
      </c>
      <c r="J287" t="str">
        <f t="shared" si="82"/>
        <v/>
      </c>
      <c r="M287" s="5">
        <v>43021</v>
      </c>
      <c r="N287" s="6" t="s">
        <v>4</v>
      </c>
      <c r="O287" s="7">
        <v>31</v>
      </c>
      <c r="P287" t="str">
        <f t="shared" si="97"/>
        <v/>
      </c>
      <c r="R287">
        <f t="shared" si="92"/>
        <v>50</v>
      </c>
      <c r="T287" t="str">
        <f t="shared" si="83"/>
        <v/>
      </c>
      <c r="V287" t="str">
        <f t="shared" si="84"/>
        <v/>
      </c>
      <c r="Y287" s="5">
        <v>43386</v>
      </c>
      <c r="Z287" s="6" t="s">
        <v>7</v>
      </c>
      <c r="AA287" s="7">
        <v>31</v>
      </c>
      <c r="AB287" t="str">
        <f t="shared" si="99"/>
        <v/>
      </c>
      <c r="AD287" t="str">
        <f t="shared" si="93"/>
        <v/>
      </c>
      <c r="AF287" t="str">
        <f t="shared" si="85"/>
        <v/>
      </c>
      <c r="AH287" t="str">
        <f t="shared" si="86"/>
        <v/>
      </c>
      <c r="AK287" s="5">
        <v>43751</v>
      </c>
      <c r="AL287" s="6" t="s">
        <v>9</v>
      </c>
      <c r="AM287" s="7">
        <v>36</v>
      </c>
      <c r="AN287" t="str">
        <f t="shared" si="80"/>
        <v/>
      </c>
      <c r="AP287" t="str">
        <f t="shared" si="94"/>
        <v/>
      </c>
      <c r="AR287" t="str">
        <f t="shared" si="87"/>
        <v/>
      </c>
      <c r="AT287">
        <f t="shared" si="88"/>
        <v>140</v>
      </c>
      <c r="AW287" s="5">
        <v>44116</v>
      </c>
      <c r="AX287" s="6" t="s">
        <v>5</v>
      </c>
      <c r="AZ287" t="str">
        <f t="shared" si="98"/>
        <v/>
      </c>
      <c r="BB287" t="str">
        <f t="shared" si="95"/>
        <v/>
      </c>
      <c r="BD287" t="str">
        <f t="shared" si="90"/>
        <v/>
      </c>
      <c r="BF287" t="str">
        <f t="shared" si="89"/>
        <v/>
      </c>
    </row>
    <row r="288" spans="1:58" x14ac:dyDescent="0.3">
      <c r="A288" s="10">
        <v>42656</v>
      </c>
      <c r="B288" s="11" t="s">
        <v>8</v>
      </c>
      <c r="C288" s="7">
        <v>23</v>
      </c>
      <c r="D288">
        <f t="shared" si="96"/>
        <v>176</v>
      </c>
      <c r="F288" t="str">
        <f t="shared" si="91"/>
        <v/>
      </c>
      <c r="H288">
        <f t="shared" si="81"/>
        <v>48</v>
      </c>
      <c r="J288" t="str">
        <f t="shared" si="82"/>
        <v/>
      </c>
      <c r="M288" s="5">
        <v>43022</v>
      </c>
      <c r="N288" s="6" t="s">
        <v>7</v>
      </c>
      <c r="O288" s="7">
        <v>44</v>
      </c>
      <c r="P288" t="str">
        <f t="shared" si="97"/>
        <v/>
      </c>
      <c r="R288" t="str">
        <f t="shared" si="92"/>
        <v/>
      </c>
      <c r="T288" t="str">
        <f t="shared" si="83"/>
        <v/>
      </c>
      <c r="V288" t="str">
        <f t="shared" si="84"/>
        <v/>
      </c>
      <c r="Y288" s="5">
        <v>43387</v>
      </c>
      <c r="Z288" s="6" t="s">
        <v>9</v>
      </c>
      <c r="AA288" s="7">
        <v>22</v>
      </c>
      <c r="AB288" t="str">
        <f t="shared" si="99"/>
        <v/>
      </c>
      <c r="AD288" t="str">
        <f t="shared" si="93"/>
        <v/>
      </c>
      <c r="AF288" t="str">
        <f t="shared" si="85"/>
        <v/>
      </c>
      <c r="AH288">
        <f t="shared" si="86"/>
        <v>79</v>
      </c>
      <c r="AK288" s="5">
        <v>43752</v>
      </c>
      <c r="AL288" s="6" t="s">
        <v>5</v>
      </c>
      <c r="AM288" s="7">
        <v>20</v>
      </c>
      <c r="AN288" t="str">
        <f t="shared" si="80"/>
        <v/>
      </c>
      <c r="AP288" t="str">
        <f t="shared" si="94"/>
        <v/>
      </c>
      <c r="AR288" t="str">
        <f t="shared" si="87"/>
        <v/>
      </c>
      <c r="AT288" t="str">
        <f t="shared" si="88"/>
        <v/>
      </c>
      <c r="AW288" s="5">
        <v>44117</v>
      </c>
      <c r="AX288" s="6" t="s">
        <v>3</v>
      </c>
      <c r="AZ288" t="str">
        <f t="shared" si="98"/>
        <v/>
      </c>
      <c r="BB288" t="str">
        <f t="shared" si="95"/>
        <v/>
      </c>
      <c r="BD288" t="str">
        <f t="shared" si="90"/>
        <v/>
      </c>
      <c r="BF288" t="str">
        <f t="shared" si="89"/>
        <v/>
      </c>
    </row>
    <row r="289" spans="1:58" x14ac:dyDescent="0.3">
      <c r="A289" s="10">
        <v>42657</v>
      </c>
      <c r="B289" s="11" t="s">
        <v>4</v>
      </c>
      <c r="C289" s="7">
        <v>30</v>
      </c>
      <c r="D289" t="str">
        <f t="shared" si="96"/>
        <v/>
      </c>
      <c r="F289">
        <f t="shared" si="91"/>
        <v>51</v>
      </c>
      <c r="H289" t="str">
        <f t="shared" si="81"/>
        <v/>
      </c>
      <c r="J289" t="str">
        <f t="shared" si="82"/>
        <v/>
      </c>
      <c r="M289" s="5">
        <v>43023</v>
      </c>
      <c r="N289" s="6" t="s">
        <v>9</v>
      </c>
      <c r="O289" s="7">
        <v>26</v>
      </c>
      <c r="P289" t="str">
        <f t="shared" si="97"/>
        <v/>
      </c>
      <c r="R289" t="str">
        <f t="shared" si="92"/>
        <v/>
      </c>
      <c r="T289" t="str">
        <f t="shared" si="83"/>
        <v/>
      </c>
      <c r="V289">
        <f t="shared" si="84"/>
        <v>101</v>
      </c>
      <c r="Y289" s="5">
        <v>43388</v>
      </c>
      <c r="Z289" s="6" t="s">
        <v>5</v>
      </c>
      <c r="AA289" s="7">
        <v>19</v>
      </c>
      <c r="AB289" t="str">
        <f t="shared" si="99"/>
        <v/>
      </c>
      <c r="AD289" t="str">
        <f t="shared" si="93"/>
        <v/>
      </c>
      <c r="AF289" t="str">
        <f t="shared" si="85"/>
        <v/>
      </c>
      <c r="AH289" t="str">
        <f t="shared" si="86"/>
        <v/>
      </c>
      <c r="AK289" s="5">
        <v>43753</v>
      </c>
      <c r="AL289" s="6" t="s">
        <v>3</v>
      </c>
      <c r="AM289" s="7">
        <v>22</v>
      </c>
      <c r="AN289" t="str">
        <f t="shared" si="80"/>
        <v/>
      </c>
      <c r="AP289" t="str">
        <f t="shared" si="94"/>
        <v/>
      </c>
      <c r="AR289" t="str">
        <f t="shared" si="87"/>
        <v/>
      </c>
      <c r="AT289" t="str">
        <f t="shared" si="88"/>
        <v/>
      </c>
      <c r="AW289" s="5">
        <v>44118</v>
      </c>
      <c r="AX289" s="6" t="s">
        <v>6</v>
      </c>
      <c r="AZ289" t="str">
        <f t="shared" si="98"/>
        <v/>
      </c>
      <c r="BB289" t="str">
        <f t="shared" si="95"/>
        <v/>
      </c>
      <c r="BD289" t="str">
        <f t="shared" si="90"/>
        <v/>
      </c>
      <c r="BF289" t="str">
        <f t="shared" si="89"/>
        <v/>
      </c>
    </row>
    <row r="290" spans="1:58" x14ac:dyDescent="0.3">
      <c r="A290" s="10">
        <v>42658</v>
      </c>
      <c r="B290" s="11" t="s">
        <v>7</v>
      </c>
      <c r="C290" s="7">
        <v>32</v>
      </c>
      <c r="D290" t="str">
        <f t="shared" si="96"/>
        <v/>
      </c>
      <c r="F290" t="str">
        <f t="shared" si="91"/>
        <v/>
      </c>
      <c r="H290" t="str">
        <f t="shared" si="81"/>
        <v/>
      </c>
      <c r="J290" t="str">
        <f t="shared" si="82"/>
        <v/>
      </c>
      <c r="M290" s="5">
        <v>43024</v>
      </c>
      <c r="N290" s="6" t="s">
        <v>5</v>
      </c>
      <c r="O290" s="7">
        <v>14</v>
      </c>
      <c r="P290" t="str">
        <f t="shared" si="97"/>
        <v/>
      </c>
      <c r="R290" t="str">
        <f t="shared" si="92"/>
        <v/>
      </c>
      <c r="T290" t="str">
        <f t="shared" si="83"/>
        <v/>
      </c>
      <c r="V290" t="str">
        <f t="shared" si="84"/>
        <v/>
      </c>
      <c r="Y290" s="5">
        <v>43389</v>
      </c>
      <c r="Z290" s="6" t="s">
        <v>3</v>
      </c>
      <c r="AA290" s="7">
        <v>20</v>
      </c>
      <c r="AB290" t="str">
        <f t="shared" si="99"/>
        <v/>
      </c>
      <c r="AD290" t="str">
        <f t="shared" si="93"/>
        <v/>
      </c>
      <c r="AF290" t="str">
        <f t="shared" si="85"/>
        <v/>
      </c>
      <c r="AH290" t="str">
        <f t="shared" si="86"/>
        <v/>
      </c>
      <c r="AK290" s="5">
        <v>43754</v>
      </c>
      <c r="AL290" s="6" t="s">
        <v>6</v>
      </c>
      <c r="AM290" s="7">
        <v>18</v>
      </c>
      <c r="AN290" t="str">
        <f t="shared" ref="AN290:AN353" si="100">IF(AL290="TH",SUM(AM284:AM290),"")</f>
        <v/>
      </c>
      <c r="AP290" t="str">
        <f t="shared" si="94"/>
        <v/>
      </c>
      <c r="AR290" t="str">
        <f t="shared" si="87"/>
        <v/>
      </c>
      <c r="AT290" t="str">
        <f t="shared" si="88"/>
        <v/>
      </c>
      <c r="AW290" s="5">
        <v>44119</v>
      </c>
      <c r="AX290" s="6" t="s">
        <v>8</v>
      </c>
      <c r="AZ290">
        <f t="shared" si="98"/>
        <v>0</v>
      </c>
      <c r="BB290" t="str">
        <f t="shared" si="95"/>
        <v/>
      </c>
      <c r="BD290">
        <f t="shared" si="90"/>
        <v>0</v>
      </c>
      <c r="BF290" t="str">
        <f t="shared" si="89"/>
        <v/>
      </c>
    </row>
    <row r="291" spans="1:58" x14ac:dyDescent="0.3">
      <c r="A291" s="10">
        <v>42659</v>
      </c>
      <c r="B291" s="11" t="s">
        <v>9</v>
      </c>
      <c r="C291" s="7">
        <v>21</v>
      </c>
      <c r="D291" t="str">
        <f t="shared" si="96"/>
        <v/>
      </c>
      <c r="F291" t="str">
        <f t="shared" si="91"/>
        <v/>
      </c>
      <c r="H291" t="str">
        <f t="shared" si="81"/>
        <v/>
      </c>
      <c r="J291">
        <f t="shared" si="82"/>
        <v>83</v>
      </c>
      <c r="M291" s="5">
        <v>43025</v>
      </c>
      <c r="N291" s="6" t="s">
        <v>3</v>
      </c>
      <c r="O291" s="7">
        <v>10</v>
      </c>
      <c r="P291" t="str">
        <f t="shared" si="97"/>
        <v/>
      </c>
      <c r="R291" t="str">
        <f t="shared" si="92"/>
        <v/>
      </c>
      <c r="T291" t="str">
        <f t="shared" si="83"/>
        <v/>
      </c>
      <c r="V291" t="str">
        <f t="shared" si="84"/>
        <v/>
      </c>
      <c r="Y291" s="5">
        <v>43390</v>
      </c>
      <c r="Z291" s="6" t="s">
        <v>6</v>
      </c>
      <c r="AA291" s="7">
        <v>25</v>
      </c>
      <c r="AB291" t="str">
        <f t="shared" si="99"/>
        <v/>
      </c>
      <c r="AD291" t="str">
        <f t="shared" si="93"/>
        <v/>
      </c>
      <c r="AF291" t="str">
        <f t="shared" si="85"/>
        <v/>
      </c>
      <c r="AH291" t="str">
        <f t="shared" si="86"/>
        <v/>
      </c>
      <c r="AK291" s="5">
        <v>43755</v>
      </c>
      <c r="AL291" s="6" t="s">
        <v>8</v>
      </c>
      <c r="AM291" s="7">
        <v>26</v>
      </c>
      <c r="AN291">
        <f t="shared" si="100"/>
        <v>226</v>
      </c>
      <c r="AP291" t="str">
        <f t="shared" si="94"/>
        <v/>
      </c>
      <c r="AR291">
        <f t="shared" si="87"/>
        <v>66</v>
      </c>
      <c r="AT291" t="str">
        <f t="shared" si="88"/>
        <v/>
      </c>
      <c r="AW291" s="5">
        <v>44120</v>
      </c>
      <c r="AX291" s="6" t="s">
        <v>4</v>
      </c>
      <c r="AZ291" t="str">
        <f t="shared" si="98"/>
        <v/>
      </c>
      <c r="BB291">
        <f t="shared" si="95"/>
        <v>0</v>
      </c>
      <c r="BD291" t="str">
        <f t="shared" si="90"/>
        <v/>
      </c>
      <c r="BF291" t="str">
        <f t="shared" si="89"/>
        <v/>
      </c>
    </row>
    <row r="292" spans="1:58" x14ac:dyDescent="0.3">
      <c r="A292" s="10">
        <v>42660</v>
      </c>
      <c r="B292" s="11" t="s">
        <v>5</v>
      </c>
      <c r="C292" s="7">
        <v>11</v>
      </c>
      <c r="D292" t="str">
        <f t="shared" si="96"/>
        <v/>
      </c>
      <c r="F292" t="str">
        <f t="shared" si="91"/>
        <v/>
      </c>
      <c r="H292" t="str">
        <f t="shared" si="81"/>
        <v/>
      </c>
      <c r="J292" t="str">
        <f t="shared" si="82"/>
        <v/>
      </c>
      <c r="M292" s="5">
        <v>43026</v>
      </c>
      <c r="N292" s="6" t="s">
        <v>6</v>
      </c>
      <c r="O292" s="7">
        <v>13</v>
      </c>
      <c r="P292" t="str">
        <f t="shared" si="97"/>
        <v/>
      </c>
      <c r="R292" t="str">
        <f t="shared" si="92"/>
        <v/>
      </c>
      <c r="T292" t="str">
        <f t="shared" si="83"/>
        <v/>
      </c>
      <c r="V292" t="str">
        <f t="shared" si="84"/>
        <v/>
      </c>
      <c r="Y292" s="5">
        <v>43391</v>
      </c>
      <c r="Z292" s="6" t="s">
        <v>8</v>
      </c>
      <c r="AA292" s="7">
        <v>29</v>
      </c>
      <c r="AB292">
        <f t="shared" si="99"/>
        <v>172</v>
      </c>
      <c r="AD292" t="str">
        <f t="shared" si="93"/>
        <v/>
      </c>
      <c r="AF292">
        <f t="shared" si="85"/>
        <v>74</v>
      </c>
      <c r="AH292" t="str">
        <f t="shared" si="86"/>
        <v/>
      </c>
      <c r="AK292" s="5">
        <v>43756</v>
      </c>
      <c r="AL292" s="6" t="s">
        <v>4</v>
      </c>
      <c r="AM292" s="7">
        <v>36</v>
      </c>
      <c r="AN292" t="str">
        <f t="shared" si="100"/>
        <v/>
      </c>
      <c r="AP292">
        <f t="shared" si="94"/>
        <v>56</v>
      </c>
      <c r="AR292" t="str">
        <f t="shared" si="87"/>
        <v/>
      </c>
      <c r="AT292" t="str">
        <f t="shared" si="88"/>
        <v/>
      </c>
      <c r="AW292" s="5">
        <v>44121</v>
      </c>
      <c r="AX292" s="6" t="s">
        <v>7</v>
      </c>
      <c r="AZ292" t="str">
        <f t="shared" si="98"/>
        <v/>
      </c>
      <c r="BB292" t="str">
        <f t="shared" si="95"/>
        <v/>
      </c>
      <c r="BD292" t="str">
        <f t="shared" si="90"/>
        <v/>
      </c>
      <c r="BF292" t="str">
        <f t="shared" si="89"/>
        <v/>
      </c>
    </row>
    <row r="293" spans="1:58" x14ac:dyDescent="0.3">
      <c r="A293" s="10">
        <v>42661</v>
      </c>
      <c r="B293" s="11" t="s">
        <v>3</v>
      </c>
      <c r="C293" s="7">
        <v>11</v>
      </c>
      <c r="D293" t="str">
        <f t="shared" si="96"/>
        <v/>
      </c>
      <c r="F293" t="str">
        <f t="shared" si="91"/>
        <v/>
      </c>
      <c r="H293" t="str">
        <f t="shared" si="81"/>
        <v/>
      </c>
      <c r="J293" t="str">
        <f t="shared" si="82"/>
        <v/>
      </c>
      <c r="M293" s="5">
        <v>43027</v>
      </c>
      <c r="N293" s="6" t="s">
        <v>8</v>
      </c>
      <c r="O293" s="7">
        <v>16</v>
      </c>
      <c r="P293">
        <f t="shared" si="97"/>
        <v>154</v>
      </c>
      <c r="R293" t="str">
        <f t="shared" si="92"/>
        <v/>
      </c>
      <c r="T293">
        <f t="shared" si="83"/>
        <v>39</v>
      </c>
      <c r="V293" t="str">
        <f t="shared" si="84"/>
        <v/>
      </c>
      <c r="Y293" s="5">
        <v>43392</v>
      </c>
      <c r="Z293" s="6" t="s">
        <v>4</v>
      </c>
      <c r="AA293" s="7">
        <v>45</v>
      </c>
      <c r="AB293" t="str">
        <f t="shared" si="99"/>
        <v/>
      </c>
      <c r="AD293">
        <f t="shared" si="93"/>
        <v>64</v>
      </c>
      <c r="AF293" t="str">
        <f t="shared" si="85"/>
        <v/>
      </c>
      <c r="AH293" t="str">
        <f t="shared" si="86"/>
        <v/>
      </c>
      <c r="AK293" s="5">
        <v>43757</v>
      </c>
      <c r="AL293" s="6" t="s">
        <v>7</v>
      </c>
      <c r="AM293" s="7">
        <v>46</v>
      </c>
      <c r="AN293" t="str">
        <f t="shared" si="100"/>
        <v/>
      </c>
      <c r="AP293" t="str">
        <f t="shared" si="94"/>
        <v/>
      </c>
      <c r="AR293" t="str">
        <f t="shared" si="87"/>
        <v/>
      </c>
      <c r="AT293" t="str">
        <f t="shared" si="88"/>
        <v/>
      </c>
      <c r="AW293" s="5">
        <v>44122</v>
      </c>
      <c r="AX293" s="6" t="s">
        <v>9</v>
      </c>
      <c r="AZ293" t="str">
        <f t="shared" si="98"/>
        <v/>
      </c>
      <c r="BB293" t="str">
        <f t="shared" si="95"/>
        <v/>
      </c>
      <c r="BD293" t="str">
        <f t="shared" si="90"/>
        <v/>
      </c>
      <c r="BF293">
        <f t="shared" si="89"/>
        <v>0</v>
      </c>
    </row>
    <row r="294" spans="1:58" x14ac:dyDescent="0.3">
      <c r="A294" s="10">
        <v>42662</v>
      </c>
      <c r="B294" s="11" t="s">
        <v>6</v>
      </c>
      <c r="C294" s="7">
        <v>14</v>
      </c>
      <c r="D294" t="str">
        <f t="shared" si="96"/>
        <v/>
      </c>
      <c r="F294" t="str">
        <f t="shared" si="91"/>
        <v/>
      </c>
      <c r="H294" t="str">
        <f t="shared" si="81"/>
        <v/>
      </c>
      <c r="J294" t="str">
        <f t="shared" si="82"/>
        <v/>
      </c>
      <c r="M294" s="5">
        <v>43028</v>
      </c>
      <c r="N294" s="6" t="s">
        <v>4</v>
      </c>
      <c r="O294" s="7">
        <v>21</v>
      </c>
      <c r="P294" t="str">
        <f t="shared" si="97"/>
        <v/>
      </c>
      <c r="R294">
        <f t="shared" si="92"/>
        <v>35</v>
      </c>
      <c r="T294" t="str">
        <f t="shared" si="83"/>
        <v/>
      </c>
      <c r="V294" t="str">
        <f t="shared" si="84"/>
        <v/>
      </c>
      <c r="Y294" s="5">
        <v>43393</v>
      </c>
      <c r="Z294" s="6" t="s">
        <v>7</v>
      </c>
      <c r="AA294" s="7">
        <v>53</v>
      </c>
      <c r="AB294" t="str">
        <f t="shared" si="99"/>
        <v/>
      </c>
      <c r="AD294" t="str">
        <f t="shared" si="93"/>
        <v/>
      </c>
      <c r="AF294" t="str">
        <f t="shared" si="85"/>
        <v/>
      </c>
      <c r="AH294" t="str">
        <f t="shared" si="86"/>
        <v/>
      </c>
      <c r="AK294" s="5">
        <v>43758</v>
      </c>
      <c r="AL294" s="6" t="s">
        <v>9</v>
      </c>
      <c r="AM294" s="7">
        <v>18</v>
      </c>
      <c r="AN294" t="str">
        <f t="shared" si="100"/>
        <v/>
      </c>
      <c r="AP294" t="str">
        <f t="shared" si="94"/>
        <v/>
      </c>
      <c r="AR294" t="str">
        <f t="shared" si="87"/>
        <v/>
      </c>
      <c r="AT294">
        <f t="shared" si="88"/>
        <v>100</v>
      </c>
      <c r="AW294" s="5">
        <v>44123</v>
      </c>
      <c r="AX294" s="6" t="s">
        <v>5</v>
      </c>
      <c r="AZ294" t="str">
        <f t="shared" si="98"/>
        <v/>
      </c>
      <c r="BB294" t="str">
        <f t="shared" si="95"/>
        <v/>
      </c>
      <c r="BD294" t="str">
        <f t="shared" si="90"/>
        <v/>
      </c>
      <c r="BF294" t="str">
        <f t="shared" si="89"/>
        <v/>
      </c>
    </row>
    <row r="295" spans="1:58" x14ac:dyDescent="0.3">
      <c r="A295" s="10">
        <v>42663</v>
      </c>
      <c r="B295" s="11" t="s">
        <v>8</v>
      </c>
      <c r="C295" s="7">
        <v>15</v>
      </c>
      <c r="D295">
        <f t="shared" si="96"/>
        <v>134</v>
      </c>
      <c r="F295" t="str">
        <f t="shared" si="91"/>
        <v/>
      </c>
      <c r="H295">
        <f t="shared" si="81"/>
        <v>40</v>
      </c>
      <c r="J295" t="str">
        <f t="shared" si="82"/>
        <v/>
      </c>
      <c r="M295" s="5">
        <v>43029</v>
      </c>
      <c r="N295" s="6" t="s">
        <v>7</v>
      </c>
      <c r="O295" s="7">
        <v>31</v>
      </c>
      <c r="P295" t="str">
        <f t="shared" si="97"/>
        <v/>
      </c>
      <c r="R295" t="str">
        <f t="shared" si="92"/>
        <v/>
      </c>
      <c r="T295" t="str">
        <f t="shared" si="83"/>
        <v/>
      </c>
      <c r="V295" t="str">
        <f t="shared" si="84"/>
        <v/>
      </c>
      <c r="Y295" s="5">
        <v>43394</v>
      </c>
      <c r="Z295" s="6" t="s">
        <v>9</v>
      </c>
      <c r="AA295" s="7">
        <v>28</v>
      </c>
      <c r="AB295" t="str">
        <f t="shared" si="99"/>
        <v/>
      </c>
      <c r="AD295" t="str">
        <f t="shared" si="93"/>
        <v/>
      </c>
      <c r="AF295" t="str">
        <f t="shared" si="85"/>
        <v/>
      </c>
      <c r="AH295">
        <f t="shared" si="86"/>
        <v>126</v>
      </c>
      <c r="AK295" s="5">
        <v>43759</v>
      </c>
      <c r="AL295" s="6" t="s">
        <v>5</v>
      </c>
      <c r="AM295" s="7">
        <v>8</v>
      </c>
      <c r="AN295" t="str">
        <f t="shared" si="100"/>
        <v/>
      </c>
      <c r="AP295" t="str">
        <f t="shared" si="94"/>
        <v/>
      </c>
      <c r="AR295" t="str">
        <f t="shared" si="87"/>
        <v/>
      </c>
      <c r="AT295" t="str">
        <f t="shared" si="88"/>
        <v/>
      </c>
      <c r="AW295" s="5">
        <v>44124</v>
      </c>
      <c r="AX295" s="6" t="s">
        <v>3</v>
      </c>
      <c r="AZ295" t="str">
        <f t="shared" si="98"/>
        <v/>
      </c>
      <c r="BB295" t="str">
        <f t="shared" si="95"/>
        <v/>
      </c>
      <c r="BD295" t="str">
        <f t="shared" si="90"/>
        <v/>
      </c>
      <c r="BF295" t="str">
        <f t="shared" si="89"/>
        <v/>
      </c>
    </row>
    <row r="296" spans="1:58" x14ac:dyDescent="0.3">
      <c r="A296" s="10">
        <v>42664</v>
      </c>
      <c r="B296" s="11" t="s">
        <v>4</v>
      </c>
      <c r="C296" s="7">
        <v>22</v>
      </c>
      <c r="D296" t="str">
        <f t="shared" si="96"/>
        <v/>
      </c>
      <c r="F296">
        <f t="shared" si="91"/>
        <v>33</v>
      </c>
      <c r="H296" t="str">
        <f t="shared" si="81"/>
        <v/>
      </c>
      <c r="J296" t="str">
        <f t="shared" si="82"/>
        <v/>
      </c>
      <c r="M296" s="5">
        <v>43030</v>
      </c>
      <c r="N296" s="6" t="s">
        <v>9</v>
      </c>
      <c r="O296" s="7">
        <v>21</v>
      </c>
      <c r="P296" t="str">
        <f t="shared" si="97"/>
        <v/>
      </c>
      <c r="R296" t="str">
        <f t="shared" si="92"/>
        <v/>
      </c>
      <c r="T296" t="str">
        <f t="shared" si="83"/>
        <v/>
      </c>
      <c r="V296">
        <f t="shared" si="84"/>
        <v>73</v>
      </c>
      <c r="Y296" s="5">
        <v>43395</v>
      </c>
      <c r="Z296" s="6" t="s">
        <v>5</v>
      </c>
      <c r="AA296" s="7">
        <v>20</v>
      </c>
      <c r="AB296" t="str">
        <f t="shared" si="99"/>
        <v/>
      </c>
      <c r="AD296" t="str">
        <f t="shared" si="93"/>
        <v/>
      </c>
      <c r="AF296" t="str">
        <f t="shared" si="85"/>
        <v/>
      </c>
      <c r="AH296" t="str">
        <f t="shared" si="86"/>
        <v/>
      </c>
      <c r="AK296" s="5">
        <v>43760</v>
      </c>
      <c r="AL296" s="6" t="s">
        <v>3</v>
      </c>
      <c r="AM296" s="7">
        <v>6</v>
      </c>
      <c r="AN296" t="str">
        <f t="shared" si="100"/>
        <v/>
      </c>
      <c r="AP296" t="str">
        <f t="shared" si="94"/>
        <v/>
      </c>
      <c r="AR296" t="str">
        <f t="shared" si="87"/>
        <v/>
      </c>
      <c r="AT296" t="str">
        <f t="shared" si="88"/>
        <v/>
      </c>
      <c r="AW296" s="5">
        <v>44125</v>
      </c>
      <c r="AX296" s="6" t="s">
        <v>6</v>
      </c>
      <c r="AZ296" t="str">
        <f t="shared" si="98"/>
        <v/>
      </c>
      <c r="BB296" t="str">
        <f t="shared" si="95"/>
        <v/>
      </c>
      <c r="BD296" t="str">
        <f t="shared" si="90"/>
        <v/>
      </c>
      <c r="BF296" t="str">
        <f t="shared" si="89"/>
        <v/>
      </c>
    </row>
    <row r="297" spans="1:58" x14ac:dyDescent="0.3">
      <c r="A297" s="10">
        <v>42665</v>
      </c>
      <c r="B297" s="11" t="s">
        <v>7</v>
      </c>
      <c r="C297" s="7">
        <v>30</v>
      </c>
      <c r="D297" t="str">
        <f t="shared" si="96"/>
        <v/>
      </c>
      <c r="F297" t="str">
        <f t="shared" si="91"/>
        <v/>
      </c>
      <c r="H297" t="str">
        <f t="shared" si="81"/>
        <v/>
      </c>
      <c r="J297" t="str">
        <f t="shared" si="82"/>
        <v/>
      </c>
      <c r="M297" s="5">
        <v>43031</v>
      </c>
      <c r="N297" s="6" t="s">
        <v>5</v>
      </c>
      <c r="O297" s="7">
        <v>12</v>
      </c>
      <c r="P297" t="str">
        <f t="shared" si="97"/>
        <v/>
      </c>
      <c r="R297" t="str">
        <f t="shared" si="92"/>
        <v/>
      </c>
      <c r="T297" t="str">
        <f t="shared" si="83"/>
        <v/>
      </c>
      <c r="V297" t="str">
        <f t="shared" si="84"/>
        <v/>
      </c>
      <c r="Y297" s="5">
        <v>43396</v>
      </c>
      <c r="Z297" s="6" t="s">
        <v>3</v>
      </c>
      <c r="AA297" s="7">
        <v>18</v>
      </c>
      <c r="AB297" t="str">
        <f t="shared" si="99"/>
        <v/>
      </c>
      <c r="AD297" t="str">
        <f t="shared" si="93"/>
        <v/>
      </c>
      <c r="AF297" t="str">
        <f t="shared" si="85"/>
        <v/>
      </c>
      <c r="AH297" t="str">
        <f t="shared" si="86"/>
        <v/>
      </c>
      <c r="AK297" s="5">
        <v>43761</v>
      </c>
      <c r="AL297" s="6" t="s">
        <v>6</v>
      </c>
      <c r="AM297" s="7">
        <v>10</v>
      </c>
      <c r="AN297" t="str">
        <f t="shared" si="100"/>
        <v/>
      </c>
      <c r="AP297" t="str">
        <f t="shared" si="94"/>
        <v/>
      </c>
      <c r="AR297" t="str">
        <f t="shared" si="87"/>
        <v/>
      </c>
      <c r="AT297" t="str">
        <f t="shared" si="88"/>
        <v/>
      </c>
      <c r="AW297" s="5">
        <v>44126</v>
      </c>
      <c r="AX297" s="6" t="s">
        <v>8</v>
      </c>
      <c r="AZ297">
        <f t="shared" si="98"/>
        <v>0</v>
      </c>
      <c r="BB297" t="str">
        <f t="shared" si="95"/>
        <v/>
      </c>
      <c r="BD297">
        <f t="shared" si="90"/>
        <v>0</v>
      </c>
      <c r="BF297" t="str">
        <f t="shared" si="89"/>
        <v/>
      </c>
    </row>
    <row r="298" spans="1:58" x14ac:dyDescent="0.3">
      <c r="A298" s="10">
        <v>42666</v>
      </c>
      <c r="B298" s="11" t="s">
        <v>9</v>
      </c>
      <c r="C298" s="7">
        <v>14</v>
      </c>
      <c r="D298" t="str">
        <f t="shared" si="96"/>
        <v/>
      </c>
      <c r="F298" t="str">
        <f t="shared" si="91"/>
        <v/>
      </c>
      <c r="H298" t="str">
        <f t="shared" si="81"/>
        <v/>
      </c>
      <c r="J298">
        <f t="shared" si="82"/>
        <v>66</v>
      </c>
      <c r="M298" s="5">
        <v>43032</v>
      </c>
      <c r="N298" s="6" t="s">
        <v>3</v>
      </c>
      <c r="O298" s="7">
        <v>13</v>
      </c>
      <c r="P298" t="str">
        <f t="shared" si="97"/>
        <v/>
      </c>
      <c r="R298" t="str">
        <f t="shared" si="92"/>
        <v/>
      </c>
      <c r="T298" t="str">
        <f t="shared" si="83"/>
        <v/>
      </c>
      <c r="V298" t="str">
        <f t="shared" si="84"/>
        <v/>
      </c>
      <c r="Y298" s="5">
        <v>43397</v>
      </c>
      <c r="Z298" s="6" t="s">
        <v>6</v>
      </c>
      <c r="AA298" s="7">
        <v>19</v>
      </c>
      <c r="AB298" t="str">
        <f t="shared" si="99"/>
        <v/>
      </c>
      <c r="AD298" t="str">
        <f t="shared" si="93"/>
        <v/>
      </c>
      <c r="AF298" t="str">
        <f t="shared" si="85"/>
        <v/>
      </c>
      <c r="AH298" t="str">
        <f t="shared" si="86"/>
        <v/>
      </c>
      <c r="AK298" s="5">
        <v>43762</v>
      </c>
      <c r="AL298" s="6" t="s">
        <v>8</v>
      </c>
      <c r="AM298" s="7">
        <v>12</v>
      </c>
      <c r="AN298">
        <f t="shared" si="100"/>
        <v>136</v>
      </c>
      <c r="AP298" t="str">
        <f t="shared" si="94"/>
        <v/>
      </c>
      <c r="AR298">
        <f t="shared" si="87"/>
        <v>28</v>
      </c>
      <c r="AT298" t="str">
        <f t="shared" si="88"/>
        <v/>
      </c>
      <c r="AW298" s="5">
        <v>44127</v>
      </c>
      <c r="AX298" s="6" t="s">
        <v>4</v>
      </c>
      <c r="AZ298" t="str">
        <f t="shared" si="98"/>
        <v/>
      </c>
      <c r="BB298">
        <f t="shared" si="95"/>
        <v>0</v>
      </c>
      <c r="BD298" t="str">
        <f t="shared" si="90"/>
        <v/>
      </c>
      <c r="BF298" t="str">
        <f t="shared" si="89"/>
        <v/>
      </c>
    </row>
    <row r="299" spans="1:58" x14ac:dyDescent="0.3">
      <c r="A299" s="10">
        <v>42667</v>
      </c>
      <c r="B299" s="11" t="s">
        <v>5</v>
      </c>
      <c r="C299" s="7">
        <v>6</v>
      </c>
      <c r="D299" t="str">
        <f t="shared" si="96"/>
        <v/>
      </c>
      <c r="F299" t="str">
        <f t="shared" si="91"/>
        <v/>
      </c>
      <c r="H299" t="str">
        <f t="shared" si="81"/>
        <v/>
      </c>
      <c r="J299" t="str">
        <f t="shared" si="82"/>
        <v/>
      </c>
      <c r="M299" s="5">
        <v>43033</v>
      </c>
      <c r="N299" s="6" t="s">
        <v>6</v>
      </c>
      <c r="O299" s="7">
        <v>11</v>
      </c>
      <c r="P299" t="str">
        <f t="shared" si="97"/>
        <v/>
      </c>
      <c r="R299" t="str">
        <f t="shared" si="92"/>
        <v/>
      </c>
      <c r="T299" t="str">
        <f t="shared" si="83"/>
        <v/>
      </c>
      <c r="V299" t="str">
        <f t="shared" si="84"/>
        <v/>
      </c>
      <c r="Y299" s="5">
        <v>43398</v>
      </c>
      <c r="Z299" s="6" t="s">
        <v>8</v>
      </c>
      <c r="AA299" s="7">
        <v>30</v>
      </c>
      <c r="AB299">
        <f t="shared" si="99"/>
        <v>213</v>
      </c>
      <c r="AD299" t="str">
        <f t="shared" si="93"/>
        <v/>
      </c>
      <c r="AF299">
        <f t="shared" si="85"/>
        <v>67</v>
      </c>
      <c r="AH299" t="str">
        <f t="shared" si="86"/>
        <v/>
      </c>
      <c r="AK299" s="5">
        <v>43763</v>
      </c>
      <c r="AL299" s="6" t="s">
        <v>4</v>
      </c>
      <c r="AM299" s="7">
        <v>26</v>
      </c>
      <c r="AN299" t="str">
        <f t="shared" si="100"/>
        <v/>
      </c>
      <c r="AP299">
        <f t="shared" si="94"/>
        <v>34</v>
      </c>
      <c r="AR299" t="str">
        <f t="shared" si="87"/>
        <v/>
      </c>
      <c r="AT299" t="str">
        <f t="shared" si="88"/>
        <v/>
      </c>
      <c r="AW299" s="5">
        <v>44128</v>
      </c>
      <c r="AX299" s="6" t="s">
        <v>7</v>
      </c>
      <c r="AZ299" t="str">
        <f t="shared" si="98"/>
        <v/>
      </c>
      <c r="BB299" t="str">
        <f t="shared" si="95"/>
        <v/>
      </c>
      <c r="BD299" t="str">
        <f t="shared" si="90"/>
        <v/>
      </c>
      <c r="BF299" t="str">
        <f t="shared" si="89"/>
        <v/>
      </c>
    </row>
    <row r="300" spans="1:58" x14ac:dyDescent="0.3">
      <c r="A300" s="10">
        <v>42668</v>
      </c>
      <c r="B300" s="11" t="s">
        <v>3</v>
      </c>
      <c r="C300" s="7">
        <v>4</v>
      </c>
      <c r="D300" t="str">
        <f t="shared" si="96"/>
        <v/>
      </c>
      <c r="F300" t="str">
        <f t="shared" si="91"/>
        <v/>
      </c>
      <c r="H300" t="str">
        <f t="shared" si="81"/>
        <v/>
      </c>
      <c r="J300" t="str">
        <f t="shared" si="82"/>
        <v/>
      </c>
      <c r="M300" s="5">
        <v>43034</v>
      </c>
      <c r="N300" s="6" t="s">
        <v>8</v>
      </c>
      <c r="O300" s="7">
        <v>12</v>
      </c>
      <c r="P300">
        <f t="shared" si="97"/>
        <v>121</v>
      </c>
      <c r="R300" t="str">
        <f t="shared" si="92"/>
        <v/>
      </c>
      <c r="T300">
        <f t="shared" si="83"/>
        <v>36</v>
      </c>
      <c r="V300" t="str">
        <f t="shared" si="84"/>
        <v/>
      </c>
      <c r="Y300" s="5">
        <v>43399</v>
      </c>
      <c r="Z300" s="6" t="s">
        <v>4</v>
      </c>
      <c r="AA300" s="7">
        <v>36</v>
      </c>
      <c r="AB300" t="str">
        <f t="shared" si="99"/>
        <v/>
      </c>
      <c r="AD300">
        <f t="shared" si="93"/>
        <v>56</v>
      </c>
      <c r="AF300" t="str">
        <f t="shared" si="85"/>
        <v/>
      </c>
      <c r="AH300" t="str">
        <f t="shared" si="86"/>
        <v/>
      </c>
      <c r="AK300" s="5">
        <v>43764</v>
      </c>
      <c r="AL300" s="6" t="s">
        <v>7</v>
      </c>
      <c r="AM300" s="7">
        <v>28</v>
      </c>
      <c r="AN300" t="str">
        <f t="shared" si="100"/>
        <v/>
      </c>
      <c r="AP300" t="str">
        <f t="shared" si="94"/>
        <v/>
      </c>
      <c r="AR300" t="str">
        <f t="shared" si="87"/>
        <v/>
      </c>
      <c r="AT300" t="str">
        <f t="shared" si="88"/>
        <v/>
      </c>
      <c r="AW300" s="5">
        <v>44129</v>
      </c>
      <c r="AX300" s="6" t="s">
        <v>9</v>
      </c>
      <c r="AZ300" t="str">
        <f t="shared" si="98"/>
        <v/>
      </c>
      <c r="BB300" t="str">
        <f t="shared" si="95"/>
        <v/>
      </c>
      <c r="BD300" t="str">
        <f t="shared" si="90"/>
        <v/>
      </c>
      <c r="BF300">
        <f t="shared" si="89"/>
        <v>0</v>
      </c>
    </row>
    <row r="301" spans="1:58" x14ac:dyDescent="0.3">
      <c r="A301" s="10">
        <v>42669</v>
      </c>
      <c r="B301" s="11" t="s">
        <v>6</v>
      </c>
      <c r="C301" s="7">
        <v>8</v>
      </c>
      <c r="D301" t="str">
        <f t="shared" si="96"/>
        <v/>
      </c>
      <c r="F301" t="str">
        <f t="shared" si="91"/>
        <v/>
      </c>
      <c r="H301" t="str">
        <f t="shared" si="81"/>
        <v/>
      </c>
      <c r="J301" t="str">
        <f t="shared" si="82"/>
        <v/>
      </c>
      <c r="M301" s="5">
        <v>43035</v>
      </c>
      <c r="N301" s="6" t="s">
        <v>4</v>
      </c>
      <c r="O301" s="7">
        <v>27</v>
      </c>
      <c r="P301" t="str">
        <f t="shared" si="97"/>
        <v/>
      </c>
      <c r="R301">
        <f t="shared" si="92"/>
        <v>39</v>
      </c>
      <c r="T301" t="str">
        <f t="shared" si="83"/>
        <v/>
      </c>
      <c r="V301" t="str">
        <f t="shared" si="84"/>
        <v/>
      </c>
      <c r="Y301" s="5">
        <v>43400</v>
      </c>
      <c r="Z301" s="6" t="s">
        <v>7</v>
      </c>
      <c r="AA301" s="7">
        <v>34</v>
      </c>
      <c r="AB301" t="str">
        <f t="shared" si="99"/>
        <v/>
      </c>
      <c r="AD301" t="str">
        <f t="shared" si="93"/>
        <v/>
      </c>
      <c r="AF301" t="str">
        <f t="shared" si="85"/>
        <v/>
      </c>
      <c r="AH301" t="str">
        <f t="shared" si="86"/>
        <v/>
      </c>
      <c r="AK301" s="5">
        <v>43765</v>
      </c>
      <c r="AL301" s="6" t="s">
        <v>9</v>
      </c>
      <c r="AM301" s="7">
        <v>14</v>
      </c>
      <c r="AN301" t="str">
        <f t="shared" si="100"/>
        <v/>
      </c>
      <c r="AP301" t="str">
        <f t="shared" si="94"/>
        <v/>
      </c>
      <c r="AR301" t="str">
        <f t="shared" si="87"/>
        <v/>
      </c>
      <c r="AT301">
        <f t="shared" si="88"/>
        <v>68</v>
      </c>
      <c r="AW301" s="5">
        <v>44130</v>
      </c>
      <c r="AX301" s="6" t="s">
        <v>5</v>
      </c>
      <c r="AZ301" t="str">
        <f t="shared" si="98"/>
        <v/>
      </c>
      <c r="BB301" t="str">
        <f t="shared" si="95"/>
        <v/>
      </c>
      <c r="BD301" t="str">
        <f t="shared" si="90"/>
        <v/>
      </c>
      <c r="BF301" t="str">
        <f t="shared" si="89"/>
        <v/>
      </c>
    </row>
    <row r="302" spans="1:58" x14ac:dyDescent="0.3">
      <c r="A302" s="10">
        <v>42670</v>
      </c>
      <c r="B302" s="11" t="s">
        <v>8</v>
      </c>
      <c r="C302" s="7">
        <v>10</v>
      </c>
      <c r="D302">
        <f t="shared" si="96"/>
        <v>94</v>
      </c>
      <c r="F302" t="str">
        <f t="shared" si="91"/>
        <v/>
      </c>
      <c r="H302">
        <f t="shared" si="81"/>
        <v>22</v>
      </c>
      <c r="J302" t="str">
        <f t="shared" si="82"/>
        <v/>
      </c>
      <c r="M302" s="5">
        <v>43036</v>
      </c>
      <c r="N302" s="6" t="s">
        <v>7</v>
      </c>
      <c r="O302" s="7">
        <v>36</v>
      </c>
      <c r="P302" t="str">
        <f t="shared" si="97"/>
        <v/>
      </c>
      <c r="R302" t="str">
        <f t="shared" si="92"/>
        <v/>
      </c>
      <c r="T302" t="str">
        <f t="shared" si="83"/>
        <v/>
      </c>
      <c r="V302" t="str">
        <f t="shared" si="84"/>
        <v/>
      </c>
      <c r="Y302" s="5">
        <v>43401</v>
      </c>
      <c r="Z302" s="6" t="s">
        <v>9</v>
      </c>
      <c r="AA302" s="7">
        <v>18</v>
      </c>
      <c r="AB302" t="str">
        <f t="shared" si="99"/>
        <v/>
      </c>
      <c r="AD302" t="str">
        <f t="shared" si="93"/>
        <v/>
      </c>
      <c r="AF302" t="str">
        <f t="shared" si="85"/>
        <v/>
      </c>
      <c r="AH302">
        <f t="shared" si="86"/>
        <v>88</v>
      </c>
      <c r="AK302" s="5">
        <v>43766</v>
      </c>
      <c r="AL302" s="6" t="s">
        <v>5</v>
      </c>
      <c r="AM302" s="7">
        <v>11</v>
      </c>
      <c r="AN302" t="str">
        <f t="shared" si="100"/>
        <v/>
      </c>
      <c r="AP302" t="str">
        <f t="shared" si="94"/>
        <v/>
      </c>
      <c r="AR302" t="str">
        <f t="shared" si="87"/>
        <v/>
      </c>
      <c r="AT302" t="str">
        <f t="shared" si="88"/>
        <v/>
      </c>
      <c r="AW302" s="5">
        <v>44131</v>
      </c>
      <c r="AX302" s="6" t="s">
        <v>3</v>
      </c>
      <c r="AZ302" t="str">
        <f t="shared" si="98"/>
        <v/>
      </c>
      <c r="BB302" t="str">
        <f t="shared" si="95"/>
        <v/>
      </c>
      <c r="BD302" t="str">
        <f t="shared" si="90"/>
        <v/>
      </c>
      <c r="BF302" t="str">
        <f t="shared" si="89"/>
        <v/>
      </c>
    </row>
    <row r="303" spans="1:58" x14ac:dyDescent="0.3">
      <c r="A303" s="10">
        <v>42671</v>
      </c>
      <c r="B303" s="11" t="s">
        <v>4</v>
      </c>
      <c r="C303" s="7">
        <v>19</v>
      </c>
      <c r="D303" t="str">
        <f t="shared" si="96"/>
        <v/>
      </c>
      <c r="F303">
        <f t="shared" si="91"/>
        <v>25</v>
      </c>
      <c r="H303" t="str">
        <f t="shared" si="81"/>
        <v/>
      </c>
      <c r="J303" t="str">
        <f t="shared" si="82"/>
        <v/>
      </c>
      <c r="M303" s="5">
        <v>43037</v>
      </c>
      <c r="N303" s="6" t="s">
        <v>9</v>
      </c>
      <c r="O303" s="7">
        <v>20</v>
      </c>
      <c r="P303" t="str">
        <f t="shared" si="97"/>
        <v/>
      </c>
      <c r="R303" t="str">
        <f t="shared" si="92"/>
        <v/>
      </c>
      <c r="T303" t="str">
        <f t="shared" si="83"/>
        <v/>
      </c>
      <c r="V303">
        <f t="shared" si="84"/>
        <v>83</v>
      </c>
      <c r="Y303" s="5">
        <v>43402</v>
      </c>
      <c r="Z303" s="6" t="s">
        <v>5</v>
      </c>
      <c r="AA303" s="7">
        <v>15</v>
      </c>
      <c r="AB303" t="str">
        <f t="shared" si="99"/>
        <v/>
      </c>
      <c r="AD303" t="str">
        <f t="shared" si="93"/>
        <v/>
      </c>
      <c r="AF303" t="str">
        <f t="shared" si="85"/>
        <v/>
      </c>
      <c r="AH303" t="str">
        <f t="shared" si="86"/>
        <v/>
      </c>
      <c r="AK303" s="5">
        <v>43767</v>
      </c>
      <c r="AL303" s="6" t="s">
        <v>3</v>
      </c>
      <c r="AM303" s="7">
        <v>5</v>
      </c>
      <c r="AN303" t="str">
        <f t="shared" si="100"/>
        <v/>
      </c>
      <c r="AP303" t="str">
        <f t="shared" si="94"/>
        <v/>
      </c>
      <c r="AR303" t="str">
        <f t="shared" si="87"/>
        <v/>
      </c>
      <c r="AT303" t="str">
        <f t="shared" si="88"/>
        <v/>
      </c>
      <c r="AW303" s="5">
        <v>44132</v>
      </c>
      <c r="AX303" s="6" t="s">
        <v>6</v>
      </c>
      <c r="AZ303" t="str">
        <f t="shared" si="98"/>
        <v/>
      </c>
      <c r="BB303" t="str">
        <f t="shared" si="95"/>
        <v/>
      </c>
      <c r="BD303" t="str">
        <f t="shared" si="90"/>
        <v/>
      </c>
      <c r="BF303" t="str">
        <f t="shared" si="89"/>
        <v/>
      </c>
    </row>
    <row r="304" spans="1:58" x14ac:dyDescent="0.3">
      <c r="A304" s="10">
        <v>42672</v>
      </c>
      <c r="B304" s="11" t="s">
        <v>7</v>
      </c>
      <c r="C304" s="7">
        <v>18</v>
      </c>
      <c r="D304" t="str">
        <f t="shared" si="96"/>
        <v/>
      </c>
      <c r="F304" t="str">
        <f t="shared" si="91"/>
        <v/>
      </c>
      <c r="H304" t="str">
        <f t="shared" si="81"/>
        <v/>
      </c>
      <c r="J304" t="str">
        <f t="shared" si="82"/>
        <v/>
      </c>
      <c r="M304" s="5">
        <v>43038</v>
      </c>
      <c r="N304" s="6" t="s">
        <v>5</v>
      </c>
      <c r="O304" s="7">
        <v>23</v>
      </c>
      <c r="P304" t="str">
        <f t="shared" si="97"/>
        <v/>
      </c>
      <c r="R304" t="str">
        <f t="shared" si="92"/>
        <v/>
      </c>
      <c r="T304" t="str">
        <f t="shared" si="83"/>
        <v/>
      </c>
      <c r="V304" t="str">
        <f t="shared" si="84"/>
        <v/>
      </c>
      <c r="Y304" s="5">
        <v>43403</v>
      </c>
      <c r="Z304" s="6" t="s">
        <v>3</v>
      </c>
      <c r="AA304" s="7">
        <v>22</v>
      </c>
      <c r="AB304" t="str">
        <f t="shared" si="99"/>
        <v/>
      </c>
      <c r="AD304" t="str">
        <f t="shared" si="93"/>
        <v/>
      </c>
      <c r="AF304" t="str">
        <f t="shared" si="85"/>
        <v/>
      </c>
      <c r="AH304" t="str">
        <f t="shared" si="86"/>
        <v/>
      </c>
      <c r="AK304" s="5">
        <v>43768</v>
      </c>
      <c r="AL304" s="6" t="s">
        <v>6</v>
      </c>
      <c r="AM304" s="7">
        <v>10</v>
      </c>
      <c r="AN304" t="str">
        <f t="shared" si="100"/>
        <v/>
      </c>
      <c r="AP304" t="str">
        <f t="shared" si="94"/>
        <v/>
      </c>
      <c r="AR304" t="str">
        <f t="shared" si="87"/>
        <v/>
      </c>
      <c r="AT304" t="str">
        <f t="shared" si="88"/>
        <v/>
      </c>
      <c r="AW304" s="5">
        <v>44133</v>
      </c>
      <c r="AX304" s="6" t="s">
        <v>8</v>
      </c>
      <c r="AZ304">
        <f t="shared" si="98"/>
        <v>0</v>
      </c>
      <c r="BB304" t="str">
        <f t="shared" si="95"/>
        <v/>
      </c>
      <c r="BD304">
        <f t="shared" si="90"/>
        <v>0</v>
      </c>
      <c r="BF304" t="str">
        <f t="shared" si="89"/>
        <v/>
      </c>
    </row>
    <row r="305" spans="1:58" x14ac:dyDescent="0.3">
      <c r="A305" s="10">
        <v>42673</v>
      </c>
      <c r="B305" s="11" t="s">
        <v>9</v>
      </c>
      <c r="C305" s="7">
        <v>7</v>
      </c>
      <c r="D305" t="str">
        <f t="shared" si="96"/>
        <v/>
      </c>
      <c r="F305" t="str">
        <f t="shared" si="91"/>
        <v/>
      </c>
      <c r="H305" t="str">
        <f t="shared" si="81"/>
        <v/>
      </c>
      <c r="J305">
        <f t="shared" si="82"/>
        <v>44</v>
      </c>
      <c r="M305" s="5">
        <v>43039</v>
      </c>
      <c r="N305" s="6" t="s">
        <v>3</v>
      </c>
      <c r="O305" s="7">
        <v>17</v>
      </c>
      <c r="P305" t="str">
        <f t="shared" si="97"/>
        <v/>
      </c>
      <c r="R305" t="str">
        <f t="shared" si="92"/>
        <v/>
      </c>
      <c r="T305" t="str">
        <f t="shared" si="83"/>
        <v/>
      </c>
      <c r="V305" t="str">
        <f t="shared" si="84"/>
        <v/>
      </c>
      <c r="Y305" s="5">
        <v>43404</v>
      </c>
      <c r="Z305" s="6" t="s">
        <v>6</v>
      </c>
      <c r="AA305" s="7">
        <v>21</v>
      </c>
      <c r="AB305" t="str">
        <f t="shared" si="99"/>
        <v/>
      </c>
      <c r="AD305" t="str">
        <f t="shared" si="93"/>
        <v/>
      </c>
      <c r="AF305" t="str">
        <f t="shared" si="85"/>
        <v/>
      </c>
      <c r="AH305" t="str">
        <f t="shared" si="86"/>
        <v/>
      </c>
      <c r="AK305" s="5">
        <v>43769</v>
      </c>
      <c r="AL305" s="6" t="s">
        <v>8</v>
      </c>
      <c r="AM305" s="7">
        <v>13</v>
      </c>
      <c r="AN305">
        <f t="shared" si="100"/>
        <v>107</v>
      </c>
      <c r="AP305" t="str">
        <f t="shared" si="94"/>
        <v/>
      </c>
      <c r="AR305">
        <f t="shared" si="87"/>
        <v>28</v>
      </c>
      <c r="AT305" t="str">
        <f t="shared" si="88"/>
        <v/>
      </c>
      <c r="AW305" s="5">
        <v>44134</v>
      </c>
      <c r="AX305" s="6" t="s">
        <v>4</v>
      </c>
      <c r="AZ305" t="str">
        <f t="shared" si="98"/>
        <v/>
      </c>
      <c r="BB305">
        <f t="shared" si="95"/>
        <v>0</v>
      </c>
      <c r="BD305" t="str">
        <f t="shared" si="90"/>
        <v/>
      </c>
      <c r="BF305" t="str">
        <f t="shared" si="89"/>
        <v/>
      </c>
    </row>
    <row r="306" spans="1:58" x14ac:dyDescent="0.3">
      <c r="A306" s="10">
        <v>42674</v>
      </c>
      <c r="B306" s="11" t="s">
        <v>5</v>
      </c>
      <c r="C306" s="7">
        <v>12</v>
      </c>
      <c r="D306" t="str">
        <f t="shared" si="96"/>
        <v/>
      </c>
      <c r="F306" t="str">
        <f t="shared" si="91"/>
        <v/>
      </c>
      <c r="H306" t="str">
        <f t="shared" si="81"/>
        <v/>
      </c>
      <c r="J306" t="str">
        <f t="shared" si="82"/>
        <v/>
      </c>
      <c r="M306" s="5">
        <v>43040</v>
      </c>
      <c r="N306" s="6" t="s">
        <v>6</v>
      </c>
      <c r="O306" s="7">
        <v>12</v>
      </c>
      <c r="P306" t="str">
        <f t="shared" si="97"/>
        <v/>
      </c>
      <c r="R306" t="str">
        <f t="shared" si="92"/>
        <v/>
      </c>
      <c r="T306" t="str">
        <f t="shared" si="83"/>
        <v/>
      </c>
      <c r="V306" t="str">
        <f t="shared" si="84"/>
        <v/>
      </c>
      <c r="Y306" s="5">
        <v>43405</v>
      </c>
      <c r="Z306" s="6" t="s">
        <v>8</v>
      </c>
      <c r="AA306" s="7">
        <v>21</v>
      </c>
      <c r="AB306">
        <f t="shared" si="99"/>
        <v>167</v>
      </c>
      <c r="AD306" t="str">
        <f t="shared" si="93"/>
        <v/>
      </c>
      <c r="AF306">
        <f t="shared" si="85"/>
        <v>64</v>
      </c>
      <c r="AH306" t="str">
        <f t="shared" si="86"/>
        <v/>
      </c>
      <c r="AK306" s="5">
        <v>43770</v>
      </c>
      <c r="AL306" s="6" t="s">
        <v>4</v>
      </c>
      <c r="AM306" s="7">
        <f>+'Boarding Tallies'!AQ41</f>
        <v>26</v>
      </c>
      <c r="AN306" t="str">
        <f t="shared" si="100"/>
        <v/>
      </c>
      <c r="AP306">
        <f t="shared" si="94"/>
        <v>37</v>
      </c>
      <c r="AR306" t="str">
        <f t="shared" si="87"/>
        <v/>
      </c>
      <c r="AT306" t="str">
        <f t="shared" si="88"/>
        <v/>
      </c>
      <c r="AW306" s="5">
        <v>44135</v>
      </c>
      <c r="AX306" s="6" t="s">
        <v>7</v>
      </c>
      <c r="AZ306" t="str">
        <f t="shared" si="98"/>
        <v/>
      </c>
      <c r="BB306" t="str">
        <f t="shared" si="95"/>
        <v/>
      </c>
      <c r="BD306" t="str">
        <f t="shared" si="90"/>
        <v/>
      </c>
      <c r="BF306" t="str">
        <f t="shared" si="89"/>
        <v/>
      </c>
    </row>
    <row r="307" spans="1:58" x14ac:dyDescent="0.3">
      <c r="A307" s="10">
        <v>42675</v>
      </c>
      <c r="B307" s="11" t="s">
        <v>3</v>
      </c>
      <c r="C307" s="7">
        <v>14</v>
      </c>
      <c r="D307" t="str">
        <f t="shared" si="96"/>
        <v/>
      </c>
      <c r="F307" t="str">
        <f t="shared" si="91"/>
        <v/>
      </c>
      <c r="H307" t="str">
        <f t="shared" si="81"/>
        <v/>
      </c>
      <c r="J307" t="str">
        <f t="shared" si="82"/>
        <v/>
      </c>
      <c r="M307" s="5">
        <v>43041</v>
      </c>
      <c r="N307" s="6" t="s">
        <v>8</v>
      </c>
      <c r="O307" s="7">
        <v>13</v>
      </c>
      <c r="P307">
        <f t="shared" si="97"/>
        <v>148</v>
      </c>
      <c r="R307" t="str">
        <f t="shared" si="92"/>
        <v/>
      </c>
      <c r="T307">
        <f t="shared" si="83"/>
        <v>42</v>
      </c>
      <c r="V307" t="str">
        <f t="shared" si="84"/>
        <v/>
      </c>
      <c r="Y307" s="5">
        <v>43406</v>
      </c>
      <c r="Z307" s="6" t="s">
        <v>4</v>
      </c>
      <c r="AA307" s="7">
        <v>26</v>
      </c>
      <c r="AB307" t="str">
        <f t="shared" si="99"/>
        <v/>
      </c>
      <c r="AD307">
        <f t="shared" si="93"/>
        <v>41</v>
      </c>
      <c r="AF307" t="str">
        <f t="shared" si="85"/>
        <v/>
      </c>
      <c r="AH307" t="str">
        <f t="shared" si="86"/>
        <v/>
      </c>
      <c r="AK307" s="5">
        <v>43771</v>
      </c>
      <c r="AL307" s="6" t="s">
        <v>7</v>
      </c>
      <c r="AM307" s="7">
        <f>+'Boarding Tallies'!AQ42</f>
        <v>29</v>
      </c>
      <c r="AN307" t="str">
        <f t="shared" si="100"/>
        <v/>
      </c>
      <c r="AP307" t="str">
        <f t="shared" si="94"/>
        <v/>
      </c>
      <c r="AR307" t="str">
        <f t="shared" si="87"/>
        <v/>
      </c>
      <c r="AT307" t="str">
        <f t="shared" si="88"/>
        <v/>
      </c>
      <c r="AW307" s="5">
        <v>44136</v>
      </c>
      <c r="AX307" s="6" t="s">
        <v>9</v>
      </c>
      <c r="AZ307" t="str">
        <f t="shared" si="98"/>
        <v/>
      </c>
      <c r="BB307" t="str">
        <f t="shared" si="95"/>
        <v/>
      </c>
      <c r="BD307" t="str">
        <f t="shared" si="90"/>
        <v/>
      </c>
      <c r="BF307">
        <f t="shared" si="89"/>
        <v>0</v>
      </c>
    </row>
    <row r="308" spans="1:58" x14ac:dyDescent="0.3">
      <c r="A308" s="10">
        <v>42676</v>
      </c>
      <c r="B308" s="11" t="s">
        <v>6</v>
      </c>
      <c r="C308" s="7">
        <v>13</v>
      </c>
      <c r="D308" t="str">
        <f t="shared" si="96"/>
        <v/>
      </c>
      <c r="F308" t="str">
        <f t="shared" si="91"/>
        <v/>
      </c>
      <c r="H308" t="str">
        <f t="shared" si="81"/>
        <v/>
      </c>
      <c r="J308" t="str">
        <f t="shared" si="82"/>
        <v/>
      </c>
      <c r="M308" s="5">
        <v>43042</v>
      </c>
      <c r="N308" s="6" t="s">
        <v>4</v>
      </c>
      <c r="O308" s="7">
        <v>21</v>
      </c>
      <c r="P308" t="str">
        <f t="shared" si="97"/>
        <v/>
      </c>
      <c r="R308">
        <f t="shared" si="92"/>
        <v>44</v>
      </c>
      <c r="T308" t="str">
        <f t="shared" si="83"/>
        <v/>
      </c>
      <c r="V308" t="str">
        <f t="shared" si="84"/>
        <v/>
      </c>
      <c r="Y308" s="5">
        <v>43407</v>
      </c>
      <c r="Z308" s="6" t="s">
        <v>7</v>
      </c>
      <c r="AA308" s="7">
        <v>26</v>
      </c>
      <c r="AB308" t="str">
        <f t="shared" si="99"/>
        <v/>
      </c>
      <c r="AD308" t="str">
        <f t="shared" si="93"/>
        <v/>
      </c>
      <c r="AF308" t="str">
        <f t="shared" si="85"/>
        <v/>
      </c>
      <c r="AH308" t="str">
        <f t="shared" si="86"/>
        <v/>
      </c>
      <c r="AK308" s="5">
        <v>43772</v>
      </c>
      <c r="AL308" s="6" t="s">
        <v>9</v>
      </c>
      <c r="AM308" s="7">
        <f>+'Boarding Tallies'!AQ43</f>
        <v>18</v>
      </c>
      <c r="AN308" t="str">
        <f t="shared" si="100"/>
        <v/>
      </c>
      <c r="AP308" t="str">
        <f t="shared" si="94"/>
        <v/>
      </c>
      <c r="AR308" t="str">
        <f t="shared" si="87"/>
        <v/>
      </c>
      <c r="AT308">
        <f t="shared" si="88"/>
        <v>73</v>
      </c>
      <c r="AW308" s="5">
        <v>44137</v>
      </c>
      <c r="AX308" s="6" t="s">
        <v>5</v>
      </c>
      <c r="AZ308" t="str">
        <f t="shared" si="98"/>
        <v/>
      </c>
      <c r="BB308" t="str">
        <f t="shared" si="95"/>
        <v/>
      </c>
      <c r="BD308" t="str">
        <f t="shared" si="90"/>
        <v/>
      </c>
      <c r="BF308" t="str">
        <f t="shared" si="89"/>
        <v/>
      </c>
    </row>
    <row r="309" spans="1:58" x14ac:dyDescent="0.3">
      <c r="A309" s="10">
        <v>42677</v>
      </c>
      <c r="B309" s="11" t="s">
        <v>8</v>
      </c>
      <c r="C309" s="7">
        <v>13</v>
      </c>
      <c r="D309">
        <f t="shared" si="96"/>
        <v>96</v>
      </c>
      <c r="F309" t="str">
        <f t="shared" si="91"/>
        <v/>
      </c>
      <c r="H309">
        <f t="shared" si="81"/>
        <v>40</v>
      </c>
      <c r="J309" t="str">
        <f t="shared" si="82"/>
        <v/>
      </c>
      <c r="M309" s="5">
        <v>43043</v>
      </c>
      <c r="N309" s="6" t="s">
        <v>7</v>
      </c>
      <c r="O309" s="7">
        <v>26</v>
      </c>
      <c r="P309" t="str">
        <f t="shared" si="97"/>
        <v/>
      </c>
      <c r="R309" t="str">
        <f t="shared" si="92"/>
        <v/>
      </c>
      <c r="T309" t="str">
        <f t="shared" si="83"/>
        <v/>
      </c>
      <c r="V309" t="str">
        <f t="shared" si="84"/>
        <v/>
      </c>
      <c r="Y309" s="5">
        <v>43408</v>
      </c>
      <c r="Z309" s="6" t="s">
        <v>9</v>
      </c>
      <c r="AA309" s="7">
        <v>23</v>
      </c>
      <c r="AB309" t="str">
        <f t="shared" si="99"/>
        <v/>
      </c>
      <c r="AD309" t="str">
        <f t="shared" si="93"/>
        <v/>
      </c>
      <c r="AF309" t="str">
        <f t="shared" si="85"/>
        <v/>
      </c>
      <c r="AH309">
        <f t="shared" si="86"/>
        <v>75</v>
      </c>
      <c r="AK309" s="5">
        <v>43773</v>
      </c>
      <c r="AL309" s="6" t="s">
        <v>5</v>
      </c>
      <c r="AM309" s="7">
        <f>+'Boarding Tallies'!AQ44</f>
        <v>15</v>
      </c>
      <c r="AN309" t="str">
        <f t="shared" si="100"/>
        <v/>
      </c>
      <c r="AP309" t="str">
        <f t="shared" si="94"/>
        <v/>
      </c>
      <c r="AR309" t="str">
        <f t="shared" si="87"/>
        <v/>
      </c>
      <c r="AT309" t="str">
        <f t="shared" si="88"/>
        <v/>
      </c>
      <c r="AW309" s="5">
        <v>44138</v>
      </c>
      <c r="AX309" s="6" t="s">
        <v>3</v>
      </c>
      <c r="AZ309" t="str">
        <f t="shared" si="98"/>
        <v/>
      </c>
      <c r="BB309" t="str">
        <f t="shared" si="95"/>
        <v/>
      </c>
      <c r="BD309" t="str">
        <f t="shared" si="90"/>
        <v/>
      </c>
      <c r="BF309" t="str">
        <f t="shared" si="89"/>
        <v/>
      </c>
    </row>
    <row r="310" spans="1:58" x14ac:dyDescent="0.3">
      <c r="A310" s="10">
        <v>42678</v>
      </c>
      <c r="B310" s="11" t="s">
        <v>4</v>
      </c>
      <c r="C310" s="7">
        <v>20</v>
      </c>
      <c r="D310" t="str">
        <f t="shared" si="96"/>
        <v/>
      </c>
      <c r="F310">
        <f t="shared" si="91"/>
        <v>32</v>
      </c>
      <c r="H310" t="str">
        <f t="shared" si="81"/>
        <v/>
      </c>
      <c r="J310" t="str">
        <f t="shared" si="82"/>
        <v/>
      </c>
      <c r="M310" s="5">
        <v>43044</v>
      </c>
      <c r="N310" s="6" t="s">
        <v>9</v>
      </c>
      <c r="O310" s="7">
        <v>15</v>
      </c>
      <c r="P310" t="str">
        <f t="shared" si="97"/>
        <v/>
      </c>
      <c r="R310" t="str">
        <f t="shared" si="92"/>
        <v/>
      </c>
      <c r="T310" t="str">
        <f t="shared" si="83"/>
        <v/>
      </c>
      <c r="V310">
        <f t="shared" si="84"/>
        <v>62</v>
      </c>
      <c r="Y310" s="5">
        <v>43409</v>
      </c>
      <c r="Z310" s="6" t="s">
        <v>5</v>
      </c>
      <c r="AA310" s="7">
        <v>12</v>
      </c>
      <c r="AB310" t="str">
        <f t="shared" si="99"/>
        <v/>
      </c>
      <c r="AD310" t="str">
        <f t="shared" si="93"/>
        <v/>
      </c>
      <c r="AF310" t="str">
        <f t="shared" si="85"/>
        <v/>
      </c>
      <c r="AH310" t="str">
        <f t="shared" si="86"/>
        <v/>
      </c>
      <c r="AK310" s="5">
        <v>43774</v>
      </c>
      <c r="AL310" s="6" t="s">
        <v>3</v>
      </c>
      <c r="AM310" s="7">
        <f>+'Boarding Tallies'!AQ45</f>
        <v>12</v>
      </c>
      <c r="AN310" t="str">
        <f t="shared" si="100"/>
        <v/>
      </c>
      <c r="AP310" t="str">
        <f t="shared" si="94"/>
        <v/>
      </c>
      <c r="AR310" t="str">
        <f t="shared" si="87"/>
        <v/>
      </c>
      <c r="AT310" t="str">
        <f t="shared" si="88"/>
        <v/>
      </c>
      <c r="AW310" s="5">
        <v>44139</v>
      </c>
      <c r="AX310" s="6" t="s">
        <v>6</v>
      </c>
      <c r="AZ310" t="str">
        <f t="shared" si="98"/>
        <v/>
      </c>
      <c r="BB310" t="str">
        <f t="shared" si="95"/>
        <v/>
      </c>
      <c r="BD310" t="str">
        <f t="shared" si="90"/>
        <v/>
      </c>
      <c r="BF310" t="str">
        <f t="shared" si="89"/>
        <v/>
      </c>
    </row>
    <row r="311" spans="1:58" x14ac:dyDescent="0.3">
      <c r="A311" s="10">
        <v>42679</v>
      </c>
      <c r="B311" s="11" t="s">
        <v>7</v>
      </c>
      <c r="C311" s="7">
        <v>33</v>
      </c>
      <c r="D311" t="str">
        <f t="shared" si="96"/>
        <v/>
      </c>
      <c r="F311" t="str">
        <f t="shared" si="91"/>
        <v/>
      </c>
      <c r="H311" t="str">
        <f t="shared" si="81"/>
        <v/>
      </c>
      <c r="J311" t="str">
        <f t="shared" si="82"/>
        <v/>
      </c>
      <c r="M311" s="5">
        <v>43045</v>
      </c>
      <c r="N311" s="6" t="s">
        <v>5</v>
      </c>
      <c r="O311" s="7">
        <v>19</v>
      </c>
      <c r="P311" t="str">
        <f t="shared" si="97"/>
        <v/>
      </c>
      <c r="R311" t="str">
        <f t="shared" si="92"/>
        <v/>
      </c>
      <c r="T311" t="str">
        <f t="shared" si="83"/>
        <v/>
      </c>
      <c r="V311" t="str">
        <f t="shared" si="84"/>
        <v/>
      </c>
      <c r="Y311" s="5">
        <v>43410</v>
      </c>
      <c r="Z311" s="6" t="s">
        <v>3</v>
      </c>
      <c r="AA311" s="7">
        <v>18</v>
      </c>
      <c r="AB311" t="str">
        <f t="shared" si="99"/>
        <v/>
      </c>
      <c r="AD311" t="str">
        <f t="shared" si="93"/>
        <v/>
      </c>
      <c r="AF311" t="str">
        <f t="shared" si="85"/>
        <v/>
      </c>
      <c r="AH311" t="str">
        <f t="shared" si="86"/>
        <v/>
      </c>
      <c r="AK311" s="5">
        <v>43775</v>
      </c>
      <c r="AL311" s="6" t="s">
        <v>6</v>
      </c>
      <c r="AM311" s="7">
        <f>+'Boarding Tallies'!AQ46</f>
        <v>18</v>
      </c>
      <c r="AN311" t="str">
        <f t="shared" si="100"/>
        <v/>
      </c>
      <c r="AP311" t="str">
        <f t="shared" si="94"/>
        <v/>
      </c>
      <c r="AR311" t="str">
        <f t="shared" si="87"/>
        <v/>
      </c>
      <c r="AT311" t="str">
        <f t="shared" si="88"/>
        <v/>
      </c>
      <c r="AW311" s="5">
        <v>44140</v>
      </c>
      <c r="AX311" s="6" t="s">
        <v>8</v>
      </c>
      <c r="AZ311">
        <f t="shared" si="98"/>
        <v>0</v>
      </c>
      <c r="BB311" t="str">
        <f t="shared" si="95"/>
        <v/>
      </c>
      <c r="BD311">
        <f t="shared" si="90"/>
        <v>0</v>
      </c>
      <c r="BF311" t="str">
        <f t="shared" si="89"/>
        <v/>
      </c>
    </row>
    <row r="312" spans="1:58" x14ac:dyDescent="0.3">
      <c r="A312" s="10">
        <v>42680</v>
      </c>
      <c r="B312" s="11" t="s">
        <v>9</v>
      </c>
      <c r="C312" s="7">
        <v>19</v>
      </c>
      <c r="D312" t="str">
        <f t="shared" si="96"/>
        <v/>
      </c>
      <c r="F312" t="str">
        <f t="shared" si="91"/>
        <v/>
      </c>
      <c r="H312" t="str">
        <f t="shared" si="81"/>
        <v/>
      </c>
      <c r="J312">
        <f t="shared" si="82"/>
        <v>72</v>
      </c>
      <c r="M312" s="5">
        <v>43046</v>
      </c>
      <c r="N312" s="6" t="s">
        <v>3</v>
      </c>
      <c r="O312" s="7">
        <v>19</v>
      </c>
      <c r="P312" t="str">
        <f t="shared" si="97"/>
        <v/>
      </c>
      <c r="R312" t="str">
        <f t="shared" si="92"/>
        <v/>
      </c>
      <c r="T312" t="str">
        <f t="shared" si="83"/>
        <v/>
      </c>
      <c r="V312" t="str">
        <f t="shared" si="84"/>
        <v/>
      </c>
      <c r="Y312" s="5">
        <v>43411</v>
      </c>
      <c r="Z312" s="6" t="s">
        <v>6</v>
      </c>
      <c r="AA312" s="7">
        <v>21</v>
      </c>
      <c r="AB312" t="str">
        <f t="shared" si="99"/>
        <v/>
      </c>
      <c r="AD312" t="str">
        <f t="shared" si="93"/>
        <v/>
      </c>
      <c r="AF312" t="str">
        <f t="shared" si="85"/>
        <v/>
      </c>
      <c r="AH312" t="str">
        <f t="shared" si="86"/>
        <v/>
      </c>
      <c r="AK312" s="5">
        <v>43776</v>
      </c>
      <c r="AL312" s="6" t="s">
        <v>8</v>
      </c>
      <c r="AM312" s="7">
        <f>+'Boarding Tallies'!AQ47</f>
        <v>20</v>
      </c>
      <c r="AN312">
        <f t="shared" si="100"/>
        <v>138</v>
      </c>
      <c r="AP312" t="str">
        <f t="shared" si="94"/>
        <v/>
      </c>
      <c r="AR312">
        <f t="shared" si="87"/>
        <v>50</v>
      </c>
      <c r="AT312" t="str">
        <f t="shared" si="88"/>
        <v/>
      </c>
      <c r="AW312" s="5">
        <v>44141</v>
      </c>
      <c r="AX312" s="6" t="s">
        <v>4</v>
      </c>
      <c r="AZ312" t="str">
        <f t="shared" si="98"/>
        <v/>
      </c>
      <c r="BB312">
        <f t="shared" si="95"/>
        <v>0</v>
      </c>
      <c r="BD312" t="str">
        <f t="shared" si="90"/>
        <v/>
      </c>
      <c r="BF312" t="str">
        <f t="shared" si="89"/>
        <v/>
      </c>
    </row>
    <row r="313" spans="1:58" x14ac:dyDescent="0.3">
      <c r="A313" s="10">
        <v>42681</v>
      </c>
      <c r="B313" s="11" t="s">
        <v>5</v>
      </c>
      <c r="C313" s="7">
        <v>6</v>
      </c>
      <c r="D313" t="str">
        <f t="shared" si="96"/>
        <v/>
      </c>
      <c r="F313" t="str">
        <f t="shared" si="91"/>
        <v/>
      </c>
      <c r="H313" t="str">
        <f t="shared" si="81"/>
        <v/>
      </c>
      <c r="J313" t="str">
        <f t="shared" si="82"/>
        <v/>
      </c>
      <c r="M313" s="5">
        <v>43047</v>
      </c>
      <c r="N313" s="6" t="s">
        <v>6</v>
      </c>
      <c r="O313" s="7">
        <v>26</v>
      </c>
      <c r="P313" t="str">
        <f t="shared" si="97"/>
        <v/>
      </c>
      <c r="R313" t="str">
        <f t="shared" si="92"/>
        <v/>
      </c>
      <c r="T313" t="str">
        <f t="shared" si="83"/>
        <v/>
      </c>
      <c r="V313" t="str">
        <f t="shared" si="84"/>
        <v/>
      </c>
      <c r="Y313" s="5">
        <v>43412</v>
      </c>
      <c r="Z313" s="6" t="s">
        <v>8</v>
      </c>
      <c r="AA313" s="7">
        <v>22</v>
      </c>
      <c r="AB313">
        <f t="shared" si="99"/>
        <v>148</v>
      </c>
      <c r="AD313" t="str">
        <f t="shared" si="93"/>
        <v/>
      </c>
      <c r="AF313">
        <f t="shared" si="85"/>
        <v>61</v>
      </c>
      <c r="AH313" t="str">
        <f t="shared" si="86"/>
        <v/>
      </c>
      <c r="AK313" s="5">
        <v>43777</v>
      </c>
      <c r="AL313" s="6" t="s">
        <v>4</v>
      </c>
      <c r="AM313" s="7">
        <f>+'Boarding Tallies'!AQ48</f>
        <v>30</v>
      </c>
      <c r="AN313" t="str">
        <f t="shared" si="100"/>
        <v/>
      </c>
      <c r="AP313">
        <f t="shared" si="94"/>
        <v>45</v>
      </c>
      <c r="AR313" t="str">
        <f t="shared" si="87"/>
        <v/>
      </c>
      <c r="AT313" t="str">
        <f t="shared" si="88"/>
        <v/>
      </c>
      <c r="AW313" s="5">
        <v>44142</v>
      </c>
      <c r="AX313" s="6" t="s">
        <v>7</v>
      </c>
      <c r="AZ313" t="str">
        <f t="shared" si="98"/>
        <v/>
      </c>
      <c r="BB313" t="str">
        <f t="shared" si="95"/>
        <v/>
      </c>
      <c r="BD313" t="str">
        <f t="shared" si="90"/>
        <v/>
      </c>
      <c r="BF313" t="str">
        <f t="shared" si="89"/>
        <v/>
      </c>
    </row>
    <row r="314" spans="1:58" x14ac:dyDescent="0.3">
      <c r="A314" s="10">
        <v>42682</v>
      </c>
      <c r="B314" s="11" t="s">
        <v>3</v>
      </c>
      <c r="C314" s="7">
        <v>14</v>
      </c>
      <c r="D314" t="str">
        <f t="shared" si="96"/>
        <v/>
      </c>
      <c r="F314" t="str">
        <f t="shared" si="91"/>
        <v/>
      </c>
      <c r="H314" t="str">
        <f t="shared" si="81"/>
        <v/>
      </c>
      <c r="J314" t="str">
        <f t="shared" si="82"/>
        <v/>
      </c>
      <c r="M314" s="5">
        <v>43048</v>
      </c>
      <c r="N314" s="6" t="s">
        <v>8</v>
      </c>
      <c r="O314" s="7">
        <v>24</v>
      </c>
      <c r="P314">
        <f t="shared" si="97"/>
        <v>150</v>
      </c>
      <c r="R314" t="str">
        <f t="shared" si="92"/>
        <v/>
      </c>
      <c r="T314">
        <f t="shared" si="83"/>
        <v>69</v>
      </c>
      <c r="V314" t="str">
        <f t="shared" si="84"/>
        <v/>
      </c>
      <c r="Y314" s="5">
        <v>43413</v>
      </c>
      <c r="Z314" s="6" t="s">
        <v>4</v>
      </c>
      <c r="AA314" s="7">
        <v>33</v>
      </c>
      <c r="AB314" t="str">
        <f t="shared" si="99"/>
        <v/>
      </c>
      <c r="AD314">
        <f t="shared" si="93"/>
        <v>45</v>
      </c>
      <c r="AF314" t="str">
        <f t="shared" si="85"/>
        <v/>
      </c>
      <c r="AH314" t="str">
        <f t="shared" si="86"/>
        <v/>
      </c>
      <c r="AK314" s="5">
        <v>43778</v>
      </c>
      <c r="AL314" s="6" t="s">
        <v>7</v>
      </c>
      <c r="AM314" s="7">
        <f>+'Boarding Tallies'!AQ49</f>
        <v>30</v>
      </c>
      <c r="AN314" t="str">
        <f t="shared" si="100"/>
        <v/>
      </c>
      <c r="AP314" t="str">
        <f t="shared" si="94"/>
        <v/>
      </c>
      <c r="AR314" t="str">
        <f t="shared" si="87"/>
        <v/>
      </c>
      <c r="AT314" t="str">
        <f t="shared" si="88"/>
        <v/>
      </c>
      <c r="AW314" s="5">
        <v>44143</v>
      </c>
      <c r="AX314" s="6" t="s">
        <v>9</v>
      </c>
      <c r="AZ314" t="str">
        <f t="shared" si="98"/>
        <v/>
      </c>
      <c r="BB314" t="str">
        <f t="shared" si="95"/>
        <v/>
      </c>
      <c r="BD314" t="str">
        <f t="shared" si="90"/>
        <v/>
      </c>
      <c r="BF314">
        <f t="shared" si="89"/>
        <v>0</v>
      </c>
    </row>
    <row r="315" spans="1:58" x14ac:dyDescent="0.3">
      <c r="A315" s="10">
        <v>42683</v>
      </c>
      <c r="B315" s="11" t="s">
        <v>6</v>
      </c>
      <c r="C315" s="7">
        <v>16</v>
      </c>
      <c r="D315" t="str">
        <f t="shared" si="96"/>
        <v/>
      </c>
      <c r="F315" t="str">
        <f t="shared" si="91"/>
        <v/>
      </c>
      <c r="H315" t="str">
        <f t="shared" si="81"/>
        <v/>
      </c>
      <c r="J315" t="str">
        <f t="shared" si="82"/>
        <v/>
      </c>
      <c r="M315" s="5">
        <v>43049</v>
      </c>
      <c r="N315" s="6" t="s">
        <v>4</v>
      </c>
      <c r="O315" s="7">
        <v>23</v>
      </c>
      <c r="P315" t="str">
        <f t="shared" si="97"/>
        <v/>
      </c>
      <c r="R315">
        <f t="shared" si="92"/>
        <v>42</v>
      </c>
      <c r="T315" t="str">
        <f t="shared" si="83"/>
        <v/>
      </c>
      <c r="V315" t="str">
        <f t="shared" si="84"/>
        <v/>
      </c>
      <c r="Y315" s="5">
        <v>43414</v>
      </c>
      <c r="Z315" s="6" t="s">
        <v>7</v>
      </c>
      <c r="AA315" s="7">
        <v>36</v>
      </c>
      <c r="AB315" t="str">
        <f t="shared" si="99"/>
        <v/>
      </c>
      <c r="AD315" t="str">
        <f t="shared" si="93"/>
        <v/>
      </c>
      <c r="AF315" t="str">
        <f t="shared" si="85"/>
        <v/>
      </c>
      <c r="AH315" t="str">
        <f t="shared" si="86"/>
        <v/>
      </c>
      <c r="AK315" s="5">
        <v>43779</v>
      </c>
      <c r="AL315" s="6" t="s">
        <v>9</v>
      </c>
      <c r="AM315" s="7">
        <f>+'Boarding Tallies'!AQ50</f>
        <v>27</v>
      </c>
      <c r="AN315" t="str">
        <f t="shared" si="100"/>
        <v/>
      </c>
      <c r="AP315" t="str">
        <f t="shared" si="94"/>
        <v/>
      </c>
      <c r="AR315" t="str">
        <f t="shared" si="87"/>
        <v/>
      </c>
      <c r="AT315">
        <f t="shared" si="88"/>
        <v>87</v>
      </c>
      <c r="AW315" s="5">
        <v>44144</v>
      </c>
      <c r="AX315" s="6" t="s">
        <v>5</v>
      </c>
      <c r="AZ315" t="str">
        <f t="shared" si="98"/>
        <v/>
      </c>
      <c r="BB315" t="str">
        <f t="shared" si="95"/>
        <v/>
      </c>
      <c r="BD315" t="str">
        <f t="shared" si="90"/>
        <v/>
      </c>
      <c r="BF315" t="str">
        <f t="shared" si="89"/>
        <v/>
      </c>
    </row>
    <row r="316" spans="1:58" x14ac:dyDescent="0.3">
      <c r="A316" s="10">
        <v>42684</v>
      </c>
      <c r="B316" s="11" t="s">
        <v>8</v>
      </c>
      <c r="C316" s="7">
        <v>19</v>
      </c>
      <c r="D316">
        <f t="shared" si="96"/>
        <v>127</v>
      </c>
      <c r="F316" t="str">
        <f t="shared" si="91"/>
        <v/>
      </c>
      <c r="H316">
        <f t="shared" si="81"/>
        <v>49</v>
      </c>
      <c r="J316" t="str">
        <f t="shared" si="82"/>
        <v/>
      </c>
      <c r="M316" s="5">
        <v>43050</v>
      </c>
      <c r="N316" s="6" t="s">
        <v>7</v>
      </c>
      <c r="O316" s="7">
        <v>25</v>
      </c>
      <c r="P316" t="str">
        <f t="shared" si="97"/>
        <v/>
      </c>
      <c r="R316" t="str">
        <f t="shared" si="92"/>
        <v/>
      </c>
      <c r="T316" t="str">
        <f t="shared" si="83"/>
        <v/>
      </c>
      <c r="V316" t="str">
        <f t="shared" si="84"/>
        <v/>
      </c>
      <c r="Y316" s="5">
        <v>43415</v>
      </c>
      <c r="Z316" s="6" t="s">
        <v>9</v>
      </c>
      <c r="AA316" s="7">
        <v>21</v>
      </c>
      <c r="AB316" t="str">
        <f t="shared" si="99"/>
        <v/>
      </c>
      <c r="AD316" t="str">
        <f t="shared" si="93"/>
        <v/>
      </c>
      <c r="AF316" t="str">
        <f t="shared" si="85"/>
        <v/>
      </c>
      <c r="AH316">
        <f t="shared" si="86"/>
        <v>90</v>
      </c>
      <c r="AK316" s="5">
        <v>43780</v>
      </c>
      <c r="AL316" s="6" t="s">
        <v>5</v>
      </c>
      <c r="AM316" s="7">
        <f>+'Boarding Tallies'!AQ51</f>
        <v>20</v>
      </c>
      <c r="AN316" t="str">
        <f t="shared" si="100"/>
        <v/>
      </c>
      <c r="AP316" t="str">
        <f t="shared" si="94"/>
        <v/>
      </c>
      <c r="AR316" t="str">
        <f t="shared" si="87"/>
        <v/>
      </c>
      <c r="AT316" t="str">
        <f t="shared" si="88"/>
        <v/>
      </c>
      <c r="AW316" s="5">
        <v>44145</v>
      </c>
      <c r="AX316" s="6" t="s">
        <v>3</v>
      </c>
      <c r="AZ316" t="str">
        <f t="shared" si="98"/>
        <v/>
      </c>
      <c r="BB316" t="str">
        <f t="shared" si="95"/>
        <v/>
      </c>
      <c r="BD316" t="str">
        <f t="shared" si="90"/>
        <v/>
      </c>
      <c r="BF316" t="str">
        <f t="shared" si="89"/>
        <v/>
      </c>
    </row>
    <row r="317" spans="1:58" x14ac:dyDescent="0.3">
      <c r="A317" s="10">
        <v>42685</v>
      </c>
      <c r="B317" s="11" t="s">
        <v>4</v>
      </c>
      <c r="C317" s="7">
        <v>26</v>
      </c>
      <c r="D317" t="str">
        <f t="shared" si="96"/>
        <v/>
      </c>
      <c r="F317">
        <f t="shared" si="91"/>
        <v>32</v>
      </c>
      <c r="H317" t="str">
        <f t="shared" si="81"/>
        <v/>
      </c>
      <c r="J317" t="str">
        <f t="shared" si="82"/>
        <v/>
      </c>
      <c r="M317" s="5">
        <v>43051</v>
      </c>
      <c r="N317" s="6" t="s">
        <v>9</v>
      </c>
      <c r="O317" s="7">
        <v>16</v>
      </c>
      <c r="P317" t="str">
        <f t="shared" si="97"/>
        <v/>
      </c>
      <c r="R317" t="str">
        <f t="shared" si="92"/>
        <v/>
      </c>
      <c r="T317" t="str">
        <f t="shared" si="83"/>
        <v/>
      </c>
      <c r="V317">
        <f t="shared" si="84"/>
        <v>64</v>
      </c>
      <c r="Y317" s="5">
        <v>43416</v>
      </c>
      <c r="Z317" s="6" t="s">
        <v>5</v>
      </c>
      <c r="AA317" s="7">
        <v>12</v>
      </c>
      <c r="AB317" t="str">
        <f t="shared" si="99"/>
        <v/>
      </c>
      <c r="AD317" t="str">
        <f t="shared" si="93"/>
        <v/>
      </c>
      <c r="AF317" t="str">
        <f t="shared" si="85"/>
        <v/>
      </c>
      <c r="AH317" t="str">
        <f t="shared" si="86"/>
        <v/>
      </c>
      <c r="AK317" s="5">
        <v>43781</v>
      </c>
      <c r="AL317" s="6" t="s">
        <v>3</v>
      </c>
      <c r="AM317" s="7">
        <f>+'Boarding Tallies'!AQ52</f>
        <v>16</v>
      </c>
      <c r="AN317" t="str">
        <f t="shared" si="100"/>
        <v/>
      </c>
      <c r="AP317" t="str">
        <f t="shared" si="94"/>
        <v/>
      </c>
      <c r="AR317" t="str">
        <f t="shared" si="87"/>
        <v/>
      </c>
      <c r="AT317" t="str">
        <f t="shared" si="88"/>
        <v/>
      </c>
      <c r="AW317" s="5">
        <v>44146</v>
      </c>
      <c r="AX317" s="6" t="s">
        <v>6</v>
      </c>
      <c r="AZ317" t="str">
        <f t="shared" si="98"/>
        <v/>
      </c>
      <c r="BB317" t="str">
        <f t="shared" si="95"/>
        <v/>
      </c>
      <c r="BD317" t="str">
        <f t="shared" si="90"/>
        <v/>
      </c>
      <c r="BF317" t="str">
        <f t="shared" si="89"/>
        <v/>
      </c>
    </row>
    <row r="318" spans="1:58" x14ac:dyDescent="0.3">
      <c r="A318" s="10">
        <v>42686</v>
      </c>
      <c r="B318" s="11" t="s">
        <v>7</v>
      </c>
      <c r="C318" s="7">
        <v>25</v>
      </c>
      <c r="D318" t="str">
        <f t="shared" si="96"/>
        <v/>
      </c>
      <c r="F318" t="str">
        <f t="shared" si="91"/>
        <v/>
      </c>
      <c r="H318" t="str">
        <f t="shared" si="81"/>
        <v/>
      </c>
      <c r="J318" t="str">
        <f t="shared" si="82"/>
        <v/>
      </c>
      <c r="M318" s="5">
        <v>43052</v>
      </c>
      <c r="N318" s="6" t="s">
        <v>5</v>
      </c>
      <c r="O318" s="7">
        <v>9</v>
      </c>
      <c r="P318" t="str">
        <f t="shared" si="97"/>
        <v/>
      </c>
      <c r="R318" t="str">
        <f t="shared" si="92"/>
        <v/>
      </c>
      <c r="T318" t="str">
        <f t="shared" si="83"/>
        <v/>
      </c>
      <c r="V318" t="str">
        <f t="shared" si="84"/>
        <v/>
      </c>
      <c r="Y318" s="5">
        <v>43417</v>
      </c>
      <c r="Z318" s="6" t="s">
        <v>3</v>
      </c>
      <c r="AA318" s="7">
        <v>19</v>
      </c>
      <c r="AB318" t="str">
        <f t="shared" si="99"/>
        <v/>
      </c>
      <c r="AD318" t="str">
        <f t="shared" si="93"/>
        <v/>
      </c>
      <c r="AF318" t="str">
        <f t="shared" si="85"/>
        <v/>
      </c>
      <c r="AH318" t="str">
        <f t="shared" si="86"/>
        <v/>
      </c>
      <c r="AK318" s="5">
        <v>43782</v>
      </c>
      <c r="AL318" s="6" t="s">
        <v>6</v>
      </c>
      <c r="AM318" s="7">
        <f>+'Boarding Tallies'!AQ53</f>
        <v>11</v>
      </c>
      <c r="AN318" t="str">
        <f t="shared" si="100"/>
        <v/>
      </c>
      <c r="AP318" t="str">
        <f t="shared" si="94"/>
        <v/>
      </c>
      <c r="AR318" t="str">
        <f t="shared" si="87"/>
        <v/>
      </c>
      <c r="AT318" t="str">
        <f t="shared" si="88"/>
        <v/>
      </c>
      <c r="AW318" s="5">
        <v>44147</v>
      </c>
      <c r="AX318" s="6" t="s">
        <v>8</v>
      </c>
      <c r="AZ318">
        <f t="shared" si="98"/>
        <v>0</v>
      </c>
      <c r="BB318" t="str">
        <f t="shared" si="95"/>
        <v/>
      </c>
      <c r="BD318">
        <f t="shared" si="90"/>
        <v>0</v>
      </c>
      <c r="BF318" t="str">
        <f t="shared" si="89"/>
        <v/>
      </c>
    </row>
    <row r="319" spans="1:58" x14ac:dyDescent="0.3">
      <c r="A319" s="10">
        <v>42687</v>
      </c>
      <c r="B319" s="11" t="s">
        <v>9</v>
      </c>
      <c r="C319" s="7">
        <v>13</v>
      </c>
      <c r="D319" t="str">
        <f t="shared" si="96"/>
        <v/>
      </c>
      <c r="F319" t="str">
        <f t="shared" si="91"/>
        <v/>
      </c>
      <c r="H319" t="str">
        <f t="shared" si="81"/>
        <v/>
      </c>
      <c r="J319">
        <f t="shared" si="82"/>
        <v>64</v>
      </c>
      <c r="M319" s="5">
        <v>43053</v>
      </c>
      <c r="N319" s="6" t="s">
        <v>3</v>
      </c>
      <c r="O319" s="7">
        <v>9</v>
      </c>
      <c r="P319" t="str">
        <f t="shared" si="97"/>
        <v/>
      </c>
      <c r="R319" t="str">
        <f t="shared" si="92"/>
        <v/>
      </c>
      <c r="T319" t="str">
        <f t="shared" si="83"/>
        <v/>
      </c>
      <c r="V319" t="str">
        <f t="shared" si="84"/>
        <v/>
      </c>
      <c r="Y319" s="5">
        <v>43418</v>
      </c>
      <c r="Z319" s="6" t="s">
        <v>6</v>
      </c>
      <c r="AA319" s="7">
        <v>18</v>
      </c>
      <c r="AB319" t="str">
        <f t="shared" si="99"/>
        <v/>
      </c>
      <c r="AD319" t="str">
        <f t="shared" si="93"/>
        <v/>
      </c>
      <c r="AF319" t="str">
        <f t="shared" si="85"/>
        <v/>
      </c>
      <c r="AH319" t="str">
        <f t="shared" si="86"/>
        <v/>
      </c>
      <c r="AK319" s="5">
        <v>43783</v>
      </c>
      <c r="AL319" s="6" t="s">
        <v>8</v>
      </c>
      <c r="AM319" s="7">
        <f>+'Boarding Tallies'!AQ54</f>
        <v>14</v>
      </c>
      <c r="AN319">
        <f t="shared" si="100"/>
        <v>148</v>
      </c>
      <c r="AP319" t="str">
        <f t="shared" si="94"/>
        <v/>
      </c>
      <c r="AR319">
        <f t="shared" si="87"/>
        <v>41</v>
      </c>
      <c r="AT319" t="str">
        <f t="shared" si="88"/>
        <v/>
      </c>
      <c r="AW319" s="5">
        <v>44148</v>
      </c>
      <c r="AX319" s="6" t="s">
        <v>4</v>
      </c>
      <c r="AZ319" t="str">
        <f t="shared" si="98"/>
        <v/>
      </c>
      <c r="BB319">
        <f t="shared" si="95"/>
        <v>0</v>
      </c>
      <c r="BD319" t="str">
        <f t="shared" si="90"/>
        <v/>
      </c>
      <c r="BF319" t="str">
        <f t="shared" si="89"/>
        <v/>
      </c>
    </row>
    <row r="320" spans="1:58" x14ac:dyDescent="0.3">
      <c r="A320" s="10">
        <v>42688</v>
      </c>
      <c r="B320" s="11" t="s">
        <v>5</v>
      </c>
      <c r="C320" s="7">
        <v>11</v>
      </c>
      <c r="D320" t="str">
        <f t="shared" si="96"/>
        <v/>
      </c>
      <c r="F320" t="str">
        <f t="shared" si="91"/>
        <v/>
      </c>
      <c r="H320" t="str">
        <f t="shared" si="81"/>
        <v/>
      </c>
      <c r="J320" t="str">
        <f t="shared" si="82"/>
        <v/>
      </c>
      <c r="M320" s="5">
        <v>43054</v>
      </c>
      <c r="N320" s="6" t="s">
        <v>6</v>
      </c>
      <c r="O320" s="7">
        <v>14</v>
      </c>
      <c r="P320" t="str">
        <f t="shared" si="97"/>
        <v/>
      </c>
      <c r="R320" t="str">
        <f t="shared" si="92"/>
        <v/>
      </c>
      <c r="T320" t="str">
        <f t="shared" si="83"/>
        <v/>
      </c>
      <c r="V320" t="str">
        <f t="shared" si="84"/>
        <v/>
      </c>
      <c r="Y320" s="5">
        <v>43419</v>
      </c>
      <c r="Z320" s="6" t="s">
        <v>8</v>
      </c>
      <c r="AA320" s="7">
        <v>15</v>
      </c>
      <c r="AB320">
        <f t="shared" si="99"/>
        <v>154</v>
      </c>
      <c r="AD320" t="str">
        <f t="shared" si="93"/>
        <v/>
      </c>
      <c r="AF320">
        <f t="shared" si="85"/>
        <v>52</v>
      </c>
      <c r="AH320" t="str">
        <f t="shared" si="86"/>
        <v/>
      </c>
      <c r="AK320" s="5">
        <v>43784</v>
      </c>
      <c r="AL320" s="6" t="s">
        <v>4</v>
      </c>
      <c r="AM320" s="7">
        <f>+'Boarding Tallies'!AQ55</f>
        <v>23</v>
      </c>
      <c r="AN320" t="str">
        <f t="shared" si="100"/>
        <v/>
      </c>
      <c r="AP320">
        <f t="shared" si="94"/>
        <v>43</v>
      </c>
      <c r="AR320" t="str">
        <f t="shared" si="87"/>
        <v/>
      </c>
      <c r="AT320" t="str">
        <f t="shared" si="88"/>
        <v/>
      </c>
      <c r="AW320" s="5">
        <v>44149</v>
      </c>
      <c r="AX320" s="6" t="s">
        <v>7</v>
      </c>
      <c r="AZ320" t="str">
        <f t="shared" si="98"/>
        <v/>
      </c>
      <c r="BB320" t="str">
        <f t="shared" si="95"/>
        <v/>
      </c>
      <c r="BD320" t="str">
        <f t="shared" si="90"/>
        <v/>
      </c>
      <c r="BF320" t="str">
        <f t="shared" si="89"/>
        <v/>
      </c>
    </row>
    <row r="321" spans="1:58" x14ac:dyDescent="0.3">
      <c r="A321" s="10">
        <v>42689</v>
      </c>
      <c r="B321" s="11" t="s">
        <v>3</v>
      </c>
      <c r="C321" s="7">
        <v>12</v>
      </c>
      <c r="D321" t="str">
        <f t="shared" si="96"/>
        <v/>
      </c>
      <c r="F321" t="str">
        <f t="shared" si="91"/>
        <v/>
      </c>
      <c r="H321" t="str">
        <f t="shared" si="81"/>
        <v/>
      </c>
      <c r="J321" t="str">
        <f t="shared" si="82"/>
        <v/>
      </c>
      <c r="M321" s="5">
        <v>43055</v>
      </c>
      <c r="N321" s="6" t="s">
        <v>8</v>
      </c>
      <c r="O321" s="7">
        <v>20</v>
      </c>
      <c r="P321">
        <f t="shared" si="97"/>
        <v>116</v>
      </c>
      <c r="R321" t="str">
        <f t="shared" si="92"/>
        <v/>
      </c>
      <c r="T321">
        <f t="shared" si="83"/>
        <v>43</v>
      </c>
      <c r="V321" t="str">
        <f t="shared" si="84"/>
        <v/>
      </c>
      <c r="Y321" s="5">
        <v>43420</v>
      </c>
      <c r="Z321" s="6" t="s">
        <v>4</v>
      </c>
      <c r="AA321" s="7">
        <v>32</v>
      </c>
      <c r="AB321" t="str">
        <f t="shared" si="99"/>
        <v/>
      </c>
      <c r="AD321">
        <f t="shared" si="93"/>
        <v>44</v>
      </c>
      <c r="AF321" t="str">
        <f t="shared" si="85"/>
        <v/>
      </c>
      <c r="AH321" t="str">
        <f t="shared" si="86"/>
        <v/>
      </c>
      <c r="AK321" s="5">
        <v>43785</v>
      </c>
      <c r="AL321" s="6" t="s">
        <v>7</v>
      </c>
      <c r="AM321" s="7">
        <f>+'Boarding Tallies'!AQ56</f>
        <v>27</v>
      </c>
      <c r="AN321" t="str">
        <f t="shared" si="100"/>
        <v/>
      </c>
      <c r="AP321" t="str">
        <f t="shared" si="94"/>
        <v/>
      </c>
      <c r="AR321" t="str">
        <f t="shared" si="87"/>
        <v/>
      </c>
      <c r="AT321" t="str">
        <f t="shared" si="88"/>
        <v/>
      </c>
      <c r="AW321" s="5">
        <v>44150</v>
      </c>
      <c r="AX321" s="6" t="s">
        <v>9</v>
      </c>
      <c r="AZ321" t="str">
        <f t="shared" si="98"/>
        <v/>
      </c>
      <c r="BB321" t="str">
        <f t="shared" si="95"/>
        <v/>
      </c>
      <c r="BD321" t="str">
        <f t="shared" si="90"/>
        <v/>
      </c>
      <c r="BF321">
        <f t="shared" si="89"/>
        <v>0</v>
      </c>
    </row>
    <row r="322" spans="1:58" x14ac:dyDescent="0.3">
      <c r="A322" s="10">
        <v>42690</v>
      </c>
      <c r="B322" s="11" t="s">
        <v>6</v>
      </c>
      <c r="C322" s="7">
        <v>14</v>
      </c>
      <c r="D322" t="str">
        <f t="shared" si="96"/>
        <v/>
      </c>
      <c r="F322" t="str">
        <f t="shared" si="91"/>
        <v/>
      </c>
      <c r="H322" t="str">
        <f t="shared" si="81"/>
        <v/>
      </c>
      <c r="J322" t="str">
        <f t="shared" si="82"/>
        <v/>
      </c>
      <c r="M322" s="5">
        <v>43056</v>
      </c>
      <c r="N322" s="6" t="s">
        <v>4</v>
      </c>
      <c r="O322" s="7">
        <v>24</v>
      </c>
      <c r="P322" t="str">
        <f t="shared" si="97"/>
        <v/>
      </c>
      <c r="R322">
        <f t="shared" si="92"/>
        <v>33</v>
      </c>
      <c r="T322" t="str">
        <f t="shared" si="83"/>
        <v/>
      </c>
      <c r="V322" t="str">
        <f t="shared" si="84"/>
        <v/>
      </c>
      <c r="Y322" s="5">
        <v>43421</v>
      </c>
      <c r="Z322" s="6" t="s">
        <v>7</v>
      </c>
      <c r="AA322" s="7">
        <v>36</v>
      </c>
      <c r="AB322" t="str">
        <f t="shared" si="99"/>
        <v/>
      </c>
      <c r="AD322" t="str">
        <f t="shared" si="93"/>
        <v/>
      </c>
      <c r="AF322" t="str">
        <f t="shared" si="85"/>
        <v/>
      </c>
      <c r="AH322" t="str">
        <f t="shared" si="86"/>
        <v/>
      </c>
      <c r="AK322" s="5">
        <v>43786</v>
      </c>
      <c r="AL322" s="6" t="s">
        <v>9</v>
      </c>
      <c r="AM322" s="7">
        <f>+'Boarding Tallies'!AQ57</f>
        <v>17</v>
      </c>
      <c r="AN322" t="str">
        <f t="shared" si="100"/>
        <v/>
      </c>
      <c r="AP322" t="str">
        <f t="shared" si="94"/>
        <v/>
      </c>
      <c r="AR322" t="str">
        <f t="shared" si="87"/>
        <v/>
      </c>
      <c r="AT322">
        <f t="shared" si="88"/>
        <v>67</v>
      </c>
      <c r="AW322" s="5">
        <v>44151</v>
      </c>
      <c r="AX322" s="6" t="s">
        <v>5</v>
      </c>
      <c r="AZ322" t="str">
        <f t="shared" si="98"/>
        <v/>
      </c>
      <c r="BB322" t="str">
        <f t="shared" si="95"/>
        <v/>
      </c>
      <c r="BD322" t="str">
        <f t="shared" si="90"/>
        <v/>
      </c>
      <c r="BF322" t="str">
        <f t="shared" si="89"/>
        <v/>
      </c>
    </row>
    <row r="323" spans="1:58" x14ac:dyDescent="0.3">
      <c r="A323" s="10">
        <v>42691</v>
      </c>
      <c r="B323" s="11" t="s">
        <v>8</v>
      </c>
      <c r="C323" s="7">
        <v>15</v>
      </c>
      <c r="D323">
        <f t="shared" si="96"/>
        <v>116</v>
      </c>
      <c r="F323" t="str">
        <f t="shared" si="91"/>
        <v/>
      </c>
      <c r="H323">
        <f t="shared" ref="H323:H367" si="101">IF(B323="TH",SUM(C321:C323),"")</f>
        <v>41</v>
      </c>
      <c r="J323" t="str">
        <f t="shared" ref="J323:J367" si="102">IF(B323="SU",SUM(C321:C323),"")</f>
        <v/>
      </c>
      <c r="M323" s="5">
        <v>43057</v>
      </c>
      <c r="N323" s="6" t="s">
        <v>7</v>
      </c>
      <c r="O323" s="7">
        <v>30</v>
      </c>
      <c r="P323" t="str">
        <f t="shared" si="97"/>
        <v/>
      </c>
      <c r="R323" t="str">
        <f t="shared" si="92"/>
        <v/>
      </c>
      <c r="T323" t="str">
        <f t="shared" ref="T323:T367" si="103">IF(N323="TH",SUM(O321:O323),"")</f>
        <v/>
      </c>
      <c r="V323" t="str">
        <f t="shared" ref="V323:V367" si="104">IF(N323="SU",SUM(O321:O323),"")</f>
        <v/>
      </c>
      <c r="Y323" s="5">
        <v>43422</v>
      </c>
      <c r="Z323" s="6" t="s">
        <v>9</v>
      </c>
      <c r="AA323" s="7">
        <v>20</v>
      </c>
      <c r="AB323" t="str">
        <f t="shared" si="99"/>
        <v/>
      </c>
      <c r="AD323" t="str">
        <f t="shared" si="93"/>
        <v/>
      </c>
      <c r="AF323" t="str">
        <f t="shared" ref="AF323:AF367" si="105">IF(Z323="TH",SUM(AA321:AA323),"")</f>
        <v/>
      </c>
      <c r="AH323">
        <f t="shared" ref="AH323:AH367" si="106">IF(Z323="SU",SUM(AA321:AA323),"")</f>
        <v>88</v>
      </c>
      <c r="AK323" s="5">
        <v>43787</v>
      </c>
      <c r="AL323" s="6" t="s">
        <v>5</v>
      </c>
      <c r="AM323" s="7">
        <f>+'Boarding Tallies'!AQ58</f>
        <v>16</v>
      </c>
      <c r="AN323" t="str">
        <f t="shared" si="100"/>
        <v/>
      </c>
      <c r="AP323" t="str">
        <f t="shared" si="94"/>
        <v/>
      </c>
      <c r="AR323" t="str">
        <f t="shared" ref="AR323:AR367" si="107">IF(AL323="TH",SUM(AM321:AM323),"")</f>
        <v/>
      </c>
      <c r="AT323" t="str">
        <f t="shared" ref="AT323:AT367" si="108">IF(AL323="SU",SUM(AM321:AM323),"")</f>
        <v/>
      </c>
      <c r="AW323" s="5">
        <v>44152</v>
      </c>
      <c r="AX323" s="6" t="s">
        <v>3</v>
      </c>
      <c r="AZ323" t="str">
        <f t="shared" si="98"/>
        <v/>
      </c>
      <c r="BB323" t="str">
        <f t="shared" si="95"/>
        <v/>
      </c>
      <c r="BD323" t="str">
        <f t="shared" si="90"/>
        <v/>
      </c>
      <c r="BF323" t="str">
        <f t="shared" ref="BF323:BF367" si="109">IF(AX323="SU",SUM(AY321:AY323),"")</f>
        <v/>
      </c>
    </row>
    <row r="324" spans="1:58" x14ac:dyDescent="0.3">
      <c r="A324" s="10">
        <v>42692</v>
      </c>
      <c r="B324" s="11" t="s">
        <v>4</v>
      </c>
      <c r="C324" s="7">
        <v>29</v>
      </c>
      <c r="D324" t="str">
        <f t="shared" si="96"/>
        <v/>
      </c>
      <c r="F324">
        <f t="shared" si="91"/>
        <v>40</v>
      </c>
      <c r="H324" t="str">
        <f t="shared" si="101"/>
        <v/>
      </c>
      <c r="J324" t="str">
        <f t="shared" si="102"/>
        <v/>
      </c>
      <c r="M324" s="5">
        <v>43058</v>
      </c>
      <c r="N324" s="6" t="s">
        <v>9</v>
      </c>
      <c r="O324" s="7">
        <v>20</v>
      </c>
      <c r="P324" t="str">
        <f t="shared" si="97"/>
        <v/>
      </c>
      <c r="R324" t="str">
        <f t="shared" si="92"/>
        <v/>
      </c>
      <c r="T324" t="str">
        <f t="shared" si="103"/>
        <v/>
      </c>
      <c r="V324">
        <f t="shared" si="104"/>
        <v>74</v>
      </c>
      <c r="Y324" s="5">
        <v>43423</v>
      </c>
      <c r="Z324" s="6" t="s">
        <v>5</v>
      </c>
      <c r="AA324" s="7">
        <v>20</v>
      </c>
      <c r="AB324" t="str">
        <f t="shared" si="99"/>
        <v/>
      </c>
      <c r="AD324" t="str">
        <f t="shared" si="93"/>
        <v/>
      </c>
      <c r="AF324" t="str">
        <f t="shared" si="105"/>
        <v/>
      </c>
      <c r="AH324" t="str">
        <f t="shared" si="106"/>
        <v/>
      </c>
      <c r="AK324" s="5">
        <v>43788</v>
      </c>
      <c r="AL324" s="6" t="s">
        <v>3</v>
      </c>
      <c r="AM324" s="7">
        <f>+'Boarding Tallies'!AQ59</f>
        <v>15</v>
      </c>
      <c r="AN324" t="str">
        <f t="shared" si="100"/>
        <v/>
      </c>
      <c r="AP324" t="str">
        <f t="shared" si="94"/>
        <v/>
      </c>
      <c r="AR324" t="str">
        <f t="shared" si="107"/>
        <v/>
      </c>
      <c r="AT324" t="str">
        <f t="shared" si="108"/>
        <v/>
      </c>
      <c r="AW324" s="5">
        <v>44153</v>
      </c>
      <c r="AX324" s="6" t="s">
        <v>6</v>
      </c>
      <c r="AZ324" t="str">
        <f t="shared" si="98"/>
        <v/>
      </c>
      <c r="BB324" t="str">
        <f t="shared" si="95"/>
        <v/>
      </c>
      <c r="BD324" t="str">
        <f t="shared" ref="BD324:BD367" si="110">IF(AX324="TH",SUM(AY322:AY324),"")</f>
        <v/>
      </c>
      <c r="BF324" t="str">
        <f t="shared" si="109"/>
        <v/>
      </c>
    </row>
    <row r="325" spans="1:58" ht="15" thickBot="1" x14ac:dyDescent="0.35">
      <c r="A325" s="10">
        <v>42693</v>
      </c>
      <c r="B325" s="11" t="s">
        <v>7</v>
      </c>
      <c r="C325" s="7">
        <v>35</v>
      </c>
      <c r="D325" t="str">
        <f t="shared" si="96"/>
        <v/>
      </c>
      <c r="F325" t="str">
        <f t="shared" ref="F325:F367" si="111">IF(B325="FR",SUM(C325,C321),"")</f>
        <v/>
      </c>
      <c r="H325" t="str">
        <f t="shared" si="101"/>
        <v/>
      </c>
      <c r="J325" t="str">
        <f t="shared" si="102"/>
        <v/>
      </c>
      <c r="M325" s="5">
        <v>43059</v>
      </c>
      <c r="N325" s="6" t="s">
        <v>5</v>
      </c>
      <c r="O325" s="7">
        <v>19</v>
      </c>
      <c r="P325" t="str">
        <f t="shared" si="97"/>
        <v/>
      </c>
      <c r="R325" t="str">
        <f t="shared" ref="R325:R367" si="112">IF(N325="FR",SUM(O325,O321),"")</f>
        <v/>
      </c>
      <c r="T325" t="str">
        <f t="shared" si="103"/>
        <v/>
      </c>
      <c r="V325" t="str">
        <f t="shared" si="104"/>
        <v/>
      </c>
      <c r="Y325" s="5">
        <v>43424</v>
      </c>
      <c r="Z325" s="6" t="s">
        <v>3</v>
      </c>
      <c r="AA325" s="7">
        <v>38</v>
      </c>
      <c r="AB325" t="str">
        <f t="shared" si="99"/>
        <v/>
      </c>
      <c r="AD325" t="str">
        <f t="shared" ref="AD325:AD367" si="113">IF(Z325="FR",SUM(AA325,AA321),"")</f>
        <v/>
      </c>
      <c r="AF325" t="str">
        <f t="shared" si="105"/>
        <v/>
      </c>
      <c r="AH325" t="str">
        <f t="shared" si="106"/>
        <v/>
      </c>
      <c r="AK325" s="5">
        <v>43789</v>
      </c>
      <c r="AL325" s="6" t="s">
        <v>6</v>
      </c>
      <c r="AM325" s="7">
        <f>+'Boarding Tallies'!AQ60</f>
        <v>13</v>
      </c>
      <c r="AN325" t="str">
        <f t="shared" si="100"/>
        <v/>
      </c>
      <c r="AP325" t="str">
        <f t="shared" si="94"/>
        <v/>
      </c>
      <c r="AR325" t="str">
        <f t="shared" si="107"/>
        <v/>
      </c>
      <c r="AT325" t="str">
        <f t="shared" si="108"/>
        <v/>
      </c>
      <c r="AW325" s="5">
        <v>44154</v>
      </c>
      <c r="AX325" s="6" t="s">
        <v>8</v>
      </c>
      <c r="AZ325">
        <f t="shared" si="98"/>
        <v>0</v>
      </c>
      <c r="BB325" t="str">
        <f t="shared" si="95"/>
        <v/>
      </c>
      <c r="BD325">
        <f t="shared" si="110"/>
        <v>0</v>
      </c>
      <c r="BF325" t="str">
        <f t="shared" si="109"/>
        <v/>
      </c>
    </row>
    <row r="326" spans="1:58" x14ac:dyDescent="0.3">
      <c r="A326" s="10">
        <v>42694</v>
      </c>
      <c r="B326" s="11" t="s">
        <v>9</v>
      </c>
      <c r="C326" s="7">
        <v>28</v>
      </c>
      <c r="D326" t="str">
        <f t="shared" si="96"/>
        <v/>
      </c>
      <c r="F326" t="str">
        <f t="shared" si="111"/>
        <v/>
      </c>
      <c r="H326" t="str">
        <f t="shared" si="101"/>
        <v/>
      </c>
      <c r="J326">
        <f t="shared" si="102"/>
        <v>92</v>
      </c>
      <c r="M326" s="5">
        <v>43060</v>
      </c>
      <c r="N326" s="6" t="s">
        <v>3</v>
      </c>
      <c r="O326" s="7">
        <v>29</v>
      </c>
      <c r="P326" t="str">
        <f t="shared" si="97"/>
        <v/>
      </c>
      <c r="R326" t="str">
        <f t="shared" si="112"/>
        <v/>
      </c>
      <c r="T326" t="str">
        <f t="shared" si="103"/>
        <v/>
      </c>
      <c r="V326" t="str">
        <f t="shared" si="104"/>
        <v/>
      </c>
      <c r="Y326" s="5">
        <v>43425</v>
      </c>
      <c r="Z326" s="6" t="s">
        <v>6</v>
      </c>
      <c r="AA326" s="183">
        <v>90</v>
      </c>
      <c r="AB326" t="str">
        <f t="shared" si="99"/>
        <v/>
      </c>
      <c r="AD326" t="str">
        <f t="shared" si="113"/>
        <v/>
      </c>
      <c r="AF326" t="str">
        <f t="shared" si="105"/>
        <v/>
      </c>
      <c r="AH326" t="str">
        <f t="shared" si="106"/>
        <v/>
      </c>
      <c r="AK326" s="5">
        <v>43790</v>
      </c>
      <c r="AL326" s="6" t="s">
        <v>8</v>
      </c>
      <c r="AM326" s="7">
        <f>+'Boarding Tallies'!AQ61</f>
        <v>12</v>
      </c>
      <c r="AN326">
        <f t="shared" si="100"/>
        <v>123</v>
      </c>
      <c r="AP326" t="str">
        <f t="shared" ref="AP326:AP367" si="114">IF(AL326="FR",SUM(AM326,AM322),"")</f>
        <v/>
      </c>
      <c r="AR326">
        <f t="shared" si="107"/>
        <v>40</v>
      </c>
      <c r="AT326" t="str">
        <f t="shared" si="108"/>
        <v/>
      </c>
      <c r="AW326" s="5">
        <v>44155</v>
      </c>
      <c r="AX326" s="6" t="s">
        <v>4</v>
      </c>
      <c r="AZ326" t="str">
        <f t="shared" si="98"/>
        <v/>
      </c>
      <c r="BB326">
        <f t="shared" ref="BB326:BB367" si="115">IF(AX326="FR",SUM(AY326,AY322),"")</f>
        <v>0</v>
      </c>
      <c r="BD326" t="str">
        <f t="shared" si="110"/>
        <v/>
      </c>
      <c r="BF326" t="str">
        <f t="shared" si="109"/>
        <v/>
      </c>
    </row>
    <row r="327" spans="1:58" ht="15" thickBot="1" x14ac:dyDescent="0.35">
      <c r="A327" s="10">
        <v>42695</v>
      </c>
      <c r="B327" s="11" t="s">
        <v>5</v>
      </c>
      <c r="C327" s="7">
        <v>20</v>
      </c>
      <c r="D327" t="str">
        <f t="shared" ref="D327:D367" si="116">IF(B327="TH",SUM(C321:C327),"")</f>
        <v/>
      </c>
      <c r="F327" t="str">
        <f t="shared" si="111"/>
        <v/>
      </c>
      <c r="H327" t="str">
        <f t="shared" si="101"/>
        <v/>
      </c>
      <c r="J327" t="str">
        <f t="shared" si="102"/>
        <v/>
      </c>
      <c r="M327" s="5">
        <v>43061</v>
      </c>
      <c r="N327" s="6" t="s">
        <v>6</v>
      </c>
      <c r="O327" s="7">
        <v>71</v>
      </c>
      <c r="P327" t="str">
        <f t="shared" ref="P327:P367" si="117">IF(N327="TH",SUM(O321:O327),"")</f>
        <v/>
      </c>
      <c r="R327" t="str">
        <f t="shared" si="112"/>
        <v/>
      </c>
      <c r="T327" t="str">
        <f t="shared" si="103"/>
        <v/>
      </c>
      <c r="V327" t="str">
        <f t="shared" si="104"/>
        <v/>
      </c>
      <c r="Y327" s="5">
        <v>43426</v>
      </c>
      <c r="Z327" s="6" t="s">
        <v>8</v>
      </c>
      <c r="AA327" s="182">
        <v>90</v>
      </c>
      <c r="AB327">
        <f t="shared" si="99"/>
        <v>326</v>
      </c>
      <c r="AD327" t="str">
        <f t="shared" si="113"/>
        <v/>
      </c>
      <c r="AF327">
        <f t="shared" si="105"/>
        <v>218</v>
      </c>
      <c r="AH327" t="str">
        <f t="shared" si="106"/>
        <v/>
      </c>
      <c r="AK327" s="5">
        <v>43791</v>
      </c>
      <c r="AL327" s="6" t="s">
        <v>4</v>
      </c>
      <c r="AM327" s="7">
        <f>+'Boarding Tallies'!AQ62</f>
        <v>31</v>
      </c>
      <c r="AN327" t="str">
        <f t="shared" si="100"/>
        <v/>
      </c>
      <c r="AP327">
        <f t="shared" si="114"/>
        <v>47</v>
      </c>
      <c r="AR327" t="str">
        <f t="shared" si="107"/>
        <v/>
      </c>
      <c r="AT327" t="str">
        <f t="shared" si="108"/>
        <v/>
      </c>
      <c r="AW327" s="5">
        <v>44156</v>
      </c>
      <c r="AX327" s="6" t="s">
        <v>7</v>
      </c>
      <c r="AZ327" t="str">
        <f t="shared" si="98"/>
        <v/>
      </c>
      <c r="BB327" t="str">
        <f t="shared" si="115"/>
        <v/>
      </c>
      <c r="BD327" t="str">
        <f t="shared" si="110"/>
        <v/>
      </c>
      <c r="BF327" t="str">
        <f t="shared" si="109"/>
        <v/>
      </c>
    </row>
    <row r="328" spans="1:58" x14ac:dyDescent="0.3">
      <c r="A328" s="10">
        <v>42696</v>
      </c>
      <c r="B328" s="11" t="s">
        <v>3</v>
      </c>
      <c r="C328" s="7">
        <v>33</v>
      </c>
      <c r="D328" t="str">
        <f t="shared" si="116"/>
        <v/>
      </c>
      <c r="F328" t="str">
        <f t="shared" si="111"/>
        <v/>
      </c>
      <c r="H328" t="str">
        <f t="shared" si="101"/>
        <v/>
      </c>
      <c r="J328" t="str">
        <f t="shared" si="102"/>
        <v/>
      </c>
      <c r="M328" s="5">
        <v>43062</v>
      </c>
      <c r="N328" s="6" t="s">
        <v>8</v>
      </c>
      <c r="O328" s="7">
        <v>71</v>
      </c>
      <c r="P328">
        <f t="shared" si="117"/>
        <v>264</v>
      </c>
      <c r="R328" t="str">
        <f t="shared" si="112"/>
        <v/>
      </c>
      <c r="T328">
        <f t="shared" si="103"/>
        <v>171</v>
      </c>
      <c r="V328" t="str">
        <f t="shared" si="104"/>
        <v/>
      </c>
      <c r="Y328" s="5">
        <v>43427</v>
      </c>
      <c r="Z328" s="6" t="s">
        <v>4</v>
      </c>
      <c r="AA328" s="7">
        <v>70</v>
      </c>
      <c r="AB328" t="str">
        <f t="shared" si="99"/>
        <v/>
      </c>
      <c r="AD328">
        <f t="shared" si="113"/>
        <v>90</v>
      </c>
      <c r="AF328" t="str">
        <f t="shared" si="105"/>
        <v/>
      </c>
      <c r="AH328" t="str">
        <f t="shared" si="106"/>
        <v/>
      </c>
      <c r="AK328" s="5">
        <v>43792</v>
      </c>
      <c r="AL328" s="6" t="s">
        <v>7</v>
      </c>
      <c r="AM328" s="7">
        <f>+'Boarding Tallies'!AQ63</f>
        <v>48</v>
      </c>
      <c r="AN328" t="str">
        <f t="shared" si="100"/>
        <v/>
      </c>
      <c r="AP328" t="str">
        <f t="shared" si="114"/>
        <v/>
      </c>
      <c r="AR328" t="str">
        <f t="shared" si="107"/>
        <v/>
      </c>
      <c r="AT328" t="str">
        <f t="shared" si="108"/>
        <v/>
      </c>
      <c r="AW328" s="5">
        <v>44157</v>
      </c>
      <c r="AX328" s="6" t="s">
        <v>9</v>
      </c>
      <c r="AZ328" t="str">
        <f t="shared" ref="AZ328:AZ367" si="118">IF(AX328="TH",SUM(AY322:AY328),"")</f>
        <v/>
      </c>
      <c r="BB328" t="str">
        <f t="shared" si="115"/>
        <v/>
      </c>
      <c r="BD328" t="str">
        <f t="shared" si="110"/>
        <v/>
      </c>
      <c r="BF328">
        <f t="shared" si="109"/>
        <v>0</v>
      </c>
    </row>
    <row r="329" spans="1:58" x14ac:dyDescent="0.3">
      <c r="A329" s="10">
        <v>42697</v>
      </c>
      <c r="B329" s="11" t="s">
        <v>6</v>
      </c>
      <c r="C329" s="7">
        <v>78</v>
      </c>
      <c r="D329" t="str">
        <f t="shared" si="116"/>
        <v/>
      </c>
      <c r="F329" t="str">
        <f t="shared" si="111"/>
        <v/>
      </c>
      <c r="H329" t="str">
        <f t="shared" si="101"/>
        <v/>
      </c>
      <c r="J329" t="str">
        <f t="shared" si="102"/>
        <v/>
      </c>
      <c r="M329" s="5">
        <v>43063</v>
      </c>
      <c r="N329" s="6" t="s">
        <v>4</v>
      </c>
      <c r="O329" s="7">
        <v>50</v>
      </c>
      <c r="P329" t="str">
        <f t="shared" si="117"/>
        <v/>
      </c>
      <c r="R329">
        <f t="shared" si="112"/>
        <v>69</v>
      </c>
      <c r="T329" t="str">
        <f t="shared" si="103"/>
        <v/>
      </c>
      <c r="V329" t="str">
        <f t="shared" si="104"/>
        <v/>
      </c>
      <c r="Y329" s="5">
        <v>43428</v>
      </c>
      <c r="Z329" s="6" t="s">
        <v>7</v>
      </c>
      <c r="AA329" s="7">
        <v>43</v>
      </c>
      <c r="AB329" t="str">
        <f t="shared" si="99"/>
        <v/>
      </c>
      <c r="AD329" t="str">
        <f t="shared" si="113"/>
        <v/>
      </c>
      <c r="AF329" t="str">
        <f t="shared" si="105"/>
        <v/>
      </c>
      <c r="AH329" t="str">
        <f t="shared" si="106"/>
        <v/>
      </c>
      <c r="AK329" s="5">
        <v>43793</v>
      </c>
      <c r="AL329" s="6" t="s">
        <v>9</v>
      </c>
      <c r="AM329" s="7">
        <f>+'Boarding Tallies'!AQ64</f>
        <v>23</v>
      </c>
      <c r="AN329" t="str">
        <f t="shared" si="100"/>
        <v/>
      </c>
      <c r="AP329" t="str">
        <f t="shared" si="114"/>
        <v/>
      </c>
      <c r="AR329" t="str">
        <f t="shared" si="107"/>
        <v/>
      </c>
      <c r="AT329">
        <f t="shared" si="108"/>
        <v>102</v>
      </c>
      <c r="AW329" s="5">
        <v>44158</v>
      </c>
      <c r="AX329" s="6" t="s">
        <v>5</v>
      </c>
      <c r="AZ329" t="str">
        <f t="shared" si="118"/>
        <v/>
      </c>
      <c r="BB329" t="str">
        <f t="shared" si="115"/>
        <v/>
      </c>
      <c r="BD329" t="str">
        <f t="shared" si="110"/>
        <v/>
      </c>
      <c r="BF329" t="str">
        <f t="shared" si="109"/>
        <v/>
      </c>
    </row>
    <row r="330" spans="1:58" x14ac:dyDescent="0.3">
      <c r="A330" s="10">
        <v>42698</v>
      </c>
      <c r="B330" s="11" t="s">
        <v>8</v>
      </c>
      <c r="C330" s="7">
        <v>77</v>
      </c>
      <c r="D330">
        <f t="shared" si="116"/>
        <v>300</v>
      </c>
      <c r="F330" t="str">
        <f t="shared" si="111"/>
        <v/>
      </c>
      <c r="H330">
        <f t="shared" si="101"/>
        <v>188</v>
      </c>
      <c r="J330" t="str">
        <f t="shared" si="102"/>
        <v/>
      </c>
      <c r="M330" s="5">
        <v>43064</v>
      </c>
      <c r="N330" s="6" t="s">
        <v>7</v>
      </c>
      <c r="O330" s="7">
        <v>40</v>
      </c>
      <c r="P330" t="str">
        <f t="shared" si="117"/>
        <v/>
      </c>
      <c r="R330" t="str">
        <f t="shared" si="112"/>
        <v/>
      </c>
      <c r="T330" t="str">
        <f t="shared" si="103"/>
        <v/>
      </c>
      <c r="V330" t="str">
        <f t="shared" si="104"/>
        <v/>
      </c>
      <c r="Y330" s="5">
        <v>43429</v>
      </c>
      <c r="Z330" s="6" t="s">
        <v>9</v>
      </c>
      <c r="AA330" s="7">
        <v>21</v>
      </c>
      <c r="AB330" t="str">
        <f t="shared" ref="AB330:AB367" si="119">IF(Z330="TH",SUM(AA324:AA330),"")</f>
        <v/>
      </c>
      <c r="AD330" t="str">
        <f t="shared" si="113"/>
        <v/>
      </c>
      <c r="AF330" t="str">
        <f t="shared" si="105"/>
        <v/>
      </c>
      <c r="AH330">
        <f t="shared" si="106"/>
        <v>134</v>
      </c>
      <c r="AK330" s="5">
        <v>43794</v>
      </c>
      <c r="AL330" s="6" t="s">
        <v>5</v>
      </c>
      <c r="AM330" s="7">
        <f>+'Boarding Tallies'!AQ65</f>
        <v>25</v>
      </c>
      <c r="AN330" t="str">
        <f t="shared" si="100"/>
        <v/>
      </c>
      <c r="AP330" t="str">
        <f t="shared" si="114"/>
        <v/>
      </c>
      <c r="AR330" t="str">
        <f t="shared" si="107"/>
        <v/>
      </c>
      <c r="AT330" t="str">
        <f t="shared" si="108"/>
        <v/>
      </c>
      <c r="AW330" s="5">
        <v>44159</v>
      </c>
      <c r="AX330" s="6" t="s">
        <v>3</v>
      </c>
      <c r="AZ330" t="str">
        <f t="shared" si="118"/>
        <v/>
      </c>
      <c r="BB330" t="str">
        <f t="shared" si="115"/>
        <v/>
      </c>
      <c r="BD330" t="str">
        <f t="shared" si="110"/>
        <v/>
      </c>
      <c r="BF330" t="str">
        <f t="shared" si="109"/>
        <v/>
      </c>
    </row>
    <row r="331" spans="1:58" x14ac:dyDescent="0.3">
      <c r="A331" s="10">
        <v>42699</v>
      </c>
      <c r="B331" s="11" t="s">
        <v>4</v>
      </c>
      <c r="C331" s="7">
        <v>63</v>
      </c>
      <c r="D331" t="str">
        <f t="shared" si="116"/>
        <v/>
      </c>
      <c r="F331">
        <f t="shared" si="111"/>
        <v>83</v>
      </c>
      <c r="H331" t="str">
        <f t="shared" si="101"/>
        <v/>
      </c>
      <c r="J331" t="str">
        <f t="shared" si="102"/>
        <v/>
      </c>
      <c r="M331" s="5">
        <v>43065</v>
      </c>
      <c r="N331" s="6" t="s">
        <v>9</v>
      </c>
      <c r="O331" s="7">
        <v>24</v>
      </c>
      <c r="P331" t="str">
        <f t="shared" si="117"/>
        <v/>
      </c>
      <c r="R331" t="str">
        <f t="shared" si="112"/>
        <v/>
      </c>
      <c r="T331" t="str">
        <f t="shared" si="103"/>
        <v/>
      </c>
      <c r="V331">
        <f t="shared" si="104"/>
        <v>114</v>
      </c>
      <c r="Y331" s="5">
        <v>43430</v>
      </c>
      <c r="Z331" s="6" t="s">
        <v>5</v>
      </c>
      <c r="AA331" s="7">
        <v>11</v>
      </c>
      <c r="AB331" t="str">
        <f t="shared" si="119"/>
        <v/>
      </c>
      <c r="AD331" t="str">
        <f t="shared" si="113"/>
        <v/>
      </c>
      <c r="AF331" t="str">
        <f t="shared" si="105"/>
        <v/>
      </c>
      <c r="AH331" t="str">
        <f t="shared" si="106"/>
        <v/>
      </c>
      <c r="AK331" s="5">
        <v>43795</v>
      </c>
      <c r="AL331" s="6" t="s">
        <v>3</v>
      </c>
      <c r="AM331" s="7">
        <f>+'Boarding Tallies'!AQ66</f>
        <v>34</v>
      </c>
      <c r="AN331" t="str">
        <f t="shared" si="100"/>
        <v/>
      </c>
      <c r="AP331" t="str">
        <f t="shared" si="114"/>
        <v/>
      </c>
      <c r="AR331" t="str">
        <f t="shared" si="107"/>
        <v/>
      </c>
      <c r="AT331" t="str">
        <f t="shared" si="108"/>
        <v/>
      </c>
      <c r="AW331" s="5">
        <v>44160</v>
      </c>
      <c r="AX331" s="6" t="s">
        <v>6</v>
      </c>
      <c r="AZ331" t="str">
        <f t="shared" si="118"/>
        <v/>
      </c>
      <c r="BB331" t="str">
        <f t="shared" si="115"/>
        <v/>
      </c>
      <c r="BD331" t="str">
        <f t="shared" si="110"/>
        <v/>
      </c>
      <c r="BF331" t="str">
        <f t="shared" si="109"/>
        <v/>
      </c>
    </row>
    <row r="332" spans="1:58" x14ac:dyDescent="0.3">
      <c r="A332" s="10">
        <v>42700</v>
      </c>
      <c r="B332" s="11" t="s">
        <v>7</v>
      </c>
      <c r="C332" s="7">
        <v>50</v>
      </c>
      <c r="D332" t="str">
        <f t="shared" si="116"/>
        <v/>
      </c>
      <c r="F332" t="str">
        <f t="shared" si="111"/>
        <v/>
      </c>
      <c r="H332" t="str">
        <f t="shared" si="101"/>
        <v/>
      </c>
      <c r="J332" t="str">
        <f t="shared" si="102"/>
        <v/>
      </c>
      <c r="M332" s="5">
        <v>43066</v>
      </c>
      <c r="N332" s="6" t="s">
        <v>5</v>
      </c>
      <c r="O332" s="7">
        <v>10</v>
      </c>
      <c r="P332" t="str">
        <f t="shared" si="117"/>
        <v/>
      </c>
      <c r="R332" t="str">
        <f t="shared" si="112"/>
        <v/>
      </c>
      <c r="T332" t="str">
        <f t="shared" si="103"/>
        <v/>
      </c>
      <c r="V332" t="str">
        <f t="shared" si="104"/>
        <v/>
      </c>
      <c r="Y332" s="5">
        <v>43431</v>
      </c>
      <c r="Z332" s="6" t="s">
        <v>3</v>
      </c>
      <c r="AA332" s="7">
        <v>10</v>
      </c>
      <c r="AB332" t="str">
        <f t="shared" si="119"/>
        <v/>
      </c>
      <c r="AD332" t="str">
        <f t="shared" si="113"/>
        <v/>
      </c>
      <c r="AF332" t="str">
        <f t="shared" si="105"/>
        <v/>
      </c>
      <c r="AH332" t="str">
        <f t="shared" si="106"/>
        <v/>
      </c>
      <c r="AK332" s="5">
        <v>43796</v>
      </c>
      <c r="AL332" s="6" t="s">
        <v>6</v>
      </c>
      <c r="AM332" s="7">
        <f>+'Boarding Tallies'!AQ67</f>
        <v>86</v>
      </c>
      <c r="AN332" t="str">
        <f t="shared" si="100"/>
        <v/>
      </c>
      <c r="AP332" t="str">
        <f t="shared" si="114"/>
        <v/>
      </c>
      <c r="AR332" t="str">
        <f t="shared" si="107"/>
        <v/>
      </c>
      <c r="AT332" t="str">
        <f t="shared" si="108"/>
        <v/>
      </c>
      <c r="AW332" s="5">
        <v>44161</v>
      </c>
      <c r="AX332" s="6" t="s">
        <v>8</v>
      </c>
      <c r="AZ332">
        <f t="shared" si="118"/>
        <v>0</v>
      </c>
      <c r="BB332" t="str">
        <f t="shared" si="115"/>
        <v/>
      </c>
      <c r="BD332">
        <f t="shared" si="110"/>
        <v>0</v>
      </c>
      <c r="BF332" t="str">
        <f t="shared" si="109"/>
        <v/>
      </c>
    </row>
    <row r="333" spans="1:58" x14ac:dyDescent="0.3">
      <c r="A333" s="10">
        <v>42701</v>
      </c>
      <c r="B333" s="11" t="s">
        <v>9</v>
      </c>
      <c r="C333" s="7">
        <v>21</v>
      </c>
      <c r="D333" t="str">
        <f t="shared" si="116"/>
        <v/>
      </c>
      <c r="F333" t="str">
        <f t="shared" si="111"/>
        <v/>
      </c>
      <c r="H333" t="str">
        <f t="shared" si="101"/>
        <v/>
      </c>
      <c r="J333">
        <f t="shared" si="102"/>
        <v>134</v>
      </c>
      <c r="M333" s="5">
        <v>43067</v>
      </c>
      <c r="N333" s="6" t="s">
        <v>3</v>
      </c>
      <c r="O333" s="7">
        <v>9</v>
      </c>
      <c r="P333" t="str">
        <f t="shared" si="117"/>
        <v/>
      </c>
      <c r="R333" t="str">
        <f t="shared" si="112"/>
        <v/>
      </c>
      <c r="T333" t="str">
        <f t="shared" si="103"/>
        <v/>
      </c>
      <c r="V333" t="str">
        <f t="shared" si="104"/>
        <v/>
      </c>
      <c r="Y333" s="5">
        <v>43432</v>
      </c>
      <c r="Z333" s="6" t="s">
        <v>6</v>
      </c>
      <c r="AA333" s="7">
        <v>12</v>
      </c>
      <c r="AB333" t="str">
        <f t="shared" si="119"/>
        <v/>
      </c>
      <c r="AD333" t="str">
        <f t="shared" si="113"/>
        <v/>
      </c>
      <c r="AF333" t="str">
        <f t="shared" si="105"/>
        <v/>
      </c>
      <c r="AH333" t="str">
        <f t="shared" si="106"/>
        <v/>
      </c>
      <c r="AK333" s="5">
        <v>43797</v>
      </c>
      <c r="AL333" s="6" t="s">
        <v>8</v>
      </c>
      <c r="AM333" s="7">
        <f>+'Boarding Tallies'!AQ68</f>
        <v>86</v>
      </c>
      <c r="AN333">
        <f t="shared" si="100"/>
        <v>333</v>
      </c>
      <c r="AP333" t="str">
        <f t="shared" si="114"/>
        <v/>
      </c>
      <c r="AR333">
        <f t="shared" si="107"/>
        <v>206</v>
      </c>
      <c r="AT333" t="str">
        <f t="shared" si="108"/>
        <v/>
      </c>
      <c r="AW333" s="5">
        <v>44162</v>
      </c>
      <c r="AX333" s="6" t="s">
        <v>4</v>
      </c>
      <c r="AZ333" t="str">
        <f t="shared" si="118"/>
        <v/>
      </c>
      <c r="BB333">
        <f t="shared" si="115"/>
        <v>0</v>
      </c>
      <c r="BD333" t="str">
        <f t="shared" si="110"/>
        <v/>
      </c>
      <c r="BF333" t="str">
        <f t="shared" si="109"/>
        <v/>
      </c>
    </row>
    <row r="334" spans="1:58" x14ac:dyDescent="0.3">
      <c r="A334" s="10">
        <v>42702</v>
      </c>
      <c r="B334" s="11" t="s">
        <v>5</v>
      </c>
      <c r="C334" s="7">
        <v>13</v>
      </c>
      <c r="D334" t="str">
        <f t="shared" si="116"/>
        <v/>
      </c>
      <c r="F334" t="str">
        <f t="shared" si="111"/>
        <v/>
      </c>
      <c r="H334" t="str">
        <f t="shared" si="101"/>
        <v/>
      </c>
      <c r="J334" t="str">
        <f t="shared" si="102"/>
        <v/>
      </c>
      <c r="M334" s="5">
        <v>43068</v>
      </c>
      <c r="N334" s="6" t="s">
        <v>6</v>
      </c>
      <c r="O334" s="7">
        <v>9</v>
      </c>
      <c r="P334" t="str">
        <f t="shared" si="117"/>
        <v/>
      </c>
      <c r="R334" t="str">
        <f t="shared" si="112"/>
        <v/>
      </c>
      <c r="T334" t="str">
        <f t="shared" si="103"/>
        <v/>
      </c>
      <c r="V334" t="str">
        <f t="shared" si="104"/>
        <v/>
      </c>
      <c r="Y334" s="5">
        <v>43433</v>
      </c>
      <c r="Z334" s="6" t="s">
        <v>8</v>
      </c>
      <c r="AA334" s="7">
        <v>13</v>
      </c>
      <c r="AB334">
        <f t="shared" si="119"/>
        <v>180</v>
      </c>
      <c r="AD334" t="str">
        <f t="shared" si="113"/>
        <v/>
      </c>
      <c r="AF334">
        <f t="shared" si="105"/>
        <v>35</v>
      </c>
      <c r="AH334" t="str">
        <f t="shared" si="106"/>
        <v/>
      </c>
      <c r="AK334" s="5">
        <v>43798</v>
      </c>
      <c r="AL334" s="6" t="s">
        <v>4</v>
      </c>
      <c r="AM334" s="7">
        <f>+'Boarding Tallies'!AQ69</f>
        <v>69</v>
      </c>
      <c r="AN334" t="str">
        <f t="shared" si="100"/>
        <v/>
      </c>
      <c r="AP334">
        <f t="shared" si="114"/>
        <v>94</v>
      </c>
      <c r="AR334" t="str">
        <f t="shared" si="107"/>
        <v/>
      </c>
      <c r="AT334" t="str">
        <f t="shared" si="108"/>
        <v/>
      </c>
      <c r="AW334" s="5">
        <v>44163</v>
      </c>
      <c r="AX334" s="6" t="s">
        <v>7</v>
      </c>
      <c r="AZ334" t="str">
        <f t="shared" si="118"/>
        <v/>
      </c>
      <c r="BB334" t="str">
        <f t="shared" si="115"/>
        <v/>
      </c>
      <c r="BD334" t="str">
        <f t="shared" si="110"/>
        <v/>
      </c>
      <c r="BF334" t="str">
        <f t="shared" si="109"/>
        <v/>
      </c>
    </row>
    <row r="335" spans="1:58" x14ac:dyDescent="0.3">
      <c r="A335" s="10">
        <v>42703</v>
      </c>
      <c r="B335" s="11" t="s">
        <v>3</v>
      </c>
      <c r="C335" s="7">
        <v>9</v>
      </c>
      <c r="D335" t="str">
        <f t="shared" si="116"/>
        <v/>
      </c>
      <c r="F335" t="str">
        <f t="shared" si="111"/>
        <v/>
      </c>
      <c r="H335" t="str">
        <f t="shared" si="101"/>
        <v/>
      </c>
      <c r="J335" t="str">
        <f t="shared" si="102"/>
        <v/>
      </c>
      <c r="M335" s="5">
        <v>43069</v>
      </c>
      <c r="N335" s="6" t="s">
        <v>8</v>
      </c>
      <c r="O335" s="7">
        <v>12</v>
      </c>
      <c r="P335">
        <f t="shared" si="117"/>
        <v>154</v>
      </c>
      <c r="R335" t="str">
        <f t="shared" si="112"/>
        <v/>
      </c>
      <c r="T335">
        <f t="shared" si="103"/>
        <v>30</v>
      </c>
      <c r="V335" t="str">
        <f t="shared" si="104"/>
        <v/>
      </c>
      <c r="Y335" s="5">
        <v>43434</v>
      </c>
      <c r="Z335" s="6" t="s">
        <v>4</v>
      </c>
      <c r="AA335" s="7">
        <v>15</v>
      </c>
      <c r="AB335" t="str">
        <f t="shared" si="119"/>
        <v/>
      </c>
      <c r="AD335">
        <f t="shared" si="113"/>
        <v>26</v>
      </c>
      <c r="AF335" t="str">
        <f t="shared" si="105"/>
        <v/>
      </c>
      <c r="AH335" t="str">
        <f t="shared" si="106"/>
        <v/>
      </c>
      <c r="AK335" s="5">
        <v>43799</v>
      </c>
      <c r="AL335" s="6" t="s">
        <v>7</v>
      </c>
      <c r="AM335" s="7">
        <f>+'Boarding Tallies'!AQ70</f>
        <v>50</v>
      </c>
      <c r="AN335" t="str">
        <f t="shared" si="100"/>
        <v/>
      </c>
      <c r="AP335" t="str">
        <f t="shared" si="114"/>
        <v/>
      </c>
      <c r="AR335" t="str">
        <f t="shared" si="107"/>
        <v/>
      </c>
      <c r="AT335" t="str">
        <f t="shared" si="108"/>
        <v/>
      </c>
      <c r="AW335" s="5">
        <v>44164</v>
      </c>
      <c r="AX335" s="6" t="s">
        <v>9</v>
      </c>
      <c r="AZ335" t="str">
        <f t="shared" si="118"/>
        <v/>
      </c>
      <c r="BB335" t="str">
        <f t="shared" si="115"/>
        <v/>
      </c>
      <c r="BD335" t="str">
        <f t="shared" si="110"/>
        <v/>
      </c>
      <c r="BF335">
        <f t="shared" si="109"/>
        <v>0</v>
      </c>
    </row>
    <row r="336" spans="1:58" x14ac:dyDescent="0.3">
      <c r="A336" s="10">
        <v>42704</v>
      </c>
      <c r="B336" s="11" t="s">
        <v>6</v>
      </c>
      <c r="C336" s="7">
        <v>11</v>
      </c>
      <c r="D336" t="str">
        <f t="shared" si="116"/>
        <v/>
      </c>
      <c r="F336" t="str">
        <f t="shared" si="111"/>
        <v/>
      </c>
      <c r="H336" t="str">
        <f t="shared" si="101"/>
        <v/>
      </c>
      <c r="J336" t="str">
        <f t="shared" si="102"/>
        <v/>
      </c>
      <c r="M336" s="5">
        <v>43070</v>
      </c>
      <c r="N336" s="6" t="s">
        <v>4</v>
      </c>
      <c r="O336" s="7">
        <v>22</v>
      </c>
      <c r="P336" t="str">
        <f t="shared" si="117"/>
        <v/>
      </c>
      <c r="R336">
        <f t="shared" si="112"/>
        <v>32</v>
      </c>
      <c r="T336" t="str">
        <f t="shared" si="103"/>
        <v/>
      </c>
      <c r="V336" t="str">
        <f t="shared" si="104"/>
        <v/>
      </c>
      <c r="Y336" s="5">
        <v>43435</v>
      </c>
      <c r="Z336" s="6" t="s">
        <v>7</v>
      </c>
      <c r="AA336" s="7">
        <v>14</v>
      </c>
      <c r="AB336" t="str">
        <f t="shared" si="119"/>
        <v/>
      </c>
      <c r="AD336" t="str">
        <f t="shared" si="113"/>
        <v/>
      </c>
      <c r="AF336" t="str">
        <f t="shared" si="105"/>
        <v/>
      </c>
      <c r="AH336" t="str">
        <f t="shared" si="106"/>
        <v/>
      </c>
      <c r="AK336" s="5">
        <v>43800</v>
      </c>
      <c r="AL336" s="6" t="s">
        <v>9</v>
      </c>
      <c r="AM336" s="7">
        <f>+'Boarding Tallies'!AU41</f>
        <v>22</v>
      </c>
      <c r="AN336" t="str">
        <f t="shared" si="100"/>
        <v/>
      </c>
      <c r="AP336" t="str">
        <f t="shared" si="114"/>
        <v/>
      </c>
      <c r="AR336" t="str">
        <f t="shared" si="107"/>
        <v/>
      </c>
      <c r="AT336">
        <f t="shared" si="108"/>
        <v>141</v>
      </c>
      <c r="AW336" s="5">
        <v>44165</v>
      </c>
      <c r="AX336" s="6" t="s">
        <v>5</v>
      </c>
      <c r="AZ336" t="str">
        <f t="shared" si="118"/>
        <v/>
      </c>
      <c r="BB336" t="str">
        <f t="shared" si="115"/>
        <v/>
      </c>
      <c r="BD336" t="str">
        <f t="shared" si="110"/>
        <v/>
      </c>
      <c r="BF336" t="str">
        <f t="shared" si="109"/>
        <v/>
      </c>
    </row>
    <row r="337" spans="1:58" x14ac:dyDescent="0.3">
      <c r="A337" s="10">
        <v>42705</v>
      </c>
      <c r="B337" s="11" t="s">
        <v>8</v>
      </c>
      <c r="C337" s="7">
        <v>8</v>
      </c>
      <c r="D337">
        <f t="shared" si="116"/>
        <v>175</v>
      </c>
      <c r="F337" t="str">
        <f t="shared" si="111"/>
        <v/>
      </c>
      <c r="H337">
        <f t="shared" si="101"/>
        <v>28</v>
      </c>
      <c r="J337" t="str">
        <f t="shared" si="102"/>
        <v/>
      </c>
      <c r="M337" s="5">
        <v>43071</v>
      </c>
      <c r="N337" s="6" t="s">
        <v>7</v>
      </c>
      <c r="O337" s="7">
        <v>25</v>
      </c>
      <c r="P337" t="str">
        <f t="shared" si="117"/>
        <v/>
      </c>
      <c r="R337" t="str">
        <f t="shared" si="112"/>
        <v/>
      </c>
      <c r="T337" t="str">
        <f t="shared" si="103"/>
        <v/>
      </c>
      <c r="V337" t="str">
        <f t="shared" si="104"/>
        <v/>
      </c>
      <c r="Y337" s="5">
        <v>43436</v>
      </c>
      <c r="Z337" s="6" t="s">
        <v>9</v>
      </c>
      <c r="AA337" s="7">
        <v>9</v>
      </c>
      <c r="AB337" t="str">
        <f t="shared" si="119"/>
        <v/>
      </c>
      <c r="AD337" t="str">
        <f t="shared" si="113"/>
        <v/>
      </c>
      <c r="AF337" t="str">
        <f t="shared" si="105"/>
        <v/>
      </c>
      <c r="AH337">
        <f t="shared" si="106"/>
        <v>38</v>
      </c>
      <c r="AK337" s="5">
        <v>43801</v>
      </c>
      <c r="AL337" s="6" t="s">
        <v>5</v>
      </c>
      <c r="AM337" s="7">
        <f>+'Boarding Tallies'!AU42</f>
        <v>10</v>
      </c>
      <c r="AN337" t="str">
        <f t="shared" si="100"/>
        <v/>
      </c>
      <c r="AP337" t="str">
        <f t="shared" si="114"/>
        <v/>
      </c>
      <c r="AR337" t="str">
        <f t="shared" si="107"/>
        <v/>
      </c>
      <c r="AT337" t="str">
        <f t="shared" si="108"/>
        <v/>
      </c>
      <c r="AW337" s="5">
        <v>44166</v>
      </c>
      <c r="AX337" s="6" t="s">
        <v>3</v>
      </c>
      <c r="AZ337" t="str">
        <f t="shared" si="118"/>
        <v/>
      </c>
      <c r="BB337" t="str">
        <f t="shared" si="115"/>
        <v/>
      </c>
      <c r="BD337" t="str">
        <f t="shared" si="110"/>
        <v/>
      </c>
      <c r="BF337" t="str">
        <f t="shared" si="109"/>
        <v/>
      </c>
    </row>
    <row r="338" spans="1:58" x14ac:dyDescent="0.3">
      <c r="A338" s="10">
        <v>42706</v>
      </c>
      <c r="B338" s="11" t="s">
        <v>4</v>
      </c>
      <c r="C338" s="7">
        <v>15</v>
      </c>
      <c r="D338" t="str">
        <f t="shared" si="116"/>
        <v/>
      </c>
      <c r="F338">
        <f t="shared" si="111"/>
        <v>28</v>
      </c>
      <c r="H338" t="str">
        <f t="shared" si="101"/>
        <v/>
      </c>
      <c r="J338" t="str">
        <f t="shared" si="102"/>
        <v/>
      </c>
      <c r="M338" s="5">
        <v>43072</v>
      </c>
      <c r="N338" s="6" t="s">
        <v>9</v>
      </c>
      <c r="O338" s="7">
        <v>12</v>
      </c>
      <c r="P338" t="str">
        <f t="shared" si="117"/>
        <v/>
      </c>
      <c r="R338" t="str">
        <f t="shared" si="112"/>
        <v/>
      </c>
      <c r="T338" t="str">
        <f t="shared" si="103"/>
        <v/>
      </c>
      <c r="V338">
        <f t="shared" si="104"/>
        <v>59</v>
      </c>
      <c r="Y338" s="5">
        <v>43437</v>
      </c>
      <c r="Z338" s="6" t="s">
        <v>5</v>
      </c>
      <c r="AA338" s="7">
        <v>14</v>
      </c>
      <c r="AB338" t="str">
        <f t="shared" si="119"/>
        <v/>
      </c>
      <c r="AD338" t="str">
        <f t="shared" si="113"/>
        <v/>
      </c>
      <c r="AF338" t="str">
        <f t="shared" si="105"/>
        <v/>
      </c>
      <c r="AH338" t="str">
        <f t="shared" si="106"/>
        <v/>
      </c>
      <c r="AK338" s="5">
        <v>43802</v>
      </c>
      <c r="AL338" s="6" t="s">
        <v>3</v>
      </c>
      <c r="AM338" s="7">
        <f>+'Boarding Tallies'!AU43</f>
        <v>12</v>
      </c>
      <c r="AN338" t="str">
        <f t="shared" si="100"/>
        <v/>
      </c>
      <c r="AP338" t="str">
        <f t="shared" si="114"/>
        <v/>
      </c>
      <c r="AR338" t="str">
        <f t="shared" si="107"/>
        <v/>
      </c>
      <c r="AT338" t="str">
        <f t="shared" si="108"/>
        <v/>
      </c>
      <c r="AW338" s="5">
        <v>44167</v>
      </c>
      <c r="AX338" s="6" t="s">
        <v>6</v>
      </c>
      <c r="AZ338" t="str">
        <f t="shared" si="118"/>
        <v/>
      </c>
      <c r="BB338" t="str">
        <f t="shared" si="115"/>
        <v/>
      </c>
      <c r="BD338" t="str">
        <f t="shared" si="110"/>
        <v/>
      </c>
      <c r="BF338" t="str">
        <f t="shared" si="109"/>
        <v/>
      </c>
    </row>
    <row r="339" spans="1:58" x14ac:dyDescent="0.3">
      <c r="A339" s="10">
        <v>42707</v>
      </c>
      <c r="B339" s="11" t="s">
        <v>7</v>
      </c>
      <c r="C339" s="7">
        <v>24</v>
      </c>
      <c r="D339" t="str">
        <f t="shared" si="116"/>
        <v/>
      </c>
      <c r="F339" t="str">
        <f t="shared" si="111"/>
        <v/>
      </c>
      <c r="H339" t="str">
        <f t="shared" si="101"/>
        <v/>
      </c>
      <c r="J339" t="str">
        <f t="shared" si="102"/>
        <v/>
      </c>
      <c r="M339" s="5">
        <v>43073</v>
      </c>
      <c r="N339" s="6" t="s">
        <v>5</v>
      </c>
      <c r="O339" s="7">
        <v>13</v>
      </c>
      <c r="P339" t="str">
        <f t="shared" si="117"/>
        <v/>
      </c>
      <c r="R339" t="str">
        <f t="shared" si="112"/>
        <v/>
      </c>
      <c r="T339" t="str">
        <f t="shared" si="103"/>
        <v/>
      </c>
      <c r="V339" t="str">
        <f t="shared" si="104"/>
        <v/>
      </c>
      <c r="Y339" s="5">
        <v>43438</v>
      </c>
      <c r="Z339" s="6" t="s">
        <v>3</v>
      </c>
      <c r="AA339" s="7">
        <v>10</v>
      </c>
      <c r="AB339" t="str">
        <f t="shared" si="119"/>
        <v/>
      </c>
      <c r="AD339" t="str">
        <f t="shared" si="113"/>
        <v/>
      </c>
      <c r="AF339" t="str">
        <f t="shared" si="105"/>
        <v/>
      </c>
      <c r="AH339" t="str">
        <f t="shared" si="106"/>
        <v/>
      </c>
      <c r="AK339" s="5">
        <v>43803</v>
      </c>
      <c r="AL339" s="6" t="s">
        <v>6</v>
      </c>
      <c r="AM339" s="7">
        <f>+'Boarding Tallies'!AU44</f>
        <v>14</v>
      </c>
      <c r="AN339" t="str">
        <f t="shared" si="100"/>
        <v/>
      </c>
      <c r="AP339" t="str">
        <f t="shared" si="114"/>
        <v/>
      </c>
      <c r="AR339" t="str">
        <f t="shared" si="107"/>
        <v/>
      </c>
      <c r="AT339" t="str">
        <f t="shared" si="108"/>
        <v/>
      </c>
      <c r="AW339" s="5">
        <v>44168</v>
      </c>
      <c r="AX339" s="6" t="s">
        <v>8</v>
      </c>
      <c r="AZ339">
        <f t="shared" si="118"/>
        <v>0</v>
      </c>
      <c r="BB339" t="str">
        <f t="shared" si="115"/>
        <v/>
      </c>
      <c r="BD339">
        <f t="shared" si="110"/>
        <v>0</v>
      </c>
      <c r="BF339" t="str">
        <f t="shared" si="109"/>
        <v/>
      </c>
    </row>
    <row r="340" spans="1:58" x14ac:dyDescent="0.3">
      <c r="A340" s="10">
        <v>42708</v>
      </c>
      <c r="B340" s="11" t="s">
        <v>9</v>
      </c>
      <c r="C340" s="7">
        <v>14</v>
      </c>
      <c r="D340" t="str">
        <f t="shared" si="116"/>
        <v/>
      </c>
      <c r="F340" t="str">
        <f t="shared" si="111"/>
        <v/>
      </c>
      <c r="H340" t="str">
        <f t="shared" si="101"/>
        <v/>
      </c>
      <c r="J340">
        <f t="shared" si="102"/>
        <v>53</v>
      </c>
      <c r="M340" s="5">
        <v>43074</v>
      </c>
      <c r="N340" s="6" t="s">
        <v>3</v>
      </c>
      <c r="O340" s="7">
        <v>15</v>
      </c>
      <c r="P340" t="str">
        <f t="shared" si="117"/>
        <v/>
      </c>
      <c r="R340" t="str">
        <f t="shared" si="112"/>
        <v/>
      </c>
      <c r="T340" t="str">
        <f t="shared" si="103"/>
        <v/>
      </c>
      <c r="V340" t="str">
        <f t="shared" si="104"/>
        <v/>
      </c>
      <c r="Y340" s="5">
        <v>43439</v>
      </c>
      <c r="Z340" s="6" t="s">
        <v>6</v>
      </c>
      <c r="AA340" s="7">
        <v>10</v>
      </c>
      <c r="AB340" t="str">
        <f t="shared" si="119"/>
        <v/>
      </c>
      <c r="AD340" t="str">
        <f t="shared" si="113"/>
        <v/>
      </c>
      <c r="AF340" t="str">
        <f t="shared" si="105"/>
        <v/>
      </c>
      <c r="AH340" t="str">
        <f t="shared" si="106"/>
        <v/>
      </c>
      <c r="AK340" s="5">
        <v>43804</v>
      </c>
      <c r="AL340" s="6" t="s">
        <v>8</v>
      </c>
      <c r="AM340" s="7">
        <f>+'Boarding Tallies'!AU45</f>
        <v>16</v>
      </c>
      <c r="AN340">
        <f t="shared" si="100"/>
        <v>193</v>
      </c>
      <c r="AP340" t="str">
        <f t="shared" si="114"/>
        <v/>
      </c>
      <c r="AR340">
        <f t="shared" si="107"/>
        <v>42</v>
      </c>
      <c r="AT340" t="str">
        <f t="shared" si="108"/>
        <v/>
      </c>
      <c r="AW340" s="5">
        <v>44169</v>
      </c>
      <c r="AX340" s="6" t="s">
        <v>4</v>
      </c>
      <c r="AZ340" t="str">
        <f t="shared" si="118"/>
        <v/>
      </c>
      <c r="BB340">
        <f t="shared" si="115"/>
        <v>0</v>
      </c>
      <c r="BD340" t="str">
        <f t="shared" si="110"/>
        <v/>
      </c>
      <c r="BF340" t="str">
        <f t="shared" si="109"/>
        <v/>
      </c>
    </row>
    <row r="341" spans="1:58" x14ac:dyDescent="0.3">
      <c r="A341" s="10">
        <v>42709</v>
      </c>
      <c r="B341" s="11" t="s">
        <v>5</v>
      </c>
      <c r="C341" s="7">
        <v>5</v>
      </c>
      <c r="D341" t="str">
        <f t="shared" si="116"/>
        <v/>
      </c>
      <c r="F341" t="str">
        <f t="shared" si="111"/>
        <v/>
      </c>
      <c r="H341" t="str">
        <f t="shared" si="101"/>
        <v/>
      </c>
      <c r="J341" t="str">
        <f t="shared" si="102"/>
        <v/>
      </c>
      <c r="M341" s="5">
        <v>43075</v>
      </c>
      <c r="N341" s="6" t="s">
        <v>6</v>
      </c>
      <c r="O341" s="7">
        <v>21</v>
      </c>
      <c r="P341" t="str">
        <f t="shared" si="117"/>
        <v/>
      </c>
      <c r="R341" t="str">
        <f t="shared" si="112"/>
        <v/>
      </c>
      <c r="T341" t="str">
        <f t="shared" si="103"/>
        <v/>
      </c>
      <c r="V341" t="str">
        <f t="shared" si="104"/>
        <v/>
      </c>
      <c r="Y341" s="5">
        <v>43440</v>
      </c>
      <c r="Z341" s="6" t="s">
        <v>8</v>
      </c>
      <c r="AA341" s="7">
        <v>18</v>
      </c>
      <c r="AB341">
        <f t="shared" si="119"/>
        <v>90</v>
      </c>
      <c r="AD341" t="str">
        <f t="shared" si="113"/>
        <v/>
      </c>
      <c r="AF341">
        <f t="shared" si="105"/>
        <v>38</v>
      </c>
      <c r="AH341" t="str">
        <f t="shared" si="106"/>
        <v/>
      </c>
      <c r="AK341" s="5">
        <v>43805</v>
      </c>
      <c r="AL341" s="6" t="s">
        <v>4</v>
      </c>
      <c r="AM341" s="7">
        <f>+'Boarding Tallies'!AU46</f>
        <v>22</v>
      </c>
      <c r="AN341" t="str">
        <f t="shared" si="100"/>
        <v/>
      </c>
      <c r="AP341">
        <f t="shared" si="114"/>
        <v>32</v>
      </c>
      <c r="AR341" t="str">
        <f t="shared" si="107"/>
        <v/>
      </c>
      <c r="AT341" t="str">
        <f t="shared" si="108"/>
        <v/>
      </c>
      <c r="AW341" s="5">
        <v>44170</v>
      </c>
      <c r="AX341" s="6" t="s">
        <v>7</v>
      </c>
      <c r="AZ341" t="str">
        <f t="shared" si="118"/>
        <v/>
      </c>
      <c r="BB341" t="str">
        <f t="shared" si="115"/>
        <v/>
      </c>
      <c r="BD341" t="str">
        <f t="shared" si="110"/>
        <v/>
      </c>
      <c r="BF341" t="str">
        <f t="shared" si="109"/>
        <v/>
      </c>
    </row>
    <row r="342" spans="1:58" x14ac:dyDescent="0.3">
      <c r="A342" s="10">
        <v>42710</v>
      </c>
      <c r="B342" s="11" t="s">
        <v>3</v>
      </c>
      <c r="C342" s="7">
        <v>9</v>
      </c>
      <c r="D342" t="str">
        <f t="shared" si="116"/>
        <v/>
      </c>
      <c r="F342" t="str">
        <f t="shared" si="111"/>
        <v/>
      </c>
      <c r="H342" t="str">
        <f t="shared" si="101"/>
        <v/>
      </c>
      <c r="J342" t="str">
        <f t="shared" si="102"/>
        <v/>
      </c>
      <c r="M342" s="5">
        <v>43076</v>
      </c>
      <c r="N342" s="6" t="s">
        <v>8</v>
      </c>
      <c r="O342" s="7">
        <v>25</v>
      </c>
      <c r="P342">
        <f t="shared" si="117"/>
        <v>133</v>
      </c>
      <c r="R342" t="str">
        <f t="shared" si="112"/>
        <v/>
      </c>
      <c r="T342">
        <f t="shared" si="103"/>
        <v>61</v>
      </c>
      <c r="V342" t="str">
        <f t="shared" si="104"/>
        <v/>
      </c>
      <c r="Y342" s="5">
        <v>43441</v>
      </c>
      <c r="Z342" s="6" t="s">
        <v>4</v>
      </c>
      <c r="AA342" s="7">
        <v>24</v>
      </c>
      <c r="AB342" t="str">
        <f t="shared" si="119"/>
        <v/>
      </c>
      <c r="AD342">
        <f t="shared" si="113"/>
        <v>38</v>
      </c>
      <c r="AF342" t="str">
        <f t="shared" si="105"/>
        <v/>
      </c>
      <c r="AH342" t="str">
        <f t="shared" si="106"/>
        <v/>
      </c>
      <c r="AK342" s="5">
        <v>43806</v>
      </c>
      <c r="AL342" s="6" t="s">
        <v>7</v>
      </c>
      <c r="AM342" s="7">
        <f>+'Boarding Tallies'!AU47</f>
        <v>37</v>
      </c>
      <c r="AN342" t="str">
        <f t="shared" si="100"/>
        <v/>
      </c>
      <c r="AP342" t="str">
        <f t="shared" si="114"/>
        <v/>
      </c>
      <c r="AR342" t="str">
        <f t="shared" si="107"/>
        <v/>
      </c>
      <c r="AT342" t="str">
        <f t="shared" si="108"/>
        <v/>
      </c>
      <c r="AW342" s="5">
        <v>44171</v>
      </c>
      <c r="AX342" s="6" t="s">
        <v>9</v>
      </c>
      <c r="AZ342" t="str">
        <f t="shared" si="118"/>
        <v/>
      </c>
      <c r="BB342" t="str">
        <f t="shared" si="115"/>
        <v/>
      </c>
      <c r="BD342" t="str">
        <f t="shared" si="110"/>
        <v/>
      </c>
      <c r="BF342">
        <f t="shared" si="109"/>
        <v>0</v>
      </c>
    </row>
    <row r="343" spans="1:58" x14ac:dyDescent="0.3">
      <c r="A343" s="10">
        <v>42711</v>
      </c>
      <c r="B343" s="11" t="s">
        <v>6</v>
      </c>
      <c r="C343" s="7">
        <v>5</v>
      </c>
      <c r="D343" t="str">
        <f t="shared" si="116"/>
        <v/>
      </c>
      <c r="F343" t="str">
        <f t="shared" si="111"/>
        <v/>
      </c>
      <c r="H343" t="str">
        <f t="shared" si="101"/>
        <v/>
      </c>
      <c r="J343" t="str">
        <f t="shared" si="102"/>
        <v/>
      </c>
      <c r="M343" s="5">
        <v>43077</v>
      </c>
      <c r="N343" s="6" t="s">
        <v>4</v>
      </c>
      <c r="O343" s="7">
        <v>33</v>
      </c>
      <c r="P343" t="str">
        <f t="shared" si="117"/>
        <v/>
      </c>
      <c r="R343">
        <f t="shared" si="112"/>
        <v>46</v>
      </c>
      <c r="T343" t="str">
        <f t="shared" si="103"/>
        <v/>
      </c>
      <c r="V343" t="str">
        <f t="shared" si="104"/>
        <v/>
      </c>
      <c r="Y343" s="5">
        <v>43442</v>
      </c>
      <c r="Z343" s="6" t="s">
        <v>7</v>
      </c>
      <c r="AA343" s="7">
        <v>31</v>
      </c>
      <c r="AB343" t="str">
        <f t="shared" si="119"/>
        <v/>
      </c>
      <c r="AD343" t="str">
        <f t="shared" si="113"/>
        <v/>
      </c>
      <c r="AF343" t="str">
        <f t="shared" si="105"/>
        <v/>
      </c>
      <c r="AH343" t="str">
        <f t="shared" si="106"/>
        <v/>
      </c>
      <c r="AK343" s="5">
        <v>43807</v>
      </c>
      <c r="AL343" s="6" t="s">
        <v>9</v>
      </c>
      <c r="AM343" s="7">
        <f>+'Boarding Tallies'!AU48</f>
        <v>20</v>
      </c>
      <c r="AN343" t="str">
        <f t="shared" si="100"/>
        <v/>
      </c>
      <c r="AP343" t="str">
        <f t="shared" si="114"/>
        <v/>
      </c>
      <c r="AR343" t="str">
        <f t="shared" si="107"/>
        <v/>
      </c>
      <c r="AT343">
        <f t="shared" si="108"/>
        <v>79</v>
      </c>
      <c r="AW343" s="5">
        <v>44172</v>
      </c>
      <c r="AX343" s="6" t="s">
        <v>5</v>
      </c>
      <c r="AZ343" t="str">
        <f t="shared" si="118"/>
        <v/>
      </c>
      <c r="BB343" t="str">
        <f t="shared" si="115"/>
        <v/>
      </c>
      <c r="BD343" t="str">
        <f t="shared" si="110"/>
        <v/>
      </c>
      <c r="BF343" t="str">
        <f t="shared" si="109"/>
        <v/>
      </c>
    </row>
    <row r="344" spans="1:58" x14ac:dyDescent="0.3">
      <c r="A344" s="10">
        <v>42712</v>
      </c>
      <c r="B344" s="11" t="s">
        <v>8</v>
      </c>
      <c r="C344" s="7">
        <v>10</v>
      </c>
      <c r="D344">
        <f t="shared" si="116"/>
        <v>82</v>
      </c>
      <c r="F344" t="str">
        <f t="shared" si="111"/>
        <v/>
      </c>
      <c r="H344">
        <f t="shared" si="101"/>
        <v>24</v>
      </c>
      <c r="J344" t="str">
        <f t="shared" si="102"/>
        <v/>
      </c>
      <c r="M344" s="5">
        <v>43078</v>
      </c>
      <c r="N344" s="6" t="s">
        <v>7</v>
      </c>
      <c r="O344" s="7">
        <v>34</v>
      </c>
      <c r="P344" t="str">
        <f t="shared" si="117"/>
        <v/>
      </c>
      <c r="R344" t="str">
        <f t="shared" si="112"/>
        <v/>
      </c>
      <c r="T344" t="str">
        <f t="shared" si="103"/>
        <v/>
      </c>
      <c r="V344" t="str">
        <f t="shared" si="104"/>
        <v/>
      </c>
      <c r="Y344" s="5">
        <v>43443</v>
      </c>
      <c r="Z344" s="6" t="s">
        <v>9</v>
      </c>
      <c r="AA344" s="7">
        <v>17</v>
      </c>
      <c r="AB344" t="str">
        <f t="shared" si="119"/>
        <v/>
      </c>
      <c r="AD344" t="str">
        <f t="shared" si="113"/>
        <v/>
      </c>
      <c r="AF344" t="str">
        <f t="shared" si="105"/>
        <v/>
      </c>
      <c r="AH344">
        <f t="shared" si="106"/>
        <v>72</v>
      </c>
      <c r="AK344" s="5">
        <v>43808</v>
      </c>
      <c r="AL344" s="6" t="s">
        <v>5</v>
      </c>
      <c r="AM344" s="7">
        <f>+'Boarding Tallies'!AU49</f>
        <v>10</v>
      </c>
      <c r="AN344" t="str">
        <f t="shared" si="100"/>
        <v/>
      </c>
      <c r="AP344" t="str">
        <f t="shared" si="114"/>
        <v/>
      </c>
      <c r="AR344" t="str">
        <f t="shared" si="107"/>
        <v/>
      </c>
      <c r="AT344" t="str">
        <f t="shared" si="108"/>
        <v/>
      </c>
      <c r="AW344" s="5">
        <v>44173</v>
      </c>
      <c r="AX344" s="6" t="s">
        <v>3</v>
      </c>
      <c r="AZ344" t="str">
        <f t="shared" si="118"/>
        <v/>
      </c>
      <c r="BB344" t="str">
        <f t="shared" si="115"/>
        <v/>
      </c>
      <c r="BD344" t="str">
        <f t="shared" si="110"/>
        <v/>
      </c>
      <c r="BF344" t="str">
        <f t="shared" si="109"/>
        <v/>
      </c>
    </row>
    <row r="345" spans="1:58" x14ac:dyDescent="0.3">
      <c r="A345" s="10">
        <v>42713</v>
      </c>
      <c r="B345" s="11" t="s">
        <v>4</v>
      </c>
      <c r="C345" s="7">
        <v>22</v>
      </c>
      <c r="D345" t="str">
        <f t="shared" si="116"/>
        <v/>
      </c>
      <c r="F345">
        <f t="shared" si="111"/>
        <v>27</v>
      </c>
      <c r="H345" t="str">
        <f t="shared" si="101"/>
        <v/>
      </c>
      <c r="J345" t="str">
        <f t="shared" si="102"/>
        <v/>
      </c>
      <c r="M345" s="5">
        <v>43079</v>
      </c>
      <c r="N345" s="6" t="s">
        <v>9</v>
      </c>
      <c r="O345" s="7">
        <v>19</v>
      </c>
      <c r="P345" t="str">
        <f t="shared" si="117"/>
        <v/>
      </c>
      <c r="R345" t="str">
        <f t="shared" si="112"/>
        <v/>
      </c>
      <c r="T345" t="str">
        <f t="shared" si="103"/>
        <v/>
      </c>
      <c r="V345">
        <f t="shared" si="104"/>
        <v>86</v>
      </c>
      <c r="Y345" s="5">
        <v>43444</v>
      </c>
      <c r="Z345" s="6" t="s">
        <v>5</v>
      </c>
      <c r="AA345" s="7">
        <v>12</v>
      </c>
      <c r="AB345" t="str">
        <f t="shared" si="119"/>
        <v/>
      </c>
      <c r="AD345" t="str">
        <f t="shared" si="113"/>
        <v/>
      </c>
      <c r="AF345" t="str">
        <f t="shared" si="105"/>
        <v/>
      </c>
      <c r="AH345" t="str">
        <f t="shared" si="106"/>
        <v/>
      </c>
      <c r="AK345" s="5">
        <v>43809</v>
      </c>
      <c r="AL345" s="6" t="s">
        <v>3</v>
      </c>
      <c r="AM345" s="7">
        <f>+'Boarding Tallies'!AU50</f>
        <v>12</v>
      </c>
      <c r="AN345" t="str">
        <f t="shared" si="100"/>
        <v/>
      </c>
      <c r="AP345" t="str">
        <f t="shared" si="114"/>
        <v/>
      </c>
      <c r="AR345" t="str">
        <f t="shared" si="107"/>
        <v/>
      </c>
      <c r="AT345" t="str">
        <f t="shared" si="108"/>
        <v/>
      </c>
      <c r="AW345" s="5">
        <v>44174</v>
      </c>
      <c r="AX345" s="6" t="s">
        <v>6</v>
      </c>
      <c r="AZ345" t="str">
        <f t="shared" si="118"/>
        <v/>
      </c>
      <c r="BB345" t="str">
        <f t="shared" si="115"/>
        <v/>
      </c>
      <c r="BD345" t="str">
        <f t="shared" si="110"/>
        <v/>
      </c>
      <c r="BF345" t="str">
        <f t="shared" si="109"/>
        <v/>
      </c>
    </row>
    <row r="346" spans="1:58" x14ac:dyDescent="0.3">
      <c r="A346" s="10">
        <v>42714</v>
      </c>
      <c r="B346" s="11" t="s">
        <v>7</v>
      </c>
      <c r="C346" s="7">
        <v>25</v>
      </c>
      <c r="D346" t="str">
        <f t="shared" si="116"/>
        <v/>
      </c>
      <c r="F346" t="str">
        <f t="shared" si="111"/>
        <v/>
      </c>
      <c r="H346" t="str">
        <f t="shared" si="101"/>
        <v/>
      </c>
      <c r="J346" t="str">
        <f t="shared" si="102"/>
        <v/>
      </c>
      <c r="M346" s="5">
        <v>43080</v>
      </c>
      <c r="N346" s="6" t="s">
        <v>5</v>
      </c>
      <c r="O346" s="7">
        <v>14</v>
      </c>
      <c r="P346" t="str">
        <f t="shared" si="117"/>
        <v/>
      </c>
      <c r="R346" t="str">
        <f t="shared" si="112"/>
        <v/>
      </c>
      <c r="T346" t="str">
        <f t="shared" si="103"/>
        <v/>
      </c>
      <c r="V346" t="str">
        <f t="shared" si="104"/>
        <v/>
      </c>
      <c r="Y346" s="5">
        <v>43445</v>
      </c>
      <c r="Z346" s="6" t="s">
        <v>3</v>
      </c>
      <c r="AA346" s="7">
        <v>10</v>
      </c>
      <c r="AB346" t="str">
        <f t="shared" si="119"/>
        <v/>
      </c>
      <c r="AD346" t="str">
        <f t="shared" si="113"/>
        <v/>
      </c>
      <c r="AF346" t="str">
        <f t="shared" si="105"/>
        <v/>
      </c>
      <c r="AH346" t="str">
        <f t="shared" si="106"/>
        <v/>
      </c>
      <c r="AK346" s="5">
        <v>43810</v>
      </c>
      <c r="AL346" s="6" t="s">
        <v>6</v>
      </c>
      <c r="AM346" s="7">
        <f>+'Boarding Tallies'!AU51</f>
        <v>10</v>
      </c>
      <c r="AN346" t="str">
        <f t="shared" si="100"/>
        <v/>
      </c>
      <c r="AP346" t="str">
        <f t="shared" si="114"/>
        <v/>
      </c>
      <c r="AR346" t="str">
        <f t="shared" si="107"/>
        <v/>
      </c>
      <c r="AT346" t="str">
        <f t="shared" si="108"/>
        <v/>
      </c>
      <c r="AW346" s="5">
        <v>44175</v>
      </c>
      <c r="AX346" s="6" t="s">
        <v>8</v>
      </c>
      <c r="AZ346">
        <f t="shared" si="118"/>
        <v>0</v>
      </c>
      <c r="BB346" t="str">
        <f t="shared" si="115"/>
        <v/>
      </c>
      <c r="BD346">
        <f t="shared" si="110"/>
        <v>0</v>
      </c>
      <c r="BF346" t="str">
        <f t="shared" si="109"/>
        <v/>
      </c>
    </row>
    <row r="347" spans="1:58" x14ac:dyDescent="0.3">
      <c r="A347" s="10">
        <v>42715</v>
      </c>
      <c r="B347" s="11" t="s">
        <v>9</v>
      </c>
      <c r="C347" s="7">
        <v>16</v>
      </c>
      <c r="D347" t="str">
        <f t="shared" si="116"/>
        <v/>
      </c>
      <c r="F347" t="str">
        <f t="shared" si="111"/>
        <v/>
      </c>
      <c r="H347" t="str">
        <f t="shared" si="101"/>
        <v/>
      </c>
      <c r="J347">
        <f t="shared" si="102"/>
        <v>63</v>
      </c>
      <c r="M347" s="5">
        <v>43081</v>
      </c>
      <c r="N347" s="6" t="s">
        <v>3</v>
      </c>
      <c r="O347" s="7">
        <v>14</v>
      </c>
      <c r="P347" t="str">
        <f t="shared" si="117"/>
        <v/>
      </c>
      <c r="R347" t="str">
        <f t="shared" si="112"/>
        <v/>
      </c>
      <c r="T347" t="str">
        <f t="shared" si="103"/>
        <v/>
      </c>
      <c r="V347" t="str">
        <f t="shared" si="104"/>
        <v/>
      </c>
      <c r="Y347" s="5">
        <v>43446</v>
      </c>
      <c r="Z347" s="6" t="s">
        <v>6</v>
      </c>
      <c r="AA347" s="7">
        <v>14</v>
      </c>
      <c r="AB347" t="str">
        <f t="shared" si="119"/>
        <v/>
      </c>
      <c r="AD347" t="str">
        <f t="shared" si="113"/>
        <v/>
      </c>
      <c r="AF347" t="str">
        <f t="shared" si="105"/>
        <v/>
      </c>
      <c r="AH347" t="str">
        <f t="shared" si="106"/>
        <v/>
      </c>
      <c r="AK347" s="5">
        <v>43811</v>
      </c>
      <c r="AL347" s="6" t="s">
        <v>8</v>
      </c>
      <c r="AM347" s="7">
        <f>+'Boarding Tallies'!AU52</f>
        <v>14</v>
      </c>
      <c r="AN347">
        <f t="shared" si="100"/>
        <v>125</v>
      </c>
      <c r="AP347" t="str">
        <f t="shared" si="114"/>
        <v/>
      </c>
      <c r="AR347">
        <f t="shared" si="107"/>
        <v>36</v>
      </c>
      <c r="AT347" t="str">
        <f t="shared" si="108"/>
        <v/>
      </c>
      <c r="AW347" s="5">
        <v>44176</v>
      </c>
      <c r="AX347" s="6" t="s">
        <v>4</v>
      </c>
      <c r="AZ347" t="str">
        <f t="shared" si="118"/>
        <v/>
      </c>
      <c r="BB347">
        <f t="shared" si="115"/>
        <v>0</v>
      </c>
      <c r="BD347" t="str">
        <f t="shared" si="110"/>
        <v/>
      </c>
      <c r="BF347" t="str">
        <f t="shared" si="109"/>
        <v/>
      </c>
    </row>
    <row r="348" spans="1:58" x14ac:dyDescent="0.3">
      <c r="A348" s="10">
        <v>42716</v>
      </c>
      <c r="B348" s="11" t="s">
        <v>5</v>
      </c>
      <c r="C348" s="7">
        <v>10</v>
      </c>
      <c r="D348" t="str">
        <f t="shared" si="116"/>
        <v/>
      </c>
      <c r="F348" t="str">
        <f t="shared" si="111"/>
        <v/>
      </c>
      <c r="H348" t="str">
        <f t="shared" si="101"/>
        <v/>
      </c>
      <c r="J348" t="str">
        <f t="shared" si="102"/>
        <v/>
      </c>
      <c r="M348" s="5">
        <v>43082</v>
      </c>
      <c r="N348" s="6" t="s">
        <v>6</v>
      </c>
      <c r="O348" s="7">
        <v>11</v>
      </c>
      <c r="P348" t="str">
        <f t="shared" si="117"/>
        <v/>
      </c>
      <c r="R348" t="str">
        <f t="shared" si="112"/>
        <v/>
      </c>
      <c r="T348" t="str">
        <f t="shared" si="103"/>
        <v/>
      </c>
      <c r="V348" t="str">
        <f t="shared" si="104"/>
        <v/>
      </c>
      <c r="Y348" s="5">
        <v>43447</v>
      </c>
      <c r="Z348" s="6" t="s">
        <v>8</v>
      </c>
      <c r="AA348" s="7">
        <v>13</v>
      </c>
      <c r="AB348">
        <f t="shared" si="119"/>
        <v>121</v>
      </c>
      <c r="AD348" t="str">
        <f t="shared" si="113"/>
        <v/>
      </c>
      <c r="AF348">
        <f t="shared" si="105"/>
        <v>37</v>
      </c>
      <c r="AH348" t="str">
        <f t="shared" si="106"/>
        <v/>
      </c>
      <c r="AK348" s="5">
        <v>43812</v>
      </c>
      <c r="AL348" s="6" t="s">
        <v>4</v>
      </c>
      <c r="AM348" s="7">
        <f>+'Boarding Tallies'!AU53</f>
        <v>20</v>
      </c>
      <c r="AN348" t="str">
        <f t="shared" si="100"/>
        <v/>
      </c>
      <c r="AP348">
        <f t="shared" si="114"/>
        <v>30</v>
      </c>
      <c r="AR348" t="str">
        <f t="shared" si="107"/>
        <v/>
      </c>
      <c r="AT348" t="str">
        <f t="shared" si="108"/>
        <v/>
      </c>
      <c r="AW348" s="5">
        <v>44177</v>
      </c>
      <c r="AX348" s="6" t="s">
        <v>7</v>
      </c>
      <c r="AZ348" t="str">
        <f t="shared" si="118"/>
        <v/>
      </c>
      <c r="BB348" t="str">
        <f t="shared" si="115"/>
        <v/>
      </c>
      <c r="BD348" t="str">
        <f t="shared" si="110"/>
        <v/>
      </c>
      <c r="BF348" t="str">
        <f t="shared" si="109"/>
        <v/>
      </c>
    </row>
    <row r="349" spans="1:58" x14ac:dyDescent="0.3">
      <c r="A349" s="10">
        <v>42717</v>
      </c>
      <c r="B349" s="11" t="s">
        <v>3</v>
      </c>
      <c r="C349" s="7">
        <v>8</v>
      </c>
      <c r="D349" t="str">
        <f t="shared" si="116"/>
        <v/>
      </c>
      <c r="F349" t="str">
        <f t="shared" si="111"/>
        <v/>
      </c>
      <c r="H349" t="str">
        <f t="shared" si="101"/>
        <v/>
      </c>
      <c r="J349" t="str">
        <f t="shared" si="102"/>
        <v/>
      </c>
      <c r="M349" s="5">
        <v>43083</v>
      </c>
      <c r="N349" s="6" t="s">
        <v>8</v>
      </c>
      <c r="O349" s="7">
        <v>11</v>
      </c>
      <c r="P349">
        <f t="shared" si="117"/>
        <v>136</v>
      </c>
      <c r="R349" t="str">
        <f t="shared" si="112"/>
        <v/>
      </c>
      <c r="T349">
        <f t="shared" si="103"/>
        <v>36</v>
      </c>
      <c r="V349" t="str">
        <f t="shared" si="104"/>
        <v/>
      </c>
      <c r="Y349" s="5">
        <v>43448</v>
      </c>
      <c r="Z349" s="6" t="s">
        <v>4</v>
      </c>
      <c r="AA349" s="7">
        <v>25</v>
      </c>
      <c r="AB349" t="str">
        <f t="shared" si="119"/>
        <v/>
      </c>
      <c r="AD349">
        <f t="shared" si="113"/>
        <v>37</v>
      </c>
      <c r="AF349" t="str">
        <f t="shared" si="105"/>
        <v/>
      </c>
      <c r="AH349" t="str">
        <f t="shared" si="106"/>
        <v/>
      </c>
      <c r="AK349" s="5">
        <v>43813</v>
      </c>
      <c r="AL349" s="6" t="s">
        <v>7</v>
      </c>
      <c r="AM349" s="7">
        <f>+'Boarding Tallies'!AU54</f>
        <v>32</v>
      </c>
      <c r="AN349" t="str">
        <f t="shared" si="100"/>
        <v/>
      </c>
      <c r="AP349" t="str">
        <f t="shared" si="114"/>
        <v/>
      </c>
      <c r="AR349" t="str">
        <f t="shared" si="107"/>
        <v/>
      </c>
      <c r="AT349" t="str">
        <f t="shared" si="108"/>
        <v/>
      </c>
      <c r="AW349" s="5">
        <v>44178</v>
      </c>
      <c r="AX349" s="6" t="s">
        <v>9</v>
      </c>
      <c r="AZ349" t="str">
        <f t="shared" si="118"/>
        <v/>
      </c>
      <c r="BB349" t="str">
        <f t="shared" si="115"/>
        <v/>
      </c>
      <c r="BD349" t="str">
        <f t="shared" si="110"/>
        <v/>
      </c>
      <c r="BF349">
        <f t="shared" si="109"/>
        <v>0</v>
      </c>
    </row>
    <row r="350" spans="1:58" x14ac:dyDescent="0.3">
      <c r="A350" s="10">
        <v>42718</v>
      </c>
      <c r="B350" s="11" t="s">
        <v>6</v>
      </c>
      <c r="C350" s="7">
        <v>8</v>
      </c>
      <c r="D350" t="str">
        <f t="shared" si="116"/>
        <v/>
      </c>
      <c r="F350" t="str">
        <f t="shared" si="111"/>
        <v/>
      </c>
      <c r="H350" t="str">
        <f t="shared" si="101"/>
        <v/>
      </c>
      <c r="J350" t="str">
        <f t="shared" si="102"/>
        <v/>
      </c>
      <c r="M350" s="5">
        <v>43084</v>
      </c>
      <c r="N350" s="6" t="s">
        <v>4</v>
      </c>
      <c r="O350" s="7">
        <v>17</v>
      </c>
      <c r="P350" t="str">
        <f t="shared" si="117"/>
        <v/>
      </c>
      <c r="R350">
        <f t="shared" si="112"/>
        <v>31</v>
      </c>
      <c r="T350" t="str">
        <f t="shared" si="103"/>
        <v/>
      </c>
      <c r="V350" t="str">
        <f t="shared" si="104"/>
        <v/>
      </c>
      <c r="Y350" s="5">
        <v>43449</v>
      </c>
      <c r="Z350" s="6" t="s">
        <v>7</v>
      </c>
      <c r="AA350" s="7">
        <v>29</v>
      </c>
      <c r="AB350" t="str">
        <f t="shared" si="119"/>
        <v/>
      </c>
      <c r="AD350" t="str">
        <f t="shared" si="113"/>
        <v/>
      </c>
      <c r="AF350" t="str">
        <f t="shared" si="105"/>
        <v/>
      </c>
      <c r="AH350" t="str">
        <f t="shared" si="106"/>
        <v/>
      </c>
      <c r="AK350" s="5">
        <v>43814</v>
      </c>
      <c r="AL350" s="6" t="s">
        <v>9</v>
      </c>
      <c r="AM350" s="7">
        <f>+'Boarding Tallies'!AU55</f>
        <v>14</v>
      </c>
      <c r="AN350" t="str">
        <f t="shared" si="100"/>
        <v/>
      </c>
      <c r="AP350" t="str">
        <f t="shared" si="114"/>
        <v/>
      </c>
      <c r="AR350" t="str">
        <f t="shared" si="107"/>
        <v/>
      </c>
      <c r="AT350">
        <f t="shared" si="108"/>
        <v>66</v>
      </c>
      <c r="AW350" s="5">
        <v>44179</v>
      </c>
      <c r="AX350" s="6" t="s">
        <v>5</v>
      </c>
      <c r="AZ350" t="str">
        <f t="shared" si="118"/>
        <v/>
      </c>
      <c r="BB350" t="str">
        <f t="shared" si="115"/>
        <v/>
      </c>
      <c r="BD350" t="str">
        <f t="shared" si="110"/>
        <v/>
      </c>
      <c r="BF350" t="str">
        <f t="shared" si="109"/>
        <v/>
      </c>
    </row>
    <row r="351" spans="1:58" x14ac:dyDescent="0.3">
      <c r="A351" s="10">
        <v>42719</v>
      </c>
      <c r="B351" s="11" t="s">
        <v>8</v>
      </c>
      <c r="C351" s="7">
        <v>11</v>
      </c>
      <c r="D351">
        <f t="shared" si="116"/>
        <v>100</v>
      </c>
      <c r="F351" t="str">
        <f t="shared" si="111"/>
        <v/>
      </c>
      <c r="H351">
        <f t="shared" si="101"/>
        <v>27</v>
      </c>
      <c r="J351" t="str">
        <f t="shared" si="102"/>
        <v/>
      </c>
      <c r="M351" s="5">
        <v>43085</v>
      </c>
      <c r="N351" s="6" t="s">
        <v>7</v>
      </c>
      <c r="O351" s="7">
        <v>26</v>
      </c>
      <c r="P351" t="str">
        <f t="shared" si="117"/>
        <v/>
      </c>
      <c r="R351" t="str">
        <f t="shared" si="112"/>
        <v/>
      </c>
      <c r="T351" t="str">
        <f t="shared" si="103"/>
        <v/>
      </c>
      <c r="V351" t="str">
        <f t="shared" si="104"/>
        <v/>
      </c>
      <c r="Y351" s="5">
        <v>43450</v>
      </c>
      <c r="Z351" s="6" t="s">
        <v>9</v>
      </c>
      <c r="AA351" s="7">
        <v>9</v>
      </c>
      <c r="AB351" t="str">
        <f t="shared" si="119"/>
        <v/>
      </c>
      <c r="AD351" t="str">
        <f t="shared" si="113"/>
        <v/>
      </c>
      <c r="AF351" t="str">
        <f t="shared" si="105"/>
        <v/>
      </c>
      <c r="AH351">
        <f t="shared" si="106"/>
        <v>63</v>
      </c>
      <c r="AK351" s="5">
        <v>43815</v>
      </c>
      <c r="AL351" s="6" t="s">
        <v>5</v>
      </c>
      <c r="AM351" s="7">
        <f>+'Boarding Tallies'!AU56</f>
        <v>10</v>
      </c>
      <c r="AN351" t="str">
        <f t="shared" si="100"/>
        <v/>
      </c>
      <c r="AP351" t="str">
        <f t="shared" si="114"/>
        <v/>
      </c>
      <c r="AR351" t="str">
        <f t="shared" si="107"/>
        <v/>
      </c>
      <c r="AT351" t="str">
        <f t="shared" si="108"/>
        <v/>
      </c>
      <c r="AW351" s="5">
        <v>44180</v>
      </c>
      <c r="AX351" s="6" t="s">
        <v>3</v>
      </c>
      <c r="AZ351" t="str">
        <f t="shared" si="118"/>
        <v/>
      </c>
      <c r="BB351" t="str">
        <f t="shared" si="115"/>
        <v/>
      </c>
      <c r="BD351" t="str">
        <f t="shared" si="110"/>
        <v/>
      </c>
      <c r="BF351" t="str">
        <f t="shared" si="109"/>
        <v/>
      </c>
    </row>
    <row r="352" spans="1:58" x14ac:dyDescent="0.3">
      <c r="A352" s="10">
        <v>42720</v>
      </c>
      <c r="B352" s="11" t="s">
        <v>4</v>
      </c>
      <c r="C352" s="7">
        <v>26</v>
      </c>
      <c r="D352" t="str">
        <f t="shared" si="116"/>
        <v/>
      </c>
      <c r="F352">
        <f t="shared" si="111"/>
        <v>36</v>
      </c>
      <c r="H352" t="str">
        <f t="shared" si="101"/>
        <v/>
      </c>
      <c r="J352" t="str">
        <f t="shared" si="102"/>
        <v/>
      </c>
      <c r="M352" s="5">
        <v>43086</v>
      </c>
      <c r="N352" s="6" t="s">
        <v>9</v>
      </c>
      <c r="O352" s="7">
        <v>10</v>
      </c>
      <c r="P352" t="str">
        <f t="shared" si="117"/>
        <v/>
      </c>
      <c r="R352" t="str">
        <f t="shared" si="112"/>
        <v/>
      </c>
      <c r="T352" t="str">
        <f t="shared" si="103"/>
        <v/>
      </c>
      <c r="V352">
        <f t="shared" si="104"/>
        <v>53</v>
      </c>
      <c r="Y352" s="5">
        <v>43451</v>
      </c>
      <c r="Z352" s="6" t="s">
        <v>5</v>
      </c>
      <c r="AA352" s="7">
        <v>8</v>
      </c>
      <c r="AB352" t="str">
        <f t="shared" si="119"/>
        <v/>
      </c>
      <c r="AD352" t="str">
        <f t="shared" si="113"/>
        <v/>
      </c>
      <c r="AF352" t="str">
        <f t="shared" si="105"/>
        <v/>
      </c>
      <c r="AH352" t="str">
        <f t="shared" si="106"/>
        <v/>
      </c>
      <c r="AK352" s="5">
        <v>43816</v>
      </c>
      <c r="AL352" s="6" t="s">
        <v>3</v>
      </c>
      <c r="AM352" s="7">
        <f>+'Boarding Tallies'!AU57</f>
        <v>10</v>
      </c>
      <c r="AN352" t="str">
        <f t="shared" si="100"/>
        <v/>
      </c>
      <c r="AP352" t="str">
        <f t="shared" si="114"/>
        <v/>
      </c>
      <c r="AR352" t="str">
        <f t="shared" si="107"/>
        <v/>
      </c>
      <c r="AT352" t="str">
        <f t="shared" si="108"/>
        <v/>
      </c>
      <c r="AW352" s="5">
        <v>44181</v>
      </c>
      <c r="AX352" s="6" t="s">
        <v>6</v>
      </c>
      <c r="AZ352" t="str">
        <f t="shared" si="118"/>
        <v/>
      </c>
      <c r="BB352" t="str">
        <f t="shared" si="115"/>
        <v/>
      </c>
      <c r="BD352" t="str">
        <f t="shared" si="110"/>
        <v/>
      </c>
      <c r="BF352" t="str">
        <f t="shared" si="109"/>
        <v/>
      </c>
    </row>
    <row r="353" spans="1:58" x14ac:dyDescent="0.3">
      <c r="A353" s="10">
        <v>42721</v>
      </c>
      <c r="B353" s="11" t="s">
        <v>7</v>
      </c>
      <c r="C353" s="7">
        <v>30</v>
      </c>
      <c r="D353" t="str">
        <f t="shared" si="116"/>
        <v/>
      </c>
      <c r="F353" t="str">
        <f t="shared" si="111"/>
        <v/>
      </c>
      <c r="H353" t="str">
        <f t="shared" si="101"/>
        <v/>
      </c>
      <c r="J353" t="str">
        <f t="shared" si="102"/>
        <v/>
      </c>
      <c r="M353" s="5">
        <v>43087</v>
      </c>
      <c r="N353" s="6" t="s">
        <v>5</v>
      </c>
      <c r="O353" s="7">
        <v>7</v>
      </c>
      <c r="P353" t="str">
        <f t="shared" si="117"/>
        <v/>
      </c>
      <c r="R353" t="str">
        <f t="shared" si="112"/>
        <v/>
      </c>
      <c r="T353" t="str">
        <f t="shared" si="103"/>
        <v/>
      </c>
      <c r="V353" t="str">
        <f t="shared" si="104"/>
        <v/>
      </c>
      <c r="Y353" s="5">
        <v>43452</v>
      </c>
      <c r="Z353" s="6" t="s">
        <v>3</v>
      </c>
      <c r="AA353" s="7">
        <v>10</v>
      </c>
      <c r="AB353" t="str">
        <f t="shared" si="119"/>
        <v/>
      </c>
      <c r="AD353" t="str">
        <f t="shared" si="113"/>
        <v/>
      </c>
      <c r="AF353" t="str">
        <f t="shared" si="105"/>
        <v/>
      </c>
      <c r="AH353" t="str">
        <f t="shared" si="106"/>
        <v/>
      </c>
      <c r="AK353" s="5">
        <v>43817</v>
      </c>
      <c r="AL353" s="6" t="s">
        <v>6</v>
      </c>
      <c r="AM353" s="7">
        <f>+'Boarding Tallies'!AU58</f>
        <v>17</v>
      </c>
      <c r="AN353" t="str">
        <f t="shared" si="100"/>
        <v/>
      </c>
      <c r="AP353" t="str">
        <f t="shared" si="114"/>
        <v/>
      </c>
      <c r="AR353" t="str">
        <f t="shared" si="107"/>
        <v/>
      </c>
      <c r="AT353" t="str">
        <f t="shared" si="108"/>
        <v/>
      </c>
      <c r="AW353" s="5">
        <v>44182</v>
      </c>
      <c r="AX353" s="6" t="s">
        <v>8</v>
      </c>
      <c r="AZ353">
        <f t="shared" si="118"/>
        <v>0</v>
      </c>
      <c r="BB353" t="str">
        <f t="shared" si="115"/>
        <v/>
      </c>
      <c r="BD353">
        <f t="shared" si="110"/>
        <v>0</v>
      </c>
      <c r="BF353" t="str">
        <f t="shared" si="109"/>
        <v/>
      </c>
    </row>
    <row r="354" spans="1:58" x14ac:dyDescent="0.3">
      <c r="A354" s="10">
        <v>42722</v>
      </c>
      <c r="B354" s="11" t="s">
        <v>9</v>
      </c>
      <c r="C354" s="7">
        <v>21</v>
      </c>
      <c r="D354" t="str">
        <f t="shared" si="116"/>
        <v/>
      </c>
      <c r="F354" t="str">
        <f t="shared" si="111"/>
        <v/>
      </c>
      <c r="H354" t="str">
        <f t="shared" si="101"/>
        <v/>
      </c>
      <c r="J354">
        <f t="shared" si="102"/>
        <v>77</v>
      </c>
      <c r="M354" s="5">
        <v>43088</v>
      </c>
      <c r="N354" s="6" t="s">
        <v>3</v>
      </c>
      <c r="O354" s="7">
        <v>13</v>
      </c>
      <c r="P354" t="str">
        <f t="shared" si="117"/>
        <v/>
      </c>
      <c r="R354" t="str">
        <f t="shared" si="112"/>
        <v/>
      </c>
      <c r="T354" t="str">
        <f t="shared" si="103"/>
        <v/>
      </c>
      <c r="V354" t="str">
        <f t="shared" si="104"/>
        <v/>
      </c>
      <c r="Y354" s="5">
        <v>43453</v>
      </c>
      <c r="Z354" s="6" t="s">
        <v>6</v>
      </c>
      <c r="AA354" s="7">
        <v>14</v>
      </c>
      <c r="AB354" t="str">
        <f t="shared" si="119"/>
        <v/>
      </c>
      <c r="AD354" t="str">
        <f t="shared" si="113"/>
        <v/>
      </c>
      <c r="AF354" t="str">
        <f t="shared" si="105"/>
        <v/>
      </c>
      <c r="AH354" t="str">
        <f t="shared" si="106"/>
        <v/>
      </c>
      <c r="AK354" s="5">
        <v>43818</v>
      </c>
      <c r="AL354" s="6" t="s">
        <v>8</v>
      </c>
      <c r="AM354" s="7">
        <f>+'Boarding Tallies'!AU59</f>
        <v>28</v>
      </c>
      <c r="AN354">
        <f t="shared" ref="AN354:AN367" si="120">IF(AL354="TH",SUM(AM348:AM354),"")</f>
        <v>131</v>
      </c>
      <c r="AP354" t="str">
        <f t="shared" si="114"/>
        <v/>
      </c>
      <c r="AR354">
        <f t="shared" si="107"/>
        <v>55</v>
      </c>
      <c r="AT354" t="str">
        <f t="shared" si="108"/>
        <v/>
      </c>
      <c r="AW354" s="5">
        <v>44183</v>
      </c>
      <c r="AX354" s="6" t="s">
        <v>4</v>
      </c>
      <c r="AZ354" t="str">
        <f t="shared" si="118"/>
        <v/>
      </c>
      <c r="BB354">
        <f t="shared" si="115"/>
        <v>0</v>
      </c>
      <c r="BD354" t="str">
        <f t="shared" si="110"/>
        <v/>
      </c>
      <c r="BF354" t="str">
        <f t="shared" si="109"/>
        <v/>
      </c>
    </row>
    <row r="355" spans="1:58" x14ac:dyDescent="0.3">
      <c r="A355" s="10">
        <v>42723</v>
      </c>
      <c r="B355" s="11" t="s">
        <v>5</v>
      </c>
      <c r="C355" s="7">
        <v>17</v>
      </c>
      <c r="D355" t="str">
        <f t="shared" si="116"/>
        <v/>
      </c>
      <c r="F355" t="str">
        <f t="shared" si="111"/>
        <v/>
      </c>
      <c r="H355" t="str">
        <f t="shared" si="101"/>
        <v/>
      </c>
      <c r="J355" t="str">
        <f t="shared" si="102"/>
        <v/>
      </c>
      <c r="M355" s="5">
        <v>43089</v>
      </c>
      <c r="N355" s="6" t="s">
        <v>6</v>
      </c>
      <c r="O355" s="7">
        <v>22</v>
      </c>
      <c r="P355" t="str">
        <f t="shared" si="117"/>
        <v/>
      </c>
      <c r="R355" t="str">
        <f t="shared" si="112"/>
        <v/>
      </c>
      <c r="T355" t="str">
        <f t="shared" si="103"/>
        <v/>
      </c>
      <c r="V355" t="str">
        <f t="shared" si="104"/>
        <v/>
      </c>
      <c r="Y355" s="5">
        <v>43454</v>
      </c>
      <c r="Z355" s="6" t="s">
        <v>8</v>
      </c>
      <c r="AA355" s="7">
        <v>25</v>
      </c>
      <c r="AB355">
        <f t="shared" si="119"/>
        <v>120</v>
      </c>
      <c r="AD355" t="str">
        <f t="shared" si="113"/>
        <v/>
      </c>
      <c r="AF355">
        <f t="shared" si="105"/>
        <v>49</v>
      </c>
      <c r="AH355" t="str">
        <f t="shared" si="106"/>
        <v/>
      </c>
      <c r="AK355" s="5">
        <v>43819</v>
      </c>
      <c r="AL355" s="6" t="s">
        <v>4</v>
      </c>
      <c r="AM355" s="7">
        <f>+'Boarding Tallies'!AU60</f>
        <v>38</v>
      </c>
      <c r="AN355" t="str">
        <f t="shared" si="120"/>
        <v/>
      </c>
      <c r="AP355">
        <f t="shared" si="114"/>
        <v>48</v>
      </c>
      <c r="AR355" t="str">
        <f t="shared" si="107"/>
        <v/>
      </c>
      <c r="AT355" t="str">
        <f t="shared" si="108"/>
        <v/>
      </c>
      <c r="AW355" s="5">
        <v>44184</v>
      </c>
      <c r="AX355" s="6" t="s">
        <v>7</v>
      </c>
      <c r="AZ355" t="str">
        <f t="shared" si="118"/>
        <v/>
      </c>
      <c r="BB355" t="str">
        <f t="shared" si="115"/>
        <v/>
      </c>
      <c r="BD355" t="str">
        <f t="shared" si="110"/>
        <v/>
      </c>
      <c r="BF355" t="str">
        <f t="shared" si="109"/>
        <v/>
      </c>
    </row>
    <row r="356" spans="1:58" x14ac:dyDescent="0.3">
      <c r="A356" s="10">
        <v>42724</v>
      </c>
      <c r="B356" s="11" t="s">
        <v>3</v>
      </c>
      <c r="C356" s="7">
        <v>21</v>
      </c>
      <c r="D356" t="str">
        <f t="shared" si="116"/>
        <v/>
      </c>
      <c r="F356" t="str">
        <f t="shared" si="111"/>
        <v/>
      </c>
      <c r="H356" t="str">
        <f t="shared" si="101"/>
        <v/>
      </c>
      <c r="J356" t="str">
        <f t="shared" si="102"/>
        <v/>
      </c>
      <c r="M356" s="5">
        <v>43090</v>
      </c>
      <c r="N356" s="6" t="s">
        <v>8</v>
      </c>
      <c r="O356" s="7">
        <v>25</v>
      </c>
      <c r="P356">
        <f t="shared" si="117"/>
        <v>120</v>
      </c>
      <c r="R356" t="str">
        <f t="shared" si="112"/>
        <v/>
      </c>
      <c r="T356">
        <f t="shared" si="103"/>
        <v>60</v>
      </c>
      <c r="V356" t="str">
        <f t="shared" si="104"/>
        <v/>
      </c>
      <c r="Y356" s="5">
        <v>43455</v>
      </c>
      <c r="Z356" s="6" t="s">
        <v>4</v>
      </c>
      <c r="AA356" s="7">
        <v>38</v>
      </c>
      <c r="AB356" t="str">
        <f t="shared" si="119"/>
        <v/>
      </c>
      <c r="AD356">
        <f t="shared" si="113"/>
        <v>46</v>
      </c>
      <c r="AF356" t="str">
        <f t="shared" si="105"/>
        <v/>
      </c>
      <c r="AH356" t="str">
        <f t="shared" si="106"/>
        <v/>
      </c>
      <c r="AK356" s="5">
        <v>43820</v>
      </c>
      <c r="AL356" s="6" t="s">
        <v>7</v>
      </c>
      <c r="AM356" s="7">
        <f>+'Boarding Tallies'!AU61</f>
        <v>47</v>
      </c>
      <c r="AN356" t="str">
        <f t="shared" si="120"/>
        <v/>
      </c>
      <c r="AP356" t="str">
        <f t="shared" si="114"/>
        <v/>
      </c>
      <c r="AR356" t="str">
        <f t="shared" si="107"/>
        <v/>
      </c>
      <c r="AT356" t="str">
        <f t="shared" si="108"/>
        <v/>
      </c>
      <c r="AW356" s="5">
        <v>44185</v>
      </c>
      <c r="AX356" s="6" t="s">
        <v>9</v>
      </c>
      <c r="AZ356" t="str">
        <f t="shared" si="118"/>
        <v/>
      </c>
      <c r="BB356" t="str">
        <f t="shared" si="115"/>
        <v/>
      </c>
      <c r="BD356" t="str">
        <f t="shared" si="110"/>
        <v/>
      </c>
      <c r="BF356">
        <f t="shared" si="109"/>
        <v>0</v>
      </c>
    </row>
    <row r="357" spans="1:58" x14ac:dyDescent="0.3">
      <c r="A357" s="10">
        <v>42725</v>
      </c>
      <c r="B357" s="11" t="s">
        <v>6</v>
      </c>
      <c r="C357" s="7">
        <v>25</v>
      </c>
      <c r="D357" t="str">
        <f t="shared" si="116"/>
        <v/>
      </c>
      <c r="F357" t="str">
        <f t="shared" si="111"/>
        <v/>
      </c>
      <c r="H357" t="str">
        <f t="shared" si="101"/>
        <v/>
      </c>
      <c r="J357" t="str">
        <f t="shared" si="102"/>
        <v/>
      </c>
      <c r="M357" s="5">
        <v>43091</v>
      </c>
      <c r="N357" s="6" t="s">
        <v>4</v>
      </c>
      <c r="O357" s="7">
        <v>31</v>
      </c>
      <c r="P357" t="str">
        <f t="shared" si="117"/>
        <v/>
      </c>
      <c r="R357">
        <f t="shared" si="112"/>
        <v>38</v>
      </c>
      <c r="T357" t="str">
        <f t="shared" si="103"/>
        <v/>
      </c>
      <c r="V357" t="str">
        <f t="shared" si="104"/>
        <v/>
      </c>
      <c r="Y357" s="5">
        <v>43456</v>
      </c>
      <c r="Z357" s="6" t="s">
        <v>7</v>
      </c>
      <c r="AA357" s="7">
        <v>47</v>
      </c>
      <c r="AB357" t="str">
        <f t="shared" si="119"/>
        <v/>
      </c>
      <c r="AD357" t="str">
        <f t="shared" si="113"/>
        <v/>
      </c>
      <c r="AF357" t="str">
        <f t="shared" si="105"/>
        <v/>
      </c>
      <c r="AH357" t="str">
        <f t="shared" si="106"/>
        <v/>
      </c>
      <c r="AK357" s="5">
        <v>43821</v>
      </c>
      <c r="AL357" s="6" t="s">
        <v>9</v>
      </c>
      <c r="AM357" s="7">
        <f>+'Boarding Tallies'!AU62</f>
        <v>53</v>
      </c>
      <c r="AN357" t="str">
        <f t="shared" si="120"/>
        <v/>
      </c>
      <c r="AP357" t="str">
        <f t="shared" si="114"/>
        <v/>
      </c>
      <c r="AR357" t="str">
        <f t="shared" si="107"/>
        <v/>
      </c>
      <c r="AT357">
        <f t="shared" si="108"/>
        <v>138</v>
      </c>
      <c r="AW357" s="5">
        <v>44186</v>
      </c>
      <c r="AX357" s="6" t="s">
        <v>5</v>
      </c>
      <c r="AZ357" t="str">
        <f t="shared" si="118"/>
        <v/>
      </c>
      <c r="BB357" t="str">
        <f t="shared" si="115"/>
        <v/>
      </c>
      <c r="BD357" t="str">
        <f t="shared" si="110"/>
        <v/>
      </c>
      <c r="BF357" t="str">
        <f t="shared" si="109"/>
        <v/>
      </c>
    </row>
    <row r="358" spans="1:58" x14ac:dyDescent="0.3">
      <c r="A358" s="10">
        <v>42726</v>
      </c>
      <c r="B358" s="11" t="s">
        <v>8</v>
      </c>
      <c r="C358" s="7">
        <v>38</v>
      </c>
      <c r="D358">
        <f t="shared" si="116"/>
        <v>178</v>
      </c>
      <c r="F358" t="str">
        <f t="shared" si="111"/>
        <v/>
      </c>
      <c r="H358">
        <f t="shared" si="101"/>
        <v>84</v>
      </c>
      <c r="J358" t="str">
        <f t="shared" si="102"/>
        <v/>
      </c>
      <c r="M358" s="5">
        <v>43092</v>
      </c>
      <c r="N358" s="6" t="s">
        <v>7</v>
      </c>
      <c r="O358" s="7">
        <v>57</v>
      </c>
      <c r="P358" t="str">
        <f t="shared" si="117"/>
        <v/>
      </c>
      <c r="R358" t="str">
        <f t="shared" si="112"/>
        <v/>
      </c>
      <c r="T358" t="str">
        <f t="shared" si="103"/>
        <v/>
      </c>
      <c r="V358" t="str">
        <f t="shared" si="104"/>
        <v/>
      </c>
      <c r="Y358" s="5">
        <v>43457</v>
      </c>
      <c r="Z358" s="6" t="s">
        <v>9</v>
      </c>
      <c r="AA358" s="7">
        <v>44</v>
      </c>
      <c r="AB358" t="str">
        <f t="shared" si="119"/>
        <v/>
      </c>
      <c r="AD358" t="str">
        <f t="shared" si="113"/>
        <v/>
      </c>
      <c r="AF358" t="str">
        <f t="shared" si="105"/>
        <v/>
      </c>
      <c r="AH358">
        <f t="shared" si="106"/>
        <v>129</v>
      </c>
      <c r="AK358" s="5">
        <v>43822</v>
      </c>
      <c r="AL358" s="6" t="s">
        <v>5</v>
      </c>
      <c r="AM358" s="7">
        <f>+'Boarding Tallies'!AU63</f>
        <v>62</v>
      </c>
      <c r="AN358" t="str">
        <f t="shared" si="120"/>
        <v/>
      </c>
      <c r="AP358" t="str">
        <f t="shared" si="114"/>
        <v/>
      </c>
      <c r="AR358" t="str">
        <f t="shared" si="107"/>
        <v/>
      </c>
      <c r="AT358" t="str">
        <f t="shared" si="108"/>
        <v/>
      </c>
      <c r="AW358" s="5">
        <v>44187</v>
      </c>
      <c r="AX358" s="6" t="s">
        <v>3</v>
      </c>
      <c r="AZ358" t="str">
        <f t="shared" si="118"/>
        <v/>
      </c>
      <c r="BB358" t="str">
        <f t="shared" si="115"/>
        <v/>
      </c>
      <c r="BD358" t="str">
        <f t="shared" si="110"/>
        <v/>
      </c>
      <c r="BF358" t="str">
        <f t="shared" si="109"/>
        <v/>
      </c>
    </row>
    <row r="359" spans="1:58" x14ac:dyDescent="0.3">
      <c r="A359" s="10">
        <v>42727</v>
      </c>
      <c r="B359" s="11" t="s">
        <v>4</v>
      </c>
      <c r="C359" s="7">
        <v>73</v>
      </c>
      <c r="D359" t="str">
        <f t="shared" si="116"/>
        <v/>
      </c>
      <c r="F359">
        <f t="shared" si="111"/>
        <v>90</v>
      </c>
      <c r="H359" t="str">
        <f t="shared" si="101"/>
        <v/>
      </c>
      <c r="J359" t="str">
        <f t="shared" si="102"/>
        <v/>
      </c>
      <c r="M359" s="5">
        <v>43093</v>
      </c>
      <c r="N359" s="6" t="s">
        <v>9</v>
      </c>
      <c r="O359" s="7">
        <v>57</v>
      </c>
      <c r="P359" t="str">
        <f t="shared" si="117"/>
        <v/>
      </c>
      <c r="R359" t="str">
        <f t="shared" si="112"/>
        <v/>
      </c>
      <c r="T359" t="str">
        <f t="shared" si="103"/>
        <v/>
      </c>
      <c r="V359">
        <f t="shared" si="104"/>
        <v>145</v>
      </c>
      <c r="Y359" s="5">
        <v>43458</v>
      </c>
      <c r="Z359" s="6" t="s">
        <v>5</v>
      </c>
      <c r="AA359" s="7">
        <v>55</v>
      </c>
      <c r="AB359" t="str">
        <f t="shared" si="119"/>
        <v/>
      </c>
      <c r="AD359" t="str">
        <f t="shared" si="113"/>
        <v/>
      </c>
      <c r="AF359" t="str">
        <f t="shared" si="105"/>
        <v/>
      </c>
      <c r="AH359" t="str">
        <f t="shared" si="106"/>
        <v/>
      </c>
      <c r="AK359" s="5">
        <v>43823</v>
      </c>
      <c r="AL359" s="6" t="s">
        <v>3</v>
      </c>
      <c r="AM359" s="7">
        <f>+'Boarding Tallies'!AU64</f>
        <v>80</v>
      </c>
      <c r="AN359" t="str">
        <f t="shared" si="120"/>
        <v/>
      </c>
      <c r="AP359" t="str">
        <f t="shared" si="114"/>
        <v/>
      </c>
      <c r="AR359" t="str">
        <f t="shared" si="107"/>
        <v/>
      </c>
      <c r="AT359" t="str">
        <f t="shared" si="108"/>
        <v/>
      </c>
      <c r="AW359" s="5">
        <v>44188</v>
      </c>
      <c r="AX359" s="6" t="s">
        <v>6</v>
      </c>
      <c r="AZ359" t="str">
        <f t="shared" si="118"/>
        <v/>
      </c>
      <c r="BB359" t="str">
        <f t="shared" si="115"/>
        <v/>
      </c>
      <c r="BD359" t="str">
        <f t="shared" si="110"/>
        <v/>
      </c>
      <c r="BF359" t="str">
        <f t="shared" si="109"/>
        <v/>
      </c>
    </row>
    <row r="360" spans="1:58" x14ac:dyDescent="0.3">
      <c r="A360" s="10">
        <v>42728</v>
      </c>
      <c r="B360" s="11" t="s">
        <v>7</v>
      </c>
      <c r="C360" s="7">
        <v>74</v>
      </c>
      <c r="D360" t="str">
        <f t="shared" si="116"/>
        <v/>
      </c>
      <c r="F360" t="str">
        <f t="shared" si="111"/>
        <v/>
      </c>
      <c r="H360" t="str">
        <f t="shared" si="101"/>
        <v/>
      </c>
      <c r="J360" t="str">
        <f t="shared" si="102"/>
        <v/>
      </c>
      <c r="M360" s="5">
        <v>43094</v>
      </c>
      <c r="N360" s="6" t="s">
        <v>5</v>
      </c>
      <c r="O360" s="7">
        <v>57</v>
      </c>
      <c r="P360" t="str">
        <f t="shared" si="117"/>
        <v/>
      </c>
      <c r="R360" t="str">
        <f t="shared" si="112"/>
        <v/>
      </c>
      <c r="T360" t="str">
        <f t="shared" si="103"/>
        <v/>
      </c>
      <c r="V360" t="str">
        <f t="shared" si="104"/>
        <v/>
      </c>
      <c r="Y360" s="5">
        <v>43459</v>
      </c>
      <c r="Z360" s="6" t="s">
        <v>3</v>
      </c>
      <c r="AA360" s="7">
        <v>55</v>
      </c>
      <c r="AB360" t="str">
        <f t="shared" si="119"/>
        <v/>
      </c>
      <c r="AD360" t="str">
        <f t="shared" si="113"/>
        <v/>
      </c>
      <c r="AF360" t="str">
        <f t="shared" si="105"/>
        <v/>
      </c>
      <c r="AH360" t="str">
        <f t="shared" si="106"/>
        <v/>
      </c>
      <c r="AK360" s="5">
        <v>43824</v>
      </c>
      <c r="AL360" s="6" t="s">
        <v>6</v>
      </c>
      <c r="AM360" s="7">
        <f>+'Boarding Tallies'!AU65</f>
        <v>80</v>
      </c>
      <c r="AN360" t="str">
        <f t="shared" si="120"/>
        <v/>
      </c>
      <c r="AP360" t="str">
        <f t="shared" si="114"/>
        <v/>
      </c>
      <c r="AR360" t="str">
        <f t="shared" si="107"/>
        <v/>
      </c>
      <c r="AT360" t="str">
        <f t="shared" si="108"/>
        <v/>
      </c>
      <c r="AW360" s="5">
        <v>44189</v>
      </c>
      <c r="AX360" s="6" t="s">
        <v>8</v>
      </c>
      <c r="AZ360">
        <f t="shared" si="118"/>
        <v>0</v>
      </c>
      <c r="BB360" t="str">
        <f t="shared" si="115"/>
        <v/>
      </c>
      <c r="BD360">
        <f t="shared" si="110"/>
        <v>0</v>
      </c>
      <c r="BF360" t="str">
        <f t="shared" si="109"/>
        <v/>
      </c>
    </row>
    <row r="361" spans="1:58" x14ac:dyDescent="0.3">
      <c r="A361" s="10">
        <v>42729</v>
      </c>
      <c r="B361" s="11" t="s">
        <v>9</v>
      </c>
      <c r="C361" s="7">
        <v>74</v>
      </c>
      <c r="D361" t="str">
        <f t="shared" si="116"/>
        <v/>
      </c>
      <c r="F361" t="str">
        <f t="shared" si="111"/>
        <v/>
      </c>
      <c r="H361" t="str">
        <f t="shared" si="101"/>
        <v/>
      </c>
      <c r="J361">
        <f t="shared" si="102"/>
        <v>221</v>
      </c>
      <c r="M361" s="5">
        <v>43095</v>
      </c>
      <c r="N361" s="6" t="s">
        <v>3</v>
      </c>
      <c r="O361" s="7">
        <v>43</v>
      </c>
      <c r="P361" t="str">
        <f t="shared" si="117"/>
        <v/>
      </c>
      <c r="R361" t="str">
        <f t="shared" si="112"/>
        <v/>
      </c>
      <c r="T361" t="str">
        <f t="shared" si="103"/>
        <v/>
      </c>
      <c r="V361" t="str">
        <f t="shared" si="104"/>
        <v/>
      </c>
      <c r="Y361" s="5">
        <v>43460</v>
      </c>
      <c r="Z361" s="6" t="s">
        <v>6</v>
      </c>
      <c r="AA361" s="7">
        <v>47</v>
      </c>
      <c r="AB361" t="str">
        <f t="shared" si="119"/>
        <v/>
      </c>
      <c r="AD361" t="str">
        <f t="shared" si="113"/>
        <v/>
      </c>
      <c r="AF361" t="str">
        <f t="shared" si="105"/>
        <v/>
      </c>
      <c r="AH361" t="str">
        <f t="shared" si="106"/>
        <v/>
      </c>
      <c r="AK361" s="5">
        <v>43825</v>
      </c>
      <c r="AL361" s="6" t="s">
        <v>8</v>
      </c>
      <c r="AM361" s="7">
        <f>+'Boarding Tallies'!AU66</f>
        <v>72</v>
      </c>
      <c r="AN361">
        <f t="shared" si="120"/>
        <v>432</v>
      </c>
      <c r="AP361" t="str">
        <f t="shared" si="114"/>
        <v/>
      </c>
      <c r="AR361">
        <f t="shared" si="107"/>
        <v>232</v>
      </c>
      <c r="AT361" t="str">
        <f t="shared" si="108"/>
        <v/>
      </c>
      <c r="AW361" s="5">
        <v>44190</v>
      </c>
      <c r="AX361" s="6" t="s">
        <v>4</v>
      </c>
      <c r="AZ361" t="str">
        <f t="shared" si="118"/>
        <v/>
      </c>
      <c r="BB361">
        <f t="shared" si="115"/>
        <v>0</v>
      </c>
      <c r="BD361" t="str">
        <f t="shared" si="110"/>
        <v/>
      </c>
      <c r="BF361" t="str">
        <f t="shared" si="109"/>
        <v/>
      </c>
    </row>
    <row r="362" spans="1:58" x14ac:dyDescent="0.3">
      <c r="A362" s="10">
        <v>42730</v>
      </c>
      <c r="B362" s="11" t="s">
        <v>5</v>
      </c>
      <c r="C362" s="7">
        <v>58</v>
      </c>
      <c r="D362" t="str">
        <f t="shared" si="116"/>
        <v/>
      </c>
      <c r="F362" t="str">
        <f t="shared" si="111"/>
        <v/>
      </c>
      <c r="H362" t="str">
        <f t="shared" si="101"/>
        <v/>
      </c>
      <c r="J362" t="str">
        <f t="shared" si="102"/>
        <v/>
      </c>
      <c r="M362" s="5">
        <v>43096</v>
      </c>
      <c r="N362" s="6" t="s">
        <v>6</v>
      </c>
      <c r="O362" s="7">
        <v>49</v>
      </c>
      <c r="P362" t="str">
        <f t="shared" si="117"/>
        <v/>
      </c>
      <c r="R362" t="str">
        <f t="shared" si="112"/>
        <v/>
      </c>
      <c r="T362" t="str">
        <f t="shared" si="103"/>
        <v/>
      </c>
      <c r="V362" t="str">
        <f t="shared" si="104"/>
        <v/>
      </c>
      <c r="Y362" s="5">
        <v>43461</v>
      </c>
      <c r="Z362" s="6" t="s">
        <v>8</v>
      </c>
      <c r="AA362" s="7">
        <v>57</v>
      </c>
      <c r="AB362">
        <f t="shared" si="119"/>
        <v>343</v>
      </c>
      <c r="AD362" t="str">
        <f t="shared" si="113"/>
        <v/>
      </c>
      <c r="AF362">
        <f t="shared" si="105"/>
        <v>159</v>
      </c>
      <c r="AH362" t="str">
        <f t="shared" si="106"/>
        <v/>
      </c>
      <c r="AK362" s="5">
        <v>43826</v>
      </c>
      <c r="AL362" s="6" t="s">
        <v>4</v>
      </c>
      <c r="AM362" s="7">
        <f>+'Boarding Tallies'!AU67</f>
        <v>67</v>
      </c>
      <c r="AN362" t="str">
        <f t="shared" si="120"/>
        <v/>
      </c>
      <c r="AP362">
        <f t="shared" si="114"/>
        <v>129</v>
      </c>
      <c r="AR362" t="str">
        <f t="shared" si="107"/>
        <v/>
      </c>
      <c r="AT362" t="str">
        <f t="shared" si="108"/>
        <v/>
      </c>
      <c r="AW362" s="5">
        <v>44191</v>
      </c>
      <c r="AX362" s="6" t="s">
        <v>7</v>
      </c>
      <c r="AZ362" t="str">
        <f t="shared" si="118"/>
        <v/>
      </c>
      <c r="BB362" t="str">
        <f t="shared" si="115"/>
        <v/>
      </c>
      <c r="BD362" t="str">
        <f t="shared" si="110"/>
        <v/>
      </c>
      <c r="BF362" t="str">
        <f t="shared" si="109"/>
        <v/>
      </c>
    </row>
    <row r="363" spans="1:58" x14ac:dyDescent="0.3">
      <c r="A363" s="10">
        <v>42731</v>
      </c>
      <c r="B363" s="11" t="s">
        <v>3</v>
      </c>
      <c r="C363" s="7">
        <v>55</v>
      </c>
      <c r="D363" t="str">
        <f t="shared" si="116"/>
        <v/>
      </c>
      <c r="F363" t="str">
        <f t="shared" si="111"/>
        <v/>
      </c>
      <c r="H363" t="str">
        <f t="shared" si="101"/>
        <v/>
      </c>
      <c r="J363" t="str">
        <f t="shared" si="102"/>
        <v/>
      </c>
      <c r="M363" s="5">
        <v>43097</v>
      </c>
      <c r="N363" s="6" t="s">
        <v>8</v>
      </c>
      <c r="O363" s="7">
        <v>45</v>
      </c>
      <c r="P363">
        <f t="shared" si="117"/>
        <v>339</v>
      </c>
      <c r="R363" t="str">
        <f t="shared" si="112"/>
        <v/>
      </c>
      <c r="T363">
        <f t="shared" si="103"/>
        <v>137</v>
      </c>
      <c r="V363" t="str">
        <f t="shared" si="104"/>
        <v/>
      </c>
      <c r="Y363" s="5">
        <v>43462</v>
      </c>
      <c r="Z363" s="6" t="s">
        <v>4</v>
      </c>
      <c r="AA363" s="7">
        <v>51</v>
      </c>
      <c r="AB363" t="str">
        <f t="shared" si="119"/>
        <v/>
      </c>
      <c r="AD363">
        <f t="shared" si="113"/>
        <v>106</v>
      </c>
      <c r="AF363" t="str">
        <f t="shared" si="105"/>
        <v/>
      </c>
      <c r="AH363" t="str">
        <f t="shared" si="106"/>
        <v/>
      </c>
      <c r="AK363" s="5">
        <v>43827</v>
      </c>
      <c r="AL363" s="6" t="s">
        <v>7</v>
      </c>
      <c r="AM363" s="7">
        <f>+'Boarding Tallies'!AU68</f>
        <v>58</v>
      </c>
      <c r="AN363" t="str">
        <f t="shared" si="120"/>
        <v/>
      </c>
      <c r="AP363" t="str">
        <f t="shared" si="114"/>
        <v/>
      </c>
      <c r="AR363" t="str">
        <f t="shared" si="107"/>
        <v/>
      </c>
      <c r="AT363" t="str">
        <f t="shared" si="108"/>
        <v/>
      </c>
      <c r="AW363" s="5">
        <v>44192</v>
      </c>
      <c r="AX363" s="6" t="s">
        <v>9</v>
      </c>
      <c r="AZ363" t="str">
        <f t="shared" si="118"/>
        <v/>
      </c>
      <c r="BB363" t="str">
        <f t="shared" si="115"/>
        <v/>
      </c>
      <c r="BD363" t="str">
        <f t="shared" si="110"/>
        <v/>
      </c>
      <c r="BF363">
        <f t="shared" si="109"/>
        <v>0</v>
      </c>
    </row>
    <row r="364" spans="1:58" x14ac:dyDescent="0.3">
      <c r="A364" s="10">
        <v>42732</v>
      </c>
      <c r="B364" s="11" t="s">
        <v>6</v>
      </c>
      <c r="C364" s="7">
        <v>45</v>
      </c>
      <c r="D364" t="str">
        <f t="shared" si="116"/>
        <v/>
      </c>
      <c r="F364" t="str">
        <f t="shared" si="111"/>
        <v/>
      </c>
      <c r="H364" t="str">
        <f t="shared" si="101"/>
        <v/>
      </c>
      <c r="J364" t="str">
        <f t="shared" si="102"/>
        <v/>
      </c>
      <c r="M364" s="5">
        <v>43098</v>
      </c>
      <c r="N364" s="6" t="s">
        <v>4</v>
      </c>
      <c r="O364" s="7">
        <v>50</v>
      </c>
      <c r="P364" t="str">
        <f t="shared" si="117"/>
        <v/>
      </c>
      <c r="R364">
        <f t="shared" si="112"/>
        <v>107</v>
      </c>
      <c r="T364" t="str">
        <f t="shared" si="103"/>
        <v/>
      </c>
      <c r="V364" t="str">
        <f t="shared" si="104"/>
        <v/>
      </c>
      <c r="Y364" s="5">
        <v>43463</v>
      </c>
      <c r="Z364" s="6" t="s">
        <v>7</v>
      </c>
      <c r="AA364" s="7">
        <v>52</v>
      </c>
      <c r="AB364" t="str">
        <f t="shared" si="119"/>
        <v/>
      </c>
      <c r="AD364" t="str">
        <f t="shared" si="113"/>
        <v/>
      </c>
      <c r="AF364" t="str">
        <f t="shared" si="105"/>
        <v/>
      </c>
      <c r="AH364" t="str">
        <f t="shared" si="106"/>
        <v/>
      </c>
      <c r="AK364" s="5">
        <v>43828</v>
      </c>
      <c r="AL364" s="6" t="s">
        <v>9</v>
      </c>
      <c r="AM364" s="7">
        <f>+'Boarding Tallies'!AU69</f>
        <v>48</v>
      </c>
      <c r="AN364" t="str">
        <f t="shared" si="120"/>
        <v/>
      </c>
      <c r="AP364" t="str">
        <f t="shared" si="114"/>
        <v/>
      </c>
      <c r="AR364" t="str">
        <f t="shared" si="107"/>
        <v/>
      </c>
      <c r="AT364">
        <f t="shared" si="108"/>
        <v>173</v>
      </c>
      <c r="AW364" s="5">
        <v>44193</v>
      </c>
      <c r="AX364" s="6" t="s">
        <v>5</v>
      </c>
      <c r="AZ364" t="str">
        <f t="shared" si="118"/>
        <v/>
      </c>
      <c r="BB364" t="str">
        <f t="shared" si="115"/>
        <v/>
      </c>
      <c r="BD364" t="str">
        <f t="shared" si="110"/>
        <v/>
      </c>
      <c r="BF364" t="str">
        <f t="shared" si="109"/>
        <v/>
      </c>
    </row>
    <row r="365" spans="1:58" x14ac:dyDescent="0.3">
      <c r="A365" s="10">
        <v>42733</v>
      </c>
      <c r="B365" s="11" t="s">
        <v>8</v>
      </c>
      <c r="C365" s="7">
        <v>37</v>
      </c>
      <c r="D365">
        <f t="shared" si="116"/>
        <v>416</v>
      </c>
      <c r="F365" t="str">
        <f t="shared" si="111"/>
        <v/>
      </c>
      <c r="H365">
        <f t="shared" si="101"/>
        <v>137</v>
      </c>
      <c r="J365" t="str">
        <f t="shared" si="102"/>
        <v/>
      </c>
      <c r="M365" s="5">
        <v>43099</v>
      </c>
      <c r="N365" s="6" t="s">
        <v>7</v>
      </c>
      <c r="O365" s="7">
        <v>50</v>
      </c>
      <c r="P365" t="str">
        <f t="shared" si="117"/>
        <v/>
      </c>
      <c r="R365" t="str">
        <f t="shared" si="112"/>
        <v/>
      </c>
      <c r="T365" t="str">
        <f t="shared" si="103"/>
        <v/>
      </c>
      <c r="V365" t="str">
        <f t="shared" si="104"/>
        <v/>
      </c>
      <c r="Y365" s="5">
        <v>43464</v>
      </c>
      <c r="Z365" s="6" t="s">
        <v>9</v>
      </c>
      <c r="AA365" s="7">
        <v>43</v>
      </c>
      <c r="AB365" t="str">
        <f t="shared" si="119"/>
        <v/>
      </c>
      <c r="AD365" t="str">
        <f t="shared" si="113"/>
        <v/>
      </c>
      <c r="AF365" t="str">
        <f t="shared" si="105"/>
        <v/>
      </c>
      <c r="AH365">
        <f t="shared" si="106"/>
        <v>146</v>
      </c>
      <c r="AK365" s="5">
        <v>43829</v>
      </c>
      <c r="AL365" s="6" t="s">
        <v>5</v>
      </c>
      <c r="AM365" s="7">
        <f>+'Boarding Tallies'!AU70</f>
        <v>38</v>
      </c>
      <c r="AN365" t="str">
        <f t="shared" si="120"/>
        <v/>
      </c>
      <c r="AP365" t="str">
        <f t="shared" si="114"/>
        <v/>
      </c>
      <c r="AR365" t="str">
        <f t="shared" si="107"/>
        <v/>
      </c>
      <c r="AT365" t="str">
        <f t="shared" si="108"/>
        <v/>
      </c>
      <c r="AW365" s="5">
        <v>44194</v>
      </c>
      <c r="AX365" s="6" t="s">
        <v>3</v>
      </c>
      <c r="AZ365" t="str">
        <f t="shared" si="118"/>
        <v/>
      </c>
      <c r="BB365" t="str">
        <f t="shared" si="115"/>
        <v/>
      </c>
      <c r="BD365" t="str">
        <f t="shared" si="110"/>
        <v/>
      </c>
      <c r="BF365" t="str">
        <f t="shared" si="109"/>
        <v/>
      </c>
    </row>
    <row r="366" spans="1:58" x14ac:dyDescent="0.3">
      <c r="A366" s="10">
        <v>42734</v>
      </c>
      <c r="B366" s="11" t="s">
        <v>4</v>
      </c>
      <c r="C366" s="7">
        <v>44</v>
      </c>
      <c r="D366" t="str">
        <f t="shared" si="116"/>
        <v/>
      </c>
      <c r="F366">
        <f t="shared" si="111"/>
        <v>102</v>
      </c>
      <c r="H366" t="str">
        <f t="shared" si="101"/>
        <v/>
      </c>
      <c r="J366" t="str">
        <f t="shared" si="102"/>
        <v/>
      </c>
      <c r="M366" s="5">
        <v>43100</v>
      </c>
      <c r="N366" s="6" t="s">
        <v>9</v>
      </c>
      <c r="O366" s="7">
        <v>48</v>
      </c>
      <c r="P366" t="str">
        <f t="shared" si="117"/>
        <v/>
      </c>
      <c r="R366" t="str">
        <f t="shared" si="112"/>
        <v/>
      </c>
      <c r="T366" t="str">
        <f t="shared" si="103"/>
        <v/>
      </c>
      <c r="V366">
        <f t="shared" si="104"/>
        <v>148</v>
      </c>
      <c r="Y366" s="5">
        <v>43465</v>
      </c>
      <c r="Z366" s="6" t="s">
        <v>5</v>
      </c>
      <c r="AA366" s="7">
        <v>46</v>
      </c>
      <c r="AB366" t="str">
        <f t="shared" si="119"/>
        <v/>
      </c>
      <c r="AD366" t="str">
        <f t="shared" si="113"/>
        <v/>
      </c>
      <c r="AF366" t="str">
        <f t="shared" si="105"/>
        <v/>
      </c>
      <c r="AH366" t="str">
        <f t="shared" si="106"/>
        <v/>
      </c>
      <c r="AK366" s="5">
        <v>43830</v>
      </c>
      <c r="AL366" s="6" t="s">
        <v>3</v>
      </c>
      <c r="AM366" s="7">
        <f>+'Boarding Tallies'!AU71</f>
        <v>42</v>
      </c>
      <c r="AN366" t="str">
        <f t="shared" si="120"/>
        <v/>
      </c>
      <c r="AP366" t="str">
        <f t="shared" si="114"/>
        <v/>
      </c>
      <c r="AR366" t="str">
        <f t="shared" si="107"/>
        <v/>
      </c>
      <c r="AT366" t="str">
        <f t="shared" si="108"/>
        <v/>
      </c>
      <c r="AW366" s="5">
        <v>44195</v>
      </c>
      <c r="AX366" s="6" t="s">
        <v>6</v>
      </c>
      <c r="AZ366" t="str">
        <f t="shared" si="118"/>
        <v/>
      </c>
      <c r="BB366" t="str">
        <f t="shared" si="115"/>
        <v/>
      </c>
      <c r="BD366" t="str">
        <f t="shared" si="110"/>
        <v/>
      </c>
      <c r="BF366" t="str">
        <f t="shared" si="109"/>
        <v/>
      </c>
    </row>
    <row r="367" spans="1:58" x14ac:dyDescent="0.3">
      <c r="A367" s="10">
        <v>42735</v>
      </c>
      <c r="B367" s="11" t="s">
        <v>7</v>
      </c>
      <c r="C367" s="7">
        <v>49</v>
      </c>
      <c r="D367" t="str">
        <f t="shared" si="116"/>
        <v/>
      </c>
      <c r="F367" t="str">
        <f t="shared" si="111"/>
        <v/>
      </c>
      <c r="H367" t="str">
        <f t="shared" si="101"/>
        <v/>
      </c>
      <c r="J367" t="str">
        <f t="shared" si="102"/>
        <v/>
      </c>
      <c r="P367" t="str">
        <f t="shared" si="117"/>
        <v/>
      </c>
      <c r="R367" t="str">
        <f t="shared" si="112"/>
        <v/>
      </c>
      <c r="T367" t="str">
        <f t="shared" si="103"/>
        <v/>
      </c>
      <c r="V367" t="str">
        <f t="shared" si="104"/>
        <v/>
      </c>
      <c r="AA367" s="12"/>
      <c r="AB367" t="str">
        <f t="shared" si="119"/>
        <v/>
      </c>
      <c r="AD367" t="str">
        <f t="shared" si="113"/>
        <v/>
      </c>
      <c r="AF367" t="str">
        <f t="shared" si="105"/>
        <v/>
      </c>
      <c r="AH367" t="str">
        <f t="shared" si="106"/>
        <v/>
      </c>
      <c r="AN367" t="str">
        <f t="shared" si="120"/>
        <v/>
      </c>
      <c r="AP367" t="str">
        <f t="shared" si="114"/>
        <v/>
      </c>
      <c r="AR367" t="str">
        <f t="shared" si="107"/>
        <v/>
      </c>
      <c r="AT367" t="str">
        <f t="shared" si="108"/>
        <v/>
      </c>
      <c r="AW367" s="5">
        <v>44196</v>
      </c>
      <c r="AX367" s="6" t="s">
        <v>8</v>
      </c>
      <c r="AZ367">
        <f t="shared" si="118"/>
        <v>0</v>
      </c>
      <c r="BB367" t="str">
        <f t="shared" si="115"/>
        <v/>
      </c>
      <c r="BD367">
        <f t="shared" si="110"/>
        <v>0</v>
      </c>
      <c r="BF367" t="str">
        <f t="shared" si="109"/>
        <v/>
      </c>
    </row>
  </sheetData>
  <dataConsolidate/>
  <pageMargins left="0.7" right="0.7" top="0.75" bottom="0.75" header="0.3" footer="0.3"/>
  <ignoredErrors>
    <ignoredError sqref="AN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54"/>
  <sheetViews>
    <sheetView tabSelected="1" zoomScale="136" zoomScaleNormal="136" workbookViewId="0">
      <selection activeCell="F2" sqref="F2"/>
    </sheetView>
  </sheetViews>
  <sheetFormatPr defaultRowHeight="14.4" x14ac:dyDescent="0.3"/>
  <cols>
    <col min="1" max="1" width="10.77734375" customWidth="1"/>
    <col min="13" max="13" width="9.77734375" customWidth="1"/>
    <col min="20" max="20" width="12.109375" customWidth="1"/>
    <col min="27" max="27" width="11.77734375" customWidth="1"/>
  </cols>
  <sheetData>
    <row r="1" spans="1:32" x14ac:dyDescent="0.3">
      <c r="A1" t="s">
        <v>2568</v>
      </c>
      <c r="B1" t="s">
        <v>2548</v>
      </c>
      <c r="C1" t="s">
        <v>2547</v>
      </c>
      <c r="D1" t="s">
        <v>2182</v>
      </c>
      <c r="E1" t="s">
        <v>2546</v>
      </c>
      <c r="F1" t="s">
        <v>2545</v>
      </c>
      <c r="G1" s="192" t="s">
        <v>2756</v>
      </c>
      <c r="H1" s="192" t="s">
        <v>2757</v>
      </c>
      <c r="I1" s="192" t="s">
        <v>2758</v>
      </c>
      <c r="J1" s="192" t="s">
        <v>2759</v>
      </c>
      <c r="K1" s="192" t="s">
        <v>2760</v>
      </c>
      <c r="M1" t="s">
        <v>2561</v>
      </c>
      <c r="N1" t="s">
        <v>2548</v>
      </c>
      <c r="O1" t="s">
        <v>2547</v>
      </c>
      <c r="P1" t="s">
        <v>2182</v>
      </c>
      <c r="Q1" t="s">
        <v>2546</v>
      </c>
      <c r="R1" t="s">
        <v>2545</v>
      </c>
      <c r="T1" t="s">
        <v>2559</v>
      </c>
      <c r="U1" t="s">
        <v>2548</v>
      </c>
      <c r="V1" t="s">
        <v>2547</v>
      </c>
      <c r="W1" t="s">
        <v>2182</v>
      </c>
      <c r="X1" t="s">
        <v>2546</v>
      </c>
      <c r="Y1" t="s">
        <v>2545</v>
      </c>
      <c r="AA1" t="s">
        <v>2567</v>
      </c>
      <c r="AB1" t="s">
        <v>2548</v>
      </c>
      <c r="AC1" t="s">
        <v>2547</v>
      </c>
      <c r="AD1" t="s">
        <v>2182</v>
      </c>
      <c r="AE1" t="s">
        <v>2546</v>
      </c>
      <c r="AF1" t="s">
        <v>2545</v>
      </c>
    </row>
    <row r="2" spans="1:32" x14ac:dyDescent="0.3">
      <c r="A2" t="s">
        <v>2247</v>
      </c>
      <c r="B2">
        <f>+'Beautiful Boarding Tallies'!E2+'Delightful Daycare Tallies'!E2</f>
        <v>209</v>
      </c>
      <c r="C2">
        <f>+'Beautiful Boarding Tallies'!Q2+'Delightful Daycare Tallies'!Q2</f>
        <v>373</v>
      </c>
      <c r="D2">
        <f>+'Beautiful Boarding Tallies'!AC2+'Delightful Daycare Tallies'!AC2</f>
        <v>378</v>
      </c>
      <c r="E2">
        <f>+'Beautiful Boarding Tallies'!AO2+'Delightful Daycare Tallies'!AO2</f>
        <v>411</v>
      </c>
      <c r="F2">
        <f>+'Beautiful Boarding Tallies'!BA2+'Delightful Daycare Tallies'!BA2</f>
        <v>253</v>
      </c>
      <c r="G2" s="191">
        <f>Table24[[#This Row],[2016]]/(7*170/100)</f>
        <v>17.563025210084032</v>
      </c>
      <c r="H2" s="191">
        <f>Table24[[#This Row],[2017]]/(7*170/100)</f>
        <v>31.344537815126049</v>
      </c>
      <c r="I2" s="191">
        <f>Table24[[#This Row],[2018]]/(7*170/100)</f>
        <v>31.764705882352938</v>
      </c>
      <c r="J2" s="191">
        <f>Table24[[#This Row],[2019]]/(7*170/100)</f>
        <v>34.537815126050418</v>
      </c>
      <c r="K2" s="191">
        <f>Table24[[#This Row],[2020]]/(7*170/100)</f>
        <v>21.260504201680671</v>
      </c>
      <c r="M2" t="s">
        <v>2247</v>
      </c>
      <c r="N2">
        <f>+'Beautiful Boarding Tallies'!G2+'Delightful Daycare Tallies'!G2</f>
        <v>34</v>
      </c>
      <c r="O2">
        <f>+'Beautiful Boarding Tallies'!S2+'Delightful Daycare Tallies'!S2</f>
        <v>101</v>
      </c>
      <c r="P2">
        <f>+'Beautiful Boarding Tallies'!AE2+'Delightful Daycare Tallies'!AE2</f>
        <v>81</v>
      </c>
      <c r="Q2">
        <f>+'Beautiful Boarding Tallies'!AQ2+'Delightful Daycare Tallies'!AQ2</f>
        <v>149</v>
      </c>
      <c r="R2">
        <f>+'Beautiful Boarding Tallies'!BC2+'Delightful Daycare Tallies'!BC2</f>
        <v>38</v>
      </c>
      <c r="T2" t="s">
        <v>2247</v>
      </c>
      <c r="U2">
        <f>+'Beautiful Boarding Tallies'!I2+'Delightful Daycare Tallies'!I2</f>
        <v>112</v>
      </c>
      <c r="V2">
        <f>+'Beautiful Boarding Tallies'!U2+'Delightful Daycare Tallies'!U2</f>
        <v>190</v>
      </c>
      <c r="W2">
        <f>+'Beautiful Boarding Tallies'!AG2+'Delightful Daycare Tallies'!AG2</f>
        <v>157</v>
      </c>
      <c r="X2">
        <f>+'Beautiful Boarding Tallies'!AS2+'Delightful Daycare Tallies'!AS2</f>
        <v>154</v>
      </c>
      <c r="Y2">
        <f>+'Beautiful Boarding Tallies'!BE2+'Delightful Daycare Tallies'!BE2</f>
        <v>42</v>
      </c>
      <c r="AA2" t="s">
        <v>2247</v>
      </c>
      <c r="AB2">
        <f>+'Beautiful Boarding Tallies'!K2+'Delightful Daycare Tallies'!K2</f>
        <v>66</v>
      </c>
      <c r="AC2">
        <f>+'Beautiful Boarding Tallies'!W2+'Delightful Daycare Tallies'!W2</f>
        <v>147</v>
      </c>
      <c r="AD2">
        <f>+'Beautiful Boarding Tallies'!AI2+'Delightful Daycare Tallies'!AI2</f>
        <v>110</v>
      </c>
      <c r="AE2">
        <f>+'Beautiful Boarding Tallies'!AU2+'Delightful Daycare Tallies'!AU2</f>
        <v>140</v>
      </c>
      <c r="AF2">
        <f>+'Beautiful Boarding Tallies'!BG2+'Delightful Daycare Tallies'!BG2</f>
        <v>0</v>
      </c>
    </row>
    <row r="3" spans="1:32" x14ac:dyDescent="0.3">
      <c r="A3" t="s">
        <v>2246</v>
      </c>
      <c r="B3">
        <f>+'Beautiful Boarding Tallies'!E3+'Delightful Daycare Tallies'!E3</f>
        <v>193</v>
      </c>
      <c r="C3">
        <f>+'Beautiful Boarding Tallies'!Q3+'Delightful Daycare Tallies'!Q3</f>
        <v>341</v>
      </c>
      <c r="D3">
        <f>+'Beautiful Boarding Tallies'!AC3+'Delightful Daycare Tallies'!AC3</f>
        <v>403</v>
      </c>
      <c r="E3">
        <f>+'Beautiful Boarding Tallies'!AO3+'Delightful Daycare Tallies'!AO3</f>
        <v>428</v>
      </c>
      <c r="F3">
        <f>+'Beautiful Boarding Tallies'!BA3+'Delightful Daycare Tallies'!BA3</f>
        <v>0</v>
      </c>
      <c r="G3" s="191">
        <f>Table24[[#This Row],[2016]]/(7*170/100)</f>
        <v>16.218487394957982</v>
      </c>
      <c r="H3" s="191">
        <f>Table24[[#This Row],[2017]]/(7*170/100)</f>
        <v>28.655462184873947</v>
      </c>
      <c r="I3" s="191">
        <f>Table24[[#This Row],[2018]]/(7*170/100)</f>
        <v>33.865546218487395</v>
      </c>
      <c r="J3" s="191">
        <f>Table24[[#This Row],[2019]]/(7*170/100)</f>
        <v>35.966386554621849</v>
      </c>
      <c r="K3" s="191">
        <f>Table24[[#This Row],[2020]]/(7*170/100)</f>
        <v>0</v>
      </c>
      <c r="M3" t="s">
        <v>2246</v>
      </c>
      <c r="N3">
        <f>+'Beautiful Boarding Tallies'!G3+'Delightful Daycare Tallies'!G3</f>
        <v>59</v>
      </c>
      <c r="O3">
        <f>+'Beautiful Boarding Tallies'!S3+'Delightful Daycare Tallies'!S3</f>
        <v>123</v>
      </c>
      <c r="P3">
        <f>+'Beautiful Boarding Tallies'!AE3+'Delightful Daycare Tallies'!AE3</f>
        <v>156</v>
      </c>
      <c r="Q3">
        <f>+'Beautiful Boarding Tallies'!AQ3+'Delightful Daycare Tallies'!AQ3</f>
        <v>161</v>
      </c>
      <c r="R3">
        <f>+'Beautiful Boarding Tallies'!BC3+'Delightful Daycare Tallies'!BC3</f>
        <v>0</v>
      </c>
      <c r="T3" t="s">
        <v>2246</v>
      </c>
      <c r="U3">
        <f>+'Beautiful Boarding Tallies'!I3+'Delightful Daycare Tallies'!I3</f>
        <v>104</v>
      </c>
      <c r="V3">
        <f>+'Beautiful Boarding Tallies'!U3+'Delightful Daycare Tallies'!U3</f>
        <v>167</v>
      </c>
      <c r="W3">
        <f>+'Beautiful Boarding Tallies'!AG3+'Delightful Daycare Tallies'!AG3</f>
        <v>214</v>
      </c>
      <c r="X3">
        <f>+'Beautiful Boarding Tallies'!AS3+'Delightful Daycare Tallies'!AS3</f>
        <v>216</v>
      </c>
      <c r="Y3">
        <f>+'Beautiful Boarding Tallies'!BE3+'Delightful Daycare Tallies'!BE3</f>
        <v>0</v>
      </c>
      <c r="AA3" t="s">
        <v>2246</v>
      </c>
      <c r="AB3">
        <f>+'Beautiful Boarding Tallies'!K3+'Delightful Daycare Tallies'!K3</f>
        <v>60</v>
      </c>
      <c r="AC3">
        <f>+'Beautiful Boarding Tallies'!W3+'Delightful Daycare Tallies'!W3</f>
        <v>119</v>
      </c>
      <c r="AD3">
        <f>+'Beautiful Boarding Tallies'!AI3+'Delightful Daycare Tallies'!AI3</f>
        <v>156</v>
      </c>
      <c r="AE3">
        <f>+'Beautiful Boarding Tallies'!AU3+'Delightful Daycare Tallies'!AU3</f>
        <v>153</v>
      </c>
      <c r="AF3">
        <f>+'Beautiful Boarding Tallies'!BG3+'Delightful Daycare Tallies'!BG3</f>
        <v>0</v>
      </c>
    </row>
    <row r="4" spans="1:32" x14ac:dyDescent="0.3">
      <c r="A4" t="s">
        <v>2245</v>
      </c>
      <c r="B4">
        <f>+'Beautiful Boarding Tallies'!E4+'Delightful Daycare Tallies'!E4</f>
        <v>218</v>
      </c>
      <c r="C4">
        <f>+'Beautiful Boarding Tallies'!Q4+'Delightful Daycare Tallies'!Q4</f>
        <v>372</v>
      </c>
      <c r="D4">
        <f>+'Beautiful Boarding Tallies'!AC4+'Delightful Daycare Tallies'!AC4</f>
        <v>412</v>
      </c>
      <c r="E4">
        <f>+'Beautiful Boarding Tallies'!AO4+'Delightful Daycare Tallies'!AO4</f>
        <v>426</v>
      </c>
      <c r="F4">
        <f>+'Beautiful Boarding Tallies'!BA4+'Delightful Daycare Tallies'!BA4</f>
        <v>0</v>
      </c>
      <c r="G4" s="191">
        <f>Table24[[#This Row],[2016]]/(7*170/100)</f>
        <v>18.319327731092436</v>
      </c>
      <c r="H4" s="191">
        <f>Table24[[#This Row],[2017]]/(7*170/100)</f>
        <v>31.260504201680671</v>
      </c>
      <c r="I4" s="191">
        <f>Table24[[#This Row],[2018]]/(7*170/100)</f>
        <v>34.621848739495796</v>
      </c>
      <c r="J4" s="191">
        <f>Table24[[#This Row],[2019]]/(7*170/100)</f>
        <v>35.798319327731093</v>
      </c>
      <c r="K4" s="191">
        <f>Table24[[#This Row],[2020]]/(7*170/100)</f>
        <v>0</v>
      </c>
      <c r="M4" t="s">
        <v>2245</v>
      </c>
      <c r="N4">
        <f>+'Beautiful Boarding Tallies'!G4+'Delightful Daycare Tallies'!G4</f>
        <v>64</v>
      </c>
      <c r="O4">
        <f>+'Beautiful Boarding Tallies'!S4+'Delightful Daycare Tallies'!S4</f>
        <v>116</v>
      </c>
      <c r="P4">
        <f>+'Beautiful Boarding Tallies'!AE4+'Delightful Daycare Tallies'!AE4</f>
        <v>147</v>
      </c>
      <c r="Q4">
        <f>+'Beautiful Boarding Tallies'!AQ4+'Delightful Daycare Tallies'!AQ4</f>
        <v>137</v>
      </c>
      <c r="R4">
        <f>+'Beautiful Boarding Tallies'!BC4+'Delightful Daycare Tallies'!BC4</f>
        <v>0</v>
      </c>
      <c r="T4" t="s">
        <v>2245</v>
      </c>
      <c r="U4">
        <f>+'Beautiful Boarding Tallies'!I4+'Delightful Daycare Tallies'!I4</f>
        <v>111</v>
      </c>
      <c r="V4">
        <f>+'Beautiful Boarding Tallies'!U4+'Delightful Daycare Tallies'!U4</f>
        <v>190</v>
      </c>
      <c r="W4">
        <f>+'Beautiful Boarding Tallies'!AG4+'Delightful Daycare Tallies'!AG4</f>
        <v>202</v>
      </c>
      <c r="X4">
        <f>+'Beautiful Boarding Tallies'!AS4+'Delightful Daycare Tallies'!AS4</f>
        <v>213</v>
      </c>
      <c r="Y4">
        <f>+'Beautiful Boarding Tallies'!BE4+'Delightful Daycare Tallies'!BE4</f>
        <v>0</v>
      </c>
      <c r="AA4" t="s">
        <v>2245</v>
      </c>
      <c r="AB4">
        <f>+'Beautiful Boarding Tallies'!K4+'Delightful Daycare Tallies'!K4</f>
        <v>82</v>
      </c>
      <c r="AC4">
        <f>+'Beautiful Boarding Tallies'!W4+'Delightful Daycare Tallies'!W4</f>
        <v>144</v>
      </c>
      <c r="AD4">
        <f>+'Beautiful Boarding Tallies'!AI4+'Delightful Daycare Tallies'!AI4</f>
        <v>152</v>
      </c>
      <c r="AE4">
        <f>+'Beautiful Boarding Tallies'!AU4+'Delightful Daycare Tallies'!AU4</f>
        <v>149</v>
      </c>
      <c r="AF4">
        <f>+'Beautiful Boarding Tallies'!BG4+'Delightful Daycare Tallies'!BG4</f>
        <v>0</v>
      </c>
    </row>
    <row r="5" spans="1:32" x14ac:dyDescent="0.3">
      <c r="A5" t="s">
        <v>2244</v>
      </c>
      <c r="B5">
        <f>+'Beautiful Boarding Tallies'!E5+'Delightful Daycare Tallies'!E5</f>
        <v>240</v>
      </c>
      <c r="C5">
        <f>+'Beautiful Boarding Tallies'!Q5+'Delightful Daycare Tallies'!Q5</f>
        <v>370</v>
      </c>
      <c r="D5">
        <f>+'Beautiful Boarding Tallies'!AC5+'Delightful Daycare Tallies'!AC5</f>
        <v>436</v>
      </c>
      <c r="E5">
        <f>+'Beautiful Boarding Tallies'!AO5+'Delightful Daycare Tallies'!AO5</f>
        <v>416</v>
      </c>
      <c r="F5">
        <f>+'Beautiful Boarding Tallies'!BA5+'Delightful Daycare Tallies'!BA5</f>
        <v>0</v>
      </c>
      <c r="G5" s="191">
        <f>Table24[[#This Row],[2016]]/(7*170/100)</f>
        <v>20.168067226890756</v>
      </c>
      <c r="H5" s="191">
        <f>Table24[[#This Row],[2017]]/(7*170/100)</f>
        <v>31.092436974789916</v>
      </c>
      <c r="I5" s="191">
        <f>Table24[[#This Row],[2018]]/(7*170/100)</f>
        <v>36.638655462184872</v>
      </c>
      <c r="J5" s="191">
        <f>Table24[[#This Row],[2019]]/(7*170/100)</f>
        <v>34.957983193277308</v>
      </c>
      <c r="K5" s="191">
        <f>Table24[[#This Row],[2020]]/(7*170/100)</f>
        <v>0</v>
      </c>
      <c r="M5" t="s">
        <v>2244</v>
      </c>
      <c r="N5">
        <f>+'Beautiful Boarding Tallies'!G5+'Delightful Daycare Tallies'!G5</f>
        <v>64</v>
      </c>
      <c r="O5">
        <f>+'Beautiful Boarding Tallies'!S5+'Delightful Daycare Tallies'!S5</f>
        <v>108</v>
      </c>
      <c r="P5">
        <f>+'Beautiful Boarding Tallies'!AE5+'Delightful Daycare Tallies'!AE5</f>
        <v>145</v>
      </c>
      <c r="Q5">
        <f>+'Beautiful Boarding Tallies'!AQ5+'Delightful Daycare Tallies'!AQ5</f>
        <v>118</v>
      </c>
      <c r="R5">
        <f>+'Beautiful Boarding Tallies'!BC5+'Delightful Daycare Tallies'!BC5</f>
        <v>0</v>
      </c>
      <c r="T5" t="s">
        <v>2244</v>
      </c>
      <c r="U5">
        <f>+'Beautiful Boarding Tallies'!I5+'Delightful Daycare Tallies'!I5</f>
        <v>130</v>
      </c>
      <c r="V5">
        <f>+'Beautiful Boarding Tallies'!U5+'Delightful Daycare Tallies'!U5</f>
        <v>181</v>
      </c>
      <c r="W5">
        <f>+'Beautiful Boarding Tallies'!AG5+'Delightful Daycare Tallies'!AG5</f>
        <v>219</v>
      </c>
      <c r="X5">
        <f>+'Beautiful Boarding Tallies'!AS5+'Delightful Daycare Tallies'!AS5</f>
        <v>233</v>
      </c>
      <c r="Y5">
        <f>+'Beautiful Boarding Tallies'!BE5+'Delightful Daycare Tallies'!BE5</f>
        <v>0</v>
      </c>
      <c r="AA5" t="s">
        <v>2244</v>
      </c>
      <c r="AB5">
        <f>+'Beautiful Boarding Tallies'!K5+'Delightful Daycare Tallies'!K5</f>
        <v>76</v>
      </c>
      <c r="AC5">
        <f>+'Beautiful Boarding Tallies'!W5+'Delightful Daycare Tallies'!W5</f>
        <v>142</v>
      </c>
      <c r="AD5">
        <f>+'Beautiful Boarding Tallies'!AI5+'Delightful Daycare Tallies'!AI5</f>
        <v>128</v>
      </c>
      <c r="AE5">
        <f>+'Beautiful Boarding Tallies'!AU5+'Delightful Daycare Tallies'!AU5</f>
        <v>153</v>
      </c>
      <c r="AF5">
        <f>+'Beautiful Boarding Tallies'!BG5+'Delightful Daycare Tallies'!BG5</f>
        <v>0</v>
      </c>
    </row>
    <row r="6" spans="1:32" x14ac:dyDescent="0.3">
      <c r="A6" t="s">
        <v>2243</v>
      </c>
      <c r="B6">
        <f>+'Beautiful Boarding Tallies'!E6+'Delightful Daycare Tallies'!E6</f>
        <v>230</v>
      </c>
      <c r="C6">
        <f>+'Beautiful Boarding Tallies'!Q6+'Delightful Daycare Tallies'!Q6</f>
        <v>361</v>
      </c>
      <c r="D6">
        <f>+'Beautiful Boarding Tallies'!AC6+'Delightful Daycare Tallies'!AC6</f>
        <v>398</v>
      </c>
      <c r="E6">
        <f>+'Beautiful Boarding Tallies'!AO6+'Delightful Daycare Tallies'!AO6</f>
        <v>428</v>
      </c>
      <c r="F6">
        <f>+'Beautiful Boarding Tallies'!BA6+'Delightful Daycare Tallies'!BA6</f>
        <v>0</v>
      </c>
      <c r="G6" s="191">
        <f>Table24[[#This Row],[2016]]/(7*170/100)</f>
        <v>19.327731092436974</v>
      </c>
      <c r="H6" s="191">
        <f>Table24[[#This Row],[2017]]/(7*170/100)</f>
        <v>30.336134453781511</v>
      </c>
      <c r="I6" s="191">
        <f>Table24[[#This Row],[2018]]/(7*170/100)</f>
        <v>33.445378151260506</v>
      </c>
      <c r="J6" s="191">
        <f>Table24[[#This Row],[2019]]/(7*170/100)</f>
        <v>35.966386554621849</v>
      </c>
      <c r="K6" s="191">
        <f>Table24[[#This Row],[2020]]/(7*170/100)</f>
        <v>0</v>
      </c>
      <c r="M6" t="s">
        <v>2243</v>
      </c>
      <c r="N6">
        <f>+'Beautiful Boarding Tallies'!G6+'Delightful Daycare Tallies'!G6</f>
        <v>79</v>
      </c>
      <c r="O6">
        <f>+'Beautiful Boarding Tallies'!S6+'Delightful Daycare Tallies'!S6</f>
        <v>110</v>
      </c>
      <c r="P6">
        <f>+'Beautiful Boarding Tallies'!AE6+'Delightful Daycare Tallies'!AE6</f>
        <v>137</v>
      </c>
      <c r="Q6">
        <f>+'Beautiful Boarding Tallies'!AQ6+'Delightful Daycare Tallies'!AQ6</f>
        <v>158</v>
      </c>
      <c r="R6">
        <f>+'Beautiful Boarding Tallies'!BC6+'Delightful Daycare Tallies'!BC6</f>
        <v>0</v>
      </c>
      <c r="T6" t="s">
        <v>2243</v>
      </c>
      <c r="U6">
        <f>+'Beautiful Boarding Tallies'!I6+'Delightful Daycare Tallies'!I6</f>
        <v>116</v>
      </c>
      <c r="V6">
        <f>+'Beautiful Boarding Tallies'!U6+'Delightful Daycare Tallies'!U6</f>
        <v>190</v>
      </c>
      <c r="W6">
        <f>+'Beautiful Boarding Tallies'!AG6+'Delightful Daycare Tallies'!AG6</f>
        <v>212</v>
      </c>
      <c r="X6">
        <f>+'Beautiful Boarding Tallies'!AS6+'Delightful Daycare Tallies'!AS6</f>
        <v>205</v>
      </c>
      <c r="Y6">
        <f>+'Beautiful Boarding Tallies'!BE6+'Delightful Daycare Tallies'!BE6</f>
        <v>0</v>
      </c>
      <c r="AA6" t="s">
        <v>2243</v>
      </c>
      <c r="AB6">
        <f>+'Beautiful Boarding Tallies'!K6+'Delightful Daycare Tallies'!K6</f>
        <v>83</v>
      </c>
      <c r="AC6">
        <f>+'Beautiful Boarding Tallies'!W6+'Delightful Daycare Tallies'!W6</f>
        <v>120</v>
      </c>
      <c r="AD6">
        <f>+'Beautiful Boarding Tallies'!AI6+'Delightful Daycare Tallies'!AI6</f>
        <v>140</v>
      </c>
      <c r="AE6">
        <f>+'Beautiful Boarding Tallies'!AU6+'Delightful Daycare Tallies'!AU6</f>
        <v>151</v>
      </c>
      <c r="AF6">
        <f>+'Beautiful Boarding Tallies'!BG6+'Delightful Daycare Tallies'!BG6</f>
        <v>0</v>
      </c>
    </row>
    <row r="7" spans="1:32" x14ac:dyDescent="0.3">
      <c r="A7" t="s">
        <v>2241</v>
      </c>
      <c r="B7">
        <f>+'Beautiful Boarding Tallies'!E7+'Delightful Daycare Tallies'!E7</f>
        <v>230</v>
      </c>
      <c r="C7">
        <f>+'Beautiful Boarding Tallies'!Q7+'Delightful Daycare Tallies'!Q7</f>
        <v>283</v>
      </c>
      <c r="D7">
        <f>+'Beautiful Boarding Tallies'!AC7+'Delightful Daycare Tallies'!AC7</f>
        <v>421</v>
      </c>
      <c r="E7">
        <f>+'Beautiful Boarding Tallies'!AO7+'Delightful Daycare Tallies'!AO7</f>
        <v>438</v>
      </c>
      <c r="F7">
        <f>+'Beautiful Boarding Tallies'!BA7+'Delightful Daycare Tallies'!BA7</f>
        <v>0</v>
      </c>
      <c r="G7" s="191">
        <f>Table24[[#This Row],[2016]]/(7*170/100)</f>
        <v>19.327731092436974</v>
      </c>
      <c r="H7" s="191">
        <f>Table24[[#This Row],[2017]]/(7*170/100)</f>
        <v>23.781512605042018</v>
      </c>
      <c r="I7" s="191">
        <f>Table24[[#This Row],[2018]]/(7*170/100)</f>
        <v>35.378151260504204</v>
      </c>
      <c r="J7" s="191">
        <f>Table24[[#This Row],[2019]]/(7*170/100)</f>
        <v>36.806722689075627</v>
      </c>
      <c r="K7" s="191">
        <f>Table24[[#This Row],[2020]]/(7*170/100)</f>
        <v>0</v>
      </c>
      <c r="M7" t="s">
        <v>2241</v>
      </c>
      <c r="N7">
        <f>+'Beautiful Boarding Tallies'!G7+'Delightful Daycare Tallies'!G7</f>
        <v>60</v>
      </c>
      <c r="O7">
        <f>+'Beautiful Boarding Tallies'!S7+'Delightful Daycare Tallies'!S7</f>
        <v>112</v>
      </c>
      <c r="P7">
        <f>+'Beautiful Boarding Tallies'!AE7+'Delightful Daycare Tallies'!AE7</f>
        <v>170</v>
      </c>
      <c r="Q7">
        <f>+'Beautiful Boarding Tallies'!AQ7+'Delightful Daycare Tallies'!AQ7</f>
        <v>154</v>
      </c>
      <c r="R7">
        <f>+'Beautiful Boarding Tallies'!BC7+'Delightful Daycare Tallies'!BC7</f>
        <v>0</v>
      </c>
      <c r="T7" t="s">
        <v>2241</v>
      </c>
      <c r="U7">
        <f>+'Beautiful Boarding Tallies'!I7+'Delightful Daycare Tallies'!I7</f>
        <v>132</v>
      </c>
      <c r="V7">
        <f>+'Beautiful Boarding Tallies'!U7+'Delightful Daycare Tallies'!U7</f>
        <v>123</v>
      </c>
      <c r="W7">
        <f>+'Beautiful Boarding Tallies'!AG7+'Delightful Daycare Tallies'!AG7</f>
        <v>215</v>
      </c>
      <c r="X7">
        <f>+'Beautiful Boarding Tallies'!AS7+'Delightful Daycare Tallies'!AS7</f>
        <v>233</v>
      </c>
      <c r="Y7">
        <f>+'Beautiful Boarding Tallies'!BE7+'Delightful Daycare Tallies'!BE7</f>
        <v>0</v>
      </c>
      <c r="AA7" t="s">
        <v>2241</v>
      </c>
      <c r="AB7">
        <f>+'Beautiful Boarding Tallies'!K7+'Delightful Daycare Tallies'!K7</f>
        <v>72</v>
      </c>
      <c r="AC7">
        <f>+'Beautiful Boarding Tallies'!W7+'Delightful Daycare Tallies'!W7</f>
        <v>113</v>
      </c>
      <c r="AD7">
        <f>+'Beautiful Boarding Tallies'!AI7+'Delightful Daycare Tallies'!AI7</f>
        <v>181</v>
      </c>
      <c r="AE7">
        <f>+'Beautiful Boarding Tallies'!AU7+'Delightful Daycare Tallies'!AU7</f>
        <v>179</v>
      </c>
      <c r="AF7">
        <f>+'Beautiful Boarding Tallies'!BG7+'Delightful Daycare Tallies'!BG7</f>
        <v>0</v>
      </c>
    </row>
    <row r="8" spans="1:32" x14ac:dyDescent="0.3">
      <c r="A8" t="s">
        <v>2239</v>
      </c>
      <c r="B8">
        <f>+'Beautiful Boarding Tallies'!E8+'Delightful Daycare Tallies'!E8</f>
        <v>245</v>
      </c>
      <c r="C8">
        <f>+'Beautiful Boarding Tallies'!Q8+'Delightful Daycare Tallies'!Q8</f>
        <v>289</v>
      </c>
      <c r="D8">
        <f>+'Beautiful Boarding Tallies'!AC8+'Delightful Daycare Tallies'!AC8</f>
        <v>520</v>
      </c>
      <c r="E8">
        <f>+'Beautiful Boarding Tallies'!AO8+'Delightful Daycare Tallies'!AO8</f>
        <v>487</v>
      </c>
      <c r="F8">
        <f>+'Beautiful Boarding Tallies'!BA8+'Delightful Daycare Tallies'!BA8</f>
        <v>0</v>
      </c>
      <c r="G8" s="191">
        <f>Table24[[#This Row],[2016]]/(7*170/100)</f>
        <v>20.588235294117645</v>
      </c>
      <c r="H8" s="191">
        <f>Table24[[#This Row],[2017]]/(7*170/100)</f>
        <v>24.285714285714285</v>
      </c>
      <c r="I8" s="191">
        <f>Table24[[#This Row],[2018]]/(7*170/100)</f>
        <v>43.69747899159664</v>
      </c>
      <c r="J8" s="191">
        <f>Table24[[#This Row],[2019]]/(7*170/100)</f>
        <v>40.924369747899156</v>
      </c>
      <c r="K8" s="191">
        <f>Table24[[#This Row],[2020]]/(7*170/100)</f>
        <v>0</v>
      </c>
      <c r="M8" t="s">
        <v>2239</v>
      </c>
      <c r="N8">
        <f>+'Beautiful Boarding Tallies'!G8+'Delightful Daycare Tallies'!G8</f>
        <v>79</v>
      </c>
      <c r="O8">
        <f>+'Beautiful Boarding Tallies'!S8+'Delightful Daycare Tallies'!S8</f>
        <v>82</v>
      </c>
      <c r="P8">
        <f>+'Beautiful Boarding Tallies'!AE8+'Delightful Daycare Tallies'!AE8</f>
        <v>171</v>
      </c>
      <c r="Q8">
        <f>+'Beautiful Boarding Tallies'!AQ8+'Delightful Daycare Tallies'!AQ8</f>
        <v>147</v>
      </c>
      <c r="R8">
        <f>+'Beautiful Boarding Tallies'!BC8+'Delightful Daycare Tallies'!BC8</f>
        <v>0</v>
      </c>
      <c r="T8" t="s">
        <v>2239</v>
      </c>
      <c r="U8">
        <f>+'Beautiful Boarding Tallies'!I8+'Delightful Daycare Tallies'!I8</f>
        <v>120</v>
      </c>
      <c r="V8">
        <f>+'Beautiful Boarding Tallies'!U8+'Delightful Daycare Tallies'!U8</f>
        <v>170</v>
      </c>
      <c r="W8">
        <f>+'Beautiful Boarding Tallies'!AG8+'Delightful Daycare Tallies'!AG8</f>
        <v>254</v>
      </c>
      <c r="X8">
        <f>+'Beautiful Boarding Tallies'!AS8+'Delightful Daycare Tallies'!AS8</f>
        <v>241</v>
      </c>
      <c r="Y8">
        <f>+'Beautiful Boarding Tallies'!BE8+'Delightful Daycare Tallies'!BE8</f>
        <v>0</v>
      </c>
      <c r="AA8" t="s">
        <v>2239</v>
      </c>
      <c r="AB8">
        <f>+'Beautiful Boarding Tallies'!K8+'Delightful Daycare Tallies'!K8</f>
        <v>98</v>
      </c>
      <c r="AC8">
        <f>+'Beautiful Boarding Tallies'!W8+'Delightful Daycare Tallies'!W8</f>
        <v>108</v>
      </c>
      <c r="AD8">
        <f>+'Beautiful Boarding Tallies'!AI8+'Delightful Daycare Tallies'!AI8</f>
        <v>162</v>
      </c>
      <c r="AE8">
        <f>+'Beautiful Boarding Tallies'!AU8+'Delightful Daycare Tallies'!AU8</f>
        <v>159</v>
      </c>
      <c r="AF8">
        <f>+'Beautiful Boarding Tallies'!BG8+'Delightful Daycare Tallies'!BG8</f>
        <v>0</v>
      </c>
    </row>
    <row r="9" spans="1:32" x14ac:dyDescent="0.3">
      <c r="A9" t="s">
        <v>2237</v>
      </c>
      <c r="B9">
        <f>+'Beautiful Boarding Tallies'!E9+'Delightful Daycare Tallies'!E9</f>
        <v>492</v>
      </c>
      <c r="C9">
        <f>+'Beautiful Boarding Tallies'!Q9+'Delightful Daycare Tallies'!Q9</f>
        <v>408</v>
      </c>
      <c r="D9">
        <f>+'Beautiful Boarding Tallies'!AC9+'Delightful Daycare Tallies'!AC9</f>
        <v>461</v>
      </c>
      <c r="E9">
        <f>+'Beautiful Boarding Tallies'!AO9+'Delightful Daycare Tallies'!AO9</f>
        <v>468</v>
      </c>
      <c r="F9">
        <f>+'Beautiful Boarding Tallies'!BA9+'Delightful Daycare Tallies'!BA9</f>
        <v>0</v>
      </c>
      <c r="G9" s="191">
        <f>Table24[[#This Row],[2016]]/(7*170/100)</f>
        <v>41.344537815126046</v>
      </c>
      <c r="H9" s="191">
        <f>Table24[[#This Row],[2017]]/(7*170/100)</f>
        <v>34.285714285714285</v>
      </c>
      <c r="I9" s="191">
        <f>Table24[[#This Row],[2018]]/(7*170/100)</f>
        <v>38.739495798319325</v>
      </c>
      <c r="J9" s="191">
        <f>Table24[[#This Row],[2019]]/(7*170/100)</f>
        <v>39.32773109243697</v>
      </c>
      <c r="K9" s="191">
        <f>Table24[[#This Row],[2020]]/(7*170/100)</f>
        <v>0</v>
      </c>
      <c r="M9" t="s">
        <v>2237</v>
      </c>
      <c r="N9">
        <f>+'Beautiful Boarding Tallies'!G9+'Delightful Daycare Tallies'!G9</f>
        <v>78</v>
      </c>
      <c r="O9">
        <f>+'Beautiful Boarding Tallies'!S9+'Delightful Daycare Tallies'!S9</f>
        <v>149</v>
      </c>
      <c r="P9">
        <f>+'Beautiful Boarding Tallies'!AE9+'Delightful Daycare Tallies'!AE9</f>
        <v>165</v>
      </c>
      <c r="Q9">
        <f>+'Beautiful Boarding Tallies'!AQ9+'Delightful Daycare Tallies'!AQ9</f>
        <v>160</v>
      </c>
      <c r="R9">
        <f>+'Beautiful Boarding Tallies'!BC9+'Delightful Daycare Tallies'!BC9</f>
        <v>0</v>
      </c>
      <c r="T9" t="s">
        <v>2237</v>
      </c>
      <c r="U9">
        <f>+'Beautiful Boarding Tallies'!I9+'Delightful Daycare Tallies'!I9</f>
        <v>258</v>
      </c>
      <c r="V9">
        <f>+'Beautiful Boarding Tallies'!U9+'Delightful Daycare Tallies'!U9</f>
        <v>209</v>
      </c>
      <c r="W9">
        <f>+'Beautiful Boarding Tallies'!AG9+'Delightful Daycare Tallies'!AG9</f>
        <v>232</v>
      </c>
      <c r="X9">
        <f>+'Beautiful Boarding Tallies'!AS9+'Delightful Daycare Tallies'!AS9</f>
        <v>262</v>
      </c>
      <c r="Y9">
        <f>+'Beautiful Boarding Tallies'!BE9+'Delightful Daycare Tallies'!BE9</f>
        <v>0</v>
      </c>
      <c r="AA9" t="s">
        <v>2237</v>
      </c>
      <c r="AB9">
        <f>+'Beautiful Boarding Tallies'!K9+'Delightful Daycare Tallies'!K9</f>
        <v>155</v>
      </c>
      <c r="AC9">
        <f>+'Beautiful Boarding Tallies'!W9+'Delightful Daycare Tallies'!W9</f>
        <v>156</v>
      </c>
      <c r="AD9">
        <f>+'Beautiful Boarding Tallies'!AI9+'Delightful Daycare Tallies'!AI9</f>
        <v>250</v>
      </c>
      <c r="AE9">
        <f>+'Beautiful Boarding Tallies'!AU9+'Delightful Daycare Tallies'!AU9</f>
        <v>303</v>
      </c>
      <c r="AF9">
        <f>+'Beautiful Boarding Tallies'!BG9+'Delightful Daycare Tallies'!BG9</f>
        <v>0</v>
      </c>
    </row>
    <row r="10" spans="1:32" x14ac:dyDescent="0.3">
      <c r="A10" t="s">
        <v>2235</v>
      </c>
      <c r="B10">
        <f>+'Beautiful Boarding Tallies'!E10+'Delightful Daycare Tallies'!E10</f>
        <v>359</v>
      </c>
      <c r="C10">
        <f>+'Beautiful Boarding Tallies'!Q10+'Delightful Daycare Tallies'!Q10</f>
        <v>694</v>
      </c>
      <c r="D10">
        <f>+'Beautiful Boarding Tallies'!AC10+'Delightful Daycare Tallies'!AC10</f>
        <v>707</v>
      </c>
      <c r="E10">
        <f>+'Beautiful Boarding Tallies'!AO10+'Delightful Daycare Tallies'!AO10</f>
        <v>807</v>
      </c>
      <c r="F10">
        <f>+'Beautiful Boarding Tallies'!BA10+'Delightful Daycare Tallies'!BA10</f>
        <v>0</v>
      </c>
      <c r="G10" s="191">
        <f>Table24[[#This Row],[2016]]/(7*170/100)</f>
        <v>30.168067226890756</v>
      </c>
      <c r="H10" s="191">
        <f>Table24[[#This Row],[2017]]/(7*170/100)</f>
        <v>58.319327731092436</v>
      </c>
      <c r="I10" s="191">
        <f>Table24[[#This Row],[2018]]/(7*170/100)</f>
        <v>59.411764705882348</v>
      </c>
      <c r="J10" s="191">
        <f>Table24[[#This Row],[2019]]/(7*170/100)</f>
        <v>67.815126050420162</v>
      </c>
      <c r="K10" s="191">
        <f>Table24[[#This Row],[2020]]/(7*170/100)</f>
        <v>0</v>
      </c>
      <c r="M10" t="s">
        <v>2235</v>
      </c>
      <c r="N10">
        <f>+'Beautiful Boarding Tallies'!G10+'Delightful Daycare Tallies'!G10</f>
        <v>166</v>
      </c>
      <c r="O10">
        <f>+'Beautiful Boarding Tallies'!S10+'Delightful Daycare Tallies'!S10</f>
        <v>208</v>
      </c>
      <c r="P10">
        <f>+'Beautiful Boarding Tallies'!AE10+'Delightful Daycare Tallies'!AE10</f>
        <v>200</v>
      </c>
      <c r="Q10">
        <f>+'Beautiful Boarding Tallies'!AQ10+'Delightful Daycare Tallies'!AQ10</f>
        <v>243</v>
      </c>
      <c r="R10">
        <f>+'Beautiful Boarding Tallies'!BC10+'Delightful Daycare Tallies'!BC10</f>
        <v>0</v>
      </c>
      <c r="T10" t="s">
        <v>2235</v>
      </c>
      <c r="U10">
        <f>+'Beautiful Boarding Tallies'!I10+'Delightful Daycare Tallies'!I10</f>
        <v>146</v>
      </c>
      <c r="V10">
        <f>+'Beautiful Boarding Tallies'!U10+'Delightful Daycare Tallies'!U10</f>
        <v>331</v>
      </c>
      <c r="W10">
        <f>+'Beautiful Boarding Tallies'!AG10+'Delightful Daycare Tallies'!AG10</f>
        <v>341</v>
      </c>
      <c r="X10">
        <f>+'Beautiful Boarding Tallies'!AS10+'Delightful Daycare Tallies'!AS10</f>
        <v>376</v>
      </c>
      <c r="Y10">
        <f>+'Beautiful Boarding Tallies'!BE10+'Delightful Daycare Tallies'!BE10</f>
        <v>0</v>
      </c>
      <c r="AA10" t="s">
        <v>2235</v>
      </c>
      <c r="AB10">
        <f>+'Beautiful Boarding Tallies'!K10+'Delightful Daycare Tallies'!K10</f>
        <v>176</v>
      </c>
      <c r="AC10">
        <f>+'Beautiful Boarding Tallies'!W10+'Delightful Daycare Tallies'!W10</f>
        <v>262</v>
      </c>
      <c r="AD10">
        <f>+'Beautiful Boarding Tallies'!AI10+'Delightful Daycare Tallies'!AI10</f>
        <v>186</v>
      </c>
      <c r="AE10">
        <f>+'Beautiful Boarding Tallies'!AU10+'Delightful Daycare Tallies'!AU10</f>
        <v>217</v>
      </c>
      <c r="AF10">
        <f>+'Beautiful Boarding Tallies'!BG10+'Delightful Daycare Tallies'!BG10</f>
        <v>0</v>
      </c>
    </row>
    <row r="11" spans="1:32" x14ac:dyDescent="0.3">
      <c r="A11" t="s">
        <v>2233</v>
      </c>
      <c r="B11">
        <f>+'Beautiful Boarding Tallies'!E11+'Delightful Daycare Tallies'!E11</f>
        <v>322</v>
      </c>
      <c r="C11">
        <f>+'Beautiful Boarding Tallies'!Q11+'Delightful Daycare Tallies'!Q11</f>
        <v>544</v>
      </c>
      <c r="D11">
        <f>+'Beautiful Boarding Tallies'!AC11+'Delightful Daycare Tallies'!AC11</f>
        <v>411</v>
      </c>
      <c r="E11">
        <f>+'Beautiful Boarding Tallies'!AO11+'Delightful Daycare Tallies'!AO11</f>
        <v>527</v>
      </c>
      <c r="F11">
        <f>+'Beautiful Boarding Tallies'!BA11+'Delightful Daycare Tallies'!BA11</f>
        <v>0</v>
      </c>
      <c r="G11" s="191">
        <f>Table24[[#This Row],[2016]]/(7*170/100)</f>
        <v>27.058823529411764</v>
      </c>
      <c r="H11" s="191">
        <f>Table24[[#This Row],[2017]]/(7*170/100)</f>
        <v>45.714285714285715</v>
      </c>
      <c r="I11" s="191">
        <f>Table24[[#This Row],[2018]]/(7*170/100)</f>
        <v>34.537815126050418</v>
      </c>
      <c r="J11" s="191">
        <f>Table24[[#This Row],[2019]]/(7*170/100)</f>
        <v>44.285714285714285</v>
      </c>
      <c r="K11" s="191">
        <f>Table24[[#This Row],[2020]]/(7*170/100)</f>
        <v>0</v>
      </c>
      <c r="M11" t="s">
        <v>2233</v>
      </c>
      <c r="N11">
        <f>+'Beautiful Boarding Tallies'!G11+'Delightful Daycare Tallies'!G11</f>
        <v>82</v>
      </c>
      <c r="O11">
        <f>+'Beautiful Boarding Tallies'!S11+'Delightful Daycare Tallies'!S11</f>
        <v>156</v>
      </c>
      <c r="P11">
        <f>+'Beautiful Boarding Tallies'!AE11+'Delightful Daycare Tallies'!AE11</f>
        <v>149</v>
      </c>
      <c r="Q11">
        <f>+'Beautiful Boarding Tallies'!AQ11+'Delightful Daycare Tallies'!AQ11</f>
        <v>105</v>
      </c>
      <c r="R11">
        <f>+'Beautiful Boarding Tallies'!BC11+'Delightful Daycare Tallies'!BC11</f>
        <v>0</v>
      </c>
      <c r="T11" t="s">
        <v>2233</v>
      </c>
      <c r="U11">
        <f>+'Beautiful Boarding Tallies'!I11+'Delightful Daycare Tallies'!I11</f>
        <v>165</v>
      </c>
      <c r="V11">
        <f>+'Beautiful Boarding Tallies'!U11+'Delightful Daycare Tallies'!U11</f>
        <v>253</v>
      </c>
      <c r="W11">
        <f>+'Beautiful Boarding Tallies'!AG11+'Delightful Daycare Tallies'!AG11</f>
        <v>152</v>
      </c>
      <c r="X11">
        <f>+'Beautiful Boarding Tallies'!AS11+'Delightful Daycare Tallies'!AS11</f>
        <v>287</v>
      </c>
      <c r="Y11">
        <f>+'Beautiful Boarding Tallies'!BE11+'Delightful Daycare Tallies'!BE11</f>
        <v>0</v>
      </c>
      <c r="AA11" t="s">
        <v>2233</v>
      </c>
      <c r="AB11">
        <f>+'Beautiful Boarding Tallies'!K11+'Delightful Daycare Tallies'!K11</f>
        <v>103</v>
      </c>
      <c r="AC11">
        <f>+'Beautiful Boarding Tallies'!W11+'Delightful Daycare Tallies'!W11</f>
        <v>226</v>
      </c>
      <c r="AD11">
        <f>+'Beautiful Boarding Tallies'!AI11+'Delightful Daycare Tallies'!AI11</f>
        <v>140</v>
      </c>
      <c r="AE11">
        <f>+'Beautiful Boarding Tallies'!AU11+'Delightful Daycare Tallies'!AU11</f>
        <v>177</v>
      </c>
      <c r="AF11">
        <f>+'Beautiful Boarding Tallies'!BG11+'Delightful Daycare Tallies'!BG11</f>
        <v>0</v>
      </c>
    </row>
    <row r="12" spans="1:32" x14ac:dyDescent="0.3">
      <c r="A12" t="s">
        <v>2231</v>
      </c>
      <c r="B12">
        <f>+'Beautiful Boarding Tallies'!E12+'Delightful Daycare Tallies'!E12</f>
        <v>285</v>
      </c>
      <c r="C12">
        <f>+'Beautiful Boarding Tallies'!Q12+'Delightful Daycare Tallies'!Q12</f>
        <v>447</v>
      </c>
      <c r="D12">
        <f>+'Beautiful Boarding Tallies'!AC12+'Delightful Daycare Tallies'!AC12</f>
        <v>433</v>
      </c>
      <c r="E12">
        <f>+'Beautiful Boarding Tallies'!AO12+'Delightful Daycare Tallies'!AO12</f>
        <v>526</v>
      </c>
      <c r="F12">
        <f>+'Beautiful Boarding Tallies'!BA12+'Delightful Daycare Tallies'!BA12</f>
        <v>0</v>
      </c>
      <c r="G12" s="191">
        <f>Table24[[#This Row],[2016]]/(7*170/100)</f>
        <v>23.949579831932773</v>
      </c>
      <c r="H12" s="191">
        <f>Table24[[#This Row],[2017]]/(7*170/100)</f>
        <v>37.563025210084035</v>
      </c>
      <c r="I12" s="191">
        <f>Table24[[#This Row],[2018]]/(7*170/100)</f>
        <v>36.386554621848738</v>
      </c>
      <c r="J12" s="191">
        <f>Table24[[#This Row],[2019]]/(7*170/100)</f>
        <v>44.201680672268907</v>
      </c>
      <c r="K12" s="191">
        <f>Table24[[#This Row],[2020]]/(7*170/100)</f>
        <v>0</v>
      </c>
      <c r="M12" t="s">
        <v>2231</v>
      </c>
      <c r="N12">
        <f>+'Beautiful Boarding Tallies'!G12+'Delightful Daycare Tallies'!G12</f>
        <v>113</v>
      </c>
      <c r="O12">
        <f>+'Beautiful Boarding Tallies'!S12+'Delightful Daycare Tallies'!S12</f>
        <v>153</v>
      </c>
      <c r="P12">
        <f>+'Beautiful Boarding Tallies'!AE12+'Delightful Daycare Tallies'!AE12</f>
        <v>197</v>
      </c>
      <c r="Q12">
        <f>+'Beautiful Boarding Tallies'!AQ12+'Delightful Daycare Tallies'!AQ12</f>
        <v>162</v>
      </c>
      <c r="R12">
        <f>+'Beautiful Boarding Tallies'!BC12+'Delightful Daycare Tallies'!BC12</f>
        <v>0</v>
      </c>
      <c r="T12" t="s">
        <v>2231</v>
      </c>
      <c r="U12">
        <f>+'Beautiful Boarding Tallies'!I12+'Delightful Daycare Tallies'!I12</f>
        <v>129</v>
      </c>
      <c r="V12">
        <f>+'Beautiful Boarding Tallies'!U12+'Delightful Daycare Tallies'!U12</f>
        <v>169</v>
      </c>
      <c r="W12">
        <f>+'Beautiful Boarding Tallies'!AG12+'Delightful Daycare Tallies'!AG12</f>
        <v>195</v>
      </c>
      <c r="X12">
        <f>+'Beautiful Boarding Tallies'!AS12+'Delightful Daycare Tallies'!AS12</f>
        <v>270</v>
      </c>
      <c r="Y12">
        <f>+'Beautiful Boarding Tallies'!BE12+'Delightful Daycare Tallies'!BE12</f>
        <v>0</v>
      </c>
      <c r="AA12" t="s">
        <v>2231</v>
      </c>
      <c r="AB12">
        <f>+'Beautiful Boarding Tallies'!K12+'Delightful Daycare Tallies'!K12</f>
        <v>119</v>
      </c>
      <c r="AC12">
        <f>+'Beautiful Boarding Tallies'!W12+'Delightful Daycare Tallies'!W12</f>
        <v>194</v>
      </c>
      <c r="AD12">
        <f>+'Beautiful Boarding Tallies'!AI12+'Delightful Daycare Tallies'!AI12</f>
        <v>192</v>
      </c>
      <c r="AE12">
        <f>+'Beautiful Boarding Tallies'!AU12+'Delightful Daycare Tallies'!AU12</f>
        <v>173</v>
      </c>
      <c r="AF12">
        <f>+'Beautiful Boarding Tallies'!BG12+'Delightful Daycare Tallies'!BG12</f>
        <v>0</v>
      </c>
    </row>
    <row r="13" spans="1:32" x14ac:dyDescent="0.3">
      <c r="A13" t="s">
        <v>2229</v>
      </c>
      <c r="B13">
        <f>+'Beautiful Boarding Tallies'!E13+'Delightful Daycare Tallies'!E13</f>
        <v>258</v>
      </c>
      <c r="C13">
        <f>+'Beautiful Boarding Tallies'!Q13+'Delightful Daycare Tallies'!Q13</f>
        <v>360</v>
      </c>
      <c r="D13">
        <f>+'Beautiful Boarding Tallies'!AC13+'Delightful Daycare Tallies'!AC13</f>
        <v>500</v>
      </c>
      <c r="E13">
        <f>+'Beautiful Boarding Tallies'!AO13+'Delightful Daycare Tallies'!AO13</f>
        <v>505</v>
      </c>
      <c r="F13">
        <f>+'Beautiful Boarding Tallies'!BA13+'Delightful Daycare Tallies'!BA13</f>
        <v>0</v>
      </c>
      <c r="G13" s="191">
        <f>Table24[[#This Row],[2016]]/(7*170/100)</f>
        <v>21.680672268907561</v>
      </c>
      <c r="H13" s="191">
        <f>Table24[[#This Row],[2017]]/(7*170/100)</f>
        <v>30.252100840336134</v>
      </c>
      <c r="I13" s="191">
        <f>Table24[[#This Row],[2018]]/(7*170/100)</f>
        <v>42.016806722689076</v>
      </c>
      <c r="J13" s="191">
        <f>Table24[[#This Row],[2019]]/(7*170/100)</f>
        <v>42.436974789915965</v>
      </c>
      <c r="K13" s="191">
        <f>Table24[[#This Row],[2020]]/(7*170/100)</f>
        <v>0</v>
      </c>
      <c r="M13" t="s">
        <v>2229</v>
      </c>
      <c r="N13">
        <f>+'Beautiful Boarding Tallies'!G13+'Delightful Daycare Tallies'!G13</f>
        <v>80</v>
      </c>
      <c r="O13">
        <f>+'Beautiful Boarding Tallies'!S13+'Delightful Daycare Tallies'!S13</f>
        <v>111</v>
      </c>
      <c r="P13">
        <f>+'Beautiful Boarding Tallies'!AE13+'Delightful Daycare Tallies'!AE13</f>
        <v>164</v>
      </c>
      <c r="Q13">
        <f>+'Beautiful Boarding Tallies'!AQ13+'Delightful Daycare Tallies'!AQ13</f>
        <v>157</v>
      </c>
      <c r="R13">
        <f>+'Beautiful Boarding Tallies'!BC13+'Delightful Daycare Tallies'!BC13</f>
        <v>0</v>
      </c>
      <c r="T13" t="s">
        <v>2229</v>
      </c>
      <c r="U13">
        <f>+'Beautiful Boarding Tallies'!I13+'Delightful Daycare Tallies'!I13</f>
        <v>150</v>
      </c>
      <c r="V13">
        <f>+'Beautiful Boarding Tallies'!U13+'Delightful Daycare Tallies'!U13</f>
        <v>181</v>
      </c>
      <c r="W13">
        <f>+'Beautiful Boarding Tallies'!AG13+'Delightful Daycare Tallies'!AG13</f>
        <v>223</v>
      </c>
      <c r="X13">
        <f>+'Beautiful Boarding Tallies'!AS13+'Delightful Daycare Tallies'!AS13</f>
        <v>256</v>
      </c>
      <c r="Y13">
        <f>+'Beautiful Boarding Tallies'!BE13+'Delightful Daycare Tallies'!BE13</f>
        <v>0</v>
      </c>
      <c r="AA13" t="s">
        <v>2229</v>
      </c>
      <c r="AB13">
        <f>+'Beautiful Boarding Tallies'!K13+'Delightful Daycare Tallies'!K13</f>
        <v>83</v>
      </c>
      <c r="AC13">
        <f>+'Beautiful Boarding Tallies'!W13+'Delightful Daycare Tallies'!W13</f>
        <v>127</v>
      </c>
      <c r="AD13">
        <f>+'Beautiful Boarding Tallies'!AI13+'Delightful Daycare Tallies'!AI13</f>
        <v>140</v>
      </c>
      <c r="AE13">
        <f>+'Beautiful Boarding Tallies'!AU13+'Delightful Daycare Tallies'!AU13</f>
        <v>141</v>
      </c>
      <c r="AF13">
        <f>+'Beautiful Boarding Tallies'!BG13+'Delightful Daycare Tallies'!BG13</f>
        <v>0</v>
      </c>
    </row>
    <row r="14" spans="1:32" x14ac:dyDescent="0.3">
      <c r="A14" t="s">
        <v>2227</v>
      </c>
      <c r="B14">
        <f>+'Beautiful Boarding Tallies'!E14+'Delightful Daycare Tallies'!E14</f>
        <v>249</v>
      </c>
      <c r="C14">
        <f>+'Beautiful Boarding Tallies'!Q14+'Delightful Daycare Tallies'!Q14</f>
        <v>409</v>
      </c>
      <c r="D14">
        <f>+'Beautiful Boarding Tallies'!AC14+'Delightful Daycare Tallies'!AC14</f>
        <v>432</v>
      </c>
      <c r="E14">
        <f>+'Beautiful Boarding Tallies'!AO14+'Delightful Daycare Tallies'!AO14</f>
        <v>425</v>
      </c>
      <c r="F14">
        <f>+'Beautiful Boarding Tallies'!BA14+'Delightful Daycare Tallies'!BA14</f>
        <v>0</v>
      </c>
      <c r="G14" s="191">
        <f>Table24[[#This Row],[2016]]/(7*170/100)</f>
        <v>20.92436974789916</v>
      </c>
      <c r="H14" s="191">
        <f>Table24[[#This Row],[2017]]/(7*170/100)</f>
        <v>34.369747899159663</v>
      </c>
      <c r="I14" s="191">
        <f>Table24[[#This Row],[2018]]/(7*170/100)</f>
        <v>36.30252100840336</v>
      </c>
      <c r="J14" s="191">
        <f>Table24[[#This Row],[2019]]/(7*170/100)</f>
        <v>35.714285714285715</v>
      </c>
      <c r="K14" s="191">
        <f>Table24[[#This Row],[2020]]/(7*170/100)</f>
        <v>0</v>
      </c>
      <c r="M14" t="s">
        <v>2227</v>
      </c>
      <c r="N14">
        <f>+'Beautiful Boarding Tallies'!G14+'Delightful Daycare Tallies'!G14</f>
        <v>67</v>
      </c>
      <c r="O14">
        <f>+'Beautiful Boarding Tallies'!S14+'Delightful Daycare Tallies'!S14</f>
        <v>129</v>
      </c>
      <c r="P14">
        <f>+'Beautiful Boarding Tallies'!AE14+'Delightful Daycare Tallies'!AE14</f>
        <v>130</v>
      </c>
      <c r="Q14">
        <f>+'Beautiful Boarding Tallies'!AQ14+'Delightful Daycare Tallies'!AQ14</f>
        <v>159</v>
      </c>
      <c r="R14">
        <f>+'Beautiful Boarding Tallies'!BC14+'Delightful Daycare Tallies'!BC14</f>
        <v>0</v>
      </c>
      <c r="T14" t="s">
        <v>2227</v>
      </c>
      <c r="U14">
        <f>+'Beautiful Boarding Tallies'!I14+'Delightful Daycare Tallies'!I14</f>
        <v>134</v>
      </c>
      <c r="V14">
        <f>+'Beautiful Boarding Tallies'!U14+'Delightful Daycare Tallies'!U14</f>
        <v>212</v>
      </c>
      <c r="W14">
        <f>+'Beautiful Boarding Tallies'!AG14+'Delightful Daycare Tallies'!AG14</f>
        <v>229</v>
      </c>
      <c r="X14">
        <f>+'Beautiful Boarding Tallies'!AS14+'Delightful Daycare Tallies'!AS14</f>
        <v>211</v>
      </c>
      <c r="Y14">
        <f>+'Beautiful Boarding Tallies'!BE14+'Delightful Daycare Tallies'!BE14</f>
        <v>0</v>
      </c>
      <c r="AA14" t="s">
        <v>2227</v>
      </c>
      <c r="AB14">
        <f>+'Beautiful Boarding Tallies'!K14+'Delightful Daycare Tallies'!K14</f>
        <v>83</v>
      </c>
      <c r="AC14">
        <f>+'Beautiful Boarding Tallies'!W14+'Delightful Daycare Tallies'!W14</f>
        <v>130</v>
      </c>
      <c r="AD14">
        <f>+'Beautiful Boarding Tallies'!AI14+'Delightful Daycare Tallies'!AI14</f>
        <v>127</v>
      </c>
      <c r="AE14">
        <f>+'Beautiful Boarding Tallies'!AU14+'Delightful Daycare Tallies'!AU14</f>
        <v>162</v>
      </c>
      <c r="AF14">
        <f>+'Beautiful Boarding Tallies'!BG14+'Delightful Daycare Tallies'!BG14</f>
        <v>0</v>
      </c>
    </row>
    <row r="15" spans="1:32" x14ac:dyDescent="0.3">
      <c r="A15" t="s">
        <v>2225</v>
      </c>
      <c r="B15">
        <f>+'Beautiful Boarding Tallies'!E15+'Delightful Daycare Tallies'!E15</f>
        <v>258</v>
      </c>
      <c r="C15">
        <f>+'Beautiful Boarding Tallies'!Q15+'Delightful Daycare Tallies'!Q15</f>
        <v>404</v>
      </c>
      <c r="D15">
        <f>+'Beautiful Boarding Tallies'!AC15+'Delightful Daycare Tallies'!AC15</f>
        <v>426</v>
      </c>
      <c r="E15">
        <f>+'Beautiful Boarding Tallies'!AO15+'Delightful Daycare Tallies'!AO15</f>
        <v>458</v>
      </c>
      <c r="F15">
        <f>+'Beautiful Boarding Tallies'!BA15+'Delightful Daycare Tallies'!BA15</f>
        <v>0</v>
      </c>
      <c r="G15" s="191">
        <f>Table24[[#This Row],[2016]]/(7*170/100)</f>
        <v>21.680672268907561</v>
      </c>
      <c r="H15" s="191">
        <f>Table24[[#This Row],[2017]]/(7*170/100)</f>
        <v>33.949579831932773</v>
      </c>
      <c r="I15" s="191">
        <f>Table24[[#This Row],[2018]]/(7*170/100)</f>
        <v>35.798319327731093</v>
      </c>
      <c r="J15" s="191">
        <f>Table24[[#This Row],[2019]]/(7*170/100)</f>
        <v>38.487394957983192</v>
      </c>
      <c r="K15" s="191">
        <f>Table24[[#This Row],[2020]]/(7*170/100)</f>
        <v>0</v>
      </c>
      <c r="M15" t="s">
        <v>2225</v>
      </c>
      <c r="N15">
        <f>+'Beautiful Boarding Tallies'!G15+'Delightful Daycare Tallies'!G15</f>
        <v>77</v>
      </c>
      <c r="O15">
        <f>+'Beautiful Boarding Tallies'!S15+'Delightful Daycare Tallies'!S15</f>
        <v>139</v>
      </c>
      <c r="P15">
        <f>+'Beautiful Boarding Tallies'!AE15+'Delightful Daycare Tallies'!AE15</f>
        <v>150</v>
      </c>
      <c r="Q15">
        <f>+'Beautiful Boarding Tallies'!AQ15+'Delightful Daycare Tallies'!AQ15</f>
        <v>134</v>
      </c>
      <c r="R15">
        <f>+'Beautiful Boarding Tallies'!BC15+'Delightful Daycare Tallies'!BC15</f>
        <v>0</v>
      </c>
      <c r="T15" t="s">
        <v>2225</v>
      </c>
      <c r="U15">
        <f>+'Beautiful Boarding Tallies'!I15+'Delightful Daycare Tallies'!I15</f>
        <v>126</v>
      </c>
      <c r="V15">
        <f>+'Beautiful Boarding Tallies'!U15+'Delightful Daycare Tallies'!U15</f>
        <v>211</v>
      </c>
      <c r="W15">
        <f>+'Beautiful Boarding Tallies'!AG15+'Delightful Daycare Tallies'!AG15</f>
        <v>230</v>
      </c>
      <c r="X15">
        <f>+'Beautiful Boarding Tallies'!AS15+'Delightful Daycare Tallies'!AS15</f>
        <v>226</v>
      </c>
      <c r="Y15">
        <f>+'Beautiful Boarding Tallies'!BE15+'Delightful Daycare Tallies'!BE15</f>
        <v>0</v>
      </c>
      <c r="AA15" t="s">
        <v>2225</v>
      </c>
      <c r="AB15">
        <f>+'Beautiful Boarding Tallies'!K15+'Delightful Daycare Tallies'!K15</f>
        <v>94</v>
      </c>
      <c r="AC15">
        <f>+'Beautiful Boarding Tallies'!W15+'Delightful Daycare Tallies'!W15</f>
        <v>131</v>
      </c>
      <c r="AD15">
        <f>+'Beautiful Boarding Tallies'!AI15+'Delightful Daycare Tallies'!AI15</f>
        <v>157</v>
      </c>
      <c r="AE15">
        <f>+'Beautiful Boarding Tallies'!AU15+'Delightful Daycare Tallies'!AU15</f>
        <v>107</v>
      </c>
      <c r="AF15">
        <f>+'Beautiful Boarding Tallies'!BG15+'Delightful Daycare Tallies'!BG15</f>
        <v>0</v>
      </c>
    </row>
    <row r="16" spans="1:32" x14ac:dyDescent="0.3">
      <c r="A16" t="s">
        <v>2223</v>
      </c>
      <c r="B16">
        <f>+'Beautiful Boarding Tallies'!E16+'Delightful Daycare Tallies'!E16</f>
        <v>238</v>
      </c>
      <c r="C16">
        <f>+'Beautiful Boarding Tallies'!Q16+'Delightful Daycare Tallies'!Q16</f>
        <v>409</v>
      </c>
      <c r="D16">
        <f>+'Beautiful Boarding Tallies'!AC16+'Delightful Daycare Tallies'!AC16</f>
        <v>488</v>
      </c>
      <c r="E16">
        <f>+'Beautiful Boarding Tallies'!AO16+'Delightful Daycare Tallies'!AO16</f>
        <v>409</v>
      </c>
      <c r="F16">
        <f>+'Beautiful Boarding Tallies'!BA16+'Delightful Daycare Tallies'!BA16</f>
        <v>0</v>
      </c>
      <c r="G16" s="191">
        <f>Table24[[#This Row],[2016]]/(7*170/100)</f>
        <v>20</v>
      </c>
      <c r="H16" s="191">
        <f>Table24[[#This Row],[2017]]/(7*170/100)</f>
        <v>34.369747899159663</v>
      </c>
      <c r="I16" s="191">
        <f>Table24[[#This Row],[2018]]/(7*170/100)</f>
        <v>41.008403361344534</v>
      </c>
      <c r="J16" s="191">
        <f>Table24[[#This Row],[2019]]/(7*170/100)</f>
        <v>34.369747899159663</v>
      </c>
      <c r="K16" s="191">
        <f>Table24[[#This Row],[2020]]/(7*170/100)</f>
        <v>0</v>
      </c>
      <c r="M16" t="s">
        <v>2223</v>
      </c>
      <c r="N16">
        <f>+'Beautiful Boarding Tallies'!G16+'Delightful Daycare Tallies'!G16</f>
        <v>85</v>
      </c>
      <c r="O16">
        <f>+'Beautiful Boarding Tallies'!S16+'Delightful Daycare Tallies'!S16</f>
        <v>119</v>
      </c>
      <c r="P16">
        <f>+'Beautiful Boarding Tallies'!AE16+'Delightful Daycare Tallies'!AE16</f>
        <v>175</v>
      </c>
      <c r="Q16">
        <f>+'Beautiful Boarding Tallies'!AQ16+'Delightful Daycare Tallies'!AQ16</f>
        <v>129</v>
      </c>
      <c r="R16">
        <f>+'Beautiful Boarding Tallies'!BC16+'Delightful Daycare Tallies'!BC16</f>
        <v>0</v>
      </c>
      <c r="T16" t="s">
        <v>2223</v>
      </c>
      <c r="U16">
        <f>+'Beautiful Boarding Tallies'!I16+'Delightful Daycare Tallies'!I16</f>
        <v>127</v>
      </c>
      <c r="V16">
        <f>+'Beautiful Boarding Tallies'!U16+'Delightful Daycare Tallies'!U16</f>
        <v>203</v>
      </c>
      <c r="W16">
        <f>+'Beautiful Boarding Tallies'!AG16+'Delightful Daycare Tallies'!AG16</f>
        <v>246</v>
      </c>
      <c r="X16">
        <f>+'Beautiful Boarding Tallies'!AS16+'Delightful Daycare Tallies'!AS16</f>
        <v>251</v>
      </c>
      <c r="Y16">
        <f>+'Beautiful Boarding Tallies'!BE16+'Delightful Daycare Tallies'!BE16</f>
        <v>0</v>
      </c>
      <c r="AA16" t="s">
        <v>2223</v>
      </c>
      <c r="AB16">
        <f>+'Beautiful Boarding Tallies'!K16+'Delightful Daycare Tallies'!K16</f>
        <v>79</v>
      </c>
      <c r="AC16">
        <f>+'Beautiful Boarding Tallies'!W16+'Delightful Daycare Tallies'!W16</f>
        <v>145</v>
      </c>
      <c r="AD16">
        <f>+'Beautiful Boarding Tallies'!AI16+'Delightful Daycare Tallies'!AI16</f>
        <v>168</v>
      </c>
      <c r="AE16">
        <f>+'Beautiful Boarding Tallies'!AU16+'Delightful Daycare Tallies'!AU16</f>
        <v>155</v>
      </c>
      <c r="AF16">
        <f>+'Beautiful Boarding Tallies'!BG16+'Delightful Daycare Tallies'!BG16</f>
        <v>0</v>
      </c>
    </row>
    <row r="17" spans="1:32" x14ac:dyDescent="0.3">
      <c r="A17" t="s">
        <v>2221</v>
      </c>
      <c r="B17">
        <f>+'Beautiful Boarding Tallies'!E17+'Delightful Daycare Tallies'!E17</f>
        <v>250</v>
      </c>
      <c r="C17">
        <f>+'Beautiful Boarding Tallies'!Q17+'Delightful Daycare Tallies'!Q17</f>
        <v>359</v>
      </c>
      <c r="D17">
        <f>+'Beautiful Boarding Tallies'!AC17+'Delightful Daycare Tallies'!AC17</f>
        <v>504</v>
      </c>
      <c r="E17">
        <f>+'Beautiful Boarding Tallies'!AO17+'Delightful Daycare Tallies'!AO17</f>
        <v>466</v>
      </c>
      <c r="F17">
        <f>+'Beautiful Boarding Tallies'!BA17+'Delightful Daycare Tallies'!BA17</f>
        <v>0</v>
      </c>
      <c r="G17" s="191">
        <f>Table24[[#This Row],[2016]]/(7*170/100)</f>
        <v>21.008403361344538</v>
      </c>
      <c r="H17" s="191">
        <f>Table24[[#This Row],[2017]]/(7*170/100)</f>
        <v>30.168067226890756</v>
      </c>
      <c r="I17" s="191">
        <f>Table24[[#This Row],[2018]]/(7*170/100)</f>
        <v>42.352941176470587</v>
      </c>
      <c r="J17" s="191">
        <f>Table24[[#This Row],[2019]]/(7*170/100)</f>
        <v>39.159663865546214</v>
      </c>
      <c r="K17" s="191">
        <f>Table24[[#This Row],[2020]]/(7*170/100)</f>
        <v>0</v>
      </c>
      <c r="M17" t="s">
        <v>2221</v>
      </c>
      <c r="N17">
        <f>+'Beautiful Boarding Tallies'!G17+'Delightful Daycare Tallies'!G17</f>
        <v>87</v>
      </c>
      <c r="O17">
        <f>+'Beautiful Boarding Tallies'!S17+'Delightful Daycare Tallies'!S17</f>
        <v>127</v>
      </c>
      <c r="P17">
        <f>+'Beautiful Boarding Tallies'!AE17+'Delightful Daycare Tallies'!AE17</f>
        <v>190</v>
      </c>
      <c r="Q17">
        <f>+'Beautiful Boarding Tallies'!AQ17+'Delightful Daycare Tallies'!AQ17</f>
        <v>163</v>
      </c>
      <c r="R17">
        <f>+'Beautiful Boarding Tallies'!BC17+'Delightful Daycare Tallies'!BC17</f>
        <v>0</v>
      </c>
      <c r="T17" t="s">
        <v>2221</v>
      </c>
      <c r="U17">
        <f>+'Beautiful Boarding Tallies'!I17+'Delightful Daycare Tallies'!I17</f>
        <v>133</v>
      </c>
      <c r="V17">
        <f>+'Beautiful Boarding Tallies'!U17+'Delightful Daycare Tallies'!U17</f>
        <v>203</v>
      </c>
      <c r="W17">
        <f>+'Beautiful Boarding Tallies'!AG17+'Delightful Daycare Tallies'!AG17</f>
        <v>257</v>
      </c>
      <c r="X17">
        <f>+'Beautiful Boarding Tallies'!AS17+'Delightful Daycare Tallies'!AS17</f>
        <v>256</v>
      </c>
      <c r="Y17">
        <f>+'Beautiful Boarding Tallies'!BE17+'Delightful Daycare Tallies'!BE17</f>
        <v>0</v>
      </c>
      <c r="AA17" t="s">
        <v>2221</v>
      </c>
      <c r="AB17">
        <f>+'Beautiful Boarding Tallies'!K17+'Delightful Daycare Tallies'!K17</f>
        <v>82</v>
      </c>
      <c r="AC17">
        <f>+'Beautiful Boarding Tallies'!W17+'Delightful Daycare Tallies'!W17</f>
        <v>120</v>
      </c>
      <c r="AD17">
        <f>+'Beautiful Boarding Tallies'!AI17+'Delightful Daycare Tallies'!AI17</f>
        <v>269</v>
      </c>
      <c r="AE17">
        <f>+'Beautiful Boarding Tallies'!AU17+'Delightful Daycare Tallies'!AU17</f>
        <v>277</v>
      </c>
      <c r="AF17">
        <f>+'Beautiful Boarding Tallies'!BG17+'Delightful Daycare Tallies'!BG17</f>
        <v>0</v>
      </c>
    </row>
    <row r="18" spans="1:32" x14ac:dyDescent="0.3">
      <c r="A18" t="s">
        <v>2219</v>
      </c>
      <c r="B18">
        <f>+'Beautiful Boarding Tallies'!E18+'Delightful Daycare Tallies'!E18</f>
        <v>490</v>
      </c>
      <c r="C18">
        <f>+'Beautiful Boarding Tallies'!Q18+'Delightful Daycare Tallies'!Q18</f>
        <v>670</v>
      </c>
      <c r="D18">
        <f>+'Beautiful Boarding Tallies'!AC18+'Delightful Daycare Tallies'!AC18</f>
        <v>767</v>
      </c>
      <c r="E18">
        <f>+'Beautiful Boarding Tallies'!AO18+'Delightful Daycare Tallies'!AO18</f>
        <v>744</v>
      </c>
      <c r="F18">
        <f>+'Beautiful Boarding Tallies'!BA18+'Delightful Daycare Tallies'!BA18</f>
        <v>0</v>
      </c>
      <c r="G18" s="191">
        <f>Table24[[#This Row],[2016]]/(7*170/100)</f>
        <v>41.17647058823529</v>
      </c>
      <c r="H18" s="191">
        <f>Table24[[#This Row],[2017]]/(7*170/100)</f>
        <v>56.30252100840336</v>
      </c>
      <c r="I18" s="191">
        <f>Table24[[#This Row],[2018]]/(7*170/100)</f>
        <v>64.453781512605033</v>
      </c>
      <c r="J18" s="191">
        <f>Table24[[#This Row],[2019]]/(7*170/100)</f>
        <v>62.521008403361343</v>
      </c>
      <c r="K18" s="191">
        <f>Table24[[#This Row],[2020]]/(7*170/100)</f>
        <v>0</v>
      </c>
      <c r="M18" t="s">
        <v>2219</v>
      </c>
      <c r="N18">
        <f>+'Beautiful Boarding Tallies'!G18+'Delightful Daycare Tallies'!G18</f>
        <v>106</v>
      </c>
      <c r="O18">
        <f>+'Beautiful Boarding Tallies'!S18+'Delightful Daycare Tallies'!S18</f>
        <v>220</v>
      </c>
      <c r="P18">
        <f>+'Beautiful Boarding Tallies'!AE18+'Delightful Daycare Tallies'!AE18</f>
        <v>223</v>
      </c>
      <c r="Q18">
        <f>+'Beautiful Boarding Tallies'!AQ18+'Delightful Daycare Tallies'!AQ18</f>
        <v>208</v>
      </c>
      <c r="R18">
        <f>+'Beautiful Boarding Tallies'!BC18+'Delightful Daycare Tallies'!BC18</f>
        <v>0</v>
      </c>
      <c r="T18" t="s">
        <v>2219</v>
      </c>
      <c r="U18">
        <f>+'Beautiful Boarding Tallies'!I18+'Delightful Daycare Tallies'!I18</f>
        <v>229</v>
      </c>
      <c r="V18">
        <f>+'Beautiful Boarding Tallies'!U18+'Delightful Daycare Tallies'!U18</f>
        <v>326</v>
      </c>
      <c r="W18">
        <f>+'Beautiful Boarding Tallies'!AG18+'Delightful Daycare Tallies'!AG18</f>
        <v>382</v>
      </c>
      <c r="X18">
        <f>+'Beautiful Boarding Tallies'!AS18+'Delightful Daycare Tallies'!AS18</f>
        <v>371</v>
      </c>
      <c r="Y18">
        <f>+'Beautiful Boarding Tallies'!BE18+'Delightful Daycare Tallies'!BE18</f>
        <v>0</v>
      </c>
      <c r="AA18" t="s">
        <v>2219</v>
      </c>
      <c r="AB18">
        <f>+'Beautiful Boarding Tallies'!K18+'Delightful Daycare Tallies'!K18</f>
        <v>174</v>
      </c>
      <c r="AC18">
        <f>+'Beautiful Boarding Tallies'!W18+'Delightful Daycare Tallies'!W18</f>
        <v>232</v>
      </c>
      <c r="AD18">
        <f>+'Beautiful Boarding Tallies'!AI18+'Delightful Daycare Tallies'!AI18</f>
        <v>234</v>
      </c>
      <c r="AE18">
        <f>+'Beautiful Boarding Tallies'!AU18+'Delightful Daycare Tallies'!AU18</f>
        <v>206</v>
      </c>
      <c r="AF18">
        <f>+'Beautiful Boarding Tallies'!BG18+'Delightful Daycare Tallies'!BG18</f>
        <v>0</v>
      </c>
    </row>
    <row r="19" spans="1:32" x14ac:dyDescent="0.3">
      <c r="A19" t="s">
        <v>2218</v>
      </c>
      <c r="B19">
        <f>+'Beautiful Boarding Tallies'!E19+'Delightful Daycare Tallies'!E19</f>
        <v>326</v>
      </c>
      <c r="C19">
        <f>+'Beautiful Boarding Tallies'!Q19+'Delightful Daycare Tallies'!Q19</f>
        <v>508</v>
      </c>
      <c r="D19">
        <f>+'Beautiful Boarding Tallies'!AC19+'Delightful Daycare Tallies'!AC19</f>
        <v>525</v>
      </c>
      <c r="E19">
        <f>+'Beautiful Boarding Tallies'!AO19+'Delightful Daycare Tallies'!AO19</f>
        <v>519</v>
      </c>
      <c r="F19">
        <f>+'Beautiful Boarding Tallies'!BA19+'Delightful Daycare Tallies'!BA19</f>
        <v>0</v>
      </c>
      <c r="G19" s="191">
        <f>Table24[[#This Row],[2016]]/(7*170/100)</f>
        <v>27.394957983193276</v>
      </c>
      <c r="H19" s="191">
        <f>Table24[[#This Row],[2017]]/(7*170/100)</f>
        <v>42.689075630252098</v>
      </c>
      <c r="I19" s="191">
        <f>Table24[[#This Row],[2018]]/(7*170/100)</f>
        <v>44.117647058823529</v>
      </c>
      <c r="J19" s="191">
        <f>Table24[[#This Row],[2019]]/(7*170/100)</f>
        <v>43.613445378151262</v>
      </c>
      <c r="K19" s="191">
        <f>Table24[[#This Row],[2020]]/(7*170/100)</f>
        <v>0</v>
      </c>
      <c r="M19" t="s">
        <v>2218</v>
      </c>
      <c r="N19">
        <f>+'Beautiful Boarding Tallies'!G19+'Delightful Daycare Tallies'!G19</f>
        <v>165</v>
      </c>
      <c r="O19">
        <f>+'Beautiful Boarding Tallies'!S19+'Delightful Daycare Tallies'!S19</f>
        <v>128</v>
      </c>
      <c r="P19">
        <f>+'Beautiful Boarding Tallies'!AE19+'Delightful Daycare Tallies'!AE19</f>
        <v>158</v>
      </c>
      <c r="Q19">
        <f>+'Beautiful Boarding Tallies'!AQ19+'Delightful Daycare Tallies'!AQ19</f>
        <v>160</v>
      </c>
      <c r="R19">
        <f>+'Beautiful Boarding Tallies'!BC19+'Delightful Daycare Tallies'!BC19</f>
        <v>0</v>
      </c>
      <c r="T19" t="s">
        <v>2218</v>
      </c>
      <c r="U19">
        <f>+'Beautiful Boarding Tallies'!I19+'Delightful Daycare Tallies'!I19</f>
        <v>147</v>
      </c>
      <c r="V19">
        <f>+'Beautiful Boarding Tallies'!U19+'Delightful Daycare Tallies'!U19</f>
        <v>217</v>
      </c>
      <c r="W19">
        <f>+'Beautiful Boarding Tallies'!AG19+'Delightful Daycare Tallies'!AG19</f>
        <v>216</v>
      </c>
      <c r="X19">
        <f>+'Beautiful Boarding Tallies'!AS19+'Delightful Daycare Tallies'!AS19</f>
        <v>238</v>
      </c>
      <c r="Y19">
        <f>+'Beautiful Boarding Tallies'!BE19+'Delightful Daycare Tallies'!BE19</f>
        <v>0</v>
      </c>
      <c r="AA19" t="s">
        <v>2218</v>
      </c>
      <c r="AB19">
        <f>+'Beautiful Boarding Tallies'!K19+'Delightful Daycare Tallies'!K19</f>
        <v>130</v>
      </c>
      <c r="AC19">
        <f>+'Beautiful Boarding Tallies'!W19+'Delightful Daycare Tallies'!W19</f>
        <v>233</v>
      </c>
      <c r="AD19">
        <f>+'Beautiful Boarding Tallies'!AI19+'Delightful Daycare Tallies'!AI19</f>
        <v>159</v>
      </c>
      <c r="AE19">
        <f>+'Beautiful Boarding Tallies'!AU19+'Delightful Daycare Tallies'!AU19</f>
        <v>148</v>
      </c>
      <c r="AF19">
        <f>+'Beautiful Boarding Tallies'!BG19+'Delightful Daycare Tallies'!BG19</f>
        <v>0</v>
      </c>
    </row>
    <row r="20" spans="1:32" x14ac:dyDescent="0.3">
      <c r="A20" t="s">
        <v>2217</v>
      </c>
      <c r="B20">
        <f>+'Beautiful Boarding Tallies'!E20+'Delightful Daycare Tallies'!E20</f>
        <v>292</v>
      </c>
      <c r="C20">
        <f>+'Beautiful Boarding Tallies'!Q20+'Delightful Daycare Tallies'!Q20</f>
        <v>396</v>
      </c>
      <c r="D20">
        <f>+'Beautiful Boarding Tallies'!AC20+'Delightful Daycare Tallies'!AC20</f>
        <v>464</v>
      </c>
      <c r="E20">
        <f>+'Beautiful Boarding Tallies'!AO20+'Delightful Daycare Tallies'!AO20</f>
        <v>456</v>
      </c>
      <c r="F20">
        <f>+'Beautiful Boarding Tallies'!BA20+'Delightful Daycare Tallies'!BA20</f>
        <v>0</v>
      </c>
      <c r="G20" s="191">
        <f>Table24[[#This Row],[2016]]/(7*170/100)</f>
        <v>24.537815126050418</v>
      </c>
      <c r="H20" s="191">
        <f>Table24[[#This Row],[2017]]/(7*170/100)</f>
        <v>33.277310924369743</v>
      </c>
      <c r="I20" s="191">
        <f>Table24[[#This Row],[2018]]/(7*170/100)</f>
        <v>38.991596638655459</v>
      </c>
      <c r="J20" s="191">
        <f>Table24[[#This Row],[2019]]/(7*170/100)</f>
        <v>38.319327731092436</v>
      </c>
      <c r="K20" s="191">
        <f>Table24[[#This Row],[2020]]/(7*170/100)</f>
        <v>0</v>
      </c>
      <c r="M20" t="s">
        <v>2217</v>
      </c>
      <c r="N20">
        <f>+'Beautiful Boarding Tallies'!G20+'Delightful Daycare Tallies'!G20</f>
        <v>98</v>
      </c>
      <c r="O20">
        <f>+'Beautiful Boarding Tallies'!S20+'Delightful Daycare Tallies'!S20</f>
        <v>126</v>
      </c>
      <c r="P20">
        <f>+'Beautiful Boarding Tallies'!AE20+'Delightful Daycare Tallies'!AE20</f>
        <v>157</v>
      </c>
      <c r="Q20">
        <f>+'Beautiful Boarding Tallies'!AQ20+'Delightful Daycare Tallies'!AQ20</f>
        <v>143</v>
      </c>
      <c r="R20">
        <f>+'Beautiful Boarding Tallies'!BC20+'Delightful Daycare Tallies'!BC20</f>
        <v>0</v>
      </c>
      <c r="T20" t="s">
        <v>2217</v>
      </c>
      <c r="U20">
        <f>+'Beautiful Boarding Tallies'!I20+'Delightful Daycare Tallies'!I20</f>
        <v>149</v>
      </c>
      <c r="V20">
        <f>+'Beautiful Boarding Tallies'!U20+'Delightful Daycare Tallies'!U20</f>
        <v>204</v>
      </c>
      <c r="W20">
        <f>+'Beautiful Boarding Tallies'!AG20+'Delightful Daycare Tallies'!AG20</f>
        <v>230</v>
      </c>
      <c r="X20">
        <f>+'Beautiful Boarding Tallies'!AS20+'Delightful Daycare Tallies'!AS20</f>
        <v>251</v>
      </c>
      <c r="Y20">
        <f>+'Beautiful Boarding Tallies'!BE20+'Delightful Daycare Tallies'!BE20</f>
        <v>0</v>
      </c>
      <c r="AA20" t="s">
        <v>2217</v>
      </c>
      <c r="AB20">
        <f>+'Beautiful Boarding Tallies'!K20+'Delightful Daycare Tallies'!K20</f>
        <v>96</v>
      </c>
      <c r="AC20">
        <f>+'Beautiful Boarding Tallies'!W20+'Delightful Daycare Tallies'!W20</f>
        <v>137</v>
      </c>
      <c r="AD20">
        <f>+'Beautiful Boarding Tallies'!AI20+'Delightful Daycare Tallies'!AI20</f>
        <v>147</v>
      </c>
      <c r="AE20">
        <f>+'Beautiful Boarding Tallies'!AU20+'Delightful Daycare Tallies'!AU20</f>
        <v>169</v>
      </c>
      <c r="AF20">
        <f>+'Beautiful Boarding Tallies'!BG20+'Delightful Daycare Tallies'!BG20</f>
        <v>0</v>
      </c>
    </row>
    <row r="21" spans="1:32" x14ac:dyDescent="0.3">
      <c r="A21" t="s">
        <v>2216</v>
      </c>
      <c r="B21">
        <f>+'Beautiful Boarding Tallies'!E21+'Delightful Daycare Tallies'!E21</f>
        <v>263</v>
      </c>
      <c r="C21">
        <f>+'Beautiful Boarding Tallies'!Q21+'Delightful Daycare Tallies'!Q21</f>
        <v>372</v>
      </c>
      <c r="D21">
        <f>+'Beautiful Boarding Tallies'!AC21+'Delightful Daycare Tallies'!AC21</f>
        <v>426</v>
      </c>
      <c r="E21">
        <f>+'Beautiful Boarding Tallies'!AO21+'Delightful Daycare Tallies'!AO21</f>
        <v>514</v>
      </c>
      <c r="F21">
        <f>+'Beautiful Boarding Tallies'!BA21+'Delightful Daycare Tallies'!BA21</f>
        <v>0</v>
      </c>
      <c r="G21" s="191">
        <f>Table24[[#This Row],[2016]]/(7*170/100)</f>
        <v>22.100840336134453</v>
      </c>
      <c r="H21" s="191">
        <f>Table24[[#This Row],[2017]]/(7*170/100)</f>
        <v>31.260504201680671</v>
      </c>
      <c r="I21" s="191">
        <f>Table24[[#This Row],[2018]]/(7*170/100)</f>
        <v>35.798319327731093</v>
      </c>
      <c r="J21" s="191">
        <f>Table24[[#This Row],[2019]]/(7*170/100)</f>
        <v>43.193277310924366</v>
      </c>
      <c r="K21" s="191">
        <f>Table24[[#This Row],[2020]]/(7*170/100)</f>
        <v>0</v>
      </c>
      <c r="M21" t="s">
        <v>2216</v>
      </c>
      <c r="N21">
        <f>+'Beautiful Boarding Tallies'!G21+'Delightful Daycare Tallies'!G21</f>
        <v>93</v>
      </c>
      <c r="O21">
        <f>+'Beautiful Boarding Tallies'!S21+'Delightful Daycare Tallies'!S21</f>
        <v>124</v>
      </c>
      <c r="P21">
        <f>+'Beautiful Boarding Tallies'!AE21+'Delightful Daycare Tallies'!AE21</f>
        <v>145</v>
      </c>
      <c r="Q21">
        <f>+'Beautiful Boarding Tallies'!AQ21+'Delightful Daycare Tallies'!AQ21</f>
        <v>163</v>
      </c>
      <c r="R21">
        <f>+'Beautiful Boarding Tallies'!BC21+'Delightful Daycare Tallies'!BC21</f>
        <v>0</v>
      </c>
      <c r="T21" t="s">
        <v>2216</v>
      </c>
      <c r="U21">
        <f>+'Beautiful Boarding Tallies'!I21+'Delightful Daycare Tallies'!I21</f>
        <v>140</v>
      </c>
      <c r="V21">
        <f>+'Beautiful Boarding Tallies'!U21+'Delightful Daycare Tallies'!U21</f>
        <v>189</v>
      </c>
      <c r="W21">
        <f>+'Beautiful Boarding Tallies'!AG21+'Delightful Daycare Tallies'!AG21</f>
        <v>212</v>
      </c>
      <c r="X21">
        <f>+'Beautiful Boarding Tallies'!AS21+'Delightful Daycare Tallies'!AS21</f>
        <v>272</v>
      </c>
      <c r="Y21">
        <f>+'Beautiful Boarding Tallies'!BE21+'Delightful Daycare Tallies'!BE21</f>
        <v>0</v>
      </c>
      <c r="AA21" t="s">
        <v>2216</v>
      </c>
      <c r="AB21">
        <f>+'Beautiful Boarding Tallies'!K21+'Delightful Daycare Tallies'!K21</f>
        <v>85</v>
      </c>
      <c r="AC21">
        <f>+'Beautiful Boarding Tallies'!W21+'Delightful Daycare Tallies'!W21</f>
        <v>126</v>
      </c>
      <c r="AD21">
        <f>+'Beautiful Boarding Tallies'!AI21+'Delightful Daycare Tallies'!AI21</f>
        <v>164</v>
      </c>
      <c r="AE21">
        <f>+'Beautiful Boarding Tallies'!AU21+'Delightful Daycare Tallies'!AU21</f>
        <v>187</v>
      </c>
      <c r="AF21">
        <f>+'Beautiful Boarding Tallies'!BG21+'Delightful Daycare Tallies'!BG21</f>
        <v>0</v>
      </c>
    </row>
    <row r="22" spans="1:32" x14ac:dyDescent="0.3">
      <c r="A22" t="s">
        <v>2215</v>
      </c>
      <c r="B22">
        <f>+'Beautiful Boarding Tallies'!E22+'Delightful Daycare Tallies'!E22</f>
        <v>305</v>
      </c>
      <c r="C22">
        <f>+'Beautiful Boarding Tallies'!Q22+'Delightful Daycare Tallies'!Q22</f>
        <v>367</v>
      </c>
      <c r="D22">
        <f>+'Beautiful Boarding Tallies'!AC22+'Delightful Daycare Tallies'!AC22</f>
        <v>455</v>
      </c>
      <c r="E22">
        <f>+'Beautiful Boarding Tallies'!AO22+'Delightful Daycare Tallies'!AO22</f>
        <v>508</v>
      </c>
      <c r="F22">
        <f>+'Beautiful Boarding Tallies'!BA22+'Delightful Daycare Tallies'!BA22</f>
        <v>0</v>
      </c>
      <c r="G22" s="191">
        <f>Table24[[#This Row],[2016]]/(7*170/100)</f>
        <v>25.630252100840334</v>
      </c>
      <c r="H22" s="191">
        <f>Table24[[#This Row],[2017]]/(7*170/100)</f>
        <v>30.840336134453782</v>
      </c>
      <c r="I22" s="191">
        <f>Table24[[#This Row],[2018]]/(7*170/100)</f>
        <v>38.235294117647058</v>
      </c>
      <c r="J22" s="191">
        <f>Table24[[#This Row],[2019]]/(7*170/100)</f>
        <v>42.689075630252098</v>
      </c>
      <c r="K22" s="191">
        <f>Table24[[#This Row],[2020]]/(7*170/100)</f>
        <v>0</v>
      </c>
      <c r="M22" t="s">
        <v>2215</v>
      </c>
      <c r="N22">
        <f>+'Beautiful Boarding Tallies'!G22+'Delightful Daycare Tallies'!G22</f>
        <v>104</v>
      </c>
      <c r="O22">
        <f>+'Beautiful Boarding Tallies'!S22+'Delightful Daycare Tallies'!S22</f>
        <v>124</v>
      </c>
      <c r="P22">
        <f>+'Beautiful Boarding Tallies'!AE22+'Delightful Daycare Tallies'!AE22</f>
        <v>147</v>
      </c>
      <c r="Q22">
        <f>+'Beautiful Boarding Tallies'!AQ22+'Delightful Daycare Tallies'!AQ22</f>
        <v>146</v>
      </c>
      <c r="R22">
        <f>+'Beautiful Boarding Tallies'!BC22+'Delightful Daycare Tallies'!BC22</f>
        <v>0</v>
      </c>
      <c r="T22" t="s">
        <v>2215</v>
      </c>
      <c r="U22">
        <f>+'Beautiful Boarding Tallies'!I22+'Delightful Daycare Tallies'!I22</f>
        <v>142</v>
      </c>
      <c r="V22">
        <f>+'Beautiful Boarding Tallies'!U22+'Delightful Daycare Tallies'!U22</f>
        <v>187</v>
      </c>
      <c r="W22">
        <f>+'Beautiful Boarding Tallies'!AG22+'Delightful Daycare Tallies'!AG22</f>
        <v>224</v>
      </c>
      <c r="X22">
        <f>+'Beautiful Boarding Tallies'!AS22+'Delightful Daycare Tallies'!AS22</f>
        <v>261</v>
      </c>
      <c r="Y22">
        <f>+'Beautiful Boarding Tallies'!BE22+'Delightful Daycare Tallies'!BE22</f>
        <v>0</v>
      </c>
      <c r="AA22" t="s">
        <v>2215</v>
      </c>
      <c r="AB22">
        <f>+'Beautiful Boarding Tallies'!K22+'Delightful Daycare Tallies'!K22</f>
        <v>123</v>
      </c>
      <c r="AC22">
        <f>+'Beautiful Boarding Tallies'!W22+'Delightful Daycare Tallies'!W22</f>
        <v>128</v>
      </c>
      <c r="AD22">
        <f>+'Beautiful Boarding Tallies'!AI22+'Delightful Daycare Tallies'!AI22</f>
        <v>182</v>
      </c>
      <c r="AE22">
        <f>+'Beautiful Boarding Tallies'!AU22+'Delightful Daycare Tallies'!AU22</f>
        <v>218</v>
      </c>
      <c r="AF22">
        <f>+'Beautiful Boarding Tallies'!BG22+'Delightful Daycare Tallies'!BG22</f>
        <v>0</v>
      </c>
    </row>
    <row r="23" spans="1:32" x14ac:dyDescent="0.3">
      <c r="A23" t="s">
        <v>2214</v>
      </c>
      <c r="B23">
        <f>+'Beautiful Boarding Tallies'!E23+'Delightful Daycare Tallies'!E23</f>
        <v>298</v>
      </c>
      <c r="C23">
        <f>+'Beautiful Boarding Tallies'!Q23+'Delightful Daycare Tallies'!Q23</f>
        <v>368</v>
      </c>
      <c r="D23">
        <f>+'Beautiful Boarding Tallies'!AC23+'Delightful Daycare Tallies'!AC23</f>
        <v>439</v>
      </c>
      <c r="E23">
        <f>+'Beautiful Boarding Tallies'!AO23+'Delightful Daycare Tallies'!AO23</f>
        <v>477</v>
      </c>
      <c r="F23">
        <f>+'Beautiful Boarding Tallies'!BA23+'Delightful Daycare Tallies'!BA23</f>
        <v>0</v>
      </c>
      <c r="G23" s="191">
        <f>Table24[[#This Row],[2016]]/(7*170/100)</f>
        <v>25.042016806722689</v>
      </c>
      <c r="H23" s="191">
        <f>Table24[[#This Row],[2017]]/(7*170/100)</f>
        <v>30.92436974789916</v>
      </c>
      <c r="I23" s="191">
        <f>Table24[[#This Row],[2018]]/(7*170/100)</f>
        <v>36.890756302521005</v>
      </c>
      <c r="J23" s="191">
        <f>Table24[[#This Row],[2019]]/(7*170/100)</f>
        <v>40.084033613445378</v>
      </c>
      <c r="K23" s="191">
        <f>Table24[[#This Row],[2020]]/(7*170/100)</f>
        <v>0</v>
      </c>
      <c r="M23" t="s">
        <v>2214</v>
      </c>
      <c r="N23">
        <f>+'Beautiful Boarding Tallies'!G23+'Delightful Daycare Tallies'!G23</f>
        <v>90</v>
      </c>
      <c r="O23">
        <f>+'Beautiful Boarding Tallies'!S23+'Delightful Daycare Tallies'!S23</f>
        <v>87</v>
      </c>
      <c r="P23">
        <f>+'Beautiful Boarding Tallies'!AE23+'Delightful Daycare Tallies'!AE23</f>
        <v>101</v>
      </c>
      <c r="Q23">
        <f>+'Beautiful Boarding Tallies'!AQ23+'Delightful Daycare Tallies'!AQ23</f>
        <v>113</v>
      </c>
      <c r="R23">
        <f>+'Beautiful Boarding Tallies'!BC23+'Delightful Daycare Tallies'!BC23</f>
        <v>0</v>
      </c>
      <c r="T23" t="s">
        <v>2214</v>
      </c>
      <c r="U23">
        <f>+'Beautiful Boarding Tallies'!I23+'Delightful Daycare Tallies'!I23</f>
        <v>154</v>
      </c>
      <c r="V23">
        <f>+'Beautiful Boarding Tallies'!U23+'Delightful Daycare Tallies'!U23</f>
        <v>183</v>
      </c>
      <c r="W23">
        <f>+'Beautiful Boarding Tallies'!AG23+'Delightful Daycare Tallies'!AG23</f>
        <v>227</v>
      </c>
      <c r="X23">
        <f>+'Beautiful Boarding Tallies'!AS23+'Delightful Daycare Tallies'!AS23</f>
        <v>228</v>
      </c>
      <c r="Y23">
        <f>+'Beautiful Boarding Tallies'!BE23+'Delightful Daycare Tallies'!BE23</f>
        <v>0</v>
      </c>
      <c r="AA23" t="s">
        <v>2214</v>
      </c>
      <c r="AB23">
        <f>+'Beautiful Boarding Tallies'!K23+'Delightful Daycare Tallies'!K23</f>
        <v>128</v>
      </c>
      <c r="AC23">
        <f>+'Beautiful Boarding Tallies'!W23+'Delightful Daycare Tallies'!W23</f>
        <v>164</v>
      </c>
      <c r="AD23">
        <f>+'Beautiful Boarding Tallies'!AI23+'Delightful Daycare Tallies'!AI23</f>
        <v>131</v>
      </c>
      <c r="AE23">
        <f>+'Beautiful Boarding Tallies'!AU23+'Delightful Daycare Tallies'!AU23</f>
        <v>148</v>
      </c>
      <c r="AF23">
        <f>+'Beautiful Boarding Tallies'!BG23+'Delightful Daycare Tallies'!BG23</f>
        <v>0</v>
      </c>
    </row>
    <row r="24" spans="1:32" x14ac:dyDescent="0.3">
      <c r="A24" t="s">
        <v>2213</v>
      </c>
      <c r="B24">
        <f>+'Beautiful Boarding Tallies'!E24+'Delightful Daycare Tallies'!E24</f>
        <v>332</v>
      </c>
      <c r="C24">
        <f>+'Beautiful Boarding Tallies'!Q24+'Delightful Daycare Tallies'!Q24</f>
        <v>363</v>
      </c>
      <c r="D24">
        <f>+'Beautiful Boarding Tallies'!AC24+'Delightful Daycare Tallies'!AC24</f>
        <v>405</v>
      </c>
      <c r="E24">
        <f>+'Beautiful Boarding Tallies'!AO24+'Delightful Daycare Tallies'!AO24</f>
        <v>488</v>
      </c>
      <c r="F24">
        <f>+'Beautiful Boarding Tallies'!BA24+'Delightful Daycare Tallies'!BA24</f>
        <v>0</v>
      </c>
      <c r="G24" s="191">
        <f>Table24[[#This Row],[2016]]/(7*170/100)</f>
        <v>27.899159663865547</v>
      </c>
      <c r="H24" s="191">
        <f>Table24[[#This Row],[2017]]/(7*170/100)</f>
        <v>30.504201680672267</v>
      </c>
      <c r="I24" s="191">
        <f>Table24[[#This Row],[2018]]/(7*170/100)</f>
        <v>34.033613445378151</v>
      </c>
      <c r="J24" s="191">
        <f>Table24[[#This Row],[2019]]/(7*170/100)</f>
        <v>41.008403361344534</v>
      </c>
      <c r="K24" s="191">
        <f>Table24[[#This Row],[2020]]/(7*170/100)</f>
        <v>0</v>
      </c>
      <c r="M24" t="s">
        <v>2213</v>
      </c>
      <c r="N24">
        <f>+'Beautiful Boarding Tallies'!G24+'Delightful Daycare Tallies'!G24</f>
        <v>69</v>
      </c>
      <c r="O24">
        <f>+'Beautiful Boarding Tallies'!S24+'Delightful Daycare Tallies'!S24</f>
        <v>124</v>
      </c>
      <c r="P24">
        <f>+'Beautiful Boarding Tallies'!AE24+'Delightful Daycare Tallies'!AE24</f>
        <v>149</v>
      </c>
      <c r="Q24">
        <f>+'Beautiful Boarding Tallies'!AQ24+'Delightful Daycare Tallies'!AQ24</f>
        <v>155</v>
      </c>
      <c r="R24">
        <f>+'Beautiful Boarding Tallies'!BC24+'Delightful Daycare Tallies'!BC24</f>
        <v>0</v>
      </c>
      <c r="T24" t="s">
        <v>2213</v>
      </c>
      <c r="U24">
        <f>+'Beautiful Boarding Tallies'!I24+'Delightful Daycare Tallies'!I24</f>
        <v>179</v>
      </c>
      <c r="V24">
        <f>+'Beautiful Boarding Tallies'!U24+'Delightful Daycare Tallies'!U24</f>
        <v>185</v>
      </c>
      <c r="W24">
        <f>+'Beautiful Boarding Tallies'!AG24+'Delightful Daycare Tallies'!AG24</f>
        <v>209</v>
      </c>
      <c r="X24">
        <f>+'Beautiful Boarding Tallies'!AS24+'Delightful Daycare Tallies'!AS24</f>
        <v>277</v>
      </c>
      <c r="Y24">
        <f>+'Beautiful Boarding Tallies'!BE24+'Delightful Daycare Tallies'!BE24</f>
        <v>0</v>
      </c>
      <c r="AA24" t="s">
        <v>2213</v>
      </c>
      <c r="AB24">
        <f>+'Beautiful Boarding Tallies'!K24+'Delightful Daycare Tallies'!K24</f>
        <v>104</v>
      </c>
      <c r="AC24">
        <f>+'Beautiful Boarding Tallies'!W24+'Delightful Daycare Tallies'!W24</f>
        <v>126</v>
      </c>
      <c r="AD24">
        <f>+'Beautiful Boarding Tallies'!AI24+'Delightful Daycare Tallies'!AI24</f>
        <v>151</v>
      </c>
      <c r="AE24">
        <f>+'Beautiful Boarding Tallies'!AU24+'Delightful Daycare Tallies'!AU24</f>
        <v>203</v>
      </c>
      <c r="AF24">
        <f>+'Beautiful Boarding Tallies'!BG24+'Delightful Daycare Tallies'!BG24</f>
        <v>0</v>
      </c>
    </row>
    <row r="25" spans="1:32" x14ac:dyDescent="0.3">
      <c r="A25" t="s">
        <v>2212</v>
      </c>
      <c r="B25">
        <f>+'Beautiful Boarding Tallies'!E25+'Delightful Daycare Tallies'!E25</f>
        <v>310</v>
      </c>
      <c r="C25">
        <f>+'Beautiful Boarding Tallies'!Q25+'Delightful Daycare Tallies'!Q25</f>
        <v>407</v>
      </c>
      <c r="D25">
        <f>+'Beautiful Boarding Tallies'!AC25+'Delightful Daycare Tallies'!AC25</f>
        <v>463</v>
      </c>
      <c r="E25">
        <f>+'Beautiful Boarding Tallies'!AO25+'Delightful Daycare Tallies'!AO25</f>
        <v>556</v>
      </c>
      <c r="F25">
        <f>+'Beautiful Boarding Tallies'!BA25+'Delightful Daycare Tallies'!BA25</f>
        <v>0</v>
      </c>
      <c r="G25" s="191">
        <f>Table24[[#This Row],[2016]]/(7*170/100)</f>
        <v>26.050420168067227</v>
      </c>
      <c r="H25" s="191">
        <f>Table24[[#This Row],[2017]]/(7*170/100)</f>
        <v>34.201680672268907</v>
      </c>
      <c r="I25" s="191">
        <f>Table24[[#This Row],[2018]]/(7*170/100)</f>
        <v>38.907563025210081</v>
      </c>
      <c r="J25" s="191">
        <f>Table24[[#This Row],[2019]]/(7*170/100)</f>
        <v>46.72268907563025</v>
      </c>
      <c r="K25" s="191">
        <f>Table24[[#This Row],[2020]]/(7*170/100)</f>
        <v>0</v>
      </c>
      <c r="M25" t="s">
        <v>2212</v>
      </c>
      <c r="N25">
        <f>+'Beautiful Boarding Tallies'!G25+'Delightful Daycare Tallies'!G25</f>
        <v>110</v>
      </c>
      <c r="O25">
        <f>+'Beautiful Boarding Tallies'!S25+'Delightful Daycare Tallies'!S25</f>
        <v>133</v>
      </c>
      <c r="P25">
        <f>+'Beautiful Boarding Tallies'!AE25+'Delightful Daycare Tallies'!AE25</f>
        <v>144</v>
      </c>
      <c r="Q25">
        <f>+'Beautiful Boarding Tallies'!AQ25+'Delightful Daycare Tallies'!AQ25</f>
        <v>167</v>
      </c>
      <c r="R25">
        <f>+'Beautiful Boarding Tallies'!BC25+'Delightful Daycare Tallies'!BC25</f>
        <v>0</v>
      </c>
      <c r="T25" t="s">
        <v>2212</v>
      </c>
      <c r="U25">
        <f>+'Beautiful Boarding Tallies'!I25+'Delightful Daycare Tallies'!I25</f>
        <v>143</v>
      </c>
      <c r="V25">
        <f>+'Beautiful Boarding Tallies'!U25+'Delightful Daycare Tallies'!U25</f>
        <v>212</v>
      </c>
      <c r="W25">
        <f>+'Beautiful Boarding Tallies'!AG25+'Delightful Daycare Tallies'!AG25</f>
        <v>244</v>
      </c>
      <c r="X25">
        <f>+'Beautiful Boarding Tallies'!AS25+'Delightful Daycare Tallies'!AS25</f>
        <v>273</v>
      </c>
      <c r="Y25">
        <f>+'Beautiful Boarding Tallies'!BE25+'Delightful Daycare Tallies'!BE25</f>
        <v>0</v>
      </c>
      <c r="AA25" t="s">
        <v>2212</v>
      </c>
      <c r="AB25">
        <f>+'Beautiful Boarding Tallies'!K25+'Delightful Daycare Tallies'!K25</f>
        <v>123</v>
      </c>
      <c r="AC25">
        <f>+'Beautiful Boarding Tallies'!W25+'Delightful Daycare Tallies'!W25</f>
        <v>138</v>
      </c>
      <c r="AD25">
        <f>+'Beautiful Boarding Tallies'!AI25+'Delightful Daycare Tallies'!AI25</f>
        <v>169</v>
      </c>
      <c r="AE25">
        <f>+'Beautiful Boarding Tallies'!AU25+'Delightful Daycare Tallies'!AU25</f>
        <v>183</v>
      </c>
      <c r="AF25">
        <f>+'Beautiful Boarding Tallies'!BG25+'Delightful Daycare Tallies'!BG25</f>
        <v>0</v>
      </c>
    </row>
    <row r="26" spans="1:32" x14ac:dyDescent="0.3">
      <c r="A26" t="s">
        <v>2211</v>
      </c>
      <c r="B26">
        <f>+'Beautiful Boarding Tallies'!E26+'Delightful Daycare Tallies'!E26</f>
        <v>314</v>
      </c>
      <c r="C26">
        <f>+'Beautiful Boarding Tallies'!Q26+'Delightful Daycare Tallies'!Q26</f>
        <v>451</v>
      </c>
      <c r="D26">
        <f>+'Beautiful Boarding Tallies'!AC26+'Delightful Daycare Tallies'!AC26</f>
        <v>487</v>
      </c>
      <c r="E26">
        <f>+'Beautiful Boarding Tallies'!AO26+'Delightful Daycare Tallies'!AO26</f>
        <v>513</v>
      </c>
      <c r="F26">
        <f>+'Beautiful Boarding Tallies'!BA26+'Delightful Daycare Tallies'!BA26</f>
        <v>0</v>
      </c>
      <c r="G26" s="191">
        <f>Table24[[#This Row],[2016]]/(7*170/100)</f>
        <v>26.386554621848738</v>
      </c>
      <c r="H26" s="191">
        <f>Table24[[#This Row],[2017]]/(7*170/100)</f>
        <v>37.899159663865547</v>
      </c>
      <c r="I26" s="191">
        <f>Table24[[#This Row],[2018]]/(7*170/100)</f>
        <v>40.924369747899156</v>
      </c>
      <c r="J26" s="191">
        <f>Table24[[#This Row],[2019]]/(7*170/100)</f>
        <v>43.109243697478988</v>
      </c>
      <c r="K26" s="191">
        <f>Table24[[#This Row],[2020]]/(7*170/100)</f>
        <v>0</v>
      </c>
      <c r="M26" t="s">
        <v>2211</v>
      </c>
      <c r="N26">
        <f>+'Beautiful Boarding Tallies'!G26+'Delightful Daycare Tallies'!G26</f>
        <v>98</v>
      </c>
      <c r="O26">
        <f>+'Beautiful Boarding Tallies'!S26+'Delightful Daycare Tallies'!S26</f>
        <v>133</v>
      </c>
      <c r="P26">
        <f>+'Beautiful Boarding Tallies'!AE26+'Delightful Daycare Tallies'!AE26</f>
        <v>158</v>
      </c>
      <c r="Q26">
        <f>+'Beautiful Boarding Tallies'!AQ26+'Delightful Daycare Tallies'!AQ26</f>
        <v>159</v>
      </c>
      <c r="R26">
        <f>+'Beautiful Boarding Tallies'!BC26+'Delightful Daycare Tallies'!BC26</f>
        <v>0</v>
      </c>
      <c r="T26" t="s">
        <v>2211</v>
      </c>
      <c r="U26">
        <f>+'Beautiful Boarding Tallies'!I26+'Delightful Daycare Tallies'!I26</f>
        <v>156</v>
      </c>
      <c r="V26">
        <f>+'Beautiful Boarding Tallies'!U26+'Delightful Daycare Tallies'!U26</f>
        <v>250</v>
      </c>
      <c r="W26">
        <f>+'Beautiful Boarding Tallies'!AG26+'Delightful Daycare Tallies'!AG26</f>
        <v>248</v>
      </c>
      <c r="X26">
        <f>+'Beautiful Boarding Tallies'!AS26+'Delightful Daycare Tallies'!AS26</f>
        <v>255</v>
      </c>
      <c r="Y26">
        <f>+'Beautiful Boarding Tallies'!BE26+'Delightful Daycare Tallies'!BE26</f>
        <v>0</v>
      </c>
      <c r="AA26" t="s">
        <v>2211</v>
      </c>
      <c r="AB26">
        <f>+'Beautiful Boarding Tallies'!K26+'Delightful Daycare Tallies'!K26</f>
        <v>114</v>
      </c>
      <c r="AC26">
        <f>+'Beautiful Boarding Tallies'!W26+'Delightful Daycare Tallies'!W26</f>
        <v>167</v>
      </c>
      <c r="AD26">
        <f>+'Beautiful Boarding Tallies'!AI26+'Delightful Daycare Tallies'!AI26</f>
        <v>163</v>
      </c>
      <c r="AE26">
        <f>+'Beautiful Boarding Tallies'!AU26+'Delightful Daycare Tallies'!AU26</f>
        <v>191</v>
      </c>
      <c r="AF26">
        <f>+'Beautiful Boarding Tallies'!BG26+'Delightful Daycare Tallies'!BG26</f>
        <v>0</v>
      </c>
    </row>
    <row r="27" spans="1:32" x14ac:dyDescent="0.3">
      <c r="A27" t="s">
        <v>2210</v>
      </c>
      <c r="B27">
        <f>+'Beautiful Boarding Tallies'!E27+'Delightful Daycare Tallies'!E27</f>
        <v>377</v>
      </c>
      <c r="C27">
        <f>+'Beautiful Boarding Tallies'!Q27+'Delightful Daycare Tallies'!Q27</f>
        <v>569</v>
      </c>
      <c r="D27">
        <f>+'Beautiful Boarding Tallies'!AC27+'Delightful Daycare Tallies'!AC27</f>
        <v>458</v>
      </c>
      <c r="E27">
        <f>+'Beautiful Boarding Tallies'!AO27+'Delightful Daycare Tallies'!AO27</f>
        <v>546</v>
      </c>
      <c r="F27">
        <f>+'Beautiful Boarding Tallies'!BA27+'Delightful Daycare Tallies'!BA27</f>
        <v>0</v>
      </c>
      <c r="G27" s="191">
        <f>Table24[[#This Row],[2016]]/(7*170/100)</f>
        <v>31.680672268907561</v>
      </c>
      <c r="H27" s="191">
        <f>Table24[[#This Row],[2017]]/(7*170/100)</f>
        <v>47.815126050420169</v>
      </c>
      <c r="I27" s="191">
        <f>Table24[[#This Row],[2018]]/(7*170/100)</f>
        <v>38.487394957983192</v>
      </c>
      <c r="J27" s="191">
        <f>Table24[[#This Row],[2019]]/(7*170/100)</f>
        <v>45.882352941176471</v>
      </c>
      <c r="K27" s="191">
        <f>Table24[[#This Row],[2020]]/(7*170/100)</f>
        <v>0</v>
      </c>
      <c r="M27" t="s">
        <v>2210</v>
      </c>
      <c r="N27">
        <f>+'Beautiful Boarding Tallies'!G27+'Delightful Daycare Tallies'!G27</f>
        <v>108</v>
      </c>
      <c r="O27">
        <f>+'Beautiful Boarding Tallies'!S27+'Delightful Daycare Tallies'!S27</f>
        <v>162</v>
      </c>
      <c r="P27">
        <f>+'Beautiful Boarding Tallies'!AE27+'Delightful Daycare Tallies'!AE27</f>
        <v>163</v>
      </c>
      <c r="Q27">
        <f>+'Beautiful Boarding Tallies'!AQ27+'Delightful Daycare Tallies'!AQ27</f>
        <v>159</v>
      </c>
      <c r="R27">
        <f>+'Beautiful Boarding Tallies'!BC27+'Delightful Daycare Tallies'!BC27</f>
        <v>0</v>
      </c>
      <c r="T27" t="s">
        <v>2210</v>
      </c>
      <c r="U27">
        <f>+'Beautiful Boarding Tallies'!I27+'Delightful Daycare Tallies'!I27</f>
        <v>180</v>
      </c>
      <c r="V27">
        <f>+'Beautiful Boarding Tallies'!U27+'Delightful Daycare Tallies'!U27</f>
        <v>255</v>
      </c>
      <c r="W27">
        <f>+'Beautiful Boarding Tallies'!AG27+'Delightful Daycare Tallies'!AG27</f>
        <v>227</v>
      </c>
      <c r="X27">
        <f>+'Beautiful Boarding Tallies'!AS27+'Delightful Daycare Tallies'!AS27</f>
        <v>277</v>
      </c>
      <c r="Y27">
        <f>+'Beautiful Boarding Tallies'!BE27+'Delightful Daycare Tallies'!BE27</f>
        <v>0</v>
      </c>
      <c r="AA27" t="s">
        <v>2210</v>
      </c>
      <c r="AB27">
        <f>+'Beautiful Boarding Tallies'!K27+'Delightful Daycare Tallies'!K27</f>
        <v>135</v>
      </c>
      <c r="AC27">
        <f>+'Beautiful Boarding Tallies'!W27+'Delightful Daycare Tallies'!W27</f>
        <v>236</v>
      </c>
      <c r="AD27">
        <f>+'Beautiful Boarding Tallies'!AI27+'Delightful Daycare Tallies'!AI27</f>
        <v>230</v>
      </c>
      <c r="AE27">
        <f>+'Beautiful Boarding Tallies'!AU27+'Delightful Daycare Tallies'!AU27</f>
        <v>187</v>
      </c>
      <c r="AF27">
        <f>+'Beautiful Boarding Tallies'!BG27+'Delightful Daycare Tallies'!BG27</f>
        <v>0</v>
      </c>
    </row>
    <row r="28" spans="1:32" x14ac:dyDescent="0.3">
      <c r="A28" t="s">
        <v>2209</v>
      </c>
      <c r="B28">
        <f>+'Beautiful Boarding Tallies'!E28+'Delightful Daycare Tallies'!E28</f>
        <v>395</v>
      </c>
      <c r="C28">
        <f>+'Beautiful Boarding Tallies'!Q28+'Delightful Daycare Tallies'!Q28</f>
        <v>579</v>
      </c>
      <c r="D28">
        <f>+'Beautiful Boarding Tallies'!AC28+'Delightful Daycare Tallies'!AC28</f>
        <v>615</v>
      </c>
      <c r="E28">
        <f>+'Beautiful Boarding Tallies'!AO28+'Delightful Daycare Tallies'!AO28</f>
        <v>550</v>
      </c>
      <c r="F28">
        <f>+'Beautiful Boarding Tallies'!BA28+'Delightful Daycare Tallies'!BA28</f>
        <v>0</v>
      </c>
      <c r="G28" s="191">
        <f>Table24[[#This Row],[2016]]/(7*170/100)</f>
        <v>33.193277310924366</v>
      </c>
      <c r="H28" s="191">
        <f>Table24[[#This Row],[2017]]/(7*170/100)</f>
        <v>48.655462184873947</v>
      </c>
      <c r="I28" s="191">
        <f>Table24[[#This Row],[2018]]/(7*170/100)</f>
        <v>51.680672268907564</v>
      </c>
      <c r="J28" s="191">
        <f>Table24[[#This Row],[2019]]/(7*170/100)</f>
        <v>46.218487394957982</v>
      </c>
      <c r="K28" s="191">
        <f>Table24[[#This Row],[2020]]/(7*170/100)</f>
        <v>0</v>
      </c>
      <c r="M28" t="s">
        <v>2209</v>
      </c>
      <c r="N28">
        <f>+'Beautiful Boarding Tallies'!G28+'Delightful Daycare Tallies'!G28</f>
        <v>138</v>
      </c>
      <c r="O28">
        <f>+'Beautiful Boarding Tallies'!S28+'Delightful Daycare Tallies'!S28</f>
        <v>171</v>
      </c>
      <c r="P28">
        <f>+'Beautiful Boarding Tallies'!AE28+'Delightful Daycare Tallies'!AE28</f>
        <v>193</v>
      </c>
      <c r="Q28">
        <f>+'Beautiful Boarding Tallies'!AQ28+'Delightful Daycare Tallies'!AQ28</f>
        <v>195</v>
      </c>
      <c r="R28">
        <f>+'Beautiful Boarding Tallies'!BC28+'Delightful Daycare Tallies'!BC28</f>
        <v>0</v>
      </c>
      <c r="T28" t="s">
        <v>2209</v>
      </c>
      <c r="U28">
        <f>+'Beautiful Boarding Tallies'!I28+'Delightful Daycare Tallies'!I28</f>
        <v>167</v>
      </c>
      <c r="V28">
        <f>+'Beautiful Boarding Tallies'!U28+'Delightful Daycare Tallies'!U28</f>
        <v>224</v>
      </c>
      <c r="W28">
        <f>+'Beautiful Boarding Tallies'!AG28+'Delightful Daycare Tallies'!AG28</f>
        <v>289</v>
      </c>
      <c r="X28">
        <f>+'Beautiful Boarding Tallies'!AS28+'Delightful Daycare Tallies'!AS28</f>
        <v>271</v>
      </c>
      <c r="Y28">
        <f>+'Beautiful Boarding Tallies'!BE28+'Delightful Daycare Tallies'!BE28</f>
        <v>0</v>
      </c>
      <c r="AA28" t="s">
        <v>2209</v>
      </c>
      <c r="AB28">
        <f>+'Beautiful Boarding Tallies'!K28+'Delightful Daycare Tallies'!K28</f>
        <v>191</v>
      </c>
      <c r="AC28">
        <f>+'Beautiful Boarding Tallies'!W28+'Delightful Daycare Tallies'!W28</f>
        <v>259</v>
      </c>
      <c r="AD28">
        <f>+'Beautiful Boarding Tallies'!AI28+'Delightful Daycare Tallies'!AI28</f>
        <v>244</v>
      </c>
      <c r="AE28">
        <f>+'Beautiful Boarding Tallies'!AU28+'Delightful Daycare Tallies'!AU28</f>
        <v>215</v>
      </c>
      <c r="AF28">
        <f>+'Beautiful Boarding Tallies'!BG28+'Delightful Daycare Tallies'!BG28</f>
        <v>0</v>
      </c>
    </row>
    <row r="29" spans="1:32" x14ac:dyDescent="0.3">
      <c r="A29" t="s">
        <v>2208</v>
      </c>
      <c r="B29">
        <f>+'Beautiful Boarding Tallies'!E29+'Delightful Daycare Tallies'!E29</f>
        <v>414</v>
      </c>
      <c r="C29">
        <f>+'Beautiful Boarding Tallies'!Q29+'Delightful Daycare Tallies'!Q29</f>
        <v>459</v>
      </c>
      <c r="D29">
        <f>+'Beautiful Boarding Tallies'!AC29+'Delightful Daycare Tallies'!AC29</f>
        <v>597</v>
      </c>
      <c r="E29">
        <f>+'Beautiful Boarding Tallies'!AO29+'Delightful Daycare Tallies'!AO29</f>
        <v>627</v>
      </c>
      <c r="F29">
        <f>+'Beautiful Boarding Tallies'!BA29+'Delightful Daycare Tallies'!BA29</f>
        <v>0</v>
      </c>
      <c r="G29" s="191">
        <f>Table24[[#This Row],[2016]]/(7*170/100)</f>
        <v>34.789915966386552</v>
      </c>
      <c r="H29" s="191">
        <f>Table24[[#This Row],[2017]]/(7*170/100)</f>
        <v>38.571428571428569</v>
      </c>
      <c r="I29" s="191">
        <f>Table24[[#This Row],[2018]]/(7*170/100)</f>
        <v>50.168067226890756</v>
      </c>
      <c r="J29" s="191">
        <f>Table24[[#This Row],[2019]]/(7*170/100)</f>
        <v>52.689075630252098</v>
      </c>
      <c r="K29" s="191">
        <f>Table24[[#This Row],[2020]]/(7*170/100)</f>
        <v>0</v>
      </c>
      <c r="M29" t="s">
        <v>2208</v>
      </c>
      <c r="N29">
        <f>+'Beautiful Boarding Tallies'!G29+'Delightful Daycare Tallies'!G29</f>
        <v>115</v>
      </c>
      <c r="O29">
        <f>+'Beautiful Boarding Tallies'!S29+'Delightful Daycare Tallies'!S29</f>
        <v>158</v>
      </c>
      <c r="P29">
        <f>+'Beautiful Boarding Tallies'!AE29+'Delightful Daycare Tallies'!AE29</f>
        <v>181</v>
      </c>
      <c r="Q29">
        <f>+'Beautiful Boarding Tallies'!AQ29+'Delightful Daycare Tallies'!AQ29</f>
        <v>180</v>
      </c>
      <c r="R29">
        <f>+'Beautiful Boarding Tallies'!BC29+'Delightful Daycare Tallies'!BC29</f>
        <v>0</v>
      </c>
      <c r="T29" t="s">
        <v>2208</v>
      </c>
      <c r="U29">
        <f>+'Beautiful Boarding Tallies'!I29+'Delightful Daycare Tallies'!I29</f>
        <v>198</v>
      </c>
      <c r="V29">
        <f>+'Beautiful Boarding Tallies'!U29+'Delightful Daycare Tallies'!U29</f>
        <v>214</v>
      </c>
      <c r="W29">
        <f>+'Beautiful Boarding Tallies'!AG29+'Delightful Daycare Tallies'!AG29</f>
        <v>276</v>
      </c>
      <c r="X29">
        <f>+'Beautiful Boarding Tallies'!AS29+'Delightful Daycare Tallies'!AS29</f>
        <v>318</v>
      </c>
      <c r="Y29">
        <f>+'Beautiful Boarding Tallies'!BE29+'Delightful Daycare Tallies'!BE29</f>
        <v>0</v>
      </c>
      <c r="AA29" t="s">
        <v>2208</v>
      </c>
      <c r="AB29">
        <f>+'Beautiful Boarding Tallies'!K29+'Delightful Daycare Tallies'!K29</f>
        <v>150</v>
      </c>
      <c r="AC29">
        <f>+'Beautiful Boarding Tallies'!W29+'Delightful Daycare Tallies'!W29</f>
        <v>170</v>
      </c>
      <c r="AD29">
        <f>+'Beautiful Boarding Tallies'!AI29+'Delightful Daycare Tallies'!AI29</f>
        <v>222</v>
      </c>
      <c r="AE29">
        <f>+'Beautiful Boarding Tallies'!AU29+'Delightful Daycare Tallies'!AU29</f>
        <v>211</v>
      </c>
      <c r="AF29">
        <f>+'Beautiful Boarding Tallies'!BG29+'Delightful Daycare Tallies'!BG29</f>
        <v>0</v>
      </c>
    </row>
    <row r="30" spans="1:32" x14ac:dyDescent="0.3">
      <c r="A30" t="s">
        <v>2207</v>
      </c>
      <c r="B30">
        <f>+'Beautiful Boarding Tallies'!E30+'Delightful Daycare Tallies'!E30</f>
        <v>387</v>
      </c>
      <c r="C30">
        <f>+'Beautiful Boarding Tallies'!Q30+'Delightful Daycare Tallies'!Q30</f>
        <v>419</v>
      </c>
      <c r="D30">
        <f>+'Beautiful Boarding Tallies'!AC30+'Delightful Daycare Tallies'!AC30</f>
        <v>532</v>
      </c>
      <c r="E30">
        <f>+'Beautiful Boarding Tallies'!AO30+'Delightful Daycare Tallies'!AO30</f>
        <v>586</v>
      </c>
      <c r="F30">
        <f>+'Beautiful Boarding Tallies'!BA30+'Delightful Daycare Tallies'!BA30</f>
        <v>0</v>
      </c>
      <c r="G30" s="191">
        <f>Table24[[#This Row],[2016]]/(7*170/100)</f>
        <v>32.521008403361343</v>
      </c>
      <c r="H30" s="191">
        <f>Table24[[#This Row],[2017]]/(7*170/100)</f>
        <v>35.210084033613441</v>
      </c>
      <c r="I30" s="191">
        <f>Table24[[#This Row],[2018]]/(7*170/100)</f>
        <v>44.705882352941174</v>
      </c>
      <c r="J30" s="191">
        <f>Table24[[#This Row],[2019]]/(7*170/100)</f>
        <v>49.243697478991592</v>
      </c>
      <c r="K30" s="191">
        <f>Table24[[#This Row],[2020]]/(7*170/100)</f>
        <v>0</v>
      </c>
      <c r="M30" t="s">
        <v>2207</v>
      </c>
      <c r="N30">
        <f>+'Beautiful Boarding Tallies'!G30+'Delightful Daycare Tallies'!G30</f>
        <v>147</v>
      </c>
      <c r="O30">
        <f>+'Beautiful Boarding Tallies'!S30+'Delightful Daycare Tallies'!S30</f>
        <v>151</v>
      </c>
      <c r="P30">
        <f>+'Beautiful Boarding Tallies'!AE30+'Delightful Daycare Tallies'!AE30</f>
        <v>187</v>
      </c>
      <c r="Q30">
        <f>+'Beautiful Boarding Tallies'!AQ30+'Delightful Daycare Tallies'!AQ30</f>
        <v>192</v>
      </c>
      <c r="R30">
        <f>+'Beautiful Boarding Tallies'!BC30+'Delightful Daycare Tallies'!BC30</f>
        <v>0</v>
      </c>
      <c r="T30" t="s">
        <v>2207</v>
      </c>
      <c r="U30">
        <f>+'Beautiful Boarding Tallies'!I30+'Delightful Daycare Tallies'!I30</f>
        <v>167</v>
      </c>
      <c r="V30">
        <f>+'Beautiful Boarding Tallies'!U30+'Delightful Daycare Tallies'!U30</f>
        <v>190</v>
      </c>
      <c r="W30">
        <f>+'Beautiful Boarding Tallies'!AG30+'Delightful Daycare Tallies'!AG30</f>
        <v>232</v>
      </c>
      <c r="X30">
        <f>+'Beautiful Boarding Tallies'!AS30+'Delightful Daycare Tallies'!AS30</f>
        <v>288</v>
      </c>
      <c r="Y30">
        <f>+'Beautiful Boarding Tallies'!BE30+'Delightful Daycare Tallies'!BE30</f>
        <v>0</v>
      </c>
      <c r="AA30" t="s">
        <v>2207</v>
      </c>
      <c r="AB30">
        <f>+'Beautiful Boarding Tallies'!K30+'Delightful Daycare Tallies'!K30</f>
        <v>169</v>
      </c>
      <c r="AC30">
        <f>+'Beautiful Boarding Tallies'!W30+'Delightful Daycare Tallies'!W30</f>
        <v>169</v>
      </c>
      <c r="AD30">
        <f>+'Beautiful Boarding Tallies'!AI30+'Delightful Daycare Tallies'!AI30</f>
        <v>226</v>
      </c>
      <c r="AE30">
        <f>+'Beautiful Boarding Tallies'!AU30+'Delightful Daycare Tallies'!AU30</f>
        <v>231</v>
      </c>
      <c r="AF30">
        <f>+'Beautiful Boarding Tallies'!BG30+'Delightful Daycare Tallies'!BG30</f>
        <v>0</v>
      </c>
    </row>
    <row r="31" spans="1:32" x14ac:dyDescent="0.3">
      <c r="A31" t="s">
        <v>2206</v>
      </c>
      <c r="B31">
        <f>+'Beautiful Boarding Tallies'!E31+'Delightful Daycare Tallies'!E31</f>
        <v>397</v>
      </c>
      <c r="C31">
        <f>+'Beautiful Boarding Tallies'!Q31+'Delightful Daycare Tallies'!Q31</f>
        <v>496</v>
      </c>
      <c r="D31">
        <f>+'Beautiful Boarding Tallies'!AC31+'Delightful Daycare Tallies'!AC31</f>
        <v>529</v>
      </c>
      <c r="E31">
        <f>+'Beautiful Boarding Tallies'!AO31+'Delightful Daycare Tallies'!AO31</f>
        <v>581</v>
      </c>
      <c r="F31">
        <f>+'Beautiful Boarding Tallies'!BA31+'Delightful Daycare Tallies'!BA31</f>
        <v>0</v>
      </c>
      <c r="G31" s="191">
        <f>Table24[[#This Row],[2016]]/(7*170/100)</f>
        <v>33.361344537815128</v>
      </c>
      <c r="H31" s="191">
        <f>Table24[[#This Row],[2017]]/(7*170/100)</f>
        <v>41.680672268907564</v>
      </c>
      <c r="I31" s="191">
        <f>Table24[[#This Row],[2018]]/(7*170/100)</f>
        <v>44.45378151260504</v>
      </c>
      <c r="J31" s="191">
        <f>Table24[[#This Row],[2019]]/(7*170/100)</f>
        <v>48.823529411764703</v>
      </c>
      <c r="K31" s="191">
        <f>Table24[[#This Row],[2020]]/(7*170/100)</f>
        <v>0</v>
      </c>
      <c r="M31" t="s">
        <v>2206</v>
      </c>
      <c r="N31">
        <f>+'Beautiful Boarding Tallies'!G31+'Delightful Daycare Tallies'!G31</f>
        <v>108</v>
      </c>
      <c r="O31">
        <f>+'Beautiful Boarding Tallies'!S31+'Delightful Daycare Tallies'!S31</f>
        <v>161</v>
      </c>
      <c r="P31">
        <f>+'Beautiful Boarding Tallies'!AE31+'Delightful Daycare Tallies'!AE31</f>
        <v>160</v>
      </c>
      <c r="Q31">
        <f>+'Beautiful Boarding Tallies'!AQ31+'Delightful Daycare Tallies'!AQ31</f>
        <v>191</v>
      </c>
      <c r="R31">
        <f>+'Beautiful Boarding Tallies'!BC31+'Delightful Daycare Tallies'!BC31</f>
        <v>0</v>
      </c>
      <c r="T31" t="s">
        <v>2206</v>
      </c>
      <c r="U31">
        <f>+'Beautiful Boarding Tallies'!I31+'Delightful Daycare Tallies'!I31</f>
        <v>210</v>
      </c>
      <c r="V31">
        <f>+'Beautiful Boarding Tallies'!U31+'Delightful Daycare Tallies'!U31</f>
        <v>234</v>
      </c>
      <c r="W31">
        <f>+'Beautiful Boarding Tallies'!AG31+'Delightful Daycare Tallies'!AG31</f>
        <v>229</v>
      </c>
      <c r="X31">
        <f>+'Beautiful Boarding Tallies'!AS31+'Delightful Daycare Tallies'!AS31</f>
        <v>268</v>
      </c>
      <c r="Y31">
        <f>+'Beautiful Boarding Tallies'!BE31+'Delightful Daycare Tallies'!BE31</f>
        <v>0</v>
      </c>
      <c r="AA31" t="s">
        <v>2206</v>
      </c>
      <c r="AB31">
        <f>+'Beautiful Boarding Tallies'!K31+'Delightful Daycare Tallies'!K31</f>
        <v>132</v>
      </c>
      <c r="AC31">
        <f>+'Beautiful Boarding Tallies'!W31+'Delightful Daycare Tallies'!W31</f>
        <v>197</v>
      </c>
      <c r="AD31">
        <f>+'Beautiful Boarding Tallies'!AI31+'Delightful Daycare Tallies'!AI31</f>
        <v>174</v>
      </c>
      <c r="AE31">
        <f>+'Beautiful Boarding Tallies'!AU31+'Delightful Daycare Tallies'!AU31</f>
        <v>225</v>
      </c>
      <c r="AF31">
        <f>+'Beautiful Boarding Tallies'!BG31+'Delightful Daycare Tallies'!BG31</f>
        <v>0</v>
      </c>
    </row>
    <row r="32" spans="1:32" x14ac:dyDescent="0.3">
      <c r="A32" t="s">
        <v>2205</v>
      </c>
      <c r="B32">
        <f>+'Beautiful Boarding Tallies'!E32+'Delightful Daycare Tallies'!E32</f>
        <v>416</v>
      </c>
      <c r="C32">
        <f>+'Beautiful Boarding Tallies'!Q32+'Delightful Daycare Tallies'!Q32</f>
        <v>484</v>
      </c>
      <c r="D32">
        <f>+'Beautiful Boarding Tallies'!AC32+'Delightful Daycare Tallies'!AC32</f>
        <v>459</v>
      </c>
      <c r="E32">
        <f>+'Beautiful Boarding Tallies'!AO32+'Delightful Daycare Tallies'!AO32</f>
        <v>579</v>
      </c>
      <c r="F32">
        <f>+'Beautiful Boarding Tallies'!BA32+'Delightful Daycare Tallies'!BA32</f>
        <v>0</v>
      </c>
      <c r="G32" s="191">
        <f>Table24[[#This Row],[2016]]/(7*170/100)</f>
        <v>34.957983193277308</v>
      </c>
      <c r="H32" s="191">
        <f>Table24[[#This Row],[2017]]/(7*170/100)</f>
        <v>40.672268907563023</v>
      </c>
      <c r="I32" s="191">
        <f>Table24[[#This Row],[2018]]/(7*170/100)</f>
        <v>38.571428571428569</v>
      </c>
      <c r="J32" s="191">
        <f>Table24[[#This Row],[2019]]/(7*170/100)</f>
        <v>48.655462184873947</v>
      </c>
      <c r="K32" s="191">
        <f>Table24[[#This Row],[2020]]/(7*170/100)</f>
        <v>0</v>
      </c>
      <c r="M32" t="s">
        <v>2205</v>
      </c>
      <c r="N32">
        <f>+'Beautiful Boarding Tallies'!G32+'Delightful Daycare Tallies'!G32</f>
        <v>118</v>
      </c>
      <c r="O32">
        <f>+'Beautiful Boarding Tallies'!S32+'Delightful Daycare Tallies'!S32</f>
        <v>146</v>
      </c>
      <c r="P32">
        <f>+'Beautiful Boarding Tallies'!AE32+'Delightful Daycare Tallies'!AE32</f>
        <v>169</v>
      </c>
      <c r="Q32">
        <f>+'Beautiful Boarding Tallies'!AQ32+'Delightful Daycare Tallies'!AQ32</f>
        <v>197</v>
      </c>
      <c r="R32">
        <f>+'Beautiful Boarding Tallies'!BC32+'Delightful Daycare Tallies'!BC32</f>
        <v>0</v>
      </c>
      <c r="T32" t="s">
        <v>2205</v>
      </c>
      <c r="U32">
        <f>+'Beautiful Boarding Tallies'!I32+'Delightful Daycare Tallies'!I32</f>
        <v>204</v>
      </c>
      <c r="V32">
        <f>+'Beautiful Boarding Tallies'!U32+'Delightful Daycare Tallies'!U32</f>
        <v>217</v>
      </c>
      <c r="W32">
        <f>+'Beautiful Boarding Tallies'!AG32+'Delightful Daycare Tallies'!AG32</f>
        <v>209</v>
      </c>
      <c r="X32">
        <f>+'Beautiful Boarding Tallies'!AS32+'Delightful Daycare Tallies'!AS32</f>
        <v>273</v>
      </c>
      <c r="Y32">
        <f>+'Beautiful Boarding Tallies'!BE32+'Delightful Daycare Tallies'!BE32</f>
        <v>0</v>
      </c>
      <c r="AA32" t="s">
        <v>2205</v>
      </c>
      <c r="AB32">
        <f>+'Beautiful Boarding Tallies'!K32+'Delightful Daycare Tallies'!K32</f>
        <v>157</v>
      </c>
      <c r="AC32">
        <f>+'Beautiful Boarding Tallies'!W32+'Delightful Daycare Tallies'!W32</f>
        <v>207</v>
      </c>
      <c r="AD32">
        <f>+'Beautiful Boarding Tallies'!AI32+'Delightful Daycare Tallies'!AI32</f>
        <v>210</v>
      </c>
      <c r="AE32">
        <f>+'Beautiful Boarding Tallies'!AU32+'Delightful Daycare Tallies'!AU32</f>
        <v>247</v>
      </c>
      <c r="AF32">
        <f>+'Beautiful Boarding Tallies'!BG32+'Delightful Daycare Tallies'!BG32</f>
        <v>0</v>
      </c>
    </row>
    <row r="33" spans="1:32" x14ac:dyDescent="0.3">
      <c r="A33" t="s">
        <v>2204</v>
      </c>
      <c r="B33">
        <f>+'Beautiful Boarding Tallies'!E33+'Delightful Daycare Tallies'!E33</f>
        <v>456</v>
      </c>
      <c r="C33">
        <f>+'Beautiful Boarding Tallies'!Q33+'Delightful Daycare Tallies'!Q33</f>
        <v>478</v>
      </c>
      <c r="D33">
        <f>+'Beautiful Boarding Tallies'!AC33+'Delightful Daycare Tallies'!AC33</f>
        <v>564</v>
      </c>
      <c r="E33">
        <f>+'Beautiful Boarding Tallies'!AO33+'Delightful Daycare Tallies'!AO33</f>
        <v>658</v>
      </c>
      <c r="F33">
        <f>+'Beautiful Boarding Tallies'!BA33+'Delightful Daycare Tallies'!BA33</f>
        <v>0</v>
      </c>
      <c r="G33" s="191">
        <f>Table24[[#This Row],[2016]]/(7*170/100)</f>
        <v>38.319327731092436</v>
      </c>
      <c r="H33" s="191">
        <f>Table24[[#This Row],[2017]]/(7*170/100)</f>
        <v>40.168067226890756</v>
      </c>
      <c r="I33" s="191">
        <f>Table24[[#This Row],[2018]]/(7*170/100)</f>
        <v>47.394957983193272</v>
      </c>
      <c r="J33" s="191">
        <f>Table24[[#This Row],[2019]]/(7*170/100)</f>
        <v>55.294117647058819</v>
      </c>
      <c r="K33" s="191">
        <f>Table24[[#This Row],[2020]]/(7*170/100)</f>
        <v>0</v>
      </c>
      <c r="M33" t="s">
        <v>2204</v>
      </c>
      <c r="N33">
        <f>+'Beautiful Boarding Tallies'!G33+'Delightful Daycare Tallies'!G33</f>
        <v>136</v>
      </c>
      <c r="O33">
        <f>+'Beautiful Boarding Tallies'!S33+'Delightful Daycare Tallies'!S33</f>
        <v>150</v>
      </c>
      <c r="P33">
        <f>+'Beautiful Boarding Tallies'!AE33+'Delightful Daycare Tallies'!AE33</f>
        <v>203</v>
      </c>
      <c r="Q33">
        <f>+'Beautiful Boarding Tallies'!AQ33+'Delightful Daycare Tallies'!AQ33</f>
        <v>210</v>
      </c>
      <c r="R33">
        <f>+'Beautiful Boarding Tallies'!BC33+'Delightful Daycare Tallies'!BC33</f>
        <v>0</v>
      </c>
      <c r="T33" t="s">
        <v>2204</v>
      </c>
      <c r="U33">
        <f>+'Beautiful Boarding Tallies'!I33+'Delightful Daycare Tallies'!I33</f>
        <v>204</v>
      </c>
      <c r="V33">
        <f>+'Beautiful Boarding Tallies'!U33+'Delightful Daycare Tallies'!U33</f>
        <v>223</v>
      </c>
      <c r="W33">
        <f>+'Beautiful Boarding Tallies'!AG33+'Delightful Daycare Tallies'!AG33</f>
        <v>269</v>
      </c>
      <c r="X33">
        <f>+'Beautiful Boarding Tallies'!AS33+'Delightful Daycare Tallies'!AS33</f>
        <v>328</v>
      </c>
      <c r="Y33">
        <f>+'Beautiful Boarding Tallies'!BE33+'Delightful Daycare Tallies'!BE33</f>
        <v>0</v>
      </c>
      <c r="AA33" t="s">
        <v>2204</v>
      </c>
      <c r="AB33">
        <f>+'Beautiful Boarding Tallies'!K33+'Delightful Daycare Tallies'!K33</f>
        <v>189</v>
      </c>
      <c r="AC33">
        <f>+'Beautiful Boarding Tallies'!W33+'Delightful Daycare Tallies'!W33</f>
        <v>194</v>
      </c>
      <c r="AD33">
        <f>+'Beautiful Boarding Tallies'!AI33+'Delightful Daycare Tallies'!AI33</f>
        <v>256</v>
      </c>
      <c r="AE33">
        <f>+'Beautiful Boarding Tallies'!AU33+'Delightful Daycare Tallies'!AU33</f>
        <v>267</v>
      </c>
      <c r="AF33">
        <f>+'Beautiful Boarding Tallies'!BG33+'Delightful Daycare Tallies'!BG33</f>
        <v>0</v>
      </c>
    </row>
    <row r="34" spans="1:32" x14ac:dyDescent="0.3">
      <c r="A34" t="s">
        <v>2203</v>
      </c>
      <c r="B34">
        <f>+'Beautiful Boarding Tallies'!E34+'Delightful Daycare Tallies'!E34</f>
        <v>375</v>
      </c>
      <c r="C34">
        <f>+'Beautiful Boarding Tallies'!Q34+'Delightful Daycare Tallies'!Q34</f>
        <v>521</v>
      </c>
      <c r="D34">
        <f>+'Beautiful Boarding Tallies'!AC34+'Delightful Daycare Tallies'!AC34</f>
        <v>642</v>
      </c>
      <c r="E34">
        <f>+'Beautiful Boarding Tallies'!AO34+'Delightful Daycare Tallies'!AO34</f>
        <v>648</v>
      </c>
      <c r="F34">
        <f>+'Beautiful Boarding Tallies'!BA34+'Delightful Daycare Tallies'!BA34</f>
        <v>0</v>
      </c>
      <c r="G34" s="191">
        <f>Table24[[#This Row],[2016]]/(7*170/100)</f>
        <v>31.512605042016805</v>
      </c>
      <c r="H34" s="191">
        <f>Table24[[#This Row],[2017]]/(7*170/100)</f>
        <v>43.781512605042018</v>
      </c>
      <c r="I34" s="191">
        <f>Table24[[#This Row],[2018]]/(7*170/100)</f>
        <v>53.949579831932773</v>
      </c>
      <c r="J34" s="191">
        <f>Table24[[#This Row],[2019]]/(7*170/100)</f>
        <v>54.45378151260504</v>
      </c>
      <c r="K34" s="191">
        <f>Table24[[#This Row],[2020]]/(7*170/100)</f>
        <v>0</v>
      </c>
      <c r="M34" t="s">
        <v>2203</v>
      </c>
      <c r="N34">
        <f>+'Beautiful Boarding Tallies'!G34+'Delightful Daycare Tallies'!G34</f>
        <v>129</v>
      </c>
      <c r="O34">
        <f>+'Beautiful Boarding Tallies'!S34+'Delightful Daycare Tallies'!S34</f>
        <v>172</v>
      </c>
      <c r="P34">
        <f>+'Beautiful Boarding Tallies'!AE34+'Delightful Daycare Tallies'!AE34</f>
        <v>200</v>
      </c>
      <c r="Q34">
        <f>+'Beautiful Boarding Tallies'!AQ34+'Delightful Daycare Tallies'!AQ34</f>
        <v>182</v>
      </c>
      <c r="R34">
        <f>+'Beautiful Boarding Tallies'!BC34+'Delightful Daycare Tallies'!BC34</f>
        <v>0</v>
      </c>
      <c r="T34" t="s">
        <v>2203</v>
      </c>
      <c r="U34">
        <f>+'Beautiful Boarding Tallies'!I34+'Delightful Daycare Tallies'!I34</f>
        <v>170</v>
      </c>
      <c r="V34">
        <f>+'Beautiful Boarding Tallies'!U34+'Delightful Daycare Tallies'!U34</f>
        <v>246</v>
      </c>
      <c r="W34">
        <f>+'Beautiful Boarding Tallies'!AG34+'Delightful Daycare Tallies'!AG34</f>
        <v>292</v>
      </c>
      <c r="X34">
        <f>+'Beautiful Boarding Tallies'!AS34+'Delightful Daycare Tallies'!AS34</f>
        <v>297</v>
      </c>
      <c r="Y34">
        <f>+'Beautiful Boarding Tallies'!BE34+'Delightful Daycare Tallies'!BE34</f>
        <v>0</v>
      </c>
      <c r="AA34" t="s">
        <v>2203</v>
      </c>
      <c r="AB34">
        <f>+'Beautiful Boarding Tallies'!K34+'Delightful Daycare Tallies'!K34</f>
        <v>156</v>
      </c>
      <c r="AC34">
        <f>+'Beautiful Boarding Tallies'!W34+'Delightful Daycare Tallies'!W34</f>
        <v>195</v>
      </c>
      <c r="AD34">
        <f>+'Beautiful Boarding Tallies'!AI34+'Delightful Daycare Tallies'!AI34</f>
        <v>244</v>
      </c>
      <c r="AE34">
        <f>+'Beautiful Boarding Tallies'!AU34+'Delightful Daycare Tallies'!AU34</f>
        <v>219</v>
      </c>
      <c r="AF34">
        <f>+'Beautiful Boarding Tallies'!BG34+'Delightful Daycare Tallies'!BG34</f>
        <v>0</v>
      </c>
    </row>
    <row r="35" spans="1:32" x14ac:dyDescent="0.3">
      <c r="A35" t="s">
        <v>2202</v>
      </c>
      <c r="B35">
        <f>+'Beautiful Boarding Tallies'!E35+'Delightful Daycare Tallies'!E35</f>
        <v>411</v>
      </c>
      <c r="C35">
        <f>+'Beautiful Boarding Tallies'!Q35+'Delightful Daycare Tallies'!Q35</f>
        <v>553</v>
      </c>
      <c r="D35">
        <f>+'Beautiful Boarding Tallies'!AC35+'Delightful Daycare Tallies'!AC35</f>
        <v>565</v>
      </c>
      <c r="E35">
        <f>+'Beautiful Boarding Tallies'!AO35+'Delightful Daycare Tallies'!AO35</f>
        <v>609</v>
      </c>
      <c r="F35">
        <f>+'Beautiful Boarding Tallies'!BA35+'Delightful Daycare Tallies'!BA35</f>
        <v>0</v>
      </c>
      <c r="G35" s="191">
        <f>Table24[[#This Row],[2016]]/(7*170/100)</f>
        <v>34.537815126050418</v>
      </c>
      <c r="H35" s="191">
        <f>Table24[[#This Row],[2017]]/(7*170/100)</f>
        <v>46.470588235294116</v>
      </c>
      <c r="I35" s="191">
        <f>Table24[[#This Row],[2018]]/(7*170/100)</f>
        <v>47.478991596638657</v>
      </c>
      <c r="J35" s="191">
        <f>Table24[[#This Row],[2019]]/(7*170/100)</f>
        <v>51.17647058823529</v>
      </c>
      <c r="K35" s="191">
        <f>Table24[[#This Row],[2020]]/(7*170/100)</f>
        <v>0</v>
      </c>
      <c r="M35" t="s">
        <v>2202</v>
      </c>
      <c r="N35">
        <f>+'Beautiful Boarding Tallies'!G35+'Delightful Daycare Tallies'!G35</f>
        <v>101</v>
      </c>
      <c r="O35">
        <f>+'Beautiful Boarding Tallies'!S35+'Delightful Daycare Tallies'!S35</f>
        <v>166</v>
      </c>
      <c r="P35">
        <f>+'Beautiful Boarding Tallies'!AE35+'Delightful Daycare Tallies'!AE35</f>
        <v>168</v>
      </c>
      <c r="Q35">
        <f>+'Beautiful Boarding Tallies'!AQ35+'Delightful Daycare Tallies'!AQ35</f>
        <v>182</v>
      </c>
      <c r="R35">
        <f>+'Beautiful Boarding Tallies'!BC35+'Delightful Daycare Tallies'!BC35</f>
        <v>0</v>
      </c>
      <c r="T35" t="s">
        <v>2202</v>
      </c>
      <c r="U35">
        <f>+'Beautiful Boarding Tallies'!I35+'Delightful Daycare Tallies'!I35</f>
        <v>193</v>
      </c>
      <c r="V35">
        <f>+'Beautiful Boarding Tallies'!U35+'Delightful Daycare Tallies'!U35</f>
        <v>242</v>
      </c>
      <c r="W35">
        <f>+'Beautiful Boarding Tallies'!AG35+'Delightful Daycare Tallies'!AG35</f>
        <v>237</v>
      </c>
      <c r="X35">
        <f>+'Beautiful Boarding Tallies'!AS35+'Delightful Daycare Tallies'!AS35</f>
        <v>312</v>
      </c>
      <c r="Y35">
        <f>+'Beautiful Boarding Tallies'!BE35+'Delightful Daycare Tallies'!BE35</f>
        <v>0</v>
      </c>
      <c r="AA35" t="s">
        <v>2202</v>
      </c>
      <c r="AB35">
        <f>+'Beautiful Boarding Tallies'!K35+'Delightful Daycare Tallies'!K35</f>
        <v>160</v>
      </c>
      <c r="AC35">
        <f>+'Beautiful Boarding Tallies'!W35+'Delightful Daycare Tallies'!W35</f>
        <v>221</v>
      </c>
      <c r="AD35">
        <f>+'Beautiful Boarding Tallies'!AI35+'Delightful Daycare Tallies'!AI35</f>
        <v>169</v>
      </c>
      <c r="AE35">
        <f>+'Beautiful Boarding Tallies'!AU35+'Delightful Daycare Tallies'!AU35</f>
        <v>215</v>
      </c>
      <c r="AF35">
        <f>+'Beautiful Boarding Tallies'!BG35+'Delightful Daycare Tallies'!BG35</f>
        <v>0</v>
      </c>
    </row>
    <row r="36" spans="1:32" x14ac:dyDescent="0.3">
      <c r="A36" t="s">
        <v>2201</v>
      </c>
      <c r="B36">
        <f>+'Beautiful Boarding Tallies'!E36+'Delightful Daycare Tallies'!E36</f>
        <v>335</v>
      </c>
      <c r="C36">
        <f>+'Beautiful Boarding Tallies'!Q36+'Delightful Daycare Tallies'!Q36</f>
        <v>422</v>
      </c>
      <c r="D36">
        <f>+'Beautiful Boarding Tallies'!AC36+'Delightful Daycare Tallies'!AC36</f>
        <v>502</v>
      </c>
      <c r="E36">
        <f>+'Beautiful Boarding Tallies'!AO36+'Delightful Daycare Tallies'!AO36</f>
        <v>594</v>
      </c>
      <c r="F36">
        <f>+'Beautiful Boarding Tallies'!BA36+'Delightful Daycare Tallies'!BA36</f>
        <v>0</v>
      </c>
      <c r="G36" s="191">
        <f>Table24[[#This Row],[2016]]/(7*170/100)</f>
        <v>28.15126050420168</v>
      </c>
      <c r="H36" s="191">
        <f>Table24[[#This Row],[2017]]/(7*170/100)</f>
        <v>35.462184873949582</v>
      </c>
      <c r="I36" s="191">
        <f>Table24[[#This Row],[2018]]/(7*170/100)</f>
        <v>42.184873949579831</v>
      </c>
      <c r="J36" s="191">
        <f>Table24[[#This Row],[2019]]/(7*170/100)</f>
        <v>49.915966386554622</v>
      </c>
      <c r="K36" s="191">
        <f>Table24[[#This Row],[2020]]/(7*170/100)</f>
        <v>0</v>
      </c>
      <c r="M36" t="s">
        <v>2201</v>
      </c>
      <c r="N36">
        <f>+'Beautiful Boarding Tallies'!G36+'Delightful Daycare Tallies'!G36</f>
        <v>130</v>
      </c>
      <c r="O36">
        <f>+'Beautiful Boarding Tallies'!S36+'Delightful Daycare Tallies'!S36</f>
        <v>139</v>
      </c>
      <c r="P36">
        <f>+'Beautiful Boarding Tallies'!AE36+'Delightful Daycare Tallies'!AE36</f>
        <v>189</v>
      </c>
      <c r="Q36">
        <f>+'Beautiful Boarding Tallies'!AQ36+'Delightful Daycare Tallies'!AQ36</f>
        <v>185</v>
      </c>
      <c r="R36">
        <f>+'Beautiful Boarding Tallies'!BC36+'Delightful Daycare Tallies'!BC36</f>
        <v>0</v>
      </c>
      <c r="T36" t="s">
        <v>2201</v>
      </c>
      <c r="U36">
        <f>+'Beautiful Boarding Tallies'!I36+'Delightful Daycare Tallies'!I36</f>
        <v>143</v>
      </c>
      <c r="V36">
        <f>+'Beautiful Boarding Tallies'!U36+'Delightful Daycare Tallies'!U36</f>
        <v>211</v>
      </c>
      <c r="W36">
        <f>+'Beautiful Boarding Tallies'!AG36+'Delightful Daycare Tallies'!AG36</f>
        <v>266</v>
      </c>
      <c r="X36">
        <f>+'Beautiful Boarding Tallies'!AS36+'Delightful Daycare Tallies'!AS36</f>
        <v>300</v>
      </c>
      <c r="Y36">
        <f>+'Beautiful Boarding Tallies'!BE36+'Delightful Daycare Tallies'!BE36</f>
        <v>0</v>
      </c>
      <c r="AA36" t="s">
        <v>2201</v>
      </c>
      <c r="AB36">
        <f>+'Beautiful Boarding Tallies'!K36+'Delightful Daycare Tallies'!K36</f>
        <v>147</v>
      </c>
      <c r="AC36">
        <f>+'Beautiful Boarding Tallies'!W36+'Delightful Daycare Tallies'!W36</f>
        <v>150</v>
      </c>
      <c r="AD36">
        <f>+'Beautiful Boarding Tallies'!AI36+'Delightful Daycare Tallies'!AI36</f>
        <v>305</v>
      </c>
      <c r="AE36">
        <f>+'Beautiful Boarding Tallies'!AU36+'Delightful Daycare Tallies'!AU36</f>
        <v>273</v>
      </c>
      <c r="AF36">
        <f>+'Beautiful Boarding Tallies'!BG36+'Delightful Daycare Tallies'!BG36</f>
        <v>0</v>
      </c>
    </row>
    <row r="37" spans="1:32" x14ac:dyDescent="0.3">
      <c r="A37" t="s">
        <v>2200</v>
      </c>
      <c r="B37">
        <f>+'Beautiful Boarding Tallies'!E37+'Delightful Daycare Tallies'!E37</f>
        <v>343</v>
      </c>
      <c r="C37">
        <f>+'Beautiful Boarding Tallies'!Q37+'Delightful Daycare Tallies'!Q37</f>
        <v>401</v>
      </c>
      <c r="D37">
        <f>+'Beautiful Boarding Tallies'!AC37+'Delightful Daycare Tallies'!AC37</f>
        <v>559</v>
      </c>
      <c r="E37">
        <f>+'Beautiful Boarding Tallies'!AO37+'Delightful Daycare Tallies'!AO37</f>
        <v>586</v>
      </c>
      <c r="F37">
        <f>+'Beautiful Boarding Tallies'!BA37+'Delightful Daycare Tallies'!BA37</f>
        <v>0</v>
      </c>
      <c r="G37" s="191">
        <f>Table24[[#This Row],[2016]]/(7*170/100)</f>
        <v>28.823529411764707</v>
      </c>
      <c r="H37" s="191">
        <f>Table24[[#This Row],[2017]]/(7*170/100)</f>
        <v>33.69747899159664</v>
      </c>
      <c r="I37" s="191">
        <f>Table24[[#This Row],[2018]]/(7*170/100)</f>
        <v>46.974789915966383</v>
      </c>
      <c r="J37" s="191">
        <f>Table24[[#This Row],[2019]]/(7*170/100)</f>
        <v>49.243697478991592</v>
      </c>
      <c r="K37" s="191">
        <f>Table24[[#This Row],[2020]]/(7*170/100)</f>
        <v>0</v>
      </c>
      <c r="M37" t="s">
        <v>2200</v>
      </c>
      <c r="N37">
        <f>+'Beautiful Boarding Tallies'!G37+'Delightful Daycare Tallies'!G37</f>
        <v>109</v>
      </c>
      <c r="O37">
        <f>+'Beautiful Boarding Tallies'!S37+'Delightful Daycare Tallies'!S37</f>
        <v>94</v>
      </c>
      <c r="P37">
        <f>+'Beautiful Boarding Tallies'!AE37+'Delightful Daycare Tallies'!AE37</f>
        <v>149</v>
      </c>
      <c r="Q37">
        <f>+'Beautiful Boarding Tallies'!AQ37+'Delightful Daycare Tallies'!AQ37</f>
        <v>111</v>
      </c>
      <c r="R37">
        <f>+'Beautiful Boarding Tallies'!BC37+'Delightful Daycare Tallies'!BC37</f>
        <v>0</v>
      </c>
      <c r="T37" t="s">
        <v>2200</v>
      </c>
      <c r="U37">
        <f>+'Beautiful Boarding Tallies'!I37+'Delightful Daycare Tallies'!I37</f>
        <v>146</v>
      </c>
      <c r="V37">
        <f>+'Beautiful Boarding Tallies'!U37+'Delightful Daycare Tallies'!U37</f>
        <v>191</v>
      </c>
      <c r="W37">
        <f>+'Beautiful Boarding Tallies'!AG37+'Delightful Daycare Tallies'!AG37</f>
        <v>215</v>
      </c>
      <c r="X37">
        <f>+'Beautiful Boarding Tallies'!AS37+'Delightful Daycare Tallies'!AS37</f>
        <v>285</v>
      </c>
      <c r="Y37">
        <f>+'Beautiful Boarding Tallies'!BE37+'Delightful Daycare Tallies'!BE37</f>
        <v>0</v>
      </c>
      <c r="AA37" t="s">
        <v>2200</v>
      </c>
      <c r="AB37">
        <f>+'Beautiful Boarding Tallies'!K37+'Delightful Daycare Tallies'!K37</f>
        <v>178</v>
      </c>
      <c r="AC37">
        <f>+'Beautiful Boarding Tallies'!W37+'Delightful Daycare Tallies'!W37</f>
        <v>184</v>
      </c>
      <c r="AD37">
        <f>+'Beautiful Boarding Tallies'!AI37+'Delightful Daycare Tallies'!AI37</f>
        <v>185</v>
      </c>
      <c r="AE37">
        <f>+'Beautiful Boarding Tallies'!AU37+'Delightful Daycare Tallies'!AU37</f>
        <v>163</v>
      </c>
      <c r="AF37">
        <f>+'Beautiful Boarding Tallies'!BG37+'Delightful Daycare Tallies'!BG37</f>
        <v>0</v>
      </c>
    </row>
    <row r="38" spans="1:32" x14ac:dyDescent="0.3">
      <c r="A38" t="s">
        <v>2199</v>
      </c>
      <c r="B38">
        <f>+'Beautiful Boarding Tallies'!E38+'Delightful Daycare Tallies'!E38</f>
        <v>318</v>
      </c>
      <c r="C38">
        <f>+'Beautiful Boarding Tallies'!Q38+'Delightful Daycare Tallies'!Q38</f>
        <v>435</v>
      </c>
      <c r="D38">
        <f>+'Beautiful Boarding Tallies'!AC38+'Delightful Daycare Tallies'!AC38</f>
        <v>515</v>
      </c>
      <c r="E38">
        <f>+'Beautiful Boarding Tallies'!AO38+'Delightful Daycare Tallies'!AO38</f>
        <v>524</v>
      </c>
      <c r="F38">
        <f>+'Beautiful Boarding Tallies'!BA38+'Delightful Daycare Tallies'!BA38</f>
        <v>0</v>
      </c>
      <c r="G38" s="191">
        <f>Table24[[#This Row],[2016]]/(7*170/100)</f>
        <v>26.72268907563025</v>
      </c>
      <c r="H38" s="191">
        <f>Table24[[#This Row],[2017]]/(7*170/100)</f>
        <v>36.554621848739494</v>
      </c>
      <c r="I38" s="191">
        <f>Table24[[#This Row],[2018]]/(7*170/100)</f>
        <v>43.277310924369743</v>
      </c>
      <c r="J38" s="191">
        <f>Table24[[#This Row],[2019]]/(7*170/100)</f>
        <v>44.033613445378151</v>
      </c>
      <c r="K38" s="191">
        <f>Table24[[#This Row],[2020]]/(7*170/100)</f>
        <v>0</v>
      </c>
      <c r="M38" t="s">
        <v>2199</v>
      </c>
      <c r="N38">
        <f>+'Beautiful Boarding Tallies'!G38+'Delightful Daycare Tallies'!G38</f>
        <v>84</v>
      </c>
      <c r="O38">
        <f>+'Beautiful Boarding Tallies'!S38+'Delightful Daycare Tallies'!S38</f>
        <v>138</v>
      </c>
      <c r="P38">
        <f>+'Beautiful Boarding Tallies'!AE38+'Delightful Daycare Tallies'!AE38</f>
        <v>178</v>
      </c>
      <c r="Q38">
        <f>+'Beautiful Boarding Tallies'!AQ38+'Delightful Daycare Tallies'!AQ38</f>
        <v>190</v>
      </c>
      <c r="R38">
        <f>+'Beautiful Boarding Tallies'!BC38+'Delightful Daycare Tallies'!BC38</f>
        <v>0</v>
      </c>
      <c r="T38" t="s">
        <v>2199</v>
      </c>
      <c r="U38">
        <f>+'Beautiful Boarding Tallies'!I38+'Delightful Daycare Tallies'!I38</f>
        <v>156</v>
      </c>
      <c r="V38">
        <f>+'Beautiful Boarding Tallies'!U38+'Delightful Daycare Tallies'!U38</f>
        <v>203</v>
      </c>
      <c r="W38">
        <f>+'Beautiful Boarding Tallies'!AG38+'Delightful Daycare Tallies'!AG38</f>
        <v>263</v>
      </c>
      <c r="X38">
        <f>+'Beautiful Boarding Tallies'!AS38+'Delightful Daycare Tallies'!AS38</f>
        <v>277</v>
      </c>
      <c r="Y38">
        <f>+'Beautiful Boarding Tallies'!BE38+'Delightful Daycare Tallies'!BE38</f>
        <v>0</v>
      </c>
      <c r="AA38" t="s">
        <v>2199</v>
      </c>
      <c r="AB38">
        <f>+'Beautiful Boarding Tallies'!K38+'Delightful Daycare Tallies'!K38</f>
        <v>119</v>
      </c>
      <c r="AC38">
        <f>+'Beautiful Boarding Tallies'!W38+'Delightful Daycare Tallies'!W38</f>
        <v>159</v>
      </c>
      <c r="AD38">
        <f>+'Beautiful Boarding Tallies'!AI38+'Delightful Daycare Tallies'!AI38</f>
        <v>205</v>
      </c>
      <c r="AE38">
        <f>+'Beautiful Boarding Tallies'!AU38+'Delightful Daycare Tallies'!AU38</f>
        <v>211</v>
      </c>
      <c r="AF38">
        <f>+'Beautiful Boarding Tallies'!BG38+'Delightful Daycare Tallies'!BG38</f>
        <v>0</v>
      </c>
    </row>
    <row r="39" spans="1:32" x14ac:dyDescent="0.3">
      <c r="A39" t="s">
        <v>2198</v>
      </c>
      <c r="B39">
        <f>+'Beautiful Boarding Tallies'!E39+'Delightful Daycare Tallies'!E39</f>
        <v>369</v>
      </c>
      <c r="C39">
        <f>+'Beautiful Boarding Tallies'!Q39+'Delightful Daycare Tallies'!Q39</f>
        <v>425</v>
      </c>
      <c r="D39">
        <f>+'Beautiful Boarding Tallies'!AC39+'Delightful Daycare Tallies'!AC39</f>
        <v>519</v>
      </c>
      <c r="E39">
        <f>+'Beautiful Boarding Tallies'!AO39+'Delightful Daycare Tallies'!AO39</f>
        <v>585</v>
      </c>
      <c r="F39">
        <f>+'Beautiful Boarding Tallies'!BA39+'Delightful Daycare Tallies'!BA39</f>
        <v>0</v>
      </c>
      <c r="G39" s="191">
        <f>Table24[[#This Row],[2016]]/(7*170/100)</f>
        <v>31.008403361344538</v>
      </c>
      <c r="H39" s="191">
        <f>Table24[[#This Row],[2017]]/(7*170/100)</f>
        <v>35.714285714285715</v>
      </c>
      <c r="I39" s="191">
        <f>Table24[[#This Row],[2018]]/(7*170/100)</f>
        <v>43.613445378151262</v>
      </c>
      <c r="J39" s="191">
        <f>Table24[[#This Row],[2019]]/(7*170/100)</f>
        <v>49.159663865546214</v>
      </c>
      <c r="K39" s="191">
        <f>Table24[[#This Row],[2020]]/(7*170/100)</f>
        <v>0</v>
      </c>
      <c r="M39" t="s">
        <v>2198</v>
      </c>
      <c r="N39">
        <f>+'Beautiful Boarding Tallies'!G39+'Delightful Daycare Tallies'!G39</f>
        <v>110</v>
      </c>
      <c r="O39">
        <f>+'Beautiful Boarding Tallies'!S39+'Delightful Daycare Tallies'!S39</f>
        <v>147</v>
      </c>
      <c r="P39">
        <f>+'Beautiful Boarding Tallies'!AE39+'Delightful Daycare Tallies'!AE39</f>
        <v>158</v>
      </c>
      <c r="Q39">
        <f>+'Beautiful Boarding Tallies'!AQ39+'Delightful Daycare Tallies'!AQ39</f>
        <v>173</v>
      </c>
      <c r="R39">
        <f>+'Beautiful Boarding Tallies'!BC39+'Delightful Daycare Tallies'!BC39</f>
        <v>0</v>
      </c>
      <c r="T39" t="s">
        <v>2198</v>
      </c>
      <c r="U39">
        <f>+'Beautiful Boarding Tallies'!I39+'Delightful Daycare Tallies'!I39</f>
        <v>182</v>
      </c>
      <c r="V39">
        <f>+'Beautiful Boarding Tallies'!U39+'Delightful Daycare Tallies'!U39</f>
        <v>211</v>
      </c>
      <c r="W39">
        <f>+'Beautiful Boarding Tallies'!AG39+'Delightful Daycare Tallies'!AG39</f>
        <v>248</v>
      </c>
      <c r="X39">
        <f>+'Beautiful Boarding Tallies'!AS39+'Delightful Daycare Tallies'!AS39</f>
        <v>287</v>
      </c>
      <c r="Y39">
        <f>+'Beautiful Boarding Tallies'!BE39+'Delightful Daycare Tallies'!BE39</f>
        <v>0</v>
      </c>
      <c r="AA39" t="s">
        <v>2198</v>
      </c>
      <c r="AB39">
        <f>+'Beautiful Boarding Tallies'!K39+'Delightful Daycare Tallies'!K39</f>
        <v>139</v>
      </c>
      <c r="AC39">
        <f>+'Beautiful Boarding Tallies'!W39+'Delightful Daycare Tallies'!W39</f>
        <v>143</v>
      </c>
      <c r="AD39">
        <f>+'Beautiful Boarding Tallies'!AI39+'Delightful Daycare Tallies'!AI39</f>
        <v>180</v>
      </c>
      <c r="AE39">
        <f>+'Beautiful Boarding Tallies'!AU39+'Delightful Daycare Tallies'!AU39</f>
        <v>184</v>
      </c>
      <c r="AF39">
        <f>+'Beautiful Boarding Tallies'!BG39+'Delightful Daycare Tallies'!BG39</f>
        <v>0</v>
      </c>
    </row>
    <row r="40" spans="1:32" x14ac:dyDescent="0.3">
      <c r="A40" t="s">
        <v>2197</v>
      </c>
      <c r="B40">
        <f>+'Beautiful Boarding Tallies'!E40+'Delightful Daycare Tallies'!E40</f>
        <v>360</v>
      </c>
      <c r="C40">
        <f>+'Beautiful Boarding Tallies'!Q40+'Delightful Daycare Tallies'!Q40</f>
        <v>435</v>
      </c>
      <c r="D40">
        <f>+'Beautiful Boarding Tallies'!AC40+'Delightful Daycare Tallies'!AC40</f>
        <v>500</v>
      </c>
      <c r="E40">
        <f>+'Beautiful Boarding Tallies'!AO40+'Delightful Daycare Tallies'!AO40</f>
        <v>540</v>
      </c>
      <c r="F40">
        <f>+'Beautiful Boarding Tallies'!BA40+'Delightful Daycare Tallies'!BA40</f>
        <v>0</v>
      </c>
      <c r="G40" s="191">
        <f>Table24[[#This Row],[2016]]/(7*170/100)</f>
        <v>30.252100840336134</v>
      </c>
      <c r="H40" s="191">
        <f>Table24[[#This Row],[2017]]/(7*170/100)</f>
        <v>36.554621848739494</v>
      </c>
      <c r="I40" s="191">
        <f>Table24[[#This Row],[2018]]/(7*170/100)</f>
        <v>42.016806722689076</v>
      </c>
      <c r="J40" s="191">
        <f>Table24[[#This Row],[2019]]/(7*170/100)</f>
        <v>45.378151260504197</v>
      </c>
      <c r="K40" s="191">
        <f>Table24[[#This Row],[2020]]/(7*170/100)</f>
        <v>0</v>
      </c>
      <c r="M40" t="s">
        <v>2197</v>
      </c>
      <c r="N40">
        <f>+'Beautiful Boarding Tallies'!G40+'Delightful Daycare Tallies'!G40</f>
        <v>112</v>
      </c>
      <c r="O40">
        <f>+'Beautiful Boarding Tallies'!S40+'Delightful Daycare Tallies'!S40</f>
        <v>145</v>
      </c>
      <c r="P40">
        <f>+'Beautiful Boarding Tallies'!AE40+'Delightful Daycare Tallies'!AE40</f>
        <v>177</v>
      </c>
      <c r="Q40">
        <f>+'Beautiful Boarding Tallies'!AQ40+'Delightful Daycare Tallies'!AQ40</f>
        <v>187</v>
      </c>
      <c r="R40">
        <f>+'Beautiful Boarding Tallies'!BC40+'Delightful Daycare Tallies'!BC40</f>
        <v>0</v>
      </c>
      <c r="T40" t="s">
        <v>2197</v>
      </c>
      <c r="U40">
        <f>+'Beautiful Boarding Tallies'!I40+'Delightful Daycare Tallies'!I40</f>
        <v>173</v>
      </c>
      <c r="V40">
        <f>+'Beautiful Boarding Tallies'!U40+'Delightful Daycare Tallies'!U40</f>
        <v>228</v>
      </c>
      <c r="W40">
        <f>+'Beautiful Boarding Tallies'!AG40+'Delightful Daycare Tallies'!AG40</f>
        <v>254</v>
      </c>
      <c r="X40">
        <f>+'Beautiful Boarding Tallies'!AS40+'Delightful Daycare Tallies'!AS40</f>
        <v>267</v>
      </c>
      <c r="Y40">
        <f>+'Beautiful Boarding Tallies'!BE40+'Delightful Daycare Tallies'!BE40</f>
        <v>0</v>
      </c>
      <c r="AA40" t="s">
        <v>2197</v>
      </c>
      <c r="AB40">
        <f>+'Beautiful Boarding Tallies'!K40+'Delightful Daycare Tallies'!K40</f>
        <v>142</v>
      </c>
      <c r="AC40">
        <f>+'Beautiful Boarding Tallies'!W40+'Delightful Daycare Tallies'!W40</f>
        <v>134</v>
      </c>
      <c r="AD40">
        <f>+'Beautiful Boarding Tallies'!AI40+'Delightful Daycare Tallies'!AI40</f>
        <v>212</v>
      </c>
      <c r="AE40">
        <f>+'Beautiful Boarding Tallies'!AU40+'Delightful Daycare Tallies'!AU40</f>
        <v>180</v>
      </c>
      <c r="AF40">
        <f>+'Beautiful Boarding Tallies'!BG40+'Delightful Daycare Tallies'!BG40</f>
        <v>0</v>
      </c>
    </row>
    <row r="41" spans="1:32" x14ac:dyDescent="0.3">
      <c r="A41" t="s">
        <v>2196</v>
      </c>
      <c r="B41">
        <f>+'Beautiful Boarding Tallies'!E41+'Delightful Daycare Tallies'!E41</f>
        <v>311</v>
      </c>
      <c r="C41">
        <f>+'Beautiful Boarding Tallies'!Q41+'Delightful Daycare Tallies'!Q41</f>
        <v>408</v>
      </c>
      <c r="D41">
        <f>+'Beautiful Boarding Tallies'!AC41+'Delightful Daycare Tallies'!AC41</f>
        <v>567</v>
      </c>
      <c r="E41">
        <f>+'Beautiful Boarding Tallies'!AO41+'Delightful Daycare Tallies'!AO41</f>
        <v>515</v>
      </c>
      <c r="F41">
        <f>+'Beautiful Boarding Tallies'!BA41+'Delightful Daycare Tallies'!BA41</f>
        <v>0</v>
      </c>
      <c r="G41" s="191">
        <f>Table24[[#This Row],[2016]]/(7*170/100)</f>
        <v>26.134453781512605</v>
      </c>
      <c r="H41" s="191">
        <f>Table24[[#This Row],[2017]]/(7*170/100)</f>
        <v>34.285714285714285</v>
      </c>
      <c r="I41" s="191">
        <f>Table24[[#This Row],[2018]]/(7*170/100)</f>
        <v>47.647058823529413</v>
      </c>
      <c r="J41" s="191">
        <f>Table24[[#This Row],[2019]]/(7*170/100)</f>
        <v>43.277310924369743</v>
      </c>
      <c r="K41" s="191">
        <f>Table24[[#This Row],[2020]]/(7*170/100)</f>
        <v>0</v>
      </c>
      <c r="M41" t="s">
        <v>2196</v>
      </c>
      <c r="N41">
        <f>+'Beautiful Boarding Tallies'!G41+'Delightful Daycare Tallies'!G41</f>
        <v>102</v>
      </c>
      <c r="O41">
        <f>+'Beautiful Boarding Tallies'!S41+'Delightful Daycare Tallies'!S41</f>
        <v>138</v>
      </c>
      <c r="P41">
        <f>+'Beautiful Boarding Tallies'!AE41+'Delightful Daycare Tallies'!AE41</f>
        <v>178</v>
      </c>
      <c r="Q41">
        <f>+'Beautiful Boarding Tallies'!AQ41+'Delightful Daycare Tallies'!AQ41</f>
        <v>171</v>
      </c>
      <c r="R41">
        <f>+'Beautiful Boarding Tallies'!BC41+'Delightful Daycare Tallies'!BC41</f>
        <v>0</v>
      </c>
      <c r="T41" t="s">
        <v>2196</v>
      </c>
      <c r="U41">
        <f>+'Beautiful Boarding Tallies'!I41+'Delightful Daycare Tallies'!I41</f>
        <v>155</v>
      </c>
      <c r="V41">
        <f>+'Beautiful Boarding Tallies'!U41+'Delightful Daycare Tallies'!U41</f>
        <v>213</v>
      </c>
      <c r="W41">
        <f>+'Beautiful Boarding Tallies'!AG41+'Delightful Daycare Tallies'!AG41</f>
        <v>275</v>
      </c>
      <c r="X41">
        <f>+'Beautiful Boarding Tallies'!AS41+'Delightful Daycare Tallies'!AS41</f>
        <v>268</v>
      </c>
      <c r="Y41">
        <f>+'Beautiful Boarding Tallies'!BE41+'Delightful Daycare Tallies'!BE41</f>
        <v>0</v>
      </c>
      <c r="AA41" t="s">
        <v>2196</v>
      </c>
      <c r="AB41">
        <f>+'Beautiful Boarding Tallies'!K41+'Delightful Daycare Tallies'!K41</f>
        <v>116</v>
      </c>
      <c r="AC41">
        <f>+'Beautiful Boarding Tallies'!W41+'Delightful Daycare Tallies'!W41</f>
        <v>141</v>
      </c>
      <c r="AD41">
        <f>+'Beautiful Boarding Tallies'!AI41+'Delightful Daycare Tallies'!AI41</f>
        <v>200</v>
      </c>
      <c r="AE41">
        <f>+'Beautiful Boarding Tallies'!AU41+'Delightful Daycare Tallies'!AU41</f>
        <v>206</v>
      </c>
      <c r="AF41">
        <f>+'Beautiful Boarding Tallies'!BG41+'Delightful Daycare Tallies'!BG41</f>
        <v>0</v>
      </c>
    </row>
    <row r="42" spans="1:32" x14ac:dyDescent="0.3">
      <c r="A42" t="s">
        <v>2195</v>
      </c>
      <c r="B42">
        <f>+'Beautiful Boarding Tallies'!E42+'Delightful Daycare Tallies'!E42</f>
        <v>373</v>
      </c>
      <c r="C42">
        <f>+'Beautiful Boarding Tallies'!Q42+'Delightful Daycare Tallies'!Q42</f>
        <v>454</v>
      </c>
      <c r="D42">
        <f>+'Beautiful Boarding Tallies'!AC42+'Delightful Daycare Tallies'!AC42</f>
        <v>501</v>
      </c>
      <c r="E42">
        <f>+'Beautiful Boarding Tallies'!AO42+'Delightful Daycare Tallies'!AO42</f>
        <v>582</v>
      </c>
      <c r="F42">
        <f>+'Beautiful Boarding Tallies'!BA42+'Delightful Daycare Tallies'!BA42</f>
        <v>0</v>
      </c>
      <c r="G42" s="191">
        <f>Table24[[#This Row],[2016]]/(7*170/100)</f>
        <v>31.344537815126049</v>
      </c>
      <c r="H42" s="191">
        <f>Table24[[#This Row],[2017]]/(7*170/100)</f>
        <v>38.15126050420168</v>
      </c>
      <c r="I42" s="191">
        <f>Table24[[#This Row],[2018]]/(7*170/100)</f>
        <v>42.100840336134453</v>
      </c>
      <c r="J42" s="191">
        <f>Table24[[#This Row],[2019]]/(7*170/100)</f>
        <v>48.907563025210081</v>
      </c>
      <c r="K42" s="191">
        <f>Table24[[#This Row],[2020]]/(7*170/100)</f>
        <v>0</v>
      </c>
      <c r="M42" t="s">
        <v>2195</v>
      </c>
      <c r="N42">
        <f>+'Beautiful Boarding Tallies'!G42+'Delightful Daycare Tallies'!G42</f>
        <v>106</v>
      </c>
      <c r="O42">
        <f>+'Beautiful Boarding Tallies'!S42+'Delightful Daycare Tallies'!S42</f>
        <v>113</v>
      </c>
      <c r="P42">
        <f>+'Beautiful Boarding Tallies'!AE42+'Delightful Daycare Tallies'!AE42</f>
        <v>145</v>
      </c>
      <c r="Q42">
        <f>+'Beautiful Boarding Tallies'!AQ42+'Delightful Daycare Tallies'!AQ42</f>
        <v>192</v>
      </c>
      <c r="R42">
        <f>+'Beautiful Boarding Tallies'!BC42+'Delightful Daycare Tallies'!BC42</f>
        <v>0</v>
      </c>
      <c r="T42" t="s">
        <v>2195</v>
      </c>
      <c r="U42">
        <f>+'Beautiful Boarding Tallies'!I42+'Delightful Daycare Tallies'!I42</f>
        <v>171</v>
      </c>
      <c r="V42">
        <f>+'Beautiful Boarding Tallies'!U42+'Delightful Daycare Tallies'!U42</f>
        <v>211</v>
      </c>
      <c r="W42">
        <f>+'Beautiful Boarding Tallies'!AG42+'Delightful Daycare Tallies'!AG42</f>
        <v>250</v>
      </c>
      <c r="X42">
        <f>+'Beautiful Boarding Tallies'!AS42+'Delightful Daycare Tallies'!AS42</f>
        <v>287</v>
      </c>
      <c r="Y42">
        <f>+'Beautiful Boarding Tallies'!BE42+'Delightful Daycare Tallies'!BE42</f>
        <v>0</v>
      </c>
      <c r="AA42" t="s">
        <v>2195</v>
      </c>
      <c r="AB42">
        <f>+'Beautiful Boarding Tallies'!K42+'Delightful Daycare Tallies'!K42</f>
        <v>154</v>
      </c>
      <c r="AC42">
        <f>+'Beautiful Boarding Tallies'!W42+'Delightful Daycare Tallies'!W42</f>
        <v>201</v>
      </c>
      <c r="AD42">
        <f>+'Beautiful Boarding Tallies'!AI42+'Delightful Daycare Tallies'!AI42</f>
        <v>165</v>
      </c>
      <c r="AE42">
        <f>+'Beautiful Boarding Tallies'!AU42+'Delightful Daycare Tallies'!AU42</f>
        <v>213</v>
      </c>
      <c r="AF42">
        <f>+'Beautiful Boarding Tallies'!BG42+'Delightful Daycare Tallies'!BG42</f>
        <v>0</v>
      </c>
    </row>
    <row r="43" spans="1:32" x14ac:dyDescent="0.3">
      <c r="A43" t="s">
        <v>2194</v>
      </c>
      <c r="B43">
        <f>+'Beautiful Boarding Tallies'!E43+'Delightful Daycare Tallies'!E43</f>
        <v>354</v>
      </c>
      <c r="C43">
        <f>+'Beautiful Boarding Tallies'!Q43+'Delightful Daycare Tallies'!Q43</f>
        <v>440</v>
      </c>
      <c r="D43">
        <f>+'Beautiful Boarding Tallies'!AC43+'Delightful Daycare Tallies'!AC43</f>
        <v>521</v>
      </c>
      <c r="E43">
        <f>+'Beautiful Boarding Tallies'!AO43+'Delightful Daycare Tallies'!AO43</f>
        <v>551</v>
      </c>
      <c r="F43">
        <f>+'Beautiful Boarding Tallies'!BA43+'Delightful Daycare Tallies'!BA43</f>
        <v>0</v>
      </c>
      <c r="G43" s="191">
        <f>Table24[[#This Row],[2016]]/(7*170/100)</f>
        <v>29.747899159663863</v>
      </c>
      <c r="H43" s="191">
        <f>Table24[[#This Row],[2017]]/(7*170/100)</f>
        <v>36.974789915966383</v>
      </c>
      <c r="I43" s="191">
        <f>Table24[[#This Row],[2018]]/(7*170/100)</f>
        <v>43.781512605042018</v>
      </c>
      <c r="J43" s="191">
        <f>Table24[[#This Row],[2019]]/(7*170/100)</f>
        <v>46.30252100840336</v>
      </c>
      <c r="K43" s="191">
        <f>Table24[[#This Row],[2020]]/(7*170/100)</f>
        <v>0</v>
      </c>
      <c r="M43" t="s">
        <v>2194</v>
      </c>
      <c r="N43">
        <f>+'Beautiful Boarding Tallies'!G43+'Delightful Daycare Tallies'!G43</f>
        <v>120</v>
      </c>
      <c r="O43">
        <f>+'Beautiful Boarding Tallies'!S43+'Delightful Daycare Tallies'!S43</f>
        <v>127</v>
      </c>
      <c r="P43">
        <f>+'Beautiful Boarding Tallies'!AE43+'Delightful Daycare Tallies'!AE43</f>
        <v>171</v>
      </c>
      <c r="Q43">
        <f>+'Beautiful Boarding Tallies'!AQ43+'Delightful Daycare Tallies'!AQ43</f>
        <v>153</v>
      </c>
      <c r="R43">
        <f>+'Beautiful Boarding Tallies'!BC43+'Delightful Daycare Tallies'!BC43</f>
        <v>0</v>
      </c>
      <c r="T43" t="s">
        <v>2194</v>
      </c>
      <c r="U43">
        <f>+'Beautiful Boarding Tallies'!I43+'Delightful Daycare Tallies'!I43</f>
        <v>167</v>
      </c>
      <c r="V43">
        <f>+'Beautiful Boarding Tallies'!U43+'Delightful Daycare Tallies'!U43</f>
        <v>216</v>
      </c>
      <c r="W43">
        <f>+'Beautiful Boarding Tallies'!AG43+'Delightful Daycare Tallies'!AG43</f>
        <v>290</v>
      </c>
      <c r="X43">
        <f>+'Beautiful Boarding Tallies'!AS43+'Delightful Daycare Tallies'!AS43</f>
        <v>284</v>
      </c>
      <c r="Y43">
        <f>+'Beautiful Boarding Tallies'!BE43+'Delightful Daycare Tallies'!BE43</f>
        <v>0</v>
      </c>
      <c r="AA43" t="s">
        <v>2194</v>
      </c>
      <c r="AB43">
        <f>+'Beautiful Boarding Tallies'!K43+'Delightful Daycare Tallies'!K43</f>
        <v>138</v>
      </c>
      <c r="AC43">
        <f>+'Beautiful Boarding Tallies'!W43+'Delightful Daycare Tallies'!W43</f>
        <v>160</v>
      </c>
      <c r="AD43">
        <f>+'Beautiful Boarding Tallies'!AI43+'Delightful Daycare Tallies'!AI43</f>
        <v>205</v>
      </c>
      <c r="AE43">
        <f>+'Beautiful Boarding Tallies'!AU43+'Delightful Daycare Tallies'!AU43</f>
        <v>182</v>
      </c>
      <c r="AF43">
        <f>+'Beautiful Boarding Tallies'!BG43+'Delightful Daycare Tallies'!BG43</f>
        <v>0</v>
      </c>
    </row>
    <row r="44" spans="1:32" x14ac:dyDescent="0.3">
      <c r="A44" t="s">
        <v>2193</v>
      </c>
      <c r="B44">
        <f>+'Beautiful Boarding Tallies'!E44+'Delightful Daycare Tallies'!E44</f>
        <v>336</v>
      </c>
      <c r="C44">
        <f>+'Beautiful Boarding Tallies'!Q44+'Delightful Daycare Tallies'!Q44</f>
        <v>411</v>
      </c>
      <c r="D44">
        <f>+'Beautiful Boarding Tallies'!AC44+'Delightful Daycare Tallies'!AC44</f>
        <v>523</v>
      </c>
      <c r="E44">
        <f>+'Beautiful Boarding Tallies'!AO44+'Delightful Daycare Tallies'!AO44</f>
        <v>489</v>
      </c>
      <c r="F44">
        <f>+'Beautiful Boarding Tallies'!BA44+'Delightful Daycare Tallies'!BA44</f>
        <v>0</v>
      </c>
      <c r="G44" s="191">
        <f>Table24[[#This Row],[2016]]/(7*170/100)</f>
        <v>28.235294117647058</v>
      </c>
      <c r="H44" s="191">
        <f>Table24[[#This Row],[2017]]/(7*170/100)</f>
        <v>34.537815126050418</v>
      </c>
      <c r="I44" s="191">
        <f>Table24[[#This Row],[2018]]/(7*170/100)</f>
        <v>43.949579831932773</v>
      </c>
      <c r="J44" s="191">
        <f>Table24[[#This Row],[2019]]/(7*170/100)</f>
        <v>41.092436974789912</v>
      </c>
      <c r="K44" s="191">
        <f>Table24[[#This Row],[2020]]/(7*170/100)</f>
        <v>0</v>
      </c>
      <c r="M44" t="s">
        <v>2193</v>
      </c>
      <c r="N44">
        <f>+'Beautiful Boarding Tallies'!G44+'Delightful Daycare Tallies'!G44</f>
        <v>120</v>
      </c>
      <c r="O44">
        <f>+'Beautiful Boarding Tallies'!S44+'Delightful Daycare Tallies'!S44</f>
        <v>155</v>
      </c>
      <c r="P44">
        <f>+'Beautiful Boarding Tallies'!AE44+'Delightful Daycare Tallies'!AE44</f>
        <v>158</v>
      </c>
      <c r="Q44">
        <f>+'Beautiful Boarding Tallies'!AQ44+'Delightful Daycare Tallies'!AQ44</f>
        <v>165</v>
      </c>
      <c r="R44">
        <f>+'Beautiful Boarding Tallies'!BC44+'Delightful Daycare Tallies'!BC44</f>
        <v>0</v>
      </c>
      <c r="T44" t="s">
        <v>2193</v>
      </c>
      <c r="U44">
        <f>+'Beautiful Boarding Tallies'!I44+'Delightful Daycare Tallies'!I44</f>
        <v>157</v>
      </c>
      <c r="V44">
        <f>+'Beautiful Boarding Tallies'!U44+'Delightful Daycare Tallies'!U44</f>
        <v>208</v>
      </c>
      <c r="W44">
        <f>+'Beautiful Boarding Tallies'!AG44+'Delightful Daycare Tallies'!AG44</f>
        <v>246</v>
      </c>
      <c r="X44">
        <f>+'Beautiful Boarding Tallies'!AS44+'Delightful Daycare Tallies'!AS44</f>
        <v>235</v>
      </c>
      <c r="Y44">
        <f>+'Beautiful Boarding Tallies'!BE44+'Delightful Daycare Tallies'!BE44</f>
        <v>0</v>
      </c>
      <c r="AA44" t="s">
        <v>2193</v>
      </c>
      <c r="AB44">
        <f>+'Beautiful Boarding Tallies'!K44+'Delightful Daycare Tallies'!K44</f>
        <v>130</v>
      </c>
      <c r="AC44">
        <f>+'Beautiful Boarding Tallies'!W44+'Delightful Daycare Tallies'!W44</f>
        <v>135</v>
      </c>
      <c r="AD44">
        <f>+'Beautiful Boarding Tallies'!AI44+'Delightful Daycare Tallies'!AI44</f>
        <v>160</v>
      </c>
      <c r="AE44">
        <f>+'Beautiful Boarding Tallies'!AU44+'Delightful Daycare Tallies'!AU44</f>
        <v>154</v>
      </c>
      <c r="AF44">
        <f>+'Beautiful Boarding Tallies'!BG44+'Delightful Daycare Tallies'!BG44</f>
        <v>0</v>
      </c>
    </row>
    <row r="45" spans="1:32" x14ac:dyDescent="0.3">
      <c r="A45" t="s">
        <v>2192</v>
      </c>
      <c r="B45">
        <f>+'Beautiful Boarding Tallies'!E45+'Delightful Daycare Tallies'!E45</f>
        <v>309</v>
      </c>
      <c r="C45">
        <f>+'Beautiful Boarding Tallies'!Q45+'Delightful Daycare Tallies'!Q45</f>
        <v>438</v>
      </c>
      <c r="D45">
        <f>+'Beautiful Boarding Tallies'!AC45+'Delightful Daycare Tallies'!AC45</f>
        <v>482</v>
      </c>
      <c r="E45">
        <f>+'Beautiful Boarding Tallies'!AO45+'Delightful Daycare Tallies'!AO45</f>
        <v>470</v>
      </c>
      <c r="F45">
        <f>+'Beautiful Boarding Tallies'!BA45+'Delightful Daycare Tallies'!BA45</f>
        <v>0</v>
      </c>
      <c r="G45" s="191">
        <f>Table24[[#This Row],[2016]]/(7*170/100)</f>
        <v>25.966386554621849</v>
      </c>
      <c r="H45" s="191">
        <f>Table24[[#This Row],[2017]]/(7*170/100)</f>
        <v>36.806722689075627</v>
      </c>
      <c r="I45" s="191">
        <f>Table24[[#This Row],[2018]]/(7*170/100)</f>
        <v>40.504201680672267</v>
      </c>
      <c r="J45" s="191">
        <f>Table24[[#This Row],[2019]]/(7*170/100)</f>
        <v>39.495798319327733</v>
      </c>
      <c r="K45" s="191">
        <f>Table24[[#This Row],[2020]]/(7*170/100)</f>
        <v>0</v>
      </c>
      <c r="M45" t="s">
        <v>2192</v>
      </c>
      <c r="N45">
        <f>+'Beautiful Boarding Tallies'!G45+'Delightful Daycare Tallies'!G45</f>
        <v>102</v>
      </c>
      <c r="O45">
        <f>+'Beautiful Boarding Tallies'!S45+'Delightful Daycare Tallies'!S45</f>
        <v>135</v>
      </c>
      <c r="P45">
        <f>+'Beautiful Boarding Tallies'!AE45+'Delightful Daycare Tallies'!AE45</f>
        <v>146</v>
      </c>
      <c r="Q45">
        <f>+'Beautiful Boarding Tallies'!AQ45+'Delightful Daycare Tallies'!AQ45</f>
        <v>160</v>
      </c>
      <c r="R45">
        <f>+'Beautiful Boarding Tallies'!BC45+'Delightful Daycare Tallies'!BC45</f>
        <v>0</v>
      </c>
      <c r="T45" t="s">
        <v>2192</v>
      </c>
      <c r="U45">
        <f>+'Beautiful Boarding Tallies'!I45+'Delightful Daycare Tallies'!I45</f>
        <v>164</v>
      </c>
      <c r="V45">
        <f>+'Beautiful Boarding Tallies'!U45+'Delightful Daycare Tallies'!U45</f>
        <v>216</v>
      </c>
      <c r="W45">
        <f>+'Beautiful Boarding Tallies'!AG45+'Delightful Daycare Tallies'!AG45</f>
        <v>262</v>
      </c>
      <c r="X45">
        <f>+'Beautiful Boarding Tallies'!AS45+'Delightful Daycare Tallies'!AS45</f>
        <v>238</v>
      </c>
      <c r="Y45">
        <f>+'Beautiful Boarding Tallies'!BE45+'Delightful Daycare Tallies'!BE45</f>
        <v>0</v>
      </c>
      <c r="AA45" t="s">
        <v>2192</v>
      </c>
      <c r="AB45">
        <f>+'Beautiful Boarding Tallies'!K45+'Delightful Daycare Tallies'!K45</f>
        <v>91</v>
      </c>
      <c r="AC45">
        <f>+'Beautiful Boarding Tallies'!W45+'Delightful Daycare Tallies'!W45</f>
        <v>160</v>
      </c>
      <c r="AD45">
        <f>+'Beautiful Boarding Tallies'!AI45+'Delightful Daycare Tallies'!AI45</f>
        <v>162</v>
      </c>
      <c r="AE45">
        <f>+'Beautiful Boarding Tallies'!AU45+'Delightful Daycare Tallies'!AU45</f>
        <v>159</v>
      </c>
      <c r="AF45">
        <f>+'Beautiful Boarding Tallies'!BG45+'Delightful Daycare Tallies'!BG45</f>
        <v>0</v>
      </c>
    </row>
    <row r="46" spans="1:32" x14ac:dyDescent="0.3">
      <c r="A46" t="s">
        <v>2191</v>
      </c>
      <c r="B46">
        <f>+'Beautiful Boarding Tallies'!E46+'Delightful Daycare Tallies'!E46</f>
        <v>324</v>
      </c>
      <c r="C46">
        <f>+'Beautiful Boarding Tallies'!Q46+'Delightful Daycare Tallies'!Q46</f>
        <v>454</v>
      </c>
      <c r="D46">
        <f>+'Beautiful Boarding Tallies'!AC46+'Delightful Daycare Tallies'!AC46</f>
        <v>486</v>
      </c>
      <c r="E46">
        <f>+'Beautiful Boarding Tallies'!AO46+'Delightful Daycare Tallies'!AO46</f>
        <v>524</v>
      </c>
      <c r="F46">
        <f>+'Beautiful Boarding Tallies'!BA46+'Delightful Daycare Tallies'!BA46</f>
        <v>0</v>
      </c>
      <c r="G46" s="191">
        <f>Table24[[#This Row],[2016]]/(7*170/100)</f>
        <v>27.22689075630252</v>
      </c>
      <c r="H46" s="191">
        <f>Table24[[#This Row],[2017]]/(7*170/100)</f>
        <v>38.15126050420168</v>
      </c>
      <c r="I46" s="191">
        <f>Table24[[#This Row],[2018]]/(7*170/100)</f>
        <v>40.840336134453779</v>
      </c>
      <c r="J46" s="191">
        <f>Table24[[#This Row],[2019]]/(7*170/100)</f>
        <v>44.033613445378151</v>
      </c>
      <c r="K46" s="191">
        <f>Table24[[#This Row],[2020]]/(7*170/100)</f>
        <v>0</v>
      </c>
      <c r="M46" t="s">
        <v>2191</v>
      </c>
      <c r="N46">
        <f>+'Beautiful Boarding Tallies'!G46+'Delightful Daycare Tallies'!G46</f>
        <v>111</v>
      </c>
      <c r="O46">
        <f>+'Beautiful Boarding Tallies'!S46+'Delightful Daycare Tallies'!S46</f>
        <v>135</v>
      </c>
      <c r="P46">
        <f>+'Beautiful Boarding Tallies'!AE46+'Delightful Daycare Tallies'!AE46</f>
        <v>151</v>
      </c>
      <c r="Q46">
        <f>+'Beautiful Boarding Tallies'!AQ46+'Delightful Daycare Tallies'!AQ46</f>
        <v>183</v>
      </c>
      <c r="R46">
        <f>+'Beautiful Boarding Tallies'!BC46+'Delightful Daycare Tallies'!BC46</f>
        <v>0</v>
      </c>
      <c r="T46" t="s">
        <v>2191</v>
      </c>
      <c r="U46">
        <f>+'Beautiful Boarding Tallies'!I46+'Delightful Daycare Tallies'!I46</f>
        <v>164</v>
      </c>
      <c r="V46">
        <f>+'Beautiful Boarding Tallies'!U46+'Delightful Daycare Tallies'!U46</f>
        <v>245</v>
      </c>
      <c r="W46">
        <f>+'Beautiful Boarding Tallies'!AG46+'Delightful Daycare Tallies'!AG46</f>
        <v>263</v>
      </c>
      <c r="X46">
        <f>+'Beautiful Boarding Tallies'!AS46+'Delightful Daycare Tallies'!AS46</f>
        <v>277</v>
      </c>
      <c r="Y46">
        <f>+'Beautiful Boarding Tallies'!BE46+'Delightful Daycare Tallies'!BE46</f>
        <v>0</v>
      </c>
      <c r="AA46" t="s">
        <v>2191</v>
      </c>
      <c r="AB46">
        <f>+'Beautiful Boarding Tallies'!K46+'Delightful Daycare Tallies'!K46</f>
        <v>116</v>
      </c>
      <c r="AC46">
        <f>+'Beautiful Boarding Tallies'!W46+'Delightful Daycare Tallies'!W46</f>
        <v>133</v>
      </c>
      <c r="AD46">
        <f>+'Beautiful Boarding Tallies'!AI46+'Delightful Daycare Tallies'!AI46</f>
        <v>168</v>
      </c>
      <c r="AE46">
        <f>+'Beautiful Boarding Tallies'!AU46+'Delightful Daycare Tallies'!AU46</f>
        <v>169</v>
      </c>
      <c r="AF46">
        <f>+'Beautiful Boarding Tallies'!BG46+'Delightful Daycare Tallies'!BG46</f>
        <v>0</v>
      </c>
    </row>
    <row r="47" spans="1:32" x14ac:dyDescent="0.3">
      <c r="A47" t="s">
        <v>2189</v>
      </c>
      <c r="B47">
        <f>+'Beautiful Boarding Tallies'!E47+'Delightful Daycare Tallies'!E47</f>
        <v>331</v>
      </c>
      <c r="C47">
        <f>+'Beautiful Boarding Tallies'!Q47+'Delightful Daycare Tallies'!Q47</f>
        <v>413</v>
      </c>
      <c r="D47">
        <f>+'Beautiful Boarding Tallies'!AC47+'Delightful Daycare Tallies'!AC47</f>
        <v>456</v>
      </c>
      <c r="E47">
        <f>+'Beautiful Boarding Tallies'!AO47+'Delightful Daycare Tallies'!AO47</f>
        <v>489</v>
      </c>
      <c r="F47">
        <f>+'Beautiful Boarding Tallies'!BA47+'Delightful Daycare Tallies'!BA47</f>
        <v>0</v>
      </c>
      <c r="G47" s="191">
        <f>Table24[[#This Row],[2016]]/(7*170/100)</f>
        <v>27.815126050420169</v>
      </c>
      <c r="H47" s="191">
        <f>Table24[[#This Row],[2017]]/(7*170/100)</f>
        <v>34.705882352941174</v>
      </c>
      <c r="I47" s="191">
        <f>Table24[[#This Row],[2018]]/(7*170/100)</f>
        <v>38.319327731092436</v>
      </c>
      <c r="J47" s="191">
        <f>Table24[[#This Row],[2019]]/(7*170/100)</f>
        <v>41.092436974789912</v>
      </c>
      <c r="K47" s="191">
        <f>Table24[[#This Row],[2020]]/(7*170/100)</f>
        <v>0</v>
      </c>
      <c r="M47" t="s">
        <v>2189</v>
      </c>
      <c r="N47">
        <f>+'Beautiful Boarding Tallies'!G47+'Delightful Daycare Tallies'!G47</f>
        <v>95</v>
      </c>
      <c r="O47">
        <f>+'Beautiful Boarding Tallies'!S47+'Delightful Daycare Tallies'!S47</f>
        <v>147</v>
      </c>
      <c r="P47">
        <f>+'Beautiful Boarding Tallies'!AE47+'Delightful Daycare Tallies'!AE47</f>
        <v>120</v>
      </c>
      <c r="Q47">
        <f>+'Beautiful Boarding Tallies'!AQ47+'Delightful Daycare Tallies'!AQ47</f>
        <v>153</v>
      </c>
      <c r="R47">
        <f>+'Beautiful Boarding Tallies'!BC47+'Delightful Daycare Tallies'!BC47</f>
        <v>0</v>
      </c>
      <c r="T47" t="s">
        <v>2189</v>
      </c>
      <c r="U47">
        <f>+'Beautiful Boarding Tallies'!I47+'Delightful Daycare Tallies'!I47</f>
        <v>179</v>
      </c>
      <c r="V47">
        <f>+'Beautiful Boarding Tallies'!U47+'Delightful Daycare Tallies'!U47</f>
        <v>226</v>
      </c>
      <c r="W47">
        <f>+'Beautiful Boarding Tallies'!AG47+'Delightful Daycare Tallies'!AG47</f>
        <v>236</v>
      </c>
      <c r="X47">
        <f>+'Beautiful Boarding Tallies'!AS47+'Delightful Daycare Tallies'!AS47</f>
        <v>261</v>
      </c>
      <c r="Y47">
        <f>+'Beautiful Boarding Tallies'!BE47+'Delightful Daycare Tallies'!BE47</f>
        <v>0</v>
      </c>
      <c r="AA47" t="s">
        <v>2189</v>
      </c>
      <c r="AB47">
        <f>+'Beautiful Boarding Tallies'!K47+'Delightful Daycare Tallies'!K47</f>
        <v>100</v>
      </c>
      <c r="AC47">
        <f>+'Beautiful Boarding Tallies'!W47+'Delightful Daycare Tallies'!W47</f>
        <v>122</v>
      </c>
      <c r="AD47">
        <f>+'Beautiful Boarding Tallies'!AI47+'Delightful Daycare Tallies'!AI47</f>
        <v>137</v>
      </c>
      <c r="AE47">
        <f>+'Beautiful Boarding Tallies'!AU47+'Delightful Daycare Tallies'!AU47</f>
        <v>169</v>
      </c>
      <c r="AF47">
        <f>+'Beautiful Boarding Tallies'!BG47+'Delightful Daycare Tallies'!BG47</f>
        <v>0</v>
      </c>
    </row>
    <row r="48" spans="1:32" x14ac:dyDescent="0.3">
      <c r="A48" t="s">
        <v>2188</v>
      </c>
      <c r="B48">
        <f>+'Beautiful Boarding Tallies'!E48+'Delightful Daycare Tallies'!E48</f>
        <v>456</v>
      </c>
      <c r="C48">
        <f>+'Beautiful Boarding Tallies'!Q48+'Delightful Daycare Tallies'!Q48</f>
        <v>495</v>
      </c>
      <c r="D48">
        <f>+'Beautiful Boarding Tallies'!AC48+'Delightful Daycare Tallies'!AC48</f>
        <v>509</v>
      </c>
      <c r="E48">
        <f>+'Beautiful Boarding Tallies'!AO48+'Delightful Daycare Tallies'!AO48</f>
        <v>494</v>
      </c>
      <c r="F48">
        <f>+'Beautiful Boarding Tallies'!BA48+'Delightful Daycare Tallies'!BA48</f>
        <v>0</v>
      </c>
      <c r="G48" s="191">
        <f>Table24[[#This Row],[2016]]/(7*170/100)</f>
        <v>38.319327731092436</v>
      </c>
      <c r="H48" s="191">
        <f>Table24[[#This Row],[2017]]/(7*170/100)</f>
        <v>41.596638655462186</v>
      </c>
      <c r="I48" s="191">
        <f>Table24[[#This Row],[2018]]/(7*170/100)</f>
        <v>42.773109243697476</v>
      </c>
      <c r="J48" s="191">
        <f>Table24[[#This Row],[2019]]/(7*170/100)</f>
        <v>41.512605042016808</v>
      </c>
      <c r="K48" s="191">
        <f>Table24[[#This Row],[2020]]/(7*170/100)</f>
        <v>0</v>
      </c>
      <c r="M48" t="s">
        <v>2188</v>
      </c>
      <c r="N48">
        <f>+'Beautiful Boarding Tallies'!G48+'Delightful Daycare Tallies'!G48</f>
        <v>115</v>
      </c>
      <c r="O48">
        <f>+'Beautiful Boarding Tallies'!S48+'Delightful Daycare Tallies'!S48</f>
        <v>158</v>
      </c>
      <c r="P48">
        <f>+'Beautiful Boarding Tallies'!AE48+'Delightful Daycare Tallies'!AE48</f>
        <v>157</v>
      </c>
      <c r="Q48">
        <f>+'Beautiful Boarding Tallies'!AQ48+'Delightful Daycare Tallies'!AQ48</f>
        <v>181</v>
      </c>
      <c r="R48">
        <f>+'Beautiful Boarding Tallies'!BC48+'Delightful Daycare Tallies'!BC48</f>
        <v>0</v>
      </c>
      <c r="T48" t="s">
        <v>2188</v>
      </c>
      <c r="U48">
        <f>+'Beautiful Boarding Tallies'!I48+'Delightful Daycare Tallies'!I48</f>
        <v>246</v>
      </c>
      <c r="V48">
        <f>+'Beautiful Boarding Tallies'!U48+'Delightful Daycare Tallies'!U48</f>
        <v>265</v>
      </c>
      <c r="W48">
        <f>+'Beautiful Boarding Tallies'!AG48+'Delightful Daycare Tallies'!AG48</f>
        <v>299</v>
      </c>
      <c r="X48">
        <f>+'Beautiful Boarding Tallies'!AS48+'Delightful Daycare Tallies'!AS48</f>
        <v>250</v>
      </c>
      <c r="Y48">
        <f>+'Beautiful Boarding Tallies'!BE48+'Delightful Daycare Tallies'!BE48</f>
        <v>0</v>
      </c>
      <c r="AA48" t="s">
        <v>2188</v>
      </c>
      <c r="AB48">
        <f>+'Beautiful Boarding Tallies'!K48+'Delightful Daycare Tallies'!K48</f>
        <v>139</v>
      </c>
      <c r="AC48">
        <f>+'Beautiful Boarding Tallies'!W48+'Delightful Daycare Tallies'!W48</f>
        <v>145</v>
      </c>
      <c r="AD48">
        <f>+'Beautiful Boarding Tallies'!AI48+'Delightful Daycare Tallies'!AI48</f>
        <v>162</v>
      </c>
      <c r="AE48">
        <f>+'Beautiful Boarding Tallies'!AU48+'Delightful Daycare Tallies'!AU48</f>
        <v>198</v>
      </c>
      <c r="AF48">
        <f>+'Beautiful Boarding Tallies'!BG48+'Delightful Daycare Tallies'!BG48</f>
        <v>0</v>
      </c>
    </row>
    <row r="49" spans="1:32" x14ac:dyDescent="0.3">
      <c r="A49" t="s">
        <v>2187</v>
      </c>
      <c r="B49">
        <f>+'Beautiful Boarding Tallies'!E49+'Delightful Daycare Tallies'!E49</f>
        <v>366</v>
      </c>
      <c r="C49">
        <f>+'Beautiful Boarding Tallies'!Q49+'Delightful Daycare Tallies'!Q49</f>
        <v>446</v>
      </c>
      <c r="D49">
        <f>+'Beautiful Boarding Tallies'!AC49+'Delightful Daycare Tallies'!AC49</f>
        <v>449</v>
      </c>
      <c r="E49">
        <f>+'Beautiful Boarding Tallies'!AO49+'Delightful Daycare Tallies'!AO49</f>
        <v>610</v>
      </c>
      <c r="F49">
        <f>+'Beautiful Boarding Tallies'!BA49+'Delightful Daycare Tallies'!BA49</f>
        <v>0</v>
      </c>
      <c r="G49" s="191">
        <f>Table24[[#This Row],[2016]]/(7*170/100)</f>
        <v>30.756302521008401</v>
      </c>
      <c r="H49" s="191">
        <f>Table24[[#This Row],[2017]]/(7*170/100)</f>
        <v>37.478991596638657</v>
      </c>
      <c r="I49" s="191">
        <f>Table24[[#This Row],[2018]]/(7*170/100)</f>
        <v>37.731092436974791</v>
      </c>
      <c r="J49" s="191">
        <f>Table24[[#This Row],[2019]]/(7*170/100)</f>
        <v>51.260504201680668</v>
      </c>
      <c r="K49" s="191">
        <f>Table24[[#This Row],[2020]]/(7*170/100)</f>
        <v>0</v>
      </c>
      <c r="M49" t="s">
        <v>2187</v>
      </c>
      <c r="N49">
        <f>+'Beautiful Boarding Tallies'!G49+'Delightful Daycare Tallies'!G49</f>
        <v>137</v>
      </c>
      <c r="O49">
        <f>+'Beautiful Boarding Tallies'!S49+'Delightful Daycare Tallies'!S49</f>
        <v>156</v>
      </c>
      <c r="P49">
        <f>+'Beautiful Boarding Tallies'!AE49+'Delightful Daycare Tallies'!AE49</f>
        <v>126</v>
      </c>
      <c r="Q49">
        <f>+'Beautiful Boarding Tallies'!AQ49+'Delightful Daycare Tallies'!AQ49</f>
        <v>163</v>
      </c>
      <c r="R49">
        <f>+'Beautiful Boarding Tallies'!BC49+'Delightful Daycare Tallies'!BC49</f>
        <v>0</v>
      </c>
      <c r="T49" t="s">
        <v>2187</v>
      </c>
      <c r="U49">
        <f>+'Beautiful Boarding Tallies'!I49+'Delightful Daycare Tallies'!I49</f>
        <v>165</v>
      </c>
      <c r="V49">
        <f>+'Beautiful Boarding Tallies'!U49+'Delightful Daycare Tallies'!U49</f>
        <v>227</v>
      </c>
      <c r="W49">
        <f>+'Beautiful Boarding Tallies'!AG49+'Delightful Daycare Tallies'!AG49</f>
        <v>227</v>
      </c>
      <c r="X49">
        <f>+'Beautiful Boarding Tallies'!AS49+'Delightful Daycare Tallies'!AS49</f>
        <v>332</v>
      </c>
      <c r="Y49">
        <f>+'Beautiful Boarding Tallies'!BE49+'Delightful Daycare Tallies'!BE49</f>
        <v>0</v>
      </c>
      <c r="AA49" t="s">
        <v>2187</v>
      </c>
      <c r="AB49">
        <f>+'Beautiful Boarding Tallies'!K49+'Delightful Daycare Tallies'!K49</f>
        <v>146</v>
      </c>
      <c r="AC49">
        <f>+'Beautiful Boarding Tallies'!W49+'Delightful Daycare Tallies'!W49</f>
        <v>150</v>
      </c>
      <c r="AD49">
        <f>+'Beautiful Boarding Tallies'!AI49+'Delightful Daycare Tallies'!AI49</f>
        <v>108</v>
      </c>
      <c r="AE49">
        <f>+'Beautiful Boarding Tallies'!AU49+'Delightful Daycare Tallies'!AU49</f>
        <v>168</v>
      </c>
      <c r="AF49">
        <f>+'Beautiful Boarding Tallies'!BG49+'Delightful Daycare Tallies'!BG49</f>
        <v>0</v>
      </c>
    </row>
    <row r="50" spans="1:32" x14ac:dyDescent="0.3">
      <c r="A50" t="s">
        <v>2186</v>
      </c>
      <c r="B50">
        <f>+'Beautiful Boarding Tallies'!E50+'Delightful Daycare Tallies'!E50</f>
        <v>318</v>
      </c>
      <c r="C50">
        <f>+'Beautiful Boarding Tallies'!Q50+'Delightful Daycare Tallies'!Q50</f>
        <v>447</v>
      </c>
      <c r="D50">
        <f>+'Beautiful Boarding Tallies'!AC50+'Delightful Daycare Tallies'!AC50</f>
        <v>412</v>
      </c>
      <c r="E50">
        <f>+'Beautiful Boarding Tallies'!AO50+'Delightful Daycare Tallies'!AO50</f>
        <v>366</v>
      </c>
      <c r="F50">
        <f>+'Beautiful Boarding Tallies'!BA50+'Delightful Daycare Tallies'!BA50</f>
        <v>0</v>
      </c>
      <c r="G50" s="191">
        <f>Table24[[#This Row],[2016]]/(7*170/100)</f>
        <v>26.72268907563025</v>
      </c>
      <c r="H50" s="191">
        <f>Table24[[#This Row],[2017]]/(7*170/100)</f>
        <v>37.563025210084035</v>
      </c>
      <c r="I50" s="191">
        <f>Table24[[#This Row],[2018]]/(7*170/100)</f>
        <v>34.621848739495796</v>
      </c>
      <c r="J50" s="191">
        <f>Table24[[#This Row],[2019]]/(7*170/100)</f>
        <v>30.756302521008401</v>
      </c>
      <c r="K50" s="191">
        <f>Table24[[#This Row],[2020]]/(7*170/100)</f>
        <v>0</v>
      </c>
      <c r="M50" t="s">
        <v>2186</v>
      </c>
      <c r="N50">
        <f>+'Beautiful Boarding Tallies'!G50+'Delightful Daycare Tallies'!G50</f>
        <v>109</v>
      </c>
      <c r="O50">
        <f>+'Beautiful Boarding Tallies'!S50+'Delightful Daycare Tallies'!S50</f>
        <v>157</v>
      </c>
      <c r="P50">
        <f>+'Beautiful Boarding Tallies'!AE50+'Delightful Daycare Tallies'!AE50</f>
        <v>149</v>
      </c>
      <c r="Q50">
        <f>+'Beautiful Boarding Tallies'!AQ50+'Delightful Daycare Tallies'!AQ50</f>
        <v>90</v>
      </c>
      <c r="R50">
        <f>+'Beautiful Boarding Tallies'!BC50+'Delightful Daycare Tallies'!BC50</f>
        <v>0</v>
      </c>
      <c r="T50" t="s">
        <v>2186</v>
      </c>
      <c r="U50">
        <f>+'Beautiful Boarding Tallies'!I50+'Delightful Daycare Tallies'!I50</f>
        <v>167</v>
      </c>
      <c r="V50">
        <f>+'Beautiful Boarding Tallies'!U50+'Delightful Daycare Tallies'!U50</f>
        <v>245</v>
      </c>
      <c r="W50">
        <f>+'Beautiful Boarding Tallies'!AG50+'Delightful Daycare Tallies'!AG50</f>
        <v>235</v>
      </c>
      <c r="X50">
        <f>+'Beautiful Boarding Tallies'!AS50+'Delightful Daycare Tallies'!AS50</f>
        <v>187</v>
      </c>
      <c r="Y50">
        <f>+'Beautiful Boarding Tallies'!BE50+'Delightful Daycare Tallies'!BE50</f>
        <v>0</v>
      </c>
      <c r="AA50" t="s">
        <v>2186</v>
      </c>
      <c r="AB50">
        <f>+'Beautiful Boarding Tallies'!K50+'Delightful Daycare Tallies'!K50</f>
        <v>104</v>
      </c>
      <c r="AC50">
        <f>+'Beautiful Boarding Tallies'!W50+'Delightful Daycare Tallies'!W50</f>
        <v>140</v>
      </c>
      <c r="AD50">
        <f>+'Beautiful Boarding Tallies'!AI50+'Delightful Daycare Tallies'!AI50</f>
        <v>139</v>
      </c>
      <c r="AE50">
        <f>+'Beautiful Boarding Tallies'!AU50+'Delightful Daycare Tallies'!AU50</f>
        <v>157</v>
      </c>
      <c r="AF50">
        <f>+'Beautiful Boarding Tallies'!BG50+'Delightful Daycare Tallies'!BG50</f>
        <v>0</v>
      </c>
    </row>
    <row r="51" spans="1:32" x14ac:dyDescent="0.3">
      <c r="A51" t="s">
        <v>2185</v>
      </c>
      <c r="B51">
        <f>+'Beautiful Boarding Tallies'!E51+'Delightful Daycare Tallies'!E51</f>
        <v>306</v>
      </c>
      <c r="C51">
        <f>+'Beautiful Boarding Tallies'!Q51+'Delightful Daycare Tallies'!Q51</f>
        <v>426</v>
      </c>
      <c r="D51">
        <f>+'Beautiful Boarding Tallies'!AC51+'Delightful Daycare Tallies'!AC51</f>
        <v>452</v>
      </c>
      <c r="E51">
        <f>+'Beautiful Boarding Tallies'!AO51+'Delightful Daycare Tallies'!AO51</f>
        <v>485</v>
      </c>
      <c r="F51">
        <f>+'Beautiful Boarding Tallies'!BA51+'Delightful Daycare Tallies'!BA51</f>
        <v>0</v>
      </c>
      <c r="G51" s="191">
        <f>Table24[[#This Row],[2016]]/(7*170/100)</f>
        <v>25.714285714285712</v>
      </c>
      <c r="H51" s="191">
        <f>Table24[[#This Row],[2017]]/(7*170/100)</f>
        <v>35.798319327731093</v>
      </c>
      <c r="I51" s="191">
        <f>Table24[[#This Row],[2018]]/(7*170/100)</f>
        <v>37.983193277310924</v>
      </c>
      <c r="J51" s="191">
        <f>Table24[[#This Row],[2019]]/(7*170/100)</f>
        <v>40.756302521008401</v>
      </c>
      <c r="K51" s="191">
        <f>Table24[[#This Row],[2020]]/(7*170/100)</f>
        <v>0</v>
      </c>
      <c r="M51" t="s">
        <v>2185</v>
      </c>
      <c r="N51">
        <f>+'Beautiful Boarding Tallies'!G51+'Delightful Daycare Tallies'!G51</f>
        <v>100</v>
      </c>
      <c r="O51">
        <f>+'Beautiful Boarding Tallies'!S51+'Delightful Daycare Tallies'!S51</f>
        <v>132</v>
      </c>
      <c r="P51">
        <f>+'Beautiful Boarding Tallies'!AE51+'Delightful Daycare Tallies'!AE51</f>
        <v>151</v>
      </c>
      <c r="Q51">
        <f>+'Beautiful Boarding Tallies'!AQ51+'Delightful Daycare Tallies'!AQ51</f>
        <v>167</v>
      </c>
      <c r="R51">
        <f>+'Beautiful Boarding Tallies'!BC51+'Delightful Daycare Tallies'!BC51</f>
        <v>0</v>
      </c>
      <c r="T51" t="s">
        <v>2185</v>
      </c>
      <c r="U51">
        <f>+'Beautiful Boarding Tallies'!I51+'Delightful Daycare Tallies'!I51</f>
        <v>162</v>
      </c>
      <c r="V51">
        <f>+'Beautiful Boarding Tallies'!U51+'Delightful Daycare Tallies'!U51</f>
        <v>201</v>
      </c>
      <c r="W51">
        <f>+'Beautiful Boarding Tallies'!AG51+'Delightful Daycare Tallies'!AG51</f>
        <v>251</v>
      </c>
      <c r="X51">
        <f>+'Beautiful Boarding Tallies'!AS51+'Delightful Daycare Tallies'!AS51</f>
        <v>251</v>
      </c>
      <c r="Y51">
        <f>+'Beautiful Boarding Tallies'!BE51+'Delightful Daycare Tallies'!BE51</f>
        <v>0</v>
      </c>
      <c r="AA51" t="s">
        <v>2185</v>
      </c>
      <c r="AB51">
        <f>+'Beautiful Boarding Tallies'!K51+'Delightful Daycare Tallies'!K51</f>
        <v>108</v>
      </c>
      <c r="AC51">
        <f>+'Beautiful Boarding Tallies'!W51+'Delightful Daycare Tallies'!W51</f>
        <v>161</v>
      </c>
      <c r="AD51">
        <f>+'Beautiful Boarding Tallies'!AI51+'Delightful Daycare Tallies'!AI51</f>
        <v>146</v>
      </c>
      <c r="AE51">
        <f>+'Beautiful Boarding Tallies'!AU51+'Delightful Daycare Tallies'!AU51</f>
        <v>161</v>
      </c>
      <c r="AF51">
        <f>+'Beautiful Boarding Tallies'!BG51+'Delightful Daycare Tallies'!BG51</f>
        <v>0</v>
      </c>
    </row>
    <row r="52" spans="1:32" x14ac:dyDescent="0.3">
      <c r="A52" t="s">
        <v>2184</v>
      </c>
      <c r="B52">
        <f>+'Beautiful Boarding Tallies'!E52+'Delightful Daycare Tallies'!E52</f>
        <v>393</v>
      </c>
      <c r="C52">
        <f>+'Beautiful Boarding Tallies'!Q52+'Delightful Daycare Tallies'!Q52</f>
        <v>415</v>
      </c>
      <c r="D52">
        <f>+'Beautiful Boarding Tallies'!AC52+'Delightful Daycare Tallies'!AC52</f>
        <v>445</v>
      </c>
      <c r="E52">
        <f>+'Beautiful Boarding Tallies'!AO52+'Delightful Daycare Tallies'!AO52</f>
        <v>226</v>
      </c>
      <c r="F52">
        <f>+'Beautiful Boarding Tallies'!BA52+'Delightful Daycare Tallies'!BA52</f>
        <v>0</v>
      </c>
      <c r="G52" s="191">
        <f>Table24[[#This Row],[2016]]/(7*170/100)</f>
        <v>33.02521008403361</v>
      </c>
      <c r="H52" s="191">
        <f>Table24[[#This Row],[2017]]/(7*170/100)</f>
        <v>34.87394957983193</v>
      </c>
      <c r="I52" s="191">
        <f>Table24[[#This Row],[2018]]/(7*170/100)</f>
        <v>37.394957983193279</v>
      </c>
      <c r="J52" s="191">
        <f>Table24[[#This Row],[2019]]/(7*170/100)</f>
        <v>18.991596638655462</v>
      </c>
      <c r="K52" s="191">
        <f>Table24[[#This Row],[2020]]/(7*170/100)</f>
        <v>0</v>
      </c>
      <c r="M52" t="s">
        <v>2184</v>
      </c>
      <c r="N52">
        <f>+'Beautiful Boarding Tallies'!G52+'Delightful Daycare Tallies'!G52</f>
        <v>101</v>
      </c>
      <c r="O52">
        <f>+'Beautiful Boarding Tallies'!S52+'Delightful Daycare Tallies'!S52</f>
        <v>118</v>
      </c>
      <c r="P52">
        <f>+'Beautiful Boarding Tallies'!AE52+'Delightful Daycare Tallies'!AE52</f>
        <v>141</v>
      </c>
      <c r="Q52">
        <f>+'Beautiful Boarding Tallies'!AQ52+'Delightful Daycare Tallies'!AQ52</f>
        <v>48</v>
      </c>
      <c r="R52">
        <f>+'Beautiful Boarding Tallies'!BC52+'Delightful Daycare Tallies'!BC52</f>
        <v>0</v>
      </c>
      <c r="T52" t="s">
        <v>2184</v>
      </c>
      <c r="U52">
        <f>+'Beautiful Boarding Tallies'!I52+'Delightful Daycare Tallies'!I52</f>
        <v>211</v>
      </c>
      <c r="V52">
        <f>+'Beautiful Boarding Tallies'!U52+'Delightful Daycare Tallies'!U52</f>
        <v>224</v>
      </c>
      <c r="W52">
        <f>+'Beautiful Boarding Tallies'!AG52+'Delightful Daycare Tallies'!AG52</f>
        <v>242</v>
      </c>
      <c r="X52">
        <f>+'Beautiful Boarding Tallies'!AS52+'Delightful Daycare Tallies'!AS52</f>
        <v>55</v>
      </c>
      <c r="Y52">
        <f>+'Beautiful Boarding Tallies'!BE52+'Delightful Daycare Tallies'!BE52</f>
        <v>0</v>
      </c>
      <c r="AA52" t="s">
        <v>2184</v>
      </c>
      <c r="AB52">
        <f>+'Beautiful Boarding Tallies'!K52+'Delightful Daycare Tallies'!K52</f>
        <v>124</v>
      </c>
      <c r="AC52">
        <f>+'Beautiful Boarding Tallies'!W52+'Delightful Daycare Tallies'!W52</f>
        <v>133</v>
      </c>
      <c r="AD52">
        <f>+'Beautiful Boarding Tallies'!AI52+'Delightful Daycare Tallies'!AI52</f>
        <v>194</v>
      </c>
      <c r="AE52">
        <f>+'Beautiful Boarding Tallies'!AU52+'Delightful Daycare Tallies'!AU52</f>
        <v>138</v>
      </c>
      <c r="AF52">
        <f>+'Beautiful Boarding Tallies'!BG52+'Delightful Daycare Tallies'!BG52</f>
        <v>0</v>
      </c>
    </row>
    <row r="53" spans="1:32" x14ac:dyDescent="0.3">
      <c r="A53" t="s">
        <v>2183</v>
      </c>
      <c r="B53">
        <f>+'Beautiful Boarding Tallies'!E53+'Delightful Daycare Tallies'!E53</f>
        <v>521</v>
      </c>
      <c r="C53">
        <f>+'Beautiful Boarding Tallies'!Q53+'Delightful Daycare Tallies'!Q53</f>
        <v>459</v>
      </c>
      <c r="D53">
        <f>+'Beautiful Boarding Tallies'!AC53+'Delightful Daycare Tallies'!AC53</f>
        <v>481</v>
      </c>
      <c r="E53">
        <f>+'Beautiful Boarding Tallies'!AO53+'Delightful Daycare Tallies'!AO53</f>
        <v>432</v>
      </c>
      <c r="F53">
        <f>+'Beautiful Boarding Tallies'!BA53+'Delightful Daycare Tallies'!BA53</f>
        <v>0</v>
      </c>
      <c r="G53" s="191">
        <f>Table24[[#This Row],[2016]]/(7*170/100)</f>
        <v>43.781512605042018</v>
      </c>
      <c r="H53" s="191">
        <f>Table24[[#This Row],[2017]]/(7*170/100)</f>
        <v>38.571428571428569</v>
      </c>
      <c r="I53" s="191">
        <f>Table24[[#This Row],[2018]]/(7*170/100)</f>
        <v>40.420168067226889</v>
      </c>
      <c r="J53" s="191">
        <f>Table24[[#This Row],[2019]]/(7*170/100)</f>
        <v>36.30252100840336</v>
      </c>
      <c r="K53" s="191">
        <f>Table24[[#This Row],[2020]]/(7*170/100)</f>
        <v>0</v>
      </c>
      <c r="M53" t="s">
        <v>2183</v>
      </c>
      <c r="N53">
        <f>+'Beautiful Boarding Tallies'!G53+'Delightful Daycare Tallies'!G53</f>
        <v>160</v>
      </c>
      <c r="O53">
        <f>+'Beautiful Boarding Tallies'!S53+'Delightful Daycare Tallies'!S53</f>
        <v>140</v>
      </c>
      <c r="P53">
        <f>+'Beautiful Boarding Tallies'!AE53+'Delightful Daycare Tallies'!AE53</f>
        <v>140</v>
      </c>
      <c r="Q53">
        <f>+'Beautiful Boarding Tallies'!AQ53+'Delightful Daycare Tallies'!AQ53</f>
        <v>129</v>
      </c>
      <c r="R53">
        <f>+'Beautiful Boarding Tallies'!BC53+'Delightful Daycare Tallies'!BC53</f>
        <v>0</v>
      </c>
      <c r="T53" t="s">
        <v>2183</v>
      </c>
      <c r="U53">
        <f>+'Beautiful Boarding Tallies'!I53+'Delightful Daycare Tallies'!I53</f>
        <v>204</v>
      </c>
      <c r="V53">
        <f>+'Beautiful Boarding Tallies'!U53+'Delightful Daycare Tallies'!U53</f>
        <v>217</v>
      </c>
      <c r="W53">
        <f>+'Beautiful Boarding Tallies'!AG53+'Delightful Daycare Tallies'!AG53</f>
        <v>227</v>
      </c>
      <c r="X53">
        <f>+'Beautiful Boarding Tallies'!AS53+'Delightful Daycare Tallies'!AS53</f>
        <v>232</v>
      </c>
      <c r="Y53">
        <f>+'Beautiful Boarding Tallies'!BE53+'Delightful Daycare Tallies'!BE53</f>
        <v>0</v>
      </c>
      <c r="AA53" t="s">
        <v>2183</v>
      </c>
      <c r="AB53">
        <f>+'Beautiful Boarding Tallies'!K53+'Delightful Daycare Tallies'!K53</f>
        <v>250</v>
      </c>
      <c r="AC53">
        <f>+'Beautiful Boarding Tallies'!W53+'Delightful Daycare Tallies'!W53</f>
        <v>185</v>
      </c>
      <c r="AD53">
        <f>+'Beautiful Boarding Tallies'!AI53+'Delightful Daycare Tallies'!AI53</f>
        <v>190</v>
      </c>
      <c r="AE53">
        <f>+'Beautiful Boarding Tallies'!AU53+'Delightful Daycare Tallies'!AU53</f>
        <v>173</v>
      </c>
      <c r="AF53">
        <f>+'Beautiful Boarding Tallies'!BG53+'Delightful Daycare Tallies'!BG53</f>
        <v>0</v>
      </c>
    </row>
    <row r="54" spans="1:32" x14ac:dyDescent="0.3">
      <c r="M54" t="s">
        <v>2566</v>
      </c>
      <c r="N54">
        <f>+'Beautiful Boarding Tallies'!G54+'Delightful Daycare Tallies'!G54</f>
        <v>133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13</vt:i4>
      </vt:variant>
    </vt:vector>
  </HeadingPairs>
  <TitlesOfParts>
    <vt:vector size="24" baseType="lpstr">
      <vt:lpstr>Labor Metrics</vt:lpstr>
      <vt:lpstr>Boarding Packages</vt:lpstr>
      <vt:lpstr>Boarding Checkouts</vt:lpstr>
      <vt:lpstr>Daycare Packages</vt:lpstr>
      <vt:lpstr>Daycare Checkouts</vt:lpstr>
      <vt:lpstr>Boarding Tallies</vt:lpstr>
      <vt:lpstr>Daycare Tallies</vt:lpstr>
      <vt:lpstr>Occupancy</vt:lpstr>
      <vt:lpstr>Delightful Daycare Tallies</vt:lpstr>
      <vt:lpstr>Beautiful Boarding Tallies</vt:lpstr>
      <vt:lpstr>Orderly Occupancy Tables</vt:lpstr>
      <vt:lpstr>Weekend YoY</vt:lpstr>
      <vt:lpstr>Tues-Thurs YoY</vt:lpstr>
      <vt:lpstr>Mon_Fri YoY</vt:lpstr>
      <vt:lpstr>Total Occ YoY </vt:lpstr>
      <vt:lpstr>Weekly Occupancy Chart</vt:lpstr>
      <vt:lpstr>Boarding Total YoY</vt:lpstr>
      <vt:lpstr>Boarding Mon_Fri YoY</vt:lpstr>
      <vt:lpstr>Boarding Tues-Thurs YoY</vt:lpstr>
      <vt:lpstr>Boarding Weekend YoY</vt:lpstr>
      <vt:lpstr>Daycare Total YoY</vt:lpstr>
      <vt:lpstr>Daycare Mon_Fri YoY</vt:lpstr>
      <vt:lpstr>Daycare Tues-Thurs YoY</vt:lpstr>
      <vt:lpstr>Daycare Weekend YoY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Morgan Escalera</cp:lastModifiedBy>
  <dcterms:created xsi:type="dcterms:W3CDTF">2019-02-12T22:57:36Z</dcterms:created>
  <dcterms:modified xsi:type="dcterms:W3CDTF">2019-12-22T18:43:21Z</dcterms:modified>
</cp:coreProperties>
</file>